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9"/>
  <workbookPr codeName="ThisWorkbook" defaultThemeVersion="166925"/>
  <mc:AlternateContent xmlns:mc="http://schemas.openxmlformats.org/markup-compatibility/2006">
    <mc:Choice Requires="x15">
      <x15ac:absPath xmlns:x15ac="http://schemas.microsoft.com/office/spreadsheetml/2010/11/ac" url="https://ofgemcloud-my.sharepoint.com/personal/christopher_haworth_ofgem_gov_uk/Documents/Desktop/RIGs Consultation (Y5)/"/>
    </mc:Choice>
  </mc:AlternateContent>
  <xr:revisionPtr revIDLastSave="0" documentId="8_{31CADCF1-D529-4512-99ED-ECA7B1608D41}" xr6:coauthVersionLast="47" xr6:coauthVersionMax="47" xr10:uidLastSave="{00000000-0000-0000-0000-000000000000}"/>
  <bookViews>
    <workbookView xWindow="-98" yWindow="-98" windowWidth="21795" windowHeight="12975" tabRatio="816" xr2:uid="{12AE1196-F42D-4E83-9828-AA5007B89EFC}"/>
  </bookViews>
  <sheets>
    <sheet name="Cover" sheetId="9" r:id="rId1"/>
    <sheet name="Contents" sheetId="10" r:id="rId2"/>
    <sheet name="Lists" sheetId="11" r:id="rId3"/>
    <sheet name="ChangesLog" sheetId="12" r:id="rId4"/>
    <sheet name="UniversalData" sheetId="13" r:id="rId5"/>
    <sheet name="1.01 Summary_Totex" sheetId="266" r:id="rId6"/>
    <sheet name="1.01a Allowance" sheetId="287" r:id="rId7"/>
    <sheet name="1.01b MultiActivityVar RPEs" sheetId="288" r:id="rId8"/>
    <sheet name="1.01c MultiActivityVar No RPEs" sheetId="290" r:id="rId9"/>
    <sheet name="1.02 Summary_PCFM" sheetId="256" r:id="rId10"/>
    <sheet name="1.03 Summary_MEAV" sheetId="56" r:id="rId11"/>
    <sheet name="1.04 Summary_Reliability" sheetId="181" r:id="rId12"/>
    <sheet name="1.05 Summary_Workload " sheetId="235" r:id="rId13"/>
    <sheet name="1.06 Summary_PerfSnapshot" sheetId="240" r:id="rId14"/>
    <sheet name="1.07 Forecast Costs" sheetId="257" r:id="rId15"/>
    <sheet name="License Values Data Table" sheetId="284" r:id="rId16"/>
    <sheet name="2.01 Revenue - PCDs" sheetId="268" r:id="rId17"/>
    <sheet name="2.02 Revenue - Volume Drivers" sheetId="269" r:id="rId18"/>
    <sheet name="2.03 Revenue - Re-openers" sheetId="270" r:id="rId19"/>
    <sheet name="2.04 Revenue-Pass-through costs" sheetId="271" r:id="rId20"/>
    <sheet name="2.05 Revenue - ODI" sheetId="272" r:id="rId21"/>
    <sheet name="2.06 Revenue - ORA" sheetId="273" r:id="rId22"/>
    <sheet name="2.07 Revenue-TaxPoolTotex Alloc" sheetId="274" r:id="rId23"/>
    <sheet name="2.08 Revenue - Recovered Rev" sheetId="280" r:id="rId24"/>
    <sheet name="2.09 Revenue -DRS Revenue" sheetId="282" r:id="rId25"/>
    <sheet name="3.01 Revenue_Interface" sheetId="275" r:id="rId26"/>
    <sheet name="3.02 NARM_Interface" sheetId="264" r:id="rId27"/>
    <sheet name="4.01 OpexCostMatrix" sheetId="19" r:id="rId28"/>
    <sheet name="4.02 BSAllocations" sheetId="129" r:id="rId29"/>
    <sheet name="4.03 Training_Apprentices" sheetId="70" r:id="rId30"/>
    <sheet name="4.04 Maintenance" sheetId="28" r:id="rId31"/>
    <sheet name="4.05 LPGasholders" sheetId="4" r:id="rId32"/>
    <sheet name="4.06 LandRemediation" sheetId="27" r:id="rId33"/>
    <sheet name="4.07 Shrinkage " sheetId="213" r:id="rId34"/>
    <sheet name="4.08 GasTheft" sheetId="100" r:id="rId35"/>
    <sheet name="4.09 TDPWI" sheetId="191" r:id="rId36"/>
    <sheet name="4.10 TDPWI_Restoration" sheetId="193" r:id="rId37"/>
    <sheet name="4.11 TDPWI_Recovery - NA" sheetId="192" r:id="rId38"/>
    <sheet name="4.12 Streetworks " sheetId="76" r:id="rId39"/>
    <sheet name="4.13 Streetwks_scheme- NA" sheetId="197" r:id="rId40"/>
    <sheet name="4.14 SmartMetering" sheetId="3" r:id="rId41"/>
    <sheet name="4.15_SIU" sheetId="77" r:id="rId42"/>
    <sheet name="4.16 FTE" sheetId="265" r:id="rId43"/>
    <sheet name="4.17 DRS" sheetId="283" r:id="rId44"/>
    <sheet name="5.01 LTSStorageEntry" sheetId="209" r:id="rId45"/>
    <sheet name="5.02 Reinforcement" sheetId="54" r:id="rId46"/>
    <sheet name="5.03 Reinforcement Projs &gt;£0.5m" sheetId="141" r:id="rId47"/>
    <sheet name="5.04 Governors" sheetId="29" r:id="rId48"/>
    <sheet name="5.05 Connections" sheetId="53" r:id="rId49"/>
    <sheet name="5.06 OtherCapex" sheetId="62" r:id="rId50"/>
    <sheet name="5.07 OtherCapex Projects &gt;£0.5m" sheetId="143" r:id="rId51"/>
    <sheet name="5.08 Vehicles" sheetId="78" r:id="rId52"/>
    <sheet name="5.09 Cyber" sheetId="79" r:id="rId53"/>
    <sheet name="5.10 Physical Security" sheetId="80" r:id="rId54"/>
    <sheet name="6.01 RepexContributions" sheetId="66" r:id="rId55"/>
    <sheet name="6.02 MainsTier_1" sheetId="35" r:id="rId56"/>
    <sheet name="6.03 MainsTier_2A" sheetId="60" r:id="rId57"/>
    <sheet name="6.04 MainsTier_2B" sheetId="36" r:id="rId58"/>
    <sheet name="6.05 MainsTier_3" sheetId="37" r:id="rId59"/>
    <sheet name="6.06 MainsTier_Other" sheetId="38" r:id="rId60"/>
    <sheet name="6.07 MainsDiversions" sheetId="39" r:id="rId61"/>
    <sheet name="6.08 MainsDecom" sheetId="147" r:id="rId62"/>
    <sheet name="6.09 RepexServices" sheetId="41" r:id="rId63"/>
    <sheet name="6.10 IronStubs" sheetId="65" r:id="rId64"/>
    <sheet name="6.11 RoboticIntervention" sheetId="61" r:id="rId65"/>
    <sheet name="6.12 Risers" sheetId="81" r:id="rId66"/>
    <sheet name="6.13 DynamicGrowth" sheetId="59" r:id="rId67"/>
    <sheet name="7.01 Analysis_RPT" sheetId="132" r:id="rId68"/>
    <sheet name="8.01 LTS&amp;Entry" sheetId="58" r:id="rId69"/>
    <sheet name="8.02 Capacity&amp;Storage" sheetId="57" r:id="rId70"/>
    <sheet name="8.03 DistributionNetwork" sheetId="33" r:id="rId71"/>
    <sheet name="8.04 Capacity&amp;Demand" sheetId="84" r:id="rId72"/>
    <sheet name="8.05 CapacityOutput " sheetId="236" r:id="rId73"/>
    <sheet name="9.01 ODI_CustomerSatisfaction" sheetId="158" r:id="rId74"/>
    <sheet name="9.02 ODI_CustomerComplaints" sheetId="159" r:id="rId75"/>
    <sheet name="9.03 ODI_Interruption" sheetId="208" r:id="rId76"/>
    <sheet name="9.04 Maj_Interrupt" sheetId="180" r:id="rId77"/>
    <sheet name="9.05 ODI_CollStreetworks" sheetId="150" r:id="rId78"/>
    <sheet name="9.06 ODI_CO_Awareness" sheetId="189" r:id="rId79"/>
    <sheet name="10.01 PCD_PWF" sheetId="151" r:id="rId80"/>
    <sheet name="10.02 PCD_RPM" sheetId="152" r:id="rId81"/>
    <sheet name="10.03 PCD_GasEscape" sheetId="153" r:id="rId82"/>
    <sheet name="10.04 PCD_IPR" sheetId="202" r:id="rId83"/>
    <sheet name="10.05 PCD_London_M_P" sheetId="203" r:id="rId84"/>
    <sheet name="10.06 BioMet_Imp_Acc" sheetId="279" r:id="rId85"/>
    <sheet name="11.01 Other_Dist_Gas_Connection" sheetId="196" r:id="rId86"/>
    <sheet name="11.02 Responding to calls" sheetId="195" r:id="rId87"/>
    <sheet name="11.03 Other_CommunityFund -NA" sheetId="190" r:id="rId88"/>
    <sheet name="11.04 Other_V&amp;CMA " sheetId="188" r:id="rId89"/>
    <sheet name="11.05 Other_Re-openerPipeline" sheetId="149" r:id="rId90"/>
    <sheet name="11.05a Other_Re-opener Appendix" sheetId="286" r:id="rId91"/>
    <sheet name="11.06 Other_EnvironmentBCF" sheetId="239" r:id="rId92"/>
    <sheet name="11.07 Other_Envir_Other" sheetId="227" r:id="rId93"/>
    <sheet name="11.08 Other_NGNCompletedJobs" sheetId="156" r:id="rId94"/>
    <sheet name="11.09 Other_NetZero_Dev" sheetId="160" r:id="rId95"/>
    <sheet name="11.10 Other_HRB_Plans" sheetId="161" r:id="rId96"/>
    <sheet name="11.11 Other_PREReports&amp;Repairs" sheetId="31" r:id="rId97"/>
    <sheet name="11.12 Other_ Safety" sheetId="205" r:id="rId98"/>
    <sheet name="11.13 Other_ Covid_impact" sheetId="206" r:id="rId99"/>
    <sheet name="12.01 GSoP" sheetId="155" r:id="rId100"/>
    <sheet name="12.02 Licence_Condition10" sheetId="194" r:id="rId101"/>
    <sheet name="13.01 Innovation_NIA" sheetId="204" r:id="rId102"/>
    <sheet name="13.02 Innovation_NIC - NA" sheetId="215" r:id="rId103"/>
    <sheet name="13.03 Innovation_CNIA" sheetId="232" r:id="rId104"/>
    <sheet name="13.04 Innovation_SIF" sheetId="214" r:id="rId105"/>
  </sheets>
  <definedNames>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79" hidden="1">{#N/A,#N/A,FALSE,"Assessment";#N/A,#N/A,FALSE,"Staffing";#N/A,#N/A,FALSE,"Hires";#N/A,#N/A,FALSE,"Assumptions"}</definedName>
    <definedName name="________hom1" localSheetId="80" hidden="1">{#N/A,#N/A,FALSE,"Assessment";#N/A,#N/A,FALSE,"Staffing";#N/A,#N/A,FALSE,"Hires";#N/A,#N/A,FALSE,"Assumptions"}</definedName>
    <definedName name="________hom1" localSheetId="81" hidden="1">{#N/A,#N/A,FALSE,"Assessment";#N/A,#N/A,FALSE,"Staffing";#N/A,#N/A,FALSE,"Hires";#N/A,#N/A,FALSE,"Assumptions"}</definedName>
    <definedName name="________hom1" localSheetId="82" hidden="1">{#N/A,#N/A,FALSE,"Assessment";#N/A,#N/A,FALSE,"Staffing";#N/A,#N/A,FALSE,"Hires";#N/A,#N/A,FALSE,"Assumptions"}</definedName>
    <definedName name="________hom1" localSheetId="83" hidden="1">{#N/A,#N/A,FALSE,"Assessment";#N/A,#N/A,FALSE,"Staffing";#N/A,#N/A,FALSE,"Hires";#N/A,#N/A,FALSE,"Assumptions"}</definedName>
    <definedName name="________hom1" localSheetId="84" hidden="1">{#N/A,#N/A,FALSE,"Assessment";#N/A,#N/A,FALSE,"Staffing";#N/A,#N/A,FALSE,"Hires";#N/A,#N/A,FALSE,"Assumptions"}</definedName>
    <definedName name="________hom1" localSheetId="86" hidden="1">{#N/A,#N/A,FALSE,"Assessment";#N/A,#N/A,FALSE,"Staffing";#N/A,#N/A,FALSE,"Hires";#N/A,#N/A,FALSE,"Assumptions"}</definedName>
    <definedName name="________hom1" localSheetId="87" hidden="1">{#N/A,#N/A,FALSE,"Assessment";#N/A,#N/A,FALSE,"Staffing";#N/A,#N/A,FALSE,"Hires";#N/A,#N/A,FALSE,"Assumptions"}</definedName>
    <definedName name="________hom1" localSheetId="88" hidden="1">{#N/A,#N/A,FALSE,"Assessment";#N/A,#N/A,FALSE,"Staffing";#N/A,#N/A,FALSE,"Hires";#N/A,#N/A,FALSE,"Assumptions"}</definedName>
    <definedName name="________hom1" localSheetId="89" hidden="1">{#N/A,#N/A,FALSE,"Assessment";#N/A,#N/A,FALSE,"Staffing";#N/A,#N/A,FALSE,"Hires";#N/A,#N/A,FALSE,"Assumptions"}</definedName>
    <definedName name="________hom1" localSheetId="90" hidden="1">{#N/A,#N/A,FALSE,"Assessment";#N/A,#N/A,FALSE,"Staffing";#N/A,#N/A,FALSE,"Hires";#N/A,#N/A,FALSE,"Assumptions"}</definedName>
    <definedName name="________hom1" localSheetId="91" hidden="1">{#N/A,#N/A,FALSE,"Assessment";#N/A,#N/A,FALSE,"Staffing";#N/A,#N/A,FALSE,"Hires";#N/A,#N/A,FALSE,"Assumptions"}</definedName>
    <definedName name="________hom1" localSheetId="92" hidden="1">{#N/A,#N/A,FALSE,"Assessment";#N/A,#N/A,FALSE,"Staffing";#N/A,#N/A,FALSE,"Hires";#N/A,#N/A,FALSE,"Assumptions"}</definedName>
    <definedName name="________hom1" localSheetId="93" hidden="1">{#N/A,#N/A,FALSE,"Assessment";#N/A,#N/A,FALSE,"Staffing";#N/A,#N/A,FALSE,"Hires";#N/A,#N/A,FALSE,"Assumptions"}</definedName>
    <definedName name="________hom1" localSheetId="94" hidden="1">{#N/A,#N/A,FALSE,"Assessment";#N/A,#N/A,FALSE,"Staffing";#N/A,#N/A,FALSE,"Hires";#N/A,#N/A,FALSE,"Assumptions"}</definedName>
    <definedName name="________hom1" localSheetId="95" hidden="1">{#N/A,#N/A,FALSE,"Assessment";#N/A,#N/A,FALSE,"Staffing";#N/A,#N/A,FALSE,"Hires";#N/A,#N/A,FALSE,"Assumptions"}</definedName>
    <definedName name="________hom1" localSheetId="99" hidden="1">{#N/A,#N/A,FALSE,"Assessment";#N/A,#N/A,FALSE,"Staffing";#N/A,#N/A,FALSE,"Hires";#N/A,#N/A,FALSE,"Assumptions"}</definedName>
    <definedName name="________hom1" localSheetId="100" hidden="1">{#N/A,#N/A,FALSE,"Assessment";#N/A,#N/A,FALSE,"Staffing";#N/A,#N/A,FALSE,"Hires";#N/A,#N/A,FALSE,"Assumptions"}</definedName>
    <definedName name="________hom1" localSheetId="24" hidden="1">{#N/A,#N/A,FALSE,"Assessment";#N/A,#N/A,FALSE,"Staffing";#N/A,#N/A,FALSE,"Hires";#N/A,#N/A,FALSE,"Assumptions"}</definedName>
    <definedName name="________hom1" localSheetId="33" hidden="1">{#N/A,#N/A,FALSE,"Assessment";#N/A,#N/A,FALSE,"Staffing";#N/A,#N/A,FALSE,"Hires";#N/A,#N/A,FALSE,"Assumptions"}</definedName>
    <definedName name="________hom1" localSheetId="36"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74" hidden="1">{#N/A,#N/A,FALSE,"Assessment";#N/A,#N/A,FALSE,"Staffing";#N/A,#N/A,FALSE,"Hires";#N/A,#N/A,FALSE,"Assumptions"}</definedName>
    <definedName name="________hom1" localSheetId="75" hidden="1">{#N/A,#N/A,FALSE,"Assessment";#N/A,#N/A,FALSE,"Staffing";#N/A,#N/A,FALSE,"Hires";#N/A,#N/A,FALSE,"Assumptions"}</definedName>
    <definedName name="________hom1" localSheetId="76"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15" hidden="1">{#N/A,#N/A,FALSE,"Assessment";#N/A,#N/A,FALSE,"Staffing";#N/A,#N/A,FALSE,"Hires";#N/A,#N/A,FALSE,"Assumptions"}</definedName>
    <definedName name="________hom1" hidden="1">{#N/A,#N/A,FALSE,"Assessment";#N/A,#N/A,FALSE,"Staffing";#N/A,#N/A,FALSE,"Hires";#N/A,#N/A,FALSE,"Assumptions"}</definedName>
    <definedName name="________hom1_1" localSheetId="84" hidden="1">{#N/A,#N/A,FALSE,"Assessment";#N/A,#N/A,FALSE,"Staffing";#N/A,#N/A,FALSE,"Hires";#N/A,#N/A,FALSE,"Assumptions"}</definedName>
    <definedName name="________hom1_1" localSheetId="86" hidden="1">{#N/A,#N/A,FALSE,"Assessment";#N/A,#N/A,FALSE,"Staffing";#N/A,#N/A,FALSE,"Hires";#N/A,#N/A,FALSE,"Assumptions"}</definedName>
    <definedName name="________hom1_1" localSheetId="91" hidden="1">{#N/A,#N/A,FALSE,"Assessment";#N/A,#N/A,FALSE,"Staffing";#N/A,#N/A,FALSE,"Hires";#N/A,#N/A,FALSE,"Assumptions"}</definedName>
    <definedName name="________hom1_1" localSheetId="24" hidden="1">{#N/A,#N/A,FALSE,"Assessment";#N/A,#N/A,FALSE,"Staffing";#N/A,#N/A,FALSE,"Hires";#N/A,#N/A,FALSE,"Assumptions"}</definedName>
    <definedName name="________hom1_1" localSheetId="33" hidden="1">{#N/A,#N/A,FALSE,"Assessment";#N/A,#N/A,FALSE,"Staffing";#N/A,#N/A,FALSE,"Hires";#N/A,#N/A,FALSE,"Assumptions"}</definedName>
    <definedName name="________hom1_1" localSheetId="43" hidden="1">{#N/A,#N/A,FALSE,"Assessment";#N/A,#N/A,FALSE,"Staffing";#N/A,#N/A,FALSE,"Hires";#N/A,#N/A,FALSE,"Assumptions"}</definedName>
    <definedName name="________hom1_1" localSheetId="75" hidden="1">{#N/A,#N/A,FALSE,"Assessment";#N/A,#N/A,FALSE,"Staffing";#N/A,#N/A,FALSE,"Hires";#N/A,#N/A,FALSE,"Assumptions"}</definedName>
    <definedName name="________hom1_1" localSheetId="78" hidden="1">{#N/A,#N/A,FALSE,"Assessment";#N/A,#N/A,FALSE,"Staffing";#N/A,#N/A,FALSE,"Hires";#N/A,#N/A,FALSE,"Assumptions"}</definedName>
    <definedName name="________hom1_1" localSheetId="15" hidden="1">{#N/A,#N/A,FALSE,"Assessment";#N/A,#N/A,FALSE,"Staffing";#N/A,#N/A,FALSE,"Hires";#N/A,#N/A,FALSE,"Assumptions"}</definedName>
    <definedName name="________hom1_1" hidden="1">{#N/A,#N/A,FALSE,"Assessment";#N/A,#N/A,FALSE,"Staffing";#N/A,#N/A,FALSE,"Hires";#N/A,#N/A,FALSE,"Assumptions"}</definedName>
    <definedName name="________hom1_2" localSheetId="84" hidden="1">{#N/A,#N/A,FALSE,"Assessment";#N/A,#N/A,FALSE,"Staffing";#N/A,#N/A,FALSE,"Hires";#N/A,#N/A,FALSE,"Assumptions"}</definedName>
    <definedName name="________hom1_2" localSheetId="86" hidden="1">{#N/A,#N/A,FALSE,"Assessment";#N/A,#N/A,FALSE,"Staffing";#N/A,#N/A,FALSE,"Hires";#N/A,#N/A,FALSE,"Assumptions"}</definedName>
    <definedName name="________hom1_2" localSheetId="91" hidden="1">{#N/A,#N/A,FALSE,"Assessment";#N/A,#N/A,FALSE,"Staffing";#N/A,#N/A,FALSE,"Hires";#N/A,#N/A,FALSE,"Assumptions"}</definedName>
    <definedName name="________hom1_2" localSheetId="24" hidden="1">{#N/A,#N/A,FALSE,"Assessment";#N/A,#N/A,FALSE,"Staffing";#N/A,#N/A,FALSE,"Hires";#N/A,#N/A,FALSE,"Assumptions"}</definedName>
    <definedName name="________hom1_2" localSheetId="33" hidden="1">{#N/A,#N/A,FALSE,"Assessment";#N/A,#N/A,FALSE,"Staffing";#N/A,#N/A,FALSE,"Hires";#N/A,#N/A,FALSE,"Assumptions"}</definedName>
    <definedName name="________hom1_2" localSheetId="43" hidden="1">{#N/A,#N/A,FALSE,"Assessment";#N/A,#N/A,FALSE,"Staffing";#N/A,#N/A,FALSE,"Hires";#N/A,#N/A,FALSE,"Assumptions"}</definedName>
    <definedName name="________hom1_2" localSheetId="75" hidden="1">{#N/A,#N/A,FALSE,"Assessment";#N/A,#N/A,FALSE,"Staffing";#N/A,#N/A,FALSE,"Hires";#N/A,#N/A,FALSE,"Assumptions"}</definedName>
    <definedName name="________hom1_2" localSheetId="78" hidden="1">{#N/A,#N/A,FALSE,"Assessment";#N/A,#N/A,FALSE,"Staffing";#N/A,#N/A,FALSE,"Hires";#N/A,#N/A,FALSE,"Assumptions"}</definedName>
    <definedName name="________hom1_2" localSheetId="15" hidden="1">{#N/A,#N/A,FALSE,"Assessment";#N/A,#N/A,FALSE,"Staffing";#N/A,#N/A,FALSE,"Hires";#N/A,#N/A,FALSE,"Assumptions"}</definedName>
    <definedName name="________hom1_2" hidden="1">{#N/A,#N/A,FALSE,"Assessment";#N/A,#N/A,FALSE,"Staffing";#N/A,#N/A,FALSE,"Hires";#N/A,#N/A,FALSE,"Assumptions"}</definedName>
    <definedName name="________hom1_3" localSheetId="84" hidden="1">{#N/A,#N/A,FALSE,"Assessment";#N/A,#N/A,FALSE,"Staffing";#N/A,#N/A,FALSE,"Hires";#N/A,#N/A,FALSE,"Assumptions"}</definedName>
    <definedName name="________hom1_3" localSheetId="86" hidden="1">{#N/A,#N/A,FALSE,"Assessment";#N/A,#N/A,FALSE,"Staffing";#N/A,#N/A,FALSE,"Hires";#N/A,#N/A,FALSE,"Assumptions"}</definedName>
    <definedName name="________hom1_3" localSheetId="91" hidden="1">{#N/A,#N/A,FALSE,"Assessment";#N/A,#N/A,FALSE,"Staffing";#N/A,#N/A,FALSE,"Hires";#N/A,#N/A,FALSE,"Assumptions"}</definedName>
    <definedName name="________hom1_3" localSheetId="24" hidden="1">{#N/A,#N/A,FALSE,"Assessment";#N/A,#N/A,FALSE,"Staffing";#N/A,#N/A,FALSE,"Hires";#N/A,#N/A,FALSE,"Assumptions"}</definedName>
    <definedName name="________hom1_3" localSheetId="33" hidden="1">{#N/A,#N/A,FALSE,"Assessment";#N/A,#N/A,FALSE,"Staffing";#N/A,#N/A,FALSE,"Hires";#N/A,#N/A,FALSE,"Assumptions"}</definedName>
    <definedName name="________hom1_3" localSheetId="43" hidden="1">{#N/A,#N/A,FALSE,"Assessment";#N/A,#N/A,FALSE,"Staffing";#N/A,#N/A,FALSE,"Hires";#N/A,#N/A,FALSE,"Assumptions"}</definedName>
    <definedName name="________hom1_3" localSheetId="75" hidden="1">{#N/A,#N/A,FALSE,"Assessment";#N/A,#N/A,FALSE,"Staffing";#N/A,#N/A,FALSE,"Hires";#N/A,#N/A,FALSE,"Assumptions"}</definedName>
    <definedName name="________hom1_3" localSheetId="78" hidden="1">{#N/A,#N/A,FALSE,"Assessment";#N/A,#N/A,FALSE,"Staffing";#N/A,#N/A,FALSE,"Hires";#N/A,#N/A,FALSE,"Assumptions"}</definedName>
    <definedName name="________hom1_3" localSheetId="15" hidden="1">{#N/A,#N/A,FALSE,"Assessment";#N/A,#N/A,FALSE,"Staffing";#N/A,#N/A,FALSE,"Hires";#N/A,#N/A,FALSE,"Assumptions"}</definedName>
    <definedName name="________hom1_3" hidden="1">{#N/A,#N/A,FALSE,"Assessment";#N/A,#N/A,FALSE,"Staffing";#N/A,#N/A,FALSE,"Hires";#N/A,#N/A,FALSE,"Assumptions"}</definedName>
    <definedName name="________hom1_4" localSheetId="84" hidden="1">{#N/A,#N/A,FALSE,"Assessment";#N/A,#N/A,FALSE,"Staffing";#N/A,#N/A,FALSE,"Hires";#N/A,#N/A,FALSE,"Assumptions"}</definedName>
    <definedName name="________hom1_4" localSheetId="86" hidden="1">{#N/A,#N/A,FALSE,"Assessment";#N/A,#N/A,FALSE,"Staffing";#N/A,#N/A,FALSE,"Hires";#N/A,#N/A,FALSE,"Assumptions"}</definedName>
    <definedName name="________hom1_4" localSheetId="91" hidden="1">{#N/A,#N/A,FALSE,"Assessment";#N/A,#N/A,FALSE,"Staffing";#N/A,#N/A,FALSE,"Hires";#N/A,#N/A,FALSE,"Assumptions"}</definedName>
    <definedName name="________hom1_4" localSheetId="24" hidden="1">{#N/A,#N/A,FALSE,"Assessment";#N/A,#N/A,FALSE,"Staffing";#N/A,#N/A,FALSE,"Hires";#N/A,#N/A,FALSE,"Assumptions"}</definedName>
    <definedName name="________hom1_4" localSheetId="33" hidden="1">{#N/A,#N/A,FALSE,"Assessment";#N/A,#N/A,FALSE,"Staffing";#N/A,#N/A,FALSE,"Hires";#N/A,#N/A,FALSE,"Assumptions"}</definedName>
    <definedName name="________hom1_4" localSheetId="43" hidden="1">{#N/A,#N/A,FALSE,"Assessment";#N/A,#N/A,FALSE,"Staffing";#N/A,#N/A,FALSE,"Hires";#N/A,#N/A,FALSE,"Assumptions"}</definedName>
    <definedName name="________hom1_4" localSheetId="75" hidden="1">{#N/A,#N/A,FALSE,"Assessment";#N/A,#N/A,FALSE,"Staffing";#N/A,#N/A,FALSE,"Hires";#N/A,#N/A,FALSE,"Assumptions"}</definedName>
    <definedName name="________hom1_4" localSheetId="78" hidden="1">{#N/A,#N/A,FALSE,"Assessment";#N/A,#N/A,FALSE,"Staffing";#N/A,#N/A,FALSE,"Hires";#N/A,#N/A,FALSE,"Assumptions"}</definedName>
    <definedName name="________hom1_4" localSheetId="15"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79" hidden="1">{#N/A,#N/A,FALSE,"Assessment";#N/A,#N/A,FALSE,"Staffing";#N/A,#N/A,FALSE,"Hires";#N/A,#N/A,FALSE,"Assumptions"}</definedName>
    <definedName name="________k1" localSheetId="80" hidden="1">{#N/A,#N/A,FALSE,"Assessment";#N/A,#N/A,FALSE,"Staffing";#N/A,#N/A,FALSE,"Hires";#N/A,#N/A,FALSE,"Assumptions"}</definedName>
    <definedName name="________k1" localSheetId="81" hidden="1">{#N/A,#N/A,FALSE,"Assessment";#N/A,#N/A,FALSE,"Staffing";#N/A,#N/A,FALSE,"Hires";#N/A,#N/A,FALSE,"Assumptions"}</definedName>
    <definedName name="________k1" localSheetId="82" hidden="1">{#N/A,#N/A,FALSE,"Assessment";#N/A,#N/A,FALSE,"Staffing";#N/A,#N/A,FALSE,"Hires";#N/A,#N/A,FALSE,"Assumptions"}</definedName>
    <definedName name="________k1" localSheetId="83" hidden="1">{#N/A,#N/A,FALSE,"Assessment";#N/A,#N/A,FALSE,"Staffing";#N/A,#N/A,FALSE,"Hires";#N/A,#N/A,FALSE,"Assumptions"}</definedName>
    <definedName name="________k1" localSheetId="84" hidden="1">{#N/A,#N/A,FALSE,"Assessment";#N/A,#N/A,FALSE,"Staffing";#N/A,#N/A,FALSE,"Hires";#N/A,#N/A,FALSE,"Assumptions"}</definedName>
    <definedName name="________k1" localSheetId="86" hidden="1">{#N/A,#N/A,FALSE,"Assessment";#N/A,#N/A,FALSE,"Staffing";#N/A,#N/A,FALSE,"Hires";#N/A,#N/A,FALSE,"Assumptions"}</definedName>
    <definedName name="________k1" localSheetId="87" hidden="1">{#N/A,#N/A,FALSE,"Assessment";#N/A,#N/A,FALSE,"Staffing";#N/A,#N/A,FALSE,"Hires";#N/A,#N/A,FALSE,"Assumptions"}</definedName>
    <definedName name="________k1" localSheetId="88" hidden="1">{#N/A,#N/A,FALSE,"Assessment";#N/A,#N/A,FALSE,"Staffing";#N/A,#N/A,FALSE,"Hires";#N/A,#N/A,FALSE,"Assumptions"}</definedName>
    <definedName name="________k1" localSheetId="89" hidden="1">{#N/A,#N/A,FALSE,"Assessment";#N/A,#N/A,FALSE,"Staffing";#N/A,#N/A,FALSE,"Hires";#N/A,#N/A,FALSE,"Assumptions"}</definedName>
    <definedName name="________k1" localSheetId="90" hidden="1">{#N/A,#N/A,FALSE,"Assessment";#N/A,#N/A,FALSE,"Staffing";#N/A,#N/A,FALSE,"Hires";#N/A,#N/A,FALSE,"Assumptions"}</definedName>
    <definedName name="________k1" localSheetId="91" hidden="1">{#N/A,#N/A,FALSE,"Assessment";#N/A,#N/A,FALSE,"Staffing";#N/A,#N/A,FALSE,"Hires";#N/A,#N/A,FALSE,"Assumptions"}</definedName>
    <definedName name="________k1" localSheetId="92" hidden="1">{#N/A,#N/A,FALSE,"Assessment";#N/A,#N/A,FALSE,"Staffing";#N/A,#N/A,FALSE,"Hires";#N/A,#N/A,FALSE,"Assumptions"}</definedName>
    <definedName name="________k1" localSheetId="93" hidden="1">{#N/A,#N/A,FALSE,"Assessment";#N/A,#N/A,FALSE,"Staffing";#N/A,#N/A,FALSE,"Hires";#N/A,#N/A,FALSE,"Assumptions"}</definedName>
    <definedName name="________k1" localSheetId="94" hidden="1">{#N/A,#N/A,FALSE,"Assessment";#N/A,#N/A,FALSE,"Staffing";#N/A,#N/A,FALSE,"Hires";#N/A,#N/A,FALSE,"Assumptions"}</definedName>
    <definedName name="________k1" localSheetId="95" hidden="1">{#N/A,#N/A,FALSE,"Assessment";#N/A,#N/A,FALSE,"Staffing";#N/A,#N/A,FALSE,"Hires";#N/A,#N/A,FALSE,"Assumptions"}</definedName>
    <definedName name="________k1" localSheetId="99" hidden="1">{#N/A,#N/A,FALSE,"Assessment";#N/A,#N/A,FALSE,"Staffing";#N/A,#N/A,FALSE,"Hires";#N/A,#N/A,FALSE,"Assumptions"}</definedName>
    <definedName name="________k1" localSheetId="100" hidden="1">{#N/A,#N/A,FALSE,"Assessment";#N/A,#N/A,FALSE,"Staffing";#N/A,#N/A,FALSE,"Hires";#N/A,#N/A,FALSE,"Assumptions"}</definedName>
    <definedName name="________k1" localSheetId="24" hidden="1">{#N/A,#N/A,FALSE,"Assessment";#N/A,#N/A,FALSE,"Staffing";#N/A,#N/A,FALSE,"Hires";#N/A,#N/A,FALSE,"Assumptions"}</definedName>
    <definedName name="________k1" localSheetId="33" hidden="1">{#N/A,#N/A,FALSE,"Assessment";#N/A,#N/A,FALSE,"Staffing";#N/A,#N/A,FALSE,"Hires";#N/A,#N/A,FALSE,"Assumptions"}</definedName>
    <definedName name="________k1" localSheetId="36"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74" hidden="1">{#N/A,#N/A,FALSE,"Assessment";#N/A,#N/A,FALSE,"Staffing";#N/A,#N/A,FALSE,"Hires";#N/A,#N/A,FALSE,"Assumptions"}</definedName>
    <definedName name="________k1" localSheetId="75" hidden="1">{#N/A,#N/A,FALSE,"Assessment";#N/A,#N/A,FALSE,"Staffing";#N/A,#N/A,FALSE,"Hires";#N/A,#N/A,FALSE,"Assumptions"}</definedName>
    <definedName name="________k1" localSheetId="76"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15" hidden="1">{#N/A,#N/A,FALSE,"Assessment";#N/A,#N/A,FALSE,"Staffing";#N/A,#N/A,FALSE,"Hires";#N/A,#N/A,FALSE,"Assumptions"}</definedName>
    <definedName name="________k1" hidden="1">{#N/A,#N/A,FALSE,"Assessment";#N/A,#N/A,FALSE,"Staffing";#N/A,#N/A,FALSE,"Hires";#N/A,#N/A,FALSE,"Assumptions"}</definedName>
    <definedName name="________k1_1" localSheetId="84" hidden="1">{#N/A,#N/A,FALSE,"Assessment";#N/A,#N/A,FALSE,"Staffing";#N/A,#N/A,FALSE,"Hires";#N/A,#N/A,FALSE,"Assumptions"}</definedName>
    <definedName name="________k1_1" localSheetId="86" hidden="1">{#N/A,#N/A,FALSE,"Assessment";#N/A,#N/A,FALSE,"Staffing";#N/A,#N/A,FALSE,"Hires";#N/A,#N/A,FALSE,"Assumptions"}</definedName>
    <definedName name="________k1_1" localSheetId="91" hidden="1">{#N/A,#N/A,FALSE,"Assessment";#N/A,#N/A,FALSE,"Staffing";#N/A,#N/A,FALSE,"Hires";#N/A,#N/A,FALSE,"Assumptions"}</definedName>
    <definedName name="________k1_1" localSheetId="24" hidden="1">{#N/A,#N/A,FALSE,"Assessment";#N/A,#N/A,FALSE,"Staffing";#N/A,#N/A,FALSE,"Hires";#N/A,#N/A,FALSE,"Assumptions"}</definedName>
    <definedName name="________k1_1" localSheetId="33" hidden="1">{#N/A,#N/A,FALSE,"Assessment";#N/A,#N/A,FALSE,"Staffing";#N/A,#N/A,FALSE,"Hires";#N/A,#N/A,FALSE,"Assumptions"}</definedName>
    <definedName name="________k1_1" localSheetId="43" hidden="1">{#N/A,#N/A,FALSE,"Assessment";#N/A,#N/A,FALSE,"Staffing";#N/A,#N/A,FALSE,"Hires";#N/A,#N/A,FALSE,"Assumptions"}</definedName>
    <definedName name="________k1_1" localSheetId="75" hidden="1">{#N/A,#N/A,FALSE,"Assessment";#N/A,#N/A,FALSE,"Staffing";#N/A,#N/A,FALSE,"Hires";#N/A,#N/A,FALSE,"Assumptions"}</definedName>
    <definedName name="________k1_1" localSheetId="78" hidden="1">{#N/A,#N/A,FALSE,"Assessment";#N/A,#N/A,FALSE,"Staffing";#N/A,#N/A,FALSE,"Hires";#N/A,#N/A,FALSE,"Assumptions"}</definedName>
    <definedName name="________k1_1" localSheetId="15" hidden="1">{#N/A,#N/A,FALSE,"Assessment";#N/A,#N/A,FALSE,"Staffing";#N/A,#N/A,FALSE,"Hires";#N/A,#N/A,FALSE,"Assumptions"}</definedName>
    <definedName name="________k1_1" hidden="1">{#N/A,#N/A,FALSE,"Assessment";#N/A,#N/A,FALSE,"Staffing";#N/A,#N/A,FALSE,"Hires";#N/A,#N/A,FALSE,"Assumptions"}</definedName>
    <definedName name="________k1_2" localSheetId="84" hidden="1">{#N/A,#N/A,FALSE,"Assessment";#N/A,#N/A,FALSE,"Staffing";#N/A,#N/A,FALSE,"Hires";#N/A,#N/A,FALSE,"Assumptions"}</definedName>
    <definedName name="________k1_2" localSheetId="86" hidden="1">{#N/A,#N/A,FALSE,"Assessment";#N/A,#N/A,FALSE,"Staffing";#N/A,#N/A,FALSE,"Hires";#N/A,#N/A,FALSE,"Assumptions"}</definedName>
    <definedName name="________k1_2" localSheetId="91" hidden="1">{#N/A,#N/A,FALSE,"Assessment";#N/A,#N/A,FALSE,"Staffing";#N/A,#N/A,FALSE,"Hires";#N/A,#N/A,FALSE,"Assumptions"}</definedName>
    <definedName name="________k1_2" localSheetId="24" hidden="1">{#N/A,#N/A,FALSE,"Assessment";#N/A,#N/A,FALSE,"Staffing";#N/A,#N/A,FALSE,"Hires";#N/A,#N/A,FALSE,"Assumptions"}</definedName>
    <definedName name="________k1_2" localSheetId="33" hidden="1">{#N/A,#N/A,FALSE,"Assessment";#N/A,#N/A,FALSE,"Staffing";#N/A,#N/A,FALSE,"Hires";#N/A,#N/A,FALSE,"Assumptions"}</definedName>
    <definedName name="________k1_2" localSheetId="43" hidden="1">{#N/A,#N/A,FALSE,"Assessment";#N/A,#N/A,FALSE,"Staffing";#N/A,#N/A,FALSE,"Hires";#N/A,#N/A,FALSE,"Assumptions"}</definedName>
    <definedName name="________k1_2" localSheetId="75" hidden="1">{#N/A,#N/A,FALSE,"Assessment";#N/A,#N/A,FALSE,"Staffing";#N/A,#N/A,FALSE,"Hires";#N/A,#N/A,FALSE,"Assumptions"}</definedName>
    <definedName name="________k1_2" localSheetId="78" hidden="1">{#N/A,#N/A,FALSE,"Assessment";#N/A,#N/A,FALSE,"Staffing";#N/A,#N/A,FALSE,"Hires";#N/A,#N/A,FALSE,"Assumptions"}</definedName>
    <definedName name="________k1_2" localSheetId="15" hidden="1">{#N/A,#N/A,FALSE,"Assessment";#N/A,#N/A,FALSE,"Staffing";#N/A,#N/A,FALSE,"Hires";#N/A,#N/A,FALSE,"Assumptions"}</definedName>
    <definedName name="________k1_2" hidden="1">{#N/A,#N/A,FALSE,"Assessment";#N/A,#N/A,FALSE,"Staffing";#N/A,#N/A,FALSE,"Hires";#N/A,#N/A,FALSE,"Assumptions"}</definedName>
    <definedName name="________k1_3" localSheetId="84" hidden="1">{#N/A,#N/A,FALSE,"Assessment";#N/A,#N/A,FALSE,"Staffing";#N/A,#N/A,FALSE,"Hires";#N/A,#N/A,FALSE,"Assumptions"}</definedName>
    <definedName name="________k1_3" localSheetId="86" hidden="1">{#N/A,#N/A,FALSE,"Assessment";#N/A,#N/A,FALSE,"Staffing";#N/A,#N/A,FALSE,"Hires";#N/A,#N/A,FALSE,"Assumptions"}</definedName>
    <definedName name="________k1_3" localSheetId="91" hidden="1">{#N/A,#N/A,FALSE,"Assessment";#N/A,#N/A,FALSE,"Staffing";#N/A,#N/A,FALSE,"Hires";#N/A,#N/A,FALSE,"Assumptions"}</definedName>
    <definedName name="________k1_3" localSheetId="24" hidden="1">{#N/A,#N/A,FALSE,"Assessment";#N/A,#N/A,FALSE,"Staffing";#N/A,#N/A,FALSE,"Hires";#N/A,#N/A,FALSE,"Assumptions"}</definedName>
    <definedName name="________k1_3" localSheetId="33" hidden="1">{#N/A,#N/A,FALSE,"Assessment";#N/A,#N/A,FALSE,"Staffing";#N/A,#N/A,FALSE,"Hires";#N/A,#N/A,FALSE,"Assumptions"}</definedName>
    <definedName name="________k1_3" localSheetId="43" hidden="1">{#N/A,#N/A,FALSE,"Assessment";#N/A,#N/A,FALSE,"Staffing";#N/A,#N/A,FALSE,"Hires";#N/A,#N/A,FALSE,"Assumptions"}</definedName>
    <definedName name="________k1_3" localSheetId="75" hidden="1">{#N/A,#N/A,FALSE,"Assessment";#N/A,#N/A,FALSE,"Staffing";#N/A,#N/A,FALSE,"Hires";#N/A,#N/A,FALSE,"Assumptions"}</definedName>
    <definedName name="________k1_3" localSheetId="78" hidden="1">{#N/A,#N/A,FALSE,"Assessment";#N/A,#N/A,FALSE,"Staffing";#N/A,#N/A,FALSE,"Hires";#N/A,#N/A,FALSE,"Assumptions"}</definedName>
    <definedName name="________k1_3" localSheetId="15" hidden="1">{#N/A,#N/A,FALSE,"Assessment";#N/A,#N/A,FALSE,"Staffing";#N/A,#N/A,FALSE,"Hires";#N/A,#N/A,FALSE,"Assumptions"}</definedName>
    <definedName name="________k1_3" hidden="1">{#N/A,#N/A,FALSE,"Assessment";#N/A,#N/A,FALSE,"Staffing";#N/A,#N/A,FALSE,"Hires";#N/A,#N/A,FALSE,"Assumptions"}</definedName>
    <definedName name="________k1_4" localSheetId="84" hidden="1">{#N/A,#N/A,FALSE,"Assessment";#N/A,#N/A,FALSE,"Staffing";#N/A,#N/A,FALSE,"Hires";#N/A,#N/A,FALSE,"Assumptions"}</definedName>
    <definedName name="________k1_4" localSheetId="86" hidden="1">{#N/A,#N/A,FALSE,"Assessment";#N/A,#N/A,FALSE,"Staffing";#N/A,#N/A,FALSE,"Hires";#N/A,#N/A,FALSE,"Assumptions"}</definedName>
    <definedName name="________k1_4" localSheetId="91" hidden="1">{#N/A,#N/A,FALSE,"Assessment";#N/A,#N/A,FALSE,"Staffing";#N/A,#N/A,FALSE,"Hires";#N/A,#N/A,FALSE,"Assumptions"}</definedName>
    <definedName name="________k1_4" localSheetId="24" hidden="1">{#N/A,#N/A,FALSE,"Assessment";#N/A,#N/A,FALSE,"Staffing";#N/A,#N/A,FALSE,"Hires";#N/A,#N/A,FALSE,"Assumptions"}</definedName>
    <definedName name="________k1_4" localSheetId="33" hidden="1">{#N/A,#N/A,FALSE,"Assessment";#N/A,#N/A,FALSE,"Staffing";#N/A,#N/A,FALSE,"Hires";#N/A,#N/A,FALSE,"Assumptions"}</definedName>
    <definedName name="________k1_4" localSheetId="43" hidden="1">{#N/A,#N/A,FALSE,"Assessment";#N/A,#N/A,FALSE,"Staffing";#N/A,#N/A,FALSE,"Hires";#N/A,#N/A,FALSE,"Assumptions"}</definedName>
    <definedName name="________k1_4" localSheetId="75" hidden="1">{#N/A,#N/A,FALSE,"Assessment";#N/A,#N/A,FALSE,"Staffing";#N/A,#N/A,FALSE,"Hires";#N/A,#N/A,FALSE,"Assumptions"}</definedName>
    <definedName name="________k1_4" localSheetId="78" hidden="1">{#N/A,#N/A,FALSE,"Assessment";#N/A,#N/A,FALSE,"Staffing";#N/A,#N/A,FALSE,"Hires";#N/A,#N/A,FALSE,"Assumptions"}</definedName>
    <definedName name="________k1_4" localSheetId="15"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79" hidden="1">{#N/A,#N/A,FALSE,"Assessment";#N/A,#N/A,FALSE,"Staffing";#N/A,#N/A,FALSE,"Hires";#N/A,#N/A,FALSE,"Assumptions"}</definedName>
    <definedName name="________kk1" localSheetId="80" hidden="1">{#N/A,#N/A,FALSE,"Assessment";#N/A,#N/A,FALSE,"Staffing";#N/A,#N/A,FALSE,"Hires";#N/A,#N/A,FALSE,"Assumptions"}</definedName>
    <definedName name="________kk1" localSheetId="81" hidden="1">{#N/A,#N/A,FALSE,"Assessment";#N/A,#N/A,FALSE,"Staffing";#N/A,#N/A,FALSE,"Hires";#N/A,#N/A,FALSE,"Assumptions"}</definedName>
    <definedName name="________kk1" localSheetId="82" hidden="1">{#N/A,#N/A,FALSE,"Assessment";#N/A,#N/A,FALSE,"Staffing";#N/A,#N/A,FALSE,"Hires";#N/A,#N/A,FALSE,"Assumptions"}</definedName>
    <definedName name="________kk1" localSheetId="83" hidden="1">{#N/A,#N/A,FALSE,"Assessment";#N/A,#N/A,FALSE,"Staffing";#N/A,#N/A,FALSE,"Hires";#N/A,#N/A,FALSE,"Assumptions"}</definedName>
    <definedName name="________kk1" localSheetId="84" hidden="1">{#N/A,#N/A,FALSE,"Assessment";#N/A,#N/A,FALSE,"Staffing";#N/A,#N/A,FALSE,"Hires";#N/A,#N/A,FALSE,"Assumptions"}</definedName>
    <definedName name="________kk1" localSheetId="86" hidden="1">{#N/A,#N/A,FALSE,"Assessment";#N/A,#N/A,FALSE,"Staffing";#N/A,#N/A,FALSE,"Hires";#N/A,#N/A,FALSE,"Assumptions"}</definedName>
    <definedName name="________kk1" localSheetId="87" hidden="1">{#N/A,#N/A,FALSE,"Assessment";#N/A,#N/A,FALSE,"Staffing";#N/A,#N/A,FALSE,"Hires";#N/A,#N/A,FALSE,"Assumptions"}</definedName>
    <definedName name="________kk1" localSheetId="88" hidden="1">{#N/A,#N/A,FALSE,"Assessment";#N/A,#N/A,FALSE,"Staffing";#N/A,#N/A,FALSE,"Hires";#N/A,#N/A,FALSE,"Assumptions"}</definedName>
    <definedName name="________kk1" localSheetId="89" hidden="1">{#N/A,#N/A,FALSE,"Assessment";#N/A,#N/A,FALSE,"Staffing";#N/A,#N/A,FALSE,"Hires";#N/A,#N/A,FALSE,"Assumptions"}</definedName>
    <definedName name="________kk1" localSheetId="90" hidden="1">{#N/A,#N/A,FALSE,"Assessment";#N/A,#N/A,FALSE,"Staffing";#N/A,#N/A,FALSE,"Hires";#N/A,#N/A,FALSE,"Assumptions"}</definedName>
    <definedName name="________kk1" localSheetId="91" hidden="1">{#N/A,#N/A,FALSE,"Assessment";#N/A,#N/A,FALSE,"Staffing";#N/A,#N/A,FALSE,"Hires";#N/A,#N/A,FALSE,"Assumptions"}</definedName>
    <definedName name="________kk1" localSheetId="92" hidden="1">{#N/A,#N/A,FALSE,"Assessment";#N/A,#N/A,FALSE,"Staffing";#N/A,#N/A,FALSE,"Hires";#N/A,#N/A,FALSE,"Assumptions"}</definedName>
    <definedName name="________kk1" localSheetId="93" hidden="1">{#N/A,#N/A,FALSE,"Assessment";#N/A,#N/A,FALSE,"Staffing";#N/A,#N/A,FALSE,"Hires";#N/A,#N/A,FALSE,"Assumptions"}</definedName>
    <definedName name="________kk1" localSheetId="94" hidden="1">{#N/A,#N/A,FALSE,"Assessment";#N/A,#N/A,FALSE,"Staffing";#N/A,#N/A,FALSE,"Hires";#N/A,#N/A,FALSE,"Assumptions"}</definedName>
    <definedName name="________kk1" localSheetId="95" hidden="1">{#N/A,#N/A,FALSE,"Assessment";#N/A,#N/A,FALSE,"Staffing";#N/A,#N/A,FALSE,"Hires";#N/A,#N/A,FALSE,"Assumptions"}</definedName>
    <definedName name="________kk1" localSheetId="99" hidden="1">{#N/A,#N/A,FALSE,"Assessment";#N/A,#N/A,FALSE,"Staffing";#N/A,#N/A,FALSE,"Hires";#N/A,#N/A,FALSE,"Assumptions"}</definedName>
    <definedName name="________kk1" localSheetId="100" hidden="1">{#N/A,#N/A,FALSE,"Assessment";#N/A,#N/A,FALSE,"Staffing";#N/A,#N/A,FALSE,"Hires";#N/A,#N/A,FALSE,"Assumptions"}</definedName>
    <definedName name="________kk1" localSheetId="24" hidden="1">{#N/A,#N/A,FALSE,"Assessment";#N/A,#N/A,FALSE,"Staffing";#N/A,#N/A,FALSE,"Hires";#N/A,#N/A,FALSE,"Assumptions"}</definedName>
    <definedName name="________kk1" localSheetId="33" hidden="1">{#N/A,#N/A,FALSE,"Assessment";#N/A,#N/A,FALSE,"Staffing";#N/A,#N/A,FALSE,"Hires";#N/A,#N/A,FALSE,"Assumptions"}</definedName>
    <definedName name="________kk1" localSheetId="36"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74" hidden="1">{#N/A,#N/A,FALSE,"Assessment";#N/A,#N/A,FALSE,"Staffing";#N/A,#N/A,FALSE,"Hires";#N/A,#N/A,FALSE,"Assumptions"}</definedName>
    <definedName name="________kk1" localSheetId="75" hidden="1">{#N/A,#N/A,FALSE,"Assessment";#N/A,#N/A,FALSE,"Staffing";#N/A,#N/A,FALSE,"Hires";#N/A,#N/A,FALSE,"Assumptions"}</definedName>
    <definedName name="________kk1" localSheetId="76"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15" hidden="1">{#N/A,#N/A,FALSE,"Assessment";#N/A,#N/A,FALSE,"Staffing";#N/A,#N/A,FALSE,"Hires";#N/A,#N/A,FALSE,"Assumptions"}</definedName>
    <definedName name="________kk1" hidden="1">{#N/A,#N/A,FALSE,"Assessment";#N/A,#N/A,FALSE,"Staffing";#N/A,#N/A,FALSE,"Hires";#N/A,#N/A,FALSE,"Assumptions"}</definedName>
    <definedName name="________kk1_1" localSheetId="84" hidden="1">{#N/A,#N/A,FALSE,"Assessment";#N/A,#N/A,FALSE,"Staffing";#N/A,#N/A,FALSE,"Hires";#N/A,#N/A,FALSE,"Assumptions"}</definedName>
    <definedName name="________kk1_1" localSheetId="86" hidden="1">{#N/A,#N/A,FALSE,"Assessment";#N/A,#N/A,FALSE,"Staffing";#N/A,#N/A,FALSE,"Hires";#N/A,#N/A,FALSE,"Assumptions"}</definedName>
    <definedName name="________kk1_1" localSheetId="91" hidden="1">{#N/A,#N/A,FALSE,"Assessment";#N/A,#N/A,FALSE,"Staffing";#N/A,#N/A,FALSE,"Hires";#N/A,#N/A,FALSE,"Assumptions"}</definedName>
    <definedName name="________kk1_1" localSheetId="24" hidden="1">{#N/A,#N/A,FALSE,"Assessment";#N/A,#N/A,FALSE,"Staffing";#N/A,#N/A,FALSE,"Hires";#N/A,#N/A,FALSE,"Assumptions"}</definedName>
    <definedName name="________kk1_1" localSheetId="33" hidden="1">{#N/A,#N/A,FALSE,"Assessment";#N/A,#N/A,FALSE,"Staffing";#N/A,#N/A,FALSE,"Hires";#N/A,#N/A,FALSE,"Assumptions"}</definedName>
    <definedName name="________kk1_1" localSheetId="43" hidden="1">{#N/A,#N/A,FALSE,"Assessment";#N/A,#N/A,FALSE,"Staffing";#N/A,#N/A,FALSE,"Hires";#N/A,#N/A,FALSE,"Assumptions"}</definedName>
    <definedName name="________kk1_1" localSheetId="75" hidden="1">{#N/A,#N/A,FALSE,"Assessment";#N/A,#N/A,FALSE,"Staffing";#N/A,#N/A,FALSE,"Hires";#N/A,#N/A,FALSE,"Assumptions"}</definedName>
    <definedName name="________kk1_1" localSheetId="78" hidden="1">{#N/A,#N/A,FALSE,"Assessment";#N/A,#N/A,FALSE,"Staffing";#N/A,#N/A,FALSE,"Hires";#N/A,#N/A,FALSE,"Assumptions"}</definedName>
    <definedName name="________kk1_1" localSheetId="15" hidden="1">{#N/A,#N/A,FALSE,"Assessment";#N/A,#N/A,FALSE,"Staffing";#N/A,#N/A,FALSE,"Hires";#N/A,#N/A,FALSE,"Assumptions"}</definedName>
    <definedName name="________kk1_1" hidden="1">{#N/A,#N/A,FALSE,"Assessment";#N/A,#N/A,FALSE,"Staffing";#N/A,#N/A,FALSE,"Hires";#N/A,#N/A,FALSE,"Assumptions"}</definedName>
    <definedName name="________kk1_2" localSheetId="84" hidden="1">{#N/A,#N/A,FALSE,"Assessment";#N/A,#N/A,FALSE,"Staffing";#N/A,#N/A,FALSE,"Hires";#N/A,#N/A,FALSE,"Assumptions"}</definedName>
    <definedName name="________kk1_2" localSheetId="86" hidden="1">{#N/A,#N/A,FALSE,"Assessment";#N/A,#N/A,FALSE,"Staffing";#N/A,#N/A,FALSE,"Hires";#N/A,#N/A,FALSE,"Assumptions"}</definedName>
    <definedName name="________kk1_2" localSheetId="91" hidden="1">{#N/A,#N/A,FALSE,"Assessment";#N/A,#N/A,FALSE,"Staffing";#N/A,#N/A,FALSE,"Hires";#N/A,#N/A,FALSE,"Assumptions"}</definedName>
    <definedName name="________kk1_2" localSheetId="24" hidden="1">{#N/A,#N/A,FALSE,"Assessment";#N/A,#N/A,FALSE,"Staffing";#N/A,#N/A,FALSE,"Hires";#N/A,#N/A,FALSE,"Assumptions"}</definedName>
    <definedName name="________kk1_2" localSheetId="33" hidden="1">{#N/A,#N/A,FALSE,"Assessment";#N/A,#N/A,FALSE,"Staffing";#N/A,#N/A,FALSE,"Hires";#N/A,#N/A,FALSE,"Assumptions"}</definedName>
    <definedName name="________kk1_2" localSheetId="43" hidden="1">{#N/A,#N/A,FALSE,"Assessment";#N/A,#N/A,FALSE,"Staffing";#N/A,#N/A,FALSE,"Hires";#N/A,#N/A,FALSE,"Assumptions"}</definedName>
    <definedName name="________kk1_2" localSheetId="75" hidden="1">{#N/A,#N/A,FALSE,"Assessment";#N/A,#N/A,FALSE,"Staffing";#N/A,#N/A,FALSE,"Hires";#N/A,#N/A,FALSE,"Assumptions"}</definedName>
    <definedName name="________kk1_2" localSheetId="78" hidden="1">{#N/A,#N/A,FALSE,"Assessment";#N/A,#N/A,FALSE,"Staffing";#N/A,#N/A,FALSE,"Hires";#N/A,#N/A,FALSE,"Assumptions"}</definedName>
    <definedName name="________kk1_2" localSheetId="15" hidden="1">{#N/A,#N/A,FALSE,"Assessment";#N/A,#N/A,FALSE,"Staffing";#N/A,#N/A,FALSE,"Hires";#N/A,#N/A,FALSE,"Assumptions"}</definedName>
    <definedName name="________kk1_2" hidden="1">{#N/A,#N/A,FALSE,"Assessment";#N/A,#N/A,FALSE,"Staffing";#N/A,#N/A,FALSE,"Hires";#N/A,#N/A,FALSE,"Assumptions"}</definedName>
    <definedName name="________kk1_3" localSheetId="84" hidden="1">{#N/A,#N/A,FALSE,"Assessment";#N/A,#N/A,FALSE,"Staffing";#N/A,#N/A,FALSE,"Hires";#N/A,#N/A,FALSE,"Assumptions"}</definedName>
    <definedName name="________kk1_3" localSheetId="86" hidden="1">{#N/A,#N/A,FALSE,"Assessment";#N/A,#N/A,FALSE,"Staffing";#N/A,#N/A,FALSE,"Hires";#N/A,#N/A,FALSE,"Assumptions"}</definedName>
    <definedName name="________kk1_3" localSheetId="91" hidden="1">{#N/A,#N/A,FALSE,"Assessment";#N/A,#N/A,FALSE,"Staffing";#N/A,#N/A,FALSE,"Hires";#N/A,#N/A,FALSE,"Assumptions"}</definedName>
    <definedName name="________kk1_3" localSheetId="24" hidden="1">{#N/A,#N/A,FALSE,"Assessment";#N/A,#N/A,FALSE,"Staffing";#N/A,#N/A,FALSE,"Hires";#N/A,#N/A,FALSE,"Assumptions"}</definedName>
    <definedName name="________kk1_3" localSheetId="33" hidden="1">{#N/A,#N/A,FALSE,"Assessment";#N/A,#N/A,FALSE,"Staffing";#N/A,#N/A,FALSE,"Hires";#N/A,#N/A,FALSE,"Assumptions"}</definedName>
    <definedName name="________kk1_3" localSheetId="43" hidden="1">{#N/A,#N/A,FALSE,"Assessment";#N/A,#N/A,FALSE,"Staffing";#N/A,#N/A,FALSE,"Hires";#N/A,#N/A,FALSE,"Assumptions"}</definedName>
    <definedName name="________kk1_3" localSheetId="75" hidden="1">{#N/A,#N/A,FALSE,"Assessment";#N/A,#N/A,FALSE,"Staffing";#N/A,#N/A,FALSE,"Hires";#N/A,#N/A,FALSE,"Assumptions"}</definedName>
    <definedName name="________kk1_3" localSheetId="78" hidden="1">{#N/A,#N/A,FALSE,"Assessment";#N/A,#N/A,FALSE,"Staffing";#N/A,#N/A,FALSE,"Hires";#N/A,#N/A,FALSE,"Assumptions"}</definedName>
    <definedName name="________kk1_3" localSheetId="15" hidden="1">{#N/A,#N/A,FALSE,"Assessment";#N/A,#N/A,FALSE,"Staffing";#N/A,#N/A,FALSE,"Hires";#N/A,#N/A,FALSE,"Assumptions"}</definedName>
    <definedName name="________kk1_3" hidden="1">{#N/A,#N/A,FALSE,"Assessment";#N/A,#N/A,FALSE,"Staffing";#N/A,#N/A,FALSE,"Hires";#N/A,#N/A,FALSE,"Assumptions"}</definedName>
    <definedName name="________kk1_4" localSheetId="84" hidden="1">{#N/A,#N/A,FALSE,"Assessment";#N/A,#N/A,FALSE,"Staffing";#N/A,#N/A,FALSE,"Hires";#N/A,#N/A,FALSE,"Assumptions"}</definedName>
    <definedName name="________kk1_4" localSheetId="86" hidden="1">{#N/A,#N/A,FALSE,"Assessment";#N/A,#N/A,FALSE,"Staffing";#N/A,#N/A,FALSE,"Hires";#N/A,#N/A,FALSE,"Assumptions"}</definedName>
    <definedName name="________kk1_4" localSheetId="91" hidden="1">{#N/A,#N/A,FALSE,"Assessment";#N/A,#N/A,FALSE,"Staffing";#N/A,#N/A,FALSE,"Hires";#N/A,#N/A,FALSE,"Assumptions"}</definedName>
    <definedName name="________kk1_4" localSheetId="24" hidden="1">{#N/A,#N/A,FALSE,"Assessment";#N/A,#N/A,FALSE,"Staffing";#N/A,#N/A,FALSE,"Hires";#N/A,#N/A,FALSE,"Assumptions"}</definedName>
    <definedName name="________kk1_4" localSheetId="33" hidden="1">{#N/A,#N/A,FALSE,"Assessment";#N/A,#N/A,FALSE,"Staffing";#N/A,#N/A,FALSE,"Hires";#N/A,#N/A,FALSE,"Assumptions"}</definedName>
    <definedName name="________kk1_4" localSheetId="43" hidden="1">{#N/A,#N/A,FALSE,"Assessment";#N/A,#N/A,FALSE,"Staffing";#N/A,#N/A,FALSE,"Hires";#N/A,#N/A,FALSE,"Assumptions"}</definedName>
    <definedName name="________kk1_4" localSheetId="75" hidden="1">{#N/A,#N/A,FALSE,"Assessment";#N/A,#N/A,FALSE,"Staffing";#N/A,#N/A,FALSE,"Hires";#N/A,#N/A,FALSE,"Assumptions"}</definedName>
    <definedName name="________kk1_4" localSheetId="78" hidden="1">{#N/A,#N/A,FALSE,"Assessment";#N/A,#N/A,FALSE,"Staffing";#N/A,#N/A,FALSE,"Hires";#N/A,#N/A,FALSE,"Assumptions"}</definedName>
    <definedName name="________kk1_4" localSheetId="15"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79" hidden="1">{#N/A,#N/A,FALSE,"Assessment";#N/A,#N/A,FALSE,"Staffing";#N/A,#N/A,FALSE,"Hires";#N/A,#N/A,FALSE,"Assumptions"}</definedName>
    <definedName name="________KKK1" localSheetId="80" hidden="1">{#N/A,#N/A,FALSE,"Assessment";#N/A,#N/A,FALSE,"Staffing";#N/A,#N/A,FALSE,"Hires";#N/A,#N/A,FALSE,"Assumptions"}</definedName>
    <definedName name="________KKK1" localSheetId="81" hidden="1">{#N/A,#N/A,FALSE,"Assessment";#N/A,#N/A,FALSE,"Staffing";#N/A,#N/A,FALSE,"Hires";#N/A,#N/A,FALSE,"Assumptions"}</definedName>
    <definedName name="________KKK1" localSheetId="82" hidden="1">{#N/A,#N/A,FALSE,"Assessment";#N/A,#N/A,FALSE,"Staffing";#N/A,#N/A,FALSE,"Hires";#N/A,#N/A,FALSE,"Assumptions"}</definedName>
    <definedName name="________KKK1" localSheetId="83" hidden="1">{#N/A,#N/A,FALSE,"Assessment";#N/A,#N/A,FALSE,"Staffing";#N/A,#N/A,FALSE,"Hires";#N/A,#N/A,FALSE,"Assumptions"}</definedName>
    <definedName name="________KKK1" localSheetId="84" hidden="1">{#N/A,#N/A,FALSE,"Assessment";#N/A,#N/A,FALSE,"Staffing";#N/A,#N/A,FALSE,"Hires";#N/A,#N/A,FALSE,"Assumptions"}</definedName>
    <definedName name="________KKK1" localSheetId="86" hidden="1">{#N/A,#N/A,FALSE,"Assessment";#N/A,#N/A,FALSE,"Staffing";#N/A,#N/A,FALSE,"Hires";#N/A,#N/A,FALSE,"Assumptions"}</definedName>
    <definedName name="________KKK1" localSheetId="87" hidden="1">{#N/A,#N/A,FALSE,"Assessment";#N/A,#N/A,FALSE,"Staffing";#N/A,#N/A,FALSE,"Hires";#N/A,#N/A,FALSE,"Assumptions"}</definedName>
    <definedName name="________KKK1" localSheetId="88" hidden="1">{#N/A,#N/A,FALSE,"Assessment";#N/A,#N/A,FALSE,"Staffing";#N/A,#N/A,FALSE,"Hires";#N/A,#N/A,FALSE,"Assumptions"}</definedName>
    <definedName name="________KKK1" localSheetId="89" hidden="1">{#N/A,#N/A,FALSE,"Assessment";#N/A,#N/A,FALSE,"Staffing";#N/A,#N/A,FALSE,"Hires";#N/A,#N/A,FALSE,"Assumptions"}</definedName>
    <definedName name="________KKK1" localSheetId="90" hidden="1">{#N/A,#N/A,FALSE,"Assessment";#N/A,#N/A,FALSE,"Staffing";#N/A,#N/A,FALSE,"Hires";#N/A,#N/A,FALSE,"Assumptions"}</definedName>
    <definedName name="________KKK1" localSheetId="91" hidden="1">{#N/A,#N/A,FALSE,"Assessment";#N/A,#N/A,FALSE,"Staffing";#N/A,#N/A,FALSE,"Hires";#N/A,#N/A,FALSE,"Assumptions"}</definedName>
    <definedName name="________KKK1" localSheetId="92" hidden="1">{#N/A,#N/A,FALSE,"Assessment";#N/A,#N/A,FALSE,"Staffing";#N/A,#N/A,FALSE,"Hires";#N/A,#N/A,FALSE,"Assumptions"}</definedName>
    <definedName name="________KKK1" localSheetId="93" hidden="1">{#N/A,#N/A,FALSE,"Assessment";#N/A,#N/A,FALSE,"Staffing";#N/A,#N/A,FALSE,"Hires";#N/A,#N/A,FALSE,"Assumptions"}</definedName>
    <definedName name="________KKK1" localSheetId="94" hidden="1">{#N/A,#N/A,FALSE,"Assessment";#N/A,#N/A,FALSE,"Staffing";#N/A,#N/A,FALSE,"Hires";#N/A,#N/A,FALSE,"Assumptions"}</definedName>
    <definedName name="________KKK1" localSheetId="95" hidden="1">{#N/A,#N/A,FALSE,"Assessment";#N/A,#N/A,FALSE,"Staffing";#N/A,#N/A,FALSE,"Hires";#N/A,#N/A,FALSE,"Assumptions"}</definedName>
    <definedName name="________KKK1" localSheetId="99" hidden="1">{#N/A,#N/A,FALSE,"Assessment";#N/A,#N/A,FALSE,"Staffing";#N/A,#N/A,FALSE,"Hires";#N/A,#N/A,FALSE,"Assumptions"}</definedName>
    <definedName name="________KKK1" localSheetId="100" hidden="1">{#N/A,#N/A,FALSE,"Assessment";#N/A,#N/A,FALSE,"Staffing";#N/A,#N/A,FALSE,"Hires";#N/A,#N/A,FALSE,"Assumptions"}</definedName>
    <definedName name="________KKK1" localSheetId="24" hidden="1">{#N/A,#N/A,FALSE,"Assessment";#N/A,#N/A,FALSE,"Staffing";#N/A,#N/A,FALSE,"Hires";#N/A,#N/A,FALSE,"Assumptions"}</definedName>
    <definedName name="________KKK1" localSheetId="33" hidden="1">{#N/A,#N/A,FALSE,"Assessment";#N/A,#N/A,FALSE,"Staffing";#N/A,#N/A,FALSE,"Hires";#N/A,#N/A,FALSE,"Assumptions"}</definedName>
    <definedName name="________KKK1" localSheetId="36"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74" hidden="1">{#N/A,#N/A,FALSE,"Assessment";#N/A,#N/A,FALSE,"Staffing";#N/A,#N/A,FALSE,"Hires";#N/A,#N/A,FALSE,"Assumptions"}</definedName>
    <definedName name="________KKK1" localSheetId="75" hidden="1">{#N/A,#N/A,FALSE,"Assessment";#N/A,#N/A,FALSE,"Staffing";#N/A,#N/A,FALSE,"Hires";#N/A,#N/A,FALSE,"Assumptions"}</definedName>
    <definedName name="________KKK1" localSheetId="76"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15" hidden="1">{#N/A,#N/A,FALSE,"Assessment";#N/A,#N/A,FALSE,"Staffing";#N/A,#N/A,FALSE,"Hires";#N/A,#N/A,FALSE,"Assumptions"}</definedName>
    <definedName name="________KKK1" hidden="1">{#N/A,#N/A,FALSE,"Assessment";#N/A,#N/A,FALSE,"Staffing";#N/A,#N/A,FALSE,"Hires";#N/A,#N/A,FALSE,"Assumptions"}</definedName>
    <definedName name="________KKK1_1" localSheetId="84" hidden="1">{#N/A,#N/A,FALSE,"Assessment";#N/A,#N/A,FALSE,"Staffing";#N/A,#N/A,FALSE,"Hires";#N/A,#N/A,FALSE,"Assumptions"}</definedName>
    <definedName name="________KKK1_1" localSheetId="86" hidden="1">{#N/A,#N/A,FALSE,"Assessment";#N/A,#N/A,FALSE,"Staffing";#N/A,#N/A,FALSE,"Hires";#N/A,#N/A,FALSE,"Assumptions"}</definedName>
    <definedName name="________KKK1_1" localSheetId="91" hidden="1">{#N/A,#N/A,FALSE,"Assessment";#N/A,#N/A,FALSE,"Staffing";#N/A,#N/A,FALSE,"Hires";#N/A,#N/A,FALSE,"Assumptions"}</definedName>
    <definedName name="________KKK1_1" localSheetId="24" hidden="1">{#N/A,#N/A,FALSE,"Assessment";#N/A,#N/A,FALSE,"Staffing";#N/A,#N/A,FALSE,"Hires";#N/A,#N/A,FALSE,"Assumptions"}</definedName>
    <definedName name="________KKK1_1" localSheetId="33" hidden="1">{#N/A,#N/A,FALSE,"Assessment";#N/A,#N/A,FALSE,"Staffing";#N/A,#N/A,FALSE,"Hires";#N/A,#N/A,FALSE,"Assumptions"}</definedName>
    <definedName name="________KKK1_1" localSheetId="43" hidden="1">{#N/A,#N/A,FALSE,"Assessment";#N/A,#N/A,FALSE,"Staffing";#N/A,#N/A,FALSE,"Hires";#N/A,#N/A,FALSE,"Assumptions"}</definedName>
    <definedName name="________KKK1_1" localSheetId="75" hidden="1">{#N/A,#N/A,FALSE,"Assessment";#N/A,#N/A,FALSE,"Staffing";#N/A,#N/A,FALSE,"Hires";#N/A,#N/A,FALSE,"Assumptions"}</definedName>
    <definedName name="________KKK1_1" localSheetId="78" hidden="1">{#N/A,#N/A,FALSE,"Assessment";#N/A,#N/A,FALSE,"Staffing";#N/A,#N/A,FALSE,"Hires";#N/A,#N/A,FALSE,"Assumptions"}</definedName>
    <definedName name="________KKK1_1" localSheetId="15" hidden="1">{#N/A,#N/A,FALSE,"Assessment";#N/A,#N/A,FALSE,"Staffing";#N/A,#N/A,FALSE,"Hires";#N/A,#N/A,FALSE,"Assumptions"}</definedName>
    <definedName name="________KKK1_1" hidden="1">{#N/A,#N/A,FALSE,"Assessment";#N/A,#N/A,FALSE,"Staffing";#N/A,#N/A,FALSE,"Hires";#N/A,#N/A,FALSE,"Assumptions"}</definedName>
    <definedName name="________KKK1_2" localSheetId="84" hidden="1">{#N/A,#N/A,FALSE,"Assessment";#N/A,#N/A,FALSE,"Staffing";#N/A,#N/A,FALSE,"Hires";#N/A,#N/A,FALSE,"Assumptions"}</definedName>
    <definedName name="________KKK1_2" localSheetId="86" hidden="1">{#N/A,#N/A,FALSE,"Assessment";#N/A,#N/A,FALSE,"Staffing";#N/A,#N/A,FALSE,"Hires";#N/A,#N/A,FALSE,"Assumptions"}</definedName>
    <definedName name="________KKK1_2" localSheetId="91" hidden="1">{#N/A,#N/A,FALSE,"Assessment";#N/A,#N/A,FALSE,"Staffing";#N/A,#N/A,FALSE,"Hires";#N/A,#N/A,FALSE,"Assumptions"}</definedName>
    <definedName name="________KKK1_2" localSheetId="24" hidden="1">{#N/A,#N/A,FALSE,"Assessment";#N/A,#N/A,FALSE,"Staffing";#N/A,#N/A,FALSE,"Hires";#N/A,#N/A,FALSE,"Assumptions"}</definedName>
    <definedName name="________KKK1_2" localSheetId="33" hidden="1">{#N/A,#N/A,FALSE,"Assessment";#N/A,#N/A,FALSE,"Staffing";#N/A,#N/A,FALSE,"Hires";#N/A,#N/A,FALSE,"Assumptions"}</definedName>
    <definedName name="________KKK1_2" localSheetId="43" hidden="1">{#N/A,#N/A,FALSE,"Assessment";#N/A,#N/A,FALSE,"Staffing";#N/A,#N/A,FALSE,"Hires";#N/A,#N/A,FALSE,"Assumptions"}</definedName>
    <definedName name="________KKK1_2" localSheetId="75" hidden="1">{#N/A,#N/A,FALSE,"Assessment";#N/A,#N/A,FALSE,"Staffing";#N/A,#N/A,FALSE,"Hires";#N/A,#N/A,FALSE,"Assumptions"}</definedName>
    <definedName name="________KKK1_2" localSheetId="78" hidden="1">{#N/A,#N/A,FALSE,"Assessment";#N/A,#N/A,FALSE,"Staffing";#N/A,#N/A,FALSE,"Hires";#N/A,#N/A,FALSE,"Assumptions"}</definedName>
    <definedName name="________KKK1_2" localSheetId="15" hidden="1">{#N/A,#N/A,FALSE,"Assessment";#N/A,#N/A,FALSE,"Staffing";#N/A,#N/A,FALSE,"Hires";#N/A,#N/A,FALSE,"Assumptions"}</definedName>
    <definedName name="________KKK1_2" hidden="1">{#N/A,#N/A,FALSE,"Assessment";#N/A,#N/A,FALSE,"Staffing";#N/A,#N/A,FALSE,"Hires";#N/A,#N/A,FALSE,"Assumptions"}</definedName>
    <definedName name="________KKK1_3" localSheetId="84" hidden="1">{#N/A,#N/A,FALSE,"Assessment";#N/A,#N/A,FALSE,"Staffing";#N/A,#N/A,FALSE,"Hires";#N/A,#N/A,FALSE,"Assumptions"}</definedName>
    <definedName name="________KKK1_3" localSheetId="86" hidden="1">{#N/A,#N/A,FALSE,"Assessment";#N/A,#N/A,FALSE,"Staffing";#N/A,#N/A,FALSE,"Hires";#N/A,#N/A,FALSE,"Assumptions"}</definedName>
    <definedName name="________KKK1_3" localSheetId="91" hidden="1">{#N/A,#N/A,FALSE,"Assessment";#N/A,#N/A,FALSE,"Staffing";#N/A,#N/A,FALSE,"Hires";#N/A,#N/A,FALSE,"Assumptions"}</definedName>
    <definedName name="________KKK1_3" localSheetId="24" hidden="1">{#N/A,#N/A,FALSE,"Assessment";#N/A,#N/A,FALSE,"Staffing";#N/A,#N/A,FALSE,"Hires";#N/A,#N/A,FALSE,"Assumptions"}</definedName>
    <definedName name="________KKK1_3" localSheetId="33" hidden="1">{#N/A,#N/A,FALSE,"Assessment";#N/A,#N/A,FALSE,"Staffing";#N/A,#N/A,FALSE,"Hires";#N/A,#N/A,FALSE,"Assumptions"}</definedName>
    <definedName name="________KKK1_3" localSheetId="43" hidden="1">{#N/A,#N/A,FALSE,"Assessment";#N/A,#N/A,FALSE,"Staffing";#N/A,#N/A,FALSE,"Hires";#N/A,#N/A,FALSE,"Assumptions"}</definedName>
    <definedName name="________KKK1_3" localSheetId="75" hidden="1">{#N/A,#N/A,FALSE,"Assessment";#N/A,#N/A,FALSE,"Staffing";#N/A,#N/A,FALSE,"Hires";#N/A,#N/A,FALSE,"Assumptions"}</definedName>
    <definedName name="________KKK1_3" localSheetId="78" hidden="1">{#N/A,#N/A,FALSE,"Assessment";#N/A,#N/A,FALSE,"Staffing";#N/A,#N/A,FALSE,"Hires";#N/A,#N/A,FALSE,"Assumptions"}</definedName>
    <definedName name="________KKK1_3" localSheetId="15" hidden="1">{#N/A,#N/A,FALSE,"Assessment";#N/A,#N/A,FALSE,"Staffing";#N/A,#N/A,FALSE,"Hires";#N/A,#N/A,FALSE,"Assumptions"}</definedName>
    <definedName name="________KKK1_3" hidden="1">{#N/A,#N/A,FALSE,"Assessment";#N/A,#N/A,FALSE,"Staffing";#N/A,#N/A,FALSE,"Hires";#N/A,#N/A,FALSE,"Assumptions"}</definedName>
    <definedName name="________KKK1_4" localSheetId="84" hidden="1">{#N/A,#N/A,FALSE,"Assessment";#N/A,#N/A,FALSE,"Staffing";#N/A,#N/A,FALSE,"Hires";#N/A,#N/A,FALSE,"Assumptions"}</definedName>
    <definedName name="________KKK1_4" localSheetId="86" hidden="1">{#N/A,#N/A,FALSE,"Assessment";#N/A,#N/A,FALSE,"Staffing";#N/A,#N/A,FALSE,"Hires";#N/A,#N/A,FALSE,"Assumptions"}</definedName>
    <definedName name="________KKK1_4" localSheetId="91" hidden="1">{#N/A,#N/A,FALSE,"Assessment";#N/A,#N/A,FALSE,"Staffing";#N/A,#N/A,FALSE,"Hires";#N/A,#N/A,FALSE,"Assumptions"}</definedName>
    <definedName name="________KKK1_4" localSheetId="24" hidden="1">{#N/A,#N/A,FALSE,"Assessment";#N/A,#N/A,FALSE,"Staffing";#N/A,#N/A,FALSE,"Hires";#N/A,#N/A,FALSE,"Assumptions"}</definedName>
    <definedName name="________KKK1_4" localSheetId="33" hidden="1">{#N/A,#N/A,FALSE,"Assessment";#N/A,#N/A,FALSE,"Staffing";#N/A,#N/A,FALSE,"Hires";#N/A,#N/A,FALSE,"Assumptions"}</definedName>
    <definedName name="________KKK1_4" localSheetId="43" hidden="1">{#N/A,#N/A,FALSE,"Assessment";#N/A,#N/A,FALSE,"Staffing";#N/A,#N/A,FALSE,"Hires";#N/A,#N/A,FALSE,"Assumptions"}</definedName>
    <definedName name="________KKK1_4" localSheetId="75" hidden="1">{#N/A,#N/A,FALSE,"Assessment";#N/A,#N/A,FALSE,"Staffing";#N/A,#N/A,FALSE,"Hires";#N/A,#N/A,FALSE,"Assumptions"}</definedName>
    <definedName name="________KKK1_4" localSheetId="78" hidden="1">{#N/A,#N/A,FALSE,"Assessment";#N/A,#N/A,FALSE,"Staffing";#N/A,#N/A,FALSE,"Hires";#N/A,#N/A,FALSE,"Assumptions"}</definedName>
    <definedName name="________KKK1_4" localSheetId="15"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79" hidden="1">{"Model Summary",#N/A,FALSE,"Print Chart";"Holdco",#N/A,FALSE,"Print Chart";"Genco",#N/A,FALSE,"Print Chart";"Servco",#N/A,FALSE,"Print Chart";"Genco_Detail",#N/A,FALSE,"Summary Financials";"Servco_Detail",#N/A,FALSE,"Summary Financials"}</definedName>
    <definedName name="________w2" localSheetId="80" hidden="1">{"Model Summary",#N/A,FALSE,"Print Chart";"Holdco",#N/A,FALSE,"Print Chart";"Genco",#N/A,FALSE,"Print Chart";"Servco",#N/A,FALSE,"Print Chart";"Genco_Detail",#N/A,FALSE,"Summary Financials";"Servco_Detail",#N/A,FALSE,"Summary Financials"}</definedName>
    <definedName name="________w2" localSheetId="81" hidden="1">{"Model Summary",#N/A,FALSE,"Print Chart";"Holdco",#N/A,FALSE,"Print Chart";"Genco",#N/A,FALSE,"Print Chart";"Servco",#N/A,FALSE,"Print Chart";"Genco_Detail",#N/A,FALSE,"Summary Financials";"Servco_Detail",#N/A,FALSE,"Summary Financials"}</definedName>
    <definedName name="________w2" localSheetId="82" hidden="1">{"Model Summary",#N/A,FALSE,"Print Chart";"Holdco",#N/A,FALSE,"Print Chart";"Genco",#N/A,FALSE,"Print Chart";"Servco",#N/A,FALSE,"Print Chart";"Genco_Detail",#N/A,FALSE,"Summary Financials";"Servco_Detail",#N/A,FALSE,"Summary Financials"}</definedName>
    <definedName name="________w2" localSheetId="83" hidden="1">{"Model Summary",#N/A,FALSE,"Print Chart";"Holdco",#N/A,FALSE,"Print Chart";"Genco",#N/A,FALSE,"Print Chart";"Servco",#N/A,FALSE,"Print Chart";"Genco_Detail",#N/A,FALSE,"Summary Financials";"Servco_Detail",#N/A,FALSE,"Summary Financials"}</definedName>
    <definedName name="________w2" localSheetId="84" hidden="1">{"Model Summary",#N/A,FALSE,"Print Chart";"Holdco",#N/A,FALSE,"Print Chart";"Genco",#N/A,FALSE,"Print Chart";"Servco",#N/A,FALSE,"Print Chart";"Genco_Detail",#N/A,FALSE,"Summary Financials";"Servco_Detail",#N/A,FALSE,"Summary Financials"}</definedName>
    <definedName name="________w2" localSheetId="86" hidden="1">{"Model Summary",#N/A,FALSE,"Print Chart";"Holdco",#N/A,FALSE,"Print Chart";"Genco",#N/A,FALSE,"Print Chart";"Servco",#N/A,FALSE,"Print Chart";"Genco_Detail",#N/A,FALSE,"Summary Financials";"Servco_Detail",#N/A,FALSE,"Summary Financials"}</definedName>
    <definedName name="________w2" localSheetId="87" hidden="1">{"Model Summary",#N/A,FALSE,"Print Chart";"Holdco",#N/A,FALSE,"Print Chart";"Genco",#N/A,FALSE,"Print Chart";"Servco",#N/A,FALSE,"Print Chart";"Genco_Detail",#N/A,FALSE,"Summary Financials";"Servco_Detail",#N/A,FALSE,"Summary Financials"}</definedName>
    <definedName name="________w2" localSheetId="88" hidden="1">{"Model Summary",#N/A,FALSE,"Print Chart";"Holdco",#N/A,FALSE,"Print Chart";"Genco",#N/A,FALSE,"Print Chart";"Servco",#N/A,FALSE,"Print Chart";"Genco_Detail",#N/A,FALSE,"Summary Financials";"Servco_Detail",#N/A,FALSE,"Summary Financials"}</definedName>
    <definedName name="________w2" localSheetId="89" hidden="1">{"Model Summary",#N/A,FALSE,"Print Chart";"Holdco",#N/A,FALSE,"Print Chart";"Genco",#N/A,FALSE,"Print Chart";"Servco",#N/A,FALSE,"Print Chart";"Genco_Detail",#N/A,FALSE,"Summary Financials";"Servco_Detail",#N/A,FALSE,"Summary Financials"}</definedName>
    <definedName name="________w2" localSheetId="90" hidden="1">{"Model Summary",#N/A,FALSE,"Print Chart";"Holdco",#N/A,FALSE,"Print Chart";"Genco",#N/A,FALSE,"Print Chart";"Servco",#N/A,FALSE,"Print Chart";"Genco_Detail",#N/A,FALSE,"Summary Financials";"Servco_Detail",#N/A,FALSE,"Summary Financials"}</definedName>
    <definedName name="________w2" localSheetId="91" hidden="1">{"Model Summary",#N/A,FALSE,"Print Chart";"Holdco",#N/A,FALSE,"Print Chart";"Genco",#N/A,FALSE,"Print Chart";"Servco",#N/A,FALSE,"Print Chart";"Genco_Detail",#N/A,FALSE,"Summary Financials";"Servco_Detail",#N/A,FALSE,"Summary Financials"}</definedName>
    <definedName name="________w2" localSheetId="92" hidden="1">{"Model Summary",#N/A,FALSE,"Print Chart";"Holdco",#N/A,FALSE,"Print Chart";"Genco",#N/A,FALSE,"Print Chart";"Servco",#N/A,FALSE,"Print Chart";"Genco_Detail",#N/A,FALSE,"Summary Financials";"Servco_Detail",#N/A,FALSE,"Summary Financials"}</definedName>
    <definedName name="________w2" localSheetId="93" hidden="1">{"Model Summary",#N/A,FALSE,"Print Chart";"Holdco",#N/A,FALSE,"Print Chart";"Genco",#N/A,FALSE,"Print Chart";"Servco",#N/A,FALSE,"Print Chart";"Genco_Detail",#N/A,FALSE,"Summary Financials";"Servco_Detail",#N/A,FALSE,"Summary Financials"}</definedName>
    <definedName name="________w2" localSheetId="94" hidden="1">{"Model Summary",#N/A,FALSE,"Print Chart";"Holdco",#N/A,FALSE,"Print Chart";"Genco",#N/A,FALSE,"Print Chart";"Servco",#N/A,FALSE,"Print Chart";"Genco_Detail",#N/A,FALSE,"Summary Financials";"Servco_Detail",#N/A,FALSE,"Summary Financials"}</definedName>
    <definedName name="________w2" localSheetId="95" hidden="1">{"Model Summary",#N/A,FALSE,"Print Chart";"Holdco",#N/A,FALSE,"Print Chart";"Genco",#N/A,FALSE,"Print Chart";"Servco",#N/A,FALSE,"Print Chart";"Genco_Detail",#N/A,FALSE,"Summary Financials";"Servco_Detail",#N/A,FALSE,"Summary Financials"}</definedName>
    <definedName name="________w2" localSheetId="99" hidden="1">{"Model Summary",#N/A,FALSE,"Print Chart";"Holdco",#N/A,FALSE,"Print Chart";"Genco",#N/A,FALSE,"Print Chart";"Servco",#N/A,FALSE,"Print Chart";"Genco_Detail",#N/A,FALSE,"Summary Financials";"Servco_Detail",#N/A,FALSE,"Summary Financials"}</definedName>
    <definedName name="________w2" localSheetId="100" hidden="1">{"Model Summary",#N/A,FALSE,"Print Chart";"Holdco",#N/A,FALSE,"Print Chart";"Genco",#N/A,FALSE,"Print Chart";"Servco",#N/A,FALSE,"Print Chart";"Genco_Detail",#N/A,FALSE,"Summary Financials";"Servco_Detail",#N/A,FALSE,"Summary Financials"}</definedName>
    <definedName name="________w2" localSheetId="24"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75" hidden="1">{"Model Summary",#N/A,FALSE,"Print Chart";"Holdco",#N/A,FALSE,"Print Chart";"Genco",#N/A,FALSE,"Print Chart";"Servco",#N/A,FALSE,"Print Chart";"Genco_Detail",#N/A,FALSE,"Summary Financials";"Servco_Detail",#N/A,FALSE,"Summary Financials"}</definedName>
    <definedName name="________w2" localSheetId="76"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84" hidden="1">{"Model Summary",#N/A,FALSE,"Print Chart";"Holdco",#N/A,FALSE,"Print Chart";"Genco",#N/A,FALSE,"Print Chart";"Servco",#N/A,FALSE,"Print Chart";"Genco_Detail",#N/A,FALSE,"Summary Financials";"Servco_Detail",#N/A,FALSE,"Summary Financials"}</definedName>
    <definedName name="________w2_1" localSheetId="86" hidden="1">{"Model Summary",#N/A,FALSE,"Print Chart";"Holdco",#N/A,FALSE,"Print Chart";"Genco",#N/A,FALSE,"Print Chart";"Servco",#N/A,FALSE,"Print Chart";"Genco_Detail",#N/A,FALSE,"Summary Financials";"Servco_Detail",#N/A,FALSE,"Summary Financials"}</definedName>
    <definedName name="________w2_1" localSheetId="91" hidden="1">{"Model Summary",#N/A,FALSE,"Print Chart";"Holdco",#N/A,FALSE,"Print Chart";"Genco",#N/A,FALSE,"Print Chart";"Servco",#N/A,FALSE,"Print Chart";"Genco_Detail",#N/A,FALSE,"Summary Financials";"Servco_Detail",#N/A,FALSE,"Summary Financials"}</definedName>
    <definedName name="________w2_1" localSheetId="24" hidden="1">{"Model Summary",#N/A,FALSE,"Print Chart";"Holdco",#N/A,FALSE,"Print Chart";"Genco",#N/A,FALSE,"Print Chart";"Servco",#N/A,FALSE,"Print Chart";"Genco_Detail",#N/A,FALSE,"Summary Financials";"Servco_Detail",#N/A,FALSE,"Summary Financials"}</definedName>
    <definedName name="________w2_1" localSheetId="33" hidden="1">{"Model Summary",#N/A,FALSE,"Print Chart";"Holdco",#N/A,FALSE,"Print Chart";"Genco",#N/A,FALSE,"Print Chart";"Servco",#N/A,FALSE,"Print Chart";"Genco_Detail",#N/A,FALSE,"Summary Financials";"Servco_Detail",#N/A,FALSE,"Summary Financials"}</definedName>
    <definedName name="________w2_1" localSheetId="43" hidden="1">{"Model Summary",#N/A,FALSE,"Print Chart";"Holdco",#N/A,FALSE,"Print Chart";"Genco",#N/A,FALSE,"Print Chart";"Servco",#N/A,FALSE,"Print Chart";"Genco_Detail",#N/A,FALSE,"Summary Financials";"Servco_Detail",#N/A,FALSE,"Summary Financials"}</definedName>
    <definedName name="________w2_1" localSheetId="75" hidden="1">{"Model Summary",#N/A,FALSE,"Print Chart";"Holdco",#N/A,FALSE,"Print Chart";"Genco",#N/A,FALSE,"Print Chart";"Servco",#N/A,FALSE,"Print Chart";"Genco_Detail",#N/A,FALSE,"Summary Financials";"Servco_Detail",#N/A,FALSE,"Summary Financials"}</definedName>
    <definedName name="________w2_1" localSheetId="78" hidden="1">{"Model Summary",#N/A,FALSE,"Print Chart";"Holdco",#N/A,FALSE,"Print Chart";"Genco",#N/A,FALSE,"Print Chart";"Servco",#N/A,FALSE,"Print Chart";"Genco_Detail",#N/A,FALSE,"Summary Financials";"Servco_Detail",#N/A,FALSE,"Summary Financials"}</definedName>
    <definedName name="________w2_1" localSheetId="15"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84" hidden="1">{"Model Summary",#N/A,FALSE,"Print Chart";"Holdco",#N/A,FALSE,"Print Chart";"Genco",#N/A,FALSE,"Print Chart";"Servco",#N/A,FALSE,"Print Chart";"Genco_Detail",#N/A,FALSE,"Summary Financials";"Servco_Detail",#N/A,FALSE,"Summary Financials"}</definedName>
    <definedName name="________w2_2" localSheetId="86" hidden="1">{"Model Summary",#N/A,FALSE,"Print Chart";"Holdco",#N/A,FALSE,"Print Chart";"Genco",#N/A,FALSE,"Print Chart";"Servco",#N/A,FALSE,"Print Chart";"Genco_Detail",#N/A,FALSE,"Summary Financials";"Servco_Detail",#N/A,FALSE,"Summary Financials"}</definedName>
    <definedName name="________w2_2" localSheetId="91" hidden="1">{"Model Summary",#N/A,FALSE,"Print Chart";"Holdco",#N/A,FALSE,"Print Chart";"Genco",#N/A,FALSE,"Print Chart";"Servco",#N/A,FALSE,"Print Chart";"Genco_Detail",#N/A,FALSE,"Summary Financials";"Servco_Detail",#N/A,FALSE,"Summary Financials"}</definedName>
    <definedName name="________w2_2" localSheetId="24" hidden="1">{"Model Summary",#N/A,FALSE,"Print Chart";"Holdco",#N/A,FALSE,"Print Chart";"Genco",#N/A,FALSE,"Print Chart";"Servco",#N/A,FALSE,"Print Chart";"Genco_Detail",#N/A,FALSE,"Summary Financials";"Servco_Detail",#N/A,FALSE,"Summary Financials"}</definedName>
    <definedName name="________w2_2" localSheetId="33" hidden="1">{"Model Summary",#N/A,FALSE,"Print Chart";"Holdco",#N/A,FALSE,"Print Chart";"Genco",#N/A,FALSE,"Print Chart";"Servco",#N/A,FALSE,"Print Chart";"Genco_Detail",#N/A,FALSE,"Summary Financials";"Servco_Detail",#N/A,FALSE,"Summary Financials"}</definedName>
    <definedName name="________w2_2" localSheetId="43" hidden="1">{"Model Summary",#N/A,FALSE,"Print Chart";"Holdco",#N/A,FALSE,"Print Chart";"Genco",#N/A,FALSE,"Print Chart";"Servco",#N/A,FALSE,"Print Chart";"Genco_Detail",#N/A,FALSE,"Summary Financials";"Servco_Detail",#N/A,FALSE,"Summary Financials"}</definedName>
    <definedName name="________w2_2" localSheetId="75" hidden="1">{"Model Summary",#N/A,FALSE,"Print Chart";"Holdco",#N/A,FALSE,"Print Chart";"Genco",#N/A,FALSE,"Print Chart";"Servco",#N/A,FALSE,"Print Chart";"Genco_Detail",#N/A,FALSE,"Summary Financials";"Servco_Detail",#N/A,FALSE,"Summary Financials"}</definedName>
    <definedName name="________w2_2" localSheetId="78" hidden="1">{"Model Summary",#N/A,FALSE,"Print Chart";"Holdco",#N/A,FALSE,"Print Chart";"Genco",#N/A,FALSE,"Print Chart";"Servco",#N/A,FALSE,"Print Chart";"Genco_Detail",#N/A,FALSE,"Summary Financials";"Servco_Detail",#N/A,FALSE,"Summary Financials"}</definedName>
    <definedName name="________w2_2" localSheetId="15"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84" hidden="1">{"Model Summary",#N/A,FALSE,"Print Chart";"Holdco",#N/A,FALSE,"Print Chart";"Genco",#N/A,FALSE,"Print Chart";"Servco",#N/A,FALSE,"Print Chart";"Genco_Detail",#N/A,FALSE,"Summary Financials";"Servco_Detail",#N/A,FALSE,"Summary Financials"}</definedName>
    <definedName name="________w2_3" localSheetId="86" hidden="1">{"Model Summary",#N/A,FALSE,"Print Chart";"Holdco",#N/A,FALSE,"Print Chart";"Genco",#N/A,FALSE,"Print Chart";"Servco",#N/A,FALSE,"Print Chart";"Genco_Detail",#N/A,FALSE,"Summary Financials";"Servco_Detail",#N/A,FALSE,"Summary Financials"}</definedName>
    <definedName name="________w2_3" localSheetId="91" hidden="1">{"Model Summary",#N/A,FALSE,"Print Chart";"Holdco",#N/A,FALSE,"Print Chart";"Genco",#N/A,FALSE,"Print Chart";"Servco",#N/A,FALSE,"Print Chart";"Genco_Detail",#N/A,FALSE,"Summary Financials";"Servco_Detail",#N/A,FALSE,"Summary Financials"}</definedName>
    <definedName name="________w2_3" localSheetId="24" hidden="1">{"Model Summary",#N/A,FALSE,"Print Chart";"Holdco",#N/A,FALSE,"Print Chart";"Genco",#N/A,FALSE,"Print Chart";"Servco",#N/A,FALSE,"Print Chart";"Genco_Detail",#N/A,FALSE,"Summary Financials";"Servco_Detail",#N/A,FALSE,"Summary Financials"}</definedName>
    <definedName name="________w2_3" localSheetId="33" hidden="1">{"Model Summary",#N/A,FALSE,"Print Chart";"Holdco",#N/A,FALSE,"Print Chart";"Genco",#N/A,FALSE,"Print Chart";"Servco",#N/A,FALSE,"Print Chart";"Genco_Detail",#N/A,FALSE,"Summary Financials";"Servco_Detail",#N/A,FALSE,"Summary Financials"}</definedName>
    <definedName name="________w2_3" localSheetId="43" hidden="1">{"Model Summary",#N/A,FALSE,"Print Chart";"Holdco",#N/A,FALSE,"Print Chart";"Genco",#N/A,FALSE,"Print Chart";"Servco",#N/A,FALSE,"Print Chart";"Genco_Detail",#N/A,FALSE,"Summary Financials";"Servco_Detail",#N/A,FALSE,"Summary Financials"}</definedName>
    <definedName name="________w2_3" localSheetId="75" hidden="1">{"Model Summary",#N/A,FALSE,"Print Chart";"Holdco",#N/A,FALSE,"Print Chart";"Genco",#N/A,FALSE,"Print Chart";"Servco",#N/A,FALSE,"Print Chart";"Genco_Detail",#N/A,FALSE,"Summary Financials";"Servco_Detail",#N/A,FALSE,"Summary Financials"}</definedName>
    <definedName name="________w2_3" localSheetId="78" hidden="1">{"Model Summary",#N/A,FALSE,"Print Chart";"Holdco",#N/A,FALSE,"Print Chart";"Genco",#N/A,FALSE,"Print Chart";"Servco",#N/A,FALSE,"Print Chart";"Genco_Detail",#N/A,FALSE,"Summary Financials";"Servco_Detail",#N/A,FALSE,"Summary Financials"}</definedName>
    <definedName name="________w2_3" localSheetId="15"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84" hidden="1">{"Model Summary",#N/A,FALSE,"Print Chart";"Holdco",#N/A,FALSE,"Print Chart";"Genco",#N/A,FALSE,"Print Chart";"Servco",#N/A,FALSE,"Print Chart";"Genco_Detail",#N/A,FALSE,"Summary Financials";"Servco_Detail",#N/A,FALSE,"Summary Financials"}</definedName>
    <definedName name="________w2_4" localSheetId="86" hidden="1">{"Model Summary",#N/A,FALSE,"Print Chart";"Holdco",#N/A,FALSE,"Print Chart";"Genco",#N/A,FALSE,"Print Chart";"Servco",#N/A,FALSE,"Print Chart";"Genco_Detail",#N/A,FALSE,"Summary Financials";"Servco_Detail",#N/A,FALSE,"Summary Financials"}</definedName>
    <definedName name="________w2_4" localSheetId="91" hidden="1">{"Model Summary",#N/A,FALSE,"Print Chart";"Holdco",#N/A,FALSE,"Print Chart";"Genco",#N/A,FALSE,"Print Chart";"Servco",#N/A,FALSE,"Print Chart";"Genco_Detail",#N/A,FALSE,"Summary Financials";"Servco_Detail",#N/A,FALSE,"Summary Financials"}</definedName>
    <definedName name="________w2_4" localSheetId="24" hidden="1">{"Model Summary",#N/A,FALSE,"Print Chart";"Holdco",#N/A,FALSE,"Print Chart";"Genco",#N/A,FALSE,"Print Chart";"Servco",#N/A,FALSE,"Print Chart";"Genco_Detail",#N/A,FALSE,"Summary Financials";"Servco_Detail",#N/A,FALSE,"Summary Financials"}</definedName>
    <definedName name="________w2_4" localSheetId="33" hidden="1">{"Model Summary",#N/A,FALSE,"Print Chart";"Holdco",#N/A,FALSE,"Print Chart";"Genco",#N/A,FALSE,"Print Chart";"Servco",#N/A,FALSE,"Print Chart";"Genco_Detail",#N/A,FALSE,"Summary Financials";"Servco_Detail",#N/A,FALSE,"Summary Financials"}</definedName>
    <definedName name="________w2_4" localSheetId="43" hidden="1">{"Model Summary",#N/A,FALSE,"Print Chart";"Holdco",#N/A,FALSE,"Print Chart";"Genco",#N/A,FALSE,"Print Chart";"Servco",#N/A,FALSE,"Print Chart";"Genco_Detail",#N/A,FALSE,"Summary Financials";"Servco_Detail",#N/A,FALSE,"Summary Financials"}</definedName>
    <definedName name="________w2_4" localSheetId="75" hidden="1">{"Model Summary",#N/A,FALSE,"Print Chart";"Holdco",#N/A,FALSE,"Print Chart";"Genco",#N/A,FALSE,"Print Chart";"Servco",#N/A,FALSE,"Print Chart";"Genco_Detail",#N/A,FALSE,"Summary Financials";"Servco_Detail",#N/A,FALSE,"Summary Financials"}</definedName>
    <definedName name="________w2_4" localSheetId="78" hidden="1">{"Model Summary",#N/A,FALSE,"Print Chart";"Holdco",#N/A,FALSE,"Print Chart";"Genco",#N/A,FALSE,"Print Chart";"Servco",#N/A,FALSE,"Print Chart";"Genco_Detail",#N/A,FALSE,"Summary Financials";"Servco_Detail",#N/A,FALSE,"Summary Financials"}</definedName>
    <definedName name="________w2_4" localSheetId="15"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79" hidden="1">{"Model Summary",#N/A,FALSE,"Print Chart";"Holdco",#N/A,FALSE,"Print Chart";"Genco",#N/A,FALSE,"Print Chart";"Servco",#N/A,FALSE,"Print Chart";"Genco_Detail",#N/A,FALSE,"Summary Financials";"Servco_Detail",#N/A,FALSE,"Summary Financials"}</definedName>
    <definedName name="________wr6" localSheetId="80" hidden="1">{"Model Summary",#N/A,FALSE,"Print Chart";"Holdco",#N/A,FALSE,"Print Chart";"Genco",#N/A,FALSE,"Print Chart";"Servco",#N/A,FALSE,"Print Chart";"Genco_Detail",#N/A,FALSE,"Summary Financials";"Servco_Detail",#N/A,FALSE,"Summary Financials"}</definedName>
    <definedName name="________wr6" localSheetId="81" hidden="1">{"Model Summary",#N/A,FALSE,"Print Chart";"Holdco",#N/A,FALSE,"Print Chart";"Genco",#N/A,FALSE,"Print Chart";"Servco",#N/A,FALSE,"Print Chart";"Genco_Detail",#N/A,FALSE,"Summary Financials";"Servco_Detail",#N/A,FALSE,"Summary Financials"}</definedName>
    <definedName name="________wr6" localSheetId="82" hidden="1">{"Model Summary",#N/A,FALSE,"Print Chart";"Holdco",#N/A,FALSE,"Print Chart";"Genco",#N/A,FALSE,"Print Chart";"Servco",#N/A,FALSE,"Print Chart";"Genco_Detail",#N/A,FALSE,"Summary Financials";"Servco_Detail",#N/A,FALSE,"Summary Financials"}</definedName>
    <definedName name="________wr6" localSheetId="83" hidden="1">{"Model Summary",#N/A,FALSE,"Print Chart";"Holdco",#N/A,FALSE,"Print Chart";"Genco",#N/A,FALSE,"Print Chart";"Servco",#N/A,FALSE,"Print Chart";"Genco_Detail",#N/A,FALSE,"Summary Financials";"Servco_Detail",#N/A,FALSE,"Summary Financials"}</definedName>
    <definedName name="________wr6" localSheetId="84" hidden="1">{"Model Summary",#N/A,FALSE,"Print Chart";"Holdco",#N/A,FALSE,"Print Chart";"Genco",#N/A,FALSE,"Print Chart";"Servco",#N/A,FALSE,"Print Chart";"Genco_Detail",#N/A,FALSE,"Summary Financials";"Servco_Detail",#N/A,FALSE,"Summary Financials"}</definedName>
    <definedName name="________wr6" localSheetId="86" hidden="1">{"Model Summary",#N/A,FALSE,"Print Chart";"Holdco",#N/A,FALSE,"Print Chart";"Genco",#N/A,FALSE,"Print Chart";"Servco",#N/A,FALSE,"Print Chart";"Genco_Detail",#N/A,FALSE,"Summary Financials";"Servco_Detail",#N/A,FALSE,"Summary Financials"}</definedName>
    <definedName name="________wr6" localSheetId="87" hidden="1">{"Model Summary",#N/A,FALSE,"Print Chart";"Holdco",#N/A,FALSE,"Print Chart";"Genco",#N/A,FALSE,"Print Chart";"Servco",#N/A,FALSE,"Print Chart";"Genco_Detail",#N/A,FALSE,"Summary Financials";"Servco_Detail",#N/A,FALSE,"Summary Financials"}</definedName>
    <definedName name="________wr6" localSheetId="88" hidden="1">{"Model Summary",#N/A,FALSE,"Print Chart";"Holdco",#N/A,FALSE,"Print Chart";"Genco",#N/A,FALSE,"Print Chart";"Servco",#N/A,FALSE,"Print Chart";"Genco_Detail",#N/A,FALSE,"Summary Financials";"Servco_Detail",#N/A,FALSE,"Summary Financials"}</definedName>
    <definedName name="________wr6" localSheetId="89" hidden="1">{"Model Summary",#N/A,FALSE,"Print Chart";"Holdco",#N/A,FALSE,"Print Chart";"Genco",#N/A,FALSE,"Print Chart";"Servco",#N/A,FALSE,"Print Chart";"Genco_Detail",#N/A,FALSE,"Summary Financials";"Servco_Detail",#N/A,FALSE,"Summary Financials"}</definedName>
    <definedName name="________wr6" localSheetId="90" hidden="1">{"Model Summary",#N/A,FALSE,"Print Chart";"Holdco",#N/A,FALSE,"Print Chart";"Genco",#N/A,FALSE,"Print Chart";"Servco",#N/A,FALSE,"Print Chart";"Genco_Detail",#N/A,FALSE,"Summary Financials";"Servco_Detail",#N/A,FALSE,"Summary Financials"}</definedName>
    <definedName name="________wr6" localSheetId="91" hidden="1">{"Model Summary",#N/A,FALSE,"Print Chart";"Holdco",#N/A,FALSE,"Print Chart";"Genco",#N/A,FALSE,"Print Chart";"Servco",#N/A,FALSE,"Print Chart";"Genco_Detail",#N/A,FALSE,"Summary Financials";"Servco_Detail",#N/A,FALSE,"Summary Financials"}</definedName>
    <definedName name="________wr6" localSheetId="92" hidden="1">{"Model Summary",#N/A,FALSE,"Print Chart";"Holdco",#N/A,FALSE,"Print Chart";"Genco",#N/A,FALSE,"Print Chart";"Servco",#N/A,FALSE,"Print Chart";"Genco_Detail",#N/A,FALSE,"Summary Financials";"Servco_Detail",#N/A,FALSE,"Summary Financials"}</definedName>
    <definedName name="________wr6" localSheetId="93" hidden="1">{"Model Summary",#N/A,FALSE,"Print Chart";"Holdco",#N/A,FALSE,"Print Chart";"Genco",#N/A,FALSE,"Print Chart";"Servco",#N/A,FALSE,"Print Chart";"Genco_Detail",#N/A,FALSE,"Summary Financials";"Servco_Detail",#N/A,FALSE,"Summary Financials"}</definedName>
    <definedName name="________wr6" localSheetId="94" hidden="1">{"Model Summary",#N/A,FALSE,"Print Chart";"Holdco",#N/A,FALSE,"Print Chart";"Genco",#N/A,FALSE,"Print Chart";"Servco",#N/A,FALSE,"Print Chart";"Genco_Detail",#N/A,FALSE,"Summary Financials";"Servco_Detail",#N/A,FALSE,"Summary Financials"}</definedName>
    <definedName name="________wr6" localSheetId="95" hidden="1">{"Model Summary",#N/A,FALSE,"Print Chart";"Holdco",#N/A,FALSE,"Print Chart";"Genco",#N/A,FALSE,"Print Chart";"Servco",#N/A,FALSE,"Print Chart";"Genco_Detail",#N/A,FALSE,"Summary Financials";"Servco_Detail",#N/A,FALSE,"Summary Financials"}</definedName>
    <definedName name="________wr6" localSheetId="99" hidden="1">{"Model Summary",#N/A,FALSE,"Print Chart";"Holdco",#N/A,FALSE,"Print Chart";"Genco",#N/A,FALSE,"Print Chart";"Servco",#N/A,FALSE,"Print Chart";"Genco_Detail",#N/A,FALSE,"Summary Financials";"Servco_Detail",#N/A,FALSE,"Summary Financials"}</definedName>
    <definedName name="________wr6" localSheetId="100" hidden="1">{"Model Summary",#N/A,FALSE,"Print Chart";"Holdco",#N/A,FALSE,"Print Chart";"Genco",#N/A,FALSE,"Print Chart";"Servco",#N/A,FALSE,"Print Chart";"Genco_Detail",#N/A,FALSE,"Summary Financials";"Servco_Detail",#N/A,FALSE,"Summary Financials"}</definedName>
    <definedName name="________wr6" localSheetId="24"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75" hidden="1">{"Model Summary",#N/A,FALSE,"Print Chart";"Holdco",#N/A,FALSE,"Print Chart";"Genco",#N/A,FALSE,"Print Chart";"Servco",#N/A,FALSE,"Print Chart";"Genco_Detail",#N/A,FALSE,"Summary Financials";"Servco_Detail",#N/A,FALSE,"Summary Financials"}</definedName>
    <definedName name="________wr6" localSheetId="76"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84" hidden="1">{"Model Summary",#N/A,FALSE,"Print Chart";"Holdco",#N/A,FALSE,"Print Chart";"Genco",#N/A,FALSE,"Print Chart";"Servco",#N/A,FALSE,"Print Chart";"Genco_Detail",#N/A,FALSE,"Summary Financials";"Servco_Detail",#N/A,FALSE,"Summary Financials"}</definedName>
    <definedName name="________wr6_1" localSheetId="86" hidden="1">{"Model Summary",#N/A,FALSE,"Print Chart";"Holdco",#N/A,FALSE,"Print Chart";"Genco",#N/A,FALSE,"Print Chart";"Servco",#N/A,FALSE,"Print Chart";"Genco_Detail",#N/A,FALSE,"Summary Financials";"Servco_Detail",#N/A,FALSE,"Summary Financials"}</definedName>
    <definedName name="________wr6_1" localSheetId="91" hidden="1">{"Model Summary",#N/A,FALSE,"Print Chart";"Holdco",#N/A,FALSE,"Print Chart";"Genco",#N/A,FALSE,"Print Chart";"Servco",#N/A,FALSE,"Print Chart";"Genco_Detail",#N/A,FALSE,"Summary Financials";"Servco_Detail",#N/A,FALSE,"Summary Financials"}</definedName>
    <definedName name="________wr6_1" localSheetId="24" hidden="1">{"Model Summary",#N/A,FALSE,"Print Chart";"Holdco",#N/A,FALSE,"Print Chart";"Genco",#N/A,FALSE,"Print Chart";"Servco",#N/A,FALSE,"Print Chart";"Genco_Detail",#N/A,FALSE,"Summary Financials";"Servco_Detail",#N/A,FALSE,"Summary Financials"}</definedName>
    <definedName name="________wr6_1" localSheetId="33" hidden="1">{"Model Summary",#N/A,FALSE,"Print Chart";"Holdco",#N/A,FALSE,"Print Chart";"Genco",#N/A,FALSE,"Print Chart";"Servco",#N/A,FALSE,"Print Chart";"Genco_Detail",#N/A,FALSE,"Summary Financials";"Servco_Detail",#N/A,FALSE,"Summary Financials"}</definedName>
    <definedName name="________wr6_1" localSheetId="43" hidden="1">{"Model Summary",#N/A,FALSE,"Print Chart";"Holdco",#N/A,FALSE,"Print Chart";"Genco",#N/A,FALSE,"Print Chart";"Servco",#N/A,FALSE,"Print Chart";"Genco_Detail",#N/A,FALSE,"Summary Financials";"Servco_Detail",#N/A,FALSE,"Summary Financials"}</definedName>
    <definedName name="________wr6_1" localSheetId="75" hidden="1">{"Model Summary",#N/A,FALSE,"Print Chart";"Holdco",#N/A,FALSE,"Print Chart";"Genco",#N/A,FALSE,"Print Chart";"Servco",#N/A,FALSE,"Print Chart";"Genco_Detail",#N/A,FALSE,"Summary Financials";"Servco_Detail",#N/A,FALSE,"Summary Financials"}</definedName>
    <definedName name="________wr6_1" localSheetId="78" hidden="1">{"Model Summary",#N/A,FALSE,"Print Chart";"Holdco",#N/A,FALSE,"Print Chart";"Genco",#N/A,FALSE,"Print Chart";"Servco",#N/A,FALSE,"Print Chart";"Genco_Detail",#N/A,FALSE,"Summary Financials";"Servco_Detail",#N/A,FALSE,"Summary Financials"}</definedName>
    <definedName name="________wr6_1" localSheetId="15"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84" hidden="1">{"Model Summary",#N/A,FALSE,"Print Chart";"Holdco",#N/A,FALSE,"Print Chart";"Genco",#N/A,FALSE,"Print Chart";"Servco",#N/A,FALSE,"Print Chart";"Genco_Detail",#N/A,FALSE,"Summary Financials";"Servco_Detail",#N/A,FALSE,"Summary Financials"}</definedName>
    <definedName name="________wr6_2" localSheetId="86" hidden="1">{"Model Summary",#N/A,FALSE,"Print Chart";"Holdco",#N/A,FALSE,"Print Chart";"Genco",#N/A,FALSE,"Print Chart";"Servco",#N/A,FALSE,"Print Chart";"Genco_Detail",#N/A,FALSE,"Summary Financials";"Servco_Detail",#N/A,FALSE,"Summary Financials"}</definedName>
    <definedName name="________wr6_2" localSheetId="91" hidden="1">{"Model Summary",#N/A,FALSE,"Print Chart";"Holdco",#N/A,FALSE,"Print Chart";"Genco",#N/A,FALSE,"Print Chart";"Servco",#N/A,FALSE,"Print Chart";"Genco_Detail",#N/A,FALSE,"Summary Financials";"Servco_Detail",#N/A,FALSE,"Summary Financials"}</definedName>
    <definedName name="________wr6_2" localSheetId="24" hidden="1">{"Model Summary",#N/A,FALSE,"Print Chart";"Holdco",#N/A,FALSE,"Print Chart";"Genco",#N/A,FALSE,"Print Chart";"Servco",#N/A,FALSE,"Print Chart";"Genco_Detail",#N/A,FALSE,"Summary Financials";"Servco_Detail",#N/A,FALSE,"Summary Financials"}</definedName>
    <definedName name="________wr6_2" localSheetId="33" hidden="1">{"Model Summary",#N/A,FALSE,"Print Chart";"Holdco",#N/A,FALSE,"Print Chart";"Genco",#N/A,FALSE,"Print Chart";"Servco",#N/A,FALSE,"Print Chart";"Genco_Detail",#N/A,FALSE,"Summary Financials";"Servco_Detail",#N/A,FALSE,"Summary Financials"}</definedName>
    <definedName name="________wr6_2" localSheetId="43" hidden="1">{"Model Summary",#N/A,FALSE,"Print Chart";"Holdco",#N/A,FALSE,"Print Chart";"Genco",#N/A,FALSE,"Print Chart";"Servco",#N/A,FALSE,"Print Chart";"Genco_Detail",#N/A,FALSE,"Summary Financials";"Servco_Detail",#N/A,FALSE,"Summary Financials"}</definedName>
    <definedName name="________wr6_2" localSheetId="75" hidden="1">{"Model Summary",#N/A,FALSE,"Print Chart";"Holdco",#N/A,FALSE,"Print Chart";"Genco",#N/A,FALSE,"Print Chart";"Servco",#N/A,FALSE,"Print Chart";"Genco_Detail",#N/A,FALSE,"Summary Financials";"Servco_Detail",#N/A,FALSE,"Summary Financials"}</definedName>
    <definedName name="________wr6_2" localSheetId="78" hidden="1">{"Model Summary",#N/A,FALSE,"Print Chart";"Holdco",#N/A,FALSE,"Print Chart";"Genco",#N/A,FALSE,"Print Chart";"Servco",#N/A,FALSE,"Print Chart";"Genco_Detail",#N/A,FALSE,"Summary Financials";"Servco_Detail",#N/A,FALSE,"Summary Financials"}</definedName>
    <definedName name="________wr6_2" localSheetId="15"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84" hidden="1">{"Model Summary",#N/A,FALSE,"Print Chart";"Holdco",#N/A,FALSE,"Print Chart";"Genco",#N/A,FALSE,"Print Chart";"Servco",#N/A,FALSE,"Print Chart";"Genco_Detail",#N/A,FALSE,"Summary Financials";"Servco_Detail",#N/A,FALSE,"Summary Financials"}</definedName>
    <definedName name="________wr6_3" localSheetId="86" hidden="1">{"Model Summary",#N/A,FALSE,"Print Chart";"Holdco",#N/A,FALSE,"Print Chart";"Genco",#N/A,FALSE,"Print Chart";"Servco",#N/A,FALSE,"Print Chart";"Genco_Detail",#N/A,FALSE,"Summary Financials";"Servco_Detail",#N/A,FALSE,"Summary Financials"}</definedName>
    <definedName name="________wr6_3" localSheetId="91" hidden="1">{"Model Summary",#N/A,FALSE,"Print Chart";"Holdco",#N/A,FALSE,"Print Chart";"Genco",#N/A,FALSE,"Print Chart";"Servco",#N/A,FALSE,"Print Chart";"Genco_Detail",#N/A,FALSE,"Summary Financials";"Servco_Detail",#N/A,FALSE,"Summary Financials"}</definedName>
    <definedName name="________wr6_3" localSheetId="24" hidden="1">{"Model Summary",#N/A,FALSE,"Print Chart";"Holdco",#N/A,FALSE,"Print Chart";"Genco",#N/A,FALSE,"Print Chart";"Servco",#N/A,FALSE,"Print Chart";"Genco_Detail",#N/A,FALSE,"Summary Financials";"Servco_Detail",#N/A,FALSE,"Summary Financials"}</definedName>
    <definedName name="________wr6_3" localSheetId="33" hidden="1">{"Model Summary",#N/A,FALSE,"Print Chart";"Holdco",#N/A,FALSE,"Print Chart";"Genco",#N/A,FALSE,"Print Chart";"Servco",#N/A,FALSE,"Print Chart";"Genco_Detail",#N/A,FALSE,"Summary Financials";"Servco_Detail",#N/A,FALSE,"Summary Financials"}</definedName>
    <definedName name="________wr6_3" localSheetId="43" hidden="1">{"Model Summary",#N/A,FALSE,"Print Chart";"Holdco",#N/A,FALSE,"Print Chart";"Genco",#N/A,FALSE,"Print Chart";"Servco",#N/A,FALSE,"Print Chart";"Genco_Detail",#N/A,FALSE,"Summary Financials";"Servco_Detail",#N/A,FALSE,"Summary Financials"}</definedName>
    <definedName name="________wr6_3" localSheetId="75" hidden="1">{"Model Summary",#N/A,FALSE,"Print Chart";"Holdco",#N/A,FALSE,"Print Chart";"Genco",#N/A,FALSE,"Print Chart";"Servco",#N/A,FALSE,"Print Chart";"Genco_Detail",#N/A,FALSE,"Summary Financials";"Servco_Detail",#N/A,FALSE,"Summary Financials"}</definedName>
    <definedName name="________wr6_3" localSheetId="78" hidden="1">{"Model Summary",#N/A,FALSE,"Print Chart";"Holdco",#N/A,FALSE,"Print Chart";"Genco",#N/A,FALSE,"Print Chart";"Servco",#N/A,FALSE,"Print Chart";"Genco_Detail",#N/A,FALSE,"Summary Financials";"Servco_Detail",#N/A,FALSE,"Summary Financials"}</definedName>
    <definedName name="________wr6_3" localSheetId="15"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84" hidden="1">{"Model Summary",#N/A,FALSE,"Print Chart";"Holdco",#N/A,FALSE,"Print Chart";"Genco",#N/A,FALSE,"Print Chart";"Servco",#N/A,FALSE,"Print Chart";"Genco_Detail",#N/A,FALSE,"Summary Financials";"Servco_Detail",#N/A,FALSE,"Summary Financials"}</definedName>
    <definedName name="________wr6_4" localSheetId="86" hidden="1">{"Model Summary",#N/A,FALSE,"Print Chart";"Holdco",#N/A,FALSE,"Print Chart";"Genco",#N/A,FALSE,"Print Chart";"Servco",#N/A,FALSE,"Print Chart";"Genco_Detail",#N/A,FALSE,"Summary Financials";"Servco_Detail",#N/A,FALSE,"Summary Financials"}</definedName>
    <definedName name="________wr6_4" localSheetId="91" hidden="1">{"Model Summary",#N/A,FALSE,"Print Chart";"Holdco",#N/A,FALSE,"Print Chart";"Genco",#N/A,FALSE,"Print Chart";"Servco",#N/A,FALSE,"Print Chart";"Genco_Detail",#N/A,FALSE,"Summary Financials";"Servco_Detail",#N/A,FALSE,"Summary Financials"}</definedName>
    <definedName name="________wr6_4" localSheetId="24" hidden="1">{"Model Summary",#N/A,FALSE,"Print Chart";"Holdco",#N/A,FALSE,"Print Chart";"Genco",#N/A,FALSE,"Print Chart";"Servco",#N/A,FALSE,"Print Chart";"Genco_Detail",#N/A,FALSE,"Summary Financials";"Servco_Detail",#N/A,FALSE,"Summary Financials"}</definedName>
    <definedName name="________wr6_4" localSheetId="33" hidden="1">{"Model Summary",#N/A,FALSE,"Print Chart";"Holdco",#N/A,FALSE,"Print Chart";"Genco",#N/A,FALSE,"Print Chart";"Servco",#N/A,FALSE,"Print Chart";"Genco_Detail",#N/A,FALSE,"Summary Financials";"Servco_Detail",#N/A,FALSE,"Summary Financials"}</definedName>
    <definedName name="________wr6_4" localSheetId="43" hidden="1">{"Model Summary",#N/A,FALSE,"Print Chart";"Holdco",#N/A,FALSE,"Print Chart";"Genco",#N/A,FALSE,"Print Chart";"Servco",#N/A,FALSE,"Print Chart";"Genco_Detail",#N/A,FALSE,"Summary Financials";"Servco_Detail",#N/A,FALSE,"Summary Financials"}</definedName>
    <definedName name="________wr6_4" localSheetId="75" hidden="1">{"Model Summary",#N/A,FALSE,"Print Chart";"Holdco",#N/A,FALSE,"Print Chart";"Genco",#N/A,FALSE,"Print Chart";"Servco",#N/A,FALSE,"Print Chart";"Genco_Detail",#N/A,FALSE,"Summary Financials";"Servco_Detail",#N/A,FALSE,"Summary Financials"}</definedName>
    <definedName name="________wr6_4" localSheetId="78" hidden="1">{"Model Summary",#N/A,FALSE,"Print Chart";"Holdco",#N/A,FALSE,"Print Chart";"Genco",#N/A,FALSE,"Print Chart";"Servco",#N/A,FALSE,"Print Chart";"Genco_Detail",#N/A,FALSE,"Summary Financials";"Servco_Detail",#N/A,FALSE,"Summary Financials"}</definedName>
    <definedName name="________wr6_4" localSheetId="15"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79" hidden="1">{"holdco",#N/A,FALSE,"Summary Financials";"holdco",#N/A,FALSE,"Summary Financials"}</definedName>
    <definedName name="________wr9" localSheetId="80" hidden="1">{"holdco",#N/A,FALSE,"Summary Financials";"holdco",#N/A,FALSE,"Summary Financials"}</definedName>
    <definedName name="________wr9" localSheetId="81" hidden="1">{"holdco",#N/A,FALSE,"Summary Financials";"holdco",#N/A,FALSE,"Summary Financials"}</definedName>
    <definedName name="________wr9" localSheetId="82" hidden="1">{"holdco",#N/A,FALSE,"Summary Financials";"holdco",#N/A,FALSE,"Summary Financials"}</definedName>
    <definedName name="________wr9" localSheetId="83" hidden="1">{"holdco",#N/A,FALSE,"Summary Financials";"holdco",#N/A,FALSE,"Summary Financials"}</definedName>
    <definedName name="________wr9" localSheetId="84" hidden="1">{"holdco",#N/A,FALSE,"Summary Financials";"holdco",#N/A,FALSE,"Summary Financials"}</definedName>
    <definedName name="________wr9" localSheetId="86" hidden="1">{"holdco",#N/A,FALSE,"Summary Financials";"holdco",#N/A,FALSE,"Summary Financials"}</definedName>
    <definedName name="________wr9" localSheetId="87" hidden="1">{"holdco",#N/A,FALSE,"Summary Financials";"holdco",#N/A,FALSE,"Summary Financials"}</definedName>
    <definedName name="________wr9" localSheetId="88" hidden="1">{"holdco",#N/A,FALSE,"Summary Financials";"holdco",#N/A,FALSE,"Summary Financials"}</definedName>
    <definedName name="________wr9" localSheetId="89" hidden="1">{"holdco",#N/A,FALSE,"Summary Financials";"holdco",#N/A,FALSE,"Summary Financials"}</definedName>
    <definedName name="________wr9" localSheetId="90" hidden="1">{"holdco",#N/A,FALSE,"Summary Financials";"holdco",#N/A,FALSE,"Summary Financials"}</definedName>
    <definedName name="________wr9" localSheetId="91" hidden="1">{"holdco",#N/A,FALSE,"Summary Financials";"holdco",#N/A,FALSE,"Summary Financials"}</definedName>
    <definedName name="________wr9" localSheetId="92" hidden="1">{"holdco",#N/A,FALSE,"Summary Financials";"holdco",#N/A,FALSE,"Summary Financials"}</definedName>
    <definedName name="________wr9" localSheetId="93" hidden="1">{"holdco",#N/A,FALSE,"Summary Financials";"holdco",#N/A,FALSE,"Summary Financials"}</definedName>
    <definedName name="________wr9" localSheetId="94" hidden="1">{"holdco",#N/A,FALSE,"Summary Financials";"holdco",#N/A,FALSE,"Summary Financials"}</definedName>
    <definedName name="________wr9" localSheetId="95" hidden="1">{"holdco",#N/A,FALSE,"Summary Financials";"holdco",#N/A,FALSE,"Summary Financials"}</definedName>
    <definedName name="________wr9" localSheetId="99" hidden="1">{"holdco",#N/A,FALSE,"Summary Financials";"holdco",#N/A,FALSE,"Summary Financials"}</definedName>
    <definedName name="________wr9" localSheetId="100" hidden="1">{"holdco",#N/A,FALSE,"Summary Financials";"holdco",#N/A,FALSE,"Summary Financials"}</definedName>
    <definedName name="________wr9" localSheetId="24" hidden="1">{"holdco",#N/A,FALSE,"Summary Financials";"holdco",#N/A,FALSE,"Summary Financials"}</definedName>
    <definedName name="________wr9" localSheetId="33" hidden="1">{"holdco",#N/A,FALSE,"Summary Financials";"holdco",#N/A,FALSE,"Summary Financials"}</definedName>
    <definedName name="________wr9" localSheetId="36"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74" hidden="1">{"holdco",#N/A,FALSE,"Summary Financials";"holdco",#N/A,FALSE,"Summary Financials"}</definedName>
    <definedName name="________wr9" localSheetId="75" hidden="1">{"holdco",#N/A,FALSE,"Summary Financials";"holdco",#N/A,FALSE,"Summary Financials"}</definedName>
    <definedName name="________wr9" localSheetId="76"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15" hidden="1">{"holdco",#N/A,FALSE,"Summary Financials";"holdco",#N/A,FALSE,"Summary Financials"}</definedName>
    <definedName name="________wr9" hidden="1">{"holdco",#N/A,FALSE,"Summary Financials";"holdco",#N/A,FALSE,"Summary Financials"}</definedName>
    <definedName name="________wr9_1" localSheetId="84" hidden="1">{"holdco",#N/A,FALSE,"Summary Financials";"holdco",#N/A,FALSE,"Summary Financials"}</definedName>
    <definedName name="________wr9_1" localSheetId="86" hidden="1">{"holdco",#N/A,FALSE,"Summary Financials";"holdco",#N/A,FALSE,"Summary Financials"}</definedName>
    <definedName name="________wr9_1" localSheetId="91" hidden="1">{"holdco",#N/A,FALSE,"Summary Financials";"holdco",#N/A,FALSE,"Summary Financials"}</definedName>
    <definedName name="________wr9_1" localSheetId="24" hidden="1">{"holdco",#N/A,FALSE,"Summary Financials";"holdco",#N/A,FALSE,"Summary Financials"}</definedName>
    <definedName name="________wr9_1" localSheetId="33" hidden="1">{"holdco",#N/A,FALSE,"Summary Financials";"holdco",#N/A,FALSE,"Summary Financials"}</definedName>
    <definedName name="________wr9_1" localSheetId="43" hidden="1">{"holdco",#N/A,FALSE,"Summary Financials";"holdco",#N/A,FALSE,"Summary Financials"}</definedName>
    <definedName name="________wr9_1" localSheetId="75" hidden="1">{"holdco",#N/A,FALSE,"Summary Financials";"holdco",#N/A,FALSE,"Summary Financials"}</definedName>
    <definedName name="________wr9_1" localSheetId="78" hidden="1">{"holdco",#N/A,FALSE,"Summary Financials";"holdco",#N/A,FALSE,"Summary Financials"}</definedName>
    <definedName name="________wr9_1" localSheetId="15" hidden="1">{"holdco",#N/A,FALSE,"Summary Financials";"holdco",#N/A,FALSE,"Summary Financials"}</definedName>
    <definedName name="________wr9_1" hidden="1">{"holdco",#N/A,FALSE,"Summary Financials";"holdco",#N/A,FALSE,"Summary Financials"}</definedName>
    <definedName name="________wr9_2" localSheetId="84" hidden="1">{"holdco",#N/A,FALSE,"Summary Financials";"holdco",#N/A,FALSE,"Summary Financials"}</definedName>
    <definedName name="________wr9_2" localSheetId="86" hidden="1">{"holdco",#N/A,FALSE,"Summary Financials";"holdco",#N/A,FALSE,"Summary Financials"}</definedName>
    <definedName name="________wr9_2" localSheetId="91" hidden="1">{"holdco",#N/A,FALSE,"Summary Financials";"holdco",#N/A,FALSE,"Summary Financials"}</definedName>
    <definedName name="________wr9_2" localSheetId="24" hidden="1">{"holdco",#N/A,FALSE,"Summary Financials";"holdco",#N/A,FALSE,"Summary Financials"}</definedName>
    <definedName name="________wr9_2" localSheetId="33" hidden="1">{"holdco",#N/A,FALSE,"Summary Financials";"holdco",#N/A,FALSE,"Summary Financials"}</definedName>
    <definedName name="________wr9_2" localSheetId="43" hidden="1">{"holdco",#N/A,FALSE,"Summary Financials";"holdco",#N/A,FALSE,"Summary Financials"}</definedName>
    <definedName name="________wr9_2" localSheetId="75" hidden="1">{"holdco",#N/A,FALSE,"Summary Financials";"holdco",#N/A,FALSE,"Summary Financials"}</definedName>
    <definedName name="________wr9_2" localSheetId="78" hidden="1">{"holdco",#N/A,FALSE,"Summary Financials";"holdco",#N/A,FALSE,"Summary Financials"}</definedName>
    <definedName name="________wr9_2" localSheetId="15" hidden="1">{"holdco",#N/A,FALSE,"Summary Financials";"holdco",#N/A,FALSE,"Summary Financials"}</definedName>
    <definedName name="________wr9_2" hidden="1">{"holdco",#N/A,FALSE,"Summary Financials";"holdco",#N/A,FALSE,"Summary Financials"}</definedName>
    <definedName name="________wr9_3" localSheetId="84" hidden="1">{"holdco",#N/A,FALSE,"Summary Financials";"holdco",#N/A,FALSE,"Summary Financials"}</definedName>
    <definedName name="________wr9_3" localSheetId="86" hidden="1">{"holdco",#N/A,FALSE,"Summary Financials";"holdco",#N/A,FALSE,"Summary Financials"}</definedName>
    <definedName name="________wr9_3" localSheetId="91" hidden="1">{"holdco",#N/A,FALSE,"Summary Financials";"holdco",#N/A,FALSE,"Summary Financials"}</definedName>
    <definedName name="________wr9_3" localSheetId="24" hidden="1">{"holdco",#N/A,FALSE,"Summary Financials";"holdco",#N/A,FALSE,"Summary Financials"}</definedName>
    <definedName name="________wr9_3" localSheetId="33" hidden="1">{"holdco",#N/A,FALSE,"Summary Financials";"holdco",#N/A,FALSE,"Summary Financials"}</definedName>
    <definedName name="________wr9_3" localSheetId="43" hidden="1">{"holdco",#N/A,FALSE,"Summary Financials";"holdco",#N/A,FALSE,"Summary Financials"}</definedName>
    <definedName name="________wr9_3" localSheetId="75" hidden="1">{"holdco",#N/A,FALSE,"Summary Financials";"holdco",#N/A,FALSE,"Summary Financials"}</definedName>
    <definedName name="________wr9_3" localSheetId="78" hidden="1">{"holdco",#N/A,FALSE,"Summary Financials";"holdco",#N/A,FALSE,"Summary Financials"}</definedName>
    <definedName name="________wr9_3" localSheetId="15" hidden="1">{"holdco",#N/A,FALSE,"Summary Financials";"holdco",#N/A,FALSE,"Summary Financials"}</definedName>
    <definedName name="________wr9_3" hidden="1">{"holdco",#N/A,FALSE,"Summary Financials";"holdco",#N/A,FALSE,"Summary Financials"}</definedName>
    <definedName name="________wr9_4" localSheetId="84" hidden="1">{"holdco",#N/A,FALSE,"Summary Financials";"holdco",#N/A,FALSE,"Summary Financials"}</definedName>
    <definedName name="________wr9_4" localSheetId="86" hidden="1">{"holdco",#N/A,FALSE,"Summary Financials";"holdco",#N/A,FALSE,"Summary Financials"}</definedName>
    <definedName name="________wr9_4" localSheetId="91" hidden="1">{"holdco",#N/A,FALSE,"Summary Financials";"holdco",#N/A,FALSE,"Summary Financials"}</definedName>
    <definedName name="________wr9_4" localSheetId="24" hidden="1">{"holdco",#N/A,FALSE,"Summary Financials";"holdco",#N/A,FALSE,"Summary Financials"}</definedName>
    <definedName name="________wr9_4" localSheetId="33" hidden="1">{"holdco",#N/A,FALSE,"Summary Financials";"holdco",#N/A,FALSE,"Summary Financials"}</definedName>
    <definedName name="________wr9_4" localSheetId="43" hidden="1">{"holdco",#N/A,FALSE,"Summary Financials";"holdco",#N/A,FALSE,"Summary Financials"}</definedName>
    <definedName name="________wr9_4" localSheetId="75" hidden="1">{"holdco",#N/A,FALSE,"Summary Financials";"holdco",#N/A,FALSE,"Summary Financials"}</definedName>
    <definedName name="________wr9_4" localSheetId="78" hidden="1">{"holdco",#N/A,FALSE,"Summary Financials";"holdco",#N/A,FALSE,"Summary Financials"}</definedName>
    <definedName name="________wr9_4" localSheetId="15"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79" hidden="1">{"holdco",#N/A,FALSE,"Summary Financials";"holdco",#N/A,FALSE,"Summary Financials"}</definedName>
    <definedName name="________wrn1" localSheetId="80" hidden="1">{"holdco",#N/A,FALSE,"Summary Financials";"holdco",#N/A,FALSE,"Summary Financials"}</definedName>
    <definedName name="________wrn1" localSheetId="81" hidden="1">{"holdco",#N/A,FALSE,"Summary Financials";"holdco",#N/A,FALSE,"Summary Financials"}</definedName>
    <definedName name="________wrn1" localSheetId="82" hidden="1">{"holdco",#N/A,FALSE,"Summary Financials";"holdco",#N/A,FALSE,"Summary Financials"}</definedName>
    <definedName name="________wrn1" localSheetId="83" hidden="1">{"holdco",#N/A,FALSE,"Summary Financials";"holdco",#N/A,FALSE,"Summary Financials"}</definedName>
    <definedName name="________wrn1" localSheetId="84" hidden="1">{"holdco",#N/A,FALSE,"Summary Financials";"holdco",#N/A,FALSE,"Summary Financials"}</definedName>
    <definedName name="________wrn1" localSheetId="86" hidden="1">{"holdco",#N/A,FALSE,"Summary Financials";"holdco",#N/A,FALSE,"Summary Financials"}</definedName>
    <definedName name="________wrn1" localSheetId="87" hidden="1">{"holdco",#N/A,FALSE,"Summary Financials";"holdco",#N/A,FALSE,"Summary Financials"}</definedName>
    <definedName name="________wrn1" localSheetId="88" hidden="1">{"holdco",#N/A,FALSE,"Summary Financials";"holdco",#N/A,FALSE,"Summary Financials"}</definedName>
    <definedName name="________wrn1" localSheetId="89" hidden="1">{"holdco",#N/A,FALSE,"Summary Financials";"holdco",#N/A,FALSE,"Summary Financials"}</definedName>
    <definedName name="________wrn1" localSheetId="90" hidden="1">{"holdco",#N/A,FALSE,"Summary Financials";"holdco",#N/A,FALSE,"Summary Financials"}</definedName>
    <definedName name="________wrn1" localSheetId="91" hidden="1">{"holdco",#N/A,FALSE,"Summary Financials";"holdco",#N/A,FALSE,"Summary Financials"}</definedName>
    <definedName name="________wrn1" localSheetId="92" hidden="1">{"holdco",#N/A,FALSE,"Summary Financials";"holdco",#N/A,FALSE,"Summary Financials"}</definedName>
    <definedName name="________wrn1" localSheetId="93" hidden="1">{"holdco",#N/A,FALSE,"Summary Financials";"holdco",#N/A,FALSE,"Summary Financials"}</definedName>
    <definedName name="________wrn1" localSheetId="94" hidden="1">{"holdco",#N/A,FALSE,"Summary Financials";"holdco",#N/A,FALSE,"Summary Financials"}</definedName>
    <definedName name="________wrn1" localSheetId="95" hidden="1">{"holdco",#N/A,FALSE,"Summary Financials";"holdco",#N/A,FALSE,"Summary Financials"}</definedName>
    <definedName name="________wrn1" localSheetId="99" hidden="1">{"holdco",#N/A,FALSE,"Summary Financials";"holdco",#N/A,FALSE,"Summary Financials"}</definedName>
    <definedName name="________wrn1" localSheetId="100" hidden="1">{"holdco",#N/A,FALSE,"Summary Financials";"holdco",#N/A,FALSE,"Summary Financials"}</definedName>
    <definedName name="________wrn1" localSheetId="24" hidden="1">{"holdco",#N/A,FALSE,"Summary Financials";"holdco",#N/A,FALSE,"Summary Financials"}</definedName>
    <definedName name="________wrn1" localSheetId="33" hidden="1">{"holdco",#N/A,FALSE,"Summary Financials";"holdco",#N/A,FALSE,"Summary Financials"}</definedName>
    <definedName name="________wrn1" localSheetId="36"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74" hidden="1">{"holdco",#N/A,FALSE,"Summary Financials";"holdco",#N/A,FALSE,"Summary Financials"}</definedName>
    <definedName name="________wrn1" localSheetId="75" hidden="1">{"holdco",#N/A,FALSE,"Summary Financials";"holdco",#N/A,FALSE,"Summary Financials"}</definedName>
    <definedName name="________wrn1" localSheetId="76"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15" hidden="1">{"holdco",#N/A,FALSE,"Summary Financials";"holdco",#N/A,FALSE,"Summary Financials"}</definedName>
    <definedName name="________wrn1" hidden="1">{"holdco",#N/A,FALSE,"Summary Financials";"holdco",#N/A,FALSE,"Summary Financials"}</definedName>
    <definedName name="________wrn1_1" localSheetId="84" hidden="1">{"holdco",#N/A,FALSE,"Summary Financials";"holdco",#N/A,FALSE,"Summary Financials"}</definedName>
    <definedName name="________wrn1_1" localSheetId="86" hidden="1">{"holdco",#N/A,FALSE,"Summary Financials";"holdco",#N/A,FALSE,"Summary Financials"}</definedName>
    <definedName name="________wrn1_1" localSheetId="91" hidden="1">{"holdco",#N/A,FALSE,"Summary Financials";"holdco",#N/A,FALSE,"Summary Financials"}</definedName>
    <definedName name="________wrn1_1" localSheetId="24" hidden="1">{"holdco",#N/A,FALSE,"Summary Financials";"holdco",#N/A,FALSE,"Summary Financials"}</definedName>
    <definedName name="________wrn1_1" localSheetId="33" hidden="1">{"holdco",#N/A,FALSE,"Summary Financials";"holdco",#N/A,FALSE,"Summary Financials"}</definedName>
    <definedName name="________wrn1_1" localSheetId="43" hidden="1">{"holdco",#N/A,FALSE,"Summary Financials";"holdco",#N/A,FALSE,"Summary Financials"}</definedName>
    <definedName name="________wrn1_1" localSheetId="75" hidden="1">{"holdco",#N/A,FALSE,"Summary Financials";"holdco",#N/A,FALSE,"Summary Financials"}</definedName>
    <definedName name="________wrn1_1" localSheetId="78" hidden="1">{"holdco",#N/A,FALSE,"Summary Financials";"holdco",#N/A,FALSE,"Summary Financials"}</definedName>
    <definedName name="________wrn1_1" localSheetId="15" hidden="1">{"holdco",#N/A,FALSE,"Summary Financials";"holdco",#N/A,FALSE,"Summary Financials"}</definedName>
    <definedName name="________wrn1_1" hidden="1">{"holdco",#N/A,FALSE,"Summary Financials";"holdco",#N/A,FALSE,"Summary Financials"}</definedName>
    <definedName name="________wrn1_2" localSheetId="84" hidden="1">{"holdco",#N/A,FALSE,"Summary Financials";"holdco",#N/A,FALSE,"Summary Financials"}</definedName>
    <definedName name="________wrn1_2" localSheetId="86" hidden="1">{"holdco",#N/A,FALSE,"Summary Financials";"holdco",#N/A,FALSE,"Summary Financials"}</definedName>
    <definedName name="________wrn1_2" localSheetId="91" hidden="1">{"holdco",#N/A,FALSE,"Summary Financials";"holdco",#N/A,FALSE,"Summary Financials"}</definedName>
    <definedName name="________wrn1_2" localSheetId="24" hidden="1">{"holdco",#N/A,FALSE,"Summary Financials";"holdco",#N/A,FALSE,"Summary Financials"}</definedName>
    <definedName name="________wrn1_2" localSheetId="33" hidden="1">{"holdco",#N/A,FALSE,"Summary Financials";"holdco",#N/A,FALSE,"Summary Financials"}</definedName>
    <definedName name="________wrn1_2" localSheetId="43" hidden="1">{"holdco",#N/A,FALSE,"Summary Financials";"holdco",#N/A,FALSE,"Summary Financials"}</definedName>
    <definedName name="________wrn1_2" localSheetId="75" hidden="1">{"holdco",#N/A,FALSE,"Summary Financials";"holdco",#N/A,FALSE,"Summary Financials"}</definedName>
    <definedName name="________wrn1_2" localSheetId="78" hidden="1">{"holdco",#N/A,FALSE,"Summary Financials";"holdco",#N/A,FALSE,"Summary Financials"}</definedName>
    <definedName name="________wrn1_2" localSheetId="15" hidden="1">{"holdco",#N/A,FALSE,"Summary Financials";"holdco",#N/A,FALSE,"Summary Financials"}</definedName>
    <definedName name="________wrn1_2" hidden="1">{"holdco",#N/A,FALSE,"Summary Financials";"holdco",#N/A,FALSE,"Summary Financials"}</definedName>
    <definedName name="________wrn1_3" localSheetId="84" hidden="1">{"holdco",#N/A,FALSE,"Summary Financials";"holdco",#N/A,FALSE,"Summary Financials"}</definedName>
    <definedName name="________wrn1_3" localSheetId="86" hidden="1">{"holdco",#N/A,FALSE,"Summary Financials";"holdco",#N/A,FALSE,"Summary Financials"}</definedName>
    <definedName name="________wrn1_3" localSheetId="91" hidden="1">{"holdco",#N/A,FALSE,"Summary Financials";"holdco",#N/A,FALSE,"Summary Financials"}</definedName>
    <definedName name="________wrn1_3" localSheetId="24" hidden="1">{"holdco",#N/A,FALSE,"Summary Financials";"holdco",#N/A,FALSE,"Summary Financials"}</definedName>
    <definedName name="________wrn1_3" localSheetId="33" hidden="1">{"holdco",#N/A,FALSE,"Summary Financials";"holdco",#N/A,FALSE,"Summary Financials"}</definedName>
    <definedName name="________wrn1_3" localSheetId="43" hidden="1">{"holdco",#N/A,FALSE,"Summary Financials";"holdco",#N/A,FALSE,"Summary Financials"}</definedName>
    <definedName name="________wrn1_3" localSheetId="75" hidden="1">{"holdco",#N/A,FALSE,"Summary Financials";"holdco",#N/A,FALSE,"Summary Financials"}</definedName>
    <definedName name="________wrn1_3" localSheetId="78" hidden="1">{"holdco",#N/A,FALSE,"Summary Financials";"holdco",#N/A,FALSE,"Summary Financials"}</definedName>
    <definedName name="________wrn1_3" localSheetId="15" hidden="1">{"holdco",#N/A,FALSE,"Summary Financials";"holdco",#N/A,FALSE,"Summary Financials"}</definedName>
    <definedName name="________wrn1_3" hidden="1">{"holdco",#N/A,FALSE,"Summary Financials";"holdco",#N/A,FALSE,"Summary Financials"}</definedName>
    <definedName name="________wrn1_4" localSheetId="84" hidden="1">{"holdco",#N/A,FALSE,"Summary Financials";"holdco",#N/A,FALSE,"Summary Financials"}</definedName>
    <definedName name="________wrn1_4" localSheetId="86" hidden="1">{"holdco",#N/A,FALSE,"Summary Financials";"holdco",#N/A,FALSE,"Summary Financials"}</definedName>
    <definedName name="________wrn1_4" localSheetId="91" hidden="1">{"holdco",#N/A,FALSE,"Summary Financials";"holdco",#N/A,FALSE,"Summary Financials"}</definedName>
    <definedName name="________wrn1_4" localSheetId="24" hidden="1">{"holdco",#N/A,FALSE,"Summary Financials";"holdco",#N/A,FALSE,"Summary Financials"}</definedName>
    <definedName name="________wrn1_4" localSheetId="33" hidden="1">{"holdco",#N/A,FALSE,"Summary Financials";"holdco",#N/A,FALSE,"Summary Financials"}</definedName>
    <definedName name="________wrn1_4" localSheetId="43" hidden="1">{"holdco",#N/A,FALSE,"Summary Financials";"holdco",#N/A,FALSE,"Summary Financials"}</definedName>
    <definedName name="________wrn1_4" localSheetId="75" hidden="1">{"holdco",#N/A,FALSE,"Summary Financials";"holdco",#N/A,FALSE,"Summary Financials"}</definedName>
    <definedName name="________wrn1_4" localSheetId="78" hidden="1">{"holdco",#N/A,FALSE,"Summary Financials";"holdco",#N/A,FALSE,"Summary Financials"}</definedName>
    <definedName name="________wrn1_4" localSheetId="15"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79" hidden="1">{"holdco",#N/A,FALSE,"Summary Financials";"holdco",#N/A,FALSE,"Summary Financials"}</definedName>
    <definedName name="________wrn2" localSheetId="80" hidden="1">{"holdco",#N/A,FALSE,"Summary Financials";"holdco",#N/A,FALSE,"Summary Financials"}</definedName>
    <definedName name="________wrn2" localSheetId="81" hidden="1">{"holdco",#N/A,FALSE,"Summary Financials";"holdco",#N/A,FALSE,"Summary Financials"}</definedName>
    <definedName name="________wrn2" localSheetId="82" hidden="1">{"holdco",#N/A,FALSE,"Summary Financials";"holdco",#N/A,FALSE,"Summary Financials"}</definedName>
    <definedName name="________wrn2" localSheetId="83" hidden="1">{"holdco",#N/A,FALSE,"Summary Financials";"holdco",#N/A,FALSE,"Summary Financials"}</definedName>
    <definedName name="________wrn2" localSheetId="84" hidden="1">{"holdco",#N/A,FALSE,"Summary Financials";"holdco",#N/A,FALSE,"Summary Financials"}</definedName>
    <definedName name="________wrn2" localSheetId="86" hidden="1">{"holdco",#N/A,FALSE,"Summary Financials";"holdco",#N/A,FALSE,"Summary Financials"}</definedName>
    <definedName name="________wrn2" localSheetId="87" hidden="1">{"holdco",#N/A,FALSE,"Summary Financials";"holdco",#N/A,FALSE,"Summary Financials"}</definedName>
    <definedName name="________wrn2" localSheetId="88" hidden="1">{"holdco",#N/A,FALSE,"Summary Financials";"holdco",#N/A,FALSE,"Summary Financials"}</definedName>
    <definedName name="________wrn2" localSheetId="89" hidden="1">{"holdco",#N/A,FALSE,"Summary Financials";"holdco",#N/A,FALSE,"Summary Financials"}</definedName>
    <definedName name="________wrn2" localSheetId="90" hidden="1">{"holdco",#N/A,FALSE,"Summary Financials";"holdco",#N/A,FALSE,"Summary Financials"}</definedName>
    <definedName name="________wrn2" localSheetId="91" hidden="1">{"holdco",#N/A,FALSE,"Summary Financials";"holdco",#N/A,FALSE,"Summary Financials"}</definedName>
    <definedName name="________wrn2" localSheetId="92" hidden="1">{"holdco",#N/A,FALSE,"Summary Financials";"holdco",#N/A,FALSE,"Summary Financials"}</definedName>
    <definedName name="________wrn2" localSheetId="93" hidden="1">{"holdco",#N/A,FALSE,"Summary Financials";"holdco",#N/A,FALSE,"Summary Financials"}</definedName>
    <definedName name="________wrn2" localSheetId="94" hidden="1">{"holdco",#N/A,FALSE,"Summary Financials";"holdco",#N/A,FALSE,"Summary Financials"}</definedName>
    <definedName name="________wrn2" localSheetId="95" hidden="1">{"holdco",#N/A,FALSE,"Summary Financials";"holdco",#N/A,FALSE,"Summary Financials"}</definedName>
    <definedName name="________wrn2" localSheetId="99" hidden="1">{"holdco",#N/A,FALSE,"Summary Financials";"holdco",#N/A,FALSE,"Summary Financials"}</definedName>
    <definedName name="________wrn2" localSheetId="100" hidden="1">{"holdco",#N/A,FALSE,"Summary Financials";"holdco",#N/A,FALSE,"Summary Financials"}</definedName>
    <definedName name="________wrn2" localSheetId="24" hidden="1">{"holdco",#N/A,FALSE,"Summary Financials";"holdco",#N/A,FALSE,"Summary Financials"}</definedName>
    <definedName name="________wrn2" localSheetId="33" hidden="1">{"holdco",#N/A,FALSE,"Summary Financials";"holdco",#N/A,FALSE,"Summary Financials"}</definedName>
    <definedName name="________wrn2" localSheetId="36"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74" hidden="1">{"holdco",#N/A,FALSE,"Summary Financials";"holdco",#N/A,FALSE,"Summary Financials"}</definedName>
    <definedName name="________wrn2" localSheetId="75" hidden="1">{"holdco",#N/A,FALSE,"Summary Financials";"holdco",#N/A,FALSE,"Summary Financials"}</definedName>
    <definedName name="________wrn2" localSheetId="76"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15" hidden="1">{"holdco",#N/A,FALSE,"Summary Financials";"holdco",#N/A,FALSE,"Summary Financials"}</definedName>
    <definedName name="________wrn2" hidden="1">{"holdco",#N/A,FALSE,"Summary Financials";"holdco",#N/A,FALSE,"Summary Financials"}</definedName>
    <definedName name="________wrn2_1" localSheetId="84" hidden="1">{"holdco",#N/A,FALSE,"Summary Financials";"holdco",#N/A,FALSE,"Summary Financials"}</definedName>
    <definedName name="________wrn2_1" localSheetId="86" hidden="1">{"holdco",#N/A,FALSE,"Summary Financials";"holdco",#N/A,FALSE,"Summary Financials"}</definedName>
    <definedName name="________wrn2_1" localSheetId="91" hidden="1">{"holdco",#N/A,FALSE,"Summary Financials";"holdco",#N/A,FALSE,"Summary Financials"}</definedName>
    <definedName name="________wrn2_1" localSheetId="24" hidden="1">{"holdco",#N/A,FALSE,"Summary Financials";"holdco",#N/A,FALSE,"Summary Financials"}</definedName>
    <definedName name="________wrn2_1" localSheetId="33" hidden="1">{"holdco",#N/A,FALSE,"Summary Financials";"holdco",#N/A,FALSE,"Summary Financials"}</definedName>
    <definedName name="________wrn2_1" localSheetId="43" hidden="1">{"holdco",#N/A,FALSE,"Summary Financials";"holdco",#N/A,FALSE,"Summary Financials"}</definedName>
    <definedName name="________wrn2_1" localSheetId="75" hidden="1">{"holdco",#N/A,FALSE,"Summary Financials";"holdco",#N/A,FALSE,"Summary Financials"}</definedName>
    <definedName name="________wrn2_1" localSheetId="78" hidden="1">{"holdco",#N/A,FALSE,"Summary Financials";"holdco",#N/A,FALSE,"Summary Financials"}</definedName>
    <definedName name="________wrn2_1" localSheetId="15" hidden="1">{"holdco",#N/A,FALSE,"Summary Financials";"holdco",#N/A,FALSE,"Summary Financials"}</definedName>
    <definedName name="________wrn2_1" hidden="1">{"holdco",#N/A,FALSE,"Summary Financials";"holdco",#N/A,FALSE,"Summary Financials"}</definedName>
    <definedName name="________wrn2_2" localSheetId="84" hidden="1">{"holdco",#N/A,FALSE,"Summary Financials";"holdco",#N/A,FALSE,"Summary Financials"}</definedName>
    <definedName name="________wrn2_2" localSheetId="86" hidden="1">{"holdco",#N/A,FALSE,"Summary Financials";"holdco",#N/A,FALSE,"Summary Financials"}</definedName>
    <definedName name="________wrn2_2" localSheetId="91" hidden="1">{"holdco",#N/A,FALSE,"Summary Financials";"holdco",#N/A,FALSE,"Summary Financials"}</definedName>
    <definedName name="________wrn2_2" localSheetId="24" hidden="1">{"holdco",#N/A,FALSE,"Summary Financials";"holdco",#N/A,FALSE,"Summary Financials"}</definedName>
    <definedName name="________wrn2_2" localSheetId="33" hidden="1">{"holdco",#N/A,FALSE,"Summary Financials";"holdco",#N/A,FALSE,"Summary Financials"}</definedName>
    <definedName name="________wrn2_2" localSheetId="43" hidden="1">{"holdco",#N/A,FALSE,"Summary Financials";"holdco",#N/A,FALSE,"Summary Financials"}</definedName>
    <definedName name="________wrn2_2" localSheetId="75" hidden="1">{"holdco",#N/A,FALSE,"Summary Financials";"holdco",#N/A,FALSE,"Summary Financials"}</definedName>
    <definedName name="________wrn2_2" localSheetId="78" hidden="1">{"holdco",#N/A,FALSE,"Summary Financials";"holdco",#N/A,FALSE,"Summary Financials"}</definedName>
    <definedName name="________wrn2_2" localSheetId="15" hidden="1">{"holdco",#N/A,FALSE,"Summary Financials";"holdco",#N/A,FALSE,"Summary Financials"}</definedName>
    <definedName name="________wrn2_2" hidden="1">{"holdco",#N/A,FALSE,"Summary Financials";"holdco",#N/A,FALSE,"Summary Financials"}</definedName>
    <definedName name="________wrn2_3" localSheetId="84" hidden="1">{"holdco",#N/A,FALSE,"Summary Financials";"holdco",#N/A,FALSE,"Summary Financials"}</definedName>
    <definedName name="________wrn2_3" localSheetId="86" hidden="1">{"holdco",#N/A,FALSE,"Summary Financials";"holdco",#N/A,FALSE,"Summary Financials"}</definedName>
    <definedName name="________wrn2_3" localSheetId="91" hidden="1">{"holdco",#N/A,FALSE,"Summary Financials";"holdco",#N/A,FALSE,"Summary Financials"}</definedName>
    <definedName name="________wrn2_3" localSheetId="24" hidden="1">{"holdco",#N/A,FALSE,"Summary Financials";"holdco",#N/A,FALSE,"Summary Financials"}</definedName>
    <definedName name="________wrn2_3" localSheetId="33" hidden="1">{"holdco",#N/A,FALSE,"Summary Financials";"holdco",#N/A,FALSE,"Summary Financials"}</definedName>
    <definedName name="________wrn2_3" localSheetId="43" hidden="1">{"holdco",#N/A,FALSE,"Summary Financials";"holdco",#N/A,FALSE,"Summary Financials"}</definedName>
    <definedName name="________wrn2_3" localSheetId="75" hidden="1">{"holdco",#N/A,FALSE,"Summary Financials";"holdco",#N/A,FALSE,"Summary Financials"}</definedName>
    <definedName name="________wrn2_3" localSheetId="78" hidden="1">{"holdco",#N/A,FALSE,"Summary Financials";"holdco",#N/A,FALSE,"Summary Financials"}</definedName>
    <definedName name="________wrn2_3" localSheetId="15" hidden="1">{"holdco",#N/A,FALSE,"Summary Financials";"holdco",#N/A,FALSE,"Summary Financials"}</definedName>
    <definedName name="________wrn2_3" hidden="1">{"holdco",#N/A,FALSE,"Summary Financials";"holdco",#N/A,FALSE,"Summary Financials"}</definedName>
    <definedName name="________wrn2_4" localSheetId="84" hidden="1">{"holdco",#N/A,FALSE,"Summary Financials";"holdco",#N/A,FALSE,"Summary Financials"}</definedName>
    <definedName name="________wrn2_4" localSheetId="86" hidden="1">{"holdco",#N/A,FALSE,"Summary Financials";"holdco",#N/A,FALSE,"Summary Financials"}</definedName>
    <definedName name="________wrn2_4" localSheetId="91" hidden="1">{"holdco",#N/A,FALSE,"Summary Financials";"holdco",#N/A,FALSE,"Summary Financials"}</definedName>
    <definedName name="________wrn2_4" localSheetId="24" hidden="1">{"holdco",#N/A,FALSE,"Summary Financials";"holdco",#N/A,FALSE,"Summary Financials"}</definedName>
    <definedName name="________wrn2_4" localSheetId="33" hidden="1">{"holdco",#N/A,FALSE,"Summary Financials";"holdco",#N/A,FALSE,"Summary Financials"}</definedName>
    <definedName name="________wrn2_4" localSheetId="43" hidden="1">{"holdco",#N/A,FALSE,"Summary Financials";"holdco",#N/A,FALSE,"Summary Financials"}</definedName>
    <definedName name="________wrn2_4" localSheetId="75" hidden="1">{"holdco",#N/A,FALSE,"Summary Financials";"holdco",#N/A,FALSE,"Summary Financials"}</definedName>
    <definedName name="________wrn2_4" localSheetId="78" hidden="1">{"holdco",#N/A,FALSE,"Summary Financials";"holdco",#N/A,FALSE,"Summary Financials"}</definedName>
    <definedName name="________wrn2_4" localSheetId="15"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79" hidden="1">{"holdco",#N/A,FALSE,"Summary Financials";"holdco",#N/A,FALSE,"Summary Financials"}</definedName>
    <definedName name="________wrn3" localSheetId="80" hidden="1">{"holdco",#N/A,FALSE,"Summary Financials";"holdco",#N/A,FALSE,"Summary Financials"}</definedName>
    <definedName name="________wrn3" localSheetId="81" hidden="1">{"holdco",#N/A,FALSE,"Summary Financials";"holdco",#N/A,FALSE,"Summary Financials"}</definedName>
    <definedName name="________wrn3" localSheetId="82" hidden="1">{"holdco",#N/A,FALSE,"Summary Financials";"holdco",#N/A,FALSE,"Summary Financials"}</definedName>
    <definedName name="________wrn3" localSheetId="83" hidden="1">{"holdco",#N/A,FALSE,"Summary Financials";"holdco",#N/A,FALSE,"Summary Financials"}</definedName>
    <definedName name="________wrn3" localSheetId="84" hidden="1">{"holdco",#N/A,FALSE,"Summary Financials";"holdco",#N/A,FALSE,"Summary Financials"}</definedName>
    <definedName name="________wrn3" localSheetId="86" hidden="1">{"holdco",#N/A,FALSE,"Summary Financials";"holdco",#N/A,FALSE,"Summary Financials"}</definedName>
    <definedName name="________wrn3" localSheetId="87" hidden="1">{"holdco",#N/A,FALSE,"Summary Financials";"holdco",#N/A,FALSE,"Summary Financials"}</definedName>
    <definedName name="________wrn3" localSheetId="88" hidden="1">{"holdco",#N/A,FALSE,"Summary Financials";"holdco",#N/A,FALSE,"Summary Financials"}</definedName>
    <definedName name="________wrn3" localSheetId="89" hidden="1">{"holdco",#N/A,FALSE,"Summary Financials";"holdco",#N/A,FALSE,"Summary Financials"}</definedName>
    <definedName name="________wrn3" localSheetId="90" hidden="1">{"holdco",#N/A,FALSE,"Summary Financials";"holdco",#N/A,FALSE,"Summary Financials"}</definedName>
    <definedName name="________wrn3" localSheetId="91" hidden="1">{"holdco",#N/A,FALSE,"Summary Financials";"holdco",#N/A,FALSE,"Summary Financials"}</definedName>
    <definedName name="________wrn3" localSheetId="92" hidden="1">{"holdco",#N/A,FALSE,"Summary Financials";"holdco",#N/A,FALSE,"Summary Financials"}</definedName>
    <definedName name="________wrn3" localSheetId="93" hidden="1">{"holdco",#N/A,FALSE,"Summary Financials";"holdco",#N/A,FALSE,"Summary Financials"}</definedName>
    <definedName name="________wrn3" localSheetId="94" hidden="1">{"holdco",#N/A,FALSE,"Summary Financials";"holdco",#N/A,FALSE,"Summary Financials"}</definedName>
    <definedName name="________wrn3" localSheetId="95" hidden="1">{"holdco",#N/A,FALSE,"Summary Financials";"holdco",#N/A,FALSE,"Summary Financials"}</definedName>
    <definedName name="________wrn3" localSheetId="99" hidden="1">{"holdco",#N/A,FALSE,"Summary Financials";"holdco",#N/A,FALSE,"Summary Financials"}</definedName>
    <definedName name="________wrn3" localSheetId="100" hidden="1">{"holdco",#N/A,FALSE,"Summary Financials";"holdco",#N/A,FALSE,"Summary Financials"}</definedName>
    <definedName name="________wrn3" localSheetId="24" hidden="1">{"holdco",#N/A,FALSE,"Summary Financials";"holdco",#N/A,FALSE,"Summary Financials"}</definedName>
    <definedName name="________wrn3" localSheetId="33" hidden="1">{"holdco",#N/A,FALSE,"Summary Financials";"holdco",#N/A,FALSE,"Summary Financials"}</definedName>
    <definedName name="________wrn3" localSheetId="36"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74" hidden="1">{"holdco",#N/A,FALSE,"Summary Financials";"holdco",#N/A,FALSE,"Summary Financials"}</definedName>
    <definedName name="________wrn3" localSheetId="75" hidden="1">{"holdco",#N/A,FALSE,"Summary Financials";"holdco",#N/A,FALSE,"Summary Financials"}</definedName>
    <definedName name="________wrn3" localSheetId="76"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15" hidden="1">{"holdco",#N/A,FALSE,"Summary Financials";"holdco",#N/A,FALSE,"Summary Financials"}</definedName>
    <definedName name="________wrn3" hidden="1">{"holdco",#N/A,FALSE,"Summary Financials";"holdco",#N/A,FALSE,"Summary Financials"}</definedName>
    <definedName name="________wrn3_1" localSheetId="84" hidden="1">{"holdco",#N/A,FALSE,"Summary Financials";"holdco",#N/A,FALSE,"Summary Financials"}</definedName>
    <definedName name="________wrn3_1" localSheetId="86" hidden="1">{"holdco",#N/A,FALSE,"Summary Financials";"holdco",#N/A,FALSE,"Summary Financials"}</definedName>
    <definedName name="________wrn3_1" localSheetId="91" hidden="1">{"holdco",#N/A,FALSE,"Summary Financials";"holdco",#N/A,FALSE,"Summary Financials"}</definedName>
    <definedName name="________wrn3_1" localSheetId="24" hidden="1">{"holdco",#N/A,FALSE,"Summary Financials";"holdco",#N/A,FALSE,"Summary Financials"}</definedName>
    <definedName name="________wrn3_1" localSheetId="33" hidden="1">{"holdco",#N/A,FALSE,"Summary Financials";"holdco",#N/A,FALSE,"Summary Financials"}</definedName>
    <definedName name="________wrn3_1" localSheetId="43" hidden="1">{"holdco",#N/A,FALSE,"Summary Financials";"holdco",#N/A,FALSE,"Summary Financials"}</definedName>
    <definedName name="________wrn3_1" localSheetId="75" hidden="1">{"holdco",#N/A,FALSE,"Summary Financials";"holdco",#N/A,FALSE,"Summary Financials"}</definedName>
    <definedName name="________wrn3_1" localSheetId="78" hidden="1">{"holdco",#N/A,FALSE,"Summary Financials";"holdco",#N/A,FALSE,"Summary Financials"}</definedName>
    <definedName name="________wrn3_1" localSheetId="15" hidden="1">{"holdco",#N/A,FALSE,"Summary Financials";"holdco",#N/A,FALSE,"Summary Financials"}</definedName>
    <definedName name="________wrn3_1" hidden="1">{"holdco",#N/A,FALSE,"Summary Financials";"holdco",#N/A,FALSE,"Summary Financials"}</definedName>
    <definedName name="________wrn3_2" localSheetId="84" hidden="1">{"holdco",#N/A,FALSE,"Summary Financials";"holdco",#N/A,FALSE,"Summary Financials"}</definedName>
    <definedName name="________wrn3_2" localSheetId="86" hidden="1">{"holdco",#N/A,FALSE,"Summary Financials";"holdco",#N/A,FALSE,"Summary Financials"}</definedName>
    <definedName name="________wrn3_2" localSheetId="91" hidden="1">{"holdco",#N/A,FALSE,"Summary Financials";"holdco",#N/A,FALSE,"Summary Financials"}</definedName>
    <definedName name="________wrn3_2" localSheetId="24" hidden="1">{"holdco",#N/A,FALSE,"Summary Financials";"holdco",#N/A,FALSE,"Summary Financials"}</definedName>
    <definedName name="________wrn3_2" localSheetId="33" hidden="1">{"holdco",#N/A,FALSE,"Summary Financials";"holdco",#N/A,FALSE,"Summary Financials"}</definedName>
    <definedName name="________wrn3_2" localSheetId="43" hidden="1">{"holdco",#N/A,FALSE,"Summary Financials";"holdco",#N/A,FALSE,"Summary Financials"}</definedName>
    <definedName name="________wrn3_2" localSheetId="75" hidden="1">{"holdco",#N/A,FALSE,"Summary Financials";"holdco",#N/A,FALSE,"Summary Financials"}</definedName>
    <definedName name="________wrn3_2" localSheetId="78" hidden="1">{"holdco",#N/A,FALSE,"Summary Financials";"holdco",#N/A,FALSE,"Summary Financials"}</definedName>
    <definedName name="________wrn3_2" localSheetId="15" hidden="1">{"holdco",#N/A,FALSE,"Summary Financials";"holdco",#N/A,FALSE,"Summary Financials"}</definedName>
    <definedName name="________wrn3_2" hidden="1">{"holdco",#N/A,FALSE,"Summary Financials";"holdco",#N/A,FALSE,"Summary Financials"}</definedName>
    <definedName name="________wrn3_3" localSheetId="84" hidden="1">{"holdco",#N/A,FALSE,"Summary Financials";"holdco",#N/A,FALSE,"Summary Financials"}</definedName>
    <definedName name="________wrn3_3" localSheetId="86" hidden="1">{"holdco",#N/A,FALSE,"Summary Financials";"holdco",#N/A,FALSE,"Summary Financials"}</definedName>
    <definedName name="________wrn3_3" localSheetId="91" hidden="1">{"holdco",#N/A,FALSE,"Summary Financials";"holdco",#N/A,FALSE,"Summary Financials"}</definedName>
    <definedName name="________wrn3_3" localSheetId="24" hidden="1">{"holdco",#N/A,FALSE,"Summary Financials";"holdco",#N/A,FALSE,"Summary Financials"}</definedName>
    <definedName name="________wrn3_3" localSheetId="33" hidden="1">{"holdco",#N/A,FALSE,"Summary Financials";"holdco",#N/A,FALSE,"Summary Financials"}</definedName>
    <definedName name="________wrn3_3" localSheetId="43" hidden="1">{"holdco",#N/A,FALSE,"Summary Financials";"holdco",#N/A,FALSE,"Summary Financials"}</definedName>
    <definedName name="________wrn3_3" localSheetId="75" hidden="1">{"holdco",#N/A,FALSE,"Summary Financials";"holdco",#N/A,FALSE,"Summary Financials"}</definedName>
    <definedName name="________wrn3_3" localSheetId="78" hidden="1">{"holdco",#N/A,FALSE,"Summary Financials";"holdco",#N/A,FALSE,"Summary Financials"}</definedName>
    <definedName name="________wrn3_3" localSheetId="15" hidden="1">{"holdco",#N/A,FALSE,"Summary Financials";"holdco",#N/A,FALSE,"Summary Financials"}</definedName>
    <definedName name="________wrn3_3" hidden="1">{"holdco",#N/A,FALSE,"Summary Financials";"holdco",#N/A,FALSE,"Summary Financials"}</definedName>
    <definedName name="________wrn3_4" localSheetId="84" hidden="1">{"holdco",#N/A,FALSE,"Summary Financials";"holdco",#N/A,FALSE,"Summary Financials"}</definedName>
    <definedName name="________wrn3_4" localSheetId="86" hidden="1">{"holdco",#N/A,FALSE,"Summary Financials";"holdco",#N/A,FALSE,"Summary Financials"}</definedName>
    <definedName name="________wrn3_4" localSheetId="91" hidden="1">{"holdco",#N/A,FALSE,"Summary Financials";"holdco",#N/A,FALSE,"Summary Financials"}</definedName>
    <definedName name="________wrn3_4" localSheetId="24" hidden="1">{"holdco",#N/A,FALSE,"Summary Financials";"holdco",#N/A,FALSE,"Summary Financials"}</definedName>
    <definedName name="________wrn3_4" localSheetId="33" hidden="1">{"holdco",#N/A,FALSE,"Summary Financials";"holdco",#N/A,FALSE,"Summary Financials"}</definedName>
    <definedName name="________wrn3_4" localSheetId="43" hidden="1">{"holdco",#N/A,FALSE,"Summary Financials";"holdco",#N/A,FALSE,"Summary Financials"}</definedName>
    <definedName name="________wrn3_4" localSheetId="75" hidden="1">{"holdco",#N/A,FALSE,"Summary Financials";"holdco",#N/A,FALSE,"Summary Financials"}</definedName>
    <definedName name="________wrn3_4" localSheetId="78" hidden="1">{"holdco",#N/A,FALSE,"Summary Financials";"holdco",#N/A,FALSE,"Summary Financials"}</definedName>
    <definedName name="________wrn3_4" localSheetId="15"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79" hidden="1">{"Model Summary",#N/A,FALSE,"Print Chart";"Holdco",#N/A,FALSE,"Print Chart";"Genco",#N/A,FALSE,"Print Chart";"Servco",#N/A,FALSE,"Print Chart";"Genco_Detail",#N/A,FALSE,"Summary Financials";"Servco_Detail",#N/A,FALSE,"Summary Financials"}</definedName>
    <definedName name="________wrn7" localSheetId="80" hidden="1">{"Model Summary",#N/A,FALSE,"Print Chart";"Holdco",#N/A,FALSE,"Print Chart";"Genco",#N/A,FALSE,"Print Chart";"Servco",#N/A,FALSE,"Print Chart";"Genco_Detail",#N/A,FALSE,"Summary Financials";"Servco_Detail",#N/A,FALSE,"Summary Financials"}</definedName>
    <definedName name="________wrn7" localSheetId="81" hidden="1">{"Model Summary",#N/A,FALSE,"Print Chart";"Holdco",#N/A,FALSE,"Print Chart";"Genco",#N/A,FALSE,"Print Chart";"Servco",#N/A,FALSE,"Print Chart";"Genco_Detail",#N/A,FALSE,"Summary Financials";"Servco_Detail",#N/A,FALSE,"Summary Financials"}</definedName>
    <definedName name="________wrn7" localSheetId="82" hidden="1">{"Model Summary",#N/A,FALSE,"Print Chart";"Holdco",#N/A,FALSE,"Print Chart";"Genco",#N/A,FALSE,"Print Chart";"Servco",#N/A,FALSE,"Print Chart";"Genco_Detail",#N/A,FALSE,"Summary Financials";"Servco_Detail",#N/A,FALSE,"Summary Financials"}</definedName>
    <definedName name="________wrn7" localSheetId="83" hidden="1">{"Model Summary",#N/A,FALSE,"Print Chart";"Holdco",#N/A,FALSE,"Print Chart";"Genco",#N/A,FALSE,"Print Chart";"Servco",#N/A,FALSE,"Print Chart";"Genco_Detail",#N/A,FALSE,"Summary Financials";"Servco_Detail",#N/A,FALSE,"Summary Financials"}</definedName>
    <definedName name="________wrn7" localSheetId="84" hidden="1">{"Model Summary",#N/A,FALSE,"Print Chart";"Holdco",#N/A,FALSE,"Print Chart";"Genco",#N/A,FALSE,"Print Chart";"Servco",#N/A,FALSE,"Print Chart";"Genco_Detail",#N/A,FALSE,"Summary Financials";"Servco_Detail",#N/A,FALSE,"Summary Financials"}</definedName>
    <definedName name="________wrn7" localSheetId="86" hidden="1">{"Model Summary",#N/A,FALSE,"Print Chart";"Holdco",#N/A,FALSE,"Print Chart";"Genco",#N/A,FALSE,"Print Chart";"Servco",#N/A,FALSE,"Print Chart";"Genco_Detail",#N/A,FALSE,"Summary Financials";"Servco_Detail",#N/A,FALSE,"Summary Financials"}</definedName>
    <definedName name="________wrn7" localSheetId="87" hidden="1">{"Model Summary",#N/A,FALSE,"Print Chart";"Holdco",#N/A,FALSE,"Print Chart";"Genco",#N/A,FALSE,"Print Chart";"Servco",#N/A,FALSE,"Print Chart";"Genco_Detail",#N/A,FALSE,"Summary Financials";"Servco_Detail",#N/A,FALSE,"Summary Financials"}</definedName>
    <definedName name="________wrn7" localSheetId="88" hidden="1">{"Model Summary",#N/A,FALSE,"Print Chart";"Holdco",#N/A,FALSE,"Print Chart";"Genco",#N/A,FALSE,"Print Chart";"Servco",#N/A,FALSE,"Print Chart";"Genco_Detail",#N/A,FALSE,"Summary Financials";"Servco_Detail",#N/A,FALSE,"Summary Financials"}</definedName>
    <definedName name="________wrn7" localSheetId="89" hidden="1">{"Model Summary",#N/A,FALSE,"Print Chart";"Holdco",#N/A,FALSE,"Print Chart";"Genco",#N/A,FALSE,"Print Chart";"Servco",#N/A,FALSE,"Print Chart";"Genco_Detail",#N/A,FALSE,"Summary Financials";"Servco_Detail",#N/A,FALSE,"Summary Financials"}</definedName>
    <definedName name="________wrn7" localSheetId="90" hidden="1">{"Model Summary",#N/A,FALSE,"Print Chart";"Holdco",#N/A,FALSE,"Print Chart";"Genco",#N/A,FALSE,"Print Chart";"Servco",#N/A,FALSE,"Print Chart";"Genco_Detail",#N/A,FALSE,"Summary Financials";"Servco_Detail",#N/A,FALSE,"Summary Financials"}</definedName>
    <definedName name="________wrn7" localSheetId="91" hidden="1">{"Model Summary",#N/A,FALSE,"Print Chart";"Holdco",#N/A,FALSE,"Print Chart";"Genco",#N/A,FALSE,"Print Chart";"Servco",#N/A,FALSE,"Print Chart";"Genco_Detail",#N/A,FALSE,"Summary Financials";"Servco_Detail",#N/A,FALSE,"Summary Financials"}</definedName>
    <definedName name="________wrn7" localSheetId="92" hidden="1">{"Model Summary",#N/A,FALSE,"Print Chart";"Holdco",#N/A,FALSE,"Print Chart";"Genco",#N/A,FALSE,"Print Chart";"Servco",#N/A,FALSE,"Print Chart";"Genco_Detail",#N/A,FALSE,"Summary Financials";"Servco_Detail",#N/A,FALSE,"Summary Financials"}</definedName>
    <definedName name="________wrn7" localSheetId="93" hidden="1">{"Model Summary",#N/A,FALSE,"Print Chart";"Holdco",#N/A,FALSE,"Print Chart";"Genco",#N/A,FALSE,"Print Chart";"Servco",#N/A,FALSE,"Print Chart";"Genco_Detail",#N/A,FALSE,"Summary Financials";"Servco_Detail",#N/A,FALSE,"Summary Financials"}</definedName>
    <definedName name="________wrn7" localSheetId="94" hidden="1">{"Model Summary",#N/A,FALSE,"Print Chart";"Holdco",#N/A,FALSE,"Print Chart";"Genco",#N/A,FALSE,"Print Chart";"Servco",#N/A,FALSE,"Print Chart";"Genco_Detail",#N/A,FALSE,"Summary Financials";"Servco_Detail",#N/A,FALSE,"Summary Financials"}</definedName>
    <definedName name="________wrn7" localSheetId="95" hidden="1">{"Model Summary",#N/A,FALSE,"Print Chart";"Holdco",#N/A,FALSE,"Print Chart";"Genco",#N/A,FALSE,"Print Chart";"Servco",#N/A,FALSE,"Print Chart";"Genco_Detail",#N/A,FALSE,"Summary Financials";"Servco_Detail",#N/A,FALSE,"Summary Financials"}</definedName>
    <definedName name="________wrn7" localSheetId="99" hidden="1">{"Model Summary",#N/A,FALSE,"Print Chart";"Holdco",#N/A,FALSE,"Print Chart";"Genco",#N/A,FALSE,"Print Chart";"Servco",#N/A,FALSE,"Print Chart";"Genco_Detail",#N/A,FALSE,"Summary Financials";"Servco_Detail",#N/A,FALSE,"Summary Financials"}</definedName>
    <definedName name="________wrn7" localSheetId="100" hidden="1">{"Model Summary",#N/A,FALSE,"Print Chart";"Holdco",#N/A,FALSE,"Print Chart";"Genco",#N/A,FALSE,"Print Chart";"Servco",#N/A,FALSE,"Print Chart";"Genco_Detail",#N/A,FALSE,"Summary Financials";"Servco_Detail",#N/A,FALSE,"Summary Financials"}</definedName>
    <definedName name="________wrn7" localSheetId="24"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75" hidden="1">{"Model Summary",#N/A,FALSE,"Print Chart";"Holdco",#N/A,FALSE,"Print Chart";"Genco",#N/A,FALSE,"Print Chart";"Servco",#N/A,FALSE,"Print Chart";"Genco_Detail",#N/A,FALSE,"Summary Financials";"Servco_Detail",#N/A,FALSE,"Summary Financials"}</definedName>
    <definedName name="________wrn7" localSheetId="76"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84" hidden="1">{"Model Summary",#N/A,FALSE,"Print Chart";"Holdco",#N/A,FALSE,"Print Chart";"Genco",#N/A,FALSE,"Print Chart";"Servco",#N/A,FALSE,"Print Chart";"Genco_Detail",#N/A,FALSE,"Summary Financials";"Servco_Detail",#N/A,FALSE,"Summary Financials"}</definedName>
    <definedName name="________wrn7_1" localSheetId="86" hidden="1">{"Model Summary",#N/A,FALSE,"Print Chart";"Holdco",#N/A,FALSE,"Print Chart";"Genco",#N/A,FALSE,"Print Chart";"Servco",#N/A,FALSE,"Print Chart";"Genco_Detail",#N/A,FALSE,"Summary Financials";"Servco_Detail",#N/A,FALSE,"Summary Financials"}</definedName>
    <definedName name="________wrn7_1" localSheetId="91" hidden="1">{"Model Summary",#N/A,FALSE,"Print Chart";"Holdco",#N/A,FALSE,"Print Chart";"Genco",#N/A,FALSE,"Print Chart";"Servco",#N/A,FALSE,"Print Chart";"Genco_Detail",#N/A,FALSE,"Summary Financials";"Servco_Detail",#N/A,FALSE,"Summary Financials"}</definedName>
    <definedName name="________wrn7_1" localSheetId="24" hidden="1">{"Model Summary",#N/A,FALSE,"Print Chart";"Holdco",#N/A,FALSE,"Print Chart";"Genco",#N/A,FALSE,"Print Chart";"Servco",#N/A,FALSE,"Print Chart";"Genco_Detail",#N/A,FALSE,"Summary Financials";"Servco_Detail",#N/A,FALSE,"Summary Financials"}</definedName>
    <definedName name="________wrn7_1" localSheetId="33" hidden="1">{"Model Summary",#N/A,FALSE,"Print Chart";"Holdco",#N/A,FALSE,"Print Chart";"Genco",#N/A,FALSE,"Print Chart";"Servco",#N/A,FALSE,"Print Chart";"Genco_Detail",#N/A,FALSE,"Summary Financials";"Servco_Detail",#N/A,FALSE,"Summary Financials"}</definedName>
    <definedName name="________wrn7_1" localSheetId="43" hidden="1">{"Model Summary",#N/A,FALSE,"Print Chart";"Holdco",#N/A,FALSE,"Print Chart";"Genco",#N/A,FALSE,"Print Chart";"Servco",#N/A,FALSE,"Print Chart";"Genco_Detail",#N/A,FALSE,"Summary Financials";"Servco_Detail",#N/A,FALSE,"Summary Financials"}</definedName>
    <definedName name="________wrn7_1" localSheetId="75" hidden="1">{"Model Summary",#N/A,FALSE,"Print Chart";"Holdco",#N/A,FALSE,"Print Chart";"Genco",#N/A,FALSE,"Print Chart";"Servco",#N/A,FALSE,"Print Chart";"Genco_Detail",#N/A,FALSE,"Summary Financials";"Servco_Detail",#N/A,FALSE,"Summary Financials"}</definedName>
    <definedName name="________wrn7_1" localSheetId="78" hidden="1">{"Model Summary",#N/A,FALSE,"Print Chart";"Holdco",#N/A,FALSE,"Print Chart";"Genco",#N/A,FALSE,"Print Chart";"Servco",#N/A,FALSE,"Print Chart";"Genco_Detail",#N/A,FALSE,"Summary Financials";"Servco_Detail",#N/A,FALSE,"Summary Financials"}</definedName>
    <definedName name="________wrn7_1" localSheetId="15"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84" hidden="1">{"Model Summary",#N/A,FALSE,"Print Chart";"Holdco",#N/A,FALSE,"Print Chart";"Genco",#N/A,FALSE,"Print Chart";"Servco",#N/A,FALSE,"Print Chart";"Genco_Detail",#N/A,FALSE,"Summary Financials";"Servco_Detail",#N/A,FALSE,"Summary Financials"}</definedName>
    <definedName name="________wrn7_2" localSheetId="86" hidden="1">{"Model Summary",#N/A,FALSE,"Print Chart";"Holdco",#N/A,FALSE,"Print Chart";"Genco",#N/A,FALSE,"Print Chart";"Servco",#N/A,FALSE,"Print Chart";"Genco_Detail",#N/A,FALSE,"Summary Financials";"Servco_Detail",#N/A,FALSE,"Summary Financials"}</definedName>
    <definedName name="________wrn7_2" localSheetId="91" hidden="1">{"Model Summary",#N/A,FALSE,"Print Chart";"Holdco",#N/A,FALSE,"Print Chart";"Genco",#N/A,FALSE,"Print Chart";"Servco",#N/A,FALSE,"Print Chart";"Genco_Detail",#N/A,FALSE,"Summary Financials";"Servco_Detail",#N/A,FALSE,"Summary Financials"}</definedName>
    <definedName name="________wrn7_2" localSheetId="24" hidden="1">{"Model Summary",#N/A,FALSE,"Print Chart";"Holdco",#N/A,FALSE,"Print Chart";"Genco",#N/A,FALSE,"Print Chart";"Servco",#N/A,FALSE,"Print Chart";"Genco_Detail",#N/A,FALSE,"Summary Financials";"Servco_Detail",#N/A,FALSE,"Summary Financials"}</definedName>
    <definedName name="________wrn7_2" localSheetId="33" hidden="1">{"Model Summary",#N/A,FALSE,"Print Chart";"Holdco",#N/A,FALSE,"Print Chart";"Genco",#N/A,FALSE,"Print Chart";"Servco",#N/A,FALSE,"Print Chart";"Genco_Detail",#N/A,FALSE,"Summary Financials";"Servco_Detail",#N/A,FALSE,"Summary Financials"}</definedName>
    <definedName name="________wrn7_2" localSheetId="43" hidden="1">{"Model Summary",#N/A,FALSE,"Print Chart";"Holdco",#N/A,FALSE,"Print Chart";"Genco",#N/A,FALSE,"Print Chart";"Servco",#N/A,FALSE,"Print Chart";"Genco_Detail",#N/A,FALSE,"Summary Financials";"Servco_Detail",#N/A,FALSE,"Summary Financials"}</definedName>
    <definedName name="________wrn7_2" localSheetId="75" hidden="1">{"Model Summary",#N/A,FALSE,"Print Chart";"Holdco",#N/A,FALSE,"Print Chart";"Genco",#N/A,FALSE,"Print Chart";"Servco",#N/A,FALSE,"Print Chart";"Genco_Detail",#N/A,FALSE,"Summary Financials";"Servco_Detail",#N/A,FALSE,"Summary Financials"}</definedName>
    <definedName name="________wrn7_2" localSheetId="78" hidden="1">{"Model Summary",#N/A,FALSE,"Print Chart";"Holdco",#N/A,FALSE,"Print Chart";"Genco",#N/A,FALSE,"Print Chart";"Servco",#N/A,FALSE,"Print Chart";"Genco_Detail",#N/A,FALSE,"Summary Financials";"Servco_Detail",#N/A,FALSE,"Summary Financials"}</definedName>
    <definedName name="________wrn7_2" localSheetId="15"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84" hidden="1">{"Model Summary",#N/A,FALSE,"Print Chart";"Holdco",#N/A,FALSE,"Print Chart";"Genco",#N/A,FALSE,"Print Chart";"Servco",#N/A,FALSE,"Print Chart";"Genco_Detail",#N/A,FALSE,"Summary Financials";"Servco_Detail",#N/A,FALSE,"Summary Financials"}</definedName>
    <definedName name="________wrn7_3" localSheetId="86" hidden="1">{"Model Summary",#N/A,FALSE,"Print Chart";"Holdco",#N/A,FALSE,"Print Chart";"Genco",#N/A,FALSE,"Print Chart";"Servco",#N/A,FALSE,"Print Chart";"Genco_Detail",#N/A,FALSE,"Summary Financials";"Servco_Detail",#N/A,FALSE,"Summary Financials"}</definedName>
    <definedName name="________wrn7_3" localSheetId="91" hidden="1">{"Model Summary",#N/A,FALSE,"Print Chart";"Holdco",#N/A,FALSE,"Print Chart";"Genco",#N/A,FALSE,"Print Chart";"Servco",#N/A,FALSE,"Print Chart";"Genco_Detail",#N/A,FALSE,"Summary Financials";"Servco_Detail",#N/A,FALSE,"Summary Financials"}</definedName>
    <definedName name="________wrn7_3" localSheetId="24" hidden="1">{"Model Summary",#N/A,FALSE,"Print Chart";"Holdco",#N/A,FALSE,"Print Chart";"Genco",#N/A,FALSE,"Print Chart";"Servco",#N/A,FALSE,"Print Chart";"Genco_Detail",#N/A,FALSE,"Summary Financials";"Servco_Detail",#N/A,FALSE,"Summary Financials"}</definedName>
    <definedName name="________wrn7_3" localSheetId="33" hidden="1">{"Model Summary",#N/A,FALSE,"Print Chart";"Holdco",#N/A,FALSE,"Print Chart";"Genco",#N/A,FALSE,"Print Chart";"Servco",#N/A,FALSE,"Print Chart";"Genco_Detail",#N/A,FALSE,"Summary Financials";"Servco_Detail",#N/A,FALSE,"Summary Financials"}</definedName>
    <definedName name="________wrn7_3" localSheetId="43" hidden="1">{"Model Summary",#N/A,FALSE,"Print Chart";"Holdco",#N/A,FALSE,"Print Chart";"Genco",#N/A,FALSE,"Print Chart";"Servco",#N/A,FALSE,"Print Chart";"Genco_Detail",#N/A,FALSE,"Summary Financials";"Servco_Detail",#N/A,FALSE,"Summary Financials"}</definedName>
    <definedName name="________wrn7_3" localSheetId="75" hidden="1">{"Model Summary",#N/A,FALSE,"Print Chart";"Holdco",#N/A,FALSE,"Print Chart";"Genco",#N/A,FALSE,"Print Chart";"Servco",#N/A,FALSE,"Print Chart";"Genco_Detail",#N/A,FALSE,"Summary Financials";"Servco_Detail",#N/A,FALSE,"Summary Financials"}</definedName>
    <definedName name="________wrn7_3" localSheetId="78" hidden="1">{"Model Summary",#N/A,FALSE,"Print Chart";"Holdco",#N/A,FALSE,"Print Chart";"Genco",#N/A,FALSE,"Print Chart";"Servco",#N/A,FALSE,"Print Chart";"Genco_Detail",#N/A,FALSE,"Summary Financials";"Servco_Detail",#N/A,FALSE,"Summary Financials"}</definedName>
    <definedName name="________wrn7_3" localSheetId="15"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84" hidden="1">{"Model Summary",#N/A,FALSE,"Print Chart";"Holdco",#N/A,FALSE,"Print Chart";"Genco",#N/A,FALSE,"Print Chart";"Servco",#N/A,FALSE,"Print Chart";"Genco_Detail",#N/A,FALSE,"Summary Financials";"Servco_Detail",#N/A,FALSE,"Summary Financials"}</definedName>
    <definedName name="________wrn7_4" localSheetId="86" hidden="1">{"Model Summary",#N/A,FALSE,"Print Chart";"Holdco",#N/A,FALSE,"Print Chart";"Genco",#N/A,FALSE,"Print Chart";"Servco",#N/A,FALSE,"Print Chart";"Genco_Detail",#N/A,FALSE,"Summary Financials";"Servco_Detail",#N/A,FALSE,"Summary Financials"}</definedName>
    <definedName name="________wrn7_4" localSheetId="91" hidden="1">{"Model Summary",#N/A,FALSE,"Print Chart";"Holdco",#N/A,FALSE,"Print Chart";"Genco",#N/A,FALSE,"Print Chart";"Servco",#N/A,FALSE,"Print Chart";"Genco_Detail",#N/A,FALSE,"Summary Financials";"Servco_Detail",#N/A,FALSE,"Summary Financials"}</definedName>
    <definedName name="________wrn7_4" localSheetId="24" hidden="1">{"Model Summary",#N/A,FALSE,"Print Chart";"Holdco",#N/A,FALSE,"Print Chart";"Genco",#N/A,FALSE,"Print Chart";"Servco",#N/A,FALSE,"Print Chart";"Genco_Detail",#N/A,FALSE,"Summary Financials";"Servco_Detail",#N/A,FALSE,"Summary Financials"}</definedName>
    <definedName name="________wrn7_4" localSheetId="33" hidden="1">{"Model Summary",#N/A,FALSE,"Print Chart";"Holdco",#N/A,FALSE,"Print Chart";"Genco",#N/A,FALSE,"Print Chart";"Servco",#N/A,FALSE,"Print Chart";"Genco_Detail",#N/A,FALSE,"Summary Financials";"Servco_Detail",#N/A,FALSE,"Summary Financials"}</definedName>
    <definedName name="________wrn7_4" localSheetId="43" hidden="1">{"Model Summary",#N/A,FALSE,"Print Chart";"Holdco",#N/A,FALSE,"Print Chart";"Genco",#N/A,FALSE,"Print Chart";"Servco",#N/A,FALSE,"Print Chart";"Genco_Detail",#N/A,FALSE,"Summary Financials";"Servco_Detail",#N/A,FALSE,"Summary Financials"}</definedName>
    <definedName name="________wrn7_4" localSheetId="75" hidden="1">{"Model Summary",#N/A,FALSE,"Print Chart";"Holdco",#N/A,FALSE,"Print Chart";"Genco",#N/A,FALSE,"Print Chart";"Servco",#N/A,FALSE,"Print Chart";"Genco_Detail",#N/A,FALSE,"Summary Financials";"Servco_Detail",#N/A,FALSE,"Summary Financials"}</definedName>
    <definedName name="________wrn7_4" localSheetId="78" hidden="1">{"Model Summary",#N/A,FALSE,"Print Chart";"Holdco",#N/A,FALSE,"Print Chart";"Genco",#N/A,FALSE,"Print Chart";"Servco",#N/A,FALSE,"Print Chart";"Genco_Detail",#N/A,FALSE,"Summary Financials";"Servco_Detail",#N/A,FALSE,"Summary Financials"}</definedName>
    <definedName name="________wrn7_4" localSheetId="15"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79" hidden="1">{"holdco",#N/A,FALSE,"Summary Financials";"holdco",#N/A,FALSE,"Summary Financials"}</definedName>
    <definedName name="________wrn8" localSheetId="80" hidden="1">{"holdco",#N/A,FALSE,"Summary Financials";"holdco",#N/A,FALSE,"Summary Financials"}</definedName>
    <definedName name="________wrn8" localSheetId="81" hidden="1">{"holdco",#N/A,FALSE,"Summary Financials";"holdco",#N/A,FALSE,"Summary Financials"}</definedName>
    <definedName name="________wrn8" localSheetId="82" hidden="1">{"holdco",#N/A,FALSE,"Summary Financials";"holdco",#N/A,FALSE,"Summary Financials"}</definedName>
    <definedName name="________wrn8" localSheetId="83" hidden="1">{"holdco",#N/A,FALSE,"Summary Financials";"holdco",#N/A,FALSE,"Summary Financials"}</definedName>
    <definedName name="________wrn8" localSheetId="84" hidden="1">{"holdco",#N/A,FALSE,"Summary Financials";"holdco",#N/A,FALSE,"Summary Financials"}</definedName>
    <definedName name="________wrn8" localSheetId="86" hidden="1">{"holdco",#N/A,FALSE,"Summary Financials";"holdco",#N/A,FALSE,"Summary Financials"}</definedName>
    <definedName name="________wrn8" localSheetId="87" hidden="1">{"holdco",#N/A,FALSE,"Summary Financials";"holdco",#N/A,FALSE,"Summary Financials"}</definedName>
    <definedName name="________wrn8" localSheetId="88" hidden="1">{"holdco",#N/A,FALSE,"Summary Financials";"holdco",#N/A,FALSE,"Summary Financials"}</definedName>
    <definedName name="________wrn8" localSheetId="89" hidden="1">{"holdco",#N/A,FALSE,"Summary Financials";"holdco",#N/A,FALSE,"Summary Financials"}</definedName>
    <definedName name="________wrn8" localSheetId="90" hidden="1">{"holdco",#N/A,FALSE,"Summary Financials";"holdco",#N/A,FALSE,"Summary Financials"}</definedName>
    <definedName name="________wrn8" localSheetId="91" hidden="1">{"holdco",#N/A,FALSE,"Summary Financials";"holdco",#N/A,FALSE,"Summary Financials"}</definedName>
    <definedName name="________wrn8" localSheetId="92" hidden="1">{"holdco",#N/A,FALSE,"Summary Financials";"holdco",#N/A,FALSE,"Summary Financials"}</definedName>
    <definedName name="________wrn8" localSheetId="93" hidden="1">{"holdco",#N/A,FALSE,"Summary Financials";"holdco",#N/A,FALSE,"Summary Financials"}</definedName>
    <definedName name="________wrn8" localSheetId="94" hidden="1">{"holdco",#N/A,FALSE,"Summary Financials";"holdco",#N/A,FALSE,"Summary Financials"}</definedName>
    <definedName name="________wrn8" localSheetId="95" hidden="1">{"holdco",#N/A,FALSE,"Summary Financials";"holdco",#N/A,FALSE,"Summary Financials"}</definedName>
    <definedName name="________wrn8" localSheetId="99" hidden="1">{"holdco",#N/A,FALSE,"Summary Financials";"holdco",#N/A,FALSE,"Summary Financials"}</definedName>
    <definedName name="________wrn8" localSheetId="100" hidden="1">{"holdco",#N/A,FALSE,"Summary Financials";"holdco",#N/A,FALSE,"Summary Financials"}</definedName>
    <definedName name="________wrn8" localSheetId="24" hidden="1">{"holdco",#N/A,FALSE,"Summary Financials";"holdco",#N/A,FALSE,"Summary Financials"}</definedName>
    <definedName name="________wrn8" localSheetId="33" hidden="1">{"holdco",#N/A,FALSE,"Summary Financials";"holdco",#N/A,FALSE,"Summary Financials"}</definedName>
    <definedName name="________wrn8" localSheetId="36"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74" hidden="1">{"holdco",#N/A,FALSE,"Summary Financials";"holdco",#N/A,FALSE,"Summary Financials"}</definedName>
    <definedName name="________wrn8" localSheetId="75" hidden="1">{"holdco",#N/A,FALSE,"Summary Financials";"holdco",#N/A,FALSE,"Summary Financials"}</definedName>
    <definedName name="________wrn8" localSheetId="76"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15" hidden="1">{"holdco",#N/A,FALSE,"Summary Financials";"holdco",#N/A,FALSE,"Summary Financials"}</definedName>
    <definedName name="________wrn8" hidden="1">{"holdco",#N/A,FALSE,"Summary Financials";"holdco",#N/A,FALSE,"Summary Financials"}</definedName>
    <definedName name="________wrn8_1" localSheetId="84" hidden="1">{"holdco",#N/A,FALSE,"Summary Financials";"holdco",#N/A,FALSE,"Summary Financials"}</definedName>
    <definedName name="________wrn8_1" localSheetId="86" hidden="1">{"holdco",#N/A,FALSE,"Summary Financials";"holdco",#N/A,FALSE,"Summary Financials"}</definedName>
    <definedName name="________wrn8_1" localSheetId="91" hidden="1">{"holdco",#N/A,FALSE,"Summary Financials";"holdco",#N/A,FALSE,"Summary Financials"}</definedName>
    <definedName name="________wrn8_1" localSheetId="24" hidden="1">{"holdco",#N/A,FALSE,"Summary Financials";"holdco",#N/A,FALSE,"Summary Financials"}</definedName>
    <definedName name="________wrn8_1" localSheetId="33" hidden="1">{"holdco",#N/A,FALSE,"Summary Financials";"holdco",#N/A,FALSE,"Summary Financials"}</definedName>
    <definedName name="________wrn8_1" localSheetId="43" hidden="1">{"holdco",#N/A,FALSE,"Summary Financials";"holdco",#N/A,FALSE,"Summary Financials"}</definedName>
    <definedName name="________wrn8_1" localSheetId="75" hidden="1">{"holdco",#N/A,FALSE,"Summary Financials";"holdco",#N/A,FALSE,"Summary Financials"}</definedName>
    <definedName name="________wrn8_1" localSheetId="78" hidden="1">{"holdco",#N/A,FALSE,"Summary Financials";"holdco",#N/A,FALSE,"Summary Financials"}</definedName>
    <definedName name="________wrn8_1" localSheetId="15" hidden="1">{"holdco",#N/A,FALSE,"Summary Financials";"holdco",#N/A,FALSE,"Summary Financials"}</definedName>
    <definedName name="________wrn8_1" hidden="1">{"holdco",#N/A,FALSE,"Summary Financials";"holdco",#N/A,FALSE,"Summary Financials"}</definedName>
    <definedName name="________wrn8_2" localSheetId="84" hidden="1">{"holdco",#N/A,FALSE,"Summary Financials";"holdco",#N/A,FALSE,"Summary Financials"}</definedName>
    <definedName name="________wrn8_2" localSheetId="86" hidden="1">{"holdco",#N/A,FALSE,"Summary Financials";"holdco",#N/A,FALSE,"Summary Financials"}</definedName>
    <definedName name="________wrn8_2" localSheetId="91" hidden="1">{"holdco",#N/A,FALSE,"Summary Financials";"holdco",#N/A,FALSE,"Summary Financials"}</definedName>
    <definedName name="________wrn8_2" localSheetId="24" hidden="1">{"holdco",#N/A,FALSE,"Summary Financials";"holdco",#N/A,FALSE,"Summary Financials"}</definedName>
    <definedName name="________wrn8_2" localSheetId="33" hidden="1">{"holdco",#N/A,FALSE,"Summary Financials";"holdco",#N/A,FALSE,"Summary Financials"}</definedName>
    <definedName name="________wrn8_2" localSheetId="43" hidden="1">{"holdco",#N/A,FALSE,"Summary Financials";"holdco",#N/A,FALSE,"Summary Financials"}</definedName>
    <definedName name="________wrn8_2" localSheetId="75" hidden="1">{"holdco",#N/A,FALSE,"Summary Financials";"holdco",#N/A,FALSE,"Summary Financials"}</definedName>
    <definedName name="________wrn8_2" localSheetId="78" hidden="1">{"holdco",#N/A,FALSE,"Summary Financials";"holdco",#N/A,FALSE,"Summary Financials"}</definedName>
    <definedName name="________wrn8_2" localSheetId="15" hidden="1">{"holdco",#N/A,FALSE,"Summary Financials";"holdco",#N/A,FALSE,"Summary Financials"}</definedName>
    <definedName name="________wrn8_2" hidden="1">{"holdco",#N/A,FALSE,"Summary Financials";"holdco",#N/A,FALSE,"Summary Financials"}</definedName>
    <definedName name="________wrn8_3" localSheetId="84" hidden="1">{"holdco",#N/A,FALSE,"Summary Financials";"holdco",#N/A,FALSE,"Summary Financials"}</definedName>
    <definedName name="________wrn8_3" localSheetId="86" hidden="1">{"holdco",#N/A,FALSE,"Summary Financials";"holdco",#N/A,FALSE,"Summary Financials"}</definedName>
    <definedName name="________wrn8_3" localSheetId="91" hidden="1">{"holdco",#N/A,FALSE,"Summary Financials";"holdco",#N/A,FALSE,"Summary Financials"}</definedName>
    <definedName name="________wrn8_3" localSheetId="24" hidden="1">{"holdco",#N/A,FALSE,"Summary Financials";"holdco",#N/A,FALSE,"Summary Financials"}</definedName>
    <definedName name="________wrn8_3" localSheetId="33" hidden="1">{"holdco",#N/A,FALSE,"Summary Financials";"holdco",#N/A,FALSE,"Summary Financials"}</definedName>
    <definedName name="________wrn8_3" localSheetId="43" hidden="1">{"holdco",#N/A,FALSE,"Summary Financials";"holdco",#N/A,FALSE,"Summary Financials"}</definedName>
    <definedName name="________wrn8_3" localSheetId="75" hidden="1">{"holdco",#N/A,FALSE,"Summary Financials";"holdco",#N/A,FALSE,"Summary Financials"}</definedName>
    <definedName name="________wrn8_3" localSheetId="78" hidden="1">{"holdco",#N/A,FALSE,"Summary Financials";"holdco",#N/A,FALSE,"Summary Financials"}</definedName>
    <definedName name="________wrn8_3" localSheetId="15" hidden="1">{"holdco",#N/A,FALSE,"Summary Financials";"holdco",#N/A,FALSE,"Summary Financials"}</definedName>
    <definedName name="________wrn8_3" hidden="1">{"holdco",#N/A,FALSE,"Summary Financials";"holdco",#N/A,FALSE,"Summary Financials"}</definedName>
    <definedName name="________wrn8_4" localSheetId="84" hidden="1">{"holdco",#N/A,FALSE,"Summary Financials";"holdco",#N/A,FALSE,"Summary Financials"}</definedName>
    <definedName name="________wrn8_4" localSheetId="86" hidden="1">{"holdco",#N/A,FALSE,"Summary Financials";"holdco",#N/A,FALSE,"Summary Financials"}</definedName>
    <definedName name="________wrn8_4" localSheetId="91" hidden="1">{"holdco",#N/A,FALSE,"Summary Financials";"holdco",#N/A,FALSE,"Summary Financials"}</definedName>
    <definedName name="________wrn8_4" localSheetId="24" hidden="1">{"holdco",#N/A,FALSE,"Summary Financials";"holdco",#N/A,FALSE,"Summary Financials"}</definedName>
    <definedName name="________wrn8_4" localSheetId="33" hidden="1">{"holdco",#N/A,FALSE,"Summary Financials";"holdco",#N/A,FALSE,"Summary Financials"}</definedName>
    <definedName name="________wrn8_4" localSheetId="43" hidden="1">{"holdco",#N/A,FALSE,"Summary Financials";"holdco",#N/A,FALSE,"Summary Financials"}</definedName>
    <definedName name="________wrn8_4" localSheetId="75" hidden="1">{"holdco",#N/A,FALSE,"Summary Financials";"holdco",#N/A,FALSE,"Summary Financials"}</definedName>
    <definedName name="________wrn8_4" localSheetId="78" hidden="1">{"holdco",#N/A,FALSE,"Summary Financials";"holdco",#N/A,FALSE,"Summary Financials"}</definedName>
    <definedName name="________wrn8_4" localSheetId="15"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79" hidden="1">{#N/A,#N/A,FALSE,"PRJCTED MNTHLY QTY's"}</definedName>
    <definedName name="_______bb2" localSheetId="80" hidden="1">{#N/A,#N/A,FALSE,"PRJCTED MNTHLY QTY's"}</definedName>
    <definedName name="_______bb2" localSheetId="81" hidden="1">{#N/A,#N/A,FALSE,"PRJCTED MNTHLY QTY's"}</definedName>
    <definedName name="_______bb2" localSheetId="82" hidden="1">{#N/A,#N/A,FALSE,"PRJCTED MNTHLY QTY's"}</definedName>
    <definedName name="_______bb2" localSheetId="83" hidden="1">{#N/A,#N/A,FALSE,"PRJCTED MNTHLY QTY's"}</definedName>
    <definedName name="_______bb2" localSheetId="84" hidden="1">{#N/A,#N/A,FALSE,"PRJCTED MNTHLY QTY's"}</definedName>
    <definedName name="_______bb2" localSheetId="86" hidden="1">{#N/A,#N/A,FALSE,"PRJCTED MNTHLY QTY's"}</definedName>
    <definedName name="_______bb2" localSheetId="87" hidden="1">{#N/A,#N/A,FALSE,"PRJCTED MNTHLY QTY's"}</definedName>
    <definedName name="_______bb2" localSheetId="88" hidden="1">{#N/A,#N/A,FALSE,"PRJCTED MNTHLY QTY's"}</definedName>
    <definedName name="_______bb2" localSheetId="89" hidden="1">{#N/A,#N/A,FALSE,"PRJCTED MNTHLY QTY's"}</definedName>
    <definedName name="_______bb2" localSheetId="90" hidden="1">{#N/A,#N/A,FALSE,"PRJCTED MNTHLY QTY's"}</definedName>
    <definedName name="_______bb2" localSheetId="91" hidden="1">{#N/A,#N/A,FALSE,"PRJCTED MNTHLY QTY's"}</definedName>
    <definedName name="_______bb2" localSheetId="92" hidden="1">{#N/A,#N/A,FALSE,"PRJCTED MNTHLY QTY's"}</definedName>
    <definedName name="_______bb2" localSheetId="93" hidden="1">{#N/A,#N/A,FALSE,"PRJCTED MNTHLY QTY's"}</definedName>
    <definedName name="_______bb2" localSheetId="94" hidden="1">{#N/A,#N/A,FALSE,"PRJCTED MNTHLY QTY's"}</definedName>
    <definedName name="_______bb2" localSheetId="95" hidden="1">{#N/A,#N/A,FALSE,"PRJCTED MNTHLY QTY's"}</definedName>
    <definedName name="_______bb2" localSheetId="99" hidden="1">{#N/A,#N/A,FALSE,"PRJCTED MNTHLY QTY's"}</definedName>
    <definedName name="_______bb2" localSheetId="100" hidden="1">{#N/A,#N/A,FALSE,"PRJCTED MNTHLY QTY's"}</definedName>
    <definedName name="_______bb2" localSheetId="24" hidden="1">{#N/A,#N/A,FALSE,"PRJCTED MNTHLY QTY's"}</definedName>
    <definedName name="_______bb2" localSheetId="33" hidden="1">{#N/A,#N/A,FALSE,"PRJCTED MNTHLY QTY's"}</definedName>
    <definedName name="_______bb2" localSheetId="36"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73" hidden="1">{#N/A,#N/A,FALSE,"PRJCTED MNTHLY QTY's"}</definedName>
    <definedName name="_______bb2" localSheetId="74" hidden="1">{#N/A,#N/A,FALSE,"PRJCTED MNTHLY QTY's"}</definedName>
    <definedName name="_______bb2" localSheetId="75" hidden="1">{#N/A,#N/A,FALSE,"PRJCTED MNTHLY QTY's"}</definedName>
    <definedName name="_______bb2" localSheetId="76" hidden="1">{#N/A,#N/A,FALSE,"PRJCTED MNTHLY QTY's"}</definedName>
    <definedName name="_______bb2" localSheetId="77" hidden="1">{#N/A,#N/A,FALSE,"PRJCTED MNTHLY QTY's"}</definedName>
    <definedName name="_______bb2" localSheetId="78" hidden="1">{#N/A,#N/A,FALSE,"PRJCTED MNTHLY QTY's"}</definedName>
    <definedName name="_______bb2" localSheetId="15" hidden="1">{#N/A,#N/A,FALSE,"PRJCTED MNTHLY QTY's"}</definedName>
    <definedName name="_______bb2" hidden="1">{#N/A,#N/A,FALSE,"PRJCTED MNTHLY QTY's"}</definedName>
    <definedName name="_______bb2_1" localSheetId="84" hidden="1">{#N/A,#N/A,FALSE,"PRJCTED MNTHLY QTY's"}</definedName>
    <definedName name="_______bb2_1" localSheetId="86" hidden="1">{#N/A,#N/A,FALSE,"PRJCTED MNTHLY QTY's"}</definedName>
    <definedName name="_______bb2_1" localSheetId="91" hidden="1">{#N/A,#N/A,FALSE,"PRJCTED MNTHLY QTY's"}</definedName>
    <definedName name="_______bb2_1" localSheetId="24" hidden="1">{#N/A,#N/A,FALSE,"PRJCTED MNTHLY QTY's"}</definedName>
    <definedName name="_______bb2_1" localSheetId="33" hidden="1">{#N/A,#N/A,FALSE,"PRJCTED MNTHLY QTY's"}</definedName>
    <definedName name="_______bb2_1" localSheetId="43" hidden="1">{#N/A,#N/A,FALSE,"PRJCTED MNTHLY QTY's"}</definedName>
    <definedName name="_______bb2_1" localSheetId="75" hidden="1">{#N/A,#N/A,FALSE,"PRJCTED MNTHLY QTY's"}</definedName>
    <definedName name="_______bb2_1" localSheetId="78" hidden="1">{#N/A,#N/A,FALSE,"PRJCTED MNTHLY QTY's"}</definedName>
    <definedName name="_______bb2_1" localSheetId="15" hidden="1">{#N/A,#N/A,FALSE,"PRJCTED MNTHLY QTY's"}</definedName>
    <definedName name="_______bb2_1" hidden="1">{#N/A,#N/A,FALSE,"PRJCTED MNTHLY QTY's"}</definedName>
    <definedName name="_______bb2_2" localSheetId="84" hidden="1">{#N/A,#N/A,FALSE,"PRJCTED MNTHLY QTY's"}</definedName>
    <definedName name="_______bb2_2" localSheetId="86" hidden="1">{#N/A,#N/A,FALSE,"PRJCTED MNTHLY QTY's"}</definedName>
    <definedName name="_______bb2_2" localSheetId="91" hidden="1">{#N/A,#N/A,FALSE,"PRJCTED MNTHLY QTY's"}</definedName>
    <definedName name="_______bb2_2" localSheetId="24" hidden="1">{#N/A,#N/A,FALSE,"PRJCTED MNTHLY QTY's"}</definedName>
    <definedName name="_______bb2_2" localSheetId="33" hidden="1">{#N/A,#N/A,FALSE,"PRJCTED MNTHLY QTY's"}</definedName>
    <definedName name="_______bb2_2" localSheetId="43" hidden="1">{#N/A,#N/A,FALSE,"PRJCTED MNTHLY QTY's"}</definedName>
    <definedName name="_______bb2_2" localSheetId="75" hidden="1">{#N/A,#N/A,FALSE,"PRJCTED MNTHLY QTY's"}</definedName>
    <definedName name="_______bb2_2" localSheetId="78" hidden="1">{#N/A,#N/A,FALSE,"PRJCTED MNTHLY QTY's"}</definedName>
    <definedName name="_______bb2_2" localSheetId="15" hidden="1">{#N/A,#N/A,FALSE,"PRJCTED MNTHLY QTY's"}</definedName>
    <definedName name="_______bb2_2" hidden="1">{#N/A,#N/A,FALSE,"PRJCTED MNTHLY QTY's"}</definedName>
    <definedName name="_______bb2_3" localSheetId="84" hidden="1">{#N/A,#N/A,FALSE,"PRJCTED MNTHLY QTY's"}</definedName>
    <definedName name="_______bb2_3" localSheetId="86" hidden="1">{#N/A,#N/A,FALSE,"PRJCTED MNTHLY QTY's"}</definedName>
    <definedName name="_______bb2_3" localSheetId="91" hidden="1">{#N/A,#N/A,FALSE,"PRJCTED MNTHLY QTY's"}</definedName>
    <definedName name="_______bb2_3" localSheetId="24" hidden="1">{#N/A,#N/A,FALSE,"PRJCTED MNTHLY QTY's"}</definedName>
    <definedName name="_______bb2_3" localSheetId="33" hidden="1">{#N/A,#N/A,FALSE,"PRJCTED MNTHLY QTY's"}</definedName>
    <definedName name="_______bb2_3" localSheetId="43" hidden="1">{#N/A,#N/A,FALSE,"PRJCTED MNTHLY QTY's"}</definedName>
    <definedName name="_______bb2_3" localSheetId="75" hidden="1">{#N/A,#N/A,FALSE,"PRJCTED MNTHLY QTY's"}</definedName>
    <definedName name="_______bb2_3" localSheetId="78" hidden="1">{#N/A,#N/A,FALSE,"PRJCTED MNTHLY QTY's"}</definedName>
    <definedName name="_______bb2_3" localSheetId="15" hidden="1">{#N/A,#N/A,FALSE,"PRJCTED MNTHLY QTY's"}</definedName>
    <definedName name="_______bb2_3" hidden="1">{#N/A,#N/A,FALSE,"PRJCTED MNTHLY QTY's"}</definedName>
    <definedName name="_______bb2_4" localSheetId="84" hidden="1">{#N/A,#N/A,FALSE,"PRJCTED MNTHLY QTY's"}</definedName>
    <definedName name="_______bb2_4" localSheetId="86" hidden="1">{#N/A,#N/A,FALSE,"PRJCTED MNTHLY QTY's"}</definedName>
    <definedName name="_______bb2_4" localSheetId="91" hidden="1">{#N/A,#N/A,FALSE,"PRJCTED MNTHLY QTY's"}</definedName>
    <definedName name="_______bb2_4" localSheetId="24" hidden="1">{#N/A,#N/A,FALSE,"PRJCTED MNTHLY QTY's"}</definedName>
    <definedName name="_______bb2_4" localSheetId="33" hidden="1">{#N/A,#N/A,FALSE,"PRJCTED MNTHLY QTY's"}</definedName>
    <definedName name="_______bb2_4" localSheetId="43" hidden="1">{#N/A,#N/A,FALSE,"PRJCTED MNTHLY QTY's"}</definedName>
    <definedName name="_______bb2_4" localSheetId="75" hidden="1">{#N/A,#N/A,FALSE,"PRJCTED MNTHLY QTY's"}</definedName>
    <definedName name="_______bb2_4" localSheetId="78" hidden="1">{#N/A,#N/A,FALSE,"PRJCTED MNTHLY QTY's"}</definedName>
    <definedName name="_______bb2_4" localSheetId="15" hidden="1">{#N/A,#N/A,FALSE,"PRJCTED MNTHLY QTY's"}</definedName>
    <definedName name="_______bb2_4" hidden="1">{#N/A,#N/A,FALSE,"PRJCTED MNTHLY QTY's"}</definedName>
    <definedName name="_______Lee5" localSheetId="11" hidden="1">{#VALUE!,#N/A,FALSE,0}</definedName>
    <definedName name="_______Lee5" localSheetId="12" hidden="1">{#VALUE!,#N/A,FALSE,0}</definedName>
    <definedName name="_______Lee5" localSheetId="13" hidden="1">{#VALUE!,#N/A,FALSE,0}</definedName>
    <definedName name="_______Lee5" localSheetId="79" hidden="1">{#VALUE!,#N/A,FALSE,0}</definedName>
    <definedName name="_______Lee5" localSheetId="80" hidden="1">{#VALUE!,#N/A,FALSE,0}</definedName>
    <definedName name="_______Lee5" localSheetId="81" hidden="1">{#VALUE!,#N/A,FALSE,0}</definedName>
    <definedName name="_______Lee5" localSheetId="82" hidden="1">{#VALUE!,#N/A,FALSE,0}</definedName>
    <definedName name="_______Lee5" localSheetId="83" hidden="1">{#VALUE!,#N/A,FALSE,0}</definedName>
    <definedName name="_______Lee5" localSheetId="84" hidden="1">{#VALUE!,#N/A,FALSE,0}</definedName>
    <definedName name="_______Lee5" localSheetId="86" hidden="1">{#VALUE!,#N/A,FALSE,0}</definedName>
    <definedName name="_______Lee5" localSheetId="87" hidden="1">{#VALUE!,#N/A,FALSE,0}</definedName>
    <definedName name="_______Lee5" localSheetId="88" hidden="1">{#VALUE!,#N/A,FALSE,0}</definedName>
    <definedName name="_______Lee5" localSheetId="89" hidden="1">{#VALUE!,#N/A,FALSE,0}</definedName>
    <definedName name="_______Lee5" localSheetId="90" hidden="1">{#VALUE!,#N/A,FALSE,0}</definedName>
    <definedName name="_______Lee5" localSheetId="91" hidden="1">{#VALUE!,#N/A,FALSE,0}</definedName>
    <definedName name="_______Lee5" localSheetId="92" hidden="1">{#VALUE!,#N/A,FALSE,0}</definedName>
    <definedName name="_______Lee5" localSheetId="93" hidden="1">{#VALUE!,#N/A,FALSE,0}</definedName>
    <definedName name="_______Lee5" localSheetId="94" hidden="1">{#VALUE!,#N/A,FALSE,0}</definedName>
    <definedName name="_______Lee5" localSheetId="95" hidden="1">{#VALUE!,#N/A,FALSE,0}</definedName>
    <definedName name="_______Lee5" localSheetId="99" hidden="1">{#VALUE!,#N/A,FALSE,0}</definedName>
    <definedName name="_______Lee5" localSheetId="100" hidden="1">{#VALUE!,#N/A,FALSE,0}</definedName>
    <definedName name="_______Lee5" localSheetId="24" hidden="1">{#VALUE!,#N/A,FALSE,0}</definedName>
    <definedName name="_______Lee5" localSheetId="33" hidden="1">{#VALUE!,#N/A,FALSE,0}</definedName>
    <definedName name="_______Lee5" localSheetId="36"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73" hidden="1">{#VALUE!,#N/A,FALSE,0}</definedName>
    <definedName name="_______Lee5" localSheetId="74" hidden="1">{#VALUE!,#N/A,FALSE,0}</definedName>
    <definedName name="_______Lee5" localSheetId="75" hidden="1">{#VALUE!,#N/A,FALSE,0}</definedName>
    <definedName name="_______Lee5" localSheetId="76" hidden="1">{#VALUE!,#N/A,FALSE,0}</definedName>
    <definedName name="_______Lee5" localSheetId="77" hidden="1">{#VALUE!,#N/A,FALSE,0}</definedName>
    <definedName name="_______Lee5" localSheetId="78" hidden="1">{#VALUE!,#N/A,FALSE,0}</definedName>
    <definedName name="_______Lee5" localSheetId="15" hidden="1">{#VALUE!,#N/A,FALSE,0}</definedName>
    <definedName name="_______Lee5" hidden="1">{#VALUE!,#N/A,FALSE,0}</definedName>
    <definedName name="_______Lee5_1" localSheetId="84" hidden="1">{#VALUE!,#N/A,FALSE,0}</definedName>
    <definedName name="_______Lee5_1" localSheetId="86" hidden="1">{#VALUE!,#N/A,FALSE,0}</definedName>
    <definedName name="_______Lee5_1" localSheetId="91" hidden="1">{#VALUE!,#N/A,FALSE,0}</definedName>
    <definedName name="_______Lee5_1" localSheetId="24" hidden="1">{#VALUE!,#N/A,FALSE,0}</definedName>
    <definedName name="_______Lee5_1" localSheetId="33" hidden="1">{#VALUE!,#N/A,FALSE,0}</definedName>
    <definedName name="_______Lee5_1" localSheetId="43" hidden="1">{#VALUE!,#N/A,FALSE,0}</definedName>
    <definedName name="_______Lee5_1" localSheetId="75" hidden="1">{#VALUE!,#N/A,FALSE,0}</definedName>
    <definedName name="_______Lee5_1" localSheetId="78" hidden="1">{#VALUE!,#N/A,FALSE,0}</definedName>
    <definedName name="_______Lee5_1" localSheetId="15" hidden="1">{#VALUE!,#N/A,FALSE,0}</definedName>
    <definedName name="_______Lee5_1" hidden="1">{#VALUE!,#N/A,FALSE,0}</definedName>
    <definedName name="_______Lee5_2" localSheetId="84" hidden="1">{#VALUE!,#N/A,FALSE,0}</definedName>
    <definedName name="_______Lee5_2" localSheetId="86" hidden="1">{#VALUE!,#N/A,FALSE,0}</definedName>
    <definedName name="_______Lee5_2" localSheetId="91" hidden="1">{#VALUE!,#N/A,FALSE,0}</definedName>
    <definedName name="_______Lee5_2" localSheetId="24" hidden="1">{#VALUE!,#N/A,FALSE,0}</definedName>
    <definedName name="_______Lee5_2" localSheetId="33" hidden="1">{#VALUE!,#N/A,FALSE,0}</definedName>
    <definedName name="_______Lee5_2" localSheetId="43" hidden="1">{#VALUE!,#N/A,FALSE,0}</definedName>
    <definedName name="_______Lee5_2" localSheetId="75" hidden="1">{#VALUE!,#N/A,FALSE,0}</definedName>
    <definedName name="_______Lee5_2" localSheetId="78" hidden="1">{#VALUE!,#N/A,FALSE,0}</definedName>
    <definedName name="_______Lee5_2" localSheetId="15" hidden="1">{#VALUE!,#N/A,FALSE,0}</definedName>
    <definedName name="_______Lee5_2" hidden="1">{#VALUE!,#N/A,FALSE,0}</definedName>
    <definedName name="_______Lee5_3" localSheetId="84" hidden="1">{#VALUE!,#N/A,FALSE,0}</definedName>
    <definedName name="_______Lee5_3" localSheetId="86" hidden="1">{#VALUE!,#N/A,FALSE,0}</definedName>
    <definedName name="_______Lee5_3" localSheetId="91" hidden="1">{#VALUE!,#N/A,FALSE,0}</definedName>
    <definedName name="_______Lee5_3" localSheetId="24" hidden="1">{#VALUE!,#N/A,FALSE,0}</definedName>
    <definedName name="_______Lee5_3" localSheetId="33" hidden="1">{#VALUE!,#N/A,FALSE,0}</definedName>
    <definedName name="_______Lee5_3" localSheetId="43" hidden="1">{#VALUE!,#N/A,FALSE,0}</definedName>
    <definedName name="_______Lee5_3" localSheetId="75" hidden="1">{#VALUE!,#N/A,FALSE,0}</definedName>
    <definedName name="_______Lee5_3" localSheetId="78" hidden="1">{#VALUE!,#N/A,FALSE,0}</definedName>
    <definedName name="_______Lee5_3" localSheetId="15" hidden="1">{#VALUE!,#N/A,FALSE,0}</definedName>
    <definedName name="_______Lee5_3" hidden="1">{#VALUE!,#N/A,FALSE,0}</definedName>
    <definedName name="_______Lee5_4" localSheetId="84" hidden="1">{#VALUE!,#N/A,FALSE,0}</definedName>
    <definedName name="_______Lee5_4" localSheetId="86" hidden="1">{#VALUE!,#N/A,FALSE,0}</definedName>
    <definedName name="_______Lee5_4" localSheetId="91" hidden="1">{#VALUE!,#N/A,FALSE,0}</definedName>
    <definedName name="_______Lee5_4" localSheetId="24" hidden="1">{#VALUE!,#N/A,FALSE,0}</definedName>
    <definedName name="_______Lee5_4" localSheetId="33" hidden="1">{#VALUE!,#N/A,FALSE,0}</definedName>
    <definedName name="_______Lee5_4" localSheetId="43" hidden="1">{#VALUE!,#N/A,FALSE,0}</definedName>
    <definedName name="_______Lee5_4" localSheetId="75" hidden="1">{#VALUE!,#N/A,FALSE,0}</definedName>
    <definedName name="_______Lee5_4" localSheetId="78" hidden="1">{#VALUE!,#N/A,FALSE,0}</definedName>
    <definedName name="_______Lee5_4" localSheetId="15" hidden="1">{#VALUE!,#N/A,FALSE,0}</definedName>
    <definedName name="_______Lee5_4" hidden="1">{#VALUE!,#N/A,FALSE,0}</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79" hidden="1">{#N/A,#N/A,FALSE,"Assessment";#N/A,#N/A,FALSE,"Staffing";#N/A,#N/A,FALSE,"Hires";#N/A,#N/A,FALSE,"Assumptions"}</definedName>
    <definedName name="______hom1" localSheetId="80" hidden="1">{#N/A,#N/A,FALSE,"Assessment";#N/A,#N/A,FALSE,"Staffing";#N/A,#N/A,FALSE,"Hires";#N/A,#N/A,FALSE,"Assumptions"}</definedName>
    <definedName name="______hom1" localSheetId="81" hidden="1">{#N/A,#N/A,FALSE,"Assessment";#N/A,#N/A,FALSE,"Staffing";#N/A,#N/A,FALSE,"Hires";#N/A,#N/A,FALSE,"Assumptions"}</definedName>
    <definedName name="______hom1" localSheetId="82" hidden="1">{#N/A,#N/A,FALSE,"Assessment";#N/A,#N/A,FALSE,"Staffing";#N/A,#N/A,FALSE,"Hires";#N/A,#N/A,FALSE,"Assumptions"}</definedName>
    <definedName name="______hom1" localSheetId="83" hidden="1">{#N/A,#N/A,FALSE,"Assessment";#N/A,#N/A,FALSE,"Staffing";#N/A,#N/A,FALSE,"Hires";#N/A,#N/A,FALSE,"Assumptions"}</definedName>
    <definedName name="______hom1" localSheetId="84" hidden="1">{#N/A,#N/A,FALSE,"Assessment";#N/A,#N/A,FALSE,"Staffing";#N/A,#N/A,FALSE,"Hires";#N/A,#N/A,FALSE,"Assumptions"}</definedName>
    <definedName name="______hom1" localSheetId="86" hidden="1">{#N/A,#N/A,FALSE,"Assessment";#N/A,#N/A,FALSE,"Staffing";#N/A,#N/A,FALSE,"Hires";#N/A,#N/A,FALSE,"Assumptions"}</definedName>
    <definedName name="______hom1" localSheetId="87" hidden="1">{#N/A,#N/A,FALSE,"Assessment";#N/A,#N/A,FALSE,"Staffing";#N/A,#N/A,FALSE,"Hires";#N/A,#N/A,FALSE,"Assumptions"}</definedName>
    <definedName name="______hom1" localSheetId="88" hidden="1">{#N/A,#N/A,FALSE,"Assessment";#N/A,#N/A,FALSE,"Staffing";#N/A,#N/A,FALSE,"Hires";#N/A,#N/A,FALSE,"Assumptions"}</definedName>
    <definedName name="______hom1" localSheetId="89" hidden="1">{#N/A,#N/A,FALSE,"Assessment";#N/A,#N/A,FALSE,"Staffing";#N/A,#N/A,FALSE,"Hires";#N/A,#N/A,FALSE,"Assumptions"}</definedName>
    <definedName name="______hom1" localSheetId="90" hidden="1">{#N/A,#N/A,FALSE,"Assessment";#N/A,#N/A,FALSE,"Staffing";#N/A,#N/A,FALSE,"Hires";#N/A,#N/A,FALSE,"Assumptions"}</definedName>
    <definedName name="______hom1" localSheetId="91" hidden="1">{#N/A,#N/A,FALSE,"Assessment";#N/A,#N/A,FALSE,"Staffing";#N/A,#N/A,FALSE,"Hires";#N/A,#N/A,FALSE,"Assumptions"}</definedName>
    <definedName name="______hom1" localSheetId="92" hidden="1">{#N/A,#N/A,FALSE,"Assessment";#N/A,#N/A,FALSE,"Staffing";#N/A,#N/A,FALSE,"Hires";#N/A,#N/A,FALSE,"Assumptions"}</definedName>
    <definedName name="______hom1" localSheetId="93" hidden="1">{#N/A,#N/A,FALSE,"Assessment";#N/A,#N/A,FALSE,"Staffing";#N/A,#N/A,FALSE,"Hires";#N/A,#N/A,FALSE,"Assumptions"}</definedName>
    <definedName name="______hom1" localSheetId="94" hidden="1">{#N/A,#N/A,FALSE,"Assessment";#N/A,#N/A,FALSE,"Staffing";#N/A,#N/A,FALSE,"Hires";#N/A,#N/A,FALSE,"Assumptions"}</definedName>
    <definedName name="______hom1" localSheetId="95" hidden="1">{#N/A,#N/A,FALSE,"Assessment";#N/A,#N/A,FALSE,"Staffing";#N/A,#N/A,FALSE,"Hires";#N/A,#N/A,FALSE,"Assumptions"}</definedName>
    <definedName name="______hom1" localSheetId="99" hidden="1">{#N/A,#N/A,FALSE,"Assessment";#N/A,#N/A,FALSE,"Staffing";#N/A,#N/A,FALSE,"Hires";#N/A,#N/A,FALSE,"Assumptions"}</definedName>
    <definedName name="______hom1" localSheetId="100" hidden="1">{#N/A,#N/A,FALSE,"Assessment";#N/A,#N/A,FALSE,"Staffing";#N/A,#N/A,FALSE,"Hires";#N/A,#N/A,FALSE,"Assumptions"}</definedName>
    <definedName name="______hom1" localSheetId="24" hidden="1">{#N/A,#N/A,FALSE,"Assessment";#N/A,#N/A,FALSE,"Staffing";#N/A,#N/A,FALSE,"Hires";#N/A,#N/A,FALSE,"Assumptions"}</definedName>
    <definedName name="______hom1" localSheetId="33" hidden="1">{#N/A,#N/A,FALSE,"Assessment";#N/A,#N/A,FALSE,"Staffing";#N/A,#N/A,FALSE,"Hires";#N/A,#N/A,FALSE,"Assumptions"}</definedName>
    <definedName name="______hom1" localSheetId="36"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74" hidden="1">{#N/A,#N/A,FALSE,"Assessment";#N/A,#N/A,FALSE,"Staffing";#N/A,#N/A,FALSE,"Hires";#N/A,#N/A,FALSE,"Assumptions"}</definedName>
    <definedName name="______hom1" localSheetId="75" hidden="1">{#N/A,#N/A,FALSE,"Assessment";#N/A,#N/A,FALSE,"Staffing";#N/A,#N/A,FALSE,"Hires";#N/A,#N/A,FALSE,"Assumptions"}</definedName>
    <definedName name="______hom1" localSheetId="76"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15" hidden="1">{#N/A,#N/A,FALSE,"Assessment";#N/A,#N/A,FALSE,"Staffing";#N/A,#N/A,FALSE,"Hires";#N/A,#N/A,FALSE,"Assumptions"}</definedName>
    <definedName name="______hom1" hidden="1">{#N/A,#N/A,FALSE,"Assessment";#N/A,#N/A,FALSE,"Staffing";#N/A,#N/A,FALSE,"Hires";#N/A,#N/A,FALSE,"Assumptions"}</definedName>
    <definedName name="______hom1_1" localSheetId="84" hidden="1">{#N/A,#N/A,FALSE,"Assessment";#N/A,#N/A,FALSE,"Staffing";#N/A,#N/A,FALSE,"Hires";#N/A,#N/A,FALSE,"Assumptions"}</definedName>
    <definedName name="______hom1_1" localSheetId="86" hidden="1">{#N/A,#N/A,FALSE,"Assessment";#N/A,#N/A,FALSE,"Staffing";#N/A,#N/A,FALSE,"Hires";#N/A,#N/A,FALSE,"Assumptions"}</definedName>
    <definedName name="______hom1_1" localSheetId="91" hidden="1">{#N/A,#N/A,FALSE,"Assessment";#N/A,#N/A,FALSE,"Staffing";#N/A,#N/A,FALSE,"Hires";#N/A,#N/A,FALSE,"Assumptions"}</definedName>
    <definedName name="______hom1_1" localSheetId="24" hidden="1">{#N/A,#N/A,FALSE,"Assessment";#N/A,#N/A,FALSE,"Staffing";#N/A,#N/A,FALSE,"Hires";#N/A,#N/A,FALSE,"Assumptions"}</definedName>
    <definedName name="______hom1_1" localSheetId="33" hidden="1">{#N/A,#N/A,FALSE,"Assessment";#N/A,#N/A,FALSE,"Staffing";#N/A,#N/A,FALSE,"Hires";#N/A,#N/A,FALSE,"Assumptions"}</definedName>
    <definedName name="______hom1_1" localSheetId="43" hidden="1">{#N/A,#N/A,FALSE,"Assessment";#N/A,#N/A,FALSE,"Staffing";#N/A,#N/A,FALSE,"Hires";#N/A,#N/A,FALSE,"Assumptions"}</definedName>
    <definedName name="______hom1_1" localSheetId="75" hidden="1">{#N/A,#N/A,FALSE,"Assessment";#N/A,#N/A,FALSE,"Staffing";#N/A,#N/A,FALSE,"Hires";#N/A,#N/A,FALSE,"Assumptions"}</definedName>
    <definedName name="______hom1_1" localSheetId="78" hidden="1">{#N/A,#N/A,FALSE,"Assessment";#N/A,#N/A,FALSE,"Staffing";#N/A,#N/A,FALSE,"Hires";#N/A,#N/A,FALSE,"Assumptions"}</definedName>
    <definedName name="______hom1_1" localSheetId="15" hidden="1">{#N/A,#N/A,FALSE,"Assessment";#N/A,#N/A,FALSE,"Staffing";#N/A,#N/A,FALSE,"Hires";#N/A,#N/A,FALSE,"Assumptions"}</definedName>
    <definedName name="______hom1_1" hidden="1">{#N/A,#N/A,FALSE,"Assessment";#N/A,#N/A,FALSE,"Staffing";#N/A,#N/A,FALSE,"Hires";#N/A,#N/A,FALSE,"Assumptions"}</definedName>
    <definedName name="______hom1_2" localSheetId="84" hidden="1">{#N/A,#N/A,FALSE,"Assessment";#N/A,#N/A,FALSE,"Staffing";#N/A,#N/A,FALSE,"Hires";#N/A,#N/A,FALSE,"Assumptions"}</definedName>
    <definedName name="______hom1_2" localSheetId="86" hidden="1">{#N/A,#N/A,FALSE,"Assessment";#N/A,#N/A,FALSE,"Staffing";#N/A,#N/A,FALSE,"Hires";#N/A,#N/A,FALSE,"Assumptions"}</definedName>
    <definedName name="______hom1_2" localSheetId="91" hidden="1">{#N/A,#N/A,FALSE,"Assessment";#N/A,#N/A,FALSE,"Staffing";#N/A,#N/A,FALSE,"Hires";#N/A,#N/A,FALSE,"Assumptions"}</definedName>
    <definedName name="______hom1_2" localSheetId="24" hidden="1">{#N/A,#N/A,FALSE,"Assessment";#N/A,#N/A,FALSE,"Staffing";#N/A,#N/A,FALSE,"Hires";#N/A,#N/A,FALSE,"Assumptions"}</definedName>
    <definedName name="______hom1_2" localSheetId="33" hidden="1">{#N/A,#N/A,FALSE,"Assessment";#N/A,#N/A,FALSE,"Staffing";#N/A,#N/A,FALSE,"Hires";#N/A,#N/A,FALSE,"Assumptions"}</definedName>
    <definedName name="______hom1_2" localSheetId="43" hidden="1">{#N/A,#N/A,FALSE,"Assessment";#N/A,#N/A,FALSE,"Staffing";#N/A,#N/A,FALSE,"Hires";#N/A,#N/A,FALSE,"Assumptions"}</definedName>
    <definedName name="______hom1_2" localSheetId="75" hidden="1">{#N/A,#N/A,FALSE,"Assessment";#N/A,#N/A,FALSE,"Staffing";#N/A,#N/A,FALSE,"Hires";#N/A,#N/A,FALSE,"Assumptions"}</definedName>
    <definedName name="______hom1_2" localSheetId="78" hidden="1">{#N/A,#N/A,FALSE,"Assessment";#N/A,#N/A,FALSE,"Staffing";#N/A,#N/A,FALSE,"Hires";#N/A,#N/A,FALSE,"Assumptions"}</definedName>
    <definedName name="______hom1_2" localSheetId="15" hidden="1">{#N/A,#N/A,FALSE,"Assessment";#N/A,#N/A,FALSE,"Staffing";#N/A,#N/A,FALSE,"Hires";#N/A,#N/A,FALSE,"Assumptions"}</definedName>
    <definedName name="______hom1_2" hidden="1">{#N/A,#N/A,FALSE,"Assessment";#N/A,#N/A,FALSE,"Staffing";#N/A,#N/A,FALSE,"Hires";#N/A,#N/A,FALSE,"Assumptions"}</definedName>
    <definedName name="______hom1_3" localSheetId="84" hidden="1">{#N/A,#N/A,FALSE,"Assessment";#N/A,#N/A,FALSE,"Staffing";#N/A,#N/A,FALSE,"Hires";#N/A,#N/A,FALSE,"Assumptions"}</definedName>
    <definedName name="______hom1_3" localSheetId="86" hidden="1">{#N/A,#N/A,FALSE,"Assessment";#N/A,#N/A,FALSE,"Staffing";#N/A,#N/A,FALSE,"Hires";#N/A,#N/A,FALSE,"Assumptions"}</definedName>
    <definedName name="______hom1_3" localSheetId="91" hidden="1">{#N/A,#N/A,FALSE,"Assessment";#N/A,#N/A,FALSE,"Staffing";#N/A,#N/A,FALSE,"Hires";#N/A,#N/A,FALSE,"Assumptions"}</definedName>
    <definedName name="______hom1_3" localSheetId="24" hidden="1">{#N/A,#N/A,FALSE,"Assessment";#N/A,#N/A,FALSE,"Staffing";#N/A,#N/A,FALSE,"Hires";#N/A,#N/A,FALSE,"Assumptions"}</definedName>
    <definedName name="______hom1_3" localSheetId="33" hidden="1">{#N/A,#N/A,FALSE,"Assessment";#N/A,#N/A,FALSE,"Staffing";#N/A,#N/A,FALSE,"Hires";#N/A,#N/A,FALSE,"Assumptions"}</definedName>
    <definedName name="______hom1_3" localSheetId="43" hidden="1">{#N/A,#N/A,FALSE,"Assessment";#N/A,#N/A,FALSE,"Staffing";#N/A,#N/A,FALSE,"Hires";#N/A,#N/A,FALSE,"Assumptions"}</definedName>
    <definedName name="______hom1_3" localSheetId="75" hidden="1">{#N/A,#N/A,FALSE,"Assessment";#N/A,#N/A,FALSE,"Staffing";#N/A,#N/A,FALSE,"Hires";#N/A,#N/A,FALSE,"Assumptions"}</definedName>
    <definedName name="______hom1_3" localSheetId="78" hidden="1">{#N/A,#N/A,FALSE,"Assessment";#N/A,#N/A,FALSE,"Staffing";#N/A,#N/A,FALSE,"Hires";#N/A,#N/A,FALSE,"Assumptions"}</definedName>
    <definedName name="______hom1_3" localSheetId="15" hidden="1">{#N/A,#N/A,FALSE,"Assessment";#N/A,#N/A,FALSE,"Staffing";#N/A,#N/A,FALSE,"Hires";#N/A,#N/A,FALSE,"Assumptions"}</definedName>
    <definedName name="______hom1_3" hidden="1">{#N/A,#N/A,FALSE,"Assessment";#N/A,#N/A,FALSE,"Staffing";#N/A,#N/A,FALSE,"Hires";#N/A,#N/A,FALSE,"Assumptions"}</definedName>
    <definedName name="______hom1_4" localSheetId="84" hidden="1">{#N/A,#N/A,FALSE,"Assessment";#N/A,#N/A,FALSE,"Staffing";#N/A,#N/A,FALSE,"Hires";#N/A,#N/A,FALSE,"Assumptions"}</definedName>
    <definedName name="______hom1_4" localSheetId="86" hidden="1">{#N/A,#N/A,FALSE,"Assessment";#N/A,#N/A,FALSE,"Staffing";#N/A,#N/A,FALSE,"Hires";#N/A,#N/A,FALSE,"Assumptions"}</definedName>
    <definedName name="______hom1_4" localSheetId="91" hidden="1">{#N/A,#N/A,FALSE,"Assessment";#N/A,#N/A,FALSE,"Staffing";#N/A,#N/A,FALSE,"Hires";#N/A,#N/A,FALSE,"Assumptions"}</definedName>
    <definedName name="______hom1_4" localSheetId="24" hidden="1">{#N/A,#N/A,FALSE,"Assessment";#N/A,#N/A,FALSE,"Staffing";#N/A,#N/A,FALSE,"Hires";#N/A,#N/A,FALSE,"Assumptions"}</definedName>
    <definedName name="______hom1_4" localSheetId="33" hidden="1">{#N/A,#N/A,FALSE,"Assessment";#N/A,#N/A,FALSE,"Staffing";#N/A,#N/A,FALSE,"Hires";#N/A,#N/A,FALSE,"Assumptions"}</definedName>
    <definedName name="______hom1_4" localSheetId="43" hidden="1">{#N/A,#N/A,FALSE,"Assessment";#N/A,#N/A,FALSE,"Staffing";#N/A,#N/A,FALSE,"Hires";#N/A,#N/A,FALSE,"Assumptions"}</definedName>
    <definedName name="______hom1_4" localSheetId="75" hidden="1">{#N/A,#N/A,FALSE,"Assessment";#N/A,#N/A,FALSE,"Staffing";#N/A,#N/A,FALSE,"Hires";#N/A,#N/A,FALSE,"Assumptions"}</definedName>
    <definedName name="______hom1_4" localSheetId="78" hidden="1">{#N/A,#N/A,FALSE,"Assessment";#N/A,#N/A,FALSE,"Staffing";#N/A,#N/A,FALSE,"Hires";#N/A,#N/A,FALSE,"Assumptions"}</definedName>
    <definedName name="______hom1_4" localSheetId="15"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79" hidden="1">{#N/A,#N/A,FALSE,"Assessment";#N/A,#N/A,FALSE,"Staffing";#N/A,#N/A,FALSE,"Hires";#N/A,#N/A,FALSE,"Assumptions"}</definedName>
    <definedName name="______k1" localSheetId="80" hidden="1">{#N/A,#N/A,FALSE,"Assessment";#N/A,#N/A,FALSE,"Staffing";#N/A,#N/A,FALSE,"Hires";#N/A,#N/A,FALSE,"Assumptions"}</definedName>
    <definedName name="______k1" localSheetId="81" hidden="1">{#N/A,#N/A,FALSE,"Assessment";#N/A,#N/A,FALSE,"Staffing";#N/A,#N/A,FALSE,"Hires";#N/A,#N/A,FALSE,"Assumptions"}</definedName>
    <definedName name="______k1" localSheetId="82" hidden="1">{#N/A,#N/A,FALSE,"Assessment";#N/A,#N/A,FALSE,"Staffing";#N/A,#N/A,FALSE,"Hires";#N/A,#N/A,FALSE,"Assumptions"}</definedName>
    <definedName name="______k1" localSheetId="83" hidden="1">{#N/A,#N/A,FALSE,"Assessment";#N/A,#N/A,FALSE,"Staffing";#N/A,#N/A,FALSE,"Hires";#N/A,#N/A,FALSE,"Assumptions"}</definedName>
    <definedName name="______k1" localSheetId="84" hidden="1">{#N/A,#N/A,FALSE,"Assessment";#N/A,#N/A,FALSE,"Staffing";#N/A,#N/A,FALSE,"Hires";#N/A,#N/A,FALSE,"Assumptions"}</definedName>
    <definedName name="______k1" localSheetId="86" hidden="1">{#N/A,#N/A,FALSE,"Assessment";#N/A,#N/A,FALSE,"Staffing";#N/A,#N/A,FALSE,"Hires";#N/A,#N/A,FALSE,"Assumptions"}</definedName>
    <definedName name="______k1" localSheetId="87" hidden="1">{#N/A,#N/A,FALSE,"Assessment";#N/A,#N/A,FALSE,"Staffing";#N/A,#N/A,FALSE,"Hires";#N/A,#N/A,FALSE,"Assumptions"}</definedName>
    <definedName name="______k1" localSheetId="88" hidden="1">{#N/A,#N/A,FALSE,"Assessment";#N/A,#N/A,FALSE,"Staffing";#N/A,#N/A,FALSE,"Hires";#N/A,#N/A,FALSE,"Assumptions"}</definedName>
    <definedName name="______k1" localSheetId="89" hidden="1">{#N/A,#N/A,FALSE,"Assessment";#N/A,#N/A,FALSE,"Staffing";#N/A,#N/A,FALSE,"Hires";#N/A,#N/A,FALSE,"Assumptions"}</definedName>
    <definedName name="______k1" localSheetId="90" hidden="1">{#N/A,#N/A,FALSE,"Assessment";#N/A,#N/A,FALSE,"Staffing";#N/A,#N/A,FALSE,"Hires";#N/A,#N/A,FALSE,"Assumptions"}</definedName>
    <definedName name="______k1" localSheetId="91" hidden="1">{#N/A,#N/A,FALSE,"Assessment";#N/A,#N/A,FALSE,"Staffing";#N/A,#N/A,FALSE,"Hires";#N/A,#N/A,FALSE,"Assumptions"}</definedName>
    <definedName name="______k1" localSheetId="92" hidden="1">{#N/A,#N/A,FALSE,"Assessment";#N/A,#N/A,FALSE,"Staffing";#N/A,#N/A,FALSE,"Hires";#N/A,#N/A,FALSE,"Assumptions"}</definedName>
    <definedName name="______k1" localSheetId="93" hidden="1">{#N/A,#N/A,FALSE,"Assessment";#N/A,#N/A,FALSE,"Staffing";#N/A,#N/A,FALSE,"Hires";#N/A,#N/A,FALSE,"Assumptions"}</definedName>
    <definedName name="______k1" localSheetId="94" hidden="1">{#N/A,#N/A,FALSE,"Assessment";#N/A,#N/A,FALSE,"Staffing";#N/A,#N/A,FALSE,"Hires";#N/A,#N/A,FALSE,"Assumptions"}</definedName>
    <definedName name="______k1" localSheetId="95" hidden="1">{#N/A,#N/A,FALSE,"Assessment";#N/A,#N/A,FALSE,"Staffing";#N/A,#N/A,FALSE,"Hires";#N/A,#N/A,FALSE,"Assumptions"}</definedName>
    <definedName name="______k1" localSheetId="99" hidden="1">{#N/A,#N/A,FALSE,"Assessment";#N/A,#N/A,FALSE,"Staffing";#N/A,#N/A,FALSE,"Hires";#N/A,#N/A,FALSE,"Assumptions"}</definedName>
    <definedName name="______k1" localSheetId="100" hidden="1">{#N/A,#N/A,FALSE,"Assessment";#N/A,#N/A,FALSE,"Staffing";#N/A,#N/A,FALSE,"Hires";#N/A,#N/A,FALSE,"Assumptions"}</definedName>
    <definedName name="______k1" localSheetId="24" hidden="1">{#N/A,#N/A,FALSE,"Assessment";#N/A,#N/A,FALSE,"Staffing";#N/A,#N/A,FALSE,"Hires";#N/A,#N/A,FALSE,"Assumptions"}</definedName>
    <definedName name="______k1" localSheetId="33" hidden="1">{#N/A,#N/A,FALSE,"Assessment";#N/A,#N/A,FALSE,"Staffing";#N/A,#N/A,FALSE,"Hires";#N/A,#N/A,FALSE,"Assumptions"}</definedName>
    <definedName name="______k1" localSheetId="36"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74" hidden="1">{#N/A,#N/A,FALSE,"Assessment";#N/A,#N/A,FALSE,"Staffing";#N/A,#N/A,FALSE,"Hires";#N/A,#N/A,FALSE,"Assumptions"}</definedName>
    <definedName name="______k1" localSheetId="75" hidden="1">{#N/A,#N/A,FALSE,"Assessment";#N/A,#N/A,FALSE,"Staffing";#N/A,#N/A,FALSE,"Hires";#N/A,#N/A,FALSE,"Assumptions"}</definedName>
    <definedName name="______k1" localSheetId="76"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15" hidden="1">{#N/A,#N/A,FALSE,"Assessment";#N/A,#N/A,FALSE,"Staffing";#N/A,#N/A,FALSE,"Hires";#N/A,#N/A,FALSE,"Assumptions"}</definedName>
    <definedName name="______k1" hidden="1">{#N/A,#N/A,FALSE,"Assessment";#N/A,#N/A,FALSE,"Staffing";#N/A,#N/A,FALSE,"Hires";#N/A,#N/A,FALSE,"Assumptions"}</definedName>
    <definedName name="______k1_1" localSheetId="84" hidden="1">{#N/A,#N/A,FALSE,"Assessment";#N/A,#N/A,FALSE,"Staffing";#N/A,#N/A,FALSE,"Hires";#N/A,#N/A,FALSE,"Assumptions"}</definedName>
    <definedName name="______k1_1" localSheetId="86" hidden="1">{#N/A,#N/A,FALSE,"Assessment";#N/A,#N/A,FALSE,"Staffing";#N/A,#N/A,FALSE,"Hires";#N/A,#N/A,FALSE,"Assumptions"}</definedName>
    <definedName name="______k1_1" localSheetId="91" hidden="1">{#N/A,#N/A,FALSE,"Assessment";#N/A,#N/A,FALSE,"Staffing";#N/A,#N/A,FALSE,"Hires";#N/A,#N/A,FALSE,"Assumptions"}</definedName>
    <definedName name="______k1_1" localSheetId="24" hidden="1">{#N/A,#N/A,FALSE,"Assessment";#N/A,#N/A,FALSE,"Staffing";#N/A,#N/A,FALSE,"Hires";#N/A,#N/A,FALSE,"Assumptions"}</definedName>
    <definedName name="______k1_1" localSheetId="33" hidden="1">{#N/A,#N/A,FALSE,"Assessment";#N/A,#N/A,FALSE,"Staffing";#N/A,#N/A,FALSE,"Hires";#N/A,#N/A,FALSE,"Assumptions"}</definedName>
    <definedName name="______k1_1" localSheetId="43" hidden="1">{#N/A,#N/A,FALSE,"Assessment";#N/A,#N/A,FALSE,"Staffing";#N/A,#N/A,FALSE,"Hires";#N/A,#N/A,FALSE,"Assumptions"}</definedName>
    <definedName name="______k1_1" localSheetId="75" hidden="1">{#N/A,#N/A,FALSE,"Assessment";#N/A,#N/A,FALSE,"Staffing";#N/A,#N/A,FALSE,"Hires";#N/A,#N/A,FALSE,"Assumptions"}</definedName>
    <definedName name="______k1_1" localSheetId="78" hidden="1">{#N/A,#N/A,FALSE,"Assessment";#N/A,#N/A,FALSE,"Staffing";#N/A,#N/A,FALSE,"Hires";#N/A,#N/A,FALSE,"Assumptions"}</definedName>
    <definedName name="______k1_1" localSheetId="15" hidden="1">{#N/A,#N/A,FALSE,"Assessment";#N/A,#N/A,FALSE,"Staffing";#N/A,#N/A,FALSE,"Hires";#N/A,#N/A,FALSE,"Assumptions"}</definedName>
    <definedName name="______k1_1" hidden="1">{#N/A,#N/A,FALSE,"Assessment";#N/A,#N/A,FALSE,"Staffing";#N/A,#N/A,FALSE,"Hires";#N/A,#N/A,FALSE,"Assumptions"}</definedName>
    <definedName name="______k1_2" localSheetId="84" hidden="1">{#N/A,#N/A,FALSE,"Assessment";#N/A,#N/A,FALSE,"Staffing";#N/A,#N/A,FALSE,"Hires";#N/A,#N/A,FALSE,"Assumptions"}</definedName>
    <definedName name="______k1_2" localSheetId="86" hidden="1">{#N/A,#N/A,FALSE,"Assessment";#N/A,#N/A,FALSE,"Staffing";#N/A,#N/A,FALSE,"Hires";#N/A,#N/A,FALSE,"Assumptions"}</definedName>
    <definedName name="______k1_2" localSheetId="91" hidden="1">{#N/A,#N/A,FALSE,"Assessment";#N/A,#N/A,FALSE,"Staffing";#N/A,#N/A,FALSE,"Hires";#N/A,#N/A,FALSE,"Assumptions"}</definedName>
    <definedName name="______k1_2" localSheetId="24" hidden="1">{#N/A,#N/A,FALSE,"Assessment";#N/A,#N/A,FALSE,"Staffing";#N/A,#N/A,FALSE,"Hires";#N/A,#N/A,FALSE,"Assumptions"}</definedName>
    <definedName name="______k1_2" localSheetId="33" hidden="1">{#N/A,#N/A,FALSE,"Assessment";#N/A,#N/A,FALSE,"Staffing";#N/A,#N/A,FALSE,"Hires";#N/A,#N/A,FALSE,"Assumptions"}</definedName>
    <definedName name="______k1_2" localSheetId="43" hidden="1">{#N/A,#N/A,FALSE,"Assessment";#N/A,#N/A,FALSE,"Staffing";#N/A,#N/A,FALSE,"Hires";#N/A,#N/A,FALSE,"Assumptions"}</definedName>
    <definedName name="______k1_2" localSheetId="75" hidden="1">{#N/A,#N/A,FALSE,"Assessment";#N/A,#N/A,FALSE,"Staffing";#N/A,#N/A,FALSE,"Hires";#N/A,#N/A,FALSE,"Assumptions"}</definedName>
    <definedName name="______k1_2" localSheetId="78" hidden="1">{#N/A,#N/A,FALSE,"Assessment";#N/A,#N/A,FALSE,"Staffing";#N/A,#N/A,FALSE,"Hires";#N/A,#N/A,FALSE,"Assumptions"}</definedName>
    <definedName name="______k1_2" localSheetId="15" hidden="1">{#N/A,#N/A,FALSE,"Assessment";#N/A,#N/A,FALSE,"Staffing";#N/A,#N/A,FALSE,"Hires";#N/A,#N/A,FALSE,"Assumptions"}</definedName>
    <definedName name="______k1_2" hidden="1">{#N/A,#N/A,FALSE,"Assessment";#N/A,#N/A,FALSE,"Staffing";#N/A,#N/A,FALSE,"Hires";#N/A,#N/A,FALSE,"Assumptions"}</definedName>
    <definedName name="______k1_3" localSheetId="84" hidden="1">{#N/A,#N/A,FALSE,"Assessment";#N/A,#N/A,FALSE,"Staffing";#N/A,#N/A,FALSE,"Hires";#N/A,#N/A,FALSE,"Assumptions"}</definedName>
    <definedName name="______k1_3" localSheetId="86" hidden="1">{#N/A,#N/A,FALSE,"Assessment";#N/A,#N/A,FALSE,"Staffing";#N/A,#N/A,FALSE,"Hires";#N/A,#N/A,FALSE,"Assumptions"}</definedName>
    <definedName name="______k1_3" localSheetId="91" hidden="1">{#N/A,#N/A,FALSE,"Assessment";#N/A,#N/A,FALSE,"Staffing";#N/A,#N/A,FALSE,"Hires";#N/A,#N/A,FALSE,"Assumptions"}</definedName>
    <definedName name="______k1_3" localSheetId="24" hidden="1">{#N/A,#N/A,FALSE,"Assessment";#N/A,#N/A,FALSE,"Staffing";#N/A,#N/A,FALSE,"Hires";#N/A,#N/A,FALSE,"Assumptions"}</definedName>
    <definedName name="______k1_3" localSheetId="33" hidden="1">{#N/A,#N/A,FALSE,"Assessment";#N/A,#N/A,FALSE,"Staffing";#N/A,#N/A,FALSE,"Hires";#N/A,#N/A,FALSE,"Assumptions"}</definedName>
    <definedName name="______k1_3" localSheetId="43" hidden="1">{#N/A,#N/A,FALSE,"Assessment";#N/A,#N/A,FALSE,"Staffing";#N/A,#N/A,FALSE,"Hires";#N/A,#N/A,FALSE,"Assumptions"}</definedName>
    <definedName name="______k1_3" localSheetId="75" hidden="1">{#N/A,#N/A,FALSE,"Assessment";#N/A,#N/A,FALSE,"Staffing";#N/A,#N/A,FALSE,"Hires";#N/A,#N/A,FALSE,"Assumptions"}</definedName>
    <definedName name="______k1_3" localSheetId="78" hidden="1">{#N/A,#N/A,FALSE,"Assessment";#N/A,#N/A,FALSE,"Staffing";#N/A,#N/A,FALSE,"Hires";#N/A,#N/A,FALSE,"Assumptions"}</definedName>
    <definedName name="______k1_3" localSheetId="15" hidden="1">{#N/A,#N/A,FALSE,"Assessment";#N/A,#N/A,FALSE,"Staffing";#N/A,#N/A,FALSE,"Hires";#N/A,#N/A,FALSE,"Assumptions"}</definedName>
    <definedName name="______k1_3" hidden="1">{#N/A,#N/A,FALSE,"Assessment";#N/A,#N/A,FALSE,"Staffing";#N/A,#N/A,FALSE,"Hires";#N/A,#N/A,FALSE,"Assumptions"}</definedName>
    <definedName name="______k1_4" localSheetId="84" hidden="1">{#N/A,#N/A,FALSE,"Assessment";#N/A,#N/A,FALSE,"Staffing";#N/A,#N/A,FALSE,"Hires";#N/A,#N/A,FALSE,"Assumptions"}</definedName>
    <definedName name="______k1_4" localSheetId="86" hidden="1">{#N/A,#N/A,FALSE,"Assessment";#N/A,#N/A,FALSE,"Staffing";#N/A,#N/A,FALSE,"Hires";#N/A,#N/A,FALSE,"Assumptions"}</definedName>
    <definedName name="______k1_4" localSheetId="91" hidden="1">{#N/A,#N/A,FALSE,"Assessment";#N/A,#N/A,FALSE,"Staffing";#N/A,#N/A,FALSE,"Hires";#N/A,#N/A,FALSE,"Assumptions"}</definedName>
    <definedName name="______k1_4" localSheetId="24" hidden="1">{#N/A,#N/A,FALSE,"Assessment";#N/A,#N/A,FALSE,"Staffing";#N/A,#N/A,FALSE,"Hires";#N/A,#N/A,FALSE,"Assumptions"}</definedName>
    <definedName name="______k1_4" localSheetId="33" hidden="1">{#N/A,#N/A,FALSE,"Assessment";#N/A,#N/A,FALSE,"Staffing";#N/A,#N/A,FALSE,"Hires";#N/A,#N/A,FALSE,"Assumptions"}</definedName>
    <definedName name="______k1_4" localSheetId="43" hidden="1">{#N/A,#N/A,FALSE,"Assessment";#N/A,#N/A,FALSE,"Staffing";#N/A,#N/A,FALSE,"Hires";#N/A,#N/A,FALSE,"Assumptions"}</definedName>
    <definedName name="______k1_4" localSheetId="75" hidden="1">{#N/A,#N/A,FALSE,"Assessment";#N/A,#N/A,FALSE,"Staffing";#N/A,#N/A,FALSE,"Hires";#N/A,#N/A,FALSE,"Assumptions"}</definedName>
    <definedName name="______k1_4" localSheetId="78" hidden="1">{#N/A,#N/A,FALSE,"Assessment";#N/A,#N/A,FALSE,"Staffing";#N/A,#N/A,FALSE,"Hires";#N/A,#N/A,FALSE,"Assumptions"}</definedName>
    <definedName name="______k1_4" localSheetId="15"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79" hidden="1">{#N/A,#N/A,FALSE,"Assessment";#N/A,#N/A,FALSE,"Staffing";#N/A,#N/A,FALSE,"Hires";#N/A,#N/A,FALSE,"Assumptions"}</definedName>
    <definedName name="______kk1" localSheetId="80" hidden="1">{#N/A,#N/A,FALSE,"Assessment";#N/A,#N/A,FALSE,"Staffing";#N/A,#N/A,FALSE,"Hires";#N/A,#N/A,FALSE,"Assumptions"}</definedName>
    <definedName name="______kk1" localSheetId="81" hidden="1">{#N/A,#N/A,FALSE,"Assessment";#N/A,#N/A,FALSE,"Staffing";#N/A,#N/A,FALSE,"Hires";#N/A,#N/A,FALSE,"Assumptions"}</definedName>
    <definedName name="______kk1" localSheetId="82" hidden="1">{#N/A,#N/A,FALSE,"Assessment";#N/A,#N/A,FALSE,"Staffing";#N/A,#N/A,FALSE,"Hires";#N/A,#N/A,FALSE,"Assumptions"}</definedName>
    <definedName name="______kk1" localSheetId="83" hidden="1">{#N/A,#N/A,FALSE,"Assessment";#N/A,#N/A,FALSE,"Staffing";#N/A,#N/A,FALSE,"Hires";#N/A,#N/A,FALSE,"Assumptions"}</definedName>
    <definedName name="______kk1" localSheetId="84" hidden="1">{#N/A,#N/A,FALSE,"Assessment";#N/A,#N/A,FALSE,"Staffing";#N/A,#N/A,FALSE,"Hires";#N/A,#N/A,FALSE,"Assumptions"}</definedName>
    <definedName name="______kk1" localSheetId="86" hidden="1">{#N/A,#N/A,FALSE,"Assessment";#N/A,#N/A,FALSE,"Staffing";#N/A,#N/A,FALSE,"Hires";#N/A,#N/A,FALSE,"Assumptions"}</definedName>
    <definedName name="______kk1" localSheetId="87" hidden="1">{#N/A,#N/A,FALSE,"Assessment";#N/A,#N/A,FALSE,"Staffing";#N/A,#N/A,FALSE,"Hires";#N/A,#N/A,FALSE,"Assumptions"}</definedName>
    <definedName name="______kk1" localSheetId="88" hidden="1">{#N/A,#N/A,FALSE,"Assessment";#N/A,#N/A,FALSE,"Staffing";#N/A,#N/A,FALSE,"Hires";#N/A,#N/A,FALSE,"Assumptions"}</definedName>
    <definedName name="______kk1" localSheetId="89" hidden="1">{#N/A,#N/A,FALSE,"Assessment";#N/A,#N/A,FALSE,"Staffing";#N/A,#N/A,FALSE,"Hires";#N/A,#N/A,FALSE,"Assumptions"}</definedName>
    <definedName name="______kk1" localSheetId="90" hidden="1">{#N/A,#N/A,FALSE,"Assessment";#N/A,#N/A,FALSE,"Staffing";#N/A,#N/A,FALSE,"Hires";#N/A,#N/A,FALSE,"Assumptions"}</definedName>
    <definedName name="______kk1" localSheetId="91" hidden="1">{#N/A,#N/A,FALSE,"Assessment";#N/A,#N/A,FALSE,"Staffing";#N/A,#N/A,FALSE,"Hires";#N/A,#N/A,FALSE,"Assumptions"}</definedName>
    <definedName name="______kk1" localSheetId="92" hidden="1">{#N/A,#N/A,FALSE,"Assessment";#N/A,#N/A,FALSE,"Staffing";#N/A,#N/A,FALSE,"Hires";#N/A,#N/A,FALSE,"Assumptions"}</definedName>
    <definedName name="______kk1" localSheetId="93" hidden="1">{#N/A,#N/A,FALSE,"Assessment";#N/A,#N/A,FALSE,"Staffing";#N/A,#N/A,FALSE,"Hires";#N/A,#N/A,FALSE,"Assumptions"}</definedName>
    <definedName name="______kk1" localSheetId="94" hidden="1">{#N/A,#N/A,FALSE,"Assessment";#N/A,#N/A,FALSE,"Staffing";#N/A,#N/A,FALSE,"Hires";#N/A,#N/A,FALSE,"Assumptions"}</definedName>
    <definedName name="______kk1" localSheetId="95" hidden="1">{#N/A,#N/A,FALSE,"Assessment";#N/A,#N/A,FALSE,"Staffing";#N/A,#N/A,FALSE,"Hires";#N/A,#N/A,FALSE,"Assumptions"}</definedName>
    <definedName name="______kk1" localSheetId="99" hidden="1">{#N/A,#N/A,FALSE,"Assessment";#N/A,#N/A,FALSE,"Staffing";#N/A,#N/A,FALSE,"Hires";#N/A,#N/A,FALSE,"Assumptions"}</definedName>
    <definedName name="______kk1" localSheetId="100" hidden="1">{#N/A,#N/A,FALSE,"Assessment";#N/A,#N/A,FALSE,"Staffing";#N/A,#N/A,FALSE,"Hires";#N/A,#N/A,FALSE,"Assumptions"}</definedName>
    <definedName name="______kk1" localSheetId="24" hidden="1">{#N/A,#N/A,FALSE,"Assessment";#N/A,#N/A,FALSE,"Staffing";#N/A,#N/A,FALSE,"Hires";#N/A,#N/A,FALSE,"Assumptions"}</definedName>
    <definedName name="______kk1" localSheetId="33" hidden="1">{#N/A,#N/A,FALSE,"Assessment";#N/A,#N/A,FALSE,"Staffing";#N/A,#N/A,FALSE,"Hires";#N/A,#N/A,FALSE,"Assumptions"}</definedName>
    <definedName name="______kk1" localSheetId="36"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74" hidden="1">{#N/A,#N/A,FALSE,"Assessment";#N/A,#N/A,FALSE,"Staffing";#N/A,#N/A,FALSE,"Hires";#N/A,#N/A,FALSE,"Assumptions"}</definedName>
    <definedName name="______kk1" localSheetId="75" hidden="1">{#N/A,#N/A,FALSE,"Assessment";#N/A,#N/A,FALSE,"Staffing";#N/A,#N/A,FALSE,"Hires";#N/A,#N/A,FALSE,"Assumptions"}</definedName>
    <definedName name="______kk1" localSheetId="76"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15" hidden="1">{#N/A,#N/A,FALSE,"Assessment";#N/A,#N/A,FALSE,"Staffing";#N/A,#N/A,FALSE,"Hires";#N/A,#N/A,FALSE,"Assumptions"}</definedName>
    <definedName name="______kk1" hidden="1">{#N/A,#N/A,FALSE,"Assessment";#N/A,#N/A,FALSE,"Staffing";#N/A,#N/A,FALSE,"Hires";#N/A,#N/A,FALSE,"Assumptions"}</definedName>
    <definedName name="______kk1_1" localSheetId="84" hidden="1">{#N/A,#N/A,FALSE,"Assessment";#N/A,#N/A,FALSE,"Staffing";#N/A,#N/A,FALSE,"Hires";#N/A,#N/A,FALSE,"Assumptions"}</definedName>
    <definedName name="______kk1_1" localSheetId="86" hidden="1">{#N/A,#N/A,FALSE,"Assessment";#N/A,#N/A,FALSE,"Staffing";#N/A,#N/A,FALSE,"Hires";#N/A,#N/A,FALSE,"Assumptions"}</definedName>
    <definedName name="______kk1_1" localSheetId="91" hidden="1">{#N/A,#N/A,FALSE,"Assessment";#N/A,#N/A,FALSE,"Staffing";#N/A,#N/A,FALSE,"Hires";#N/A,#N/A,FALSE,"Assumptions"}</definedName>
    <definedName name="______kk1_1" localSheetId="24" hidden="1">{#N/A,#N/A,FALSE,"Assessment";#N/A,#N/A,FALSE,"Staffing";#N/A,#N/A,FALSE,"Hires";#N/A,#N/A,FALSE,"Assumptions"}</definedName>
    <definedName name="______kk1_1" localSheetId="33" hidden="1">{#N/A,#N/A,FALSE,"Assessment";#N/A,#N/A,FALSE,"Staffing";#N/A,#N/A,FALSE,"Hires";#N/A,#N/A,FALSE,"Assumptions"}</definedName>
    <definedName name="______kk1_1" localSheetId="43" hidden="1">{#N/A,#N/A,FALSE,"Assessment";#N/A,#N/A,FALSE,"Staffing";#N/A,#N/A,FALSE,"Hires";#N/A,#N/A,FALSE,"Assumptions"}</definedName>
    <definedName name="______kk1_1" localSheetId="75" hidden="1">{#N/A,#N/A,FALSE,"Assessment";#N/A,#N/A,FALSE,"Staffing";#N/A,#N/A,FALSE,"Hires";#N/A,#N/A,FALSE,"Assumptions"}</definedName>
    <definedName name="______kk1_1" localSheetId="78" hidden="1">{#N/A,#N/A,FALSE,"Assessment";#N/A,#N/A,FALSE,"Staffing";#N/A,#N/A,FALSE,"Hires";#N/A,#N/A,FALSE,"Assumptions"}</definedName>
    <definedName name="______kk1_1" localSheetId="15" hidden="1">{#N/A,#N/A,FALSE,"Assessment";#N/A,#N/A,FALSE,"Staffing";#N/A,#N/A,FALSE,"Hires";#N/A,#N/A,FALSE,"Assumptions"}</definedName>
    <definedName name="______kk1_1" hidden="1">{#N/A,#N/A,FALSE,"Assessment";#N/A,#N/A,FALSE,"Staffing";#N/A,#N/A,FALSE,"Hires";#N/A,#N/A,FALSE,"Assumptions"}</definedName>
    <definedName name="______kk1_2" localSheetId="84" hidden="1">{#N/A,#N/A,FALSE,"Assessment";#N/A,#N/A,FALSE,"Staffing";#N/A,#N/A,FALSE,"Hires";#N/A,#N/A,FALSE,"Assumptions"}</definedName>
    <definedName name="______kk1_2" localSheetId="86" hidden="1">{#N/A,#N/A,FALSE,"Assessment";#N/A,#N/A,FALSE,"Staffing";#N/A,#N/A,FALSE,"Hires";#N/A,#N/A,FALSE,"Assumptions"}</definedName>
    <definedName name="______kk1_2" localSheetId="91" hidden="1">{#N/A,#N/A,FALSE,"Assessment";#N/A,#N/A,FALSE,"Staffing";#N/A,#N/A,FALSE,"Hires";#N/A,#N/A,FALSE,"Assumptions"}</definedName>
    <definedName name="______kk1_2" localSheetId="24" hidden="1">{#N/A,#N/A,FALSE,"Assessment";#N/A,#N/A,FALSE,"Staffing";#N/A,#N/A,FALSE,"Hires";#N/A,#N/A,FALSE,"Assumptions"}</definedName>
    <definedName name="______kk1_2" localSheetId="33" hidden="1">{#N/A,#N/A,FALSE,"Assessment";#N/A,#N/A,FALSE,"Staffing";#N/A,#N/A,FALSE,"Hires";#N/A,#N/A,FALSE,"Assumptions"}</definedName>
    <definedName name="______kk1_2" localSheetId="43" hidden="1">{#N/A,#N/A,FALSE,"Assessment";#N/A,#N/A,FALSE,"Staffing";#N/A,#N/A,FALSE,"Hires";#N/A,#N/A,FALSE,"Assumptions"}</definedName>
    <definedName name="______kk1_2" localSheetId="75" hidden="1">{#N/A,#N/A,FALSE,"Assessment";#N/A,#N/A,FALSE,"Staffing";#N/A,#N/A,FALSE,"Hires";#N/A,#N/A,FALSE,"Assumptions"}</definedName>
    <definedName name="______kk1_2" localSheetId="78" hidden="1">{#N/A,#N/A,FALSE,"Assessment";#N/A,#N/A,FALSE,"Staffing";#N/A,#N/A,FALSE,"Hires";#N/A,#N/A,FALSE,"Assumptions"}</definedName>
    <definedName name="______kk1_2" localSheetId="15" hidden="1">{#N/A,#N/A,FALSE,"Assessment";#N/A,#N/A,FALSE,"Staffing";#N/A,#N/A,FALSE,"Hires";#N/A,#N/A,FALSE,"Assumptions"}</definedName>
    <definedName name="______kk1_2" hidden="1">{#N/A,#N/A,FALSE,"Assessment";#N/A,#N/A,FALSE,"Staffing";#N/A,#N/A,FALSE,"Hires";#N/A,#N/A,FALSE,"Assumptions"}</definedName>
    <definedName name="______kk1_3" localSheetId="84" hidden="1">{#N/A,#N/A,FALSE,"Assessment";#N/A,#N/A,FALSE,"Staffing";#N/A,#N/A,FALSE,"Hires";#N/A,#N/A,FALSE,"Assumptions"}</definedName>
    <definedName name="______kk1_3" localSheetId="86" hidden="1">{#N/A,#N/A,FALSE,"Assessment";#N/A,#N/A,FALSE,"Staffing";#N/A,#N/A,FALSE,"Hires";#N/A,#N/A,FALSE,"Assumptions"}</definedName>
    <definedName name="______kk1_3" localSheetId="91" hidden="1">{#N/A,#N/A,FALSE,"Assessment";#N/A,#N/A,FALSE,"Staffing";#N/A,#N/A,FALSE,"Hires";#N/A,#N/A,FALSE,"Assumptions"}</definedName>
    <definedName name="______kk1_3" localSheetId="24" hidden="1">{#N/A,#N/A,FALSE,"Assessment";#N/A,#N/A,FALSE,"Staffing";#N/A,#N/A,FALSE,"Hires";#N/A,#N/A,FALSE,"Assumptions"}</definedName>
    <definedName name="______kk1_3" localSheetId="33" hidden="1">{#N/A,#N/A,FALSE,"Assessment";#N/A,#N/A,FALSE,"Staffing";#N/A,#N/A,FALSE,"Hires";#N/A,#N/A,FALSE,"Assumptions"}</definedName>
    <definedName name="______kk1_3" localSheetId="43" hidden="1">{#N/A,#N/A,FALSE,"Assessment";#N/A,#N/A,FALSE,"Staffing";#N/A,#N/A,FALSE,"Hires";#N/A,#N/A,FALSE,"Assumptions"}</definedName>
    <definedName name="______kk1_3" localSheetId="75" hidden="1">{#N/A,#N/A,FALSE,"Assessment";#N/A,#N/A,FALSE,"Staffing";#N/A,#N/A,FALSE,"Hires";#N/A,#N/A,FALSE,"Assumptions"}</definedName>
    <definedName name="______kk1_3" localSheetId="78" hidden="1">{#N/A,#N/A,FALSE,"Assessment";#N/A,#N/A,FALSE,"Staffing";#N/A,#N/A,FALSE,"Hires";#N/A,#N/A,FALSE,"Assumptions"}</definedName>
    <definedName name="______kk1_3" localSheetId="15" hidden="1">{#N/A,#N/A,FALSE,"Assessment";#N/A,#N/A,FALSE,"Staffing";#N/A,#N/A,FALSE,"Hires";#N/A,#N/A,FALSE,"Assumptions"}</definedName>
    <definedName name="______kk1_3" hidden="1">{#N/A,#N/A,FALSE,"Assessment";#N/A,#N/A,FALSE,"Staffing";#N/A,#N/A,FALSE,"Hires";#N/A,#N/A,FALSE,"Assumptions"}</definedName>
    <definedName name="______kk1_4" localSheetId="84" hidden="1">{#N/A,#N/A,FALSE,"Assessment";#N/A,#N/A,FALSE,"Staffing";#N/A,#N/A,FALSE,"Hires";#N/A,#N/A,FALSE,"Assumptions"}</definedName>
    <definedName name="______kk1_4" localSheetId="86" hidden="1">{#N/A,#N/A,FALSE,"Assessment";#N/A,#N/A,FALSE,"Staffing";#N/A,#N/A,FALSE,"Hires";#N/A,#N/A,FALSE,"Assumptions"}</definedName>
    <definedName name="______kk1_4" localSheetId="91" hidden="1">{#N/A,#N/A,FALSE,"Assessment";#N/A,#N/A,FALSE,"Staffing";#N/A,#N/A,FALSE,"Hires";#N/A,#N/A,FALSE,"Assumptions"}</definedName>
    <definedName name="______kk1_4" localSheetId="24" hidden="1">{#N/A,#N/A,FALSE,"Assessment";#N/A,#N/A,FALSE,"Staffing";#N/A,#N/A,FALSE,"Hires";#N/A,#N/A,FALSE,"Assumptions"}</definedName>
    <definedName name="______kk1_4" localSheetId="33" hidden="1">{#N/A,#N/A,FALSE,"Assessment";#N/A,#N/A,FALSE,"Staffing";#N/A,#N/A,FALSE,"Hires";#N/A,#N/A,FALSE,"Assumptions"}</definedName>
    <definedName name="______kk1_4" localSheetId="43" hidden="1">{#N/A,#N/A,FALSE,"Assessment";#N/A,#N/A,FALSE,"Staffing";#N/A,#N/A,FALSE,"Hires";#N/A,#N/A,FALSE,"Assumptions"}</definedName>
    <definedName name="______kk1_4" localSheetId="75" hidden="1">{#N/A,#N/A,FALSE,"Assessment";#N/A,#N/A,FALSE,"Staffing";#N/A,#N/A,FALSE,"Hires";#N/A,#N/A,FALSE,"Assumptions"}</definedName>
    <definedName name="______kk1_4" localSheetId="78" hidden="1">{#N/A,#N/A,FALSE,"Assessment";#N/A,#N/A,FALSE,"Staffing";#N/A,#N/A,FALSE,"Hires";#N/A,#N/A,FALSE,"Assumptions"}</definedName>
    <definedName name="______kk1_4" localSheetId="15"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79" hidden="1">{#N/A,#N/A,FALSE,"Assessment";#N/A,#N/A,FALSE,"Staffing";#N/A,#N/A,FALSE,"Hires";#N/A,#N/A,FALSE,"Assumptions"}</definedName>
    <definedName name="______KKK1" localSheetId="80" hidden="1">{#N/A,#N/A,FALSE,"Assessment";#N/A,#N/A,FALSE,"Staffing";#N/A,#N/A,FALSE,"Hires";#N/A,#N/A,FALSE,"Assumptions"}</definedName>
    <definedName name="______KKK1" localSheetId="81" hidden="1">{#N/A,#N/A,FALSE,"Assessment";#N/A,#N/A,FALSE,"Staffing";#N/A,#N/A,FALSE,"Hires";#N/A,#N/A,FALSE,"Assumptions"}</definedName>
    <definedName name="______KKK1" localSheetId="82" hidden="1">{#N/A,#N/A,FALSE,"Assessment";#N/A,#N/A,FALSE,"Staffing";#N/A,#N/A,FALSE,"Hires";#N/A,#N/A,FALSE,"Assumptions"}</definedName>
    <definedName name="______KKK1" localSheetId="83" hidden="1">{#N/A,#N/A,FALSE,"Assessment";#N/A,#N/A,FALSE,"Staffing";#N/A,#N/A,FALSE,"Hires";#N/A,#N/A,FALSE,"Assumptions"}</definedName>
    <definedName name="______KKK1" localSheetId="84" hidden="1">{#N/A,#N/A,FALSE,"Assessment";#N/A,#N/A,FALSE,"Staffing";#N/A,#N/A,FALSE,"Hires";#N/A,#N/A,FALSE,"Assumptions"}</definedName>
    <definedName name="______KKK1" localSheetId="86" hidden="1">{#N/A,#N/A,FALSE,"Assessment";#N/A,#N/A,FALSE,"Staffing";#N/A,#N/A,FALSE,"Hires";#N/A,#N/A,FALSE,"Assumptions"}</definedName>
    <definedName name="______KKK1" localSheetId="87" hidden="1">{#N/A,#N/A,FALSE,"Assessment";#N/A,#N/A,FALSE,"Staffing";#N/A,#N/A,FALSE,"Hires";#N/A,#N/A,FALSE,"Assumptions"}</definedName>
    <definedName name="______KKK1" localSheetId="88" hidden="1">{#N/A,#N/A,FALSE,"Assessment";#N/A,#N/A,FALSE,"Staffing";#N/A,#N/A,FALSE,"Hires";#N/A,#N/A,FALSE,"Assumptions"}</definedName>
    <definedName name="______KKK1" localSheetId="89" hidden="1">{#N/A,#N/A,FALSE,"Assessment";#N/A,#N/A,FALSE,"Staffing";#N/A,#N/A,FALSE,"Hires";#N/A,#N/A,FALSE,"Assumptions"}</definedName>
    <definedName name="______KKK1" localSheetId="90" hidden="1">{#N/A,#N/A,FALSE,"Assessment";#N/A,#N/A,FALSE,"Staffing";#N/A,#N/A,FALSE,"Hires";#N/A,#N/A,FALSE,"Assumptions"}</definedName>
    <definedName name="______KKK1" localSheetId="91" hidden="1">{#N/A,#N/A,FALSE,"Assessment";#N/A,#N/A,FALSE,"Staffing";#N/A,#N/A,FALSE,"Hires";#N/A,#N/A,FALSE,"Assumptions"}</definedName>
    <definedName name="______KKK1" localSheetId="92" hidden="1">{#N/A,#N/A,FALSE,"Assessment";#N/A,#N/A,FALSE,"Staffing";#N/A,#N/A,FALSE,"Hires";#N/A,#N/A,FALSE,"Assumptions"}</definedName>
    <definedName name="______KKK1" localSheetId="93" hidden="1">{#N/A,#N/A,FALSE,"Assessment";#N/A,#N/A,FALSE,"Staffing";#N/A,#N/A,FALSE,"Hires";#N/A,#N/A,FALSE,"Assumptions"}</definedName>
    <definedName name="______KKK1" localSheetId="94" hidden="1">{#N/A,#N/A,FALSE,"Assessment";#N/A,#N/A,FALSE,"Staffing";#N/A,#N/A,FALSE,"Hires";#N/A,#N/A,FALSE,"Assumptions"}</definedName>
    <definedName name="______KKK1" localSheetId="95" hidden="1">{#N/A,#N/A,FALSE,"Assessment";#N/A,#N/A,FALSE,"Staffing";#N/A,#N/A,FALSE,"Hires";#N/A,#N/A,FALSE,"Assumptions"}</definedName>
    <definedName name="______KKK1" localSheetId="99" hidden="1">{#N/A,#N/A,FALSE,"Assessment";#N/A,#N/A,FALSE,"Staffing";#N/A,#N/A,FALSE,"Hires";#N/A,#N/A,FALSE,"Assumptions"}</definedName>
    <definedName name="______KKK1" localSheetId="100" hidden="1">{#N/A,#N/A,FALSE,"Assessment";#N/A,#N/A,FALSE,"Staffing";#N/A,#N/A,FALSE,"Hires";#N/A,#N/A,FALSE,"Assumptions"}</definedName>
    <definedName name="______KKK1" localSheetId="24" hidden="1">{#N/A,#N/A,FALSE,"Assessment";#N/A,#N/A,FALSE,"Staffing";#N/A,#N/A,FALSE,"Hires";#N/A,#N/A,FALSE,"Assumptions"}</definedName>
    <definedName name="______KKK1" localSheetId="33" hidden="1">{#N/A,#N/A,FALSE,"Assessment";#N/A,#N/A,FALSE,"Staffing";#N/A,#N/A,FALSE,"Hires";#N/A,#N/A,FALSE,"Assumptions"}</definedName>
    <definedName name="______KKK1" localSheetId="36"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74" hidden="1">{#N/A,#N/A,FALSE,"Assessment";#N/A,#N/A,FALSE,"Staffing";#N/A,#N/A,FALSE,"Hires";#N/A,#N/A,FALSE,"Assumptions"}</definedName>
    <definedName name="______KKK1" localSheetId="75" hidden="1">{#N/A,#N/A,FALSE,"Assessment";#N/A,#N/A,FALSE,"Staffing";#N/A,#N/A,FALSE,"Hires";#N/A,#N/A,FALSE,"Assumptions"}</definedName>
    <definedName name="______KKK1" localSheetId="76"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15" hidden="1">{#N/A,#N/A,FALSE,"Assessment";#N/A,#N/A,FALSE,"Staffing";#N/A,#N/A,FALSE,"Hires";#N/A,#N/A,FALSE,"Assumptions"}</definedName>
    <definedName name="______KKK1" hidden="1">{#N/A,#N/A,FALSE,"Assessment";#N/A,#N/A,FALSE,"Staffing";#N/A,#N/A,FALSE,"Hires";#N/A,#N/A,FALSE,"Assumptions"}</definedName>
    <definedName name="______KKK1_1" localSheetId="84" hidden="1">{#N/A,#N/A,FALSE,"Assessment";#N/A,#N/A,FALSE,"Staffing";#N/A,#N/A,FALSE,"Hires";#N/A,#N/A,FALSE,"Assumptions"}</definedName>
    <definedName name="______KKK1_1" localSheetId="86" hidden="1">{#N/A,#N/A,FALSE,"Assessment";#N/A,#N/A,FALSE,"Staffing";#N/A,#N/A,FALSE,"Hires";#N/A,#N/A,FALSE,"Assumptions"}</definedName>
    <definedName name="______KKK1_1" localSheetId="91" hidden="1">{#N/A,#N/A,FALSE,"Assessment";#N/A,#N/A,FALSE,"Staffing";#N/A,#N/A,FALSE,"Hires";#N/A,#N/A,FALSE,"Assumptions"}</definedName>
    <definedName name="______KKK1_1" localSheetId="24" hidden="1">{#N/A,#N/A,FALSE,"Assessment";#N/A,#N/A,FALSE,"Staffing";#N/A,#N/A,FALSE,"Hires";#N/A,#N/A,FALSE,"Assumptions"}</definedName>
    <definedName name="______KKK1_1" localSheetId="33" hidden="1">{#N/A,#N/A,FALSE,"Assessment";#N/A,#N/A,FALSE,"Staffing";#N/A,#N/A,FALSE,"Hires";#N/A,#N/A,FALSE,"Assumptions"}</definedName>
    <definedName name="______KKK1_1" localSheetId="43" hidden="1">{#N/A,#N/A,FALSE,"Assessment";#N/A,#N/A,FALSE,"Staffing";#N/A,#N/A,FALSE,"Hires";#N/A,#N/A,FALSE,"Assumptions"}</definedName>
    <definedName name="______KKK1_1" localSheetId="75" hidden="1">{#N/A,#N/A,FALSE,"Assessment";#N/A,#N/A,FALSE,"Staffing";#N/A,#N/A,FALSE,"Hires";#N/A,#N/A,FALSE,"Assumptions"}</definedName>
    <definedName name="______KKK1_1" localSheetId="78" hidden="1">{#N/A,#N/A,FALSE,"Assessment";#N/A,#N/A,FALSE,"Staffing";#N/A,#N/A,FALSE,"Hires";#N/A,#N/A,FALSE,"Assumptions"}</definedName>
    <definedName name="______KKK1_1" localSheetId="15" hidden="1">{#N/A,#N/A,FALSE,"Assessment";#N/A,#N/A,FALSE,"Staffing";#N/A,#N/A,FALSE,"Hires";#N/A,#N/A,FALSE,"Assumptions"}</definedName>
    <definedName name="______KKK1_1" hidden="1">{#N/A,#N/A,FALSE,"Assessment";#N/A,#N/A,FALSE,"Staffing";#N/A,#N/A,FALSE,"Hires";#N/A,#N/A,FALSE,"Assumptions"}</definedName>
    <definedName name="______KKK1_2" localSheetId="84" hidden="1">{#N/A,#N/A,FALSE,"Assessment";#N/A,#N/A,FALSE,"Staffing";#N/A,#N/A,FALSE,"Hires";#N/A,#N/A,FALSE,"Assumptions"}</definedName>
    <definedName name="______KKK1_2" localSheetId="86" hidden="1">{#N/A,#N/A,FALSE,"Assessment";#N/A,#N/A,FALSE,"Staffing";#N/A,#N/A,FALSE,"Hires";#N/A,#N/A,FALSE,"Assumptions"}</definedName>
    <definedName name="______KKK1_2" localSheetId="91" hidden="1">{#N/A,#N/A,FALSE,"Assessment";#N/A,#N/A,FALSE,"Staffing";#N/A,#N/A,FALSE,"Hires";#N/A,#N/A,FALSE,"Assumptions"}</definedName>
    <definedName name="______KKK1_2" localSheetId="24" hidden="1">{#N/A,#N/A,FALSE,"Assessment";#N/A,#N/A,FALSE,"Staffing";#N/A,#N/A,FALSE,"Hires";#N/A,#N/A,FALSE,"Assumptions"}</definedName>
    <definedName name="______KKK1_2" localSheetId="33" hidden="1">{#N/A,#N/A,FALSE,"Assessment";#N/A,#N/A,FALSE,"Staffing";#N/A,#N/A,FALSE,"Hires";#N/A,#N/A,FALSE,"Assumptions"}</definedName>
    <definedName name="______KKK1_2" localSheetId="43" hidden="1">{#N/A,#N/A,FALSE,"Assessment";#N/A,#N/A,FALSE,"Staffing";#N/A,#N/A,FALSE,"Hires";#N/A,#N/A,FALSE,"Assumptions"}</definedName>
    <definedName name="______KKK1_2" localSheetId="75" hidden="1">{#N/A,#N/A,FALSE,"Assessment";#N/A,#N/A,FALSE,"Staffing";#N/A,#N/A,FALSE,"Hires";#N/A,#N/A,FALSE,"Assumptions"}</definedName>
    <definedName name="______KKK1_2" localSheetId="78" hidden="1">{#N/A,#N/A,FALSE,"Assessment";#N/A,#N/A,FALSE,"Staffing";#N/A,#N/A,FALSE,"Hires";#N/A,#N/A,FALSE,"Assumptions"}</definedName>
    <definedName name="______KKK1_2" localSheetId="15" hidden="1">{#N/A,#N/A,FALSE,"Assessment";#N/A,#N/A,FALSE,"Staffing";#N/A,#N/A,FALSE,"Hires";#N/A,#N/A,FALSE,"Assumptions"}</definedName>
    <definedName name="______KKK1_2" hidden="1">{#N/A,#N/A,FALSE,"Assessment";#N/A,#N/A,FALSE,"Staffing";#N/A,#N/A,FALSE,"Hires";#N/A,#N/A,FALSE,"Assumptions"}</definedName>
    <definedName name="______KKK1_3" localSheetId="84" hidden="1">{#N/A,#N/A,FALSE,"Assessment";#N/A,#N/A,FALSE,"Staffing";#N/A,#N/A,FALSE,"Hires";#N/A,#N/A,FALSE,"Assumptions"}</definedName>
    <definedName name="______KKK1_3" localSheetId="86" hidden="1">{#N/A,#N/A,FALSE,"Assessment";#N/A,#N/A,FALSE,"Staffing";#N/A,#N/A,FALSE,"Hires";#N/A,#N/A,FALSE,"Assumptions"}</definedName>
    <definedName name="______KKK1_3" localSheetId="91" hidden="1">{#N/A,#N/A,FALSE,"Assessment";#N/A,#N/A,FALSE,"Staffing";#N/A,#N/A,FALSE,"Hires";#N/A,#N/A,FALSE,"Assumptions"}</definedName>
    <definedName name="______KKK1_3" localSheetId="24" hidden="1">{#N/A,#N/A,FALSE,"Assessment";#N/A,#N/A,FALSE,"Staffing";#N/A,#N/A,FALSE,"Hires";#N/A,#N/A,FALSE,"Assumptions"}</definedName>
    <definedName name="______KKK1_3" localSheetId="33" hidden="1">{#N/A,#N/A,FALSE,"Assessment";#N/A,#N/A,FALSE,"Staffing";#N/A,#N/A,FALSE,"Hires";#N/A,#N/A,FALSE,"Assumptions"}</definedName>
    <definedName name="______KKK1_3" localSheetId="43" hidden="1">{#N/A,#N/A,FALSE,"Assessment";#N/A,#N/A,FALSE,"Staffing";#N/A,#N/A,FALSE,"Hires";#N/A,#N/A,FALSE,"Assumptions"}</definedName>
    <definedName name="______KKK1_3" localSheetId="75" hidden="1">{#N/A,#N/A,FALSE,"Assessment";#N/A,#N/A,FALSE,"Staffing";#N/A,#N/A,FALSE,"Hires";#N/A,#N/A,FALSE,"Assumptions"}</definedName>
    <definedName name="______KKK1_3" localSheetId="78" hidden="1">{#N/A,#N/A,FALSE,"Assessment";#N/A,#N/A,FALSE,"Staffing";#N/A,#N/A,FALSE,"Hires";#N/A,#N/A,FALSE,"Assumptions"}</definedName>
    <definedName name="______KKK1_3" localSheetId="15" hidden="1">{#N/A,#N/A,FALSE,"Assessment";#N/A,#N/A,FALSE,"Staffing";#N/A,#N/A,FALSE,"Hires";#N/A,#N/A,FALSE,"Assumptions"}</definedName>
    <definedName name="______KKK1_3" hidden="1">{#N/A,#N/A,FALSE,"Assessment";#N/A,#N/A,FALSE,"Staffing";#N/A,#N/A,FALSE,"Hires";#N/A,#N/A,FALSE,"Assumptions"}</definedName>
    <definedName name="______KKK1_4" localSheetId="84" hidden="1">{#N/A,#N/A,FALSE,"Assessment";#N/A,#N/A,FALSE,"Staffing";#N/A,#N/A,FALSE,"Hires";#N/A,#N/A,FALSE,"Assumptions"}</definedName>
    <definedName name="______KKK1_4" localSheetId="86" hidden="1">{#N/A,#N/A,FALSE,"Assessment";#N/A,#N/A,FALSE,"Staffing";#N/A,#N/A,FALSE,"Hires";#N/A,#N/A,FALSE,"Assumptions"}</definedName>
    <definedName name="______KKK1_4" localSheetId="91" hidden="1">{#N/A,#N/A,FALSE,"Assessment";#N/A,#N/A,FALSE,"Staffing";#N/A,#N/A,FALSE,"Hires";#N/A,#N/A,FALSE,"Assumptions"}</definedName>
    <definedName name="______KKK1_4" localSheetId="24" hidden="1">{#N/A,#N/A,FALSE,"Assessment";#N/A,#N/A,FALSE,"Staffing";#N/A,#N/A,FALSE,"Hires";#N/A,#N/A,FALSE,"Assumptions"}</definedName>
    <definedName name="______KKK1_4" localSheetId="33" hidden="1">{#N/A,#N/A,FALSE,"Assessment";#N/A,#N/A,FALSE,"Staffing";#N/A,#N/A,FALSE,"Hires";#N/A,#N/A,FALSE,"Assumptions"}</definedName>
    <definedName name="______KKK1_4" localSheetId="43" hidden="1">{#N/A,#N/A,FALSE,"Assessment";#N/A,#N/A,FALSE,"Staffing";#N/A,#N/A,FALSE,"Hires";#N/A,#N/A,FALSE,"Assumptions"}</definedName>
    <definedName name="______KKK1_4" localSheetId="75" hidden="1">{#N/A,#N/A,FALSE,"Assessment";#N/A,#N/A,FALSE,"Staffing";#N/A,#N/A,FALSE,"Hires";#N/A,#N/A,FALSE,"Assumptions"}</definedName>
    <definedName name="______KKK1_4" localSheetId="78" hidden="1">{#N/A,#N/A,FALSE,"Assessment";#N/A,#N/A,FALSE,"Staffing";#N/A,#N/A,FALSE,"Hires";#N/A,#N/A,FALSE,"Assumptions"}</definedName>
    <definedName name="______KKK1_4" localSheetId="15"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79" hidden="1">{"Model Summary",#N/A,FALSE,"Print Chart";"Holdco",#N/A,FALSE,"Print Chart";"Genco",#N/A,FALSE,"Print Chart";"Servco",#N/A,FALSE,"Print Chart";"Genco_Detail",#N/A,FALSE,"Summary Financials";"Servco_Detail",#N/A,FALSE,"Summary Financials"}</definedName>
    <definedName name="______w2" localSheetId="80" hidden="1">{"Model Summary",#N/A,FALSE,"Print Chart";"Holdco",#N/A,FALSE,"Print Chart";"Genco",#N/A,FALSE,"Print Chart";"Servco",#N/A,FALSE,"Print Chart";"Genco_Detail",#N/A,FALSE,"Summary Financials";"Servco_Detail",#N/A,FALSE,"Summary Financials"}</definedName>
    <definedName name="______w2" localSheetId="81" hidden="1">{"Model Summary",#N/A,FALSE,"Print Chart";"Holdco",#N/A,FALSE,"Print Chart";"Genco",#N/A,FALSE,"Print Chart";"Servco",#N/A,FALSE,"Print Chart";"Genco_Detail",#N/A,FALSE,"Summary Financials";"Servco_Detail",#N/A,FALSE,"Summary Financials"}</definedName>
    <definedName name="______w2" localSheetId="82" hidden="1">{"Model Summary",#N/A,FALSE,"Print Chart";"Holdco",#N/A,FALSE,"Print Chart";"Genco",#N/A,FALSE,"Print Chart";"Servco",#N/A,FALSE,"Print Chart";"Genco_Detail",#N/A,FALSE,"Summary Financials";"Servco_Detail",#N/A,FALSE,"Summary Financials"}</definedName>
    <definedName name="______w2" localSheetId="83" hidden="1">{"Model Summary",#N/A,FALSE,"Print Chart";"Holdco",#N/A,FALSE,"Print Chart";"Genco",#N/A,FALSE,"Print Chart";"Servco",#N/A,FALSE,"Print Chart";"Genco_Detail",#N/A,FALSE,"Summary Financials";"Servco_Detail",#N/A,FALSE,"Summary Financials"}</definedName>
    <definedName name="______w2" localSheetId="84" hidden="1">{"Model Summary",#N/A,FALSE,"Print Chart";"Holdco",#N/A,FALSE,"Print Chart";"Genco",#N/A,FALSE,"Print Chart";"Servco",#N/A,FALSE,"Print Chart";"Genco_Detail",#N/A,FALSE,"Summary Financials";"Servco_Detail",#N/A,FALSE,"Summary Financials"}</definedName>
    <definedName name="______w2" localSheetId="86" hidden="1">{"Model Summary",#N/A,FALSE,"Print Chart";"Holdco",#N/A,FALSE,"Print Chart";"Genco",#N/A,FALSE,"Print Chart";"Servco",#N/A,FALSE,"Print Chart";"Genco_Detail",#N/A,FALSE,"Summary Financials";"Servco_Detail",#N/A,FALSE,"Summary Financials"}</definedName>
    <definedName name="______w2" localSheetId="87" hidden="1">{"Model Summary",#N/A,FALSE,"Print Chart";"Holdco",#N/A,FALSE,"Print Chart";"Genco",#N/A,FALSE,"Print Chart";"Servco",#N/A,FALSE,"Print Chart";"Genco_Detail",#N/A,FALSE,"Summary Financials";"Servco_Detail",#N/A,FALSE,"Summary Financials"}</definedName>
    <definedName name="______w2" localSheetId="88" hidden="1">{"Model Summary",#N/A,FALSE,"Print Chart";"Holdco",#N/A,FALSE,"Print Chart";"Genco",#N/A,FALSE,"Print Chart";"Servco",#N/A,FALSE,"Print Chart";"Genco_Detail",#N/A,FALSE,"Summary Financials";"Servco_Detail",#N/A,FALSE,"Summary Financials"}</definedName>
    <definedName name="______w2" localSheetId="89" hidden="1">{"Model Summary",#N/A,FALSE,"Print Chart";"Holdco",#N/A,FALSE,"Print Chart";"Genco",#N/A,FALSE,"Print Chart";"Servco",#N/A,FALSE,"Print Chart";"Genco_Detail",#N/A,FALSE,"Summary Financials";"Servco_Detail",#N/A,FALSE,"Summary Financials"}</definedName>
    <definedName name="______w2" localSheetId="90" hidden="1">{"Model Summary",#N/A,FALSE,"Print Chart";"Holdco",#N/A,FALSE,"Print Chart";"Genco",#N/A,FALSE,"Print Chart";"Servco",#N/A,FALSE,"Print Chart";"Genco_Detail",#N/A,FALSE,"Summary Financials";"Servco_Detail",#N/A,FALSE,"Summary Financials"}</definedName>
    <definedName name="______w2" localSheetId="91" hidden="1">{"Model Summary",#N/A,FALSE,"Print Chart";"Holdco",#N/A,FALSE,"Print Chart";"Genco",#N/A,FALSE,"Print Chart";"Servco",#N/A,FALSE,"Print Chart";"Genco_Detail",#N/A,FALSE,"Summary Financials";"Servco_Detail",#N/A,FALSE,"Summary Financials"}</definedName>
    <definedName name="______w2" localSheetId="92" hidden="1">{"Model Summary",#N/A,FALSE,"Print Chart";"Holdco",#N/A,FALSE,"Print Chart";"Genco",#N/A,FALSE,"Print Chart";"Servco",#N/A,FALSE,"Print Chart";"Genco_Detail",#N/A,FALSE,"Summary Financials";"Servco_Detail",#N/A,FALSE,"Summary Financials"}</definedName>
    <definedName name="______w2" localSheetId="93" hidden="1">{"Model Summary",#N/A,FALSE,"Print Chart";"Holdco",#N/A,FALSE,"Print Chart";"Genco",#N/A,FALSE,"Print Chart";"Servco",#N/A,FALSE,"Print Chart";"Genco_Detail",#N/A,FALSE,"Summary Financials";"Servco_Detail",#N/A,FALSE,"Summary Financials"}</definedName>
    <definedName name="______w2" localSheetId="94" hidden="1">{"Model Summary",#N/A,FALSE,"Print Chart";"Holdco",#N/A,FALSE,"Print Chart";"Genco",#N/A,FALSE,"Print Chart";"Servco",#N/A,FALSE,"Print Chart";"Genco_Detail",#N/A,FALSE,"Summary Financials";"Servco_Detail",#N/A,FALSE,"Summary Financials"}</definedName>
    <definedName name="______w2" localSheetId="95" hidden="1">{"Model Summary",#N/A,FALSE,"Print Chart";"Holdco",#N/A,FALSE,"Print Chart";"Genco",#N/A,FALSE,"Print Chart";"Servco",#N/A,FALSE,"Print Chart";"Genco_Detail",#N/A,FALSE,"Summary Financials";"Servco_Detail",#N/A,FALSE,"Summary Financials"}</definedName>
    <definedName name="______w2" localSheetId="99" hidden="1">{"Model Summary",#N/A,FALSE,"Print Chart";"Holdco",#N/A,FALSE,"Print Chart";"Genco",#N/A,FALSE,"Print Chart";"Servco",#N/A,FALSE,"Print Chart";"Genco_Detail",#N/A,FALSE,"Summary Financials";"Servco_Detail",#N/A,FALSE,"Summary Financials"}</definedName>
    <definedName name="______w2" localSheetId="100" hidden="1">{"Model Summary",#N/A,FALSE,"Print Chart";"Holdco",#N/A,FALSE,"Print Chart";"Genco",#N/A,FALSE,"Print Chart";"Servco",#N/A,FALSE,"Print Chart";"Genco_Detail",#N/A,FALSE,"Summary Financials";"Servco_Detail",#N/A,FALSE,"Summary Financials"}</definedName>
    <definedName name="______w2" localSheetId="24"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75" hidden="1">{"Model Summary",#N/A,FALSE,"Print Chart";"Holdco",#N/A,FALSE,"Print Chart";"Genco",#N/A,FALSE,"Print Chart";"Servco",#N/A,FALSE,"Print Chart";"Genco_Detail",#N/A,FALSE,"Summary Financials";"Servco_Detail",#N/A,FALSE,"Summary Financials"}</definedName>
    <definedName name="______w2" localSheetId="76"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84" hidden="1">{"Model Summary",#N/A,FALSE,"Print Chart";"Holdco",#N/A,FALSE,"Print Chart";"Genco",#N/A,FALSE,"Print Chart";"Servco",#N/A,FALSE,"Print Chart";"Genco_Detail",#N/A,FALSE,"Summary Financials";"Servco_Detail",#N/A,FALSE,"Summary Financials"}</definedName>
    <definedName name="______w2_1" localSheetId="86" hidden="1">{"Model Summary",#N/A,FALSE,"Print Chart";"Holdco",#N/A,FALSE,"Print Chart";"Genco",#N/A,FALSE,"Print Chart";"Servco",#N/A,FALSE,"Print Chart";"Genco_Detail",#N/A,FALSE,"Summary Financials";"Servco_Detail",#N/A,FALSE,"Summary Financials"}</definedName>
    <definedName name="______w2_1" localSheetId="91" hidden="1">{"Model Summary",#N/A,FALSE,"Print Chart";"Holdco",#N/A,FALSE,"Print Chart";"Genco",#N/A,FALSE,"Print Chart";"Servco",#N/A,FALSE,"Print Chart";"Genco_Detail",#N/A,FALSE,"Summary Financials";"Servco_Detail",#N/A,FALSE,"Summary Financials"}</definedName>
    <definedName name="______w2_1" localSheetId="24" hidden="1">{"Model Summary",#N/A,FALSE,"Print Chart";"Holdco",#N/A,FALSE,"Print Chart";"Genco",#N/A,FALSE,"Print Chart";"Servco",#N/A,FALSE,"Print Chart";"Genco_Detail",#N/A,FALSE,"Summary Financials";"Servco_Detail",#N/A,FALSE,"Summary Financials"}</definedName>
    <definedName name="______w2_1" localSheetId="33" hidden="1">{"Model Summary",#N/A,FALSE,"Print Chart";"Holdco",#N/A,FALSE,"Print Chart";"Genco",#N/A,FALSE,"Print Chart";"Servco",#N/A,FALSE,"Print Chart";"Genco_Detail",#N/A,FALSE,"Summary Financials";"Servco_Detail",#N/A,FALSE,"Summary Financials"}</definedName>
    <definedName name="______w2_1" localSheetId="43" hidden="1">{"Model Summary",#N/A,FALSE,"Print Chart";"Holdco",#N/A,FALSE,"Print Chart";"Genco",#N/A,FALSE,"Print Chart";"Servco",#N/A,FALSE,"Print Chart";"Genco_Detail",#N/A,FALSE,"Summary Financials";"Servco_Detail",#N/A,FALSE,"Summary Financials"}</definedName>
    <definedName name="______w2_1" localSheetId="75" hidden="1">{"Model Summary",#N/A,FALSE,"Print Chart";"Holdco",#N/A,FALSE,"Print Chart";"Genco",#N/A,FALSE,"Print Chart";"Servco",#N/A,FALSE,"Print Chart";"Genco_Detail",#N/A,FALSE,"Summary Financials";"Servco_Detail",#N/A,FALSE,"Summary Financials"}</definedName>
    <definedName name="______w2_1" localSheetId="78" hidden="1">{"Model Summary",#N/A,FALSE,"Print Chart";"Holdco",#N/A,FALSE,"Print Chart";"Genco",#N/A,FALSE,"Print Chart";"Servco",#N/A,FALSE,"Print Chart";"Genco_Detail",#N/A,FALSE,"Summary Financials";"Servco_Detail",#N/A,FALSE,"Summary Financials"}</definedName>
    <definedName name="______w2_1" localSheetId="15"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84" hidden="1">{"Model Summary",#N/A,FALSE,"Print Chart";"Holdco",#N/A,FALSE,"Print Chart";"Genco",#N/A,FALSE,"Print Chart";"Servco",#N/A,FALSE,"Print Chart";"Genco_Detail",#N/A,FALSE,"Summary Financials";"Servco_Detail",#N/A,FALSE,"Summary Financials"}</definedName>
    <definedName name="______w2_2" localSheetId="86" hidden="1">{"Model Summary",#N/A,FALSE,"Print Chart";"Holdco",#N/A,FALSE,"Print Chart";"Genco",#N/A,FALSE,"Print Chart";"Servco",#N/A,FALSE,"Print Chart";"Genco_Detail",#N/A,FALSE,"Summary Financials";"Servco_Detail",#N/A,FALSE,"Summary Financials"}</definedName>
    <definedName name="______w2_2" localSheetId="91" hidden="1">{"Model Summary",#N/A,FALSE,"Print Chart";"Holdco",#N/A,FALSE,"Print Chart";"Genco",#N/A,FALSE,"Print Chart";"Servco",#N/A,FALSE,"Print Chart";"Genco_Detail",#N/A,FALSE,"Summary Financials";"Servco_Detail",#N/A,FALSE,"Summary Financials"}</definedName>
    <definedName name="______w2_2" localSheetId="24" hidden="1">{"Model Summary",#N/A,FALSE,"Print Chart";"Holdco",#N/A,FALSE,"Print Chart";"Genco",#N/A,FALSE,"Print Chart";"Servco",#N/A,FALSE,"Print Chart";"Genco_Detail",#N/A,FALSE,"Summary Financials";"Servco_Detail",#N/A,FALSE,"Summary Financials"}</definedName>
    <definedName name="______w2_2" localSheetId="33" hidden="1">{"Model Summary",#N/A,FALSE,"Print Chart";"Holdco",#N/A,FALSE,"Print Chart";"Genco",#N/A,FALSE,"Print Chart";"Servco",#N/A,FALSE,"Print Chart";"Genco_Detail",#N/A,FALSE,"Summary Financials";"Servco_Detail",#N/A,FALSE,"Summary Financials"}</definedName>
    <definedName name="______w2_2" localSheetId="43" hidden="1">{"Model Summary",#N/A,FALSE,"Print Chart";"Holdco",#N/A,FALSE,"Print Chart";"Genco",#N/A,FALSE,"Print Chart";"Servco",#N/A,FALSE,"Print Chart";"Genco_Detail",#N/A,FALSE,"Summary Financials";"Servco_Detail",#N/A,FALSE,"Summary Financials"}</definedName>
    <definedName name="______w2_2" localSheetId="75" hidden="1">{"Model Summary",#N/A,FALSE,"Print Chart";"Holdco",#N/A,FALSE,"Print Chart";"Genco",#N/A,FALSE,"Print Chart";"Servco",#N/A,FALSE,"Print Chart";"Genco_Detail",#N/A,FALSE,"Summary Financials";"Servco_Detail",#N/A,FALSE,"Summary Financials"}</definedName>
    <definedName name="______w2_2" localSheetId="78" hidden="1">{"Model Summary",#N/A,FALSE,"Print Chart";"Holdco",#N/A,FALSE,"Print Chart";"Genco",#N/A,FALSE,"Print Chart";"Servco",#N/A,FALSE,"Print Chart";"Genco_Detail",#N/A,FALSE,"Summary Financials";"Servco_Detail",#N/A,FALSE,"Summary Financials"}</definedName>
    <definedName name="______w2_2" localSheetId="15"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84" hidden="1">{"Model Summary",#N/A,FALSE,"Print Chart";"Holdco",#N/A,FALSE,"Print Chart";"Genco",#N/A,FALSE,"Print Chart";"Servco",#N/A,FALSE,"Print Chart";"Genco_Detail",#N/A,FALSE,"Summary Financials";"Servco_Detail",#N/A,FALSE,"Summary Financials"}</definedName>
    <definedName name="______w2_3" localSheetId="86" hidden="1">{"Model Summary",#N/A,FALSE,"Print Chart";"Holdco",#N/A,FALSE,"Print Chart";"Genco",#N/A,FALSE,"Print Chart";"Servco",#N/A,FALSE,"Print Chart";"Genco_Detail",#N/A,FALSE,"Summary Financials";"Servco_Detail",#N/A,FALSE,"Summary Financials"}</definedName>
    <definedName name="______w2_3" localSheetId="91" hidden="1">{"Model Summary",#N/A,FALSE,"Print Chart";"Holdco",#N/A,FALSE,"Print Chart";"Genco",#N/A,FALSE,"Print Chart";"Servco",#N/A,FALSE,"Print Chart";"Genco_Detail",#N/A,FALSE,"Summary Financials";"Servco_Detail",#N/A,FALSE,"Summary Financials"}</definedName>
    <definedName name="______w2_3" localSheetId="24" hidden="1">{"Model Summary",#N/A,FALSE,"Print Chart";"Holdco",#N/A,FALSE,"Print Chart";"Genco",#N/A,FALSE,"Print Chart";"Servco",#N/A,FALSE,"Print Chart";"Genco_Detail",#N/A,FALSE,"Summary Financials";"Servco_Detail",#N/A,FALSE,"Summary Financials"}</definedName>
    <definedName name="______w2_3" localSheetId="33" hidden="1">{"Model Summary",#N/A,FALSE,"Print Chart";"Holdco",#N/A,FALSE,"Print Chart";"Genco",#N/A,FALSE,"Print Chart";"Servco",#N/A,FALSE,"Print Chart";"Genco_Detail",#N/A,FALSE,"Summary Financials";"Servco_Detail",#N/A,FALSE,"Summary Financials"}</definedName>
    <definedName name="______w2_3" localSheetId="43" hidden="1">{"Model Summary",#N/A,FALSE,"Print Chart";"Holdco",#N/A,FALSE,"Print Chart";"Genco",#N/A,FALSE,"Print Chart";"Servco",#N/A,FALSE,"Print Chart";"Genco_Detail",#N/A,FALSE,"Summary Financials";"Servco_Detail",#N/A,FALSE,"Summary Financials"}</definedName>
    <definedName name="______w2_3" localSheetId="75" hidden="1">{"Model Summary",#N/A,FALSE,"Print Chart";"Holdco",#N/A,FALSE,"Print Chart";"Genco",#N/A,FALSE,"Print Chart";"Servco",#N/A,FALSE,"Print Chart";"Genco_Detail",#N/A,FALSE,"Summary Financials";"Servco_Detail",#N/A,FALSE,"Summary Financials"}</definedName>
    <definedName name="______w2_3" localSheetId="78" hidden="1">{"Model Summary",#N/A,FALSE,"Print Chart";"Holdco",#N/A,FALSE,"Print Chart";"Genco",#N/A,FALSE,"Print Chart";"Servco",#N/A,FALSE,"Print Chart";"Genco_Detail",#N/A,FALSE,"Summary Financials";"Servco_Detail",#N/A,FALSE,"Summary Financials"}</definedName>
    <definedName name="______w2_3" localSheetId="15"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84" hidden="1">{"Model Summary",#N/A,FALSE,"Print Chart";"Holdco",#N/A,FALSE,"Print Chart";"Genco",#N/A,FALSE,"Print Chart";"Servco",#N/A,FALSE,"Print Chart";"Genco_Detail",#N/A,FALSE,"Summary Financials";"Servco_Detail",#N/A,FALSE,"Summary Financials"}</definedName>
    <definedName name="______w2_4" localSheetId="86" hidden="1">{"Model Summary",#N/A,FALSE,"Print Chart";"Holdco",#N/A,FALSE,"Print Chart";"Genco",#N/A,FALSE,"Print Chart";"Servco",#N/A,FALSE,"Print Chart";"Genco_Detail",#N/A,FALSE,"Summary Financials";"Servco_Detail",#N/A,FALSE,"Summary Financials"}</definedName>
    <definedName name="______w2_4" localSheetId="91" hidden="1">{"Model Summary",#N/A,FALSE,"Print Chart";"Holdco",#N/A,FALSE,"Print Chart";"Genco",#N/A,FALSE,"Print Chart";"Servco",#N/A,FALSE,"Print Chart";"Genco_Detail",#N/A,FALSE,"Summary Financials";"Servco_Detail",#N/A,FALSE,"Summary Financials"}</definedName>
    <definedName name="______w2_4" localSheetId="24" hidden="1">{"Model Summary",#N/A,FALSE,"Print Chart";"Holdco",#N/A,FALSE,"Print Chart";"Genco",#N/A,FALSE,"Print Chart";"Servco",#N/A,FALSE,"Print Chart";"Genco_Detail",#N/A,FALSE,"Summary Financials";"Servco_Detail",#N/A,FALSE,"Summary Financials"}</definedName>
    <definedName name="______w2_4" localSheetId="33" hidden="1">{"Model Summary",#N/A,FALSE,"Print Chart";"Holdco",#N/A,FALSE,"Print Chart";"Genco",#N/A,FALSE,"Print Chart";"Servco",#N/A,FALSE,"Print Chart";"Genco_Detail",#N/A,FALSE,"Summary Financials";"Servco_Detail",#N/A,FALSE,"Summary Financials"}</definedName>
    <definedName name="______w2_4" localSheetId="43" hidden="1">{"Model Summary",#N/A,FALSE,"Print Chart";"Holdco",#N/A,FALSE,"Print Chart";"Genco",#N/A,FALSE,"Print Chart";"Servco",#N/A,FALSE,"Print Chart";"Genco_Detail",#N/A,FALSE,"Summary Financials";"Servco_Detail",#N/A,FALSE,"Summary Financials"}</definedName>
    <definedName name="______w2_4" localSheetId="75" hidden="1">{"Model Summary",#N/A,FALSE,"Print Chart";"Holdco",#N/A,FALSE,"Print Chart";"Genco",#N/A,FALSE,"Print Chart";"Servco",#N/A,FALSE,"Print Chart";"Genco_Detail",#N/A,FALSE,"Summary Financials";"Servco_Detail",#N/A,FALSE,"Summary Financials"}</definedName>
    <definedName name="______w2_4" localSheetId="78" hidden="1">{"Model Summary",#N/A,FALSE,"Print Chart";"Holdco",#N/A,FALSE,"Print Chart";"Genco",#N/A,FALSE,"Print Chart";"Servco",#N/A,FALSE,"Print Chart";"Genco_Detail",#N/A,FALSE,"Summary Financials";"Servco_Detail",#N/A,FALSE,"Summary Financials"}</definedName>
    <definedName name="______w2_4" localSheetId="15"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79" hidden="1">{"Model Summary",#N/A,FALSE,"Print Chart";"Holdco",#N/A,FALSE,"Print Chart";"Genco",#N/A,FALSE,"Print Chart";"Servco",#N/A,FALSE,"Print Chart";"Genco_Detail",#N/A,FALSE,"Summary Financials";"Servco_Detail",#N/A,FALSE,"Summary Financials"}</definedName>
    <definedName name="______wr6" localSheetId="80" hidden="1">{"Model Summary",#N/A,FALSE,"Print Chart";"Holdco",#N/A,FALSE,"Print Chart";"Genco",#N/A,FALSE,"Print Chart";"Servco",#N/A,FALSE,"Print Chart";"Genco_Detail",#N/A,FALSE,"Summary Financials";"Servco_Detail",#N/A,FALSE,"Summary Financials"}</definedName>
    <definedName name="______wr6" localSheetId="81" hidden="1">{"Model Summary",#N/A,FALSE,"Print Chart";"Holdco",#N/A,FALSE,"Print Chart";"Genco",#N/A,FALSE,"Print Chart";"Servco",#N/A,FALSE,"Print Chart";"Genco_Detail",#N/A,FALSE,"Summary Financials";"Servco_Detail",#N/A,FALSE,"Summary Financials"}</definedName>
    <definedName name="______wr6" localSheetId="82" hidden="1">{"Model Summary",#N/A,FALSE,"Print Chart";"Holdco",#N/A,FALSE,"Print Chart";"Genco",#N/A,FALSE,"Print Chart";"Servco",#N/A,FALSE,"Print Chart";"Genco_Detail",#N/A,FALSE,"Summary Financials";"Servco_Detail",#N/A,FALSE,"Summary Financials"}</definedName>
    <definedName name="______wr6" localSheetId="83" hidden="1">{"Model Summary",#N/A,FALSE,"Print Chart";"Holdco",#N/A,FALSE,"Print Chart";"Genco",#N/A,FALSE,"Print Chart";"Servco",#N/A,FALSE,"Print Chart";"Genco_Detail",#N/A,FALSE,"Summary Financials";"Servco_Detail",#N/A,FALSE,"Summary Financials"}</definedName>
    <definedName name="______wr6" localSheetId="84" hidden="1">{"Model Summary",#N/A,FALSE,"Print Chart";"Holdco",#N/A,FALSE,"Print Chart";"Genco",#N/A,FALSE,"Print Chart";"Servco",#N/A,FALSE,"Print Chart";"Genco_Detail",#N/A,FALSE,"Summary Financials";"Servco_Detail",#N/A,FALSE,"Summary Financials"}</definedName>
    <definedName name="______wr6" localSheetId="86" hidden="1">{"Model Summary",#N/A,FALSE,"Print Chart";"Holdco",#N/A,FALSE,"Print Chart";"Genco",#N/A,FALSE,"Print Chart";"Servco",#N/A,FALSE,"Print Chart";"Genco_Detail",#N/A,FALSE,"Summary Financials";"Servco_Detail",#N/A,FALSE,"Summary Financials"}</definedName>
    <definedName name="______wr6" localSheetId="87" hidden="1">{"Model Summary",#N/A,FALSE,"Print Chart";"Holdco",#N/A,FALSE,"Print Chart";"Genco",#N/A,FALSE,"Print Chart";"Servco",#N/A,FALSE,"Print Chart";"Genco_Detail",#N/A,FALSE,"Summary Financials";"Servco_Detail",#N/A,FALSE,"Summary Financials"}</definedName>
    <definedName name="______wr6" localSheetId="88" hidden="1">{"Model Summary",#N/A,FALSE,"Print Chart";"Holdco",#N/A,FALSE,"Print Chart";"Genco",#N/A,FALSE,"Print Chart";"Servco",#N/A,FALSE,"Print Chart";"Genco_Detail",#N/A,FALSE,"Summary Financials";"Servco_Detail",#N/A,FALSE,"Summary Financials"}</definedName>
    <definedName name="______wr6" localSheetId="89" hidden="1">{"Model Summary",#N/A,FALSE,"Print Chart";"Holdco",#N/A,FALSE,"Print Chart";"Genco",#N/A,FALSE,"Print Chart";"Servco",#N/A,FALSE,"Print Chart";"Genco_Detail",#N/A,FALSE,"Summary Financials";"Servco_Detail",#N/A,FALSE,"Summary Financials"}</definedName>
    <definedName name="______wr6" localSheetId="90" hidden="1">{"Model Summary",#N/A,FALSE,"Print Chart";"Holdco",#N/A,FALSE,"Print Chart";"Genco",#N/A,FALSE,"Print Chart";"Servco",#N/A,FALSE,"Print Chart";"Genco_Detail",#N/A,FALSE,"Summary Financials";"Servco_Detail",#N/A,FALSE,"Summary Financials"}</definedName>
    <definedName name="______wr6" localSheetId="91" hidden="1">{"Model Summary",#N/A,FALSE,"Print Chart";"Holdco",#N/A,FALSE,"Print Chart";"Genco",#N/A,FALSE,"Print Chart";"Servco",#N/A,FALSE,"Print Chart";"Genco_Detail",#N/A,FALSE,"Summary Financials";"Servco_Detail",#N/A,FALSE,"Summary Financials"}</definedName>
    <definedName name="______wr6" localSheetId="92" hidden="1">{"Model Summary",#N/A,FALSE,"Print Chart";"Holdco",#N/A,FALSE,"Print Chart";"Genco",#N/A,FALSE,"Print Chart";"Servco",#N/A,FALSE,"Print Chart";"Genco_Detail",#N/A,FALSE,"Summary Financials";"Servco_Detail",#N/A,FALSE,"Summary Financials"}</definedName>
    <definedName name="______wr6" localSheetId="93" hidden="1">{"Model Summary",#N/A,FALSE,"Print Chart";"Holdco",#N/A,FALSE,"Print Chart";"Genco",#N/A,FALSE,"Print Chart";"Servco",#N/A,FALSE,"Print Chart";"Genco_Detail",#N/A,FALSE,"Summary Financials";"Servco_Detail",#N/A,FALSE,"Summary Financials"}</definedName>
    <definedName name="______wr6" localSheetId="94" hidden="1">{"Model Summary",#N/A,FALSE,"Print Chart";"Holdco",#N/A,FALSE,"Print Chart";"Genco",#N/A,FALSE,"Print Chart";"Servco",#N/A,FALSE,"Print Chart";"Genco_Detail",#N/A,FALSE,"Summary Financials";"Servco_Detail",#N/A,FALSE,"Summary Financials"}</definedName>
    <definedName name="______wr6" localSheetId="95" hidden="1">{"Model Summary",#N/A,FALSE,"Print Chart";"Holdco",#N/A,FALSE,"Print Chart";"Genco",#N/A,FALSE,"Print Chart";"Servco",#N/A,FALSE,"Print Chart";"Genco_Detail",#N/A,FALSE,"Summary Financials";"Servco_Detail",#N/A,FALSE,"Summary Financials"}</definedName>
    <definedName name="______wr6" localSheetId="99" hidden="1">{"Model Summary",#N/A,FALSE,"Print Chart";"Holdco",#N/A,FALSE,"Print Chart";"Genco",#N/A,FALSE,"Print Chart";"Servco",#N/A,FALSE,"Print Chart";"Genco_Detail",#N/A,FALSE,"Summary Financials";"Servco_Detail",#N/A,FALSE,"Summary Financials"}</definedName>
    <definedName name="______wr6" localSheetId="100" hidden="1">{"Model Summary",#N/A,FALSE,"Print Chart";"Holdco",#N/A,FALSE,"Print Chart";"Genco",#N/A,FALSE,"Print Chart";"Servco",#N/A,FALSE,"Print Chart";"Genco_Detail",#N/A,FALSE,"Summary Financials";"Servco_Detail",#N/A,FALSE,"Summary Financials"}</definedName>
    <definedName name="______wr6" localSheetId="24"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75" hidden="1">{"Model Summary",#N/A,FALSE,"Print Chart";"Holdco",#N/A,FALSE,"Print Chart";"Genco",#N/A,FALSE,"Print Chart";"Servco",#N/A,FALSE,"Print Chart";"Genco_Detail",#N/A,FALSE,"Summary Financials";"Servco_Detail",#N/A,FALSE,"Summary Financials"}</definedName>
    <definedName name="______wr6" localSheetId="76"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84" hidden="1">{"Model Summary",#N/A,FALSE,"Print Chart";"Holdco",#N/A,FALSE,"Print Chart";"Genco",#N/A,FALSE,"Print Chart";"Servco",#N/A,FALSE,"Print Chart";"Genco_Detail",#N/A,FALSE,"Summary Financials";"Servco_Detail",#N/A,FALSE,"Summary Financials"}</definedName>
    <definedName name="______wr6_1" localSheetId="86" hidden="1">{"Model Summary",#N/A,FALSE,"Print Chart";"Holdco",#N/A,FALSE,"Print Chart";"Genco",#N/A,FALSE,"Print Chart";"Servco",#N/A,FALSE,"Print Chart";"Genco_Detail",#N/A,FALSE,"Summary Financials";"Servco_Detail",#N/A,FALSE,"Summary Financials"}</definedName>
    <definedName name="______wr6_1" localSheetId="91" hidden="1">{"Model Summary",#N/A,FALSE,"Print Chart";"Holdco",#N/A,FALSE,"Print Chart";"Genco",#N/A,FALSE,"Print Chart";"Servco",#N/A,FALSE,"Print Chart";"Genco_Detail",#N/A,FALSE,"Summary Financials";"Servco_Detail",#N/A,FALSE,"Summary Financials"}</definedName>
    <definedName name="______wr6_1" localSheetId="24" hidden="1">{"Model Summary",#N/A,FALSE,"Print Chart";"Holdco",#N/A,FALSE,"Print Chart";"Genco",#N/A,FALSE,"Print Chart";"Servco",#N/A,FALSE,"Print Chart";"Genco_Detail",#N/A,FALSE,"Summary Financials";"Servco_Detail",#N/A,FALSE,"Summary Financials"}</definedName>
    <definedName name="______wr6_1" localSheetId="33" hidden="1">{"Model Summary",#N/A,FALSE,"Print Chart";"Holdco",#N/A,FALSE,"Print Chart";"Genco",#N/A,FALSE,"Print Chart";"Servco",#N/A,FALSE,"Print Chart";"Genco_Detail",#N/A,FALSE,"Summary Financials";"Servco_Detail",#N/A,FALSE,"Summary Financials"}</definedName>
    <definedName name="______wr6_1" localSheetId="43" hidden="1">{"Model Summary",#N/A,FALSE,"Print Chart";"Holdco",#N/A,FALSE,"Print Chart";"Genco",#N/A,FALSE,"Print Chart";"Servco",#N/A,FALSE,"Print Chart";"Genco_Detail",#N/A,FALSE,"Summary Financials";"Servco_Detail",#N/A,FALSE,"Summary Financials"}</definedName>
    <definedName name="______wr6_1" localSheetId="75" hidden="1">{"Model Summary",#N/A,FALSE,"Print Chart";"Holdco",#N/A,FALSE,"Print Chart";"Genco",#N/A,FALSE,"Print Chart";"Servco",#N/A,FALSE,"Print Chart";"Genco_Detail",#N/A,FALSE,"Summary Financials";"Servco_Detail",#N/A,FALSE,"Summary Financials"}</definedName>
    <definedName name="______wr6_1" localSheetId="78" hidden="1">{"Model Summary",#N/A,FALSE,"Print Chart";"Holdco",#N/A,FALSE,"Print Chart";"Genco",#N/A,FALSE,"Print Chart";"Servco",#N/A,FALSE,"Print Chart";"Genco_Detail",#N/A,FALSE,"Summary Financials";"Servco_Detail",#N/A,FALSE,"Summary Financials"}</definedName>
    <definedName name="______wr6_1" localSheetId="15"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84" hidden="1">{"Model Summary",#N/A,FALSE,"Print Chart";"Holdco",#N/A,FALSE,"Print Chart";"Genco",#N/A,FALSE,"Print Chart";"Servco",#N/A,FALSE,"Print Chart";"Genco_Detail",#N/A,FALSE,"Summary Financials";"Servco_Detail",#N/A,FALSE,"Summary Financials"}</definedName>
    <definedName name="______wr6_2" localSheetId="86" hidden="1">{"Model Summary",#N/A,FALSE,"Print Chart";"Holdco",#N/A,FALSE,"Print Chart";"Genco",#N/A,FALSE,"Print Chart";"Servco",#N/A,FALSE,"Print Chart";"Genco_Detail",#N/A,FALSE,"Summary Financials";"Servco_Detail",#N/A,FALSE,"Summary Financials"}</definedName>
    <definedName name="______wr6_2" localSheetId="91" hidden="1">{"Model Summary",#N/A,FALSE,"Print Chart";"Holdco",#N/A,FALSE,"Print Chart";"Genco",#N/A,FALSE,"Print Chart";"Servco",#N/A,FALSE,"Print Chart";"Genco_Detail",#N/A,FALSE,"Summary Financials";"Servco_Detail",#N/A,FALSE,"Summary Financials"}</definedName>
    <definedName name="______wr6_2" localSheetId="24" hidden="1">{"Model Summary",#N/A,FALSE,"Print Chart";"Holdco",#N/A,FALSE,"Print Chart";"Genco",#N/A,FALSE,"Print Chart";"Servco",#N/A,FALSE,"Print Chart";"Genco_Detail",#N/A,FALSE,"Summary Financials";"Servco_Detail",#N/A,FALSE,"Summary Financials"}</definedName>
    <definedName name="______wr6_2" localSheetId="33" hidden="1">{"Model Summary",#N/A,FALSE,"Print Chart";"Holdco",#N/A,FALSE,"Print Chart";"Genco",#N/A,FALSE,"Print Chart";"Servco",#N/A,FALSE,"Print Chart";"Genco_Detail",#N/A,FALSE,"Summary Financials";"Servco_Detail",#N/A,FALSE,"Summary Financials"}</definedName>
    <definedName name="______wr6_2" localSheetId="43" hidden="1">{"Model Summary",#N/A,FALSE,"Print Chart";"Holdco",#N/A,FALSE,"Print Chart";"Genco",#N/A,FALSE,"Print Chart";"Servco",#N/A,FALSE,"Print Chart";"Genco_Detail",#N/A,FALSE,"Summary Financials";"Servco_Detail",#N/A,FALSE,"Summary Financials"}</definedName>
    <definedName name="______wr6_2" localSheetId="75" hidden="1">{"Model Summary",#N/A,FALSE,"Print Chart";"Holdco",#N/A,FALSE,"Print Chart";"Genco",#N/A,FALSE,"Print Chart";"Servco",#N/A,FALSE,"Print Chart";"Genco_Detail",#N/A,FALSE,"Summary Financials";"Servco_Detail",#N/A,FALSE,"Summary Financials"}</definedName>
    <definedName name="______wr6_2" localSheetId="78" hidden="1">{"Model Summary",#N/A,FALSE,"Print Chart";"Holdco",#N/A,FALSE,"Print Chart";"Genco",#N/A,FALSE,"Print Chart";"Servco",#N/A,FALSE,"Print Chart";"Genco_Detail",#N/A,FALSE,"Summary Financials";"Servco_Detail",#N/A,FALSE,"Summary Financials"}</definedName>
    <definedName name="______wr6_2" localSheetId="15"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84" hidden="1">{"Model Summary",#N/A,FALSE,"Print Chart";"Holdco",#N/A,FALSE,"Print Chart";"Genco",#N/A,FALSE,"Print Chart";"Servco",#N/A,FALSE,"Print Chart";"Genco_Detail",#N/A,FALSE,"Summary Financials";"Servco_Detail",#N/A,FALSE,"Summary Financials"}</definedName>
    <definedName name="______wr6_3" localSheetId="86" hidden="1">{"Model Summary",#N/A,FALSE,"Print Chart";"Holdco",#N/A,FALSE,"Print Chart";"Genco",#N/A,FALSE,"Print Chart";"Servco",#N/A,FALSE,"Print Chart";"Genco_Detail",#N/A,FALSE,"Summary Financials";"Servco_Detail",#N/A,FALSE,"Summary Financials"}</definedName>
    <definedName name="______wr6_3" localSheetId="91" hidden="1">{"Model Summary",#N/A,FALSE,"Print Chart";"Holdco",#N/A,FALSE,"Print Chart";"Genco",#N/A,FALSE,"Print Chart";"Servco",#N/A,FALSE,"Print Chart";"Genco_Detail",#N/A,FALSE,"Summary Financials";"Servco_Detail",#N/A,FALSE,"Summary Financials"}</definedName>
    <definedName name="______wr6_3" localSheetId="24" hidden="1">{"Model Summary",#N/A,FALSE,"Print Chart";"Holdco",#N/A,FALSE,"Print Chart";"Genco",#N/A,FALSE,"Print Chart";"Servco",#N/A,FALSE,"Print Chart";"Genco_Detail",#N/A,FALSE,"Summary Financials";"Servco_Detail",#N/A,FALSE,"Summary Financials"}</definedName>
    <definedName name="______wr6_3" localSheetId="33" hidden="1">{"Model Summary",#N/A,FALSE,"Print Chart";"Holdco",#N/A,FALSE,"Print Chart";"Genco",#N/A,FALSE,"Print Chart";"Servco",#N/A,FALSE,"Print Chart";"Genco_Detail",#N/A,FALSE,"Summary Financials";"Servco_Detail",#N/A,FALSE,"Summary Financials"}</definedName>
    <definedName name="______wr6_3" localSheetId="43" hidden="1">{"Model Summary",#N/A,FALSE,"Print Chart";"Holdco",#N/A,FALSE,"Print Chart";"Genco",#N/A,FALSE,"Print Chart";"Servco",#N/A,FALSE,"Print Chart";"Genco_Detail",#N/A,FALSE,"Summary Financials";"Servco_Detail",#N/A,FALSE,"Summary Financials"}</definedName>
    <definedName name="______wr6_3" localSheetId="75" hidden="1">{"Model Summary",#N/A,FALSE,"Print Chart";"Holdco",#N/A,FALSE,"Print Chart";"Genco",#N/A,FALSE,"Print Chart";"Servco",#N/A,FALSE,"Print Chart";"Genco_Detail",#N/A,FALSE,"Summary Financials";"Servco_Detail",#N/A,FALSE,"Summary Financials"}</definedName>
    <definedName name="______wr6_3" localSheetId="78" hidden="1">{"Model Summary",#N/A,FALSE,"Print Chart";"Holdco",#N/A,FALSE,"Print Chart";"Genco",#N/A,FALSE,"Print Chart";"Servco",#N/A,FALSE,"Print Chart";"Genco_Detail",#N/A,FALSE,"Summary Financials";"Servco_Detail",#N/A,FALSE,"Summary Financials"}</definedName>
    <definedName name="______wr6_3" localSheetId="15"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84" hidden="1">{"Model Summary",#N/A,FALSE,"Print Chart";"Holdco",#N/A,FALSE,"Print Chart";"Genco",#N/A,FALSE,"Print Chart";"Servco",#N/A,FALSE,"Print Chart";"Genco_Detail",#N/A,FALSE,"Summary Financials";"Servco_Detail",#N/A,FALSE,"Summary Financials"}</definedName>
    <definedName name="______wr6_4" localSheetId="86" hidden="1">{"Model Summary",#N/A,FALSE,"Print Chart";"Holdco",#N/A,FALSE,"Print Chart";"Genco",#N/A,FALSE,"Print Chart";"Servco",#N/A,FALSE,"Print Chart";"Genco_Detail",#N/A,FALSE,"Summary Financials";"Servco_Detail",#N/A,FALSE,"Summary Financials"}</definedName>
    <definedName name="______wr6_4" localSheetId="91" hidden="1">{"Model Summary",#N/A,FALSE,"Print Chart";"Holdco",#N/A,FALSE,"Print Chart";"Genco",#N/A,FALSE,"Print Chart";"Servco",#N/A,FALSE,"Print Chart";"Genco_Detail",#N/A,FALSE,"Summary Financials";"Servco_Detail",#N/A,FALSE,"Summary Financials"}</definedName>
    <definedName name="______wr6_4" localSheetId="24" hidden="1">{"Model Summary",#N/A,FALSE,"Print Chart";"Holdco",#N/A,FALSE,"Print Chart";"Genco",#N/A,FALSE,"Print Chart";"Servco",#N/A,FALSE,"Print Chart";"Genco_Detail",#N/A,FALSE,"Summary Financials";"Servco_Detail",#N/A,FALSE,"Summary Financials"}</definedName>
    <definedName name="______wr6_4" localSheetId="33" hidden="1">{"Model Summary",#N/A,FALSE,"Print Chart";"Holdco",#N/A,FALSE,"Print Chart";"Genco",#N/A,FALSE,"Print Chart";"Servco",#N/A,FALSE,"Print Chart";"Genco_Detail",#N/A,FALSE,"Summary Financials";"Servco_Detail",#N/A,FALSE,"Summary Financials"}</definedName>
    <definedName name="______wr6_4" localSheetId="43" hidden="1">{"Model Summary",#N/A,FALSE,"Print Chart";"Holdco",#N/A,FALSE,"Print Chart";"Genco",#N/A,FALSE,"Print Chart";"Servco",#N/A,FALSE,"Print Chart";"Genco_Detail",#N/A,FALSE,"Summary Financials";"Servco_Detail",#N/A,FALSE,"Summary Financials"}</definedName>
    <definedName name="______wr6_4" localSheetId="75" hidden="1">{"Model Summary",#N/A,FALSE,"Print Chart";"Holdco",#N/A,FALSE,"Print Chart";"Genco",#N/A,FALSE,"Print Chart";"Servco",#N/A,FALSE,"Print Chart";"Genco_Detail",#N/A,FALSE,"Summary Financials";"Servco_Detail",#N/A,FALSE,"Summary Financials"}</definedName>
    <definedName name="______wr6_4" localSheetId="78" hidden="1">{"Model Summary",#N/A,FALSE,"Print Chart";"Holdco",#N/A,FALSE,"Print Chart";"Genco",#N/A,FALSE,"Print Chart";"Servco",#N/A,FALSE,"Print Chart";"Genco_Detail",#N/A,FALSE,"Summary Financials";"Servco_Detail",#N/A,FALSE,"Summary Financials"}</definedName>
    <definedName name="______wr6_4" localSheetId="15"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79" hidden="1">{"holdco",#N/A,FALSE,"Summary Financials";"holdco",#N/A,FALSE,"Summary Financials"}</definedName>
    <definedName name="______wr9" localSheetId="80" hidden="1">{"holdco",#N/A,FALSE,"Summary Financials";"holdco",#N/A,FALSE,"Summary Financials"}</definedName>
    <definedName name="______wr9" localSheetId="81" hidden="1">{"holdco",#N/A,FALSE,"Summary Financials";"holdco",#N/A,FALSE,"Summary Financials"}</definedName>
    <definedName name="______wr9" localSheetId="82" hidden="1">{"holdco",#N/A,FALSE,"Summary Financials";"holdco",#N/A,FALSE,"Summary Financials"}</definedName>
    <definedName name="______wr9" localSheetId="83" hidden="1">{"holdco",#N/A,FALSE,"Summary Financials";"holdco",#N/A,FALSE,"Summary Financials"}</definedName>
    <definedName name="______wr9" localSheetId="84" hidden="1">{"holdco",#N/A,FALSE,"Summary Financials";"holdco",#N/A,FALSE,"Summary Financials"}</definedName>
    <definedName name="______wr9" localSheetId="86" hidden="1">{"holdco",#N/A,FALSE,"Summary Financials";"holdco",#N/A,FALSE,"Summary Financials"}</definedName>
    <definedName name="______wr9" localSheetId="87" hidden="1">{"holdco",#N/A,FALSE,"Summary Financials";"holdco",#N/A,FALSE,"Summary Financials"}</definedName>
    <definedName name="______wr9" localSheetId="88" hidden="1">{"holdco",#N/A,FALSE,"Summary Financials";"holdco",#N/A,FALSE,"Summary Financials"}</definedName>
    <definedName name="______wr9" localSheetId="89" hidden="1">{"holdco",#N/A,FALSE,"Summary Financials";"holdco",#N/A,FALSE,"Summary Financials"}</definedName>
    <definedName name="______wr9" localSheetId="90" hidden="1">{"holdco",#N/A,FALSE,"Summary Financials";"holdco",#N/A,FALSE,"Summary Financials"}</definedName>
    <definedName name="______wr9" localSheetId="91" hidden="1">{"holdco",#N/A,FALSE,"Summary Financials";"holdco",#N/A,FALSE,"Summary Financials"}</definedName>
    <definedName name="______wr9" localSheetId="92" hidden="1">{"holdco",#N/A,FALSE,"Summary Financials";"holdco",#N/A,FALSE,"Summary Financials"}</definedName>
    <definedName name="______wr9" localSheetId="93" hidden="1">{"holdco",#N/A,FALSE,"Summary Financials";"holdco",#N/A,FALSE,"Summary Financials"}</definedName>
    <definedName name="______wr9" localSheetId="94" hidden="1">{"holdco",#N/A,FALSE,"Summary Financials";"holdco",#N/A,FALSE,"Summary Financials"}</definedName>
    <definedName name="______wr9" localSheetId="95" hidden="1">{"holdco",#N/A,FALSE,"Summary Financials";"holdco",#N/A,FALSE,"Summary Financials"}</definedName>
    <definedName name="______wr9" localSheetId="99" hidden="1">{"holdco",#N/A,FALSE,"Summary Financials";"holdco",#N/A,FALSE,"Summary Financials"}</definedName>
    <definedName name="______wr9" localSheetId="100" hidden="1">{"holdco",#N/A,FALSE,"Summary Financials";"holdco",#N/A,FALSE,"Summary Financials"}</definedName>
    <definedName name="______wr9" localSheetId="24" hidden="1">{"holdco",#N/A,FALSE,"Summary Financials";"holdco",#N/A,FALSE,"Summary Financials"}</definedName>
    <definedName name="______wr9" localSheetId="33" hidden="1">{"holdco",#N/A,FALSE,"Summary Financials";"holdco",#N/A,FALSE,"Summary Financials"}</definedName>
    <definedName name="______wr9" localSheetId="36"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74" hidden="1">{"holdco",#N/A,FALSE,"Summary Financials";"holdco",#N/A,FALSE,"Summary Financials"}</definedName>
    <definedName name="______wr9" localSheetId="75" hidden="1">{"holdco",#N/A,FALSE,"Summary Financials";"holdco",#N/A,FALSE,"Summary Financials"}</definedName>
    <definedName name="______wr9" localSheetId="76"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15" hidden="1">{"holdco",#N/A,FALSE,"Summary Financials";"holdco",#N/A,FALSE,"Summary Financials"}</definedName>
    <definedName name="______wr9" hidden="1">{"holdco",#N/A,FALSE,"Summary Financials";"holdco",#N/A,FALSE,"Summary Financials"}</definedName>
    <definedName name="______wr9_1" localSheetId="84" hidden="1">{"holdco",#N/A,FALSE,"Summary Financials";"holdco",#N/A,FALSE,"Summary Financials"}</definedName>
    <definedName name="______wr9_1" localSheetId="86" hidden="1">{"holdco",#N/A,FALSE,"Summary Financials";"holdco",#N/A,FALSE,"Summary Financials"}</definedName>
    <definedName name="______wr9_1" localSheetId="91" hidden="1">{"holdco",#N/A,FALSE,"Summary Financials";"holdco",#N/A,FALSE,"Summary Financials"}</definedName>
    <definedName name="______wr9_1" localSheetId="24" hidden="1">{"holdco",#N/A,FALSE,"Summary Financials";"holdco",#N/A,FALSE,"Summary Financials"}</definedName>
    <definedName name="______wr9_1" localSheetId="33" hidden="1">{"holdco",#N/A,FALSE,"Summary Financials";"holdco",#N/A,FALSE,"Summary Financials"}</definedName>
    <definedName name="______wr9_1" localSheetId="43" hidden="1">{"holdco",#N/A,FALSE,"Summary Financials";"holdco",#N/A,FALSE,"Summary Financials"}</definedName>
    <definedName name="______wr9_1" localSheetId="75" hidden="1">{"holdco",#N/A,FALSE,"Summary Financials";"holdco",#N/A,FALSE,"Summary Financials"}</definedName>
    <definedName name="______wr9_1" localSheetId="78" hidden="1">{"holdco",#N/A,FALSE,"Summary Financials";"holdco",#N/A,FALSE,"Summary Financials"}</definedName>
    <definedName name="______wr9_1" localSheetId="15" hidden="1">{"holdco",#N/A,FALSE,"Summary Financials";"holdco",#N/A,FALSE,"Summary Financials"}</definedName>
    <definedName name="______wr9_1" hidden="1">{"holdco",#N/A,FALSE,"Summary Financials";"holdco",#N/A,FALSE,"Summary Financials"}</definedName>
    <definedName name="______wr9_2" localSheetId="84" hidden="1">{"holdco",#N/A,FALSE,"Summary Financials";"holdco",#N/A,FALSE,"Summary Financials"}</definedName>
    <definedName name="______wr9_2" localSheetId="86" hidden="1">{"holdco",#N/A,FALSE,"Summary Financials";"holdco",#N/A,FALSE,"Summary Financials"}</definedName>
    <definedName name="______wr9_2" localSheetId="91" hidden="1">{"holdco",#N/A,FALSE,"Summary Financials";"holdco",#N/A,FALSE,"Summary Financials"}</definedName>
    <definedName name="______wr9_2" localSheetId="24" hidden="1">{"holdco",#N/A,FALSE,"Summary Financials";"holdco",#N/A,FALSE,"Summary Financials"}</definedName>
    <definedName name="______wr9_2" localSheetId="33" hidden="1">{"holdco",#N/A,FALSE,"Summary Financials";"holdco",#N/A,FALSE,"Summary Financials"}</definedName>
    <definedName name="______wr9_2" localSheetId="43" hidden="1">{"holdco",#N/A,FALSE,"Summary Financials";"holdco",#N/A,FALSE,"Summary Financials"}</definedName>
    <definedName name="______wr9_2" localSheetId="75" hidden="1">{"holdco",#N/A,FALSE,"Summary Financials";"holdco",#N/A,FALSE,"Summary Financials"}</definedName>
    <definedName name="______wr9_2" localSheetId="78" hidden="1">{"holdco",#N/A,FALSE,"Summary Financials";"holdco",#N/A,FALSE,"Summary Financials"}</definedName>
    <definedName name="______wr9_2" localSheetId="15" hidden="1">{"holdco",#N/A,FALSE,"Summary Financials";"holdco",#N/A,FALSE,"Summary Financials"}</definedName>
    <definedName name="______wr9_2" hidden="1">{"holdco",#N/A,FALSE,"Summary Financials";"holdco",#N/A,FALSE,"Summary Financials"}</definedName>
    <definedName name="______wr9_3" localSheetId="84" hidden="1">{"holdco",#N/A,FALSE,"Summary Financials";"holdco",#N/A,FALSE,"Summary Financials"}</definedName>
    <definedName name="______wr9_3" localSheetId="86" hidden="1">{"holdco",#N/A,FALSE,"Summary Financials";"holdco",#N/A,FALSE,"Summary Financials"}</definedName>
    <definedName name="______wr9_3" localSheetId="91" hidden="1">{"holdco",#N/A,FALSE,"Summary Financials";"holdco",#N/A,FALSE,"Summary Financials"}</definedName>
    <definedName name="______wr9_3" localSheetId="24" hidden="1">{"holdco",#N/A,FALSE,"Summary Financials";"holdco",#N/A,FALSE,"Summary Financials"}</definedName>
    <definedName name="______wr9_3" localSheetId="33" hidden="1">{"holdco",#N/A,FALSE,"Summary Financials";"holdco",#N/A,FALSE,"Summary Financials"}</definedName>
    <definedName name="______wr9_3" localSheetId="43" hidden="1">{"holdco",#N/A,FALSE,"Summary Financials";"holdco",#N/A,FALSE,"Summary Financials"}</definedName>
    <definedName name="______wr9_3" localSheetId="75" hidden="1">{"holdco",#N/A,FALSE,"Summary Financials";"holdco",#N/A,FALSE,"Summary Financials"}</definedName>
    <definedName name="______wr9_3" localSheetId="78" hidden="1">{"holdco",#N/A,FALSE,"Summary Financials";"holdco",#N/A,FALSE,"Summary Financials"}</definedName>
    <definedName name="______wr9_3" localSheetId="15" hidden="1">{"holdco",#N/A,FALSE,"Summary Financials";"holdco",#N/A,FALSE,"Summary Financials"}</definedName>
    <definedName name="______wr9_3" hidden="1">{"holdco",#N/A,FALSE,"Summary Financials";"holdco",#N/A,FALSE,"Summary Financials"}</definedName>
    <definedName name="______wr9_4" localSheetId="84" hidden="1">{"holdco",#N/A,FALSE,"Summary Financials";"holdco",#N/A,FALSE,"Summary Financials"}</definedName>
    <definedName name="______wr9_4" localSheetId="86" hidden="1">{"holdco",#N/A,FALSE,"Summary Financials";"holdco",#N/A,FALSE,"Summary Financials"}</definedName>
    <definedName name="______wr9_4" localSheetId="91" hidden="1">{"holdco",#N/A,FALSE,"Summary Financials";"holdco",#N/A,FALSE,"Summary Financials"}</definedName>
    <definedName name="______wr9_4" localSheetId="24" hidden="1">{"holdco",#N/A,FALSE,"Summary Financials";"holdco",#N/A,FALSE,"Summary Financials"}</definedName>
    <definedName name="______wr9_4" localSheetId="33" hidden="1">{"holdco",#N/A,FALSE,"Summary Financials";"holdco",#N/A,FALSE,"Summary Financials"}</definedName>
    <definedName name="______wr9_4" localSheetId="43" hidden="1">{"holdco",#N/A,FALSE,"Summary Financials";"holdco",#N/A,FALSE,"Summary Financials"}</definedName>
    <definedName name="______wr9_4" localSheetId="75" hidden="1">{"holdco",#N/A,FALSE,"Summary Financials";"holdco",#N/A,FALSE,"Summary Financials"}</definedName>
    <definedName name="______wr9_4" localSheetId="78" hidden="1">{"holdco",#N/A,FALSE,"Summary Financials";"holdco",#N/A,FALSE,"Summary Financials"}</definedName>
    <definedName name="______wr9_4" localSheetId="15"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79" hidden="1">{"holdco",#N/A,FALSE,"Summary Financials";"holdco",#N/A,FALSE,"Summary Financials"}</definedName>
    <definedName name="______wrn1" localSheetId="80" hidden="1">{"holdco",#N/A,FALSE,"Summary Financials";"holdco",#N/A,FALSE,"Summary Financials"}</definedName>
    <definedName name="______wrn1" localSheetId="81" hidden="1">{"holdco",#N/A,FALSE,"Summary Financials";"holdco",#N/A,FALSE,"Summary Financials"}</definedName>
    <definedName name="______wrn1" localSheetId="82" hidden="1">{"holdco",#N/A,FALSE,"Summary Financials";"holdco",#N/A,FALSE,"Summary Financials"}</definedName>
    <definedName name="______wrn1" localSheetId="83" hidden="1">{"holdco",#N/A,FALSE,"Summary Financials";"holdco",#N/A,FALSE,"Summary Financials"}</definedName>
    <definedName name="______wrn1" localSheetId="84" hidden="1">{"holdco",#N/A,FALSE,"Summary Financials";"holdco",#N/A,FALSE,"Summary Financials"}</definedName>
    <definedName name="______wrn1" localSheetId="86" hidden="1">{"holdco",#N/A,FALSE,"Summary Financials";"holdco",#N/A,FALSE,"Summary Financials"}</definedName>
    <definedName name="______wrn1" localSheetId="87" hidden="1">{"holdco",#N/A,FALSE,"Summary Financials";"holdco",#N/A,FALSE,"Summary Financials"}</definedName>
    <definedName name="______wrn1" localSheetId="88" hidden="1">{"holdco",#N/A,FALSE,"Summary Financials";"holdco",#N/A,FALSE,"Summary Financials"}</definedName>
    <definedName name="______wrn1" localSheetId="89" hidden="1">{"holdco",#N/A,FALSE,"Summary Financials";"holdco",#N/A,FALSE,"Summary Financials"}</definedName>
    <definedName name="______wrn1" localSheetId="90" hidden="1">{"holdco",#N/A,FALSE,"Summary Financials";"holdco",#N/A,FALSE,"Summary Financials"}</definedName>
    <definedName name="______wrn1" localSheetId="91" hidden="1">{"holdco",#N/A,FALSE,"Summary Financials";"holdco",#N/A,FALSE,"Summary Financials"}</definedName>
    <definedName name="______wrn1" localSheetId="92" hidden="1">{"holdco",#N/A,FALSE,"Summary Financials";"holdco",#N/A,FALSE,"Summary Financials"}</definedName>
    <definedName name="______wrn1" localSheetId="93" hidden="1">{"holdco",#N/A,FALSE,"Summary Financials";"holdco",#N/A,FALSE,"Summary Financials"}</definedName>
    <definedName name="______wrn1" localSheetId="94" hidden="1">{"holdco",#N/A,FALSE,"Summary Financials";"holdco",#N/A,FALSE,"Summary Financials"}</definedName>
    <definedName name="______wrn1" localSheetId="95" hidden="1">{"holdco",#N/A,FALSE,"Summary Financials";"holdco",#N/A,FALSE,"Summary Financials"}</definedName>
    <definedName name="______wrn1" localSheetId="99" hidden="1">{"holdco",#N/A,FALSE,"Summary Financials";"holdco",#N/A,FALSE,"Summary Financials"}</definedName>
    <definedName name="______wrn1" localSheetId="100" hidden="1">{"holdco",#N/A,FALSE,"Summary Financials";"holdco",#N/A,FALSE,"Summary Financials"}</definedName>
    <definedName name="______wrn1" localSheetId="24" hidden="1">{"holdco",#N/A,FALSE,"Summary Financials";"holdco",#N/A,FALSE,"Summary Financials"}</definedName>
    <definedName name="______wrn1" localSheetId="33" hidden="1">{"holdco",#N/A,FALSE,"Summary Financials";"holdco",#N/A,FALSE,"Summary Financials"}</definedName>
    <definedName name="______wrn1" localSheetId="36"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74" hidden="1">{"holdco",#N/A,FALSE,"Summary Financials";"holdco",#N/A,FALSE,"Summary Financials"}</definedName>
    <definedName name="______wrn1" localSheetId="75" hidden="1">{"holdco",#N/A,FALSE,"Summary Financials";"holdco",#N/A,FALSE,"Summary Financials"}</definedName>
    <definedName name="______wrn1" localSheetId="76"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15" hidden="1">{"holdco",#N/A,FALSE,"Summary Financials";"holdco",#N/A,FALSE,"Summary Financials"}</definedName>
    <definedName name="______wrn1" hidden="1">{"holdco",#N/A,FALSE,"Summary Financials";"holdco",#N/A,FALSE,"Summary Financials"}</definedName>
    <definedName name="______wrn1_1" localSheetId="84" hidden="1">{"holdco",#N/A,FALSE,"Summary Financials";"holdco",#N/A,FALSE,"Summary Financials"}</definedName>
    <definedName name="______wrn1_1" localSheetId="86" hidden="1">{"holdco",#N/A,FALSE,"Summary Financials";"holdco",#N/A,FALSE,"Summary Financials"}</definedName>
    <definedName name="______wrn1_1" localSheetId="91" hidden="1">{"holdco",#N/A,FALSE,"Summary Financials";"holdco",#N/A,FALSE,"Summary Financials"}</definedName>
    <definedName name="______wrn1_1" localSheetId="24" hidden="1">{"holdco",#N/A,FALSE,"Summary Financials";"holdco",#N/A,FALSE,"Summary Financials"}</definedName>
    <definedName name="______wrn1_1" localSheetId="33" hidden="1">{"holdco",#N/A,FALSE,"Summary Financials";"holdco",#N/A,FALSE,"Summary Financials"}</definedName>
    <definedName name="______wrn1_1" localSheetId="43" hidden="1">{"holdco",#N/A,FALSE,"Summary Financials";"holdco",#N/A,FALSE,"Summary Financials"}</definedName>
    <definedName name="______wrn1_1" localSheetId="75" hidden="1">{"holdco",#N/A,FALSE,"Summary Financials";"holdco",#N/A,FALSE,"Summary Financials"}</definedName>
    <definedName name="______wrn1_1" localSheetId="78" hidden="1">{"holdco",#N/A,FALSE,"Summary Financials";"holdco",#N/A,FALSE,"Summary Financials"}</definedName>
    <definedName name="______wrn1_1" localSheetId="15" hidden="1">{"holdco",#N/A,FALSE,"Summary Financials";"holdco",#N/A,FALSE,"Summary Financials"}</definedName>
    <definedName name="______wrn1_1" hidden="1">{"holdco",#N/A,FALSE,"Summary Financials";"holdco",#N/A,FALSE,"Summary Financials"}</definedName>
    <definedName name="______wrn1_2" localSheetId="84" hidden="1">{"holdco",#N/A,FALSE,"Summary Financials";"holdco",#N/A,FALSE,"Summary Financials"}</definedName>
    <definedName name="______wrn1_2" localSheetId="86" hidden="1">{"holdco",#N/A,FALSE,"Summary Financials";"holdco",#N/A,FALSE,"Summary Financials"}</definedName>
    <definedName name="______wrn1_2" localSheetId="91" hidden="1">{"holdco",#N/A,FALSE,"Summary Financials";"holdco",#N/A,FALSE,"Summary Financials"}</definedName>
    <definedName name="______wrn1_2" localSheetId="24" hidden="1">{"holdco",#N/A,FALSE,"Summary Financials";"holdco",#N/A,FALSE,"Summary Financials"}</definedName>
    <definedName name="______wrn1_2" localSheetId="33" hidden="1">{"holdco",#N/A,FALSE,"Summary Financials";"holdco",#N/A,FALSE,"Summary Financials"}</definedName>
    <definedName name="______wrn1_2" localSheetId="43" hidden="1">{"holdco",#N/A,FALSE,"Summary Financials";"holdco",#N/A,FALSE,"Summary Financials"}</definedName>
    <definedName name="______wrn1_2" localSheetId="75" hidden="1">{"holdco",#N/A,FALSE,"Summary Financials";"holdco",#N/A,FALSE,"Summary Financials"}</definedName>
    <definedName name="______wrn1_2" localSheetId="78" hidden="1">{"holdco",#N/A,FALSE,"Summary Financials";"holdco",#N/A,FALSE,"Summary Financials"}</definedName>
    <definedName name="______wrn1_2" localSheetId="15" hidden="1">{"holdco",#N/A,FALSE,"Summary Financials";"holdco",#N/A,FALSE,"Summary Financials"}</definedName>
    <definedName name="______wrn1_2" hidden="1">{"holdco",#N/A,FALSE,"Summary Financials";"holdco",#N/A,FALSE,"Summary Financials"}</definedName>
    <definedName name="______wrn1_3" localSheetId="84" hidden="1">{"holdco",#N/A,FALSE,"Summary Financials";"holdco",#N/A,FALSE,"Summary Financials"}</definedName>
    <definedName name="______wrn1_3" localSheetId="86" hidden="1">{"holdco",#N/A,FALSE,"Summary Financials";"holdco",#N/A,FALSE,"Summary Financials"}</definedName>
    <definedName name="______wrn1_3" localSheetId="91" hidden="1">{"holdco",#N/A,FALSE,"Summary Financials";"holdco",#N/A,FALSE,"Summary Financials"}</definedName>
    <definedName name="______wrn1_3" localSheetId="24" hidden="1">{"holdco",#N/A,FALSE,"Summary Financials";"holdco",#N/A,FALSE,"Summary Financials"}</definedName>
    <definedName name="______wrn1_3" localSheetId="33" hidden="1">{"holdco",#N/A,FALSE,"Summary Financials";"holdco",#N/A,FALSE,"Summary Financials"}</definedName>
    <definedName name="______wrn1_3" localSheetId="43" hidden="1">{"holdco",#N/A,FALSE,"Summary Financials";"holdco",#N/A,FALSE,"Summary Financials"}</definedName>
    <definedName name="______wrn1_3" localSheetId="75" hidden="1">{"holdco",#N/A,FALSE,"Summary Financials";"holdco",#N/A,FALSE,"Summary Financials"}</definedName>
    <definedName name="______wrn1_3" localSheetId="78" hidden="1">{"holdco",#N/A,FALSE,"Summary Financials";"holdco",#N/A,FALSE,"Summary Financials"}</definedName>
    <definedName name="______wrn1_3" localSheetId="15" hidden="1">{"holdco",#N/A,FALSE,"Summary Financials";"holdco",#N/A,FALSE,"Summary Financials"}</definedName>
    <definedName name="______wrn1_3" hidden="1">{"holdco",#N/A,FALSE,"Summary Financials";"holdco",#N/A,FALSE,"Summary Financials"}</definedName>
    <definedName name="______wrn1_4" localSheetId="84" hidden="1">{"holdco",#N/A,FALSE,"Summary Financials";"holdco",#N/A,FALSE,"Summary Financials"}</definedName>
    <definedName name="______wrn1_4" localSheetId="86" hidden="1">{"holdco",#N/A,FALSE,"Summary Financials";"holdco",#N/A,FALSE,"Summary Financials"}</definedName>
    <definedName name="______wrn1_4" localSheetId="91" hidden="1">{"holdco",#N/A,FALSE,"Summary Financials";"holdco",#N/A,FALSE,"Summary Financials"}</definedName>
    <definedName name="______wrn1_4" localSheetId="24" hidden="1">{"holdco",#N/A,FALSE,"Summary Financials";"holdco",#N/A,FALSE,"Summary Financials"}</definedName>
    <definedName name="______wrn1_4" localSheetId="33" hidden="1">{"holdco",#N/A,FALSE,"Summary Financials";"holdco",#N/A,FALSE,"Summary Financials"}</definedName>
    <definedName name="______wrn1_4" localSheetId="43" hidden="1">{"holdco",#N/A,FALSE,"Summary Financials";"holdco",#N/A,FALSE,"Summary Financials"}</definedName>
    <definedName name="______wrn1_4" localSheetId="75" hidden="1">{"holdco",#N/A,FALSE,"Summary Financials";"holdco",#N/A,FALSE,"Summary Financials"}</definedName>
    <definedName name="______wrn1_4" localSheetId="78" hidden="1">{"holdco",#N/A,FALSE,"Summary Financials";"holdco",#N/A,FALSE,"Summary Financials"}</definedName>
    <definedName name="______wrn1_4" localSheetId="15"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79" hidden="1">{"holdco",#N/A,FALSE,"Summary Financials";"holdco",#N/A,FALSE,"Summary Financials"}</definedName>
    <definedName name="______wrn2" localSheetId="80" hidden="1">{"holdco",#N/A,FALSE,"Summary Financials";"holdco",#N/A,FALSE,"Summary Financials"}</definedName>
    <definedName name="______wrn2" localSheetId="81" hidden="1">{"holdco",#N/A,FALSE,"Summary Financials";"holdco",#N/A,FALSE,"Summary Financials"}</definedName>
    <definedName name="______wrn2" localSheetId="82" hidden="1">{"holdco",#N/A,FALSE,"Summary Financials";"holdco",#N/A,FALSE,"Summary Financials"}</definedName>
    <definedName name="______wrn2" localSheetId="83" hidden="1">{"holdco",#N/A,FALSE,"Summary Financials";"holdco",#N/A,FALSE,"Summary Financials"}</definedName>
    <definedName name="______wrn2" localSheetId="84" hidden="1">{"holdco",#N/A,FALSE,"Summary Financials";"holdco",#N/A,FALSE,"Summary Financials"}</definedName>
    <definedName name="______wrn2" localSheetId="86" hidden="1">{"holdco",#N/A,FALSE,"Summary Financials";"holdco",#N/A,FALSE,"Summary Financials"}</definedName>
    <definedName name="______wrn2" localSheetId="87" hidden="1">{"holdco",#N/A,FALSE,"Summary Financials";"holdco",#N/A,FALSE,"Summary Financials"}</definedName>
    <definedName name="______wrn2" localSheetId="88" hidden="1">{"holdco",#N/A,FALSE,"Summary Financials";"holdco",#N/A,FALSE,"Summary Financials"}</definedName>
    <definedName name="______wrn2" localSheetId="89" hidden="1">{"holdco",#N/A,FALSE,"Summary Financials";"holdco",#N/A,FALSE,"Summary Financials"}</definedName>
    <definedName name="______wrn2" localSheetId="90" hidden="1">{"holdco",#N/A,FALSE,"Summary Financials";"holdco",#N/A,FALSE,"Summary Financials"}</definedName>
    <definedName name="______wrn2" localSheetId="91" hidden="1">{"holdco",#N/A,FALSE,"Summary Financials";"holdco",#N/A,FALSE,"Summary Financials"}</definedName>
    <definedName name="______wrn2" localSheetId="92" hidden="1">{"holdco",#N/A,FALSE,"Summary Financials";"holdco",#N/A,FALSE,"Summary Financials"}</definedName>
    <definedName name="______wrn2" localSheetId="93" hidden="1">{"holdco",#N/A,FALSE,"Summary Financials";"holdco",#N/A,FALSE,"Summary Financials"}</definedName>
    <definedName name="______wrn2" localSheetId="94" hidden="1">{"holdco",#N/A,FALSE,"Summary Financials";"holdco",#N/A,FALSE,"Summary Financials"}</definedName>
    <definedName name="______wrn2" localSheetId="95" hidden="1">{"holdco",#N/A,FALSE,"Summary Financials";"holdco",#N/A,FALSE,"Summary Financials"}</definedName>
    <definedName name="______wrn2" localSheetId="99" hidden="1">{"holdco",#N/A,FALSE,"Summary Financials";"holdco",#N/A,FALSE,"Summary Financials"}</definedName>
    <definedName name="______wrn2" localSheetId="100" hidden="1">{"holdco",#N/A,FALSE,"Summary Financials";"holdco",#N/A,FALSE,"Summary Financials"}</definedName>
    <definedName name="______wrn2" localSheetId="24" hidden="1">{"holdco",#N/A,FALSE,"Summary Financials";"holdco",#N/A,FALSE,"Summary Financials"}</definedName>
    <definedName name="______wrn2" localSheetId="33" hidden="1">{"holdco",#N/A,FALSE,"Summary Financials";"holdco",#N/A,FALSE,"Summary Financials"}</definedName>
    <definedName name="______wrn2" localSheetId="36"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74" hidden="1">{"holdco",#N/A,FALSE,"Summary Financials";"holdco",#N/A,FALSE,"Summary Financials"}</definedName>
    <definedName name="______wrn2" localSheetId="75" hidden="1">{"holdco",#N/A,FALSE,"Summary Financials";"holdco",#N/A,FALSE,"Summary Financials"}</definedName>
    <definedName name="______wrn2" localSheetId="76"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15" hidden="1">{"holdco",#N/A,FALSE,"Summary Financials";"holdco",#N/A,FALSE,"Summary Financials"}</definedName>
    <definedName name="______wrn2" hidden="1">{"holdco",#N/A,FALSE,"Summary Financials";"holdco",#N/A,FALSE,"Summary Financials"}</definedName>
    <definedName name="______wrn2_1" localSheetId="84" hidden="1">{"holdco",#N/A,FALSE,"Summary Financials";"holdco",#N/A,FALSE,"Summary Financials"}</definedName>
    <definedName name="______wrn2_1" localSheetId="86" hidden="1">{"holdco",#N/A,FALSE,"Summary Financials";"holdco",#N/A,FALSE,"Summary Financials"}</definedName>
    <definedName name="______wrn2_1" localSheetId="91" hidden="1">{"holdco",#N/A,FALSE,"Summary Financials";"holdco",#N/A,FALSE,"Summary Financials"}</definedName>
    <definedName name="______wrn2_1" localSheetId="24" hidden="1">{"holdco",#N/A,FALSE,"Summary Financials";"holdco",#N/A,FALSE,"Summary Financials"}</definedName>
    <definedName name="______wrn2_1" localSheetId="33" hidden="1">{"holdco",#N/A,FALSE,"Summary Financials";"holdco",#N/A,FALSE,"Summary Financials"}</definedName>
    <definedName name="______wrn2_1" localSheetId="43" hidden="1">{"holdco",#N/A,FALSE,"Summary Financials";"holdco",#N/A,FALSE,"Summary Financials"}</definedName>
    <definedName name="______wrn2_1" localSheetId="75" hidden="1">{"holdco",#N/A,FALSE,"Summary Financials";"holdco",#N/A,FALSE,"Summary Financials"}</definedName>
    <definedName name="______wrn2_1" localSheetId="78" hidden="1">{"holdco",#N/A,FALSE,"Summary Financials";"holdco",#N/A,FALSE,"Summary Financials"}</definedName>
    <definedName name="______wrn2_1" localSheetId="15" hidden="1">{"holdco",#N/A,FALSE,"Summary Financials";"holdco",#N/A,FALSE,"Summary Financials"}</definedName>
    <definedName name="______wrn2_1" hidden="1">{"holdco",#N/A,FALSE,"Summary Financials";"holdco",#N/A,FALSE,"Summary Financials"}</definedName>
    <definedName name="______wrn2_2" localSheetId="84" hidden="1">{"holdco",#N/A,FALSE,"Summary Financials";"holdco",#N/A,FALSE,"Summary Financials"}</definedName>
    <definedName name="______wrn2_2" localSheetId="86" hidden="1">{"holdco",#N/A,FALSE,"Summary Financials";"holdco",#N/A,FALSE,"Summary Financials"}</definedName>
    <definedName name="______wrn2_2" localSheetId="91" hidden="1">{"holdco",#N/A,FALSE,"Summary Financials";"holdco",#N/A,FALSE,"Summary Financials"}</definedName>
    <definedName name="______wrn2_2" localSheetId="24" hidden="1">{"holdco",#N/A,FALSE,"Summary Financials";"holdco",#N/A,FALSE,"Summary Financials"}</definedName>
    <definedName name="______wrn2_2" localSheetId="33" hidden="1">{"holdco",#N/A,FALSE,"Summary Financials";"holdco",#N/A,FALSE,"Summary Financials"}</definedName>
    <definedName name="______wrn2_2" localSheetId="43" hidden="1">{"holdco",#N/A,FALSE,"Summary Financials";"holdco",#N/A,FALSE,"Summary Financials"}</definedName>
    <definedName name="______wrn2_2" localSheetId="75" hidden="1">{"holdco",#N/A,FALSE,"Summary Financials";"holdco",#N/A,FALSE,"Summary Financials"}</definedName>
    <definedName name="______wrn2_2" localSheetId="78" hidden="1">{"holdco",#N/A,FALSE,"Summary Financials";"holdco",#N/A,FALSE,"Summary Financials"}</definedName>
    <definedName name="______wrn2_2" localSheetId="15" hidden="1">{"holdco",#N/A,FALSE,"Summary Financials";"holdco",#N/A,FALSE,"Summary Financials"}</definedName>
    <definedName name="______wrn2_2" hidden="1">{"holdco",#N/A,FALSE,"Summary Financials";"holdco",#N/A,FALSE,"Summary Financials"}</definedName>
    <definedName name="______wrn2_3" localSheetId="84" hidden="1">{"holdco",#N/A,FALSE,"Summary Financials";"holdco",#N/A,FALSE,"Summary Financials"}</definedName>
    <definedName name="______wrn2_3" localSheetId="86" hidden="1">{"holdco",#N/A,FALSE,"Summary Financials";"holdco",#N/A,FALSE,"Summary Financials"}</definedName>
    <definedName name="______wrn2_3" localSheetId="91" hidden="1">{"holdco",#N/A,FALSE,"Summary Financials";"holdco",#N/A,FALSE,"Summary Financials"}</definedName>
    <definedName name="______wrn2_3" localSheetId="24" hidden="1">{"holdco",#N/A,FALSE,"Summary Financials";"holdco",#N/A,FALSE,"Summary Financials"}</definedName>
    <definedName name="______wrn2_3" localSheetId="33" hidden="1">{"holdco",#N/A,FALSE,"Summary Financials";"holdco",#N/A,FALSE,"Summary Financials"}</definedName>
    <definedName name="______wrn2_3" localSheetId="43" hidden="1">{"holdco",#N/A,FALSE,"Summary Financials";"holdco",#N/A,FALSE,"Summary Financials"}</definedName>
    <definedName name="______wrn2_3" localSheetId="75" hidden="1">{"holdco",#N/A,FALSE,"Summary Financials";"holdco",#N/A,FALSE,"Summary Financials"}</definedName>
    <definedName name="______wrn2_3" localSheetId="78" hidden="1">{"holdco",#N/A,FALSE,"Summary Financials";"holdco",#N/A,FALSE,"Summary Financials"}</definedName>
    <definedName name="______wrn2_3" localSheetId="15" hidden="1">{"holdco",#N/A,FALSE,"Summary Financials";"holdco",#N/A,FALSE,"Summary Financials"}</definedName>
    <definedName name="______wrn2_3" hidden="1">{"holdco",#N/A,FALSE,"Summary Financials";"holdco",#N/A,FALSE,"Summary Financials"}</definedName>
    <definedName name="______wrn2_4" localSheetId="84" hidden="1">{"holdco",#N/A,FALSE,"Summary Financials";"holdco",#N/A,FALSE,"Summary Financials"}</definedName>
    <definedName name="______wrn2_4" localSheetId="86" hidden="1">{"holdco",#N/A,FALSE,"Summary Financials";"holdco",#N/A,FALSE,"Summary Financials"}</definedName>
    <definedName name="______wrn2_4" localSheetId="91" hidden="1">{"holdco",#N/A,FALSE,"Summary Financials";"holdco",#N/A,FALSE,"Summary Financials"}</definedName>
    <definedName name="______wrn2_4" localSheetId="24" hidden="1">{"holdco",#N/A,FALSE,"Summary Financials";"holdco",#N/A,FALSE,"Summary Financials"}</definedName>
    <definedName name="______wrn2_4" localSheetId="33" hidden="1">{"holdco",#N/A,FALSE,"Summary Financials";"holdco",#N/A,FALSE,"Summary Financials"}</definedName>
    <definedName name="______wrn2_4" localSheetId="43" hidden="1">{"holdco",#N/A,FALSE,"Summary Financials";"holdco",#N/A,FALSE,"Summary Financials"}</definedName>
    <definedName name="______wrn2_4" localSheetId="75" hidden="1">{"holdco",#N/A,FALSE,"Summary Financials";"holdco",#N/A,FALSE,"Summary Financials"}</definedName>
    <definedName name="______wrn2_4" localSheetId="78" hidden="1">{"holdco",#N/A,FALSE,"Summary Financials";"holdco",#N/A,FALSE,"Summary Financials"}</definedName>
    <definedName name="______wrn2_4" localSheetId="15"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79" hidden="1">{"holdco",#N/A,FALSE,"Summary Financials";"holdco",#N/A,FALSE,"Summary Financials"}</definedName>
    <definedName name="______wrn3" localSheetId="80" hidden="1">{"holdco",#N/A,FALSE,"Summary Financials";"holdco",#N/A,FALSE,"Summary Financials"}</definedName>
    <definedName name="______wrn3" localSheetId="81" hidden="1">{"holdco",#N/A,FALSE,"Summary Financials";"holdco",#N/A,FALSE,"Summary Financials"}</definedName>
    <definedName name="______wrn3" localSheetId="82" hidden="1">{"holdco",#N/A,FALSE,"Summary Financials";"holdco",#N/A,FALSE,"Summary Financials"}</definedName>
    <definedName name="______wrn3" localSheetId="83" hidden="1">{"holdco",#N/A,FALSE,"Summary Financials";"holdco",#N/A,FALSE,"Summary Financials"}</definedName>
    <definedName name="______wrn3" localSheetId="84" hidden="1">{"holdco",#N/A,FALSE,"Summary Financials";"holdco",#N/A,FALSE,"Summary Financials"}</definedName>
    <definedName name="______wrn3" localSheetId="86" hidden="1">{"holdco",#N/A,FALSE,"Summary Financials";"holdco",#N/A,FALSE,"Summary Financials"}</definedName>
    <definedName name="______wrn3" localSheetId="87" hidden="1">{"holdco",#N/A,FALSE,"Summary Financials";"holdco",#N/A,FALSE,"Summary Financials"}</definedName>
    <definedName name="______wrn3" localSheetId="88" hidden="1">{"holdco",#N/A,FALSE,"Summary Financials";"holdco",#N/A,FALSE,"Summary Financials"}</definedName>
    <definedName name="______wrn3" localSheetId="89" hidden="1">{"holdco",#N/A,FALSE,"Summary Financials";"holdco",#N/A,FALSE,"Summary Financials"}</definedName>
    <definedName name="______wrn3" localSheetId="90" hidden="1">{"holdco",#N/A,FALSE,"Summary Financials";"holdco",#N/A,FALSE,"Summary Financials"}</definedName>
    <definedName name="______wrn3" localSheetId="91" hidden="1">{"holdco",#N/A,FALSE,"Summary Financials";"holdco",#N/A,FALSE,"Summary Financials"}</definedName>
    <definedName name="______wrn3" localSheetId="92" hidden="1">{"holdco",#N/A,FALSE,"Summary Financials";"holdco",#N/A,FALSE,"Summary Financials"}</definedName>
    <definedName name="______wrn3" localSheetId="93" hidden="1">{"holdco",#N/A,FALSE,"Summary Financials";"holdco",#N/A,FALSE,"Summary Financials"}</definedName>
    <definedName name="______wrn3" localSheetId="94" hidden="1">{"holdco",#N/A,FALSE,"Summary Financials";"holdco",#N/A,FALSE,"Summary Financials"}</definedName>
    <definedName name="______wrn3" localSheetId="95" hidden="1">{"holdco",#N/A,FALSE,"Summary Financials";"holdco",#N/A,FALSE,"Summary Financials"}</definedName>
    <definedName name="______wrn3" localSheetId="99" hidden="1">{"holdco",#N/A,FALSE,"Summary Financials";"holdco",#N/A,FALSE,"Summary Financials"}</definedName>
    <definedName name="______wrn3" localSheetId="100" hidden="1">{"holdco",#N/A,FALSE,"Summary Financials";"holdco",#N/A,FALSE,"Summary Financials"}</definedName>
    <definedName name="______wrn3" localSheetId="24" hidden="1">{"holdco",#N/A,FALSE,"Summary Financials";"holdco",#N/A,FALSE,"Summary Financials"}</definedName>
    <definedName name="______wrn3" localSheetId="33" hidden="1">{"holdco",#N/A,FALSE,"Summary Financials";"holdco",#N/A,FALSE,"Summary Financials"}</definedName>
    <definedName name="______wrn3" localSheetId="36"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74" hidden="1">{"holdco",#N/A,FALSE,"Summary Financials";"holdco",#N/A,FALSE,"Summary Financials"}</definedName>
    <definedName name="______wrn3" localSheetId="75" hidden="1">{"holdco",#N/A,FALSE,"Summary Financials";"holdco",#N/A,FALSE,"Summary Financials"}</definedName>
    <definedName name="______wrn3" localSheetId="76"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15" hidden="1">{"holdco",#N/A,FALSE,"Summary Financials";"holdco",#N/A,FALSE,"Summary Financials"}</definedName>
    <definedName name="______wrn3" hidden="1">{"holdco",#N/A,FALSE,"Summary Financials";"holdco",#N/A,FALSE,"Summary Financials"}</definedName>
    <definedName name="______wrn3_1" localSheetId="84" hidden="1">{"holdco",#N/A,FALSE,"Summary Financials";"holdco",#N/A,FALSE,"Summary Financials"}</definedName>
    <definedName name="______wrn3_1" localSheetId="86" hidden="1">{"holdco",#N/A,FALSE,"Summary Financials";"holdco",#N/A,FALSE,"Summary Financials"}</definedName>
    <definedName name="______wrn3_1" localSheetId="91" hidden="1">{"holdco",#N/A,FALSE,"Summary Financials";"holdco",#N/A,FALSE,"Summary Financials"}</definedName>
    <definedName name="______wrn3_1" localSheetId="24" hidden="1">{"holdco",#N/A,FALSE,"Summary Financials";"holdco",#N/A,FALSE,"Summary Financials"}</definedName>
    <definedName name="______wrn3_1" localSheetId="33" hidden="1">{"holdco",#N/A,FALSE,"Summary Financials";"holdco",#N/A,FALSE,"Summary Financials"}</definedName>
    <definedName name="______wrn3_1" localSheetId="43" hidden="1">{"holdco",#N/A,FALSE,"Summary Financials";"holdco",#N/A,FALSE,"Summary Financials"}</definedName>
    <definedName name="______wrn3_1" localSheetId="75" hidden="1">{"holdco",#N/A,FALSE,"Summary Financials";"holdco",#N/A,FALSE,"Summary Financials"}</definedName>
    <definedName name="______wrn3_1" localSheetId="78" hidden="1">{"holdco",#N/A,FALSE,"Summary Financials";"holdco",#N/A,FALSE,"Summary Financials"}</definedName>
    <definedName name="______wrn3_1" localSheetId="15" hidden="1">{"holdco",#N/A,FALSE,"Summary Financials";"holdco",#N/A,FALSE,"Summary Financials"}</definedName>
    <definedName name="______wrn3_1" hidden="1">{"holdco",#N/A,FALSE,"Summary Financials";"holdco",#N/A,FALSE,"Summary Financials"}</definedName>
    <definedName name="______wrn3_2" localSheetId="84" hidden="1">{"holdco",#N/A,FALSE,"Summary Financials";"holdco",#N/A,FALSE,"Summary Financials"}</definedName>
    <definedName name="______wrn3_2" localSheetId="86" hidden="1">{"holdco",#N/A,FALSE,"Summary Financials";"holdco",#N/A,FALSE,"Summary Financials"}</definedName>
    <definedName name="______wrn3_2" localSheetId="91" hidden="1">{"holdco",#N/A,FALSE,"Summary Financials";"holdco",#N/A,FALSE,"Summary Financials"}</definedName>
    <definedName name="______wrn3_2" localSheetId="24" hidden="1">{"holdco",#N/A,FALSE,"Summary Financials";"holdco",#N/A,FALSE,"Summary Financials"}</definedName>
    <definedName name="______wrn3_2" localSheetId="33" hidden="1">{"holdco",#N/A,FALSE,"Summary Financials";"holdco",#N/A,FALSE,"Summary Financials"}</definedName>
    <definedName name="______wrn3_2" localSheetId="43" hidden="1">{"holdco",#N/A,FALSE,"Summary Financials";"holdco",#N/A,FALSE,"Summary Financials"}</definedName>
    <definedName name="______wrn3_2" localSheetId="75" hidden="1">{"holdco",#N/A,FALSE,"Summary Financials";"holdco",#N/A,FALSE,"Summary Financials"}</definedName>
    <definedName name="______wrn3_2" localSheetId="78" hidden="1">{"holdco",#N/A,FALSE,"Summary Financials";"holdco",#N/A,FALSE,"Summary Financials"}</definedName>
    <definedName name="______wrn3_2" localSheetId="15" hidden="1">{"holdco",#N/A,FALSE,"Summary Financials";"holdco",#N/A,FALSE,"Summary Financials"}</definedName>
    <definedName name="______wrn3_2" hidden="1">{"holdco",#N/A,FALSE,"Summary Financials";"holdco",#N/A,FALSE,"Summary Financials"}</definedName>
    <definedName name="______wrn3_3" localSheetId="84" hidden="1">{"holdco",#N/A,FALSE,"Summary Financials";"holdco",#N/A,FALSE,"Summary Financials"}</definedName>
    <definedName name="______wrn3_3" localSheetId="86" hidden="1">{"holdco",#N/A,FALSE,"Summary Financials";"holdco",#N/A,FALSE,"Summary Financials"}</definedName>
    <definedName name="______wrn3_3" localSheetId="91" hidden="1">{"holdco",#N/A,FALSE,"Summary Financials";"holdco",#N/A,FALSE,"Summary Financials"}</definedName>
    <definedName name="______wrn3_3" localSheetId="24" hidden="1">{"holdco",#N/A,FALSE,"Summary Financials";"holdco",#N/A,FALSE,"Summary Financials"}</definedName>
    <definedName name="______wrn3_3" localSheetId="33" hidden="1">{"holdco",#N/A,FALSE,"Summary Financials";"holdco",#N/A,FALSE,"Summary Financials"}</definedName>
    <definedName name="______wrn3_3" localSheetId="43" hidden="1">{"holdco",#N/A,FALSE,"Summary Financials";"holdco",#N/A,FALSE,"Summary Financials"}</definedName>
    <definedName name="______wrn3_3" localSheetId="75" hidden="1">{"holdco",#N/A,FALSE,"Summary Financials";"holdco",#N/A,FALSE,"Summary Financials"}</definedName>
    <definedName name="______wrn3_3" localSheetId="78" hidden="1">{"holdco",#N/A,FALSE,"Summary Financials";"holdco",#N/A,FALSE,"Summary Financials"}</definedName>
    <definedName name="______wrn3_3" localSheetId="15" hidden="1">{"holdco",#N/A,FALSE,"Summary Financials";"holdco",#N/A,FALSE,"Summary Financials"}</definedName>
    <definedName name="______wrn3_3" hidden="1">{"holdco",#N/A,FALSE,"Summary Financials";"holdco",#N/A,FALSE,"Summary Financials"}</definedName>
    <definedName name="______wrn3_4" localSheetId="84" hidden="1">{"holdco",#N/A,FALSE,"Summary Financials";"holdco",#N/A,FALSE,"Summary Financials"}</definedName>
    <definedName name="______wrn3_4" localSheetId="86" hidden="1">{"holdco",#N/A,FALSE,"Summary Financials";"holdco",#N/A,FALSE,"Summary Financials"}</definedName>
    <definedName name="______wrn3_4" localSheetId="91" hidden="1">{"holdco",#N/A,FALSE,"Summary Financials";"holdco",#N/A,FALSE,"Summary Financials"}</definedName>
    <definedName name="______wrn3_4" localSheetId="24" hidden="1">{"holdco",#N/A,FALSE,"Summary Financials";"holdco",#N/A,FALSE,"Summary Financials"}</definedName>
    <definedName name="______wrn3_4" localSheetId="33" hidden="1">{"holdco",#N/A,FALSE,"Summary Financials";"holdco",#N/A,FALSE,"Summary Financials"}</definedName>
    <definedName name="______wrn3_4" localSheetId="43" hidden="1">{"holdco",#N/A,FALSE,"Summary Financials";"holdco",#N/A,FALSE,"Summary Financials"}</definedName>
    <definedName name="______wrn3_4" localSheetId="75" hidden="1">{"holdco",#N/A,FALSE,"Summary Financials";"holdco",#N/A,FALSE,"Summary Financials"}</definedName>
    <definedName name="______wrn3_4" localSheetId="78" hidden="1">{"holdco",#N/A,FALSE,"Summary Financials";"holdco",#N/A,FALSE,"Summary Financials"}</definedName>
    <definedName name="______wrn3_4" localSheetId="15"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79" hidden="1">{"Model Summary",#N/A,FALSE,"Print Chart";"Holdco",#N/A,FALSE,"Print Chart";"Genco",#N/A,FALSE,"Print Chart";"Servco",#N/A,FALSE,"Print Chart";"Genco_Detail",#N/A,FALSE,"Summary Financials";"Servco_Detail",#N/A,FALSE,"Summary Financials"}</definedName>
    <definedName name="______wrn7" localSheetId="80" hidden="1">{"Model Summary",#N/A,FALSE,"Print Chart";"Holdco",#N/A,FALSE,"Print Chart";"Genco",#N/A,FALSE,"Print Chart";"Servco",#N/A,FALSE,"Print Chart";"Genco_Detail",#N/A,FALSE,"Summary Financials";"Servco_Detail",#N/A,FALSE,"Summary Financials"}</definedName>
    <definedName name="______wrn7" localSheetId="81" hidden="1">{"Model Summary",#N/A,FALSE,"Print Chart";"Holdco",#N/A,FALSE,"Print Chart";"Genco",#N/A,FALSE,"Print Chart";"Servco",#N/A,FALSE,"Print Chart";"Genco_Detail",#N/A,FALSE,"Summary Financials";"Servco_Detail",#N/A,FALSE,"Summary Financials"}</definedName>
    <definedName name="______wrn7" localSheetId="82" hidden="1">{"Model Summary",#N/A,FALSE,"Print Chart";"Holdco",#N/A,FALSE,"Print Chart";"Genco",#N/A,FALSE,"Print Chart";"Servco",#N/A,FALSE,"Print Chart";"Genco_Detail",#N/A,FALSE,"Summary Financials";"Servco_Detail",#N/A,FALSE,"Summary Financials"}</definedName>
    <definedName name="______wrn7" localSheetId="83" hidden="1">{"Model Summary",#N/A,FALSE,"Print Chart";"Holdco",#N/A,FALSE,"Print Chart";"Genco",#N/A,FALSE,"Print Chart";"Servco",#N/A,FALSE,"Print Chart";"Genco_Detail",#N/A,FALSE,"Summary Financials";"Servco_Detail",#N/A,FALSE,"Summary Financials"}</definedName>
    <definedName name="______wrn7" localSheetId="84" hidden="1">{"Model Summary",#N/A,FALSE,"Print Chart";"Holdco",#N/A,FALSE,"Print Chart";"Genco",#N/A,FALSE,"Print Chart";"Servco",#N/A,FALSE,"Print Chart";"Genco_Detail",#N/A,FALSE,"Summary Financials";"Servco_Detail",#N/A,FALSE,"Summary Financials"}</definedName>
    <definedName name="______wrn7" localSheetId="86" hidden="1">{"Model Summary",#N/A,FALSE,"Print Chart";"Holdco",#N/A,FALSE,"Print Chart";"Genco",#N/A,FALSE,"Print Chart";"Servco",#N/A,FALSE,"Print Chart";"Genco_Detail",#N/A,FALSE,"Summary Financials";"Servco_Detail",#N/A,FALSE,"Summary Financials"}</definedName>
    <definedName name="______wrn7" localSheetId="87" hidden="1">{"Model Summary",#N/A,FALSE,"Print Chart";"Holdco",#N/A,FALSE,"Print Chart";"Genco",#N/A,FALSE,"Print Chart";"Servco",#N/A,FALSE,"Print Chart";"Genco_Detail",#N/A,FALSE,"Summary Financials";"Servco_Detail",#N/A,FALSE,"Summary Financials"}</definedName>
    <definedName name="______wrn7" localSheetId="88" hidden="1">{"Model Summary",#N/A,FALSE,"Print Chart";"Holdco",#N/A,FALSE,"Print Chart";"Genco",#N/A,FALSE,"Print Chart";"Servco",#N/A,FALSE,"Print Chart";"Genco_Detail",#N/A,FALSE,"Summary Financials";"Servco_Detail",#N/A,FALSE,"Summary Financials"}</definedName>
    <definedName name="______wrn7" localSheetId="89" hidden="1">{"Model Summary",#N/A,FALSE,"Print Chart";"Holdco",#N/A,FALSE,"Print Chart";"Genco",#N/A,FALSE,"Print Chart";"Servco",#N/A,FALSE,"Print Chart";"Genco_Detail",#N/A,FALSE,"Summary Financials";"Servco_Detail",#N/A,FALSE,"Summary Financials"}</definedName>
    <definedName name="______wrn7" localSheetId="90" hidden="1">{"Model Summary",#N/A,FALSE,"Print Chart";"Holdco",#N/A,FALSE,"Print Chart";"Genco",#N/A,FALSE,"Print Chart";"Servco",#N/A,FALSE,"Print Chart";"Genco_Detail",#N/A,FALSE,"Summary Financials";"Servco_Detail",#N/A,FALSE,"Summary Financials"}</definedName>
    <definedName name="______wrn7" localSheetId="91" hidden="1">{"Model Summary",#N/A,FALSE,"Print Chart";"Holdco",#N/A,FALSE,"Print Chart";"Genco",#N/A,FALSE,"Print Chart";"Servco",#N/A,FALSE,"Print Chart";"Genco_Detail",#N/A,FALSE,"Summary Financials";"Servco_Detail",#N/A,FALSE,"Summary Financials"}</definedName>
    <definedName name="______wrn7" localSheetId="92" hidden="1">{"Model Summary",#N/A,FALSE,"Print Chart";"Holdco",#N/A,FALSE,"Print Chart";"Genco",#N/A,FALSE,"Print Chart";"Servco",#N/A,FALSE,"Print Chart";"Genco_Detail",#N/A,FALSE,"Summary Financials";"Servco_Detail",#N/A,FALSE,"Summary Financials"}</definedName>
    <definedName name="______wrn7" localSheetId="93" hidden="1">{"Model Summary",#N/A,FALSE,"Print Chart";"Holdco",#N/A,FALSE,"Print Chart";"Genco",#N/A,FALSE,"Print Chart";"Servco",#N/A,FALSE,"Print Chart";"Genco_Detail",#N/A,FALSE,"Summary Financials";"Servco_Detail",#N/A,FALSE,"Summary Financials"}</definedName>
    <definedName name="______wrn7" localSheetId="94" hidden="1">{"Model Summary",#N/A,FALSE,"Print Chart";"Holdco",#N/A,FALSE,"Print Chart";"Genco",#N/A,FALSE,"Print Chart";"Servco",#N/A,FALSE,"Print Chart";"Genco_Detail",#N/A,FALSE,"Summary Financials";"Servco_Detail",#N/A,FALSE,"Summary Financials"}</definedName>
    <definedName name="______wrn7" localSheetId="95" hidden="1">{"Model Summary",#N/A,FALSE,"Print Chart";"Holdco",#N/A,FALSE,"Print Chart";"Genco",#N/A,FALSE,"Print Chart";"Servco",#N/A,FALSE,"Print Chart";"Genco_Detail",#N/A,FALSE,"Summary Financials";"Servco_Detail",#N/A,FALSE,"Summary Financials"}</definedName>
    <definedName name="______wrn7" localSheetId="99" hidden="1">{"Model Summary",#N/A,FALSE,"Print Chart";"Holdco",#N/A,FALSE,"Print Chart";"Genco",#N/A,FALSE,"Print Chart";"Servco",#N/A,FALSE,"Print Chart";"Genco_Detail",#N/A,FALSE,"Summary Financials";"Servco_Detail",#N/A,FALSE,"Summary Financials"}</definedName>
    <definedName name="______wrn7" localSheetId="100" hidden="1">{"Model Summary",#N/A,FALSE,"Print Chart";"Holdco",#N/A,FALSE,"Print Chart";"Genco",#N/A,FALSE,"Print Chart";"Servco",#N/A,FALSE,"Print Chart";"Genco_Detail",#N/A,FALSE,"Summary Financials";"Servco_Detail",#N/A,FALSE,"Summary Financials"}</definedName>
    <definedName name="______wrn7" localSheetId="24"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75" hidden="1">{"Model Summary",#N/A,FALSE,"Print Chart";"Holdco",#N/A,FALSE,"Print Chart";"Genco",#N/A,FALSE,"Print Chart";"Servco",#N/A,FALSE,"Print Chart";"Genco_Detail",#N/A,FALSE,"Summary Financials";"Servco_Detail",#N/A,FALSE,"Summary Financials"}</definedName>
    <definedName name="______wrn7" localSheetId="76"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84" hidden="1">{"Model Summary",#N/A,FALSE,"Print Chart";"Holdco",#N/A,FALSE,"Print Chart";"Genco",#N/A,FALSE,"Print Chart";"Servco",#N/A,FALSE,"Print Chart";"Genco_Detail",#N/A,FALSE,"Summary Financials";"Servco_Detail",#N/A,FALSE,"Summary Financials"}</definedName>
    <definedName name="______wrn7_1" localSheetId="86" hidden="1">{"Model Summary",#N/A,FALSE,"Print Chart";"Holdco",#N/A,FALSE,"Print Chart";"Genco",#N/A,FALSE,"Print Chart";"Servco",#N/A,FALSE,"Print Chart";"Genco_Detail",#N/A,FALSE,"Summary Financials";"Servco_Detail",#N/A,FALSE,"Summary Financials"}</definedName>
    <definedName name="______wrn7_1" localSheetId="91" hidden="1">{"Model Summary",#N/A,FALSE,"Print Chart";"Holdco",#N/A,FALSE,"Print Chart";"Genco",#N/A,FALSE,"Print Chart";"Servco",#N/A,FALSE,"Print Chart";"Genco_Detail",#N/A,FALSE,"Summary Financials";"Servco_Detail",#N/A,FALSE,"Summary Financials"}</definedName>
    <definedName name="______wrn7_1" localSheetId="24" hidden="1">{"Model Summary",#N/A,FALSE,"Print Chart";"Holdco",#N/A,FALSE,"Print Chart";"Genco",#N/A,FALSE,"Print Chart";"Servco",#N/A,FALSE,"Print Chart";"Genco_Detail",#N/A,FALSE,"Summary Financials";"Servco_Detail",#N/A,FALSE,"Summary Financials"}</definedName>
    <definedName name="______wrn7_1" localSheetId="33" hidden="1">{"Model Summary",#N/A,FALSE,"Print Chart";"Holdco",#N/A,FALSE,"Print Chart";"Genco",#N/A,FALSE,"Print Chart";"Servco",#N/A,FALSE,"Print Chart";"Genco_Detail",#N/A,FALSE,"Summary Financials";"Servco_Detail",#N/A,FALSE,"Summary Financials"}</definedName>
    <definedName name="______wrn7_1" localSheetId="43" hidden="1">{"Model Summary",#N/A,FALSE,"Print Chart";"Holdco",#N/A,FALSE,"Print Chart";"Genco",#N/A,FALSE,"Print Chart";"Servco",#N/A,FALSE,"Print Chart";"Genco_Detail",#N/A,FALSE,"Summary Financials";"Servco_Detail",#N/A,FALSE,"Summary Financials"}</definedName>
    <definedName name="______wrn7_1" localSheetId="75" hidden="1">{"Model Summary",#N/A,FALSE,"Print Chart";"Holdco",#N/A,FALSE,"Print Chart";"Genco",#N/A,FALSE,"Print Chart";"Servco",#N/A,FALSE,"Print Chart";"Genco_Detail",#N/A,FALSE,"Summary Financials";"Servco_Detail",#N/A,FALSE,"Summary Financials"}</definedName>
    <definedName name="______wrn7_1" localSheetId="78" hidden="1">{"Model Summary",#N/A,FALSE,"Print Chart";"Holdco",#N/A,FALSE,"Print Chart";"Genco",#N/A,FALSE,"Print Chart";"Servco",#N/A,FALSE,"Print Chart";"Genco_Detail",#N/A,FALSE,"Summary Financials";"Servco_Detail",#N/A,FALSE,"Summary Financials"}</definedName>
    <definedName name="______wrn7_1" localSheetId="15"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84" hidden="1">{"Model Summary",#N/A,FALSE,"Print Chart";"Holdco",#N/A,FALSE,"Print Chart";"Genco",#N/A,FALSE,"Print Chart";"Servco",#N/A,FALSE,"Print Chart";"Genco_Detail",#N/A,FALSE,"Summary Financials";"Servco_Detail",#N/A,FALSE,"Summary Financials"}</definedName>
    <definedName name="______wrn7_2" localSheetId="86" hidden="1">{"Model Summary",#N/A,FALSE,"Print Chart";"Holdco",#N/A,FALSE,"Print Chart";"Genco",#N/A,FALSE,"Print Chart";"Servco",#N/A,FALSE,"Print Chart";"Genco_Detail",#N/A,FALSE,"Summary Financials";"Servco_Detail",#N/A,FALSE,"Summary Financials"}</definedName>
    <definedName name="______wrn7_2" localSheetId="91" hidden="1">{"Model Summary",#N/A,FALSE,"Print Chart";"Holdco",#N/A,FALSE,"Print Chart";"Genco",#N/A,FALSE,"Print Chart";"Servco",#N/A,FALSE,"Print Chart";"Genco_Detail",#N/A,FALSE,"Summary Financials";"Servco_Detail",#N/A,FALSE,"Summary Financials"}</definedName>
    <definedName name="______wrn7_2" localSheetId="24" hidden="1">{"Model Summary",#N/A,FALSE,"Print Chart";"Holdco",#N/A,FALSE,"Print Chart";"Genco",#N/A,FALSE,"Print Chart";"Servco",#N/A,FALSE,"Print Chart";"Genco_Detail",#N/A,FALSE,"Summary Financials";"Servco_Detail",#N/A,FALSE,"Summary Financials"}</definedName>
    <definedName name="______wrn7_2" localSheetId="33" hidden="1">{"Model Summary",#N/A,FALSE,"Print Chart";"Holdco",#N/A,FALSE,"Print Chart";"Genco",#N/A,FALSE,"Print Chart";"Servco",#N/A,FALSE,"Print Chart";"Genco_Detail",#N/A,FALSE,"Summary Financials";"Servco_Detail",#N/A,FALSE,"Summary Financials"}</definedName>
    <definedName name="______wrn7_2" localSheetId="43" hidden="1">{"Model Summary",#N/A,FALSE,"Print Chart";"Holdco",#N/A,FALSE,"Print Chart";"Genco",#N/A,FALSE,"Print Chart";"Servco",#N/A,FALSE,"Print Chart";"Genco_Detail",#N/A,FALSE,"Summary Financials";"Servco_Detail",#N/A,FALSE,"Summary Financials"}</definedName>
    <definedName name="______wrn7_2" localSheetId="75" hidden="1">{"Model Summary",#N/A,FALSE,"Print Chart";"Holdco",#N/A,FALSE,"Print Chart";"Genco",#N/A,FALSE,"Print Chart";"Servco",#N/A,FALSE,"Print Chart";"Genco_Detail",#N/A,FALSE,"Summary Financials";"Servco_Detail",#N/A,FALSE,"Summary Financials"}</definedName>
    <definedName name="______wrn7_2" localSheetId="78" hidden="1">{"Model Summary",#N/A,FALSE,"Print Chart";"Holdco",#N/A,FALSE,"Print Chart";"Genco",#N/A,FALSE,"Print Chart";"Servco",#N/A,FALSE,"Print Chart";"Genco_Detail",#N/A,FALSE,"Summary Financials";"Servco_Detail",#N/A,FALSE,"Summary Financials"}</definedName>
    <definedName name="______wrn7_2" localSheetId="15"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84" hidden="1">{"Model Summary",#N/A,FALSE,"Print Chart";"Holdco",#N/A,FALSE,"Print Chart";"Genco",#N/A,FALSE,"Print Chart";"Servco",#N/A,FALSE,"Print Chart";"Genco_Detail",#N/A,FALSE,"Summary Financials";"Servco_Detail",#N/A,FALSE,"Summary Financials"}</definedName>
    <definedName name="______wrn7_3" localSheetId="86" hidden="1">{"Model Summary",#N/A,FALSE,"Print Chart";"Holdco",#N/A,FALSE,"Print Chart";"Genco",#N/A,FALSE,"Print Chart";"Servco",#N/A,FALSE,"Print Chart";"Genco_Detail",#N/A,FALSE,"Summary Financials";"Servco_Detail",#N/A,FALSE,"Summary Financials"}</definedName>
    <definedName name="______wrn7_3" localSheetId="91" hidden="1">{"Model Summary",#N/A,FALSE,"Print Chart";"Holdco",#N/A,FALSE,"Print Chart";"Genco",#N/A,FALSE,"Print Chart";"Servco",#N/A,FALSE,"Print Chart";"Genco_Detail",#N/A,FALSE,"Summary Financials";"Servco_Detail",#N/A,FALSE,"Summary Financials"}</definedName>
    <definedName name="______wrn7_3" localSheetId="24" hidden="1">{"Model Summary",#N/A,FALSE,"Print Chart";"Holdco",#N/A,FALSE,"Print Chart";"Genco",#N/A,FALSE,"Print Chart";"Servco",#N/A,FALSE,"Print Chart";"Genco_Detail",#N/A,FALSE,"Summary Financials";"Servco_Detail",#N/A,FALSE,"Summary Financials"}</definedName>
    <definedName name="______wrn7_3" localSheetId="33" hidden="1">{"Model Summary",#N/A,FALSE,"Print Chart";"Holdco",#N/A,FALSE,"Print Chart";"Genco",#N/A,FALSE,"Print Chart";"Servco",#N/A,FALSE,"Print Chart";"Genco_Detail",#N/A,FALSE,"Summary Financials";"Servco_Detail",#N/A,FALSE,"Summary Financials"}</definedName>
    <definedName name="______wrn7_3" localSheetId="43" hidden="1">{"Model Summary",#N/A,FALSE,"Print Chart";"Holdco",#N/A,FALSE,"Print Chart";"Genco",#N/A,FALSE,"Print Chart";"Servco",#N/A,FALSE,"Print Chart";"Genco_Detail",#N/A,FALSE,"Summary Financials";"Servco_Detail",#N/A,FALSE,"Summary Financials"}</definedName>
    <definedName name="______wrn7_3" localSheetId="75" hidden="1">{"Model Summary",#N/A,FALSE,"Print Chart";"Holdco",#N/A,FALSE,"Print Chart";"Genco",#N/A,FALSE,"Print Chart";"Servco",#N/A,FALSE,"Print Chart";"Genco_Detail",#N/A,FALSE,"Summary Financials";"Servco_Detail",#N/A,FALSE,"Summary Financials"}</definedName>
    <definedName name="______wrn7_3" localSheetId="78" hidden="1">{"Model Summary",#N/A,FALSE,"Print Chart";"Holdco",#N/A,FALSE,"Print Chart";"Genco",#N/A,FALSE,"Print Chart";"Servco",#N/A,FALSE,"Print Chart";"Genco_Detail",#N/A,FALSE,"Summary Financials";"Servco_Detail",#N/A,FALSE,"Summary Financials"}</definedName>
    <definedName name="______wrn7_3" localSheetId="15"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84" hidden="1">{"Model Summary",#N/A,FALSE,"Print Chart";"Holdco",#N/A,FALSE,"Print Chart";"Genco",#N/A,FALSE,"Print Chart";"Servco",#N/A,FALSE,"Print Chart";"Genco_Detail",#N/A,FALSE,"Summary Financials";"Servco_Detail",#N/A,FALSE,"Summary Financials"}</definedName>
    <definedName name="______wrn7_4" localSheetId="86" hidden="1">{"Model Summary",#N/A,FALSE,"Print Chart";"Holdco",#N/A,FALSE,"Print Chart";"Genco",#N/A,FALSE,"Print Chart";"Servco",#N/A,FALSE,"Print Chart";"Genco_Detail",#N/A,FALSE,"Summary Financials";"Servco_Detail",#N/A,FALSE,"Summary Financials"}</definedName>
    <definedName name="______wrn7_4" localSheetId="91" hidden="1">{"Model Summary",#N/A,FALSE,"Print Chart";"Holdco",#N/A,FALSE,"Print Chart";"Genco",#N/A,FALSE,"Print Chart";"Servco",#N/A,FALSE,"Print Chart";"Genco_Detail",#N/A,FALSE,"Summary Financials";"Servco_Detail",#N/A,FALSE,"Summary Financials"}</definedName>
    <definedName name="______wrn7_4" localSheetId="24" hidden="1">{"Model Summary",#N/A,FALSE,"Print Chart";"Holdco",#N/A,FALSE,"Print Chart";"Genco",#N/A,FALSE,"Print Chart";"Servco",#N/A,FALSE,"Print Chart";"Genco_Detail",#N/A,FALSE,"Summary Financials";"Servco_Detail",#N/A,FALSE,"Summary Financials"}</definedName>
    <definedName name="______wrn7_4" localSheetId="33" hidden="1">{"Model Summary",#N/A,FALSE,"Print Chart";"Holdco",#N/A,FALSE,"Print Chart";"Genco",#N/A,FALSE,"Print Chart";"Servco",#N/A,FALSE,"Print Chart";"Genco_Detail",#N/A,FALSE,"Summary Financials";"Servco_Detail",#N/A,FALSE,"Summary Financials"}</definedName>
    <definedName name="______wrn7_4" localSheetId="43" hidden="1">{"Model Summary",#N/A,FALSE,"Print Chart";"Holdco",#N/A,FALSE,"Print Chart";"Genco",#N/A,FALSE,"Print Chart";"Servco",#N/A,FALSE,"Print Chart";"Genco_Detail",#N/A,FALSE,"Summary Financials";"Servco_Detail",#N/A,FALSE,"Summary Financials"}</definedName>
    <definedName name="______wrn7_4" localSheetId="75" hidden="1">{"Model Summary",#N/A,FALSE,"Print Chart";"Holdco",#N/A,FALSE,"Print Chart";"Genco",#N/A,FALSE,"Print Chart";"Servco",#N/A,FALSE,"Print Chart";"Genco_Detail",#N/A,FALSE,"Summary Financials";"Servco_Detail",#N/A,FALSE,"Summary Financials"}</definedName>
    <definedName name="______wrn7_4" localSheetId="78" hidden="1">{"Model Summary",#N/A,FALSE,"Print Chart";"Holdco",#N/A,FALSE,"Print Chart";"Genco",#N/A,FALSE,"Print Chart";"Servco",#N/A,FALSE,"Print Chart";"Genco_Detail",#N/A,FALSE,"Summary Financials";"Servco_Detail",#N/A,FALSE,"Summary Financials"}</definedName>
    <definedName name="______wrn7_4" localSheetId="15"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79" hidden="1">{"holdco",#N/A,FALSE,"Summary Financials";"holdco",#N/A,FALSE,"Summary Financials"}</definedName>
    <definedName name="______wrn8" localSheetId="80" hidden="1">{"holdco",#N/A,FALSE,"Summary Financials";"holdco",#N/A,FALSE,"Summary Financials"}</definedName>
    <definedName name="______wrn8" localSheetId="81" hidden="1">{"holdco",#N/A,FALSE,"Summary Financials";"holdco",#N/A,FALSE,"Summary Financials"}</definedName>
    <definedName name="______wrn8" localSheetId="82" hidden="1">{"holdco",#N/A,FALSE,"Summary Financials";"holdco",#N/A,FALSE,"Summary Financials"}</definedName>
    <definedName name="______wrn8" localSheetId="83" hidden="1">{"holdco",#N/A,FALSE,"Summary Financials";"holdco",#N/A,FALSE,"Summary Financials"}</definedName>
    <definedName name="______wrn8" localSheetId="84" hidden="1">{"holdco",#N/A,FALSE,"Summary Financials";"holdco",#N/A,FALSE,"Summary Financials"}</definedName>
    <definedName name="______wrn8" localSheetId="86" hidden="1">{"holdco",#N/A,FALSE,"Summary Financials";"holdco",#N/A,FALSE,"Summary Financials"}</definedName>
    <definedName name="______wrn8" localSheetId="87" hidden="1">{"holdco",#N/A,FALSE,"Summary Financials";"holdco",#N/A,FALSE,"Summary Financials"}</definedName>
    <definedName name="______wrn8" localSheetId="88" hidden="1">{"holdco",#N/A,FALSE,"Summary Financials";"holdco",#N/A,FALSE,"Summary Financials"}</definedName>
    <definedName name="______wrn8" localSheetId="89" hidden="1">{"holdco",#N/A,FALSE,"Summary Financials";"holdco",#N/A,FALSE,"Summary Financials"}</definedName>
    <definedName name="______wrn8" localSheetId="90" hidden="1">{"holdco",#N/A,FALSE,"Summary Financials";"holdco",#N/A,FALSE,"Summary Financials"}</definedName>
    <definedName name="______wrn8" localSheetId="91" hidden="1">{"holdco",#N/A,FALSE,"Summary Financials";"holdco",#N/A,FALSE,"Summary Financials"}</definedName>
    <definedName name="______wrn8" localSheetId="92" hidden="1">{"holdco",#N/A,FALSE,"Summary Financials";"holdco",#N/A,FALSE,"Summary Financials"}</definedName>
    <definedName name="______wrn8" localSheetId="93" hidden="1">{"holdco",#N/A,FALSE,"Summary Financials";"holdco",#N/A,FALSE,"Summary Financials"}</definedName>
    <definedName name="______wrn8" localSheetId="94" hidden="1">{"holdco",#N/A,FALSE,"Summary Financials";"holdco",#N/A,FALSE,"Summary Financials"}</definedName>
    <definedName name="______wrn8" localSheetId="95" hidden="1">{"holdco",#N/A,FALSE,"Summary Financials";"holdco",#N/A,FALSE,"Summary Financials"}</definedName>
    <definedName name="______wrn8" localSheetId="99" hidden="1">{"holdco",#N/A,FALSE,"Summary Financials";"holdco",#N/A,FALSE,"Summary Financials"}</definedName>
    <definedName name="______wrn8" localSheetId="100" hidden="1">{"holdco",#N/A,FALSE,"Summary Financials";"holdco",#N/A,FALSE,"Summary Financials"}</definedName>
    <definedName name="______wrn8" localSheetId="24" hidden="1">{"holdco",#N/A,FALSE,"Summary Financials";"holdco",#N/A,FALSE,"Summary Financials"}</definedName>
    <definedName name="______wrn8" localSheetId="33" hidden="1">{"holdco",#N/A,FALSE,"Summary Financials";"holdco",#N/A,FALSE,"Summary Financials"}</definedName>
    <definedName name="______wrn8" localSheetId="36"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74" hidden="1">{"holdco",#N/A,FALSE,"Summary Financials";"holdco",#N/A,FALSE,"Summary Financials"}</definedName>
    <definedName name="______wrn8" localSheetId="75" hidden="1">{"holdco",#N/A,FALSE,"Summary Financials";"holdco",#N/A,FALSE,"Summary Financials"}</definedName>
    <definedName name="______wrn8" localSheetId="76"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15" hidden="1">{"holdco",#N/A,FALSE,"Summary Financials";"holdco",#N/A,FALSE,"Summary Financials"}</definedName>
    <definedName name="______wrn8" hidden="1">{"holdco",#N/A,FALSE,"Summary Financials";"holdco",#N/A,FALSE,"Summary Financials"}</definedName>
    <definedName name="______wrn8_1" localSheetId="84" hidden="1">{"holdco",#N/A,FALSE,"Summary Financials";"holdco",#N/A,FALSE,"Summary Financials"}</definedName>
    <definedName name="______wrn8_1" localSheetId="86" hidden="1">{"holdco",#N/A,FALSE,"Summary Financials";"holdco",#N/A,FALSE,"Summary Financials"}</definedName>
    <definedName name="______wrn8_1" localSheetId="91" hidden="1">{"holdco",#N/A,FALSE,"Summary Financials";"holdco",#N/A,FALSE,"Summary Financials"}</definedName>
    <definedName name="______wrn8_1" localSheetId="24" hidden="1">{"holdco",#N/A,FALSE,"Summary Financials";"holdco",#N/A,FALSE,"Summary Financials"}</definedName>
    <definedName name="______wrn8_1" localSheetId="33" hidden="1">{"holdco",#N/A,FALSE,"Summary Financials";"holdco",#N/A,FALSE,"Summary Financials"}</definedName>
    <definedName name="______wrn8_1" localSheetId="43" hidden="1">{"holdco",#N/A,FALSE,"Summary Financials";"holdco",#N/A,FALSE,"Summary Financials"}</definedName>
    <definedName name="______wrn8_1" localSheetId="75" hidden="1">{"holdco",#N/A,FALSE,"Summary Financials";"holdco",#N/A,FALSE,"Summary Financials"}</definedName>
    <definedName name="______wrn8_1" localSheetId="78" hidden="1">{"holdco",#N/A,FALSE,"Summary Financials";"holdco",#N/A,FALSE,"Summary Financials"}</definedName>
    <definedName name="______wrn8_1" localSheetId="15" hidden="1">{"holdco",#N/A,FALSE,"Summary Financials";"holdco",#N/A,FALSE,"Summary Financials"}</definedName>
    <definedName name="______wrn8_1" hidden="1">{"holdco",#N/A,FALSE,"Summary Financials";"holdco",#N/A,FALSE,"Summary Financials"}</definedName>
    <definedName name="______wrn8_2" localSheetId="84" hidden="1">{"holdco",#N/A,FALSE,"Summary Financials";"holdco",#N/A,FALSE,"Summary Financials"}</definedName>
    <definedName name="______wrn8_2" localSheetId="86" hidden="1">{"holdco",#N/A,FALSE,"Summary Financials";"holdco",#N/A,FALSE,"Summary Financials"}</definedName>
    <definedName name="______wrn8_2" localSheetId="91" hidden="1">{"holdco",#N/A,FALSE,"Summary Financials";"holdco",#N/A,FALSE,"Summary Financials"}</definedName>
    <definedName name="______wrn8_2" localSheetId="24" hidden="1">{"holdco",#N/A,FALSE,"Summary Financials";"holdco",#N/A,FALSE,"Summary Financials"}</definedName>
    <definedName name="______wrn8_2" localSheetId="33" hidden="1">{"holdco",#N/A,FALSE,"Summary Financials";"holdco",#N/A,FALSE,"Summary Financials"}</definedName>
    <definedName name="______wrn8_2" localSheetId="43" hidden="1">{"holdco",#N/A,FALSE,"Summary Financials";"holdco",#N/A,FALSE,"Summary Financials"}</definedName>
    <definedName name="______wrn8_2" localSheetId="75" hidden="1">{"holdco",#N/A,FALSE,"Summary Financials";"holdco",#N/A,FALSE,"Summary Financials"}</definedName>
    <definedName name="______wrn8_2" localSheetId="78" hidden="1">{"holdco",#N/A,FALSE,"Summary Financials";"holdco",#N/A,FALSE,"Summary Financials"}</definedName>
    <definedName name="______wrn8_2" localSheetId="15" hidden="1">{"holdco",#N/A,FALSE,"Summary Financials";"holdco",#N/A,FALSE,"Summary Financials"}</definedName>
    <definedName name="______wrn8_2" hidden="1">{"holdco",#N/A,FALSE,"Summary Financials";"holdco",#N/A,FALSE,"Summary Financials"}</definedName>
    <definedName name="______wrn8_3" localSheetId="84" hidden="1">{"holdco",#N/A,FALSE,"Summary Financials";"holdco",#N/A,FALSE,"Summary Financials"}</definedName>
    <definedName name="______wrn8_3" localSheetId="86" hidden="1">{"holdco",#N/A,FALSE,"Summary Financials";"holdco",#N/A,FALSE,"Summary Financials"}</definedName>
    <definedName name="______wrn8_3" localSheetId="91" hidden="1">{"holdco",#N/A,FALSE,"Summary Financials";"holdco",#N/A,FALSE,"Summary Financials"}</definedName>
    <definedName name="______wrn8_3" localSheetId="24" hidden="1">{"holdco",#N/A,FALSE,"Summary Financials";"holdco",#N/A,FALSE,"Summary Financials"}</definedName>
    <definedName name="______wrn8_3" localSheetId="33" hidden="1">{"holdco",#N/A,FALSE,"Summary Financials";"holdco",#N/A,FALSE,"Summary Financials"}</definedName>
    <definedName name="______wrn8_3" localSheetId="43" hidden="1">{"holdco",#N/A,FALSE,"Summary Financials";"holdco",#N/A,FALSE,"Summary Financials"}</definedName>
    <definedName name="______wrn8_3" localSheetId="75" hidden="1">{"holdco",#N/A,FALSE,"Summary Financials";"holdco",#N/A,FALSE,"Summary Financials"}</definedName>
    <definedName name="______wrn8_3" localSheetId="78" hidden="1">{"holdco",#N/A,FALSE,"Summary Financials";"holdco",#N/A,FALSE,"Summary Financials"}</definedName>
    <definedName name="______wrn8_3" localSheetId="15" hidden="1">{"holdco",#N/A,FALSE,"Summary Financials";"holdco",#N/A,FALSE,"Summary Financials"}</definedName>
    <definedName name="______wrn8_3" hidden="1">{"holdco",#N/A,FALSE,"Summary Financials";"holdco",#N/A,FALSE,"Summary Financials"}</definedName>
    <definedName name="______wrn8_4" localSheetId="84" hidden="1">{"holdco",#N/A,FALSE,"Summary Financials";"holdco",#N/A,FALSE,"Summary Financials"}</definedName>
    <definedName name="______wrn8_4" localSheetId="86" hidden="1">{"holdco",#N/A,FALSE,"Summary Financials";"holdco",#N/A,FALSE,"Summary Financials"}</definedName>
    <definedName name="______wrn8_4" localSheetId="91" hidden="1">{"holdco",#N/A,FALSE,"Summary Financials";"holdco",#N/A,FALSE,"Summary Financials"}</definedName>
    <definedName name="______wrn8_4" localSheetId="24" hidden="1">{"holdco",#N/A,FALSE,"Summary Financials";"holdco",#N/A,FALSE,"Summary Financials"}</definedName>
    <definedName name="______wrn8_4" localSheetId="33" hidden="1">{"holdco",#N/A,FALSE,"Summary Financials";"holdco",#N/A,FALSE,"Summary Financials"}</definedName>
    <definedName name="______wrn8_4" localSheetId="43" hidden="1">{"holdco",#N/A,FALSE,"Summary Financials";"holdco",#N/A,FALSE,"Summary Financials"}</definedName>
    <definedName name="______wrn8_4" localSheetId="75" hidden="1">{"holdco",#N/A,FALSE,"Summary Financials";"holdco",#N/A,FALSE,"Summary Financials"}</definedName>
    <definedName name="______wrn8_4" localSheetId="78" hidden="1">{"holdco",#N/A,FALSE,"Summary Financials";"holdco",#N/A,FALSE,"Summary Financials"}</definedName>
    <definedName name="______wrn8_4" localSheetId="15"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79" hidden="1">{#N/A,#N/A,FALSE,"Assessment";#N/A,#N/A,FALSE,"Staffing";#N/A,#N/A,FALSE,"Hires";#N/A,#N/A,FALSE,"Assumptions"}</definedName>
    <definedName name="_____KKK1" localSheetId="80" hidden="1">{#N/A,#N/A,FALSE,"Assessment";#N/A,#N/A,FALSE,"Staffing";#N/A,#N/A,FALSE,"Hires";#N/A,#N/A,FALSE,"Assumptions"}</definedName>
    <definedName name="_____KKK1" localSheetId="81" hidden="1">{#N/A,#N/A,FALSE,"Assessment";#N/A,#N/A,FALSE,"Staffing";#N/A,#N/A,FALSE,"Hires";#N/A,#N/A,FALSE,"Assumptions"}</definedName>
    <definedName name="_____KKK1" localSheetId="82" hidden="1">{#N/A,#N/A,FALSE,"Assessment";#N/A,#N/A,FALSE,"Staffing";#N/A,#N/A,FALSE,"Hires";#N/A,#N/A,FALSE,"Assumptions"}</definedName>
    <definedName name="_____KKK1" localSheetId="83" hidden="1">{#N/A,#N/A,FALSE,"Assessment";#N/A,#N/A,FALSE,"Staffing";#N/A,#N/A,FALSE,"Hires";#N/A,#N/A,FALSE,"Assumptions"}</definedName>
    <definedName name="_____KKK1" localSheetId="84" hidden="1">{#N/A,#N/A,FALSE,"Assessment";#N/A,#N/A,FALSE,"Staffing";#N/A,#N/A,FALSE,"Hires";#N/A,#N/A,FALSE,"Assumptions"}</definedName>
    <definedName name="_____KKK1" localSheetId="86" hidden="1">{#N/A,#N/A,FALSE,"Assessment";#N/A,#N/A,FALSE,"Staffing";#N/A,#N/A,FALSE,"Hires";#N/A,#N/A,FALSE,"Assumptions"}</definedName>
    <definedName name="_____KKK1" localSheetId="87" hidden="1">{#N/A,#N/A,FALSE,"Assessment";#N/A,#N/A,FALSE,"Staffing";#N/A,#N/A,FALSE,"Hires";#N/A,#N/A,FALSE,"Assumptions"}</definedName>
    <definedName name="_____KKK1" localSheetId="88" hidden="1">{#N/A,#N/A,FALSE,"Assessment";#N/A,#N/A,FALSE,"Staffing";#N/A,#N/A,FALSE,"Hires";#N/A,#N/A,FALSE,"Assumptions"}</definedName>
    <definedName name="_____KKK1" localSheetId="89" hidden="1">{#N/A,#N/A,FALSE,"Assessment";#N/A,#N/A,FALSE,"Staffing";#N/A,#N/A,FALSE,"Hires";#N/A,#N/A,FALSE,"Assumptions"}</definedName>
    <definedName name="_____KKK1" localSheetId="90" hidden="1">{#N/A,#N/A,FALSE,"Assessment";#N/A,#N/A,FALSE,"Staffing";#N/A,#N/A,FALSE,"Hires";#N/A,#N/A,FALSE,"Assumptions"}</definedName>
    <definedName name="_____KKK1" localSheetId="91" hidden="1">{#N/A,#N/A,FALSE,"Assessment";#N/A,#N/A,FALSE,"Staffing";#N/A,#N/A,FALSE,"Hires";#N/A,#N/A,FALSE,"Assumptions"}</definedName>
    <definedName name="_____KKK1" localSheetId="92" hidden="1">{#N/A,#N/A,FALSE,"Assessment";#N/A,#N/A,FALSE,"Staffing";#N/A,#N/A,FALSE,"Hires";#N/A,#N/A,FALSE,"Assumptions"}</definedName>
    <definedName name="_____KKK1" localSheetId="93" hidden="1">{#N/A,#N/A,FALSE,"Assessment";#N/A,#N/A,FALSE,"Staffing";#N/A,#N/A,FALSE,"Hires";#N/A,#N/A,FALSE,"Assumptions"}</definedName>
    <definedName name="_____KKK1" localSheetId="94" hidden="1">{#N/A,#N/A,FALSE,"Assessment";#N/A,#N/A,FALSE,"Staffing";#N/A,#N/A,FALSE,"Hires";#N/A,#N/A,FALSE,"Assumptions"}</definedName>
    <definedName name="_____KKK1" localSheetId="95" hidden="1">{#N/A,#N/A,FALSE,"Assessment";#N/A,#N/A,FALSE,"Staffing";#N/A,#N/A,FALSE,"Hires";#N/A,#N/A,FALSE,"Assumptions"}</definedName>
    <definedName name="_____KKK1" localSheetId="99" hidden="1">{#N/A,#N/A,FALSE,"Assessment";#N/A,#N/A,FALSE,"Staffing";#N/A,#N/A,FALSE,"Hires";#N/A,#N/A,FALSE,"Assumptions"}</definedName>
    <definedName name="_____KKK1" localSheetId="100" hidden="1">{#N/A,#N/A,FALSE,"Assessment";#N/A,#N/A,FALSE,"Staffing";#N/A,#N/A,FALSE,"Hires";#N/A,#N/A,FALSE,"Assumptions"}</definedName>
    <definedName name="_____KKK1" localSheetId="24" hidden="1">{#N/A,#N/A,FALSE,"Assessment";#N/A,#N/A,FALSE,"Staffing";#N/A,#N/A,FALSE,"Hires";#N/A,#N/A,FALSE,"Assumptions"}</definedName>
    <definedName name="_____KKK1" localSheetId="33" hidden="1">{#N/A,#N/A,FALSE,"Assessment";#N/A,#N/A,FALSE,"Staffing";#N/A,#N/A,FALSE,"Hires";#N/A,#N/A,FALSE,"Assumptions"}</definedName>
    <definedName name="_____KKK1" localSheetId="36"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74" hidden="1">{#N/A,#N/A,FALSE,"Assessment";#N/A,#N/A,FALSE,"Staffing";#N/A,#N/A,FALSE,"Hires";#N/A,#N/A,FALSE,"Assumptions"}</definedName>
    <definedName name="_____KKK1" localSheetId="75" hidden="1">{#N/A,#N/A,FALSE,"Assessment";#N/A,#N/A,FALSE,"Staffing";#N/A,#N/A,FALSE,"Hires";#N/A,#N/A,FALSE,"Assumptions"}</definedName>
    <definedName name="_____KKK1" localSheetId="76"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15" hidden="1">{#N/A,#N/A,FALSE,"Assessment";#N/A,#N/A,FALSE,"Staffing";#N/A,#N/A,FALSE,"Hires";#N/A,#N/A,FALSE,"Assumptions"}</definedName>
    <definedName name="_____KKK1" hidden="1">{#N/A,#N/A,FALSE,"Assessment";#N/A,#N/A,FALSE,"Staffing";#N/A,#N/A,FALSE,"Hires";#N/A,#N/A,FALSE,"Assumptions"}</definedName>
    <definedName name="_____KKK1_1" localSheetId="84" hidden="1">{#N/A,#N/A,FALSE,"Assessment";#N/A,#N/A,FALSE,"Staffing";#N/A,#N/A,FALSE,"Hires";#N/A,#N/A,FALSE,"Assumptions"}</definedName>
    <definedName name="_____KKK1_1" localSheetId="86" hidden="1">{#N/A,#N/A,FALSE,"Assessment";#N/A,#N/A,FALSE,"Staffing";#N/A,#N/A,FALSE,"Hires";#N/A,#N/A,FALSE,"Assumptions"}</definedName>
    <definedName name="_____KKK1_1" localSheetId="91" hidden="1">{#N/A,#N/A,FALSE,"Assessment";#N/A,#N/A,FALSE,"Staffing";#N/A,#N/A,FALSE,"Hires";#N/A,#N/A,FALSE,"Assumptions"}</definedName>
    <definedName name="_____KKK1_1" localSheetId="24" hidden="1">{#N/A,#N/A,FALSE,"Assessment";#N/A,#N/A,FALSE,"Staffing";#N/A,#N/A,FALSE,"Hires";#N/A,#N/A,FALSE,"Assumptions"}</definedName>
    <definedName name="_____KKK1_1" localSheetId="33" hidden="1">{#N/A,#N/A,FALSE,"Assessment";#N/A,#N/A,FALSE,"Staffing";#N/A,#N/A,FALSE,"Hires";#N/A,#N/A,FALSE,"Assumptions"}</definedName>
    <definedName name="_____KKK1_1" localSheetId="43" hidden="1">{#N/A,#N/A,FALSE,"Assessment";#N/A,#N/A,FALSE,"Staffing";#N/A,#N/A,FALSE,"Hires";#N/A,#N/A,FALSE,"Assumptions"}</definedName>
    <definedName name="_____KKK1_1" localSheetId="75" hidden="1">{#N/A,#N/A,FALSE,"Assessment";#N/A,#N/A,FALSE,"Staffing";#N/A,#N/A,FALSE,"Hires";#N/A,#N/A,FALSE,"Assumptions"}</definedName>
    <definedName name="_____KKK1_1" localSheetId="78" hidden="1">{#N/A,#N/A,FALSE,"Assessment";#N/A,#N/A,FALSE,"Staffing";#N/A,#N/A,FALSE,"Hires";#N/A,#N/A,FALSE,"Assumptions"}</definedName>
    <definedName name="_____KKK1_1" localSheetId="15" hidden="1">{#N/A,#N/A,FALSE,"Assessment";#N/A,#N/A,FALSE,"Staffing";#N/A,#N/A,FALSE,"Hires";#N/A,#N/A,FALSE,"Assumptions"}</definedName>
    <definedName name="_____KKK1_1" hidden="1">{#N/A,#N/A,FALSE,"Assessment";#N/A,#N/A,FALSE,"Staffing";#N/A,#N/A,FALSE,"Hires";#N/A,#N/A,FALSE,"Assumptions"}</definedName>
    <definedName name="_____KKK1_2" localSheetId="84" hidden="1">{#N/A,#N/A,FALSE,"Assessment";#N/A,#N/A,FALSE,"Staffing";#N/A,#N/A,FALSE,"Hires";#N/A,#N/A,FALSE,"Assumptions"}</definedName>
    <definedName name="_____KKK1_2" localSheetId="86" hidden="1">{#N/A,#N/A,FALSE,"Assessment";#N/A,#N/A,FALSE,"Staffing";#N/A,#N/A,FALSE,"Hires";#N/A,#N/A,FALSE,"Assumptions"}</definedName>
    <definedName name="_____KKK1_2" localSheetId="91" hidden="1">{#N/A,#N/A,FALSE,"Assessment";#N/A,#N/A,FALSE,"Staffing";#N/A,#N/A,FALSE,"Hires";#N/A,#N/A,FALSE,"Assumptions"}</definedName>
    <definedName name="_____KKK1_2" localSheetId="24" hidden="1">{#N/A,#N/A,FALSE,"Assessment";#N/A,#N/A,FALSE,"Staffing";#N/A,#N/A,FALSE,"Hires";#N/A,#N/A,FALSE,"Assumptions"}</definedName>
    <definedName name="_____KKK1_2" localSheetId="33" hidden="1">{#N/A,#N/A,FALSE,"Assessment";#N/A,#N/A,FALSE,"Staffing";#N/A,#N/A,FALSE,"Hires";#N/A,#N/A,FALSE,"Assumptions"}</definedName>
    <definedName name="_____KKK1_2" localSheetId="43" hidden="1">{#N/A,#N/A,FALSE,"Assessment";#N/A,#N/A,FALSE,"Staffing";#N/A,#N/A,FALSE,"Hires";#N/A,#N/A,FALSE,"Assumptions"}</definedName>
    <definedName name="_____KKK1_2" localSheetId="75" hidden="1">{#N/A,#N/A,FALSE,"Assessment";#N/A,#N/A,FALSE,"Staffing";#N/A,#N/A,FALSE,"Hires";#N/A,#N/A,FALSE,"Assumptions"}</definedName>
    <definedName name="_____KKK1_2" localSheetId="78" hidden="1">{#N/A,#N/A,FALSE,"Assessment";#N/A,#N/A,FALSE,"Staffing";#N/A,#N/A,FALSE,"Hires";#N/A,#N/A,FALSE,"Assumptions"}</definedName>
    <definedName name="_____KKK1_2" localSheetId="15" hidden="1">{#N/A,#N/A,FALSE,"Assessment";#N/A,#N/A,FALSE,"Staffing";#N/A,#N/A,FALSE,"Hires";#N/A,#N/A,FALSE,"Assumptions"}</definedName>
    <definedName name="_____KKK1_2" hidden="1">{#N/A,#N/A,FALSE,"Assessment";#N/A,#N/A,FALSE,"Staffing";#N/A,#N/A,FALSE,"Hires";#N/A,#N/A,FALSE,"Assumptions"}</definedName>
    <definedName name="_____KKK1_3" localSheetId="84" hidden="1">{#N/A,#N/A,FALSE,"Assessment";#N/A,#N/A,FALSE,"Staffing";#N/A,#N/A,FALSE,"Hires";#N/A,#N/A,FALSE,"Assumptions"}</definedName>
    <definedName name="_____KKK1_3" localSheetId="86" hidden="1">{#N/A,#N/A,FALSE,"Assessment";#N/A,#N/A,FALSE,"Staffing";#N/A,#N/A,FALSE,"Hires";#N/A,#N/A,FALSE,"Assumptions"}</definedName>
    <definedName name="_____KKK1_3" localSheetId="91" hidden="1">{#N/A,#N/A,FALSE,"Assessment";#N/A,#N/A,FALSE,"Staffing";#N/A,#N/A,FALSE,"Hires";#N/A,#N/A,FALSE,"Assumptions"}</definedName>
    <definedName name="_____KKK1_3" localSheetId="24" hidden="1">{#N/A,#N/A,FALSE,"Assessment";#N/A,#N/A,FALSE,"Staffing";#N/A,#N/A,FALSE,"Hires";#N/A,#N/A,FALSE,"Assumptions"}</definedName>
    <definedName name="_____KKK1_3" localSheetId="33" hidden="1">{#N/A,#N/A,FALSE,"Assessment";#N/A,#N/A,FALSE,"Staffing";#N/A,#N/A,FALSE,"Hires";#N/A,#N/A,FALSE,"Assumptions"}</definedName>
    <definedName name="_____KKK1_3" localSheetId="43" hidden="1">{#N/A,#N/A,FALSE,"Assessment";#N/A,#N/A,FALSE,"Staffing";#N/A,#N/A,FALSE,"Hires";#N/A,#N/A,FALSE,"Assumptions"}</definedName>
    <definedName name="_____KKK1_3" localSheetId="75" hidden="1">{#N/A,#N/A,FALSE,"Assessment";#N/A,#N/A,FALSE,"Staffing";#N/A,#N/A,FALSE,"Hires";#N/A,#N/A,FALSE,"Assumptions"}</definedName>
    <definedName name="_____KKK1_3" localSheetId="78" hidden="1">{#N/A,#N/A,FALSE,"Assessment";#N/A,#N/A,FALSE,"Staffing";#N/A,#N/A,FALSE,"Hires";#N/A,#N/A,FALSE,"Assumptions"}</definedName>
    <definedName name="_____KKK1_3" localSheetId="15" hidden="1">{#N/A,#N/A,FALSE,"Assessment";#N/A,#N/A,FALSE,"Staffing";#N/A,#N/A,FALSE,"Hires";#N/A,#N/A,FALSE,"Assumptions"}</definedName>
    <definedName name="_____KKK1_3" hidden="1">{#N/A,#N/A,FALSE,"Assessment";#N/A,#N/A,FALSE,"Staffing";#N/A,#N/A,FALSE,"Hires";#N/A,#N/A,FALSE,"Assumptions"}</definedName>
    <definedName name="_____KKK1_4" localSheetId="84" hidden="1">{#N/A,#N/A,FALSE,"Assessment";#N/A,#N/A,FALSE,"Staffing";#N/A,#N/A,FALSE,"Hires";#N/A,#N/A,FALSE,"Assumptions"}</definedName>
    <definedName name="_____KKK1_4" localSheetId="86" hidden="1">{#N/A,#N/A,FALSE,"Assessment";#N/A,#N/A,FALSE,"Staffing";#N/A,#N/A,FALSE,"Hires";#N/A,#N/A,FALSE,"Assumptions"}</definedName>
    <definedName name="_____KKK1_4" localSheetId="91" hidden="1">{#N/A,#N/A,FALSE,"Assessment";#N/A,#N/A,FALSE,"Staffing";#N/A,#N/A,FALSE,"Hires";#N/A,#N/A,FALSE,"Assumptions"}</definedName>
    <definedName name="_____KKK1_4" localSheetId="24" hidden="1">{#N/A,#N/A,FALSE,"Assessment";#N/A,#N/A,FALSE,"Staffing";#N/A,#N/A,FALSE,"Hires";#N/A,#N/A,FALSE,"Assumptions"}</definedName>
    <definedName name="_____KKK1_4" localSheetId="33" hidden="1">{#N/A,#N/A,FALSE,"Assessment";#N/A,#N/A,FALSE,"Staffing";#N/A,#N/A,FALSE,"Hires";#N/A,#N/A,FALSE,"Assumptions"}</definedName>
    <definedName name="_____KKK1_4" localSheetId="43" hidden="1">{#N/A,#N/A,FALSE,"Assessment";#N/A,#N/A,FALSE,"Staffing";#N/A,#N/A,FALSE,"Hires";#N/A,#N/A,FALSE,"Assumptions"}</definedName>
    <definedName name="_____KKK1_4" localSheetId="75" hidden="1">{#N/A,#N/A,FALSE,"Assessment";#N/A,#N/A,FALSE,"Staffing";#N/A,#N/A,FALSE,"Hires";#N/A,#N/A,FALSE,"Assumptions"}</definedName>
    <definedName name="_____KKK1_4" localSheetId="78" hidden="1">{#N/A,#N/A,FALSE,"Assessment";#N/A,#N/A,FALSE,"Staffing";#N/A,#N/A,FALSE,"Hires";#N/A,#N/A,FALSE,"Assumptions"}</definedName>
    <definedName name="_____KKK1_4" localSheetId="15"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79" hidden="1">{"holdco",#N/A,FALSE,"Summary Financials";"holdco",#N/A,FALSE,"Summary Financials"}</definedName>
    <definedName name="_____wrn1" localSheetId="80" hidden="1">{"holdco",#N/A,FALSE,"Summary Financials";"holdco",#N/A,FALSE,"Summary Financials"}</definedName>
    <definedName name="_____wrn1" localSheetId="81" hidden="1">{"holdco",#N/A,FALSE,"Summary Financials";"holdco",#N/A,FALSE,"Summary Financials"}</definedName>
    <definedName name="_____wrn1" localSheetId="82" hidden="1">{"holdco",#N/A,FALSE,"Summary Financials";"holdco",#N/A,FALSE,"Summary Financials"}</definedName>
    <definedName name="_____wrn1" localSheetId="83" hidden="1">{"holdco",#N/A,FALSE,"Summary Financials";"holdco",#N/A,FALSE,"Summary Financials"}</definedName>
    <definedName name="_____wrn1" localSheetId="84" hidden="1">{"holdco",#N/A,FALSE,"Summary Financials";"holdco",#N/A,FALSE,"Summary Financials"}</definedName>
    <definedName name="_____wrn1" localSheetId="86" hidden="1">{"holdco",#N/A,FALSE,"Summary Financials";"holdco",#N/A,FALSE,"Summary Financials"}</definedName>
    <definedName name="_____wrn1" localSheetId="87" hidden="1">{"holdco",#N/A,FALSE,"Summary Financials";"holdco",#N/A,FALSE,"Summary Financials"}</definedName>
    <definedName name="_____wrn1" localSheetId="88" hidden="1">{"holdco",#N/A,FALSE,"Summary Financials";"holdco",#N/A,FALSE,"Summary Financials"}</definedName>
    <definedName name="_____wrn1" localSheetId="89" hidden="1">{"holdco",#N/A,FALSE,"Summary Financials";"holdco",#N/A,FALSE,"Summary Financials"}</definedName>
    <definedName name="_____wrn1" localSheetId="90" hidden="1">{"holdco",#N/A,FALSE,"Summary Financials";"holdco",#N/A,FALSE,"Summary Financials"}</definedName>
    <definedName name="_____wrn1" localSheetId="91" hidden="1">{"holdco",#N/A,FALSE,"Summary Financials";"holdco",#N/A,FALSE,"Summary Financials"}</definedName>
    <definedName name="_____wrn1" localSheetId="92" hidden="1">{"holdco",#N/A,FALSE,"Summary Financials";"holdco",#N/A,FALSE,"Summary Financials"}</definedName>
    <definedName name="_____wrn1" localSheetId="93" hidden="1">{"holdco",#N/A,FALSE,"Summary Financials";"holdco",#N/A,FALSE,"Summary Financials"}</definedName>
    <definedName name="_____wrn1" localSheetId="94" hidden="1">{"holdco",#N/A,FALSE,"Summary Financials";"holdco",#N/A,FALSE,"Summary Financials"}</definedName>
    <definedName name="_____wrn1" localSheetId="95" hidden="1">{"holdco",#N/A,FALSE,"Summary Financials";"holdco",#N/A,FALSE,"Summary Financials"}</definedName>
    <definedName name="_____wrn1" localSheetId="99" hidden="1">{"holdco",#N/A,FALSE,"Summary Financials";"holdco",#N/A,FALSE,"Summary Financials"}</definedName>
    <definedName name="_____wrn1" localSheetId="100" hidden="1">{"holdco",#N/A,FALSE,"Summary Financials";"holdco",#N/A,FALSE,"Summary Financials"}</definedName>
    <definedName name="_____wrn1" localSheetId="24" hidden="1">{"holdco",#N/A,FALSE,"Summary Financials";"holdco",#N/A,FALSE,"Summary Financials"}</definedName>
    <definedName name="_____wrn1" localSheetId="33" hidden="1">{"holdco",#N/A,FALSE,"Summary Financials";"holdco",#N/A,FALSE,"Summary Financials"}</definedName>
    <definedName name="_____wrn1" localSheetId="36"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74" hidden="1">{"holdco",#N/A,FALSE,"Summary Financials";"holdco",#N/A,FALSE,"Summary Financials"}</definedName>
    <definedName name="_____wrn1" localSheetId="75" hidden="1">{"holdco",#N/A,FALSE,"Summary Financials";"holdco",#N/A,FALSE,"Summary Financials"}</definedName>
    <definedName name="_____wrn1" localSheetId="76"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15" hidden="1">{"holdco",#N/A,FALSE,"Summary Financials";"holdco",#N/A,FALSE,"Summary Financials"}</definedName>
    <definedName name="_____wrn1" hidden="1">{"holdco",#N/A,FALSE,"Summary Financials";"holdco",#N/A,FALSE,"Summary Financials"}</definedName>
    <definedName name="_____wrn1_1" localSheetId="84" hidden="1">{"holdco",#N/A,FALSE,"Summary Financials";"holdco",#N/A,FALSE,"Summary Financials"}</definedName>
    <definedName name="_____wrn1_1" localSheetId="86" hidden="1">{"holdco",#N/A,FALSE,"Summary Financials";"holdco",#N/A,FALSE,"Summary Financials"}</definedName>
    <definedName name="_____wrn1_1" localSheetId="91" hidden="1">{"holdco",#N/A,FALSE,"Summary Financials";"holdco",#N/A,FALSE,"Summary Financials"}</definedName>
    <definedName name="_____wrn1_1" localSheetId="24" hidden="1">{"holdco",#N/A,FALSE,"Summary Financials";"holdco",#N/A,FALSE,"Summary Financials"}</definedName>
    <definedName name="_____wrn1_1" localSheetId="33" hidden="1">{"holdco",#N/A,FALSE,"Summary Financials";"holdco",#N/A,FALSE,"Summary Financials"}</definedName>
    <definedName name="_____wrn1_1" localSheetId="43" hidden="1">{"holdco",#N/A,FALSE,"Summary Financials";"holdco",#N/A,FALSE,"Summary Financials"}</definedName>
    <definedName name="_____wrn1_1" localSheetId="75" hidden="1">{"holdco",#N/A,FALSE,"Summary Financials";"holdco",#N/A,FALSE,"Summary Financials"}</definedName>
    <definedName name="_____wrn1_1" localSheetId="78" hidden="1">{"holdco",#N/A,FALSE,"Summary Financials";"holdco",#N/A,FALSE,"Summary Financials"}</definedName>
    <definedName name="_____wrn1_1" localSheetId="15" hidden="1">{"holdco",#N/A,FALSE,"Summary Financials";"holdco",#N/A,FALSE,"Summary Financials"}</definedName>
    <definedName name="_____wrn1_1" hidden="1">{"holdco",#N/A,FALSE,"Summary Financials";"holdco",#N/A,FALSE,"Summary Financials"}</definedName>
    <definedName name="_____wrn1_2" localSheetId="84" hidden="1">{"holdco",#N/A,FALSE,"Summary Financials";"holdco",#N/A,FALSE,"Summary Financials"}</definedName>
    <definedName name="_____wrn1_2" localSheetId="86" hidden="1">{"holdco",#N/A,FALSE,"Summary Financials";"holdco",#N/A,FALSE,"Summary Financials"}</definedName>
    <definedName name="_____wrn1_2" localSheetId="91" hidden="1">{"holdco",#N/A,FALSE,"Summary Financials";"holdco",#N/A,FALSE,"Summary Financials"}</definedName>
    <definedName name="_____wrn1_2" localSheetId="24" hidden="1">{"holdco",#N/A,FALSE,"Summary Financials";"holdco",#N/A,FALSE,"Summary Financials"}</definedName>
    <definedName name="_____wrn1_2" localSheetId="33" hidden="1">{"holdco",#N/A,FALSE,"Summary Financials";"holdco",#N/A,FALSE,"Summary Financials"}</definedName>
    <definedName name="_____wrn1_2" localSheetId="43" hidden="1">{"holdco",#N/A,FALSE,"Summary Financials";"holdco",#N/A,FALSE,"Summary Financials"}</definedName>
    <definedName name="_____wrn1_2" localSheetId="75" hidden="1">{"holdco",#N/A,FALSE,"Summary Financials";"holdco",#N/A,FALSE,"Summary Financials"}</definedName>
    <definedName name="_____wrn1_2" localSheetId="78" hidden="1">{"holdco",#N/A,FALSE,"Summary Financials";"holdco",#N/A,FALSE,"Summary Financials"}</definedName>
    <definedName name="_____wrn1_2" localSheetId="15" hidden="1">{"holdco",#N/A,FALSE,"Summary Financials";"holdco",#N/A,FALSE,"Summary Financials"}</definedName>
    <definedName name="_____wrn1_2" hidden="1">{"holdco",#N/A,FALSE,"Summary Financials";"holdco",#N/A,FALSE,"Summary Financials"}</definedName>
    <definedName name="_____wrn1_3" localSheetId="84" hidden="1">{"holdco",#N/A,FALSE,"Summary Financials";"holdco",#N/A,FALSE,"Summary Financials"}</definedName>
    <definedName name="_____wrn1_3" localSheetId="86" hidden="1">{"holdco",#N/A,FALSE,"Summary Financials";"holdco",#N/A,FALSE,"Summary Financials"}</definedName>
    <definedName name="_____wrn1_3" localSheetId="91" hidden="1">{"holdco",#N/A,FALSE,"Summary Financials";"holdco",#N/A,FALSE,"Summary Financials"}</definedName>
    <definedName name="_____wrn1_3" localSheetId="24" hidden="1">{"holdco",#N/A,FALSE,"Summary Financials";"holdco",#N/A,FALSE,"Summary Financials"}</definedName>
    <definedName name="_____wrn1_3" localSheetId="33" hidden="1">{"holdco",#N/A,FALSE,"Summary Financials";"holdco",#N/A,FALSE,"Summary Financials"}</definedName>
    <definedName name="_____wrn1_3" localSheetId="43" hidden="1">{"holdco",#N/A,FALSE,"Summary Financials";"holdco",#N/A,FALSE,"Summary Financials"}</definedName>
    <definedName name="_____wrn1_3" localSheetId="75" hidden="1">{"holdco",#N/A,FALSE,"Summary Financials";"holdco",#N/A,FALSE,"Summary Financials"}</definedName>
    <definedName name="_____wrn1_3" localSheetId="78" hidden="1">{"holdco",#N/A,FALSE,"Summary Financials";"holdco",#N/A,FALSE,"Summary Financials"}</definedName>
    <definedName name="_____wrn1_3" localSheetId="15" hidden="1">{"holdco",#N/A,FALSE,"Summary Financials";"holdco",#N/A,FALSE,"Summary Financials"}</definedName>
    <definedName name="_____wrn1_3" hidden="1">{"holdco",#N/A,FALSE,"Summary Financials";"holdco",#N/A,FALSE,"Summary Financials"}</definedName>
    <definedName name="_____wrn1_4" localSheetId="84" hidden="1">{"holdco",#N/A,FALSE,"Summary Financials";"holdco",#N/A,FALSE,"Summary Financials"}</definedName>
    <definedName name="_____wrn1_4" localSheetId="86" hidden="1">{"holdco",#N/A,FALSE,"Summary Financials";"holdco",#N/A,FALSE,"Summary Financials"}</definedName>
    <definedName name="_____wrn1_4" localSheetId="91" hidden="1">{"holdco",#N/A,FALSE,"Summary Financials";"holdco",#N/A,FALSE,"Summary Financials"}</definedName>
    <definedName name="_____wrn1_4" localSheetId="24" hidden="1">{"holdco",#N/A,FALSE,"Summary Financials";"holdco",#N/A,FALSE,"Summary Financials"}</definedName>
    <definedName name="_____wrn1_4" localSheetId="33" hidden="1">{"holdco",#N/A,FALSE,"Summary Financials";"holdco",#N/A,FALSE,"Summary Financials"}</definedName>
    <definedName name="_____wrn1_4" localSheetId="43" hidden="1">{"holdco",#N/A,FALSE,"Summary Financials";"holdco",#N/A,FALSE,"Summary Financials"}</definedName>
    <definedName name="_____wrn1_4" localSheetId="75" hidden="1">{"holdco",#N/A,FALSE,"Summary Financials";"holdco",#N/A,FALSE,"Summary Financials"}</definedName>
    <definedName name="_____wrn1_4" localSheetId="78" hidden="1">{"holdco",#N/A,FALSE,"Summary Financials";"holdco",#N/A,FALSE,"Summary Financials"}</definedName>
    <definedName name="_____wrn1_4" localSheetId="15"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79" hidden="1">{"holdco",#N/A,FALSE,"Summary Financials";"holdco",#N/A,FALSE,"Summary Financials"}</definedName>
    <definedName name="_____wrn2" localSheetId="80" hidden="1">{"holdco",#N/A,FALSE,"Summary Financials";"holdco",#N/A,FALSE,"Summary Financials"}</definedName>
    <definedName name="_____wrn2" localSheetId="81" hidden="1">{"holdco",#N/A,FALSE,"Summary Financials";"holdco",#N/A,FALSE,"Summary Financials"}</definedName>
    <definedName name="_____wrn2" localSheetId="82" hidden="1">{"holdco",#N/A,FALSE,"Summary Financials";"holdco",#N/A,FALSE,"Summary Financials"}</definedName>
    <definedName name="_____wrn2" localSheetId="83" hidden="1">{"holdco",#N/A,FALSE,"Summary Financials";"holdco",#N/A,FALSE,"Summary Financials"}</definedName>
    <definedName name="_____wrn2" localSheetId="84" hidden="1">{"holdco",#N/A,FALSE,"Summary Financials";"holdco",#N/A,FALSE,"Summary Financials"}</definedName>
    <definedName name="_____wrn2" localSheetId="86" hidden="1">{"holdco",#N/A,FALSE,"Summary Financials";"holdco",#N/A,FALSE,"Summary Financials"}</definedName>
    <definedName name="_____wrn2" localSheetId="87" hidden="1">{"holdco",#N/A,FALSE,"Summary Financials";"holdco",#N/A,FALSE,"Summary Financials"}</definedName>
    <definedName name="_____wrn2" localSheetId="88" hidden="1">{"holdco",#N/A,FALSE,"Summary Financials";"holdco",#N/A,FALSE,"Summary Financials"}</definedName>
    <definedName name="_____wrn2" localSheetId="89" hidden="1">{"holdco",#N/A,FALSE,"Summary Financials";"holdco",#N/A,FALSE,"Summary Financials"}</definedName>
    <definedName name="_____wrn2" localSheetId="90" hidden="1">{"holdco",#N/A,FALSE,"Summary Financials";"holdco",#N/A,FALSE,"Summary Financials"}</definedName>
    <definedName name="_____wrn2" localSheetId="91" hidden="1">{"holdco",#N/A,FALSE,"Summary Financials";"holdco",#N/A,FALSE,"Summary Financials"}</definedName>
    <definedName name="_____wrn2" localSheetId="92" hidden="1">{"holdco",#N/A,FALSE,"Summary Financials";"holdco",#N/A,FALSE,"Summary Financials"}</definedName>
    <definedName name="_____wrn2" localSheetId="93" hidden="1">{"holdco",#N/A,FALSE,"Summary Financials";"holdco",#N/A,FALSE,"Summary Financials"}</definedName>
    <definedName name="_____wrn2" localSheetId="94" hidden="1">{"holdco",#N/A,FALSE,"Summary Financials";"holdco",#N/A,FALSE,"Summary Financials"}</definedName>
    <definedName name="_____wrn2" localSheetId="95" hidden="1">{"holdco",#N/A,FALSE,"Summary Financials";"holdco",#N/A,FALSE,"Summary Financials"}</definedName>
    <definedName name="_____wrn2" localSheetId="99" hidden="1">{"holdco",#N/A,FALSE,"Summary Financials";"holdco",#N/A,FALSE,"Summary Financials"}</definedName>
    <definedName name="_____wrn2" localSheetId="100" hidden="1">{"holdco",#N/A,FALSE,"Summary Financials";"holdco",#N/A,FALSE,"Summary Financials"}</definedName>
    <definedName name="_____wrn2" localSheetId="24" hidden="1">{"holdco",#N/A,FALSE,"Summary Financials";"holdco",#N/A,FALSE,"Summary Financials"}</definedName>
    <definedName name="_____wrn2" localSheetId="33" hidden="1">{"holdco",#N/A,FALSE,"Summary Financials";"holdco",#N/A,FALSE,"Summary Financials"}</definedName>
    <definedName name="_____wrn2" localSheetId="36"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74" hidden="1">{"holdco",#N/A,FALSE,"Summary Financials";"holdco",#N/A,FALSE,"Summary Financials"}</definedName>
    <definedName name="_____wrn2" localSheetId="75" hidden="1">{"holdco",#N/A,FALSE,"Summary Financials";"holdco",#N/A,FALSE,"Summary Financials"}</definedName>
    <definedName name="_____wrn2" localSheetId="76"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15" hidden="1">{"holdco",#N/A,FALSE,"Summary Financials";"holdco",#N/A,FALSE,"Summary Financials"}</definedName>
    <definedName name="_____wrn2" hidden="1">{"holdco",#N/A,FALSE,"Summary Financials";"holdco",#N/A,FALSE,"Summary Financials"}</definedName>
    <definedName name="_____wrn2_1" localSheetId="84" hidden="1">{"holdco",#N/A,FALSE,"Summary Financials";"holdco",#N/A,FALSE,"Summary Financials"}</definedName>
    <definedName name="_____wrn2_1" localSheetId="86" hidden="1">{"holdco",#N/A,FALSE,"Summary Financials";"holdco",#N/A,FALSE,"Summary Financials"}</definedName>
    <definedName name="_____wrn2_1" localSheetId="91" hidden="1">{"holdco",#N/A,FALSE,"Summary Financials";"holdco",#N/A,FALSE,"Summary Financials"}</definedName>
    <definedName name="_____wrn2_1" localSheetId="24" hidden="1">{"holdco",#N/A,FALSE,"Summary Financials";"holdco",#N/A,FALSE,"Summary Financials"}</definedName>
    <definedName name="_____wrn2_1" localSheetId="33" hidden="1">{"holdco",#N/A,FALSE,"Summary Financials";"holdco",#N/A,FALSE,"Summary Financials"}</definedName>
    <definedName name="_____wrn2_1" localSheetId="43" hidden="1">{"holdco",#N/A,FALSE,"Summary Financials";"holdco",#N/A,FALSE,"Summary Financials"}</definedName>
    <definedName name="_____wrn2_1" localSheetId="75" hidden="1">{"holdco",#N/A,FALSE,"Summary Financials";"holdco",#N/A,FALSE,"Summary Financials"}</definedName>
    <definedName name="_____wrn2_1" localSheetId="78" hidden="1">{"holdco",#N/A,FALSE,"Summary Financials";"holdco",#N/A,FALSE,"Summary Financials"}</definedName>
    <definedName name="_____wrn2_1" localSheetId="15" hidden="1">{"holdco",#N/A,FALSE,"Summary Financials";"holdco",#N/A,FALSE,"Summary Financials"}</definedName>
    <definedName name="_____wrn2_1" hidden="1">{"holdco",#N/A,FALSE,"Summary Financials";"holdco",#N/A,FALSE,"Summary Financials"}</definedName>
    <definedName name="_____wrn2_2" localSheetId="84" hidden="1">{"holdco",#N/A,FALSE,"Summary Financials";"holdco",#N/A,FALSE,"Summary Financials"}</definedName>
    <definedName name="_____wrn2_2" localSheetId="86" hidden="1">{"holdco",#N/A,FALSE,"Summary Financials";"holdco",#N/A,FALSE,"Summary Financials"}</definedName>
    <definedName name="_____wrn2_2" localSheetId="91" hidden="1">{"holdco",#N/A,FALSE,"Summary Financials";"holdco",#N/A,FALSE,"Summary Financials"}</definedName>
    <definedName name="_____wrn2_2" localSheetId="24" hidden="1">{"holdco",#N/A,FALSE,"Summary Financials";"holdco",#N/A,FALSE,"Summary Financials"}</definedName>
    <definedName name="_____wrn2_2" localSheetId="33" hidden="1">{"holdco",#N/A,FALSE,"Summary Financials";"holdco",#N/A,FALSE,"Summary Financials"}</definedName>
    <definedName name="_____wrn2_2" localSheetId="43" hidden="1">{"holdco",#N/A,FALSE,"Summary Financials";"holdco",#N/A,FALSE,"Summary Financials"}</definedName>
    <definedName name="_____wrn2_2" localSheetId="75" hidden="1">{"holdco",#N/A,FALSE,"Summary Financials";"holdco",#N/A,FALSE,"Summary Financials"}</definedName>
    <definedName name="_____wrn2_2" localSheetId="78" hidden="1">{"holdco",#N/A,FALSE,"Summary Financials";"holdco",#N/A,FALSE,"Summary Financials"}</definedName>
    <definedName name="_____wrn2_2" localSheetId="15" hidden="1">{"holdco",#N/A,FALSE,"Summary Financials";"holdco",#N/A,FALSE,"Summary Financials"}</definedName>
    <definedName name="_____wrn2_2" hidden="1">{"holdco",#N/A,FALSE,"Summary Financials";"holdco",#N/A,FALSE,"Summary Financials"}</definedName>
    <definedName name="_____wrn2_3" localSheetId="84" hidden="1">{"holdco",#N/A,FALSE,"Summary Financials";"holdco",#N/A,FALSE,"Summary Financials"}</definedName>
    <definedName name="_____wrn2_3" localSheetId="86" hidden="1">{"holdco",#N/A,FALSE,"Summary Financials";"holdco",#N/A,FALSE,"Summary Financials"}</definedName>
    <definedName name="_____wrn2_3" localSheetId="91" hidden="1">{"holdco",#N/A,FALSE,"Summary Financials";"holdco",#N/A,FALSE,"Summary Financials"}</definedName>
    <definedName name="_____wrn2_3" localSheetId="24" hidden="1">{"holdco",#N/A,FALSE,"Summary Financials";"holdco",#N/A,FALSE,"Summary Financials"}</definedName>
    <definedName name="_____wrn2_3" localSheetId="33" hidden="1">{"holdco",#N/A,FALSE,"Summary Financials";"holdco",#N/A,FALSE,"Summary Financials"}</definedName>
    <definedName name="_____wrn2_3" localSheetId="43" hidden="1">{"holdco",#N/A,FALSE,"Summary Financials";"holdco",#N/A,FALSE,"Summary Financials"}</definedName>
    <definedName name="_____wrn2_3" localSheetId="75" hidden="1">{"holdco",#N/A,FALSE,"Summary Financials";"holdco",#N/A,FALSE,"Summary Financials"}</definedName>
    <definedName name="_____wrn2_3" localSheetId="78" hidden="1">{"holdco",#N/A,FALSE,"Summary Financials";"holdco",#N/A,FALSE,"Summary Financials"}</definedName>
    <definedName name="_____wrn2_3" localSheetId="15" hidden="1">{"holdco",#N/A,FALSE,"Summary Financials";"holdco",#N/A,FALSE,"Summary Financials"}</definedName>
    <definedName name="_____wrn2_3" hidden="1">{"holdco",#N/A,FALSE,"Summary Financials";"holdco",#N/A,FALSE,"Summary Financials"}</definedName>
    <definedName name="_____wrn2_4" localSheetId="84" hidden="1">{"holdco",#N/A,FALSE,"Summary Financials";"holdco",#N/A,FALSE,"Summary Financials"}</definedName>
    <definedName name="_____wrn2_4" localSheetId="86" hidden="1">{"holdco",#N/A,FALSE,"Summary Financials";"holdco",#N/A,FALSE,"Summary Financials"}</definedName>
    <definedName name="_____wrn2_4" localSheetId="91" hidden="1">{"holdco",#N/A,FALSE,"Summary Financials";"holdco",#N/A,FALSE,"Summary Financials"}</definedName>
    <definedName name="_____wrn2_4" localSheetId="24" hidden="1">{"holdco",#N/A,FALSE,"Summary Financials";"holdco",#N/A,FALSE,"Summary Financials"}</definedName>
    <definedName name="_____wrn2_4" localSheetId="33" hidden="1">{"holdco",#N/A,FALSE,"Summary Financials";"holdco",#N/A,FALSE,"Summary Financials"}</definedName>
    <definedName name="_____wrn2_4" localSheetId="43" hidden="1">{"holdco",#N/A,FALSE,"Summary Financials";"holdco",#N/A,FALSE,"Summary Financials"}</definedName>
    <definedName name="_____wrn2_4" localSheetId="75" hidden="1">{"holdco",#N/A,FALSE,"Summary Financials";"holdco",#N/A,FALSE,"Summary Financials"}</definedName>
    <definedName name="_____wrn2_4" localSheetId="78" hidden="1">{"holdco",#N/A,FALSE,"Summary Financials";"holdco",#N/A,FALSE,"Summary Financials"}</definedName>
    <definedName name="_____wrn2_4" localSheetId="15"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79" hidden="1">{"holdco",#N/A,FALSE,"Summary Financials";"holdco",#N/A,FALSE,"Summary Financials"}</definedName>
    <definedName name="_____wrn3" localSheetId="80" hidden="1">{"holdco",#N/A,FALSE,"Summary Financials";"holdco",#N/A,FALSE,"Summary Financials"}</definedName>
    <definedName name="_____wrn3" localSheetId="81" hidden="1">{"holdco",#N/A,FALSE,"Summary Financials";"holdco",#N/A,FALSE,"Summary Financials"}</definedName>
    <definedName name="_____wrn3" localSheetId="82" hidden="1">{"holdco",#N/A,FALSE,"Summary Financials";"holdco",#N/A,FALSE,"Summary Financials"}</definedName>
    <definedName name="_____wrn3" localSheetId="83" hidden="1">{"holdco",#N/A,FALSE,"Summary Financials";"holdco",#N/A,FALSE,"Summary Financials"}</definedName>
    <definedName name="_____wrn3" localSheetId="84" hidden="1">{"holdco",#N/A,FALSE,"Summary Financials";"holdco",#N/A,FALSE,"Summary Financials"}</definedName>
    <definedName name="_____wrn3" localSheetId="86" hidden="1">{"holdco",#N/A,FALSE,"Summary Financials";"holdco",#N/A,FALSE,"Summary Financials"}</definedName>
    <definedName name="_____wrn3" localSheetId="87" hidden="1">{"holdco",#N/A,FALSE,"Summary Financials";"holdco",#N/A,FALSE,"Summary Financials"}</definedName>
    <definedName name="_____wrn3" localSheetId="88" hidden="1">{"holdco",#N/A,FALSE,"Summary Financials";"holdco",#N/A,FALSE,"Summary Financials"}</definedName>
    <definedName name="_____wrn3" localSheetId="89" hidden="1">{"holdco",#N/A,FALSE,"Summary Financials";"holdco",#N/A,FALSE,"Summary Financials"}</definedName>
    <definedName name="_____wrn3" localSheetId="90" hidden="1">{"holdco",#N/A,FALSE,"Summary Financials";"holdco",#N/A,FALSE,"Summary Financials"}</definedName>
    <definedName name="_____wrn3" localSheetId="91" hidden="1">{"holdco",#N/A,FALSE,"Summary Financials";"holdco",#N/A,FALSE,"Summary Financials"}</definedName>
    <definedName name="_____wrn3" localSheetId="92" hidden="1">{"holdco",#N/A,FALSE,"Summary Financials";"holdco",#N/A,FALSE,"Summary Financials"}</definedName>
    <definedName name="_____wrn3" localSheetId="93" hidden="1">{"holdco",#N/A,FALSE,"Summary Financials";"holdco",#N/A,FALSE,"Summary Financials"}</definedName>
    <definedName name="_____wrn3" localSheetId="94" hidden="1">{"holdco",#N/A,FALSE,"Summary Financials";"holdco",#N/A,FALSE,"Summary Financials"}</definedName>
    <definedName name="_____wrn3" localSheetId="95" hidden="1">{"holdco",#N/A,FALSE,"Summary Financials";"holdco",#N/A,FALSE,"Summary Financials"}</definedName>
    <definedName name="_____wrn3" localSheetId="99" hidden="1">{"holdco",#N/A,FALSE,"Summary Financials";"holdco",#N/A,FALSE,"Summary Financials"}</definedName>
    <definedName name="_____wrn3" localSheetId="100" hidden="1">{"holdco",#N/A,FALSE,"Summary Financials";"holdco",#N/A,FALSE,"Summary Financials"}</definedName>
    <definedName name="_____wrn3" localSheetId="24" hidden="1">{"holdco",#N/A,FALSE,"Summary Financials";"holdco",#N/A,FALSE,"Summary Financials"}</definedName>
    <definedName name="_____wrn3" localSheetId="33" hidden="1">{"holdco",#N/A,FALSE,"Summary Financials";"holdco",#N/A,FALSE,"Summary Financials"}</definedName>
    <definedName name="_____wrn3" localSheetId="36"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74" hidden="1">{"holdco",#N/A,FALSE,"Summary Financials";"holdco",#N/A,FALSE,"Summary Financials"}</definedName>
    <definedName name="_____wrn3" localSheetId="75" hidden="1">{"holdco",#N/A,FALSE,"Summary Financials";"holdco",#N/A,FALSE,"Summary Financials"}</definedName>
    <definedName name="_____wrn3" localSheetId="76"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15" hidden="1">{"holdco",#N/A,FALSE,"Summary Financials";"holdco",#N/A,FALSE,"Summary Financials"}</definedName>
    <definedName name="_____wrn3" hidden="1">{"holdco",#N/A,FALSE,"Summary Financials";"holdco",#N/A,FALSE,"Summary Financials"}</definedName>
    <definedName name="_____wrn3_1" localSheetId="84" hidden="1">{"holdco",#N/A,FALSE,"Summary Financials";"holdco",#N/A,FALSE,"Summary Financials"}</definedName>
    <definedName name="_____wrn3_1" localSheetId="86" hidden="1">{"holdco",#N/A,FALSE,"Summary Financials";"holdco",#N/A,FALSE,"Summary Financials"}</definedName>
    <definedName name="_____wrn3_1" localSheetId="91" hidden="1">{"holdco",#N/A,FALSE,"Summary Financials";"holdco",#N/A,FALSE,"Summary Financials"}</definedName>
    <definedName name="_____wrn3_1" localSheetId="24" hidden="1">{"holdco",#N/A,FALSE,"Summary Financials";"holdco",#N/A,FALSE,"Summary Financials"}</definedName>
    <definedName name="_____wrn3_1" localSheetId="33" hidden="1">{"holdco",#N/A,FALSE,"Summary Financials";"holdco",#N/A,FALSE,"Summary Financials"}</definedName>
    <definedName name="_____wrn3_1" localSheetId="43" hidden="1">{"holdco",#N/A,FALSE,"Summary Financials";"holdco",#N/A,FALSE,"Summary Financials"}</definedName>
    <definedName name="_____wrn3_1" localSheetId="75" hidden="1">{"holdco",#N/A,FALSE,"Summary Financials";"holdco",#N/A,FALSE,"Summary Financials"}</definedName>
    <definedName name="_____wrn3_1" localSheetId="78" hidden="1">{"holdco",#N/A,FALSE,"Summary Financials";"holdco",#N/A,FALSE,"Summary Financials"}</definedName>
    <definedName name="_____wrn3_1" localSheetId="15" hidden="1">{"holdco",#N/A,FALSE,"Summary Financials";"holdco",#N/A,FALSE,"Summary Financials"}</definedName>
    <definedName name="_____wrn3_1" hidden="1">{"holdco",#N/A,FALSE,"Summary Financials";"holdco",#N/A,FALSE,"Summary Financials"}</definedName>
    <definedName name="_____wrn3_2" localSheetId="84" hidden="1">{"holdco",#N/A,FALSE,"Summary Financials";"holdco",#N/A,FALSE,"Summary Financials"}</definedName>
    <definedName name="_____wrn3_2" localSheetId="86" hidden="1">{"holdco",#N/A,FALSE,"Summary Financials";"holdco",#N/A,FALSE,"Summary Financials"}</definedName>
    <definedName name="_____wrn3_2" localSheetId="91" hidden="1">{"holdco",#N/A,FALSE,"Summary Financials";"holdco",#N/A,FALSE,"Summary Financials"}</definedName>
    <definedName name="_____wrn3_2" localSheetId="24" hidden="1">{"holdco",#N/A,FALSE,"Summary Financials";"holdco",#N/A,FALSE,"Summary Financials"}</definedName>
    <definedName name="_____wrn3_2" localSheetId="33" hidden="1">{"holdco",#N/A,FALSE,"Summary Financials";"holdco",#N/A,FALSE,"Summary Financials"}</definedName>
    <definedName name="_____wrn3_2" localSheetId="43" hidden="1">{"holdco",#N/A,FALSE,"Summary Financials";"holdco",#N/A,FALSE,"Summary Financials"}</definedName>
    <definedName name="_____wrn3_2" localSheetId="75" hidden="1">{"holdco",#N/A,FALSE,"Summary Financials";"holdco",#N/A,FALSE,"Summary Financials"}</definedName>
    <definedName name="_____wrn3_2" localSheetId="78" hidden="1">{"holdco",#N/A,FALSE,"Summary Financials";"holdco",#N/A,FALSE,"Summary Financials"}</definedName>
    <definedName name="_____wrn3_2" localSheetId="15" hidden="1">{"holdco",#N/A,FALSE,"Summary Financials";"holdco",#N/A,FALSE,"Summary Financials"}</definedName>
    <definedName name="_____wrn3_2" hidden="1">{"holdco",#N/A,FALSE,"Summary Financials";"holdco",#N/A,FALSE,"Summary Financials"}</definedName>
    <definedName name="_____wrn3_3" localSheetId="84" hidden="1">{"holdco",#N/A,FALSE,"Summary Financials";"holdco",#N/A,FALSE,"Summary Financials"}</definedName>
    <definedName name="_____wrn3_3" localSheetId="86" hidden="1">{"holdco",#N/A,FALSE,"Summary Financials";"holdco",#N/A,FALSE,"Summary Financials"}</definedName>
    <definedName name="_____wrn3_3" localSheetId="91" hidden="1">{"holdco",#N/A,FALSE,"Summary Financials";"holdco",#N/A,FALSE,"Summary Financials"}</definedName>
    <definedName name="_____wrn3_3" localSheetId="24" hidden="1">{"holdco",#N/A,FALSE,"Summary Financials";"holdco",#N/A,FALSE,"Summary Financials"}</definedName>
    <definedName name="_____wrn3_3" localSheetId="33" hidden="1">{"holdco",#N/A,FALSE,"Summary Financials";"holdco",#N/A,FALSE,"Summary Financials"}</definedName>
    <definedName name="_____wrn3_3" localSheetId="43" hidden="1">{"holdco",#N/A,FALSE,"Summary Financials";"holdco",#N/A,FALSE,"Summary Financials"}</definedName>
    <definedName name="_____wrn3_3" localSheetId="75" hidden="1">{"holdco",#N/A,FALSE,"Summary Financials";"holdco",#N/A,FALSE,"Summary Financials"}</definedName>
    <definedName name="_____wrn3_3" localSheetId="78" hidden="1">{"holdco",#N/A,FALSE,"Summary Financials";"holdco",#N/A,FALSE,"Summary Financials"}</definedName>
    <definedName name="_____wrn3_3" localSheetId="15" hidden="1">{"holdco",#N/A,FALSE,"Summary Financials";"holdco",#N/A,FALSE,"Summary Financials"}</definedName>
    <definedName name="_____wrn3_3" hidden="1">{"holdco",#N/A,FALSE,"Summary Financials";"holdco",#N/A,FALSE,"Summary Financials"}</definedName>
    <definedName name="_____wrn3_4" localSheetId="84" hidden="1">{"holdco",#N/A,FALSE,"Summary Financials";"holdco",#N/A,FALSE,"Summary Financials"}</definedName>
    <definedName name="_____wrn3_4" localSheetId="86" hidden="1">{"holdco",#N/A,FALSE,"Summary Financials";"holdco",#N/A,FALSE,"Summary Financials"}</definedName>
    <definedName name="_____wrn3_4" localSheetId="91" hidden="1">{"holdco",#N/A,FALSE,"Summary Financials";"holdco",#N/A,FALSE,"Summary Financials"}</definedName>
    <definedName name="_____wrn3_4" localSheetId="24" hidden="1">{"holdco",#N/A,FALSE,"Summary Financials";"holdco",#N/A,FALSE,"Summary Financials"}</definedName>
    <definedName name="_____wrn3_4" localSheetId="33" hidden="1">{"holdco",#N/A,FALSE,"Summary Financials";"holdco",#N/A,FALSE,"Summary Financials"}</definedName>
    <definedName name="_____wrn3_4" localSheetId="43" hidden="1">{"holdco",#N/A,FALSE,"Summary Financials";"holdco",#N/A,FALSE,"Summary Financials"}</definedName>
    <definedName name="_____wrn3_4" localSheetId="75" hidden="1">{"holdco",#N/A,FALSE,"Summary Financials";"holdco",#N/A,FALSE,"Summary Financials"}</definedName>
    <definedName name="_____wrn3_4" localSheetId="78" hidden="1">{"holdco",#N/A,FALSE,"Summary Financials";"holdco",#N/A,FALSE,"Summary Financials"}</definedName>
    <definedName name="_____wrn3_4" localSheetId="15"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79" hidden="1">{"Model Summary",#N/A,FALSE,"Print Chart";"Holdco",#N/A,FALSE,"Print Chart";"Genco",#N/A,FALSE,"Print Chart";"Servco",#N/A,FALSE,"Print Chart";"Genco_Detail",#N/A,FALSE,"Summary Financials";"Servco_Detail",#N/A,FALSE,"Summary Financials"}</definedName>
    <definedName name="_____wrn7" localSheetId="80" hidden="1">{"Model Summary",#N/A,FALSE,"Print Chart";"Holdco",#N/A,FALSE,"Print Chart";"Genco",#N/A,FALSE,"Print Chart";"Servco",#N/A,FALSE,"Print Chart";"Genco_Detail",#N/A,FALSE,"Summary Financials";"Servco_Detail",#N/A,FALSE,"Summary Financials"}</definedName>
    <definedName name="_____wrn7" localSheetId="81" hidden="1">{"Model Summary",#N/A,FALSE,"Print Chart";"Holdco",#N/A,FALSE,"Print Chart";"Genco",#N/A,FALSE,"Print Chart";"Servco",#N/A,FALSE,"Print Chart";"Genco_Detail",#N/A,FALSE,"Summary Financials";"Servco_Detail",#N/A,FALSE,"Summary Financials"}</definedName>
    <definedName name="_____wrn7" localSheetId="82" hidden="1">{"Model Summary",#N/A,FALSE,"Print Chart";"Holdco",#N/A,FALSE,"Print Chart";"Genco",#N/A,FALSE,"Print Chart";"Servco",#N/A,FALSE,"Print Chart";"Genco_Detail",#N/A,FALSE,"Summary Financials";"Servco_Detail",#N/A,FALSE,"Summary Financials"}</definedName>
    <definedName name="_____wrn7" localSheetId="83" hidden="1">{"Model Summary",#N/A,FALSE,"Print Chart";"Holdco",#N/A,FALSE,"Print Chart";"Genco",#N/A,FALSE,"Print Chart";"Servco",#N/A,FALSE,"Print Chart";"Genco_Detail",#N/A,FALSE,"Summary Financials";"Servco_Detail",#N/A,FALSE,"Summary Financials"}</definedName>
    <definedName name="_____wrn7" localSheetId="84" hidden="1">{"Model Summary",#N/A,FALSE,"Print Chart";"Holdco",#N/A,FALSE,"Print Chart";"Genco",#N/A,FALSE,"Print Chart";"Servco",#N/A,FALSE,"Print Chart";"Genco_Detail",#N/A,FALSE,"Summary Financials";"Servco_Detail",#N/A,FALSE,"Summary Financials"}</definedName>
    <definedName name="_____wrn7" localSheetId="86" hidden="1">{"Model Summary",#N/A,FALSE,"Print Chart";"Holdco",#N/A,FALSE,"Print Chart";"Genco",#N/A,FALSE,"Print Chart";"Servco",#N/A,FALSE,"Print Chart";"Genco_Detail",#N/A,FALSE,"Summary Financials";"Servco_Detail",#N/A,FALSE,"Summary Financials"}</definedName>
    <definedName name="_____wrn7" localSheetId="87" hidden="1">{"Model Summary",#N/A,FALSE,"Print Chart";"Holdco",#N/A,FALSE,"Print Chart";"Genco",#N/A,FALSE,"Print Chart";"Servco",#N/A,FALSE,"Print Chart";"Genco_Detail",#N/A,FALSE,"Summary Financials";"Servco_Detail",#N/A,FALSE,"Summary Financials"}</definedName>
    <definedName name="_____wrn7" localSheetId="88" hidden="1">{"Model Summary",#N/A,FALSE,"Print Chart";"Holdco",#N/A,FALSE,"Print Chart";"Genco",#N/A,FALSE,"Print Chart";"Servco",#N/A,FALSE,"Print Chart";"Genco_Detail",#N/A,FALSE,"Summary Financials";"Servco_Detail",#N/A,FALSE,"Summary Financials"}</definedName>
    <definedName name="_____wrn7" localSheetId="89" hidden="1">{"Model Summary",#N/A,FALSE,"Print Chart";"Holdco",#N/A,FALSE,"Print Chart";"Genco",#N/A,FALSE,"Print Chart";"Servco",#N/A,FALSE,"Print Chart";"Genco_Detail",#N/A,FALSE,"Summary Financials";"Servco_Detail",#N/A,FALSE,"Summary Financials"}</definedName>
    <definedName name="_____wrn7" localSheetId="90" hidden="1">{"Model Summary",#N/A,FALSE,"Print Chart";"Holdco",#N/A,FALSE,"Print Chart";"Genco",#N/A,FALSE,"Print Chart";"Servco",#N/A,FALSE,"Print Chart";"Genco_Detail",#N/A,FALSE,"Summary Financials";"Servco_Detail",#N/A,FALSE,"Summary Financials"}</definedName>
    <definedName name="_____wrn7" localSheetId="91" hidden="1">{"Model Summary",#N/A,FALSE,"Print Chart";"Holdco",#N/A,FALSE,"Print Chart";"Genco",#N/A,FALSE,"Print Chart";"Servco",#N/A,FALSE,"Print Chart";"Genco_Detail",#N/A,FALSE,"Summary Financials";"Servco_Detail",#N/A,FALSE,"Summary Financials"}</definedName>
    <definedName name="_____wrn7" localSheetId="92" hidden="1">{"Model Summary",#N/A,FALSE,"Print Chart";"Holdco",#N/A,FALSE,"Print Chart";"Genco",#N/A,FALSE,"Print Chart";"Servco",#N/A,FALSE,"Print Chart";"Genco_Detail",#N/A,FALSE,"Summary Financials";"Servco_Detail",#N/A,FALSE,"Summary Financials"}</definedName>
    <definedName name="_____wrn7" localSheetId="93" hidden="1">{"Model Summary",#N/A,FALSE,"Print Chart";"Holdco",#N/A,FALSE,"Print Chart";"Genco",#N/A,FALSE,"Print Chart";"Servco",#N/A,FALSE,"Print Chart";"Genco_Detail",#N/A,FALSE,"Summary Financials";"Servco_Detail",#N/A,FALSE,"Summary Financials"}</definedName>
    <definedName name="_____wrn7" localSheetId="94" hidden="1">{"Model Summary",#N/A,FALSE,"Print Chart";"Holdco",#N/A,FALSE,"Print Chart";"Genco",#N/A,FALSE,"Print Chart";"Servco",#N/A,FALSE,"Print Chart";"Genco_Detail",#N/A,FALSE,"Summary Financials";"Servco_Detail",#N/A,FALSE,"Summary Financials"}</definedName>
    <definedName name="_____wrn7" localSheetId="95" hidden="1">{"Model Summary",#N/A,FALSE,"Print Chart";"Holdco",#N/A,FALSE,"Print Chart";"Genco",#N/A,FALSE,"Print Chart";"Servco",#N/A,FALSE,"Print Chart";"Genco_Detail",#N/A,FALSE,"Summary Financials";"Servco_Detail",#N/A,FALSE,"Summary Financials"}</definedName>
    <definedName name="_____wrn7" localSheetId="99" hidden="1">{"Model Summary",#N/A,FALSE,"Print Chart";"Holdco",#N/A,FALSE,"Print Chart";"Genco",#N/A,FALSE,"Print Chart";"Servco",#N/A,FALSE,"Print Chart";"Genco_Detail",#N/A,FALSE,"Summary Financials";"Servco_Detail",#N/A,FALSE,"Summary Financials"}</definedName>
    <definedName name="_____wrn7" localSheetId="100" hidden="1">{"Model Summary",#N/A,FALSE,"Print Chart";"Holdco",#N/A,FALSE,"Print Chart";"Genco",#N/A,FALSE,"Print Chart";"Servco",#N/A,FALSE,"Print Chart";"Genco_Detail",#N/A,FALSE,"Summary Financials";"Servco_Detail",#N/A,FALSE,"Summary Financials"}</definedName>
    <definedName name="_____wrn7" localSheetId="24"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75" hidden="1">{"Model Summary",#N/A,FALSE,"Print Chart";"Holdco",#N/A,FALSE,"Print Chart";"Genco",#N/A,FALSE,"Print Chart";"Servco",#N/A,FALSE,"Print Chart";"Genco_Detail",#N/A,FALSE,"Summary Financials";"Servco_Detail",#N/A,FALSE,"Summary Financials"}</definedName>
    <definedName name="_____wrn7" localSheetId="76"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84" hidden="1">{"Model Summary",#N/A,FALSE,"Print Chart";"Holdco",#N/A,FALSE,"Print Chart";"Genco",#N/A,FALSE,"Print Chart";"Servco",#N/A,FALSE,"Print Chart";"Genco_Detail",#N/A,FALSE,"Summary Financials";"Servco_Detail",#N/A,FALSE,"Summary Financials"}</definedName>
    <definedName name="_____wrn7_1" localSheetId="86" hidden="1">{"Model Summary",#N/A,FALSE,"Print Chart";"Holdco",#N/A,FALSE,"Print Chart";"Genco",#N/A,FALSE,"Print Chart";"Servco",#N/A,FALSE,"Print Chart";"Genco_Detail",#N/A,FALSE,"Summary Financials";"Servco_Detail",#N/A,FALSE,"Summary Financials"}</definedName>
    <definedName name="_____wrn7_1" localSheetId="91" hidden="1">{"Model Summary",#N/A,FALSE,"Print Chart";"Holdco",#N/A,FALSE,"Print Chart";"Genco",#N/A,FALSE,"Print Chart";"Servco",#N/A,FALSE,"Print Chart";"Genco_Detail",#N/A,FALSE,"Summary Financials";"Servco_Detail",#N/A,FALSE,"Summary Financials"}</definedName>
    <definedName name="_____wrn7_1" localSheetId="24" hidden="1">{"Model Summary",#N/A,FALSE,"Print Chart";"Holdco",#N/A,FALSE,"Print Chart";"Genco",#N/A,FALSE,"Print Chart";"Servco",#N/A,FALSE,"Print Chart";"Genco_Detail",#N/A,FALSE,"Summary Financials";"Servco_Detail",#N/A,FALSE,"Summary Financials"}</definedName>
    <definedName name="_____wrn7_1" localSheetId="33" hidden="1">{"Model Summary",#N/A,FALSE,"Print Chart";"Holdco",#N/A,FALSE,"Print Chart";"Genco",#N/A,FALSE,"Print Chart";"Servco",#N/A,FALSE,"Print Chart";"Genco_Detail",#N/A,FALSE,"Summary Financials";"Servco_Detail",#N/A,FALSE,"Summary Financials"}</definedName>
    <definedName name="_____wrn7_1" localSheetId="43" hidden="1">{"Model Summary",#N/A,FALSE,"Print Chart";"Holdco",#N/A,FALSE,"Print Chart";"Genco",#N/A,FALSE,"Print Chart";"Servco",#N/A,FALSE,"Print Chart";"Genco_Detail",#N/A,FALSE,"Summary Financials";"Servco_Detail",#N/A,FALSE,"Summary Financials"}</definedName>
    <definedName name="_____wrn7_1" localSheetId="75" hidden="1">{"Model Summary",#N/A,FALSE,"Print Chart";"Holdco",#N/A,FALSE,"Print Chart";"Genco",#N/A,FALSE,"Print Chart";"Servco",#N/A,FALSE,"Print Chart";"Genco_Detail",#N/A,FALSE,"Summary Financials";"Servco_Detail",#N/A,FALSE,"Summary Financials"}</definedName>
    <definedName name="_____wrn7_1" localSheetId="78" hidden="1">{"Model Summary",#N/A,FALSE,"Print Chart";"Holdco",#N/A,FALSE,"Print Chart";"Genco",#N/A,FALSE,"Print Chart";"Servco",#N/A,FALSE,"Print Chart";"Genco_Detail",#N/A,FALSE,"Summary Financials";"Servco_Detail",#N/A,FALSE,"Summary Financials"}</definedName>
    <definedName name="_____wrn7_1" localSheetId="15"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84" hidden="1">{"Model Summary",#N/A,FALSE,"Print Chart";"Holdco",#N/A,FALSE,"Print Chart";"Genco",#N/A,FALSE,"Print Chart";"Servco",#N/A,FALSE,"Print Chart";"Genco_Detail",#N/A,FALSE,"Summary Financials";"Servco_Detail",#N/A,FALSE,"Summary Financials"}</definedName>
    <definedName name="_____wrn7_2" localSheetId="86" hidden="1">{"Model Summary",#N/A,FALSE,"Print Chart";"Holdco",#N/A,FALSE,"Print Chart";"Genco",#N/A,FALSE,"Print Chart";"Servco",#N/A,FALSE,"Print Chart";"Genco_Detail",#N/A,FALSE,"Summary Financials";"Servco_Detail",#N/A,FALSE,"Summary Financials"}</definedName>
    <definedName name="_____wrn7_2" localSheetId="91" hidden="1">{"Model Summary",#N/A,FALSE,"Print Chart";"Holdco",#N/A,FALSE,"Print Chart";"Genco",#N/A,FALSE,"Print Chart";"Servco",#N/A,FALSE,"Print Chart";"Genco_Detail",#N/A,FALSE,"Summary Financials";"Servco_Detail",#N/A,FALSE,"Summary Financials"}</definedName>
    <definedName name="_____wrn7_2" localSheetId="24" hidden="1">{"Model Summary",#N/A,FALSE,"Print Chart";"Holdco",#N/A,FALSE,"Print Chart";"Genco",#N/A,FALSE,"Print Chart";"Servco",#N/A,FALSE,"Print Chart";"Genco_Detail",#N/A,FALSE,"Summary Financials";"Servco_Detail",#N/A,FALSE,"Summary Financials"}</definedName>
    <definedName name="_____wrn7_2" localSheetId="33" hidden="1">{"Model Summary",#N/A,FALSE,"Print Chart";"Holdco",#N/A,FALSE,"Print Chart";"Genco",#N/A,FALSE,"Print Chart";"Servco",#N/A,FALSE,"Print Chart";"Genco_Detail",#N/A,FALSE,"Summary Financials";"Servco_Detail",#N/A,FALSE,"Summary Financials"}</definedName>
    <definedName name="_____wrn7_2" localSheetId="43" hidden="1">{"Model Summary",#N/A,FALSE,"Print Chart";"Holdco",#N/A,FALSE,"Print Chart";"Genco",#N/A,FALSE,"Print Chart";"Servco",#N/A,FALSE,"Print Chart";"Genco_Detail",#N/A,FALSE,"Summary Financials";"Servco_Detail",#N/A,FALSE,"Summary Financials"}</definedName>
    <definedName name="_____wrn7_2" localSheetId="75" hidden="1">{"Model Summary",#N/A,FALSE,"Print Chart";"Holdco",#N/A,FALSE,"Print Chart";"Genco",#N/A,FALSE,"Print Chart";"Servco",#N/A,FALSE,"Print Chart";"Genco_Detail",#N/A,FALSE,"Summary Financials";"Servco_Detail",#N/A,FALSE,"Summary Financials"}</definedName>
    <definedName name="_____wrn7_2" localSheetId="78" hidden="1">{"Model Summary",#N/A,FALSE,"Print Chart";"Holdco",#N/A,FALSE,"Print Chart";"Genco",#N/A,FALSE,"Print Chart";"Servco",#N/A,FALSE,"Print Chart";"Genco_Detail",#N/A,FALSE,"Summary Financials";"Servco_Detail",#N/A,FALSE,"Summary Financials"}</definedName>
    <definedName name="_____wrn7_2" localSheetId="15"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84" hidden="1">{"Model Summary",#N/A,FALSE,"Print Chart";"Holdco",#N/A,FALSE,"Print Chart";"Genco",#N/A,FALSE,"Print Chart";"Servco",#N/A,FALSE,"Print Chart";"Genco_Detail",#N/A,FALSE,"Summary Financials";"Servco_Detail",#N/A,FALSE,"Summary Financials"}</definedName>
    <definedName name="_____wrn7_3" localSheetId="86" hidden="1">{"Model Summary",#N/A,FALSE,"Print Chart";"Holdco",#N/A,FALSE,"Print Chart";"Genco",#N/A,FALSE,"Print Chart";"Servco",#N/A,FALSE,"Print Chart";"Genco_Detail",#N/A,FALSE,"Summary Financials";"Servco_Detail",#N/A,FALSE,"Summary Financials"}</definedName>
    <definedName name="_____wrn7_3" localSheetId="91" hidden="1">{"Model Summary",#N/A,FALSE,"Print Chart";"Holdco",#N/A,FALSE,"Print Chart";"Genco",#N/A,FALSE,"Print Chart";"Servco",#N/A,FALSE,"Print Chart";"Genco_Detail",#N/A,FALSE,"Summary Financials";"Servco_Detail",#N/A,FALSE,"Summary Financials"}</definedName>
    <definedName name="_____wrn7_3" localSheetId="24" hidden="1">{"Model Summary",#N/A,FALSE,"Print Chart";"Holdco",#N/A,FALSE,"Print Chart";"Genco",#N/A,FALSE,"Print Chart";"Servco",#N/A,FALSE,"Print Chart";"Genco_Detail",#N/A,FALSE,"Summary Financials";"Servco_Detail",#N/A,FALSE,"Summary Financials"}</definedName>
    <definedName name="_____wrn7_3" localSheetId="33" hidden="1">{"Model Summary",#N/A,FALSE,"Print Chart";"Holdco",#N/A,FALSE,"Print Chart";"Genco",#N/A,FALSE,"Print Chart";"Servco",#N/A,FALSE,"Print Chart";"Genco_Detail",#N/A,FALSE,"Summary Financials";"Servco_Detail",#N/A,FALSE,"Summary Financials"}</definedName>
    <definedName name="_____wrn7_3" localSheetId="43" hidden="1">{"Model Summary",#N/A,FALSE,"Print Chart";"Holdco",#N/A,FALSE,"Print Chart";"Genco",#N/A,FALSE,"Print Chart";"Servco",#N/A,FALSE,"Print Chart";"Genco_Detail",#N/A,FALSE,"Summary Financials";"Servco_Detail",#N/A,FALSE,"Summary Financials"}</definedName>
    <definedName name="_____wrn7_3" localSheetId="75" hidden="1">{"Model Summary",#N/A,FALSE,"Print Chart";"Holdco",#N/A,FALSE,"Print Chart";"Genco",#N/A,FALSE,"Print Chart";"Servco",#N/A,FALSE,"Print Chart";"Genco_Detail",#N/A,FALSE,"Summary Financials";"Servco_Detail",#N/A,FALSE,"Summary Financials"}</definedName>
    <definedName name="_____wrn7_3" localSheetId="78" hidden="1">{"Model Summary",#N/A,FALSE,"Print Chart";"Holdco",#N/A,FALSE,"Print Chart";"Genco",#N/A,FALSE,"Print Chart";"Servco",#N/A,FALSE,"Print Chart";"Genco_Detail",#N/A,FALSE,"Summary Financials";"Servco_Detail",#N/A,FALSE,"Summary Financials"}</definedName>
    <definedName name="_____wrn7_3" localSheetId="15"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84" hidden="1">{"Model Summary",#N/A,FALSE,"Print Chart";"Holdco",#N/A,FALSE,"Print Chart";"Genco",#N/A,FALSE,"Print Chart";"Servco",#N/A,FALSE,"Print Chart";"Genco_Detail",#N/A,FALSE,"Summary Financials";"Servco_Detail",#N/A,FALSE,"Summary Financials"}</definedName>
    <definedName name="_____wrn7_4" localSheetId="86" hidden="1">{"Model Summary",#N/A,FALSE,"Print Chart";"Holdco",#N/A,FALSE,"Print Chart";"Genco",#N/A,FALSE,"Print Chart";"Servco",#N/A,FALSE,"Print Chart";"Genco_Detail",#N/A,FALSE,"Summary Financials";"Servco_Detail",#N/A,FALSE,"Summary Financials"}</definedName>
    <definedName name="_____wrn7_4" localSheetId="91" hidden="1">{"Model Summary",#N/A,FALSE,"Print Chart";"Holdco",#N/A,FALSE,"Print Chart";"Genco",#N/A,FALSE,"Print Chart";"Servco",#N/A,FALSE,"Print Chart";"Genco_Detail",#N/A,FALSE,"Summary Financials";"Servco_Detail",#N/A,FALSE,"Summary Financials"}</definedName>
    <definedName name="_____wrn7_4" localSheetId="24" hidden="1">{"Model Summary",#N/A,FALSE,"Print Chart";"Holdco",#N/A,FALSE,"Print Chart";"Genco",#N/A,FALSE,"Print Chart";"Servco",#N/A,FALSE,"Print Chart";"Genco_Detail",#N/A,FALSE,"Summary Financials";"Servco_Detail",#N/A,FALSE,"Summary Financials"}</definedName>
    <definedName name="_____wrn7_4" localSheetId="33" hidden="1">{"Model Summary",#N/A,FALSE,"Print Chart";"Holdco",#N/A,FALSE,"Print Chart";"Genco",#N/A,FALSE,"Print Chart";"Servco",#N/A,FALSE,"Print Chart";"Genco_Detail",#N/A,FALSE,"Summary Financials";"Servco_Detail",#N/A,FALSE,"Summary Financials"}</definedName>
    <definedName name="_____wrn7_4" localSheetId="43" hidden="1">{"Model Summary",#N/A,FALSE,"Print Chart";"Holdco",#N/A,FALSE,"Print Chart";"Genco",#N/A,FALSE,"Print Chart";"Servco",#N/A,FALSE,"Print Chart";"Genco_Detail",#N/A,FALSE,"Summary Financials";"Servco_Detail",#N/A,FALSE,"Summary Financials"}</definedName>
    <definedName name="_____wrn7_4" localSheetId="75" hidden="1">{"Model Summary",#N/A,FALSE,"Print Chart";"Holdco",#N/A,FALSE,"Print Chart";"Genco",#N/A,FALSE,"Print Chart";"Servco",#N/A,FALSE,"Print Chart";"Genco_Detail",#N/A,FALSE,"Summary Financials";"Servco_Detail",#N/A,FALSE,"Summary Financials"}</definedName>
    <definedName name="_____wrn7_4" localSheetId="78" hidden="1">{"Model Summary",#N/A,FALSE,"Print Chart";"Holdco",#N/A,FALSE,"Print Chart";"Genco",#N/A,FALSE,"Print Chart";"Servco",#N/A,FALSE,"Print Chart";"Genco_Detail",#N/A,FALSE,"Summary Financials";"Servco_Detail",#N/A,FALSE,"Summary Financials"}</definedName>
    <definedName name="_____wrn7_4" localSheetId="15"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79" hidden="1">{"holdco",#N/A,FALSE,"Summary Financials";"holdco",#N/A,FALSE,"Summary Financials"}</definedName>
    <definedName name="_____wrn8" localSheetId="80" hidden="1">{"holdco",#N/A,FALSE,"Summary Financials";"holdco",#N/A,FALSE,"Summary Financials"}</definedName>
    <definedName name="_____wrn8" localSheetId="81" hidden="1">{"holdco",#N/A,FALSE,"Summary Financials";"holdco",#N/A,FALSE,"Summary Financials"}</definedName>
    <definedName name="_____wrn8" localSheetId="82" hidden="1">{"holdco",#N/A,FALSE,"Summary Financials";"holdco",#N/A,FALSE,"Summary Financials"}</definedName>
    <definedName name="_____wrn8" localSheetId="83" hidden="1">{"holdco",#N/A,FALSE,"Summary Financials";"holdco",#N/A,FALSE,"Summary Financials"}</definedName>
    <definedName name="_____wrn8" localSheetId="84" hidden="1">{"holdco",#N/A,FALSE,"Summary Financials";"holdco",#N/A,FALSE,"Summary Financials"}</definedName>
    <definedName name="_____wrn8" localSheetId="86" hidden="1">{"holdco",#N/A,FALSE,"Summary Financials";"holdco",#N/A,FALSE,"Summary Financials"}</definedName>
    <definedName name="_____wrn8" localSheetId="87" hidden="1">{"holdco",#N/A,FALSE,"Summary Financials";"holdco",#N/A,FALSE,"Summary Financials"}</definedName>
    <definedName name="_____wrn8" localSheetId="88" hidden="1">{"holdco",#N/A,FALSE,"Summary Financials";"holdco",#N/A,FALSE,"Summary Financials"}</definedName>
    <definedName name="_____wrn8" localSheetId="89" hidden="1">{"holdco",#N/A,FALSE,"Summary Financials";"holdco",#N/A,FALSE,"Summary Financials"}</definedName>
    <definedName name="_____wrn8" localSheetId="90" hidden="1">{"holdco",#N/A,FALSE,"Summary Financials";"holdco",#N/A,FALSE,"Summary Financials"}</definedName>
    <definedName name="_____wrn8" localSheetId="91" hidden="1">{"holdco",#N/A,FALSE,"Summary Financials";"holdco",#N/A,FALSE,"Summary Financials"}</definedName>
    <definedName name="_____wrn8" localSheetId="92" hidden="1">{"holdco",#N/A,FALSE,"Summary Financials";"holdco",#N/A,FALSE,"Summary Financials"}</definedName>
    <definedName name="_____wrn8" localSheetId="93" hidden="1">{"holdco",#N/A,FALSE,"Summary Financials";"holdco",#N/A,FALSE,"Summary Financials"}</definedName>
    <definedName name="_____wrn8" localSheetId="94" hidden="1">{"holdco",#N/A,FALSE,"Summary Financials";"holdco",#N/A,FALSE,"Summary Financials"}</definedName>
    <definedName name="_____wrn8" localSheetId="95" hidden="1">{"holdco",#N/A,FALSE,"Summary Financials";"holdco",#N/A,FALSE,"Summary Financials"}</definedName>
    <definedName name="_____wrn8" localSheetId="99" hidden="1">{"holdco",#N/A,FALSE,"Summary Financials";"holdco",#N/A,FALSE,"Summary Financials"}</definedName>
    <definedName name="_____wrn8" localSheetId="100" hidden="1">{"holdco",#N/A,FALSE,"Summary Financials";"holdco",#N/A,FALSE,"Summary Financials"}</definedName>
    <definedName name="_____wrn8" localSheetId="24" hidden="1">{"holdco",#N/A,FALSE,"Summary Financials";"holdco",#N/A,FALSE,"Summary Financials"}</definedName>
    <definedName name="_____wrn8" localSheetId="33" hidden="1">{"holdco",#N/A,FALSE,"Summary Financials";"holdco",#N/A,FALSE,"Summary Financials"}</definedName>
    <definedName name="_____wrn8" localSheetId="36"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74" hidden="1">{"holdco",#N/A,FALSE,"Summary Financials";"holdco",#N/A,FALSE,"Summary Financials"}</definedName>
    <definedName name="_____wrn8" localSheetId="75" hidden="1">{"holdco",#N/A,FALSE,"Summary Financials";"holdco",#N/A,FALSE,"Summary Financials"}</definedName>
    <definedName name="_____wrn8" localSheetId="76"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15" hidden="1">{"holdco",#N/A,FALSE,"Summary Financials";"holdco",#N/A,FALSE,"Summary Financials"}</definedName>
    <definedName name="_____wrn8" hidden="1">{"holdco",#N/A,FALSE,"Summary Financials";"holdco",#N/A,FALSE,"Summary Financials"}</definedName>
    <definedName name="_____wrn8_1" localSheetId="84" hidden="1">{"holdco",#N/A,FALSE,"Summary Financials";"holdco",#N/A,FALSE,"Summary Financials"}</definedName>
    <definedName name="_____wrn8_1" localSheetId="86" hidden="1">{"holdco",#N/A,FALSE,"Summary Financials";"holdco",#N/A,FALSE,"Summary Financials"}</definedName>
    <definedName name="_____wrn8_1" localSheetId="91" hidden="1">{"holdco",#N/A,FALSE,"Summary Financials";"holdco",#N/A,FALSE,"Summary Financials"}</definedName>
    <definedName name="_____wrn8_1" localSheetId="24" hidden="1">{"holdco",#N/A,FALSE,"Summary Financials";"holdco",#N/A,FALSE,"Summary Financials"}</definedName>
    <definedName name="_____wrn8_1" localSheetId="33" hidden="1">{"holdco",#N/A,FALSE,"Summary Financials";"holdco",#N/A,FALSE,"Summary Financials"}</definedName>
    <definedName name="_____wrn8_1" localSheetId="43" hidden="1">{"holdco",#N/A,FALSE,"Summary Financials";"holdco",#N/A,FALSE,"Summary Financials"}</definedName>
    <definedName name="_____wrn8_1" localSheetId="75" hidden="1">{"holdco",#N/A,FALSE,"Summary Financials";"holdco",#N/A,FALSE,"Summary Financials"}</definedName>
    <definedName name="_____wrn8_1" localSheetId="78" hidden="1">{"holdco",#N/A,FALSE,"Summary Financials";"holdco",#N/A,FALSE,"Summary Financials"}</definedName>
    <definedName name="_____wrn8_1" localSheetId="15" hidden="1">{"holdco",#N/A,FALSE,"Summary Financials";"holdco",#N/A,FALSE,"Summary Financials"}</definedName>
    <definedName name="_____wrn8_1" hidden="1">{"holdco",#N/A,FALSE,"Summary Financials";"holdco",#N/A,FALSE,"Summary Financials"}</definedName>
    <definedName name="_____wrn8_2" localSheetId="84" hidden="1">{"holdco",#N/A,FALSE,"Summary Financials";"holdco",#N/A,FALSE,"Summary Financials"}</definedName>
    <definedName name="_____wrn8_2" localSheetId="86" hidden="1">{"holdco",#N/A,FALSE,"Summary Financials";"holdco",#N/A,FALSE,"Summary Financials"}</definedName>
    <definedName name="_____wrn8_2" localSheetId="91" hidden="1">{"holdco",#N/A,FALSE,"Summary Financials";"holdco",#N/A,FALSE,"Summary Financials"}</definedName>
    <definedName name="_____wrn8_2" localSheetId="24" hidden="1">{"holdco",#N/A,FALSE,"Summary Financials";"holdco",#N/A,FALSE,"Summary Financials"}</definedName>
    <definedName name="_____wrn8_2" localSheetId="33" hidden="1">{"holdco",#N/A,FALSE,"Summary Financials";"holdco",#N/A,FALSE,"Summary Financials"}</definedName>
    <definedName name="_____wrn8_2" localSheetId="43" hidden="1">{"holdco",#N/A,FALSE,"Summary Financials";"holdco",#N/A,FALSE,"Summary Financials"}</definedName>
    <definedName name="_____wrn8_2" localSheetId="75" hidden="1">{"holdco",#N/A,FALSE,"Summary Financials";"holdco",#N/A,FALSE,"Summary Financials"}</definedName>
    <definedName name="_____wrn8_2" localSheetId="78" hidden="1">{"holdco",#N/A,FALSE,"Summary Financials";"holdco",#N/A,FALSE,"Summary Financials"}</definedName>
    <definedName name="_____wrn8_2" localSheetId="15" hidden="1">{"holdco",#N/A,FALSE,"Summary Financials";"holdco",#N/A,FALSE,"Summary Financials"}</definedName>
    <definedName name="_____wrn8_2" hidden="1">{"holdco",#N/A,FALSE,"Summary Financials";"holdco",#N/A,FALSE,"Summary Financials"}</definedName>
    <definedName name="_____wrn8_3" localSheetId="84" hidden="1">{"holdco",#N/A,FALSE,"Summary Financials";"holdco",#N/A,FALSE,"Summary Financials"}</definedName>
    <definedName name="_____wrn8_3" localSheetId="86" hidden="1">{"holdco",#N/A,FALSE,"Summary Financials";"holdco",#N/A,FALSE,"Summary Financials"}</definedName>
    <definedName name="_____wrn8_3" localSheetId="91" hidden="1">{"holdco",#N/A,FALSE,"Summary Financials";"holdco",#N/A,FALSE,"Summary Financials"}</definedName>
    <definedName name="_____wrn8_3" localSheetId="24" hidden="1">{"holdco",#N/A,FALSE,"Summary Financials";"holdco",#N/A,FALSE,"Summary Financials"}</definedName>
    <definedName name="_____wrn8_3" localSheetId="33" hidden="1">{"holdco",#N/A,FALSE,"Summary Financials";"holdco",#N/A,FALSE,"Summary Financials"}</definedName>
    <definedName name="_____wrn8_3" localSheetId="43" hidden="1">{"holdco",#N/A,FALSE,"Summary Financials";"holdco",#N/A,FALSE,"Summary Financials"}</definedName>
    <definedName name="_____wrn8_3" localSheetId="75" hidden="1">{"holdco",#N/A,FALSE,"Summary Financials";"holdco",#N/A,FALSE,"Summary Financials"}</definedName>
    <definedName name="_____wrn8_3" localSheetId="78" hidden="1">{"holdco",#N/A,FALSE,"Summary Financials";"holdco",#N/A,FALSE,"Summary Financials"}</definedName>
    <definedName name="_____wrn8_3" localSheetId="15" hidden="1">{"holdco",#N/A,FALSE,"Summary Financials";"holdco",#N/A,FALSE,"Summary Financials"}</definedName>
    <definedName name="_____wrn8_3" hidden="1">{"holdco",#N/A,FALSE,"Summary Financials";"holdco",#N/A,FALSE,"Summary Financials"}</definedName>
    <definedName name="_____wrn8_4" localSheetId="84" hidden="1">{"holdco",#N/A,FALSE,"Summary Financials";"holdco",#N/A,FALSE,"Summary Financials"}</definedName>
    <definedName name="_____wrn8_4" localSheetId="86" hidden="1">{"holdco",#N/A,FALSE,"Summary Financials";"holdco",#N/A,FALSE,"Summary Financials"}</definedName>
    <definedName name="_____wrn8_4" localSheetId="91" hidden="1">{"holdco",#N/A,FALSE,"Summary Financials";"holdco",#N/A,FALSE,"Summary Financials"}</definedName>
    <definedName name="_____wrn8_4" localSheetId="24" hidden="1">{"holdco",#N/A,FALSE,"Summary Financials";"holdco",#N/A,FALSE,"Summary Financials"}</definedName>
    <definedName name="_____wrn8_4" localSheetId="33" hidden="1">{"holdco",#N/A,FALSE,"Summary Financials";"holdco",#N/A,FALSE,"Summary Financials"}</definedName>
    <definedName name="_____wrn8_4" localSheetId="43" hidden="1">{"holdco",#N/A,FALSE,"Summary Financials";"holdco",#N/A,FALSE,"Summary Financials"}</definedName>
    <definedName name="_____wrn8_4" localSheetId="75" hidden="1">{"holdco",#N/A,FALSE,"Summary Financials";"holdco",#N/A,FALSE,"Summary Financials"}</definedName>
    <definedName name="_____wrn8_4" localSheetId="78" hidden="1">{"holdco",#N/A,FALSE,"Summary Financials";"holdco",#N/A,FALSE,"Summary Financials"}</definedName>
    <definedName name="_____wrn8_4" localSheetId="15" hidden="1">{"holdco",#N/A,FALSE,"Summary Financials";"holdco",#N/A,FALSE,"Summary Financials"}</definedName>
    <definedName name="_____wrn8_4" hidden="1">{"holdco",#N/A,FALSE,"Summary Financials";"holdco",#N/A,FALSE,"Summary Financials"}</definedName>
    <definedName name="__123Graph_B" localSheetId="11" hidden="1">#REF!</definedName>
    <definedName name="__123Graph_B" localSheetId="12" hidden="1">#REF!</definedName>
    <definedName name="__123Graph_B" localSheetId="13" hidden="1">#REF!</definedName>
    <definedName name="__123Graph_B" localSheetId="36" hidden="1">#REF!</definedName>
    <definedName name="__123Graph_B" localSheetId="37" hidden="1">#REF!</definedName>
    <definedName name="__123Graph_B" localSheetId="39" hidden="1">#REF!</definedName>
    <definedName name="__123Graph_B" localSheetId="75" hidden="1">#REF!</definedName>
    <definedName name="__123Graph_B" localSheetId="76" hidden="1">#REF!</definedName>
    <definedName name="__123Graph_B" hidden="1">#REF!</definedName>
    <definedName name="__123Graph_C" localSheetId="11" hidden="1">#REF!</definedName>
    <definedName name="__123Graph_C" localSheetId="12" hidden="1">#REF!</definedName>
    <definedName name="__123Graph_C" localSheetId="13" hidden="1">#REF!</definedName>
    <definedName name="__123Graph_C" localSheetId="36" hidden="1">#REF!</definedName>
    <definedName name="__123Graph_C" localSheetId="37" hidden="1">#REF!</definedName>
    <definedName name="__123Graph_C" localSheetId="39" hidden="1">#REF!</definedName>
    <definedName name="__123Graph_C" localSheetId="75" hidden="1">#REF!</definedName>
    <definedName name="__123Graph_C" localSheetId="76" hidden="1">#REF!</definedName>
    <definedName name="__123Graph_C" hidden="1">#REF!</definedName>
    <definedName name="__123Graph_D" localSheetId="11" hidden="1">#REF!</definedName>
    <definedName name="__123Graph_D" localSheetId="12" hidden="1">#REF!</definedName>
    <definedName name="__123Graph_D" localSheetId="13" hidden="1">#REF!</definedName>
    <definedName name="__123Graph_D" localSheetId="36" hidden="1">#REF!</definedName>
    <definedName name="__123Graph_D" localSheetId="37" hidden="1">#REF!</definedName>
    <definedName name="__123Graph_D" localSheetId="39" hidden="1">#REF!</definedName>
    <definedName name="__123Graph_D" localSheetId="75" hidden="1">#REF!</definedName>
    <definedName name="__123Graph_D" localSheetId="76" hidden="1">#REF!</definedName>
    <definedName name="__123Graph_D" hidden="1">#REF!</definedName>
    <definedName name="__123Graph_X" localSheetId="11" hidden="1">#REF!</definedName>
    <definedName name="__123Graph_X" localSheetId="12" hidden="1">#REF!</definedName>
    <definedName name="__123Graph_X" localSheetId="13" hidden="1">#REF!</definedName>
    <definedName name="__123Graph_X" localSheetId="36" hidden="1">#REF!</definedName>
    <definedName name="__123Graph_X" localSheetId="37" hidden="1">#REF!</definedName>
    <definedName name="__123Graph_X" localSheetId="39" hidden="1">#REF!</definedName>
    <definedName name="__123Graph_X" localSheetId="75" hidden="1">#REF!</definedName>
    <definedName name="__123Graph_X" localSheetId="76" hidden="1">#REF!</definedName>
    <definedName name="__123Graph_X" hidden="1">#REF!</definedName>
    <definedName name="__FDS_HYPERLINK_TOGGLE_STATE__" hidden="1">"ON"</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79" hidden="1">{#N/A,#N/A,FALSE,"Assessment";#N/A,#N/A,FALSE,"Staffing";#N/A,#N/A,FALSE,"Hires";#N/A,#N/A,FALSE,"Assumptions"}</definedName>
    <definedName name="__hom1" localSheetId="80" hidden="1">{#N/A,#N/A,FALSE,"Assessment";#N/A,#N/A,FALSE,"Staffing";#N/A,#N/A,FALSE,"Hires";#N/A,#N/A,FALSE,"Assumptions"}</definedName>
    <definedName name="__hom1" localSheetId="81" hidden="1">{#N/A,#N/A,FALSE,"Assessment";#N/A,#N/A,FALSE,"Staffing";#N/A,#N/A,FALSE,"Hires";#N/A,#N/A,FALSE,"Assumptions"}</definedName>
    <definedName name="__hom1" localSheetId="82" hidden="1">{#N/A,#N/A,FALSE,"Assessment";#N/A,#N/A,FALSE,"Staffing";#N/A,#N/A,FALSE,"Hires";#N/A,#N/A,FALSE,"Assumptions"}</definedName>
    <definedName name="__hom1" localSheetId="83" hidden="1">{#N/A,#N/A,FALSE,"Assessment";#N/A,#N/A,FALSE,"Staffing";#N/A,#N/A,FALSE,"Hires";#N/A,#N/A,FALSE,"Assumptions"}</definedName>
    <definedName name="__hom1" localSheetId="84" hidden="1">{#N/A,#N/A,FALSE,"Assessment";#N/A,#N/A,FALSE,"Staffing";#N/A,#N/A,FALSE,"Hires";#N/A,#N/A,FALSE,"Assumptions"}</definedName>
    <definedName name="__hom1" localSheetId="86" hidden="1">{#N/A,#N/A,FALSE,"Assessment";#N/A,#N/A,FALSE,"Staffing";#N/A,#N/A,FALSE,"Hires";#N/A,#N/A,FALSE,"Assumptions"}</definedName>
    <definedName name="__hom1" localSheetId="87" hidden="1">{#N/A,#N/A,FALSE,"Assessment";#N/A,#N/A,FALSE,"Staffing";#N/A,#N/A,FALSE,"Hires";#N/A,#N/A,FALSE,"Assumptions"}</definedName>
    <definedName name="__hom1" localSheetId="88" hidden="1">{#N/A,#N/A,FALSE,"Assessment";#N/A,#N/A,FALSE,"Staffing";#N/A,#N/A,FALSE,"Hires";#N/A,#N/A,FALSE,"Assumptions"}</definedName>
    <definedName name="__hom1" localSheetId="89" hidden="1">{#N/A,#N/A,FALSE,"Assessment";#N/A,#N/A,FALSE,"Staffing";#N/A,#N/A,FALSE,"Hires";#N/A,#N/A,FALSE,"Assumptions"}</definedName>
    <definedName name="__hom1" localSheetId="90" hidden="1">{#N/A,#N/A,FALSE,"Assessment";#N/A,#N/A,FALSE,"Staffing";#N/A,#N/A,FALSE,"Hires";#N/A,#N/A,FALSE,"Assumptions"}</definedName>
    <definedName name="__hom1" localSheetId="91" hidden="1">{#N/A,#N/A,FALSE,"Assessment";#N/A,#N/A,FALSE,"Staffing";#N/A,#N/A,FALSE,"Hires";#N/A,#N/A,FALSE,"Assumptions"}</definedName>
    <definedName name="__hom1" localSheetId="92" hidden="1">{#N/A,#N/A,FALSE,"Assessment";#N/A,#N/A,FALSE,"Staffing";#N/A,#N/A,FALSE,"Hires";#N/A,#N/A,FALSE,"Assumptions"}</definedName>
    <definedName name="__hom1" localSheetId="93" hidden="1">{#N/A,#N/A,FALSE,"Assessment";#N/A,#N/A,FALSE,"Staffing";#N/A,#N/A,FALSE,"Hires";#N/A,#N/A,FALSE,"Assumptions"}</definedName>
    <definedName name="__hom1" localSheetId="94" hidden="1">{#N/A,#N/A,FALSE,"Assessment";#N/A,#N/A,FALSE,"Staffing";#N/A,#N/A,FALSE,"Hires";#N/A,#N/A,FALSE,"Assumptions"}</definedName>
    <definedName name="__hom1" localSheetId="95" hidden="1">{#N/A,#N/A,FALSE,"Assessment";#N/A,#N/A,FALSE,"Staffing";#N/A,#N/A,FALSE,"Hires";#N/A,#N/A,FALSE,"Assumptions"}</definedName>
    <definedName name="__hom1" localSheetId="99" hidden="1">{#N/A,#N/A,FALSE,"Assessment";#N/A,#N/A,FALSE,"Staffing";#N/A,#N/A,FALSE,"Hires";#N/A,#N/A,FALSE,"Assumptions"}</definedName>
    <definedName name="__hom1" localSheetId="100" hidden="1">{#N/A,#N/A,FALSE,"Assessment";#N/A,#N/A,FALSE,"Staffing";#N/A,#N/A,FALSE,"Hires";#N/A,#N/A,FALSE,"Assumptions"}</definedName>
    <definedName name="__hom1" localSheetId="24" hidden="1">{#N/A,#N/A,FALSE,"Assessment";#N/A,#N/A,FALSE,"Staffing";#N/A,#N/A,FALSE,"Hires";#N/A,#N/A,FALSE,"Assumptions"}</definedName>
    <definedName name="__hom1" localSheetId="33" hidden="1">{#N/A,#N/A,FALSE,"Assessment";#N/A,#N/A,FALSE,"Staffing";#N/A,#N/A,FALSE,"Hires";#N/A,#N/A,FALSE,"Assumptions"}</definedName>
    <definedName name="__hom1" localSheetId="36"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74" hidden="1">{#N/A,#N/A,FALSE,"Assessment";#N/A,#N/A,FALSE,"Staffing";#N/A,#N/A,FALSE,"Hires";#N/A,#N/A,FALSE,"Assumptions"}</definedName>
    <definedName name="__hom1" localSheetId="75" hidden="1">{#N/A,#N/A,FALSE,"Assessment";#N/A,#N/A,FALSE,"Staffing";#N/A,#N/A,FALSE,"Hires";#N/A,#N/A,FALSE,"Assumptions"}</definedName>
    <definedName name="__hom1" localSheetId="76"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15" hidden="1">{#N/A,#N/A,FALSE,"Assessment";#N/A,#N/A,FALSE,"Staffing";#N/A,#N/A,FALSE,"Hires";#N/A,#N/A,FALSE,"Assumptions"}</definedName>
    <definedName name="__hom1" hidden="1">{#N/A,#N/A,FALSE,"Assessment";#N/A,#N/A,FALSE,"Staffing";#N/A,#N/A,FALSE,"Hires";#N/A,#N/A,FALSE,"Assumptions"}</definedName>
    <definedName name="__hom1_1" localSheetId="84" hidden="1">{#N/A,#N/A,FALSE,"Assessment";#N/A,#N/A,FALSE,"Staffing";#N/A,#N/A,FALSE,"Hires";#N/A,#N/A,FALSE,"Assumptions"}</definedName>
    <definedName name="__hom1_1" localSheetId="86" hidden="1">{#N/A,#N/A,FALSE,"Assessment";#N/A,#N/A,FALSE,"Staffing";#N/A,#N/A,FALSE,"Hires";#N/A,#N/A,FALSE,"Assumptions"}</definedName>
    <definedName name="__hom1_1" localSheetId="91" hidden="1">{#N/A,#N/A,FALSE,"Assessment";#N/A,#N/A,FALSE,"Staffing";#N/A,#N/A,FALSE,"Hires";#N/A,#N/A,FALSE,"Assumptions"}</definedName>
    <definedName name="__hom1_1" localSheetId="24" hidden="1">{#N/A,#N/A,FALSE,"Assessment";#N/A,#N/A,FALSE,"Staffing";#N/A,#N/A,FALSE,"Hires";#N/A,#N/A,FALSE,"Assumptions"}</definedName>
    <definedName name="__hom1_1" localSheetId="33" hidden="1">{#N/A,#N/A,FALSE,"Assessment";#N/A,#N/A,FALSE,"Staffing";#N/A,#N/A,FALSE,"Hires";#N/A,#N/A,FALSE,"Assumptions"}</definedName>
    <definedName name="__hom1_1" localSheetId="43" hidden="1">{#N/A,#N/A,FALSE,"Assessment";#N/A,#N/A,FALSE,"Staffing";#N/A,#N/A,FALSE,"Hires";#N/A,#N/A,FALSE,"Assumptions"}</definedName>
    <definedName name="__hom1_1" localSheetId="75" hidden="1">{#N/A,#N/A,FALSE,"Assessment";#N/A,#N/A,FALSE,"Staffing";#N/A,#N/A,FALSE,"Hires";#N/A,#N/A,FALSE,"Assumptions"}</definedName>
    <definedName name="__hom1_1" localSheetId="78" hidden="1">{#N/A,#N/A,FALSE,"Assessment";#N/A,#N/A,FALSE,"Staffing";#N/A,#N/A,FALSE,"Hires";#N/A,#N/A,FALSE,"Assumptions"}</definedName>
    <definedName name="__hom1_1" localSheetId="15" hidden="1">{#N/A,#N/A,FALSE,"Assessment";#N/A,#N/A,FALSE,"Staffing";#N/A,#N/A,FALSE,"Hires";#N/A,#N/A,FALSE,"Assumptions"}</definedName>
    <definedName name="__hom1_1" hidden="1">{#N/A,#N/A,FALSE,"Assessment";#N/A,#N/A,FALSE,"Staffing";#N/A,#N/A,FALSE,"Hires";#N/A,#N/A,FALSE,"Assumptions"}</definedName>
    <definedName name="__hom1_2" localSheetId="84" hidden="1">{#N/A,#N/A,FALSE,"Assessment";#N/A,#N/A,FALSE,"Staffing";#N/A,#N/A,FALSE,"Hires";#N/A,#N/A,FALSE,"Assumptions"}</definedName>
    <definedName name="__hom1_2" localSheetId="86" hidden="1">{#N/A,#N/A,FALSE,"Assessment";#N/A,#N/A,FALSE,"Staffing";#N/A,#N/A,FALSE,"Hires";#N/A,#N/A,FALSE,"Assumptions"}</definedName>
    <definedName name="__hom1_2" localSheetId="91" hidden="1">{#N/A,#N/A,FALSE,"Assessment";#N/A,#N/A,FALSE,"Staffing";#N/A,#N/A,FALSE,"Hires";#N/A,#N/A,FALSE,"Assumptions"}</definedName>
    <definedName name="__hom1_2" localSheetId="24" hidden="1">{#N/A,#N/A,FALSE,"Assessment";#N/A,#N/A,FALSE,"Staffing";#N/A,#N/A,FALSE,"Hires";#N/A,#N/A,FALSE,"Assumptions"}</definedName>
    <definedName name="__hom1_2" localSheetId="33" hidden="1">{#N/A,#N/A,FALSE,"Assessment";#N/A,#N/A,FALSE,"Staffing";#N/A,#N/A,FALSE,"Hires";#N/A,#N/A,FALSE,"Assumptions"}</definedName>
    <definedName name="__hom1_2" localSheetId="43" hidden="1">{#N/A,#N/A,FALSE,"Assessment";#N/A,#N/A,FALSE,"Staffing";#N/A,#N/A,FALSE,"Hires";#N/A,#N/A,FALSE,"Assumptions"}</definedName>
    <definedName name="__hom1_2" localSheetId="75" hidden="1">{#N/A,#N/A,FALSE,"Assessment";#N/A,#N/A,FALSE,"Staffing";#N/A,#N/A,FALSE,"Hires";#N/A,#N/A,FALSE,"Assumptions"}</definedName>
    <definedName name="__hom1_2" localSheetId="78" hidden="1">{#N/A,#N/A,FALSE,"Assessment";#N/A,#N/A,FALSE,"Staffing";#N/A,#N/A,FALSE,"Hires";#N/A,#N/A,FALSE,"Assumptions"}</definedName>
    <definedName name="__hom1_2" localSheetId="15" hidden="1">{#N/A,#N/A,FALSE,"Assessment";#N/A,#N/A,FALSE,"Staffing";#N/A,#N/A,FALSE,"Hires";#N/A,#N/A,FALSE,"Assumptions"}</definedName>
    <definedName name="__hom1_2" hidden="1">{#N/A,#N/A,FALSE,"Assessment";#N/A,#N/A,FALSE,"Staffing";#N/A,#N/A,FALSE,"Hires";#N/A,#N/A,FALSE,"Assumptions"}</definedName>
    <definedName name="__hom1_3" localSheetId="84" hidden="1">{#N/A,#N/A,FALSE,"Assessment";#N/A,#N/A,FALSE,"Staffing";#N/A,#N/A,FALSE,"Hires";#N/A,#N/A,FALSE,"Assumptions"}</definedName>
    <definedName name="__hom1_3" localSheetId="86" hidden="1">{#N/A,#N/A,FALSE,"Assessment";#N/A,#N/A,FALSE,"Staffing";#N/A,#N/A,FALSE,"Hires";#N/A,#N/A,FALSE,"Assumptions"}</definedName>
    <definedName name="__hom1_3" localSheetId="91" hidden="1">{#N/A,#N/A,FALSE,"Assessment";#N/A,#N/A,FALSE,"Staffing";#N/A,#N/A,FALSE,"Hires";#N/A,#N/A,FALSE,"Assumptions"}</definedName>
    <definedName name="__hom1_3" localSheetId="24" hidden="1">{#N/A,#N/A,FALSE,"Assessment";#N/A,#N/A,FALSE,"Staffing";#N/A,#N/A,FALSE,"Hires";#N/A,#N/A,FALSE,"Assumptions"}</definedName>
    <definedName name="__hom1_3" localSheetId="33" hidden="1">{#N/A,#N/A,FALSE,"Assessment";#N/A,#N/A,FALSE,"Staffing";#N/A,#N/A,FALSE,"Hires";#N/A,#N/A,FALSE,"Assumptions"}</definedName>
    <definedName name="__hom1_3" localSheetId="43" hidden="1">{#N/A,#N/A,FALSE,"Assessment";#N/A,#N/A,FALSE,"Staffing";#N/A,#N/A,FALSE,"Hires";#N/A,#N/A,FALSE,"Assumptions"}</definedName>
    <definedName name="__hom1_3" localSheetId="75" hidden="1">{#N/A,#N/A,FALSE,"Assessment";#N/A,#N/A,FALSE,"Staffing";#N/A,#N/A,FALSE,"Hires";#N/A,#N/A,FALSE,"Assumptions"}</definedName>
    <definedName name="__hom1_3" localSheetId="78" hidden="1">{#N/A,#N/A,FALSE,"Assessment";#N/A,#N/A,FALSE,"Staffing";#N/A,#N/A,FALSE,"Hires";#N/A,#N/A,FALSE,"Assumptions"}</definedName>
    <definedName name="__hom1_3" localSheetId="15" hidden="1">{#N/A,#N/A,FALSE,"Assessment";#N/A,#N/A,FALSE,"Staffing";#N/A,#N/A,FALSE,"Hires";#N/A,#N/A,FALSE,"Assumptions"}</definedName>
    <definedName name="__hom1_3" hidden="1">{#N/A,#N/A,FALSE,"Assessment";#N/A,#N/A,FALSE,"Staffing";#N/A,#N/A,FALSE,"Hires";#N/A,#N/A,FALSE,"Assumptions"}</definedName>
    <definedName name="__hom1_4" localSheetId="84" hidden="1">{#N/A,#N/A,FALSE,"Assessment";#N/A,#N/A,FALSE,"Staffing";#N/A,#N/A,FALSE,"Hires";#N/A,#N/A,FALSE,"Assumptions"}</definedName>
    <definedName name="__hom1_4" localSheetId="86" hidden="1">{#N/A,#N/A,FALSE,"Assessment";#N/A,#N/A,FALSE,"Staffing";#N/A,#N/A,FALSE,"Hires";#N/A,#N/A,FALSE,"Assumptions"}</definedName>
    <definedName name="__hom1_4" localSheetId="91" hidden="1">{#N/A,#N/A,FALSE,"Assessment";#N/A,#N/A,FALSE,"Staffing";#N/A,#N/A,FALSE,"Hires";#N/A,#N/A,FALSE,"Assumptions"}</definedName>
    <definedName name="__hom1_4" localSheetId="24" hidden="1">{#N/A,#N/A,FALSE,"Assessment";#N/A,#N/A,FALSE,"Staffing";#N/A,#N/A,FALSE,"Hires";#N/A,#N/A,FALSE,"Assumptions"}</definedName>
    <definedName name="__hom1_4" localSheetId="33" hidden="1">{#N/A,#N/A,FALSE,"Assessment";#N/A,#N/A,FALSE,"Staffing";#N/A,#N/A,FALSE,"Hires";#N/A,#N/A,FALSE,"Assumptions"}</definedName>
    <definedName name="__hom1_4" localSheetId="43" hidden="1">{#N/A,#N/A,FALSE,"Assessment";#N/A,#N/A,FALSE,"Staffing";#N/A,#N/A,FALSE,"Hires";#N/A,#N/A,FALSE,"Assumptions"}</definedName>
    <definedName name="__hom1_4" localSheetId="75" hidden="1">{#N/A,#N/A,FALSE,"Assessment";#N/A,#N/A,FALSE,"Staffing";#N/A,#N/A,FALSE,"Hires";#N/A,#N/A,FALSE,"Assumptions"}</definedName>
    <definedName name="__hom1_4" localSheetId="78" hidden="1">{#N/A,#N/A,FALSE,"Assessment";#N/A,#N/A,FALSE,"Staffing";#N/A,#N/A,FALSE,"Hires";#N/A,#N/A,FALSE,"Assumptions"}</definedName>
    <definedName name="__hom1_4" localSheetId="15"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79" hidden="1">{#N/A,#N/A,FALSE,"Assessment";#N/A,#N/A,FALSE,"Staffing";#N/A,#N/A,FALSE,"Hires";#N/A,#N/A,FALSE,"Assumptions"}</definedName>
    <definedName name="__kk1" localSheetId="80" hidden="1">{#N/A,#N/A,FALSE,"Assessment";#N/A,#N/A,FALSE,"Staffing";#N/A,#N/A,FALSE,"Hires";#N/A,#N/A,FALSE,"Assumptions"}</definedName>
    <definedName name="__kk1" localSheetId="81" hidden="1">{#N/A,#N/A,FALSE,"Assessment";#N/A,#N/A,FALSE,"Staffing";#N/A,#N/A,FALSE,"Hires";#N/A,#N/A,FALSE,"Assumptions"}</definedName>
    <definedName name="__kk1" localSheetId="82" hidden="1">{#N/A,#N/A,FALSE,"Assessment";#N/A,#N/A,FALSE,"Staffing";#N/A,#N/A,FALSE,"Hires";#N/A,#N/A,FALSE,"Assumptions"}</definedName>
    <definedName name="__kk1" localSheetId="83" hidden="1">{#N/A,#N/A,FALSE,"Assessment";#N/A,#N/A,FALSE,"Staffing";#N/A,#N/A,FALSE,"Hires";#N/A,#N/A,FALSE,"Assumptions"}</definedName>
    <definedName name="__kk1" localSheetId="84" hidden="1">{#N/A,#N/A,FALSE,"Assessment";#N/A,#N/A,FALSE,"Staffing";#N/A,#N/A,FALSE,"Hires";#N/A,#N/A,FALSE,"Assumptions"}</definedName>
    <definedName name="__kk1" localSheetId="86" hidden="1">{#N/A,#N/A,FALSE,"Assessment";#N/A,#N/A,FALSE,"Staffing";#N/A,#N/A,FALSE,"Hires";#N/A,#N/A,FALSE,"Assumptions"}</definedName>
    <definedName name="__kk1" localSheetId="87" hidden="1">{#N/A,#N/A,FALSE,"Assessment";#N/A,#N/A,FALSE,"Staffing";#N/A,#N/A,FALSE,"Hires";#N/A,#N/A,FALSE,"Assumptions"}</definedName>
    <definedName name="__kk1" localSheetId="88" hidden="1">{#N/A,#N/A,FALSE,"Assessment";#N/A,#N/A,FALSE,"Staffing";#N/A,#N/A,FALSE,"Hires";#N/A,#N/A,FALSE,"Assumptions"}</definedName>
    <definedName name="__kk1" localSheetId="89" hidden="1">{#N/A,#N/A,FALSE,"Assessment";#N/A,#N/A,FALSE,"Staffing";#N/A,#N/A,FALSE,"Hires";#N/A,#N/A,FALSE,"Assumptions"}</definedName>
    <definedName name="__kk1" localSheetId="90" hidden="1">{#N/A,#N/A,FALSE,"Assessment";#N/A,#N/A,FALSE,"Staffing";#N/A,#N/A,FALSE,"Hires";#N/A,#N/A,FALSE,"Assumptions"}</definedName>
    <definedName name="__kk1" localSheetId="91" hidden="1">{#N/A,#N/A,FALSE,"Assessment";#N/A,#N/A,FALSE,"Staffing";#N/A,#N/A,FALSE,"Hires";#N/A,#N/A,FALSE,"Assumptions"}</definedName>
    <definedName name="__kk1" localSheetId="92" hidden="1">{#N/A,#N/A,FALSE,"Assessment";#N/A,#N/A,FALSE,"Staffing";#N/A,#N/A,FALSE,"Hires";#N/A,#N/A,FALSE,"Assumptions"}</definedName>
    <definedName name="__kk1" localSheetId="93" hidden="1">{#N/A,#N/A,FALSE,"Assessment";#N/A,#N/A,FALSE,"Staffing";#N/A,#N/A,FALSE,"Hires";#N/A,#N/A,FALSE,"Assumptions"}</definedName>
    <definedName name="__kk1" localSheetId="94" hidden="1">{#N/A,#N/A,FALSE,"Assessment";#N/A,#N/A,FALSE,"Staffing";#N/A,#N/A,FALSE,"Hires";#N/A,#N/A,FALSE,"Assumptions"}</definedName>
    <definedName name="__kk1" localSheetId="95" hidden="1">{#N/A,#N/A,FALSE,"Assessment";#N/A,#N/A,FALSE,"Staffing";#N/A,#N/A,FALSE,"Hires";#N/A,#N/A,FALSE,"Assumptions"}</definedName>
    <definedName name="__kk1" localSheetId="99" hidden="1">{#N/A,#N/A,FALSE,"Assessment";#N/A,#N/A,FALSE,"Staffing";#N/A,#N/A,FALSE,"Hires";#N/A,#N/A,FALSE,"Assumptions"}</definedName>
    <definedName name="__kk1" localSheetId="100" hidden="1">{#N/A,#N/A,FALSE,"Assessment";#N/A,#N/A,FALSE,"Staffing";#N/A,#N/A,FALSE,"Hires";#N/A,#N/A,FALSE,"Assumptions"}</definedName>
    <definedName name="__kk1" localSheetId="24" hidden="1">{#N/A,#N/A,FALSE,"Assessment";#N/A,#N/A,FALSE,"Staffing";#N/A,#N/A,FALSE,"Hires";#N/A,#N/A,FALSE,"Assumptions"}</definedName>
    <definedName name="__kk1" localSheetId="33" hidden="1">{#N/A,#N/A,FALSE,"Assessment";#N/A,#N/A,FALSE,"Staffing";#N/A,#N/A,FALSE,"Hires";#N/A,#N/A,FALSE,"Assumptions"}</definedName>
    <definedName name="__kk1" localSheetId="36"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74" hidden="1">{#N/A,#N/A,FALSE,"Assessment";#N/A,#N/A,FALSE,"Staffing";#N/A,#N/A,FALSE,"Hires";#N/A,#N/A,FALSE,"Assumptions"}</definedName>
    <definedName name="__kk1" localSheetId="75" hidden="1">{#N/A,#N/A,FALSE,"Assessment";#N/A,#N/A,FALSE,"Staffing";#N/A,#N/A,FALSE,"Hires";#N/A,#N/A,FALSE,"Assumptions"}</definedName>
    <definedName name="__kk1" localSheetId="76"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15" hidden="1">{#N/A,#N/A,FALSE,"Assessment";#N/A,#N/A,FALSE,"Staffing";#N/A,#N/A,FALSE,"Hires";#N/A,#N/A,FALSE,"Assumptions"}</definedName>
    <definedName name="__kk1" hidden="1">{#N/A,#N/A,FALSE,"Assessment";#N/A,#N/A,FALSE,"Staffing";#N/A,#N/A,FALSE,"Hires";#N/A,#N/A,FALSE,"Assumptions"}</definedName>
    <definedName name="__kk1_1" localSheetId="84" hidden="1">{#N/A,#N/A,FALSE,"Assessment";#N/A,#N/A,FALSE,"Staffing";#N/A,#N/A,FALSE,"Hires";#N/A,#N/A,FALSE,"Assumptions"}</definedName>
    <definedName name="__kk1_1" localSheetId="86" hidden="1">{#N/A,#N/A,FALSE,"Assessment";#N/A,#N/A,FALSE,"Staffing";#N/A,#N/A,FALSE,"Hires";#N/A,#N/A,FALSE,"Assumptions"}</definedName>
    <definedName name="__kk1_1" localSheetId="91" hidden="1">{#N/A,#N/A,FALSE,"Assessment";#N/A,#N/A,FALSE,"Staffing";#N/A,#N/A,FALSE,"Hires";#N/A,#N/A,FALSE,"Assumptions"}</definedName>
    <definedName name="__kk1_1" localSheetId="24" hidden="1">{#N/A,#N/A,FALSE,"Assessment";#N/A,#N/A,FALSE,"Staffing";#N/A,#N/A,FALSE,"Hires";#N/A,#N/A,FALSE,"Assumptions"}</definedName>
    <definedName name="__kk1_1" localSheetId="33" hidden="1">{#N/A,#N/A,FALSE,"Assessment";#N/A,#N/A,FALSE,"Staffing";#N/A,#N/A,FALSE,"Hires";#N/A,#N/A,FALSE,"Assumptions"}</definedName>
    <definedName name="__kk1_1" localSheetId="43" hidden="1">{#N/A,#N/A,FALSE,"Assessment";#N/A,#N/A,FALSE,"Staffing";#N/A,#N/A,FALSE,"Hires";#N/A,#N/A,FALSE,"Assumptions"}</definedName>
    <definedName name="__kk1_1" localSheetId="75" hidden="1">{#N/A,#N/A,FALSE,"Assessment";#N/A,#N/A,FALSE,"Staffing";#N/A,#N/A,FALSE,"Hires";#N/A,#N/A,FALSE,"Assumptions"}</definedName>
    <definedName name="__kk1_1" localSheetId="78" hidden="1">{#N/A,#N/A,FALSE,"Assessment";#N/A,#N/A,FALSE,"Staffing";#N/A,#N/A,FALSE,"Hires";#N/A,#N/A,FALSE,"Assumptions"}</definedName>
    <definedName name="__kk1_1" localSheetId="15" hidden="1">{#N/A,#N/A,FALSE,"Assessment";#N/A,#N/A,FALSE,"Staffing";#N/A,#N/A,FALSE,"Hires";#N/A,#N/A,FALSE,"Assumptions"}</definedName>
    <definedName name="__kk1_1" hidden="1">{#N/A,#N/A,FALSE,"Assessment";#N/A,#N/A,FALSE,"Staffing";#N/A,#N/A,FALSE,"Hires";#N/A,#N/A,FALSE,"Assumptions"}</definedName>
    <definedName name="__kk1_2" localSheetId="84" hidden="1">{#N/A,#N/A,FALSE,"Assessment";#N/A,#N/A,FALSE,"Staffing";#N/A,#N/A,FALSE,"Hires";#N/A,#N/A,FALSE,"Assumptions"}</definedName>
    <definedName name="__kk1_2" localSheetId="86" hidden="1">{#N/A,#N/A,FALSE,"Assessment";#N/A,#N/A,FALSE,"Staffing";#N/A,#N/A,FALSE,"Hires";#N/A,#N/A,FALSE,"Assumptions"}</definedName>
    <definedName name="__kk1_2" localSheetId="91" hidden="1">{#N/A,#N/A,FALSE,"Assessment";#N/A,#N/A,FALSE,"Staffing";#N/A,#N/A,FALSE,"Hires";#N/A,#N/A,FALSE,"Assumptions"}</definedName>
    <definedName name="__kk1_2" localSheetId="24" hidden="1">{#N/A,#N/A,FALSE,"Assessment";#N/A,#N/A,FALSE,"Staffing";#N/A,#N/A,FALSE,"Hires";#N/A,#N/A,FALSE,"Assumptions"}</definedName>
    <definedName name="__kk1_2" localSheetId="33" hidden="1">{#N/A,#N/A,FALSE,"Assessment";#N/A,#N/A,FALSE,"Staffing";#N/A,#N/A,FALSE,"Hires";#N/A,#N/A,FALSE,"Assumptions"}</definedName>
    <definedName name="__kk1_2" localSheetId="43" hidden="1">{#N/A,#N/A,FALSE,"Assessment";#N/A,#N/A,FALSE,"Staffing";#N/A,#N/A,FALSE,"Hires";#N/A,#N/A,FALSE,"Assumptions"}</definedName>
    <definedName name="__kk1_2" localSheetId="75" hidden="1">{#N/A,#N/A,FALSE,"Assessment";#N/A,#N/A,FALSE,"Staffing";#N/A,#N/A,FALSE,"Hires";#N/A,#N/A,FALSE,"Assumptions"}</definedName>
    <definedName name="__kk1_2" localSheetId="78" hidden="1">{#N/A,#N/A,FALSE,"Assessment";#N/A,#N/A,FALSE,"Staffing";#N/A,#N/A,FALSE,"Hires";#N/A,#N/A,FALSE,"Assumptions"}</definedName>
    <definedName name="__kk1_2" localSheetId="15" hidden="1">{#N/A,#N/A,FALSE,"Assessment";#N/A,#N/A,FALSE,"Staffing";#N/A,#N/A,FALSE,"Hires";#N/A,#N/A,FALSE,"Assumptions"}</definedName>
    <definedName name="__kk1_2" hidden="1">{#N/A,#N/A,FALSE,"Assessment";#N/A,#N/A,FALSE,"Staffing";#N/A,#N/A,FALSE,"Hires";#N/A,#N/A,FALSE,"Assumptions"}</definedName>
    <definedName name="__kk1_3" localSheetId="84" hidden="1">{#N/A,#N/A,FALSE,"Assessment";#N/A,#N/A,FALSE,"Staffing";#N/A,#N/A,FALSE,"Hires";#N/A,#N/A,FALSE,"Assumptions"}</definedName>
    <definedName name="__kk1_3" localSheetId="86" hidden="1">{#N/A,#N/A,FALSE,"Assessment";#N/A,#N/A,FALSE,"Staffing";#N/A,#N/A,FALSE,"Hires";#N/A,#N/A,FALSE,"Assumptions"}</definedName>
    <definedName name="__kk1_3" localSheetId="91" hidden="1">{#N/A,#N/A,FALSE,"Assessment";#N/A,#N/A,FALSE,"Staffing";#N/A,#N/A,FALSE,"Hires";#N/A,#N/A,FALSE,"Assumptions"}</definedName>
    <definedName name="__kk1_3" localSheetId="24" hidden="1">{#N/A,#N/A,FALSE,"Assessment";#N/A,#N/A,FALSE,"Staffing";#N/A,#N/A,FALSE,"Hires";#N/A,#N/A,FALSE,"Assumptions"}</definedName>
    <definedName name="__kk1_3" localSheetId="33" hidden="1">{#N/A,#N/A,FALSE,"Assessment";#N/A,#N/A,FALSE,"Staffing";#N/A,#N/A,FALSE,"Hires";#N/A,#N/A,FALSE,"Assumptions"}</definedName>
    <definedName name="__kk1_3" localSheetId="43" hidden="1">{#N/A,#N/A,FALSE,"Assessment";#N/A,#N/A,FALSE,"Staffing";#N/A,#N/A,FALSE,"Hires";#N/A,#N/A,FALSE,"Assumptions"}</definedName>
    <definedName name="__kk1_3" localSheetId="75" hidden="1">{#N/A,#N/A,FALSE,"Assessment";#N/A,#N/A,FALSE,"Staffing";#N/A,#N/A,FALSE,"Hires";#N/A,#N/A,FALSE,"Assumptions"}</definedName>
    <definedName name="__kk1_3" localSheetId="78" hidden="1">{#N/A,#N/A,FALSE,"Assessment";#N/A,#N/A,FALSE,"Staffing";#N/A,#N/A,FALSE,"Hires";#N/A,#N/A,FALSE,"Assumptions"}</definedName>
    <definedName name="__kk1_3" localSheetId="15" hidden="1">{#N/A,#N/A,FALSE,"Assessment";#N/A,#N/A,FALSE,"Staffing";#N/A,#N/A,FALSE,"Hires";#N/A,#N/A,FALSE,"Assumptions"}</definedName>
    <definedName name="__kk1_3" hidden="1">{#N/A,#N/A,FALSE,"Assessment";#N/A,#N/A,FALSE,"Staffing";#N/A,#N/A,FALSE,"Hires";#N/A,#N/A,FALSE,"Assumptions"}</definedName>
    <definedName name="__kk1_4" localSheetId="84" hidden="1">{#N/A,#N/A,FALSE,"Assessment";#N/A,#N/A,FALSE,"Staffing";#N/A,#N/A,FALSE,"Hires";#N/A,#N/A,FALSE,"Assumptions"}</definedName>
    <definedName name="__kk1_4" localSheetId="86" hidden="1">{#N/A,#N/A,FALSE,"Assessment";#N/A,#N/A,FALSE,"Staffing";#N/A,#N/A,FALSE,"Hires";#N/A,#N/A,FALSE,"Assumptions"}</definedName>
    <definedName name="__kk1_4" localSheetId="91" hidden="1">{#N/A,#N/A,FALSE,"Assessment";#N/A,#N/A,FALSE,"Staffing";#N/A,#N/A,FALSE,"Hires";#N/A,#N/A,FALSE,"Assumptions"}</definedName>
    <definedName name="__kk1_4" localSheetId="24" hidden="1">{#N/A,#N/A,FALSE,"Assessment";#N/A,#N/A,FALSE,"Staffing";#N/A,#N/A,FALSE,"Hires";#N/A,#N/A,FALSE,"Assumptions"}</definedName>
    <definedName name="__kk1_4" localSheetId="33" hidden="1">{#N/A,#N/A,FALSE,"Assessment";#N/A,#N/A,FALSE,"Staffing";#N/A,#N/A,FALSE,"Hires";#N/A,#N/A,FALSE,"Assumptions"}</definedName>
    <definedName name="__kk1_4" localSheetId="43" hidden="1">{#N/A,#N/A,FALSE,"Assessment";#N/A,#N/A,FALSE,"Staffing";#N/A,#N/A,FALSE,"Hires";#N/A,#N/A,FALSE,"Assumptions"}</definedName>
    <definedName name="__kk1_4" localSheetId="75" hidden="1">{#N/A,#N/A,FALSE,"Assessment";#N/A,#N/A,FALSE,"Staffing";#N/A,#N/A,FALSE,"Hires";#N/A,#N/A,FALSE,"Assumptions"}</definedName>
    <definedName name="__kk1_4" localSheetId="78" hidden="1">{#N/A,#N/A,FALSE,"Assessment";#N/A,#N/A,FALSE,"Staffing";#N/A,#N/A,FALSE,"Hires";#N/A,#N/A,FALSE,"Assumptions"}</definedName>
    <definedName name="__kk1_4" localSheetId="15"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79" hidden="1">{#N/A,#N/A,FALSE,"Assessment";#N/A,#N/A,FALSE,"Staffing";#N/A,#N/A,FALSE,"Hires";#N/A,#N/A,FALSE,"Assumptions"}</definedName>
    <definedName name="__KKK1" localSheetId="80" hidden="1">{#N/A,#N/A,FALSE,"Assessment";#N/A,#N/A,FALSE,"Staffing";#N/A,#N/A,FALSE,"Hires";#N/A,#N/A,FALSE,"Assumptions"}</definedName>
    <definedName name="__KKK1" localSheetId="81" hidden="1">{#N/A,#N/A,FALSE,"Assessment";#N/A,#N/A,FALSE,"Staffing";#N/A,#N/A,FALSE,"Hires";#N/A,#N/A,FALSE,"Assumptions"}</definedName>
    <definedName name="__KKK1" localSheetId="82" hidden="1">{#N/A,#N/A,FALSE,"Assessment";#N/A,#N/A,FALSE,"Staffing";#N/A,#N/A,FALSE,"Hires";#N/A,#N/A,FALSE,"Assumptions"}</definedName>
    <definedName name="__KKK1" localSheetId="83" hidden="1">{#N/A,#N/A,FALSE,"Assessment";#N/A,#N/A,FALSE,"Staffing";#N/A,#N/A,FALSE,"Hires";#N/A,#N/A,FALSE,"Assumptions"}</definedName>
    <definedName name="__KKK1" localSheetId="84" hidden="1">{#N/A,#N/A,FALSE,"Assessment";#N/A,#N/A,FALSE,"Staffing";#N/A,#N/A,FALSE,"Hires";#N/A,#N/A,FALSE,"Assumptions"}</definedName>
    <definedName name="__KKK1" localSheetId="86" hidden="1">{#N/A,#N/A,FALSE,"Assessment";#N/A,#N/A,FALSE,"Staffing";#N/A,#N/A,FALSE,"Hires";#N/A,#N/A,FALSE,"Assumptions"}</definedName>
    <definedName name="__KKK1" localSheetId="87" hidden="1">{#N/A,#N/A,FALSE,"Assessment";#N/A,#N/A,FALSE,"Staffing";#N/A,#N/A,FALSE,"Hires";#N/A,#N/A,FALSE,"Assumptions"}</definedName>
    <definedName name="__KKK1" localSheetId="88" hidden="1">{#N/A,#N/A,FALSE,"Assessment";#N/A,#N/A,FALSE,"Staffing";#N/A,#N/A,FALSE,"Hires";#N/A,#N/A,FALSE,"Assumptions"}</definedName>
    <definedName name="__KKK1" localSheetId="89" hidden="1">{#N/A,#N/A,FALSE,"Assessment";#N/A,#N/A,FALSE,"Staffing";#N/A,#N/A,FALSE,"Hires";#N/A,#N/A,FALSE,"Assumptions"}</definedName>
    <definedName name="__KKK1" localSheetId="90" hidden="1">{#N/A,#N/A,FALSE,"Assessment";#N/A,#N/A,FALSE,"Staffing";#N/A,#N/A,FALSE,"Hires";#N/A,#N/A,FALSE,"Assumptions"}</definedName>
    <definedName name="__KKK1" localSheetId="91" hidden="1">{#N/A,#N/A,FALSE,"Assessment";#N/A,#N/A,FALSE,"Staffing";#N/A,#N/A,FALSE,"Hires";#N/A,#N/A,FALSE,"Assumptions"}</definedName>
    <definedName name="__KKK1" localSheetId="92" hidden="1">{#N/A,#N/A,FALSE,"Assessment";#N/A,#N/A,FALSE,"Staffing";#N/A,#N/A,FALSE,"Hires";#N/A,#N/A,FALSE,"Assumptions"}</definedName>
    <definedName name="__KKK1" localSheetId="93" hidden="1">{#N/A,#N/A,FALSE,"Assessment";#N/A,#N/A,FALSE,"Staffing";#N/A,#N/A,FALSE,"Hires";#N/A,#N/A,FALSE,"Assumptions"}</definedName>
    <definedName name="__KKK1" localSheetId="94" hidden="1">{#N/A,#N/A,FALSE,"Assessment";#N/A,#N/A,FALSE,"Staffing";#N/A,#N/A,FALSE,"Hires";#N/A,#N/A,FALSE,"Assumptions"}</definedName>
    <definedName name="__KKK1" localSheetId="95" hidden="1">{#N/A,#N/A,FALSE,"Assessment";#N/A,#N/A,FALSE,"Staffing";#N/A,#N/A,FALSE,"Hires";#N/A,#N/A,FALSE,"Assumptions"}</definedName>
    <definedName name="__KKK1" localSheetId="99" hidden="1">{#N/A,#N/A,FALSE,"Assessment";#N/A,#N/A,FALSE,"Staffing";#N/A,#N/A,FALSE,"Hires";#N/A,#N/A,FALSE,"Assumptions"}</definedName>
    <definedName name="__KKK1" localSheetId="100" hidden="1">{#N/A,#N/A,FALSE,"Assessment";#N/A,#N/A,FALSE,"Staffing";#N/A,#N/A,FALSE,"Hires";#N/A,#N/A,FALSE,"Assumptions"}</definedName>
    <definedName name="__KKK1" localSheetId="24" hidden="1">{#N/A,#N/A,FALSE,"Assessment";#N/A,#N/A,FALSE,"Staffing";#N/A,#N/A,FALSE,"Hires";#N/A,#N/A,FALSE,"Assumptions"}</definedName>
    <definedName name="__KKK1" localSheetId="33" hidden="1">{#N/A,#N/A,FALSE,"Assessment";#N/A,#N/A,FALSE,"Staffing";#N/A,#N/A,FALSE,"Hires";#N/A,#N/A,FALSE,"Assumptions"}</definedName>
    <definedName name="__KKK1" localSheetId="36"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74" hidden="1">{#N/A,#N/A,FALSE,"Assessment";#N/A,#N/A,FALSE,"Staffing";#N/A,#N/A,FALSE,"Hires";#N/A,#N/A,FALSE,"Assumptions"}</definedName>
    <definedName name="__KKK1" localSheetId="75" hidden="1">{#N/A,#N/A,FALSE,"Assessment";#N/A,#N/A,FALSE,"Staffing";#N/A,#N/A,FALSE,"Hires";#N/A,#N/A,FALSE,"Assumptions"}</definedName>
    <definedName name="__KKK1" localSheetId="76"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15" hidden="1">{#N/A,#N/A,FALSE,"Assessment";#N/A,#N/A,FALSE,"Staffing";#N/A,#N/A,FALSE,"Hires";#N/A,#N/A,FALSE,"Assumptions"}</definedName>
    <definedName name="__KKK1" hidden="1">{#N/A,#N/A,FALSE,"Assessment";#N/A,#N/A,FALSE,"Staffing";#N/A,#N/A,FALSE,"Hires";#N/A,#N/A,FALSE,"Assumptions"}</definedName>
    <definedName name="__KKK1_1" localSheetId="84" hidden="1">{#N/A,#N/A,FALSE,"Assessment";#N/A,#N/A,FALSE,"Staffing";#N/A,#N/A,FALSE,"Hires";#N/A,#N/A,FALSE,"Assumptions"}</definedName>
    <definedName name="__KKK1_1" localSheetId="86" hidden="1">{#N/A,#N/A,FALSE,"Assessment";#N/A,#N/A,FALSE,"Staffing";#N/A,#N/A,FALSE,"Hires";#N/A,#N/A,FALSE,"Assumptions"}</definedName>
    <definedName name="__KKK1_1" localSheetId="91" hidden="1">{#N/A,#N/A,FALSE,"Assessment";#N/A,#N/A,FALSE,"Staffing";#N/A,#N/A,FALSE,"Hires";#N/A,#N/A,FALSE,"Assumptions"}</definedName>
    <definedName name="__KKK1_1" localSheetId="24" hidden="1">{#N/A,#N/A,FALSE,"Assessment";#N/A,#N/A,FALSE,"Staffing";#N/A,#N/A,FALSE,"Hires";#N/A,#N/A,FALSE,"Assumptions"}</definedName>
    <definedName name="__KKK1_1" localSheetId="33" hidden="1">{#N/A,#N/A,FALSE,"Assessment";#N/A,#N/A,FALSE,"Staffing";#N/A,#N/A,FALSE,"Hires";#N/A,#N/A,FALSE,"Assumptions"}</definedName>
    <definedName name="__KKK1_1" localSheetId="43" hidden="1">{#N/A,#N/A,FALSE,"Assessment";#N/A,#N/A,FALSE,"Staffing";#N/A,#N/A,FALSE,"Hires";#N/A,#N/A,FALSE,"Assumptions"}</definedName>
    <definedName name="__KKK1_1" localSheetId="75" hidden="1">{#N/A,#N/A,FALSE,"Assessment";#N/A,#N/A,FALSE,"Staffing";#N/A,#N/A,FALSE,"Hires";#N/A,#N/A,FALSE,"Assumptions"}</definedName>
    <definedName name="__KKK1_1" localSheetId="78" hidden="1">{#N/A,#N/A,FALSE,"Assessment";#N/A,#N/A,FALSE,"Staffing";#N/A,#N/A,FALSE,"Hires";#N/A,#N/A,FALSE,"Assumptions"}</definedName>
    <definedName name="__KKK1_1" localSheetId="15" hidden="1">{#N/A,#N/A,FALSE,"Assessment";#N/A,#N/A,FALSE,"Staffing";#N/A,#N/A,FALSE,"Hires";#N/A,#N/A,FALSE,"Assumptions"}</definedName>
    <definedName name="__KKK1_1" hidden="1">{#N/A,#N/A,FALSE,"Assessment";#N/A,#N/A,FALSE,"Staffing";#N/A,#N/A,FALSE,"Hires";#N/A,#N/A,FALSE,"Assumptions"}</definedName>
    <definedName name="__KKK1_2" localSheetId="84" hidden="1">{#N/A,#N/A,FALSE,"Assessment";#N/A,#N/A,FALSE,"Staffing";#N/A,#N/A,FALSE,"Hires";#N/A,#N/A,FALSE,"Assumptions"}</definedName>
    <definedName name="__KKK1_2" localSheetId="86" hidden="1">{#N/A,#N/A,FALSE,"Assessment";#N/A,#N/A,FALSE,"Staffing";#N/A,#N/A,FALSE,"Hires";#N/A,#N/A,FALSE,"Assumptions"}</definedName>
    <definedName name="__KKK1_2" localSheetId="91" hidden="1">{#N/A,#N/A,FALSE,"Assessment";#N/A,#N/A,FALSE,"Staffing";#N/A,#N/A,FALSE,"Hires";#N/A,#N/A,FALSE,"Assumptions"}</definedName>
    <definedName name="__KKK1_2" localSheetId="24" hidden="1">{#N/A,#N/A,FALSE,"Assessment";#N/A,#N/A,FALSE,"Staffing";#N/A,#N/A,FALSE,"Hires";#N/A,#N/A,FALSE,"Assumptions"}</definedName>
    <definedName name="__KKK1_2" localSheetId="33" hidden="1">{#N/A,#N/A,FALSE,"Assessment";#N/A,#N/A,FALSE,"Staffing";#N/A,#N/A,FALSE,"Hires";#N/A,#N/A,FALSE,"Assumptions"}</definedName>
    <definedName name="__KKK1_2" localSheetId="43" hidden="1">{#N/A,#N/A,FALSE,"Assessment";#N/A,#N/A,FALSE,"Staffing";#N/A,#N/A,FALSE,"Hires";#N/A,#N/A,FALSE,"Assumptions"}</definedName>
    <definedName name="__KKK1_2" localSheetId="75" hidden="1">{#N/A,#N/A,FALSE,"Assessment";#N/A,#N/A,FALSE,"Staffing";#N/A,#N/A,FALSE,"Hires";#N/A,#N/A,FALSE,"Assumptions"}</definedName>
    <definedName name="__KKK1_2" localSheetId="78" hidden="1">{#N/A,#N/A,FALSE,"Assessment";#N/A,#N/A,FALSE,"Staffing";#N/A,#N/A,FALSE,"Hires";#N/A,#N/A,FALSE,"Assumptions"}</definedName>
    <definedName name="__KKK1_2" localSheetId="15" hidden="1">{#N/A,#N/A,FALSE,"Assessment";#N/A,#N/A,FALSE,"Staffing";#N/A,#N/A,FALSE,"Hires";#N/A,#N/A,FALSE,"Assumptions"}</definedName>
    <definedName name="__KKK1_2" hidden="1">{#N/A,#N/A,FALSE,"Assessment";#N/A,#N/A,FALSE,"Staffing";#N/A,#N/A,FALSE,"Hires";#N/A,#N/A,FALSE,"Assumptions"}</definedName>
    <definedName name="__KKK1_3" localSheetId="84" hidden="1">{#N/A,#N/A,FALSE,"Assessment";#N/A,#N/A,FALSE,"Staffing";#N/A,#N/A,FALSE,"Hires";#N/A,#N/A,FALSE,"Assumptions"}</definedName>
    <definedName name="__KKK1_3" localSheetId="86" hidden="1">{#N/A,#N/A,FALSE,"Assessment";#N/A,#N/A,FALSE,"Staffing";#N/A,#N/A,FALSE,"Hires";#N/A,#N/A,FALSE,"Assumptions"}</definedName>
    <definedName name="__KKK1_3" localSheetId="91" hidden="1">{#N/A,#N/A,FALSE,"Assessment";#N/A,#N/A,FALSE,"Staffing";#N/A,#N/A,FALSE,"Hires";#N/A,#N/A,FALSE,"Assumptions"}</definedName>
    <definedName name="__KKK1_3" localSheetId="24" hidden="1">{#N/A,#N/A,FALSE,"Assessment";#N/A,#N/A,FALSE,"Staffing";#N/A,#N/A,FALSE,"Hires";#N/A,#N/A,FALSE,"Assumptions"}</definedName>
    <definedName name="__KKK1_3" localSheetId="33" hidden="1">{#N/A,#N/A,FALSE,"Assessment";#N/A,#N/A,FALSE,"Staffing";#N/A,#N/A,FALSE,"Hires";#N/A,#N/A,FALSE,"Assumptions"}</definedName>
    <definedName name="__KKK1_3" localSheetId="43" hidden="1">{#N/A,#N/A,FALSE,"Assessment";#N/A,#N/A,FALSE,"Staffing";#N/A,#N/A,FALSE,"Hires";#N/A,#N/A,FALSE,"Assumptions"}</definedName>
    <definedName name="__KKK1_3" localSheetId="75" hidden="1">{#N/A,#N/A,FALSE,"Assessment";#N/A,#N/A,FALSE,"Staffing";#N/A,#N/A,FALSE,"Hires";#N/A,#N/A,FALSE,"Assumptions"}</definedName>
    <definedName name="__KKK1_3" localSheetId="78" hidden="1">{#N/A,#N/A,FALSE,"Assessment";#N/A,#N/A,FALSE,"Staffing";#N/A,#N/A,FALSE,"Hires";#N/A,#N/A,FALSE,"Assumptions"}</definedName>
    <definedName name="__KKK1_3" localSheetId="15" hidden="1">{#N/A,#N/A,FALSE,"Assessment";#N/A,#N/A,FALSE,"Staffing";#N/A,#N/A,FALSE,"Hires";#N/A,#N/A,FALSE,"Assumptions"}</definedName>
    <definedName name="__KKK1_3" hidden="1">{#N/A,#N/A,FALSE,"Assessment";#N/A,#N/A,FALSE,"Staffing";#N/A,#N/A,FALSE,"Hires";#N/A,#N/A,FALSE,"Assumptions"}</definedName>
    <definedName name="__KKK1_4" localSheetId="84" hidden="1">{#N/A,#N/A,FALSE,"Assessment";#N/A,#N/A,FALSE,"Staffing";#N/A,#N/A,FALSE,"Hires";#N/A,#N/A,FALSE,"Assumptions"}</definedName>
    <definedName name="__KKK1_4" localSheetId="86" hidden="1">{#N/A,#N/A,FALSE,"Assessment";#N/A,#N/A,FALSE,"Staffing";#N/A,#N/A,FALSE,"Hires";#N/A,#N/A,FALSE,"Assumptions"}</definedName>
    <definedName name="__KKK1_4" localSheetId="91" hidden="1">{#N/A,#N/A,FALSE,"Assessment";#N/A,#N/A,FALSE,"Staffing";#N/A,#N/A,FALSE,"Hires";#N/A,#N/A,FALSE,"Assumptions"}</definedName>
    <definedName name="__KKK1_4" localSheetId="24" hidden="1">{#N/A,#N/A,FALSE,"Assessment";#N/A,#N/A,FALSE,"Staffing";#N/A,#N/A,FALSE,"Hires";#N/A,#N/A,FALSE,"Assumptions"}</definedName>
    <definedName name="__KKK1_4" localSheetId="33" hidden="1">{#N/A,#N/A,FALSE,"Assessment";#N/A,#N/A,FALSE,"Staffing";#N/A,#N/A,FALSE,"Hires";#N/A,#N/A,FALSE,"Assumptions"}</definedName>
    <definedName name="__KKK1_4" localSheetId="43" hidden="1">{#N/A,#N/A,FALSE,"Assessment";#N/A,#N/A,FALSE,"Staffing";#N/A,#N/A,FALSE,"Hires";#N/A,#N/A,FALSE,"Assumptions"}</definedName>
    <definedName name="__KKK1_4" localSheetId="75" hidden="1">{#N/A,#N/A,FALSE,"Assessment";#N/A,#N/A,FALSE,"Staffing";#N/A,#N/A,FALSE,"Hires";#N/A,#N/A,FALSE,"Assumptions"}</definedName>
    <definedName name="__KKK1_4" localSheetId="78" hidden="1">{#N/A,#N/A,FALSE,"Assessment";#N/A,#N/A,FALSE,"Staffing";#N/A,#N/A,FALSE,"Hires";#N/A,#N/A,FALSE,"Assumptions"}</definedName>
    <definedName name="__KKK1_4" localSheetId="15"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79" hidden="1">{"holdco",#N/A,FALSE,"Summary Financials";"holdco",#N/A,FALSE,"Summary Financials"}</definedName>
    <definedName name="__wrn1" localSheetId="80" hidden="1">{"holdco",#N/A,FALSE,"Summary Financials";"holdco",#N/A,FALSE,"Summary Financials"}</definedName>
    <definedName name="__wrn1" localSheetId="81" hidden="1">{"holdco",#N/A,FALSE,"Summary Financials";"holdco",#N/A,FALSE,"Summary Financials"}</definedName>
    <definedName name="__wrn1" localSheetId="82" hidden="1">{"holdco",#N/A,FALSE,"Summary Financials";"holdco",#N/A,FALSE,"Summary Financials"}</definedName>
    <definedName name="__wrn1" localSheetId="83" hidden="1">{"holdco",#N/A,FALSE,"Summary Financials";"holdco",#N/A,FALSE,"Summary Financials"}</definedName>
    <definedName name="__wrn1" localSheetId="84" hidden="1">{"holdco",#N/A,FALSE,"Summary Financials";"holdco",#N/A,FALSE,"Summary Financials"}</definedName>
    <definedName name="__wrn1" localSheetId="86" hidden="1">{"holdco",#N/A,FALSE,"Summary Financials";"holdco",#N/A,FALSE,"Summary Financials"}</definedName>
    <definedName name="__wrn1" localSheetId="87" hidden="1">{"holdco",#N/A,FALSE,"Summary Financials";"holdco",#N/A,FALSE,"Summary Financials"}</definedName>
    <definedName name="__wrn1" localSheetId="88" hidden="1">{"holdco",#N/A,FALSE,"Summary Financials";"holdco",#N/A,FALSE,"Summary Financials"}</definedName>
    <definedName name="__wrn1" localSheetId="89" hidden="1">{"holdco",#N/A,FALSE,"Summary Financials";"holdco",#N/A,FALSE,"Summary Financials"}</definedName>
    <definedName name="__wrn1" localSheetId="90" hidden="1">{"holdco",#N/A,FALSE,"Summary Financials";"holdco",#N/A,FALSE,"Summary Financials"}</definedName>
    <definedName name="__wrn1" localSheetId="91" hidden="1">{"holdco",#N/A,FALSE,"Summary Financials";"holdco",#N/A,FALSE,"Summary Financials"}</definedName>
    <definedName name="__wrn1" localSheetId="92" hidden="1">{"holdco",#N/A,FALSE,"Summary Financials";"holdco",#N/A,FALSE,"Summary Financials"}</definedName>
    <definedName name="__wrn1" localSheetId="93" hidden="1">{"holdco",#N/A,FALSE,"Summary Financials";"holdco",#N/A,FALSE,"Summary Financials"}</definedName>
    <definedName name="__wrn1" localSheetId="94" hidden="1">{"holdco",#N/A,FALSE,"Summary Financials";"holdco",#N/A,FALSE,"Summary Financials"}</definedName>
    <definedName name="__wrn1" localSheetId="95" hidden="1">{"holdco",#N/A,FALSE,"Summary Financials";"holdco",#N/A,FALSE,"Summary Financials"}</definedName>
    <definedName name="__wrn1" localSheetId="99" hidden="1">{"holdco",#N/A,FALSE,"Summary Financials";"holdco",#N/A,FALSE,"Summary Financials"}</definedName>
    <definedName name="__wrn1" localSheetId="100" hidden="1">{"holdco",#N/A,FALSE,"Summary Financials";"holdco",#N/A,FALSE,"Summary Financials"}</definedName>
    <definedName name="__wrn1" localSheetId="24" hidden="1">{"holdco",#N/A,FALSE,"Summary Financials";"holdco",#N/A,FALSE,"Summary Financials"}</definedName>
    <definedName name="__wrn1" localSheetId="33" hidden="1">{"holdco",#N/A,FALSE,"Summary Financials";"holdco",#N/A,FALSE,"Summary Financials"}</definedName>
    <definedName name="__wrn1" localSheetId="36"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74" hidden="1">{"holdco",#N/A,FALSE,"Summary Financials";"holdco",#N/A,FALSE,"Summary Financials"}</definedName>
    <definedName name="__wrn1" localSheetId="75" hidden="1">{"holdco",#N/A,FALSE,"Summary Financials";"holdco",#N/A,FALSE,"Summary Financials"}</definedName>
    <definedName name="__wrn1" localSheetId="76"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15" hidden="1">{"holdco",#N/A,FALSE,"Summary Financials";"holdco",#N/A,FALSE,"Summary Financials"}</definedName>
    <definedName name="__wrn1" hidden="1">{"holdco",#N/A,FALSE,"Summary Financials";"holdco",#N/A,FALSE,"Summary Financials"}</definedName>
    <definedName name="__wrn1_1" localSheetId="84" hidden="1">{"holdco",#N/A,FALSE,"Summary Financials";"holdco",#N/A,FALSE,"Summary Financials"}</definedName>
    <definedName name="__wrn1_1" localSheetId="86" hidden="1">{"holdco",#N/A,FALSE,"Summary Financials";"holdco",#N/A,FALSE,"Summary Financials"}</definedName>
    <definedName name="__wrn1_1" localSheetId="91" hidden="1">{"holdco",#N/A,FALSE,"Summary Financials";"holdco",#N/A,FALSE,"Summary Financials"}</definedName>
    <definedName name="__wrn1_1" localSheetId="24" hidden="1">{"holdco",#N/A,FALSE,"Summary Financials";"holdco",#N/A,FALSE,"Summary Financials"}</definedName>
    <definedName name="__wrn1_1" localSheetId="33" hidden="1">{"holdco",#N/A,FALSE,"Summary Financials";"holdco",#N/A,FALSE,"Summary Financials"}</definedName>
    <definedName name="__wrn1_1" localSheetId="43" hidden="1">{"holdco",#N/A,FALSE,"Summary Financials";"holdco",#N/A,FALSE,"Summary Financials"}</definedName>
    <definedName name="__wrn1_1" localSheetId="75" hidden="1">{"holdco",#N/A,FALSE,"Summary Financials";"holdco",#N/A,FALSE,"Summary Financials"}</definedName>
    <definedName name="__wrn1_1" localSheetId="78" hidden="1">{"holdco",#N/A,FALSE,"Summary Financials";"holdco",#N/A,FALSE,"Summary Financials"}</definedName>
    <definedName name="__wrn1_1" localSheetId="15" hidden="1">{"holdco",#N/A,FALSE,"Summary Financials";"holdco",#N/A,FALSE,"Summary Financials"}</definedName>
    <definedName name="__wrn1_1" hidden="1">{"holdco",#N/A,FALSE,"Summary Financials";"holdco",#N/A,FALSE,"Summary Financials"}</definedName>
    <definedName name="__wrn1_2" localSheetId="84" hidden="1">{"holdco",#N/A,FALSE,"Summary Financials";"holdco",#N/A,FALSE,"Summary Financials"}</definedName>
    <definedName name="__wrn1_2" localSheetId="86" hidden="1">{"holdco",#N/A,FALSE,"Summary Financials";"holdco",#N/A,FALSE,"Summary Financials"}</definedName>
    <definedName name="__wrn1_2" localSheetId="91" hidden="1">{"holdco",#N/A,FALSE,"Summary Financials";"holdco",#N/A,FALSE,"Summary Financials"}</definedName>
    <definedName name="__wrn1_2" localSheetId="24" hidden="1">{"holdco",#N/A,FALSE,"Summary Financials";"holdco",#N/A,FALSE,"Summary Financials"}</definedName>
    <definedName name="__wrn1_2" localSheetId="33" hidden="1">{"holdco",#N/A,FALSE,"Summary Financials";"holdco",#N/A,FALSE,"Summary Financials"}</definedName>
    <definedName name="__wrn1_2" localSheetId="43" hidden="1">{"holdco",#N/A,FALSE,"Summary Financials";"holdco",#N/A,FALSE,"Summary Financials"}</definedName>
    <definedName name="__wrn1_2" localSheetId="75" hidden="1">{"holdco",#N/A,FALSE,"Summary Financials";"holdco",#N/A,FALSE,"Summary Financials"}</definedName>
    <definedName name="__wrn1_2" localSheetId="78" hidden="1">{"holdco",#N/A,FALSE,"Summary Financials";"holdco",#N/A,FALSE,"Summary Financials"}</definedName>
    <definedName name="__wrn1_2" localSheetId="15" hidden="1">{"holdco",#N/A,FALSE,"Summary Financials";"holdco",#N/A,FALSE,"Summary Financials"}</definedName>
    <definedName name="__wrn1_2" hidden="1">{"holdco",#N/A,FALSE,"Summary Financials";"holdco",#N/A,FALSE,"Summary Financials"}</definedName>
    <definedName name="__wrn1_3" localSheetId="84" hidden="1">{"holdco",#N/A,FALSE,"Summary Financials";"holdco",#N/A,FALSE,"Summary Financials"}</definedName>
    <definedName name="__wrn1_3" localSheetId="86" hidden="1">{"holdco",#N/A,FALSE,"Summary Financials";"holdco",#N/A,FALSE,"Summary Financials"}</definedName>
    <definedName name="__wrn1_3" localSheetId="91" hidden="1">{"holdco",#N/A,FALSE,"Summary Financials";"holdco",#N/A,FALSE,"Summary Financials"}</definedName>
    <definedName name="__wrn1_3" localSheetId="24" hidden="1">{"holdco",#N/A,FALSE,"Summary Financials";"holdco",#N/A,FALSE,"Summary Financials"}</definedName>
    <definedName name="__wrn1_3" localSheetId="33" hidden="1">{"holdco",#N/A,FALSE,"Summary Financials";"holdco",#N/A,FALSE,"Summary Financials"}</definedName>
    <definedName name="__wrn1_3" localSheetId="43" hidden="1">{"holdco",#N/A,FALSE,"Summary Financials";"holdco",#N/A,FALSE,"Summary Financials"}</definedName>
    <definedName name="__wrn1_3" localSheetId="75" hidden="1">{"holdco",#N/A,FALSE,"Summary Financials";"holdco",#N/A,FALSE,"Summary Financials"}</definedName>
    <definedName name="__wrn1_3" localSheetId="78" hidden="1">{"holdco",#N/A,FALSE,"Summary Financials";"holdco",#N/A,FALSE,"Summary Financials"}</definedName>
    <definedName name="__wrn1_3" localSheetId="15" hidden="1">{"holdco",#N/A,FALSE,"Summary Financials";"holdco",#N/A,FALSE,"Summary Financials"}</definedName>
    <definedName name="__wrn1_3" hidden="1">{"holdco",#N/A,FALSE,"Summary Financials";"holdco",#N/A,FALSE,"Summary Financials"}</definedName>
    <definedName name="__wrn1_4" localSheetId="84" hidden="1">{"holdco",#N/A,FALSE,"Summary Financials";"holdco",#N/A,FALSE,"Summary Financials"}</definedName>
    <definedName name="__wrn1_4" localSheetId="86" hidden="1">{"holdco",#N/A,FALSE,"Summary Financials";"holdco",#N/A,FALSE,"Summary Financials"}</definedName>
    <definedName name="__wrn1_4" localSheetId="91" hidden="1">{"holdco",#N/A,FALSE,"Summary Financials";"holdco",#N/A,FALSE,"Summary Financials"}</definedName>
    <definedName name="__wrn1_4" localSheetId="24" hidden="1">{"holdco",#N/A,FALSE,"Summary Financials";"holdco",#N/A,FALSE,"Summary Financials"}</definedName>
    <definedName name="__wrn1_4" localSheetId="33" hidden="1">{"holdco",#N/A,FALSE,"Summary Financials";"holdco",#N/A,FALSE,"Summary Financials"}</definedName>
    <definedName name="__wrn1_4" localSheetId="43" hidden="1">{"holdco",#N/A,FALSE,"Summary Financials";"holdco",#N/A,FALSE,"Summary Financials"}</definedName>
    <definedName name="__wrn1_4" localSheetId="75" hidden="1">{"holdco",#N/A,FALSE,"Summary Financials";"holdco",#N/A,FALSE,"Summary Financials"}</definedName>
    <definedName name="__wrn1_4" localSheetId="78" hidden="1">{"holdco",#N/A,FALSE,"Summary Financials";"holdco",#N/A,FALSE,"Summary Financials"}</definedName>
    <definedName name="__wrn1_4" localSheetId="15"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79" hidden="1">{"holdco",#N/A,FALSE,"Summary Financials";"holdco",#N/A,FALSE,"Summary Financials"}</definedName>
    <definedName name="__wrn2" localSheetId="80" hidden="1">{"holdco",#N/A,FALSE,"Summary Financials";"holdco",#N/A,FALSE,"Summary Financials"}</definedName>
    <definedName name="__wrn2" localSheetId="81" hidden="1">{"holdco",#N/A,FALSE,"Summary Financials";"holdco",#N/A,FALSE,"Summary Financials"}</definedName>
    <definedName name="__wrn2" localSheetId="82" hidden="1">{"holdco",#N/A,FALSE,"Summary Financials";"holdco",#N/A,FALSE,"Summary Financials"}</definedName>
    <definedName name="__wrn2" localSheetId="83" hidden="1">{"holdco",#N/A,FALSE,"Summary Financials";"holdco",#N/A,FALSE,"Summary Financials"}</definedName>
    <definedName name="__wrn2" localSheetId="84" hidden="1">{"holdco",#N/A,FALSE,"Summary Financials";"holdco",#N/A,FALSE,"Summary Financials"}</definedName>
    <definedName name="__wrn2" localSheetId="86" hidden="1">{"holdco",#N/A,FALSE,"Summary Financials";"holdco",#N/A,FALSE,"Summary Financials"}</definedName>
    <definedName name="__wrn2" localSheetId="87" hidden="1">{"holdco",#N/A,FALSE,"Summary Financials";"holdco",#N/A,FALSE,"Summary Financials"}</definedName>
    <definedName name="__wrn2" localSheetId="88" hidden="1">{"holdco",#N/A,FALSE,"Summary Financials";"holdco",#N/A,FALSE,"Summary Financials"}</definedName>
    <definedName name="__wrn2" localSheetId="89" hidden="1">{"holdco",#N/A,FALSE,"Summary Financials";"holdco",#N/A,FALSE,"Summary Financials"}</definedName>
    <definedName name="__wrn2" localSheetId="90" hidden="1">{"holdco",#N/A,FALSE,"Summary Financials";"holdco",#N/A,FALSE,"Summary Financials"}</definedName>
    <definedName name="__wrn2" localSheetId="91" hidden="1">{"holdco",#N/A,FALSE,"Summary Financials";"holdco",#N/A,FALSE,"Summary Financials"}</definedName>
    <definedName name="__wrn2" localSheetId="92" hidden="1">{"holdco",#N/A,FALSE,"Summary Financials";"holdco",#N/A,FALSE,"Summary Financials"}</definedName>
    <definedName name="__wrn2" localSheetId="93" hidden="1">{"holdco",#N/A,FALSE,"Summary Financials";"holdco",#N/A,FALSE,"Summary Financials"}</definedName>
    <definedName name="__wrn2" localSheetId="94" hidden="1">{"holdco",#N/A,FALSE,"Summary Financials";"holdco",#N/A,FALSE,"Summary Financials"}</definedName>
    <definedName name="__wrn2" localSheetId="95" hidden="1">{"holdco",#N/A,FALSE,"Summary Financials";"holdco",#N/A,FALSE,"Summary Financials"}</definedName>
    <definedName name="__wrn2" localSheetId="99" hidden="1">{"holdco",#N/A,FALSE,"Summary Financials";"holdco",#N/A,FALSE,"Summary Financials"}</definedName>
    <definedName name="__wrn2" localSheetId="100" hidden="1">{"holdco",#N/A,FALSE,"Summary Financials";"holdco",#N/A,FALSE,"Summary Financials"}</definedName>
    <definedName name="__wrn2" localSheetId="24" hidden="1">{"holdco",#N/A,FALSE,"Summary Financials";"holdco",#N/A,FALSE,"Summary Financials"}</definedName>
    <definedName name="__wrn2" localSheetId="33" hidden="1">{"holdco",#N/A,FALSE,"Summary Financials";"holdco",#N/A,FALSE,"Summary Financials"}</definedName>
    <definedName name="__wrn2" localSheetId="36"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74" hidden="1">{"holdco",#N/A,FALSE,"Summary Financials";"holdco",#N/A,FALSE,"Summary Financials"}</definedName>
    <definedName name="__wrn2" localSheetId="75" hidden="1">{"holdco",#N/A,FALSE,"Summary Financials";"holdco",#N/A,FALSE,"Summary Financials"}</definedName>
    <definedName name="__wrn2" localSheetId="76"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15" hidden="1">{"holdco",#N/A,FALSE,"Summary Financials";"holdco",#N/A,FALSE,"Summary Financials"}</definedName>
    <definedName name="__wrn2" hidden="1">{"holdco",#N/A,FALSE,"Summary Financials";"holdco",#N/A,FALSE,"Summary Financials"}</definedName>
    <definedName name="__wrn2_1" localSheetId="84" hidden="1">{"holdco",#N/A,FALSE,"Summary Financials";"holdco",#N/A,FALSE,"Summary Financials"}</definedName>
    <definedName name="__wrn2_1" localSheetId="86" hidden="1">{"holdco",#N/A,FALSE,"Summary Financials";"holdco",#N/A,FALSE,"Summary Financials"}</definedName>
    <definedName name="__wrn2_1" localSheetId="91" hidden="1">{"holdco",#N/A,FALSE,"Summary Financials";"holdco",#N/A,FALSE,"Summary Financials"}</definedName>
    <definedName name="__wrn2_1" localSheetId="24" hidden="1">{"holdco",#N/A,FALSE,"Summary Financials";"holdco",#N/A,FALSE,"Summary Financials"}</definedName>
    <definedName name="__wrn2_1" localSheetId="33" hidden="1">{"holdco",#N/A,FALSE,"Summary Financials";"holdco",#N/A,FALSE,"Summary Financials"}</definedName>
    <definedName name="__wrn2_1" localSheetId="43" hidden="1">{"holdco",#N/A,FALSE,"Summary Financials";"holdco",#N/A,FALSE,"Summary Financials"}</definedName>
    <definedName name="__wrn2_1" localSheetId="75" hidden="1">{"holdco",#N/A,FALSE,"Summary Financials";"holdco",#N/A,FALSE,"Summary Financials"}</definedName>
    <definedName name="__wrn2_1" localSheetId="78" hidden="1">{"holdco",#N/A,FALSE,"Summary Financials";"holdco",#N/A,FALSE,"Summary Financials"}</definedName>
    <definedName name="__wrn2_1" localSheetId="15" hidden="1">{"holdco",#N/A,FALSE,"Summary Financials";"holdco",#N/A,FALSE,"Summary Financials"}</definedName>
    <definedName name="__wrn2_1" hidden="1">{"holdco",#N/A,FALSE,"Summary Financials";"holdco",#N/A,FALSE,"Summary Financials"}</definedName>
    <definedName name="__wrn2_2" localSheetId="84" hidden="1">{"holdco",#N/A,FALSE,"Summary Financials";"holdco",#N/A,FALSE,"Summary Financials"}</definedName>
    <definedName name="__wrn2_2" localSheetId="86" hidden="1">{"holdco",#N/A,FALSE,"Summary Financials";"holdco",#N/A,FALSE,"Summary Financials"}</definedName>
    <definedName name="__wrn2_2" localSheetId="91" hidden="1">{"holdco",#N/A,FALSE,"Summary Financials";"holdco",#N/A,FALSE,"Summary Financials"}</definedName>
    <definedName name="__wrn2_2" localSheetId="24" hidden="1">{"holdco",#N/A,FALSE,"Summary Financials";"holdco",#N/A,FALSE,"Summary Financials"}</definedName>
    <definedName name="__wrn2_2" localSheetId="33" hidden="1">{"holdco",#N/A,FALSE,"Summary Financials";"holdco",#N/A,FALSE,"Summary Financials"}</definedName>
    <definedName name="__wrn2_2" localSheetId="43" hidden="1">{"holdco",#N/A,FALSE,"Summary Financials";"holdco",#N/A,FALSE,"Summary Financials"}</definedName>
    <definedName name="__wrn2_2" localSheetId="75" hidden="1">{"holdco",#N/A,FALSE,"Summary Financials";"holdco",#N/A,FALSE,"Summary Financials"}</definedName>
    <definedName name="__wrn2_2" localSheetId="78" hidden="1">{"holdco",#N/A,FALSE,"Summary Financials";"holdco",#N/A,FALSE,"Summary Financials"}</definedName>
    <definedName name="__wrn2_2" localSheetId="15" hidden="1">{"holdco",#N/A,FALSE,"Summary Financials";"holdco",#N/A,FALSE,"Summary Financials"}</definedName>
    <definedName name="__wrn2_2" hidden="1">{"holdco",#N/A,FALSE,"Summary Financials";"holdco",#N/A,FALSE,"Summary Financials"}</definedName>
    <definedName name="__wrn2_3" localSheetId="84" hidden="1">{"holdco",#N/A,FALSE,"Summary Financials";"holdco",#N/A,FALSE,"Summary Financials"}</definedName>
    <definedName name="__wrn2_3" localSheetId="86" hidden="1">{"holdco",#N/A,FALSE,"Summary Financials";"holdco",#N/A,FALSE,"Summary Financials"}</definedName>
    <definedName name="__wrn2_3" localSheetId="91" hidden="1">{"holdco",#N/A,FALSE,"Summary Financials";"holdco",#N/A,FALSE,"Summary Financials"}</definedName>
    <definedName name="__wrn2_3" localSheetId="24" hidden="1">{"holdco",#N/A,FALSE,"Summary Financials";"holdco",#N/A,FALSE,"Summary Financials"}</definedName>
    <definedName name="__wrn2_3" localSheetId="33" hidden="1">{"holdco",#N/A,FALSE,"Summary Financials";"holdco",#N/A,FALSE,"Summary Financials"}</definedName>
    <definedName name="__wrn2_3" localSheetId="43" hidden="1">{"holdco",#N/A,FALSE,"Summary Financials";"holdco",#N/A,FALSE,"Summary Financials"}</definedName>
    <definedName name="__wrn2_3" localSheetId="75" hidden="1">{"holdco",#N/A,FALSE,"Summary Financials";"holdco",#N/A,FALSE,"Summary Financials"}</definedName>
    <definedName name="__wrn2_3" localSheetId="78" hidden="1">{"holdco",#N/A,FALSE,"Summary Financials";"holdco",#N/A,FALSE,"Summary Financials"}</definedName>
    <definedName name="__wrn2_3" localSheetId="15" hidden="1">{"holdco",#N/A,FALSE,"Summary Financials";"holdco",#N/A,FALSE,"Summary Financials"}</definedName>
    <definedName name="__wrn2_3" hidden="1">{"holdco",#N/A,FALSE,"Summary Financials";"holdco",#N/A,FALSE,"Summary Financials"}</definedName>
    <definedName name="__wrn2_4" localSheetId="84" hidden="1">{"holdco",#N/A,FALSE,"Summary Financials";"holdco",#N/A,FALSE,"Summary Financials"}</definedName>
    <definedName name="__wrn2_4" localSheetId="86" hidden="1">{"holdco",#N/A,FALSE,"Summary Financials";"holdco",#N/A,FALSE,"Summary Financials"}</definedName>
    <definedName name="__wrn2_4" localSheetId="91" hidden="1">{"holdco",#N/A,FALSE,"Summary Financials";"holdco",#N/A,FALSE,"Summary Financials"}</definedName>
    <definedName name="__wrn2_4" localSheetId="24" hidden="1">{"holdco",#N/A,FALSE,"Summary Financials";"holdco",#N/A,FALSE,"Summary Financials"}</definedName>
    <definedName name="__wrn2_4" localSheetId="33" hidden="1">{"holdco",#N/A,FALSE,"Summary Financials";"holdco",#N/A,FALSE,"Summary Financials"}</definedName>
    <definedName name="__wrn2_4" localSheetId="43" hidden="1">{"holdco",#N/A,FALSE,"Summary Financials";"holdco",#N/A,FALSE,"Summary Financials"}</definedName>
    <definedName name="__wrn2_4" localSheetId="75" hidden="1">{"holdco",#N/A,FALSE,"Summary Financials";"holdco",#N/A,FALSE,"Summary Financials"}</definedName>
    <definedName name="__wrn2_4" localSheetId="78" hidden="1">{"holdco",#N/A,FALSE,"Summary Financials";"holdco",#N/A,FALSE,"Summary Financials"}</definedName>
    <definedName name="__wrn2_4" localSheetId="15"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79" hidden="1">{"holdco",#N/A,FALSE,"Summary Financials";"holdco",#N/A,FALSE,"Summary Financials"}</definedName>
    <definedName name="__wrn3" localSheetId="80" hidden="1">{"holdco",#N/A,FALSE,"Summary Financials";"holdco",#N/A,FALSE,"Summary Financials"}</definedName>
    <definedName name="__wrn3" localSheetId="81" hidden="1">{"holdco",#N/A,FALSE,"Summary Financials";"holdco",#N/A,FALSE,"Summary Financials"}</definedName>
    <definedName name="__wrn3" localSheetId="82" hidden="1">{"holdco",#N/A,FALSE,"Summary Financials";"holdco",#N/A,FALSE,"Summary Financials"}</definedName>
    <definedName name="__wrn3" localSheetId="83" hidden="1">{"holdco",#N/A,FALSE,"Summary Financials";"holdco",#N/A,FALSE,"Summary Financials"}</definedName>
    <definedName name="__wrn3" localSheetId="84" hidden="1">{"holdco",#N/A,FALSE,"Summary Financials";"holdco",#N/A,FALSE,"Summary Financials"}</definedName>
    <definedName name="__wrn3" localSheetId="86" hidden="1">{"holdco",#N/A,FALSE,"Summary Financials";"holdco",#N/A,FALSE,"Summary Financials"}</definedName>
    <definedName name="__wrn3" localSheetId="87" hidden="1">{"holdco",#N/A,FALSE,"Summary Financials";"holdco",#N/A,FALSE,"Summary Financials"}</definedName>
    <definedName name="__wrn3" localSheetId="88" hidden="1">{"holdco",#N/A,FALSE,"Summary Financials";"holdco",#N/A,FALSE,"Summary Financials"}</definedName>
    <definedName name="__wrn3" localSheetId="89" hidden="1">{"holdco",#N/A,FALSE,"Summary Financials";"holdco",#N/A,FALSE,"Summary Financials"}</definedName>
    <definedName name="__wrn3" localSheetId="90" hidden="1">{"holdco",#N/A,FALSE,"Summary Financials";"holdco",#N/A,FALSE,"Summary Financials"}</definedName>
    <definedName name="__wrn3" localSheetId="91" hidden="1">{"holdco",#N/A,FALSE,"Summary Financials";"holdco",#N/A,FALSE,"Summary Financials"}</definedName>
    <definedName name="__wrn3" localSheetId="92" hidden="1">{"holdco",#N/A,FALSE,"Summary Financials";"holdco",#N/A,FALSE,"Summary Financials"}</definedName>
    <definedName name="__wrn3" localSheetId="93" hidden="1">{"holdco",#N/A,FALSE,"Summary Financials";"holdco",#N/A,FALSE,"Summary Financials"}</definedName>
    <definedName name="__wrn3" localSheetId="94" hidden="1">{"holdco",#N/A,FALSE,"Summary Financials";"holdco",#N/A,FALSE,"Summary Financials"}</definedName>
    <definedName name="__wrn3" localSheetId="95" hidden="1">{"holdco",#N/A,FALSE,"Summary Financials";"holdco",#N/A,FALSE,"Summary Financials"}</definedName>
    <definedName name="__wrn3" localSheetId="99" hidden="1">{"holdco",#N/A,FALSE,"Summary Financials";"holdco",#N/A,FALSE,"Summary Financials"}</definedName>
    <definedName name="__wrn3" localSheetId="100" hidden="1">{"holdco",#N/A,FALSE,"Summary Financials";"holdco",#N/A,FALSE,"Summary Financials"}</definedName>
    <definedName name="__wrn3" localSheetId="24" hidden="1">{"holdco",#N/A,FALSE,"Summary Financials";"holdco",#N/A,FALSE,"Summary Financials"}</definedName>
    <definedName name="__wrn3" localSheetId="33" hidden="1">{"holdco",#N/A,FALSE,"Summary Financials";"holdco",#N/A,FALSE,"Summary Financials"}</definedName>
    <definedName name="__wrn3" localSheetId="36"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74" hidden="1">{"holdco",#N/A,FALSE,"Summary Financials";"holdco",#N/A,FALSE,"Summary Financials"}</definedName>
    <definedName name="__wrn3" localSheetId="75" hidden="1">{"holdco",#N/A,FALSE,"Summary Financials";"holdco",#N/A,FALSE,"Summary Financials"}</definedName>
    <definedName name="__wrn3" localSheetId="76"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15" hidden="1">{"holdco",#N/A,FALSE,"Summary Financials";"holdco",#N/A,FALSE,"Summary Financials"}</definedName>
    <definedName name="__wrn3" hidden="1">{"holdco",#N/A,FALSE,"Summary Financials";"holdco",#N/A,FALSE,"Summary Financials"}</definedName>
    <definedName name="__wrn3_1" localSheetId="84" hidden="1">{"holdco",#N/A,FALSE,"Summary Financials";"holdco",#N/A,FALSE,"Summary Financials"}</definedName>
    <definedName name="__wrn3_1" localSheetId="86" hidden="1">{"holdco",#N/A,FALSE,"Summary Financials";"holdco",#N/A,FALSE,"Summary Financials"}</definedName>
    <definedName name="__wrn3_1" localSheetId="91" hidden="1">{"holdco",#N/A,FALSE,"Summary Financials";"holdco",#N/A,FALSE,"Summary Financials"}</definedName>
    <definedName name="__wrn3_1" localSheetId="24" hidden="1">{"holdco",#N/A,FALSE,"Summary Financials";"holdco",#N/A,FALSE,"Summary Financials"}</definedName>
    <definedName name="__wrn3_1" localSheetId="33" hidden="1">{"holdco",#N/A,FALSE,"Summary Financials";"holdco",#N/A,FALSE,"Summary Financials"}</definedName>
    <definedName name="__wrn3_1" localSheetId="43" hidden="1">{"holdco",#N/A,FALSE,"Summary Financials";"holdco",#N/A,FALSE,"Summary Financials"}</definedName>
    <definedName name="__wrn3_1" localSheetId="75" hidden="1">{"holdco",#N/A,FALSE,"Summary Financials";"holdco",#N/A,FALSE,"Summary Financials"}</definedName>
    <definedName name="__wrn3_1" localSheetId="78" hidden="1">{"holdco",#N/A,FALSE,"Summary Financials";"holdco",#N/A,FALSE,"Summary Financials"}</definedName>
    <definedName name="__wrn3_1" localSheetId="15" hidden="1">{"holdco",#N/A,FALSE,"Summary Financials";"holdco",#N/A,FALSE,"Summary Financials"}</definedName>
    <definedName name="__wrn3_1" hidden="1">{"holdco",#N/A,FALSE,"Summary Financials";"holdco",#N/A,FALSE,"Summary Financials"}</definedName>
    <definedName name="__wrn3_2" localSheetId="84" hidden="1">{"holdco",#N/A,FALSE,"Summary Financials";"holdco",#N/A,FALSE,"Summary Financials"}</definedName>
    <definedName name="__wrn3_2" localSheetId="86" hidden="1">{"holdco",#N/A,FALSE,"Summary Financials";"holdco",#N/A,FALSE,"Summary Financials"}</definedName>
    <definedName name="__wrn3_2" localSheetId="91" hidden="1">{"holdco",#N/A,FALSE,"Summary Financials";"holdco",#N/A,FALSE,"Summary Financials"}</definedName>
    <definedName name="__wrn3_2" localSheetId="24" hidden="1">{"holdco",#N/A,FALSE,"Summary Financials";"holdco",#N/A,FALSE,"Summary Financials"}</definedName>
    <definedName name="__wrn3_2" localSheetId="33" hidden="1">{"holdco",#N/A,FALSE,"Summary Financials";"holdco",#N/A,FALSE,"Summary Financials"}</definedName>
    <definedName name="__wrn3_2" localSheetId="43" hidden="1">{"holdco",#N/A,FALSE,"Summary Financials";"holdco",#N/A,FALSE,"Summary Financials"}</definedName>
    <definedName name="__wrn3_2" localSheetId="75" hidden="1">{"holdco",#N/A,FALSE,"Summary Financials";"holdco",#N/A,FALSE,"Summary Financials"}</definedName>
    <definedName name="__wrn3_2" localSheetId="78" hidden="1">{"holdco",#N/A,FALSE,"Summary Financials";"holdco",#N/A,FALSE,"Summary Financials"}</definedName>
    <definedName name="__wrn3_2" localSheetId="15" hidden="1">{"holdco",#N/A,FALSE,"Summary Financials";"holdco",#N/A,FALSE,"Summary Financials"}</definedName>
    <definedName name="__wrn3_2" hidden="1">{"holdco",#N/A,FALSE,"Summary Financials";"holdco",#N/A,FALSE,"Summary Financials"}</definedName>
    <definedName name="__wrn3_3" localSheetId="84" hidden="1">{"holdco",#N/A,FALSE,"Summary Financials";"holdco",#N/A,FALSE,"Summary Financials"}</definedName>
    <definedName name="__wrn3_3" localSheetId="86" hidden="1">{"holdco",#N/A,FALSE,"Summary Financials";"holdco",#N/A,FALSE,"Summary Financials"}</definedName>
    <definedName name="__wrn3_3" localSheetId="91" hidden="1">{"holdco",#N/A,FALSE,"Summary Financials";"holdco",#N/A,FALSE,"Summary Financials"}</definedName>
    <definedName name="__wrn3_3" localSheetId="24" hidden="1">{"holdco",#N/A,FALSE,"Summary Financials";"holdco",#N/A,FALSE,"Summary Financials"}</definedName>
    <definedName name="__wrn3_3" localSheetId="33" hidden="1">{"holdco",#N/A,FALSE,"Summary Financials";"holdco",#N/A,FALSE,"Summary Financials"}</definedName>
    <definedName name="__wrn3_3" localSheetId="43" hidden="1">{"holdco",#N/A,FALSE,"Summary Financials";"holdco",#N/A,FALSE,"Summary Financials"}</definedName>
    <definedName name="__wrn3_3" localSheetId="75" hidden="1">{"holdco",#N/A,FALSE,"Summary Financials";"holdco",#N/A,FALSE,"Summary Financials"}</definedName>
    <definedName name="__wrn3_3" localSheetId="78" hidden="1">{"holdco",#N/A,FALSE,"Summary Financials";"holdco",#N/A,FALSE,"Summary Financials"}</definedName>
    <definedName name="__wrn3_3" localSheetId="15" hidden="1">{"holdco",#N/A,FALSE,"Summary Financials";"holdco",#N/A,FALSE,"Summary Financials"}</definedName>
    <definedName name="__wrn3_3" hidden="1">{"holdco",#N/A,FALSE,"Summary Financials";"holdco",#N/A,FALSE,"Summary Financials"}</definedName>
    <definedName name="__wrn3_4" localSheetId="84" hidden="1">{"holdco",#N/A,FALSE,"Summary Financials";"holdco",#N/A,FALSE,"Summary Financials"}</definedName>
    <definedName name="__wrn3_4" localSheetId="86" hidden="1">{"holdco",#N/A,FALSE,"Summary Financials";"holdco",#N/A,FALSE,"Summary Financials"}</definedName>
    <definedName name="__wrn3_4" localSheetId="91" hidden="1">{"holdco",#N/A,FALSE,"Summary Financials";"holdco",#N/A,FALSE,"Summary Financials"}</definedName>
    <definedName name="__wrn3_4" localSheetId="24" hidden="1">{"holdco",#N/A,FALSE,"Summary Financials";"holdco",#N/A,FALSE,"Summary Financials"}</definedName>
    <definedName name="__wrn3_4" localSheetId="33" hidden="1">{"holdco",#N/A,FALSE,"Summary Financials";"holdco",#N/A,FALSE,"Summary Financials"}</definedName>
    <definedName name="__wrn3_4" localSheetId="43" hidden="1">{"holdco",#N/A,FALSE,"Summary Financials";"holdco",#N/A,FALSE,"Summary Financials"}</definedName>
    <definedName name="__wrn3_4" localSheetId="75" hidden="1">{"holdco",#N/A,FALSE,"Summary Financials";"holdco",#N/A,FALSE,"Summary Financials"}</definedName>
    <definedName name="__wrn3_4" localSheetId="78" hidden="1">{"holdco",#N/A,FALSE,"Summary Financials";"holdco",#N/A,FALSE,"Summary Financials"}</definedName>
    <definedName name="__wrn3_4" localSheetId="15"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79" hidden="1">{"Model Summary",#N/A,FALSE,"Print Chart";"Holdco",#N/A,FALSE,"Print Chart";"Genco",#N/A,FALSE,"Print Chart";"Servco",#N/A,FALSE,"Print Chart";"Genco_Detail",#N/A,FALSE,"Summary Financials";"Servco_Detail",#N/A,FALSE,"Summary Financials"}</definedName>
    <definedName name="__wrn7" localSheetId="80" hidden="1">{"Model Summary",#N/A,FALSE,"Print Chart";"Holdco",#N/A,FALSE,"Print Chart";"Genco",#N/A,FALSE,"Print Chart";"Servco",#N/A,FALSE,"Print Chart";"Genco_Detail",#N/A,FALSE,"Summary Financials";"Servco_Detail",#N/A,FALSE,"Summary Financials"}</definedName>
    <definedName name="__wrn7" localSheetId="81" hidden="1">{"Model Summary",#N/A,FALSE,"Print Chart";"Holdco",#N/A,FALSE,"Print Chart";"Genco",#N/A,FALSE,"Print Chart";"Servco",#N/A,FALSE,"Print Chart";"Genco_Detail",#N/A,FALSE,"Summary Financials";"Servco_Detail",#N/A,FALSE,"Summary Financials"}</definedName>
    <definedName name="__wrn7" localSheetId="82" hidden="1">{"Model Summary",#N/A,FALSE,"Print Chart";"Holdco",#N/A,FALSE,"Print Chart";"Genco",#N/A,FALSE,"Print Chart";"Servco",#N/A,FALSE,"Print Chart";"Genco_Detail",#N/A,FALSE,"Summary Financials";"Servco_Detail",#N/A,FALSE,"Summary Financials"}</definedName>
    <definedName name="__wrn7" localSheetId="83" hidden="1">{"Model Summary",#N/A,FALSE,"Print Chart";"Holdco",#N/A,FALSE,"Print Chart";"Genco",#N/A,FALSE,"Print Chart";"Servco",#N/A,FALSE,"Print Chart";"Genco_Detail",#N/A,FALSE,"Summary Financials";"Servco_Detail",#N/A,FALSE,"Summary Financials"}</definedName>
    <definedName name="__wrn7" localSheetId="84" hidden="1">{"Model Summary",#N/A,FALSE,"Print Chart";"Holdco",#N/A,FALSE,"Print Chart";"Genco",#N/A,FALSE,"Print Chart";"Servco",#N/A,FALSE,"Print Chart";"Genco_Detail",#N/A,FALSE,"Summary Financials";"Servco_Detail",#N/A,FALSE,"Summary Financials"}</definedName>
    <definedName name="__wrn7" localSheetId="86" hidden="1">{"Model Summary",#N/A,FALSE,"Print Chart";"Holdco",#N/A,FALSE,"Print Chart";"Genco",#N/A,FALSE,"Print Chart";"Servco",#N/A,FALSE,"Print Chart";"Genco_Detail",#N/A,FALSE,"Summary Financials";"Servco_Detail",#N/A,FALSE,"Summary Financials"}</definedName>
    <definedName name="__wrn7" localSheetId="87" hidden="1">{"Model Summary",#N/A,FALSE,"Print Chart";"Holdco",#N/A,FALSE,"Print Chart";"Genco",#N/A,FALSE,"Print Chart";"Servco",#N/A,FALSE,"Print Chart";"Genco_Detail",#N/A,FALSE,"Summary Financials";"Servco_Detail",#N/A,FALSE,"Summary Financials"}</definedName>
    <definedName name="__wrn7" localSheetId="88" hidden="1">{"Model Summary",#N/A,FALSE,"Print Chart";"Holdco",#N/A,FALSE,"Print Chart";"Genco",#N/A,FALSE,"Print Chart";"Servco",#N/A,FALSE,"Print Chart";"Genco_Detail",#N/A,FALSE,"Summary Financials";"Servco_Detail",#N/A,FALSE,"Summary Financials"}</definedName>
    <definedName name="__wrn7" localSheetId="89" hidden="1">{"Model Summary",#N/A,FALSE,"Print Chart";"Holdco",#N/A,FALSE,"Print Chart";"Genco",#N/A,FALSE,"Print Chart";"Servco",#N/A,FALSE,"Print Chart";"Genco_Detail",#N/A,FALSE,"Summary Financials";"Servco_Detail",#N/A,FALSE,"Summary Financials"}</definedName>
    <definedName name="__wrn7" localSheetId="90" hidden="1">{"Model Summary",#N/A,FALSE,"Print Chart";"Holdco",#N/A,FALSE,"Print Chart";"Genco",#N/A,FALSE,"Print Chart";"Servco",#N/A,FALSE,"Print Chart";"Genco_Detail",#N/A,FALSE,"Summary Financials";"Servco_Detail",#N/A,FALSE,"Summary Financials"}</definedName>
    <definedName name="__wrn7" localSheetId="91" hidden="1">{"Model Summary",#N/A,FALSE,"Print Chart";"Holdco",#N/A,FALSE,"Print Chart";"Genco",#N/A,FALSE,"Print Chart";"Servco",#N/A,FALSE,"Print Chart";"Genco_Detail",#N/A,FALSE,"Summary Financials";"Servco_Detail",#N/A,FALSE,"Summary Financials"}</definedName>
    <definedName name="__wrn7" localSheetId="92" hidden="1">{"Model Summary",#N/A,FALSE,"Print Chart";"Holdco",#N/A,FALSE,"Print Chart";"Genco",#N/A,FALSE,"Print Chart";"Servco",#N/A,FALSE,"Print Chart";"Genco_Detail",#N/A,FALSE,"Summary Financials";"Servco_Detail",#N/A,FALSE,"Summary Financials"}</definedName>
    <definedName name="__wrn7" localSheetId="93" hidden="1">{"Model Summary",#N/A,FALSE,"Print Chart";"Holdco",#N/A,FALSE,"Print Chart";"Genco",#N/A,FALSE,"Print Chart";"Servco",#N/A,FALSE,"Print Chart";"Genco_Detail",#N/A,FALSE,"Summary Financials";"Servco_Detail",#N/A,FALSE,"Summary Financials"}</definedName>
    <definedName name="__wrn7" localSheetId="94" hidden="1">{"Model Summary",#N/A,FALSE,"Print Chart";"Holdco",#N/A,FALSE,"Print Chart";"Genco",#N/A,FALSE,"Print Chart";"Servco",#N/A,FALSE,"Print Chart";"Genco_Detail",#N/A,FALSE,"Summary Financials";"Servco_Detail",#N/A,FALSE,"Summary Financials"}</definedName>
    <definedName name="__wrn7" localSheetId="95" hidden="1">{"Model Summary",#N/A,FALSE,"Print Chart";"Holdco",#N/A,FALSE,"Print Chart";"Genco",#N/A,FALSE,"Print Chart";"Servco",#N/A,FALSE,"Print Chart";"Genco_Detail",#N/A,FALSE,"Summary Financials";"Servco_Detail",#N/A,FALSE,"Summary Financials"}</definedName>
    <definedName name="__wrn7" localSheetId="99" hidden="1">{"Model Summary",#N/A,FALSE,"Print Chart";"Holdco",#N/A,FALSE,"Print Chart";"Genco",#N/A,FALSE,"Print Chart";"Servco",#N/A,FALSE,"Print Chart";"Genco_Detail",#N/A,FALSE,"Summary Financials";"Servco_Detail",#N/A,FALSE,"Summary Financials"}</definedName>
    <definedName name="__wrn7" localSheetId="100" hidden="1">{"Model Summary",#N/A,FALSE,"Print Chart";"Holdco",#N/A,FALSE,"Print Chart";"Genco",#N/A,FALSE,"Print Chart";"Servco",#N/A,FALSE,"Print Chart";"Genco_Detail",#N/A,FALSE,"Summary Financials";"Servco_Detail",#N/A,FALSE,"Summary Financials"}</definedName>
    <definedName name="__wrn7" localSheetId="24"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75" hidden="1">{"Model Summary",#N/A,FALSE,"Print Chart";"Holdco",#N/A,FALSE,"Print Chart";"Genco",#N/A,FALSE,"Print Chart";"Servco",#N/A,FALSE,"Print Chart";"Genco_Detail",#N/A,FALSE,"Summary Financials";"Servco_Detail",#N/A,FALSE,"Summary Financials"}</definedName>
    <definedName name="__wrn7" localSheetId="76"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84" hidden="1">{"Model Summary",#N/A,FALSE,"Print Chart";"Holdco",#N/A,FALSE,"Print Chart";"Genco",#N/A,FALSE,"Print Chart";"Servco",#N/A,FALSE,"Print Chart";"Genco_Detail",#N/A,FALSE,"Summary Financials";"Servco_Detail",#N/A,FALSE,"Summary Financials"}</definedName>
    <definedName name="__wrn7_1" localSheetId="86" hidden="1">{"Model Summary",#N/A,FALSE,"Print Chart";"Holdco",#N/A,FALSE,"Print Chart";"Genco",#N/A,FALSE,"Print Chart";"Servco",#N/A,FALSE,"Print Chart";"Genco_Detail",#N/A,FALSE,"Summary Financials";"Servco_Detail",#N/A,FALSE,"Summary Financials"}</definedName>
    <definedName name="__wrn7_1" localSheetId="91" hidden="1">{"Model Summary",#N/A,FALSE,"Print Chart";"Holdco",#N/A,FALSE,"Print Chart";"Genco",#N/A,FALSE,"Print Chart";"Servco",#N/A,FALSE,"Print Chart";"Genco_Detail",#N/A,FALSE,"Summary Financials";"Servco_Detail",#N/A,FALSE,"Summary Financials"}</definedName>
    <definedName name="__wrn7_1" localSheetId="24" hidden="1">{"Model Summary",#N/A,FALSE,"Print Chart";"Holdco",#N/A,FALSE,"Print Chart";"Genco",#N/A,FALSE,"Print Chart";"Servco",#N/A,FALSE,"Print Chart";"Genco_Detail",#N/A,FALSE,"Summary Financials";"Servco_Detail",#N/A,FALSE,"Summary Financials"}</definedName>
    <definedName name="__wrn7_1" localSheetId="33" hidden="1">{"Model Summary",#N/A,FALSE,"Print Chart";"Holdco",#N/A,FALSE,"Print Chart";"Genco",#N/A,FALSE,"Print Chart";"Servco",#N/A,FALSE,"Print Chart";"Genco_Detail",#N/A,FALSE,"Summary Financials";"Servco_Detail",#N/A,FALSE,"Summary Financials"}</definedName>
    <definedName name="__wrn7_1" localSheetId="43" hidden="1">{"Model Summary",#N/A,FALSE,"Print Chart";"Holdco",#N/A,FALSE,"Print Chart";"Genco",#N/A,FALSE,"Print Chart";"Servco",#N/A,FALSE,"Print Chart";"Genco_Detail",#N/A,FALSE,"Summary Financials";"Servco_Detail",#N/A,FALSE,"Summary Financials"}</definedName>
    <definedName name="__wrn7_1" localSheetId="75" hidden="1">{"Model Summary",#N/A,FALSE,"Print Chart";"Holdco",#N/A,FALSE,"Print Chart";"Genco",#N/A,FALSE,"Print Chart";"Servco",#N/A,FALSE,"Print Chart";"Genco_Detail",#N/A,FALSE,"Summary Financials";"Servco_Detail",#N/A,FALSE,"Summary Financials"}</definedName>
    <definedName name="__wrn7_1" localSheetId="78" hidden="1">{"Model Summary",#N/A,FALSE,"Print Chart";"Holdco",#N/A,FALSE,"Print Chart";"Genco",#N/A,FALSE,"Print Chart";"Servco",#N/A,FALSE,"Print Chart";"Genco_Detail",#N/A,FALSE,"Summary Financials";"Servco_Detail",#N/A,FALSE,"Summary Financials"}</definedName>
    <definedName name="__wrn7_1" localSheetId="15"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84" hidden="1">{"Model Summary",#N/A,FALSE,"Print Chart";"Holdco",#N/A,FALSE,"Print Chart";"Genco",#N/A,FALSE,"Print Chart";"Servco",#N/A,FALSE,"Print Chart";"Genco_Detail",#N/A,FALSE,"Summary Financials";"Servco_Detail",#N/A,FALSE,"Summary Financials"}</definedName>
    <definedName name="__wrn7_2" localSheetId="86" hidden="1">{"Model Summary",#N/A,FALSE,"Print Chart";"Holdco",#N/A,FALSE,"Print Chart";"Genco",#N/A,FALSE,"Print Chart";"Servco",#N/A,FALSE,"Print Chart";"Genco_Detail",#N/A,FALSE,"Summary Financials";"Servco_Detail",#N/A,FALSE,"Summary Financials"}</definedName>
    <definedName name="__wrn7_2" localSheetId="91" hidden="1">{"Model Summary",#N/A,FALSE,"Print Chart";"Holdco",#N/A,FALSE,"Print Chart";"Genco",#N/A,FALSE,"Print Chart";"Servco",#N/A,FALSE,"Print Chart";"Genco_Detail",#N/A,FALSE,"Summary Financials";"Servco_Detail",#N/A,FALSE,"Summary Financials"}</definedName>
    <definedName name="__wrn7_2" localSheetId="24" hidden="1">{"Model Summary",#N/A,FALSE,"Print Chart";"Holdco",#N/A,FALSE,"Print Chart";"Genco",#N/A,FALSE,"Print Chart";"Servco",#N/A,FALSE,"Print Chart";"Genco_Detail",#N/A,FALSE,"Summary Financials";"Servco_Detail",#N/A,FALSE,"Summary Financials"}</definedName>
    <definedName name="__wrn7_2" localSheetId="33" hidden="1">{"Model Summary",#N/A,FALSE,"Print Chart";"Holdco",#N/A,FALSE,"Print Chart";"Genco",#N/A,FALSE,"Print Chart";"Servco",#N/A,FALSE,"Print Chart";"Genco_Detail",#N/A,FALSE,"Summary Financials";"Servco_Detail",#N/A,FALSE,"Summary Financials"}</definedName>
    <definedName name="__wrn7_2" localSheetId="43" hidden="1">{"Model Summary",#N/A,FALSE,"Print Chart";"Holdco",#N/A,FALSE,"Print Chart";"Genco",#N/A,FALSE,"Print Chart";"Servco",#N/A,FALSE,"Print Chart";"Genco_Detail",#N/A,FALSE,"Summary Financials";"Servco_Detail",#N/A,FALSE,"Summary Financials"}</definedName>
    <definedName name="__wrn7_2" localSheetId="75" hidden="1">{"Model Summary",#N/A,FALSE,"Print Chart";"Holdco",#N/A,FALSE,"Print Chart";"Genco",#N/A,FALSE,"Print Chart";"Servco",#N/A,FALSE,"Print Chart";"Genco_Detail",#N/A,FALSE,"Summary Financials";"Servco_Detail",#N/A,FALSE,"Summary Financials"}</definedName>
    <definedName name="__wrn7_2" localSheetId="78" hidden="1">{"Model Summary",#N/A,FALSE,"Print Chart";"Holdco",#N/A,FALSE,"Print Chart";"Genco",#N/A,FALSE,"Print Chart";"Servco",#N/A,FALSE,"Print Chart";"Genco_Detail",#N/A,FALSE,"Summary Financials";"Servco_Detail",#N/A,FALSE,"Summary Financials"}</definedName>
    <definedName name="__wrn7_2" localSheetId="15"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84" hidden="1">{"Model Summary",#N/A,FALSE,"Print Chart";"Holdco",#N/A,FALSE,"Print Chart";"Genco",#N/A,FALSE,"Print Chart";"Servco",#N/A,FALSE,"Print Chart";"Genco_Detail",#N/A,FALSE,"Summary Financials";"Servco_Detail",#N/A,FALSE,"Summary Financials"}</definedName>
    <definedName name="__wrn7_3" localSheetId="86" hidden="1">{"Model Summary",#N/A,FALSE,"Print Chart";"Holdco",#N/A,FALSE,"Print Chart";"Genco",#N/A,FALSE,"Print Chart";"Servco",#N/A,FALSE,"Print Chart";"Genco_Detail",#N/A,FALSE,"Summary Financials";"Servco_Detail",#N/A,FALSE,"Summary Financials"}</definedName>
    <definedName name="__wrn7_3" localSheetId="91" hidden="1">{"Model Summary",#N/A,FALSE,"Print Chart";"Holdco",#N/A,FALSE,"Print Chart";"Genco",#N/A,FALSE,"Print Chart";"Servco",#N/A,FALSE,"Print Chart";"Genco_Detail",#N/A,FALSE,"Summary Financials";"Servco_Detail",#N/A,FALSE,"Summary Financials"}</definedName>
    <definedName name="__wrn7_3" localSheetId="24" hidden="1">{"Model Summary",#N/A,FALSE,"Print Chart";"Holdco",#N/A,FALSE,"Print Chart";"Genco",#N/A,FALSE,"Print Chart";"Servco",#N/A,FALSE,"Print Chart";"Genco_Detail",#N/A,FALSE,"Summary Financials";"Servco_Detail",#N/A,FALSE,"Summary Financials"}</definedName>
    <definedName name="__wrn7_3" localSheetId="33" hidden="1">{"Model Summary",#N/A,FALSE,"Print Chart";"Holdco",#N/A,FALSE,"Print Chart";"Genco",#N/A,FALSE,"Print Chart";"Servco",#N/A,FALSE,"Print Chart";"Genco_Detail",#N/A,FALSE,"Summary Financials";"Servco_Detail",#N/A,FALSE,"Summary Financials"}</definedName>
    <definedName name="__wrn7_3" localSheetId="43" hidden="1">{"Model Summary",#N/A,FALSE,"Print Chart";"Holdco",#N/A,FALSE,"Print Chart";"Genco",#N/A,FALSE,"Print Chart";"Servco",#N/A,FALSE,"Print Chart";"Genco_Detail",#N/A,FALSE,"Summary Financials";"Servco_Detail",#N/A,FALSE,"Summary Financials"}</definedName>
    <definedName name="__wrn7_3" localSheetId="75" hidden="1">{"Model Summary",#N/A,FALSE,"Print Chart";"Holdco",#N/A,FALSE,"Print Chart";"Genco",#N/A,FALSE,"Print Chart";"Servco",#N/A,FALSE,"Print Chart";"Genco_Detail",#N/A,FALSE,"Summary Financials";"Servco_Detail",#N/A,FALSE,"Summary Financials"}</definedName>
    <definedName name="__wrn7_3" localSheetId="78" hidden="1">{"Model Summary",#N/A,FALSE,"Print Chart";"Holdco",#N/A,FALSE,"Print Chart";"Genco",#N/A,FALSE,"Print Chart";"Servco",#N/A,FALSE,"Print Chart";"Genco_Detail",#N/A,FALSE,"Summary Financials";"Servco_Detail",#N/A,FALSE,"Summary Financials"}</definedName>
    <definedName name="__wrn7_3" localSheetId="15"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84" hidden="1">{"Model Summary",#N/A,FALSE,"Print Chart";"Holdco",#N/A,FALSE,"Print Chart";"Genco",#N/A,FALSE,"Print Chart";"Servco",#N/A,FALSE,"Print Chart";"Genco_Detail",#N/A,FALSE,"Summary Financials";"Servco_Detail",#N/A,FALSE,"Summary Financials"}</definedName>
    <definedName name="__wrn7_4" localSheetId="86" hidden="1">{"Model Summary",#N/A,FALSE,"Print Chart";"Holdco",#N/A,FALSE,"Print Chart";"Genco",#N/A,FALSE,"Print Chart";"Servco",#N/A,FALSE,"Print Chart";"Genco_Detail",#N/A,FALSE,"Summary Financials";"Servco_Detail",#N/A,FALSE,"Summary Financials"}</definedName>
    <definedName name="__wrn7_4" localSheetId="91" hidden="1">{"Model Summary",#N/A,FALSE,"Print Chart";"Holdco",#N/A,FALSE,"Print Chart";"Genco",#N/A,FALSE,"Print Chart";"Servco",#N/A,FALSE,"Print Chart";"Genco_Detail",#N/A,FALSE,"Summary Financials";"Servco_Detail",#N/A,FALSE,"Summary Financials"}</definedName>
    <definedName name="__wrn7_4" localSheetId="24" hidden="1">{"Model Summary",#N/A,FALSE,"Print Chart";"Holdco",#N/A,FALSE,"Print Chart";"Genco",#N/A,FALSE,"Print Chart";"Servco",#N/A,FALSE,"Print Chart";"Genco_Detail",#N/A,FALSE,"Summary Financials";"Servco_Detail",#N/A,FALSE,"Summary Financials"}</definedName>
    <definedName name="__wrn7_4" localSheetId="33" hidden="1">{"Model Summary",#N/A,FALSE,"Print Chart";"Holdco",#N/A,FALSE,"Print Chart";"Genco",#N/A,FALSE,"Print Chart";"Servco",#N/A,FALSE,"Print Chart";"Genco_Detail",#N/A,FALSE,"Summary Financials";"Servco_Detail",#N/A,FALSE,"Summary Financials"}</definedName>
    <definedName name="__wrn7_4" localSheetId="43" hidden="1">{"Model Summary",#N/A,FALSE,"Print Chart";"Holdco",#N/A,FALSE,"Print Chart";"Genco",#N/A,FALSE,"Print Chart";"Servco",#N/A,FALSE,"Print Chart";"Genco_Detail",#N/A,FALSE,"Summary Financials";"Servco_Detail",#N/A,FALSE,"Summary Financials"}</definedName>
    <definedName name="__wrn7_4" localSheetId="75" hidden="1">{"Model Summary",#N/A,FALSE,"Print Chart";"Holdco",#N/A,FALSE,"Print Chart";"Genco",#N/A,FALSE,"Print Chart";"Servco",#N/A,FALSE,"Print Chart";"Genco_Detail",#N/A,FALSE,"Summary Financials";"Servco_Detail",#N/A,FALSE,"Summary Financials"}</definedName>
    <definedName name="__wrn7_4" localSheetId="78" hidden="1">{"Model Summary",#N/A,FALSE,"Print Chart";"Holdco",#N/A,FALSE,"Print Chart";"Genco",#N/A,FALSE,"Print Chart";"Servco",#N/A,FALSE,"Print Chart";"Genco_Detail",#N/A,FALSE,"Summary Financials";"Servco_Detail",#N/A,FALSE,"Summary Financials"}</definedName>
    <definedName name="__wrn7_4" localSheetId="15"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79" hidden="1">{"holdco",#N/A,FALSE,"Summary Financials";"holdco",#N/A,FALSE,"Summary Financials"}</definedName>
    <definedName name="__wrn8" localSheetId="80" hidden="1">{"holdco",#N/A,FALSE,"Summary Financials";"holdco",#N/A,FALSE,"Summary Financials"}</definedName>
    <definedName name="__wrn8" localSheetId="81" hidden="1">{"holdco",#N/A,FALSE,"Summary Financials";"holdco",#N/A,FALSE,"Summary Financials"}</definedName>
    <definedName name="__wrn8" localSheetId="82" hidden="1">{"holdco",#N/A,FALSE,"Summary Financials";"holdco",#N/A,FALSE,"Summary Financials"}</definedName>
    <definedName name="__wrn8" localSheetId="83" hidden="1">{"holdco",#N/A,FALSE,"Summary Financials";"holdco",#N/A,FALSE,"Summary Financials"}</definedName>
    <definedName name="__wrn8" localSheetId="84" hidden="1">{"holdco",#N/A,FALSE,"Summary Financials";"holdco",#N/A,FALSE,"Summary Financials"}</definedName>
    <definedName name="__wrn8" localSheetId="86" hidden="1">{"holdco",#N/A,FALSE,"Summary Financials";"holdco",#N/A,FALSE,"Summary Financials"}</definedName>
    <definedName name="__wrn8" localSheetId="87" hidden="1">{"holdco",#N/A,FALSE,"Summary Financials";"holdco",#N/A,FALSE,"Summary Financials"}</definedName>
    <definedName name="__wrn8" localSheetId="88" hidden="1">{"holdco",#N/A,FALSE,"Summary Financials";"holdco",#N/A,FALSE,"Summary Financials"}</definedName>
    <definedName name="__wrn8" localSheetId="89" hidden="1">{"holdco",#N/A,FALSE,"Summary Financials";"holdco",#N/A,FALSE,"Summary Financials"}</definedName>
    <definedName name="__wrn8" localSheetId="90" hidden="1">{"holdco",#N/A,FALSE,"Summary Financials";"holdco",#N/A,FALSE,"Summary Financials"}</definedName>
    <definedName name="__wrn8" localSheetId="91" hidden="1">{"holdco",#N/A,FALSE,"Summary Financials";"holdco",#N/A,FALSE,"Summary Financials"}</definedName>
    <definedName name="__wrn8" localSheetId="92" hidden="1">{"holdco",#N/A,FALSE,"Summary Financials";"holdco",#N/A,FALSE,"Summary Financials"}</definedName>
    <definedName name="__wrn8" localSheetId="93" hidden="1">{"holdco",#N/A,FALSE,"Summary Financials";"holdco",#N/A,FALSE,"Summary Financials"}</definedName>
    <definedName name="__wrn8" localSheetId="94" hidden="1">{"holdco",#N/A,FALSE,"Summary Financials";"holdco",#N/A,FALSE,"Summary Financials"}</definedName>
    <definedName name="__wrn8" localSheetId="95" hidden="1">{"holdco",#N/A,FALSE,"Summary Financials";"holdco",#N/A,FALSE,"Summary Financials"}</definedName>
    <definedName name="__wrn8" localSheetId="99" hidden="1">{"holdco",#N/A,FALSE,"Summary Financials";"holdco",#N/A,FALSE,"Summary Financials"}</definedName>
    <definedName name="__wrn8" localSheetId="100" hidden="1">{"holdco",#N/A,FALSE,"Summary Financials";"holdco",#N/A,FALSE,"Summary Financials"}</definedName>
    <definedName name="__wrn8" localSheetId="24" hidden="1">{"holdco",#N/A,FALSE,"Summary Financials";"holdco",#N/A,FALSE,"Summary Financials"}</definedName>
    <definedName name="__wrn8" localSheetId="33" hidden="1">{"holdco",#N/A,FALSE,"Summary Financials";"holdco",#N/A,FALSE,"Summary Financials"}</definedName>
    <definedName name="__wrn8" localSheetId="36"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74" hidden="1">{"holdco",#N/A,FALSE,"Summary Financials";"holdco",#N/A,FALSE,"Summary Financials"}</definedName>
    <definedName name="__wrn8" localSheetId="75" hidden="1">{"holdco",#N/A,FALSE,"Summary Financials";"holdco",#N/A,FALSE,"Summary Financials"}</definedName>
    <definedName name="__wrn8" localSheetId="76"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15" hidden="1">{"holdco",#N/A,FALSE,"Summary Financials";"holdco",#N/A,FALSE,"Summary Financials"}</definedName>
    <definedName name="__wrn8" hidden="1">{"holdco",#N/A,FALSE,"Summary Financials";"holdco",#N/A,FALSE,"Summary Financials"}</definedName>
    <definedName name="__wrn8_1" localSheetId="84" hidden="1">{"holdco",#N/A,FALSE,"Summary Financials";"holdco",#N/A,FALSE,"Summary Financials"}</definedName>
    <definedName name="__wrn8_1" localSheetId="86" hidden="1">{"holdco",#N/A,FALSE,"Summary Financials";"holdco",#N/A,FALSE,"Summary Financials"}</definedName>
    <definedName name="__wrn8_1" localSheetId="91" hidden="1">{"holdco",#N/A,FALSE,"Summary Financials";"holdco",#N/A,FALSE,"Summary Financials"}</definedName>
    <definedName name="__wrn8_1" localSheetId="24" hidden="1">{"holdco",#N/A,FALSE,"Summary Financials";"holdco",#N/A,FALSE,"Summary Financials"}</definedName>
    <definedName name="__wrn8_1" localSheetId="33" hidden="1">{"holdco",#N/A,FALSE,"Summary Financials";"holdco",#N/A,FALSE,"Summary Financials"}</definedName>
    <definedName name="__wrn8_1" localSheetId="43" hidden="1">{"holdco",#N/A,FALSE,"Summary Financials";"holdco",#N/A,FALSE,"Summary Financials"}</definedName>
    <definedName name="__wrn8_1" localSheetId="75" hidden="1">{"holdco",#N/A,FALSE,"Summary Financials";"holdco",#N/A,FALSE,"Summary Financials"}</definedName>
    <definedName name="__wrn8_1" localSheetId="78" hidden="1">{"holdco",#N/A,FALSE,"Summary Financials";"holdco",#N/A,FALSE,"Summary Financials"}</definedName>
    <definedName name="__wrn8_1" localSheetId="15" hidden="1">{"holdco",#N/A,FALSE,"Summary Financials";"holdco",#N/A,FALSE,"Summary Financials"}</definedName>
    <definedName name="__wrn8_1" hidden="1">{"holdco",#N/A,FALSE,"Summary Financials";"holdco",#N/A,FALSE,"Summary Financials"}</definedName>
    <definedName name="__wrn8_2" localSheetId="84" hidden="1">{"holdco",#N/A,FALSE,"Summary Financials";"holdco",#N/A,FALSE,"Summary Financials"}</definedName>
    <definedName name="__wrn8_2" localSheetId="86" hidden="1">{"holdco",#N/A,FALSE,"Summary Financials";"holdco",#N/A,FALSE,"Summary Financials"}</definedName>
    <definedName name="__wrn8_2" localSheetId="91" hidden="1">{"holdco",#N/A,FALSE,"Summary Financials";"holdco",#N/A,FALSE,"Summary Financials"}</definedName>
    <definedName name="__wrn8_2" localSheetId="24" hidden="1">{"holdco",#N/A,FALSE,"Summary Financials";"holdco",#N/A,FALSE,"Summary Financials"}</definedName>
    <definedName name="__wrn8_2" localSheetId="33" hidden="1">{"holdco",#N/A,FALSE,"Summary Financials";"holdco",#N/A,FALSE,"Summary Financials"}</definedName>
    <definedName name="__wrn8_2" localSheetId="43" hidden="1">{"holdco",#N/A,FALSE,"Summary Financials";"holdco",#N/A,FALSE,"Summary Financials"}</definedName>
    <definedName name="__wrn8_2" localSheetId="75" hidden="1">{"holdco",#N/A,FALSE,"Summary Financials";"holdco",#N/A,FALSE,"Summary Financials"}</definedName>
    <definedName name="__wrn8_2" localSheetId="78" hidden="1">{"holdco",#N/A,FALSE,"Summary Financials";"holdco",#N/A,FALSE,"Summary Financials"}</definedName>
    <definedName name="__wrn8_2" localSheetId="15" hidden="1">{"holdco",#N/A,FALSE,"Summary Financials";"holdco",#N/A,FALSE,"Summary Financials"}</definedName>
    <definedName name="__wrn8_2" hidden="1">{"holdco",#N/A,FALSE,"Summary Financials";"holdco",#N/A,FALSE,"Summary Financials"}</definedName>
    <definedName name="__wrn8_3" localSheetId="84" hidden="1">{"holdco",#N/A,FALSE,"Summary Financials";"holdco",#N/A,FALSE,"Summary Financials"}</definedName>
    <definedName name="__wrn8_3" localSheetId="86" hidden="1">{"holdco",#N/A,FALSE,"Summary Financials";"holdco",#N/A,FALSE,"Summary Financials"}</definedName>
    <definedName name="__wrn8_3" localSheetId="91" hidden="1">{"holdco",#N/A,FALSE,"Summary Financials";"holdco",#N/A,FALSE,"Summary Financials"}</definedName>
    <definedName name="__wrn8_3" localSheetId="24" hidden="1">{"holdco",#N/A,FALSE,"Summary Financials";"holdco",#N/A,FALSE,"Summary Financials"}</definedName>
    <definedName name="__wrn8_3" localSheetId="33" hidden="1">{"holdco",#N/A,FALSE,"Summary Financials";"holdco",#N/A,FALSE,"Summary Financials"}</definedName>
    <definedName name="__wrn8_3" localSheetId="43" hidden="1">{"holdco",#N/A,FALSE,"Summary Financials";"holdco",#N/A,FALSE,"Summary Financials"}</definedName>
    <definedName name="__wrn8_3" localSheetId="75" hidden="1">{"holdco",#N/A,FALSE,"Summary Financials";"holdco",#N/A,FALSE,"Summary Financials"}</definedName>
    <definedName name="__wrn8_3" localSheetId="78" hidden="1">{"holdco",#N/A,FALSE,"Summary Financials";"holdco",#N/A,FALSE,"Summary Financials"}</definedName>
    <definedName name="__wrn8_3" localSheetId="15" hidden="1">{"holdco",#N/A,FALSE,"Summary Financials";"holdco",#N/A,FALSE,"Summary Financials"}</definedName>
    <definedName name="__wrn8_3" hidden="1">{"holdco",#N/A,FALSE,"Summary Financials";"holdco",#N/A,FALSE,"Summary Financials"}</definedName>
    <definedName name="__wrn8_4" localSheetId="84" hidden="1">{"holdco",#N/A,FALSE,"Summary Financials";"holdco",#N/A,FALSE,"Summary Financials"}</definedName>
    <definedName name="__wrn8_4" localSheetId="86" hidden="1">{"holdco",#N/A,FALSE,"Summary Financials";"holdco",#N/A,FALSE,"Summary Financials"}</definedName>
    <definedName name="__wrn8_4" localSheetId="91" hidden="1">{"holdco",#N/A,FALSE,"Summary Financials";"holdco",#N/A,FALSE,"Summary Financials"}</definedName>
    <definedName name="__wrn8_4" localSheetId="24" hidden="1">{"holdco",#N/A,FALSE,"Summary Financials";"holdco",#N/A,FALSE,"Summary Financials"}</definedName>
    <definedName name="__wrn8_4" localSheetId="33" hidden="1">{"holdco",#N/A,FALSE,"Summary Financials";"holdco",#N/A,FALSE,"Summary Financials"}</definedName>
    <definedName name="__wrn8_4" localSheetId="43" hidden="1">{"holdco",#N/A,FALSE,"Summary Financials";"holdco",#N/A,FALSE,"Summary Financials"}</definedName>
    <definedName name="__wrn8_4" localSheetId="75" hidden="1">{"holdco",#N/A,FALSE,"Summary Financials";"holdco",#N/A,FALSE,"Summary Financials"}</definedName>
    <definedName name="__wrn8_4" localSheetId="78" hidden="1">{"holdco",#N/A,FALSE,"Summary Financials";"holdco",#N/A,FALSE,"Summary Financials"}</definedName>
    <definedName name="__wrn8_4" localSheetId="15" hidden="1">{"holdco",#N/A,FALSE,"Summary Financials";"holdco",#N/A,FALSE,"Summary Financials"}</definedName>
    <definedName name="__wrn8_4"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4" hidden="1">0</definedName>
    <definedName name="_AtRisk_SimSetting_AutomaticResultsDisplayMode" localSheetId="43" hidden="1">0</definedName>
    <definedName name="_AtRisk_SimSetting_AutomaticResultsDisplayMode" localSheetId="1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4" hidden="1">0</definedName>
    <definedName name="_AtRisk_SimSetting_RandomNumberGenerator" localSheetId="43" hidden="1">0</definedName>
    <definedName name="_AtRisk_SimSetting_RandomNumberGenerator" localSheetId="1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4" hidden="1">#REF!</definedName>
    <definedName name="_example" localSheetId="43" hidden="1">#REF!</definedName>
    <definedName name="_example" localSheetId="15" hidden="1">#REF!</definedName>
    <definedName name="_example" hidden="1">#REF!</definedName>
    <definedName name="_Fill" localSheetId="11" hidden="1">#REF!</definedName>
    <definedName name="_Fill" localSheetId="12" hidden="1">#REF!</definedName>
    <definedName name="_Fill" localSheetId="13" hidden="1">#REF!</definedName>
    <definedName name="_Fill" localSheetId="84" hidden="1">#REF!</definedName>
    <definedName name="_Fill" localSheetId="87" hidden="1">#REF!</definedName>
    <definedName name="_Fill" localSheetId="88" hidden="1">#REF!</definedName>
    <definedName name="_Fill" localSheetId="91" hidden="1">#REF!</definedName>
    <definedName name="_Fill" localSheetId="100" hidden="1">#REF!</definedName>
    <definedName name="_Fill" localSheetId="33" hidden="1">#REF!</definedName>
    <definedName name="_Fill" localSheetId="75" hidden="1">#REF!</definedName>
    <definedName name="_Fill" localSheetId="78" hidden="1">#REF!</definedName>
    <definedName name="_Fill" hidden="1">#REF!</definedName>
    <definedName name="_xlnm._FilterDatabase" localSheetId="90" hidden="1">'11.05a Other_Re-opener Appendix'!$A$5:$K$5</definedName>
    <definedName name="_xlnm._FilterDatabase" localSheetId="3" hidden="1">ChangesLog!$A$6:$AC$432</definedName>
    <definedName name="_Key1" localSheetId="11" hidden="1">#REF!</definedName>
    <definedName name="_Key1" localSheetId="12" hidden="1">#REF!</definedName>
    <definedName name="_Key1" localSheetId="13"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84" hidden="1">#REF!</definedName>
    <definedName name="_Key1" localSheetId="87" hidden="1">#REF!</definedName>
    <definedName name="_Key1" localSheetId="88" hidden="1">#REF!</definedName>
    <definedName name="_Key1" localSheetId="89" hidden="1">#REF!</definedName>
    <definedName name="_Key1" localSheetId="90" hidden="1">'11.05a Other_Re-opener Appendix'!#REF!</definedName>
    <definedName name="_Key1" localSheetId="91" hidden="1">#REF!</definedName>
    <definedName name="_Key1" localSheetId="92" hidden="1">#REF!</definedName>
    <definedName name="_Key1" localSheetId="93" hidden="1">#REF!</definedName>
    <definedName name="_Key1" localSheetId="94" hidden="1">#REF!</definedName>
    <definedName name="_Key1" localSheetId="95" hidden="1">#REF!</definedName>
    <definedName name="_Key1" localSheetId="99" hidden="1">#REF!</definedName>
    <definedName name="_Key1" localSheetId="100" hidden="1">#REF!</definedName>
    <definedName name="_Key1" localSheetId="36" hidden="1">#REF!</definedName>
    <definedName name="_Key1" localSheetId="37" hidden="1">#REF!</definedName>
    <definedName name="_Key1" localSheetId="39"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hidden="1">#REF!</definedName>
    <definedName name="_Key2" localSheetId="11" hidden="1">#REF!</definedName>
    <definedName name="_Key2" localSheetId="12" hidden="1">#REF!</definedName>
    <definedName name="_Key2" localSheetId="13" hidden="1">#REF!</definedName>
    <definedName name="_Key2" localSheetId="89" hidden="1">#REF!</definedName>
    <definedName name="_Key2" localSheetId="90" hidden="1">'11.05a Other_Re-opener Appendix'!#REF!</definedName>
    <definedName name="_Key2" localSheetId="36" hidden="1">#REF!</definedName>
    <definedName name="_Key2" localSheetId="37" hidden="1">#REF!</definedName>
    <definedName name="_Key2" localSheetId="39" hidden="1">#REF!</definedName>
    <definedName name="_Key2" localSheetId="75" hidden="1">#REF!</definedName>
    <definedName name="_Key2" localSheetId="76" hidden="1">#REF!</definedName>
    <definedName name="_Key2" localSheetId="77" hidden="1">#REF!</definedName>
    <definedName name="_Key2" hidden="1">#REF!</definedName>
    <definedName name="_Order1" hidden="1">255</definedName>
    <definedName name="_Order2" hidden="1">0</definedName>
    <definedName name="_Sort" localSheetId="11" hidden="1">#REF!</definedName>
    <definedName name="_Sort" localSheetId="12" hidden="1">#REF!</definedName>
    <definedName name="_Sort" localSheetId="13"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83" hidden="1">#REF!</definedName>
    <definedName name="_Sort" localSheetId="84" hidden="1">#REF!</definedName>
    <definedName name="_Sort" localSheetId="87" hidden="1">#REF!</definedName>
    <definedName name="_Sort" localSheetId="88" hidden="1">#REF!</definedName>
    <definedName name="_Sort" localSheetId="89" hidden="1">#REF!</definedName>
    <definedName name="_Sort" localSheetId="90" hidden="1">'11.05a Other_Re-opener Appendix'!#REF!</definedName>
    <definedName name="_Sort" localSheetId="91" hidden="1">#REF!</definedName>
    <definedName name="_Sort" localSheetId="92" hidden="1">#REF!</definedName>
    <definedName name="_Sort" localSheetId="93" hidden="1">#REF!</definedName>
    <definedName name="_Sort" localSheetId="94" hidden="1">#REF!</definedName>
    <definedName name="_Sort" localSheetId="95" hidden="1">#REF!</definedName>
    <definedName name="_Sort" localSheetId="99" hidden="1">#REF!</definedName>
    <definedName name="_Sort" localSheetId="100" hidden="1">#REF!</definedName>
    <definedName name="_Sort" localSheetId="33" hidden="1">#REF!</definedName>
    <definedName name="_Sort" localSheetId="36" hidden="1">#REF!</definedName>
    <definedName name="_Sort" localSheetId="37" hidden="1">#REF!</definedName>
    <definedName name="_Sort" localSheetId="39"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15" hidden="1">#REF!</definedName>
    <definedName name="_Sort" hidden="1">#REF!</definedName>
    <definedName name="a" localSheetId="11" hidden="1">#REF!</definedName>
    <definedName name="a" localSheetId="12" hidden="1">#REF!</definedName>
    <definedName name="a" localSheetId="13" hidden="1">#REF!</definedName>
    <definedName name="a" localSheetId="79" hidden="1">#REF!</definedName>
    <definedName name="a" localSheetId="80" hidden="1">#REF!</definedName>
    <definedName name="a" localSheetId="81" hidden="1">#REF!</definedName>
    <definedName name="a" localSheetId="82" hidden="1">#REF!</definedName>
    <definedName name="a" localSheetId="83" hidden="1">#REF!</definedName>
    <definedName name="a" localSheetId="84" hidden="1">#REF!</definedName>
    <definedName name="a" localSheetId="87" hidden="1">#REF!</definedName>
    <definedName name="a" localSheetId="88" hidden="1">#REF!</definedName>
    <definedName name="a" localSheetId="91" hidden="1">#REF!</definedName>
    <definedName name="a" localSheetId="92" hidden="1">#REF!</definedName>
    <definedName name="a" localSheetId="93" hidden="1">#REF!</definedName>
    <definedName name="a" localSheetId="94" hidden="1">#REF!</definedName>
    <definedName name="a" localSheetId="95" hidden="1">#REF!</definedName>
    <definedName name="a" localSheetId="99" hidden="1">#REF!</definedName>
    <definedName name="a" localSheetId="100" hidden="1">#REF!</definedName>
    <definedName name="a" localSheetId="36" hidden="1">#REF!</definedName>
    <definedName name="a" localSheetId="37" hidden="1">#REF!</definedName>
    <definedName name="a" localSheetId="39" hidden="1">#REF!</definedName>
    <definedName name="a" localSheetId="73" hidden="1">#REF!</definedName>
    <definedName name="a" localSheetId="74" hidden="1">#REF!</definedName>
    <definedName name="a" localSheetId="75" hidden="1">#REF!</definedName>
    <definedName name="a" localSheetId="76" hidden="1">#REF!</definedName>
    <definedName name="a" localSheetId="78"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#REF!</definedName>
    <definedName name="ACwvu.CapersView." localSheetId="12" hidden="1">#REF!</definedName>
    <definedName name="ACwvu.CapersView." localSheetId="13" hidden="1">#REF!</definedName>
    <definedName name="ACwvu.CapersView." localSheetId="84" hidden="1">#REF!</definedName>
    <definedName name="ACwvu.CapersView." localSheetId="87" hidden="1">#REF!</definedName>
    <definedName name="ACwvu.CapersView." localSheetId="88" hidden="1">#REF!</definedName>
    <definedName name="ACwvu.CapersView." localSheetId="91" hidden="1">#REF!</definedName>
    <definedName name="ACwvu.CapersView." localSheetId="100" hidden="1">#REF!</definedName>
    <definedName name="ACwvu.CapersView." localSheetId="33" hidden="1">#REF!</definedName>
    <definedName name="ACwvu.CapersView." localSheetId="36" hidden="1">#REF!</definedName>
    <definedName name="ACwvu.CapersView." localSheetId="37" hidden="1">#REF!</definedName>
    <definedName name="ACwvu.CapersView." localSheetId="39" hidden="1">#REF!</definedName>
    <definedName name="ACwvu.CapersView." localSheetId="75" hidden="1">#REF!</definedName>
    <definedName name="ACwvu.CapersView." localSheetId="76" hidden="1">#REF!</definedName>
    <definedName name="ACwvu.CapersView." localSheetId="78" hidden="1">#REF!</definedName>
    <definedName name="ACwvu.CapersView." localSheetId="15" hidden="1">#REF!</definedName>
    <definedName name="ACwvu.CapersView."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79" hidden="1">#REF!</definedName>
    <definedName name="ACwvu.Japan_Capers_Ed_Pub." localSheetId="80" hidden="1">#REF!</definedName>
    <definedName name="ACwvu.Japan_Capers_Ed_Pub." localSheetId="81" hidden="1">#REF!</definedName>
    <definedName name="ACwvu.Japan_Capers_Ed_Pub." localSheetId="82" hidden="1">#REF!</definedName>
    <definedName name="ACwvu.Japan_Capers_Ed_Pub." localSheetId="83" hidden="1">#REF!</definedName>
    <definedName name="ACwvu.Japan_Capers_Ed_Pub." localSheetId="84" hidden="1">#REF!</definedName>
    <definedName name="ACwvu.Japan_Capers_Ed_Pub." localSheetId="87" hidden="1">#REF!</definedName>
    <definedName name="ACwvu.Japan_Capers_Ed_Pub." localSheetId="88" hidden="1">#REF!</definedName>
    <definedName name="ACwvu.Japan_Capers_Ed_Pub." localSheetId="89" hidden="1">#REF!</definedName>
    <definedName name="ACwvu.Japan_Capers_Ed_Pub." localSheetId="90" hidden="1">'11.05a Other_Re-opener Appendix'!#REF!</definedName>
    <definedName name="ACwvu.Japan_Capers_Ed_Pub." localSheetId="91" hidden="1">#REF!</definedName>
    <definedName name="ACwvu.Japan_Capers_Ed_Pub." localSheetId="92" hidden="1">#REF!</definedName>
    <definedName name="ACwvu.Japan_Capers_Ed_Pub." localSheetId="93" hidden="1">#REF!</definedName>
    <definedName name="ACwvu.Japan_Capers_Ed_Pub." localSheetId="94" hidden="1">#REF!</definedName>
    <definedName name="ACwvu.Japan_Capers_Ed_Pub." localSheetId="95" hidden="1">#REF!</definedName>
    <definedName name="ACwvu.Japan_Capers_Ed_Pub." localSheetId="99" hidden="1">#REF!</definedName>
    <definedName name="ACwvu.Japan_Capers_Ed_Pub." localSheetId="100" hidden="1">#REF!</definedName>
    <definedName name="ACwvu.Japan_Capers_Ed_Pub." localSheetId="33" hidden="1">#REF!</definedName>
    <definedName name="ACwvu.Japan_Capers_Ed_Pub." localSheetId="36" hidden="1">#REF!</definedName>
    <definedName name="ACwvu.Japan_Capers_Ed_Pub." localSheetId="37" hidden="1">#REF!</definedName>
    <definedName name="ACwvu.Japan_Capers_Ed_Pub." localSheetId="39" hidden="1">#REF!</definedName>
    <definedName name="ACwvu.Japan_Capers_Ed_Pub." localSheetId="73" hidden="1">#REF!</definedName>
    <definedName name="ACwvu.Japan_Capers_Ed_Pub." localSheetId="74" hidden="1">#REF!</definedName>
    <definedName name="ACwvu.Japan_Capers_Ed_Pub." localSheetId="75" hidden="1">#REF!</definedName>
    <definedName name="ACwvu.Japan_Capers_Ed_Pub." localSheetId="76" hidden="1">#REF!</definedName>
    <definedName name="ACwvu.Japan_Capers_Ed_Pub." localSheetId="77" hidden="1">#REF!</definedName>
    <definedName name="ACwvu.Japan_Capers_Ed_Pub." localSheetId="78" hidden="1">#REF!</definedName>
    <definedName name="ACwvu.Japan_Capers_Ed_Pub." localSheetId="15" hidden="1">#REF!</definedName>
    <definedName name="ACwvu.Japan_Capers_Ed_Pub." hidden="1">#REF!</definedName>
    <definedName name="ACwvu.KJP_CC." localSheetId="11" hidden="1">#REF!</definedName>
    <definedName name="ACwvu.KJP_CC." localSheetId="12" hidden="1">#REF!</definedName>
    <definedName name="ACwvu.KJP_CC." localSheetId="13" hidden="1">#REF!</definedName>
    <definedName name="ACwvu.KJP_CC." localSheetId="79" hidden="1">#REF!</definedName>
    <definedName name="ACwvu.KJP_CC." localSheetId="80" hidden="1">#REF!</definedName>
    <definedName name="ACwvu.KJP_CC." localSheetId="81" hidden="1">#REF!</definedName>
    <definedName name="ACwvu.KJP_CC." localSheetId="82" hidden="1">#REF!</definedName>
    <definedName name="ACwvu.KJP_CC." localSheetId="83" hidden="1">#REF!</definedName>
    <definedName name="ACwvu.KJP_CC." localSheetId="84" hidden="1">#REF!</definedName>
    <definedName name="ACwvu.KJP_CC." localSheetId="87" hidden="1">#REF!</definedName>
    <definedName name="ACwvu.KJP_CC." localSheetId="88" hidden="1">#REF!</definedName>
    <definedName name="ACwvu.KJP_CC." localSheetId="89" hidden="1">#REF!</definedName>
    <definedName name="ACwvu.KJP_CC." localSheetId="90" hidden="1">'11.05a Other_Re-opener Appendix'!#REF!</definedName>
    <definedName name="ACwvu.KJP_CC." localSheetId="91" hidden="1">#REF!</definedName>
    <definedName name="ACwvu.KJP_CC." localSheetId="92" hidden="1">#REF!</definedName>
    <definedName name="ACwvu.KJP_CC." localSheetId="93" hidden="1">#REF!</definedName>
    <definedName name="ACwvu.KJP_CC." localSheetId="94" hidden="1">#REF!</definedName>
    <definedName name="ACwvu.KJP_CC." localSheetId="95" hidden="1">#REF!</definedName>
    <definedName name="ACwvu.KJP_CC." localSheetId="99" hidden="1">#REF!</definedName>
    <definedName name="ACwvu.KJP_CC." localSheetId="100" hidden="1">#REF!</definedName>
    <definedName name="ACwvu.KJP_CC." localSheetId="36" hidden="1">#REF!</definedName>
    <definedName name="ACwvu.KJP_CC." localSheetId="37" hidden="1">#REF!</definedName>
    <definedName name="ACwvu.KJP_CC." localSheetId="39" hidden="1">#REF!</definedName>
    <definedName name="ACwvu.KJP_CC." localSheetId="73" hidden="1">#REF!</definedName>
    <definedName name="ACwvu.KJP_CC." localSheetId="74" hidden="1">#REF!</definedName>
    <definedName name="ACwvu.KJP_CC." localSheetId="75" hidden="1">#REF!</definedName>
    <definedName name="ACwvu.KJP_CC." localSheetId="76" hidden="1">#REF!</definedName>
    <definedName name="ACwvu.KJP_CC." localSheetId="77" hidden="1">#REF!</definedName>
    <definedName name="ACwvu.KJP_CC." localSheetId="78" hidden="1">#REF!</definedName>
    <definedName name="ACwvu.KJP_CC." hidden="1">#REF!</definedName>
    <definedName name="AssetClass" hidden="1">#REF!</definedName>
    <definedName name="AssetDesc" hidden="1">#REF!</definedName>
    <definedName name="b" localSheetId="11" hidden="1">{#N/A,#N/A,FALSE,"DI 2 YEAR MASTER SCHEDULE"}</definedName>
    <definedName name="b" localSheetId="12" hidden="1">{#N/A,#N/A,FALSE,"DI 2 YEAR MASTER SCHEDULE"}</definedName>
    <definedName name="b" localSheetId="13" hidden="1">{#N/A,#N/A,FALSE,"DI 2 YEAR MASTER SCHEDULE"}</definedName>
    <definedName name="b" localSheetId="79" hidden="1">{#N/A,#N/A,FALSE,"DI 2 YEAR MASTER SCHEDULE"}</definedName>
    <definedName name="b" localSheetId="80" hidden="1">{#N/A,#N/A,FALSE,"DI 2 YEAR MASTER SCHEDULE"}</definedName>
    <definedName name="b" localSheetId="81" hidden="1">{#N/A,#N/A,FALSE,"DI 2 YEAR MASTER SCHEDULE"}</definedName>
    <definedName name="b" localSheetId="82" hidden="1">{#N/A,#N/A,FALSE,"DI 2 YEAR MASTER SCHEDULE"}</definedName>
    <definedName name="b" localSheetId="83" hidden="1">{#N/A,#N/A,FALSE,"DI 2 YEAR MASTER SCHEDULE"}</definedName>
    <definedName name="b" localSheetId="84" hidden="1">{#N/A,#N/A,FALSE,"DI 2 YEAR MASTER SCHEDULE"}</definedName>
    <definedName name="b" localSheetId="86" hidden="1">{#N/A,#N/A,FALSE,"DI 2 YEAR MASTER SCHEDULE"}</definedName>
    <definedName name="b" localSheetId="87" hidden="1">{#N/A,#N/A,FALSE,"DI 2 YEAR MASTER SCHEDULE"}</definedName>
    <definedName name="b" localSheetId="88" hidden="1">{#N/A,#N/A,FALSE,"DI 2 YEAR MASTER SCHEDULE"}</definedName>
    <definedName name="b" localSheetId="89" hidden="1">{#N/A,#N/A,FALSE,"DI 2 YEAR MASTER SCHEDULE"}</definedName>
    <definedName name="b" localSheetId="90" hidden="1">{#N/A,#N/A,FALSE,"DI 2 YEAR MASTER SCHEDULE"}</definedName>
    <definedName name="b" localSheetId="91" hidden="1">{#N/A,#N/A,FALSE,"DI 2 YEAR MASTER SCHEDULE"}</definedName>
    <definedName name="b" localSheetId="92" hidden="1">{#N/A,#N/A,FALSE,"DI 2 YEAR MASTER SCHEDULE"}</definedName>
    <definedName name="b" localSheetId="93" hidden="1">{#N/A,#N/A,FALSE,"DI 2 YEAR MASTER SCHEDULE"}</definedName>
    <definedName name="b" localSheetId="94" hidden="1">{#N/A,#N/A,FALSE,"DI 2 YEAR MASTER SCHEDULE"}</definedName>
    <definedName name="b" localSheetId="95" hidden="1">{#N/A,#N/A,FALSE,"DI 2 YEAR MASTER SCHEDULE"}</definedName>
    <definedName name="b" localSheetId="99" hidden="1">{#N/A,#N/A,FALSE,"DI 2 YEAR MASTER SCHEDULE"}</definedName>
    <definedName name="b" localSheetId="100" hidden="1">{#N/A,#N/A,FALSE,"DI 2 YEAR MASTER SCHEDULE"}</definedName>
    <definedName name="b" localSheetId="24" hidden="1">{#N/A,#N/A,FALSE,"DI 2 YEAR MASTER SCHEDULE"}</definedName>
    <definedName name="b" localSheetId="33" hidden="1">{#N/A,#N/A,FALSE,"DI 2 YEAR MASTER SCHEDULE"}</definedName>
    <definedName name="b" localSheetId="43" hidden="1">{#N/A,#N/A,FALSE,"DI 2 YEAR MASTER SCHEDULE"}</definedName>
    <definedName name="b" localSheetId="73" hidden="1">{#N/A,#N/A,FALSE,"DI 2 YEAR MASTER SCHEDULE"}</definedName>
    <definedName name="b" localSheetId="74" hidden="1">{#N/A,#N/A,FALSE,"DI 2 YEAR MASTER SCHEDULE"}</definedName>
    <definedName name="b" localSheetId="75" hidden="1">{#N/A,#N/A,FALSE,"DI 2 YEAR MASTER SCHEDULE"}</definedName>
    <definedName name="b" localSheetId="77" hidden="1">{#N/A,#N/A,FALSE,"DI 2 YEAR MASTER SCHEDULE"}</definedName>
    <definedName name="b" localSheetId="78" hidden="1">{#N/A,#N/A,FALSE,"DI 2 YEAR MASTER SCHEDULE"}</definedName>
    <definedName name="b" localSheetId="15" hidden="1">{#N/A,#N/A,FALSE,"DI 2 YEAR MASTER SCHEDULE"}</definedName>
    <definedName name="b" hidden="1">{#N/A,#N/A,FALSE,"DI 2 YEAR MASTER SCHEDULE"}</definedName>
    <definedName name="bb" localSheetId="11" hidden="1">{#N/A,#N/A,FALSE,"PRJCTED MNTHLY QTY's"}</definedName>
    <definedName name="bb" localSheetId="12" hidden="1">{#N/A,#N/A,FALSE,"PRJCTED MNTHLY QTY's"}</definedName>
    <definedName name="bb" localSheetId="13" hidden="1">{#N/A,#N/A,FALSE,"PRJCTED MNTHLY QTY's"}</definedName>
    <definedName name="bb" localSheetId="79" hidden="1">{#N/A,#N/A,FALSE,"PRJCTED MNTHLY QTY's"}</definedName>
    <definedName name="bb" localSheetId="80" hidden="1">{#N/A,#N/A,FALSE,"PRJCTED MNTHLY QTY's"}</definedName>
    <definedName name="bb" localSheetId="81" hidden="1">{#N/A,#N/A,FALSE,"PRJCTED MNTHLY QTY's"}</definedName>
    <definedName name="bb" localSheetId="82" hidden="1">{#N/A,#N/A,FALSE,"PRJCTED MNTHLY QTY's"}</definedName>
    <definedName name="bb" localSheetId="83" hidden="1">{#N/A,#N/A,FALSE,"PRJCTED MNTHLY QTY's"}</definedName>
    <definedName name="bb" localSheetId="84" hidden="1">{#N/A,#N/A,FALSE,"PRJCTED MNTHLY QTY's"}</definedName>
    <definedName name="bb" localSheetId="86" hidden="1">{#N/A,#N/A,FALSE,"PRJCTED MNTHLY QTY's"}</definedName>
    <definedName name="bb" localSheetId="87" hidden="1">{#N/A,#N/A,FALSE,"PRJCTED MNTHLY QTY's"}</definedName>
    <definedName name="bb" localSheetId="88" hidden="1">{#N/A,#N/A,FALSE,"PRJCTED MNTHLY QTY's"}</definedName>
    <definedName name="bb" localSheetId="89" hidden="1">{#N/A,#N/A,FALSE,"PRJCTED MNTHLY QTY's"}</definedName>
    <definedName name="bb" localSheetId="90" hidden="1">{#N/A,#N/A,FALSE,"PRJCTED MNTHLY QTY's"}</definedName>
    <definedName name="bb" localSheetId="91" hidden="1">{#N/A,#N/A,FALSE,"PRJCTED MNTHLY QTY's"}</definedName>
    <definedName name="bb" localSheetId="92" hidden="1">{#N/A,#N/A,FALSE,"PRJCTED MNTHLY QTY's"}</definedName>
    <definedName name="bb" localSheetId="93" hidden="1">{#N/A,#N/A,FALSE,"PRJCTED MNTHLY QTY's"}</definedName>
    <definedName name="bb" localSheetId="94" hidden="1">{#N/A,#N/A,FALSE,"PRJCTED MNTHLY QTY's"}</definedName>
    <definedName name="bb" localSheetId="95" hidden="1">{#N/A,#N/A,FALSE,"PRJCTED MNTHLY QTY's"}</definedName>
    <definedName name="bb" localSheetId="99" hidden="1">{#N/A,#N/A,FALSE,"PRJCTED MNTHLY QTY's"}</definedName>
    <definedName name="bb" localSheetId="100" hidden="1">{#N/A,#N/A,FALSE,"PRJCTED MNTHLY QTY's"}</definedName>
    <definedName name="bb" localSheetId="24" hidden="1">{#N/A,#N/A,FALSE,"PRJCTED MNTHLY QTY's"}</definedName>
    <definedName name="bb" localSheetId="33" hidden="1">{#N/A,#N/A,FALSE,"PRJCTED MNTHLY QTY's"}</definedName>
    <definedName name="bb" localSheetId="43" hidden="1">{#N/A,#N/A,FALSE,"PRJCTED MNTHLY QTY's"}</definedName>
    <definedName name="bb" localSheetId="73" hidden="1">{#N/A,#N/A,FALSE,"PRJCTED MNTHLY QTY's"}</definedName>
    <definedName name="bb" localSheetId="74" hidden="1">{#N/A,#N/A,FALSE,"PRJCTED MNTHLY QTY's"}</definedName>
    <definedName name="bb" localSheetId="75" hidden="1">{#N/A,#N/A,FALSE,"PRJCTED MNTHLY QTY's"}</definedName>
    <definedName name="bb" localSheetId="77" hidden="1">{#N/A,#N/A,FALSE,"PRJCTED MNTHLY QTY's"}</definedName>
    <definedName name="bb" localSheetId="78" hidden="1">{#N/A,#N/A,FALSE,"PRJCTED MNTHLY QTY's"}</definedName>
    <definedName name="bb" localSheetId="15" hidden="1">{#N/A,#N/A,FALSE,"PRJCTED MNTHLY QTY's"}</definedName>
    <definedName name="bb" hidden="1">{#N/A,#N/A,FALSE,"PRJCTED MNTHLY QTY's"}</definedName>
    <definedName name="bbbb" localSheetId="11" hidden="1">{#N/A,#N/A,FALSE,"PRJCTED QTRLY QTY's"}</definedName>
    <definedName name="bbbb" localSheetId="12" hidden="1">{#N/A,#N/A,FALSE,"PRJCTED QTRLY QTY's"}</definedName>
    <definedName name="bbbb" localSheetId="13" hidden="1">{#N/A,#N/A,FALSE,"PRJCTED QTRLY QTY's"}</definedName>
    <definedName name="bbbb" localSheetId="79" hidden="1">{#N/A,#N/A,FALSE,"PRJCTED QTRLY QTY's"}</definedName>
    <definedName name="bbbb" localSheetId="80" hidden="1">{#N/A,#N/A,FALSE,"PRJCTED QTRLY QTY's"}</definedName>
    <definedName name="bbbb" localSheetId="81" hidden="1">{#N/A,#N/A,FALSE,"PRJCTED QTRLY QTY's"}</definedName>
    <definedName name="bbbb" localSheetId="82" hidden="1">{#N/A,#N/A,FALSE,"PRJCTED QTRLY QTY's"}</definedName>
    <definedName name="bbbb" localSheetId="83" hidden="1">{#N/A,#N/A,FALSE,"PRJCTED QTRLY QTY's"}</definedName>
    <definedName name="bbbb" localSheetId="84" hidden="1">{#N/A,#N/A,FALSE,"PRJCTED QTRLY QTY's"}</definedName>
    <definedName name="bbbb" localSheetId="86" hidden="1">{#N/A,#N/A,FALSE,"PRJCTED QTRLY QTY's"}</definedName>
    <definedName name="bbbb" localSheetId="87" hidden="1">{#N/A,#N/A,FALSE,"PRJCTED QTRLY QTY's"}</definedName>
    <definedName name="bbbb" localSheetId="88" hidden="1">{#N/A,#N/A,FALSE,"PRJCTED QTRLY QTY's"}</definedName>
    <definedName name="bbbb" localSheetId="89" hidden="1">{#N/A,#N/A,FALSE,"PRJCTED QTRLY QTY's"}</definedName>
    <definedName name="bbbb" localSheetId="90" hidden="1">{#N/A,#N/A,FALSE,"PRJCTED QTRLY QTY's"}</definedName>
    <definedName name="bbbb" localSheetId="91" hidden="1">{#N/A,#N/A,FALSE,"PRJCTED QTRLY QTY's"}</definedName>
    <definedName name="bbbb" localSheetId="92" hidden="1">{#N/A,#N/A,FALSE,"PRJCTED QTRLY QTY's"}</definedName>
    <definedName name="bbbb" localSheetId="93" hidden="1">{#N/A,#N/A,FALSE,"PRJCTED QTRLY QTY's"}</definedName>
    <definedName name="bbbb" localSheetId="94" hidden="1">{#N/A,#N/A,FALSE,"PRJCTED QTRLY QTY's"}</definedName>
    <definedName name="bbbb" localSheetId="95" hidden="1">{#N/A,#N/A,FALSE,"PRJCTED QTRLY QTY's"}</definedName>
    <definedName name="bbbb" localSheetId="99" hidden="1">{#N/A,#N/A,FALSE,"PRJCTED QTRLY QTY's"}</definedName>
    <definedName name="bbbb" localSheetId="100" hidden="1">{#N/A,#N/A,FALSE,"PRJCTED QTRLY QTY's"}</definedName>
    <definedName name="bbbb" localSheetId="24" hidden="1">{#N/A,#N/A,FALSE,"PRJCTED QTRLY QTY's"}</definedName>
    <definedName name="bbbb" localSheetId="33" hidden="1">{#N/A,#N/A,FALSE,"PRJCTED QTRLY QTY's"}</definedName>
    <definedName name="bbbb" localSheetId="43" hidden="1">{#N/A,#N/A,FALSE,"PRJCTED QTRLY QTY's"}</definedName>
    <definedName name="bbbb" localSheetId="73" hidden="1">{#N/A,#N/A,FALSE,"PRJCTED QTRLY QTY's"}</definedName>
    <definedName name="bbbb" localSheetId="74" hidden="1">{#N/A,#N/A,FALSE,"PRJCTED QTRLY QTY's"}</definedName>
    <definedName name="bbbb" localSheetId="75" hidden="1">{#N/A,#N/A,FALSE,"PRJCTED QTRLY QTY's"}</definedName>
    <definedName name="bbbb" localSheetId="77" hidden="1">{#N/A,#N/A,FALSE,"PRJCTED QTRLY QTY's"}</definedName>
    <definedName name="bbbb" localSheetId="78" hidden="1">{#N/A,#N/A,FALSE,"PRJCTED QTRLY QTY's"}</definedName>
    <definedName name="bbbb" localSheetId="15" hidden="1">{#N/A,#N/A,FALSE,"PRJCTED QTRLY QTY's"}</definedName>
    <definedName name="bbbb" hidden="1">{#N/A,#N/A,FALSE,"PRJCTED QTRLY QTY's"}</definedName>
    <definedName name="bbbbbb" localSheetId="11" hidden="1">{#N/A,#N/A,FALSE,"PRJCTED QTRLY QTY's"}</definedName>
    <definedName name="bbbbbb" localSheetId="12" hidden="1">{#N/A,#N/A,FALSE,"PRJCTED QTRLY QTY's"}</definedName>
    <definedName name="bbbbbb" localSheetId="13" hidden="1">{#N/A,#N/A,FALSE,"PRJCTED QTRLY QTY's"}</definedName>
    <definedName name="bbbbbb" localSheetId="79" hidden="1">{#N/A,#N/A,FALSE,"PRJCTED QTRLY QTY's"}</definedName>
    <definedName name="bbbbbb" localSheetId="80" hidden="1">{#N/A,#N/A,FALSE,"PRJCTED QTRLY QTY's"}</definedName>
    <definedName name="bbbbbb" localSheetId="81" hidden="1">{#N/A,#N/A,FALSE,"PRJCTED QTRLY QTY's"}</definedName>
    <definedName name="bbbbbb" localSheetId="82" hidden="1">{#N/A,#N/A,FALSE,"PRJCTED QTRLY QTY's"}</definedName>
    <definedName name="bbbbbb" localSheetId="83" hidden="1">{#N/A,#N/A,FALSE,"PRJCTED QTRLY QTY's"}</definedName>
    <definedName name="bbbbbb" localSheetId="84" hidden="1">{#N/A,#N/A,FALSE,"PRJCTED QTRLY QTY's"}</definedName>
    <definedName name="bbbbbb" localSheetId="86" hidden="1">{#N/A,#N/A,FALSE,"PRJCTED QTRLY QTY's"}</definedName>
    <definedName name="bbbbbb" localSheetId="87" hidden="1">{#N/A,#N/A,FALSE,"PRJCTED QTRLY QTY's"}</definedName>
    <definedName name="bbbbbb" localSheetId="88" hidden="1">{#N/A,#N/A,FALSE,"PRJCTED QTRLY QTY's"}</definedName>
    <definedName name="bbbbbb" localSheetId="89" hidden="1">{#N/A,#N/A,FALSE,"PRJCTED QTRLY QTY's"}</definedName>
    <definedName name="bbbbbb" localSheetId="90" hidden="1">{#N/A,#N/A,FALSE,"PRJCTED QTRLY QTY's"}</definedName>
    <definedName name="bbbbbb" localSheetId="91" hidden="1">{#N/A,#N/A,FALSE,"PRJCTED QTRLY QTY's"}</definedName>
    <definedName name="bbbbbb" localSheetId="92" hidden="1">{#N/A,#N/A,FALSE,"PRJCTED QTRLY QTY's"}</definedName>
    <definedName name="bbbbbb" localSheetId="93" hidden="1">{#N/A,#N/A,FALSE,"PRJCTED QTRLY QTY's"}</definedName>
    <definedName name="bbbbbb" localSheetId="94" hidden="1">{#N/A,#N/A,FALSE,"PRJCTED QTRLY QTY's"}</definedName>
    <definedName name="bbbbbb" localSheetId="95" hidden="1">{#N/A,#N/A,FALSE,"PRJCTED QTRLY QTY's"}</definedName>
    <definedName name="bbbbbb" localSheetId="99" hidden="1">{#N/A,#N/A,FALSE,"PRJCTED QTRLY QTY's"}</definedName>
    <definedName name="bbbbbb" localSheetId="100" hidden="1">{#N/A,#N/A,FALSE,"PRJCTED QTRLY QTY's"}</definedName>
    <definedName name="bbbbbb" localSheetId="24" hidden="1">{#N/A,#N/A,FALSE,"PRJCTED QTRLY QTY's"}</definedName>
    <definedName name="bbbbbb" localSheetId="33" hidden="1">{#N/A,#N/A,FALSE,"PRJCTED QTRLY QTY's"}</definedName>
    <definedName name="bbbbbb" localSheetId="43" hidden="1">{#N/A,#N/A,FALSE,"PRJCTED QTRLY QTY's"}</definedName>
    <definedName name="bbbbbb" localSheetId="73" hidden="1">{#N/A,#N/A,FALSE,"PRJCTED QTRLY QTY's"}</definedName>
    <definedName name="bbbbbb" localSheetId="74" hidden="1">{#N/A,#N/A,FALSE,"PRJCTED QTRLY QTY's"}</definedName>
    <definedName name="bbbbbb" localSheetId="75" hidden="1">{#N/A,#N/A,FALSE,"PRJCTED QTRLY QTY's"}</definedName>
    <definedName name="bbbbbb" localSheetId="77" hidden="1">{#N/A,#N/A,FALSE,"PRJCTED QTRLY QTY's"}</definedName>
    <definedName name="bbbbbb" localSheetId="78" hidden="1">{#N/A,#N/A,FALSE,"PRJCTED QTRLY QTY's"}</definedName>
    <definedName name="bbbbbb" localSheetId="15" hidden="1">{#N/A,#N/A,FALSE,"PRJCTED QTRLY QTY's"}</definedName>
    <definedName name="bbbbbb" hidden="1">{#N/A,#N/A,FALSE,"PRJCTED QTRLY QTY's"}</definedName>
    <definedName name="BExEZ4HBCC06708765M8A06KCR7P" hidden="1">#N/A</definedName>
    <definedName name="BLPH1" localSheetId="84" hidden="1">#REF!</definedName>
    <definedName name="BLPH1" localSheetId="87" hidden="1">#REF!</definedName>
    <definedName name="BLPH1" localSheetId="91" hidden="1">#REF!</definedName>
    <definedName name="BLPH1" localSheetId="33" hidden="1">#REF!</definedName>
    <definedName name="BLPH1" localSheetId="36" hidden="1">#REF!</definedName>
    <definedName name="BLPH1" localSheetId="37" hidden="1">#REF!</definedName>
    <definedName name="BLPH1" localSheetId="39" hidden="1">#REF!</definedName>
    <definedName name="BLPH1" localSheetId="75" hidden="1">#REF!</definedName>
    <definedName name="BLPH1" localSheetId="76" hidden="1">#REF!</definedName>
    <definedName name="BLPH1" localSheetId="78" hidden="1">#REF!</definedName>
    <definedName name="BLPH1" hidden="1">#REF!</definedName>
    <definedName name="BLPH10" localSheetId="11" hidden="1">#REF!</definedName>
    <definedName name="BLPH10" localSheetId="12" hidden="1">#REF!</definedName>
    <definedName name="BLPH10" localSheetId="13" hidden="1">#REF!</definedName>
    <definedName name="BLPH10" localSheetId="79" hidden="1">#REF!</definedName>
    <definedName name="BLPH10" localSheetId="80" hidden="1">#REF!</definedName>
    <definedName name="BLPH10" localSheetId="81" hidden="1">#REF!</definedName>
    <definedName name="BLPH10" localSheetId="82" hidden="1">#REF!</definedName>
    <definedName name="BLPH10" localSheetId="83" hidden="1">#REF!</definedName>
    <definedName name="BLPH10" localSheetId="84" hidden="1">#REF!</definedName>
    <definedName name="BLPH10" localSheetId="87" hidden="1">#REF!</definedName>
    <definedName name="BLPH10" localSheetId="88" hidden="1">#REF!</definedName>
    <definedName name="BLPH10" localSheetId="89" hidden="1">#REF!</definedName>
    <definedName name="BLPH10" localSheetId="90" hidden="1">'11.05a Other_Re-opener Appendix'!#REF!</definedName>
    <definedName name="BLPH10" localSheetId="91" hidden="1">#REF!</definedName>
    <definedName name="BLPH10" localSheetId="92" hidden="1">#REF!</definedName>
    <definedName name="BLPH10" localSheetId="93" hidden="1">#REF!</definedName>
    <definedName name="BLPH10" localSheetId="94" hidden="1">#REF!</definedName>
    <definedName name="BLPH10" localSheetId="95" hidden="1">#REF!</definedName>
    <definedName name="BLPH10" localSheetId="99" hidden="1">#REF!</definedName>
    <definedName name="BLPH10" localSheetId="100" hidden="1">#REF!</definedName>
    <definedName name="BLPH10" localSheetId="33" hidden="1">#REF!</definedName>
    <definedName name="BLPH10" localSheetId="36" hidden="1">#REF!</definedName>
    <definedName name="BLPH10" localSheetId="37" hidden="1">#REF!</definedName>
    <definedName name="BLPH10" localSheetId="39" hidden="1">#REF!</definedName>
    <definedName name="BLPH10" localSheetId="73" hidden="1">#REF!</definedName>
    <definedName name="BLPH10" localSheetId="74" hidden="1">#REF!</definedName>
    <definedName name="BLPH10" localSheetId="75" hidden="1">#REF!</definedName>
    <definedName name="BLPH10" localSheetId="76" hidden="1">#REF!</definedName>
    <definedName name="BLPH10" localSheetId="77" hidden="1">#REF!</definedName>
    <definedName name="BLPH10" localSheetId="78" hidden="1">#REF!</definedName>
    <definedName name="BLPH10" localSheetId="15" hidden="1">#REF!</definedName>
    <definedName name="BLPH10" hidden="1">#REF!</definedName>
    <definedName name="BLPH100" localSheetId="11" hidden="1">#REF!</definedName>
    <definedName name="BLPH100" localSheetId="12" hidden="1">#REF!</definedName>
    <definedName name="BLPH100" localSheetId="13" hidden="1">#REF!</definedName>
    <definedName name="BLPH100" localSheetId="79" hidden="1">#REF!</definedName>
    <definedName name="BLPH100" localSheetId="80" hidden="1">#REF!</definedName>
    <definedName name="BLPH100" localSheetId="81" hidden="1">#REF!</definedName>
    <definedName name="BLPH100" localSheetId="82" hidden="1">#REF!</definedName>
    <definedName name="BLPH100" localSheetId="83" hidden="1">#REF!</definedName>
    <definedName name="BLPH100" localSheetId="84" hidden="1">#REF!</definedName>
    <definedName name="BLPH100" localSheetId="87" hidden="1">#REF!</definedName>
    <definedName name="BLPH100" localSheetId="88" hidden="1">#REF!</definedName>
    <definedName name="BLPH100" localSheetId="89" hidden="1">#REF!</definedName>
    <definedName name="BLPH100" localSheetId="90" hidden="1">'11.05a Other_Re-opener Appendix'!#REF!</definedName>
    <definedName name="BLPH100" localSheetId="91" hidden="1">#REF!</definedName>
    <definedName name="BLPH100" localSheetId="92" hidden="1">#REF!</definedName>
    <definedName name="BLPH100" localSheetId="93" hidden="1">#REF!</definedName>
    <definedName name="BLPH100" localSheetId="94" hidden="1">#REF!</definedName>
    <definedName name="BLPH100" localSheetId="95" hidden="1">#REF!</definedName>
    <definedName name="BLPH100" localSheetId="99" hidden="1">#REF!</definedName>
    <definedName name="BLPH100" localSheetId="100" hidden="1">#REF!</definedName>
    <definedName name="BLPH100" localSheetId="36" hidden="1">#REF!</definedName>
    <definedName name="BLPH100" localSheetId="37" hidden="1">#REF!</definedName>
    <definedName name="BLPH100" localSheetId="39" hidden="1">#REF!</definedName>
    <definedName name="BLPH100" localSheetId="73" hidden="1">#REF!</definedName>
    <definedName name="BLPH100" localSheetId="74" hidden="1">#REF!</definedName>
    <definedName name="BLPH100" localSheetId="75" hidden="1">#REF!</definedName>
    <definedName name="BLPH100" localSheetId="76" hidden="1">#REF!</definedName>
    <definedName name="BLPH100" localSheetId="77" hidden="1">#REF!</definedName>
    <definedName name="BLPH100" localSheetId="78" hidden="1">#REF!</definedName>
    <definedName name="BLPH100" hidden="1">#REF!</definedName>
    <definedName name="BLPH101" localSheetId="11" hidden="1">#REF!</definedName>
    <definedName name="BLPH101" localSheetId="12" hidden="1">#REF!</definedName>
    <definedName name="BLPH101" localSheetId="13" hidden="1">#REF!</definedName>
    <definedName name="BLPH101" localSheetId="79" hidden="1">#REF!</definedName>
    <definedName name="BLPH101" localSheetId="80" hidden="1">#REF!</definedName>
    <definedName name="BLPH101" localSheetId="81" hidden="1">#REF!</definedName>
    <definedName name="BLPH101" localSheetId="82" hidden="1">#REF!</definedName>
    <definedName name="BLPH101" localSheetId="83" hidden="1">#REF!</definedName>
    <definedName name="BLPH101" localSheetId="84" hidden="1">#REF!</definedName>
    <definedName name="BLPH101" localSheetId="87" hidden="1">#REF!</definedName>
    <definedName name="BLPH101" localSheetId="88" hidden="1">#REF!</definedName>
    <definedName name="BLPH101" localSheetId="89" hidden="1">#REF!</definedName>
    <definedName name="BLPH101" localSheetId="90" hidden="1">'11.05a Other_Re-opener Appendix'!#REF!</definedName>
    <definedName name="BLPH101" localSheetId="91" hidden="1">#REF!</definedName>
    <definedName name="BLPH101" localSheetId="92" hidden="1">#REF!</definedName>
    <definedName name="BLPH101" localSheetId="93" hidden="1">#REF!</definedName>
    <definedName name="BLPH101" localSheetId="94" hidden="1">#REF!</definedName>
    <definedName name="BLPH101" localSheetId="95" hidden="1">#REF!</definedName>
    <definedName name="BLPH101" localSheetId="99" hidden="1">#REF!</definedName>
    <definedName name="BLPH101" localSheetId="100" hidden="1">#REF!</definedName>
    <definedName name="BLPH101" localSheetId="36" hidden="1">#REF!</definedName>
    <definedName name="BLPH101" localSheetId="37" hidden="1">#REF!</definedName>
    <definedName name="BLPH101" localSheetId="39" hidden="1">#REF!</definedName>
    <definedName name="BLPH101" localSheetId="73" hidden="1">#REF!</definedName>
    <definedName name="BLPH101" localSheetId="74" hidden="1">#REF!</definedName>
    <definedName name="BLPH101" localSheetId="75" hidden="1">#REF!</definedName>
    <definedName name="BLPH101" localSheetId="76" hidden="1">#REF!</definedName>
    <definedName name="BLPH101" localSheetId="77" hidden="1">#REF!</definedName>
    <definedName name="BLPH101" localSheetId="78" hidden="1">#REF!</definedName>
    <definedName name="BLPH101" hidden="1">#REF!</definedName>
    <definedName name="BLPH102" localSheetId="11" hidden="1">#REF!</definedName>
    <definedName name="BLPH102" localSheetId="12" hidden="1">#REF!</definedName>
    <definedName name="BLPH102" localSheetId="13" hidden="1">#REF!</definedName>
    <definedName name="BLPH102" hidden="1">#REF!</definedName>
    <definedName name="BLPH103" localSheetId="11" hidden="1">#REF!</definedName>
    <definedName name="BLPH103" localSheetId="12" hidden="1">#REF!</definedName>
    <definedName name="BLPH103" localSheetId="13" hidden="1">#REF!</definedName>
    <definedName name="BLPH103" hidden="1">#REF!</definedName>
    <definedName name="BLPH104" localSheetId="11" hidden="1">#REF!</definedName>
    <definedName name="BLPH104" localSheetId="12" hidden="1">#REF!</definedName>
    <definedName name="BLPH104" localSheetId="13" hidden="1">#REF!</definedName>
    <definedName name="BLPH104" hidden="1">#REF!</definedName>
    <definedName name="BLPH105" localSheetId="11" hidden="1">#REF!</definedName>
    <definedName name="BLPH105" localSheetId="12" hidden="1">#REF!</definedName>
    <definedName name="BLPH105" localSheetId="13" hidden="1">#REF!</definedName>
    <definedName name="BLPH105" hidden="1">#REF!</definedName>
    <definedName name="BLPH106" localSheetId="11" hidden="1">#REF!</definedName>
    <definedName name="BLPH106" localSheetId="12" hidden="1">#REF!</definedName>
    <definedName name="BLPH106" localSheetId="13" hidden="1">#REF!</definedName>
    <definedName name="BLPH106" hidden="1">#REF!</definedName>
    <definedName name="BLPH107" localSheetId="11" hidden="1">#REF!</definedName>
    <definedName name="BLPH107" localSheetId="12" hidden="1">#REF!</definedName>
    <definedName name="BLPH107" localSheetId="13" hidden="1">#REF!</definedName>
    <definedName name="BLPH107" hidden="1">#REF!</definedName>
    <definedName name="BLPH108" localSheetId="11" hidden="1">#REF!</definedName>
    <definedName name="BLPH108" localSheetId="12" hidden="1">#REF!</definedName>
    <definedName name="BLPH108" localSheetId="13" hidden="1">#REF!</definedName>
    <definedName name="BLPH108" hidden="1">#REF!</definedName>
    <definedName name="BLPH109" localSheetId="11" hidden="1">#REF!</definedName>
    <definedName name="BLPH109" localSheetId="12" hidden="1">#REF!</definedName>
    <definedName name="BLPH109" localSheetId="13" hidden="1">#REF!</definedName>
    <definedName name="BLPH109" hidden="1">#REF!</definedName>
    <definedName name="BLPH11" localSheetId="11" hidden="1">#REF!</definedName>
    <definedName name="BLPH11" localSheetId="12" hidden="1">#REF!</definedName>
    <definedName name="BLPH11" localSheetId="13" hidden="1">#REF!</definedName>
    <definedName name="BLPH11" hidden="1">#REF!</definedName>
    <definedName name="BLPH110" localSheetId="11" hidden="1">#REF!</definedName>
    <definedName name="BLPH110" localSheetId="12" hidden="1">#REF!</definedName>
    <definedName name="BLPH110" localSheetId="13" hidden="1">#REF!</definedName>
    <definedName name="BLPH110" hidden="1">#REF!</definedName>
    <definedName name="BLPH111" localSheetId="11" hidden="1">#REF!</definedName>
    <definedName name="BLPH111" localSheetId="12" hidden="1">#REF!</definedName>
    <definedName name="BLPH111" localSheetId="13" hidden="1">#REF!</definedName>
    <definedName name="BLPH111" hidden="1">#REF!</definedName>
    <definedName name="BLPH112" localSheetId="11" hidden="1">#REF!</definedName>
    <definedName name="BLPH112" localSheetId="12" hidden="1">#REF!</definedName>
    <definedName name="BLPH112" localSheetId="13" hidden="1">#REF!</definedName>
    <definedName name="BLPH112" hidden="1">#REF!</definedName>
    <definedName name="BLPH113" localSheetId="11" hidden="1">#REF!</definedName>
    <definedName name="BLPH113" localSheetId="12" hidden="1">#REF!</definedName>
    <definedName name="BLPH113" localSheetId="13" hidden="1">#REF!</definedName>
    <definedName name="BLPH113" hidden="1">#REF!</definedName>
    <definedName name="BLPH114" localSheetId="11" hidden="1">#REF!</definedName>
    <definedName name="BLPH114" localSheetId="12" hidden="1">#REF!</definedName>
    <definedName name="BLPH114" localSheetId="13" hidden="1">#REF!</definedName>
    <definedName name="BLPH114" hidden="1">#REF!</definedName>
    <definedName name="BLPH115" localSheetId="11" hidden="1">#REF!</definedName>
    <definedName name="BLPH115" localSheetId="12" hidden="1">#REF!</definedName>
    <definedName name="BLPH115" localSheetId="13" hidden="1">#REF!</definedName>
    <definedName name="BLPH115" hidden="1">#REF!</definedName>
    <definedName name="BLPH116" localSheetId="11" hidden="1">#REF!</definedName>
    <definedName name="BLPH116" localSheetId="12" hidden="1">#REF!</definedName>
    <definedName name="BLPH116" localSheetId="13" hidden="1">#REF!</definedName>
    <definedName name="BLPH116" hidden="1">#REF!</definedName>
    <definedName name="BLPH117" localSheetId="11" hidden="1">#REF!</definedName>
    <definedName name="BLPH117" localSheetId="12" hidden="1">#REF!</definedName>
    <definedName name="BLPH117" localSheetId="13" hidden="1">#REF!</definedName>
    <definedName name="BLPH117" hidden="1">#REF!</definedName>
    <definedName name="BLPH118" localSheetId="11" hidden="1">#REF!</definedName>
    <definedName name="BLPH118" localSheetId="12" hidden="1">#REF!</definedName>
    <definedName name="BLPH118" localSheetId="13" hidden="1">#REF!</definedName>
    <definedName name="BLPH118" hidden="1">#REF!</definedName>
    <definedName name="BLPH119" localSheetId="11" hidden="1">#REF!</definedName>
    <definedName name="BLPH119" localSheetId="12" hidden="1">#REF!</definedName>
    <definedName name="BLPH119" localSheetId="13" hidden="1">#REF!</definedName>
    <definedName name="BLPH119" hidden="1">#REF!</definedName>
    <definedName name="BLPH12" localSheetId="11" hidden="1">#REF!</definedName>
    <definedName name="BLPH12" localSheetId="12" hidden="1">#REF!</definedName>
    <definedName name="BLPH12" localSheetId="13" hidden="1">#REF!</definedName>
    <definedName name="BLPH12" hidden="1">#REF!</definedName>
    <definedName name="BLPH120" localSheetId="11" hidden="1">#REF!</definedName>
    <definedName name="BLPH120" localSheetId="12" hidden="1">#REF!</definedName>
    <definedName name="BLPH120" localSheetId="13" hidden="1">#REF!</definedName>
    <definedName name="BLPH120" hidden="1">#REF!</definedName>
    <definedName name="BLPH121" localSheetId="11" hidden="1">#REF!</definedName>
    <definedName name="BLPH121" localSheetId="12" hidden="1">#REF!</definedName>
    <definedName name="BLPH121" localSheetId="13" hidden="1">#REF!</definedName>
    <definedName name="BLPH121" hidden="1">#REF!</definedName>
    <definedName name="BLPH122" localSheetId="11" hidden="1">#REF!</definedName>
    <definedName name="BLPH122" localSheetId="12" hidden="1">#REF!</definedName>
    <definedName name="BLPH122" localSheetId="13" hidden="1">#REF!</definedName>
    <definedName name="BLPH122" hidden="1">#REF!</definedName>
    <definedName name="BLPH123" localSheetId="11" hidden="1">#REF!</definedName>
    <definedName name="BLPH123" localSheetId="12" hidden="1">#REF!</definedName>
    <definedName name="BLPH123" localSheetId="13" hidden="1">#REF!</definedName>
    <definedName name="BLPH123" hidden="1">#REF!</definedName>
    <definedName name="BLPH124" localSheetId="11" hidden="1">#REF!</definedName>
    <definedName name="BLPH124" localSheetId="12" hidden="1">#REF!</definedName>
    <definedName name="BLPH124" localSheetId="13" hidden="1">#REF!</definedName>
    <definedName name="BLPH124" hidden="1">#REF!</definedName>
    <definedName name="BLPH125" localSheetId="11" hidden="1">#REF!</definedName>
    <definedName name="BLPH125" localSheetId="12" hidden="1">#REF!</definedName>
    <definedName name="BLPH125" localSheetId="13" hidden="1">#REF!</definedName>
    <definedName name="BLPH125" hidden="1">#REF!</definedName>
    <definedName name="BLPH126" localSheetId="11" hidden="1">#REF!</definedName>
    <definedName name="BLPH126" localSheetId="12" hidden="1">#REF!</definedName>
    <definedName name="BLPH126" localSheetId="13" hidden="1">#REF!</definedName>
    <definedName name="BLPH126" hidden="1">#REF!</definedName>
    <definedName name="BLPH127" localSheetId="11" hidden="1">#REF!</definedName>
    <definedName name="BLPH127" localSheetId="12" hidden="1">#REF!</definedName>
    <definedName name="BLPH127" localSheetId="13" hidden="1">#REF!</definedName>
    <definedName name="BLPH127" hidden="1">#REF!</definedName>
    <definedName name="BLPH128" localSheetId="11" hidden="1">#REF!</definedName>
    <definedName name="BLPH128" localSheetId="12" hidden="1">#REF!</definedName>
    <definedName name="BLPH128" localSheetId="13" hidden="1">#REF!</definedName>
    <definedName name="BLPH128" hidden="1">#REF!</definedName>
    <definedName name="BLPH129" localSheetId="11" hidden="1">#REF!</definedName>
    <definedName name="BLPH129" localSheetId="12" hidden="1">#REF!</definedName>
    <definedName name="BLPH129" localSheetId="13" hidden="1">#REF!</definedName>
    <definedName name="BLPH129" hidden="1">#REF!</definedName>
    <definedName name="BLPH13" localSheetId="11" hidden="1">#REF!</definedName>
    <definedName name="BLPH13" localSheetId="12" hidden="1">#REF!</definedName>
    <definedName name="BLPH13" localSheetId="13" hidden="1">#REF!</definedName>
    <definedName name="BLPH13" hidden="1">#REF!</definedName>
    <definedName name="BLPH130" localSheetId="11" hidden="1">#REF!</definedName>
    <definedName name="BLPH130" localSheetId="12" hidden="1">#REF!</definedName>
    <definedName name="BLPH130" localSheetId="13" hidden="1">#REF!</definedName>
    <definedName name="BLPH130" hidden="1">#REF!</definedName>
    <definedName name="BLPH131" localSheetId="11" hidden="1">#REF!</definedName>
    <definedName name="BLPH131" localSheetId="12" hidden="1">#REF!</definedName>
    <definedName name="BLPH131" localSheetId="13" hidden="1">#REF!</definedName>
    <definedName name="BLPH131" hidden="1">#REF!</definedName>
    <definedName name="BLPH132" localSheetId="11" hidden="1">#REF!</definedName>
    <definedName name="BLPH132" localSheetId="12" hidden="1">#REF!</definedName>
    <definedName name="BLPH132" localSheetId="13" hidden="1">#REF!</definedName>
    <definedName name="BLPH132" hidden="1">#REF!</definedName>
    <definedName name="BLPH133" localSheetId="11" hidden="1">#REF!</definedName>
    <definedName name="BLPH133" localSheetId="12" hidden="1">#REF!</definedName>
    <definedName name="BLPH133" localSheetId="13" hidden="1">#REF!</definedName>
    <definedName name="BLPH133" hidden="1">#REF!</definedName>
    <definedName name="BLPH134" localSheetId="11" hidden="1">#REF!</definedName>
    <definedName name="BLPH134" localSheetId="12" hidden="1">#REF!</definedName>
    <definedName name="BLPH134" localSheetId="13" hidden="1">#REF!</definedName>
    <definedName name="BLPH134" hidden="1">#REF!</definedName>
    <definedName name="BLPH135" localSheetId="11" hidden="1">#REF!</definedName>
    <definedName name="BLPH135" localSheetId="12" hidden="1">#REF!</definedName>
    <definedName name="BLPH135" localSheetId="13" hidden="1">#REF!</definedName>
    <definedName name="BLPH135" hidden="1">#REF!</definedName>
    <definedName name="BLPH136" localSheetId="11" hidden="1">#REF!</definedName>
    <definedName name="BLPH136" localSheetId="12" hidden="1">#REF!</definedName>
    <definedName name="BLPH136" localSheetId="13" hidden="1">#REF!</definedName>
    <definedName name="BLPH136" hidden="1">#REF!</definedName>
    <definedName name="BLPH137" localSheetId="11" hidden="1">#REF!</definedName>
    <definedName name="BLPH137" localSheetId="12" hidden="1">#REF!</definedName>
    <definedName name="BLPH137" localSheetId="13" hidden="1">#REF!</definedName>
    <definedName name="BLPH137" hidden="1">#REF!</definedName>
    <definedName name="BLPH138" localSheetId="11" hidden="1">#REF!</definedName>
    <definedName name="BLPH138" localSheetId="12" hidden="1">#REF!</definedName>
    <definedName name="BLPH138" localSheetId="13" hidden="1">#REF!</definedName>
    <definedName name="BLPH138" hidden="1">#REF!</definedName>
    <definedName name="BLPH139" localSheetId="11" hidden="1">#REF!</definedName>
    <definedName name="BLPH139" localSheetId="12" hidden="1">#REF!</definedName>
    <definedName name="BLPH139" localSheetId="13" hidden="1">#REF!</definedName>
    <definedName name="BLPH139" hidden="1">#REF!</definedName>
    <definedName name="BLPH14" localSheetId="11" hidden="1">#REF!</definedName>
    <definedName name="BLPH14" localSheetId="12" hidden="1">#REF!</definedName>
    <definedName name="BLPH14" localSheetId="13" hidden="1">#REF!</definedName>
    <definedName name="BLPH14" hidden="1">#REF!</definedName>
    <definedName name="BLPH140" localSheetId="11" hidden="1">#REF!</definedName>
    <definedName name="BLPH140" localSheetId="12" hidden="1">#REF!</definedName>
    <definedName name="BLPH140" localSheetId="13" hidden="1">#REF!</definedName>
    <definedName name="BLPH140" hidden="1">#REF!</definedName>
    <definedName name="BLPH141" localSheetId="11" hidden="1">#REF!</definedName>
    <definedName name="BLPH141" localSheetId="12" hidden="1">#REF!</definedName>
    <definedName name="BLPH141" localSheetId="13" hidden="1">#REF!</definedName>
    <definedName name="BLPH141" hidden="1">#REF!</definedName>
    <definedName name="BLPH142" localSheetId="11" hidden="1">#REF!</definedName>
    <definedName name="BLPH142" localSheetId="12" hidden="1">#REF!</definedName>
    <definedName name="BLPH142" localSheetId="13" hidden="1">#REF!</definedName>
    <definedName name="BLPH142" hidden="1">#REF!</definedName>
    <definedName name="BLPH143" localSheetId="11" hidden="1">#REF!</definedName>
    <definedName name="BLPH143" localSheetId="12" hidden="1">#REF!</definedName>
    <definedName name="BLPH143" localSheetId="13" hidden="1">#REF!</definedName>
    <definedName name="BLPH143" hidden="1">#REF!</definedName>
    <definedName name="BLPH144" localSheetId="11" hidden="1">#REF!</definedName>
    <definedName name="BLPH144" localSheetId="12" hidden="1">#REF!</definedName>
    <definedName name="BLPH144" localSheetId="13" hidden="1">#REF!</definedName>
    <definedName name="BLPH144" hidden="1">#REF!</definedName>
    <definedName name="BLPH145" localSheetId="11" hidden="1">#REF!</definedName>
    <definedName name="BLPH145" localSheetId="12" hidden="1">#REF!</definedName>
    <definedName name="BLPH145" localSheetId="13" hidden="1">#REF!</definedName>
    <definedName name="BLPH145" hidden="1">#REF!</definedName>
    <definedName name="BLPH146" localSheetId="11" hidden="1">#REF!</definedName>
    <definedName name="BLPH146" localSheetId="12" hidden="1">#REF!</definedName>
    <definedName name="BLPH146" localSheetId="13" hidden="1">#REF!</definedName>
    <definedName name="BLPH146" hidden="1">#REF!</definedName>
    <definedName name="BLPH147" localSheetId="11" hidden="1">#REF!</definedName>
    <definedName name="BLPH147" localSheetId="12" hidden="1">#REF!</definedName>
    <definedName name="BLPH147" localSheetId="13" hidden="1">#REF!</definedName>
    <definedName name="BLPH147" hidden="1">#REF!</definedName>
    <definedName name="BLPH148" localSheetId="11" hidden="1">#REF!</definedName>
    <definedName name="BLPH148" localSheetId="12" hidden="1">#REF!</definedName>
    <definedName name="BLPH148" localSheetId="13" hidden="1">#REF!</definedName>
    <definedName name="BLPH148" hidden="1">#REF!</definedName>
    <definedName name="BLPH149" localSheetId="11" hidden="1">#REF!</definedName>
    <definedName name="BLPH149" localSheetId="12" hidden="1">#REF!</definedName>
    <definedName name="BLPH149" localSheetId="13" hidden="1">#REF!</definedName>
    <definedName name="BLPH149" hidden="1">#REF!</definedName>
    <definedName name="BLPH15" localSheetId="11" hidden="1">#REF!</definedName>
    <definedName name="BLPH15" localSheetId="12" hidden="1">#REF!</definedName>
    <definedName name="BLPH15" localSheetId="13" hidden="1">#REF!</definedName>
    <definedName name="BLPH15" hidden="1">#REF!</definedName>
    <definedName name="BLPH150" localSheetId="11" hidden="1">#REF!</definedName>
    <definedName name="BLPH150" localSheetId="12" hidden="1">#REF!</definedName>
    <definedName name="BLPH150" localSheetId="13" hidden="1">#REF!</definedName>
    <definedName name="BLPH150" hidden="1">#REF!</definedName>
    <definedName name="BLPH151" localSheetId="11" hidden="1">#REF!</definedName>
    <definedName name="BLPH151" localSheetId="12" hidden="1">#REF!</definedName>
    <definedName name="BLPH151" localSheetId="13" hidden="1">#REF!</definedName>
    <definedName name="BLPH151" hidden="1">#REF!</definedName>
    <definedName name="BLPH152" localSheetId="11" hidden="1">#REF!</definedName>
    <definedName name="BLPH152" localSheetId="12" hidden="1">#REF!</definedName>
    <definedName name="BLPH152" localSheetId="13" hidden="1">#REF!</definedName>
    <definedName name="BLPH152" hidden="1">#REF!</definedName>
    <definedName name="BLPH153" localSheetId="11" hidden="1">#REF!</definedName>
    <definedName name="BLPH153" localSheetId="12" hidden="1">#REF!</definedName>
    <definedName name="BLPH153" localSheetId="13" hidden="1">#REF!</definedName>
    <definedName name="BLPH153" hidden="1">#REF!</definedName>
    <definedName name="BLPH154" localSheetId="11" hidden="1">#REF!</definedName>
    <definedName name="BLPH154" localSheetId="12" hidden="1">#REF!</definedName>
    <definedName name="BLPH154" localSheetId="13" hidden="1">#REF!</definedName>
    <definedName name="BLPH154" hidden="1">#REF!</definedName>
    <definedName name="BLPH155" localSheetId="11" hidden="1">#REF!</definedName>
    <definedName name="BLPH155" localSheetId="12" hidden="1">#REF!</definedName>
    <definedName name="BLPH155" localSheetId="13" hidden="1">#REF!</definedName>
    <definedName name="BLPH155" hidden="1">#REF!</definedName>
    <definedName name="BLPH156" localSheetId="11" hidden="1">#REF!</definedName>
    <definedName name="BLPH156" localSheetId="12" hidden="1">#REF!</definedName>
    <definedName name="BLPH156" localSheetId="13" hidden="1">#REF!</definedName>
    <definedName name="BLPH156" hidden="1">#REF!</definedName>
    <definedName name="BLPH157" localSheetId="11" hidden="1">#REF!</definedName>
    <definedName name="BLPH157" localSheetId="12" hidden="1">#REF!</definedName>
    <definedName name="BLPH157" localSheetId="13" hidden="1">#REF!</definedName>
    <definedName name="BLPH157" hidden="1">#REF!</definedName>
    <definedName name="BLPH158" localSheetId="11" hidden="1">#REF!</definedName>
    <definedName name="BLPH158" localSheetId="12" hidden="1">#REF!</definedName>
    <definedName name="BLPH158" localSheetId="13" hidden="1">#REF!</definedName>
    <definedName name="BLPH158" hidden="1">#REF!</definedName>
    <definedName name="BLPH159" localSheetId="11" hidden="1">#REF!</definedName>
    <definedName name="BLPH159" localSheetId="12" hidden="1">#REF!</definedName>
    <definedName name="BLPH159" localSheetId="13" hidden="1">#REF!</definedName>
    <definedName name="BLPH159" hidden="1">#REF!</definedName>
    <definedName name="BLPH16" localSheetId="11" hidden="1">#REF!</definedName>
    <definedName name="BLPH16" localSheetId="12" hidden="1">#REF!</definedName>
    <definedName name="BLPH16" localSheetId="13" hidden="1">#REF!</definedName>
    <definedName name="BLPH16" hidden="1">#REF!</definedName>
    <definedName name="BLPH160" localSheetId="11" hidden="1">#REF!</definedName>
    <definedName name="BLPH160" localSheetId="12" hidden="1">#REF!</definedName>
    <definedName name="BLPH160" localSheetId="13" hidden="1">#REF!</definedName>
    <definedName name="BLPH160" hidden="1">#REF!</definedName>
    <definedName name="BLPH161" localSheetId="11" hidden="1">#REF!</definedName>
    <definedName name="BLPH161" localSheetId="12" hidden="1">#REF!</definedName>
    <definedName name="BLPH161" localSheetId="13" hidden="1">#REF!</definedName>
    <definedName name="BLPH161" hidden="1">#REF!</definedName>
    <definedName name="BLPH162" localSheetId="11" hidden="1">#REF!</definedName>
    <definedName name="BLPH162" localSheetId="12" hidden="1">#REF!</definedName>
    <definedName name="BLPH162" localSheetId="13" hidden="1">#REF!</definedName>
    <definedName name="BLPH162" hidden="1">#REF!</definedName>
    <definedName name="BLPH163" localSheetId="11" hidden="1">#REF!</definedName>
    <definedName name="BLPH163" localSheetId="12" hidden="1">#REF!</definedName>
    <definedName name="BLPH163" localSheetId="13" hidden="1">#REF!</definedName>
    <definedName name="BLPH163" hidden="1">#REF!</definedName>
    <definedName name="BLPH164" localSheetId="11" hidden="1">#REF!</definedName>
    <definedName name="BLPH164" localSheetId="12" hidden="1">#REF!</definedName>
    <definedName name="BLPH164" localSheetId="13" hidden="1">#REF!</definedName>
    <definedName name="BLPH164" hidden="1">#REF!</definedName>
    <definedName name="BLPH165" localSheetId="11" hidden="1">#REF!</definedName>
    <definedName name="BLPH165" localSheetId="12" hidden="1">#REF!</definedName>
    <definedName name="BLPH165" localSheetId="13" hidden="1">#REF!</definedName>
    <definedName name="BLPH165" hidden="1">#REF!</definedName>
    <definedName name="BLPH166" localSheetId="11" hidden="1">#REF!</definedName>
    <definedName name="BLPH166" localSheetId="12" hidden="1">#REF!</definedName>
    <definedName name="BLPH166" localSheetId="13" hidden="1">#REF!</definedName>
    <definedName name="BLPH166" hidden="1">#REF!</definedName>
    <definedName name="BLPH167" localSheetId="11" hidden="1">#REF!</definedName>
    <definedName name="BLPH167" localSheetId="12" hidden="1">#REF!</definedName>
    <definedName name="BLPH167" localSheetId="13" hidden="1">#REF!</definedName>
    <definedName name="BLPH167" hidden="1">#REF!</definedName>
    <definedName name="BLPH168" localSheetId="11" hidden="1">#REF!</definedName>
    <definedName name="BLPH168" localSheetId="12" hidden="1">#REF!</definedName>
    <definedName name="BLPH168" localSheetId="13" hidden="1">#REF!</definedName>
    <definedName name="BLPH168" hidden="1">#REF!</definedName>
    <definedName name="BLPH169" localSheetId="11" hidden="1">#REF!</definedName>
    <definedName name="BLPH169" localSheetId="12" hidden="1">#REF!</definedName>
    <definedName name="BLPH169" localSheetId="13" hidden="1">#REF!</definedName>
    <definedName name="BLPH169" hidden="1">#REF!</definedName>
    <definedName name="BLPH17" localSheetId="11" hidden="1">#REF!</definedName>
    <definedName name="BLPH17" localSheetId="12" hidden="1">#REF!</definedName>
    <definedName name="BLPH17" localSheetId="13" hidden="1">#REF!</definedName>
    <definedName name="BLPH17" hidden="1">#REF!</definedName>
    <definedName name="BLPH170" localSheetId="11" hidden="1">#REF!</definedName>
    <definedName name="BLPH170" localSheetId="12" hidden="1">#REF!</definedName>
    <definedName name="BLPH170" localSheetId="13" hidden="1">#REF!</definedName>
    <definedName name="BLPH170" hidden="1">#REF!</definedName>
    <definedName name="BLPH171" localSheetId="11" hidden="1">#REF!</definedName>
    <definedName name="BLPH171" localSheetId="12" hidden="1">#REF!</definedName>
    <definedName name="BLPH171" localSheetId="13" hidden="1">#REF!</definedName>
    <definedName name="BLPH171" hidden="1">#REF!</definedName>
    <definedName name="BLPH172" localSheetId="11" hidden="1">#REF!</definedName>
    <definedName name="BLPH172" localSheetId="12" hidden="1">#REF!</definedName>
    <definedName name="BLPH172" localSheetId="13" hidden="1">#REF!</definedName>
    <definedName name="BLPH172" hidden="1">#REF!</definedName>
    <definedName name="BLPH173" localSheetId="11" hidden="1">#REF!</definedName>
    <definedName name="BLPH173" localSheetId="12" hidden="1">#REF!</definedName>
    <definedName name="BLPH173" localSheetId="13" hidden="1">#REF!</definedName>
    <definedName name="BLPH173" hidden="1">#REF!</definedName>
    <definedName name="BLPH174" localSheetId="11" hidden="1">#REF!</definedName>
    <definedName name="BLPH174" localSheetId="12" hidden="1">#REF!</definedName>
    <definedName name="BLPH174" localSheetId="13" hidden="1">#REF!</definedName>
    <definedName name="BLPH174" hidden="1">#REF!</definedName>
    <definedName name="BLPH175" localSheetId="11" hidden="1">#REF!</definedName>
    <definedName name="BLPH175" localSheetId="12" hidden="1">#REF!</definedName>
    <definedName name="BLPH175" localSheetId="13" hidden="1">#REF!</definedName>
    <definedName name="BLPH175" hidden="1">#REF!</definedName>
    <definedName name="BLPH176" localSheetId="11" hidden="1">#REF!</definedName>
    <definedName name="BLPH176" localSheetId="12" hidden="1">#REF!</definedName>
    <definedName name="BLPH176" localSheetId="13" hidden="1">#REF!</definedName>
    <definedName name="BLPH176" hidden="1">#REF!</definedName>
    <definedName name="BLPH177" localSheetId="11" hidden="1">#REF!</definedName>
    <definedName name="BLPH177" localSheetId="12" hidden="1">#REF!</definedName>
    <definedName name="BLPH177" localSheetId="13" hidden="1">#REF!</definedName>
    <definedName name="BLPH177" hidden="1">#REF!</definedName>
    <definedName name="BLPH178" localSheetId="11" hidden="1">#REF!</definedName>
    <definedName name="BLPH178" localSheetId="12" hidden="1">#REF!</definedName>
    <definedName name="BLPH178" localSheetId="13" hidden="1">#REF!</definedName>
    <definedName name="BLPH178" hidden="1">#REF!</definedName>
    <definedName name="BLPH179" localSheetId="11" hidden="1">#REF!</definedName>
    <definedName name="BLPH179" localSheetId="12" hidden="1">#REF!</definedName>
    <definedName name="BLPH179" localSheetId="13" hidden="1">#REF!</definedName>
    <definedName name="BLPH179" hidden="1">#REF!</definedName>
    <definedName name="BLPH18" localSheetId="11" hidden="1">#REF!</definedName>
    <definedName name="BLPH18" localSheetId="12" hidden="1">#REF!</definedName>
    <definedName name="BLPH18" localSheetId="13" hidden="1">#REF!</definedName>
    <definedName name="BLPH18" hidden="1">#REF!</definedName>
    <definedName name="BLPH180" localSheetId="11" hidden="1">#REF!</definedName>
    <definedName name="BLPH180" localSheetId="12" hidden="1">#REF!</definedName>
    <definedName name="BLPH180" localSheetId="13" hidden="1">#REF!</definedName>
    <definedName name="BLPH180" hidden="1">#REF!</definedName>
    <definedName name="BLPH181" localSheetId="11" hidden="1">#REF!</definedName>
    <definedName name="BLPH181" localSheetId="12" hidden="1">#REF!</definedName>
    <definedName name="BLPH181" localSheetId="13" hidden="1">#REF!</definedName>
    <definedName name="BLPH181" hidden="1">#REF!</definedName>
    <definedName name="BLPH182" localSheetId="11" hidden="1">#REF!</definedName>
    <definedName name="BLPH182" localSheetId="12" hidden="1">#REF!</definedName>
    <definedName name="BLPH182" localSheetId="13" hidden="1">#REF!</definedName>
    <definedName name="BLPH182" hidden="1">#REF!</definedName>
    <definedName name="BLPH183" localSheetId="11" hidden="1">#REF!</definedName>
    <definedName name="BLPH183" localSheetId="12" hidden="1">#REF!</definedName>
    <definedName name="BLPH183" localSheetId="13" hidden="1">#REF!</definedName>
    <definedName name="BLPH183" hidden="1">#REF!</definedName>
    <definedName name="BLPH184" localSheetId="11" hidden="1">#REF!</definedName>
    <definedName name="BLPH184" localSheetId="12" hidden="1">#REF!</definedName>
    <definedName name="BLPH184" localSheetId="13" hidden="1">#REF!</definedName>
    <definedName name="BLPH184" hidden="1">#REF!</definedName>
    <definedName name="BLPH185" localSheetId="11" hidden="1">#REF!</definedName>
    <definedName name="BLPH185" localSheetId="12" hidden="1">#REF!</definedName>
    <definedName name="BLPH185" localSheetId="13" hidden="1">#REF!</definedName>
    <definedName name="BLPH185" hidden="1">#REF!</definedName>
    <definedName name="BLPH186" localSheetId="11" hidden="1">#REF!</definedName>
    <definedName name="BLPH186" localSheetId="12" hidden="1">#REF!</definedName>
    <definedName name="BLPH186" localSheetId="13" hidden="1">#REF!</definedName>
    <definedName name="BLPH186" hidden="1">#REF!</definedName>
    <definedName name="BLPH187" localSheetId="11" hidden="1">#REF!</definedName>
    <definedName name="BLPH187" localSheetId="12" hidden="1">#REF!</definedName>
    <definedName name="BLPH187" localSheetId="13" hidden="1">#REF!</definedName>
    <definedName name="BLPH187" hidden="1">#REF!</definedName>
    <definedName name="BLPH188" localSheetId="11" hidden="1">#REF!</definedName>
    <definedName name="BLPH188" localSheetId="12" hidden="1">#REF!</definedName>
    <definedName name="BLPH188" localSheetId="13" hidden="1">#REF!</definedName>
    <definedName name="BLPH188" hidden="1">#REF!</definedName>
    <definedName name="BLPH189" localSheetId="11" hidden="1">#REF!</definedName>
    <definedName name="BLPH189" localSheetId="12" hidden="1">#REF!</definedName>
    <definedName name="BLPH189" localSheetId="13" hidden="1">#REF!</definedName>
    <definedName name="BLPH189" hidden="1">#REF!</definedName>
    <definedName name="BLPH19" localSheetId="11" hidden="1">#REF!</definedName>
    <definedName name="BLPH19" localSheetId="12" hidden="1">#REF!</definedName>
    <definedName name="BLPH19" localSheetId="13" hidden="1">#REF!</definedName>
    <definedName name="BLPH19" hidden="1">#REF!</definedName>
    <definedName name="BLPH190" localSheetId="11" hidden="1">#REF!</definedName>
    <definedName name="BLPH190" localSheetId="12" hidden="1">#REF!</definedName>
    <definedName name="BLPH190" localSheetId="13" hidden="1">#REF!</definedName>
    <definedName name="BLPH190" hidden="1">#REF!</definedName>
    <definedName name="BLPH191" localSheetId="11" hidden="1">#REF!</definedName>
    <definedName name="BLPH191" localSheetId="12" hidden="1">#REF!</definedName>
    <definedName name="BLPH191" localSheetId="13" hidden="1">#REF!</definedName>
    <definedName name="BLPH191" hidden="1">#REF!</definedName>
    <definedName name="BLPH192" localSheetId="11" hidden="1">#REF!</definedName>
    <definedName name="BLPH192" localSheetId="12" hidden="1">#REF!</definedName>
    <definedName name="BLPH192" localSheetId="13" hidden="1">#REF!</definedName>
    <definedName name="BLPH192" hidden="1">#REF!</definedName>
    <definedName name="BLPH193" localSheetId="11" hidden="1">#REF!</definedName>
    <definedName name="BLPH193" localSheetId="12" hidden="1">#REF!</definedName>
    <definedName name="BLPH193" localSheetId="13" hidden="1">#REF!</definedName>
    <definedName name="BLPH193" hidden="1">#REF!</definedName>
    <definedName name="BLPH194" localSheetId="11" hidden="1">#REF!</definedName>
    <definedName name="BLPH194" localSheetId="12" hidden="1">#REF!</definedName>
    <definedName name="BLPH194" localSheetId="13" hidden="1">#REF!</definedName>
    <definedName name="BLPH194" hidden="1">#REF!</definedName>
    <definedName name="BLPH195" localSheetId="11" hidden="1">#REF!</definedName>
    <definedName name="BLPH195" localSheetId="12" hidden="1">#REF!</definedName>
    <definedName name="BLPH195" localSheetId="13" hidden="1">#REF!</definedName>
    <definedName name="BLPH195" hidden="1">#REF!</definedName>
    <definedName name="BLPH196" localSheetId="11" hidden="1">#REF!</definedName>
    <definedName name="BLPH196" localSheetId="12" hidden="1">#REF!</definedName>
    <definedName name="BLPH196" localSheetId="13" hidden="1">#REF!</definedName>
    <definedName name="BLPH196" hidden="1">#REF!</definedName>
    <definedName name="BLPH197" localSheetId="11" hidden="1">#REF!</definedName>
    <definedName name="BLPH197" localSheetId="12" hidden="1">#REF!</definedName>
    <definedName name="BLPH197" localSheetId="13" hidden="1">#REF!</definedName>
    <definedName name="BLPH197" hidden="1">#REF!</definedName>
    <definedName name="BLPH198" localSheetId="11" hidden="1">#REF!</definedName>
    <definedName name="BLPH198" localSheetId="12" hidden="1">#REF!</definedName>
    <definedName name="BLPH198" localSheetId="13" hidden="1">#REF!</definedName>
    <definedName name="BLPH198" hidden="1">#REF!</definedName>
    <definedName name="BLPH199" localSheetId="11" hidden="1">#REF!</definedName>
    <definedName name="BLPH199" localSheetId="12" hidden="1">#REF!</definedName>
    <definedName name="BLPH199" localSheetId="13" hidden="1">#REF!</definedName>
    <definedName name="BLPH199" hidden="1">#REF!</definedName>
    <definedName name="BLPH2" localSheetId="11" hidden="1">#REF!</definedName>
    <definedName name="BLPH2" localSheetId="12" hidden="1">#REF!</definedName>
    <definedName name="BLPH2" localSheetId="13" hidden="1">#REF!</definedName>
    <definedName name="BLPH2" localSheetId="84" hidden="1">#REF!</definedName>
    <definedName name="BLPH2" localSheetId="87" hidden="1">#REF!</definedName>
    <definedName name="BLPH2" localSheetId="88" hidden="1">#REF!</definedName>
    <definedName name="BLPH2" localSheetId="91" hidden="1">#REF!</definedName>
    <definedName name="BLPH2" localSheetId="100" hidden="1">#REF!</definedName>
    <definedName name="BLPH2" localSheetId="33" hidden="1">#REF!</definedName>
    <definedName name="BLPH2" localSheetId="36" hidden="1">#REF!</definedName>
    <definedName name="BLPH2" localSheetId="37" hidden="1">#REF!</definedName>
    <definedName name="BLPH2" localSheetId="39" hidden="1">#REF!</definedName>
    <definedName name="BLPH2" localSheetId="75" hidden="1">#REF!</definedName>
    <definedName name="BLPH2" localSheetId="76" hidden="1">#REF!</definedName>
    <definedName name="BLPH2" localSheetId="78" hidden="1">#REF!</definedName>
    <definedName name="BLPH2" localSheetId="15" hidden="1">#REF!</definedName>
    <definedName name="BLPH2" hidden="1">#REF!</definedName>
    <definedName name="BLPH20" localSheetId="11" hidden="1">#REF!</definedName>
    <definedName name="BLPH20" localSheetId="12" hidden="1">#REF!</definedName>
    <definedName name="BLPH20" localSheetId="13" hidden="1">#REF!</definedName>
    <definedName name="BLPH20" localSheetId="79" hidden="1">#REF!</definedName>
    <definedName name="BLPH20" localSheetId="80" hidden="1">#REF!</definedName>
    <definedName name="BLPH20" localSheetId="81" hidden="1">#REF!</definedName>
    <definedName name="BLPH20" localSheetId="82" hidden="1">#REF!</definedName>
    <definedName name="BLPH20" localSheetId="83" hidden="1">#REF!</definedName>
    <definedName name="BLPH20" localSheetId="84" hidden="1">#REF!</definedName>
    <definedName name="BLPH20" localSheetId="87" hidden="1">#REF!</definedName>
    <definedName name="BLPH20" localSheetId="88" hidden="1">#REF!</definedName>
    <definedName name="BLPH20" localSheetId="89" hidden="1">#REF!</definedName>
    <definedName name="BLPH20" localSheetId="90" hidden="1">'11.05a Other_Re-opener Appendix'!#REF!</definedName>
    <definedName name="BLPH20" localSheetId="91" hidden="1">#REF!</definedName>
    <definedName name="BLPH20" localSheetId="92" hidden="1">#REF!</definedName>
    <definedName name="BLPH20" localSheetId="93" hidden="1">#REF!</definedName>
    <definedName name="BLPH20" localSheetId="94" hidden="1">#REF!</definedName>
    <definedName name="BLPH20" localSheetId="95" hidden="1">#REF!</definedName>
    <definedName name="BLPH20" localSheetId="99" hidden="1">#REF!</definedName>
    <definedName name="BLPH20" localSheetId="100" hidden="1">#REF!</definedName>
    <definedName name="BLPH20" localSheetId="33" hidden="1">#REF!</definedName>
    <definedName name="BLPH20" localSheetId="36" hidden="1">#REF!</definedName>
    <definedName name="BLPH20" localSheetId="37" hidden="1">#REF!</definedName>
    <definedName name="BLPH20" localSheetId="39" hidden="1">#REF!</definedName>
    <definedName name="BLPH20" localSheetId="73" hidden="1">#REF!</definedName>
    <definedName name="BLPH20" localSheetId="74" hidden="1">#REF!</definedName>
    <definedName name="BLPH20" localSheetId="75" hidden="1">#REF!</definedName>
    <definedName name="BLPH20" localSheetId="76" hidden="1">#REF!</definedName>
    <definedName name="BLPH20" localSheetId="77" hidden="1">#REF!</definedName>
    <definedName name="BLPH20" localSheetId="78" hidden="1">#REF!</definedName>
    <definedName name="BLPH20" localSheetId="15" hidden="1">#REF!</definedName>
    <definedName name="BLPH20" hidden="1">#REF!</definedName>
    <definedName name="BLPH200" localSheetId="11" hidden="1">#REF!</definedName>
    <definedName name="BLPH200" localSheetId="12" hidden="1">#REF!</definedName>
    <definedName name="BLPH200" localSheetId="13" hidden="1">#REF!</definedName>
    <definedName name="BLPH200" localSheetId="79" hidden="1">#REF!</definedName>
    <definedName name="BLPH200" localSheetId="80" hidden="1">#REF!</definedName>
    <definedName name="BLPH200" localSheetId="81" hidden="1">#REF!</definedName>
    <definedName name="BLPH200" localSheetId="82" hidden="1">#REF!</definedName>
    <definedName name="BLPH200" localSheetId="83" hidden="1">#REF!</definedName>
    <definedName name="BLPH200" localSheetId="84" hidden="1">#REF!</definedName>
    <definedName name="BLPH200" localSheetId="87" hidden="1">#REF!</definedName>
    <definedName name="BLPH200" localSheetId="88" hidden="1">#REF!</definedName>
    <definedName name="BLPH200" localSheetId="89" hidden="1">#REF!</definedName>
    <definedName name="BLPH200" localSheetId="90" hidden="1">'11.05a Other_Re-opener Appendix'!#REF!</definedName>
    <definedName name="BLPH200" localSheetId="91" hidden="1">#REF!</definedName>
    <definedName name="BLPH200" localSheetId="92" hidden="1">#REF!</definedName>
    <definedName name="BLPH200" localSheetId="93" hidden="1">#REF!</definedName>
    <definedName name="BLPH200" localSheetId="94" hidden="1">#REF!</definedName>
    <definedName name="BLPH200" localSheetId="95" hidden="1">#REF!</definedName>
    <definedName name="BLPH200" localSheetId="99" hidden="1">#REF!</definedName>
    <definedName name="BLPH200" localSheetId="100" hidden="1">#REF!</definedName>
    <definedName name="BLPH200" localSheetId="36" hidden="1">#REF!</definedName>
    <definedName name="BLPH200" localSheetId="37" hidden="1">#REF!</definedName>
    <definedName name="BLPH200" localSheetId="39" hidden="1">#REF!</definedName>
    <definedName name="BLPH200" localSheetId="73" hidden="1">#REF!</definedName>
    <definedName name="BLPH200" localSheetId="74" hidden="1">#REF!</definedName>
    <definedName name="BLPH200" localSheetId="75" hidden="1">#REF!</definedName>
    <definedName name="BLPH200" localSheetId="76" hidden="1">#REF!</definedName>
    <definedName name="BLPH200" localSheetId="77" hidden="1">#REF!</definedName>
    <definedName name="BLPH200" localSheetId="78" hidden="1">#REF!</definedName>
    <definedName name="BLPH200" hidden="1">#REF!</definedName>
    <definedName name="BLPH201" localSheetId="11" hidden="1">#REF!</definedName>
    <definedName name="BLPH201" localSheetId="12" hidden="1">#REF!</definedName>
    <definedName name="BLPH201" localSheetId="13" hidden="1">#REF!</definedName>
    <definedName name="BLPH201" localSheetId="79" hidden="1">#REF!</definedName>
    <definedName name="BLPH201" localSheetId="80" hidden="1">#REF!</definedName>
    <definedName name="BLPH201" localSheetId="81" hidden="1">#REF!</definedName>
    <definedName name="BLPH201" localSheetId="82" hidden="1">#REF!</definedName>
    <definedName name="BLPH201" localSheetId="83" hidden="1">#REF!</definedName>
    <definedName name="BLPH201" localSheetId="84" hidden="1">#REF!</definedName>
    <definedName name="BLPH201" localSheetId="87" hidden="1">#REF!</definedName>
    <definedName name="BLPH201" localSheetId="88" hidden="1">#REF!</definedName>
    <definedName name="BLPH201" localSheetId="89" hidden="1">#REF!</definedName>
    <definedName name="BLPH201" localSheetId="90" hidden="1">'11.05a Other_Re-opener Appendix'!#REF!</definedName>
    <definedName name="BLPH201" localSheetId="91" hidden="1">#REF!</definedName>
    <definedName name="BLPH201" localSheetId="92" hidden="1">#REF!</definedName>
    <definedName name="BLPH201" localSheetId="93" hidden="1">#REF!</definedName>
    <definedName name="BLPH201" localSheetId="94" hidden="1">#REF!</definedName>
    <definedName name="BLPH201" localSheetId="95" hidden="1">#REF!</definedName>
    <definedName name="BLPH201" localSheetId="99" hidden="1">#REF!</definedName>
    <definedName name="BLPH201" localSheetId="100" hidden="1">#REF!</definedName>
    <definedName name="BLPH201" localSheetId="36" hidden="1">#REF!</definedName>
    <definedName name="BLPH201" localSheetId="37" hidden="1">#REF!</definedName>
    <definedName name="BLPH201" localSheetId="39" hidden="1">#REF!</definedName>
    <definedName name="BLPH201" localSheetId="73" hidden="1">#REF!</definedName>
    <definedName name="BLPH201" localSheetId="74" hidden="1">#REF!</definedName>
    <definedName name="BLPH201" localSheetId="75" hidden="1">#REF!</definedName>
    <definedName name="BLPH201" localSheetId="76" hidden="1">#REF!</definedName>
    <definedName name="BLPH201" localSheetId="77" hidden="1">#REF!</definedName>
    <definedName name="BLPH201" localSheetId="78" hidden="1">#REF!</definedName>
    <definedName name="BLPH201" hidden="1">#REF!</definedName>
    <definedName name="BLPH202" localSheetId="11" hidden="1">#REF!</definedName>
    <definedName name="BLPH202" localSheetId="12" hidden="1">#REF!</definedName>
    <definedName name="BLPH202" localSheetId="13" hidden="1">#REF!</definedName>
    <definedName name="BLPH202" hidden="1">#REF!</definedName>
    <definedName name="BLPH203" localSheetId="11" hidden="1">#REF!</definedName>
    <definedName name="BLPH203" localSheetId="12" hidden="1">#REF!</definedName>
    <definedName name="BLPH203" localSheetId="13" hidden="1">#REF!</definedName>
    <definedName name="BLPH203" hidden="1">#REF!</definedName>
    <definedName name="BLPH204" localSheetId="11" hidden="1">#REF!</definedName>
    <definedName name="BLPH204" localSheetId="12" hidden="1">#REF!</definedName>
    <definedName name="BLPH204" localSheetId="13" hidden="1">#REF!</definedName>
    <definedName name="BLPH204" hidden="1">#REF!</definedName>
    <definedName name="BLPH205" localSheetId="11" hidden="1">#REF!</definedName>
    <definedName name="BLPH205" localSheetId="12" hidden="1">#REF!</definedName>
    <definedName name="BLPH205" localSheetId="13" hidden="1">#REF!</definedName>
    <definedName name="BLPH205" hidden="1">#REF!</definedName>
    <definedName name="BLPH206" localSheetId="11" hidden="1">#REF!</definedName>
    <definedName name="BLPH206" localSheetId="12" hidden="1">#REF!</definedName>
    <definedName name="BLPH206" localSheetId="13" hidden="1">#REF!</definedName>
    <definedName name="BLPH206" hidden="1">#REF!</definedName>
    <definedName name="BLPH207" localSheetId="11" hidden="1">#REF!</definedName>
    <definedName name="BLPH207" localSheetId="12" hidden="1">#REF!</definedName>
    <definedName name="BLPH207" localSheetId="13" hidden="1">#REF!</definedName>
    <definedName name="BLPH207" hidden="1">#REF!</definedName>
    <definedName name="BLPH208" localSheetId="11" hidden="1">#REF!</definedName>
    <definedName name="BLPH208" localSheetId="12" hidden="1">#REF!</definedName>
    <definedName name="BLPH208" localSheetId="13" hidden="1">#REF!</definedName>
    <definedName name="BLPH208" hidden="1">#REF!</definedName>
    <definedName name="BLPH209" localSheetId="11" hidden="1">#REF!</definedName>
    <definedName name="BLPH209" localSheetId="12" hidden="1">#REF!</definedName>
    <definedName name="BLPH209" localSheetId="13" hidden="1">#REF!</definedName>
    <definedName name="BLPH209" hidden="1">#REF!</definedName>
    <definedName name="BLPH21" hidden="1">#REF!</definedName>
    <definedName name="BLPH210" localSheetId="11" hidden="1">#REF!</definedName>
    <definedName name="BLPH210" localSheetId="12" hidden="1">#REF!</definedName>
    <definedName name="BLPH210" localSheetId="13" hidden="1">#REF!</definedName>
    <definedName name="BLPH210" localSheetId="79" hidden="1">#REF!</definedName>
    <definedName name="BLPH210" localSheetId="80" hidden="1">#REF!</definedName>
    <definedName name="BLPH210" localSheetId="81" hidden="1">#REF!</definedName>
    <definedName name="BLPH210" localSheetId="82" hidden="1">#REF!</definedName>
    <definedName name="BLPH210" localSheetId="83" hidden="1">#REF!</definedName>
    <definedName name="BLPH210" localSheetId="84" hidden="1">#REF!</definedName>
    <definedName name="BLPH210" localSheetId="87" hidden="1">#REF!</definedName>
    <definedName name="BLPH210" localSheetId="88" hidden="1">#REF!</definedName>
    <definedName name="BLPH210" localSheetId="89" hidden="1">#REF!</definedName>
    <definedName name="BLPH210" localSheetId="90" hidden="1">'11.05a Other_Re-opener Appendix'!#REF!</definedName>
    <definedName name="BLPH210" localSheetId="91" hidden="1">#REF!</definedName>
    <definedName name="BLPH210" localSheetId="92" hidden="1">#REF!</definedName>
    <definedName name="BLPH210" localSheetId="93" hidden="1">#REF!</definedName>
    <definedName name="BLPH210" localSheetId="94" hidden="1">#REF!</definedName>
    <definedName name="BLPH210" localSheetId="95" hidden="1">#REF!</definedName>
    <definedName name="BLPH210" localSheetId="99" hidden="1">#REF!</definedName>
    <definedName name="BLPH210" localSheetId="100" hidden="1">#REF!</definedName>
    <definedName name="BLPH210" localSheetId="33" hidden="1">#REF!</definedName>
    <definedName name="BLPH210" localSheetId="36" hidden="1">#REF!</definedName>
    <definedName name="BLPH210" localSheetId="37" hidden="1">#REF!</definedName>
    <definedName name="BLPH210" localSheetId="39" hidden="1">#REF!</definedName>
    <definedName name="BLPH210" localSheetId="73" hidden="1">#REF!</definedName>
    <definedName name="BLPH210" localSheetId="74" hidden="1">#REF!</definedName>
    <definedName name="BLPH210" localSheetId="75" hidden="1">#REF!</definedName>
    <definedName name="BLPH210" localSheetId="76" hidden="1">#REF!</definedName>
    <definedName name="BLPH210" localSheetId="77" hidden="1">#REF!</definedName>
    <definedName name="BLPH210" localSheetId="78" hidden="1">#REF!</definedName>
    <definedName name="BLPH210" localSheetId="15" hidden="1">#REF!</definedName>
    <definedName name="BLPH210" hidden="1">#REF!</definedName>
    <definedName name="BLPH211" localSheetId="11" hidden="1">#REF!</definedName>
    <definedName name="BLPH211" localSheetId="12" hidden="1">#REF!</definedName>
    <definedName name="BLPH211" localSheetId="13" hidden="1">#REF!</definedName>
    <definedName name="BLPH211" localSheetId="79" hidden="1">#REF!</definedName>
    <definedName name="BLPH211" localSheetId="80" hidden="1">#REF!</definedName>
    <definedName name="BLPH211" localSheetId="81" hidden="1">#REF!</definedName>
    <definedName name="BLPH211" localSheetId="82" hidden="1">#REF!</definedName>
    <definedName name="BLPH211" localSheetId="83" hidden="1">#REF!</definedName>
    <definedName name="BLPH211" localSheetId="84" hidden="1">#REF!</definedName>
    <definedName name="BLPH211" localSheetId="87" hidden="1">#REF!</definedName>
    <definedName name="BLPH211" localSheetId="88" hidden="1">#REF!</definedName>
    <definedName name="BLPH211" localSheetId="89" hidden="1">#REF!</definedName>
    <definedName name="BLPH211" localSheetId="90" hidden="1">'11.05a Other_Re-opener Appendix'!#REF!</definedName>
    <definedName name="BLPH211" localSheetId="91" hidden="1">#REF!</definedName>
    <definedName name="BLPH211" localSheetId="92" hidden="1">#REF!</definedName>
    <definedName name="BLPH211" localSheetId="93" hidden="1">#REF!</definedName>
    <definedName name="BLPH211" localSheetId="94" hidden="1">#REF!</definedName>
    <definedName name="BLPH211" localSheetId="95" hidden="1">#REF!</definedName>
    <definedName name="BLPH211" localSheetId="99" hidden="1">#REF!</definedName>
    <definedName name="BLPH211" localSheetId="100" hidden="1">#REF!</definedName>
    <definedName name="BLPH211" localSheetId="36" hidden="1">#REF!</definedName>
    <definedName name="BLPH211" localSheetId="37" hidden="1">#REF!</definedName>
    <definedName name="BLPH211" localSheetId="39" hidden="1">#REF!</definedName>
    <definedName name="BLPH211" localSheetId="73" hidden="1">#REF!</definedName>
    <definedName name="BLPH211" localSheetId="74" hidden="1">#REF!</definedName>
    <definedName name="BLPH211" localSheetId="75" hidden="1">#REF!</definedName>
    <definedName name="BLPH211" localSheetId="76" hidden="1">#REF!</definedName>
    <definedName name="BLPH211" localSheetId="77" hidden="1">#REF!</definedName>
    <definedName name="BLPH211" localSheetId="78" hidden="1">#REF!</definedName>
    <definedName name="BLPH211" hidden="1">#REF!</definedName>
    <definedName name="BLPH212" localSheetId="11" hidden="1">#REF!</definedName>
    <definedName name="BLPH212" localSheetId="12" hidden="1">#REF!</definedName>
    <definedName name="BLPH212" localSheetId="13" hidden="1">#REF!</definedName>
    <definedName name="BLPH212" localSheetId="79" hidden="1">#REF!</definedName>
    <definedName name="BLPH212" localSheetId="80" hidden="1">#REF!</definedName>
    <definedName name="BLPH212" localSheetId="81" hidden="1">#REF!</definedName>
    <definedName name="BLPH212" localSheetId="82" hidden="1">#REF!</definedName>
    <definedName name="BLPH212" localSheetId="83" hidden="1">#REF!</definedName>
    <definedName name="BLPH212" localSheetId="84" hidden="1">#REF!</definedName>
    <definedName name="BLPH212" localSheetId="87" hidden="1">#REF!</definedName>
    <definedName name="BLPH212" localSheetId="88" hidden="1">#REF!</definedName>
    <definedName name="BLPH212" localSheetId="89" hidden="1">#REF!</definedName>
    <definedName name="BLPH212" localSheetId="90" hidden="1">'11.05a Other_Re-opener Appendix'!#REF!</definedName>
    <definedName name="BLPH212" localSheetId="91" hidden="1">#REF!</definedName>
    <definedName name="BLPH212" localSheetId="92" hidden="1">#REF!</definedName>
    <definedName name="BLPH212" localSheetId="93" hidden="1">#REF!</definedName>
    <definedName name="BLPH212" localSheetId="94" hidden="1">#REF!</definedName>
    <definedName name="BLPH212" localSheetId="95" hidden="1">#REF!</definedName>
    <definedName name="BLPH212" localSheetId="99" hidden="1">#REF!</definedName>
    <definedName name="BLPH212" localSheetId="100" hidden="1">#REF!</definedName>
    <definedName name="BLPH212" localSheetId="36" hidden="1">#REF!</definedName>
    <definedName name="BLPH212" localSheetId="37" hidden="1">#REF!</definedName>
    <definedName name="BLPH212" localSheetId="39" hidden="1">#REF!</definedName>
    <definedName name="BLPH212" localSheetId="73" hidden="1">#REF!</definedName>
    <definedName name="BLPH212" localSheetId="74" hidden="1">#REF!</definedName>
    <definedName name="BLPH212" localSheetId="75" hidden="1">#REF!</definedName>
    <definedName name="BLPH212" localSheetId="76" hidden="1">#REF!</definedName>
    <definedName name="BLPH212" localSheetId="77" hidden="1">#REF!</definedName>
    <definedName name="BLPH212" localSheetId="78" hidden="1">#REF!</definedName>
    <definedName name="BLPH212" hidden="1">#REF!</definedName>
    <definedName name="BLPH213" localSheetId="11" hidden="1">#REF!</definedName>
    <definedName name="BLPH213" localSheetId="12" hidden="1">#REF!</definedName>
    <definedName name="BLPH213" localSheetId="13" hidden="1">#REF!</definedName>
    <definedName name="BLPH213" hidden="1">#REF!</definedName>
    <definedName name="BLPH214" localSheetId="11" hidden="1">#REF!</definedName>
    <definedName name="BLPH214" localSheetId="12" hidden="1">#REF!</definedName>
    <definedName name="BLPH214" localSheetId="13" hidden="1">#REF!</definedName>
    <definedName name="BLPH214" hidden="1">#REF!</definedName>
    <definedName name="BLPH215" localSheetId="11" hidden="1">#REF!</definedName>
    <definedName name="BLPH215" localSheetId="12" hidden="1">#REF!</definedName>
    <definedName name="BLPH215" localSheetId="13" hidden="1">#REF!</definedName>
    <definedName name="BLPH215" hidden="1">#REF!</definedName>
    <definedName name="BLPH216" localSheetId="11" hidden="1">#REF!</definedName>
    <definedName name="BLPH216" localSheetId="12" hidden="1">#REF!</definedName>
    <definedName name="BLPH216" localSheetId="13" hidden="1">#REF!</definedName>
    <definedName name="BLPH216" hidden="1">#REF!</definedName>
    <definedName name="BLPH217" localSheetId="11" hidden="1">#REF!</definedName>
    <definedName name="BLPH217" localSheetId="12" hidden="1">#REF!</definedName>
    <definedName name="BLPH217" localSheetId="13" hidden="1">#REF!</definedName>
    <definedName name="BLPH217" hidden="1">#REF!</definedName>
    <definedName name="BLPH218" localSheetId="11" hidden="1">#REF!</definedName>
    <definedName name="BLPH218" localSheetId="12" hidden="1">#REF!</definedName>
    <definedName name="BLPH218" localSheetId="13" hidden="1">#REF!</definedName>
    <definedName name="BLPH218" hidden="1">#REF!</definedName>
    <definedName name="BLPH219" localSheetId="11" hidden="1">#REF!</definedName>
    <definedName name="BLPH219" localSheetId="12" hidden="1">#REF!</definedName>
    <definedName name="BLPH219" localSheetId="13" hidden="1">#REF!</definedName>
    <definedName name="BLPH219" hidden="1">#REF!</definedName>
    <definedName name="BLPH22" hidden="1">#REF!</definedName>
    <definedName name="BLPH220" localSheetId="11" hidden="1">#REF!</definedName>
    <definedName name="BLPH220" localSheetId="12" hidden="1">#REF!</definedName>
    <definedName name="BLPH220" localSheetId="13" hidden="1">#REF!</definedName>
    <definedName name="BLPH220" localSheetId="79" hidden="1">#REF!</definedName>
    <definedName name="BLPH220" localSheetId="80" hidden="1">#REF!</definedName>
    <definedName name="BLPH220" localSheetId="81" hidden="1">#REF!</definedName>
    <definedName name="BLPH220" localSheetId="82" hidden="1">#REF!</definedName>
    <definedName name="BLPH220" localSheetId="83" hidden="1">#REF!</definedName>
    <definedName name="BLPH220" localSheetId="84" hidden="1">#REF!</definedName>
    <definedName name="BLPH220" localSheetId="87" hidden="1">#REF!</definedName>
    <definedName name="BLPH220" localSheetId="88" hidden="1">#REF!</definedName>
    <definedName name="BLPH220" localSheetId="89" hidden="1">#REF!</definedName>
    <definedName name="BLPH220" localSheetId="90" hidden="1">'11.05a Other_Re-opener Appendix'!#REF!</definedName>
    <definedName name="BLPH220" localSheetId="91" hidden="1">#REF!</definedName>
    <definedName name="BLPH220" localSheetId="92" hidden="1">#REF!</definedName>
    <definedName name="BLPH220" localSheetId="93" hidden="1">#REF!</definedName>
    <definedName name="BLPH220" localSheetId="94" hidden="1">#REF!</definedName>
    <definedName name="BLPH220" localSheetId="95" hidden="1">#REF!</definedName>
    <definedName name="BLPH220" localSheetId="99" hidden="1">#REF!</definedName>
    <definedName name="BLPH220" localSheetId="100" hidden="1">#REF!</definedName>
    <definedName name="BLPH220" localSheetId="33" hidden="1">#REF!</definedName>
    <definedName name="BLPH220" localSheetId="36" hidden="1">#REF!</definedName>
    <definedName name="BLPH220" localSheetId="37" hidden="1">#REF!</definedName>
    <definedName name="BLPH220" localSheetId="39" hidden="1">#REF!</definedName>
    <definedName name="BLPH220" localSheetId="73" hidden="1">#REF!</definedName>
    <definedName name="BLPH220" localSheetId="74" hidden="1">#REF!</definedName>
    <definedName name="BLPH220" localSheetId="75" hidden="1">#REF!</definedName>
    <definedName name="BLPH220" localSheetId="76" hidden="1">#REF!</definedName>
    <definedName name="BLPH220" localSheetId="77" hidden="1">#REF!</definedName>
    <definedName name="BLPH220" localSheetId="78" hidden="1">#REF!</definedName>
    <definedName name="BLPH220" localSheetId="15" hidden="1">#REF!</definedName>
    <definedName name="BLPH220" hidden="1">#REF!</definedName>
    <definedName name="BLPH221" localSheetId="11" hidden="1">#REF!</definedName>
    <definedName name="BLPH221" localSheetId="12" hidden="1">#REF!</definedName>
    <definedName name="BLPH221" localSheetId="13" hidden="1">#REF!</definedName>
    <definedName name="BLPH221" localSheetId="79" hidden="1">#REF!</definedName>
    <definedName name="BLPH221" localSheetId="80" hidden="1">#REF!</definedName>
    <definedName name="BLPH221" localSheetId="81" hidden="1">#REF!</definedName>
    <definedName name="BLPH221" localSheetId="82" hidden="1">#REF!</definedName>
    <definedName name="BLPH221" localSheetId="83" hidden="1">#REF!</definedName>
    <definedName name="BLPH221" localSheetId="84" hidden="1">#REF!</definedName>
    <definedName name="BLPH221" localSheetId="87" hidden="1">#REF!</definedName>
    <definedName name="BLPH221" localSheetId="88" hidden="1">#REF!</definedName>
    <definedName name="BLPH221" localSheetId="89" hidden="1">#REF!</definedName>
    <definedName name="BLPH221" localSheetId="90" hidden="1">'11.05a Other_Re-opener Appendix'!#REF!</definedName>
    <definedName name="BLPH221" localSheetId="91" hidden="1">#REF!</definedName>
    <definedName name="BLPH221" localSheetId="92" hidden="1">#REF!</definedName>
    <definedName name="BLPH221" localSheetId="93" hidden="1">#REF!</definedName>
    <definedName name="BLPH221" localSheetId="94" hidden="1">#REF!</definedName>
    <definedName name="BLPH221" localSheetId="95" hidden="1">#REF!</definedName>
    <definedName name="BLPH221" localSheetId="99" hidden="1">#REF!</definedName>
    <definedName name="BLPH221" localSheetId="100" hidden="1">#REF!</definedName>
    <definedName name="BLPH221" localSheetId="36" hidden="1">#REF!</definedName>
    <definedName name="BLPH221" localSheetId="37" hidden="1">#REF!</definedName>
    <definedName name="BLPH221" localSheetId="39" hidden="1">#REF!</definedName>
    <definedName name="BLPH221" localSheetId="73" hidden="1">#REF!</definedName>
    <definedName name="BLPH221" localSheetId="74" hidden="1">#REF!</definedName>
    <definedName name="BLPH221" localSheetId="75" hidden="1">#REF!</definedName>
    <definedName name="BLPH221" localSheetId="76" hidden="1">#REF!</definedName>
    <definedName name="BLPH221" localSheetId="77" hidden="1">#REF!</definedName>
    <definedName name="BLPH221" localSheetId="78" hidden="1">#REF!</definedName>
    <definedName name="BLPH221" hidden="1">#REF!</definedName>
    <definedName name="BLPH222" localSheetId="11" hidden="1">#REF!</definedName>
    <definedName name="BLPH222" localSheetId="12" hidden="1">#REF!</definedName>
    <definedName name="BLPH222" localSheetId="13" hidden="1">#REF!</definedName>
    <definedName name="BLPH222" localSheetId="79" hidden="1">#REF!</definedName>
    <definedName name="BLPH222" localSheetId="80" hidden="1">#REF!</definedName>
    <definedName name="BLPH222" localSheetId="81" hidden="1">#REF!</definedName>
    <definedName name="BLPH222" localSheetId="82" hidden="1">#REF!</definedName>
    <definedName name="BLPH222" localSheetId="83" hidden="1">#REF!</definedName>
    <definedName name="BLPH222" localSheetId="84" hidden="1">#REF!</definedName>
    <definedName name="BLPH222" localSheetId="87" hidden="1">#REF!</definedName>
    <definedName name="BLPH222" localSheetId="88" hidden="1">#REF!</definedName>
    <definedName name="BLPH222" localSheetId="89" hidden="1">#REF!</definedName>
    <definedName name="BLPH222" localSheetId="90" hidden="1">'11.05a Other_Re-opener Appendix'!#REF!</definedName>
    <definedName name="BLPH222" localSheetId="91" hidden="1">#REF!</definedName>
    <definedName name="BLPH222" localSheetId="92" hidden="1">#REF!</definedName>
    <definedName name="BLPH222" localSheetId="93" hidden="1">#REF!</definedName>
    <definedName name="BLPH222" localSheetId="94" hidden="1">#REF!</definedName>
    <definedName name="BLPH222" localSheetId="95" hidden="1">#REF!</definedName>
    <definedName name="BLPH222" localSheetId="99" hidden="1">#REF!</definedName>
    <definedName name="BLPH222" localSheetId="100" hidden="1">#REF!</definedName>
    <definedName name="BLPH222" localSheetId="36" hidden="1">#REF!</definedName>
    <definedName name="BLPH222" localSheetId="37" hidden="1">#REF!</definedName>
    <definedName name="BLPH222" localSheetId="39" hidden="1">#REF!</definedName>
    <definedName name="BLPH222" localSheetId="73" hidden="1">#REF!</definedName>
    <definedName name="BLPH222" localSheetId="74" hidden="1">#REF!</definedName>
    <definedName name="BLPH222" localSheetId="75" hidden="1">#REF!</definedName>
    <definedName name="BLPH222" localSheetId="76" hidden="1">#REF!</definedName>
    <definedName name="BLPH222" localSheetId="77" hidden="1">#REF!</definedName>
    <definedName name="BLPH222" localSheetId="78" hidden="1">#REF!</definedName>
    <definedName name="BLPH222" hidden="1">#REF!</definedName>
    <definedName name="BLPH223" localSheetId="11" hidden="1">#REF!</definedName>
    <definedName name="BLPH223" localSheetId="12" hidden="1">#REF!</definedName>
    <definedName name="BLPH223" localSheetId="13" hidden="1">#REF!</definedName>
    <definedName name="BLPH223" hidden="1">#REF!</definedName>
    <definedName name="BLPH224" localSheetId="11" hidden="1">#REF!</definedName>
    <definedName name="BLPH224" localSheetId="12" hidden="1">#REF!</definedName>
    <definedName name="BLPH224" localSheetId="13" hidden="1">#REF!</definedName>
    <definedName name="BLPH224" hidden="1">#REF!</definedName>
    <definedName name="BLPH225" localSheetId="11" hidden="1">#REF!</definedName>
    <definedName name="BLPH225" localSheetId="12" hidden="1">#REF!</definedName>
    <definedName name="BLPH225" localSheetId="13" hidden="1">#REF!</definedName>
    <definedName name="BLPH225" hidden="1">#REF!</definedName>
    <definedName name="BLPH226" localSheetId="11" hidden="1">#REF!</definedName>
    <definedName name="BLPH226" localSheetId="12" hidden="1">#REF!</definedName>
    <definedName name="BLPH226" localSheetId="13" hidden="1">#REF!</definedName>
    <definedName name="BLPH226" hidden="1">#REF!</definedName>
    <definedName name="BLPH227" localSheetId="11" hidden="1">#REF!</definedName>
    <definedName name="BLPH227" localSheetId="12" hidden="1">#REF!</definedName>
    <definedName name="BLPH227" localSheetId="13" hidden="1">#REF!</definedName>
    <definedName name="BLPH227" hidden="1">#REF!</definedName>
    <definedName name="BLPH228" localSheetId="11" hidden="1">#REF!</definedName>
    <definedName name="BLPH228" localSheetId="12" hidden="1">#REF!</definedName>
    <definedName name="BLPH228" localSheetId="13" hidden="1">#REF!</definedName>
    <definedName name="BLPH228" hidden="1">#REF!</definedName>
    <definedName name="BLPH229" localSheetId="11" hidden="1">#REF!</definedName>
    <definedName name="BLPH229" localSheetId="12" hidden="1">#REF!</definedName>
    <definedName name="BLPH229" localSheetId="13" hidden="1">#REF!</definedName>
    <definedName name="BLPH229" hidden="1">#REF!</definedName>
    <definedName name="BLPH23" hidden="1">#REF!</definedName>
    <definedName name="BLPH230" localSheetId="11" hidden="1">#REF!</definedName>
    <definedName name="BLPH230" localSheetId="12" hidden="1">#REF!</definedName>
    <definedName name="BLPH230" localSheetId="13" hidden="1">#REF!</definedName>
    <definedName name="BLPH230" localSheetId="79" hidden="1">#REF!</definedName>
    <definedName name="BLPH230" localSheetId="80" hidden="1">#REF!</definedName>
    <definedName name="BLPH230" localSheetId="81" hidden="1">#REF!</definedName>
    <definedName name="BLPH230" localSheetId="82" hidden="1">#REF!</definedName>
    <definedName name="BLPH230" localSheetId="83" hidden="1">#REF!</definedName>
    <definedName name="BLPH230" localSheetId="84" hidden="1">#REF!</definedName>
    <definedName name="BLPH230" localSheetId="87" hidden="1">#REF!</definedName>
    <definedName name="BLPH230" localSheetId="88" hidden="1">#REF!</definedName>
    <definedName name="BLPH230" localSheetId="89" hidden="1">#REF!</definedName>
    <definedName name="BLPH230" localSheetId="90" hidden="1">'11.05a Other_Re-opener Appendix'!#REF!</definedName>
    <definedName name="BLPH230" localSheetId="91" hidden="1">#REF!</definedName>
    <definedName name="BLPH230" localSheetId="92" hidden="1">#REF!</definedName>
    <definedName name="BLPH230" localSheetId="93" hidden="1">#REF!</definedName>
    <definedName name="BLPH230" localSheetId="94" hidden="1">#REF!</definedName>
    <definedName name="BLPH230" localSheetId="95" hidden="1">#REF!</definedName>
    <definedName name="BLPH230" localSheetId="99" hidden="1">#REF!</definedName>
    <definedName name="BLPH230" localSheetId="100" hidden="1">#REF!</definedName>
    <definedName name="BLPH230" localSheetId="33" hidden="1">#REF!</definedName>
    <definedName name="BLPH230" localSheetId="36" hidden="1">#REF!</definedName>
    <definedName name="BLPH230" localSheetId="37" hidden="1">#REF!</definedName>
    <definedName name="BLPH230" localSheetId="39" hidden="1">#REF!</definedName>
    <definedName name="BLPH230" localSheetId="73" hidden="1">#REF!</definedName>
    <definedName name="BLPH230" localSheetId="74" hidden="1">#REF!</definedName>
    <definedName name="BLPH230" localSheetId="75" hidden="1">#REF!</definedName>
    <definedName name="BLPH230" localSheetId="76" hidden="1">#REF!</definedName>
    <definedName name="BLPH230" localSheetId="77" hidden="1">#REF!</definedName>
    <definedName name="BLPH230" localSheetId="78" hidden="1">#REF!</definedName>
    <definedName name="BLPH230" localSheetId="15" hidden="1">#REF!</definedName>
    <definedName name="BLPH230" hidden="1">#REF!</definedName>
    <definedName name="BLPH231" localSheetId="11" hidden="1">#REF!</definedName>
    <definedName name="BLPH231" localSheetId="12" hidden="1">#REF!</definedName>
    <definedName name="BLPH231" localSheetId="13" hidden="1">#REF!</definedName>
    <definedName name="BLPH231" localSheetId="79" hidden="1">#REF!</definedName>
    <definedName name="BLPH231" localSheetId="80" hidden="1">#REF!</definedName>
    <definedName name="BLPH231" localSheetId="81" hidden="1">#REF!</definedName>
    <definedName name="BLPH231" localSheetId="82" hidden="1">#REF!</definedName>
    <definedName name="BLPH231" localSheetId="83" hidden="1">#REF!</definedName>
    <definedName name="BLPH231" localSheetId="84" hidden="1">#REF!</definedName>
    <definedName name="BLPH231" localSheetId="87" hidden="1">#REF!</definedName>
    <definedName name="BLPH231" localSheetId="88" hidden="1">#REF!</definedName>
    <definedName name="BLPH231" localSheetId="89" hidden="1">#REF!</definedName>
    <definedName name="BLPH231" localSheetId="90" hidden="1">'11.05a Other_Re-opener Appendix'!#REF!</definedName>
    <definedName name="BLPH231" localSheetId="91" hidden="1">#REF!</definedName>
    <definedName name="BLPH231" localSheetId="92" hidden="1">#REF!</definedName>
    <definedName name="BLPH231" localSheetId="93" hidden="1">#REF!</definedName>
    <definedName name="BLPH231" localSheetId="94" hidden="1">#REF!</definedName>
    <definedName name="BLPH231" localSheetId="95" hidden="1">#REF!</definedName>
    <definedName name="BLPH231" localSheetId="99" hidden="1">#REF!</definedName>
    <definedName name="BLPH231" localSheetId="100" hidden="1">#REF!</definedName>
    <definedName name="BLPH231" localSheetId="36" hidden="1">#REF!</definedName>
    <definedName name="BLPH231" localSheetId="37" hidden="1">#REF!</definedName>
    <definedName name="BLPH231" localSheetId="39" hidden="1">#REF!</definedName>
    <definedName name="BLPH231" localSheetId="73" hidden="1">#REF!</definedName>
    <definedName name="BLPH231" localSheetId="74" hidden="1">#REF!</definedName>
    <definedName name="BLPH231" localSheetId="75" hidden="1">#REF!</definedName>
    <definedName name="BLPH231" localSheetId="76" hidden="1">#REF!</definedName>
    <definedName name="BLPH231" localSheetId="77" hidden="1">#REF!</definedName>
    <definedName name="BLPH231" localSheetId="78" hidden="1">#REF!</definedName>
    <definedName name="BLPH231" hidden="1">#REF!</definedName>
    <definedName name="BLPH232" localSheetId="11" hidden="1">#REF!</definedName>
    <definedName name="BLPH232" localSheetId="12" hidden="1">#REF!</definedName>
    <definedName name="BLPH232" localSheetId="13" hidden="1">#REF!</definedName>
    <definedName name="BLPH232" localSheetId="79" hidden="1">#REF!</definedName>
    <definedName name="BLPH232" localSheetId="80" hidden="1">#REF!</definedName>
    <definedName name="BLPH232" localSheetId="81" hidden="1">#REF!</definedName>
    <definedName name="BLPH232" localSheetId="82" hidden="1">#REF!</definedName>
    <definedName name="BLPH232" localSheetId="83" hidden="1">#REF!</definedName>
    <definedName name="BLPH232" localSheetId="84" hidden="1">#REF!</definedName>
    <definedName name="BLPH232" localSheetId="87" hidden="1">#REF!</definedName>
    <definedName name="BLPH232" localSheetId="88" hidden="1">#REF!</definedName>
    <definedName name="BLPH232" localSheetId="89" hidden="1">#REF!</definedName>
    <definedName name="BLPH232" localSheetId="90" hidden="1">'11.05a Other_Re-opener Appendix'!#REF!</definedName>
    <definedName name="BLPH232" localSheetId="91" hidden="1">#REF!</definedName>
    <definedName name="BLPH232" localSheetId="92" hidden="1">#REF!</definedName>
    <definedName name="BLPH232" localSheetId="93" hidden="1">#REF!</definedName>
    <definedName name="BLPH232" localSheetId="94" hidden="1">#REF!</definedName>
    <definedName name="BLPH232" localSheetId="95" hidden="1">#REF!</definedName>
    <definedName name="BLPH232" localSheetId="99" hidden="1">#REF!</definedName>
    <definedName name="BLPH232" localSheetId="100" hidden="1">#REF!</definedName>
    <definedName name="BLPH232" localSheetId="36" hidden="1">#REF!</definedName>
    <definedName name="BLPH232" localSheetId="37" hidden="1">#REF!</definedName>
    <definedName name="BLPH232" localSheetId="39" hidden="1">#REF!</definedName>
    <definedName name="BLPH232" localSheetId="73" hidden="1">#REF!</definedName>
    <definedName name="BLPH232" localSheetId="74" hidden="1">#REF!</definedName>
    <definedName name="BLPH232" localSheetId="75" hidden="1">#REF!</definedName>
    <definedName name="BLPH232" localSheetId="76" hidden="1">#REF!</definedName>
    <definedName name="BLPH232" localSheetId="77" hidden="1">#REF!</definedName>
    <definedName name="BLPH232" localSheetId="78" hidden="1">#REF!</definedName>
    <definedName name="BLPH232" hidden="1">#REF!</definedName>
    <definedName name="BLPH233" localSheetId="11" hidden="1">#REF!</definedName>
    <definedName name="BLPH233" localSheetId="12" hidden="1">#REF!</definedName>
    <definedName name="BLPH233" localSheetId="13" hidden="1">#REF!</definedName>
    <definedName name="BLPH233" hidden="1">#REF!</definedName>
    <definedName name="BLPH234" localSheetId="11" hidden="1">#REF!</definedName>
    <definedName name="BLPH234" localSheetId="12" hidden="1">#REF!</definedName>
    <definedName name="BLPH234" localSheetId="13" hidden="1">#REF!</definedName>
    <definedName name="BLPH234" hidden="1">#REF!</definedName>
    <definedName name="BLPH235" localSheetId="11" hidden="1">#REF!</definedName>
    <definedName name="BLPH235" localSheetId="12" hidden="1">#REF!</definedName>
    <definedName name="BLPH235" localSheetId="13" hidden="1">#REF!</definedName>
    <definedName name="BLPH235" hidden="1">#REF!</definedName>
    <definedName name="BLPH236" localSheetId="11" hidden="1">#REF!</definedName>
    <definedName name="BLPH236" localSheetId="12" hidden="1">#REF!</definedName>
    <definedName name="BLPH236" localSheetId="13" hidden="1">#REF!</definedName>
    <definedName name="BLPH236" hidden="1">#REF!</definedName>
    <definedName name="BLPH237" localSheetId="11" hidden="1">#REF!</definedName>
    <definedName name="BLPH237" localSheetId="12" hidden="1">#REF!</definedName>
    <definedName name="BLPH237" localSheetId="13" hidden="1">#REF!</definedName>
    <definedName name="BLPH237" hidden="1">#REF!</definedName>
    <definedName name="BLPH238" localSheetId="11" hidden="1">#REF!</definedName>
    <definedName name="BLPH238" localSheetId="12" hidden="1">#REF!</definedName>
    <definedName name="BLPH238" localSheetId="13" hidden="1">#REF!</definedName>
    <definedName name="BLPH238" hidden="1">#REF!</definedName>
    <definedName name="BLPH239" localSheetId="11" hidden="1">#REF!</definedName>
    <definedName name="BLPH239" localSheetId="12" hidden="1">#REF!</definedName>
    <definedName name="BLPH239" localSheetId="13" hidden="1">#REF!</definedName>
    <definedName name="BLPH239" hidden="1">#REF!</definedName>
    <definedName name="BLPH24" hidden="1">#REF!</definedName>
    <definedName name="BLPH240" localSheetId="11" hidden="1">#REF!</definedName>
    <definedName name="BLPH240" localSheetId="12" hidden="1">#REF!</definedName>
    <definedName name="BLPH240" localSheetId="13" hidden="1">#REF!</definedName>
    <definedName name="BLPH240" localSheetId="79" hidden="1">#REF!</definedName>
    <definedName name="BLPH240" localSheetId="80" hidden="1">#REF!</definedName>
    <definedName name="BLPH240" localSheetId="81" hidden="1">#REF!</definedName>
    <definedName name="BLPH240" localSheetId="82" hidden="1">#REF!</definedName>
    <definedName name="BLPH240" localSheetId="83" hidden="1">#REF!</definedName>
    <definedName name="BLPH240" localSheetId="84" hidden="1">#REF!</definedName>
    <definedName name="BLPH240" localSheetId="87" hidden="1">#REF!</definedName>
    <definedName name="BLPH240" localSheetId="88" hidden="1">#REF!</definedName>
    <definedName name="BLPH240" localSheetId="89" hidden="1">#REF!</definedName>
    <definedName name="BLPH240" localSheetId="90" hidden="1">'11.05a Other_Re-opener Appendix'!#REF!</definedName>
    <definedName name="BLPH240" localSheetId="91" hidden="1">#REF!</definedName>
    <definedName name="BLPH240" localSheetId="92" hidden="1">#REF!</definedName>
    <definedName name="BLPH240" localSheetId="93" hidden="1">#REF!</definedName>
    <definedName name="BLPH240" localSheetId="94" hidden="1">#REF!</definedName>
    <definedName name="BLPH240" localSheetId="95" hidden="1">#REF!</definedName>
    <definedName name="BLPH240" localSheetId="99" hidden="1">#REF!</definedName>
    <definedName name="BLPH240" localSheetId="100" hidden="1">#REF!</definedName>
    <definedName name="BLPH240" localSheetId="33" hidden="1">#REF!</definedName>
    <definedName name="BLPH240" localSheetId="36" hidden="1">#REF!</definedName>
    <definedName name="BLPH240" localSheetId="37" hidden="1">#REF!</definedName>
    <definedName name="BLPH240" localSheetId="39" hidden="1">#REF!</definedName>
    <definedName name="BLPH240" localSheetId="73" hidden="1">#REF!</definedName>
    <definedName name="BLPH240" localSheetId="74" hidden="1">#REF!</definedName>
    <definedName name="BLPH240" localSheetId="75" hidden="1">#REF!</definedName>
    <definedName name="BLPH240" localSheetId="76" hidden="1">#REF!</definedName>
    <definedName name="BLPH240" localSheetId="77" hidden="1">#REF!</definedName>
    <definedName name="BLPH240" localSheetId="78" hidden="1">#REF!</definedName>
    <definedName name="BLPH240" localSheetId="15" hidden="1">#REF!</definedName>
    <definedName name="BLPH240" hidden="1">#REF!</definedName>
    <definedName name="BLPH241" localSheetId="11" hidden="1">#REF!</definedName>
    <definedName name="BLPH241" localSheetId="12" hidden="1">#REF!</definedName>
    <definedName name="BLPH241" localSheetId="13" hidden="1">#REF!</definedName>
    <definedName name="BLPH241" localSheetId="79" hidden="1">#REF!</definedName>
    <definedName name="BLPH241" localSheetId="80" hidden="1">#REF!</definedName>
    <definedName name="BLPH241" localSheetId="81" hidden="1">#REF!</definedName>
    <definedName name="BLPH241" localSheetId="82" hidden="1">#REF!</definedName>
    <definedName name="BLPH241" localSheetId="83" hidden="1">#REF!</definedName>
    <definedName name="BLPH241" localSheetId="84" hidden="1">#REF!</definedName>
    <definedName name="BLPH241" localSheetId="87" hidden="1">#REF!</definedName>
    <definedName name="BLPH241" localSheetId="88" hidden="1">#REF!</definedName>
    <definedName name="BLPH241" localSheetId="89" hidden="1">#REF!</definedName>
    <definedName name="BLPH241" localSheetId="90" hidden="1">'11.05a Other_Re-opener Appendix'!#REF!</definedName>
    <definedName name="BLPH241" localSheetId="91" hidden="1">#REF!</definedName>
    <definedName name="BLPH241" localSheetId="92" hidden="1">#REF!</definedName>
    <definedName name="BLPH241" localSheetId="93" hidden="1">#REF!</definedName>
    <definedName name="BLPH241" localSheetId="94" hidden="1">#REF!</definedName>
    <definedName name="BLPH241" localSheetId="95" hidden="1">#REF!</definedName>
    <definedName name="BLPH241" localSheetId="99" hidden="1">#REF!</definedName>
    <definedName name="BLPH241" localSheetId="100" hidden="1">#REF!</definedName>
    <definedName name="BLPH241" localSheetId="36" hidden="1">#REF!</definedName>
    <definedName name="BLPH241" localSheetId="37" hidden="1">#REF!</definedName>
    <definedName name="BLPH241" localSheetId="39" hidden="1">#REF!</definedName>
    <definedName name="BLPH241" localSheetId="73" hidden="1">#REF!</definedName>
    <definedName name="BLPH241" localSheetId="74" hidden="1">#REF!</definedName>
    <definedName name="BLPH241" localSheetId="75" hidden="1">#REF!</definedName>
    <definedName name="BLPH241" localSheetId="76" hidden="1">#REF!</definedName>
    <definedName name="BLPH241" localSheetId="77" hidden="1">#REF!</definedName>
    <definedName name="BLPH241" localSheetId="78" hidden="1">#REF!</definedName>
    <definedName name="BLPH241" hidden="1">#REF!</definedName>
    <definedName name="BLPH242" localSheetId="11" hidden="1">#REF!</definedName>
    <definedName name="BLPH242" localSheetId="12" hidden="1">#REF!</definedName>
    <definedName name="BLPH242" localSheetId="13" hidden="1">#REF!</definedName>
    <definedName name="BLPH242" localSheetId="79" hidden="1">#REF!</definedName>
    <definedName name="BLPH242" localSheetId="80" hidden="1">#REF!</definedName>
    <definedName name="BLPH242" localSheetId="81" hidden="1">#REF!</definedName>
    <definedName name="BLPH242" localSheetId="82" hidden="1">#REF!</definedName>
    <definedName name="BLPH242" localSheetId="83" hidden="1">#REF!</definedName>
    <definedName name="BLPH242" localSheetId="84" hidden="1">#REF!</definedName>
    <definedName name="BLPH242" localSheetId="87" hidden="1">#REF!</definedName>
    <definedName name="BLPH242" localSheetId="88" hidden="1">#REF!</definedName>
    <definedName name="BLPH242" localSheetId="89" hidden="1">#REF!</definedName>
    <definedName name="BLPH242" localSheetId="90" hidden="1">'11.05a Other_Re-opener Appendix'!#REF!</definedName>
    <definedName name="BLPH242" localSheetId="91" hidden="1">#REF!</definedName>
    <definedName name="BLPH242" localSheetId="92" hidden="1">#REF!</definedName>
    <definedName name="BLPH242" localSheetId="93" hidden="1">#REF!</definedName>
    <definedName name="BLPH242" localSheetId="94" hidden="1">#REF!</definedName>
    <definedName name="BLPH242" localSheetId="95" hidden="1">#REF!</definedName>
    <definedName name="BLPH242" localSheetId="99" hidden="1">#REF!</definedName>
    <definedName name="BLPH242" localSheetId="100" hidden="1">#REF!</definedName>
    <definedName name="BLPH242" localSheetId="36" hidden="1">#REF!</definedName>
    <definedName name="BLPH242" localSheetId="37" hidden="1">#REF!</definedName>
    <definedName name="BLPH242" localSheetId="39" hidden="1">#REF!</definedName>
    <definedName name="BLPH242" localSheetId="73" hidden="1">#REF!</definedName>
    <definedName name="BLPH242" localSheetId="74" hidden="1">#REF!</definedName>
    <definedName name="BLPH242" localSheetId="75" hidden="1">#REF!</definedName>
    <definedName name="BLPH242" localSheetId="76" hidden="1">#REF!</definedName>
    <definedName name="BLPH242" localSheetId="77" hidden="1">#REF!</definedName>
    <definedName name="BLPH242" localSheetId="78" hidden="1">#REF!</definedName>
    <definedName name="BLPH242" hidden="1">#REF!</definedName>
    <definedName name="BLPH243" localSheetId="11" hidden="1">#REF!</definedName>
    <definedName name="BLPH243" localSheetId="12" hidden="1">#REF!</definedName>
    <definedName name="BLPH243" localSheetId="13" hidden="1">#REF!</definedName>
    <definedName name="BLPH243" hidden="1">#REF!</definedName>
    <definedName name="BLPH244" localSheetId="11" hidden="1">#REF!</definedName>
    <definedName name="BLPH244" localSheetId="12" hidden="1">#REF!</definedName>
    <definedName name="BLPH244" localSheetId="13" hidden="1">#REF!</definedName>
    <definedName name="BLPH244" hidden="1">#REF!</definedName>
    <definedName name="BLPH245" localSheetId="11" hidden="1">#REF!</definedName>
    <definedName name="BLPH245" localSheetId="12" hidden="1">#REF!</definedName>
    <definedName name="BLPH245" localSheetId="13" hidden="1">#REF!</definedName>
    <definedName name="BLPH245" hidden="1">#REF!</definedName>
    <definedName name="BLPH246" localSheetId="11" hidden="1">#REF!</definedName>
    <definedName name="BLPH246" localSheetId="12" hidden="1">#REF!</definedName>
    <definedName name="BLPH246" localSheetId="13" hidden="1">#REF!</definedName>
    <definedName name="BLPH246" hidden="1">#REF!</definedName>
    <definedName name="BLPH247" localSheetId="11" hidden="1">#REF!</definedName>
    <definedName name="BLPH247" localSheetId="12" hidden="1">#REF!</definedName>
    <definedName name="BLPH247" localSheetId="13" hidden="1">#REF!</definedName>
    <definedName name="BLPH247" hidden="1">#REF!</definedName>
    <definedName name="BLPH248" localSheetId="11" hidden="1">#REF!</definedName>
    <definedName name="BLPH248" localSheetId="12" hidden="1">#REF!</definedName>
    <definedName name="BLPH248" localSheetId="13" hidden="1">#REF!</definedName>
    <definedName name="BLPH248" hidden="1">#REF!</definedName>
    <definedName name="BLPH249" localSheetId="11" hidden="1">#REF!</definedName>
    <definedName name="BLPH249" localSheetId="12" hidden="1">#REF!</definedName>
    <definedName name="BLPH249" localSheetId="13" hidden="1">#REF!</definedName>
    <definedName name="BLPH249" hidden="1">#REF!</definedName>
    <definedName name="BLPH25" hidden="1">#REF!</definedName>
    <definedName name="BLPH250" localSheetId="11" hidden="1">#REF!</definedName>
    <definedName name="BLPH250" localSheetId="12" hidden="1">#REF!</definedName>
    <definedName name="BLPH250" localSheetId="13" hidden="1">#REF!</definedName>
    <definedName name="BLPH250" localSheetId="79" hidden="1">#REF!</definedName>
    <definedName name="BLPH250" localSheetId="80" hidden="1">#REF!</definedName>
    <definedName name="BLPH250" localSheetId="81" hidden="1">#REF!</definedName>
    <definedName name="BLPH250" localSheetId="82" hidden="1">#REF!</definedName>
    <definedName name="BLPH250" localSheetId="83" hidden="1">#REF!</definedName>
    <definedName name="BLPH250" localSheetId="84" hidden="1">#REF!</definedName>
    <definedName name="BLPH250" localSheetId="87" hidden="1">#REF!</definedName>
    <definedName name="BLPH250" localSheetId="88" hidden="1">#REF!</definedName>
    <definedName name="BLPH250" localSheetId="89" hidden="1">#REF!</definedName>
    <definedName name="BLPH250" localSheetId="90" hidden="1">'11.05a Other_Re-opener Appendix'!#REF!</definedName>
    <definedName name="BLPH250" localSheetId="91" hidden="1">#REF!</definedName>
    <definedName name="BLPH250" localSheetId="92" hidden="1">#REF!</definedName>
    <definedName name="BLPH250" localSheetId="93" hidden="1">#REF!</definedName>
    <definedName name="BLPH250" localSheetId="94" hidden="1">#REF!</definedName>
    <definedName name="BLPH250" localSheetId="95" hidden="1">#REF!</definedName>
    <definedName name="BLPH250" localSheetId="99" hidden="1">#REF!</definedName>
    <definedName name="BLPH250" localSheetId="100" hidden="1">#REF!</definedName>
    <definedName name="BLPH250" localSheetId="33" hidden="1">#REF!</definedName>
    <definedName name="BLPH250" localSheetId="36" hidden="1">#REF!</definedName>
    <definedName name="BLPH250" localSheetId="37" hidden="1">#REF!</definedName>
    <definedName name="BLPH250" localSheetId="39" hidden="1">#REF!</definedName>
    <definedName name="BLPH250" localSheetId="73" hidden="1">#REF!</definedName>
    <definedName name="BLPH250" localSheetId="74" hidden="1">#REF!</definedName>
    <definedName name="BLPH250" localSheetId="75" hidden="1">#REF!</definedName>
    <definedName name="BLPH250" localSheetId="76" hidden="1">#REF!</definedName>
    <definedName name="BLPH250" localSheetId="77" hidden="1">#REF!</definedName>
    <definedName name="BLPH250" localSheetId="78" hidden="1">#REF!</definedName>
    <definedName name="BLPH250" localSheetId="15" hidden="1">#REF!</definedName>
    <definedName name="BLPH250" hidden="1">#REF!</definedName>
    <definedName name="BLPH251" localSheetId="11" hidden="1">#REF!</definedName>
    <definedName name="BLPH251" localSheetId="12" hidden="1">#REF!</definedName>
    <definedName name="BLPH251" localSheetId="13" hidden="1">#REF!</definedName>
    <definedName name="BLPH251" localSheetId="79" hidden="1">#REF!</definedName>
    <definedName name="BLPH251" localSheetId="80" hidden="1">#REF!</definedName>
    <definedName name="BLPH251" localSheetId="81" hidden="1">#REF!</definedName>
    <definedName name="BLPH251" localSheetId="82" hidden="1">#REF!</definedName>
    <definedName name="BLPH251" localSheetId="83" hidden="1">#REF!</definedName>
    <definedName name="BLPH251" localSheetId="84" hidden="1">#REF!</definedName>
    <definedName name="BLPH251" localSheetId="87" hidden="1">#REF!</definedName>
    <definedName name="BLPH251" localSheetId="88" hidden="1">#REF!</definedName>
    <definedName name="BLPH251" localSheetId="89" hidden="1">#REF!</definedName>
    <definedName name="BLPH251" localSheetId="90" hidden="1">'11.05a Other_Re-opener Appendix'!#REF!</definedName>
    <definedName name="BLPH251" localSheetId="91" hidden="1">#REF!</definedName>
    <definedName name="BLPH251" localSheetId="92" hidden="1">#REF!</definedName>
    <definedName name="BLPH251" localSheetId="93" hidden="1">#REF!</definedName>
    <definedName name="BLPH251" localSheetId="94" hidden="1">#REF!</definedName>
    <definedName name="BLPH251" localSheetId="95" hidden="1">#REF!</definedName>
    <definedName name="BLPH251" localSheetId="99" hidden="1">#REF!</definedName>
    <definedName name="BLPH251" localSheetId="100" hidden="1">#REF!</definedName>
    <definedName name="BLPH251" localSheetId="36" hidden="1">#REF!</definedName>
    <definedName name="BLPH251" localSheetId="37" hidden="1">#REF!</definedName>
    <definedName name="BLPH251" localSheetId="39" hidden="1">#REF!</definedName>
    <definedName name="BLPH251" localSheetId="73" hidden="1">#REF!</definedName>
    <definedName name="BLPH251" localSheetId="74" hidden="1">#REF!</definedName>
    <definedName name="BLPH251" localSheetId="75" hidden="1">#REF!</definedName>
    <definedName name="BLPH251" localSheetId="76" hidden="1">#REF!</definedName>
    <definedName name="BLPH251" localSheetId="77" hidden="1">#REF!</definedName>
    <definedName name="BLPH251" localSheetId="78" hidden="1">#REF!</definedName>
    <definedName name="BLPH251" hidden="1">#REF!</definedName>
    <definedName name="BLPH252" localSheetId="11" hidden="1">#REF!</definedName>
    <definedName name="BLPH252" localSheetId="12" hidden="1">#REF!</definedName>
    <definedName name="BLPH252" localSheetId="13" hidden="1">#REF!</definedName>
    <definedName name="BLPH252" localSheetId="79" hidden="1">#REF!</definedName>
    <definedName name="BLPH252" localSheetId="80" hidden="1">#REF!</definedName>
    <definedName name="BLPH252" localSheetId="81" hidden="1">#REF!</definedName>
    <definedName name="BLPH252" localSheetId="82" hidden="1">#REF!</definedName>
    <definedName name="BLPH252" localSheetId="83" hidden="1">#REF!</definedName>
    <definedName name="BLPH252" localSheetId="84" hidden="1">#REF!</definedName>
    <definedName name="BLPH252" localSheetId="87" hidden="1">#REF!</definedName>
    <definedName name="BLPH252" localSheetId="88" hidden="1">#REF!</definedName>
    <definedName name="BLPH252" localSheetId="89" hidden="1">#REF!</definedName>
    <definedName name="BLPH252" localSheetId="90" hidden="1">'11.05a Other_Re-opener Appendix'!#REF!</definedName>
    <definedName name="BLPH252" localSheetId="91" hidden="1">#REF!</definedName>
    <definedName name="BLPH252" localSheetId="92" hidden="1">#REF!</definedName>
    <definedName name="BLPH252" localSheetId="93" hidden="1">#REF!</definedName>
    <definedName name="BLPH252" localSheetId="94" hidden="1">#REF!</definedName>
    <definedName name="BLPH252" localSheetId="95" hidden="1">#REF!</definedName>
    <definedName name="BLPH252" localSheetId="99" hidden="1">#REF!</definedName>
    <definedName name="BLPH252" localSheetId="100" hidden="1">#REF!</definedName>
    <definedName name="BLPH252" localSheetId="36" hidden="1">#REF!</definedName>
    <definedName name="BLPH252" localSheetId="37" hidden="1">#REF!</definedName>
    <definedName name="BLPH252" localSheetId="39" hidden="1">#REF!</definedName>
    <definedName name="BLPH252" localSheetId="73" hidden="1">#REF!</definedName>
    <definedName name="BLPH252" localSheetId="74" hidden="1">#REF!</definedName>
    <definedName name="BLPH252" localSheetId="75" hidden="1">#REF!</definedName>
    <definedName name="BLPH252" localSheetId="76" hidden="1">#REF!</definedName>
    <definedName name="BLPH252" localSheetId="77" hidden="1">#REF!</definedName>
    <definedName name="BLPH252" localSheetId="78" hidden="1">#REF!</definedName>
    <definedName name="BLPH252" hidden="1">#REF!</definedName>
    <definedName name="BLPH253" localSheetId="11" hidden="1">#REF!</definedName>
    <definedName name="BLPH253" localSheetId="12" hidden="1">#REF!</definedName>
    <definedName name="BLPH253" localSheetId="13" hidden="1">#REF!</definedName>
    <definedName name="BLPH253" hidden="1">#REF!</definedName>
    <definedName name="BLPH254" localSheetId="11" hidden="1">#REF!</definedName>
    <definedName name="BLPH254" localSheetId="12" hidden="1">#REF!</definedName>
    <definedName name="BLPH254" localSheetId="13" hidden="1">#REF!</definedName>
    <definedName name="BLPH254" hidden="1">#REF!</definedName>
    <definedName name="BLPH255" localSheetId="11" hidden="1">#REF!</definedName>
    <definedName name="BLPH255" localSheetId="12" hidden="1">#REF!</definedName>
    <definedName name="BLPH255" localSheetId="13" hidden="1">#REF!</definedName>
    <definedName name="BLPH255" hidden="1">#REF!</definedName>
    <definedName name="BLPH256" localSheetId="11" hidden="1">#REF!</definedName>
    <definedName name="BLPH256" localSheetId="12" hidden="1">#REF!</definedName>
    <definedName name="BLPH256" localSheetId="13" hidden="1">#REF!</definedName>
    <definedName name="BLPH256" hidden="1">#REF!</definedName>
    <definedName name="BLPH257" localSheetId="11" hidden="1">#REF!</definedName>
    <definedName name="BLPH257" localSheetId="12" hidden="1">#REF!</definedName>
    <definedName name="BLPH257" localSheetId="13" hidden="1">#REF!</definedName>
    <definedName name="BLPH257" hidden="1">#REF!</definedName>
    <definedName name="BLPH258" localSheetId="11" hidden="1">#REF!</definedName>
    <definedName name="BLPH258" localSheetId="12" hidden="1">#REF!</definedName>
    <definedName name="BLPH258" localSheetId="13" hidden="1">#REF!</definedName>
    <definedName name="BLPH258" hidden="1">#REF!</definedName>
    <definedName name="BLPH259" localSheetId="11" hidden="1">#REF!</definedName>
    <definedName name="BLPH259" localSheetId="12" hidden="1">#REF!</definedName>
    <definedName name="BLPH259" localSheetId="13" hidden="1">#REF!</definedName>
    <definedName name="BLPH259" hidden="1">#REF!</definedName>
    <definedName name="BLPH26" hidden="1">#REF!</definedName>
    <definedName name="BLPH260" localSheetId="11" hidden="1">#REF!</definedName>
    <definedName name="BLPH260" localSheetId="12" hidden="1">#REF!</definedName>
    <definedName name="BLPH260" localSheetId="13" hidden="1">#REF!</definedName>
    <definedName name="BLPH260" localSheetId="79" hidden="1">#REF!</definedName>
    <definedName name="BLPH260" localSheetId="80" hidden="1">#REF!</definedName>
    <definedName name="BLPH260" localSheetId="81" hidden="1">#REF!</definedName>
    <definedName name="BLPH260" localSheetId="82" hidden="1">#REF!</definedName>
    <definedName name="BLPH260" localSheetId="83" hidden="1">#REF!</definedName>
    <definedName name="BLPH260" localSheetId="84" hidden="1">#REF!</definedName>
    <definedName name="BLPH260" localSheetId="87" hidden="1">#REF!</definedName>
    <definedName name="BLPH260" localSheetId="88" hidden="1">#REF!</definedName>
    <definedName name="BLPH260" localSheetId="89" hidden="1">#REF!</definedName>
    <definedName name="BLPH260" localSheetId="90" hidden="1">'11.05a Other_Re-opener Appendix'!#REF!</definedName>
    <definedName name="BLPH260" localSheetId="91" hidden="1">#REF!</definedName>
    <definedName name="BLPH260" localSheetId="92" hidden="1">#REF!</definedName>
    <definedName name="BLPH260" localSheetId="93" hidden="1">#REF!</definedName>
    <definedName name="BLPH260" localSheetId="94" hidden="1">#REF!</definedName>
    <definedName name="BLPH260" localSheetId="95" hidden="1">#REF!</definedName>
    <definedName name="BLPH260" localSheetId="99" hidden="1">#REF!</definedName>
    <definedName name="BLPH260" localSheetId="100" hidden="1">#REF!</definedName>
    <definedName name="BLPH260" localSheetId="33" hidden="1">#REF!</definedName>
    <definedName name="BLPH260" localSheetId="36" hidden="1">#REF!</definedName>
    <definedName name="BLPH260" localSheetId="37" hidden="1">#REF!</definedName>
    <definedName name="BLPH260" localSheetId="39" hidden="1">#REF!</definedName>
    <definedName name="BLPH260" localSheetId="73" hidden="1">#REF!</definedName>
    <definedName name="BLPH260" localSheetId="74" hidden="1">#REF!</definedName>
    <definedName name="BLPH260" localSheetId="75" hidden="1">#REF!</definedName>
    <definedName name="BLPH260" localSheetId="76" hidden="1">#REF!</definedName>
    <definedName name="BLPH260" localSheetId="77" hidden="1">#REF!</definedName>
    <definedName name="BLPH260" localSheetId="78" hidden="1">#REF!</definedName>
    <definedName name="BLPH260" localSheetId="15" hidden="1">#REF!</definedName>
    <definedName name="BLPH260" hidden="1">#REF!</definedName>
    <definedName name="BLPH261" localSheetId="11" hidden="1">#REF!</definedName>
    <definedName name="BLPH261" localSheetId="12" hidden="1">#REF!</definedName>
    <definedName name="BLPH261" localSheetId="13" hidden="1">#REF!</definedName>
    <definedName name="BLPH261" localSheetId="79" hidden="1">#REF!</definedName>
    <definedName name="BLPH261" localSheetId="80" hidden="1">#REF!</definedName>
    <definedName name="BLPH261" localSheetId="81" hidden="1">#REF!</definedName>
    <definedName name="BLPH261" localSheetId="82" hidden="1">#REF!</definedName>
    <definedName name="BLPH261" localSheetId="83" hidden="1">#REF!</definedName>
    <definedName name="BLPH261" localSheetId="84" hidden="1">#REF!</definedName>
    <definedName name="BLPH261" localSheetId="87" hidden="1">#REF!</definedName>
    <definedName name="BLPH261" localSheetId="88" hidden="1">#REF!</definedName>
    <definedName name="BLPH261" localSheetId="89" hidden="1">#REF!</definedName>
    <definedName name="BLPH261" localSheetId="90" hidden="1">'11.05a Other_Re-opener Appendix'!#REF!</definedName>
    <definedName name="BLPH261" localSheetId="91" hidden="1">#REF!</definedName>
    <definedName name="BLPH261" localSheetId="92" hidden="1">#REF!</definedName>
    <definedName name="BLPH261" localSheetId="93" hidden="1">#REF!</definedName>
    <definedName name="BLPH261" localSheetId="94" hidden="1">#REF!</definedName>
    <definedName name="BLPH261" localSheetId="95" hidden="1">#REF!</definedName>
    <definedName name="BLPH261" localSheetId="99" hidden="1">#REF!</definedName>
    <definedName name="BLPH261" localSheetId="100" hidden="1">#REF!</definedName>
    <definedName name="BLPH261" localSheetId="36" hidden="1">#REF!</definedName>
    <definedName name="BLPH261" localSheetId="37" hidden="1">#REF!</definedName>
    <definedName name="BLPH261" localSheetId="39" hidden="1">#REF!</definedName>
    <definedName name="BLPH261" localSheetId="73" hidden="1">#REF!</definedName>
    <definedName name="BLPH261" localSheetId="74" hidden="1">#REF!</definedName>
    <definedName name="BLPH261" localSheetId="75" hidden="1">#REF!</definedName>
    <definedName name="BLPH261" localSheetId="76" hidden="1">#REF!</definedName>
    <definedName name="BLPH261" localSheetId="77" hidden="1">#REF!</definedName>
    <definedName name="BLPH261" localSheetId="78" hidden="1">#REF!</definedName>
    <definedName name="BLPH261" hidden="1">#REF!</definedName>
    <definedName name="BLPH262" localSheetId="11" hidden="1">#REF!</definedName>
    <definedName name="BLPH262" localSheetId="12" hidden="1">#REF!</definedName>
    <definedName name="BLPH262" localSheetId="13" hidden="1">#REF!</definedName>
    <definedName name="BLPH262" localSheetId="79" hidden="1">#REF!</definedName>
    <definedName name="BLPH262" localSheetId="80" hidden="1">#REF!</definedName>
    <definedName name="BLPH262" localSheetId="81" hidden="1">#REF!</definedName>
    <definedName name="BLPH262" localSheetId="82" hidden="1">#REF!</definedName>
    <definedName name="BLPH262" localSheetId="83" hidden="1">#REF!</definedName>
    <definedName name="BLPH262" localSheetId="84" hidden="1">#REF!</definedName>
    <definedName name="BLPH262" localSheetId="87" hidden="1">#REF!</definedName>
    <definedName name="BLPH262" localSheetId="88" hidden="1">#REF!</definedName>
    <definedName name="BLPH262" localSheetId="89" hidden="1">#REF!</definedName>
    <definedName name="BLPH262" localSheetId="90" hidden="1">'11.05a Other_Re-opener Appendix'!#REF!</definedName>
    <definedName name="BLPH262" localSheetId="91" hidden="1">#REF!</definedName>
    <definedName name="BLPH262" localSheetId="92" hidden="1">#REF!</definedName>
    <definedName name="BLPH262" localSheetId="93" hidden="1">#REF!</definedName>
    <definedName name="BLPH262" localSheetId="94" hidden="1">#REF!</definedName>
    <definedName name="BLPH262" localSheetId="95" hidden="1">#REF!</definedName>
    <definedName name="BLPH262" localSheetId="99" hidden="1">#REF!</definedName>
    <definedName name="BLPH262" localSheetId="100" hidden="1">#REF!</definedName>
    <definedName name="BLPH262" localSheetId="36" hidden="1">#REF!</definedName>
    <definedName name="BLPH262" localSheetId="37" hidden="1">#REF!</definedName>
    <definedName name="BLPH262" localSheetId="39" hidden="1">#REF!</definedName>
    <definedName name="BLPH262" localSheetId="73" hidden="1">#REF!</definedName>
    <definedName name="BLPH262" localSheetId="74" hidden="1">#REF!</definedName>
    <definedName name="BLPH262" localSheetId="75" hidden="1">#REF!</definedName>
    <definedName name="BLPH262" localSheetId="76" hidden="1">#REF!</definedName>
    <definedName name="BLPH262" localSheetId="77" hidden="1">#REF!</definedName>
    <definedName name="BLPH262" localSheetId="78" hidden="1">#REF!</definedName>
    <definedName name="BLPH262" hidden="1">#REF!</definedName>
    <definedName name="BLPH263" localSheetId="11" hidden="1">#REF!</definedName>
    <definedName name="BLPH263" localSheetId="12" hidden="1">#REF!</definedName>
    <definedName name="BLPH263" localSheetId="13" hidden="1">#REF!</definedName>
    <definedName name="BLPH263" hidden="1">#REF!</definedName>
    <definedName name="BLPH264" localSheetId="11" hidden="1">#REF!</definedName>
    <definedName name="BLPH264" localSheetId="12" hidden="1">#REF!</definedName>
    <definedName name="BLPH264" localSheetId="13" hidden="1">#REF!</definedName>
    <definedName name="BLPH264" hidden="1">#REF!</definedName>
    <definedName name="BLPH265" localSheetId="11" hidden="1">#REF!</definedName>
    <definedName name="BLPH265" localSheetId="12" hidden="1">#REF!</definedName>
    <definedName name="BLPH265" localSheetId="13" hidden="1">#REF!</definedName>
    <definedName name="BLPH265" hidden="1">#REF!</definedName>
    <definedName name="BLPH266" localSheetId="11" hidden="1">#REF!</definedName>
    <definedName name="BLPH266" localSheetId="12" hidden="1">#REF!</definedName>
    <definedName name="BLPH266" localSheetId="13" hidden="1">#REF!</definedName>
    <definedName name="BLPH266" hidden="1">#REF!</definedName>
    <definedName name="BLPH267" localSheetId="11" hidden="1">#REF!</definedName>
    <definedName name="BLPH267" localSheetId="12" hidden="1">#REF!</definedName>
    <definedName name="BLPH267" localSheetId="13" hidden="1">#REF!</definedName>
    <definedName name="BLPH267" hidden="1">#REF!</definedName>
    <definedName name="BLPH268" localSheetId="11" hidden="1">#REF!</definedName>
    <definedName name="BLPH268" localSheetId="12" hidden="1">#REF!</definedName>
    <definedName name="BLPH268" localSheetId="13" hidden="1">#REF!</definedName>
    <definedName name="BLPH268" hidden="1">#REF!</definedName>
    <definedName name="BLPH269" localSheetId="11" hidden="1">#REF!</definedName>
    <definedName name="BLPH269" localSheetId="12" hidden="1">#REF!</definedName>
    <definedName name="BLPH269" localSheetId="13" hidden="1">#REF!</definedName>
    <definedName name="BLPH269" hidden="1">#REF!</definedName>
    <definedName name="BLPH27" hidden="1">#REF!</definedName>
    <definedName name="BLPH270" localSheetId="11" hidden="1">#REF!</definedName>
    <definedName name="BLPH270" localSheetId="12" hidden="1">#REF!</definedName>
    <definedName name="BLPH270" localSheetId="13" hidden="1">#REF!</definedName>
    <definedName name="BLPH270" localSheetId="79" hidden="1">#REF!</definedName>
    <definedName name="BLPH270" localSheetId="80" hidden="1">#REF!</definedName>
    <definedName name="BLPH270" localSheetId="81" hidden="1">#REF!</definedName>
    <definedName name="BLPH270" localSheetId="82" hidden="1">#REF!</definedName>
    <definedName name="BLPH270" localSheetId="83" hidden="1">#REF!</definedName>
    <definedName name="BLPH270" localSheetId="84" hidden="1">#REF!</definedName>
    <definedName name="BLPH270" localSheetId="87" hidden="1">#REF!</definedName>
    <definedName name="BLPH270" localSheetId="88" hidden="1">#REF!</definedName>
    <definedName name="BLPH270" localSheetId="89" hidden="1">#REF!</definedName>
    <definedName name="BLPH270" localSheetId="90" hidden="1">'11.05a Other_Re-opener Appendix'!#REF!</definedName>
    <definedName name="BLPH270" localSheetId="91" hidden="1">#REF!</definedName>
    <definedName name="BLPH270" localSheetId="92" hidden="1">#REF!</definedName>
    <definedName name="BLPH270" localSheetId="93" hidden="1">#REF!</definedName>
    <definedName name="BLPH270" localSheetId="94" hidden="1">#REF!</definedName>
    <definedName name="BLPH270" localSheetId="95" hidden="1">#REF!</definedName>
    <definedName name="BLPH270" localSheetId="99" hidden="1">#REF!</definedName>
    <definedName name="BLPH270" localSheetId="100" hidden="1">#REF!</definedName>
    <definedName name="BLPH270" localSheetId="33" hidden="1">#REF!</definedName>
    <definedName name="BLPH270" localSheetId="36" hidden="1">#REF!</definedName>
    <definedName name="BLPH270" localSheetId="37" hidden="1">#REF!</definedName>
    <definedName name="BLPH270" localSheetId="39" hidden="1">#REF!</definedName>
    <definedName name="BLPH270" localSheetId="73" hidden="1">#REF!</definedName>
    <definedName name="BLPH270" localSheetId="74" hidden="1">#REF!</definedName>
    <definedName name="BLPH270" localSheetId="75" hidden="1">#REF!</definedName>
    <definedName name="BLPH270" localSheetId="76" hidden="1">#REF!</definedName>
    <definedName name="BLPH270" localSheetId="77" hidden="1">#REF!</definedName>
    <definedName name="BLPH270" localSheetId="78" hidden="1">#REF!</definedName>
    <definedName name="BLPH270" localSheetId="15" hidden="1">#REF!</definedName>
    <definedName name="BLPH270" hidden="1">#REF!</definedName>
    <definedName name="BLPH271" localSheetId="11" hidden="1">#REF!</definedName>
    <definedName name="BLPH271" localSheetId="12" hidden="1">#REF!</definedName>
    <definedName name="BLPH271" localSheetId="13" hidden="1">#REF!</definedName>
    <definedName name="BLPH271" localSheetId="79" hidden="1">#REF!</definedName>
    <definedName name="BLPH271" localSheetId="80" hidden="1">#REF!</definedName>
    <definedName name="BLPH271" localSheetId="81" hidden="1">#REF!</definedName>
    <definedName name="BLPH271" localSheetId="82" hidden="1">#REF!</definedName>
    <definedName name="BLPH271" localSheetId="83" hidden="1">#REF!</definedName>
    <definedName name="BLPH271" localSheetId="84" hidden="1">#REF!</definedName>
    <definedName name="BLPH271" localSheetId="87" hidden="1">#REF!</definedName>
    <definedName name="BLPH271" localSheetId="88" hidden="1">#REF!</definedName>
    <definedName name="BLPH271" localSheetId="89" hidden="1">#REF!</definedName>
    <definedName name="BLPH271" localSheetId="90" hidden="1">'11.05a Other_Re-opener Appendix'!#REF!</definedName>
    <definedName name="BLPH271" localSheetId="91" hidden="1">#REF!</definedName>
    <definedName name="BLPH271" localSheetId="92" hidden="1">#REF!</definedName>
    <definedName name="BLPH271" localSheetId="93" hidden="1">#REF!</definedName>
    <definedName name="BLPH271" localSheetId="94" hidden="1">#REF!</definedName>
    <definedName name="BLPH271" localSheetId="95" hidden="1">#REF!</definedName>
    <definedName name="BLPH271" localSheetId="99" hidden="1">#REF!</definedName>
    <definedName name="BLPH271" localSheetId="100" hidden="1">#REF!</definedName>
    <definedName name="BLPH271" localSheetId="36" hidden="1">#REF!</definedName>
    <definedName name="BLPH271" localSheetId="37" hidden="1">#REF!</definedName>
    <definedName name="BLPH271" localSheetId="39" hidden="1">#REF!</definedName>
    <definedName name="BLPH271" localSheetId="73" hidden="1">#REF!</definedName>
    <definedName name="BLPH271" localSheetId="74" hidden="1">#REF!</definedName>
    <definedName name="BLPH271" localSheetId="75" hidden="1">#REF!</definedName>
    <definedName name="BLPH271" localSheetId="76" hidden="1">#REF!</definedName>
    <definedName name="BLPH271" localSheetId="77" hidden="1">#REF!</definedName>
    <definedName name="BLPH271" localSheetId="78" hidden="1">#REF!</definedName>
    <definedName name="BLPH271" hidden="1">#REF!</definedName>
    <definedName name="BLPH272" localSheetId="11" hidden="1">#REF!</definedName>
    <definedName name="BLPH272" localSheetId="12" hidden="1">#REF!</definedName>
    <definedName name="BLPH272" localSheetId="13" hidden="1">#REF!</definedName>
    <definedName name="BLPH272" localSheetId="79" hidden="1">#REF!</definedName>
    <definedName name="BLPH272" localSheetId="80" hidden="1">#REF!</definedName>
    <definedName name="BLPH272" localSheetId="81" hidden="1">#REF!</definedName>
    <definedName name="BLPH272" localSheetId="82" hidden="1">#REF!</definedName>
    <definedName name="BLPH272" localSheetId="83" hidden="1">#REF!</definedName>
    <definedName name="BLPH272" localSheetId="84" hidden="1">#REF!</definedName>
    <definedName name="BLPH272" localSheetId="87" hidden="1">#REF!</definedName>
    <definedName name="BLPH272" localSheetId="88" hidden="1">#REF!</definedName>
    <definedName name="BLPH272" localSheetId="89" hidden="1">#REF!</definedName>
    <definedName name="BLPH272" localSheetId="90" hidden="1">'11.05a Other_Re-opener Appendix'!#REF!</definedName>
    <definedName name="BLPH272" localSheetId="91" hidden="1">#REF!</definedName>
    <definedName name="BLPH272" localSheetId="92" hidden="1">#REF!</definedName>
    <definedName name="BLPH272" localSheetId="93" hidden="1">#REF!</definedName>
    <definedName name="BLPH272" localSheetId="94" hidden="1">#REF!</definedName>
    <definedName name="BLPH272" localSheetId="95" hidden="1">#REF!</definedName>
    <definedName name="BLPH272" localSheetId="99" hidden="1">#REF!</definedName>
    <definedName name="BLPH272" localSheetId="100" hidden="1">#REF!</definedName>
    <definedName name="BLPH272" localSheetId="36" hidden="1">#REF!</definedName>
    <definedName name="BLPH272" localSheetId="37" hidden="1">#REF!</definedName>
    <definedName name="BLPH272" localSheetId="39" hidden="1">#REF!</definedName>
    <definedName name="BLPH272" localSheetId="73" hidden="1">#REF!</definedName>
    <definedName name="BLPH272" localSheetId="74" hidden="1">#REF!</definedName>
    <definedName name="BLPH272" localSheetId="75" hidden="1">#REF!</definedName>
    <definedName name="BLPH272" localSheetId="76" hidden="1">#REF!</definedName>
    <definedName name="BLPH272" localSheetId="77" hidden="1">#REF!</definedName>
    <definedName name="BLPH272" localSheetId="78" hidden="1">#REF!</definedName>
    <definedName name="BLPH272" hidden="1">#REF!</definedName>
    <definedName name="BLPH273" localSheetId="11" hidden="1">#REF!</definedName>
    <definedName name="BLPH273" localSheetId="12" hidden="1">#REF!</definedName>
    <definedName name="BLPH273" localSheetId="13" hidden="1">#REF!</definedName>
    <definedName name="BLPH273" hidden="1">#REF!</definedName>
    <definedName name="BLPH274" localSheetId="11" hidden="1">#REF!</definedName>
    <definedName name="BLPH274" localSheetId="12" hidden="1">#REF!</definedName>
    <definedName name="BLPH274" localSheetId="13" hidden="1">#REF!</definedName>
    <definedName name="BLPH274" hidden="1">#REF!</definedName>
    <definedName name="BLPH275" localSheetId="11" hidden="1">#REF!</definedName>
    <definedName name="BLPH275" localSheetId="12" hidden="1">#REF!</definedName>
    <definedName name="BLPH275" localSheetId="13" hidden="1">#REF!</definedName>
    <definedName name="BLPH275" hidden="1">#REF!</definedName>
    <definedName name="BLPH276" localSheetId="11" hidden="1">#REF!</definedName>
    <definedName name="BLPH276" localSheetId="12" hidden="1">#REF!</definedName>
    <definedName name="BLPH276" localSheetId="13" hidden="1">#REF!</definedName>
    <definedName name="BLPH276" hidden="1">#REF!</definedName>
    <definedName name="BLPH277" localSheetId="11" hidden="1">#REF!</definedName>
    <definedName name="BLPH277" localSheetId="12" hidden="1">#REF!</definedName>
    <definedName name="BLPH277" localSheetId="13" hidden="1">#REF!</definedName>
    <definedName name="BLPH277" hidden="1">#REF!</definedName>
    <definedName name="BLPH278" localSheetId="11" hidden="1">#REF!</definedName>
    <definedName name="BLPH278" localSheetId="12" hidden="1">#REF!</definedName>
    <definedName name="BLPH278" localSheetId="13" hidden="1">#REF!</definedName>
    <definedName name="BLPH278" hidden="1">#REF!</definedName>
    <definedName name="BLPH279" localSheetId="11" hidden="1">#REF!</definedName>
    <definedName name="BLPH279" localSheetId="12" hidden="1">#REF!</definedName>
    <definedName name="BLPH279" localSheetId="13" hidden="1">#REF!</definedName>
    <definedName name="BLPH279" hidden="1">#REF!</definedName>
    <definedName name="BLPH28" hidden="1">#REF!</definedName>
    <definedName name="BLPH280" localSheetId="11" hidden="1">#REF!</definedName>
    <definedName name="BLPH280" localSheetId="12" hidden="1">#REF!</definedName>
    <definedName name="BLPH280" localSheetId="13" hidden="1">#REF!</definedName>
    <definedName name="BLPH280" localSheetId="79" hidden="1">#REF!</definedName>
    <definedName name="BLPH280" localSheetId="80" hidden="1">#REF!</definedName>
    <definedName name="BLPH280" localSheetId="81" hidden="1">#REF!</definedName>
    <definedName name="BLPH280" localSheetId="82" hidden="1">#REF!</definedName>
    <definedName name="BLPH280" localSheetId="83" hidden="1">#REF!</definedName>
    <definedName name="BLPH280" localSheetId="84" hidden="1">#REF!</definedName>
    <definedName name="BLPH280" localSheetId="87" hidden="1">#REF!</definedName>
    <definedName name="BLPH280" localSheetId="88" hidden="1">#REF!</definedName>
    <definedName name="BLPH280" localSheetId="89" hidden="1">#REF!</definedName>
    <definedName name="BLPH280" localSheetId="90" hidden="1">'11.05a Other_Re-opener Appendix'!#REF!</definedName>
    <definedName name="BLPH280" localSheetId="91" hidden="1">#REF!</definedName>
    <definedName name="BLPH280" localSheetId="92" hidden="1">#REF!</definedName>
    <definedName name="BLPH280" localSheetId="93" hidden="1">#REF!</definedName>
    <definedName name="BLPH280" localSheetId="94" hidden="1">#REF!</definedName>
    <definedName name="BLPH280" localSheetId="95" hidden="1">#REF!</definedName>
    <definedName name="BLPH280" localSheetId="99" hidden="1">#REF!</definedName>
    <definedName name="BLPH280" localSheetId="100" hidden="1">#REF!</definedName>
    <definedName name="BLPH280" localSheetId="33" hidden="1">#REF!</definedName>
    <definedName name="BLPH280" localSheetId="36" hidden="1">#REF!</definedName>
    <definedName name="BLPH280" localSheetId="37" hidden="1">#REF!</definedName>
    <definedName name="BLPH280" localSheetId="39" hidden="1">#REF!</definedName>
    <definedName name="BLPH280" localSheetId="73" hidden="1">#REF!</definedName>
    <definedName name="BLPH280" localSheetId="74" hidden="1">#REF!</definedName>
    <definedName name="BLPH280" localSheetId="75" hidden="1">#REF!</definedName>
    <definedName name="BLPH280" localSheetId="76" hidden="1">#REF!</definedName>
    <definedName name="BLPH280" localSheetId="77" hidden="1">#REF!</definedName>
    <definedName name="BLPH280" localSheetId="78" hidden="1">#REF!</definedName>
    <definedName name="BLPH280" localSheetId="15" hidden="1">#REF!</definedName>
    <definedName name="BLPH280" hidden="1">#REF!</definedName>
    <definedName name="BLPH281" localSheetId="11" hidden="1">#REF!</definedName>
    <definedName name="BLPH281" localSheetId="12" hidden="1">#REF!</definedName>
    <definedName name="BLPH281" localSheetId="13" hidden="1">#REF!</definedName>
    <definedName name="BLPH281" localSheetId="79" hidden="1">#REF!</definedName>
    <definedName name="BLPH281" localSheetId="80" hidden="1">#REF!</definedName>
    <definedName name="BLPH281" localSheetId="81" hidden="1">#REF!</definedName>
    <definedName name="BLPH281" localSheetId="82" hidden="1">#REF!</definedName>
    <definedName name="BLPH281" localSheetId="83" hidden="1">#REF!</definedName>
    <definedName name="BLPH281" localSheetId="84" hidden="1">#REF!</definedName>
    <definedName name="BLPH281" localSheetId="87" hidden="1">#REF!</definedName>
    <definedName name="BLPH281" localSheetId="88" hidden="1">#REF!</definedName>
    <definedName name="BLPH281" localSheetId="89" hidden="1">#REF!</definedName>
    <definedName name="BLPH281" localSheetId="90" hidden="1">'11.05a Other_Re-opener Appendix'!#REF!</definedName>
    <definedName name="BLPH281" localSheetId="91" hidden="1">#REF!</definedName>
    <definedName name="BLPH281" localSheetId="92" hidden="1">#REF!</definedName>
    <definedName name="BLPH281" localSheetId="93" hidden="1">#REF!</definedName>
    <definedName name="BLPH281" localSheetId="94" hidden="1">#REF!</definedName>
    <definedName name="BLPH281" localSheetId="95" hidden="1">#REF!</definedName>
    <definedName name="BLPH281" localSheetId="99" hidden="1">#REF!</definedName>
    <definedName name="BLPH281" localSheetId="100" hidden="1">#REF!</definedName>
    <definedName name="BLPH281" localSheetId="36" hidden="1">#REF!</definedName>
    <definedName name="BLPH281" localSheetId="37" hidden="1">#REF!</definedName>
    <definedName name="BLPH281" localSheetId="39" hidden="1">#REF!</definedName>
    <definedName name="BLPH281" localSheetId="73" hidden="1">#REF!</definedName>
    <definedName name="BLPH281" localSheetId="74" hidden="1">#REF!</definedName>
    <definedName name="BLPH281" localSheetId="75" hidden="1">#REF!</definedName>
    <definedName name="BLPH281" localSheetId="76" hidden="1">#REF!</definedName>
    <definedName name="BLPH281" localSheetId="77" hidden="1">#REF!</definedName>
    <definedName name="BLPH281" localSheetId="78" hidden="1">#REF!</definedName>
    <definedName name="BLPH281" hidden="1">#REF!</definedName>
    <definedName name="BLPH282" localSheetId="11" hidden="1">#REF!</definedName>
    <definedName name="BLPH282" localSheetId="12" hidden="1">#REF!</definedName>
    <definedName name="BLPH282" localSheetId="13" hidden="1">#REF!</definedName>
    <definedName name="BLPH282" localSheetId="79" hidden="1">#REF!</definedName>
    <definedName name="BLPH282" localSheetId="80" hidden="1">#REF!</definedName>
    <definedName name="BLPH282" localSheetId="81" hidden="1">#REF!</definedName>
    <definedName name="BLPH282" localSheetId="82" hidden="1">#REF!</definedName>
    <definedName name="BLPH282" localSheetId="83" hidden="1">#REF!</definedName>
    <definedName name="BLPH282" localSheetId="84" hidden="1">#REF!</definedName>
    <definedName name="BLPH282" localSheetId="87" hidden="1">#REF!</definedName>
    <definedName name="BLPH282" localSheetId="88" hidden="1">#REF!</definedName>
    <definedName name="BLPH282" localSheetId="89" hidden="1">#REF!</definedName>
    <definedName name="BLPH282" localSheetId="90" hidden="1">'11.05a Other_Re-opener Appendix'!#REF!</definedName>
    <definedName name="BLPH282" localSheetId="91" hidden="1">#REF!</definedName>
    <definedName name="BLPH282" localSheetId="92" hidden="1">#REF!</definedName>
    <definedName name="BLPH282" localSheetId="93" hidden="1">#REF!</definedName>
    <definedName name="BLPH282" localSheetId="94" hidden="1">#REF!</definedName>
    <definedName name="BLPH282" localSheetId="95" hidden="1">#REF!</definedName>
    <definedName name="BLPH282" localSheetId="99" hidden="1">#REF!</definedName>
    <definedName name="BLPH282" localSheetId="100" hidden="1">#REF!</definedName>
    <definedName name="BLPH282" localSheetId="36" hidden="1">#REF!</definedName>
    <definedName name="BLPH282" localSheetId="37" hidden="1">#REF!</definedName>
    <definedName name="BLPH282" localSheetId="39" hidden="1">#REF!</definedName>
    <definedName name="BLPH282" localSheetId="73" hidden="1">#REF!</definedName>
    <definedName name="BLPH282" localSheetId="74" hidden="1">#REF!</definedName>
    <definedName name="BLPH282" localSheetId="75" hidden="1">#REF!</definedName>
    <definedName name="BLPH282" localSheetId="76" hidden="1">#REF!</definedName>
    <definedName name="BLPH282" localSheetId="77" hidden="1">#REF!</definedName>
    <definedName name="BLPH282" localSheetId="78" hidden="1">#REF!</definedName>
    <definedName name="BLPH282" hidden="1">#REF!</definedName>
    <definedName name="BLPH283" localSheetId="11" hidden="1">#REF!</definedName>
    <definedName name="BLPH283" localSheetId="12" hidden="1">#REF!</definedName>
    <definedName name="BLPH283" localSheetId="13" hidden="1">#REF!</definedName>
    <definedName name="BLPH283" hidden="1">#REF!</definedName>
    <definedName name="BLPH284" localSheetId="11" hidden="1">#REF!</definedName>
    <definedName name="BLPH284" localSheetId="12" hidden="1">#REF!</definedName>
    <definedName name="BLPH284" localSheetId="13" hidden="1">#REF!</definedName>
    <definedName name="BLPH284" hidden="1">#REF!</definedName>
    <definedName name="BLPH285" localSheetId="11" hidden="1">#REF!</definedName>
    <definedName name="BLPH285" localSheetId="12" hidden="1">#REF!</definedName>
    <definedName name="BLPH285" localSheetId="13" hidden="1">#REF!</definedName>
    <definedName name="BLPH285" hidden="1">#REF!</definedName>
    <definedName name="BLPH286" localSheetId="11" hidden="1">#REF!</definedName>
    <definedName name="BLPH286" localSheetId="12" hidden="1">#REF!</definedName>
    <definedName name="BLPH286" localSheetId="13" hidden="1">#REF!</definedName>
    <definedName name="BLPH286" hidden="1">#REF!</definedName>
    <definedName name="BLPH287" localSheetId="11" hidden="1">#REF!</definedName>
    <definedName name="BLPH287" localSheetId="12" hidden="1">#REF!</definedName>
    <definedName name="BLPH287" localSheetId="13" hidden="1">#REF!</definedName>
    <definedName name="BLPH287" hidden="1">#REF!</definedName>
    <definedName name="BLPH288" localSheetId="11" hidden="1">#REF!</definedName>
    <definedName name="BLPH288" localSheetId="12" hidden="1">#REF!</definedName>
    <definedName name="BLPH288" localSheetId="13" hidden="1">#REF!</definedName>
    <definedName name="BLPH288" hidden="1">#REF!</definedName>
    <definedName name="BLPH289" localSheetId="11" hidden="1">#REF!</definedName>
    <definedName name="BLPH289" localSheetId="12" hidden="1">#REF!</definedName>
    <definedName name="BLPH289" localSheetId="13" hidden="1">#REF!</definedName>
    <definedName name="BLPH289" hidden="1">#REF!</definedName>
    <definedName name="BLPH29" hidden="1">#REF!</definedName>
    <definedName name="BLPH290" localSheetId="11" hidden="1">#REF!</definedName>
    <definedName name="BLPH290" localSheetId="12" hidden="1">#REF!</definedName>
    <definedName name="BLPH290" localSheetId="13" hidden="1">#REF!</definedName>
    <definedName name="BLPH290" localSheetId="79" hidden="1">#REF!</definedName>
    <definedName name="BLPH290" localSheetId="80" hidden="1">#REF!</definedName>
    <definedName name="BLPH290" localSheetId="81" hidden="1">#REF!</definedName>
    <definedName name="BLPH290" localSheetId="82" hidden="1">#REF!</definedName>
    <definedName name="BLPH290" localSheetId="83" hidden="1">#REF!</definedName>
    <definedName name="BLPH290" localSheetId="84" hidden="1">#REF!</definedName>
    <definedName name="BLPH290" localSheetId="87" hidden="1">#REF!</definedName>
    <definedName name="BLPH290" localSheetId="88" hidden="1">#REF!</definedName>
    <definedName name="BLPH290" localSheetId="89" hidden="1">#REF!</definedName>
    <definedName name="BLPH290" localSheetId="90" hidden="1">'11.05a Other_Re-opener Appendix'!#REF!</definedName>
    <definedName name="BLPH290" localSheetId="91" hidden="1">#REF!</definedName>
    <definedName name="BLPH290" localSheetId="92" hidden="1">#REF!</definedName>
    <definedName name="BLPH290" localSheetId="93" hidden="1">#REF!</definedName>
    <definedName name="BLPH290" localSheetId="94" hidden="1">#REF!</definedName>
    <definedName name="BLPH290" localSheetId="95" hidden="1">#REF!</definedName>
    <definedName name="BLPH290" localSheetId="99" hidden="1">#REF!</definedName>
    <definedName name="BLPH290" localSheetId="100" hidden="1">#REF!</definedName>
    <definedName name="BLPH290" localSheetId="33" hidden="1">#REF!</definedName>
    <definedName name="BLPH290" localSheetId="36" hidden="1">#REF!</definedName>
    <definedName name="BLPH290" localSheetId="37" hidden="1">#REF!</definedName>
    <definedName name="BLPH290" localSheetId="39" hidden="1">#REF!</definedName>
    <definedName name="BLPH290" localSheetId="73" hidden="1">#REF!</definedName>
    <definedName name="BLPH290" localSheetId="74" hidden="1">#REF!</definedName>
    <definedName name="BLPH290" localSheetId="75" hidden="1">#REF!</definedName>
    <definedName name="BLPH290" localSheetId="76" hidden="1">#REF!</definedName>
    <definedName name="BLPH290" localSheetId="77" hidden="1">#REF!</definedName>
    <definedName name="BLPH290" localSheetId="78" hidden="1">#REF!</definedName>
    <definedName name="BLPH290" localSheetId="15" hidden="1">#REF!</definedName>
    <definedName name="BLPH290" hidden="1">#REF!</definedName>
    <definedName name="BLPH291" localSheetId="11" hidden="1">#REF!</definedName>
    <definedName name="BLPH291" localSheetId="12" hidden="1">#REF!</definedName>
    <definedName name="BLPH291" localSheetId="13" hidden="1">#REF!</definedName>
    <definedName name="BLPH291" localSheetId="79" hidden="1">#REF!</definedName>
    <definedName name="BLPH291" localSheetId="80" hidden="1">#REF!</definedName>
    <definedName name="BLPH291" localSheetId="81" hidden="1">#REF!</definedName>
    <definedName name="BLPH291" localSheetId="82" hidden="1">#REF!</definedName>
    <definedName name="BLPH291" localSheetId="83" hidden="1">#REF!</definedName>
    <definedName name="BLPH291" localSheetId="84" hidden="1">#REF!</definedName>
    <definedName name="BLPH291" localSheetId="87" hidden="1">#REF!</definedName>
    <definedName name="BLPH291" localSheetId="88" hidden="1">#REF!</definedName>
    <definedName name="BLPH291" localSheetId="89" hidden="1">#REF!</definedName>
    <definedName name="BLPH291" localSheetId="90" hidden="1">'11.05a Other_Re-opener Appendix'!#REF!</definedName>
    <definedName name="BLPH291" localSheetId="91" hidden="1">#REF!</definedName>
    <definedName name="BLPH291" localSheetId="92" hidden="1">#REF!</definedName>
    <definedName name="BLPH291" localSheetId="93" hidden="1">#REF!</definedName>
    <definedName name="BLPH291" localSheetId="94" hidden="1">#REF!</definedName>
    <definedName name="BLPH291" localSheetId="95" hidden="1">#REF!</definedName>
    <definedName name="BLPH291" localSheetId="99" hidden="1">#REF!</definedName>
    <definedName name="BLPH291" localSheetId="100" hidden="1">#REF!</definedName>
    <definedName name="BLPH291" localSheetId="36" hidden="1">#REF!</definedName>
    <definedName name="BLPH291" localSheetId="37" hidden="1">#REF!</definedName>
    <definedName name="BLPH291" localSheetId="39" hidden="1">#REF!</definedName>
    <definedName name="BLPH291" localSheetId="73" hidden="1">#REF!</definedName>
    <definedName name="BLPH291" localSheetId="74" hidden="1">#REF!</definedName>
    <definedName name="BLPH291" localSheetId="75" hidden="1">#REF!</definedName>
    <definedName name="BLPH291" localSheetId="76" hidden="1">#REF!</definedName>
    <definedName name="BLPH291" localSheetId="77" hidden="1">#REF!</definedName>
    <definedName name="BLPH291" localSheetId="78" hidden="1">#REF!</definedName>
    <definedName name="BLPH291" hidden="1">#REF!</definedName>
    <definedName name="BLPH292" localSheetId="11" hidden="1">#REF!</definedName>
    <definedName name="BLPH292" localSheetId="12" hidden="1">#REF!</definedName>
    <definedName name="BLPH292" localSheetId="13" hidden="1">#REF!</definedName>
    <definedName name="BLPH292" localSheetId="79" hidden="1">#REF!</definedName>
    <definedName name="BLPH292" localSheetId="80" hidden="1">#REF!</definedName>
    <definedName name="BLPH292" localSheetId="81" hidden="1">#REF!</definedName>
    <definedName name="BLPH292" localSheetId="82" hidden="1">#REF!</definedName>
    <definedName name="BLPH292" localSheetId="83" hidden="1">#REF!</definedName>
    <definedName name="BLPH292" localSheetId="84" hidden="1">#REF!</definedName>
    <definedName name="BLPH292" localSheetId="87" hidden="1">#REF!</definedName>
    <definedName name="BLPH292" localSheetId="88" hidden="1">#REF!</definedName>
    <definedName name="BLPH292" localSheetId="89" hidden="1">#REF!</definedName>
    <definedName name="BLPH292" localSheetId="90" hidden="1">'11.05a Other_Re-opener Appendix'!#REF!</definedName>
    <definedName name="BLPH292" localSheetId="91" hidden="1">#REF!</definedName>
    <definedName name="BLPH292" localSheetId="92" hidden="1">#REF!</definedName>
    <definedName name="BLPH292" localSheetId="93" hidden="1">#REF!</definedName>
    <definedName name="BLPH292" localSheetId="94" hidden="1">#REF!</definedName>
    <definedName name="BLPH292" localSheetId="95" hidden="1">#REF!</definedName>
    <definedName name="BLPH292" localSheetId="99" hidden="1">#REF!</definedName>
    <definedName name="BLPH292" localSheetId="100" hidden="1">#REF!</definedName>
    <definedName name="BLPH292" localSheetId="36" hidden="1">#REF!</definedName>
    <definedName name="BLPH292" localSheetId="37" hidden="1">#REF!</definedName>
    <definedName name="BLPH292" localSheetId="39" hidden="1">#REF!</definedName>
    <definedName name="BLPH292" localSheetId="73" hidden="1">#REF!</definedName>
    <definedName name="BLPH292" localSheetId="74" hidden="1">#REF!</definedName>
    <definedName name="BLPH292" localSheetId="75" hidden="1">#REF!</definedName>
    <definedName name="BLPH292" localSheetId="76" hidden="1">#REF!</definedName>
    <definedName name="BLPH292" localSheetId="77" hidden="1">#REF!</definedName>
    <definedName name="BLPH292" localSheetId="78" hidden="1">#REF!</definedName>
    <definedName name="BLPH292" hidden="1">#REF!</definedName>
    <definedName name="BLPH293" localSheetId="11" hidden="1">#REF!</definedName>
    <definedName name="BLPH293" localSheetId="12" hidden="1">#REF!</definedName>
    <definedName name="BLPH293" localSheetId="13" hidden="1">#REF!</definedName>
    <definedName name="BLPH293" hidden="1">#REF!</definedName>
    <definedName name="BLPH294" localSheetId="11" hidden="1">#REF!</definedName>
    <definedName name="BLPH294" localSheetId="12" hidden="1">#REF!</definedName>
    <definedName name="BLPH294" localSheetId="13" hidden="1">#REF!</definedName>
    <definedName name="BLPH294" hidden="1">#REF!</definedName>
    <definedName name="BLPH295" localSheetId="11" hidden="1">#REF!</definedName>
    <definedName name="BLPH295" localSheetId="12" hidden="1">#REF!</definedName>
    <definedName name="BLPH295" localSheetId="13" hidden="1">#REF!</definedName>
    <definedName name="BLPH295" hidden="1">#REF!</definedName>
    <definedName name="BLPH296" localSheetId="11" hidden="1">#REF!</definedName>
    <definedName name="BLPH296" localSheetId="12" hidden="1">#REF!</definedName>
    <definedName name="BLPH296" localSheetId="13" hidden="1">#REF!</definedName>
    <definedName name="BLPH296" hidden="1">#REF!</definedName>
    <definedName name="BLPH297" localSheetId="11" hidden="1">#REF!</definedName>
    <definedName name="BLPH297" localSheetId="12" hidden="1">#REF!</definedName>
    <definedName name="BLPH297" localSheetId="13" hidden="1">#REF!</definedName>
    <definedName name="BLPH297" hidden="1">#REF!</definedName>
    <definedName name="BLPH298" localSheetId="11" hidden="1">#REF!</definedName>
    <definedName name="BLPH298" localSheetId="12" hidden="1">#REF!</definedName>
    <definedName name="BLPH298" localSheetId="13" hidden="1">#REF!</definedName>
    <definedName name="BLPH298" hidden="1">#REF!</definedName>
    <definedName name="BLPH299" localSheetId="11" hidden="1">#REF!</definedName>
    <definedName name="BLPH299" localSheetId="12" hidden="1">#REF!</definedName>
    <definedName name="BLPH299" localSheetId="13" hidden="1">#REF!</definedName>
    <definedName name="BLPH299" hidden="1">#REF!</definedName>
    <definedName name="BLPH3" localSheetId="11" hidden="1">#REF!</definedName>
    <definedName name="BLPH3" localSheetId="12" hidden="1">#REF!</definedName>
    <definedName name="BLPH3" localSheetId="13" hidden="1">#REF!</definedName>
    <definedName name="BLPH3" hidden="1">#REF!</definedName>
    <definedName name="BLPH30" hidden="1">#REF!</definedName>
    <definedName name="BLPH300" localSheetId="11" hidden="1">#REF!</definedName>
    <definedName name="BLPH300" localSheetId="12" hidden="1">#REF!</definedName>
    <definedName name="BLPH300" localSheetId="13" hidden="1">#REF!</definedName>
    <definedName name="BLPH300" localSheetId="79" hidden="1">#REF!</definedName>
    <definedName name="BLPH300" localSheetId="80" hidden="1">#REF!</definedName>
    <definedName name="BLPH300" localSheetId="81" hidden="1">#REF!</definedName>
    <definedName name="BLPH300" localSheetId="82" hidden="1">#REF!</definedName>
    <definedName name="BLPH300" localSheetId="83" hidden="1">#REF!</definedName>
    <definedName name="BLPH300" localSheetId="84" hidden="1">#REF!</definedName>
    <definedName name="BLPH300" localSheetId="87" hidden="1">#REF!</definedName>
    <definedName name="BLPH300" localSheetId="88" hidden="1">#REF!</definedName>
    <definedName name="BLPH300" localSheetId="89" hidden="1">#REF!</definedName>
    <definedName name="BLPH300" localSheetId="90" hidden="1">'11.05a Other_Re-opener Appendix'!#REF!</definedName>
    <definedName name="BLPH300" localSheetId="91" hidden="1">#REF!</definedName>
    <definedName name="BLPH300" localSheetId="92" hidden="1">#REF!</definedName>
    <definedName name="BLPH300" localSheetId="93" hidden="1">#REF!</definedName>
    <definedName name="BLPH300" localSheetId="94" hidden="1">#REF!</definedName>
    <definedName name="BLPH300" localSheetId="95" hidden="1">#REF!</definedName>
    <definedName name="BLPH300" localSheetId="99" hidden="1">#REF!</definedName>
    <definedName name="BLPH300" localSheetId="100" hidden="1">#REF!</definedName>
    <definedName name="BLPH300" localSheetId="33" hidden="1">#REF!</definedName>
    <definedName name="BLPH300" localSheetId="36" hidden="1">#REF!</definedName>
    <definedName name="BLPH300" localSheetId="37" hidden="1">#REF!</definedName>
    <definedName name="BLPH300" localSheetId="39" hidden="1">#REF!</definedName>
    <definedName name="BLPH300" localSheetId="73" hidden="1">#REF!</definedName>
    <definedName name="BLPH300" localSheetId="74" hidden="1">#REF!</definedName>
    <definedName name="BLPH300" localSheetId="75" hidden="1">#REF!</definedName>
    <definedName name="BLPH300" localSheetId="76" hidden="1">#REF!</definedName>
    <definedName name="BLPH300" localSheetId="77" hidden="1">#REF!</definedName>
    <definedName name="BLPH300" localSheetId="78" hidden="1">#REF!</definedName>
    <definedName name="BLPH300" localSheetId="15" hidden="1">#REF!</definedName>
    <definedName name="BLPH300" hidden="1">#REF!</definedName>
    <definedName name="BLPH301" localSheetId="11" hidden="1">#REF!</definedName>
    <definedName name="BLPH301" localSheetId="12" hidden="1">#REF!</definedName>
    <definedName name="BLPH301" localSheetId="13" hidden="1">#REF!</definedName>
    <definedName name="BLPH301" localSheetId="79" hidden="1">#REF!</definedName>
    <definedName name="BLPH301" localSheetId="80" hidden="1">#REF!</definedName>
    <definedName name="BLPH301" localSheetId="81" hidden="1">#REF!</definedName>
    <definedName name="BLPH301" localSheetId="82" hidden="1">#REF!</definedName>
    <definedName name="BLPH301" localSheetId="83" hidden="1">#REF!</definedName>
    <definedName name="BLPH301" localSheetId="84" hidden="1">#REF!</definedName>
    <definedName name="BLPH301" localSheetId="87" hidden="1">#REF!</definedName>
    <definedName name="BLPH301" localSheetId="88" hidden="1">#REF!</definedName>
    <definedName name="BLPH301" localSheetId="89" hidden="1">#REF!</definedName>
    <definedName name="BLPH301" localSheetId="90" hidden="1">'11.05a Other_Re-opener Appendix'!#REF!</definedName>
    <definedName name="BLPH301" localSheetId="91" hidden="1">#REF!</definedName>
    <definedName name="BLPH301" localSheetId="92" hidden="1">#REF!</definedName>
    <definedName name="BLPH301" localSheetId="93" hidden="1">#REF!</definedName>
    <definedName name="BLPH301" localSheetId="94" hidden="1">#REF!</definedName>
    <definedName name="BLPH301" localSheetId="95" hidden="1">#REF!</definedName>
    <definedName name="BLPH301" localSheetId="99" hidden="1">#REF!</definedName>
    <definedName name="BLPH301" localSheetId="100" hidden="1">#REF!</definedName>
    <definedName name="BLPH301" localSheetId="36" hidden="1">#REF!</definedName>
    <definedName name="BLPH301" localSheetId="37" hidden="1">#REF!</definedName>
    <definedName name="BLPH301" localSheetId="39" hidden="1">#REF!</definedName>
    <definedName name="BLPH301" localSheetId="73" hidden="1">#REF!</definedName>
    <definedName name="BLPH301" localSheetId="74" hidden="1">#REF!</definedName>
    <definedName name="BLPH301" localSheetId="75" hidden="1">#REF!</definedName>
    <definedName name="BLPH301" localSheetId="76" hidden="1">#REF!</definedName>
    <definedName name="BLPH301" localSheetId="77" hidden="1">#REF!</definedName>
    <definedName name="BLPH301" localSheetId="78" hidden="1">#REF!</definedName>
    <definedName name="BLPH301" hidden="1">#REF!</definedName>
    <definedName name="BLPH302" localSheetId="11" hidden="1">#REF!</definedName>
    <definedName name="BLPH302" localSheetId="12" hidden="1">#REF!</definedName>
    <definedName name="BLPH302" localSheetId="13" hidden="1">#REF!</definedName>
    <definedName name="BLPH302" localSheetId="79" hidden="1">#REF!</definedName>
    <definedName name="BLPH302" localSheetId="80" hidden="1">#REF!</definedName>
    <definedName name="BLPH302" localSheetId="81" hidden="1">#REF!</definedName>
    <definedName name="BLPH302" localSheetId="82" hidden="1">#REF!</definedName>
    <definedName name="BLPH302" localSheetId="83" hidden="1">#REF!</definedName>
    <definedName name="BLPH302" localSheetId="84" hidden="1">#REF!</definedName>
    <definedName name="BLPH302" localSheetId="87" hidden="1">#REF!</definedName>
    <definedName name="BLPH302" localSheetId="88" hidden="1">#REF!</definedName>
    <definedName name="BLPH302" localSheetId="89" hidden="1">#REF!</definedName>
    <definedName name="BLPH302" localSheetId="90" hidden="1">'11.05a Other_Re-opener Appendix'!#REF!</definedName>
    <definedName name="BLPH302" localSheetId="91" hidden="1">#REF!</definedName>
    <definedName name="BLPH302" localSheetId="92" hidden="1">#REF!</definedName>
    <definedName name="BLPH302" localSheetId="93" hidden="1">#REF!</definedName>
    <definedName name="BLPH302" localSheetId="94" hidden="1">#REF!</definedName>
    <definedName name="BLPH302" localSheetId="95" hidden="1">#REF!</definedName>
    <definedName name="BLPH302" localSheetId="99" hidden="1">#REF!</definedName>
    <definedName name="BLPH302" localSheetId="100" hidden="1">#REF!</definedName>
    <definedName name="BLPH302" localSheetId="36" hidden="1">#REF!</definedName>
    <definedName name="BLPH302" localSheetId="37" hidden="1">#REF!</definedName>
    <definedName name="BLPH302" localSheetId="39" hidden="1">#REF!</definedName>
    <definedName name="BLPH302" localSheetId="73" hidden="1">#REF!</definedName>
    <definedName name="BLPH302" localSheetId="74" hidden="1">#REF!</definedName>
    <definedName name="BLPH302" localSheetId="75" hidden="1">#REF!</definedName>
    <definedName name="BLPH302" localSheetId="76" hidden="1">#REF!</definedName>
    <definedName name="BLPH302" localSheetId="77" hidden="1">#REF!</definedName>
    <definedName name="BLPH302" localSheetId="78" hidden="1">#REF!</definedName>
    <definedName name="BLPH302" hidden="1">#REF!</definedName>
    <definedName name="BLPH303" localSheetId="11" hidden="1">#REF!</definedName>
    <definedName name="BLPH303" localSheetId="12" hidden="1">#REF!</definedName>
    <definedName name="BLPH303" localSheetId="13" hidden="1">#REF!</definedName>
    <definedName name="BLPH303" hidden="1">#REF!</definedName>
    <definedName name="BLPH304" localSheetId="11" hidden="1">#REF!</definedName>
    <definedName name="BLPH304" localSheetId="12" hidden="1">#REF!</definedName>
    <definedName name="BLPH304" localSheetId="13" hidden="1">#REF!</definedName>
    <definedName name="BLPH304" hidden="1">#REF!</definedName>
    <definedName name="BLPH305" localSheetId="11" hidden="1">#REF!</definedName>
    <definedName name="BLPH305" localSheetId="12" hidden="1">#REF!</definedName>
    <definedName name="BLPH305" localSheetId="13" hidden="1">#REF!</definedName>
    <definedName name="BLPH305" hidden="1">#REF!</definedName>
    <definedName name="BLPH306" localSheetId="11" hidden="1">#REF!</definedName>
    <definedName name="BLPH306" localSheetId="12" hidden="1">#REF!</definedName>
    <definedName name="BLPH306" localSheetId="13" hidden="1">#REF!</definedName>
    <definedName name="BLPH306" hidden="1">#REF!</definedName>
    <definedName name="BLPH307" localSheetId="11" hidden="1">#REF!</definedName>
    <definedName name="BLPH307" localSheetId="12" hidden="1">#REF!</definedName>
    <definedName name="BLPH307" localSheetId="13" hidden="1">#REF!</definedName>
    <definedName name="BLPH307" hidden="1">#REF!</definedName>
    <definedName name="BLPH308" localSheetId="11" hidden="1">#REF!</definedName>
    <definedName name="BLPH308" localSheetId="12" hidden="1">#REF!</definedName>
    <definedName name="BLPH308" localSheetId="13" hidden="1">#REF!</definedName>
    <definedName name="BLPH308" hidden="1">#REF!</definedName>
    <definedName name="BLPH309" localSheetId="11" hidden="1">#REF!</definedName>
    <definedName name="BLPH309" localSheetId="12" hidden="1">#REF!</definedName>
    <definedName name="BLPH309" localSheetId="13" hidden="1">#REF!</definedName>
    <definedName name="BLPH309" hidden="1">#REF!</definedName>
    <definedName name="BLPH31" hidden="1">#REF!</definedName>
    <definedName name="BLPH310" localSheetId="11" hidden="1">#REF!</definedName>
    <definedName name="BLPH310" localSheetId="12" hidden="1">#REF!</definedName>
    <definedName name="BLPH310" localSheetId="13" hidden="1">#REF!</definedName>
    <definedName name="BLPH310" localSheetId="79" hidden="1">#REF!</definedName>
    <definedName name="BLPH310" localSheetId="80" hidden="1">#REF!</definedName>
    <definedName name="BLPH310" localSheetId="81" hidden="1">#REF!</definedName>
    <definedName name="BLPH310" localSheetId="82" hidden="1">#REF!</definedName>
    <definedName name="BLPH310" localSheetId="83" hidden="1">#REF!</definedName>
    <definedName name="BLPH310" localSheetId="84" hidden="1">#REF!</definedName>
    <definedName name="BLPH310" localSheetId="87" hidden="1">#REF!</definedName>
    <definedName name="BLPH310" localSheetId="88" hidden="1">#REF!</definedName>
    <definedName name="BLPH310" localSheetId="89" hidden="1">#REF!</definedName>
    <definedName name="BLPH310" localSheetId="90" hidden="1">'11.05a Other_Re-opener Appendix'!#REF!</definedName>
    <definedName name="BLPH310" localSheetId="91" hidden="1">#REF!</definedName>
    <definedName name="BLPH310" localSheetId="92" hidden="1">#REF!</definedName>
    <definedName name="BLPH310" localSheetId="93" hidden="1">#REF!</definedName>
    <definedName name="BLPH310" localSheetId="94" hidden="1">#REF!</definedName>
    <definedName name="BLPH310" localSheetId="95" hidden="1">#REF!</definedName>
    <definedName name="BLPH310" localSheetId="99" hidden="1">#REF!</definedName>
    <definedName name="BLPH310" localSheetId="100" hidden="1">#REF!</definedName>
    <definedName name="BLPH310" localSheetId="33" hidden="1">#REF!</definedName>
    <definedName name="BLPH310" localSheetId="36" hidden="1">#REF!</definedName>
    <definedName name="BLPH310" localSheetId="37" hidden="1">#REF!</definedName>
    <definedName name="BLPH310" localSheetId="39" hidden="1">#REF!</definedName>
    <definedName name="BLPH310" localSheetId="73" hidden="1">#REF!</definedName>
    <definedName name="BLPH310" localSheetId="74" hidden="1">#REF!</definedName>
    <definedName name="BLPH310" localSheetId="75" hidden="1">#REF!</definedName>
    <definedName name="BLPH310" localSheetId="76" hidden="1">#REF!</definedName>
    <definedName name="BLPH310" localSheetId="77" hidden="1">#REF!</definedName>
    <definedName name="BLPH310" localSheetId="78" hidden="1">#REF!</definedName>
    <definedName name="BLPH310" localSheetId="15" hidden="1">#REF!</definedName>
    <definedName name="BLPH310" hidden="1">#REF!</definedName>
    <definedName name="BLPH311" localSheetId="11" hidden="1">#REF!</definedName>
    <definedName name="BLPH311" localSheetId="12" hidden="1">#REF!</definedName>
    <definedName name="BLPH311" localSheetId="13" hidden="1">#REF!</definedName>
    <definedName name="BLPH311" localSheetId="79" hidden="1">#REF!</definedName>
    <definedName name="BLPH311" localSheetId="80" hidden="1">#REF!</definedName>
    <definedName name="BLPH311" localSheetId="81" hidden="1">#REF!</definedName>
    <definedName name="BLPH311" localSheetId="82" hidden="1">#REF!</definedName>
    <definedName name="BLPH311" localSheetId="83" hidden="1">#REF!</definedName>
    <definedName name="BLPH311" localSheetId="84" hidden="1">#REF!</definedName>
    <definedName name="BLPH311" localSheetId="87" hidden="1">#REF!</definedName>
    <definedName name="BLPH311" localSheetId="88" hidden="1">#REF!</definedName>
    <definedName name="BLPH311" localSheetId="89" hidden="1">#REF!</definedName>
    <definedName name="BLPH311" localSheetId="90" hidden="1">'11.05a Other_Re-opener Appendix'!#REF!</definedName>
    <definedName name="BLPH311" localSheetId="91" hidden="1">#REF!</definedName>
    <definedName name="BLPH311" localSheetId="92" hidden="1">#REF!</definedName>
    <definedName name="BLPH311" localSheetId="93" hidden="1">#REF!</definedName>
    <definedName name="BLPH311" localSheetId="94" hidden="1">#REF!</definedName>
    <definedName name="BLPH311" localSheetId="95" hidden="1">#REF!</definedName>
    <definedName name="BLPH311" localSheetId="99" hidden="1">#REF!</definedName>
    <definedName name="BLPH311" localSheetId="100" hidden="1">#REF!</definedName>
    <definedName name="BLPH311" localSheetId="36" hidden="1">#REF!</definedName>
    <definedName name="BLPH311" localSheetId="37" hidden="1">#REF!</definedName>
    <definedName name="BLPH311" localSheetId="39" hidden="1">#REF!</definedName>
    <definedName name="BLPH311" localSheetId="73" hidden="1">#REF!</definedName>
    <definedName name="BLPH311" localSheetId="74" hidden="1">#REF!</definedName>
    <definedName name="BLPH311" localSheetId="75" hidden="1">#REF!</definedName>
    <definedName name="BLPH311" localSheetId="76" hidden="1">#REF!</definedName>
    <definedName name="BLPH311" localSheetId="77" hidden="1">#REF!</definedName>
    <definedName name="BLPH311" localSheetId="78" hidden="1">#REF!</definedName>
    <definedName name="BLPH311" hidden="1">#REF!</definedName>
    <definedName name="BLPH312" localSheetId="11" hidden="1">#REF!</definedName>
    <definedName name="BLPH312" localSheetId="12" hidden="1">#REF!</definedName>
    <definedName name="BLPH312" localSheetId="13" hidden="1">#REF!</definedName>
    <definedName name="BLPH312" localSheetId="79" hidden="1">#REF!</definedName>
    <definedName name="BLPH312" localSheetId="80" hidden="1">#REF!</definedName>
    <definedName name="BLPH312" localSheetId="81" hidden="1">#REF!</definedName>
    <definedName name="BLPH312" localSheetId="82" hidden="1">#REF!</definedName>
    <definedName name="BLPH312" localSheetId="83" hidden="1">#REF!</definedName>
    <definedName name="BLPH312" localSheetId="84" hidden="1">#REF!</definedName>
    <definedName name="BLPH312" localSheetId="87" hidden="1">#REF!</definedName>
    <definedName name="BLPH312" localSheetId="88" hidden="1">#REF!</definedName>
    <definedName name="BLPH312" localSheetId="89" hidden="1">#REF!</definedName>
    <definedName name="BLPH312" localSheetId="90" hidden="1">'11.05a Other_Re-opener Appendix'!#REF!</definedName>
    <definedName name="BLPH312" localSheetId="91" hidden="1">#REF!</definedName>
    <definedName name="BLPH312" localSheetId="92" hidden="1">#REF!</definedName>
    <definedName name="BLPH312" localSheetId="93" hidden="1">#REF!</definedName>
    <definedName name="BLPH312" localSheetId="94" hidden="1">#REF!</definedName>
    <definedName name="BLPH312" localSheetId="95" hidden="1">#REF!</definedName>
    <definedName name="BLPH312" localSheetId="99" hidden="1">#REF!</definedName>
    <definedName name="BLPH312" localSheetId="100" hidden="1">#REF!</definedName>
    <definedName name="BLPH312" localSheetId="36" hidden="1">#REF!</definedName>
    <definedName name="BLPH312" localSheetId="37" hidden="1">#REF!</definedName>
    <definedName name="BLPH312" localSheetId="39" hidden="1">#REF!</definedName>
    <definedName name="BLPH312" localSheetId="73" hidden="1">#REF!</definedName>
    <definedName name="BLPH312" localSheetId="74" hidden="1">#REF!</definedName>
    <definedName name="BLPH312" localSheetId="75" hidden="1">#REF!</definedName>
    <definedName name="BLPH312" localSheetId="76" hidden="1">#REF!</definedName>
    <definedName name="BLPH312" localSheetId="77" hidden="1">#REF!</definedName>
    <definedName name="BLPH312" localSheetId="78" hidden="1">#REF!</definedName>
    <definedName name="BLPH312" hidden="1">#REF!</definedName>
    <definedName name="BLPH313" localSheetId="11" hidden="1">#REF!</definedName>
    <definedName name="BLPH313" localSheetId="12" hidden="1">#REF!</definedName>
    <definedName name="BLPH313" localSheetId="13" hidden="1">#REF!</definedName>
    <definedName name="BLPH313" hidden="1">#REF!</definedName>
    <definedName name="BLPH314" localSheetId="11" hidden="1">#REF!</definedName>
    <definedName name="BLPH314" localSheetId="12" hidden="1">#REF!</definedName>
    <definedName name="BLPH314" localSheetId="13" hidden="1">#REF!</definedName>
    <definedName name="BLPH314" hidden="1">#REF!</definedName>
    <definedName name="BLPH315" localSheetId="11" hidden="1">#REF!</definedName>
    <definedName name="BLPH315" localSheetId="12" hidden="1">#REF!</definedName>
    <definedName name="BLPH315" localSheetId="13" hidden="1">#REF!</definedName>
    <definedName name="BLPH315" hidden="1">#REF!</definedName>
    <definedName name="BLPH316" localSheetId="11" hidden="1">#REF!</definedName>
    <definedName name="BLPH316" localSheetId="12" hidden="1">#REF!</definedName>
    <definedName name="BLPH316" localSheetId="13" hidden="1">#REF!</definedName>
    <definedName name="BLPH316" hidden="1">#REF!</definedName>
    <definedName name="BLPH317" localSheetId="11" hidden="1">#REF!</definedName>
    <definedName name="BLPH317" localSheetId="12" hidden="1">#REF!</definedName>
    <definedName name="BLPH317" localSheetId="13" hidden="1">#REF!</definedName>
    <definedName name="BLPH317" hidden="1">#REF!</definedName>
    <definedName name="BLPH318" localSheetId="11" hidden="1">#REF!</definedName>
    <definedName name="BLPH318" localSheetId="12" hidden="1">#REF!</definedName>
    <definedName name="BLPH318" localSheetId="13" hidden="1">#REF!</definedName>
    <definedName name="BLPH318" hidden="1">#REF!</definedName>
    <definedName name="BLPH319" localSheetId="11" hidden="1">#REF!</definedName>
    <definedName name="BLPH319" localSheetId="12" hidden="1">#REF!</definedName>
    <definedName name="BLPH319" localSheetId="13" hidden="1">#REF!</definedName>
    <definedName name="BLPH319" hidden="1">#REF!</definedName>
    <definedName name="BLPH32" hidden="1">#REF!</definedName>
    <definedName name="BLPH320" localSheetId="11" hidden="1">#REF!</definedName>
    <definedName name="BLPH320" localSheetId="12" hidden="1">#REF!</definedName>
    <definedName name="BLPH320" localSheetId="13" hidden="1">#REF!</definedName>
    <definedName name="BLPH320" localSheetId="79" hidden="1">#REF!</definedName>
    <definedName name="BLPH320" localSheetId="80" hidden="1">#REF!</definedName>
    <definedName name="BLPH320" localSheetId="81" hidden="1">#REF!</definedName>
    <definedName name="BLPH320" localSheetId="82" hidden="1">#REF!</definedName>
    <definedName name="BLPH320" localSheetId="83" hidden="1">#REF!</definedName>
    <definedName name="BLPH320" localSheetId="84" hidden="1">#REF!</definedName>
    <definedName name="BLPH320" localSheetId="87" hidden="1">#REF!</definedName>
    <definedName name="BLPH320" localSheetId="88" hidden="1">#REF!</definedName>
    <definedName name="BLPH320" localSheetId="89" hidden="1">#REF!</definedName>
    <definedName name="BLPH320" localSheetId="90" hidden="1">'11.05a Other_Re-opener Appendix'!#REF!</definedName>
    <definedName name="BLPH320" localSheetId="91" hidden="1">#REF!</definedName>
    <definedName name="BLPH320" localSheetId="92" hidden="1">#REF!</definedName>
    <definedName name="BLPH320" localSheetId="93" hidden="1">#REF!</definedName>
    <definedName name="BLPH320" localSheetId="94" hidden="1">#REF!</definedName>
    <definedName name="BLPH320" localSheetId="95" hidden="1">#REF!</definedName>
    <definedName name="BLPH320" localSheetId="99" hidden="1">#REF!</definedName>
    <definedName name="BLPH320" localSheetId="100" hidden="1">#REF!</definedName>
    <definedName name="BLPH320" localSheetId="33" hidden="1">#REF!</definedName>
    <definedName name="BLPH320" localSheetId="36" hidden="1">#REF!</definedName>
    <definedName name="BLPH320" localSheetId="37" hidden="1">#REF!</definedName>
    <definedName name="BLPH320" localSheetId="39" hidden="1">#REF!</definedName>
    <definedName name="BLPH320" localSheetId="73" hidden="1">#REF!</definedName>
    <definedName name="BLPH320" localSheetId="74" hidden="1">#REF!</definedName>
    <definedName name="BLPH320" localSheetId="75" hidden="1">#REF!</definedName>
    <definedName name="BLPH320" localSheetId="76" hidden="1">#REF!</definedName>
    <definedName name="BLPH320" localSheetId="77" hidden="1">#REF!</definedName>
    <definedName name="BLPH320" localSheetId="78" hidden="1">#REF!</definedName>
    <definedName name="BLPH320" localSheetId="15" hidden="1">#REF!</definedName>
    <definedName name="BLPH320" hidden="1">#REF!</definedName>
    <definedName name="BLPH321" localSheetId="11" hidden="1">#REF!</definedName>
    <definedName name="BLPH321" localSheetId="12" hidden="1">#REF!</definedName>
    <definedName name="BLPH321" localSheetId="13" hidden="1">#REF!</definedName>
    <definedName name="BLPH321" localSheetId="79" hidden="1">#REF!</definedName>
    <definedName name="BLPH321" localSheetId="80" hidden="1">#REF!</definedName>
    <definedName name="BLPH321" localSheetId="81" hidden="1">#REF!</definedName>
    <definedName name="BLPH321" localSheetId="82" hidden="1">#REF!</definedName>
    <definedName name="BLPH321" localSheetId="83" hidden="1">#REF!</definedName>
    <definedName name="BLPH321" localSheetId="84" hidden="1">#REF!</definedName>
    <definedName name="BLPH321" localSheetId="87" hidden="1">#REF!</definedName>
    <definedName name="BLPH321" localSheetId="88" hidden="1">#REF!</definedName>
    <definedName name="BLPH321" localSheetId="89" hidden="1">#REF!</definedName>
    <definedName name="BLPH321" localSheetId="90" hidden="1">'11.05a Other_Re-opener Appendix'!#REF!</definedName>
    <definedName name="BLPH321" localSheetId="91" hidden="1">#REF!</definedName>
    <definedName name="BLPH321" localSheetId="92" hidden="1">#REF!</definedName>
    <definedName name="BLPH321" localSheetId="93" hidden="1">#REF!</definedName>
    <definedName name="BLPH321" localSheetId="94" hidden="1">#REF!</definedName>
    <definedName name="BLPH321" localSheetId="95" hidden="1">#REF!</definedName>
    <definedName name="BLPH321" localSheetId="99" hidden="1">#REF!</definedName>
    <definedName name="BLPH321" localSheetId="100" hidden="1">#REF!</definedName>
    <definedName name="BLPH321" localSheetId="36" hidden="1">#REF!</definedName>
    <definedName name="BLPH321" localSheetId="37" hidden="1">#REF!</definedName>
    <definedName name="BLPH321" localSheetId="39" hidden="1">#REF!</definedName>
    <definedName name="BLPH321" localSheetId="73" hidden="1">#REF!</definedName>
    <definedName name="BLPH321" localSheetId="74" hidden="1">#REF!</definedName>
    <definedName name="BLPH321" localSheetId="75" hidden="1">#REF!</definedName>
    <definedName name="BLPH321" localSheetId="76" hidden="1">#REF!</definedName>
    <definedName name="BLPH321" localSheetId="77" hidden="1">#REF!</definedName>
    <definedName name="BLPH321" localSheetId="78" hidden="1">#REF!</definedName>
    <definedName name="BLPH321" hidden="1">#REF!</definedName>
    <definedName name="BLPH322" localSheetId="11" hidden="1">#REF!</definedName>
    <definedName name="BLPH322" localSheetId="12" hidden="1">#REF!</definedName>
    <definedName name="BLPH322" localSheetId="13" hidden="1">#REF!</definedName>
    <definedName name="BLPH322" localSheetId="79" hidden="1">#REF!</definedName>
    <definedName name="BLPH322" localSheetId="80" hidden="1">#REF!</definedName>
    <definedName name="BLPH322" localSheetId="81" hidden="1">#REF!</definedName>
    <definedName name="BLPH322" localSheetId="82" hidden="1">#REF!</definedName>
    <definedName name="BLPH322" localSheetId="83" hidden="1">#REF!</definedName>
    <definedName name="BLPH322" localSheetId="84" hidden="1">#REF!</definedName>
    <definedName name="BLPH322" localSheetId="87" hidden="1">#REF!</definedName>
    <definedName name="BLPH322" localSheetId="88" hidden="1">#REF!</definedName>
    <definedName name="BLPH322" localSheetId="89" hidden="1">#REF!</definedName>
    <definedName name="BLPH322" localSheetId="90" hidden="1">'11.05a Other_Re-opener Appendix'!#REF!</definedName>
    <definedName name="BLPH322" localSheetId="91" hidden="1">#REF!</definedName>
    <definedName name="BLPH322" localSheetId="92" hidden="1">#REF!</definedName>
    <definedName name="BLPH322" localSheetId="93" hidden="1">#REF!</definedName>
    <definedName name="BLPH322" localSheetId="94" hidden="1">#REF!</definedName>
    <definedName name="BLPH322" localSheetId="95" hidden="1">#REF!</definedName>
    <definedName name="BLPH322" localSheetId="99" hidden="1">#REF!</definedName>
    <definedName name="BLPH322" localSheetId="100" hidden="1">#REF!</definedName>
    <definedName name="BLPH322" localSheetId="36" hidden="1">#REF!</definedName>
    <definedName name="BLPH322" localSheetId="37" hidden="1">#REF!</definedName>
    <definedName name="BLPH322" localSheetId="39" hidden="1">#REF!</definedName>
    <definedName name="BLPH322" localSheetId="73" hidden="1">#REF!</definedName>
    <definedName name="BLPH322" localSheetId="74" hidden="1">#REF!</definedName>
    <definedName name="BLPH322" localSheetId="75" hidden="1">#REF!</definedName>
    <definedName name="BLPH322" localSheetId="76" hidden="1">#REF!</definedName>
    <definedName name="BLPH322" localSheetId="77" hidden="1">#REF!</definedName>
    <definedName name="BLPH322" localSheetId="78" hidden="1">#REF!</definedName>
    <definedName name="BLPH322" hidden="1">#REF!</definedName>
    <definedName name="BLPH323" localSheetId="11" hidden="1">#REF!</definedName>
    <definedName name="BLPH323" localSheetId="12" hidden="1">#REF!</definedName>
    <definedName name="BLPH323" localSheetId="13" hidden="1">#REF!</definedName>
    <definedName name="BLPH323" hidden="1">#REF!</definedName>
    <definedName name="BLPH324" localSheetId="11" hidden="1">#REF!</definedName>
    <definedName name="BLPH324" localSheetId="12" hidden="1">#REF!</definedName>
    <definedName name="BLPH324" localSheetId="13" hidden="1">#REF!</definedName>
    <definedName name="BLPH324" hidden="1">#REF!</definedName>
    <definedName name="BLPH325" localSheetId="11" hidden="1">#REF!</definedName>
    <definedName name="BLPH325" localSheetId="12" hidden="1">#REF!</definedName>
    <definedName name="BLPH325" localSheetId="13" hidden="1">#REF!</definedName>
    <definedName name="BLPH325" hidden="1">#REF!</definedName>
    <definedName name="BLPH326" localSheetId="11" hidden="1">#REF!</definedName>
    <definedName name="BLPH326" localSheetId="12" hidden="1">#REF!</definedName>
    <definedName name="BLPH326" localSheetId="13" hidden="1">#REF!</definedName>
    <definedName name="BLPH326" hidden="1">#REF!</definedName>
    <definedName name="BLPH327" localSheetId="11" hidden="1">#REF!</definedName>
    <definedName name="BLPH327" localSheetId="12" hidden="1">#REF!</definedName>
    <definedName name="BLPH327" localSheetId="13" hidden="1">#REF!</definedName>
    <definedName name="BLPH327" hidden="1">#REF!</definedName>
    <definedName name="BLPH328" localSheetId="11" hidden="1">#REF!</definedName>
    <definedName name="BLPH328" localSheetId="12" hidden="1">#REF!</definedName>
    <definedName name="BLPH328" localSheetId="13" hidden="1">#REF!</definedName>
    <definedName name="BLPH328" hidden="1">#REF!</definedName>
    <definedName name="BLPH329" localSheetId="11" hidden="1">#REF!</definedName>
    <definedName name="BLPH329" localSheetId="12" hidden="1">#REF!</definedName>
    <definedName name="BLPH329" localSheetId="13" hidden="1">#REF!</definedName>
    <definedName name="BLPH329" hidden="1">#REF!</definedName>
    <definedName name="BLPH33" hidden="1">#REF!</definedName>
    <definedName name="BLPH330" localSheetId="11" hidden="1">#REF!</definedName>
    <definedName name="BLPH330" localSheetId="12" hidden="1">#REF!</definedName>
    <definedName name="BLPH330" localSheetId="13" hidden="1">#REF!</definedName>
    <definedName name="BLPH330" localSheetId="79" hidden="1">#REF!</definedName>
    <definedName name="BLPH330" localSheetId="80" hidden="1">#REF!</definedName>
    <definedName name="BLPH330" localSheetId="81" hidden="1">#REF!</definedName>
    <definedName name="BLPH330" localSheetId="82" hidden="1">#REF!</definedName>
    <definedName name="BLPH330" localSheetId="83" hidden="1">#REF!</definedName>
    <definedName name="BLPH330" localSheetId="84" hidden="1">#REF!</definedName>
    <definedName name="BLPH330" localSheetId="87" hidden="1">#REF!</definedName>
    <definedName name="BLPH330" localSheetId="88" hidden="1">#REF!</definedName>
    <definedName name="BLPH330" localSheetId="89" hidden="1">#REF!</definedName>
    <definedName name="BLPH330" localSheetId="90" hidden="1">'11.05a Other_Re-opener Appendix'!#REF!</definedName>
    <definedName name="BLPH330" localSheetId="91" hidden="1">#REF!</definedName>
    <definedName name="BLPH330" localSheetId="92" hidden="1">#REF!</definedName>
    <definedName name="BLPH330" localSheetId="93" hidden="1">#REF!</definedName>
    <definedName name="BLPH330" localSheetId="94" hidden="1">#REF!</definedName>
    <definedName name="BLPH330" localSheetId="95" hidden="1">#REF!</definedName>
    <definedName name="BLPH330" localSheetId="99" hidden="1">#REF!</definedName>
    <definedName name="BLPH330" localSheetId="100" hidden="1">#REF!</definedName>
    <definedName name="BLPH330" localSheetId="33" hidden="1">#REF!</definedName>
    <definedName name="BLPH330" localSheetId="36" hidden="1">#REF!</definedName>
    <definedName name="BLPH330" localSheetId="37" hidden="1">#REF!</definedName>
    <definedName name="BLPH330" localSheetId="39" hidden="1">#REF!</definedName>
    <definedName name="BLPH330" localSheetId="73" hidden="1">#REF!</definedName>
    <definedName name="BLPH330" localSheetId="74" hidden="1">#REF!</definedName>
    <definedName name="BLPH330" localSheetId="75" hidden="1">#REF!</definedName>
    <definedName name="BLPH330" localSheetId="76" hidden="1">#REF!</definedName>
    <definedName name="BLPH330" localSheetId="77" hidden="1">#REF!</definedName>
    <definedName name="BLPH330" localSheetId="78" hidden="1">#REF!</definedName>
    <definedName name="BLPH330" localSheetId="15" hidden="1">#REF!</definedName>
    <definedName name="BLPH330" hidden="1">#REF!</definedName>
    <definedName name="BLPH331" localSheetId="11" hidden="1">#REF!</definedName>
    <definedName name="BLPH331" localSheetId="12" hidden="1">#REF!</definedName>
    <definedName name="BLPH331" localSheetId="13" hidden="1">#REF!</definedName>
    <definedName name="BLPH331" localSheetId="79" hidden="1">#REF!</definedName>
    <definedName name="BLPH331" localSheetId="80" hidden="1">#REF!</definedName>
    <definedName name="BLPH331" localSheetId="81" hidden="1">#REF!</definedName>
    <definedName name="BLPH331" localSheetId="82" hidden="1">#REF!</definedName>
    <definedName name="BLPH331" localSheetId="83" hidden="1">#REF!</definedName>
    <definedName name="BLPH331" localSheetId="84" hidden="1">#REF!</definedName>
    <definedName name="BLPH331" localSheetId="87" hidden="1">#REF!</definedName>
    <definedName name="BLPH331" localSheetId="88" hidden="1">#REF!</definedName>
    <definedName name="BLPH331" localSheetId="89" hidden="1">#REF!</definedName>
    <definedName name="BLPH331" localSheetId="90" hidden="1">'11.05a Other_Re-opener Appendix'!#REF!</definedName>
    <definedName name="BLPH331" localSheetId="91" hidden="1">#REF!</definedName>
    <definedName name="BLPH331" localSheetId="92" hidden="1">#REF!</definedName>
    <definedName name="BLPH331" localSheetId="93" hidden="1">#REF!</definedName>
    <definedName name="BLPH331" localSheetId="94" hidden="1">#REF!</definedName>
    <definedName name="BLPH331" localSheetId="95" hidden="1">#REF!</definedName>
    <definedName name="BLPH331" localSheetId="99" hidden="1">#REF!</definedName>
    <definedName name="BLPH331" localSheetId="100" hidden="1">#REF!</definedName>
    <definedName name="BLPH331" localSheetId="36" hidden="1">#REF!</definedName>
    <definedName name="BLPH331" localSheetId="37" hidden="1">#REF!</definedName>
    <definedName name="BLPH331" localSheetId="39" hidden="1">#REF!</definedName>
    <definedName name="BLPH331" localSheetId="73" hidden="1">#REF!</definedName>
    <definedName name="BLPH331" localSheetId="74" hidden="1">#REF!</definedName>
    <definedName name="BLPH331" localSheetId="75" hidden="1">#REF!</definedName>
    <definedName name="BLPH331" localSheetId="76" hidden="1">#REF!</definedName>
    <definedName name="BLPH331" localSheetId="77" hidden="1">#REF!</definedName>
    <definedName name="BLPH331" localSheetId="78" hidden="1">#REF!</definedName>
    <definedName name="BLPH331" hidden="1">#REF!</definedName>
    <definedName name="BLPH332" localSheetId="11" hidden="1">#REF!</definedName>
    <definedName name="BLPH332" localSheetId="12" hidden="1">#REF!</definedName>
    <definedName name="BLPH332" localSheetId="13" hidden="1">#REF!</definedName>
    <definedName name="BLPH332" localSheetId="79" hidden="1">#REF!</definedName>
    <definedName name="BLPH332" localSheetId="80" hidden="1">#REF!</definedName>
    <definedName name="BLPH332" localSheetId="81" hidden="1">#REF!</definedName>
    <definedName name="BLPH332" localSheetId="82" hidden="1">#REF!</definedName>
    <definedName name="BLPH332" localSheetId="83" hidden="1">#REF!</definedName>
    <definedName name="BLPH332" localSheetId="84" hidden="1">#REF!</definedName>
    <definedName name="BLPH332" localSheetId="87" hidden="1">#REF!</definedName>
    <definedName name="BLPH332" localSheetId="88" hidden="1">#REF!</definedName>
    <definedName name="BLPH332" localSheetId="89" hidden="1">#REF!</definedName>
    <definedName name="BLPH332" localSheetId="90" hidden="1">'11.05a Other_Re-opener Appendix'!#REF!</definedName>
    <definedName name="BLPH332" localSheetId="91" hidden="1">#REF!</definedName>
    <definedName name="BLPH332" localSheetId="92" hidden="1">#REF!</definedName>
    <definedName name="BLPH332" localSheetId="93" hidden="1">#REF!</definedName>
    <definedName name="BLPH332" localSheetId="94" hidden="1">#REF!</definedName>
    <definedName name="BLPH332" localSheetId="95" hidden="1">#REF!</definedName>
    <definedName name="BLPH332" localSheetId="99" hidden="1">#REF!</definedName>
    <definedName name="BLPH332" localSheetId="100" hidden="1">#REF!</definedName>
    <definedName name="BLPH332" localSheetId="36" hidden="1">#REF!</definedName>
    <definedName name="BLPH332" localSheetId="37" hidden="1">#REF!</definedName>
    <definedName name="BLPH332" localSheetId="39" hidden="1">#REF!</definedName>
    <definedName name="BLPH332" localSheetId="73" hidden="1">#REF!</definedName>
    <definedName name="BLPH332" localSheetId="74" hidden="1">#REF!</definedName>
    <definedName name="BLPH332" localSheetId="75" hidden="1">#REF!</definedName>
    <definedName name="BLPH332" localSheetId="76" hidden="1">#REF!</definedName>
    <definedName name="BLPH332" localSheetId="77" hidden="1">#REF!</definedName>
    <definedName name="BLPH332" localSheetId="78" hidden="1">#REF!</definedName>
    <definedName name="BLPH332" hidden="1">#REF!</definedName>
    <definedName name="BLPH333" localSheetId="11" hidden="1">#REF!</definedName>
    <definedName name="BLPH333" localSheetId="12" hidden="1">#REF!</definedName>
    <definedName name="BLPH333" localSheetId="13" hidden="1">#REF!</definedName>
    <definedName name="BLPH333" hidden="1">#REF!</definedName>
    <definedName name="BLPH334" localSheetId="11" hidden="1">#REF!</definedName>
    <definedName name="BLPH334" localSheetId="12" hidden="1">#REF!</definedName>
    <definedName name="BLPH334" localSheetId="13" hidden="1">#REF!</definedName>
    <definedName name="BLPH334" hidden="1">#REF!</definedName>
    <definedName name="BLPH335" localSheetId="11" hidden="1">#REF!</definedName>
    <definedName name="BLPH335" localSheetId="12" hidden="1">#REF!</definedName>
    <definedName name="BLPH335" localSheetId="13" hidden="1">#REF!</definedName>
    <definedName name="BLPH335" hidden="1">#REF!</definedName>
    <definedName name="BLPH336" localSheetId="11" hidden="1">#REF!</definedName>
    <definedName name="BLPH336" localSheetId="12" hidden="1">#REF!</definedName>
    <definedName name="BLPH336" localSheetId="13" hidden="1">#REF!</definedName>
    <definedName name="BLPH336" hidden="1">#REF!</definedName>
    <definedName name="BLPH337" localSheetId="11" hidden="1">#REF!</definedName>
    <definedName name="BLPH337" localSheetId="12" hidden="1">#REF!</definedName>
    <definedName name="BLPH337" localSheetId="13" hidden="1">#REF!</definedName>
    <definedName name="BLPH337" hidden="1">#REF!</definedName>
    <definedName name="BLPH338" localSheetId="11" hidden="1">#REF!</definedName>
    <definedName name="BLPH338" localSheetId="12" hidden="1">#REF!</definedName>
    <definedName name="BLPH338" localSheetId="13" hidden="1">#REF!</definedName>
    <definedName name="BLPH338" hidden="1">#REF!</definedName>
    <definedName name="BLPH339" localSheetId="11" hidden="1">#REF!</definedName>
    <definedName name="BLPH339" localSheetId="12" hidden="1">#REF!</definedName>
    <definedName name="BLPH339" localSheetId="13" hidden="1">#REF!</definedName>
    <definedName name="BLPH339" hidden="1">#REF!</definedName>
    <definedName name="BLPH34" hidden="1">#REF!</definedName>
    <definedName name="BLPH340" localSheetId="11" hidden="1">#REF!</definedName>
    <definedName name="BLPH340" localSheetId="12" hidden="1">#REF!</definedName>
    <definedName name="BLPH340" localSheetId="13" hidden="1">#REF!</definedName>
    <definedName name="BLPH340" localSheetId="79" hidden="1">#REF!</definedName>
    <definedName name="BLPH340" localSheetId="80" hidden="1">#REF!</definedName>
    <definedName name="BLPH340" localSheetId="81" hidden="1">#REF!</definedName>
    <definedName name="BLPH340" localSheetId="82" hidden="1">#REF!</definedName>
    <definedName name="BLPH340" localSheetId="83" hidden="1">#REF!</definedName>
    <definedName name="BLPH340" localSheetId="84" hidden="1">#REF!</definedName>
    <definedName name="BLPH340" localSheetId="87" hidden="1">#REF!</definedName>
    <definedName name="BLPH340" localSheetId="88" hidden="1">#REF!</definedName>
    <definedName name="BLPH340" localSheetId="89" hidden="1">#REF!</definedName>
    <definedName name="BLPH340" localSheetId="90" hidden="1">'11.05a Other_Re-opener Appendix'!#REF!</definedName>
    <definedName name="BLPH340" localSheetId="91" hidden="1">#REF!</definedName>
    <definedName name="BLPH340" localSheetId="92" hidden="1">#REF!</definedName>
    <definedName name="BLPH340" localSheetId="93" hidden="1">#REF!</definedName>
    <definedName name="BLPH340" localSheetId="94" hidden="1">#REF!</definedName>
    <definedName name="BLPH340" localSheetId="95" hidden="1">#REF!</definedName>
    <definedName name="BLPH340" localSheetId="99" hidden="1">#REF!</definedName>
    <definedName name="BLPH340" localSheetId="100" hidden="1">#REF!</definedName>
    <definedName name="BLPH340" localSheetId="33" hidden="1">#REF!</definedName>
    <definedName name="BLPH340" localSheetId="36" hidden="1">#REF!</definedName>
    <definedName name="BLPH340" localSheetId="37" hidden="1">#REF!</definedName>
    <definedName name="BLPH340" localSheetId="39" hidden="1">#REF!</definedName>
    <definedName name="BLPH340" localSheetId="73" hidden="1">#REF!</definedName>
    <definedName name="BLPH340" localSheetId="74" hidden="1">#REF!</definedName>
    <definedName name="BLPH340" localSheetId="75" hidden="1">#REF!</definedName>
    <definedName name="BLPH340" localSheetId="76" hidden="1">#REF!</definedName>
    <definedName name="BLPH340" localSheetId="77" hidden="1">#REF!</definedName>
    <definedName name="BLPH340" localSheetId="78" hidden="1">#REF!</definedName>
    <definedName name="BLPH340" localSheetId="15" hidden="1">#REF!</definedName>
    <definedName name="BLPH340" hidden="1">#REF!</definedName>
    <definedName name="BLPH341" localSheetId="11" hidden="1">#REF!</definedName>
    <definedName name="BLPH341" localSheetId="12" hidden="1">#REF!</definedName>
    <definedName name="BLPH341" localSheetId="13" hidden="1">#REF!</definedName>
    <definedName name="BLPH341" localSheetId="79" hidden="1">#REF!</definedName>
    <definedName name="BLPH341" localSheetId="80" hidden="1">#REF!</definedName>
    <definedName name="BLPH341" localSheetId="81" hidden="1">#REF!</definedName>
    <definedName name="BLPH341" localSheetId="82" hidden="1">#REF!</definedName>
    <definedName name="BLPH341" localSheetId="83" hidden="1">#REF!</definedName>
    <definedName name="BLPH341" localSheetId="84" hidden="1">#REF!</definedName>
    <definedName name="BLPH341" localSheetId="87" hidden="1">#REF!</definedName>
    <definedName name="BLPH341" localSheetId="88" hidden="1">#REF!</definedName>
    <definedName name="BLPH341" localSheetId="89" hidden="1">#REF!</definedName>
    <definedName name="BLPH341" localSheetId="90" hidden="1">'11.05a Other_Re-opener Appendix'!#REF!</definedName>
    <definedName name="BLPH341" localSheetId="91" hidden="1">#REF!</definedName>
    <definedName name="BLPH341" localSheetId="92" hidden="1">#REF!</definedName>
    <definedName name="BLPH341" localSheetId="93" hidden="1">#REF!</definedName>
    <definedName name="BLPH341" localSheetId="94" hidden="1">#REF!</definedName>
    <definedName name="BLPH341" localSheetId="95" hidden="1">#REF!</definedName>
    <definedName name="BLPH341" localSheetId="99" hidden="1">#REF!</definedName>
    <definedName name="BLPH341" localSheetId="100" hidden="1">#REF!</definedName>
    <definedName name="BLPH341" localSheetId="36" hidden="1">#REF!</definedName>
    <definedName name="BLPH341" localSheetId="37" hidden="1">#REF!</definedName>
    <definedName name="BLPH341" localSheetId="39" hidden="1">#REF!</definedName>
    <definedName name="BLPH341" localSheetId="73" hidden="1">#REF!</definedName>
    <definedName name="BLPH341" localSheetId="74" hidden="1">#REF!</definedName>
    <definedName name="BLPH341" localSheetId="75" hidden="1">#REF!</definedName>
    <definedName name="BLPH341" localSheetId="76" hidden="1">#REF!</definedName>
    <definedName name="BLPH341" localSheetId="77" hidden="1">#REF!</definedName>
    <definedName name="BLPH341" localSheetId="78" hidden="1">#REF!</definedName>
    <definedName name="BLPH341" hidden="1">#REF!</definedName>
    <definedName name="BLPH342" localSheetId="11" hidden="1">#REF!</definedName>
    <definedName name="BLPH342" localSheetId="12" hidden="1">#REF!</definedName>
    <definedName name="BLPH342" localSheetId="13" hidden="1">#REF!</definedName>
    <definedName name="BLPH342" localSheetId="79" hidden="1">#REF!</definedName>
    <definedName name="BLPH342" localSheetId="80" hidden="1">#REF!</definedName>
    <definedName name="BLPH342" localSheetId="81" hidden="1">#REF!</definedName>
    <definedName name="BLPH342" localSheetId="82" hidden="1">#REF!</definedName>
    <definedName name="BLPH342" localSheetId="83" hidden="1">#REF!</definedName>
    <definedName name="BLPH342" localSheetId="84" hidden="1">#REF!</definedName>
    <definedName name="BLPH342" localSheetId="87" hidden="1">#REF!</definedName>
    <definedName name="BLPH342" localSheetId="88" hidden="1">#REF!</definedName>
    <definedName name="BLPH342" localSheetId="89" hidden="1">#REF!</definedName>
    <definedName name="BLPH342" localSheetId="90" hidden="1">'11.05a Other_Re-opener Appendix'!#REF!</definedName>
    <definedName name="BLPH342" localSheetId="91" hidden="1">#REF!</definedName>
    <definedName name="BLPH342" localSheetId="92" hidden="1">#REF!</definedName>
    <definedName name="BLPH342" localSheetId="93" hidden="1">#REF!</definedName>
    <definedName name="BLPH342" localSheetId="94" hidden="1">#REF!</definedName>
    <definedName name="BLPH342" localSheetId="95" hidden="1">#REF!</definedName>
    <definedName name="BLPH342" localSheetId="99" hidden="1">#REF!</definedName>
    <definedName name="BLPH342" localSheetId="100" hidden="1">#REF!</definedName>
    <definedName name="BLPH342" localSheetId="36" hidden="1">#REF!</definedName>
    <definedName name="BLPH342" localSheetId="37" hidden="1">#REF!</definedName>
    <definedName name="BLPH342" localSheetId="39" hidden="1">#REF!</definedName>
    <definedName name="BLPH342" localSheetId="73" hidden="1">#REF!</definedName>
    <definedName name="BLPH342" localSheetId="74" hidden="1">#REF!</definedName>
    <definedName name="BLPH342" localSheetId="75" hidden="1">#REF!</definedName>
    <definedName name="BLPH342" localSheetId="76" hidden="1">#REF!</definedName>
    <definedName name="BLPH342" localSheetId="77" hidden="1">#REF!</definedName>
    <definedName name="BLPH342" localSheetId="78" hidden="1">#REF!</definedName>
    <definedName name="BLPH342" hidden="1">#REF!</definedName>
    <definedName name="BLPH343" localSheetId="11" hidden="1">#REF!</definedName>
    <definedName name="BLPH343" localSheetId="12" hidden="1">#REF!</definedName>
    <definedName name="BLPH343" localSheetId="13" hidden="1">#REF!</definedName>
    <definedName name="BLPH343" hidden="1">#REF!</definedName>
    <definedName name="BLPH344" localSheetId="11" hidden="1">#REF!</definedName>
    <definedName name="BLPH344" localSheetId="12" hidden="1">#REF!</definedName>
    <definedName name="BLPH344" localSheetId="13" hidden="1">#REF!</definedName>
    <definedName name="BLPH344" hidden="1">#REF!</definedName>
    <definedName name="BLPH345" localSheetId="11" hidden="1">#REF!</definedName>
    <definedName name="BLPH345" localSheetId="12" hidden="1">#REF!</definedName>
    <definedName name="BLPH345" localSheetId="13" hidden="1">#REF!</definedName>
    <definedName name="BLPH345" hidden="1">#REF!</definedName>
    <definedName name="BLPH346" localSheetId="11" hidden="1">#REF!</definedName>
    <definedName name="BLPH346" localSheetId="12" hidden="1">#REF!</definedName>
    <definedName name="BLPH346" localSheetId="13" hidden="1">#REF!</definedName>
    <definedName name="BLPH346" hidden="1">#REF!</definedName>
    <definedName name="BLPH347" localSheetId="11" hidden="1">#REF!</definedName>
    <definedName name="BLPH347" localSheetId="12" hidden="1">#REF!</definedName>
    <definedName name="BLPH347" localSheetId="13" hidden="1">#REF!</definedName>
    <definedName name="BLPH347" hidden="1">#REF!</definedName>
    <definedName name="BLPH348" localSheetId="11" hidden="1">#REF!</definedName>
    <definedName name="BLPH348" localSheetId="12" hidden="1">#REF!</definedName>
    <definedName name="BLPH348" localSheetId="13" hidden="1">#REF!</definedName>
    <definedName name="BLPH348" hidden="1">#REF!</definedName>
    <definedName name="BLPH349" localSheetId="11" hidden="1">#REF!</definedName>
    <definedName name="BLPH349" localSheetId="12" hidden="1">#REF!</definedName>
    <definedName name="BLPH349" localSheetId="13" hidden="1">#REF!</definedName>
    <definedName name="BLPH349" hidden="1">#REF!</definedName>
    <definedName name="BLPH35" hidden="1">#REF!</definedName>
    <definedName name="BLPH350" localSheetId="11" hidden="1">#REF!</definedName>
    <definedName name="BLPH350" localSheetId="12" hidden="1">#REF!</definedName>
    <definedName name="BLPH350" localSheetId="13" hidden="1">#REF!</definedName>
    <definedName name="BLPH350" localSheetId="79" hidden="1">#REF!</definedName>
    <definedName name="BLPH350" localSheetId="80" hidden="1">#REF!</definedName>
    <definedName name="BLPH350" localSheetId="81" hidden="1">#REF!</definedName>
    <definedName name="BLPH350" localSheetId="82" hidden="1">#REF!</definedName>
    <definedName name="BLPH350" localSheetId="83" hidden="1">#REF!</definedName>
    <definedName name="BLPH350" localSheetId="84" hidden="1">#REF!</definedName>
    <definedName name="BLPH350" localSheetId="87" hidden="1">#REF!</definedName>
    <definedName name="BLPH350" localSheetId="88" hidden="1">#REF!</definedName>
    <definedName name="BLPH350" localSheetId="89" hidden="1">#REF!</definedName>
    <definedName name="BLPH350" localSheetId="90" hidden="1">'11.05a Other_Re-opener Appendix'!#REF!</definedName>
    <definedName name="BLPH350" localSheetId="91" hidden="1">#REF!</definedName>
    <definedName name="BLPH350" localSheetId="92" hidden="1">#REF!</definedName>
    <definedName name="BLPH350" localSheetId="93" hidden="1">#REF!</definedName>
    <definedName name="BLPH350" localSheetId="94" hidden="1">#REF!</definedName>
    <definedName name="BLPH350" localSheetId="95" hidden="1">#REF!</definedName>
    <definedName name="BLPH350" localSheetId="99" hidden="1">#REF!</definedName>
    <definedName name="BLPH350" localSheetId="100" hidden="1">#REF!</definedName>
    <definedName name="BLPH350" localSheetId="33" hidden="1">#REF!</definedName>
    <definedName name="BLPH350" localSheetId="36" hidden="1">#REF!</definedName>
    <definedName name="BLPH350" localSheetId="37" hidden="1">#REF!</definedName>
    <definedName name="BLPH350" localSheetId="39" hidden="1">#REF!</definedName>
    <definedName name="BLPH350" localSheetId="73" hidden="1">#REF!</definedName>
    <definedName name="BLPH350" localSheetId="74" hidden="1">#REF!</definedName>
    <definedName name="BLPH350" localSheetId="75" hidden="1">#REF!</definedName>
    <definedName name="BLPH350" localSheetId="76" hidden="1">#REF!</definedName>
    <definedName name="BLPH350" localSheetId="77" hidden="1">#REF!</definedName>
    <definedName name="BLPH350" localSheetId="78" hidden="1">#REF!</definedName>
    <definedName name="BLPH350" localSheetId="15" hidden="1">#REF!</definedName>
    <definedName name="BLPH350" hidden="1">#REF!</definedName>
    <definedName name="BLPH351" localSheetId="11" hidden="1">#REF!</definedName>
    <definedName name="BLPH351" localSheetId="12" hidden="1">#REF!</definedName>
    <definedName name="BLPH351" localSheetId="13" hidden="1">#REF!</definedName>
    <definedName name="BLPH351" localSheetId="79" hidden="1">#REF!</definedName>
    <definedName name="BLPH351" localSheetId="80" hidden="1">#REF!</definedName>
    <definedName name="BLPH351" localSheetId="81" hidden="1">#REF!</definedName>
    <definedName name="BLPH351" localSheetId="82" hidden="1">#REF!</definedName>
    <definedName name="BLPH351" localSheetId="83" hidden="1">#REF!</definedName>
    <definedName name="BLPH351" localSheetId="84" hidden="1">#REF!</definedName>
    <definedName name="BLPH351" localSheetId="87" hidden="1">#REF!</definedName>
    <definedName name="BLPH351" localSheetId="88" hidden="1">#REF!</definedName>
    <definedName name="BLPH351" localSheetId="89" hidden="1">#REF!</definedName>
    <definedName name="BLPH351" localSheetId="90" hidden="1">'11.05a Other_Re-opener Appendix'!#REF!</definedName>
    <definedName name="BLPH351" localSheetId="91" hidden="1">#REF!</definedName>
    <definedName name="BLPH351" localSheetId="92" hidden="1">#REF!</definedName>
    <definedName name="BLPH351" localSheetId="93" hidden="1">#REF!</definedName>
    <definedName name="BLPH351" localSheetId="94" hidden="1">#REF!</definedName>
    <definedName name="BLPH351" localSheetId="95" hidden="1">#REF!</definedName>
    <definedName name="BLPH351" localSheetId="99" hidden="1">#REF!</definedName>
    <definedName name="BLPH351" localSheetId="100" hidden="1">#REF!</definedName>
    <definedName name="BLPH351" localSheetId="36" hidden="1">#REF!</definedName>
    <definedName name="BLPH351" localSheetId="37" hidden="1">#REF!</definedName>
    <definedName name="BLPH351" localSheetId="39" hidden="1">#REF!</definedName>
    <definedName name="BLPH351" localSheetId="73" hidden="1">#REF!</definedName>
    <definedName name="BLPH351" localSheetId="74" hidden="1">#REF!</definedName>
    <definedName name="BLPH351" localSheetId="75" hidden="1">#REF!</definedName>
    <definedName name="BLPH351" localSheetId="76" hidden="1">#REF!</definedName>
    <definedName name="BLPH351" localSheetId="77" hidden="1">#REF!</definedName>
    <definedName name="BLPH351" localSheetId="78" hidden="1">#REF!</definedName>
    <definedName name="BLPH351" hidden="1">#REF!</definedName>
    <definedName name="BLPH352" localSheetId="11" hidden="1">#REF!</definedName>
    <definedName name="BLPH352" localSheetId="12" hidden="1">#REF!</definedName>
    <definedName name="BLPH352" localSheetId="13" hidden="1">#REF!</definedName>
    <definedName name="BLPH352" localSheetId="79" hidden="1">#REF!</definedName>
    <definedName name="BLPH352" localSheetId="80" hidden="1">#REF!</definedName>
    <definedName name="BLPH352" localSheetId="81" hidden="1">#REF!</definedName>
    <definedName name="BLPH352" localSheetId="82" hidden="1">#REF!</definedName>
    <definedName name="BLPH352" localSheetId="83" hidden="1">#REF!</definedName>
    <definedName name="BLPH352" localSheetId="84" hidden="1">#REF!</definedName>
    <definedName name="BLPH352" localSheetId="87" hidden="1">#REF!</definedName>
    <definedName name="BLPH352" localSheetId="88" hidden="1">#REF!</definedName>
    <definedName name="BLPH352" localSheetId="89" hidden="1">#REF!</definedName>
    <definedName name="BLPH352" localSheetId="90" hidden="1">'11.05a Other_Re-opener Appendix'!#REF!</definedName>
    <definedName name="BLPH352" localSheetId="91" hidden="1">#REF!</definedName>
    <definedName name="BLPH352" localSheetId="92" hidden="1">#REF!</definedName>
    <definedName name="BLPH352" localSheetId="93" hidden="1">#REF!</definedName>
    <definedName name="BLPH352" localSheetId="94" hidden="1">#REF!</definedName>
    <definedName name="BLPH352" localSheetId="95" hidden="1">#REF!</definedName>
    <definedName name="BLPH352" localSheetId="99" hidden="1">#REF!</definedName>
    <definedName name="BLPH352" localSheetId="100" hidden="1">#REF!</definedName>
    <definedName name="BLPH352" localSheetId="36" hidden="1">#REF!</definedName>
    <definedName name="BLPH352" localSheetId="37" hidden="1">#REF!</definedName>
    <definedName name="BLPH352" localSheetId="39" hidden="1">#REF!</definedName>
    <definedName name="BLPH352" localSheetId="73" hidden="1">#REF!</definedName>
    <definedName name="BLPH352" localSheetId="74" hidden="1">#REF!</definedName>
    <definedName name="BLPH352" localSheetId="75" hidden="1">#REF!</definedName>
    <definedName name="BLPH352" localSheetId="76" hidden="1">#REF!</definedName>
    <definedName name="BLPH352" localSheetId="77" hidden="1">#REF!</definedName>
    <definedName name="BLPH352" localSheetId="78" hidden="1">#REF!</definedName>
    <definedName name="BLPH352" hidden="1">#REF!</definedName>
    <definedName name="BLPH353" localSheetId="11" hidden="1">#REF!</definedName>
    <definedName name="BLPH353" localSheetId="12" hidden="1">#REF!</definedName>
    <definedName name="BLPH353" localSheetId="13" hidden="1">#REF!</definedName>
    <definedName name="BLPH353" hidden="1">#REF!</definedName>
    <definedName name="BLPH354" localSheetId="11" hidden="1">#REF!</definedName>
    <definedName name="BLPH354" localSheetId="12" hidden="1">#REF!</definedName>
    <definedName name="BLPH354" localSheetId="13" hidden="1">#REF!</definedName>
    <definedName name="BLPH354" hidden="1">#REF!</definedName>
    <definedName name="BLPH355" localSheetId="11" hidden="1">#REF!</definedName>
    <definedName name="BLPH355" localSheetId="12" hidden="1">#REF!</definedName>
    <definedName name="BLPH355" localSheetId="13" hidden="1">#REF!</definedName>
    <definedName name="BLPH355" hidden="1">#REF!</definedName>
    <definedName name="BLPH356" localSheetId="11" hidden="1">#REF!</definedName>
    <definedName name="BLPH356" localSheetId="12" hidden="1">#REF!</definedName>
    <definedName name="BLPH356" localSheetId="13" hidden="1">#REF!</definedName>
    <definedName name="BLPH356" hidden="1">#REF!</definedName>
    <definedName name="BLPH357" localSheetId="11" hidden="1">#REF!</definedName>
    <definedName name="BLPH357" localSheetId="12" hidden="1">#REF!</definedName>
    <definedName name="BLPH357" localSheetId="13" hidden="1">#REF!</definedName>
    <definedName name="BLPH357" hidden="1">#REF!</definedName>
    <definedName name="BLPH358" localSheetId="11" hidden="1">#REF!</definedName>
    <definedName name="BLPH358" localSheetId="12" hidden="1">#REF!</definedName>
    <definedName name="BLPH358" localSheetId="13" hidden="1">#REF!</definedName>
    <definedName name="BLPH358" hidden="1">#REF!</definedName>
    <definedName name="BLPH359" localSheetId="11" hidden="1">#REF!</definedName>
    <definedName name="BLPH359" localSheetId="12" hidden="1">#REF!</definedName>
    <definedName name="BLPH359" localSheetId="13" hidden="1">#REF!</definedName>
    <definedName name="BLPH359" hidden="1">#REF!</definedName>
    <definedName name="BLPH36" localSheetId="11" hidden="1">#REF!</definedName>
    <definedName name="BLPH36" localSheetId="12" hidden="1">#REF!</definedName>
    <definedName name="BLPH36" localSheetId="13" hidden="1">#REF!</definedName>
    <definedName name="BLPH36" hidden="1">#REF!</definedName>
    <definedName name="BLPH37" localSheetId="11" hidden="1">#REF!</definedName>
    <definedName name="BLPH37" localSheetId="12" hidden="1">#REF!</definedName>
    <definedName name="BLPH37" localSheetId="13" hidden="1">#REF!</definedName>
    <definedName name="BLPH37" hidden="1">#REF!</definedName>
    <definedName name="BLPH38" localSheetId="11" hidden="1">#REF!</definedName>
    <definedName name="BLPH38" localSheetId="12" hidden="1">#REF!</definedName>
    <definedName name="BLPH38" localSheetId="13" hidden="1">#REF!</definedName>
    <definedName name="BLPH38" hidden="1">#REF!</definedName>
    <definedName name="BLPH39" localSheetId="11" hidden="1">#REF!</definedName>
    <definedName name="BLPH39" localSheetId="12" hidden="1">#REF!</definedName>
    <definedName name="BLPH39" localSheetId="13" hidden="1">#REF!</definedName>
    <definedName name="BLPH39" hidden="1">#REF!</definedName>
    <definedName name="BLPH4" localSheetId="11" hidden="1">#REF!</definedName>
    <definedName name="BLPH4" localSheetId="12" hidden="1">#REF!</definedName>
    <definedName name="BLPH4" localSheetId="13" hidden="1">#REF!</definedName>
    <definedName name="BLPH4" hidden="1">#REF!</definedName>
    <definedName name="BLPH40" localSheetId="11" hidden="1">#REF!</definedName>
    <definedName name="BLPH40" localSheetId="12" hidden="1">#REF!</definedName>
    <definedName name="BLPH40" localSheetId="13" hidden="1">#REF!</definedName>
    <definedName name="BLPH40" hidden="1">#REF!</definedName>
    <definedName name="BLPH41" localSheetId="11" hidden="1">#REF!</definedName>
    <definedName name="BLPH41" localSheetId="12" hidden="1">#REF!</definedName>
    <definedName name="BLPH41" localSheetId="13" hidden="1">#REF!</definedName>
    <definedName name="BLPH41" hidden="1">#REF!</definedName>
    <definedName name="BLPH42" localSheetId="11" hidden="1">#REF!</definedName>
    <definedName name="BLPH42" localSheetId="12" hidden="1">#REF!</definedName>
    <definedName name="BLPH42" localSheetId="13" hidden="1">#REF!</definedName>
    <definedName name="BLPH42" hidden="1">#REF!</definedName>
    <definedName name="BLPH43" localSheetId="11" hidden="1">#REF!</definedName>
    <definedName name="BLPH43" localSheetId="12" hidden="1">#REF!</definedName>
    <definedName name="BLPH43" localSheetId="13" hidden="1">#REF!</definedName>
    <definedName name="BLPH43" hidden="1">#REF!</definedName>
    <definedName name="BLPH44" localSheetId="11" hidden="1">#REF!</definedName>
    <definedName name="BLPH44" localSheetId="12" hidden="1">#REF!</definedName>
    <definedName name="BLPH44" localSheetId="13" hidden="1">#REF!</definedName>
    <definedName name="BLPH44" hidden="1">#REF!</definedName>
    <definedName name="BLPH45" localSheetId="11" hidden="1">#REF!</definedName>
    <definedName name="BLPH45" localSheetId="12" hidden="1">#REF!</definedName>
    <definedName name="BLPH45" localSheetId="13" hidden="1">#REF!</definedName>
    <definedName name="BLPH45" hidden="1">#REF!</definedName>
    <definedName name="BLPH46" localSheetId="11" hidden="1">#REF!</definedName>
    <definedName name="BLPH46" localSheetId="12" hidden="1">#REF!</definedName>
    <definedName name="BLPH46" localSheetId="13" hidden="1">#REF!</definedName>
    <definedName name="BLPH46" hidden="1">#REF!</definedName>
    <definedName name="BLPH47" localSheetId="11" hidden="1">#REF!</definedName>
    <definedName name="BLPH47" localSheetId="12" hidden="1">#REF!</definedName>
    <definedName name="BLPH47" localSheetId="13" hidden="1">#REF!</definedName>
    <definedName name="BLPH47" hidden="1">#REF!</definedName>
    <definedName name="BLPH48" localSheetId="11" hidden="1">#REF!</definedName>
    <definedName name="BLPH48" localSheetId="12" hidden="1">#REF!</definedName>
    <definedName name="BLPH48" localSheetId="13" hidden="1">#REF!</definedName>
    <definedName name="BLPH48" hidden="1">#REF!</definedName>
    <definedName name="BLPH49" localSheetId="11" hidden="1">#REF!</definedName>
    <definedName name="BLPH49" localSheetId="12" hidden="1">#REF!</definedName>
    <definedName name="BLPH49" localSheetId="13" hidden="1">#REF!</definedName>
    <definedName name="BLPH49" hidden="1">#REF!</definedName>
    <definedName name="BLPH5" localSheetId="11" hidden="1">#REF!</definedName>
    <definedName name="BLPH5" localSheetId="12" hidden="1">#REF!</definedName>
    <definedName name="BLPH5" localSheetId="13" hidden="1">#REF!</definedName>
    <definedName name="BLPH5" localSheetId="84" hidden="1">#REF!</definedName>
    <definedName name="BLPH5" localSheetId="87" hidden="1">#REF!</definedName>
    <definedName name="BLPH5" localSheetId="88" hidden="1">#REF!</definedName>
    <definedName name="BLPH5" localSheetId="91" hidden="1">#REF!</definedName>
    <definedName name="BLPH5" localSheetId="100" hidden="1">#REF!</definedName>
    <definedName name="BLPH5" localSheetId="33" hidden="1">#REF!</definedName>
    <definedName name="BLPH5" localSheetId="36" hidden="1">#REF!</definedName>
    <definedName name="BLPH5" localSheetId="37" hidden="1">#REF!</definedName>
    <definedName name="BLPH5" localSheetId="39" hidden="1">#REF!</definedName>
    <definedName name="BLPH5" localSheetId="75" hidden="1">#REF!</definedName>
    <definedName name="BLPH5" localSheetId="76" hidden="1">#REF!</definedName>
    <definedName name="BLPH5" localSheetId="78" hidden="1">#REF!</definedName>
    <definedName name="BLPH5" localSheetId="15" hidden="1">#REF!</definedName>
    <definedName name="BLPH5" hidden="1">#REF!</definedName>
    <definedName name="BLPH50" localSheetId="11" hidden="1">#REF!</definedName>
    <definedName name="BLPH50" localSheetId="12" hidden="1">#REF!</definedName>
    <definedName name="BLPH50" localSheetId="13" hidden="1">#REF!</definedName>
    <definedName name="BLPH50" localSheetId="79" hidden="1">#REF!</definedName>
    <definedName name="BLPH50" localSheetId="80" hidden="1">#REF!</definedName>
    <definedName name="BLPH50" localSheetId="81" hidden="1">#REF!</definedName>
    <definedName name="BLPH50" localSheetId="82" hidden="1">#REF!</definedName>
    <definedName name="BLPH50" localSheetId="83" hidden="1">#REF!</definedName>
    <definedName name="BLPH50" localSheetId="84" hidden="1">#REF!</definedName>
    <definedName name="BLPH50" localSheetId="87" hidden="1">#REF!</definedName>
    <definedName name="BLPH50" localSheetId="88" hidden="1">#REF!</definedName>
    <definedName name="BLPH50" localSheetId="89" hidden="1">#REF!</definedName>
    <definedName name="BLPH50" localSheetId="90" hidden="1">'11.05a Other_Re-opener Appendix'!#REF!</definedName>
    <definedName name="BLPH50" localSheetId="91" hidden="1">#REF!</definedName>
    <definedName name="BLPH50" localSheetId="92" hidden="1">#REF!</definedName>
    <definedName name="BLPH50" localSheetId="93" hidden="1">#REF!</definedName>
    <definedName name="BLPH50" localSheetId="94" hidden="1">#REF!</definedName>
    <definedName name="BLPH50" localSheetId="95" hidden="1">#REF!</definedName>
    <definedName name="BLPH50" localSheetId="99" hidden="1">#REF!</definedName>
    <definedName name="BLPH50" localSheetId="100" hidden="1">#REF!</definedName>
    <definedName name="BLPH50" localSheetId="33" hidden="1">#REF!</definedName>
    <definedName name="BLPH50" localSheetId="36" hidden="1">#REF!</definedName>
    <definedName name="BLPH50" localSheetId="37" hidden="1">#REF!</definedName>
    <definedName name="BLPH50" localSheetId="39" hidden="1">#REF!</definedName>
    <definedName name="BLPH50" localSheetId="73" hidden="1">#REF!</definedName>
    <definedName name="BLPH50" localSheetId="74" hidden="1">#REF!</definedName>
    <definedName name="BLPH50" localSheetId="75" hidden="1">#REF!</definedName>
    <definedName name="BLPH50" localSheetId="76" hidden="1">#REF!</definedName>
    <definedName name="BLPH50" localSheetId="77" hidden="1">#REF!</definedName>
    <definedName name="BLPH50" localSheetId="78" hidden="1">#REF!</definedName>
    <definedName name="BLPH50" localSheetId="15" hidden="1">#REF!</definedName>
    <definedName name="BLPH50" hidden="1">#REF!</definedName>
    <definedName name="BLPH51" localSheetId="11" hidden="1">#REF!</definedName>
    <definedName name="BLPH51" localSheetId="12" hidden="1">#REF!</definedName>
    <definedName name="BLPH51" localSheetId="13" hidden="1">#REF!</definedName>
    <definedName name="BLPH51" localSheetId="79" hidden="1">#REF!</definedName>
    <definedName name="BLPH51" localSheetId="80" hidden="1">#REF!</definedName>
    <definedName name="BLPH51" localSheetId="81" hidden="1">#REF!</definedName>
    <definedName name="BLPH51" localSheetId="82" hidden="1">#REF!</definedName>
    <definedName name="BLPH51" localSheetId="83" hidden="1">#REF!</definedName>
    <definedName name="BLPH51" localSheetId="84" hidden="1">#REF!</definedName>
    <definedName name="BLPH51" localSheetId="87" hidden="1">#REF!</definedName>
    <definedName name="BLPH51" localSheetId="88" hidden="1">#REF!</definedName>
    <definedName name="BLPH51" localSheetId="89" hidden="1">#REF!</definedName>
    <definedName name="BLPH51" localSheetId="90" hidden="1">'11.05a Other_Re-opener Appendix'!#REF!</definedName>
    <definedName name="BLPH51" localSheetId="91" hidden="1">#REF!</definedName>
    <definedName name="BLPH51" localSheetId="92" hidden="1">#REF!</definedName>
    <definedName name="BLPH51" localSheetId="93" hidden="1">#REF!</definedName>
    <definedName name="BLPH51" localSheetId="94" hidden="1">#REF!</definedName>
    <definedName name="BLPH51" localSheetId="95" hidden="1">#REF!</definedName>
    <definedName name="BLPH51" localSheetId="99" hidden="1">#REF!</definedName>
    <definedName name="BLPH51" localSheetId="100" hidden="1">#REF!</definedName>
    <definedName name="BLPH51" localSheetId="36" hidden="1">#REF!</definedName>
    <definedName name="BLPH51" localSheetId="37" hidden="1">#REF!</definedName>
    <definedName name="BLPH51" localSheetId="39" hidden="1">#REF!</definedName>
    <definedName name="BLPH51" localSheetId="73" hidden="1">#REF!</definedName>
    <definedName name="BLPH51" localSheetId="74" hidden="1">#REF!</definedName>
    <definedName name="BLPH51" localSheetId="75" hidden="1">#REF!</definedName>
    <definedName name="BLPH51" localSheetId="76" hidden="1">#REF!</definedName>
    <definedName name="BLPH51" localSheetId="77" hidden="1">#REF!</definedName>
    <definedName name="BLPH51" localSheetId="78" hidden="1">#REF!</definedName>
    <definedName name="BLPH51" hidden="1">#REF!</definedName>
    <definedName name="BLPH52" localSheetId="11" hidden="1">#REF!</definedName>
    <definedName name="BLPH52" localSheetId="12" hidden="1">#REF!</definedName>
    <definedName name="BLPH52" localSheetId="13" hidden="1">#REF!</definedName>
    <definedName name="BLPH52" localSheetId="79" hidden="1">#REF!</definedName>
    <definedName name="BLPH52" localSheetId="80" hidden="1">#REF!</definedName>
    <definedName name="BLPH52" localSheetId="81" hidden="1">#REF!</definedName>
    <definedName name="BLPH52" localSheetId="82" hidden="1">#REF!</definedName>
    <definedName name="BLPH52" localSheetId="83" hidden="1">#REF!</definedName>
    <definedName name="BLPH52" localSheetId="84" hidden="1">#REF!</definedName>
    <definedName name="BLPH52" localSheetId="87" hidden="1">#REF!</definedName>
    <definedName name="BLPH52" localSheetId="88" hidden="1">#REF!</definedName>
    <definedName name="BLPH52" localSheetId="89" hidden="1">#REF!</definedName>
    <definedName name="BLPH52" localSheetId="90" hidden="1">'11.05a Other_Re-opener Appendix'!#REF!</definedName>
    <definedName name="BLPH52" localSheetId="91" hidden="1">#REF!</definedName>
    <definedName name="BLPH52" localSheetId="92" hidden="1">#REF!</definedName>
    <definedName name="BLPH52" localSheetId="93" hidden="1">#REF!</definedName>
    <definedName name="BLPH52" localSheetId="94" hidden="1">#REF!</definedName>
    <definedName name="BLPH52" localSheetId="95" hidden="1">#REF!</definedName>
    <definedName name="BLPH52" localSheetId="99" hidden="1">#REF!</definedName>
    <definedName name="BLPH52" localSheetId="100" hidden="1">#REF!</definedName>
    <definedName name="BLPH52" localSheetId="36" hidden="1">#REF!</definedName>
    <definedName name="BLPH52" localSheetId="37" hidden="1">#REF!</definedName>
    <definedName name="BLPH52" localSheetId="39" hidden="1">#REF!</definedName>
    <definedName name="BLPH52" localSheetId="73" hidden="1">#REF!</definedName>
    <definedName name="BLPH52" localSheetId="74" hidden="1">#REF!</definedName>
    <definedName name="BLPH52" localSheetId="75" hidden="1">#REF!</definedName>
    <definedName name="BLPH52" localSheetId="76" hidden="1">#REF!</definedName>
    <definedName name="BLPH52" localSheetId="77" hidden="1">#REF!</definedName>
    <definedName name="BLPH52" localSheetId="78" hidden="1">#REF!</definedName>
    <definedName name="BLPH52" hidden="1">#REF!</definedName>
    <definedName name="BLPH53" localSheetId="11" hidden="1">#REF!</definedName>
    <definedName name="BLPH53" localSheetId="12" hidden="1">#REF!</definedName>
    <definedName name="BLPH53" localSheetId="13" hidden="1">#REF!</definedName>
    <definedName name="BLPH53" hidden="1">#REF!</definedName>
    <definedName name="BLPH54" localSheetId="11" hidden="1">#REF!</definedName>
    <definedName name="BLPH54" localSheetId="12" hidden="1">#REF!</definedName>
    <definedName name="BLPH54" localSheetId="13" hidden="1">#REF!</definedName>
    <definedName name="BLPH54" hidden="1">#REF!</definedName>
    <definedName name="BLPH55" localSheetId="11" hidden="1">#REF!</definedName>
    <definedName name="BLPH55" localSheetId="12" hidden="1">#REF!</definedName>
    <definedName name="BLPH55" localSheetId="13" hidden="1">#REF!</definedName>
    <definedName name="BLPH55" hidden="1">#REF!</definedName>
    <definedName name="BLPH56" localSheetId="11" hidden="1">#REF!</definedName>
    <definedName name="BLPH56" localSheetId="12" hidden="1">#REF!</definedName>
    <definedName name="BLPH56" localSheetId="13" hidden="1">#REF!</definedName>
    <definedName name="BLPH56" hidden="1">#REF!</definedName>
    <definedName name="BLPH57" localSheetId="11" hidden="1">#REF!</definedName>
    <definedName name="BLPH57" localSheetId="12" hidden="1">#REF!</definedName>
    <definedName name="BLPH57" localSheetId="13" hidden="1">#REF!</definedName>
    <definedName name="BLPH57" hidden="1">#REF!</definedName>
    <definedName name="BLPH58" localSheetId="11" hidden="1">#REF!</definedName>
    <definedName name="BLPH58" localSheetId="12" hidden="1">#REF!</definedName>
    <definedName name="BLPH58" localSheetId="13" hidden="1">#REF!</definedName>
    <definedName name="BLPH58" hidden="1">#REF!</definedName>
    <definedName name="BLPH59" localSheetId="11" hidden="1">#REF!</definedName>
    <definedName name="BLPH59" localSheetId="12" hidden="1">#REF!</definedName>
    <definedName name="BLPH59" localSheetId="13" hidden="1">#REF!</definedName>
    <definedName name="BLPH59" hidden="1">#REF!</definedName>
    <definedName name="BLPH6" localSheetId="11" hidden="1">#REF!</definedName>
    <definedName name="BLPH6" localSheetId="12" hidden="1">#REF!</definedName>
    <definedName name="BLPH6" localSheetId="13" hidden="1">#REF!</definedName>
    <definedName name="BLPH6" hidden="1">#REF!</definedName>
    <definedName name="BLPH60" localSheetId="11" hidden="1">#REF!</definedName>
    <definedName name="BLPH60" localSheetId="12" hidden="1">#REF!</definedName>
    <definedName name="BLPH60" localSheetId="13" hidden="1">#REF!</definedName>
    <definedName name="BLPH60" hidden="1">#REF!</definedName>
    <definedName name="BLPH61" localSheetId="11" hidden="1">#REF!</definedName>
    <definedName name="BLPH61" localSheetId="12" hidden="1">#REF!</definedName>
    <definedName name="BLPH61" localSheetId="13" hidden="1">#REF!</definedName>
    <definedName name="BLPH61" hidden="1">#REF!</definedName>
    <definedName name="BLPH62" localSheetId="11" hidden="1">#REF!</definedName>
    <definedName name="BLPH62" localSheetId="12" hidden="1">#REF!</definedName>
    <definedName name="BLPH62" localSheetId="13" hidden="1">#REF!</definedName>
    <definedName name="BLPH62" hidden="1">#REF!</definedName>
    <definedName name="BLPH63" localSheetId="11" hidden="1">#REF!</definedName>
    <definedName name="BLPH63" localSheetId="12" hidden="1">#REF!</definedName>
    <definedName name="BLPH63" localSheetId="13" hidden="1">#REF!</definedName>
    <definedName name="BLPH63" hidden="1">#REF!</definedName>
    <definedName name="BLPH64" localSheetId="11" hidden="1">#REF!</definedName>
    <definedName name="BLPH64" localSheetId="12" hidden="1">#REF!</definedName>
    <definedName name="BLPH64" localSheetId="13" hidden="1">#REF!</definedName>
    <definedName name="BLPH64" hidden="1">#REF!</definedName>
    <definedName name="BLPH65" localSheetId="11" hidden="1">#REF!</definedName>
    <definedName name="BLPH65" localSheetId="12" hidden="1">#REF!</definedName>
    <definedName name="BLPH65" localSheetId="13" hidden="1">#REF!</definedName>
    <definedName name="BLPH65" hidden="1">#REF!</definedName>
    <definedName name="BLPH66" localSheetId="11" hidden="1">#REF!</definedName>
    <definedName name="BLPH66" localSheetId="12" hidden="1">#REF!</definedName>
    <definedName name="BLPH66" localSheetId="13" hidden="1">#REF!</definedName>
    <definedName name="BLPH66" hidden="1">#REF!</definedName>
    <definedName name="BLPH67" localSheetId="11" hidden="1">#REF!</definedName>
    <definedName name="BLPH67" localSheetId="12" hidden="1">#REF!</definedName>
    <definedName name="BLPH67" localSheetId="13" hidden="1">#REF!</definedName>
    <definedName name="BLPH67" hidden="1">#REF!</definedName>
    <definedName name="BLPH68" localSheetId="11" hidden="1">#REF!</definedName>
    <definedName name="BLPH68" localSheetId="12" hidden="1">#REF!</definedName>
    <definedName name="BLPH68" localSheetId="13" hidden="1">#REF!</definedName>
    <definedName name="BLPH68" hidden="1">#REF!</definedName>
    <definedName name="BLPH69" localSheetId="11" hidden="1">#REF!</definedName>
    <definedName name="BLPH69" localSheetId="12" hidden="1">#REF!</definedName>
    <definedName name="BLPH69" localSheetId="13" hidden="1">#REF!</definedName>
    <definedName name="BLPH69" hidden="1">#REF!</definedName>
    <definedName name="BLPH7" localSheetId="11" hidden="1">#REF!</definedName>
    <definedName name="BLPH7" localSheetId="12" hidden="1">#REF!</definedName>
    <definedName name="BLPH7" localSheetId="13" hidden="1">#REF!</definedName>
    <definedName name="BLPH7" hidden="1">#REF!</definedName>
    <definedName name="BLPH70" localSheetId="11" hidden="1">#REF!</definedName>
    <definedName name="BLPH70" localSheetId="12" hidden="1">#REF!</definedName>
    <definedName name="BLPH70" localSheetId="13" hidden="1">#REF!</definedName>
    <definedName name="BLPH70" hidden="1">#REF!</definedName>
    <definedName name="BLPH71" localSheetId="11" hidden="1">#REF!</definedName>
    <definedName name="BLPH71" localSheetId="12" hidden="1">#REF!</definedName>
    <definedName name="BLPH71" localSheetId="13" hidden="1">#REF!</definedName>
    <definedName name="BLPH71" hidden="1">#REF!</definedName>
    <definedName name="BLPH72" localSheetId="11" hidden="1">#REF!</definedName>
    <definedName name="BLPH72" localSheetId="12" hidden="1">#REF!</definedName>
    <definedName name="BLPH72" localSheetId="13" hidden="1">#REF!</definedName>
    <definedName name="BLPH72" hidden="1">#REF!</definedName>
    <definedName name="BLPH73" localSheetId="11" hidden="1">#REF!</definedName>
    <definedName name="BLPH73" localSheetId="12" hidden="1">#REF!</definedName>
    <definedName name="BLPH73" localSheetId="13" hidden="1">#REF!</definedName>
    <definedName name="BLPH73" hidden="1">#REF!</definedName>
    <definedName name="BLPH74" localSheetId="11" hidden="1">#REF!</definedName>
    <definedName name="BLPH74" localSheetId="12" hidden="1">#REF!</definedName>
    <definedName name="BLPH74" localSheetId="13" hidden="1">#REF!</definedName>
    <definedName name="BLPH74" hidden="1">#REF!</definedName>
    <definedName name="BLPH75" localSheetId="11" hidden="1">#REF!</definedName>
    <definedName name="BLPH75" localSheetId="12" hidden="1">#REF!</definedName>
    <definedName name="BLPH75" localSheetId="13" hidden="1">#REF!</definedName>
    <definedName name="BLPH75" hidden="1">#REF!</definedName>
    <definedName name="BLPH76" localSheetId="11" hidden="1">#REF!</definedName>
    <definedName name="BLPH76" localSheetId="12" hidden="1">#REF!</definedName>
    <definedName name="BLPH76" localSheetId="13" hidden="1">#REF!</definedName>
    <definedName name="BLPH76" hidden="1">#REF!</definedName>
    <definedName name="BLPH77" localSheetId="11" hidden="1">#REF!</definedName>
    <definedName name="BLPH77" localSheetId="12" hidden="1">#REF!</definedName>
    <definedName name="BLPH77" localSheetId="13" hidden="1">#REF!</definedName>
    <definedName name="BLPH77" hidden="1">#REF!</definedName>
    <definedName name="BLPH78" localSheetId="11" hidden="1">#REF!</definedName>
    <definedName name="BLPH78" localSheetId="12" hidden="1">#REF!</definedName>
    <definedName name="BLPH78" localSheetId="13" hidden="1">#REF!</definedName>
    <definedName name="BLPH78" hidden="1">#REF!</definedName>
    <definedName name="BLPH79" localSheetId="11" hidden="1">#REF!</definedName>
    <definedName name="BLPH79" localSheetId="12" hidden="1">#REF!</definedName>
    <definedName name="BLPH79" localSheetId="13" hidden="1">#REF!</definedName>
    <definedName name="BLPH79" hidden="1">#REF!</definedName>
    <definedName name="BLPH8" localSheetId="11" hidden="1">#REF!</definedName>
    <definedName name="BLPH8" localSheetId="12" hidden="1">#REF!</definedName>
    <definedName name="BLPH8" localSheetId="13" hidden="1">#REF!</definedName>
    <definedName name="BLPH8" hidden="1">#REF!</definedName>
    <definedName name="BLPH80" localSheetId="11" hidden="1">#REF!</definedName>
    <definedName name="BLPH80" localSheetId="12" hidden="1">#REF!</definedName>
    <definedName name="BLPH80" localSheetId="13" hidden="1">#REF!</definedName>
    <definedName name="BLPH80" hidden="1">#REF!</definedName>
    <definedName name="BLPH81" localSheetId="11" hidden="1">#REF!</definedName>
    <definedName name="BLPH81" localSheetId="12" hidden="1">#REF!</definedName>
    <definedName name="BLPH81" localSheetId="13" hidden="1">#REF!</definedName>
    <definedName name="BLPH81" hidden="1">#REF!</definedName>
    <definedName name="BLPH82" localSheetId="11" hidden="1">#REF!</definedName>
    <definedName name="BLPH82" localSheetId="12" hidden="1">#REF!</definedName>
    <definedName name="BLPH82" localSheetId="13" hidden="1">#REF!</definedName>
    <definedName name="BLPH82" hidden="1">#REF!</definedName>
    <definedName name="BLPH83" localSheetId="11" hidden="1">#REF!</definedName>
    <definedName name="BLPH83" localSheetId="12" hidden="1">#REF!</definedName>
    <definedName name="BLPH83" localSheetId="13" hidden="1">#REF!</definedName>
    <definedName name="BLPH83" hidden="1">#REF!</definedName>
    <definedName name="BLPH84" localSheetId="11" hidden="1">#REF!</definedName>
    <definedName name="BLPH84" localSheetId="12" hidden="1">#REF!</definedName>
    <definedName name="BLPH84" localSheetId="13" hidden="1">#REF!</definedName>
    <definedName name="BLPH84" hidden="1">#REF!</definedName>
    <definedName name="BLPH85" localSheetId="11" hidden="1">#REF!</definedName>
    <definedName name="BLPH85" localSheetId="12" hidden="1">#REF!</definedName>
    <definedName name="BLPH85" localSheetId="13" hidden="1">#REF!</definedName>
    <definedName name="BLPH85" hidden="1">#REF!</definedName>
    <definedName name="BLPH86" localSheetId="11" hidden="1">#REF!</definedName>
    <definedName name="BLPH86" localSheetId="12" hidden="1">#REF!</definedName>
    <definedName name="BLPH86" localSheetId="13" hidden="1">#REF!</definedName>
    <definedName name="BLPH86" hidden="1">#REF!</definedName>
    <definedName name="BLPH87" localSheetId="11" hidden="1">#REF!</definedName>
    <definedName name="BLPH87" localSheetId="12" hidden="1">#REF!</definedName>
    <definedName name="BLPH87" localSheetId="13" hidden="1">#REF!</definedName>
    <definedName name="BLPH87" hidden="1">#REF!</definedName>
    <definedName name="BLPH88" localSheetId="11" hidden="1">#REF!</definedName>
    <definedName name="BLPH88" localSheetId="12" hidden="1">#REF!</definedName>
    <definedName name="BLPH88" localSheetId="13" hidden="1">#REF!</definedName>
    <definedName name="BLPH88" hidden="1">#REF!</definedName>
    <definedName name="BLPH89" localSheetId="11" hidden="1">#REF!</definedName>
    <definedName name="BLPH89" localSheetId="12" hidden="1">#REF!</definedName>
    <definedName name="BLPH89" localSheetId="13" hidden="1">#REF!</definedName>
    <definedName name="BLPH89" hidden="1">#REF!</definedName>
    <definedName name="BLPH9" localSheetId="11" hidden="1">#REF!</definedName>
    <definedName name="BLPH9" localSheetId="12" hidden="1">#REF!</definedName>
    <definedName name="BLPH9" localSheetId="13" hidden="1">#REF!</definedName>
    <definedName name="BLPH9" hidden="1">#REF!</definedName>
    <definedName name="BLPH90" localSheetId="11" hidden="1">#REF!</definedName>
    <definedName name="BLPH90" localSheetId="12" hidden="1">#REF!</definedName>
    <definedName name="BLPH90" localSheetId="13" hidden="1">#REF!</definedName>
    <definedName name="BLPH90" hidden="1">#REF!</definedName>
    <definedName name="BLPH91" localSheetId="11" hidden="1">#REF!</definedName>
    <definedName name="BLPH91" localSheetId="12" hidden="1">#REF!</definedName>
    <definedName name="BLPH91" localSheetId="13" hidden="1">#REF!</definedName>
    <definedName name="BLPH91" hidden="1">#REF!</definedName>
    <definedName name="BLPH92" localSheetId="11" hidden="1">#REF!</definedName>
    <definedName name="BLPH92" localSheetId="12" hidden="1">#REF!</definedName>
    <definedName name="BLPH92" localSheetId="13" hidden="1">#REF!</definedName>
    <definedName name="BLPH92" hidden="1">#REF!</definedName>
    <definedName name="BLPH93" localSheetId="11" hidden="1">#REF!</definedName>
    <definedName name="BLPH93" localSheetId="12" hidden="1">#REF!</definedName>
    <definedName name="BLPH93" localSheetId="13" hidden="1">#REF!</definedName>
    <definedName name="BLPH93" hidden="1">#REF!</definedName>
    <definedName name="BLPH94" localSheetId="11" hidden="1">#REF!</definedName>
    <definedName name="BLPH94" localSheetId="12" hidden="1">#REF!</definedName>
    <definedName name="BLPH94" localSheetId="13" hidden="1">#REF!</definedName>
    <definedName name="BLPH94" hidden="1">#REF!</definedName>
    <definedName name="BLPH95" localSheetId="11" hidden="1">#REF!</definedName>
    <definedName name="BLPH95" localSheetId="12" hidden="1">#REF!</definedName>
    <definedName name="BLPH95" localSheetId="13" hidden="1">#REF!</definedName>
    <definedName name="BLPH95" hidden="1">#REF!</definedName>
    <definedName name="BLPH96" localSheetId="11" hidden="1">#REF!</definedName>
    <definedName name="BLPH96" localSheetId="12" hidden="1">#REF!</definedName>
    <definedName name="BLPH96" localSheetId="13" hidden="1">#REF!</definedName>
    <definedName name="BLPH96" hidden="1">#REF!</definedName>
    <definedName name="BLPH97" localSheetId="11" hidden="1">#REF!</definedName>
    <definedName name="BLPH97" localSheetId="12" hidden="1">#REF!</definedName>
    <definedName name="BLPH97" localSheetId="13" hidden="1">#REF!</definedName>
    <definedName name="BLPH97" hidden="1">#REF!</definedName>
    <definedName name="BLPH98" localSheetId="11" hidden="1">#REF!</definedName>
    <definedName name="BLPH98" localSheetId="12" hidden="1">#REF!</definedName>
    <definedName name="BLPH98" localSheetId="13" hidden="1">#REF!</definedName>
    <definedName name="BLPH98" hidden="1">#REF!</definedName>
    <definedName name="BLPH99" localSheetId="11" hidden="1">#REF!</definedName>
    <definedName name="BLPH99" localSheetId="12" hidden="1">#REF!</definedName>
    <definedName name="BLPH99" localSheetId="13" hidden="1">#REF!</definedName>
    <definedName name="BLPH99" hidden="1">#REF!</definedName>
    <definedName name="Cwvu.CapersView." localSheetId="11" hidden="1">#REF!</definedName>
    <definedName name="Cwvu.CapersView." localSheetId="12" hidden="1">#REF!</definedName>
    <definedName name="Cwvu.CapersView." localSheetId="13" hidden="1">#REF!</definedName>
    <definedName name="Cwvu.CapersView." localSheetId="84" hidden="1">#REF!</definedName>
    <definedName name="Cwvu.CapersView." localSheetId="87" hidden="1">#REF!</definedName>
    <definedName name="Cwvu.CapersView." localSheetId="88" hidden="1">#REF!</definedName>
    <definedName name="Cwvu.CapersView." localSheetId="91" hidden="1">#REF!</definedName>
    <definedName name="Cwvu.CapersView." localSheetId="100" hidden="1">#REF!</definedName>
    <definedName name="Cwvu.CapersView." localSheetId="33" hidden="1">#REF!</definedName>
    <definedName name="Cwvu.CapersView." localSheetId="36" hidden="1">#REF!</definedName>
    <definedName name="Cwvu.CapersView." localSheetId="37" hidden="1">#REF!</definedName>
    <definedName name="Cwvu.CapersView." localSheetId="39" hidden="1">#REF!</definedName>
    <definedName name="Cwvu.CapersView." localSheetId="75" hidden="1">#REF!</definedName>
    <definedName name="Cwvu.CapersView." localSheetId="76" hidden="1">#REF!</definedName>
    <definedName name="Cwvu.CapersView." localSheetId="78" hidden="1">#REF!</definedName>
    <definedName name="Cwvu.CapersView." localSheetId="15" hidden="1">#REF!</definedName>
    <definedName name="Cwvu.CapersView." hidden="1">#REF!</definedName>
    <definedName name="Cwvu.Japan_Capers_Ed_Pub." localSheetId="11" hidden="1">#REF!</definedName>
    <definedName name="Cwvu.Japan_Capers_Ed_Pub." localSheetId="12" hidden="1">#REF!</definedName>
    <definedName name="Cwvu.Japan_Capers_Ed_Pub." localSheetId="13" hidden="1">#REF!</definedName>
    <definedName name="Cwvu.Japan_Capers_Ed_Pub." localSheetId="84" hidden="1">#REF!</definedName>
    <definedName name="Cwvu.Japan_Capers_Ed_Pub." localSheetId="87" hidden="1">#REF!</definedName>
    <definedName name="Cwvu.Japan_Capers_Ed_Pub." localSheetId="88" hidden="1">#REF!</definedName>
    <definedName name="Cwvu.Japan_Capers_Ed_Pub." localSheetId="91" hidden="1">#REF!</definedName>
    <definedName name="Cwvu.Japan_Capers_Ed_Pub." localSheetId="100" hidden="1">#REF!</definedName>
    <definedName name="Cwvu.Japan_Capers_Ed_Pub." localSheetId="36" hidden="1">#REF!</definedName>
    <definedName name="Cwvu.Japan_Capers_Ed_Pub." localSheetId="37" hidden="1">#REF!</definedName>
    <definedName name="Cwvu.Japan_Capers_Ed_Pub." localSheetId="39" hidden="1">#REF!</definedName>
    <definedName name="Cwvu.Japan_Capers_Ed_Pub." localSheetId="75" hidden="1">#REF!</definedName>
    <definedName name="Cwvu.Japan_Capers_Ed_Pub." localSheetId="76" hidden="1">#REF!</definedName>
    <definedName name="Cwvu.Japan_Capers_Ed_Pub." localSheetId="78" hidden="1">#REF!</definedName>
    <definedName name="Cwvu.Japan_Capers_Ed_Pub." localSheetId="15" hidden="1">#REF!</definedName>
    <definedName name="Cwvu.Japan_Capers_Ed_Pub." hidden="1">#REF!</definedName>
    <definedName name="DecimalPlaces">0.01</definedName>
    <definedName name="f" localSheetId="11" hidden="1">{"'PRODUCTIONCOST SHEET'!$B$3:$G$48"}</definedName>
    <definedName name="f" localSheetId="12" hidden="1">{"'PRODUCTIONCOST SHEET'!$B$3:$G$48"}</definedName>
    <definedName name="f" localSheetId="13" hidden="1">{"'PRODUCTIONCOST SHEET'!$B$3:$G$48"}</definedName>
    <definedName name="f" localSheetId="79" hidden="1">{"'PRODUCTIONCOST SHEET'!$B$3:$G$48"}</definedName>
    <definedName name="f" localSheetId="80" hidden="1">{"'PRODUCTIONCOST SHEET'!$B$3:$G$48"}</definedName>
    <definedName name="f" localSheetId="81" hidden="1">{"'PRODUCTIONCOST SHEET'!$B$3:$G$48"}</definedName>
    <definedName name="f" localSheetId="82" hidden="1">{"'PRODUCTIONCOST SHEET'!$B$3:$G$48"}</definedName>
    <definedName name="f" localSheetId="83" hidden="1">{"'PRODUCTIONCOST SHEET'!$B$3:$G$48"}</definedName>
    <definedName name="f" localSheetId="84" hidden="1">{"'PRODUCTIONCOST SHEET'!$B$3:$G$48"}</definedName>
    <definedName name="f" localSheetId="86" hidden="1">{"'PRODUCTIONCOST SHEET'!$B$3:$G$48"}</definedName>
    <definedName name="f" localSheetId="87" hidden="1">{"'PRODUCTIONCOST SHEET'!$B$3:$G$48"}</definedName>
    <definedName name="f" localSheetId="88" hidden="1">{"'PRODUCTIONCOST SHEET'!$B$3:$G$48"}</definedName>
    <definedName name="f" localSheetId="89" hidden="1">{"'PRODUCTIONCOST SHEET'!$B$3:$G$48"}</definedName>
    <definedName name="f" localSheetId="90" hidden="1">{"'PRODUCTIONCOST SHEET'!$B$3:$G$48"}</definedName>
    <definedName name="f" localSheetId="91" hidden="1">{"'PRODUCTIONCOST SHEET'!$B$3:$G$48"}</definedName>
    <definedName name="f" localSheetId="92" hidden="1">{"'PRODUCTIONCOST SHEET'!$B$3:$G$48"}</definedName>
    <definedName name="f" localSheetId="93" hidden="1">{"'PRODUCTIONCOST SHEET'!$B$3:$G$48"}</definedName>
    <definedName name="f" localSheetId="94" hidden="1">{"'PRODUCTIONCOST SHEET'!$B$3:$G$48"}</definedName>
    <definedName name="f" localSheetId="95" hidden="1">{"'PRODUCTIONCOST SHEET'!$B$3:$G$48"}</definedName>
    <definedName name="f" localSheetId="99" hidden="1">{"'PRODUCTIONCOST SHEET'!$B$3:$G$48"}</definedName>
    <definedName name="f" localSheetId="100" hidden="1">{"'PRODUCTIONCOST SHEET'!$B$3:$G$48"}</definedName>
    <definedName name="f" localSheetId="24" hidden="1">{"'PRODUCTIONCOST SHEET'!$B$3:$G$48"}</definedName>
    <definedName name="f" localSheetId="33" hidden="1">{"'PRODUCTIONCOST SHEET'!$B$3:$G$48"}</definedName>
    <definedName name="f" localSheetId="43" hidden="1">{"'PRODUCTIONCOST SHEET'!$B$3:$G$48"}</definedName>
    <definedName name="f" localSheetId="73" hidden="1">{"'PRODUCTIONCOST SHEET'!$B$3:$G$48"}</definedName>
    <definedName name="f" localSheetId="74" hidden="1">{"'PRODUCTIONCOST SHEET'!$B$3:$G$48"}</definedName>
    <definedName name="f" localSheetId="75" hidden="1">{"'PRODUCTIONCOST SHEET'!$B$3:$G$48"}</definedName>
    <definedName name="f" localSheetId="77" hidden="1">{"'PRODUCTIONCOST SHEET'!$B$3:$G$48"}</definedName>
    <definedName name="f" localSheetId="78" hidden="1">{"'PRODUCTIONCOST SHEET'!$B$3:$G$48"}</definedName>
    <definedName name="f" localSheetId="15" hidden="1">{"'PRODUCTIONCOST SHEET'!$B$3:$G$48"}</definedName>
    <definedName name="f" hidden="1">{"'PRODUCTIONCOST SHEET'!$B$3:$G$48"}</definedName>
    <definedName name="ff" localSheetId="11" hidden="1">{#N/A,#N/A,FALSE,"PRJCTED MNTHLY QTY's"}</definedName>
    <definedName name="ff" localSheetId="12" hidden="1">{#N/A,#N/A,FALSE,"PRJCTED MNTHLY QTY's"}</definedName>
    <definedName name="ff" localSheetId="13" hidden="1">{#N/A,#N/A,FALSE,"PRJCTED MNTHLY QTY's"}</definedName>
    <definedName name="ff" localSheetId="79" hidden="1">{#N/A,#N/A,FALSE,"PRJCTED MNTHLY QTY's"}</definedName>
    <definedName name="ff" localSheetId="80" hidden="1">{#N/A,#N/A,FALSE,"PRJCTED MNTHLY QTY's"}</definedName>
    <definedName name="ff" localSheetId="81" hidden="1">{#N/A,#N/A,FALSE,"PRJCTED MNTHLY QTY's"}</definedName>
    <definedName name="ff" localSheetId="82" hidden="1">{#N/A,#N/A,FALSE,"PRJCTED MNTHLY QTY's"}</definedName>
    <definedName name="ff" localSheetId="83" hidden="1">{#N/A,#N/A,FALSE,"PRJCTED MNTHLY QTY's"}</definedName>
    <definedName name="ff" localSheetId="84" hidden="1">{#N/A,#N/A,FALSE,"PRJCTED MNTHLY QTY's"}</definedName>
    <definedName name="ff" localSheetId="86" hidden="1">{#N/A,#N/A,FALSE,"PRJCTED MNTHLY QTY's"}</definedName>
    <definedName name="ff" localSheetId="87" hidden="1">{#N/A,#N/A,FALSE,"PRJCTED MNTHLY QTY's"}</definedName>
    <definedName name="ff" localSheetId="88" hidden="1">{#N/A,#N/A,FALSE,"PRJCTED MNTHLY QTY's"}</definedName>
    <definedName name="ff" localSheetId="89" hidden="1">{#N/A,#N/A,FALSE,"PRJCTED MNTHLY QTY's"}</definedName>
    <definedName name="ff" localSheetId="90" hidden="1">{#N/A,#N/A,FALSE,"PRJCTED MNTHLY QTY's"}</definedName>
    <definedName name="ff" localSheetId="91" hidden="1">{#N/A,#N/A,FALSE,"PRJCTED MNTHLY QTY's"}</definedName>
    <definedName name="ff" localSheetId="92" hidden="1">{#N/A,#N/A,FALSE,"PRJCTED MNTHLY QTY's"}</definedName>
    <definedName name="ff" localSheetId="93" hidden="1">{#N/A,#N/A,FALSE,"PRJCTED MNTHLY QTY's"}</definedName>
    <definedName name="ff" localSheetId="94" hidden="1">{#N/A,#N/A,FALSE,"PRJCTED MNTHLY QTY's"}</definedName>
    <definedName name="ff" localSheetId="95" hidden="1">{#N/A,#N/A,FALSE,"PRJCTED MNTHLY QTY's"}</definedName>
    <definedName name="ff" localSheetId="99" hidden="1">{#N/A,#N/A,FALSE,"PRJCTED MNTHLY QTY's"}</definedName>
    <definedName name="ff" localSheetId="100" hidden="1">{#N/A,#N/A,FALSE,"PRJCTED MNTHLY QTY's"}</definedName>
    <definedName name="ff" localSheetId="24" hidden="1">{#N/A,#N/A,FALSE,"PRJCTED MNTHLY QTY's"}</definedName>
    <definedName name="ff" localSheetId="33" hidden="1">{#N/A,#N/A,FALSE,"PRJCTED MNTHLY QTY's"}</definedName>
    <definedName name="ff" localSheetId="43" hidden="1">{#N/A,#N/A,FALSE,"PRJCTED MNTHLY QTY's"}</definedName>
    <definedName name="ff" localSheetId="73" hidden="1">{#N/A,#N/A,FALSE,"PRJCTED MNTHLY QTY's"}</definedName>
    <definedName name="ff" localSheetId="74" hidden="1">{#N/A,#N/A,FALSE,"PRJCTED MNTHLY QTY's"}</definedName>
    <definedName name="ff" localSheetId="75" hidden="1">{#N/A,#N/A,FALSE,"PRJCTED MNTHLY QTY's"}</definedName>
    <definedName name="ff" localSheetId="77" hidden="1">{#N/A,#N/A,FALSE,"PRJCTED MNTHLY QTY's"}</definedName>
    <definedName name="ff" localSheetId="78" hidden="1">{#N/A,#N/A,FALSE,"PRJCTED MNTHLY QTY's"}</definedName>
    <definedName name="ff" localSheetId="15" hidden="1">{#N/A,#N/A,FALSE,"PRJCTED MNTHLY QTY's"}</definedName>
    <definedName name="ff" hidden="1">{#N/A,#N/A,FALSE,"PRJCTED MNTHLY QTY's"}</definedName>
    <definedName name="fffff" localSheetId="11" hidden="1">{#N/A,#N/A,FALSE,"PRJCTED QTRLY QTY's"}</definedName>
    <definedName name="fffff" localSheetId="12" hidden="1">{#N/A,#N/A,FALSE,"PRJCTED QTRLY QTY's"}</definedName>
    <definedName name="fffff" localSheetId="13" hidden="1">{#N/A,#N/A,FALSE,"PRJCTED QTRLY QTY's"}</definedName>
    <definedName name="fffff" localSheetId="79" hidden="1">{#N/A,#N/A,FALSE,"PRJCTED QTRLY QTY's"}</definedName>
    <definedName name="fffff" localSheetId="80" hidden="1">{#N/A,#N/A,FALSE,"PRJCTED QTRLY QTY's"}</definedName>
    <definedName name="fffff" localSheetId="81" hidden="1">{#N/A,#N/A,FALSE,"PRJCTED QTRLY QTY's"}</definedName>
    <definedName name="fffff" localSheetId="82" hidden="1">{#N/A,#N/A,FALSE,"PRJCTED QTRLY QTY's"}</definedName>
    <definedName name="fffff" localSheetId="83" hidden="1">{#N/A,#N/A,FALSE,"PRJCTED QTRLY QTY's"}</definedName>
    <definedName name="fffff" localSheetId="84" hidden="1">{#N/A,#N/A,FALSE,"PRJCTED QTRLY QTY's"}</definedName>
    <definedName name="fffff" localSheetId="86" hidden="1">{#N/A,#N/A,FALSE,"PRJCTED QTRLY QTY's"}</definedName>
    <definedName name="fffff" localSheetId="87" hidden="1">{#N/A,#N/A,FALSE,"PRJCTED QTRLY QTY's"}</definedName>
    <definedName name="fffff" localSheetId="88" hidden="1">{#N/A,#N/A,FALSE,"PRJCTED QTRLY QTY's"}</definedName>
    <definedName name="fffff" localSheetId="89" hidden="1">{#N/A,#N/A,FALSE,"PRJCTED QTRLY QTY's"}</definedName>
    <definedName name="fffff" localSheetId="90" hidden="1">{#N/A,#N/A,FALSE,"PRJCTED QTRLY QTY's"}</definedName>
    <definedName name="fffff" localSheetId="91" hidden="1">{#N/A,#N/A,FALSE,"PRJCTED QTRLY QTY's"}</definedName>
    <definedName name="fffff" localSheetId="92" hidden="1">{#N/A,#N/A,FALSE,"PRJCTED QTRLY QTY's"}</definedName>
    <definedName name="fffff" localSheetId="93" hidden="1">{#N/A,#N/A,FALSE,"PRJCTED QTRLY QTY's"}</definedName>
    <definedName name="fffff" localSheetId="94" hidden="1">{#N/A,#N/A,FALSE,"PRJCTED QTRLY QTY's"}</definedName>
    <definedName name="fffff" localSheetId="95" hidden="1">{#N/A,#N/A,FALSE,"PRJCTED QTRLY QTY's"}</definedName>
    <definedName name="fffff" localSheetId="99" hidden="1">{#N/A,#N/A,FALSE,"PRJCTED QTRLY QTY's"}</definedName>
    <definedName name="fffff" localSheetId="100" hidden="1">{#N/A,#N/A,FALSE,"PRJCTED QTRLY QTY's"}</definedName>
    <definedName name="fffff" localSheetId="24" hidden="1">{#N/A,#N/A,FALSE,"PRJCTED QTRLY QTY's"}</definedName>
    <definedName name="fffff" localSheetId="33" hidden="1">{#N/A,#N/A,FALSE,"PRJCTED QTRLY QTY's"}</definedName>
    <definedName name="fffff" localSheetId="43" hidden="1">{#N/A,#N/A,FALSE,"PRJCTED QTRLY QTY's"}</definedName>
    <definedName name="fffff" localSheetId="73" hidden="1">{#N/A,#N/A,FALSE,"PRJCTED QTRLY QTY's"}</definedName>
    <definedName name="fffff" localSheetId="74" hidden="1">{#N/A,#N/A,FALSE,"PRJCTED QTRLY QTY's"}</definedName>
    <definedName name="fffff" localSheetId="75" hidden="1">{#N/A,#N/A,FALSE,"PRJCTED QTRLY QTY's"}</definedName>
    <definedName name="fffff" localSheetId="77" hidden="1">{#N/A,#N/A,FALSE,"PRJCTED QTRLY QTY's"}</definedName>
    <definedName name="fffff" localSheetId="78" hidden="1">{#N/A,#N/A,FALSE,"PRJCTED QTRLY QTY's"}</definedName>
    <definedName name="fffff" localSheetId="15" hidden="1">{#N/A,#N/A,FALSE,"PRJCTED QTRLY QTY's"}</definedName>
    <definedName name="fffff" hidden="1">{#N/A,#N/A,FALSE,"PRJCTED QTRLY QTY's"}</definedName>
    <definedName name="gjk" localSheetId="11" hidden="1">{#N/A,#N/A,FALSE,"DI 2 YEAR MASTER SCHEDULE"}</definedName>
    <definedName name="gjk" localSheetId="12" hidden="1">{#N/A,#N/A,FALSE,"DI 2 YEAR MASTER SCHEDULE"}</definedName>
    <definedName name="gjk" localSheetId="13" hidden="1">{#N/A,#N/A,FALSE,"DI 2 YEAR MASTER SCHEDULE"}</definedName>
    <definedName name="gjk" localSheetId="79" hidden="1">{#N/A,#N/A,FALSE,"DI 2 YEAR MASTER SCHEDULE"}</definedName>
    <definedName name="gjk" localSheetId="80" hidden="1">{#N/A,#N/A,FALSE,"DI 2 YEAR MASTER SCHEDULE"}</definedName>
    <definedName name="gjk" localSheetId="81" hidden="1">{#N/A,#N/A,FALSE,"DI 2 YEAR MASTER SCHEDULE"}</definedName>
    <definedName name="gjk" localSheetId="82" hidden="1">{#N/A,#N/A,FALSE,"DI 2 YEAR MASTER SCHEDULE"}</definedName>
    <definedName name="gjk" localSheetId="83" hidden="1">{#N/A,#N/A,FALSE,"DI 2 YEAR MASTER SCHEDULE"}</definedName>
    <definedName name="gjk" localSheetId="84" hidden="1">{#N/A,#N/A,FALSE,"DI 2 YEAR MASTER SCHEDULE"}</definedName>
    <definedName name="gjk" localSheetId="86" hidden="1">{#N/A,#N/A,FALSE,"DI 2 YEAR MASTER SCHEDULE"}</definedName>
    <definedName name="gjk" localSheetId="87" hidden="1">{#N/A,#N/A,FALSE,"DI 2 YEAR MASTER SCHEDULE"}</definedName>
    <definedName name="gjk" localSheetId="88" hidden="1">{#N/A,#N/A,FALSE,"DI 2 YEAR MASTER SCHEDULE"}</definedName>
    <definedName name="gjk" localSheetId="89" hidden="1">{#N/A,#N/A,FALSE,"DI 2 YEAR MASTER SCHEDULE"}</definedName>
    <definedName name="gjk" localSheetId="90" hidden="1">{#N/A,#N/A,FALSE,"DI 2 YEAR MASTER SCHEDULE"}</definedName>
    <definedName name="gjk" localSheetId="91" hidden="1">{#N/A,#N/A,FALSE,"DI 2 YEAR MASTER SCHEDULE"}</definedName>
    <definedName name="gjk" localSheetId="92" hidden="1">{#N/A,#N/A,FALSE,"DI 2 YEAR MASTER SCHEDULE"}</definedName>
    <definedName name="gjk" localSheetId="93" hidden="1">{#N/A,#N/A,FALSE,"DI 2 YEAR MASTER SCHEDULE"}</definedName>
    <definedName name="gjk" localSheetId="94" hidden="1">{#N/A,#N/A,FALSE,"DI 2 YEAR MASTER SCHEDULE"}</definedName>
    <definedName name="gjk" localSheetId="95" hidden="1">{#N/A,#N/A,FALSE,"DI 2 YEAR MASTER SCHEDULE"}</definedName>
    <definedName name="gjk" localSheetId="99" hidden="1">{#N/A,#N/A,FALSE,"DI 2 YEAR MASTER SCHEDULE"}</definedName>
    <definedName name="gjk" localSheetId="100" hidden="1">{#N/A,#N/A,FALSE,"DI 2 YEAR MASTER SCHEDULE"}</definedName>
    <definedName name="gjk" localSheetId="24" hidden="1">{#N/A,#N/A,FALSE,"DI 2 YEAR MASTER SCHEDULE"}</definedName>
    <definedName name="gjk" localSheetId="33" hidden="1">{#N/A,#N/A,FALSE,"DI 2 YEAR MASTER SCHEDULE"}</definedName>
    <definedName name="gjk" localSheetId="43" hidden="1">{#N/A,#N/A,FALSE,"DI 2 YEAR MASTER SCHEDULE"}</definedName>
    <definedName name="gjk" localSheetId="73" hidden="1">{#N/A,#N/A,FALSE,"DI 2 YEAR MASTER SCHEDULE"}</definedName>
    <definedName name="gjk" localSheetId="74" hidden="1">{#N/A,#N/A,FALSE,"DI 2 YEAR MASTER SCHEDULE"}</definedName>
    <definedName name="gjk" localSheetId="75" hidden="1">{#N/A,#N/A,FALSE,"DI 2 YEAR MASTER SCHEDULE"}</definedName>
    <definedName name="gjk" localSheetId="77" hidden="1">{#N/A,#N/A,FALSE,"DI 2 YEAR MASTER SCHEDULE"}</definedName>
    <definedName name="gjk" localSheetId="78" hidden="1">{#N/A,#N/A,FALSE,"DI 2 YEAR MASTER SCHEDULE"}</definedName>
    <definedName name="gjk" localSheetId="15" hidden="1">{#N/A,#N/A,FALSE,"DI 2 YEAR MASTER SCHEDULE"}</definedName>
    <definedName name="gjk" hidden="1">{#N/A,#N/A,FALSE,"DI 2 YEAR MASTER SCHEDULE"}</definedName>
    <definedName name="gwge" localSheetId="11" hidden="1">#REF!</definedName>
    <definedName name="gwge" localSheetId="12" hidden="1">#REF!</definedName>
    <definedName name="gwge" localSheetId="13" hidden="1">#REF!</definedName>
    <definedName name="gwge" localSheetId="84" hidden="1">#REF!</definedName>
    <definedName name="gwge" localSheetId="87" hidden="1">#REF!</definedName>
    <definedName name="gwge" localSheetId="88" hidden="1">#REF!</definedName>
    <definedName name="gwge" localSheetId="91" hidden="1">#REF!</definedName>
    <definedName name="gwge" localSheetId="100" hidden="1">#REF!</definedName>
    <definedName name="gwge" localSheetId="33" hidden="1">#REF!</definedName>
    <definedName name="gwge" localSheetId="36" hidden="1">#REF!</definedName>
    <definedName name="gwge" localSheetId="37" hidden="1">#REF!</definedName>
    <definedName name="gwge" localSheetId="39" hidden="1">#REF!</definedName>
    <definedName name="gwge" localSheetId="75" hidden="1">#REF!</definedName>
    <definedName name="gwge" localSheetId="76" hidden="1">#REF!</definedName>
    <definedName name="gwge" localSheetId="78" hidden="1">#REF!</definedName>
    <definedName name="gwge" localSheetId="15"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localSheetId="12" hidden="1">{"'PRODUCTIONCOST SHEET'!$B$3:$G$48"}</definedName>
    <definedName name="HTML_Control" localSheetId="13" hidden="1">{"'PRODUCTIONCOST SHEET'!$B$3:$G$48"}</definedName>
    <definedName name="HTML_Control" localSheetId="79" hidden="1">{"'PRODUCTIONCOST SHEET'!$B$3:$G$48"}</definedName>
    <definedName name="HTML_Control" localSheetId="80" hidden="1">{"'PRODUCTIONCOST SHEET'!$B$3:$G$48"}</definedName>
    <definedName name="HTML_Control" localSheetId="81" hidden="1">{"'PRODUCTIONCOST SHEET'!$B$3:$G$48"}</definedName>
    <definedName name="HTML_Control" localSheetId="82" hidden="1">{"'PRODUCTIONCOST SHEET'!$B$3:$G$48"}</definedName>
    <definedName name="HTML_Control" localSheetId="83" hidden="1">{"'PRODUCTIONCOST SHEET'!$B$3:$G$48"}</definedName>
    <definedName name="HTML_Control" localSheetId="84" hidden="1">{"'PRODUCTIONCOST SHEET'!$B$3:$G$48"}</definedName>
    <definedName name="HTML_Control" localSheetId="86" hidden="1">{"'PRODUCTIONCOST SHEET'!$B$3:$G$48"}</definedName>
    <definedName name="HTML_Control" localSheetId="87" hidden="1">{"'PRODUCTIONCOST SHEET'!$B$3:$G$48"}</definedName>
    <definedName name="HTML_Control" localSheetId="88" hidden="1">{"'PRODUCTIONCOST SHEET'!$B$3:$G$48"}</definedName>
    <definedName name="HTML_Control" localSheetId="89" hidden="1">{"'PRODUCTIONCOST SHEET'!$B$3:$G$48"}</definedName>
    <definedName name="HTML_Control" localSheetId="90" hidden="1">{"'PRODUCTIONCOST SHEET'!$B$3:$G$48"}</definedName>
    <definedName name="HTML_Control" localSheetId="91" hidden="1">{"'PRODUCTIONCOST SHEET'!$B$3:$G$48"}</definedName>
    <definedName name="HTML_Control" localSheetId="92" hidden="1">{"'PRODUCTIONCOST SHEET'!$B$3:$G$48"}</definedName>
    <definedName name="HTML_Control" localSheetId="93" hidden="1">{"'PRODUCTIONCOST SHEET'!$B$3:$G$48"}</definedName>
    <definedName name="HTML_Control" localSheetId="94" hidden="1">{"'PRODUCTIONCOST SHEET'!$B$3:$G$48"}</definedName>
    <definedName name="HTML_Control" localSheetId="95" hidden="1">{"'PRODUCTIONCOST SHEET'!$B$3:$G$48"}</definedName>
    <definedName name="HTML_Control" localSheetId="99" hidden="1">{"'PRODUCTIONCOST SHEET'!$B$3:$G$48"}</definedName>
    <definedName name="HTML_Control" localSheetId="100" hidden="1">{"'PRODUCTIONCOST SHEET'!$B$3:$G$48"}</definedName>
    <definedName name="HTML_Control" localSheetId="24" hidden="1">{"'PRODUCTIONCOST SHEET'!$B$3:$G$48"}</definedName>
    <definedName name="HTML_Control" localSheetId="33" hidden="1">{"'PRODUCTIONCOST SHEET'!$B$3:$G$48"}</definedName>
    <definedName name="HTML_Control" localSheetId="43" hidden="1">{"'PRODUCTIONCOST SHEET'!$B$3:$G$48"}</definedName>
    <definedName name="HTML_Control" localSheetId="73" hidden="1">{"'PRODUCTIONCOST SHEET'!$B$3:$G$48"}</definedName>
    <definedName name="HTML_Control" localSheetId="74" hidden="1">{"'PRODUCTIONCOST SHEET'!$B$3:$G$48"}</definedName>
    <definedName name="HTML_Control" localSheetId="75" hidden="1">{"'PRODUCTIONCOST SHEET'!$B$3:$G$48"}</definedName>
    <definedName name="HTML_Control" localSheetId="77" hidden="1">{"'PRODUCTIONCOST SHEET'!$B$3:$G$48"}</definedName>
    <definedName name="HTML_Control" localSheetId="78"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l" localSheetId="11" hidden="1">{#N/A,#N/A,FALSE,"DI 2 YEAR MASTER SCHEDULE"}</definedName>
    <definedName name="l" localSheetId="12" hidden="1">{#N/A,#N/A,FALSE,"DI 2 YEAR MASTER SCHEDULE"}</definedName>
    <definedName name="l" localSheetId="13" hidden="1">{#N/A,#N/A,FALSE,"DI 2 YEAR MASTER SCHEDULE"}</definedName>
    <definedName name="l" localSheetId="79" hidden="1">{#N/A,#N/A,FALSE,"DI 2 YEAR MASTER SCHEDULE"}</definedName>
    <definedName name="l" localSheetId="80" hidden="1">{#N/A,#N/A,FALSE,"DI 2 YEAR MASTER SCHEDULE"}</definedName>
    <definedName name="l" localSheetId="81" hidden="1">{#N/A,#N/A,FALSE,"DI 2 YEAR MASTER SCHEDULE"}</definedName>
    <definedName name="l" localSheetId="82" hidden="1">{#N/A,#N/A,FALSE,"DI 2 YEAR MASTER SCHEDULE"}</definedName>
    <definedName name="l" localSheetId="83" hidden="1">{#N/A,#N/A,FALSE,"DI 2 YEAR MASTER SCHEDULE"}</definedName>
    <definedName name="l" localSheetId="84" hidden="1">{#N/A,#N/A,FALSE,"DI 2 YEAR MASTER SCHEDULE"}</definedName>
    <definedName name="l" localSheetId="86" hidden="1">{#N/A,#N/A,FALSE,"DI 2 YEAR MASTER SCHEDULE"}</definedName>
    <definedName name="l" localSheetId="87" hidden="1">{#N/A,#N/A,FALSE,"DI 2 YEAR MASTER SCHEDULE"}</definedName>
    <definedName name="l" localSheetId="88" hidden="1">{#N/A,#N/A,FALSE,"DI 2 YEAR MASTER SCHEDULE"}</definedName>
    <definedName name="l" localSheetId="89" hidden="1">{#N/A,#N/A,FALSE,"DI 2 YEAR MASTER SCHEDULE"}</definedName>
    <definedName name="l" localSheetId="90" hidden="1">{#N/A,#N/A,FALSE,"DI 2 YEAR MASTER SCHEDULE"}</definedName>
    <definedName name="l" localSheetId="91" hidden="1">{#N/A,#N/A,FALSE,"DI 2 YEAR MASTER SCHEDULE"}</definedName>
    <definedName name="l" localSheetId="92" hidden="1">{#N/A,#N/A,FALSE,"DI 2 YEAR MASTER SCHEDULE"}</definedName>
    <definedName name="l" localSheetId="93" hidden="1">{#N/A,#N/A,FALSE,"DI 2 YEAR MASTER SCHEDULE"}</definedName>
    <definedName name="l" localSheetId="94" hidden="1">{#N/A,#N/A,FALSE,"DI 2 YEAR MASTER SCHEDULE"}</definedName>
    <definedName name="l" localSheetId="95" hidden="1">{#N/A,#N/A,FALSE,"DI 2 YEAR MASTER SCHEDULE"}</definedName>
    <definedName name="l" localSheetId="99" hidden="1">{#N/A,#N/A,FALSE,"DI 2 YEAR MASTER SCHEDULE"}</definedName>
    <definedName name="l" localSheetId="100" hidden="1">{#N/A,#N/A,FALSE,"DI 2 YEAR MASTER SCHEDULE"}</definedName>
    <definedName name="l" localSheetId="24" hidden="1">{#N/A,#N/A,FALSE,"DI 2 YEAR MASTER SCHEDULE"}</definedName>
    <definedName name="l" localSheetId="33" hidden="1">{#N/A,#N/A,FALSE,"DI 2 YEAR MASTER SCHEDULE"}</definedName>
    <definedName name="l" localSheetId="43" hidden="1">{#N/A,#N/A,FALSE,"DI 2 YEAR MASTER SCHEDULE"}</definedName>
    <definedName name="l" localSheetId="73" hidden="1">{#N/A,#N/A,FALSE,"DI 2 YEAR MASTER SCHEDULE"}</definedName>
    <definedName name="l" localSheetId="74" hidden="1">{#N/A,#N/A,FALSE,"DI 2 YEAR MASTER SCHEDULE"}</definedName>
    <definedName name="l" localSheetId="75" hidden="1">{#N/A,#N/A,FALSE,"DI 2 YEAR MASTER SCHEDULE"}</definedName>
    <definedName name="l" localSheetId="77" hidden="1">{#N/A,#N/A,FALSE,"DI 2 YEAR MASTER SCHEDULE"}</definedName>
    <definedName name="l" localSheetId="78" hidden="1">{#N/A,#N/A,FALSE,"DI 2 YEAR MASTER SCHEDULE"}</definedName>
    <definedName name="l" localSheetId="15" hidden="1">{#N/A,#N/A,FALSE,"DI 2 YEAR MASTER SCHEDULE"}</definedName>
    <definedName name="l" hidden="1">{#N/A,#N/A,FALSE,"DI 2 YEAR MASTER SCHEDULE"}</definedName>
    <definedName name="ListOffset" hidden="1">1</definedName>
    <definedName name="lkl" localSheetId="11" hidden="1">{#N/A,#N/A,FALSE,"DI 2 YEAR MASTER SCHEDULE"}</definedName>
    <definedName name="lkl" localSheetId="12" hidden="1">{#N/A,#N/A,FALSE,"DI 2 YEAR MASTER SCHEDULE"}</definedName>
    <definedName name="lkl" localSheetId="13" hidden="1">{#N/A,#N/A,FALSE,"DI 2 YEAR MASTER SCHEDULE"}</definedName>
    <definedName name="lkl" localSheetId="79" hidden="1">{#N/A,#N/A,FALSE,"DI 2 YEAR MASTER SCHEDULE"}</definedName>
    <definedName name="lkl" localSheetId="80" hidden="1">{#N/A,#N/A,FALSE,"DI 2 YEAR MASTER SCHEDULE"}</definedName>
    <definedName name="lkl" localSheetId="81" hidden="1">{#N/A,#N/A,FALSE,"DI 2 YEAR MASTER SCHEDULE"}</definedName>
    <definedName name="lkl" localSheetId="82" hidden="1">{#N/A,#N/A,FALSE,"DI 2 YEAR MASTER SCHEDULE"}</definedName>
    <definedName name="lkl" localSheetId="83" hidden="1">{#N/A,#N/A,FALSE,"DI 2 YEAR MASTER SCHEDULE"}</definedName>
    <definedName name="lkl" localSheetId="84" hidden="1">{#N/A,#N/A,FALSE,"DI 2 YEAR MASTER SCHEDULE"}</definedName>
    <definedName name="lkl" localSheetId="86" hidden="1">{#N/A,#N/A,FALSE,"DI 2 YEAR MASTER SCHEDULE"}</definedName>
    <definedName name="lkl" localSheetId="87" hidden="1">{#N/A,#N/A,FALSE,"DI 2 YEAR MASTER SCHEDULE"}</definedName>
    <definedName name="lkl" localSheetId="88" hidden="1">{#N/A,#N/A,FALSE,"DI 2 YEAR MASTER SCHEDULE"}</definedName>
    <definedName name="lkl" localSheetId="89" hidden="1">{#N/A,#N/A,FALSE,"DI 2 YEAR MASTER SCHEDULE"}</definedName>
    <definedName name="lkl" localSheetId="90" hidden="1">{#N/A,#N/A,FALSE,"DI 2 YEAR MASTER SCHEDULE"}</definedName>
    <definedName name="lkl" localSheetId="91" hidden="1">{#N/A,#N/A,FALSE,"DI 2 YEAR MASTER SCHEDULE"}</definedName>
    <definedName name="lkl" localSheetId="92" hidden="1">{#N/A,#N/A,FALSE,"DI 2 YEAR MASTER SCHEDULE"}</definedName>
    <definedName name="lkl" localSheetId="93" hidden="1">{#N/A,#N/A,FALSE,"DI 2 YEAR MASTER SCHEDULE"}</definedName>
    <definedName name="lkl" localSheetId="94" hidden="1">{#N/A,#N/A,FALSE,"DI 2 YEAR MASTER SCHEDULE"}</definedName>
    <definedName name="lkl" localSheetId="95" hidden="1">{#N/A,#N/A,FALSE,"DI 2 YEAR MASTER SCHEDULE"}</definedName>
    <definedName name="lkl" localSheetId="99" hidden="1">{#N/A,#N/A,FALSE,"DI 2 YEAR MASTER SCHEDULE"}</definedName>
    <definedName name="lkl" localSheetId="100" hidden="1">{#N/A,#N/A,FALSE,"DI 2 YEAR MASTER SCHEDULE"}</definedName>
    <definedName name="lkl" localSheetId="24" hidden="1">{#N/A,#N/A,FALSE,"DI 2 YEAR MASTER SCHEDULE"}</definedName>
    <definedName name="lkl" localSheetId="33" hidden="1">{#N/A,#N/A,FALSE,"DI 2 YEAR MASTER SCHEDULE"}</definedName>
    <definedName name="lkl" localSheetId="43" hidden="1">{#N/A,#N/A,FALSE,"DI 2 YEAR MASTER SCHEDULE"}</definedName>
    <definedName name="lkl" localSheetId="73" hidden="1">{#N/A,#N/A,FALSE,"DI 2 YEAR MASTER SCHEDULE"}</definedName>
    <definedName name="lkl" localSheetId="74" hidden="1">{#N/A,#N/A,FALSE,"DI 2 YEAR MASTER SCHEDULE"}</definedName>
    <definedName name="lkl" localSheetId="75" hidden="1">{#N/A,#N/A,FALSE,"DI 2 YEAR MASTER SCHEDULE"}</definedName>
    <definedName name="lkl" localSheetId="77" hidden="1">{#N/A,#N/A,FALSE,"DI 2 YEAR MASTER SCHEDULE"}</definedName>
    <definedName name="lkl" localSheetId="78" hidden="1">{#N/A,#N/A,FALSE,"DI 2 YEAR MASTER SCHEDULE"}</definedName>
    <definedName name="lkl" localSheetId="15" hidden="1">{#N/A,#N/A,FALSE,"DI 2 YEAR MASTER SCHEDULE"}</definedName>
    <definedName name="lkl" hidden="1">{#N/A,#N/A,FALSE,"DI 2 YEAR MASTER SCHEDULE"}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11" hidden="1">{#N/A,#N/A,FALSE,"PRJCTED QTRLY $'s"}</definedName>
    <definedName name="nn" localSheetId="12" hidden="1">{#N/A,#N/A,FALSE,"PRJCTED QTRLY $'s"}</definedName>
    <definedName name="nn" localSheetId="13" hidden="1">{#N/A,#N/A,FALSE,"PRJCTED QTRLY $'s"}</definedName>
    <definedName name="nn" localSheetId="79" hidden="1">{#N/A,#N/A,FALSE,"PRJCTED QTRLY $'s"}</definedName>
    <definedName name="nn" localSheetId="80" hidden="1">{#N/A,#N/A,FALSE,"PRJCTED QTRLY $'s"}</definedName>
    <definedName name="nn" localSheetId="81" hidden="1">{#N/A,#N/A,FALSE,"PRJCTED QTRLY $'s"}</definedName>
    <definedName name="nn" localSheetId="82" hidden="1">{#N/A,#N/A,FALSE,"PRJCTED QTRLY $'s"}</definedName>
    <definedName name="nn" localSheetId="83" hidden="1">{#N/A,#N/A,FALSE,"PRJCTED QTRLY $'s"}</definedName>
    <definedName name="nn" localSheetId="84" hidden="1">{#N/A,#N/A,FALSE,"PRJCTED QTRLY $'s"}</definedName>
    <definedName name="nn" localSheetId="86" hidden="1">{#N/A,#N/A,FALSE,"PRJCTED QTRLY $'s"}</definedName>
    <definedName name="nn" localSheetId="87" hidden="1">{#N/A,#N/A,FALSE,"PRJCTED QTRLY $'s"}</definedName>
    <definedName name="nn" localSheetId="88" hidden="1">{#N/A,#N/A,FALSE,"PRJCTED QTRLY $'s"}</definedName>
    <definedName name="nn" localSheetId="89" hidden="1">{#N/A,#N/A,FALSE,"PRJCTED QTRLY $'s"}</definedName>
    <definedName name="nn" localSheetId="90" hidden="1">{#N/A,#N/A,FALSE,"PRJCTED QTRLY $'s"}</definedName>
    <definedName name="nn" localSheetId="91" hidden="1">{#N/A,#N/A,FALSE,"PRJCTED QTRLY $'s"}</definedName>
    <definedName name="nn" localSheetId="92" hidden="1">{#N/A,#N/A,FALSE,"PRJCTED QTRLY $'s"}</definedName>
    <definedName name="nn" localSheetId="93" hidden="1">{#N/A,#N/A,FALSE,"PRJCTED QTRLY $'s"}</definedName>
    <definedName name="nn" localSheetId="94" hidden="1">{#N/A,#N/A,FALSE,"PRJCTED QTRLY $'s"}</definedName>
    <definedName name="nn" localSheetId="95" hidden="1">{#N/A,#N/A,FALSE,"PRJCTED QTRLY $'s"}</definedName>
    <definedName name="nn" localSheetId="99" hidden="1">{#N/A,#N/A,FALSE,"PRJCTED QTRLY $'s"}</definedName>
    <definedName name="nn" localSheetId="100" hidden="1">{#N/A,#N/A,FALSE,"PRJCTED QTRLY $'s"}</definedName>
    <definedName name="nn" localSheetId="24" hidden="1">{#N/A,#N/A,FALSE,"PRJCTED QTRLY $'s"}</definedName>
    <definedName name="nn" localSheetId="33" hidden="1">{#N/A,#N/A,FALSE,"PRJCTED QTRLY $'s"}</definedName>
    <definedName name="nn" localSheetId="43" hidden="1">{#N/A,#N/A,FALSE,"PRJCTED QTRLY $'s"}</definedName>
    <definedName name="nn" localSheetId="73" hidden="1">{#N/A,#N/A,FALSE,"PRJCTED QTRLY $'s"}</definedName>
    <definedName name="nn" localSheetId="74" hidden="1">{#N/A,#N/A,FALSE,"PRJCTED QTRLY $'s"}</definedName>
    <definedName name="nn" localSheetId="75" hidden="1">{#N/A,#N/A,FALSE,"PRJCTED QTRLY $'s"}</definedName>
    <definedName name="nn" localSheetId="77" hidden="1">{#N/A,#N/A,FALSE,"PRJCTED QTRLY $'s"}</definedName>
    <definedName name="nn" localSheetId="78" hidden="1">{#N/A,#N/A,FALSE,"PRJCTED QTRLY $'s"}</definedName>
    <definedName name="nn" localSheetId="15" hidden="1">{#N/A,#N/A,FALSE,"PRJCTED QTRLY $'s"}</definedName>
    <definedName name="nn" hidden="1">{#N/A,#N/A,FALSE,"PRJCTED QTRLY $'s"}</definedName>
    <definedName name="Pal_Workbook_GUID" hidden="1">"LJ9YVKRJVQ1A1KNUG7XIT5A9"</definedName>
    <definedName name="qs" localSheetId="11" hidden="1">{#N/A,#N/A,FALSE,"PRJCTED MNTHLY QTY's"}</definedName>
    <definedName name="qs" localSheetId="12" hidden="1">{#N/A,#N/A,FALSE,"PRJCTED MNTHLY QTY's"}</definedName>
    <definedName name="qs" localSheetId="13" hidden="1">{#N/A,#N/A,FALSE,"PRJCTED MNTHLY QTY's"}</definedName>
    <definedName name="qs" localSheetId="79" hidden="1">{#N/A,#N/A,FALSE,"PRJCTED MNTHLY QTY's"}</definedName>
    <definedName name="qs" localSheetId="80" hidden="1">{#N/A,#N/A,FALSE,"PRJCTED MNTHLY QTY's"}</definedName>
    <definedName name="qs" localSheetId="81" hidden="1">{#N/A,#N/A,FALSE,"PRJCTED MNTHLY QTY's"}</definedName>
    <definedName name="qs" localSheetId="82" hidden="1">{#N/A,#N/A,FALSE,"PRJCTED MNTHLY QTY's"}</definedName>
    <definedName name="qs" localSheetId="83" hidden="1">{#N/A,#N/A,FALSE,"PRJCTED MNTHLY QTY's"}</definedName>
    <definedName name="qs" localSheetId="84" hidden="1">{#N/A,#N/A,FALSE,"PRJCTED MNTHLY QTY's"}</definedName>
    <definedName name="qs" localSheetId="86" hidden="1">{#N/A,#N/A,FALSE,"PRJCTED MNTHLY QTY's"}</definedName>
    <definedName name="qs" localSheetId="87" hidden="1">{#N/A,#N/A,FALSE,"PRJCTED MNTHLY QTY's"}</definedName>
    <definedName name="qs" localSheetId="88" hidden="1">{#N/A,#N/A,FALSE,"PRJCTED MNTHLY QTY's"}</definedName>
    <definedName name="qs" localSheetId="89" hidden="1">{#N/A,#N/A,FALSE,"PRJCTED MNTHLY QTY's"}</definedName>
    <definedName name="qs" localSheetId="90" hidden="1">{#N/A,#N/A,FALSE,"PRJCTED MNTHLY QTY's"}</definedName>
    <definedName name="qs" localSheetId="91" hidden="1">{#N/A,#N/A,FALSE,"PRJCTED MNTHLY QTY's"}</definedName>
    <definedName name="qs" localSheetId="92" hidden="1">{#N/A,#N/A,FALSE,"PRJCTED MNTHLY QTY's"}</definedName>
    <definedName name="qs" localSheetId="93" hidden="1">{#N/A,#N/A,FALSE,"PRJCTED MNTHLY QTY's"}</definedName>
    <definedName name="qs" localSheetId="94" hidden="1">{#N/A,#N/A,FALSE,"PRJCTED MNTHLY QTY's"}</definedName>
    <definedName name="qs" localSheetId="95" hidden="1">{#N/A,#N/A,FALSE,"PRJCTED MNTHLY QTY's"}</definedName>
    <definedName name="qs" localSheetId="99" hidden="1">{#N/A,#N/A,FALSE,"PRJCTED MNTHLY QTY's"}</definedName>
    <definedName name="qs" localSheetId="100" hidden="1">{#N/A,#N/A,FALSE,"PRJCTED MNTHLY QTY's"}</definedName>
    <definedName name="qs" localSheetId="24" hidden="1">{#N/A,#N/A,FALSE,"PRJCTED MNTHLY QTY's"}</definedName>
    <definedName name="qs" localSheetId="33" hidden="1">{#N/A,#N/A,FALSE,"PRJCTED MNTHLY QTY's"}</definedName>
    <definedName name="qs" localSheetId="43" hidden="1">{#N/A,#N/A,FALSE,"PRJCTED MNTHLY QTY's"}</definedName>
    <definedName name="qs" localSheetId="73" hidden="1">{#N/A,#N/A,FALSE,"PRJCTED MNTHLY QTY's"}</definedName>
    <definedName name="qs" localSheetId="74" hidden="1">{#N/A,#N/A,FALSE,"PRJCTED MNTHLY QTY's"}</definedName>
    <definedName name="qs" localSheetId="75" hidden="1">{#N/A,#N/A,FALSE,"PRJCTED MNTHLY QTY's"}</definedName>
    <definedName name="qs" localSheetId="77" hidden="1">{#N/A,#N/A,FALSE,"PRJCTED MNTHLY QTY's"}</definedName>
    <definedName name="qs" localSheetId="78" hidden="1">{#N/A,#N/A,FALSE,"PRJCTED MNTHLY QTY's"}</definedName>
    <definedName name="qs" localSheetId="15" hidden="1">{#N/A,#N/A,FALSE,"PRJCTED MNTHLY QTY's"}</definedName>
    <definedName name="qs" hidden="1">{#N/A,#N/A,FALSE,"PRJCTED MNTHLY QTY's"}</definedName>
    <definedName name="ReOpenerOutputs">#REF!</definedName>
    <definedName name="RiskAfterRecalcMacro" localSheetId="24" hidden="1">"Simulation"</definedName>
    <definedName name="RiskAfterRecalcMacro" localSheetId="43" hidden="1">"Simulation"</definedName>
    <definedName name="RiskAfterRecalcMacro" localSheetId="15"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4" hidden="1">100</definedName>
    <definedName name="RiskNumIterations" localSheetId="43" hidden="1">100</definedName>
    <definedName name="RiskNumIterations" localSheetId="15"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4" hidden="1">TRUE</definedName>
    <definedName name="RiskRunAfterRecalcMacro" localSheetId="43" hidden="1">TRUE</definedName>
    <definedName name="RiskRunAfterRecalcMacro" localSheetId="15"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24" hidden="1">FALSE</definedName>
    <definedName name="RiskUseMultipleCPUs" localSheetId="43" hidden="1">FALSE</definedName>
    <definedName name="RiskUseMultipleCPUs" localSheetId="15" hidden="1">FALSE</definedName>
    <definedName name="RiskUseMultipleCPUs" hidden="1">TRUE</definedName>
    <definedName name="Rwvu.CapersView." localSheetId="11" hidden="1">#REF!</definedName>
    <definedName name="Rwvu.CapersView." localSheetId="12" hidden="1">#REF!</definedName>
    <definedName name="Rwvu.CapersView." localSheetId="13" hidden="1">#REF!</definedName>
    <definedName name="Rwvu.CapersView." localSheetId="84" hidden="1">#REF!</definedName>
    <definedName name="Rwvu.CapersView." localSheetId="87" hidden="1">#REF!</definedName>
    <definedName name="Rwvu.CapersView." localSheetId="88" hidden="1">#REF!</definedName>
    <definedName name="Rwvu.CapersView." localSheetId="91" hidden="1">#REF!</definedName>
    <definedName name="Rwvu.CapersView." localSheetId="100" hidden="1">#REF!</definedName>
    <definedName name="Rwvu.CapersView." localSheetId="33" hidden="1">#REF!</definedName>
    <definedName name="Rwvu.CapersView." localSheetId="36" hidden="1">#REF!</definedName>
    <definedName name="Rwvu.CapersView." localSheetId="37" hidden="1">#REF!</definedName>
    <definedName name="Rwvu.CapersView." localSheetId="39" hidden="1">#REF!</definedName>
    <definedName name="Rwvu.CapersView." localSheetId="75" hidden="1">#REF!</definedName>
    <definedName name="Rwvu.CapersView." localSheetId="76" hidden="1">#REF!</definedName>
    <definedName name="Rwvu.CapersView." localSheetId="78" hidden="1">#REF!</definedName>
    <definedName name="Rwvu.CapersView." localSheetId="15" hidden="1">#REF!</definedName>
    <definedName name="Rwvu.CapersView." hidden="1">#REF!</definedName>
    <definedName name="Rwvu.Japan_Capers_Ed_Pub." localSheetId="11" hidden="1">#REF!</definedName>
    <definedName name="Rwvu.Japan_Capers_Ed_Pub." localSheetId="12" hidden="1">#REF!</definedName>
    <definedName name="Rwvu.Japan_Capers_Ed_Pub." localSheetId="13" hidden="1">#REF!</definedName>
    <definedName name="Rwvu.Japan_Capers_Ed_Pub." localSheetId="84" hidden="1">#REF!</definedName>
    <definedName name="Rwvu.Japan_Capers_Ed_Pub." localSheetId="87" hidden="1">#REF!</definedName>
    <definedName name="Rwvu.Japan_Capers_Ed_Pub." localSheetId="88" hidden="1">#REF!</definedName>
    <definedName name="Rwvu.Japan_Capers_Ed_Pub." localSheetId="91" hidden="1">#REF!</definedName>
    <definedName name="Rwvu.Japan_Capers_Ed_Pub." localSheetId="100" hidden="1">#REF!</definedName>
    <definedName name="Rwvu.Japan_Capers_Ed_Pub." localSheetId="36" hidden="1">#REF!</definedName>
    <definedName name="Rwvu.Japan_Capers_Ed_Pub." localSheetId="37" hidden="1">#REF!</definedName>
    <definedName name="Rwvu.Japan_Capers_Ed_Pub." localSheetId="39" hidden="1">#REF!</definedName>
    <definedName name="Rwvu.Japan_Capers_Ed_Pub." localSheetId="75" hidden="1">#REF!</definedName>
    <definedName name="Rwvu.Japan_Capers_Ed_Pub." localSheetId="76" hidden="1">#REF!</definedName>
    <definedName name="Rwvu.Japan_Capers_Ed_Pub." localSheetId="78" hidden="1">#REF!</definedName>
    <definedName name="Rwvu.Japan_Capers_Ed_Pub." hidden="1">#REF!</definedName>
    <definedName name="Rwvu.KJP_CC." localSheetId="11" hidden="1">#REF!</definedName>
    <definedName name="Rwvu.KJP_CC." localSheetId="12" hidden="1">#REF!</definedName>
    <definedName name="Rwvu.KJP_CC." localSheetId="13" hidden="1">#REF!</definedName>
    <definedName name="Rwvu.KJP_CC." localSheetId="84" hidden="1">#REF!</definedName>
    <definedName name="Rwvu.KJP_CC." localSheetId="87" hidden="1">#REF!</definedName>
    <definedName name="Rwvu.KJP_CC." localSheetId="88" hidden="1">#REF!</definedName>
    <definedName name="Rwvu.KJP_CC." localSheetId="91" hidden="1">#REF!</definedName>
    <definedName name="Rwvu.KJP_CC." localSheetId="100" hidden="1">#REF!</definedName>
    <definedName name="Rwvu.KJP_CC." localSheetId="36" hidden="1">#REF!</definedName>
    <definedName name="Rwvu.KJP_CC." localSheetId="37" hidden="1">#REF!</definedName>
    <definedName name="Rwvu.KJP_CC." localSheetId="39" hidden="1">#REF!</definedName>
    <definedName name="Rwvu.KJP_CC." localSheetId="75" hidden="1">#REF!</definedName>
    <definedName name="Rwvu.KJP_CC." localSheetId="76" hidden="1">#REF!</definedName>
    <definedName name="Rwvu.KJP_CC." localSheetId="78"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11" hidden="1">#REF!</definedName>
    <definedName name="Swvu.CapersView." localSheetId="12" hidden="1">#REF!</definedName>
    <definedName name="Swvu.CapersView." localSheetId="13" hidden="1">#REF!</definedName>
    <definedName name="Swvu.CapersView." localSheetId="84" hidden="1">#REF!</definedName>
    <definedName name="Swvu.CapersView." localSheetId="87" hidden="1">#REF!</definedName>
    <definedName name="Swvu.CapersView." localSheetId="88" hidden="1">#REF!</definedName>
    <definedName name="Swvu.CapersView." localSheetId="91" hidden="1">#REF!</definedName>
    <definedName name="Swvu.CapersView." localSheetId="100" hidden="1">#REF!</definedName>
    <definedName name="Swvu.CapersView." localSheetId="33" hidden="1">#REF!</definedName>
    <definedName name="Swvu.CapersView." localSheetId="36" hidden="1">#REF!</definedName>
    <definedName name="Swvu.CapersView." localSheetId="37" hidden="1">#REF!</definedName>
    <definedName name="Swvu.CapersView." localSheetId="39" hidden="1">#REF!</definedName>
    <definedName name="Swvu.CapersView." localSheetId="75" hidden="1">#REF!</definedName>
    <definedName name="Swvu.CapersView." localSheetId="76" hidden="1">#REF!</definedName>
    <definedName name="Swvu.CapersView." localSheetId="78" hidden="1">#REF!</definedName>
    <definedName name="Swvu.CapersView." localSheetId="15" hidden="1">#REF!</definedName>
    <definedName name="Swvu.CapersView."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79" hidden="1">#REF!</definedName>
    <definedName name="Swvu.Japan_Capers_Ed_Pub." localSheetId="80" hidden="1">#REF!</definedName>
    <definedName name="Swvu.Japan_Capers_Ed_Pub." localSheetId="81" hidden="1">#REF!</definedName>
    <definedName name="Swvu.Japan_Capers_Ed_Pub." localSheetId="82" hidden="1">#REF!</definedName>
    <definedName name="Swvu.Japan_Capers_Ed_Pub." localSheetId="83" hidden="1">#REF!</definedName>
    <definedName name="Swvu.Japan_Capers_Ed_Pub." localSheetId="84" hidden="1">#REF!</definedName>
    <definedName name="Swvu.Japan_Capers_Ed_Pub." localSheetId="87" hidden="1">#REF!</definedName>
    <definedName name="Swvu.Japan_Capers_Ed_Pub." localSheetId="88" hidden="1">#REF!</definedName>
    <definedName name="Swvu.Japan_Capers_Ed_Pub." localSheetId="89" hidden="1">#REF!</definedName>
    <definedName name="Swvu.Japan_Capers_Ed_Pub." localSheetId="90" hidden="1">'11.05a Other_Re-opener Appendix'!#REF!</definedName>
    <definedName name="Swvu.Japan_Capers_Ed_Pub." localSheetId="91" hidden="1">#REF!</definedName>
    <definedName name="Swvu.Japan_Capers_Ed_Pub." localSheetId="92" hidden="1">#REF!</definedName>
    <definedName name="Swvu.Japan_Capers_Ed_Pub." localSheetId="93" hidden="1">#REF!</definedName>
    <definedName name="Swvu.Japan_Capers_Ed_Pub." localSheetId="94" hidden="1">#REF!</definedName>
    <definedName name="Swvu.Japan_Capers_Ed_Pub." localSheetId="95" hidden="1">#REF!</definedName>
    <definedName name="Swvu.Japan_Capers_Ed_Pub." localSheetId="99" hidden="1">#REF!</definedName>
    <definedName name="Swvu.Japan_Capers_Ed_Pub." localSheetId="100" hidden="1">#REF!</definedName>
    <definedName name="Swvu.Japan_Capers_Ed_Pub." localSheetId="33" hidden="1">#REF!</definedName>
    <definedName name="Swvu.Japan_Capers_Ed_Pub." localSheetId="36" hidden="1">#REF!</definedName>
    <definedName name="Swvu.Japan_Capers_Ed_Pub." localSheetId="37" hidden="1">#REF!</definedName>
    <definedName name="Swvu.Japan_Capers_Ed_Pub." localSheetId="39" hidden="1">#REF!</definedName>
    <definedName name="Swvu.Japan_Capers_Ed_Pub." localSheetId="73" hidden="1">#REF!</definedName>
    <definedName name="Swvu.Japan_Capers_Ed_Pub." localSheetId="74" hidden="1">#REF!</definedName>
    <definedName name="Swvu.Japan_Capers_Ed_Pub." localSheetId="75" hidden="1">#REF!</definedName>
    <definedName name="Swvu.Japan_Capers_Ed_Pub." localSheetId="76" hidden="1">#REF!</definedName>
    <definedName name="Swvu.Japan_Capers_Ed_Pub." localSheetId="77" hidden="1">#REF!</definedName>
    <definedName name="Swvu.Japan_Capers_Ed_Pub." localSheetId="78" hidden="1">#REF!</definedName>
    <definedName name="Swvu.Japan_Capers_Ed_Pub." localSheetId="15" hidden="1">#REF!</definedName>
    <definedName name="Swvu.Japan_Capers_Ed_Pub." hidden="1">#REF!</definedName>
    <definedName name="Swvu.KJP_CC." localSheetId="11" hidden="1">#REF!</definedName>
    <definedName name="Swvu.KJP_CC." localSheetId="12" hidden="1">#REF!</definedName>
    <definedName name="Swvu.KJP_CC." localSheetId="13" hidden="1">#REF!</definedName>
    <definedName name="Swvu.KJP_CC." localSheetId="79" hidden="1">#REF!</definedName>
    <definedName name="Swvu.KJP_CC." localSheetId="80" hidden="1">#REF!</definedName>
    <definedName name="Swvu.KJP_CC." localSheetId="81" hidden="1">#REF!</definedName>
    <definedName name="Swvu.KJP_CC." localSheetId="82" hidden="1">#REF!</definedName>
    <definedName name="Swvu.KJP_CC." localSheetId="83" hidden="1">#REF!</definedName>
    <definedName name="Swvu.KJP_CC." localSheetId="84" hidden="1">#REF!</definedName>
    <definedName name="Swvu.KJP_CC." localSheetId="87" hidden="1">#REF!</definedName>
    <definedName name="Swvu.KJP_CC." localSheetId="88" hidden="1">#REF!</definedName>
    <definedName name="Swvu.KJP_CC." localSheetId="89" hidden="1">#REF!</definedName>
    <definedName name="Swvu.KJP_CC." localSheetId="90" hidden="1">'11.05a Other_Re-opener Appendix'!#REF!</definedName>
    <definedName name="Swvu.KJP_CC." localSheetId="91" hidden="1">#REF!</definedName>
    <definedName name="Swvu.KJP_CC." localSheetId="92" hidden="1">#REF!</definedName>
    <definedName name="Swvu.KJP_CC." localSheetId="93" hidden="1">#REF!</definedName>
    <definedName name="Swvu.KJP_CC." localSheetId="94" hidden="1">#REF!</definedName>
    <definedName name="Swvu.KJP_CC." localSheetId="95" hidden="1">#REF!</definedName>
    <definedName name="Swvu.KJP_CC." localSheetId="99" hidden="1">#REF!</definedName>
    <definedName name="Swvu.KJP_CC." localSheetId="100" hidden="1">#REF!</definedName>
    <definedName name="Swvu.KJP_CC." localSheetId="36" hidden="1">#REF!</definedName>
    <definedName name="Swvu.KJP_CC." localSheetId="37" hidden="1">#REF!</definedName>
    <definedName name="Swvu.KJP_CC." localSheetId="39" hidden="1">#REF!</definedName>
    <definedName name="Swvu.KJP_CC." localSheetId="73" hidden="1">#REF!</definedName>
    <definedName name="Swvu.KJP_CC." localSheetId="74" hidden="1">#REF!</definedName>
    <definedName name="Swvu.KJP_CC." localSheetId="75" hidden="1">#REF!</definedName>
    <definedName name="Swvu.KJP_CC." localSheetId="76" hidden="1">#REF!</definedName>
    <definedName name="Swvu.KJP_CC." localSheetId="77" hidden="1">#REF!</definedName>
    <definedName name="Swvu.KJP_CC." localSheetId="78"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11" hidden="1">{#VALUE!,#N/A,FALSE,0}</definedName>
    <definedName name="u" localSheetId="12" hidden="1">{#VALUE!,#N/A,FALSE,0}</definedName>
    <definedName name="u" localSheetId="13" hidden="1">{#VALUE!,#N/A,FALSE,0}</definedName>
    <definedName name="u" localSheetId="79" hidden="1">{#VALUE!,#N/A,FALSE,0}</definedName>
    <definedName name="u" localSheetId="80" hidden="1">{#VALUE!,#N/A,FALSE,0}</definedName>
    <definedName name="u" localSheetId="81" hidden="1">{#VALUE!,#N/A,FALSE,0}</definedName>
    <definedName name="u" localSheetId="82" hidden="1">{#VALUE!,#N/A,FALSE,0}</definedName>
    <definedName name="u" localSheetId="83" hidden="1">{#VALUE!,#N/A,FALSE,0}</definedName>
    <definedName name="u" localSheetId="84" hidden="1">{#VALUE!,#N/A,FALSE,0}</definedName>
    <definedName name="u" localSheetId="86" hidden="1">{#VALUE!,#N/A,FALSE,0}</definedName>
    <definedName name="u" localSheetId="87" hidden="1">{#VALUE!,#N/A,FALSE,0}</definedName>
    <definedName name="u" localSheetId="88" hidden="1">{#VALUE!,#N/A,FALSE,0}</definedName>
    <definedName name="u" localSheetId="89" hidden="1">{#VALUE!,#N/A,FALSE,0}</definedName>
    <definedName name="u" localSheetId="90" hidden="1">{#VALUE!,#N/A,FALSE,0}</definedName>
    <definedName name="u" localSheetId="91" hidden="1">{#VALUE!,#N/A,FALSE,0}</definedName>
    <definedName name="u" localSheetId="92" hidden="1">{#VALUE!,#N/A,FALSE,0}</definedName>
    <definedName name="u" localSheetId="93" hidden="1">{#VALUE!,#N/A,FALSE,0}</definedName>
    <definedName name="u" localSheetId="94" hidden="1">{#VALUE!,#N/A,FALSE,0}</definedName>
    <definedName name="u" localSheetId="95" hidden="1">{#VALUE!,#N/A,FALSE,0}</definedName>
    <definedName name="u" localSheetId="99" hidden="1">{#VALUE!,#N/A,FALSE,0}</definedName>
    <definedName name="u" localSheetId="100" hidden="1">{#VALUE!,#N/A,FALSE,0}</definedName>
    <definedName name="u" localSheetId="24" hidden="1">{#VALUE!,#N/A,FALSE,0}</definedName>
    <definedName name="u" localSheetId="33" hidden="1">{#VALUE!,#N/A,FALSE,0}</definedName>
    <definedName name="u" localSheetId="43" hidden="1">{#VALUE!,#N/A,FALSE,0}</definedName>
    <definedName name="u" localSheetId="73" hidden="1">{#VALUE!,#N/A,FALSE,0}</definedName>
    <definedName name="u" localSheetId="74" hidden="1">{#VALUE!,#N/A,FALSE,0}</definedName>
    <definedName name="u" localSheetId="75" hidden="1">{#VALUE!,#N/A,FALSE,0}</definedName>
    <definedName name="u" localSheetId="77" hidden="1">{#VALUE!,#N/A,FALSE,0}</definedName>
    <definedName name="u" localSheetId="78" hidden="1">{#VALUE!,#N/A,FALSE,0}</definedName>
    <definedName name="u" localSheetId="15" hidden="1">{#VALUE!,#N/A,FALSE,0}</definedName>
    <definedName name="u" hidden="1">{#VALUE!,#N/A,FALSE,0}</definedName>
    <definedName name="UAG" localSheetId="11" hidden="1">{#N/A,#N/A,FALSE,"DI 2 YEAR MASTER SCHEDULE"}</definedName>
    <definedName name="UAG" localSheetId="12" hidden="1">{#N/A,#N/A,FALSE,"DI 2 YEAR MASTER SCHEDULE"}</definedName>
    <definedName name="UAG" localSheetId="13" hidden="1">{#N/A,#N/A,FALSE,"DI 2 YEAR MASTER SCHEDULE"}</definedName>
    <definedName name="UAG" localSheetId="79" hidden="1">{#N/A,#N/A,FALSE,"DI 2 YEAR MASTER SCHEDULE"}</definedName>
    <definedName name="UAG" localSheetId="80" hidden="1">{#N/A,#N/A,FALSE,"DI 2 YEAR MASTER SCHEDULE"}</definedName>
    <definedName name="UAG" localSheetId="81" hidden="1">{#N/A,#N/A,FALSE,"DI 2 YEAR MASTER SCHEDULE"}</definedName>
    <definedName name="UAG" localSheetId="82" hidden="1">{#N/A,#N/A,FALSE,"DI 2 YEAR MASTER SCHEDULE"}</definedName>
    <definedName name="UAG" localSheetId="83" hidden="1">{#N/A,#N/A,FALSE,"DI 2 YEAR MASTER SCHEDULE"}</definedName>
    <definedName name="UAG" localSheetId="84" hidden="1">{#N/A,#N/A,FALSE,"DI 2 YEAR MASTER SCHEDULE"}</definedName>
    <definedName name="UAG" localSheetId="86" hidden="1">{#N/A,#N/A,FALSE,"DI 2 YEAR MASTER SCHEDULE"}</definedName>
    <definedName name="UAG" localSheetId="87" hidden="1">{#N/A,#N/A,FALSE,"DI 2 YEAR MASTER SCHEDULE"}</definedName>
    <definedName name="UAG" localSheetId="88" hidden="1">{#N/A,#N/A,FALSE,"DI 2 YEAR MASTER SCHEDULE"}</definedName>
    <definedName name="UAG" localSheetId="89" hidden="1">{#N/A,#N/A,FALSE,"DI 2 YEAR MASTER SCHEDULE"}</definedName>
    <definedName name="UAG" localSheetId="90" hidden="1">{#N/A,#N/A,FALSE,"DI 2 YEAR MASTER SCHEDULE"}</definedName>
    <definedName name="UAG" localSheetId="91" hidden="1">{#N/A,#N/A,FALSE,"DI 2 YEAR MASTER SCHEDULE"}</definedName>
    <definedName name="UAG" localSheetId="92" hidden="1">{#N/A,#N/A,FALSE,"DI 2 YEAR MASTER SCHEDULE"}</definedName>
    <definedName name="UAG" localSheetId="93" hidden="1">{#N/A,#N/A,FALSE,"DI 2 YEAR MASTER SCHEDULE"}</definedName>
    <definedName name="UAG" localSheetId="94" hidden="1">{#N/A,#N/A,FALSE,"DI 2 YEAR MASTER SCHEDULE"}</definedName>
    <definedName name="UAG" localSheetId="95" hidden="1">{#N/A,#N/A,FALSE,"DI 2 YEAR MASTER SCHEDULE"}</definedName>
    <definedName name="UAG" localSheetId="99" hidden="1">{#N/A,#N/A,FALSE,"DI 2 YEAR MASTER SCHEDULE"}</definedName>
    <definedName name="UAG" localSheetId="100" hidden="1">{#N/A,#N/A,FALSE,"DI 2 YEAR MASTER SCHEDULE"}</definedName>
    <definedName name="UAG" localSheetId="24" hidden="1">{#N/A,#N/A,FALSE,"DI 2 YEAR MASTER SCHEDULE"}</definedName>
    <definedName name="UAG" localSheetId="33" hidden="1">{#N/A,#N/A,FALSE,"DI 2 YEAR MASTER SCHEDULE"}</definedName>
    <definedName name="UAG" localSheetId="43" hidden="1">{#N/A,#N/A,FALSE,"DI 2 YEAR MASTER SCHEDULE"}</definedName>
    <definedName name="UAG" localSheetId="73" hidden="1">{#N/A,#N/A,FALSE,"DI 2 YEAR MASTER SCHEDULE"}</definedName>
    <definedName name="UAG" localSheetId="74" hidden="1">{#N/A,#N/A,FALSE,"DI 2 YEAR MASTER SCHEDULE"}</definedName>
    <definedName name="UAG" localSheetId="75" hidden="1">{#N/A,#N/A,FALSE,"DI 2 YEAR MASTER SCHEDULE"}</definedName>
    <definedName name="UAG" localSheetId="77" hidden="1">{#N/A,#N/A,FALSE,"DI 2 YEAR MASTER SCHEDULE"}</definedName>
    <definedName name="UAG" localSheetId="78" hidden="1">{#N/A,#N/A,FALSE,"DI 2 YEAR MASTER SCHEDULE"}</definedName>
    <definedName name="UAG" localSheetId="1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11" hidden="1">{"Japan_Capers_Ed_Pub",#N/A,FALSE,"DI 2 YEAR MASTER SCHEDULE"}</definedName>
    <definedName name="v" localSheetId="12" hidden="1">{"Japan_Capers_Ed_Pub",#N/A,FALSE,"DI 2 YEAR MASTER SCHEDULE"}</definedName>
    <definedName name="v" localSheetId="13"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localSheetId="84" hidden="1">{"Japan_Capers_Ed_Pub",#N/A,FALSE,"DI 2 YEAR MASTER SCHEDULE"}</definedName>
    <definedName name="v" localSheetId="86" hidden="1">{"Japan_Capers_Ed_Pub",#N/A,FALSE,"DI 2 YEAR MASTER SCHEDULE"}</definedName>
    <definedName name="v" localSheetId="87" hidden="1">{"Japan_Capers_Ed_Pub",#N/A,FALSE,"DI 2 YEAR MASTER SCHEDULE"}</definedName>
    <definedName name="v" localSheetId="88" hidden="1">{"Japan_Capers_Ed_Pub",#N/A,FALSE,"DI 2 YEAR MASTER SCHEDULE"}</definedName>
    <definedName name="v" localSheetId="89" hidden="1">{"Japan_Capers_Ed_Pub",#N/A,FALSE,"DI 2 YEAR MASTER SCHEDULE"}</definedName>
    <definedName name="v" localSheetId="90" hidden="1">{"Japan_Capers_Ed_Pub",#N/A,FALSE,"DI 2 YEAR MASTER SCHEDULE"}</definedName>
    <definedName name="v" localSheetId="91" hidden="1">{"Japan_Capers_Ed_Pub",#N/A,FALSE,"DI 2 YEAR MASTER SCHEDULE"}</definedName>
    <definedName name="v" localSheetId="92" hidden="1">{"Japan_Capers_Ed_Pub",#N/A,FALSE,"DI 2 YEAR MASTER SCHEDULE"}</definedName>
    <definedName name="v" localSheetId="93" hidden="1">{"Japan_Capers_Ed_Pub",#N/A,FALSE,"DI 2 YEAR MASTER SCHEDULE"}</definedName>
    <definedName name="v" localSheetId="94" hidden="1">{"Japan_Capers_Ed_Pub",#N/A,FALSE,"DI 2 YEAR MASTER SCHEDULE"}</definedName>
    <definedName name="v" localSheetId="95" hidden="1">{"Japan_Capers_Ed_Pub",#N/A,FALSE,"DI 2 YEAR MASTER SCHEDULE"}</definedName>
    <definedName name="v" localSheetId="99" hidden="1">{"Japan_Capers_Ed_Pub",#N/A,FALSE,"DI 2 YEAR MASTER SCHEDULE"}</definedName>
    <definedName name="v" localSheetId="100" hidden="1">{"Japan_Capers_Ed_Pub",#N/A,FALSE,"DI 2 YEAR MASTER SCHEDULE"}</definedName>
    <definedName name="v" localSheetId="24" hidden="1">{"Japan_Capers_Ed_Pub",#N/A,FALSE,"DI 2 YEAR MASTER SCHEDULE"}</definedName>
    <definedName name="v" localSheetId="33"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15" hidden="1">{"Japan_Capers_Ed_Pub",#N/A,FALSE,"DI 2 YEAR MASTER SCHEDULE"}</definedName>
    <definedName name="v" hidden="1">{"Japan_Capers_Ed_Pub",#N/A,FALSE,"DI 2 YEAR MASTER SCHEDULE"}</definedName>
    <definedName name="wrn.CapersPlotter." localSheetId="11" hidden="1">{#N/A,#N/A,FALSE,"DI 2 YEAR MASTER SCHEDULE"}</definedName>
    <definedName name="wrn.CapersPlotter." localSheetId="12" hidden="1">{#N/A,#N/A,FALSE,"DI 2 YEAR MASTER SCHEDULE"}</definedName>
    <definedName name="wrn.CapersPlotter." localSheetId="13"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localSheetId="81"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localSheetId="84" hidden="1">{#N/A,#N/A,FALSE,"DI 2 YEAR MASTER SCHEDULE"}</definedName>
    <definedName name="wrn.CapersPlotter." localSheetId="86" hidden="1">{#N/A,#N/A,FALSE,"DI 2 YEAR MASTER SCHEDULE"}</definedName>
    <definedName name="wrn.CapersPlotter." localSheetId="87" hidden="1">{#N/A,#N/A,FALSE,"DI 2 YEAR MASTER SCHEDULE"}</definedName>
    <definedName name="wrn.CapersPlotter." localSheetId="88" hidden="1">{#N/A,#N/A,FALSE,"DI 2 YEAR MASTER SCHEDULE"}</definedName>
    <definedName name="wrn.CapersPlotter." localSheetId="89" hidden="1">{#N/A,#N/A,FALSE,"DI 2 YEAR MASTER SCHEDULE"}</definedName>
    <definedName name="wrn.CapersPlotter." localSheetId="90" hidden="1">{#N/A,#N/A,FALSE,"DI 2 YEAR MASTER SCHEDULE"}</definedName>
    <definedName name="wrn.CapersPlotter." localSheetId="91" hidden="1">{#N/A,#N/A,FALSE,"DI 2 YEAR MASTER SCHEDULE"}</definedName>
    <definedName name="wrn.CapersPlotter." localSheetId="92" hidden="1">{#N/A,#N/A,FALSE,"DI 2 YEAR MASTER SCHEDULE"}</definedName>
    <definedName name="wrn.CapersPlotter." localSheetId="93" hidden="1">{#N/A,#N/A,FALSE,"DI 2 YEAR MASTER SCHEDULE"}</definedName>
    <definedName name="wrn.CapersPlotter." localSheetId="94" hidden="1">{#N/A,#N/A,FALSE,"DI 2 YEAR MASTER SCHEDULE"}</definedName>
    <definedName name="wrn.CapersPlotter." localSheetId="95" hidden="1">{#N/A,#N/A,FALSE,"DI 2 YEAR MASTER SCHEDULE"}</definedName>
    <definedName name="wrn.CapersPlotter." localSheetId="99" hidden="1">{#N/A,#N/A,FALSE,"DI 2 YEAR MASTER SCHEDULE"}</definedName>
    <definedName name="wrn.CapersPlotter." localSheetId="100" hidden="1">{#N/A,#N/A,FALSE,"DI 2 YEAR MASTER SCHEDULE"}</definedName>
    <definedName name="wrn.CapersPlotter." localSheetId="24" hidden="1">{#N/A,#N/A,FALSE,"DI 2 YEAR MASTER SCHEDULE"}</definedName>
    <definedName name="wrn.CapersPlotter." localSheetId="33"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15"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localSheetId="12" hidden="1">{#N/A,#N/A,FALSE,"DI 2 YEAR MASTER SCHEDULE"}</definedName>
    <definedName name="wrn.Edutainment._.Priority._.List." localSheetId="13"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localSheetId="84" hidden="1">{#N/A,#N/A,FALSE,"DI 2 YEAR MASTER SCHEDULE"}</definedName>
    <definedName name="wrn.Edutainment._.Priority._.List." localSheetId="86" hidden="1">{#N/A,#N/A,FALSE,"DI 2 YEAR MASTER SCHEDULE"}</definedName>
    <definedName name="wrn.Edutainment._.Priority._.List." localSheetId="87" hidden="1">{#N/A,#N/A,FALSE,"DI 2 YEAR MASTER SCHEDULE"}</definedName>
    <definedName name="wrn.Edutainment._.Priority._.List." localSheetId="88" hidden="1">{#N/A,#N/A,FALSE,"DI 2 YEAR MASTER SCHEDULE"}</definedName>
    <definedName name="wrn.Edutainment._.Priority._.List." localSheetId="89" hidden="1">{#N/A,#N/A,FALSE,"DI 2 YEAR MASTER SCHEDULE"}</definedName>
    <definedName name="wrn.Edutainment._.Priority._.List." localSheetId="90" hidden="1">{#N/A,#N/A,FALSE,"DI 2 YEAR MASTER SCHEDULE"}</definedName>
    <definedName name="wrn.Edutainment._.Priority._.List." localSheetId="91" hidden="1">{#N/A,#N/A,FALSE,"DI 2 YEAR MASTER SCHEDULE"}</definedName>
    <definedName name="wrn.Edutainment._.Priority._.List." localSheetId="92" hidden="1">{#N/A,#N/A,FALSE,"DI 2 YEAR MASTER SCHEDULE"}</definedName>
    <definedName name="wrn.Edutainment._.Priority._.List." localSheetId="93" hidden="1">{#N/A,#N/A,FALSE,"DI 2 YEAR MASTER SCHEDULE"}</definedName>
    <definedName name="wrn.Edutainment._.Priority._.List." localSheetId="94" hidden="1">{#N/A,#N/A,FALSE,"DI 2 YEAR MASTER SCHEDULE"}</definedName>
    <definedName name="wrn.Edutainment._.Priority._.List." localSheetId="95" hidden="1">{#N/A,#N/A,FALSE,"DI 2 YEAR MASTER SCHEDULE"}</definedName>
    <definedName name="wrn.Edutainment._.Priority._.List." localSheetId="99" hidden="1">{#N/A,#N/A,FALSE,"DI 2 YEAR MASTER SCHEDULE"}</definedName>
    <definedName name="wrn.Edutainment._.Priority._.List." localSheetId="100" hidden="1">{#N/A,#N/A,FALSE,"DI 2 YEAR MASTER SCHEDULE"}</definedName>
    <definedName name="wrn.Edutainment._.Priority._.List." localSheetId="24" hidden="1">{#N/A,#N/A,FALSE,"DI 2 YEAR MASTER SCHEDULE"}</definedName>
    <definedName name="wrn.Edutainment._.Priority._.List." localSheetId="33"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localSheetId="12" hidden="1">{"Japan_Capers_Ed_Pub",#N/A,FALSE,"DI 2 YEAR MASTER SCHEDULE"}</definedName>
    <definedName name="wrn.Japan_Capers_Ed._.Pub." localSheetId="13"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localSheetId="84" hidden="1">{"Japan_Capers_Ed_Pub",#N/A,FALSE,"DI 2 YEAR MASTER SCHEDULE"}</definedName>
    <definedName name="wrn.Japan_Capers_Ed._.Pub." localSheetId="86" hidden="1">{"Japan_Capers_Ed_Pub",#N/A,FALSE,"DI 2 YEAR MASTER SCHEDULE"}</definedName>
    <definedName name="wrn.Japan_Capers_Ed._.Pub." localSheetId="87" hidden="1">{"Japan_Capers_Ed_Pub",#N/A,FALSE,"DI 2 YEAR MASTER SCHEDULE"}</definedName>
    <definedName name="wrn.Japan_Capers_Ed._.Pub." localSheetId="88" hidden="1">{"Japan_Capers_Ed_Pub",#N/A,FALSE,"DI 2 YEAR MASTER SCHEDULE"}</definedName>
    <definedName name="wrn.Japan_Capers_Ed._.Pub." localSheetId="89" hidden="1">{"Japan_Capers_Ed_Pub",#N/A,FALSE,"DI 2 YEAR MASTER SCHEDULE"}</definedName>
    <definedName name="wrn.Japan_Capers_Ed._.Pub." localSheetId="90" hidden="1">{"Japan_Capers_Ed_Pub",#N/A,FALSE,"DI 2 YEAR MASTER SCHEDULE"}</definedName>
    <definedName name="wrn.Japan_Capers_Ed._.Pub." localSheetId="91" hidden="1">{"Japan_Capers_Ed_Pub",#N/A,FALSE,"DI 2 YEAR MASTER SCHEDULE"}</definedName>
    <definedName name="wrn.Japan_Capers_Ed._.Pub." localSheetId="92" hidden="1">{"Japan_Capers_Ed_Pub",#N/A,FALSE,"DI 2 YEAR MASTER SCHEDULE"}</definedName>
    <definedName name="wrn.Japan_Capers_Ed._.Pub." localSheetId="93" hidden="1">{"Japan_Capers_Ed_Pub",#N/A,FALSE,"DI 2 YEAR MASTER SCHEDULE"}</definedName>
    <definedName name="wrn.Japan_Capers_Ed._.Pub." localSheetId="94" hidden="1">{"Japan_Capers_Ed_Pub",#N/A,FALSE,"DI 2 YEAR MASTER SCHEDULE"}</definedName>
    <definedName name="wrn.Japan_Capers_Ed._.Pub." localSheetId="95" hidden="1">{"Japan_Capers_Ed_Pub",#N/A,FALSE,"DI 2 YEAR MASTER SCHEDULE"}</definedName>
    <definedName name="wrn.Japan_Capers_Ed._.Pub." localSheetId="99" hidden="1">{"Japan_Capers_Ed_Pub",#N/A,FALSE,"DI 2 YEAR MASTER SCHEDULE"}</definedName>
    <definedName name="wrn.Japan_Capers_Ed._.Pub." localSheetId="100" hidden="1">{"Japan_Capers_Ed_Pub",#N/A,FALSE,"DI 2 YEAR MASTER SCHEDULE"}</definedName>
    <definedName name="wrn.Japan_Capers_Ed._.Pub." localSheetId="24" hidden="1">{"Japan_Capers_Ed_Pub",#N/A,FALSE,"DI 2 YEAR MASTER SCHEDULE"}</definedName>
    <definedName name="wrn.Japan_Capers_Ed._.Pub." localSheetId="33"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localSheetId="12" hidden="1">{#N/A,#N/A,FALSE,"DI 2 YEAR MASTER SCHEDULE"}</definedName>
    <definedName name="wrn.Priority._.list." localSheetId="13"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localSheetId="81"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localSheetId="84" hidden="1">{#N/A,#N/A,FALSE,"DI 2 YEAR MASTER SCHEDULE"}</definedName>
    <definedName name="wrn.Priority._.list." localSheetId="86" hidden="1">{#N/A,#N/A,FALSE,"DI 2 YEAR MASTER SCHEDULE"}</definedName>
    <definedName name="wrn.Priority._.list." localSheetId="87" hidden="1">{#N/A,#N/A,FALSE,"DI 2 YEAR MASTER SCHEDULE"}</definedName>
    <definedName name="wrn.Priority._.list." localSheetId="88" hidden="1">{#N/A,#N/A,FALSE,"DI 2 YEAR MASTER SCHEDULE"}</definedName>
    <definedName name="wrn.Priority._.list." localSheetId="89" hidden="1">{#N/A,#N/A,FALSE,"DI 2 YEAR MASTER SCHEDULE"}</definedName>
    <definedName name="wrn.Priority._.list." localSheetId="90" hidden="1">{#N/A,#N/A,FALSE,"DI 2 YEAR MASTER SCHEDULE"}</definedName>
    <definedName name="wrn.Priority._.list." localSheetId="91" hidden="1">{#N/A,#N/A,FALSE,"DI 2 YEAR MASTER SCHEDULE"}</definedName>
    <definedName name="wrn.Priority._.list." localSheetId="92" hidden="1">{#N/A,#N/A,FALSE,"DI 2 YEAR MASTER SCHEDULE"}</definedName>
    <definedName name="wrn.Priority._.list." localSheetId="93" hidden="1">{#N/A,#N/A,FALSE,"DI 2 YEAR MASTER SCHEDULE"}</definedName>
    <definedName name="wrn.Priority._.list." localSheetId="94" hidden="1">{#N/A,#N/A,FALSE,"DI 2 YEAR MASTER SCHEDULE"}</definedName>
    <definedName name="wrn.Priority._.list." localSheetId="95" hidden="1">{#N/A,#N/A,FALSE,"DI 2 YEAR MASTER SCHEDULE"}</definedName>
    <definedName name="wrn.Priority._.list." localSheetId="99" hidden="1">{#N/A,#N/A,FALSE,"DI 2 YEAR MASTER SCHEDULE"}</definedName>
    <definedName name="wrn.Priority._.list." localSheetId="100" hidden="1">{#N/A,#N/A,FALSE,"DI 2 YEAR MASTER SCHEDULE"}</definedName>
    <definedName name="wrn.Priority._.list." localSheetId="24" hidden="1">{#N/A,#N/A,FALSE,"DI 2 YEAR MASTER SCHEDULE"}</definedName>
    <definedName name="wrn.Priority._.list." localSheetId="33"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localSheetId="12" hidden="1">{#N/A,#N/A,FALSE,"PRJCTED MNTHLY QTY's"}</definedName>
    <definedName name="wrn.Prjcted._.Mnthly._.Qtys." localSheetId="13"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localSheetId="81"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localSheetId="84" hidden="1">{#N/A,#N/A,FALSE,"PRJCTED MNTHLY QTY's"}</definedName>
    <definedName name="wrn.Prjcted._.Mnthly._.Qtys." localSheetId="86" hidden="1">{#N/A,#N/A,FALSE,"PRJCTED MNTHLY QTY's"}</definedName>
    <definedName name="wrn.Prjcted._.Mnthly._.Qtys." localSheetId="87" hidden="1">{#N/A,#N/A,FALSE,"PRJCTED MNTHLY QTY's"}</definedName>
    <definedName name="wrn.Prjcted._.Mnthly._.Qtys." localSheetId="88" hidden="1">{#N/A,#N/A,FALSE,"PRJCTED MNTHLY QTY's"}</definedName>
    <definedName name="wrn.Prjcted._.Mnthly._.Qtys." localSheetId="89" hidden="1">{#N/A,#N/A,FALSE,"PRJCTED MNTHLY QTY's"}</definedName>
    <definedName name="wrn.Prjcted._.Mnthly._.Qtys." localSheetId="90" hidden="1">{#N/A,#N/A,FALSE,"PRJCTED MNTHLY QTY's"}</definedName>
    <definedName name="wrn.Prjcted._.Mnthly._.Qtys." localSheetId="91" hidden="1">{#N/A,#N/A,FALSE,"PRJCTED MNTHLY QTY's"}</definedName>
    <definedName name="wrn.Prjcted._.Mnthly._.Qtys." localSheetId="92" hidden="1">{#N/A,#N/A,FALSE,"PRJCTED MNTHLY QTY's"}</definedName>
    <definedName name="wrn.Prjcted._.Mnthly._.Qtys." localSheetId="93" hidden="1">{#N/A,#N/A,FALSE,"PRJCTED MNTHLY QTY's"}</definedName>
    <definedName name="wrn.Prjcted._.Mnthly._.Qtys." localSheetId="94" hidden="1">{#N/A,#N/A,FALSE,"PRJCTED MNTHLY QTY's"}</definedName>
    <definedName name="wrn.Prjcted._.Mnthly._.Qtys." localSheetId="95" hidden="1">{#N/A,#N/A,FALSE,"PRJCTED MNTHLY QTY's"}</definedName>
    <definedName name="wrn.Prjcted._.Mnthly._.Qtys." localSheetId="99" hidden="1">{#N/A,#N/A,FALSE,"PRJCTED MNTHLY QTY's"}</definedName>
    <definedName name="wrn.Prjcted._.Mnthly._.Qtys." localSheetId="100" hidden="1">{#N/A,#N/A,FALSE,"PRJCTED MNTHLY QTY's"}</definedName>
    <definedName name="wrn.Prjcted._.Mnthly._.Qtys." localSheetId="24" hidden="1">{#N/A,#N/A,FALSE,"PRJCTED MNTHLY QTY's"}</definedName>
    <definedName name="wrn.Prjcted._.Mnthly._.Qtys." localSheetId="33"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11" hidden="1">{#N/A,#N/A,FALSE,"PRJCTED QTRLY $'s"}</definedName>
    <definedName name="wrn.Prjcted._.Qtrly._.Dollars." localSheetId="12" hidden="1">{#N/A,#N/A,FALSE,"PRJCTED QTRLY $'s"}</definedName>
    <definedName name="wrn.Prjcted._.Qtrly._.Dollars." localSheetId="13"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localSheetId="81"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localSheetId="84" hidden="1">{#N/A,#N/A,FALSE,"PRJCTED QTRLY $'s"}</definedName>
    <definedName name="wrn.Prjcted._.Qtrly._.Dollars." localSheetId="86" hidden="1">{#N/A,#N/A,FALSE,"PRJCTED QTRLY $'s"}</definedName>
    <definedName name="wrn.Prjcted._.Qtrly._.Dollars." localSheetId="87" hidden="1">{#N/A,#N/A,FALSE,"PRJCTED QTRLY $'s"}</definedName>
    <definedName name="wrn.Prjcted._.Qtrly._.Dollars." localSheetId="88" hidden="1">{#N/A,#N/A,FALSE,"PRJCTED QTRLY $'s"}</definedName>
    <definedName name="wrn.Prjcted._.Qtrly._.Dollars." localSheetId="89" hidden="1">{#N/A,#N/A,FALSE,"PRJCTED QTRLY $'s"}</definedName>
    <definedName name="wrn.Prjcted._.Qtrly._.Dollars." localSheetId="90" hidden="1">{#N/A,#N/A,FALSE,"PRJCTED QTRLY $'s"}</definedName>
    <definedName name="wrn.Prjcted._.Qtrly._.Dollars." localSheetId="91" hidden="1">{#N/A,#N/A,FALSE,"PRJCTED QTRLY $'s"}</definedName>
    <definedName name="wrn.Prjcted._.Qtrly._.Dollars." localSheetId="92" hidden="1">{#N/A,#N/A,FALSE,"PRJCTED QTRLY $'s"}</definedName>
    <definedName name="wrn.Prjcted._.Qtrly._.Dollars." localSheetId="93" hidden="1">{#N/A,#N/A,FALSE,"PRJCTED QTRLY $'s"}</definedName>
    <definedName name="wrn.Prjcted._.Qtrly._.Dollars." localSheetId="94" hidden="1">{#N/A,#N/A,FALSE,"PRJCTED QTRLY $'s"}</definedName>
    <definedName name="wrn.Prjcted._.Qtrly._.Dollars." localSheetId="95" hidden="1">{#N/A,#N/A,FALSE,"PRJCTED QTRLY $'s"}</definedName>
    <definedName name="wrn.Prjcted._.Qtrly._.Dollars." localSheetId="99" hidden="1">{#N/A,#N/A,FALSE,"PRJCTED QTRLY $'s"}</definedName>
    <definedName name="wrn.Prjcted._.Qtrly._.Dollars." localSheetId="100" hidden="1">{#N/A,#N/A,FALSE,"PRJCTED QTRLY $'s"}</definedName>
    <definedName name="wrn.Prjcted._.Qtrly._.Dollars." localSheetId="24" hidden="1">{#N/A,#N/A,FALSE,"PRJCTED QTRLY $'s"}</definedName>
    <definedName name="wrn.Prjcted._.Qtrly._.Dollars." localSheetId="33"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15" hidden="1">{#N/A,#N/A,FALSE,"PRJCTED QTRLY $'s"}</definedName>
    <definedName name="wrn.Prjcted._.Qtrly._.Dollars." hidden="1">{#N/A,#N/A,FALSE,"PRJCTED QTRLY $'s"}</definedName>
    <definedName name="wrn.Prjcted._.Qtrly._.Qtys." localSheetId="11" hidden="1">{#N/A,#N/A,FALSE,"PRJCTED QTRLY QTY's"}</definedName>
    <definedName name="wrn.Prjcted._.Qtrly._.Qtys." localSheetId="12" hidden="1">{#N/A,#N/A,FALSE,"PRJCTED QTRLY QTY's"}</definedName>
    <definedName name="wrn.Prjcted._.Qtrly._.Qtys." localSheetId="13"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localSheetId="81"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localSheetId="84" hidden="1">{#N/A,#N/A,FALSE,"PRJCTED QTRLY QTY's"}</definedName>
    <definedName name="wrn.Prjcted._.Qtrly._.Qtys." localSheetId="86" hidden="1">{#N/A,#N/A,FALSE,"PRJCTED QTRLY QTY's"}</definedName>
    <definedName name="wrn.Prjcted._.Qtrly._.Qtys." localSheetId="87" hidden="1">{#N/A,#N/A,FALSE,"PRJCTED QTRLY QTY's"}</definedName>
    <definedName name="wrn.Prjcted._.Qtrly._.Qtys." localSheetId="88" hidden="1">{#N/A,#N/A,FALSE,"PRJCTED QTRLY QTY's"}</definedName>
    <definedName name="wrn.Prjcted._.Qtrly._.Qtys." localSheetId="89" hidden="1">{#N/A,#N/A,FALSE,"PRJCTED QTRLY QTY's"}</definedName>
    <definedName name="wrn.Prjcted._.Qtrly._.Qtys." localSheetId="90" hidden="1">{#N/A,#N/A,FALSE,"PRJCTED QTRLY QTY's"}</definedName>
    <definedName name="wrn.Prjcted._.Qtrly._.Qtys." localSheetId="91" hidden="1">{#N/A,#N/A,FALSE,"PRJCTED QTRLY QTY's"}</definedName>
    <definedName name="wrn.Prjcted._.Qtrly._.Qtys." localSheetId="92" hidden="1">{#N/A,#N/A,FALSE,"PRJCTED QTRLY QTY's"}</definedName>
    <definedName name="wrn.Prjcted._.Qtrly._.Qtys." localSheetId="93" hidden="1">{#N/A,#N/A,FALSE,"PRJCTED QTRLY QTY's"}</definedName>
    <definedName name="wrn.Prjcted._.Qtrly._.Qtys." localSheetId="94" hidden="1">{#N/A,#N/A,FALSE,"PRJCTED QTRLY QTY's"}</definedName>
    <definedName name="wrn.Prjcted._.Qtrly._.Qtys." localSheetId="95" hidden="1">{#N/A,#N/A,FALSE,"PRJCTED QTRLY QTY's"}</definedName>
    <definedName name="wrn.Prjcted._.Qtrly._.Qtys." localSheetId="99" hidden="1">{#N/A,#N/A,FALSE,"PRJCTED QTRLY QTY's"}</definedName>
    <definedName name="wrn.Prjcted._.Qtrly._.Qtys." localSheetId="100" hidden="1">{#N/A,#N/A,FALSE,"PRJCTED QTRLY QTY's"}</definedName>
    <definedName name="wrn.Prjcted._.Qtrly._.Qtys." localSheetId="24" hidden="1">{#N/A,#N/A,FALSE,"PRJCTED QTRLY QTY's"}</definedName>
    <definedName name="wrn.Prjcted._.Qtrly._.Qtys." localSheetId="33"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15"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localSheetId="12" hidden="1">{#N/A,#N/A,FALSE,"DI 2 YEAR MASTER SCHEDULE"}</definedName>
    <definedName name="x" localSheetId="13" hidden="1">{#N/A,#N/A,FALSE,"DI 2 YEAR MASTER SCHEDULE"}</definedName>
    <definedName name="x" localSheetId="79" hidden="1">{#N/A,#N/A,FALSE,"DI 2 YEAR MASTER SCHEDULE"}</definedName>
    <definedName name="x" localSheetId="80" hidden="1">{#N/A,#N/A,FALSE,"DI 2 YEAR MASTER SCHEDULE"}</definedName>
    <definedName name="x" localSheetId="81" hidden="1">{#N/A,#N/A,FALSE,"DI 2 YEAR MASTER SCHEDULE"}</definedName>
    <definedName name="x" localSheetId="82" hidden="1">{#N/A,#N/A,FALSE,"DI 2 YEAR MASTER SCHEDULE"}</definedName>
    <definedName name="x" localSheetId="83" hidden="1">{#N/A,#N/A,FALSE,"DI 2 YEAR MASTER SCHEDULE"}</definedName>
    <definedName name="x" localSheetId="84" hidden="1">{#N/A,#N/A,FALSE,"DI 2 YEAR MASTER SCHEDULE"}</definedName>
    <definedName name="x" localSheetId="86" hidden="1">{#N/A,#N/A,FALSE,"DI 2 YEAR MASTER SCHEDULE"}</definedName>
    <definedName name="x" localSheetId="87" hidden="1">{#N/A,#N/A,FALSE,"DI 2 YEAR MASTER SCHEDULE"}</definedName>
    <definedName name="x" localSheetId="88" hidden="1">{#N/A,#N/A,FALSE,"DI 2 YEAR MASTER SCHEDULE"}</definedName>
    <definedName name="x" localSheetId="89" hidden="1">{#N/A,#N/A,FALSE,"DI 2 YEAR MASTER SCHEDULE"}</definedName>
    <definedName name="x" localSheetId="90" hidden="1">{#N/A,#N/A,FALSE,"DI 2 YEAR MASTER SCHEDULE"}</definedName>
    <definedName name="x" localSheetId="91" hidden="1">{#N/A,#N/A,FALSE,"DI 2 YEAR MASTER SCHEDULE"}</definedName>
    <definedName name="x" localSheetId="92" hidden="1">{#N/A,#N/A,FALSE,"DI 2 YEAR MASTER SCHEDULE"}</definedName>
    <definedName name="x" localSheetId="93" hidden="1">{#N/A,#N/A,FALSE,"DI 2 YEAR MASTER SCHEDULE"}</definedName>
    <definedName name="x" localSheetId="94" hidden="1">{#N/A,#N/A,FALSE,"DI 2 YEAR MASTER SCHEDULE"}</definedName>
    <definedName name="x" localSheetId="95" hidden="1">{#N/A,#N/A,FALSE,"DI 2 YEAR MASTER SCHEDULE"}</definedName>
    <definedName name="x" localSheetId="99" hidden="1">{#N/A,#N/A,FALSE,"DI 2 YEAR MASTER SCHEDULE"}</definedName>
    <definedName name="x" localSheetId="100" hidden="1">{#N/A,#N/A,FALSE,"DI 2 YEAR MASTER SCHEDULE"}</definedName>
    <definedName name="x" localSheetId="24" hidden="1">{#N/A,#N/A,FALSE,"DI 2 YEAR MASTER SCHEDULE"}</definedName>
    <definedName name="x" localSheetId="33" hidden="1">{#N/A,#N/A,FALSE,"DI 2 YEAR MASTER SCHEDULE"}</definedName>
    <definedName name="x" localSheetId="43" hidden="1">{#N/A,#N/A,FALSE,"DI 2 YEAR MASTER SCHEDULE"}</definedName>
    <definedName name="x" localSheetId="73" hidden="1">{#N/A,#N/A,FALSE,"DI 2 YEAR MASTER SCHEDULE"}</definedName>
    <definedName name="x" localSheetId="74" hidden="1">{#N/A,#N/A,FALSE,"DI 2 YEAR MASTER SCHEDULE"}</definedName>
    <definedName name="x" localSheetId="75" hidden="1">{#N/A,#N/A,FALSE,"DI 2 YEAR MASTER SCHEDULE"}</definedName>
    <definedName name="x" localSheetId="77" hidden="1">{#N/A,#N/A,FALSE,"DI 2 YEAR MASTER SCHEDULE"}</definedName>
    <definedName name="x" localSheetId="78" hidden="1">{#N/A,#N/A,FALSE,"DI 2 YEAR MASTER SCHEDULE"}</definedName>
    <definedName name="x" localSheetId="15"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localSheetId="12" hidden="1">{#N/A,#N/A,FALSE,"DI 2 YEAR MASTER SCHEDULE"}</definedName>
    <definedName name="z" localSheetId="13" hidden="1">{#N/A,#N/A,FALSE,"DI 2 YEAR MASTER SCHEDULE"}</definedName>
    <definedName name="z" localSheetId="79" hidden="1">{#N/A,#N/A,FALSE,"DI 2 YEAR MASTER SCHEDULE"}</definedName>
    <definedName name="z" localSheetId="80" hidden="1">{#N/A,#N/A,FALSE,"DI 2 YEAR MASTER SCHEDULE"}</definedName>
    <definedName name="z" localSheetId="81" hidden="1">{#N/A,#N/A,FALSE,"DI 2 YEAR MASTER SCHEDULE"}</definedName>
    <definedName name="z" localSheetId="82" hidden="1">{#N/A,#N/A,FALSE,"DI 2 YEAR MASTER SCHEDULE"}</definedName>
    <definedName name="z" localSheetId="83" hidden="1">{#N/A,#N/A,FALSE,"DI 2 YEAR MASTER SCHEDULE"}</definedName>
    <definedName name="z" localSheetId="84" hidden="1">{#N/A,#N/A,FALSE,"DI 2 YEAR MASTER SCHEDULE"}</definedName>
    <definedName name="z" localSheetId="86" hidden="1">{#N/A,#N/A,FALSE,"DI 2 YEAR MASTER SCHEDULE"}</definedName>
    <definedName name="z" localSheetId="87" hidden="1">{#N/A,#N/A,FALSE,"DI 2 YEAR MASTER SCHEDULE"}</definedName>
    <definedName name="z" localSheetId="88" hidden="1">{#N/A,#N/A,FALSE,"DI 2 YEAR MASTER SCHEDULE"}</definedName>
    <definedName name="z" localSheetId="89" hidden="1">{#N/A,#N/A,FALSE,"DI 2 YEAR MASTER SCHEDULE"}</definedName>
    <definedName name="z" localSheetId="90" hidden="1">{#N/A,#N/A,FALSE,"DI 2 YEAR MASTER SCHEDULE"}</definedName>
    <definedName name="z" localSheetId="91" hidden="1">{#N/A,#N/A,FALSE,"DI 2 YEAR MASTER SCHEDULE"}</definedName>
    <definedName name="z" localSheetId="92" hidden="1">{#N/A,#N/A,FALSE,"DI 2 YEAR MASTER SCHEDULE"}</definedName>
    <definedName name="z" localSheetId="93" hidden="1">{#N/A,#N/A,FALSE,"DI 2 YEAR MASTER SCHEDULE"}</definedName>
    <definedName name="z" localSheetId="94" hidden="1">{#N/A,#N/A,FALSE,"DI 2 YEAR MASTER SCHEDULE"}</definedName>
    <definedName name="z" localSheetId="95" hidden="1">{#N/A,#N/A,FALSE,"DI 2 YEAR MASTER SCHEDULE"}</definedName>
    <definedName name="z" localSheetId="99" hidden="1">{#N/A,#N/A,FALSE,"DI 2 YEAR MASTER SCHEDULE"}</definedName>
    <definedName name="z" localSheetId="100" hidden="1">{#N/A,#N/A,FALSE,"DI 2 YEAR MASTER SCHEDULE"}</definedName>
    <definedName name="z" localSheetId="24" hidden="1">{#N/A,#N/A,FALSE,"DI 2 YEAR MASTER SCHEDULE"}</definedName>
    <definedName name="z" localSheetId="33" hidden="1">{#N/A,#N/A,FALSE,"DI 2 YEAR MASTER SCHEDULE"}</definedName>
    <definedName name="z" localSheetId="43" hidden="1">{#N/A,#N/A,FALSE,"DI 2 YEAR MASTER SCHEDULE"}</definedName>
    <definedName name="z" localSheetId="73" hidden="1">{#N/A,#N/A,FALSE,"DI 2 YEAR MASTER SCHEDULE"}</definedName>
    <definedName name="z" localSheetId="74" hidden="1">{#N/A,#N/A,FALSE,"DI 2 YEAR MASTER SCHEDULE"}</definedName>
    <definedName name="z" localSheetId="75" hidden="1">{#N/A,#N/A,FALSE,"DI 2 YEAR MASTER SCHEDULE"}</definedName>
    <definedName name="z" localSheetId="77" hidden="1">{#N/A,#N/A,FALSE,"DI 2 YEAR MASTER SCHEDULE"}</definedName>
    <definedName name="z" localSheetId="78" hidden="1">{#N/A,#N/A,FALSE,"DI 2 YEAR MASTER SCHEDULE"}</definedName>
    <definedName name="z" localSheetId="1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79" hidden="1">#REF!</definedName>
    <definedName name="Z_9A428CE1_B4D9_11D0_A8AA_0000C071AEE7_.wvu.PrintArea" localSheetId="80" hidden="1">#REF!</definedName>
    <definedName name="Z_9A428CE1_B4D9_11D0_A8AA_0000C071AEE7_.wvu.PrintArea" localSheetId="81" hidden="1">#REF!</definedName>
    <definedName name="Z_9A428CE1_B4D9_11D0_A8AA_0000C071AEE7_.wvu.PrintArea" localSheetId="82" hidden="1">#REF!</definedName>
    <definedName name="Z_9A428CE1_B4D9_11D0_A8AA_0000C071AEE7_.wvu.PrintArea" localSheetId="83" hidden="1">#REF!</definedName>
    <definedName name="Z_9A428CE1_B4D9_11D0_A8AA_0000C071AEE7_.wvu.PrintArea" localSheetId="84" hidden="1">#REF!</definedName>
    <definedName name="Z_9A428CE1_B4D9_11D0_A8AA_0000C071AEE7_.wvu.PrintArea" localSheetId="87" hidden="1">#REF!</definedName>
    <definedName name="Z_9A428CE1_B4D9_11D0_A8AA_0000C071AEE7_.wvu.PrintArea" localSheetId="88" hidden="1">#REF!</definedName>
    <definedName name="Z_9A428CE1_B4D9_11D0_A8AA_0000C071AEE7_.wvu.PrintArea" localSheetId="89" hidden="1">#REF!</definedName>
    <definedName name="Z_9A428CE1_B4D9_11D0_A8AA_0000C071AEE7_.wvu.PrintArea" localSheetId="90" hidden="1">'11.05a Other_Re-opener Appendix'!#REF!</definedName>
    <definedName name="Z_9A428CE1_B4D9_11D0_A8AA_0000C071AEE7_.wvu.PrintArea" localSheetId="91" hidden="1">#REF!</definedName>
    <definedName name="Z_9A428CE1_B4D9_11D0_A8AA_0000C071AEE7_.wvu.PrintArea" localSheetId="92" hidden="1">#REF!</definedName>
    <definedName name="Z_9A428CE1_B4D9_11D0_A8AA_0000C071AEE7_.wvu.PrintArea" localSheetId="93" hidden="1">#REF!</definedName>
    <definedName name="Z_9A428CE1_B4D9_11D0_A8AA_0000C071AEE7_.wvu.PrintArea" localSheetId="94" hidden="1">#REF!</definedName>
    <definedName name="Z_9A428CE1_B4D9_11D0_A8AA_0000C071AEE7_.wvu.PrintArea" localSheetId="95" hidden="1">#REF!</definedName>
    <definedName name="Z_9A428CE1_B4D9_11D0_A8AA_0000C071AEE7_.wvu.PrintArea" localSheetId="99" hidden="1">#REF!</definedName>
    <definedName name="Z_9A428CE1_B4D9_11D0_A8AA_0000C071AEE7_.wvu.PrintArea" localSheetId="100" hidden="1">#REF!</definedName>
    <definedName name="Z_9A428CE1_B4D9_11D0_A8AA_0000C071AEE7_.wvu.PrintArea" localSheetId="33" hidden="1">#REF!</definedName>
    <definedName name="Z_9A428CE1_B4D9_11D0_A8AA_0000C071AEE7_.wvu.PrintArea" localSheetId="36" hidden="1">#REF!</definedName>
    <definedName name="Z_9A428CE1_B4D9_11D0_A8AA_0000C071AEE7_.wvu.PrintArea" localSheetId="37" hidden="1">#REF!</definedName>
    <definedName name="Z_9A428CE1_B4D9_11D0_A8AA_0000C071AEE7_.wvu.PrintArea" localSheetId="39" hidden="1">#REF!</definedName>
    <definedName name="Z_9A428CE1_B4D9_11D0_A8AA_0000C071AEE7_.wvu.PrintArea" localSheetId="73" hidden="1">#REF!</definedName>
    <definedName name="Z_9A428CE1_B4D9_11D0_A8AA_0000C071AEE7_.wvu.PrintArea" localSheetId="74" hidden="1">#REF!</definedName>
    <definedName name="Z_9A428CE1_B4D9_11D0_A8AA_0000C071AEE7_.wvu.PrintArea" localSheetId="75" hidden="1">#REF!</definedName>
    <definedName name="Z_9A428CE1_B4D9_11D0_A8AA_0000C071AEE7_.wvu.PrintArea" localSheetId="76" hidden="1">#REF!</definedName>
    <definedName name="Z_9A428CE1_B4D9_11D0_A8AA_0000C071AEE7_.wvu.PrintArea" localSheetId="77" hidden="1">#REF!</definedName>
    <definedName name="Z_9A428CE1_B4D9_11D0_A8AA_0000C071AEE7_.wvu.PrintArea" localSheetId="78" hidden="1">#REF!</definedName>
    <definedName name="Z_9A428CE1_B4D9_11D0_A8AA_0000C071AEE7_.wvu.PrintArea" localSheetId="15"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59" l="1" a="1"/>
  <c r="N20" i="59" s="1"/>
  <c r="M20" i="59" a="1"/>
  <c r="M20" i="59" s="1"/>
  <c r="W26" i="65"/>
  <c r="V26" i="65"/>
  <c r="U26" i="65"/>
  <c r="T26" i="65"/>
  <c r="S26" i="65"/>
  <c r="W25" i="65"/>
  <c r="V25" i="65"/>
  <c r="U25" i="65"/>
  <c r="T25" i="65"/>
  <c r="S25" i="65"/>
  <c r="W24" i="65"/>
  <c r="V24" i="65"/>
  <c r="U24" i="65"/>
  <c r="T24" i="65"/>
  <c r="S24" i="65"/>
  <c r="W23" i="65"/>
  <c r="V23" i="65"/>
  <c r="U23" i="65"/>
  <c r="T23" i="65"/>
  <c r="S23" i="65"/>
  <c r="W22" i="65"/>
  <c r="V22" i="65"/>
  <c r="U22" i="65"/>
  <c r="T22" i="65"/>
  <c r="S22" i="65"/>
  <c r="W21" i="65"/>
  <c r="V21" i="65"/>
  <c r="U21" i="65"/>
  <c r="T21" i="65"/>
  <c r="S21" i="65"/>
  <c r="W20" i="65"/>
  <c r="V20" i="65"/>
  <c r="U20" i="65"/>
  <c r="T20" i="65"/>
  <c r="S20" i="65"/>
  <c r="W17" i="65"/>
  <c r="V17" i="65"/>
  <c r="U17" i="65"/>
  <c r="T17" i="65"/>
  <c r="S17" i="65"/>
  <c r="W16" i="65"/>
  <c r="V16" i="65"/>
  <c r="U16" i="65"/>
  <c r="T16" i="65"/>
  <c r="S16" i="65"/>
  <c r="W15" i="65"/>
  <c r="V15" i="65"/>
  <c r="U15" i="65"/>
  <c r="T15" i="65"/>
  <c r="S15" i="65"/>
  <c r="W14" i="65"/>
  <c r="V14" i="65"/>
  <c r="U14" i="65"/>
  <c r="T14" i="65"/>
  <c r="S14" i="65"/>
  <c r="W13" i="65"/>
  <c r="V13" i="65"/>
  <c r="U13" i="65"/>
  <c r="T13" i="65"/>
  <c r="S13" i="65"/>
  <c r="W12" i="65"/>
  <c r="V12" i="65"/>
  <c r="U12" i="65"/>
  <c r="T12" i="65"/>
  <c r="S12" i="65"/>
  <c r="L78" i="205" l="1"/>
  <c r="L79" i="205"/>
  <c r="L80" i="205"/>
  <c r="L81" i="205"/>
  <c r="L82" i="205"/>
  <c r="L83" i="205"/>
  <c r="L84" i="205"/>
  <c r="L85" i="205"/>
  <c r="L77" i="205"/>
  <c r="K78" i="205"/>
  <c r="K79" i="205"/>
  <c r="K80" i="205"/>
  <c r="K81" i="205"/>
  <c r="K82" i="205"/>
  <c r="K83" i="205"/>
  <c r="K84" i="205"/>
  <c r="K85" i="205"/>
  <c r="K77" i="205"/>
  <c r="J78" i="205"/>
  <c r="J79" i="205"/>
  <c r="J80" i="205"/>
  <c r="J81" i="205"/>
  <c r="J82" i="205"/>
  <c r="J83" i="205"/>
  <c r="J84" i="205"/>
  <c r="J85" i="205"/>
  <c r="J77" i="205"/>
  <c r="I78" i="205"/>
  <c r="I79" i="205"/>
  <c r="I80" i="205"/>
  <c r="I81" i="205"/>
  <c r="I82" i="205"/>
  <c r="I83" i="205"/>
  <c r="I84" i="205"/>
  <c r="I85" i="205"/>
  <c r="I77" i="205"/>
  <c r="H78" i="205"/>
  <c r="H79" i="205"/>
  <c r="H80" i="205"/>
  <c r="H81" i="205"/>
  <c r="H82" i="205"/>
  <c r="H83" i="205"/>
  <c r="H84" i="205"/>
  <c r="H85" i="205"/>
  <c r="H77" i="205"/>
  <c r="G78" i="205"/>
  <c r="G79" i="205"/>
  <c r="G80" i="205"/>
  <c r="G81" i="205"/>
  <c r="G82" i="205"/>
  <c r="G83" i="205"/>
  <c r="G84" i="205"/>
  <c r="G85" i="205"/>
  <c r="G77" i="205"/>
  <c r="O209" i="81"/>
  <c r="P209" i="81"/>
  <c r="Q209" i="81"/>
  <c r="R209" i="81"/>
  <c r="N209" i="81"/>
  <c r="S234" i="41"/>
  <c r="T234" i="41"/>
  <c r="U234" i="41"/>
  <c r="V234" i="41"/>
  <c r="R234" i="41"/>
  <c r="U225" i="39"/>
  <c r="V225" i="39"/>
  <c r="W225" i="39"/>
  <c r="X225" i="39"/>
  <c r="T225" i="39"/>
  <c r="S252" i="38"/>
  <c r="T252" i="38"/>
  <c r="U252" i="38"/>
  <c r="V252" i="38"/>
  <c r="R252" i="38"/>
  <c r="S109" i="37" l="1"/>
  <c r="T109" i="37"/>
  <c r="U109" i="37"/>
  <c r="V109" i="37"/>
  <c r="R109" i="37"/>
  <c r="V111" i="36"/>
  <c r="U111" i="36"/>
  <c r="T111" i="36"/>
  <c r="S111" i="36"/>
  <c r="R111" i="36"/>
  <c r="R111" i="60"/>
  <c r="S111" i="60"/>
  <c r="T111" i="60"/>
  <c r="U111" i="60"/>
  <c r="Q111" i="60"/>
  <c r="S144" i="35"/>
  <c r="T144" i="35"/>
  <c r="U144" i="35"/>
  <c r="V144" i="35"/>
  <c r="R144" i="35"/>
  <c r="K14" i="240" l="1"/>
  <c r="L14" i="240"/>
  <c r="M14" i="240"/>
  <c r="N14" i="240"/>
  <c r="J14" i="240"/>
  <c r="L25" i="280" l="1"/>
  <c r="L26" i="280" s="1"/>
  <c r="L17" i="280"/>
  <c r="L19" i="280" s="1"/>
  <c r="S135" i="35" l="1"/>
  <c r="T135" i="35"/>
  <c r="U135" i="35"/>
  <c r="V135" i="35"/>
  <c r="Y14" i="209"/>
  <c r="Z14" i="209"/>
  <c r="AA14" i="209"/>
  <c r="AB14" i="209"/>
  <c r="AC14" i="209"/>
  <c r="Y15" i="209"/>
  <c r="Y35" i="209" s="1"/>
  <c r="Z15" i="209"/>
  <c r="Z35" i="209" s="1"/>
  <c r="AA15" i="209"/>
  <c r="AB15" i="209"/>
  <c r="AB35" i="209" s="1"/>
  <c r="AC15" i="209"/>
  <c r="Y16" i="209"/>
  <c r="Z16" i="209"/>
  <c r="AA16" i="209"/>
  <c r="AB16" i="209"/>
  <c r="AC16" i="209"/>
  <c r="AC48" i="209"/>
  <c r="AB48" i="209"/>
  <c r="AA48" i="209"/>
  <c r="Z48" i="209"/>
  <c r="Y48" i="209"/>
  <c r="AC47" i="209"/>
  <c r="AB47" i="209"/>
  <c r="AA47" i="209"/>
  <c r="Z47" i="209"/>
  <c r="Y47" i="209"/>
  <c r="AC46" i="209"/>
  <c r="AB46" i="209"/>
  <c r="AA46" i="209"/>
  <c r="Z46" i="209"/>
  <c r="Y46" i="209"/>
  <c r="AC45" i="209"/>
  <c r="AB45" i="209"/>
  <c r="AA45" i="209"/>
  <c r="Z45" i="209"/>
  <c r="Y45" i="209"/>
  <c r="AC44" i="209"/>
  <c r="AB44" i="209"/>
  <c r="AA44" i="209"/>
  <c r="Z44" i="209"/>
  <c r="Y44" i="209"/>
  <c r="AC35" i="209"/>
  <c r="AA35" i="209"/>
  <c r="AA34" i="209"/>
  <c r="AC31" i="209"/>
  <c r="AB31" i="209"/>
  <c r="AC30" i="209"/>
  <c r="AB30" i="209"/>
  <c r="AA30" i="209"/>
  <c r="Z30" i="209"/>
  <c r="Y30" i="209"/>
  <c r="Y31" i="209" s="1"/>
  <c r="AC29" i="209"/>
  <c r="AB29" i="209"/>
  <c r="AA29" i="209"/>
  <c r="AA31" i="209" s="1"/>
  <c r="Z29" i="209"/>
  <c r="Z31" i="209" s="1"/>
  <c r="Y29" i="209"/>
  <c r="AB27" i="209"/>
  <c r="AA27" i="209"/>
  <c r="AC26" i="209"/>
  <c r="AB26" i="209"/>
  <c r="AA26" i="209"/>
  <c r="AA36" i="209" s="1"/>
  <c r="Z26" i="209"/>
  <c r="Y26" i="209"/>
  <c r="Y36" i="209" s="1"/>
  <c r="AC24" i="209"/>
  <c r="AC34" i="209" s="1"/>
  <c r="AB24" i="209"/>
  <c r="AB34" i="209" s="1"/>
  <c r="AA24" i="209"/>
  <c r="Z24" i="209"/>
  <c r="Z34" i="209" s="1"/>
  <c r="Y24" i="209"/>
  <c r="Y34" i="209" s="1"/>
  <c r="AC23" i="209"/>
  <c r="AC27" i="209" s="1"/>
  <c r="AB23" i="209"/>
  <c r="AA23" i="209"/>
  <c r="Z23" i="209"/>
  <c r="Z27" i="209" s="1"/>
  <c r="Y23" i="209"/>
  <c r="Y27" i="209" s="1"/>
  <c r="AC20" i="209"/>
  <c r="AC40" i="209" s="1"/>
  <c r="AB20" i="209"/>
  <c r="AB21" i="209" s="1"/>
  <c r="AB41" i="209" s="1"/>
  <c r="AA20" i="209"/>
  <c r="AA40" i="209" s="1"/>
  <c r="Z20" i="209"/>
  <c r="Z40" i="209" s="1"/>
  <c r="Y20" i="209"/>
  <c r="Y40" i="209" s="1"/>
  <c r="AC19" i="209"/>
  <c r="AC39" i="209" s="1"/>
  <c r="AB19" i="209"/>
  <c r="AB39" i="209" s="1"/>
  <c r="AA19" i="209"/>
  <c r="AA21" i="209" s="1"/>
  <c r="AA41" i="209" s="1"/>
  <c r="Z19" i="209"/>
  <c r="Z39" i="209" s="1"/>
  <c r="Y19" i="209"/>
  <c r="Y21" i="209" s="1"/>
  <c r="Y41" i="209" s="1"/>
  <c r="AC13" i="209"/>
  <c r="AB13" i="209"/>
  <c r="AA13" i="209"/>
  <c r="AA17" i="209" s="1"/>
  <c r="AA37" i="209" s="1"/>
  <c r="Z13" i="209"/>
  <c r="Y13" i="209"/>
  <c r="Y33" i="209" s="1"/>
  <c r="AC36" i="209" l="1"/>
  <c r="Z17" i="209"/>
  <c r="Z37" i="209" s="1"/>
  <c r="AB17" i="209"/>
  <c r="AB37" i="209" s="1"/>
  <c r="Z36" i="209"/>
  <c r="AC17" i="209"/>
  <c r="AC37" i="209" s="1"/>
  <c r="Y17" i="209"/>
  <c r="Y37" i="209" s="1"/>
  <c r="AB36" i="209"/>
  <c r="Z21" i="209"/>
  <c r="Z41" i="209" s="1"/>
  <c r="Z33" i="209"/>
  <c r="Y39" i="209"/>
  <c r="AB40" i="209"/>
  <c r="AA33" i="209"/>
  <c r="AB33" i="209"/>
  <c r="AC21" i="209"/>
  <c r="AC41" i="209" s="1"/>
  <c r="AC33" i="209"/>
  <c r="AA39" i="209"/>
  <c r="J54" i="271" l="1"/>
  <c r="R31" i="33"/>
  <c r="Q31" i="33"/>
  <c r="P31" i="33"/>
  <c r="O31" i="33"/>
  <c r="N31" i="33"/>
  <c r="R30" i="33"/>
  <c r="Q30" i="33"/>
  <c r="P30" i="33"/>
  <c r="O30" i="33"/>
  <c r="N30" i="33"/>
  <c r="R29" i="33"/>
  <c r="Q29" i="33"/>
  <c r="P29" i="33"/>
  <c r="O29" i="33"/>
  <c r="N29" i="33"/>
  <c r="R28" i="33"/>
  <c r="Q28" i="33"/>
  <c r="P28" i="33"/>
  <c r="O28" i="33"/>
  <c r="N28" i="33"/>
  <c r="R27" i="33"/>
  <c r="Q27" i="33"/>
  <c r="P27" i="33"/>
  <c r="O27" i="33"/>
  <c r="N27" i="33"/>
  <c r="R26" i="33"/>
  <c r="Q26" i="33"/>
  <c r="P26" i="33"/>
  <c r="O26" i="33"/>
  <c r="N26" i="33"/>
  <c r="R22" i="33"/>
  <c r="Q22" i="33"/>
  <c r="P22" i="33"/>
  <c r="O22" i="33"/>
  <c r="N22" i="33"/>
  <c r="R21" i="33"/>
  <c r="Q21" i="33"/>
  <c r="P21" i="33"/>
  <c r="O21" i="33"/>
  <c r="N21" i="33"/>
  <c r="R20" i="33"/>
  <c r="Q20" i="33"/>
  <c r="P20" i="33"/>
  <c r="O20" i="33"/>
  <c r="N20" i="33"/>
  <c r="R19" i="33"/>
  <c r="Q19" i="33"/>
  <c r="P19" i="33"/>
  <c r="O19" i="33"/>
  <c r="N19" i="33"/>
  <c r="R18" i="33"/>
  <c r="Q18" i="33"/>
  <c r="P18" i="33"/>
  <c r="O18" i="33"/>
  <c r="N18" i="33"/>
  <c r="R17" i="33"/>
  <c r="Q17" i="33"/>
  <c r="P17" i="33"/>
  <c r="O17" i="33"/>
  <c r="N17" i="33"/>
  <c r="R16" i="33"/>
  <c r="Q16" i="33"/>
  <c r="P16" i="33"/>
  <c r="O16" i="33"/>
  <c r="N16" i="33"/>
  <c r="R15" i="33"/>
  <c r="Q15" i="33"/>
  <c r="P15" i="33"/>
  <c r="O15" i="33"/>
  <c r="N15" i="33"/>
  <c r="R14" i="33"/>
  <c r="Q14" i="33"/>
  <c r="P14" i="33"/>
  <c r="O14" i="33"/>
  <c r="N14" i="33"/>
  <c r="J35" i="239" l="1"/>
  <c r="K35" i="239"/>
  <c r="L35" i="239"/>
  <c r="M35" i="239"/>
  <c r="I35" i="239"/>
  <c r="F232" i="272"/>
  <c r="G232" i="272"/>
  <c r="H232" i="272"/>
  <c r="I232" i="272"/>
  <c r="E232" i="272"/>
  <c r="P998" i="264"/>
  <c r="P999" i="264"/>
  <c r="P1000" i="264"/>
  <c r="P1001" i="264"/>
  <c r="P1002" i="264"/>
  <c r="P1003" i="264"/>
  <c r="P1004" i="264"/>
  <c r="P1005" i="264"/>
  <c r="P1006" i="264"/>
  <c r="M36" i="264"/>
  <c r="N36" i="264"/>
  <c r="O36" i="264"/>
  <c r="P36" i="264"/>
  <c r="L36" i="264"/>
  <c r="M86" i="58"/>
  <c r="M85" i="58"/>
  <c r="M84" i="58"/>
  <c r="M83" i="58"/>
  <c r="M82" i="58"/>
  <c r="M78" i="58"/>
  <c r="M77" i="58"/>
  <c r="M76" i="58"/>
  <c r="M75" i="58"/>
  <c r="M71" i="58"/>
  <c r="M70" i="58"/>
  <c r="M69" i="58"/>
  <c r="M68" i="58"/>
  <c r="M67" i="58"/>
  <c r="M66" i="58"/>
  <c r="I34" i="239"/>
  <c r="J34" i="239"/>
  <c r="K34" i="239"/>
  <c r="M34" i="239"/>
  <c r="L34" i="239"/>
  <c r="J329" i="155"/>
  <c r="J321" i="155"/>
  <c r="M10" i="31"/>
  <c r="N10" i="31"/>
  <c r="O10" i="31"/>
  <c r="M11" i="31"/>
  <c r="N11" i="31"/>
  <c r="N12" i="31" s="1"/>
  <c r="O11" i="31"/>
  <c r="O12" i="31" s="1"/>
  <c r="M12" i="31"/>
  <c r="M14" i="31"/>
  <c r="N14" i="31"/>
  <c r="O14" i="31"/>
  <c r="M15" i="31"/>
  <c r="M16" i="31" s="1"/>
  <c r="N15" i="31"/>
  <c r="N16" i="31" s="1"/>
  <c r="O15" i="31"/>
  <c r="O16" i="31" s="1"/>
  <c r="M18" i="31"/>
  <c r="N18" i="31"/>
  <c r="O18" i="31"/>
  <c r="M36" i="155"/>
  <c r="U102" i="60"/>
  <c r="Q102" i="60"/>
  <c r="R102" i="60"/>
  <c r="S102" i="60"/>
  <c r="G172" i="268" a="1"/>
  <c r="G172" i="268" s="1"/>
  <c r="G171" i="268" a="1"/>
  <c r="G171" i="268" s="1"/>
  <c r="G170" i="268" a="1"/>
  <c r="G170" i="268" s="1"/>
  <c r="G169" i="268" a="1"/>
  <c r="G169" i="268" s="1"/>
  <c r="G168" i="268" a="1"/>
  <c r="G168" i="268" s="1"/>
  <c r="G167" i="268" a="1"/>
  <c r="G167" i="268" s="1"/>
  <c r="G165" i="268" a="1"/>
  <c r="G165" i="268" s="1"/>
  <c r="G164" i="268" a="1"/>
  <c r="G164" i="268" s="1"/>
  <c r="G163" i="268" a="1"/>
  <c r="G163" i="268" s="1"/>
  <c r="G162" i="268" a="1"/>
  <c r="G162" i="268" s="1"/>
  <c r="G161" i="268" a="1"/>
  <c r="G161" i="268" s="1"/>
  <c r="G160" i="268" a="1"/>
  <c r="G160" i="268" s="1"/>
  <c r="G158" i="268" a="1"/>
  <c r="G158" i="268" s="1"/>
  <c r="G157" i="268" a="1"/>
  <c r="G157" i="268" s="1"/>
  <c r="G156" i="268" a="1"/>
  <c r="G156" i="268" s="1"/>
  <c r="G155" i="268" a="1"/>
  <c r="G155" i="268" s="1"/>
  <c r="G154" i="268" a="1"/>
  <c r="G154" i="268" s="1"/>
  <c r="G153" i="268" a="1"/>
  <c r="G153" i="268" s="1"/>
  <c r="G151" i="268" a="1"/>
  <c r="G151" i="268" s="1"/>
  <c r="G150" i="268" a="1"/>
  <c r="G150" i="268" s="1"/>
  <c r="G149" i="268" a="1"/>
  <c r="G149" i="268" s="1"/>
  <c r="G148" i="268" a="1"/>
  <c r="G148" i="268" s="1"/>
  <c r="G147" i="268" a="1"/>
  <c r="G147" i="268" s="1"/>
  <c r="G146" i="268" a="1"/>
  <c r="G146" i="268" s="1"/>
  <c r="G144" i="268" a="1"/>
  <c r="G144" i="268" s="1"/>
  <c r="G143" i="268" a="1"/>
  <c r="G143" i="268" s="1"/>
  <c r="G142" i="268" a="1"/>
  <c r="G142" i="268" s="1"/>
  <c r="G141" i="268" a="1"/>
  <c r="G141" i="268" s="1"/>
  <c r="G140" i="268" a="1"/>
  <c r="G140" i="268" s="1"/>
  <c r="G139" i="268" a="1"/>
  <c r="G139" i="268" s="1"/>
  <c r="G137" i="268" a="1"/>
  <c r="G137" i="268" s="1"/>
  <c r="G136" i="268" a="1"/>
  <c r="G136" i="268" s="1"/>
  <c r="G135" i="268" a="1"/>
  <c r="G135" i="268" s="1"/>
  <c r="G134" i="268" a="1"/>
  <c r="G134" i="268" s="1"/>
  <c r="G133" i="268" a="1"/>
  <c r="G133" i="268" s="1"/>
  <c r="G132" i="268" a="1"/>
  <c r="G132" i="268" s="1"/>
  <c r="G130" i="268" a="1"/>
  <c r="G130" i="268" s="1"/>
  <c r="G129" i="268" a="1"/>
  <c r="G129" i="268" s="1"/>
  <c r="G128" i="268" a="1"/>
  <c r="G128" i="268" s="1"/>
  <c r="G127" i="268" a="1"/>
  <c r="G127" i="268" s="1"/>
  <c r="G126" i="268" a="1"/>
  <c r="G126" i="268" s="1"/>
  <c r="G125" i="268" a="1"/>
  <c r="G125" i="268" s="1"/>
  <c r="G119" i="268" a="1"/>
  <c r="G119" i="268" s="1"/>
  <c r="G120" i="268" a="1"/>
  <c r="G120" i="268" s="1"/>
  <c r="G121" i="268" a="1"/>
  <c r="G121" i="268" s="1"/>
  <c r="G122" i="268" a="1"/>
  <c r="G122" i="268" s="1"/>
  <c r="G123" i="268" a="1"/>
  <c r="G123" i="268" s="1"/>
  <c r="G118" i="268" a="1"/>
  <c r="G118" i="268" s="1"/>
  <c r="Z23" i="78" l="1"/>
  <c r="I81" i="282" l="1"/>
  <c r="J81" i="282"/>
  <c r="K81" i="282"/>
  <c r="L81" i="282"/>
  <c r="M81" i="282"/>
  <c r="J16" i="227"/>
  <c r="M54" i="240" s="1"/>
  <c r="P33" i="57"/>
  <c r="P34" i="57"/>
  <c r="P35" i="57"/>
  <c r="P36" i="57"/>
  <c r="P37" i="57"/>
  <c r="I25" i="283"/>
  <c r="I44" i="283"/>
  <c r="O998" i="264"/>
  <c r="O999" i="264"/>
  <c r="O1000" i="264"/>
  <c r="O1001" i="264"/>
  <c r="O1002" i="264"/>
  <c r="O1003" i="264"/>
  <c r="O1004" i="264"/>
  <c r="O1005" i="264"/>
  <c r="O1006" i="264"/>
  <c r="H178" i="272"/>
  <c r="H183" i="272"/>
  <c r="H188" i="272"/>
  <c r="H193" i="272"/>
  <c r="H198" i="272"/>
  <c r="H130" i="272"/>
  <c r="H131" i="272"/>
  <c r="H132" i="272"/>
  <c r="H133" i="272"/>
  <c r="H91" i="272"/>
  <c r="H65" i="272"/>
  <c r="H40" i="272"/>
  <c r="K31" i="271"/>
  <c r="M53" i="240"/>
  <c r="M47" i="240"/>
  <c r="M48" i="240"/>
  <c r="M43" i="240"/>
  <c r="M37" i="240"/>
  <c r="M32" i="240"/>
  <c r="M31" i="240"/>
  <c r="M30" i="240"/>
  <c r="M25" i="240" l="1"/>
  <c r="L51" i="235"/>
  <c r="L52" i="235"/>
  <c r="L53" i="235"/>
  <c r="L54" i="235"/>
  <c r="L56" i="235"/>
  <c r="L57" i="235"/>
  <c r="L58" i="235"/>
  <c r="L60" i="235"/>
  <c r="L61" i="235"/>
  <c r="L62" i="235"/>
  <c r="L66" i="235"/>
  <c r="L67" i="235"/>
  <c r="L68" i="235"/>
  <c r="L69" i="235"/>
  <c r="L42" i="235"/>
  <c r="L43" i="235"/>
  <c r="L44" i="235"/>
  <c r="L46" i="235"/>
  <c r="L12" i="235"/>
  <c r="L13" i="235"/>
  <c r="L14" i="235"/>
  <c r="L21" i="235"/>
  <c r="L22" i="235"/>
  <c r="L23" i="235"/>
  <c r="L24" i="235"/>
  <c r="L25" i="235"/>
  <c r="L29" i="235"/>
  <c r="L30" i="235"/>
  <c r="L34" i="235"/>
  <c r="L35" i="235"/>
  <c r="L36" i="235"/>
  <c r="L37" i="235"/>
  <c r="L38" i="235"/>
  <c r="R60" i="56"/>
  <c r="R61" i="56"/>
  <c r="R62" i="56"/>
  <c r="R63" i="56"/>
  <c r="R64" i="56"/>
  <c r="R65" i="56"/>
  <c r="R66" i="56"/>
  <c r="R67" i="56"/>
  <c r="R68" i="56"/>
  <c r="R48" i="56"/>
  <c r="R49" i="56"/>
  <c r="R50" i="56"/>
  <c r="R51" i="56"/>
  <c r="R52" i="56"/>
  <c r="R53" i="56"/>
  <c r="R54" i="56"/>
  <c r="R55" i="56"/>
  <c r="R31" i="56"/>
  <c r="Q31" i="56"/>
  <c r="P56" i="31" l="1"/>
  <c r="P53" i="31"/>
  <c r="P50" i="31"/>
  <c r="P47" i="31"/>
  <c r="P44" i="31"/>
  <c r="P41" i="31"/>
  <c r="P38" i="31"/>
  <c r="P35" i="31"/>
  <c r="P32" i="31"/>
  <c r="P29" i="31"/>
  <c r="P26" i="31"/>
  <c r="P23" i="31"/>
  <c r="P93" i="31"/>
  <c r="P90" i="31"/>
  <c r="P87" i="31"/>
  <c r="P84" i="31"/>
  <c r="P81" i="31"/>
  <c r="P78" i="31"/>
  <c r="P75" i="31"/>
  <c r="P72" i="31"/>
  <c r="P69" i="31"/>
  <c r="P66" i="31"/>
  <c r="P63" i="31"/>
  <c r="Q151" i="31"/>
  <c r="P151" i="31"/>
  <c r="O151" i="31"/>
  <c r="N151" i="31"/>
  <c r="M151" i="31"/>
  <c r="Q150" i="31"/>
  <c r="P150" i="31"/>
  <c r="O150" i="31"/>
  <c r="N150" i="31"/>
  <c r="M150" i="31"/>
  <c r="P18" i="31" l="1"/>
  <c r="P15" i="31"/>
  <c r="P14" i="31"/>
  <c r="P11" i="31"/>
  <c r="P12" i="31" s="1"/>
  <c r="P10" i="31"/>
  <c r="P60" i="31"/>
  <c r="Q93" i="31"/>
  <c r="Q90" i="31"/>
  <c r="Q87" i="31"/>
  <c r="Q84" i="31"/>
  <c r="Q81" i="31"/>
  <c r="Q78" i="31"/>
  <c r="Q75" i="31"/>
  <c r="Q72" i="31"/>
  <c r="Q69" i="31"/>
  <c r="Q66" i="31"/>
  <c r="Q63" i="31"/>
  <c r="Q60" i="31"/>
  <c r="Q32" i="31"/>
  <c r="Q44" i="31" s="1"/>
  <c r="Q56" i="31" s="1"/>
  <c r="Q29" i="31"/>
  <c r="Q41" i="31" s="1"/>
  <c r="Q53" i="31" s="1"/>
  <c r="Q26" i="31"/>
  <c r="Q38" i="31" s="1"/>
  <c r="Q50" i="31" s="1"/>
  <c r="Q23" i="31"/>
  <c r="Q35" i="31" s="1"/>
  <c r="Q47" i="31" s="1"/>
  <c r="P16" i="31" l="1"/>
  <c r="J46" i="266" a="1"/>
  <c r="J46" i="266" s="1"/>
  <c r="K46" i="266" a="1"/>
  <c r="K46" i="266" s="1"/>
  <c r="L46" i="266" a="1"/>
  <c r="L46" i="266" s="1"/>
  <c r="M46" i="266" a="1"/>
  <c r="M46" i="266" s="1"/>
  <c r="I46" i="266" a="1"/>
  <c r="I46" i="266" s="1"/>
  <c r="V130" i="78"/>
  <c r="W130" i="78"/>
  <c r="X130" i="78"/>
  <c r="Y130" i="78"/>
  <c r="Z130" i="78"/>
  <c r="V115" i="78"/>
  <c r="W115" i="78"/>
  <c r="X115" i="78"/>
  <c r="Y115" i="78"/>
  <c r="Z115" i="78"/>
  <c r="M1003" i="264" l="1"/>
  <c r="N1003" i="264"/>
  <c r="M1004" i="264"/>
  <c r="N1004" i="264"/>
  <c r="M1005" i="264"/>
  <c r="N1005" i="264"/>
  <c r="L1003" i="264"/>
  <c r="L1004" i="264"/>
  <c r="L1005" i="264"/>
  <c r="M1002" i="264"/>
  <c r="N1002" i="264"/>
  <c r="L1002" i="264"/>
  <c r="M998" i="264"/>
  <c r="N998" i="264"/>
  <c r="L998" i="264"/>
  <c r="J24" i="269" l="1"/>
  <c r="I24" i="269"/>
  <c r="I34" i="269" l="1"/>
  <c r="J34" i="269"/>
  <c r="I35" i="269"/>
  <c r="J35" i="269"/>
  <c r="I36" i="269"/>
  <c r="J36" i="269"/>
  <c r="F220" i="272"/>
  <c r="E220" i="272" l="1"/>
  <c r="F26" i="270" l="1"/>
  <c r="I32" i="271" l="1"/>
  <c r="J32" i="271"/>
  <c r="K32" i="271"/>
  <c r="L32" i="271"/>
  <c r="H32" i="271"/>
  <c r="I43" i="271" l="1"/>
  <c r="J43" i="271"/>
  <c r="K43" i="271"/>
  <c r="L43" i="271"/>
  <c r="H43" i="271"/>
  <c r="G25" i="269" l="1"/>
  <c r="H25" i="269"/>
  <c r="F25" i="269"/>
  <c r="H24" i="269"/>
  <c r="G24" i="269"/>
  <c r="F24" i="269"/>
  <c r="I25" i="269" l="1"/>
  <c r="J25" i="269" s="1"/>
  <c r="S91" i="203"/>
  <c r="T91" i="203"/>
  <c r="U91" i="203"/>
  <c r="S92" i="203"/>
  <c r="T92" i="203"/>
  <c r="U92" i="203"/>
  <c r="R135" i="35" l="1"/>
  <c r="J69" i="235" l="1"/>
  <c r="K69" i="235"/>
  <c r="I69" i="235"/>
  <c r="J68" i="235"/>
  <c r="K68" i="235"/>
  <c r="I68" i="235"/>
  <c r="J14" i="269" l="1"/>
  <c r="M47" i="235" l="1"/>
  <c r="AC71" i="257"/>
  <c r="AC70" i="257"/>
  <c r="AC69" i="257"/>
  <c r="AC68" i="257"/>
  <c r="AC67" i="257"/>
  <c r="AC66" i="257"/>
  <c r="AC65" i="257"/>
  <c r="AC60" i="257"/>
  <c r="AC59" i="257"/>
  <c r="AC58" i="257"/>
  <c r="AC57" i="257"/>
  <c r="AC56" i="257"/>
  <c r="AC55" i="257"/>
  <c r="AC54" i="257"/>
  <c r="AC53" i="257"/>
  <c r="AC52" i="257"/>
  <c r="AC47" i="257"/>
  <c r="AC46" i="257"/>
  <c r="AC45" i="257"/>
  <c r="AC44" i="257"/>
  <c r="AC43" i="257"/>
  <c r="AC42" i="257"/>
  <c r="AC41" i="257"/>
  <c r="AC40" i="257"/>
  <c r="AC39" i="257"/>
  <c r="AC38" i="257"/>
  <c r="AC37" i="257"/>
  <c r="AC36" i="257"/>
  <c r="AC35" i="257"/>
  <c r="AC34" i="257"/>
  <c r="AC30" i="257"/>
  <c r="AC29" i="257"/>
  <c r="AC28" i="257"/>
  <c r="AC27" i="257"/>
  <c r="AC26" i="257"/>
  <c r="AC25" i="257"/>
  <c r="AC24" i="257"/>
  <c r="AC23" i="257"/>
  <c r="AC22" i="257"/>
  <c r="AC21" i="257"/>
  <c r="AC17" i="257"/>
  <c r="AC16" i="257"/>
  <c r="AC15" i="257"/>
  <c r="AC14" i="257"/>
  <c r="AC13" i="257"/>
  <c r="AC12" i="257"/>
  <c r="AC11" i="257"/>
  <c r="AC10" i="257"/>
  <c r="AC9" i="257"/>
  <c r="AC8" i="257"/>
  <c r="M1006" i="264"/>
  <c r="N1006" i="264"/>
  <c r="L1006" i="264"/>
  <c r="M1001" i="264"/>
  <c r="N1001" i="264"/>
  <c r="L1001" i="264"/>
  <c r="M1000" i="264"/>
  <c r="N1000" i="264"/>
  <c r="L1000" i="264"/>
  <c r="M999" i="264"/>
  <c r="N999" i="264"/>
  <c r="L999" i="264"/>
  <c r="M12" i="264"/>
  <c r="N12" i="264"/>
  <c r="O12" i="264"/>
  <c r="P12" i="264"/>
  <c r="L12" i="264"/>
  <c r="L37" i="264"/>
  <c r="L13" i="264" s="1"/>
  <c r="M37" i="264"/>
  <c r="N37" i="264"/>
  <c r="N13" i="264" s="1"/>
  <c r="O37" i="264"/>
  <c r="P37" i="264"/>
  <c r="L38" i="264"/>
  <c r="L14" i="264" s="1"/>
  <c r="M38" i="264"/>
  <c r="M14" i="264" s="1"/>
  <c r="N38" i="264"/>
  <c r="N14" i="264" s="1"/>
  <c r="O38" i="264"/>
  <c r="O14" i="264" s="1"/>
  <c r="P38" i="264"/>
  <c r="L39" i="264"/>
  <c r="L15" i="264" s="1"/>
  <c r="M39" i="264"/>
  <c r="N39" i="264"/>
  <c r="N15" i="264" s="1"/>
  <c r="O39" i="264"/>
  <c r="O15" i="264" s="1"/>
  <c r="P39" i="264"/>
  <c r="P15" i="264" s="1"/>
  <c r="L40" i="264"/>
  <c r="L16" i="264" s="1"/>
  <c r="M40" i="264"/>
  <c r="N40" i="264"/>
  <c r="O40" i="264"/>
  <c r="P40" i="264"/>
  <c r="L41" i="264"/>
  <c r="L17" i="264" s="1"/>
  <c r="M41" i="264"/>
  <c r="N41" i="264"/>
  <c r="N17" i="264" s="1"/>
  <c r="O41" i="264"/>
  <c r="P41" i="264"/>
  <c r="P17" i="264" s="1"/>
  <c r="L42" i="264"/>
  <c r="M42" i="264"/>
  <c r="M18" i="264" s="1"/>
  <c r="N42" i="264"/>
  <c r="N18" i="264" s="1"/>
  <c r="O42" i="264"/>
  <c r="O18" i="264" s="1"/>
  <c r="P42" i="264"/>
  <c r="L43" i="264"/>
  <c r="L19" i="264" s="1"/>
  <c r="M43" i="264"/>
  <c r="M19" i="264" s="1"/>
  <c r="N43" i="264"/>
  <c r="N19" i="264" s="1"/>
  <c r="O43" i="264"/>
  <c r="O19" i="264" s="1"/>
  <c r="P43" i="264"/>
  <c r="P19" i="264" s="1"/>
  <c r="L44" i="264"/>
  <c r="L20" i="264" s="1"/>
  <c r="M44" i="264"/>
  <c r="M20" i="264" s="1"/>
  <c r="N44" i="264"/>
  <c r="O44" i="264"/>
  <c r="O20" i="264" s="1"/>
  <c r="P44" i="264"/>
  <c r="P20" i="264"/>
  <c r="N20" i="264"/>
  <c r="P18" i="264"/>
  <c r="L18" i="264"/>
  <c r="O17" i="264"/>
  <c r="M17" i="264"/>
  <c r="P16" i="264"/>
  <c r="O16" i="264"/>
  <c r="N16" i="264"/>
  <c r="M16" i="264"/>
  <c r="M15" i="264"/>
  <c r="P14" i="264"/>
  <c r="P13" i="264"/>
  <c r="O13" i="264"/>
  <c r="M13" i="264"/>
  <c r="N177" i="33"/>
  <c r="O177" i="33"/>
  <c r="N97" i="33"/>
  <c r="O97" i="33"/>
  <c r="AC72" i="257" l="1"/>
  <c r="AC31" i="257"/>
  <c r="AC18" i="257"/>
  <c r="AC61" i="257"/>
  <c r="AC48" i="257"/>
  <c r="W88" i="78"/>
  <c r="M62" i="62" s="1"/>
  <c r="J15" i="59" a="1"/>
  <c r="J15" i="59" s="1"/>
  <c r="K15" i="59" a="1"/>
  <c r="K15" i="59" s="1"/>
  <c r="L15" i="59" a="1"/>
  <c r="L15" i="59" s="1"/>
  <c r="M15" i="59" a="1"/>
  <c r="M15" i="59" s="1"/>
  <c r="N15" i="59" a="1"/>
  <c r="N15" i="59" s="1"/>
  <c r="F45" i="287"/>
  <c r="G45" i="287"/>
  <c r="H45" i="287"/>
  <c r="I45" i="287"/>
  <c r="E45" i="287"/>
  <c r="L481" i="209"/>
  <c r="M481" i="209"/>
  <c r="N481" i="209"/>
  <c r="O481" i="209"/>
  <c r="P481" i="209"/>
  <c r="Q481" i="209"/>
  <c r="L482" i="209"/>
  <c r="M482" i="209"/>
  <c r="N482" i="209"/>
  <c r="O482" i="209"/>
  <c r="P482" i="209"/>
  <c r="Q482" i="209"/>
  <c r="L478" i="209"/>
  <c r="M478" i="209"/>
  <c r="N478" i="209"/>
  <c r="O478" i="209"/>
  <c r="P478" i="209"/>
  <c r="Q478" i="209"/>
  <c r="L479" i="209"/>
  <c r="M479" i="209"/>
  <c r="N479" i="209"/>
  <c r="O479" i="209"/>
  <c r="P479" i="209"/>
  <c r="Q479" i="209"/>
  <c r="L480" i="209"/>
  <c r="M480" i="209"/>
  <c r="N480" i="209"/>
  <c r="O480" i="209"/>
  <c r="P480" i="209"/>
  <c r="Q480" i="209"/>
  <c r="L428" i="209"/>
  <c r="M428" i="209"/>
  <c r="N428" i="209"/>
  <c r="O428" i="209"/>
  <c r="P428" i="209"/>
  <c r="Q428" i="209"/>
  <c r="R428" i="209"/>
  <c r="L429" i="209"/>
  <c r="M429" i="209"/>
  <c r="N429" i="209"/>
  <c r="O429" i="209"/>
  <c r="P429" i="209"/>
  <c r="Q429" i="209"/>
  <c r="R429" i="209"/>
  <c r="L430" i="209"/>
  <c r="M430" i="209"/>
  <c r="N430" i="209"/>
  <c r="O430" i="209"/>
  <c r="P430" i="209"/>
  <c r="Q430" i="209"/>
  <c r="R430" i="209"/>
  <c r="L431" i="209"/>
  <c r="M431" i="209"/>
  <c r="N431" i="209"/>
  <c r="O431" i="209"/>
  <c r="P431" i="209"/>
  <c r="Q431" i="209"/>
  <c r="R431" i="209"/>
  <c r="L432" i="209"/>
  <c r="M432" i="209"/>
  <c r="N432" i="209"/>
  <c r="O432" i="209"/>
  <c r="P432" i="209"/>
  <c r="Q432" i="209"/>
  <c r="R432" i="209"/>
  <c r="L433" i="209"/>
  <c r="M433" i="209"/>
  <c r="N433" i="209"/>
  <c r="O433" i="209"/>
  <c r="P433" i="209"/>
  <c r="Q433" i="209"/>
  <c r="R433" i="209"/>
  <c r="L434" i="209"/>
  <c r="M434" i="209"/>
  <c r="N434" i="209"/>
  <c r="O434" i="209"/>
  <c r="P434" i="209"/>
  <c r="Q434" i="209"/>
  <c r="R434" i="209"/>
  <c r="L435" i="209"/>
  <c r="M435" i="209"/>
  <c r="N435" i="209"/>
  <c r="O435" i="209"/>
  <c r="P435" i="209"/>
  <c r="Q435" i="209"/>
  <c r="R435" i="209"/>
  <c r="L383" i="209" l="1"/>
  <c r="M383" i="209"/>
  <c r="N383" i="209"/>
  <c r="O383" i="209"/>
  <c r="P383" i="209"/>
  <c r="Q383" i="209"/>
  <c r="R383" i="209"/>
  <c r="L384" i="209"/>
  <c r="M384" i="209"/>
  <c r="N384" i="209"/>
  <c r="O384" i="209"/>
  <c r="P384" i="209"/>
  <c r="Q384" i="209"/>
  <c r="R384" i="209"/>
  <c r="L385" i="209"/>
  <c r="M385" i="209"/>
  <c r="N385" i="209"/>
  <c r="O385" i="209"/>
  <c r="P385" i="209"/>
  <c r="Q385" i="209"/>
  <c r="R385" i="209"/>
  <c r="L284" i="209"/>
  <c r="M284" i="209"/>
  <c r="N284" i="209"/>
  <c r="O284" i="209"/>
  <c r="P284" i="209"/>
  <c r="Q284" i="209"/>
  <c r="L285" i="209"/>
  <c r="M285" i="209"/>
  <c r="N285" i="209"/>
  <c r="O285" i="209"/>
  <c r="P285" i="209"/>
  <c r="Q285" i="209"/>
  <c r="L286" i="209"/>
  <c r="M286" i="209"/>
  <c r="N286" i="209"/>
  <c r="O286" i="209"/>
  <c r="P286" i="209"/>
  <c r="Q286" i="209"/>
  <c r="L287" i="209"/>
  <c r="M287" i="209"/>
  <c r="N287" i="209"/>
  <c r="O287" i="209"/>
  <c r="P287" i="209"/>
  <c r="Q287" i="209"/>
  <c r="J44" i="235" l="1"/>
  <c r="K44" i="235"/>
  <c r="I44" i="235"/>
  <c r="J37" i="235"/>
  <c r="K37" i="235"/>
  <c r="I37" i="235"/>
  <c r="J12" i="235"/>
  <c r="K12" i="235"/>
  <c r="J13" i="235"/>
  <c r="K13" i="235"/>
  <c r="J29" i="235"/>
  <c r="K29" i="235"/>
  <c r="J30" i="235"/>
  <c r="K30" i="235"/>
  <c r="J34" i="235"/>
  <c r="K34" i="235"/>
  <c r="J35" i="235"/>
  <c r="K35" i="235"/>
  <c r="J36" i="235"/>
  <c r="K36" i="235"/>
  <c r="J38" i="235"/>
  <c r="K38" i="235"/>
  <c r="J42" i="235"/>
  <c r="K42" i="235"/>
  <c r="J43" i="235"/>
  <c r="K43" i="235"/>
  <c r="J46" i="235"/>
  <c r="K46" i="235"/>
  <c r="J51" i="235"/>
  <c r="K51" i="235"/>
  <c r="J52" i="235"/>
  <c r="K52" i="235"/>
  <c r="J53" i="235"/>
  <c r="K53" i="235"/>
  <c r="J54" i="235"/>
  <c r="K54" i="235"/>
  <c r="J56" i="235"/>
  <c r="K56" i="235"/>
  <c r="H34" i="269" s="1"/>
  <c r="J57" i="235"/>
  <c r="K57" i="235"/>
  <c r="H35" i="269" s="1"/>
  <c r="J58" i="235"/>
  <c r="K58" i="235"/>
  <c r="H36" i="269" s="1"/>
  <c r="J60" i="235"/>
  <c r="K60" i="235"/>
  <c r="J61" i="235"/>
  <c r="K61" i="235"/>
  <c r="J62" i="235"/>
  <c r="K62" i="235"/>
  <c r="J66" i="235"/>
  <c r="K66" i="235"/>
  <c r="J67" i="235"/>
  <c r="K67" i="235"/>
  <c r="I67" i="235"/>
  <c r="I66" i="235"/>
  <c r="I62" i="235"/>
  <c r="I61" i="235"/>
  <c r="I60" i="235"/>
  <c r="I58" i="235"/>
  <c r="I57" i="235"/>
  <c r="I56" i="235"/>
  <c r="I54" i="235"/>
  <c r="I53" i="235"/>
  <c r="I52" i="235"/>
  <c r="I51" i="235"/>
  <c r="I46" i="235"/>
  <c r="I43" i="235"/>
  <c r="I42" i="235"/>
  <c r="I38" i="235"/>
  <c r="I36" i="235"/>
  <c r="I35" i="235"/>
  <c r="I34" i="235"/>
  <c r="I30" i="235"/>
  <c r="I29" i="235"/>
  <c r="I13" i="235"/>
  <c r="I12" i="235"/>
  <c r="Q17" i="271"/>
  <c r="R17" i="271"/>
  <c r="S17" i="271"/>
  <c r="T17" i="271"/>
  <c r="P17" i="271"/>
  <c r="Q16" i="271"/>
  <c r="R16" i="271"/>
  <c r="S16" i="271"/>
  <c r="T16" i="271"/>
  <c r="P16" i="271"/>
  <c r="P15" i="271"/>
  <c r="Q15" i="271"/>
  <c r="R15" i="271"/>
  <c r="S15" i="271"/>
  <c r="T15" i="271"/>
  <c r="P14" i="271"/>
  <c r="Q14" i="271"/>
  <c r="R14" i="271"/>
  <c r="S14" i="271"/>
  <c r="T14" i="271"/>
  <c r="L24" i="287" l="1"/>
  <c r="J28" i="191" l="1"/>
  <c r="J26" i="191"/>
  <c r="J18" i="191"/>
  <c r="J16" i="191"/>
  <c r="A2" i="287"/>
  <c r="I78" i="287" s="1" a="1"/>
  <c r="I78" i="287" s="1"/>
  <c r="F78" i="287" a="1"/>
  <c r="F78" i="287" s="1"/>
  <c r="A2" i="269"/>
  <c r="H26" i="269" s="1" a="1"/>
  <c r="H26" i="269" s="1"/>
  <c r="H63" i="287" a="1"/>
  <c r="H63" i="287" s="1"/>
  <c r="H65" i="287" a="1"/>
  <c r="H65" i="287" s="1"/>
  <c r="I55" i="287" a="1"/>
  <c r="I55" i="287" s="1"/>
  <c r="E54" i="287" a="1"/>
  <c r="E54" i="287" s="1"/>
  <c r="E55" i="287" a="1"/>
  <c r="E55" i="287" s="1"/>
  <c r="E64" i="287" a="1"/>
  <c r="E64" i="287" s="1"/>
  <c r="E65" i="287" a="1"/>
  <c r="E65" i="287" s="1"/>
  <c r="F101" i="268"/>
  <c r="F103" i="268" s="1"/>
  <c r="G101" i="268"/>
  <c r="H101" i="268"/>
  <c r="I101" i="268"/>
  <c r="J101" i="268"/>
  <c r="F182" i="268"/>
  <c r="A73" i="287"/>
  <c r="A60" i="287"/>
  <c r="A52" i="287"/>
  <c r="U72" i="257"/>
  <c r="T72" i="257"/>
  <c r="S72" i="257"/>
  <c r="R72" i="257"/>
  <c r="Q72" i="257"/>
  <c r="N72" i="257"/>
  <c r="M72" i="257"/>
  <c r="V71" i="257"/>
  <c r="O71" i="257"/>
  <c r="V70" i="257"/>
  <c r="O70" i="257"/>
  <c r="V69" i="257"/>
  <c r="O69" i="257"/>
  <c r="V68" i="257"/>
  <c r="O68" i="257"/>
  <c r="V67" i="257"/>
  <c r="O67" i="257"/>
  <c r="V66" i="257"/>
  <c r="O66" i="257"/>
  <c r="V65" i="257"/>
  <c r="L72" i="257"/>
  <c r="K72" i="257"/>
  <c r="J72" i="257"/>
  <c r="U61" i="257"/>
  <c r="T61" i="257"/>
  <c r="S61" i="257"/>
  <c r="R61" i="257"/>
  <c r="Q61" i="257"/>
  <c r="N61" i="257"/>
  <c r="M61" i="257"/>
  <c r="L61" i="257"/>
  <c r="K61" i="257"/>
  <c r="J61" i="257"/>
  <c r="V60" i="257"/>
  <c r="O60" i="257"/>
  <c r="V59" i="257"/>
  <c r="O59" i="257"/>
  <c r="V58" i="257"/>
  <c r="O58" i="257"/>
  <c r="V57" i="257"/>
  <c r="O57" i="257"/>
  <c r="V56" i="257"/>
  <c r="O56" i="257"/>
  <c r="V55" i="257"/>
  <c r="O55" i="257"/>
  <c r="V54" i="257"/>
  <c r="O54" i="257"/>
  <c r="V53" i="257"/>
  <c r="O53" i="257"/>
  <c r="V52" i="257"/>
  <c r="O52" i="257"/>
  <c r="U48" i="257"/>
  <c r="T48" i="257"/>
  <c r="S48" i="257"/>
  <c r="R48" i="257"/>
  <c r="Q48" i="257"/>
  <c r="N48" i="257"/>
  <c r="M48" i="257"/>
  <c r="L48" i="257"/>
  <c r="K48" i="257"/>
  <c r="J48" i="257"/>
  <c r="V47" i="257"/>
  <c r="O47" i="257"/>
  <c r="V46" i="257"/>
  <c r="O46" i="257"/>
  <c r="V45" i="257"/>
  <c r="O45" i="257"/>
  <c r="V44" i="257"/>
  <c r="O44" i="257"/>
  <c r="V43" i="257"/>
  <c r="O43" i="257"/>
  <c r="V42" i="257"/>
  <c r="O42" i="257"/>
  <c r="V41" i="257"/>
  <c r="O41" i="257"/>
  <c r="V40" i="257"/>
  <c r="O40" i="257"/>
  <c r="V39" i="257"/>
  <c r="O39" i="257"/>
  <c r="V38" i="257"/>
  <c r="O38" i="257"/>
  <c r="V37" i="257"/>
  <c r="O37" i="257"/>
  <c r="V36" i="257"/>
  <c r="O36" i="257"/>
  <c r="V35" i="257"/>
  <c r="O35" i="257"/>
  <c r="V34" i="257"/>
  <c r="O34" i="257"/>
  <c r="U31" i="257"/>
  <c r="T31" i="257"/>
  <c r="S31" i="257"/>
  <c r="R31" i="257"/>
  <c r="Q31" i="257"/>
  <c r="N31" i="257"/>
  <c r="M31" i="257"/>
  <c r="L31" i="257"/>
  <c r="K31" i="257"/>
  <c r="J31" i="257"/>
  <c r="V30" i="257"/>
  <c r="O30" i="257"/>
  <c r="V29" i="257"/>
  <c r="O29" i="257"/>
  <c r="V28" i="257"/>
  <c r="O28" i="257"/>
  <c r="V27" i="257"/>
  <c r="O27" i="257"/>
  <c r="V26" i="257"/>
  <c r="O26" i="257"/>
  <c r="V25" i="257"/>
  <c r="O25" i="257"/>
  <c r="V24" i="257"/>
  <c r="O24" i="257"/>
  <c r="V23" i="257"/>
  <c r="O23" i="257"/>
  <c r="V22" i="257"/>
  <c r="O22" i="257"/>
  <c r="V21" i="257"/>
  <c r="O21" i="257"/>
  <c r="U18" i="257"/>
  <c r="T18" i="257"/>
  <c r="S18" i="257"/>
  <c r="R18" i="257"/>
  <c r="Q18" i="257"/>
  <c r="N18" i="257"/>
  <c r="M18" i="257"/>
  <c r="L18" i="257"/>
  <c r="K18" i="257"/>
  <c r="J18" i="257"/>
  <c r="V17" i="257"/>
  <c r="O17" i="257"/>
  <c r="V16" i="257"/>
  <c r="O16" i="257"/>
  <c r="V15" i="257"/>
  <c r="O15" i="257"/>
  <c r="V14" i="257"/>
  <c r="O14" i="257"/>
  <c r="V13" i="257"/>
  <c r="O13" i="257"/>
  <c r="V12" i="257"/>
  <c r="O12" i="257"/>
  <c r="V11" i="257"/>
  <c r="O11" i="257"/>
  <c r="V10" i="257"/>
  <c r="O10" i="257"/>
  <c r="V9" i="257"/>
  <c r="O9" i="257"/>
  <c r="V8" i="257"/>
  <c r="O8" i="257"/>
  <c r="T522" i="19"/>
  <c r="T524" i="19" s="1"/>
  <c r="T34" i="19" s="1"/>
  <c r="T35" i="19" s="1"/>
  <c r="S522" i="19"/>
  <c r="S524" i="19" s="1"/>
  <c r="S34" i="19" s="1"/>
  <c r="S35" i="19" s="1"/>
  <c r="R522" i="19"/>
  <c r="R524" i="19" s="1"/>
  <c r="R34" i="19" s="1"/>
  <c r="R35" i="19" s="1"/>
  <c r="Q522" i="19"/>
  <c r="Q524" i="19" s="1"/>
  <c r="Q34" i="19" s="1"/>
  <c r="Q35" i="19" s="1"/>
  <c r="P522" i="19"/>
  <c r="P524" i="19" s="1"/>
  <c r="P34" i="19" s="1"/>
  <c r="P35" i="19" s="1"/>
  <c r="T496" i="19"/>
  <c r="T498" i="19" s="1"/>
  <c r="T31" i="19" s="1"/>
  <c r="M22" i="266" s="1"/>
  <c r="S496" i="19"/>
  <c r="S498" i="19" s="1"/>
  <c r="S31" i="19" s="1"/>
  <c r="L22" i="266" s="1"/>
  <c r="R496" i="19"/>
  <c r="R498" i="19" s="1"/>
  <c r="R31" i="19" s="1"/>
  <c r="K22" i="266" s="1"/>
  <c r="Q496" i="19"/>
  <c r="Q498" i="19" s="1"/>
  <c r="Q31" i="19" s="1"/>
  <c r="J22" i="266" s="1"/>
  <c r="P496" i="19"/>
  <c r="P498" i="19" s="1"/>
  <c r="P31" i="19" s="1"/>
  <c r="I22" i="266" s="1"/>
  <c r="T470" i="19"/>
  <c r="T472" i="19" s="1"/>
  <c r="T30" i="19" s="1"/>
  <c r="S470" i="19"/>
  <c r="S472" i="19" s="1"/>
  <c r="S30" i="19" s="1"/>
  <c r="R470" i="19"/>
  <c r="R472" i="19" s="1"/>
  <c r="R30" i="19" s="1"/>
  <c r="Q470" i="19"/>
  <c r="Q472" i="19" s="1"/>
  <c r="Q30" i="19" s="1"/>
  <c r="P470" i="19"/>
  <c r="P472" i="19" s="1"/>
  <c r="P30" i="19" s="1"/>
  <c r="T446" i="19"/>
  <c r="T448" i="19" s="1"/>
  <c r="T29" i="19" s="1"/>
  <c r="S446" i="19"/>
  <c r="S448" i="19" s="1"/>
  <c r="S29" i="19" s="1"/>
  <c r="R446" i="19"/>
  <c r="R448" i="19" s="1"/>
  <c r="R29" i="19" s="1"/>
  <c r="Q446" i="19"/>
  <c r="Q448" i="19" s="1"/>
  <c r="Q29" i="19" s="1"/>
  <c r="P446" i="19"/>
  <c r="P448" i="19" s="1"/>
  <c r="P29" i="19" s="1"/>
  <c r="T422" i="19"/>
  <c r="T424" i="19" s="1"/>
  <c r="T28" i="19" s="1"/>
  <c r="S422" i="19"/>
  <c r="S424" i="19" s="1"/>
  <c r="S28" i="19" s="1"/>
  <c r="R422" i="19"/>
  <c r="R424" i="19" s="1"/>
  <c r="R28" i="19" s="1"/>
  <c r="Q422" i="19"/>
  <c r="Q424" i="19" s="1"/>
  <c r="Q28" i="19" s="1"/>
  <c r="P422" i="19"/>
  <c r="P424" i="19" s="1"/>
  <c r="P28" i="19" s="1"/>
  <c r="T398" i="19"/>
  <c r="T400" i="19" s="1"/>
  <c r="T27" i="19" s="1"/>
  <c r="S398" i="19"/>
  <c r="S400" i="19" s="1"/>
  <c r="S27" i="19" s="1"/>
  <c r="R398" i="19"/>
  <c r="R400" i="19" s="1"/>
  <c r="R27" i="19" s="1"/>
  <c r="Q398" i="19"/>
  <c r="Q400" i="19" s="1"/>
  <c r="Q27" i="19" s="1"/>
  <c r="P398" i="19"/>
  <c r="P400" i="19" s="1"/>
  <c r="P27" i="19" s="1"/>
  <c r="T374" i="19"/>
  <c r="T376" i="19"/>
  <c r="S374" i="19"/>
  <c r="S376" i="19" s="1"/>
  <c r="S26" i="19" s="1"/>
  <c r="R374" i="19"/>
  <c r="R376" i="19" s="1"/>
  <c r="R26" i="19" s="1"/>
  <c r="Q374" i="19"/>
  <c r="Q376" i="19" s="1"/>
  <c r="Q26" i="19" s="1"/>
  <c r="P374" i="19"/>
  <c r="P376" i="19" s="1"/>
  <c r="P26" i="19" s="1"/>
  <c r="T350" i="19"/>
  <c r="T352" i="19" s="1"/>
  <c r="T25" i="19" s="1"/>
  <c r="S350" i="19"/>
  <c r="S352" i="19" s="1"/>
  <c r="S25" i="19" s="1"/>
  <c r="R350" i="19"/>
  <c r="R352" i="19" s="1"/>
  <c r="R25" i="19" s="1"/>
  <c r="Q350" i="19"/>
  <c r="Q352" i="19" s="1"/>
  <c r="Q25" i="19" s="1"/>
  <c r="P350" i="19"/>
  <c r="P352" i="19" s="1"/>
  <c r="P25" i="19" s="1"/>
  <c r="T326" i="19"/>
  <c r="T328" i="19" s="1"/>
  <c r="T24" i="19" s="1"/>
  <c r="S326" i="19"/>
  <c r="S328" i="19" s="1"/>
  <c r="S24" i="19" s="1"/>
  <c r="R326" i="19"/>
  <c r="R328" i="19" s="1"/>
  <c r="R24" i="19" s="1"/>
  <c r="Q326" i="19"/>
  <c r="Q328" i="19" s="1"/>
  <c r="Q24" i="19" s="1"/>
  <c r="P326" i="19"/>
  <c r="P328" i="19" s="1"/>
  <c r="P24" i="19" s="1"/>
  <c r="T302" i="19"/>
  <c r="T304" i="19" s="1"/>
  <c r="T23" i="19" s="1"/>
  <c r="S302" i="19"/>
  <c r="S304" i="19" s="1"/>
  <c r="S23" i="19" s="1"/>
  <c r="R302" i="19"/>
  <c r="R304" i="19" s="1"/>
  <c r="R23" i="19" s="1"/>
  <c r="Q302" i="19"/>
  <c r="Q304" i="19" s="1"/>
  <c r="Q23" i="19" s="1"/>
  <c r="P302" i="19"/>
  <c r="P304" i="19" s="1"/>
  <c r="P23" i="19" s="1"/>
  <c r="T276" i="19"/>
  <c r="T278" i="19" s="1"/>
  <c r="T22" i="19" s="1"/>
  <c r="M19" i="266" s="1"/>
  <c r="S276" i="19"/>
  <c r="S278" i="19"/>
  <c r="R276" i="19"/>
  <c r="R278" i="19" s="1"/>
  <c r="R22" i="19" s="1"/>
  <c r="K19" i="266" s="1"/>
  <c r="Q276" i="19"/>
  <c r="Q278" i="19" s="1"/>
  <c r="Q22" i="19" s="1"/>
  <c r="J19" i="266" s="1"/>
  <c r="P276" i="19"/>
  <c r="P278" i="19" s="1"/>
  <c r="P22" i="19" s="1"/>
  <c r="I19" i="266" s="1"/>
  <c r="T250" i="19"/>
  <c r="T252" i="19" s="1"/>
  <c r="T21" i="19" s="1"/>
  <c r="M18" i="266" s="1"/>
  <c r="S250" i="19"/>
  <c r="S252" i="19" s="1"/>
  <c r="S21" i="19" s="1"/>
  <c r="L18" i="266" s="1"/>
  <c r="R250" i="19"/>
  <c r="R252" i="19" s="1"/>
  <c r="R21" i="19" s="1"/>
  <c r="K18" i="266" s="1"/>
  <c r="Q250" i="19"/>
  <c r="Q252" i="19" s="1"/>
  <c r="Q21" i="19" s="1"/>
  <c r="J18" i="266" s="1"/>
  <c r="P250" i="19"/>
  <c r="P252" i="19" s="1"/>
  <c r="P21" i="19" s="1"/>
  <c r="I18" i="266" s="1"/>
  <c r="T226" i="19"/>
  <c r="T228" i="19"/>
  <c r="T20" i="19" s="1"/>
  <c r="M17" i="266" s="1"/>
  <c r="S226" i="19"/>
  <c r="S228" i="19" s="1"/>
  <c r="S20" i="19" s="1"/>
  <c r="L17" i="266" s="1"/>
  <c r="R226" i="19"/>
  <c r="R228" i="19" s="1"/>
  <c r="R20" i="19" s="1"/>
  <c r="K17" i="266" s="1"/>
  <c r="Q226" i="19"/>
  <c r="Q228" i="19" s="1"/>
  <c r="Q20" i="19" s="1"/>
  <c r="J17" i="266" s="1"/>
  <c r="P226" i="19"/>
  <c r="P228" i="19" s="1"/>
  <c r="P20" i="19" s="1"/>
  <c r="I17" i="266" s="1"/>
  <c r="T202" i="19"/>
  <c r="T204" i="19"/>
  <c r="S202" i="19"/>
  <c r="S204" i="19" s="1"/>
  <c r="S19" i="19" s="1"/>
  <c r="L16" i="266" s="1"/>
  <c r="R202" i="19"/>
  <c r="R204" i="19" s="1"/>
  <c r="R19" i="19" s="1"/>
  <c r="K16" i="266" s="1"/>
  <c r="Q202" i="19"/>
  <c r="Q204" i="19" s="1"/>
  <c r="Q19" i="19" s="1"/>
  <c r="J16" i="266" s="1"/>
  <c r="P202" i="19"/>
  <c r="P204" i="19" s="1"/>
  <c r="P19" i="19" s="1"/>
  <c r="I16" i="266" s="1"/>
  <c r="T178" i="19"/>
  <c r="T180" i="19" s="1"/>
  <c r="T18" i="19" s="1"/>
  <c r="M15" i="266" s="1"/>
  <c r="S178" i="19"/>
  <c r="S180" i="19"/>
  <c r="S18" i="19" s="1"/>
  <c r="L15" i="266" s="1"/>
  <c r="R178" i="19"/>
  <c r="R180" i="19" s="1"/>
  <c r="R18" i="19" s="1"/>
  <c r="K15" i="266" s="1"/>
  <c r="Q178" i="19"/>
  <c r="Q180" i="19" s="1"/>
  <c r="Q18" i="19" s="1"/>
  <c r="J15" i="266" s="1"/>
  <c r="P178" i="19"/>
  <c r="P180" i="19" s="1"/>
  <c r="P18" i="19" s="1"/>
  <c r="I15" i="266" s="1"/>
  <c r="T152" i="19"/>
  <c r="T154" i="19" s="1"/>
  <c r="T17" i="19" s="1"/>
  <c r="S152" i="19"/>
  <c r="S154" i="19"/>
  <c r="R152" i="19"/>
  <c r="R154" i="19" s="1"/>
  <c r="R17" i="19" s="1"/>
  <c r="Q152" i="19"/>
  <c r="Q154" i="19" s="1"/>
  <c r="Q17" i="19" s="1"/>
  <c r="P152" i="19"/>
  <c r="P154" i="19" s="1"/>
  <c r="P17" i="19" s="1"/>
  <c r="T128" i="19"/>
  <c r="T130" i="19" s="1"/>
  <c r="T16" i="19" s="1"/>
  <c r="S128" i="19"/>
  <c r="S130" i="19" s="1"/>
  <c r="S16" i="19" s="1"/>
  <c r="R128" i="19"/>
  <c r="R130" i="19" s="1"/>
  <c r="R16" i="19" s="1"/>
  <c r="Q128" i="19"/>
  <c r="Q130" i="19" s="1"/>
  <c r="Q16" i="19" s="1"/>
  <c r="P128" i="19"/>
  <c r="P130" i="19" s="1"/>
  <c r="P16" i="19" s="1"/>
  <c r="T104" i="19"/>
  <c r="T106" i="19" s="1"/>
  <c r="T15" i="19" s="1"/>
  <c r="S104" i="19"/>
  <c r="S106" i="19" s="1"/>
  <c r="S15" i="19" s="1"/>
  <c r="R104" i="19"/>
  <c r="R106" i="19" s="1"/>
  <c r="R15" i="19" s="1"/>
  <c r="Q104" i="19"/>
  <c r="Q106" i="19" s="1"/>
  <c r="Q15" i="19" s="1"/>
  <c r="P104" i="19"/>
  <c r="P106" i="19" s="1"/>
  <c r="P15" i="19" s="1"/>
  <c r="T80" i="19"/>
  <c r="T82" i="19" s="1"/>
  <c r="T14" i="19" s="1"/>
  <c r="S80" i="19"/>
  <c r="S82" i="19" s="1"/>
  <c r="S14" i="19" s="1"/>
  <c r="R80" i="19"/>
  <c r="R82" i="19" s="1"/>
  <c r="R14" i="19" s="1"/>
  <c r="Q80" i="19"/>
  <c r="Q82" i="19" s="1"/>
  <c r="Q14" i="19" s="1"/>
  <c r="P80" i="19"/>
  <c r="P82" i="19" s="1"/>
  <c r="P14" i="19" s="1"/>
  <c r="O65" i="257"/>
  <c r="G198" i="272"/>
  <c r="G193" i="272"/>
  <c r="G188" i="272"/>
  <c r="G183" i="272"/>
  <c r="G178" i="272"/>
  <c r="Q62" i="56"/>
  <c r="Q48" i="56"/>
  <c r="Q49" i="56"/>
  <c r="Q50" i="56"/>
  <c r="Q51" i="56"/>
  <c r="Q52" i="56"/>
  <c r="Q53" i="56"/>
  <c r="L47" i="240"/>
  <c r="L48" i="240"/>
  <c r="L54" i="240"/>
  <c r="N167" i="33"/>
  <c r="N178" i="33" s="1"/>
  <c r="O167" i="33"/>
  <c r="O178" i="33" s="1"/>
  <c r="O22" i="27"/>
  <c r="P22" i="27"/>
  <c r="O23" i="27"/>
  <c r="P23" i="27"/>
  <c r="O24" i="27"/>
  <c r="P24" i="27"/>
  <c r="K47" i="240"/>
  <c r="K48" i="240"/>
  <c r="N48" i="240"/>
  <c r="F52" i="268"/>
  <c r="F53" i="268"/>
  <c r="I54" i="268"/>
  <c r="I51" i="268"/>
  <c r="P63" i="149"/>
  <c r="AI44" i="287"/>
  <c r="AJ44" i="287"/>
  <c r="AK44" i="287"/>
  <c r="AL44" i="287"/>
  <c r="AM44" i="287"/>
  <c r="S44" i="287"/>
  <c r="AB44" i="287" s="1"/>
  <c r="T44" i="287"/>
  <c r="AC44" i="287" s="1"/>
  <c r="U44" i="287"/>
  <c r="AD44" i="287" s="1"/>
  <c r="V44" i="287"/>
  <c r="AE44" i="287" s="1"/>
  <c r="W44" i="287"/>
  <c r="AF44" i="287" s="1"/>
  <c r="Q44" i="287"/>
  <c r="J44" i="287"/>
  <c r="I150" i="268"/>
  <c r="I168" i="268"/>
  <c r="I169" i="268"/>
  <c r="I170" i="268"/>
  <c r="I171" i="268"/>
  <c r="I172" i="268"/>
  <c r="I167" i="268"/>
  <c r="F168" i="268"/>
  <c r="H168" i="268"/>
  <c r="J168" i="268" s="1"/>
  <c r="F169" i="268"/>
  <c r="H169" i="268"/>
  <c r="J169" i="268" s="1"/>
  <c r="F170" i="268"/>
  <c r="H170" i="268"/>
  <c r="J170" i="268" s="1"/>
  <c r="F171" i="268"/>
  <c r="H171" i="268"/>
  <c r="F172" i="268"/>
  <c r="H172" i="268"/>
  <c r="J172" i="268" s="1"/>
  <c r="F167" i="268"/>
  <c r="H167" i="268"/>
  <c r="J167" i="268" s="1"/>
  <c r="I161" i="268"/>
  <c r="I162" i="268"/>
  <c r="I163" i="268"/>
  <c r="I164" i="268"/>
  <c r="I165" i="268"/>
  <c r="I160" i="268"/>
  <c r="F165" i="268"/>
  <c r="H165" i="268"/>
  <c r="J165" i="268" s="1"/>
  <c r="F161" i="268"/>
  <c r="H161" i="268"/>
  <c r="J161" i="268" s="1"/>
  <c r="F162" i="268"/>
  <c r="H162" i="268"/>
  <c r="F163" i="268"/>
  <c r="H163" i="268"/>
  <c r="J163" i="268" s="1"/>
  <c r="F164" i="268"/>
  <c r="H164" i="268"/>
  <c r="J164" i="268" s="1"/>
  <c r="F160" i="268"/>
  <c r="H160" i="268"/>
  <c r="J160" i="268" s="1"/>
  <c r="I154" i="268"/>
  <c r="I155" i="268"/>
  <c r="I156" i="268"/>
  <c r="I157" i="268"/>
  <c r="I158" i="268"/>
  <c r="I153" i="268"/>
  <c r="F154" i="268"/>
  <c r="H154" i="268"/>
  <c r="F155" i="268"/>
  <c r="H155" i="268"/>
  <c r="F156" i="268"/>
  <c r="H156" i="268"/>
  <c r="J156" i="268" s="1"/>
  <c r="F157" i="268"/>
  <c r="H157" i="268"/>
  <c r="J157" i="268" s="1"/>
  <c r="F158" i="268"/>
  <c r="H158" i="268"/>
  <c r="J158" i="268" s="1"/>
  <c r="F153" i="268"/>
  <c r="H153" i="268"/>
  <c r="J153" i="268" s="1"/>
  <c r="I147" i="268"/>
  <c r="I148" i="268"/>
  <c r="I149" i="268"/>
  <c r="I151" i="268"/>
  <c r="I146" i="268"/>
  <c r="F151" i="268"/>
  <c r="H151" i="268"/>
  <c r="F147" i="268"/>
  <c r="H147" i="268"/>
  <c r="J147" i="268" s="1"/>
  <c r="F148" i="268"/>
  <c r="H148" i="268"/>
  <c r="J148" i="268" s="1"/>
  <c r="F149" i="268"/>
  <c r="H149" i="268"/>
  <c r="F150" i="268"/>
  <c r="H150" i="268"/>
  <c r="J150" i="268" s="1"/>
  <c r="F146" i="268"/>
  <c r="H146" i="268"/>
  <c r="J146" i="268" s="1"/>
  <c r="I140" i="268"/>
  <c r="I141" i="268"/>
  <c r="I142" i="268"/>
  <c r="I143" i="268"/>
  <c r="F140" i="268"/>
  <c r="H140" i="268"/>
  <c r="J140" i="268" s="1"/>
  <c r="F141" i="268"/>
  <c r="H141" i="268"/>
  <c r="F142" i="268"/>
  <c r="H142" i="268"/>
  <c r="J142" i="268" s="1"/>
  <c r="F143" i="268"/>
  <c r="H143" i="268"/>
  <c r="J143" i="268" s="1"/>
  <c r="I133" i="268"/>
  <c r="I134" i="268"/>
  <c r="I135" i="268"/>
  <c r="I136" i="268"/>
  <c r="F133" i="268"/>
  <c r="H133" i="268"/>
  <c r="J133" i="268" s="1"/>
  <c r="F134" i="268"/>
  <c r="H134" i="268"/>
  <c r="F135" i="268"/>
  <c r="H135" i="268"/>
  <c r="J135" i="268" s="1"/>
  <c r="F136" i="268"/>
  <c r="H136" i="268"/>
  <c r="J136" i="268" s="1"/>
  <c r="I126" i="268"/>
  <c r="I127" i="268"/>
  <c r="I128" i="268"/>
  <c r="I129" i="268"/>
  <c r="F126" i="268"/>
  <c r="H126" i="268"/>
  <c r="F127" i="268"/>
  <c r="H127" i="268"/>
  <c r="J127" i="268" s="1"/>
  <c r="F128" i="268"/>
  <c r="H128" i="268"/>
  <c r="J128" i="268" s="1"/>
  <c r="F129" i="268"/>
  <c r="H129" i="268"/>
  <c r="J129" i="268" s="1"/>
  <c r="I119" i="268"/>
  <c r="I120" i="268"/>
  <c r="I121" i="268"/>
  <c r="I122" i="268"/>
  <c r="I123" i="268"/>
  <c r="F120" i="268"/>
  <c r="H120" i="268"/>
  <c r="J120" i="268" s="1"/>
  <c r="F121" i="268"/>
  <c r="H121" i="268"/>
  <c r="J121" i="268" s="1"/>
  <c r="F122" i="268"/>
  <c r="H122" i="268"/>
  <c r="J122" i="268" s="1"/>
  <c r="F119" i="268"/>
  <c r="H119" i="268"/>
  <c r="J119" i="268" s="1"/>
  <c r="L15" i="62"/>
  <c r="L32" i="266"/>
  <c r="M32" i="266"/>
  <c r="L419" i="209"/>
  <c r="M419" i="209"/>
  <c r="N419" i="209"/>
  <c r="O419" i="209"/>
  <c r="P419" i="209"/>
  <c r="Q419" i="209"/>
  <c r="R419" i="209"/>
  <c r="L420" i="209"/>
  <c r="M420" i="209"/>
  <c r="N420" i="209"/>
  <c r="O420" i="209"/>
  <c r="P420" i="209"/>
  <c r="Q420" i="209"/>
  <c r="R420" i="209"/>
  <c r="L421" i="209"/>
  <c r="M421" i="209"/>
  <c r="N421" i="209"/>
  <c r="O421" i="209"/>
  <c r="P421" i="209"/>
  <c r="Q421" i="209"/>
  <c r="R421" i="209"/>
  <c r="L422" i="209"/>
  <c r="M422" i="209"/>
  <c r="N422" i="209"/>
  <c r="O422" i="209"/>
  <c r="P422" i="209"/>
  <c r="Q422" i="209"/>
  <c r="R422" i="209"/>
  <c r="L423" i="209"/>
  <c r="M423" i="209"/>
  <c r="N423" i="209"/>
  <c r="O423" i="209"/>
  <c r="P423" i="209"/>
  <c r="Q423" i="209"/>
  <c r="R423" i="209"/>
  <c r="L424" i="209"/>
  <c r="M424" i="209"/>
  <c r="N424" i="209"/>
  <c r="O424" i="209"/>
  <c r="P424" i="209"/>
  <c r="Q424" i="209"/>
  <c r="R424" i="209"/>
  <c r="L425" i="209"/>
  <c r="M425" i="209"/>
  <c r="N425" i="209"/>
  <c r="O425" i="209"/>
  <c r="P425" i="209"/>
  <c r="Q425" i="209"/>
  <c r="R425" i="209"/>
  <c r="L426" i="209"/>
  <c r="M426" i="209"/>
  <c r="N426" i="209"/>
  <c r="O426" i="209"/>
  <c r="P426" i="209"/>
  <c r="Q426" i="209"/>
  <c r="R426" i="209"/>
  <c r="L427" i="209"/>
  <c r="M427" i="209"/>
  <c r="N427" i="209"/>
  <c r="O427" i="209"/>
  <c r="P427" i="209"/>
  <c r="Q427" i="209"/>
  <c r="R427" i="209"/>
  <c r="L436" i="209"/>
  <c r="M436" i="209"/>
  <c r="N436" i="209"/>
  <c r="O436" i="209"/>
  <c r="P436" i="209"/>
  <c r="Q436" i="209"/>
  <c r="R436" i="209"/>
  <c r="J277" i="155"/>
  <c r="J275" i="155" s="1"/>
  <c r="J276" i="155"/>
  <c r="H44" i="194"/>
  <c r="J22" i="129"/>
  <c r="W191" i="53"/>
  <c r="X191" i="53"/>
  <c r="Y191" i="53"/>
  <c r="Z191" i="53"/>
  <c r="L14" i="181"/>
  <c r="M14" i="181"/>
  <c r="L13" i="181"/>
  <c r="M13" i="181"/>
  <c r="A310" i="12"/>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J121" i="159"/>
  <c r="J122" i="159" s="1"/>
  <c r="K121" i="159"/>
  <c r="L121" i="159"/>
  <c r="J120" i="159"/>
  <c r="K120" i="159"/>
  <c r="L120" i="159"/>
  <c r="J118" i="159"/>
  <c r="K118" i="159"/>
  <c r="L118" i="159"/>
  <c r="J117" i="159"/>
  <c r="K117" i="159"/>
  <c r="L117" i="159"/>
  <c r="I121" i="159"/>
  <c r="AJ7" i="287"/>
  <c r="AK7" i="287"/>
  <c r="AL7" i="287"/>
  <c r="AM7" i="287"/>
  <c r="AJ8" i="287"/>
  <c r="AK8" i="287"/>
  <c r="AL8" i="287"/>
  <c r="AM8" i="287"/>
  <c r="AJ9" i="287"/>
  <c r="AK9" i="287"/>
  <c r="AL9" i="287"/>
  <c r="AM9" i="287"/>
  <c r="AJ10" i="287"/>
  <c r="AK10" i="287"/>
  <c r="AL10" i="287"/>
  <c r="AM10" i="287"/>
  <c r="AJ11" i="287"/>
  <c r="AK11" i="287"/>
  <c r="AL11" i="287"/>
  <c r="AM11" i="287"/>
  <c r="AJ12" i="287"/>
  <c r="AK12" i="287"/>
  <c r="AL12" i="287"/>
  <c r="AM12" i="287"/>
  <c r="AJ13" i="287"/>
  <c r="AK13" i="287"/>
  <c r="AL13" i="287"/>
  <c r="AM13" i="287"/>
  <c r="AJ14" i="287"/>
  <c r="AK14" i="287"/>
  <c r="AL14" i="287"/>
  <c r="AM14" i="287"/>
  <c r="AJ15" i="287"/>
  <c r="AK15" i="287"/>
  <c r="AL15" i="287"/>
  <c r="AM15" i="287"/>
  <c r="AJ16" i="287"/>
  <c r="AK16" i="287"/>
  <c r="AL16" i="287"/>
  <c r="AM16" i="287"/>
  <c r="AJ17" i="287"/>
  <c r="AK17" i="287"/>
  <c r="AL17" i="287"/>
  <c r="AM17" i="287"/>
  <c r="AJ18" i="287"/>
  <c r="AK18" i="287"/>
  <c r="AL18" i="287"/>
  <c r="AM18" i="287"/>
  <c r="AJ19" i="287"/>
  <c r="AK19" i="287"/>
  <c r="AL19" i="287"/>
  <c r="AM19" i="287"/>
  <c r="AJ20" i="287"/>
  <c r="AK20" i="287"/>
  <c r="AL20" i="287"/>
  <c r="AM20" i="287"/>
  <c r="AJ21" i="287"/>
  <c r="AK21" i="287"/>
  <c r="AL21" i="287"/>
  <c r="AM21" i="287"/>
  <c r="AJ22" i="287"/>
  <c r="AK22" i="287"/>
  <c r="AL22" i="287"/>
  <c r="AM22" i="287"/>
  <c r="AJ23" i="287"/>
  <c r="AK23" i="287"/>
  <c r="AL23" i="287"/>
  <c r="AM23" i="287"/>
  <c r="AJ24" i="287"/>
  <c r="AK24" i="287"/>
  <c r="AL24" i="287"/>
  <c r="AM24" i="287"/>
  <c r="AJ25" i="287"/>
  <c r="AK25" i="287"/>
  <c r="AL25" i="287"/>
  <c r="AM25" i="287"/>
  <c r="AJ26" i="287"/>
  <c r="AK26" i="287"/>
  <c r="AL26" i="287"/>
  <c r="AM26" i="287"/>
  <c r="AJ27" i="287"/>
  <c r="AK27" i="287"/>
  <c r="AL27" i="287"/>
  <c r="AM27" i="287"/>
  <c r="AJ28" i="287"/>
  <c r="AK28" i="287"/>
  <c r="AL28" i="287"/>
  <c r="AM28" i="287"/>
  <c r="AJ29" i="287"/>
  <c r="AK29" i="287"/>
  <c r="AL29" i="287"/>
  <c r="AM29" i="287"/>
  <c r="AJ30" i="287"/>
  <c r="AK30" i="287"/>
  <c r="AL30" i="287"/>
  <c r="AM30" i="287"/>
  <c r="AJ31" i="287"/>
  <c r="AK31" i="287"/>
  <c r="AL31" i="287"/>
  <c r="AM31" i="287"/>
  <c r="AJ32" i="287"/>
  <c r="AK32" i="287"/>
  <c r="AL32" i="287"/>
  <c r="AM32" i="287"/>
  <c r="AJ33" i="287"/>
  <c r="AK33" i="287"/>
  <c r="AL33" i="287"/>
  <c r="AM33" i="287"/>
  <c r="AJ34" i="287"/>
  <c r="AK34" i="287"/>
  <c r="AL34" i="287"/>
  <c r="AM34" i="287"/>
  <c r="AJ35" i="287"/>
  <c r="AK35" i="287"/>
  <c r="AL35" i="287"/>
  <c r="AM35" i="287"/>
  <c r="AJ36" i="287"/>
  <c r="AK36" i="287"/>
  <c r="AL36" i="287"/>
  <c r="AM36" i="287"/>
  <c r="AJ37" i="287"/>
  <c r="AK37" i="287"/>
  <c r="AL37" i="287"/>
  <c r="AM37" i="287"/>
  <c r="AJ38" i="287"/>
  <c r="AK38" i="287"/>
  <c r="AL38" i="287"/>
  <c r="AM38" i="287"/>
  <c r="AJ39" i="287"/>
  <c r="AK39" i="287"/>
  <c r="AL39" i="287"/>
  <c r="AM39" i="287"/>
  <c r="AJ40" i="287"/>
  <c r="AK40" i="287"/>
  <c r="AL40" i="287"/>
  <c r="AM40" i="287"/>
  <c r="AJ41" i="287"/>
  <c r="AK41" i="287"/>
  <c r="AL41" i="287"/>
  <c r="AM41" i="287"/>
  <c r="AJ42" i="287"/>
  <c r="AK42" i="287"/>
  <c r="AL42" i="287"/>
  <c r="AM42" i="287"/>
  <c r="AJ43" i="287"/>
  <c r="AK43" i="287"/>
  <c r="AL43" i="287"/>
  <c r="AM43" i="287"/>
  <c r="AI8" i="287"/>
  <c r="AI9" i="287"/>
  <c r="AI10" i="287"/>
  <c r="AI11" i="287"/>
  <c r="AI12" i="287"/>
  <c r="AI13" i="287"/>
  <c r="AI14" i="287"/>
  <c r="AI15" i="287"/>
  <c r="AI16" i="287"/>
  <c r="AI17" i="287"/>
  <c r="AI18" i="287"/>
  <c r="AI19" i="287"/>
  <c r="AI20" i="287"/>
  <c r="AI21" i="287"/>
  <c r="AI22" i="287"/>
  <c r="AI23" i="287"/>
  <c r="AI24" i="287"/>
  <c r="AI25" i="287"/>
  <c r="AI26" i="287"/>
  <c r="AI27" i="287"/>
  <c r="AI28" i="287"/>
  <c r="AI29" i="287"/>
  <c r="AI30" i="287"/>
  <c r="AI31" i="287"/>
  <c r="AI32" i="287"/>
  <c r="AI33" i="287"/>
  <c r="AI34" i="287"/>
  <c r="AI35" i="287"/>
  <c r="AI36" i="287"/>
  <c r="AI37" i="287"/>
  <c r="AI38" i="287"/>
  <c r="AI39" i="287"/>
  <c r="AI40" i="287"/>
  <c r="AI41" i="287"/>
  <c r="AI42" i="287"/>
  <c r="AI43" i="287"/>
  <c r="AI7" i="287"/>
  <c r="O58" i="193"/>
  <c r="O57" i="193"/>
  <c r="O56" i="193"/>
  <c r="O55" i="193"/>
  <c r="O54" i="193"/>
  <c r="O53" i="193"/>
  <c r="O52" i="193"/>
  <c r="O51" i="193"/>
  <c r="O50" i="193"/>
  <c r="O49" i="193"/>
  <c r="O48" i="193"/>
  <c r="O47" i="193"/>
  <c r="O46" i="193"/>
  <c r="O45" i="193"/>
  <c r="O44" i="193"/>
  <c r="O43" i="193"/>
  <c r="O42" i="193"/>
  <c r="O41" i="193"/>
  <c r="O40" i="193"/>
  <c r="O39" i="193"/>
  <c r="O38" i="193"/>
  <c r="O37" i="193"/>
  <c r="O36" i="193"/>
  <c r="O35" i="193"/>
  <c r="O34" i="193"/>
  <c r="O33" i="193"/>
  <c r="O32" i="193"/>
  <c r="O31" i="193"/>
  <c r="O30" i="193"/>
  <c r="O29" i="193"/>
  <c r="O28" i="193"/>
  <c r="O27" i="193"/>
  <c r="O26" i="193"/>
  <c r="O25" i="193"/>
  <c r="O24" i="193"/>
  <c r="O23" i="193"/>
  <c r="O22" i="193"/>
  <c r="O21" i="193"/>
  <c r="O20" i="193"/>
  <c r="O19" i="193"/>
  <c r="O18" i="193"/>
  <c r="O17" i="193"/>
  <c r="O16" i="193"/>
  <c r="O15" i="193"/>
  <c r="O14" i="193"/>
  <c r="O13" i="193"/>
  <c r="N98" i="57"/>
  <c r="O55" i="56" s="1"/>
  <c r="P52" i="56"/>
  <c r="O52" i="56"/>
  <c r="P98" i="57"/>
  <c r="Q55" i="56" s="1"/>
  <c r="Q98" i="57"/>
  <c r="R98" i="57"/>
  <c r="O98" i="57"/>
  <c r="P55" i="56" s="1"/>
  <c r="I22" i="235"/>
  <c r="J22" i="235"/>
  <c r="K22" i="235"/>
  <c r="I23" i="235"/>
  <c r="J23" i="235"/>
  <c r="K23" i="235"/>
  <c r="I24" i="235"/>
  <c r="J24" i="235"/>
  <c r="K24" i="235"/>
  <c r="I25" i="235"/>
  <c r="N25" i="235" s="1"/>
  <c r="J25" i="235"/>
  <c r="K25" i="235"/>
  <c r="J21" i="235"/>
  <c r="K21" i="235"/>
  <c r="I21" i="235"/>
  <c r="T7" i="287"/>
  <c r="U7" i="287"/>
  <c r="V7" i="287"/>
  <c r="W7" i="287"/>
  <c r="T8" i="287"/>
  <c r="AC8" i="287" s="1"/>
  <c r="U8" i="287"/>
  <c r="AD8" i="287" s="1"/>
  <c r="V8" i="287"/>
  <c r="AE8" i="287" s="1"/>
  <c r="W8" i="287"/>
  <c r="AF8" i="287" s="1"/>
  <c r="T9" i="287"/>
  <c r="AC9" i="287" s="1"/>
  <c r="U9" i="287"/>
  <c r="AD9" i="287" s="1"/>
  <c r="V9" i="287"/>
  <c r="AE9" i="287" s="1"/>
  <c r="W9" i="287"/>
  <c r="AF9" i="287" s="1"/>
  <c r="T10" i="287"/>
  <c r="AC10" i="287" s="1"/>
  <c r="U10" i="287"/>
  <c r="AD10" i="287" s="1"/>
  <c r="V10" i="287"/>
  <c r="AE10" i="287" s="1"/>
  <c r="W10" i="287"/>
  <c r="AF10" i="287" s="1"/>
  <c r="T11" i="287"/>
  <c r="AC11" i="287" s="1"/>
  <c r="U11" i="287"/>
  <c r="AD11" i="287" s="1"/>
  <c r="V11" i="287"/>
  <c r="AE11" i="287" s="1"/>
  <c r="W11" i="287"/>
  <c r="AF11" i="287" s="1"/>
  <c r="T12" i="287"/>
  <c r="AC12" i="287" s="1"/>
  <c r="U12" i="287"/>
  <c r="AD12" i="287" s="1"/>
  <c r="V12" i="287"/>
  <c r="AE12" i="287" s="1"/>
  <c r="W12" i="287"/>
  <c r="AF12" i="287" s="1"/>
  <c r="T13" i="287"/>
  <c r="AC13" i="287" s="1"/>
  <c r="U13" i="287"/>
  <c r="AD13" i="287" s="1"/>
  <c r="V13" i="287"/>
  <c r="AE13" i="287" s="1"/>
  <c r="W13" i="287"/>
  <c r="AF13" i="287" s="1"/>
  <c r="T14" i="287"/>
  <c r="U14" i="287"/>
  <c r="AD14" i="287" s="1"/>
  <c r="V14" i="287"/>
  <c r="AE14" i="287" s="1"/>
  <c r="W14" i="287"/>
  <c r="AF14" i="287" s="1"/>
  <c r="T15" i="287"/>
  <c r="AC15" i="287" s="1"/>
  <c r="U15" i="287"/>
  <c r="AD15" i="287" s="1"/>
  <c r="V15" i="287"/>
  <c r="AE15" i="287" s="1"/>
  <c r="W15" i="287"/>
  <c r="AF15" i="287" s="1"/>
  <c r="T16" i="287"/>
  <c r="AC16" i="287" s="1"/>
  <c r="U16" i="287"/>
  <c r="AD16" i="287" s="1"/>
  <c r="V16" i="287"/>
  <c r="AE16" i="287" s="1"/>
  <c r="W16" i="287"/>
  <c r="AF16" i="287" s="1"/>
  <c r="T17" i="287"/>
  <c r="AC17" i="287" s="1"/>
  <c r="U17" i="287"/>
  <c r="AD17" i="287" s="1"/>
  <c r="V17" i="287"/>
  <c r="AE17" i="287" s="1"/>
  <c r="W17" i="287"/>
  <c r="AF17" i="287" s="1"/>
  <c r="T18" i="287"/>
  <c r="U18" i="287"/>
  <c r="V18" i="287"/>
  <c r="W18" i="287"/>
  <c r="T19" i="287"/>
  <c r="AC19" i="287" s="1"/>
  <c r="U19" i="287"/>
  <c r="AD19" i="287" s="1"/>
  <c r="V19" i="287"/>
  <c r="AE19" i="287" s="1"/>
  <c r="W19" i="287"/>
  <c r="AF19" i="287" s="1"/>
  <c r="T20" i="287"/>
  <c r="AC20" i="287" s="1"/>
  <c r="U20" i="287"/>
  <c r="AD20" i="287" s="1"/>
  <c r="V20" i="287"/>
  <c r="AE20" i="287" s="1"/>
  <c r="W20" i="287"/>
  <c r="AF20" i="287" s="1"/>
  <c r="T21" i="287"/>
  <c r="AC21" i="287" s="1"/>
  <c r="U21" i="287"/>
  <c r="AD21" i="287" s="1"/>
  <c r="V21" i="287"/>
  <c r="AE21" i="287" s="1"/>
  <c r="W21" i="287"/>
  <c r="AF21" i="287" s="1"/>
  <c r="T22" i="287"/>
  <c r="U22" i="287"/>
  <c r="V22" i="287"/>
  <c r="W22" i="287"/>
  <c r="T23" i="287"/>
  <c r="AC23" i="287" s="1"/>
  <c r="U23" i="287"/>
  <c r="AD23" i="287" s="1"/>
  <c r="V23" i="287"/>
  <c r="AE23" i="287" s="1"/>
  <c r="W23" i="287"/>
  <c r="AF23" i="287" s="1"/>
  <c r="T24" i="287"/>
  <c r="U24" i="287"/>
  <c r="V24" i="287"/>
  <c r="W24" i="287"/>
  <c r="T25" i="287"/>
  <c r="AC25" i="287" s="1"/>
  <c r="U25" i="287"/>
  <c r="AD25" i="287" s="1"/>
  <c r="V25" i="287"/>
  <c r="AE25" i="287" s="1"/>
  <c r="W25" i="287"/>
  <c r="AF25" i="287" s="1"/>
  <c r="T26" i="287"/>
  <c r="AC26" i="287" s="1"/>
  <c r="U26" i="287"/>
  <c r="AD26" i="287" s="1"/>
  <c r="V26" i="287"/>
  <c r="AE26" i="287" s="1"/>
  <c r="W26" i="287"/>
  <c r="AF26" i="287" s="1"/>
  <c r="T27" i="287"/>
  <c r="U27" i="287"/>
  <c r="V27" i="287"/>
  <c r="W27" i="287"/>
  <c r="T28" i="287"/>
  <c r="U28" i="287"/>
  <c r="V28" i="287"/>
  <c r="W28" i="287"/>
  <c r="T29" i="287"/>
  <c r="U29" i="287"/>
  <c r="V29" i="287"/>
  <c r="W29" i="287"/>
  <c r="T30" i="287"/>
  <c r="U30" i="287"/>
  <c r="AD30" i="287" s="1"/>
  <c r="V30" i="287"/>
  <c r="AE30" i="287" s="1"/>
  <c r="W30" i="287"/>
  <c r="AF30" i="287" s="1"/>
  <c r="T31" i="287"/>
  <c r="AC31" i="287" s="1"/>
  <c r="U31" i="287"/>
  <c r="AD31" i="287" s="1"/>
  <c r="V31" i="287"/>
  <c r="AE31" i="287" s="1"/>
  <c r="W31" i="287"/>
  <c r="AF31" i="287" s="1"/>
  <c r="T32" i="287"/>
  <c r="AC32" i="287" s="1"/>
  <c r="U32" i="287"/>
  <c r="AD32" i="287" s="1"/>
  <c r="V32" i="287"/>
  <c r="AE32" i="287" s="1"/>
  <c r="W32" i="287"/>
  <c r="AF32" i="287" s="1"/>
  <c r="T33" i="287"/>
  <c r="AC33" i="287" s="1"/>
  <c r="U33" i="287"/>
  <c r="AD33" i="287" s="1"/>
  <c r="V33" i="287"/>
  <c r="AE33" i="287" s="1"/>
  <c r="W33" i="287"/>
  <c r="AF33" i="287" s="1"/>
  <c r="T34" i="287"/>
  <c r="AC34" i="287" s="1"/>
  <c r="U34" i="287"/>
  <c r="AD34" i="287" s="1"/>
  <c r="V34" i="287"/>
  <c r="AE34" i="287" s="1"/>
  <c r="W34" i="287"/>
  <c r="AF34" i="287" s="1"/>
  <c r="T35" i="287"/>
  <c r="AC35" i="287" s="1"/>
  <c r="U35" i="287"/>
  <c r="AD35" i="287" s="1"/>
  <c r="V35" i="287"/>
  <c r="AE35" i="287" s="1"/>
  <c r="W35" i="287"/>
  <c r="AF35" i="287" s="1"/>
  <c r="T36" i="287"/>
  <c r="AC36" i="287" s="1"/>
  <c r="U36" i="287"/>
  <c r="AD36" i="287" s="1"/>
  <c r="V36" i="287"/>
  <c r="AE36" i="287" s="1"/>
  <c r="W36" i="287"/>
  <c r="AF36" i="287" s="1"/>
  <c r="T37" i="287"/>
  <c r="AC37" i="287" s="1"/>
  <c r="U37" i="287"/>
  <c r="AD37" i="287" s="1"/>
  <c r="V37" i="287"/>
  <c r="AE37" i="287" s="1"/>
  <c r="W37" i="287"/>
  <c r="AF37" i="287" s="1"/>
  <c r="T38" i="287"/>
  <c r="U38" i="287"/>
  <c r="AD38" i="287" s="1"/>
  <c r="V38" i="287"/>
  <c r="AE38" i="287" s="1"/>
  <c r="W38" i="287"/>
  <c r="AF38" i="287" s="1"/>
  <c r="T39" i="287"/>
  <c r="AC39" i="287" s="1"/>
  <c r="U39" i="287"/>
  <c r="AD39" i="287" s="1"/>
  <c r="V39" i="287"/>
  <c r="AE39" i="287" s="1"/>
  <c r="W39" i="287"/>
  <c r="AF39" i="287" s="1"/>
  <c r="T40" i="287"/>
  <c r="AC40" i="287" s="1"/>
  <c r="U40" i="287"/>
  <c r="AD40" i="287" s="1"/>
  <c r="V40" i="287"/>
  <c r="AE40" i="287" s="1"/>
  <c r="W40" i="287"/>
  <c r="AF40" i="287" s="1"/>
  <c r="T41" i="287"/>
  <c r="AC41" i="287" s="1"/>
  <c r="U41" i="287"/>
  <c r="AD41" i="287" s="1"/>
  <c r="V41" i="287"/>
  <c r="AE41" i="287" s="1"/>
  <c r="W41" i="287"/>
  <c r="AF41" i="287" s="1"/>
  <c r="T42" i="287"/>
  <c r="AC42" i="287" s="1"/>
  <c r="U42" i="287"/>
  <c r="AD42" i="287" s="1"/>
  <c r="V42" i="287"/>
  <c r="AE42" i="287" s="1"/>
  <c r="W42" i="287"/>
  <c r="AF42" i="287" s="1"/>
  <c r="T43" i="287"/>
  <c r="AC43" i="287" s="1"/>
  <c r="U43" i="287"/>
  <c r="AD43" i="287" s="1"/>
  <c r="V43" i="287"/>
  <c r="AE43" i="287" s="1"/>
  <c r="W43" i="287"/>
  <c r="AF43" i="287" s="1"/>
  <c r="S8" i="287"/>
  <c r="AB8" i="287" s="1"/>
  <c r="S9" i="287"/>
  <c r="AB9" i="287" s="1"/>
  <c r="S10" i="287"/>
  <c r="AB10" i="287" s="1"/>
  <c r="S11" i="287"/>
  <c r="S12" i="287"/>
  <c r="S13" i="287"/>
  <c r="AB13" i="287" s="1"/>
  <c r="S14" i="287"/>
  <c r="AB14" i="287" s="1"/>
  <c r="S15" i="287"/>
  <c r="AB15" i="287" s="1"/>
  <c r="S16" i="287"/>
  <c r="AB16" i="287" s="1"/>
  <c r="S17" i="287"/>
  <c r="AB17" i="287" s="1"/>
  <c r="S18" i="287"/>
  <c r="S19" i="287"/>
  <c r="AB19" i="287" s="1"/>
  <c r="S20" i="287"/>
  <c r="AB20" i="287" s="1"/>
  <c r="S21" i="287"/>
  <c r="AB21" i="287" s="1"/>
  <c r="S22" i="287"/>
  <c r="S23" i="287"/>
  <c r="AB23" i="287" s="1"/>
  <c r="S24" i="287"/>
  <c r="S25" i="287"/>
  <c r="AB25" i="287" s="1"/>
  <c r="S26" i="287"/>
  <c r="AB26" i="287" s="1"/>
  <c r="S27" i="287"/>
  <c r="S28" i="287"/>
  <c r="S29" i="287"/>
  <c r="S30" i="287"/>
  <c r="AB30" i="287" s="1"/>
  <c r="S31" i="287"/>
  <c r="AB31" i="287" s="1"/>
  <c r="S32" i="287"/>
  <c r="AB32" i="287" s="1"/>
  <c r="S33" i="287"/>
  <c r="AB33" i="287" s="1"/>
  <c r="S34" i="287"/>
  <c r="AB34" i="287" s="1"/>
  <c r="S35" i="287"/>
  <c r="AB35" i="287" s="1"/>
  <c r="S36" i="287"/>
  <c r="AB36" i="287" s="1"/>
  <c r="S37" i="287"/>
  <c r="AB37" i="287" s="1"/>
  <c r="S38" i="287"/>
  <c r="AB38" i="287" s="1"/>
  <c r="S39" i="287"/>
  <c r="AB39" i="287" s="1"/>
  <c r="S40" i="287"/>
  <c r="AB40" i="287" s="1"/>
  <c r="S41" i="287"/>
  <c r="S42" i="287"/>
  <c r="AB42" i="287" s="1"/>
  <c r="S43" i="287"/>
  <c r="S7" i="287"/>
  <c r="J119" i="155"/>
  <c r="J118" i="155"/>
  <c r="H60" i="194"/>
  <c r="H58" i="194"/>
  <c r="H52" i="194"/>
  <c r="H50" i="194"/>
  <c r="H42" i="194"/>
  <c r="H37" i="194"/>
  <c r="H36" i="194"/>
  <c r="H35" i="194"/>
  <c r="H34" i="194"/>
  <c r="H29" i="194"/>
  <c r="H27" i="194"/>
  <c r="H21" i="194"/>
  <c r="H19" i="194"/>
  <c r="H13" i="194"/>
  <c r="H11" i="194"/>
  <c r="W221" i="53"/>
  <c r="X221" i="53"/>
  <c r="Y221" i="53"/>
  <c r="Z221" i="53"/>
  <c r="V221" i="53"/>
  <c r="J168" i="239"/>
  <c r="K168" i="239"/>
  <c r="L168" i="239"/>
  <c r="M168" i="239"/>
  <c r="I168" i="239"/>
  <c r="J92" i="239"/>
  <c r="K92" i="239"/>
  <c r="L92" i="239"/>
  <c r="M92" i="239"/>
  <c r="I92" i="239"/>
  <c r="J116" i="239"/>
  <c r="K116" i="239"/>
  <c r="L116" i="239"/>
  <c r="M116" i="239"/>
  <c r="I116" i="239"/>
  <c r="J155" i="239"/>
  <c r="K155" i="239"/>
  <c r="L155" i="239"/>
  <c r="M155" i="239"/>
  <c r="I155" i="239"/>
  <c r="J79" i="239"/>
  <c r="K79" i="239"/>
  <c r="L79" i="239"/>
  <c r="M79" i="239"/>
  <c r="I79" i="239"/>
  <c r="J105" i="239"/>
  <c r="K105" i="239"/>
  <c r="L105" i="239"/>
  <c r="M105" i="239"/>
  <c r="I105" i="239"/>
  <c r="J140" i="239"/>
  <c r="K140" i="239"/>
  <c r="L140" i="239"/>
  <c r="M140" i="239"/>
  <c r="I140" i="239"/>
  <c r="J127" i="239"/>
  <c r="K127" i="239"/>
  <c r="L127" i="239"/>
  <c r="M127" i="239"/>
  <c r="I127" i="239"/>
  <c r="K334" i="155"/>
  <c r="K302" i="155"/>
  <c r="T21" i="41"/>
  <c r="U21" i="41"/>
  <c r="V21" i="41"/>
  <c r="S21" i="41"/>
  <c r="O334" i="33"/>
  <c r="P334" i="33"/>
  <c r="Q334" i="33"/>
  <c r="R334" i="33"/>
  <c r="O323" i="33"/>
  <c r="P323" i="33"/>
  <c r="Q323" i="33"/>
  <c r="R323" i="33"/>
  <c r="O312" i="33"/>
  <c r="P312" i="33"/>
  <c r="Q312" i="33"/>
  <c r="R312" i="33"/>
  <c r="O301" i="33"/>
  <c r="P301" i="33"/>
  <c r="P305" i="33" s="1"/>
  <c r="Q73" i="56" s="1"/>
  <c r="Q301" i="33"/>
  <c r="R301" i="33"/>
  <c r="J47" i="266"/>
  <c r="K47" i="266"/>
  <c r="L47" i="266"/>
  <c r="M47" i="266"/>
  <c r="L12" i="266"/>
  <c r="M12" i="266"/>
  <c r="L13" i="266"/>
  <c r="M13" i="266"/>
  <c r="L35" i="266"/>
  <c r="M35" i="266"/>
  <c r="I47" i="266"/>
  <c r="K54" i="240"/>
  <c r="Y31" i="257"/>
  <c r="Z31" i="257"/>
  <c r="AA31" i="257"/>
  <c r="AB31" i="257"/>
  <c r="X31" i="257"/>
  <c r="Y18" i="257"/>
  <c r="Z18" i="257"/>
  <c r="AA18" i="257"/>
  <c r="AB18" i="257"/>
  <c r="X18" i="257"/>
  <c r="Y48" i="257"/>
  <c r="Z48" i="257"/>
  <c r="AA48" i="257"/>
  <c r="AB48" i="257"/>
  <c r="X48" i="257"/>
  <c r="I61" i="266"/>
  <c r="I193" i="266" s="1"/>
  <c r="I62" i="266"/>
  <c r="I63" i="266"/>
  <c r="I195" i="266" s="1"/>
  <c r="I64" i="266"/>
  <c r="I196" i="266" s="1"/>
  <c r="I65" i="266"/>
  <c r="I197" i="266" s="1"/>
  <c r="J61" i="266"/>
  <c r="J193" i="266" s="1"/>
  <c r="J62" i="266"/>
  <c r="J194" i="266" s="1"/>
  <c r="J63" i="266"/>
  <c r="J195" i="266" s="1"/>
  <c r="J64" i="266"/>
  <c r="J196" i="266" s="1"/>
  <c r="J65" i="266"/>
  <c r="J197" i="266" s="1"/>
  <c r="K60" i="266"/>
  <c r="K61" i="266"/>
  <c r="K193" i="266" s="1"/>
  <c r="K62" i="266"/>
  <c r="K194" i="266" s="1"/>
  <c r="K63" i="266"/>
  <c r="K195" i="266" s="1"/>
  <c r="K64" i="266"/>
  <c r="K196" i="266" s="1"/>
  <c r="K65" i="266"/>
  <c r="K197" i="266" s="1"/>
  <c r="L60" i="266"/>
  <c r="L192" i="266" s="1"/>
  <c r="L61" i="266"/>
  <c r="L193" i="266" s="1"/>
  <c r="L62" i="266"/>
  <c r="L194" i="266" s="1"/>
  <c r="L63" i="266"/>
  <c r="L195" i="266" s="1"/>
  <c r="L64" i="266"/>
  <c r="L196" i="266" s="1"/>
  <c r="L65" i="266"/>
  <c r="L197" i="266" s="1"/>
  <c r="M60" i="266"/>
  <c r="M61" i="266"/>
  <c r="M193" i="266" s="1"/>
  <c r="M62" i="266"/>
  <c r="M194" i="266" s="1"/>
  <c r="M63" i="266"/>
  <c r="M195" i="266" s="1"/>
  <c r="M64" i="266"/>
  <c r="M196" i="266" s="1"/>
  <c r="M65" i="266"/>
  <c r="M197" i="266" s="1"/>
  <c r="N132" i="266"/>
  <c r="N127" i="266"/>
  <c r="N128" i="266"/>
  <c r="N129" i="266"/>
  <c r="N130" i="266"/>
  <c r="N131" i="266"/>
  <c r="R12" i="36"/>
  <c r="R13" i="36" s="1"/>
  <c r="R13" i="35"/>
  <c r="I45" i="266" s="1"/>
  <c r="S12" i="35"/>
  <c r="J40" i="266" s="1"/>
  <c r="T12" i="35"/>
  <c r="K40" i="266" s="1"/>
  <c r="U12" i="35"/>
  <c r="L40" i="266"/>
  <c r="V12" i="35"/>
  <c r="M40" i="266"/>
  <c r="R12" i="35"/>
  <c r="P31" i="56"/>
  <c r="H24" i="290"/>
  <c r="H25" i="290"/>
  <c r="H26" i="290"/>
  <c r="H27" i="290"/>
  <c r="H28" i="290"/>
  <c r="H29" i="290"/>
  <c r="H30" i="290"/>
  <c r="H31" i="290"/>
  <c r="H32" i="290"/>
  <c r="H33" i="290"/>
  <c r="H34" i="290"/>
  <c r="H35" i="290"/>
  <c r="H36" i="290"/>
  <c r="H37" i="290"/>
  <c r="H38" i="290"/>
  <c r="H39" i="290"/>
  <c r="H40" i="290"/>
  <c r="H41" i="290"/>
  <c r="H42" i="290"/>
  <c r="H43" i="290"/>
  <c r="H44" i="290"/>
  <c r="H45" i="290"/>
  <c r="H46" i="290"/>
  <c r="H47" i="290"/>
  <c r="H48" i="290"/>
  <c r="H49" i="290"/>
  <c r="H50" i="290"/>
  <c r="H51" i="290"/>
  <c r="H52" i="290"/>
  <c r="H53" i="290"/>
  <c r="H54" i="290"/>
  <c r="H55" i="290"/>
  <c r="H56" i="290"/>
  <c r="H57" i="290"/>
  <c r="H58" i="290"/>
  <c r="H59" i="290"/>
  <c r="H60" i="290"/>
  <c r="H61" i="290"/>
  <c r="H62" i="290"/>
  <c r="H63" i="290"/>
  <c r="H64" i="290"/>
  <c r="H65" i="290"/>
  <c r="H66" i="290"/>
  <c r="H67" i="290"/>
  <c r="H68" i="290"/>
  <c r="H69" i="290"/>
  <c r="H70" i="290"/>
  <c r="H71" i="290"/>
  <c r="H72" i="290"/>
  <c r="H73" i="290"/>
  <c r="H74" i="290"/>
  <c r="H75" i="290"/>
  <c r="H76" i="290"/>
  <c r="H77" i="290"/>
  <c r="H78" i="290"/>
  <c r="H79" i="290"/>
  <c r="H80" i="290"/>
  <c r="H81" i="290"/>
  <c r="H82" i="290"/>
  <c r="H83" i="290"/>
  <c r="H84" i="290"/>
  <c r="H85" i="290"/>
  <c r="H86" i="290"/>
  <c r="H87" i="290"/>
  <c r="H88" i="290"/>
  <c r="H89" i="290"/>
  <c r="H90" i="290"/>
  <c r="H91" i="290"/>
  <c r="H92" i="290"/>
  <c r="H93" i="290"/>
  <c r="H94" i="290"/>
  <c r="H95" i="290"/>
  <c r="H96" i="290"/>
  <c r="H97" i="290"/>
  <c r="H98" i="290"/>
  <c r="H99" i="290"/>
  <c r="H100" i="290"/>
  <c r="H101" i="290"/>
  <c r="H102" i="290"/>
  <c r="H103" i="290"/>
  <c r="H104" i="290"/>
  <c r="H105" i="290"/>
  <c r="H106" i="290"/>
  <c r="H107" i="290"/>
  <c r="H108" i="290"/>
  <c r="H109" i="290"/>
  <c r="H110" i="290"/>
  <c r="H111" i="290"/>
  <c r="H112" i="290"/>
  <c r="H113" i="290"/>
  <c r="H114" i="290"/>
  <c r="H115" i="290"/>
  <c r="H116" i="290"/>
  <c r="H117" i="290"/>
  <c r="H118" i="290"/>
  <c r="H119" i="290"/>
  <c r="H120" i="290"/>
  <c r="H121" i="290"/>
  <c r="H122" i="290"/>
  <c r="H123" i="290"/>
  <c r="H124" i="290"/>
  <c r="H125" i="290"/>
  <c r="H126" i="290"/>
  <c r="H127" i="290"/>
  <c r="H128" i="290"/>
  <c r="H129" i="290"/>
  <c r="H130" i="290"/>
  <c r="H131" i="290"/>
  <c r="H132" i="290"/>
  <c r="H133" i="290"/>
  <c r="H134" i="290"/>
  <c r="H135" i="290"/>
  <c r="H136" i="290"/>
  <c r="H137" i="290"/>
  <c r="H138" i="290"/>
  <c r="H139" i="290"/>
  <c r="H140" i="290"/>
  <c r="H141" i="290"/>
  <c r="H142" i="290"/>
  <c r="H143" i="290"/>
  <c r="H144" i="290"/>
  <c r="H145" i="290"/>
  <c r="H146" i="290"/>
  <c r="H147" i="290"/>
  <c r="H148" i="290"/>
  <c r="H149" i="290"/>
  <c r="H150" i="290"/>
  <c r="H151" i="290"/>
  <c r="H152" i="290"/>
  <c r="H153" i="290"/>
  <c r="H154" i="290"/>
  <c r="H155" i="290"/>
  <c r="H156" i="290"/>
  <c r="H157" i="290"/>
  <c r="H158" i="290"/>
  <c r="H159" i="290"/>
  <c r="H160" i="290"/>
  <c r="H161" i="290"/>
  <c r="H162" i="290"/>
  <c r="H163" i="290"/>
  <c r="H164" i="290"/>
  <c r="H165" i="290"/>
  <c r="H166" i="290"/>
  <c r="H167" i="290"/>
  <c r="H168" i="290"/>
  <c r="H169" i="290"/>
  <c r="H170" i="290"/>
  <c r="H171" i="290"/>
  <c r="H172" i="290"/>
  <c r="H173" i="290"/>
  <c r="H174" i="290"/>
  <c r="H175" i="290"/>
  <c r="H176" i="290"/>
  <c r="H177" i="290"/>
  <c r="H178" i="290"/>
  <c r="H179" i="290"/>
  <c r="H180" i="290"/>
  <c r="H181" i="290"/>
  <c r="H182" i="290"/>
  <c r="H183" i="290"/>
  <c r="H184" i="290"/>
  <c r="H185" i="290"/>
  <c r="H186" i="290"/>
  <c r="H187" i="290"/>
  <c r="H188" i="290"/>
  <c r="H189" i="290"/>
  <c r="H190" i="290"/>
  <c r="H191" i="290"/>
  <c r="H192" i="290"/>
  <c r="H193" i="290"/>
  <c r="H194" i="290"/>
  <c r="H195" i="290"/>
  <c r="H196" i="290"/>
  <c r="H197" i="290"/>
  <c r="H198" i="290"/>
  <c r="H199" i="290"/>
  <c r="H200" i="290"/>
  <c r="H201" i="290"/>
  <c r="H202" i="290"/>
  <c r="H203" i="290"/>
  <c r="H204" i="290"/>
  <c r="H205" i="290"/>
  <c r="H206" i="290"/>
  <c r="H207" i="290"/>
  <c r="H208" i="290"/>
  <c r="H209" i="290"/>
  <c r="H210" i="290"/>
  <c r="H211" i="290"/>
  <c r="H212" i="290"/>
  <c r="H213" i="290"/>
  <c r="H214" i="290"/>
  <c r="H215" i="290"/>
  <c r="H216" i="290"/>
  <c r="H217" i="290"/>
  <c r="H218" i="290"/>
  <c r="H219" i="290"/>
  <c r="H220" i="290"/>
  <c r="H221" i="290"/>
  <c r="H222" i="290"/>
  <c r="H223" i="290"/>
  <c r="H224" i="290"/>
  <c r="H225" i="290"/>
  <c r="H226" i="290"/>
  <c r="H227" i="290"/>
  <c r="H228" i="290"/>
  <c r="H229" i="290"/>
  <c r="H230" i="290"/>
  <c r="H231" i="290"/>
  <c r="H232" i="290"/>
  <c r="H233" i="290"/>
  <c r="H234" i="290"/>
  <c r="H235" i="290"/>
  <c r="H236" i="290"/>
  <c r="H237" i="290"/>
  <c r="H238" i="290"/>
  <c r="H239" i="290"/>
  <c r="H240" i="290"/>
  <c r="H241" i="290"/>
  <c r="H242" i="290"/>
  <c r="H243" i="290"/>
  <c r="H244" i="290"/>
  <c r="H245" i="290"/>
  <c r="H246" i="290"/>
  <c r="H247" i="290"/>
  <c r="H248" i="290"/>
  <c r="H249" i="290"/>
  <c r="H250" i="290"/>
  <c r="H251" i="290"/>
  <c r="H252" i="290"/>
  <c r="H253" i="290"/>
  <c r="H254" i="290"/>
  <c r="H255" i="290"/>
  <c r="H256" i="290"/>
  <c r="H257" i="290"/>
  <c r="H258" i="290"/>
  <c r="H259" i="290"/>
  <c r="H260" i="290"/>
  <c r="H261" i="290"/>
  <c r="H262" i="290"/>
  <c r="H263" i="290"/>
  <c r="H264" i="290"/>
  <c r="H265" i="290"/>
  <c r="H266" i="290"/>
  <c r="H267" i="290"/>
  <c r="H268" i="290"/>
  <c r="H269" i="290"/>
  <c r="H270" i="290"/>
  <c r="H271" i="290"/>
  <c r="H272" i="290"/>
  <c r="H273" i="290"/>
  <c r="H274" i="290"/>
  <c r="H275" i="290"/>
  <c r="H276" i="290"/>
  <c r="H277" i="290"/>
  <c r="H278" i="290"/>
  <c r="H279" i="290"/>
  <c r="H280" i="290"/>
  <c r="H281" i="290"/>
  <c r="H282" i="290"/>
  <c r="H283" i="290"/>
  <c r="H284" i="290"/>
  <c r="H285" i="290"/>
  <c r="H286" i="290"/>
  <c r="H287" i="290"/>
  <c r="H288" i="290"/>
  <c r="H289" i="290"/>
  <c r="H290" i="290"/>
  <c r="H291" i="290"/>
  <c r="H292" i="290"/>
  <c r="H293" i="290"/>
  <c r="H294" i="290"/>
  <c r="H295" i="290"/>
  <c r="H296" i="290"/>
  <c r="H297" i="290"/>
  <c r="H298" i="290"/>
  <c r="H299" i="290"/>
  <c r="H300" i="290"/>
  <c r="H301" i="290"/>
  <c r="H302" i="290"/>
  <c r="H303" i="290"/>
  <c r="H304" i="290"/>
  <c r="H305" i="290"/>
  <c r="H306" i="290"/>
  <c r="H307" i="290"/>
  <c r="H308" i="290"/>
  <c r="H309" i="290"/>
  <c r="H310" i="290"/>
  <c r="H311" i="290"/>
  <c r="H312" i="290"/>
  <c r="H313" i="290"/>
  <c r="H314" i="290"/>
  <c r="H315" i="290"/>
  <c r="H316" i="290"/>
  <c r="H317" i="290"/>
  <c r="H318" i="290"/>
  <c r="H319" i="290"/>
  <c r="H320" i="290"/>
  <c r="H321" i="290"/>
  <c r="H322" i="290"/>
  <c r="H323" i="290"/>
  <c r="H324" i="290"/>
  <c r="H325" i="290"/>
  <c r="H326" i="290"/>
  <c r="H327" i="290"/>
  <c r="H328" i="290"/>
  <c r="H329" i="290"/>
  <c r="H330" i="290"/>
  <c r="H331" i="290"/>
  <c r="H332" i="290"/>
  <c r="H333" i="290"/>
  <c r="H334" i="290"/>
  <c r="H335" i="290"/>
  <c r="H336" i="290"/>
  <c r="H337" i="290"/>
  <c r="H338" i="290"/>
  <c r="H339" i="290"/>
  <c r="H340" i="290"/>
  <c r="H341" i="290"/>
  <c r="H342" i="290"/>
  <c r="H343" i="290"/>
  <c r="H344" i="290"/>
  <c r="H345" i="290"/>
  <c r="H346" i="290"/>
  <c r="H347" i="290"/>
  <c r="H348" i="290"/>
  <c r="H349" i="290"/>
  <c r="H350" i="290"/>
  <c r="H351" i="290"/>
  <c r="H352" i="290"/>
  <c r="H353" i="290"/>
  <c r="H354" i="290"/>
  <c r="H355" i="290"/>
  <c r="H356" i="290"/>
  <c r="H357" i="290"/>
  <c r="H358" i="290"/>
  <c r="H359" i="290"/>
  <c r="H360" i="290"/>
  <c r="H361" i="290"/>
  <c r="H362" i="290"/>
  <c r="H363" i="290"/>
  <c r="H364" i="290"/>
  <c r="H365" i="290"/>
  <c r="H366" i="290"/>
  <c r="H367" i="290"/>
  <c r="H368" i="290"/>
  <c r="H369" i="290"/>
  <c r="H370" i="290"/>
  <c r="H371" i="290"/>
  <c r="H372" i="290"/>
  <c r="H373" i="290"/>
  <c r="H374" i="290"/>
  <c r="H375" i="290"/>
  <c r="H376" i="290"/>
  <c r="H377" i="290"/>
  <c r="H378" i="290"/>
  <c r="H379" i="290"/>
  <c r="H380" i="290"/>
  <c r="H381" i="290"/>
  <c r="H382" i="290"/>
  <c r="H383" i="290"/>
  <c r="H384" i="290"/>
  <c r="H385" i="290"/>
  <c r="H386" i="290"/>
  <c r="H387" i="290"/>
  <c r="H388" i="290"/>
  <c r="H389" i="290"/>
  <c r="H390" i="290"/>
  <c r="H391" i="290"/>
  <c r="H392" i="290"/>
  <c r="H393" i="290"/>
  <c r="H394" i="290"/>
  <c r="H395" i="290"/>
  <c r="H396" i="290"/>
  <c r="H397" i="290"/>
  <c r="H398" i="290"/>
  <c r="H399" i="290"/>
  <c r="H400" i="290"/>
  <c r="H401" i="290"/>
  <c r="H402" i="290"/>
  <c r="H403" i="290"/>
  <c r="H404" i="290"/>
  <c r="H405" i="290"/>
  <c r="H406" i="290"/>
  <c r="H407" i="290"/>
  <c r="H408" i="290"/>
  <c r="H409" i="290"/>
  <c r="H410" i="290"/>
  <c r="H411" i="290"/>
  <c r="H412" i="290"/>
  <c r="H413" i="290"/>
  <c r="H414" i="290"/>
  <c r="H415" i="290"/>
  <c r="H416" i="290"/>
  <c r="H417" i="290"/>
  <c r="H418" i="290"/>
  <c r="H419" i="290"/>
  <c r="H420" i="290"/>
  <c r="H421" i="290"/>
  <c r="H422" i="290"/>
  <c r="H423" i="290"/>
  <c r="H424" i="290"/>
  <c r="H425" i="290"/>
  <c r="H426" i="290"/>
  <c r="H427" i="290"/>
  <c r="H428" i="290"/>
  <c r="H429" i="290"/>
  <c r="H430" i="290"/>
  <c r="H431" i="290"/>
  <c r="H432" i="290"/>
  <c r="H433" i="290"/>
  <c r="H434" i="290"/>
  <c r="H435" i="290"/>
  <c r="H436" i="290"/>
  <c r="H437" i="290"/>
  <c r="H438" i="290"/>
  <c r="H439" i="290"/>
  <c r="H440" i="290"/>
  <c r="H441" i="290"/>
  <c r="H442" i="290"/>
  <c r="H443" i="290"/>
  <c r="H444" i="290"/>
  <c r="H445" i="290"/>
  <c r="H446" i="290"/>
  <c r="H447" i="290"/>
  <c r="H448" i="290"/>
  <c r="H449" i="290"/>
  <c r="H450" i="290"/>
  <c r="H451" i="290"/>
  <c r="H452" i="290"/>
  <c r="H453" i="290"/>
  <c r="H454" i="290"/>
  <c r="H455" i="290"/>
  <c r="H456" i="290"/>
  <c r="H457" i="290"/>
  <c r="H458" i="290"/>
  <c r="H459" i="290"/>
  <c r="H460" i="290"/>
  <c r="H461" i="290"/>
  <c r="H462" i="290"/>
  <c r="H463" i="290"/>
  <c r="H464" i="290"/>
  <c r="H465" i="290"/>
  <c r="H466" i="290"/>
  <c r="H467" i="290"/>
  <c r="H468" i="290"/>
  <c r="H469" i="290"/>
  <c r="A2" i="290"/>
  <c r="C10" i="290" s="1"/>
  <c r="A3" i="290"/>
  <c r="H18" i="288"/>
  <c r="H19" i="288"/>
  <c r="H20" i="288"/>
  <c r="H21" i="288"/>
  <c r="H22" i="288"/>
  <c r="H23" i="288"/>
  <c r="H24" i="288"/>
  <c r="H25" i="288"/>
  <c r="H26" i="288"/>
  <c r="H27" i="288"/>
  <c r="H28" i="288"/>
  <c r="H29" i="288"/>
  <c r="H30" i="288"/>
  <c r="H31" i="288"/>
  <c r="H32" i="288"/>
  <c r="H33" i="288"/>
  <c r="H34" i="288"/>
  <c r="H35" i="288"/>
  <c r="H36" i="288"/>
  <c r="H37" i="288"/>
  <c r="H38" i="288"/>
  <c r="H39" i="288"/>
  <c r="H40" i="288"/>
  <c r="H41" i="288"/>
  <c r="H42" i="288"/>
  <c r="H43" i="288"/>
  <c r="H44" i="288"/>
  <c r="H45" i="288"/>
  <c r="H46" i="288"/>
  <c r="H47" i="288"/>
  <c r="H48" i="288"/>
  <c r="H49" i="288"/>
  <c r="H50" i="288"/>
  <c r="H51" i="288"/>
  <c r="H52" i="288"/>
  <c r="H53" i="288"/>
  <c r="H54" i="288"/>
  <c r="H55" i="288"/>
  <c r="H56" i="288"/>
  <c r="H57" i="288"/>
  <c r="H58" i="288"/>
  <c r="H59" i="288"/>
  <c r="H60" i="288"/>
  <c r="H61" i="288"/>
  <c r="H62" i="288"/>
  <c r="H63" i="288"/>
  <c r="H64" i="288"/>
  <c r="H65" i="288"/>
  <c r="H66" i="288"/>
  <c r="H67" i="288"/>
  <c r="H68" i="288"/>
  <c r="H69" i="288"/>
  <c r="H70" i="288"/>
  <c r="H71" i="288"/>
  <c r="H72" i="288"/>
  <c r="H73" i="288"/>
  <c r="H74" i="288"/>
  <c r="H75" i="288"/>
  <c r="H76" i="288"/>
  <c r="H77" i="288"/>
  <c r="H78" i="288"/>
  <c r="H79" i="288"/>
  <c r="H80" i="288"/>
  <c r="H81" i="288"/>
  <c r="H82" i="288"/>
  <c r="H83" i="288"/>
  <c r="H84" i="288"/>
  <c r="H85" i="288"/>
  <c r="H86" i="288"/>
  <c r="H87" i="288"/>
  <c r="H88" i="288"/>
  <c r="H89" i="288"/>
  <c r="H90" i="288"/>
  <c r="H91" i="288"/>
  <c r="H92" i="288"/>
  <c r="H93" i="288"/>
  <c r="H94" i="288"/>
  <c r="H95" i="288"/>
  <c r="H96" i="288"/>
  <c r="H97" i="288"/>
  <c r="H98" i="288"/>
  <c r="H99" i="288"/>
  <c r="H100" i="288"/>
  <c r="H101" i="288"/>
  <c r="H102" i="288"/>
  <c r="H103" i="288"/>
  <c r="H104" i="288"/>
  <c r="H105" i="288"/>
  <c r="H106" i="288"/>
  <c r="H107" i="288"/>
  <c r="H108" i="288"/>
  <c r="H109" i="288"/>
  <c r="H110" i="288"/>
  <c r="H111" i="288"/>
  <c r="H112" i="288"/>
  <c r="H113" i="288"/>
  <c r="H114" i="288"/>
  <c r="H115" i="288"/>
  <c r="H116" i="288"/>
  <c r="H117" i="288"/>
  <c r="H118" i="288"/>
  <c r="H119" i="288"/>
  <c r="H120" i="288"/>
  <c r="H121" i="288"/>
  <c r="H122" i="288"/>
  <c r="H123" i="288"/>
  <c r="H124" i="288"/>
  <c r="H125" i="288"/>
  <c r="H126" i="288"/>
  <c r="H127" i="288"/>
  <c r="H128" i="288"/>
  <c r="H129" i="288"/>
  <c r="H130" i="288"/>
  <c r="H131" i="288"/>
  <c r="H132" i="288"/>
  <c r="H133" i="288"/>
  <c r="H134" i="288"/>
  <c r="H135" i="288"/>
  <c r="H136" i="288"/>
  <c r="H137" i="288"/>
  <c r="H138" i="288"/>
  <c r="H139" i="288"/>
  <c r="H140" i="288"/>
  <c r="H141" i="288"/>
  <c r="H142" i="288"/>
  <c r="H143" i="288"/>
  <c r="H144" i="288"/>
  <c r="H145" i="288"/>
  <c r="H146" i="288"/>
  <c r="H147" i="288"/>
  <c r="H148" i="288"/>
  <c r="H149" i="288"/>
  <c r="H150" i="288"/>
  <c r="H151" i="288"/>
  <c r="H152" i="288"/>
  <c r="H153" i="288"/>
  <c r="H154" i="288"/>
  <c r="H155" i="288"/>
  <c r="H156" i="288"/>
  <c r="H157" i="288"/>
  <c r="H158" i="288"/>
  <c r="H159" i="288"/>
  <c r="H160" i="288"/>
  <c r="H161" i="288"/>
  <c r="H162" i="288"/>
  <c r="H163" i="288"/>
  <c r="H164" i="288"/>
  <c r="H165" i="288"/>
  <c r="H166" i="288"/>
  <c r="H167" i="288"/>
  <c r="H168" i="288"/>
  <c r="H169" i="288"/>
  <c r="H170" i="288"/>
  <c r="H171" i="288"/>
  <c r="H172" i="288"/>
  <c r="H173" i="288"/>
  <c r="H174" i="288"/>
  <c r="H175" i="288"/>
  <c r="H176" i="288"/>
  <c r="H177" i="288"/>
  <c r="H178" i="288"/>
  <c r="H179" i="288"/>
  <c r="H180" i="288"/>
  <c r="H181" i="288"/>
  <c r="H182" i="288"/>
  <c r="H183" i="288"/>
  <c r="H184" i="288"/>
  <c r="H185" i="288"/>
  <c r="H186" i="288"/>
  <c r="H187" i="288"/>
  <c r="H188" i="288"/>
  <c r="H189" i="288"/>
  <c r="H190" i="288"/>
  <c r="H191" i="288"/>
  <c r="H192" i="288"/>
  <c r="H193" i="288"/>
  <c r="H194" i="288"/>
  <c r="H195" i="288"/>
  <c r="H196" i="288"/>
  <c r="H197" i="288"/>
  <c r="H198" i="288"/>
  <c r="H199" i="288"/>
  <c r="H200" i="288"/>
  <c r="H201" i="288"/>
  <c r="H202" i="288"/>
  <c r="H203" i="288"/>
  <c r="H204" i="288"/>
  <c r="H205" i="288"/>
  <c r="H206" i="288"/>
  <c r="H207" i="288"/>
  <c r="H208" i="288"/>
  <c r="H209" i="288"/>
  <c r="H210" i="288"/>
  <c r="H211" i="288"/>
  <c r="H212" i="288"/>
  <c r="H213" i="288"/>
  <c r="H214" i="288"/>
  <c r="H215" i="288"/>
  <c r="H216" i="288"/>
  <c r="H217" i="288"/>
  <c r="H218" i="288"/>
  <c r="H219" i="288"/>
  <c r="H220" i="288"/>
  <c r="H221" i="288"/>
  <c r="H222" i="288"/>
  <c r="H223" i="288"/>
  <c r="H224" i="288"/>
  <c r="H225" i="288"/>
  <c r="H226" i="288"/>
  <c r="H227" i="288"/>
  <c r="H228" i="288"/>
  <c r="H229" i="288"/>
  <c r="H230" i="288"/>
  <c r="H231" i="288"/>
  <c r="H232" i="288"/>
  <c r="H233" i="288"/>
  <c r="H234" i="288"/>
  <c r="H235" i="288"/>
  <c r="H236" i="288"/>
  <c r="H237" i="288"/>
  <c r="H238" i="288"/>
  <c r="H239" i="288"/>
  <c r="H240" i="288"/>
  <c r="H241" i="288"/>
  <c r="H242" i="288"/>
  <c r="H243" i="288"/>
  <c r="H244" i="288"/>
  <c r="H245" i="288"/>
  <c r="H246" i="288"/>
  <c r="H247" i="288"/>
  <c r="H248" i="288"/>
  <c r="H249" i="288"/>
  <c r="H250" i="288"/>
  <c r="H251" i="288"/>
  <c r="H252" i="288"/>
  <c r="H253" i="288"/>
  <c r="H254" i="288"/>
  <c r="H255" i="288"/>
  <c r="H256" i="288"/>
  <c r="H257" i="288"/>
  <c r="H258" i="288"/>
  <c r="H259" i="288"/>
  <c r="H260" i="288"/>
  <c r="H261" i="288"/>
  <c r="H262" i="288"/>
  <c r="H263" i="288"/>
  <c r="H264" i="288"/>
  <c r="H265" i="288"/>
  <c r="H266" i="288"/>
  <c r="H267" i="288"/>
  <c r="H268" i="288"/>
  <c r="H269" i="288"/>
  <c r="H270" i="288"/>
  <c r="H271" i="288"/>
  <c r="H272" i="288"/>
  <c r="H273" i="288"/>
  <c r="H274" i="288"/>
  <c r="H275" i="288"/>
  <c r="H276" i="288"/>
  <c r="H277" i="288"/>
  <c r="H278" i="288"/>
  <c r="H279" i="288"/>
  <c r="H280" i="288"/>
  <c r="H281" i="288"/>
  <c r="H282" i="288"/>
  <c r="H283" i="288"/>
  <c r="H284" i="288"/>
  <c r="H285" i="288"/>
  <c r="H286" i="288"/>
  <c r="H287" i="288"/>
  <c r="H288" i="288"/>
  <c r="H289" i="288"/>
  <c r="H290" i="288"/>
  <c r="H291" i="288"/>
  <c r="H292" i="288"/>
  <c r="H293" i="288"/>
  <c r="H294" i="288"/>
  <c r="H295" i="288"/>
  <c r="H296" i="288"/>
  <c r="H297" i="288"/>
  <c r="H298" i="288"/>
  <c r="H299" i="288"/>
  <c r="H300" i="288"/>
  <c r="H301" i="288"/>
  <c r="H302" i="288"/>
  <c r="H303" i="288"/>
  <c r="H304" i="288"/>
  <c r="H305" i="288"/>
  <c r="H306" i="288"/>
  <c r="H307" i="288"/>
  <c r="H308" i="288"/>
  <c r="H309" i="288"/>
  <c r="H310" i="288"/>
  <c r="H311" i="288"/>
  <c r="H312" i="288"/>
  <c r="H313" i="288"/>
  <c r="H314" i="288"/>
  <c r="H315" i="288"/>
  <c r="H316" i="288"/>
  <c r="H317" i="288"/>
  <c r="H318" i="288"/>
  <c r="H319" i="288"/>
  <c r="H320" i="288"/>
  <c r="H321" i="288"/>
  <c r="H322" i="288"/>
  <c r="H323" i="288"/>
  <c r="H324" i="288"/>
  <c r="H325" i="288"/>
  <c r="H326" i="288"/>
  <c r="H327" i="288"/>
  <c r="H328" i="288"/>
  <c r="H329" i="288"/>
  <c r="H330" i="288"/>
  <c r="H331" i="288"/>
  <c r="H332" i="288"/>
  <c r="H333" i="288"/>
  <c r="H334" i="288"/>
  <c r="H335" i="288"/>
  <c r="H336" i="288"/>
  <c r="H337" i="288"/>
  <c r="H338" i="288"/>
  <c r="H339" i="288"/>
  <c r="H340" i="288"/>
  <c r="H341" i="288"/>
  <c r="H342" i="288"/>
  <c r="H343" i="288"/>
  <c r="H344" i="288"/>
  <c r="H345" i="288"/>
  <c r="H346" i="288"/>
  <c r="H347" i="288"/>
  <c r="H348" i="288"/>
  <c r="H349" i="288"/>
  <c r="H350" i="288"/>
  <c r="H351" i="288"/>
  <c r="H352" i="288"/>
  <c r="H353" i="288"/>
  <c r="H354" i="288"/>
  <c r="H355" i="288"/>
  <c r="H356" i="288"/>
  <c r="H357" i="288"/>
  <c r="H358" i="288"/>
  <c r="H359" i="288"/>
  <c r="H360" i="288"/>
  <c r="H361" i="288"/>
  <c r="H362" i="288"/>
  <c r="H363" i="288"/>
  <c r="H364" i="288"/>
  <c r="H365" i="288"/>
  <c r="H366" i="288"/>
  <c r="H367" i="288"/>
  <c r="H368" i="288"/>
  <c r="H369" i="288"/>
  <c r="H370" i="288"/>
  <c r="H371" i="288"/>
  <c r="H372" i="288"/>
  <c r="H373" i="288"/>
  <c r="H374" i="288"/>
  <c r="H375" i="288"/>
  <c r="H376" i="288"/>
  <c r="H377" i="288"/>
  <c r="H378" i="288"/>
  <c r="H379" i="288"/>
  <c r="H380" i="288"/>
  <c r="H381" i="288"/>
  <c r="H382" i="288"/>
  <c r="H383" i="288"/>
  <c r="H384" i="288"/>
  <c r="H385" i="288"/>
  <c r="H386" i="288"/>
  <c r="H387" i="288"/>
  <c r="H388" i="288"/>
  <c r="H389" i="288"/>
  <c r="H390" i="288"/>
  <c r="H391" i="288"/>
  <c r="H392" i="288"/>
  <c r="H393" i="288"/>
  <c r="H394" i="288"/>
  <c r="H395" i="288"/>
  <c r="H396" i="288"/>
  <c r="H397" i="288"/>
  <c r="H398" i="288"/>
  <c r="H399" i="288"/>
  <c r="H400" i="288"/>
  <c r="H401" i="288"/>
  <c r="H402" i="288"/>
  <c r="H403" i="288"/>
  <c r="H404" i="288"/>
  <c r="H405" i="288"/>
  <c r="H406" i="288"/>
  <c r="H407" i="288"/>
  <c r="H408" i="288"/>
  <c r="H409" i="288"/>
  <c r="H410" i="288"/>
  <c r="H411" i="288"/>
  <c r="H412" i="288"/>
  <c r="H413" i="288"/>
  <c r="H414" i="288"/>
  <c r="H415" i="288"/>
  <c r="H416" i="288"/>
  <c r="H417" i="288"/>
  <c r="H418" i="288"/>
  <c r="H419" i="288"/>
  <c r="H420" i="288"/>
  <c r="H421" i="288"/>
  <c r="H422" i="288"/>
  <c r="H423" i="288"/>
  <c r="H424" i="288"/>
  <c r="H425" i="288"/>
  <c r="H426" i="288"/>
  <c r="H427" i="288"/>
  <c r="H428" i="288"/>
  <c r="H429" i="288"/>
  <c r="H430" i="288"/>
  <c r="H431" i="288"/>
  <c r="H432" i="288"/>
  <c r="H433" i="288"/>
  <c r="H434" i="288"/>
  <c r="H435" i="288"/>
  <c r="H436" i="288"/>
  <c r="H437" i="288"/>
  <c r="H438" i="288"/>
  <c r="H439" i="288"/>
  <c r="H440" i="288"/>
  <c r="H441" i="288"/>
  <c r="H442" i="288"/>
  <c r="H443" i="288"/>
  <c r="H444" i="288"/>
  <c r="H445" i="288"/>
  <c r="H446" i="288"/>
  <c r="H447" i="288"/>
  <c r="H448" i="288"/>
  <c r="H449" i="288"/>
  <c r="H450" i="288"/>
  <c r="H451" i="288"/>
  <c r="H452" i="288"/>
  <c r="H453" i="288"/>
  <c r="H454" i="288"/>
  <c r="H455" i="288"/>
  <c r="H456" i="288"/>
  <c r="H457" i="288"/>
  <c r="H458" i="288"/>
  <c r="H459" i="288"/>
  <c r="H460" i="288"/>
  <c r="H461" i="288"/>
  <c r="H462" i="288"/>
  <c r="H17" i="288"/>
  <c r="A2" i="288"/>
  <c r="E6" i="288" s="1"/>
  <c r="A3" i="288"/>
  <c r="Q8" i="287"/>
  <c r="Q9" i="287"/>
  <c r="Q10" i="287"/>
  <c r="Q11" i="287"/>
  <c r="Q12" i="287"/>
  <c r="Q13" i="287"/>
  <c r="Q14" i="287"/>
  <c r="Q15" i="287"/>
  <c r="Q16" i="287"/>
  <c r="Q17" i="287"/>
  <c r="Q19" i="287"/>
  <c r="Q20" i="287"/>
  <c r="Q21" i="287"/>
  <c r="Q23" i="287"/>
  <c r="Q25" i="287"/>
  <c r="Q26" i="287"/>
  <c r="Q30" i="287"/>
  <c r="Q31" i="287"/>
  <c r="Q32" i="287"/>
  <c r="Q33" i="287"/>
  <c r="Q34" i="287"/>
  <c r="Q35" i="287"/>
  <c r="Q36" i="287"/>
  <c r="Q37" i="287"/>
  <c r="Q38" i="287"/>
  <c r="Q39" i="287"/>
  <c r="Q40" i="287"/>
  <c r="Q41" i="287"/>
  <c r="Q42" i="287"/>
  <c r="Q43" i="287"/>
  <c r="J7" i="287"/>
  <c r="J8" i="287"/>
  <c r="J9" i="287"/>
  <c r="J10" i="287"/>
  <c r="J11" i="287"/>
  <c r="J12" i="287"/>
  <c r="J13" i="287"/>
  <c r="J14" i="287"/>
  <c r="J15" i="287"/>
  <c r="J16" i="287"/>
  <c r="J17" i="287"/>
  <c r="J18" i="287"/>
  <c r="J19" i="287"/>
  <c r="J20" i="287"/>
  <c r="J21" i="287"/>
  <c r="J22" i="287"/>
  <c r="J23" i="287"/>
  <c r="J24" i="287"/>
  <c r="J25" i="287"/>
  <c r="J26" i="287"/>
  <c r="J27" i="287"/>
  <c r="J28" i="287"/>
  <c r="J29" i="287"/>
  <c r="J30" i="287"/>
  <c r="J31" i="287"/>
  <c r="J32" i="287"/>
  <c r="J33" i="287"/>
  <c r="J34" i="287"/>
  <c r="J35" i="287"/>
  <c r="J36" i="287"/>
  <c r="J37" i="287"/>
  <c r="J38" i="287"/>
  <c r="J39" i="287"/>
  <c r="J40" i="287"/>
  <c r="J41" i="287"/>
  <c r="J42" i="287"/>
  <c r="J43" i="287"/>
  <c r="A3" i="287"/>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M21" i="240"/>
  <c r="N21" i="240"/>
  <c r="E204" i="272"/>
  <c r="F204" i="272"/>
  <c r="G204" i="272"/>
  <c r="H204" i="272"/>
  <c r="I204" i="272"/>
  <c r="E205" i="272"/>
  <c r="F205" i="272"/>
  <c r="G205" i="272"/>
  <c r="H205" i="272"/>
  <c r="I205" i="272"/>
  <c r="E206" i="272"/>
  <c r="F206" i="272"/>
  <c r="G206" i="272"/>
  <c r="H206" i="272"/>
  <c r="I206" i="272"/>
  <c r="E207" i="272"/>
  <c r="F207" i="272"/>
  <c r="G207" i="272"/>
  <c r="H207" i="272"/>
  <c r="H218" i="272" s="1"/>
  <c r="I207" i="272"/>
  <c r="I218" i="272" s="1"/>
  <c r="G203" i="272"/>
  <c r="H203" i="272"/>
  <c r="I203" i="272"/>
  <c r="F198" i="272"/>
  <c r="E198" i="272"/>
  <c r="F193" i="272"/>
  <c r="E193" i="272"/>
  <c r="F188" i="272"/>
  <c r="F183" i="272"/>
  <c r="F203" i="272" s="1"/>
  <c r="F178" i="272"/>
  <c r="J68" i="275"/>
  <c r="K68" i="275"/>
  <c r="L68" i="275"/>
  <c r="M68" i="275"/>
  <c r="J69" i="275"/>
  <c r="K69" i="275"/>
  <c r="L69" i="275"/>
  <c r="M69" i="275"/>
  <c r="J70" i="275"/>
  <c r="K70" i="275"/>
  <c r="L70" i="275"/>
  <c r="M70" i="275"/>
  <c r="J71" i="275"/>
  <c r="K71" i="275"/>
  <c r="L71" i="275"/>
  <c r="M71" i="275"/>
  <c r="J73" i="275"/>
  <c r="K73" i="275"/>
  <c r="L73" i="275"/>
  <c r="M73" i="275"/>
  <c r="J75" i="275"/>
  <c r="K75" i="275"/>
  <c r="L75" i="275"/>
  <c r="M75" i="275"/>
  <c r="J76" i="275"/>
  <c r="K76" i="275"/>
  <c r="L76" i="275"/>
  <c r="M76" i="275"/>
  <c r="J77" i="275"/>
  <c r="K77" i="275"/>
  <c r="L77" i="275"/>
  <c r="M77" i="275"/>
  <c r="I68" i="275"/>
  <c r="I69" i="275"/>
  <c r="I70" i="275"/>
  <c r="I71" i="275"/>
  <c r="I73" i="275"/>
  <c r="I75" i="275"/>
  <c r="I76" i="275"/>
  <c r="I77" i="275"/>
  <c r="A2" i="286"/>
  <c r="A3" i="286"/>
  <c r="O33" i="57"/>
  <c r="P48" i="56" s="1"/>
  <c r="O34" i="57"/>
  <c r="P49" i="56" s="1"/>
  <c r="O35" i="57"/>
  <c r="P50" i="56" s="1"/>
  <c r="O36" i="57"/>
  <c r="P51" i="56" s="1"/>
  <c r="O37" i="57"/>
  <c r="P53" i="56" s="1"/>
  <c r="N37" i="57"/>
  <c r="N34" i="57"/>
  <c r="O49" i="56" s="1"/>
  <c r="N35" i="57"/>
  <c r="O50" i="56" s="1"/>
  <c r="N36" i="57"/>
  <c r="O51" i="56" s="1"/>
  <c r="N33" i="57"/>
  <c r="O48" i="56" s="1"/>
  <c r="L224" i="155"/>
  <c r="L215" i="155"/>
  <c r="H49" i="194" s="1"/>
  <c r="L192" i="155"/>
  <c r="L159" i="155"/>
  <c r="L141" i="155"/>
  <c r="L123" i="155"/>
  <c r="P81" i="56"/>
  <c r="Q81" i="56"/>
  <c r="R81" i="56"/>
  <c r="S81" i="56"/>
  <c r="T81" i="56"/>
  <c r="U81" i="56"/>
  <c r="V81" i="56"/>
  <c r="W81" i="56"/>
  <c r="X81" i="56"/>
  <c r="Y81" i="56"/>
  <c r="Z81" i="56"/>
  <c r="AA81" i="56"/>
  <c r="AB81" i="56"/>
  <c r="AC81" i="56"/>
  <c r="AD81" i="56"/>
  <c r="AE81" i="56"/>
  <c r="AF81" i="56"/>
  <c r="AG81" i="56"/>
  <c r="AH81" i="56"/>
  <c r="AI81" i="56"/>
  <c r="AJ81" i="56"/>
  <c r="AK81" i="56"/>
  <c r="P82" i="56"/>
  <c r="Q82" i="56"/>
  <c r="R82" i="56"/>
  <c r="S82" i="56"/>
  <c r="T82" i="56"/>
  <c r="U82" i="56"/>
  <c r="V82" i="56"/>
  <c r="W82" i="56"/>
  <c r="X82" i="56"/>
  <c r="Y82" i="56"/>
  <c r="Z82" i="56"/>
  <c r="AA82" i="56"/>
  <c r="AB82" i="56"/>
  <c r="AC82" i="56"/>
  <c r="AD82" i="56"/>
  <c r="AE82" i="56"/>
  <c r="AF82" i="56"/>
  <c r="AG82" i="56"/>
  <c r="AH82" i="56"/>
  <c r="AI82" i="56"/>
  <c r="AJ82" i="56"/>
  <c r="AK82" i="56"/>
  <c r="P83" i="56"/>
  <c r="P85" i="56" s="1"/>
  <c r="Q83" i="56"/>
  <c r="Q85" i="56" s="1"/>
  <c r="R83" i="56"/>
  <c r="S83" i="56"/>
  <c r="T83" i="56"/>
  <c r="U83" i="56"/>
  <c r="V83" i="56"/>
  <c r="W83" i="56"/>
  <c r="X83" i="56"/>
  <c r="Y83" i="56"/>
  <c r="Z83" i="56"/>
  <c r="AA83" i="56"/>
  <c r="AB83" i="56"/>
  <c r="AC83" i="56"/>
  <c r="AD83" i="56"/>
  <c r="AE83" i="56"/>
  <c r="AF83" i="56"/>
  <c r="AG83" i="56"/>
  <c r="AH83" i="56"/>
  <c r="AI83" i="56"/>
  <c r="AJ83" i="56"/>
  <c r="AK83" i="56"/>
  <c r="P84" i="56"/>
  <c r="Q84" i="56"/>
  <c r="R84" i="56"/>
  <c r="S84" i="56"/>
  <c r="T84" i="56"/>
  <c r="U84" i="56"/>
  <c r="V84" i="56"/>
  <c r="W84" i="56"/>
  <c r="X84" i="56"/>
  <c r="Y84" i="56"/>
  <c r="Z84" i="56"/>
  <c r="AA84" i="56"/>
  <c r="AB84" i="56"/>
  <c r="AC84" i="56"/>
  <c r="AD84" i="56"/>
  <c r="AE84" i="56"/>
  <c r="AF84" i="56"/>
  <c r="AG84" i="56"/>
  <c r="AH84" i="56"/>
  <c r="AI84" i="56"/>
  <c r="AJ84" i="56"/>
  <c r="AK84" i="56"/>
  <c r="P89" i="56"/>
  <c r="Q89" i="56"/>
  <c r="R89" i="56"/>
  <c r="S89" i="56"/>
  <c r="P90" i="56"/>
  <c r="Q90" i="56"/>
  <c r="R90" i="56"/>
  <c r="S90" i="56"/>
  <c r="P91" i="56"/>
  <c r="Q91" i="56"/>
  <c r="R91" i="56"/>
  <c r="S91" i="56"/>
  <c r="A2" i="268"/>
  <c r="J23" i="268" s="1" a="1"/>
  <c r="J23" i="268" s="1"/>
  <c r="J25" i="268" s="1"/>
  <c r="R89" i="57"/>
  <c r="R92" i="57"/>
  <c r="Q89" i="57"/>
  <c r="Q92" i="57"/>
  <c r="P89" i="57"/>
  <c r="P92" i="57" s="1"/>
  <c r="Q54" i="56" s="1"/>
  <c r="O89" i="57"/>
  <c r="O92" i="57" s="1"/>
  <c r="P54" i="56" s="1"/>
  <c r="N89" i="57"/>
  <c r="N92" i="57" s="1"/>
  <c r="O54" i="56" s="1"/>
  <c r="A2" i="273"/>
  <c r="H81" i="273" s="1" a="1"/>
  <c r="H81" i="273" s="1"/>
  <c r="A2" i="272"/>
  <c r="F120" i="272" s="1" a="1"/>
  <c r="F120" i="272" s="1"/>
  <c r="F197" i="268"/>
  <c r="G197" i="268"/>
  <c r="H197" i="268"/>
  <c r="I197" i="268"/>
  <c r="E197" i="268"/>
  <c r="F196" i="268"/>
  <c r="G196" i="268"/>
  <c r="H196" i="268"/>
  <c r="I196" i="268"/>
  <c r="E196" i="268"/>
  <c r="F195" i="268"/>
  <c r="G195" i="268"/>
  <c r="H195" i="268"/>
  <c r="I195" i="268"/>
  <c r="E195" i="268"/>
  <c r="F194" i="268"/>
  <c r="G194" i="268"/>
  <c r="H194" i="268"/>
  <c r="I194" i="268"/>
  <c r="E194" i="268"/>
  <c r="F193" i="268"/>
  <c r="G193" i="268"/>
  <c r="H193" i="268"/>
  <c r="I193" i="268"/>
  <c r="E193" i="268"/>
  <c r="F192" i="268"/>
  <c r="G192" i="268"/>
  <c r="H192" i="268"/>
  <c r="I192" i="268"/>
  <c r="E192" i="268"/>
  <c r="F191" i="268"/>
  <c r="G191" i="268"/>
  <c r="H191" i="268"/>
  <c r="I191" i="268"/>
  <c r="E191" i="268"/>
  <c r="F190" i="268"/>
  <c r="G190" i="268"/>
  <c r="H190" i="268"/>
  <c r="I190" i="268"/>
  <c r="E190" i="268"/>
  <c r="I144" i="268"/>
  <c r="I139" i="268"/>
  <c r="I137" i="268"/>
  <c r="I132" i="268"/>
  <c r="I138" i="268"/>
  <c r="I130" i="268"/>
  <c r="I125" i="268"/>
  <c r="I131" i="268"/>
  <c r="I118" i="268"/>
  <c r="I124" i="268"/>
  <c r="F144" i="268"/>
  <c r="F139" i="268"/>
  <c r="F145" i="268"/>
  <c r="F137" i="268"/>
  <c r="H137" i="268"/>
  <c r="J137" i="268" s="1"/>
  <c r="F132" i="268"/>
  <c r="H132" i="268"/>
  <c r="J132" i="268" s="1"/>
  <c r="F130" i="268"/>
  <c r="H130" i="268"/>
  <c r="J130" i="268" s="1"/>
  <c r="F125" i="268"/>
  <c r="H125" i="268"/>
  <c r="J125" i="268" s="1"/>
  <c r="F123" i="268"/>
  <c r="H123" i="268"/>
  <c r="F118" i="268"/>
  <c r="H118" i="268"/>
  <c r="J118" i="268" s="1"/>
  <c r="J690" i="284"/>
  <c r="I690" i="284"/>
  <c r="H690" i="284"/>
  <c r="G690" i="284"/>
  <c r="F690" i="284"/>
  <c r="J689" i="284"/>
  <c r="I689" i="284"/>
  <c r="H689" i="284"/>
  <c r="G689" i="284"/>
  <c r="F689" i="284"/>
  <c r="J619" i="284"/>
  <c r="I619" i="284"/>
  <c r="H619" i="284"/>
  <c r="G619" i="284"/>
  <c r="F619" i="284"/>
  <c r="J618" i="284"/>
  <c r="I618" i="284"/>
  <c r="H618" i="284"/>
  <c r="G618" i="284"/>
  <c r="F618" i="284"/>
  <c r="J617" i="284"/>
  <c r="I617" i="284"/>
  <c r="H617" i="284"/>
  <c r="G617" i="284"/>
  <c r="F617" i="284"/>
  <c r="J603" i="284"/>
  <c r="I603" i="284"/>
  <c r="H603" i="284"/>
  <c r="G603" i="284"/>
  <c r="F603" i="284"/>
  <c r="J602" i="284"/>
  <c r="I602" i="284"/>
  <c r="H602" i="284"/>
  <c r="G602" i="284"/>
  <c r="F602" i="284"/>
  <c r="J545" i="284"/>
  <c r="I545" i="284"/>
  <c r="H545" i="284"/>
  <c r="G545" i="284"/>
  <c r="F545" i="284"/>
  <c r="J516" i="284"/>
  <c r="I516" i="284"/>
  <c r="H516" i="284"/>
  <c r="G516" i="284"/>
  <c r="F516" i="284"/>
  <c r="J515" i="284"/>
  <c r="I515" i="284"/>
  <c r="H515" i="284"/>
  <c r="G515" i="284"/>
  <c r="F515" i="284"/>
  <c r="J458" i="284"/>
  <c r="I458" i="284"/>
  <c r="H458" i="284"/>
  <c r="G458" i="284"/>
  <c r="F458" i="284"/>
  <c r="J429" i="284"/>
  <c r="I429" i="284"/>
  <c r="H429" i="284"/>
  <c r="G429" i="284"/>
  <c r="F429" i="284"/>
  <c r="J428" i="284"/>
  <c r="I428" i="284"/>
  <c r="H428" i="284"/>
  <c r="G428" i="284"/>
  <c r="F428" i="284"/>
  <c r="J371" i="284"/>
  <c r="I371" i="284"/>
  <c r="H371" i="284"/>
  <c r="G371" i="284"/>
  <c r="F371" i="284"/>
  <c r="J340" i="284"/>
  <c r="I340" i="284"/>
  <c r="H340" i="284"/>
  <c r="G340" i="284"/>
  <c r="F340" i="284"/>
  <c r="J339" i="284"/>
  <c r="I339" i="284"/>
  <c r="H339" i="284"/>
  <c r="G339" i="284"/>
  <c r="F339" i="284"/>
  <c r="J338" i="284"/>
  <c r="I338" i="284"/>
  <c r="H338" i="284"/>
  <c r="G338" i="284"/>
  <c r="F338" i="284"/>
  <c r="J337" i="284"/>
  <c r="I337" i="284"/>
  <c r="H337" i="284"/>
  <c r="G337" i="284"/>
  <c r="F337" i="284"/>
  <c r="J299" i="284"/>
  <c r="I299" i="284"/>
  <c r="H299" i="284"/>
  <c r="G299" i="284"/>
  <c r="F299" i="284"/>
  <c r="J284" i="284"/>
  <c r="I284" i="284"/>
  <c r="H284" i="284"/>
  <c r="G284" i="284"/>
  <c r="F284" i="284"/>
  <c r="J253" i="284"/>
  <c r="I253" i="284"/>
  <c r="H253" i="284"/>
  <c r="G253" i="284"/>
  <c r="F253" i="284"/>
  <c r="J252" i="284"/>
  <c r="I252" i="284"/>
  <c r="H252" i="284"/>
  <c r="G252" i="284"/>
  <c r="F252" i="284"/>
  <c r="J251" i="284"/>
  <c r="I251" i="284"/>
  <c r="H251" i="284"/>
  <c r="G251" i="284"/>
  <c r="F251" i="284"/>
  <c r="J250" i="284"/>
  <c r="I250" i="284"/>
  <c r="H250" i="284"/>
  <c r="G250" i="284"/>
  <c r="F250" i="284"/>
  <c r="J212" i="284"/>
  <c r="I212" i="284"/>
  <c r="H212" i="284"/>
  <c r="G212" i="284"/>
  <c r="F212" i="284"/>
  <c r="J197" i="284"/>
  <c r="I197" i="284"/>
  <c r="H197" i="284"/>
  <c r="G197" i="284"/>
  <c r="F197" i="284"/>
  <c r="J166" i="284"/>
  <c r="I166" i="284"/>
  <c r="H166" i="284"/>
  <c r="G166" i="284"/>
  <c r="F166" i="284"/>
  <c r="J165" i="284"/>
  <c r="I165" i="284"/>
  <c r="H165" i="284"/>
  <c r="G165" i="284"/>
  <c r="F165" i="284"/>
  <c r="J164" i="284"/>
  <c r="I164" i="284"/>
  <c r="H164" i="284"/>
  <c r="G164" i="284"/>
  <c r="F164" i="284"/>
  <c r="J163" i="284"/>
  <c r="I163" i="284"/>
  <c r="H163" i="284"/>
  <c r="G163" i="284"/>
  <c r="F163" i="284"/>
  <c r="J125" i="284"/>
  <c r="I125" i="284"/>
  <c r="H125" i="284"/>
  <c r="G125" i="284"/>
  <c r="F125" i="284"/>
  <c r="J79" i="284"/>
  <c r="I79" i="284"/>
  <c r="H79" i="284"/>
  <c r="G79" i="284"/>
  <c r="F79" i="284"/>
  <c r="J78" i="284"/>
  <c r="I78" i="284"/>
  <c r="H78" i="284"/>
  <c r="G78" i="284"/>
  <c r="F78" i="284"/>
  <c r="J77" i="284"/>
  <c r="I77" i="284"/>
  <c r="H77" i="284"/>
  <c r="G77" i="284"/>
  <c r="F77" i="284"/>
  <c r="J76" i="284"/>
  <c r="I76" i="284"/>
  <c r="H76" i="284"/>
  <c r="G76" i="284"/>
  <c r="F76" i="284"/>
  <c r="J38" i="284"/>
  <c r="I38" i="284"/>
  <c r="H38" i="284"/>
  <c r="G38" i="284"/>
  <c r="F38" i="284"/>
  <c r="J23" i="284"/>
  <c r="I23" i="284"/>
  <c r="H23" i="284"/>
  <c r="G23" i="284"/>
  <c r="F23" i="284"/>
  <c r="L63" i="213"/>
  <c r="K63" i="213"/>
  <c r="J63" i="213"/>
  <c r="I63" i="213"/>
  <c r="H63" i="213"/>
  <c r="L58" i="213"/>
  <c r="K58" i="213"/>
  <c r="J58" i="213"/>
  <c r="I58" i="213"/>
  <c r="H58" i="213"/>
  <c r="I43" i="213"/>
  <c r="I48" i="213"/>
  <c r="I53" i="213"/>
  <c r="J43" i="213"/>
  <c r="J65" i="213" s="1"/>
  <c r="J48" i="213"/>
  <c r="J53" i="213"/>
  <c r="K43" i="213"/>
  <c r="K48" i="213"/>
  <c r="K53" i="213"/>
  <c r="K65" i="213"/>
  <c r="L43" i="213"/>
  <c r="L65" i="213"/>
  <c r="L48" i="213"/>
  <c r="L53" i="213"/>
  <c r="H43" i="213"/>
  <c r="H65" i="213" s="1"/>
  <c r="H48" i="213"/>
  <c r="H53" i="213"/>
  <c r="I36" i="213"/>
  <c r="I54" i="271" s="1"/>
  <c r="J36" i="213"/>
  <c r="L53" i="240" s="1"/>
  <c r="K36" i="213"/>
  <c r="L36" i="213"/>
  <c r="H36" i="213"/>
  <c r="L34" i="58"/>
  <c r="R44" i="56" s="1"/>
  <c r="Q82" i="205"/>
  <c r="Q83" i="205"/>
  <c r="Q85" i="205"/>
  <c r="Q84" i="205"/>
  <c r="N69" i="235"/>
  <c r="R16" i="37"/>
  <c r="S16" i="37"/>
  <c r="T16" i="37"/>
  <c r="U16" i="37"/>
  <c r="V16" i="37"/>
  <c r="T19" i="39"/>
  <c r="I65" i="235" s="1"/>
  <c r="U19" i="39"/>
  <c r="J65" i="235" s="1"/>
  <c r="V19" i="39"/>
  <c r="K65" i="235" s="1"/>
  <c r="W19" i="39"/>
  <c r="L65" i="235" s="1"/>
  <c r="X19" i="39"/>
  <c r="N60" i="235"/>
  <c r="F34" i="269"/>
  <c r="G34" i="269"/>
  <c r="F35" i="269"/>
  <c r="N57" i="235"/>
  <c r="F36" i="269"/>
  <c r="G36" i="269"/>
  <c r="V196" i="53"/>
  <c r="I45" i="235" s="1"/>
  <c r="I47" i="235" s="1"/>
  <c r="W196" i="53"/>
  <c r="J45" i="235" s="1"/>
  <c r="J47" i="235" s="1"/>
  <c r="X196" i="53"/>
  <c r="Y196" i="53"/>
  <c r="L45" i="235" s="1"/>
  <c r="Z196" i="53"/>
  <c r="N42" i="240"/>
  <c r="N36" i="235"/>
  <c r="N38" i="235"/>
  <c r="N29" i="235"/>
  <c r="X54" i="4"/>
  <c r="X55" i="4"/>
  <c r="X56" i="4" s="1"/>
  <c r="I14" i="235" s="1"/>
  <c r="Y54" i="4"/>
  <c r="Y56" i="4" s="1"/>
  <c r="J14" i="235" s="1"/>
  <c r="Y55" i="4"/>
  <c r="Z54" i="4"/>
  <c r="Z55" i="4"/>
  <c r="AA54" i="4"/>
  <c r="AA55" i="4"/>
  <c r="AA56" i="4"/>
  <c r="AB54" i="4"/>
  <c r="AB55" i="4"/>
  <c r="AB56" i="4"/>
  <c r="V12" i="53"/>
  <c r="V13" i="53"/>
  <c r="V14" i="53"/>
  <c r="V15" i="53"/>
  <c r="V18" i="53"/>
  <c r="V19" i="53"/>
  <c r="V20" i="53"/>
  <c r="V21" i="53"/>
  <c r="R169" i="54"/>
  <c r="R170" i="54"/>
  <c r="R171" i="54"/>
  <c r="R176" i="54"/>
  <c r="R38" i="54"/>
  <c r="R84" i="54"/>
  <c r="R177" i="54"/>
  <c r="R178" i="54"/>
  <c r="R179" i="54"/>
  <c r="R180" i="54"/>
  <c r="R20" i="54" s="1"/>
  <c r="R46" i="54"/>
  <c r="R181" i="54" s="1"/>
  <c r="R92" i="54"/>
  <c r="R185" i="54"/>
  <c r="R186" i="54"/>
  <c r="R51" i="54"/>
  <c r="R97" i="54"/>
  <c r="R193" i="54"/>
  <c r="R194" i="54"/>
  <c r="R195" i="54"/>
  <c r="R59" i="54"/>
  <c r="R105" i="54"/>
  <c r="R200" i="54"/>
  <c r="R201" i="54"/>
  <c r="R202" i="54"/>
  <c r="R203" i="54"/>
  <c r="R204" i="54"/>
  <c r="R67" i="54"/>
  <c r="R113" i="54"/>
  <c r="R209" i="54"/>
  <c r="R210" i="54"/>
  <c r="R72" i="54"/>
  <c r="R118" i="54"/>
  <c r="X13" i="4"/>
  <c r="N14" i="3"/>
  <c r="N20" i="3"/>
  <c r="R12" i="29"/>
  <c r="R14" i="29" s="1"/>
  <c r="R88" i="29" s="1"/>
  <c r="R16" i="29"/>
  <c r="R13" i="29"/>
  <c r="R17" i="29"/>
  <c r="L23" i="62"/>
  <c r="I35" i="266" s="1"/>
  <c r="L24" i="62"/>
  <c r="V56" i="78"/>
  <c r="L45" i="62" s="1"/>
  <c r="V88" i="78"/>
  <c r="L62" i="62" s="1"/>
  <c r="L26" i="62"/>
  <c r="L27" i="62"/>
  <c r="L14" i="62"/>
  <c r="L16" i="62"/>
  <c r="L17" i="62"/>
  <c r="Q12" i="60"/>
  <c r="Q13" i="60" s="1"/>
  <c r="R12" i="37"/>
  <c r="R13" i="37" s="1"/>
  <c r="R12" i="38"/>
  <c r="R13" i="38" s="1"/>
  <c r="T12" i="39"/>
  <c r="T14" i="39"/>
  <c r="R12" i="41"/>
  <c r="I41" i="266" s="1"/>
  <c r="R13" i="41"/>
  <c r="R12" i="61"/>
  <c r="I53" i="266" s="1"/>
  <c r="N12" i="81"/>
  <c r="N13" i="81"/>
  <c r="N14" i="81"/>
  <c r="N15" i="81"/>
  <c r="N16" i="81"/>
  <c r="N17" i="81"/>
  <c r="W12" i="53"/>
  <c r="W13" i="53"/>
  <c r="W14" i="53"/>
  <c r="W15" i="53"/>
  <c r="W18" i="53"/>
  <c r="W19" i="53"/>
  <c r="W20" i="53"/>
  <c r="W21" i="53"/>
  <c r="S169" i="54"/>
  <c r="S170" i="54"/>
  <c r="S171" i="54"/>
  <c r="S176" i="54"/>
  <c r="S38" i="54"/>
  <c r="S84" i="54"/>
  <c r="S177" i="54"/>
  <c r="S178" i="54"/>
  <c r="S179" i="54"/>
  <c r="S180" i="54"/>
  <c r="S46" i="54"/>
  <c r="S92" i="54"/>
  <c r="S185" i="54"/>
  <c r="S186" i="54"/>
  <c r="S51" i="54"/>
  <c r="S97" i="54"/>
  <c r="S193" i="54"/>
  <c r="S194" i="54"/>
  <c r="S195" i="54"/>
  <c r="S59" i="54"/>
  <c r="S196" i="54" s="1"/>
  <c r="S105" i="54"/>
  <c r="S200" i="54"/>
  <c r="S201" i="54"/>
  <c r="S202" i="54"/>
  <c r="S203" i="54"/>
  <c r="S204" i="54"/>
  <c r="S67" i="54"/>
  <c r="S113" i="54"/>
  <c r="S209" i="54"/>
  <c r="S210" i="54"/>
  <c r="S72" i="54"/>
  <c r="S118" i="54"/>
  <c r="Y13" i="4"/>
  <c r="O14" i="3"/>
  <c r="O20" i="3"/>
  <c r="S12" i="29"/>
  <c r="S16" i="29"/>
  <c r="S13" i="29"/>
  <c r="S17" i="29"/>
  <c r="M23" i="62"/>
  <c r="J35" i="266" s="1"/>
  <c r="M24" i="62"/>
  <c r="W56" i="78"/>
  <c r="M45" i="62" s="1"/>
  <c r="M25" i="62"/>
  <c r="J34" i="266" s="1"/>
  <c r="M26" i="62"/>
  <c r="M27" i="62"/>
  <c r="M14" i="62"/>
  <c r="M15" i="62"/>
  <c r="M16" i="62"/>
  <c r="M17" i="62"/>
  <c r="S13" i="35"/>
  <c r="J45" i="266" s="1"/>
  <c r="R12" i="60"/>
  <c r="R13" i="60" s="1"/>
  <c r="S12" i="36"/>
  <c r="S13" i="36" s="1"/>
  <c r="S12" i="37"/>
  <c r="S13" i="37" s="1"/>
  <c r="S12" i="38"/>
  <c r="S13" i="38" s="1"/>
  <c r="U12" i="39"/>
  <c r="U16" i="39" s="1"/>
  <c r="U14" i="39"/>
  <c r="S12" i="41"/>
  <c r="J41" i="266" s="1"/>
  <c r="S13" i="41"/>
  <c r="S12" i="61"/>
  <c r="J53" i="266" s="1"/>
  <c r="O12" i="81"/>
  <c r="O13" i="81"/>
  <c r="O14" i="81"/>
  <c r="O15" i="81"/>
  <c r="O16" i="81"/>
  <c r="O17" i="81"/>
  <c r="X12" i="53"/>
  <c r="X13" i="53"/>
  <c r="X14" i="53"/>
  <c r="X15" i="53"/>
  <c r="X16" i="53" s="1"/>
  <c r="X18" i="53"/>
  <c r="X19" i="53"/>
  <c r="X20" i="53"/>
  <c r="X21" i="53"/>
  <c r="T169" i="54"/>
  <c r="T170" i="54"/>
  <c r="T171" i="54"/>
  <c r="T176" i="54"/>
  <c r="T38" i="54"/>
  <c r="T84" i="54"/>
  <c r="T172" i="54" s="1"/>
  <c r="T177" i="54"/>
  <c r="T178" i="54"/>
  <c r="T179" i="54"/>
  <c r="T180" i="54"/>
  <c r="T46" i="54"/>
  <c r="T92" i="54"/>
  <c r="T185" i="54"/>
  <c r="T186" i="54"/>
  <c r="T51" i="54"/>
  <c r="T97" i="54"/>
  <c r="T193" i="54"/>
  <c r="T194" i="54"/>
  <c r="T195" i="54"/>
  <c r="T59" i="54"/>
  <c r="T105" i="54"/>
  <c r="T200" i="54"/>
  <c r="T201" i="54"/>
  <c r="T202" i="54"/>
  <c r="T203" i="54"/>
  <c r="T204" i="54"/>
  <c r="T67" i="54"/>
  <c r="T113" i="54"/>
  <c r="T209" i="54"/>
  <c r="T210" i="54"/>
  <c r="T72" i="54"/>
  <c r="T118" i="54"/>
  <c r="T211" i="54"/>
  <c r="Z13" i="4"/>
  <c r="P14" i="3"/>
  <c r="P20" i="3"/>
  <c r="T12" i="29"/>
  <c r="T16" i="29"/>
  <c r="T18" i="29" s="1"/>
  <c r="T13" i="29"/>
  <c r="T21" i="29" s="1"/>
  <c r="T17" i="29"/>
  <c r="N23" i="62"/>
  <c r="K35" i="266" s="1"/>
  <c r="N24" i="62"/>
  <c r="X56" i="78"/>
  <c r="N45" i="62" s="1"/>
  <c r="X88" i="78"/>
  <c r="N62" i="62" s="1"/>
  <c r="N26" i="62"/>
  <c r="N27" i="62"/>
  <c r="N14" i="62"/>
  <c r="N15" i="62"/>
  <c r="N16" i="62"/>
  <c r="N17" i="62"/>
  <c r="T13" i="35"/>
  <c r="K45" i="266" s="1"/>
  <c r="S12" i="60"/>
  <c r="S13" i="60" s="1"/>
  <c r="T12" i="36"/>
  <c r="T13" i="36" s="1"/>
  <c r="T12" i="37"/>
  <c r="T13" i="37" s="1"/>
  <c r="T12" i="38"/>
  <c r="T13" i="38" s="1"/>
  <c r="V12" i="39"/>
  <c r="V14" i="39"/>
  <c r="V16" i="39" s="1"/>
  <c r="T12" i="41"/>
  <c r="K41" i="266" s="1"/>
  <c r="T13" i="41"/>
  <c r="T12" i="61"/>
  <c r="K53" i="266" s="1"/>
  <c r="P12" i="81"/>
  <c r="P13" i="81"/>
  <c r="P14" i="81"/>
  <c r="P15" i="81"/>
  <c r="P16" i="81"/>
  <c r="P17" i="81"/>
  <c r="Y12" i="53"/>
  <c r="Y13" i="53"/>
  <c r="Y14" i="53"/>
  <c r="Y15" i="53"/>
  <c r="Y18" i="53"/>
  <c r="Y19" i="53"/>
  <c r="Y20" i="53"/>
  <c r="Y21" i="53"/>
  <c r="U169" i="54"/>
  <c r="U170" i="54"/>
  <c r="U171" i="54"/>
  <c r="U176" i="54"/>
  <c r="U38" i="54"/>
  <c r="U84" i="54"/>
  <c r="U172" i="54"/>
  <c r="U177" i="54"/>
  <c r="U178" i="54"/>
  <c r="U179" i="54"/>
  <c r="U180" i="54"/>
  <c r="U46" i="54"/>
  <c r="U92" i="54"/>
  <c r="U181" i="54"/>
  <c r="U185" i="54"/>
  <c r="U186" i="54"/>
  <c r="U51" i="54"/>
  <c r="U97" i="54"/>
  <c r="U187" i="54"/>
  <c r="U193" i="54"/>
  <c r="U194" i="54"/>
  <c r="U195" i="54"/>
  <c r="U59" i="54"/>
  <c r="U105" i="54"/>
  <c r="U196" i="54"/>
  <c r="U200" i="54"/>
  <c r="U201" i="54"/>
  <c r="U202" i="54"/>
  <c r="U203" i="54"/>
  <c r="U204" i="54"/>
  <c r="U67" i="54"/>
  <c r="U113" i="54"/>
  <c r="U205" i="54"/>
  <c r="U209" i="54"/>
  <c r="U210" i="54"/>
  <c r="U72" i="54"/>
  <c r="U118" i="54"/>
  <c r="U211" i="54"/>
  <c r="U20" i="54"/>
  <c r="U22" i="54"/>
  <c r="L27" i="266"/>
  <c r="U21" i="54"/>
  <c r="AA13" i="4"/>
  <c r="Q14" i="3"/>
  <c r="Q20" i="3"/>
  <c r="V92" i="203"/>
  <c r="U12" i="29"/>
  <c r="U20" i="29"/>
  <c r="U22" i="29"/>
  <c r="L30" i="266"/>
  <c r="U16" i="29"/>
  <c r="U18" i="29"/>
  <c r="U13" i="29"/>
  <c r="U21" i="29"/>
  <c r="U17" i="29"/>
  <c r="O23" i="62"/>
  <c r="O24" i="62"/>
  <c r="Y56" i="78"/>
  <c r="O45" i="62" s="1"/>
  <c r="Y88" i="78"/>
  <c r="O62" i="62" s="1"/>
  <c r="O26" i="62"/>
  <c r="O27" i="62"/>
  <c r="O14" i="62"/>
  <c r="O15" i="62"/>
  <c r="O16" i="62"/>
  <c r="O17" i="62"/>
  <c r="O18" i="62"/>
  <c r="U13" i="35"/>
  <c r="U14" i="35"/>
  <c r="T12" i="60"/>
  <c r="T13" i="60"/>
  <c r="U12" i="36"/>
  <c r="U13" i="36" s="1"/>
  <c r="V91" i="203"/>
  <c r="V93" i="203" s="1"/>
  <c r="V207" i="203" s="1"/>
  <c r="U12" i="37"/>
  <c r="U13" i="37"/>
  <c r="U12" i="38"/>
  <c r="U13" i="38" s="1"/>
  <c r="W12" i="39"/>
  <c r="W14" i="39"/>
  <c r="U12" i="41"/>
  <c r="L41" i="266"/>
  <c r="U13" i="41"/>
  <c r="L42" i="266" s="1"/>
  <c r="U12" i="61"/>
  <c r="L53" i="266" s="1"/>
  <c r="Q12" i="81"/>
  <c r="Q13" i="81"/>
  <c r="Q14" i="81"/>
  <c r="Q15" i="81"/>
  <c r="Q16" i="81"/>
  <c r="Q17" i="81"/>
  <c r="Z12" i="53"/>
  <c r="Z13" i="53"/>
  <c r="Z14" i="53"/>
  <c r="Z15" i="53"/>
  <c r="Z18" i="53"/>
  <c r="Z19" i="53"/>
  <c r="Z20" i="53"/>
  <c r="Z21" i="53"/>
  <c r="V169" i="54"/>
  <c r="V170" i="54"/>
  <c r="V171" i="54"/>
  <c r="V176" i="54"/>
  <c r="V38" i="54"/>
  <c r="V84" i="54"/>
  <c r="V172" i="54"/>
  <c r="V177" i="54"/>
  <c r="V178" i="54"/>
  <c r="V179" i="54"/>
  <c r="V180" i="54"/>
  <c r="V46" i="54"/>
  <c r="V92" i="54"/>
  <c r="V181" i="54"/>
  <c r="V185" i="54"/>
  <c r="V186" i="54"/>
  <c r="V51" i="54"/>
  <c r="V97" i="54"/>
  <c r="V187" i="54"/>
  <c r="V193" i="54"/>
  <c r="V194" i="54"/>
  <c r="V195" i="54"/>
  <c r="V59" i="54"/>
  <c r="V105" i="54"/>
  <c r="V196" i="54"/>
  <c r="V200" i="54"/>
  <c r="V201" i="54"/>
  <c r="V202" i="54"/>
  <c r="V203" i="54"/>
  <c r="V204" i="54"/>
  <c r="V67" i="54"/>
  <c r="V113" i="54"/>
  <c r="V205" i="54"/>
  <c r="V209" i="54"/>
  <c r="V210" i="54"/>
  <c r="V72" i="54"/>
  <c r="V118" i="54"/>
  <c r="V211" i="54"/>
  <c r="V20" i="54"/>
  <c r="V22" i="54"/>
  <c r="M27" i="266"/>
  <c r="V21" i="54"/>
  <c r="AB13" i="4"/>
  <c r="R14" i="3"/>
  <c r="R20" i="3"/>
  <c r="W92" i="203"/>
  <c r="V12" i="29"/>
  <c r="V20" i="29"/>
  <c r="V16" i="29"/>
  <c r="V13" i="29"/>
  <c r="V21" i="29"/>
  <c r="V17" i="29"/>
  <c r="P23" i="62"/>
  <c r="P24" i="62"/>
  <c r="Z56" i="78"/>
  <c r="P45" i="62" s="1"/>
  <c r="Z88" i="78"/>
  <c r="P62" i="62" s="1"/>
  <c r="P26" i="62"/>
  <c r="P27" i="62"/>
  <c r="P14" i="62"/>
  <c r="P15" i="62"/>
  <c r="P16" i="62"/>
  <c r="P17" i="62"/>
  <c r="P18" i="62"/>
  <c r="V13" i="35"/>
  <c r="M45" i="266"/>
  <c r="U12" i="60"/>
  <c r="U13" i="60"/>
  <c r="V12" i="36"/>
  <c r="V13" i="36" s="1"/>
  <c r="W91" i="203"/>
  <c r="W93" i="203" s="1"/>
  <c r="W207" i="203" s="1"/>
  <c r="V12" i="37"/>
  <c r="V13" i="37"/>
  <c r="V12" i="38"/>
  <c r="V13" i="38" s="1"/>
  <c r="X12" i="39"/>
  <c r="X14" i="39"/>
  <c r="V12" i="41"/>
  <c r="M41" i="266" s="1"/>
  <c r="V13" i="41"/>
  <c r="M42" i="266" s="1"/>
  <c r="V12" i="61"/>
  <c r="M53" i="266" s="1"/>
  <c r="R12" i="81"/>
  <c r="R13" i="81"/>
  <c r="R14" i="81"/>
  <c r="R15" i="81"/>
  <c r="R16" i="81"/>
  <c r="R17" i="81"/>
  <c r="Q52" i="19"/>
  <c r="J66" i="266" s="1"/>
  <c r="K61" i="149"/>
  <c r="K66" i="149" s="1"/>
  <c r="K62" i="149"/>
  <c r="K63" i="149"/>
  <c r="K64" i="149"/>
  <c r="K65" i="149"/>
  <c r="L61" i="149"/>
  <c r="L62" i="149"/>
  <c r="L63" i="149"/>
  <c r="L64" i="149"/>
  <c r="L65" i="149"/>
  <c r="M61" i="149"/>
  <c r="M62" i="149"/>
  <c r="M63" i="149"/>
  <c r="M64" i="149"/>
  <c r="M65" i="149"/>
  <c r="N61" i="149"/>
  <c r="N62" i="149"/>
  <c r="N66" i="149" s="1"/>
  <c r="N63" i="149"/>
  <c r="N64" i="149"/>
  <c r="N65" i="149"/>
  <c r="O61" i="149"/>
  <c r="O62" i="149"/>
  <c r="O63" i="149"/>
  <c r="O64" i="149"/>
  <c r="O65" i="149"/>
  <c r="P61" i="149"/>
  <c r="P62" i="149"/>
  <c r="P64" i="149"/>
  <c r="P65" i="149"/>
  <c r="Q61" i="149"/>
  <c r="Q62" i="149"/>
  <c r="Q63" i="149"/>
  <c r="Q64" i="149"/>
  <c r="Q66" i="149" s="1"/>
  <c r="Q65" i="149"/>
  <c r="R61" i="149"/>
  <c r="R62" i="149"/>
  <c r="R63" i="149"/>
  <c r="R64" i="149"/>
  <c r="R65" i="149"/>
  <c r="S61" i="149"/>
  <c r="S62" i="149"/>
  <c r="S63" i="149"/>
  <c r="S64" i="149"/>
  <c r="S65" i="149"/>
  <c r="T61" i="149"/>
  <c r="T62" i="149"/>
  <c r="T63" i="149"/>
  <c r="T64" i="149"/>
  <c r="T65" i="149"/>
  <c r="T66" i="149" s="1"/>
  <c r="U61" i="149"/>
  <c r="U62" i="149"/>
  <c r="U63" i="149"/>
  <c r="U64" i="149"/>
  <c r="U65" i="149"/>
  <c r="V61" i="149"/>
  <c r="V62" i="149"/>
  <c r="V63" i="149"/>
  <c r="V64" i="149"/>
  <c r="V65" i="149"/>
  <c r="W61" i="149"/>
  <c r="W62" i="149"/>
  <c r="W63" i="149"/>
  <c r="W64" i="149"/>
  <c r="W65" i="149"/>
  <c r="X61" i="149"/>
  <c r="X62" i="149"/>
  <c r="X63" i="149"/>
  <c r="X64" i="149"/>
  <c r="X65" i="149"/>
  <c r="Y61" i="149"/>
  <c r="Y66" i="149" s="1"/>
  <c r="Y62" i="149"/>
  <c r="Y63" i="149"/>
  <c r="Y64" i="149"/>
  <c r="Y65" i="149"/>
  <c r="Z61" i="149"/>
  <c r="Z62" i="149"/>
  <c r="Z63" i="149"/>
  <c r="Z64" i="149"/>
  <c r="Z65" i="149"/>
  <c r="AA61" i="149"/>
  <c r="AA62" i="149"/>
  <c r="AA63" i="149"/>
  <c r="AA64" i="149"/>
  <c r="AA65" i="149"/>
  <c r="AB61" i="149"/>
  <c r="AB62" i="149"/>
  <c r="AB66" i="149" s="1"/>
  <c r="AB63" i="149"/>
  <c r="AB64" i="149"/>
  <c r="AB65" i="149"/>
  <c r="AC61" i="149"/>
  <c r="AC62" i="149"/>
  <c r="AC63" i="149"/>
  <c r="AC64" i="149"/>
  <c r="AC65" i="149"/>
  <c r="AD61" i="149"/>
  <c r="AD62" i="149"/>
  <c r="AD63" i="149"/>
  <c r="AD64" i="149"/>
  <c r="AD65" i="149"/>
  <c r="AE61" i="149"/>
  <c r="AE62" i="149"/>
  <c r="AE63" i="149"/>
  <c r="AE64" i="149"/>
  <c r="AE65" i="149"/>
  <c r="J61" i="149"/>
  <c r="J66" i="149" s="1"/>
  <c r="J62" i="149"/>
  <c r="J63" i="149"/>
  <c r="J64" i="149"/>
  <c r="J65" i="149"/>
  <c r="I71" i="208"/>
  <c r="I21" i="181" s="1"/>
  <c r="I49" i="208"/>
  <c r="I14" i="181" s="1"/>
  <c r="J49" i="208"/>
  <c r="J14" i="181" s="1"/>
  <c r="K49" i="208"/>
  <c r="K14" i="181" s="1"/>
  <c r="L49" i="208"/>
  <c r="M49" i="208"/>
  <c r="J71" i="208"/>
  <c r="J21" i="181" s="1"/>
  <c r="K71" i="208"/>
  <c r="K21" i="181" s="1"/>
  <c r="L71" i="208"/>
  <c r="L21" i="181"/>
  <c r="L28" i="181"/>
  <c r="M71" i="208"/>
  <c r="M21" i="181"/>
  <c r="M28" i="181"/>
  <c r="J61" i="208"/>
  <c r="J20" i="181" s="1"/>
  <c r="I39" i="208"/>
  <c r="J39" i="208"/>
  <c r="J13" i="181" s="1"/>
  <c r="K39" i="208"/>
  <c r="L39" i="208"/>
  <c r="M39" i="208"/>
  <c r="K61" i="208"/>
  <c r="K20" i="181" s="1"/>
  <c r="L61" i="208"/>
  <c r="L20" i="181"/>
  <c r="M61" i="208"/>
  <c r="M20" i="181"/>
  <c r="I61" i="208"/>
  <c r="I20" i="181" s="1"/>
  <c r="M112" i="159"/>
  <c r="M103" i="159"/>
  <c r="M94" i="159"/>
  <c r="M84" i="159"/>
  <c r="I55" i="159"/>
  <c r="J55" i="159"/>
  <c r="J59" i="159" s="1"/>
  <c r="K55" i="159"/>
  <c r="K61" i="159" s="1"/>
  <c r="L55" i="159"/>
  <c r="L61" i="159" s="1"/>
  <c r="I42" i="159"/>
  <c r="M42" i="159" s="1"/>
  <c r="J42" i="159"/>
  <c r="K42" i="159"/>
  <c r="L42" i="159"/>
  <c r="L104" i="159" s="1"/>
  <c r="I29" i="159"/>
  <c r="J29" i="159"/>
  <c r="J35" i="159" s="1"/>
  <c r="K29" i="159"/>
  <c r="K35" i="159"/>
  <c r="L29" i="159"/>
  <c r="I16" i="159"/>
  <c r="M16" i="159" s="1"/>
  <c r="J16" i="159"/>
  <c r="K16" i="159"/>
  <c r="K18" i="159"/>
  <c r="L16" i="159"/>
  <c r="M60" i="159"/>
  <c r="M47" i="159"/>
  <c r="M34" i="159"/>
  <c r="M21" i="159"/>
  <c r="M56" i="159"/>
  <c r="M43" i="159"/>
  <c r="M30" i="159"/>
  <c r="M17" i="159"/>
  <c r="M58" i="159"/>
  <c r="M45" i="159"/>
  <c r="M32" i="159"/>
  <c r="M19" i="159"/>
  <c r="V45" i="158"/>
  <c r="V29" i="158"/>
  <c r="C8" i="13"/>
  <c r="P60" i="56"/>
  <c r="Q60" i="56"/>
  <c r="P61" i="56"/>
  <c r="Q61" i="56"/>
  <c r="P62" i="56"/>
  <c r="P63" i="56"/>
  <c r="Q63" i="56"/>
  <c r="P64" i="56"/>
  <c r="Q64" i="56"/>
  <c r="P65" i="56"/>
  <c r="Q65" i="56"/>
  <c r="P66" i="56"/>
  <c r="Q66" i="56"/>
  <c r="P67" i="56"/>
  <c r="Q67" i="56"/>
  <c r="P68" i="56"/>
  <c r="Q68" i="56"/>
  <c r="O68" i="56"/>
  <c r="O67" i="56"/>
  <c r="O66" i="56"/>
  <c r="O65" i="56"/>
  <c r="O64" i="56"/>
  <c r="O63" i="56"/>
  <c r="O62" i="56"/>
  <c r="O61" i="56"/>
  <c r="O60" i="56"/>
  <c r="O31" i="56"/>
  <c r="L32" i="58"/>
  <c r="R40" i="56" s="1"/>
  <c r="L31" i="58"/>
  <c r="R39" i="56" s="1"/>
  <c r="R41" i="56" s="1"/>
  <c r="L33" i="58"/>
  <c r="R35" i="56" s="1"/>
  <c r="L30" i="58"/>
  <c r="R30" i="56" s="1"/>
  <c r="L24" i="58"/>
  <c r="R23" i="56" s="1"/>
  <c r="L25" i="58"/>
  <c r="R24" i="56" s="1"/>
  <c r="L26" i="58"/>
  <c r="R25" i="56" s="1"/>
  <c r="L23" i="58"/>
  <c r="R22" i="56" s="1"/>
  <c r="L15" i="58"/>
  <c r="R13" i="56" s="1"/>
  <c r="L16" i="58"/>
  <c r="R14" i="56" s="1"/>
  <c r="L17" i="58"/>
  <c r="L18" i="58"/>
  <c r="R16" i="56" s="1"/>
  <c r="L19" i="58"/>
  <c r="R17" i="56" s="1"/>
  <c r="L14" i="58"/>
  <c r="R12" i="56" s="1"/>
  <c r="J303" i="155"/>
  <c r="S15" i="38"/>
  <c r="T15" i="38"/>
  <c r="U15" i="38"/>
  <c r="V15" i="38"/>
  <c r="R15" i="38"/>
  <c r="S93" i="203"/>
  <c r="S207" i="203" s="1"/>
  <c r="U93" i="203"/>
  <c r="T93" i="203"/>
  <c r="R14" i="41"/>
  <c r="R15" i="41"/>
  <c r="R16" i="41"/>
  <c r="I48" i="266" s="1"/>
  <c r="R17" i="41"/>
  <c r="R18" i="41"/>
  <c r="R19" i="41"/>
  <c r="R20" i="41"/>
  <c r="R21" i="41"/>
  <c r="Z61" i="257"/>
  <c r="Y61" i="257"/>
  <c r="AA61" i="257"/>
  <c r="AB61" i="257"/>
  <c r="X61" i="257"/>
  <c r="J192" i="155"/>
  <c r="X215" i="39"/>
  <c r="W216" i="39"/>
  <c r="U216" i="39"/>
  <c r="V216" i="39"/>
  <c r="X216" i="39"/>
  <c r="T216" i="39"/>
  <c r="U215" i="39"/>
  <c r="V215" i="39"/>
  <c r="W215" i="39"/>
  <c r="T215" i="39"/>
  <c r="J16" i="59"/>
  <c r="K12" i="59" s="1"/>
  <c r="K16" i="59" s="1"/>
  <c r="L12" i="59" s="1"/>
  <c r="L16" i="59" s="1"/>
  <c r="M12" i="59" s="1"/>
  <c r="M16" i="59" s="1"/>
  <c r="N12" i="59" s="1"/>
  <c r="N16" i="59" s="1"/>
  <c r="AA72" i="257"/>
  <c r="P52" i="19"/>
  <c r="I66" i="266" s="1"/>
  <c r="P51" i="19"/>
  <c r="R52" i="19"/>
  <c r="K66" i="266" s="1"/>
  <c r="S52" i="19"/>
  <c r="L66" i="266" s="1"/>
  <c r="T52" i="19"/>
  <c r="M66" i="266" s="1"/>
  <c r="Q51" i="19"/>
  <c r="R51" i="19"/>
  <c r="S51" i="19"/>
  <c r="T51" i="19"/>
  <c r="X103" i="78"/>
  <c r="Y103" i="78"/>
  <c r="Z103" i="78"/>
  <c r="V103" i="78"/>
  <c r="W71" i="78"/>
  <c r="X71" i="78"/>
  <c r="Y71" i="78"/>
  <c r="Z71" i="78"/>
  <c r="V71" i="78"/>
  <c r="W38" i="78"/>
  <c r="X38" i="78"/>
  <c r="Y38" i="78"/>
  <c r="Z38" i="78"/>
  <c r="V38" i="78"/>
  <c r="W23" i="78"/>
  <c r="X23" i="78"/>
  <c r="Y23" i="78"/>
  <c r="V23" i="78"/>
  <c r="N192" i="33"/>
  <c r="O192" i="33"/>
  <c r="P177" i="33"/>
  <c r="P192" i="33"/>
  <c r="Q177" i="33"/>
  <c r="Q192" i="33"/>
  <c r="R177" i="33"/>
  <c r="R192" i="33"/>
  <c r="K29" i="191"/>
  <c r="K19" i="191"/>
  <c r="A3" i="271"/>
  <c r="E45" i="273"/>
  <c r="E46" i="273"/>
  <c r="E47" i="273"/>
  <c r="E44" i="273"/>
  <c r="P41" i="19"/>
  <c r="T41" i="19"/>
  <c r="S41" i="19"/>
  <c r="R41" i="19"/>
  <c r="Q41" i="19"/>
  <c r="P40" i="19"/>
  <c r="I70" i="206"/>
  <c r="M70" i="206"/>
  <c r="L70" i="206"/>
  <c r="K70" i="206"/>
  <c r="J70" i="206"/>
  <c r="M55" i="206"/>
  <c r="L55" i="206"/>
  <c r="K55" i="206"/>
  <c r="J55" i="206"/>
  <c r="I55" i="206"/>
  <c r="J40" i="206"/>
  <c r="K40" i="206"/>
  <c r="L40" i="206"/>
  <c r="M40" i="206"/>
  <c r="I40" i="206"/>
  <c r="M45" i="193"/>
  <c r="K45" i="193"/>
  <c r="M44" i="193"/>
  <c r="K44" i="193"/>
  <c r="I44" i="265"/>
  <c r="I47" i="265" s="1"/>
  <c r="M44" i="265"/>
  <c r="M47" i="265"/>
  <c r="L44" i="265"/>
  <c r="L47" i="265"/>
  <c r="K44" i="265"/>
  <c r="K47" i="265" s="1"/>
  <c r="J44" i="265"/>
  <c r="J47" i="265" s="1"/>
  <c r="J63" i="283"/>
  <c r="L111" i="275" s="1"/>
  <c r="V109" i="78"/>
  <c r="J335" i="155"/>
  <c r="J322" i="155"/>
  <c r="W124" i="78"/>
  <c r="X124" i="78"/>
  <c r="Y124" i="78"/>
  <c r="Z124" i="78"/>
  <c r="W125" i="78"/>
  <c r="X125" i="78"/>
  <c r="Y125" i="78"/>
  <c r="Z125" i="78"/>
  <c r="W126" i="78"/>
  <c r="X126" i="78"/>
  <c r="Y126" i="78"/>
  <c r="Z126" i="78"/>
  <c r="W127" i="78"/>
  <c r="X127" i="78"/>
  <c r="Y127" i="78"/>
  <c r="Z127" i="78"/>
  <c r="W128" i="78"/>
  <c r="X128" i="78"/>
  <c r="Y128" i="78"/>
  <c r="Z128" i="78"/>
  <c r="W129" i="78"/>
  <c r="X129" i="78"/>
  <c r="Y129" i="78"/>
  <c r="Z129" i="78"/>
  <c r="W131" i="78"/>
  <c r="X131" i="78"/>
  <c r="Y131" i="78"/>
  <c r="Z131" i="78"/>
  <c r="W132" i="78"/>
  <c r="X132" i="78"/>
  <c r="Y132" i="78"/>
  <c r="Z132" i="78"/>
  <c r="W133" i="78"/>
  <c r="X133" i="78"/>
  <c r="Y133" i="78"/>
  <c r="Z133" i="78"/>
  <c r="W134" i="78"/>
  <c r="X134" i="78"/>
  <c r="Y134" i="78"/>
  <c r="Z134" i="78"/>
  <c r="V125" i="78"/>
  <c r="V126" i="78"/>
  <c r="V127" i="78"/>
  <c r="V128" i="78"/>
  <c r="V129" i="78"/>
  <c r="V131" i="78"/>
  <c r="V132" i="78"/>
  <c r="V133" i="78"/>
  <c r="V134" i="78"/>
  <c r="V124" i="78"/>
  <c r="W119" i="78"/>
  <c r="W109" i="78"/>
  <c r="X109" i="78"/>
  <c r="Y109" i="78"/>
  <c r="Z109" i="78"/>
  <c r="W110" i="78"/>
  <c r="X110" i="78"/>
  <c r="Y110" i="78"/>
  <c r="Z110" i="78"/>
  <c r="W111" i="78"/>
  <c r="X111" i="78"/>
  <c r="Y111" i="78"/>
  <c r="Z111" i="78"/>
  <c r="W112" i="78"/>
  <c r="X112" i="78"/>
  <c r="Y112" i="78"/>
  <c r="Z112" i="78"/>
  <c r="W113" i="78"/>
  <c r="X113" i="78"/>
  <c r="Y113" i="78"/>
  <c r="Z113" i="78"/>
  <c r="W114" i="78"/>
  <c r="X114" i="78"/>
  <c r="Y114" i="78"/>
  <c r="Z114" i="78"/>
  <c r="W116" i="78"/>
  <c r="X116" i="78"/>
  <c r="Y116" i="78"/>
  <c r="Z116" i="78"/>
  <c r="W117" i="78"/>
  <c r="X117" i="78"/>
  <c r="Y117" i="78"/>
  <c r="Z117" i="78"/>
  <c r="W118" i="78"/>
  <c r="X118" i="78"/>
  <c r="Y118" i="78"/>
  <c r="Z118" i="78"/>
  <c r="X119" i="78"/>
  <c r="Y119" i="78"/>
  <c r="Z119" i="78"/>
  <c r="V110" i="78"/>
  <c r="V111" i="78"/>
  <c r="V112" i="78"/>
  <c r="V113" i="78"/>
  <c r="V114" i="78"/>
  <c r="V116" i="78"/>
  <c r="V117" i="78"/>
  <c r="V118" i="78"/>
  <c r="V119" i="78"/>
  <c r="E17" i="9"/>
  <c r="J312" i="155"/>
  <c r="M85" i="159"/>
  <c r="M121" i="159"/>
  <c r="I69" i="159"/>
  <c r="I66" i="159"/>
  <c r="I47" i="239"/>
  <c r="I56" i="239" s="1"/>
  <c r="I25" i="239"/>
  <c r="I17" i="239"/>
  <c r="I18" i="239"/>
  <c r="I46" i="239"/>
  <c r="I55" i="239" s="1"/>
  <c r="I71" i="159"/>
  <c r="J69" i="159"/>
  <c r="K69" i="159"/>
  <c r="L69" i="159"/>
  <c r="A3" i="194"/>
  <c r="A2" i="194"/>
  <c r="A3" i="204"/>
  <c r="A2" i="204"/>
  <c r="P90" i="204" s="1"/>
  <c r="P66" i="204"/>
  <c r="E25" i="273" s="1"/>
  <c r="E29" i="273" s="1"/>
  <c r="E9" i="273" s="1"/>
  <c r="I90" i="275" s="1"/>
  <c r="Q66" i="204"/>
  <c r="F25" i="273" s="1"/>
  <c r="F29" i="273" s="1"/>
  <c r="F9" i="273" s="1"/>
  <c r="J90" i="275" s="1"/>
  <c r="A3" i="215"/>
  <c r="A2" i="215"/>
  <c r="A3" i="232"/>
  <c r="A2" i="232"/>
  <c r="A3" i="214"/>
  <c r="A2" i="214"/>
  <c r="A3" i="155"/>
  <c r="A2" i="155"/>
  <c r="A3" i="240"/>
  <c r="A2" i="240"/>
  <c r="A3" i="257"/>
  <c r="A2" i="257"/>
  <c r="A3" i="268"/>
  <c r="A3" i="269"/>
  <c r="A3" i="270"/>
  <c r="A2" i="270"/>
  <c r="A2" i="271"/>
  <c r="A3" i="272"/>
  <c r="A3" i="273"/>
  <c r="A3" i="274"/>
  <c r="A2" i="274"/>
  <c r="A3" i="280"/>
  <c r="A2" i="280"/>
  <c r="A3" i="282"/>
  <c r="A2" i="282"/>
  <c r="A3" i="275"/>
  <c r="A2" i="275"/>
  <c r="A3" i="264"/>
  <c r="A2" i="264"/>
  <c r="A3" i="19"/>
  <c r="A2" i="19"/>
  <c r="A3" i="129"/>
  <c r="A2" i="129"/>
  <c r="A3" i="70"/>
  <c r="A2" i="70"/>
  <c r="A3" i="28"/>
  <c r="A2" i="28"/>
  <c r="A3" i="4"/>
  <c r="A2" i="4"/>
  <c r="A3" i="27"/>
  <c r="A2" i="27"/>
  <c r="A3" i="213"/>
  <c r="A2" i="213"/>
  <c r="A3" i="100"/>
  <c r="A2" i="100"/>
  <c r="A3" i="191"/>
  <c r="A2" i="191"/>
  <c r="A3" i="193"/>
  <c r="A2" i="193"/>
  <c r="A3" i="192"/>
  <c r="A2" i="192"/>
  <c r="A3" i="76"/>
  <c r="A2" i="76"/>
  <c r="A3" i="197"/>
  <c r="A2" i="197"/>
  <c r="A3" i="3"/>
  <c r="A2" i="3"/>
  <c r="A3" i="77"/>
  <c r="A2" i="77"/>
  <c r="A3" i="265"/>
  <c r="A2" i="265"/>
  <c r="A3" i="283"/>
  <c r="A2" i="283"/>
  <c r="A3" i="209"/>
  <c r="A2" i="209"/>
  <c r="A3" i="54"/>
  <c r="A2" i="54"/>
  <c r="A3" i="141"/>
  <c r="A2" i="141"/>
  <c r="A3" i="29"/>
  <c r="A2" i="29"/>
  <c r="A3" i="53"/>
  <c r="A2" i="53"/>
  <c r="A3" i="62"/>
  <c r="A2" i="62"/>
  <c r="A3" i="143"/>
  <c r="A2" i="143"/>
  <c r="A3" i="78"/>
  <c r="A2" i="78"/>
  <c r="A3" i="79"/>
  <c r="A2" i="79"/>
  <c r="A3" i="80"/>
  <c r="A2" i="80"/>
  <c r="A3" i="66"/>
  <c r="A2" i="66"/>
  <c r="A3" i="35"/>
  <c r="A2" i="35"/>
  <c r="A3" i="60"/>
  <c r="A2" i="60"/>
  <c r="A3" i="36"/>
  <c r="A2" i="36"/>
  <c r="A3" i="37"/>
  <c r="A2" i="37"/>
  <c r="A3" i="38"/>
  <c r="A2" i="38"/>
  <c r="A3" i="39"/>
  <c r="A2" i="39"/>
  <c r="A3" i="147"/>
  <c r="A2" i="147"/>
  <c r="A3" i="41"/>
  <c r="A2" i="41"/>
  <c r="A3" i="65"/>
  <c r="A2" i="65"/>
  <c r="A3" i="61"/>
  <c r="A2" i="61"/>
  <c r="A3" i="81"/>
  <c r="A2" i="81"/>
  <c r="A3" i="59"/>
  <c r="A2" i="59"/>
  <c r="A3" i="132"/>
  <c r="A2" i="132"/>
  <c r="A3" i="58"/>
  <c r="A2" i="58"/>
  <c r="A3" i="57"/>
  <c r="A2" i="57"/>
  <c r="A3" i="33"/>
  <c r="A2" i="33"/>
  <c r="A3" i="84"/>
  <c r="A2" i="84"/>
  <c r="A3" i="236"/>
  <c r="A2" i="236"/>
  <c r="A3" i="158"/>
  <c r="A2" i="158"/>
  <c r="A3" i="159"/>
  <c r="A2" i="159"/>
  <c r="A3" i="208"/>
  <c r="A2" i="208"/>
  <c r="A3" i="180"/>
  <c r="A2" i="180"/>
  <c r="A3" i="150"/>
  <c r="A2" i="150"/>
  <c r="A3" i="189"/>
  <c r="A2" i="189"/>
  <c r="A3" i="151"/>
  <c r="A2" i="151"/>
  <c r="A3" i="152"/>
  <c r="A2" i="152"/>
  <c r="A3" i="153"/>
  <c r="A2" i="153"/>
  <c r="A3" i="202"/>
  <c r="A2" i="202"/>
  <c r="A3" i="203"/>
  <c r="A2" i="203"/>
  <c r="A3" i="279"/>
  <c r="A2" i="279"/>
  <c r="A3" i="196"/>
  <c r="A2" i="196"/>
  <c r="A3" i="195"/>
  <c r="A2" i="195"/>
  <c r="A3" i="190"/>
  <c r="A2" i="190"/>
  <c r="A3" i="188"/>
  <c r="A2" i="188"/>
  <c r="A3" i="149"/>
  <c r="A2" i="149"/>
  <c r="A3" i="239"/>
  <c r="A2" i="239"/>
  <c r="A3" i="227"/>
  <c r="A2" i="227"/>
  <c r="A3" i="156"/>
  <c r="A2" i="156"/>
  <c r="A3" i="160"/>
  <c r="A2" i="160"/>
  <c r="A3" i="161"/>
  <c r="A2" i="161"/>
  <c r="A3" i="31"/>
  <c r="A2" i="31"/>
  <c r="A3" i="205"/>
  <c r="A2" i="205"/>
  <c r="A3" i="206"/>
  <c r="A2" i="206"/>
  <c r="A3" i="235"/>
  <c r="A2" i="235"/>
  <c r="A3" i="181"/>
  <c r="A2" i="181"/>
  <c r="A3" i="56"/>
  <c r="A2" i="56"/>
  <c r="A3" i="256"/>
  <c r="A2" i="256"/>
  <c r="A3" i="266"/>
  <c r="A2" i="266"/>
  <c r="W197" i="53"/>
  <c r="X197" i="53"/>
  <c r="Y197" i="53"/>
  <c r="Z197" i="53"/>
  <c r="V197" i="53"/>
  <c r="M47" i="239"/>
  <c r="M56" i="239"/>
  <c r="L47" i="239"/>
  <c r="L56" i="239" s="1"/>
  <c r="K47" i="239"/>
  <c r="K56" i="239" s="1"/>
  <c r="J47" i="239"/>
  <c r="J56" i="239" s="1"/>
  <c r="M46" i="239"/>
  <c r="L46" i="239"/>
  <c r="K46" i="239"/>
  <c r="K55" i="239" s="1"/>
  <c r="J46" i="239"/>
  <c r="J55" i="239" s="1"/>
  <c r="R45" i="80"/>
  <c r="M111" i="159"/>
  <c r="M102" i="159"/>
  <c r="M93" i="159"/>
  <c r="I120" i="159"/>
  <c r="J39" i="79"/>
  <c r="J40" i="79"/>
  <c r="J44" i="79"/>
  <c r="N45" i="79"/>
  <c r="M45" i="79"/>
  <c r="L45" i="79"/>
  <c r="K45" i="79"/>
  <c r="J45" i="79"/>
  <c r="J54" i="240"/>
  <c r="L524" i="209"/>
  <c r="Q539" i="209"/>
  <c r="P539" i="209"/>
  <c r="O539" i="209"/>
  <c r="N539" i="209"/>
  <c r="M539" i="209"/>
  <c r="L539" i="209"/>
  <c r="Q538" i="209"/>
  <c r="P538" i="209"/>
  <c r="O538" i="209"/>
  <c r="N538" i="209"/>
  <c r="M538" i="209"/>
  <c r="L538" i="209"/>
  <c r="Q537" i="209"/>
  <c r="P537" i="209"/>
  <c r="O537" i="209"/>
  <c r="N537" i="209"/>
  <c r="M537" i="209"/>
  <c r="L537" i="209"/>
  <c r="Q536" i="209"/>
  <c r="P536" i="209"/>
  <c r="O536" i="209"/>
  <c r="N536" i="209"/>
  <c r="M536" i="209"/>
  <c r="L536" i="209"/>
  <c r="Q535" i="209"/>
  <c r="P535" i="209"/>
  <c r="O535" i="209"/>
  <c r="N535" i="209"/>
  <c r="M535" i="209"/>
  <c r="L535" i="209"/>
  <c r="Q534" i="209"/>
  <c r="P534" i="209"/>
  <c r="O534" i="209"/>
  <c r="N534" i="209"/>
  <c r="M534" i="209"/>
  <c r="L534" i="209"/>
  <c r="Q533" i="209"/>
  <c r="P533" i="209"/>
  <c r="O533" i="209"/>
  <c r="N533" i="209"/>
  <c r="M533" i="209"/>
  <c r="L533" i="209"/>
  <c r="Q532" i="209"/>
  <c r="P532" i="209"/>
  <c r="O532" i="209"/>
  <c r="N532" i="209"/>
  <c r="M532" i="209"/>
  <c r="L532" i="209"/>
  <c r="Q531" i="209"/>
  <c r="P531" i="209"/>
  <c r="O531" i="209"/>
  <c r="N531" i="209"/>
  <c r="M531" i="209"/>
  <c r="L531" i="209"/>
  <c r="Q530" i="209"/>
  <c r="P530" i="209"/>
  <c r="O530" i="209"/>
  <c r="N530" i="209"/>
  <c r="M530" i="209"/>
  <c r="L530" i="209"/>
  <c r="Q529" i="209"/>
  <c r="P529" i="209"/>
  <c r="O529" i="209"/>
  <c r="N529" i="209"/>
  <c r="M529" i="209"/>
  <c r="L529" i="209"/>
  <c r="Q528" i="209"/>
  <c r="P528" i="209"/>
  <c r="O528" i="209"/>
  <c r="N528" i="209"/>
  <c r="M528" i="209"/>
  <c r="L528" i="209"/>
  <c r="Q527" i="209"/>
  <c r="P527" i="209"/>
  <c r="O527" i="209"/>
  <c r="N527" i="209"/>
  <c r="M527" i="209"/>
  <c r="L527" i="209"/>
  <c r="Q526" i="209"/>
  <c r="P526" i="209"/>
  <c r="O526" i="209"/>
  <c r="N526" i="209"/>
  <c r="M526" i="209"/>
  <c r="L526" i="209"/>
  <c r="Q525" i="209"/>
  <c r="P525" i="209"/>
  <c r="O525" i="209"/>
  <c r="N525" i="209"/>
  <c r="M525" i="209"/>
  <c r="L525" i="209"/>
  <c r="Q524" i="209"/>
  <c r="P524" i="209"/>
  <c r="O524" i="209"/>
  <c r="N524" i="209"/>
  <c r="M524" i="209"/>
  <c r="Q520" i="209"/>
  <c r="P520" i="209"/>
  <c r="O520" i="209"/>
  <c r="N520" i="209"/>
  <c r="M520" i="209"/>
  <c r="L520" i="209"/>
  <c r="Q519" i="209"/>
  <c r="P519" i="209"/>
  <c r="O519" i="209"/>
  <c r="N519" i="209"/>
  <c r="M519" i="209"/>
  <c r="L519" i="209"/>
  <c r="Q518" i="209"/>
  <c r="P518" i="209"/>
  <c r="O518" i="209"/>
  <c r="N518" i="209"/>
  <c r="M518" i="209"/>
  <c r="L518" i="209"/>
  <c r="Q517" i="209"/>
  <c r="P517" i="209"/>
  <c r="O517" i="209"/>
  <c r="N517" i="209"/>
  <c r="M517" i="209"/>
  <c r="L517" i="209"/>
  <c r="Q516" i="209"/>
  <c r="P516" i="209"/>
  <c r="O516" i="209"/>
  <c r="N516" i="209"/>
  <c r="M516" i="209"/>
  <c r="L516" i="209"/>
  <c r="Q515" i="209"/>
  <c r="P515" i="209"/>
  <c r="O515" i="209"/>
  <c r="N515" i="209"/>
  <c r="M515" i="209"/>
  <c r="L515" i="209"/>
  <c r="Q514" i="209"/>
  <c r="P514" i="209"/>
  <c r="O514" i="209"/>
  <c r="N514" i="209"/>
  <c r="M514" i="209"/>
  <c r="L514" i="209"/>
  <c r="Q513" i="209"/>
  <c r="P513" i="209"/>
  <c r="O513" i="209"/>
  <c r="N513" i="209"/>
  <c r="M513" i="209"/>
  <c r="L513" i="209"/>
  <c r="Q512" i="209"/>
  <c r="P512" i="209"/>
  <c r="O512" i="209"/>
  <c r="N512" i="209"/>
  <c r="M512" i="209"/>
  <c r="L512" i="209"/>
  <c r="Q511" i="209"/>
  <c r="P511" i="209"/>
  <c r="O511" i="209"/>
  <c r="N511" i="209"/>
  <c r="M511" i="209"/>
  <c r="L511" i="209"/>
  <c r="Q510" i="209"/>
  <c r="P510" i="209"/>
  <c r="O510" i="209"/>
  <c r="N510" i="209"/>
  <c r="M510" i="209"/>
  <c r="L510" i="209"/>
  <c r="Q509" i="209"/>
  <c r="P509" i="209"/>
  <c r="O509" i="209"/>
  <c r="N509" i="209"/>
  <c r="M509" i="209"/>
  <c r="L509" i="209"/>
  <c r="Q508" i="209"/>
  <c r="P508" i="209"/>
  <c r="O508" i="209"/>
  <c r="N508" i="209"/>
  <c r="M508" i="209"/>
  <c r="L508" i="209"/>
  <c r="Q507" i="209"/>
  <c r="P507" i="209"/>
  <c r="O507" i="209"/>
  <c r="N507" i="209"/>
  <c r="M507" i="209"/>
  <c r="L507" i="209"/>
  <c r="Q506" i="209"/>
  <c r="P506" i="209"/>
  <c r="O506" i="209"/>
  <c r="N506" i="209"/>
  <c r="M506" i="209"/>
  <c r="L506" i="209"/>
  <c r="Q505" i="209"/>
  <c r="P505" i="209"/>
  <c r="O505" i="209"/>
  <c r="N505" i="209"/>
  <c r="M505" i="209"/>
  <c r="L505" i="209"/>
  <c r="Q501" i="209"/>
  <c r="P501" i="209"/>
  <c r="O501" i="209"/>
  <c r="N501" i="209"/>
  <c r="M501" i="209"/>
  <c r="L501" i="209"/>
  <c r="Q500" i="209"/>
  <c r="P500" i="209"/>
  <c r="O500" i="209"/>
  <c r="N500" i="209"/>
  <c r="M500" i="209"/>
  <c r="L500" i="209"/>
  <c r="Q499" i="209"/>
  <c r="P499" i="209"/>
  <c r="O499" i="209"/>
  <c r="N499" i="209"/>
  <c r="M499" i="209"/>
  <c r="L499" i="209"/>
  <c r="Q498" i="209"/>
  <c r="P498" i="209"/>
  <c r="O498" i="209"/>
  <c r="N498" i="209"/>
  <c r="M498" i="209"/>
  <c r="L498" i="209"/>
  <c r="Q497" i="209"/>
  <c r="P497" i="209"/>
  <c r="O497" i="209"/>
  <c r="N497" i="209"/>
  <c r="M497" i="209"/>
  <c r="L497" i="209"/>
  <c r="Q496" i="209"/>
  <c r="P496" i="209"/>
  <c r="O496" i="209"/>
  <c r="N496" i="209"/>
  <c r="M496" i="209"/>
  <c r="L496" i="209"/>
  <c r="Q495" i="209"/>
  <c r="P495" i="209"/>
  <c r="O495" i="209"/>
  <c r="N495" i="209"/>
  <c r="M495" i="209"/>
  <c r="L495" i="209"/>
  <c r="Q494" i="209"/>
  <c r="P494" i="209"/>
  <c r="O494" i="209"/>
  <c r="N494" i="209"/>
  <c r="M494" i="209"/>
  <c r="L494" i="209"/>
  <c r="Q493" i="209"/>
  <c r="P493" i="209"/>
  <c r="O493" i="209"/>
  <c r="N493" i="209"/>
  <c r="M493" i="209"/>
  <c r="L493" i="209"/>
  <c r="Q492" i="209"/>
  <c r="P492" i="209"/>
  <c r="O492" i="209"/>
  <c r="N492" i="209"/>
  <c r="M492" i="209"/>
  <c r="L492" i="209"/>
  <c r="Q491" i="209"/>
  <c r="P491" i="209"/>
  <c r="O491" i="209"/>
  <c r="N491" i="209"/>
  <c r="M491" i="209"/>
  <c r="L491" i="209"/>
  <c r="Q490" i="209"/>
  <c r="P490" i="209"/>
  <c r="O490" i="209"/>
  <c r="N490" i="209"/>
  <c r="M490" i="209"/>
  <c r="L490" i="209"/>
  <c r="Q489" i="209"/>
  <c r="P489" i="209"/>
  <c r="O489" i="209"/>
  <c r="N489" i="209"/>
  <c r="M489" i="209"/>
  <c r="L489" i="209"/>
  <c r="Q488" i="209"/>
  <c r="P488" i="209"/>
  <c r="O488" i="209"/>
  <c r="N488" i="209"/>
  <c r="M488" i="209"/>
  <c r="L488" i="209"/>
  <c r="Q487" i="209"/>
  <c r="P487" i="209"/>
  <c r="O487" i="209"/>
  <c r="N487" i="209"/>
  <c r="M487" i="209"/>
  <c r="L487" i="209"/>
  <c r="Q486" i="209"/>
  <c r="P486" i="209"/>
  <c r="O486" i="209"/>
  <c r="N486" i="209"/>
  <c r="M486" i="209"/>
  <c r="L486" i="209"/>
  <c r="L464" i="209"/>
  <c r="M464" i="209"/>
  <c r="N464" i="209"/>
  <c r="O464" i="209"/>
  <c r="P464" i="209"/>
  <c r="Q464" i="209"/>
  <c r="L465" i="209"/>
  <c r="M465" i="209"/>
  <c r="N465" i="209"/>
  <c r="O465" i="209"/>
  <c r="P465" i="209"/>
  <c r="Q465" i="209"/>
  <c r="L466" i="209"/>
  <c r="M466" i="209"/>
  <c r="N466" i="209"/>
  <c r="O466" i="209"/>
  <c r="P466" i="209"/>
  <c r="Q466" i="209"/>
  <c r="L467" i="209"/>
  <c r="M467" i="209"/>
  <c r="N467" i="209"/>
  <c r="O467" i="209"/>
  <c r="P467" i="209"/>
  <c r="Q467" i="209"/>
  <c r="L468" i="209"/>
  <c r="M468" i="209"/>
  <c r="N468" i="209"/>
  <c r="O468" i="209"/>
  <c r="P468" i="209"/>
  <c r="Q468" i="209"/>
  <c r="L469" i="209"/>
  <c r="M469" i="209"/>
  <c r="N469" i="209"/>
  <c r="O469" i="209"/>
  <c r="P469" i="209"/>
  <c r="Q469" i="209"/>
  <c r="L470" i="209"/>
  <c r="M470" i="209"/>
  <c r="N470" i="209"/>
  <c r="O470" i="209"/>
  <c r="P470" i="209"/>
  <c r="Q470" i="209"/>
  <c r="L471" i="209"/>
  <c r="M471" i="209"/>
  <c r="N471" i="209"/>
  <c r="O471" i="209"/>
  <c r="P471" i="209"/>
  <c r="Q471" i="209"/>
  <c r="L472" i="209"/>
  <c r="M472" i="209"/>
  <c r="N472" i="209"/>
  <c r="O472" i="209"/>
  <c r="P472" i="209"/>
  <c r="Q472" i="209"/>
  <c r="L473" i="209"/>
  <c r="M473" i="209"/>
  <c r="N473" i="209"/>
  <c r="O473" i="209"/>
  <c r="P473" i="209"/>
  <c r="Q473" i="209"/>
  <c r="L474" i="209"/>
  <c r="M474" i="209"/>
  <c r="N474" i="209"/>
  <c r="O474" i="209"/>
  <c r="P474" i="209"/>
  <c r="Q474" i="209"/>
  <c r="L475" i="209"/>
  <c r="M475" i="209"/>
  <c r="N475" i="209"/>
  <c r="O475" i="209"/>
  <c r="P475" i="209"/>
  <c r="Q475" i="209"/>
  <c r="L476" i="209"/>
  <c r="M476" i="209"/>
  <c r="N476" i="209"/>
  <c r="O476" i="209"/>
  <c r="P476" i="209"/>
  <c r="Q476" i="209"/>
  <c r="L477" i="209"/>
  <c r="M477" i="209"/>
  <c r="N477" i="209"/>
  <c r="O477" i="209"/>
  <c r="P477" i="209"/>
  <c r="Q477" i="209"/>
  <c r="M463" i="209"/>
  <c r="N463" i="209"/>
  <c r="O463" i="209"/>
  <c r="P463" i="209"/>
  <c r="Q463" i="209"/>
  <c r="L463" i="209"/>
  <c r="Q459" i="209"/>
  <c r="P459" i="209"/>
  <c r="O459" i="209"/>
  <c r="N459" i="209"/>
  <c r="M459" i="209"/>
  <c r="L459" i="209"/>
  <c r="R405" i="209"/>
  <c r="Q405" i="209"/>
  <c r="P405" i="209"/>
  <c r="O405" i="209"/>
  <c r="N405" i="209"/>
  <c r="M405" i="209"/>
  <c r="L405" i="209"/>
  <c r="R386" i="209"/>
  <c r="Q386" i="209"/>
  <c r="P386" i="209"/>
  <c r="O386" i="209"/>
  <c r="N386" i="209"/>
  <c r="M386" i="209"/>
  <c r="L386" i="209"/>
  <c r="R364" i="209"/>
  <c r="Q364" i="209"/>
  <c r="P364" i="209"/>
  <c r="O364" i="209"/>
  <c r="N364" i="209"/>
  <c r="M364" i="209"/>
  <c r="L364" i="209"/>
  <c r="Q345" i="209"/>
  <c r="P345" i="209"/>
  <c r="O345" i="209"/>
  <c r="N345" i="209"/>
  <c r="M345" i="209"/>
  <c r="L345" i="209"/>
  <c r="Q326" i="209"/>
  <c r="P326" i="209"/>
  <c r="O326" i="209"/>
  <c r="N326" i="209"/>
  <c r="M326" i="209"/>
  <c r="L326" i="209"/>
  <c r="Q307" i="209"/>
  <c r="P307" i="209"/>
  <c r="O307" i="209"/>
  <c r="N307" i="209"/>
  <c r="M307" i="209"/>
  <c r="L307" i="209"/>
  <c r="Q288" i="209"/>
  <c r="P288" i="209"/>
  <c r="O288" i="209"/>
  <c r="N288" i="209"/>
  <c r="M288" i="209"/>
  <c r="L288" i="209"/>
  <c r="Q265" i="209"/>
  <c r="P265" i="209"/>
  <c r="O265" i="209"/>
  <c r="N265" i="209"/>
  <c r="M265" i="209"/>
  <c r="L265" i="209"/>
  <c r="R16" i="35"/>
  <c r="L75" i="150"/>
  <c r="I59" i="159"/>
  <c r="J18" i="159"/>
  <c r="L18" i="159"/>
  <c r="J20" i="159"/>
  <c r="L20" i="159"/>
  <c r="J22" i="159"/>
  <c r="L22" i="159"/>
  <c r="L31" i="159"/>
  <c r="I33" i="159"/>
  <c r="J33" i="159"/>
  <c r="K33" i="159"/>
  <c r="L33" i="159"/>
  <c r="L35" i="159"/>
  <c r="J44" i="159"/>
  <c r="K44" i="159"/>
  <c r="J46" i="159"/>
  <c r="K46" i="159"/>
  <c r="K113" i="159"/>
  <c r="L113" i="159"/>
  <c r="J104" i="159"/>
  <c r="K104" i="159"/>
  <c r="L95" i="159"/>
  <c r="J86" i="159"/>
  <c r="L86" i="159"/>
  <c r="I110" i="159"/>
  <c r="M110" i="159" s="1"/>
  <c r="J110" i="159"/>
  <c r="K110" i="159"/>
  <c r="L110" i="159"/>
  <c r="I101" i="159"/>
  <c r="J101" i="159"/>
  <c r="K101" i="159"/>
  <c r="L101" i="159"/>
  <c r="L119" i="159" s="1"/>
  <c r="I92" i="159"/>
  <c r="J92" i="159"/>
  <c r="K92" i="159"/>
  <c r="L92" i="159"/>
  <c r="I83" i="159"/>
  <c r="J83" i="159"/>
  <c r="K83" i="159"/>
  <c r="L83" i="159"/>
  <c r="A3" i="10"/>
  <c r="A3" i="12"/>
  <c r="A3" i="13"/>
  <c r="A3" i="9"/>
  <c r="L20" i="271"/>
  <c r="T20" i="271" s="1"/>
  <c r="K20" i="271"/>
  <c r="S20" i="271" s="1"/>
  <c r="J20" i="271"/>
  <c r="R20" i="271" s="1"/>
  <c r="I20" i="271"/>
  <c r="Q20" i="271" s="1"/>
  <c r="H20" i="271"/>
  <c r="P20" i="271" s="1"/>
  <c r="E41" i="273"/>
  <c r="T45" i="158"/>
  <c r="G90" i="143"/>
  <c r="G16" i="236"/>
  <c r="R76" i="57"/>
  <c r="R79" i="57"/>
  <c r="Q76" i="57"/>
  <c r="Q79" i="57"/>
  <c r="P76" i="57"/>
  <c r="P79" i="57" s="1"/>
  <c r="O76" i="57"/>
  <c r="O79" i="57" s="1"/>
  <c r="N76" i="57"/>
  <c r="N79" i="57" s="1"/>
  <c r="G17" i="280"/>
  <c r="G19" i="280" s="1"/>
  <c r="G25" i="280" s="1"/>
  <c r="N44" i="79"/>
  <c r="M44" i="79"/>
  <c r="L44" i="79"/>
  <c r="K44" i="79"/>
  <c r="N40" i="79"/>
  <c r="M40" i="79"/>
  <c r="L40" i="79"/>
  <c r="K40" i="79"/>
  <c r="N39" i="79"/>
  <c r="M39" i="79"/>
  <c r="L39" i="79"/>
  <c r="K39" i="79"/>
  <c r="I115" i="275"/>
  <c r="J115" i="275"/>
  <c r="K115" i="275"/>
  <c r="L115" i="275"/>
  <c r="M115" i="275"/>
  <c r="H115" i="275"/>
  <c r="I121" i="275"/>
  <c r="J121" i="275"/>
  <c r="K121" i="275"/>
  <c r="L121" i="275"/>
  <c r="M121" i="275"/>
  <c r="I122" i="275"/>
  <c r="J122" i="275"/>
  <c r="K122" i="275"/>
  <c r="L122" i="275"/>
  <c r="M122" i="275"/>
  <c r="H120" i="275"/>
  <c r="H121" i="275"/>
  <c r="H122" i="275"/>
  <c r="H119" i="275"/>
  <c r="E188" i="272"/>
  <c r="E183" i="272"/>
  <c r="E178" i="272"/>
  <c r="V26" i="53"/>
  <c r="E237" i="38"/>
  <c r="K63" i="283"/>
  <c r="M111" i="275" s="1"/>
  <c r="I63" i="283"/>
  <c r="K111" i="275" s="1"/>
  <c r="H63" i="283"/>
  <c r="J111" i="275" s="1"/>
  <c r="K44" i="283"/>
  <c r="J44" i="283"/>
  <c r="H44" i="283"/>
  <c r="K25" i="283"/>
  <c r="J25" i="283"/>
  <c r="H25" i="283"/>
  <c r="G63" i="283"/>
  <c r="I111" i="275" s="1"/>
  <c r="G44" i="283"/>
  <c r="G25" i="283"/>
  <c r="M57" i="282"/>
  <c r="L57" i="282"/>
  <c r="K57" i="282"/>
  <c r="J57" i="282"/>
  <c r="I57" i="282"/>
  <c r="M32" i="282"/>
  <c r="M109" i="275" s="1"/>
  <c r="L32" i="282"/>
  <c r="L109" i="275" s="1"/>
  <c r="K32" i="282"/>
  <c r="K109" i="275" s="1"/>
  <c r="J32" i="282"/>
  <c r="J109" i="275" s="1"/>
  <c r="I32" i="282"/>
  <c r="I109" i="275" s="1"/>
  <c r="L33" i="271"/>
  <c r="L18" i="271" s="1"/>
  <c r="M72" i="275" s="1"/>
  <c r="K33" i="271"/>
  <c r="K18" i="271" s="1"/>
  <c r="L72" i="275" s="1"/>
  <c r="Q14" i="205"/>
  <c r="X19" i="70"/>
  <c r="K17" i="280"/>
  <c r="K19" i="280" s="1"/>
  <c r="K25" i="280" s="1"/>
  <c r="J17" i="280"/>
  <c r="J19" i="280" s="1"/>
  <c r="J25" i="280" s="1"/>
  <c r="I17" i="280"/>
  <c r="I19" i="280"/>
  <c r="I25" i="280" s="1"/>
  <c r="J116" i="275" s="1"/>
  <c r="H17" i="280"/>
  <c r="H19" i="280" s="1"/>
  <c r="H25" i="280" s="1"/>
  <c r="J39" i="270"/>
  <c r="I39" i="270"/>
  <c r="H39" i="270"/>
  <c r="G39" i="270"/>
  <c r="F39" i="270"/>
  <c r="P25" i="27"/>
  <c r="Q23" i="27"/>
  <c r="R23" i="27"/>
  <c r="S23" i="27"/>
  <c r="M444" i="209"/>
  <c r="N444" i="209"/>
  <c r="O444" i="209"/>
  <c r="P444" i="209"/>
  <c r="Q444" i="209"/>
  <c r="M445" i="209"/>
  <c r="N445" i="209"/>
  <c r="O445" i="209"/>
  <c r="P445" i="209"/>
  <c r="Q445" i="209"/>
  <c r="M446" i="209"/>
  <c r="N446" i="209"/>
  <c r="O446" i="209"/>
  <c r="P446" i="209"/>
  <c r="Q446" i="209"/>
  <c r="M447" i="209"/>
  <c r="N447" i="209"/>
  <c r="O447" i="209"/>
  <c r="P447" i="209"/>
  <c r="Q447" i="209"/>
  <c r="M448" i="209"/>
  <c r="N448" i="209"/>
  <c r="O448" i="209"/>
  <c r="P448" i="209"/>
  <c r="Q448" i="209"/>
  <c r="M449" i="209"/>
  <c r="N449" i="209"/>
  <c r="O449" i="209"/>
  <c r="P449" i="209"/>
  <c r="Q449" i="209"/>
  <c r="M450" i="209"/>
  <c r="N450" i="209"/>
  <c r="O450" i="209"/>
  <c r="P450" i="209"/>
  <c r="Q450" i="209"/>
  <c r="M451" i="209"/>
  <c r="N451" i="209"/>
  <c r="O451" i="209"/>
  <c r="P451" i="209"/>
  <c r="Q451" i="209"/>
  <c r="M452" i="209"/>
  <c r="N452" i="209"/>
  <c r="O452" i="209"/>
  <c r="P452" i="209"/>
  <c r="Q452" i="209"/>
  <c r="M453" i="209"/>
  <c r="N453" i="209"/>
  <c r="O453" i="209"/>
  <c r="P453" i="209"/>
  <c r="Q453" i="209"/>
  <c r="M454" i="209"/>
  <c r="N454" i="209"/>
  <c r="O454" i="209"/>
  <c r="P454" i="209"/>
  <c r="Q454" i="209"/>
  <c r="M455" i="209"/>
  <c r="N455" i="209"/>
  <c r="O455" i="209"/>
  <c r="P455" i="209"/>
  <c r="Q455" i="209"/>
  <c r="M456" i="209"/>
  <c r="N456" i="209"/>
  <c r="O456" i="209"/>
  <c r="P456" i="209"/>
  <c r="Q456" i="209"/>
  <c r="M457" i="209"/>
  <c r="N457" i="209"/>
  <c r="O457" i="209"/>
  <c r="P457" i="209"/>
  <c r="Q457" i="209"/>
  <c r="M458" i="209"/>
  <c r="N458" i="209"/>
  <c r="O458" i="209"/>
  <c r="P458" i="209"/>
  <c r="Q458" i="209"/>
  <c r="L445" i="209"/>
  <c r="L446" i="209"/>
  <c r="L447" i="209"/>
  <c r="L448" i="209"/>
  <c r="L449" i="209"/>
  <c r="L450" i="209"/>
  <c r="L451" i="209"/>
  <c r="L452" i="209"/>
  <c r="L453" i="209"/>
  <c r="L454" i="209"/>
  <c r="L455" i="209"/>
  <c r="L456" i="209"/>
  <c r="L457" i="209"/>
  <c r="L458" i="209"/>
  <c r="L444" i="209"/>
  <c r="R12" i="54"/>
  <c r="X12" i="4"/>
  <c r="I12" i="266" s="1"/>
  <c r="J19" i="155"/>
  <c r="J20" i="155"/>
  <c r="I215" i="272"/>
  <c r="H215" i="272"/>
  <c r="G215" i="272"/>
  <c r="F215" i="272"/>
  <c r="E215" i="272"/>
  <c r="E214" i="272"/>
  <c r="F214" i="272"/>
  <c r="G214" i="272"/>
  <c r="H214" i="272"/>
  <c r="I214" i="272"/>
  <c r="E51" i="273"/>
  <c r="E50" i="273"/>
  <c r="J79" i="155"/>
  <c r="M109" i="159"/>
  <c r="M108" i="159"/>
  <c r="M100" i="159"/>
  <c r="M99" i="159"/>
  <c r="M91" i="159"/>
  <c r="M90" i="159"/>
  <c r="M81" i="159"/>
  <c r="M82" i="159"/>
  <c r="M62" i="159"/>
  <c r="I57" i="159"/>
  <c r="M49" i="159"/>
  <c r="M75" i="159" s="1"/>
  <c r="M36" i="159"/>
  <c r="M54" i="159"/>
  <c r="M53" i="159"/>
  <c r="M41" i="159"/>
  <c r="M40" i="159"/>
  <c r="M28" i="159"/>
  <c r="M27" i="159"/>
  <c r="M23" i="159"/>
  <c r="M14" i="159"/>
  <c r="M15" i="159"/>
  <c r="E80" i="273"/>
  <c r="F80" i="273"/>
  <c r="G80" i="273"/>
  <c r="H80" i="273"/>
  <c r="I80" i="273"/>
  <c r="E70" i="273"/>
  <c r="F72" i="273" s="1"/>
  <c r="F70" i="273"/>
  <c r="G70" i="273"/>
  <c r="H70" i="273"/>
  <c r="I70" i="273"/>
  <c r="I113" i="159"/>
  <c r="J61" i="159"/>
  <c r="J48" i="159"/>
  <c r="K48" i="159"/>
  <c r="O173" i="143"/>
  <c r="N173" i="143"/>
  <c r="M173" i="143"/>
  <c r="L173" i="143"/>
  <c r="K173" i="143"/>
  <c r="D237" i="38"/>
  <c r="D238" i="38"/>
  <c r="E238" i="38"/>
  <c r="D239" i="38"/>
  <c r="E239" i="38"/>
  <c r="D240" i="38"/>
  <c r="E240" i="38"/>
  <c r="D241" i="38"/>
  <c r="E241" i="38"/>
  <c r="D242" i="38"/>
  <c r="E242" i="38"/>
  <c r="D243" i="38"/>
  <c r="E243" i="38"/>
  <c r="V38" i="158"/>
  <c r="Z38" i="158" s="1"/>
  <c r="R63" i="80"/>
  <c r="Y81" i="257"/>
  <c r="Z81" i="257"/>
  <c r="AA81" i="257"/>
  <c r="AB81" i="257"/>
  <c r="R12" i="28"/>
  <c r="N304" i="33"/>
  <c r="R418" i="209"/>
  <c r="Q418" i="209"/>
  <c r="P418" i="209"/>
  <c r="O418" i="209"/>
  <c r="M418" i="209"/>
  <c r="L418" i="209"/>
  <c r="R417" i="209"/>
  <c r="Q417" i="209"/>
  <c r="P417" i="209"/>
  <c r="O417" i="209"/>
  <c r="M417" i="209"/>
  <c r="L417" i="209"/>
  <c r="R416" i="209"/>
  <c r="Q416" i="209"/>
  <c r="P416" i="209"/>
  <c r="O416" i="209"/>
  <c r="M416" i="209"/>
  <c r="L416" i="209"/>
  <c r="R415" i="209"/>
  <c r="Q415" i="209"/>
  <c r="P415" i="209"/>
  <c r="O415" i="209"/>
  <c r="M415" i="209"/>
  <c r="L415" i="209"/>
  <c r="R414" i="209"/>
  <c r="Q414" i="209"/>
  <c r="P414" i="209"/>
  <c r="O414" i="209"/>
  <c r="M414" i="209"/>
  <c r="L414" i="209"/>
  <c r="R413" i="209"/>
  <c r="Q413" i="209"/>
  <c r="P413" i="209"/>
  <c r="O413" i="209"/>
  <c r="M413" i="209"/>
  <c r="L413" i="209"/>
  <c r="R412" i="209"/>
  <c r="Q412" i="209"/>
  <c r="P412" i="209"/>
  <c r="O412" i="209"/>
  <c r="M412" i="209"/>
  <c r="L412" i="209"/>
  <c r="R411" i="209"/>
  <c r="Q411" i="209"/>
  <c r="P411" i="209"/>
  <c r="O411" i="209"/>
  <c r="M411" i="209"/>
  <c r="L411" i="209"/>
  <c r="R410" i="209"/>
  <c r="Q410" i="209"/>
  <c r="P410" i="209"/>
  <c r="O410" i="209"/>
  <c r="M410" i="209"/>
  <c r="L410" i="209"/>
  <c r="R409" i="209"/>
  <c r="Q409" i="209"/>
  <c r="P409" i="209"/>
  <c r="O409" i="209"/>
  <c r="M409" i="209"/>
  <c r="L409" i="209"/>
  <c r="Q404" i="209"/>
  <c r="P404" i="209"/>
  <c r="O404" i="209"/>
  <c r="M404" i="209"/>
  <c r="L404" i="209"/>
  <c r="Q403" i="209"/>
  <c r="P403" i="209"/>
  <c r="O403" i="209"/>
  <c r="M403" i="209"/>
  <c r="L403" i="209"/>
  <c r="Q402" i="209"/>
  <c r="P402" i="209"/>
  <c r="O402" i="209"/>
  <c r="M402" i="209"/>
  <c r="L402" i="209"/>
  <c r="Q401" i="209"/>
  <c r="P401" i="209"/>
  <c r="O401" i="209"/>
  <c r="M401" i="209"/>
  <c r="L401" i="209"/>
  <c r="Q400" i="209"/>
  <c r="P400" i="209"/>
  <c r="O400" i="209"/>
  <c r="M400" i="209"/>
  <c r="L400" i="209"/>
  <c r="Q399" i="209"/>
  <c r="P399" i="209"/>
  <c r="O399" i="209"/>
  <c r="M399" i="209"/>
  <c r="L399" i="209"/>
  <c r="Q398" i="209"/>
  <c r="P398" i="209"/>
  <c r="O398" i="209"/>
  <c r="M398" i="209"/>
  <c r="L398" i="209"/>
  <c r="Q397" i="209"/>
  <c r="P397" i="209"/>
  <c r="O397" i="209"/>
  <c r="M397" i="209"/>
  <c r="L397" i="209"/>
  <c r="Q396" i="209"/>
  <c r="P396" i="209"/>
  <c r="O396" i="209"/>
  <c r="M396" i="209"/>
  <c r="L396" i="209"/>
  <c r="Q395" i="209"/>
  <c r="P395" i="209"/>
  <c r="O395" i="209"/>
  <c r="M395" i="209"/>
  <c r="L395" i="209"/>
  <c r="Q394" i="209"/>
  <c r="P394" i="209"/>
  <c r="O394" i="209"/>
  <c r="M394" i="209"/>
  <c r="L394" i="209"/>
  <c r="Q393" i="209"/>
  <c r="P393" i="209"/>
  <c r="O393" i="209"/>
  <c r="M393" i="209"/>
  <c r="L393" i="209"/>
  <c r="Q392" i="209"/>
  <c r="P392" i="209"/>
  <c r="O392" i="209"/>
  <c r="M392" i="209"/>
  <c r="L392" i="209"/>
  <c r="Q391" i="209"/>
  <c r="P391" i="209"/>
  <c r="O391" i="209"/>
  <c r="M391" i="209"/>
  <c r="L391" i="209"/>
  <c r="Q390" i="209"/>
  <c r="P390" i="209"/>
  <c r="O390" i="209"/>
  <c r="M390" i="209"/>
  <c r="L390" i="209"/>
  <c r="Q382" i="209"/>
  <c r="P382" i="209"/>
  <c r="O382" i="209"/>
  <c r="M382" i="209"/>
  <c r="L382" i="209"/>
  <c r="Q381" i="209"/>
  <c r="P381" i="209"/>
  <c r="O381" i="209"/>
  <c r="M381" i="209"/>
  <c r="L381" i="209"/>
  <c r="Q380" i="209"/>
  <c r="P380" i="209"/>
  <c r="O380" i="209"/>
  <c r="M380" i="209"/>
  <c r="L380" i="209"/>
  <c r="Q379" i="209"/>
  <c r="P379" i="209"/>
  <c r="O379" i="209"/>
  <c r="M379" i="209"/>
  <c r="L379" i="209"/>
  <c r="Q378" i="209"/>
  <c r="P378" i="209"/>
  <c r="O378" i="209"/>
  <c r="M378" i="209"/>
  <c r="L378" i="209"/>
  <c r="Q377" i="209"/>
  <c r="P377" i="209"/>
  <c r="O377" i="209"/>
  <c r="M377" i="209"/>
  <c r="L377" i="209"/>
  <c r="Q376" i="209"/>
  <c r="P376" i="209"/>
  <c r="O376" i="209"/>
  <c r="M376" i="209"/>
  <c r="L376" i="209"/>
  <c r="Q375" i="209"/>
  <c r="P375" i="209"/>
  <c r="O375" i="209"/>
  <c r="M375" i="209"/>
  <c r="L375" i="209"/>
  <c r="Q374" i="209"/>
  <c r="P374" i="209"/>
  <c r="O374" i="209"/>
  <c r="M374" i="209"/>
  <c r="L374" i="209"/>
  <c r="Q373" i="209"/>
  <c r="P373" i="209"/>
  <c r="O373" i="209"/>
  <c r="M373" i="209"/>
  <c r="L373" i="209"/>
  <c r="Q372" i="209"/>
  <c r="P372" i="209"/>
  <c r="O372" i="209"/>
  <c r="M372" i="209"/>
  <c r="L372" i="209"/>
  <c r="Q371" i="209"/>
  <c r="P371" i="209"/>
  <c r="O371" i="209"/>
  <c r="M371" i="209"/>
  <c r="L371" i="209"/>
  <c r="Q370" i="209"/>
  <c r="P370" i="209"/>
  <c r="O370" i="209"/>
  <c r="M370" i="209"/>
  <c r="L370" i="209"/>
  <c r="Q369" i="209"/>
  <c r="P369" i="209"/>
  <c r="O369" i="209"/>
  <c r="M369" i="209"/>
  <c r="L369" i="209"/>
  <c r="Q368" i="209"/>
  <c r="P368" i="209"/>
  <c r="O368" i="209"/>
  <c r="M368" i="209"/>
  <c r="L368" i="209"/>
  <c r="L350" i="209"/>
  <c r="M350" i="209"/>
  <c r="N350" i="209"/>
  <c r="O350" i="209"/>
  <c r="P350" i="209"/>
  <c r="Q350" i="209"/>
  <c r="R350" i="209"/>
  <c r="L351" i="209"/>
  <c r="M351" i="209"/>
  <c r="N351" i="209"/>
  <c r="O351" i="209"/>
  <c r="P351" i="209"/>
  <c r="Q351" i="209"/>
  <c r="R351" i="209"/>
  <c r="L352" i="209"/>
  <c r="M352" i="209"/>
  <c r="N352" i="209"/>
  <c r="O352" i="209"/>
  <c r="P352" i="209"/>
  <c r="Q352" i="209"/>
  <c r="R352" i="209"/>
  <c r="L353" i="209"/>
  <c r="M353" i="209"/>
  <c r="N353" i="209"/>
  <c r="O353" i="209"/>
  <c r="P353" i="209"/>
  <c r="Q353" i="209"/>
  <c r="R353" i="209"/>
  <c r="L354" i="209"/>
  <c r="M354" i="209"/>
  <c r="N354" i="209"/>
  <c r="O354" i="209"/>
  <c r="P354" i="209"/>
  <c r="Q354" i="209"/>
  <c r="R354" i="209"/>
  <c r="L355" i="209"/>
  <c r="M355" i="209"/>
  <c r="N355" i="209"/>
  <c r="O355" i="209"/>
  <c r="P355" i="209"/>
  <c r="Q355" i="209"/>
  <c r="R355" i="209"/>
  <c r="L356" i="209"/>
  <c r="M356" i="209"/>
  <c r="N356" i="209"/>
  <c r="O356" i="209"/>
  <c r="P356" i="209"/>
  <c r="Q356" i="209"/>
  <c r="R356" i="209"/>
  <c r="L357" i="209"/>
  <c r="M357" i="209"/>
  <c r="N357" i="209"/>
  <c r="O357" i="209"/>
  <c r="P357" i="209"/>
  <c r="Q357" i="209"/>
  <c r="R357" i="209"/>
  <c r="L358" i="209"/>
  <c r="M358" i="209"/>
  <c r="N358" i="209"/>
  <c r="O358" i="209"/>
  <c r="P358" i="209"/>
  <c r="Q358" i="209"/>
  <c r="R358" i="209"/>
  <c r="L359" i="209"/>
  <c r="M359" i="209"/>
  <c r="N359" i="209"/>
  <c r="O359" i="209"/>
  <c r="P359" i="209"/>
  <c r="Q359" i="209"/>
  <c r="R359" i="209"/>
  <c r="L360" i="209"/>
  <c r="M360" i="209"/>
  <c r="N360" i="209"/>
  <c r="O360" i="209"/>
  <c r="P360" i="209"/>
  <c r="Q360" i="209"/>
  <c r="R360" i="209"/>
  <c r="L361" i="209"/>
  <c r="M361" i="209"/>
  <c r="N361" i="209"/>
  <c r="O361" i="209"/>
  <c r="P361" i="209"/>
  <c r="Q361" i="209"/>
  <c r="R361" i="209"/>
  <c r="L362" i="209"/>
  <c r="M362" i="209"/>
  <c r="N362" i="209"/>
  <c r="O362" i="209"/>
  <c r="P362" i="209"/>
  <c r="Q362" i="209"/>
  <c r="R362" i="209"/>
  <c r="L363" i="209"/>
  <c r="M363" i="209"/>
  <c r="N363" i="209"/>
  <c r="O363" i="209"/>
  <c r="P363" i="209"/>
  <c r="Q363" i="209"/>
  <c r="R363" i="209"/>
  <c r="Q349" i="209"/>
  <c r="P349" i="209"/>
  <c r="O349" i="209"/>
  <c r="N349" i="209"/>
  <c r="M349" i="209"/>
  <c r="L349" i="209"/>
  <c r="S18" i="35"/>
  <c r="T18" i="35"/>
  <c r="U18" i="35"/>
  <c r="V18" i="35"/>
  <c r="S19" i="35"/>
  <c r="T19" i="35"/>
  <c r="U19" i="35"/>
  <c r="V19" i="35"/>
  <c r="R19" i="35"/>
  <c r="R18" i="35"/>
  <c r="V17" i="35"/>
  <c r="U17" i="35"/>
  <c r="T17" i="35"/>
  <c r="S17" i="35"/>
  <c r="V16" i="35"/>
  <c r="U16" i="35"/>
  <c r="T16" i="35"/>
  <c r="S16" i="35"/>
  <c r="R17" i="35"/>
  <c r="R30" i="279"/>
  <c r="Q30" i="279"/>
  <c r="P30" i="279"/>
  <c r="O30" i="279"/>
  <c r="N30" i="279"/>
  <c r="Q40" i="77"/>
  <c r="N12" i="3"/>
  <c r="V191" i="53"/>
  <c r="S206" i="203"/>
  <c r="W206" i="203"/>
  <c r="V206" i="203"/>
  <c r="U206" i="203"/>
  <c r="U207" i="203"/>
  <c r="T206" i="203"/>
  <c r="T207" i="203"/>
  <c r="M91" i="275"/>
  <c r="L91" i="275"/>
  <c r="K91" i="275"/>
  <c r="J91" i="275"/>
  <c r="M42" i="275"/>
  <c r="L42" i="275"/>
  <c r="K42" i="275"/>
  <c r="J42" i="275"/>
  <c r="I42" i="275"/>
  <c r="M41" i="275"/>
  <c r="M61" i="275" s="1"/>
  <c r="L41" i="275"/>
  <c r="L61" i="275"/>
  <c r="K41" i="275"/>
  <c r="K61" i="275"/>
  <c r="J41" i="275"/>
  <c r="J61" i="275"/>
  <c r="I41" i="275"/>
  <c r="I61" i="275" s="1"/>
  <c r="M40" i="275"/>
  <c r="L40" i="275"/>
  <c r="K40" i="275"/>
  <c r="J40" i="275"/>
  <c r="I40" i="275"/>
  <c r="M39" i="275"/>
  <c r="L39" i="275"/>
  <c r="K39" i="275"/>
  <c r="J39" i="275"/>
  <c r="I39" i="275"/>
  <c r="M38" i="275"/>
  <c r="L38" i="275"/>
  <c r="K38" i="275"/>
  <c r="J38" i="275"/>
  <c r="I38" i="275"/>
  <c r="M36" i="275"/>
  <c r="L36" i="275"/>
  <c r="K36" i="275"/>
  <c r="J36" i="275"/>
  <c r="I36" i="275"/>
  <c r="M35" i="275"/>
  <c r="L35" i="275"/>
  <c r="K35" i="275"/>
  <c r="J35" i="275"/>
  <c r="I35" i="275"/>
  <c r="M34" i="275"/>
  <c r="M62" i="275" s="1"/>
  <c r="L34" i="275"/>
  <c r="L62" i="275" s="1"/>
  <c r="K34" i="275"/>
  <c r="K62" i="275" s="1"/>
  <c r="J34" i="275"/>
  <c r="J62" i="275" s="1"/>
  <c r="I34" i="275"/>
  <c r="I62" i="275" s="1"/>
  <c r="M31" i="275"/>
  <c r="L31" i="275"/>
  <c r="K31" i="275"/>
  <c r="J31" i="275"/>
  <c r="I31" i="275"/>
  <c r="M30" i="275"/>
  <c r="L30" i="275"/>
  <c r="K30" i="275"/>
  <c r="J30" i="275"/>
  <c r="I30" i="275"/>
  <c r="M29" i="275"/>
  <c r="L29" i="275"/>
  <c r="K29" i="275"/>
  <c r="J29" i="275"/>
  <c r="I29" i="275"/>
  <c r="M10" i="275"/>
  <c r="L10" i="275"/>
  <c r="K10" i="275"/>
  <c r="J10" i="275"/>
  <c r="I10" i="275"/>
  <c r="E48" i="273"/>
  <c r="I134" i="272"/>
  <c r="I121" i="272" s="1"/>
  <c r="H134" i="272"/>
  <c r="E134" i="272"/>
  <c r="E121" i="272" s="1"/>
  <c r="J33" i="270"/>
  <c r="M33" i="275" s="1"/>
  <c r="I33" i="270"/>
  <c r="L33" i="275" s="1"/>
  <c r="H33" i="270"/>
  <c r="K33" i="275" s="1"/>
  <c r="G33" i="270"/>
  <c r="J33" i="275"/>
  <c r="F33" i="270"/>
  <c r="I33" i="275"/>
  <c r="J26" i="270"/>
  <c r="M45" i="275"/>
  <c r="I26" i="270"/>
  <c r="L45" i="275"/>
  <c r="H26" i="270"/>
  <c r="K45" i="275"/>
  <c r="G26" i="270"/>
  <c r="J45" i="275" s="1"/>
  <c r="I45" i="275"/>
  <c r="J19" i="270"/>
  <c r="I19" i="270"/>
  <c r="H19" i="270"/>
  <c r="G19" i="270"/>
  <c r="F19" i="270"/>
  <c r="J12" i="270"/>
  <c r="I12" i="270"/>
  <c r="H12" i="270"/>
  <c r="G12" i="270"/>
  <c r="F12" i="270"/>
  <c r="I43" i="275" s="1"/>
  <c r="I173" i="268"/>
  <c r="G173" i="268"/>
  <c r="F173" i="268"/>
  <c r="I166" i="268"/>
  <c r="G166" i="268"/>
  <c r="F166" i="268"/>
  <c r="I159" i="268"/>
  <c r="G159" i="268"/>
  <c r="F159" i="268"/>
  <c r="I152" i="268"/>
  <c r="G152" i="268"/>
  <c r="F152" i="268"/>
  <c r="I145" i="268"/>
  <c r="G145" i="268"/>
  <c r="H144" i="268"/>
  <c r="J144" i="268" s="1"/>
  <c r="G138" i="268"/>
  <c r="G131" i="268"/>
  <c r="G124" i="268"/>
  <c r="X16" i="4"/>
  <c r="S45" i="80"/>
  <c r="T45" i="80"/>
  <c r="U45" i="80"/>
  <c r="V45" i="80"/>
  <c r="M65" i="160"/>
  <c r="L65" i="160"/>
  <c r="K65" i="160"/>
  <c r="J65" i="160"/>
  <c r="I65" i="160"/>
  <c r="M22" i="160"/>
  <c r="L22" i="160"/>
  <c r="K22" i="160"/>
  <c r="J22" i="160"/>
  <c r="I22" i="160"/>
  <c r="S35" i="80"/>
  <c r="T35" i="80"/>
  <c r="U35" i="80"/>
  <c r="V35" i="80"/>
  <c r="R35" i="80"/>
  <c r="S63" i="80"/>
  <c r="T63" i="80"/>
  <c r="U63" i="80"/>
  <c r="V63" i="80"/>
  <c r="J79" i="160"/>
  <c r="K79" i="160"/>
  <c r="L79" i="160"/>
  <c r="M79" i="160"/>
  <c r="I79" i="160"/>
  <c r="J116" i="155"/>
  <c r="X81" i="257"/>
  <c r="H73" i="194"/>
  <c r="J330" i="155"/>
  <c r="J298" i="155"/>
  <c r="J290" i="155"/>
  <c r="J69" i="155"/>
  <c r="J57" i="155"/>
  <c r="J37" i="155"/>
  <c r="J32" i="155"/>
  <c r="H12" i="195"/>
  <c r="N18" i="3"/>
  <c r="O18" i="3"/>
  <c r="P18" i="3"/>
  <c r="Q18" i="3"/>
  <c r="R18" i="3"/>
  <c r="R22" i="3" s="1"/>
  <c r="N19" i="3"/>
  <c r="O19" i="3"/>
  <c r="P19" i="3"/>
  <c r="Q19" i="3"/>
  <c r="Q21" i="3"/>
  <c r="R19" i="3"/>
  <c r="N21" i="3"/>
  <c r="O21" i="3"/>
  <c r="P21" i="3"/>
  <c r="R21" i="3"/>
  <c r="S17" i="19"/>
  <c r="T19" i="19"/>
  <c r="M16" i="266" s="1"/>
  <c r="S22" i="19"/>
  <c r="L19" i="266" s="1"/>
  <c r="T26" i="19"/>
  <c r="Q37" i="19"/>
  <c r="R37" i="19"/>
  <c r="S37" i="19"/>
  <c r="T37" i="19"/>
  <c r="Q38" i="19"/>
  <c r="R38" i="19"/>
  <c r="S38" i="19"/>
  <c r="T38" i="19"/>
  <c r="Q39" i="19"/>
  <c r="R39" i="19"/>
  <c r="S39" i="19"/>
  <c r="T39" i="19"/>
  <c r="Q40" i="19"/>
  <c r="R40" i="19"/>
  <c r="S40" i="19"/>
  <c r="T40" i="19"/>
  <c r="Q44" i="19"/>
  <c r="R44" i="19"/>
  <c r="S44" i="19"/>
  <c r="T44" i="19"/>
  <c r="Q45" i="19"/>
  <c r="R45" i="19"/>
  <c r="S45" i="19"/>
  <c r="T45" i="19"/>
  <c r="Q46" i="19"/>
  <c r="R46" i="19"/>
  <c r="S46" i="19"/>
  <c r="T46" i="19"/>
  <c r="Q47" i="19"/>
  <c r="R47" i="19"/>
  <c r="S47" i="19"/>
  <c r="T47" i="19"/>
  <c r="Q48" i="19"/>
  <c r="R48" i="19"/>
  <c r="S48" i="19"/>
  <c r="T48" i="19"/>
  <c r="P48" i="19"/>
  <c r="P47" i="19"/>
  <c r="P46" i="19"/>
  <c r="P45" i="19"/>
  <c r="P44" i="19"/>
  <c r="P39" i="19"/>
  <c r="P38" i="19"/>
  <c r="P37" i="19"/>
  <c r="N418" i="209"/>
  <c r="N417" i="209"/>
  <c r="N416" i="209"/>
  <c r="N415" i="209"/>
  <c r="N414" i="209"/>
  <c r="N413" i="209"/>
  <c r="N412" i="209"/>
  <c r="N411" i="209"/>
  <c r="N410" i="209"/>
  <c r="N409" i="209"/>
  <c r="R404" i="209"/>
  <c r="R403" i="209"/>
  <c r="R402" i="209"/>
  <c r="R401" i="209"/>
  <c r="R400" i="209"/>
  <c r="R399" i="209"/>
  <c r="R398" i="209"/>
  <c r="R397" i="209"/>
  <c r="R396" i="209"/>
  <c r="R395" i="209"/>
  <c r="R394" i="209"/>
  <c r="R393" i="209"/>
  <c r="R392" i="209"/>
  <c r="R391" i="209"/>
  <c r="R390" i="209"/>
  <c r="N404" i="209"/>
  <c r="N403" i="209"/>
  <c r="N402" i="209"/>
  <c r="N401" i="209"/>
  <c r="N400" i="209"/>
  <c r="N399" i="209"/>
  <c r="N398" i="209"/>
  <c r="N397" i="209"/>
  <c r="N396" i="209"/>
  <c r="N395" i="209"/>
  <c r="N394" i="209"/>
  <c r="N393" i="209"/>
  <c r="N392" i="209"/>
  <c r="N391" i="209"/>
  <c r="N390" i="209"/>
  <c r="R368" i="209"/>
  <c r="R382" i="209"/>
  <c r="R381" i="209"/>
  <c r="R380" i="209"/>
  <c r="R379" i="209"/>
  <c r="R378" i="209"/>
  <c r="R377" i="209"/>
  <c r="R376" i="209"/>
  <c r="R375" i="209"/>
  <c r="R374" i="209"/>
  <c r="R373" i="209"/>
  <c r="R372" i="209"/>
  <c r="R371" i="209"/>
  <c r="R370" i="209"/>
  <c r="R369" i="209"/>
  <c r="N382" i="209"/>
  <c r="N381" i="209"/>
  <c r="N380" i="209"/>
  <c r="N379" i="209"/>
  <c r="N378" i="209"/>
  <c r="N377" i="209"/>
  <c r="N376" i="209"/>
  <c r="N375" i="209"/>
  <c r="N374" i="209"/>
  <c r="N373" i="209"/>
  <c r="N372" i="209"/>
  <c r="N371" i="209"/>
  <c r="N370" i="209"/>
  <c r="N369" i="209"/>
  <c r="N368" i="209"/>
  <c r="R349" i="209"/>
  <c r="Q344" i="209"/>
  <c r="P344" i="209"/>
  <c r="O344" i="209"/>
  <c r="N344" i="209"/>
  <c r="M344" i="209"/>
  <c r="L344" i="209"/>
  <c r="Q343" i="209"/>
  <c r="P343" i="209"/>
  <c r="O343" i="209"/>
  <c r="N343" i="209"/>
  <c r="M343" i="209"/>
  <c r="L343" i="209"/>
  <c r="Q342" i="209"/>
  <c r="P342" i="209"/>
  <c r="O342" i="209"/>
  <c r="N342" i="209"/>
  <c r="M342" i="209"/>
  <c r="L342" i="209"/>
  <c r="Q341" i="209"/>
  <c r="P341" i="209"/>
  <c r="O341" i="209"/>
  <c r="N341" i="209"/>
  <c r="M341" i="209"/>
  <c r="L341" i="209"/>
  <c r="Q340" i="209"/>
  <c r="P340" i="209"/>
  <c r="O340" i="209"/>
  <c r="N340" i="209"/>
  <c r="M340" i="209"/>
  <c r="L340" i="209"/>
  <c r="Q339" i="209"/>
  <c r="P339" i="209"/>
  <c r="O339" i="209"/>
  <c r="N339" i="209"/>
  <c r="M339" i="209"/>
  <c r="L339" i="209"/>
  <c r="Q338" i="209"/>
  <c r="P338" i="209"/>
  <c r="O338" i="209"/>
  <c r="N338" i="209"/>
  <c r="M338" i="209"/>
  <c r="L338" i="209"/>
  <c r="Q337" i="209"/>
  <c r="P337" i="209"/>
  <c r="O337" i="209"/>
  <c r="N337" i="209"/>
  <c r="M337" i="209"/>
  <c r="L337" i="209"/>
  <c r="Q336" i="209"/>
  <c r="P336" i="209"/>
  <c r="O336" i="209"/>
  <c r="N336" i="209"/>
  <c r="M336" i="209"/>
  <c r="L336" i="209"/>
  <c r="Q335" i="209"/>
  <c r="P335" i="209"/>
  <c r="O335" i="209"/>
  <c r="N335" i="209"/>
  <c r="M335" i="209"/>
  <c r="L335" i="209"/>
  <c r="Q334" i="209"/>
  <c r="P334" i="209"/>
  <c r="O334" i="209"/>
  <c r="N334" i="209"/>
  <c r="M334" i="209"/>
  <c r="L334" i="209"/>
  <c r="Q333" i="209"/>
  <c r="P333" i="209"/>
  <c r="O333" i="209"/>
  <c r="N333" i="209"/>
  <c r="M333" i="209"/>
  <c r="L333" i="209"/>
  <c r="Q332" i="209"/>
  <c r="P332" i="209"/>
  <c r="O332" i="209"/>
  <c r="N332" i="209"/>
  <c r="M332" i="209"/>
  <c r="L332" i="209"/>
  <c r="Q331" i="209"/>
  <c r="P331" i="209"/>
  <c r="O331" i="209"/>
  <c r="N331" i="209"/>
  <c r="M331" i="209"/>
  <c r="L331" i="209"/>
  <c r="Q330" i="209"/>
  <c r="P330" i="209"/>
  <c r="O330" i="209"/>
  <c r="N330" i="209"/>
  <c r="M330" i="209"/>
  <c r="L330" i="209"/>
  <c r="Q325" i="209"/>
  <c r="P325" i="209"/>
  <c r="O325" i="209"/>
  <c r="N325" i="209"/>
  <c r="M325" i="209"/>
  <c r="L325" i="209"/>
  <c r="Q324" i="209"/>
  <c r="P324" i="209"/>
  <c r="O324" i="209"/>
  <c r="N324" i="209"/>
  <c r="M324" i="209"/>
  <c r="L324" i="209"/>
  <c r="Q323" i="209"/>
  <c r="P323" i="209"/>
  <c r="O323" i="209"/>
  <c r="N323" i="209"/>
  <c r="M323" i="209"/>
  <c r="L323" i="209"/>
  <c r="Q322" i="209"/>
  <c r="P322" i="209"/>
  <c r="O322" i="209"/>
  <c r="N322" i="209"/>
  <c r="M322" i="209"/>
  <c r="L322" i="209"/>
  <c r="Q321" i="209"/>
  <c r="P321" i="209"/>
  <c r="O321" i="209"/>
  <c r="N321" i="209"/>
  <c r="M321" i="209"/>
  <c r="L321" i="209"/>
  <c r="Q320" i="209"/>
  <c r="P320" i="209"/>
  <c r="O320" i="209"/>
  <c r="N320" i="209"/>
  <c r="M320" i="209"/>
  <c r="L320" i="209"/>
  <c r="Q319" i="209"/>
  <c r="P319" i="209"/>
  <c r="O319" i="209"/>
  <c r="N319" i="209"/>
  <c r="M319" i="209"/>
  <c r="L319" i="209"/>
  <c r="Q318" i="209"/>
  <c r="P318" i="209"/>
  <c r="O318" i="209"/>
  <c r="N318" i="209"/>
  <c r="M318" i="209"/>
  <c r="L318" i="209"/>
  <c r="Q317" i="209"/>
  <c r="P317" i="209"/>
  <c r="O317" i="209"/>
  <c r="N317" i="209"/>
  <c r="M317" i="209"/>
  <c r="L317" i="209"/>
  <c r="Q316" i="209"/>
  <c r="P316" i="209"/>
  <c r="O316" i="209"/>
  <c r="N316" i="209"/>
  <c r="M316" i="209"/>
  <c r="L316" i="209"/>
  <c r="Q315" i="209"/>
  <c r="P315" i="209"/>
  <c r="O315" i="209"/>
  <c r="N315" i="209"/>
  <c r="M315" i="209"/>
  <c r="L315" i="209"/>
  <c r="Q314" i="209"/>
  <c r="P314" i="209"/>
  <c r="O314" i="209"/>
  <c r="N314" i="209"/>
  <c r="M314" i="209"/>
  <c r="L314" i="209"/>
  <c r="Q313" i="209"/>
  <c r="P313" i="209"/>
  <c r="O313" i="209"/>
  <c r="N313" i="209"/>
  <c r="M313" i="209"/>
  <c r="L313" i="209"/>
  <c r="Q312" i="209"/>
  <c r="P312" i="209"/>
  <c r="O312" i="209"/>
  <c r="N312" i="209"/>
  <c r="M312" i="209"/>
  <c r="L312" i="209"/>
  <c r="Q311" i="209"/>
  <c r="P311" i="209"/>
  <c r="O311" i="209"/>
  <c r="N311" i="209"/>
  <c r="M311" i="209"/>
  <c r="L311" i="209"/>
  <c r="Q306" i="209"/>
  <c r="P306" i="209"/>
  <c r="O306" i="209"/>
  <c r="N306" i="209"/>
  <c r="M306" i="209"/>
  <c r="L306" i="209"/>
  <c r="Q305" i="209"/>
  <c r="P305" i="209"/>
  <c r="O305" i="209"/>
  <c r="N305" i="209"/>
  <c r="M305" i="209"/>
  <c r="L305" i="209"/>
  <c r="Q304" i="209"/>
  <c r="P304" i="209"/>
  <c r="O304" i="209"/>
  <c r="N304" i="209"/>
  <c r="M304" i="209"/>
  <c r="L304" i="209"/>
  <c r="Q303" i="209"/>
  <c r="P303" i="209"/>
  <c r="O303" i="209"/>
  <c r="N303" i="209"/>
  <c r="M303" i="209"/>
  <c r="L303" i="209"/>
  <c r="Q302" i="209"/>
  <c r="P302" i="209"/>
  <c r="O302" i="209"/>
  <c r="N302" i="209"/>
  <c r="M302" i="209"/>
  <c r="L302" i="209"/>
  <c r="Q301" i="209"/>
  <c r="P301" i="209"/>
  <c r="O301" i="209"/>
  <c r="N301" i="209"/>
  <c r="M301" i="209"/>
  <c r="L301" i="209"/>
  <c r="Q300" i="209"/>
  <c r="P300" i="209"/>
  <c r="O300" i="209"/>
  <c r="N300" i="209"/>
  <c r="M300" i="209"/>
  <c r="L300" i="209"/>
  <c r="Q299" i="209"/>
  <c r="P299" i="209"/>
  <c r="O299" i="209"/>
  <c r="N299" i="209"/>
  <c r="M299" i="209"/>
  <c r="L299" i="209"/>
  <c r="Q298" i="209"/>
  <c r="P298" i="209"/>
  <c r="O298" i="209"/>
  <c r="N298" i="209"/>
  <c r="M298" i="209"/>
  <c r="L298" i="209"/>
  <c r="Q297" i="209"/>
  <c r="P297" i="209"/>
  <c r="O297" i="209"/>
  <c r="N297" i="209"/>
  <c r="M297" i="209"/>
  <c r="L297" i="209"/>
  <c r="Q296" i="209"/>
  <c r="P296" i="209"/>
  <c r="O296" i="209"/>
  <c r="N296" i="209"/>
  <c r="M296" i="209"/>
  <c r="L296" i="209"/>
  <c r="Q295" i="209"/>
  <c r="P295" i="209"/>
  <c r="O295" i="209"/>
  <c r="N295" i="209"/>
  <c r="M295" i="209"/>
  <c r="L295" i="209"/>
  <c r="Q294" i="209"/>
  <c r="P294" i="209"/>
  <c r="O294" i="209"/>
  <c r="N294" i="209"/>
  <c r="M294" i="209"/>
  <c r="L294" i="209"/>
  <c r="Q293" i="209"/>
  <c r="P293" i="209"/>
  <c r="O293" i="209"/>
  <c r="N293" i="209"/>
  <c r="M293" i="209"/>
  <c r="L293" i="209"/>
  <c r="Q292" i="209"/>
  <c r="P292" i="209"/>
  <c r="O292" i="209"/>
  <c r="N292" i="209"/>
  <c r="M292" i="209"/>
  <c r="L292" i="209"/>
  <c r="Q283" i="209"/>
  <c r="P283" i="209"/>
  <c r="O283" i="209"/>
  <c r="N283" i="209"/>
  <c r="M283" i="209"/>
  <c r="L283" i="209"/>
  <c r="Q282" i="209"/>
  <c r="P282" i="209"/>
  <c r="O282" i="209"/>
  <c r="N282" i="209"/>
  <c r="M282" i="209"/>
  <c r="L282" i="209"/>
  <c r="Q281" i="209"/>
  <c r="P281" i="209"/>
  <c r="O281" i="209"/>
  <c r="N281" i="209"/>
  <c r="M281" i="209"/>
  <c r="L281" i="209"/>
  <c r="Q280" i="209"/>
  <c r="P280" i="209"/>
  <c r="O280" i="209"/>
  <c r="N280" i="209"/>
  <c r="M280" i="209"/>
  <c r="L280" i="209"/>
  <c r="Q279" i="209"/>
  <c r="P279" i="209"/>
  <c r="O279" i="209"/>
  <c r="N279" i="209"/>
  <c r="M279" i="209"/>
  <c r="L279" i="209"/>
  <c r="Q278" i="209"/>
  <c r="P278" i="209"/>
  <c r="O278" i="209"/>
  <c r="N278" i="209"/>
  <c r="M278" i="209"/>
  <c r="L278" i="209"/>
  <c r="Q277" i="209"/>
  <c r="P277" i="209"/>
  <c r="O277" i="209"/>
  <c r="N277" i="209"/>
  <c r="M277" i="209"/>
  <c r="L277" i="209"/>
  <c r="Q276" i="209"/>
  <c r="P276" i="209"/>
  <c r="O276" i="209"/>
  <c r="N276" i="209"/>
  <c r="M276" i="209"/>
  <c r="L276" i="209"/>
  <c r="Q275" i="209"/>
  <c r="P275" i="209"/>
  <c r="O275" i="209"/>
  <c r="N275" i="209"/>
  <c r="M275" i="209"/>
  <c r="L275" i="209"/>
  <c r="Q274" i="209"/>
  <c r="P274" i="209"/>
  <c r="O274" i="209"/>
  <c r="N274" i="209"/>
  <c r="M274" i="209"/>
  <c r="L274" i="209"/>
  <c r="Q273" i="209"/>
  <c r="P273" i="209"/>
  <c r="O273" i="209"/>
  <c r="N273" i="209"/>
  <c r="M273" i="209"/>
  <c r="L273" i="209"/>
  <c r="Q272" i="209"/>
  <c r="P272" i="209"/>
  <c r="O272" i="209"/>
  <c r="N272" i="209"/>
  <c r="M272" i="209"/>
  <c r="L272" i="209"/>
  <c r="Q271" i="209"/>
  <c r="P271" i="209"/>
  <c r="O271" i="209"/>
  <c r="N271" i="209"/>
  <c r="M271" i="209"/>
  <c r="L271" i="209"/>
  <c r="Q270" i="209"/>
  <c r="P270" i="209"/>
  <c r="O270" i="209"/>
  <c r="N270" i="209"/>
  <c r="M270" i="209"/>
  <c r="L270" i="209"/>
  <c r="Q269" i="209"/>
  <c r="P269" i="209"/>
  <c r="O269" i="209"/>
  <c r="N269" i="209"/>
  <c r="M269" i="209"/>
  <c r="L269" i="209"/>
  <c r="K13" i="193"/>
  <c r="M13" i="193"/>
  <c r="L59" i="193"/>
  <c r="M14" i="193"/>
  <c r="M15" i="193"/>
  <c r="M16" i="193"/>
  <c r="M17" i="193"/>
  <c r="M18" i="193"/>
  <c r="M19" i="193"/>
  <c r="M20" i="193"/>
  <c r="M21" i="193"/>
  <c r="M22" i="193"/>
  <c r="M23" i="193"/>
  <c r="M24" i="193"/>
  <c r="M25" i="193"/>
  <c r="M26" i="193"/>
  <c r="M27" i="193"/>
  <c r="M28" i="193"/>
  <c r="M29" i="193"/>
  <c r="M30" i="193"/>
  <c r="M31" i="193"/>
  <c r="M32" i="193"/>
  <c r="M33" i="193"/>
  <c r="M34" i="193"/>
  <c r="M35" i="193"/>
  <c r="M36" i="193"/>
  <c r="M37" i="193"/>
  <c r="M38" i="193"/>
  <c r="M39" i="193"/>
  <c r="M40" i="193"/>
  <c r="M41" i="193"/>
  <c r="M42" i="193"/>
  <c r="M43" i="193"/>
  <c r="K14" i="193"/>
  <c r="K15" i="193"/>
  <c r="K16" i="193"/>
  <c r="K17" i="193"/>
  <c r="K18" i="193"/>
  <c r="K19" i="193"/>
  <c r="K20" i="193"/>
  <c r="K21" i="193"/>
  <c r="K22" i="193"/>
  <c r="K23" i="193"/>
  <c r="K24" i="193"/>
  <c r="K25" i="193"/>
  <c r="K26" i="193"/>
  <c r="K27" i="193"/>
  <c r="K28" i="193"/>
  <c r="K29" i="193"/>
  <c r="K30" i="193"/>
  <c r="K31" i="193"/>
  <c r="K32" i="193"/>
  <c r="K33" i="193"/>
  <c r="K34" i="193"/>
  <c r="K35" i="193"/>
  <c r="K36" i="193"/>
  <c r="K37" i="193"/>
  <c r="K38" i="193"/>
  <c r="K39" i="193"/>
  <c r="K40" i="193"/>
  <c r="K41" i="193"/>
  <c r="K42" i="193"/>
  <c r="K43" i="193"/>
  <c r="J97" i="193"/>
  <c r="J98" i="193"/>
  <c r="J59" i="193"/>
  <c r="V17" i="158"/>
  <c r="V97" i="158"/>
  <c r="Z97" i="158" s="1"/>
  <c r="V96" i="158"/>
  <c r="Z96" i="158" s="1"/>
  <c r="V95" i="158"/>
  <c r="Z95" i="158" s="1"/>
  <c r="AA95" i="158" s="1"/>
  <c r="AB95" i="158" s="1"/>
  <c r="V94" i="158"/>
  <c r="Z94" i="158" s="1"/>
  <c r="V93" i="158"/>
  <c r="Z93" i="158" s="1"/>
  <c r="V92" i="158"/>
  <c r="Z92" i="158" s="1"/>
  <c r="V91" i="158"/>
  <c r="Z91" i="158" s="1"/>
  <c r="V90" i="158"/>
  <c r="Z90" i="158" s="1"/>
  <c r="V89" i="158"/>
  <c r="Z89" i="158" s="1"/>
  <c r="AA89" i="158" s="1"/>
  <c r="AB89" i="158" s="1"/>
  <c r="X89" i="158" s="1"/>
  <c r="V83" i="158"/>
  <c r="Z83" i="158" s="1"/>
  <c r="V82" i="158"/>
  <c r="V81" i="158"/>
  <c r="Z81" i="158" s="1"/>
  <c r="V80" i="158"/>
  <c r="Z80" i="158" s="1"/>
  <c r="V79" i="158"/>
  <c r="Z79" i="158" s="1"/>
  <c r="V78" i="158"/>
  <c r="Z78" i="158" s="1"/>
  <c r="V77" i="158"/>
  <c r="Z77" i="158" s="1"/>
  <c r="AA77" i="158" s="1"/>
  <c r="AB77" i="158" s="1"/>
  <c r="V76" i="158"/>
  <c r="V75" i="158"/>
  <c r="V74" i="158"/>
  <c r="Z74" i="158" s="1"/>
  <c r="V68" i="158"/>
  <c r="V67" i="158"/>
  <c r="Z67" i="158" s="1"/>
  <c r="V66" i="158"/>
  <c r="Z66" i="158" s="1"/>
  <c r="V65" i="158"/>
  <c r="Z65" i="158"/>
  <c r="AA65" i="158" s="1"/>
  <c r="AB65" i="158" s="1"/>
  <c r="X65" i="158" s="1"/>
  <c r="V64" i="158"/>
  <c r="Z64" i="158" s="1"/>
  <c r="V63" i="158"/>
  <c r="Z63" i="158" s="1"/>
  <c r="V62" i="158"/>
  <c r="Z62" i="158" s="1"/>
  <c r="V61" i="158"/>
  <c r="Z61" i="158" s="1"/>
  <c r="AA61" i="158" s="1"/>
  <c r="AB61" i="158" s="1"/>
  <c r="V53" i="158"/>
  <c r="Z53" i="158" s="1"/>
  <c r="V52" i="158"/>
  <c r="V51" i="158"/>
  <c r="Z51" i="158" s="1"/>
  <c r="V50" i="158"/>
  <c r="V49" i="158"/>
  <c r="Z49" i="158" s="1"/>
  <c r="AA49" i="158" s="1"/>
  <c r="AB49" i="158" s="1"/>
  <c r="X49" i="158" s="1"/>
  <c r="V48" i="158"/>
  <c r="Z48" i="158" s="1"/>
  <c r="AA48" i="158" s="1"/>
  <c r="AB48" i="158" s="1"/>
  <c r="V47" i="158"/>
  <c r="Z47" i="158" s="1"/>
  <c r="V46" i="158"/>
  <c r="Z46" i="158" s="1"/>
  <c r="V37" i="158"/>
  <c r="Z37" i="158" s="1"/>
  <c r="V36" i="158"/>
  <c r="Z36" i="158" s="1"/>
  <c r="V35" i="158"/>
  <c r="Z35" i="158" s="1"/>
  <c r="AA35" i="158" s="1"/>
  <c r="AB35" i="158" s="1"/>
  <c r="V34" i="158"/>
  <c r="Z34" i="158" s="1"/>
  <c r="V33" i="158"/>
  <c r="Z33" i="158" s="1"/>
  <c r="V32" i="158"/>
  <c r="Z32" i="158" s="1"/>
  <c r="V31" i="158"/>
  <c r="Z31" i="158" s="1"/>
  <c r="V30" i="158"/>
  <c r="Z30" i="158" s="1"/>
  <c r="AA30" i="158" s="1"/>
  <c r="AB30" i="158" s="1"/>
  <c r="T16" i="158"/>
  <c r="V23" i="158"/>
  <c r="Z23" i="158" s="1"/>
  <c r="AA23" i="158" s="1"/>
  <c r="AB23" i="158" s="1"/>
  <c r="V16" i="158"/>
  <c r="V22" i="158"/>
  <c r="Z22" i="158"/>
  <c r="V21" i="158"/>
  <c r="V20" i="158"/>
  <c r="V19" i="158"/>
  <c r="Z19" i="158" s="1"/>
  <c r="V18" i="158"/>
  <c r="Z18" i="158" s="1"/>
  <c r="AA18" i="158" s="1"/>
  <c r="AB18" i="158" s="1"/>
  <c r="Z68" i="158"/>
  <c r="Z76" i="158"/>
  <c r="Z20" i="158"/>
  <c r="J75" i="155"/>
  <c r="Y12" i="188"/>
  <c r="AB12" i="188"/>
  <c r="AA12" i="188"/>
  <c r="Z12" i="188"/>
  <c r="X12" i="188"/>
  <c r="M25" i="208"/>
  <c r="M19" i="181"/>
  <c r="L25" i="208"/>
  <c r="L19" i="181"/>
  <c r="L19" i="208"/>
  <c r="L12" i="181"/>
  <c r="L26" i="181"/>
  <c r="K25" i="208"/>
  <c r="K19" i="181" s="1"/>
  <c r="J25" i="208"/>
  <c r="J19" i="181" s="1"/>
  <c r="I25" i="208"/>
  <c r="I19" i="181" s="1"/>
  <c r="M19" i="208"/>
  <c r="M12" i="181"/>
  <c r="K19" i="208"/>
  <c r="K12" i="181" s="1"/>
  <c r="J19" i="208"/>
  <c r="J12" i="181" s="1"/>
  <c r="I19" i="208"/>
  <c r="I12" i="181" s="1"/>
  <c r="J117" i="155"/>
  <c r="K117" i="155"/>
  <c r="R337" i="33"/>
  <c r="Q337" i="33"/>
  <c r="P337" i="33"/>
  <c r="O337" i="33"/>
  <c r="O338" i="33" s="1"/>
  <c r="P75" i="56" s="1"/>
  <c r="N337" i="33"/>
  <c r="N334" i="33"/>
  <c r="R326" i="33"/>
  <c r="Q326" i="33"/>
  <c r="P326" i="33"/>
  <c r="O326" i="33"/>
  <c r="N326" i="33"/>
  <c r="N323" i="33"/>
  <c r="R315" i="33"/>
  <c r="Q315" i="33"/>
  <c r="P315" i="33"/>
  <c r="O315" i="33"/>
  <c r="N315" i="33"/>
  <c r="N312" i="33"/>
  <c r="O304" i="33"/>
  <c r="O305" i="33"/>
  <c r="P73" i="56" s="1"/>
  <c r="P304" i="33"/>
  <c r="Q304" i="33"/>
  <c r="R304" i="33"/>
  <c r="R305" i="33"/>
  <c r="S73" i="56"/>
  <c r="N301" i="33"/>
  <c r="R292" i="33"/>
  <c r="R282" i="33"/>
  <c r="Q292" i="33"/>
  <c r="Q282" i="33"/>
  <c r="P292" i="33"/>
  <c r="O292" i="33"/>
  <c r="N292" i="33"/>
  <c r="P282" i="33"/>
  <c r="O282" i="33"/>
  <c r="N282" i="33"/>
  <c r="R275" i="33"/>
  <c r="Q275" i="33"/>
  <c r="P275" i="33"/>
  <c r="O275" i="33"/>
  <c r="N275" i="33"/>
  <c r="R265" i="33"/>
  <c r="Q265" i="33"/>
  <c r="P265" i="33"/>
  <c r="O265" i="33"/>
  <c r="N265" i="33"/>
  <c r="R256" i="33"/>
  <c r="Q256" i="33"/>
  <c r="P256" i="33"/>
  <c r="O256" i="33"/>
  <c r="O246" i="33"/>
  <c r="O257" i="33" s="1"/>
  <c r="N256" i="33"/>
  <c r="R246" i="33"/>
  <c r="Q246" i="33"/>
  <c r="P246" i="33"/>
  <c r="N246" i="33"/>
  <c r="R241" i="33"/>
  <c r="Q241" i="33"/>
  <c r="P241" i="33"/>
  <c r="P231" i="33"/>
  <c r="O241" i="33"/>
  <c r="O231" i="33"/>
  <c r="N241" i="33"/>
  <c r="R231" i="33"/>
  <c r="Q231" i="33"/>
  <c r="N231" i="33"/>
  <c r="R224" i="33"/>
  <c r="R214" i="33"/>
  <c r="Q224" i="33"/>
  <c r="Q214" i="33"/>
  <c r="P224" i="33"/>
  <c r="O224" i="33"/>
  <c r="N224" i="33"/>
  <c r="P214" i="33"/>
  <c r="P225" i="33" s="1"/>
  <c r="O214" i="33"/>
  <c r="O225" i="33" s="1"/>
  <c r="N214" i="33"/>
  <c r="R209" i="33"/>
  <c r="Q209" i="33"/>
  <c r="P209" i="33"/>
  <c r="O209" i="33"/>
  <c r="N209" i="33"/>
  <c r="R199" i="33"/>
  <c r="Q199" i="33"/>
  <c r="P199" i="33"/>
  <c r="O199" i="33"/>
  <c r="N199" i="33"/>
  <c r="N182" i="33"/>
  <c r="R182" i="33"/>
  <c r="R193" i="33"/>
  <c r="Q182" i="33"/>
  <c r="Q193" i="33"/>
  <c r="P182" i="33"/>
  <c r="P193" i="33" s="1"/>
  <c r="O182" i="33"/>
  <c r="P167" i="33"/>
  <c r="P178" i="33" s="1"/>
  <c r="R167" i="33"/>
  <c r="R178" i="33"/>
  <c r="Q167" i="33"/>
  <c r="R160" i="33"/>
  <c r="R150" i="33"/>
  <c r="Q160" i="33"/>
  <c r="Q144" i="33"/>
  <c r="P160" i="33"/>
  <c r="P150" i="33"/>
  <c r="O160" i="33"/>
  <c r="N160" i="33"/>
  <c r="Q150" i="33"/>
  <c r="O150" i="33"/>
  <c r="N150" i="33"/>
  <c r="R144" i="33"/>
  <c r="R134" i="33"/>
  <c r="P144" i="33"/>
  <c r="O144" i="33"/>
  <c r="N144" i="33"/>
  <c r="N32" i="33" s="1"/>
  <c r="Q134" i="33"/>
  <c r="P134" i="33"/>
  <c r="O134" i="33"/>
  <c r="N134" i="33"/>
  <c r="R127" i="33"/>
  <c r="Q127" i="33"/>
  <c r="Q128" i="33"/>
  <c r="P127" i="33"/>
  <c r="O127" i="33"/>
  <c r="O128" i="33" s="1"/>
  <c r="N127" i="33"/>
  <c r="N117" i="33"/>
  <c r="R117" i="33"/>
  <c r="Q117" i="33"/>
  <c r="P117" i="33"/>
  <c r="O117" i="33"/>
  <c r="R112" i="33"/>
  <c r="Q112" i="33"/>
  <c r="Q113" i="33"/>
  <c r="Q102" i="33"/>
  <c r="P112" i="33"/>
  <c r="O112" i="33"/>
  <c r="N112" i="33"/>
  <c r="N102" i="33"/>
  <c r="R102" i="33"/>
  <c r="P102" i="33"/>
  <c r="P113" i="33" s="1"/>
  <c r="O102" i="33"/>
  <c r="O113" i="33" s="1"/>
  <c r="R97" i="33"/>
  <c r="Q97" i="33"/>
  <c r="Q50" i="33"/>
  <c r="Q65" i="33"/>
  <c r="Q80" i="33"/>
  <c r="P97" i="33"/>
  <c r="P87" i="33"/>
  <c r="R87" i="33"/>
  <c r="R98" i="33"/>
  <c r="Q87" i="33"/>
  <c r="Q98" i="33"/>
  <c r="O87" i="33"/>
  <c r="O98" i="33" s="1"/>
  <c r="N87" i="33"/>
  <c r="N98" i="33" s="1"/>
  <c r="R80" i="33"/>
  <c r="R70" i="33"/>
  <c r="P80" i="33"/>
  <c r="O80" i="33"/>
  <c r="N80" i="33"/>
  <c r="Q70" i="33"/>
  <c r="P70" i="33"/>
  <c r="O70" i="33"/>
  <c r="N70" i="33"/>
  <c r="R65" i="33"/>
  <c r="P65" i="33"/>
  <c r="P66" i="33" s="1"/>
  <c r="O65" i="33"/>
  <c r="N65" i="33"/>
  <c r="N55" i="33"/>
  <c r="R55" i="33"/>
  <c r="Q55" i="33"/>
  <c r="P55" i="33"/>
  <c r="O55" i="33"/>
  <c r="N40" i="33"/>
  <c r="N50" i="33"/>
  <c r="R50" i="33"/>
  <c r="R40" i="33"/>
  <c r="Q40" i="33"/>
  <c r="P50" i="33"/>
  <c r="O50" i="33"/>
  <c r="P40" i="33"/>
  <c r="O40" i="33"/>
  <c r="Q22" i="27"/>
  <c r="R22" i="27"/>
  <c r="S22" i="27"/>
  <c r="S24" i="27"/>
  <c r="S25" i="27"/>
  <c r="Q24" i="27"/>
  <c r="Q25" i="27" s="1"/>
  <c r="R24" i="27"/>
  <c r="J11" i="208"/>
  <c r="K11" i="208"/>
  <c r="L21" i="240" s="1"/>
  <c r="L11" i="208"/>
  <c r="M11" i="208"/>
  <c r="I11" i="208"/>
  <c r="J334" i="155"/>
  <c r="Q72" i="205"/>
  <c r="Q71" i="205"/>
  <c r="Q70" i="205"/>
  <c r="Q69" i="205"/>
  <c r="Q68" i="205"/>
  <c r="Q67" i="205"/>
  <c r="Q66" i="205"/>
  <c r="Q65" i="205"/>
  <c r="Q64" i="205"/>
  <c r="Q16" i="31"/>
  <c r="N47" i="240" s="1"/>
  <c r="J47" i="240"/>
  <c r="Q12" i="31"/>
  <c r="J48" i="240"/>
  <c r="T97" i="158"/>
  <c r="T96" i="158"/>
  <c r="T95" i="158"/>
  <c r="T94" i="158"/>
  <c r="T93" i="158"/>
  <c r="T92" i="158"/>
  <c r="T91" i="158"/>
  <c r="T90" i="158"/>
  <c r="T89" i="158"/>
  <c r="T83" i="158"/>
  <c r="T82" i="158"/>
  <c r="T81" i="158"/>
  <c r="T80" i="158"/>
  <c r="T79" i="158"/>
  <c r="T78" i="158"/>
  <c r="T77" i="158"/>
  <c r="T76" i="158"/>
  <c r="T75" i="158"/>
  <c r="T74" i="158"/>
  <c r="T68" i="158"/>
  <c r="T67" i="158"/>
  <c r="T66" i="158"/>
  <c r="T65" i="158"/>
  <c r="T64" i="158"/>
  <c r="T63" i="158"/>
  <c r="T62" i="158"/>
  <c r="T61" i="158"/>
  <c r="T53" i="158"/>
  <c r="T52" i="158"/>
  <c r="T51" i="158"/>
  <c r="T50" i="158"/>
  <c r="T49" i="158"/>
  <c r="T48" i="158"/>
  <c r="T47" i="158"/>
  <c r="T46" i="158"/>
  <c r="T38" i="158"/>
  <c r="T37" i="158"/>
  <c r="T36" i="158"/>
  <c r="T35" i="158"/>
  <c r="T34" i="158"/>
  <c r="T33" i="158"/>
  <c r="T32" i="158"/>
  <c r="T31" i="158"/>
  <c r="T30" i="158"/>
  <c r="T29" i="158"/>
  <c r="T17" i="158"/>
  <c r="T18" i="158"/>
  <c r="T19" i="158"/>
  <c r="T20" i="158"/>
  <c r="T21" i="158"/>
  <c r="T22" i="158"/>
  <c r="T23" i="158"/>
  <c r="R25" i="27"/>
  <c r="R32" i="41"/>
  <c r="S32" i="41"/>
  <c r="T32" i="41"/>
  <c r="U32" i="41"/>
  <c r="V32" i="41"/>
  <c r="S31" i="41"/>
  <c r="T31" i="41"/>
  <c r="U31" i="41"/>
  <c r="V31" i="41"/>
  <c r="R31" i="41"/>
  <c r="S16" i="38"/>
  <c r="T16" i="38"/>
  <c r="U16" i="38"/>
  <c r="V16" i="38"/>
  <c r="R16" i="38"/>
  <c r="V190" i="53"/>
  <c r="W190" i="53"/>
  <c r="R17" i="54"/>
  <c r="S17" i="54"/>
  <c r="T17" i="54"/>
  <c r="T16" i="54"/>
  <c r="U17" i="54"/>
  <c r="U16" i="54"/>
  <c r="U18" i="54"/>
  <c r="V17" i="54"/>
  <c r="S16" i="54"/>
  <c r="V16" i="54"/>
  <c r="V18" i="54"/>
  <c r="R16" i="54"/>
  <c r="S25" i="54"/>
  <c r="T25" i="54"/>
  <c r="U25" i="54"/>
  <c r="V25" i="54"/>
  <c r="S26" i="54"/>
  <c r="T26" i="54"/>
  <c r="U26" i="54"/>
  <c r="V26" i="54"/>
  <c r="S27" i="54"/>
  <c r="T27" i="54"/>
  <c r="U27" i="54"/>
  <c r="V27" i="54"/>
  <c r="R26" i="54"/>
  <c r="R27" i="54"/>
  <c r="R25" i="54"/>
  <c r="S24" i="54"/>
  <c r="T24" i="54"/>
  <c r="U24" i="54"/>
  <c r="V24" i="54"/>
  <c r="R24" i="54"/>
  <c r="J24" i="265"/>
  <c r="K24" i="265"/>
  <c r="L24" i="265"/>
  <c r="M24" i="265"/>
  <c r="J25" i="265"/>
  <c r="K25" i="265"/>
  <c r="L25" i="265"/>
  <c r="M25" i="265"/>
  <c r="I25" i="265"/>
  <c r="I24" i="265"/>
  <c r="J21" i="265"/>
  <c r="K21" i="265"/>
  <c r="L21" i="265"/>
  <c r="M21" i="265"/>
  <c r="M23" i="265"/>
  <c r="M26" i="265"/>
  <c r="J22" i="265"/>
  <c r="K22" i="265"/>
  <c r="L22" i="265"/>
  <c r="M22" i="265"/>
  <c r="I22" i="265"/>
  <c r="I21" i="265"/>
  <c r="J14" i="265"/>
  <c r="K14" i="265"/>
  <c r="L14" i="265"/>
  <c r="M14" i="265"/>
  <c r="J15" i="265"/>
  <c r="K15" i="265"/>
  <c r="L15" i="265"/>
  <c r="M15" i="265"/>
  <c r="I15" i="265"/>
  <c r="I14" i="265"/>
  <c r="J11" i="265"/>
  <c r="K11" i="265"/>
  <c r="L11" i="265"/>
  <c r="M11" i="265"/>
  <c r="J12" i="265"/>
  <c r="K12" i="265"/>
  <c r="L12" i="265"/>
  <c r="M12" i="265"/>
  <c r="I12" i="265"/>
  <c r="I11" i="265"/>
  <c r="M63" i="265"/>
  <c r="M66" i="265"/>
  <c r="L63" i="265"/>
  <c r="L66" i="265"/>
  <c r="K63" i="265"/>
  <c r="K66" i="265" s="1"/>
  <c r="J63" i="265"/>
  <c r="J66" i="265" s="1"/>
  <c r="I63" i="265"/>
  <c r="I66" i="265" s="1"/>
  <c r="M53" i="265"/>
  <c r="M56" i="265"/>
  <c r="L53" i="265"/>
  <c r="L56" i="265"/>
  <c r="K53" i="265"/>
  <c r="K56" i="265" s="1"/>
  <c r="J53" i="265"/>
  <c r="J56" i="265" s="1"/>
  <c r="I53" i="265"/>
  <c r="I56" i="265" s="1"/>
  <c r="I35" i="265"/>
  <c r="I38" i="265"/>
  <c r="M35" i="265"/>
  <c r="M38" i="265"/>
  <c r="L35" i="265"/>
  <c r="L38" i="265"/>
  <c r="K35" i="265"/>
  <c r="K38" i="265" s="1"/>
  <c r="J35" i="265"/>
  <c r="J38" i="265" s="1"/>
  <c r="M13" i="265"/>
  <c r="I1956" i="264"/>
  <c r="H1956" i="264"/>
  <c r="E1956" i="264"/>
  <c r="D1956" i="264"/>
  <c r="I1955" i="264"/>
  <c r="H1955" i="264"/>
  <c r="E1955" i="264"/>
  <c r="D1955" i="264"/>
  <c r="I1954" i="264"/>
  <c r="H1954" i="264"/>
  <c r="E1954" i="264"/>
  <c r="D1954" i="264"/>
  <c r="I1953" i="264"/>
  <c r="H1953" i="264"/>
  <c r="E1953" i="264"/>
  <c r="D1953" i="264"/>
  <c r="I1952" i="264"/>
  <c r="H1952" i="264"/>
  <c r="E1952" i="264"/>
  <c r="D1952" i="264"/>
  <c r="I1951" i="264"/>
  <c r="H1951" i="264"/>
  <c r="E1951" i="264"/>
  <c r="D1951" i="264"/>
  <c r="I1950" i="264"/>
  <c r="H1950" i="264"/>
  <c r="E1950" i="264"/>
  <c r="D1950" i="264"/>
  <c r="I1949" i="264"/>
  <c r="H1949" i="264"/>
  <c r="E1949" i="264"/>
  <c r="D1949" i="264"/>
  <c r="I1948" i="264"/>
  <c r="H1948" i="264"/>
  <c r="E1948" i="264"/>
  <c r="D1948" i="264"/>
  <c r="I1947" i="264"/>
  <c r="H1947" i="264"/>
  <c r="E1947" i="264"/>
  <c r="D1947" i="264"/>
  <c r="I1946" i="264"/>
  <c r="H1946" i="264"/>
  <c r="E1946" i="264"/>
  <c r="D1946" i="264"/>
  <c r="I1945" i="264"/>
  <c r="H1945" i="264"/>
  <c r="E1945" i="264"/>
  <c r="D1945" i="264"/>
  <c r="I1944" i="264"/>
  <c r="H1944" i="264"/>
  <c r="E1944" i="264"/>
  <c r="D1944" i="264"/>
  <c r="I1943" i="264"/>
  <c r="H1943" i="264"/>
  <c r="E1943" i="264"/>
  <c r="D1943" i="264"/>
  <c r="I1942" i="264"/>
  <c r="H1942" i="264"/>
  <c r="E1942" i="264"/>
  <c r="D1942" i="264"/>
  <c r="I1941" i="264"/>
  <c r="H1941" i="264"/>
  <c r="E1941" i="264"/>
  <c r="D1941" i="264"/>
  <c r="I1940" i="264"/>
  <c r="H1940" i="264"/>
  <c r="E1940" i="264"/>
  <c r="D1940" i="264"/>
  <c r="I1939" i="264"/>
  <c r="H1939" i="264"/>
  <c r="E1939" i="264"/>
  <c r="D1939" i="264"/>
  <c r="I1938" i="264"/>
  <c r="H1938" i="264"/>
  <c r="E1938" i="264"/>
  <c r="D1938" i="264"/>
  <c r="I1937" i="264"/>
  <c r="H1937" i="264"/>
  <c r="E1937" i="264"/>
  <c r="D1937" i="264"/>
  <c r="I1936" i="264"/>
  <c r="H1936" i="264"/>
  <c r="E1936" i="264"/>
  <c r="D1936" i="264"/>
  <c r="I1935" i="264"/>
  <c r="H1935" i="264"/>
  <c r="E1935" i="264"/>
  <c r="D1935" i="264"/>
  <c r="I1934" i="264"/>
  <c r="H1934" i="264"/>
  <c r="E1934" i="264"/>
  <c r="D1934" i="264"/>
  <c r="I1933" i="264"/>
  <c r="H1933" i="264"/>
  <c r="E1933" i="264"/>
  <c r="D1933" i="264"/>
  <c r="I1932" i="264"/>
  <c r="H1932" i="264"/>
  <c r="E1932" i="264"/>
  <c r="D1932" i="264"/>
  <c r="I1931" i="264"/>
  <c r="H1931" i="264"/>
  <c r="E1931" i="264"/>
  <c r="D1931" i="264"/>
  <c r="I1930" i="264"/>
  <c r="H1930" i="264"/>
  <c r="E1930" i="264"/>
  <c r="D1930" i="264"/>
  <c r="I1929" i="264"/>
  <c r="H1929" i="264"/>
  <c r="E1929" i="264"/>
  <c r="D1929" i="264"/>
  <c r="I1928" i="264"/>
  <c r="H1928" i="264"/>
  <c r="E1928" i="264"/>
  <c r="D1928" i="264"/>
  <c r="I1927" i="264"/>
  <c r="H1927" i="264"/>
  <c r="E1927" i="264"/>
  <c r="D1927" i="264"/>
  <c r="I1926" i="264"/>
  <c r="H1926" i="264"/>
  <c r="E1926" i="264"/>
  <c r="D1926" i="264"/>
  <c r="I1925" i="264"/>
  <c r="H1925" i="264"/>
  <c r="E1925" i="264"/>
  <c r="D1925" i="264"/>
  <c r="I1924" i="264"/>
  <c r="H1924" i="264"/>
  <c r="E1924" i="264"/>
  <c r="D1924" i="264"/>
  <c r="I1923" i="264"/>
  <c r="H1923" i="264"/>
  <c r="E1923" i="264"/>
  <c r="D1923" i="264"/>
  <c r="I1922" i="264"/>
  <c r="H1922" i="264"/>
  <c r="E1922" i="264"/>
  <c r="D1922" i="264"/>
  <c r="I1921" i="264"/>
  <c r="H1921" i="264"/>
  <c r="E1921" i="264"/>
  <c r="D1921" i="264"/>
  <c r="I1920" i="264"/>
  <c r="H1920" i="264"/>
  <c r="E1920" i="264"/>
  <c r="D1920" i="264"/>
  <c r="I1919" i="264"/>
  <c r="H1919" i="264"/>
  <c r="E1919" i="264"/>
  <c r="D1919" i="264"/>
  <c r="I1918" i="264"/>
  <c r="H1918" i="264"/>
  <c r="E1918" i="264"/>
  <c r="D1918" i="264"/>
  <c r="I1917" i="264"/>
  <c r="H1917" i="264"/>
  <c r="E1917" i="264"/>
  <c r="D1917" i="264"/>
  <c r="I1916" i="264"/>
  <c r="H1916" i="264"/>
  <c r="E1916" i="264"/>
  <c r="D1916" i="264"/>
  <c r="I1915" i="264"/>
  <c r="H1915" i="264"/>
  <c r="E1915" i="264"/>
  <c r="D1915" i="264"/>
  <c r="I1914" i="264"/>
  <c r="H1914" i="264"/>
  <c r="E1914" i="264"/>
  <c r="D1914" i="264"/>
  <c r="I1913" i="264"/>
  <c r="H1913" i="264"/>
  <c r="E1913" i="264"/>
  <c r="D1913" i="264"/>
  <c r="I1912" i="264"/>
  <c r="H1912" i="264"/>
  <c r="E1912" i="264"/>
  <c r="D1912" i="264"/>
  <c r="I1911" i="264"/>
  <c r="H1911" i="264"/>
  <c r="E1911" i="264"/>
  <c r="D1911" i="264"/>
  <c r="I1910" i="264"/>
  <c r="H1910" i="264"/>
  <c r="E1910" i="264"/>
  <c r="D1910" i="264"/>
  <c r="I1909" i="264"/>
  <c r="H1909" i="264"/>
  <c r="E1909" i="264"/>
  <c r="D1909" i="264"/>
  <c r="I1908" i="264"/>
  <c r="H1908" i="264"/>
  <c r="E1908" i="264"/>
  <c r="D1908" i="264"/>
  <c r="I1907" i="264"/>
  <c r="H1907" i="264"/>
  <c r="E1907" i="264"/>
  <c r="D1907" i="264"/>
  <c r="I1906" i="264"/>
  <c r="H1906" i="264"/>
  <c r="E1906" i="264"/>
  <c r="D1906" i="264"/>
  <c r="I1905" i="264"/>
  <c r="H1905" i="264"/>
  <c r="E1905" i="264"/>
  <c r="D1905" i="264"/>
  <c r="I1904" i="264"/>
  <c r="H1904" i="264"/>
  <c r="E1904" i="264"/>
  <c r="D1904" i="264"/>
  <c r="I1903" i="264"/>
  <c r="H1903" i="264"/>
  <c r="E1903" i="264"/>
  <c r="D1903" i="264"/>
  <c r="I1902" i="264"/>
  <c r="H1902" i="264"/>
  <c r="E1902" i="264"/>
  <c r="D1902" i="264"/>
  <c r="I1901" i="264"/>
  <c r="H1901" i="264"/>
  <c r="E1901" i="264"/>
  <c r="D1901" i="264"/>
  <c r="I1900" i="264"/>
  <c r="H1900" i="264"/>
  <c r="E1900" i="264"/>
  <c r="D1900" i="264"/>
  <c r="I1899" i="264"/>
  <c r="H1899" i="264"/>
  <c r="E1899" i="264"/>
  <c r="D1899" i="264"/>
  <c r="I1898" i="264"/>
  <c r="H1898" i="264"/>
  <c r="E1898" i="264"/>
  <c r="D1898" i="264"/>
  <c r="I1897" i="264"/>
  <c r="H1897" i="264"/>
  <c r="E1897" i="264"/>
  <c r="D1897" i="264"/>
  <c r="I1896" i="264"/>
  <c r="H1896" i="264"/>
  <c r="E1896" i="264"/>
  <c r="D1896" i="264"/>
  <c r="I1895" i="264"/>
  <c r="H1895" i="264"/>
  <c r="E1895" i="264"/>
  <c r="D1895" i="264"/>
  <c r="I1894" i="264"/>
  <c r="H1894" i="264"/>
  <c r="E1894" i="264"/>
  <c r="D1894" i="264"/>
  <c r="I1893" i="264"/>
  <c r="H1893" i="264"/>
  <c r="E1893" i="264"/>
  <c r="D1893" i="264"/>
  <c r="I1892" i="264"/>
  <c r="H1892" i="264"/>
  <c r="E1892" i="264"/>
  <c r="D1892" i="264"/>
  <c r="I1891" i="264"/>
  <c r="H1891" i="264"/>
  <c r="E1891" i="264"/>
  <c r="D1891" i="264"/>
  <c r="I1890" i="264"/>
  <c r="H1890" i="264"/>
  <c r="E1890" i="264"/>
  <c r="D1890" i="264"/>
  <c r="I1889" i="264"/>
  <c r="H1889" i="264"/>
  <c r="E1889" i="264"/>
  <c r="D1889" i="264"/>
  <c r="I1888" i="264"/>
  <c r="H1888" i="264"/>
  <c r="E1888" i="264"/>
  <c r="D1888" i="264"/>
  <c r="I1887" i="264"/>
  <c r="H1887" i="264"/>
  <c r="E1887" i="264"/>
  <c r="D1887" i="264"/>
  <c r="I1886" i="264"/>
  <c r="H1886" i="264"/>
  <c r="E1886" i="264"/>
  <c r="D1886" i="264"/>
  <c r="I1885" i="264"/>
  <c r="H1885" i="264"/>
  <c r="E1885" i="264"/>
  <c r="D1885" i="264"/>
  <c r="I1884" i="264"/>
  <c r="H1884" i="264"/>
  <c r="E1884" i="264"/>
  <c r="D1884" i="264"/>
  <c r="I1883" i="264"/>
  <c r="H1883" i="264"/>
  <c r="E1883" i="264"/>
  <c r="D1883" i="264"/>
  <c r="I1882" i="264"/>
  <c r="H1882" i="264"/>
  <c r="E1882" i="264"/>
  <c r="D1882" i="264"/>
  <c r="I1881" i="264"/>
  <c r="H1881" i="264"/>
  <c r="E1881" i="264"/>
  <c r="D1881" i="264"/>
  <c r="I1880" i="264"/>
  <c r="H1880" i="264"/>
  <c r="E1880" i="264"/>
  <c r="D1880" i="264"/>
  <c r="I1879" i="264"/>
  <c r="H1879" i="264"/>
  <c r="E1879" i="264"/>
  <c r="D1879" i="264"/>
  <c r="I1878" i="264"/>
  <c r="H1878" i="264"/>
  <c r="E1878" i="264"/>
  <c r="D1878" i="264"/>
  <c r="I1877" i="264"/>
  <c r="H1877" i="264"/>
  <c r="E1877" i="264"/>
  <c r="D1877" i="264"/>
  <c r="I1876" i="264"/>
  <c r="H1876" i="264"/>
  <c r="E1876" i="264"/>
  <c r="D1876" i="264"/>
  <c r="I1875" i="264"/>
  <c r="H1875" i="264"/>
  <c r="E1875" i="264"/>
  <c r="D1875" i="264"/>
  <c r="I1874" i="264"/>
  <c r="H1874" i="264"/>
  <c r="E1874" i="264"/>
  <c r="D1874" i="264"/>
  <c r="I1873" i="264"/>
  <c r="H1873" i="264"/>
  <c r="E1873" i="264"/>
  <c r="D1873" i="264"/>
  <c r="I1872" i="264"/>
  <c r="H1872" i="264"/>
  <c r="E1872" i="264"/>
  <c r="D1872" i="264"/>
  <c r="I1871" i="264"/>
  <c r="H1871" i="264"/>
  <c r="E1871" i="264"/>
  <c r="D1871" i="264"/>
  <c r="I1870" i="264"/>
  <c r="H1870" i="264"/>
  <c r="E1870" i="264"/>
  <c r="D1870" i="264"/>
  <c r="I1869" i="264"/>
  <c r="H1869" i="264"/>
  <c r="E1869" i="264"/>
  <c r="D1869" i="264"/>
  <c r="I1868" i="264"/>
  <c r="H1868" i="264"/>
  <c r="E1868" i="264"/>
  <c r="D1868" i="264"/>
  <c r="I1867" i="264"/>
  <c r="H1867" i="264"/>
  <c r="E1867" i="264"/>
  <c r="D1867" i="264"/>
  <c r="I1866" i="264"/>
  <c r="H1866" i="264"/>
  <c r="E1866" i="264"/>
  <c r="D1866" i="264"/>
  <c r="I1865" i="264"/>
  <c r="H1865" i="264"/>
  <c r="E1865" i="264"/>
  <c r="D1865" i="264"/>
  <c r="I1864" i="264"/>
  <c r="H1864" i="264"/>
  <c r="E1864" i="264"/>
  <c r="D1864" i="264"/>
  <c r="I1863" i="264"/>
  <c r="H1863" i="264"/>
  <c r="E1863" i="264"/>
  <c r="D1863" i="264"/>
  <c r="I1862" i="264"/>
  <c r="H1862" i="264"/>
  <c r="E1862" i="264"/>
  <c r="D1862" i="264"/>
  <c r="I1861" i="264"/>
  <c r="H1861" i="264"/>
  <c r="E1861" i="264"/>
  <c r="D1861" i="264"/>
  <c r="I1860" i="264"/>
  <c r="H1860" i="264"/>
  <c r="E1860" i="264"/>
  <c r="D1860" i="264"/>
  <c r="I1859" i="264"/>
  <c r="H1859" i="264"/>
  <c r="E1859" i="264"/>
  <c r="D1859" i="264"/>
  <c r="I1858" i="264"/>
  <c r="H1858" i="264"/>
  <c r="E1858" i="264"/>
  <c r="D1858" i="264"/>
  <c r="I1857" i="264"/>
  <c r="H1857" i="264"/>
  <c r="E1857" i="264"/>
  <c r="D1857" i="264"/>
  <c r="I1856" i="264"/>
  <c r="H1856" i="264"/>
  <c r="E1856" i="264"/>
  <c r="D1856" i="264"/>
  <c r="I1855" i="264"/>
  <c r="H1855" i="264"/>
  <c r="E1855" i="264"/>
  <c r="D1855" i="264"/>
  <c r="I1854" i="264"/>
  <c r="H1854" i="264"/>
  <c r="E1854" i="264"/>
  <c r="D1854" i="264"/>
  <c r="I1853" i="264"/>
  <c r="H1853" i="264"/>
  <c r="E1853" i="264"/>
  <c r="D1853" i="264"/>
  <c r="I1852" i="264"/>
  <c r="H1852" i="264"/>
  <c r="E1852" i="264"/>
  <c r="D1852" i="264"/>
  <c r="I1851" i="264"/>
  <c r="H1851" i="264"/>
  <c r="E1851" i="264"/>
  <c r="D1851" i="264"/>
  <c r="I1850" i="264"/>
  <c r="H1850" i="264"/>
  <c r="E1850" i="264"/>
  <c r="D1850" i="264"/>
  <c r="I1849" i="264"/>
  <c r="H1849" i="264"/>
  <c r="E1849" i="264"/>
  <c r="D1849" i="264"/>
  <c r="I1848" i="264"/>
  <c r="H1848" i="264"/>
  <c r="E1848" i="264"/>
  <c r="D1848" i="264"/>
  <c r="I1847" i="264"/>
  <c r="H1847" i="264"/>
  <c r="E1847" i="264"/>
  <c r="D1847" i="264"/>
  <c r="I1846" i="264"/>
  <c r="H1846" i="264"/>
  <c r="E1846" i="264"/>
  <c r="D1846" i="264"/>
  <c r="I1845" i="264"/>
  <c r="H1845" i="264"/>
  <c r="E1845" i="264"/>
  <c r="D1845" i="264"/>
  <c r="I1844" i="264"/>
  <c r="H1844" i="264"/>
  <c r="E1844" i="264"/>
  <c r="D1844" i="264"/>
  <c r="I1843" i="264"/>
  <c r="H1843" i="264"/>
  <c r="E1843" i="264"/>
  <c r="D1843" i="264"/>
  <c r="I1842" i="264"/>
  <c r="H1842" i="264"/>
  <c r="E1842" i="264"/>
  <c r="D1842" i="264"/>
  <c r="I1841" i="264"/>
  <c r="H1841" i="264"/>
  <c r="E1841" i="264"/>
  <c r="D1841" i="264"/>
  <c r="I1840" i="264"/>
  <c r="H1840" i="264"/>
  <c r="E1840" i="264"/>
  <c r="D1840" i="264"/>
  <c r="I1839" i="264"/>
  <c r="H1839" i="264"/>
  <c r="E1839" i="264"/>
  <c r="D1839" i="264"/>
  <c r="I1838" i="264"/>
  <c r="H1838" i="264"/>
  <c r="E1838" i="264"/>
  <c r="D1838" i="264"/>
  <c r="I1837" i="264"/>
  <c r="H1837" i="264"/>
  <c r="E1837" i="264"/>
  <c r="D1837" i="264"/>
  <c r="I1836" i="264"/>
  <c r="H1836" i="264"/>
  <c r="E1836" i="264"/>
  <c r="D1836" i="264"/>
  <c r="I1835" i="264"/>
  <c r="H1835" i="264"/>
  <c r="E1835" i="264"/>
  <c r="D1835" i="264"/>
  <c r="I1834" i="264"/>
  <c r="H1834" i="264"/>
  <c r="E1834" i="264"/>
  <c r="D1834" i="264"/>
  <c r="I1833" i="264"/>
  <c r="H1833" i="264"/>
  <c r="E1833" i="264"/>
  <c r="D1833" i="264"/>
  <c r="I1832" i="264"/>
  <c r="H1832" i="264"/>
  <c r="E1832" i="264"/>
  <c r="D1832" i="264"/>
  <c r="I1831" i="264"/>
  <c r="H1831" i="264"/>
  <c r="E1831" i="264"/>
  <c r="D1831" i="264"/>
  <c r="I1830" i="264"/>
  <c r="H1830" i="264"/>
  <c r="E1830" i="264"/>
  <c r="D1830" i="264"/>
  <c r="I1829" i="264"/>
  <c r="H1829" i="264"/>
  <c r="E1829" i="264"/>
  <c r="D1829" i="264"/>
  <c r="I1828" i="264"/>
  <c r="H1828" i="264"/>
  <c r="E1828" i="264"/>
  <c r="D1828" i="264"/>
  <c r="I1827" i="264"/>
  <c r="H1827" i="264"/>
  <c r="E1827" i="264"/>
  <c r="D1827" i="264"/>
  <c r="I1826" i="264"/>
  <c r="H1826" i="264"/>
  <c r="E1826" i="264"/>
  <c r="D1826" i="264"/>
  <c r="I1825" i="264"/>
  <c r="H1825" i="264"/>
  <c r="E1825" i="264"/>
  <c r="D1825" i="264"/>
  <c r="I1824" i="264"/>
  <c r="H1824" i="264"/>
  <c r="E1824" i="264"/>
  <c r="D1824" i="264"/>
  <c r="I1823" i="264"/>
  <c r="H1823" i="264"/>
  <c r="E1823" i="264"/>
  <c r="D1823" i="264"/>
  <c r="I1822" i="264"/>
  <c r="H1822" i="264"/>
  <c r="E1822" i="264"/>
  <c r="D1822" i="264"/>
  <c r="I1821" i="264"/>
  <c r="H1821" i="264"/>
  <c r="E1821" i="264"/>
  <c r="D1821" i="264"/>
  <c r="I1820" i="264"/>
  <c r="H1820" i="264"/>
  <c r="E1820" i="264"/>
  <c r="D1820" i="264"/>
  <c r="I1819" i="264"/>
  <c r="H1819" i="264"/>
  <c r="E1819" i="264"/>
  <c r="D1819" i="264"/>
  <c r="I1818" i="264"/>
  <c r="H1818" i="264"/>
  <c r="E1818" i="264"/>
  <c r="D1818" i="264"/>
  <c r="I1817" i="264"/>
  <c r="H1817" i="264"/>
  <c r="E1817" i="264"/>
  <c r="D1817" i="264"/>
  <c r="I1816" i="264"/>
  <c r="H1816" i="264"/>
  <c r="E1816" i="264"/>
  <c r="D1816" i="264"/>
  <c r="I1815" i="264"/>
  <c r="H1815" i="264"/>
  <c r="E1815" i="264"/>
  <c r="D1815" i="264"/>
  <c r="I1814" i="264"/>
  <c r="H1814" i="264"/>
  <c r="E1814" i="264"/>
  <c r="D1814" i="264"/>
  <c r="I1813" i="264"/>
  <c r="H1813" i="264"/>
  <c r="E1813" i="264"/>
  <c r="D1813" i="264"/>
  <c r="I1812" i="264"/>
  <c r="H1812" i="264"/>
  <c r="E1812" i="264"/>
  <c r="D1812" i="264"/>
  <c r="I1811" i="264"/>
  <c r="H1811" i="264"/>
  <c r="E1811" i="264"/>
  <c r="D1811" i="264"/>
  <c r="I1810" i="264"/>
  <c r="H1810" i="264"/>
  <c r="E1810" i="264"/>
  <c r="D1810" i="264"/>
  <c r="I1809" i="264"/>
  <c r="H1809" i="264"/>
  <c r="E1809" i="264"/>
  <c r="D1809" i="264"/>
  <c r="I1808" i="264"/>
  <c r="H1808" i="264"/>
  <c r="E1808" i="264"/>
  <c r="D1808" i="264"/>
  <c r="I1807" i="264"/>
  <c r="H1807" i="264"/>
  <c r="E1807" i="264"/>
  <c r="D1807" i="264"/>
  <c r="I1806" i="264"/>
  <c r="H1806" i="264"/>
  <c r="E1806" i="264"/>
  <c r="D1806" i="264"/>
  <c r="I1805" i="264"/>
  <c r="H1805" i="264"/>
  <c r="E1805" i="264"/>
  <c r="D1805" i="264"/>
  <c r="I1804" i="264"/>
  <c r="H1804" i="264"/>
  <c r="E1804" i="264"/>
  <c r="D1804" i="264"/>
  <c r="I1803" i="264"/>
  <c r="H1803" i="264"/>
  <c r="E1803" i="264"/>
  <c r="D1803" i="264"/>
  <c r="I1802" i="264"/>
  <c r="H1802" i="264"/>
  <c r="E1802" i="264"/>
  <c r="D1802" i="264"/>
  <c r="I1801" i="264"/>
  <c r="H1801" i="264"/>
  <c r="E1801" i="264"/>
  <c r="D1801" i="264"/>
  <c r="I1800" i="264"/>
  <c r="H1800" i="264"/>
  <c r="E1800" i="264"/>
  <c r="D1800" i="264"/>
  <c r="I1799" i="264"/>
  <c r="H1799" i="264"/>
  <c r="E1799" i="264"/>
  <c r="D1799" i="264"/>
  <c r="I1798" i="264"/>
  <c r="H1798" i="264"/>
  <c r="E1798" i="264"/>
  <c r="D1798" i="264"/>
  <c r="I1797" i="264"/>
  <c r="H1797" i="264"/>
  <c r="E1797" i="264"/>
  <c r="D1797" i="264"/>
  <c r="I1796" i="264"/>
  <c r="H1796" i="264"/>
  <c r="E1796" i="264"/>
  <c r="D1796" i="264"/>
  <c r="I1795" i="264"/>
  <c r="H1795" i="264"/>
  <c r="E1795" i="264"/>
  <c r="D1795" i="264"/>
  <c r="I1794" i="264"/>
  <c r="H1794" i="264"/>
  <c r="E1794" i="264"/>
  <c r="D1794" i="264"/>
  <c r="I1793" i="264"/>
  <c r="H1793" i="264"/>
  <c r="E1793" i="264"/>
  <c r="D1793" i="264"/>
  <c r="I1792" i="264"/>
  <c r="H1792" i="264"/>
  <c r="E1792" i="264"/>
  <c r="D1792" i="264"/>
  <c r="I1791" i="264"/>
  <c r="H1791" i="264"/>
  <c r="E1791" i="264"/>
  <c r="D1791" i="264"/>
  <c r="I1790" i="264"/>
  <c r="H1790" i="264"/>
  <c r="E1790" i="264"/>
  <c r="D1790" i="264"/>
  <c r="I1789" i="264"/>
  <c r="H1789" i="264"/>
  <c r="E1789" i="264"/>
  <c r="D1789" i="264"/>
  <c r="I1788" i="264"/>
  <c r="H1788" i="264"/>
  <c r="E1788" i="264"/>
  <c r="D1788" i="264"/>
  <c r="I1787" i="264"/>
  <c r="H1787" i="264"/>
  <c r="E1787" i="264"/>
  <c r="D1787" i="264"/>
  <c r="I1786" i="264"/>
  <c r="H1786" i="264"/>
  <c r="E1786" i="264"/>
  <c r="D1786" i="264"/>
  <c r="I1785" i="264"/>
  <c r="H1785" i="264"/>
  <c r="E1785" i="264"/>
  <c r="D1785" i="264"/>
  <c r="I1784" i="264"/>
  <c r="H1784" i="264"/>
  <c r="E1784" i="264"/>
  <c r="D1784" i="264"/>
  <c r="I1783" i="264"/>
  <c r="H1783" i="264"/>
  <c r="E1783" i="264"/>
  <c r="D1783" i="264"/>
  <c r="I1782" i="264"/>
  <c r="H1782" i="264"/>
  <c r="E1782" i="264"/>
  <c r="D1782" i="264"/>
  <c r="I1781" i="264"/>
  <c r="H1781" i="264"/>
  <c r="E1781" i="264"/>
  <c r="D1781" i="264"/>
  <c r="I1780" i="264"/>
  <c r="H1780" i="264"/>
  <c r="E1780" i="264"/>
  <c r="D1780" i="264"/>
  <c r="I1779" i="264"/>
  <c r="H1779" i="264"/>
  <c r="E1779" i="264"/>
  <c r="D1779" i="264"/>
  <c r="I1778" i="264"/>
  <c r="H1778" i="264"/>
  <c r="E1778" i="264"/>
  <c r="D1778" i="264"/>
  <c r="I1777" i="264"/>
  <c r="H1777" i="264"/>
  <c r="E1777" i="264"/>
  <c r="D1777" i="264"/>
  <c r="I1776" i="264"/>
  <c r="H1776" i="264"/>
  <c r="E1776" i="264"/>
  <c r="D1776" i="264"/>
  <c r="I1775" i="264"/>
  <c r="H1775" i="264"/>
  <c r="E1775" i="264"/>
  <c r="D1775" i="264"/>
  <c r="I1774" i="264"/>
  <c r="H1774" i="264"/>
  <c r="E1774" i="264"/>
  <c r="D1774" i="264"/>
  <c r="I1773" i="264"/>
  <c r="H1773" i="264"/>
  <c r="E1773" i="264"/>
  <c r="D1773" i="264"/>
  <c r="I1772" i="264"/>
  <c r="H1772" i="264"/>
  <c r="E1772" i="264"/>
  <c r="D1772" i="264"/>
  <c r="I1771" i="264"/>
  <c r="H1771" i="264"/>
  <c r="E1771" i="264"/>
  <c r="D1771" i="264"/>
  <c r="I1770" i="264"/>
  <c r="H1770" i="264"/>
  <c r="E1770" i="264"/>
  <c r="D1770" i="264"/>
  <c r="I1769" i="264"/>
  <c r="H1769" i="264"/>
  <c r="E1769" i="264"/>
  <c r="D1769" i="264"/>
  <c r="I1768" i="264"/>
  <c r="H1768" i="264"/>
  <c r="E1768" i="264"/>
  <c r="D1768" i="264"/>
  <c r="I1767" i="264"/>
  <c r="H1767" i="264"/>
  <c r="E1767" i="264"/>
  <c r="D1767" i="264"/>
  <c r="I1766" i="264"/>
  <c r="H1766" i="264"/>
  <c r="E1766" i="264"/>
  <c r="D1766" i="264"/>
  <c r="I1765" i="264"/>
  <c r="H1765" i="264"/>
  <c r="E1765" i="264"/>
  <c r="D1765" i="264"/>
  <c r="I1764" i="264"/>
  <c r="H1764" i="264"/>
  <c r="E1764" i="264"/>
  <c r="D1764" i="264"/>
  <c r="I1763" i="264"/>
  <c r="H1763" i="264"/>
  <c r="E1763" i="264"/>
  <c r="D1763" i="264"/>
  <c r="I1762" i="264"/>
  <c r="H1762" i="264"/>
  <c r="E1762" i="264"/>
  <c r="D1762" i="264"/>
  <c r="I1761" i="264"/>
  <c r="H1761" i="264"/>
  <c r="E1761" i="264"/>
  <c r="D1761" i="264"/>
  <c r="I1760" i="264"/>
  <c r="H1760" i="264"/>
  <c r="E1760" i="264"/>
  <c r="D1760" i="264"/>
  <c r="I1759" i="264"/>
  <c r="H1759" i="264"/>
  <c r="E1759" i="264"/>
  <c r="D1759" i="264"/>
  <c r="I1758" i="264"/>
  <c r="H1758" i="264"/>
  <c r="E1758" i="264"/>
  <c r="D1758" i="264"/>
  <c r="I1757" i="264"/>
  <c r="H1757" i="264"/>
  <c r="E1757" i="264"/>
  <c r="D1757" i="264"/>
  <c r="I1756" i="264"/>
  <c r="H1756" i="264"/>
  <c r="E1756" i="264"/>
  <c r="D1756" i="264"/>
  <c r="I1755" i="264"/>
  <c r="H1755" i="264"/>
  <c r="E1755" i="264"/>
  <c r="D1755" i="264"/>
  <c r="I1754" i="264"/>
  <c r="H1754" i="264"/>
  <c r="E1754" i="264"/>
  <c r="D1754" i="264"/>
  <c r="I1753" i="264"/>
  <c r="H1753" i="264"/>
  <c r="E1753" i="264"/>
  <c r="D1753" i="264"/>
  <c r="I1752" i="264"/>
  <c r="H1752" i="264"/>
  <c r="E1752" i="264"/>
  <c r="D1752" i="264"/>
  <c r="I1751" i="264"/>
  <c r="H1751" i="264"/>
  <c r="E1751" i="264"/>
  <c r="D1751" i="264"/>
  <c r="I1750" i="264"/>
  <c r="H1750" i="264"/>
  <c r="E1750" i="264"/>
  <c r="D1750" i="264"/>
  <c r="I1749" i="264"/>
  <c r="H1749" i="264"/>
  <c r="E1749" i="264"/>
  <c r="D1749" i="264"/>
  <c r="I1748" i="264"/>
  <c r="H1748" i="264"/>
  <c r="E1748" i="264"/>
  <c r="D1748" i="264"/>
  <c r="I1747" i="264"/>
  <c r="H1747" i="264"/>
  <c r="E1747" i="264"/>
  <c r="D1747" i="264"/>
  <c r="I1746" i="264"/>
  <c r="H1746" i="264"/>
  <c r="E1746" i="264"/>
  <c r="D1746" i="264"/>
  <c r="I1745" i="264"/>
  <c r="H1745" i="264"/>
  <c r="E1745" i="264"/>
  <c r="D1745" i="264"/>
  <c r="I1744" i="264"/>
  <c r="H1744" i="264"/>
  <c r="E1744" i="264"/>
  <c r="D1744" i="264"/>
  <c r="I1743" i="264"/>
  <c r="H1743" i="264"/>
  <c r="E1743" i="264"/>
  <c r="D1743" i="264"/>
  <c r="I1742" i="264"/>
  <c r="H1742" i="264"/>
  <c r="E1742" i="264"/>
  <c r="D1742" i="264"/>
  <c r="I1741" i="264"/>
  <c r="H1741" i="264"/>
  <c r="E1741" i="264"/>
  <c r="D1741" i="264"/>
  <c r="I1740" i="264"/>
  <c r="H1740" i="264"/>
  <c r="E1740" i="264"/>
  <c r="D1740" i="264"/>
  <c r="I1739" i="264"/>
  <c r="H1739" i="264"/>
  <c r="E1739" i="264"/>
  <c r="D1739" i="264"/>
  <c r="I1738" i="264"/>
  <c r="H1738" i="264"/>
  <c r="E1738" i="264"/>
  <c r="D1738" i="264"/>
  <c r="I1737" i="264"/>
  <c r="H1737" i="264"/>
  <c r="E1737" i="264"/>
  <c r="D1737" i="264"/>
  <c r="I1736" i="264"/>
  <c r="H1736" i="264"/>
  <c r="E1736" i="264"/>
  <c r="D1736" i="264"/>
  <c r="I1735" i="264"/>
  <c r="H1735" i="264"/>
  <c r="E1735" i="264"/>
  <c r="D1735" i="264"/>
  <c r="I1734" i="264"/>
  <c r="H1734" i="264"/>
  <c r="E1734" i="264"/>
  <c r="D1734" i="264"/>
  <c r="I1733" i="264"/>
  <c r="H1733" i="264"/>
  <c r="E1733" i="264"/>
  <c r="D1733" i="264"/>
  <c r="I1732" i="264"/>
  <c r="H1732" i="264"/>
  <c r="E1732" i="264"/>
  <c r="D1732" i="264"/>
  <c r="I1731" i="264"/>
  <c r="H1731" i="264"/>
  <c r="E1731" i="264"/>
  <c r="D1731" i="264"/>
  <c r="I1730" i="264"/>
  <c r="H1730" i="264"/>
  <c r="E1730" i="264"/>
  <c r="D1730" i="264"/>
  <c r="I1729" i="264"/>
  <c r="H1729" i="264"/>
  <c r="E1729" i="264"/>
  <c r="D1729" i="264"/>
  <c r="I1728" i="264"/>
  <c r="H1728" i="264"/>
  <c r="E1728" i="264"/>
  <c r="D1728" i="264"/>
  <c r="I1727" i="264"/>
  <c r="H1727" i="264"/>
  <c r="E1727" i="264"/>
  <c r="D1727" i="264"/>
  <c r="I1726" i="264"/>
  <c r="H1726" i="264"/>
  <c r="E1726" i="264"/>
  <c r="D1726" i="264"/>
  <c r="I1725" i="264"/>
  <c r="H1725" i="264"/>
  <c r="E1725" i="264"/>
  <c r="D1725" i="264"/>
  <c r="I1724" i="264"/>
  <c r="H1724" i="264"/>
  <c r="E1724" i="264"/>
  <c r="D1724" i="264"/>
  <c r="I1723" i="264"/>
  <c r="H1723" i="264"/>
  <c r="E1723" i="264"/>
  <c r="D1723" i="264"/>
  <c r="I1722" i="264"/>
  <c r="H1722" i="264"/>
  <c r="E1722" i="264"/>
  <c r="D1722" i="264"/>
  <c r="I1721" i="264"/>
  <c r="H1721" i="264"/>
  <c r="E1721" i="264"/>
  <c r="D1721" i="264"/>
  <c r="I1720" i="264"/>
  <c r="H1720" i="264"/>
  <c r="E1720" i="264"/>
  <c r="D1720" i="264"/>
  <c r="I1719" i="264"/>
  <c r="H1719" i="264"/>
  <c r="E1719" i="264"/>
  <c r="D1719" i="264"/>
  <c r="I1718" i="264"/>
  <c r="H1718" i="264"/>
  <c r="E1718" i="264"/>
  <c r="D1718" i="264"/>
  <c r="I1717" i="264"/>
  <c r="H1717" i="264"/>
  <c r="E1717" i="264"/>
  <c r="D1717" i="264"/>
  <c r="I1716" i="264"/>
  <c r="H1716" i="264"/>
  <c r="E1716" i="264"/>
  <c r="D1716" i="264"/>
  <c r="I1715" i="264"/>
  <c r="H1715" i="264"/>
  <c r="E1715" i="264"/>
  <c r="D1715" i="264"/>
  <c r="I1714" i="264"/>
  <c r="H1714" i="264"/>
  <c r="E1714" i="264"/>
  <c r="D1714" i="264"/>
  <c r="I1713" i="264"/>
  <c r="H1713" i="264"/>
  <c r="E1713" i="264"/>
  <c r="D1713" i="264"/>
  <c r="I1712" i="264"/>
  <c r="H1712" i="264"/>
  <c r="E1712" i="264"/>
  <c r="D1712" i="264"/>
  <c r="I1711" i="264"/>
  <c r="H1711" i="264"/>
  <c r="E1711" i="264"/>
  <c r="D1711" i="264"/>
  <c r="I1710" i="264"/>
  <c r="H1710" i="264"/>
  <c r="E1710" i="264"/>
  <c r="D1710" i="264"/>
  <c r="I1709" i="264"/>
  <c r="H1709" i="264"/>
  <c r="E1709" i="264"/>
  <c r="D1709" i="264"/>
  <c r="I1708" i="264"/>
  <c r="H1708" i="264"/>
  <c r="E1708" i="264"/>
  <c r="D1708" i="264"/>
  <c r="I1707" i="264"/>
  <c r="H1707" i="264"/>
  <c r="E1707" i="264"/>
  <c r="D1707" i="264"/>
  <c r="I1706" i="264"/>
  <c r="H1706" i="264"/>
  <c r="E1706" i="264"/>
  <c r="D1706" i="264"/>
  <c r="I1705" i="264"/>
  <c r="H1705" i="264"/>
  <c r="E1705" i="264"/>
  <c r="D1705" i="264"/>
  <c r="I1704" i="264"/>
  <c r="H1704" i="264"/>
  <c r="E1704" i="264"/>
  <c r="D1704" i="264"/>
  <c r="I1703" i="264"/>
  <c r="H1703" i="264"/>
  <c r="E1703" i="264"/>
  <c r="D1703" i="264"/>
  <c r="I1702" i="264"/>
  <c r="H1702" i="264"/>
  <c r="E1702" i="264"/>
  <c r="D1702" i="264"/>
  <c r="I1701" i="264"/>
  <c r="H1701" i="264"/>
  <c r="E1701" i="264"/>
  <c r="D1701" i="264"/>
  <c r="I1700" i="264"/>
  <c r="H1700" i="264"/>
  <c r="E1700" i="264"/>
  <c r="D1700" i="264"/>
  <c r="I1699" i="264"/>
  <c r="H1699" i="264"/>
  <c r="E1699" i="264"/>
  <c r="D1699" i="264"/>
  <c r="I1698" i="264"/>
  <c r="H1698" i="264"/>
  <c r="E1698" i="264"/>
  <c r="D1698" i="264"/>
  <c r="I1697" i="264"/>
  <c r="H1697" i="264"/>
  <c r="E1697" i="264"/>
  <c r="D1697" i="264"/>
  <c r="I1696" i="264"/>
  <c r="H1696" i="264"/>
  <c r="E1696" i="264"/>
  <c r="D1696" i="264"/>
  <c r="I1695" i="264"/>
  <c r="H1695" i="264"/>
  <c r="E1695" i="264"/>
  <c r="D1695" i="264"/>
  <c r="I1694" i="264"/>
  <c r="H1694" i="264"/>
  <c r="E1694" i="264"/>
  <c r="D1694" i="264"/>
  <c r="I1693" i="264"/>
  <c r="H1693" i="264"/>
  <c r="E1693" i="264"/>
  <c r="D1693" i="264"/>
  <c r="I1692" i="264"/>
  <c r="H1692" i="264"/>
  <c r="E1692" i="264"/>
  <c r="D1692" i="264"/>
  <c r="I1691" i="264"/>
  <c r="H1691" i="264"/>
  <c r="E1691" i="264"/>
  <c r="D1691" i="264"/>
  <c r="I1690" i="264"/>
  <c r="H1690" i="264"/>
  <c r="E1690" i="264"/>
  <c r="D1690" i="264"/>
  <c r="I1689" i="264"/>
  <c r="H1689" i="264"/>
  <c r="E1689" i="264"/>
  <c r="D1689" i="264"/>
  <c r="I1688" i="264"/>
  <c r="H1688" i="264"/>
  <c r="E1688" i="264"/>
  <c r="D1688" i="264"/>
  <c r="I1687" i="264"/>
  <c r="H1687" i="264"/>
  <c r="E1687" i="264"/>
  <c r="D1687" i="264"/>
  <c r="I1686" i="264"/>
  <c r="H1686" i="264"/>
  <c r="E1686" i="264"/>
  <c r="D1686" i="264"/>
  <c r="I1685" i="264"/>
  <c r="H1685" i="264"/>
  <c r="E1685" i="264"/>
  <c r="D1685" i="264"/>
  <c r="I1684" i="264"/>
  <c r="H1684" i="264"/>
  <c r="E1684" i="264"/>
  <c r="D1684" i="264"/>
  <c r="I1683" i="264"/>
  <c r="H1683" i="264"/>
  <c r="E1683" i="264"/>
  <c r="D1683" i="264"/>
  <c r="I1682" i="264"/>
  <c r="H1682" i="264"/>
  <c r="E1682" i="264"/>
  <c r="D1682" i="264"/>
  <c r="I1681" i="264"/>
  <c r="H1681" i="264"/>
  <c r="E1681" i="264"/>
  <c r="D1681" i="264"/>
  <c r="I1680" i="264"/>
  <c r="H1680" i="264"/>
  <c r="E1680" i="264"/>
  <c r="D1680" i="264"/>
  <c r="I1679" i="264"/>
  <c r="H1679" i="264"/>
  <c r="E1679" i="264"/>
  <c r="D1679" i="264"/>
  <c r="I1678" i="264"/>
  <c r="H1678" i="264"/>
  <c r="E1678" i="264"/>
  <c r="D1678" i="264"/>
  <c r="I1677" i="264"/>
  <c r="H1677" i="264"/>
  <c r="E1677" i="264"/>
  <c r="D1677" i="264"/>
  <c r="I1676" i="264"/>
  <c r="H1676" i="264"/>
  <c r="E1676" i="264"/>
  <c r="D1676" i="264"/>
  <c r="I1675" i="264"/>
  <c r="H1675" i="264"/>
  <c r="E1675" i="264"/>
  <c r="D1675" i="264"/>
  <c r="I1674" i="264"/>
  <c r="H1674" i="264"/>
  <c r="E1674" i="264"/>
  <c r="D1674" i="264"/>
  <c r="I1673" i="264"/>
  <c r="H1673" i="264"/>
  <c r="E1673" i="264"/>
  <c r="D1673" i="264"/>
  <c r="I1672" i="264"/>
  <c r="H1672" i="264"/>
  <c r="E1672" i="264"/>
  <c r="D1672" i="264"/>
  <c r="I1671" i="264"/>
  <c r="H1671" i="264"/>
  <c r="E1671" i="264"/>
  <c r="D1671" i="264"/>
  <c r="I1670" i="264"/>
  <c r="H1670" i="264"/>
  <c r="E1670" i="264"/>
  <c r="D1670" i="264"/>
  <c r="I1669" i="264"/>
  <c r="H1669" i="264"/>
  <c r="E1669" i="264"/>
  <c r="D1669" i="264"/>
  <c r="I1668" i="264"/>
  <c r="H1668" i="264"/>
  <c r="E1668" i="264"/>
  <c r="D1668" i="264"/>
  <c r="I1667" i="264"/>
  <c r="H1667" i="264"/>
  <c r="E1667" i="264"/>
  <c r="D1667" i="264"/>
  <c r="I1666" i="264"/>
  <c r="H1666" i="264"/>
  <c r="E1666" i="264"/>
  <c r="D1666" i="264"/>
  <c r="I1665" i="264"/>
  <c r="H1665" i="264"/>
  <c r="E1665" i="264"/>
  <c r="D1665" i="264"/>
  <c r="I1664" i="264"/>
  <c r="H1664" i="264"/>
  <c r="E1664" i="264"/>
  <c r="D1664" i="264"/>
  <c r="I1663" i="264"/>
  <c r="H1663" i="264"/>
  <c r="E1663" i="264"/>
  <c r="D1663" i="264"/>
  <c r="I1662" i="264"/>
  <c r="H1662" i="264"/>
  <c r="E1662" i="264"/>
  <c r="D1662" i="264"/>
  <c r="I1661" i="264"/>
  <c r="H1661" i="264"/>
  <c r="E1661" i="264"/>
  <c r="D1661" i="264"/>
  <c r="I1660" i="264"/>
  <c r="H1660" i="264"/>
  <c r="E1660" i="264"/>
  <c r="D1660" i="264"/>
  <c r="I1659" i="264"/>
  <c r="H1659" i="264"/>
  <c r="E1659" i="264"/>
  <c r="D1659" i="264"/>
  <c r="I1658" i="264"/>
  <c r="H1658" i="264"/>
  <c r="E1658" i="264"/>
  <c r="D1658" i="264"/>
  <c r="I1657" i="264"/>
  <c r="H1657" i="264"/>
  <c r="E1657" i="264"/>
  <c r="D1657" i="264"/>
  <c r="I1656" i="264"/>
  <c r="H1656" i="264"/>
  <c r="E1656" i="264"/>
  <c r="D1656" i="264"/>
  <c r="I1655" i="264"/>
  <c r="H1655" i="264"/>
  <c r="E1655" i="264"/>
  <c r="D1655" i="264"/>
  <c r="I1654" i="264"/>
  <c r="H1654" i="264"/>
  <c r="E1654" i="264"/>
  <c r="D1654" i="264"/>
  <c r="I1653" i="264"/>
  <c r="H1653" i="264"/>
  <c r="E1653" i="264"/>
  <c r="D1653" i="264"/>
  <c r="I1652" i="264"/>
  <c r="H1652" i="264"/>
  <c r="E1652" i="264"/>
  <c r="D1652" i="264"/>
  <c r="I1651" i="264"/>
  <c r="H1651" i="264"/>
  <c r="E1651" i="264"/>
  <c r="D1651" i="264"/>
  <c r="I1650" i="264"/>
  <c r="H1650" i="264"/>
  <c r="E1650" i="264"/>
  <c r="D1650" i="264"/>
  <c r="I1649" i="264"/>
  <c r="H1649" i="264"/>
  <c r="E1649" i="264"/>
  <c r="D1649" i="264"/>
  <c r="I1648" i="264"/>
  <c r="H1648" i="264"/>
  <c r="E1648" i="264"/>
  <c r="D1648" i="264"/>
  <c r="I1647" i="264"/>
  <c r="H1647" i="264"/>
  <c r="E1647" i="264"/>
  <c r="D1647" i="264"/>
  <c r="I1646" i="264"/>
  <c r="H1646" i="264"/>
  <c r="E1646" i="264"/>
  <c r="D1646" i="264"/>
  <c r="I1645" i="264"/>
  <c r="H1645" i="264"/>
  <c r="E1645" i="264"/>
  <c r="D1645" i="264"/>
  <c r="I1644" i="264"/>
  <c r="H1644" i="264"/>
  <c r="E1644" i="264"/>
  <c r="D1644" i="264"/>
  <c r="I1643" i="264"/>
  <c r="H1643" i="264"/>
  <c r="E1643" i="264"/>
  <c r="D1643" i="264"/>
  <c r="I1642" i="264"/>
  <c r="H1642" i="264"/>
  <c r="E1642" i="264"/>
  <c r="D1642" i="264"/>
  <c r="I1641" i="264"/>
  <c r="H1641" i="264"/>
  <c r="E1641" i="264"/>
  <c r="D1641" i="264"/>
  <c r="I1640" i="264"/>
  <c r="H1640" i="264"/>
  <c r="E1640" i="264"/>
  <c r="D1640" i="264"/>
  <c r="I1639" i="264"/>
  <c r="H1639" i="264"/>
  <c r="E1639" i="264"/>
  <c r="D1639" i="264"/>
  <c r="I1638" i="264"/>
  <c r="H1638" i="264"/>
  <c r="E1638" i="264"/>
  <c r="D1638" i="264"/>
  <c r="I1637" i="264"/>
  <c r="H1637" i="264"/>
  <c r="E1637" i="264"/>
  <c r="D1637" i="264"/>
  <c r="I1636" i="264"/>
  <c r="H1636" i="264"/>
  <c r="E1636" i="264"/>
  <c r="D1636" i="264"/>
  <c r="I1635" i="264"/>
  <c r="H1635" i="264"/>
  <c r="E1635" i="264"/>
  <c r="D1635" i="264"/>
  <c r="I1634" i="264"/>
  <c r="H1634" i="264"/>
  <c r="E1634" i="264"/>
  <c r="D1634" i="264"/>
  <c r="I1633" i="264"/>
  <c r="H1633" i="264"/>
  <c r="E1633" i="264"/>
  <c r="D1633" i="264"/>
  <c r="I1632" i="264"/>
  <c r="H1632" i="264"/>
  <c r="E1632" i="264"/>
  <c r="D1632" i="264"/>
  <c r="I1631" i="264"/>
  <c r="H1631" i="264"/>
  <c r="E1631" i="264"/>
  <c r="D1631" i="264"/>
  <c r="I1630" i="264"/>
  <c r="H1630" i="264"/>
  <c r="E1630" i="264"/>
  <c r="D1630" i="264"/>
  <c r="I1629" i="264"/>
  <c r="H1629" i="264"/>
  <c r="E1629" i="264"/>
  <c r="D1629" i="264"/>
  <c r="I1628" i="264"/>
  <c r="H1628" i="264"/>
  <c r="E1628" i="264"/>
  <c r="D1628" i="264"/>
  <c r="I1627" i="264"/>
  <c r="H1627" i="264"/>
  <c r="E1627" i="264"/>
  <c r="D1627" i="264"/>
  <c r="I1626" i="264"/>
  <c r="H1626" i="264"/>
  <c r="E1626" i="264"/>
  <c r="D1626" i="264"/>
  <c r="I1625" i="264"/>
  <c r="H1625" i="264"/>
  <c r="E1625" i="264"/>
  <c r="D1625" i="264"/>
  <c r="I1624" i="264"/>
  <c r="H1624" i="264"/>
  <c r="E1624" i="264"/>
  <c r="D1624" i="264"/>
  <c r="I1623" i="264"/>
  <c r="H1623" i="264"/>
  <c r="E1623" i="264"/>
  <c r="D1623" i="264"/>
  <c r="I1622" i="264"/>
  <c r="H1622" i="264"/>
  <c r="E1622" i="264"/>
  <c r="D1622" i="264"/>
  <c r="I1621" i="264"/>
  <c r="H1621" i="264"/>
  <c r="E1621" i="264"/>
  <c r="D1621" i="264"/>
  <c r="I1620" i="264"/>
  <c r="H1620" i="264"/>
  <c r="E1620" i="264"/>
  <c r="D1620" i="264"/>
  <c r="I1619" i="264"/>
  <c r="H1619" i="264"/>
  <c r="E1619" i="264"/>
  <c r="D1619" i="264"/>
  <c r="I1618" i="264"/>
  <c r="H1618" i="264"/>
  <c r="E1618" i="264"/>
  <c r="D1618" i="264"/>
  <c r="I1617" i="264"/>
  <c r="H1617" i="264"/>
  <c r="E1617" i="264"/>
  <c r="D1617" i="264"/>
  <c r="I1616" i="264"/>
  <c r="H1616" i="264"/>
  <c r="E1616" i="264"/>
  <c r="D1616" i="264"/>
  <c r="I1615" i="264"/>
  <c r="H1615" i="264"/>
  <c r="E1615" i="264"/>
  <c r="D1615" i="264"/>
  <c r="I1614" i="264"/>
  <c r="H1614" i="264"/>
  <c r="E1614" i="264"/>
  <c r="D1614" i="264"/>
  <c r="I1613" i="264"/>
  <c r="H1613" i="264"/>
  <c r="E1613" i="264"/>
  <c r="D1613" i="264"/>
  <c r="I1612" i="264"/>
  <c r="H1612" i="264"/>
  <c r="E1612" i="264"/>
  <c r="D1612" i="264"/>
  <c r="I1611" i="264"/>
  <c r="H1611" i="264"/>
  <c r="E1611" i="264"/>
  <c r="D1611" i="264"/>
  <c r="I1610" i="264"/>
  <c r="H1610" i="264"/>
  <c r="E1610" i="264"/>
  <c r="D1610" i="264"/>
  <c r="I1609" i="264"/>
  <c r="H1609" i="264"/>
  <c r="E1609" i="264"/>
  <c r="D1609" i="264"/>
  <c r="I1608" i="264"/>
  <c r="H1608" i="264"/>
  <c r="E1608" i="264"/>
  <c r="D1608" i="264"/>
  <c r="I1607" i="264"/>
  <c r="H1607" i="264"/>
  <c r="E1607" i="264"/>
  <c r="D1607" i="264"/>
  <c r="I1606" i="264"/>
  <c r="H1606" i="264"/>
  <c r="E1606" i="264"/>
  <c r="D1606" i="264"/>
  <c r="I1605" i="264"/>
  <c r="H1605" i="264"/>
  <c r="E1605" i="264"/>
  <c r="D1605" i="264"/>
  <c r="I1604" i="264"/>
  <c r="H1604" i="264"/>
  <c r="E1604" i="264"/>
  <c r="D1604" i="264"/>
  <c r="I1603" i="264"/>
  <c r="H1603" i="264"/>
  <c r="E1603" i="264"/>
  <c r="D1603" i="264"/>
  <c r="I1602" i="264"/>
  <c r="H1602" i="264"/>
  <c r="E1602" i="264"/>
  <c r="D1602" i="264"/>
  <c r="I1601" i="264"/>
  <c r="H1601" i="264"/>
  <c r="E1601" i="264"/>
  <c r="D1601" i="264"/>
  <c r="I1600" i="264"/>
  <c r="H1600" i="264"/>
  <c r="E1600" i="264"/>
  <c r="D1600" i="264"/>
  <c r="I1599" i="264"/>
  <c r="H1599" i="264"/>
  <c r="E1599" i="264"/>
  <c r="D1599" i="264"/>
  <c r="I1598" i="264"/>
  <c r="H1598" i="264"/>
  <c r="E1598" i="264"/>
  <c r="D1598" i="264"/>
  <c r="I1597" i="264"/>
  <c r="H1597" i="264"/>
  <c r="E1597" i="264"/>
  <c r="D1597" i="264"/>
  <c r="I1596" i="264"/>
  <c r="H1596" i="264"/>
  <c r="E1596" i="264"/>
  <c r="D1596" i="264"/>
  <c r="I1595" i="264"/>
  <c r="H1595" i="264"/>
  <c r="E1595" i="264"/>
  <c r="D1595" i="264"/>
  <c r="I1594" i="264"/>
  <c r="H1594" i="264"/>
  <c r="E1594" i="264"/>
  <c r="D1594" i="264"/>
  <c r="I1593" i="264"/>
  <c r="H1593" i="264"/>
  <c r="E1593" i="264"/>
  <c r="D1593" i="264"/>
  <c r="I1592" i="264"/>
  <c r="H1592" i="264"/>
  <c r="E1592" i="264"/>
  <c r="D1592" i="264"/>
  <c r="I1591" i="264"/>
  <c r="H1591" i="264"/>
  <c r="E1591" i="264"/>
  <c r="D1591" i="264"/>
  <c r="I1590" i="264"/>
  <c r="H1590" i="264"/>
  <c r="E1590" i="264"/>
  <c r="D1590" i="264"/>
  <c r="I1589" i="264"/>
  <c r="H1589" i="264"/>
  <c r="E1589" i="264"/>
  <c r="D1589" i="264"/>
  <c r="I1588" i="264"/>
  <c r="H1588" i="264"/>
  <c r="E1588" i="264"/>
  <c r="D1588" i="264"/>
  <c r="I1587" i="264"/>
  <c r="H1587" i="264"/>
  <c r="E1587" i="264"/>
  <c r="D1587" i="264"/>
  <c r="I1586" i="264"/>
  <c r="H1586" i="264"/>
  <c r="E1586" i="264"/>
  <c r="D1586" i="264"/>
  <c r="I1585" i="264"/>
  <c r="H1585" i="264"/>
  <c r="E1585" i="264"/>
  <c r="D1585" i="264"/>
  <c r="I1584" i="264"/>
  <c r="H1584" i="264"/>
  <c r="E1584" i="264"/>
  <c r="D1584" i="264"/>
  <c r="I1583" i="264"/>
  <c r="H1583" i="264"/>
  <c r="E1583" i="264"/>
  <c r="D1583" i="264"/>
  <c r="I1582" i="264"/>
  <c r="H1582" i="264"/>
  <c r="E1582" i="264"/>
  <c r="D1582" i="264"/>
  <c r="I1581" i="264"/>
  <c r="H1581" i="264"/>
  <c r="E1581" i="264"/>
  <c r="D1581" i="264"/>
  <c r="I1580" i="264"/>
  <c r="H1580" i="264"/>
  <c r="E1580" i="264"/>
  <c r="D1580" i="264"/>
  <c r="I1579" i="264"/>
  <c r="H1579" i="264"/>
  <c r="E1579" i="264"/>
  <c r="D1579" i="264"/>
  <c r="I1578" i="264"/>
  <c r="H1578" i="264"/>
  <c r="E1578" i="264"/>
  <c r="D1578" i="264"/>
  <c r="I1577" i="264"/>
  <c r="H1577" i="264"/>
  <c r="E1577" i="264"/>
  <c r="D1577" i="264"/>
  <c r="I1576" i="264"/>
  <c r="H1576" i="264"/>
  <c r="E1576" i="264"/>
  <c r="D1576" i="264"/>
  <c r="I1575" i="264"/>
  <c r="H1575" i="264"/>
  <c r="E1575" i="264"/>
  <c r="D1575" i="264"/>
  <c r="I1574" i="264"/>
  <c r="H1574" i="264"/>
  <c r="E1574" i="264"/>
  <c r="D1574" i="264"/>
  <c r="I1573" i="264"/>
  <c r="H1573" i="264"/>
  <c r="E1573" i="264"/>
  <c r="D1573" i="264"/>
  <c r="I1572" i="264"/>
  <c r="H1572" i="264"/>
  <c r="E1572" i="264"/>
  <c r="D1572" i="264"/>
  <c r="I1571" i="264"/>
  <c r="H1571" i="264"/>
  <c r="E1571" i="264"/>
  <c r="D1571" i="264"/>
  <c r="I1570" i="264"/>
  <c r="H1570" i="264"/>
  <c r="E1570" i="264"/>
  <c r="D1570" i="264"/>
  <c r="I1569" i="264"/>
  <c r="H1569" i="264"/>
  <c r="E1569" i="264"/>
  <c r="D1569" i="264"/>
  <c r="I1568" i="264"/>
  <c r="H1568" i="264"/>
  <c r="E1568" i="264"/>
  <c r="D1568" i="264"/>
  <c r="I1567" i="264"/>
  <c r="H1567" i="264"/>
  <c r="E1567" i="264"/>
  <c r="D1567" i="264"/>
  <c r="I1566" i="264"/>
  <c r="H1566" i="264"/>
  <c r="E1566" i="264"/>
  <c r="D1566" i="264"/>
  <c r="I1565" i="264"/>
  <c r="H1565" i="264"/>
  <c r="E1565" i="264"/>
  <c r="D1565" i="264"/>
  <c r="I1564" i="264"/>
  <c r="H1564" i="264"/>
  <c r="E1564" i="264"/>
  <c r="D1564" i="264"/>
  <c r="I1563" i="264"/>
  <c r="H1563" i="264"/>
  <c r="E1563" i="264"/>
  <c r="D1563" i="264"/>
  <c r="I1562" i="264"/>
  <c r="H1562" i="264"/>
  <c r="E1562" i="264"/>
  <c r="D1562" i="264"/>
  <c r="I1561" i="264"/>
  <c r="H1561" i="264"/>
  <c r="E1561" i="264"/>
  <c r="D1561" i="264"/>
  <c r="I1560" i="264"/>
  <c r="H1560" i="264"/>
  <c r="E1560" i="264"/>
  <c r="D1560" i="264"/>
  <c r="I1559" i="264"/>
  <c r="H1559" i="264"/>
  <c r="E1559" i="264"/>
  <c r="D1559" i="264"/>
  <c r="I1558" i="264"/>
  <c r="H1558" i="264"/>
  <c r="E1558" i="264"/>
  <c r="D1558" i="264"/>
  <c r="I1557" i="264"/>
  <c r="H1557" i="264"/>
  <c r="E1557" i="264"/>
  <c r="D1557" i="264"/>
  <c r="I1556" i="264"/>
  <c r="H1556" i="264"/>
  <c r="E1556" i="264"/>
  <c r="D1556" i="264"/>
  <c r="I1555" i="264"/>
  <c r="H1555" i="264"/>
  <c r="E1555" i="264"/>
  <c r="D1555" i="264"/>
  <c r="I1554" i="264"/>
  <c r="H1554" i="264"/>
  <c r="E1554" i="264"/>
  <c r="D1554" i="264"/>
  <c r="I1553" i="264"/>
  <c r="H1553" i="264"/>
  <c r="E1553" i="264"/>
  <c r="D1553" i="264"/>
  <c r="I1552" i="264"/>
  <c r="H1552" i="264"/>
  <c r="E1552" i="264"/>
  <c r="D1552" i="264"/>
  <c r="I1551" i="264"/>
  <c r="H1551" i="264"/>
  <c r="E1551" i="264"/>
  <c r="D1551" i="264"/>
  <c r="I1550" i="264"/>
  <c r="H1550" i="264"/>
  <c r="E1550" i="264"/>
  <c r="D1550" i="264"/>
  <c r="I1549" i="264"/>
  <c r="H1549" i="264"/>
  <c r="E1549" i="264"/>
  <c r="D1549" i="264"/>
  <c r="I1548" i="264"/>
  <c r="H1548" i="264"/>
  <c r="E1548" i="264"/>
  <c r="D1548" i="264"/>
  <c r="I1547" i="264"/>
  <c r="H1547" i="264"/>
  <c r="E1547" i="264"/>
  <c r="D1547" i="264"/>
  <c r="I1546" i="264"/>
  <c r="H1546" i="264"/>
  <c r="E1546" i="264"/>
  <c r="D1546" i="264"/>
  <c r="I1545" i="264"/>
  <c r="H1545" i="264"/>
  <c r="E1545" i="264"/>
  <c r="D1545" i="264"/>
  <c r="I1544" i="264"/>
  <c r="H1544" i="264"/>
  <c r="E1544" i="264"/>
  <c r="D1544" i="264"/>
  <c r="I1543" i="264"/>
  <c r="H1543" i="264"/>
  <c r="E1543" i="264"/>
  <c r="D1543" i="264"/>
  <c r="I1542" i="264"/>
  <c r="H1542" i="264"/>
  <c r="E1542" i="264"/>
  <c r="D1542" i="264"/>
  <c r="I1541" i="264"/>
  <c r="H1541" i="264"/>
  <c r="E1541" i="264"/>
  <c r="D1541" i="264"/>
  <c r="I1540" i="264"/>
  <c r="H1540" i="264"/>
  <c r="E1540" i="264"/>
  <c r="D1540" i="264"/>
  <c r="I1539" i="264"/>
  <c r="H1539" i="264"/>
  <c r="E1539" i="264"/>
  <c r="D1539" i="264"/>
  <c r="I1538" i="264"/>
  <c r="H1538" i="264"/>
  <c r="E1538" i="264"/>
  <c r="D1538" i="264"/>
  <c r="I1537" i="264"/>
  <c r="H1537" i="264"/>
  <c r="E1537" i="264"/>
  <c r="D1537" i="264"/>
  <c r="I1536" i="264"/>
  <c r="H1536" i="264"/>
  <c r="E1536" i="264"/>
  <c r="D1536" i="264"/>
  <c r="I1535" i="264"/>
  <c r="H1535" i="264"/>
  <c r="E1535" i="264"/>
  <c r="D1535" i="264"/>
  <c r="I1534" i="264"/>
  <c r="H1534" i="264"/>
  <c r="E1534" i="264"/>
  <c r="D1534" i="264"/>
  <c r="I1533" i="264"/>
  <c r="H1533" i="264"/>
  <c r="E1533" i="264"/>
  <c r="D1533" i="264"/>
  <c r="I1532" i="264"/>
  <c r="H1532" i="264"/>
  <c r="E1532" i="264"/>
  <c r="D1532" i="264"/>
  <c r="I1531" i="264"/>
  <c r="H1531" i="264"/>
  <c r="E1531" i="264"/>
  <c r="D1531" i="264"/>
  <c r="I1530" i="264"/>
  <c r="H1530" i="264"/>
  <c r="E1530" i="264"/>
  <c r="D1530" i="264"/>
  <c r="I1529" i="264"/>
  <c r="H1529" i="264"/>
  <c r="E1529" i="264"/>
  <c r="D1529" i="264"/>
  <c r="I1528" i="264"/>
  <c r="H1528" i="264"/>
  <c r="E1528" i="264"/>
  <c r="D1528" i="264"/>
  <c r="I1527" i="264"/>
  <c r="H1527" i="264"/>
  <c r="E1527" i="264"/>
  <c r="D1527" i="264"/>
  <c r="I1526" i="264"/>
  <c r="H1526" i="264"/>
  <c r="E1526" i="264"/>
  <c r="D1526" i="264"/>
  <c r="I1525" i="264"/>
  <c r="H1525" i="264"/>
  <c r="E1525" i="264"/>
  <c r="D1525" i="264"/>
  <c r="I1524" i="264"/>
  <c r="H1524" i="264"/>
  <c r="E1524" i="264"/>
  <c r="D1524" i="264"/>
  <c r="I1523" i="264"/>
  <c r="H1523" i="264"/>
  <c r="E1523" i="264"/>
  <c r="D1523" i="264"/>
  <c r="I1522" i="264"/>
  <c r="H1522" i="264"/>
  <c r="E1522" i="264"/>
  <c r="D1522" i="264"/>
  <c r="I1521" i="264"/>
  <c r="H1521" i="264"/>
  <c r="E1521" i="264"/>
  <c r="D1521" i="264"/>
  <c r="I1520" i="264"/>
  <c r="H1520" i="264"/>
  <c r="E1520" i="264"/>
  <c r="D1520" i="264"/>
  <c r="I1519" i="264"/>
  <c r="H1519" i="264"/>
  <c r="E1519" i="264"/>
  <c r="D1519" i="264"/>
  <c r="I1518" i="264"/>
  <c r="H1518" i="264"/>
  <c r="E1518" i="264"/>
  <c r="D1518" i="264"/>
  <c r="I1517" i="264"/>
  <c r="H1517" i="264"/>
  <c r="E1517" i="264"/>
  <c r="D1517" i="264"/>
  <c r="I1516" i="264"/>
  <c r="H1516" i="264"/>
  <c r="E1516" i="264"/>
  <c r="D1516" i="264"/>
  <c r="I1515" i="264"/>
  <c r="H1515" i="264"/>
  <c r="E1515" i="264"/>
  <c r="D1515" i="264"/>
  <c r="I1514" i="264"/>
  <c r="H1514" i="264"/>
  <c r="E1514" i="264"/>
  <c r="D1514" i="264"/>
  <c r="I1513" i="264"/>
  <c r="H1513" i="264"/>
  <c r="E1513" i="264"/>
  <c r="D1513" i="264"/>
  <c r="I1512" i="264"/>
  <c r="H1512" i="264"/>
  <c r="E1512" i="264"/>
  <c r="D1512" i="264"/>
  <c r="I1511" i="264"/>
  <c r="H1511" i="264"/>
  <c r="E1511" i="264"/>
  <c r="D1511" i="264"/>
  <c r="I1510" i="264"/>
  <c r="H1510" i="264"/>
  <c r="E1510" i="264"/>
  <c r="D1510" i="264"/>
  <c r="I1509" i="264"/>
  <c r="H1509" i="264"/>
  <c r="E1509" i="264"/>
  <c r="D1509" i="264"/>
  <c r="I1508" i="264"/>
  <c r="H1508" i="264"/>
  <c r="E1508" i="264"/>
  <c r="D1508" i="264"/>
  <c r="I1507" i="264"/>
  <c r="H1507" i="264"/>
  <c r="E1507" i="264"/>
  <c r="D1507" i="264"/>
  <c r="I1506" i="264"/>
  <c r="H1506" i="264"/>
  <c r="E1506" i="264"/>
  <c r="D1506" i="264"/>
  <c r="I1505" i="264"/>
  <c r="H1505" i="264"/>
  <c r="E1505" i="264"/>
  <c r="D1505" i="264"/>
  <c r="I1504" i="264"/>
  <c r="H1504" i="264"/>
  <c r="E1504" i="264"/>
  <c r="D1504" i="264"/>
  <c r="I1503" i="264"/>
  <c r="H1503" i="264"/>
  <c r="E1503" i="264"/>
  <c r="D1503" i="264"/>
  <c r="I1502" i="264"/>
  <c r="H1502" i="264"/>
  <c r="E1502" i="264"/>
  <c r="D1502" i="264"/>
  <c r="I1501" i="264"/>
  <c r="H1501" i="264"/>
  <c r="E1501" i="264"/>
  <c r="D1501" i="264"/>
  <c r="I1500" i="264"/>
  <c r="H1500" i="264"/>
  <c r="E1500" i="264"/>
  <c r="D1500" i="264"/>
  <c r="I1499" i="264"/>
  <c r="H1499" i="264"/>
  <c r="E1499" i="264"/>
  <c r="D1499" i="264"/>
  <c r="I1498" i="264"/>
  <c r="H1498" i="264"/>
  <c r="E1498" i="264"/>
  <c r="D1498" i="264"/>
  <c r="I1497" i="264"/>
  <c r="H1497" i="264"/>
  <c r="E1497" i="264"/>
  <c r="D1497" i="264"/>
  <c r="I1496" i="264"/>
  <c r="H1496" i="264"/>
  <c r="E1496" i="264"/>
  <c r="D1496" i="264"/>
  <c r="I1495" i="264"/>
  <c r="H1495" i="264"/>
  <c r="E1495" i="264"/>
  <c r="D1495" i="264"/>
  <c r="I1494" i="264"/>
  <c r="H1494" i="264"/>
  <c r="E1494" i="264"/>
  <c r="D1494" i="264"/>
  <c r="I1493" i="264"/>
  <c r="H1493" i="264"/>
  <c r="E1493" i="264"/>
  <c r="D1493" i="264"/>
  <c r="I1492" i="264"/>
  <c r="H1492" i="264"/>
  <c r="E1492" i="264"/>
  <c r="D1492" i="264"/>
  <c r="I1491" i="264"/>
  <c r="H1491" i="264"/>
  <c r="E1491" i="264"/>
  <c r="D1491" i="264"/>
  <c r="I1490" i="264"/>
  <c r="H1490" i="264"/>
  <c r="E1490" i="264"/>
  <c r="D1490" i="264"/>
  <c r="I1489" i="264"/>
  <c r="H1489" i="264"/>
  <c r="E1489" i="264"/>
  <c r="D1489" i="264"/>
  <c r="I1488" i="264"/>
  <c r="H1488" i="264"/>
  <c r="E1488" i="264"/>
  <c r="D1488" i="264"/>
  <c r="I1487" i="264"/>
  <c r="H1487" i="264"/>
  <c r="E1487" i="264"/>
  <c r="D1487" i="264"/>
  <c r="I1486" i="264"/>
  <c r="H1486" i="264"/>
  <c r="E1486" i="264"/>
  <c r="D1486" i="264"/>
  <c r="I1485" i="264"/>
  <c r="H1485" i="264"/>
  <c r="E1485" i="264"/>
  <c r="D1485" i="264"/>
  <c r="I1484" i="264"/>
  <c r="H1484" i="264"/>
  <c r="E1484" i="264"/>
  <c r="D1484" i="264"/>
  <c r="I1483" i="264"/>
  <c r="H1483" i="264"/>
  <c r="E1483" i="264"/>
  <c r="D1483" i="264"/>
  <c r="I1482" i="264"/>
  <c r="H1482" i="264"/>
  <c r="E1482" i="264"/>
  <c r="D1482" i="264"/>
  <c r="I1481" i="264"/>
  <c r="H1481" i="264"/>
  <c r="E1481" i="264"/>
  <c r="D1481" i="264"/>
  <c r="I1480" i="264"/>
  <c r="H1480" i="264"/>
  <c r="E1480" i="264"/>
  <c r="D1480" i="264"/>
  <c r="I1479" i="264"/>
  <c r="H1479" i="264"/>
  <c r="E1479" i="264"/>
  <c r="D1479" i="264"/>
  <c r="I1478" i="264"/>
  <c r="H1478" i="264"/>
  <c r="E1478" i="264"/>
  <c r="D1478" i="264"/>
  <c r="I1477" i="264"/>
  <c r="H1477" i="264"/>
  <c r="E1477" i="264"/>
  <c r="D1477" i="264"/>
  <c r="I1476" i="264"/>
  <c r="H1476" i="264"/>
  <c r="E1476" i="264"/>
  <c r="D1476" i="264"/>
  <c r="I1475" i="264"/>
  <c r="H1475" i="264"/>
  <c r="E1475" i="264"/>
  <c r="D1475" i="264"/>
  <c r="I1474" i="264"/>
  <c r="H1474" i="264"/>
  <c r="E1474" i="264"/>
  <c r="D1474" i="264"/>
  <c r="I1473" i="264"/>
  <c r="H1473" i="264"/>
  <c r="E1473" i="264"/>
  <c r="D1473" i="264"/>
  <c r="I1472" i="264"/>
  <c r="H1472" i="264"/>
  <c r="E1472" i="264"/>
  <c r="D1472" i="264"/>
  <c r="I1471" i="264"/>
  <c r="H1471" i="264"/>
  <c r="E1471" i="264"/>
  <c r="D1471" i="264"/>
  <c r="I1470" i="264"/>
  <c r="H1470" i="264"/>
  <c r="E1470" i="264"/>
  <c r="D1470" i="264"/>
  <c r="I1469" i="264"/>
  <c r="H1469" i="264"/>
  <c r="E1469" i="264"/>
  <c r="D1469" i="264"/>
  <c r="I1468" i="264"/>
  <c r="H1468" i="264"/>
  <c r="E1468" i="264"/>
  <c r="D1468" i="264"/>
  <c r="I1467" i="264"/>
  <c r="H1467" i="264"/>
  <c r="E1467" i="264"/>
  <c r="D1467" i="264"/>
  <c r="I1466" i="264"/>
  <c r="H1466" i="264"/>
  <c r="E1466" i="264"/>
  <c r="D1466" i="264"/>
  <c r="I1465" i="264"/>
  <c r="H1465" i="264"/>
  <c r="E1465" i="264"/>
  <c r="D1465" i="264"/>
  <c r="I1464" i="264"/>
  <c r="H1464" i="264"/>
  <c r="E1464" i="264"/>
  <c r="D1464" i="264"/>
  <c r="I1463" i="264"/>
  <c r="H1463" i="264"/>
  <c r="E1463" i="264"/>
  <c r="D1463" i="264"/>
  <c r="I1462" i="264"/>
  <c r="H1462" i="264"/>
  <c r="E1462" i="264"/>
  <c r="D1462" i="264"/>
  <c r="I1461" i="264"/>
  <c r="H1461" i="264"/>
  <c r="E1461" i="264"/>
  <c r="D1461" i="264"/>
  <c r="I1460" i="264"/>
  <c r="H1460" i="264"/>
  <c r="E1460" i="264"/>
  <c r="D1460" i="264"/>
  <c r="I1459" i="264"/>
  <c r="H1459" i="264"/>
  <c r="E1459" i="264"/>
  <c r="D1459" i="264"/>
  <c r="I1458" i="264"/>
  <c r="H1458" i="264"/>
  <c r="E1458" i="264"/>
  <c r="D1458" i="264"/>
  <c r="I1457" i="264"/>
  <c r="H1457" i="264"/>
  <c r="E1457" i="264"/>
  <c r="D1457" i="264"/>
  <c r="I1456" i="264"/>
  <c r="H1456" i="264"/>
  <c r="E1456" i="264"/>
  <c r="D1456" i="264"/>
  <c r="I1455" i="264"/>
  <c r="H1455" i="264"/>
  <c r="E1455" i="264"/>
  <c r="D1455" i="264"/>
  <c r="I1454" i="264"/>
  <c r="H1454" i="264"/>
  <c r="E1454" i="264"/>
  <c r="D1454" i="264"/>
  <c r="I1453" i="264"/>
  <c r="H1453" i="264"/>
  <c r="E1453" i="264"/>
  <c r="D1453" i="264"/>
  <c r="I1452" i="264"/>
  <c r="H1452" i="264"/>
  <c r="E1452" i="264"/>
  <c r="D1452" i="264"/>
  <c r="I1451" i="264"/>
  <c r="H1451" i="264"/>
  <c r="E1451" i="264"/>
  <c r="D1451" i="264"/>
  <c r="I1450" i="264"/>
  <c r="H1450" i="264"/>
  <c r="E1450" i="264"/>
  <c r="D1450" i="264"/>
  <c r="I1449" i="264"/>
  <c r="H1449" i="264"/>
  <c r="E1449" i="264"/>
  <c r="D1449" i="264"/>
  <c r="I1448" i="264"/>
  <c r="H1448" i="264"/>
  <c r="E1448" i="264"/>
  <c r="D1448" i="264"/>
  <c r="I1447" i="264"/>
  <c r="H1447" i="264"/>
  <c r="E1447" i="264"/>
  <c r="D1447" i="264"/>
  <c r="I1446" i="264"/>
  <c r="H1446" i="264"/>
  <c r="E1446" i="264"/>
  <c r="D1446" i="264"/>
  <c r="I1445" i="264"/>
  <c r="H1445" i="264"/>
  <c r="E1445" i="264"/>
  <c r="D1445" i="264"/>
  <c r="I1444" i="264"/>
  <c r="H1444" i="264"/>
  <c r="E1444" i="264"/>
  <c r="D1444" i="264"/>
  <c r="I1443" i="264"/>
  <c r="H1443" i="264"/>
  <c r="E1443" i="264"/>
  <c r="D1443" i="264"/>
  <c r="I1442" i="264"/>
  <c r="H1442" i="264"/>
  <c r="E1442" i="264"/>
  <c r="D1442" i="264"/>
  <c r="I1441" i="264"/>
  <c r="H1441" i="264"/>
  <c r="E1441" i="264"/>
  <c r="D1441" i="264"/>
  <c r="I1440" i="264"/>
  <c r="H1440" i="264"/>
  <c r="E1440" i="264"/>
  <c r="D1440" i="264"/>
  <c r="I1439" i="264"/>
  <c r="H1439" i="264"/>
  <c r="E1439" i="264"/>
  <c r="D1439" i="264"/>
  <c r="I1438" i="264"/>
  <c r="H1438" i="264"/>
  <c r="E1438" i="264"/>
  <c r="D1438" i="264"/>
  <c r="I1437" i="264"/>
  <c r="H1437" i="264"/>
  <c r="E1437" i="264"/>
  <c r="D1437" i="264"/>
  <c r="I1436" i="264"/>
  <c r="H1436" i="264"/>
  <c r="E1436" i="264"/>
  <c r="D1436" i="264"/>
  <c r="I1435" i="264"/>
  <c r="H1435" i="264"/>
  <c r="E1435" i="264"/>
  <c r="D1435" i="264"/>
  <c r="I1434" i="264"/>
  <c r="H1434" i="264"/>
  <c r="E1434" i="264"/>
  <c r="D1434" i="264"/>
  <c r="I1433" i="264"/>
  <c r="H1433" i="264"/>
  <c r="E1433" i="264"/>
  <c r="D1433" i="264"/>
  <c r="I1432" i="264"/>
  <c r="H1432" i="264"/>
  <c r="E1432" i="264"/>
  <c r="D1432" i="264"/>
  <c r="I1431" i="264"/>
  <c r="H1431" i="264"/>
  <c r="E1431" i="264"/>
  <c r="D1431" i="264"/>
  <c r="I1430" i="264"/>
  <c r="H1430" i="264"/>
  <c r="E1430" i="264"/>
  <c r="D1430" i="264"/>
  <c r="I1429" i="264"/>
  <c r="H1429" i="264"/>
  <c r="E1429" i="264"/>
  <c r="D1429" i="264"/>
  <c r="I1428" i="264"/>
  <c r="H1428" i="264"/>
  <c r="E1428" i="264"/>
  <c r="D1428" i="264"/>
  <c r="I1427" i="264"/>
  <c r="H1427" i="264"/>
  <c r="E1427" i="264"/>
  <c r="D1427" i="264"/>
  <c r="I1426" i="264"/>
  <c r="H1426" i="264"/>
  <c r="E1426" i="264"/>
  <c r="D1426" i="264"/>
  <c r="I1425" i="264"/>
  <c r="H1425" i="264"/>
  <c r="E1425" i="264"/>
  <c r="D1425" i="264"/>
  <c r="I1424" i="264"/>
  <c r="H1424" i="264"/>
  <c r="E1424" i="264"/>
  <c r="D1424" i="264"/>
  <c r="I1423" i="264"/>
  <c r="H1423" i="264"/>
  <c r="E1423" i="264"/>
  <c r="D1423" i="264"/>
  <c r="I1422" i="264"/>
  <c r="H1422" i="264"/>
  <c r="E1422" i="264"/>
  <c r="D1422" i="264"/>
  <c r="I1421" i="264"/>
  <c r="H1421" i="264"/>
  <c r="E1421" i="264"/>
  <c r="D1421" i="264"/>
  <c r="I1420" i="264"/>
  <c r="H1420" i="264"/>
  <c r="E1420" i="264"/>
  <c r="D1420" i="264"/>
  <c r="I1419" i="264"/>
  <c r="H1419" i="264"/>
  <c r="E1419" i="264"/>
  <c r="D1419" i="264"/>
  <c r="I1418" i="264"/>
  <c r="H1418" i="264"/>
  <c r="E1418" i="264"/>
  <c r="D1418" i="264"/>
  <c r="I1417" i="264"/>
  <c r="H1417" i="264"/>
  <c r="E1417" i="264"/>
  <c r="D1417" i="264"/>
  <c r="I1416" i="264"/>
  <c r="H1416" i="264"/>
  <c r="E1416" i="264"/>
  <c r="D1416" i="264"/>
  <c r="I1415" i="264"/>
  <c r="H1415" i="264"/>
  <c r="E1415" i="264"/>
  <c r="D1415" i="264"/>
  <c r="I1414" i="264"/>
  <c r="H1414" i="264"/>
  <c r="E1414" i="264"/>
  <c r="D1414" i="264"/>
  <c r="I1413" i="264"/>
  <c r="H1413" i="264"/>
  <c r="E1413" i="264"/>
  <c r="D1413" i="264"/>
  <c r="I1412" i="264"/>
  <c r="H1412" i="264"/>
  <c r="E1412" i="264"/>
  <c r="D1412" i="264"/>
  <c r="I1411" i="264"/>
  <c r="H1411" i="264"/>
  <c r="E1411" i="264"/>
  <c r="D1411" i="264"/>
  <c r="I1410" i="264"/>
  <c r="H1410" i="264"/>
  <c r="E1410" i="264"/>
  <c r="D1410" i="264"/>
  <c r="I1409" i="264"/>
  <c r="H1409" i="264"/>
  <c r="E1409" i="264"/>
  <c r="D1409" i="264"/>
  <c r="I1408" i="264"/>
  <c r="H1408" i="264"/>
  <c r="E1408" i="264"/>
  <c r="D1408" i="264"/>
  <c r="I1407" i="264"/>
  <c r="H1407" i="264"/>
  <c r="E1407" i="264"/>
  <c r="D1407" i="264"/>
  <c r="I1406" i="264"/>
  <c r="H1406" i="264"/>
  <c r="E1406" i="264"/>
  <c r="D1406" i="264"/>
  <c r="I1405" i="264"/>
  <c r="H1405" i="264"/>
  <c r="E1405" i="264"/>
  <c r="D1405" i="264"/>
  <c r="I1404" i="264"/>
  <c r="H1404" i="264"/>
  <c r="E1404" i="264"/>
  <c r="D1404" i="264"/>
  <c r="I1403" i="264"/>
  <c r="H1403" i="264"/>
  <c r="E1403" i="264"/>
  <c r="D1403" i="264"/>
  <c r="I1402" i="264"/>
  <c r="H1402" i="264"/>
  <c r="E1402" i="264"/>
  <c r="D1402" i="264"/>
  <c r="I1401" i="264"/>
  <c r="H1401" i="264"/>
  <c r="E1401" i="264"/>
  <c r="D1401" i="264"/>
  <c r="I1400" i="264"/>
  <c r="H1400" i="264"/>
  <c r="E1400" i="264"/>
  <c r="D1400" i="264"/>
  <c r="I1399" i="264"/>
  <c r="H1399" i="264"/>
  <c r="E1399" i="264"/>
  <c r="D1399" i="264"/>
  <c r="I1398" i="264"/>
  <c r="H1398" i="264"/>
  <c r="E1398" i="264"/>
  <c r="D1398" i="264"/>
  <c r="I1397" i="264"/>
  <c r="H1397" i="264"/>
  <c r="E1397" i="264"/>
  <c r="D1397" i="264"/>
  <c r="I1396" i="264"/>
  <c r="H1396" i="264"/>
  <c r="E1396" i="264"/>
  <c r="D1396" i="264"/>
  <c r="I1395" i="264"/>
  <c r="H1395" i="264"/>
  <c r="E1395" i="264"/>
  <c r="D1395" i="264"/>
  <c r="I1394" i="264"/>
  <c r="H1394" i="264"/>
  <c r="E1394" i="264"/>
  <c r="D1394" i="264"/>
  <c r="I1393" i="264"/>
  <c r="H1393" i="264"/>
  <c r="E1393" i="264"/>
  <c r="D1393" i="264"/>
  <c r="I1392" i="264"/>
  <c r="H1392" i="264"/>
  <c r="E1392" i="264"/>
  <c r="D1392" i="264"/>
  <c r="I1391" i="264"/>
  <c r="H1391" i="264"/>
  <c r="E1391" i="264"/>
  <c r="D1391" i="264"/>
  <c r="I1390" i="264"/>
  <c r="H1390" i="264"/>
  <c r="E1390" i="264"/>
  <c r="D1390" i="264"/>
  <c r="I1389" i="264"/>
  <c r="H1389" i="264"/>
  <c r="E1389" i="264"/>
  <c r="D1389" i="264"/>
  <c r="I1388" i="264"/>
  <c r="H1388" i="264"/>
  <c r="E1388" i="264"/>
  <c r="D1388" i="264"/>
  <c r="I1387" i="264"/>
  <c r="H1387" i="264"/>
  <c r="E1387" i="264"/>
  <c r="D1387" i="264"/>
  <c r="I1386" i="264"/>
  <c r="H1386" i="264"/>
  <c r="E1386" i="264"/>
  <c r="D1386" i="264"/>
  <c r="I1385" i="264"/>
  <c r="H1385" i="264"/>
  <c r="E1385" i="264"/>
  <c r="D1385" i="264"/>
  <c r="I1384" i="264"/>
  <c r="H1384" i="264"/>
  <c r="E1384" i="264"/>
  <c r="D1384" i="264"/>
  <c r="I1383" i="264"/>
  <c r="H1383" i="264"/>
  <c r="E1383" i="264"/>
  <c r="D1383" i="264"/>
  <c r="I1382" i="264"/>
  <c r="H1382" i="264"/>
  <c r="E1382" i="264"/>
  <c r="D1382" i="264"/>
  <c r="I1381" i="264"/>
  <c r="H1381" i="264"/>
  <c r="E1381" i="264"/>
  <c r="D1381" i="264"/>
  <c r="I1380" i="264"/>
  <c r="H1380" i="264"/>
  <c r="E1380" i="264"/>
  <c r="D1380" i="264"/>
  <c r="I1379" i="264"/>
  <c r="H1379" i="264"/>
  <c r="E1379" i="264"/>
  <c r="D1379" i="264"/>
  <c r="I1378" i="264"/>
  <c r="H1378" i="264"/>
  <c r="E1378" i="264"/>
  <c r="D1378" i="264"/>
  <c r="I1377" i="264"/>
  <c r="H1377" i="264"/>
  <c r="E1377" i="264"/>
  <c r="D1377" i="264"/>
  <c r="I1376" i="264"/>
  <c r="H1376" i="264"/>
  <c r="E1376" i="264"/>
  <c r="D1376" i="264"/>
  <c r="I1375" i="264"/>
  <c r="H1375" i="264"/>
  <c r="E1375" i="264"/>
  <c r="D1375" i="264"/>
  <c r="I1374" i="264"/>
  <c r="H1374" i="264"/>
  <c r="E1374" i="264"/>
  <c r="D1374" i="264"/>
  <c r="I1373" i="264"/>
  <c r="H1373" i="264"/>
  <c r="E1373" i="264"/>
  <c r="D1373" i="264"/>
  <c r="I1372" i="264"/>
  <c r="H1372" i="264"/>
  <c r="E1372" i="264"/>
  <c r="D1372" i="264"/>
  <c r="I1371" i="264"/>
  <c r="H1371" i="264"/>
  <c r="E1371" i="264"/>
  <c r="D1371" i="264"/>
  <c r="I1370" i="264"/>
  <c r="H1370" i="264"/>
  <c r="E1370" i="264"/>
  <c r="D1370" i="264"/>
  <c r="I1369" i="264"/>
  <c r="H1369" i="264"/>
  <c r="E1369" i="264"/>
  <c r="D1369" i="264"/>
  <c r="I1368" i="264"/>
  <c r="H1368" i="264"/>
  <c r="E1368" i="264"/>
  <c r="D1368" i="264"/>
  <c r="I1367" i="264"/>
  <c r="H1367" i="264"/>
  <c r="E1367" i="264"/>
  <c r="D1367" i="264"/>
  <c r="I1366" i="264"/>
  <c r="H1366" i="264"/>
  <c r="E1366" i="264"/>
  <c r="D1366" i="264"/>
  <c r="I1365" i="264"/>
  <c r="H1365" i="264"/>
  <c r="E1365" i="264"/>
  <c r="D1365" i="264"/>
  <c r="I1364" i="264"/>
  <c r="H1364" i="264"/>
  <c r="E1364" i="264"/>
  <c r="D1364" i="264"/>
  <c r="I1363" i="264"/>
  <c r="H1363" i="264"/>
  <c r="E1363" i="264"/>
  <c r="D1363" i="264"/>
  <c r="I1362" i="264"/>
  <c r="H1362" i="264"/>
  <c r="E1362" i="264"/>
  <c r="D1362" i="264"/>
  <c r="I1361" i="264"/>
  <c r="H1361" i="264"/>
  <c r="E1361" i="264"/>
  <c r="D1361" i="264"/>
  <c r="I1360" i="264"/>
  <c r="H1360" i="264"/>
  <c r="E1360" i="264"/>
  <c r="D1360" i="264"/>
  <c r="I1359" i="264"/>
  <c r="H1359" i="264"/>
  <c r="E1359" i="264"/>
  <c r="D1359" i="264"/>
  <c r="I1358" i="264"/>
  <c r="H1358" i="264"/>
  <c r="E1358" i="264"/>
  <c r="D1358" i="264"/>
  <c r="I1357" i="264"/>
  <c r="H1357" i="264"/>
  <c r="E1357" i="264"/>
  <c r="D1357" i="264"/>
  <c r="I1356" i="264"/>
  <c r="H1356" i="264"/>
  <c r="E1356" i="264"/>
  <c r="D1356" i="264"/>
  <c r="I1355" i="264"/>
  <c r="H1355" i="264"/>
  <c r="E1355" i="264"/>
  <c r="D1355" i="264"/>
  <c r="I1354" i="264"/>
  <c r="H1354" i="264"/>
  <c r="E1354" i="264"/>
  <c r="D1354" i="264"/>
  <c r="I1353" i="264"/>
  <c r="H1353" i="264"/>
  <c r="E1353" i="264"/>
  <c r="D1353" i="264"/>
  <c r="I1352" i="264"/>
  <c r="H1352" i="264"/>
  <c r="E1352" i="264"/>
  <c r="D1352" i="264"/>
  <c r="I1351" i="264"/>
  <c r="H1351" i="264"/>
  <c r="E1351" i="264"/>
  <c r="D1351" i="264"/>
  <c r="I1350" i="264"/>
  <c r="H1350" i="264"/>
  <c r="E1350" i="264"/>
  <c r="D1350" i="264"/>
  <c r="I1349" i="264"/>
  <c r="H1349" i="264"/>
  <c r="E1349" i="264"/>
  <c r="D1349" i="264"/>
  <c r="I1348" i="264"/>
  <c r="H1348" i="264"/>
  <c r="E1348" i="264"/>
  <c r="D1348" i="264"/>
  <c r="I1347" i="264"/>
  <c r="H1347" i="264"/>
  <c r="E1347" i="264"/>
  <c r="D1347" i="264"/>
  <c r="I1346" i="264"/>
  <c r="H1346" i="264"/>
  <c r="E1346" i="264"/>
  <c r="D1346" i="264"/>
  <c r="I1345" i="264"/>
  <c r="H1345" i="264"/>
  <c r="E1345" i="264"/>
  <c r="D1345" i="264"/>
  <c r="I1344" i="264"/>
  <c r="H1344" i="264"/>
  <c r="E1344" i="264"/>
  <c r="D1344" i="264"/>
  <c r="I1343" i="264"/>
  <c r="H1343" i="264"/>
  <c r="E1343" i="264"/>
  <c r="D1343" i="264"/>
  <c r="I1342" i="264"/>
  <c r="H1342" i="264"/>
  <c r="E1342" i="264"/>
  <c r="D1342" i="264"/>
  <c r="I1341" i="264"/>
  <c r="H1341" i="264"/>
  <c r="E1341" i="264"/>
  <c r="D1341" i="264"/>
  <c r="I1340" i="264"/>
  <c r="H1340" i="264"/>
  <c r="E1340" i="264"/>
  <c r="D1340" i="264"/>
  <c r="I1339" i="264"/>
  <c r="H1339" i="264"/>
  <c r="E1339" i="264"/>
  <c r="D1339" i="264"/>
  <c r="I1338" i="264"/>
  <c r="H1338" i="264"/>
  <c r="E1338" i="264"/>
  <c r="D1338" i="264"/>
  <c r="I1337" i="264"/>
  <c r="H1337" i="264"/>
  <c r="E1337" i="264"/>
  <c r="D1337" i="264"/>
  <c r="I1336" i="264"/>
  <c r="H1336" i="264"/>
  <c r="E1336" i="264"/>
  <c r="D1336" i="264"/>
  <c r="I1335" i="264"/>
  <c r="H1335" i="264"/>
  <c r="E1335" i="264"/>
  <c r="D1335" i="264"/>
  <c r="I1334" i="264"/>
  <c r="H1334" i="264"/>
  <c r="E1334" i="264"/>
  <c r="D1334" i="264"/>
  <c r="I1333" i="264"/>
  <c r="H1333" i="264"/>
  <c r="E1333" i="264"/>
  <c r="D1333" i="264"/>
  <c r="I1332" i="264"/>
  <c r="H1332" i="264"/>
  <c r="E1332" i="264"/>
  <c r="D1332" i="264"/>
  <c r="I1331" i="264"/>
  <c r="H1331" i="264"/>
  <c r="E1331" i="264"/>
  <c r="D1331" i="264"/>
  <c r="I1330" i="264"/>
  <c r="H1330" i="264"/>
  <c r="E1330" i="264"/>
  <c r="D1330" i="264"/>
  <c r="I1329" i="264"/>
  <c r="H1329" i="264"/>
  <c r="E1329" i="264"/>
  <c r="D1329" i="264"/>
  <c r="I1328" i="264"/>
  <c r="H1328" i="264"/>
  <c r="E1328" i="264"/>
  <c r="D1328" i="264"/>
  <c r="I1327" i="264"/>
  <c r="H1327" i="264"/>
  <c r="E1327" i="264"/>
  <c r="D1327" i="264"/>
  <c r="I1326" i="264"/>
  <c r="H1326" i="264"/>
  <c r="E1326" i="264"/>
  <c r="D1326" i="264"/>
  <c r="I1325" i="264"/>
  <c r="H1325" i="264"/>
  <c r="E1325" i="264"/>
  <c r="D1325" i="264"/>
  <c r="I1324" i="264"/>
  <c r="H1324" i="264"/>
  <c r="E1324" i="264"/>
  <c r="D1324" i="264"/>
  <c r="I1323" i="264"/>
  <c r="H1323" i="264"/>
  <c r="E1323" i="264"/>
  <c r="D1323" i="264"/>
  <c r="I1322" i="264"/>
  <c r="H1322" i="264"/>
  <c r="E1322" i="264"/>
  <c r="D1322" i="264"/>
  <c r="I1321" i="264"/>
  <c r="H1321" i="264"/>
  <c r="E1321" i="264"/>
  <c r="D1321" i="264"/>
  <c r="I1320" i="264"/>
  <c r="H1320" i="264"/>
  <c r="E1320" i="264"/>
  <c r="D1320" i="264"/>
  <c r="I1319" i="264"/>
  <c r="H1319" i="264"/>
  <c r="E1319" i="264"/>
  <c r="D1319" i="264"/>
  <c r="I1318" i="264"/>
  <c r="H1318" i="264"/>
  <c r="E1318" i="264"/>
  <c r="D1318" i="264"/>
  <c r="I1317" i="264"/>
  <c r="H1317" i="264"/>
  <c r="E1317" i="264"/>
  <c r="D1317" i="264"/>
  <c r="I1316" i="264"/>
  <c r="H1316" i="264"/>
  <c r="E1316" i="264"/>
  <c r="D1316" i="264"/>
  <c r="I1315" i="264"/>
  <c r="H1315" i="264"/>
  <c r="E1315" i="264"/>
  <c r="D1315" i="264"/>
  <c r="I1314" i="264"/>
  <c r="H1314" i="264"/>
  <c r="E1314" i="264"/>
  <c r="D1314" i="264"/>
  <c r="I1313" i="264"/>
  <c r="H1313" i="264"/>
  <c r="E1313" i="264"/>
  <c r="D1313" i="264"/>
  <c r="I1312" i="264"/>
  <c r="H1312" i="264"/>
  <c r="E1312" i="264"/>
  <c r="D1312" i="264"/>
  <c r="I1311" i="264"/>
  <c r="H1311" i="264"/>
  <c r="E1311" i="264"/>
  <c r="D1311" i="264"/>
  <c r="I1310" i="264"/>
  <c r="H1310" i="264"/>
  <c r="E1310" i="264"/>
  <c r="D1310" i="264"/>
  <c r="I1309" i="264"/>
  <c r="H1309" i="264"/>
  <c r="E1309" i="264"/>
  <c r="D1309" i="264"/>
  <c r="I1308" i="264"/>
  <c r="H1308" i="264"/>
  <c r="E1308" i="264"/>
  <c r="D1308" i="264"/>
  <c r="I1307" i="264"/>
  <c r="H1307" i="264"/>
  <c r="E1307" i="264"/>
  <c r="D1307" i="264"/>
  <c r="I1306" i="264"/>
  <c r="H1306" i="264"/>
  <c r="E1306" i="264"/>
  <c r="D1306" i="264"/>
  <c r="I1305" i="264"/>
  <c r="H1305" i="264"/>
  <c r="E1305" i="264"/>
  <c r="D1305" i="264"/>
  <c r="I1304" i="264"/>
  <c r="H1304" i="264"/>
  <c r="E1304" i="264"/>
  <c r="D1304" i="264"/>
  <c r="I1303" i="264"/>
  <c r="H1303" i="264"/>
  <c r="E1303" i="264"/>
  <c r="D1303" i="264"/>
  <c r="I1302" i="264"/>
  <c r="H1302" i="264"/>
  <c r="E1302" i="264"/>
  <c r="D1302" i="264"/>
  <c r="I1301" i="264"/>
  <c r="H1301" i="264"/>
  <c r="E1301" i="264"/>
  <c r="D1301" i="264"/>
  <c r="I1300" i="264"/>
  <c r="H1300" i="264"/>
  <c r="E1300" i="264"/>
  <c r="D1300" i="264"/>
  <c r="I1299" i="264"/>
  <c r="H1299" i="264"/>
  <c r="E1299" i="264"/>
  <c r="D1299" i="264"/>
  <c r="I1298" i="264"/>
  <c r="H1298" i="264"/>
  <c r="E1298" i="264"/>
  <c r="D1298" i="264"/>
  <c r="I1297" i="264"/>
  <c r="H1297" i="264"/>
  <c r="E1297" i="264"/>
  <c r="D1297" i="264"/>
  <c r="I1296" i="264"/>
  <c r="H1296" i="264"/>
  <c r="E1296" i="264"/>
  <c r="D1296" i="264"/>
  <c r="I1295" i="264"/>
  <c r="H1295" i="264"/>
  <c r="E1295" i="264"/>
  <c r="D1295" i="264"/>
  <c r="I1294" i="264"/>
  <c r="H1294" i="264"/>
  <c r="E1294" i="264"/>
  <c r="D1294" i="264"/>
  <c r="I1293" i="264"/>
  <c r="H1293" i="264"/>
  <c r="E1293" i="264"/>
  <c r="D1293" i="264"/>
  <c r="I1292" i="264"/>
  <c r="H1292" i="264"/>
  <c r="E1292" i="264"/>
  <c r="D1292" i="264"/>
  <c r="I1291" i="264"/>
  <c r="H1291" i="264"/>
  <c r="E1291" i="264"/>
  <c r="D1291" i="264"/>
  <c r="I1290" i="264"/>
  <c r="H1290" i="264"/>
  <c r="E1290" i="264"/>
  <c r="D1290" i="264"/>
  <c r="I1289" i="264"/>
  <c r="H1289" i="264"/>
  <c r="E1289" i="264"/>
  <c r="D1289" i="264"/>
  <c r="I1288" i="264"/>
  <c r="H1288" i="264"/>
  <c r="E1288" i="264"/>
  <c r="D1288" i="264"/>
  <c r="I1287" i="264"/>
  <c r="H1287" i="264"/>
  <c r="E1287" i="264"/>
  <c r="D1287" i="264"/>
  <c r="I1286" i="264"/>
  <c r="H1286" i="264"/>
  <c r="E1286" i="264"/>
  <c r="D1286" i="264"/>
  <c r="I1285" i="264"/>
  <c r="H1285" i="264"/>
  <c r="E1285" i="264"/>
  <c r="D1285" i="264"/>
  <c r="I1284" i="264"/>
  <c r="H1284" i="264"/>
  <c r="E1284" i="264"/>
  <c r="D1284" i="264"/>
  <c r="I1283" i="264"/>
  <c r="H1283" i="264"/>
  <c r="E1283" i="264"/>
  <c r="D1283" i="264"/>
  <c r="I1282" i="264"/>
  <c r="H1282" i="264"/>
  <c r="E1282" i="264"/>
  <c r="D1282" i="264"/>
  <c r="I1281" i="264"/>
  <c r="H1281" i="264"/>
  <c r="E1281" i="264"/>
  <c r="D1281" i="264"/>
  <c r="I1280" i="264"/>
  <c r="H1280" i="264"/>
  <c r="E1280" i="264"/>
  <c r="D1280" i="264"/>
  <c r="I1279" i="264"/>
  <c r="H1279" i="264"/>
  <c r="E1279" i="264"/>
  <c r="D1279" i="264"/>
  <c r="I1278" i="264"/>
  <c r="H1278" i="264"/>
  <c r="E1278" i="264"/>
  <c r="D1278" i="264"/>
  <c r="I1277" i="264"/>
  <c r="H1277" i="264"/>
  <c r="E1277" i="264"/>
  <c r="D1277" i="264"/>
  <c r="I1276" i="264"/>
  <c r="H1276" i="264"/>
  <c r="E1276" i="264"/>
  <c r="D1276" i="264"/>
  <c r="I1275" i="264"/>
  <c r="H1275" i="264"/>
  <c r="E1275" i="264"/>
  <c r="D1275" i="264"/>
  <c r="I1274" i="264"/>
  <c r="H1274" i="264"/>
  <c r="E1274" i="264"/>
  <c r="D1274" i="264"/>
  <c r="I1273" i="264"/>
  <c r="H1273" i="264"/>
  <c r="E1273" i="264"/>
  <c r="D1273" i="264"/>
  <c r="I1272" i="264"/>
  <c r="H1272" i="264"/>
  <c r="E1272" i="264"/>
  <c r="D1272" i="264"/>
  <c r="I1271" i="264"/>
  <c r="H1271" i="264"/>
  <c r="E1271" i="264"/>
  <c r="D1271" i="264"/>
  <c r="I1270" i="264"/>
  <c r="H1270" i="264"/>
  <c r="E1270" i="264"/>
  <c r="D1270" i="264"/>
  <c r="I1269" i="264"/>
  <c r="H1269" i="264"/>
  <c r="E1269" i="264"/>
  <c r="D1269" i="264"/>
  <c r="I1268" i="264"/>
  <c r="H1268" i="264"/>
  <c r="E1268" i="264"/>
  <c r="D1268" i="264"/>
  <c r="I1267" i="264"/>
  <c r="H1267" i="264"/>
  <c r="E1267" i="264"/>
  <c r="D1267" i="264"/>
  <c r="I1266" i="264"/>
  <c r="H1266" i="264"/>
  <c r="E1266" i="264"/>
  <c r="D1266" i="264"/>
  <c r="I1265" i="264"/>
  <c r="H1265" i="264"/>
  <c r="E1265" i="264"/>
  <c r="D1265" i="264"/>
  <c r="I1264" i="264"/>
  <c r="H1264" i="264"/>
  <c r="E1264" i="264"/>
  <c r="D1264" i="264"/>
  <c r="I1263" i="264"/>
  <c r="H1263" i="264"/>
  <c r="E1263" i="264"/>
  <c r="D1263" i="264"/>
  <c r="I1262" i="264"/>
  <c r="H1262" i="264"/>
  <c r="E1262" i="264"/>
  <c r="D1262" i="264"/>
  <c r="I1261" i="264"/>
  <c r="H1261" i="264"/>
  <c r="E1261" i="264"/>
  <c r="D1261" i="264"/>
  <c r="I1260" i="264"/>
  <c r="H1260" i="264"/>
  <c r="E1260" i="264"/>
  <c r="D1260" i="264"/>
  <c r="I1259" i="264"/>
  <c r="H1259" i="264"/>
  <c r="E1259" i="264"/>
  <c r="D1259" i="264"/>
  <c r="I1258" i="264"/>
  <c r="H1258" i="264"/>
  <c r="E1258" i="264"/>
  <c r="D1258" i="264"/>
  <c r="I1257" i="264"/>
  <c r="H1257" i="264"/>
  <c r="E1257" i="264"/>
  <c r="D1257" i="264"/>
  <c r="I1256" i="264"/>
  <c r="H1256" i="264"/>
  <c r="E1256" i="264"/>
  <c r="D1256" i="264"/>
  <c r="I1255" i="264"/>
  <c r="H1255" i="264"/>
  <c r="E1255" i="264"/>
  <c r="D1255" i="264"/>
  <c r="I1254" i="264"/>
  <c r="H1254" i="264"/>
  <c r="E1254" i="264"/>
  <c r="D1254" i="264"/>
  <c r="I1253" i="264"/>
  <c r="H1253" i="264"/>
  <c r="E1253" i="264"/>
  <c r="D1253" i="264"/>
  <c r="I1252" i="264"/>
  <c r="H1252" i="264"/>
  <c r="E1252" i="264"/>
  <c r="D1252" i="264"/>
  <c r="I1251" i="264"/>
  <c r="H1251" i="264"/>
  <c r="E1251" i="264"/>
  <c r="D1251" i="264"/>
  <c r="I1250" i="264"/>
  <c r="H1250" i="264"/>
  <c r="E1250" i="264"/>
  <c r="D1250" i="264"/>
  <c r="I1249" i="264"/>
  <c r="H1249" i="264"/>
  <c r="E1249" i="264"/>
  <c r="D1249" i="264"/>
  <c r="I1248" i="264"/>
  <c r="H1248" i="264"/>
  <c r="E1248" i="264"/>
  <c r="D1248" i="264"/>
  <c r="I1247" i="264"/>
  <c r="H1247" i="264"/>
  <c r="E1247" i="264"/>
  <c r="D1247" i="264"/>
  <c r="I1246" i="264"/>
  <c r="H1246" i="264"/>
  <c r="E1246" i="264"/>
  <c r="D1246" i="264"/>
  <c r="I1245" i="264"/>
  <c r="H1245" i="264"/>
  <c r="E1245" i="264"/>
  <c r="D1245" i="264"/>
  <c r="I1244" i="264"/>
  <c r="H1244" i="264"/>
  <c r="E1244" i="264"/>
  <c r="D1244" i="264"/>
  <c r="I1243" i="264"/>
  <c r="H1243" i="264"/>
  <c r="E1243" i="264"/>
  <c r="D1243" i="264"/>
  <c r="I1242" i="264"/>
  <c r="H1242" i="264"/>
  <c r="E1242" i="264"/>
  <c r="D1242" i="264"/>
  <c r="I1241" i="264"/>
  <c r="H1241" i="264"/>
  <c r="E1241" i="264"/>
  <c r="D1241" i="264"/>
  <c r="I1240" i="264"/>
  <c r="H1240" i="264"/>
  <c r="E1240" i="264"/>
  <c r="D1240" i="264"/>
  <c r="I1239" i="264"/>
  <c r="H1239" i="264"/>
  <c r="E1239" i="264"/>
  <c r="D1239" i="264"/>
  <c r="I1238" i="264"/>
  <c r="H1238" i="264"/>
  <c r="E1238" i="264"/>
  <c r="D1238" i="264"/>
  <c r="I1237" i="264"/>
  <c r="H1237" i="264"/>
  <c r="E1237" i="264"/>
  <c r="D1237" i="264"/>
  <c r="I1236" i="264"/>
  <c r="H1236" i="264"/>
  <c r="E1236" i="264"/>
  <c r="D1236" i="264"/>
  <c r="I1235" i="264"/>
  <c r="H1235" i="264"/>
  <c r="E1235" i="264"/>
  <c r="D1235" i="264"/>
  <c r="I1234" i="264"/>
  <c r="H1234" i="264"/>
  <c r="E1234" i="264"/>
  <c r="D1234" i="264"/>
  <c r="I1233" i="264"/>
  <c r="H1233" i="264"/>
  <c r="E1233" i="264"/>
  <c r="D1233" i="264"/>
  <c r="I1232" i="264"/>
  <c r="H1232" i="264"/>
  <c r="E1232" i="264"/>
  <c r="D1232" i="264"/>
  <c r="I1231" i="264"/>
  <c r="H1231" i="264"/>
  <c r="E1231" i="264"/>
  <c r="D1231" i="264"/>
  <c r="I1230" i="264"/>
  <c r="H1230" i="264"/>
  <c r="E1230" i="264"/>
  <c r="D1230" i="264"/>
  <c r="I1229" i="264"/>
  <c r="H1229" i="264"/>
  <c r="E1229" i="264"/>
  <c r="D1229" i="264"/>
  <c r="I1228" i="264"/>
  <c r="H1228" i="264"/>
  <c r="E1228" i="264"/>
  <c r="D1228" i="264"/>
  <c r="I1227" i="264"/>
  <c r="H1227" i="264"/>
  <c r="E1227" i="264"/>
  <c r="D1227" i="264"/>
  <c r="I1226" i="264"/>
  <c r="H1226" i="264"/>
  <c r="E1226" i="264"/>
  <c r="D1226" i="264"/>
  <c r="I1225" i="264"/>
  <c r="H1225" i="264"/>
  <c r="E1225" i="264"/>
  <c r="D1225" i="264"/>
  <c r="I1224" i="264"/>
  <c r="H1224" i="264"/>
  <c r="E1224" i="264"/>
  <c r="D1224" i="264"/>
  <c r="I1223" i="264"/>
  <c r="H1223" i="264"/>
  <c r="E1223" i="264"/>
  <c r="D1223" i="264"/>
  <c r="I1222" i="264"/>
  <c r="H1222" i="264"/>
  <c r="E1222" i="264"/>
  <c r="D1222" i="264"/>
  <c r="I1221" i="264"/>
  <c r="H1221" i="264"/>
  <c r="E1221" i="264"/>
  <c r="D1221" i="264"/>
  <c r="I1220" i="264"/>
  <c r="H1220" i="264"/>
  <c r="E1220" i="264"/>
  <c r="D1220" i="264"/>
  <c r="I1219" i="264"/>
  <c r="H1219" i="264"/>
  <c r="E1219" i="264"/>
  <c r="D1219" i="264"/>
  <c r="I1218" i="264"/>
  <c r="H1218" i="264"/>
  <c r="E1218" i="264"/>
  <c r="D1218" i="264"/>
  <c r="I1217" i="264"/>
  <c r="H1217" i="264"/>
  <c r="E1217" i="264"/>
  <c r="D1217" i="264"/>
  <c r="I1216" i="264"/>
  <c r="H1216" i="264"/>
  <c r="E1216" i="264"/>
  <c r="D1216" i="264"/>
  <c r="I1215" i="264"/>
  <c r="H1215" i="264"/>
  <c r="E1215" i="264"/>
  <c r="D1215" i="264"/>
  <c r="I1214" i="264"/>
  <c r="H1214" i="264"/>
  <c r="E1214" i="264"/>
  <c r="D1214" i="264"/>
  <c r="I1213" i="264"/>
  <c r="H1213" i="264"/>
  <c r="E1213" i="264"/>
  <c r="D1213" i="264"/>
  <c r="I1212" i="264"/>
  <c r="H1212" i="264"/>
  <c r="E1212" i="264"/>
  <c r="D1212" i="264"/>
  <c r="I1211" i="264"/>
  <c r="H1211" i="264"/>
  <c r="E1211" i="264"/>
  <c r="D1211" i="264"/>
  <c r="I1210" i="264"/>
  <c r="H1210" i="264"/>
  <c r="E1210" i="264"/>
  <c r="D1210" i="264"/>
  <c r="I1209" i="264"/>
  <c r="H1209" i="264"/>
  <c r="E1209" i="264"/>
  <c r="D1209" i="264"/>
  <c r="I1208" i="264"/>
  <c r="H1208" i="264"/>
  <c r="E1208" i="264"/>
  <c r="D1208" i="264"/>
  <c r="I1207" i="264"/>
  <c r="H1207" i="264"/>
  <c r="E1207" i="264"/>
  <c r="D1207" i="264"/>
  <c r="I1206" i="264"/>
  <c r="H1206" i="264"/>
  <c r="E1206" i="264"/>
  <c r="D1206" i="264"/>
  <c r="I1205" i="264"/>
  <c r="H1205" i="264"/>
  <c r="E1205" i="264"/>
  <c r="D1205" i="264"/>
  <c r="I1204" i="264"/>
  <c r="H1204" i="264"/>
  <c r="E1204" i="264"/>
  <c r="D1204" i="264"/>
  <c r="I1203" i="264"/>
  <c r="H1203" i="264"/>
  <c r="E1203" i="264"/>
  <c r="D1203" i="264"/>
  <c r="I1202" i="264"/>
  <c r="H1202" i="264"/>
  <c r="E1202" i="264"/>
  <c r="D1202" i="264"/>
  <c r="I1201" i="264"/>
  <c r="H1201" i="264"/>
  <c r="E1201" i="264"/>
  <c r="D1201" i="264"/>
  <c r="I1200" i="264"/>
  <c r="H1200" i="264"/>
  <c r="E1200" i="264"/>
  <c r="D1200" i="264"/>
  <c r="I1199" i="264"/>
  <c r="H1199" i="264"/>
  <c r="E1199" i="264"/>
  <c r="D1199" i="264"/>
  <c r="I1198" i="264"/>
  <c r="H1198" i="264"/>
  <c r="E1198" i="264"/>
  <c r="D1198" i="264"/>
  <c r="I1197" i="264"/>
  <c r="H1197" i="264"/>
  <c r="E1197" i="264"/>
  <c r="D1197" i="264"/>
  <c r="I1196" i="264"/>
  <c r="H1196" i="264"/>
  <c r="E1196" i="264"/>
  <c r="D1196" i="264"/>
  <c r="I1195" i="264"/>
  <c r="H1195" i="264"/>
  <c r="E1195" i="264"/>
  <c r="D1195" i="264"/>
  <c r="I1194" i="264"/>
  <c r="H1194" i="264"/>
  <c r="E1194" i="264"/>
  <c r="D1194" i="264"/>
  <c r="I1193" i="264"/>
  <c r="H1193" i="264"/>
  <c r="E1193" i="264"/>
  <c r="D1193" i="264"/>
  <c r="I1192" i="264"/>
  <c r="H1192" i="264"/>
  <c r="E1192" i="264"/>
  <c r="D1192" i="264"/>
  <c r="I1191" i="264"/>
  <c r="H1191" i="264"/>
  <c r="E1191" i="264"/>
  <c r="D1191" i="264"/>
  <c r="I1190" i="264"/>
  <c r="H1190" i="264"/>
  <c r="E1190" i="264"/>
  <c r="D1190" i="264"/>
  <c r="I1189" i="264"/>
  <c r="H1189" i="264"/>
  <c r="E1189" i="264"/>
  <c r="D1189" i="264"/>
  <c r="I1188" i="264"/>
  <c r="H1188" i="264"/>
  <c r="E1188" i="264"/>
  <c r="D1188" i="264"/>
  <c r="I1187" i="264"/>
  <c r="H1187" i="264"/>
  <c r="E1187" i="264"/>
  <c r="D1187" i="264"/>
  <c r="I1186" i="264"/>
  <c r="H1186" i="264"/>
  <c r="E1186" i="264"/>
  <c r="D1186" i="264"/>
  <c r="I1185" i="264"/>
  <c r="H1185" i="264"/>
  <c r="E1185" i="264"/>
  <c r="D1185" i="264"/>
  <c r="I1184" i="264"/>
  <c r="H1184" i="264"/>
  <c r="E1184" i="264"/>
  <c r="D1184" i="264"/>
  <c r="I1183" i="264"/>
  <c r="H1183" i="264"/>
  <c r="E1183" i="264"/>
  <c r="D1183" i="264"/>
  <c r="I1182" i="264"/>
  <c r="H1182" i="264"/>
  <c r="E1182" i="264"/>
  <c r="D1182" i="264"/>
  <c r="I1181" i="264"/>
  <c r="H1181" i="264"/>
  <c r="E1181" i="264"/>
  <c r="D1181" i="264"/>
  <c r="I1180" i="264"/>
  <c r="H1180" i="264"/>
  <c r="E1180" i="264"/>
  <c r="D1180" i="264"/>
  <c r="I1179" i="264"/>
  <c r="H1179" i="264"/>
  <c r="E1179" i="264"/>
  <c r="D1179" i="264"/>
  <c r="I1178" i="264"/>
  <c r="H1178" i="264"/>
  <c r="E1178" i="264"/>
  <c r="D1178" i="264"/>
  <c r="I1177" i="264"/>
  <c r="H1177" i="264"/>
  <c r="E1177" i="264"/>
  <c r="D1177" i="264"/>
  <c r="I1176" i="264"/>
  <c r="H1176" i="264"/>
  <c r="E1176" i="264"/>
  <c r="D1176" i="264"/>
  <c r="I1175" i="264"/>
  <c r="H1175" i="264"/>
  <c r="E1175" i="264"/>
  <c r="D1175" i="264"/>
  <c r="I1174" i="264"/>
  <c r="H1174" i="264"/>
  <c r="E1174" i="264"/>
  <c r="D1174" i="264"/>
  <c r="I1173" i="264"/>
  <c r="H1173" i="264"/>
  <c r="E1173" i="264"/>
  <c r="D1173" i="264"/>
  <c r="I1172" i="264"/>
  <c r="H1172" i="264"/>
  <c r="E1172" i="264"/>
  <c r="D1172" i="264"/>
  <c r="I1171" i="264"/>
  <c r="H1171" i="264"/>
  <c r="E1171" i="264"/>
  <c r="D1171" i="264"/>
  <c r="I1170" i="264"/>
  <c r="H1170" i="264"/>
  <c r="E1170" i="264"/>
  <c r="D1170" i="264"/>
  <c r="I1169" i="264"/>
  <c r="H1169" i="264"/>
  <c r="E1169" i="264"/>
  <c r="D1169" i="264"/>
  <c r="I1168" i="264"/>
  <c r="H1168" i="264"/>
  <c r="E1168" i="264"/>
  <c r="D1168" i="264"/>
  <c r="I1167" i="264"/>
  <c r="H1167" i="264"/>
  <c r="E1167" i="264"/>
  <c r="D1167" i="264"/>
  <c r="I1166" i="264"/>
  <c r="H1166" i="264"/>
  <c r="E1166" i="264"/>
  <c r="D1166" i="264"/>
  <c r="I1165" i="264"/>
  <c r="H1165" i="264"/>
  <c r="E1165" i="264"/>
  <c r="D1165" i="264"/>
  <c r="I1164" i="264"/>
  <c r="H1164" i="264"/>
  <c r="E1164" i="264"/>
  <c r="D1164" i="264"/>
  <c r="I1163" i="264"/>
  <c r="H1163" i="264"/>
  <c r="E1163" i="264"/>
  <c r="D1163" i="264"/>
  <c r="I1162" i="264"/>
  <c r="H1162" i="264"/>
  <c r="E1162" i="264"/>
  <c r="D1162" i="264"/>
  <c r="I1161" i="264"/>
  <c r="H1161" i="264"/>
  <c r="E1161" i="264"/>
  <c r="D1161" i="264"/>
  <c r="I1160" i="264"/>
  <c r="H1160" i="264"/>
  <c r="E1160" i="264"/>
  <c r="D1160" i="264"/>
  <c r="I1159" i="264"/>
  <c r="H1159" i="264"/>
  <c r="E1159" i="264"/>
  <c r="D1159" i="264"/>
  <c r="I1158" i="264"/>
  <c r="H1158" i="264"/>
  <c r="E1158" i="264"/>
  <c r="D1158" i="264"/>
  <c r="I1157" i="264"/>
  <c r="H1157" i="264"/>
  <c r="E1157" i="264"/>
  <c r="D1157" i="264"/>
  <c r="I1156" i="264"/>
  <c r="H1156" i="264"/>
  <c r="E1156" i="264"/>
  <c r="D1156" i="264"/>
  <c r="I1155" i="264"/>
  <c r="H1155" i="264"/>
  <c r="E1155" i="264"/>
  <c r="D1155" i="264"/>
  <c r="I1154" i="264"/>
  <c r="H1154" i="264"/>
  <c r="E1154" i="264"/>
  <c r="D1154" i="264"/>
  <c r="I1153" i="264"/>
  <c r="H1153" i="264"/>
  <c r="E1153" i="264"/>
  <c r="D1153" i="264"/>
  <c r="I1152" i="264"/>
  <c r="H1152" i="264"/>
  <c r="E1152" i="264"/>
  <c r="D1152" i="264"/>
  <c r="I1151" i="264"/>
  <c r="H1151" i="264"/>
  <c r="E1151" i="264"/>
  <c r="D1151" i="264"/>
  <c r="I1150" i="264"/>
  <c r="H1150" i="264"/>
  <c r="E1150" i="264"/>
  <c r="D1150" i="264"/>
  <c r="I1149" i="264"/>
  <c r="H1149" i="264"/>
  <c r="E1149" i="264"/>
  <c r="D1149" i="264"/>
  <c r="I1148" i="264"/>
  <c r="H1148" i="264"/>
  <c r="E1148" i="264"/>
  <c r="D1148" i="264"/>
  <c r="I1147" i="264"/>
  <c r="H1147" i="264"/>
  <c r="E1147" i="264"/>
  <c r="D1147" i="264"/>
  <c r="I1146" i="264"/>
  <c r="H1146" i="264"/>
  <c r="E1146" i="264"/>
  <c r="D1146" i="264"/>
  <c r="I1145" i="264"/>
  <c r="H1145" i="264"/>
  <c r="E1145" i="264"/>
  <c r="D1145" i="264"/>
  <c r="I1144" i="264"/>
  <c r="H1144" i="264"/>
  <c r="E1144" i="264"/>
  <c r="D1144" i="264"/>
  <c r="I1143" i="264"/>
  <c r="H1143" i="264"/>
  <c r="E1143" i="264"/>
  <c r="D1143" i="264"/>
  <c r="I1142" i="264"/>
  <c r="H1142" i="264"/>
  <c r="E1142" i="264"/>
  <c r="D1142" i="264"/>
  <c r="I1141" i="264"/>
  <c r="H1141" i="264"/>
  <c r="E1141" i="264"/>
  <c r="D1141" i="264"/>
  <c r="I1140" i="264"/>
  <c r="H1140" i="264"/>
  <c r="E1140" i="264"/>
  <c r="D1140" i="264"/>
  <c r="I1139" i="264"/>
  <c r="H1139" i="264"/>
  <c r="E1139" i="264"/>
  <c r="D1139" i="264"/>
  <c r="I1138" i="264"/>
  <c r="H1138" i="264"/>
  <c r="E1138" i="264"/>
  <c r="D1138" i="264"/>
  <c r="I1137" i="264"/>
  <c r="H1137" i="264"/>
  <c r="E1137" i="264"/>
  <c r="D1137" i="264"/>
  <c r="I1136" i="264"/>
  <c r="H1136" i="264"/>
  <c r="E1136" i="264"/>
  <c r="D1136" i="264"/>
  <c r="I1135" i="264"/>
  <c r="H1135" i="264"/>
  <c r="E1135" i="264"/>
  <c r="D1135" i="264"/>
  <c r="I1134" i="264"/>
  <c r="H1134" i="264"/>
  <c r="E1134" i="264"/>
  <c r="D1134" i="264"/>
  <c r="I1133" i="264"/>
  <c r="H1133" i="264"/>
  <c r="E1133" i="264"/>
  <c r="D1133" i="264"/>
  <c r="I1132" i="264"/>
  <c r="H1132" i="264"/>
  <c r="E1132" i="264"/>
  <c r="D1132" i="264"/>
  <c r="I1131" i="264"/>
  <c r="H1131" i="264"/>
  <c r="E1131" i="264"/>
  <c r="D1131" i="264"/>
  <c r="I1130" i="264"/>
  <c r="H1130" i="264"/>
  <c r="E1130" i="264"/>
  <c r="D1130" i="264"/>
  <c r="I1129" i="264"/>
  <c r="H1129" i="264"/>
  <c r="E1129" i="264"/>
  <c r="D1129" i="264"/>
  <c r="I1128" i="264"/>
  <c r="H1128" i="264"/>
  <c r="E1128" i="264"/>
  <c r="D1128" i="264"/>
  <c r="I1127" i="264"/>
  <c r="H1127" i="264"/>
  <c r="E1127" i="264"/>
  <c r="D1127" i="264"/>
  <c r="I1126" i="264"/>
  <c r="H1126" i="264"/>
  <c r="E1126" i="264"/>
  <c r="D1126" i="264"/>
  <c r="I1125" i="264"/>
  <c r="H1125" i="264"/>
  <c r="E1125" i="264"/>
  <c r="D1125" i="264"/>
  <c r="I1124" i="264"/>
  <c r="H1124" i="264"/>
  <c r="E1124" i="264"/>
  <c r="D1124" i="264"/>
  <c r="I1123" i="264"/>
  <c r="H1123" i="264"/>
  <c r="E1123" i="264"/>
  <c r="D1123" i="264"/>
  <c r="I1122" i="264"/>
  <c r="H1122" i="264"/>
  <c r="E1122" i="264"/>
  <c r="D1122" i="264"/>
  <c r="I1121" i="264"/>
  <c r="H1121" i="264"/>
  <c r="E1121" i="264"/>
  <c r="D1121" i="264"/>
  <c r="I1120" i="264"/>
  <c r="H1120" i="264"/>
  <c r="E1120" i="264"/>
  <c r="D1120" i="264"/>
  <c r="I1119" i="264"/>
  <c r="H1119" i="264"/>
  <c r="E1119" i="264"/>
  <c r="D1119" i="264"/>
  <c r="I1118" i="264"/>
  <c r="H1118" i="264"/>
  <c r="E1118" i="264"/>
  <c r="D1118" i="264"/>
  <c r="I1117" i="264"/>
  <c r="H1117" i="264"/>
  <c r="E1117" i="264"/>
  <c r="D1117" i="264"/>
  <c r="I1116" i="264"/>
  <c r="H1116" i="264"/>
  <c r="E1116" i="264"/>
  <c r="D1116" i="264"/>
  <c r="I1115" i="264"/>
  <c r="H1115" i="264"/>
  <c r="E1115" i="264"/>
  <c r="D1115" i="264"/>
  <c r="I1114" i="264"/>
  <c r="H1114" i="264"/>
  <c r="E1114" i="264"/>
  <c r="D1114" i="264"/>
  <c r="I1113" i="264"/>
  <c r="H1113" i="264"/>
  <c r="E1113" i="264"/>
  <c r="D1113" i="264"/>
  <c r="I1112" i="264"/>
  <c r="H1112" i="264"/>
  <c r="E1112" i="264"/>
  <c r="D1112" i="264"/>
  <c r="I1111" i="264"/>
  <c r="H1111" i="264"/>
  <c r="E1111" i="264"/>
  <c r="D1111" i="264"/>
  <c r="I1110" i="264"/>
  <c r="H1110" i="264"/>
  <c r="E1110" i="264"/>
  <c r="D1110" i="264"/>
  <c r="I1109" i="264"/>
  <c r="H1109" i="264"/>
  <c r="E1109" i="264"/>
  <c r="D1109" i="264"/>
  <c r="I1108" i="264"/>
  <c r="H1108" i="264"/>
  <c r="E1108" i="264"/>
  <c r="D1108" i="264"/>
  <c r="I1107" i="264"/>
  <c r="H1107" i="264"/>
  <c r="E1107" i="264"/>
  <c r="D1107" i="264"/>
  <c r="I1106" i="264"/>
  <c r="H1106" i="264"/>
  <c r="E1106" i="264"/>
  <c r="D1106" i="264"/>
  <c r="I1105" i="264"/>
  <c r="H1105" i="264"/>
  <c r="E1105" i="264"/>
  <c r="D1105" i="264"/>
  <c r="I1104" i="264"/>
  <c r="H1104" i="264"/>
  <c r="E1104" i="264"/>
  <c r="D1104" i="264"/>
  <c r="I1103" i="264"/>
  <c r="H1103" i="264"/>
  <c r="E1103" i="264"/>
  <c r="D1103" i="264"/>
  <c r="I1102" i="264"/>
  <c r="H1102" i="264"/>
  <c r="E1102" i="264"/>
  <c r="D1102" i="264"/>
  <c r="I1101" i="264"/>
  <c r="H1101" i="264"/>
  <c r="E1101" i="264"/>
  <c r="D1101" i="264"/>
  <c r="I1100" i="264"/>
  <c r="H1100" i="264"/>
  <c r="E1100" i="264"/>
  <c r="D1100" i="264"/>
  <c r="I1099" i="264"/>
  <c r="H1099" i="264"/>
  <c r="E1099" i="264"/>
  <c r="D1099" i="264"/>
  <c r="I1098" i="264"/>
  <c r="H1098" i="264"/>
  <c r="E1098" i="264"/>
  <c r="D1098" i="264"/>
  <c r="I1097" i="264"/>
  <c r="H1097" i="264"/>
  <c r="E1097" i="264"/>
  <c r="D1097" i="264"/>
  <c r="I1096" i="264"/>
  <c r="H1096" i="264"/>
  <c r="E1096" i="264"/>
  <c r="D1096" i="264"/>
  <c r="I1095" i="264"/>
  <c r="H1095" i="264"/>
  <c r="E1095" i="264"/>
  <c r="D1095" i="264"/>
  <c r="I1094" i="264"/>
  <c r="H1094" i="264"/>
  <c r="E1094" i="264"/>
  <c r="D1094" i="264"/>
  <c r="I1093" i="264"/>
  <c r="H1093" i="264"/>
  <c r="E1093" i="264"/>
  <c r="D1093" i="264"/>
  <c r="I1092" i="264"/>
  <c r="H1092" i="264"/>
  <c r="E1092" i="264"/>
  <c r="D1092" i="264"/>
  <c r="I1091" i="264"/>
  <c r="H1091" i="264"/>
  <c r="E1091" i="264"/>
  <c r="D1091" i="264"/>
  <c r="I1090" i="264"/>
  <c r="H1090" i="264"/>
  <c r="E1090" i="264"/>
  <c r="D1090" i="264"/>
  <c r="I1089" i="264"/>
  <c r="H1089" i="264"/>
  <c r="E1089" i="264"/>
  <c r="D1089" i="264"/>
  <c r="I1088" i="264"/>
  <c r="H1088" i="264"/>
  <c r="E1088" i="264"/>
  <c r="D1088" i="264"/>
  <c r="I1087" i="264"/>
  <c r="H1087" i="264"/>
  <c r="E1087" i="264"/>
  <c r="D1087" i="264"/>
  <c r="I1086" i="264"/>
  <c r="H1086" i="264"/>
  <c r="E1086" i="264"/>
  <c r="D1086" i="264"/>
  <c r="I1085" i="264"/>
  <c r="H1085" i="264"/>
  <c r="E1085" i="264"/>
  <c r="D1085" i="264"/>
  <c r="I1084" i="264"/>
  <c r="H1084" i="264"/>
  <c r="E1084" i="264"/>
  <c r="D1084" i="264"/>
  <c r="I1083" i="264"/>
  <c r="H1083" i="264"/>
  <c r="E1083" i="264"/>
  <c r="D1083" i="264"/>
  <c r="I1082" i="264"/>
  <c r="H1082" i="264"/>
  <c r="E1082" i="264"/>
  <c r="D1082" i="264"/>
  <c r="I1081" i="264"/>
  <c r="H1081" i="264"/>
  <c r="E1081" i="264"/>
  <c r="D1081" i="264"/>
  <c r="I1080" i="264"/>
  <c r="H1080" i="264"/>
  <c r="E1080" i="264"/>
  <c r="D1080" i="264"/>
  <c r="I1079" i="264"/>
  <c r="H1079" i="264"/>
  <c r="E1079" i="264"/>
  <c r="D1079" i="264"/>
  <c r="I1078" i="264"/>
  <c r="H1078" i="264"/>
  <c r="E1078" i="264"/>
  <c r="D1078" i="264"/>
  <c r="I1077" i="264"/>
  <c r="H1077" i="264"/>
  <c r="E1077" i="264"/>
  <c r="D1077" i="264"/>
  <c r="I1076" i="264"/>
  <c r="H1076" i="264"/>
  <c r="E1076" i="264"/>
  <c r="D1076" i="264"/>
  <c r="I1075" i="264"/>
  <c r="H1075" i="264"/>
  <c r="E1075" i="264"/>
  <c r="D1075" i="264"/>
  <c r="I1074" i="264"/>
  <c r="H1074" i="264"/>
  <c r="E1074" i="264"/>
  <c r="D1074" i="264"/>
  <c r="I1073" i="264"/>
  <c r="H1073" i="264"/>
  <c r="E1073" i="264"/>
  <c r="D1073" i="264"/>
  <c r="I1072" i="264"/>
  <c r="H1072" i="264"/>
  <c r="E1072" i="264"/>
  <c r="D1072" i="264"/>
  <c r="I1071" i="264"/>
  <c r="H1071" i="264"/>
  <c r="E1071" i="264"/>
  <c r="D1071" i="264"/>
  <c r="I1070" i="264"/>
  <c r="H1070" i="264"/>
  <c r="E1070" i="264"/>
  <c r="D1070" i="264"/>
  <c r="I1069" i="264"/>
  <c r="H1069" i="264"/>
  <c r="E1069" i="264"/>
  <c r="D1069" i="264"/>
  <c r="I1068" i="264"/>
  <c r="H1068" i="264"/>
  <c r="E1068" i="264"/>
  <c r="D1068" i="264"/>
  <c r="I1067" i="264"/>
  <c r="H1067" i="264"/>
  <c r="E1067" i="264"/>
  <c r="D1067" i="264"/>
  <c r="I1066" i="264"/>
  <c r="H1066" i="264"/>
  <c r="E1066" i="264"/>
  <c r="D1066" i="264"/>
  <c r="I1065" i="264"/>
  <c r="H1065" i="264"/>
  <c r="E1065" i="264"/>
  <c r="D1065" i="264"/>
  <c r="I1064" i="264"/>
  <c r="H1064" i="264"/>
  <c r="E1064" i="264"/>
  <c r="D1064" i="264"/>
  <c r="I1063" i="264"/>
  <c r="H1063" i="264"/>
  <c r="E1063" i="264"/>
  <c r="D1063" i="264"/>
  <c r="I1062" i="264"/>
  <c r="H1062" i="264"/>
  <c r="E1062" i="264"/>
  <c r="D1062" i="264"/>
  <c r="I1061" i="264"/>
  <c r="H1061" i="264"/>
  <c r="E1061" i="264"/>
  <c r="D1061" i="264"/>
  <c r="I1060" i="264"/>
  <c r="H1060" i="264"/>
  <c r="E1060" i="264"/>
  <c r="D1060" i="264"/>
  <c r="I1059" i="264"/>
  <c r="H1059" i="264"/>
  <c r="E1059" i="264"/>
  <c r="D1059" i="264"/>
  <c r="I1058" i="264"/>
  <c r="H1058" i="264"/>
  <c r="E1058" i="264"/>
  <c r="D1058" i="264"/>
  <c r="I1057" i="264"/>
  <c r="H1057" i="264"/>
  <c r="E1057" i="264"/>
  <c r="D1057" i="264"/>
  <c r="I1056" i="264"/>
  <c r="H1056" i="264"/>
  <c r="E1056" i="264"/>
  <c r="D1056" i="264"/>
  <c r="I1055" i="264"/>
  <c r="H1055" i="264"/>
  <c r="E1055" i="264"/>
  <c r="D1055" i="264"/>
  <c r="I1054" i="264"/>
  <c r="H1054" i="264"/>
  <c r="E1054" i="264"/>
  <c r="D1054" i="264"/>
  <c r="I1053" i="264"/>
  <c r="H1053" i="264"/>
  <c r="E1053" i="264"/>
  <c r="D1053" i="264"/>
  <c r="I1052" i="264"/>
  <c r="H1052" i="264"/>
  <c r="E1052" i="264"/>
  <c r="D1052" i="264"/>
  <c r="I1051" i="264"/>
  <c r="H1051" i="264"/>
  <c r="E1051" i="264"/>
  <c r="D1051" i="264"/>
  <c r="I1050" i="264"/>
  <c r="H1050" i="264"/>
  <c r="E1050" i="264"/>
  <c r="D1050" i="264"/>
  <c r="I1049" i="264"/>
  <c r="H1049" i="264"/>
  <c r="E1049" i="264"/>
  <c r="D1049" i="264"/>
  <c r="I1048" i="264"/>
  <c r="H1048" i="264"/>
  <c r="E1048" i="264"/>
  <c r="D1048" i="264"/>
  <c r="I1047" i="264"/>
  <c r="H1047" i="264"/>
  <c r="E1047" i="264"/>
  <c r="D1047" i="264"/>
  <c r="I1046" i="264"/>
  <c r="H1046" i="264"/>
  <c r="E1046" i="264"/>
  <c r="D1046" i="264"/>
  <c r="I1045" i="264"/>
  <c r="H1045" i="264"/>
  <c r="E1045" i="264"/>
  <c r="D1045" i="264"/>
  <c r="I1044" i="264"/>
  <c r="H1044" i="264"/>
  <c r="E1044" i="264"/>
  <c r="D1044" i="264"/>
  <c r="I1043" i="264"/>
  <c r="H1043" i="264"/>
  <c r="E1043" i="264"/>
  <c r="D1043" i="264"/>
  <c r="I1042" i="264"/>
  <c r="H1042" i="264"/>
  <c r="E1042" i="264"/>
  <c r="D1042" i="264"/>
  <c r="I1041" i="264"/>
  <c r="H1041" i="264"/>
  <c r="E1041" i="264"/>
  <c r="D1041" i="264"/>
  <c r="I1040" i="264"/>
  <c r="H1040" i="264"/>
  <c r="E1040" i="264"/>
  <c r="D1040" i="264"/>
  <c r="I1039" i="264"/>
  <c r="H1039" i="264"/>
  <c r="E1039" i="264"/>
  <c r="D1039" i="264"/>
  <c r="I1038" i="264"/>
  <c r="H1038" i="264"/>
  <c r="E1038" i="264"/>
  <c r="D1038" i="264"/>
  <c r="I1037" i="264"/>
  <c r="H1037" i="264"/>
  <c r="E1037" i="264"/>
  <c r="D1037" i="264"/>
  <c r="I1036" i="264"/>
  <c r="H1036" i="264"/>
  <c r="E1036" i="264"/>
  <c r="D1036" i="264"/>
  <c r="I1035" i="264"/>
  <c r="H1035" i="264"/>
  <c r="E1035" i="264"/>
  <c r="D1035" i="264"/>
  <c r="I1034" i="264"/>
  <c r="H1034" i="264"/>
  <c r="E1034" i="264"/>
  <c r="D1034" i="264"/>
  <c r="I1033" i="264"/>
  <c r="H1033" i="264"/>
  <c r="E1033" i="264"/>
  <c r="D1033" i="264"/>
  <c r="I1032" i="264"/>
  <c r="H1032" i="264"/>
  <c r="E1032" i="264"/>
  <c r="D1032" i="264"/>
  <c r="I1031" i="264"/>
  <c r="H1031" i="264"/>
  <c r="E1031" i="264"/>
  <c r="D1031" i="264"/>
  <c r="I1030" i="264"/>
  <c r="H1030" i="264"/>
  <c r="E1030" i="264"/>
  <c r="D1030" i="264"/>
  <c r="I1029" i="264"/>
  <c r="H1029" i="264"/>
  <c r="E1029" i="264"/>
  <c r="D1029" i="264"/>
  <c r="I1028" i="264"/>
  <c r="H1028" i="264"/>
  <c r="E1028" i="264"/>
  <c r="D1028" i="264"/>
  <c r="I1027" i="264"/>
  <c r="H1027" i="264"/>
  <c r="E1027" i="264"/>
  <c r="D1027" i="264"/>
  <c r="I1026" i="264"/>
  <c r="H1026" i="264"/>
  <c r="E1026" i="264"/>
  <c r="D1026" i="264"/>
  <c r="I1025" i="264"/>
  <c r="H1025" i="264"/>
  <c r="E1025" i="264"/>
  <c r="D1025" i="264"/>
  <c r="I1024" i="264"/>
  <c r="H1024" i="264"/>
  <c r="E1024" i="264"/>
  <c r="D1024" i="264"/>
  <c r="I1023" i="264"/>
  <c r="H1023" i="264"/>
  <c r="E1023" i="264"/>
  <c r="D1023" i="264"/>
  <c r="I1022" i="264"/>
  <c r="H1022" i="264"/>
  <c r="E1022" i="264"/>
  <c r="D1022" i="264"/>
  <c r="I1021" i="264"/>
  <c r="H1021" i="264"/>
  <c r="E1021" i="264"/>
  <c r="D1021" i="264"/>
  <c r="I1020" i="264"/>
  <c r="H1020" i="264"/>
  <c r="E1020" i="264"/>
  <c r="D1020" i="264"/>
  <c r="I1019" i="264"/>
  <c r="H1019" i="264"/>
  <c r="E1019" i="264"/>
  <c r="D1019" i="264"/>
  <c r="I1018" i="264"/>
  <c r="H1018" i="264"/>
  <c r="E1018" i="264"/>
  <c r="D1018" i="264"/>
  <c r="I1017" i="264"/>
  <c r="H1017" i="264"/>
  <c r="E1017" i="264"/>
  <c r="D1017" i="264"/>
  <c r="I1016" i="264"/>
  <c r="H1016" i="264"/>
  <c r="E1016" i="264"/>
  <c r="D1016" i="264"/>
  <c r="I1015" i="264"/>
  <c r="H1015" i="264"/>
  <c r="E1015" i="264"/>
  <c r="D1015" i="264"/>
  <c r="I1014" i="264"/>
  <c r="H1014" i="264"/>
  <c r="E1014" i="264"/>
  <c r="D1014" i="264"/>
  <c r="I1013" i="264"/>
  <c r="H1013" i="264"/>
  <c r="E1013" i="264"/>
  <c r="D1013" i="264"/>
  <c r="I1012" i="264"/>
  <c r="H1012" i="264"/>
  <c r="E1012" i="264"/>
  <c r="D1012" i="264"/>
  <c r="I1011" i="264"/>
  <c r="H1011" i="264"/>
  <c r="E1011" i="264"/>
  <c r="D1011" i="264"/>
  <c r="I1010" i="264"/>
  <c r="H1010" i="264"/>
  <c r="E1010" i="264"/>
  <c r="D1010" i="264"/>
  <c r="I1009" i="264"/>
  <c r="H1009" i="264"/>
  <c r="E1009" i="264"/>
  <c r="D1009" i="264"/>
  <c r="I1008" i="264"/>
  <c r="H1008" i="264"/>
  <c r="E1008" i="264"/>
  <c r="D1008" i="264"/>
  <c r="H1007" i="264"/>
  <c r="E1007" i="264"/>
  <c r="D1007" i="264"/>
  <c r="I1006" i="264"/>
  <c r="H1006" i="264"/>
  <c r="E1006" i="264"/>
  <c r="D1006" i="264"/>
  <c r="I1005" i="264"/>
  <c r="E1005" i="264"/>
  <c r="D1005" i="264"/>
  <c r="I1004" i="264"/>
  <c r="E1004" i="264"/>
  <c r="D1004" i="264"/>
  <c r="I1003" i="264"/>
  <c r="E1003" i="264"/>
  <c r="D1003" i="264"/>
  <c r="I1002" i="264"/>
  <c r="E1002" i="264"/>
  <c r="D1002" i="264"/>
  <c r="I1001" i="264"/>
  <c r="H1001" i="264"/>
  <c r="E1001" i="264"/>
  <c r="D1001" i="264"/>
  <c r="I1000" i="264"/>
  <c r="H1000" i="264"/>
  <c r="E1000" i="264"/>
  <c r="D1000" i="264"/>
  <c r="I999" i="264"/>
  <c r="H999" i="264"/>
  <c r="E999" i="264"/>
  <c r="D999" i="264"/>
  <c r="I998" i="264"/>
  <c r="H998" i="264"/>
  <c r="E998" i="264"/>
  <c r="D998" i="264"/>
  <c r="F1956" i="264"/>
  <c r="F1955" i="264"/>
  <c r="F1954" i="264"/>
  <c r="F1953" i="264"/>
  <c r="F1952" i="264"/>
  <c r="K989" i="264"/>
  <c r="F1951" i="264"/>
  <c r="F1950" i="264"/>
  <c r="F1949" i="264"/>
  <c r="F1948" i="264"/>
  <c r="F1947" i="264"/>
  <c r="F1946" i="264"/>
  <c r="K983" i="264"/>
  <c r="F1945" i="264"/>
  <c r="F1944" i="264"/>
  <c r="K981" i="264"/>
  <c r="F1943" i="264"/>
  <c r="F1942" i="264"/>
  <c r="F1941" i="264"/>
  <c r="F1940" i="264"/>
  <c r="F1939" i="264"/>
  <c r="K975" i="264"/>
  <c r="F1937" i="264"/>
  <c r="F1936" i="264"/>
  <c r="K973" i="264"/>
  <c r="F1935" i="264"/>
  <c r="F1934" i="264"/>
  <c r="F1933" i="264"/>
  <c r="F1932" i="264"/>
  <c r="F1931" i="264"/>
  <c r="K967" i="264"/>
  <c r="F1929" i="264"/>
  <c r="F1928" i="264"/>
  <c r="K965" i="264"/>
  <c r="F1927" i="264"/>
  <c r="F1926" i="264"/>
  <c r="F1925" i="264"/>
  <c r="F1924" i="264"/>
  <c r="F1923" i="264"/>
  <c r="K959" i="264"/>
  <c r="F1921" i="264"/>
  <c r="F1920" i="264"/>
  <c r="K957" i="264"/>
  <c r="F1919" i="264"/>
  <c r="F1918" i="264"/>
  <c r="F1917" i="264"/>
  <c r="F1916" i="264"/>
  <c r="F1915" i="264"/>
  <c r="K951" i="264"/>
  <c r="F1913" i="264"/>
  <c r="F1912" i="264"/>
  <c r="K949" i="264"/>
  <c r="F1911" i="264"/>
  <c r="F1910" i="264"/>
  <c r="F1909" i="264"/>
  <c r="F1908" i="264"/>
  <c r="F1907" i="264"/>
  <c r="K943" i="264"/>
  <c r="F1905" i="264"/>
  <c r="F1904" i="264"/>
  <c r="K941" i="264"/>
  <c r="F1903" i="264"/>
  <c r="F1902" i="264"/>
  <c r="F1901" i="264"/>
  <c r="F1900" i="264"/>
  <c r="F1899" i="264"/>
  <c r="K935" i="264"/>
  <c r="F1897" i="264"/>
  <c r="F1896" i="264"/>
  <c r="K933" i="264"/>
  <c r="F1895" i="264"/>
  <c r="F1894" i="264"/>
  <c r="F1893" i="264"/>
  <c r="F1892" i="264"/>
  <c r="F1891" i="264"/>
  <c r="K927" i="264"/>
  <c r="F1889" i="264"/>
  <c r="F1888" i="264"/>
  <c r="K925" i="264"/>
  <c r="F1887" i="264"/>
  <c r="F1886" i="264"/>
  <c r="K923" i="264"/>
  <c r="F1885" i="264"/>
  <c r="F1884" i="264"/>
  <c r="F1883" i="264"/>
  <c r="F1881" i="264"/>
  <c r="K918" i="264"/>
  <c r="F1880" i="264"/>
  <c r="F1879" i="264"/>
  <c r="K916" i="264"/>
  <c r="F1878" i="264"/>
  <c r="F1877" i="264"/>
  <c r="F1876" i="264"/>
  <c r="F1875" i="264"/>
  <c r="K911" i="264"/>
  <c r="F1873" i="264"/>
  <c r="F1872" i="264"/>
  <c r="K909" i="264"/>
  <c r="F1871" i="264"/>
  <c r="F1870" i="264"/>
  <c r="K907" i="264"/>
  <c r="F1869" i="264"/>
  <c r="F1868" i="264"/>
  <c r="F1867" i="264"/>
  <c r="F1865" i="264"/>
  <c r="K902" i="264"/>
  <c r="F1864" i="264"/>
  <c r="F1863" i="264"/>
  <c r="K900" i="264"/>
  <c r="F1862" i="264"/>
  <c r="F1861" i="264"/>
  <c r="F1860" i="264"/>
  <c r="F1859" i="264"/>
  <c r="K895" i="264"/>
  <c r="F1857" i="264"/>
  <c r="F1856" i="264"/>
  <c r="K893" i="264"/>
  <c r="F1855" i="264"/>
  <c r="F1854" i="264"/>
  <c r="K891" i="264"/>
  <c r="F1853" i="264"/>
  <c r="F1852" i="264"/>
  <c r="F1851" i="264"/>
  <c r="F1849" i="264"/>
  <c r="K886" i="264"/>
  <c r="F1848" i="264"/>
  <c r="F1847" i="264"/>
  <c r="K884" i="264"/>
  <c r="F1846" i="264"/>
  <c r="F1845" i="264"/>
  <c r="F1844" i="264"/>
  <c r="F1843" i="264"/>
  <c r="K879" i="264"/>
  <c r="F1841" i="264"/>
  <c r="F1840" i="264"/>
  <c r="F1839" i="264"/>
  <c r="K876" i="264"/>
  <c r="F1838" i="264"/>
  <c r="F1837" i="264"/>
  <c r="F1836" i="264"/>
  <c r="F1835" i="264"/>
  <c r="K871" i="264"/>
  <c r="F1833" i="264"/>
  <c r="F1832" i="264"/>
  <c r="F1831" i="264"/>
  <c r="K868" i="264"/>
  <c r="F1830" i="264"/>
  <c r="F1829" i="264"/>
  <c r="F1828" i="264"/>
  <c r="F1827" i="264"/>
  <c r="K863" i="264"/>
  <c r="F1825" i="264"/>
  <c r="F1824" i="264"/>
  <c r="F1823" i="264"/>
  <c r="K860" i="264"/>
  <c r="F1822" i="264"/>
  <c r="F1821" i="264"/>
  <c r="F1820" i="264"/>
  <c r="F1819" i="264"/>
  <c r="K855" i="264"/>
  <c r="F1817" i="264"/>
  <c r="F1816" i="264"/>
  <c r="F1815" i="264"/>
  <c r="K852" i="264"/>
  <c r="F1814" i="264"/>
  <c r="F1813" i="264"/>
  <c r="F1812" i="264"/>
  <c r="F1811" i="264"/>
  <c r="K847" i="264"/>
  <c r="F1809" i="264"/>
  <c r="F1808" i="264"/>
  <c r="F1807" i="264"/>
  <c r="K844" i="264"/>
  <c r="F1806" i="264"/>
  <c r="F1805" i="264"/>
  <c r="F1804" i="264"/>
  <c r="F1803" i="264"/>
  <c r="K839" i="264"/>
  <c r="F1801" i="264"/>
  <c r="F1800" i="264"/>
  <c r="F1799" i="264"/>
  <c r="K836" i="264"/>
  <c r="F1798" i="264"/>
  <c r="F1797" i="264"/>
  <c r="F1796" i="264"/>
  <c r="F1795" i="264"/>
  <c r="K831" i="264"/>
  <c r="F1793" i="264"/>
  <c r="F1792" i="264"/>
  <c r="F1791" i="264"/>
  <c r="K828" i="264"/>
  <c r="F1790" i="264"/>
  <c r="F1789" i="264"/>
  <c r="F1788" i="264"/>
  <c r="F1787" i="264"/>
  <c r="K823" i="264"/>
  <c r="F1785" i="264"/>
  <c r="F1784" i="264"/>
  <c r="F1783" i="264"/>
  <c r="K820" i="264"/>
  <c r="F1782" i="264"/>
  <c r="F1781" i="264"/>
  <c r="F1780" i="264"/>
  <c r="F1779" i="264"/>
  <c r="K815" i="264"/>
  <c r="F1777" i="264"/>
  <c r="F1776" i="264"/>
  <c r="F1775" i="264"/>
  <c r="K812" i="264"/>
  <c r="F1774" i="264"/>
  <c r="F1773" i="264"/>
  <c r="F1772" i="264"/>
  <c r="K809" i="264"/>
  <c r="F1771" i="264"/>
  <c r="F1769" i="264"/>
  <c r="F1768" i="264"/>
  <c r="K805" i="264"/>
  <c r="F1767" i="264"/>
  <c r="F1766" i="264"/>
  <c r="K803" i="264"/>
  <c r="F1765" i="264"/>
  <c r="F1764" i="264"/>
  <c r="F1763" i="264"/>
  <c r="K799" i="264"/>
  <c r="F1761" i="264"/>
  <c r="F1760" i="264"/>
  <c r="F1759" i="264"/>
  <c r="K796" i="264"/>
  <c r="F1758" i="264"/>
  <c r="F1757" i="264"/>
  <c r="F1756" i="264"/>
  <c r="F1755" i="264"/>
  <c r="K791" i="264"/>
  <c r="F1753" i="264"/>
  <c r="F1752" i="264"/>
  <c r="F1751" i="264"/>
  <c r="K788" i="264"/>
  <c r="F1750" i="264"/>
  <c r="F1749" i="264"/>
  <c r="F1748" i="264"/>
  <c r="K785" i="264"/>
  <c r="F1747" i="264"/>
  <c r="F1745" i="264"/>
  <c r="F1744" i="264"/>
  <c r="K781" i="264"/>
  <c r="F1743" i="264"/>
  <c r="F1742" i="264"/>
  <c r="K779" i="264"/>
  <c r="F1741" i="264"/>
  <c r="F1740" i="264"/>
  <c r="F1739" i="264"/>
  <c r="K775" i="264"/>
  <c r="F1737" i="264"/>
  <c r="F1736" i="264"/>
  <c r="F1735" i="264"/>
  <c r="K772" i="264"/>
  <c r="F1734" i="264"/>
  <c r="F1733" i="264"/>
  <c r="F1732" i="264"/>
  <c r="K769" i="264"/>
  <c r="F1731" i="264"/>
  <c r="F1729" i="264"/>
  <c r="F1728" i="264"/>
  <c r="K765" i="264"/>
  <c r="F1727" i="264"/>
  <c r="F1726" i="264"/>
  <c r="K763" i="264"/>
  <c r="F1725" i="264"/>
  <c r="F1724" i="264"/>
  <c r="F1723" i="264"/>
  <c r="K759" i="264"/>
  <c r="F1721" i="264"/>
  <c r="F1720" i="264"/>
  <c r="F1719" i="264"/>
  <c r="K756" i="264"/>
  <c r="F1718" i="264"/>
  <c r="F1717" i="264"/>
  <c r="F1716" i="264"/>
  <c r="F1715" i="264"/>
  <c r="K751" i="264"/>
  <c r="F1713" i="264"/>
  <c r="F1712" i="264"/>
  <c r="F1711" i="264"/>
  <c r="K748" i="264"/>
  <c r="F1710" i="264"/>
  <c r="F1709" i="264"/>
  <c r="F1708" i="264"/>
  <c r="F1707" i="264"/>
  <c r="K743" i="264"/>
  <c r="F1705" i="264"/>
  <c r="F1704" i="264"/>
  <c r="F1703" i="264"/>
  <c r="K740" i="264"/>
  <c r="F1702" i="264"/>
  <c r="F1701" i="264"/>
  <c r="F1700" i="264"/>
  <c r="F1699" i="264"/>
  <c r="K735" i="264"/>
  <c r="F1697" i="264"/>
  <c r="F1696" i="264"/>
  <c r="F1695" i="264"/>
  <c r="K732" i="264"/>
  <c r="F1694" i="264"/>
  <c r="F1693" i="264"/>
  <c r="K729" i="264"/>
  <c r="F1691" i="264"/>
  <c r="F1689" i="264"/>
  <c r="F1688" i="264"/>
  <c r="K725" i="264"/>
  <c r="F1687" i="264"/>
  <c r="F1686" i="264"/>
  <c r="K723" i="264"/>
  <c r="F1685" i="264"/>
  <c r="F1683" i="264"/>
  <c r="K719" i="264"/>
  <c r="F1681" i="264"/>
  <c r="F1680" i="264"/>
  <c r="F1679" i="264"/>
  <c r="K716" i="264"/>
  <c r="F1678" i="264"/>
  <c r="F1677" i="264"/>
  <c r="K713" i="264"/>
  <c r="F1675" i="264"/>
  <c r="F1673" i="264"/>
  <c r="F1671" i="264"/>
  <c r="K708" i="264"/>
  <c r="F1670" i="264"/>
  <c r="F1669" i="264"/>
  <c r="K705" i="264"/>
  <c r="F1667" i="264"/>
  <c r="F1665" i="264"/>
  <c r="K701" i="264"/>
  <c r="F1663" i="264"/>
  <c r="F1662" i="264"/>
  <c r="K699" i="264"/>
  <c r="F1661" i="264"/>
  <c r="F1659" i="264"/>
  <c r="F1657" i="264"/>
  <c r="K693" i="264"/>
  <c r="F1655" i="264"/>
  <c r="F1654" i="264"/>
  <c r="K691" i="264"/>
  <c r="F1653" i="264"/>
  <c r="F1651" i="264"/>
  <c r="K687" i="264"/>
  <c r="F1649" i="264"/>
  <c r="F1647" i="264"/>
  <c r="K684" i="264"/>
  <c r="F1646" i="264"/>
  <c r="F1645" i="264"/>
  <c r="K681" i="264"/>
  <c r="F1643" i="264"/>
  <c r="F1641" i="264"/>
  <c r="F1639" i="264"/>
  <c r="F1638" i="264"/>
  <c r="K675" i="264"/>
  <c r="F1637" i="264"/>
  <c r="F1636" i="264"/>
  <c r="F1635" i="264"/>
  <c r="K669" i="264"/>
  <c r="F1631" i="264"/>
  <c r="F1629" i="264"/>
  <c r="F1628" i="264"/>
  <c r="K665" i="264"/>
  <c r="F1627" i="264"/>
  <c r="F1626" i="264"/>
  <c r="F1625" i="264"/>
  <c r="F1624" i="264"/>
  <c r="K661" i="264"/>
  <c r="F1623" i="264"/>
  <c r="F1621" i="264"/>
  <c r="F1620" i="264"/>
  <c r="K657" i="264"/>
  <c r="F1619" i="264"/>
  <c r="F1618" i="264"/>
  <c r="F1617" i="264"/>
  <c r="F1616" i="264"/>
  <c r="K653" i="264"/>
  <c r="F1615" i="264"/>
  <c r="F1613" i="264"/>
  <c r="F1612" i="264"/>
  <c r="K649" i="264"/>
  <c r="F1611" i="264"/>
  <c r="F1610" i="264"/>
  <c r="F1609" i="264"/>
  <c r="F1608" i="264"/>
  <c r="K645" i="264"/>
  <c r="F1607" i="264"/>
  <c r="F1605" i="264"/>
  <c r="F1604" i="264"/>
  <c r="K641" i="264"/>
  <c r="F1603" i="264"/>
  <c r="F1602" i="264"/>
  <c r="F1601" i="264"/>
  <c r="F1600" i="264"/>
  <c r="K637" i="264"/>
  <c r="F1599" i="264"/>
  <c r="F1597" i="264"/>
  <c r="F1596" i="264"/>
  <c r="K633" i="264"/>
  <c r="F1595" i="264"/>
  <c r="F1594" i="264"/>
  <c r="F1593" i="264"/>
  <c r="F1592" i="264"/>
  <c r="K629" i="264"/>
  <c r="F1591" i="264"/>
  <c r="F1589" i="264"/>
  <c r="F1588" i="264"/>
  <c r="K625" i="264"/>
  <c r="F1587" i="264"/>
  <c r="F1586" i="264"/>
  <c r="F1585" i="264"/>
  <c r="F1584" i="264"/>
  <c r="K621" i="264"/>
  <c r="F1583" i="264"/>
  <c r="F1581" i="264"/>
  <c r="F1580" i="264"/>
  <c r="K617" i="264"/>
  <c r="F1579" i="264"/>
  <c r="F1578" i="264"/>
  <c r="F1577" i="264"/>
  <c r="F1576" i="264"/>
  <c r="K613" i="264"/>
  <c r="F1575" i="264"/>
  <c r="F1573" i="264"/>
  <c r="F1572" i="264"/>
  <c r="K609" i="264"/>
  <c r="F1571" i="264"/>
  <c r="F1570" i="264"/>
  <c r="F1569" i="264"/>
  <c r="F1568" i="264"/>
  <c r="K605" i="264"/>
  <c r="F1567" i="264"/>
  <c r="F1565" i="264"/>
  <c r="F1564" i="264"/>
  <c r="K601" i="264"/>
  <c r="F1563" i="264"/>
  <c r="F1562" i="264"/>
  <c r="F1561" i="264"/>
  <c r="F1560" i="264"/>
  <c r="K597" i="264"/>
  <c r="F1559" i="264"/>
  <c r="F1557" i="264"/>
  <c r="F1556" i="264"/>
  <c r="K593" i="264"/>
  <c r="F1555" i="264"/>
  <c r="F1554" i="264"/>
  <c r="F1553" i="264"/>
  <c r="F1552" i="264"/>
  <c r="K589" i="264"/>
  <c r="F1551" i="264"/>
  <c r="F1549" i="264"/>
  <c r="F1548" i="264"/>
  <c r="K585" i="264"/>
  <c r="F1547" i="264"/>
  <c r="F1546" i="264"/>
  <c r="F1545" i="264"/>
  <c r="F1544" i="264"/>
  <c r="K581" i="264"/>
  <c r="F1543" i="264"/>
  <c r="F1541" i="264"/>
  <c r="F1540" i="264"/>
  <c r="K577" i="264"/>
  <c r="F1539" i="264"/>
  <c r="F1538" i="264"/>
  <c r="F1537" i="264"/>
  <c r="F1536" i="264"/>
  <c r="K573" i="264"/>
  <c r="F1535" i="264"/>
  <c r="F1533" i="264"/>
  <c r="F1532" i="264"/>
  <c r="F1531" i="264"/>
  <c r="F1530" i="264"/>
  <c r="F1529" i="264"/>
  <c r="F1528" i="264"/>
  <c r="K565" i="264"/>
  <c r="F1527" i="264"/>
  <c r="F1525" i="264"/>
  <c r="F1524" i="264"/>
  <c r="K561" i="264"/>
  <c r="F1523" i="264"/>
  <c r="F1522" i="264"/>
  <c r="F1521" i="264"/>
  <c r="F1520" i="264"/>
  <c r="K557" i="264"/>
  <c r="F1519" i="264"/>
  <c r="F1517" i="264"/>
  <c r="F1516" i="264"/>
  <c r="F1515" i="264"/>
  <c r="F1514" i="264"/>
  <c r="F1513" i="264"/>
  <c r="F1512" i="264"/>
  <c r="K549" i="264"/>
  <c r="F1511" i="264"/>
  <c r="F1509" i="264"/>
  <c r="F1508" i="264"/>
  <c r="K545" i="264"/>
  <c r="F1507" i="264"/>
  <c r="F1506" i="264"/>
  <c r="F1505" i="264"/>
  <c r="F1504" i="264"/>
  <c r="K541" i="264"/>
  <c r="F1503" i="264"/>
  <c r="F1501" i="264"/>
  <c r="F1500" i="264"/>
  <c r="F1499" i="264"/>
  <c r="F1498" i="264"/>
  <c r="F1497" i="264"/>
  <c r="F1496" i="264"/>
  <c r="K533" i="264"/>
  <c r="F1495" i="264"/>
  <c r="K531" i="264"/>
  <c r="F1493" i="264"/>
  <c r="F1492" i="264"/>
  <c r="K529" i="264"/>
  <c r="F1491" i="264"/>
  <c r="F1490" i="264"/>
  <c r="F1489" i="264"/>
  <c r="F1488" i="264"/>
  <c r="K525" i="264"/>
  <c r="F1487" i="264"/>
  <c r="F1485" i="264"/>
  <c r="F1484" i="264"/>
  <c r="F1483" i="264"/>
  <c r="F1482" i="264"/>
  <c r="F1481" i="264"/>
  <c r="F1480" i="264"/>
  <c r="K517" i="264"/>
  <c r="F1479" i="264"/>
  <c r="K515" i="264"/>
  <c r="F1477" i="264"/>
  <c r="F1476" i="264"/>
  <c r="K513" i="264"/>
  <c r="F1475" i="264"/>
  <c r="F1474" i="264"/>
  <c r="F1473" i="264"/>
  <c r="F1472" i="264"/>
  <c r="K509" i="264"/>
  <c r="F1471" i="264"/>
  <c r="F1469" i="264"/>
  <c r="F1468" i="264"/>
  <c r="F1467" i="264"/>
  <c r="F1466" i="264"/>
  <c r="F1465" i="264"/>
  <c r="F1464" i="264"/>
  <c r="K501" i="264"/>
  <c r="F1463" i="264"/>
  <c r="K499" i="264"/>
  <c r="F1461" i="264"/>
  <c r="F1460" i="264"/>
  <c r="K497" i="264"/>
  <c r="F1459" i="264"/>
  <c r="F1458" i="264"/>
  <c r="F1457" i="264"/>
  <c r="F1456" i="264"/>
  <c r="K493" i="264"/>
  <c r="F1455" i="264"/>
  <c r="F1453" i="264"/>
  <c r="F1452" i="264"/>
  <c r="F1451" i="264"/>
  <c r="F1450" i="264"/>
  <c r="K487" i="264"/>
  <c r="F1449" i="264"/>
  <c r="F1448" i="264"/>
  <c r="K485" i="264"/>
  <c r="F1447" i="264"/>
  <c r="K483" i="264"/>
  <c r="F1445" i="264"/>
  <c r="F1444" i="264"/>
  <c r="K481" i="264"/>
  <c r="F1443" i="264"/>
  <c r="F1442" i="264"/>
  <c r="F1441" i="264"/>
  <c r="F1440" i="264"/>
  <c r="K477" i="264"/>
  <c r="F1439" i="264"/>
  <c r="F1437" i="264"/>
  <c r="F1436" i="264"/>
  <c r="F1435" i="264"/>
  <c r="F1434" i="264"/>
  <c r="K471" i="264"/>
  <c r="F1433" i="264"/>
  <c r="F1432" i="264"/>
  <c r="K469" i="264"/>
  <c r="F1431" i="264"/>
  <c r="K467" i="264"/>
  <c r="F1429" i="264"/>
  <c r="F1428" i="264"/>
  <c r="K465" i="264"/>
  <c r="F1427" i="264"/>
  <c r="F1426" i="264"/>
  <c r="F1425" i="264"/>
  <c r="F1424" i="264"/>
  <c r="K461" i="264"/>
  <c r="F1423" i="264"/>
  <c r="F1421" i="264"/>
  <c r="F1420" i="264"/>
  <c r="F1419" i="264"/>
  <c r="F1418" i="264"/>
  <c r="K455" i="264"/>
  <c r="F1417" i="264"/>
  <c r="F1416" i="264"/>
  <c r="K453" i="264"/>
  <c r="F1415" i="264"/>
  <c r="K451" i="264"/>
  <c r="F1413" i="264"/>
  <c r="F1412" i="264"/>
  <c r="K449" i="264"/>
  <c r="F1411" i="264"/>
  <c r="F1410" i="264"/>
  <c r="F1409" i="264"/>
  <c r="F1408" i="264"/>
  <c r="K445" i="264"/>
  <c r="F1407" i="264"/>
  <c r="F1405" i="264"/>
  <c r="F1404" i="264"/>
  <c r="F1403" i="264"/>
  <c r="F1402" i="264"/>
  <c r="K439" i="264"/>
  <c r="F1401" i="264"/>
  <c r="F1400" i="264"/>
  <c r="K437" i="264"/>
  <c r="F1399" i="264"/>
  <c r="K435" i="264"/>
  <c r="F1397" i="264"/>
  <c r="F1396" i="264"/>
  <c r="K433" i="264"/>
  <c r="F1395" i="264"/>
  <c r="F1394" i="264"/>
  <c r="F1393" i="264"/>
  <c r="F1392" i="264"/>
  <c r="K429" i="264"/>
  <c r="F1391" i="264"/>
  <c r="F1389" i="264"/>
  <c r="F1388" i="264"/>
  <c r="F1387" i="264"/>
  <c r="F1386" i="264"/>
  <c r="K423" i="264"/>
  <c r="F1385" i="264"/>
  <c r="F1384" i="264"/>
  <c r="K421" i="264"/>
  <c r="F1383" i="264"/>
  <c r="K419" i="264"/>
  <c r="F1381" i="264"/>
  <c r="F1380" i="264"/>
  <c r="K417" i="264"/>
  <c r="F1379" i="264"/>
  <c r="F1378" i="264"/>
  <c r="F1377" i="264"/>
  <c r="F1376" i="264"/>
  <c r="K413" i="264"/>
  <c r="F1375" i="264"/>
  <c r="F1373" i="264"/>
  <c r="F1372" i="264"/>
  <c r="F1371" i="264"/>
  <c r="F1370" i="264"/>
  <c r="K407" i="264"/>
  <c r="F1369" i="264"/>
  <c r="F1368" i="264"/>
  <c r="K405" i="264"/>
  <c r="F1367" i="264"/>
  <c r="K403" i="264"/>
  <c r="F1365" i="264"/>
  <c r="F1364" i="264"/>
  <c r="K401" i="264"/>
  <c r="F1363" i="264"/>
  <c r="F1362" i="264"/>
  <c r="F1361" i="264"/>
  <c r="F1360" i="264"/>
  <c r="K397" i="264"/>
  <c r="F1359" i="264"/>
  <c r="F1357" i="264"/>
  <c r="F1356" i="264"/>
  <c r="F1355" i="264"/>
  <c r="F1354" i="264"/>
  <c r="K391" i="264"/>
  <c r="F1353" i="264"/>
  <c r="F1352" i="264"/>
  <c r="K389" i="264"/>
  <c r="F1351" i="264"/>
  <c r="K387" i="264"/>
  <c r="F1349" i="264"/>
  <c r="F1348" i="264"/>
  <c r="K385" i="264"/>
  <c r="F1347" i="264"/>
  <c r="F1346" i="264"/>
  <c r="F1345" i="264"/>
  <c r="F1344" i="264"/>
  <c r="K381" i="264"/>
  <c r="F1343" i="264"/>
  <c r="F1341" i="264"/>
  <c r="F1340" i="264"/>
  <c r="F1339" i="264"/>
  <c r="F1338" i="264"/>
  <c r="K375" i="264"/>
  <c r="F1337" i="264"/>
  <c r="F1336" i="264"/>
  <c r="K373" i="264"/>
  <c r="F1335" i="264"/>
  <c r="K371" i="264"/>
  <c r="F1333" i="264"/>
  <c r="F1332" i="264"/>
  <c r="K369" i="264"/>
  <c r="F1331" i="264"/>
  <c r="F1330" i="264"/>
  <c r="F1329" i="264"/>
  <c r="F1328" i="264"/>
  <c r="K365" i="264"/>
  <c r="F1327" i="264"/>
  <c r="F1325" i="264"/>
  <c r="F1324" i="264"/>
  <c r="F1323" i="264"/>
  <c r="F1322" i="264"/>
  <c r="K359" i="264"/>
  <c r="F1321" i="264"/>
  <c r="F1320" i="264"/>
  <c r="K357" i="264"/>
  <c r="F1319" i="264"/>
  <c r="K355" i="264"/>
  <c r="F1317" i="264"/>
  <c r="F1316" i="264"/>
  <c r="K353" i="264"/>
  <c r="F1315" i="264"/>
  <c r="F1314" i="264"/>
  <c r="F1313" i="264"/>
  <c r="F1312" i="264"/>
  <c r="K349" i="264"/>
  <c r="F1311" i="264"/>
  <c r="F1309" i="264"/>
  <c r="F1308" i="264"/>
  <c r="F1307" i="264"/>
  <c r="F1306" i="264"/>
  <c r="K343" i="264"/>
  <c r="F1305" i="264"/>
  <c r="F1304" i="264"/>
  <c r="K341" i="264"/>
  <c r="F1303" i="264"/>
  <c r="K339" i="264"/>
  <c r="F1301" i="264"/>
  <c r="F1300" i="264"/>
  <c r="K337" i="264"/>
  <c r="F1299" i="264"/>
  <c r="F1298" i="264"/>
  <c r="F1297" i="264"/>
  <c r="F1296" i="264"/>
  <c r="K333" i="264"/>
  <c r="F1295" i="264"/>
  <c r="F1293" i="264"/>
  <c r="F1292" i="264"/>
  <c r="F1291" i="264"/>
  <c r="F1290" i="264"/>
  <c r="K327" i="264"/>
  <c r="F1289" i="264"/>
  <c r="F1288" i="264"/>
  <c r="K325" i="264"/>
  <c r="F1287" i="264"/>
  <c r="K323" i="264"/>
  <c r="F1285" i="264"/>
  <c r="F1284" i="264"/>
  <c r="K321" i="264"/>
  <c r="F1283" i="264"/>
  <c r="F1282" i="264"/>
  <c r="F1281" i="264"/>
  <c r="F1280" i="264"/>
  <c r="K317" i="264"/>
  <c r="F1279" i="264"/>
  <c r="F1277" i="264"/>
  <c r="F1276" i="264"/>
  <c r="F1275" i="264"/>
  <c r="F1274" i="264"/>
  <c r="K311" i="264"/>
  <c r="F1273" i="264"/>
  <c r="F1272" i="264"/>
  <c r="K309" i="264"/>
  <c r="F1271" i="264"/>
  <c r="K307" i="264"/>
  <c r="F1269" i="264"/>
  <c r="F1268" i="264"/>
  <c r="K305" i="264"/>
  <c r="F1267" i="264"/>
  <c r="F1266" i="264"/>
  <c r="F1265" i="264"/>
  <c r="F1264" i="264"/>
  <c r="K301" i="264"/>
  <c r="F1263" i="264"/>
  <c r="F1261" i="264"/>
  <c r="F1260" i="264"/>
  <c r="F1259" i="264"/>
  <c r="F1258" i="264"/>
  <c r="K295" i="264"/>
  <c r="F1257" i="264"/>
  <c r="F1256" i="264"/>
  <c r="K293" i="264"/>
  <c r="F1255" i="264"/>
  <c r="K291" i="264"/>
  <c r="F1253" i="264"/>
  <c r="F1252" i="264"/>
  <c r="K289" i="264"/>
  <c r="F1251" i="264"/>
  <c r="F1250" i="264"/>
  <c r="F1249" i="264"/>
  <c r="K286" i="264"/>
  <c r="F1248" i="264"/>
  <c r="K285" i="264"/>
  <c r="F1247" i="264"/>
  <c r="K283" i="264"/>
  <c r="F1245" i="264"/>
  <c r="F1244" i="264"/>
  <c r="F1243" i="264"/>
  <c r="F1242" i="264"/>
  <c r="K279" i="264"/>
  <c r="F1241" i="264"/>
  <c r="F1240" i="264"/>
  <c r="K277" i="264"/>
  <c r="F1239" i="264"/>
  <c r="F1237" i="264"/>
  <c r="F1236" i="264"/>
  <c r="K273" i="264"/>
  <c r="F1235" i="264"/>
  <c r="F1234" i="264"/>
  <c r="F1233" i="264"/>
  <c r="K270" i="264"/>
  <c r="F1232" i="264"/>
  <c r="F1231" i="264"/>
  <c r="K267" i="264"/>
  <c r="F1229" i="264"/>
  <c r="F1228" i="264"/>
  <c r="F1227" i="264"/>
  <c r="F1226" i="264"/>
  <c r="F1225" i="264"/>
  <c r="F1224" i="264"/>
  <c r="K261" i="264"/>
  <c r="F1223" i="264"/>
  <c r="F1221" i="264"/>
  <c r="F1220" i="264"/>
  <c r="F1219" i="264"/>
  <c r="F1218" i="264"/>
  <c r="K255" i="264"/>
  <c r="F1217" i="264"/>
  <c r="F1216" i="264"/>
  <c r="F1215" i="264"/>
  <c r="F1213" i="264"/>
  <c r="F1212" i="264"/>
  <c r="K249" i="264"/>
  <c r="F1211" i="264"/>
  <c r="F1210" i="264"/>
  <c r="K247" i="264"/>
  <c r="F1209" i="264"/>
  <c r="K246" i="264"/>
  <c r="F1208" i="264"/>
  <c r="F1207" i="264"/>
  <c r="K243" i="264"/>
  <c r="F1205" i="264"/>
  <c r="F1204" i="264"/>
  <c r="K241" i="264"/>
  <c r="F1203" i="264"/>
  <c r="F1202" i="264"/>
  <c r="K239" i="264"/>
  <c r="F1201" i="264"/>
  <c r="K238" i="264"/>
  <c r="F1200" i="264"/>
  <c r="K237" i="264"/>
  <c r="F1199" i="264"/>
  <c r="K235" i="264"/>
  <c r="F1197" i="264"/>
  <c r="F1196" i="264"/>
  <c r="K233" i="264"/>
  <c r="F1195" i="264"/>
  <c r="F1194" i="264"/>
  <c r="K231" i="264"/>
  <c r="F1193" i="264"/>
  <c r="K230" i="264"/>
  <c r="F1192" i="264"/>
  <c r="K229" i="264"/>
  <c r="F1191" i="264"/>
  <c r="K227" i="264"/>
  <c r="F1189" i="264"/>
  <c r="F1188" i="264"/>
  <c r="K225" i="264"/>
  <c r="F1187" i="264"/>
  <c r="F1186" i="264"/>
  <c r="F1185" i="264"/>
  <c r="K222" i="264"/>
  <c r="F1184" i="264"/>
  <c r="K221" i="264"/>
  <c r="F1183" i="264"/>
  <c r="K219" i="264"/>
  <c r="F1181" i="264"/>
  <c r="F1180" i="264"/>
  <c r="F1179" i="264"/>
  <c r="F1178" i="264"/>
  <c r="K215" i="264"/>
  <c r="F1177" i="264"/>
  <c r="F1176" i="264"/>
  <c r="K213" i="264"/>
  <c r="F1175" i="264"/>
  <c r="F1173" i="264"/>
  <c r="F1172" i="264"/>
  <c r="K209" i="264"/>
  <c r="F1171" i="264"/>
  <c r="F1169" i="264"/>
  <c r="K206" i="264"/>
  <c r="F1168" i="264"/>
  <c r="F1167" i="264"/>
  <c r="K203" i="264"/>
  <c r="F1165" i="264"/>
  <c r="F1163" i="264"/>
  <c r="F1161" i="264"/>
  <c r="F1160" i="264"/>
  <c r="K197" i="264"/>
  <c r="F1159" i="264"/>
  <c r="F1157" i="264"/>
  <c r="F1155" i="264"/>
  <c r="K191" i="264"/>
  <c r="F1153" i="264"/>
  <c r="F1152" i="264"/>
  <c r="F1151" i="264"/>
  <c r="F1149" i="264"/>
  <c r="K185" i="264"/>
  <c r="F1147" i="264"/>
  <c r="K183" i="264"/>
  <c r="F1145" i="264"/>
  <c r="K182" i="264"/>
  <c r="F1144" i="264"/>
  <c r="F1143" i="264"/>
  <c r="K179" i="264"/>
  <c r="F1141" i="264"/>
  <c r="K177" i="264"/>
  <c r="F1139" i="264"/>
  <c r="K175" i="264"/>
  <c r="F1137" i="264"/>
  <c r="K174" i="264"/>
  <c r="F1136" i="264"/>
  <c r="K173" i="264"/>
  <c r="F1135" i="264"/>
  <c r="K171" i="264"/>
  <c r="F1133" i="264"/>
  <c r="K169" i="264"/>
  <c r="F1131" i="264"/>
  <c r="K167" i="264"/>
  <c r="F1129" i="264"/>
  <c r="K166" i="264"/>
  <c r="F1128" i="264"/>
  <c r="K165" i="264"/>
  <c r="F1127" i="264"/>
  <c r="K163" i="264"/>
  <c r="F1125" i="264"/>
  <c r="F1121" i="264"/>
  <c r="F1120" i="264"/>
  <c r="K157" i="264"/>
  <c r="F1119" i="264"/>
  <c r="F1117" i="264"/>
  <c r="F1115" i="264"/>
  <c r="K151" i="264"/>
  <c r="F1113" i="264"/>
  <c r="F1112" i="264"/>
  <c r="F1111" i="264"/>
  <c r="F1109" i="264"/>
  <c r="F1107" i="264"/>
  <c r="F1105" i="264"/>
  <c r="F1104" i="264"/>
  <c r="K141" i="264"/>
  <c r="F1103" i="264"/>
  <c r="F1101" i="264"/>
  <c r="F1099" i="264"/>
  <c r="K135" i="264"/>
  <c r="F1097" i="264"/>
  <c r="F1096" i="264"/>
  <c r="F1095" i="264"/>
  <c r="K131" i="264"/>
  <c r="F1093" i="264"/>
  <c r="K127" i="264"/>
  <c r="F1089" i="264"/>
  <c r="K125" i="264"/>
  <c r="F1087" i="264"/>
  <c r="F1086" i="264"/>
  <c r="F1085" i="264"/>
  <c r="F1083" i="264"/>
  <c r="F1081" i="264"/>
  <c r="F1080" i="264"/>
  <c r="K117" i="264"/>
  <c r="F1079" i="264"/>
  <c r="F1077" i="264"/>
  <c r="F1076" i="264"/>
  <c r="F1075" i="264"/>
  <c r="F1073" i="264"/>
  <c r="K110" i="264"/>
  <c r="F1072" i="264"/>
  <c r="F1070" i="264"/>
  <c r="K107" i="264"/>
  <c r="F1069" i="264"/>
  <c r="F1068" i="264"/>
  <c r="F1065" i="264"/>
  <c r="K101" i="264"/>
  <c r="F1063" i="264"/>
  <c r="F1062" i="264"/>
  <c r="K99" i="264"/>
  <c r="F1061" i="264"/>
  <c r="F1059" i="264"/>
  <c r="F1056" i="264"/>
  <c r="F1055" i="264"/>
  <c r="F1054" i="264"/>
  <c r="K91" i="264"/>
  <c r="F1053" i="264"/>
  <c r="K90" i="264"/>
  <c r="F1052" i="264"/>
  <c r="F1051" i="264"/>
  <c r="K87" i="264"/>
  <c r="F1049" i="264"/>
  <c r="F1048" i="264"/>
  <c r="F1047" i="264"/>
  <c r="F1045" i="264"/>
  <c r="F1044" i="264"/>
  <c r="K81" i="264"/>
  <c r="F1043" i="264"/>
  <c r="F1041" i="264"/>
  <c r="K78" i="264"/>
  <c r="F1040" i="264"/>
  <c r="F1038" i="264"/>
  <c r="K75" i="264"/>
  <c r="F1037" i="264"/>
  <c r="F1036" i="264"/>
  <c r="F1033" i="264"/>
  <c r="F1031" i="264"/>
  <c r="K68" i="264"/>
  <c r="F1030" i="264"/>
  <c r="K67" i="264"/>
  <c r="F1029" i="264"/>
  <c r="K65" i="264"/>
  <c r="F1027" i="264"/>
  <c r="K62" i="264"/>
  <c r="F1024" i="264"/>
  <c r="F1023" i="264"/>
  <c r="F1022" i="264"/>
  <c r="K59" i="264"/>
  <c r="F1021" i="264"/>
  <c r="F1020" i="264"/>
  <c r="F1019" i="264"/>
  <c r="F1017" i="264"/>
  <c r="K54" i="264"/>
  <c r="F1016" i="264"/>
  <c r="K53" i="264"/>
  <c r="F1015" i="264"/>
  <c r="K51" i="264"/>
  <c r="F1013" i="264"/>
  <c r="F1012" i="264"/>
  <c r="K49" i="264"/>
  <c r="F1011" i="264"/>
  <c r="F1009" i="264"/>
  <c r="K46" i="264"/>
  <c r="F1008" i="264"/>
  <c r="F1006" i="264"/>
  <c r="F1005" i="264"/>
  <c r="K40" i="264"/>
  <c r="F1002" i="264"/>
  <c r="K38" i="264"/>
  <c r="F1000" i="264"/>
  <c r="F999" i="264"/>
  <c r="F998" i="264"/>
  <c r="K20" i="264"/>
  <c r="K19" i="264"/>
  <c r="K18" i="264"/>
  <c r="K17" i="264"/>
  <c r="K16" i="264"/>
  <c r="K15" i="264"/>
  <c r="K14" i="264"/>
  <c r="K13" i="264"/>
  <c r="K12" i="264"/>
  <c r="K43" i="264"/>
  <c r="K71" i="264"/>
  <c r="K83" i="264"/>
  <c r="K103" i="264"/>
  <c r="K113" i="264"/>
  <c r="K147" i="264"/>
  <c r="K150" i="264"/>
  <c r="K153" i="264"/>
  <c r="K159" i="264"/>
  <c r="K181" i="264"/>
  <c r="K187" i="264"/>
  <c r="K190" i="264"/>
  <c r="K193" i="264"/>
  <c r="K199" i="264"/>
  <c r="K245" i="264"/>
  <c r="K251" i="264"/>
  <c r="K254" i="264"/>
  <c r="K257" i="264"/>
  <c r="K263" i="264"/>
  <c r="K297" i="264"/>
  <c r="K313" i="264"/>
  <c r="K329" i="264"/>
  <c r="K345" i="264"/>
  <c r="K361" i="264"/>
  <c r="K377" i="264"/>
  <c r="K393" i="264"/>
  <c r="K409" i="264"/>
  <c r="K425" i="264"/>
  <c r="K441" i="264"/>
  <c r="K457" i="264"/>
  <c r="K473" i="264"/>
  <c r="K489" i="264"/>
  <c r="K505" i="264"/>
  <c r="K521" i="264"/>
  <c r="K537" i="264"/>
  <c r="K553" i="264"/>
  <c r="K569" i="264"/>
  <c r="K547" i="264"/>
  <c r="K563" i="264"/>
  <c r="K579" i="264"/>
  <c r="K595" i="264"/>
  <c r="K611" i="264"/>
  <c r="K627" i="264"/>
  <c r="K643" i="264"/>
  <c r="K659" i="264"/>
  <c r="K685" i="264"/>
  <c r="K707" i="264"/>
  <c r="K741" i="264"/>
  <c r="K757" i="264"/>
  <c r="K797" i="264"/>
  <c r="K819" i="264"/>
  <c r="K835" i="264"/>
  <c r="K851" i="264"/>
  <c r="K867" i="264"/>
  <c r="K883" i="264"/>
  <c r="K892" i="264"/>
  <c r="K901" i="264"/>
  <c r="K910" i="264"/>
  <c r="K919" i="264"/>
  <c r="K932" i="264"/>
  <c r="K948" i="264"/>
  <c r="K964" i="264"/>
  <c r="K980" i="264"/>
  <c r="K503" i="264"/>
  <c r="K519" i="264"/>
  <c r="K535" i="264"/>
  <c r="K551" i="264"/>
  <c r="K567" i="264"/>
  <c r="K583" i="264"/>
  <c r="K599" i="264"/>
  <c r="K615" i="264"/>
  <c r="K631" i="264"/>
  <c r="K647" i="264"/>
  <c r="K663" i="264"/>
  <c r="K673" i="264"/>
  <c r="K683" i="264"/>
  <c r="K689" i="264"/>
  <c r="K692" i="264"/>
  <c r="K717" i="264"/>
  <c r="K739" i="264"/>
  <c r="K755" i="264"/>
  <c r="K761" i="264"/>
  <c r="K764" i="264"/>
  <c r="K767" i="264"/>
  <c r="K773" i="264"/>
  <c r="K795" i="264"/>
  <c r="K801" i="264"/>
  <c r="K804" i="264"/>
  <c r="K807" i="264"/>
  <c r="K813" i="264"/>
  <c r="K829" i="264"/>
  <c r="K845" i="264"/>
  <c r="K861" i="264"/>
  <c r="K877" i="264"/>
  <c r="K899" i="264"/>
  <c r="K908" i="264"/>
  <c r="K917" i="264"/>
  <c r="K926" i="264"/>
  <c r="K942" i="264"/>
  <c r="K958" i="264"/>
  <c r="K974" i="264"/>
  <c r="K990" i="264"/>
  <c r="K57" i="264"/>
  <c r="K60" i="264"/>
  <c r="K76" i="264"/>
  <c r="K79" i="264"/>
  <c r="K82" i="264"/>
  <c r="K85" i="264"/>
  <c r="K115" i="264"/>
  <c r="K139" i="264"/>
  <c r="K149" i="264"/>
  <c r="K155" i="264"/>
  <c r="K158" i="264"/>
  <c r="K189" i="264"/>
  <c r="K195" i="264"/>
  <c r="K198" i="264"/>
  <c r="K201" i="264"/>
  <c r="K207" i="264"/>
  <c r="K253" i="264"/>
  <c r="K259" i="264"/>
  <c r="K262" i="264"/>
  <c r="K265" i="264"/>
  <c r="K271" i="264"/>
  <c r="K299" i="264"/>
  <c r="K315" i="264"/>
  <c r="K331" i="264"/>
  <c r="K347" i="264"/>
  <c r="K363" i="264"/>
  <c r="K379" i="264"/>
  <c r="K395" i="264"/>
  <c r="K411" i="264"/>
  <c r="K427" i="264"/>
  <c r="K443" i="264"/>
  <c r="K459" i="264"/>
  <c r="K475" i="264"/>
  <c r="K491" i="264"/>
  <c r="K507" i="264"/>
  <c r="K523" i="264"/>
  <c r="K539" i="264"/>
  <c r="K555" i="264"/>
  <c r="K571" i="264"/>
  <c r="K587" i="264"/>
  <c r="K603" i="264"/>
  <c r="K619" i="264"/>
  <c r="K635" i="264"/>
  <c r="K651" i="264"/>
  <c r="K667" i="264"/>
  <c r="K677" i="264"/>
  <c r="K715" i="264"/>
  <c r="K721" i="264"/>
  <c r="K724" i="264"/>
  <c r="K727" i="264"/>
  <c r="K733" i="264"/>
  <c r="K749" i="264"/>
  <c r="K771" i="264"/>
  <c r="K777" i="264"/>
  <c r="K780" i="264"/>
  <c r="K783" i="264"/>
  <c r="K789" i="264"/>
  <c r="K811" i="264"/>
  <c r="K827" i="264"/>
  <c r="K843" i="264"/>
  <c r="K859" i="264"/>
  <c r="K875" i="264"/>
  <c r="K887" i="264"/>
  <c r="K915" i="264"/>
  <c r="K924" i="264"/>
  <c r="K940" i="264"/>
  <c r="K956" i="264"/>
  <c r="K972" i="264"/>
  <c r="K988" i="264"/>
  <c r="K991" i="264"/>
  <c r="K36" i="264"/>
  <c r="K74" i="264"/>
  <c r="K92" i="264"/>
  <c r="K106" i="264"/>
  <c r="K123" i="264"/>
  <c r="K133" i="264"/>
  <c r="K143" i="264"/>
  <c r="K205" i="264"/>
  <c r="K211" i="264"/>
  <c r="K214" i="264"/>
  <c r="K217" i="264"/>
  <c r="K223" i="264"/>
  <c r="K269" i="264"/>
  <c r="K275" i="264"/>
  <c r="K278" i="264"/>
  <c r="K281" i="264"/>
  <c r="K287" i="264"/>
  <c r="K303" i="264"/>
  <c r="K319" i="264"/>
  <c r="K335" i="264"/>
  <c r="K351" i="264"/>
  <c r="K367" i="264"/>
  <c r="K383" i="264"/>
  <c r="K399" i="264"/>
  <c r="K415" i="264"/>
  <c r="K431" i="264"/>
  <c r="K447" i="264"/>
  <c r="K463" i="264"/>
  <c r="K479" i="264"/>
  <c r="K495" i="264"/>
  <c r="K511" i="264"/>
  <c r="K527" i="264"/>
  <c r="K543" i="264"/>
  <c r="K559" i="264"/>
  <c r="K575" i="264"/>
  <c r="K591" i="264"/>
  <c r="K607" i="264"/>
  <c r="K623" i="264"/>
  <c r="K639" i="264"/>
  <c r="K655" i="264"/>
  <c r="K697" i="264"/>
  <c r="K700" i="264"/>
  <c r="K703" i="264"/>
  <c r="K709" i="264"/>
  <c r="K731" i="264"/>
  <c r="K747" i="264"/>
  <c r="K787" i="264"/>
  <c r="K821" i="264"/>
  <c r="K837" i="264"/>
  <c r="K853" i="264"/>
  <c r="K869" i="264"/>
  <c r="K885" i="264"/>
  <c r="K894" i="264"/>
  <c r="K903" i="264"/>
  <c r="K934" i="264"/>
  <c r="K950" i="264"/>
  <c r="K966" i="264"/>
  <c r="K982" i="264"/>
  <c r="F1028" i="264"/>
  <c r="K66" i="264"/>
  <c r="F1060" i="264"/>
  <c r="K98" i="264"/>
  <c r="F1126" i="264"/>
  <c r="K164" i="264"/>
  <c r="F1132" i="264"/>
  <c r="K170" i="264"/>
  <c r="F1138" i="264"/>
  <c r="K176" i="264"/>
  <c r="F1190" i="264"/>
  <c r="K228" i="264"/>
  <c r="F1254" i="264"/>
  <c r="K292" i="264"/>
  <c r="F1004" i="264"/>
  <c r="K42" i="264"/>
  <c r="F1001" i="264"/>
  <c r="K39" i="264"/>
  <c r="F1014" i="264"/>
  <c r="K52" i="264"/>
  <c r="F1082" i="264"/>
  <c r="K120" i="264"/>
  <c r="F1106" i="264"/>
  <c r="K144" i="264"/>
  <c r="F1018" i="264"/>
  <c r="K56" i="264"/>
  <c r="F1046" i="264"/>
  <c r="K84" i="264"/>
  <c r="F1100" i="264"/>
  <c r="K138" i="264"/>
  <c r="F1270" i="264"/>
  <c r="K308" i="264"/>
  <c r="F1286" i="264"/>
  <c r="K324" i="264"/>
  <c r="F1302" i="264"/>
  <c r="K340" i="264"/>
  <c r="F1318" i="264"/>
  <c r="K356" i="264"/>
  <c r="F1334" i="264"/>
  <c r="K372" i="264"/>
  <c r="F1350" i="264"/>
  <c r="K388" i="264"/>
  <c r="F1366" i="264"/>
  <c r="K404" i="264"/>
  <c r="F1025" i="264"/>
  <c r="K63" i="264"/>
  <c r="F1035" i="264"/>
  <c r="K73" i="264"/>
  <c r="F1050" i="264"/>
  <c r="K88" i="264"/>
  <c r="F1067" i="264"/>
  <c r="K105" i="264"/>
  <c r="F1094" i="264"/>
  <c r="K132" i="264"/>
  <c r="F1123" i="264"/>
  <c r="K161" i="264"/>
  <c r="F1032" i="264"/>
  <c r="K70" i="264"/>
  <c r="F1057" i="264"/>
  <c r="K95" i="264"/>
  <c r="F1064" i="264"/>
  <c r="K102" i="264"/>
  <c r="F1091" i="264"/>
  <c r="K129" i="264"/>
  <c r="F1071" i="264"/>
  <c r="K109" i="264"/>
  <c r="F1088" i="264"/>
  <c r="K126" i="264"/>
  <c r="F1007" i="264"/>
  <c r="K45" i="264"/>
  <c r="F1039" i="264"/>
  <c r="K77" i="264"/>
  <c r="F1078" i="264"/>
  <c r="K116" i="264"/>
  <c r="F1158" i="264"/>
  <c r="K196" i="264"/>
  <c r="F1164" i="264"/>
  <c r="K202" i="264"/>
  <c r="F1170" i="264"/>
  <c r="K208" i="264"/>
  <c r="F1010" i="264"/>
  <c r="K48" i="264"/>
  <c r="F1074" i="264"/>
  <c r="K112" i="264"/>
  <c r="F1134" i="264"/>
  <c r="K172" i="264"/>
  <c r="F1140" i="264"/>
  <c r="K178" i="264"/>
  <c r="F1146" i="264"/>
  <c r="K184" i="264"/>
  <c r="F1198" i="264"/>
  <c r="K236" i="264"/>
  <c r="F1003" i="264"/>
  <c r="K41" i="264"/>
  <c r="F1066" i="264"/>
  <c r="K104" i="264"/>
  <c r="F1110" i="264"/>
  <c r="K148" i="264"/>
  <c r="F1116" i="264"/>
  <c r="K154" i="264"/>
  <c r="F1122" i="264"/>
  <c r="K160" i="264"/>
  <c r="F1174" i="264"/>
  <c r="K212" i="264"/>
  <c r="F1238" i="264"/>
  <c r="K276" i="264"/>
  <c r="K93" i="264"/>
  <c r="F1058" i="264"/>
  <c r="K96" i="264"/>
  <c r="K118" i="264"/>
  <c r="K121" i="264"/>
  <c r="K124" i="264"/>
  <c r="F1092" i="264"/>
  <c r="K130" i="264"/>
  <c r="F1098" i="264"/>
  <c r="K136" i="264"/>
  <c r="K142" i="264"/>
  <c r="K145" i="264"/>
  <c r="F1150" i="264"/>
  <c r="K188" i="264"/>
  <c r="F1156" i="264"/>
  <c r="K194" i="264"/>
  <c r="F1162" i="264"/>
  <c r="K200" i="264"/>
  <c r="F1214" i="264"/>
  <c r="K252" i="264"/>
  <c r="F1382" i="264"/>
  <c r="K420" i="264"/>
  <c r="F1398" i="264"/>
  <c r="K436" i="264"/>
  <c r="F1414" i="264"/>
  <c r="K452" i="264"/>
  <c r="F1430" i="264"/>
  <c r="K468" i="264"/>
  <c r="F1446" i="264"/>
  <c r="K484" i="264"/>
  <c r="F1462" i="264"/>
  <c r="K500" i="264"/>
  <c r="F1478" i="264"/>
  <c r="K516" i="264"/>
  <c r="F1494" i="264"/>
  <c r="K532" i="264"/>
  <c r="F1510" i="264"/>
  <c r="K548" i="264"/>
  <c r="F1526" i="264"/>
  <c r="K564" i="264"/>
  <c r="F1542" i="264"/>
  <c r="K580" i="264"/>
  <c r="F1558" i="264"/>
  <c r="K596" i="264"/>
  <c r="F1574" i="264"/>
  <c r="K612" i="264"/>
  <c r="F1590" i="264"/>
  <c r="K628" i="264"/>
  <c r="F1606" i="264"/>
  <c r="K644" i="264"/>
  <c r="F1622" i="264"/>
  <c r="K660" i="264"/>
  <c r="F1042" i="264"/>
  <c r="K80" i="264"/>
  <c r="F1084" i="264"/>
  <c r="K122" i="264"/>
  <c r="F1102" i="264"/>
  <c r="K140" i="264"/>
  <c r="F1108" i="264"/>
  <c r="K146" i="264"/>
  <c r="F1114" i="264"/>
  <c r="K152" i="264"/>
  <c r="F1166" i="264"/>
  <c r="K204" i="264"/>
  <c r="F1230" i="264"/>
  <c r="K268" i="264"/>
  <c r="K44" i="264"/>
  <c r="K55" i="264"/>
  <c r="K58" i="264"/>
  <c r="K69" i="264"/>
  <c r="F1034" i="264"/>
  <c r="K72" i="264"/>
  <c r="K94" i="264"/>
  <c r="K97" i="264"/>
  <c r="K108" i="264"/>
  <c r="K119" i="264"/>
  <c r="F1090" i="264"/>
  <c r="K128" i="264"/>
  <c r="K134" i="264"/>
  <c r="K137" i="264"/>
  <c r="F1142" i="264"/>
  <c r="K180" i="264"/>
  <c r="F1148" i="264"/>
  <c r="K186" i="264"/>
  <c r="F1154" i="264"/>
  <c r="K192" i="264"/>
  <c r="F1206" i="264"/>
  <c r="K244" i="264"/>
  <c r="K37" i="264"/>
  <c r="K47" i="264"/>
  <c r="K50" i="264"/>
  <c r="K61" i="264"/>
  <c r="F1026" i="264"/>
  <c r="K64" i="264"/>
  <c r="K86" i="264"/>
  <c r="K89" i="264"/>
  <c r="K100" i="264"/>
  <c r="K111" i="264"/>
  <c r="K114" i="264"/>
  <c r="F1118" i="264"/>
  <c r="K156" i="264"/>
  <c r="F1124" i="264"/>
  <c r="K162" i="264"/>
  <c r="F1130" i="264"/>
  <c r="K168" i="264"/>
  <c r="F1182" i="264"/>
  <c r="K220" i="264"/>
  <c r="F1246" i="264"/>
  <c r="K284" i="264"/>
  <c r="F1633" i="264"/>
  <c r="K671" i="264"/>
  <c r="F1222" i="264"/>
  <c r="K260" i="264"/>
  <c r="F1262" i="264"/>
  <c r="K300" i="264"/>
  <c r="F1278" i="264"/>
  <c r="K316" i="264"/>
  <c r="F1294" i="264"/>
  <c r="K332" i="264"/>
  <c r="F1310" i="264"/>
  <c r="K348" i="264"/>
  <c r="F1326" i="264"/>
  <c r="K364" i="264"/>
  <c r="F1342" i="264"/>
  <c r="K380" i="264"/>
  <c r="F1358" i="264"/>
  <c r="K396" i="264"/>
  <c r="F1374" i="264"/>
  <c r="K412" i="264"/>
  <c r="F1390" i="264"/>
  <c r="K428" i="264"/>
  <c r="F1406" i="264"/>
  <c r="K444" i="264"/>
  <c r="F1422" i="264"/>
  <c r="K460" i="264"/>
  <c r="F1438" i="264"/>
  <c r="K476" i="264"/>
  <c r="F1454" i="264"/>
  <c r="K492" i="264"/>
  <c r="F1470" i="264"/>
  <c r="K508" i="264"/>
  <c r="F1486" i="264"/>
  <c r="K524" i="264"/>
  <c r="F1502" i="264"/>
  <c r="K540" i="264"/>
  <c r="F1518" i="264"/>
  <c r="K556" i="264"/>
  <c r="F1534" i="264"/>
  <c r="K572" i="264"/>
  <c r="F1550" i="264"/>
  <c r="K588" i="264"/>
  <c r="F1566" i="264"/>
  <c r="K604" i="264"/>
  <c r="F1582" i="264"/>
  <c r="K620" i="264"/>
  <c r="F1598" i="264"/>
  <c r="K636" i="264"/>
  <c r="F1614" i="264"/>
  <c r="K652" i="264"/>
  <c r="F1630" i="264"/>
  <c r="K668" i="264"/>
  <c r="F1660" i="264"/>
  <c r="K698" i="264"/>
  <c r="F1666" i="264"/>
  <c r="K704" i="264"/>
  <c r="F1672" i="264"/>
  <c r="K710" i="264"/>
  <c r="F1706" i="264"/>
  <c r="K744" i="264"/>
  <c r="F1722" i="264"/>
  <c r="K760" i="264"/>
  <c r="F1762" i="264"/>
  <c r="K800" i="264"/>
  <c r="F1890" i="264"/>
  <c r="K928" i="264"/>
  <c r="F1906" i="264"/>
  <c r="K944" i="264"/>
  <c r="F1922" i="264"/>
  <c r="K960" i="264"/>
  <c r="F1938" i="264"/>
  <c r="K976" i="264"/>
  <c r="K674" i="264"/>
  <c r="F1642" i="264"/>
  <c r="K680" i="264"/>
  <c r="F1648" i="264"/>
  <c r="K686" i="264"/>
  <c r="K695" i="264"/>
  <c r="F1866" i="264"/>
  <c r="K904" i="264"/>
  <c r="F1676" i="264"/>
  <c r="K714" i="264"/>
  <c r="F1682" i="264"/>
  <c r="K720" i="264"/>
  <c r="F1738" i="264"/>
  <c r="K776" i="264"/>
  <c r="F1778" i="264"/>
  <c r="K816" i="264"/>
  <c r="F1794" i="264"/>
  <c r="K832" i="264"/>
  <c r="F1810" i="264"/>
  <c r="K848" i="264"/>
  <c r="F1826" i="264"/>
  <c r="K864" i="264"/>
  <c r="F1842" i="264"/>
  <c r="K880" i="264"/>
  <c r="K210" i="264"/>
  <c r="K218" i="264"/>
  <c r="K226" i="264"/>
  <c r="K234" i="264"/>
  <c r="K242" i="264"/>
  <c r="K250" i="264"/>
  <c r="K258" i="264"/>
  <c r="K266" i="264"/>
  <c r="K274" i="264"/>
  <c r="K282" i="264"/>
  <c r="K290" i="264"/>
  <c r="K298" i="264"/>
  <c r="K306" i="264"/>
  <c r="K314" i="264"/>
  <c r="K322" i="264"/>
  <c r="K330" i="264"/>
  <c r="K338" i="264"/>
  <c r="K346" i="264"/>
  <c r="K354" i="264"/>
  <c r="K362" i="264"/>
  <c r="K370" i="264"/>
  <c r="K378" i="264"/>
  <c r="K386" i="264"/>
  <c r="K394" i="264"/>
  <c r="K402" i="264"/>
  <c r="K410" i="264"/>
  <c r="K418" i="264"/>
  <c r="K426" i="264"/>
  <c r="K434" i="264"/>
  <c r="K442" i="264"/>
  <c r="K450" i="264"/>
  <c r="K458" i="264"/>
  <c r="K466" i="264"/>
  <c r="K474" i="264"/>
  <c r="K482" i="264"/>
  <c r="K490" i="264"/>
  <c r="K498" i="264"/>
  <c r="K506" i="264"/>
  <c r="K514" i="264"/>
  <c r="K522" i="264"/>
  <c r="K530" i="264"/>
  <c r="K538" i="264"/>
  <c r="K546" i="264"/>
  <c r="K554" i="264"/>
  <c r="K562" i="264"/>
  <c r="K570" i="264"/>
  <c r="K578" i="264"/>
  <c r="K586" i="264"/>
  <c r="K594" i="264"/>
  <c r="K602" i="264"/>
  <c r="K610" i="264"/>
  <c r="K618" i="264"/>
  <c r="K626" i="264"/>
  <c r="K634" i="264"/>
  <c r="K642" i="264"/>
  <c r="K650" i="264"/>
  <c r="K658" i="264"/>
  <c r="K666" i="264"/>
  <c r="F1634" i="264"/>
  <c r="K672" i="264"/>
  <c r="F1652" i="264"/>
  <c r="K690" i="264"/>
  <c r="F1658" i="264"/>
  <c r="K696" i="264"/>
  <c r="F1664" i="264"/>
  <c r="K702" i="264"/>
  <c r="K711" i="264"/>
  <c r="F1882" i="264"/>
  <c r="K920" i="264"/>
  <c r="F1640" i="264"/>
  <c r="K678" i="264"/>
  <c r="F1692" i="264"/>
  <c r="K730" i="264"/>
  <c r="F1698" i="264"/>
  <c r="K736" i="264"/>
  <c r="F1714" i="264"/>
  <c r="K752" i="264"/>
  <c r="F1754" i="264"/>
  <c r="K792" i="264"/>
  <c r="F1858" i="264"/>
  <c r="K896" i="264"/>
  <c r="F1898" i="264"/>
  <c r="K936" i="264"/>
  <c r="F1914" i="264"/>
  <c r="K952" i="264"/>
  <c r="F1930" i="264"/>
  <c r="K968" i="264"/>
  <c r="K216" i="264"/>
  <c r="K224" i="264"/>
  <c r="K232" i="264"/>
  <c r="K240" i="264"/>
  <c r="K248" i="264"/>
  <c r="K256" i="264"/>
  <c r="K264" i="264"/>
  <c r="K272" i="264"/>
  <c r="K280" i="264"/>
  <c r="K288" i="264"/>
  <c r="K296" i="264"/>
  <c r="K304" i="264"/>
  <c r="K312" i="264"/>
  <c r="K320" i="264"/>
  <c r="K328" i="264"/>
  <c r="K336" i="264"/>
  <c r="K344" i="264"/>
  <c r="K352" i="264"/>
  <c r="K360" i="264"/>
  <c r="K368" i="264"/>
  <c r="K376" i="264"/>
  <c r="K384" i="264"/>
  <c r="K392" i="264"/>
  <c r="K400" i="264"/>
  <c r="K408" i="264"/>
  <c r="K416" i="264"/>
  <c r="K424" i="264"/>
  <c r="K432" i="264"/>
  <c r="K440" i="264"/>
  <c r="K448" i="264"/>
  <c r="K456" i="264"/>
  <c r="K464" i="264"/>
  <c r="K472" i="264"/>
  <c r="K480" i="264"/>
  <c r="K488" i="264"/>
  <c r="K496" i="264"/>
  <c r="K504" i="264"/>
  <c r="K512" i="264"/>
  <c r="K520" i="264"/>
  <c r="K528" i="264"/>
  <c r="K536" i="264"/>
  <c r="K544" i="264"/>
  <c r="K552" i="264"/>
  <c r="K560" i="264"/>
  <c r="K568" i="264"/>
  <c r="K576" i="264"/>
  <c r="K584" i="264"/>
  <c r="K592" i="264"/>
  <c r="K600" i="264"/>
  <c r="K608" i="264"/>
  <c r="K616" i="264"/>
  <c r="K624" i="264"/>
  <c r="K632" i="264"/>
  <c r="K640" i="264"/>
  <c r="K648" i="264"/>
  <c r="K656" i="264"/>
  <c r="K664" i="264"/>
  <c r="F1668" i="264"/>
  <c r="K706" i="264"/>
  <c r="F1674" i="264"/>
  <c r="K712" i="264"/>
  <c r="F1730" i="264"/>
  <c r="K768" i="264"/>
  <c r="F1770" i="264"/>
  <c r="K808" i="264"/>
  <c r="F1632" i="264"/>
  <c r="K670" i="264"/>
  <c r="K682" i="264"/>
  <c r="F1644" i="264"/>
  <c r="F1650" i="264"/>
  <c r="K688" i="264"/>
  <c r="F1656" i="264"/>
  <c r="K694" i="264"/>
  <c r="F1786" i="264"/>
  <c r="K824" i="264"/>
  <c r="F1802" i="264"/>
  <c r="K840" i="264"/>
  <c r="F1818" i="264"/>
  <c r="K856" i="264"/>
  <c r="F1834" i="264"/>
  <c r="K872" i="264"/>
  <c r="F1874" i="264"/>
  <c r="K912" i="264"/>
  <c r="K294" i="264"/>
  <c r="K302" i="264"/>
  <c r="K310" i="264"/>
  <c r="K318" i="264"/>
  <c r="K326" i="264"/>
  <c r="K334" i="264"/>
  <c r="K342" i="264"/>
  <c r="K350" i="264"/>
  <c r="K358" i="264"/>
  <c r="K366" i="264"/>
  <c r="K374" i="264"/>
  <c r="K382" i="264"/>
  <c r="K390" i="264"/>
  <c r="K398" i="264"/>
  <c r="K406" i="264"/>
  <c r="K414" i="264"/>
  <c r="K422" i="264"/>
  <c r="K430" i="264"/>
  <c r="K438" i="264"/>
  <c r="K446" i="264"/>
  <c r="K454" i="264"/>
  <c r="K462" i="264"/>
  <c r="K470" i="264"/>
  <c r="K478" i="264"/>
  <c r="K486" i="264"/>
  <c r="K494" i="264"/>
  <c r="K502" i="264"/>
  <c r="K510" i="264"/>
  <c r="K518" i="264"/>
  <c r="K526" i="264"/>
  <c r="K534" i="264"/>
  <c r="K542" i="264"/>
  <c r="K550" i="264"/>
  <c r="K558" i="264"/>
  <c r="K566" i="264"/>
  <c r="K574" i="264"/>
  <c r="K582" i="264"/>
  <c r="K590" i="264"/>
  <c r="K598" i="264"/>
  <c r="K606" i="264"/>
  <c r="K614" i="264"/>
  <c r="K622" i="264"/>
  <c r="K630" i="264"/>
  <c r="K638" i="264"/>
  <c r="K646" i="264"/>
  <c r="K654" i="264"/>
  <c r="K662" i="264"/>
  <c r="K676" i="264"/>
  <c r="K679" i="264"/>
  <c r="F1684" i="264"/>
  <c r="K722" i="264"/>
  <c r="F1690" i="264"/>
  <c r="K728" i="264"/>
  <c r="F1746" i="264"/>
  <c r="K784" i="264"/>
  <c r="F1850" i="264"/>
  <c r="K888" i="264"/>
  <c r="K718" i="264"/>
  <c r="K726" i="264"/>
  <c r="K734" i="264"/>
  <c r="K742" i="264"/>
  <c r="K750" i="264"/>
  <c r="K758" i="264"/>
  <c r="K766" i="264"/>
  <c r="K774" i="264"/>
  <c r="K782" i="264"/>
  <c r="K790" i="264"/>
  <c r="K798" i="264"/>
  <c r="K806" i="264"/>
  <c r="K814" i="264"/>
  <c r="K822" i="264"/>
  <c r="K830" i="264"/>
  <c r="K838" i="264"/>
  <c r="K846" i="264"/>
  <c r="K854" i="264"/>
  <c r="K862" i="264"/>
  <c r="K870" i="264"/>
  <c r="K878" i="264"/>
  <c r="K737" i="264"/>
  <c r="K745" i="264"/>
  <c r="K753" i="264"/>
  <c r="K793" i="264"/>
  <c r="K817" i="264"/>
  <c r="K825" i="264"/>
  <c r="K833" i="264"/>
  <c r="K841" i="264"/>
  <c r="K849" i="264"/>
  <c r="K857" i="264"/>
  <c r="K865" i="264"/>
  <c r="K873" i="264"/>
  <c r="K881" i="264"/>
  <c r="K889" i="264"/>
  <c r="K897" i="264"/>
  <c r="K905" i="264"/>
  <c r="K913" i="264"/>
  <c r="K921" i="264"/>
  <c r="K929" i="264"/>
  <c r="K937" i="264"/>
  <c r="K945" i="264"/>
  <c r="K953" i="264"/>
  <c r="K961" i="264"/>
  <c r="K969" i="264"/>
  <c r="K977" i="264"/>
  <c r="K985" i="264"/>
  <c r="K993" i="264"/>
  <c r="K738" i="264"/>
  <c r="K746" i="264"/>
  <c r="K754" i="264"/>
  <c r="K762" i="264"/>
  <c r="K770" i="264"/>
  <c r="K778" i="264"/>
  <c r="K786" i="264"/>
  <c r="K794" i="264"/>
  <c r="K802" i="264"/>
  <c r="K810" i="264"/>
  <c r="K818" i="264"/>
  <c r="K826" i="264"/>
  <c r="K834" i="264"/>
  <c r="K842" i="264"/>
  <c r="K850" i="264"/>
  <c r="K858" i="264"/>
  <c r="K866" i="264"/>
  <c r="K874" i="264"/>
  <c r="K882" i="264"/>
  <c r="K890" i="264"/>
  <c r="K898" i="264"/>
  <c r="K906" i="264"/>
  <c r="K914" i="264"/>
  <c r="K922" i="264"/>
  <c r="K930" i="264"/>
  <c r="K938" i="264"/>
  <c r="K946" i="264"/>
  <c r="K954" i="264"/>
  <c r="K962" i="264"/>
  <c r="K970" i="264"/>
  <c r="K978" i="264"/>
  <c r="K986" i="264"/>
  <c r="K994" i="264"/>
  <c r="K984" i="264"/>
  <c r="K992" i="264"/>
  <c r="K931" i="264"/>
  <c r="K939" i="264"/>
  <c r="K947" i="264"/>
  <c r="K955" i="264"/>
  <c r="K963" i="264"/>
  <c r="K971" i="264"/>
  <c r="K979" i="264"/>
  <c r="K987" i="264"/>
  <c r="N20" i="81"/>
  <c r="O26" i="66"/>
  <c r="O12" i="66" s="1"/>
  <c r="L26" i="66"/>
  <c r="L12" i="66"/>
  <c r="R16" i="36"/>
  <c r="X15" i="4"/>
  <c r="V224" i="38"/>
  <c r="U224" i="38"/>
  <c r="T224" i="38"/>
  <c r="S224" i="38"/>
  <c r="R224" i="38"/>
  <c r="V223" i="38"/>
  <c r="U223" i="38"/>
  <c r="T223" i="38"/>
  <c r="S223" i="38"/>
  <c r="R223" i="38"/>
  <c r="V222" i="38"/>
  <c r="U222" i="38"/>
  <c r="T222" i="38"/>
  <c r="S222" i="38"/>
  <c r="R222" i="38"/>
  <c r="V221" i="38"/>
  <c r="U221" i="38"/>
  <c r="T221" i="38"/>
  <c r="S221" i="38"/>
  <c r="R221" i="38"/>
  <c r="V100" i="37"/>
  <c r="U100" i="37"/>
  <c r="T100" i="37"/>
  <c r="S100" i="37"/>
  <c r="R100" i="37"/>
  <c r="V102" i="36"/>
  <c r="U102" i="36"/>
  <c r="T102" i="36"/>
  <c r="S102" i="36"/>
  <c r="R102" i="36"/>
  <c r="T102" i="60"/>
  <c r="Y52" i="4"/>
  <c r="Z52" i="4"/>
  <c r="AA52" i="4"/>
  <c r="AB52" i="4"/>
  <c r="X52" i="4"/>
  <c r="O90" i="56"/>
  <c r="O91" i="56"/>
  <c r="O89" i="56"/>
  <c r="O82" i="56"/>
  <c r="O83" i="56"/>
  <c r="O84" i="56"/>
  <c r="O81" i="56"/>
  <c r="I12" i="206"/>
  <c r="J12" i="206"/>
  <c r="K12" i="206"/>
  <c r="L12" i="206"/>
  <c r="M12" i="206"/>
  <c r="I13" i="206"/>
  <c r="J13" i="206"/>
  <c r="K13" i="206"/>
  <c r="L13" i="206"/>
  <c r="M13" i="206"/>
  <c r="I14" i="206"/>
  <c r="J14" i="206"/>
  <c r="K14" i="206"/>
  <c r="L14" i="206"/>
  <c r="M14" i="206"/>
  <c r="I15" i="206"/>
  <c r="J15" i="206"/>
  <c r="K15" i="206"/>
  <c r="L15" i="206"/>
  <c r="M15" i="206"/>
  <c r="I16" i="206"/>
  <c r="J16" i="206"/>
  <c r="K16" i="206"/>
  <c r="L16" i="206"/>
  <c r="M16" i="206"/>
  <c r="I17" i="206"/>
  <c r="J17" i="206"/>
  <c r="K17" i="206"/>
  <c r="L17" i="206"/>
  <c r="M17" i="206"/>
  <c r="I18" i="206"/>
  <c r="J18" i="206"/>
  <c r="K18" i="206"/>
  <c r="L18" i="206"/>
  <c r="M18" i="206"/>
  <c r="I19" i="206"/>
  <c r="J19" i="206"/>
  <c r="K19" i="206"/>
  <c r="L19" i="206"/>
  <c r="M19" i="206"/>
  <c r="I20" i="206"/>
  <c r="J20" i="206"/>
  <c r="K20" i="206"/>
  <c r="L20" i="206"/>
  <c r="M20" i="206"/>
  <c r="I21" i="206"/>
  <c r="J21" i="206"/>
  <c r="K21" i="206"/>
  <c r="L21" i="206"/>
  <c r="M21" i="206"/>
  <c r="I22" i="206"/>
  <c r="J22" i="206"/>
  <c r="K22" i="206"/>
  <c r="L22" i="206"/>
  <c r="M22" i="206"/>
  <c r="M23" i="206"/>
  <c r="L23" i="206"/>
  <c r="R13" i="54"/>
  <c r="M55" i="239"/>
  <c r="L55" i="239"/>
  <c r="M25" i="239"/>
  <c r="M60" i="239" s="1"/>
  <c r="L25" i="239"/>
  <c r="L60" i="239" s="1"/>
  <c r="K25" i="239"/>
  <c r="J25" i="239"/>
  <c r="J17" i="239"/>
  <c r="M18" i="239"/>
  <c r="L18" i="239"/>
  <c r="K18" i="239"/>
  <c r="J18" i="239"/>
  <c r="M17" i="239"/>
  <c r="L17" i="239"/>
  <c r="K17" i="239"/>
  <c r="S19" i="27"/>
  <c r="R19" i="27"/>
  <c r="Q19" i="27"/>
  <c r="P19" i="27"/>
  <c r="O19" i="27"/>
  <c r="S18" i="27"/>
  <c r="R18" i="27"/>
  <c r="Q18" i="27"/>
  <c r="P18" i="27"/>
  <c r="O18" i="27"/>
  <c r="S17" i="27"/>
  <c r="R17" i="27"/>
  <c r="Q17" i="27"/>
  <c r="P17" i="27"/>
  <c r="O17" i="27"/>
  <c r="S16" i="27"/>
  <c r="R16" i="27"/>
  <c r="Q16" i="27"/>
  <c r="P16" i="27"/>
  <c r="O16" i="27"/>
  <c r="S13" i="27"/>
  <c r="R13" i="27"/>
  <c r="Q13" i="27"/>
  <c r="P13" i="27"/>
  <c r="O13" i="27"/>
  <c r="S12" i="27"/>
  <c r="S14" i="27"/>
  <c r="R12" i="27"/>
  <c r="R14" i="27"/>
  <c r="Q12" i="27"/>
  <c r="P12" i="27"/>
  <c r="P14" i="27" s="1"/>
  <c r="J13" i="266" s="1"/>
  <c r="O12" i="27"/>
  <c r="P14" i="66"/>
  <c r="O14" i="66"/>
  <c r="N14" i="66"/>
  <c r="M14" i="66"/>
  <c r="L14" i="66"/>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V16" i="61"/>
  <c r="U16" i="61"/>
  <c r="T16" i="61"/>
  <c r="S16" i="61"/>
  <c r="R16" i="61"/>
  <c r="V15" i="61"/>
  <c r="U15" i="61"/>
  <c r="T15" i="61"/>
  <c r="S15" i="61"/>
  <c r="R15" i="61"/>
  <c r="V13" i="61"/>
  <c r="U13" i="61"/>
  <c r="T13" i="61"/>
  <c r="S13" i="61"/>
  <c r="R13" i="61"/>
  <c r="V169" i="61"/>
  <c r="U169" i="61"/>
  <c r="T169" i="61"/>
  <c r="V33" i="41"/>
  <c r="U33" i="41"/>
  <c r="T33" i="41"/>
  <c r="S33" i="41"/>
  <c r="R33" i="41"/>
  <c r="V20" i="41"/>
  <c r="U20" i="41"/>
  <c r="T20" i="41"/>
  <c r="S20" i="41"/>
  <c r="V19" i="41"/>
  <c r="U19" i="41"/>
  <c r="T19" i="41"/>
  <c r="S19" i="41"/>
  <c r="V30" i="41"/>
  <c r="U30" i="41"/>
  <c r="T30" i="41"/>
  <c r="S30" i="41"/>
  <c r="R30" i="41"/>
  <c r="V29" i="41"/>
  <c r="U29" i="41"/>
  <c r="T29" i="41"/>
  <c r="S29" i="41"/>
  <c r="R29" i="41"/>
  <c r="V28" i="41"/>
  <c r="U28" i="41"/>
  <c r="T28" i="41"/>
  <c r="S28" i="41"/>
  <c r="R28" i="41"/>
  <c r="V27" i="41"/>
  <c r="U27" i="41"/>
  <c r="T27" i="41"/>
  <c r="S27" i="41"/>
  <c r="R27" i="41"/>
  <c r="V26" i="41"/>
  <c r="U26" i="41"/>
  <c r="T26" i="41"/>
  <c r="S26" i="41"/>
  <c r="R26" i="41"/>
  <c r="V25" i="41"/>
  <c r="U25" i="41"/>
  <c r="T25" i="41"/>
  <c r="S25" i="41"/>
  <c r="R25" i="41"/>
  <c r="V24" i="41"/>
  <c r="U24" i="41"/>
  <c r="T24" i="41"/>
  <c r="S24" i="41"/>
  <c r="R24" i="41"/>
  <c r="X18" i="39"/>
  <c r="W18" i="39"/>
  <c r="V18" i="39"/>
  <c r="U18" i="39"/>
  <c r="S14" i="41"/>
  <c r="T14" i="41"/>
  <c r="K43" i="266" s="1"/>
  <c r="U14" i="41"/>
  <c r="V14" i="41"/>
  <c r="M43" i="266" s="1"/>
  <c r="S15" i="41"/>
  <c r="T15" i="41"/>
  <c r="U15" i="41"/>
  <c r="V15" i="41"/>
  <c r="S16" i="41"/>
  <c r="J48" i="266" s="1"/>
  <c r="T16" i="41"/>
  <c r="K48" i="266" s="1"/>
  <c r="U16" i="41"/>
  <c r="L48" i="266" s="1"/>
  <c r="V16" i="41"/>
  <c r="M48" i="266" s="1"/>
  <c r="S17" i="41"/>
  <c r="T17" i="41"/>
  <c r="U17" i="41"/>
  <c r="V17" i="41"/>
  <c r="S18" i="41"/>
  <c r="J50" i="266" s="1"/>
  <c r="T18" i="41"/>
  <c r="U18" i="41"/>
  <c r="L50" i="266" s="1"/>
  <c r="V18" i="41"/>
  <c r="M50" i="266" s="1"/>
  <c r="T18" i="39"/>
  <c r="P26" i="66"/>
  <c r="M26" i="66"/>
  <c r="M12" i="66" s="1"/>
  <c r="Q14" i="27"/>
  <c r="K13" i="266" s="1"/>
  <c r="R26" i="3"/>
  <c r="Q26" i="3"/>
  <c r="P26" i="3"/>
  <c r="O26" i="3"/>
  <c r="N26" i="3"/>
  <c r="R15" i="3"/>
  <c r="Q15" i="3"/>
  <c r="P15" i="3"/>
  <c r="O15" i="3"/>
  <c r="N15" i="3"/>
  <c r="R13" i="3"/>
  <c r="Q13" i="3"/>
  <c r="P13" i="3"/>
  <c r="O13" i="3"/>
  <c r="N13" i="3"/>
  <c r="R12" i="3"/>
  <c r="R16" i="3" s="1"/>
  <c r="Q12" i="3"/>
  <c r="P12" i="3"/>
  <c r="O12" i="3"/>
  <c r="J337" i="129"/>
  <c r="J336" i="129"/>
  <c r="J335" i="129"/>
  <c r="J334" i="129"/>
  <c r="J329" i="129"/>
  <c r="J328" i="129"/>
  <c r="J327" i="129"/>
  <c r="J326" i="129"/>
  <c r="J321" i="129"/>
  <c r="J320" i="129"/>
  <c r="J319" i="129"/>
  <c r="J318" i="129"/>
  <c r="J313" i="129"/>
  <c r="J312" i="129"/>
  <c r="J311" i="129"/>
  <c r="J310" i="129"/>
  <c r="J305" i="129"/>
  <c r="J304" i="129"/>
  <c r="J303" i="129"/>
  <c r="J302" i="129"/>
  <c r="J297" i="129"/>
  <c r="J296" i="129"/>
  <c r="J295" i="129"/>
  <c r="J294" i="129"/>
  <c r="J289" i="129"/>
  <c r="J288" i="129"/>
  <c r="J287" i="129"/>
  <c r="J286" i="129"/>
  <c r="J281" i="129"/>
  <c r="J280" i="129"/>
  <c r="J279" i="129"/>
  <c r="J278" i="129"/>
  <c r="J271" i="129"/>
  <c r="J270" i="129"/>
  <c r="J269" i="129"/>
  <c r="J268" i="129"/>
  <c r="J263" i="129"/>
  <c r="J262" i="129"/>
  <c r="J261" i="129"/>
  <c r="J260" i="129"/>
  <c r="J255" i="129"/>
  <c r="J254" i="129"/>
  <c r="J253" i="129"/>
  <c r="J252" i="129"/>
  <c r="J247" i="129"/>
  <c r="J246" i="129"/>
  <c r="J245" i="129"/>
  <c r="J244" i="129"/>
  <c r="J239" i="129"/>
  <c r="J238" i="129"/>
  <c r="J237" i="129"/>
  <c r="J236" i="129"/>
  <c r="J231" i="129"/>
  <c r="J230" i="129"/>
  <c r="J229" i="129"/>
  <c r="J228" i="129"/>
  <c r="J223" i="129"/>
  <c r="J222" i="129"/>
  <c r="J221" i="129"/>
  <c r="J220" i="129"/>
  <c r="J215" i="129"/>
  <c r="J214" i="129"/>
  <c r="J213" i="129"/>
  <c r="J212" i="129"/>
  <c r="J205" i="129"/>
  <c r="J204" i="129"/>
  <c r="J203" i="129"/>
  <c r="J202" i="129"/>
  <c r="J197" i="129"/>
  <c r="J196" i="129"/>
  <c r="J195" i="129"/>
  <c r="J194" i="129"/>
  <c r="J189" i="129"/>
  <c r="J188" i="129"/>
  <c r="J187" i="129"/>
  <c r="J186" i="129"/>
  <c r="J181" i="129"/>
  <c r="J180" i="129"/>
  <c r="J179" i="129"/>
  <c r="J178" i="129"/>
  <c r="J173" i="129"/>
  <c r="J172" i="129"/>
  <c r="J171" i="129"/>
  <c r="J170" i="129"/>
  <c r="J165" i="129"/>
  <c r="J164" i="129"/>
  <c r="J163" i="129"/>
  <c r="J162" i="129"/>
  <c r="J157" i="129"/>
  <c r="J156" i="129"/>
  <c r="J155" i="129"/>
  <c r="J154" i="129"/>
  <c r="J149" i="129"/>
  <c r="J148" i="129"/>
  <c r="J147" i="129"/>
  <c r="J146" i="129"/>
  <c r="J139" i="129"/>
  <c r="J138" i="129"/>
  <c r="J137" i="129"/>
  <c r="J136" i="129"/>
  <c r="J131" i="129"/>
  <c r="J130" i="129"/>
  <c r="J129" i="129"/>
  <c r="J128" i="129"/>
  <c r="J123" i="129"/>
  <c r="J122" i="129"/>
  <c r="J121" i="129"/>
  <c r="J120" i="129"/>
  <c r="J115" i="129"/>
  <c r="J114" i="129"/>
  <c r="J113" i="129"/>
  <c r="J112" i="129"/>
  <c r="J107" i="129"/>
  <c r="J106" i="129"/>
  <c r="J105" i="129"/>
  <c r="J104" i="129"/>
  <c r="J99" i="129"/>
  <c r="J98" i="129"/>
  <c r="J97" i="129"/>
  <c r="J96" i="129"/>
  <c r="J91" i="129"/>
  <c r="J90" i="129"/>
  <c r="J89" i="129"/>
  <c r="J88" i="129"/>
  <c r="J83" i="129"/>
  <c r="J82" i="129"/>
  <c r="J81" i="129"/>
  <c r="J80" i="129"/>
  <c r="J73" i="129"/>
  <c r="J72" i="129"/>
  <c r="J71" i="129"/>
  <c r="J70" i="129"/>
  <c r="J65" i="129"/>
  <c r="J64" i="129"/>
  <c r="J63" i="129"/>
  <c r="J62" i="129"/>
  <c r="J57" i="129"/>
  <c r="J56" i="129"/>
  <c r="J55" i="129"/>
  <c r="J54" i="129"/>
  <c r="J49" i="129"/>
  <c r="J48" i="129"/>
  <c r="J47" i="129"/>
  <c r="J46" i="129"/>
  <c r="J41" i="129"/>
  <c r="J40" i="129"/>
  <c r="J39" i="129"/>
  <c r="J38" i="129"/>
  <c r="J33" i="129"/>
  <c r="J32" i="129"/>
  <c r="J31" i="129"/>
  <c r="J30" i="129"/>
  <c r="J25" i="129"/>
  <c r="J24" i="129"/>
  <c r="J23" i="129"/>
  <c r="P69" i="232"/>
  <c r="E40" i="273"/>
  <c r="T83" i="204"/>
  <c r="S83" i="204"/>
  <c r="R83" i="204"/>
  <c r="Q83" i="204"/>
  <c r="P83" i="204"/>
  <c r="T66" i="204"/>
  <c r="I25" i="273" s="1"/>
  <c r="I29" i="273" s="1"/>
  <c r="I9" i="273" s="1"/>
  <c r="M90" i="275" s="1"/>
  <c r="S66" i="204"/>
  <c r="H25" i="273" s="1"/>
  <c r="H29" i="273" s="1"/>
  <c r="H9" i="273" s="1"/>
  <c r="L90" i="275" s="1"/>
  <c r="R66" i="204"/>
  <c r="G25" i="273" s="1"/>
  <c r="G29" i="273" s="1"/>
  <c r="G9" i="273" s="1"/>
  <c r="K90" i="275" s="1"/>
  <c r="X190" i="53"/>
  <c r="Y190" i="53"/>
  <c r="Z190" i="53"/>
  <c r="X19" i="4"/>
  <c r="Q77" i="205"/>
  <c r="Q50" i="205"/>
  <c r="Q49" i="205"/>
  <c r="Q48" i="205"/>
  <c r="Q47" i="205"/>
  <c r="Q43" i="205"/>
  <c r="Q42" i="205"/>
  <c r="Q41" i="205"/>
  <c r="Q40" i="205"/>
  <c r="Q39" i="205"/>
  <c r="Q38" i="205"/>
  <c r="Q37" i="205"/>
  <c r="Q36" i="205"/>
  <c r="Q35" i="205"/>
  <c r="Q27" i="205"/>
  <c r="Q28" i="205"/>
  <c r="Q29" i="205"/>
  <c r="Q26" i="205"/>
  <c r="Q15" i="205"/>
  <c r="Q16" i="205"/>
  <c r="Q17" i="205"/>
  <c r="Q18" i="205"/>
  <c r="Q19" i="205"/>
  <c r="Q20" i="205"/>
  <c r="Q21" i="205"/>
  <c r="Q22" i="205"/>
  <c r="Y15" i="70"/>
  <c r="Z15" i="70"/>
  <c r="AA15" i="70"/>
  <c r="AB15" i="70"/>
  <c r="X15" i="70"/>
  <c r="O15" i="70"/>
  <c r="Y19" i="70"/>
  <c r="Z19" i="70"/>
  <c r="AA19" i="70"/>
  <c r="AB19" i="70"/>
  <c r="X14" i="70"/>
  <c r="M22" i="240"/>
  <c r="M23" i="240"/>
  <c r="M24" i="240"/>
  <c r="N22" i="240"/>
  <c r="N24" i="240"/>
  <c r="Y14" i="70"/>
  <c r="Z14" i="70"/>
  <c r="AA14" i="70"/>
  <c r="AA17" i="70" s="1"/>
  <c r="AB14" i="70"/>
  <c r="Y13" i="70"/>
  <c r="Z13" i="70"/>
  <c r="AA13" i="70"/>
  <c r="AB13" i="70"/>
  <c r="X13" i="70"/>
  <c r="X12" i="70"/>
  <c r="O14" i="70"/>
  <c r="O13" i="70"/>
  <c r="Y12" i="70"/>
  <c r="Y17" i="70" s="1"/>
  <c r="Y21" i="70" s="1"/>
  <c r="Z12" i="70"/>
  <c r="Z17" i="70" s="1"/>
  <c r="AA12" i="70"/>
  <c r="AB12" i="70"/>
  <c r="J159" i="155"/>
  <c r="J123" i="155"/>
  <c r="L280" i="155"/>
  <c r="L278" i="155"/>
  <c r="J280" i="155"/>
  <c r="J279" i="155"/>
  <c r="J278" i="155"/>
  <c r="H68" i="194"/>
  <c r="J224" i="155"/>
  <c r="J215" i="155"/>
  <c r="J141" i="155"/>
  <c r="K68" i="155"/>
  <c r="K31" i="155"/>
  <c r="K19" i="155"/>
  <c r="K36" i="155" s="1"/>
  <c r="K56" i="155"/>
  <c r="K78" i="155" s="1"/>
  <c r="J56" i="155"/>
  <c r="J78" i="155" s="1"/>
  <c r="J68" i="155"/>
  <c r="J31" i="155"/>
  <c r="J36" i="155" s="1"/>
  <c r="Q92" i="56"/>
  <c r="R92" i="56"/>
  <c r="S92" i="56"/>
  <c r="R69" i="56"/>
  <c r="S69" i="56"/>
  <c r="S41" i="56"/>
  <c r="O41" i="56"/>
  <c r="R26" i="56"/>
  <c r="S26" i="56"/>
  <c r="O26" i="56"/>
  <c r="S18" i="56"/>
  <c r="O18" i="56"/>
  <c r="S15" i="37"/>
  <c r="T15" i="37"/>
  <c r="U15" i="37"/>
  <c r="V15" i="37"/>
  <c r="R15" i="37"/>
  <c r="V16" i="36"/>
  <c r="U16" i="36"/>
  <c r="T16" i="36"/>
  <c r="S16" i="36"/>
  <c r="V15" i="36"/>
  <c r="U15" i="36"/>
  <c r="T15" i="36"/>
  <c r="S15" i="36"/>
  <c r="R15" i="36"/>
  <c r="R15" i="60"/>
  <c r="S15" i="60"/>
  <c r="T15" i="60"/>
  <c r="U15" i="60"/>
  <c r="R16" i="60"/>
  <c r="S16" i="60"/>
  <c r="T16" i="60"/>
  <c r="U16" i="60"/>
  <c r="Q16" i="60"/>
  <c r="Q15" i="60"/>
  <c r="L13" i="66"/>
  <c r="M13" i="66"/>
  <c r="N13" i="66"/>
  <c r="O13" i="66"/>
  <c r="P13" i="66"/>
  <c r="P12" i="66"/>
  <c r="W26" i="53"/>
  <c r="X26" i="53"/>
  <c r="Y26" i="53"/>
  <c r="Z26" i="53"/>
  <c r="W27" i="53"/>
  <c r="X27" i="53"/>
  <c r="Y27" i="53"/>
  <c r="Z27" i="53"/>
  <c r="W28" i="53"/>
  <c r="X28" i="53"/>
  <c r="Y28" i="53"/>
  <c r="Z28" i="53"/>
  <c r="W29" i="53"/>
  <c r="X29" i="53"/>
  <c r="Y29" i="53"/>
  <c r="Z29" i="53"/>
  <c r="W30" i="53"/>
  <c r="X30" i="53"/>
  <c r="Y30" i="53"/>
  <c r="Z30" i="53"/>
  <c r="V27" i="53"/>
  <c r="V28" i="53"/>
  <c r="V29" i="53"/>
  <c r="V30" i="53"/>
  <c r="S24" i="29"/>
  <c r="T24" i="29"/>
  <c r="U24" i="29"/>
  <c r="V24" i="29"/>
  <c r="S25" i="29"/>
  <c r="T25" i="29"/>
  <c r="U25" i="29"/>
  <c r="V25" i="29"/>
  <c r="R25" i="29"/>
  <c r="R24" i="29"/>
  <c r="S13" i="54"/>
  <c r="T13" i="54"/>
  <c r="U13" i="54"/>
  <c r="V13" i="54"/>
  <c r="S12" i="54"/>
  <c r="T12" i="54"/>
  <c r="U12" i="54"/>
  <c r="U14" i="54"/>
  <c r="V12" i="54"/>
  <c r="R47" i="77"/>
  <c r="S47" i="77"/>
  <c r="T47" i="77"/>
  <c r="U47" i="77"/>
  <c r="Q47" i="77"/>
  <c r="U37" i="77"/>
  <c r="T37" i="77"/>
  <c r="S37" i="77"/>
  <c r="R37" i="77"/>
  <c r="Q37" i="77"/>
  <c r="U36" i="77"/>
  <c r="T36" i="77"/>
  <c r="S36" i="77"/>
  <c r="R36" i="77"/>
  <c r="Q36" i="77"/>
  <c r="U35" i="77"/>
  <c r="U38" i="77" s="1"/>
  <c r="T35" i="77"/>
  <c r="S35" i="77"/>
  <c r="R35" i="77"/>
  <c r="Q35" i="77"/>
  <c r="U32" i="77"/>
  <c r="T32" i="77"/>
  <c r="S32" i="77"/>
  <c r="R32" i="77"/>
  <c r="Q32" i="77"/>
  <c r="U31" i="77"/>
  <c r="T31" i="77"/>
  <c r="S31" i="77"/>
  <c r="R31" i="77"/>
  <c r="Q31" i="77"/>
  <c r="U30" i="77"/>
  <c r="T30" i="77"/>
  <c r="S30" i="77"/>
  <c r="R30" i="77"/>
  <c r="Q30" i="77"/>
  <c r="U29" i="77"/>
  <c r="T29" i="77"/>
  <c r="S29" i="77"/>
  <c r="R29" i="77"/>
  <c r="Q29" i="77"/>
  <c r="U28" i="77"/>
  <c r="T28" i="77"/>
  <c r="S28" i="77"/>
  <c r="R28" i="77"/>
  <c r="Q28" i="77"/>
  <c r="U27" i="77"/>
  <c r="T27" i="77"/>
  <c r="S27" i="77"/>
  <c r="R27" i="77"/>
  <c r="Q27" i="77"/>
  <c r="U40" i="77"/>
  <c r="T40" i="77"/>
  <c r="S40" i="77"/>
  <c r="R40" i="77"/>
  <c r="R25" i="77"/>
  <c r="S25" i="77"/>
  <c r="T25" i="77"/>
  <c r="U25" i="77"/>
  <c r="Q25" i="77"/>
  <c r="U22" i="77"/>
  <c r="T22" i="77"/>
  <c r="S22" i="77"/>
  <c r="R22" i="77"/>
  <c r="Q22" i="77"/>
  <c r="U21" i="77"/>
  <c r="T21" i="77"/>
  <c r="S21" i="77"/>
  <c r="R21" i="77"/>
  <c r="Q21" i="77"/>
  <c r="U20" i="77"/>
  <c r="T20" i="77"/>
  <c r="S20" i="77"/>
  <c r="R20" i="77"/>
  <c r="Q20" i="77"/>
  <c r="Q13" i="77"/>
  <c r="R13" i="77"/>
  <c r="S13" i="77"/>
  <c r="T13" i="77"/>
  <c r="U13" i="77"/>
  <c r="Q14" i="77"/>
  <c r="R14" i="77"/>
  <c r="S14" i="77"/>
  <c r="T14" i="77"/>
  <c r="U14" i="77"/>
  <c r="Q15" i="77"/>
  <c r="R15" i="77"/>
  <c r="S15" i="77"/>
  <c r="T15" i="77"/>
  <c r="U15" i="77"/>
  <c r="Q16" i="77"/>
  <c r="R16" i="77"/>
  <c r="S16" i="77"/>
  <c r="T16" i="77"/>
  <c r="U16" i="77"/>
  <c r="Q17" i="77"/>
  <c r="R17" i="77"/>
  <c r="S17" i="77"/>
  <c r="T17" i="77"/>
  <c r="U17" i="77"/>
  <c r="R12" i="77"/>
  <c r="S12" i="77"/>
  <c r="T12" i="77"/>
  <c r="U12" i="77"/>
  <c r="Q12" i="77"/>
  <c r="Y15" i="4"/>
  <c r="Z15" i="4"/>
  <c r="AA15" i="4"/>
  <c r="AB15" i="4"/>
  <c r="Y16" i="4"/>
  <c r="Y17" i="4"/>
  <c r="Y18" i="4"/>
  <c r="Y19" i="4"/>
  <c r="Z16" i="4"/>
  <c r="AA16" i="4"/>
  <c r="AB16" i="4"/>
  <c r="Z17" i="4"/>
  <c r="AA17" i="4"/>
  <c r="AB17" i="4"/>
  <c r="Z18" i="4"/>
  <c r="AA18" i="4"/>
  <c r="AB18" i="4"/>
  <c r="Z19" i="4"/>
  <c r="AA19" i="4"/>
  <c r="AB19" i="4"/>
  <c r="X18" i="4"/>
  <c r="X17" i="4"/>
  <c r="Y12" i="4"/>
  <c r="J12" i="266" s="1"/>
  <c r="Z12" i="4"/>
  <c r="K12" i="266" s="1"/>
  <c r="AA12" i="4"/>
  <c r="AB12" i="4"/>
  <c r="R13" i="28"/>
  <c r="R15" i="28" s="1"/>
  <c r="S13" i="28"/>
  <c r="T13" i="28"/>
  <c r="U13" i="28"/>
  <c r="V13" i="28"/>
  <c r="R14" i="28"/>
  <c r="S14" i="28"/>
  <c r="T14" i="28"/>
  <c r="U14" i="28"/>
  <c r="V14" i="28"/>
  <c r="S12" i="28"/>
  <c r="T12" i="28"/>
  <c r="U12" i="28"/>
  <c r="V12" i="28"/>
  <c r="V14" i="54"/>
  <c r="M250" i="209"/>
  <c r="N250" i="209"/>
  <c r="O250" i="209"/>
  <c r="P250" i="209"/>
  <c r="Q250" i="209"/>
  <c r="M251" i="209"/>
  <c r="N251" i="209"/>
  <c r="O251" i="209"/>
  <c r="P251" i="209"/>
  <c r="Q251" i="209"/>
  <c r="M252" i="209"/>
  <c r="N252" i="209"/>
  <c r="O252" i="209"/>
  <c r="P252" i="209"/>
  <c r="Q252" i="209"/>
  <c r="M253" i="209"/>
  <c r="N253" i="209"/>
  <c r="O253" i="209"/>
  <c r="P253" i="209"/>
  <c r="Q253" i="209"/>
  <c r="M254" i="209"/>
  <c r="N254" i="209"/>
  <c r="O254" i="209"/>
  <c r="P254" i="209"/>
  <c r="Q254" i="209"/>
  <c r="M255" i="209"/>
  <c r="N255" i="209"/>
  <c r="O255" i="209"/>
  <c r="P255" i="209"/>
  <c r="Q255" i="209"/>
  <c r="M256" i="209"/>
  <c r="N256" i="209"/>
  <c r="O256" i="209"/>
  <c r="P256" i="209"/>
  <c r="Q256" i="209"/>
  <c r="M257" i="209"/>
  <c r="N257" i="209"/>
  <c r="O257" i="209"/>
  <c r="P257" i="209"/>
  <c r="Q257" i="209"/>
  <c r="M258" i="209"/>
  <c r="N258" i="209"/>
  <c r="O258" i="209"/>
  <c r="P258" i="209"/>
  <c r="Q258" i="209"/>
  <c r="M259" i="209"/>
  <c r="N259" i="209"/>
  <c r="O259" i="209"/>
  <c r="P259" i="209"/>
  <c r="Q259" i="209"/>
  <c r="M260" i="209"/>
  <c r="N260" i="209"/>
  <c r="O260" i="209"/>
  <c r="P260" i="209"/>
  <c r="Q260" i="209"/>
  <c r="M261" i="209"/>
  <c r="N261" i="209"/>
  <c r="O261" i="209"/>
  <c r="P261" i="209"/>
  <c r="Q261" i="209"/>
  <c r="M262" i="209"/>
  <c r="N262" i="209"/>
  <c r="O262" i="209"/>
  <c r="P262" i="209"/>
  <c r="Q262" i="209"/>
  <c r="M263" i="209"/>
  <c r="N263" i="209"/>
  <c r="O263" i="209"/>
  <c r="P263" i="209"/>
  <c r="Q263" i="209"/>
  <c r="M264" i="209"/>
  <c r="N264" i="209"/>
  <c r="O264" i="209"/>
  <c r="P264" i="209"/>
  <c r="Q264" i="209"/>
  <c r="L251" i="209"/>
  <c r="L252" i="209"/>
  <c r="L253" i="209"/>
  <c r="L254" i="209"/>
  <c r="L255" i="209"/>
  <c r="L256" i="209"/>
  <c r="L257" i="209"/>
  <c r="L258" i="209"/>
  <c r="L259" i="209"/>
  <c r="L260" i="209"/>
  <c r="L261" i="209"/>
  <c r="L262" i="209"/>
  <c r="L263" i="209"/>
  <c r="L264" i="209"/>
  <c r="L250" i="209"/>
  <c r="A3" i="11"/>
  <c r="I118" i="159"/>
  <c r="I117" i="159"/>
  <c r="L75" i="159"/>
  <c r="K75" i="159"/>
  <c r="J75" i="159"/>
  <c r="I75" i="159"/>
  <c r="L73" i="159"/>
  <c r="K73" i="159"/>
  <c r="J73" i="159"/>
  <c r="J74" i="159" s="1"/>
  <c r="I73" i="159"/>
  <c r="L71" i="159"/>
  <c r="K71" i="159"/>
  <c r="J71" i="159"/>
  <c r="M67" i="159"/>
  <c r="L67" i="159"/>
  <c r="K67" i="159"/>
  <c r="J67" i="159"/>
  <c r="I67" i="159"/>
  <c r="M66" i="159"/>
  <c r="L66" i="159"/>
  <c r="K66" i="159"/>
  <c r="J66" i="159"/>
  <c r="J302" i="155"/>
  <c r="G164" i="143"/>
  <c r="G163" i="143"/>
  <c r="G162" i="143"/>
  <c r="G161" i="143"/>
  <c r="G160" i="143"/>
  <c r="G159" i="143"/>
  <c r="G158" i="143"/>
  <c r="G157" i="143"/>
  <c r="G156" i="143"/>
  <c r="G155" i="143"/>
  <c r="G154" i="143"/>
  <c r="G153" i="143"/>
  <c r="G152" i="143"/>
  <c r="G151" i="143"/>
  <c r="G150" i="143"/>
  <c r="G149" i="143"/>
  <c r="G148" i="143"/>
  <c r="G147" i="143"/>
  <c r="G146" i="143"/>
  <c r="G145" i="143"/>
  <c r="G144" i="143"/>
  <c r="G143" i="143"/>
  <c r="G142" i="143"/>
  <c r="G141" i="143"/>
  <c r="G140" i="143"/>
  <c r="G139" i="143"/>
  <c r="G138" i="143"/>
  <c r="G137" i="143"/>
  <c r="G136" i="143"/>
  <c r="G135" i="143"/>
  <c r="G134" i="143"/>
  <c r="G133" i="143"/>
  <c r="G132" i="143"/>
  <c r="G131" i="143"/>
  <c r="G130" i="143"/>
  <c r="G129" i="143"/>
  <c r="G128" i="143"/>
  <c r="G127"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D90" i="143"/>
  <c r="E90" i="143"/>
  <c r="D91" i="143"/>
  <c r="E91" i="143"/>
  <c r="D92" i="143"/>
  <c r="E92" i="143"/>
  <c r="D93" i="143"/>
  <c r="E93" i="143"/>
  <c r="D94" i="143"/>
  <c r="E94" i="143"/>
  <c r="D95" i="143"/>
  <c r="E95" i="143"/>
  <c r="D96" i="143"/>
  <c r="E96" i="143"/>
  <c r="D97" i="143"/>
  <c r="E97" i="143"/>
  <c r="D98" i="143"/>
  <c r="E98" i="143"/>
  <c r="D99" i="143"/>
  <c r="E99" i="143"/>
  <c r="D100" i="143"/>
  <c r="E100" i="143"/>
  <c r="D101" i="143"/>
  <c r="E101" i="143"/>
  <c r="D102" i="143"/>
  <c r="E102" i="143"/>
  <c r="D103" i="143"/>
  <c r="E103" i="143"/>
  <c r="D104" i="143"/>
  <c r="E104" i="143"/>
  <c r="D105" i="143"/>
  <c r="E105" i="143"/>
  <c r="D106" i="143"/>
  <c r="E106" i="143"/>
  <c r="D107" i="143"/>
  <c r="E107" i="143"/>
  <c r="D108" i="143"/>
  <c r="E108" i="143"/>
  <c r="D109" i="143"/>
  <c r="E109" i="143"/>
  <c r="D110" i="143"/>
  <c r="E110" i="143"/>
  <c r="D111" i="143"/>
  <c r="E111" i="143"/>
  <c r="D112" i="143"/>
  <c r="E112" i="143"/>
  <c r="D113" i="143"/>
  <c r="E113" i="143"/>
  <c r="D114" i="143"/>
  <c r="E114" i="143"/>
  <c r="D115" i="143"/>
  <c r="E115" i="143"/>
  <c r="D116" i="143"/>
  <c r="E116" i="143"/>
  <c r="D117" i="143"/>
  <c r="E117" i="143"/>
  <c r="D118" i="143"/>
  <c r="E118" i="143"/>
  <c r="D119" i="143"/>
  <c r="E119" i="143"/>
  <c r="D120" i="143"/>
  <c r="E120" i="143"/>
  <c r="D121" i="143"/>
  <c r="E121" i="143"/>
  <c r="D122" i="143"/>
  <c r="E122" i="143"/>
  <c r="D123" i="143"/>
  <c r="E123" i="143"/>
  <c r="D124" i="143"/>
  <c r="E124" i="143"/>
  <c r="D125" i="143"/>
  <c r="E125" i="143"/>
  <c r="D126" i="143"/>
  <c r="E126" i="143"/>
  <c r="D127" i="143"/>
  <c r="E127" i="143"/>
  <c r="D128" i="143"/>
  <c r="E128" i="143"/>
  <c r="D129" i="143"/>
  <c r="E129" i="143"/>
  <c r="D130" i="143"/>
  <c r="E130" i="143"/>
  <c r="D131" i="143"/>
  <c r="E131" i="143"/>
  <c r="D132" i="143"/>
  <c r="E132" i="143"/>
  <c r="D133" i="143"/>
  <c r="E133" i="143"/>
  <c r="D134" i="143"/>
  <c r="E134" i="143"/>
  <c r="D135" i="143"/>
  <c r="E135" i="143"/>
  <c r="D136" i="143"/>
  <c r="E136" i="143"/>
  <c r="D137" i="143"/>
  <c r="E137" i="143"/>
  <c r="D138" i="143"/>
  <c r="E138" i="143"/>
  <c r="D139" i="143"/>
  <c r="E139" i="143"/>
  <c r="D140" i="143"/>
  <c r="E140" i="143"/>
  <c r="D141" i="143"/>
  <c r="E141" i="143"/>
  <c r="D142" i="143"/>
  <c r="E142" i="143"/>
  <c r="D143" i="143"/>
  <c r="E143" i="143"/>
  <c r="D144" i="143"/>
  <c r="E144" i="143"/>
  <c r="D145" i="143"/>
  <c r="E145" i="143"/>
  <c r="D146" i="143"/>
  <c r="E146" i="143"/>
  <c r="D147" i="143"/>
  <c r="E147" i="143"/>
  <c r="D148" i="143"/>
  <c r="E148" i="143"/>
  <c r="D149" i="143"/>
  <c r="E149" i="143"/>
  <c r="D150" i="143"/>
  <c r="E150" i="143"/>
  <c r="D151" i="143"/>
  <c r="E151" i="143"/>
  <c r="D152" i="143"/>
  <c r="E152" i="143"/>
  <c r="D153" i="143"/>
  <c r="E153" i="143"/>
  <c r="D154" i="143"/>
  <c r="E154" i="143"/>
  <c r="D155" i="143"/>
  <c r="E155" i="143"/>
  <c r="D156" i="143"/>
  <c r="E156" i="143"/>
  <c r="D157" i="143"/>
  <c r="E157" i="143"/>
  <c r="D158" i="143"/>
  <c r="E158" i="143"/>
  <c r="D159" i="143"/>
  <c r="E159" i="143"/>
  <c r="D160" i="143"/>
  <c r="E160" i="143"/>
  <c r="D161" i="143"/>
  <c r="E161" i="143"/>
  <c r="D162" i="143"/>
  <c r="E162" i="143"/>
  <c r="D163" i="143"/>
  <c r="E163" i="143"/>
  <c r="D164" i="143"/>
  <c r="E164" i="143"/>
  <c r="Q107" i="141"/>
  <c r="Q106" i="141"/>
  <c r="Q105" i="141"/>
  <c r="Q104" i="141"/>
  <c r="Q103" i="141"/>
  <c r="Q102" i="141"/>
  <c r="Q101" i="141"/>
  <c r="Q100" i="141"/>
  <c r="Q99" i="141"/>
  <c r="Q98" i="141"/>
  <c r="Q97" i="141"/>
  <c r="Q96" i="141"/>
  <c r="Q95" i="141"/>
  <c r="Q94" i="141"/>
  <c r="Q93" i="141"/>
  <c r="Q92" i="141"/>
  <c r="Q91" i="141"/>
  <c r="Q90" i="141"/>
  <c r="Q89" i="141"/>
  <c r="Q88" i="141"/>
  <c r="Q87" i="141"/>
  <c r="Q86" i="141"/>
  <c r="Q85" i="141"/>
  <c r="Q84" i="141"/>
  <c r="Q83" i="141"/>
  <c r="Q82" i="141"/>
  <c r="Q81" i="141"/>
  <c r="Q80" i="141"/>
  <c r="Q79" i="141"/>
  <c r="Q78" i="141"/>
  <c r="Q74" i="141"/>
  <c r="Q73" i="141"/>
  <c r="Q72" i="141"/>
  <c r="Q71" i="141"/>
  <c r="Q70" i="141"/>
  <c r="Q69" i="141"/>
  <c r="Q68" i="141"/>
  <c r="Q67" i="141"/>
  <c r="Q66" i="141"/>
  <c r="Q65" i="141"/>
  <c r="Q64" i="141"/>
  <c r="Q63" i="141"/>
  <c r="Q62" i="141"/>
  <c r="Q61" i="141"/>
  <c r="Q60" i="141"/>
  <c r="Q59" i="141"/>
  <c r="Q58" i="141"/>
  <c r="Q57" i="141"/>
  <c r="Q56" i="141"/>
  <c r="Q55" i="141"/>
  <c r="Q54" i="141"/>
  <c r="Q53" i="141"/>
  <c r="Q52" i="141"/>
  <c r="Q51" i="141"/>
  <c r="Q50" i="141"/>
  <c r="Q49" i="141"/>
  <c r="Q48" i="141"/>
  <c r="Q47" i="141"/>
  <c r="Q46" i="141"/>
  <c r="Q45" i="141"/>
  <c r="P107" i="141"/>
  <c r="O107" i="141"/>
  <c r="N107" i="141"/>
  <c r="M107" i="141"/>
  <c r="P106" i="141"/>
  <c r="O106" i="141"/>
  <c r="N106" i="141"/>
  <c r="M106" i="141"/>
  <c r="P105" i="141"/>
  <c r="O105" i="141"/>
  <c r="N105" i="141"/>
  <c r="M105" i="141"/>
  <c r="P104" i="141"/>
  <c r="O104" i="141"/>
  <c r="N104" i="141"/>
  <c r="M104" i="141"/>
  <c r="P103" i="141"/>
  <c r="O103" i="141"/>
  <c r="N103" i="141"/>
  <c r="M103" i="141"/>
  <c r="P102" i="141"/>
  <c r="O102" i="141"/>
  <c r="N102" i="141"/>
  <c r="M102" i="141"/>
  <c r="P101" i="141"/>
  <c r="O101" i="141"/>
  <c r="N101" i="141"/>
  <c r="M101" i="141"/>
  <c r="P100" i="141"/>
  <c r="O100" i="141"/>
  <c r="N100" i="141"/>
  <c r="M100" i="141"/>
  <c r="P99" i="141"/>
  <c r="O99" i="141"/>
  <c r="N99" i="141"/>
  <c r="M99" i="141"/>
  <c r="P98" i="141"/>
  <c r="O98" i="141"/>
  <c r="N98" i="141"/>
  <c r="M98" i="141"/>
  <c r="P97" i="141"/>
  <c r="O97" i="141"/>
  <c r="N97" i="141"/>
  <c r="M97" i="141"/>
  <c r="P96" i="141"/>
  <c r="O96" i="141"/>
  <c r="N96" i="141"/>
  <c r="M96" i="141"/>
  <c r="P95" i="141"/>
  <c r="O95" i="141"/>
  <c r="N95" i="141"/>
  <c r="M95" i="141"/>
  <c r="P94" i="141"/>
  <c r="O94" i="141"/>
  <c r="N94" i="141"/>
  <c r="M94" i="141"/>
  <c r="P93" i="141"/>
  <c r="O93" i="141"/>
  <c r="N93" i="141"/>
  <c r="M93" i="141"/>
  <c r="P92" i="141"/>
  <c r="O92" i="141"/>
  <c r="N92" i="141"/>
  <c r="M92" i="141"/>
  <c r="P91" i="141"/>
  <c r="O91" i="141"/>
  <c r="N91" i="141"/>
  <c r="M91" i="141"/>
  <c r="P90" i="141"/>
  <c r="O90" i="141"/>
  <c r="N90" i="141"/>
  <c r="M90" i="141"/>
  <c r="P89" i="141"/>
  <c r="O89" i="141"/>
  <c r="N89" i="141"/>
  <c r="M89" i="141"/>
  <c r="P88" i="141"/>
  <c r="O88" i="141"/>
  <c r="N88" i="141"/>
  <c r="M88" i="141"/>
  <c r="P87" i="141"/>
  <c r="O87" i="141"/>
  <c r="N87" i="141"/>
  <c r="M87" i="141"/>
  <c r="P86" i="141"/>
  <c r="O86" i="141"/>
  <c r="N86" i="141"/>
  <c r="M86" i="141"/>
  <c r="P85" i="141"/>
  <c r="O85" i="141"/>
  <c r="N85" i="141"/>
  <c r="M85" i="141"/>
  <c r="P84" i="141"/>
  <c r="O84" i="141"/>
  <c r="N84" i="141"/>
  <c r="M84" i="141"/>
  <c r="P83" i="141"/>
  <c r="O83" i="141"/>
  <c r="N83" i="141"/>
  <c r="M83" i="141"/>
  <c r="P82" i="141"/>
  <c r="O82" i="141"/>
  <c r="N82" i="141"/>
  <c r="M82" i="141"/>
  <c r="P81" i="141"/>
  <c r="O81" i="141"/>
  <c r="N81" i="141"/>
  <c r="M81" i="141"/>
  <c r="P80" i="141"/>
  <c r="O80" i="141"/>
  <c r="N80" i="141"/>
  <c r="M80" i="141"/>
  <c r="P79" i="141"/>
  <c r="O79" i="141"/>
  <c r="N79" i="141"/>
  <c r="M79" i="141"/>
  <c r="P78" i="141"/>
  <c r="O78" i="141"/>
  <c r="N78" i="141"/>
  <c r="M78" i="141"/>
  <c r="P74" i="141"/>
  <c r="O74" i="141"/>
  <c r="N74" i="141"/>
  <c r="M74" i="141"/>
  <c r="P73" i="141"/>
  <c r="O73" i="141"/>
  <c r="N73" i="141"/>
  <c r="M73" i="141"/>
  <c r="P72" i="141"/>
  <c r="O72" i="141"/>
  <c r="N72" i="141"/>
  <c r="M72" i="141"/>
  <c r="P71" i="141"/>
  <c r="O71" i="141"/>
  <c r="N71" i="141"/>
  <c r="M71" i="141"/>
  <c r="P70" i="141"/>
  <c r="O70" i="141"/>
  <c r="N70" i="141"/>
  <c r="M70" i="141"/>
  <c r="P69" i="141"/>
  <c r="O69" i="141"/>
  <c r="N69" i="141"/>
  <c r="M69" i="141"/>
  <c r="P68" i="141"/>
  <c r="O68" i="141"/>
  <c r="N68" i="141"/>
  <c r="M68" i="141"/>
  <c r="P67" i="141"/>
  <c r="O67" i="141"/>
  <c r="N67" i="141"/>
  <c r="M67" i="141"/>
  <c r="P66" i="141"/>
  <c r="O66" i="141"/>
  <c r="N66" i="141"/>
  <c r="M66" i="141"/>
  <c r="P65" i="141"/>
  <c r="O65" i="141"/>
  <c r="N65" i="141"/>
  <c r="M65" i="141"/>
  <c r="P64" i="141"/>
  <c r="O64" i="141"/>
  <c r="N64" i="141"/>
  <c r="M64" i="141"/>
  <c r="P63" i="141"/>
  <c r="O63" i="141"/>
  <c r="N63" i="141"/>
  <c r="M63" i="141"/>
  <c r="P62" i="141"/>
  <c r="O62" i="141"/>
  <c r="N62" i="141"/>
  <c r="M62" i="141"/>
  <c r="P61" i="141"/>
  <c r="O61" i="141"/>
  <c r="N61" i="141"/>
  <c r="M61" i="141"/>
  <c r="P60" i="141"/>
  <c r="O60" i="141"/>
  <c r="N60" i="141"/>
  <c r="M60" i="141"/>
  <c r="P59" i="141"/>
  <c r="O59" i="141"/>
  <c r="N59" i="141"/>
  <c r="M59" i="141"/>
  <c r="P58" i="141"/>
  <c r="O58" i="141"/>
  <c r="N58" i="141"/>
  <c r="M58" i="141"/>
  <c r="P57" i="141"/>
  <c r="O57" i="141"/>
  <c r="N57" i="141"/>
  <c r="M57" i="141"/>
  <c r="P56" i="141"/>
  <c r="O56" i="141"/>
  <c r="N56" i="141"/>
  <c r="M56" i="141"/>
  <c r="P55" i="141"/>
  <c r="O55" i="141"/>
  <c r="N55" i="141"/>
  <c r="M55" i="141"/>
  <c r="P54" i="141"/>
  <c r="O54" i="141"/>
  <c r="N54" i="141"/>
  <c r="M54" i="141"/>
  <c r="P53" i="141"/>
  <c r="O53" i="141"/>
  <c r="N53" i="141"/>
  <c r="M53" i="141"/>
  <c r="P52" i="141"/>
  <c r="O52" i="141"/>
  <c r="N52" i="141"/>
  <c r="M52" i="141"/>
  <c r="P51" i="141"/>
  <c r="O51" i="141"/>
  <c r="N51" i="141"/>
  <c r="M51" i="141"/>
  <c r="P50" i="141"/>
  <c r="O50" i="141"/>
  <c r="N50" i="141"/>
  <c r="M50" i="141"/>
  <c r="P49" i="141"/>
  <c r="O49" i="141"/>
  <c r="N49" i="141"/>
  <c r="M49" i="141"/>
  <c r="P48" i="141"/>
  <c r="O48" i="141"/>
  <c r="N48" i="141"/>
  <c r="M48" i="141"/>
  <c r="P47" i="141"/>
  <c r="O47" i="141"/>
  <c r="N47" i="141"/>
  <c r="M47" i="141"/>
  <c r="P46" i="141"/>
  <c r="O46" i="141"/>
  <c r="N46" i="141"/>
  <c r="M46" i="141"/>
  <c r="P45" i="141"/>
  <c r="O45" i="141"/>
  <c r="N45" i="141"/>
  <c r="M45" i="141"/>
  <c r="C9" i="13"/>
  <c r="C6" i="13"/>
  <c r="C7" i="13" s="1"/>
  <c r="C10" i="13"/>
  <c r="A2" i="13"/>
  <c r="A2" i="12"/>
  <c r="A2" i="11"/>
  <c r="A2" i="10"/>
  <c r="A2" i="9"/>
  <c r="U14" i="29"/>
  <c r="U88" i="29"/>
  <c r="L13" i="265"/>
  <c r="L16" i="265"/>
  <c r="L23" i="265"/>
  <c r="L26" i="265"/>
  <c r="M16" i="265"/>
  <c r="S23" i="77"/>
  <c r="Q16" i="3"/>
  <c r="M46" i="193"/>
  <c r="K46" i="193"/>
  <c r="J19" i="191"/>
  <c r="J29" i="191"/>
  <c r="L52" i="240"/>
  <c r="AB17" i="70"/>
  <c r="AB21" i="70"/>
  <c r="N23" i="240"/>
  <c r="M26" i="181"/>
  <c r="M22" i="181"/>
  <c r="L22" i="181"/>
  <c r="V18" i="29"/>
  <c r="V14" i="29"/>
  <c r="R316" i="33"/>
  <c r="Q305" i="33"/>
  <c r="R73" i="56"/>
  <c r="M47" i="193"/>
  <c r="J99" i="193"/>
  <c r="K47" i="193"/>
  <c r="I33" i="271"/>
  <c r="I18" i="271" s="1"/>
  <c r="J72" i="275" s="1"/>
  <c r="V88" i="29"/>
  <c r="M48" i="193"/>
  <c r="J100" i="193"/>
  <c r="K48" i="193"/>
  <c r="M49" i="193"/>
  <c r="K49" i="193"/>
  <c r="J101" i="193"/>
  <c r="J102" i="193"/>
  <c r="M50" i="193"/>
  <c r="K50" i="193"/>
  <c r="K51" i="193"/>
  <c r="M51" i="193"/>
  <c r="J103" i="193"/>
  <c r="J104" i="193"/>
  <c r="M52" i="193"/>
  <c r="K52" i="193"/>
  <c r="K53" i="193"/>
  <c r="J105" i="193"/>
  <c r="M53" i="193"/>
  <c r="K54" i="193"/>
  <c r="J106" i="193"/>
  <c r="M54" i="193"/>
  <c r="J107" i="193"/>
  <c r="K55" i="193"/>
  <c r="M55" i="193"/>
  <c r="K56" i="193"/>
  <c r="J108" i="193"/>
  <c r="M56" i="193"/>
  <c r="M57" i="193"/>
  <c r="K57" i="193"/>
  <c r="J109" i="193"/>
  <c r="K58" i="193"/>
  <c r="M58" i="193"/>
  <c r="J181" i="268"/>
  <c r="I181" i="268"/>
  <c r="F181" i="268"/>
  <c r="J179" i="268"/>
  <c r="J183" i="268"/>
  <c r="J184" i="268"/>
  <c r="J185" i="268"/>
  <c r="AA66" i="149"/>
  <c r="AD66" i="149"/>
  <c r="AE66" i="149"/>
  <c r="J182" i="268"/>
  <c r="J180" i="268"/>
  <c r="Z72" i="257"/>
  <c r="AB72" i="257"/>
  <c r="R56" i="56"/>
  <c r="S56" i="56"/>
  <c r="J178" i="268"/>
  <c r="I178" i="268"/>
  <c r="I185" i="268"/>
  <c r="I184" i="268"/>
  <c r="I180" i="268"/>
  <c r="I183" i="268"/>
  <c r="I182" i="268"/>
  <c r="I179" i="268"/>
  <c r="F178" i="268"/>
  <c r="F185" i="268"/>
  <c r="F184" i="268"/>
  <c r="F180" i="268"/>
  <c r="F183" i="268"/>
  <c r="F179" i="268"/>
  <c r="J192" i="268"/>
  <c r="J197" i="268"/>
  <c r="E77" i="287" a="1"/>
  <c r="E77" i="287" s="1"/>
  <c r="E76" i="287" a="1"/>
  <c r="E76" i="287" s="1"/>
  <c r="E75" i="287" a="1"/>
  <c r="E75" i="287" s="1"/>
  <c r="F77" i="287" a="1"/>
  <c r="F77" i="287" s="1"/>
  <c r="F76" i="287" a="1"/>
  <c r="F76" i="287" s="1"/>
  <c r="F75" i="287" a="1"/>
  <c r="F75" i="287" s="1"/>
  <c r="G75" i="287" a="1"/>
  <c r="G75" i="287" s="1"/>
  <c r="G76" i="287" a="1"/>
  <c r="G76" i="287" s="1"/>
  <c r="G77" i="287" a="1"/>
  <c r="G77" i="287" s="1"/>
  <c r="H76" i="287" a="1"/>
  <c r="H76" i="287" s="1"/>
  <c r="H77" i="287" a="1"/>
  <c r="H77" i="287" s="1"/>
  <c r="H75" i="287" a="1"/>
  <c r="H75" i="287" s="1"/>
  <c r="I76" i="287" a="1"/>
  <c r="I76" i="287" s="1"/>
  <c r="I75" i="287" a="1"/>
  <c r="I75" i="287" s="1"/>
  <c r="I77" i="287" a="1"/>
  <c r="I77" i="287" s="1"/>
  <c r="F156" i="272" a="1"/>
  <c r="F156" i="272" s="1"/>
  <c r="J195" i="268"/>
  <c r="G183" i="268"/>
  <c r="F131" i="268"/>
  <c r="F138" i="268"/>
  <c r="H139" i="268"/>
  <c r="J139" i="268" s="1"/>
  <c r="J194" i="268"/>
  <c r="J190" i="268"/>
  <c r="J193" i="268"/>
  <c r="J191" i="268"/>
  <c r="J196" i="268"/>
  <c r="Q78" i="205"/>
  <c r="Q81" i="205"/>
  <c r="X66" i="149"/>
  <c r="J21" i="240"/>
  <c r="M29" i="159"/>
  <c r="K31" i="159"/>
  <c r="I31" i="159"/>
  <c r="K95" i="159"/>
  <c r="J95" i="159"/>
  <c r="J31" i="159"/>
  <c r="I95" i="159"/>
  <c r="I35" i="159"/>
  <c r="V22" i="29"/>
  <c r="M30" i="266"/>
  <c r="S18" i="29"/>
  <c r="S21" i="29"/>
  <c r="S22" i="29" s="1"/>
  <c r="J30" i="266" s="1"/>
  <c r="S20" i="29"/>
  <c r="S14" i="29"/>
  <c r="S88" i="29" s="1"/>
  <c r="S172" i="54"/>
  <c r="C20" i="13"/>
  <c r="C14" i="13"/>
  <c r="C19" i="13"/>
  <c r="C15" i="13"/>
  <c r="C18" i="13"/>
  <c r="C16" i="13"/>
  <c r="C13" i="13"/>
  <c r="D36" i="13" s="1"/>
  <c r="C17" i="13"/>
  <c r="C12" i="13"/>
  <c r="M66" i="149"/>
  <c r="M117" i="275"/>
  <c r="M116" i="275"/>
  <c r="U66" i="149"/>
  <c r="P66" i="149"/>
  <c r="R66" i="149"/>
  <c r="J33" i="240"/>
  <c r="J45" i="287"/>
  <c r="S211" i="54"/>
  <c r="S18" i="54"/>
  <c r="S205" i="54"/>
  <c r="S187" i="54"/>
  <c r="S181" i="54"/>
  <c r="F124" i="268"/>
  <c r="J171" i="268"/>
  <c r="G185" i="268"/>
  <c r="O276" i="33"/>
  <c r="O66" i="33"/>
  <c r="O161" i="33"/>
  <c r="Y72" i="257"/>
  <c r="J60" i="266"/>
  <c r="J192" i="266" s="1"/>
  <c r="K53" i="240"/>
  <c r="AC66" i="149"/>
  <c r="Z66" i="149"/>
  <c r="W66" i="149"/>
  <c r="K65" i="283"/>
  <c r="Z50" i="158"/>
  <c r="AA50" i="158" s="1"/>
  <c r="AB50" i="158" s="1"/>
  <c r="W50" i="158" s="1"/>
  <c r="Z21" i="158"/>
  <c r="AA21" i="158" s="1"/>
  <c r="AB21" i="158" s="1"/>
  <c r="Z52" i="158"/>
  <c r="Z82" i="158"/>
  <c r="AA82" i="158" s="1"/>
  <c r="AB82" i="158" s="1"/>
  <c r="Z17" i="158"/>
  <c r="AA17" i="158" s="1"/>
  <c r="AB17" i="158" s="1"/>
  <c r="W17" i="158" s="1"/>
  <c r="M120" i="159"/>
  <c r="M118" i="159"/>
  <c r="M117" i="159"/>
  <c r="K119" i="159"/>
  <c r="J57" i="159"/>
  <c r="J68" i="159"/>
  <c r="J113" i="159"/>
  <c r="M71" i="159"/>
  <c r="M69" i="159"/>
  <c r="M31" i="159"/>
  <c r="M95" i="159"/>
  <c r="M33" i="159"/>
  <c r="M35" i="159"/>
  <c r="I18" i="159"/>
  <c r="K22" i="159"/>
  <c r="I22" i="159"/>
  <c r="I86" i="159"/>
  <c r="K86" i="159"/>
  <c r="K20" i="159"/>
  <c r="I20" i="159"/>
  <c r="N61" i="235"/>
  <c r="N13" i="235"/>
  <c r="H72" i="273"/>
  <c r="I72" i="273"/>
  <c r="R18" i="54"/>
  <c r="R18" i="29"/>
  <c r="H220" i="272"/>
  <c r="G220" i="272"/>
  <c r="I220" i="272"/>
  <c r="H33" i="271"/>
  <c r="H18" i="271" s="1"/>
  <c r="I72" i="275" s="1"/>
  <c r="G154" i="272" a="1"/>
  <c r="G154" i="272" s="1"/>
  <c r="I101" i="272" a="1"/>
  <c r="I101" i="272" s="1"/>
  <c r="I43" i="266"/>
  <c r="I13" i="265"/>
  <c r="I16" i="265" s="1"/>
  <c r="G155" i="272" a="1"/>
  <c r="G155" i="272" s="1"/>
  <c r="I233" i="272" a="1"/>
  <c r="I233" i="272" s="1"/>
  <c r="F118" i="272" a="1"/>
  <c r="F118" i="272" s="1"/>
  <c r="F119" i="272" a="1"/>
  <c r="F119" i="272" s="1"/>
  <c r="G65" i="283"/>
  <c r="O25" i="27"/>
  <c r="R21" i="29"/>
  <c r="R22" i="29" s="1"/>
  <c r="I30" i="266" s="1"/>
  <c r="X72" i="257"/>
  <c r="N128" i="33"/>
  <c r="R20" i="29"/>
  <c r="P26" i="56"/>
  <c r="P41" i="56"/>
  <c r="T16" i="39"/>
  <c r="O14" i="27"/>
  <c r="I13" i="266" s="1"/>
  <c r="I194" i="266"/>
  <c r="P18" i="56"/>
  <c r="N58" i="235"/>
  <c r="R14" i="35"/>
  <c r="N35" i="235"/>
  <c r="R211" i="54"/>
  <c r="R205" i="54"/>
  <c r="R196" i="54"/>
  <c r="R172" i="54"/>
  <c r="R14" i="54"/>
  <c r="K37" i="191"/>
  <c r="E203" i="272"/>
  <c r="X17" i="70"/>
  <c r="X21" i="70" s="1"/>
  <c r="E11" i="290"/>
  <c r="L11" i="290" s="1"/>
  <c r="L45" i="266"/>
  <c r="I40" i="266"/>
  <c r="S14" i="35"/>
  <c r="V14" i="35"/>
  <c r="D12" i="288"/>
  <c r="E43" i="272" a="1"/>
  <c r="E43" i="272" s="1"/>
  <c r="I42" i="272" a="1"/>
  <c r="I42" i="272" s="1"/>
  <c r="F39" i="269" a="1"/>
  <c r="F39" i="269" s="1"/>
  <c r="G11" i="290"/>
  <c r="N11" i="290" s="1"/>
  <c r="S85" i="56"/>
  <c r="O92" i="56"/>
  <c r="O53" i="56"/>
  <c r="L43" i="266"/>
  <c r="AB41" i="287"/>
  <c r="AP41" i="287" s="1"/>
  <c r="H57" i="194"/>
  <c r="H61" i="194" s="1"/>
  <c r="H10" i="194"/>
  <c r="H12" i="194" s="1"/>
  <c r="H66" i="194"/>
  <c r="H26" i="194"/>
  <c r="H30" i="194" s="1"/>
  <c r="H18" i="194"/>
  <c r="H20" i="194" s="1"/>
  <c r="O59" i="193"/>
  <c r="J65" i="283"/>
  <c r="G72" i="273"/>
  <c r="Q81" i="33"/>
  <c r="N113" i="33"/>
  <c r="Q293" i="33"/>
  <c r="P32" i="33"/>
  <c r="N276" i="33"/>
  <c r="O85" i="56"/>
  <c r="R51" i="33"/>
  <c r="N66" i="33"/>
  <c r="R128" i="33"/>
  <c r="P242" i="33"/>
  <c r="O293" i="33"/>
  <c r="R210" i="33"/>
  <c r="R276" i="33"/>
  <c r="N225" i="33"/>
  <c r="R66" i="33"/>
  <c r="R242" i="33"/>
  <c r="R113" i="33"/>
  <c r="R257" i="33"/>
  <c r="N327" i="33"/>
  <c r="O76" i="56" s="1"/>
  <c r="P81" i="33"/>
  <c r="R81" i="33"/>
  <c r="R293" i="33"/>
  <c r="O193" i="33"/>
  <c r="P257" i="33"/>
  <c r="Q66" i="33"/>
  <c r="P161" i="33"/>
  <c r="R145" i="33"/>
  <c r="Q145" i="33"/>
  <c r="P293" i="33"/>
  <c r="P316" i="33"/>
  <c r="Q74" i="56"/>
  <c r="O81" i="33"/>
  <c r="Q161" i="33"/>
  <c r="P210" i="33"/>
  <c r="Q225" i="33"/>
  <c r="Q276" i="33"/>
  <c r="R161" i="33"/>
  <c r="N316" i="33"/>
  <c r="O74" i="56"/>
  <c r="R225" i="33"/>
  <c r="N305" i="33"/>
  <c r="O73" i="56" s="1"/>
  <c r="Q51" i="33"/>
  <c r="N293" i="33"/>
  <c r="N193" i="33"/>
  <c r="R85" i="56"/>
  <c r="N210" i="33"/>
  <c r="P128" i="33"/>
  <c r="N145" i="33"/>
  <c r="Q210" i="33"/>
  <c r="O242" i="33"/>
  <c r="Q257" i="33"/>
  <c r="O210" i="33"/>
  <c r="O145" i="33"/>
  <c r="Q178" i="33"/>
  <c r="Q242" i="33"/>
  <c r="M172" i="239"/>
  <c r="L172" i="239"/>
  <c r="M61" i="239"/>
  <c r="R327" i="33"/>
  <c r="S76" i="56"/>
  <c r="R338" i="33"/>
  <c r="S75" i="56"/>
  <c r="O316" i="33"/>
  <c r="P74" i="56"/>
  <c r="S74" i="56"/>
  <c r="J141" i="268"/>
  <c r="J155" i="268"/>
  <c r="G182" i="268"/>
  <c r="G179" i="268"/>
  <c r="J123" i="268"/>
  <c r="G178" i="268"/>
  <c r="M24" i="287"/>
  <c r="J151" i="268"/>
  <c r="J162" i="268"/>
  <c r="G184" i="268"/>
  <c r="J133" i="266"/>
  <c r="I60" i="266"/>
  <c r="I192" i="266" s="1"/>
  <c r="J70" i="159"/>
  <c r="G180" i="268"/>
  <c r="G181" i="268"/>
  <c r="L27" i="181"/>
  <c r="M27" i="181"/>
  <c r="L15" i="181"/>
  <c r="M15" i="181"/>
  <c r="H22" i="194"/>
  <c r="Q32" i="33"/>
  <c r="R32" i="33"/>
  <c r="S77" i="56"/>
  <c r="O327" i="33"/>
  <c r="P76" i="56" s="1"/>
  <c r="P327" i="33"/>
  <c r="Q76" i="56" s="1"/>
  <c r="Q316" i="33"/>
  <c r="R74" i="56"/>
  <c r="M133" i="266"/>
  <c r="M192" i="266"/>
  <c r="L133" i="266"/>
  <c r="K133" i="266"/>
  <c r="K192" i="266"/>
  <c r="AC24" i="287"/>
  <c r="F134" i="272"/>
  <c r="K33" i="240" s="1"/>
  <c r="P338" i="33"/>
  <c r="Q75" i="56" s="1"/>
  <c r="Q327" i="33"/>
  <c r="R76" i="56"/>
  <c r="I133" i="266"/>
  <c r="N126" i="266"/>
  <c r="Q338" i="33"/>
  <c r="R75" i="56"/>
  <c r="R77" i="56"/>
  <c r="Z16" i="53" l="1"/>
  <c r="Y16" i="53"/>
  <c r="I14" i="269"/>
  <c r="L47" i="235"/>
  <c r="G14" i="269"/>
  <c r="F44" i="272" a="1"/>
  <c r="F44" i="272" s="1"/>
  <c r="F216" i="272" a="1"/>
  <c r="F216" i="272" s="1"/>
  <c r="G44" i="272" a="1"/>
  <c r="G44" i="272" s="1"/>
  <c r="E42" i="272" a="1"/>
  <c r="E42" i="272" s="1"/>
  <c r="H154" i="272" a="1"/>
  <c r="H154" i="272" s="1"/>
  <c r="H216" i="272" a="1"/>
  <c r="H216" i="272" s="1"/>
  <c r="E62" i="287" a="1"/>
  <c r="E62" i="287" s="1"/>
  <c r="I54" i="287" a="1"/>
  <c r="I54" i="287" s="1"/>
  <c r="I56" i="287" s="1"/>
  <c r="H78" i="287" a="1"/>
  <c r="H78" i="287" s="1"/>
  <c r="I65" i="287" a="1"/>
  <c r="I65" i="287" s="1"/>
  <c r="H64" i="287" a="1"/>
  <c r="H64" i="287" s="1"/>
  <c r="E76" i="272" a="1"/>
  <c r="E76" i="272" s="1"/>
  <c r="H95" i="272" a="1"/>
  <c r="H95" i="272" s="1"/>
  <c r="I95" i="272" a="1"/>
  <c r="I95" i="272" s="1"/>
  <c r="I63" i="287" a="1"/>
  <c r="I63" i="287" s="1"/>
  <c r="H62" i="287" a="1"/>
  <c r="H62" i="287" s="1"/>
  <c r="H66" i="287" s="1"/>
  <c r="E156" i="272" a="1"/>
  <c r="E156" i="272" s="1"/>
  <c r="F233" i="272" a="1"/>
  <c r="F233" i="272" s="1"/>
  <c r="F155" i="272" a="1"/>
  <c r="F155" i="272" s="1"/>
  <c r="E94" i="272" a="1"/>
  <c r="E94" i="272" s="1"/>
  <c r="I150" i="272" a="1"/>
  <c r="I150" i="272" s="1"/>
  <c r="I159" i="272" s="1"/>
  <c r="I10" i="272" s="1"/>
  <c r="M83" i="275" s="1"/>
  <c r="G156" i="272" a="1"/>
  <c r="G156" i="272" s="1"/>
  <c r="E158" i="272" a="1"/>
  <c r="E158" i="272" s="1"/>
  <c r="I64" i="287" a="1"/>
  <c r="I64" i="287" s="1"/>
  <c r="I66" i="287" s="1"/>
  <c r="H55" i="287" a="1"/>
  <c r="H55" i="287" s="1"/>
  <c r="E234" i="272" a="1"/>
  <c r="E234" i="272" s="1"/>
  <c r="H217" i="272" a="1"/>
  <c r="H217" i="272" s="1"/>
  <c r="G42" i="272" a="1"/>
  <c r="G42" i="272" s="1"/>
  <c r="F151" i="272" a="1"/>
  <c r="F151" i="272" s="1"/>
  <c r="G102" i="272" a="1"/>
  <c r="G102" i="272" s="1"/>
  <c r="E233" i="272" a="1"/>
  <c r="E233" i="272" s="1"/>
  <c r="E63" i="287" a="1"/>
  <c r="E63" i="287" s="1"/>
  <c r="E66" i="287" s="1"/>
  <c r="I62" i="287" a="1"/>
  <c r="I62" i="287" s="1"/>
  <c r="G63" i="287" a="1"/>
  <c r="G63" i="287" s="1"/>
  <c r="G64" i="287" a="1"/>
  <c r="G64" i="287" s="1"/>
  <c r="G55" i="287" a="1"/>
  <c r="G55" i="287" s="1"/>
  <c r="F54" i="287" a="1"/>
  <c r="F54" i="287" s="1"/>
  <c r="I39" i="269" a="1"/>
  <c r="I39" i="269" s="1"/>
  <c r="AQ24" i="287"/>
  <c r="G62" i="287" a="1"/>
  <c r="G62" i="287" s="1"/>
  <c r="E79" i="287" a="1"/>
  <c r="E79" i="287" s="1"/>
  <c r="I79" i="287" a="1"/>
  <c r="I79" i="287" s="1"/>
  <c r="AP9" i="287"/>
  <c r="I79" i="266" s="1"/>
  <c r="AR36" i="287"/>
  <c r="K115" i="266" s="1"/>
  <c r="AR32" i="287"/>
  <c r="K111" i="266" s="1"/>
  <c r="AR20" i="287"/>
  <c r="K95" i="266" s="1"/>
  <c r="AR16" i="287"/>
  <c r="K87" i="266" s="1"/>
  <c r="AR12" i="287"/>
  <c r="K82" i="266" s="1"/>
  <c r="K148" i="266" s="1"/>
  <c r="AR10" i="287"/>
  <c r="K80" i="266" s="1"/>
  <c r="AR8" i="287"/>
  <c r="K78" i="266" s="1"/>
  <c r="K144" i="266" s="1"/>
  <c r="H79" i="287" a="1"/>
  <c r="H79" i="287" s="1"/>
  <c r="E80" i="287" a="1"/>
  <c r="E80" i="287" s="1"/>
  <c r="G63" i="268" a="1"/>
  <c r="G63" i="268" s="1"/>
  <c r="J79" i="268" a="1"/>
  <c r="J79" i="268" s="1"/>
  <c r="I62" i="268" a="1"/>
  <c r="I62" i="268" s="1"/>
  <c r="J9" i="268" a="1"/>
  <c r="J9" i="268" s="1"/>
  <c r="G71" i="273" a="1"/>
  <c r="G71" i="273" s="1"/>
  <c r="H214" i="268" a="1"/>
  <c r="H214" i="268" s="1"/>
  <c r="H216" i="268" s="1"/>
  <c r="K23" i="275" s="1"/>
  <c r="I81" i="268" a="1"/>
  <c r="I81" i="268" s="1"/>
  <c r="I56" i="268" a="1"/>
  <c r="I56" i="268" s="1"/>
  <c r="F76" i="268" a="1"/>
  <c r="F76" i="268" s="1"/>
  <c r="F77" i="268" s="1"/>
  <c r="F78" i="268" a="1"/>
  <c r="F78" i="268" s="1"/>
  <c r="G60" i="268" a="1"/>
  <c r="G60" i="268" s="1"/>
  <c r="J59" i="268" a="1"/>
  <c r="J59" i="268" s="1"/>
  <c r="I9" i="268" a="1"/>
  <c r="I9" i="268" s="1"/>
  <c r="L23" i="264"/>
  <c r="P28" i="264"/>
  <c r="O31" i="264"/>
  <c r="P29" i="264"/>
  <c r="L28" i="264"/>
  <c r="N26" i="264"/>
  <c r="O23" i="264"/>
  <c r="O30" i="264"/>
  <c r="M27" i="264"/>
  <c r="P23" i="264"/>
  <c r="O25" i="264"/>
  <c r="N31" i="264"/>
  <c r="O29" i="264"/>
  <c r="P27" i="264"/>
  <c r="L26" i="264"/>
  <c r="N23" i="264"/>
  <c r="L29" i="264"/>
  <c r="O28" i="264"/>
  <c r="O26" i="264"/>
  <c r="L31" i="264"/>
  <c r="N29" i="264"/>
  <c r="O27" i="264"/>
  <c r="P25" i="264"/>
  <c r="M23" i="264"/>
  <c r="L27" i="264"/>
  <c r="P31" i="264"/>
  <c r="P30" i="264"/>
  <c r="M29" i="264"/>
  <c r="N27" i="264"/>
  <c r="N25" i="264"/>
  <c r="M25" i="264"/>
  <c r="N30" i="264"/>
  <c r="P24" i="264"/>
  <c r="L30" i="264"/>
  <c r="M30" i="264"/>
  <c r="N28" i="264"/>
  <c r="P26" i="264"/>
  <c r="O24" i="264"/>
  <c r="M28" i="264"/>
  <c r="L24" i="264"/>
  <c r="N24" i="264"/>
  <c r="M26" i="264"/>
  <c r="M24" i="264"/>
  <c r="L25" i="264"/>
  <c r="M31" i="264"/>
  <c r="I102" i="268"/>
  <c r="O24" i="287" s="1"/>
  <c r="AE24" i="287" s="1"/>
  <c r="AS24" i="287" s="1"/>
  <c r="D11" i="288"/>
  <c r="H102" i="272" a="1"/>
  <c r="H102" i="272" s="1"/>
  <c r="I103" i="272" a="1"/>
  <c r="I103" i="272" s="1"/>
  <c r="E118" i="272" a="1"/>
  <c r="E118" i="272" s="1"/>
  <c r="I93" i="272" a="1"/>
  <c r="I93" i="272" s="1"/>
  <c r="H157" i="272" a="1"/>
  <c r="H157" i="272" s="1"/>
  <c r="G119" i="272" a="1"/>
  <c r="G119" i="272" s="1"/>
  <c r="F101" i="272" a="1"/>
  <c r="F101" i="272" s="1"/>
  <c r="G12" i="290"/>
  <c r="N12" i="290" s="1"/>
  <c r="E208" i="272" a="1"/>
  <c r="E208" i="272" s="1"/>
  <c r="F93" i="272" a="1"/>
  <c r="F93" i="272" s="1"/>
  <c r="I158" i="272" a="1"/>
  <c r="I158" i="272" s="1"/>
  <c r="G235" i="272" a="1"/>
  <c r="G235" i="272" s="1"/>
  <c r="AR13" i="287"/>
  <c r="K83" i="266" s="1"/>
  <c r="AR9" i="287"/>
  <c r="K79" i="266" s="1"/>
  <c r="G216" i="272" a="1"/>
  <c r="G216" i="272" s="1"/>
  <c r="I216" i="272" a="1"/>
  <c r="I216" i="272" s="1"/>
  <c r="H158" i="272" a="1"/>
  <c r="H158" i="272" s="1"/>
  <c r="F42" i="272" a="1"/>
  <c r="F42" i="272" s="1"/>
  <c r="H233" i="272" a="1"/>
  <c r="H233" i="272" s="1"/>
  <c r="E68" i="272" a="1"/>
  <c r="E68" i="272" s="1"/>
  <c r="I234" i="272" a="1"/>
  <c r="I234" i="272" s="1"/>
  <c r="F7" i="288"/>
  <c r="G234" i="272" a="1"/>
  <c r="G234" i="272" s="1"/>
  <c r="E93" i="272" a="1"/>
  <c r="E93" i="272" s="1"/>
  <c r="E96" i="272" s="1"/>
  <c r="F103" i="272" a="1"/>
  <c r="F103" i="272" s="1"/>
  <c r="E77" i="272" a="1"/>
  <c r="E77" i="272" s="1"/>
  <c r="I94" i="272" a="1"/>
  <c r="I94" i="272" s="1"/>
  <c r="H94" i="272" a="1"/>
  <c r="H94" i="272" s="1"/>
  <c r="H96" i="272" s="1"/>
  <c r="I118" i="272" a="1"/>
  <c r="I118" i="272" s="1"/>
  <c r="G94" i="272" a="1"/>
  <c r="G94" i="272" s="1"/>
  <c r="E154" i="272" a="1"/>
  <c r="E154" i="272" s="1"/>
  <c r="F95" i="272" a="1"/>
  <c r="F95" i="272" s="1"/>
  <c r="F96" i="272" s="1"/>
  <c r="I154" i="272" a="1"/>
  <c r="I154" i="272" s="1"/>
  <c r="E69" i="272" a="1"/>
  <c r="E69" i="272" s="1"/>
  <c r="G101" i="272" a="1"/>
  <c r="G101" i="272" s="1"/>
  <c r="F208" i="272" a="1"/>
  <c r="F208" i="272" s="1"/>
  <c r="F219" i="272" s="1"/>
  <c r="I55" i="271" s="1"/>
  <c r="I56" i="271" s="1"/>
  <c r="I57" i="271" s="1"/>
  <c r="I13" i="271" s="1"/>
  <c r="Q13" i="271" s="1"/>
  <c r="I120" i="272" a="1"/>
  <c r="I120" i="272" s="1"/>
  <c r="I122" i="272" s="1"/>
  <c r="I27" i="269" a="1"/>
  <c r="I27" i="269" s="1"/>
  <c r="D14" i="290"/>
  <c r="K14" i="290" s="1"/>
  <c r="H42" i="272" a="1"/>
  <c r="H42" i="272" s="1"/>
  <c r="F94" i="272" a="1"/>
  <c r="F94" i="272" s="1"/>
  <c r="F102" i="272" a="1"/>
  <c r="F102" i="272" s="1"/>
  <c r="F104" i="272" s="1"/>
  <c r="I151" i="272" a="1"/>
  <c r="I151" i="272" s="1"/>
  <c r="I235" i="272" a="1"/>
  <c r="I235" i="272" s="1"/>
  <c r="E50" i="272" a="1"/>
  <c r="E50" i="272" s="1"/>
  <c r="E155" i="272" a="1"/>
  <c r="E155" i="272" s="1"/>
  <c r="E103" i="272" a="1"/>
  <c r="E103" i="272" s="1"/>
  <c r="F27" i="269" a="1"/>
  <c r="F27" i="269" s="1"/>
  <c r="J27" i="269" a="1"/>
  <c r="J27" i="269" s="1"/>
  <c r="I44" i="272" a="1"/>
  <c r="I44" i="272" s="1"/>
  <c r="J81" i="268" a="1"/>
  <c r="J81" i="268" s="1"/>
  <c r="C14" i="288"/>
  <c r="E67" i="272" a="1"/>
  <c r="E67" i="272" s="1"/>
  <c r="E95" i="272" a="1"/>
  <c r="E95" i="272" s="1"/>
  <c r="F75" i="268" a="1"/>
  <c r="F75" i="268" s="1"/>
  <c r="G118" i="272" a="1"/>
  <c r="G118" i="272" s="1"/>
  <c r="I155" i="272" a="1"/>
  <c r="I155" i="272" s="1"/>
  <c r="G103" i="272" a="1"/>
  <c r="G103" i="272" s="1"/>
  <c r="F157" i="272" a="1"/>
  <c r="F157" i="272" s="1"/>
  <c r="E120" i="272" a="1"/>
  <c r="E120" i="272" s="1"/>
  <c r="G157" i="272" a="1"/>
  <c r="G157" i="272" s="1"/>
  <c r="I119" i="272" a="1"/>
  <c r="I119" i="272" s="1"/>
  <c r="H150" i="272" a="1"/>
  <c r="H150" i="272" s="1"/>
  <c r="H159" i="272" s="1"/>
  <c r="H10" i="272" s="1"/>
  <c r="L83" i="275" s="1"/>
  <c r="H120" i="272" a="1"/>
  <c r="H120" i="272" s="1"/>
  <c r="G151" i="272" a="1"/>
  <c r="G151" i="272" s="1"/>
  <c r="E157" i="272" a="1"/>
  <c r="E157" i="272" s="1"/>
  <c r="G56" i="268" a="1"/>
  <c r="G56" i="268" s="1"/>
  <c r="E119" i="272" a="1"/>
  <c r="E119" i="272" s="1"/>
  <c r="H151" i="272" a="1"/>
  <c r="H151" i="272" s="1"/>
  <c r="F235" i="272" a="1"/>
  <c r="F235" i="272" s="1"/>
  <c r="F12" i="290"/>
  <c r="M12" i="290" s="1"/>
  <c r="G93" i="272" a="1"/>
  <c r="G93" i="272" s="1"/>
  <c r="G39" i="269" a="1"/>
  <c r="G39" i="269" s="1"/>
  <c r="E44" i="272" a="1"/>
  <c r="E44" i="272" s="1"/>
  <c r="G11" i="288"/>
  <c r="I157" i="272" a="1"/>
  <c r="I157" i="272" s="1"/>
  <c r="G208" i="272" a="1"/>
  <c r="G208" i="272" s="1"/>
  <c r="G219" i="272" s="1"/>
  <c r="J55" i="271" s="1"/>
  <c r="J56" i="271" s="1"/>
  <c r="J57" i="271" s="1"/>
  <c r="J13" i="271" s="1"/>
  <c r="I156" i="272" a="1"/>
  <c r="I156" i="272" s="1"/>
  <c r="H156" i="272" a="1"/>
  <c r="H156" i="272" s="1"/>
  <c r="G150" i="272" a="1"/>
  <c r="G150" i="272" s="1"/>
  <c r="E217" i="272" a="1"/>
  <c r="E217" i="272" s="1"/>
  <c r="F150" i="272" a="1"/>
  <c r="F150" i="272" s="1"/>
  <c r="G120" i="272" a="1"/>
  <c r="G120" i="272" s="1"/>
  <c r="E151" i="272" a="1"/>
  <c r="E151" i="272" s="1"/>
  <c r="H234" i="272" a="1"/>
  <c r="H234" i="272" s="1"/>
  <c r="F59" i="268" a="1"/>
  <c r="F59" i="268" s="1"/>
  <c r="E51" i="272" a="1"/>
  <c r="E51" i="272" s="1"/>
  <c r="H103" i="272" a="1"/>
  <c r="H103" i="272" s="1"/>
  <c r="AQ26" i="287"/>
  <c r="J97" i="266" s="1"/>
  <c r="AQ20" i="287"/>
  <c r="J95" i="266" s="1"/>
  <c r="AQ10" i="287"/>
  <c r="J80" i="266" s="1"/>
  <c r="J146" i="266" s="1"/>
  <c r="F13" i="269" a="1"/>
  <c r="F13" i="269" s="1"/>
  <c r="J13" i="269" a="1"/>
  <c r="J13" i="269" s="1"/>
  <c r="H54" i="287" a="1"/>
  <c r="H54" i="287" s="1"/>
  <c r="H56" i="287" s="1"/>
  <c r="G54" i="287" a="1"/>
  <c r="G54" i="287" s="1"/>
  <c r="H80" i="287" a="1"/>
  <c r="H80" i="287" s="1"/>
  <c r="H81" i="287" s="1"/>
  <c r="F11" i="290"/>
  <c r="M11" i="290" s="1"/>
  <c r="H101" i="272" a="1"/>
  <c r="H101" i="272" s="1"/>
  <c r="J39" i="269" a="1"/>
  <c r="J39" i="269" s="1"/>
  <c r="G7" i="288"/>
  <c r="N7" i="288" s="1"/>
  <c r="G10" i="290"/>
  <c r="N10" i="290" s="1"/>
  <c r="G217" i="272" a="1"/>
  <c r="G217" i="272" s="1"/>
  <c r="H118" i="272" a="1"/>
  <c r="H118" i="272" s="1"/>
  <c r="F217" i="272" a="1"/>
  <c r="F217" i="272" s="1"/>
  <c r="G61" i="268" a="1"/>
  <c r="G61" i="268" s="1"/>
  <c r="G233" i="272" a="1"/>
  <c r="G233" i="272" s="1"/>
  <c r="H235" i="268" a="1"/>
  <c r="H235" i="268" s="1"/>
  <c r="H237" i="268" s="1"/>
  <c r="E235" i="272" a="1"/>
  <c r="E235" i="272" s="1"/>
  <c r="E150" i="272" a="1"/>
  <c r="E150" i="272" s="1"/>
  <c r="E102" i="272" a="1"/>
  <c r="E102" i="272" s="1"/>
  <c r="F154" i="272" a="1"/>
  <c r="F154" i="272" s="1"/>
  <c r="H208" i="272" a="1"/>
  <c r="H208" i="272" s="1"/>
  <c r="H219" i="272" s="1"/>
  <c r="J235" i="268" a="1"/>
  <c r="J235" i="268" s="1"/>
  <c r="J237" i="268" s="1"/>
  <c r="E216" i="272" a="1"/>
  <c r="E216" i="272" s="1"/>
  <c r="H39" i="269" a="1"/>
  <c r="H39" i="269" s="1"/>
  <c r="J16" i="269" a="1"/>
  <c r="J16" i="269" s="1"/>
  <c r="I13" i="269" a="1"/>
  <c r="I13" i="269" s="1"/>
  <c r="F65" i="287" a="1"/>
  <c r="F65" i="287" s="1"/>
  <c r="G80" i="287" a="1"/>
  <c r="G80" i="287" s="1"/>
  <c r="G65" i="287" a="1"/>
  <c r="G65" i="287" s="1"/>
  <c r="G66" i="287" s="1"/>
  <c r="F62" i="287" a="1"/>
  <c r="F62" i="287" s="1"/>
  <c r="F80" i="287" a="1"/>
  <c r="F80" i="287" s="1"/>
  <c r="I82" i="273"/>
  <c r="J102" i="268"/>
  <c r="P24" i="287" s="1"/>
  <c r="AF24" i="287" s="1"/>
  <c r="AT24" i="287" s="1"/>
  <c r="M100" i="266" s="1"/>
  <c r="C11" i="288"/>
  <c r="G9" i="290"/>
  <c r="N9" i="290" s="1"/>
  <c r="G13" i="290"/>
  <c r="N13" i="290" s="1"/>
  <c r="G12" i="288"/>
  <c r="G15" i="290"/>
  <c r="N15" i="290" s="1"/>
  <c r="F14" i="290"/>
  <c r="M14" i="290" s="1"/>
  <c r="C16" i="290"/>
  <c r="J16" i="290" s="1"/>
  <c r="D19" i="290"/>
  <c r="K19" i="290" s="1"/>
  <c r="G7" i="290"/>
  <c r="G8" i="288"/>
  <c r="C14" i="290"/>
  <c r="F9" i="290"/>
  <c r="M9" i="290" s="1"/>
  <c r="G19" i="290"/>
  <c r="N19" i="290" s="1"/>
  <c r="F11" i="288"/>
  <c r="D7" i="290"/>
  <c r="D6" i="290"/>
  <c r="G13" i="288"/>
  <c r="C6" i="290"/>
  <c r="G9" i="288"/>
  <c r="G8" i="290"/>
  <c r="N8" i="290" s="1"/>
  <c r="E13" i="290"/>
  <c r="L13" i="290" s="1"/>
  <c r="C20" i="290"/>
  <c r="F12" i="288"/>
  <c r="E12" i="290"/>
  <c r="L12" i="290" s="1"/>
  <c r="C19" i="290"/>
  <c r="J19" i="290" s="1"/>
  <c r="D7" i="288"/>
  <c r="F13" i="288"/>
  <c r="F19" i="290"/>
  <c r="M19" i="290" s="1"/>
  <c r="C17" i="290"/>
  <c r="J17" i="290" s="1"/>
  <c r="C10" i="288"/>
  <c r="D17" i="290"/>
  <c r="K17" i="290" s="1"/>
  <c r="D16" i="290"/>
  <c r="K16" i="290" s="1"/>
  <c r="C9" i="290"/>
  <c r="J9" i="290" s="1"/>
  <c r="F9" i="288"/>
  <c r="E15" i="290"/>
  <c r="L15" i="290" s="1"/>
  <c r="D12" i="290"/>
  <c r="K12" i="290" s="1"/>
  <c r="C6" i="288"/>
  <c r="E12" i="288"/>
  <c r="F8" i="290"/>
  <c r="M8" i="290" s="1"/>
  <c r="F7" i="290"/>
  <c r="G18" i="290"/>
  <c r="N18" i="290" s="1"/>
  <c r="D9" i="290"/>
  <c r="K9" i="290" s="1"/>
  <c r="C13" i="288"/>
  <c r="C12" i="290"/>
  <c r="J12" i="290" s="1"/>
  <c r="F8" i="288"/>
  <c r="D10" i="288"/>
  <c r="AS9" i="287"/>
  <c r="L79" i="266" s="1"/>
  <c r="AP30" i="287"/>
  <c r="I109" i="266" s="1"/>
  <c r="I175" i="266" s="1"/>
  <c r="AS43" i="287"/>
  <c r="AS41" i="287"/>
  <c r="AS33" i="287"/>
  <c r="L112" i="266" s="1"/>
  <c r="L178" i="266" s="1"/>
  <c r="AS31" i="287"/>
  <c r="L110" i="266" s="1"/>
  <c r="AS25" i="287"/>
  <c r="AS23" i="287"/>
  <c r="L101" i="266" s="1"/>
  <c r="AS21" i="287"/>
  <c r="L96" i="266" s="1"/>
  <c r="L162" i="266" s="1"/>
  <c r="AS15" i="287"/>
  <c r="L86" i="266" s="1"/>
  <c r="E10" i="290"/>
  <c r="L10" i="290" s="1"/>
  <c r="E10" i="288"/>
  <c r="G16" i="290"/>
  <c r="N16" i="290" s="1"/>
  <c r="F13" i="290"/>
  <c r="M13" i="290" s="1"/>
  <c r="G6" i="288"/>
  <c r="D13" i="288"/>
  <c r="D11" i="290"/>
  <c r="K11" i="290" s="1"/>
  <c r="D10" i="290"/>
  <c r="K10" i="290" s="1"/>
  <c r="C8" i="290"/>
  <c r="J8" i="290" s="1"/>
  <c r="C9" i="288"/>
  <c r="E17" i="290"/>
  <c r="L17" i="290" s="1"/>
  <c r="G20" i="290"/>
  <c r="N20" i="290" s="1"/>
  <c r="F6" i="290"/>
  <c r="E8" i="290"/>
  <c r="L8" i="290" s="1"/>
  <c r="E7" i="290"/>
  <c r="D14" i="288"/>
  <c r="F16" i="290"/>
  <c r="M16" i="290" s="1"/>
  <c r="C7" i="288"/>
  <c r="E9" i="288"/>
  <c r="E11" i="288"/>
  <c r="AS19" i="287"/>
  <c r="L93" i="266" s="1"/>
  <c r="E16" i="290"/>
  <c r="L16" i="290" s="1"/>
  <c r="C13" i="290"/>
  <c r="J13" i="290" s="1"/>
  <c r="C12" i="288"/>
  <c r="F15" i="290"/>
  <c r="M15" i="290" s="1"/>
  <c r="E14" i="290"/>
  <c r="L14" i="290" s="1"/>
  <c r="E8" i="288"/>
  <c r="G14" i="288"/>
  <c r="G14" i="290"/>
  <c r="N14" i="290" s="1"/>
  <c r="D20" i="290"/>
  <c r="K20" i="290" s="1"/>
  <c r="E20" i="290"/>
  <c r="L20" i="290" s="1"/>
  <c r="D9" i="288"/>
  <c r="E13" i="288"/>
  <c r="AS17" i="287"/>
  <c r="L91" i="266" s="1"/>
  <c r="C18" i="290"/>
  <c r="J18" i="290" s="1"/>
  <c r="D15" i="290"/>
  <c r="K15" i="290" s="1"/>
  <c r="F20" i="290"/>
  <c r="M20" i="290" s="1"/>
  <c r="G17" i="290"/>
  <c r="N17" i="290" s="1"/>
  <c r="D18" i="290"/>
  <c r="K18" i="290" s="1"/>
  <c r="E7" i="288"/>
  <c r="G6" i="290"/>
  <c r="C7" i="290"/>
  <c r="E6" i="290"/>
  <c r="C8" i="288"/>
  <c r="E14" i="288"/>
  <c r="D8" i="290"/>
  <c r="K8" i="290" s="1"/>
  <c r="E18" i="290"/>
  <c r="L18" i="290" s="1"/>
  <c r="G10" i="288"/>
  <c r="F18" i="290"/>
  <c r="M18" i="290" s="1"/>
  <c r="F17" i="290"/>
  <c r="M17" i="290" s="1"/>
  <c r="F10" i="288"/>
  <c r="E19" i="290"/>
  <c r="L19" i="290" s="1"/>
  <c r="F6" i="288"/>
  <c r="F10" i="290"/>
  <c r="C11" i="290"/>
  <c r="J11" i="290" s="1"/>
  <c r="D6" i="288"/>
  <c r="F14" i="288"/>
  <c r="D8" i="288"/>
  <c r="H159" i="268"/>
  <c r="H138" i="268"/>
  <c r="H152" i="268"/>
  <c r="J149" i="268"/>
  <c r="J152" i="268" s="1"/>
  <c r="H182" i="268" s="1"/>
  <c r="J134" i="268"/>
  <c r="J138" i="268" s="1"/>
  <c r="H180" i="268" s="1"/>
  <c r="H173" i="268"/>
  <c r="J154" i="268"/>
  <c r="J159" i="268" s="1"/>
  <c r="H183" i="268" s="1"/>
  <c r="H166" i="268"/>
  <c r="H124" i="268"/>
  <c r="J173" i="268"/>
  <c r="H185" i="268" s="1"/>
  <c r="H145" i="268"/>
  <c r="J166" i="268"/>
  <c r="H184" i="268" s="1"/>
  <c r="M38" i="240"/>
  <c r="M17" i="240"/>
  <c r="R15" i="56"/>
  <c r="R18" i="56" s="1"/>
  <c r="P92" i="56"/>
  <c r="Q18" i="81"/>
  <c r="L52" i="266" s="1"/>
  <c r="N18" i="81"/>
  <c r="R18" i="81"/>
  <c r="M52" i="266"/>
  <c r="R169" i="61"/>
  <c r="L64" i="235"/>
  <c r="W18" i="65"/>
  <c r="M51" i="266" s="1"/>
  <c r="S18" i="65"/>
  <c r="I51" i="266" s="1"/>
  <c r="T18" i="65"/>
  <c r="J51" i="266" s="1"/>
  <c r="V18" i="65"/>
  <c r="L51" i="266" s="1"/>
  <c r="U22" i="41"/>
  <c r="V22" i="41"/>
  <c r="K44" i="266"/>
  <c r="L44" i="266"/>
  <c r="J44" i="266"/>
  <c r="M44" i="266"/>
  <c r="W16" i="39"/>
  <c r="L49" i="266" s="1"/>
  <c r="N65" i="235"/>
  <c r="P15" i="66"/>
  <c r="X16" i="39"/>
  <c r="O15" i="66"/>
  <c r="M49" i="266"/>
  <c r="N26" i="66"/>
  <c r="N12" i="66" s="1"/>
  <c r="N15" i="66" s="1"/>
  <c r="I44" i="266"/>
  <c r="Z22" i="53"/>
  <c r="Z24" i="53" s="1"/>
  <c r="M26" i="266" s="1"/>
  <c r="V22" i="53"/>
  <c r="Y22" i="53"/>
  <c r="Y24" i="53" s="1"/>
  <c r="L26" i="266" s="1"/>
  <c r="V16" i="53"/>
  <c r="T33" i="77"/>
  <c r="S38" i="77"/>
  <c r="S44" i="77" s="1"/>
  <c r="K31" i="266" s="1"/>
  <c r="U45" i="77"/>
  <c r="Q38" i="77"/>
  <c r="R23" i="77"/>
  <c r="U23" i="77"/>
  <c r="U44" i="77" s="1"/>
  <c r="M31" i="266" s="1"/>
  <c r="T45" i="77"/>
  <c r="T38" i="77"/>
  <c r="T23" i="77"/>
  <c r="S45" i="77"/>
  <c r="R45" i="77"/>
  <c r="R18" i="77"/>
  <c r="U18" i="77"/>
  <c r="R38" i="77"/>
  <c r="Q45" i="77"/>
  <c r="R33" i="77"/>
  <c r="U33" i="77"/>
  <c r="S33" i="77"/>
  <c r="S18" i="77"/>
  <c r="T18" i="77"/>
  <c r="T43" i="77" s="1"/>
  <c r="Q23" i="77"/>
  <c r="Q44" i="77" s="1"/>
  <c r="I31" i="266" s="1"/>
  <c r="Q33" i="77"/>
  <c r="Q18" i="77"/>
  <c r="R24" i="3"/>
  <c r="Q22" i="3"/>
  <c r="Q24" i="3" s="1"/>
  <c r="O22" i="3"/>
  <c r="N22" i="3"/>
  <c r="V15" i="28"/>
  <c r="T15" i="28"/>
  <c r="U15" i="28"/>
  <c r="S15" i="28"/>
  <c r="I65" i="213"/>
  <c r="H121" i="272"/>
  <c r="M33" i="240"/>
  <c r="H65" i="194"/>
  <c r="H69" i="194" s="1"/>
  <c r="Z120" i="78"/>
  <c r="W120" i="78"/>
  <c r="Z135" i="78"/>
  <c r="Y135" i="78"/>
  <c r="P25" i="62"/>
  <c r="M34" i="266" s="1"/>
  <c r="Y120" i="78"/>
  <c r="L25" i="62"/>
  <c r="I34" i="266" s="1"/>
  <c r="O25" i="62"/>
  <c r="W135" i="78"/>
  <c r="V120" i="78"/>
  <c r="I80" i="268" a="1"/>
  <c r="I80" i="268" s="1"/>
  <c r="J225" i="268" a="1"/>
  <c r="J225" i="268" s="1"/>
  <c r="J227" i="268" s="1"/>
  <c r="M22" i="275" s="1"/>
  <c r="H88" i="268" a="1"/>
  <c r="H88" i="268" s="1"/>
  <c r="H90" i="268" s="1"/>
  <c r="I76" i="268" a="1"/>
  <c r="I76" i="268" s="1"/>
  <c r="I207" i="268" a="1"/>
  <c r="I207" i="268" s="1"/>
  <c r="G245" i="268" a="1"/>
  <c r="G245" i="268" s="1"/>
  <c r="I253" i="268" a="1"/>
  <c r="I253" i="268" s="1"/>
  <c r="I255" i="268" s="1"/>
  <c r="L14" i="275" s="1"/>
  <c r="G58" i="268" a="1"/>
  <c r="G58" i="268" s="1"/>
  <c r="I75" i="268" a="1"/>
  <c r="I75" i="268" s="1"/>
  <c r="G64" i="268" a="1"/>
  <c r="G64" i="268" s="1"/>
  <c r="J62" i="268" a="1"/>
  <c r="J62" i="268" s="1"/>
  <c r="I261" i="268" a="1"/>
  <c r="I261" i="268" s="1"/>
  <c r="I263" i="268" s="1"/>
  <c r="M13" i="288" s="1"/>
  <c r="J64" i="268" a="1"/>
  <c r="J64" i="268" s="1"/>
  <c r="E71" i="273" a="1"/>
  <c r="E71" i="273" s="1"/>
  <c r="E73" i="273" s="1"/>
  <c r="E62" i="273" s="1"/>
  <c r="J61" i="268" a="1"/>
  <c r="J61" i="268" s="1"/>
  <c r="F63" i="268" a="1"/>
  <c r="F63" i="268" s="1"/>
  <c r="I63" i="268" a="1"/>
  <c r="I63" i="268" s="1"/>
  <c r="J63" i="268" a="1"/>
  <c r="J63" i="268" s="1"/>
  <c r="G235" i="268" a="1"/>
  <c r="G235" i="268" s="1"/>
  <c r="G237" i="268" s="1"/>
  <c r="J15" i="275" s="1"/>
  <c r="G57" i="268" a="1"/>
  <c r="G57" i="268" s="1"/>
  <c r="H60" i="268" a="1"/>
  <c r="H60" i="268" s="1"/>
  <c r="E27" i="273" a="1"/>
  <c r="E27" i="273" s="1"/>
  <c r="I30" i="273" s="1"/>
  <c r="F81" i="273" a="1"/>
  <c r="F81" i="273" s="1"/>
  <c r="H81" i="268" a="1"/>
  <c r="H81" i="268" s="1"/>
  <c r="I242" i="268" a="1"/>
  <c r="I242" i="268" s="1"/>
  <c r="H207" i="268" a="1"/>
  <c r="H207" i="268" s="1"/>
  <c r="F245" i="268" a="1"/>
  <c r="F245" i="268" s="1"/>
  <c r="H75" i="268" a="1"/>
  <c r="H75" i="268" s="1"/>
  <c r="F243" i="268" a="1"/>
  <c r="F243" i="268" s="1"/>
  <c r="F55" i="268" a="1"/>
  <c r="F55" i="268" s="1"/>
  <c r="G269" i="268" a="1"/>
  <c r="G269" i="268" s="1"/>
  <c r="G271" i="268" s="1"/>
  <c r="J18" i="275" s="1"/>
  <c r="J56" i="268" a="1"/>
  <c r="J56" i="268" s="1"/>
  <c r="H64" i="268" a="1"/>
  <c r="H64" i="268" s="1"/>
  <c r="J243" i="268" a="1"/>
  <c r="J243" i="268" s="1"/>
  <c r="H57" i="268" a="1"/>
  <c r="H57" i="268" s="1"/>
  <c r="I235" i="268" a="1"/>
  <c r="I235" i="268" s="1"/>
  <c r="I237" i="268" s="1"/>
  <c r="L15" i="275" s="1"/>
  <c r="H63" i="268" a="1"/>
  <c r="H63" i="268" s="1"/>
  <c r="F58" i="268" a="1"/>
  <c r="F58" i="268" s="1"/>
  <c r="J58" i="268" a="1"/>
  <c r="J58" i="268" s="1"/>
  <c r="I55" i="268" a="1"/>
  <c r="I55" i="268" s="1"/>
  <c r="G243" i="268" a="1"/>
  <c r="G243" i="268" s="1"/>
  <c r="J269" i="268" a="1"/>
  <c r="J269" i="268" s="1"/>
  <c r="J271" i="268" s="1"/>
  <c r="M18" i="275" s="1"/>
  <c r="I31" i="268" a="1"/>
  <c r="I31" i="268" s="1"/>
  <c r="I33" i="268" s="1"/>
  <c r="O22" i="287" s="1"/>
  <c r="AE22" i="287" s="1"/>
  <c r="AS22" i="287" s="1"/>
  <c r="L98" i="266" s="1"/>
  <c r="F9" i="268" a="1"/>
  <c r="F9" i="268" s="1"/>
  <c r="J6" i="288" s="1"/>
  <c r="AQ13" i="287"/>
  <c r="J83" i="266" s="1"/>
  <c r="J149" i="266" s="1"/>
  <c r="H71" i="273" a="1"/>
  <c r="H71" i="273" s="1"/>
  <c r="H73" i="273" s="1"/>
  <c r="H62" i="273" s="1"/>
  <c r="G88" i="268" a="1"/>
  <c r="G88" i="268" s="1"/>
  <c r="G90" i="268" s="1"/>
  <c r="J16" i="275" s="1"/>
  <c r="H76" i="268" a="1"/>
  <c r="H76" i="268" s="1"/>
  <c r="F214" i="268" a="1"/>
  <c r="F214" i="268" s="1"/>
  <c r="F216" i="268" s="1"/>
  <c r="I23" i="275" s="1"/>
  <c r="J245" i="268" a="1"/>
  <c r="J245" i="268" s="1"/>
  <c r="G214" i="268" a="1"/>
  <c r="G214" i="268" s="1"/>
  <c r="G216" i="268" s="1"/>
  <c r="J23" i="275" s="1"/>
  <c r="G261" i="268" a="1"/>
  <c r="G261" i="268" s="1"/>
  <c r="G263" i="268" s="1"/>
  <c r="I79" i="268" a="1"/>
  <c r="I79" i="268" s="1"/>
  <c r="H31" i="268" a="1"/>
  <c r="H31" i="268" s="1"/>
  <c r="H33" i="268" s="1"/>
  <c r="H253" i="268" a="1"/>
  <c r="H253" i="268" s="1"/>
  <c r="H255" i="268" s="1"/>
  <c r="K14" i="275" s="1"/>
  <c r="H58" i="268" a="1"/>
  <c r="H58" i="268" s="1"/>
  <c r="F269" i="268" a="1"/>
  <c r="F269" i="268" s="1"/>
  <c r="F271" i="268" s="1"/>
  <c r="I18" i="275" s="1"/>
  <c r="F57" i="268" a="1"/>
  <c r="F57" i="268" s="1"/>
  <c r="F225" i="268" a="1"/>
  <c r="F225" i="268" s="1"/>
  <c r="F227" i="268" s="1"/>
  <c r="G55" i="268" a="1"/>
  <c r="G55" i="268" s="1"/>
  <c r="H261" i="268" a="1"/>
  <c r="H261" i="268" s="1"/>
  <c r="H263" i="268" s="1"/>
  <c r="K13" i="275" s="1"/>
  <c r="F56" i="268" a="1"/>
  <c r="F56" i="268" s="1"/>
  <c r="G23" i="268" a="1"/>
  <c r="G23" i="268" s="1"/>
  <c r="G25" i="268" s="1"/>
  <c r="J20" i="275" s="1"/>
  <c r="F23" i="268" a="1"/>
  <c r="F23" i="268" s="1"/>
  <c r="F25" i="268" s="1"/>
  <c r="G15" i="268" a="1"/>
  <c r="G15" i="268" s="1"/>
  <c r="G17" i="268" s="1"/>
  <c r="J19" i="275" s="1"/>
  <c r="G81" i="268" a="1"/>
  <c r="G81" i="268" s="1"/>
  <c r="J57" i="268" a="1"/>
  <c r="J57" i="268" s="1"/>
  <c r="I225" i="268" a="1"/>
  <c r="I225" i="268" s="1"/>
  <c r="I227" i="268" s="1"/>
  <c r="L22" i="275" s="1"/>
  <c r="J88" i="268" a="1"/>
  <c r="J88" i="268" s="1"/>
  <c r="J90" i="268" s="1"/>
  <c r="M16" i="275" s="1"/>
  <c r="J75" i="268" a="1"/>
  <c r="J75" i="268" s="1"/>
  <c r="I214" i="268" a="1"/>
  <c r="I214" i="268" s="1"/>
  <c r="I216" i="268" s="1"/>
  <c r="L23" i="275" s="1"/>
  <c r="I78" i="268" a="1"/>
  <c r="I78" i="268" s="1"/>
  <c r="J214" i="268" a="1"/>
  <c r="J214" i="268" s="1"/>
  <c r="J216" i="268" s="1"/>
  <c r="I269" i="268" a="1"/>
  <c r="I269" i="268" s="1"/>
  <c r="I271" i="268" s="1"/>
  <c r="L18" i="275" s="1"/>
  <c r="G59" i="268" a="1"/>
  <c r="G59" i="268" s="1"/>
  <c r="J15" i="268" a="1"/>
  <c r="J15" i="268" s="1"/>
  <c r="J17" i="268" s="1"/>
  <c r="M19" i="275" s="1"/>
  <c r="J242" i="268" a="1"/>
  <c r="J242" i="268" s="1"/>
  <c r="J39" i="268" a="1"/>
  <c r="J39" i="268" s="1"/>
  <c r="J41" i="268" s="1"/>
  <c r="G253" i="268" a="1"/>
  <c r="G253" i="268" s="1"/>
  <c r="G255" i="268" s="1"/>
  <c r="J14" i="275" s="1"/>
  <c r="I58" i="268" a="1"/>
  <c r="I58" i="268" s="1"/>
  <c r="I88" i="268" a="1"/>
  <c r="I88" i="268" s="1"/>
  <c r="I90" i="268" s="1"/>
  <c r="M8" i="288" s="1"/>
  <c r="G39" i="268" a="1"/>
  <c r="G39" i="268" s="1"/>
  <c r="G41" i="268" s="1"/>
  <c r="J24" i="275" s="1"/>
  <c r="I243" i="268" a="1"/>
  <c r="I243" i="268" s="1"/>
  <c r="I57" i="268" a="1"/>
  <c r="I57" i="268" s="1"/>
  <c r="H61" i="268" a="1"/>
  <c r="H61" i="268" s="1"/>
  <c r="J78" i="268" a="1"/>
  <c r="J78" i="268" s="1"/>
  <c r="F71" i="273" a="1"/>
  <c r="F71" i="273" s="1"/>
  <c r="F73" i="273" s="1"/>
  <c r="F62" i="273" s="1"/>
  <c r="G207" i="268" a="1"/>
  <c r="G207" i="268" s="1"/>
  <c r="I245" i="268" a="1"/>
  <c r="I245" i="268" s="1"/>
  <c r="G225" i="268" a="1"/>
  <c r="G225" i="268" s="1"/>
  <c r="G227" i="268" s="1"/>
  <c r="K10" i="288" s="1"/>
  <c r="H79" i="268" a="1"/>
  <c r="H79" i="268" s="1"/>
  <c r="H225" i="268" a="1"/>
  <c r="H225" i="268" s="1"/>
  <c r="H227" i="268" s="1"/>
  <c r="K22" i="275" s="1"/>
  <c r="F235" i="268" a="1"/>
  <c r="F235" i="268" s="1"/>
  <c r="F237" i="268" s="1"/>
  <c r="J60" i="268" a="1"/>
  <c r="J60" i="268" s="1"/>
  <c r="G79" i="268" a="1"/>
  <c r="G79" i="268" s="1"/>
  <c r="G31" i="268" a="1"/>
  <c r="G31" i="268" s="1"/>
  <c r="G33" i="268" s="1"/>
  <c r="M22" i="287" s="1"/>
  <c r="AC22" i="287" s="1"/>
  <c r="AQ22" i="287" s="1"/>
  <c r="J98" i="266" s="1"/>
  <c r="H242" i="268" a="1"/>
  <c r="H242" i="268" s="1"/>
  <c r="I39" i="268" a="1"/>
  <c r="I39" i="268" s="1"/>
  <c r="I41" i="268" s="1"/>
  <c r="L24" i="275" s="1"/>
  <c r="H78" i="268" a="1"/>
  <c r="H78" i="268" s="1"/>
  <c r="J207" i="268" a="1"/>
  <c r="J207" i="268" s="1"/>
  <c r="H55" i="268" a="1"/>
  <c r="H55" i="268" s="1"/>
  <c r="H56" i="268" a="1"/>
  <c r="H56" i="268" s="1"/>
  <c r="H39" i="268" a="1"/>
  <c r="H39" i="268" s="1"/>
  <c r="H41" i="268" s="1"/>
  <c r="K24" i="275" s="1"/>
  <c r="F62" i="268" a="1"/>
  <c r="F62" i="268" s="1"/>
  <c r="H269" i="268" a="1"/>
  <c r="H269" i="268" s="1"/>
  <c r="H271" i="268" s="1"/>
  <c r="K18" i="275" s="1"/>
  <c r="H9" i="268" a="1"/>
  <c r="H9" i="268" s="1"/>
  <c r="L6" i="288" s="1"/>
  <c r="X7" i="287"/>
  <c r="I81" i="273" a="1"/>
  <c r="I81" i="273" s="1"/>
  <c r="I83" i="273" s="1"/>
  <c r="I63" i="273" s="1"/>
  <c r="E81" i="273" a="1"/>
  <c r="E81" i="273" s="1"/>
  <c r="E83" i="273" s="1"/>
  <c r="E63" i="273" s="1"/>
  <c r="F80" i="268" a="1"/>
  <c r="F80" i="268" s="1"/>
  <c r="F242" i="268" a="1"/>
  <c r="F242" i="268" s="1"/>
  <c r="G80" i="268" a="1"/>
  <c r="G80" i="268" s="1"/>
  <c r="G242" i="268" a="1"/>
  <c r="G242" i="268" s="1"/>
  <c r="J76" i="268" a="1"/>
  <c r="J76" i="268" s="1"/>
  <c r="H62" i="268" a="1"/>
  <c r="H62" i="268" s="1"/>
  <c r="G9" i="268" a="1"/>
  <c r="G9" i="268" s="1"/>
  <c r="H59" i="268" a="1"/>
  <c r="H59" i="268" s="1"/>
  <c r="I15" i="268" a="1"/>
  <c r="I15" i="268" s="1"/>
  <c r="I17" i="268" s="1"/>
  <c r="L19" i="275" s="1"/>
  <c r="F79" i="268" a="1"/>
  <c r="F79" i="268" s="1"/>
  <c r="F31" i="268" a="1"/>
  <c r="F31" i="268" s="1"/>
  <c r="F33" i="268" s="1"/>
  <c r="I21" i="275" s="1"/>
  <c r="F60" i="268" a="1"/>
  <c r="F60" i="268" s="1"/>
  <c r="I23" i="268" a="1"/>
  <c r="I23" i="268" s="1"/>
  <c r="I25" i="268" s="1"/>
  <c r="M7" i="288" s="1"/>
  <c r="F88" i="268" a="1"/>
  <c r="F88" i="268" s="1"/>
  <c r="F90" i="268" s="1"/>
  <c r="F39" i="268" a="1"/>
  <c r="F39" i="268" s="1"/>
  <c r="F41" i="268" s="1"/>
  <c r="I24" i="275" s="1"/>
  <c r="H243" i="268" a="1"/>
  <c r="H243" i="268" s="1"/>
  <c r="F253" i="268" a="1"/>
  <c r="F253" i="268" s="1"/>
  <c r="F255" i="268" s="1"/>
  <c r="I14" i="275" s="1"/>
  <c r="G81" i="273" a="1"/>
  <c r="G81" i="273" s="1"/>
  <c r="I71" i="273" a="1"/>
  <c r="I71" i="273" s="1"/>
  <c r="I73" i="273" s="1"/>
  <c r="I62" i="273" s="1"/>
  <c r="F207" i="268" a="1"/>
  <c r="F207" i="268" s="1"/>
  <c r="I208" i="268" s="1"/>
  <c r="J80" i="268" a="1"/>
  <c r="J80" i="268" s="1"/>
  <c r="G76" i="268" a="1"/>
  <c r="G76" i="268" s="1"/>
  <c r="F81" i="268" a="1"/>
  <c r="F81" i="268" s="1"/>
  <c r="G75" i="268" a="1"/>
  <c r="G75" i="268" s="1"/>
  <c r="H245" i="268" a="1"/>
  <c r="H245" i="268" s="1"/>
  <c r="F64" i="268" a="1"/>
  <c r="F64" i="268" s="1"/>
  <c r="F61" i="268" a="1"/>
  <c r="F61" i="268" s="1"/>
  <c r="I59" i="268" a="1"/>
  <c r="I59" i="268" s="1"/>
  <c r="H15" i="268" a="1"/>
  <c r="H15" i="268" s="1"/>
  <c r="H17" i="268" s="1"/>
  <c r="K19" i="275" s="1"/>
  <c r="I61" i="268" a="1"/>
  <c r="I61" i="268" s="1"/>
  <c r="F15" i="268" a="1"/>
  <c r="F15" i="268" s="1"/>
  <c r="F17" i="268" s="1"/>
  <c r="I19" i="275" s="1"/>
  <c r="G78" i="268" a="1"/>
  <c r="G78" i="268" s="1"/>
  <c r="H23" i="268" a="1"/>
  <c r="H23" i="268" s="1"/>
  <c r="H25" i="268" s="1"/>
  <c r="K20" i="275" s="1"/>
  <c r="J261" i="268" a="1"/>
  <c r="J261" i="268" s="1"/>
  <c r="J263" i="268" s="1"/>
  <c r="F261" i="268" a="1"/>
  <c r="F261" i="268" s="1"/>
  <c r="F263" i="268" s="1"/>
  <c r="I13" i="275" s="1"/>
  <c r="J253" i="268" a="1"/>
  <c r="J253" i="268" s="1"/>
  <c r="J255" i="268" s="1"/>
  <c r="M14" i="275" s="1"/>
  <c r="I60" i="268" a="1"/>
  <c r="I60" i="268" s="1"/>
  <c r="I64" i="268" a="1"/>
  <c r="I64" i="268" s="1"/>
  <c r="J55" i="268" a="1"/>
  <c r="J55" i="268" s="1"/>
  <c r="AQ21" i="287"/>
  <c r="J96" i="266" s="1"/>
  <c r="J162" i="266" s="1"/>
  <c r="H104" i="272"/>
  <c r="AN25" i="287"/>
  <c r="AT36" i="287"/>
  <c r="M115" i="266" s="1"/>
  <c r="AT32" i="287"/>
  <c r="M111" i="266" s="1"/>
  <c r="M177" i="266" s="1"/>
  <c r="AT20" i="287"/>
  <c r="M95" i="266" s="1"/>
  <c r="AT16" i="287"/>
  <c r="M87" i="266" s="1"/>
  <c r="M153" i="266" s="1"/>
  <c r="AT12" i="287"/>
  <c r="M82" i="266" s="1"/>
  <c r="M148" i="266" s="1"/>
  <c r="AS10" i="287"/>
  <c r="L80" i="266" s="1"/>
  <c r="I16" i="269" a="1"/>
  <c r="I16" i="269" s="1"/>
  <c r="H16" i="269" a="1"/>
  <c r="H16" i="269" s="1"/>
  <c r="P76" i="232"/>
  <c r="E53" i="273"/>
  <c r="E10" i="273" s="1"/>
  <c r="I91" i="275" s="1"/>
  <c r="R86" i="204"/>
  <c r="Q86" i="204"/>
  <c r="P86" i="204"/>
  <c r="S86" i="204"/>
  <c r="T86" i="204"/>
  <c r="H51" i="194"/>
  <c r="H53" i="194"/>
  <c r="H41" i="194"/>
  <c r="H45" i="194" s="1"/>
  <c r="H28" i="194"/>
  <c r="H14" i="194"/>
  <c r="K339" i="155"/>
  <c r="J339" i="155"/>
  <c r="I23" i="206"/>
  <c r="K23" i="206"/>
  <c r="J23" i="206"/>
  <c r="Q80" i="205"/>
  <c r="Q79" i="205"/>
  <c r="K172" i="239"/>
  <c r="I60" i="239"/>
  <c r="I61" i="239"/>
  <c r="S66" i="149"/>
  <c r="O66" i="149"/>
  <c r="L66" i="149"/>
  <c r="V66" i="149"/>
  <c r="I28" i="181"/>
  <c r="E153" i="272" s="1"/>
  <c r="L22" i="240"/>
  <c r="L24" i="240" s="1"/>
  <c r="J22" i="240"/>
  <c r="K22" i="240"/>
  <c r="K23" i="240" s="1"/>
  <c r="I13" i="181"/>
  <c r="F149" i="272"/>
  <c r="I119" i="159"/>
  <c r="M101" i="159"/>
  <c r="M92" i="159"/>
  <c r="M83" i="159"/>
  <c r="M55" i="159"/>
  <c r="K68" i="159"/>
  <c r="L57" i="159"/>
  <c r="L59" i="159"/>
  <c r="K57" i="159"/>
  <c r="K59" i="159"/>
  <c r="I61" i="159"/>
  <c r="I68" i="159"/>
  <c r="I104" i="159"/>
  <c r="I46" i="159"/>
  <c r="I44" i="159"/>
  <c r="I48" i="159"/>
  <c r="J72" i="159"/>
  <c r="X61" i="158"/>
  <c r="W61" i="158"/>
  <c r="AA19" i="158"/>
  <c r="AB19" i="158" s="1"/>
  <c r="AA36" i="158"/>
  <c r="AB36" i="158" s="1"/>
  <c r="AA78" i="158"/>
  <c r="AB78" i="158" s="1"/>
  <c r="AA96" i="158"/>
  <c r="AB96" i="158" s="1"/>
  <c r="AA37" i="158"/>
  <c r="AB37" i="158" s="1"/>
  <c r="AA66" i="158"/>
  <c r="AB66" i="158" s="1"/>
  <c r="W66" i="158" s="1"/>
  <c r="AA79" i="158"/>
  <c r="AB79" i="158" s="1"/>
  <c r="AA97" i="158"/>
  <c r="AB97" i="158" s="1"/>
  <c r="X97" i="158" s="1"/>
  <c r="AA31" i="158"/>
  <c r="AB31" i="158" s="1"/>
  <c r="AA46" i="158"/>
  <c r="AB46" i="158" s="1"/>
  <c r="AA62" i="158"/>
  <c r="AB62" i="158" s="1"/>
  <c r="AA67" i="158"/>
  <c r="AB67" i="158" s="1"/>
  <c r="AA80" i="158"/>
  <c r="AB80" i="158" s="1"/>
  <c r="X80" i="158" s="1"/>
  <c r="AA90" i="158"/>
  <c r="AB90" i="158" s="1"/>
  <c r="X90" i="158" s="1"/>
  <c r="AA52" i="158"/>
  <c r="AB52" i="158" s="1"/>
  <c r="AA33" i="158"/>
  <c r="AB33" i="158" s="1"/>
  <c r="AA20" i="158"/>
  <c r="AB20" i="158" s="1"/>
  <c r="AA22" i="158"/>
  <c r="AB22" i="158" s="1"/>
  <c r="W22" i="158" s="1"/>
  <c r="AA32" i="158"/>
  <c r="AB32" i="158" s="1"/>
  <c r="W32" i="158" s="1"/>
  <c r="AA47" i="158"/>
  <c r="AB47" i="158" s="1"/>
  <c r="AA51" i="158"/>
  <c r="AB51" i="158" s="1"/>
  <c r="W51" i="158" s="1"/>
  <c r="AA63" i="158"/>
  <c r="AB63" i="158" s="1"/>
  <c r="X63" i="158" s="1"/>
  <c r="AA81" i="158"/>
  <c r="AB81" i="158" s="1"/>
  <c r="AA91" i="158"/>
  <c r="AB91" i="158" s="1"/>
  <c r="AA38" i="158"/>
  <c r="AB38" i="158" s="1"/>
  <c r="AA64" i="158"/>
  <c r="AB64" i="158" s="1"/>
  <c r="AA74" i="158"/>
  <c r="AB74" i="158" s="1"/>
  <c r="W74" i="158" s="1"/>
  <c r="AA92" i="158"/>
  <c r="AB92" i="158" s="1"/>
  <c r="AA76" i="158"/>
  <c r="AB76" i="158" s="1"/>
  <c r="AA53" i="158"/>
  <c r="AB53" i="158" s="1"/>
  <c r="AA83" i="158"/>
  <c r="AB83" i="158" s="1"/>
  <c r="AA93" i="158"/>
  <c r="AB93" i="158" s="1"/>
  <c r="AA68" i="158"/>
  <c r="AB68" i="158" s="1"/>
  <c r="X68" i="158" s="1"/>
  <c r="AA34" i="158"/>
  <c r="AB34" i="158" s="1"/>
  <c r="X34" i="158" s="1"/>
  <c r="AA94" i="158"/>
  <c r="AB94" i="158" s="1"/>
  <c r="W94" i="158" s="1"/>
  <c r="N338" i="33"/>
  <c r="O75" i="56" s="1"/>
  <c r="Q77" i="56"/>
  <c r="O77" i="56"/>
  <c r="P77" i="56"/>
  <c r="P276" i="33"/>
  <c r="N242" i="33"/>
  <c r="N161" i="33"/>
  <c r="N81" i="33"/>
  <c r="N51" i="33"/>
  <c r="P51" i="33"/>
  <c r="O51" i="33"/>
  <c r="P69" i="56"/>
  <c r="Q69" i="56"/>
  <c r="Q41" i="56"/>
  <c r="U18" i="65"/>
  <c r="K51" i="266" s="1"/>
  <c r="N51" i="266" s="1"/>
  <c r="I50" i="266"/>
  <c r="S22" i="41"/>
  <c r="K50" i="266"/>
  <c r="T22" i="41"/>
  <c r="I49" i="266"/>
  <c r="M15" i="66"/>
  <c r="L15" i="66"/>
  <c r="V135" i="78"/>
  <c r="N25" i="62"/>
  <c r="N28" i="62" s="1"/>
  <c r="M18" i="62"/>
  <c r="J32" i="266" s="1"/>
  <c r="N18" i="62"/>
  <c r="W22" i="53"/>
  <c r="X22" i="53"/>
  <c r="X24" i="53" s="1"/>
  <c r="K26" i="266" s="1"/>
  <c r="W16" i="53"/>
  <c r="T20" i="29"/>
  <c r="S21" i="54"/>
  <c r="T205" i="54"/>
  <c r="T196" i="54"/>
  <c r="T20" i="54"/>
  <c r="T18" i="54"/>
  <c r="T21" i="54"/>
  <c r="R21" i="54"/>
  <c r="R22" i="54" s="1"/>
  <c r="I27" i="266" s="1"/>
  <c r="S20" i="54"/>
  <c r="S22" i="54" s="1"/>
  <c r="J27" i="266" s="1"/>
  <c r="T14" i="54"/>
  <c r="H65" i="283"/>
  <c r="J13" i="265"/>
  <c r="K13" i="265"/>
  <c r="K16" i="265" s="1"/>
  <c r="N16" i="3"/>
  <c r="N24" i="3" s="1"/>
  <c r="O16" i="3"/>
  <c r="P16" i="3"/>
  <c r="P24" i="3" s="1"/>
  <c r="P22" i="3"/>
  <c r="M59" i="193"/>
  <c r="K59" i="193"/>
  <c r="J33" i="271"/>
  <c r="J18" i="271" s="1"/>
  <c r="K72" i="275" s="1"/>
  <c r="J52" i="240"/>
  <c r="H54" i="271"/>
  <c r="J53" i="240"/>
  <c r="K52" i="240"/>
  <c r="Z56" i="4"/>
  <c r="K14" i="235" s="1"/>
  <c r="AA21" i="70"/>
  <c r="L14" i="266"/>
  <c r="M14" i="266"/>
  <c r="M20" i="266" s="1"/>
  <c r="G218" i="272"/>
  <c r="E218" i="272"/>
  <c r="H131" i="268"/>
  <c r="J126" i="268"/>
  <c r="J131" i="268" s="1"/>
  <c r="H179" i="268" s="1"/>
  <c r="J124" i="268"/>
  <c r="H178" i="268" s="1"/>
  <c r="O61" i="257"/>
  <c r="AP14" i="287"/>
  <c r="I84" i="266" s="1"/>
  <c r="I150" i="266" s="1"/>
  <c r="N133" i="266"/>
  <c r="AT19" i="287"/>
  <c r="M93" i="266" s="1"/>
  <c r="M159" i="266" s="1"/>
  <c r="X41" i="287"/>
  <c r="AT11" i="287"/>
  <c r="M81" i="266" s="1"/>
  <c r="M147" i="266" s="1"/>
  <c r="X43" i="287"/>
  <c r="X27" i="287"/>
  <c r="X11" i="287"/>
  <c r="AN13" i="287"/>
  <c r="AR25" i="287"/>
  <c r="X23" i="287"/>
  <c r="P93" i="204"/>
  <c r="P92" i="204" s="1"/>
  <c r="S93" i="204"/>
  <c r="Q93" i="204"/>
  <c r="R93" i="204"/>
  <c r="T93" i="204"/>
  <c r="AG40" i="287"/>
  <c r="AB43" i="287"/>
  <c r="AP43" i="287" s="1"/>
  <c r="AR33" i="287"/>
  <c r="K112" i="266" s="1"/>
  <c r="K178" i="266" s="1"/>
  <c r="AR17" i="287"/>
  <c r="K91" i="266" s="1"/>
  <c r="AR41" i="287"/>
  <c r="F55" i="287" a="1"/>
  <c r="F55" i="287" s="1"/>
  <c r="I80" i="287" a="1"/>
  <c r="I80" i="287" s="1"/>
  <c r="G78" i="287" a="1"/>
  <c r="G78" i="287" s="1"/>
  <c r="F234" i="272" a="1"/>
  <c r="F234" i="272" s="1"/>
  <c r="F43" i="272" a="1"/>
  <c r="F43" i="272" s="1"/>
  <c r="F45" i="272" s="1"/>
  <c r="G43" i="272" a="1"/>
  <c r="G43" i="272" s="1"/>
  <c r="H43" i="272" a="1"/>
  <c r="H43" i="272" s="1"/>
  <c r="I43" i="272" a="1"/>
  <c r="I43" i="272" s="1"/>
  <c r="I45" i="272" s="1"/>
  <c r="I76" i="272" a="1"/>
  <c r="I76" i="272" s="1"/>
  <c r="I67" i="272" a="1"/>
  <c r="I67" i="272" s="1"/>
  <c r="I69" i="272" a="1"/>
  <c r="I69" i="272" s="1"/>
  <c r="H51" i="272" a="1"/>
  <c r="H51" i="272" s="1"/>
  <c r="H49" i="272" a="1"/>
  <c r="H49" i="272" s="1"/>
  <c r="F68" i="272" a="1"/>
  <c r="F68" i="272" s="1"/>
  <c r="I49" i="272" a="1"/>
  <c r="I49" i="272" s="1"/>
  <c r="F75" i="272" a="1"/>
  <c r="F75" i="272" s="1"/>
  <c r="F77" i="272" a="1"/>
  <c r="F77" i="272" s="1"/>
  <c r="I51" i="272" a="1"/>
  <c r="I51" i="272" s="1"/>
  <c r="G49" i="272" a="1"/>
  <c r="G49" i="272" s="1"/>
  <c r="G75" i="272" a="1"/>
  <c r="G75" i="272" s="1"/>
  <c r="G77" i="272" a="1"/>
  <c r="G77" i="272" s="1"/>
  <c r="G68" i="272" a="1"/>
  <c r="G68" i="272" s="1"/>
  <c r="F50" i="272" a="1"/>
  <c r="F50" i="272" s="1"/>
  <c r="F69" i="272" a="1"/>
  <c r="F69" i="272" s="1"/>
  <c r="H67" i="272" a="1"/>
  <c r="H67" i="272" s="1"/>
  <c r="H75" i="272" a="1"/>
  <c r="H75" i="272" s="1"/>
  <c r="H77" i="272" a="1"/>
  <c r="H77" i="272" s="1"/>
  <c r="H68" i="272" a="1"/>
  <c r="H68" i="272" s="1"/>
  <c r="G50" i="272" a="1"/>
  <c r="G50" i="272" s="1"/>
  <c r="I50" i="272" a="1"/>
  <c r="I50" i="272" s="1"/>
  <c r="I75" i="272" a="1"/>
  <c r="I75" i="272" s="1"/>
  <c r="I77" i="272" a="1"/>
  <c r="I77" i="272" s="1"/>
  <c r="I68" i="272" a="1"/>
  <c r="I68" i="272" s="1"/>
  <c r="H50" i="272" a="1"/>
  <c r="H50" i="272" s="1"/>
  <c r="H52" i="272" s="1"/>
  <c r="H76" i="272" a="1"/>
  <c r="H76" i="272" s="1"/>
  <c r="H78" i="272" s="1"/>
  <c r="F76" i="272" a="1"/>
  <c r="F76" i="272" s="1"/>
  <c r="F67" i="272" a="1"/>
  <c r="F67" i="272" s="1"/>
  <c r="G51" i="272" a="1"/>
  <c r="G51" i="272" s="1"/>
  <c r="G76" i="272" a="1"/>
  <c r="G76" i="272" s="1"/>
  <c r="G67" i="272" a="1"/>
  <c r="G67" i="272" s="1"/>
  <c r="G69" i="272" a="1"/>
  <c r="G69" i="272" s="1"/>
  <c r="F51" i="272" a="1"/>
  <c r="F51" i="272" s="1"/>
  <c r="F49" i="272" a="1"/>
  <c r="F49" i="272" s="1"/>
  <c r="H69" i="272" a="1"/>
  <c r="H69" i="272" s="1"/>
  <c r="X39" i="287"/>
  <c r="AB11" i="287"/>
  <c r="AP11" i="287" s="1"/>
  <c r="I81" i="266" s="1"/>
  <c r="X40" i="287"/>
  <c r="X24" i="287"/>
  <c r="X38" i="287"/>
  <c r="X30" i="287"/>
  <c r="X26" i="287"/>
  <c r="X22" i="287"/>
  <c r="X18" i="287"/>
  <c r="X14" i="287"/>
  <c r="AP42" i="287"/>
  <c r="AS36" i="287"/>
  <c r="L115" i="266" s="1"/>
  <c r="AT37" i="287"/>
  <c r="M116" i="266" s="1"/>
  <c r="M182" i="266" s="1"/>
  <c r="AT21" i="287"/>
  <c r="M96" i="266" s="1"/>
  <c r="M162" i="266" s="1"/>
  <c r="AT15" i="287"/>
  <c r="M86" i="266" s="1"/>
  <c r="H13" i="269" a="1"/>
  <c r="H13" i="269" s="1"/>
  <c r="G37" i="269" a="1"/>
  <c r="G37" i="269" s="1"/>
  <c r="H37" i="269" a="1"/>
  <c r="H37" i="269" s="1"/>
  <c r="J37" i="269" a="1"/>
  <c r="J37" i="269" s="1"/>
  <c r="G38" i="269" a="1"/>
  <c r="G38" i="269" s="1"/>
  <c r="F38" i="269" a="1"/>
  <c r="F38" i="269" s="1"/>
  <c r="H38" i="269" a="1"/>
  <c r="H38" i="269" s="1"/>
  <c r="F37" i="269" a="1"/>
  <c r="F37" i="269" s="1"/>
  <c r="I38" i="269" a="1"/>
  <c r="I38" i="269" s="1"/>
  <c r="J38" i="269" a="1"/>
  <c r="J38" i="269" s="1"/>
  <c r="I37" i="269" a="1"/>
  <c r="I37" i="269" s="1"/>
  <c r="AP13" i="287"/>
  <c r="I83" i="266" s="1"/>
  <c r="I149" i="266" s="1"/>
  <c r="AR37" i="287"/>
  <c r="K116" i="266" s="1"/>
  <c r="K182" i="266" s="1"/>
  <c r="AN24" i="287"/>
  <c r="E9" i="290"/>
  <c r="L9" i="290" s="1"/>
  <c r="M10" i="290"/>
  <c r="M6" i="288"/>
  <c r="AQ37" i="287"/>
  <c r="J116" i="266" s="1"/>
  <c r="J182" i="266" s="1"/>
  <c r="X28" i="287"/>
  <c r="X12" i="287"/>
  <c r="X29" i="287"/>
  <c r="X13" i="287"/>
  <c r="X9" i="287"/>
  <c r="AN14" i="287"/>
  <c r="F63" i="287" a="1"/>
  <c r="F63" i="287" s="1"/>
  <c r="G79" i="287" a="1"/>
  <c r="G79" i="287" s="1"/>
  <c r="E78" i="287" a="1"/>
  <c r="E78" i="287" s="1"/>
  <c r="F64" i="287" a="1"/>
  <c r="F64" i="287" s="1"/>
  <c r="F79" i="287" a="1"/>
  <c r="F79" i="287" s="1"/>
  <c r="AN32" i="287"/>
  <c r="H59" i="194"/>
  <c r="P18" i="81"/>
  <c r="O18" i="81"/>
  <c r="V48" i="257"/>
  <c r="O48" i="257"/>
  <c r="R187" i="54"/>
  <c r="T187" i="54"/>
  <c r="T181" i="54"/>
  <c r="S14" i="54"/>
  <c r="L167" i="266"/>
  <c r="V18" i="257"/>
  <c r="AS32" i="287"/>
  <c r="L111" i="266" s="1"/>
  <c r="L177" i="266" s="1"/>
  <c r="AS20" i="287"/>
  <c r="L95" i="266" s="1"/>
  <c r="AN20" i="287"/>
  <c r="AP38" i="287"/>
  <c r="I117" i="266" s="1"/>
  <c r="I183" i="266" s="1"/>
  <c r="AS40" i="287"/>
  <c r="L119" i="266" s="1"/>
  <c r="L185" i="266" s="1"/>
  <c r="AT31" i="287"/>
  <c r="M110" i="266" s="1"/>
  <c r="M176" i="266" s="1"/>
  <c r="AR38" i="287"/>
  <c r="K117" i="266" s="1"/>
  <c r="AT23" i="287"/>
  <c r="M101" i="266" s="1"/>
  <c r="M167" i="266" s="1"/>
  <c r="AN8" i="287"/>
  <c r="AR21" i="287"/>
  <c r="K96" i="266" s="1"/>
  <c r="J10" i="290"/>
  <c r="AP25" i="287"/>
  <c r="AS12" i="287"/>
  <c r="L82" i="266" s="1"/>
  <c r="L148" i="266" s="1"/>
  <c r="AQ33" i="287"/>
  <c r="J112" i="266" s="1"/>
  <c r="J178" i="266" s="1"/>
  <c r="AS8" i="287"/>
  <c r="L78" i="266" s="1"/>
  <c r="L144" i="266" s="1"/>
  <c r="AN28" i="287"/>
  <c r="AN12" i="287"/>
  <c r="AN29" i="287"/>
  <c r="AN9" i="287"/>
  <c r="N47" i="266"/>
  <c r="V61" i="257"/>
  <c r="V31" i="257"/>
  <c r="O31" i="257"/>
  <c r="O69" i="56"/>
  <c r="Z21" i="70"/>
  <c r="N257" i="33"/>
  <c r="P98" i="33"/>
  <c r="P145" i="33"/>
  <c r="O32" i="33"/>
  <c r="F218" i="272"/>
  <c r="F121" i="272"/>
  <c r="F122" i="272" s="1"/>
  <c r="E122" i="272"/>
  <c r="K74" i="275"/>
  <c r="L74" i="275"/>
  <c r="M74" i="275"/>
  <c r="L43" i="275"/>
  <c r="M44" i="275"/>
  <c r="I74" i="275"/>
  <c r="J74" i="275"/>
  <c r="M43" i="275"/>
  <c r="M60" i="275" s="1"/>
  <c r="J43" i="275"/>
  <c r="K43" i="275"/>
  <c r="I44" i="275"/>
  <c r="I60" i="275" s="1"/>
  <c r="J44" i="275"/>
  <c r="J60" i="275" s="1"/>
  <c r="K44" i="275"/>
  <c r="K60" i="275" s="1"/>
  <c r="L44" i="275"/>
  <c r="M15" i="275"/>
  <c r="K15" i="275"/>
  <c r="J145" i="268"/>
  <c r="H181" i="268" s="1"/>
  <c r="L16" i="275"/>
  <c r="M24" i="275"/>
  <c r="M20" i="275"/>
  <c r="I20" i="275"/>
  <c r="M6" i="290"/>
  <c r="K28" i="181"/>
  <c r="G153" i="272" s="1"/>
  <c r="J28" i="181"/>
  <c r="F153" i="272" s="1"/>
  <c r="J22" i="181"/>
  <c r="K22" i="181"/>
  <c r="K21" i="240"/>
  <c r="I22" i="181"/>
  <c r="G149" i="272"/>
  <c r="J27" i="181"/>
  <c r="F152" i="272" s="1"/>
  <c r="I27" i="181"/>
  <c r="E152" i="272" s="1"/>
  <c r="K24" i="240"/>
  <c r="J23" i="240"/>
  <c r="J24" i="240"/>
  <c r="E149" i="272"/>
  <c r="K13" i="181"/>
  <c r="K27" i="181" s="1"/>
  <c r="G152" i="272" s="1"/>
  <c r="K26" i="181"/>
  <c r="J15" i="181"/>
  <c r="J26" i="181"/>
  <c r="I26" i="181"/>
  <c r="I15" i="181"/>
  <c r="K15" i="181"/>
  <c r="L23" i="240"/>
  <c r="I52" i="266"/>
  <c r="S169" i="61"/>
  <c r="K64" i="235"/>
  <c r="J64" i="235"/>
  <c r="I64" i="235"/>
  <c r="N50" i="266"/>
  <c r="R22" i="41"/>
  <c r="K49" i="266"/>
  <c r="K181" i="266" s="1"/>
  <c r="J49" i="266"/>
  <c r="N46" i="266"/>
  <c r="J43" i="266"/>
  <c r="N43" i="266" s="1"/>
  <c r="K42" i="266"/>
  <c r="J42" i="266"/>
  <c r="I42" i="266"/>
  <c r="T14" i="35"/>
  <c r="K177" i="266"/>
  <c r="AR40" i="287"/>
  <c r="K119" i="266" s="1"/>
  <c r="K185" i="266" s="1"/>
  <c r="AG39" i="287"/>
  <c r="AS35" i="287"/>
  <c r="L114" i="266" s="1"/>
  <c r="L180" i="266" s="1"/>
  <c r="AG19" i="287"/>
  <c r="AG26" i="287"/>
  <c r="AG16" i="287"/>
  <c r="AT8" i="287"/>
  <c r="M78" i="266" s="1"/>
  <c r="M144" i="266" s="1"/>
  <c r="AP26" i="287"/>
  <c r="I97" i="266" s="1"/>
  <c r="AP10" i="287"/>
  <c r="I80" i="266" s="1"/>
  <c r="I146" i="266" s="1"/>
  <c r="AS16" i="287"/>
  <c r="L87" i="266" s="1"/>
  <c r="AP44" i="287"/>
  <c r="AQ40" i="287"/>
  <c r="J119" i="266" s="1"/>
  <c r="J185" i="266" s="1"/>
  <c r="AQ16" i="287"/>
  <c r="J87" i="266" s="1"/>
  <c r="J153" i="266" s="1"/>
  <c r="AG37" i="287"/>
  <c r="AG21" i="287"/>
  <c r="AP39" i="287"/>
  <c r="I118" i="266" s="1"/>
  <c r="AT43" i="287"/>
  <c r="AT39" i="287"/>
  <c r="M118" i="266" s="1"/>
  <c r="M184" i="266" s="1"/>
  <c r="AT35" i="287"/>
  <c r="M114" i="266" s="1"/>
  <c r="M180" i="266" s="1"/>
  <c r="AS11" i="287"/>
  <c r="L81" i="266" s="1"/>
  <c r="L147" i="266" s="1"/>
  <c r="AQ39" i="287"/>
  <c r="J118" i="266" s="1"/>
  <c r="AQ31" i="287"/>
  <c r="J110" i="266" s="1"/>
  <c r="AQ19" i="287"/>
  <c r="J93" i="266" s="1"/>
  <c r="AQ15" i="287"/>
  <c r="J86" i="266" s="1"/>
  <c r="AQ11" i="287"/>
  <c r="J81" i="266" s="1"/>
  <c r="J147" i="266" s="1"/>
  <c r="AG33" i="287"/>
  <c r="AG17" i="287"/>
  <c r="AG15" i="287"/>
  <c r="AS37" i="287"/>
  <c r="L116" i="266" s="1"/>
  <c r="L182" i="266" s="1"/>
  <c r="AS13" i="287"/>
  <c r="L83" i="266" s="1"/>
  <c r="L149" i="266" s="1"/>
  <c r="AG10" i="287"/>
  <c r="AQ17" i="287"/>
  <c r="J91" i="266" s="1"/>
  <c r="I23" i="265"/>
  <c r="I26" i="265" s="1"/>
  <c r="K23" i="265"/>
  <c r="K26" i="265" s="1"/>
  <c r="J23" i="265"/>
  <c r="J26" i="265" s="1"/>
  <c r="J16" i="265"/>
  <c r="K26" i="280"/>
  <c r="L117" i="275" s="1"/>
  <c r="L116" i="275"/>
  <c r="H116" i="275"/>
  <c r="G26" i="280"/>
  <c r="H117" i="275" s="1"/>
  <c r="H26" i="280"/>
  <c r="I117" i="275" s="1"/>
  <c r="I116" i="275"/>
  <c r="K116" i="275"/>
  <c r="J26" i="280"/>
  <c r="K117" i="275" s="1"/>
  <c r="I26" i="280"/>
  <c r="J117" i="275" s="1"/>
  <c r="J172" i="239"/>
  <c r="I172" i="239"/>
  <c r="J60" i="239"/>
  <c r="K60" i="239"/>
  <c r="J61" i="239"/>
  <c r="K61" i="239"/>
  <c r="Q18" i="56"/>
  <c r="Q26" i="56"/>
  <c r="K32" i="266"/>
  <c r="L18" i="62"/>
  <c r="I32" i="266" s="1"/>
  <c r="N32" i="266" s="1"/>
  <c r="L28" i="62"/>
  <c r="L30" i="62" s="1"/>
  <c r="M28" i="62"/>
  <c r="M30" i="62" s="1"/>
  <c r="F14" i="269"/>
  <c r="F15" i="269" s="1"/>
  <c r="G15" i="269" s="1"/>
  <c r="J42" i="240"/>
  <c r="H14" i="269"/>
  <c r="K45" i="235"/>
  <c r="N45" i="235" s="1"/>
  <c r="K42" i="240"/>
  <c r="T22" i="29"/>
  <c r="K30" i="266" s="1"/>
  <c r="N30" i="266" s="1"/>
  <c r="T14" i="29"/>
  <c r="T88" i="29" s="1"/>
  <c r="X91" i="158"/>
  <c r="W91" i="158"/>
  <c r="X92" i="158"/>
  <c r="W92" i="158"/>
  <c r="X95" i="158"/>
  <c r="W95" i="158"/>
  <c r="X96" i="158"/>
  <c r="W96" i="158"/>
  <c r="W93" i="158"/>
  <c r="W89" i="158"/>
  <c r="W97" i="158"/>
  <c r="X93" i="158"/>
  <c r="X82" i="158"/>
  <c r="W82" i="158"/>
  <c r="X76" i="158"/>
  <c r="W76" i="158"/>
  <c r="X77" i="158"/>
  <c r="W77" i="158"/>
  <c r="X78" i="158"/>
  <c r="W78" i="158"/>
  <c r="X81" i="158"/>
  <c r="W81" i="158"/>
  <c r="W83" i="158"/>
  <c r="X83" i="158"/>
  <c r="W79" i="158"/>
  <c r="Z75" i="158"/>
  <c r="AA75" i="158" s="1"/>
  <c r="AB75" i="158" s="1"/>
  <c r="W75" i="158" s="1"/>
  <c r="X79" i="158"/>
  <c r="X66" i="158"/>
  <c r="X67" i="158"/>
  <c r="W67" i="158"/>
  <c r="W62" i="158"/>
  <c r="X62" i="158"/>
  <c r="W64" i="158"/>
  <c r="X64" i="158"/>
  <c r="W65" i="158"/>
  <c r="X46" i="158"/>
  <c r="W46" i="158"/>
  <c r="W47" i="158"/>
  <c r="X47" i="158"/>
  <c r="X48" i="158"/>
  <c r="W48" i="158"/>
  <c r="X52" i="158"/>
  <c r="W52" i="158"/>
  <c r="X53" i="158"/>
  <c r="W53" i="158"/>
  <c r="W49" i="158"/>
  <c r="X50" i="158"/>
  <c r="Z45" i="158"/>
  <c r="AA45" i="158" s="1"/>
  <c r="AB45" i="158" s="1"/>
  <c r="X35" i="158"/>
  <c r="W35" i="158"/>
  <c r="X36" i="158"/>
  <c r="W36" i="158"/>
  <c r="X30" i="158"/>
  <c r="W30" i="158"/>
  <c r="W31" i="158"/>
  <c r="X31" i="158"/>
  <c r="W38" i="158"/>
  <c r="X38" i="158"/>
  <c r="W33" i="158"/>
  <c r="W37" i="158"/>
  <c r="X33" i="158"/>
  <c r="Z29" i="158"/>
  <c r="AA29" i="158" s="1"/>
  <c r="AB29" i="158" s="1"/>
  <c r="X37" i="158"/>
  <c r="X32" i="158"/>
  <c r="X21" i="158"/>
  <c r="W21" i="158"/>
  <c r="X23" i="158"/>
  <c r="X19" i="158"/>
  <c r="W19" i="158"/>
  <c r="W20" i="158"/>
  <c r="X20" i="158"/>
  <c r="X22" i="158"/>
  <c r="W18" i="158"/>
  <c r="W23" i="158"/>
  <c r="X18" i="158"/>
  <c r="X17" i="158"/>
  <c r="Z16" i="158"/>
  <c r="AA16" i="158" s="1"/>
  <c r="AB16" i="158" s="1"/>
  <c r="X135" i="78"/>
  <c r="X120" i="78"/>
  <c r="M22" i="159"/>
  <c r="M46" i="159"/>
  <c r="M48" i="159"/>
  <c r="M104" i="159"/>
  <c r="M44" i="159"/>
  <c r="M18" i="159"/>
  <c r="M20" i="159"/>
  <c r="M86" i="159"/>
  <c r="M113" i="159"/>
  <c r="M59" i="159"/>
  <c r="M57" i="159"/>
  <c r="M61" i="159"/>
  <c r="M68" i="159"/>
  <c r="L68" i="159"/>
  <c r="M73" i="159"/>
  <c r="L46" i="159"/>
  <c r="J119" i="159"/>
  <c r="L44" i="159"/>
  <c r="L48" i="159"/>
  <c r="Q56" i="56"/>
  <c r="P56" i="56"/>
  <c r="O56" i="56"/>
  <c r="K14" i="266"/>
  <c r="K20" i="266" s="1"/>
  <c r="J14" i="266"/>
  <c r="N14" i="235"/>
  <c r="AG8" i="287"/>
  <c r="AP8" i="287"/>
  <c r="I78" i="266" s="1"/>
  <c r="I144" i="266" s="1"/>
  <c r="AG23" i="287"/>
  <c r="AG36" i="287"/>
  <c r="AG20" i="287"/>
  <c r="AQ36" i="287"/>
  <c r="J115" i="266" s="1"/>
  <c r="AQ32" i="287"/>
  <c r="J111" i="266" s="1"/>
  <c r="J177" i="266" s="1"/>
  <c r="AQ12" i="287"/>
  <c r="J82" i="266" s="1"/>
  <c r="J148" i="266" s="1"/>
  <c r="AQ8" i="287"/>
  <c r="J78" i="266" s="1"/>
  <c r="J144" i="266" s="1"/>
  <c r="AG35" i="287"/>
  <c r="AG32" i="287"/>
  <c r="AQ42" i="287"/>
  <c r="AG42" i="287"/>
  <c r="AQ34" i="287"/>
  <c r="J113" i="266" s="1"/>
  <c r="J179" i="266" s="1"/>
  <c r="AG34" i="287"/>
  <c r="AG31" i="287"/>
  <c r="AT13" i="287"/>
  <c r="M83" i="266" s="1"/>
  <c r="M149" i="266" s="1"/>
  <c r="AG13" i="287"/>
  <c r="AG9" i="287"/>
  <c r="AT9" i="287"/>
  <c r="M79" i="266" s="1"/>
  <c r="AG41" i="287"/>
  <c r="AQ25" i="287"/>
  <c r="AG25" i="287"/>
  <c r="AP32" i="287"/>
  <c r="I111" i="266" s="1"/>
  <c r="I177" i="266" s="1"/>
  <c r="AP16" i="287"/>
  <c r="I87" i="266" s="1"/>
  <c r="I153" i="266" s="1"/>
  <c r="AG44" i="287"/>
  <c r="AP31" i="287"/>
  <c r="AT41" i="287"/>
  <c r="AT33" i="287"/>
  <c r="M112" i="266" s="1"/>
  <c r="M178" i="266" s="1"/>
  <c r="AT25" i="287"/>
  <c r="AT17" i="287"/>
  <c r="M91" i="266" s="1"/>
  <c r="X10" i="287"/>
  <c r="E21" i="290"/>
  <c r="L21" i="290" s="1"/>
  <c r="F21" i="290"/>
  <c r="M21" i="290" s="1"/>
  <c r="G21" i="290"/>
  <c r="N21" i="290" s="1"/>
  <c r="C21" i="290"/>
  <c r="D21" i="290"/>
  <c r="K21" i="290" s="1"/>
  <c r="AP23" i="287"/>
  <c r="I101" i="266" s="1"/>
  <c r="AS44" i="287"/>
  <c r="J26" i="269" a="1"/>
  <c r="J26" i="269" s="1"/>
  <c r="J28" i="269" s="1"/>
  <c r="I67" i="287" s="1"/>
  <c r="G27" i="269" a="1"/>
  <c r="G27" i="269" s="1"/>
  <c r="X25" i="287"/>
  <c r="AB12" i="287"/>
  <c r="AC30" i="287"/>
  <c r="AS39" i="287"/>
  <c r="L118" i="266" s="1"/>
  <c r="AR44" i="287"/>
  <c r="G26" i="269" a="1"/>
  <c r="G26" i="269" s="1"/>
  <c r="X8" i="287"/>
  <c r="AC38" i="287"/>
  <c r="AG38" i="287" s="1"/>
  <c r="AC14" i="287"/>
  <c r="AG14" i="287" s="1"/>
  <c r="AP37" i="287"/>
  <c r="I116" i="266" s="1"/>
  <c r="AP21" i="287"/>
  <c r="I96" i="266" s="1"/>
  <c r="AR39" i="287"/>
  <c r="K118" i="266" s="1"/>
  <c r="AR35" i="287"/>
  <c r="K114" i="266" s="1"/>
  <c r="K180" i="266" s="1"/>
  <c r="AR31" i="287"/>
  <c r="K110" i="266" s="1"/>
  <c r="AR23" i="287"/>
  <c r="K101" i="266" s="1"/>
  <c r="K167" i="266" s="1"/>
  <c r="AR19" i="287"/>
  <c r="K93" i="266" s="1"/>
  <c r="AR15" i="287"/>
  <c r="K86" i="266" s="1"/>
  <c r="K88" i="266" s="1"/>
  <c r="AR11" i="287"/>
  <c r="K81" i="266" s="1"/>
  <c r="K147" i="266" s="1"/>
  <c r="AQ44" i="287"/>
  <c r="AP36" i="287"/>
  <c r="I115" i="266" s="1"/>
  <c r="AQ43" i="287"/>
  <c r="AQ35" i="287"/>
  <c r="J114" i="266" s="1"/>
  <c r="J180" i="266" s="1"/>
  <c r="AQ23" i="287"/>
  <c r="J101" i="266" s="1"/>
  <c r="J167" i="266" s="1"/>
  <c r="AP35" i="287"/>
  <c r="AP19" i="287"/>
  <c r="I93" i="266" s="1"/>
  <c r="AT42" i="287"/>
  <c r="AT38" i="287"/>
  <c r="M117" i="266" s="1"/>
  <c r="M183" i="266" s="1"/>
  <c r="AT34" i="287"/>
  <c r="M113" i="266" s="1"/>
  <c r="M179" i="266" s="1"/>
  <c r="AT30" i="287"/>
  <c r="M109" i="266" s="1"/>
  <c r="M175" i="266" s="1"/>
  <c r="AT26" i="287"/>
  <c r="M97" i="266" s="1"/>
  <c r="AT14" i="287"/>
  <c r="AT10" i="287"/>
  <c r="M80" i="266" s="1"/>
  <c r="X37" i="287"/>
  <c r="X21" i="287"/>
  <c r="AP34" i="287"/>
  <c r="I113" i="266" s="1"/>
  <c r="I179" i="266" s="1"/>
  <c r="AS42" i="287"/>
  <c r="AS38" i="287"/>
  <c r="L117" i="266" s="1"/>
  <c r="L183" i="266" s="1"/>
  <c r="AS34" i="287"/>
  <c r="L113" i="266" s="1"/>
  <c r="L179" i="266" s="1"/>
  <c r="AS30" i="287"/>
  <c r="L109" i="266" s="1"/>
  <c r="L175" i="266" s="1"/>
  <c r="AS26" i="287"/>
  <c r="L97" i="266" s="1"/>
  <c r="AS14" i="287"/>
  <c r="G13" i="269" a="1"/>
  <c r="G13" i="269" s="1"/>
  <c r="E101" i="272" a="1"/>
  <c r="E101" i="272" s="1"/>
  <c r="J31" i="268" a="1"/>
  <c r="J31" i="268" s="1"/>
  <c r="J33" i="268" s="1"/>
  <c r="P22" i="287" s="1"/>
  <c r="AF22" i="287" s="1"/>
  <c r="AT22" i="287" s="1"/>
  <c r="M98" i="266" s="1"/>
  <c r="H80" i="268" a="1"/>
  <c r="H80" i="268" s="1"/>
  <c r="G95" i="272" a="1"/>
  <c r="G95" i="272" s="1"/>
  <c r="G62" i="268" a="1"/>
  <c r="G62" i="268" s="1"/>
  <c r="X36" i="287"/>
  <c r="X20" i="287"/>
  <c r="AN33" i="287"/>
  <c r="AP17" i="287"/>
  <c r="I91" i="266" s="1"/>
  <c r="AR42" i="287"/>
  <c r="AR34" i="287"/>
  <c r="K113" i="266" s="1"/>
  <c r="K179" i="266" s="1"/>
  <c r="AR30" i="287"/>
  <c r="K109" i="266" s="1"/>
  <c r="K175" i="266" s="1"/>
  <c r="AR14" i="287"/>
  <c r="F26" i="269" a="1"/>
  <c r="F26" i="269" s="1"/>
  <c r="H27" i="269" a="1"/>
  <c r="H27" i="269" s="1"/>
  <c r="H28" i="269" s="1"/>
  <c r="G67" i="287" s="1"/>
  <c r="G16" i="269" a="1"/>
  <c r="G16" i="269" s="1"/>
  <c r="X35" i="287"/>
  <c r="X19" i="287"/>
  <c r="S45" i="287"/>
  <c r="X34" i="287"/>
  <c r="X42" i="287"/>
  <c r="AP15" i="287"/>
  <c r="H44" i="272" a="1"/>
  <c r="H44" i="272" s="1"/>
  <c r="X33" i="287"/>
  <c r="X17" i="287"/>
  <c r="AN16" i="287"/>
  <c r="X44" i="287"/>
  <c r="H93" i="272" a="1"/>
  <c r="H93" i="272" s="1"/>
  <c r="I208" i="272" a="1"/>
  <c r="I208" i="272" s="1"/>
  <c r="I219" i="272" s="1"/>
  <c r="H235" i="272" a="1"/>
  <c r="H235" i="272" s="1"/>
  <c r="E49" i="272" a="1"/>
  <c r="E49" i="272" s="1"/>
  <c r="X32" i="287"/>
  <c r="X16" i="287"/>
  <c r="AQ9" i="287"/>
  <c r="J79" i="266" s="1"/>
  <c r="F16" i="269" a="1"/>
  <c r="F16" i="269" s="1"/>
  <c r="I26" i="269" a="1"/>
  <c r="I26" i="269" s="1"/>
  <c r="X31" i="287"/>
  <c r="X15" i="287"/>
  <c r="AQ41" i="287"/>
  <c r="D13" i="290"/>
  <c r="K13" i="290" s="1"/>
  <c r="I102" i="272" a="1"/>
  <c r="I102" i="272" s="1"/>
  <c r="W45" i="287"/>
  <c r="AT40" i="287"/>
  <c r="M119" i="266" s="1"/>
  <c r="M185" i="266" s="1"/>
  <c r="E75" i="272" a="1"/>
  <c r="E75" i="272" s="1"/>
  <c r="C15" i="290"/>
  <c r="J15" i="290" s="1"/>
  <c r="G158" i="272" a="1"/>
  <c r="G158" i="272" s="1"/>
  <c r="I217" i="272" a="1"/>
  <c r="I217" i="272" s="1"/>
  <c r="V45" i="287"/>
  <c r="H155" i="272" a="1"/>
  <c r="H155" i="272" s="1"/>
  <c r="F158" i="272" a="1"/>
  <c r="F158" i="272" s="1"/>
  <c r="H119" i="272" a="1"/>
  <c r="H119" i="272" s="1"/>
  <c r="U45" i="287"/>
  <c r="T45" i="287"/>
  <c r="AP40" i="287"/>
  <c r="H14" i="290"/>
  <c r="AP20" i="287"/>
  <c r="AN27" i="287"/>
  <c r="AN11" i="287"/>
  <c r="AN38" i="287"/>
  <c r="AN26" i="287"/>
  <c r="AN22" i="287"/>
  <c r="AN18" i="287"/>
  <c r="AN10" i="287"/>
  <c r="AN41" i="287"/>
  <c r="AN30" i="287"/>
  <c r="AN44" i="287"/>
  <c r="AN43" i="287"/>
  <c r="AK45" i="287"/>
  <c r="L159" i="266"/>
  <c r="AN40" i="287"/>
  <c r="J14" i="290"/>
  <c r="AN39" i="287"/>
  <c r="AN23" i="287"/>
  <c r="AN7" i="287"/>
  <c r="AI45" i="287"/>
  <c r="AP33" i="287"/>
  <c r="AN42" i="287"/>
  <c r="AT44" i="287"/>
  <c r="AN37" i="287"/>
  <c r="AN21" i="287"/>
  <c r="AN36" i="287"/>
  <c r="AN35" i="287"/>
  <c r="AN19" i="287"/>
  <c r="AR26" i="287"/>
  <c r="H11" i="290"/>
  <c r="AN34" i="287"/>
  <c r="AM45" i="287"/>
  <c r="J20" i="290"/>
  <c r="AN17" i="287"/>
  <c r="AL45" i="287"/>
  <c r="K153" i="266"/>
  <c r="AN31" i="287"/>
  <c r="AN15" i="287"/>
  <c r="AJ45" i="287"/>
  <c r="K146" i="266"/>
  <c r="AR43" i="287"/>
  <c r="K149" i="266"/>
  <c r="H82" i="273"/>
  <c r="G82" i="273"/>
  <c r="F82" i="273"/>
  <c r="G73" i="273"/>
  <c r="G62" i="273" s="1"/>
  <c r="H83" i="273"/>
  <c r="H63" i="273" s="1"/>
  <c r="L61" i="239"/>
  <c r="N63" i="266"/>
  <c r="N195" i="266" s="1"/>
  <c r="Q53" i="19"/>
  <c r="E219" i="272"/>
  <c r="N51" i="235"/>
  <c r="G53" i="268"/>
  <c r="N56" i="235"/>
  <c r="N62" i="235"/>
  <c r="N66" i="235"/>
  <c r="N68" i="235"/>
  <c r="N67" i="235"/>
  <c r="F51" i="268"/>
  <c r="G54" i="268"/>
  <c r="J52" i="268"/>
  <c r="N12" i="235"/>
  <c r="N22" i="235"/>
  <c r="N24" i="235"/>
  <c r="N30" i="235"/>
  <c r="N52" i="235"/>
  <c r="N21" i="235"/>
  <c r="N37" i="235"/>
  <c r="N46" i="235"/>
  <c r="H52" i="268"/>
  <c r="N41" i="266"/>
  <c r="O72" i="257"/>
  <c r="N64" i="266"/>
  <c r="N196" i="266" s="1"/>
  <c r="O18" i="257"/>
  <c r="V72" i="257"/>
  <c r="N60" i="266"/>
  <c r="N192" i="266" s="1"/>
  <c r="N65" i="266"/>
  <c r="N197" i="266" s="1"/>
  <c r="N61" i="266"/>
  <c r="N193" i="266" s="1"/>
  <c r="N62" i="266"/>
  <c r="N194" i="266" s="1"/>
  <c r="N40" i="266"/>
  <c r="N45" i="266"/>
  <c r="N35" i="266"/>
  <c r="N13" i="266"/>
  <c r="N48" i="266"/>
  <c r="N53" i="266"/>
  <c r="N12" i="266"/>
  <c r="S53" i="19"/>
  <c r="T53" i="19"/>
  <c r="Q49" i="19"/>
  <c r="T49" i="19"/>
  <c r="S42" i="19"/>
  <c r="T42" i="19"/>
  <c r="T32" i="19"/>
  <c r="K21" i="266"/>
  <c r="K23" i="266" s="1"/>
  <c r="L21" i="266"/>
  <c r="Q32" i="19"/>
  <c r="P53" i="19"/>
  <c r="Q42" i="19"/>
  <c r="P42" i="19"/>
  <c r="R49" i="19"/>
  <c r="R42" i="19"/>
  <c r="S32" i="19"/>
  <c r="R32" i="19"/>
  <c r="P49" i="19"/>
  <c r="S49" i="19"/>
  <c r="M67" i="266"/>
  <c r="M199" i="266" s="1"/>
  <c r="M198" i="266"/>
  <c r="J198" i="266"/>
  <c r="J67" i="266"/>
  <c r="L67" i="266"/>
  <c r="L198" i="266"/>
  <c r="K67" i="266"/>
  <c r="K198" i="266"/>
  <c r="L146" i="266"/>
  <c r="J21" i="266"/>
  <c r="M21" i="266"/>
  <c r="N15" i="266"/>
  <c r="R53" i="19"/>
  <c r="N19" i="266"/>
  <c r="P32" i="19"/>
  <c r="I14" i="266"/>
  <c r="I20" i="266" s="1"/>
  <c r="I21" i="266"/>
  <c r="N17" i="266"/>
  <c r="I67" i="266"/>
  <c r="N66" i="266"/>
  <c r="N198" i="266" s="1"/>
  <c r="I198" i="266"/>
  <c r="N16" i="266"/>
  <c r="N22" i="266"/>
  <c r="N18" i="266"/>
  <c r="J37" i="191"/>
  <c r="I65" i="283"/>
  <c r="I160" i="272"/>
  <c r="E45" i="272"/>
  <c r="G56" i="287"/>
  <c r="F56" i="287"/>
  <c r="I96" i="272"/>
  <c r="N22" i="287"/>
  <c r="AD22" i="287" s="1"/>
  <c r="AR22" i="287" s="1"/>
  <c r="K98" i="266" s="1"/>
  <c r="K21" i="275"/>
  <c r="E56" i="287"/>
  <c r="I17" i="275"/>
  <c r="G103" i="268"/>
  <c r="J17" i="275" s="1"/>
  <c r="J100" i="266"/>
  <c r="J166" i="266" s="1"/>
  <c r="N43" i="235"/>
  <c r="M42" i="240"/>
  <c r="N44" i="235"/>
  <c r="N23" i="235"/>
  <c r="N34" i="235"/>
  <c r="N42" i="235"/>
  <c r="G35" i="269"/>
  <c r="J53" i="268"/>
  <c r="J51" i="268"/>
  <c r="N54" i="235"/>
  <c r="I52" i="268"/>
  <c r="I53" i="268"/>
  <c r="H51" i="268"/>
  <c r="N53" i="235"/>
  <c r="G52" i="268"/>
  <c r="J54" i="268"/>
  <c r="G51" i="268"/>
  <c r="F54" i="268"/>
  <c r="H53" i="268"/>
  <c r="H54" i="268"/>
  <c r="V24" i="53" l="1"/>
  <c r="I26" i="266" s="1"/>
  <c r="L176" i="266"/>
  <c r="H122" i="272"/>
  <c r="E64" i="273"/>
  <c r="E11" i="273" s="1"/>
  <c r="H160" i="272"/>
  <c r="E236" i="272"/>
  <c r="E70" i="272"/>
  <c r="J77" i="268"/>
  <c r="N9" i="288"/>
  <c r="G159" i="272"/>
  <c r="G10" i="272" s="1"/>
  <c r="K83" i="275" s="1"/>
  <c r="G18" i="269"/>
  <c r="J32" i="275" s="1"/>
  <c r="L9" i="288"/>
  <c r="I81" i="287"/>
  <c r="F81" i="287"/>
  <c r="K7" i="290"/>
  <c r="M23" i="275"/>
  <c r="L14" i="288"/>
  <c r="K13" i="288"/>
  <c r="I77" i="268"/>
  <c r="H13" i="288"/>
  <c r="N7" i="290"/>
  <c r="F24" i="272"/>
  <c r="E78" i="272"/>
  <c r="I104" i="272"/>
  <c r="J10" i="288"/>
  <c r="L8" i="288"/>
  <c r="H24" i="272"/>
  <c r="G236" i="272"/>
  <c r="H18" i="290"/>
  <c r="L13" i="275"/>
  <c r="N13" i="288"/>
  <c r="N14" i="288"/>
  <c r="N12" i="288"/>
  <c r="F221" i="272"/>
  <c r="F12" i="272" s="1"/>
  <c r="J85" i="275" s="1"/>
  <c r="N6" i="288"/>
  <c r="E52" i="272"/>
  <c r="E22" i="272" s="1"/>
  <c r="H236" i="272"/>
  <c r="J13" i="275"/>
  <c r="E159" i="272"/>
  <c r="M11" i="288"/>
  <c r="E81" i="287"/>
  <c r="N6" i="290"/>
  <c r="K12" i="288"/>
  <c r="F82" i="268"/>
  <c r="L28" i="287" s="1"/>
  <c r="K8" i="288"/>
  <c r="M12" i="288"/>
  <c r="H246" i="268"/>
  <c r="J11" i="288"/>
  <c r="G221" i="272"/>
  <c r="G12" i="272" s="1"/>
  <c r="K85" i="275" s="1"/>
  <c r="F28" i="269"/>
  <c r="I37" i="275" s="1"/>
  <c r="L12" i="288"/>
  <c r="J8" i="288"/>
  <c r="I236" i="272"/>
  <c r="M10" i="288"/>
  <c r="H8" i="290"/>
  <c r="L7" i="290"/>
  <c r="L11" i="288"/>
  <c r="N11" i="288"/>
  <c r="G104" i="272"/>
  <c r="M88" i="266"/>
  <c r="F83" i="273"/>
  <c r="F63" i="273" s="1"/>
  <c r="G83" i="273"/>
  <c r="G63" i="273" s="1"/>
  <c r="H20" i="290"/>
  <c r="H77" i="268"/>
  <c r="H82" i="268" s="1"/>
  <c r="K12" i="275" s="1"/>
  <c r="J22" i="275"/>
  <c r="H6" i="288"/>
  <c r="K14" i="288"/>
  <c r="M14" i="288"/>
  <c r="L145" i="266"/>
  <c r="AG43" i="287"/>
  <c r="H11" i="288"/>
  <c r="H8" i="288"/>
  <c r="J7" i="290"/>
  <c r="J9" i="288"/>
  <c r="L10" i="288"/>
  <c r="L84" i="266"/>
  <c r="L150" i="266" s="1"/>
  <c r="M9" i="288"/>
  <c r="J6" i="290"/>
  <c r="L20" i="275"/>
  <c r="L6" i="290"/>
  <c r="H17" i="290"/>
  <c r="J246" i="268"/>
  <c r="H10" i="290"/>
  <c r="K16" i="275"/>
  <c r="K9" i="288"/>
  <c r="G77" i="268"/>
  <c r="G82" i="268" s="1"/>
  <c r="M28" i="287" s="1"/>
  <c r="AC28" i="287" s="1"/>
  <c r="AQ28" i="287" s="1"/>
  <c r="J107" i="266" s="1"/>
  <c r="J173" i="266" s="1"/>
  <c r="H7" i="288"/>
  <c r="H9" i="288"/>
  <c r="H10" i="288"/>
  <c r="I16" i="275"/>
  <c r="L152" i="266"/>
  <c r="E12" i="273"/>
  <c r="E160" i="272"/>
  <c r="E11" i="272" s="1"/>
  <c r="I84" i="275" s="1"/>
  <c r="H45" i="272"/>
  <c r="H22" i="272" s="1"/>
  <c r="J82" i="268"/>
  <c r="P28" i="287" s="1"/>
  <c r="AF28" i="287" s="1"/>
  <c r="AT28" i="287" s="1"/>
  <c r="M107" i="266" s="1"/>
  <c r="M173" i="266" s="1"/>
  <c r="K7" i="288"/>
  <c r="F236" i="272"/>
  <c r="F13" i="272" s="1"/>
  <c r="J86" i="275" s="1"/>
  <c r="I246" i="268"/>
  <c r="N10" i="288"/>
  <c r="L7" i="288"/>
  <c r="J12" i="288"/>
  <c r="M7" i="290"/>
  <c r="K6" i="290"/>
  <c r="J14" i="288"/>
  <c r="I28" i="269"/>
  <c r="H67" i="287" s="1"/>
  <c r="H68" i="287" s="1"/>
  <c r="G96" i="272"/>
  <c r="G24" i="272" s="1"/>
  <c r="L13" i="288"/>
  <c r="E104" i="272"/>
  <c r="E24" i="272" s="1"/>
  <c r="F66" i="287"/>
  <c r="I40" i="269"/>
  <c r="L28" i="275" s="1"/>
  <c r="L63" i="275" s="1"/>
  <c r="H40" i="269"/>
  <c r="G82" i="287" s="1"/>
  <c r="G78" i="272"/>
  <c r="N24" i="287"/>
  <c r="AD24" i="287" s="1"/>
  <c r="AR24" i="287" s="1"/>
  <c r="K100" i="266" s="1"/>
  <c r="K166" i="266" s="1"/>
  <c r="G246" i="268"/>
  <c r="H12" i="290"/>
  <c r="H6" i="290"/>
  <c r="I22" i="275"/>
  <c r="I15" i="275"/>
  <c r="H14" i="288"/>
  <c r="H12" i="288"/>
  <c r="H16" i="290"/>
  <c r="K6" i="288"/>
  <c r="N8" i="288"/>
  <c r="J40" i="269"/>
  <c r="I82" i="287" s="1"/>
  <c r="F246" i="268"/>
  <c r="H7" i="290"/>
  <c r="K11" i="288"/>
  <c r="K84" i="266"/>
  <c r="K150" i="266" s="1"/>
  <c r="L88" i="266"/>
  <c r="F78" i="272"/>
  <c r="J7" i="288"/>
  <c r="L21" i="275"/>
  <c r="H19" i="290"/>
  <c r="F18" i="269"/>
  <c r="E57" i="287" s="1"/>
  <c r="E58" i="287" s="1"/>
  <c r="H30" i="273"/>
  <c r="G30" i="273"/>
  <c r="E30" i="273"/>
  <c r="F30" i="273"/>
  <c r="I29" i="266"/>
  <c r="M25" i="266"/>
  <c r="L29" i="266"/>
  <c r="L161" i="266" s="1"/>
  <c r="K25" i="266"/>
  <c r="M29" i="266"/>
  <c r="M161" i="266" s="1"/>
  <c r="J29" i="266"/>
  <c r="J161" i="266" s="1"/>
  <c r="I25" i="266"/>
  <c r="I157" i="266" s="1"/>
  <c r="M13" i="275"/>
  <c r="G81" i="287"/>
  <c r="I64" i="273"/>
  <c r="I11" i="273" s="1"/>
  <c r="I12" i="273" s="1"/>
  <c r="I163" i="266"/>
  <c r="I52" i="272"/>
  <c r="I22" i="272" s="1"/>
  <c r="K52" i="266"/>
  <c r="K184" i="266" s="1"/>
  <c r="L184" i="266"/>
  <c r="M54" i="266"/>
  <c r="AB44" i="256" s="1"/>
  <c r="AB48" i="256" s="1"/>
  <c r="AB58" i="256" s="1"/>
  <c r="J52" i="266"/>
  <c r="J54" i="266" s="1"/>
  <c r="Y44" i="256" s="1"/>
  <c r="Y48" i="256" s="1"/>
  <c r="Y58" i="256" s="1"/>
  <c r="K183" i="266"/>
  <c r="L54" i="266"/>
  <c r="AA44" i="256" s="1"/>
  <c r="AA48" i="256" s="1"/>
  <c r="AA58" i="256" s="1"/>
  <c r="M181" i="266"/>
  <c r="L181" i="266"/>
  <c r="J164" i="266"/>
  <c r="Q43" i="77"/>
  <c r="T44" i="77"/>
  <c r="L31" i="266" s="1"/>
  <c r="L163" i="266" s="1"/>
  <c r="R44" i="77"/>
  <c r="J31" i="266" s="1"/>
  <c r="J163" i="266" s="1"/>
  <c r="M163" i="266"/>
  <c r="S43" i="77"/>
  <c r="U43" i="77"/>
  <c r="R43" i="77"/>
  <c r="O24" i="3"/>
  <c r="L199" i="266"/>
  <c r="M60" i="240"/>
  <c r="L25" i="266"/>
  <c r="L157" i="266" s="1"/>
  <c r="K29" i="266"/>
  <c r="K161" i="266" s="1"/>
  <c r="H67" i="194"/>
  <c r="H43" i="194"/>
  <c r="P28" i="62"/>
  <c r="M33" i="266" s="1"/>
  <c r="K34" i="266"/>
  <c r="M166" i="266"/>
  <c r="L34" i="266"/>
  <c r="N34" i="266" s="1"/>
  <c r="O28" i="62"/>
  <c r="J13" i="288"/>
  <c r="I82" i="268"/>
  <c r="L12" i="275" s="1"/>
  <c r="G28" i="269"/>
  <c r="J37" i="275" s="1"/>
  <c r="L22" i="287"/>
  <c r="Q22" i="287" s="1"/>
  <c r="J21" i="275"/>
  <c r="G40" i="269"/>
  <c r="J28" i="275" s="1"/>
  <c r="J63" i="275" s="1"/>
  <c r="N80" i="266"/>
  <c r="N146" i="266" s="1"/>
  <c r="F208" i="268"/>
  <c r="J208" i="268"/>
  <c r="H208" i="268"/>
  <c r="G208" i="268"/>
  <c r="F40" i="269"/>
  <c r="I28" i="275" s="1"/>
  <c r="I63" i="275" s="1"/>
  <c r="I78" i="272"/>
  <c r="F52" i="272"/>
  <c r="F22" i="272" s="1"/>
  <c r="J159" i="266"/>
  <c r="F159" i="272"/>
  <c r="F10" i="272" s="1"/>
  <c r="J83" i="275" s="1"/>
  <c r="G160" i="272"/>
  <c r="G11" i="272" s="1"/>
  <c r="K84" i="275" s="1"/>
  <c r="M119" i="159"/>
  <c r="M74" i="159"/>
  <c r="K122" i="159"/>
  <c r="K72" i="159"/>
  <c r="K70" i="159"/>
  <c r="K74" i="159"/>
  <c r="I74" i="159"/>
  <c r="I72" i="159"/>
  <c r="I70" i="159"/>
  <c r="I122" i="159"/>
  <c r="W63" i="158"/>
  <c r="W80" i="158"/>
  <c r="W90" i="158"/>
  <c r="X74" i="158"/>
  <c r="X94" i="158"/>
  <c r="W34" i="158"/>
  <c r="X51" i="158"/>
  <c r="G52" i="272"/>
  <c r="W68" i="158"/>
  <c r="F65" i="268"/>
  <c r="I11" i="275" s="1"/>
  <c r="J176" i="266"/>
  <c r="N49" i="266"/>
  <c r="N64" i="235"/>
  <c r="W24" i="53"/>
  <c r="J26" i="266" s="1"/>
  <c r="N26" i="266" s="1"/>
  <c r="T22" i="54"/>
  <c r="K27" i="266" s="1"/>
  <c r="N27" i="266" s="1"/>
  <c r="L60" i="275"/>
  <c r="J181" i="266"/>
  <c r="H13" i="290"/>
  <c r="AG11" i="287"/>
  <c r="N96" i="266"/>
  <c r="N162" i="266" s="1"/>
  <c r="H9" i="290"/>
  <c r="N116" i="266"/>
  <c r="N182" i="266" s="1"/>
  <c r="AU31" i="287"/>
  <c r="L100" i="266"/>
  <c r="L99" i="266"/>
  <c r="H9" i="272"/>
  <c r="L82" i="275" s="1"/>
  <c r="F160" i="272"/>
  <c r="I13" i="272"/>
  <c r="M86" i="275" s="1"/>
  <c r="I11" i="272"/>
  <c r="M84" i="275" s="1"/>
  <c r="N79" i="266"/>
  <c r="E10" i="272"/>
  <c r="I83" i="275" s="1"/>
  <c r="I24" i="272"/>
  <c r="H15" i="290"/>
  <c r="O7" i="287"/>
  <c r="AE7" i="287" s="1"/>
  <c r="AS7" i="287" s="1"/>
  <c r="L77" i="266" s="1"/>
  <c r="L9" i="275"/>
  <c r="I70" i="272"/>
  <c r="AU16" i="287"/>
  <c r="N83" i="266"/>
  <c r="N149" i="266" s="1"/>
  <c r="AU43" i="287"/>
  <c r="AU20" i="287"/>
  <c r="N111" i="266"/>
  <c r="N177" i="266" s="1"/>
  <c r="K162" i="266"/>
  <c r="R92" i="204"/>
  <c r="H11" i="272"/>
  <c r="L84" i="275" s="1"/>
  <c r="E13" i="272"/>
  <c r="I86" i="275" s="1"/>
  <c r="L153" i="266"/>
  <c r="H13" i="272"/>
  <c r="L86" i="275" s="1"/>
  <c r="AU15" i="287"/>
  <c r="E9" i="272"/>
  <c r="I82" i="275" s="1"/>
  <c r="G70" i="272"/>
  <c r="F70" i="272"/>
  <c r="Q92" i="204"/>
  <c r="I9" i="272"/>
  <c r="M82" i="275" s="1"/>
  <c r="G13" i="272"/>
  <c r="K86" i="275" s="1"/>
  <c r="M99" i="266"/>
  <c r="J99" i="266"/>
  <c r="J102" i="266" s="1"/>
  <c r="F9" i="272"/>
  <c r="J82" i="275" s="1"/>
  <c r="S92" i="204"/>
  <c r="T92" i="204" s="1"/>
  <c r="AU21" i="287"/>
  <c r="H70" i="272"/>
  <c r="H23" i="272" s="1"/>
  <c r="J88" i="266"/>
  <c r="AU37" i="287"/>
  <c r="I110" i="266"/>
  <c r="N110" i="266" s="1"/>
  <c r="I86" i="266"/>
  <c r="I152" i="266" s="1"/>
  <c r="I184" i="266"/>
  <c r="I54" i="266"/>
  <c r="X44" i="256" s="1"/>
  <c r="X48" i="256" s="1"/>
  <c r="X58" i="256" s="1"/>
  <c r="I33" i="266"/>
  <c r="J33" i="266"/>
  <c r="AU35" i="287"/>
  <c r="AU8" i="287"/>
  <c r="AU17" i="287"/>
  <c r="K54" i="266"/>
  <c r="Z44" i="256" s="1"/>
  <c r="Z48" i="256" s="1"/>
  <c r="Z58" i="256" s="1"/>
  <c r="R13" i="271"/>
  <c r="K67" i="275"/>
  <c r="H221" i="272"/>
  <c r="K55" i="271"/>
  <c r="K56" i="271" s="1"/>
  <c r="K57" i="271" s="1"/>
  <c r="K13" i="271" s="1"/>
  <c r="E221" i="272"/>
  <c r="H55" i="271"/>
  <c r="H56" i="271" s="1"/>
  <c r="H57" i="271" s="1"/>
  <c r="H13" i="271" s="1"/>
  <c r="P13" i="271" s="1"/>
  <c r="L55" i="271"/>
  <c r="L56" i="271" s="1"/>
  <c r="L57" i="271" s="1"/>
  <c r="L13" i="271" s="1"/>
  <c r="H103" i="268"/>
  <c r="K17" i="275" s="1"/>
  <c r="K176" i="266"/>
  <c r="N44" i="266"/>
  <c r="N42" i="266"/>
  <c r="I114" i="266"/>
  <c r="I180" i="266" s="1"/>
  <c r="M146" i="266"/>
  <c r="AU25" i="287"/>
  <c r="M84" i="266"/>
  <c r="M150" i="266" s="1"/>
  <c r="AU10" i="287"/>
  <c r="AU13" i="287"/>
  <c r="N87" i="266"/>
  <c r="N153" i="266" s="1"/>
  <c r="AU32" i="287"/>
  <c r="AQ14" i="287"/>
  <c r="AU14" i="287" s="1"/>
  <c r="AU42" i="287"/>
  <c r="J145" i="266"/>
  <c r="N78" i="266"/>
  <c r="N144" i="266" s="1"/>
  <c r="N81" i="266"/>
  <c r="N147" i="266" s="1"/>
  <c r="AU40" i="287"/>
  <c r="N93" i="266"/>
  <c r="AU23" i="287"/>
  <c r="AU19" i="287"/>
  <c r="AU11" i="287"/>
  <c r="N91" i="266"/>
  <c r="AU41" i="287"/>
  <c r="AU39" i="287"/>
  <c r="N115" i="266"/>
  <c r="AU9" i="287"/>
  <c r="K47" i="235"/>
  <c r="L42" i="240"/>
  <c r="H15" i="269"/>
  <c r="H18" i="269" s="1"/>
  <c r="X75" i="158"/>
  <c r="X45" i="158"/>
  <c r="W45" i="158"/>
  <c r="W29" i="158"/>
  <c r="X29" i="158"/>
  <c r="W16" i="158"/>
  <c r="X16" i="158"/>
  <c r="G45" i="272"/>
  <c r="N30" i="62"/>
  <c r="K33" i="266"/>
  <c r="L122" i="159"/>
  <c r="L74" i="159"/>
  <c r="L70" i="159"/>
  <c r="L72" i="159"/>
  <c r="M122" i="159"/>
  <c r="M72" i="159"/>
  <c r="M70" i="159"/>
  <c r="I92" i="275"/>
  <c r="X45" i="287"/>
  <c r="AG30" i="287"/>
  <c r="AQ30" i="287"/>
  <c r="AG12" i="287"/>
  <c r="AP12" i="287"/>
  <c r="E23" i="272"/>
  <c r="AU36" i="287"/>
  <c r="I119" i="266"/>
  <c r="N119" i="266" s="1"/>
  <c r="N185" i="266" s="1"/>
  <c r="AQ38" i="287"/>
  <c r="I95" i="266"/>
  <c r="N95" i="266" s="1"/>
  <c r="AU44" i="287"/>
  <c r="AU34" i="287"/>
  <c r="H21" i="290"/>
  <c r="J21" i="290"/>
  <c r="F64" i="273"/>
  <c r="F11" i="273" s="1"/>
  <c r="F12" i="273" s="1"/>
  <c r="I221" i="272"/>
  <c r="M21" i="275"/>
  <c r="I182" i="266"/>
  <c r="H64" i="273"/>
  <c r="H11" i="273" s="1"/>
  <c r="L92" i="275" s="1"/>
  <c r="N118" i="266"/>
  <c r="I181" i="266"/>
  <c r="N113" i="266"/>
  <c r="N179" i="266" s="1"/>
  <c r="I147" i="266"/>
  <c r="I162" i="266"/>
  <c r="M164" i="266"/>
  <c r="N101" i="266"/>
  <c r="N167" i="266" s="1"/>
  <c r="I167" i="266"/>
  <c r="I112" i="266"/>
  <c r="AU33" i="287"/>
  <c r="I159" i="266"/>
  <c r="AU26" i="287"/>
  <c r="K97" i="266"/>
  <c r="AN45" i="287"/>
  <c r="G64" i="273"/>
  <c r="G11" i="273" s="1"/>
  <c r="K92" i="275" s="1"/>
  <c r="G65" i="268"/>
  <c r="J11" i="275" s="1"/>
  <c r="I65" i="268"/>
  <c r="O27" i="287" s="1"/>
  <c r="AE27" i="287" s="1"/>
  <c r="AS27" i="287" s="1"/>
  <c r="L106" i="266" s="1"/>
  <c r="J20" i="266"/>
  <c r="K152" i="266"/>
  <c r="L23" i="266"/>
  <c r="AA28" i="256" s="1"/>
  <c r="AA32" i="256" s="1"/>
  <c r="N21" i="266"/>
  <c r="L20" i="266"/>
  <c r="K145" i="266"/>
  <c r="M145" i="266"/>
  <c r="I145" i="266"/>
  <c r="M152" i="266"/>
  <c r="M23" i="266"/>
  <c r="I23" i="266"/>
  <c r="I24" i="266" s="1"/>
  <c r="J152" i="266"/>
  <c r="J23" i="266"/>
  <c r="L60" i="240"/>
  <c r="K199" i="266"/>
  <c r="Z36" i="256"/>
  <c r="Z40" i="256" s="1"/>
  <c r="K24" i="266"/>
  <c r="AB36" i="256"/>
  <c r="AB40" i="256" s="1"/>
  <c r="K154" i="266"/>
  <c r="Z28" i="256"/>
  <c r="Z32" i="256" s="1"/>
  <c r="J199" i="266"/>
  <c r="K60" i="240"/>
  <c r="N14" i="266"/>
  <c r="X36" i="256"/>
  <c r="X40" i="256" s="1"/>
  <c r="J60" i="240"/>
  <c r="I199" i="266"/>
  <c r="N67" i="266"/>
  <c r="N199" i="266" s="1"/>
  <c r="H82" i="287"/>
  <c r="H83" i="287" s="1"/>
  <c r="O29" i="287" s="1"/>
  <c r="AE29" i="287" s="1"/>
  <c r="AS29" i="287" s="1"/>
  <c r="L108" i="266" s="1"/>
  <c r="L174" i="266" s="1"/>
  <c r="I68" i="287"/>
  <c r="L164" i="266"/>
  <c r="K37" i="275"/>
  <c r="M37" i="275"/>
  <c r="I12" i="275"/>
  <c r="J67" i="275"/>
  <c r="G68" i="287"/>
  <c r="K164" i="266"/>
  <c r="E67" i="287"/>
  <c r="E68" i="287" s="1"/>
  <c r="AB28" i="287"/>
  <c r="AB24" i="287"/>
  <c r="Q24" i="287"/>
  <c r="N47" i="235"/>
  <c r="J65" i="268"/>
  <c r="H65" i="268"/>
  <c r="F57" i="287" l="1"/>
  <c r="F58" i="287" s="1"/>
  <c r="I32" i="275"/>
  <c r="I83" i="287"/>
  <c r="P29" i="287" s="1"/>
  <c r="AF29" i="287" s="1"/>
  <c r="AT29" i="287" s="1"/>
  <c r="M108" i="266" s="1"/>
  <c r="M174" i="266" s="1"/>
  <c r="K99" i="266"/>
  <c r="M12" i="275"/>
  <c r="O28" i="287"/>
  <c r="AE28" i="287" s="1"/>
  <c r="AS28" i="287" s="1"/>
  <c r="L107" i="266" s="1"/>
  <c r="L173" i="266" s="1"/>
  <c r="K28" i="275"/>
  <c r="K63" i="275" s="1"/>
  <c r="K56" i="275" s="1"/>
  <c r="K48" i="274" s="1"/>
  <c r="K67" i="274" s="1"/>
  <c r="J59" i="275"/>
  <c r="G23" i="272"/>
  <c r="M28" i="275"/>
  <c r="M63" i="275" s="1"/>
  <c r="M56" i="275" s="1"/>
  <c r="M48" i="274" s="1"/>
  <c r="M57" i="274" s="1"/>
  <c r="E82" i="287"/>
  <c r="E83" i="287" s="1"/>
  <c r="L29" i="287" s="1"/>
  <c r="AB29" i="287" s="1"/>
  <c r="AP29" i="287" s="1"/>
  <c r="I108" i="266" s="1"/>
  <c r="AB22" i="287"/>
  <c r="AP22" i="287" s="1"/>
  <c r="F23" i="272"/>
  <c r="F25" i="272" s="1"/>
  <c r="F8" i="272" s="1"/>
  <c r="J81" i="275" s="1"/>
  <c r="H25" i="272"/>
  <c r="H8" i="272" s="1"/>
  <c r="L37" i="275"/>
  <c r="F82" i="287"/>
  <c r="F83" i="287" s="1"/>
  <c r="M29" i="287" s="1"/>
  <c r="AC29" i="287" s="1"/>
  <c r="N28" i="287"/>
  <c r="AD28" i="287" s="1"/>
  <c r="AR28" i="287" s="1"/>
  <c r="K107" i="266" s="1"/>
  <c r="K173" i="266" s="1"/>
  <c r="N145" i="266"/>
  <c r="I23" i="272"/>
  <c r="I25" i="272" s="1"/>
  <c r="I8" i="272" s="1"/>
  <c r="M81" i="275" s="1"/>
  <c r="M92" i="275"/>
  <c r="G83" i="287"/>
  <c r="N29" i="287" s="1"/>
  <c r="AD29" i="287" s="1"/>
  <c r="AR29" i="287" s="1"/>
  <c r="K108" i="266" s="1"/>
  <c r="K174" i="266" s="1"/>
  <c r="I36" i="266"/>
  <c r="X20" i="256" s="1"/>
  <c r="X24" i="256" s="1"/>
  <c r="X55" i="256" s="1"/>
  <c r="M36" i="266"/>
  <c r="AB20" i="256" s="1"/>
  <c r="AB24" i="256" s="1"/>
  <c r="AB55" i="256" s="1"/>
  <c r="K36" i="266"/>
  <c r="Z20" i="256" s="1"/>
  <c r="Z24" i="256" s="1"/>
  <c r="Z55" i="256" s="1"/>
  <c r="L28" i="266"/>
  <c r="AA12" i="256" s="1"/>
  <c r="AA16" i="256" s="1"/>
  <c r="AA54" i="256" s="1"/>
  <c r="J184" i="266"/>
  <c r="N52" i="266"/>
  <c r="N184" i="266" s="1"/>
  <c r="L56" i="275"/>
  <c r="L48" i="274" s="1"/>
  <c r="L72" i="274" s="1"/>
  <c r="L27" i="287"/>
  <c r="AB27" i="287" s="1"/>
  <c r="N181" i="266"/>
  <c r="F67" i="287"/>
  <c r="F68" i="287" s="1"/>
  <c r="F70" i="287" s="1"/>
  <c r="M18" i="287" s="1"/>
  <c r="N31" i="266"/>
  <c r="AC556" i="209"/>
  <c r="Y556" i="209"/>
  <c r="J36" i="266"/>
  <c r="Y20" i="256" s="1"/>
  <c r="Y24" i="256" s="1"/>
  <c r="Y55" i="256" s="1"/>
  <c r="AB556" i="209"/>
  <c r="M165" i="266"/>
  <c r="P30" i="62"/>
  <c r="L166" i="266"/>
  <c r="L33" i="266"/>
  <c r="L165" i="266" s="1"/>
  <c r="O30" i="62"/>
  <c r="J12" i="275"/>
  <c r="M7" i="287"/>
  <c r="AC7" i="287" s="1"/>
  <c r="AQ7" i="287" s="1"/>
  <c r="J77" i="266" s="1"/>
  <c r="J143" i="266" s="1"/>
  <c r="J9" i="275"/>
  <c r="N7" i="287"/>
  <c r="AD7" i="287" s="1"/>
  <c r="AR7" i="287" s="1"/>
  <c r="K77" i="266" s="1"/>
  <c r="K85" i="266" s="1"/>
  <c r="K9" i="275"/>
  <c r="M9" i="275"/>
  <c r="P7" i="287"/>
  <c r="AF7" i="287" s="1"/>
  <c r="AT7" i="287" s="1"/>
  <c r="M77" i="266" s="1"/>
  <c r="M143" i="266" s="1"/>
  <c r="L7" i="287"/>
  <c r="I9" i="275"/>
  <c r="J92" i="275"/>
  <c r="H12" i="273"/>
  <c r="G134" i="272"/>
  <c r="L33" i="240" s="1"/>
  <c r="G22" i="272"/>
  <c r="J56" i="275"/>
  <c r="J48" i="274" s="1"/>
  <c r="J82" i="274" s="1"/>
  <c r="N54" i="266"/>
  <c r="K159" i="266"/>
  <c r="N159" i="266"/>
  <c r="I67" i="275"/>
  <c r="J165" i="266"/>
  <c r="I56" i="275"/>
  <c r="I48" i="274" s="1"/>
  <c r="I62" i="274" s="1"/>
  <c r="N176" i="266"/>
  <c r="I88" i="266"/>
  <c r="N88" i="266" s="1"/>
  <c r="N114" i="266"/>
  <c r="N180" i="266" s="1"/>
  <c r="N86" i="266"/>
  <c r="N152" i="266" s="1"/>
  <c r="M102" i="266"/>
  <c r="S13" i="271"/>
  <c r="L67" i="275"/>
  <c r="I12" i="272"/>
  <c r="H12" i="272"/>
  <c r="L85" i="275" s="1"/>
  <c r="L102" i="266"/>
  <c r="E25" i="272"/>
  <c r="E8" i="272" s="1"/>
  <c r="I81" i="275" s="1"/>
  <c r="F11" i="272"/>
  <c r="I176" i="266"/>
  <c r="E12" i="272"/>
  <c r="I85" i="275" s="1"/>
  <c r="J84" i="266"/>
  <c r="J150" i="266" s="1"/>
  <c r="N29" i="266"/>
  <c r="N161" i="266" s="1"/>
  <c r="T13" i="271"/>
  <c r="M67" i="275"/>
  <c r="I103" i="268"/>
  <c r="L17" i="275" s="1"/>
  <c r="M27" i="287"/>
  <c r="AC27" i="287" s="1"/>
  <c r="AQ27" i="287" s="1"/>
  <c r="J106" i="266" s="1"/>
  <c r="J172" i="266" s="1"/>
  <c r="L11" i="275"/>
  <c r="I185" i="266"/>
  <c r="K102" i="266"/>
  <c r="K168" i="266" s="1"/>
  <c r="I28" i="266"/>
  <c r="AA556" i="209"/>
  <c r="I15" i="269"/>
  <c r="I18" i="269" s="1"/>
  <c r="K165" i="266"/>
  <c r="G12" i="273"/>
  <c r="I82" i="266"/>
  <c r="AU12" i="287"/>
  <c r="J109" i="266"/>
  <c r="AU30" i="287"/>
  <c r="J117" i="266"/>
  <c r="AU38" i="287"/>
  <c r="I161" i="266"/>
  <c r="L143" i="266"/>
  <c r="L85" i="266"/>
  <c r="L89" i="266" s="1"/>
  <c r="I178" i="266"/>
  <c r="N112" i="266"/>
  <c r="N178" i="266" s="1"/>
  <c r="N97" i="266"/>
  <c r="K163" i="266"/>
  <c r="J25" i="266"/>
  <c r="N25" i="266" s="1"/>
  <c r="N157" i="266" s="1"/>
  <c r="Z556" i="209"/>
  <c r="I53" i="275"/>
  <c r="I45" i="274" s="1"/>
  <c r="I79" i="274" s="1"/>
  <c r="K28" i="266"/>
  <c r="K157" i="266"/>
  <c r="M157" i="266"/>
  <c r="M28" i="266"/>
  <c r="J24" i="266"/>
  <c r="N20" i="266"/>
  <c r="Y36" i="256"/>
  <c r="Y40" i="256" s="1"/>
  <c r="Y57" i="256" s="1"/>
  <c r="L154" i="266"/>
  <c r="AA36" i="256"/>
  <c r="AA40" i="256" s="1"/>
  <c r="AA57" i="256" s="1"/>
  <c r="X28" i="256"/>
  <c r="X32" i="256" s="1"/>
  <c r="I54" i="275" s="1"/>
  <c r="I46" i="274" s="1"/>
  <c r="L24" i="266"/>
  <c r="N23" i="266"/>
  <c r="Z56" i="256"/>
  <c r="K54" i="275"/>
  <c r="K46" i="274" s="1"/>
  <c r="Z57" i="256"/>
  <c r="K55" i="275"/>
  <c r="K47" i="274" s="1"/>
  <c r="AA56" i="256"/>
  <c r="L54" i="275"/>
  <c r="L46" i="274" s="1"/>
  <c r="M154" i="266"/>
  <c r="AB28" i="256"/>
  <c r="AB32" i="256" s="1"/>
  <c r="AB57" i="256"/>
  <c r="M55" i="275"/>
  <c r="M47" i="274" s="1"/>
  <c r="M24" i="266"/>
  <c r="Y28" i="256"/>
  <c r="Y32" i="256" s="1"/>
  <c r="J154" i="266"/>
  <c r="X57" i="256"/>
  <c r="I55" i="275"/>
  <c r="I47" i="274" s="1"/>
  <c r="I59" i="275"/>
  <c r="E70" i="287"/>
  <c r="L18" i="287" s="1"/>
  <c r="AP28" i="287"/>
  <c r="AP24" i="287"/>
  <c r="AG24" i="287"/>
  <c r="M11" i="275"/>
  <c r="P27" i="287"/>
  <c r="AF27" i="287" s="1"/>
  <c r="AT27" i="287" s="1"/>
  <c r="M106" i="266" s="1"/>
  <c r="L172" i="266"/>
  <c r="N27" i="287"/>
  <c r="AD27" i="287" s="1"/>
  <c r="AR27" i="287" s="1"/>
  <c r="K106" i="266" s="1"/>
  <c r="K11" i="275"/>
  <c r="K143" i="266" l="1"/>
  <c r="AG22" i="287"/>
  <c r="G25" i="272"/>
  <c r="G8" i="272" s="1"/>
  <c r="L120" i="266"/>
  <c r="L186" i="266" s="1"/>
  <c r="Q28" i="287"/>
  <c r="Q29" i="287"/>
  <c r="K53" i="275"/>
  <c r="K45" i="274" s="1"/>
  <c r="K74" i="274" s="1"/>
  <c r="I154" i="266"/>
  <c r="N154" i="266"/>
  <c r="AG28" i="287"/>
  <c r="M56" i="266"/>
  <c r="M69" i="266" s="1"/>
  <c r="M168" i="266"/>
  <c r="M53" i="275"/>
  <c r="M45" i="274" s="1"/>
  <c r="M74" i="274" s="1"/>
  <c r="I37" i="266"/>
  <c r="M72" i="274"/>
  <c r="M82" i="274"/>
  <c r="M67" i="274"/>
  <c r="M77" i="274"/>
  <c r="M62" i="274"/>
  <c r="L77" i="274"/>
  <c r="L67" i="274"/>
  <c r="L57" i="274"/>
  <c r="L82" i="274"/>
  <c r="L62" i="274"/>
  <c r="N163" i="266"/>
  <c r="J53" i="275"/>
  <c r="J45" i="274" s="1"/>
  <c r="J64" i="274" s="1"/>
  <c r="J168" i="266"/>
  <c r="N33" i="266"/>
  <c r="L36" i="266"/>
  <c r="AA20" i="256" s="1"/>
  <c r="AA24" i="256" s="1"/>
  <c r="AA55" i="256" s="1"/>
  <c r="AA62" i="256" s="1"/>
  <c r="H14" i="272"/>
  <c r="M85" i="266"/>
  <c r="M151" i="266" s="1"/>
  <c r="M155" i="266" s="1"/>
  <c r="F14" i="272"/>
  <c r="AB7" i="287"/>
  <c r="Q7" i="287"/>
  <c r="N84" i="266"/>
  <c r="N150" i="266" s="1"/>
  <c r="I14" i="272"/>
  <c r="J84" i="275"/>
  <c r="G121" i="272"/>
  <c r="G122" i="272" s="1"/>
  <c r="G9" i="272" s="1"/>
  <c r="K82" i="275" s="1"/>
  <c r="J77" i="274"/>
  <c r="J57" i="274"/>
  <c r="J67" i="274"/>
  <c r="J72" i="274"/>
  <c r="J62" i="274"/>
  <c r="M85" i="275"/>
  <c r="E14" i="272"/>
  <c r="L81" i="275"/>
  <c r="I72" i="274"/>
  <c r="K77" i="274"/>
  <c r="J103" i="268"/>
  <c r="M17" i="275" s="1"/>
  <c r="K57" i="274"/>
  <c r="K82" i="274"/>
  <c r="K72" i="274"/>
  <c r="I57" i="274"/>
  <c r="K62" i="274"/>
  <c r="I82" i="274"/>
  <c r="I67" i="274"/>
  <c r="I77" i="274"/>
  <c r="J85" i="266"/>
  <c r="J89" i="266" s="1"/>
  <c r="M45" i="287"/>
  <c r="I56" i="266"/>
  <c r="J58" i="240" s="1"/>
  <c r="K81" i="275"/>
  <c r="X12" i="256"/>
  <c r="X16" i="256" s="1"/>
  <c r="X54" i="256" s="1"/>
  <c r="L151" i="266"/>
  <c r="L155" i="266" s="1"/>
  <c r="K32" i="275"/>
  <c r="K59" i="275" s="1"/>
  <c r="G57" i="287"/>
  <c r="G58" i="287" s="1"/>
  <c r="G70" i="287" s="1"/>
  <c r="N18" i="287" s="1"/>
  <c r="N45" i="287" s="1"/>
  <c r="J15" i="269"/>
  <c r="J18" i="269" s="1"/>
  <c r="J183" i="266"/>
  <c r="N117" i="266"/>
  <c r="N183" i="266" s="1"/>
  <c r="AB18" i="287"/>
  <c r="L45" i="287"/>
  <c r="J175" i="266"/>
  <c r="N109" i="266"/>
  <c r="N175" i="266" s="1"/>
  <c r="N82" i="266"/>
  <c r="N148" i="266" s="1"/>
  <c r="I148" i="266"/>
  <c r="K89" i="266"/>
  <c r="K151" i="266"/>
  <c r="K155" i="266" s="1"/>
  <c r="I54" i="274"/>
  <c r="I69" i="274"/>
  <c r="I64" i="274"/>
  <c r="I59" i="274"/>
  <c r="I74" i="274"/>
  <c r="J157" i="266"/>
  <c r="J28" i="266"/>
  <c r="N28" i="266" s="1"/>
  <c r="M37" i="266"/>
  <c r="AB12" i="256"/>
  <c r="AB16" i="256" s="1"/>
  <c r="Z12" i="256"/>
  <c r="Z16" i="256" s="1"/>
  <c r="K37" i="266"/>
  <c r="K56" i="266"/>
  <c r="J55" i="275"/>
  <c r="J47" i="274" s="1"/>
  <c r="J71" i="274" s="1"/>
  <c r="X56" i="256"/>
  <c r="L55" i="275"/>
  <c r="L47" i="274" s="1"/>
  <c r="N24" i="266"/>
  <c r="Y56" i="256"/>
  <c r="J54" i="275"/>
  <c r="J46" i="274" s="1"/>
  <c r="M56" i="274"/>
  <c r="M61" i="274"/>
  <c r="M81" i="274"/>
  <c r="M76" i="274"/>
  <c r="M71" i="274"/>
  <c r="M66" i="274"/>
  <c r="L80" i="274"/>
  <c r="L60" i="274"/>
  <c r="L55" i="274"/>
  <c r="L70" i="274"/>
  <c r="L75" i="274"/>
  <c r="L65" i="274"/>
  <c r="AB56" i="256"/>
  <c r="M54" i="275"/>
  <c r="M46" i="274" s="1"/>
  <c r="K76" i="274"/>
  <c r="K61" i="274"/>
  <c r="K81" i="274"/>
  <c r="K71" i="274"/>
  <c r="K56" i="274"/>
  <c r="K66" i="274"/>
  <c r="K65" i="274"/>
  <c r="K55" i="274"/>
  <c r="K80" i="274"/>
  <c r="K70" i="274"/>
  <c r="K60" i="274"/>
  <c r="K75" i="274"/>
  <c r="I65" i="274"/>
  <c r="I55" i="274"/>
  <c r="I75" i="274"/>
  <c r="I70" i="274"/>
  <c r="I80" i="274"/>
  <c r="I60" i="274"/>
  <c r="I66" i="274"/>
  <c r="I76" i="274"/>
  <c r="I56" i="274"/>
  <c r="I61" i="274"/>
  <c r="I71" i="274"/>
  <c r="I81" i="274"/>
  <c r="AC18" i="287"/>
  <c r="I107" i="266"/>
  <c r="AU28" i="287"/>
  <c r="I98" i="266"/>
  <c r="AU22" i="287"/>
  <c r="I99" i="266"/>
  <c r="I100" i="266"/>
  <c r="AU24" i="287"/>
  <c r="K172" i="266"/>
  <c r="K120" i="266"/>
  <c r="K186" i="266" s="1"/>
  <c r="I174" i="266"/>
  <c r="M172" i="266"/>
  <c r="M120" i="266"/>
  <c r="M186" i="266" s="1"/>
  <c r="AQ29" i="287"/>
  <c r="AG29" i="287"/>
  <c r="AP27" i="287"/>
  <c r="AG27" i="287"/>
  <c r="Q27" i="287"/>
  <c r="K69" i="274" l="1"/>
  <c r="K79" i="274"/>
  <c r="K64" i="274"/>
  <c r="K59" i="274"/>
  <c r="K54" i="274"/>
  <c r="M69" i="274"/>
  <c r="M54" i="274"/>
  <c r="M64" i="274"/>
  <c r="M59" i="274"/>
  <c r="M79" i="274"/>
  <c r="J151" i="266"/>
  <c r="J155" i="266" s="1"/>
  <c r="J69" i="274"/>
  <c r="J59" i="274"/>
  <c r="N36" i="266"/>
  <c r="N37" i="266" s="1"/>
  <c r="J74" i="274"/>
  <c r="J54" i="274"/>
  <c r="L56" i="266"/>
  <c r="L168" i="266"/>
  <c r="L53" i="275"/>
  <c r="L45" i="274" s="1"/>
  <c r="L69" i="274" s="1"/>
  <c r="L37" i="266"/>
  <c r="J79" i="274"/>
  <c r="M89" i="266"/>
  <c r="AP7" i="287"/>
  <c r="AG7" i="287"/>
  <c r="G14" i="272"/>
  <c r="I69" i="266"/>
  <c r="X62" i="256"/>
  <c r="I52" i="275"/>
  <c r="I44" i="274" s="1"/>
  <c r="I63" i="274" s="1"/>
  <c r="AD18" i="287"/>
  <c r="AD45" i="287" s="1"/>
  <c r="L32" i="275"/>
  <c r="L59" i="275" s="1"/>
  <c r="L52" i="275" s="1"/>
  <c r="L44" i="274" s="1"/>
  <c r="H57" i="287"/>
  <c r="H58" i="287" s="1"/>
  <c r="H70" i="287" s="1"/>
  <c r="O18" i="287" s="1"/>
  <c r="M32" i="275"/>
  <c r="M59" i="275" s="1"/>
  <c r="M52" i="275" s="1"/>
  <c r="M44" i="274" s="1"/>
  <c r="I57" i="287"/>
  <c r="I58" i="287" s="1"/>
  <c r="I70" i="287" s="1"/>
  <c r="P18" i="287" s="1"/>
  <c r="AQ18" i="287"/>
  <c r="AQ45" i="287" s="1"/>
  <c r="AC45" i="287"/>
  <c r="AP18" i="287"/>
  <c r="I92" i="266" s="1"/>
  <c r="I158" i="266" s="1"/>
  <c r="AB45" i="287"/>
  <c r="Y12" i="256"/>
  <c r="Y16" i="256" s="1"/>
  <c r="J37" i="266"/>
  <c r="J56" i="266"/>
  <c r="L58" i="240"/>
  <c r="K69" i="266"/>
  <c r="Z54" i="256"/>
  <c r="Z62" i="256" s="1"/>
  <c r="K52" i="275"/>
  <c r="K44" i="274" s="1"/>
  <c r="AB54" i="256"/>
  <c r="AB62" i="256" s="1"/>
  <c r="J81" i="274"/>
  <c r="J66" i="274"/>
  <c r="J56" i="274"/>
  <c r="J61" i="274"/>
  <c r="J76" i="274"/>
  <c r="L81" i="274"/>
  <c r="L66" i="274"/>
  <c r="L61" i="274"/>
  <c r="L56" i="274"/>
  <c r="L71" i="274"/>
  <c r="L76" i="274"/>
  <c r="M75" i="274"/>
  <c r="M80" i="274"/>
  <c r="M70" i="274"/>
  <c r="M55" i="274"/>
  <c r="M60" i="274"/>
  <c r="M65" i="274"/>
  <c r="J70" i="274"/>
  <c r="J75" i="274"/>
  <c r="J60" i="274"/>
  <c r="J80" i="274"/>
  <c r="J55" i="274"/>
  <c r="J65" i="274"/>
  <c r="I164" i="266"/>
  <c r="N98" i="266"/>
  <c r="N164" i="266" s="1"/>
  <c r="N107" i="266"/>
  <c r="N173" i="266" s="1"/>
  <c r="I173" i="266"/>
  <c r="I166" i="266"/>
  <c r="N100" i="266"/>
  <c r="N166" i="266" s="1"/>
  <c r="I165" i="266"/>
  <c r="I102" i="266"/>
  <c r="N99" i="266"/>
  <c r="J108" i="266"/>
  <c r="AU29" i="287"/>
  <c r="AU27" i="287"/>
  <c r="I106" i="266"/>
  <c r="L69" i="266" l="1"/>
  <c r="M58" i="240"/>
  <c r="L79" i="274"/>
  <c r="L54" i="274"/>
  <c r="L64" i="274"/>
  <c r="L74" i="274"/>
  <c r="L59" i="274"/>
  <c r="I77" i="266"/>
  <c r="AU7" i="287"/>
  <c r="I49" i="274"/>
  <c r="I58" i="274"/>
  <c r="I68" i="274"/>
  <c r="I53" i="274"/>
  <c r="I73" i="274"/>
  <c r="I78" i="274"/>
  <c r="AR18" i="287"/>
  <c r="AR45" i="287" s="1"/>
  <c r="J92" i="266"/>
  <c r="J158" i="266" s="1"/>
  <c r="P45" i="287"/>
  <c r="AF18" i="287"/>
  <c r="AP45" i="287"/>
  <c r="O45" i="287"/>
  <c r="AE18" i="287"/>
  <c r="Q18" i="287"/>
  <c r="L53" i="274"/>
  <c r="L68" i="274"/>
  <c r="L73" i="274"/>
  <c r="L78" i="274"/>
  <c r="L58" i="274"/>
  <c r="L63" i="274"/>
  <c r="L49" i="274"/>
  <c r="I94" i="266"/>
  <c r="I160" i="266" s="1"/>
  <c r="J69" i="266"/>
  <c r="K58" i="240"/>
  <c r="Y54" i="256"/>
  <c r="Y62" i="256" s="1"/>
  <c r="J52" i="275"/>
  <c r="J44" i="274" s="1"/>
  <c r="N56" i="266"/>
  <c r="M58" i="274"/>
  <c r="M68" i="274"/>
  <c r="M63" i="274"/>
  <c r="M78" i="274"/>
  <c r="M53" i="274"/>
  <c r="M73" i="274"/>
  <c r="K63" i="274"/>
  <c r="K58" i="274"/>
  <c r="K53" i="274"/>
  <c r="K68" i="274"/>
  <c r="K73" i="274"/>
  <c r="K78" i="274"/>
  <c r="K49" i="274"/>
  <c r="M49" i="274"/>
  <c r="N165" i="266"/>
  <c r="N102" i="266"/>
  <c r="N168" i="266" s="1"/>
  <c r="I168" i="266"/>
  <c r="I172" i="266"/>
  <c r="I120" i="266"/>
  <c r="N106" i="266"/>
  <c r="N172" i="266" s="1"/>
  <c r="J174" i="266"/>
  <c r="J120" i="266"/>
  <c r="N108" i="266"/>
  <c r="N174" i="266" s="1"/>
  <c r="N69" i="266" l="1"/>
  <c r="I143" i="266"/>
  <c r="I85" i="266"/>
  <c r="I122" i="266" s="1"/>
  <c r="J59" i="240" s="1"/>
  <c r="N77" i="266"/>
  <c r="N143" i="266" s="1"/>
  <c r="I90" i="274" a="1"/>
  <c r="I90" i="274" s="1"/>
  <c r="I102" i="275" s="1"/>
  <c r="I88" i="274" a="1"/>
  <c r="I88" i="274" s="1"/>
  <c r="I100" i="275" s="1"/>
  <c r="I91" i="274" a="1"/>
  <c r="I91" i="274" s="1"/>
  <c r="I103" i="275" s="1"/>
  <c r="I87" i="274" a="1"/>
  <c r="I87" i="274" s="1"/>
  <c r="I99" i="275" s="1"/>
  <c r="I89" i="274" a="1"/>
  <c r="I89" i="274" s="1"/>
  <c r="I101" i="275" s="1"/>
  <c r="I86" i="274" a="1"/>
  <c r="I86" i="274" s="1"/>
  <c r="I98" i="275" s="1"/>
  <c r="K92" i="266"/>
  <c r="K94" i="266" s="1"/>
  <c r="K122" i="266" s="1"/>
  <c r="L59" i="240" s="1"/>
  <c r="J94" i="266"/>
  <c r="J160" i="266" s="1"/>
  <c r="J169" i="266" s="1"/>
  <c r="Q45" i="287"/>
  <c r="L86" i="274" a="1"/>
  <c r="L86" i="274" s="1"/>
  <c r="L98" i="275" s="1"/>
  <c r="I103" i="266"/>
  <c r="I169" i="266"/>
  <c r="L90" i="274" a="1"/>
  <c r="L90" i="274" s="1"/>
  <c r="L102" i="275" s="1"/>
  <c r="L87" i="274" a="1"/>
  <c r="L87" i="274" s="1"/>
  <c r="L99" i="275" s="1"/>
  <c r="L88" i="274" a="1"/>
  <c r="L88" i="274" s="1"/>
  <c r="L100" i="275" s="1"/>
  <c r="L89" i="274" a="1"/>
  <c r="L89" i="274" s="1"/>
  <c r="L101" i="275" s="1"/>
  <c r="L91" i="274" a="1"/>
  <c r="L91" i="274" s="1"/>
  <c r="L103" i="275" s="1"/>
  <c r="AS18" i="287"/>
  <c r="AE45" i="287"/>
  <c r="AG18" i="287"/>
  <c r="AF45" i="287"/>
  <c r="AT18" i="287"/>
  <c r="M89" i="274" a="1"/>
  <c r="M89" i="274" s="1"/>
  <c r="M101" i="275" s="1"/>
  <c r="M88" i="274" a="1"/>
  <c r="M88" i="274" s="1"/>
  <c r="M100" i="275" s="1"/>
  <c r="M87" i="274" a="1"/>
  <c r="M87" i="274" s="1"/>
  <c r="M99" i="275" s="1"/>
  <c r="J68" i="274"/>
  <c r="J53" i="274"/>
  <c r="J73" i="274"/>
  <c r="J63" i="274"/>
  <c r="J78" i="274"/>
  <c r="J58" i="274"/>
  <c r="J49" i="274"/>
  <c r="M90" i="274" a="1"/>
  <c r="M90" i="274" s="1"/>
  <c r="M102" i="275" s="1"/>
  <c r="M86" i="274" a="1"/>
  <c r="M86" i="274" s="1"/>
  <c r="M98" i="275" s="1"/>
  <c r="M91" i="274" a="1"/>
  <c r="M91" i="274" s="1"/>
  <c r="M103" i="275" s="1"/>
  <c r="K89" i="274" a="1"/>
  <c r="K89" i="274" s="1"/>
  <c r="K101" i="275" s="1"/>
  <c r="K87" i="274" a="1"/>
  <c r="K87" i="274" s="1"/>
  <c r="K99" i="275" s="1"/>
  <c r="K91" i="274" a="1"/>
  <c r="K91" i="274" s="1"/>
  <c r="K103" i="275" s="1"/>
  <c r="K86" i="274" a="1"/>
  <c r="K86" i="274" s="1"/>
  <c r="K88" i="274" a="1"/>
  <c r="K88" i="274" s="1"/>
  <c r="K100" i="275" s="1"/>
  <c r="K90" i="274" a="1"/>
  <c r="K90" i="274" s="1"/>
  <c r="K102" i="275" s="1"/>
  <c r="N120" i="266"/>
  <c r="N186" i="266" s="1"/>
  <c r="I186" i="266"/>
  <c r="J186" i="266"/>
  <c r="J103" i="266" l="1"/>
  <c r="I151" i="266"/>
  <c r="I155" i="266" s="1"/>
  <c r="I89" i="266"/>
  <c r="N85" i="266"/>
  <c r="J122" i="266"/>
  <c r="K59" i="240" s="1"/>
  <c r="I92" i="274"/>
  <c r="K135" i="266"/>
  <c r="K201" i="266" s="1"/>
  <c r="K188" i="266"/>
  <c r="K103" i="266"/>
  <c r="K160" i="266"/>
  <c r="K169" i="266" s="1"/>
  <c r="K158" i="266"/>
  <c r="AG45" i="287"/>
  <c r="L92" i="274"/>
  <c r="AT45" i="287"/>
  <c r="M92" i="266"/>
  <c r="AS45" i="287"/>
  <c r="L92" i="266"/>
  <c r="AU18" i="287"/>
  <c r="M92" i="274"/>
  <c r="J88" i="274" a="1"/>
  <c r="J88" i="274" s="1"/>
  <c r="J100" i="275" s="1"/>
  <c r="J91" i="274" a="1"/>
  <c r="J91" i="274" s="1"/>
  <c r="J103" i="275" s="1"/>
  <c r="J89" i="274" a="1"/>
  <c r="J89" i="274" s="1"/>
  <c r="J101" i="275" s="1"/>
  <c r="J90" i="274" a="1"/>
  <c r="J90" i="274" s="1"/>
  <c r="J102" i="275" s="1"/>
  <c r="J87" i="274" a="1"/>
  <c r="J87" i="274" s="1"/>
  <c r="J99" i="275" s="1"/>
  <c r="J86" i="274" a="1"/>
  <c r="J86" i="274" s="1"/>
  <c r="K98" i="275"/>
  <c r="K92" i="274"/>
  <c r="I135" i="266"/>
  <c r="I188" i="266"/>
  <c r="J188" i="266" l="1"/>
  <c r="J135" i="266"/>
  <c r="J201" i="266" s="1"/>
  <c r="N89" i="266"/>
  <c r="N151" i="266"/>
  <c r="N155" i="266" s="1"/>
  <c r="AU45" i="287"/>
  <c r="L158" i="266"/>
  <c r="L94" i="266"/>
  <c r="N92" i="266"/>
  <c r="N158" i="266" s="1"/>
  <c r="M158" i="266"/>
  <c r="M94" i="266"/>
  <c r="J92" i="274"/>
  <c r="J98" i="275"/>
  <c r="I201" i="266"/>
  <c r="M160" i="266" l="1"/>
  <c r="M169" i="266" s="1"/>
  <c r="M103" i="266"/>
  <c r="M122" i="266"/>
  <c r="L160" i="266"/>
  <c r="L169" i="266" s="1"/>
  <c r="L122" i="266"/>
  <c r="M59" i="240" s="1"/>
  <c r="L103" i="266"/>
  <c r="N94" i="266"/>
  <c r="N122" i="266" l="1"/>
  <c r="N188" i="266" s="1"/>
  <c r="L135" i="266"/>
  <c r="L188" i="266"/>
  <c r="N160" i="266"/>
  <c r="N169" i="266" s="1"/>
  <c r="N103" i="266"/>
  <c r="M188" i="266"/>
  <c r="M135" i="266"/>
  <c r="M201" i="266" s="1"/>
  <c r="L201" i="266" l="1"/>
  <c r="N135" i="266"/>
  <c r="N201" i="26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<sst xmlns="http://schemas.openxmlformats.org/spreadsheetml/2006/main" count="52486" uniqueCount="4525">
  <si>
    <t>Regulatory Reporting Pack</t>
  </si>
  <si>
    <t xml:space="preserve"> </t>
  </si>
  <si>
    <t>RIIO+GD2</t>
  </si>
  <si>
    <t>Regulatory Reporting Pack Template</t>
  </si>
  <si>
    <t>(V1.20)</t>
  </si>
  <si>
    <t>GDN Name:</t>
  </si>
  <si>
    <t>Master</t>
  </si>
  <si>
    <t>Reporting Year:</t>
  </si>
  <si>
    <t>Version Number:</t>
  </si>
  <si>
    <t>Date of Submission:</t>
  </si>
  <si>
    <t>Cell Format Key</t>
  </si>
  <si>
    <t>Cell intentionally blank</t>
  </si>
  <si>
    <t>Value</t>
  </si>
  <si>
    <t>GDN Input</t>
  </si>
  <si>
    <t xml:space="preserve">Imported or linked </t>
  </si>
  <si>
    <t xml:space="preserve">Calculation+Sub total </t>
  </si>
  <si>
    <t>Output</t>
  </si>
  <si>
    <t>Error checking</t>
  </si>
  <si>
    <t>Annotation</t>
  </si>
  <si>
    <t>All tabs</t>
  </si>
  <si>
    <t>Spelling check</t>
  </si>
  <si>
    <t>Completed spelling check across document.</t>
  </si>
  <si>
    <t>Contents</t>
  </si>
  <si>
    <t>Please put an 'X' in this column for each table completed</t>
  </si>
  <si>
    <t>Reference</t>
  </si>
  <si>
    <t>Cover</t>
  </si>
  <si>
    <t>Lists</t>
  </si>
  <si>
    <t>Changes Log</t>
  </si>
  <si>
    <t>Universal Data</t>
  </si>
  <si>
    <t>Checks</t>
  </si>
  <si>
    <t>Summary Tables</t>
  </si>
  <si>
    <t>1.01 Totex</t>
  </si>
  <si>
    <t>1.01a Allowance</t>
  </si>
  <si>
    <t>1.01b MultiActivityVar RPEs</t>
  </si>
  <si>
    <t>1.01c MultiActivityVar No RPEs</t>
  </si>
  <si>
    <t>1.02 PCFM</t>
  </si>
  <si>
    <t>1.03 MEAV</t>
  </si>
  <si>
    <t>1.04 Reliability</t>
  </si>
  <si>
    <t>1.05 Workload</t>
  </si>
  <si>
    <t>1.06 Performance Snapshot</t>
  </si>
  <si>
    <t>1.07 Forecast Costs</t>
  </si>
  <si>
    <t>1.08 Forecast Workload</t>
  </si>
  <si>
    <t>Revenue</t>
  </si>
  <si>
    <t>2.01 Price Control Deliverables</t>
  </si>
  <si>
    <t>2.02 Volume Drivers</t>
  </si>
  <si>
    <t xml:space="preserve">2.03 Re+openers </t>
  </si>
  <si>
    <t>2.04 Pass Through costs</t>
  </si>
  <si>
    <t>2.05 Output Delivery Incentives</t>
  </si>
  <si>
    <t>2.06 Other Revenue Allowances</t>
  </si>
  <si>
    <t>2.07 Tax Pools Totex Allocations</t>
  </si>
  <si>
    <t>2.08 Recovered Revenue</t>
  </si>
  <si>
    <t>2.09 DRS Revenue</t>
  </si>
  <si>
    <t>Interfaces</t>
  </si>
  <si>
    <t>3.01 Revenue Interface</t>
  </si>
  <si>
    <t>3.02 NARM Interface</t>
  </si>
  <si>
    <t xml:space="preserve">Opex </t>
  </si>
  <si>
    <t>4.01 Opex Cost Matrix</t>
  </si>
  <si>
    <t>4.02 Business Support Allocations</t>
  </si>
  <si>
    <t>4.03 Training &amp; Apprentices</t>
  </si>
  <si>
    <t>4.04 Maintenance</t>
  </si>
  <si>
    <t>4.05 LP Gasholders</t>
  </si>
  <si>
    <t>4.06 Land Remediation</t>
  </si>
  <si>
    <t>4.07 Shrinkage</t>
  </si>
  <si>
    <t>4.08 Gas Theft</t>
  </si>
  <si>
    <t xml:space="preserve">4.09 3rd Party &amp; Water Ingress </t>
  </si>
  <si>
    <t>4.10 3rd Party &amp; Water Ingress (Restoration Details)</t>
  </si>
  <si>
    <t>4.11 3rd Party &amp; Water Ingress (Recovery detail)</t>
  </si>
  <si>
    <t>4.12 Streetworks</t>
  </si>
  <si>
    <t xml:space="preserve">4.13 Streetworks Schemes </t>
  </si>
  <si>
    <t>4.14 Smart Metering</t>
  </si>
  <si>
    <t>4.15 Statutory Independent Undertakings (SIU)</t>
  </si>
  <si>
    <t>4.16 Full Time Equivalent (FTE)</t>
  </si>
  <si>
    <t>4.17 DRS</t>
  </si>
  <si>
    <t xml:space="preserve">Capex </t>
  </si>
  <si>
    <t>5.01 LTS, Storage &amp; Entry</t>
  </si>
  <si>
    <t>5.02 Reinforcement (&lt;7 barg)</t>
  </si>
  <si>
    <t>5.03 Reinforcement + Projects &gt; £0.5m</t>
  </si>
  <si>
    <t>5.04 Governors</t>
  </si>
  <si>
    <t>5.05 Connections</t>
  </si>
  <si>
    <t>5.06 Other Capex</t>
  </si>
  <si>
    <t>5.07 Other Capex Projects &gt; £0.5m</t>
  </si>
  <si>
    <t xml:space="preserve">5.08 Vehicles </t>
  </si>
  <si>
    <t xml:space="preserve">5.09 Cyber Resilience </t>
  </si>
  <si>
    <t>5.10 Physical Security</t>
  </si>
  <si>
    <t xml:space="preserve">Repex </t>
  </si>
  <si>
    <t>6.01 Repex Contribution</t>
  </si>
  <si>
    <t>6.02 Mains Tier 1</t>
  </si>
  <si>
    <t>6.03 Mains Tier 2A</t>
  </si>
  <si>
    <t>6.04 Mains Tier 2B</t>
  </si>
  <si>
    <t>6.05 Mains Tier 3</t>
  </si>
  <si>
    <t>6.06 Mains Tier Other</t>
  </si>
  <si>
    <t>6.07 Mains Diversions</t>
  </si>
  <si>
    <t>6.08 Mains Decommissioned</t>
  </si>
  <si>
    <t xml:space="preserve">6.09 Repex Services </t>
  </si>
  <si>
    <t>6.10 Iron Stubs</t>
  </si>
  <si>
    <t>6.11 Robotic Intervention</t>
  </si>
  <si>
    <t>6.12 Risers</t>
  </si>
  <si>
    <t xml:space="preserve">6.13 Dynamic Growth </t>
  </si>
  <si>
    <t xml:space="preserve">Analysis </t>
  </si>
  <si>
    <t>7.01 Related Party Transactions</t>
  </si>
  <si>
    <t>Individual Asset Data</t>
  </si>
  <si>
    <t>8.01 LTS &amp; Entry Assets</t>
  </si>
  <si>
    <t>8.02 Capacity &amp; Storage</t>
  </si>
  <si>
    <t>8.03 Distribution Network</t>
  </si>
  <si>
    <t>8.04 Capacity &amp; Demand</t>
  </si>
  <si>
    <t>8.05 Capacity Output</t>
  </si>
  <si>
    <t>ODI</t>
  </si>
  <si>
    <t>9.01 Customer Satisfaction</t>
  </si>
  <si>
    <t xml:space="preserve">9.02 Customer Complaints </t>
  </si>
  <si>
    <t xml:space="preserve">9.03 Interruption </t>
  </si>
  <si>
    <t>9.04 Interruption Major Incidents</t>
  </si>
  <si>
    <t xml:space="preserve">9.05 Collaborative Streetworks </t>
  </si>
  <si>
    <t xml:space="preserve">9.06 Carbon Monoxide Awareness </t>
  </si>
  <si>
    <t>PCD</t>
  </si>
  <si>
    <t>10.01 Personalising Welfare Facilities</t>
  </si>
  <si>
    <t>10.02 Remote Pressure Management</t>
  </si>
  <si>
    <t>10.03 Gas Escape Reduction</t>
  </si>
  <si>
    <t>10.04 Intermediate Pressure Reconfigurations</t>
  </si>
  <si>
    <t>10.05 London Medium Pressure</t>
  </si>
  <si>
    <t>10.06 Biomethane improved access</t>
  </si>
  <si>
    <t xml:space="preserve">Other </t>
  </si>
  <si>
    <t>11.01 Distributed Gas Connections</t>
  </si>
  <si>
    <t xml:space="preserve">11.02 Responding to telephone calls </t>
  </si>
  <si>
    <t>11.03 Community Funding</t>
  </si>
  <si>
    <t>11.04 Vulnerability and Carbon Monoxide Allowance (VCMA)</t>
  </si>
  <si>
    <t>11.05 Re-Opener Pipeline Log</t>
  </si>
  <si>
    <t>11.05a Other Re-Opener Appendix</t>
  </si>
  <si>
    <t>11.06 Environment - Business Carbon Footprint</t>
  </si>
  <si>
    <t xml:space="preserve">11.07 Environment - Other </t>
  </si>
  <si>
    <t>11.08 Job Completion Lead-Time (NGN)</t>
  </si>
  <si>
    <t>11.09 Net Zero Development</t>
  </si>
  <si>
    <t xml:space="preserve">11.10 High Rise Building Plans </t>
  </si>
  <si>
    <t>11.11 PRE, Reports &amp; Repairs</t>
  </si>
  <si>
    <t xml:space="preserve">11.12 Safety </t>
  </si>
  <si>
    <t xml:space="preserve">11.13 Covid 19 impact </t>
  </si>
  <si>
    <t>QoS/GSOPs</t>
  </si>
  <si>
    <t>1.10 GSoP</t>
  </si>
  <si>
    <t>12.01 GSOP</t>
  </si>
  <si>
    <t>12.02 Licence Conditions D10</t>
  </si>
  <si>
    <t xml:space="preserve">Innovation </t>
  </si>
  <si>
    <t xml:space="preserve">13.01 Network Innovation Allowance </t>
  </si>
  <si>
    <t>13.02 Network Innovation Competition</t>
  </si>
  <si>
    <t>13.03 Carry+over Network Innovation Allowance</t>
  </si>
  <si>
    <t xml:space="preserve">13.04 Strategic Innovation Fund </t>
  </si>
  <si>
    <t>Version Submission Control</t>
  </si>
  <si>
    <t>Date of Submission</t>
  </si>
  <si>
    <t>Additional information submitted with this RIIO Pack or earlier</t>
  </si>
  <si>
    <t>A</t>
  </si>
  <si>
    <t>B</t>
  </si>
  <si>
    <t>C</t>
  </si>
  <si>
    <t>D</t>
  </si>
  <si>
    <t>E</t>
  </si>
  <si>
    <t>F</t>
  </si>
  <si>
    <t>G</t>
  </si>
  <si>
    <t>H</t>
  </si>
  <si>
    <t>I</t>
  </si>
  <si>
    <t>J</t>
  </si>
  <si>
    <t>K</t>
  </si>
  <si>
    <t>L</t>
  </si>
  <si>
    <t>M</t>
  </si>
  <si>
    <t>N</t>
  </si>
  <si>
    <t>Overall</t>
  </si>
  <si>
    <t>Distribution Network Names</t>
  </si>
  <si>
    <t>Distribution Network Short Names</t>
  </si>
  <si>
    <t>Reporting Year</t>
  </si>
  <si>
    <t>Expenditure Group 1</t>
  </si>
  <si>
    <t>Expenditure Group 2</t>
  </si>
  <si>
    <t>Totex</t>
  </si>
  <si>
    <t>TIM</t>
  </si>
  <si>
    <t>Funding Type</t>
  </si>
  <si>
    <t>Policy</t>
  </si>
  <si>
    <t>Controllable Opex</t>
  </si>
  <si>
    <t>Direct Opex</t>
  </si>
  <si>
    <t>Asset Category</t>
  </si>
  <si>
    <t>Asset Sub+Class</t>
  </si>
  <si>
    <t>Measure</t>
  </si>
  <si>
    <t>Unit</t>
  </si>
  <si>
    <t>Confirmation</t>
  </si>
  <si>
    <t>Capex</t>
  </si>
  <si>
    <t>Business Support</t>
  </si>
  <si>
    <t>Ex+ante (excl PCDs)</t>
  </si>
  <si>
    <t>Controllable</t>
  </si>
  <si>
    <t>Direct</t>
  </si>
  <si>
    <t>Mains</t>
  </si>
  <si>
    <t>Tier 1</t>
  </si>
  <si>
    <t>Cost</t>
  </si>
  <si>
    <t>£m</t>
  </si>
  <si>
    <t>Yes</t>
  </si>
  <si>
    <t>Cadent Eastern</t>
  </si>
  <si>
    <t>EoE</t>
  </si>
  <si>
    <t>Opex</t>
  </si>
  <si>
    <t>Non+TIM</t>
  </si>
  <si>
    <t>Volume Driver</t>
  </si>
  <si>
    <t>Non+Controllable</t>
  </si>
  <si>
    <t>Indirect</t>
  </si>
  <si>
    <t>Services</t>
  </si>
  <si>
    <t>Tier 2A</t>
  </si>
  <si>
    <t>Volume</t>
  </si>
  <si>
    <t>No.</t>
  </si>
  <si>
    <t>No</t>
  </si>
  <si>
    <t>Cadent London</t>
  </si>
  <si>
    <t>Lon</t>
  </si>
  <si>
    <t>Repex</t>
  </si>
  <si>
    <t>Load Capex</t>
  </si>
  <si>
    <t>Non+PCD Re+Opener</t>
  </si>
  <si>
    <t>MOBs</t>
  </si>
  <si>
    <t>Tier 2B</t>
  </si>
  <si>
    <t>Metric</t>
  </si>
  <si>
    <t>km</t>
  </si>
  <si>
    <t>Cadent North West</t>
  </si>
  <si>
    <t>NW</t>
  </si>
  <si>
    <t>Other Capex</t>
  </si>
  <si>
    <t>PCD +/+ Re+Opener</t>
  </si>
  <si>
    <t>Tier 3</t>
  </si>
  <si>
    <t>Asset</t>
  </si>
  <si>
    <t>Cadent West Midlands</t>
  </si>
  <si>
    <t>WM</t>
  </si>
  <si>
    <t>Other</t>
  </si>
  <si>
    <t>Unit Cost</t>
  </si>
  <si>
    <t>Northern Gas Networks PLC</t>
  </si>
  <si>
    <t>NGN</t>
  </si>
  <si>
    <t>RPEs</t>
  </si>
  <si>
    <t>Steel</t>
  </si>
  <si>
    <t>Specification</t>
  </si>
  <si>
    <t>Scotland Gas Networks</t>
  </si>
  <si>
    <t xml:space="preserve">Sc </t>
  </si>
  <si>
    <t>Pass+through</t>
  </si>
  <si>
    <t>Unattributed</t>
  </si>
  <si>
    <t>Southern Gas Networks</t>
  </si>
  <si>
    <t>So</t>
  </si>
  <si>
    <t>Wales &amp; West Utilities</t>
  </si>
  <si>
    <t>WWU</t>
  </si>
  <si>
    <t>ODI(F)</t>
  </si>
  <si>
    <t>Risers</t>
  </si>
  <si>
    <t>ODI(F) + max reward</t>
  </si>
  <si>
    <t>ODI(F) + max penalty</t>
  </si>
  <si>
    <t>Excluded service (not price controlled)</t>
  </si>
  <si>
    <t>Activity+Level</t>
  </si>
  <si>
    <t>LP Gasholders</t>
  </si>
  <si>
    <t>Type</t>
  </si>
  <si>
    <t>Status</t>
  </si>
  <si>
    <t>Site status</t>
  </si>
  <si>
    <t>Column+Guided A/G</t>
  </si>
  <si>
    <t>Operational</t>
  </si>
  <si>
    <t>Contaminated</t>
  </si>
  <si>
    <t>Column+Guided B/G</t>
  </si>
  <si>
    <t>Decommissioned</t>
  </si>
  <si>
    <t>Remediated</t>
  </si>
  <si>
    <t>Spiral+Guided A/G</t>
  </si>
  <si>
    <t>Partially Demolished</t>
  </si>
  <si>
    <t>Uncontaminated</t>
  </si>
  <si>
    <t>Spiral+Guided B/G</t>
  </si>
  <si>
    <t>Fully Demolished</t>
  </si>
  <si>
    <t>Wiggins</t>
  </si>
  <si>
    <t>Mothballed</t>
  </si>
  <si>
    <t>MAN</t>
  </si>
  <si>
    <t>Reinforcement</t>
  </si>
  <si>
    <t>Reinforcement Category</t>
  </si>
  <si>
    <t>Reinforcement Pressure</t>
  </si>
  <si>
    <t>General</t>
  </si>
  <si>
    <t>IP</t>
  </si>
  <si>
    <t>Specific</t>
  </si>
  <si>
    <t>MP</t>
  </si>
  <si>
    <t>General &amp; Specific</t>
  </si>
  <si>
    <t>LP</t>
  </si>
  <si>
    <t>LTS Pipelines and Entry</t>
  </si>
  <si>
    <t>LTS Justification</t>
  </si>
  <si>
    <t>Entry Pressure</t>
  </si>
  <si>
    <t>Entry Connection Type</t>
  </si>
  <si>
    <t>NARM Intervention Category</t>
  </si>
  <si>
    <t>Load Related</t>
  </si>
  <si>
    <t>&lt;7 bar</t>
  </si>
  <si>
    <t>Distributed Gas Connection</t>
  </si>
  <si>
    <t>Replacement</t>
  </si>
  <si>
    <t>Non+Load Related</t>
  </si>
  <si>
    <t>&gt;=7 bar</t>
  </si>
  <si>
    <t>Refurbishment</t>
  </si>
  <si>
    <t>NARM</t>
  </si>
  <si>
    <t>Maintenance/Repair</t>
  </si>
  <si>
    <t>Addition</t>
  </si>
  <si>
    <t>Removal</t>
  </si>
  <si>
    <t>Consequential Intervention</t>
  </si>
  <si>
    <t>Trainee and Apprentices</t>
  </si>
  <si>
    <t>T&amp;A Trainee Type</t>
  </si>
  <si>
    <t>Competent</t>
  </si>
  <si>
    <t>Semi+Competent</t>
  </si>
  <si>
    <t>Graduate Trainee</t>
  </si>
  <si>
    <t>Trainee</t>
  </si>
  <si>
    <t>Upskiller</t>
  </si>
  <si>
    <t>Property Management</t>
  </si>
  <si>
    <t>Property Category</t>
  </si>
  <si>
    <t>Lease Type</t>
  </si>
  <si>
    <t>Category 1</t>
  </si>
  <si>
    <t>N/A</t>
  </si>
  <si>
    <t>Category 2</t>
  </si>
  <si>
    <t>Leasehold</t>
  </si>
  <si>
    <t>Category 3</t>
  </si>
  <si>
    <t>Lease+Rent from related party</t>
  </si>
  <si>
    <t>Training Centre</t>
  </si>
  <si>
    <t>Freehold</t>
  </si>
  <si>
    <t>Collaborative Streetworks</t>
  </si>
  <si>
    <t>Level of Collaboration</t>
  </si>
  <si>
    <t>Project Complete</t>
  </si>
  <si>
    <t>Level 2</t>
  </si>
  <si>
    <t>Level 3</t>
  </si>
  <si>
    <t>Vulnerability and carbon monoxide allowance</t>
  </si>
  <si>
    <t>Commercial Arrangement</t>
  </si>
  <si>
    <t>Collaborative</t>
  </si>
  <si>
    <t>Individual</t>
  </si>
  <si>
    <t>Category</t>
  </si>
  <si>
    <t>System Operations</t>
  </si>
  <si>
    <t>IT and Telecoms</t>
  </si>
  <si>
    <t>Xoserve</t>
  </si>
  <si>
    <t>Plant, tools &amp; equipment</t>
  </si>
  <si>
    <t>Land, buildings, furniture and fitting</t>
  </si>
  <si>
    <t>Vehicles</t>
  </si>
  <si>
    <t>Security</t>
  </si>
  <si>
    <t>PSUP</t>
  </si>
  <si>
    <t>Re+Opener Pipeline Log</t>
  </si>
  <si>
    <t>Assessment tiers</t>
  </si>
  <si>
    <t>Probability</t>
  </si>
  <si>
    <t>Re+opener Mechanisms</t>
  </si>
  <si>
    <t>Licence condition</t>
  </si>
  <si>
    <t>Fast+track</t>
  </si>
  <si>
    <t>Low</t>
  </si>
  <si>
    <t xml:space="preserve">Tax Review </t>
  </si>
  <si>
    <t xml:space="preserve">Special Condition 2.2 </t>
  </si>
  <si>
    <t>Standard</t>
  </si>
  <si>
    <t>Medium</t>
  </si>
  <si>
    <t>Cyber Resilience OT</t>
  </si>
  <si>
    <t>Special Condition 3.2 (ET, GT and GD)</t>
  </si>
  <si>
    <t>Additional scrutiny</t>
  </si>
  <si>
    <t>High</t>
  </si>
  <si>
    <t>Cyber Resilience IT</t>
  </si>
  <si>
    <t>Special Condition 3.3 (ET, GT and GD)</t>
  </si>
  <si>
    <t>Physical Security (PSUP)</t>
  </si>
  <si>
    <t>Special Condition 3.4 (ET, GT and GD)</t>
  </si>
  <si>
    <t>Net Zero</t>
  </si>
  <si>
    <t>Special Condition 3.6 (ET, GT and GD)</t>
  </si>
  <si>
    <t>Non+operational IT and Telecoms Capex</t>
  </si>
  <si>
    <t>Special Condition 3.7 (ET, GT and GD)</t>
  </si>
  <si>
    <t>Coordinated Adjustment Mechanism</t>
  </si>
  <si>
    <t>Special Condition 3.8</t>
  </si>
  <si>
    <t>Pensions (pension scheme established deficits)</t>
  </si>
  <si>
    <t>Special Condition 6.1 (ET, GD) Special Condition 6.1 &amp; 6.3 (GT)</t>
  </si>
  <si>
    <t>Net Zero pre+construction and small projects</t>
  </si>
  <si>
    <t>GT Special Condition 3.9</t>
  </si>
  <si>
    <t>Bacton terminal site redevelopment</t>
  </si>
  <si>
    <t>GT Special Condition 3.10</t>
  </si>
  <si>
    <t xml:space="preserve">Compressors </t>
  </si>
  <si>
    <t>GT Special Condition 3.11</t>
  </si>
  <si>
    <t>King's Lynn subsidence</t>
  </si>
  <si>
    <t>GT Special Condition 3.12</t>
  </si>
  <si>
    <t>Incremental capacity</t>
  </si>
  <si>
    <t>GT Special Condition 3.13</t>
  </si>
  <si>
    <t>Asset health</t>
  </si>
  <si>
    <t>GT Special Condition 3.14</t>
  </si>
  <si>
    <t>Quarry and Loss</t>
  </si>
  <si>
    <t>GT Special Condition 3.17</t>
  </si>
  <si>
    <t>Pipeline diversions</t>
  </si>
  <si>
    <t>Visual amenity in designated areas</t>
  </si>
  <si>
    <t>ET Special Condition 3.10</t>
  </si>
  <si>
    <t>Large Onshore Transmission Investments (LOTI)</t>
  </si>
  <si>
    <t>ET Special Condition 3.13</t>
  </si>
  <si>
    <t>Medium Sized Investment Projects (MSIP)</t>
  </si>
  <si>
    <t>ET Special Condition 3.14</t>
  </si>
  <si>
    <t>Pre+Construction Funding (PCF)</t>
  </si>
  <si>
    <t>ET Special Condition 3.15</t>
  </si>
  <si>
    <t>Access Reform</t>
  </si>
  <si>
    <t>ET Special Condition 3.16</t>
  </si>
  <si>
    <t>Net Zero Pre+construction and Small Projects</t>
  </si>
  <si>
    <t>GD Special Condition 3.9</t>
  </si>
  <si>
    <t>Fuel Poor Network Extension Scheme (FPNES)</t>
  </si>
  <si>
    <t>GD Special Condition 3.14</t>
  </si>
  <si>
    <t>Repex – HSE policy changes</t>
  </si>
  <si>
    <t>GD Special Condition 3.17</t>
  </si>
  <si>
    <t>Repex – Tier 1 iron stubs</t>
  </si>
  <si>
    <t>GD Special Condition 3.18</t>
  </si>
  <si>
    <t>Heat policy and energy efficiency</t>
  </si>
  <si>
    <t>GD Special Condition 3.19</t>
  </si>
  <si>
    <t>Repex – Pipeline Diversions (non+Rechargeable) and Loss of Development Claims</t>
  </si>
  <si>
    <t>GD Special Condition 3.20</t>
  </si>
  <si>
    <t>Multi occupancy buildings (MOBs) safety</t>
  </si>
  <si>
    <t>GD Special Condition 3.21</t>
  </si>
  <si>
    <t>New large load connection(s)</t>
  </si>
  <si>
    <t>GD Special Condition 3.22</t>
  </si>
  <si>
    <t>Smart meter rollout costs</t>
  </si>
  <si>
    <t>GD Special Condition 3.23</t>
  </si>
  <si>
    <t>Specified streetworks</t>
  </si>
  <si>
    <t>GD Special Condition 3.24</t>
  </si>
  <si>
    <t>SF6 Asset Intervention PCD and re+opener (NGET)</t>
  </si>
  <si>
    <t>ET Special Condition 3.27</t>
  </si>
  <si>
    <t>Subsea cable repairs (SHET)</t>
  </si>
  <si>
    <t>ET Special Condition 3.28</t>
  </si>
  <si>
    <t>Uncertain non+load projects (SPT)</t>
  </si>
  <si>
    <t xml:space="preserve">ET Special Condition 3.29 </t>
  </si>
  <si>
    <t>Optel Fibre Wrap (NGET)</t>
  </si>
  <si>
    <t>ET Special Condition 3.31</t>
  </si>
  <si>
    <t>Substation Civil Proactive Investment Works (NGET)</t>
  </si>
  <si>
    <t>ET Special Condition 3.32</t>
  </si>
  <si>
    <t>Towers and Foundations (NGET)</t>
  </si>
  <si>
    <t>ET Special Condition 3.33</t>
  </si>
  <si>
    <t>Tyne Crossing (NGET)</t>
  </si>
  <si>
    <t>ET Special Condition 3.34</t>
  </si>
  <si>
    <t>Bengeworth Road GSP (NGET)</t>
  </si>
  <si>
    <t>ET Special Condition 3.35</t>
  </si>
  <si>
    <t>Descriptor 1</t>
  </si>
  <si>
    <t>Descriptor 2</t>
  </si>
  <si>
    <t>Descriptor 3</t>
  </si>
  <si>
    <t>Descriptor 4</t>
  </si>
  <si>
    <t>Descriptor 5</t>
  </si>
  <si>
    <t>Descriptor 6</t>
  </si>
  <si>
    <t>Descriptor 7</t>
  </si>
  <si>
    <t>Descriptor 8</t>
  </si>
  <si>
    <t>Cast Iron &amp; Spun Iron</t>
  </si>
  <si>
    <t>&lt;=2"</t>
  </si>
  <si>
    <t>Diversions</t>
  </si>
  <si>
    <t>Contract Labour</t>
  </si>
  <si>
    <t>Commissioned</t>
  </si>
  <si>
    <t>Diameter Band: A</t>
  </si>
  <si>
    <t>≤75mm</t>
  </si>
  <si>
    <t>Mains &amp; Services</t>
  </si>
  <si>
    <t>Replaced</t>
  </si>
  <si>
    <t>Ductile Iron</t>
  </si>
  <si>
    <t>≤2"</t>
  </si>
  <si>
    <t>Capitalised Replacement</t>
  </si>
  <si>
    <t>Direct Labour</t>
  </si>
  <si>
    <t>Diameter Band: B</t>
  </si>
  <si>
    <t>&gt;75mm to 125mm</t>
  </si>
  <si>
    <t>Domestic</t>
  </si>
  <si>
    <t xml:space="preserve">Steel </t>
  </si>
  <si>
    <t>Low Pressure</t>
  </si>
  <si>
    <t>Service Interventions</t>
  </si>
  <si>
    <t>Materials</t>
  </si>
  <si>
    <t>Diameter Band: C</t>
  </si>
  <si>
    <t>&gt;125mm to 180mm</t>
  </si>
  <si>
    <t>Non+Domestic</t>
  </si>
  <si>
    <t>Policy &amp; Condition Mains (Incl. MPDI)</t>
  </si>
  <si>
    <t>Medium Pressure</t>
  </si>
  <si>
    <t>Planned Replacement</t>
  </si>
  <si>
    <t>Diameter Band: D</t>
  </si>
  <si>
    <t>&gt;180mm to 250mm</t>
  </si>
  <si>
    <t>UNC Sub Deducts</t>
  </si>
  <si>
    <t>Policy &amp; Condition Mains (Excl. MPDI)</t>
  </si>
  <si>
    <t>Low+Pressure &amp; Medium+Pressure</t>
  </si>
  <si>
    <t>Replacement on Failure</t>
  </si>
  <si>
    <t>Riser Length &lt;20m</t>
  </si>
  <si>
    <t>Diameter Band: E</t>
  </si>
  <si>
    <t>&gt;250mm to 355mm</t>
  </si>
  <si>
    <t>Stubs</t>
  </si>
  <si>
    <t>&gt;2"</t>
  </si>
  <si>
    <t>Planned Refurbishment</t>
  </si>
  <si>
    <t>Riser Length &gt;40m</t>
  </si>
  <si>
    <t>Diameter Band: F</t>
  </si>
  <si>
    <t>&gt;355mm to 500mm</t>
  </si>
  <si>
    <t>Refurbishment on Failure</t>
  </si>
  <si>
    <t>Riser Length &gt;=20m &amp; &lt;=40m</t>
  </si>
  <si>
    <t>Diameter Band: G</t>
  </si>
  <si>
    <t>&gt;500mm to 630mm</t>
  </si>
  <si>
    <t>Planned Permanent Isolation</t>
  </si>
  <si>
    <t>Non+Rechargeable</t>
  </si>
  <si>
    <t>Diameter Band: H</t>
  </si>
  <si>
    <t>&gt;630mm</t>
  </si>
  <si>
    <t>Permanent Isolation on Failure</t>
  </si>
  <si>
    <t>Rechargeable</t>
  </si>
  <si>
    <t>Relay</t>
  </si>
  <si>
    <t>Bulk Services</t>
  </si>
  <si>
    <t>Iron &gt;30m</t>
  </si>
  <si>
    <t>Services Not Associated with Mains Replacement</t>
  </si>
  <si>
    <t>Transfer</t>
  </si>
  <si>
    <t>Service Alts, Meter Relocations</t>
  </si>
  <si>
    <t>Robotic Intervention</t>
  </si>
  <si>
    <t>After Escape</t>
  </si>
  <si>
    <t>Smart Metering</t>
  </si>
  <si>
    <t>Meter Points</t>
  </si>
  <si>
    <t>Smart Metering (Workload at Cost of Shipper)</t>
  </si>
  <si>
    <t>Other (Metallic)</t>
  </si>
  <si>
    <t>Other (Non+Metallic)</t>
  </si>
  <si>
    <t>≤3"</t>
  </si>
  <si>
    <t>4"+5"</t>
  </si>
  <si>
    <t>6"+7"</t>
  </si>
  <si>
    <t>8"</t>
  </si>
  <si>
    <t>9"</t>
  </si>
  <si>
    <t>10"+12"</t>
  </si>
  <si>
    <t>&gt;12"+17"</t>
  </si>
  <si>
    <t>18"+24"</t>
  </si>
  <si>
    <t>&gt;24"</t>
  </si>
  <si>
    <t>2.01  Revenue - PCDs (Commercial Fleet PCD)</t>
  </si>
  <si>
    <t>Network</t>
  </si>
  <si>
    <t>Regulatory Years</t>
  </si>
  <si>
    <t>2021/22</t>
  </si>
  <si>
    <t>2022/23</t>
  </si>
  <si>
    <t>2023/24</t>
  </si>
  <si>
    <t>2024/25</t>
  </si>
  <si>
    <t>Northern Gas Networks Ltd</t>
  </si>
  <si>
    <t>2025/26</t>
  </si>
  <si>
    <t>Scotland Gas Networks plc</t>
  </si>
  <si>
    <t>Southern Gas Networks plc</t>
  </si>
  <si>
    <t xml:space="preserve">Changes Log </t>
  </si>
  <si>
    <t xml:space="preserve">Post Lockdown </t>
  </si>
  <si>
    <t>RRP Version</t>
  </si>
  <si>
    <t xml:space="preserve">Date </t>
  </si>
  <si>
    <t>Sheet Name</t>
  </si>
  <si>
    <t xml:space="preserve">Cell reference </t>
  </si>
  <si>
    <t>Changes Made</t>
  </si>
  <si>
    <t>Change Made By</t>
  </si>
  <si>
    <t>2.03 Finance + Re+openers</t>
  </si>
  <si>
    <t>Row 35+29</t>
  </si>
  <si>
    <t>Added updated NOITRE formula</t>
  </si>
  <si>
    <t>MS</t>
  </si>
  <si>
    <t>2.04 Finance+Pass+through costs</t>
  </si>
  <si>
    <t>Row 15</t>
  </si>
  <si>
    <t>Updated the price base to £18/19 prices</t>
  </si>
  <si>
    <t>2.01 PCDs,2.03 Reopeners, 3.01 PCFM Input sheet amended CROT/CRIT naming to align with licence</t>
  </si>
  <si>
    <t>Various</t>
  </si>
  <si>
    <t>Updated CROT/CRIT naming to align with the latest licence</t>
  </si>
  <si>
    <t>2.08 + Recovered Revenue</t>
  </si>
  <si>
    <t>Added additional sheet for Recovered Revenue. The bad debt pass+through term has been included within this sheet also, and removed from the pass+through sheet.</t>
  </si>
  <si>
    <t>2.04 Revenue+Pass+through costs</t>
  </si>
  <si>
    <t>P13:T24/ P43:T48/ P55:T57</t>
  </si>
  <si>
    <t>Tables added to capture Oct OBR inflation forecast</t>
  </si>
  <si>
    <t>CA</t>
  </si>
  <si>
    <t>2.09 Revenue + Inflation update</t>
  </si>
  <si>
    <t>New sheet added to help with the Oct OBR inflation forecast</t>
  </si>
  <si>
    <t>2.10 Revenue +DRS Revenue</t>
  </si>
  <si>
    <t>New sheet added for DRS Revenue input</t>
  </si>
  <si>
    <t>3.01 Revenue_Interface</t>
  </si>
  <si>
    <t>I67:M78</t>
  </si>
  <si>
    <t>Formulas updated to include Oct OBR inflation forecast</t>
  </si>
  <si>
    <t>4.01 OpexCostMatrix</t>
  </si>
  <si>
    <t>Part Non controllable + removed (refer to row 39)</t>
  </si>
  <si>
    <t>New sheet added for DRS Costs input</t>
  </si>
  <si>
    <t>5.01 LTSStorageEntry 
5.04 Governors
6.02 MainsTier1
6.03 MainsTier2A
6.04 MainsTier2B
6.05 MainsTier3
6.06 MainsTier Other
6.07 Mains Diversions
6.11 Robotic Intervention</t>
  </si>
  <si>
    <t>Memo rows unhidden and cleaned up.</t>
  </si>
  <si>
    <t>NM</t>
  </si>
  <si>
    <t>1.05 Summary Workload
1.08 Forecast Workload</t>
  </si>
  <si>
    <t>Correction to formulae &amp; linkage.</t>
  </si>
  <si>
    <t>1.01 Summary Totex</t>
  </si>
  <si>
    <t>Adjustment to wording, data linkage and data requested</t>
  </si>
  <si>
    <t>4.05 LPGasHolders
5.08 Vehicles
10.05 London Medium Pressure</t>
  </si>
  <si>
    <t>Removal of memo lines.</t>
  </si>
  <si>
    <t>5.09 Cyber</t>
  </si>
  <si>
    <t>Adjustment to data requirements and split of data.</t>
  </si>
  <si>
    <t>6.13 Dynamic Growth
8.03 Distribution Network Assets
11.10 High Rise Building Plans</t>
  </si>
  <si>
    <t>Future years greyed out</t>
  </si>
  <si>
    <t>9.03 Interruption</t>
  </si>
  <si>
    <t>Columns AJ to AM (row specific)</t>
  </si>
  <si>
    <t>Cells greyed out</t>
  </si>
  <si>
    <t>9.05 Collaborative Streetworks</t>
  </si>
  <si>
    <t>Column AO</t>
  </si>
  <si>
    <t>Adjusted entry on Project completed column to date entry instead of yes/no list.</t>
  </si>
  <si>
    <t>11.04 VCMA</t>
  </si>
  <si>
    <t>Additional rows added</t>
  </si>
  <si>
    <t>11.05 Reopener Pipeline</t>
  </si>
  <si>
    <t>Cells changed to yellow for entry + so GDNs can provide indication on forecast costs.</t>
  </si>
  <si>
    <t>11.06 Environment BCF</t>
  </si>
  <si>
    <t>Tab name</t>
  </si>
  <si>
    <t>Typo in tab name corrected</t>
  </si>
  <si>
    <t>13.01 + 13.04</t>
  </si>
  <si>
    <t>Innovation tabs</t>
  </si>
  <si>
    <t xml:space="preserve">Adjusting categoisation of 'Capex' expenditure in tab. </t>
  </si>
  <si>
    <t>5.07 Other Capex Projects &gt;£0.5m</t>
  </si>
  <si>
    <t>AC90 Onwards</t>
  </si>
  <si>
    <t>Changed Gross to Contribution, formatting corrected for linked cells. 
RIGs updated to provide guidance on data reporting requirements.</t>
  </si>
  <si>
    <t xml:space="preserve">8.02 Storage &amp; Capacity </t>
  </si>
  <si>
    <t>Rows 61:74</t>
  </si>
  <si>
    <t>Created an Offtake Capacity section to clarify reporting requirements.</t>
  </si>
  <si>
    <t>DK</t>
  </si>
  <si>
    <t xml:space="preserve">4.12 Streetworks </t>
  </si>
  <si>
    <t>Rows 77:101</t>
  </si>
  <si>
    <t>Additional description of activity and costs included.</t>
  </si>
  <si>
    <t>Rows 18:25</t>
  </si>
  <si>
    <t xml:space="preserve">Inserted a summary Baseline Capacity section </t>
  </si>
  <si>
    <t>D26+D29 &amp; D36</t>
  </si>
  <si>
    <t>Update to RPI+CPI financial year average &amp; calculation in D36 to display correct reporting year value</t>
  </si>
  <si>
    <t>11.02 Responding to Calls</t>
  </si>
  <si>
    <t>Column AK</t>
  </si>
  <si>
    <t>Adjusted to entry (removing drop down list)</t>
  </si>
  <si>
    <t>8.03 Distribution</t>
  </si>
  <si>
    <t>C278</t>
  </si>
  <si>
    <t>&lt;=30 &amp; &gt;=30 terms overlap + confirmed with GDNs iron mains of length 30 will be captured in &lt;=30 section. Changed labelling &gt;=30 to &gt;30.</t>
  </si>
  <si>
    <t>I52:M56</t>
  </si>
  <si>
    <t>Adjustment to Cap Rate 1 calculation to remove duplication.</t>
  </si>
  <si>
    <t>Row 56 onwards</t>
  </si>
  <si>
    <t>(i) Adjustment made to breakdown of Allowances to align with allowances file already shared with GDNs.
(ii) Calculations in Variances section changed in line with part (i)
(iii) Adjustment to Non+Controllable formulae in rows 56 + 61</t>
  </si>
  <si>
    <t>Row 83 + 88</t>
  </si>
  <si>
    <t>Adjustment to forecast data requirement to align with allowances.</t>
  </si>
  <si>
    <t>Row 375 + 408,  and 426 + 441</t>
  </si>
  <si>
    <t>Deleted De Minimis Activity, Excluded Services and Consented services. These are now captured in Tab 4.17 DRS.</t>
  </si>
  <si>
    <t>Row 479</t>
  </si>
  <si>
    <t>Bad debt removed. This is captured in Tab 2.08 (Recovered Revenue)</t>
  </si>
  <si>
    <t>Row 44</t>
  </si>
  <si>
    <t>Category changed from 'Business Support' (duplicate) to Maintainance in line with Gross costs table reporting</t>
  </si>
  <si>
    <t>Row 63</t>
  </si>
  <si>
    <t>Addition of row &amp; reporting line for Diversion lengths.</t>
  </si>
  <si>
    <t>11.07 Other Enviro Other</t>
  </si>
  <si>
    <t>AI16</t>
  </si>
  <si>
    <t>Formula updated to pull from correct column.</t>
  </si>
  <si>
    <t>11.02 GSoP</t>
  </si>
  <si>
    <t xml:space="preserve">Various </t>
  </si>
  <si>
    <t>Formulae of cells containing value of payments deleted and made inoput cells</t>
  </si>
  <si>
    <t xml:space="preserve">DK </t>
  </si>
  <si>
    <t>Correction to colour coding to align with key in Cover tab.</t>
  </si>
  <si>
    <t xml:space="preserve">1.03 MEAV </t>
  </si>
  <si>
    <t>cells AI76 and AI77</t>
  </si>
  <si>
    <t xml:space="preserve">Incorrect formula amended </t>
  </si>
  <si>
    <t>6.09 Repex Services</t>
  </si>
  <si>
    <t>Row 12 + 23</t>
  </si>
  <si>
    <t>Correction to summation formula.</t>
  </si>
  <si>
    <t>Sheet</t>
  </si>
  <si>
    <t>Addition of rows.</t>
  </si>
  <si>
    <t>9.02 Customer Complaints</t>
  </si>
  <si>
    <t>Columns AI to AM</t>
  </si>
  <si>
    <t>Correction &amp; addition of formula in Customer Complaints section.</t>
  </si>
  <si>
    <t>Column S</t>
  </si>
  <si>
    <t>Reclassification of Descriptor 3</t>
  </si>
  <si>
    <t xml:space="preserve">5.01 LTSStorageEntry </t>
  </si>
  <si>
    <t xml:space="preserve">Row 493 </t>
  </si>
  <si>
    <t>Check formulae corrected to include row 41</t>
  </si>
  <si>
    <t>Inserted additional rows to cover LTS Pipelines, Storage &amp; Entry &lt; £0.5m</t>
  </si>
  <si>
    <t xml:space="preserve">5.06 OtherCapex </t>
  </si>
  <si>
    <t xml:space="preserve">Rows 65 +68 </t>
  </si>
  <si>
    <t xml:space="preserve">Memo rows inserted for NARMs </t>
  </si>
  <si>
    <t>11.05 Other Re+opener Pipeline Log</t>
  </si>
  <si>
    <t>Cell AP10</t>
  </si>
  <si>
    <t xml:space="preserve">Inclusion of SGN Special Condition 3.7 SGN Non+operational IT Capex Re+opener </t>
  </si>
  <si>
    <t xml:space="preserve">Contents Table </t>
  </si>
  <si>
    <t xml:space="preserve">Cell C44 </t>
  </si>
  <si>
    <t xml:space="preserve">Corrected to '4.01 Opex Cost Matrix' </t>
  </si>
  <si>
    <t xml:space="preserve">1.02 Summary PCFM </t>
  </si>
  <si>
    <t>rows 12 &amp; 20</t>
  </si>
  <si>
    <t>Corrected formulae errors</t>
  </si>
  <si>
    <t>Cells AI44:AM44</t>
  </si>
  <si>
    <t>Inserted row and linked cells to Summary_Totex Repex Row 50</t>
  </si>
  <si>
    <t>1.03 Summary_MEAV</t>
  </si>
  <si>
    <t>Cell 44</t>
  </si>
  <si>
    <t>Duplicate of Cell 44 deleted</t>
  </si>
  <si>
    <t>Rows 49+56</t>
  </si>
  <si>
    <t xml:space="preserve"> Formulae correctly to table 8.02</t>
  </si>
  <si>
    <t>1.06_Performance Snapshot</t>
  </si>
  <si>
    <t>Row 45</t>
  </si>
  <si>
    <t>Duplicate of row 45 deleted</t>
  </si>
  <si>
    <t xml:space="preserve">Cell AI52 </t>
  </si>
  <si>
    <t xml:space="preserve">Inserted Formula </t>
  </si>
  <si>
    <t>Tabs 1.06+1.08</t>
  </si>
  <si>
    <t>Cell A4</t>
  </si>
  <si>
    <t>Table description corrected</t>
  </si>
  <si>
    <t xml:space="preserve">1.07_Forecast Cost </t>
  </si>
  <si>
    <t>Cell  O44</t>
  </si>
  <si>
    <t>Corrected to Reinforcement (&lt;7 barg)</t>
  </si>
  <si>
    <t xml:space="preserve">Sub Total section </t>
  </si>
  <si>
    <t>Deleted Consented services subtotal. This is now captured in Tab 4.17 DRS.</t>
  </si>
  <si>
    <t>4.17_DRS</t>
  </si>
  <si>
    <t xml:space="preserve">Row 61 </t>
  </si>
  <si>
    <t xml:space="preserve">Formula corrected to include Total De Minimis.
Entry cells moved to columns AI:AM to be consistent with other tabs </t>
  </si>
  <si>
    <t xml:space="preserve">5.04 _ Governors </t>
  </si>
  <si>
    <t xml:space="preserve">Various rows </t>
  </si>
  <si>
    <t>Contribution and net section included to align with RIGs requirements.</t>
  </si>
  <si>
    <t>8.02_Capacity &amp; Storage</t>
  </si>
  <si>
    <t xml:space="preserve">columns AJ:AM </t>
  </si>
  <si>
    <t xml:space="preserve">Forecast years greyed out </t>
  </si>
  <si>
    <t>9.02_Complaints</t>
  </si>
  <si>
    <t xml:space="preserve">Row 120 </t>
  </si>
  <si>
    <t xml:space="preserve">Formulae amended to pick up correct cells </t>
  </si>
  <si>
    <t xml:space="preserve">5.08_Vehicles </t>
  </si>
  <si>
    <t>Multiple Rows</t>
  </si>
  <si>
    <t xml:space="preserve">Inserted a new line for Zero Emmission Vehicles Cars </t>
  </si>
  <si>
    <t xml:space="preserve">Multiple tabs </t>
  </si>
  <si>
    <t xml:space="preserve">rows 44&amp;45 </t>
  </si>
  <si>
    <t xml:space="preserve">Corrected duplication in rows 44 &amp; 45 </t>
  </si>
  <si>
    <t>8.03_ Distribution Network</t>
  </si>
  <si>
    <t xml:space="preserve">Row 167 </t>
  </si>
  <si>
    <t>Inserted a row fopr Spun Iron + Diameter Band A  which was missing</t>
  </si>
  <si>
    <t xml:space="preserve">5.05_ Connections </t>
  </si>
  <si>
    <t xml:space="preserve">Row 205 </t>
  </si>
  <si>
    <t>Column H; Rows 9 + 44</t>
  </si>
  <si>
    <t>Revisions made in line with GD2 PCFM + Totex Variant allowances allocation percentages. Line 229 + 428.</t>
  </si>
  <si>
    <t>Checked and amended tabs title to match sheet name</t>
  </si>
  <si>
    <t>Cells A2 &amp; A3</t>
  </si>
  <si>
    <t>Links updated</t>
  </si>
  <si>
    <t>9.02 ODI_CustomerComplaints</t>
  </si>
  <si>
    <t>Row 70</t>
  </si>
  <si>
    <t xml:space="preserve">Formulae corrected </t>
  </si>
  <si>
    <t xml:space="preserve">13.01 NIA </t>
  </si>
  <si>
    <t>Expenditure by project section</t>
  </si>
  <si>
    <t>13.03 CNIA</t>
  </si>
  <si>
    <t xml:space="preserve">Eligible expenditure by activity/ project section. </t>
  </si>
  <si>
    <t xml:space="preserve">1.01 Summary Totex </t>
  </si>
  <si>
    <t>Capex (Load)
Rows 77, 112 &amp; 116</t>
  </si>
  <si>
    <t>3.01 NARM Interface</t>
  </si>
  <si>
    <t>row 45 &amp; row 1008</t>
  </si>
  <si>
    <t xml:space="preserve">Update to Governors formula &amp; change to Non+NARM section to entry. </t>
  </si>
  <si>
    <t xml:space="preserve">12.01 GSoP </t>
  </si>
  <si>
    <t>Row 316:331</t>
  </si>
  <si>
    <t>Included the word "late" for rows where GDNs are required to complete the number or value for failing to comply to make payment within 10 working days as per GSoP 12.</t>
  </si>
  <si>
    <t xml:space="preserve">Vehicle population </t>
  </si>
  <si>
    <t>Deleted duplicate rows requesting for vehicles population split by types</t>
  </si>
  <si>
    <t>Reinstated general reinforcement &gt;500mm to 630mm.</t>
  </si>
  <si>
    <t>Reinstated Connection services</t>
  </si>
  <si>
    <t xml:space="preserve">4.04 Maintenance </t>
  </si>
  <si>
    <t>Reinstated Slam+Shut Systems row</t>
  </si>
  <si>
    <t>Reinstated Total Operating row</t>
  </si>
  <si>
    <t xml:space="preserve">Various tabs </t>
  </si>
  <si>
    <t>Amendments made in response to Cadent issue log  emailed on 24 June 2022 (Ofgem response 27 June 2022)</t>
  </si>
  <si>
    <t xml:space="preserve"> Column AC</t>
  </si>
  <si>
    <t>Inserted ‘+‘ symbol to enable the formula in rows 16 &amp; 17 to pick up data.</t>
  </si>
  <si>
    <t xml:space="preserve">4.09 + 3rd Party &amp; Water Ingress </t>
  </si>
  <si>
    <t xml:space="preserve">Cells AI19, AI29, AJ19, &amp; AJ29 </t>
  </si>
  <si>
    <t>Cells AI19, AI29, AJ19, &amp; AJ29 are not using the correct cells to calculate payment</t>
  </si>
  <si>
    <t>Various finance sheets</t>
  </si>
  <si>
    <t>Changed color coding to be consistent with RRP format key on cover page.</t>
  </si>
  <si>
    <t>SF</t>
  </si>
  <si>
    <t>13.03 CNIA and 2.06 CNIA</t>
  </si>
  <si>
    <t xml:space="preserve">Cells E44:E47 </t>
  </si>
  <si>
    <t>Developed linkages to 13.03, cells AI65:68</t>
  </si>
  <si>
    <t>Title on top of the page</t>
  </si>
  <si>
    <t>Changed to 'Reported in nominal prices'</t>
  </si>
  <si>
    <t>2.06 + Pass+through costs</t>
  </si>
  <si>
    <t>Cells Q to T13</t>
  </si>
  <si>
    <t>Formula corrected as these cells were  referencing a blank row</t>
  </si>
  <si>
    <t xml:space="preserve">Cells P14 to T43 </t>
  </si>
  <si>
    <t xml:space="preserve">+' sign changed to '*' in the formula for correct calculation i.e. IF(AND('2.09 Revenue + Inflation update'!$C$7="YES",Q$10&gt;$A$3),'2.04 Revenue+Pass+through costs'!I14*(1+'2.09 Revenue + Inflation update'!G$26),IF('2.09 Revenue + Inflation update'!$C$7="NO",0,INDEX($H14:$L14,MATCH(Q$10,$H$10:$L$10,0)))) </t>
  </si>
  <si>
    <t>2.05 + Revenue + ODI</t>
  </si>
  <si>
    <t xml:space="preserve">row 202 </t>
  </si>
  <si>
    <t>Inserted this new row to calculate financial year NTCPP needed for calculation of carbon cost leakage in row 210. Also updated formula in row 210</t>
  </si>
  <si>
    <t>2.04 + Pass+through costs</t>
  </si>
  <si>
    <t>row 13</t>
  </si>
  <si>
    <t>corrected linkages to universal data</t>
  </si>
  <si>
    <t>Rows AI22 and AI29</t>
  </si>
  <si>
    <t>2.04 + Pass+through costs (Gas price ref cost)</t>
  </si>
  <si>
    <t>row 55</t>
  </si>
  <si>
    <t>corrected linkage to tab 2.05 (from row 210 to 209)</t>
  </si>
  <si>
    <t>Rows 22,36,53,67,83,97,113 and127</t>
  </si>
  <si>
    <t xml:space="preserve">Column AD </t>
  </si>
  <si>
    <t>Copied cell AD 14 i.e. net and pasted over applicable rows within rowas 15:483 to ensure sub total fomulae for columns AI:AM is correctly picking data.</t>
  </si>
  <si>
    <t>A119:AM19</t>
  </si>
  <si>
    <t>A118:AM18</t>
  </si>
  <si>
    <t>A150:AM50</t>
  </si>
  <si>
    <t>11.05 Re+Opener Pipeline Log</t>
  </si>
  <si>
    <t xml:space="preserve">Cells O29 to O33  
Cells O37 to O41  
Cells O44 to O48  
Cells O52 to O56  </t>
  </si>
  <si>
    <t>Corrected to Opex
Corrected to Repex
Corrected to Capex
Correcetd to Capex</t>
  </si>
  <si>
    <t>Cell H54</t>
  </si>
  <si>
    <t>Corrected formulae error</t>
  </si>
  <si>
    <t xml:space="preserve">Refer to Changes made column </t>
  </si>
  <si>
    <r>
      <rPr>
        <b/>
        <u/>
        <sz val="11"/>
        <color theme="1"/>
        <rFont val="Calibri"/>
        <family val="2"/>
        <scheme val="minor"/>
      </rPr>
      <t>Tab 5.06</t>
    </r>
    <r>
      <rPr>
        <sz val="11"/>
        <color theme="1"/>
        <rFont val="Calibri"/>
        <family val="2"/>
        <scheme val="minor"/>
      </rPr>
      <t xml:space="preserve">
a.	Inserted three blank rows in to form rows 29:31 
b.	In row 30 insert Other Capex Total – Baseline ( to add rows 18+28)
 </t>
    </r>
    <r>
      <rPr>
        <b/>
        <u/>
        <sz val="11"/>
        <color theme="1"/>
        <rFont val="Calibri"/>
        <family val="2"/>
        <scheme val="minor"/>
      </rPr>
      <t>Tab 1.01</t>
    </r>
    <r>
      <rPr>
        <sz val="11"/>
        <color theme="1"/>
        <rFont val="Calibri"/>
        <family val="2"/>
        <scheme val="minor"/>
      </rPr>
      <t xml:space="preserve">
a.	For row AI33 updated formula to =MAX('5.06 OtherCapex'!AI30,'1.07 Forecast Costs'!AI47)
b.	Drag the above formula for the other GD2 years</t>
    </r>
  </si>
  <si>
    <t xml:space="preserve">New row 62 to capture Non Controllable Other costs </t>
  </si>
  <si>
    <t>Tab 4.01
a.	Insert two blank rows in to form rows 51 &amp; 52
b.	Copy and paste rows 51 &amp; 52 of tab 4.01 attached into the blank sheets.  
c.	For the Non+Controllable totals i.e. new cells AI:AM53 amend please formulae to add up rows 51&amp;52 
d.	Copy and paste over rows 467:485 of tab 4.01 attached into your local version.  
Tab 1.07
a.	Copy and insert row 89 of the attached tab 1.07 into your local version.
b.	Amend totals for the new row 90 to include the new row 89.
Tab 1.01
a.	Insert a new row i.e. row 62 with cell F62 refer as Other 
b.	For cell AI62 enter formula =MAX('4.01 OpexCostMatrix'!AI52,'1.07 Forecast Costs'!AI89)
c.	Drag the above formula for other GD2 years.
d.	Amend totals for the new row 63 to include the new row 62.</t>
  </si>
  <si>
    <t>6.13 Mains Tier 1 Dynamic Growth</t>
  </si>
  <si>
    <t>AI:AM 15</t>
  </si>
  <si>
    <r>
      <rPr>
        <b/>
        <u/>
        <sz val="11"/>
        <color theme="1"/>
        <rFont val="Calibri"/>
        <family val="2"/>
        <scheme val="minor"/>
      </rPr>
      <t>Tab 2.05</t>
    </r>
    <r>
      <rPr>
        <sz val="11"/>
        <color theme="1"/>
        <rFont val="Calibri"/>
        <family val="2"/>
        <scheme val="minor"/>
      </rPr>
      <t xml:space="preserve">
Corrected formulae of cells E:I210  
</t>
    </r>
    <r>
      <rPr>
        <b/>
        <u/>
        <sz val="11"/>
        <color theme="1"/>
        <rFont val="Calibri"/>
        <family val="2"/>
        <scheme val="minor"/>
      </rPr>
      <t>Tab 6.06</t>
    </r>
    <r>
      <rPr>
        <sz val="11"/>
        <color theme="1"/>
        <rFont val="Calibri"/>
        <family val="2"/>
        <scheme val="minor"/>
      </rPr>
      <t xml:space="preserve">
Corrected formulae of cells AI:AM12 
</t>
    </r>
    <r>
      <rPr>
        <b/>
        <u/>
        <sz val="11"/>
        <color theme="1"/>
        <rFont val="Calibri"/>
        <family val="2"/>
        <scheme val="minor"/>
      </rPr>
      <t>Tab 6.07</t>
    </r>
    <r>
      <rPr>
        <sz val="11"/>
        <color theme="1"/>
        <rFont val="Calibri"/>
        <family val="2"/>
        <scheme val="minor"/>
      </rPr>
      <t xml:space="preserve">
Corrected formulae for rows 215 &amp; 216 
</t>
    </r>
    <r>
      <rPr>
        <b/>
        <u/>
        <sz val="11"/>
        <color theme="1"/>
        <rFont val="Calibri"/>
        <family val="2"/>
        <scheme val="minor"/>
      </rPr>
      <t>Tab 13.01</t>
    </r>
    <r>
      <rPr>
        <sz val="11"/>
        <color theme="1"/>
        <rFont val="Calibri"/>
        <family val="2"/>
        <scheme val="minor"/>
      </rPr>
      <t xml:space="preserve">
Inserted the word "Master" in cell R101.
Corrected formula in cell AI90 
</t>
    </r>
    <r>
      <rPr>
        <b/>
        <u/>
        <sz val="11"/>
        <color theme="1"/>
        <rFont val="Calibri"/>
        <family val="2"/>
        <scheme val="minor"/>
      </rPr>
      <t>Tab 13.03</t>
    </r>
    <r>
      <rPr>
        <sz val="11"/>
        <color theme="1"/>
        <rFont val="Calibri"/>
        <family val="2"/>
        <scheme val="minor"/>
      </rPr>
      <t xml:space="preserve">
Corrected unit reference in cell AH65. </t>
    </r>
  </si>
  <si>
    <t>SF
DK</t>
  </si>
  <si>
    <t xml:space="preserve">Tab 2.05
Inserted missing word "Totex Incentive Strenght" on cell 
Tab 2.10
Amend cell I38 to "RIIO+GD2 
</t>
  </si>
  <si>
    <t>A166:AM66</t>
  </si>
  <si>
    <t>2.04+Pass+through costs</t>
  </si>
  <si>
    <t xml:space="preserve">H31 </t>
  </si>
  <si>
    <t>Formula corrected to convert to millions and 18/19 prices</t>
  </si>
  <si>
    <t xml:space="preserve">Rows 187:194 </t>
  </si>
  <si>
    <t xml:space="preserve">Inserted repex "inserted live" category </t>
  </si>
  <si>
    <t>A146:AM46</t>
  </si>
  <si>
    <t>rows 61+63</t>
  </si>
  <si>
    <t xml:space="preserve">Clear unrequired formulae </t>
  </si>
  <si>
    <t>A127:AM27</t>
  </si>
  <si>
    <t>C31</t>
  </si>
  <si>
    <t>Description corrected to + Other Network GIB events</t>
  </si>
  <si>
    <r>
      <rPr>
        <b/>
        <u/>
        <sz val="11"/>
        <color theme="1"/>
        <rFont val="Calibri"/>
        <family val="2"/>
        <scheme val="minor"/>
      </rPr>
      <t>Tab 6.01</t>
    </r>
    <r>
      <rPr>
        <sz val="11"/>
        <color theme="1"/>
        <rFont val="Calibri"/>
        <family val="2"/>
        <scheme val="minor"/>
      </rPr>
      <t xml:space="preserve">
In cell AI15 corrected forumla  
</t>
    </r>
    <r>
      <rPr>
        <b/>
        <u/>
        <sz val="11"/>
        <color theme="1"/>
        <rFont val="Calibri"/>
        <family val="2"/>
        <scheme val="minor"/>
      </rPr>
      <t>Tab 12.02</t>
    </r>
    <r>
      <rPr>
        <sz val="11"/>
        <color theme="1"/>
        <rFont val="Calibri"/>
        <family val="2"/>
        <scheme val="minor"/>
      </rPr>
      <t xml:space="preserve">
In cell AI44 added formula </t>
    </r>
  </si>
  <si>
    <t xml:space="preserve">Tab 4.01
Removed PPF costs and Pension scheme admin cost from Non Controllable to Controllable ( Other Direct Activities section)
Tab 3.02
Removal of Non+NARM entry fields and summary section. </t>
  </si>
  <si>
    <t xml:space="preserve">
DK
NM</t>
  </si>
  <si>
    <r>
      <rPr>
        <b/>
        <u/>
        <sz val="11"/>
        <color theme="1"/>
        <rFont val="Calibri"/>
        <family val="2"/>
        <scheme val="minor"/>
      </rPr>
      <t>Amendment 1</t>
    </r>
    <r>
      <rPr>
        <sz val="11"/>
        <color theme="1"/>
        <rFont val="Calibri"/>
        <family val="2"/>
        <scheme val="minor"/>
      </rPr>
      <t xml:space="preserve">
Inserted Other Capex  into the Adjusted Final proposal and Summary Variance sections and updated totals to include new insertions.
</t>
    </r>
    <r>
      <rPr>
        <b/>
        <sz val="11"/>
        <rFont val="Calibri"/>
        <family val="2"/>
        <scheme val="minor"/>
      </rPr>
      <t>Amendment 2</t>
    </r>
    <r>
      <rPr>
        <sz val="11"/>
        <color theme="1"/>
        <rFont val="Calibri"/>
        <family val="2"/>
        <scheme val="minor"/>
      </rPr>
      <t xml:space="preserve">
Change cells F82 and F120 to "LP Gasholders"</t>
    </r>
  </si>
  <si>
    <t>2.05 Revenue ODI</t>
  </si>
  <si>
    <t>Cells E202:I202</t>
  </si>
  <si>
    <t>Updated with new Central Carbon Prices</t>
  </si>
  <si>
    <t>cells AI45:AM45</t>
  </si>
  <si>
    <t>cells O445:O51</t>
  </si>
  <si>
    <t>Corrected cell description</t>
  </si>
  <si>
    <t xml:space="preserve">1.01 Totex &amp; 1.07 Forecast </t>
  </si>
  <si>
    <t xml:space="preserve">Deleted Connections row within Other Capex summary section </t>
  </si>
  <si>
    <t xml:space="preserve">Cells I59:M3 </t>
  </si>
  <si>
    <t xml:space="preserve">Inserted aditional Other rows in all the sections within “Controllable costs” &amp; “Non+Price controlled activities”
</t>
  </si>
  <si>
    <t xml:space="preserve">Tab 4.01
Added init i.e. £m to column AH on rows 586:598
Tab 5.08
Deleted the descriptions in column E &amp; F rows 12 – 23 and 26+36.
Tab 1.07
'Corrected formulae errors for cells AJ:AM78 </t>
  </si>
  <si>
    <t xml:space="preserve">1.01 Totex </t>
  </si>
  <si>
    <t>Cells AI:AM44</t>
  </si>
  <si>
    <t>5.02 Reinforcement</t>
  </si>
  <si>
    <t>Cells AI:AM179</t>
  </si>
  <si>
    <t xml:space="preserve">The Other Capex section contained a Reinforcement (&lt;7 barg) row which was a duplicate of the Load Capex </t>
  </si>
  <si>
    <r>
      <rPr>
        <b/>
        <u/>
        <sz val="11"/>
        <color theme="1"/>
        <rFont val="Calibri"/>
        <family val="2"/>
        <scheme val="minor"/>
      </rPr>
      <t>Tab 1.01</t>
    </r>
    <r>
      <rPr>
        <sz val="11"/>
        <color theme="1"/>
        <rFont val="Calibri"/>
        <family val="2"/>
        <scheme val="minor"/>
      </rPr>
      <t xml:space="preserve">
Deleted (Reinforcement (&lt;7 barg) row 
</t>
    </r>
    <r>
      <rPr>
        <b/>
        <u/>
        <sz val="11"/>
        <color theme="1"/>
        <rFont val="Calibri"/>
        <family val="2"/>
        <scheme val="minor"/>
      </rPr>
      <t>Tab 1.07</t>
    </r>
    <r>
      <rPr>
        <sz val="11"/>
        <color theme="1"/>
        <rFont val="Calibri"/>
        <family val="2"/>
        <scheme val="minor"/>
      </rPr>
      <t xml:space="preserve">
Deleted (Reinforcement (&lt;7 barg) row </t>
    </r>
  </si>
  <si>
    <t>Cells AI36:AM47</t>
  </si>
  <si>
    <t>row 91</t>
  </si>
  <si>
    <t>Inserted Capex and Repex sub+totals to link to tab 1.01 Totex</t>
  </si>
  <si>
    <t>Row AI30 and AI39</t>
  </si>
  <si>
    <t xml:space="preserve">Amended formula to include London Medium Pressure costs </t>
  </si>
  <si>
    <t>6.06 Mains Other</t>
  </si>
  <si>
    <t xml:space="preserve">Row AI12 and AI15 </t>
  </si>
  <si>
    <t>Cell S569</t>
  </si>
  <si>
    <t xml:space="preserve">Corrected description </t>
  </si>
  <si>
    <t>Cell AI42</t>
  </si>
  <si>
    <t>Corrected formula error</t>
  </si>
  <si>
    <t>New row</t>
  </si>
  <si>
    <t xml:space="preserve">Inserted row to capture all Connections categories </t>
  </si>
  <si>
    <t xml:space="preserve">Cells:
 R96 and R140 
AD169:AD210 
</t>
  </si>
  <si>
    <t xml:space="preserve">Amended to enable worksheet totals to pick up data from the rows. </t>
  </si>
  <si>
    <t xml:space="preserve">Cell AI78 </t>
  </si>
  <si>
    <t xml:space="preserve">Deleted wrong data </t>
  </si>
  <si>
    <t>Rows 42:44</t>
  </si>
  <si>
    <t>AI299</t>
  </si>
  <si>
    <t xml:space="preserve">Rows 27:45 </t>
  </si>
  <si>
    <t>Changed from Net to Gross and updated total formula</t>
  </si>
  <si>
    <t>AI30</t>
  </si>
  <si>
    <t>V44</t>
  </si>
  <si>
    <t>Corrected description</t>
  </si>
  <si>
    <t xml:space="preserve">Row 70 </t>
  </si>
  <si>
    <t>AI12:17, AI22:25,AI25,AI30,AI31,AI35,AI39,AI40 &amp; AI44</t>
  </si>
  <si>
    <t>Cells AI14:AM22</t>
  </si>
  <si>
    <t>Cells AI60:AM60</t>
  </si>
  <si>
    <t xml:space="preserve">Cells AI48 </t>
  </si>
  <si>
    <t xml:space="preserve">Row 30 </t>
  </si>
  <si>
    <t>Unhid tab</t>
  </si>
  <si>
    <t>CH</t>
  </si>
  <si>
    <t>1.01 Summary Totex + EXT</t>
  </si>
  <si>
    <t>Deleted. Not used</t>
  </si>
  <si>
    <t>1.07 Summary Uncertainty Mech</t>
  </si>
  <si>
    <t>UM Log</t>
  </si>
  <si>
    <t>2.05 Revenue + ODI</t>
  </si>
  <si>
    <t>E134</t>
  </si>
  <si>
    <t>Changed from % to number format in line with reporting for complaints metric performance scoring</t>
  </si>
  <si>
    <t>J35</t>
  </si>
  <si>
    <t>% of all quotes issued within timescales set: Calculation corrected to divide number quotes within prescribed period by number of requests for quotes.</t>
  </si>
  <si>
    <t>Column F</t>
  </si>
  <si>
    <t>Amended dropdown list to include 'Other' where project not related to an output</t>
  </si>
  <si>
    <t>1.05 Summary Workload</t>
  </si>
  <si>
    <t>K51:N69</t>
  </si>
  <si>
    <t>Repex forecast not being picked up from table 1.08. Formula in rows J51:J69 copied across</t>
  </si>
  <si>
    <t>Rows 70 &amp; 47</t>
  </si>
  <si>
    <t>Corrected typos</t>
  </si>
  <si>
    <t>Column D</t>
  </si>
  <si>
    <t>Row 172</t>
  </si>
  <si>
    <t>Domestic Connection volume driver - link row 172 to rows 133 &amp; 134 (AI172 =AI133+AI134)</t>
  </si>
  <si>
    <t>Row 191</t>
  </si>
  <si>
    <t>Fuel Poor - Link row 191 to row 135 (AI191 =AI135)</t>
  </si>
  <si>
    <t>Cost description in column D incorrect. Description amended from Repex to Opex</t>
  </si>
  <si>
    <t xml:space="preserve"> Rows 172, 181, 186, 196, 205 &amp; 211</t>
  </si>
  <si>
    <t>Net cost calculartions incorrect as it calculates net costs as: Net = gross – contributions, whereas it should be Net = gross + contributions (as any contributions from customers are keyed in as a negative). Updated to correct</t>
  </si>
  <si>
    <t>Cast/spun Iron fractures and ductile iron corrosions heading should be shaded grey similar to other headings</t>
  </si>
  <si>
    <t>Row 101</t>
  </si>
  <si>
    <t>Total accumulative repair risk (x106) should read (x10^6) i.e. 10 to the power 6 not a hundred and six</t>
  </si>
  <si>
    <t>Coumn O</t>
  </si>
  <si>
    <t>table column is named operating pressure, where as the RIGS specifies max design operating pressure. Changed to max design operating pressure as per RIGs</t>
  </si>
  <si>
    <t>Coumn R</t>
  </si>
  <si>
    <t>Table column is named max capacity, RIGS state max design capacity. Changed to latter as per RIGs</t>
  </si>
  <si>
    <t>5.07 Other Capex - Project &gt; £0.5m</t>
  </si>
  <si>
    <t>Column E (Previously L)</t>
  </si>
  <si>
    <t>NARM Risk (column L) is not applicable to table and it was previously agreed that it would be removed. Agree. Column deleted.</t>
  </si>
  <si>
    <t>R74:R105</t>
  </si>
  <si>
    <t>Units changed from # to NUM</t>
  </si>
  <si>
    <t>Row 66</t>
  </si>
  <si>
    <t>Total cost for GD2 row added</t>
  </si>
  <si>
    <t>Column N</t>
  </si>
  <si>
    <t>Total column added</t>
  </si>
  <si>
    <t>Column O</t>
  </si>
  <si>
    <t>2.01 Revenue - PCDs</t>
  </si>
  <si>
    <t>rows 51 to 54</t>
  </si>
  <si>
    <t>cells linked to sheet 1.08 Forecast Workload rows 49-52</t>
  </si>
  <si>
    <t>DS</t>
  </si>
  <si>
    <t>2.02 Revenue - Volume Drivers</t>
  </si>
  <si>
    <t>row 14 - forecast years</t>
  </si>
  <si>
    <t>cells linked to sheet 1.08 Forecast Workload row 43</t>
  </si>
  <si>
    <t>row 24 - forecast years</t>
  </si>
  <si>
    <t>cells linked to sheet 1.08 Forecast Workload sum of rows 40&amp;41</t>
  </si>
  <si>
    <t>row 25 - actuals</t>
  </si>
  <si>
    <t>cells linked to sheet 5.05 Connections sum of cells V122+V123+V124+V125 and W122+W123+W124+W125</t>
  </si>
  <si>
    <t>row 25 - forecast years</t>
  </si>
  <si>
    <t xml:space="preserve">formula input (trend applied to actuals) </t>
  </si>
  <si>
    <t>rows 34-36</t>
  </si>
  <si>
    <t>cells linked to sheet 1.08 Forecast Workload rows 54 to 56</t>
  </si>
  <si>
    <t>2.04 Revenue - Pass Through Costs</t>
  </si>
  <si>
    <t>cell H54</t>
  </si>
  <si>
    <t>cell linked to 4.07 Shrinkage G28</t>
  </si>
  <si>
    <t>row 57</t>
  </si>
  <si>
    <t>formula added to show shrinkage nominal values</t>
  </si>
  <si>
    <t>2.05 Revenue - ODI</t>
  </si>
  <si>
    <t>row 40 - actual score</t>
  </si>
  <si>
    <t>linked to sheet 9.01 ODI Customer Satisfaction row 16</t>
  </si>
  <si>
    <t>row 65 - actual score</t>
  </si>
  <si>
    <t>linked to sheet 9.01 ODI Customer Satisfaction row 29</t>
  </si>
  <si>
    <t>row 91 - actual score</t>
  </si>
  <si>
    <t>linked to sheet 9.01 ODI Customer Satisfaction row 45</t>
  </si>
  <si>
    <t>rows 130-133 - actual scores</t>
  </si>
  <si>
    <t>linked to sheet 9.02 ODI Customer Complaints rows 70,72,74,122</t>
  </si>
  <si>
    <t>rows 149 - actual scores</t>
  </si>
  <si>
    <t>linked to sheet 9.03 ODU Interruption addition of cells (71+61) / (49+39)</t>
  </si>
  <si>
    <t>3.01 Revenue - Interface</t>
  </si>
  <si>
    <t>rows 59 - 63</t>
  </si>
  <si>
    <t>formula corrected</t>
  </si>
  <si>
    <t>row 70</t>
  </si>
  <si>
    <t>rows 152 &amp; 153</t>
  </si>
  <si>
    <t>cells linked to  sheet 1.04 Summary Reliability rows 27 and 28</t>
  </si>
  <si>
    <t>cell D44</t>
  </si>
  <si>
    <t>amended description to "%"</t>
  </si>
  <si>
    <t>New sheet added</t>
  </si>
  <si>
    <t xml:space="preserve">Added "License Values Data Table" tab, to enable pre-population of revenue sheets (2.01 - 2.10)  license values </t>
  </si>
  <si>
    <t>Most tabs</t>
  </si>
  <si>
    <t>Deleted unused columns and rows that were previously added for automation.</t>
  </si>
  <si>
    <t>Rows 65:75</t>
  </si>
  <si>
    <t>Field Based Admin moved from ‘Administration/ to ‘Other costs'. Reasoning is because RIGs admin is defined as 'costs over and above NRSWA'. This does not apply to field based admin which has always been a requirement of NRSWA, and is nothing new from the TMA and implementation of permit schemes.</t>
  </si>
  <si>
    <t>Rows 30:35</t>
  </si>
  <si>
    <t>LDZs should be reported individualy (not combined). Additional rows added to allow.</t>
  </si>
  <si>
    <t>10.03 Gas Escape Reduiction</t>
  </si>
  <si>
    <t>Columns J:O</t>
  </si>
  <si>
    <t>Descriptor coumns removed as not used</t>
  </si>
  <si>
    <t>All costs set to 2 decimal places</t>
  </si>
  <si>
    <t>4.13 Streetworks Schemes, 13.02 Innovation NIC and 13.03 CNIA</t>
  </si>
  <si>
    <t>NA</t>
  </si>
  <si>
    <t>Tables not required to be completed. Tabs retained but 'NA' added to name to indicate not required.</t>
  </si>
  <si>
    <t>Rows 12:47</t>
  </si>
  <si>
    <t>Issue around calculation not picking up negative values. Formula corrected to address. Formula will now pick up actuals if &gt;0. If not it will pick up forecast.</t>
  </si>
  <si>
    <t>Rows 76:87</t>
  </si>
  <si>
    <t>Useable/booked Linepack and Contracted NTS Linepack added as per GD1 RRP. Only the adjusted figure in commissioned, decommissioned or adjustments to Linepack.</t>
  </si>
  <si>
    <t>1.03 Summary MEAV</t>
  </si>
  <si>
    <t>Row 54</t>
  </si>
  <si>
    <t xml:space="preserve">Linepack LTS: Updated to reference the booked linepack volume in RRP 8.02 Cells N83 to R83. 
</t>
  </si>
  <si>
    <t>Row 55</t>
  </si>
  <si>
    <t xml:space="preserve">Linepack NTS Contracted: Updated to reference the NTS Contracted volume in RRP 8.02 Cells N87 to R87.
</t>
  </si>
  <si>
    <t>Licence Values Data Table (NEW)</t>
  </si>
  <si>
    <t>Licence Values Data Table added</t>
  </si>
  <si>
    <t>2.01 - 2.10</t>
  </si>
  <si>
    <t>Various (multiple)</t>
  </si>
  <si>
    <t>Licence values have been pre-populated</t>
  </si>
  <si>
    <t>Row 77</t>
  </si>
  <si>
    <t xml:space="preserve">Formula corrected </t>
  </si>
  <si>
    <t>2.10 Revenue - DRS Revenue</t>
  </si>
  <si>
    <t>Rows 11 and 36</t>
  </si>
  <si>
    <t>Reference to 500k removed</t>
  </si>
  <si>
    <t>Row 70 (EDEt)</t>
  </si>
  <si>
    <t>Reference to deflation factor on Universal data tab removed</t>
  </si>
  <si>
    <t xml:space="preserve">DRS rows 109 &amp; 111 </t>
  </si>
  <si>
    <t>DRS rows 109 &amp; 111 linked to 1.10 and 4.17 sheets respectively</t>
  </si>
  <si>
    <t>2.10 DRS</t>
  </si>
  <si>
    <t xml:space="preserve">Row 6 </t>
  </si>
  <si>
    <t>Further clarification around definition of DRS added</t>
  </si>
  <si>
    <t>Column K &amp; L</t>
  </si>
  <si>
    <t>Addition of entry cells for Voluntary scheme &amp; Ex-Gratia figures</t>
  </si>
  <si>
    <t>Row 13</t>
  </si>
  <si>
    <t>Row 13 linked to row 57</t>
  </si>
  <si>
    <t>Columns P to T</t>
  </si>
  <si>
    <t>Table for "converting to new nominal" removed as no longer required</t>
  </si>
  <si>
    <t>2.09 Revenue Inflation update</t>
  </si>
  <si>
    <t>tab 2.09</t>
  </si>
  <si>
    <t>Tab 2.09 removed as no longer required</t>
  </si>
  <si>
    <t>tab 2.10</t>
  </si>
  <si>
    <t>Tab 2.10 renamed 2.09 as previous 2.09 removed (per above)</t>
  </si>
  <si>
    <t>Pass through table columns I to M</t>
  </si>
  <si>
    <t xml:space="preserve">Formulas updated to remove deflation to 2018/19 prices as these pass-throughs will then be input into the licensee specific input sheets of the PCFM in nominal prices and the calculation needed to deflate these costs to £18/19 prices will instead take place within the PCFM "Input" sheet.
</t>
  </si>
  <si>
    <t>Rows 8 to 22</t>
  </si>
  <si>
    <t>Table added to record storage capacity brought forward from previous year (for relevant sub-categories)</t>
  </si>
  <si>
    <t>Rows 38 to 52</t>
  </si>
  <si>
    <t>Table added to sum storage capacity brought forward from previous year and capacity commissioned in year (for relevant sub-categories)</t>
  </si>
  <si>
    <t>O49:O51 &amp; O53</t>
  </si>
  <si>
    <t>Formula adjusted to pick up sum of storage capacity brought forward and capacity commissioned in year (for relevant sub categories) in 8.02 Capacity &amp; Storage.</t>
  </si>
  <si>
    <t>4.11 TDPWI Recovery</t>
  </si>
  <si>
    <t>Coumns J:K</t>
  </si>
  <si>
    <t>Value Recovered from Third Parties and from Insurance removed. Costs available in 4.01 under Insurance.</t>
  </si>
  <si>
    <t>Row 204 &amp; 207</t>
  </si>
  <si>
    <t>All risers classed as NARM therefore Non-NARM rows not required. Agree. These rows have been greyed out.</t>
  </si>
  <si>
    <t>11.05 Other Reopener Pipeline Log</t>
  </si>
  <si>
    <t>Row 10</t>
  </si>
  <si>
    <t>Pre-populated with all re-openers that can be triggered by the GDNs.</t>
  </si>
  <si>
    <t>H17:19</t>
  </si>
  <si>
    <t>Updated to note regions not depots. SGN do not have depots.</t>
  </si>
  <si>
    <t>Row 11</t>
  </si>
  <si>
    <t>Deleted row relating to reopener schemes. These are now reported in 11.05a</t>
  </si>
  <si>
    <t>11.05a Other Reopener Appendix</t>
  </si>
  <si>
    <t>Table added to provide further details on reopeners (previously requested through SQ). Guidance added to RIGs.</t>
  </si>
  <si>
    <t>Row 121</t>
  </si>
  <si>
    <t>Updated to include 11.05a Other Reopener Appendix</t>
  </si>
  <si>
    <t>2.01 Revenue - PCDs Commercial Fleet PCD (OTCt)</t>
  </si>
  <si>
    <t>Row 102</t>
  </si>
  <si>
    <t xml:space="preserve">Formula amended to adjust the sum total of OTCt for previous years to avoid doublecount </t>
  </si>
  <si>
    <t>Cells K 102,C106,C108 and K118</t>
  </si>
  <si>
    <t>Instruction included for licensee to hardcode the actuals for previous years</t>
  </si>
  <si>
    <t>2.05 - Revenue ODI</t>
  </si>
  <si>
    <t>Shrinkage table</t>
  </si>
  <si>
    <t>Added LDZ 4 and LDZ 5 categories and linked leakage volumes to sheet 4.07</t>
  </si>
  <si>
    <t>1.06 Summary Performance Snapshot</t>
  </si>
  <si>
    <t>Row 19</t>
  </si>
  <si>
    <t>Looks like 0% reliability - changed eqn to =1-IFERROR(('9.03 ODI_Interruption'!AI53+'9.03 ODI_Interruption'!AI61+'9.03 ODI_Interruption'!AI71)/('9.03 ODI_Interruption'!AI11*60*24*365),0)</t>
  </si>
  <si>
    <t>Set to 4 decimal places</t>
  </si>
  <si>
    <t>Row 51</t>
  </si>
  <si>
    <t>Changed from 'Shrinkage actuals compared to target' to 'Shrinkage actuals compared to shrinkage volume at start of GD2' which is what this % measures.</t>
  </si>
  <si>
    <t>Row 57</t>
  </si>
  <si>
    <t xml:space="preserve">Changed measure from '% Totex lower than allowance' to '% Totex spend compared to allowance'. Amended formula as per issue 226 above. </t>
  </si>
  <si>
    <t>Row 71 - 121</t>
  </si>
  <si>
    <t xml:space="preserve">Totex Summary - Totex - Final Proposals Adjusted: Revised Category breakdown added as in Totex Summary - Current Year (Rows 12-48). </t>
  </si>
  <si>
    <t>Row 129 - 180</t>
  </si>
  <si>
    <t>Totex Summary Variance - Totex - Current Vs adjusted FPs : Revised Category breakdown added as in Totex Summary - Current Year (Rows 12-48). Purpose is to compare actuals with allowances.</t>
  </si>
  <si>
    <t>Tab added. This is comprised of six tables;  1. Base Allowance; 2. Single Activity PCDs, Reopeners, Volume Drivers and RPEs; 3. Multiple Activity PCDs, Reopeners, Volume Drivers and RPEs; 4. RPEs (including RPE adjustment table by year); 5. Multi Activity PCDs, Reopeners, Volume Drivers where RPEs don't apply; and 6. Totals Tables.</t>
  </si>
  <si>
    <t>1.01b MultiActivityVAR RPEs</t>
  </si>
  <si>
    <t>Tab added. This captures details for those variables which could impact multiple activities in the Allowance (PCD, Reopeners etc)</t>
  </si>
  <si>
    <t>1.01c MultiActivityVAR No RPEs</t>
  </si>
  <si>
    <t>Same as 1.01b (above) but for those items where RPEs don’t apply.</t>
  </si>
  <si>
    <t>Y/N toggle added to say which costs / re-openers are and aren’t included in Totex &amp; Allowance totals</t>
  </si>
  <si>
    <t>1.03 Summary Meav</t>
  </si>
  <si>
    <t>Corrected links and greyed out cells for future GD2 years</t>
  </si>
  <si>
    <t>Updated links for Y2. Number of cells coloured yellow where Ofgem to enter Y1 data.</t>
  </si>
  <si>
    <t>Update to layout, formula and level of disaggregation based on discussions with GDNs.</t>
  </si>
  <si>
    <t xml:space="preserve">Update to layout and level of disaggregation to match 1.01 Summary Totex. </t>
  </si>
  <si>
    <t>Rows 93:95</t>
  </si>
  <si>
    <t xml:space="preserve">Added two additional rows to report employee homeworing. Sum in row 95 now comprises of employee commuting and employee homeworking. </t>
  </si>
  <si>
    <t>U172 - U191</t>
  </si>
  <si>
    <t>Greyed out column U (2021/22)</t>
  </si>
  <si>
    <t>12.01 GSoP</t>
  </si>
  <si>
    <t>Column M</t>
  </si>
  <si>
    <t>Deleted, not required.</t>
  </si>
  <si>
    <t xml:space="preserve"> L282-286, 290-294, 298, 303-308, 314-317, 322-326, 330 and 335</t>
  </si>
  <si>
    <t>Removed Voluntary Scheme reporting as only applies from GSOP4 TO gsop11.</t>
  </si>
  <si>
    <t>Row 97</t>
  </si>
  <si>
    <t>Corrected sum. Should be =SUM(I90:I94)</t>
  </si>
  <si>
    <t>Rows 301, 312, 323 &amp; 334</t>
  </si>
  <si>
    <t>Adj Total  b/f' formula. Formula corrected to pick up correct cells in calculation.</t>
  </si>
  <si>
    <t>Row 21</t>
  </si>
  <si>
    <t>Copied formula in R21 across for following four years</t>
  </si>
  <si>
    <t>4.09 TDPWI</t>
  </si>
  <si>
    <t>J16</t>
  </si>
  <si>
    <t>Formula is incorrect due to cell being multiplied by 60 and not 65 (GS1 Domestic payment is £65 for 2022/23 failures). Calculation updated.</t>
  </si>
  <si>
    <t>J18</t>
  </si>
  <si>
    <t>J26</t>
  </si>
  <si>
    <t>Formula is incorrect due to cell being multiplied by 100 and not 105 (GS1 Non-Domestic payment is £105 for 2022/23 failures)</t>
  </si>
  <si>
    <t>J28</t>
  </si>
  <si>
    <t>J13, J14, J15, J17, J23, J24, J25, J27, J33, J34, K15, K17, K25, K27, K34</t>
  </si>
  <si>
    <t>This data is referring to customers it needs to be a whole number. Actioned</t>
  </si>
  <si>
    <t>J25, J26, K17, K29, K64, K66</t>
  </si>
  <si>
    <t>Set to 2 decimal places</t>
  </si>
  <si>
    <t>J285, K285, J293, K293, J307, K307, J315, J317, K315, K317, J323, K323, J126, K126, J144, K144, J163, K163, J 177, K177, J194, K194, J200, K200, J216, K216, J225, K225, J235, K235, J243, K243, J251, K251, J259, K259, J267, K267</t>
  </si>
  <si>
    <t>K298</t>
  </si>
  <si>
    <t>Add formula K285 + K293 to be inline with other GSOPs in this table</t>
  </si>
  <si>
    <t>J317</t>
  </si>
  <si>
    <t>Add formula J316*40 to be inline with J325</t>
  </si>
  <si>
    <t>K330</t>
  </si>
  <si>
    <t>Add formula K317 + K325 to be inline with other GSOPs in this table.</t>
  </si>
  <si>
    <t>Column J</t>
  </si>
  <si>
    <t>Grey out as not required to be populated</t>
  </si>
  <si>
    <t>Row 151</t>
  </si>
  <si>
    <t>Renamed NTS Contracted (Flex) and linked to relevant year in row 51</t>
  </si>
  <si>
    <t>4.10 TDPWI Restoration</t>
  </si>
  <si>
    <t>Columns F &amp; G</t>
  </si>
  <si>
    <t>column F ('NARM Category') and column G ('NARM Risk') should be hidden as not relevant</t>
  </si>
  <si>
    <t>L45:P45 &amp; L62:P62</t>
  </si>
  <si>
    <t>Formula cells so changed colour to blue</t>
  </si>
  <si>
    <t>5.01 LTS Storage and Entry</t>
  </si>
  <si>
    <t>T508:T509</t>
  </si>
  <si>
    <t>Removed word 'length' from these cells</t>
  </si>
  <si>
    <t>Scope 3</t>
  </si>
  <si>
    <t>Added additional rows under scope 3</t>
  </si>
  <si>
    <t>Column I</t>
  </si>
  <si>
    <t>Deleted as not required. This descriptor (6) stated 'Installed New' which is incorrect</t>
  </si>
  <si>
    <t>Input cells coloured yellow</t>
  </si>
  <si>
    <t>N48:N55</t>
  </si>
  <si>
    <t>Unit value states 'Num' however picking up 'mcm' unit from table 8.02. Changed unit to mcm</t>
  </si>
  <si>
    <t>C12:C20</t>
  </si>
  <si>
    <t>Corrected formula</t>
  </si>
  <si>
    <t>Removed reference to Final Proposal allowances. Final Proposals are out of date  following the review of the Ex-ante allowances disaggregation. Changed to Totex Allowance.</t>
  </si>
  <si>
    <t>5.09 Cyber Resilience</t>
  </si>
  <si>
    <t>Cells F19, F20, F32, F33, F43 and F44</t>
  </si>
  <si>
    <t>The licence descriptor for these cells should be "CROTt", Change made</t>
  </si>
  <si>
    <t>13.01 Innovation NIA</t>
  </si>
  <si>
    <t>table</t>
  </si>
  <si>
    <t>Greyed out relevant cost columns</t>
  </si>
  <si>
    <t>13.04 Innovation SIF</t>
  </si>
  <si>
    <t>Rows 138-143</t>
  </si>
  <si>
    <t>Added highway authories yellow data input cells to table.</t>
  </si>
  <si>
    <t>Cell H10</t>
  </si>
  <si>
    <t>Change to description to 'Re-opener name'</t>
  </si>
  <si>
    <t>Cell A5</t>
  </si>
  <si>
    <t>Insert column S (descriptor 3) as per last year's table to reinstate yellows cells FOR Routine Maintenance Other</t>
  </si>
  <si>
    <t>5.03 Reinforcement - Projects &gt; £0.5m</t>
  </si>
  <si>
    <t>Column L</t>
  </si>
  <si>
    <t>GDNs need to enter projects that are not PCD, NARM or Volume driver related. Therefore 'Other' added to the list box.</t>
  </si>
  <si>
    <t>Cells M45 &amp; M62</t>
  </si>
  <si>
    <t>Changed the colour of the cells M45 &amp; M62 to grey as they contain formulas.</t>
  </si>
  <si>
    <t>Columns X:AB</t>
  </si>
  <si>
    <t>Changed cell colours (Grey and yellow)</t>
  </si>
  <si>
    <t>8.01 LTS and Entry</t>
  </si>
  <si>
    <t>M66:M86</t>
  </si>
  <si>
    <t>Upadted calculation to take data from 2023</t>
  </si>
  <si>
    <t>P91</t>
  </si>
  <si>
    <t>Changed from 'O' to zero</t>
  </si>
  <si>
    <t>Coumn C</t>
  </si>
  <si>
    <t>Corrected links.</t>
  </si>
  <si>
    <t>V172</t>
  </si>
  <si>
    <t>Sum formula added</t>
  </si>
  <si>
    <t>V191</t>
  </si>
  <si>
    <t>Lists, 2.01 Revenue- PCDs</t>
  </si>
  <si>
    <t>Commercial Fleet PCD</t>
  </si>
  <si>
    <t>Licensee and Year Selector list has been shifted to Lists tab from 2.01 Revenue - PCDs tab.</t>
  </si>
  <si>
    <t xml:space="preserve">Column H </t>
  </si>
  <si>
    <t>Overall performance should be a combination of SI an voluntary connections - existing formula (eg J119) only pulls in SI. Correction made</t>
  </si>
  <si>
    <t>2.09 Revenue DRS</t>
  </si>
  <si>
    <t>Table</t>
  </si>
  <si>
    <t>Note added that all services less than £500k should be combined and reported under 'miscellaneous'</t>
  </si>
  <si>
    <t>Rows 89, 96, 103, 112 &amp; J118</t>
  </si>
  <si>
    <t>Rows added to include 'number of times cap reached' to reflect what is stated in RIGs. Sum added in  J118 to record total.</t>
  </si>
  <si>
    <t>Row 119</t>
  </si>
  <si>
    <t>Added column to record total number of payments made under Reg 9. Sum added to pick up total from each Reg 9 sub category</t>
  </si>
  <si>
    <t>Corrected conditional formatting to ensure correct cell colouring</t>
  </si>
  <si>
    <t>S7:X43</t>
  </si>
  <si>
    <t>Adjusted formula to pick up correct cells</t>
  </si>
  <si>
    <t>Rows 13-48</t>
  </si>
  <si>
    <t>Corrected sumif formula as not picking up all cells in calculation.</t>
  </si>
  <si>
    <t>Revised table added to improve reporting</t>
  </si>
  <si>
    <t>Rows 45-58</t>
  </si>
  <si>
    <t>Calculations updated to pick up correct data from 8.02</t>
  </si>
  <si>
    <t>O14:O58</t>
  </si>
  <si>
    <t>Removed the incremental updates so that when inputting a value in column N the same value is reflected in column O</t>
  </si>
  <si>
    <t>Row 64</t>
  </si>
  <si>
    <t>6.11 Robotics Intervention should be included in calculation. Done</t>
  </si>
  <si>
    <t>Row 51-54</t>
  </si>
  <si>
    <t>Include the tab 6.10 Iron Stubs in 6.01 Main_Tier1 calculation</t>
  </si>
  <si>
    <t>Row 117-122</t>
  </si>
  <si>
    <t>Formula correction</t>
  </si>
  <si>
    <t>Column X</t>
  </si>
  <si>
    <t>Removal of duplication reopener name</t>
  </si>
  <si>
    <t>Inflation updated for 2023</t>
  </si>
  <si>
    <t>Change column N cells to grey</t>
  </si>
  <si>
    <t>JG</t>
  </si>
  <si>
    <t>Rows 204 &amp; 207</t>
  </si>
  <si>
    <t>Grey out cells O204 &amp; O207</t>
  </si>
  <si>
    <t>Columns Z, AA &amp; AB</t>
  </si>
  <si>
    <t>Change cells Z10:AB11 to yellow.</t>
  </si>
  <si>
    <t>Rows 16 - 100</t>
  </si>
  <si>
    <t xml:space="preserve">Extend the number of rows from 49 to 78. </t>
  </si>
  <si>
    <t>Change cells N12 &amp; N16 to grey</t>
  </si>
  <si>
    <t>13.01 NIA</t>
  </si>
  <si>
    <t>Columns R, S &amp; T</t>
  </si>
  <si>
    <t xml:space="preserve">Change column R, S &amp; T colour to yellow </t>
  </si>
  <si>
    <t>13.04 SIF</t>
  </si>
  <si>
    <t>Columns Q, R &amp; S</t>
  </si>
  <si>
    <t xml:space="preserve">Change column Q, R &amp; S colour to yellow </t>
  </si>
  <si>
    <t>Column W</t>
  </si>
  <si>
    <t>Change cells W172 &amp; W191 to grey</t>
  </si>
  <si>
    <t>Column G</t>
  </si>
  <si>
    <t>Change column G cells to grey</t>
  </si>
  <si>
    <t>1.04 Summary Reliability</t>
  </si>
  <si>
    <t>Cells J13 &amp; J14</t>
  </si>
  <si>
    <r>
      <t xml:space="preserve">Corrections: 
Cell J13 </t>
    </r>
    <r>
      <rPr>
        <b/>
        <sz val="11"/>
        <color theme="1"/>
        <rFont val="Calibri"/>
        <family val="2"/>
        <scheme val="minor"/>
      </rPr>
      <t>='9.03 ODI_Interruption'!J39</t>
    </r>
    <r>
      <rPr>
        <sz val="11"/>
        <color theme="1"/>
        <rFont val="Calibri"/>
        <family val="2"/>
        <scheme val="minor"/>
      </rPr>
      <t xml:space="preserve">
Cell J14 </t>
    </r>
    <r>
      <rPr>
        <b/>
        <sz val="11"/>
        <color theme="1"/>
        <rFont val="Calibri"/>
        <family val="2"/>
        <scheme val="minor"/>
      </rPr>
      <t>='9.03 ODI_Interruption'!J49</t>
    </r>
  </si>
  <si>
    <t>11.05 Other Re-opener Pipeline</t>
  </si>
  <si>
    <t>Cell M10</t>
  </si>
  <si>
    <t>Typo - "Stubbs"</t>
  </si>
  <si>
    <t>Formula for row 45 should be ‘=IF(ABS((SUM('6.06 MainsTier_Other'!R46:R75)+'6.09 RepexServices'!R16))&gt;0,(SUM('6.06 MainsTier_Other'!R46:R75 +'6.09 RepexServices'!R16),'1.07 Forecast Costs'!J42). Change actioned and noted in Change Log.</t>
  </si>
  <si>
    <t>Row 47</t>
  </si>
  <si>
    <t>Formula should be =IF(SUM('6.09 RepexServices'!R18,'6.09 RepexServices'!R21)&gt;0,SUM('6.09 RepexServices'!R18,'6.09 RepexServices'!R21),'1.07 Forecast Costs'!J44).  Change actioned and noted in Change Log.</t>
  </si>
  <si>
    <t>1.05 Summary workload</t>
  </si>
  <si>
    <t>Row 44 &amp; Row 72-135</t>
  </si>
  <si>
    <t>RRP update following Allowance Disagg. Work</t>
  </si>
  <si>
    <t>Row 42</t>
  </si>
  <si>
    <t>Row 199</t>
  </si>
  <si>
    <t>Make years 2-5 formulae consistent with year 1 by adding negative conributions instead of subtracting, as is currently in the formulae</t>
  </si>
  <si>
    <t>11.09 Other Net Zero Development</t>
  </si>
  <si>
    <t>Rows 26-35</t>
  </si>
  <si>
    <t>Increase the number of rows by 20. Therefore a total number of rows for this section will be 30.</t>
  </si>
  <si>
    <t>4.02 BS Allocations</t>
  </si>
  <si>
    <t>Cell J22</t>
  </si>
  <si>
    <t>Amend formula to =$J$13</t>
  </si>
  <si>
    <t>Column H</t>
  </si>
  <si>
    <t>Enter the units in the cells H52:70</t>
  </si>
  <si>
    <t>Cell I46</t>
  </si>
  <si>
    <t>Amend formula to =MAX(SUM('5.05 Connections'!V142:V152),'1.08 Forecast Workload'!I45)
Copy across future years</t>
  </si>
  <si>
    <t>Cell I47</t>
  </si>
  <si>
    <t>Amend formula to =SUM(I42:I47)
Copy across future years</t>
  </si>
  <si>
    <t xml:space="preserve">Rows 178, 183, 188, 193 &amp; 198 </t>
  </si>
  <si>
    <t>For forecast years. change the cell colour to yellow input</t>
  </si>
  <si>
    <t>Amend column I to state '£m'</t>
  </si>
  <si>
    <t>5.01 LTS Storage &amp; Entry</t>
  </si>
  <si>
    <t>Row 206 &amp; Row 381</t>
  </si>
  <si>
    <t>Increase both sections number of rows by 4. Therefore a total number of rows for each section will be 20.</t>
  </si>
  <si>
    <t>1.08 Forecast workload</t>
  </si>
  <si>
    <t>cell I45</t>
  </si>
  <si>
    <t>Amend formula to =SUM(I40:I45)
Copy across future years</t>
  </si>
  <si>
    <t>11.07 Environment Other</t>
  </si>
  <si>
    <t>G16</t>
  </si>
  <si>
    <t>Change G16 to yelow input cell.</t>
  </si>
  <si>
    <t>12.02 Licence Condition 10</t>
  </si>
  <si>
    <t>Cell H44</t>
  </si>
  <si>
    <r>
      <t>Amend formula in cell H44 to ='12.01 GSoP'!J195+'12.01 GSoP'!L195</t>
    </r>
    <r>
      <rPr>
        <b/>
        <sz val="11"/>
        <color theme="1"/>
        <rFont val="Calibri"/>
        <family val="2"/>
        <scheme val="minor"/>
      </rPr>
      <t>+'12.01 GSoP'!J201+'12.01 GSoP'!L201</t>
    </r>
  </si>
  <si>
    <t>Cells J276 &amp; J277</t>
  </si>
  <si>
    <r>
      <t>Amend formula in cell J276 to =J235+J243+J251+J259+J267</t>
    </r>
    <r>
      <rPr>
        <b/>
        <sz val="11"/>
        <color theme="1"/>
        <rFont val="Calibri"/>
        <family val="2"/>
        <scheme val="minor"/>
      </rPr>
      <t>+L235+L243+L251+L259+L267</t>
    </r>
    <r>
      <rPr>
        <sz val="11"/>
        <color theme="1"/>
        <rFont val="Calibri"/>
        <family val="2"/>
        <scheme val="minor"/>
      </rPr>
      <t xml:space="preserve">
Amend formula in cell J277 to =J236+J244+J252+J260+J268</t>
    </r>
    <r>
      <rPr>
        <b/>
        <sz val="11"/>
        <color theme="1"/>
        <rFont val="Calibri"/>
        <family val="2"/>
        <scheme val="minor"/>
      </rPr>
      <t>+L236+L244+L252+L260+L268</t>
    </r>
  </si>
  <si>
    <t>1.01 Totex summary</t>
  </si>
  <si>
    <t>Row 31 (Column I – M)</t>
  </si>
  <si>
    <t>Change required =IF(ABS('5.06 OtherCapex'!L18)&gt;0,SUM('5.06 OtherCapex'!L18,'5.10 Physical Security'!R35,'5.10 Physical Security'!R45,'5.10 Physical Security'!R63),'1.07 Forecast Costs'!J26)
Copy across from Column I to M</t>
  </si>
  <si>
    <t>G103</t>
  </si>
  <si>
    <t>Change required:  =SUM($F$101:G101)-SUM($F$102:G102)-SUM($F$103:F103)</t>
  </si>
  <si>
    <t>Row 14 (Column J – M)</t>
  </si>
  <si>
    <r>
      <rPr>
        <b/>
        <sz val="11"/>
        <color theme="1"/>
        <rFont val="Calibri"/>
        <family val="2"/>
        <scheme val="minor"/>
      </rPr>
      <t>FORMULA NOT CHANGED FOR YEAR 2</t>
    </r>
    <r>
      <rPr>
        <sz val="11"/>
        <color theme="1"/>
        <rFont val="Calibri"/>
        <family val="2"/>
        <scheme val="minor"/>
      </rPr>
      <t>. Both 4.01 and 4.06 have already been signed off by our Directors so we are planning to make the change to the formula that you have described for Year 3 onwards. We confirm no double counting as land remediation costs taken out of table 4.01</t>
    </r>
  </si>
  <si>
    <t xml:space="preserve">Licence Values Data Table </t>
  </si>
  <si>
    <t>Column E30-35/ 109-114/ 188-193/ 267-272/ 346-351/ 425-430/ 504-509/ 583-588</t>
  </si>
  <si>
    <t>Updated unit costs for vehicles and electric charging points as per Ofgem instruction 7th July</t>
  </si>
  <si>
    <t>NJK</t>
  </si>
  <si>
    <t>Rows  47, 126, 205, 284, 363, 442, 521, 600 (Column F-J)</t>
  </si>
  <si>
    <t xml:space="preserve">Updated Maximum number of Delivered FPNES Connections as per Ofgem instruction 7th July </t>
  </si>
  <si>
    <t>Rows 49, 128, 207, 286, 365, 444, 523, 602
(Column F-J)</t>
  </si>
  <si>
    <t>Updated The specific matrix cost for Domestic Connections as per Ofgem instruction 7th July</t>
  </si>
  <si>
    <t>Rows 50, 129, 208, 287, 366, 445, 524, 603
(Column F-J)</t>
  </si>
  <si>
    <t>Updated The specific matrix cost for Mains Commissioned as per Ofgem instruction 7th July</t>
  </si>
  <si>
    <t>Rows 79, 158, 237, 316, 395, 474, 553, 632
(Column F-J)</t>
  </si>
  <si>
    <t>Updated Expediture cap for Company Specific VCMA projects as per Ofgem instruction 7th July</t>
  </si>
  <si>
    <t>Rows 80, 159,238, 317, 396, 475, 554, 633
(Column F-J)</t>
  </si>
  <si>
    <t>Updated Expediture cap for Collaborative VCMA projects as per Ofgem instruction 7th July</t>
  </si>
  <si>
    <t>2.01 PCDs</t>
  </si>
  <si>
    <t>Row 103</t>
  </si>
  <si>
    <t>Rows 117-173</t>
  </si>
  <si>
    <t>Commercial fleet Price Control Deliverable Table 1 on 2.01  has also been expanded to incorporate all vehicle categories for all companies</t>
  </si>
  <si>
    <t>In agreement with NGN &amp; Ofgem we are having to insert a new row into table 1.01a.  This will be below the current row 43 ‘Network Innovation’.  As such the Sum totals currently on row 44 will need to be adjusted to incorporate this newly inserted row.  Note, this affects columns E – AU</t>
  </si>
  <si>
    <t>Row 52-55</t>
  </si>
  <si>
    <t>Corrected formulae for Repex Tier 1 workload, there’s a dollar sign in place locking all the values to the smallest diameter banding.</t>
  </si>
  <si>
    <t>Row 32</t>
  </si>
  <si>
    <t>IT and Vehicles costs not being picked up from table 1.07 forecast costs. Amend formula in cell I32 to =IF(ABS('5.06 OtherCapex'!L28)&gt;0,'5.06 OtherCapex'!L28,SUM('1.07 Forecast Costs'!J27:J29))
Copy across other years</t>
  </si>
  <si>
    <t>Columns I &amp; J</t>
  </si>
  <si>
    <t>Needs data in here in order for tables 2.01 &amp; 2.02 and ultimately 1.01 &amp; 3.01 to work</t>
  </si>
  <si>
    <t>DcS</t>
  </si>
  <si>
    <t>1.01 Summary_totex</t>
  </si>
  <si>
    <t>Row 81</t>
  </si>
  <si>
    <t>Formula correction to include '1.01a Allowance'!AP41' - Net Zero UIOLI Allowance</t>
  </si>
  <si>
    <t>Row 94</t>
  </si>
  <si>
    <t>Formula correction to include '1.01a Allowance'!AP23, AP24, AP25' - Other Capex IT &amp; Vehicles</t>
  </si>
  <si>
    <t>Column Z</t>
  </si>
  <si>
    <t>updating of RPEs to include latest inflation (up to May indexation) and March OBR ecomonic forecasts</t>
  </si>
  <si>
    <t>Column L - P</t>
  </si>
  <si>
    <t>Various formula corrections in order to help table 1.01 reconcile to table 3.01</t>
  </si>
  <si>
    <t>Columns J - N</t>
  </si>
  <si>
    <t>Checks don't work so have ignored</t>
  </si>
  <si>
    <t>Rows 51-52 &amp; Rows 73-74</t>
  </si>
  <si>
    <t>Formula correction, Workload needs to be sum of the 5 years on Workload forecast table</t>
  </si>
  <si>
    <t>Formula correction, PSUP re-opener is looking at the wrong row on table 2.03
Currently looks at row 25, needs to look at row 26</t>
  </si>
  <si>
    <t>Row 31</t>
  </si>
  <si>
    <t>Link in cell H31 pointing to wrong year (4.09 is in year table). Move the link to I31 (to point to year 2). Delete link in cell H31 and hard code value to number reported in year1.</t>
  </si>
  <si>
    <t xml:space="preserve">Row 65   </t>
  </si>
  <si>
    <t xml:space="preserve">Row 65 is linked to table 4.07 for shrinkage but 4.07 does not have a forecast in it so will show nil. Therefore change forecast years to yellow input cells to allow the table to be updated.
</t>
  </si>
  <si>
    <t>Row 232</t>
  </si>
  <si>
    <t>Cell E232, the formula incorrectly picking up current year number of collaborative Streetworks projects for year 1 from table 9.05. This makes value in E14 incorrect. Resolution, make prior year yellow input cell (row 232).</t>
  </si>
  <si>
    <t>9.02 Complaints</t>
  </si>
  <si>
    <t>Row 122</t>
  </si>
  <si>
    <t>Formula error to calculate complaints to the ombudsman. Corrected formula in cell I122 - =IF(ISERROR(+I121/I68),"",+I121/I68)
Copy across to other years.</t>
  </si>
  <si>
    <t>Row 32 either needs to be yellow input cells or mapped to licence values</t>
  </si>
  <si>
    <t>Rows 34-36</t>
  </si>
  <si>
    <t>Cells F34:G36, the formula for year 1 &amp; 2 pointing to table 1.08 which is blank. The formula changed to point to table 1.05</t>
  </si>
  <si>
    <t>11.11 PREs_Reports &amp; Repairs</t>
  </si>
  <si>
    <t>Row 45 &amp; 46</t>
  </si>
  <si>
    <t>Formula error pointing to incorrect emergency standard on table 11.11</t>
  </si>
  <si>
    <t>Copying values from table 1.05 into columns I &amp; J to ensure the formula on tables 2.01 &amp; (mainly) and 2.02 work properly</t>
  </si>
  <si>
    <t>E149-158</t>
  </si>
  <si>
    <t>Change direct labour costs to opex / repex / capex costs</t>
  </si>
  <si>
    <t>H65</t>
  </si>
  <si>
    <t>Set to zero as picking up total value in error and no LDZ 4 for NGN</t>
  </si>
  <si>
    <t>Cell G15</t>
  </si>
  <si>
    <t>Remove formula in cell G16 and change cell colour to yellow to allow GDNs to enter number from last year.</t>
  </si>
  <si>
    <t>M30:030</t>
  </si>
  <si>
    <t>Changed unit from km to %</t>
  </si>
  <si>
    <t>I83</t>
  </si>
  <si>
    <t>Change to =I80 to allow for collaborative cap to exceed 25% in line with VCMA Governance Document</t>
  </si>
  <si>
    <t>L18-P18, L29-P29</t>
  </si>
  <si>
    <t>Amended formulae to correctly calculate volume driver allowance adjustments for 3.01 / PCFM reconciliation. Added pre-volume driver allowances to rows 50 and 51 for calculation and transparency.</t>
  </si>
  <si>
    <t>Rows 74 - 190</t>
  </si>
  <si>
    <t>Amended formulae and labelling to reflect aggreed allowance breakdown in 1.01a and compare costs correctly.</t>
  </si>
  <si>
    <t>J41-K41, J56-K58, L50</t>
  </si>
  <si>
    <t>Changed formulae in row 41 to so fuel poor % vs. updated cap is correct.  Changed formulee in rows 56-57 to show correct peformance against controllable totex and not double count non-controllable in row 58. Zeroed out L50 as only actual years should have values for shrinkage performance to date.</t>
  </si>
  <si>
    <t>1.01 Summary_Totex</t>
  </si>
  <si>
    <t>Row 14 (Column I – M)</t>
  </si>
  <si>
    <t>"=IF(ABS(SUM('4.01 OpexCostMatrix'!P14:P17))&gt;0,SUM('4.01 OpexCostMatrix'!P14:P17),'1.07 Forecast Costs'!J10)-I12-I13"</t>
  </si>
  <si>
    <t>1.06 Performance Summary</t>
  </si>
  <si>
    <t>Current formula is 1-(IFERROR(('1.01 Summary_Totex'!I53-'1.01 Summary_Totex'!#REF!)/'1.01 Summary_Totex'!I53,0)) - should be =1-(IFERROR(('1.01 Summary_Totex'!J115-'1.01 Summary_Totex'!J53)/'1.01 Summary_Totex'!J115,0))</t>
  </si>
  <si>
    <t>Licence Values Data Table</t>
  </si>
  <si>
    <t>License data values (highlighted yellow) updated to agree to Special Conditions documents per 1st June decision</t>
  </si>
  <si>
    <t>Formula incorrectly taking numbers from table 1.05. Cells need to be yellow input so licence value can be added by GDN</t>
  </si>
  <si>
    <t>Correction made to Cadent's Cyber resilience OT  IT baseline allowances</t>
  </si>
  <si>
    <t>Row 15 &amp; 16</t>
  </si>
  <si>
    <t>Two line items added to report Domestic and Non-Domestic connections.</t>
  </si>
  <si>
    <t>Rows 62 to 617</t>
  </si>
  <si>
    <t xml:space="preserve">Updated column N to change 'Net' text to 'Gross'. Gross Total added for every category. Removed 'net' text under customer contributions/cost recoveries. Inserted net total and added a 'Net' text under column N. </t>
  </si>
  <si>
    <t>Tables added to report Gross costs and customer contributions. Formula added to calculate Net costs.</t>
  </si>
  <si>
    <t>Row 65</t>
  </si>
  <si>
    <t>Removed link to 4.07 Shrinkage as values in this table reported in nominal prices.</t>
  </si>
  <si>
    <t>Cells changed to blue as calculations</t>
  </si>
  <si>
    <t>Total Opex and Capex rows added</t>
  </si>
  <si>
    <t>Columns I:K</t>
  </si>
  <si>
    <t xml:space="preserve">Actuals linked up to relevant volumes within pack </t>
  </si>
  <si>
    <t>Removed table as not required. Cadent and NGN to provide in report.</t>
  </si>
  <si>
    <t>P8:T23</t>
  </si>
  <si>
    <t>Checks added</t>
  </si>
  <si>
    <t>I126:L131</t>
  </si>
  <si>
    <t>Formula driven from 2.04</t>
  </si>
  <si>
    <t>Rows 50-80</t>
  </si>
  <si>
    <t>Extra workings have been added to determine adjustments to volumes as compared to ex-ante allowances.</t>
  </si>
  <si>
    <t>SF/ AK</t>
  </si>
  <si>
    <t>License Values Data Tab</t>
  </si>
  <si>
    <t>East: Row 49,52-58, London: Row 136, 139-145, NW: Row 223, 226-232, WM: Row 310, 313-319, NGN: Row 397, 400-406, SGN Sco: Row 484, 487-493, SGN Sou: Row 571, 574-580, WWU: Row 658, 661-667</t>
  </si>
  <si>
    <t>8 new items added from RIIO-2 Final Determinations to enable extra workings added in 1.01a Allowance</t>
  </si>
  <si>
    <t>AK</t>
  </si>
  <si>
    <t>4.12 StreetWorks</t>
  </si>
  <si>
    <t>Corrected spelling error</t>
  </si>
  <si>
    <t>13.01 Network Innovation Allowance</t>
  </si>
  <si>
    <t>P85:Q85</t>
  </si>
  <si>
    <t>Hard coded values removed</t>
  </si>
  <si>
    <t>H10</t>
  </si>
  <si>
    <t>Changed description from 'Reopener area' to 'Reopener Mechanism' to align with RIGs</t>
  </si>
  <si>
    <t>H14</t>
  </si>
  <si>
    <t>Changed description from 'Probability of submission' to 'Probability of submission (low, medium or high)' to align with RIGs.</t>
  </si>
  <si>
    <t>2.01 Revenue PCD</t>
  </si>
  <si>
    <t>F102:G102</t>
  </si>
  <si>
    <t>Removed hardcoded values and changed colours to input cells</t>
  </si>
  <si>
    <t>C99:C156</t>
  </si>
  <si>
    <t>Removed formula as not used</t>
  </si>
  <si>
    <t>A1</t>
  </si>
  <si>
    <t xml:space="preserve"> "GD2 Regulatory Report Pack" added to description cell</t>
  </si>
  <si>
    <t>4.15 SIU</t>
  </si>
  <si>
    <t>Q41</t>
  </si>
  <si>
    <t>Removed text that should not be there</t>
  </si>
  <si>
    <t>Q55:Q333</t>
  </si>
  <si>
    <t>Removed hardcoded values.</t>
  </si>
  <si>
    <t>J227:J233</t>
  </si>
  <si>
    <t>L70:M70</t>
  </si>
  <si>
    <t>8.01 LTS&amp;Entry</t>
  </si>
  <si>
    <t>Q13:R59</t>
  </si>
  <si>
    <t>Column J:K</t>
  </si>
  <si>
    <t>Greyed out input cells as not required to be forecast</t>
  </si>
  <si>
    <t>Updated formual to align with updated GSoP payments for 23/24. Changed from 65 to 70.</t>
  </si>
  <si>
    <t>Updated formual to align with updated GSoP payments for 23/24. Changed from 105 to 115</t>
  </si>
  <si>
    <t>Updated formual to align with updated GSoP payments for 23/24. Changed from 105 to 116</t>
  </si>
  <si>
    <t>E36</t>
  </si>
  <si>
    <t>Text should read: ‘Major non-conformities incidents’</t>
  </si>
  <si>
    <t>Q12:Q25</t>
  </si>
  <si>
    <t xml:space="preserve">Formulas in cells Q12:Q25 pulls information from wrong column from '8.01 LTS&amp;Entry'. Column reference should be M instead of N. </t>
  </si>
  <si>
    <t>L17</t>
  </si>
  <si>
    <t>Formula in cell L17 corrected as "SUM('8.01 LTS&amp;Entry'!$M$66:$M$71)   - instead of SUM('8.01 LTS&amp;Entry'!$M$66:N71).</t>
  </si>
  <si>
    <t>Comments removed</t>
  </si>
  <si>
    <t>Rows 14 - 53</t>
  </si>
  <si>
    <t>Sumif formula corrected</t>
  </si>
  <si>
    <t>11.11 Other PRE Reports &amp; Repairs</t>
  </si>
  <si>
    <t>O12 &amp; O16</t>
  </si>
  <si>
    <t>Non input cells coloured grey</t>
  </si>
  <si>
    <t>X:AB</t>
  </si>
  <si>
    <t>Removed formula due to issues around reporting customer contributions/cost recoveries. GDNs have option whether to complete Gross and Customer Contributions/Cost Recoveries. GDNs must complete Net table.</t>
  </si>
  <si>
    <t>J321</t>
  </si>
  <si>
    <t>Updated to the latest GSoP Penalty value. See GD3 SSMC - Annex 2</t>
  </si>
  <si>
    <t>J329</t>
  </si>
  <si>
    <t>D28:D30</t>
  </si>
  <si>
    <t xml:space="preserve">Update to RPI+CPI financial year average </t>
  </si>
  <si>
    <t>4.01 Opex Matrix</t>
  </si>
  <si>
    <t>Rows 264 &amp; 265</t>
  </si>
  <si>
    <t>Add 'PPF Levy Costs' and 'Pension Scheme Administration Costs' under Other Direct Activities (rows 264 &amp; 265).</t>
  </si>
  <si>
    <t>Row 30</t>
  </si>
  <si>
    <t>Insert a spare line in row 30</t>
  </si>
  <si>
    <t>Rows 53, 68, 85, 100, 115, 132, 148, 165, 180, 197, 212, 229, 244, 263, 280</t>
  </si>
  <si>
    <t>Change the total b/f cells in column P to yellow input.</t>
  </si>
  <si>
    <t>Row 90, Row 185, Row 227</t>
  </si>
  <si>
    <t>- Diversions - from row 90 add 4 additional rows
- PRS - from row 185 add 3 additional rows
- Embedded Gas Entry Points -  from row 227 add 8 additional rows
Note the same numbers of rows will then need inserting into the corresponding Contributions &amp; Volume sections.</t>
  </si>
  <si>
    <t>From row 100</t>
  </si>
  <si>
    <t>From row 100 add 19 additional rows</t>
  </si>
  <si>
    <t xml:space="preserve">Could GDNs please amend the calculation in row 45 to exclude rows 42, 43 and 44. </t>
  </si>
  <si>
    <t>6.13 Dynamic Growth</t>
  </si>
  <si>
    <t>Cell J15</t>
  </si>
  <si>
    <t>Amend the formula in cell J15 to =SUM('6.02 MainsTier_1'!R99:R102,'6.02 MainsTier_1'!R106:R109,('6.07 MainsDiversions'!T153:T156+'6.07 MainsDiversions'!T174:T177))
Copy across to other years</t>
  </si>
  <si>
    <t>3.02 NARM</t>
  </si>
  <si>
    <t>Formula in rows 998 to 1956</t>
  </si>
  <si>
    <t>Formula in rows 998 to 1956 have been reinstated. Cells O998:P1006 (workload forecast) changed to yellow input cells</t>
  </si>
  <si>
    <t>Cell W83</t>
  </si>
  <si>
    <t>Sum formula in cell W83 have been zero’d. This has been corrected</t>
  </si>
  <si>
    <t xml:space="preserve">8.02 Capacity &amp; Storage Assets </t>
  </si>
  <si>
    <t xml:space="preserve">Cell O96 and O97 </t>
  </si>
  <si>
    <t>Cell colour in cell O96 and O97 should be greyed.</t>
  </si>
  <si>
    <t>8.03 Distribution Network   </t>
  </si>
  <si>
    <t xml:space="preserve">Cell N97:O98 </t>
  </si>
  <si>
    <t>Formula in cell N97:O98 and N177:O178 have been removed. This has been corrected.</t>
  </si>
  <si>
    <t>8.01 LTS &amp; Entry</t>
  </si>
  <si>
    <t>Cells M66 to M86 and N177:O178</t>
  </si>
  <si>
    <t>Formulae in cells m66 to m86 are point to column R (2023) instead of column S (2024) for the carry forward figures</t>
  </si>
  <si>
    <t>Row 528 to 616</t>
  </si>
  <si>
    <t xml:space="preserve"> Removed the trailing space for the word ‘Net’ for relevant cells from N528 to N616. The sumifs formula will now work correctly.</t>
  </si>
  <si>
    <t>1.01c Multi Activity Var No RPEs</t>
  </si>
  <si>
    <t>Row 21 and list box in column A</t>
  </si>
  <si>
    <t>Add PSUP to row 21 and adjust the list box in column A to include PSUP.</t>
  </si>
  <si>
    <t>AC column</t>
  </si>
  <si>
    <t>Add a total column in column AC (Net section).</t>
  </si>
  <si>
    <t>Cell K14</t>
  </si>
  <si>
    <t>Propose to update the formula in table 1.01 cell K14 to =IF(ABS(SUM('4.01 OpexCostMatrix'!R14:R17))&gt;0,SUM('4.01 OpexCostMatrix'!R14:R17),'1.07 Forecast Costs'!Z10)-K13-K12</t>
  </si>
  <si>
    <t>Cells L30:32</t>
  </si>
  <si>
    <t>Amend the formula in cells L30:33 to point to column V on table 9.01 (Mean Score)</t>
  </si>
  <si>
    <t>1.05 Workload Summary</t>
  </si>
  <si>
    <t>Exclude Governor interventions from the formula as it's for total connection services</t>
  </si>
  <si>
    <t>Cells H14:J14</t>
  </si>
  <si>
    <t>Hardcoded value in cells H14:I14 as formulas removed. Added formula as such- in cell H14 --&gt;&gt;  ='5.05 Connections'!X204, in cell I14 --&gt;&gt;  ='1.05 Summary_Workload '!L45 and in cell J14 --&gt;&gt; ='1.05 Summary_Workload '!M45”</t>
  </si>
  <si>
    <t xml:space="preserve">Cells I68 to K69 </t>
  </si>
  <si>
    <r>
      <t xml:space="preserve">- </t>
    </r>
    <r>
      <rPr>
        <b/>
        <sz val="11"/>
        <color theme="1"/>
        <rFont val="Calibri"/>
        <family val="2"/>
        <scheme val="minor"/>
      </rPr>
      <t>I68</t>
    </r>
    <r>
      <rPr>
        <sz val="11"/>
        <color theme="1"/>
        <rFont val="Calibri"/>
        <family val="2"/>
        <scheme val="minor"/>
      </rPr>
      <t xml:space="preserve">, replace with: =SUM('6.09 RepexServices'!R128,'6.09 RepexServices'!R133,'6.09 RepexServices'!R138,'6.09 RepexServices'!R143,'6.09 RepexServices'!R148,'6.09 RepexServices'!R153,'6.09 RepexServices'!R158,'6.09 RepexServices'!R163,'6.09 RepexServices'!R170,'6.09 RepexServices'!R175,'6.09 RepexServices'!R182,'6.09 RepexServices'!R187)
- </t>
    </r>
    <r>
      <rPr>
        <b/>
        <sz val="11"/>
        <color theme="1"/>
        <rFont val="Calibri"/>
        <family val="2"/>
        <scheme val="minor"/>
      </rPr>
      <t>I69</t>
    </r>
    <r>
      <rPr>
        <sz val="11"/>
        <color theme="1"/>
        <rFont val="Calibri"/>
        <family val="2"/>
        <scheme val="minor"/>
      </rPr>
      <t xml:space="preserve">, replace with: =SUM('6.09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
</t>
    </r>
    <r>
      <rPr>
        <b/>
        <sz val="11"/>
        <color theme="1"/>
        <rFont val="Calibri"/>
        <family val="2"/>
        <scheme val="minor"/>
      </rPr>
      <t>Then drag for column I to K</t>
    </r>
  </si>
  <si>
    <t>M52 &amp; N52</t>
  </si>
  <si>
    <t>Set to zero as no values to compare for years 4 and 5</t>
  </si>
  <si>
    <t>J59 to L59</t>
  </si>
  <si>
    <t>Update formulae to '=J58/'1.01 Summary_Totex'!I122' and drag for years 2 and 3 to ensure correct % of controllable totex.</t>
  </si>
  <si>
    <t>Cell H24 &amp; H25</t>
  </si>
  <si>
    <t>Drag formula across from Cell G24 &amp; G25</t>
  </si>
  <si>
    <t>1.06 Performance snapshot</t>
  </si>
  <si>
    <t>Rows 15 &amp; 16</t>
  </si>
  <si>
    <t>The yellow cells for the new Domestic / Non-Domestic Customers split in 1.06 extend to year 5. There’s no reference to this in the RIGs but we will provide the split based on the Xoserve data we have available for years 1-3.</t>
  </si>
  <si>
    <t>1.01 Totex Summary</t>
  </si>
  <si>
    <t>J14, L14, M14</t>
  </si>
  <si>
    <t>Formula is not deducting Land Remediation and Holder demolition for years 2,4 &amp; 5 – update by dragging formula from I14 to J14. Amend formula in L14 &amp; M14 to deduct cells in L12-13 &amp; M12-13</t>
  </si>
  <si>
    <t>J6:N14</t>
  </si>
  <si>
    <t>The check boxes in grey on tabs 1.01b &amp; 1.01c need to be realigned to the correct rows on 2.01 PCD table &amp; 2.03 Reopener tables to make the checks work.</t>
  </si>
  <si>
    <t>J6:N10</t>
  </si>
  <si>
    <t>Row 14</t>
  </si>
  <si>
    <t>Change formula to -'4.05 LPGasholders'!Y56 to show as positive value</t>
  </si>
  <si>
    <t>2.04 Revenue Pass through costs</t>
  </si>
  <si>
    <t>Formulae missing on row 32. It should link to Ex-Ante base revenue values on the ‘Licence values data table’ tab</t>
  </si>
  <si>
    <t xml:space="preserve">Rows 34-36, (columns H to J) </t>
  </si>
  <si>
    <t>Need to link to table 1.05</t>
  </si>
  <si>
    <t xml:space="preserve">Cell I24-J24 
Cell I25-J25
</t>
  </si>
  <si>
    <t xml:space="preserve">In cell I24 insert formula =SUM('1.05 Summary_Workload '!L42:L43)
Drag across to column J
In cell I25 insert formula =IFERROR(H25*SUM('1.05 Summary_Workload '!L42:L43)/H24,0)
Drag across to column J
</t>
  </si>
  <si>
    <t>4.17 Directly Remunerated Services</t>
  </si>
  <si>
    <t>Columns J &amp; K</t>
  </si>
  <si>
    <t xml:space="preserve">Populate the forecast years in table 4.17 by turning them into yellow input cells.
</t>
  </si>
  <si>
    <t>2.04 Pass through costs</t>
  </si>
  <si>
    <t>Cell J31</t>
  </si>
  <si>
    <t xml:space="preserve">Formula error cell J31 - third party ingress. It taking the wrong column from 4.09 and multiplying by wrong conversion year. 
Amended formula to ='4.09 TDPWI'!J37/1000000*UniversalData!$F$28
</t>
  </si>
  <si>
    <t>Rows 18, 33, 51, 66, 83, 98, 115 &amp; 130</t>
  </si>
  <si>
    <t>Add Zero Emmision Vehicles '4x4' rows to table to align with 2.01</t>
  </si>
  <si>
    <t>M36</t>
  </si>
  <si>
    <r>
      <t xml:space="preserve">Check added to ensure consistency with numbers reported in tables 9.03 and 9.04 relating to number of properties interrupted.  </t>
    </r>
    <r>
      <rPr>
        <b/>
        <sz val="12"/>
        <color theme="1"/>
        <rFont val="Calibri"/>
        <family val="2"/>
        <scheme val="minor"/>
      </rPr>
      <t>M36</t>
    </r>
    <r>
      <rPr>
        <b/>
        <sz val="12"/>
        <color theme="1"/>
        <rFont val="Aptos"/>
        <family val="2"/>
      </rPr>
      <t>=IF(SUM('9.04 Maj_Interrupt'!I12:I51)+'9.03 ODI_Interruption'!K39+'9.03 ODI_Interruption'!K49='12.01 GSoP'!J12+'12.01 GSoP'!J24,TRUE,FALSE)</t>
    </r>
  </si>
  <si>
    <t>Row 44 &amp; 46</t>
  </si>
  <si>
    <t>Costs for Steel &gt;2" from table 10.05 London Medium Pressure are being mapped into Tier 3 costs on totex table 1.01. Amend the formula in rows 44 &amp; 46 on table 1.01 to accuartely align the steel &gt;2" costs.
Amended formula in cell I44 to: =IF(SUM('6.05 MainsTier_3'!R13+(SUM('10.05 PCD_London_M_P'!S16:S34))+SUM('10.05 PCD_London_M_P'!S51:S64)+'6.09 RepexServices'!R15)&gt;0,('6.05 MainsTier_3'!R13+'10.05 PCD_London_M_P'!S91+'6.09 RepexServices'!R15),'1.07 Forecast Costs'!X38)
Updated formula across to the other years
Amended formula in cell I46 to : =IF(ABS(SUM('6.06 MainsTier_Other'!R35:R42)+'6.09 RepexServices'!R69+'6.09 RepexServices'!R70)&gt;0,(SUM('6.06 MainsTier_Other'!R35:R42)+'6.09 RepexServices'!R69+'6.09 RepexServices'!R70)+SUM('10.05 PCD_London_M_P'!S38:S45+SUM('10.05 PCD_London_M_P'!S68:S76)),'1.07 Forecast Costs'!X40)
Updated formula copied across to the other years</t>
  </si>
  <si>
    <t>Rows 78 - 107</t>
  </si>
  <si>
    <t>Corrected units in column K. Amended asset categories in column F</t>
  </si>
  <si>
    <t>15, 38 &amp; 55</t>
  </si>
  <si>
    <t xml:space="preserve">The RIGs definition asks to report ‘Pipeline protection measures (Pipelines)’ into the LTS &amp; Storage table 5.01 under ‘Other capex other’. The conflict arises in table 5.06 where it’s asking to report the same information on row 16 - Pipelines ( Inc overcrossings, sleeves, CP, valves).  Amended the descriptions in brackets after 'Pipelines' to “Pipelines (not reported in LTS &amp; Storage)”
</t>
  </si>
  <si>
    <t>Row 150 &amp; 151</t>
  </si>
  <si>
    <t>Add Mains &amp; Services Repairs/Reports ratio to table</t>
  </si>
  <si>
    <t>Table added to report monthly performance for controlled and uncontrolled standards of service</t>
  </si>
  <si>
    <t>H12 &amp; H24</t>
  </si>
  <si>
    <r>
      <t xml:space="preserve">Additional text added for clarification. Changed to 'Total number of non-domestic properties interrupted </t>
    </r>
    <r>
      <rPr>
        <b/>
        <sz val="11"/>
        <color theme="1"/>
        <rFont val="Calibri"/>
        <family val="2"/>
        <scheme val="minor"/>
      </rPr>
      <t>(unplanned interruptions)'</t>
    </r>
  </si>
  <si>
    <t>Rows 18, 31, 48, 61 &amp; 72</t>
  </si>
  <si>
    <t>Added Expenditure Group 1, 2 and Asset/Activity Category section for Totals. Rationale is to support easier data extraction.</t>
  </si>
  <si>
    <t>Rows 32,35,42 &amp; 49</t>
  </si>
  <si>
    <t xml:space="preserve"> Added Expenditure Group 1, 2 and Description 1 Totals to support data extraction.</t>
  </si>
  <si>
    <t>4.05 LPGasHolders</t>
  </si>
  <si>
    <t>Rows 54:56</t>
  </si>
  <si>
    <t>Add text under  Asset/Activity , Measure and Units. Rationale is to support  data extraction.</t>
  </si>
  <si>
    <t>Column Q</t>
  </si>
  <si>
    <t>Extended formulae from column Q into the 2025 column. Changed column Q into yellow input cells.</t>
  </si>
  <si>
    <t>Column K</t>
  </si>
  <si>
    <t>Table 1.05, extend the formulae from column K into the 2025 column.</t>
  </si>
  <si>
    <t>Table 1.06. extend the formulae from column L into the 2025 column. Then change column L into yellow input cells.</t>
  </si>
  <si>
    <t>2.04 Revenue Pass through</t>
  </si>
  <si>
    <t>Table 2.04, move the formula in cell J31 to column K.</t>
  </si>
  <si>
    <t>Table 2.05, extend the formulae in column G into the 2025 column.</t>
  </si>
  <si>
    <t>Table 3.02, extend the formulae in C&amp;V Categorisation: Volume section into the 2025 column.</t>
  </si>
  <si>
    <t>Table 4.17, Forecast cells changed to yellow input cells</t>
  </si>
  <si>
    <t>Column P</t>
  </si>
  <si>
    <t>Table 8.02, extend formulas from cells O33:37 into column P.</t>
  </si>
  <si>
    <t>I16:J16</t>
  </si>
  <si>
    <t>Table 11.07, extend the formula in cell I16 into column J. Then change cell I16 into a yellow input cell.</t>
  </si>
  <si>
    <t>Table 13.04, change the 2024 column into grey cells.</t>
  </si>
  <si>
    <t>Column G118:G172</t>
  </si>
  <si>
    <t xml:space="preserve">Updated the Actual Number of Units Column such that it retrieves value from sheet 5.08 Vehicles. </t>
  </si>
  <si>
    <t>2.09 Revenue - DRS Revenue</t>
  </si>
  <si>
    <t>Row 58:81</t>
  </si>
  <si>
    <t>Add Consented activities table to align with the outlay of tab 4.17 DRS</t>
  </si>
  <si>
    <t>Y13:AC30</t>
  </si>
  <si>
    <t xml:space="preserve">- The design of the table causes a conflicts with reporting Load/Non-Load costs accurately in the totex table. 
- Descriptor 6 is asking to identify Load/Non Load category on individual line. However expenditure group 2 descriptor categories all the section into Load Capex or Other Capex causing a mixture of Load/Non Load costs being reported in Totex table 1.01. 
- Use Load/Non-Load column as the driver for costs flowing into Totex table 1.01. Formulae in the summary cells at the top of the table amended
</t>
  </si>
  <si>
    <t>Colum N</t>
  </si>
  <si>
    <t>Additional column added to report Project Completion Date</t>
  </si>
  <si>
    <t>B118</t>
  </si>
  <si>
    <t>Check cell added</t>
  </si>
  <si>
    <t>H102</t>
  </si>
  <si>
    <t>Changed to yellow cell</t>
  </si>
  <si>
    <t xml:space="preserve">2.08 Revenue Recovered Rev </t>
  </si>
  <si>
    <t>A5</t>
  </si>
  <si>
    <t>Removed blue cell in A5</t>
  </si>
  <si>
    <t>Row 40</t>
  </si>
  <si>
    <t>Removed grey cell from row 40</t>
  </si>
  <si>
    <t>Removed grey cell from row 44</t>
  </si>
  <si>
    <t>Rows 19-26</t>
  </si>
  <si>
    <t>Add cell borders on rows 19-26.</t>
  </si>
  <si>
    <t>Column G-I</t>
  </si>
  <si>
    <t>Columns turned grey</t>
  </si>
  <si>
    <t>Data removed</t>
  </si>
  <si>
    <t>Rows 172 &amp; 173</t>
  </si>
  <si>
    <t>Added cell borders</t>
  </si>
  <si>
    <t>6.03 Main Tier 2A</t>
  </si>
  <si>
    <t>T102</t>
  </si>
  <si>
    <t>Formula addedin row 102 (first 3 year columns). Formula copied from T102.</t>
  </si>
  <si>
    <t>6.04 Main Tier 2B</t>
  </si>
  <si>
    <t>V24-31</t>
  </si>
  <si>
    <t>Row 229</t>
  </si>
  <si>
    <t>7.01 Analysis RPT</t>
  </si>
  <si>
    <t>Missing yellow cells added</t>
  </si>
  <si>
    <t>Check cell removed as data taken from column G is now populated directly from 5.08</t>
  </si>
  <si>
    <t>2.07 Revenue TaxPool Totex</t>
  </si>
  <si>
    <t>Removed the data in yellow cells</t>
  </si>
  <si>
    <t>Column E</t>
  </si>
  <si>
    <t>Removed data from yellow cells</t>
  </si>
  <si>
    <t>11.04 Other V&amp;CMA</t>
  </si>
  <si>
    <t>Z10:Z11</t>
  </si>
  <si>
    <t>Changed cells to grey</t>
  </si>
  <si>
    <r>
      <t xml:space="preserve">10 additional rows required for </t>
    </r>
    <r>
      <rPr>
        <i/>
        <sz val="11"/>
        <color theme="1"/>
        <rFont val="Aptos"/>
        <family val="2"/>
      </rPr>
      <t xml:space="preserve">Net zero and re-opener development fund - UIOLI (Re-opener) </t>
    </r>
    <r>
      <rPr>
        <sz val="11"/>
        <color theme="1"/>
        <rFont val="Aptos"/>
        <family val="2"/>
      </rPr>
      <t>section (row 55 onwards)</t>
    </r>
  </si>
  <si>
    <r>
      <t>Updated formula to :IF(SUM('9.04 Maj_Interrupt'!I12:I51) )</t>
    </r>
    <r>
      <rPr>
        <b/>
        <sz val="11"/>
        <color theme="1"/>
        <rFont val="Aptos"/>
        <family val="2"/>
      </rPr>
      <t>+'9.03 ODI_Interruption'!L31</t>
    </r>
    <r>
      <rPr>
        <sz val="11"/>
        <color theme="1"/>
        <rFont val="Aptos"/>
        <family val="2"/>
      </rPr>
      <t>+'9.03 ODI_Interruption'!L39+'9.03 ODI_Interruption'!L49='12.01 GSoP'!J12+'12.01 GSoP'!J24,"OK",FALSE)</t>
    </r>
  </si>
  <si>
    <t>Rows 10-18</t>
  </si>
  <si>
    <t>Formula copied from column P</t>
  </si>
  <si>
    <t>Rows 69-82 &amp; 85, 97</t>
  </si>
  <si>
    <t>Licence Value Data Table</t>
  </si>
  <si>
    <t>Rows 438, 439, 525 &amp; 526</t>
  </si>
  <si>
    <t>Updated cyber licence values following 2024 AIP</t>
  </si>
  <si>
    <t>Input cells incorrectly removed. Restored as per Y3</t>
  </si>
  <si>
    <t>GS12 reg 12 – cell J321 should include *50 and not *45. The payment value for GS12 is £50.</t>
  </si>
  <si>
    <t xml:space="preserve">J329 </t>
  </si>
  <si>
    <t>As previous. Should be £50 not £45</t>
  </si>
  <si>
    <t>11.06 Other Env BCF</t>
  </si>
  <si>
    <t>L34:L35</t>
  </si>
  <si>
    <t>Formulae in cells L34 and L35 should also include cell L30. The equivalent also applies to columns I, J, K and M. This is because row 30 was blank in 23/24 but this has been added in as a new data capture row</t>
  </si>
  <si>
    <t>M66-M71, M75-78 &amp; M82,86</t>
  </si>
  <si>
    <t>Changed equations to include 2025 figures from the "brough forward and commissioned" section instead of 2024</t>
  </si>
  <si>
    <t>L35:P46 &amp; P998:P1008</t>
  </si>
  <si>
    <t>Formula under cells L35:P46 - linked to "Gross" forecast. links to 1.07 Forecast Cost tab to pick from "Net" instead of "Gross".
Please add formula to Cells P998:P1008.</t>
  </si>
  <si>
    <t>P11:R56, R69:82, R85, R97</t>
  </si>
  <si>
    <t>Grey out cells</t>
  </si>
  <si>
    <t>13.02 NIA</t>
  </si>
  <si>
    <t xml:space="preserve">Greyed out input cells   </t>
  </si>
  <si>
    <t>Row 323</t>
  </si>
  <si>
    <t>Formula added  "=COUNTIF('9.05 ODI_CollStreetworks'!$M:$M,E$6)" under E232 and drag across all years.</t>
  </si>
  <si>
    <t>X40:AB40</t>
  </si>
  <si>
    <t>Corrected formatting</t>
  </si>
  <si>
    <t>Z10:11</t>
  </si>
  <si>
    <t>Greyed out</t>
  </si>
  <si>
    <t>13.02 NIC</t>
  </si>
  <si>
    <t>Q12:56</t>
  </si>
  <si>
    <t>13.03 Innovation CNIA</t>
  </si>
  <si>
    <t>P12:R52, P57:R57, P61:R61</t>
  </si>
  <si>
    <t xml:space="preserve">J235:L271 </t>
  </si>
  <si>
    <t>Table format was deleted in cells J235:L271 -. Copied prior year's version (v1.18) table format.</t>
  </si>
  <si>
    <t>SGN</t>
  </si>
  <si>
    <t>11.01 Other_Dist_Gas_Connection</t>
  </si>
  <si>
    <t xml:space="preserve"> F17:R31</t>
  </si>
  <si>
    <t>Table format extended to cells F17:R31</t>
  </si>
  <si>
    <t>11.04 Other_V&amp;CMA</t>
  </si>
  <si>
    <t>P33:V80</t>
  </si>
  <si>
    <t>Table format extended to cells P33:V80</t>
  </si>
  <si>
    <t>11.05a Other_Re-Opener Appendix</t>
  </si>
  <si>
    <t>A6:K80</t>
  </si>
  <si>
    <t>Table format was deleted. Format copied from prior year version. Cells A6:K80</t>
  </si>
  <si>
    <t>11.07 Other_Envir_Other</t>
  </si>
  <si>
    <t xml:space="preserve"> G17:K21, G26:K27, G31:K32, and G36:K36.</t>
  </si>
  <si>
    <t>Table format extended to cells G17:K21, G26:K27, G31:K32, and G36:K36.</t>
  </si>
  <si>
    <t>11.09 Other_NetZero_Dev</t>
  </si>
  <si>
    <t>F33:M64</t>
  </si>
  <si>
    <t>Table format extended to cells F33:M64</t>
  </si>
  <si>
    <t>11.11 Other_PREReports&amp; Repair</t>
  </si>
  <si>
    <t>M97:Q106, M111:Q116, M118:Q120 and M124:Q144</t>
  </si>
  <si>
    <t>Table format extended to cells M97:Q106, M111:Q116, M118:Q120 and M124:Q144</t>
  </si>
  <si>
    <t>11.12 Other_Safety</t>
  </si>
  <si>
    <t>R59,  Q97:Q99 and Q103</t>
  </si>
  <si>
    <t>Input cells deleted under R59,  Q97:Q99 and Q103. Copied table format from v1.18</t>
  </si>
  <si>
    <t>9.04 Maj_Interrupt</t>
  </si>
  <si>
    <t>E16:J51</t>
  </si>
  <si>
    <t>Table format extended to cells E16:J51</t>
  </si>
  <si>
    <t xml:space="preserve">N14:R31 </t>
  </si>
  <si>
    <t>Formula in cell N14:R31 was deleted. Copied formula from prior year's v1.18 RRP.</t>
  </si>
  <si>
    <t>H17:T48 and H52:T55</t>
  </si>
  <si>
    <t>Table format extended to cells H17:T48 and H52:T55</t>
  </si>
  <si>
    <t xml:space="preserve">H20:K24 </t>
  </si>
  <si>
    <t>Table in cells H20:K24 deleted. Copied table format from v1.18</t>
  </si>
  <si>
    <t>5.03 Reinfor- Project &gt;£0.5m</t>
  </si>
  <si>
    <t xml:space="preserve"> L17:T41 and R45:T105</t>
  </si>
  <si>
    <t>Input cells were deleted. Table format copied from V1.18 RRP. Cells L17:T41 and R45:T105</t>
  </si>
  <si>
    <t>Hardcoded values</t>
  </si>
  <si>
    <t>Deleted hardcoded numbers included in Y1-Y3 cells</t>
  </si>
  <si>
    <t>J18:P158</t>
  </si>
  <si>
    <t>Table format was deleted in cells J18:P158. Format copied from prior year version (v1.18).</t>
  </si>
  <si>
    <t>2.04 Revenue- Passthrough Costs</t>
  </si>
  <si>
    <t>I54 to J54.</t>
  </si>
  <si>
    <t>Copy formula from cell I54 to J54.</t>
  </si>
  <si>
    <t>G616:J616</t>
  </si>
  <si>
    <t>Licence values in correct. Now updated for years 2-5</t>
  </si>
  <si>
    <t>row 14</t>
  </si>
  <si>
    <t>Changed formula to sum rows 15 and 16 below for each relevant year.</t>
  </si>
  <si>
    <t>4.03 Training and Apprentices</t>
  </si>
  <si>
    <t>O21</t>
  </si>
  <si>
    <t>Corrected formatting to line break</t>
  </si>
  <si>
    <t>F15, F37, F54</t>
  </si>
  <si>
    <t>Columns N, U &amp; AB</t>
  </si>
  <si>
    <t>Left as input cells as no where else to input NARM forecast</t>
  </si>
  <si>
    <t>Memo check cells</t>
  </si>
  <si>
    <r>
      <t>Amend NARM memo check formula to =(ROUND('</t>
    </r>
    <r>
      <rPr>
        <sz val="12"/>
        <color rgb="FFFF0000"/>
        <rFont val="Calibri"/>
        <family val="2"/>
        <scheme val="minor"/>
      </rPr>
      <t>Non-NARM Cell'</t>
    </r>
    <r>
      <rPr>
        <sz val="12"/>
        <color theme="1"/>
        <rFont val="Calibri"/>
        <family val="2"/>
        <scheme val="minor"/>
      </rPr>
      <t>+'</t>
    </r>
    <r>
      <rPr>
        <sz val="12"/>
        <color rgb="FFFF0000"/>
        <rFont val="Calibri"/>
        <family val="2"/>
        <scheme val="minor"/>
      </rPr>
      <t>NARM Cell'</t>
    </r>
    <r>
      <rPr>
        <sz val="12"/>
        <rFont val="Calibri"/>
        <family val="2"/>
        <scheme val="minor"/>
      </rPr>
      <t>,3)=ROUND('</t>
    </r>
    <r>
      <rPr>
        <sz val="12"/>
        <color rgb="FFFF0000"/>
        <rFont val="Calibri"/>
        <family val="2"/>
        <scheme val="minor"/>
      </rPr>
      <t>Total Cost Cell'</t>
    </r>
    <r>
      <rPr>
        <sz val="12"/>
        <rFont val="Calibri"/>
        <family val="2"/>
        <scheme val="minor"/>
      </rPr>
      <t>,3)</t>
    </r>
    <r>
      <rPr>
        <sz val="12"/>
        <color theme="1"/>
        <rFont val="Calibri"/>
        <family val="2"/>
        <scheme val="minor"/>
      </rPr>
      <t xml:space="preserve"> to fix rounding issue on NARM memo lines check formula </t>
    </r>
  </si>
  <si>
    <t>Rows 179-185</t>
  </si>
  <si>
    <t>Deleted hidden rows 179-185</t>
  </si>
  <si>
    <t>G77:L85</t>
  </si>
  <si>
    <t>Calculation was incorrect. It did not take account of the actual length of pipe. Calculation amended to correct.</t>
  </si>
  <si>
    <t>Row 108 - 113</t>
  </si>
  <si>
    <t>Additional tables added to report cost and volumes stubs left in situ. Sub-totals amended. Guidance updated.</t>
  </si>
  <si>
    <t>Row 20</t>
  </si>
  <si>
    <t>Added check formula to table 6.13 to cross referencing Iron population in table 8.03</t>
  </si>
  <si>
    <t>Changed column heading to 'Project Completion Date' as current heading unclear on what required.</t>
  </si>
  <si>
    <t>G49</t>
  </si>
  <si>
    <t>Cell populated with "UM" but not aligned to anything. Labe removed</t>
  </si>
  <si>
    <t>Consolidated coumns R-T and renamed 'Value'</t>
  </si>
  <si>
    <t>Company Name:</t>
  </si>
  <si>
    <t>Company Short Name:</t>
  </si>
  <si>
    <t>Version (Number):</t>
  </si>
  <si>
    <t>Submitted Date:</t>
  </si>
  <si>
    <t>Reporting Year - 1</t>
  </si>
  <si>
    <t>Reporting Year + 1</t>
  </si>
  <si>
    <t>Reporting Year + 2</t>
  </si>
  <si>
    <t>Reporting Year + 3</t>
  </si>
  <si>
    <t>Reporting Year + 4</t>
  </si>
  <si>
    <t>Reporting Year + 5</t>
  </si>
  <si>
    <t>Reporting Year + 6</t>
  </si>
  <si>
    <t>Reporting Year + 7</t>
  </si>
  <si>
    <t>RPI Index</t>
  </si>
  <si>
    <t>Reporting year</t>
  </si>
  <si>
    <t>Financial Year Average (RPI+CPIH)</t>
  </si>
  <si>
    <t>Combined RPI+CPIH real to nominal prices conversion factor</t>
  </si>
  <si>
    <t>Combined RPI+CPIH nominal to real prices conversion factor (2018/19 price base)</t>
  </si>
  <si>
    <t>2018/19</t>
  </si>
  <si>
    <t>2019/20</t>
  </si>
  <si>
    <t>2020/21</t>
  </si>
  <si>
    <t>2026/27</t>
  </si>
  <si>
    <t>Reporting Years Financial Year Average RPI:</t>
  </si>
  <si>
    <t>GD2 Regulatory Report Pack</t>
  </si>
  <si>
    <t xml:space="preserve">1.01 Summary of Totex </t>
  </si>
  <si>
    <t xml:space="preserve">Cost Category </t>
  </si>
  <si>
    <t>Net Cost</t>
  </si>
  <si>
    <t>Total</t>
  </si>
  <si>
    <t>Totex Summary - Current Year</t>
  </si>
  <si>
    <t>Controllable Costs</t>
  </si>
  <si>
    <t>Opex (Direct)</t>
  </si>
  <si>
    <t>Work Management - Holder Demolition</t>
  </si>
  <si>
    <t>Net</t>
  </si>
  <si>
    <t>Work Management - Land Remediation</t>
  </si>
  <si>
    <t>Work Management - Other</t>
  </si>
  <si>
    <t>Work Execution - Emergency</t>
  </si>
  <si>
    <t>Work Execution - Repair</t>
  </si>
  <si>
    <t>Work Execution - Maintenance</t>
  </si>
  <si>
    <t>Work Execution - (SIUs)</t>
  </si>
  <si>
    <t>Work Execution - ODA</t>
  </si>
  <si>
    <t>Opex (Indirect)</t>
  </si>
  <si>
    <t>Business support</t>
  </si>
  <si>
    <t>Training &amp; Apprentices</t>
  </si>
  <si>
    <t>Total Opex</t>
  </si>
  <si>
    <t>Opex (Direct + Indirect)</t>
  </si>
  <si>
    <t>Capex (Load)</t>
  </si>
  <si>
    <t>LTS, Storage &amp; Entry</t>
  </si>
  <si>
    <t>Connections</t>
  </si>
  <si>
    <t>Reinforcement (&lt;7 barg)</t>
  </si>
  <si>
    <t>Capex (Non Load)</t>
  </si>
  <si>
    <t>Governors</t>
  </si>
  <si>
    <t>Statutory Independent Undertakings (SIU)</t>
  </si>
  <si>
    <t>Other Network Capex</t>
  </si>
  <si>
    <t>Other Non Network Capex</t>
  </si>
  <si>
    <t>of which Vehicles</t>
  </si>
  <si>
    <t xml:space="preserve">of which IT &amp; Telecoms </t>
  </si>
  <si>
    <t>Total Capex</t>
  </si>
  <si>
    <t>Capex ( Load + Non Load)</t>
  </si>
  <si>
    <t>Tier-1 - Mains</t>
  </si>
  <si>
    <t>Tier 1 - Services</t>
  </si>
  <si>
    <t>Tier-2A Mains and Services</t>
  </si>
  <si>
    <t>Tier-2B Mains and Services</t>
  </si>
  <si>
    <t>Tier-3 Mains and Services</t>
  </si>
  <si>
    <t>&lt;=2" Steel Mains and Services</t>
  </si>
  <si>
    <t>&gt;2" Steel Mains and Services</t>
  </si>
  <si>
    <t>&gt;30m Mains</t>
  </si>
  <si>
    <t>Other Mains and Services</t>
  </si>
  <si>
    <t>Diversions Mains and Services</t>
  </si>
  <si>
    <t>Other Services</t>
  </si>
  <si>
    <t>Tier 1 Stubs</t>
  </si>
  <si>
    <t>Total Repex</t>
  </si>
  <si>
    <t>Total Controllable costs</t>
  </si>
  <si>
    <t>Non Controllable Costs</t>
  </si>
  <si>
    <t>Shrinkage</t>
  </si>
  <si>
    <t>Ofgem Licence</t>
  </si>
  <si>
    <t>Network Rates</t>
  </si>
  <si>
    <t>Established pension deficit recovery plan payment</t>
  </si>
  <si>
    <t>NTS exit costs</t>
  </si>
  <si>
    <t>Total Non Controllable costs</t>
  </si>
  <si>
    <t>Total Funded costs</t>
  </si>
  <si>
    <t>Totex Summary - Totex allowance adjusted with uncertainties indicated on the Re-Opener Pipeline Log - £m</t>
  </si>
  <si>
    <t>Total Baseline costs</t>
  </si>
  <si>
    <t>Totex Summary Variance - Totex- Current versus adjusted allowance</t>
  </si>
  <si>
    <t>Base Allowance</t>
  </si>
  <si>
    <t>Single Activity PCDs, Re-openers, Volume drivers, RPEs apply</t>
  </si>
  <si>
    <t>Multiple Activity PCDs, Re-openers, Volume drivers, RPEs apply</t>
  </si>
  <si>
    <t>RPE Factor</t>
  </si>
  <si>
    <t>Multiple Activity PCDs, Re-openers, Volume drivers, RPEs don’t apply</t>
  </si>
  <si>
    <t>Y1</t>
  </si>
  <si>
    <t>PREs apply</t>
  </si>
  <si>
    <t>Y2</t>
  </si>
  <si>
    <t>Y3</t>
  </si>
  <si>
    <t>Y4</t>
  </si>
  <si>
    <t>Y5</t>
  </si>
  <si>
    <t>Training and Apprentices</t>
  </si>
  <si>
    <t>Load - LTS, Storage and Entry</t>
  </si>
  <si>
    <t>Load - Connections</t>
  </si>
  <si>
    <t>RPEs apply</t>
  </si>
  <si>
    <t>Load - Reinforcement</t>
  </si>
  <si>
    <t>Non Load - LTS, Storage and Entry</t>
  </si>
  <si>
    <t>Non Load - Governors</t>
  </si>
  <si>
    <t>Non Load - Other Network Capex</t>
  </si>
  <si>
    <t>Non Load - IT</t>
  </si>
  <si>
    <t>Non Load - Vehicles</t>
  </si>
  <si>
    <t>Non Load - Other Non Network Capex</t>
  </si>
  <si>
    <t>Non Load - SIU</t>
  </si>
  <si>
    <t>Tier 1 Mains</t>
  </si>
  <si>
    <t>Tier 1 Services</t>
  </si>
  <si>
    <t>Tier 2a Mains and Services</t>
  </si>
  <si>
    <t>Tier 2b Mains and Services</t>
  </si>
  <si>
    <t>Tier 3 Mains and Services</t>
  </si>
  <si>
    <t xml:space="preserve">Risers </t>
  </si>
  <si>
    <t>Net zero and Re-opener UIOLI</t>
  </si>
  <si>
    <t>Other Revenue Allowances</t>
  </si>
  <si>
    <t>VCMA UIOLI</t>
  </si>
  <si>
    <t>Network Innovation</t>
  </si>
  <si>
    <t>Cyber resilience OT Allowance (non-totex)</t>
  </si>
  <si>
    <t>Check to base allowance in PCFM</t>
  </si>
  <si>
    <t>Check to relevant lines in PCFM</t>
  </si>
  <si>
    <t>Check to RPEs in PCFM</t>
  </si>
  <si>
    <t>Check to PCFM total</t>
  </si>
  <si>
    <t>Supporting calculations for Volume Drivers</t>
  </si>
  <si>
    <t>Ex-Ante</t>
  </si>
  <si>
    <t>Units</t>
  </si>
  <si>
    <t>GD2 FPNES Connection Target</t>
  </si>
  <si>
    <t>FDV- FPNES</t>
  </si>
  <si>
    <t>Original Volumes</t>
  </si>
  <si>
    <t>Fuel Poor Individual Connection Cost (Final determination)</t>
  </si>
  <si>
    <t>V</t>
  </si>
  <si>
    <t>SpC 3.14, Part A</t>
  </si>
  <si>
    <t>£ 18/19 prices</t>
  </si>
  <si>
    <t>Final determination Allowances</t>
  </si>
  <si>
    <t>Revised Allowance</t>
  </si>
  <si>
    <t>Volume Adjustment to FD Allowances</t>
  </si>
  <si>
    <t>Number of Domestic Connections the licensee has been allowed</t>
  </si>
  <si>
    <t>VC Allowances - Ex- Ante</t>
  </si>
  <si>
    <t>Length of Mains commissioned the licensee has been allowed</t>
  </si>
  <si>
    <t>VM Allowances - Ex- Ante</t>
  </si>
  <si>
    <t>The specific matrix cost for Domestic Connections allowed</t>
  </si>
  <si>
    <t>DC - Ex - Ante</t>
  </si>
  <si>
    <t>The specific matrix cost for Mains Commissioned allowed</t>
  </si>
  <si>
    <t>MC- Ex - Ante</t>
  </si>
  <si>
    <t>£m 18/19 prices</t>
  </si>
  <si>
    <t>Load - Connections Allowance Adjustment</t>
  </si>
  <si>
    <t>Summation of FP and DC allowance change</t>
  </si>
  <si>
    <t>Length in respect of diameter band n (&gt;8&lt;10 inches) allowed</t>
  </si>
  <si>
    <t>Ln,t - Ex - Ante - 8'</t>
  </si>
  <si>
    <t>SpC 3.16, Part A</t>
  </si>
  <si>
    <t>Kms</t>
  </si>
  <si>
    <t>Length in respect of diameter band n (10&lt;=12 inches) allowed</t>
  </si>
  <si>
    <t>Ln,t - Ex - Ante 12'</t>
  </si>
  <si>
    <t>Length in respect of diameter band n (&gt;12&lt;18 inches) allowed</t>
  </si>
  <si>
    <t>Ln,t - Ex - Ante 18'</t>
  </si>
  <si>
    <t>Specific matrix costs in respect of diameter band n  (&gt;8&lt;10 inches)</t>
  </si>
  <si>
    <t>Un,t</t>
  </si>
  <si>
    <t>£km 18/19 prices</t>
  </si>
  <si>
    <t>Specific matrix costs in respect of diameter band n (10&lt;=12 inches)</t>
  </si>
  <si>
    <t>Specific matrix costs in respect of diameter band n (&gt;12&lt;18 inches)</t>
  </si>
  <si>
    <t>REt</t>
  </si>
  <si>
    <t>SpC 3.16</t>
  </si>
  <si>
    <t>Baseline Network Risk Outputs</t>
  </si>
  <si>
    <t>Cyber resilience IT Baseline</t>
  </si>
  <si>
    <t>Capital projects Price Control Deliverable</t>
  </si>
  <si>
    <t>Personalising welfare facilities Price Control Deliverable [Cadent only]</t>
  </si>
  <si>
    <t>London Medium Pressure Price Control Deliverable [Cadent London only]</t>
  </si>
  <si>
    <t>Intermediate pressure reconfigurations Price Control Deliverable [SGN Scotland only]</t>
  </si>
  <si>
    <t>Remote pressure management Price Control Deliverable [SGN Southern only]</t>
  </si>
  <si>
    <t>Biomethane improved access rollout Price Control Deliverable [SGN only]</t>
  </si>
  <si>
    <t>Gas escape reduction Price Control Deliverable [SGN only]</t>
  </si>
  <si>
    <t>PCD, Reopener etc</t>
  </si>
  <si>
    <t>Activity</t>
  </si>
  <si>
    <t>End of table</t>
  </si>
  <si>
    <t>NO RPEs apply</t>
  </si>
  <si>
    <t>Cyber resilience OT Baseline</t>
  </si>
  <si>
    <t>Net zero and Re-opener development fund use it or lose it allowance</t>
  </si>
  <si>
    <t>Cyber resilience OT non-baseline</t>
  </si>
  <si>
    <t>Cyber resilience IT non-baseline</t>
  </si>
  <si>
    <t>Non-operational IT Capex Re-opener</t>
  </si>
  <si>
    <t>Coordinated adjustment mechanism Re-opener</t>
  </si>
  <si>
    <t>Net zero pre-construction works and small net zero projects re-opener</t>
  </si>
  <si>
    <t>HSE policy Re-opener</t>
  </si>
  <si>
    <t>Tier 1 Stubs Repex policy Re-opener</t>
  </si>
  <si>
    <t>Heat policy and energy efficiency Re-opener</t>
  </si>
  <si>
    <t>Diversions and Loss of Development Claims policy Re-opener</t>
  </si>
  <si>
    <t>Multiple Occupancy Buildings safety Re-opener</t>
  </si>
  <si>
    <t>New Large Load Connections Re-opener</t>
  </si>
  <si>
    <t>Smart Metering Roll-out Costs Re-opener</t>
  </si>
  <si>
    <t>Specified Streetworks Costs Re-opener</t>
  </si>
  <si>
    <t>1.02 Summary Totex PCFM</t>
  </si>
  <si>
    <t>Cost categoruy</t>
  </si>
  <si>
    <t xml:space="preserve">Cost type </t>
  </si>
  <si>
    <t>Adjustment Description</t>
  </si>
  <si>
    <t>Specified Project</t>
  </si>
  <si>
    <t>Contribution Cost</t>
  </si>
  <si>
    <t>Gross Cost</t>
  </si>
  <si>
    <t>Unique ID</t>
  </si>
  <si>
    <t>Year price</t>
  </si>
  <si>
    <t xml:space="preserve">Actual capex + Load </t>
  </si>
  <si>
    <t>Load</t>
  </si>
  <si>
    <t xml:space="preserve">Actual </t>
  </si>
  <si>
    <t>net</t>
  </si>
  <si>
    <t>Adjustment</t>
  </si>
  <si>
    <t xml:space="preserve">Total </t>
  </si>
  <si>
    <t xml:space="preserve">Actual capex + Other </t>
  </si>
  <si>
    <t xml:space="preserve">Actual controllable opex + Indirect </t>
  </si>
  <si>
    <t xml:space="preserve">Indirect </t>
  </si>
  <si>
    <t xml:space="preserve">Actual controllable opex + Direct </t>
  </si>
  <si>
    <t xml:space="preserve">Actual Repex </t>
  </si>
  <si>
    <t xml:space="preserve">PCFM </t>
  </si>
  <si>
    <t>Variable Value Inputs</t>
  </si>
  <si>
    <t>Total Totex for PCFM</t>
  </si>
  <si>
    <t>Sheet End</t>
  </si>
  <si>
    <t>1.03 Modern Equivalent Asset Value (MEAV) Assets</t>
  </si>
  <si>
    <t>Asset/Activity Category</t>
  </si>
  <si>
    <t>Asset/Activity Sub+Class</t>
  </si>
  <si>
    <t>LTS Pipelines</t>
  </si>
  <si>
    <t>Diameter Band</t>
  </si>
  <si>
    <t>Nominal Diameter ≤200mm</t>
  </si>
  <si>
    <t>MEAV</t>
  </si>
  <si>
    <t>Asset Population</t>
  </si>
  <si>
    <t>Nominal Diameter &gt;200mm &amp; ≤300mm</t>
  </si>
  <si>
    <t>Nominal Diameter &gt;300mm &amp; ≤450mm</t>
  </si>
  <si>
    <t>Nominal Diameter &gt;450mm &amp; ≤600mm</t>
  </si>
  <si>
    <t>Nominal Diameter &gt;600mm &amp; ≤800mm</t>
  </si>
  <si>
    <t>Nominal Diameter &gt;800mm</t>
  </si>
  <si>
    <t xml:space="preserve">Sub+total </t>
  </si>
  <si>
    <t>Maximum Design Operating Pressure</t>
  </si>
  <si>
    <t>≤30bar</t>
  </si>
  <si>
    <t>&gt;30bar &amp; ≤50bar</t>
  </si>
  <si>
    <t>&gt;50bar &amp; ≤70bar</t>
  </si>
  <si>
    <t>&gt;70bar</t>
  </si>
  <si>
    <t>NTS Offtakes</t>
  </si>
  <si>
    <t xml:space="preserve">Num </t>
  </si>
  <si>
    <t xml:space="preserve">NTS Offtakes + NTS Flat </t>
  </si>
  <si>
    <t xml:space="preserve">Capacity </t>
  </si>
  <si>
    <t xml:space="preserve">NTS Flat </t>
  </si>
  <si>
    <t>mcm/d</t>
  </si>
  <si>
    <t>Pressure Reduction Stations (PRS)</t>
  </si>
  <si>
    <t xml:space="preserve">PRS </t>
  </si>
  <si>
    <t>PRS</t>
  </si>
  <si>
    <t>Num</t>
  </si>
  <si>
    <t>Embedded Gas Entry Points</t>
  </si>
  <si>
    <t>Embedded Gas Entry Points ≥7barg</t>
  </si>
  <si>
    <t>Embedded Gas Entry Points &lt;7barg</t>
  </si>
  <si>
    <t>Above - Ground Installations (AGI)</t>
  </si>
  <si>
    <t xml:space="preserve">AGI </t>
  </si>
  <si>
    <t>AGI</t>
  </si>
  <si>
    <t xml:space="preserve">Storage </t>
  </si>
  <si>
    <t>High-Pressure Vessels</t>
  </si>
  <si>
    <t>High+Pressure Vessels</t>
  </si>
  <si>
    <t>Number of Assets</t>
  </si>
  <si>
    <t>mcm</t>
  </si>
  <si>
    <t>Salt Cavities &amp; Mined Cavities</t>
  </si>
  <si>
    <t>LNG Storage</t>
  </si>
  <si>
    <t>Low-Pressure Gasholders: Operational</t>
  </si>
  <si>
    <t>Low+Pressure Gasholders: Operational (Usable)</t>
  </si>
  <si>
    <t>Low-Pressure Gasholders: Mothballed</t>
  </si>
  <si>
    <t>Low+Pressure Gasholders: Mothballed</t>
  </si>
  <si>
    <t>Other Storage</t>
  </si>
  <si>
    <t>Linepack: LTS</t>
  </si>
  <si>
    <t>Linepack: NTS Contracted</t>
  </si>
  <si>
    <t>Distribution Mains: All Materials &amp; Pressures</t>
  </si>
  <si>
    <t>Distribution</t>
  </si>
  <si>
    <t>Diameter Band: I</t>
  </si>
  <si>
    <t>Governors: Number of Assets</t>
  </si>
  <si>
    <t>District</t>
  </si>
  <si>
    <t>Service: Domestic</t>
  </si>
  <si>
    <t>Service</t>
  </si>
  <si>
    <t>Service: Non+Domestic &lt;200scm/h</t>
  </si>
  <si>
    <t xml:space="preserve">Non+Domestic </t>
  </si>
  <si>
    <t>&lt;200scm/h</t>
  </si>
  <si>
    <t>Service: Non+Domestic ≥200scm/h</t>
  </si>
  <si>
    <t>&gt; = 200scm/h</t>
  </si>
  <si>
    <t>Services (Excl. MOB, CSEP, IGT, SIU): Number of Assets</t>
  </si>
  <si>
    <t>PE</t>
  </si>
  <si>
    <t>Mixed PE/Steel</t>
  </si>
  <si>
    <t>Multiple Occupancy Buildings (MOB): Number of Assets</t>
  </si>
  <si>
    <t>Medium rise (3 + 5 floors)</t>
  </si>
  <si>
    <t>MOB</t>
  </si>
  <si>
    <t>High rise (6 + 9 floors)</t>
  </si>
  <si>
    <t>High risk (10+ floors)</t>
  </si>
  <si>
    <t>1.04 Summary of reliability outputs and secondary deliverables</t>
  </si>
  <si>
    <t>Policy Area</t>
  </si>
  <si>
    <t>Policy Mechanism</t>
  </si>
  <si>
    <t>Summary of loss of supply volumes and duration + primary output</t>
  </si>
  <si>
    <t>Actual loss of supply volumes (no.)</t>
  </si>
  <si>
    <t>Planned</t>
  </si>
  <si>
    <t xml:space="preserve">Interruptions </t>
  </si>
  <si>
    <t xml:space="preserve">Number </t>
  </si>
  <si>
    <t>Unplanned (MOBs)</t>
  </si>
  <si>
    <t>Unplanned (Non+MOBs)</t>
  </si>
  <si>
    <t>Total interruptions</t>
  </si>
  <si>
    <t>Actual loss of supply duration (minutes)</t>
  </si>
  <si>
    <t xml:space="preserve">Minutes </t>
  </si>
  <si>
    <t>Average duration (minutes)</t>
  </si>
  <si>
    <t>1.05 Summary of Workload</t>
  </si>
  <si>
    <t xml:space="preserve">Summary of workload </t>
  </si>
  <si>
    <t xml:space="preserve">Opex activity </t>
  </si>
  <si>
    <t>Mains condition reports</t>
  </si>
  <si>
    <t>Service condition reports</t>
  </si>
  <si>
    <t> No. of holders removed</t>
  </si>
  <si>
    <t xml:space="preserve">Capex activity </t>
  </si>
  <si>
    <t>Storage</t>
  </si>
  <si>
    <t>Pipelines</t>
  </si>
  <si>
    <t xml:space="preserve">Reinforcement </t>
  </si>
  <si>
    <t>Total mains reinforcement</t>
  </si>
  <si>
    <t>k m</t>
  </si>
  <si>
    <t>Total reinforcement Governors</t>
  </si>
  <si>
    <t>Housing Replacement only</t>
  </si>
  <si>
    <t>Component replacement/refurbishment only</t>
  </si>
  <si>
    <t>Replacement of entire installation</t>
  </si>
  <si>
    <t>Decommission</t>
  </si>
  <si>
    <t xml:space="preserve">Connection </t>
  </si>
  <si>
    <t>New housing services</t>
  </si>
  <si>
    <t>Existing housing services (excl Fuel poor)</t>
  </si>
  <si>
    <t>Non Domestic</t>
  </si>
  <si>
    <t xml:space="preserve">Fuel poor services </t>
  </si>
  <si>
    <t>Governor intervention</t>
  </si>
  <si>
    <t>Total connection services</t>
  </si>
  <si>
    <t xml:space="preserve">Repex activity </t>
  </si>
  <si>
    <t>T1 length decommissioned</t>
  </si>
  <si>
    <t>Outturn Workload (&lt;=3")</t>
  </si>
  <si>
    <t>Outturn Workload ( 4" + 5")</t>
  </si>
  <si>
    <t>Outturn Workload (6" + 7")</t>
  </si>
  <si>
    <t>Outturn Workload ( 8" )</t>
  </si>
  <si>
    <t>T2a length decommissioned</t>
  </si>
  <si>
    <t>Length in respect of diameter band n (&gt;8&lt;10 inches)</t>
  </si>
  <si>
    <t>Length in respect of diameter band n (10&lt;=12 inches)</t>
  </si>
  <si>
    <t>Length in respect of diameter band n (&gt;12&lt;18 inches)</t>
  </si>
  <si>
    <t>T2b length decommissioned</t>
  </si>
  <si>
    <t>T3 length decommissioned</t>
  </si>
  <si>
    <t>Diversions decommissioned</t>
  </si>
  <si>
    <t>Steel length decommissioned</t>
  </si>
  <si>
    <t>Tier 1 only</t>
  </si>
  <si>
    <t>Other length decommissioned</t>
  </si>
  <si>
    <t>No. of services transferred</t>
  </si>
  <si>
    <t>No. of services relaid</t>
  </si>
  <si>
    <t xml:space="preserve">1.06 Performance Snapshot </t>
  </si>
  <si>
    <t>Performance Snapshop</t>
  </si>
  <si>
    <t xml:space="preserve">Network </t>
  </si>
  <si>
    <t xml:space="preserve">Customers </t>
  </si>
  <si>
    <t>Directly connected to network</t>
  </si>
  <si>
    <t>Domestic Customers</t>
  </si>
  <si>
    <t>Non-Domestic Customers</t>
  </si>
  <si>
    <t xml:space="preserve">Pipeline </t>
  </si>
  <si>
    <t xml:space="preserve">Length </t>
  </si>
  <si>
    <t xml:space="preserve">All pressure tiers </t>
  </si>
  <si>
    <t xml:space="preserve">Km </t>
  </si>
  <si>
    <t xml:space="preserve">Reliability </t>
  </si>
  <si>
    <t>Delivery 24/7/365</t>
  </si>
  <si>
    <t>%</t>
  </si>
  <si>
    <t xml:space="preserve">Customer interruptions </t>
  </si>
  <si>
    <t xml:space="preserve">Unplanned </t>
  </si>
  <si>
    <t xml:space="preserve"> Excluding  major incidents</t>
  </si>
  <si>
    <t xml:space="preserve">Customers affected </t>
  </si>
  <si>
    <t>% per number of total customers</t>
  </si>
  <si>
    <t xml:space="preserve">Average duration in minutes </t>
  </si>
  <si>
    <t xml:space="preserve">Major incidents </t>
  </si>
  <si>
    <t xml:space="preserve">Customers Affected </t>
  </si>
  <si>
    <t>Number incidents: Customers Effected</t>
  </si>
  <si>
    <t>Customer Satisfaction</t>
  </si>
  <si>
    <t>`</t>
  </si>
  <si>
    <t>Customer Satisfaction + unplanned interruptions</t>
  </si>
  <si>
    <t>score out of 10</t>
  </si>
  <si>
    <t>Ofgem target (9.37)</t>
  </si>
  <si>
    <t>Customer Satisfaction + planned work</t>
  </si>
  <si>
    <t>Ofgem target (8.51)</t>
  </si>
  <si>
    <t>Customer Satisfaction + connections</t>
  </si>
  <si>
    <t>Ofgem target (8.38)</t>
  </si>
  <si>
    <t>Complaints metric</t>
  </si>
  <si>
    <t>scoring of complaints resolution</t>
  </si>
  <si>
    <t>Ofgem target + need to be below 5.0</t>
  </si>
  <si>
    <t xml:space="preserve">Connections </t>
  </si>
  <si>
    <t>% of all quotes issued within timescales set</t>
  </si>
  <si>
    <t>Ofgem target</t>
  </si>
  <si>
    <t>% of jobs substantially completed on date agreed with the customer</t>
  </si>
  <si>
    <t xml:space="preserve">Social Obligations </t>
  </si>
  <si>
    <t>Fuel Poor Connections made in year</t>
  </si>
  <si>
    <t>% of Fuel poor connections to date to RIIO2 target</t>
  </si>
  <si>
    <t>% better than target</t>
  </si>
  <si>
    <t>Comparator</t>
  </si>
  <si>
    <t>Safety</t>
  </si>
  <si>
    <t xml:space="preserve">Attend Uncontrolled escape in 1 hr </t>
  </si>
  <si>
    <t>% achieved</t>
  </si>
  <si>
    <t>Ofgem target is 97%</t>
  </si>
  <si>
    <t xml:space="preserve">Attend Controlled escape in 2 hrs </t>
  </si>
  <si>
    <t>Environmental Impact</t>
  </si>
  <si>
    <t>Reduction in shrinkage in year (gas emmissions)</t>
  </si>
  <si>
    <t>Volume (GWh)</t>
  </si>
  <si>
    <t>Shrinkage actuals compared to shrinkage volume at start of GD2</t>
  </si>
  <si>
    <t>Improved shrinkage %</t>
  </si>
  <si>
    <t xml:space="preserve">Renewable gas connections </t>
  </si>
  <si>
    <t>Number : Volume  (scmh)</t>
  </si>
  <si>
    <t xml:space="preserve">Financial </t>
  </si>
  <si>
    <t>Totex operating costs</t>
  </si>
  <si>
    <t>Ofgem Target</t>
  </si>
  <si>
    <t>% Totex spend compared to allowance</t>
  </si>
  <si>
    <t>Other pass through costs</t>
  </si>
  <si>
    <t>GROSS</t>
  </si>
  <si>
    <t>CUSTOMER CONTRIBUTIONS / COST RECOVERIES</t>
  </si>
  <si>
    <t>NET</t>
  </si>
  <si>
    <t>RIIO-GD2</t>
  </si>
  <si>
    <t>Work Management</t>
  </si>
  <si>
    <t>Holder Demolition</t>
  </si>
  <si>
    <t>Land Remediation</t>
  </si>
  <si>
    <t>Work Execution</t>
  </si>
  <si>
    <t>Emergency</t>
  </si>
  <si>
    <t>Repair</t>
  </si>
  <si>
    <t>Maintenance</t>
  </si>
  <si>
    <t>SIUs</t>
  </si>
  <si>
    <t>ODA</t>
  </si>
  <si>
    <t xml:space="preserve">Load </t>
  </si>
  <si>
    <t xml:space="preserve"> LTS, Storage and Entry</t>
  </si>
  <si>
    <t xml:space="preserve"> Connections</t>
  </si>
  <si>
    <t xml:space="preserve"> Reinforcement</t>
  </si>
  <si>
    <t xml:space="preserve">Non Load </t>
  </si>
  <si>
    <t xml:space="preserve"> Governors</t>
  </si>
  <si>
    <t xml:space="preserve"> Other Network Capex</t>
  </si>
  <si>
    <t xml:space="preserve"> IT</t>
  </si>
  <si>
    <t xml:space="preserve"> Vehicles</t>
  </si>
  <si>
    <t xml:space="preserve"> Other Non Network Capex</t>
  </si>
  <si>
    <t xml:space="preserve"> SIU</t>
  </si>
  <si>
    <t>NARM - Costs</t>
  </si>
  <si>
    <t>Filters</t>
  </si>
  <si>
    <t>Slamshut/ Regulators</t>
  </si>
  <si>
    <t>Pre-heating</t>
  </si>
  <si>
    <t>Odorisation &amp; Metering</t>
  </si>
  <si>
    <t xml:space="preserve">Other cost </t>
  </si>
  <si>
    <t>Uncertainty Mechanisms  - Net costs</t>
  </si>
  <si>
    <t>Capex (Other)</t>
  </si>
  <si>
    <t>Baseline Allowed NARM Allowance</t>
  </si>
  <si>
    <t>NARMt</t>
  </si>
  <si>
    <t>Cyber resilience OT Allowance</t>
  </si>
  <si>
    <r>
      <t>CROTA</t>
    </r>
    <r>
      <rPr>
        <vertAlign val="subscript"/>
        <sz val="12"/>
        <color theme="1"/>
        <rFont val="Verdana"/>
        <family val="2"/>
      </rPr>
      <t>t</t>
    </r>
  </si>
  <si>
    <t>Updated based on cyber decision of 30/09/2024</t>
  </si>
  <si>
    <t>Cyber resilience IT Allowance</t>
  </si>
  <si>
    <r>
      <t>CRITA</t>
    </r>
    <r>
      <rPr>
        <vertAlign val="subscript"/>
        <sz val="12"/>
        <color theme="1"/>
        <rFont val="Verdana"/>
        <family val="2"/>
      </rPr>
      <t>t</t>
    </r>
  </si>
  <si>
    <t>Physical security Allowance</t>
  </si>
  <si>
    <r>
      <t>PSUPA</t>
    </r>
    <r>
      <rPr>
        <vertAlign val="subscript"/>
        <sz val="10"/>
        <rFont val="Verdana"/>
        <family val="2"/>
      </rPr>
      <t>t</t>
    </r>
  </si>
  <si>
    <t>Net zero and Re-opener development fund Allowance</t>
  </si>
  <si>
    <r>
      <t>RDFA</t>
    </r>
    <r>
      <rPr>
        <vertAlign val="subscript"/>
        <sz val="10"/>
        <rFont val="Verdana"/>
        <family val="2"/>
      </rPr>
      <t>t</t>
    </r>
  </si>
  <si>
    <t>Baseline Activity Volume (&lt;3")</t>
  </si>
  <si>
    <t>BVi</t>
  </si>
  <si>
    <t>Baseline Activity Volume ( 4" - 5")</t>
  </si>
  <si>
    <t>Baseline Activity Volume ( 6" - 7")</t>
  </si>
  <si>
    <t>Baseline Activity Volume ( 8")</t>
  </si>
  <si>
    <t>Allowed Unit Cost  (&lt;3")</t>
  </si>
  <si>
    <t>Ci</t>
  </si>
  <si>
    <t>Allowed Unit Cost  ( 4" - 5")</t>
  </si>
  <si>
    <t>Allowed Unit Cost ( 6" - 7")</t>
  </si>
  <si>
    <t>Allowed Unit Cost ( 8")</t>
  </si>
  <si>
    <t>Tier 1 Mains Baseline Value for the Regulatory Year</t>
  </si>
  <si>
    <t>TIMRAt</t>
  </si>
  <si>
    <t xml:space="preserve">Tier 1 Mains Baseline Value across all years </t>
  </si>
  <si>
    <t>TIMRA</t>
  </si>
  <si>
    <t>Baseline Activity Volume - Relay</t>
  </si>
  <si>
    <t>No. interventions</t>
  </si>
  <si>
    <t>Baseline Activity Volume - Test &amp; Transfer</t>
  </si>
  <si>
    <t>Allowed Unit Cost - Relay</t>
  </si>
  <si>
    <t>£/intervention 18/19 prices</t>
  </si>
  <si>
    <t>Allowed Unit Cost - Test &amp; Transfer</t>
  </si>
  <si>
    <t>Tier 1 Services Baseline Value</t>
  </si>
  <si>
    <t>TISRAt</t>
  </si>
  <si>
    <t>£mil 18/19 prices</t>
  </si>
  <si>
    <t xml:space="preserve">Tier 1 Services Baseline Value across all years </t>
  </si>
  <si>
    <t>TISRA</t>
  </si>
  <si>
    <t>Allowance</t>
  </si>
  <si>
    <r>
      <t>CAPA</t>
    </r>
    <r>
      <rPr>
        <vertAlign val="subscript"/>
        <sz val="10"/>
        <rFont val="Verdana"/>
        <family val="2"/>
      </rPr>
      <t>t</t>
    </r>
  </si>
  <si>
    <t>Number of units  Allowed (OTT) - Large Van</t>
  </si>
  <si>
    <t>OTT</t>
  </si>
  <si>
    <t>No. of units</t>
  </si>
  <si>
    <t>Number of units  Allowed (OTT) - Medium Van</t>
  </si>
  <si>
    <t>Number of units  Allowed (OTT) - Small Van</t>
  </si>
  <si>
    <t>Number of units  Allowed (OTT) - Support Van</t>
  </si>
  <si>
    <t>Number of units  Allowed (OTT) - 4x4</t>
  </si>
  <si>
    <t>Number of units  Allowed (OTT) -Electric vehicle charging point</t>
  </si>
  <si>
    <t>Unit Cost (£) Allowed (An) - Large Van</t>
  </si>
  <si>
    <t>An</t>
  </si>
  <si>
    <t>Unit Cost (£) Allowed (An) - Medium Van</t>
  </si>
  <si>
    <t>Unit Cost (£) Allowed (An) - Small Van</t>
  </si>
  <si>
    <t>Unit Cost (£) Allowed (An) - Support Van</t>
  </si>
  <si>
    <t>Unit Cost (£) Allowed (An) - 4x4</t>
  </si>
  <si>
    <t>Unit Cost (£) Allowed (An) - Electric vehicle charging point</t>
  </si>
  <si>
    <t>Commercial fleet allowances – OTCA</t>
  </si>
  <si>
    <t>OTCA</t>
  </si>
  <si>
    <t>Gas Holder demolition unit cost of £0.66m</t>
  </si>
  <si>
    <t>PWFAt</t>
  </si>
  <si>
    <t>LMPAt</t>
  </si>
  <si>
    <t>IPRAt</t>
  </si>
  <si>
    <t>Unit cost for each IP service reconfiguration</t>
  </si>
  <si>
    <t>IPSR</t>
  </si>
  <si>
    <t>Target No. of IP service reconfiguration</t>
  </si>
  <si>
    <t>IPST</t>
  </si>
  <si>
    <t>Total intermediate pressure reconfiguration allowance during the PCP</t>
  </si>
  <si>
    <t xml:space="preserve">RPMAt </t>
  </si>
  <si>
    <t>BMIAt</t>
  </si>
  <si>
    <t>GERAt</t>
  </si>
  <si>
    <t xml:space="preserve">Maximum number of Delivered FPNES Connections </t>
  </si>
  <si>
    <t>Fuel Poor Individual Connection Cost</t>
  </si>
  <si>
    <t>Updated using RIIO-2 Final Determinations</t>
  </si>
  <si>
    <t>The specific matrix cost for Domestic Connections</t>
  </si>
  <si>
    <t>UC</t>
  </si>
  <si>
    <t>£/ service connection 18/19 prices</t>
  </si>
  <si>
    <t>The specific matrix cost for Mains Commissioned</t>
  </si>
  <si>
    <t>UM</t>
  </si>
  <si>
    <t>£/ km 18/19 prices</t>
  </si>
  <si>
    <t xml:space="preserve">Reward score </t>
  </si>
  <si>
    <t>CSATU</t>
  </si>
  <si>
    <t>Fixed value</t>
  </si>
  <si>
    <t>Max reward</t>
  </si>
  <si>
    <t>CSAMAX</t>
  </si>
  <si>
    <t xml:space="preserve">Penalty score </t>
  </si>
  <si>
    <t>CSAT</t>
  </si>
  <si>
    <t>Max penalty</t>
  </si>
  <si>
    <t>CSAMIN</t>
  </si>
  <si>
    <t>CSBTU</t>
  </si>
  <si>
    <t>CSBMAX</t>
  </si>
  <si>
    <t>CSBT</t>
  </si>
  <si>
    <t>CSBMIN</t>
  </si>
  <si>
    <t>CSCTU</t>
  </si>
  <si>
    <t>CSCMAX</t>
  </si>
  <si>
    <t>CSCT</t>
  </si>
  <si>
    <t>CSCMIN</t>
  </si>
  <si>
    <t>CMMINt</t>
  </si>
  <si>
    <t xml:space="preserve">Penalty Target score </t>
  </si>
  <si>
    <t>CMTt</t>
  </si>
  <si>
    <t>MOB Riser Unplanned Interruptions Minimum Performance Level (Cadent only)</t>
  </si>
  <si>
    <t>UIMMS</t>
  </si>
  <si>
    <t>minutes</t>
  </si>
  <si>
    <t>Non-MOB Riser Unplanned Interruptions Minimum Performance Level (Cadent only)</t>
  </si>
  <si>
    <t>UINMS</t>
  </si>
  <si>
    <t>MOB Riser Unplanned Interruptions Excessive Deterioration Level (Cadent only)</t>
  </si>
  <si>
    <t>UIMED</t>
  </si>
  <si>
    <t>Non-MOB Riser Unplanned Interruptions Excessive Deterioration Level (Cadent only)</t>
  </si>
  <si>
    <t>UINED</t>
  </si>
  <si>
    <t>Unplanned Interruptions Minimum Performance Level</t>
  </si>
  <si>
    <t>UIMS</t>
  </si>
  <si>
    <t>Unplanned Interruptions Excessive Deterioration Level</t>
  </si>
  <si>
    <t>UIED</t>
  </si>
  <si>
    <t>Ex Ante Base Revenue</t>
  </si>
  <si>
    <t>EABR</t>
  </si>
  <si>
    <t>Totex Incentive Strength</t>
  </si>
  <si>
    <t>TIS</t>
  </si>
  <si>
    <t>Gas Price Conversion Factor</t>
  </si>
  <si>
    <t>CF</t>
  </si>
  <si>
    <t>Reward of £0.305m for each CSW Project completed</t>
  </si>
  <si>
    <t>CSWP</t>
  </si>
  <si>
    <t>Maximum Network innovation Allowance</t>
  </si>
  <si>
    <t>TNIAt</t>
  </si>
  <si>
    <t>Expenditure cap for Company Specific VCMA projects</t>
  </si>
  <si>
    <t>VCMCSCt</t>
  </si>
  <si>
    <t>Expenditure cap for Collaborative VCMA projects</t>
  </si>
  <si>
    <t>VCMCLCt</t>
  </si>
  <si>
    <t>Updated based on cyber decision of 20/12/2024</t>
  </si>
  <si>
    <t>Updated based on cyber decision of 23/12/2024</t>
  </si>
  <si>
    <t>Updated based on cyber decision of 20/11/2024</t>
  </si>
  <si>
    <r>
      <t>NARM</t>
    </r>
    <r>
      <rPr>
        <vertAlign val="subscript"/>
        <sz val="10"/>
        <color theme="1"/>
        <rFont val="Verdana"/>
        <family val="2"/>
      </rPr>
      <t>t</t>
    </r>
  </si>
  <si>
    <t>SpC 3.1</t>
  </si>
  <si>
    <t>NARM value to be forecast by the licensee (or directed by the authority)</t>
  </si>
  <si>
    <t>Allowance Ex-Ante</t>
  </si>
  <si>
    <r>
      <t>CROTA</t>
    </r>
    <r>
      <rPr>
        <vertAlign val="subscript"/>
        <sz val="10"/>
        <color theme="1"/>
        <rFont val="Verdana"/>
        <family val="2"/>
      </rPr>
      <t>t</t>
    </r>
  </si>
  <si>
    <t>SpC 3.2, Part A</t>
  </si>
  <si>
    <r>
      <t>CROTRA</t>
    </r>
    <r>
      <rPr>
        <vertAlign val="subscript"/>
        <sz val="10"/>
        <rFont val="Verdana"/>
        <family val="2"/>
      </rPr>
      <t>t</t>
    </r>
  </si>
  <si>
    <t>Value to be forecast by the licensee (or directed by the authority)</t>
  </si>
  <si>
    <r>
      <t>CROT</t>
    </r>
    <r>
      <rPr>
        <b/>
        <vertAlign val="subscript"/>
        <sz val="10"/>
        <rFont val="Verdana"/>
        <family val="2"/>
      </rPr>
      <t>t</t>
    </r>
  </si>
  <si>
    <t>SpC 3.2</t>
  </si>
  <si>
    <r>
      <t>CRITA</t>
    </r>
    <r>
      <rPr>
        <vertAlign val="subscript"/>
        <sz val="10"/>
        <color theme="1"/>
        <rFont val="Verdana"/>
        <family val="2"/>
      </rPr>
      <t>t</t>
    </r>
  </si>
  <si>
    <t>SpC 3.3, Part A</t>
  </si>
  <si>
    <r>
      <t>CRITRA</t>
    </r>
    <r>
      <rPr>
        <vertAlign val="subscript"/>
        <sz val="10"/>
        <rFont val="Verdana"/>
        <family val="2"/>
      </rPr>
      <t>t</t>
    </r>
  </si>
  <si>
    <r>
      <t>CRIT</t>
    </r>
    <r>
      <rPr>
        <b/>
        <vertAlign val="subscript"/>
        <sz val="10"/>
        <rFont val="Verdana"/>
        <family val="2"/>
      </rPr>
      <t>t</t>
    </r>
  </si>
  <si>
    <t>SpC 3.3</t>
  </si>
  <si>
    <t>Physical security Price Control Deliverable</t>
  </si>
  <si>
    <t>SpC 3.4, Part A</t>
  </si>
  <si>
    <r>
      <t>PSUPRA</t>
    </r>
    <r>
      <rPr>
        <vertAlign val="subscript"/>
        <sz val="10"/>
        <rFont val="Verdana"/>
        <family val="2"/>
      </rPr>
      <t>t</t>
    </r>
  </si>
  <si>
    <r>
      <t>PSUP</t>
    </r>
    <r>
      <rPr>
        <b/>
        <vertAlign val="subscript"/>
        <sz val="10"/>
        <rFont val="Verdana"/>
        <family val="2"/>
      </rPr>
      <t>t</t>
    </r>
  </si>
  <si>
    <t>SpC 3.4</t>
  </si>
  <si>
    <r>
      <t>RDF</t>
    </r>
    <r>
      <rPr>
        <i/>
        <vertAlign val="subscript"/>
        <sz val="11"/>
        <color theme="1"/>
        <rFont val="Verdana"/>
        <family val="2"/>
      </rPr>
      <t>t</t>
    </r>
    <r>
      <rPr>
        <i/>
        <sz val="11"/>
        <color theme="1"/>
        <rFont val="Verdana"/>
        <family val="2"/>
      </rPr>
      <t xml:space="preserve"> = RDFA</t>
    </r>
    <r>
      <rPr>
        <i/>
        <vertAlign val="subscript"/>
        <sz val="11"/>
        <color theme="1"/>
        <rFont val="Verdana"/>
        <family val="2"/>
      </rPr>
      <t>t</t>
    </r>
    <r>
      <rPr>
        <i/>
        <sz val="11"/>
        <color theme="1"/>
        <rFont val="Verdana"/>
        <family val="2"/>
      </rPr>
      <t xml:space="preserve"> – RDFR</t>
    </r>
    <r>
      <rPr>
        <i/>
        <vertAlign val="subscript"/>
        <sz val="11"/>
        <color theme="1"/>
        <rFont val="Verdana"/>
        <family val="2"/>
      </rPr>
      <t>t</t>
    </r>
  </si>
  <si>
    <t>SpC 3.5, Part A</t>
  </si>
  <si>
    <r>
      <t>RDFR</t>
    </r>
    <r>
      <rPr>
        <vertAlign val="subscript"/>
        <sz val="10"/>
        <rFont val="Verdana"/>
        <family val="2"/>
      </rPr>
      <t>t</t>
    </r>
  </si>
  <si>
    <r>
      <t>RDF</t>
    </r>
    <r>
      <rPr>
        <b/>
        <vertAlign val="subscript"/>
        <sz val="10"/>
        <rFont val="Verdana"/>
        <family val="2"/>
      </rPr>
      <t>t</t>
    </r>
  </si>
  <si>
    <t>SpC 3.5</t>
  </si>
  <si>
    <t>Tier 1 Mains decommissioned Price Control Deliverable</t>
  </si>
  <si>
    <t>Outturn Workload (&lt;3")</t>
  </si>
  <si>
    <r>
      <t>DV</t>
    </r>
    <r>
      <rPr>
        <vertAlign val="subscript"/>
        <sz val="10"/>
        <rFont val="Verdana"/>
        <family val="2"/>
      </rPr>
      <t>i</t>
    </r>
  </si>
  <si>
    <t>SpC 3.10, Part A</t>
  </si>
  <si>
    <t>Outturn Workload ( 4" - 5")</t>
  </si>
  <si>
    <t>Outturn Workload (6" - 7")</t>
  </si>
  <si>
    <r>
      <t>BV</t>
    </r>
    <r>
      <rPr>
        <vertAlign val="subscript"/>
        <sz val="10"/>
        <rFont val="Verdana"/>
        <family val="2"/>
      </rPr>
      <t>i</t>
    </r>
  </si>
  <si>
    <r>
      <t>C</t>
    </r>
    <r>
      <rPr>
        <vertAlign val="subscript"/>
        <sz val="10"/>
        <rFont val="Verdana"/>
        <family val="2"/>
      </rPr>
      <t>i</t>
    </r>
  </si>
  <si>
    <r>
      <t>TIMRA</t>
    </r>
    <r>
      <rPr>
        <vertAlign val="subscript"/>
        <sz val="10"/>
        <rFont val="Verdana"/>
        <family val="2"/>
      </rPr>
      <t>t</t>
    </r>
  </si>
  <si>
    <r>
      <t>T1MD</t>
    </r>
    <r>
      <rPr>
        <b/>
        <vertAlign val="subscript"/>
        <sz val="10"/>
        <rFont val="Verdana"/>
        <family val="2"/>
      </rPr>
      <t>t</t>
    </r>
  </si>
  <si>
    <t>SpC 3.10</t>
  </si>
  <si>
    <t>Tier 1 Services Repex Price Control Deliverable</t>
  </si>
  <si>
    <r>
      <t xml:space="preserve">, </t>
    </r>
    <r>
      <rPr>
        <sz val="12"/>
        <color theme="1"/>
        <rFont val="Cambria Math"/>
        <family val="1"/>
      </rPr>
      <t>1)</t>
    </r>
  </si>
  <si>
    <t>Outturn Workload - Relay</t>
  </si>
  <si>
    <r>
      <t>DV</t>
    </r>
    <r>
      <rPr>
        <vertAlign val="subscript"/>
        <sz val="10"/>
        <color theme="1"/>
        <rFont val="Verdana"/>
        <family val="2"/>
      </rPr>
      <t>i</t>
    </r>
  </si>
  <si>
    <t>SpC 3.11, Part A</t>
  </si>
  <si>
    <t>Outturn Workload - Test &amp; Transfer</t>
  </si>
  <si>
    <r>
      <t>BV</t>
    </r>
    <r>
      <rPr>
        <vertAlign val="subscript"/>
        <sz val="10"/>
        <color theme="1"/>
        <rFont val="Verdana"/>
        <family val="2"/>
      </rPr>
      <t>i</t>
    </r>
  </si>
  <si>
    <t>Funded Volume Multiplier</t>
  </si>
  <si>
    <t>FVM</t>
  </si>
  <si>
    <r>
      <t>C</t>
    </r>
    <r>
      <rPr>
        <vertAlign val="subscript"/>
        <sz val="10"/>
        <color theme="1"/>
        <rFont val="Verdana"/>
        <family val="2"/>
      </rPr>
      <t>i</t>
    </r>
  </si>
  <si>
    <r>
      <t>TISRA</t>
    </r>
    <r>
      <rPr>
        <vertAlign val="subscript"/>
        <sz val="10"/>
        <color theme="1"/>
        <rFont val="Verdana"/>
        <family val="2"/>
      </rPr>
      <t>t</t>
    </r>
  </si>
  <si>
    <r>
      <t>TISR</t>
    </r>
    <r>
      <rPr>
        <b/>
        <vertAlign val="subscript"/>
        <sz val="10"/>
        <color theme="1"/>
        <rFont val="Verdana"/>
        <family val="2"/>
      </rPr>
      <t>t</t>
    </r>
  </si>
  <si>
    <t>SpC 3.11</t>
  </si>
  <si>
    <t>SpC 3.12, Part A</t>
  </si>
  <si>
    <r>
      <t>CAPR</t>
    </r>
    <r>
      <rPr>
        <vertAlign val="subscript"/>
        <sz val="10"/>
        <rFont val="Verdana"/>
        <family val="2"/>
      </rPr>
      <t>t</t>
    </r>
  </si>
  <si>
    <r>
      <t>CAP</t>
    </r>
    <r>
      <rPr>
        <b/>
        <vertAlign val="subscript"/>
        <sz val="10"/>
        <rFont val="Verdana"/>
        <family val="2"/>
      </rPr>
      <t>t</t>
    </r>
  </si>
  <si>
    <t>SpC 3.12</t>
  </si>
  <si>
    <t>Commercial fleet Price Control Deliverable</t>
  </si>
  <si>
    <r>
      <t>OTCA</t>
    </r>
    <r>
      <rPr>
        <vertAlign val="subscript"/>
        <sz val="10"/>
        <rFont val="Verdana"/>
        <family val="2"/>
      </rPr>
      <t>t</t>
    </r>
  </si>
  <si>
    <t>SpC 3.13, Part A</t>
  </si>
  <si>
    <t>LINKED TO TABLE 3</t>
  </si>
  <si>
    <r>
      <t>OTCR</t>
    </r>
    <r>
      <rPr>
        <vertAlign val="subscript"/>
        <sz val="10"/>
        <rFont val="Verdana"/>
        <family val="2"/>
      </rPr>
      <t>t</t>
    </r>
  </si>
  <si>
    <t xml:space="preserve">STEP 1 - Licensee should hardcode the actual values for previous years </t>
  </si>
  <si>
    <r>
      <t>OTC</t>
    </r>
    <r>
      <rPr>
        <b/>
        <vertAlign val="subscript"/>
        <sz val="10"/>
        <rFont val="Verdana"/>
        <family val="2"/>
      </rPr>
      <t>t</t>
    </r>
  </si>
  <si>
    <t>SpC 3.13</t>
  </si>
  <si>
    <t xml:space="preserve">Select Company </t>
  </si>
  <si>
    <t>Step 2 - Select company</t>
  </si>
  <si>
    <t>Year</t>
  </si>
  <si>
    <t xml:space="preserve">Step 3 - Select year </t>
  </si>
  <si>
    <t>TABLE 1 - INPUT INTO YELLOW INPUT CELLS AS RELEVANT TO EACH COMPANY</t>
  </si>
  <si>
    <t>Vehicle category (n)</t>
  </si>
  <si>
    <t>Number of units  Allowed (OTT)</t>
  </si>
  <si>
    <t>Actual Number of Units (OTD)</t>
  </si>
  <si>
    <t>OTT - OTD</t>
  </si>
  <si>
    <r>
      <t>Unit Cost (£) Allowed (A</t>
    </r>
    <r>
      <rPr>
        <b/>
        <vertAlign val="subscript"/>
        <sz val="12"/>
        <color theme="1"/>
        <rFont val="Cambria"/>
        <family val="1"/>
      </rPr>
      <t>n</t>
    </r>
    <r>
      <rPr>
        <b/>
        <sz val="12"/>
        <color theme="1"/>
        <rFont val="Cambria"/>
        <family val="1"/>
      </rPr>
      <t>)</t>
    </r>
  </si>
  <si>
    <t xml:space="preserve">OTCR(£ mil) </t>
  </si>
  <si>
    <t>Large Van</t>
  </si>
  <si>
    <t>Medium Van</t>
  </si>
  <si>
    <t>Small Van</t>
  </si>
  <si>
    <t>Support Van</t>
  </si>
  <si>
    <t>4x4</t>
  </si>
  <si>
    <t>Electric vehicle charging point</t>
  </si>
  <si>
    <t>EoE Total</t>
  </si>
  <si>
    <t>Lon Total</t>
  </si>
  <si>
    <t>NW Total</t>
  </si>
  <si>
    <t>WM Total</t>
  </si>
  <si>
    <t>Northern Gas Networks Ltd Total</t>
  </si>
  <si>
    <t>Scotland Gas Networks plc Total</t>
  </si>
  <si>
    <t>Southern Gas Networks plc Total</t>
  </si>
  <si>
    <t>Wales &amp; West Utilities Total</t>
  </si>
  <si>
    <t>TABLE 2 (OTCR from Table 1 for selected company and Regulatory Year)</t>
  </si>
  <si>
    <t>Commercial fleet – OTCR (£m)</t>
  </si>
  <si>
    <t>OTCR</t>
  </si>
  <si>
    <t>EOE</t>
  </si>
  <si>
    <t xml:space="preserve">TABLE 3 - License Values </t>
  </si>
  <si>
    <t>Commercial fleet allowances – OTCA (£m) 2018/19 prices</t>
  </si>
  <si>
    <t xml:space="preserve">Total Allowance </t>
  </si>
  <si>
    <t>Gas Holder demolitions Price Control Deliverable [WWU and NGN only]</t>
  </si>
  <si>
    <t>Number of Gas Holders owned by the licensee on 31 March 2026 that it did not fully demolish</t>
  </si>
  <si>
    <t>GH</t>
  </si>
  <si>
    <t>SpC 3.25, Part A</t>
  </si>
  <si>
    <r>
      <t>GHRR</t>
    </r>
    <r>
      <rPr>
        <b/>
        <vertAlign val="subscript"/>
        <sz val="10"/>
        <rFont val="Verdana"/>
        <family val="2"/>
      </rPr>
      <t>t</t>
    </r>
    <r>
      <rPr>
        <b/>
        <sz val="10"/>
        <rFont val="Verdana"/>
        <family val="2"/>
      </rPr>
      <t xml:space="preserve"> </t>
    </r>
  </si>
  <si>
    <t>SpC 3.25</t>
  </si>
  <si>
    <r>
      <t>PWF</t>
    </r>
    <r>
      <rPr>
        <i/>
        <vertAlign val="subscript"/>
        <sz val="11"/>
        <color theme="1"/>
        <rFont val="Verdana"/>
        <family val="2"/>
      </rPr>
      <t>t</t>
    </r>
    <r>
      <rPr>
        <i/>
        <sz val="11"/>
        <color theme="1"/>
        <rFont val="Verdana"/>
        <family val="2"/>
      </rPr>
      <t xml:space="preserve"> =  PWFA</t>
    </r>
    <r>
      <rPr>
        <i/>
        <vertAlign val="subscript"/>
        <sz val="11"/>
        <color theme="1"/>
        <rFont val="Verdana"/>
        <family val="2"/>
      </rPr>
      <t>t</t>
    </r>
    <r>
      <rPr>
        <i/>
        <sz val="11"/>
        <color theme="1"/>
        <rFont val="Verdana"/>
        <family val="2"/>
      </rPr>
      <t xml:space="preserve"> - PWFR</t>
    </r>
    <r>
      <rPr>
        <i/>
        <vertAlign val="subscript"/>
        <sz val="11"/>
        <color theme="1"/>
        <rFont val="Verdana"/>
        <family val="2"/>
      </rPr>
      <t>t</t>
    </r>
  </si>
  <si>
    <r>
      <t>PWFA</t>
    </r>
    <r>
      <rPr>
        <vertAlign val="subscript"/>
        <sz val="10"/>
        <rFont val="Verdana"/>
        <family val="2"/>
      </rPr>
      <t>t</t>
    </r>
  </si>
  <si>
    <t>SpC 3.26, Part A</t>
  </si>
  <si>
    <r>
      <t>PWFR</t>
    </r>
    <r>
      <rPr>
        <vertAlign val="subscript"/>
        <sz val="10"/>
        <rFont val="Verdana"/>
        <family val="2"/>
      </rPr>
      <t>t</t>
    </r>
  </si>
  <si>
    <r>
      <t>PWF</t>
    </r>
    <r>
      <rPr>
        <b/>
        <vertAlign val="subscript"/>
        <sz val="10"/>
        <rFont val="Verdana"/>
        <family val="2"/>
      </rPr>
      <t>t</t>
    </r>
  </si>
  <si>
    <t>SpC 3.26</t>
  </si>
  <si>
    <r>
      <t>LMP</t>
    </r>
    <r>
      <rPr>
        <i/>
        <vertAlign val="subscript"/>
        <sz val="11"/>
        <color theme="1"/>
        <rFont val="Verdana"/>
        <family val="2"/>
      </rPr>
      <t>t</t>
    </r>
    <r>
      <rPr>
        <i/>
        <sz val="11"/>
        <color theme="1"/>
        <rFont val="Verdana"/>
        <family val="2"/>
      </rPr>
      <t xml:space="preserve"> =  LMPAt - LMPRt</t>
    </r>
  </si>
  <si>
    <r>
      <t>LMPA</t>
    </r>
    <r>
      <rPr>
        <vertAlign val="subscript"/>
        <sz val="10"/>
        <rFont val="Verdana"/>
        <family val="2"/>
      </rPr>
      <t>t</t>
    </r>
  </si>
  <si>
    <t>SpC 3.27, Part A</t>
  </si>
  <si>
    <r>
      <t>LMPR</t>
    </r>
    <r>
      <rPr>
        <vertAlign val="subscript"/>
        <sz val="10"/>
        <rFont val="Verdana"/>
        <family val="2"/>
      </rPr>
      <t>t</t>
    </r>
  </si>
  <si>
    <r>
      <t>LMP</t>
    </r>
    <r>
      <rPr>
        <b/>
        <vertAlign val="subscript"/>
        <sz val="10"/>
        <rFont val="Verdana"/>
        <family val="2"/>
      </rPr>
      <t>t</t>
    </r>
    <r>
      <rPr>
        <b/>
        <sz val="10"/>
        <rFont val="Verdana"/>
        <family val="2"/>
      </rPr>
      <t xml:space="preserve"> </t>
    </r>
  </si>
  <si>
    <t>SpC 3.27</t>
  </si>
  <si>
    <t>IPRt =  IPRAt - IPRRt</t>
  </si>
  <si>
    <r>
      <t>IPRA</t>
    </r>
    <r>
      <rPr>
        <vertAlign val="subscript"/>
        <sz val="10"/>
        <rFont val="Verdana"/>
        <family val="2"/>
      </rPr>
      <t>t</t>
    </r>
  </si>
  <si>
    <t>SpC 3.28, Part A</t>
  </si>
  <si>
    <r>
      <t>IPRR</t>
    </r>
    <r>
      <rPr>
        <vertAlign val="subscript"/>
        <sz val="10"/>
        <rFont val="Verdana"/>
        <family val="2"/>
      </rPr>
      <t>t</t>
    </r>
  </si>
  <si>
    <r>
      <t>IPR</t>
    </r>
    <r>
      <rPr>
        <b/>
        <vertAlign val="subscript"/>
        <sz val="10"/>
        <rFont val="Verdana"/>
        <family val="2"/>
      </rPr>
      <t>t</t>
    </r>
    <r>
      <rPr>
        <b/>
        <sz val="10"/>
        <rFont val="Verdana"/>
        <family val="2"/>
      </rPr>
      <t xml:space="preserve"> </t>
    </r>
  </si>
  <si>
    <t>SpC 3.28</t>
  </si>
  <si>
    <t>Number of IP Service Reconfigurations completed during PCP as of 31 March 2026</t>
  </si>
  <si>
    <t>IPSD</t>
  </si>
  <si>
    <r>
      <t>IPRR</t>
    </r>
    <r>
      <rPr>
        <vertAlign val="subscript"/>
        <sz val="10"/>
        <color theme="1"/>
        <rFont val="Verdana"/>
        <family val="2"/>
      </rPr>
      <t>t</t>
    </r>
  </si>
  <si>
    <t>RPMt =  RPMAt - RPMRt</t>
  </si>
  <si>
    <r>
      <t>RPMA</t>
    </r>
    <r>
      <rPr>
        <vertAlign val="subscript"/>
        <sz val="10"/>
        <rFont val="Verdana"/>
        <family val="2"/>
      </rPr>
      <t>t</t>
    </r>
    <r>
      <rPr>
        <sz val="10"/>
        <rFont val="Verdana"/>
        <family val="2"/>
      </rPr>
      <t xml:space="preserve"> </t>
    </r>
  </si>
  <si>
    <t>SpC 3.29, Part A</t>
  </si>
  <si>
    <r>
      <t>RPMR</t>
    </r>
    <r>
      <rPr>
        <vertAlign val="subscript"/>
        <sz val="10"/>
        <rFont val="Verdana"/>
        <family val="2"/>
      </rPr>
      <t>t</t>
    </r>
    <r>
      <rPr>
        <sz val="10"/>
        <rFont val="Verdana"/>
        <family val="2"/>
      </rPr>
      <t xml:space="preserve"> </t>
    </r>
  </si>
  <si>
    <r>
      <t>RPM</t>
    </r>
    <r>
      <rPr>
        <b/>
        <vertAlign val="subscript"/>
        <sz val="10"/>
        <rFont val="Verdana"/>
        <family val="2"/>
      </rPr>
      <t>t</t>
    </r>
    <r>
      <rPr>
        <b/>
        <sz val="10"/>
        <rFont val="Verdana"/>
        <family val="2"/>
      </rPr>
      <t xml:space="preserve"> </t>
    </r>
  </si>
  <si>
    <t>SpC 3.29</t>
  </si>
  <si>
    <t>BMIt =  BMIAt - BMIRt</t>
  </si>
  <si>
    <r>
      <t>BMIA</t>
    </r>
    <r>
      <rPr>
        <vertAlign val="subscript"/>
        <sz val="10"/>
        <rFont val="Verdana"/>
        <family val="2"/>
      </rPr>
      <t>t</t>
    </r>
  </si>
  <si>
    <t>SpC 3.30, Part A</t>
  </si>
  <si>
    <r>
      <t>BMIR</t>
    </r>
    <r>
      <rPr>
        <vertAlign val="subscript"/>
        <sz val="10"/>
        <rFont val="Verdana"/>
        <family val="2"/>
      </rPr>
      <t>t</t>
    </r>
    <r>
      <rPr>
        <sz val="10"/>
        <rFont val="Verdana"/>
        <family val="2"/>
      </rPr>
      <t xml:space="preserve"> </t>
    </r>
  </si>
  <si>
    <r>
      <t>BMI</t>
    </r>
    <r>
      <rPr>
        <b/>
        <vertAlign val="subscript"/>
        <sz val="10"/>
        <rFont val="Verdana"/>
        <family val="2"/>
      </rPr>
      <t>t</t>
    </r>
    <r>
      <rPr>
        <b/>
        <sz val="10"/>
        <rFont val="Verdana"/>
        <family val="2"/>
      </rPr>
      <t xml:space="preserve"> </t>
    </r>
  </si>
  <si>
    <t>SpC 3.30</t>
  </si>
  <si>
    <r>
      <t>GER</t>
    </r>
    <r>
      <rPr>
        <i/>
        <vertAlign val="subscript"/>
        <sz val="11"/>
        <color theme="1"/>
        <rFont val="Verdana"/>
        <family val="2"/>
      </rPr>
      <t>t</t>
    </r>
    <r>
      <rPr>
        <i/>
        <sz val="11"/>
        <color theme="1"/>
        <rFont val="Verdana"/>
        <family val="2"/>
      </rPr>
      <t xml:space="preserve"> =  GERAt - GERRt</t>
    </r>
  </si>
  <si>
    <r>
      <t>GERA</t>
    </r>
    <r>
      <rPr>
        <vertAlign val="subscript"/>
        <sz val="10"/>
        <rFont val="Verdana"/>
        <family val="2"/>
      </rPr>
      <t>t</t>
    </r>
  </si>
  <si>
    <t>SpC 3.31, Part A</t>
  </si>
  <si>
    <r>
      <t>GERR</t>
    </r>
    <r>
      <rPr>
        <vertAlign val="subscript"/>
        <sz val="10"/>
        <rFont val="Verdana"/>
        <family val="2"/>
      </rPr>
      <t>t</t>
    </r>
  </si>
  <si>
    <r>
      <t>GER</t>
    </r>
    <r>
      <rPr>
        <b/>
        <vertAlign val="subscript"/>
        <sz val="10"/>
        <rFont val="Verdana"/>
        <family val="2"/>
      </rPr>
      <t>t</t>
    </r>
  </si>
  <si>
    <t>SpC 3.31</t>
  </si>
  <si>
    <t>Fuel Poor Network Extension Scheme volume driver</t>
  </si>
  <si>
    <t>Number of Delivered FPNES Connections in Regulatory Year t</t>
  </si>
  <si>
    <r>
      <t>DC</t>
    </r>
    <r>
      <rPr>
        <vertAlign val="subscript"/>
        <sz val="10"/>
        <rFont val="Verdana"/>
        <family val="2"/>
      </rPr>
      <t>t</t>
    </r>
  </si>
  <si>
    <t xml:space="preserve">Number of Delivered FPNES Connections </t>
  </si>
  <si>
    <t>DC</t>
  </si>
  <si>
    <t>Value as directed by Authority</t>
  </si>
  <si>
    <r>
      <t>FPM</t>
    </r>
    <r>
      <rPr>
        <vertAlign val="subscript"/>
        <sz val="10"/>
        <rFont val="Verdana"/>
        <family val="2"/>
      </rPr>
      <t>t</t>
    </r>
  </si>
  <si>
    <r>
      <t>FPA</t>
    </r>
    <r>
      <rPr>
        <b/>
        <vertAlign val="subscript"/>
        <sz val="10"/>
        <rFont val="Verdana"/>
        <family val="2"/>
      </rPr>
      <t>t</t>
    </r>
  </si>
  <si>
    <t>SpC 3.14</t>
  </si>
  <si>
    <t>Domestic Connections volume driver</t>
  </si>
  <si>
    <t>Number of Domestic Connections the licensee has delivered</t>
  </si>
  <si>
    <r>
      <t>VC</t>
    </r>
    <r>
      <rPr>
        <vertAlign val="subscript"/>
        <sz val="10"/>
        <rFont val="Verdana"/>
        <family val="2"/>
      </rPr>
      <t>t</t>
    </r>
  </si>
  <si>
    <t>SpC 3.15, PART A</t>
  </si>
  <si>
    <t xml:space="preserve">The length of Mains Commissioned in kilometres </t>
  </si>
  <si>
    <r>
      <t>VM</t>
    </r>
    <r>
      <rPr>
        <vertAlign val="subscript"/>
        <sz val="10"/>
        <rFont val="Verdana"/>
        <family val="2"/>
      </rPr>
      <t>t</t>
    </r>
  </si>
  <si>
    <r>
      <t>CA</t>
    </r>
    <r>
      <rPr>
        <b/>
        <vertAlign val="subscript"/>
        <sz val="10"/>
        <rFont val="Verdana"/>
        <family val="2"/>
      </rPr>
      <t>t</t>
    </r>
  </si>
  <si>
    <t>SpC 3.15</t>
  </si>
  <si>
    <t>Tier 2A mains and services replacement volume driver</t>
  </si>
  <si>
    <r>
      <t>L</t>
    </r>
    <r>
      <rPr>
        <vertAlign val="subscript"/>
        <sz val="10"/>
        <color theme="1"/>
        <rFont val="Verdana"/>
        <family val="2"/>
      </rPr>
      <t>n,t</t>
    </r>
  </si>
  <si>
    <r>
      <t>U</t>
    </r>
    <r>
      <rPr>
        <vertAlign val="subscript"/>
        <sz val="10"/>
        <color theme="1"/>
        <rFont val="Verdana"/>
        <family val="2"/>
      </rPr>
      <t>n,t</t>
    </r>
  </si>
  <si>
    <r>
      <t>RE</t>
    </r>
    <r>
      <rPr>
        <b/>
        <vertAlign val="subscript"/>
        <sz val="10"/>
        <color theme="1"/>
        <rFont val="Verdana"/>
        <family val="2"/>
      </rPr>
      <t>t</t>
    </r>
  </si>
  <si>
    <t>2.03 Re-openers</t>
  </si>
  <si>
    <r>
      <t>CROTO</t>
    </r>
    <r>
      <rPr>
        <vertAlign val="subscript"/>
        <sz val="10"/>
        <color theme="1"/>
        <rFont val="Verdana"/>
        <family val="2"/>
      </rPr>
      <t>t</t>
    </r>
  </si>
  <si>
    <t>Value to be forecast by the licensee in line with the re-opener pipeline log (or directed by the authority)</t>
  </si>
  <si>
    <r>
      <t>CROTRO</t>
    </r>
    <r>
      <rPr>
        <vertAlign val="subscript"/>
        <sz val="10"/>
        <rFont val="Verdana"/>
        <family val="2"/>
      </rPr>
      <t>t</t>
    </r>
  </si>
  <si>
    <t>Has the value zero unless otherwise directed by the authority</t>
  </si>
  <si>
    <r>
      <t>CROTRE</t>
    </r>
    <r>
      <rPr>
        <b/>
        <vertAlign val="subscript"/>
        <sz val="10"/>
        <rFont val="Verdana"/>
        <family val="2"/>
      </rPr>
      <t>t</t>
    </r>
  </si>
  <si>
    <r>
      <t>CRITO</t>
    </r>
    <r>
      <rPr>
        <vertAlign val="subscript"/>
        <sz val="10"/>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</si>
  <si>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</si>
  <si>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</si>
  <si>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</si>
  <si>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</si>
  <si>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</si>
  <si>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</si>
  <si>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Net zero Re-opener</t>
  </si>
  <si>
    <r>
      <t>NZ</t>
    </r>
    <r>
      <rPr>
        <vertAlign val="subscript"/>
        <sz val="10"/>
        <rFont val="Verdana"/>
        <family val="2"/>
      </rPr>
      <t>t</t>
    </r>
    <r>
      <rPr>
        <sz val="10"/>
        <rFont val="Verdana"/>
        <family val="2"/>
      </rPr>
      <t xml:space="preserve"> = NZO</t>
    </r>
    <r>
      <rPr>
        <vertAlign val="subscript"/>
        <sz val="10"/>
        <rFont val="Verdana"/>
        <family val="2"/>
      </rPr>
      <t>t</t>
    </r>
    <r>
      <rPr>
        <sz val="10"/>
        <rFont val="Verdana"/>
        <family val="2"/>
      </rPr>
      <t xml:space="preserve">  -  NZRO</t>
    </r>
    <r>
      <rPr>
        <vertAlign val="subscript"/>
        <sz val="10"/>
        <rFont val="Verdana"/>
        <family val="2"/>
      </rPr>
      <t>t</t>
    </r>
  </si>
  <si>
    <r>
      <t>NZO</t>
    </r>
    <r>
      <rPr>
        <vertAlign val="subscript"/>
        <sz val="10"/>
        <rFont val="Verdana"/>
        <family val="2"/>
      </rPr>
      <t>t</t>
    </r>
  </si>
  <si>
    <t>SpC 3.6, Part B</t>
  </si>
  <si>
    <r>
      <t>NZRO</t>
    </r>
    <r>
      <rPr>
        <vertAlign val="subscript"/>
        <sz val="10"/>
        <rFont val="Verdana"/>
        <family val="2"/>
      </rPr>
      <t>t</t>
    </r>
  </si>
  <si>
    <r>
      <t>NZ</t>
    </r>
    <r>
      <rPr>
        <b/>
        <vertAlign val="subscript"/>
        <sz val="10"/>
        <rFont val="Verdana"/>
        <family val="2"/>
      </rPr>
      <t>t</t>
    </r>
  </si>
  <si>
    <t>SpC 3.6</t>
  </si>
  <si>
    <t>NOITOt</t>
  </si>
  <si>
    <t>SpC 3.7</t>
  </si>
  <si>
    <t>NOITROt</t>
  </si>
  <si>
    <r>
      <t>NOITRE</t>
    </r>
    <r>
      <rPr>
        <b/>
        <vertAlign val="subscript"/>
        <sz val="10"/>
        <rFont val="Verdana"/>
        <family val="2"/>
      </rPr>
      <t>t</t>
    </r>
  </si>
  <si>
    <r>
      <t>CAM</t>
    </r>
    <r>
      <rPr>
        <b/>
        <vertAlign val="subscript"/>
        <sz val="10"/>
        <rFont val="Verdana"/>
        <family val="2"/>
      </rPr>
      <t>t</t>
    </r>
  </si>
  <si>
    <t>SpC 3.8</t>
  </si>
  <si>
    <r>
      <t>NZP</t>
    </r>
    <r>
      <rPr>
        <b/>
        <vertAlign val="subscript"/>
        <sz val="10"/>
        <rFont val="Verdana"/>
        <family val="2"/>
      </rPr>
      <t>t</t>
    </r>
  </si>
  <si>
    <t>SpC 3.9</t>
  </si>
  <si>
    <r>
      <t>REP</t>
    </r>
    <r>
      <rPr>
        <b/>
        <vertAlign val="subscript"/>
        <sz val="10"/>
        <rFont val="Verdana"/>
        <family val="2"/>
      </rPr>
      <t>t</t>
    </r>
  </si>
  <si>
    <t>SpC 3.17</t>
  </si>
  <si>
    <r>
      <t>STUB</t>
    </r>
    <r>
      <rPr>
        <b/>
        <vertAlign val="subscript"/>
        <sz val="10"/>
        <rFont val="Verdana"/>
        <family val="2"/>
      </rPr>
      <t>t</t>
    </r>
  </si>
  <si>
    <t>SpC 3.18</t>
  </si>
  <si>
    <r>
      <t>HPRA</t>
    </r>
    <r>
      <rPr>
        <b/>
        <vertAlign val="subscript"/>
        <sz val="10"/>
        <rFont val="Verdana"/>
        <family val="2"/>
      </rPr>
      <t>t</t>
    </r>
  </si>
  <si>
    <t>SpC 3.19</t>
  </si>
  <si>
    <r>
      <t>DIV</t>
    </r>
    <r>
      <rPr>
        <b/>
        <vertAlign val="subscript"/>
        <sz val="10"/>
        <rFont val="Verdana"/>
        <family val="2"/>
      </rPr>
      <t>t</t>
    </r>
  </si>
  <si>
    <t>SpC 3.20</t>
  </si>
  <si>
    <r>
      <t>MOBS</t>
    </r>
    <r>
      <rPr>
        <b/>
        <vertAlign val="subscript"/>
        <sz val="10"/>
        <rFont val="Verdana"/>
        <family val="2"/>
      </rPr>
      <t>t</t>
    </r>
  </si>
  <si>
    <t>SpC 3.21</t>
  </si>
  <si>
    <r>
      <t>NLLR</t>
    </r>
    <r>
      <rPr>
        <b/>
        <vertAlign val="subscript"/>
        <sz val="10"/>
        <rFont val="Verdana"/>
        <family val="2"/>
      </rPr>
      <t>t</t>
    </r>
  </si>
  <si>
    <t>SpC 3.22</t>
  </si>
  <si>
    <r>
      <t>SMR</t>
    </r>
    <r>
      <rPr>
        <b/>
        <vertAlign val="subscript"/>
        <sz val="10"/>
        <rFont val="Verdana"/>
        <family val="2"/>
      </rPr>
      <t>t</t>
    </r>
  </si>
  <si>
    <t>SpC 3.23</t>
  </si>
  <si>
    <r>
      <t>STW</t>
    </r>
    <r>
      <rPr>
        <b/>
        <vertAlign val="subscript"/>
        <sz val="10"/>
        <rFont val="Verdana"/>
        <family val="2"/>
      </rPr>
      <t>t</t>
    </r>
  </si>
  <si>
    <t>SpC 3.24</t>
  </si>
  <si>
    <t>2.04 Pass through Costs</t>
  </si>
  <si>
    <t>FORECAST BASED ON MARCH OBR UPDATE</t>
  </si>
  <si>
    <t>CHECK</t>
  </si>
  <si>
    <r>
      <t>PT</t>
    </r>
    <r>
      <rPr>
        <b/>
        <vertAlign val="subscript"/>
        <sz val="10"/>
        <color theme="1"/>
        <rFont val="Verdana"/>
        <family val="2"/>
      </rPr>
      <t>t</t>
    </r>
    <r>
      <rPr>
        <b/>
        <sz val="10"/>
        <color theme="1"/>
        <rFont val="Verdana"/>
        <family val="2"/>
      </rPr>
      <t xml:space="preserve">  =  RB</t>
    </r>
    <r>
      <rPr>
        <b/>
        <vertAlign val="subscript"/>
        <sz val="10"/>
        <color theme="1"/>
        <rFont val="Verdana"/>
        <family val="2"/>
      </rPr>
      <t>t</t>
    </r>
    <r>
      <rPr>
        <b/>
        <sz val="10"/>
        <color theme="1"/>
        <rFont val="Verdana"/>
        <family val="2"/>
      </rPr>
      <t xml:space="preserve">  +  LF</t>
    </r>
    <r>
      <rPr>
        <b/>
        <vertAlign val="subscript"/>
        <sz val="10"/>
        <color theme="1"/>
        <rFont val="Verdana"/>
        <family val="2"/>
      </rPr>
      <t>t</t>
    </r>
    <r>
      <rPr>
        <b/>
        <sz val="10"/>
        <color theme="1"/>
        <rFont val="Verdana"/>
        <family val="2"/>
      </rPr>
      <t xml:space="preserve">  +  PD</t>
    </r>
    <r>
      <rPr>
        <b/>
        <vertAlign val="subscript"/>
        <sz val="10"/>
        <color theme="1"/>
        <rFont val="Verdana"/>
        <family val="2"/>
      </rPr>
      <t>t</t>
    </r>
    <r>
      <rPr>
        <b/>
        <sz val="10"/>
        <color theme="1"/>
        <rFont val="Verdana"/>
        <family val="2"/>
      </rPr>
      <t xml:space="preserve">  +  EDE</t>
    </r>
    <r>
      <rPr>
        <b/>
        <vertAlign val="subscript"/>
        <sz val="10"/>
        <color theme="1"/>
        <rFont val="Verdana"/>
        <family val="2"/>
      </rPr>
      <t>t</t>
    </r>
    <r>
      <rPr>
        <b/>
        <sz val="10"/>
        <color theme="1"/>
        <rFont val="Verdana"/>
        <family val="2"/>
      </rPr>
      <t xml:space="preserve"> + </t>
    </r>
    <r>
      <rPr>
        <b/>
        <sz val="10"/>
        <rFont val="Verdana"/>
        <family val="2"/>
      </rPr>
      <t>TPWI</t>
    </r>
    <r>
      <rPr>
        <b/>
        <vertAlign val="subscript"/>
        <sz val="10"/>
        <rFont val="Verdana"/>
        <family val="2"/>
      </rPr>
      <t>t</t>
    </r>
    <r>
      <rPr>
        <b/>
        <sz val="10"/>
        <rFont val="Verdana"/>
        <family val="2"/>
      </rPr>
      <t xml:space="preserve">  + </t>
    </r>
    <r>
      <rPr>
        <b/>
        <sz val="10"/>
        <color theme="1"/>
        <rFont val="Verdana"/>
        <family val="2"/>
      </rPr>
      <t>TG­</t>
    </r>
    <r>
      <rPr>
        <b/>
        <vertAlign val="subscript"/>
        <sz val="10"/>
        <color theme="1"/>
        <rFont val="Verdana"/>
        <family val="2"/>
      </rPr>
      <t>t</t>
    </r>
    <r>
      <rPr>
        <b/>
        <sz val="10"/>
        <color theme="1"/>
        <rFont val="Verdana"/>
        <family val="2"/>
      </rPr>
      <t xml:space="preserve">  + MP</t>
    </r>
    <r>
      <rPr>
        <b/>
        <vertAlign val="subscript"/>
        <sz val="10"/>
        <color theme="1"/>
        <rFont val="Verdana"/>
        <family val="2"/>
      </rPr>
      <t xml:space="preserve">t </t>
    </r>
    <r>
      <rPr>
        <b/>
        <sz val="10"/>
        <color theme="1"/>
        <rFont val="Verdana"/>
        <family val="2"/>
      </rPr>
      <t>+ CDSPt  + SL</t>
    </r>
    <r>
      <rPr>
        <b/>
        <vertAlign val="subscript"/>
        <sz val="10"/>
        <color theme="1"/>
        <rFont val="Verdana"/>
        <family val="2"/>
      </rPr>
      <t>t</t>
    </r>
    <r>
      <rPr>
        <b/>
        <sz val="10"/>
        <color theme="1"/>
        <rFont val="Verdana"/>
        <family val="2"/>
      </rPr>
      <t xml:space="preserve">  + EC</t>
    </r>
    <r>
      <rPr>
        <b/>
        <vertAlign val="subscript"/>
        <sz val="10"/>
        <color theme="1"/>
        <rFont val="Verdana"/>
        <family val="2"/>
      </rPr>
      <t>t</t>
    </r>
    <r>
      <rPr>
        <b/>
        <sz val="10"/>
        <color theme="1"/>
        <rFont val="Verdana"/>
        <family val="2"/>
      </rPr>
      <t xml:space="preserve"> +  SLDZ</t>
    </r>
    <r>
      <rPr>
        <b/>
        <vertAlign val="subscript"/>
        <sz val="10"/>
        <color theme="1"/>
        <rFont val="Verdana"/>
        <family val="2"/>
      </rPr>
      <t>t</t>
    </r>
  </si>
  <si>
    <r>
      <t>SL</t>
    </r>
    <r>
      <rPr>
        <vertAlign val="subscript"/>
        <sz val="10"/>
        <rFont val="Verdana"/>
        <family val="2"/>
      </rPr>
      <t>t</t>
    </r>
  </si>
  <si>
    <t>SpC 6.1</t>
  </si>
  <si>
    <t>£m nominal</t>
  </si>
  <si>
    <t>Licensed Activity</t>
  </si>
  <si>
    <r>
      <t>LF</t>
    </r>
    <r>
      <rPr>
        <vertAlign val="subscript"/>
        <sz val="10"/>
        <rFont val="Verdana"/>
        <family val="2"/>
      </rPr>
      <t>t</t>
    </r>
  </si>
  <si>
    <t>Prescribed Rates</t>
  </si>
  <si>
    <r>
      <t>RB</t>
    </r>
    <r>
      <rPr>
        <vertAlign val="subscript"/>
        <sz val="10"/>
        <rFont val="Verdana"/>
        <family val="2"/>
      </rPr>
      <t>t</t>
    </r>
  </si>
  <si>
    <t>Pension Scheme Established Deficit repair</t>
  </si>
  <si>
    <r>
      <t>EDE</t>
    </r>
    <r>
      <rPr>
        <vertAlign val="subscript"/>
        <sz val="10"/>
        <rFont val="Verdana"/>
        <family val="2"/>
      </rPr>
      <t>t</t>
    </r>
  </si>
  <si>
    <t>Distribution Network Pension Deficit Charge</t>
  </si>
  <si>
    <r>
      <t>PD</t>
    </r>
    <r>
      <rPr>
        <vertAlign val="subscript"/>
        <sz val="10"/>
        <rFont val="Verdana"/>
        <family val="2"/>
      </rPr>
      <t>t</t>
    </r>
  </si>
  <si>
    <t>Third Party Damage and Water Ingress Costs</t>
  </si>
  <si>
    <r>
      <t>TPWI</t>
    </r>
    <r>
      <rPr>
        <vertAlign val="subscript"/>
        <sz val="10"/>
        <rFont val="Verdana"/>
        <family val="2"/>
      </rPr>
      <t>t</t>
    </r>
  </si>
  <si>
    <t>Gas Illegally Taken</t>
  </si>
  <si>
    <r>
      <t>TG</t>
    </r>
    <r>
      <rPr>
        <vertAlign val="subscript"/>
        <sz val="10"/>
        <rFont val="Verdana"/>
        <family val="2"/>
      </rPr>
      <t>t</t>
    </r>
  </si>
  <si>
    <t>NTS Exit Flat Capacity Costs and NTS Exit Flex Capacity Costs</t>
  </si>
  <si>
    <r>
      <t>EC</t>
    </r>
    <r>
      <rPr>
        <vertAlign val="subscript"/>
        <sz val="10"/>
        <rFont val="Verdana"/>
        <family val="2"/>
      </rPr>
      <t>t</t>
    </r>
  </si>
  <si>
    <t>CDSP Costs</t>
  </si>
  <si>
    <r>
      <t>CDSP</t>
    </r>
    <r>
      <rPr>
        <vertAlign val="subscript"/>
        <sz val="10"/>
        <rFont val="Verdana"/>
        <family val="2"/>
      </rPr>
      <t>t</t>
    </r>
  </si>
  <si>
    <t>Miscellaneous pass-through</t>
  </si>
  <si>
    <r>
      <t>MP</t>
    </r>
    <r>
      <rPr>
        <vertAlign val="subscript"/>
        <sz val="10"/>
        <rFont val="Verdana"/>
        <family val="2"/>
      </rPr>
      <t>t</t>
    </r>
  </si>
  <si>
    <t>Stranraer LDZ [SGN Scotland only]</t>
  </si>
  <si>
    <r>
      <t>SLDZ</t>
    </r>
    <r>
      <rPr>
        <vertAlign val="subscript"/>
        <sz val="10"/>
        <rFont val="Verdana"/>
        <family val="2"/>
      </rPr>
      <t>t</t>
    </r>
  </si>
  <si>
    <r>
      <t>Third party damage and water ingress adjustment calculation (TPWI</t>
    </r>
    <r>
      <rPr>
        <b/>
        <vertAlign val="subscript"/>
        <sz val="10"/>
        <color theme="1"/>
        <rFont val="Verdana"/>
        <family val="2"/>
      </rPr>
      <t>t</t>
    </r>
    <r>
      <rPr>
        <b/>
        <sz val="10"/>
        <color theme="1"/>
        <rFont val="Verdana"/>
        <family val="2"/>
      </rPr>
      <t>)</t>
    </r>
  </si>
  <si>
    <t>Third party damage and water ingress costs</t>
  </si>
  <si>
    <r>
      <t>TPWR</t>
    </r>
    <r>
      <rPr>
        <vertAlign val="subscript"/>
        <sz val="10"/>
        <color theme="1"/>
        <rFont val="Verdana"/>
        <family val="2"/>
      </rPr>
      <t>t</t>
    </r>
  </si>
  <si>
    <t>SpC 6.1, Part C</t>
  </si>
  <si>
    <t>Ex-Ante Base revenue</t>
  </si>
  <si>
    <r>
      <t>EABR</t>
    </r>
    <r>
      <rPr>
        <vertAlign val="subscript"/>
        <sz val="10"/>
        <color theme="1"/>
        <rFont val="Verdana"/>
        <family val="2"/>
      </rPr>
      <t>t</t>
    </r>
  </si>
  <si>
    <t xml:space="preserve">Third party damage and water ingress adjustment </t>
  </si>
  <si>
    <r>
      <t>TPWI</t>
    </r>
    <r>
      <rPr>
        <b/>
        <vertAlign val="subscript"/>
        <sz val="10"/>
        <color theme="1"/>
        <rFont val="Verdana"/>
        <family val="2"/>
      </rPr>
      <t>t</t>
    </r>
  </si>
  <si>
    <t>NTS Exit Capacity Costs</t>
  </si>
  <si>
    <t>NTS Exit Flat Capacity Costs</t>
  </si>
  <si>
    <t>SpC 1.1</t>
  </si>
  <si>
    <t>NTS Exit Flex Capacity Costs</t>
  </si>
  <si>
    <r>
      <t>EC</t>
    </r>
    <r>
      <rPr>
        <b/>
        <vertAlign val="subscript"/>
        <sz val="10"/>
        <rFont val="Verdana"/>
        <family val="2"/>
      </rPr>
      <t>t</t>
    </r>
  </si>
  <si>
    <t xml:space="preserve"> -   </t>
  </si>
  <si>
    <t>Shrinkage Costs pass-through</t>
  </si>
  <si>
    <t>Actual Shrinkage Volume</t>
  </si>
  <si>
    <t>ASVt</t>
  </si>
  <si>
    <t>GWh</t>
  </si>
  <si>
    <t>calculated by GDNs through the Shrinkage model</t>
  </si>
  <si>
    <t>Gas price reference cost</t>
  </si>
  <si>
    <t>GPRCt</t>
  </si>
  <si>
    <t>£/GWh</t>
  </si>
  <si>
    <t>Shrinkage Costs</t>
  </si>
  <si>
    <r>
      <t>SL</t>
    </r>
    <r>
      <rPr>
        <b/>
        <vertAlign val="subscript"/>
        <sz val="10"/>
        <rFont val="Verdana"/>
        <family val="2"/>
      </rPr>
      <t>t</t>
    </r>
  </si>
  <si>
    <r>
      <t>ODI</t>
    </r>
    <r>
      <rPr>
        <b/>
        <vertAlign val="subscript"/>
        <sz val="10"/>
        <color theme="1"/>
        <rFont val="Verdana"/>
        <family val="2"/>
      </rPr>
      <t>t</t>
    </r>
    <r>
      <rPr>
        <b/>
        <sz val="10"/>
        <color theme="1"/>
        <rFont val="Verdana"/>
        <family val="2"/>
      </rPr>
      <t xml:space="preserve"> = CS</t>
    </r>
    <r>
      <rPr>
        <b/>
        <vertAlign val="subscript"/>
        <sz val="10"/>
        <color theme="1"/>
        <rFont val="Verdana"/>
        <family val="2"/>
      </rPr>
      <t>t</t>
    </r>
    <r>
      <rPr>
        <b/>
        <sz val="10"/>
        <color theme="1"/>
        <rFont val="Verdana"/>
        <family val="2"/>
      </rPr>
      <t xml:space="preserve"> + CM</t>
    </r>
    <r>
      <rPr>
        <b/>
        <vertAlign val="subscript"/>
        <sz val="10"/>
        <color theme="1"/>
        <rFont val="Verdana"/>
        <family val="2"/>
      </rPr>
      <t>t</t>
    </r>
    <r>
      <rPr>
        <b/>
        <sz val="10"/>
        <color theme="1"/>
        <rFont val="Verdana"/>
        <family val="2"/>
      </rPr>
      <t xml:space="preserve"> + SM</t>
    </r>
    <r>
      <rPr>
        <b/>
        <vertAlign val="subscript"/>
        <sz val="10"/>
        <color theme="1"/>
        <rFont val="Verdana"/>
        <family val="2"/>
      </rPr>
      <t>t</t>
    </r>
    <r>
      <rPr>
        <b/>
        <sz val="10"/>
        <color theme="1"/>
        <rFont val="Verdana"/>
        <family val="2"/>
      </rPr>
      <t xml:space="preserve"> + UIP</t>
    </r>
    <r>
      <rPr>
        <b/>
        <vertAlign val="subscript"/>
        <sz val="10"/>
        <color theme="1"/>
        <rFont val="Verdana"/>
        <family val="2"/>
      </rPr>
      <t>t</t>
    </r>
    <r>
      <rPr>
        <b/>
        <sz val="10"/>
        <color theme="1"/>
        <rFont val="Verdana"/>
        <family val="2"/>
      </rPr>
      <t xml:space="preserve"> + CSW</t>
    </r>
    <r>
      <rPr>
        <b/>
        <vertAlign val="subscript"/>
        <sz val="10"/>
        <color theme="1"/>
        <rFont val="Verdana"/>
        <family val="2"/>
      </rPr>
      <t>t</t>
    </r>
  </si>
  <si>
    <t>Customer Satisfaction Survey ODI</t>
  </si>
  <si>
    <r>
      <t>CS</t>
    </r>
    <r>
      <rPr>
        <vertAlign val="subscript"/>
        <sz val="10"/>
        <rFont val="Verdana"/>
        <family val="2"/>
      </rPr>
      <t>t</t>
    </r>
  </si>
  <si>
    <t>SpC 4.2</t>
  </si>
  <si>
    <t>Complaints metric ODI</t>
  </si>
  <si>
    <r>
      <t>CM</t>
    </r>
    <r>
      <rPr>
        <vertAlign val="subscript"/>
        <sz val="10"/>
        <rFont val="Verdana"/>
        <family val="2"/>
      </rPr>
      <t>t</t>
    </r>
  </si>
  <si>
    <t>SpC 4.3</t>
  </si>
  <si>
    <t>Unplanned Interruption Mean Duration ODI [NGN, SGN and WWU]</t>
  </si>
  <si>
    <r>
      <t>UIP</t>
    </r>
    <r>
      <rPr>
        <vertAlign val="subscript"/>
        <sz val="10"/>
        <rFont val="Verdana"/>
        <family val="2"/>
      </rPr>
      <t>t</t>
    </r>
  </si>
  <si>
    <t>SpC 4.5</t>
  </si>
  <si>
    <t>Unplanned Interruption Mean Duration ODI [Cadent only]</t>
  </si>
  <si>
    <t>SpC 4.6</t>
  </si>
  <si>
    <t>Shrinkage Management ODI</t>
  </si>
  <si>
    <r>
      <t>SM</t>
    </r>
    <r>
      <rPr>
        <vertAlign val="subscript"/>
        <sz val="10"/>
        <rFont val="Verdana"/>
        <family val="2"/>
      </rPr>
      <t>t</t>
    </r>
  </si>
  <si>
    <t>SpC 4.4</t>
  </si>
  <si>
    <t>Collaborative streetworks ODI [Cadent Lon &amp; EoE, SGN So only]</t>
  </si>
  <si>
    <r>
      <t>CSW</t>
    </r>
    <r>
      <rPr>
        <vertAlign val="subscript"/>
        <sz val="10"/>
        <rFont val="Verdana"/>
        <family val="2"/>
      </rPr>
      <t>t</t>
    </r>
  </si>
  <si>
    <t>SpC 4.7</t>
  </si>
  <si>
    <t>Total Output Delivery incentives</t>
  </si>
  <si>
    <r>
      <t>ODI</t>
    </r>
    <r>
      <rPr>
        <b/>
        <vertAlign val="subscript"/>
        <sz val="10"/>
        <color theme="1"/>
        <rFont val="Verdana"/>
        <family val="2"/>
      </rPr>
      <t>t</t>
    </r>
  </si>
  <si>
    <t>SpC 4.1</t>
  </si>
  <si>
    <r>
      <t>Customer Satisfaction Survey (CS</t>
    </r>
    <r>
      <rPr>
        <b/>
        <vertAlign val="subscript"/>
        <sz val="10"/>
        <color theme="1"/>
        <rFont val="Verdana"/>
        <family val="2"/>
      </rPr>
      <t>t</t>
    </r>
    <r>
      <rPr>
        <b/>
        <sz val="10"/>
        <color theme="1"/>
        <rFont val="Verdana"/>
        <family val="2"/>
      </rPr>
      <t>)</t>
    </r>
  </si>
  <si>
    <t>Special Condition 4.2</t>
  </si>
  <si>
    <t>Planned Supply interruptions element of survey</t>
  </si>
  <si>
    <r>
      <t>CSA</t>
    </r>
    <r>
      <rPr>
        <vertAlign val="subscript"/>
        <sz val="10"/>
        <rFont val="Verdana"/>
        <family val="2"/>
      </rPr>
      <t>t</t>
    </r>
  </si>
  <si>
    <t>Unplanned Supply interruptions element of survey</t>
  </si>
  <si>
    <r>
      <t>CSB</t>
    </r>
    <r>
      <rPr>
        <vertAlign val="subscript"/>
        <sz val="10"/>
        <rFont val="Verdana"/>
        <family val="2"/>
      </rPr>
      <t>t</t>
    </r>
  </si>
  <si>
    <t>Connections element of survey</t>
  </si>
  <si>
    <r>
      <t>CSC</t>
    </r>
    <r>
      <rPr>
        <vertAlign val="subscript"/>
        <sz val="10"/>
        <rFont val="Verdana"/>
        <family val="2"/>
      </rPr>
      <t>t</t>
    </r>
  </si>
  <si>
    <t xml:space="preserve">Customer Satisfaction Survey </t>
  </si>
  <si>
    <r>
      <t>CS</t>
    </r>
    <r>
      <rPr>
        <b/>
        <vertAlign val="subscript"/>
        <sz val="10"/>
        <rFont val="Verdana"/>
        <family val="2"/>
      </rPr>
      <t>t</t>
    </r>
  </si>
  <si>
    <r>
      <t>Planned Supply Interruptions (CSA</t>
    </r>
    <r>
      <rPr>
        <b/>
        <i/>
        <vertAlign val="subscript"/>
        <sz val="10"/>
        <color rgb="FFED0000"/>
        <rFont val="Verdana"/>
        <family val="2"/>
      </rPr>
      <t>t</t>
    </r>
    <r>
      <rPr>
        <b/>
        <i/>
        <sz val="10"/>
        <color rgb="FFED0000"/>
        <rFont val="Verdana"/>
        <family val="2"/>
      </rPr>
      <t>)</t>
    </r>
  </si>
  <si>
    <t xml:space="preserve">Reward - If score is higher than reward score: </t>
  </si>
  <si>
    <t>Performance Score</t>
  </si>
  <si>
    <r>
      <t>CSAS</t>
    </r>
    <r>
      <rPr>
        <vertAlign val="subscript"/>
        <sz val="10"/>
        <rFont val="Verdana"/>
        <family val="2"/>
      </rPr>
      <t>t</t>
    </r>
  </si>
  <si>
    <t>Ex ante base revenue</t>
  </si>
  <si>
    <t xml:space="preserve">Penalty - If score is lower than penalty score: </t>
  </si>
  <si>
    <t>CSAt</t>
  </si>
  <si>
    <r>
      <t xml:space="preserve"> Unplanned Supply Interruptions (CSB</t>
    </r>
    <r>
      <rPr>
        <b/>
        <i/>
        <vertAlign val="subscript"/>
        <sz val="10"/>
        <color rgb="FFED0000"/>
        <rFont val="Verdana"/>
        <family val="2"/>
      </rPr>
      <t>t</t>
    </r>
    <r>
      <rPr>
        <b/>
        <i/>
        <sz val="10"/>
        <color rgb="FFED0000"/>
        <rFont val="Verdana"/>
        <family val="2"/>
      </rPr>
      <t>)</t>
    </r>
  </si>
  <si>
    <r>
      <t>CSBS</t>
    </r>
    <r>
      <rPr>
        <vertAlign val="subscript"/>
        <sz val="10"/>
        <rFont val="Verdana"/>
        <family val="2"/>
      </rPr>
      <t>t</t>
    </r>
  </si>
  <si>
    <r>
      <t>Connections (CSC</t>
    </r>
    <r>
      <rPr>
        <b/>
        <i/>
        <vertAlign val="subscript"/>
        <sz val="10"/>
        <color rgb="FFED0000"/>
        <rFont val="Verdana"/>
        <family val="2"/>
      </rPr>
      <t>t</t>
    </r>
    <r>
      <rPr>
        <b/>
        <i/>
        <sz val="10"/>
        <color rgb="FFED0000"/>
        <rFont val="Verdana"/>
        <family val="2"/>
      </rPr>
      <t>)</t>
    </r>
  </si>
  <si>
    <r>
      <t>CSCS</t>
    </r>
    <r>
      <rPr>
        <vertAlign val="subscript"/>
        <sz val="10"/>
        <rFont val="Verdana"/>
        <family val="2"/>
      </rPr>
      <t>t</t>
    </r>
  </si>
  <si>
    <r>
      <t>Complaints metric performance adjustment (CM</t>
    </r>
    <r>
      <rPr>
        <b/>
        <vertAlign val="subscript"/>
        <sz val="10"/>
        <color theme="1"/>
        <rFont val="Verdana"/>
        <family val="2"/>
      </rPr>
      <t>t</t>
    </r>
    <r>
      <rPr>
        <b/>
        <sz val="10"/>
        <color theme="1"/>
        <rFont val="Verdana"/>
        <family val="2"/>
      </rPr>
      <t>)</t>
    </r>
  </si>
  <si>
    <t>Special Condition 4.3</t>
  </si>
  <si>
    <r>
      <t>EABR</t>
    </r>
    <r>
      <rPr>
        <vertAlign val="subscript"/>
        <sz val="10"/>
        <rFont val="Verdana"/>
        <family val="2"/>
      </rPr>
      <t>t</t>
    </r>
  </si>
  <si>
    <r>
      <t>CMMIN</t>
    </r>
    <r>
      <rPr>
        <vertAlign val="subscript"/>
        <sz val="10"/>
        <rFont val="Verdana"/>
        <family val="2"/>
      </rPr>
      <t>t</t>
    </r>
  </si>
  <si>
    <r>
      <t>CMT</t>
    </r>
    <r>
      <rPr>
        <vertAlign val="subscript"/>
        <sz val="10"/>
        <rFont val="Verdana"/>
        <family val="2"/>
      </rPr>
      <t>t</t>
    </r>
  </si>
  <si>
    <t xml:space="preserve">Complaints metric performance score </t>
  </si>
  <si>
    <r>
      <t>CMS</t>
    </r>
    <r>
      <rPr>
        <vertAlign val="subscript"/>
        <sz val="10"/>
        <rFont val="Verdana"/>
        <family val="2"/>
      </rPr>
      <t>t</t>
    </r>
  </si>
  <si>
    <t>Complaints metric performance adjustment</t>
  </si>
  <si>
    <r>
      <t>CM</t>
    </r>
    <r>
      <rPr>
        <b/>
        <vertAlign val="subscript"/>
        <sz val="10"/>
        <color theme="1"/>
        <rFont val="Verdana"/>
        <family val="2"/>
      </rPr>
      <t>t</t>
    </r>
  </si>
  <si>
    <r>
      <t>Complaints Metric Performace Score - (CMS</t>
    </r>
    <r>
      <rPr>
        <b/>
        <vertAlign val="subscript"/>
        <sz val="10"/>
        <color rgb="FFED0000"/>
        <rFont val="Verdana"/>
        <family val="2"/>
      </rPr>
      <t>t</t>
    </r>
    <r>
      <rPr>
        <b/>
        <sz val="10"/>
        <color rgb="FFED0000"/>
        <rFont val="Verdana"/>
        <family val="2"/>
      </rPr>
      <t xml:space="preserve">) </t>
    </r>
  </si>
  <si>
    <t xml:space="preserve">Percentage of Complaints unresolved by the end of the first Working Day after the day on which the Complaint was first received </t>
  </si>
  <si>
    <r>
      <t>PCUDPO</t>
    </r>
    <r>
      <rPr>
        <vertAlign val="subscript"/>
        <sz val="10"/>
        <rFont val="Verdana"/>
        <family val="2"/>
      </rPr>
      <t>t</t>
    </r>
  </si>
  <si>
    <t>Percentage of Complaints unresolved after the end of 31 Working Days from the end of the first Working Day after the day on which the Complaint was first received</t>
  </si>
  <si>
    <r>
      <t>PCUDPT</t>
    </r>
    <r>
      <rPr>
        <vertAlign val="subscript"/>
        <sz val="10"/>
        <rFont val="Verdana"/>
        <family val="2"/>
      </rPr>
      <t>t</t>
    </r>
  </si>
  <si>
    <t xml:space="preserve">Percentage of Repeat Complaints </t>
  </si>
  <si>
    <r>
      <t>PRC</t>
    </r>
    <r>
      <rPr>
        <vertAlign val="subscript"/>
        <sz val="10"/>
        <rFont val="Verdana"/>
        <family val="2"/>
      </rPr>
      <t>t</t>
    </r>
  </si>
  <si>
    <t xml:space="preserve">Percentage of total Complaints where the Ombudsman finds against the Licensee </t>
  </si>
  <si>
    <r>
      <t>POF</t>
    </r>
    <r>
      <rPr>
        <vertAlign val="subscript"/>
        <sz val="10"/>
        <rFont val="Verdana"/>
        <family val="2"/>
      </rPr>
      <t>t</t>
    </r>
  </si>
  <si>
    <t>Unplanned Interruptions (UIPt)</t>
  </si>
  <si>
    <t>Special Condition 4.5 and 4.6</t>
  </si>
  <si>
    <t>(applies to NGN, SGN &amp; WWU)</t>
  </si>
  <si>
    <t>(applies to Cadent)</t>
  </si>
  <si>
    <t>Unplanned Interruptions Mean Duration</t>
  </si>
  <si>
    <t>UIMD</t>
  </si>
  <si>
    <t>For completion by NGN, SGN &amp; WWU only</t>
  </si>
  <si>
    <t>note: licence values are expressed in hours, but need to be converted into minutes on this sheet</t>
  </si>
  <si>
    <t>MOB Riser Unplanned Interruptions Mean Duration (Cadent only)</t>
  </si>
  <si>
    <t>UIMMD</t>
  </si>
  <si>
    <t>For completion by Cadent only</t>
  </si>
  <si>
    <t>Non-MOB Riser Unplanned Interruptions Mean Duration (Cadent only)</t>
  </si>
  <si>
    <t>UINMD</t>
  </si>
  <si>
    <t>Unplanned Interruptions Incentive (NGN/SGN/WWU)</t>
  </si>
  <si>
    <r>
      <t>UIP</t>
    </r>
    <r>
      <rPr>
        <b/>
        <vertAlign val="subscript"/>
        <sz val="10"/>
        <color theme="1"/>
        <rFont val="Verdana"/>
        <family val="2"/>
      </rPr>
      <t>t</t>
    </r>
  </si>
  <si>
    <t>Unplanned Interruptions Incentive (Cadent)</t>
  </si>
  <si>
    <r>
      <t>UIP</t>
    </r>
    <r>
      <rPr>
        <b/>
        <vertAlign val="subscript"/>
        <sz val="10"/>
        <color rgb="FFED0000"/>
        <rFont val="Verdana"/>
        <family val="2"/>
      </rPr>
      <t>t</t>
    </r>
  </si>
  <si>
    <r>
      <t>Shrinkage Management (SM</t>
    </r>
    <r>
      <rPr>
        <b/>
        <vertAlign val="subscript"/>
        <sz val="10"/>
        <color theme="1"/>
        <rFont val="Verdana"/>
        <family val="2"/>
      </rPr>
      <t>t</t>
    </r>
    <r>
      <rPr>
        <b/>
        <sz val="10"/>
        <color theme="1"/>
        <rFont val="Verdana"/>
        <family val="2"/>
      </rPr>
      <t>)</t>
    </r>
  </si>
  <si>
    <t>Special Condition 4.4</t>
  </si>
  <si>
    <t>Actual Leakage Volume - LDZ 1</t>
  </si>
  <si>
    <t>ALV</t>
  </si>
  <si>
    <t>Entered by GDNs</t>
  </si>
  <si>
    <t>Gas Conditioning Baseline Volume - LDZ 1</t>
  </si>
  <si>
    <t>CBV</t>
  </si>
  <si>
    <t>calculated by GDNs through the Shrinkage and Leakage model</t>
  </si>
  <si>
    <t>Pressure Lower Deadband Volume - LDZ 1</t>
  </si>
  <si>
    <t>PLDV</t>
  </si>
  <si>
    <t>Pressure Upper Deadband Volume - LDZ 1</t>
  </si>
  <si>
    <t>PUDV</t>
  </si>
  <si>
    <t>Average Pressure Volume - LDZ 1</t>
  </si>
  <si>
    <t>AvPV</t>
  </si>
  <si>
    <t>Previous year values for AvPV should be restated to reflect updated price control period average pressure</t>
  </si>
  <si>
    <t>Actual Leakage Volume - LDZ 2</t>
  </si>
  <si>
    <t>Gas Conditioning Baseline Volume - LDZ 2</t>
  </si>
  <si>
    <t>Pressure Lower Deadband Volume - LDZ 2</t>
  </si>
  <si>
    <t>Pressure Upper Deadband Volume - LDZ 2</t>
  </si>
  <si>
    <t>Average Pressure Volume - LDZ 2</t>
  </si>
  <si>
    <t>Actual Leakage Volume - LDZ 3</t>
  </si>
  <si>
    <t>Gas Conditioning Baseline Volume - LDZ 3</t>
  </si>
  <si>
    <t>Pressure Lower Deadband Volume - LDZ 3</t>
  </si>
  <si>
    <t>Pressure Upper Deadband Volume - LDZ 3</t>
  </si>
  <si>
    <t>Average Pressure Volume - LDZ 3</t>
  </si>
  <si>
    <t>Actual Leakage Volume - LDZ 4</t>
  </si>
  <si>
    <t>Gas Conditioning Baseline Volume - LDZ 4</t>
  </si>
  <si>
    <t>Pressure Lower Deadband Volume - LDZ 4</t>
  </si>
  <si>
    <t>Pressure Upper Deadband Volume - LDZ 4</t>
  </si>
  <si>
    <t>Average Pressure Volume - LDZ 4</t>
  </si>
  <si>
    <t>Actual Leakage Volume - LDZ 5</t>
  </si>
  <si>
    <t>Gas Conditioning Baseline Volume - LDZ 5</t>
  </si>
  <si>
    <t>Pressure Lower Deadband Volume - LDZ 5</t>
  </si>
  <si>
    <t>Pressure Upper Deadband Volume - LDZ 5</t>
  </si>
  <si>
    <t>Average Pressure Volume - LDZ 5</t>
  </si>
  <si>
    <t>Actual Leakage Volume - whole network</t>
  </si>
  <si>
    <t>Gas Conditioning Baseline Volume - whole network</t>
  </si>
  <si>
    <t>Pressure Lower Deadband Volume - whole network</t>
  </si>
  <si>
    <t>Pressure Upper Deadband Volume - whole network</t>
  </si>
  <si>
    <t>Average Pressure Volume - whole network</t>
  </si>
  <si>
    <t>Number of Days in Regulatory Year</t>
  </si>
  <si>
    <t>n</t>
  </si>
  <si>
    <t>Forward Offer Price (sum of Closing Day Ahead Offer Prices)</t>
  </si>
  <si>
    <t>p/therm</t>
  </si>
  <si>
    <t>Non Traded Central Carbon Price (calendar year)</t>
  </si>
  <si>
    <t>CCP</t>
  </si>
  <si>
    <t>£/tCO2e</t>
  </si>
  <si>
    <t>source: BEIS - updated by Ofgem each year</t>
  </si>
  <si>
    <t>Non Traded Central Carbon Price (financial year)</t>
  </si>
  <si>
    <t>Pro-rated the BEIS values to provide financial year values. These will be shared with GDNs</t>
  </si>
  <si>
    <t>GWh:tCO2e Conversion Factor</t>
  </si>
  <si>
    <t>CCF</t>
  </si>
  <si>
    <t>Price Index 2018/19</t>
  </si>
  <si>
    <r>
      <t>PI</t>
    </r>
    <r>
      <rPr>
        <vertAlign val="subscript"/>
        <sz val="10"/>
        <color theme="1"/>
        <rFont val="Verdana"/>
        <family val="2"/>
      </rPr>
      <t>2018/19</t>
    </r>
  </si>
  <si>
    <t>Price Index</t>
  </si>
  <si>
    <t>PI</t>
  </si>
  <si>
    <t>Pressure Impact Volume</t>
  </si>
  <si>
    <t xml:space="preserve">PIV </t>
  </si>
  <si>
    <t>Gas Price Reference Cost</t>
  </si>
  <si>
    <t>GPRC</t>
  </si>
  <si>
    <t>£/GWh 18/19 prices</t>
  </si>
  <si>
    <t>Carbon Cost of Leakage</t>
  </si>
  <si>
    <t>CC</t>
  </si>
  <si>
    <t>Shrinkage Management Incentive</t>
  </si>
  <si>
    <r>
      <t>SM</t>
    </r>
    <r>
      <rPr>
        <b/>
        <vertAlign val="subscript"/>
        <sz val="10"/>
        <color theme="1"/>
        <rFont val="Verdana"/>
        <family val="2"/>
      </rPr>
      <t>t</t>
    </r>
  </si>
  <si>
    <t>Collaborative streetworks ODI  (CSWt) [Cadent Lon &amp; EoE, SGN So only]</t>
  </si>
  <si>
    <t>Special Condition 4.7</t>
  </si>
  <si>
    <t>Number of Collaborative Streetworks Projects completed</t>
  </si>
  <si>
    <r>
      <t>X</t>
    </r>
    <r>
      <rPr>
        <vertAlign val="subscript"/>
        <sz val="10"/>
        <rFont val="Verdana"/>
        <family val="2"/>
      </rPr>
      <t>t</t>
    </r>
  </si>
  <si>
    <r>
      <t>CSW</t>
    </r>
    <r>
      <rPr>
        <b/>
        <vertAlign val="subscript"/>
        <sz val="10"/>
        <rFont val="Verdana"/>
        <family val="2"/>
      </rPr>
      <t>t</t>
    </r>
  </si>
  <si>
    <r>
      <t>ORA</t>
    </r>
    <r>
      <rPr>
        <b/>
        <vertAlign val="subscript"/>
        <sz val="10"/>
        <color theme="1"/>
        <rFont val="Verdana"/>
        <family val="2"/>
      </rPr>
      <t>t</t>
    </r>
    <r>
      <rPr>
        <b/>
        <sz val="10"/>
        <color theme="1"/>
        <rFont val="Verdana"/>
        <family val="2"/>
      </rPr>
      <t xml:space="preserve"> = NIA</t>
    </r>
    <r>
      <rPr>
        <b/>
        <vertAlign val="subscript"/>
        <sz val="10"/>
        <color theme="1"/>
        <rFont val="Verdana"/>
        <family val="2"/>
      </rPr>
      <t>t</t>
    </r>
    <r>
      <rPr>
        <b/>
        <sz val="10"/>
        <color theme="1"/>
        <rFont val="Verdana"/>
        <family val="2"/>
      </rPr>
      <t xml:space="preserve"> + CNIA</t>
    </r>
    <r>
      <rPr>
        <b/>
        <vertAlign val="subscript"/>
        <sz val="10"/>
        <color theme="1"/>
        <rFont val="Verdana"/>
        <family val="2"/>
      </rPr>
      <t>t</t>
    </r>
    <r>
      <rPr>
        <b/>
        <sz val="10"/>
        <color theme="1"/>
        <rFont val="Verdana"/>
        <family val="2"/>
      </rPr>
      <t xml:space="preserve"> + VCM</t>
    </r>
    <r>
      <rPr>
        <b/>
        <vertAlign val="subscript"/>
        <sz val="10"/>
        <color theme="1"/>
        <rFont val="Verdana"/>
        <family val="2"/>
      </rPr>
      <t>t</t>
    </r>
  </si>
  <si>
    <t xml:space="preserve">RIIO-2 network innovation allowance </t>
  </si>
  <si>
    <r>
      <t>NIA</t>
    </r>
    <r>
      <rPr>
        <vertAlign val="subscript"/>
        <sz val="10"/>
        <color theme="1"/>
        <rFont val="Verdana"/>
        <family val="2"/>
      </rPr>
      <t>t</t>
    </r>
  </si>
  <si>
    <t>SpC 5.2</t>
  </si>
  <si>
    <t xml:space="preserve">Carry-over Network Innovation Allowance </t>
  </si>
  <si>
    <r>
      <t>CNIA</t>
    </r>
    <r>
      <rPr>
        <vertAlign val="subscript"/>
        <sz val="10"/>
        <color theme="1"/>
        <rFont val="Verdana"/>
        <family val="2"/>
      </rPr>
      <t>t</t>
    </r>
  </si>
  <si>
    <t>SpC 5.3</t>
  </si>
  <si>
    <t xml:space="preserve">Vulnerability and carbon monoxide allowance </t>
  </si>
  <si>
    <r>
      <t>VCM</t>
    </r>
    <r>
      <rPr>
        <vertAlign val="subscript"/>
        <sz val="10"/>
        <color theme="1"/>
        <rFont val="Verdana"/>
        <family val="2"/>
      </rPr>
      <t>t</t>
    </r>
  </si>
  <si>
    <t>SpC 5.4</t>
  </si>
  <si>
    <r>
      <t>ORA</t>
    </r>
    <r>
      <rPr>
        <b/>
        <vertAlign val="subscript"/>
        <sz val="10"/>
        <rFont val="Verdana"/>
        <family val="2"/>
      </rPr>
      <t>t</t>
    </r>
  </si>
  <si>
    <t>SpC 5.1</t>
  </si>
  <si>
    <t>Network Innovation Allowance</t>
  </si>
  <si>
    <t>Special Condition 5.2</t>
  </si>
  <si>
    <t>Network Innovation Allowance Calculation</t>
  </si>
  <si>
    <t>Total NIA Expenditure</t>
  </si>
  <si>
    <r>
      <t>NIAE</t>
    </r>
    <r>
      <rPr>
        <vertAlign val="subscript"/>
        <sz val="10"/>
        <color theme="1"/>
        <rFont val="Verdana"/>
        <family val="2"/>
      </rPr>
      <t>t</t>
    </r>
  </si>
  <si>
    <t>link to total of all expenditure on NIA activities/projects in the C&amp;V RRP</t>
  </si>
  <si>
    <r>
      <t>TNIA</t>
    </r>
    <r>
      <rPr>
        <vertAlign val="subscript"/>
        <sz val="10"/>
        <color theme="1"/>
        <rFont val="Verdana"/>
        <family val="2"/>
      </rPr>
      <t>t</t>
    </r>
  </si>
  <si>
    <t>Hydrogen innovation funding directed by the Authority</t>
  </si>
  <si>
    <r>
      <t>HYIN</t>
    </r>
    <r>
      <rPr>
        <vertAlign val="subscript"/>
        <sz val="10"/>
        <color theme="1"/>
        <rFont val="Verdana"/>
        <family val="2"/>
      </rPr>
      <t>t</t>
    </r>
  </si>
  <si>
    <t>value directed by the authority</t>
  </si>
  <si>
    <r>
      <t>Carry Over Network Innovation Allowance (CNIA</t>
    </r>
    <r>
      <rPr>
        <b/>
        <vertAlign val="subscript"/>
        <sz val="10"/>
        <color theme="1"/>
        <rFont val="Verdana"/>
        <family val="2"/>
      </rPr>
      <t>t</t>
    </r>
    <r>
      <rPr>
        <b/>
        <sz val="10"/>
        <color theme="1"/>
        <rFont val="Verdana"/>
        <family val="2"/>
      </rPr>
      <t>)</t>
    </r>
  </si>
  <si>
    <t>Special Condition 5.3</t>
  </si>
  <si>
    <t>Eligible CNIA Expenditure</t>
  </si>
  <si>
    <r>
      <t>ECNIA</t>
    </r>
    <r>
      <rPr>
        <vertAlign val="subscript"/>
        <sz val="10"/>
        <rFont val="Verdana"/>
        <family val="2"/>
      </rPr>
      <t>t</t>
    </r>
  </si>
  <si>
    <t>£m, nominal</t>
  </si>
  <si>
    <t>Links to total of all expenditure on CNIA activities/projects in the Cost RRP</t>
  </si>
  <si>
    <t>Unrecoverable CNIA Expenditure</t>
  </si>
  <si>
    <r>
      <t>CNIAR</t>
    </r>
    <r>
      <rPr>
        <vertAlign val="subscript"/>
        <sz val="10"/>
        <rFont val="Verdana"/>
        <family val="2"/>
      </rPr>
      <t>t</t>
    </r>
  </si>
  <si>
    <t>Value of any expenditure which a licensee cannot recover to be forecast by the licensee (or directed by the authority)</t>
  </si>
  <si>
    <r>
      <t>NIAV</t>
    </r>
    <r>
      <rPr>
        <i/>
        <vertAlign val="subscript"/>
        <sz val="10"/>
        <color theme="1"/>
        <rFont val="Verdana"/>
        <family val="2"/>
      </rPr>
      <t>2020/21</t>
    </r>
  </si>
  <si>
    <t>is calculated in accordance with Part B of Special Condition 1H of this licence as in force on 31 March 2021;</t>
  </si>
  <si>
    <r>
      <t>BR</t>
    </r>
    <r>
      <rPr>
        <i/>
        <vertAlign val="subscript"/>
        <sz val="10"/>
        <color theme="1"/>
        <rFont val="Verdana"/>
        <family val="2"/>
      </rPr>
      <t>2020/21</t>
    </r>
  </si>
  <si>
    <r>
      <t>ENIA</t>
    </r>
    <r>
      <rPr>
        <i/>
        <vertAlign val="subscript"/>
        <sz val="10"/>
        <color theme="1"/>
        <rFont val="Verdana"/>
        <family val="2"/>
      </rPr>
      <t>2020/21</t>
    </r>
  </si>
  <si>
    <t>is calculated in accordance with Part B of Special Condition 1H of this licence as in force on 31 March 2021; and</t>
  </si>
  <si>
    <r>
      <t>BPC</t>
    </r>
    <r>
      <rPr>
        <i/>
        <vertAlign val="subscript"/>
        <sz val="10"/>
        <color theme="1"/>
        <rFont val="Verdana"/>
        <family val="2"/>
      </rPr>
      <t>2020/21</t>
    </r>
  </si>
  <si>
    <t>is calculated in accordance with Part B of Special Condition 1H of this licence as in force on 31 March 2021.</t>
  </si>
  <si>
    <t>CNIAV</t>
  </si>
  <si>
    <t>Price index for 2018/19</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</si>
  <si>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</si>
  <si>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</si>
  <si>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</si>
  <si>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</si>
  <si>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</si>
  <si>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</si>
  <si>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Vulnerability and carbon monoxide allowance (VCM</t>
    </r>
    <r>
      <rPr>
        <b/>
        <vertAlign val="subscript"/>
        <sz val="10"/>
        <color theme="1"/>
        <rFont val="Verdana"/>
        <family val="2"/>
      </rPr>
      <t>t</t>
    </r>
    <r>
      <rPr>
        <b/>
        <sz val="10"/>
        <color theme="1"/>
        <rFont val="Verdana"/>
        <family val="2"/>
      </rPr>
      <t>)</t>
    </r>
  </si>
  <si>
    <t>Special Condition 5.4</t>
  </si>
  <si>
    <t>Company Specific VCMA Project allowance</t>
  </si>
  <si>
    <r>
      <t>VCMCS</t>
    </r>
    <r>
      <rPr>
        <vertAlign val="subscript"/>
        <sz val="10"/>
        <rFont val="Verdana"/>
        <family val="2"/>
      </rPr>
      <t>t</t>
    </r>
  </si>
  <si>
    <t>Collaborative VCMA Project allowance</t>
  </si>
  <si>
    <r>
      <t>VCMCL</t>
    </r>
    <r>
      <rPr>
        <vertAlign val="subscript"/>
        <sz val="10"/>
        <rFont val="Verdana"/>
        <family val="2"/>
      </rPr>
      <t>t</t>
    </r>
  </si>
  <si>
    <r>
      <t>VCM</t>
    </r>
    <r>
      <rPr>
        <b/>
        <vertAlign val="subscript"/>
        <sz val="10"/>
        <rFont val="Verdana"/>
        <family val="2"/>
      </rPr>
      <t>t</t>
    </r>
  </si>
  <si>
    <t>Total expenditure on Company Specific VCMA projects</t>
  </si>
  <si>
    <r>
      <t>VCMCSE</t>
    </r>
    <r>
      <rPr>
        <vertAlign val="subscript"/>
        <sz val="10"/>
        <rFont val="Verdana"/>
        <family val="2"/>
      </rPr>
      <t>t</t>
    </r>
  </si>
  <si>
    <r>
      <t>VCMCSC</t>
    </r>
    <r>
      <rPr>
        <vertAlign val="subscript"/>
        <sz val="10"/>
        <rFont val="Verdana"/>
        <family val="2"/>
      </rPr>
      <t>t</t>
    </r>
  </si>
  <si>
    <t>Total expenditure on Company Specific VCMA projects prior to year t</t>
  </si>
  <si>
    <t>Total expenditure on Collaborative VCMA projects</t>
  </si>
  <si>
    <r>
      <t>VCMCLE</t>
    </r>
    <r>
      <rPr>
        <vertAlign val="subscript"/>
        <sz val="10"/>
        <rFont val="Verdana"/>
        <family val="2"/>
      </rPr>
      <t>t</t>
    </r>
  </si>
  <si>
    <r>
      <t>VCMCLC</t>
    </r>
    <r>
      <rPr>
        <vertAlign val="subscript"/>
        <sz val="10"/>
        <rFont val="Verdana"/>
        <family val="2"/>
      </rPr>
      <t>t</t>
    </r>
  </si>
  <si>
    <t>Total expenditure on Collaborative VCMA projects prior to year t</t>
  </si>
  <si>
    <t>Supporting workings for tax pools totex allocation percentages</t>
  </si>
  <si>
    <t>Allocation percentages of totex categories to tax pools</t>
  </si>
  <si>
    <t>Load related capex</t>
  </si>
  <si>
    <t>Non-load related capex - other</t>
  </si>
  <si>
    <t>Business support (opex)</t>
  </si>
  <si>
    <t>Directs opex</t>
  </si>
  <si>
    <t>Special rate</t>
  </si>
  <si>
    <t>Structures and buildings</t>
  </si>
  <si>
    <t>Deferred revenue</t>
  </si>
  <si>
    <t>Non qualifying</t>
  </si>
  <si>
    <t>Allocation of totex to tax pools</t>
  </si>
  <si>
    <t>Actual totex</t>
  </si>
  <si>
    <t>Derivation of totex percentage allocations</t>
  </si>
  <si>
    <t>Check</t>
  </si>
  <si>
    <r>
      <t>Bad Debt (BD</t>
    </r>
    <r>
      <rPr>
        <b/>
        <vertAlign val="subscript"/>
        <sz val="10"/>
        <color theme="1"/>
        <rFont val="Verdana"/>
        <family val="2"/>
      </rPr>
      <t>t</t>
    </r>
    <r>
      <rPr>
        <b/>
        <sz val="10"/>
        <color theme="1"/>
        <rFont val="Verdana"/>
        <family val="2"/>
      </rPr>
      <t>)</t>
    </r>
  </si>
  <si>
    <t xml:space="preserve">Provisional Bad Debt cost </t>
  </si>
  <si>
    <t>Actual Bad Debt cost incurred</t>
  </si>
  <si>
    <t>Interest income accrued adjustment</t>
  </si>
  <si>
    <t>Bad Debt costs incurred</t>
  </si>
  <si>
    <r>
      <t>BDA</t>
    </r>
    <r>
      <rPr>
        <vertAlign val="subscript"/>
        <sz val="10"/>
        <rFont val="Verdana"/>
        <family val="2"/>
      </rPr>
      <t>t</t>
    </r>
  </si>
  <si>
    <t>Recovered Bad Debt</t>
  </si>
  <si>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</si>
  <si>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</si>
  <si>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</si>
  <si>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</si>
  <si>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Recovered Revenue billed basis</t>
  </si>
  <si>
    <t>BRRt</t>
  </si>
  <si>
    <t>Bad Debt</t>
  </si>
  <si>
    <t>BDt</t>
  </si>
  <si>
    <t>Recovered Revenue</t>
  </si>
  <si>
    <t>RRt</t>
  </si>
  <si>
    <t>SpC 2.1</t>
  </si>
  <si>
    <t xml:space="preserve">RIIO-1 Exit allowed revenue </t>
  </si>
  <si>
    <t>RIIO-1 ExitARt</t>
  </si>
  <si>
    <t>RIIO-1 SOLR allowed revenue</t>
  </si>
  <si>
    <t>RIIO-1 SARt</t>
  </si>
  <si>
    <t>Recovered revenue - NTS Exit Flat Capacity</t>
  </si>
  <si>
    <t>ExitRRt</t>
  </si>
  <si>
    <t>Recovered revenue - SOLR</t>
  </si>
  <si>
    <t>SRRt</t>
  </si>
  <si>
    <t>2.09 Directly Remunerated Service Revenues</t>
  </si>
  <si>
    <t>Directly Remunerated Services, De minimis Activities and Consented Activities (non-formula income not reported elsewhere)</t>
  </si>
  <si>
    <t>Directly Remunerated Services</t>
  </si>
  <si>
    <t>Please provide a list of directly remunerated services for all items greater than or equal to £500k. Any service less than £500k should be grouped and reported under miscellaneous.</t>
  </si>
  <si>
    <t>Activity Description</t>
  </si>
  <si>
    <t>De Minimis Activities</t>
  </si>
  <si>
    <t>Please provide a list of De Minimis Activities for all items greater than or equal to £500k. Any service less than £500k should be grouped and reported under miscellaneous.</t>
  </si>
  <si>
    <t>Consented Activities</t>
  </si>
  <si>
    <t>Please provide a list of Consented Activities for all items greater than or equal to £500k. Any service less than £500k should be grouped and reported under miscellaneous.</t>
  </si>
  <si>
    <t>3.01 PCFM Inputs Summary Sheet</t>
  </si>
  <si>
    <t>Variant allowances</t>
  </si>
  <si>
    <t>CapRate1</t>
  </si>
  <si>
    <r>
      <t>GHRR</t>
    </r>
    <r>
      <rPr>
        <vertAlign val="subscript"/>
        <sz val="10"/>
        <color theme="1"/>
        <rFont val="Verdana"/>
        <family val="2"/>
      </rPr>
      <t xml:space="preserve">t </t>
    </r>
  </si>
  <si>
    <t>ADOU</t>
  </si>
  <si>
    <t>Baseline Network Risk Output</t>
  </si>
  <si>
    <r>
      <t>NARM</t>
    </r>
    <r>
      <rPr>
        <vertAlign val="subscript"/>
        <sz val="10"/>
        <rFont val="Verdana"/>
        <family val="2"/>
      </rPr>
      <t>t</t>
    </r>
  </si>
  <si>
    <t>AREU</t>
  </si>
  <si>
    <r>
      <t>T1MD</t>
    </r>
    <r>
      <rPr>
        <vertAlign val="subscript"/>
        <sz val="10"/>
        <rFont val="Verdana"/>
        <family val="2"/>
      </rPr>
      <t>t</t>
    </r>
  </si>
  <si>
    <r>
      <t>T1SR</t>
    </r>
    <r>
      <rPr>
        <vertAlign val="subscript"/>
        <sz val="10"/>
        <rFont val="Verdana"/>
        <family val="2"/>
      </rPr>
      <t>t</t>
    </r>
  </si>
  <si>
    <r>
      <t>BMI</t>
    </r>
    <r>
      <rPr>
        <vertAlign val="subscript"/>
        <sz val="10"/>
        <rFont val="Verdana"/>
        <family val="2"/>
      </rPr>
      <t>t</t>
    </r>
    <r>
      <rPr>
        <sz val="10"/>
        <rFont val="Verdana"/>
        <family val="2"/>
      </rPr>
      <t xml:space="preserve"> </t>
    </r>
  </si>
  <si>
    <t>AOCU</t>
  </si>
  <si>
    <r>
      <t>RPM</t>
    </r>
    <r>
      <rPr>
        <vertAlign val="subscript"/>
        <sz val="10"/>
        <rFont val="Verdana"/>
        <family val="2"/>
      </rPr>
      <t>t</t>
    </r>
    <r>
      <rPr>
        <sz val="10"/>
        <rFont val="Verdana"/>
        <family val="2"/>
      </rPr>
      <t xml:space="preserve"> </t>
    </r>
  </si>
  <si>
    <r>
      <t>IPR</t>
    </r>
    <r>
      <rPr>
        <vertAlign val="subscript"/>
        <sz val="10"/>
        <rFont val="Verdana"/>
        <family val="2"/>
      </rPr>
      <t>t</t>
    </r>
    <r>
      <rPr>
        <sz val="10"/>
        <rFont val="Verdana"/>
        <family val="2"/>
      </rPr>
      <t xml:space="preserve"> </t>
    </r>
  </si>
  <si>
    <r>
      <t>CAP</t>
    </r>
    <r>
      <rPr>
        <vertAlign val="subscript"/>
        <sz val="10"/>
        <rFont val="Verdana"/>
        <family val="2"/>
      </rPr>
      <t>t</t>
    </r>
  </si>
  <si>
    <t>ALCU</t>
  </si>
  <si>
    <r>
      <t>OTC</t>
    </r>
    <r>
      <rPr>
        <vertAlign val="subscript"/>
        <sz val="10"/>
        <rFont val="Verdana"/>
        <family val="2"/>
      </rPr>
      <t>t</t>
    </r>
  </si>
  <si>
    <r>
      <t>GER</t>
    </r>
    <r>
      <rPr>
        <vertAlign val="subscript"/>
        <sz val="10"/>
        <rFont val="Verdana"/>
        <family val="2"/>
      </rPr>
      <t>t</t>
    </r>
  </si>
  <si>
    <t>Cyber resilience OT Price Control Deliverable and use it or lose it</t>
  </si>
  <si>
    <r>
      <t>CROT</t>
    </r>
    <r>
      <rPr>
        <vertAlign val="subscript"/>
        <sz val="10"/>
        <rFont val="Verdana"/>
        <family val="2"/>
      </rPr>
      <t>t</t>
    </r>
  </si>
  <si>
    <t>Cyber resilience IT Price Control Deliverable</t>
  </si>
  <si>
    <r>
      <t>CRIT</t>
    </r>
    <r>
      <rPr>
        <vertAlign val="subscript"/>
        <sz val="10"/>
        <rFont val="Verdana"/>
        <family val="2"/>
      </rPr>
      <t>t</t>
    </r>
  </si>
  <si>
    <t>ACOU</t>
  </si>
  <si>
    <r>
      <t>PSUP</t>
    </r>
    <r>
      <rPr>
        <vertAlign val="subscript"/>
        <sz val="10"/>
        <rFont val="Verdana"/>
        <family val="2"/>
      </rPr>
      <t>t</t>
    </r>
  </si>
  <si>
    <r>
      <t>LMP</t>
    </r>
    <r>
      <rPr>
        <vertAlign val="subscript"/>
        <sz val="10"/>
        <rFont val="Verdana"/>
        <family val="2"/>
      </rPr>
      <t xml:space="preserve">t </t>
    </r>
  </si>
  <si>
    <r>
      <t>PWF</t>
    </r>
    <r>
      <rPr>
        <vertAlign val="subscript"/>
        <sz val="10"/>
        <rFont val="Verdana"/>
        <family val="2"/>
      </rPr>
      <t>t</t>
    </r>
  </si>
  <si>
    <r>
      <t>RDF</t>
    </r>
    <r>
      <rPr>
        <vertAlign val="subscript"/>
        <sz val="10"/>
        <rFont val="Verdana"/>
        <family val="2"/>
      </rPr>
      <t>t</t>
    </r>
  </si>
  <si>
    <t>Spare PCD 1</t>
  </si>
  <si>
    <t>-</t>
  </si>
  <si>
    <t>Spare PCD 2</t>
  </si>
  <si>
    <t>Spare PCD 3</t>
  </si>
  <si>
    <t>CapRate2</t>
  </si>
  <si>
    <r>
      <t>RE</t>
    </r>
    <r>
      <rPr>
        <vertAlign val="subscript"/>
        <sz val="10"/>
        <rFont val="Verdana"/>
        <family val="2"/>
      </rPr>
      <t>t</t>
    </r>
  </si>
  <si>
    <t>UM - VD</t>
  </si>
  <si>
    <r>
      <t>REP</t>
    </r>
    <r>
      <rPr>
        <vertAlign val="subscript"/>
        <sz val="10"/>
        <rFont val="Verdana"/>
        <family val="2"/>
      </rPr>
      <t>t</t>
    </r>
  </si>
  <si>
    <r>
      <t>CAM</t>
    </r>
    <r>
      <rPr>
        <vertAlign val="subscript"/>
        <sz val="10"/>
        <rFont val="Verdana"/>
        <family val="2"/>
      </rPr>
      <t>t</t>
    </r>
  </si>
  <si>
    <r>
      <t>HPRA</t>
    </r>
    <r>
      <rPr>
        <vertAlign val="subscript"/>
        <sz val="10"/>
        <rFont val="Verdana"/>
        <family val="2"/>
      </rPr>
      <t>t</t>
    </r>
  </si>
  <si>
    <r>
      <t>FPA</t>
    </r>
    <r>
      <rPr>
        <vertAlign val="subscript"/>
        <sz val="10"/>
        <rFont val="Verdana"/>
        <family val="2"/>
      </rPr>
      <t>t</t>
    </r>
  </si>
  <si>
    <r>
      <t>NZ</t>
    </r>
    <r>
      <rPr>
        <vertAlign val="subscript"/>
        <sz val="10"/>
        <rFont val="Verdana"/>
        <family val="2"/>
      </rPr>
      <t>t</t>
    </r>
  </si>
  <si>
    <r>
      <t>SMR</t>
    </r>
    <r>
      <rPr>
        <vertAlign val="subscript"/>
        <sz val="10"/>
        <rFont val="Verdana"/>
        <family val="2"/>
      </rPr>
      <t>t</t>
    </r>
  </si>
  <si>
    <r>
      <t>STW</t>
    </r>
    <r>
      <rPr>
        <vertAlign val="subscript"/>
        <sz val="10"/>
        <rFont val="Verdana"/>
        <family val="2"/>
      </rPr>
      <t>t</t>
    </r>
  </si>
  <si>
    <r>
      <t>NLLR</t>
    </r>
    <r>
      <rPr>
        <vertAlign val="subscript"/>
        <sz val="10"/>
        <rFont val="Verdana"/>
        <family val="2"/>
      </rPr>
      <t>t</t>
    </r>
  </si>
  <si>
    <r>
      <t>CA</t>
    </r>
    <r>
      <rPr>
        <vertAlign val="subscript"/>
        <sz val="10"/>
        <rFont val="Verdana"/>
        <family val="2"/>
      </rPr>
      <t>t</t>
    </r>
  </si>
  <si>
    <r>
      <t>STUB</t>
    </r>
    <r>
      <rPr>
        <vertAlign val="subscript"/>
        <sz val="10"/>
        <rFont val="Verdana"/>
        <family val="2"/>
      </rPr>
      <t>t</t>
    </r>
  </si>
  <si>
    <r>
      <t>DIV</t>
    </r>
    <r>
      <rPr>
        <vertAlign val="subscript"/>
        <sz val="10"/>
        <rFont val="Verdana"/>
        <family val="2"/>
      </rPr>
      <t>t</t>
    </r>
  </si>
  <si>
    <r>
      <t>MOBS</t>
    </r>
    <r>
      <rPr>
        <vertAlign val="subscript"/>
        <sz val="10"/>
        <rFont val="Verdana"/>
        <family val="2"/>
      </rPr>
      <t>t</t>
    </r>
  </si>
  <si>
    <t>NOITREt</t>
  </si>
  <si>
    <r>
      <t>NZP</t>
    </r>
    <r>
      <rPr>
        <vertAlign val="subscript"/>
        <sz val="10"/>
        <rFont val="Verdana"/>
        <family val="2"/>
      </rPr>
      <t>t</t>
    </r>
  </si>
  <si>
    <t>Cyber resilience OT Re-opener</t>
  </si>
  <si>
    <r>
      <t>CROTRE</t>
    </r>
    <r>
      <rPr>
        <vertAlign val="subscript"/>
        <sz val="10"/>
        <rFont val="Verdana"/>
        <family val="2"/>
      </rPr>
      <t>t</t>
    </r>
  </si>
  <si>
    <t>Cyber resilience IT Re-opener</t>
  </si>
  <si>
    <r>
      <t>CRITRE</t>
    </r>
    <r>
      <rPr>
        <vertAlign val="subscript"/>
        <sz val="10"/>
        <rFont val="Verdana"/>
        <family val="2"/>
      </rPr>
      <t>t</t>
    </r>
  </si>
  <si>
    <t>Physical Security Re-Opener</t>
  </si>
  <si>
    <r>
      <t>PSUPRE</t>
    </r>
    <r>
      <rPr>
        <vertAlign val="subscript"/>
        <sz val="10"/>
        <rFont val="Verdana"/>
        <family val="2"/>
      </rPr>
      <t>t</t>
    </r>
  </si>
  <si>
    <t>Spare UM TIM 1</t>
  </si>
  <si>
    <t>Spare UM TIM 2</t>
  </si>
  <si>
    <t>Spare UM TIM 3</t>
  </si>
  <si>
    <t>Actual Totex</t>
  </si>
  <si>
    <t>Capitalisation rate 1:</t>
  </si>
  <si>
    <t>Actual load related capex</t>
  </si>
  <si>
    <t>ALC</t>
  </si>
  <si>
    <t>Actual other capex</t>
  </si>
  <si>
    <t>AOC</t>
  </si>
  <si>
    <t>Actual business support (opex)</t>
  </si>
  <si>
    <t>ACO</t>
  </si>
  <si>
    <t>Actual directs (opex)</t>
  </si>
  <si>
    <t>ADO</t>
  </si>
  <si>
    <t>Actual replacement expenditure</t>
  </si>
  <si>
    <t>ARE</t>
  </si>
  <si>
    <t>Capitalisation rate 2:</t>
  </si>
  <si>
    <t>Pass-through Costs (PTt)</t>
  </si>
  <si>
    <t>Incentive Revenue (ODIt)</t>
  </si>
  <si>
    <t>Other Revenue Allowances (ORAt)</t>
  </si>
  <si>
    <r>
      <t>NIA</t>
    </r>
    <r>
      <rPr>
        <vertAlign val="subscript"/>
        <sz val="10"/>
        <rFont val="Verdana"/>
        <family val="2"/>
      </rPr>
      <t>t</t>
    </r>
  </si>
  <si>
    <r>
      <t>CNIA</t>
    </r>
    <r>
      <rPr>
        <vertAlign val="subscript"/>
        <sz val="10"/>
        <rFont val="Verdana"/>
        <family val="2"/>
      </rPr>
      <t>t</t>
    </r>
  </si>
  <si>
    <r>
      <t>VCM</t>
    </r>
    <r>
      <rPr>
        <vertAlign val="subscript"/>
        <sz val="10"/>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</si>
  <si>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</si>
  <si>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</si>
  <si>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</si>
  <si>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</si>
  <si>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</si>
  <si>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</si>
  <si>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</si>
  <si>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</si>
  <si>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</si>
  <si>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</si>
  <si>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</si>
  <si>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</si>
  <si>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</si>
  <si>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</si>
  <si>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</si>
  <si>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Pre-vesting directly remunerated services</t>
  </si>
  <si>
    <r>
      <t>PREDRS</t>
    </r>
    <r>
      <rPr>
        <vertAlign val="subscript"/>
        <sz val="10"/>
        <color theme="1"/>
        <rFont val="Verdana"/>
        <family val="2"/>
      </rPr>
      <t>t</t>
    </r>
  </si>
  <si>
    <t>Post-vesting directly remunerated services</t>
  </si>
  <si>
    <r>
      <t>POSDRS</t>
    </r>
    <r>
      <rPr>
        <vertAlign val="subscript"/>
        <sz val="10"/>
        <color theme="1"/>
        <rFont val="Verdana"/>
        <family val="2"/>
      </rPr>
      <t>t</t>
    </r>
  </si>
  <si>
    <t>Other income from directly remunerated services</t>
  </si>
  <si>
    <r>
      <t>OIDRS</t>
    </r>
    <r>
      <rPr>
        <vertAlign val="subscript"/>
        <sz val="10"/>
        <color theme="1"/>
        <rFont val="Verdana"/>
        <family val="2"/>
      </rPr>
      <t>t</t>
    </r>
  </si>
  <si>
    <t>Identified directly remunerated services costs</t>
  </si>
  <si>
    <r>
      <t>IDRS</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</si>
  <si>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</si>
  <si>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</si>
  <si>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</si>
  <si>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Scheme/Asset Category Reference</t>
  </si>
  <si>
    <t>Scheme/Asset Category Description</t>
  </si>
  <si>
    <t>C&amp;V Category</t>
  </si>
  <si>
    <t>NARM Aggregation Category</t>
  </si>
  <si>
    <t>NARM Interface</t>
  </si>
  <si>
    <t>NARM Categorisation</t>
  </si>
  <si>
    <t>Intervention Volume</t>
  </si>
  <si>
    <t>#</t>
  </si>
  <si>
    <t xml:space="preserve">C&amp;V Categorisation: Net Cost </t>
  </si>
  <si>
    <t>C&amp;V Categorisation: Volume</t>
  </si>
  <si>
    <t>Asset/Activity Sub-Class</t>
  </si>
  <si>
    <t>Cost Type</t>
  </si>
  <si>
    <t xml:space="preserve">Opex Cost Matrix </t>
  </si>
  <si>
    <t>Sub-totals</t>
  </si>
  <si>
    <t xml:space="preserve">Net Values </t>
  </si>
  <si>
    <r>
      <t>“*&amp;*&amp;</t>
    </r>
    <r>
      <rPr>
        <sz val="11"/>
        <color theme="1"/>
        <rFont val="Arial Nova"/>
        <family val="2"/>
      </rPr>
      <t>“</t>
    </r>
  </si>
  <si>
    <t>Asset Management</t>
  </si>
  <si>
    <t>Operations Management</t>
  </si>
  <si>
    <t>Customer Management &amp; Network Support</t>
  </si>
  <si>
    <t>System Control</t>
  </si>
  <si>
    <t>Repairs</t>
  </si>
  <si>
    <t>SIU</t>
  </si>
  <si>
    <t>Other Direct Activities</t>
  </si>
  <si>
    <t>IT &amp; Telecom</t>
  </si>
  <si>
    <t>HR</t>
  </si>
  <si>
    <t>Audit, Finance &amp; Regulation</t>
  </si>
  <si>
    <t>Insurance</t>
  </si>
  <si>
    <t>Procurement</t>
  </si>
  <si>
    <t>CEO &amp; Group Management</t>
  </si>
  <si>
    <t>Stores &amp; Logistics</t>
  </si>
  <si>
    <t>Training &amp; Apprentices’</t>
  </si>
  <si>
    <r>
      <t>“*&amp;*&amp;</t>
    </r>
    <r>
      <rPr>
        <b/>
        <sz val="11"/>
        <color theme="1"/>
        <rFont val="Arial Nova"/>
        <family val="2"/>
      </rPr>
      <t>“</t>
    </r>
  </si>
  <si>
    <t>Direct + Indirect Opex</t>
  </si>
  <si>
    <t>Sub Total</t>
  </si>
  <si>
    <t>Non-Price Controlled Activities</t>
  </si>
  <si>
    <t>Metering</t>
  </si>
  <si>
    <t>Disallowed Related party and Substantial Outsourcing Margins</t>
  </si>
  <si>
    <t>Allowed Related party and Substantial Outsourcing Margins</t>
  </si>
  <si>
    <t xml:space="preserve">Non-Controllable </t>
  </si>
  <si>
    <t xml:space="preserve">Non-Controllable Main </t>
  </si>
  <si>
    <t xml:space="preserve">Non-Controllable Other </t>
  </si>
  <si>
    <t>Non-Controllable</t>
  </si>
  <si>
    <t>Asset Management (Including Network Policy)</t>
  </si>
  <si>
    <t>Staff Costs (Including Agency Costs)</t>
  </si>
  <si>
    <t>Gross</t>
  </si>
  <si>
    <t>Contractor Labour</t>
  </si>
  <si>
    <t>Professional and Consultancy Fees</t>
  </si>
  <si>
    <t>Non-Salary Staff Costs (Including T+S)</t>
  </si>
  <si>
    <t>Rent and Rates</t>
  </si>
  <si>
    <t>Transport and Plant</t>
  </si>
  <si>
    <t>Interruptible Contracts</t>
  </si>
  <si>
    <t>Gross Total</t>
  </si>
  <si>
    <t>Customer Contributions / Cost Recoveries</t>
  </si>
  <si>
    <t>Net Total</t>
  </si>
  <si>
    <t>Operations Management (Including Contract Management)</t>
  </si>
  <si>
    <t>Other Direct Activities (ODA)</t>
  </si>
  <si>
    <t>PPF Levy Costs</t>
  </si>
  <si>
    <t>Pension Scheme Administration Costs</t>
  </si>
  <si>
    <t xml:space="preserve">Business Support </t>
  </si>
  <si>
    <t>IT &amp; Telecoms</t>
  </si>
  <si>
    <t>Consented</t>
  </si>
  <si>
    <t>Non-Controllable Costs</t>
  </si>
  <si>
    <t>Established Pension Deficit Recovery Plan Payment</t>
  </si>
  <si>
    <t>Pension Deficit Charge Adjustment (NTS Pension Recharge)</t>
  </si>
  <si>
    <t>NTS Exit Costs</t>
  </si>
  <si>
    <t>Network Innovation (ex IRM)</t>
  </si>
  <si>
    <t>Innovation Roll-out expenditure (IRM)</t>
  </si>
  <si>
    <t>Related party and substantial outsourcing margins</t>
  </si>
  <si>
    <t xml:space="preserve">Allowed </t>
  </si>
  <si>
    <t xml:space="preserve">Disallowed </t>
  </si>
  <si>
    <t xml:space="preserve">4.02 Business Support Allocation </t>
  </si>
  <si>
    <t xml:space="preserve">Business Support Allocation </t>
  </si>
  <si>
    <t>Gross Costs</t>
  </si>
  <si>
    <t>GDN1</t>
  </si>
  <si>
    <t>GDN2</t>
  </si>
  <si>
    <t>GDN3</t>
  </si>
  <si>
    <t>GDN4</t>
  </si>
  <si>
    <t>Other businesses (UK regulated)</t>
  </si>
  <si>
    <t>Transfers to Capex</t>
  </si>
  <si>
    <t>Contribution</t>
  </si>
  <si>
    <t>Transfers to Repex</t>
  </si>
  <si>
    <t>Contributions and Cost Recoveries</t>
  </si>
  <si>
    <t>Transfers to other non-regulated businesses</t>
  </si>
  <si>
    <t>NARM Category</t>
  </si>
  <si>
    <t>NARM Risk</t>
  </si>
  <si>
    <t>Staff cost</t>
  </si>
  <si>
    <t xml:space="preserve">Programme costs </t>
  </si>
  <si>
    <t xml:space="preserve">Non Programme cost </t>
  </si>
  <si>
    <t>Total cost</t>
  </si>
  <si>
    <t>Trainee/Apprentice Programme Costs</t>
  </si>
  <si>
    <t>Staff Costs</t>
  </si>
  <si>
    <t>Programme</t>
  </si>
  <si>
    <t>Staff</t>
  </si>
  <si>
    <t>Craftsperson Apprentices</t>
  </si>
  <si>
    <t>Engineer Apprentices</t>
  </si>
  <si>
    <t>Graduate and Management Trainees</t>
  </si>
  <si>
    <t>Training Costs</t>
  </si>
  <si>
    <t>Training</t>
  </si>
  <si>
    <t>Administration Costs</t>
  </si>
  <si>
    <t>Administration</t>
  </si>
  <si>
    <t>Non-Programme Costs</t>
  </si>
  <si>
    <t>Non-Programme</t>
  </si>
  <si>
    <t>Ongoing Training</t>
  </si>
  <si>
    <t>Contributions</t>
  </si>
  <si>
    <t>External Funding</t>
  </si>
  <si>
    <t>Volumes</t>
  </si>
  <si>
    <t>Apprentices/Trainees</t>
  </si>
  <si>
    <t>Average in Year</t>
  </si>
  <si>
    <t>FTE</t>
  </si>
  <si>
    <t xml:space="preserve">Maintenance </t>
  </si>
  <si>
    <t>Routine</t>
  </si>
  <si>
    <t>Non-Routine</t>
  </si>
  <si>
    <t>Exceptional Items</t>
  </si>
  <si>
    <t>TOTAL</t>
  </si>
  <si>
    <t>Net Costs</t>
  </si>
  <si>
    <t>Routine Maintenance</t>
  </si>
  <si>
    <t>Regulator Systems</t>
  </si>
  <si>
    <t>Slam-Shut Systems</t>
  </si>
  <si>
    <t>Filter Systems</t>
  </si>
  <si>
    <t>Pre-Heating Systems</t>
  </si>
  <si>
    <t>Odorisation Systems</t>
  </si>
  <si>
    <t>Metering Systems</t>
  </si>
  <si>
    <t>Civils</t>
  </si>
  <si>
    <t>Electrical Systems</t>
  </si>
  <si>
    <t>Instrumentation Systems</t>
  </si>
  <si>
    <t>Block Valves</t>
  </si>
  <si>
    <t>Sleeves (Nitrogen &amp; Other)</t>
  </si>
  <si>
    <t>Piggable</t>
  </si>
  <si>
    <t>Non-Piggable</t>
  </si>
  <si>
    <t>Above 7 bar Special Crossings</t>
  </si>
  <si>
    <t>Operational Holders</t>
  </si>
  <si>
    <t>Non-Operational Holders</t>
  </si>
  <si>
    <t>Distribution Mains</t>
  </si>
  <si>
    <t>Valves</t>
  </si>
  <si>
    <t>&lt;7 bar Special Crossings</t>
  </si>
  <si>
    <t>Iron</t>
  </si>
  <si>
    <t>I&amp;C</t>
  </si>
  <si>
    <t>Small District</t>
  </si>
  <si>
    <t>Below 7 bar Electrical and Telecommunications</t>
  </si>
  <si>
    <t>Services &amp; MOBs</t>
  </si>
  <si>
    <t>LPG/LNG Networks</t>
  </si>
  <si>
    <t>LPG Storage</t>
  </si>
  <si>
    <t>LPG Mains</t>
  </si>
  <si>
    <t>LPG Services</t>
  </si>
  <si>
    <t>LNG Vessels</t>
  </si>
  <si>
    <t>Other Routine Maintenance</t>
  </si>
  <si>
    <t>Telemetry &amp; Communications</t>
  </si>
  <si>
    <t>Cathodic Protection</t>
  </si>
  <si>
    <t>Sub-Deducts</t>
  </si>
  <si>
    <t>DN Entry</t>
  </si>
  <si>
    <t>Non-Routine Maintenance</t>
  </si>
  <si>
    <t>Other Non-Routine Maintenance</t>
  </si>
  <si>
    <t>Gasholder Demolition</t>
  </si>
  <si>
    <t>Intervention Type</t>
  </si>
  <si>
    <t>No. of Interventions</t>
  </si>
  <si>
    <t>No. of operational gasholders</t>
  </si>
  <si>
    <t>no.</t>
  </si>
  <si>
    <t>No. of non-operational gasholders</t>
  </si>
  <si>
    <t>Capacity of operational gasholders</t>
  </si>
  <si>
    <t>Capacity of non-operational gasholders</t>
  </si>
  <si>
    <t>Opex Related</t>
  </si>
  <si>
    <t>Full Demolition</t>
  </si>
  <si>
    <t>Partial Demolition</t>
  </si>
  <si>
    <t>Decomission</t>
  </si>
  <si>
    <t>Mothball</t>
  </si>
  <si>
    <t>Capex Related</t>
  </si>
  <si>
    <t>Associated Capex</t>
  </si>
  <si>
    <t>Storage (Non-LTS)</t>
  </si>
  <si>
    <t>Interventions</t>
  </si>
  <si>
    <t>Number of LP Gasholders</t>
  </si>
  <si>
    <t>No. of operational gasholders (b/f)</t>
  </si>
  <si>
    <t>No. of non-operational gasholders (b/f)</t>
  </si>
  <si>
    <t>No. of operational gasholders (c/f)</t>
  </si>
  <si>
    <t>No. of non-operational gasholders (c/f)</t>
  </si>
  <si>
    <t>Total no. of gasholders (c/f)</t>
  </si>
  <si>
    <t>Movement:</t>
  </si>
  <si>
    <t>Total movement</t>
  </si>
  <si>
    <t>LP Gasholder Capacity</t>
  </si>
  <si>
    <t>Capacity of operational gasholders (b/f)</t>
  </si>
  <si>
    <t>Capacity of non-operational gasholders (b/f)</t>
  </si>
  <si>
    <t>Capacity of operational gasholders (c/f)</t>
  </si>
  <si>
    <t>Capacity of non-operational gasholders (c/f)</t>
  </si>
  <si>
    <t>Statutory</t>
  </si>
  <si>
    <t>Non-Statutory</t>
  </si>
  <si>
    <t>Area of Land Remediated</t>
  </si>
  <si>
    <t>m2</t>
  </si>
  <si>
    <t>No. of Sites Remediated</t>
  </si>
  <si>
    <t xml:space="preserve">Sites </t>
  </si>
  <si>
    <t xml:space="preserve">Sites routinely monitored &amp; maintained - statutory </t>
  </si>
  <si>
    <t>Non-gasholder demolition sites - statutory remediation</t>
  </si>
  <si>
    <t xml:space="preserve">Gasholder demolition sites - statutory remediation </t>
  </si>
  <si>
    <t xml:space="preserve">Total sites (statutory remediation) </t>
  </si>
  <si>
    <t xml:space="preserve"> Costs</t>
  </si>
  <si>
    <t>Statutory Land Remediation Activities</t>
  </si>
  <si>
    <t>Routine site monitoring and maintenance</t>
  </si>
  <si>
    <t>Non-Gasholder</t>
  </si>
  <si>
    <t>Gasholder</t>
  </si>
  <si>
    <t>Non-Statutory Land Remediation Activities</t>
  </si>
  <si>
    <t xml:space="preserve">4.07 Shrinkage </t>
  </si>
  <si>
    <t>LDZ</t>
  </si>
  <si>
    <t>GD2 Start Volume</t>
  </si>
  <si>
    <t xml:space="preserve">Shrinkage </t>
  </si>
  <si>
    <t>Throughput Volumes</t>
  </si>
  <si>
    <t>Throughput volume</t>
  </si>
  <si>
    <t>Shrinkage Volumes</t>
  </si>
  <si>
    <t>Shrinkage volumes at start of RIIO-GD2</t>
  </si>
  <si>
    <t>Leakage volume</t>
  </si>
  <si>
    <t>Own Use volume</t>
  </si>
  <si>
    <t>Theft volume</t>
  </si>
  <si>
    <t xml:space="preserve">Total Shrinkage volume </t>
  </si>
  <si>
    <t>Shrinkage costs</t>
  </si>
  <si>
    <t>Cost of gas (p/kWh)</t>
  </si>
  <si>
    <t>p/kWh</t>
  </si>
  <si>
    <t>Prior year cost adjustment</t>
  </si>
  <si>
    <t>Shrinkage cost</t>
  </si>
  <si>
    <t>Total shrinkage cost</t>
  </si>
  <si>
    <t>All</t>
  </si>
  <si>
    <t>Gas Theft</t>
  </si>
  <si>
    <t xml:space="preserve">Incidents </t>
  </si>
  <si>
    <t xml:space="preserve">The number of suspected/reported incidences of theft </t>
  </si>
  <si>
    <t>The number of investigations carried out by GDNs</t>
  </si>
  <si>
    <t>The number of cases where cost recovery attempted</t>
  </si>
  <si>
    <t>The number of successful cases</t>
  </si>
  <si>
    <t xml:space="preserve">Costs </t>
  </si>
  <si>
    <t>The total cost of investigations</t>
  </si>
  <si>
    <t>£</t>
  </si>
  <si>
    <t>The total cost of cost recovery activity</t>
  </si>
  <si>
    <t>The amount of money recovered for gas stolen</t>
  </si>
  <si>
    <t>The amount of money recovered for investigation and cost recovery costs </t>
  </si>
  <si>
    <t xml:space="preserve">Cash recovered </t>
  </si>
  <si>
    <t>Money Recovered for Gas Stolen</t>
  </si>
  <si>
    <t>Sub-Type</t>
  </si>
  <si>
    <t>Ex Gratia</t>
  </si>
  <si>
    <t xml:space="preserve">3rd Party &amp; Water Ingress </t>
  </si>
  <si>
    <t xml:space="preserve">Domestic customers </t>
  </si>
  <si>
    <t>Guaranteed Standards of Service</t>
  </si>
  <si>
    <t>Regulation 7</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</si>
  <si>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</si>
  <si>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</si>
  <si>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</si>
  <si>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</si>
  <si>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</si>
  <si>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</si>
  <si>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Total value of payments made to domestic customers under Regulation 7</t>
  </si>
  <si>
    <t>Non Domestic (where annual usage does not exceed 73,200 kWh)</t>
  </si>
  <si>
    <t>Non-Domestic</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</si>
  <si>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</si>
  <si>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</si>
  <si>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</si>
  <si>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</si>
  <si>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</si>
  <si>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Total value of payments made under the 3rd Party &amp; Water Ingress arrangements</t>
  </si>
  <si>
    <t xml:space="preserve">Number of domestic properties </t>
  </si>
  <si>
    <t>Domestic properties -Payment no.</t>
  </si>
  <si>
    <t>Number of Non Domestic (&lt;73,200kWh)</t>
  </si>
  <si>
    <t>Number of Non Domestic (&lt;73,200kWh)-Payment no.</t>
  </si>
  <si>
    <t>Number of Non Domestic (&gt;73,200kWh)</t>
  </si>
  <si>
    <t>Number of Non Domestic (&gt;73,200kWh)-Payment no.</t>
  </si>
  <si>
    <t>3rd Party &amp; Water Ingress (Restoration Details)</t>
  </si>
  <si>
    <t>Number of properties restored in period</t>
  </si>
  <si>
    <t>Restoration Period (hrs)</t>
  </si>
  <si>
    <t>up to 24</t>
  </si>
  <si>
    <t>24-48</t>
  </si>
  <si>
    <t>48-72</t>
  </si>
  <si>
    <t>72-96</t>
  </si>
  <si>
    <t>96-120</t>
  </si>
  <si>
    <t>120-144</t>
  </si>
  <si>
    <t>144-168</t>
  </si>
  <si>
    <t>168-192</t>
  </si>
  <si>
    <t>192-216</t>
  </si>
  <si>
    <t>216-240</t>
  </si>
  <si>
    <t>240-264</t>
  </si>
  <si>
    <t>264-288</t>
  </si>
  <si>
    <t>288-312</t>
  </si>
  <si>
    <t>312-336</t>
  </si>
  <si>
    <t>336-360</t>
  </si>
  <si>
    <t>360-384</t>
  </si>
  <si>
    <t>384-408</t>
  </si>
  <si>
    <t>408-432</t>
  </si>
  <si>
    <t>432-456</t>
  </si>
  <si>
    <t>456-480</t>
  </si>
  <si>
    <t>480-504</t>
  </si>
  <si>
    <t>504-528</t>
  </si>
  <si>
    <t>528-552</t>
  </si>
  <si>
    <t>552-576</t>
  </si>
  <si>
    <t>576-600</t>
  </si>
  <si>
    <t>600-624</t>
  </si>
  <si>
    <t>624-648</t>
  </si>
  <si>
    <t>648-672</t>
  </si>
  <si>
    <t>672-696</t>
  </si>
  <si>
    <t>696-720</t>
  </si>
  <si>
    <t>720-744</t>
  </si>
  <si>
    <t>744-768</t>
  </si>
  <si>
    <t>768-816</t>
  </si>
  <si>
    <t>816-840</t>
  </si>
  <si>
    <t>840-864</t>
  </si>
  <si>
    <t>864-888</t>
  </si>
  <si>
    <t>888-912</t>
  </si>
  <si>
    <t>912-936</t>
  </si>
  <si>
    <t>936-960</t>
  </si>
  <si>
    <t>960-984</t>
  </si>
  <si>
    <t>984-1008</t>
  </si>
  <si>
    <t>1008-1032</t>
  </si>
  <si>
    <t>1032-1056</t>
  </si>
  <si>
    <t>1056-1080</t>
  </si>
  <si>
    <t>1080-1104</t>
  </si>
  <si>
    <t>1104-1128</t>
  </si>
  <si>
    <t>Start date and time of incident</t>
  </si>
  <si>
    <t xml:space="preserve">Incident location </t>
  </si>
  <si>
    <t>End date and time of incident
(i.e. when all gas supplies restored)</t>
  </si>
  <si>
    <t>Value recovered via insurance policy</t>
  </si>
  <si>
    <t>3rd Party &amp; Water Ingress (Recovery detail)</t>
  </si>
  <si>
    <t xml:space="preserve">Summary of 3rd party and water incidents </t>
  </si>
  <si>
    <t>Existing HA's</t>
  </si>
  <si>
    <t>New HA's</t>
  </si>
  <si>
    <t xml:space="preserve">Streetworks </t>
  </si>
  <si>
    <t xml:space="preserve">1. NRSWA (Workload) </t>
  </si>
  <si>
    <t>Workload</t>
  </si>
  <si>
    <t>Number of notices where a 'Works stop' has been submitted</t>
  </si>
  <si>
    <t>2. TMA Permits (contractors inclusive)</t>
  </si>
  <si>
    <t xml:space="preserve">TMA permit workload </t>
  </si>
  <si>
    <t xml:space="preserve">Number  of permits granted/year </t>
  </si>
  <si>
    <t>Number of chargeable permits variations/year</t>
  </si>
  <si>
    <t>Number of non chargeable permits variations/year</t>
  </si>
  <si>
    <t>Total length of mains decommissioned within the Network boundary (km)/year</t>
  </si>
  <si>
    <t>Total length of mains reinforcement within the Network boundary (km)/year</t>
  </si>
  <si>
    <t>Number of reported repairs within the Network/year</t>
  </si>
  <si>
    <t>No of Local Authorities with permit schemes</t>
  </si>
  <si>
    <t xml:space="preserve">TMA permit cost </t>
  </si>
  <si>
    <t xml:space="preserve">Cost </t>
  </si>
  <si>
    <t>Total net costs of permits granted</t>
  </si>
  <si>
    <t>Total net costs of chargeable variations</t>
  </si>
  <si>
    <t xml:space="preserve">Fixed Penalty Notices - Ccost &amp; Volume </t>
  </si>
  <si>
    <t>Total number of Fixed Penalty Notices (Approved)</t>
  </si>
  <si>
    <t>Number</t>
  </si>
  <si>
    <t>Total Cost of Fixed Penalty Notices</t>
  </si>
  <si>
    <t xml:space="preserve">Administrative costs </t>
  </si>
  <si>
    <t xml:space="preserve">TMA training </t>
  </si>
  <si>
    <t>Number of training hours</t>
  </si>
  <si>
    <t>Number of FTE trained</t>
  </si>
  <si>
    <t>Non-field based costs</t>
  </si>
  <si>
    <t xml:space="preserve">Back Ofiice, admin &amp; training costs </t>
  </si>
  <si>
    <t>Other costs (contractors inclusive)</t>
  </si>
  <si>
    <t xml:space="preserve">Workload </t>
  </si>
  <si>
    <t xml:space="preserve">Parking bay suspensions </t>
  </si>
  <si>
    <t>Temporary traffic restriction orders (Incl TTRO &amp; TTRN)</t>
  </si>
  <si>
    <t>Other Workload</t>
  </si>
  <si>
    <t>Traffic Restriction Orders (incl TTRO &amp; TTRN)</t>
  </si>
  <si>
    <t xml:space="preserve">Back-office administration </t>
  </si>
  <si>
    <t>Scottish Road Work Register (where applicable)</t>
  </si>
  <si>
    <t xml:space="preserve">Other costs </t>
  </si>
  <si>
    <t>Cost incurred due to changes in Legislation</t>
  </si>
  <si>
    <t>Field-based administration costs and workload</t>
  </si>
  <si>
    <t>Traffic management schemes including traffic control apparatus (special signage) and crew</t>
  </si>
  <si>
    <t>Traffic Management Plans</t>
  </si>
  <si>
    <t>Site meetings to ensure the requirements of the Traffic Managers (inspections) are met</t>
  </si>
  <si>
    <t>Pre-site surveys to meet the planning requirements,</t>
  </si>
  <si>
    <t>Field based administration - other</t>
  </si>
  <si>
    <t>S74A Lane rental (contractors inclusive)</t>
  </si>
  <si>
    <t>Number of jobs</t>
  </si>
  <si>
    <t>Mains reinforcements</t>
  </si>
  <si>
    <t xml:space="preserve">Number of days </t>
  </si>
  <si>
    <t xml:space="preserve">Costs total days lane rental </t>
  </si>
  <si>
    <t xml:space="preserve">Lane rental avoidance costs </t>
  </si>
  <si>
    <t>S74 Daily Charge Rates / Overstay charges (contractors inclusive)</t>
  </si>
  <si>
    <t xml:space="preserve">S74 over run </t>
  </si>
  <si>
    <t>Permits/notices issued which are subject to S74 overrun charges</t>
  </si>
  <si>
    <t>S74 Charges resolved and Paid</t>
  </si>
  <si>
    <t>Number of days where S74 overun has been incurred</t>
  </si>
  <si>
    <t>Cost (Paid) of Overun Charges</t>
  </si>
  <si>
    <t>Other Streetworks Costs - Penalties</t>
  </si>
  <si>
    <t xml:space="preserve">Survey </t>
  </si>
  <si>
    <t>Number Of Prosecutions incurred under TMA/NRSWA</t>
  </si>
  <si>
    <t>Costs</t>
  </si>
  <si>
    <t>Costs resulting from prosecution (Including Legal costs)</t>
  </si>
  <si>
    <t>Number of Improvement Notices Served by Highway Authorities</t>
  </si>
  <si>
    <t>Other Streetworks Costs - Surveys</t>
  </si>
  <si>
    <t>Inspections - Numbers</t>
  </si>
  <si>
    <t>Non-compliant</t>
  </si>
  <si>
    <t>Sample Inspections</t>
  </si>
  <si>
    <t>Compliance Surveys</t>
  </si>
  <si>
    <t xml:space="preserve">Inspections - Costs </t>
  </si>
  <si>
    <t>Defects</t>
  </si>
  <si>
    <t>Highway Authorities</t>
  </si>
  <si>
    <t>Total Number of Highway Authorities within Network Boundaries (incl part Authorities)</t>
  </si>
  <si>
    <t>Total Number of HA’s Operating Noticing Schemes only                                                        </t>
  </si>
  <si>
    <t>Total Number of HA’s Operating Permitting Schemes (chargeable or non-chargeable)</t>
  </si>
  <si>
    <t>Total Number of HA’s Operating Lane Rental &amp; Permit Schemes                                                               </t>
  </si>
  <si>
    <t xml:space="preserve">Streetworks costs broken down by activity </t>
  </si>
  <si>
    <t>Direct labour</t>
  </si>
  <si>
    <t>Opex costs</t>
  </si>
  <si>
    <t>Repex costs</t>
  </si>
  <si>
    <t>Tier 1 repex</t>
  </si>
  <si>
    <t>Other repex</t>
  </si>
  <si>
    <t>Capex costs</t>
  </si>
  <si>
    <t>Mains reinforcement</t>
  </si>
  <si>
    <t>4.13 Introduction of Permit and Lane rental Schemes</t>
  </si>
  <si>
    <t xml:space="preserve">Name of highway authority </t>
  </si>
  <si>
    <t>New scheme introduced during current reporting period</t>
  </si>
  <si>
    <t>Date introduced</t>
  </si>
  <si>
    <t>Introduction of Permit and Lane rental Schemes</t>
  </si>
  <si>
    <t xml:space="preserve">Permit schemes </t>
  </si>
  <si>
    <t xml:space="preserve">Lane rental  schemes </t>
  </si>
  <si>
    <t xml:space="preserve">Lane rental schemes </t>
  </si>
  <si>
    <t xml:space="preserve">Net Total </t>
  </si>
  <si>
    <t>Other Repex Services</t>
  </si>
  <si>
    <t>Fuel</t>
  </si>
  <si>
    <t>Processing</t>
  </si>
  <si>
    <t>Transportation</t>
  </si>
  <si>
    <t>Interim Solutions</t>
  </si>
  <si>
    <t>Enduring Solutions</t>
  </si>
  <si>
    <t xml:space="preserve">Direct Opex </t>
  </si>
  <si>
    <t>Total Demand</t>
  </si>
  <si>
    <t>LNG</t>
  </si>
  <si>
    <t>LPG</t>
  </si>
  <si>
    <t>Total Demand (1-in-20 Peak: Severe LDC)</t>
  </si>
  <si>
    <t>SIU Name</t>
  </si>
  <si>
    <t xml:space="preserve">4.16 Full Time Equivalent </t>
  </si>
  <si>
    <t xml:space="preserve">Full Time Equivalent </t>
  </si>
  <si>
    <t>GDN own Total FTE</t>
  </si>
  <si>
    <t>Total operating  - price controlled activities</t>
  </si>
  <si>
    <t xml:space="preserve">Excluded Services </t>
  </si>
  <si>
    <t>Incl De minimis Activity/Metering/Consented</t>
  </si>
  <si>
    <t>Total Operating</t>
  </si>
  <si>
    <t>Total FTE</t>
  </si>
  <si>
    <t>GDN own Employee FTE</t>
  </si>
  <si>
    <t>GDN own Apprentices/Trainees FTE</t>
  </si>
  <si>
    <t>Contract Labour FTE</t>
  </si>
  <si>
    <t>Related Party FTE</t>
  </si>
  <si>
    <t>Please provide a list of de minimus services for all items greater than or equal to £500k. Any service less than £500k should be grouped and reported under miscellaneous.</t>
  </si>
  <si>
    <t>Heading 1</t>
  </si>
  <si>
    <t>Heading 2</t>
  </si>
  <si>
    <t>Description of Service Provided</t>
  </si>
  <si>
    <t>Heading 4</t>
  </si>
  <si>
    <t>De Minimis</t>
  </si>
  <si>
    <t>Connection services</t>
  </si>
  <si>
    <t>DRS1</t>
  </si>
  <si>
    <t>Diversionary works under an obligation</t>
  </si>
  <si>
    <t>DRS2</t>
  </si>
  <si>
    <t>Works required by any alteration of premises</t>
  </si>
  <si>
    <t>DRS3</t>
  </si>
  <si>
    <t xml:space="preserve">Telecommunications and information technology infrastructure services (Not applicable) </t>
  </si>
  <si>
    <t>DRS4</t>
  </si>
  <si>
    <t xml:space="preserve">Outage changes (Not applicable) </t>
  </si>
  <si>
    <t>DRS5</t>
  </si>
  <si>
    <t>Emergency services</t>
  </si>
  <si>
    <t>DRS6</t>
  </si>
  <si>
    <t>PARCA activities (Not applicable)</t>
  </si>
  <si>
    <t>DRS7</t>
  </si>
  <si>
    <t>Independent System Operation</t>
  </si>
  <si>
    <t>DRS8</t>
  </si>
  <si>
    <t>Network Innovation Funding</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</si>
  <si>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</si>
  <si>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</si>
  <si>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</si>
  <si>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</si>
  <si>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</si>
  <si>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</si>
  <si>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</si>
  <si>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</si>
  <si>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</si>
  <si>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</si>
  <si>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</si>
  <si>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</si>
  <si>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</si>
  <si>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Total De Minimis</t>
  </si>
  <si>
    <t>Please provide a list of consented services for all items greater than or equal to £500k. Any service less than £500k should be grouped and reported under miscellaneous.</t>
  </si>
  <si>
    <t xml:space="preserve">Total Consented </t>
  </si>
  <si>
    <t>Please provide a list of Directly Remunirated Services for all items greater than or equal to £500k. Any service less than £500k should be grouped and reported under miscellaneous.</t>
  </si>
  <si>
    <t>Directly Remunerated Service</t>
  </si>
  <si>
    <t>Total DRS</t>
  </si>
  <si>
    <t>Total Costs</t>
  </si>
  <si>
    <t xml:space="preserve"> LTS, Storage &amp; Entry</t>
  </si>
  <si>
    <t>Project Name/Identifier</t>
  </si>
  <si>
    <t>Diameter (mm)</t>
  </si>
  <si>
    <t>Load/Non-Load</t>
  </si>
  <si>
    <t>Piggable Length (km)</t>
  </si>
  <si>
    <t>Non-Piggable Length (km)</t>
  </si>
  <si>
    <t>Max Design Operating Pressure</t>
  </si>
  <si>
    <t>Max. Design Capacity</t>
  </si>
  <si>
    <t>LTS Pipelines, Storage &amp; Entry</t>
  </si>
  <si>
    <t>Storage (non-LTS)</t>
  </si>
  <si>
    <t xml:space="preserve">Net </t>
  </si>
  <si>
    <t>&gt; £0.5m</t>
  </si>
  <si>
    <t>&lt; £0.5m</t>
  </si>
  <si>
    <t>Storage (Linepack)</t>
  </si>
  <si>
    <t>Linepack</t>
  </si>
  <si>
    <t>Pipelines (Other Capex)</t>
  </si>
  <si>
    <t>LP Gasholder</t>
  </si>
  <si>
    <t>Demolition Capex</t>
  </si>
  <si>
    <t>Memo - LTS</t>
  </si>
  <si>
    <t>Non-NARM</t>
  </si>
  <si>
    <t xml:space="preserve">NARM </t>
  </si>
  <si>
    <t>Systems</t>
  </si>
  <si>
    <t xml:space="preserve">Contribution </t>
  </si>
  <si>
    <t xml:space="preserve">Load Capex </t>
  </si>
  <si>
    <t>Length</t>
  </si>
  <si>
    <t>General Reinforcement</t>
  </si>
  <si>
    <t>Mains: ≤180mm</t>
  </si>
  <si>
    <t xml:space="preserve">&lt;=75mm </t>
  </si>
  <si>
    <t>All Projects</t>
  </si>
  <si>
    <t xml:space="preserve">&gt;75mm to 125mm </t>
  </si>
  <si>
    <t xml:space="preserve">&gt;125mm to 180mm </t>
  </si>
  <si>
    <t>Mains: &gt;180mm</t>
  </si>
  <si>
    <t xml:space="preserve">&gt;250mm to 355mm </t>
  </si>
  <si>
    <t xml:space="preserve">&gt;355mm to 500mm </t>
  </si>
  <si>
    <t>District Governors</t>
  </si>
  <si>
    <t>IP Inlet</t>
  </si>
  <si>
    <t>MP Inlet</t>
  </si>
  <si>
    <t>Specific Reinforcement</t>
  </si>
  <si>
    <t>&gt; 500mm to 630mm</t>
  </si>
  <si>
    <t xml:space="preserve">Gross </t>
  </si>
  <si>
    <t xml:space="preserve">Volume </t>
  </si>
  <si>
    <t xml:space="preserve">km </t>
  </si>
  <si>
    <t xml:space="preserve">Net Cost </t>
  </si>
  <si>
    <t>Named Projects</t>
  </si>
  <si>
    <t>Start Year</t>
  </si>
  <si>
    <t>End Year</t>
  </si>
  <si>
    <t>Pressure Tier</t>
  </si>
  <si>
    <t>Reinforcement - Projects &gt; £0.5m</t>
  </si>
  <si>
    <t>District Govenors - IP</t>
  </si>
  <si>
    <t>District Govenors - MP</t>
  </si>
  <si>
    <t>Service Governors</t>
  </si>
  <si>
    <t>Memo - Governors</t>
  </si>
  <si>
    <t>Project Name</t>
  </si>
  <si>
    <r>
      <t>“*&amp;*&amp;</t>
    </r>
    <r>
      <rPr>
        <sz val="11"/>
        <rFont val="Arial Nova"/>
        <family val="2"/>
      </rPr>
      <t>“</t>
    </r>
  </si>
  <si>
    <t xml:space="preserve">Load Capex - Baseline </t>
  </si>
  <si>
    <t>Length of mains</t>
  </si>
  <si>
    <t>No. of risers</t>
  </si>
  <si>
    <t>Design and Quotation</t>
  </si>
  <si>
    <t>No. of quotations</t>
  </si>
  <si>
    <t>New Housing</t>
  </si>
  <si>
    <t>&lt; = 180mm</t>
  </si>
  <si>
    <t>&gt;180mm</t>
  </si>
  <si>
    <t>Existing Housing</t>
  </si>
  <si>
    <t>Excluding Fuel Poor</t>
  </si>
  <si>
    <t>Fuel Poor</t>
  </si>
  <si>
    <t>Services (including Service Governors)</t>
  </si>
  <si>
    <t xml:space="preserve">Domestic </t>
  </si>
  <si>
    <t>Fuel Poor Connection</t>
  </si>
  <si>
    <t>Domestic Connections (volume driver)</t>
  </si>
  <si>
    <t xml:space="preserve">Connection UM </t>
  </si>
  <si>
    <t xml:space="preserve">Mains </t>
  </si>
  <si>
    <t xml:space="preserve">FPNES </t>
  </si>
  <si>
    <t>Fuel Poor - volume driver cap against delivery</t>
  </si>
  <si>
    <t xml:space="preserve">Volume driver cap </t>
  </si>
  <si>
    <t>Fuel Poor -By connection Type</t>
  </si>
  <si>
    <t>One off Connections</t>
  </si>
  <si>
    <t>Community Scheme Connections</t>
  </si>
  <si>
    <t>Other Scheme Types (UIP/iGT)</t>
  </si>
  <si>
    <t>Reconcile with above data</t>
  </si>
  <si>
    <t>Memo - Fuel Poor Funded Projects - Winter 2022/23</t>
  </si>
  <si>
    <t xml:space="preserve">Other Capex </t>
  </si>
  <si>
    <t xml:space="preserve">Net cost </t>
  </si>
  <si>
    <t>PSUP (CNI Security)</t>
  </si>
  <si>
    <t>Pipelines (not reported in LTS &amp; Storage)</t>
  </si>
  <si>
    <t xml:space="preserve">Electrical and mechanical instrumentation </t>
  </si>
  <si>
    <t xml:space="preserve">Network cost - Baseline </t>
  </si>
  <si>
    <t xml:space="preserve">Non Network </t>
  </si>
  <si>
    <t>Property and workspace</t>
  </si>
  <si>
    <t>Other – including compensation</t>
  </si>
  <si>
    <t xml:space="preserve">Non-Network cost - Baseline </t>
  </si>
  <si>
    <t xml:space="preserve">Other Capex Total - Baseline </t>
  </si>
  <si>
    <t>Non Network</t>
  </si>
  <si>
    <t xml:space="preserve">Security </t>
  </si>
  <si>
    <t xml:space="preserve">Memo - NARM </t>
  </si>
  <si>
    <t>Security -NARM</t>
  </si>
  <si>
    <t xml:space="preserve">Other-NARM </t>
  </si>
  <si>
    <t xml:space="preserve">Specify Project Name </t>
  </si>
  <si>
    <t>Other Capex - Project &gt; £0.5m</t>
  </si>
  <si>
    <t>Projects &gt; £0.5m</t>
  </si>
  <si>
    <t>Memo - Other Capex Projects</t>
  </si>
  <si>
    <t xml:space="preserve">Vehicles </t>
  </si>
  <si>
    <t xml:space="preserve">Vehicle population - Purchases </t>
  </si>
  <si>
    <t xml:space="preserve">Zero Emission Vehicles </t>
  </si>
  <si>
    <t>Cars</t>
  </si>
  <si>
    <t>Electric Vehicle Charging Point</t>
  </si>
  <si>
    <t xml:space="preserve">Non-Zero Emission Vehicles </t>
  </si>
  <si>
    <t>LGV</t>
  </si>
  <si>
    <t>HGV</t>
  </si>
  <si>
    <t xml:space="preserve">Vehicle population - Total </t>
  </si>
  <si>
    <t xml:space="preserve">Net Costs </t>
  </si>
  <si>
    <t xml:space="preserve">Electric/Other Zero Vehicles </t>
  </si>
  <si>
    <t xml:space="preserve">Conventional </t>
  </si>
  <si>
    <t xml:space="preserve">Cyber Resilience </t>
  </si>
  <si>
    <t xml:space="preserve">Baseline </t>
  </si>
  <si>
    <t>Cyber Resilience</t>
  </si>
  <si>
    <t>CRITt</t>
  </si>
  <si>
    <t>CROTt</t>
  </si>
  <si>
    <t>Re-opener</t>
  </si>
  <si>
    <t>Desc</t>
  </si>
  <si>
    <t xml:space="preserve">Project Reference </t>
  </si>
  <si>
    <t xml:space="preserve">Start date </t>
  </si>
  <si>
    <t>End date</t>
  </si>
  <si>
    <t xml:space="preserve">Asset replacement </t>
  </si>
  <si>
    <t>Site Occupation</t>
  </si>
  <si>
    <t>Project spend GD1</t>
  </si>
  <si>
    <t>Physical Security</t>
  </si>
  <si>
    <t>Existing Projects (Commenced in GD1)</t>
  </si>
  <si>
    <t xml:space="preserve">Total - Existing </t>
  </si>
  <si>
    <t xml:space="preserve">New projects </t>
  </si>
  <si>
    <t>Baseline projects (Provided in FD)</t>
  </si>
  <si>
    <t>Adjustment 2022</t>
  </si>
  <si>
    <t xml:space="preserve">Total - Adj Baseline </t>
  </si>
  <si>
    <t>Price Control Deliverable</t>
  </si>
  <si>
    <t>Total -Uncertainty Mechanism</t>
  </si>
  <si>
    <t xml:space="preserve">PSUP Asset replacement </t>
  </si>
  <si>
    <t>IT</t>
  </si>
  <si>
    <t xml:space="preserve">Technical </t>
  </si>
  <si>
    <t>Full</t>
  </si>
  <si>
    <t>Shared</t>
  </si>
  <si>
    <t>6.01 Repex Contributions</t>
  </si>
  <si>
    <t>Repex Contributions</t>
  </si>
  <si>
    <t>Iron Stubs</t>
  </si>
  <si>
    <t>Not Associated with Mains Replacement</t>
  </si>
  <si>
    <t>6.02 Mains Tier-1</t>
  </si>
  <si>
    <t>Mains Tier-1</t>
  </si>
  <si>
    <t>Steel &lt;=2"</t>
  </si>
  <si>
    <t>Length of Mains Commissioned</t>
  </si>
  <si>
    <t>Length of Mains Decommissioned</t>
  </si>
  <si>
    <t>Cast Iron and Spun Iron</t>
  </si>
  <si>
    <t>Steel ≤2"</t>
  </si>
  <si>
    <t>&lt;=3"</t>
  </si>
  <si>
    <t>4"-5"</t>
  </si>
  <si>
    <t>6"-7"</t>
  </si>
  <si>
    <t xml:space="preserve"> &lt;=2"</t>
  </si>
  <si>
    <t>Specifications</t>
  </si>
  <si>
    <t>Length of Mains Commissioned - Inserted Live</t>
  </si>
  <si>
    <t>All materials (exc. steel &lt;=2")</t>
  </si>
  <si>
    <t>Length of Mains Inserted Live</t>
  </si>
  <si>
    <t>Length of Mains Commissioned - Inserted Dead</t>
  </si>
  <si>
    <t>Length of Mains Inserted Dead</t>
  </si>
  <si>
    <t>Length of Mains Commissioned - Open Cut</t>
  </si>
  <si>
    <t>Length of Mains Open Cut</t>
  </si>
  <si>
    <t>Length of Mains Commissioned - Other Techniques</t>
  </si>
  <si>
    <t>Length of Mains - Other techniques</t>
  </si>
  <si>
    <t>Lay-to-Abandon (%)</t>
  </si>
  <si>
    <t>Lay-to-Abandon</t>
  </si>
  <si>
    <t>Memo - Tier 1 Mains</t>
  </si>
  <si>
    <t>(ROUND('Non-NARM Cell'+'NARM Cell',3)=ROUND('Total Cost Cell',3)</t>
  </si>
  <si>
    <t>6.03 Mains Tier-2A</t>
  </si>
  <si>
    <t>Mains Tier-2A</t>
  </si>
  <si>
    <t>10"-12"</t>
  </si>
  <si>
    <t>&gt;12"-17"</t>
  </si>
  <si>
    <t>All materials</t>
  </si>
  <si>
    <t xml:space="preserve">Length of Mains Open Cut </t>
  </si>
  <si>
    <t>Memo - Tier 2A mains and services replacement</t>
  </si>
  <si>
    <t>6.04 Mains Tier-2B</t>
  </si>
  <si>
    <t>Mains Tier-2B</t>
  </si>
  <si>
    <t>Memo - Mains Tier 2B</t>
  </si>
  <si>
    <t>6.05 Mains Tier-3</t>
  </si>
  <si>
    <t>Mains Tier-3</t>
  </si>
  <si>
    <t>18"-24"</t>
  </si>
  <si>
    <t>Memo - Mains Tier 3</t>
  </si>
  <si>
    <t xml:space="preserve">Mains Other </t>
  </si>
  <si>
    <t>Steel &gt;2"</t>
  </si>
  <si>
    <t>Other Policy &amp; Condition Mains (Excl. MPDI)</t>
  </si>
  <si>
    <t>Policy &amp; Condition Mains (Excl. Ductile Iron)</t>
  </si>
  <si>
    <t>Other Policy &amp; Condition Mains - MPDI</t>
  </si>
  <si>
    <t>All materails/tiers</t>
  </si>
  <si>
    <t>MPDI</t>
  </si>
  <si>
    <t>Other Policy &amp; Condition Mains - PE</t>
  </si>
  <si>
    <t xml:space="preserve">Length of Mains Commissioned - Inserted Live </t>
  </si>
  <si>
    <t>Other - P&amp;C (excl. MPDI)</t>
  </si>
  <si>
    <t>Other - MPDI</t>
  </si>
  <si>
    <t>Other - PE</t>
  </si>
  <si>
    <t>Capital Projects</t>
  </si>
  <si>
    <t>Pipeline Material</t>
  </si>
  <si>
    <t>Memo - Mains Tier Other</t>
  </si>
  <si>
    <t>Tier Other</t>
  </si>
  <si>
    <t>Mains Diversions</t>
  </si>
  <si>
    <t>Commissioned: Non-Rechargeable Diversions</t>
  </si>
  <si>
    <t>Non-Rechargeable</t>
  </si>
  <si>
    <t>Other mains</t>
  </si>
  <si>
    <t>All other mains</t>
  </si>
  <si>
    <t>Commissioned: Rechargeable Diversions</t>
  </si>
  <si>
    <t>Length of Mains Commissioned: Non-Rechargeable Diversions</t>
  </si>
  <si>
    <t>Length of Mains Commissioned: Rechargeable Diversions</t>
  </si>
  <si>
    <t>Length of Mains Decommissioned: Non-Rechargeable Diversions</t>
  </si>
  <si>
    <t>Length of Mains Decommissioned: Rechargeable Diversions</t>
  </si>
  <si>
    <t>Memo - Mains Diversions</t>
  </si>
  <si>
    <t>Mains Decommissioned</t>
  </si>
  <si>
    <t>Total mains risk remaining at end of reporting year (incidents/year)</t>
  </si>
  <si>
    <t>As extracted from MRPS</t>
  </si>
  <si>
    <t>Risk Remaining</t>
  </si>
  <si>
    <t>MRPS</t>
  </si>
  <si>
    <t>Total Risk Remaining</t>
  </si>
  <si>
    <t>Baseline Risk Removed Summary (incidents/year x10^6)</t>
  </si>
  <si>
    <t>Risk Removed</t>
  </si>
  <si>
    <t>Baseline Risk Removed</t>
  </si>
  <si>
    <t>% Length of Iron Mains Decommissioned which has calculated averaged risk (km)</t>
  </si>
  <si>
    <t>Total Length</t>
  </si>
  <si>
    <t>Calculated Average Risk</t>
  </si>
  <si>
    <t>Length of Iron Mains</t>
  </si>
  <si>
    <t>Average Length</t>
  </si>
  <si>
    <t>Average Length as %</t>
  </si>
  <si>
    <t>Length Decommissioned Main (km)</t>
  </si>
  <si>
    <t>Repex Services</t>
  </si>
  <si>
    <t>Iron Mains &gt; 30m</t>
  </si>
  <si>
    <t>Steel Mains ≤2"</t>
  </si>
  <si>
    <t>Steel Mains &gt;2"</t>
  </si>
  <si>
    <t>Other Policy &amp; Condition (Incl. MPDI and PE)</t>
  </si>
  <si>
    <t>Policy and Condition (Incl. MPDI)</t>
  </si>
  <si>
    <t>Diversions: Non-Rechargeable</t>
  </si>
  <si>
    <t>Diversions: Rechargeable</t>
  </si>
  <si>
    <t>Other (Non-Metallic)</t>
  </si>
  <si>
    <t>Reinstatement (% of gross costs)</t>
  </si>
  <si>
    <t>All categories</t>
  </si>
  <si>
    <t>Specfification</t>
  </si>
  <si>
    <t>Reinstatement</t>
  </si>
  <si>
    <t>Other (inc. MPDI and PE, excl. services not associated with mains replacement)</t>
  </si>
  <si>
    <t>Memo - Repex Services</t>
  </si>
  <si>
    <t>Services - Tier 1</t>
  </si>
  <si>
    <t>Services - Tier 2</t>
  </si>
  <si>
    <t>Vol. D</t>
  </si>
  <si>
    <t>Services - Other</t>
  </si>
  <si>
    <t>No. Services</t>
  </si>
  <si>
    <t xml:space="preserve"> Iron Stubs</t>
  </si>
  <si>
    <t>Replacement by open cut</t>
  </si>
  <si>
    <t>Risk managed - remoate foam bagging</t>
  </si>
  <si>
    <t>Parent Main Cut-Out</t>
  </si>
  <si>
    <t>Other techniques</t>
  </si>
  <si>
    <t>Stub Not Found</t>
  </si>
  <si>
    <t>Stub left in Situ</t>
  </si>
  <si>
    <t>Length of Stubs Decommissioned</t>
  </si>
  <si>
    <t>Number of Stubs</t>
  </si>
  <si>
    <t>Total Length of Stubs Intervened On (all categories)</t>
  </si>
  <si>
    <t>Number of Stubs - Replacement by open cut</t>
  </si>
  <si>
    <t>Number of Stubs - Risk Managed - remote foam bagging</t>
  </si>
  <si>
    <t>Number of Stubs - Parent Main Cut-Out</t>
  </si>
  <si>
    <t>Number of stubs - Other techniques</t>
  </si>
  <si>
    <t>Number of Stubs - Stub Not Found</t>
  </si>
  <si>
    <t>Robotic Intervention - Repex</t>
  </si>
  <si>
    <t>Robotic Intervention - Opex</t>
  </si>
  <si>
    <t>Iron &gt; 30m</t>
  </si>
  <si>
    <t>Other Policy &amp; Condition</t>
  </si>
  <si>
    <t>Memo - Robotic Intervention</t>
  </si>
  <si>
    <t>No. of Risers</t>
  </si>
  <si>
    <t>No. of Customers</t>
  </si>
  <si>
    <t>3-5 floors</t>
  </si>
  <si>
    <t>6-9 floors</t>
  </si>
  <si>
    <t>10+ floors</t>
  </si>
  <si>
    <t>Number of Risers</t>
  </si>
  <si>
    <t>Number of Customers</t>
  </si>
  <si>
    <t>Riser Risk Control</t>
  </si>
  <si>
    <t>Riser Asset Population</t>
  </si>
  <si>
    <t>Risk Control</t>
  </si>
  <si>
    <t>Number of risers inspected and risk assessed  (in reporting year)</t>
  </si>
  <si>
    <t>Number of current total riser assets for which the date for inspection and risk assessment has not expired excluding current year inspections</t>
  </si>
  <si>
    <t>Number of risers identified for future planned replacement</t>
  </si>
  <si>
    <t>Number of risers identified for future planned refurbishment</t>
  </si>
  <si>
    <t>Number of risers identified for future work but work type has not been scoped</t>
  </si>
  <si>
    <t>Number of risers identified as not requiring planned work</t>
  </si>
  <si>
    <t>Memo - Risers</t>
  </si>
  <si>
    <t>6.13 Mains Tier 1 - Dynamic Growth</t>
  </si>
  <si>
    <t>Mains Tier 1 - Dynamic Growth</t>
  </si>
  <si>
    <t>Population at beginning of year</t>
  </si>
  <si>
    <t>Dynamic growth - previously unrecorded assets</t>
  </si>
  <si>
    <t>Dynamic growth - &lt;30m boundary changes</t>
  </si>
  <si>
    <t>Length Decommissioned</t>
  </si>
  <si>
    <t>Population at end of year</t>
  </si>
  <si>
    <t>Check with population on table 8.03</t>
  </si>
  <si>
    <t>Transmission</t>
  </si>
  <si>
    <t>Gas Distribution</t>
  </si>
  <si>
    <t>Electricity Distribution</t>
  </si>
  <si>
    <t>Non-Regulated</t>
  </si>
  <si>
    <t>ETO</t>
  </si>
  <si>
    <t>ESO</t>
  </si>
  <si>
    <t>GTO</t>
  </si>
  <si>
    <t>GSO</t>
  </si>
  <si>
    <t>DNO1</t>
  </si>
  <si>
    <t>DNO2</t>
  </si>
  <si>
    <t>Group</t>
  </si>
  <si>
    <t>External</t>
  </si>
  <si>
    <t>Related Party Transactions</t>
  </si>
  <si>
    <t>Related Party Transactions - Allowed</t>
  </si>
  <si>
    <t>Allowed</t>
  </si>
  <si>
    <t>Related Party 1</t>
  </si>
  <si>
    <t>Turnover/Sales/Recharge</t>
  </si>
  <si>
    <t>Related Party 2</t>
  </si>
  <si>
    <t>Related Party 3</t>
  </si>
  <si>
    <t>Related Party 4</t>
  </si>
  <si>
    <t>Related Party 5</t>
  </si>
  <si>
    <t>Related Party Transactions - Not Allowed</t>
  </si>
  <si>
    <t>Not Allowed</t>
  </si>
  <si>
    <t>Population b/fwd</t>
  </si>
  <si>
    <t>Adjustments to population b/fwd</t>
  </si>
  <si>
    <t>Revised Population b/fwd</t>
  </si>
  <si>
    <t xml:space="preserve">B/fwd &amp; C/fwd Forward values </t>
  </si>
  <si>
    <t>LTS &amp; Entry Assets</t>
  </si>
  <si>
    <t>B/Fwd &amp; Commissioned</t>
  </si>
  <si>
    <t>LTS Pipelines by Diameter Band</t>
  </si>
  <si>
    <t>&lt;=200mm</t>
  </si>
  <si>
    <t>&gt;201mm to 300mm</t>
  </si>
  <si>
    <t>&gt;301mm to 450mm</t>
  </si>
  <si>
    <t>&gt;451mm to 600mm</t>
  </si>
  <si>
    <t>&gt;601mm to 800mm</t>
  </si>
  <si>
    <t>&gt;800mm</t>
  </si>
  <si>
    <t>LTS Pipelines by Operating Pressure</t>
  </si>
  <si>
    <t>&lt;30 bar</t>
  </si>
  <si>
    <t>30 to 50 bar</t>
  </si>
  <si>
    <t>51 to 70 bar</t>
  </si>
  <si>
    <t>&gt; 70 bar</t>
  </si>
  <si>
    <t>Installations</t>
  </si>
  <si>
    <t>Population - C/Fwd</t>
  </si>
  <si>
    <t xml:space="preserve">Carry Forward </t>
  </si>
  <si>
    <t>8.02 Capacity &amp; Storage Assets</t>
  </si>
  <si>
    <t>Brought Forward</t>
  </si>
  <si>
    <t>Useable Capacity</t>
  </si>
  <si>
    <t>Brought forward</t>
  </si>
  <si>
    <t>Capacity</t>
  </si>
  <si>
    <t>Low-Pressure Gasholders</t>
  </si>
  <si>
    <t xml:space="preserve">Other storage </t>
  </si>
  <si>
    <t>Commissioned in Year</t>
  </si>
  <si>
    <t>Installed</t>
  </si>
  <si>
    <t>Brought Forward &amp; Commissioned in Year</t>
  </si>
  <si>
    <t>B/F &amp; Commissioned</t>
  </si>
  <si>
    <t>Amount</t>
  </si>
  <si>
    <t>Quantity</t>
  </si>
  <si>
    <t>Adjustments to Capacity</t>
  </si>
  <si>
    <t>Adjustments to b/fwd Capacity</t>
  </si>
  <si>
    <t xml:space="preserve">Offtake Capacity </t>
  </si>
  <si>
    <t>All Offtakes Max Design Capacity</t>
  </si>
  <si>
    <t xml:space="preserve">Offtake </t>
  </si>
  <si>
    <t>mcm usable b/f</t>
  </si>
  <si>
    <t>Adjustments to mcm b/fwd</t>
  </si>
  <si>
    <t>Revised mcm b/fwd</t>
  </si>
  <si>
    <t xml:space="preserve">Installed </t>
  </si>
  <si>
    <t>mcm usable c/f</t>
  </si>
  <si>
    <t>Booked NTS capacity</t>
  </si>
  <si>
    <t>NTS Flat</t>
  </si>
  <si>
    <t xml:space="preserve">Flat Capacity </t>
  </si>
  <si>
    <t>LTS</t>
  </si>
  <si>
    <t>Usable b/fwd</t>
  </si>
  <si>
    <t>Adjustments to b/fwd</t>
  </si>
  <si>
    <t>Contracted NTS Linepack</t>
  </si>
  <si>
    <t>NTS Flex</t>
  </si>
  <si>
    <t>Contracted NTS Flex b/fwd</t>
  </si>
  <si>
    <t>Adjustment (Via annual booking)</t>
  </si>
  <si>
    <t>Usable Flex</t>
  </si>
  <si>
    <t>8.03 Distribution Network Assets</t>
  </si>
  <si>
    <t xml:space="preserve">Adjusted b/fwd value </t>
  </si>
  <si>
    <t>Distribution Network Assets</t>
  </si>
  <si>
    <t xml:space="preserve">Total - Distribution Mains: Population </t>
  </si>
  <si>
    <t xml:space="preserve">Total by Diameter band </t>
  </si>
  <si>
    <t>Total by Type</t>
  </si>
  <si>
    <t>Cast Iron</t>
  </si>
  <si>
    <t>Spun Iron</t>
  </si>
  <si>
    <t>Other Materials</t>
  </si>
  <si>
    <t xml:space="preserve">Distribution Mains: Population </t>
  </si>
  <si>
    <t>Total b/f</t>
  </si>
  <si>
    <t>Adjustment to b/f</t>
  </si>
  <si>
    <t>Adj Total in Service b/f</t>
  </si>
  <si>
    <t>Total in-service mains c/f</t>
  </si>
  <si>
    <t>Total in year movement</t>
  </si>
  <si>
    <t>Intermediate Pressure</t>
  </si>
  <si>
    <t xml:space="preserve">Iron Population </t>
  </si>
  <si>
    <t xml:space="preserve">Iron &lt;=30 </t>
  </si>
  <si>
    <t xml:space="preserve">Iron &gt;30 </t>
  </si>
  <si>
    <t xml:space="preserve">Governors </t>
  </si>
  <si>
    <t xml:space="preserve">District </t>
  </si>
  <si>
    <t>Adj Total  b/f</t>
  </si>
  <si>
    <t>Installed (new)</t>
  </si>
  <si>
    <t>Total c/f</t>
  </si>
  <si>
    <t>Installed (Replacement)</t>
  </si>
  <si>
    <t xml:space="preserve">Service </t>
  </si>
  <si>
    <t xml:space="preserve">Non - Domestic/ I&amp;C (&gt;200scmh) </t>
  </si>
  <si>
    <t xml:space="preserve">Non - Domestic/ I&amp;C (&lt;200scmh) </t>
  </si>
  <si>
    <t>Services (Number of services excl. Risers)</t>
  </si>
  <si>
    <t xml:space="preserve">8.04 Asset Capacity &amp; Demand </t>
  </si>
  <si>
    <t>Offtake Name</t>
  </si>
  <si>
    <t>NTS Exit Zone</t>
  </si>
  <si>
    <t>Demand (mcmd)</t>
  </si>
  <si>
    <t>Flow Flat required (mcm/d)</t>
  </si>
  <si>
    <t>Flow Flex required (mcm/d)</t>
  </si>
  <si>
    <t>Peak Rate (mcm/h)</t>
  </si>
  <si>
    <t>Min Inlet @ SOD (barg)</t>
  </si>
  <si>
    <t>Min Inlet @ EOD (barg)</t>
  </si>
  <si>
    <t>Total Volume of storage needed (mcm/d)</t>
  </si>
  <si>
    <t>Total Volume of storage available (mcm/d)</t>
  </si>
  <si>
    <t>Number of sites with a current interruptible contract</t>
  </si>
  <si>
    <t>Total capacity of interruptible sites (mcm/d)</t>
  </si>
  <si>
    <t>Capacity interrupted in reporting year (mcm/d)</t>
  </si>
  <si>
    <t xml:space="preserve">Asset Capacity &amp; Demand </t>
  </si>
  <si>
    <t>Classification- 1 in 20 peak (Severe LDC) or Interruptible</t>
  </si>
  <si>
    <t xml:space="preserve">Offtake details </t>
  </si>
  <si>
    <t>Assumed Planning CV</t>
  </si>
  <si>
    <r>
      <t>MJ/m</t>
    </r>
    <r>
      <rPr>
        <vertAlign val="superscript"/>
        <sz val="10"/>
        <rFont val="Verdana"/>
        <family val="2"/>
      </rPr>
      <t>3</t>
    </r>
  </si>
  <si>
    <t>8.05 Capacity Outputs</t>
  </si>
  <si>
    <t>End of current year</t>
  </si>
  <si>
    <t xml:space="preserve">LDZ code </t>
  </si>
  <si>
    <t>Supply Point SOQ (GWh)</t>
  </si>
  <si>
    <t>DM SHQ (GWh)</t>
  </si>
  <si>
    <t>Peak day demand mscm/d</t>
  </si>
  <si>
    <t xml:space="preserve"> Capacity Outputs </t>
  </si>
  <si>
    <t>Summary Capacity Utilisation</t>
  </si>
  <si>
    <t>Asset Capacity Output</t>
  </si>
  <si>
    <t>&lt;/= 50%</t>
  </si>
  <si>
    <t>&gt;50% to &lt;/=70%</t>
  </si>
  <si>
    <t>&gt;70% to &lt;/=80%</t>
  </si>
  <si>
    <t>&gt;80% to &lt;/=100%</t>
  </si>
  <si>
    <t>&gt;100%</t>
  </si>
  <si>
    <t>Total no. of sites</t>
  </si>
  <si>
    <t xml:space="preserve">Summary Baseline Capacity </t>
  </si>
  <si>
    <t>Calculations</t>
  </si>
  <si>
    <t>Not stated</t>
  </si>
  <si>
    <t>Mean Score</t>
  </si>
  <si>
    <t>Upper 95% CI</t>
  </si>
  <si>
    <t>Lower 95% CI</t>
  </si>
  <si>
    <t>(x-mean)^2</t>
  </si>
  <si>
    <t>Standard deviation</t>
  </si>
  <si>
    <t>CI</t>
  </si>
  <si>
    <t>General + PSR customers</t>
  </si>
  <si>
    <t>Planned Work Survey</t>
  </si>
  <si>
    <t xml:space="preserve">Number of customers expressing given level of satisfaction, by survey question </t>
  </si>
  <si>
    <t>Planned Work</t>
  </si>
  <si>
    <t>Q1 Satisfaction with overall service provided</t>
  </si>
  <si>
    <t>Q2 Efforts to inform</t>
  </si>
  <si>
    <t>Q4 Speed of supply restoration</t>
  </si>
  <si>
    <t>Q6 Engineers were respectful</t>
  </si>
  <si>
    <t>Q7 Communication whilst work carried out</t>
  </si>
  <si>
    <t>Q8 Satisfaction with restoration of area period</t>
  </si>
  <si>
    <t>Q9 Professionalism of the team</t>
  </si>
  <si>
    <t>Q10 Ease to deal with</t>
  </si>
  <si>
    <t>Emergency Response and Repair Survey</t>
  </si>
  <si>
    <t>Number of customers expressing given level of satisfaction, by survey question (excluding telephone service)</t>
  </si>
  <si>
    <t>Emergency Response and Repair</t>
  </si>
  <si>
    <t>Q1 Overall satisfaction of service provided</t>
  </si>
  <si>
    <t>Q2 Safety advice from national gas emergency</t>
  </si>
  <si>
    <t>Q3 Informed about gas emergency process</t>
  </si>
  <si>
    <t>Q5 Communication whilst supply interrupted</t>
  </si>
  <si>
    <t>Q7 Satisfaction with restoration of area period</t>
  </si>
  <si>
    <t>Q8 Professionalism of the workforce</t>
  </si>
  <si>
    <t>Q9 Safe and reassured</t>
  </si>
  <si>
    <t>Connections Survey</t>
  </si>
  <si>
    <t>Number of customers expressing given level of satisfaction, by survey question</t>
  </si>
  <si>
    <t>Q1 Overall satisfaction with service provided</t>
  </si>
  <si>
    <t>Q3 Application process and clarity of forms</t>
  </si>
  <si>
    <t>Q4 Time taken to provide quotation</t>
  </si>
  <si>
    <t>Q5 Date to complete work</t>
  </si>
  <si>
    <t>Q6 Professionalism of the workforce</t>
  </si>
  <si>
    <t>Q7 Engineers were respectful</t>
  </si>
  <si>
    <t>Q9 Quality of communication</t>
  </si>
  <si>
    <t>PSR customers only</t>
  </si>
  <si>
    <t>Customer Complaints</t>
  </si>
  <si>
    <t>Q1</t>
  </si>
  <si>
    <t>Q2</t>
  </si>
  <si>
    <t>Q3</t>
  </si>
  <si>
    <t>Q4</t>
  </si>
  <si>
    <t>Internal GDN Complaints</t>
  </si>
  <si>
    <t>UNPLANNED: Complaints concerning emergency response and repair work (including unplanned loss of supply)</t>
  </si>
  <si>
    <t>Number of telephone complaints received</t>
  </si>
  <si>
    <t>Number of written complaints received (including letters, emails, texts)</t>
  </si>
  <si>
    <t xml:space="preserve">Total complaints received </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</si>
  <si>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</si>
  <si>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</si>
  <si>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</si>
  <si>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</si>
  <si>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</si>
  <si>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</si>
  <si>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</si>
  <si>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PLANNED: Number of complaints concerning planned work</t>
  </si>
  <si>
    <t>CONNECTIONS: Complaints concerning connections services (including connection quotations or pre-quotation enquiries as well as the delivery of connection services and disconnections)*</t>
  </si>
  <si>
    <t>Other: Number of complaints concerning other issues including (but not limited to) reinstatement and excavation, communication and engineering work where they have not been recorded under the listed categories</t>
  </si>
  <si>
    <t xml:space="preserve">Total: Internal GDN complaints across all categories </t>
  </si>
  <si>
    <t>Complaints to the Ombudsman</t>
  </si>
  <si>
    <t>Complaints concerning emergency response and repair work (including unplanned loss of supply)</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</si>
  <si>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</si>
  <si>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</si>
  <si>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</si>
  <si>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</si>
  <si>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</si>
  <si>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 xml:space="preserve">Final decisions in favour of complainant as a percentage of total complaints received </t>
  </si>
  <si>
    <t>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</si>
  <si>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</si>
  <si>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</si>
  <si>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 xml:space="preserve">Total: Complaints to the ombudsman across all categories </t>
  </si>
  <si>
    <t xml:space="preserve">Number of customers </t>
  </si>
  <si>
    <t>Total number of customers at the start of the reporting year</t>
  </si>
  <si>
    <t>Total number of customers at the end of the reporting year</t>
  </si>
  <si>
    <t xml:space="preserve">Average </t>
  </si>
  <si>
    <t>Number and duration of planned non-contractual interruptions, by cause</t>
  </si>
  <si>
    <t>Customer Initiated Mains Diversion</t>
  </si>
  <si>
    <t xml:space="preserve">Interruption </t>
  </si>
  <si>
    <t xml:space="preserve">Planned </t>
  </si>
  <si>
    <t>Non-GDN Initiated Service Alteration</t>
  </si>
  <si>
    <t>GDN Initiated Activities</t>
  </si>
  <si>
    <t xml:space="preserve">Total Planned - Number </t>
  </si>
  <si>
    <t xml:space="preserve">Total Planned - Minutes  </t>
  </si>
  <si>
    <t xml:space="preserve">Number and duration of unplanned non-contractual interruptions, by cause </t>
  </si>
  <si>
    <t>As inadvertent consequence of planned work</t>
  </si>
  <si>
    <t>Asset failures (MOB riser interruptions)-Medium rise (3 - 5 floors)</t>
  </si>
  <si>
    <t>Condition-related</t>
  </si>
  <si>
    <t>Asset failures (MOB riser interruptions)-High rise (6 - 9 floors)</t>
  </si>
  <si>
    <t>Asset failures (MOB riser interruptions)-High risk (10+ floors)</t>
  </si>
  <si>
    <t>3rd party cause</t>
  </si>
  <si>
    <t xml:space="preserve">Total Unplanned Mobs </t>
  </si>
  <si>
    <t>Asset failures (Mains)</t>
  </si>
  <si>
    <t>Asset failures (Services)</t>
  </si>
  <si>
    <t>Asset failures (ECVs)</t>
  </si>
  <si>
    <t>Asset failures (Other)</t>
  </si>
  <si>
    <t xml:space="preserve">Total Unplanned Non-Mobs </t>
  </si>
  <si>
    <t>Minutes</t>
  </si>
  <si>
    <t>Total Unplanned Mobs - Duration</t>
  </si>
  <si>
    <t>Total Unplanned Non-Mobs (Duration)</t>
  </si>
  <si>
    <t>Minutes attributable to 3rd Party Delays</t>
  </si>
  <si>
    <t>Clock stopped - Weather</t>
  </si>
  <si>
    <t xml:space="preserve">MOBs </t>
  </si>
  <si>
    <t>Clock stopped - Emergency Services</t>
  </si>
  <si>
    <t>Clock stopped - Customer-driven delay</t>
  </si>
  <si>
    <t>Clock stopped - Asbestos</t>
  </si>
  <si>
    <t>Non-MOBs</t>
  </si>
  <si>
    <t>Clock not stopped - Planning permission / building regs</t>
  </si>
  <si>
    <t>Clock not stopped - Physical access issues</t>
  </si>
  <si>
    <t>Clock not stopped - Other</t>
  </si>
  <si>
    <t xml:space="preserve">9.04 Major Interruption Cases </t>
  </si>
  <si>
    <t xml:space="preserve">Major Interruption Cases </t>
  </si>
  <si>
    <t xml:space="preserve">Interruption Type </t>
  </si>
  <si>
    <t xml:space="preserve">Failure Type </t>
  </si>
  <si>
    <t>Date</t>
  </si>
  <si>
    <t>Incident Name</t>
  </si>
  <si>
    <t>Number of customers interrupted as a result of the incident</t>
  </si>
  <si>
    <t>Total interruptions duration in each incident (minutes)</t>
  </si>
  <si>
    <t>Major incidents</t>
  </si>
  <si>
    <t xml:space="preserve">Network failures </t>
  </si>
  <si>
    <t>Capacity issues</t>
  </si>
  <si>
    <t xml:space="preserve">Asset failures </t>
  </si>
  <si>
    <t>Water Ingress</t>
  </si>
  <si>
    <t>3rd party damage</t>
  </si>
  <si>
    <t>9.05 Collaborative Streetworks (Cadent &amp; SGN)</t>
  </si>
  <si>
    <t>Collaborative Streetworks (Cadent &amp; SGN)</t>
  </si>
  <si>
    <t>Project ID</t>
  </si>
  <si>
    <t>Project Length</t>
  </si>
  <si>
    <t>Estimated Days Saved</t>
  </si>
  <si>
    <t xml:space="preserve">
Estimated Cost of Collaboration (GLA Projects only)</t>
  </si>
  <si>
    <t>Project Completion Date</t>
  </si>
  <si>
    <t>Project Completion Year</t>
  </si>
  <si>
    <t>Link to Narrative</t>
  </si>
  <si>
    <t>Streetworks Information</t>
  </si>
  <si>
    <t xml:space="preserve">Carbon Monoxide Awareness </t>
  </si>
  <si>
    <t>CO awareness initiatives</t>
  </si>
  <si>
    <t xml:space="preserve">Customer vulnerability </t>
  </si>
  <si>
    <t>Consumers reached through CO awareness initiatives</t>
  </si>
  <si>
    <t>CO awareness score</t>
  </si>
  <si>
    <t>Average pre-discussion CO awareness score (as reported via a common survey)</t>
  </si>
  <si>
    <t>Average post-discussion CO awareness score (as reported via a common survey)</t>
  </si>
  <si>
    <t>Number of CO surveys</t>
  </si>
  <si>
    <t>10.01 Personalising Welfare Facilities (Cadent only)</t>
  </si>
  <si>
    <t>Personalising Welfare Facilities</t>
  </si>
  <si>
    <t>PSR Customers</t>
  </si>
  <si>
    <t>Non-PSR Customers</t>
  </si>
  <si>
    <t>Volume - Customer numbers</t>
  </si>
  <si>
    <t>10.02 Remote Pressure Management (SGN only)</t>
  </si>
  <si>
    <t>Remote Pressure Management (SGN only)</t>
  </si>
  <si>
    <t>Remote Pressure Management</t>
  </si>
  <si>
    <t>Installation Costs</t>
  </si>
  <si>
    <t>Installation Quantity</t>
  </si>
  <si>
    <t>10.03 Gas Escape Reduction (SGN only)</t>
  </si>
  <si>
    <t>Gas Escape Reduction</t>
  </si>
  <si>
    <t>Total Net Cost of Equipment</t>
  </si>
  <si>
    <t>Quantity of units purchased</t>
  </si>
  <si>
    <t>Number of regions with no units</t>
  </si>
  <si>
    <t>Number of regions with one unit</t>
  </si>
  <si>
    <t>Number of regions with two or more units</t>
  </si>
  <si>
    <t>10.04 Intermediate pressure reconfigurations (SGN only)</t>
  </si>
  <si>
    <t>Intermediate pressure reconfigurations</t>
  </si>
  <si>
    <t>Bespoke</t>
  </si>
  <si>
    <t>Small PRIs</t>
  </si>
  <si>
    <t>Number of Services</t>
  </si>
  <si>
    <t>Number of Small PRIs</t>
  </si>
  <si>
    <t>10.05 London Medium Pressure (Cadent only)</t>
  </si>
  <si>
    <t>London Medium Pressure (Cadent only)</t>
  </si>
  <si>
    <t>Cast Iron &amp; Spun Iron - Medium Pressure</t>
  </si>
  <si>
    <t>Total Repex Cost</t>
  </si>
  <si>
    <t>Total Capex Cost</t>
  </si>
  <si>
    <t xml:space="preserve">Total Cost </t>
  </si>
  <si>
    <t>Number of governors</t>
  </si>
  <si>
    <t>Memo - London Medium Pressure PDC (Baseline &amp; PCD Split)</t>
  </si>
  <si>
    <t xml:space="preserve">UM </t>
  </si>
  <si>
    <t xml:space="preserve">check </t>
  </si>
  <si>
    <t>10.06 Biomethane improved access rollout (SGN only - SpC 3.30)</t>
  </si>
  <si>
    <r>
      <t xml:space="preserve">Site of technology rollout at
</t>
    </r>
    <r>
      <rPr>
        <sz val="12"/>
        <rFont val="Arial"/>
        <family val="2"/>
      </rPr>
      <t>(sites as specified in Appendix 2 or 3 of SpC 3.30)</t>
    </r>
  </si>
  <si>
    <t>Project title</t>
  </si>
  <si>
    <t>Project description / update, including: 
1. the use and feasibility of establishing local billing zones,
2. key risks that are likely to impact the delivery of the project.</t>
  </si>
  <si>
    <t>Expected / confirmed project delivery date</t>
  </si>
  <si>
    <t xml:space="preserve">Biomethane improved access rollout </t>
  </si>
  <si>
    <r>
      <t xml:space="preserve">Technology rolled out </t>
    </r>
    <r>
      <rPr>
        <sz val="11"/>
        <rFont val="Arial"/>
        <family val="2"/>
      </rPr>
      <t>(technology as specified in SpC 3.30)</t>
    </r>
  </si>
  <si>
    <t>Propane management solution</t>
  </si>
  <si>
    <t xml:space="preserve"> Biomethane improved access rollout</t>
  </si>
  <si>
    <t>Reverse compression optimised capacity</t>
  </si>
  <si>
    <t>Smart control of biomethane in the network</t>
  </si>
  <si>
    <t xml:space="preserve">Total Costs </t>
  </si>
  <si>
    <t xml:space="preserve">GDN reference: </t>
  </si>
  <si>
    <t xml:space="preserve">Date of connection: </t>
  </si>
  <si>
    <t>Source of gas (eg Biomethane, Coal Bed Methane, Shale Gas):</t>
  </si>
  <si>
    <t>Working days taken to provide an initial capacity study (following receipt of capacity enquiry application)</t>
  </si>
  <si>
    <t>Working days taken to provide full capacity study/detailed analysis study (following receipt of payment for full study)</t>
  </si>
  <si>
    <t xml:space="preserve">Total capacity connected (scmh) </t>
  </si>
  <si>
    <t xml:space="preserve">GDN reinforcement capacity capital costs (£k) </t>
  </si>
  <si>
    <t xml:space="preserve">GDN facility capital costs – if applicable (£k) </t>
  </si>
  <si>
    <t xml:space="preserve">GDN facility opex costs – if applicable (£k) </t>
  </si>
  <si>
    <t xml:space="preserve">Total GDN cost of connection (£k) </t>
  </si>
  <si>
    <t xml:space="preserve">Approach main charge paid by connectee (£k) </t>
  </si>
  <si>
    <t xml:space="preserve">Connection charge paid by connectee (£k) </t>
  </si>
  <si>
    <t>Transportation credit – if applicable (£k)</t>
  </si>
  <si>
    <t>Distributed Gas Connections</t>
  </si>
  <si>
    <t>Projects</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</si>
  <si>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</si>
  <si>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</si>
  <si>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</si>
  <si>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</si>
  <si>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</si>
  <si>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</si>
  <si>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</si>
  <si>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</si>
  <si>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</si>
  <si>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</si>
  <si>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</si>
  <si>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</si>
  <si>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</si>
  <si>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</si>
  <si>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</si>
  <si>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</si>
  <si>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</si>
  <si>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</si>
  <si>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</si>
  <si>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</si>
  <si>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 xml:space="preserve">11.02 Responding to telephone calls -(Standard Special Condition D10(2)(g) </t>
  </si>
  <si>
    <t xml:space="preserve">Unit </t>
  </si>
  <si>
    <t xml:space="preserve">Annual telephone calls </t>
  </si>
  <si>
    <t>Incident Date</t>
  </si>
  <si>
    <t>Faulty period (mins)</t>
  </si>
  <si>
    <t>Brief description of fault</t>
  </si>
  <si>
    <t>Responding to telephone calls</t>
  </si>
  <si>
    <t>Standard Special Condition D10 (2)(g)</t>
  </si>
  <si>
    <t>Responding to Telephone Calls</t>
  </si>
  <si>
    <t>Total calls received on specified numbers</t>
  </si>
  <si>
    <t>Total calls answered within timescale</t>
  </si>
  <si>
    <t>Percentage of telephone calls answered within timescale</t>
  </si>
  <si>
    <r>
      <t>Emergency Telephone Service Faults</t>
    </r>
    <r>
      <rPr>
        <b/>
        <sz val="14"/>
        <color rgb="FFFF0000"/>
        <rFont val="Arial"/>
        <family val="2"/>
      </rPr>
      <t xml:space="preserve"> (Cadent only)</t>
    </r>
  </si>
  <si>
    <t>Service Fault (under 10 minutes)</t>
  </si>
  <si>
    <t>Service Fault (over 10 minutes)</t>
  </si>
  <si>
    <t xml:space="preserve">Service faults over 10 minutes - Details </t>
  </si>
  <si>
    <t>Faulty Incident-1</t>
  </si>
  <si>
    <t>Service Fault (Over 10 minutes)</t>
  </si>
  <si>
    <t>Faulty Incident-2</t>
  </si>
  <si>
    <t>Faulty Incident-3</t>
  </si>
  <si>
    <t>Faulty Incident-4</t>
  </si>
  <si>
    <t>Faulty Incident-5</t>
  </si>
  <si>
    <t>Scheme Name</t>
  </si>
  <si>
    <t>Narrative Reference</t>
  </si>
  <si>
    <r>
      <t xml:space="preserve">Community Partnering Fund </t>
    </r>
    <r>
      <rPr>
        <b/>
        <sz val="18"/>
        <color rgb="FFFF0000"/>
        <rFont val="Arial"/>
        <family val="2"/>
      </rPr>
      <t>[Cadent Only]</t>
    </r>
  </si>
  <si>
    <t>Community Funding</t>
  </si>
  <si>
    <t>Community Partnering Fund</t>
  </si>
  <si>
    <r>
      <t xml:space="preserve">Hardship Fund </t>
    </r>
    <r>
      <rPr>
        <b/>
        <sz val="18"/>
        <color rgb="FFFF0000"/>
        <rFont val="Arial"/>
        <family val="2"/>
      </rPr>
      <t>[NGN only]</t>
    </r>
  </si>
  <si>
    <t>Hardship Fund</t>
  </si>
  <si>
    <r>
      <t xml:space="preserve">Community Fund </t>
    </r>
    <r>
      <rPr>
        <b/>
        <sz val="14"/>
        <color rgb="FFFF0000"/>
        <rFont val="Arial"/>
        <family val="2"/>
      </rPr>
      <t>[Cadent only]</t>
    </r>
  </si>
  <si>
    <t>Community Fund</t>
  </si>
  <si>
    <t>VCMA Project Name</t>
  </si>
  <si>
    <t>Total gross cost of VCMA Project (£)</t>
  </si>
  <si>
    <t>Total gross GDN cost of VCMA Project (£)</t>
  </si>
  <si>
    <t>Company specific or Collaborative VCMA Project?</t>
  </si>
  <si>
    <t>List of Project Partners</t>
  </si>
  <si>
    <t>VCMA Project start year</t>
  </si>
  <si>
    <t>VCMA Project end year</t>
  </si>
  <si>
    <t>Vulnerability and Carbon Monoxide Allowance</t>
  </si>
  <si>
    <t>Non-TIM</t>
  </si>
  <si>
    <t>UIOLI</t>
  </si>
  <si>
    <t>Company Specific VCMA Project costs</t>
  </si>
  <si>
    <t>Collaborative VCMA Project costs</t>
  </si>
  <si>
    <t>Total VCMA Project costs</t>
  </si>
  <si>
    <t>By VCMA Project</t>
  </si>
  <si>
    <t>Re-Opener 1</t>
  </si>
  <si>
    <t>Re-Opener 2</t>
  </si>
  <si>
    <t>Re-Opener 3</t>
  </si>
  <si>
    <t>Re-Opener 4</t>
  </si>
  <si>
    <t>Re-Opener 5</t>
  </si>
  <si>
    <t>Re-Opener 6</t>
  </si>
  <si>
    <t>Re-Opener 7</t>
  </si>
  <si>
    <t>Re-Opener 8</t>
  </si>
  <si>
    <t>Re-Opener 9</t>
  </si>
  <si>
    <t>Re-Opener 10</t>
  </si>
  <si>
    <t>Re-Opener 11</t>
  </si>
  <si>
    <t>Re-Opener 12</t>
  </si>
  <si>
    <t>Re-Opener 13</t>
  </si>
  <si>
    <t>Re-Opener 14</t>
  </si>
  <si>
    <t>Re-Opener 15</t>
  </si>
  <si>
    <t>Re-Opener 16</t>
  </si>
  <si>
    <t>Re-Opener 17</t>
  </si>
  <si>
    <t>Re-Opener 18</t>
  </si>
  <si>
    <t>Re-Opener 19</t>
  </si>
  <si>
    <t>Re-Opener 20</t>
  </si>
  <si>
    <t>Re-Opener 21</t>
  </si>
  <si>
    <t>Re-Opener 22</t>
  </si>
  <si>
    <t>Re-Opener Pipeline Log</t>
  </si>
  <si>
    <t>Re-opener Mechanism (All)</t>
  </si>
  <si>
    <t>Non Operational IT Capex</t>
  </si>
  <si>
    <t>Repex Iron Mains Stubs</t>
  </si>
  <si>
    <t>Diversions and Loss of Development Claims Policy</t>
  </si>
  <si>
    <t>HSE Policy</t>
  </si>
  <si>
    <t>MOB – Safety Related Activities</t>
  </si>
  <si>
    <t>Specified Streetworks</t>
  </si>
  <si>
    <t>Heat Policy and Energy Efficiency</t>
  </si>
  <si>
    <t>New Large Load Connections</t>
  </si>
  <si>
    <t>Smart Metering Rollout</t>
  </si>
  <si>
    <t>Net Zero Pre-construction Work and Small Net Zero Projects Re-opener</t>
  </si>
  <si>
    <t>The Net Zero re-opener</t>
  </si>
  <si>
    <t>Relevant paragraph of licence condition</t>
  </si>
  <si>
    <t>Likely date of submission</t>
  </si>
  <si>
    <t>Probability of submission (low, medium or high)</t>
  </si>
  <si>
    <t>To be used for PCFM Variable Value - RRP table 2.03</t>
  </si>
  <si>
    <t>Potential value of adjustment to baseline allowances</t>
  </si>
  <si>
    <t xml:space="preserve">Details of application (Refer to RIGs for completion guidance) </t>
  </si>
  <si>
    <t>PROJECT 1</t>
  </si>
  <si>
    <t>Trigger for application</t>
  </si>
  <si>
    <t>Outline of needs case</t>
  </si>
  <si>
    <t>Methodology used to arrive at preferred option</t>
  </si>
  <si>
    <t>Outline of preferred option</t>
  </si>
  <si>
    <t>Evidence used to justify level of costs requested</t>
  </si>
  <si>
    <t>Any broader regulatory/policy issues</t>
  </si>
  <si>
    <t>11.05a Re-Opener Pipeline Log</t>
  </si>
  <si>
    <t>Re-opener name</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</si>
  <si>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</si>
  <si>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</si>
  <si>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</si>
  <si>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</si>
  <si>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</si>
  <si>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</si>
  <si>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</si>
  <si>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</si>
  <si>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</si>
  <si>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*Please add as many lines as needed for each project</t>
  </si>
  <si>
    <t>Environment - Business Carbon Footprint</t>
  </si>
  <si>
    <t>Scope 1</t>
  </si>
  <si>
    <t>Energy Consumption (Excluding Electricity)</t>
  </si>
  <si>
    <t>Business Carbon Footprint</t>
  </si>
  <si>
    <t>Environment</t>
  </si>
  <si>
    <t>Energy Consumption</t>
  </si>
  <si>
    <t>Energy Purchased - Location based</t>
  </si>
  <si>
    <t>tCO2e</t>
  </si>
  <si>
    <t>Energy Purchased - Market based</t>
  </si>
  <si>
    <t>Spare</t>
  </si>
  <si>
    <t>Total - Location based</t>
  </si>
  <si>
    <t>Total - Market based</t>
  </si>
  <si>
    <t>Transport</t>
  </si>
  <si>
    <t>Direct commercial vehicles</t>
  </si>
  <si>
    <t>Business mileage in company owned/controlled vehicles</t>
  </si>
  <si>
    <t>Total scope 1</t>
  </si>
  <si>
    <t>Gas shrinkage</t>
  </si>
  <si>
    <t>Scope 2</t>
  </si>
  <si>
    <t>Electricity Consumption</t>
  </si>
  <si>
    <t>Electricity Purchased - Location based</t>
  </si>
  <si>
    <t>Electricity Purchased - Market based</t>
  </si>
  <si>
    <t>Total scope 2</t>
  </si>
  <si>
    <t>Total scope 1+2</t>
  </si>
  <si>
    <t>Scope 1+2</t>
  </si>
  <si>
    <t>Optional reporting: Scope 3</t>
  </si>
  <si>
    <t>Indirect Emissions</t>
  </si>
  <si>
    <t>Purchased goods and services</t>
  </si>
  <si>
    <t>Capital goods</t>
  </si>
  <si>
    <t>Fuel and energy related activities</t>
  </si>
  <si>
    <t>Upstream transportation and distribution</t>
  </si>
  <si>
    <t>Waste generated in operations</t>
  </si>
  <si>
    <t>Excavation spoil disposal</t>
  </si>
  <si>
    <t>Office and depot waste disposal</t>
  </si>
  <si>
    <t>Business Travel</t>
  </si>
  <si>
    <t>Business mileage in vehicles not owned/controlled by company</t>
  </si>
  <si>
    <t>Rail</t>
  </si>
  <si>
    <t>Air</t>
  </si>
  <si>
    <t>Ferry</t>
  </si>
  <si>
    <t>Employee commuting</t>
  </si>
  <si>
    <t>Employee Homeworking</t>
  </si>
  <si>
    <t>Employee commuting and Homeworking</t>
  </si>
  <si>
    <t>Upstream leased assets</t>
  </si>
  <si>
    <t>Total scope 3</t>
  </si>
  <si>
    <t>Environmental Other</t>
  </si>
  <si>
    <t xml:space="preserve">Broad environmental measure </t>
  </si>
  <si>
    <t xml:space="preserve">Environment - Other </t>
  </si>
  <si>
    <t xml:space="preserve">Biomethane enquiries </t>
  </si>
  <si>
    <t>Biomethane connection studies</t>
  </si>
  <si>
    <t xml:space="preserve">Capacity of Biomethane connection studies </t>
  </si>
  <si>
    <t>scmh</t>
  </si>
  <si>
    <t xml:space="preserve">Biomethane connections  </t>
  </si>
  <si>
    <t xml:space="preserve">Capacity of Biomethane connected </t>
  </si>
  <si>
    <t xml:space="preserve">Other unconventional sources of gas enquiries </t>
  </si>
  <si>
    <t xml:space="preserve">Other unconventional sources of gas connection studies </t>
  </si>
  <si>
    <t>Capacity of other unconventional sources of gas connection studies</t>
  </si>
  <si>
    <t>Other unconventional sources of gas connections</t>
  </si>
  <si>
    <t xml:space="preserve">Capacity of other unconventional sources of gas connected </t>
  </si>
  <si>
    <t xml:space="preserve">Virgin Aggregate </t>
  </si>
  <si>
    <t xml:space="preserve">Virgin aggregate (as a percentage of total imported backfill) </t>
  </si>
  <si>
    <t xml:space="preserve">Virgin aggregate </t>
  </si>
  <si>
    <t>Tonnes</t>
  </si>
  <si>
    <t>Spoil to Landfill</t>
  </si>
  <si>
    <t>Spoil to landfill (as a percentage of total excavated spoil)</t>
  </si>
  <si>
    <t xml:space="preserve">Spoil to landfill </t>
  </si>
  <si>
    <t xml:space="preserve">ISO 14001 Major Non-conformities </t>
  </si>
  <si>
    <t>Major non-conformities incidents</t>
  </si>
  <si>
    <t>Job Completion Lead-Time (NGN)</t>
  </si>
  <si>
    <t>Connections or alteration service works completed (&gt;275 kWh/h) within 20 working days of payment</t>
  </si>
  <si>
    <t>NGN Completed Works</t>
  </si>
  <si>
    <t>Total Completed Jobs</t>
  </si>
  <si>
    <t>Proportion</t>
  </si>
  <si>
    <t xml:space="preserve">11.09 Net Zero Development </t>
  </si>
  <si>
    <t xml:space="preserve">Project name </t>
  </si>
  <si>
    <t>Narrative reference</t>
  </si>
  <si>
    <t xml:space="preserve">Net Zero Development </t>
  </si>
  <si>
    <t>Net zero pre-construction works and small net zero projects (PCD)</t>
  </si>
  <si>
    <t>Net zero and re-opener development fund - UIOLI (Re-opener)</t>
  </si>
  <si>
    <t xml:space="preserve">Net zero (Re-opener) </t>
  </si>
  <si>
    <t>11.10 High Rise Building Plans (Cadent only)</t>
  </si>
  <si>
    <t xml:space="preserve">High Rise Building Plans </t>
  </si>
  <si>
    <t>Volume target for regulatory year</t>
  </si>
  <si>
    <t>Number of plans done in the regulatory year</t>
  </si>
  <si>
    <t>Public Reported Escapes</t>
  </si>
  <si>
    <t>Safety/Performance</t>
  </si>
  <si>
    <t>PRE</t>
  </si>
  <si>
    <t>Controlled</t>
  </si>
  <si>
    <t>Controlled Gas Escapes/Emergencies</t>
  </si>
  <si>
    <t>Responded-to within Timescale</t>
  </si>
  <si>
    <t>Percentage responded</t>
  </si>
  <si>
    <t>Uncontrolled</t>
  </si>
  <si>
    <t>Uncontrolled Gas Escapes/Emergencies</t>
  </si>
  <si>
    <t>Other: Non-Gas</t>
  </si>
  <si>
    <t>Escapes/Emergencies</t>
  </si>
  <si>
    <t>Apr</t>
  </si>
  <si>
    <t>May</t>
  </si>
  <si>
    <t>Jun</t>
  </si>
  <si>
    <t>Jul</t>
  </si>
  <si>
    <t>Aug</t>
  </si>
  <si>
    <t>Sep</t>
  </si>
  <si>
    <t>Oct</t>
  </si>
  <si>
    <t>Nov</t>
  </si>
  <si>
    <t>Dec</t>
  </si>
  <si>
    <t>Jan</t>
  </si>
  <si>
    <t>Feb</t>
  </si>
  <si>
    <t>Mar</t>
  </si>
  <si>
    <t>Reports</t>
  </si>
  <si>
    <t>Network Related</t>
  </si>
  <si>
    <t>Escape</t>
  </si>
  <si>
    <t>Condition</t>
  </si>
  <si>
    <t>Distribution Mains Interference</t>
  </si>
  <si>
    <t>Damage</t>
  </si>
  <si>
    <t>Service Interference</t>
  </si>
  <si>
    <t>Non-Network Related</t>
  </si>
  <si>
    <t>No Trace</t>
  </si>
  <si>
    <t>CO Confirmed &amp; Suspected</t>
  </si>
  <si>
    <t>Everything Else</t>
  </si>
  <si>
    <t>Actioned</t>
  </si>
  <si>
    <t>Interference</t>
  </si>
  <si>
    <t>All Diameters</t>
  </si>
  <si>
    <t xml:space="preserve">Timely </t>
  </si>
  <si>
    <t>Within 28-Days</t>
  </si>
  <si>
    <t>0-7 Days</t>
  </si>
  <si>
    <t>8-28 Days</t>
  </si>
  <si>
    <t>Deferred</t>
  </si>
  <si>
    <t>Beyond 28-Days</t>
  </si>
  <si>
    <t>29-35 Days</t>
  </si>
  <si>
    <t>36-42 Days</t>
  </si>
  <si>
    <t>43-49 Days</t>
  </si>
  <si>
    <t>50-56 Days</t>
  </si>
  <si>
    <t>&gt;56 Days</t>
  </si>
  <si>
    <t>Median Repair Time &gt;28 Days</t>
  </si>
  <si>
    <t>Days</t>
  </si>
  <si>
    <t>Main reports/repairs ratio</t>
  </si>
  <si>
    <t>Services reports/repairs ratio</t>
  </si>
  <si>
    <t xml:space="preserve">11.12 Safety Output </t>
  </si>
  <si>
    <t>Cast Iron (CI)</t>
  </si>
  <si>
    <t>Spun Iron (SI)</t>
  </si>
  <si>
    <t>Ductile Iron (DI)</t>
  </si>
  <si>
    <t xml:space="preserve">Total Number </t>
  </si>
  <si>
    <t xml:space="preserve">Tonnes lost </t>
  </si>
  <si>
    <t>Low pressure</t>
  </si>
  <si>
    <t>Medium pressure</t>
  </si>
  <si>
    <t>Intermediate pressure</t>
  </si>
  <si>
    <t>High  pressure</t>
  </si>
  <si>
    <t xml:space="preserve">Safety Output </t>
  </si>
  <si>
    <t>GSMR Gas in Buildings (GIB) events</t>
  </si>
  <si>
    <t xml:space="preserve">GIB events reportable under RIDDOR ie where a GIB reading &gt;= 20% LEL has been recorded or &gt; 10kg from spun/cast iron fracture or DI corrosion of mains of: </t>
  </si>
  <si>
    <t>Diameter band A</t>
  </si>
  <si>
    <t>Diameter band B</t>
  </si>
  <si>
    <t>Diameter band C</t>
  </si>
  <si>
    <t>Diameter band D</t>
  </si>
  <si>
    <t>Diameter band E</t>
  </si>
  <si>
    <t>Diameter band F</t>
  </si>
  <si>
    <t>Diameter band G</t>
  </si>
  <si>
    <t>Diameter band H</t>
  </si>
  <si>
    <t>Diameter band I</t>
  </si>
  <si>
    <t xml:space="preserve">Other RIDDOR reportable GIB events from: </t>
  </si>
  <si>
    <t>Non-iron mains(steel, PE etc)</t>
  </si>
  <si>
    <t>Service pipes</t>
  </si>
  <si>
    <t>Non-pipe specific components (eg joints, clamps, encapsulations)</t>
  </si>
  <si>
    <t>Third party interference</t>
  </si>
  <si>
    <t>Other Network GIB events</t>
  </si>
  <si>
    <t xml:space="preserve">Other Network GIB events (but not above the reportable limits) from spun/cast iron fracture or DI corrosion of mains of: </t>
  </si>
  <si>
    <t xml:space="preserve">Other GIB events (any % level but not up to the reportable level) from: </t>
  </si>
  <si>
    <t>Non-iron mains (steel, PE, etc.)</t>
  </si>
  <si>
    <t>Reportable Non Network emergency jobs</t>
  </si>
  <si>
    <t>Number of emergency jobs relating to non-Network installations (i.e. meters, installation pipework and appliances) that were reported to the HSE</t>
  </si>
  <si>
    <t>Loss of Containment reported under COMAH</t>
  </si>
  <si>
    <t>Incidents involving release of gas reported under COMAH</t>
  </si>
  <si>
    <t>Cast/spun iron fractures and ductile iron corrosion failures</t>
  </si>
  <si>
    <t xml:space="preserve">Number of spun/cast iron fracture or DI corrosion of mains of: </t>
  </si>
  <si>
    <t>Cast/spun iron fractures and ductile iron corrosion failures per 1000km of main</t>
  </si>
  <si>
    <t>Network incidents</t>
  </si>
  <si>
    <t>Incidents where gas from a network pipe causes death, RIDDOR reportable injury or significant structural damage (&gt; £10,000 estimated repair cost) arising from:</t>
  </si>
  <si>
    <t xml:space="preserve">Service pipes </t>
  </si>
  <si>
    <t>Repair - Annual network risk</t>
  </si>
  <si>
    <t>Total accumulative repair risk (x 10^6)</t>
  </si>
  <si>
    <t xml:space="preserve">11.13 Covid impact reporting </t>
  </si>
  <si>
    <t xml:space="preserve">Covid impact reporting </t>
  </si>
  <si>
    <t xml:space="preserve">£m </t>
  </si>
  <si>
    <t>Network management Capex</t>
  </si>
  <si>
    <t>Other Capex inc IT/vehicles etc…</t>
  </si>
  <si>
    <t>Mains replacement</t>
  </si>
  <si>
    <t>Controllable COVID Costs</t>
  </si>
  <si>
    <t>Totex activities - incremental costs (additional costs incurred) PPE, IT equipment, additional vehicles</t>
  </si>
  <si>
    <t xml:space="preserve">Totex activities - fixed/stranded costs - incurred but no workload delivery </t>
  </si>
  <si>
    <t>Totex activities - costs saved versus BAU (travel costs/utilties)</t>
  </si>
  <si>
    <t>12.01 Guaranteed Standards of Performance</t>
  </si>
  <si>
    <t>Voluntary Scheme</t>
  </si>
  <si>
    <t>Guaranteed Standards of Performance</t>
  </si>
  <si>
    <t>Guaranteed Standard 1: Regulation 7 - Supply Restoration</t>
  </si>
  <si>
    <t>Guaranteed Standard 1</t>
  </si>
  <si>
    <t>Total number of domestic properties interrupted (unplanned interruption)</t>
  </si>
  <si>
    <t>Total value of domestic payments made under Regulation 7</t>
  </si>
  <si>
    <t>Percentage of domestic customers restored within prescribed period</t>
  </si>
  <si>
    <t>Total number of non-domestic properties interrupted (unplanned interruption)</t>
  </si>
  <si>
    <t>Total value of non-domestic payments made under Regulation 7</t>
  </si>
  <si>
    <t>Percentage of non-domestic customers restored within prescribed period</t>
  </si>
  <si>
    <t>Summary</t>
  </si>
  <si>
    <t>Total value of domestic and non-domestic payments made under Regulation 7</t>
  </si>
  <si>
    <t>Domestic and non-domestic</t>
  </si>
  <si>
    <t xml:space="preserve">Percentage of domestic and non-domestic customers restored within prescribed period </t>
  </si>
  <si>
    <t>Guaranteed Standard 2 - Regulation 8 - Reinstatement of customer's premises</t>
  </si>
  <si>
    <t>Guaranteed Standard 2</t>
  </si>
  <si>
    <t>Regulation 8</t>
  </si>
  <si>
    <t>Number of customers' premises due to be reinstated</t>
  </si>
  <si>
    <t>Number of customers' premises not reinstated within the prescribed period (Reg 8(2)(a)) PSR</t>
  </si>
  <si>
    <t>Number of customers' premises not reinstated within the prescribed period (Reg 8(2)(a)) General</t>
  </si>
  <si>
    <t>Number of customers' premises not reinstated within the prescribed period (Reg 8(2)(b)(i)) PSR</t>
  </si>
  <si>
    <t>Number of customers' premises not reinstated within the prescribed period (Reg8(2)(b)(ii)) General</t>
  </si>
  <si>
    <t>Number of payments made under Reg 8(2)(a) General</t>
  </si>
  <si>
    <t>Value of payments made under Reg 8(2)(a) General</t>
  </si>
  <si>
    <t>Number of payments made under Reg 8(2)(a) PSR</t>
  </si>
  <si>
    <t>Value of payments made under Reg 8(2)(a) PSR</t>
  </si>
  <si>
    <t>Number of payments made under Reg 8(2)(b)(i) PSR</t>
  </si>
  <si>
    <t>Value of payments made under Reg 8(2)(b)(i) PSR</t>
  </si>
  <si>
    <t>Number of payments made under Reg 8(2)(b)(ii) General</t>
  </si>
  <si>
    <t>Value of payments made under Reg 8(2)(b)(ii) General</t>
  </si>
  <si>
    <t>Total value of payments made under Regulation 8 to domestic customers</t>
  </si>
  <si>
    <t>Percentage of domestic customers' premises reinstated within prescribed period</t>
  </si>
  <si>
    <t xml:space="preserve">Number of customers' premises not reinstated within the prescribed period (Reg 8(2)(a)) </t>
  </si>
  <si>
    <t>Number of customers' premises not reinstated within the prescribed period (Reg 8(2)(b)(ii))</t>
  </si>
  <si>
    <t>Number of payments made under Reg 8(2)(a)</t>
  </si>
  <si>
    <t>Value of payments made under Reg 8(2)(a)</t>
  </si>
  <si>
    <t>Number of payments made under Reg 8(2)(b)(ii)</t>
  </si>
  <si>
    <t>Value of payments made under Reg 8(2)(b)(ii)</t>
  </si>
  <si>
    <t>Total value of payments made under Regulation 8 to non-domestic customers</t>
  </si>
  <si>
    <t>Percentage of non-domestic customers' premises reinstated within prescribed period</t>
  </si>
  <si>
    <t xml:space="preserve">GSoP Failures </t>
  </si>
  <si>
    <t>Total number of customers who received a failure payment</t>
  </si>
  <si>
    <t xml:space="preserve">Total value of payments made under Regulation 8 </t>
  </si>
  <si>
    <t>Percentage of domestic and non-domestic customers' premises reinstated within prescribed period</t>
  </si>
  <si>
    <t>Guaranteed Standard 3 - Regulation 9 - Priority domestic customers</t>
  </si>
  <si>
    <t>Planned Interruptions</t>
  </si>
  <si>
    <t>Guaranteed Standard 3</t>
  </si>
  <si>
    <t>Regulation 9</t>
  </si>
  <si>
    <t>Number of planned interruptions to priority domestic customers' premises (Reg 9(2)(a))</t>
  </si>
  <si>
    <t>Number of payments made under Reg 9(2)(a)</t>
  </si>
  <si>
    <t>Value of payments made under Reg 9(2)(a) (£)</t>
  </si>
  <si>
    <t>Number of times cap reached</t>
  </si>
  <si>
    <t>Unplanned interruptions (less than 250 premises)</t>
  </si>
  <si>
    <t>Number of unplanned interruptions to priority domestic customers' premises where less than 250 customers' premises are affected (Reg 9(2)(b)(i))</t>
  </si>
  <si>
    <t>Unplanned interruptions</t>
  </si>
  <si>
    <t>Number of payments made under Reg 9(2)(b)(i)</t>
  </si>
  <si>
    <t>Value of payments made under Reg 9(2)(b)(i) (£)</t>
  </si>
  <si>
    <t>Unplanned interruptions (more than 250 premises)</t>
  </si>
  <si>
    <t>Number of unplanned interruptions to priority domestic customers' premises where 250 or more customers' premises are affected (Reg 9(2)(b)(ii))</t>
  </si>
  <si>
    <t>Unplanned interruptions &gt; 250 premises</t>
  </si>
  <si>
    <t>Number of payments made under Reg 9(2)(b)(ii)</t>
  </si>
  <si>
    <t>Value of payments made under Reg 9(2)(b)(ii) (£)</t>
  </si>
  <si>
    <t>Major interruptions (more than 250 premises over 48 hours)</t>
  </si>
  <si>
    <t>Number of major interruptions to priority domestic customers' premises where 250 or more customers' premises are affected for longer than 48 hours (Reg 9(2B))</t>
  </si>
  <si>
    <t>Major interruptions &gt; 250 premises over 48 hours</t>
  </si>
  <si>
    <t>Number of payments made under Reg 9(2B)(a)</t>
  </si>
  <si>
    <t>Value of payments made under Reg 9(2B)(a)</t>
  </si>
  <si>
    <t>Number of payments made under Reg 9(2B)(b)</t>
  </si>
  <si>
    <t>Value of payments made under Reg 9(2B)(b)</t>
  </si>
  <si>
    <t>Number of supply interruptions to priority domestic customers' premises (Reg 9(1))</t>
  </si>
  <si>
    <t xml:space="preserve">Total value of payments made under Regulation 9 </t>
  </si>
  <si>
    <t>Number of times cap reached under Regulation 9</t>
  </si>
  <si>
    <t>Total number of payments made under Regulation 9</t>
  </si>
  <si>
    <t>Guaranteed Standard 4 - Regulation 10  - Provision of standard and alterated connection, disconnection quotations =&lt;275kWh per hour, &lt;2 barg</t>
  </si>
  <si>
    <t>Guaranteed Standard 4</t>
  </si>
  <si>
    <t>Regulation 10</t>
  </si>
  <si>
    <t>Number of requests for standard quote =&lt;275kWh per hour; &lt;2 barg (Reg 10(1)(a))</t>
  </si>
  <si>
    <t>of which new or alterated connections =&lt;275kWh per hour (Reg 10(3)(a)(i) and 10(3)(a)(ii)</t>
  </si>
  <si>
    <t>disconnections &lt;2barg (Reg 10(3)(a)(iii))</t>
  </si>
  <si>
    <t>Number of standard quotations provided within prescribed period (Reg 10(3)(a))</t>
  </si>
  <si>
    <t>Number of standard quotations not provided within prescribed period (Reg 10(3)(a))</t>
  </si>
  <si>
    <t>Number of payments made under Reg 10(3)(a)</t>
  </si>
  <si>
    <t>Number of times cap reached for payments under Reg 10(6)(b)</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</si>
  <si>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</si>
  <si>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</si>
  <si>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</si>
  <si>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</si>
  <si>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</si>
  <si>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</si>
  <si>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</si>
  <si>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and alterated connection, disconnection quotations =&lt;275kWh per hour, &lt;2barg</t>
  </si>
  <si>
    <t>Guaranteed Standard 5</t>
  </si>
  <si>
    <t>Number of requests for non-standard quote =&lt;275kWh per hour; &lt;2 barg (Reg 10(1)(a))</t>
  </si>
  <si>
    <t>of which new or alterated connections =&lt;275kWh per hour (Reg 10(3)(b)(i) and 10(3)(b)(ii))</t>
  </si>
  <si>
    <t>disconnections &lt;2barg (Reg 10(3)(b)(iii))</t>
  </si>
  <si>
    <t>Number of non-standard quotations provided within prescribed period (Reg 10(3)(b)(i), 10(3)(b)(ii) and 10(3)(b)(iii))</t>
  </si>
  <si>
    <t>Number of non-standard quotations not provided within prescribed period (Reg 10(3)(b)(i), 10(3)(b)(ii) and 10(3)(b)(iii))</t>
  </si>
  <si>
    <t>Number of payments made under Reg 10(3)(b)(i), 10(3)(b)(ii) and 10(3)(b)(iii)</t>
  </si>
  <si>
    <t>Value of payments made under Regulation 10(3)(b)(i), 10(3)(b)(ii) and 10(3)(b)(iii)</t>
  </si>
  <si>
    <t>Guaranteed Standard 6 - Regulation 10 - Provision of non-standard and alterated connection, disconnection, diversion quotations &gt; 275kWh per hour, =&gt;2 barg</t>
  </si>
  <si>
    <t>Guaranteed Standard 6</t>
  </si>
  <si>
    <t>Number of requests for non-standard quote &gt;275kWh per hour (Reg 10(1)(a))</t>
  </si>
  <si>
    <t>of which new or alterated connections &gt;275kWh per hour (Reg 10(3)(b)(iv) and 10(3)(b)(v))</t>
  </si>
  <si>
    <t>diversions (Reg 10(3)(b)(vi))</t>
  </si>
  <si>
    <t>disconnections =&gt;2barg (Reg 10(3)(b)(vii))</t>
  </si>
  <si>
    <t>Number of non-standard quotations provided within prescribed period (Reg 10(3)(b)(iv), 10(3)(b)(v), 10(3)(b)(vi) and 10(3)(b)(vii))</t>
  </si>
  <si>
    <t>Number of non-standard quotations not provided within prescribed period (Reg 10(3)(b)(iv), 10(3)(b)(v), 10(3)(b)(vi) and 10(3)(b)(vii))</t>
  </si>
  <si>
    <t>Number of payments made under Reg 10(3)(b)(iv), 10(3)(b)(v), 10(3)(b)(vi) and 10(3)(b)(vii)</t>
  </si>
  <si>
    <t>Number of times cap reached for payments under Reg 10(6)(ba)</t>
  </si>
  <si>
    <t>Value of payments made under Regulation 10(3)(b)(iv), 10(3)(b)(v), 10(3)(b)(vi) and 10(3)(b)(vii)</t>
  </si>
  <si>
    <t>Guaranteed Standard 7 - Regulation 10 - Accuracy of quotations</t>
  </si>
  <si>
    <t>Guaranteed Standard 7</t>
  </si>
  <si>
    <t>Number of quotations challenged under accuracy scheme (Reg 10(1)(b))</t>
  </si>
  <si>
    <t>Number of quotations found not to be accurate (Reg 10(3A))</t>
  </si>
  <si>
    <t>Number of refunds issued following accuracy scheme challenge</t>
  </si>
  <si>
    <t>Value of refunds issued under accuracy scheme (Reg 10 (4))</t>
  </si>
  <si>
    <t>Guaranteed Standard 8 - Regulation 10 - Response to land enquiries</t>
  </si>
  <si>
    <t>Guaranteed Standard 8</t>
  </si>
  <si>
    <t>Number of land enquiry requests received (Reg 10(1)(c))</t>
  </si>
  <si>
    <t>Number of land enquiry requests responded to within prescribed period (Reg 10(3)(c)(i), 10(3)(c)(ii) and 10(3)(c)(iii))</t>
  </si>
  <si>
    <t>Number of land enquiry requests not responded to within prescribed period (Reg 10(3)(c)(i), 10(3)(c)(ii) and 10(3)(c)(iii))</t>
  </si>
  <si>
    <t>Number of payments made under Reg 10(3)(c)(i), 10(3)(c)(ii) and 10(3)(c)(iii)</t>
  </si>
  <si>
    <t>Number of times cap reached for payments under Reg 10(6)(c)</t>
  </si>
  <si>
    <t>Value of payments made under Regulation 10(3)(c)(i), 10(3)(c)(ii) and 10(3)(c)(iii)</t>
  </si>
  <si>
    <t>Number of land enquiry requests responded to within prescribed period (Reg 10(3)(c)(iv), 10(3)(c)(v) and 10(3)(c)(vi))</t>
  </si>
  <si>
    <t>Number of land enquiry requests not responded to within prescribed period (Reg 10(3)(c)(iv), 10(3)(c)(v) and 10(3)(c)(vi))</t>
  </si>
  <si>
    <t>Number of payments made under Reg 10(3)(c)(iv), 10(3)(c)(v) and 10(3)(c)(vi)</t>
  </si>
  <si>
    <t>Number of times cap reached for payments under Reg 10(6)(ca)</t>
  </si>
  <si>
    <t>Value of payments made under Regulation 10(3)(c)(iv), 10(3)(c)(v) and 10(3)(c)(vi)</t>
  </si>
  <si>
    <t>Guaranteed Standard 9 - Regulation 10  - Offering a date for commencement and substantial completion of connection works (=&lt;275kWh per hour)</t>
  </si>
  <si>
    <t>Guaranteed Standard 9</t>
  </si>
  <si>
    <t>Number of quotations accepted (Reg 10(1)(d))</t>
  </si>
  <si>
    <t>Number where both dates offered within timescale (Reg 10(3)(d)(i) and 10(3)(d)(ii))</t>
  </si>
  <si>
    <t>Number where at least one date not offered within timescale (Reg 10(3)(d)(i) and 10(3)(d)(ii))</t>
  </si>
  <si>
    <t>Number of payments made under Reg 10(3)(d)(i) and 10(3)(d)(ii)</t>
  </si>
  <si>
    <t>Number of times cap reached for payments under Reg 10(6)(d)</t>
  </si>
  <si>
    <t>Value of payments made under Regulation 10(3)(d)(i) and 10(3)(d)(ii)</t>
  </si>
  <si>
    <t>Guaranteed Standard 10 - Regulation 10 - Offering a date for commencement and substantial completion of connection works (&gt; 275kWh per hour)</t>
  </si>
  <si>
    <t>Guaranteed Standard 10</t>
  </si>
  <si>
    <t>Number where both dates offered within timescale (Reg 10(3)(d)(iii) and 10(3)(d)(iv))</t>
  </si>
  <si>
    <t>Number where at least one date not offered within timescale (Reg 10(3)(d)(iii) and 10(3)(d)(iv))</t>
  </si>
  <si>
    <t>Number of payments made under Reg 10(3)(d)(iii) and 10(3)(d)(iv)</t>
  </si>
  <si>
    <t>Number of times cap reached for payments under Reg 10(6)(da)</t>
  </si>
  <si>
    <t>Value of payments made under Regulation 10(3)(d)(iii) and 10(3)(d)(iv)</t>
  </si>
  <si>
    <t xml:space="preserve">Guaranteed Standard 11 - Regulation 10 - Substantial completion on agreed date </t>
  </si>
  <si>
    <t>Quotation value up to and including £1,000</t>
  </si>
  <si>
    <t>Guaranteed Standard 11</t>
  </si>
  <si>
    <t>Number substantially completed within timescale agreed with customer (Reg 10(3)(e)(i))</t>
  </si>
  <si>
    <t>Number not substantially completed within timescale agreed with customer (Reg 10(3)(e)(i))</t>
  </si>
  <si>
    <t>Number of payments made under Reg 10(3)(e)(i)</t>
  </si>
  <si>
    <t>Number of times cap reached for payments under Reg 10(6)(e)</t>
  </si>
  <si>
    <t>Value of payments made under Regulation 10(3)(e)(i)</t>
  </si>
  <si>
    <t>Quotation value over £1,000 but not exceeding £4,000</t>
  </si>
  <si>
    <t>Number substantially completed within timescale agreed with customer (Reg 10(3)(e)(ii))</t>
  </si>
  <si>
    <t>Number not substantially completed within timescale agreed with customer (Reg 10(3)(e)(ii))</t>
  </si>
  <si>
    <t>Number of payments made under Reg 10(3)(e)(ii)</t>
  </si>
  <si>
    <t>Number of times cap reached for payments under Reg 10(6)(f)</t>
  </si>
  <si>
    <t>Value of payments made under Regulation 10(3)(e)(ii)</t>
  </si>
  <si>
    <t>Quotation value over £4,000 but not exceeding £20,000</t>
  </si>
  <si>
    <t>Number substantially completed within timescale agreed with customer (Reg 10(3)(e)(iii))</t>
  </si>
  <si>
    <t>Number not substantially completed within timescale agreed with customer (Reg 10(3)(e)(iii))</t>
  </si>
  <si>
    <t>Number of payments made under Reg 10(3)(e)(iii)</t>
  </si>
  <si>
    <t>Value of payments made under Regulation 10(3)(e)(iii)</t>
  </si>
  <si>
    <t>Quotation value over £20,000 but not exceeding £50,000</t>
  </si>
  <si>
    <t>Number substantially completed within timescale agreed with customer (Reg 10(3)(e)(iv))</t>
  </si>
  <si>
    <t>Number not substantially completed within timescale agreed with customer (Reg 10(3)(e)(iv))</t>
  </si>
  <si>
    <t>Number of payments made under Reg 10(3)(e)(iv)</t>
  </si>
  <si>
    <t>Number of times cap reached for payments under Reg 10(6)(g)</t>
  </si>
  <si>
    <t>Value of payments made under Regulation 10(3)(e)(iv)</t>
  </si>
  <si>
    <t>Quotation value over £50,000 but not exceeding £100,000</t>
  </si>
  <si>
    <t>Number substantially completed within timescale agreed with customer (Reg 10(3)(e)(v))</t>
  </si>
  <si>
    <t>Number not substantially completed within timescale agreed with customer (Reg 10(3)(e)(v))</t>
  </si>
  <si>
    <t>Number of payments made under Reg 10(3)(e)(v)</t>
  </si>
  <si>
    <t>Number of times cap reached for payments under Reg 10(6)(h)</t>
  </si>
  <si>
    <t>Value of payments made under Regulation 10(3)(e)(v)</t>
  </si>
  <si>
    <t>Total Amount</t>
  </si>
  <si>
    <t>Total number of substantially completed quotations</t>
  </si>
  <si>
    <t>Total number substantially completed within agreed timescale</t>
  </si>
  <si>
    <t>Total number not substantially completed within agreed timescale (Reg 10(3)(e))</t>
  </si>
  <si>
    <t>Total number of payments made (Reg 10(3)(e))</t>
  </si>
  <si>
    <t>Total number of times cap reached for payments (Reg 10(6)(e) - (h))</t>
  </si>
  <si>
    <t>Total value of payments made (Regulation 10(3)(e))</t>
  </si>
  <si>
    <t>Guaranteed Standard  13 - Regulation 10A - Notification of planned supply interruptions</t>
  </si>
  <si>
    <t>Guaranteed Standard 13</t>
  </si>
  <si>
    <t>Regulation 10A</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</si>
  <si>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</si>
  <si>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</si>
  <si>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</si>
  <si>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</si>
  <si>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Percentage of domestic customers that received prior notice for planned supply interruption</t>
  </si>
  <si>
    <t>Percentage of non-domestic customers that received prior notice for planned supply interruption</t>
  </si>
  <si>
    <t>Total value of payments made under Reg 10A</t>
  </si>
  <si>
    <t>Percentage of domestic and non-domestic customers that received prior notice for planned supply interruption</t>
  </si>
  <si>
    <t>Guaranteed Standard  14 - Regulation 10B -  Response to complaints</t>
  </si>
  <si>
    <t>Guaranteed Standard 14</t>
  </si>
  <si>
    <t>Regulation 10B</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</si>
  <si>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</si>
  <si>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</si>
  <si>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</si>
  <si>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</si>
  <si>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</si>
  <si>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Percentage of customers that received a complaint response within prescribed period</t>
  </si>
  <si>
    <t>Guaranteed Standard 12 - Regulation 12 - Payments</t>
  </si>
  <si>
    <t>Guaranteed Standard 12</t>
  </si>
  <si>
    <t>Regulation 12</t>
  </si>
  <si>
    <t>Number of payments due under Reg 12</t>
  </si>
  <si>
    <t>Value of payments due under Reg 12</t>
  </si>
  <si>
    <r>
      <t>Number of late</t>
    </r>
    <r>
      <rPr>
        <sz val="11"/>
        <color rgb="FFFF0000"/>
        <rFont val="Arial"/>
        <family val="2"/>
      </rPr>
      <t xml:space="preserve"> </t>
    </r>
    <r>
      <rPr>
        <sz val="11"/>
        <rFont val="Arial"/>
        <family val="2"/>
      </rPr>
      <t xml:space="preserve">payments due under Reg 12 to domestic customers </t>
    </r>
  </si>
  <si>
    <t>Value of late payments made under Regulation 12 to domestic customers</t>
  </si>
  <si>
    <t>Percentage of late payments due to domestic customers that were made</t>
  </si>
  <si>
    <t>Number of late payments due under Reg 12 to non-domestic customers</t>
  </si>
  <si>
    <t>Value of late payments made under Regulation 12 to non-domestic customers</t>
  </si>
  <si>
    <t>Percentage of late payments due to non-domestic customers that were made</t>
  </si>
  <si>
    <t>Value of late payments made under Reg 12</t>
  </si>
  <si>
    <t>Percentage of late payments due to domestic and non-domestic customers that were made</t>
  </si>
  <si>
    <t>Total Value of Payments</t>
  </si>
  <si>
    <t xml:space="preserve">12.02 Summary of Licence Condition D10 </t>
  </si>
  <si>
    <t>Annual</t>
  </si>
  <si>
    <t>Standard Special Condition D10(2)(a)  Provision of standard quotations for connections =&lt;275 kWh per hour, disconnections &lt;2 barg</t>
  </si>
  <si>
    <t xml:space="preserve">Licence Condition D10 </t>
  </si>
  <si>
    <t>Standard Special Condition D10 (2)(a)</t>
  </si>
  <si>
    <t>Provision of standard quotations for connections =&lt;275 kWh per hour, disconnections &lt;2 barg</t>
  </si>
  <si>
    <t>Number of requests for standard quotation =&lt;275kWh per hour, &lt;2 barg (Standard Special Condition D10 (1)(a)(i))</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</si>
  <si>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</si>
  <si>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</si>
  <si>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</si>
  <si>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</si>
  <si>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quotations for connections =&lt;275kWh per hour, disconnections &lt;2 barg</t>
  </si>
  <si>
    <t>Standard Special Condition D10 (2)(b)(i)</t>
  </si>
  <si>
    <t>Provision of non-standard quotations for connections =&lt;275kWh per hour, disconnections &lt;2 barg</t>
  </si>
  <si>
    <t>Number of requests for non-standard quotation =&lt;275kWh per hour, &lt;2 barg (Standard Special Condition D10 (1)(a)(i))</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</si>
  <si>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</si>
  <si>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</si>
  <si>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</si>
  <si>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</si>
  <si>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quotations for connections &gt;275kWh per hour, disconnections =&gt;2 barg, diversions</t>
  </si>
  <si>
    <t>Standard Special Condition D10 (2)(b)(ii)</t>
  </si>
  <si>
    <t>Provision of non-standard quotations for connections &gt;275kWh per hour, disconnections =&gt;2 barg, diversions</t>
  </si>
  <si>
    <t>Number of requests for non-standard quotation &gt;275kWh per hour, =&gt;2 barg, diversions (Standard Special Condition D10 (1)(a)(i))</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</si>
  <si>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</si>
  <si>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</si>
  <si>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</si>
  <si>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</si>
  <si>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</si>
  <si>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Standard Special Condition D10 (3)</t>
  </si>
  <si>
    <t>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</si>
  <si>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</si>
  <si>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</si>
  <si>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</si>
  <si>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</si>
  <si>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</si>
  <si>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Standard Special Condition D10 (2)(d)</t>
  </si>
  <si>
    <t>Response to land enquiries</t>
  </si>
  <si>
    <t>Number of land enquiry requests received (Standard Special Condition D10 (1)(d))</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</si>
  <si>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</si>
  <si>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</si>
  <si>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</si>
  <si>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</si>
  <si>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Standard Special Condition D10(2)(e) Provision of a date for commencement and substantial completion =&lt;275 kWh per hour</t>
  </si>
  <si>
    <t>Standard Special Condition D10 (2)(e)</t>
  </si>
  <si>
    <t>Provision of a date for commencement and substantial completion =&lt;275 kWh per hour</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</si>
  <si>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</si>
  <si>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</si>
  <si>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</si>
  <si>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</si>
  <si>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</si>
  <si>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D10(2)(f) Provision of a date for commencement and substantial completion &gt;275 kWh per hour</t>
  </si>
  <si>
    <t>Standard Special Condition D10 (2)(f)</t>
  </si>
  <si>
    <t>Provision of a date for commencement and substantial completion &gt;275 kWh per hour</t>
  </si>
  <si>
    <t>Number where both dates offered within timescale (Standard Special Condition D10 (2)(f))</t>
  </si>
  <si>
    <t>Percentage where both dates provided within timescale (Standard Special Condition D10 (2)(f))</t>
  </si>
  <si>
    <t>Number where at least one date not offered within timescale (Standard Special Condition D10 (2)(f))</t>
  </si>
  <si>
    <t>Percentage where at least one date not offered within timescale (Standard Special Condition D10 (2)(f))</t>
  </si>
  <si>
    <t>Standard Special Condition D10(2)(c)  Substantial completion of works within timescales agreed with the customer</t>
  </si>
  <si>
    <t>Standard Special Condition D10 (2)(c)</t>
  </si>
  <si>
    <t>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</si>
  <si>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</si>
  <si>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</si>
  <si>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</si>
  <si>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</si>
  <si>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</si>
  <si>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D10(2)(g) Responding to telephone calls</t>
  </si>
  <si>
    <t>13.01 Network Innovation Allowance (NIA)</t>
  </si>
  <si>
    <t>Activity / project unique ref</t>
  </si>
  <si>
    <t>Activity / project name</t>
  </si>
  <si>
    <t>Status (completed, in progress, stopped, other - please specify)</t>
  </si>
  <si>
    <t xml:space="preserve">Network Innovation Allowance </t>
  </si>
  <si>
    <t>Expenditure by project</t>
  </si>
  <si>
    <t>NIA</t>
  </si>
  <si>
    <r>
      <t>Total NIA Expenditure (NIAE</t>
    </r>
    <r>
      <rPr>
        <sz val="10"/>
        <color theme="9" tint="-0.249977111117893"/>
        <rFont val="Verdana"/>
        <family val="2"/>
      </rPr>
      <t>t</t>
    </r>
    <r>
      <rPr>
        <b/>
        <sz val="10"/>
        <color theme="9" tint="-0.249977111117893"/>
        <rFont val="Verdana"/>
        <family val="2"/>
      </rPr>
      <t>)</t>
    </r>
  </si>
  <si>
    <t>Unrecoverable NIA Expenditure (which cannot be recovered as Total NIA Expenditure) by activity / project</t>
  </si>
  <si>
    <t>Check for licence condition 5.2.6 - Internal expenditure Max 25% of Total NIA Expenditure</t>
  </si>
  <si>
    <t>Network Innovation Allowance to be recovered</t>
  </si>
  <si>
    <t xml:space="preserve">Maximum NIA that can be recovered over RIIO-2, as specified in SpC 5.2 (TNIAt)  </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</si>
  <si>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</si>
  <si>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</si>
  <si>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</si>
  <si>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</si>
  <si>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Max Network Innovation Allowance that can be recovered, by GDN</t>
  </si>
  <si>
    <t>Text</t>
  </si>
  <si>
    <t>Please specify GDN in cell A2</t>
  </si>
  <si>
    <t xml:space="preserve">Wales &amp; West Utilities </t>
  </si>
  <si>
    <t>13.02 Network Innovation Competition (NIC) expenditure</t>
  </si>
  <si>
    <t>Network Innovation Competition (NIC) expenditure</t>
  </si>
  <si>
    <t>Funding by project</t>
  </si>
  <si>
    <t>NIC</t>
  </si>
  <si>
    <t xml:space="preserve">Halted Project Revenue </t>
  </si>
  <si>
    <t xml:space="preserve">Disallowed Project Revenue </t>
  </si>
  <si>
    <t>NIC Royalties Revenues by project</t>
  </si>
  <si>
    <t xml:space="preserve">NIC Directly Attributed Costs </t>
  </si>
  <si>
    <t>NIC Retained Royalties Revenues by project</t>
  </si>
  <si>
    <t>13.03 Carry-Over Network Innovation Allowance (CNIA)</t>
  </si>
  <si>
    <t>RIIO-1 CNIA (Carry-over Network Innovation Allowance) expenditure</t>
  </si>
  <si>
    <t>Eligible expenditure by activity/ project</t>
  </si>
  <si>
    <t>CNIA</t>
  </si>
  <si>
    <t>3rd Party Income / contribution received</t>
  </si>
  <si>
    <t>Unrecoverable CNIA Expenditure (CNIARt)</t>
  </si>
  <si>
    <t xml:space="preserve">Maximum CNIA that can be recovered </t>
  </si>
  <si>
    <t>Licensee's NIA Percentage (NIAV2020/21)</t>
  </si>
  <si>
    <t>is calculated in accordance with Part B of Special Condition 1H (The Network Innovation Allowance)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</si>
  <si>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</si>
  <si>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</si>
  <si>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</si>
  <si>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Eligible NIC Bid Preparation Costs for Formula Year 2020/21 (BPC2020/21)</t>
  </si>
  <si>
    <t>Maximum CNIA that can be recovered (CNIAV)</t>
  </si>
  <si>
    <t>Price indices</t>
  </si>
  <si>
    <t>Price index 2018/2019</t>
  </si>
  <si>
    <t>Index value</t>
  </si>
  <si>
    <t>Price index 2021/22</t>
  </si>
  <si>
    <t>CNIA to be recovered (CNIAt)</t>
  </si>
  <si>
    <t>13.04 RIIO-2 Strategic Innovation Fund (SIF) expenditure</t>
  </si>
  <si>
    <t>RIIO-2 Strategic Innovation Fund expenditure</t>
  </si>
  <si>
    <t>SIF Funding by project</t>
  </si>
  <si>
    <t>SIF</t>
  </si>
  <si>
    <t>SIF Halted Project Revenues</t>
  </si>
  <si>
    <t>SIF Disallowed Expenditure</t>
  </si>
  <si>
    <t>SIF Royalties by project</t>
  </si>
  <si>
    <t xml:space="preserve">SIF Directly Attributed Costs </t>
  </si>
  <si>
    <t>SIF Returned Royalty Income by Project</t>
  </si>
  <si>
    <t>Retained SIF Royalties by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</si>
</sst>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0.00;[Red]\-#,##0.00;0.00"/>
    <numFmt numFmtId="173" formatCode="#,##0.00_);\(#,##0.00\);\-_)"/>
    <numFmt numFmtId="174" formatCode="_-* #,##0.000_-;\-* #,##0.000_-;_-* &quot;-&quot;??_-;_-@_-"/>
    <numFmt numFmtId="175" formatCode="_-* #,##0.0_-;\-* #,##0.0_-;_-* &quot;-&quot;?_-;_-@_-"/>
    <numFmt numFmtId="176" formatCode="_-* #,##0.000_-;\-* #,##0.000_-;_-* &quot;-&quot;???_-;_-@_-"/>
    <numFmt numFmtId="177" formatCode="0.0%"/>
    <numFmt numFmtId="178" formatCode="_(* #,##0.000_);_(* \(#,##0.000\);_(* &quot;-&quot;??_);_(@_)"/>
    <numFmt numFmtId="179" formatCode="_(* #,##0_);_(* \(#,##0\);_(* &quot;-&quot;??_);_(@_)"/>
    <numFmt numFmtId="180" formatCode="0.000"/>
    <numFmt numFmtId="181" formatCode="#,##0.0000;[Red]\-#,##0.0000;0.0000"/>
    <numFmt numFmtId="182" formatCode="_(* #,##0.0000_);_(* \(#,##0.0000\);_(* &quot;-&quot;??_);_(@_)"/>
    <numFmt numFmtId="183" formatCode="#,##0.000;[Red]\-#,##0.000;0.000"/>
    <numFmt numFmtId="184" formatCode="#,##0.00%_);\(#,##0.00%\);\-_)"/>
    <numFmt numFmtId="185" formatCode="#,##0.000_);\(#,##0.000\);\-"/>
    <numFmt numFmtId="186" formatCode="#,##0.0"/>
    <numFmt numFmtId="187" formatCode="#,##0.000"/>
    <numFmt numFmtId="188" formatCode="#,##0.0_);\(#,##0.0\);\-"/>
    <numFmt numFmtId="189" formatCode="_(* #,##0.0000000_);_(* \(#,##0.0000000\);_(* &quot;-&quot;??_);_(@_)"/>
    <numFmt numFmtId="190" formatCode="#,##0;[Red]\-#,##0;0"/>
    <numFmt numFmtId="191" formatCode="#,##0.0;[Red]\-#,##0.0;0.0"/>
    <numFmt numFmtId="192" formatCode="#,##0.0;\-#,##0.0;\-"/>
    <numFmt numFmtId="193" formatCode="0.000%"/>
    <numFmt numFmtId="194" formatCode="#,##0.0000000_ ;[Red]\-#,##0.0000000\ "/>
  </numFmts>
  <fonts count="184">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b/>
      <sz val="20"/>
      <name val="CG Omega"/>
      <family val="2"/>
    </font>
    <font>
      <sz val="10"/>
      <color theme="1"/>
      <name val="Verdana"/>
      <family val="2"/>
    </font>
    <font>
      <sz val="11"/>
      <color theme="1"/>
      <name val="Arial"/>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4"/>
      <color theme="1"/>
      <name val="Arial"/>
      <family val="2"/>
    </font>
    <font>
      <sz val="11"/>
      <name val="CG Omega"/>
      <family val="2"/>
    </font>
    <font>
      <b/>
      <sz val="12"/>
      <name val="Arial"/>
      <family val="2"/>
    </font>
    <font>
      <b/>
      <sz val="14"/>
      <name val="Arial"/>
      <family val="2"/>
    </font>
    <font>
      <b/>
      <sz val="10"/>
      <color theme="1"/>
      <name val="Arial"/>
      <family val="2"/>
    </font>
    <font>
      <b/>
      <sz val="10"/>
      <color rgb="FFFF0000"/>
      <name val="Arial"/>
      <family val="2"/>
    </font>
    <font>
      <i/>
      <sz val="14"/>
      <name val="CG Omega"/>
      <family val="2"/>
    </font>
    <font>
      <b/>
      <sz val="18"/>
      <name val="Verdana"/>
      <family val="2"/>
    </font>
    <font>
      <sz val="11"/>
      <name val="Verdana"/>
      <family val="2"/>
    </font>
    <font>
      <sz val="10"/>
      <name val="Verdan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b/>
      <sz val="14"/>
      <color theme="1"/>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sz val="11"/>
      <color rgb="FFFF0000"/>
      <name val="Arial"/>
      <family val="2"/>
    </font>
    <font>
      <sz val="11"/>
      <name val="Calibri"/>
      <family val="2"/>
      <scheme val="minor"/>
    </font>
    <font>
      <sz val="8"/>
      <name val="Calibri"/>
      <family val="2"/>
      <scheme val="minor"/>
    </font>
    <font>
      <sz val="11"/>
      <color rgb="FFFF0000"/>
      <name val="Calibri"/>
      <family val="2"/>
      <scheme val="minor"/>
    </font>
    <font>
      <b/>
      <sz val="20"/>
      <color rgb="FFFF0000"/>
      <name val="CG Omega"/>
      <family val="2"/>
    </font>
    <font>
      <sz val="10"/>
      <color theme="1"/>
      <name val="Gill Sans MT"/>
      <family val="2"/>
    </font>
    <font>
      <sz val="12"/>
      <color theme="1"/>
      <name val="Arial"/>
      <family val="2"/>
    </font>
    <font>
      <sz val="11"/>
      <name val="Arial"/>
      <family val="2"/>
    </font>
    <font>
      <b/>
      <sz val="20"/>
      <name val="CG Omega"/>
    </font>
    <font>
      <sz val="11"/>
      <color theme="1"/>
      <name val="Arial"/>
      <family val="2"/>
    </font>
    <font>
      <b/>
      <sz val="12"/>
      <color indexed="12"/>
      <name val="Verdana"/>
      <family val="2"/>
    </font>
    <font>
      <sz val="10"/>
      <name val="CG Omega"/>
      <family val="2"/>
    </font>
    <font>
      <b/>
      <sz val="11"/>
      <name val="Verdana"/>
      <family val="2"/>
    </font>
    <font>
      <sz val="11"/>
      <color theme="1"/>
      <name val="Verdana"/>
      <family val="2"/>
    </font>
    <font>
      <b/>
      <sz val="11"/>
      <color theme="1"/>
      <name val="Verdana"/>
      <family val="2"/>
    </font>
    <font>
      <sz val="12"/>
      <color theme="1"/>
      <name val="Cambria"/>
      <family val="1"/>
    </font>
    <font>
      <sz val="10"/>
      <color rgb="FFFF0000"/>
      <name val="Verdana"/>
      <family val="2"/>
    </font>
    <font>
      <b/>
      <sz val="10"/>
      <name val="Gill Sans MT"/>
      <family val="2"/>
    </font>
    <font>
      <i/>
      <sz val="11"/>
      <color theme="1"/>
      <name val="Verdana"/>
      <family val="2"/>
    </font>
    <font>
      <i/>
      <sz val="12"/>
      <color theme="1"/>
      <name val="Cambria Math"/>
      <family val="1"/>
    </font>
    <font>
      <sz val="10"/>
      <color theme="5" tint="0.39997558519241921"/>
      <name val="Verdana"/>
      <family val="2"/>
    </font>
    <font>
      <vertAlign val="subscript"/>
      <sz val="10"/>
      <name val="Verdana"/>
      <family val="2"/>
    </font>
    <font>
      <sz val="10"/>
      <color rgb="FFFF0000"/>
      <name val="Arial"/>
      <family val="2"/>
    </font>
    <font>
      <sz val="11"/>
      <color indexed="12"/>
      <name val="Arial"/>
      <family val="2"/>
    </font>
    <font>
      <u/>
      <sz val="11"/>
      <color theme="10"/>
      <name val="Arial"/>
      <family val="2"/>
    </font>
    <font>
      <vertAlign val="subscript"/>
      <sz val="10"/>
      <color theme="1"/>
      <name val="Verdana"/>
      <family val="2"/>
    </font>
    <font>
      <sz val="10"/>
      <color theme="0" tint="-4.9989318521683403E-2"/>
      <name val="Verdana"/>
      <family val="2"/>
    </font>
    <font>
      <u/>
      <sz val="10"/>
      <color theme="1"/>
      <name val="Verdana"/>
      <family val="2"/>
    </font>
    <font>
      <sz val="10"/>
      <color theme="4"/>
      <name val="Verdana"/>
      <family val="2"/>
    </font>
    <font>
      <i/>
      <sz val="10"/>
      <color theme="1"/>
      <name val="Gili"/>
    </font>
    <font>
      <b/>
      <vertAlign val="subscript"/>
      <sz val="10"/>
      <name val="Verdana"/>
      <family val="2"/>
    </font>
    <font>
      <i/>
      <vertAlign val="subscript"/>
      <sz val="11"/>
      <color theme="1"/>
      <name val="Verdana"/>
      <family val="2"/>
    </font>
    <font>
      <sz val="12"/>
      <color theme="1"/>
      <name val="Cambria Math"/>
      <family val="1"/>
    </font>
    <font>
      <b/>
      <vertAlign val="subscript"/>
      <sz val="10"/>
      <color theme="1"/>
      <name val="Verdana"/>
      <family val="2"/>
    </font>
    <font>
      <b/>
      <sz val="12"/>
      <color theme="1"/>
      <name val="Cambria"/>
      <family val="1"/>
    </font>
    <font>
      <sz val="12"/>
      <color theme="1"/>
      <name val="Verdana"/>
      <family val="2"/>
    </font>
    <font>
      <b/>
      <vertAlign val="subscript"/>
      <sz val="12"/>
      <color theme="1"/>
      <name val="Cambria"/>
      <family val="1"/>
    </font>
    <font>
      <b/>
      <sz val="10"/>
      <color theme="1"/>
      <name val="Calibri"/>
      <family val="2"/>
      <scheme val="minor"/>
    </font>
    <font>
      <b/>
      <sz val="10"/>
      <color rgb="FFFF0000"/>
      <name val="Verdana"/>
      <family val="2"/>
    </font>
    <font>
      <sz val="10"/>
      <name val="Gili"/>
    </font>
    <font>
      <i/>
      <sz val="10"/>
      <name val="Gili"/>
    </font>
    <font>
      <sz val="10"/>
      <color theme="1"/>
      <name val="Gili"/>
    </font>
    <font>
      <i/>
      <sz val="10"/>
      <color rgb="FF7030A0"/>
      <name val="Gili"/>
    </font>
    <font>
      <i/>
      <sz val="10"/>
      <color theme="1"/>
      <name val="Verdana"/>
      <family val="2"/>
    </font>
    <font>
      <i/>
      <vertAlign val="subscript"/>
      <sz val="10"/>
      <color theme="1"/>
      <name val="Verdana"/>
      <family val="2"/>
    </font>
    <font>
      <sz val="10"/>
      <name val="Arial"/>
      <family val="2"/>
    </font>
    <font>
      <sz val="10"/>
      <color rgb="FF000000"/>
      <name val="Verdana"/>
      <family val="2"/>
    </font>
    <font>
      <sz val="12"/>
      <name val="Arial"/>
      <family val="2"/>
    </font>
    <font>
      <vertAlign val="superscript"/>
      <sz val="10"/>
      <name val="Verdana"/>
      <family val="2"/>
    </font>
    <font>
      <b/>
      <sz val="11"/>
      <color theme="0"/>
      <name val="Arial"/>
      <family val="2"/>
    </font>
    <font>
      <b/>
      <sz val="11"/>
      <color rgb="FFFF0000"/>
      <name val="Arial"/>
      <family val="2"/>
    </font>
    <font>
      <i/>
      <sz val="11"/>
      <color theme="1"/>
      <name val="Arial Nova"/>
      <family val="2"/>
    </font>
    <font>
      <sz val="11"/>
      <color theme="1"/>
      <name val="Arial Nova"/>
      <family val="2"/>
    </font>
    <font>
      <i/>
      <sz val="12"/>
      <name val="Arial"/>
      <family val="2"/>
    </font>
    <font>
      <i/>
      <sz val="11"/>
      <name val="Arial"/>
      <family val="2"/>
    </font>
    <font>
      <sz val="11"/>
      <color theme="9"/>
      <name val="Arial"/>
      <family val="2"/>
    </font>
    <font>
      <b/>
      <sz val="12"/>
      <color rgb="FFFF0000"/>
      <name val="Arial"/>
      <family val="2"/>
    </font>
    <font>
      <b/>
      <sz val="14"/>
      <color rgb="FFFF0000"/>
      <name val="Arial"/>
      <family val="2"/>
    </font>
    <font>
      <b/>
      <sz val="16"/>
      <name val="Arial"/>
      <family val="2"/>
    </font>
    <font>
      <sz val="11"/>
      <color theme="0"/>
      <name val="Calibri"/>
      <family val="2"/>
      <scheme val="minor"/>
    </font>
    <font>
      <sz val="11"/>
      <color theme="0"/>
      <name val="Arial"/>
      <family val="2"/>
    </font>
    <font>
      <sz val="10"/>
      <name val="Calibri"/>
      <family val="2"/>
    </font>
    <font>
      <sz val="14"/>
      <name val="Arial"/>
      <family val="2"/>
    </font>
    <font>
      <sz val="10"/>
      <color theme="1" tint="0.499984740745262"/>
      <name val="Verdana"/>
      <family val="2"/>
    </font>
    <font>
      <i/>
      <sz val="11"/>
      <name val="Arial Nova"/>
      <family val="2"/>
    </font>
    <font>
      <sz val="11"/>
      <name val="Arial Nova"/>
      <family val="2"/>
    </font>
    <font>
      <sz val="10"/>
      <color indexed="10"/>
      <name val="Verdana"/>
      <family val="2"/>
    </font>
    <font>
      <b/>
      <sz val="11"/>
      <color theme="1"/>
      <name val="Calibri"/>
      <family val="2"/>
      <scheme val="minor"/>
    </font>
    <font>
      <b/>
      <u/>
      <sz val="11"/>
      <color theme="1"/>
      <name val="Calibri"/>
      <family val="2"/>
      <scheme val="minor"/>
    </font>
    <font>
      <i/>
      <sz val="10"/>
      <name val="Arial"/>
      <family val="2"/>
    </font>
    <font>
      <b/>
      <sz val="14"/>
      <color theme="0"/>
      <name val="Arial"/>
      <family val="2"/>
    </font>
    <font>
      <b/>
      <sz val="18"/>
      <name val="Arial"/>
      <family val="2"/>
    </font>
    <font>
      <sz val="18"/>
      <name val="Arial"/>
      <family val="2"/>
    </font>
    <font>
      <b/>
      <sz val="18"/>
      <color rgb="FFFF0000"/>
      <name val="Arial"/>
      <family val="2"/>
    </font>
    <font>
      <sz val="10"/>
      <color indexed="8"/>
      <name val="Gill Sans MT"/>
      <family val="2"/>
    </font>
    <font>
      <b/>
      <sz val="18"/>
      <name val="CG Omega"/>
      <family val="2"/>
    </font>
    <font>
      <sz val="18"/>
      <color theme="1"/>
      <name val="Calibri"/>
      <family val="2"/>
      <scheme val="minor"/>
    </font>
    <font>
      <sz val="11"/>
      <name val="Times New Roman"/>
      <family val="1"/>
    </font>
    <font>
      <b/>
      <u/>
      <sz val="11"/>
      <name val="Verdana"/>
      <family val="2"/>
    </font>
    <font>
      <b/>
      <i/>
      <sz val="11"/>
      <name val="Times New Roman"/>
      <family val="1"/>
    </font>
    <font>
      <sz val="11"/>
      <color indexed="10"/>
      <name val="Times New Roman"/>
      <family val="1"/>
    </font>
    <font>
      <b/>
      <sz val="11"/>
      <name val="Times New Roman"/>
      <family val="1"/>
    </font>
    <font>
      <sz val="16"/>
      <name val="CG Omega"/>
    </font>
    <font>
      <sz val="10"/>
      <name val="CG Omega"/>
    </font>
    <font>
      <b/>
      <sz val="16"/>
      <name val="CG Omega"/>
    </font>
    <font>
      <b/>
      <sz val="16"/>
      <name val="Verdana"/>
      <family val="2"/>
    </font>
    <font>
      <b/>
      <sz val="10"/>
      <color theme="0" tint="-0.14999847407452621"/>
      <name val="Verdana"/>
      <family val="2"/>
    </font>
    <font>
      <sz val="10"/>
      <color theme="0" tint="-0.14999847407452621"/>
      <name val="Verdana"/>
      <family val="2"/>
    </font>
    <font>
      <b/>
      <sz val="11"/>
      <name val="CG Omega"/>
      <family val="2"/>
    </font>
    <font>
      <b/>
      <sz val="11"/>
      <color rgb="FFFF0000"/>
      <name val="Calibri"/>
      <family val="2"/>
      <scheme val="minor"/>
    </font>
    <font>
      <sz val="10"/>
      <color theme="1"/>
      <name val="Calibri"/>
      <family val="2"/>
      <scheme val="minor"/>
    </font>
    <font>
      <b/>
      <sz val="11"/>
      <name val="Calibri"/>
      <family val="2"/>
      <scheme val="minor"/>
    </font>
    <font>
      <sz val="12"/>
      <color theme="1"/>
      <name val="Calibri"/>
      <family val="2"/>
      <scheme val="minor"/>
    </font>
    <font>
      <sz val="11"/>
      <name val="Calibri"/>
      <family val="2"/>
    </font>
    <font>
      <vertAlign val="subscript"/>
      <sz val="12"/>
      <color theme="1"/>
      <name val="Verdana"/>
      <family val="2"/>
    </font>
    <font>
      <sz val="8"/>
      <color theme="1"/>
      <name val="Verdana"/>
      <family val="2"/>
    </font>
    <font>
      <sz val="11"/>
      <color rgb="FF00B0F0"/>
      <name val="Arial"/>
      <family val="2"/>
    </font>
    <font>
      <sz val="11"/>
      <color rgb="FF000000"/>
      <name val="Calibri"/>
      <family val="2"/>
      <scheme val="minor"/>
    </font>
    <font>
      <b/>
      <sz val="11"/>
      <color rgb="FF000000"/>
      <name val="Calibri"/>
      <family val="2"/>
      <scheme val="minor"/>
    </font>
    <font>
      <b/>
      <sz val="11"/>
      <color rgb="FF000000"/>
      <name val="Arial"/>
      <family val="2"/>
    </font>
    <font>
      <i/>
      <sz val="9"/>
      <color rgb="FF000000"/>
      <name val="Calibri"/>
      <family val="2"/>
      <scheme val="minor"/>
    </font>
    <font>
      <sz val="10"/>
      <color rgb="FF000000"/>
      <name val="Arial"/>
      <family val="2"/>
    </font>
    <font>
      <sz val="12"/>
      <color rgb="FF000000"/>
      <name val="Calibri"/>
      <family val="2"/>
      <scheme val="minor"/>
    </font>
    <font>
      <b/>
      <u/>
      <sz val="11"/>
      <name val="Arial"/>
      <family val="2"/>
    </font>
    <font>
      <b/>
      <sz val="12"/>
      <color theme="1"/>
      <name val="Aptos"/>
      <family val="2"/>
    </font>
    <font>
      <b/>
      <sz val="12"/>
      <color theme="1"/>
      <name val="Calibri"/>
      <family val="2"/>
      <scheme val="minor"/>
    </font>
    <font>
      <sz val="12"/>
      <name val="Calibri"/>
      <family val="2"/>
      <scheme val="minor"/>
    </font>
    <font>
      <u/>
      <sz val="11"/>
      <color theme="10"/>
      <name val="Calibri"/>
      <family val="2"/>
      <scheme val="minor"/>
    </font>
    <font>
      <b/>
      <i/>
      <sz val="11"/>
      <color theme="1"/>
      <name val="Arial Nova"/>
      <family val="2"/>
    </font>
    <font>
      <b/>
      <sz val="11"/>
      <color theme="1"/>
      <name val="Arial Nova"/>
      <family val="2"/>
    </font>
    <font>
      <sz val="11"/>
      <color theme="1"/>
      <name val="Aptos"/>
      <family val="2"/>
    </font>
    <font>
      <i/>
      <sz val="11"/>
      <color theme="1"/>
      <name val="Aptos"/>
      <family val="2"/>
    </font>
    <font>
      <b/>
      <sz val="11"/>
      <color theme="1"/>
      <name val="Aptos"/>
      <family val="2"/>
    </font>
    <font>
      <i/>
      <sz val="10"/>
      <color theme="1" tint="0.34998626667073579"/>
      <name val="Arial"/>
      <family val="2"/>
    </font>
    <font>
      <b/>
      <sz val="11"/>
      <color rgb="FFFBFBFB"/>
      <name val="Arial"/>
      <family val="2"/>
    </font>
    <font>
      <sz val="10"/>
      <color theme="1" tint="0.34998626667073579"/>
      <name val="Verdana"/>
      <family val="2"/>
    </font>
    <font>
      <b/>
      <sz val="12"/>
      <color theme="1" tint="0.34998626667073579"/>
      <name val="Cambria"/>
      <family val="1"/>
    </font>
    <font>
      <sz val="12"/>
      <color theme="1" tint="0.34998626667073579"/>
      <name val="Cambria"/>
      <family val="1"/>
    </font>
    <font>
      <b/>
      <sz val="10"/>
      <color rgb="FFED0000"/>
      <name val="Verdana"/>
      <family val="2"/>
    </font>
    <font>
      <b/>
      <sz val="11"/>
      <color rgb="FFED0000"/>
      <name val="Verdana"/>
      <family val="2"/>
    </font>
    <font>
      <sz val="10"/>
      <color rgb="FFED0000"/>
      <name val="Verdana"/>
      <family val="2"/>
    </font>
    <font>
      <b/>
      <i/>
      <sz val="10"/>
      <color rgb="FFED0000"/>
      <name val="Verdana"/>
      <family val="2"/>
    </font>
    <font>
      <b/>
      <i/>
      <vertAlign val="subscript"/>
      <sz val="10"/>
      <color rgb="FFED0000"/>
      <name val="Verdana"/>
      <family val="2"/>
    </font>
    <font>
      <b/>
      <vertAlign val="subscript"/>
      <sz val="10"/>
      <color rgb="FFED0000"/>
      <name val="Verdana"/>
      <family val="2"/>
    </font>
    <font>
      <b/>
      <sz val="10"/>
      <color rgb="FFB90000"/>
      <name val="Verdana"/>
      <family val="2"/>
    </font>
    <font>
      <sz val="10"/>
      <color theme="2" tint="-0.89999084444715716"/>
      <name val="Gill Sans MT"/>
      <family val="2"/>
    </font>
    <font>
      <sz val="10"/>
      <color theme="2" tint="-0.499984740745262"/>
      <name val="Verdana"/>
      <family val="2"/>
    </font>
    <font>
      <b/>
      <sz val="12"/>
      <color theme="2" tint="-0.89999084444715716"/>
      <name val="Gill Sans MT"/>
      <family val="2"/>
    </font>
    <font>
      <sz val="11"/>
      <color rgb="FF007BB8"/>
      <name val="Arial"/>
      <family val="2"/>
    </font>
    <font>
      <b/>
      <sz val="11"/>
      <color rgb="FF007BB8"/>
      <name val="Arial"/>
      <family val="2"/>
    </font>
    <font>
      <b/>
      <sz val="10"/>
      <color theme="9" tint="-0.249977111117893"/>
      <name val="Verdana"/>
      <family val="2"/>
    </font>
    <font>
      <sz val="10"/>
      <color theme="9" tint="-0.249977111117893"/>
      <name val="Verdana"/>
      <family val="2"/>
    </font>
    <font>
      <sz val="12"/>
      <color rgb="FFFF0000"/>
      <name val="Calibri"/>
      <family val="2"/>
      <scheme val="minor"/>
    </font>
  </fonts>
  <fills count="56">
    <fill>
      <patternFill patternType="none"/>
    </fill>
    <fill>
      <patternFill patternType="gray125"/>
    </fill>
    <fill>
      <patternFill patternType="solid">
        <fgColor indexed="5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1"/>
        <bgColor indexed="64"/>
      </patternFill>
    </fill>
    <fill>
      <patternFill patternType="solid">
        <fgColor indexed="9"/>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0000"/>
        <bgColor indexed="64"/>
      </patternFill>
    </fill>
    <fill>
      <patternFill patternType="solid">
        <fgColor rgb="FF00CC00"/>
        <bgColor indexed="64"/>
      </patternFill>
    </fill>
    <fill>
      <patternFill patternType="solid">
        <fgColor rgb="FFFF0066"/>
        <bgColor indexed="64"/>
      </patternFill>
    </fill>
    <fill>
      <patternFill patternType="solid">
        <fgColor them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9C9C9"/>
        <bgColor indexed="64"/>
      </patternFill>
    </fill>
    <fill>
      <patternFill patternType="solid">
        <fgColor rgb="FFBDD7EE"/>
        <bgColor indexed="64"/>
      </patternFill>
    </fill>
    <fill>
      <patternFill patternType="lightUp">
        <fgColor theme="6"/>
        <bgColor rgb="FFFFFFFF"/>
      </patternFill>
    </fill>
    <fill>
      <patternFill patternType="solid">
        <fgColor rgb="FFFFE69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D9D9D9"/>
        <bgColor rgb="FF000000"/>
      </patternFill>
    </fill>
    <fill>
      <patternFill patternType="solid">
        <fgColor rgb="FF92D050"/>
        <bgColor indexed="64"/>
      </patternFill>
    </fill>
    <fill>
      <patternFill patternType="solid">
        <fgColor theme="0" tint="-0.24994659260841701"/>
        <bgColor indexed="64"/>
      </patternFill>
    </fill>
    <fill>
      <patternFill patternType="solid">
        <fgColor rgb="FFFFE699"/>
        <bgColor rgb="FF000000"/>
      </patternFill>
    </fill>
    <fill>
      <patternFill patternType="solid">
        <fgColor theme="5"/>
        <bgColor indexed="64"/>
      </patternFill>
    </fill>
    <fill>
      <patternFill patternType="solid">
        <fgColor rgb="FFFFCC99"/>
        <bgColor indexed="64"/>
      </patternFill>
    </fill>
  </fills>
  <borders count="6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n">
        <color indexed="64"/>
      </top>
      <bottom style="thin">
        <color indexed="64"/>
      </bottom>
      <diagonal/>
    </border>
    <border>
      <left style="thin">
        <color auto="1"/>
      </left>
      <right style="medium">
        <color indexed="64"/>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dashed">
        <color auto="1"/>
      </top>
      <bottom/>
      <diagonal/>
    </border>
    <border>
      <left/>
      <right/>
      <top/>
      <bottom style="dashed">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492">
    <xf numFmtId="0" fontId="0" fillId="0" borderId="0"/>
    <xf numFmtId="0" fontId="17" fillId="0" borderId="0"/>
    <xf numFmtId="0" fontId="17" fillId="0" borderId="0"/>
    <xf numFmtId="0" fontId="19" fillId="0" borderId="0"/>
    <xf numFmtId="0" fontId="22" fillId="0" borderId="0"/>
    <xf numFmtId="0" fontId="17" fillId="0" borderId="0"/>
    <xf numFmtId="0" fontId="22" fillId="0" borderId="0"/>
    <xf numFmtId="0" fontId="19" fillId="0" borderId="0"/>
    <xf numFmtId="0" fontId="19" fillId="0" borderId="0"/>
    <xf numFmtId="0" fontId="28" fillId="0" borderId="0"/>
    <xf numFmtId="0" fontId="22" fillId="0" borderId="0"/>
    <xf numFmtId="0" fontId="19" fillId="0" borderId="0"/>
    <xf numFmtId="0" fontId="16" fillId="0" borderId="0"/>
    <xf numFmtId="167" fontId="22" fillId="0" borderId="0"/>
    <xf numFmtId="0" fontId="19" fillId="0" borderId="0"/>
    <xf numFmtId="0" fontId="19" fillId="0" borderId="0"/>
    <xf numFmtId="0" fontId="28" fillId="0" borderId="0"/>
    <xf numFmtId="0" fontId="28" fillId="0" borderId="0"/>
    <xf numFmtId="0" fontId="22" fillId="0" borderId="0" applyFont="0" applyFill="0" applyBorder="0" applyAlignment="0" applyProtection="0"/>
    <xf numFmtId="0" fontId="28" fillId="0" borderId="0"/>
    <xf numFmtId="0" fontId="19" fillId="0" borderId="0"/>
    <xf numFmtId="0" fontId="19" fillId="0" borderId="0"/>
    <xf numFmtId="0" fontId="19" fillId="0" borderId="0"/>
    <xf numFmtId="0" fontId="28" fillId="0" borderId="0"/>
    <xf numFmtId="164" fontId="28" fillId="0" borderId="0" applyFont="0" applyFill="0" applyBorder="0" applyAlignment="0" applyProtection="0"/>
    <xf numFmtId="0" fontId="19" fillId="0" borderId="0"/>
    <xf numFmtId="164" fontId="22" fillId="0" borderId="0" applyFont="0" applyFill="0" applyBorder="0" applyAlignment="0" applyProtection="0"/>
    <xf numFmtId="0" fontId="19" fillId="0" borderId="0"/>
    <xf numFmtId="0" fontId="22" fillId="0" borderId="0"/>
    <xf numFmtId="164" fontId="22" fillId="0" borderId="0" applyFont="0" applyFill="0" applyBorder="0" applyAlignment="0" applyProtection="0"/>
    <xf numFmtId="9" fontId="22" fillId="0" borderId="0" applyFont="0" applyFill="0" applyBorder="0" applyAlignment="0" applyProtection="0"/>
    <xf numFmtId="0" fontId="17" fillId="0" borderId="0"/>
    <xf numFmtId="0" fontId="19" fillId="0" borderId="0"/>
    <xf numFmtId="0" fontId="37" fillId="0" borderId="0" applyNumberFormat="0" applyFill="0" applyBorder="0" applyAlignment="0" applyProtection="0">
      <alignment vertical="top"/>
      <protection locked="0"/>
    </xf>
    <xf numFmtId="0" fontId="19" fillId="0" borderId="0"/>
    <xf numFmtId="0" fontId="43" fillId="8" borderId="0" applyNumberFormat="0" applyBorder="0" applyAlignment="0" applyProtection="0"/>
    <xf numFmtId="0" fontId="42" fillId="8" borderId="0" applyNumberFormat="0" applyBorder="0" applyAlignment="0" applyProtection="0"/>
    <xf numFmtId="0" fontId="41" fillId="9" borderId="0" applyNumberFormat="0" applyBorder="0" applyAlignment="0" applyProtection="0"/>
    <xf numFmtId="0" fontId="19" fillId="10" borderId="0" applyNumberFormat="0" applyBorder="0" applyAlignment="0" applyProtection="0"/>
    <xf numFmtId="0" fontId="19" fillId="0" borderId="17" applyNumberFormat="0" applyFill="0" applyAlignment="0" applyProtection="0"/>
    <xf numFmtId="0" fontId="19" fillId="15" borderId="0" applyNumberFormat="0" applyFont="0" applyBorder="0" applyAlignment="0" applyProtection="0"/>
    <xf numFmtId="0" fontId="19" fillId="12" borderId="0" applyNumberFormat="0" applyBorder="0" applyAlignment="0" applyProtection="0"/>
    <xf numFmtId="4" fontId="19" fillId="7" borderId="0" applyBorder="0" applyAlignment="0" applyProtection="0"/>
    <xf numFmtId="0" fontId="19" fillId="0" borderId="0"/>
    <xf numFmtId="4" fontId="19" fillId="14" borderId="0"/>
    <xf numFmtId="4" fontId="19" fillId="13" borderId="0"/>
    <xf numFmtId="4" fontId="19" fillId="11" borderId="0"/>
    <xf numFmtId="0" fontId="36" fillId="0" borderId="5" applyFill="0"/>
    <xf numFmtId="0" fontId="44" fillId="0" borderId="0" applyFill="0" applyBorder="0"/>
    <xf numFmtId="9" fontId="19" fillId="0" borderId="0" applyFont="0" applyFill="0" applyBorder="0" applyAlignment="0" applyProtection="0"/>
    <xf numFmtId="0" fontId="16" fillId="0" borderId="0"/>
    <xf numFmtId="0" fontId="43" fillId="8" borderId="0" applyNumberFormat="0" applyBorder="0" applyAlignment="0" applyProtection="0"/>
    <xf numFmtId="0" fontId="42" fillId="8" borderId="0" applyNumberFormat="0" applyBorder="0" applyAlignment="0" applyProtection="0"/>
    <xf numFmtId="0" fontId="19" fillId="0" borderId="0"/>
    <xf numFmtId="0" fontId="28" fillId="0" borderId="0"/>
    <xf numFmtId="0" fontId="24" fillId="0" borderId="0"/>
    <xf numFmtId="0" fontId="28" fillId="0" borderId="0"/>
    <xf numFmtId="0" fontId="16" fillId="0" borderId="0"/>
    <xf numFmtId="0" fontId="22" fillId="0" borderId="0"/>
    <xf numFmtId="0" fontId="19" fillId="0" borderId="0"/>
    <xf numFmtId="0" fontId="19" fillId="0" borderId="0"/>
    <xf numFmtId="9" fontId="28" fillId="0" borderId="0" applyFont="0" applyFill="0" applyBorder="0" applyAlignment="0" applyProtection="0"/>
    <xf numFmtId="0" fontId="19" fillId="0" borderId="0"/>
    <xf numFmtId="0" fontId="19" fillId="0" borderId="0"/>
    <xf numFmtId="0" fontId="46" fillId="0" borderId="0" applyNumberFormat="0" applyFill="0" applyBorder="0" applyAlignment="0" applyProtection="0">
      <alignment vertical="top"/>
      <protection locked="0"/>
    </xf>
    <xf numFmtId="0" fontId="19" fillId="0" borderId="0"/>
    <xf numFmtId="0" fontId="47"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170" fontId="19" fillId="0" borderId="0"/>
    <xf numFmtId="170" fontId="28" fillId="0" borderId="0"/>
    <xf numFmtId="170" fontId="28" fillId="0" borderId="0"/>
    <xf numFmtId="0" fontId="19" fillId="0" borderId="0"/>
    <xf numFmtId="170" fontId="48" fillId="0" borderId="0"/>
    <xf numFmtId="170" fontId="22" fillId="0" borderId="0"/>
    <xf numFmtId="0" fontId="19" fillId="0" borderId="0"/>
    <xf numFmtId="170" fontId="28" fillId="0" borderId="0"/>
    <xf numFmtId="170" fontId="22" fillId="0" borderId="0"/>
    <xf numFmtId="164" fontId="17" fillId="0" borderId="0" applyFont="0" applyFill="0" applyBorder="0" applyAlignment="0" applyProtection="0"/>
    <xf numFmtId="0" fontId="19" fillId="0" borderId="0"/>
    <xf numFmtId="170" fontId="47" fillId="0" borderId="0" applyNumberFormat="0" applyFill="0" applyBorder="0" applyAlignment="0" applyProtection="0">
      <alignment vertical="top"/>
      <protection locked="0"/>
    </xf>
    <xf numFmtId="0" fontId="46" fillId="0" borderId="0" applyNumberFormat="0" applyFill="0" applyBorder="0" applyAlignment="0" applyProtection="0"/>
    <xf numFmtId="0" fontId="17" fillId="0" borderId="0"/>
    <xf numFmtId="0" fontId="19" fillId="0" borderId="0"/>
    <xf numFmtId="0" fontId="22" fillId="0" borderId="0"/>
    <xf numFmtId="171" fontId="49" fillId="21" borderId="0" applyBorder="0">
      <alignment vertical="center"/>
    </xf>
    <xf numFmtId="0" fontId="22" fillId="0" borderId="0"/>
    <xf numFmtId="164" fontId="19" fillId="0" borderId="0" applyFont="0" applyFill="0" applyBorder="0" applyAlignment="0" applyProtection="0"/>
    <xf numFmtId="169" fontId="19" fillId="22" borderId="5">
      <alignment vertical="center"/>
    </xf>
    <xf numFmtId="9" fontId="28" fillId="0" borderId="0" applyFont="0" applyFill="0" applyBorder="0" applyAlignment="0" applyProtection="0"/>
    <xf numFmtId="169" fontId="19" fillId="20" borderId="5">
      <alignment vertical="center"/>
      <protection locked="0"/>
    </xf>
    <xf numFmtId="0" fontId="17" fillId="0" borderId="0">
      <alignment vertical="top"/>
    </xf>
    <xf numFmtId="9" fontId="19" fillId="0" borderId="0" applyFont="0" applyFill="0" applyBorder="0" applyAlignment="0" applyProtection="0"/>
    <xf numFmtId="171" fontId="50" fillId="23"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56" fillId="4" borderId="0"/>
    <xf numFmtId="171" fontId="49" fillId="19" borderId="0"/>
    <xf numFmtId="0" fontId="28" fillId="0" borderId="0"/>
    <xf numFmtId="0" fontId="28" fillId="0" borderId="0"/>
    <xf numFmtId="9" fontId="16" fillId="0" borderId="0" applyFont="0" applyFill="0" applyBorder="0" applyAlignment="0" applyProtection="0"/>
    <xf numFmtId="0" fontId="28" fillId="0" borderId="0"/>
    <xf numFmtId="0" fontId="19" fillId="0" borderId="0"/>
    <xf numFmtId="0" fontId="62" fillId="0" borderId="0"/>
    <xf numFmtId="164" fontId="19" fillId="0" borderId="0" applyFont="0" applyFill="0" applyBorder="0" applyAlignment="0" applyProtection="0"/>
    <xf numFmtId="0" fontId="28" fillId="0" borderId="0"/>
    <xf numFmtId="0" fontId="62" fillId="0" borderId="0"/>
    <xf numFmtId="167" fontId="28" fillId="0" borderId="0"/>
    <xf numFmtId="0" fontId="19" fillId="0" borderId="0"/>
    <xf numFmtId="0" fontId="28" fillId="0" borderId="0"/>
    <xf numFmtId="0" fontId="15" fillId="0" borderId="0"/>
    <xf numFmtId="0" fontId="15" fillId="0" borderId="0"/>
    <xf numFmtId="0" fontId="15" fillId="12"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6" fillId="0" borderId="0"/>
    <xf numFmtId="0" fontId="25" fillId="0" borderId="0"/>
    <xf numFmtId="0" fontId="22" fillId="0" borderId="0"/>
    <xf numFmtId="0" fontId="13" fillId="0" borderId="0"/>
    <xf numFmtId="4" fontId="13" fillId="7" borderId="0" applyBorder="0" applyAlignment="0" applyProtection="0"/>
    <xf numFmtId="0" fontId="13"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4" fontId="12" fillId="7" borderId="0" applyBorder="0" applyAlignment="0" applyProtection="0"/>
    <xf numFmtId="0" fontId="12" fillId="0" borderId="0"/>
    <xf numFmtId="0" fontId="11" fillId="0" borderId="0"/>
    <xf numFmtId="0" fontId="11" fillId="0" borderId="0"/>
    <xf numFmtId="0" fontId="11" fillId="12" borderId="0" applyNumberFormat="0" applyBorder="0" applyAlignment="0" applyProtection="0"/>
    <xf numFmtId="0" fontId="11" fillId="0" borderId="0"/>
    <xf numFmtId="0" fontId="11" fillId="0" borderId="0"/>
    <xf numFmtId="0" fontId="11" fillId="0" borderId="0"/>
    <xf numFmtId="4" fontId="11" fillId="7" borderId="0" applyBorder="0" applyAlignment="0" applyProtection="0"/>
    <xf numFmtId="0" fontId="11" fillId="0" borderId="0"/>
    <xf numFmtId="0" fontId="10" fillId="0" borderId="0"/>
    <xf numFmtId="0" fontId="10" fillId="12" borderId="0" applyNumberFormat="0" applyBorder="0" applyAlignment="0" applyProtection="0"/>
    <xf numFmtId="0" fontId="9" fillId="0" borderId="0"/>
    <xf numFmtId="0" fontId="9" fillId="0" borderId="0"/>
    <xf numFmtId="0" fontId="9" fillId="12" borderId="0" applyNumberFormat="0" applyBorder="0" applyAlignment="0" applyProtection="0"/>
    <xf numFmtId="0" fontId="9" fillId="0" borderId="0"/>
    <xf numFmtId="0" fontId="9" fillId="12" borderId="0" applyNumberFormat="0" applyBorder="0" applyAlignment="0" applyProtection="0"/>
    <xf numFmtId="0" fontId="8" fillId="0" borderId="0"/>
    <xf numFmtId="0" fontId="8" fillId="0" borderId="0"/>
    <xf numFmtId="0" fontId="8" fillId="0" borderId="0"/>
    <xf numFmtId="0" fontId="8" fillId="12" borderId="0" applyNumberFormat="0" applyBorder="0" applyAlignment="0" applyProtection="0"/>
    <xf numFmtId="0" fontId="62" fillId="0" borderId="0"/>
    <xf numFmtId="0" fontId="8" fillId="0" borderId="0"/>
    <xf numFmtId="0" fontId="96" fillId="0" borderId="0"/>
    <xf numFmtId="164" fontId="22" fillId="0" borderId="0" applyFont="0" applyFill="0" applyBorder="0" applyAlignment="0" applyProtection="0"/>
    <xf numFmtId="0" fontId="7" fillId="0" borderId="0"/>
    <xf numFmtId="4" fontId="7" fillId="13" borderId="0"/>
    <xf numFmtId="0" fontId="7" fillId="12" borderId="0" applyNumberFormat="0" applyBorder="0" applyAlignment="0" applyProtection="0"/>
    <xf numFmtId="0" fontId="6" fillId="0" borderId="0"/>
    <xf numFmtId="0" fontId="5" fillId="0" borderId="0"/>
    <xf numFmtId="0" fontId="5" fillId="0" borderId="0"/>
    <xf numFmtId="0" fontId="5" fillId="0" borderId="0"/>
    <xf numFmtId="0" fontId="28" fillId="0" borderId="0"/>
    <xf numFmtId="0" fontId="22" fillId="0" borderId="0"/>
    <xf numFmtId="0" fontId="98" fillId="0" borderId="0"/>
    <xf numFmtId="0" fontId="5" fillId="0" borderId="0"/>
    <xf numFmtId="0" fontId="5" fillId="12" borderId="0" applyNumberFormat="0" applyBorder="0" applyAlignment="0" applyProtection="0"/>
    <xf numFmtId="0" fontId="5" fillId="0" borderId="0"/>
    <xf numFmtId="0" fontId="5" fillId="0" borderId="0"/>
    <xf numFmtId="0" fontId="5" fillId="12" borderId="0" applyNumberFormat="0" applyBorder="0" applyAlignment="0" applyProtection="0"/>
    <xf numFmtId="0" fontId="4" fillId="0" borderId="0"/>
    <xf numFmtId="0" fontId="4" fillId="0" borderId="0"/>
    <xf numFmtId="0" fontId="4" fillId="12" borderId="0" applyNumberFormat="0" applyBorder="0" applyAlignment="0" applyProtection="0"/>
    <xf numFmtId="0" fontId="22" fillId="0" borderId="0"/>
    <xf numFmtId="0" fontId="3" fillId="0" borderId="0"/>
    <xf numFmtId="0" fontId="3" fillId="0" borderId="0"/>
    <xf numFmtId="0" fontId="3" fillId="12" borderId="0" applyNumberFormat="0" applyBorder="0" applyAlignment="0" applyProtection="0"/>
    <xf numFmtId="0" fontId="3" fillId="0" borderId="0"/>
    <xf numFmtId="0" fontId="17"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0" fontId="1" fillId="0" borderId="0"/>
    <xf numFmtId="4" fontId="1" fillId="13" borderId="0"/>
    <xf numFmtId="0" fontId="1" fillId="0" borderId="0"/>
    <xf numFmtId="4" fontId="1" fillId="7" borderId="0" applyBorder="0" applyAlignment="0" applyProtection="0"/>
    <xf numFmtId="0" fontId="1" fillId="0" borderId="0"/>
    <xf numFmtId="0" fontId="16" fillId="0" borderId="0"/>
    <xf numFmtId="9" fontId="16"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8"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17" applyNumberFormat="0" applyFill="0" applyAlignment="0" applyProtection="0"/>
    <xf numFmtId="0" fontId="1" fillId="15" borderId="0" applyNumberFormat="0" applyFont="0" applyBorder="0" applyAlignment="0" applyProtection="0"/>
    <xf numFmtId="0" fontId="1" fillId="12" borderId="0" applyNumberFormat="0" applyBorder="0" applyAlignment="0" applyProtection="0"/>
    <xf numFmtId="0" fontId="1" fillId="0" borderId="0"/>
    <xf numFmtId="4" fontId="1" fillId="14" borderId="0"/>
    <xf numFmtId="4" fontId="1" fillId="11"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64" fontId="17"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9" fontId="1" fillId="22" borderId="5">
      <alignment vertical="center"/>
    </xf>
    <xf numFmtId="169" fontId="1" fillId="20" borderId="5">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4" fontId="1" fillId="7" borderId="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22" fillId="0" borderId="0"/>
    <xf numFmtId="164" fontId="22" fillId="0" borderId="0" applyFont="0" applyFill="0" applyBorder="0" applyAlignment="0" applyProtection="0"/>
    <xf numFmtId="0" fontId="1" fillId="0" borderId="0"/>
    <xf numFmtId="4" fontId="1" fillId="13"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2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0" fontId="25" fillId="0" borderId="0"/>
    <xf numFmtId="9" fontId="22" fillId="0" borderId="0" applyFont="0" applyFill="0" applyBorder="0" applyAlignment="0" applyProtection="0"/>
    <xf numFmtId="0" fontId="22" fillId="0" borderId="0" applyFont="0" applyFill="0" applyBorder="0" applyAlignment="0" applyProtection="0"/>
    <xf numFmtId="0" fontId="1" fillId="0" borderId="0"/>
    <xf numFmtId="0" fontId="22" fillId="0" borderId="0"/>
    <xf numFmtId="0" fontId="22" fillId="0" borderId="0"/>
    <xf numFmtId="170" fontId="28" fillId="0" borderId="0"/>
    <xf numFmtId="170" fontId="22" fillId="0" borderId="0"/>
    <xf numFmtId="170" fontId="22" fillId="0" borderId="0"/>
    <xf numFmtId="170" fontId="22" fillId="0" borderId="0"/>
    <xf numFmtId="170" fontId="1" fillId="0" borderId="0"/>
    <xf numFmtId="170" fontId="22" fillId="0" borderId="0"/>
    <xf numFmtId="0" fontId="1" fillId="0" borderId="0"/>
    <xf numFmtId="0" fontId="1" fillId="0" borderId="0"/>
    <xf numFmtId="0" fontId="1" fillId="0" borderId="0"/>
    <xf numFmtId="164"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8" fillId="0" borderId="0" applyNumberFormat="0" applyFill="0" applyBorder="0" applyAlignment="0" applyProtection="0"/>
    <xf numFmtId="0" fontId="3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 fontId="1" fillId="13" borderId="0"/>
    <xf numFmtId="0" fontId="1" fillId="0" borderId="0"/>
    <xf numFmtId="0" fontId="1" fillId="12" borderId="0" applyNumberFormat="0" applyBorder="0" applyAlignment="0" applyProtection="0"/>
    <xf numFmtId="0" fontId="1" fillId="15" borderId="0" applyNumberFormat="0" applyFon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cellStyleXfs>
  <cellXfs count="1566">
    <xf numFmtId="0" fontId="0" fillId="0" borderId="0" xfId="0"/>
    <xf numFmtId="0" fontId="18" fillId="2" borderId="0" xfId="1" applyFont="1" applyFill="1"/>
    <xf numFmtId="0" fontId="0" fillId="2" borderId="0" xfId="2" applyFont="1" applyFill="1"/>
    <xf numFmtId="0" fontId="18" fillId="2" borderId="0" xfId="2" applyFont="1" applyFill="1"/>
    <xf numFmtId="0" fontId="18" fillId="2" borderId="0" xfId="2" applyFont="1" applyFill="1" applyAlignment="1">
      <alignment horizontal="left"/>
    </xf>
    <xf numFmtId="0" fontId="0" fillId="2" borderId="1" xfId="2" applyFont="1" applyFill="1" applyBorder="1"/>
    <xf numFmtId="0" fontId="18" fillId="2" borderId="1" xfId="2" applyFont="1" applyFill="1" applyBorder="1"/>
    <xf numFmtId="0" fontId="20" fillId="0" borderId="0" xfId="3" applyFont="1"/>
    <xf numFmtId="0" fontId="21" fillId="0" borderId="0" xfId="3" applyFont="1" applyAlignment="1">
      <alignment vertical="center"/>
    </xf>
    <xf numFmtId="166" fontId="23" fillId="0" borderId="0" xfId="4" applyNumberFormat="1" applyFont="1"/>
    <xf numFmtId="0" fontId="20" fillId="0" borderId="0" xfId="3" applyFont="1" applyAlignment="1">
      <alignment horizontal="center"/>
    </xf>
    <xf numFmtId="0" fontId="24" fillId="0" borderId="0" xfId="5" applyFont="1"/>
    <xf numFmtId="0" fontId="25" fillId="0" borderId="0" xfId="3" applyFont="1" applyAlignment="1">
      <alignment vertical="center"/>
    </xf>
    <xf numFmtId="0" fontId="24" fillId="0" borderId="0" xfId="6" applyFont="1" applyAlignment="1">
      <alignment horizontal="left" vertical="center"/>
    </xf>
    <xf numFmtId="0" fontId="20" fillId="0" borderId="0" xfId="3" applyFont="1" applyAlignment="1">
      <alignment horizontal="center" vertical="center"/>
    </xf>
    <xf numFmtId="0" fontId="20" fillId="0" borderId="0" xfId="3" applyFont="1" applyAlignment="1">
      <alignment vertical="center"/>
    </xf>
    <xf numFmtId="0" fontId="20" fillId="0" borderId="6" xfId="7" applyFont="1" applyBorder="1" applyAlignment="1">
      <alignment horizontal="center" vertical="center"/>
    </xf>
    <xf numFmtId="0" fontId="20" fillId="0" borderId="7" xfId="7" applyFont="1" applyBorder="1" applyAlignment="1">
      <alignment horizontal="center" vertical="center"/>
    </xf>
    <xf numFmtId="0" fontId="20" fillId="0" borderId="8" xfId="7" applyFont="1" applyBorder="1" applyAlignment="1">
      <alignment horizontal="center" vertical="center"/>
    </xf>
    <xf numFmtId="0" fontId="26" fillId="0" borderId="0" xfId="3" applyFont="1" applyAlignment="1">
      <alignment horizontal="left" vertical="center"/>
    </xf>
    <xf numFmtId="166" fontId="24" fillId="0" borderId="0" xfId="4" applyNumberFormat="1" applyFont="1"/>
    <xf numFmtId="0" fontId="20" fillId="0" borderId="0" xfId="3" applyFont="1" applyAlignment="1">
      <alignment horizontal="left"/>
    </xf>
    <xf numFmtId="0" fontId="25" fillId="0" borderId="0" xfId="3" applyFont="1" applyAlignment="1">
      <alignment horizontal="left" vertical="center"/>
    </xf>
    <xf numFmtId="0" fontId="20" fillId="0" borderId="0" xfId="3" applyFont="1" applyAlignment="1">
      <alignment horizontal="left" vertical="center"/>
    </xf>
    <xf numFmtId="0" fontId="21" fillId="0" borderId="0" xfId="3" applyFont="1"/>
    <xf numFmtId="0" fontId="29" fillId="0" borderId="0" xfId="5" applyFont="1"/>
    <xf numFmtId="0" fontId="24" fillId="0" borderId="0" xfId="15" applyFont="1" applyAlignment="1">
      <alignment horizontal="left" vertical="center"/>
    </xf>
    <xf numFmtId="0" fontId="24" fillId="3" borderId="0" xfId="5" applyFont="1" applyFill="1"/>
    <xf numFmtId="0" fontId="30" fillId="3" borderId="0" xfId="5" applyFont="1" applyFill="1"/>
    <xf numFmtId="0" fontId="23" fillId="0" borderId="0" xfId="5" applyFont="1"/>
    <xf numFmtId="0" fontId="26" fillId="0" borderId="0" xfId="3" applyFont="1" applyAlignment="1">
      <alignment vertical="center"/>
    </xf>
    <xf numFmtId="0" fontId="26" fillId="0" borderId="0" xfId="3" applyFont="1"/>
    <xf numFmtId="0" fontId="23" fillId="0" borderId="0" xfId="6" applyFont="1" applyAlignment="1">
      <alignment horizontal="left" vertical="center"/>
    </xf>
    <xf numFmtId="0" fontId="24" fillId="4" borderId="0" xfId="5" applyFont="1" applyFill="1"/>
    <xf numFmtId="0" fontId="23" fillId="4" borderId="0" xfId="5" applyFont="1" applyFill="1"/>
    <xf numFmtId="0" fontId="32" fillId="0" borderId="0" xfId="3" applyFont="1" applyAlignment="1">
      <alignment vertical="center"/>
    </xf>
    <xf numFmtId="166" fontId="29" fillId="0" borderId="0" xfId="4" applyNumberFormat="1" applyFont="1" applyAlignment="1">
      <alignment horizontal="left"/>
    </xf>
    <xf numFmtId="0" fontId="21" fillId="0" borderId="0" xfId="3" applyFont="1" applyAlignment="1">
      <alignment horizontal="left"/>
    </xf>
    <xf numFmtId="0" fontId="29" fillId="0" borderId="0" xfId="5" applyFont="1" applyAlignment="1">
      <alignment horizontal="left"/>
    </xf>
    <xf numFmtId="0" fontId="33" fillId="2" borderId="0" xfId="2" applyFont="1" applyFill="1"/>
    <xf numFmtId="0" fontId="17" fillId="0" borderId="0" xfId="1"/>
    <xf numFmtId="0" fontId="34" fillId="0" borderId="0" xfId="31" applyFont="1" applyAlignment="1">
      <alignment horizontal="center"/>
    </xf>
    <xf numFmtId="0" fontId="17" fillId="0" borderId="0" xfId="5"/>
    <xf numFmtId="0" fontId="35" fillId="0" borderId="0" xfId="5" applyFont="1"/>
    <xf numFmtId="0" fontId="35" fillId="5" borderId="0" xfId="9" applyFont="1" applyFill="1"/>
    <xf numFmtId="0" fontId="22" fillId="0" borderId="0" xfId="10"/>
    <xf numFmtId="0" fontId="35" fillId="5" borderId="1" xfId="9" applyFont="1" applyFill="1" applyBorder="1"/>
    <xf numFmtId="0" fontId="36" fillId="0" borderId="0" xfId="9" applyFont="1"/>
    <xf numFmtId="0" fontId="0" fillId="6" borderId="0" xfId="0" applyFill="1"/>
    <xf numFmtId="0" fontId="25" fillId="0" borderId="0" xfId="53" applyFont="1"/>
    <xf numFmtId="0" fontId="17" fillId="5" borderId="0" xfId="1" applyFill="1"/>
    <xf numFmtId="0" fontId="42" fillId="5" borderId="0" xfId="52" applyFill="1"/>
    <xf numFmtId="0" fontId="18" fillId="5" borderId="1" xfId="2" applyFont="1" applyFill="1" applyBorder="1"/>
    <xf numFmtId="0" fontId="25" fillId="12" borderId="5" xfId="41" applyFont="1" applyBorder="1"/>
    <xf numFmtId="0" fontId="19" fillId="0" borderId="0" xfId="53"/>
    <xf numFmtId="166" fontId="39" fillId="0" borderId="0" xfId="4" applyNumberFormat="1" applyFont="1" applyAlignment="1">
      <alignment horizontal="left"/>
    </xf>
    <xf numFmtId="0" fontId="31" fillId="0" borderId="0" xfId="3" applyFont="1" applyAlignment="1">
      <alignment horizontal="left"/>
    </xf>
    <xf numFmtId="0" fontId="21" fillId="0" borderId="0" xfId="3" applyFont="1" applyAlignment="1">
      <alignment horizontal="left" vertical="center"/>
    </xf>
    <xf numFmtId="0" fontId="20" fillId="0" borderId="6" xfId="7" applyFont="1" applyBorder="1" applyAlignment="1">
      <alignment horizontal="left" vertical="center"/>
    </xf>
    <xf numFmtId="0" fontId="20" fillId="0" borderId="7" xfId="7" applyFont="1" applyBorder="1" applyAlignment="1">
      <alignment horizontal="left" vertical="center"/>
    </xf>
    <xf numFmtId="0" fontId="20" fillId="0" borderId="8" xfId="7" applyFont="1" applyBorder="1" applyAlignment="1">
      <alignment horizontal="left" vertical="center"/>
    </xf>
    <xf numFmtId="0" fontId="24" fillId="0" borderId="0" xfId="5" applyFont="1" applyAlignment="1">
      <alignment horizontal="left"/>
    </xf>
    <xf numFmtId="0" fontId="18" fillId="2" borderId="0" xfId="1" applyFont="1" applyFill="1" applyAlignment="1">
      <alignment horizontal="left"/>
    </xf>
    <xf numFmtId="0" fontId="22" fillId="0" borderId="0" xfId="55" applyFont="1" applyAlignment="1">
      <alignment horizontal="left"/>
    </xf>
    <xf numFmtId="0" fontId="27" fillId="17" borderId="3" xfId="3" applyFont="1" applyFill="1" applyBorder="1" applyAlignment="1">
      <alignment horizontal="centerContinuous" vertical="center"/>
    </xf>
    <xf numFmtId="0" fontId="27" fillId="17" borderId="4" xfId="3" applyFont="1" applyFill="1" applyBorder="1" applyAlignment="1">
      <alignment horizontal="centerContinuous" vertical="center"/>
    </xf>
    <xf numFmtId="0" fontId="45" fillId="17" borderId="3" xfId="3" applyFont="1" applyFill="1" applyBorder="1" applyAlignment="1">
      <alignment horizontal="centerContinuous" vertical="center"/>
    </xf>
    <xf numFmtId="0" fontId="45" fillId="17" borderId="4" xfId="3" applyFont="1" applyFill="1" applyBorder="1" applyAlignment="1">
      <alignment horizontal="centerContinuous" vertical="center"/>
    </xf>
    <xf numFmtId="0" fontId="21" fillId="17" borderId="2" xfId="3" applyFont="1" applyFill="1" applyBorder="1" applyAlignment="1">
      <alignment horizontal="centerContinuous" vertical="center"/>
    </xf>
    <xf numFmtId="0" fontId="21" fillId="17" borderId="3" xfId="3" applyFont="1" applyFill="1" applyBorder="1" applyAlignment="1">
      <alignment horizontal="centerContinuous" vertical="center"/>
    </xf>
    <xf numFmtId="0" fontId="21" fillId="17" borderId="4" xfId="3" applyFont="1" applyFill="1" applyBorder="1" applyAlignment="1">
      <alignment horizontal="centerContinuous" vertical="center"/>
    </xf>
    <xf numFmtId="4" fontId="25" fillId="7" borderId="5" xfId="42" applyFont="1" applyBorder="1"/>
    <xf numFmtId="4" fontId="25" fillId="13" borderId="5" xfId="45" applyFont="1" applyBorder="1"/>
    <xf numFmtId="0" fontId="40" fillId="0" borderId="0" xfId="31" applyFont="1" applyAlignment="1">
      <alignment horizontal="right"/>
    </xf>
    <xf numFmtId="1" fontId="24" fillId="0" borderId="0" xfId="4" applyNumberFormat="1" applyFont="1"/>
    <xf numFmtId="0" fontId="30" fillId="0" borderId="0" xfId="5" applyFont="1"/>
    <xf numFmtId="0" fontId="23" fillId="4" borderId="0" xfId="5" applyFont="1" applyFill="1" applyAlignment="1">
      <alignment horizontal="left" vertical="center"/>
    </xf>
    <xf numFmtId="0" fontId="24" fillId="4" borderId="0" xfId="5" applyFont="1" applyFill="1" applyAlignment="1">
      <alignment horizontal="left" vertical="center"/>
    </xf>
    <xf numFmtId="0" fontId="24" fillId="0" borderId="0" xfId="5" applyFont="1" applyAlignment="1">
      <alignment horizontal="left" vertical="center"/>
    </xf>
    <xf numFmtId="166" fontId="24" fillId="0" borderId="0" xfId="4" applyNumberFormat="1" applyFont="1" applyAlignment="1">
      <alignment horizontal="left" vertical="center"/>
    </xf>
    <xf numFmtId="0" fontId="23" fillId="19" borderId="0" xfId="5" applyFont="1" applyFill="1"/>
    <xf numFmtId="0" fontId="24" fillId="19" borderId="0" xfId="5" applyFont="1" applyFill="1"/>
    <xf numFmtId="0" fontId="26" fillId="0" borderId="0" xfId="0" applyFont="1"/>
    <xf numFmtId="0" fontId="20" fillId="0" borderId="0" xfId="0" applyFont="1"/>
    <xf numFmtId="0" fontId="23" fillId="0" borderId="0" xfId="10" applyFont="1"/>
    <xf numFmtId="0" fontId="23" fillId="0" borderId="0" xfId="55" applyFont="1"/>
    <xf numFmtId="0" fontId="16" fillId="0" borderId="0" xfId="0" applyFont="1"/>
    <xf numFmtId="0" fontId="24" fillId="0" borderId="0" xfId="55" applyAlignment="1">
      <alignment horizontal="left"/>
    </xf>
    <xf numFmtId="0" fontId="20" fillId="12" borderId="5" xfId="41" applyFont="1" applyBorder="1"/>
    <xf numFmtId="0" fontId="20" fillId="0" borderId="0" xfId="15" applyFont="1" applyAlignment="1">
      <alignment horizontal="left" vertical="center"/>
    </xf>
    <xf numFmtId="0" fontId="24" fillId="0" borderId="0" xfId="10" applyFont="1" applyAlignment="1">
      <alignment horizontal="left"/>
    </xf>
    <xf numFmtId="0" fontId="51" fillId="0" borderId="0" xfId="6" applyFont="1" applyAlignment="1">
      <alignment horizontal="left" vertical="center"/>
    </xf>
    <xf numFmtId="0" fontId="51" fillId="0" borderId="0" xfId="5" applyFont="1"/>
    <xf numFmtId="0" fontId="51" fillId="3" borderId="0" xfId="5" applyFont="1" applyFill="1"/>
    <xf numFmtId="0" fontId="0" fillId="0" borderId="0" xfId="2" applyFont="1"/>
    <xf numFmtId="0" fontId="0" fillId="0" borderId="1" xfId="2" applyFont="1" applyBorder="1"/>
    <xf numFmtId="0" fontId="52" fillId="2" borderId="0" xfId="2" applyFont="1" applyFill="1"/>
    <xf numFmtId="0" fontId="52" fillId="2" borderId="1" xfId="2" applyFont="1" applyFill="1" applyBorder="1"/>
    <xf numFmtId="0" fontId="24" fillId="0" borderId="0" xfId="3" applyFont="1"/>
    <xf numFmtId="0" fontId="29" fillId="0" borderId="0" xfId="3" applyFont="1" applyAlignment="1">
      <alignment horizontal="left"/>
    </xf>
    <xf numFmtId="0" fontId="24" fillId="0" borderId="0" xfId="3" applyFont="1" applyAlignment="1">
      <alignment horizontal="left" vertical="center"/>
    </xf>
    <xf numFmtId="0" fontId="20" fillId="0" borderId="0" xfId="67" applyFont="1" applyAlignment="1">
      <alignment horizontal="left" vertical="center"/>
    </xf>
    <xf numFmtId="166" fontId="51" fillId="0" borderId="0" xfId="4" applyNumberFormat="1" applyFont="1"/>
    <xf numFmtId="0" fontId="51" fillId="0" borderId="0" xfId="3" applyFont="1"/>
    <xf numFmtId="0" fontId="51" fillId="4" borderId="0" xfId="5" applyFont="1" applyFill="1"/>
    <xf numFmtId="0" fontId="51" fillId="0" borderId="0" xfId="3" applyFont="1" applyAlignment="1">
      <alignment vertical="center"/>
    </xf>
    <xf numFmtId="0" fontId="51" fillId="19" borderId="0" xfId="5" applyFont="1" applyFill="1"/>
    <xf numFmtId="0" fontId="55" fillId="2" borderId="0" xfId="2" applyFont="1" applyFill="1" applyAlignment="1">
      <alignment horizontal="left"/>
    </xf>
    <xf numFmtId="0" fontId="54" fillId="2" borderId="0" xfId="2" applyFont="1" applyFill="1"/>
    <xf numFmtId="0" fontId="54" fillId="2" borderId="1" xfId="2" applyFont="1" applyFill="1" applyBorder="1"/>
    <xf numFmtId="0" fontId="51" fillId="0" borderId="0" xfId="3" applyFont="1" applyAlignment="1">
      <alignment horizontal="center"/>
    </xf>
    <xf numFmtId="0" fontId="30" fillId="0" borderId="0" xfId="5" applyFont="1" applyAlignment="1">
      <alignment horizontal="left" vertical="center"/>
    </xf>
    <xf numFmtId="0" fontId="24" fillId="0" borderId="0" xfId="0" applyFont="1"/>
    <xf numFmtId="0" fontId="24" fillId="0" borderId="0" xfId="3" applyFont="1" applyAlignment="1">
      <alignment vertical="center"/>
    </xf>
    <xf numFmtId="0" fontId="22" fillId="0" borderId="0" xfId="3" applyFont="1" applyAlignment="1">
      <alignment vertical="center"/>
    </xf>
    <xf numFmtId="166" fontId="23" fillId="0" borderId="0" xfId="4" applyNumberFormat="1" applyFont="1" applyAlignment="1">
      <alignment horizontal="left"/>
    </xf>
    <xf numFmtId="0" fontId="26" fillId="0" borderId="0" xfId="3" applyFont="1" applyAlignment="1">
      <alignment horizontal="left"/>
    </xf>
    <xf numFmtId="4" fontId="31" fillId="13" borderId="5" xfId="45" applyFont="1" applyBorder="1"/>
    <xf numFmtId="0" fontId="57" fillId="0" borderId="6" xfId="7" applyFont="1" applyBorder="1" applyAlignment="1">
      <alignment horizontal="center" vertical="center"/>
    </xf>
    <xf numFmtId="0" fontId="57" fillId="0" borderId="7" xfId="7" applyFont="1" applyBorder="1" applyAlignment="1">
      <alignment horizontal="center" vertical="center"/>
    </xf>
    <xf numFmtId="0" fontId="57" fillId="0" borderId="8" xfId="7" applyFont="1" applyBorder="1" applyAlignment="1">
      <alignment horizontal="center" vertical="center"/>
    </xf>
    <xf numFmtId="0" fontId="20" fillId="0" borderId="0" xfId="7" applyFont="1" applyAlignment="1">
      <alignment horizontal="left" vertical="center"/>
    </xf>
    <xf numFmtId="0" fontId="58" fillId="0" borderId="0" xfId="5" applyFont="1"/>
    <xf numFmtId="0" fontId="59" fillId="2" borderId="0" xfId="1" applyFont="1" applyFill="1" applyAlignment="1">
      <alignment horizontal="left"/>
    </xf>
    <xf numFmtId="0" fontId="59" fillId="2" borderId="0" xfId="2" applyFont="1" applyFill="1"/>
    <xf numFmtId="0" fontId="59" fillId="2" borderId="0" xfId="2" applyFont="1" applyFill="1" applyAlignment="1">
      <alignment horizontal="left"/>
    </xf>
    <xf numFmtId="0" fontId="59" fillId="2" borderId="1" xfId="2" applyFont="1" applyFill="1" applyBorder="1" applyAlignment="1">
      <alignment horizontal="left"/>
    </xf>
    <xf numFmtId="0" fontId="59" fillId="2" borderId="1" xfId="2" applyFont="1" applyFill="1" applyBorder="1"/>
    <xf numFmtId="0" fontId="60" fillId="0" borderId="0" xfId="3" applyFont="1"/>
    <xf numFmtId="0" fontId="38" fillId="0" borderId="0" xfId="120" applyFont="1"/>
    <xf numFmtId="0" fontId="61" fillId="0" borderId="0" xfId="120" applyFont="1"/>
    <xf numFmtId="1" fontId="29" fillId="0" borderId="0" xfId="4" applyNumberFormat="1" applyFont="1" applyAlignment="1">
      <alignment horizontal="left"/>
    </xf>
    <xf numFmtId="1" fontId="21" fillId="0" borderId="0" xfId="3" applyNumberFormat="1" applyFont="1" applyAlignment="1">
      <alignment horizontal="left"/>
    </xf>
    <xf numFmtId="0" fontId="0" fillId="2" borderId="0" xfId="2" applyFont="1" applyFill="1" applyAlignment="1">
      <alignment wrapText="1"/>
    </xf>
    <xf numFmtId="0" fontId="18" fillId="2" borderId="0" xfId="2" applyFont="1" applyFill="1" applyAlignment="1">
      <alignment horizontal="left" wrapText="1"/>
    </xf>
    <xf numFmtId="0" fontId="0" fillId="2" borderId="1" xfId="2" applyFont="1" applyFill="1" applyBorder="1" applyAlignment="1">
      <alignment wrapText="1"/>
    </xf>
    <xf numFmtId="0" fontId="20" fillId="0" borderId="0" xfId="3" applyFont="1" applyAlignment="1">
      <alignment horizontal="center" wrapText="1"/>
    </xf>
    <xf numFmtId="0" fontId="24" fillId="3" borderId="0" xfId="5" applyFont="1" applyFill="1" applyAlignment="1">
      <alignment wrapText="1"/>
    </xf>
    <xf numFmtId="0" fontId="24" fillId="0" borderId="0" xfId="5" applyFont="1" applyAlignment="1">
      <alignment wrapText="1"/>
    </xf>
    <xf numFmtId="0" fontId="20" fillId="12" borderId="5" xfId="41" applyFont="1" applyBorder="1" applyAlignment="1">
      <alignment wrapText="1"/>
    </xf>
    <xf numFmtId="166" fontId="24" fillId="0" borderId="0" xfId="4" applyNumberFormat="1" applyFont="1" applyAlignment="1">
      <alignment horizontal="right"/>
    </xf>
    <xf numFmtId="0" fontId="20" fillId="0" borderId="0" xfId="3" applyFont="1" applyAlignment="1">
      <alignment horizontal="right" vertical="center"/>
    </xf>
    <xf numFmtId="0" fontId="24" fillId="4" borderId="0" xfId="5" applyFont="1" applyFill="1" applyAlignment="1">
      <alignment horizontal="right"/>
    </xf>
    <xf numFmtId="0" fontId="20" fillId="0" borderId="0" xfId="3" applyFont="1" applyAlignment="1">
      <alignment horizontal="right"/>
    </xf>
    <xf numFmtId="0" fontId="36" fillId="0" borderId="0" xfId="125" applyFont="1"/>
    <xf numFmtId="0" fontId="23" fillId="0" borderId="0" xfId="6" applyFont="1" applyAlignment="1">
      <alignment vertical="center"/>
    </xf>
    <xf numFmtId="0" fontId="26" fillId="0" borderId="0" xfId="15" applyFont="1" applyAlignment="1">
      <alignment horizontal="left" vertical="center"/>
    </xf>
    <xf numFmtId="0" fontId="20" fillId="0" borderId="0" xfId="75" applyFont="1" applyAlignment="1">
      <alignment horizontal="left" vertical="center"/>
    </xf>
    <xf numFmtId="0" fontId="73" fillId="0" borderId="0" xfId="3" applyFont="1" applyAlignment="1">
      <alignment vertical="center"/>
    </xf>
    <xf numFmtId="0" fontId="20" fillId="0" borderId="0" xfId="74" applyFont="1" applyAlignment="1">
      <alignment horizontal="left" vertical="center"/>
    </xf>
    <xf numFmtId="0" fontId="21" fillId="0" borderId="0" xfId="7" applyFont="1" applyAlignment="1">
      <alignment horizontal="left" vertical="center"/>
    </xf>
    <xf numFmtId="0" fontId="45" fillId="0" borderId="0" xfId="7" applyFont="1" applyAlignment="1">
      <alignment horizontal="left" vertical="center"/>
    </xf>
    <xf numFmtId="0" fontId="57" fillId="0" borderId="0" xfId="7" applyFont="1" applyAlignment="1">
      <alignment horizontal="left" vertical="center"/>
    </xf>
    <xf numFmtId="0" fontId="26" fillId="0" borderId="0" xfId="7" applyFont="1" applyAlignment="1">
      <alignment horizontal="left" vertical="center"/>
    </xf>
    <xf numFmtId="0" fontId="24" fillId="0" borderId="0" xfId="6" applyFont="1" applyAlignment="1">
      <alignment vertical="center"/>
    </xf>
    <xf numFmtId="0" fontId="20" fillId="0" borderId="0" xfId="15" applyFont="1" applyAlignment="1">
      <alignment horizontal="left" vertical="center" wrapText="1"/>
    </xf>
    <xf numFmtId="4" fontId="20" fillId="13" borderId="5" xfId="45" applyFont="1" applyBorder="1"/>
    <xf numFmtId="0" fontId="21" fillId="0" borderId="20" xfId="3" applyFont="1" applyBorder="1"/>
    <xf numFmtId="0" fontId="24" fillId="0" borderId="0" xfId="9" applyFont="1"/>
    <xf numFmtId="4" fontId="20" fillId="7" borderId="5" xfId="42" applyFont="1" applyBorder="1" applyAlignment="1">
      <alignment horizontal="left"/>
    </xf>
    <xf numFmtId="0" fontId="20" fillId="7" borderId="5" xfId="42" applyNumberFormat="1" applyFont="1" applyBorder="1" applyAlignment="1">
      <alignment horizontal="left"/>
    </xf>
    <xf numFmtId="14" fontId="20" fillId="7" borderId="5" xfId="42" applyNumberFormat="1" applyFont="1" applyBorder="1" applyAlignment="1">
      <alignment horizontal="left"/>
    </xf>
    <xf numFmtId="0" fontId="24" fillId="18" borderId="5" xfId="9" applyFont="1" applyFill="1" applyBorder="1" applyAlignment="1">
      <alignment horizontal="center"/>
    </xf>
    <xf numFmtId="0" fontId="24" fillId="0" borderId="0" xfId="9" applyFont="1" applyAlignment="1">
      <alignment horizontal="left"/>
    </xf>
    <xf numFmtId="0" fontId="24" fillId="18" borderId="5" xfId="56" applyFont="1" applyFill="1" applyBorder="1" applyAlignment="1">
      <alignment horizontal="center"/>
    </xf>
    <xf numFmtId="0" fontId="23" fillId="0" borderId="5" xfId="9" applyFont="1" applyBorder="1" applyAlignment="1">
      <alignment vertical="center"/>
    </xf>
    <xf numFmtId="0" fontId="23" fillId="0" borderId="5" xfId="9" applyFont="1" applyBorder="1" applyAlignment="1">
      <alignment horizontal="center" vertical="center"/>
    </xf>
    <xf numFmtId="0" fontId="24" fillId="0" borderId="5" xfId="9" applyFont="1" applyBorder="1"/>
    <xf numFmtId="15" fontId="23" fillId="16" borderId="5" xfId="31" applyNumberFormat="1" applyFont="1" applyFill="1" applyBorder="1" applyAlignment="1">
      <alignment horizontal="left" vertical="top"/>
    </xf>
    <xf numFmtId="0" fontId="16" fillId="0" borderId="5" xfId="0" applyFont="1" applyBorder="1"/>
    <xf numFmtId="0" fontId="20" fillId="6" borderId="0" xfId="0" applyFont="1" applyFill="1"/>
    <xf numFmtId="15" fontId="74" fillId="6" borderId="0" xfId="0" applyNumberFormat="1" applyFont="1" applyFill="1" applyAlignment="1" applyProtection="1">
      <alignment horizontal="center"/>
      <protection locked="0"/>
    </xf>
    <xf numFmtId="0" fontId="20" fillId="6" borderId="0" xfId="0" applyFont="1" applyFill="1" applyAlignment="1">
      <alignment vertical="center"/>
    </xf>
    <xf numFmtId="0" fontId="20" fillId="6" borderId="0" xfId="0" applyFont="1" applyFill="1" applyAlignment="1">
      <alignment wrapText="1"/>
    </xf>
    <xf numFmtId="0" fontId="23" fillId="6" borderId="0" xfId="0" applyFont="1" applyFill="1"/>
    <xf numFmtId="0" fontId="26" fillId="6" borderId="0" xfId="0" applyFont="1" applyFill="1"/>
    <xf numFmtId="0" fontId="23" fillId="5" borderId="0" xfId="0" applyFont="1" applyFill="1"/>
    <xf numFmtId="0" fontId="24" fillId="6" borderId="0" xfId="0" applyFont="1" applyFill="1"/>
    <xf numFmtId="0" fontId="23" fillId="24" borderId="0" xfId="0" applyFont="1" applyFill="1"/>
    <xf numFmtId="0" fontId="75" fillId="6" borderId="0" xfId="33" applyFont="1" applyFill="1" applyBorder="1" applyAlignment="1" applyProtection="1"/>
    <xf numFmtId="0" fontId="23" fillId="26" borderId="0" xfId="0" applyFont="1" applyFill="1"/>
    <xf numFmtId="0" fontId="24" fillId="6" borderId="0" xfId="0" applyFont="1" applyFill="1" applyAlignment="1">
      <alignment wrapText="1"/>
    </xf>
    <xf numFmtId="0" fontId="23" fillId="25" borderId="0" xfId="0" applyFont="1" applyFill="1"/>
    <xf numFmtId="0" fontId="24" fillId="6" borderId="0" xfId="10" applyFont="1" applyFill="1"/>
    <xf numFmtId="0" fontId="23" fillId="6" borderId="0" xfId="10" applyFont="1" applyFill="1" applyAlignment="1">
      <alignment horizontal="center"/>
    </xf>
    <xf numFmtId="0" fontId="23" fillId="6" borderId="0" xfId="0" applyFont="1" applyFill="1" applyAlignment="1">
      <alignment wrapText="1"/>
    </xf>
    <xf numFmtId="0" fontId="24" fillId="6" borderId="0" xfId="10" applyFont="1" applyFill="1" applyAlignment="1">
      <alignment wrapText="1"/>
    </xf>
    <xf numFmtId="0" fontId="20" fillId="0" borderId="0" xfId="41" applyFont="1" applyFill="1" applyBorder="1"/>
    <xf numFmtId="0" fontId="51" fillId="0" borderId="0" xfId="3" applyFont="1" applyAlignment="1">
      <alignment horizontal="right"/>
    </xf>
    <xf numFmtId="0" fontId="51" fillId="0" borderId="0" xfId="3" applyFont="1" applyAlignment="1">
      <alignment horizontal="right" vertical="center"/>
    </xf>
    <xf numFmtId="0" fontId="23" fillId="0" borderId="5" xfId="5" applyFont="1" applyBorder="1"/>
    <xf numFmtId="1" fontId="24" fillId="0" borderId="0" xfId="120" applyNumberFormat="1" applyFont="1" applyAlignment="1">
      <alignment horizontal="left"/>
    </xf>
    <xf numFmtId="0" fontId="24" fillId="0" borderId="0" xfId="120" applyFont="1" applyAlignment="1">
      <alignment horizontal="left"/>
    </xf>
    <xf numFmtId="0" fontId="20" fillId="0" borderId="0" xfId="129" applyFont="1"/>
    <xf numFmtId="0" fontId="21" fillId="0" borderId="0" xfId="129" applyFont="1" applyAlignment="1">
      <alignment vertical="center"/>
    </xf>
    <xf numFmtId="0" fontId="21" fillId="0" borderId="0" xfId="129" applyFont="1" applyAlignment="1">
      <alignment horizontal="left"/>
    </xf>
    <xf numFmtId="0" fontId="21" fillId="17" borderId="3" xfId="129" applyFont="1" applyFill="1" applyBorder="1" applyAlignment="1">
      <alignment horizontal="centerContinuous" vertical="center"/>
    </xf>
    <xf numFmtId="0" fontId="45" fillId="17" borderId="3" xfId="129" applyFont="1" applyFill="1" applyBorder="1" applyAlignment="1">
      <alignment horizontal="centerContinuous" vertical="center"/>
    </xf>
    <xf numFmtId="0" fontId="45" fillId="17" borderId="4" xfId="129" applyFont="1" applyFill="1" applyBorder="1" applyAlignment="1">
      <alignment horizontal="centerContinuous" vertical="center"/>
    </xf>
    <xf numFmtId="0" fontId="20" fillId="0" borderId="0" xfId="129" applyFont="1" applyAlignment="1">
      <alignment horizontal="left"/>
    </xf>
    <xf numFmtId="0" fontId="21" fillId="0" borderId="0" xfId="129" applyFont="1" applyAlignment="1">
      <alignment horizontal="left" vertical="center"/>
    </xf>
    <xf numFmtId="0" fontId="57" fillId="0" borderId="28" xfId="130" applyFont="1" applyBorder="1" applyAlignment="1">
      <alignment horizontal="center" vertical="center"/>
    </xf>
    <xf numFmtId="0" fontId="57" fillId="0" borderId="7" xfId="130" applyFont="1" applyBorder="1" applyAlignment="1">
      <alignment horizontal="center" vertical="center"/>
    </xf>
    <xf numFmtId="0" fontId="57" fillId="0" borderId="8" xfId="130" applyFont="1" applyBorder="1" applyAlignment="1">
      <alignment horizontal="center" vertical="center"/>
    </xf>
    <xf numFmtId="0" fontId="25" fillId="12" borderId="5" xfId="131" applyFont="1" applyBorder="1"/>
    <xf numFmtId="0" fontId="25" fillId="0" borderId="0" xfId="131" applyFont="1" applyFill="1" applyBorder="1"/>
    <xf numFmtId="0" fontId="20" fillId="0" borderId="0" xfId="132" applyFont="1"/>
    <xf numFmtId="0" fontId="21" fillId="0" borderId="0" xfId="132" applyFont="1" applyAlignment="1">
      <alignment vertical="center"/>
    </xf>
    <xf numFmtId="0" fontId="20" fillId="0" borderId="0" xfId="132" applyFont="1" applyAlignment="1">
      <alignment horizontal="center"/>
    </xf>
    <xf numFmtId="0" fontId="21" fillId="17" borderId="2" xfId="132" applyFont="1" applyFill="1" applyBorder="1" applyAlignment="1">
      <alignment horizontal="centerContinuous" vertical="center"/>
    </xf>
    <xf numFmtId="0" fontId="45" fillId="17" borderId="3" xfId="132" applyFont="1" applyFill="1" applyBorder="1" applyAlignment="1">
      <alignment horizontal="centerContinuous" vertical="center"/>
    </xf>
    <xf numFmtId="0" fontId="45" fillId="17" borderId="4" xfId="132" applyFont="1" applyFill="1" applyBorder="1" applyAlignment="1">
      <alignment horizontal="centerContinuous" vertical="center"/>
    </xf>
    <xf numFmtId="0" fontId="20" fillId="0" borderId="0" xfId="132" applyFont="1" applyAlignment="1">
      <alignment horizontal="left"/>
    </xf>
    <xf numFmtId="0" fontId="21" fillId="0" borderId="0" xfId="132" applyFont="1" applyAlignment="1">
      <alignment horizontal="left" vertical="center"/>
    </xf>
    <xf numFmtId="0" fontId="20" fillId="0" borderId="6" xfId="133" applyFont="1" applyBorder="1" applyAlignment="1">
      <alignment horizontal="left" vertical="center"/>
    </xf>
    <xf numFmtId="0" fontId="20" fillId="0" borderId="7" xfId="133" applyFont="1" applyBorder="1" applyAlignment="1">
      <alignment horizontal="left" vertical="center"/>
    </xf>
    <xf numFmtId="0" fontId="20" fillId="0" borderId="8" xfId="133" applyFont="1" applyBorder="1" applyAlignment="1">
      <alignment horizontal="left" vertical="center"/>
    </xf>
    <xf numFmtId="0" fontId="25" fillId="0" borderId="0" xfId="132" applyFont="1" applyAlignment="1">
      <alignment vertical="center"/>
    </xf>
    <xf numFmtId="0" fontId="20" fillId="0" borderId="0" xfId="132" applyFont="1" applyAlignment="1">
      <alignment horizontal="center" vertical="center"/>
    </xf>
    <xf numFmtId="0" fontId="20" fillId="0" borderId="0" xfId="132" applyFont="1" applyAlignment="1">
      <alignment vertical="center"/>
    </xf>
    <xf numFmtId="0" fontId="0" fillId="0" borderId="5" xfId="0" applyBorder="1" applyAlignment="1">
      <alignment horizontal="center"/>
    </xf>
    <xf numFmtId="166" fontId="24" fillId="18" borderId="5" xfId="56" applyNumberFormat="1" applyFont="1" applyFill="1" applyBorder="1" applyAlignment="1">
      <alignment horizontal="center"/>
    </xf>
    <xf numFmtId="0" fontId="40" fillId="0" borderId="5" xfId="0" applyFont="1" applyBorder="1" applyAlignment="1">
      <alignment wrapText="1"/>
    </xf>
    <xf numFmtId="176" fontId="0" fillId="18" borderId="5" xfId="0" applyNumberFormat="1" applyFill="1" applyBorder="1"/>
    <xf numFmtId="171" fontId="50" fillId="23" borderId="0" xfId="103" applyAlignment="1">
      <alignment vertical="center"/>
    </xf>
    <xf numFmtId="171" fontId="50" fillId="6" borderId="0" xfId="103" applyFill="1" applyAlignment="1">
      <alignment vertical="center"/>
    </xf>
    <xf numFmtId="171" fontId="77" fillId="6" borderId="0" xfId="103" applyFont="1" applyFill="1" applyAlignment="1">
      <alignment vertical="center"/>
    </xf>
    <xf numFmtId="171" fontId="77" fillId="23" borderId="0" xfId="103" applyFont="1" applyAlignment="1">
      <alignment vertical="center"/>
    </xf>
    <xf numFmtId="171" fontId="49" fillId="23" borderId="0" xfId="103" applyFont="1" applyAlignment="1">
      <alignment vertical="center"/>
    </xf>
    <xf numFmtId="172" fontId="36" fillId="0" borderId="0" xfId="94" applyNumberFormat="1" applyFont="1" applyAlignment="1">
      <alignment horizontal="center" vertical="top"/>
    </xf>
    <xf numFmtId="172" fontId="36" fillId="0" borderId="1" xfId="94" applyNumberFormat="1" applyFont="1" applyBorder="1" applyAlignment="1">
      <alignment horizontal="center" vertical="top"/>
    </xf>
    <xf numFmtId="181" fontId="36" fillId="0" borderId="0" xfId="94" applyNumberFormat="1" applyFont="1" applyAlignment="1">
      <alignment horizontal="center" vertical="top"/>
    </xf>
    <xf numFmtId="172" fontId="36" fillId="0" borderId="20" xfId="94" applyNumberFormat="1" applyFont="1" applyBorder="1" applyAlignment="1">
      <alignment horizontal="center" vertical="top"/>
    </xf>
    <xf numFmtId="181" fontId="36" fillId="0" borderId="20" xfId="94" applyNumberFormat="1" applyFont="1" applyBorder="1" applyAlignment="1">
      <alignment horizontal="center" vertical="top"/>
    </xf>
    <xf numFmtId="172" fontId="36" fillId="0" borderId="0" xfId="94" applyNumberFormat="1" applyFont="1" applyAlignment="1">
      <alignment horizontal="left" vertical="top"/>
    </xf>
    <xf numFmtId="0" fontId="40" fillId="6" borderId="43" xfId="138" applyFont="1" applyFill="1" applyBorder="1"/>
    <xf numFmtId="0" fontId="0" fillId="6" borderId="0" xfId="138" applyFont="1" applyFill="1"/>
    <xf numFmtId="0" fontId="24" fillId="6" borderId="0" xfId="5" applyFont="1" applyFill="1"/>
    <xf numFmtId="0" fontId="0" fillId="6" borderId="20" xfId="138" applyFont="1" applyFill="1" applyBorder="1"/>
    <xf numFmtId="0" fontId="16" fillId="6" borderId="20" xfId="138" applyFill="1" applyBorder="1"/>
    <xf numFmtId="0" fontId="16" fillId="6" borderId="32" xfId="138" applyFill="1" applyBorder="1"/>
    <xf numFmtId="0" fontId="16" fillId="6" borderId="0" xfId="138" applyFill="1"/>
    <xf numFmtId="0" fontId="40" fillId="6" borderId="33" xfId="138" applyFont="1" applyFill="1" applyBorder="1"/>
    <xf numFmtId="0" fontId="16" fillId="6" borderId="22" xfId="138" applyFill="1" applyBorder="1"/>
    <xf numFmtId="0" fontId="40" fillId="6" borderId="23" xfId="138" applyFont="1" applyFill="1" applyBorder="1"/>
    <xf numFmtId="0" fontId="40" fillId="6" borderId="1" xfId="138" applyFont="1" applyFill="1" applyBorder="1"/>
    <xf numFmtId="0" fontId="0" fillId="6" borderId="1" xfId="138" applyFont="1" applyFill="1" applyBorder="1"/>
    <xf numFmtId="0" fontId="16" fillId="6" borderId="1" xfId="138" applyFill="1" applyBorder="1"/>
    <xf numFmtId="0" fontId="88" fillId="6" borderId="0" xfId="138" applyFont="1" applyFill="1"/>
    <xf numFmtId="0" fontId="0" fillId="6" borderId="21" xfId="138" applyFont="1" applyFill="1" applyBorder="1"/>
    <xf numFmtId="0" fontId="16" fillId="6" borderId="22" xfId="138" applyFill="1" applyBorder="1" applyAlignment="1">
      <alignment horizontal="left"/>
    </xf>
    <xf numFmtId="0" fontId="40" fillId="6" borderId="0" xfId="138" applyFont="1" applyFill="1"/>
    <xf numFmtId="0" fontId="16" fillId="6" borderId="0" xfId="138" applyFill="1" applyAlignment="1">
      <alignment horizontal="center"/>
    </xf>
    <xf numFmtId="0" fontId="36" fillId="6" borderId="0" xfId="5" applyFont="1" applyFill="1"/>
    <xf numFmtId="0" fontId="16" fillId="0" borderId="0" xfId="138"/>
    <xf numFmtId="0" fontId="16" fillId="31" borderId="0" xfId="138" applyFill="1"/>
    <xf numFmtId="0" fontId="0" fillId="31" borderId="0" xfId="138" applyFont="1" applyFill="1"/>
    <xf numFmtId="0" fontId="0" fillId="0" borderId="0" xfId="138" applyFont="1"/>
    <xf numFmtId="171" fontId="49" fillId="19" borderId="0" xfId="116" applyAlignment="1">
      <alignment vertical="center"/>
    </xf>
    <xf numFmtId="171" fontId="36" fillId="19" borderId="0" xfId="116" applyFont="1" applyAlignment="1">
      <alignment vertical="center"/>
    </xf>
    <xf numFmtId="0" fontId="20" fillId="0" borderId="0" xfId="150" applyFont="1"/>
    <xf numFmtId="0" fontId="21" fillId="0" borderId="0" xfId="150" applyFont="1" applyAlignment="1">
      <alignment vertical="center"/>
    </xf>
    <xf numFmtId="0" fontId="20" fillId="0" borderId="0" xfId="150" applyFont="1" applyAlignment="1">
      <alignment horizontal="center"/>
    </xf>
    <xf numFmtId="0" fontId="24" fillId="0" borderId="0" xfId="150" applyFont="1"/>
    <xf numFmtId="0" fontId="20" fillId="0" borderId="0" xfId="150" applyFont="1" applyAlignment="1">
      <alignment horizontal="left"/>
    </xf>
    <xf numFmtId="0" fontId="21" fillId="0" borderId="0" xfId="150" applyFont="1" applyAlignment="1">
      <alignment horizontal="left" vertical="center"/>
    </xf>
    <xf numFmtId="0" fontId="21" fillId="0" borderId="0" xfId="150" applyFont="1" applyAlignment="1">
      <alignment horizontal="left"/>
    </xf>
    <xf numFmtId="0" fontId="20" fillId="12" borderId="5" xfId="152" applyFont="1" applyBorder="1"/>
    <xf numFmtId="0" fontId="25" fillId="0" borderId="0" xfId="150" applyFont="1" applyAlignment="1">
      <alignment vertical="center"/>
    </xf>
    <xf numFmtId="0" fontId="25" fillId="0" borderId="0" xfId="150" applyFont="1" applyAlignment="1">
      <alignment horizontal="left" vertical="center"/>
    </xf>
    <xf numFmtId="0" fontId="20" fillId="0" borderId="0" xfId="150" applyFont="1" applyAlignment="1">
      <alignment horizontal="center" vertical="center"/>
    </xf>
    <xf numFmtId="0" fontId="20" fillId="0" borderId="0" xfId="150" applyFont="1" applyAlignment="1">
      <alignment vertical="center"/>
    </xf>
    <xf numFmtId="0" fontId="36" fillId="0" borderId="5" xfId="153" applyFont="1" applyBorder="1" applyAlignment="1">
      <alignment horizontal="center" vertical="center" wrapText="1"/>
    </xf>
    <xf numFmtId="0" fontId="20" fillId="0" borderId="0" xfId="154" applyFont="1"/>
    <xf numFmtId="0" fontId="21" fillId="0" borderId="0" xfId="154" applyFont="1" applyAlignment="1">
      <alignment vertical="center"/>
    </xf>
    <xf numFmtId="0" fontId="20" fillId="0" borderId="0" xfId="154" applyFont="1" applyAlignment="1">
      <alignment horizontal="center"/>
    </xf>
    <xf numFmtId="0" fontId="21" fillId="17" borderId="2" xfId="154" applyFont="1" applyFill="1" applyBorder="1" applyAlignment="1">
      <alignment horizontal="centerContinuous" vertical="center"/>
    </xf>
    <xf numFmtId="0" fontId="21" fillId="17" borderId="3" xfId="154" applyFont="1" applyFill="1" applyBorder="1" applyAlignment="1">
      <alignment horizontal="centerContinuous" vertical="center"/>
    </xf>
    <xf numFmtId="0" fontId="21" fillId="17" borderId="4" xfId="154" applyFont="1" applyFill="1" applyBorder="1" applyAlignment="1">
      <alignment horizontal="centerContinuous" vertical="center"/>
    </xf>
    <xf numFmtId="0" fontId="21" fillId="0" borderId="0" xfId="154" applyFont="1" applyAlignment="1">
      <alignment horizontal="left"/>
    </xf>
    <xf numFmtId="0" fontId="21" fillId="0" borderId="0" xfId="154" applyFont="1"/>
    <xf numFmtId="0" fontId="20" fillId="0" borderId="6" xfId="155" applyFont="1" applyBorder="1" applyAlignment="1">
      <alignment horizontal="center" vertical="center"/>
    </xf>
    <xf numFmtId="0" fontId="20" fillId="0" borderId="7" xfId="155" applyFont="1" applyBorder="1" applyAlignment="1">
      <alignment horizontal="center" vertical="center"/>
    </xf>
    <xf numFmtId="0" fontId="20" fillId="0" borderId="8" xfId="155" applyFont="1" applyBorder="1" applyAlignment="1">
      <alignment horizontal="center" vertical="center"/>
    </xf>
    <xf numFmtId="0" fontId="25" fillId="0" borderId="0" xfId="154" applyFont="1" applyAlignment="1">
      <alignment vertical="center"/>
    </xf>
    <xf numFmtId="0" fontId="20" fillId="0" borderId="0" xfId="154" applyFont="1" applyAlignment="1">
      <alignment horizontal="center" vertical="center"/>
    </xf>
    <xf numFmtId="0" fontId="20" fillId="0" borderId="0" xfId="154" applyFont="1" applyAlignment="1">
      <alignment vertical="center"/>
    </xf>
    <xf numFmtId="0" fontId="20" fillId="0" borderId="0" xfId="154" applyFont="1" applyAlignment="1">
      <alignment horizontal="left"/>
    </xf>
    <xf numFmtId="0" fontId="26" fillId="0" borderId="0" xfId="154" applyFont="1" applyAlignment="1">
      <alignment vertical="center"/>
    </xf>
    <xf numFmtId="0" fontId="26" fillId="0" borderId="0" xfId="154" applyFont="1"/>
    <xf numFmtId="0" fontId="25" fillId="0" borderId="0" xfId="165" applyFont="1" applyAlignment="1">
      <alignment vertical="center"/>
    </xf>
    <xf numFmtId="0" fontId="20" fillId="0" borderId="0" xfId="173" applyFont="1"/>
    <xf numFmtId="0" fontId="21" fillId="0" borderId="0" xfId="173" applyFont="1" applyAlignment="1">
      <alignment vertical="center"/>
    </xf>
    <xf numFmtId="0" fontId="21" fillId="0" borderId="0" xfId="173" applyFont="1" applyAlignment="1">
      <alignment horizontal="left"/>
    </xf>
    <xf numFmtId="0" fontId="20" fillId="0" borderId="0" xfId="173" applyFont="1" applyAlignment="1">
      <alignment horizontal="left"/>
    </xf>
    <xf numFmtId="0" fontId="21" fillId="0" borderId="0" xfId="173" applyFont="1" applyAlignment="1">
      <alignment horizontal="left" vertical="center"/>
    </xf>
    <xf numFmtId="0" fontId="24" fillId="0" borderId="0" xfId="173" applyFont="1"/>
    <xf numFmtId="0" fontId="25" fillId="0" borderId="0" xfId="173" applyFont="1" applyAlignment="1">
      <alignment vertical="center"/>
    </xf>
    <xf numFmtId="0" fontId="21" fillId="0" borderId="0" xfId="3" applyFont="1" applyAlignment="1">
      <alignment horizontal="left" wrapText="1"/>
    </xf>
    <xf numFmtId="166" fontId="24" fillId="0" borderId="0" xfId="4" applyNumberFormat="1" applyFont="1" applyAlignment="1">
      <alignment wrapText="1"/>
    </xf>
    <xf numFmtId="0" fontId="20" fillId="0" borderId="0" xfId="3" applyFont="1" applyAlignment="1">
      <alignment vertical="center" wrapText="1"/>
    </xf>
    <xf numFmtId="0" fontId="29" fillId="0" borderId="0" xfId="3" applyFont="1" applyAlignment="1">
      <alignment horizontal="left" vertical="center"/>
    </xf>
    <xf numFmtId="166" fontId="29" fillId="0" borderId="0" xfId="4" applyNumberFormat="1" applyFont="1" applyAlignment="1">
      <alignment horizontal="left" vertical="center"/>
    </xf>
    <xf numFmtId="0" fontId="62" fillId="0" borderId="0" xfId="182" applyFont="1" applyProtection="1">
      <protection hidden="1"/>
    </xf>
    <xf numFmtId="0" fontId="36" fillId="0" borderId="0" xfId="181" applyFont="1"/>
    <xf numFmtId="166" fontId="29" fillId="0" borderId="0" xfId="4" applyNumberFormat="1" applyFont="1" applyAlignment="1">
      <alignment horizontal="left" vertical="center" wrapText="1"/>
    </xf>
    <xf numFmtId="0" fontId="21" fillId="0" borderId="0" xfId="3" applyFont="1" applyAlignment="1">
      <alignment horizontal="left" vertical="center" wrapText="1"/>
    </xf>
    <xf numFmtId="0" fontId="23" fillId="0" borderId="0" xfId="5" applyFont="1" applyAlignment="1">
      <alignment horizontal="left" vertical="center"/>
    </xf>
    <xf numFmtId="0" fontId="24" fillId="0" borderId="0" xfId="3" applyFont="1" applyAlignment="1">
      <alignment horizontal="left"/>
    </xf>
    <xf numFmtId="0" fontId="29" fillId="0" borderId="0" xfId="3" applyFont="1" applyAlignment="1">
      <alignment vertical="center"/>
    </xf>
    <xf numFmtId="0" fontId="24" fillId="0" borderId="0" xfId="67" applyFont="1" applyAlignment="1">
      <alignment horizontal="left" vertical="center"/>
    </xf>
    <xf numFmtId="0" fontId="23" fillId="4" borderId="0" xfId="5" applyFont="1" applyFill="1" applyAlignment="1">
      <alignment wrapText="1"/>
    </xf>
    <xf numFmtId="0" fontId="23" fillId="33" borderId="0" xfId="0" applyFont="1" applyFill="1"/>
    <xf numFmtId="0" fontId="100" fillId="34" borderId="0" xfId="0" applyFont="1" applyFill="1"/>
    <xf numFmtId="0" fontId="100" fillId="35" borderId="0" xfId="0" applyFont="1" applyFill="1"/>
    <xf numFmtId="0" fontId="23" fillId="27" borderId="0" xfId="0" applyFont="1" applyFill="1"/>
    <xf numFmtId="0" fontId="23" fillId="29" borderId="0" xfId="0" applyFont="1" applyFill="1"/>
    <xf numFmtId="0" fontId="30" fillId="30" borderId="0" xfId="5" applyFont="1" applyFill="1" applyAlignment="1">
      <alignment vertical="center"/>
    </xf>
    <xf numFmtId="0" fontId="35" fillId="5" borderId="0" xfId="9" applyFont="1" applyFill="1" applyAlignment="1">
      <alignment wrapText="1"/>
    </xf>
    <xf numFmtId="0" fontId="35" fillId="5" borderId="1" xfId="9" applyFont="1" applyFill="1" applyBorder="1" applyAlignment="1">
      <alignment wrapText="1"/>
    </xf>
    <xf numFmtId="0" fontId="23" fillId="16" borderId="5" xfId="31" applyFont="1" applyFill="1" applyBorder="1" applyAlignment="1">
      <alignment horizontal="left" vertical="top" wrapText="1"/>
    </xf>
    <xf numFmtId="0" fontId="16" fillId="0" borderId="5" xfId="0" applyFont="1" applyBorder="1" applyAlignment="1">
      <alignment wrapText="1"/>
    </xf>
    <xf numFmtId="0" fontId="0" fillId="0" borderId="0" xfId="0" applyAlignment="1">
      <alignment wrapText="1"/>
    </xf>
    <xf numFmtId="0" fontId="35" fillId="5" borderId="0" xfId="9" applyFont="1" applyFill="1" applyAlignment="1">
      <alignment horizontal="center"/>
    </xf>
    <xf numFmtId="0" fontId="35" fillId="5" borderId="1" xfId="9" applyFont="1" applyFill="1" applyBorder="1" applyAlignment="1">
      <alignment horizontal="center"/>
    </xf>
    <xf numFmtId="15" fontId="23" fillId="16" borderId="5" xfId="31" applyNumberFormat="1" applyFont="1" applyFill="1" applyBorder="1" applyAlignment="1">
      <alignment horizontal="center" vertical="top"/>
    </xf>
    <xf numFmtId="14" fontId="16" fillId="0" borderId="5" xfId="0" applyNumberFormat="1" applyFont="1" applyBorder="1" applyAlignment="1">
      <alignment horizontal="center"/>
    </xf>
    <xf numFmtId="0" fontId="0" fillId="0" borderId="0" xfId="0" applyAlignment="1">
      <alignment horizontal="center"/>
    </xf>
    <xf numFmtId="0" fontId="20" fillId="0" borderId="0" xfId="192" applyFont="1"/>
    <xf numFmtId="0" fontId="21" fillId="0" borderId="0" xfId="192" applyFont="1" applyAlignment="1">
      <alignment vertical="center"/>
    </xf>
    <xf numFmtId="0" fontId="20" fillId="0" borderId="0" xfId="192" applyFont="1" applyAlignment="1">
      <alignment horizontal="center"/>
    </xf>
    <xf numFmtId="0" fontId="21" fillId="17" borderId="2" xfId="192" applyFont="1" applyFill="1" applyBorder="1" applyAlignment="1">
      <alignment horizontal="centerContinuous" vertical="center"/>
    </xf>
    <xf numFmtId="0" fontId="45" fillId="17" borderId="3" xfId="192" applyFont="1" applyFill="1" applyBorder="1" applyAlignment="1">
      <alignment horizontal="centerContinuous" vertical="center"/>
    </xf>
    <xf numFmtId="0" fontId="45" fillId="17" borderId="4" xfId="192" applyFont="1" applyFill="1" applyBorder="1" applyAlignment="1">
      <alignment horizontal="centerContinuous" vertical="center"/>
    </xf>
    <xf numFmtId="0" fontId="20" fillId="0" borderId="0" xfId="192" applyFont="1" applyAlignment="1">
      <alignment horizontal="left"/>
    </xf>
    <xf numFmtId="0" fontId="21" fillId="0" borderId="0" xfId="192" applyFont="1" applyAlignment="1">
      <alignment horizontal="left" vertical="center"/>
    </xf>
    <xf numFmtId="0" fontId="21" fillId="0" borderId="0" xfId="192" applyFont="1" applyAlignment="1">
      <alignment horizontal="left"/>
    </xf>
    <xf numFmtId="0" fontId="20" fillId="0" borderId="6" xfId="193" applyFont="1" applyBorder="1" applyAlignment="1">
      <alignment horizontal="center" vertical="center"/>
    </xf>
    <xf numFmtId="0" fontId="20" fillId="0" borderId="7" xfId="193" applyFont="1" applyBorder="1" applyAlignment="1">
      <alignment horizontal="center" vertical="center"/>
    </xf>
    <xf numFmtId="0" fontId="20" fillId="0" borderId="8" xfId="193" applyFont="1" applyBorder="1" applyAlignment="1">
      <alignment horizontal="center" vertical="center"/>
    </xf>
    <xf numFmtId="0" fontId="25" fillId="0" borderId="0" xfId="192" applyFont="1" applyAlignment="1">
      <alignment vertical="center"/>
    </xf>
    <xf numFmtId="0" fontId="20" fillId="0" borderId="0" xfId="194" applyFont="1" applyFill="1" applyBorder="1"/>
    <xf numFmtId="0" fontId="23" fillId="3" borderId="0" xfId="196" applyFont="1" applyFill="1"/>
    <xf numFmtId="0" fontId="24" fillId="0" borderId="0" xfId="196" applyFont="1"/>
    <xf numFmtId="0" fontId="24" fillId="3" borderId="0" xfId="196" applyFont="1" applyFill="1"/>
    <xf numFmtId="0" fontId="23" fillId="3" borderId="0" xfId="5" applyFont="1" applyFill="1"/>
    <xf numFmtId="0" fontId="37" fillId="6" borderId="0" xfId="33" applyFill="1" applyAlignment="1" applyProtection="1"/>
    <xf numFmtId="0" fontId="20" fillId="0" borderId="0" xfId="201" applyFont="1" applyAlignment="1">
      <alignment horizontal="left"/>
    </xf>
    <xf numFmtId="0" fontId="20" fillId="0" borderId="8" xfId="202" applyFont="1" applyBorder="1" applyAlignment="1">
      <alignment horizontal="center" vertical="center"/>
    </xf>
    <xf numFmtId="0" fontId="20" fillId="0" borderId="7" xfId="202" applyFont="1" applyBorder="1" applyAlignment="1">
      <alignment horizontal="center" vertical="center"/>
    </xf>
    <xf numFmtId="0" fontId="20" fillId="0" borderId="6" xfId="202" applyFont="1" applyBorder="1" applyAlignment="1">
      <alignment horizontal="center" vertical="center"/>
    </xf>
    <xf numFmtId="0" fontId="26" fillId="0" borderId="0" xfId="201" applyFont="1" applyAlignment="1">
      <alignment horizontal="left"/>
    </xf>
    <xf numFmtId="0" fontId="21" fillId="0" borderId="0" xfId="201" applyFont="1" applyAlignment="1">
      <alignment horizontal="left" vertical="center"/>
    </xf>
    <xf numFmtId="0" fontId="25" fillId="0" borderId="0" xfId="201" applyFont="1" applyAlignment="1">
      <alignment vertical="center"/>
    </xf>
    <xf numFmtId="4" fontId="25" fillId="13" borderId="5" xfId="203" applyFont="1" applyBorder="1"/>
    <xf numFmtId="0" fontId="20" fillId="0" borderId="0" xfId="201" applyFont="1"/>
    <xf numFmtId="0" fontId="20" fillId="0" borderId="0" xfId="201" applyFont="1" applyAlignment="1">
      <alignment horizontal="center"/>
    </xf>
    <xf numFmtId="0" fontId="21" fillId="0" borderId="0" xfId="201" applyFont="1" applyAlignment="1">
      <alignment vertical="center"/>
    </xf>
    <xf numFmtId="0" fontId="21" fillId="0" borderId="0" xfId="201" applyFont="1" applyAlignment="1">
      <alignment horizontal="left"/>
    </xf>
    <xf numFmtId="0" fontId="29" fillId="0" borderId="0" xfId="201" applyFont="1" applyAlignment="1">
      <alignment horizontal="left"/>
    </xf>
    <xf numFmtId="0" fontId="45" fillId="17" borderId="4" xfId="201" applyFont="1" applyFill="1" applyBorder="1" applyAlignment="1">
      <alignment horizontal="centerContinuous" vertical="center"/>
    </xf>
    <xf numFmtId="0" fontId="45" fillId="17" borderId="3" xfId="201" applyFont="1" applyFill="1" applyBorder="1" applyAlignment="1">
      <alignment horizontal="centerContinuous" vertical="center"/>
    </xf>
    <xf numFmtId="0" fontId="21" fillId="17" borderId="2" xfId="201" applyFont="1" applyFill="1" applyBorder="1" applyAlignment="1">
      <alignment horizontal="centerContinuous" vertical="center"/>
    </xf>
    <xf numFmtId="4" fontId="31" fillId="13" borderId="5" xfId="203" applyFont="1" applyBorder="1"/>
    <xf numFmtId="0" fontId="26" fillId="0" borderId="0" xfId="201" applyFont="1"/>
    <xf numFmtId="0" fontId="26" fillId="0" borderId="0" xfId="201" applyFont="1" applyAlignment="1">
      <alignment vertical="center"/>
    </xf>
    <xf numFmtId="0" fontId="26" fillId="0" borderId="0" xfId="201" applyFont="1" applyAlignment="1">
      <alignment horizontal="left" vertical="center"/>
    </xf>
    <xf numFmtId="0" fontId="20" fillId="0" borderId="0" xfId="201" applyFont="1" applyAlignment="1">
      <alignment vertical="center"/>
    </xf>
    <xf numFmtId="4" fontId="25" fillId="7" borderId="5" xfId="205" applyFont="1" applyBorder="1"/>
    <xf numFmtId="0" fontId="24" fillId="0" borderId="0" xfId="206" applyFont="1" applyAlignment="1">
      <alignment horizontal="left" vertical="center"/>
    </xf>
    <xf numFmtId="0" fontId="20" fillId="0" borderId="0" xfId="201" applyFont="1" applyAlignment="1">
      <alignment horizontal="left" vertical="center"/>
    </xf>
    <xf numFmtId="0" fontId="20" fillId="0" borderId="0" xfId="201" applyFont="1" applyAlignment="1">
      <alignment horizontal="center" vertical="center"/>
    </xf>
    <xf numFmtId="0" fontId="25" fillId="0" borderId="0" xfId="201" applyFont="1" applyAlignment="1">
      <alignment horizontal="left" vertical="center"/>
    </xf>
    <xf numFmtId="0" fontId="24" fillId="0" borderId="0" xfId="201" applyFont="1"/>
    <xf numFmtId="0" fontId="20" fillId="0" borderId="0" xfId="7" applyFont="1" applyAlignment="1">
      <alignment horizontal="center" vertical="center"/>
    </xf>
    <xf numFmtId="0" fontId="26" fillId="0" borderId="0" xfId="15" applyFont="1" applyAlignment="1">
      <alignment horizontal="left" vertical="center" wrapText="1"/>
    </xf>
    <xf numFmtId="49" fontId="18" fillId="2" borderId="0" xfId="2" applyNumberFormat="1" applyFont="1" applyFill="1" applyAlignment="1">
      <alignment horizontal="left"/>
    </xf>
    <xf numFmtId="49" fontId="0" fillId="2" borderId="0" xfId="2" applyNumberFormat="1" applyFont="1" applyFill="1"/>
    <xf numFmtId="49" fontId="0" fillId="2" borderId="1" xfId="2" applyNumberFormat="1" applyFont="1" applyFill="1" applyBorder="1"/>
    <xf numFmtId="49" fontId="20" fillId="0" borderId="0" xfId="3" applyNumberFormat="1" applyFont="1" applyAlignment="1">
      <alignment horizontal="center"/>
    </xf>
    <xf numFmtId="49" fontId="21" fillId="0" borderId="0" xfId="3" applyNumberFormat="1" applyFont="1" applyAlignment="1">
      <alignment horizontal="left"/>
    </xf>
    <xf numFmtId="49" fontId="24" fillId="3" borderId="0" xfId="5" applyNumberFormat="1" applyFont="1" applyFill="1"/>
    <xf numFmtId="49" fontId="24" fillId="0" borderId="0" xfId="3" applyNumberFormat="1" applyFont="1"/>
    <xf numFmtId="49" fontId="23" fillId="0" borderId="0" xfId="5" applyNumberFormat="1" applyFont="1"/>
    <xf numFmtId="49" fontId="24" fillId="0" borderId="0" xfId="5" applyNumberFormat="1" applyFont="1"/>
    <xf numFmtId="49" fontId="24" fillId="0" borderId="0" xfId="4" quotePrefix="1" applyNumberFormat="1" applyFont="1"/>
    <xf numFmtId="0" fontId="21" fillId="0" borderId="0" xfId="201" applyFont="1" applyAlignment="1">
      <alignment horizontal="left" wrapText="1"/>
    </xf>
    <xf numFmtId="0" fontId="29" fillId="3" borderId="0" xfId="5" applyFont="1" applyFill="1"/>
    <xf numFmtId="0" fontId="39" fillId="3" borderId="0" xfId="5" applyFont="1" applyFill="1"/>
    <xf numFmtId="0" fontId="25" fillId="0" borderId="5" xfId="41" applyFont="1" applyFill="1" applyBorder="1"/>
    <xf numFmtId="0" fontId="39" fillId="0" borderId="0" xfId="5" applyFont="1"/>
    <xf numFmtId="0" fontId="23" fillId="30" borderId="0" xfId="0" applyFont="1" applyFill="1"/>
    <xf numFmtId="0" fontId="20" fillId="0" borderId="0" xfId="206" applyFont="1" applyAlignment="1">
      <alignment horizontal="left" vertical="center"/>
    </xf>
    <xf numFmtId="4" fontId="25" fillId="0" borderId="0" xfId="45" applyFont="1" applyFill="1"/>
    <xf numFmtId="0" fontId="26" fillId="0" borderId="0" xfId="206" applyFont="1" applyAlignment="1">
      <alignment horizontal="left" vertical="center"/>
    </xf>
    <xf numFmtId="0" fontId="36" fillId="0" borderId="0" xfId="169" applyFont="1" applyAlignment="1">
      <alignment horizontal="center" vertical="center"/>
    </xf>
    <xf numFmtId="9" fontId="20" fillId="13" borderId="5" xfId="208" applyFont="1" applyFill="1" applyBorder="1"/>
    <xf numFmtId="2" fontId="20" fillId="13" borderId="5" xfId="45" applyNumberFormat="1" applyFont="1" applyBorder="1"/>
    <xf numFmtId="2" fontId="25" fillId="12" borderId="5" xfId="41" applyNumberFormat="1" applyFont="1" applyBorder="1"/>
    <xf numFmtId="2" fontId="24" fillId="0" borderId="0" xfId="5" applyNumberFormat="1" applyFont="1"/>
    <xf numFmtId="2" fontId="20" fillId="0" borderId="0" xfId="3" applyNumberFormat="1" applyFont="1"/>
    <xf numFmtId="2" fontId="24" fillId="4" borderId="0" xfId="5" applyNumberFormat="1" applyFont="1" applyFill="1"/>
    <xf numFmtId="0" fontId="102" fillId="0" borderId="0" xfId="0" applyFont="1"/>
    <xf numFmtId="0" fontId="25" fillId="15" borderId="5" xfId="40" applyFont="1" applyBorder="1"/>
    <xf numFmtId="4" fontId="25" fillId="14" borderId="5" xfId="44" applyFont="1" applyBorder="1"/>
    <xf numFmtId="0" fontId="22" fillId="0" borderId="5" xfId="47" applyFont="1"/>
    <xf numFmtId="0" fontId="22" fillId="0" borderId="0" xfId="150" applyFont="1" applyAlignment="1">
      <alignment vertical="center"/>
    </xf>
    <xf numFmtId="0" fontId="22" fillId="0" borderId="0" xfId="150" applyFont="1" applyAlignment="1">
      <alignment horizontal="left" vertical="center"/>
    </xf>
    <xf numFmtId="0" fontId="24" fillId="0" borderId="0" xfId="150" applyFont="1" applyAlignment="1">
      <alignment horizontal="center" vertical="center"/>
    </xf>
    <xf numFmtId="0" fontId="23" fillId="36" borderId="0" xfId="0" applyFont="1" applyFill="1"/>
    <xf numFmtId="0" fontId="38" fillId="0" borderId="5" xfId="209" applyFont="1" applyBorder="1" applyAlignment="1">
      <alignment horizontal="center" wrapText="1"/>
    </xf>
    <xf numFmtId="4" fontId="31" fillId="13" borderId="5" xfId="203" applyFont="1" applyBorder="1" applyAlignment="1">
      <alignment horizontal="center"/>
    </xf>
    <xf numFmtId="175" fontId="40" fillId="0" borderId="0" xfId="0" applyNumberFormat="1" applyFont="1" applyAlignment="1">
      <alignment horizontal="right"/>
    </xf>
    <xf numFmtId="0" fontId="40" fillId="0" borderId="5" xfId="210" applyFont="1" applyBorder="1" applyAlignment="1">
      <alignment horizontal="center" vertical="center" wrapText="1"/>
    </xf>
    <xf numFmtId="166" fontId="98" fillId="0" borderId="0" xfId="4" applyNumberFormat="1" applyFont="1" applyAlignment="1">
      <alignment horizontal="left"/>
    </xf>
    <xf numFmtId="166" fontId="104" fillId="0" borderId="0" xfId="4" applyNumberFormat="1" applyFont="1" applyAlignment="1">
      <alignment horizontal="left"/>
    </xf>
    <xf numFmtId="0" fontId="20" fillId="0" borderId="5" xfId="202" applyFont="1" applyBorder="1" applyAlignment="1">
      <alignment horizontal="left" vertical="center"/>
    </xf>
    <xf numFmtId="0" fontId="31" fillId="0" borderId="0" xfId="201" applyFont="1" applyAlignment="1">
      <alignment horizontal="right" vertical="center"/>
    </xf>
    <xf numFmtId="0" fontId="51" fillId="0" borderId="0" xfId="201" applyFont="1"/>
    <xf numFmtId="0" fontId="23" fillId="0" borderId="0" xfId="196" applyFont="1"/>
    <xf numFmtId="0" fontId="36" fillId="0" borderId="0" xfId="28" applyFont="1" applyAlignment="1">
      <alignment horizontal="center"/>
    </xf>
    <xf numFmtId="0" fontId="23" fillId="28" borderId="0" xfId="0" applyFont="1" applyFill="1"/>
    <xf numFmtId="0" fontId="37" fillId="0" borderId="0" xfId="33" applyFill="1" applyAlignment="1" applyProtection="1"/>
    <xf numFmtId="0" fontId="23" fillId="37" borderId="0" xfId="0" applyFont="1" applyFill="1"/>
    <xf numFmtId="4" fontId="31" fillId="13" borderId="5" xfId="45" applyFont="1" applyBorder="1" applyAlignment="1">
      <alignment horizontal="center"/>
    </xf>
    <xf numFmtId="0" fontId="0" fillId="0" borderId="5" xfId="0" applyBorder="1"/>
    <xf numFmtId="175" fontId="1" fillId="0" borderId="0" xfId="0" applyNumberFormat="1" applyFont="1" applyAlignment="1">
      <alignment horizontal="right"/>
    </xf>
    <xf numFmtId="49" fontId="25" fillId="7" borderId="0" xfId="205" applyNumberFormat="1" applyFont="1"/>
    <xf numFmtId="0" fontId="21" fillId="17" borderId="3" xfId="201" applyFont="1" applyFill="1" applyBorder="1" applyAlignment="1">
      <alignment horizontal="centerContinuous" vertical="center"/>
    </xf>
    <xf numFmtId="0" fontId="21" fillId="17" borderId="4" xfId="201" applyFont="1" applyFill="1" applyBorder="1" applyAlignment="1">
      <alignment horizontal="centerContinuous" vertical="center"/>
    </xf>
    <xf numFmtId="0" fontId="20" fillId="0" borderId="0" xfId="202" applyFont="1" applyAlignment="1">
      <alignment horizontal="center" vertical="center"/>
    </xf>
    <xf numFmtId="166" fontId="24" fillId="0" borderId="0" xfId="5" applyNumberFormat="1" applyFont="1"/>
    <xf numFmtId="0" fontId="20" fillId="12" borderId="5" xfId="175" applyFont="1" applyBorder="1" applyAlignment="1">
      <alignment horizontal="center"/>
    </xf>
    <xf numFmtId="9" fontId="25" fillId="13" borderId="5" xfId="208" applyFont="1" applyFill="1" applyBorder="1" applyAlignment="1">
      <alignment horizontal="center"/>
    </xf>
    <xf numFmtId="0" fontId="21" fillId="0" borderId="0" xfId="173" applyFont="1" applyAlignment="1">
      <alignment horizontal="left" wrapText="1"/>
    </xf>
    <xf numFmtId="0" fontId="29" fillId="0" borderId="0" xfId="150" applyFont="1" applyAlignment="1">
      <alignment vertical="center"/>
    </xf>
    <xf numFmtId="0" fontId="20" fillId="0" borderId="0" xfId="3" applyFont="1" applyAlignment="1">
      <alignment wrapText="1"/>
    </xf>
    <xf numFmtId="0" fontId="109" fillId="3" borderId="0" xfId="5" applyFont="1" applyFill="1"/>
    <xf numFmtId="165" fontId="24" fillId="0" borderId="0" xfId="5" applyNumberFormat="1" applyFont="1"/>
    <xf numFmtId="0" fontId="45" fillId="17" borderId="32" xfId="3" applyFont="1" applyFill="1" applyBorder="1" applyAlignment="1">
      <alignment horizontal="centerContinuous" vertical="center"/>
    </xf>
    <xf numFmtId="0" fontId="20" fillId="0" borderId="5" xfId="7" applyFont="1" applyBorder="1" applyAlignment="1">
      <alignment horizontal="center" vertical="center"/>
    </xf>
    <xf numFmtId="0" fontId="110" fillId="0" borderId="0" xfId="2" applyFont="1"/>
    <xf numFmtId="0" fontId="110" fillId="0" borderId="1" xfId="2" applyFont="1" applyBorder="1"/>
    <xf numFmtId="0" fontId="111" fillId="0" borderId="0" xfId="5" applyFont="1"/>
    <xf numFmtId="0" fontId="111" fillId="0" borderId="0" xfId="5" applyFont="1" applyAlignment="1">
      <alignment horizontal="left"/>
    </xf>
    <xf numFmtId="0" fontId="25" fillId="12" borderId="5" xfId="228" applyFont="1" applyBorder="1"/>
    <xf numFmtId="0" fontId="97" fillId="0" borderId="0" xfId="0" applyFont="1" applyAlignment="1">
      <alignment horizontal="center" vertical="center" wrapText="1"/>
    </xf>
    <xf numFmtId="0" fontId="20" fillId="0" borderId="54" xfId="7" applyFont="1" applyBorder="1" applyAlignment="1">
      <alignment horizontal="center" vertical="center"/>
    </xf>
    <xf numFmtId="0" fontId="20" fillId="0" borderId="55" xfId="7" applyFont="1" applyBorder="1" applyAlignment="1">
      <alignment horizontal="center" vertical="center"/>
    </xf>
    <xf numFmtId="0" fontId="20" fillId="0" borderId="56" xfId="7" applyFont="1" applyBorder="1" applyAlignment="1">
      <alignment horizontal="center" vertical="center"/>
    </xf>
    <xf numFmtId="0" fontId="1" fillId="0" borderId="0" xfId="0" applyFont="1"/>
    <xf numFmtId="0" fontId="57" fillId="0" borderId="0" xfId="3" applyFont="1" applyAlignment="1">
      <alignment horizontal="left" vertical="center"/>
    </xf>
    <xf numFmtId="166" fontId="98" fillId="0" borderId="0" xfId="4" applyNumberFormat="1" applyFont="1" applyAlignment="1">
      <alignment horizontal="left" vertical="center"/>
    </xf>
    <xf numFmtId="186" fontId="31" fillId="13" borderId="5" xfId="45" applyNumberFormat="1" applyFont="1" applyBorder="1"/>
    <xf numFmtId="0" fontId="20" fillId="0" borderId="0" xfId="327" applyFont="1" applyAlignment="1">
      <alignment horizontal="left" wrapText="1"/>
    </xf>
    <xf numFmtId="186" fontId="31" fillId="13" borderId="5" xfId="203" applyNumberFormat="1" applyFont="1" applyBorder="1"/>
    <xf numFmtId="0" fontId="20" fillId="0" borderId="0" xfId="327" applyFont="1"/>
    <xf numFmtId="0" fontId="21" fillId="0" borderId="0" xfId="327" applyFont="1" applyAlignment="1">
      <alignment vertical="center"/>
    </xf>
    <xf numFmtId="0" fontId="20" fillId="0" borderId="0" xfId="327" applyFont="1" applyAlignment="1">
      <alignment horizontal="center"/>
    </xf>
    <xf numFmtId="0" fontId="21" fillId="17" borderId="2" xfId="327" applyFont="1" applyFill="1" applyBorder="1" applyAlignment="1">
      <alignment horizontal="centerContinuous" vertical="center"/>
    </xf>
    <xf numFmtId="0" fontId="45" fillId="17" borderId="3" xfId="327" applyFont="1" applyFill="1" applyBorder="1" applyAlignment="1">
      <alignment horizontal="centerContinuous" vertical="center"/>
    </xf>
    <xf numFmtId="0" fontId="45" fillId="17" borderId="4" xfId="327" applyFont="1" applyFill="1" applyBorder="1" applyAlignment="1">
      <alignment horizontal="centerContinuous" vertical="center"/>
    </xf>
    <xf numFmtId="0" fontId="20" fillId="0" borderId="0" xfId="327" applyFont="1" applyAlignment="1">
      <alignment horizontal="left"/>
    </xf>
    <xf numFmtId="0" fontId="21" fillId="0" borderId="0" xfId="327" applyFont="1" applyAlignment="1">
      <alignment horizontal="left" vertical="center"/>
    </xf>
    <xf numFmtId="0" fontId="20" fillId="0" borderId="6" xfId="295" applyFont="1" applyBorder="1" applyAlignment="1">
      <alignment horizontal="left" vertical="center"/>
    </xf>
    <xf numFmtId="0" fontId="20" fillId="0" borderId="7" xfId="295" applyFont="1" applyBorder="1" applyAlignment="1">
      <alignment horizontal="left" vertical="center"/>
    </xf>
    <xf numFmtId="0" fontId="20" fillId="0" borderId="8" xfId="295" applyFont="1" applyBorder="1" applyAlignment="1">
      <alignment horizontal="left" vertical="center"/>
    </xf>
    <xf numFmtId="0" fontId="25" fillId="0" borderId="0" xfId="327" applyFont="1" applyAlignment="1">
      <alignment vertical="center"/>
    </xf>
    <xf numFmtId="0" fontId="51" fillId="0" borderId="0" xfId="327" applyFont="1"/>
    <xf numFmtId="0" fontId="20" fillId="0" borderId="0" xfId="327" applyFont="1" applyAlignment="1">
      <alignment vertical="center"/>
    </xf>
    <xf numFmtId="0" fontId="20" fillId="0" borderId="0" xfId="327" applyFont="1" applyAlignment="1">
      <alignment horizontal="center" vertical="center"/>
    </xf>
    <xf numFmtId="0" fontId="73" fillId="0" borderId="0" xfId="228" applyFont="1" applyFill="1" applyBorder="1"/>
    <xf numFmtId="0" fontId="101" fillId="4" borderId="0" xfId="5" applyFont="1" applyFill="1"/>
    <xf numFmtId="0" fontId="101" fillId="0" borderId="0" xfId="5" applyFont="1"/>
    <xf numFmtId="0" fontId="24" fillId="0" borderId="0" xfId="327" applyFont="1" applyAlignment="1">
      <alignment wrapText="1"/>
    </xf>
    <xf numFmtId="186" fontId="31" fillId="13" borderId="5" xfId="313" applyNumberFormat="1" applyFont="1" applyBorder="1"/>
    <xf numFmtId="0" fontId="24" fillId="0" borderId="0" xfId="327" applyFont="1"/>
    <xf numFmtId="0" fontId="22" fillId="0" borderId="0" xfId="327" applyFont="1" applyAlignment="1">
      <alignment vertical="center"/>
    </xf>
    <xf numFmtId="0" fontId="24" fillId="0" borderId="0" xfId="327" applyFont="1" applyAlignment="1">
      <alignment vertical="center"/>
    </xf>
    <xf numFmtId="166" fontId="101" fillId="0" borderId="0" xfId="4" applyNumberFormat="1" applyFont="1"/>
    <xf numFmtId="0" fontId="45" fillId="17" borderId="4" xfId="3" applyFont="1" applyFill="1" applyBorder="1" applyAlignment="1">
      <alignment horizontal="center" vertical="center"/>
    </xf>
    <xf numFmtId="0" fontId="45" fillId="17" borderId="3" xfId="3" applyFont="1" applyFill="1" applyBorder="1" applyAlignment="1">
      <alignment horizontal="center" vertical="center"/>
    </xf>
    <xf numFmtId="2" fontId="112" fillId="18" borderId="5" xfId="344" applyNumberFormat="1" applyFont="1" applyFill="1" applyBorder="1" applyAlignment="1">
      <alignment horizontal="center" vertical="center" wrapText="1"/>
    </xf>
    <xf numFmtId="0" fontId="57" fillId="0" borderId="0" xfId="201" applyFont="1" applyAlignment="1">
      <alignment vertical="center"/>
    </xf>
    <xf numFmtId="0" fontId="29" fillId="4" borderId="0" xfId="5" applyFont="1" applyFill="1"/>
    <xf numFmtId="0" fontId="98" fillId="4" borderId="0" xfId="5" applyFont="1" applyFill="1"/>
    <xf numFmtId="0" fontId="113" fillId="3" borderId="0" xfId="5" applyFont="1" applyFill="1"/>
    <xf numFmtId="3" fontId="25" fillId="13" borderId="5" xfId="203" applyNumberFormat="1" applyFont="1" applyBorder="1" applyAlignment="1">
      <alignment vertical="center"/>
    </xf>
    <xf numFmtId="186" fontId="25" fillId="13" borderId="5" xfId="203" applyNumberFormat="1" applyFont="1" applyBorder="1"/>
    <xf numFmtId="0" fontId="1" fillId="6" borderId="21" xfId="284" applyFill="1" applyBorder="1"/>
    <xf numFmtId="0" fontId="1" fillId="6" borderId="0" xfId="284" applyFill="1"/>
    <xf numFmtId="0" fontId="63" fillId="6" borderId="0" xfId="284" applyFont="1" applyFill="1"/>
    <xf numFmtId="0" fontId="64" fillId="6" borderId="0" xfId="284" applyFont="1" applyFill="1"/>
    <xf numFmtId="0" fontId="35" fillId="6" borderId="0" xfId="284" applyFont="1" applyFill="1"/>
    <xf numFmtId="0" fontId="1" fillId="0" borderId="0" xfId="284"/>
    <xf numFmtId="0" fontId="36" fillId="6" borderId="0" xfId="284" applyFont="1" applyFill="1"/>
    <xf numFmtId="0" fontId="65" fillId="0" borderId="29" xfId="284" applyFont="1" applyBorder="1" applyAlignment="1">
      <alignment horizontal="center"/>
    </xf>
    <xf numFmtId="0" fontId="38" fillId="6" borderId="31" xfId="284" applyFont="1" applyFill="1" applyBorder="1"/>
    <xf numFmtId="171" fontId="36" fillId="0" borderId="20" xfId="284" applyNumberFormat="1" applyFont="1" applyBorder="1" applyAlignment="1">
      <alignment vertical="center"/>
    </xf>
    <xf numFmtId="0" fontId="1" fillId="0" borderId="20" xfId="284" applyBorder="1"/>
    <xf numFmtId="0" fontId="64" fillId="6" borderId="20" xfId="284" applyFont="1" applyFill="1" applyBorder="1"/>
    <xf numFmtId="168" fontId="64" fillId="0" borderId="20" xfId="284" applyNumberFormat="1" applyFont="1" applyBorder="1"/>
    <xf numFmtId="164" fontId="64" fillId="0" borderId="20" xfId="284" applyNumberFormat="1" applyFont="1" applyBorder="1"/>
    <xf numFmtId="0" fontId="1" fillId="6" borderId="32" xfId="284" applyFill="1" applyBorder="1"/>
    <xf numFmtId="0" fontId="38" fillId="6" borderId="21" xfId="284" applyFont="1" applyFill="1" applyBorder="1"/>
    <xf numFmtId="171" fontId="36" fillId="0" borderId="0" xfId="284" applyNumberFormat="1" applyFont="1" applyAlignment="1">
      <alignment vertical="center"/>
    </xf>
    <xf numFmtId="171" fontId="49" fillId="0" borderId="0" xfId="284" applyNumberFormat="1" applyFont="1" applyAlignment="1">
      <alignment vertical="center"/>
    </xf>
    <xf numFmtId="0" fontId="1" fillId="6" borderId="22" xfId="284" applyFill="1" applyBorder="1"/>
    <xf numFmtId="0" fontId="1" fillId="0" borderId="21" xfId="284" applyBorder="1"/>
    <xf numFmtId="0" fontId="80" fillId="0" borderId="0" xfId="284" applyFont="1" applyProtection="1">
      <protection locked="0"/>
    </xf>
    <xf numFmtId="0" fontId="35" fillId="0" borderId="0" xfId="284" applyFont="1"/>
    <xf numFmtId="0" fontId="64" fillId="0" borderId="0" xfId="284" applyFont="1"/>
    <xf numFmtId="164" fontId="65" fillId="0" borderId="0" xfId="284" applyNumberFormat="1" applyFont="1"/>
    <xf numFmtId="0" fontId="36" fillId="6" borderId="21" xfId="284" applyFont="1" applyFill="1" applyBorder="1"/>
    <xf numFmtId="0" fontId="1" fillId="0" borderId="22" xfId="284" applyBorder="1"/>
    <xf numFmtId="171" fontId="38" fillId="0" borderId="0" xfId="284" applyNumberFormat="1" applyFont="1" applyAlignment="1">
      <alignment vertical="center"/>
    </xf>
    <xf numFmtId="0" fontId="65" fillId="6" borderId="0" xfId="284" applyFont="1" applyFill="1"/>
    <xf numFmtId="0" fontId="67" fillId="0" borderId="22" xfId="284" applyFont="1" applyBorder="1"/>
    <xf numFmtId="168" fontId="64" fillId="0" borderId="0" xfId="284" applyNumberFormat="1" applyFont="1"/>
    <xf numFmtId="164" fontId="64" fillId="0" borderId="0" xfId="284" applyNumberFormat="1" applyFont="1"/>
    <xf numFmtId="0" fontId="69" fillId="0" borderId="0" xfId="284" applyFont="1"/>
    <xf numFmtId="0" fontId="40" fillId="0" borderId="0" xfId="284" applyFont="1"/>
    <xf numFmtId="0" fontId="1" fillId="0" borderId="23" xfId="284" applyBorder="1"/>
    <xf numFmtId="171" fontId="36" fillId="0" borderId="1" xfId="284" applyNumberFormat="1" applyFont="1" applyBorder="1" applyAlignment="1">
      <alignment vertical="center"/>
    </xf>
    <xf numFmtId="0" fontId="1" fillId="0" borderId="1" xfId="284" applyBorder="1"/>
    <xf numFmtId="0" fontId="1" fillId="0" borderId="24" xfId="284" applyBorder="1"/>
    <xf numFmtId="0" fontId="1" fillId="0" borderId="31" xfId="284" applyBorder="1"/>
    <xf numFmtId="0" fontId="1" fillId="0" borderId="32" xfId="284" applyBorder="1"/>
    <xf numFmtId="0" fontId="1" fillId="6" borderId="21" xfId="284" applyFill="1" applyBorder="1" applyAlignment="1">
      <alignment wrapText="1"/>
    </xf>
    <xf numFmtId="0" fontId="1" fillId="0" borderId="21" xfId="284" applyBorder="1" applyAlignment="1">
      <alignment wrapText="1"/>
    </xf>
    <xf numFmtId="0" fontId="1" fillId="6" borderId="23" xfId="284" applyFill="1" applyBorder="1" applyAlignment="1">
      <alignment wrapText="1"/>
    </xf>
    <xf numFmtId="0" fontId="64" fillId="6" borderId="1" xfId="284" applyFont="1" applyFill="1" applyBorder="1"/>
    <xf numFmtId="168" fontId="64" fillId="0" borderId="1" xfId="284" applyNumberFormat="1" applyFont="1" applyBorder="1"/>
    <xf numFmtId="164" fontId="64" fillId="0" borderId="1" xfId="284" applyNumberFormat="1" applyFont="1" applyBorder="1"/>
    <xf numFmtId="0" fontId="1" fillId="6" borderId="31" xfId="284" applyFill="1" applyBorder="1" applyAlignment="1">
      <alignment wrapText="1"/>
    </xf>
    <xf numFmtId="0" fontId="70" fillId="0" borderId="0" xfId="284" applyFont="1" applyAlignment="1">
      <alignment horizontal="center" vertical="center"/>
    </xf>
    <xf numFmtId="164" fontId="65" fillId="0" borderId="20" xfId="284" applyNumberFormat="1" applyFont="1" applyBorder="1"/>
    <xf numFmtId="171" fontId="68" fillId="0" borderId="0" xfId="284" applyNumberFormat="1" applyFont="1" applyAlignment="1">
      <alignment vertical="center"/>
    </xf>
    <xf numFmtId="171" fontId="49" fillId="0" borderId="1" xfId="284" applyNumberFormat="1" applyFont="1" applyBorder="1" applyAlignment="1">
      <alignment vertical="center"/>
    </xf>
    <xf numFmtId="0" fontId="1" fillId="0" borderId="26" xfId="284" applyBorder="1"/>
    <xf numFmtId="0" fontId="114" fillId="0" borderId="0" xfId="284" applyFont="1"/>
    <xf numFmtId="0" fontId="114" fillId="6" borderId="0" xfId="284" applyFont="1" applyFill="1" applyAlignment="1">
      <alignment vertical="center" wrapText="1"/>
    </xf>
    <xf numFmtId="0" fontId="65" fillId="0" borderId="5" xfId="284" applyFont="1" applyBorder="1" applyAlignment="1">
      <alignment horizontal="center"/>
    </xf>
    <xf numFmtId="171" fontId="38" fillId="6" borderId="0" xfId="284" applyNumberFormat="1" applyFont="1" applyFill="1" applyAlignment="1">
      <alignment vertical="center"/>
    </xf>
    <xf numFmtId="0" fontId="36" fillId="6" borderId="22" xfId="284" applyFont="1" applyFill="1" applyBorder="1"/>
    <xf numFmtId="0" fontId="85" fillId="0" borderId="31" xfId="284" applyFont="1" applyBorder="1" applyAlignment="1">
      <alignment vertical="center"/>
    </xf>
    <xf numFmtId="0" fontId="85" fillId="0" borderId="20" xfId="284" applyFont="1" applyBorder="1" applyAlignment="1">
      <alignment vertical="center"/>
    </xf>
    <xf numFmtId="0" fontId="66" fillId="0" borderId="31" xfId="284" applyFont="1" applyBorder="1" applyAlignment="1">
      <alignment vertical="center"/>
    </xf>
    <xf numFmtId="0" fontId="66" fillId="0" borderId="20" xfId="284" applyFont="1" applyBorder="1" applyAlignment="1">
      <alignment vertical="center"/>
    </xf>
    <xf numFmtId="0" fontId="66" fillId="0" borderId="33" xfId="284" applyFont="1" applyBorder="1" applyAlignment="1">
      <alignment vertical="center"/>
    </xf>
    <xf numFmtId="0" fontId="86" fillId="0" borderId="35" xfId="284" applyFont="1" applyBorder="1"/>
    <xf numFmtId="0" fontId="86" fillId="0" borderId="36" xfId="284" applyFont="1" applyBorder="1"/>
    <xf numFmtId="0" fontId="66" fillId="0" borderId="21" xfId="284" applyFont="1" applyBorder="1" applyAlignment="1">
      <alignment vertical="center"/>
    </xf>
    <xf numFmtId="164" fontId="1" fillId="0" borderId="0" xfId="284" applyNumberFormat="1"/>
    <xf numFmtId="182" fontId="64" fillId="0" borderId="0" xfId="284" applyNumberFormat="1" applyFont="1"/>
    <xf numFmtId="164" fontId="1" fillId="0" borderId="20" xfId="284" applyNumberFormat="1" applyBorder="1"/>
    <xf numFmtId="182" fontId="64" fillId="0" borderId="20" xfId="284" applyNumberFormat="1" applyFont="1" applyBorder="1"/>
    <xf numFmtId="168" fontId="69" fillId="0" borderId="0" xfId="284" applyNumberFormat="1" applyFont="1"/>
    <xf numFmtId="0" fontId="64" fillId="6" borderId="21" xfId="284" applyFont="1" applyFill="1" applyBorder="1"/>
    <xf numFmtId="0" fontId="38" fillId="6" borderId="0" xfId="284" applyFont="1" applyFill="1"/>
    <xf numFmtId="0" fontId="64" fillId="6" borderId="31" xfId="284" applyFont="1" applyFill="1" applyBorder="1"/>
    <xf numFmtId="0" fontId="35" fillId="6" borderId="20" xfId="284" applyFont="1" applyFill="1" applyBorder="1"/>
    <xf numFmtId="0" fontId="36" fillId="6" borderId="20" xfId="284" applyFont="1" applyFill="1" applyBorder="1"/>
    <xf numFmtId="0" fontId="35" fillId="0" borderId="20" xfId="284" applyFont="1" applyBorder="1"/>
    <xf numFmtId="0" fontId="64" fillId="0" borderId="32" xfId="284" applyFont="1" applyBorder="1"/>
    <xf numFmtId="0" fontId="63" fillId="6" borderId="21" xfId="284" applyFont="1" applyFill="1" applyBorder="1"/>
    <xf numFmtId="164" fontId="65" fillId="0" borderId="22" xfId="284" applyNumberFormat="1" applyFont="1" applyBorder="1"/>
    <xf numFmtId="0" fontId="35" fillId="6" borderId="21" xfId="284" applyFont="1" applyFill="1" applyBorder="1"/>
    <xf numFmtId="0" fontId="86" fillId="0" borderId="0" xfId="284" applyFont="1"/>
    <xf numFmtId="164" fontId="64" fillId="0" borderId="22" xfId="284" applyNumberFormat="1" applyFont="1" applyBorder="1"/>
    <xf numFmtId="0" fontId="38" fillId="0" borderId="21" xfId="284" applyFont="1" applyBorder="1"/>
    <xf numFmtId="0" fontId="38" fillId="0" borderId="0" xfId="284" applyFont="1"/>
    <xf numFmtId="171" fontId="36" fillId="6" borderId="0" xfId="284" applyNumberFormat="1" applyFont="1" applyFill="1" applyAlignment="1">
      <alignment vertical="center"/>
    </xf>
    <xf numFmtId="171" fontId="1" fillId="0" borderId="0" xfId="284" applyNumberFormat="1" applyAlignment="1">
      <alignment vertical="center" wrapText="1"/>
    </xf>
    <xf numFmtId="173" fontId="40" fillId="6" borderId="0" xfId="284" applyNumberFormat="1" applyFont="1" applyFill="1" applyAlignment="1">
      <alignment vertical="center"/>
    </xf>
    <xf numFmtId="173" fontId="1" fillId="6" borderId="0" xfId="284" applyNumberFormat="1" applyFill="1" applyAlignment="1">
      <alignment vertical="center"/>
    </xf>
    <xf numFmtId="0" fontId="1" fillId="0" borderId="0" xfId="284" applyAlignment="1">
      <alignment horizontal="left"/>
    </xf>
    <xf numFmtId="0" fontId="1" fillId="6" borderId="0" xfId="284" applyFill="1" applyAlignment="1">
      <alignment horizontal="left"/>
    </xf>
    <xf numFmtId="0" fontId="36" fillId="6" borderId="0" xfId="284" applyFont="1" applyFill="1" applyAlignment="1">
      <alignment horizontal="left"/>
    </xf>
    <xf numFmtId="171" fontId="36" fillId="0" borderId="0" xfId="284" applyNumberFormat="1" applyFont="1" applyAlignment="1">
      <alignment horizontal="left"/>
    </xf>
    <xf numFmtId="0" fontId="1" fillId="31" borderId="0" xfId="284" applyFill="1"/>
    <xf numFmtId="0" fontId="40" fillId="6" borderId="21" xfId="284" applyFont="1" applyFill="1" applyBorder="1" applyAlignment="1">
      <alignment horizontal="left"/>
    </xf>
    <xf numFmtId="0" fontId="40" fillId="6" borderId="21" xfId="284" applyFont="1" applyFill="1" applyBorder="1" applyAlignment="1">
      <alignment wrapText="1"/>
    </xf>
    <xf numFmtId="171" fontId="38" fillId="0" borderId="0" xfId="284" applyNumberFormat="1" applyFont="1" applyAlignment="1">
      <alignment horizontal="left"/>
    </xf>
    <xf numFmtId="0" fontId="0" fillId="6" borderId="31" xfId="138" applyFont="1" applyFill="1" applyBorder="1"/>
    <xf numFmtId="0" fontId="1" fillId="6" borderId="43" xfId="284" applyFill="1" applyBorder="1" applyAlignment="1">
      <alignment horizontal="left"/>
    </xf>
    <xf numFmtId="0" fontId="1" fillId="6" borderId="43" xfId="284" applyFill="1" applyBorder="1"/>
    <xf numFmtId="0" fontId="38" fillId="6" borderId="43" xfId="284" applyFont="1" applyFill="1" applyBorder="1"/>
    <xf numFmtId="0" fontId="40" fillId="0" borderId="5" xfId="284" applyFont="1" applyBorder="1" applyAlignment="1">
      <alignment horizontal="center"/>
    </xf>
    <xf numFmtId="0" fontId="35" fillId="6" borderId="43" xfId="284" applyFont="1" applyFill="1" applyBorder="1"/>
    <xf numFmtId="0" fontId="64" fillId="6" borderId="47" xfId="284" applyFont="1" applyFill="1" applyBorder="1"/>
    <xf numFmtId="0" fontId="64" fillId="6" borderId="43" xfId="284" applyFont="1" applyFill="1" applyBorder="1"/>
    <xf numFmtId="0" fontId="1" fillId="0" borderId="43" xfId="284" applyBorder="1"/>
    <xf numFmtId="171" fontId="36" fillId="6" borderId="21" xfId="284" applyNumberFormat="1" applyFont="1" applyFill="1" applyBorder="1" applyAlignment="1">
      <alignment vertical="center"/>
    </xf>
    <xf numFmtId="173" fontId="1" fillId="6" borderId="1" xfId="284" applyNumberFormat="1" applyFill="1" applyBorder="1" applyAlignment="1">
      <alignment vertical="center"/>
    </xf>
    <xf numFmtId="0" fontId="40" fillId="6" borderId="21" xfId="284" applyFont="1" applyFill="1" applyBorder="1" applyAlignment="1">
      <alignment vertical="center"/>
    </xf>
    <xf numFmtId="0" fontId="40" fillId="6" borderId="0" xfId="284" applyFont="1" applyFill="1" applyAlignment="1">
      <alignment vertical="center"/>
    </xf>
    <xf numFmtId="171" fontId="38" fillId="6" borderId="21" xfId="284" applyNumberFormat="1" applyFont="1" applyFill="1" applyBorder="1" applyAlignment="1">
      <alignment vertical="center"/>
    </xf>
    <xf numFmtId="0" fontId="40" fillId="6" borderId="0" xfId="284" applyFont="1" applyFill="1"/>
    <xf numFmtId="0" fontId="40" fillId="6" borderId="21" xfId="284" applyFont="1" applyFill="1" applyBorder="1"/>
    <xf numFmtId="2" fontId="1" fillId="6" borderId="0" xfId="284" applyNumberFormat="1" applyFill="1"/>
    <xf numFmtId="0" fontId="1" fillId="31" borderId="21" xfId="284" applyFill="1" applyBorder="1"/>
    <xf numFmtId="0" fontId="40" fillId="0" borderId="21" xfId="284" applyFont="1" applyBorder="1"/>
    <xf numFmtId="171" fontId="36" fillId="6" borderId="21" xfId="284" applyNumberFormat="1" applyFont="1" applyFill="1" applyBorder="1" applyAlignment="1">
      <alignment vertical="center" wrapText="1"/>
    </xf>
    <xf numFmtId="171" fontId="36" fillId="6" borderId="0" xfId="284" applyNumberFormat="1" applyFont="1" applyFill="1" applyAlignment="1">
      <alignment vertical="center" wrapText="1"/>
    </xf>
    <xf numFmtId="171" fontId="36" fillId="6" borderId="0" xfId="284" applyNumberFormat="1" applyFont="1" applyFill="1" applyAlignment="1">
      <alignment horizontal="center" vertical="center"/>
    </xf>
    <xf numFmtId="171" fontId="36" fillId="6" borderId="23" xfId="284" applyNumberFormat="1" applyFont="1" applyFill="1" applyBorder="1" applyAlignment="1">
      <alignment vertical="center"/>
    </xf>
    <xf numFmtId="171" fontId="36" fillId="6" borderId="1" xfId="284" applyNumberFormat="1" applyFont="1" applyFill="1" applyBorder="1" applyAlignment="1">
      <alignment vertical="center"/>
    </xf>
    <xf numFmtId="0" fontId="1" fillId="6" borderId="1" xfId="284" applyFill="1" applyBorder="1"/>
    <xf numFmtId="0" fontId="1" fillId="6" borderId="24" xfId="284" applyFill="1" applyBorder="1"/>
    <xf numFmtId="0" fontId="0" fillId="6" borderId="21" xfId="284" applyFont="1" applyFill="1" applyBorder="1"/>
    <xf numFmtId="0" fontId="0" fillId="6" borderId="0" xfId="284" applyFont="1" applyFill="1"/>
    <xf numFmtId="0" fontId="67" fillId="6" borderId="0" xfId="284" applyFont="1" applyFill="1"/>
    <xf numFmtId="0" fontId="40" fillId="6" borderId="0" xfId="284" applyFont="1" applyFill="1" applyProtection="1">
      <protection locked="0"/>
    </xf>
    <xf numFmtId="0" fontId="36" fillId="6" borderId="0" xfId="284" applyFont="1" applyFill="1" applyProtection="1">
      <protection locked="0"/>
    </xf>
    <xf numFmtId="0" fontId="24" fillId="6" borderId="0" xfId="284" applyFont="1" applyFill="1" applyProtection="1">
      <protection locked="0"/>
    </xf>
    <xf numFmtId="0" fontId="1" fillId="6" borderId="0" xfId="284" applyFill="1" applyProtection="1">
      <protection locked="0"/>
    </xf>
    <xf numFmtId="0" fontId="67" fillId="6" borderId="0" xfId="284" applyFont="1" applyFill="1" applyProtection="1">
      <protection locked="0"/>
    </xf>
    <xf numFmtId="0" fontId="38" fillId="6" borderId="0" xfId="284" applyFont="1" applyFill="1" applyProtection="1">
      <protection locked="0"/>
    </xf>
    <xf numFmtId="0" fontId="91" fillId="6" borderId="0" xfId="284" applyFont="1" applyFill="1" applyProtection="1">
      <protection locked="0"/>
    </xf>
    <xf numFmtId="0" fontId="92" fillId="6" borderId="0" xfId="284" applyFont="1" applyFill="1" applyProtection="1">
      <protection locked="0"/>
    </xf>
    <xf numFmtId="0" fontId="93" fillId="6" borderId="0" xfId="284" applyFont="1" applyFill="1" applyProtection="1">
      <protection locked="0"/>
    </xf>
    <xf numFmtId="0" fontId="36" fillId="32" borderId="0" xfId="284" applyFont="1" applyFill="1" applyAlignment="1">
      <alignment vertical="top"/>
    </xf>
    <xf numFmtId="0" fontId="36" fillId="6" borderId="0" xfId="284" applyFont="1" applyFill="1" applyAlignment="1">
      <alignment horizontal="left" vertical="center" wrapText="1"/>
    </xf>
    <xf numFmtId="0" fontId="94" fillId="0" borderId="22" xfId="284" applyFont="1" applyBorder="1" applyProtection="1">
      <protection locked="0"/>
    </xf>
    <xf numFmtId="0" fontId="36" fillId="6" borderId="25" xfId="284" applyFont="1" applyFill="1" applyBorder="1" applyAlignment="1">
      <alignment horizontal="left" vertical="center" wrapText="1"/>
    </xf>
    <xf numFmtId="0" fontId="36" fillId="0" borderId="0" xfId="284" applyFont="1" applyAlignment="1">
      <alignment vertical="top"/>
    </xf>
    <xf numFmtId="0" fontId="36" fillId="0" borderId="0" xfId="284" applyFont="1" applyAlignment="1">
      <alignment horizontal="left" vertical="center" wrapText="1"/>
    </xf>
    <xf numFmtId="164" fontId="1" fillId="0" borderId="43" xfId="284" applyNumberFormat="1" applyBorder="1"/>
    <xf numFmtId="0" fontId="94" fillId="0" borderId="0" xfId="284" applyFont="1" applyAlignment="1">
      <alignment vertical="center" wrapText="1"/>
    </xf>
    <xf numFmtId="164" fontId="1" fillId="0" borderId="41" xfId="284" applyNumberFormat="1" applyBorder="1"/>
    <xf numFmtId="0" fontId="38" fillId="6" borderId="0" xfId="284" applyFont="1" applyFill="1" applyAlignment="1">
      <alignment horizontal="left" vertical="center"/>
    </xf>
    <xf numFmtId="164" fontId="65" fillId="0" borderId="5" xfId="284" applyNumberFormat="1" applyFont="1" applyBorder="1"/>
    <xf numFmtId="171" fontId="36" fillId="6" borderId="0" xfId="284" applyNumberFormat="1" applyFont="1" applyFill="1" applyAlignment="1">
      <alignment horizontal="left"/>
    </xf>
    <xf numFmtId="171" fontId="56" fillId="6" borderId="0" xfId="284" applyNumberFormat="1" applyFont="1" applyFill="1" applyAlignment="1">
      <alignment vertical="center"/>
    </xf>
    <xf numFmtId="171" fontId="1" fillId="6" borderId="0" xfId="284" applyNumberFormat="1" applyFill="1" applyAlignment="1">
      <alignment vertical="center"/>
    </xf>
    <xf numFmtId="171" fontId="1" fillId="6" borderId="52" xfId="284" applyNumberFormat="1" applyFill="1" applyBorder="1" applyAlignment="1">
      <alignment vertical="center"/>
    </xf>
    <xf numFmtId="171" fontId="56" fillId="6" borderId="52" xfId="284" applyNumberFormat="1" applyFont="1" applyFill="1" applyBorder="1" applyAlignment="1">
      <alignment vertical="center"/>
    </xf>
    <xf numFmtId="171" fontId="1" fillId="6" borderId="52" xfId="284" applyNumberFormat="1" applyFill="1" applyBorder="1" applyAlignment="1">
      <alignment horizontal="left" vertical="center" indent="1"/>
    </xf>
    <xf numFmtId="0" fontId="56" fillId="6" borderId="52" xfId="284" applyFont="1" applyFill="1" applyBorder="1" applyAlignment="1">
      <alignment vertical="center"/>
    </xf>
    <xf numFmtId="171" fontId="1" fillId="6" borderId="0" xfId="284" applyNumberFormat="1" applyFill="1" applyAlignment="1">
      <alignment horizontal="left" vertical="center" indent="1"/>
    </xf>
    <xf numFmtId="0" fontId="56" fillId="6" borderId="0" xfId="284" applyFont="1" applyFill="1" applyAlignment="1">
      <alignment vertical="center"/>
    </xf>
    <xf numFmtId="171" fontId="1" fillId="6" borderId="53" xfId="284" applyNumberFormat="1" applyFill="1" applyBorder="1" applyAlignment="1">
      <alignment vertical="center"/>
    </xf>
    <xf numFmtId="171" fontId="56" fillId="6" borderId="53" xfId="284" applyNumberFormat="1" applyFont="1" applyFill="1" applyBorder="1" applyAlignment="1">
      <alignment vertical="center"/>
    </xf>
    <xf numFmtId="171" fontId="1" fillId="6" borderId="53" xfId="284" applyNumberFormat="1" applyFill="1" applyBorder="1" applyAlignment="1">
      <alignment horizontal="left" vertical="center" indent="1"/>
    </xf>
    <xf numFmtId="0" fontId="56" fillId="6" borderId="53" xfId="284" applyFont="1" applyFill="1" applyBorder="1" applyAlignment="1">
      <alignment vertical="center"/>
    </xf>
    <xf numFmtId="184" fontId="49" fillId="6" borderId="52" xfId="284" applyNumberFormat="1" applyFont="1" applyFill="1" applyBorder="1" applyAlignment="1">
      <alignment vertical="center"/>
    </xf>
    <xf numFmtId="171" fontId="40" fillId="6" borderId="0" xfId="284" applyNumberFormat="1" applyFont="1" applyFill="1" applyAlignment="1">
      <alignment vertical="center"/>
    </xf>
    <xf numFmtId="0" fontId="40" fillId="0" borderId="29" xfId="284" applyFont="1" applyBorder="1" applyAlignment="1">
      <alignment horizontal="center"/>
    </xf>
    <xf numFmtId="0" fontId="65" fillId="6" borderId="5" xfId="284" applyFont="1" applyFill="1" applyBorder="1" applyAlignment="1">
      <alignment horizontal="center"/>
    </xf>
    <xf numFmtId="171" fontId="49" fillId="6" borderId="0" xfId="284" applyNumberFormat="1" applyFont="1" applyFill="1" applyAlignment="1">
      <alignment vertical="center"/>
    </xf>
    <xf numFmtId="171" fontId="1" fillId="6" borderId="29" xfId="284" applyNumberFormat="1" applyFill="1" applyBorder="1" applyAlignment="1">
      <alignment horizontal="center" vertical="center"/>
    </xf>
    <xf numFmtId="171" fontId="1" fillId="6" borderId="30" xfId="284" applyNumberFormat="1" applyFill="1" applyBorder="1" applyAlignment="1">
      <alignment horizontal="center" vertical="center"/>
    </xf>
    <xf numFmtId="171" fontId="1" fillId="6" borderId="7" xfId="284" applyNumberFormat="1" applyFill="1" applyBorder="1" applyAlignment="1">
      <alignment horizontal="center" vertical="center"/>
    </xf>
    <xf numFmtId="171" fontId="78" fillId="6" borderId="0" xfId="284" applyNumberFormat="1" applyFont="1" applyFill="1" applyAlignment="1">
      <alignment vertical="center"/>
    </xf>
    <xf numFmtId="171" fontId="56" fillId="6" borderId="0" xfId="278" applyNumberFormat="1" applyFont="1" applyFill="1" applyAlignment="1">
      <alignment vertical="center"/>
    </xf>
    <xf numFmtId="171" fontId="49" fillId="6" borderId="0" xfId="284" applyNumberFormat="1" applyFont="1" applyFill="1" applyAlignment="1" applyProtection="1">
      <alignment vertical="center"/>
      <protection locked="0"/>
    </xf>
    <xf numFmtId="171" fontId="1" fillId="6" borderId="0" xfId="284" applyNumberFormat="1" applyFill="1" applyAlignment="1">
      <alignment horizontal="left" vertical="center"/>
    </xf>
    <xf numFmtId="0" fontId="36" fillId="6" borderId="0" xfId="284" applyFont="1" applyFill="1" applyAlignment="1">
      <alignment vertical="center"/>
    </xf>
    <xf numFmtId="177" fontId="79" fillId="6" borderId="0" xfId="284" applyNumberFormat="1" applyFont="1" applyFill="1" applyAlignment="1">
      <alignment vertical="center"/>
    </xf>
    <xf numFmtId="0" fontId="36" fillId="6" borderId="0" xfId="278" applyFont="1" applyFill="1"/>
    <xf numFmtId="0" fontId="1" fillId="6" borderId="0" xfId="278" applyFill="1"/>
    <xf numFmtId="0" fontId="20" fillId="0" borderId="0" xfId="305" applyFont="1" applyAlignment="1">
      <alignment horizontal="left"/>
    </xf>
    <xf numFmtId="0" fontId="21" fillId="0" borderId="0" xfId="305" applyFont="1" applyAlignment="1">
      <alignment horizontal="left" vertical="center"/>
    </xf>
    <xf numFmtId="0" fontId="21" fillId="17" borderId="2" xfId="306" applyFont="1" applyFill="1" applyBorder="1" applyAlignment="1">
      <alignment horizontal="centerContinuous" vertical="center"/>
    </xf>
    <xf numFmtId="0" fontId="45" fillId="17" borderId="3" xfId="306" applyFont="1" applyFill="1" applyBorder="1" applyAlignment="1">
      <alignment horizontal="centerContinuous" vertical="center"/>
    </xf>
    <xf numFmtId="0" fontId="45" fillId="17" borderId="4" xfId="306" applyFont="1" applyFill="1" applyBorder="1" applyAlignment="1">
      <alignment horizontal="centerContinuous" vertical="center"/>
    </xf>
    <xf numFmtId="0" fontId="25" fillId="0" borderId="0" xfId="305" applyFont="1" applyAlignment="1">
      <alignment vertical="center"/>
    </xf>
    <xf numFmtId="0" fontId="20" fillId="0" borderId="0" xfId="305" applyFont="1"/>
    <xf numFmtId="0" fontId="21" fillId="0" borderId="0" xfId="305" applyFont="1" applyAlignment="1">
      <alignment vertical="center"/>
    </xf>
    <xf numFmtId="0" fontId="20" fillId="12" borderId="5" xfId="308" applyFont="1" applyBorder="1"/>
    <xf numFmtId="0" fontId="20" fillId="0" borderId="0" xfId="306" applyFont="1"/>
    <xf numFmtId="0" fontId="21" fillId="0" borderId="0" xfId="306" applyFont="1" applyAlignment="1">
      <alignment vertical="center"/>
    </xf>
    <xf numFmtId="0" fontId="21" fillId="0" borderId="0" xfId="306" applyFont="1" applyAlignment="1">
      <alignment horizontal="left"/>
    </xf>
    <xf numFmtId="0" fontId="107" fillId="0" borderId="0" xfId="306" applyFont="1" applyAlignment="1">
      <alignment horizontal="left" wrapText="1"/>
    </xf>
    <xf numFmtId="0" fontId="20" fillId="0" borderId="0" xfId="306" applyFont="1" applyAlignment="1">
      <alignment horizontal="left"/>
    </xf>
    <xf numFmtId="0" fontId="21" fillId="0" borderId="0" xfId="306" applyFont="1" applyAlignment="1">
      <alignment horizontal="left" vertical="center"/>
    </xf>
    <xf numFmtId="0" fontId="29" fillId="0" borderId="0" xfId="306" applyFont="1" applyAlignment="1">
      <alignment horizontal="left"/>
    </xf>
    <xf numFmtId="0" fontId="20" fillId="38" borderId="5" xfId="308" applyFont="1" applyFill="1" applyBorder="1"/>
    <xf numFmtId="0" fontId="25" fillId="0" borderId="0" xfId="306" applyFont="1" applyAlignment="1">
      <alignment vertical="center"/>
    </xf>
    <xf numFmtId="0" fontId="20" fillId="0" borderId="0" xfId="303" applyFont="1"/>
    <xf numFmtId="0" fontId="21" fillId="0" borderId="0" xfId="303" applyFont="1" applyAlignment="1">
      <alignment vertical="center"/>
    </xf>
    <xf numFmtId="0" fontId="20" fillId="0" borderId="0" xfId="303" applyFont="1" applyAlignment="1">
      <alignment horizontal="center"/>
    </xf>
    <xf numFmtId="0" fontId="24" fillId="0" borderId="0" xfId="303" applyFont="1"/>
    <xf numFmtId="0" fontId="20" fillId="0" borderId="0" xfId="303" applyFont="1" applyAlignment="1">
      <alignment horizontal="left"/>
    </xf>
    <xf numFmtId="0" fontId="21" fillId="0" borderId="0" xfId="303" applyFont="1" applyAlignment="1">
      <alignment horizontal="left" vertical="center"/>
    </xf>
    <xf numFmtId="0" fontId="21" fillId="0" borderId="0" xfId="303" applyFont="1" applyAlignment="1">
      <alignment horizontal="left"/>
    </xf>
    <xf numFmtId="0" fontId="29" fillId="0" borderId="0" xfId="303" applyFont="1" applyAlignment="1">
      <alignment horizontal="left"/>
    </xf>
    <xf numFmtId="0" fontId="25" fillId="12" borderId="5" xfId="304" applyFont="1" applyBorder="1"/>
    <xf numFmtId="0" fontId="25" fillId="0" borderId="0" xfId="303" applyFont="1" applyAlignment="1">
      <alignment vertical="center"/>
    </xf>
    <xf numFmtId="0" fontId="20" fillId="0" borderId="0" xfId="303" applyFont="1" applyAlignment="1">
      <alignment vertical="center"/>
    </xf>
    <xf numFmtId="0" fontId="20" fillId="0" borderId="0" xfId="303" applyFont="1" applyAlignment="1">
      <alignment horizontal="center" vertical="center"/>
    </xf>
    <xf numFmtId="0" fontId="20" fillId="0" borderId="0" xfId="303" applyFont="1" applyAlignment="1">
      <alignment horizontal="left" vertical="center"/>
    </xf>
    <xf numFmtId="0" fontId="25" fillId="0" borderId="0" xfId="303" applyFont="1" applyAlignment="1">
      <alignment horizontal="left" vertical="center"/>
    </xf>
    <xf numFmtId="186" fontId="24" fillId="4" borderId="0" xfId="5" applyNumberFormat="1" applyFont="1" applyFill="1"/>
    <xf numFmtId="186" fontId="24" fillId="0" borderId="0" xfId="5" applyNumberFormat="1" applyFont="1"/>
    <xf numFmtId="0" fontId="57" fillId="0" borderId="54" xfId="7" applyFont="1" applyBorder="1" applyAlignment="1">
      <alignment horizontal="center" vertical="center"/>
    </xf>
    <xf numFmtId="0" fontId="57" fillId="0" borderId="55" xfId="7" applyFont="1" applyBorder="1" applyAlignment="1">
      <alignment horizontal="center" vertical="center"/>
    </xf>
    <xf numFmtId="0" fontId="57" fillId="0" borderId="56" xfId="7" applyFont="1" applyBorder="1" applyAlignment="1">
      <alignment horizontal="center" vertical="center"/>
    </xf>
    <xf numFmtId="0" fontId="24" fillId="0" borderId="0" xfId="300" applyFont="1" applyAlignment="1">
      <alignment vertical="center"/>
    </xf>
    <xf numFmtId="0" fontId="22" fillId="0" borderId="0" xfId="300" applyFont="1" applyAlignment="1">
      <alignment vertical="center"/>
    </xf>
    <xf numFmtId="186" fontId="31" fillId="13" borderId="5" xfId="45" applyNumberFormat="1" applyFont="1" applyBorder="1" applyAlignment="1">
      <alignment horizontal="right" indent="1"/>
    </xf>
    <xf numFmtId="0" fontId="26" fillId="0" borderId="0" xfId="327" applyFont="1" applyAlignment="1">
      <alignment vertical="center"/>
    </xf>
    <xf numFmtId="0" fontId="26" fillId="0" borderId="0" xfId="327" applyFont="1" applyAlignment="1">
      <alignment horizontal="left" vertical="center"/>
    </xf>
    <xf numFmtId="0" fontId="26" fillId="0" borderId="0" xfId="327" applyFont="1"/>
    <xf numFmtId="4" fontId="31" fillId="13" borderId="5" xfId="313" applyFont="1" applyBorder="1"/>
    <xf numFmtId="186" fontId="25" fillId="12" borderId="5" xfId="228" applyNumberFormat="1" applyFont="1" applyBorder="1"/>
    <xf numFmtId="0" fontId="20" fillId="0" borderId="0" xfId="327" applyFont="1" applyAlignment="1">
      <alignment horizontal="left" vertical="center"/>
    </xf>
    <xf numFmtId="0" fontId="24" fillId="0" borderId="0" xfId="283" applyFont="1" applyAlignment="1">
      <alignment horizontal="left" vertical="center"/>
    </xf>
    <xf numFmtId="0" fontId="25" fillId="0" borderId="0" xfId="327" applyFont="1" applyAlignment="1">
      <alignment horizontal="left" vertical="center"/>
    </xf>
    <xf numFmtId="0" fontId="20" fillId="0" borderId="8" xfId="295" applyFont="1" applyBorder="1" applyAlignment="1">
      <alignment horizontal="center" vertical="center"/>
    </xf>
    <xf numFmtId="0" fontId="20" fillId="0" borderId="7" xfId="295" applyFont="1" applyBorder="1" applyAlignment="1">
      <alignment horizontal="center" vertical="center"/>
    </xf>
    <xf numFmtId="0" fontId="20" fillId="0" borderId="6" xfId="295" applyFont="1" applyBorder="1" applyAlignment="1">
      <alignment horizontal="center" vertical="center"/>
    </xf>
    <xf numFmtId="0" fontId="21" fillId="0" borderId="0" xfId="327" applyFont="1"/>
    <xf numFmtId="0" fontId="21" fillId="0" borderId="0" xfId="327" applyFont="1" applyAlignment="1">
      <alignment horizontal="left"/>
    </xf>
    <xf numFmtId="0" fontId="21" fillId="17" borderId="4" xfId="327" applyFont="1" applyFill="1" applyBorder="1" applyAlignment="1">
      <alignment horizontal="centerContinuous" vertical="center"/>
    </xf>
    <xf numFmtId="0" fontId="21" fillId="17" borderId="3" xfId="327" applyFont="1" applyFill="1" applyBorder="1" applyAlignment="1">
      <alignment horizontal="centerContinuous" vertical="center"/>
    </xf>
    <xf numFmtId="180" fontId="25" fillId="3" borderId="5" xfId="41" applyNumberFormat="1" applyFont="1" applyFill="1" applyBorder="1"/>
    <xf numFmtId="187" fontId="25" fillId="13" borderId="5" xfId="203" applyNumberFormat="1" applyFont="1" applyBorder="1"/>
    <xf numFmtId="0" fontId="0" fillId="0" borderId="5" xfId="0" applyBorder="1" applyAlignment="1">
      <alignment wrapText="1"/>
    </xf>
    <xf numFmtId="0" fontId="31" fillId="0" borderId="0" xfId="201" applyFont="1" applyAlignment="1">
      <alignment vertical="center"/>
    </xf>
    <xf numFmtId="9" fontId="25" fillId="13" borderId="5" xfId="208" applyFont="1" applyFill="1" applyBorder="1"/>
    <xf numFmtId="0" fontId="20" fillId="0" borderId="6" xfId="151" applyFont="1" applyBorder="1" applyAlignment="1">
      <alignment horizontal="center" vertical="center"/>
    </xf>
    <xf numFmtId="0" fontId="20" fillId="0" borderId="7" xfId="151" applyFont="1" applyBorder="1" applyAlignment="1">
      <alignment horizontal="center" vertical="center"/>
    </xf>
    <xf numFmtId="0" fontId="20" fillId="0" borderId="8" xfId="151" applyFont="1" applyBorder="1" applyAlignment="1">
      <alignment horizontal="center" vertical="center"/>
    </xf>
    <xf numFmtId="0" fontId="20" fillId="0" borderId="6" xfId="307" applyFont="1" applyBorder="1" applyAlignment="1">
      <alignment horizontal="center" vertical="center"/>
    </xf>
    <xf numFmtId="0" fontId="20" fillId="0" borderId="7" xfId="307" applyFont="1" applyBorder="1" applyAlignment="1">
      <alignment horizontal="center" vertical="center"/>
    </xf>
    <xf numFmtId="0" fontId="20" fillId="0" borderId="8" xfId="307" applyFont="1" applyBorder="1" applyAlignment="1">
      <alignment horizontal="center" vertical="center"/>
    </xf>
    <xf numFmtId="2" fontId="25" fillId="0" borderId="5" xfId="41" applyNumberFormat="1" applyFont="1" applyFill="1" applyBorder="1"/>
    <xf numFmtId="2" fontId="25" fillId="0" borderId="5" xfId="41" applyNumberFormat="1" applyFont="1" applyFill="1" applyBorder="1" applyAlignment="1">
      <alignment horizontal="center"/>
    </xf>
    <xf numFmtId="166" fontId="107" fillId="0" borderId="0" xfId="4" applyNumberFormat="1" applyFont="1" applyAlignment="1">
      <alignment horizontal="left"/>
    </xf>
    <xf numFmtId="14" fontId="52" fillId="0" borderId="5" xfId="0" applyNumberFormat="1" applyFont="1" applyBorder="1" applyAlignment="1">
      <alignment horizontal="center"/>
    </xf>
    <xf numFmtId="0" fontId="52" fillId="0" borderId="5" xfId="0" applyFont="1" applyBorder="1"/>
    <xf numFmtId="0" fontId="52" fillId="0" borderId="5" xfId="0" applyFont="1" applyBorder="1" applyAlignment="1">
      <alignment wrapText="1"/>
    </xf>
    <xf numFmtId="0" fontId="25" fillId="0" borderId="0" xfId="294" applyFont="1" applyAlignment="1">
      <alignment vertical="center"/>
    </xf>
    <xf numFmtId="0" fontId="20" fillId="0" borderId="0" xfId="294" applyFont="1"/>
    <xf numFmtId="0" fontId="20" fillId="0" borderId="0" xfId="294" applyFont="1" applyAlignment="1">
      <alignment vertical="center"/>
    </xf>
    <xf numFmtId="0" fontId="23" fillId="0" borderId="0" xfId="3" applyFont="1" applyAlignment="1">
      <alignment horizontal="left" vertical="center"/>
    </xf>
    <xf numFmtId="0" fontId="26" fillId="0" borderId="0" xfId="67" applyFont="1" applyAlignment="1">
      <alignment horizontal="left" vertical="center"/>
    </xf>
    <xf numFmtId="177" fontId="38" fillId="4" borderId="5" xfId="345" applyNumberFormat="1" applyFont="1" applyFill="1" applyBorder="1" applyAlignment="1">
      <alignment horizontal="right"/>
    </xf>
    <xf numFmtId="0" fontId="36" fillId="0" borderId="0" xfId="346" applyFont="1" applyFill="1" applyBorder="1" applyAlignment="1" applyProtection="1">
      <alignment horizontal="left" vertical="top" wrapText="1"/>
    </xf>
    <xf numFmtId="0" fontId="100" fillId="31" borderId="0" xfId="5" applyFont="1" applyFill="1"/>
    <xf numFmtId="0" fontId="24" fillId="0" borderId="0" xfId="5" applyFont="1" applyAlignment="1">
      <alignment horizontal="right"/>
    </xf>
    <xf numFmtId="4" fontId="25" fillId="7" borderId="5" xfId="205" applyFont="1" applyBorder="1" applyAlignment="1">
      <alignment horizontal="center"/>
    </xf>
    <xf numFmtId="0" fontId="24" fillId="0" borderId="0" xfId="5" applyFont="1" applyAlignment="1">
      <alignment horizontal="center"/>
    </xf>
    <xf numFmtId="0" fontId="24" fillId="3" borderId="0" xfId="5" applyFont="1" applyFill="1" applyAlignment="1">
      <alignment horizontal="center"/>
    </xf>
    <xf numFmtId="0" fontId="25" fillId="0" borderId="0" xfId="201" applyFont="1" applyAlignment="1">
      <alignment horizontal="center" vertical="center"/>
    </xf>
    <xf numFmtId="0" fontId="24" fillId="0" borderId="0" xfId="6" applyFont="1" applyAlignment="1">
      <alignment horizontal="center" vertical="center"/>
    </xf>
    <xf numFmtId="0" fontId="24" fillId="4" borderId="0" xfId="5" applyFont="1" applyFill="1" applyAlignment="1">
      <alignment horizontal="center"/>
    </xf>
    <xf numFmtId="0" fontId="25" fillId="0" borderId="0" xfId="300" applyFont="1" applyAlignment="1">
      <alignment vertical="center"/>
    </xf>
    <xf numFmtId="0" fontId="20" fillId="0" borderId="0" xfId="300" applyFont="1"/>
    <xf numFmtId="0" fontId="25" fillId="0" borderId="0" xfId="300" applyFont="1" applyAlignment="1">
      <alignment horizontal="left" vertical="center"/>
    </xf>
    <xf numFmtId="0" fontId="20" fillId="0" borderId="0" xfId="300" applyFont="1" applyAlignment="1">
      <alignment horizontal="center" vertical="center"/>
    </xf>
    <xf numFmtId="0" fontId="21" fillId="17" borderId="2" xfId="150" applyFont="1" applyFill="1" applyBorder="1" applyAlignment="1">
      <alignment horizontal="center" vertical="center"/>
    </xf>
    <xf numFmtId="0" fontId="45" fillId="17" borderId="3" xfId="150" applyFont="1" applyFill="1" applyBorder="1" applyAlignment="1">
      <alignment horizontal="center" vertical="center"/>
    </xf>
    <xf numFmtId="0" fontId="45" fillId="17" borderId="4" xfId="150" applyFont="1" applyFill="1" applyBorder="1" applyAlignment="1">
      <alignment horizontal="center" vertical="center"/>
    </xf>
    <xf numFmtId="0" fontId="18" fillId="2" borderId="0" xfId="2" applyFont="1" applyFill="1" applyAlignment="1">
      <alignment horizontal="center"/>
    </xf>
    <xf numFmtId="0" fontId="0" fillId="2" borderId="0" xfId="2" applyFont="1" applyFill="1" applyAlignment="1">
      <alignment horizontal="center"/>
    </xf>
    <xf numFmtId="0" fontId="0" fillId="2" borderId="1" xfId="2" applyFont="1" applyFill="1" applyBorder="1" applyAlignment="1">
      <alignment horizontal="center"/>
    </xf>
    <xf numFmtId="0" fontId="25" fillId="0" borderId="5" xfId="41" applyFont="1" applyFill="1" applyBorder="1" applyAlignment="1">
      <alignment horizontal="center"/>
    </xf>
    <xf numFmtId="4" fontId="25" fillId="13" borderId="5" xfId="203" applyFont="1" applyBorder="1" applyAlignment="1">
      <alignment horizontal="center"/>
    </xf>
    <xf numFmtId="0" fontId="20" fillId="0" borderId="0" xfId="300" applyFont="1" applyAlignment="1">
      <alignment horizontal="center"/>
    </xf>
    <xf numFmtId="0" fontId="25" fillId="0" borderId="0" xfId="150" applyFont="1" applyAlignment="1">
      <alignment horizontal="center" vertical="center"/>
    </xf>
    <xf numFmtId="0" fontId="21" fillId="17" borderId="2" xfId="154" applyFont="1" applyFill="1" applyBorder="1" applyAlignment="1">
      <alignment horizontal="center" vertical="center"/>
    </xf>
    <xf numFmtId="0" fontId="21" fillId="17" borderId="3" xfId="154" applyFont="1" applyFill="1" applyBorder="1" applyAlignment="1">
      <alignment horizontal="center" vertical="center"/>
    </xf>
    <xf numFmtId="0" fontId="21" fillId="17" borderId="4" xfId="154" applyFont="1" applyFill="1" applyBorder="1" applyAlignment="1">
      <alignment horizontal="center" vertical="center"/>
    </xf>
    <xf numFmtId="0" fontId="25" fillId="0" borderId="0" xfId="154" applyFont="1" applyAlignment="1">
      <alignment horizontal="center" vertical="center"/>
    </xf>
    <xf numFmtId="0" fontId="38" fillId="0" borderId="5" xfId="120" applyFont="1" applyBorder="1"/>
    <xf numFmtId="0" fontId="36" fillId="0" borderId="0" xfId="120" applyFont="1"/>
    <xf numFmtId="0" fontId="38" fillId="0" borderId="5" xfId="120" applyFont="1" applyBorder="1" applyAlignment="1">
      <alignment horizontal="center" vertical="center" wrapText="1"/>
    </xf>
    <xf numFmtId="0" fontId="38" fillId="0" borderId="5" xfId="120" applyFont="1" applyBorder="1" applyAlignment="1">
      <alignment wrapText="1"/>
    </xf>
    <xf numFmtId="0" fontId="23" fillId="18" borderId="5" xfId="5" applyFont="1" applyFill="1" applyBorder="1"/>
    <xf numFmtId="186" fontId="36" fillId="0" borderId="0" xfId="0" applyNumberFormat="1" applyFont="1" applyAlignment="1">
      <alignment vertical="top"/>
    </xf>
    <xf numFmtId="0" fontId="30" fillId="40" borderId="0" xfId="5" applyFont="1" applyFill="1"/>
    <xf numFmtId="0" fontId="24" fillId="40" borderId="0" xfId="5" applyFont="1" applyFill="1"/>
    <xf numFmtId="0" fontId="118" fillId="0" borderId="0" xfId="0" applyFont="1"/>
    <xf numFmtId="0" fontId="21" fillId="0" borderId="0" xfId="327" applyFont="1" applyAlignment="1">
      <alignment horizontal="left" wrapText="1"/>
    </xf>
    <xf numFmtId="0" fontId="20" fillId="12" borderId="5" xfId="228" applyFont="1" applyBorder="1" applyAlignment="1">
      <alignment horizontal="left" vertical="center"/>
    </xf>
    <xf numFmtId="0" fontId="120" fillId="0" borderId="0" xfId="5" applyFont="1"/>
    <xf numFmtId="4" fontId="120" fillId="0" borderId="0" xfId="5" applyNumberFormat="1" applyFont="1"/>
    <xf numFmtId="0" fontId="25" fillId="29" borderId="5" xfId="41" applyFont="1" applyFill="1" applyBorder="1"/>
    <xf numFmtId="0" fontId="121" fillId="31" borderId="0" xfId="5" applyFont="1" applyFill="1"/>
    <xf numFmtId="0" fontId="21" fillId="0" borderId="0" xfId="327" applyFont="1" applyAlignment="1">
      <alignment horizontal="left" vertical="center" wrapText="1"/>
    </xf>
    <xf numFmtId="166" fontId="29" fillId="0" borderId="0" xfId="4" applyNumberFormat="1" applyFont="1" applyAlignment="1">
      <alignment horizontal="left" wrapText="1"/>
    </xf>
    <xf numFmtId="0" fontId="20" fillId="0" borderId="6" xfId="295" applyFont="1" applyBorder="1" applyAlignment="1">
      <alignment horizontal="center" vertical="center" wrapText="1"/>
    </xf>
    <xf numFmtId="0" fontId="20" fillId="0" borderId="7" xfId="295" applyFont="1" applyBorder="1" applyAlignment="1">
      <alignment horizontal="center" vertical="center" wrapText="1"/>
    </xf>
    <xf numFmtId="0" fontId="20" fillId="0" borderId="8" xfId="295" applyFont="1" applyBorder="1" applyAlignment="1">
      <alignment horizontal="center" vertical="center" wrapText="1"/>
    </xf>
    <xf numFmtId="0" fontId="24" fillId="0" borderId="0" xfId="5" applyFont="1" applyAlignment="1">
      <alignment horizontal="left" wrapText="1"/>
    </xf>
    <xf numFmtId="166" fontId="24" fillId="0" borderId="0" xfId="4" applyNumberFormat="1" applyFont="1" applyAlignment="1">
      <alignment horizontal="left" vertical="center" wrapText="1"/>
    </xf>
    <xf numFmtId="166" fontId="23" fillId="0" borderId="0" xfId="4" applyNumberFormat="1" applyFont="1" applyAlignment="1">
      <alignment horizontal="left" vertical="center"/>
    </xf>
    <xf numFmtId="185" fontId="36" fillId="7" borderId="5" xfId="191" applyNumberFormat="1" applyFont="1" applyFill="1" applyBorder="1"/>
    <xf numFmtId="0" fontId="24" fillId="41" borderId="0" xfId="5" applyFont="1" applyFill="1"/>
    <xf numFmtId="0" fontId="30" fillId="41" borderId="0" xfId="5" applyFont="1" applyFill="1"/>
    <xf numFmtId="0" fontId="20" fillId="42" borderId="5" xfId="41" applyFont="1" applyFill="1" applyBorder="1"/>
    <xf numFmtId="0" fontId="25" fillId="7" borderId="5" xfId="41" applyFont="1" applyFill="1" applyBorder="1"/>
    <xf numFmtId="4" fontId="25" fillId="18" borderId="5" xfId="41" applyNumberFormat="1" applyFont="1" applyFill="1" applyBorder="1" applyAlignment="1">
      <alignment horizontal="center"/>
    </xf>
    <xf numFmtId="177" fontId="25" fillId="18" borderId="5" xfId="208" applyNumberFormat="1" applyFont="1" applyFill="1" applyBorder="1" applyAlignment="1">
      <alignment horizontal="center"/>
    </xf>
    <xf numFmtId="0" fontId="20" fillId="0" borderId="0" xfId="283" applyFont="1" applyAlignment="1">
      <alignment horizontal="left" vertical="center"/>
    </xf>
    <xf numFmtId="0" fontId="20" fillId="12" borderId="5" xfId="228" applyFont="1" applyBorder="1"/>
    <xf numFmtId="0" fontId="37" fillId="0" borderId="0" xfId="33" applyAlignment="1" applyProtection="1"/>
    <xf numFmtId="0" fontId="20" fillId="7" borderId="5" xfId="41" applyFont="1" applyFill="1" applyBorder="1"/>
    <xf numFmtId="0" fontId="122" fillId="3" borderId="0" xfId="5" applyFont="1" applyFill="1"/>
    <xf numFmtId="0" fontId="36" fillId="0" borderId="0" xfId="153" applyFont="1" applyAlignment="1">
      <alignment horizontal="center" vertical="center" wrapText="1"/>
    </xf>
    <xf numFmtId="0" fontId="123" fillId="3" borderId="0" xfId="5" applyFont="1" applyFill="1"/>
    <xf numFmtId="177" fontId="22" fillId="4" borderId="5" xfId="208" applyNumberFormat="1" applyFont="1" applyFill="1" applyBorder="1" applyAlignment="1">
      <alignment horizontal="center"/>
    </xf>
    <xf numFmtId="0" fontId="20" fillId="13" borderId="5" xfId="45" applyNumberFormat="1" applyFont="1" applyBorder="1"/>
    <xf numFmtId="174" fontId="36" fillId="0" borderId="0" xfId="286" applyNumberFormat="1" applyFont="1" applyFill="1" applyBorder="1" applyAlignment="1" applyProtection="1">
      <alignment vertical="center"/>
      <protection locked="0"/>
    </xf>
    <xf numFmtId="174" fontId="38" fillId="0" borderId="0" xfId="286" applyNumberFormat="1" applyFont="1" applyFill="1" applyBorder="1" applyAlignment="1" applyProtection="1">
      <alignment vertical="center"/>
      <protection locked="0"/>
    </xf>
    <xf numFmtId="171" fontId="125" fillId="0" borderId="0" xfId="0" applyNumberFormat="1" applyFont="1" applyAlignment="1">
      <alignment vertical="center"/>
    </xf>
    <xf numFmtId="171" fontId="56" fillId="0" borderId="0" xfId="0" applyNumberFormat="1" applyFont="1" applyAlignment="1">
      <alignment vertical="center"/>
    </xf>
    <xf numFmtId="173" fontId="56" fillId="0" borderId="0" xfId="0" applyNumberFormat="1" applyFont="1" applyAlignment="1">
      <alignment vertical="center"/>
    </xf>
    <xf numFmtId="0" fontId="49" fillId="0" borderId="0" xfId="0" applyFont="1" applyAlignment="1">
      <alignment vertical="center"/>
    </xf>
    <xf numFmtId="0" fontId="105" fillId="0" borderId="0" xfId="5" applyFont="1"/>
    <xf numFmtId="0" fontId="1" fillId="0" borderId="5" xfId="284" applyBorder="1" applyAlignment="1">
      <alignment horizontal="center"/>
    </xf>
    <xf numFmtId="0" fontId="126" fillId="2" borderId="0" xfId="1" applyFont="1" applyFill="1" applyAlignment="1">
      <alignment horizontal="left"/>
    </xf>
    <xf numFmtId="0" fontId="126" fillId="2" borderId="0" xfId="2" applyFont="1" applyFill="1"/>
    <xf numFmtId="0" fontId="127" fillId="2" borderId="0" xfId="2" applyFont="1" applyFill="1"/>
    <xf numFmtId="0" fontId="36" fillId="32" borderId="0" xfId="251" applyFont="1" applyFill="1" applyAlignment="1" applyProtection="1">
      <alignment vertical="top"/>
      <protection locked="0"/>
    </xf>
    <xf numFmtId="0" fontId="126" fillId="2" borderId="0" xfId="2" applyFont="1" applyFill="1" applyAlignment="1">
      <alignment horizontal="left"/>
    </xf>
    <xf numFmtId="0" fontId="63" fillId="0" borderId="0" xfId="347" applyFont="1"/>
    <xf numFmtId="0" fontId="128" fillId="0" borderId="0" xfId="348" applyFont="1" applyProtection="1">
      <protection locked="0"/>
    </xf>
    <xf numFmtId="0" fontId="36" fillId="32" borderId="0" xfId="251" applyFont="1" applyFill="1" applyAlignment="1">
      <alignment vertical="top"/>
    </xf>
    <xf numFmtId="0" fontId="128" fillId="0" borderId="0" xfId="348" applyFont="1"/>
    <xf numFmtId="0" fontId="129" fillId="0" borderId="0" xfId="348" applyFont="1"/>
    <xf numFmtId="0" fontId="130" fillId="0" borderId="0" xfId="348" applyFont="1"/>
    <xf numFmtId="0" fontId="117" fillId="0" borderId="0" xfId="348" applyFont="1"/>
    <xf numFmtId="0" fontId="131" fillId="0" borderId="0" xfId="348" applyFont="1"/>
    <xf numFmtId="0" fontId="36" fillId="0" borderId="0" xfId="348" applyFont="1" applyAlignment="1" applyProtection="1">
      <alignment horizontal="center"/>
      <protection locked="0"/>
    </xf>
    <xf numFmtId="0" fontId="38" fillId="0" borderId="46" xfId="0" applyFont="1" applyBorder="1" applyAlignment="1">
      <alignment horizontal="center"/>
    </xf>
    <xf numFmtId="0" fontId="38" fillId="0" borderId="43" xfId="0" applyFont="1" applyBorder="1" applyAlignment="1">
      <alignment horizontal="center"/>
    </xf>
    <xf numFmtId="0" fontId="38" fillId="0" borderId="28" xfId="0" applyFont="1" applyBorder="1" applyAlignment="1">
      <alignment horizontal="center"/>
    </xf>
    <xf numFmtId="0" fontId="132" fillId="0" borderId="0" xfId="348" applyFont="1" applyProtection="1">
      <protection locked="0"/>
    </xf>
    <xf numFmtId="0" fontId="38" fillId="0" borderId="0" xfId="348" applyFont="1" applyAlignment="1" applyProtection="1">
      <alignment horizontal="center"/>
      <protection locked="0"/>
    </xf>
    <xf numFmtId="180" fontId="36" fillId="6" borderId="0" xfId="349" applyNumberFormat="1" applyFont="1" applyFill="1" applyAlignment="1">
      <alignment horizontal="left"/>
    </xf>
    <xf numFmtId="2" fontId="1" fillId="12" borderId="5" xfId="228" applyNumberFormat="1" applyBorder="1"/>
    <xf numFmtId="0" fontId="128" fillId="0" borderId="0" xfId="348" applyFont="1" applyAlignment="1" applyProtection="1">
      <alignment horizontal="center"/>
      <protection locked="0"/>
    </xf>
    <xf numFmtId="0" fontId="35" fillId="0" borderId="0" xfId="348" applyFont="1" applyProtection="1">
      <protection locked="0"/>
    </xf>
    <xf numFmtId="180" fontId="128" fillId="0" borderId="0" xfId="348" applyNumberFormat="1" applyFont="1"/>
    <xf numFmtId="180" fontId="128" fillId="0" borderId="0" xfId="348" applyNumberFormat="1" applyFont="1" applyProtection="1">
      <protection locked="0"/>
    </xf>
    <xf numFmtId="170" fontId="133" fillId="0" borderId="0" xfId="350" applyFont="1" applyAlignment="1">
      <alignment horizontal="left"/>
    </xf>
    <xf numFmtId="170" fontId="134" fillId="0" borderId="0" xfId="350" applyFont="1" applyAlignment="1">
      <alignment horizontal="left"/>
    </xf>
    <xf numFmtId="188" fontId="135" fillId="0" borderId="0" xfId="352" applyNumberFormat="1" applyFont="1" applyAlignment="1">
      <alignment horizontal="left"/>
    </xf>
    <xf numFmtId="170" fontId="28" fillId="0" borderId="0" xfId="350"/>
    <xf numFmtId="188" fontId="136" fillId="0" borderId="0" xfId="353" applyNumberFormat="1" applyFont="1"/>
    <xf numFmtId="185" fontId="136" fillId="0" borderId="0" xfId="353" applyNumberFormat="1" applyFont="1"/>
    <xf numFmtId="185" fontId="36" fillId="0" borderId="0" xfId="353" applyNumberFormat="1" applyFont="1"/>
    <xf numFmtId="170" fontId="38" fillId="0" borderId="5" xfId="353" applyFont="1" applyBorder="1" applyAlignment="1">
      <alignment horizontal="center" vertical="center" wrapText="1"/>
    </xf>
    <xf numFmtId="185" fontId="63" fillId="0" borderId="5" xfId="352" applyNumberFormat="1" applyFont="1" applyBorder="1" applyAlignment="1">
      <alignment horizontal="center" vertical="center"/>
    </xf>
    <xf numFmtId="170" fontId="38" fillId="0" borderId="5" xfId="353" applyFont="1" applyBorder="1"/>
    <xf numFmtId="185" fontId="38" fillId="0" borderId="5" xfId="353" applyNumberFormat="1" applyFont="1" applyBorder="1"/>
    <xf numFmtId="170" fontId="38" fillId="0" borderId="29" xfId="353" applyFont="1" applyBorder="1"/>
    <xf numFmtId="185" fontId="36" fillId="0" borderId="29" xfId="353" applyNumberFormat="1" applyFont="1" applyBorder="1"/>
    <xf numFmtId="185" fontId="36" fillId="0" borderId="5" xfId="353" applyNumberFormat="1" applyFont="1" applyBorder="1"/>
    <xf numFmtId="185" fontId="138" fillId="0" borderId="7" xfId="353" applyNumberFormat="1" applyFont="1" applyBorder="1"/>
    <xf numFmtId="180" fontId="0" fillId="0" borderId="5" xfId="355" applyNumberFormat="1" applyFont="1" applyBorder="1"/>
    <xf numFmtId="180" fontId="138" fillId="0" borderId="7" xfId="355" applyNumberFormat="1" applyFont="1" applyBorder="1"/>
    <xf numFmtId="170" fontId="139" fillId="0" borderId="0" xfId="351" applyFont="1"/>
    <xf numFmtId="170" fontId="137" fillId="0" borderId="7" xfId="353" applyFont="1" applyBorder="1"/>
    <xf numFmtId="170" fontId="137" fillId="0" borderId="0" xfId="353" applyFont="1"/>
    <xf numFmtId="185" fontId="138" fillId="0" borderId="0" xfId="353" applyNumberFormat="1" applyFont="1"/>
    <xf numFmtId="185" fontId="38" fillId="0" borderId="0" xfId="353" applyNumberFormat="1" applyFont="1"/>
    <xf numFmtId="180" fontId="0" fillId="0" borderId="0" xfId="355" applyNumberFormat="1" applyFont="1"/>
    <xf numFmtId="180" fontId="138" fillId="0" borderId="0" xfId="355" applyNumberFormat="1" applyFont="1"/>
    <xf numFmtId="180" fontId="137" fillId="0" borderId="7" xfId="355" applyNumberFormat="1" applyFont="1" applyBorder="1"/>
    <xf numFmtId="170" fontId="38" fillId="0" borderId="0" xfId="353" applyFont="1"/>
    <xf numFmtId="170" fontId="38" fillId="0" borderId="0" xfId="353" applyFont="1" applyAlignment="1">
      <alignment horizontal="center" wrapText="1"/>
    </xf>
    <xf numFmtId="185" fontId="63" fillId="0" borderId="0" xfId="352" applyNumberFormat="1" applyFont="1"/>
    <xf numFmtId="0" fontId="40" fillId="0" borderId="0" xfId="354" applyNumberFormat="1" applyFont="1" applyAlignment="1">
      <alignment horizontal="center" wrapText="1"/>
    </xf>
    <xf numFmtId="170" fontId="40" fillId="0" borderId="0" xfId="354" applyFont="1" applyAlignment="1">
      <alignment horizontal="center" vertical="center"/>
    </xf>
    <xf numFmtId="14" fontId="16" fillId="0" borderId="5" xfId="0" applyNumberFormat="1" applyFont="1" applyBorder="1" applyAlignment="1">
      <alignment horizontal="center" vertical="center"/>
    </xf>
    <xf numFmtId="14" fontId="0" fillId="0" borderId="5" xfId="0" applyNumberFormat="1" applyBorder="1" applyAlignment="1">
      <alignment horizontal="center" vertical="center"/>
    </xf>
    <xf numFmtId="0" fontId="21" fillId="17" borderId="2" xfId="327" applyFont="1" applyFill="1" applyBorder="1" applyAlignment="1">
      <alignment horizontal="center" vertical="center"/>
    </xf>
    <xf numFmtId="186" fontId="25" fillId="12" borderId="5" xfId="228" applyNumberFormat="1" applyFont="1" applyBorder="1" applyAlignment="1">
      <alignment horizontal="center"/>
    </xf>
    <xf numFmtId="4" fontId="31" fillId="13" borderId="5" xfId="313" applyFont="1" applyBorder="1" applyAlignment="1">
      <alignment horizontal="center"/>
    </xf>
    <xf numFmtId="0" fontId="26" fillId="0" borderId="0" xfId="327" applyFont="1" applyAlignment="1">
      <alignment horizontal="center"/>
    </xf>
    <xf numFmtId="0" fontId="24" fillId="41" borderId="0" xfId="5" applyFont="1" applyFill="1" applyAlignment="1">
      <alignment horizontal="center"/>
    </xf>
    <xf numFmtId="0" fontId="21" fillId="0" borderId="0" xfId="3" applyFont="1" applyAlignment="1">
      <alignment horizontal="center" wrapText="1"/>
    </xf>
    <xf numFmtId="164" fontId="1" fillId="42" borderId="5" xfId="284" applyNumberFormat="1" applyFill="1" applyBorder="1"/>
    <xf numFmtId="0" fontId="140" fillId="6" borderId="0" xfId="138" applyFont="1" applyFill="1"/>
    <xf numFmtId="0" fontId="1" fillId="0" borderId="0" xfId="356"/>
    <xf numFmtId="171" fontId="48" fillId="0" borderId="0" xfId="0" applyNumberFormat="1" applyFont="1" applyAlignment="1">
      <alignment vertical="center"/>
    </xf>
    <xf numFmtId="173" fontId="1" fillId="0" borderId="0" xfId="0" applyNumberFormat="1" applyFont="1" applyAlignment="1">
      <alignment vertical="center"/>
    </xf>
    <xf numFmtId="171" fontId="1" fillId="0" borderId="0" xfId="0" applyNumberFormat="1" applyFont="1" applyAlignment="1">
      <alignment vertical="center"/>
    </xf>
    <xf numFmtId="0" fontId="36" fillId="0" borderId="0" xfId="0" applyFont="1" applyAlignment="1">
      <alignment vertical="center"/>
    </xf>
    <xf numFmtId="0" fontId="20" fillId="0" borderId="0" xfId="6" applyFont="1" applyAlignment="1">
      <alignment horizontal="left" vertical="center"/>
    </xf>
    <xf numFmtId="14" fontId="20" fillId="12" borderId="5" xfId="41" applyNumberFormat="1" applyFont="1" applyBorder="1" applyAlignment="1">
      <alignment horizontal="center"/>
    </xf>
    <xf numFmtId="171" fontId="36" fillId="6" borderId="0" xfId="0" applyNumberFormat="1" applyFont="1" applyFill="1" applyAlignment="1">
      <alignment vertical="center"/>
    </xf>
    <xf numFmtId="173" fontId="0" fillId="6" borderId="0" xfId="0" applyNumberFormat="1" applyFill="1" applyAlignment="1">
      <alignment vertical="center"/>
    </xf>
    <xf numFmtId="0" fontId="140" fillId="0" borderId="0" xfId="138" applyFont="1"/>
    <xf numFmtId="0" fontId="45" fillId="17" borderId="3" xfId="327" applyFont="1" applyFill="1" applyBorder="1" applyAlignment="1">
      <alignment horizontal="center" vertical="center"/>
    </xf>
    <xf numFmtId="0" fontId="45" fillId="17" borderId="4" xfId="327" applyFont="1" applyFill="1" applyBorder="1" applyAlignment="1">
      <alignment horizontal="center" vertical="center"/>
    </xf>
    <xf numFmtId="2" fontId="25" fillId="40" borderId="5" xfId="228" applyNumberFormat="1" applyFont="1" applyFill="1" applyBorder="1"/>
    <xf numFmtId="0" fontId="20" fillId="12" borderId="5" xfId="41" applyFont="1" applyBorder="1" applyAlignment="1">
      <alignment horizontal="center" vertical="center"/>
    </xf>
    <xf numFmtId="3" fontId="25" fillId="13" borderId="5" xfId="203" applyNumberFormat="1" applyFont="1" applyBorder="1" applyAlignment="1">
      <alignment horizontal="left" indent="4"/>
    </xf>
    <xf numFmtId="166" fontId="24" fillId="42" borderId="0" xfId="4" applyNumberFormat="1" applyFont="1" applyFill="1"/>
    <xf numFmtId="0" fontId="40" fillId="0" borderId="0" xfId="0" applyFont="1"/>
    <xf numFmtId="14" fontId="21" fillId="0" borderId="0" xfId="201" applyNumberFormat="1" applyFont="1" applyAlignment="1">
      <alignment vertical="center"/>
    </xf>
    <xf numFmtId="14" fontId="24" fillId="0" borderId="0" xfId="5" applyNumberFormat="1" applyFont="1"/>
    <xf numFmtId="14" fontId="25" fillId="0" borderId="0" xfId="201" applyNumberFormat="1" applyFont="1" applyAlignment="1">
      <alignment vertical="center"/>
    </xf>
    <xf numFmtId="14" fontId="21" fillId="0" borderId="0" xfId="173" applyNumberFormat="1" applyFont="1" applyAlignment="1">
      <alignment vertical="center"/>
    </xf>
    <xf numFmtId="14" fontId="25" fillId="0" borderId="0" xfId="327" applyNumberFormat="1" applyFont="1" applyAlignment="1">
      <alignment vertical="center"/>
    </xf>
    <xf numFmtId="14" fontId="25" fillId="0" borderId="0" xfId="3" applyNumberFormat="1" applyFont="1" applyAlignment="1">
      <alignment vertical="center"/>
    </xf>
    <xf numFmtId="14" fontId="21" fillId="0" borderId="0" xfId="3" applyNumberFormat="1" applyFont="1" applyAlignment="1">
      <alignment vertical="center"/>
    </xf>
    <xf numFmtId="14" fontId="24" fillId="3" borderId="0" xfId="5" applyNumberFormat="1" applyFont="1" applyFill="1"/>
    <xf numFmtId="14" fontId="24" fillId="0" borderId="0" xfId="6" applyNumberFormat="1" applyFont="1" applyAlignment="1">
      <alignment horizontal="left" vertical="center"/>
    </xf>
    <xf numFmtId="14" fontId="20" fillId="0" borderId="0" xfId="3" applyNumberFormat="1" applyFont="1" applyAlignment="1">
      <alignment vertical="center"/>
    </xf>
    <xf numFmtId="14" fontId="23" fillId="0" borderId="0" xfId="5" applyNumberFormat="1" applyFont="1"/>
    <xf numFmtId="14" fontId="25" fillId="0" borderId="0" xfId="154" applyNumberFormat="1" applyFont="1" applyAlignment="1">
      <alignment vertical="center"/>
    </xf>
    <xf numFmtId="14" fontId="37" fillId="6" borderId="0" xfId="33" applyNumberFormat="1" applyFill="1" applyAlignment="1" applyProtection="1"/>
    <xf numFmtId="14" fontId="17" fillId="0" borderId="0" xfId="1" applyNumberFormat="1"/>
    <xf numFmtId="0" fontId="25" fillId="39" borderId="5" xfId="41" applyFont="1" applyFill="1" applyBorder="1"/>
    <xf numFmtId="175" fontId="36" fillId="7" borderId="5" xfId="209" applyNumberFormat="1" applyFont="1" applyFill="1" applyBorder="1"/>
    <xf numFmtId="175" fontId="36" fillId="7" borderId="5" xfId="9" applyNumberFormat="1" applyFont="1" applyFill="1" applyBorder="1"/>
    <xf numFmtId="4" fontId="25" fillId="18" borderId="5" xfId="205" applyFont="1" applyFill="1" applyBorder="1" applyAlignment="1">
      <alignment horizontal="center"/>
    </xf>
    <xf numFmtId="4" fontId="31" fillId="18" borderId="5" xfId="203" applyFont="1" applyFill="1" applyBorder="1" applyAlignment="1">
      <alignment horizontal="center"/>
    </xf>
    <xf numFmtId="4" fontId="22" fillId="18" borderId="5" xfId="205" applyFont="1" applyFill="1" applyBorder="1" applyAlignment="1">
      <alignment horizontal="center"/>
    </xf>
    <xf numFmtId="4" fontId="26" fillId="0" borderId="5" xfId="203" applyFont="1" applyFill="1" applyBorder="1"/>
    <xf numFmtId="4" fontId="25" fillId="18" borderId="5" xfId="42" applyFont="1" applyFill="1" applyBorder="1"/>
    <xf numFmtId="4" fontId="25" fillId="18" borderId="5" xfId="156" applyFont="1" applyFill="1" applyBorder="1" applyAlignment="1">
      <alignment horizontal="center"/>
    </xf>
    <xf numFmtId="4" fontId="25" fillId="18" borderId="5" xfId="205" applyFont="1" applyFill="1" applyBorder="1"/>
    <xf numFmtId="4" fontId="25" fillId="18" borderId="5" xfId="156" applyFont="1" applyFill="1" applyBorder="1"/>
    <xf numFmtId="186" fontId="25" fillId="18" borderId="5" xfId="205" applyNumberFormat="1" applyFont="1" applyFill="1" applyBorder="1" applyAlignment="1">
      <alignment horizontal="center"/>
    </xf>
    <xf numFmtId="3" fontId="25" fillId="18" borderId="5" xfId="41" applyNumberFormat="1" applyFont="1" applyFill="1" applyBorder="1" applyAlignment="1">
      <alignment horizontal="center"/>
    </xf>
    <xf numFmtId="9" fontId="25" fillId="18" borderId="5" xfId="208" applyFont="1" applyFill="1" applyBorder="1" applyAlignment="1">
      <alignment horizontal="center"/>
    </xf>
    <xf numFmtId="9" fontId="25" fillId="18" borderId="5" xfId="208" applyFont="1" applyFill="1" applyBorder="1"/>
    <xf numFmtId="4" fontId="25" fillId="7" borderId="5" xfId="41" applyNumberFormat="1" applyFont="1" applyFill="1" applyBorder="1" applyAlignment="1">
      <alignment horizontal="center"/>
    </xf>
    <xf numFmtId="186" fontId="25" fillId="7" borderId="5" xfId="41" applyNumberFormat="1" applyFont="1" applyFill="1" applyBorder="1" applyAlignment="1">
      <alignment horizontal="center"/>
    </xf>
    <xf numFmtId="164" fontId="64" fillId="18" borderId="5" xfId="278" applyNumberFormat="1" applyFont="1" applyFill="1" applyBorder="1"/>
    <xf numFmtId="166" fontId="24" fillId="7" borderId="5" xfId="4" applyNumberFormat="1" applyFont="1" applyFill="1" applyBorder="1"/>
    <xf numFmtId="4" fontId="25" fillId="18" borderId="5" xfId="203" applyFont="1" applyFill="1" applyBorder="1"/>
    <xf numFmtId="4" fontId="31" fillId="18" borderId="5" xfId="45" applyFont="1" applyFill="1" applyBorder="1"/>
    <xf numFmtId="0" fontId="20" fillId="18" borderId="5" xfId="41" applyFont="1" applyFill="1" applyBorder="1"/>
    <xf numFmtId="0" fontId="20" fillId="18" borderId="5" xfId="152" applyFont="1" applyFill="1" applyBorder="1"/>
    <xf numFmtId="186" fontId="31" fillId="18" borderId="5" xfId="203" applyNumberFormat="1" applyFont="1" applyFill="1" applyBorder="1"/>
    <xf numFmtId="0" fontId="24" fillId="7" borderId="0" xfId="5" applyFont="1" applyFill="1"/>
    <xf numFmtId="4" fontId="31" fillId="0" borderId="5" xfId="45" applyFont="1" applyFill="1" applyBorder="1" applyAlignment="1">
      <alignment horizontal="center"/>
    </xf>
    <xf numFmtId="180" fontId="25" fillId="18" borderId="5" xfId="41" applyNumberFormat="1" applyFont="1" applyFill="1" applyBorder="1"/>
    <xf numFmtId="186" fontId="25" fillId="39" borderId="5" xfId="203" applyNumberFormat="1" applyFont="1" applyFill="1" applyBorder="1"/>
    <xf numFmtId="166" fontId="38" fillId="18" borderId="5" xfId="120" applyNumberFormat="1" applyFont="1" applyFill="1" applyBorder="1" applyAlignment="1">
      <alignment horizontal="center"/>
    </xf>
    <xf numFmtId="166" fontId="36" fillId="18" borderId="5" xfId="120" applyNumberFormat="1" applyFont="1" applyFill="1" applyBorder="1" applyAlignment="1">
      <alignment horizontal="center"/>
    </xf>
    <xf numFmtId="2" fontId="36" fillId="18" borderId="5" xfId="120" applyNumberFormat="1" applyFont="1" applyFill="1" applyBorder="1"/>
    <xf numFmtId="0" fontId="24" fillId="18" borderId="5" xfId="41" applyFont="1" applyFill="1" applyBorder="1"/>
    <xf numFmtId="164" fontId="1" fillId="43" borderId="5" xfId="284" applyNumberFormat="1" applyFill="1" applyBorder="1"/>
    <xf numFmtId="164" fontId="64" fillId="43" borderId="5" xfId="284" applyNumberFormat="1" applyFont="1" applyFill="1" applyBorder="1"/>
    <xf numFmtId="164" fontId="40" fillId="18" borderId="5" xfId="284" applyNumberFormat="1" applyFont="1" applyFill="1" applyBorder="1" applyProtection="1">
      <protection locked="0"/>
    </xf>
    <xf numFmtId="164" fontId="40" fillId="44" borderId="5" xfId="284" applyNumberFormat="1" applyFont="1" applyFill="1" applyBorder="1" applyProtection="1">
      <protection locked="0"/>
    </xf>
    <xf numFmtId="168" fontId="64" fillId="43" borderId="5" xfId="284" applyNumberFormat="1" applyFont="1" applyFill="1" applyBorder="1"/>
    <xf numFmtId="168" fontId="1" fillId="43" borderId="5" xfId="284" applyNumberFormat="1" applyFill="1" applyBorder="1"/>
    <xf numFmtId="164" fontId="40" fillId="44" borderId="48" xfId="284" applyNumberFormat="1" applyFont="1" applyFill="1" applyBorder="1" applyProtection="1">
      <protection locked="0"/>
    </xf>
    <xf numFmtId="168" fontId="1" fillId="44" borderId="5" xfId="284" applyNumberFormat="1" applyFill="1" applyBorder="1"/>
    <xf numFmtId="179" fontId="40" fillId="44" borderId="29" xfId="284" applyNumberFormat="1" applyFont="1" applyFill="1" applyBorder="1" applyProtection="1">
      <protection locked="0"/>
    </xf>
    <xf numFmtId="164" fontId="40" fillId="44" borderId="49" xfId="284" applyNumberFormat="1" applyFont="1" applyFill="1" applyBorder="1" applyProtection="1">
      <protection locked="0"/>
    </xf>
    <xf numFmtId="164" fontId="40" fillId="44" borderId="50" xfId="284" applyNumberFormat="1" applyFont="1" applyFill="1" applyBorder="1" applyProtection="1">
      <protection locked="0"/>
    </xf>
    <xf numFmtId="164" fontId="40" fillId="44" borderId="51" xfId="284" applyNumberFormat="1" applyFont="1" applyFill="1" applyBorder="1" applyProtection="1">
      <protection locked="0"/>
    </xf>
    <xf numFmtId="172" fontId="36" fillId="43" borderId="5" xfId="284" applyNumberFormat="1" applyFont="1" applyFill="1" applyBorder="1" applyAlignment="1">
      <alignment horizontal="center" vertical="top"/>
    </xf>
    <xf numFmtId="183" fontId="36" fillId="43" borderId="5" xfId="284" applyNumberFormat="1" applyFont="1" applyFill="1" applyBorder="1" applyAlignment="1">
      <alignment horizontal="center" vertical="top"/>
    </xf>
    <xf numFmtId="178" fontId="64" fillId="44" borderId="5" xfId="284" applyNumberFormat="1" applyFont="1" applyFill="1" applyBorder="1"/>
    <xf numFmtId="164" fontId="65" fillId="44" borderId="5" xfId="284" applyNumberFormat="1" applyFont="1" applyFill="1" applyBorder="1"/>
    <xf numFmtId="0" fontId="85" fillId="43" borderId="20" xfId="284" applyFont="1" applyFill="1" applyBorder="1" applyAlignment="1">
      <alignment vertical="center" wrapText="1"/>
    </xf>
    <xf numFmtId="3" fontId="66" fillId="43" borderId="20" xfId="284" applyNumberFormat="1" applyFont="1" applyFill="1" applyBorder="1" applyAlignment="1">
      <alignment vertical="center"/>
    </xf>
    <xf numFmtId="174" fontId="86" fillId="44" borderId="37" xfId="284" applyNumberFormat="1" applyFont="1" applyFill="1" applyBorder="1"/>
    <xf numFmtId="0" fontId="85" fillId="44" borderId="20" xfId="284" applyFont="1" applyFill="1" applyBorder="1" applyAlignment="1">
      <alignment vertical="center" wrapText="1"/>
    </xf>
    <xf numFmtId="179" fontId="64" fillId="44" borderId="20" xfId="284" applyNumberFormat="1" applyFont="1" applyFill="1" applyBorder="1"/>
    <xf numFmtId="179" fontId="86" fillId="44" borderId="36" xfId="284" applyNumberFormat="1" applyFont="1" applyFill="1" applyBorder="1"/>
    <xf numFmtId="0" fontId="85" fillId="44" borderId="14" xfId="284" applyFont="1" applyFill="1" applyBorder="1" applyAlignment="1">
      <alignment vertical="center" wrapText="1"/>
    </xf>
    <xf numFmtId="174" fontId="66" fillId="44" borderId="14" xfId="284" applyNumberFormat="1" applyFont="1" applyFill="1" applyBorder="1" applyAlignment="1">
      <alignment vertical="center"/>
    </xf>
    <xf numFmtId="174" fontId="66" fillId="44" borderId="34" xfId="284" applyNumberFormat="1" applyFont="1" applyFill="1" applyBorder="1" applyAlignment="1">
      <alignment vertical="center"/>
    </xf>
    <xf numFmtId="174" fontId="66" fillId="44" borderId="15" xfId="284" applyNumberFormat="1" applyFont="1" applyFill="1" applyBorder="1" applyAlignment="1">
      <alignment vertical="center"/>
    </xf>
    <xf numFmtId="0" fontId="85" fillId="44" borderId="31" xfId="284" applyFont="1" applyFill="1" applyBorder="1" applyAlignment="1">
      <alignment horizontal="left" vertical="center"/>
    </xf>
    <xf numFmtId="0" fontId="1" fillId="44" borderId="20" xfId="284" applyFill="1" applyBorder="1"/>
    <xf numFmtId="0" fontId="1" fillId="44" borderId="32" xfId="284" applyFill="1" applyBorder="1"/>
    <xf numFmtId="0" fontId="85" fillId="44" borderId="27" xfId="284" applyFont="1" applyFill="1" applyBorder="1" applyAlignment="1">
      <alignment vertical="center"/>
    </xf>
    <xf numFmtId="0" fontId="85" fillId="44" borderId="38" xfId="284" applyFont="1" applyFill="1" applyBorder="1" applyAlignment="1">
      <alignment vertical="center"/>
    </xf>
    <xf numFmtId="0" fontId="85" fillId="44" borderId="38" xfId="284" applyFont="1" applyFill="1" applyBorder="1" applyAlignment="1">
      <alignment horizontal="center" vertical="center"/>
    </xf>
    <xf numFmtId="0" fontId="1" fillId="44" borderId="15" xfId="284" applyFill="1" applyBorder="1"/>
    <xf numFmtId="0" fontId="1" fillId="44" borderId="16" xfId="284" applyFill="1" applyBorder="1"/>
    <xf numFmtId="0" fontId="66" fillId="44" borderId="1" xfId="284" applyFont="1" applyFill="1" applyBorder="1" applyAlignment="1">
      <alignment vertical="center"/>
    </xf>
    <xf numFmtId="180" fontId="66" fillId="44" borderId="1" xfId="284" applyNumberFormat="1" applyFont="1" applyFill="1" applyBorder="1" applyAlignment="1">
      <alignment horizontal="center" vertical="center"/>
    </xf>
    <xf numFmtId="0" fontId="85" fillId="43" borderId="31" xfId="284" applyFont="1" applyFill="1" applyBorder="1" applyAlignment="1">
      <alignment horizontal="left" vertical="center"/>
    </xf>
    <xf numFmtId="0" fontId="1" fillId="43" borderId="20" xfId="284" applyFill="1" applyBorder="1"/>
    <xf numFmtId="0" fontId="1" fillId="43" borderId="32" xfId="284" applyFill="1" applyBorder="1"/>
    <xf numFmtId="0" fontId="85" fillId="43" borderId="40" xfId="284" applyFont="1" applyFill="1" applyBorder="1" applyAlignment="1">
      <alignment vertical="center"/>
    </xf>
    <xf numFmtId="0" fontId="85" fillId="43" borderId="38" xfId="284" applyFont="1" applyFill="1" applyBorder="1" applyAlignment="1">
      <alignment horizontal="center" vertical="center"/>
    </xf>
    <xf numFmtId="0" fontId="85" fillId="43" borderId="39" xfId="284" applyFont="1" applyFill="1" applyBorder="1" applyAlignment="1">
      <alignment horizontal="center" vertical="center"/>
    </xf>
    <xf numFmtId="0" fontId="66" fillId="43" borderId="21" xfId="284" applyFont="1" applyFill="1" applyBorder="1" applyAlignment="1">
      <alignment vertical="center"/>
    </xf>
    <xf numFmtId="0" fontId="66" fillId="43" borderId="22" xfId="284" applyFont="1" applyFill="1" applyBorder="1" applyAlignment="1">
      <alignment horizontal="center" vertical="center"/>
    </xf>
    <xf numFmtId="0" fontId="66" fillId="43" borderId="23" xfId="284" applyFont="1" applyFill="1" applyBorder="1" applyAlignment="1">
      <alignment vertical="center"/>
    </xf>
    <xf numFmtId="0" fontId="66" fillId="43" borderId="1" xfId="284" applyFont="1" applyFill="1" applyBorder="1" applyAlignment="1">
      <alignment horizontal="center" vertical="center"/>
    </xf>
    <xf numFmtId="0" fontId="66" fillId="43" borderId="24" xfId="284" applyFont="1" applyFill="1" applyBorder="1" applyAlignment="1">
      <alignment horizontal="center" vertical="center"/>
    </xf>
    <xf numFmtId="164" fontId="64" fillId="44" borderId="5" xfId="284" applyNumberFormat="1" applyFont="1" applyFill="1" applyBorder="1"/>
    <xf numFmtId="164" fontId="38" fillId="44" borderId="5" xfId="94" applyNumberFormat="1" applyFont="1" applyFill="1" applyBorder="1" applyAlignment="1">
      <alignment horizontal="center" vertical="top"/>
    </xf>
    <xf numFmtId="164" fontId="65" fillId="44" borderId="42" xfId="284" applyNumberFormat="1" applyFont="1" applyFill="1" applyBorder="1"/>
    <xf numFmtId="164" fontId="1" fillId="43" borderId="5" xfId="284" applyNumberFormat="1" applyFill="1" applyBorder="1" applyAlignment="1">
      <alignment vertical="center"/>
    </xf>
    <xf numFmtId="164" fontId="1" fillId="44" borderId="5" xfId="284" applyNumberFormat="1" applyFill="1" applyBorder="1" applyAlignment="1">
      <alignment horizontal="center"/>
    </xf>
    <xf numFmtId="168" fontId="40" fillId="44" borderId="5" xfId="284" applyNumberFormat="1" applyFont="1" applyFill="1" applyBorder="1" applyAlignment="1">
      <alignment horizontal="center"/>
    </xf>
    <xf numFmtId="164" fontId="1" fillId="44" borderId="5" xfId="284" applyNumberFormat="1" applyFill="1" applyBorder="1" applyProtection="1">
      <protection locked="0"/>
    </xf>
    <xf numFmtId="0" fontId="25" fillId="45" borderId="5" xfId="40" applyFont="1" applyFill="1" applyBorder="1"/>
    <xf numFmtId="9" fontId="36" fillId="43" borderId="5" xfId="285" applyFont="1" applyFill="1" applyBorder="1" applyAlignment="1" applyProtection="1">
      <alignment horizontal="center" vertical="top"/>
    </xf>
    <xf numFmtId="164" fontId="64" fillId="43" borderId="42" xfId="284" applyNumberFormat="1" applyFont="1" applyFill="1" applyBorder="1"/>
    <xf numFmtId="9" fontId="20" fillId="18" borderId="5" xfId="208" applyFont="1" applyFill="1" applyBorder="1"/>
    <xf numFmtId="164" fontId="1" fillId="18" borderId="5" xfId="284" applyNumberFormat="1" applyFill="1" applyBorder="1"/>
    <xf numFmtId="164" fontId="40" fillId="18" borderId="5" xfId="0" applyNumberFormat="1" applyFont="1" applyFill="1" applyBorder="1" applyProtection="1">
      <protection locked="0"/>
    </xf>
    <xf numFmtId="0" fontId="1" fillId="0" borderId="9" xfId="31" applyFont="1" applyBorder="1"/>
    <xf numFmtId="0" fontId="1" fillId="0" borderId="10" xfId="31" applyFont="1" applyBorder="1"/>
    <xf numFmtId="0" fontId="1" fillId="0" borderId="11" xfId="31" applyFont="1" applyBorder="1"/>
    <xf numFmtId="0" fontId="1" fillId="0" borderId="0" xfId="31" applyFont="1"/>
    <xf numFmtId="0" fontId="1" fillId="0" borderId="0" xfId="31" applyFont="1" applyAlignment="1">
      <alignment horizontal="center"/>
    </xf>
    <xf numFmtId="0" fontId="1" fillId="0" borderId="12" xfId="31" applyFont="1" applyBorder="1"/>
    <xf numFmtId="0" fontId="1" fillId="0" borderId="13" xfId="31" applyFont="1" applyBorder="1"/>
    <xf numFmtId="176" fontId="1" fillId="15" borderId="5" xfId="40" applyNumberFormat="1" applyFont="1" applyBorder="1"/>
    <xf numFmtId="0" fontId="1" fillId="0" borderId="0" xfId="0" applyFont="1" applyAlignment="1">
      <alignment wrapText="1"/>
    </xf>
    <xf numFmtId="0" fontId="20" fillId="0" borderId="0" xfId="312" applyFont="1"/>
    <xf numFmtId="0" fontId="21" fillId="0" borderId="0" xfId="312" applyFont="1" applyAlignment="1">
      <alignment vertical="center"/>
    </xf>
    <xf numFmtId="0" fontId="18" fillId="2" borderId="0" xfId="2" applyFont="1" applyFill="1" applyAlignment="1">
      <alignment horizontal="left" vertical="top"/>
    </xf>
    <xf numFmtId="0" fontId="18" fillId="2" borderId="0" xfId="2" applyFont="1" applyFill="1" applyAlignment="1">
      <alignment horizontal="center" wrapText="1"/>
    </xf>
    <xf numFmtId="0" fontId="141" fillId="0" borderId="5" xfId="0" applyFont="1" applyBorder="1" applyAlignment="1">
      <alignment horizontal="left" wrapText="1"/>
    </xf>
    <xf numFmtId="0" fontId="141" fillId="0" borderId="5" xfId="0" applyFont="1" applyBorder="1" applyAlignment="1">
      <alignment horizontal="left"/>
    </xf>
    <xf numFmtId="0" fontId="26" fillId="18" borderId="5" xfId="41" applyFont="1" applyFill="1" applyBorder="1"/>
    <xf numFmtId="186" fontId="22" fillId="13" borderId="5" xfId="203" applyNumberFormat="1" applyFont="1" applyBorder="1"/>
    <xf numFmtId="0" fontId="25" fillId="0" borderId="5" xfId="41" applyFont="1" applyFill="1" applyBorder="1" applyAlignment="1">
      <alignment horizontal="left" indent="4"/>
    </xf>
    <xf numFmtId="0" fontId="24" fillId="0" borderId="0" xfId="5" applyFont="1" applyAlignment="1">
      <alignment horizontal="left" indent="4"/>
    </xf>
    <xf numFmtId="0" fontId="24" fillId="41" borderId="0" xfId="5" applyFont="1" applyFill="1" applyAlignment="1">
      <alignment horizontal="left" indent="4"/>
    </xf>
    <xf numFmtId="164" fontId="64" fillId="46" borderId="5" xfId="284" applyNumberFormat="1" applyFont="1" applyFill="1" applyBorder="1"/>
    <xf numFmtId="0" fontId="0" fillId="0" borderId="5" xfId="0" quotePrefix="1" applyBorder="1" applyAlignment="1">
      <alignment wrapText="1"/>
    </xf>
    <xf numFmtId="174" fontId="36" fillId="46" borderId="5" xfId="286" applyNumberFormat="1" applyFont="1" applyFill="1" applyBorder="1" applyAlignment="1" applyProtection="1">
      <alignment vertical="center"/>
      <protection locked="0"/>
    </xf>
    <xf numFmtId="168" fontId="1" fillId="46" borderId="5" xfId="284" applyNumberFormat="1" applyFill="1" applyBorder="1"/>
    <xf numFmtId="10" fontId="1" fillId="46" borderId="5" xfId="284" applyNumberFormat="1" applyFill="1" applyBorder="1"/>
    <xf numFmtId="184" fontId="49" fillId="46" borderId="57" xfId="284" applyNumberFormat="1" applyFont="1" applyFill="1" applyBorder="1" applyAlignment="1">
      <alignment vertical="center"/>
    </xf>
    <xf numFmtId="184" fontId="49" fillId="46" borderId="58" xfId="284" applyNumberFormat="1" applyFont="1" applyFill="1" applyBorder="1" applyAlignment="1">
      <alignment vertical="center"/>
    </xf>
    <xf numFmtId="184" fontId="49" fillId="46" borderId="59" xfId="284" applyNumberFormat="1" applyFont="1" applyFill="1" applyBorder="1" applyAlignment="1">
      <alignment vertical="center"/>
    </xf>
    <xf numFmtId="184" fontId="49" fillId="46" borderId="60" xfId="284" applyNumberFormat="1" applyFont="1" applyFill="1" applyBorder="1" applyAlignment="1">
      <alignment vertical="center"/>
    </xf>
    <xf numFmtId="184" fontId="49" fillId="46" borderId="5" xfId="284" applyNumberFormat="1" applyFont="1" applyFill="1" applyBorder="1" applyAlignment="1">
      <alignment vertical="center"/>
    </xf>
    <xf numFmtId="184" fontId="49" fillId="46" borderId="42" xfId="284" applyNumberFormat="1" applyFont="1" applyFill="1" applyBorder="1" applyAlignment="1">
      <alignment vertical="center"/>
    </xf>
    <xf numFmtId="184" fontId="49" fillId="46" borderId="61" xfId="284" applyNumberFormat="1" applyFont="1" applyFill="1" applyBorder="1" applyAlignment="1">
      <alignment vertical="center"/>
    </xf>
    <xf numFmtId="184" fontId="49" fillId="46" borderId="48" xfId="284" applyNumberFormat="1" applyFont="1" applyFill="1" applyBorder="1" applyAlignment="1">
      <alignment vertical="center"/>
    </xf>
    <xf numFmtId="184" fontId="49" fillId="46" borderId="62" xfId="284" applyNumberFormat="1" applyFont="1" applyFill="1" applyBorder="1" applyAlignment="1">
      <alignment vertical="center"/>
    </xf>
    <xf numFmtId="164" fontId="1" fillId="44" borderId="5" xfId="284" applyNumberFormat="1" applyFill="1" applyBorder="1"/>
    <xf numFmtId="172" fontId="36" fillId="0" borderId="5" xfId="284" applyNumberFormat="1" applyFont="1" applyBorder="1" applyAlignment="1">
      <alignment horizontal="center" vertical="top"/>
    </xf>
    <xf numFmtId="189" fontId="65" fillId="44" borderId="5" xfId="284" applyNumberFormat="1" applyFont="1" applyFill="1" applyBorder="1"/>
    <xf numFmtId="0" fontId="86" fillId="44" borderId="36" xfId="284" applyFont="1" applyFill="1" applyBorder="1"/>
    <xf numFmtId="179" fontId="86" fillId="44" borderId="36" xfId="286" applyNumberFormat="1" applyFont="1" applyFill="1" applyBorder="1"/>
    <xf numFmtId="0" fontId="36" fillId="46" borderId="27" xfId="284" applyFont="1" applyFill="1" applyBorder="1"/>
    <xf numFmtId="172" fontId="71" fillId="46" borderId="5" xfId="278" applyNumberFormat="1" applyFont="1" applyFill="1" applyBorder="1" applyAlignment="1">
      <alignment horizontal="center" vertical="top"/>
    </xf>
    <xf numFmtId="4" fontId="31" fillId="18" borderId="5" xfId="203" applyFont="1" applyFill="1" applyBorder="1"/>
    <xf numFmtId="0" fontId="0" fillId="0" borderId="5" xfId="0" applyBorder="1" applyAlignment="1">
      <alignment vertical="center" wrapText="1"/>
    </xf>
    <xf numFmtId="0" fontId="24" fillId="47" borderId="0" xfId="5" applyFont="1" applyFill="1"/>
    <xf numFmtId="0" fontId="0" fillId="0" borderId="5" xfId="0" applyBorder="1" applyAlignment="1">
      <alignment vertical="top" wrapText="1"/>
    </xf>
    <xf numFmtId="14" fontId="0" fillId="0" borderId="5" xfId="0" applyNumberFormat="1" applyBorder="1" applyAlignment="1">
      <alignment horizontal="center"/>
    </xf>
    <xf numFmtId="0" fontId="143" fillId="0" borderId="0" xfId="0" applyFont="1"/>
    <xf numFmtId="2" fontId="31" fillId="0" borderId="5" xfId="3" applyNumberFormat="1" applyFont="1" applyBorder="1" applyAlignment="1">
      <alignment horizontal="center" vertical="center"/>
    </xf>
    <xf numFmtId="0" fontId="25" fillId="48" borderId="0" xfId="3" applyFont="1" applyFill="1" applyAlignment="1">
      <alignment vertical="center"/>
    </xf>
    <xf numFmtId="0" fontId="20" fillId="48" borderId="0" xfId="3" applyFont="1" applyFill="1"/>
    <xf numFmtId="0" fontId="25" fillId="48" borderId="0" xfId="3" applyFont="1" applyFill="1" applyAlignment="1">
      <alignment horizontal="left" vertical="center"/>
    </xf>
    <xf numFmtId="0" fontId="20" fillId="48" borderId="0" xfId="3" applyFont="1" applyFill="1" applyAlignment="1">
      <alignment vertical="center"/>
    </xf>
    <xf numFmtId="0" fontId="23" fillId="48" borderId="0" xfId="5" applyFont="1" applyFill="1"/>
    <xf numFmtId="0" fontId="24" fillId="48" borderId="0" xfId="5" applyFont="1" applyFill="1"/>
    <xf numFmtId="0" fontId="24" fillId="48" borderId="0" xfId="0" applyFont="1" applyFill="1"/>
    <xf numFmtId="166" fontId="24" fillId="48" borderId="0" xfId="4" applyNumberFormat="1" applyFont="1" applyFill="1"/>
    <xf numFmtId="0" fontId="0" fillId="0" borderId="5" xfId="0" quotePrefix="1" applyBorder="1" applyAlignment="1">
      <alignment vertical="center" wrapText="1"/>
    </xf>
    <xf numFmtId="0" fontId="25" fillId="3" borderId="0" xfId="201" applyFont="1" applyFill="1" applyAlignment="1">
      <alignment vertical="center"/>
    </xf>
    <xf numFmtId="0" fontId="24" fillId="3" borderId="0" xfId="5" applyFont="1" applyFill="1" applyAlignment="1">
      <alignment horizontal="left"/>
    </xf>
    <xf numFmtId="0" fontId="109" fillId="3" borderId="0" xfId="5" applyFont="1" applyFill="1" applyAlignment="1">
      <alignment horizontal="left"/>
    </xf>
    <xf numFmtId="0" fontId="115" fillId="47" borderId="0" xfId="0" applyFont="1" applyFill="1"/>
    <xf numFmtId="0" fontId="0" fillId="0" borderId="5" xfId="0" applyBorder="1" applyAlignment="1">
      <alignment horizontal="left" vertical="center"/>
    </xf>
    <xf numFmtId="0" fontId="52" fillId="0" borderId="5" xfId="0" applyFont="1" applyBorder="1" applyAlignment="1">
      <alignment horizontal="left" vertical="center"/>
    </xf>
    <xf numFmtId="0" fontId="52" fillId="0" borderId="5" xfId="0" applyFont="1" applyBorder="1" applyAlignment="1">
      <alignment vertical="center"/>
    </xf>
    <xf numFmtId="0" fontId="144" fillId="0" borderId="5" xfId="0" applyFont="1" applyBorder="1" applyAlignment="1">
      <alignment vertical="center" wrapText="1"/>
    </xf>
    <xf numFmtId="14" fontId="0" fillId="0" borderId="18" xfId="0" applyNumberFormat="1" applyBorder="1" applyAlignment="1">
      <alignment horizontal="center"/>
    </xf>
    <xf numFmtId="1" fontId="24" fillId="0" borderId="0" xfId="4" applyNumberFormat="1" applyFont="1" applyAlignment="1">
      <alignment horizontal="right"/>
    </xf>
    <xf numFmtId="186" fontId="31" fillId="0" borderId="0" xfId="313" applyNumberFormat="1" applyFont="1" applyFill="1"/>
    <xf numFmtId="0" fontId="21" fillId="0" borderId="8" xfId="7" applyFont="1" applyBorder="1" applyAlignment="1">
      <alignment horizontal="center" vertical="center"/>
    </xf>
    <xf numFmtId="0" fontId="21" fillId="17" borderId="32" xfId="154" applyFont="1" applyFill="1" applyBorder="1" applyAlignment="1">
      <alignment horizontal="centerContinuous" vertical="center"/>
    </xf>
    <xf numFmtId="0" fontId="20" fillId="0" borderId="46" xfId="155" applyFont="1" applyBorder="1" applyAlignment="1">
      <alignment horizontal="center" vertical="center"/>
    </xf>
    <xf numFmtId="0" fontId="26" fillId="0" borderId="27" xfId="154" applyFont="1" applyBorder="1" applyAlignment="1">
      <alignment horizontal="center"/>
    </xf>
    <xf numFmtId="0" fontId="25" fillId="12" borderId="5" xfId="131" applyNumberFormat="1" applyFont="1" applyBorder="1"/>
    <xf numFmtId="0" fontId="1" fillId="6" borderId="0" xfId="347" applyFill="1" applyAlignment="1">
      <alignment vertical="center" wrapText="1"/>
    </xf>
    <xf numFmtId="0" fontId="1" fillId="6" borderId="0" xfId="347" applyFill="1" applyAlignment="1">
      <alignment horizontal="center" vertical="center"/>
    </xf>
    <xf numFmtId="0" fontId="40" fillId="0" borderId="5" xfId="347" applyFont="1" applyBorder="1" applyAlignment="1">
      <alignment horizontal="center" vertical="center"/>
    </xf>
    <xf numFmtId="0" fontId="1" fillId="6" borderId="0" xfId="347" applyFill="1" applyAlignment="1">
      <alignment vertical="center"/>
    </xf>
    <xf numFmtId="0" fontId="1" fillId="6" borderId="0" xfId="347" applyFill="1"/>
    <xf numFmtId="0" fontId="1" fillId="0" borderId="0" xfId="347"/>
    <xf numFmtId="172" fontId="36" fillId="49" borderId="5" xfId="140" applyNumberFormat="1" applyFont="1" applyFill="1" applyBorder="1" applyAlignment="1">
      <alignment horizontal="center" vertical="center"/>
    </xf>
    <xf numFmtId="0" fontId="40" fillId="6" borderId="0" xfId="347" applyFont="1" applyFill="1"/>
    <xf numFmtId="0" fontId="40" fillId="0" borderId="0" xfId="347" applyFont="1"/>
    <xf numFmtId="171" fontId="36" fillId="6" borderId="0" xfId="347" applyNumberFormat="1" applyFont="1" applyFill="1" applyAlignment="1">
      <alignment vertical="center" wrapText="1"/>
    </xf>
    <xf numFmtId="171" fontId="36" fillId="6" borderId="0" xfId="347" applyNumberFormat="1" applyFont="1" applyFill="1" applyAlignment="1">
      <alignment horizontal="center" vertical="center"/>
    </xf>
    <xf numFmtId="171" fontId="1" fillId="6" borderId="0" xfId="347" applyNumberFormat="1" applyFill="1" applyAlignment="1">
      <alignment vertical="center" wrapText="1"/>
    </xf>
    <xf numFmtId="190" fontId="36" fillId="49" borderId="5" xfId="140" applyNumberFormat="1" applyFont="1" applyFill="1" applyBorder="1" applyAlignment="1">
      <alignment horizontal="center" vertical="center"/>
    </xf>
    <xf numFmtId="0" fontId="146" fillId="6" borderId="0" xfId="347" applyFont="1" applyFill="1" applyAlignment="1">
      <alignment horizontal="center" vertical="center"/>
    </xf>
    <xf numFmtId="191" fontId="36" fillId="49" borderId="5" xfId="140" applyNumberFormat="1" applyFont="1" applyFill="1" applyBorder="1" applyAlignment="1">
      <alignment horizontal="center" vertical="center"/>
    </xf>
    <xf numFmtId="183" fontId="36" fillId="49" borderId="5" xfId="140" applyNumberFormat="1" applyFont="1" applyFill="1" applyBorder="1" applyAlignment="1">
      <alignment horizontal="center" vertical="center"/>
    </xf>
    <xf numFmtId="183" fontId="36" fillId="6" borderId="0" xfId="140" applyNumberFormat="1" applyFont="1" applyFill="1" applyAlignment="1">
      <alignment horizontal="center" vertical="center"/>
    </xf>
    <xf numFmtId="164" fontId="25" fillId="43" borderId="5" xfId="359" applyFont="1" applyFill="1" applyBorder="1"/>
    <xf numFmtId="4" fontId="25" fillId="12" borderId="5" xfId="41" applyNumberFormat="1" applyFont="1" applyBorder="1"/>
    <xf numFmtId="4" fontId="25" fillId="0" borderId="0" xfId="3" applyNumberFormat="1" applyFont="1" applyAlignment="1">
      <alignment vertical="center"/>
    </xf>
    <xf numFmtId="4" fontId="24" fillId="0" borderId="0" xfId="6" applyNumberFormat="1" applyFont="1" applyAlignment="1">
      <alignment horizontal="left" vertical="center"/>
    </xf>
    <xf numFmtId="4" fontId="20" fillId="0" borderId="0" xfId="3" applyNumberFormat="1" applyFont="1" applyAlignment="1">
      <alignment horizontal="center" vertical="center"/>
    </xf>
    <xf numFmtId="4" fontId="20" fillId="0" borderId="0" xfId="3" applyNumberFormat="1" applyFont="1" applyAlignment="1">
      <alignment vertical="center"/>
    </xf>
    <xf numFmtId="4" fontId="24" fillId="4" borderId="0" xfId="5" applyNumberFormat="1" applyFont="1" applyFill="1"/>
    <xf numFmtId="4" fontId="24" fillId="0" borderId="0" xfId="5" applyNumberFormat="1" applyFont="1"/>
    <xf numFmtId="4" fontId="20" fillId="0" borderId="0" xfId="3" applyNumberFormat="1" applyFont="1"/>
    <xf numFmtId="4" fontId="24" fillId="3" borderId="0" xfId="5" applyNumberFormat="1" applyFont="1" applyFill="1"/>
    <xf numFmtId="2" fontId="24" fillId="19" borderId="0" xfId="5" applyNumberFormat="1" applyFont="1" applyFill="1"/>
    <xf numFmtId="2" fontId="25" fillId="0" borderId="0" xfId="3" applyNumberFormat="1" applyFont="1" applyAlignment="1">
      <alignment vertical="center"/>
    </xf>
    <xf numFmtId="2" fontId="24" fillId="0" borderId="0" xfId="6" applyNumberFormat="1" applyFont="1" applyAlignment="1">
      <alignment horizontal="left" vertical="center"/>
    </xf>
    <xf numFmtId="2" fontId="20" fillId="0" borderId="0" xfId="3" applyNumberFormat="1" applyFont="1" applyAlignment="1">
      <alignment horizontal="center" vertical="center"/>
    </xf>
    <xf numFmtId="2" fontId="20" fillId="0" borderId="0" xfId="3" applyNumberFormat="1" applyFont="1" applyAlignment="1">
      <alignment vertical="center"/>
    </xf>
    <xf numFmtId="2" fontId="24" fillId="4" borderId="0" xfId="5" applyNumberFormat="1" applyFont="1" applyFill="1" applyAlignment="1">
      <alignment horizontal="left" vertical="center"/>
    </xf>
    <xf numFmtId="2" fontId="22" fillId="0" borderId="5" xfId="41" applyNumberFormat="1" applyFont="1" applyFill="1" applyBorder="1"/>
    <xf numFmtId="2" fontId="24" fillId="3" borderId="0" xfId="5" applyNumberFormat="1" applyFont="1" applyFill="1"/>
    <xf numFmtId="2" fontId="20" fillId="0" borderId="0" xfId="201" applyNumberFormat="1" applyFont="1"/>
    <xf numFmtId="2" fontId="25" fillId="0" borderId="0" xfId="201" applyNumberFormat="1" applyFont="1" applyAlignment="1">
      <alignment vertical="center"/>
    </xf>
    <xf numFmtId="2" fontId="20" fillId="0" borderId="0" xfId="201" applyNumberFormat="1" applyFont="1" applyAlignment="1">
      <alignment horizontal="center" vertical="center"/>
    </xf>
    <xf numFmtId="2" fontId="20" fillId="0" borderId="0" xfId="201" applyNumberFormat="1" applyFont="1" applyAlignment="1">
      <alignment vertical="center"/>
    </xf>
    <xf numFmtId="2" fontId="36" fillId="18" borderId="5" xfId="80" applyNumberFormat="1" applyFont="1" applyFill="1" applyBorder="1" applyAlignment="1">
      <alignment horizontal="center" vertical="top"/>
    </xf>
    <xf numFmtId="2" fontId="0" fillId="0" borderId="0" xfId="0" applyNumberFormat="1"/>
    <xf numFmtId="2" fontId="36" fillId="18" borderId="5" xfId="80" applyNumberFormat="1" applyFont="1" applyFill="1" applyBorder="1" applyAlignment="1">
      <alignment horizontal="left" vertical="top"/>
    </xf>
    <xf numFmtId="2" fontId="25" fillId="13" borderId="5" xfId="203" applyNumberFormat="1" applyFont="1" applyBorder="1"/>
    <xf numFmtId="2" fontId="23" fillId="0" borderId="0" xfId="5" applyNumberFormat="1" applyFont="1"/>
    <xf numFmtId="2" fontId="31" fillId="13" borderId="5" xfId="203" applyNumberFormat="1" applyFont="1" applyBorder="1"/>
    <xf numFmtId="2" fontId="20" fillId="0" borderId="0" xfId="3" applyNumberFormat="1" applyFont="1" applyAlignment="1">
      <alignment horizontal="left"/>
    </xf>
    <xf numFmtId="2" fontId="20" fillId="0" borderId="0" xfId="7" applyNumberFormat="1" applyFont="1" applyAlignment="1">
      <alignment horizontal="center" vertical="center"/>
    </xf>
    <xf numFmtId="2" fontId="25" fillId="13" borderId="5" xfId="203" applyNumberFormat="1" applyFont="1" applyBorder="1" applyAlignment="1">
      <alignment vertical="center"/>
    </xf>
    <xf numFmtId="2" fontId="20" fillId="0" borderId="0" xfId="202" applyNumberFormat="1" applyFont="1" applyAlignment="1">
      <alignment horizontal="center" vertical="center"/>
    </xf>
    <xf numFmtId="2" fontId="25" fillId="7" borderId="5" xfId="42" applyNumberFormat="1" applyFont="1" applyBorder="1"/>
    <xf numFmtId="2" fontId="31" fillId="13" borderId="5" xfId="45" applyNumberFormat="1" applyFont="1" applyBorder="1"/>
    <xf numFmtId="2" fontId="20" fillId="0" borderId="0" xfId="194" applyNumberFormat="1" applyFont="1" applyFill="1" applyBorder="1"/>
    <xf numFmtId="2" fontId="20" fillId="0" borderId="0" xfId="192" applyNumberFormat="1" applyFont="1"/>
    <xf numFmtId="2" fontId="20" fillId="12" borderId="5" xfId="41" applyNumberFormat="1" applyFont="1" applyBorder="1"/>
    <xf numFmtId="2" fontId="36" fillId="18" borderId="5" xfId="125" applyNumberFormat="1" applyFont="1" applyFill="1" applyBorder="1" applyProtection="1">
      <protection hidden="1"/>
    </xf>
    <xf numFmtId="2" fontId="38" fillId="18" borderId="5" xfId="125" applyNumberFormat="1" applyFont="1" applyFill="1" applyBorder="1" applyProtection="1">
      <protection hidden="1"/>
    </xf>
    <xf numFmtId="2" fontId="25" fillId="12" borderId="5" xfId="228" applyNumberFormat="1" applyFont="1" applyBorder="1"/>
    <xf numFmtId="2" fontId="25" fillId="13" borderId="5" xfId="313" applyNumberFormat="1" applyFont="1" applyBorder="1"/>
    <xf numFmtId="2" fontId="25" fillId="0" borderId="0" xfId="313" applyNumberFormat="1" applyFont="1" applyFill="1"/>
    <xf numFmtId="2" fontId="23" fillId="0" borderId="0" xfId="4" applyNumberFormat="1" applyFont="1"/>
    <xf numFmtId="2" fontId="25" fillId="0" borderId="0" xfId="3" applyNumberFormat="1" applyFont="1" applyAlignment="1">
      <alignment horizontal="left" vertical="center" indent="4"/>
    </xf>
    <xf numFmtId="2" fontId="25" fillId="0" borderId="5" xfId="41" applyNumberFormat="1" applyFont="1" applyFill="1" applyBorder="1" applyAlignment="1">
      <alignment horizontal="left" indent="4"/>
    </xf>
    <xf numFmtId="2" fontId="26" fillId="0" borderId="0" xfId="201" applyNumberFormat="1" applyFont="1" applyAlignment="1">
      <alignment horizontal="left"/>
    </xf>
    <xf numFmtId="2" fontId="31" fillId="13" borderId="5" xfId="45" applyNumberFormat="1" applyFont="1" applyBorder="1" applyAlignment="1">
      <alignment horizontal="center"/>
    </xf>
    <xf numFmtId="2" fontId="31" fillId="0" borderId="5" xfId="45" applyNumberFormat="1" applyFont="1" applyFill="1" applyBorder="1" applyAlignment="1">
      <alignment horizontal="center"/>
    </xf>
    <xf numFmtId="2" fontId="24" fillId="19" borderId="0" xfId="5" applyNumberFormat="1" applyFont="1" applyFill="1" applyAlignment="1">
      <alignment horizontal="center"/>
    </xf>
    <xf numFmtId="2" fontId="0" fillId="2" borderId="0" xfId="2" applyNumberFormat="1" applyFont="1" applyFill="1"/>
    <xf numFmtId="2" fontId="59" fillId="2" borderId="0" xfId="2" applyNumberFormat="1" applyFont="1" applyFill="1"/>
    <xf numFmtId="2" fontId="0" fillId="2" borderId="1" xfId="2" applyNumberFormat="1" applyFont="1" applyFill="1" applyBorder="1"/>
    <xf numFmtId="2" fontId="21" fillId="17" borderId="2" xfId="3" applyNumberFormat="1" applyFont="1" applyFill="1" applyBorder="1" applyAlignment="1">
      <alignment horizontal="centerContinuous" vertical="center"/>
    </xf>
    <xf numFmtId="2" fontId="45" fillId="17" borderId="3" xfId="3" applyNumberFormat="1" applyFont="1" applyFill="1" applyBorder="1" applyAlignment="1">
      <alignment horizontal="centerContinuous" vertical="center"/>
    </xf>
    <xf numFmtId="2" fontId="45" fillId="17" borderId="4" xfId="3" applyNumberFormat="1" applyFont="1" applyFill="1" applyBorder="1" applyAlignment="1">
      <alignment horizontal="centerContinuous" vertical="center"/>
    </xf>
    <xf numFmtId="2" fontId="58" fillId="0" borderId="0" xfId="5" applyNumberFormat="1" applyFont="1"/>
    <xf numFmtId="2" fontId="73" fillId="0" borderId="5" xfId="41" applyNumberFormat="1" applyFont="1" applyFill="1" applyBorder="1"/>
    <xf numFmtId="1" fontId="25" fillId="13" borderId="5" xfId="203" applyNumberFormat="1" applyFont="1" applyBorder="1"/>
    <xf numFmtId="3" fontId="25" fillId="13" borderId="5" xfId="203" applyNumberFormat="1" applyFont="1" applyBorder="1"/>
    <xf numFmtId="2" fontId="25" fillId="0" borderId="0" xfId="3" applyNumberFormat="1" applyFont="1" applyAlignment="1">
      <alignment horizontal="left" vertical="center"/>
    </xf>
    <xf numFmtId="2" fontId="31" fillId="13" borderId="5" xfId="203" applyNumberFormat="1" applyFont="1" applyBorder="1" applyAlignment="1">
      <alignment horizontal="center"/>
    </xf>
    <xf numFmtId="2" fontId="31" fillId="13" borderId="5" xfId="313" applyNumberFormat="1" applyFont="1" applyBorder="1"/>
    <xf numFmtId="2" fontId="20" fillId="0" borderId="0" xfId="306" applyNumberFormat="1" applyFont="1"/>
    <xf numFmtId="2" fontId="25" fillId="0" borderId="0" xfId="306" applyNumberFormat="1" applyFont="1" applyAlignment="1">
      <alignment horizontal="left" vertical="center"/>
    </xf>
    <xf numFmtId="2" fontId="20" fillId="0" borderId="0" xfId="41" applyNumberFormat="1" applyFont="1" applyFill="1" applyBorder="1"/>
    <xf numFmtId="2" fontId="0" fillId="15" borderId="5" xfId="40" applyNumberFormat="1" applyFont="1" applyBorder="1"/>
    <xf numFmtId="2" fontId="51" fillId="0" borderId="0" xfId="5" applyNumberFormat="1" applyFont="1" applyAlignment="1">
      <alignment horizontal="center"/>
    </xf>
    <xf numFmtId="2" fontId="24" fillId="3" borderId="0" xfId="196" applyNumberFormat="1" applyFont="1" applyFill="1"/>
    <xf numFmtId="2" fontId="24" fillId="0" borderId="0" xfId="196" applyNumberFormat="1" applyFont="1"/>
    <xf numFmtId="172" fontId="36" fillId="4" borderId="5" xfId="284" applyNumberFormat="1" applyFont="1" applyFill="1" applyBorder="1" applyAlignment="1">
      <alignment horizontal="center" vertical="top"/>
    </xf>
    <xf numFmtId="0" fontId="20" fillId="0" borderId="5" xfId="41" applyFont="1" applyFill="1" applyBorder="1"/>
    <xf numFmtId="0" fontId="118" fillId="0" borderId="5" xfId="0" applyFont="1" applyBorder="1" applyAlignment="1">
      <alignment vertical="center" wrapText="1"/>
    </xf>
    <xf numFmtId="0" fontId="147" fillId="0" borderId="0" xfId="3" applyFont="1" applyAlignment="1">
      <alignment vertical="center"/>
    </xf>
    <xf numFmtId="0" fontId="147" fillId="0" borderId="0" xfId="5" applyFont="1"/>
    <xf numFmtId="0" fontId="147" fillId="0" borderId="0" xfId="3" applyFont="1"/>
    <xf numFmtId="0" fontId="147" fillId="0" borderId="0" xfId="5" applyFont="1" applyAlignment="1">
      <alignment wrapText="1"/>
    </xf>
    <xf numFmtId="0" fontId="0" fillId="0" borderId="19" xfId="0" applyBorder="1"/>
    <xf numFmtId="0" fontId="16" fillId="0" borderId="19" xfId="0" applyFont="1" applyBorder="1"/>
    <xf numFmtId="0" fontId="52" fillId="0" borderId="19" xfId="0" applyFont="1" applyBorder="1"/>
    <xf numFmtId="15" fontId="23" fillId="16" borderId="29" xfId="31" applyNumberFormat="1" applyFont="1" applyFill="1" applyBorder="1" applyAlignment="1">
      <alignment horizontal="left" vertical="top" wrapText="1"/>
    </xf>
    <xf numFmtId="0" fontId="0" fillId="0" borderId="64" xfId="0" applyBorder="1" applyAlignment="1">
      <alignment horizontal="center"/>
    </xf>
    <xf numFmtId="0" fontId="26" fillId="0" borderId="0" xfId="3" applyFont="1" applyAlignment="1">
      <alignment horizontal="center" vertical="center" wrapText="1"/>
    </xf>
    <xf numFmtId="166" fontId="23" fillId="0" borderId="0" xfId="4" applyNumberFormat="1" applyFont="1" applyAlignment="1">
      <alignment horizontal="center" vertical="center" wrapText="1"/>
    </xf>
    <xf numFmtId="0" fontId="24" fillId="0" borderId="0" xfId="5" applyFont="1" applyAlignment="1">
      <alignment horizontal="center" vertical="center" wrapText="1"/>
    </xf>
    <xf numFmtId="0" fontId="89" fillId="0" borderId="22" xfId="284" applyFont="1" applyBorder="1"/>
    <xf numFmtId="0" fontId="89" fillId="6" borderId="22" xfId="284" applyFont="1" applyFill="1" applyBorder="1"/>
    <xf numFmtId="0" fontId="0" fillId="0" borderId="5" xfId="0" applyBorder="1" applyAlignment="1">
      <alignment vertical="center"/>
    </xf>
    <xf numFmtId="0" fontId="0" fillId="0" borderId="29" xfId="0" applyBorder="1" applyAlignment="1">
      <alignment wrapText="1"/>
    </xf>
    <xf numFmtId="0" fontId="59" fillId="2" borderId="0" xfId="1" applyFont="1" applyFill="1"/>
    <xf numFmtId="0" fontId="54" fillId="0" borderId="30" xfId="0" applyFont="1" applyBorder="1"/>
    <xf numFmtId="0" fontId="148" fillId="0" borderId="5" xfId="0" applyFont="1" applyBorder="1"/>
    <xf numFmtId="0" fontId="150" fillId="0" borderId="5" xfId="0" applyFont="1" applyBorder="1" applyAlignment="1">
      <alignment horizontal="center" vertical="center"/>
    </xf>
    <xf numFmtId="0" fontId="149" fillId="0" borderId="5" xfId="0" applyFont="1" applyBorder="1" applyAlignment="1">
      <alignment horizontal="center"/>
    </xf>
    <xf numFmtId="0" fontId="149" fillId="0" borderId="0" xfId="0" applyFont="1" applyAlignment="1">
      <alignment horizontal="right"/>
    </xf>
    <xf numFmtId="0" fontId="101" fillId="0" borderId="30" xfId="0" applyFont="1" applyBorder="1" applyAlignment="1">
      <alignment horizontal="center" vertical="center"/>
    </xf>
    <xf numFmtId="0" fontId="148" fillId="50" borderId="5" xfId="0" applyFont="1" applyFill="1" applyBorder="1" applyAlignment="1">
      <alignment horizontal="center"/>
    </xf>
    <xf numFmtId="0" fontId="149" fillId="0" borderId="0" xfId="0" applyFont="1"/>
    <xf numFmtId="0" fontId="151" fillId="0" borderId="0" xfId="0" applyFont="1" applyAlignment="1">
      <alignment horizontal="center"/>
    </xf>
    <xf numFmtId="0" fontId="148" fillId="0" borderId="44" xfId="0" applyFont="1" applyBorder="1"/>
    <xf numFmtId="0" fontId="148" fillId="0" borderId="45" xfId="0" applyFont="1" applyBorder="1"/>
    <xf numFmtId="0" fontId="148" fillId="0" borderId="46" xfId="0" applyFont="1" applyBorder="1"/>
    <xf numFmtId="0" fontId="52" fillId="0" borderId="29" xfId="0" applyFont="1" applyBorder="1"/>
    <xf numFmtId="0" fontId="149" fillId="0" borderId="5" xfId="0" applyFont="1" applyBorder="1"/>
    <xf numFmtId="4" fontId="31" fillId="18" borderId="5" xfId="205" applyFont="1" applyFill="1" applyBorder="1" applyAlignment="1">
      <alignment horizontal="center"/>
    </xf>
    <xf numFmtId="186" fontId="31" fillId="0" borderId="5" xfId="228" applyNumberFormat="1" applyFont="1" applyFill="1" applyBorder="1"/>
    <xf numFmtId="1" fontId="26" fillId="51" borderId="5" xfId="295" applyNumberFormat="1" applyFont="1" applyFill="1" applyBorder="1" applyAlignment="1">
      <alignment horizontal="center" vertical="center"/>
    </xf>
    <xf numFmtId="0" fontId="36" fillId="0" borderId="5" xfId="284" applyFont="1" applyBorder="1"/>
    <xf numFmtId="192" fontId="0" fillId="43" borderId="5" xfId="0" applyNumberFormat="1" applyFill="1" applyBorder="1"/>
    <xf numFmtId="0" fontId="38" fillId="51" borderId="5" xfId="284" applyFont="1" applyFill="1" applyBorder="1"/>
    <xf numFmtId="0" fontId="118" fillId="51" borderId="5" xfId="0" applyFont="1" applyFill="1" applyBorder="1"/>
    <xf numFmtId="0" fontId="0" fillId="39" borderId="5" xfId="0" applyFill="1" applyBorder="1"/>
    <xf numFmtId="2" fontId="0" fillId="39" borderId="5" xfId="0" applyNumberFormat="1" applyFill="1" applyBorder="1"/>
    <xf numFmtId="164" fontId="148" fillId="50" borderId="5" xfId="0" applyNumberFormat="1" applyFont="1" applyFill="1" applyBorder="1" applyAlignment="1">
      <alignment horizontal="center"/>
    </xf>
    <xf numFmtId="14" fontId="0" fillId="0" borderId="0" xfId="0" applyNumberFormat="1" applyAlignment="1">
      <alignment horizontal="center"/>
    </xf>
    <xf numFmtId="4" fontId="39" fillId="18" borderId="5" xfId="205" applyFont="1" applyFill="1" applyBorder="1" applyAlignment="1">
      <alignment horizontal="center"/>
    </xf>
    <xf numFmtId="0" fontId="0" fillId="0" borderId="65" xfId="0" applyBorder="1" applyAlignment="1">
      <alignment horizontal="center"/>
    </xf>
    <xf numFmtId="0" fontId="0" fillId="0" borderId="63" xfId="0" applyBorder="1"/>
    <xf numFmtId="0" fontId="0" fillId="0" borderId="29" xfId="0" applyBorder="1"/>
    <xf numFmtId="1" fontId="20" fillId="12" borderId="5" xfId="41" applyNumberFormat="1" applyFont="1" applyBorder="1"/>
    <xf numFmtId="1" fontId="25" fillId="12" borderId="5" xfId="41" applyNumberFormat="1" applyFont="1" applyBorder="1"/>
    <xf numFmtId="0" fontId="0" fillId="0" borderId="30" xfId="0" applyBorder="1"/>
    <xf numFmtId="14" fontId="0" fillId="0" borderId="29" xfId="0" applyNumberFormat="1" applyBorder="1" applyAlignment="1">
      <alignment horizontal="center"/>
    </xf>
    <xf numFmtId="0" fontId="0" fillId="0" borderId="29" xfId="0" applyBorder="1" applyAlignment="1">
      <alignment vertical="center" wrapText="1"/>
    </xf>
    <xf numFmtId="0" fontId="52" fillId="0" borderId="5" xfId="0" applyFont="1" applyBorder="1" applyAlignment="1">
      <alignment vertical="center" wrapText="1"/>
    </xf>
    <xf numFmtId="4" fontId="31" fillId="7" borderId="5" xfId="42" applyFont="1" applyBorder="1"/>
    <xf numFmtId="0" fontId="52" fillId="0" borderId="5" xfId="0" applyFont="1" applyBorder="1" applyAlignment="1">
      <alignment vertical="top" wrapText="1"/>
    </xf>
    <xf numFmtId="4" fontId="31" fillId="0" borderId="0" xfId="45" applyFont="1" applyFill="1" applyAlignment="1">
      <alignment horizontal="center"/>
    </xf>
    <xf numFmtId="0" fontId="36" fillId="0" borderId="0" xfId="125" applyFont="1" applyProtection="1">
      <protection hidden="1"/>
    </xf>
    <xf numFmtId="0" fontId="36" fillId="0" borderId="0" xfId="169" applyFont="1" applyAlignment="1">
      <alignment vertical="center"/>
    </xf>
    <xf numFmtId="0" fontId="36" fillId="0" borderId="0" xfId="169" applyFont="1" applyAlignment="1">
      <alignment vertical="center" wrapText="1"/>
    </xf>
    <xf numFmtId="0" fontId="52" fillId="0" borderId="44" xfId="0" applyFont="1" applyBorder="1" applyAlignment="1">
      <alignment wrapText="1"/>
    </xf>
    <xf numFmtId="0" fontId="0" fillId="0" borderId="7" xfId="0" applyBorder="1" applyAlignment="1">
      <alignment horizontal="center"/>
    </xf>
    <xf numFmtId="10" fontId="1" fillId="43" borderId="5" xfId="284" applyNumberFormat="1" applyFill="1" applyBorder="1"/>
    <xf numFmtId="9" fontId="24" fillId="18" borderId="5" xfId="41" applyNumberFormat="1" applyFont="1" applyFill="1" applyBorder="1"/>
    <xf numFmtId="0" fontId="0" fillId="0" borderId="29" xfId="0" applyBorder="1" applyAlignment="1">
      <alignment horizontal="center"/>
    </xf>
    <xf numFmtId="1" fontId="25" fillId="0" borderId="5" xfId="41" applyNumberFormat="1" applyFont="1" applyFill="1" applyBorder="1"/>
    <xf numFmtId="0" fontId="25" fillId="46" borderId="5" xfId="41" applyFont="1" applyFill="1" applyBorder="1"/>
    <xf numFmtId="2" fontId="20" fillId="12" borderId="5" xfId="228" applyNumberFormat="1" applyFont="1" applyBorder="1" applyAlignment="1">
      <alignment horizontal="left" vertical="center"/>
    </xf>
    <xf numFmtId="2" fontId="25" fillId="52" borderId="5" xfId="41" applyNumberFormat="1" applyFont="1" applyFill="1" applyBorder="1"/>
    <xf numFmtId="2" fontId="25" fillId="46" borderId="5" xfId="41" applyNumberFormat="1" applyFont="1" applyFill="1" applyBorder="1"/>
    <xf numFmtId="0" fontId="0" fillId="0" borderId="5" xfId="0" applyBorder="1" applyAlignment="1">
      <alignment vertical="top"/>
    </xf>
    <xf numFmtId="2" fontId="25" fillId="39" borderId="5" xfId="41" applyNumberFormat="1" applyFont="1" applyFill="1" applyBorder="1"/>
    <xf numFmtId="0" fontId="0" fillId="0" borderId="5" xfId="0" applyBorder="1" applyAlignment="1">
      <alignment horizontal="center" vertical="center"/>
    </xf>
    <xf numFmtId="9" fontId="25" fillId="39" borderId="5" xfId="208" applyFont="1" applyFill="1" applyBorder="1"/>
    <xf numFmtId="0" fontId="25" fillId="39" borderId="5" xfId="41" applyFont="1" applyFill="1" applyBorder="1" applyAlignment="1">
      <alignment horizontal="right"/>
    </xf>
    <xf numFmtId="14" fontId="0" fillId="0" borderId="5" xfId="0" applyNumberFormat="1" applyBorder="1" applyAlignment="1">
      <alignment horizontal="center" vertical="top"/>
    </xf>
    <xf numFmtId="168" fontId="1" fillId="39" borderId="5" xfId="284" applyNumberFormat="1" applyFill="1" applyBorder="1"/>
    <xf numFmtId="186" fontId="25" fillId="39" borderId="5" xfId="205" applyNumberFormat="1" applyFont="1" applyFill="1" applyBorder="1" applyAlignment="1">
      <alignment horizontal="center"/>
    </xf>
    <xf numFmtId="0" fontId="0" fillId="0" borderId="5" xfId="0" applyBorder="1" applyAlignment="1">
      <alignment horizontal="center" vertical="top"/>
    </xf>
    <xf numFmtId="0" fontId="29" fillId="0" borderId="0" xfId="303" applyFont="1" applyAlignment="1">
      <alignment horizontal="left" wrapText="1"/>
    </xf>
    <xf numFmtId="0" fontId="23" fillId="0" borderId="0" xfId="5" applyFont="1" applyAlignment="1">
      <alignment wrapText="1"/>
    </xf>
    <xf numFmtId="0" fontId="20" fillId="0" borderId="6" xfId="307" applyFont="1" applyBorder="1" applyAlignment="1">
      <alignment horizontal="left" vertical="center"/>
    </xf>
    <xf numFmtId="0" fontId="20" fillId="0" borderId="7" xfId="307" applyFont="1" applyBorder="1" applyAlignment="1">
      <alignment horizontal="left" vertical="center"/>
    </xf>
    <xf numFmtId="0" fontId="20" fillId="0" borderId="8" xfId="307" applyFont="1" applyBorder="1" applyAlignment="1">
      <alignment horizontal="left" vertical="center"/>
    </xf>
    <xf numFmtId="2" fontId="25" fillId="0" borderId="5" xfId="228" applyNumberFormat="1" applyFont="1" applyFill="1" applyBorder="1"/>
    <xf numFmtId="2" fontId="25" fillId="46" borderId="5" xfId="228" applyNumberFormat="1" applyFont="1" applyFill="1" applyBorder="1"/>
    <xf numFmtId="2" fontId="25" fillId="18" borderId="5" xfId="208" applyNumberFormat="1" applyFont="1" applyFill="1" applyBorder="1" applyAlignment="1">
      <alignment horizontal="center"/>
    </xf>
    <xf numFmtId="2" fontId="25" fillId="12" borderId="5" xfId="304" applyNumberFormat="1" applyFont="1" applyBorder="1"/>
    <xf numFmtId="2" fontId="25" fillId="4" borderId="5" xfId="228" applyNumberFormat="1" applyFont="1" applyFill="1" applyBorder="1"/>
    <xf numFmtId="0" fontId="152" fillId="53" borderId="5" xfId="0" applyFont="1" applyFill="1" applyBorder="1"/>
    <xf numFmtId="0" fontId="152" fillId="53" borderId="7" xfId="0" applyFont="1" applyFill="1" applyBorder="1"/>
    <xf numFmtId="0" fontId="152" fillId="53" borderId="19" xfId="0" applyFont="1" applyFill="1" applyBorder="1"/>
    <xf numFmtId="0" fontId="152" fillId="53" borderId="28" xfId="0" applyFont="1" applyFill="1" applyBorder="1"/>
    <xf numFmtId="2" fontId="152" fillId="53" borderId="7" xfId="0" applyNumberFormat="1" applyFont="1" applyFill="1" applyBorder="1"/>
    <xf numFmtId="2" fontId="152" fillId="53" borderId="19" xfId="0" applyNumberFormat="1" applyFont="1" applyFill="1" applyBorder="1"/>
    <xf numFmtId="2" fontId="152" fillId="53" borderId="28" xfId="0" applyNumberFormat="1" applyFont="1" applyFill="1" applyBorder="1"/>
    <xf numFmtId="3" fontId="25" fillId="12" borderId="5" xfId="228" applyNumberFormat="1" applyFont="1" applyBorder="1"/>
    <xf numFmtId="2" fontId="20" fillId="12" borderId="5" xfId="228" applyNumberFormat="1" applyFont="1" applyBorder="1"/>
    <xf numFmtId="0" fontId="20" fillId="12" borderId="5" xfId="302" applyFont="1" applyBorder="1"/>
    <xf numFmtId="22" fontId="20" fillId="12" borderId="5" xfId="302" applyNumberFormat="1" applyFont="1" applyBorder="1"/>
    <xf numFmtId="0" fontId="0" fillId="0" borderId="18" xfId="0" applyBorder="1" applyAlignment="1">
      <alignment wrapText="1"/>
    </xf>
    <xf numFmtId="0" fontId="0" fillId="0" borderId="29" xfId="0" applyBorder="1" applyAlignment="1">
      <alignment horizontal="center" vertical="center"/>
    </xf>
    <xf numFmtId="2" fontId="25" fillId="0" borderId="5" xfId="41" applyNumberFormat="1" applyFont="1" applyFill="1" applyBorder="1" applyAlignment="1">
      <alignment horizontal="right"/>
    </xf>
    <xf numFmtId="0" fontId="25" fillId="0" borderId="5" xfId="41" applyFont="1" applyFill="1" applyBorder="1" applyAlignment="1">
      <alignment horizontal="right"/>
    </xf>
    <xf numFmtId="10" fontId="25" fillId="12" borderId="5" xfId="208" applyNumberFormat="1" applyFont="1" applyFill="1" applyBorder="1"/>
    <xf numFmtId="17" fontId="20" fillId="12" borderId="5" xfId="228" applyNumberFormat="1" applyFont="1" applyBorder="1"/>
    <xf numFmtId="14" fontId="20" fillId="12" borderId="5" xfId="302" applyNumberFormat="1" applyFont="1" applyBorder="1"/>
    <xf numFmtId="4" fontId="25" fillId="43" borderId="5" xfId="41" applyNumberFormat="1" applyFont="1" applyFill="1" applyBorder="1"/>
    <xf numFmtId="14" fontId="20" fillId="12" borderId="5" xfId="41" applyNumberFormat="1" applyFont="1" applyBorder="1"/>
    <xf numFmtId="0" fontId="153" fillId="0" borderId="5" xfId="0" applyFont="1" applyBorder="1" applyAlignment="1">
      <alignment vertical="center"/>
    </xf>
    <xf numFmtId="0" fontId="153" fillId="0" borderId="5" xfId="0" applyFont="1" applyBorder="1" applyAlignment="1">
      <alignment vertical="center" wrapText="1"/>
    </xf>
    <xf numFmtId="14" fontId="153" fillId="0" borderId="5" xfId="0" applyNumberFormat="1" applyFont="1" applyBorder="1" applyAlignment="1">
      <alignment horizontal="center" vertical="center"/>
    </xf>
    <xf numFmtId="14" fontId="148" fillId="0" borderId="5" xfId="0" applyNumberFormat="1" applyFont="1" applyBorder="1" applyAlignment="1">
      <alignment horizontal="center" vertical="center"/>
    </xf>
    <xf numFmtId="0" fontId="148" fillId="0" borderId="5" xfId="0" applyFont="1" applyBorder="1" applyAlignment="1">
      <alignment vertical="center"/>
    </xf>
    <xf numFmtId="0" fontId="148" fillId="0" borderId="5" xfId="0" applyFont="1" applyBorder="1" applyAlignment="1">
      <alignment vertical="center" wrapText="1"/>
    </xf>
    <xf numFmtId="4" fontId="25" fillId="46" borderId="5" xfId="41" applyNumberFormat="1" applyFont="1" applyFill="1" applyBorder="1"/>
    <xf numFmtId="0" fontId="0" fillId="6" borderId="5" xfId="0" applyFill="1" applyBorder="1"/>
    <xf numFmtId="0" fontId="0" fillId="6" borderId="5" xfId="0" applyFill="1" applyBorder="1" applyAlignment="1">
      <alignment vertical="center"/>
    </xf>
    <xf numFmtId="0" fontId="0" fillId="6" borderId="5" xfId="0" applyFill="1" applyBorder="1" applyAlignment="1">
      <alignment vertical="center" wrapText="1"/>
    </xf>
    <xf numFmtId="14" fontId="0" fillId="6" borderId="5" xfId="0" applyNumberFormat="1" applyFill="1" applyBorder="1" applyAlignment="1">
      <alignment horizontal="center" vertical="center"/>
    </xf>
    <xf numFmtId="0" fontId="0" fillId="6" borderId="5" xfId="0" applyFill="1" applyBorder="1" applyAlignment="1">
      <alignment wrapText="1"/>
    </xf>
    <xf numFmtId="0" fontId="118" fillId="2" borderId="1" xfId="2" applyFont="1" applyFill="1" applyBorder="1" applyAlignment="1">
      <alignment horizontal="left"/>
    </xf>
    <xf numFmtId="186" fontId="25" fillId="47" borderId="5" xfId="228" applyNumberFormat="1" applyFont="1" applyFill="1" applyBorder="1" applyAlignment="1">
      <alignment horizontal="center"/>
    </xf>
    <xf numFmtId="166" fontId="23" fillId="54" borderId="0" xfId="4" applyNumberFormat="1" applyFont="1" applyFill="1"/>
    <xf numFmtId="4" fontId="31" fillId="18" borderId="0" xfId="203" applyFont="1" applyFill="1" applyAlignment="1">
      <alignment horizontal="center"/>
    </xf>
    <xf numFmtId="0" fontId="23" fillId="54" borderId="0" xfId="5" applyFont="1" applyFill="1"/>
    <xf numFmtId="172" fontId="36" fillId="48" borderId="5" xfId="140" applyNumberFormat="1" applyFont="1" applyFill="1" applyBorder="1" applyAlignment="1">
      <alignment horizontal="center" vertical="center"/>
    </xf>
    <xf numFmtId="164" fontId="1" fillId="6" borderId="0" xfId="359" applyFont="1" applyFill="1"/>
    <xf numFmtId="0" fontId="0" fillId="0" borderId="30" xfId="0" applyBorder="1" applyAlignment="1">
      <alignment horizontal="center" vertical="center"/>
    </xf>
    <xf numFmtId="0" fontId="1" fillId="0" borderId="25" xfId="284" applyBorder="1" applyAlignment="1">
      <alignment horizontal="center"/>
    </xf>
    <xf numFmtId="0" fontId="0" fillId="55" borderId="5" xfId="0" applyFill="1" applyBorder="1" applyAlignment="1">
      <alignment horizontal="center" vertical="center"/>
    </xf>
    <xf numFmtId="171" fontId="1" fillId="0" borderId="0" xfId="347" applyNumberFormat="1" applyAlignment="1">
      <alignment vertical="center" wrapText="1"/>
    </xf>
    <xf numFmtId="0" fontId="0" fillId="0" borderId="18" xfId="0" applyBorder="1"/>
    <xf numFmtId="0" fontId="52" fillId="0" borderId="0" xfId="5" applyFont="1"/>
    <xf numFmtId="0" fontId="142" fillId="0" borderId="0" xfId="5" applyFont="1"/>
    <xf numFmtId="179" fontId="64" fillId="43" borderId="5" xfId="284" applyNumberFormat="1" applyFont="1" applyFill="1" applyBorder="1"/>
    <xf numFmtId="178" fontId="65" fillId="44" borderId="5" xfId="284" applyNumberFormat="1" applyFont="1" applyFill="1" applyBorder="1"/>
    <xf numFmtId="0" fontId="154" fillId="0" borderId="0" xfId="5" applyFont="1"/>
    <xf numFmtId="0" fontId="24" fillId="43" borderId="0" xfId="5" applyFont="1" applyFill="1"/>
    <xf numFmtId="0" fontId="29" fillId="43" borderId="0" xfId="5" applyFont="1" applyFill="1"/>
    <xf numFmtId="0" fontId="1" fillId="0" borderId="21" xfId="284" applyBorder="1" applyAlignment="1">
      <alignment vertical="center" wrapText="1"/>
    </xf>
    <xf numFmtId="0" fontId="0" fillId="0" borderId="30" xfId="0" applyBorder="1" applyAlignment="1">
      <alignment vertical="top" wrapText="1"/>
    </xf>
    <xf numFmtId="2" fontId="25" fillId="20" borderId="5" xfId="41" applyNumberFormat="1" applyFont="1" applyFill="1" applyBorder="1"/>
    <xf numFmtId="0" fontId="18" fillId="2" borderId="1" xfId="2" applyFont="1" applyFill="1" applyBorder="1" applyAlignment="1">
      <alignment horizontal="left"/>
    </xf>
    <xf numFmtId="0" fontId="148" fillId="0" borderId="0" xfId="0" applyFont="1"/>
    <xf numFmtId="0" fontId="54" fillId="0" borderId="0" xfId="0" applyFont="1"/>
    <xf numFmtId="0" fontId="148" fillId="0" borderId="0" xfId="0" applyFont="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0" fontId="21" fillId="17" borderId="2" xfId="3" applyFont="1" applyFill="1" applyBorder="1" applyAlignment="1">
      <alignment horizontal="center" vertical="center"/>
    </xf>
    <xf numFmtId="0" fontId="118" fillId="2" borderId="1" xfId="2" applyFont="1" applyFill="1" applyBorder="1" applyAlignment="1">
      <alignment horizontal="center"/>
    </xf>
    <xf numFmtId="0" fontId="0" fillId="0" borderId="5" xfId="0" quotePrefix="1" applyBorder="1" applyAlignment="1">
      <alignment vertical="top" wrapText="1"/>
    </xf>
    <xf numFmtId="177" fontId="25" fillId="12" borderId="5" xfId="208" applyNumberFormat="1" applyFont="1" applyFill="1" applyBorder="1"/>
    <xf numFmtId="14" fontId="25" fillId="12" borderId="5" xfId="228" applyNumberFormat="1" applyFont="1" applyBorder="1"/>
    <xf numFmtId="14" fontId="25" fillId="12" borderId="5" xfId="41" applyNumberFormat="1" applyFont="1" applyBorder="1"/>
    <xf numFmtId="180" fontId="25" fillId="0" borderId="5" xfId="41" applyNumberFormat="1" applyFont="1" applyFill="1" applyBorder="1"/>
    <xf numFmtId="180" fontId="25" fillId="12" borderId="5" xfId="41" applyNumberFormat="1" applyFont="1" applyBorder="1"/>
    <xf numFmtId="180" fontId="24" fillId="0" borderId="0" xfId="5" applyNumberFormat="1" applyFont="1"/>
    <xf numFmtId="0" fontId="20" fillId="12" borderId="5" xfId="41" applyFont="1" applyBorder="1" applyAlignment="1">
      <alignment horizontal="right"/>
    </xf>
    <xf numFmtId="180" fontId="24" fillId="19" borderId="0" xfId="5" applyNumberFormat="1" applyFont="1" applyFill="1"/>
    <xf numFmtId="180" fontId="24" fillId="4" borderId="0" xfId="5" applyNumberFormat="1" applyFont="1" applyFill="1"/>
    <xf numFmtId="180" fontId="25" fillId="0" borderId="5" xfId="228" applyNumberFormat="1" applyFont="1" applyFill="1" applyBorder="1"/>
    <xf numFmtId="180" fontId="20" fillId="12" borderId="5" xfId="41" applyNumberFormat="1" applyFont="1" applyBorder="1"/>
    <xf numFmtId="1" fontId="25" fillId="0" borderId="5" xfId="41" applyNumberFormat="1" applyFont="1" applyFill="1" applyBorder="1" applyAlignment="1">
      <alignment horizontal="center"/>
    </xf>
    <xf numFmtId="2" fontId="24" fillId="0" borderId="0" xfId="5" applyNumberFormat="1" applyFont="1" applyAlignment="1">
      <alignment horizontal="center"/>
    </xf>
    <xf numFmtId="180" fontId="25" fillId="0" borderId="0" xfId="305" applyNumberFormat="1" applyFont="1" applyAlignment="1">
      <alignment vertical="center"/>
    </xf>
    <xf numFmtId="180" fontId="24" fillId="0" borderId="0" xfId="4" applyNumberFormat="1" applyFont="1"/>
    <xf numFmtId="0" fontId="59" fillId="2" borderId="0" xfId="2" applyFont="1" applyFill="1" applyAlignment="1">
      <alignment horizontal="center" vertical="center"/>
    </xf>
    <xf numFmtId="0" fontId="0" fillId="2" borderId="0" xfId="2" applyFont="1" applyFill="1" applyAlignment="1">
      <alignment horizontal="center" vertical="center"/>
    </xf>
    <xf numFmtId="0" fontId="24" fillId="0" borderId="0" xfId="5" applyFont="1" applyAlignment="1">
      <alignment horizontal="center" vertical="center"/>
    </xf>
    <xf numFmtId="180" fontId="25" fillId="0" borderId="5" xfId="208" applyNumberFormat="1" applyFont="1" applyFill="1" applyBorder="1"/>
    <xf numFmtId="187" fontId="25" fillId="39" borderId="5" xfId="203" applyNumberFormat="1" applyFont="1" applyFill="1" applyBorder="1"/>
    <xf numFmtId="187" fontId="25" fillId="0" borderId="5" xfId="41" applyNumberFormat="1" applyFont="1" applyFill="1" applyBorder="1"/>
    <xf numFmtId="0" fontId="0" fillId="0" borderId="5" xfId="0" applyBorder="1" applyAlignment="1">
      <alignment horizontal="left" vertical="center" wrapText="1"/>
    </xf>
    <xf numFmtId="3" fontId="25" fillId="18" borderId="5" xfId="205" applyNumberFormat="1" applyFont="1" applyFill="1" applyBorder="1" applyAlignment="1">
      <alignment horizontal="center"/>
    </xf>
    <xf numFmtId="3" fontId="25" fillId="39" borderId="5" xfId="205" applyNumberFormat="1" applyFont="1" applyFill="1" applyBorder="1" applyAlignment="1">
      <alignment horizontal="center"/>
    </xf>
    <xf numFmtId="193" fontId="25" fillId="18" borderId="5" xfId="208" applyNumberFormat="1" applyFont="1" applyFill="1" applyBorder="1" applyAlignment="1">
      <alignment horizontal="center"/>
    </xf>
    <xf numFmtId="2" fontId="25" fillId="13" borderId="5" xfId="208" applyNumberFormat="1" applyFont="1" applyFill="1" applyBorder="1"/>
    <xf numFmtId="180" fontId="25" fillId="18" borderId="5" xfId="41" applyNumberFormat="1" applyFont="1" applyFill="1" applyBorder="1" applyAlignment="1">
      <alignment horizontal="center"/>
    </xf>
    <xf numFmtId="0" fontId="143" fillId="0" borderId="5" xfId="0" applyFont="1" applyBorder="1" applyAlignment="1">
      <alignment vertical="top" wrapText="1"/>
    </xf>
    <xf numFmtId="0" fontId="143" fillId="0" borderId="5" xfId="0" applyFont="1" applyBorder="1" applyAlignment="1">
      <alignment vertical="center" wrapText="1"/>
    </xf>
    <xf numFmtId="166" fontId="24" fillId="6" borderId="0" xfId="4" applyNumberFormat="1" applyFont="1" applyFill="1"/>
    <xf numFmtId="0" fontId="143" fillId="0" borderId="5" xfId="0" applyFont="1" applyBorder="1" applyAlignment="1">
      <alignment vertical="center"/>
    </xf>
    <xf numFmtId="0" fontId="24" fillId="0" borderId="5" xfId="5" applyFont="1" applyBorder="1"/>
    <xf numFmtId="0" fontId="21" fillId="6" borderId="0" xfId="300" applyFont="1" applyFill="1" applyAlignment="1">
      <alignment horizontal="center" wrapText="1"/>
    </xf>
    <xf numFmtId="43" fontId="25" fillId="4" borderId="5" xfId="228" applyNumberFormat="1" applyFont="1" applyFill="1" applyBorder="1"/>
    <xf numFmtId="0" fontId="20" fillId="0" borderId="5" xfId="3" applyFont="1" applyBorder="1" applyAlignment="1">
      <alignment horizontal="left"/>
    </xf>
    <xf numFmtId="43" fontId="24" fillId="0" borderId="0" xfId="5" applyNumberFormat="1" applyFont="1"/>
    <xf numFmtId="0" fontId="157" fillId="0" borderId="5" xfId="0" applyFont="1" applyBorder="1" applyAlignment="1">
      <alignment vertical="top"/>
    </xf>
    <xf numFmtId="0" fontId="24" fillId="4" borderId="5" xfId="5" applyFont="1" applyFill="1" applyBorder="1"/>
    <xf numFmtId="0" fontId="25" fillId="4" borderId="5" xfId="327" applyFont="1" applyFill="1" applyBorder="1" applyAlignment="1">
      <alignment vertical="center"/>
    </xf>
    <xf numFmtId="0" fontId="24" fillId="6" borderId="5" xfId="5" applyFont="1" applyFill="1" applyBorder="1"/>
    <xf numFmtId="2" fontId="24" fillId="6" borderId="5" xfId="5" applyNumberFormat="1" applyFont="1" applyFill="1" applyBorder="1"/>
    <xf numFmtId="0" fontId="25" fillId="4" borderId="5" xfId="228" applyFont="1" applyFill="1" applyBorder="1"/>
    <xf numFmtId="177" fontId="25" fillId="4" borderId="5" xfId="208" applyNumberFormat="1" applyFont="1" applyFill="1" applyBorder="1"/>
    <xf numFmtId="43" fontId="38" fillId="4" borderId="5" xfId="345" applyNumberFormat="1" applyFont="1" applyFill="1" applyBorder="1" applyAlignment="1">
      <alignment horizontal="right"/>
    </xf>
    <xf numFmtId="0" fontId="20" fillId="0" borderId="0" xfId="5" applyFont="1"/>
    <xf numFmtId="4" fontId="57" fillId="30" borderId="5" xfId="203" applyFont="1" applyFill="1" applyBorder="1" applyAlignment="1">
      <alignment horizontal="center"/>
    </xf>
    <xf numFmtId="0" fontId="26" fillId="0" borderId="0" xfId="327" applyFont="1" applyAlignment="1">
      <alignment horizontal="left"/>
    </xf>
    <xf numFmtId="0" fontId="159" fillId="0" borderId="0" xfId="0" applyFont="1"/>
    <xf numFmtId="44" fontId="24" fillId="0" borderId="0" xfId="5" applyNumberFormat="1" applyFont="1"/>
    <xf numFmtId="0" fontId="85" fillId="44" borderId="39" xfId="284" applyFont="1" applyFill="1" applyBorder="1" applyAlignment="1">
      <alignment horizontal="center" vertical="center"/>
    </xf>
    <xf numFmtId="0" fontId="66" fillId="44" borderId="0" xfId="284" applyFont="1" applyFill="1" applyAlignment="1">
      <alignment vertical="center"/>
    </xf>
    <xf numFmtId="180" fontId="66" fillId="44" borderId="0" xfId="284" applyNumberFormat="1" applyFont="1" applyFill="1" applyAlignment="1">
      <alignment horizontal="center" vertical="center"/>
    </xf>
    <xf numFmtId="180" fontId="66" fillId="44" borderId="22" xfId="284" applyNumberFormat="1" applyFont="1" applyFill="1" applyBorder="1" applyAlignment="1">
      <alignment horizontal="center" vertical="center"/>
    </xf>
    <xf numFmtId="180" fontId="66" fillId="44" borderId="24" xfId="284" applyNumberFormat="1" applyFont="1" applyFill="1" applyBorder="1" applyAlignment="1">
      <alignment horizontal="center" vertical="center"/>
    </xf>
    <xf numFmtId="0" fontId="1" fillId="0" borderId="20" xfId="284" applyBorder="1" applyAlignment="1">
      <alignment horizontal="left"/>
    </xf>
    <xf numFmtId="0" fontId="89" fillId="0" borderId="0" xfId="284" applyFont="1"/>
    <xf numFmtId="164" fontId="65" fillId="6" borderId="0" xfId="284" applyNumberFormat="1" applyFont="1" applyFill="1"/>
    <xf numFmtId="0" fontId="1" fillId="0" borderId="23" xfId="284" applyBorder="1" applyAlignment="1">
      <alignment wrapText="1"/>
    </xf>
    <xf numFmtId="0" fontId="1" fillId="0" borderId="1" xfId="284" applyBorder="1" applyAlignment="1">
      <alignment horizontal="left"/>
    </xf>
    <xf numFmtId="0" fontId="64" fillId="0" borderId="1" xfId="284" applyFont="1" applyBorder="1"/>
    <xf numFmtId="0" fontId="35" fillId="0" borderId="1" xfId="284" applyFont="1" applyBorder="1"/>
    <xf numFmtId="164" fontId="65" fillId="0" borderId="1" xfId="284" applyNumberFormat="1" applyFont="1" applyBorder="1"/>
    <xf numFmtId="0" fontId="1" fillId="6" borderId="20" xfId="284" applyFill="1" applyBorder="1"/>
    <xf numFmtId="171" fontId="36" fillId="0" borderId="21" xfId="284" applyNumberFormat="1" applyFont="1" applyBorder="1" applyAlignment="1">
      <alignment vertical="center"/>
    </xf>
    <xf numFmtId="14" fontId="1" fillId="0" borderId="0" xfId="284" applyNumberFormat="1"/>
    <xf numFmtId="0" fontId="40" fillId="0" borderId="21" xfId="0" applyFont="1" applyBorder="1"/>
    <xf numFmtId="0" fontId="38" fillId="0" borderId="0" xfId="0" applyFont="1" applyAlignment="1" applyProtection="1">
      <alignment vertical="center"/>
      <protection locked="0"/>
    </xf>
    <xf numFmtId="171" fontId="38" fillId="0" borderId="0" xfId="0" applyNumberFormat="1" applyFont="1" applyAlignment="1">
      <alignment horizontal="left"/>
    </xf>
    <xf numFmtId="0" fontId="36" fillId="0" borderId="0" xfId="284" applyFont="1" applyAlignment="1" applyProtection="1">
      <alignment vertical="center" wrapText="1"/>
      <protection locked="0"/>
    </xf>
    <xf numFmtId="0" fontId="38" fillId="0" borderId="0" xfId="284" applyFont="1" applyAlignment="1" applyProtection="1">
      <alignment vertical="center"/>
      <protection locked="0"/>
    </xf>
    <xf numFmtId="0" fontId="36" fillId="0" borderId="0" xfId="284" applyFont="1" applyAlignment="1" applyProtection="1">
      <alignment vertical="center"/>
      <protection locked="0"/>
    </xf>
    <xf numFmtId="171" fontId="36" fillId="0" borderId="0" xfId="0" applyNumberFormat="1" applyFont="1" applyAlignment="1">
      <alignment horizontal="left"/>
    </xf>
    <xf numFmtId="171" fontId="68" fillId="6" borderId="21" xfId="284" applyNumberFormat="1" applyFont="1" applyFill="1" applyBorder="1" applyAlignment="1">
      <alignment vertical="center"/>
    </xf>
    <xf numFmtId="164" fontId="63" fillId="6" borderId="0" xfId="284" applyNumberFormat="1" applyFont="1" applyFill="1"/>
    <xf numFmtId="0" fontId="85" fillId="0" borderId="0" xfId="284" applyFont="1" applyAlignment="1">
      <alignment horizontal="left" vertical="center"/>
    </xf>
    <xf numFmtId="0" fontId="66" fillId="0" borderId="0" xfId="284" applyFont="1" applyAlignment="1">
      <alignment vertical="center"/>
    </xf>
    <xf numFmtId="3" fontId="66" fillId="43" borderId="0" xfId="284" applyNumberFormat="1" applyFont="1" applyFill="1" applyAlignment="1">
      <alignment vertical="center"/>
    </xf>
    <xf numFmtId="179" fontId="64" fillId="44" borderId="0" xfId="284" applyNumberFormat="1" applyFont="1" applyFill="1"/>
    <xf numFmtId="0" fontId="66" fillId="43" borderId="0" xfId="284" applyFont="1" applyFill="1" applyAlignment="1">
      <alignment vertical="center" wrapText="1"/>
    </xf>
    <xf numFmtId="171" fontId="68" fillId="6" borderId="0" xfId="284" applyNumberFormat="1" applyFont="1" applyFill="1" applyAlignment="1">
      <alignment vertical="center"/>
    </xf>
    <xf numFmtId="0" fontId="85" fillId="0" borderId="0" xfId="284" applyFont="1" applyAlignment="1">
      <alignment vertical="center"/>
    </xf>
    <xf numFmtId="0" fontId="66" fillId="43" borderId="0" xfId="284" applyFont="1" applyFill="1" applyAlignment="1">
      <alignment horizontal="center" vertical="center"/>
    </xf>
    <xf numFmtId="0" fontId="16" fillId="6" borderId="25" xfId="138" applyFill="1" applyBorder="1"/>
    <xf numFmtId="171" fontId="56" fillId="44" borderId="5" xfId="284" applyNumberFormat="1" applyFont="1" applyFill="1" applyBorder="1" applyAlignment="1">
      <alignment vertical="center"/>
    </xf>
    <xf numFmtId="10" fontId="56" fillId="44" borderId="5" xfId="285" applyNumberFormat="1" applyFont="1" applyFill="1" applyBorder="1" applyAlignment="1">
      <alignment vertical="center"/>
    </xf>
    <xf numFmtId="164" fontId="1" fillId="18" borderId="5" xfId="278" applyNumberFormat="1" applyFill="1" applyBorder="1" applyAlignment="1">
      <alignment horizontal="center" vertical="top"/>
    </xf>
    <xf numFmtId="164" fontId="56" fillId="6" borderId="0" xfId="284" applyNumberFormat="1" applyFont="1" applyFill="1" applyAlignment="1">
      <alignment vertical="center"/>
    </xf>
    <xf numFmtId="164" fontId="50" fillId="23" borderId="0" xfId="103" applyNumberFormat="1" applyAlignment="1">
      <alignment vertical="center"/>
    </xf>
    <xf numFmtId="164" fontId="1" fillId="6" borderId="0" xfId="284" applyNumberFormat="1" applyFill="1"/>
    <xf numFmtId="164" fontId="36" fillId="43" borderId="5" xfId="278" applyNumberFormat="1" applyFont="1" applyFill="1" applyBorder="1" applyAlignment="1">
      <alignment horizontal="center" vertical="top"/>
    </xf>
    <xf numFmtId="164" fontId="49" fillId="6" borderId="0" xfId="278" applyNumberFormat="1" applyFont="1" applyFill="1" applyAlignment="1">
      <alignment vertical="center"/>
    </xf>
    <xf numFmtId="164" fontId="49" fillId="23" borderId="0" xfId="103" applyNumberFormat="1" applyFont="1" applyAlignment="1">
      <alignment vertical="center"/>
    </xf>
    <xf numFmtId="164" fontId="49" fillId="6" borderId="0" xfId="278" applyNumberFormat="1" applyFont="1" applyFill="1" applyAlignment="1" applyProtection="1">
      <alignment vertical="center"/>
      <protection locked="0"/>
    </xf>
    <xf numFmtId="164" fontId="1" fillId="43" borderId="5" xfId="356" applyNumberFormat="1" applyFill="1" applyBorder="1"/>
    <xf numFmtId="164" fontId="25" fillId="15" borderId="5" xfId="40" applyNumberFormat="1" applyFont="1" applyBorder="1"/>
    <xf numFmtId="164" fontId="56" fillId="6" borderId="0" xfId="278" applyNumberFormat="1" applyFont="1" applyFill="1" applyAlignment="1">
      <alignment vertical="center"/>
    </xf>
    <xf numFmtId="164" fontId="1" fillId="18" borderId="5" xfId="313" applyNumberFormat="1" applyFill="1" applyBorder="1"/>
    <xf numFmtId="0" fontId="20" fillId="0" borderId="5" xfId="201" applyFont="1" applyBorder="1" applyAlignment="1">
      <alignment horizontal="left"/>
    </xf>
    <xf numFmtId="0" fontId="25" fillId="0" borderId="5" xfId="201" applyFont="1" applyBorder="1" applyAlignment="1">
      <alignment vertical="center"/>
    </xf>
    <xf numFmtId="180" fontId="25" fillId="12" borderId="5" xfId="228" applyNumberFormat="1" applyFont="1" applyBorder="1"/>
    <xf numFmtId="0" fontId="20" fillId="0" borderId="0" xfId="327" applyFont="1" applyAlignment="1">
      <alignment vertical="center" wrapText="1"/>
    </xf>
    <xf numFmtId="2" fontId="25" fillId="0" borderId="0" xfId="228" applyNumberFormat="1" applyFont="1" applyFill="1" applyBorder="1"/>
    <xf numFmtId="2" fontId="25" fillId="0" borderId="0" xfId="327" applyNumberFormat="1" applyFont="1" applyAlignment="1">
      <alignment vertical="center"/>
    </xf>
    <xf numFmtId="2" fontId="20" fillId="0" borderId="0" xfId="327" applyNumberFormat="1" applyFont="1" applyAlignment="1">
      <alignment vertical="center"/>
    </xf>
    <xf numFmtId="1" fontId="25" fillId="12" borderId="5" xfId="228" applyNumberFormat="1" applyFont="1" applyBorder="1"/>
    <xf numFmtId="1" fontId="24" fillId="0" borderId="0" xfId="5" applyNumberFormat="1" applyFont="1"/>
    <xf numFmtId="2" fontId="25" fillId="0" borderId="29" xfId="41" applyNumberFormat="1" applyFont="1" applyFill="1" applyBorder="1"/>
    <xf numFmtId="1" fontId="25" fillId="0" borderId="7" xfId="41" applyNumberFormat="1" applyFont="1" applyFill="1" applyBorder="1"/>
    <xf numFmtId="0" fontId="25" fillId="0" borderId="7" xfId="41" applyFont="1" applyFill="1" applyBorder="1"/>
    <xf numFmtId="2" fontId="25" fillId="0" borderId="29" xfId="41" applyNumberFormat="1" applyFont="1" applyFill="1" applyBorder="1" applyAlignment="1">
      <alignment horizontal="left" indent="4"/>
    </xf>
    <xf numFmtId="0" fontId="20" fillId="0" borderId="5" xfId="3" applyFont="1" applyBorder="1"/>
    <xf numFmtId="0" fontId="20" fillId="0" borderId="5" xfId="3" applyFont="1" applyBorder="1" applyAlignment="1">
      <alignment vertical="center"/>
    </xf>
    <xf numFmtId="0" fontId="25" fillId="0" borderId="5" xfId="3" applyFont="1" applyBorder="1" applyAlignment="1">
      <alignment vertical="center"/>
    </xf>
    <xf numFmtId="0" fontId="20" fillId="0" borderId="5" xfId="327" applyFont="1" applyBorder="1"/>
    <xf numFmtId="0" fontId="20" fillId="12" borderId="5" xfId="228" applyFont="1" applyBorder="1" applyAlignment="1">
      <alignment horizontal="center" vertical="center"/>
    </xf>
    <xf numFmtId="180" fontId="20" fillId="12" borderId="5" xfId="228" applyNumberFormat="1" applyFont="1" applyBorder="1" applyAlignment="1">
      <alignment horizontal="center" vertical="center"/>
    </xf>
    <xf numFmtId="0" fontId="20" fillId="12" borderId="5" xfId="314" applyFont="1" applyBorder="1" applyAlignment="1">
      <alignment horizontal="center"/>
    </xf>
    <xf numFmtId="17" fontId="20" fillId="12" borderId="5" xfId="228" applyNumberFormat="1" applyFont="1" applyBorder="1" applyAlignment="1">
      <alignment horizontal="center"/>
    </xf>
    <xf numFmtId="0" fontId="20" fillId="12" borderId="5" xfId="228" applyFont="1" applyBorder="1" applyAlignment="1">
      <alignment horizontal="center"/>
    </xf>
    <xf numFmtId="14" fontId="20" fillId="12" borderId="5" xfId="228" applyNumberFormat="1" applyFont="1" applyBorder="1" applyAlignment="1">
      <alignment horizontal="center"/>
    </xf>
    <xf numFmtId="0" fontId="20" fillId="12" borderId="5" xfId="228" applyFont="1" applyBorder="1" applyAlignment="1">
      <alignment vertical="center"/>
    </xf>
    <xf numFmtId="14" fontId="20" fillId="12" borderId="5" xfId="228" applyNumberFormat="1" applyFont="1" applyBorder="1"/>
    <xf numFmtId="0" fontId="92" fillId="0" borderId="0" xfId="284" applyFont="1" applyProtection="1">
      <protection locked="0"/>
    </xf>
    <xf numFmtId="0" fontId="36" fillId="0" borderId="0" xfId="284" applyFont="1"/>
    <xf numFmtId="2" fontId="20" fillId="0" borderId="0" xfId="425" applyNumberFormat="1" applyFont="1" applyAlignment="1">
      <alignment horizontal="center" vertical="center"/>
    </xf>
    <xf numFmtId="0" fontId="157" fillId="0" borderId="5" xfId="0" quotePrefix="1" applyFont="1" applyBorder="1" applyAlignment="1">
      <alignment vertical="top" wrapText="1"/>
    </xf>
    <xf numFmtId="0" fontId="0" fillId="6" borderId="5" xfId="0" applyFill="1" applyBorder="1" applyAlignment="1">
      <alignment vertical="top" wrapText="1"/>
    </xf>
    <xf numFmtId="0" fontId="161" fillId="0" borderId="5" xfId="0" applyFont="1" applyBorder="1" applyAlignment="1">
      <alignment vertical="center" wrapText="1"/>
    </xf>
    <xf numFmtId="0" fontId="161" fillId="0" borderId="5" xfId="0" applyFont="1" applyBorder="1"/>
    <xf numFmtId="194" fontId="36" fillId="43" borderId="5" xfId="284" applyNumberFormat="1" applyFont="1" applyFill="1" applyBorder="1" applyAlignment="1">
      <alignment horizontal="center" vertical="top"/>
    </xf>
    <xf numFmtId="0" fontId="24" fillId="39" borderId="5" xfId="6" applyFont="1" applyFill="1" applyBorder="1" applyAlignment="1">
      <alignment horizontal="left" vertical="center"/>
    </xf>
    <xf numFmtId="3" fontId="66" fillId="47" borderId="20" xfId="284" applyNumberFormat="1" applyFont="1" applyFill="1" applyBorder="1" applyAlignment="1">
      <alignment vertical="center"/>
    </xf>
    <xf numFmtId="0" fontId="66" fillId="47" borderId="0" xfId="284" applyFont="1" applyFill="1" applyAlignment="1">
      <alignment vertical="center" wrapText="1"/>
    </xf>
    <xf numFmtId="179" fontId="86" fillId="47" borderId="36" xfId="284" applyNumberFormat="1" applyFont="1" applyFill="1" applyBorder="1"/>
    <xf numFmtId="0" fontId="24" fillId="46" borderId="5" xfId="5" applyFont="1" applyFill="1" applyBorder="1"/>
    <xf numFmtId="1" fontId="24" fillId="46" borderId="5" xfId="5" applyNumberFormat="1" applyFont="1" applyFill="1" applyBorder="1"/>
    <xf numFmtId="0" fontId="161" fillId="0" borderId="0" xfId="0" applyFont="1"/>
    <xf numFmtId="0" fontId="0" fillId="0" borderId="5" xfId="0" applyBorder="1" applyAlignment="1">
      <alignment horizontal="left" vertical="top" wrapText="1"/>
    </xf>
    <xf numFmtId="0" fontId="0" fillId="0" borderId="66" xfId="0" applyBorder="1" applyAlignment="1">
      <alignment vertical="top" wrapText="1"/>
    </xf>
    <xf numFmtId="0" fontId="24" fillId="3" borderId="5" xfId="5" applyFont="1" applyFill="1" applyBorder="1"/>
    <xf numFmtId="0" fontId="0" fillId="0" borderId="5" xfId="0" applyBorder="1" applyAlignment="1">
      <alignment horizontal="left" vertical="top"/>
    </xf>
    <xf numFmtId="0" fontId="38" fillId="5" borderId="0" xfId="52" applyFont="1" applyFill="1"/>
    <xf numFmtId="0" fontId="164" fillId="0" borderId="5" xfId="53" applyFont="1" applyBorder="1"/>
    <xf numFmtId="0" fontId="165" fillId="8" borderId="0" xfId="0" applyFont="1" applyFill="1"/>
    <xf numFmtId="172" fontId="166" fillId="6" borderId="14" xfId="284" applyNumberFormat="1" applyFont="1" applyFill="1" applyBorder="1" applyAlignment="1">
      <alignment horizontal="center" vertical="top"/>
    </xf>
    <xf numFmtId="172" fontId="166" fillId="6" borderId="15" xfId="284" applyNumberFormat="1" applyFont="1" applyFill="1" applyBorder="1" applyAlignment="1">
      <alignment horizontal="center" vertical="top"/>
    </xf>
    <xf numFmtId="172" fontId="166" fillId="6" borderId="16" xfId="284" applyNumberFormat="1" applyFont="1" applyFill="1" applyBorder="1" applyAlignment="1">
      <alignment horizontal="center" vertical="top"/>
    </xf>
    <xf numFmtId="0" fontId="167" fillId="0" borderId="27" xfId="284" applyFont="1" applyBorder="1" applyAlignment="1">
      <alignment vertical="center"/>
    </xf>
    <xf numFmtId="0" fontId="168" fillId="0" borderId="15" xfId="284" applyFont="1" applyBorder="1" applyAlignment="1">
      <alignment vertical="center"/>
    </xf>
    <xf numFmtId="0" fontId="168" fillId="0" borderId="16" xfId="284" applyFont="1" applyBorder="1" applyAlignment="1">
      <alignment vertical="center"/>
    </xf>
    <xf numFmtId="0" fontId="169" fillId="0" borderId="22" xfId="284" applyFont="1" applyBorder="1"/>
    <xf numFmtId="164" fontId="170" fillId="0" borderId="0" xfId="284" applyNumberFormat="1" applyFont="1"/>
    <xf numFmtId="0" fontId="171" fillId="6" borderId="0" xfId="284" applyFont="1" applyFill="1"/>
    <xf numFmtId="0" fontId="171" fillId="6" borderId="0" xfId="138" applyFont="1" applyFill="1"/>
    <xf numFmtId="0" fontId="172" fillId="0" borderId="0" xfId="284" applyFont="1"/>
    <xf numFmtId="0" fontId="169" fillId="6" borderId="21" xfId="284" applyFont="1" applyFill="1" applyBorder="1"/>
    <xf numFmtId="0" fontId="169" fillId="6" borderId="0" xfId="284" applyFont="1" applyFill="1"/>
    <xf numFmtId="164" fontId="175" fillId="44" borderId="5" xfId="284" applyNumberFormat="1" applyFont="1" applyFill="1" applyBorder="1" applyProtection="1">
      <protection locked="0"/>
    </xf>
    <xf numFmtId="171" fontId="176" fillId="23" borderId="0" xfId="103" applyFont="1" applyAlignment="1">
      <alignment vertical="center"/>
    </xf>
    <xf numFmtId="171" fontId="177" fillId="6" borderId="0" xfId="284" applyNumberFormat="1" applyFont="1" applyFill="1" applyAlignment="1">
      <alignment vertical="center"/>
    </xf>
    <xf numFmtId="0" fontId="171" fillId="0" borderId="0" xfId="348" applyFont="1"/>
    <xf numFmtId="171" fontId="178" fillId="23" borderId="0" xfId="103" applyFont="1" applyAlignment="1">
      <alignment vertical="center"/>
    </xf>
    <xf numFmtId="171" fontId="177" fillId="6" borderId="0" xfId="103" applyFont="1" applyFill="1" applyAlignment="1">
      <alignment vertical="center"/>
    </xf>
    <xf numFmtId="0" fontId="171" fillId="0" borderId="0" xfId="169" applyFont="1" applyAlignment="1" applyProtection="1">
      <alignment vertical="center"/>
      <protection hidden="1"/>
    </xf>
    <xf numFmtId="0" fontId="171" fillId="0" borderId="0" xfId="125" applyFont="1" applyProtection="1">
      <protection hidden="1"/>
    </xf>
    <xf numFmtId="170" fontId="38" fillId="0" borderId="30" xfId="353" applyFont="1" applyBorder="1"/>
    <xf numFmtId="180" fontId="38" fillId="0" borderId="30" xfId="355" applyNumberFormat="1" applyFont="1" applyBorder="1"/>
    <xf numFmtId="185" fontId="177" fillId="0" borderId="30" xfId="353" applyNumberFormat="1" applyFont="1" applyBorder="1"/>
    <xf numFmtId="180" fontId="177" fillId="0" borderId="30" xfId="355" applyNumberFormat="1" applyFont="1" applyBorder="1"/>
    <xf numFmtId="0" fontId="179" fillId="0" borderId="0" xfId="3" applyFont="1" applyAlignment="1">
      <alignment vertical="center"/>
    </xf>
    <xf numFmtId="0" fontId="180" fillId="0" borderId="0" xfId="5" applyFont="1"/>
    <xf numFmtId="175" fontId="181" fillId="0" borderId="0" xfId="0" applyNumberFormat="1" applyFont="1" applyAlignment="1">
      <alignment horizontal="right"/>
    </xf>
    <xf numFmtId="49" fontId="36" fillId="0" borderId="0" xfId="0" applyNumberFormat="1" applyFont="1" applyAlignment="1">
      <alignment vertical="top"/>
    </xf>
    <xf numFmtId="0" fontId="148" fillId="0" borderId="0" xfId="0" applyFont="1" applyAlignment="1">
      <alignment horizontal="left"/>
    </xf>
    <xf numFmtId="49" fontId="1" fillId="12" borderId="18" xfId="228" applyNumberFormat="1" applyBorder="1" applyAlignment="1">
      <alignment horizontal="center"/>
    </xf>
    <xf numFmtId="49" fontId="1" fillId="12" borderId="41" xfId="228" applyNumberFormat="1" applyBorder="1" applyAlignment="1">
      <alignment horizontal="center"/>
    </xf>
    <xf numFmtId="49" fontId="1" fillId="12" borderId="19" xfId="228" applyNumberFormat="1" applyBorder="1" applyAlignment="1">
      <alignment horizontal="center"/>
    </xf>
    <xf numFmtId="0" fontId="40" fillId="0" borderId="18" xfId="210" applyFont="1" applyBorder="1" applyAlignment="1">
      <alignment horizontal="center" vertical="center" wrapText="1"/>
    </xf>
    <xf numFmtId="0" fontId="23" fillId="0" borderId="29" xfId="5" applyFont="1" applyBorder="1" applyAlignment="1">
      <alignment horizontal="center" wrapText="1"/>
    </xf>
    <xf numFmtId="0" fontId="23" fillId="0" borderId="7" xfId="5" applyFont="1" applyBorder="1" applyAlignment="1">
      <alignment horizontal="center" wrapText="1"/>
    </xf>
    <xf numFmtId="0" fontId="23" fillId="0" borderId="44" xfId="5" applyFont="1" applyBorder="1" applyAlignment="1">
      <alignment horizontal="center" wrapText="1"/>
    </xf>
    <xf numFmtId="0" fontId="23" fillId="0" borderId="46" xfId="5" applyFont="1" applyBorder="1" applyAlignment="1">
      <alignment horizontal="center" wrapText="1"/>
    </xf>
    <xf numFmtId="0" fontId="20" fillId="39" borderId="5" xfId="228" applyFont="1" applyFill="1" applyBorder="1"/>
    <xf numFmtId="0" fontId="0" fillId="6" borderId="5" xfId="0" applyFill="1" applyBorder="1" applyAlignment="1">
      <alignment horizontal="center" vertical="center"/>
    </xf>
    <xf numFmtId="14" fontId="0" fillId="6" borderId="5" xfId="0" applyNumberFormat="1" applyFill="1" applyBorder="1" applyAlignment="1">
      <alignment horizontal="center"/>
    </xf>
    <xf numFmtId="0" fontId="20" fillId="0" borderId="0" xfId="425" applyFont="1" applyAlignment="1">
      <alignment horizontal="center" vertical="center"/>
    </xf>
    <xf numFmtId="10" fontId="25" fillId="13" borderId="5" xfId="203" applyNumberFormat="1" applyFont="1" applyBorder="1"/>
    <xf numFmtId="0" fontId="0" fillId="6" borderId="30" xfId="0" applyFill="1" applyBorder="1" applyAlignment="1">
      <alignment horizontal="center" vertical="center"/>
    </xf>
    <xf numFmtId="164" fontId="64" fillId="43" borderId="18" xfId="284" applyNumberFormat="1" applyFont="1" applyFill="1" applyBorder="1"/>
    <xf numFmtId="164" fontId="65" fillId="44" borderId="18" xfId="284" applyNumberFormat="1" applyFont="1" applyFill="1" applyBorder="1"/>
    <xf numFmtId="0" fontId="1" fillId="0" borderId="45" xfId="284" applyBorder="1"/>
    <xf numFmtId="164" fontId="1" fillId="44" borderId="18" xfId="284" applyNumberFormat="1" applyFill="1" applyBorder="1"/>
    <xf numFmtId="164" fontId="64" fillId="46" borderId="18" xfId="284" applyNumberFormat="1" applyFont="1" applyFill="1" applyBorder="1"/>
    <xf numFmtId="2" fontId="0" fillId="6" borderId="5" xfId="0" applyNumberFormat="1" applyFill="1" applyBorder="1" applyAlignment="1">
      <alignment vertical="center"/>
    </xf>
    <xf numFmtId="0" fontId="143" fillId="0" borderId="5" xfId="0" applyFont="1" applyBorder="1" applyAlignment="1">
      <alignment horizontal="left" vertical="center"/>
    </xf>
    <xf numFmtId="0" fontId="143" fillId="0" borderId="5" xfId="0" applyFont="1" applyBorder="1" applyAlignment="1">
      <alignment horizontal="center" vertical="center"/>
    </xf>
    <xf numFmtId="0" fontId="143" fillId="0" borderId="5" xfId="0" applyFont="1" applyBorder="1" applyAlignment="1">
      <alignment horizontal="left" vertical="center" wrapText="1"/>
    </xf>
    <xf numFmtId="0" fontId="25" fillId="12" borderId="0" xfId="41" applyFont="1" applyAlignment="1">
      <alignment horizontal="center"/>
    </xf>
    <xf numFmtId="15" fontId="25" fillId="12" borderId="0" xfId="41" applyNumberFormat="1" applyFont="1" applyAlignment="1">
      <alignment horizontal="center"/>
    </xf>
    <xf numFmtId="0" fontId="25" fillId="12" borderId="0" xfId="41" applyNumberFormat="1" applyFont="1" applyAlignment="1">
      <alignment horizontal="center"/>
    </xf>
    <xf numFmtId="0" fontId="23" fillId="6" borderId="14" xfId="0" applyFont="1" applyFill="1" applyBorder="1" applyAlignment="1">
      <alignment horizontal="center" wrapText="1"/>
    </xf>
    <xf numFmtId="0" fontId="23" fillId="6" borderId="15" xfId="0" applyFont="1" applyFill="1" applyBorder="1" applyAlignment="1">
      <alignment horizontal="center" wrapText="1"/>
    </xf>
    <xf numFmtId="0" fontId="23" fillId="6" borderId="16" xfId="0" applyFont="1" applyFill="1" applyBorder="1" applyAlignment="1">
      <alignment horizontal="center" wrapText="1"/>
    </xf>
    <xf numFmtId="0" fontId="23" fillId="0" borderId="18" xfId="9" applyFont="1" applyBorder="1" applyAlignment="1">
      <alignment horizontal="left"/>
    </xf>
    <xf numFmtId="0" fontId="23" fillId="0" borderId="19" xfId="9" applyFont="1" applyBorder="1" applyAlignment="1">
      <alignment horizontal="left"/>
    </xf>
    <xf numFmtId="0" fontId="21" fillId="17" borderId="31" xfId="3" applyFont="1" applyFill="1" applyBorder="1" applyAlignment="1">
      <alignment horizontal="center" vertical="center"/>
    </xf>
    <xf numFmtId="0" fontId="148" fillId="0" borderId="0" xfId="0" applyFont="1" applyAlignment="1">
      <alignment horizontal="center"/>
    </xf>
    <xf numFmtId="0" fontId="21" fillId="0" borderId="5" xfId="3" applyFont="1" applyBorder="1" applyAlignment="1">
      <alignment horizontal="center"/>
    </xf>
    <xf numFmtId="0" fontId="52" fillId="0" borderId="29" xfId="0" applyFont="1" applyBorder="1" applyAlignment="1">
      <alignment horizontal="left" vertical="top" wrapText="1"/>
    </xf>
    <xf numFmtId="0" fontId="52" fillId="0" borderId="30" xfId="0" applyFont="1" applyBorder="1" applyAlignment="1">
      <alignment horizontal="left" vertical="top" wrapText="1"/>
    </xf>
    <xf numFmtId="0" fontId="52" fillId="0" borderId="7" xfId="0" applyFont="1" applyBorder="1" applyAlignment="1">
      <alignment horizontal="left" vertical="top" wrapText="1"/>
    </xf>
    <xf numFmtId="0" fontId="149" fillId="0" borderId="18" xfId="0" applyFont="1" applyBorder="1" applyAlignment="1">
      <alignment horizontal="center"/>
    </xf>
    <xf numFmtId="0" fontId="149" fillId="0" borderId="41" xfId="0" applyFont="1" applyBorder="1" applyAlignment="1">
      <alignment horizontal="center"/>
    </xf>
    <xf numFmtId="0" fontId="149" fillId="0" borderId="19" xfId="0" applyFont="1" applyBorder="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164" fontId="64" fillId="46" borderId="18" xfId="284" applyNumberFormat="1" applyFont="1" applyFill="1" applyBorder="1" applyAlignment="1">
      <alignment horizontal="center"/>
    </xf>
    <xf numFmtId="164" fontId="64" fillId="46" borderId="41" xfId="284" applyNumberFormat="1" applyFont="1" applyFill="1" applyBorder="1" applyAlignment="1">
      <alignment horizontal="center"/>
    </xf>
    <xf numFmtId="164" fontId="64" fillId="46" borderId="19" xfId="284" applyNumberFormat="1" applyFont="1" applyFill="1" applyBorder="1" applyAlignment="1">
      <alignment horizontal="center"/>
    </xf>
    <xf numFmtId="164" fontId="64" fillId="43" borderId="18" xfId="284" applyNumberFormat="1" applyFont="1" applyFill="1" applyBorder="1" applyAlignment="1">
      <alignment horizontal="center"/>
    </xf>
    <xf numFmtId="164" fontId="64" fillId="43" borderId="41" xfId="284" applyNumberFormat="1" applyFont="1" applyFill="1" applyBorder="1" applyAlignment="1">
      <alignment horizontal="center"/>
    </xf>
    <xf numFmtId="164" fontId="64" fillId="43" borderId="19" xfId="284" applyNumberFormat="1" applyFont="1" applyFill="1" applyBorder="1" applyAlignment="1">
      <alignment horizontal="center"/>
    </xf>
    <xf numFmtId="172" fontId="90" fillId="43" borderId="18" xfId="140" applyNumberFormat="1" applyFont="1" applyFill="1" applyBorder="1" applyAlignment="1">
      <alignment horizontal="center" vertical="center"/>
    </xf>
    <xf numFmtId="172" fontId="90" fillId="43" borderId="41" xfId="140" applyNumberFormat="1" applyFont="1" applyFill="1" applyBorder="1" applyAlignment="1">
      <alignment horizontal="center" vertical="center"/>
    </xf>
    <xf numFmtId="172" fontId="90" fillId="43" borderId="19" xfId="140" applyNumberFormat="1" applyFont="1" applyFill="1" applyBorder="1" applyAlignment="1">
      <alignment horizontal="center" vertical="center"/>
    </xf>
    <xf numFmtId="172" fontId="90" fillId="46" borderId="18" xfId="140" applyNumberFormat="1" applyFont="1" applyFill="1" applyBorder="1" applyAlignment="1">
      <alignment horizontal="center" vertical="center"/>
    </xf>
    <xf numFmtId="172" fontId="90" fillId="46" borderId="41" xfId="140" applyNumberFormat="1" applyFont="1" applyFill="1" applyBorder="1" applyAlignment="1">
      <alignment horizontal="center" vertical="center"/>
    </xf>
    <xf numFmtId="172" fontId="90" fillId="46" borderId="19" xfId="140" applyNumberFormat="1" applyFont="1" applyFill="1" applyBorder="1" applyAlignment="1">
      <alignment horizontal="center" vertical="center"/>
    </xf>
    <xf numFmtId="0" fontId="38" fillId="7" borderId="44" xfId="0" applyFont="1" applyFill="1" applyBorder="1" applyAlignment="1">
      <alignment horizontal="center"/>
    </xf>
    <xf numFmtId="0" fontId="38" fillId="7" borderId="25" xfId="0" applyFont="1" applyFill="1" applyBorder="1" applyAlignment="1">
      <alignment horizontal="center"/>
    </xf>
    <xf numFmtId="0" fontId="38" fillId="7" borderId="63" xfId="0" applyFont="1" applyFill="1" applyBorder="1" applyAlignment="1">
      <alignment horizontal="center"/>
    </xf>
    <xf numFmtId="0" fontId="21" fillId="0" borderId="2" xfId="3" applyFont="1" applyBorder="1" applyAlignment="1">
      <alignment horizontal="center" vertical="center"/>
    </xf>
    <xf numFmtId="0" fontId="21" fillId="0" borderId="3" xfId="3" applyFont="1" applyBorder="1" applyAlignment="1">
      <alignment horizontal="center" vertical="center"/>
    </xf>
    <xf numFmtId="0" fontId="21" fillId="0" borderId="4" xfId="3" applyFont="1" applyBorder="1" applyAlignment="1">
      <alignment horizontal="center" vertical="center"/>
    </xf>
    <xf numFmtId="0" fontId="21" fillId="17" borderId="2" xfId="3" applyFont="1" applyFill="1" applyBorder="1" applyAlignment="1">
      <alignment horizontal="center" vertical="center"/>
    </xf>
    <xf numFmtId="0" fontId="21" fillId="17" borderId="3" xfId="3" applyFont="1" applyFill="1" applyBorder="1" applyAlignment="1">
      <alignment horizontal="center" vertical="center"/>
    </xf>
    <xf numFmtId="0" fontId="21" fillId="17" borderId="4" xfId="3" applyFont="1" applyFill="1" applyBorder="1" applyAlignment="1">
      <alignment horizontal="center" vertical="center"/>
    </xf>
    <xf numFmtId="0" fontId="21" fillId="0" borderId="20" xfId="3" applyFont="1" applyBorder="1" applyAlignment="1">
      <alignment horizontal="center"/>
    </xf>
    <xf numFmtId="0" fontId="24" fillId="6" borderId="45" xfId="41" applyFont="1" applyFill="1" applyBorder="1" applyAlignment="1">
      <alignment horizontal="left" vertical="center"/>
    </xf>
    <xf numFmtId="0" fontId="24" fillId="6" borderId="0" xfId="41" applyFont="1" applyFill="1" applyBorder="1" applyAlignment="1">
      <alignment horizontal="left" vertical="center"/>
    </xf>
    <xf numFmtId="0" fontId="118" fillId="2" borderId="1" xfId="2" applyFont="1" applyFill="1" applyBorder="1" applyAlignment="1">
      <alignment horizontal="center"/>
    </xf>
    <xf numFmtId="0" fontId="118" fillId="0" borderId="1" xfId="0" applyFont="1" applyBorder="1" applyAlignment="1">
      <alignment horizontal="center"/>
    </xf>
    <xf numFmtId="0" fontId="40" fillId="0" borderId="5" xfId="210" applyFont="1" applyBorder="1" applyAlignment="1">
      <alignment horizontal="center" vertical="center"/>
    </xf>
    <xf numFmtId="2" fontId="25" fillId="7" borderId="18" xfId="42" applyNumberFormat="1" applyFont="1" applyBorder="1" applyAlignment="1">
      <alignment horizontal="center"/>
    </xf>
    <xf numFmtId="2" fontId="25" fillId="7" borderId="41" xfId="42" applyNumberFormat="1" applyFont="1" applyBorder="1" applyAlignment="1">
      <alignment horizontal="center"/>
    </xf>
    <xf numFmtId="2" fontId="25" fillId="7" borderId="19" xfId="42" applyNumberFormat="1" applyFont="1" applyBorder="1" applyAlignment="1">
      <alignment horizontal="center"/>
    </xf>
    <xf numFmtId="2" fontId="25" fillId="12" borderId="18" xfId="41" applyNumberFormat="1" applyFont="1" applyBorder="1" applyAlignment="1">
      <alignment horizontal="center"/>
    </xf>
    <xf numFmtId="2" fontId="25" fillId="12" borderId="41" xfId="41" applyNumberFormat="1" applyFont="1" applyBorder="1" applyAlignment="1">
      <alignment horizontal="center"/>
    </xf>
    <xf numFmtId="2" fontId="25" fillId="12" borderId="19" xfId="41" applyNumberFormat="1" applyFont="1" applyBorder="1" applyAlignment="1">
      <alignment horizontal="center"/>
    </xf>
    <xf numFmtId="166" fontId="25" fillId="12" borderId="18" xfId="41" applyNumberFormat="1" applyFont="1" applyBorder="1" applyAlignment="1">
      <alignment horizontal="center"/>
    </xf>
    <xf numFmtId="166" fontId="25" fillId="12" borderId="41" xfId="41" applyNumberFormat="1" applyFont="1" applyBorder="1" applyAlignment="1">
      <alignment horizontal="center"/>
    </xf>
    <xf numFmtId="0" fontId="0" fillId="0" borderId="20" xfId="0" applyBorder="1" applyAlignment="1"/>
  </cellXfs>
  <cellStyles count="492">
    <cellStyle name="%" xfId="9" xr:uid="{2D7CDAE8-BB70-4BE4-ABCB-D8E9A774A003}"/>
    <cellStyle name="% 10 2 3" xfId="80" xr:uid="{3B796D6C-3189-45C2-B969-71BDEE1032CA}"/>
    <cellStyle name="% 114" xfId="56" xr:uid="{37264ED4-2946-4F17-92F2-77F382959878}"/>
    <cellStyle name="% 2" xfId="209" xr:uid="{E073102F-6DB5-431A-8046-0AD104ABF066}"/>
    <cellStyle name="% 2 2 2" xfId="77" xr:uid="{0A39A559-25EC-409A-8BA2-B560EA5C6CFD}"/>
    <cellStyle name="% 2 2 2 2 2" xfId="87" xr:uid="{BF977A91-DD09-4EB4-856D-BC470DCF3318}"/>
    <cellStyle name="% 2 2 3" xfId="355" xr:uid="{D86F4D5F-5E5B-430E-A7E8-42ED3682D4AA}"/>
    <cellStyle name="% 2 2 4" xfId="13" xr:uid="{A80C6713-9577-482D-8C9C-CCDFFE05430B}"/>
    <cellStyle name="% 53" xfId="351" xr:uid="{7AEC1BE5-7D68-4B06-B1E8-4266FBFC1691}"/>
    <cellStyle name="%_NGG Opex PCRRP Tables 31 Mar 2009 2 2" xfId="86" xr:uid="{4AD0D83F-5CB1-43C0-B45B-6C36B7CD1E45}"/>
    <cellStyle name="=C:\WINNT\SYSTEM32\COMMAND.COM" xfId="2" xr:uid="{0EF29728-1581-41BB-908B-5FBB84BE42DE}"/>
    <cellStyle name="=C:\WINNT\SYSTEM32\COMMAND.COM 2" xfId="17" xr:uid="{EBB5290F-89D3-44F7-B8D7-A84E6312CF68}"/>
    <cellStyle name="=C:\WINNT\SYSTEM32\COMMAND.COM 2 2" xfId="124" xr:uid="{7E79D126-5569-4B60-A255-A7C2D25CD12C}"/>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227" xr:uid="{8C7CA5BC-95D8-4C88-B7D4-CC12F14B2E6F}"/>
    <cellStyle name="Blank 3" xfId="430" xr:uid="{494F56AB-5223-43F1-A070-F9587604A95E}"/>
    <cellStyle name="Calculations" xfId="45" xr:uid="{83DE157F-A1AD-4355-902D-6DF84E74A7FD}"/>
    <cellStyle name="Calculations 2" xfId="174" xr:uid="{93CE761A-9502-4023-B3A4-C928C06B50A6}"/>
    <cellStyle name="Calculations 2 2" xfId="313" xr:uid="{6F343649-05DA-4DAE-9D93-526B74790182}"/>
    <cellStyle name="Calculations 3" xfId="203" xr:uid="{E7055913-9636-40CF-A3E5-866DA61848E7}"/>
    <cellStyle name="Calculations 3 2" xfId="427" xr:uid="{DCBE0CF8-0C76-4C5C-AB3F-B9403BF95B43}"/>
    <cellStyle name="Comma" xfId="359" builtinId="3"/>
    <cellStyle name="Comma 2" xfId="26" xr:uid="{AFCA54AF-0896-4B87-A63E-7B28145FF21A}"/>
    <cellStyle name="Comma 2 10" xfId="24" xr:uid="{7BB9DCBA-3012-49D4-92D3-44A1A09CA190}"/>
    <cellStyle name="Comma 2 10 2" xfId="218" xr:uid="{0BAFF2AA-4173-4865-9491-0C4C1861D148}"/>
    <cellStyle name="Comma 2 10 2 2" xfId="360" xr:uid="{45083DC9-1934-4169-A17D-33D1F411BEBA}"/>
    <cellStyle name="Comma 2 10 2 2 2" xfId="390" xr:uid="{1E888CFD-60AB-46DC-8FA9-386C58098C99}"/>
    <cellStyle name="Comma 2 10 2 2 2 2" xfId="461" xr:uid="{22FCD093-68CF-4013-B990-8C26D0DFF09E}"/>
    <cellStyle name="Comma 2 10 2 2 3" xfId="431" xr:uid="{5FF6AE6C-B5EB-4F94-AF99-0724E4C4D298}"/>
    <cellStyle name="Comma 2 10 3" xfId="335" xr:uid="{34FB14F1-8553-4E12-8F77-A7FBDD2350BD}"/>
    <cellStyle name="Comma 2 10 3 2" xfId="361" xr:uid="{4812B01D-7C23-4009-9BA4-565A314A447B}"/>
    <cellStyle name="Comma 2 10 3 2 2" xfId="391" xr:uid="{0FE2F997-361F-4780-A46C-F4D2C0385A05}"/>
    <cellStyle name="Comma 2 10 3 2 2 2" xfId="462" xr:uid="{5453FD49-4DF3-46E7-A6C0-2D670746B129}"/>
    <cellStyle name="Comma 2 10 3 2 3" xfId="432" xr:uid="{BEF9242B-7A9D-4B2F-A8B3-87C3327149F2}"/>
    <cellStyle name="Comma 2 10 4" xfId="362" xr:uid="{E9B9D4A1-E485-4DC6-BA1F-613EA8C9CF27}"/>
    <cellStyle name="Comma 2 10 4 2" xfId="392" xr:uid="{FCA2F6BE-477E-43E5-8F09-92D168627CE5}"/>
    <cellStyle name="Comma 2 10 4 2 2" xfId="463" xr:uid="{AE3E142D-6C3D-4791-A58F-BBDCC67750B7}"/>
    <cellStyle name="Comma 2 10 4 3" xfId="433" xr:uid="{06633544-90C1-417A-9BDB-3D1A378661BB}"/>
    <cellStyle name="Comma 2 127" xfId="29" xr:uid="{5556CBC4-60E1-4C00-BD6B-D5CC9DFA8B74}"/>
    <cellStyle name="Comma 2 127 2" xfId="222" xr:uid="{A2490D70-259F-49A8-BAB0-78D79D3A1DB9}"/>
    <cellStyle name="Comma 2 127 2 2" xfId="363" xr:uid="{8BF83B19-EACE-4704-AC2A-D87A58124051}"/>
    <cellStyle name="Comma 2 127 2 2 2" xfId="393" xr:uid="{8FF82B4B-7327-4DBA-BADA-8409CCE7319E}"/>
    <cellStyle name="Comma 2 127 2 2 2 2" xfId="464" xr:uid="{67ED4504-9404-4793-8C02-1B8EDD98513D}"/>
    <cellStyle name="Comma 2 127 2 2 3" xfId="434" xr:uid="{70A1684E-8896-4972-BC5E-72397F14F634}"/>
    <cellStyle name="Comma 2 127 3" xfId="337" xr:uid="{78585B6E-AEA3-4D5A-A666-B365581960FC}"/>
    <cellStyle name="Comma 2 127 3 2" xfId="364" xr:uid="{2293A0A7-DF21-4258-B9EB-43DF063AE41D}"/>
    <cellStyle name="Comma 2 127 3 2 2" xfId="394" xr:uid="{23EB0AE6-55D2-453C-A70D-AEDCF4D32A48}"/>
    <cellStyle name="Comma 2 127 3 2 2 2" xfId="465" xr:uid="{18464FB3-5A9B-4889-A53B-BEE4C44260FC}"/>
    <cellStyle name="Comma 2 127 3 2 3" xfId="435" xr:uid="{8A8E3027-01FE-4AC8-86B0-8AF7A3F396FF}"/>
    <cellStyle name="Comma 2 127 4" xfId="365" xr:uid="{D23A2C23-DA88-4DBF-BCC8-37A4B302E5C0}"/>
    <cellStyle name="Comma 2 127 4 2" xfId="395" xr:uid="{5A1E3EBD-AD4E-4FFA-946B-A5881E9BC91F}"/>
    <cellStyle name="Comma 2 127 4 2 2" xfId="466" xr:uid="{6DC68D15-DAE2-4F42-981E-88E8895010C0}"/>
    <cellStyle name="Comma 2 127 4 3" xfId="436" xr:uid="{1F25B62E-5124-42BF-8F7F-1821BF9D1A10}"/>
    <cellStyle name="Comma 2 2" xfId="88" xr:uid="{FEE32EBF-E36E-474B-8E54-674F36250E0A}"/>
    <cellStyle name="Comma 2 2 2" xfId="252" xr:uid="{90518F17-A466-46B0-AE69-A20E9C103507}"/>
    <cellStyle name="Comma 2 2 2 2" xfId="366" xr:uid="{67CE0B13-8977-4296-B993-B2CF374CD096}"/>
    <cellStyle name="Comma 2 2 2 2 2" xfId="396" xr:uid="{9D1707C9-6553-49F1-B919-3263B5E3BBE2}"/>
    <cellStyle name="Comma 2 2 2 2 2 2" xfId="467" xr:uid="{8906C5A3-35EA-4F94-905A-A28FA7091ACF}"/>
    <cellStyle name="Comma 2 2 2 2 3" xfId="437" xr:uid="{FB106555-D516-4BCC-89AB-CFE25DEFAD40}"/>
    <cellStyle name="Comma 2 2 3" xfId="338" xr:uid="{3FB31E95-2FC1-4CF6-840A-63D24A10F08E}"/>
    <cellStyle name="Comma 2 2 3 2" xfId="367" xr:uid="{CC1AFB14-650E-4CB4-B96F-4FBB6B2EFBA8}"/>
    <cellStyle name="Comma 2 2 3 2 2" xfId="397" xr:uid="{73208495-0D84-444C-88ED-DBFCD5C2FD25}"/>
    <cellStyle name="Comma 2 2 3 2 2 2" xfId="468" xr:uid="{3DA52FE2-AF11-4F9E-A7F0-403FFF2029B2}"/>
    <cellStyle name="Comma 2 2 3 2 3" xfId="438" xr:uid="{EC3FDD45-A4F3-442E-8D2F-9E1FFA7A4B7B}"/>
    <cellStyle name="Comma 2 2 4" xfId="368" xr:uid="{47A11630-9C19-43E9-9C79-CBDE84817583}"/>
    <cellStyle name="Comma 2 2 4 2" xfId="398" xr:uid="{23D39486-54B9-411E-B17A-12A203353B5F}"/>
    <cellStyle name="Comma 2 2 4 2 2" xfId="469" xr:uid="{3820791C-DB64-4FA8-B5C3-DCD5D7A46C4A}"/>
    <cellStyle name="Comma 2 2 4 3" xfId="439" xr:uid="{ADCF962E-B385-4D25-9E76-9F7BD8AD1164}"/>
    <cellStyle name="Comma 2 3" xfId="172" xr:uid="{5BE5AD71-C193-4ADC-BEF9-75A27DD05050}"/>
    <cellStyle name="Comma 2 3 2" xfId="311" xr:uid="{75484805-813C-4534-B991-E1AB5861D3D8}"/>
    <cellStyle name="Comma 2 3 2 2" xfId="369" xr:uid="{8CD01C5A-536A-4E69-B799-BCC2BB4667A9}"/>
    <cellStyle name="Comma 2 3 2 2 2" xfId="399" xr:uid="{87043ACE-E4CB-4086-84C1-6AD10FCEC1C2}"/>
    <cellStyle name="Comma 2 3 2 2 2 2" xfId="470" xr:uid="{EC939604-EFD0-4C72-9FB3-B55F5BB47511}"/>
    <cellStyle name="Comma 2 3 2 2 3" xfId="440" xr:uid="{2B6496AD-A158-45F3-A949-C969A2AB1360}"/>
    <cellStyle name="Comma 2 3 3" xfId="343" xr:uid="{97CCF410-91B3-4958-A45A-8F16D300BF49}"/>
    <cellStyle name="Comma 2 3 3 2" xfId="370" xr:uid="{68D9BE9A-1244-4B1A-B97D-A4AAF2FDEE20}"/>
    <cellStyle name="Comma 2 3 3 2 2" xfId="400" xr:uid="{0EF5C08F-2B49-4E9C-8D93-47B9201CAE21}"/>
    <cellStyle name="Comma 2 3 3 2 2 2" xfId="471" xr:uid="{54AD1CA4-C0F8-4C21-ABF6-C94ED8171D17}"/>
    <cellStyle name="Comma 2 3 3 2 3" xfId="441" xr:uid="{FE973073-D682-408F-92FE-D442FA298008}"/>
    <cellStyle name="Comma 2 3 4" xfId="371" xr:uid="{3DB4A4C0-2A29-478C-AEA4-F198ADA1995A}"/>
    <cellStyle name="Comma 2 3 4 2" xfId="401" xr:uid="{CD499C08-2D69-41BC-AFA1-3FDAF1945CE0}"/>
    <cellStyle name="Comma 2 3 4 2 2" xfId="472" xr:uid="{B639EDBE-EFC9-4074-8D41-94B75A21D4BD}"/>
    <cellStyle name="Comma 2 3 4 3" xfId="442" xr:uid="{AD011AA7-8098-4E65-98F0-80B93AD60909}"/>
    <cellStyle name="Comma 2 4" xfId="220" xr:uid="{2EC2852C-F7DA-4897-9697-0FE3B16A1111}"/>
    <cellStyle name="Comma 2 4 2" xfId="372" xr:uid="{C1C17CD9-B5DF-47AC-88D0-55AE08D706EB}"/>
    <cellStyle name="Comma 2 4 2 2" xfId="402" xr:uid="{62AC6924-B167-473C-85FE-4F2FD44B1A40}"/>
    <cellStyle name="Comma 2 4 2 2 2" xfId="473" xr:uid="{C456AA47-4027-4D34-A6E1-3889A8512B61}"/>
    <cellStyle name="Comma 2 4 2 3" xfId="443" xr:uid="{2E85F0F6-5CC6-4848-9198-86ED2E050D22}"/>
    <cellStyle name="Comma 2 5" xfId="336" xr:uid="{B3C65E4A-8526-4560-B523-16B5E957DFE6}"/>
    <cellStyle name="Comma 2 5 2" xfId="373" xr:uid="{FF105D03-5DED-4C04-AA37-6148B36B37E3}"/>
    <cellStyle name="Comma 2 5 2 2" xfId="403" xr:uid="{8EAA0CB0-CFB7-4F2C-B34F-8D3677F396A0}"/>
    <cellStyle name="Comma 2 5 2 2 2" xfId="474" xr:uid="{D2CAE0DE-5243-4511-89B1-A44A059D069A}"/>
    <cellStyle name="Comma 2 5 2 3" xfId="444" xr:uid="{461C6B56-F694-4588-8018-931780327BD1}"/>
    <cellStyle name="Comma 2 6" xfId="374" xr:uid="{18E68510-9FC4-4D4E-AB55-3B4941595C97}"/>
    <cellStyle name="Comma 2 6 2" xfId="404" xr:uid="{7570A82C-44BE-4F17-ACBE-181E9AA1AD2F}"/>
    <cellStyle name="Comma 2 6 2 2" xfId="475" xr:uid="{549FDD7D-5B7C-4BFB-B36A-870EA3A07F57}"/>
    <cellStyle name="Comma 2 6 3" xfId="445" xr:uid="{855A13A2-7B0D-4A53-858C-C3A0C240998D}"/>
    <cellStyle name="Comma 3" xfId="97" xr:uid="{D3541E11-7C71-4C85-A6BE-9AA44217F5DA}"/>
    <cellStyle name="Comma 3 2" xfId="255" xr:uid="{257B78D5-AC43-460F-B6CF-F6589D72FAA0}"/>
    <cellStyle name="Comma 3 2 2" xfId="375" xr:uid="{3BB0A390-8768-4558-B27D-D45855A051D7}"/>
    <cellStyle name="Comma 3 2 2 2" xfId="405" xr:uid="{FF80F2BA-1780-4FD0-8944-47624B145691}"/>
    <cellStyle name="Comma 3 2 2 2 2" xfId="476" xr:uid="{520E2BD4-5767-46E6-9508-EB8618081C31}"/>
    <cellStyle name="Comma 3 2 2 3" xfId="446" xr:uid="{CF30CD66-93DD-405B-B6D4-836E9B2CAA36}"/>
    <cellStyle name="Comma 3 3" xfId="339" xr:uid="{467BFC50-2651-4E42-B60D-614F8079CA5E}"/>
    <cellStyle name="Comma 3 3 2" xfId="376" xr:uid="{E5F00B20-0238-4E50-B92D-31D30CCEBE46}"/>
    <cellStyle name="Comma 3 3 2 2" xfId="406" xr:uid="{2FB77C2C-6CCE-455F-844A-7030CB8E99F6}"/>
    <cellStyle name="Comma 3 3 2 2 2" xfId="477" xr:uid="{2E83C883-F20B-482C-BB77-20EA0367AD15}"/>
    <cellStyle name="Comma 3 3 2 3" xfId="447" xr:uid="{F44DE03F-7C0E-4AB6-9A31-0DFB92AC2FF4}"/>
    <cellStyle name="Comma 3 4" xfId="377" xr:uid="{501FCD6E-C63A-4578-8C81-16660A2170E9}"/>
    <cellStyle name="Comma 3 4 2" xfId="407" xr:uid="{7F432FB1-A78A-4813-B61F-680FE5699539}"/>
    <cellStyle name="Comma 3 4 2 2" xfId="478" xr:uid="{60B5092B-C206-446C-A1ED-46CB5FE01FCF}"/>
    <cellStyle name="Comma 3 4 3" xfId="448" xr:uid="{D9103DDD-1AC3-4D7C-B7E4-6572CC7CEB0C}"/>
    <cellStyle name="Comma 4" xfId="137" xr:uid="{135E5FAE-A308-4DED-A3D3-9D1F76B15CF2}"/>
    <cellStyle name="Comma 4 2" xfId="146" xr:uid="{A2760165-400E-478B-BF71-E77A50FD0169}"/>
    <cellStyle name="Comma 4 2 2" xfId="286" xr:uid="{B6FC2DF5-F0A5-43F6-A500-ACE269C12992}"/>
    <cellStyle name="Comma 4 2 2 2" xfId="378" xr:uid="{513F05CB-6CEB-4D00-ADA3-146A26014DF7}"/>
    <cellStyle name="Comma 4 2 2 2 2" xfId="408" xr:uid="{4BBA2118-5B9D-468F-8FD1-1BBFA37F3944}"/>
    <cellStyle name="Comma 4 2 2 2 2 2" xfId="479" xr:uid="{1334B516-64E4-46F4-963A-F85EA92D533E}"/>
    <cellStyle name="Comma 4 2 2 2 3" xfId="449" xr:uid="{0769B7AD-B19F-4368-85AA-5554121C83F3}"/>
    <cellStyle name="Comma 4 2 3" xfId="342" xr:uid="{1F8A9465-E898-42B3-9AFE-656F0F27DF0F}"/>
    <cellStyle name="Comma 4 2 3 2" xfId="379" xr:uid="{3B20BD7B-749E-48A7-AB6D-F7CF5577877E}"/>
    <cellStyle name="Comma 4 2 3 2 2" xfId="409" xr:uid="{3A26173D-F952-495C-BED7-4CD1E20B1FC9}"/>
    <cellStyle name="Comma 4 2 3 2 2 2" xfId="480" xr:uid="{C3F34B67-CE1E-4016-A0B2-7E363A429B32}"/>
    <cellStyle name="Comma 4 2 3 2 3" xfId="450" xr:uid="{9C27DD49-01CF-4961-AA5C-C7BFB45D6188}"/>
    <cellStyle name="Comma 4 2 4" xfId="380" xr:uid="{71312752-DAE0-4EA4-A86E-03E7F161D3C8}"/>
    <cellStyle name="Comma 4 2 4 2" xfId="410" xr:uid="{436D6C1E-602A-42DA-8F6F-C5FE069E1193}"/>
    <cellStyle name="Comma 4 2 4 2 2" xfId="481" xr:uid="{9176CB99-50DD-4C10-B417-2B7E672125E2}"/>
    <cellStyle name="Comma 4 2 4 3" xfId="451" xr:uid="{526F1097-FCA5-4352-92D1-B01780D78875}"/>
    <cellStyle name="Comma 4 3" xfId="280" xr:uid="{60E7885D-DD15-4BE6-A693-1ED338F56566}"/>
    <cellStyle name="Comma 4 3 2" xfId="381" xr:uid="{2A70E057-359C-4957-87F6-C4934A822624}"/>
    <cellStyle name="Comma 4 3 2 2" xfId="411" xr:uid="{138977FC-C679-4EC5-B1C7-BFF72AEEEAC8}"/>
    <cellStyle name="Comma 4 3 2 2 2" xfId="482" xr:uid="{F54B441B-B4B3-4218-8D37-76977D896207}"/>
    <cellStyle name="Comma 4 3 2 3" xfId="452" xr:uid="{86A96C3D-465A-4D1A-9481-30E73C3E01B8}"/>
    <cellStyle name="Comma 4 4" xfId="341" xr:uid="{4CEED998-6C00-4282-A632-39B144F695DB}"/>
    <cellStyle name="Comma 4 4 2" xfId="382" xr:uid="{2F1180B9-4FB7-4132-A28F-7848DF3D186C}"/>
    <cellStyle name="Comma 4 4 2 2" xfId="412" xr:uid="{149C735A-2805-4BDA-A2E7-4B678B7F9667}"/>
    <cellStyle name="Comma 4 4 2 2 2" xfId="483" xr:uid="{183CCE48-537F-47B2-B24D-66688FECEF44}"/>
    <cellStyle name="Comma 4 4 2 3" xfId="453" xr:uid="{19CF0742-2A3F-466E-9B2E-893F3B36FE69}"/>
    <cellStyle name="Comma 4 5" xfId="383" xr:uid="{706C6878-D66C-4E46-BE9F-476D6CA6F9D5}"/>
    <cellStyle name="Comma 4 5 2" xfId="413" xr:uid="{D4150BF5-297B-4CE0-BE61-96B31BC5518B}"/>
    <cellStyle name="Comma 4 5 2 2" xfId="484" xr:uid="{0CF16675-FF4A-4B20-A8DA-39F90C203A14}"/>
    <cellStyle name="Comma 4 5 3" xfId="454" xr:uid="{9B37C1BD-2B89-4CAA-B28D-6AC5A392D57B}"/>
    <cellStyle name="Comma 5" xfId="199" xr:uid="{9B322362-69FB-478C-B2A1-9333A8251C95}"/>
    <cellStyle name="Comma 5 2" xfId="333" xr:uid="{D5A24870-D0DD-4B9F-8267-9DB955204095}"/>
    <cellStyle name="Comma 5 2 2" xfId="384" xr:uid="{062635BD-DB6A-4E04-A622-4120F81ACB7F}"/>
    <cellStyle name="Comma 5 2 2 2" xfId="414" xr:uid="{8273A7D8-6AC6-4551-BF12-942E56D3C906}"/>
    <cellStyle name="Comma 5 2 2 2 2" xfId="485" xr:uid="{FEB4A544-515F-4ABC-8DBC-54D5AF525A6D}"/>
    <cellStyle name="Comma 5 2 2 3" xfId="455" xr:uid="{CA9A3B19-0407-4F6E-BC49-F7920F23A589}"/>
    <cellStyle name="Comma 5 2 2 4 14 3" xfId="123" xr:uid="{D0A0047C-F333-450F-AF46-5F432FCB0669}"/>
    <cellStyle name="Comma 5 2 2 4 14 3 2" xfId="270" xr:uid="{B3CA74EA-8F82-4D7C-8F71-2694BC990C68}"/>
    <cellStyle name="Comma 5 2 2 4 14 3 2 2" xfId="385" xr:uid="{83254DCD-A2B8-41E6-9B18-B434BF9BC8F2}"/>
    <cellStyle name="Comma 5 2 2 4 14 3 2 2 2" xfId="415" xr:uid="{EBF23400-19D6-48A2-AD49-3FA0F2873537}"/>
    <cellStyle name="Comma 5 2 2 4 14 3 2 2 2 2" xfId="486" xr:uid="{350D477A-F448-4F3E-9CFA-EEFCF178F080}"/>
    <cellStyle name="Comma 5 2 2 4 14 3 2 2 3" xfId="456" xr:uid="{DF2258F1-C923-4912-B874-82087D3A896A}"/>
    <cellStyle name="Comma 5 2 2 4 14 3 3" xfId="340" xr:uid="{93149196-6166-4C25-82BE-5C6CD26DD656}"/>
    <cellStyle name="Comma 5 2 2 4 14 3 3 2" xfId="386" xr:uid="{78582E91-06EE-4C33-9619-D1016C6BAEC5}"/>
    <cellStyle name="Comma 5 2 2 4 14 3 3 2 2" xfId="416" xr:uid="{3FBE6CE5-DC93-4A45-9577-4450D78EB8CF}"/>
    <cellStyle name="Comma 5 2 2 4 14 3 3 2 2 2" xfId="487" xr:uid="{124F01CF-763C-4C6B-9892-E4AE11B134B2}"/>
    <cellStyle name="Comma 5 2 2 4 14 3 3 2 3" xfId="457" xr:uid="{C31D6538-76B0-4ED3-A16C-67F53A9E871F}"/>
    <cellStyle name="Comma 5 2 2 4 14 3 4" xfId="387" xr:uid="{D31D3AD6-20B1-478A-B072-0CE2EC75AB83}"/>
    <cellStyle name="Comma 5 2 2 4 14 3 4 2" xfId="417" xr:uid="{50294C0E-8917-4EA8-8EE3-6FCBDED1BCDD}"/>
    <cellStyle name="Comma 5 2 2 4 14 3 4 2 2" xfId="488" xr:uid="{EAFF5D60-A72E-48EF-AA0F-15DC4BE7ACDC}"/>
    <cellStyle name="Comma 5 2 2 4 14 3 4 3" xfId="458" xr:uid="{7EA4ABB2-1FA6-4BDF-851B-23BA613392E2}"/>
    <cellStyle name="Comma 5 3" xfId="388" xr:uid="{274D3F0A-0A57-4D33-8317-DA3E47CF2E32}"/>
    <cellStyle name="Comma 5 3 2" xfId="418" xr:uid="{1977FD50-1A8E-4A6F-990B-5C737BDEB53E}"/>
    <cellStyle name="Comma 5 3 2 2" xfId="489" xr:uid="{91E46756-E42D-42FD-A0D6-6B0E58BB5831}"/>
    <cellStyle name="Comma 5 3 3" xfId="459" xr:uid="{ED1DBC58-EAA5-4D61-B106-79A5210D1349}"/>
    <cellStyle name="Comma 6" xfId="389" xr:uid="{A8C553A7-554A-4372-9227-1E6DC8D596CB}"/>
    <cellStyle name="Comma 6 2" xfId="419" xr:uid="{00E111A0-6D35-4EB3-9BE7-4382B83A5FD2}"/>
    <cellStyle name="Comma 6 2 2" xfId="490" xr:uid="{EF148695-8343-48B8-81C2-B6EB9B6382D7}"/>
    <cellStyle name="Comma 6 3" xfId="460" xr:uid="{FA21D374-20C3-470F-8248-405695823DE8}"/>
    <cellStyle name="Comma 7" xfId="420" xr:uid="{9DCBA10B-785B-4989-AE9B-F31D07926753}"/>
    <cellStyle name="Comma 8" xfId="491" xr:uid="{301DEBD4-9632-4FE8-9A7D-E075E3A9EAA3}"/>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3 2 2" xfId="225" xr:uid="{2EC12CBE-EE09-4347-B8B2-93D8826F984B}"/>
    <cellStyle name="Heading 4 2" xfId="39" xr:uid="{4008CFC8-BBDB-4673-84B7-0378376D5BB3}"/>
    <cellStyle name="Heading 4 2 2" xfId="226" xr:uid="{A4D3A768-3F10-456F-B94B-5F8F76B0C8DB}"/>
    <cellStyle name="Hyperlink" xfId="33" builtinId="8"/>
    <cellStyle name="Hyperlink 2" xfId="64" xr:uid="{10B5A740-0D2C-4A0C-9354-97C8FE4D6025}"/>
    <cellStyle name="Hyperlink 2 2" xfId="422" xr:uid="{90DF8559-DA07-40A3-BF8C-E1FB76C18E72}"/>
    <cellStyle name="Hyperlink 3" xfId="91" xr:uid="{B99DF701-FDED-4DB4-AEED-36B36DC17FC5}"/>
    <cellStyle name="Hyperlink 4" xfId="66" xr:uid="{653B8664-3468-4E62-8C4A-84849C817159}"/>
    <cellStyle name="Hyperlink 5" xfId="421" xr:uid="{191411B5-7C34-421D-A825-3732ADE68519}"/>
    <cellStyle name="Hyperlink 6 3" xfId="90" xr:uid="{5217F8AB-68E1-4FFE-B93D-E7FF6D62239D}"/>
    <cellStyle name="Imported" xfId="42" xr:uid="{933F1AA7-6E5F-4454-8602-4DD0C501CD81}"/>
    <cellStyle name="Imported 2" xfId="142" xr:uid="{093A2A67-5BF1-4E66-90E9-B87B05E5640D}"/>
    <cellStyle name="Imported 2 2" xfId="282" xr:uid="{8ED29743-0FD6-4179-A1C1-2FD88944672E}"/>
    <cellStyle name="Imported 3" xfId="148" xr:uid="{BC5A49FB-C210-44F6-80EC-52942D667844}"/>
    <cellStyle name="Imported 3 2" xfId="288" xr:uid="{DE401460-9094-4B79-A6C4-91401A9134BD}"/>
    <cellStyle name="Imported 4" xfId="156" xr:uid="{783234E3-6C45-41FF-B894-DA4E77D8CEC6}"/>
    <cellStyle name="Imported 4 2" xfId="296" xr:uid="{785C4694-7154-44E0-86EE-540E497B52AF}"/>
    <cellStyle name="Imported 5" xfId="205" xr:uid="{F6B3BFE9-A50C-4277-B62F-5A80805A5BFE}"/>
    <cellStyle name="Level 1" xfId="103" xr:uid="{F25DEF5E-555A-4EBA-8EEF-BA59B791EAEC}"/>
    <cellStyle name="Level 2" xfId="115" xr:uid="{12DBDC38-DCB4-43D7-BCBA-30EF06398D24}"/>
    <cellStyle name="Level 3" xfId="116" xr:uid="{8EFF8102-DA65-4049-AD42-384FDC150E89}"/>
    <cellStyle name="Normal" xfId="0" builtinId="0"/>
    <cellStyle name="Normal - Style1 2" xfId="10" xr:uid="{FA93882A-F2C4-4777-8E8F-ED9217B88554}"/>
    <cellStyle name="Normal - Style1 2 2" xfId="84" xr:uid="{04A8494C-A9DB-4ED7-9D39-0A131E900BAD}"/>
    <cellStyle name="Normal 10" xfId="108" xr:uid="{D311C187-5625-4F05-B5B4-CCBB75559898}"/>
    <cellStyle name="Normal 10 2" xfId="262" xr:uid="{3DC8A01E-DB5F-4DA4-AF76-E4F1C7654075}"/>
    <cellStyle name="Normal 10 2 2 2" xfId="79" xr:uid="{9F7E68AB-D08E-4168-B57E-7D28632C39F6}"/>
    <cellStyle name="Normal 10 2 2 2 2" xfId="249" xr:uid="{851490AF-036B-4110-AC10-3FFAF0435B25}"/>
    <cellStyle name="Normal 10 2 2 2 3" xfId="347" xr:uid="{1CBA9F3F-591E-4361-B729-8260FB17208B}"/>
    <cellStyle name="Normal 10 5" xfId="349" xr:uid="{0F4FC735-986F-4C51-8E6C-BA65B24BD753}"/>
    <cellStyle name="Normal 11" xfId="109" xr:uid="{CDC96CF5-1ABA-42B3-977C-3A28CADB9E5D}"/>
    <cellStyle name="Normal 11 2" xfId="93" xr:uid="{697DADC9-46E9-492A-8324-915965871727}"/>
    <cellStyle name="Normal 11 2 2" xfId="254" xr:uid="{A072CC18-E9EE-4B7D-97E9-B2563E78ECB9}"/>
    <cellStyle name="Normal 11 2 27 3" xfId="354" xr:uid="{D389E8E3-F708-41A3-A734-503BEF879B73}"/>
    <cellStyle name="Normal 11 28 2" xfId="356" xr:uid="{B6F046B7-51AF-463A-9CB0-A621931E69C6}"/>
    <cellStyle name="Normal 11 3" xfId="263" xr:uid="{A1E60454-083B-4462-BFD7-21BF9CDE66BA}"/>
    <cellStyle name="Normal 12" xfId="106" xr:uid="{3504630A-8528-4F2F-8118-6EEE31BD1805}"/>
    <cellStyle name="Normal 12 2" xfId="261" xr:uid="{7CB9DA17-0888-481B-8F29-0EAC3E37AEA1}"/>
    <cellStyle name="Normal 13" xfId="104" xr:uid="{ADDD6AD7-A313-4FDC-B5B8-D9C5744EA5BC}"/>
    <cellStyle name="Normal 13 2" xfId="259" xr:uid="{8D3A69C5-350B-4536-9197-BA1BE484AC05}"/>
    <cellStyle name="Normal 14" xfId="112" xr:uid="{D2CDE6CE-9C83-42A1-87CE-27F8AC9CEEC3}"/>
    <cellStyle name="Normal 14 10 18" xfId="12" xr:uid="{489C16B8-ECF5-4440-9A65-7B8675210B62}"/>
    <cellStyle name="Normal 14 2" xfId="266" xr:uid="{F89CC558-2D85-4D37-B1C8-1DF7E1E602F5}"/>
    <cellStyle name="Normal 15" xfId="111" xr:uid="{8C01BE91-0736-4024-9DE6-FCA27E64FBA3}"/>
    <cellStyle name="Normal 15 2" xfId="265" xr:uid="{C8B46EB0-87F8-4413-8C4E-CD4D06A5187D}"/>
    <cellStyle name="Normal 15 2 2" xfId="128" xr:uid="{26C80BF7-A58B-47C9-9314-2280C06C0C67}"/>
    <cellStyle name="Normal 16" xfId="107" xr:uid="{182AE972-B89F-4E0F-9230-9248932A460A}"/>
    <cellStyle name="Normal 16 3 2 2 3 14 3" xfId="153" xr:uid="{CDB54A61-A11F-44C0-9E54-555D80D36EE6}"/>
    <cellStyle name="Normal 16 3 2 2 3 14 3 2" xfId="186" xr:uid="{C704C475-8255-456C-B002-E24A09E17080}"/>
    <cellStyle name="Normal 16 3 2 2 3 14 3 2 2" xfId="322" xr:uid="{A92A656A-1C04-4437-9074-D8FE3C5D90D1}"/>
    <cellStyle name="Normal 16 3 2 2 3 14 3 3" xfId="293" xr:uid="{32C7D758-BD65-4D7E-9CC8-19FF6B34999A}"/>
    <cellStyle name="Normal 16 3 2 4 14 3 2" xfId="210" xr:uid="{B83BAB0D-8462-4B2A-8F2D-7D2CF3EF74F3}"/>
    <cellStyle name="Normal 17" xfId="63" xr:uid="{A1D36180-733E-484C-ACE1-31E0CF979209}"/>
    <cellStyle name="Normal 17 2" xfId="237" xr:uid="{58490F20-C773-46AC-9067-95839E4A8775}"/>
    <cellStyle name="Normal 18" xfId="76" xr:uid="{9E5E39C5-E2CC-4656-A730-11AE8499D644}"/>
    <cellStyle name="Normal 18 2" xfId="247" xr:uid="{7621C9A3-328C-4904-A0E5-C1DC986FF692}"/>
    <cellStyle name="Normal 18 6 2 3 3" xfId="25" xr:uid="{D845E28C-F022-448C-926A-E8581FD5B7C2}"/>
    <cellStyle name="Normal 18 6 2 3 3 2" xfId="219" xr:uid="{B0CA1495-2E5D-4356-BE7C-333685F160AC}"/>
    <cellStyle name="Normal 19" xfId="110" xr:uid="{CB4B230A-395E-4BD7-81BC-B00F07FAECDB}"/>
    <cellStyle name="Normal 19 2" xfId="264" xr:uid="{86F2E013-010C-4034-8C34-3F790B747ED0}"/>
    <cellStyle name="Normal 2" xfId="28" xr:uid="{3765CA79-C7B0-423C-B0D2-FB39BE4E5284}"/>
    <cellStyle name="Normal 2 10" xfId="16" xr:uid="{767C4B6F-4C94-4A4A-A991-D2080F157520}"/>
    <cellStyle name="Normal 2 11 4" xfId="350" xr:uid="{449A1400-066B-4F8E-B7C4-295090FEDBC5}"/>
    <cellStyle name="Normal 2 2" xfId="50" xr:uid="{5E35E939-BF2A-4740-961D-3EC978B885EE}"/>
    <cellStyle name="Normal 2 2 2 2 2" xfId="207" xr:uid="{A9DBA2E6-8247-444E-A36D-D686CF33121C}"/>
    <cellStyle name="Normal 2 2 4" xfId="348" xr:uid="{79323B82-5A73-40DA-AC4C-EFEC865E46A9}"/>
    <cellStyle name="Normal 2 3" xfId="171" xr:uid="{A3955099-D3C7-495D-B9A7-6E18A693BA15}"/>
    <cellStyle name="Normal 2 3 2" xfId="310" xr:uid="{3C265C39-9BF0-4EF0-8387-62A275CBC5A4}"/>
    <cellStyle name="Normal 2 3 85" xfId="120" xr:uid="{4AAD960E-06B9-4D81-8BAF-6646E3EA8F81}"/>
    <cellStyle name="Normal 2 5 2 4 15 2 3 2 2" xfId="85" xr:uid="{90FD8058-77D8-4210-8DDD-DF7F960D5205}"/>
    <cellStyle name="Normal 2 5 2 4 15 2 3 2 2 2" xfId="251" xr:uid="{5B52CC72-33A0-43C6-9C7B-FBF20296F181}"/>
    <cellStyle name="Normal 2 70 2" xfId="19" xr:uid="{2C5701A4-3E8C-40D3-A40E-3179C87A594E}"/>
    <cellStyle name="Normal 20" xfId="62" xr:uid="{779268A3-88D2-4D97-BBD5-59734ECDFED4}"/>
    <cellStyle name="Normal 20 2" xfId="236" xr:uid="{CA14CAEE-A137-4CFC-AFDC-C70881287BC7}"/>
    <cellStyle name="Normal 21" xfId="105" xr:uid="{DA86FBD6-D960-4F90-B768-C18FB2BEC9B2}"/>
    <cellStyle name="Normal 21 2" xfId="260" xr:uid="{D0CAA60E-4FF7-4D36-9DBB-F9E43AD13D26}"/>
    <cellStyle name="Normal 22" xfId="113" xr:uid="{5B0AEEFE-6BAA-45EA-98DD-74984FBA90FB}"/>
    <cellStyle name="Normal 22 2" xfId="267" xr:uid="{8CA2004D-291B-4F6D-AF88-67A12049B199}"/>
    <cellStyle name="Normal 226" xfId="139" xr:uid="{B06A4EB5-8240-4078-93DB-06C4019C955A}"/>
    <cellStyle name="Normal 23" xfId="114" xr:uid="{75C552D9-C591-4C32-BDB4-9027D8749730}"/>
    <cellStyle name="Normal 23 2" xfId="268" xr:uid="{C5344D5C-F0E1-43C6-941E-4013471F9EE2}"/>
    <cellStyle name="Normal 24" xfId="127" xr:uid="{C6437101-55C8-4323-8147-CBA494BA2601}"/>
    <cellStyle name="Normal 24 2" xfId="271" xr:uid="{18CB428E-92D4-4A05-A882-3E1FB7C38EF2}"/>
    <cellStyle name="Normal 25" xfId="177" xr:uid="{3E7965D4-D3CA-48F0-8884-C0B8F085A92C}"/>
    <cellStyle name="Normal 25 2" xfId="316" xr:uid="{86383D7C-47DB-40A5-A8B6-813A2D926611}"/>
    <cellStyle name="Normal 26" xfId="179" xr:uid="{95080BC4-326B-44DA-B7DE-1A49A2503563}"/>
    <cellStyle name="Normal 26 2" xfId="318" xr:uid="{C772F830-2721-4CF4-8E22-0E28EBDAAF5E}"/>
    <cellStyle name="Normal 27" xfId="197" xr:uid="{87BC338E-3969-4978-B7C2-4BAEB4BF746E}"/>
    <cellStyle name="Normal 27 2" xfId="331" xr:uid="{506428A6-838F-4E6B-9778-4A4F619B05C8}"/>
    <cellStyle name="Normal 28" xfId="211" xr:uid="{47DDB0A1-8CA5-4C17-9F87-81471CBE6557}"/>
    <cellStyle name="Normal 3" xfId="34" xr:uid="{99C52260-1ECC-4CCB-9205-E8143E06B94C}"/>
    <cellStyle name="Normal 3 11" xfId="94" xr:uid="{EC73308A-3E97-4BB0-9940-1C721306C408}"/>
    <cellStyle name="Normal 3 2" xfId="58" xr:uid="{08FF4984-03D9-4CC7-BE1E-1A95A41763E1}"/>
    <cellStyle name="Normal 3 3" xfId="224" xr:uid="{2E687442-4F11-4C3A-B6FA-6A66AA0793F9}"/>
    <cellStyle name="Normal 3 3 2 5 10 2" xfId="83" xr:uid="{CA1BDAE0-C8CE-4125-9031-286A43E18E96}"/>
    <cellStyle name="Normal 30" xfId="357" xr:uid="{0B97B2B6-5817-4D20-B820-52CA5DCAD17A}"/>
    <cellStyle name="Normal 31" xfId="358" xr:uid="{44355097-2F36-4FC8-8BBA-A36139A8BAF9}"/>
    <cellStyle name="Normal 4" xfId="43" xr:uid="{395F4831-31F0-4DE4-9F50-5F5595F00AFE}"/>
    <cellStyle name="Normal 4 2" xfId="5" xr:uid="{1B4782D6-348D-4746-AD09-F9B9F1DE4A37}"/>
    <cellStyle name="Normal 4 2 2" xfId="196" xr:uid="{52FEF9AA-1F2B-4627-B494-F26510BA4882}"/>
    <cellStyle name="Normal 4 2 24" xfId="92" xr:uid="{6C244B43-DF45-420D-94FF-1B19AAFCD1DD}"/>
    <cellStyle name="Normal 4 3" xfId="138" xr:uid="{320185E4-2BA9-4D43-8765-AD13474AA822}"/>
    <cellStyle name="Normal 4 4" xfId="229" xr:uid="{80AE363A-A87C-44BA-80AD-CFD39B2A0D0B}"/>
    <cellStyle name="Normal 4 85" xfId="121" xr:uid="{3FADEC7E-12B9-4E4E-BD9F-9D9B87FC9BF8}"/>
    <cellStyle name="Normal 4 85 2" xfId="269" xr:uid="{20E4759E-5FCB-4878-B04B-9A38589BE0C2}"/>
    <cellStyle name="Normal 5" xfId="53" xr:uid="{F5B5F21F-BF43-473F-80DF-8FA2DF60E5A0}"/>
    <cellStyle name="Normal 5 2" xfId="233" xr:uid="{281D6C53-4E96-45F4-8601-ABC7889A67CB}"/>
    <cellStyle name="Normal 58 3 2 3 3" xfId="27" xr:uid="{8F585789-3B3D-4A55-932E-1AEF47F036B5}"/>
    <cellStyle name="Normal 58 3 2 3 3 2" xfId="221" xr:uid="{A63CEE82-5CAE-47E4-B313-F1018EA7357C}"/>
    <cellStyle name="Normal 58 4 2 2" xfId="21" xr:uid="{FB00E3C6-368C-4D21-A20B-151A1184CBD4}"/>
    <cellStyle name="Normal 58 4 2 2 2" xfId="73" xr:uid="{ABBA3AEE-5951-4076-9C3D-3B357F249032}"/>
    <cellStyle name="Normal 58 4 2 2 2 2" xfId="244" xr:uid="{66075A4E-5B98-4C14-891F-B8AC04D6E1B0}"/>
    <cellStyle name="Normal 58 4 2 2 3" xfId="216" xr:uid="{76C5B433-B41E-4E74-BA42-7CD33DD5FB9B}"/>
    <cellStyle name="Normal 58 4 2 3" xfId="71" xr:uid="{1A5E0E38-5392-42F2-BD44-56C03FDEC2D8}"/>
    <cellStyle name="Normal 58 4 2 3 2" xfId="242" xr:uid="{95180374-4770-46A0-A611-45907795BE18}"/>
    <cellStyle name="Normal 58 4 2 4" xfId="70" xr:uid="{75FD2499-6D81-41E4-8E4E-A0F520E41FE0}"/>
    <cellStyle name="Normal 58 4 2 4 2" xfId="241" xr:uid="{443AD356-0B77-4B4F-9C42-C7FB0E759017}"/>
    <cellStyle name="Normal 58 4 2 5" xfId="67" xr:uid="{65453E2B-9CC2-4173-8440-ABF1D84DE4EF}"/>
    <cellStyle name="Normal 58 4 2 5 2" xfId="75" xr:uid="{864D9858-C3AF-42CB-9BEB-AB033A6B672C}"/>
    <cellStyle name="Normal 58 4 2 5 2 2" xfId="246" xr:uid="{16899C89-C94E-4F65-8823-A9AC6229DD29}"/>
    <cellStyle name="Normal 58 4 2 5 3" xfId="195" xr:uid="{47CE11BE-8E29-41DE-8C00-02897F864CA2}"/>
    <cellStyle name="Normal 58 4 2 5 3 2" xfId="330" xr:uid="{2293AC0B-C134-473A-A82A-F66B9AA266D4}"/>
    <cellStyle name="Normal 58 4 2 5 4" xfId="204" xr:uid="{83142E7E-C2A0-4322-945D-FD5318682CE9}"/>
    <cellStyle name="Normal 58 4 2 6" xfId="15" xr:uid="{78DE1022-038D-459D-BCA6-5A2B2DABF11E}"/>
    <cellStyle name="Normal 58 4 2 6 2" xfId="143" xr:uid="{33439B98-01F7-4712-BA14-6B1C6AC59185}"/>
    <cellStyle name="Normal 58 4 2 6 2 2" xfId="283" xr:uid="{EE9EEA0B-FEDB-4403-A2B6-13B710802319}"/>
    <cellStyle name="Normal 58 4 2 6 3" xfId="149" xr:uid="{95541F1D-1917-4E4C-BABC-54AEF77DD499}"/>
    <cellStyle name="Normal 58 4 2 6 3 2" xfId="289" xr:uid="{45258D95-8A3A-4989-8C71-69CC6CDF9B0E}"/>
    <cellStyle name="Normal 58 4 2 6 4" xfId="157" xr:uid="{B4C36590-6051-491F-960D-A78232AEB8C6}"/>
    <cellStyle name="Normal 58 4 2 6 4 2" xfId="297" xr:uid="{6F24D0AB-7CBC-41C6-81A7-E1BBC6D9FB0D}"/>
    <cellStyle name="Normal 58 4 2 6 5" xfId="206" xr:uid="{89CCBFBA-EE3F-46F6-8E72-2173A347687A}"/>
    <cellStyle name="Normal 58 4 2 6 9" xfId="428" xr:uid="{CD2D3933-091B-4E71-BB51-87763B32F5A4}"/>
    <cellStyle name="Normal 58 4 2 7" xfId="72" xr:uid="{DB4BAA5D-ABBA-4D2F-8481-C3F8DC0CDAD1}"/>
    <cellStyle name="Normal 58 4 2 7 2" xfId="243" xr:uid="{694D5B54-B3D7-4F47-9573-BFA2000A6838}"/>
    <cellStyle name="Normal 58 4 3 2" xfId="22" xr:uid="{4B015E42-A7B5-48E4-9A88-B630543DC24B}"/>
    <cellStyle name="Normal 58 4 3 2 2" xfId="217" xr:uid="{E59FCE82-9431-4325-94B1-7F2300F8DAD6}"/>
    <cellStyle name="Normal 58 4 3 3" xfId="69" xr:uid="{0B321BD3-7D7C-475D-9772-099D74C1D2E3}"/>
    <cellStyle name="Normal 58 4 3 3 2" xfId="240" xr:uid="{A664EFC8-B56C-436B-A538-A1E4A34983FC}"/>
    <cellStyle name="Normal 58 4 3 4" xfId="59" xr:uid="{CCEB2F6B-4072-4D33-BA58-3F5082EF6270}"/>
    <cellStyle name="Normal 58 4 3 4 2" xfId="234" xr:uid="{3F9BFA4F-2209-40D4-AD9F-2753800641A1}"/>
    <cellStyle name="Normal 58 4 3 5" xfId="3" xr:uid="{E4EC9031-7DE1-4CB1-B6DC-95E81F6D18E4}"/>
    <cellStyle name="Normal 58 4 3 5 10" xfId="192" xr:uid="{5FA8230F-E690-44A7-8CAF-6A7BAA23C08C}"/>
    <cellStyle name="Normal 58 4 3 5 10 2" xfId="327" xr:uid="{FB72ACBF-39A5-42E8-A019-2F2E93EE3BE5}"/>
    <cellStyle name="Normal 58 4 3 5 10 2 2" xfId="424" xr:uid="{62CA9753-B099-4B0E-9F86-0C2A4AC5B3A6}"/>
    <cellStyle name="Normal 58 4 3 5 11" xfId="200" xr:uid="{0A4EF938-4149-4906-9CBF-DE79BB9BDC2A}"/>
    <cellStyle name="Normal 58 4 3 5 11 2" xfId="334" xr:uid="{13A8A37C-051C-46CE-AC51-93267B360211}"/>
    <cellStyle name="Normal 58 4 3 5 12" xfId="201" xr:uid="{65B1CE38-546F-41BE-9442-88B689B4EAEA}"/>
    <cellStyle name="Normal 58 4 3 5 12 3" xfId="423" xr:uid="{8847BE20-EA6C-4EE9-99F4-3A78771D31D4}"/>
    <cellStyle name="Normal 58 4 3 5 2" xfId="74" xr:uid="{F8A7B27B-A27F-4E7A-88D3-D65FDA7349BA}"/>
    <cellStyle name="Normal 58 4 3 5 2 2" xfId="154" xr:uid="{FF00CD30-5C5A-4E81-9807-C40E8C82F938}"/>
    <cellStyle name="Normal 58 4 3 5 2 2 2" xfId="294" xr:uid="{1CE04AE2-BB57-4B8D-84B0-FE7371E5CAA1}"/>
    <cellStyle name="Normal 58 4 3 5 2 3" xfId="245" xr:uid="{9AB32BAD-AA50-4813-8F2C-28D73870E0C1}"/>
    <cellStyle name="Normal 58 4 3 5 3" xfId="129" xr:uid="{762FF354-8FCD-4063-BDCC-5B3AF1B37362}"/>
    <cellStyle name="Normal 58 4 3 5 3 2" xfId="272" xr:uid="{26AB06C5-6443-47E1-94F4-CD5F9E993A38}"/>
    <cellStyle name="Normal 58 4 3 5 4" xfId="132" xr:uid="{892DA232-C8E9-46F2-879E-DD7E4D8DF1DB}"/>
    <cellStyle name="Normal 58 4 3 5 4 2" xfId="135" xr:uid="{86194B31-BC36-4A18-A2D3-7F72776161B0}"/>
    <cellStyle name="Normal 58 4 3 5 4 2 2" xfId="278" xr:uid="{5288CB78-787F-4B1D-BCED-38069A8304C6}"/>
    <cellStyle name="Normal 58 4 3 5 4 3" xfId="144" xr:uid="{6D31E2B4-4005-40F4-B02E-552FF2184204}"/>
    <cellStyle name="Normal 58 4 3 5 4 3 2" xfId="284" xr:uid="{C17C4AF8-6110-4076-801F-1E7B8CF4B652}"/>
    <cellStyle name="Normal 58 4 3 5 4 4" xfId="275" xr:uid="{70A145BB-D738-4BC9-9A0E-E50CC625699A}"/>
    <cellStyle name="Normal 58 4 3 5 5" xfId="150" xr:uid="{DB06E707-3140-4231-B7C6-F5F1A2AB7EAE}"/>
    <cellStyle name="Normal 58 4 3 5 5 2" xfId="160" xr:uid="{3DDD8F72-BC9B-4D09-8EA0-3BC0000758D2}"/>
    <cellStyle name="Normal 58 4 3 5 5 2 2" xfId="300" xr:uid="{738C396F-5375-45A2-8D58-25D05BA5C13D}"/>
    <cellStyle name="Normal 58 4 3 5 5 3" xfId="166" xr:uid="{6A908972-50AD-4B2C-9E09-6BD98C70147D}"/>
    <cellStyle name="Normal 58 4 3 5 5 3 2" xfId="306" xr:uid="{ED0FAB34-2CE7-4777-AAD0-C515AA735E90}"/>
    <cellStyle name="Normal 58 4 3 5 5 4" xfId="185" xr:uid="{8EEE362E-78B9-4C14-9E18-634372E07063}"/>
    <cellStyle name="Normal 58 4 3 5 5 4 2" xfId="321" xr:uid="{C1AAC693-29E9-4570-950D-3D310E91577E}"/>
    <cellStyle name="Normal 58 4 3 5 5 5" xfId="188" xr:uid="{684209C6-EAD1-4C49-946F-33F75F202EEE}"/>
    <cellStyle name="Normal 58 4 3 5 5 5 2" xfId="324" xr:uid="{7682C1BE-AC23-4DC4-BCEA-99934A6392FC}"/>
    <cellStyle name="Normal 58 4 3 5 5 6" xfId="290" xr:uid="{69ECC658-11CF-40CA-8EC1-7C06E585C5FF}"/>
    <cellStyle name="Normal 58 4 3 5 6" xfId="158" xr:uid="{45C0E5A5-B47E-49D5-9AF0-099EB5DF3728}"/>
    <cellStyle name="Normal 58 4 3 5 6 2" xfId="163" xr:uid="{BECB4B9D-DCB4-4C75-B25C-C698EC8C5205}"/>
    <cellStyle name="Normal 58 4 3 5 6 2 2" xfId="303" xr:uid="{F2DEABD0-BCD8-47CD-8D63-E177ECBEB7CC}"/>
    <cellStyle name="Normal 58 4 3 5 6 3" xfId="298" xr:uid="{02B8244A-1CDF-48FC-BCF8-5A434CEE2882}"/>
    <cellStyle name="Normal 58 4 3 5 7" xfId="165" xr:uid="{352303CA-20E1-4911-85DF-ACFF20E46CC5}"/>
    <cellStyle name="Normal 58 4 3 5 7 2" xfId="305" xr:uid="{CDC303FB-1BB4-4241-B982-C884B7C4B874}"/>
    <cellStyle name="Normal 58 4 3 5 8" xfId="173" xr:uid="{5B47CF14-2328-4749-B565-13F1C2081F87}"/>
    <cellStyle name="Normal 58 4 3 5 8 2" xfId="312" xr:uid="{45809396-DE69-462F-AD03-ACDA76B071CD}"/>
    <cellStyle name="Normal 58 4 3 5 9" xfId="178" xr:uid="{38CBF191-CA34-486C-99A0-452B7DC42AE9}"/>
    <cellStyle name="Normal 58 4 3 5 9 2" xfId="317" xr:uid="{5D3CA084-9926-4557-BD36-28584FEF3292}"/>
    <cellStyle name="Normal 58 4 3 6" xfId="7" xr:uid="{42F98A21-5F7B-437C-9304-E483CD07E772}"/>
    <cellStyle name="Normal 58 4 3 6 10 2" xfId="425" xr:uid="{43CD8120-8EB0-4901-A729-15B6B56DF1E1}"/>
    <cellStyle name="Normal 58 4 3 6 13" xfId="426" xr:uid="{5FA5B86C-573F-49CC-B1C0-FE7F34B7F68C}"/>
    <cellStyle name="Normal 58 4 3 6 2" xfId="130" xr:uid="{AA193A71-3D28-4DF2-B33A-51A66B36FE35}"/>
    <cellStyle name="Normal 58 4 3 6 2 2" xfId="155" xr:uid="{25540B12-F084-4F63-A6B4-5BE2A3241B7B}"/>
    <cellStyle name="Normal 58 4 3 6 2 2 2" xfId="295" xr:uid="{818F05D1-DC28-45DA-AEC7-19743BC58D85}"/>
    <cellStyle name="Normal 58 4 3 6 2 3" xfId="273" xr:uid="{D6D5B44B-924F-419C-A21F-15DC1F395BA8}"/>
    <cellStyle name="Normal 58 4 3 6 3" xfId="133" xr:uid="{58D36C62-C272-49A7-A160-DD8566C37541}"/>
    <cellStyle name="Normal 58 4 3 6 3 2" xfId="276" xr:uid="{F8CB1D40-DF6D-4E2C-8D14-959F023F9D8F}"/>
    <cellStyle name="Normal 58 4 3 6 4" xfId="141" xr:uid="{57FC3B0B-8E92-4ED9-9B38-3611E3A36FC2}"/>
    <cellStyle name="Normal 58 4 3 6 4 2" xfId="281" xr:uid="{110598CB-A067-4593-A162-34BBF334B5B5}"/>
    <cellStyle name="Normal 58 4 3 6 5" xfId="147" xr:uid="{88460D3F-D409-47B6-B690-87FCE48CECCC}"/>
    <cellStyle name="Normal 58 4 3 6 5 2" xfId="287" xr:uid="{F8D6C1C7-1EF3-47FA-8741-6F66CABFA108}"/>
    <cellStyle name="Normal 58 4 3 6 6" xfId="151" xr:uid="{A55EA6AB-C317-4064-B177-A834879DD275}"/>
    <cellStyle name="Normal 58 4 3 6 6 2" xfId="161" xr:uid="{86F6B84A-37EF-4AD7-8A5C-A0C1910B43F7}"/>
    <cellStyle name="Normal 58 4 3 6 6 2 2" xfId="301" xr:uid="{2895D9D4-23FA-4247-ACF5-1CF8362A52D9}"/>
    <cellStyle name="Normal 58 4 3 6 6 3" xfId="167" xr:uid="{6F47D4D7-E07B-44EA-AFB9-5E6C14171485}"/>
    <cellStyle name="Normal 58 4 3 6 6 3 2" xfId="307" xr:uid="{8D06DD6C-FD52-47D9-B437-39011C225E31}"/>
    <cellStyle name="Normal 58 4 3 6 6 4" xfId="189" xr:uid="{A0D7876B-85FD-46A3-98F7-FA97EA6A274D}"/>
    <cellStyle name="Normal 58 4 3 6 6 4 2" xfId="325" xr:uid="{C20DF862-56C7-416C-97FB-DB5D622FC7C8}"/>
    <cellStyle name="Normal 58 4 3 6 6 5" xfId="291" xr:uid="{7D90DBC0-8FCE-42C3-9380-42FAA538C128}"/>
    <cellStyle name="Normal 58 4 3 6 7" xfId="183" xr:uid="{C538E093-E501-424D-B9E3-5C8744412E12}"/>
    <cellStyle name="Normal 58 4 3 6 7 2" xfId="319" xr:uid="{CF2EC7CB-CA43-418E-9AD4-1E5284DF4419}"/>
    <cellStyle name="Normal 58 4 3 6 8" xfId="193" xr:uid="{56543BA8-5E47-4CA0-9581-BF8386E80A58}"/>
    <cellStyle name="Normal 58 4 3 6 8 2" xfId="328" xr:uid="{6F7EEDC1-7D42-4FE6-A8E3-1EA0211A2B7A}"/>
    <cellStyle name="Normal 58 4 3 6 9" xfId="202" xr:uid="{68369D23-982F-4C6B-BEC0-CF458C296EBA}"/>
    <cellStyle name="Normal 58 4 3 7" xfId="8" xr:uid="{1483979D-12E1-460E-9DA2-B801DBE33A1B}"/>
    <cellStyle name="Normal 58 4 3 7 2" xfId="212" xr:uid="{3913640D-80CA-4875-A245-A8731EA3BCA9}"/>
    <cellStyle name="Normal 6" xfId="60" xr:uid="{BFB8E12E-C1CA-48CF-A6A1-22A8D129FAD3}"/>
    <cellStyle name="Normal 6 2" xfId="235" xr:uid="{BB0B8017-BEC0-4B25-8837-1D967FD24E6A}"/>
    <cellStyle name="Normal 60 2 2" xfId="82" xr:uid="{927C557A-C53F-44F9-907F-E9B7FB1FACB8}"/>
    <cellStyle name="Normal 60 2 2 2" xfId="250" xr:uid="{EA4BC769-E71E-4E3E-A2D3-251DB6BD2587}"/>
    <cellStyle name="Normal 61 3 2" xfId="78" xr:uid="{73619C28-DFDF-45D4-B311-4701957E8366}"/>
    <cellStyle name="Normal 61 3 2 2" xfId="248" xr:uid="{25584172-2598-481F-98A5-FEC72F1A5C13}"/>
    <cellStyle name="Normal 62 2 2 2" xfId="89" xr:uid="{C7118541-EE06-40D5-A9C4-332D2B26FC6C}"/>
    <cellStyle name="Normal 62 2 2 2 2" xfId="253" xr:uid="{99D32A53-A55F-4AB4-87AA-9EFC3D80ECB9}"/>
    <cellStyle name="Normal 63 2 3 2" xfId="14" xr:uid="{A7B89B40-CAA0-46F6-A8B0-2FA5DF83E5E8}"/>
    <cellStyle name="Normal 63 2 3 2 2" xfId="214" xr:uid="{67C8A685-219B-4489-B513-B197C0BE7BC5}"/>
    <cellStyle name="Normal 63 3 2" xfId="32" xr:uid="{1CAD544B-C9EC-4228-800D-B9F893D8E45C}"/>
    <cellStyle name="Normal 63 3 2 2" xfId="223" xr:uid="{2845C21B-2B4A-4E90-9B9A-DFD9C7979FC9}"/>
    <cellStyle name="Normal 63 3 3 2" xfId="57" xr:uid="{693EEB26-59F3-49E6-BD7E-62D7CB5C19EF}"/>
    <cellStyle name="Normal 63 5" xfId="122" xr:uid="{5D54595C-D0EE-466C-8369-18529B9BA687}"/>
    <cellStyle name="Normal 64 3 2 2 3" xfId="11" xr:uid="{6E40D60E-1ABF-4380-BFCF-F1EEF820F463}"/>
    <cellStyle name="Normal 64 3 2 2 3 2" xfId="170" xr:uid="{F6874315-5AE6-4E31-821A-AA192D9E7F88}"/>
    <cellStyle name="Normal 64 3 2 2 3 2 2" xfId="309" xr:uid="{B0518390-6D4B-49CF-A7BE-779554884F48}"/>
    <cellStyle name="Normal 64 3 2 2 3 3" xfId="213" xr:uid="{0061DF71-B01E-4759-9BA5-6A6FECF189D6}"/>
    <cellStyle name="Normal 64 4" xfId="125" xr:uid="{3053DB65-F33C-4435-BCAA-5A22DDD05025}"/>
    <cellStyle name="Normal 66 2 4" xfId="20" xr:uid="{66946D13-05BF-413A-8FA1-2A0D0E29D134}"/>
    <cellStyle name="Normal 66 2 4 2" xfId="215" xr:uid="{1747BE62-642D-46C3-A01F-18AF6CEA6943}"/>
    <cellStyle name="Normal 68 2 3" xfId="176" xr:uid="{5A82A938-4404-440E-B1DB-B2100B7B3C77}"/>
    <cellStyle name="Normal 68 2 3 2" xfId="315" xr:uid="{4402B9E0-1D76-4E7E-A60E-ECCFA0CAF9B0}"/>
    <cellStyle name="Normal 7" xfId="1" xr:uid="{6B333EB2-F77A-40E6-B0A6-2BE6BF3F72A1}"/>
    <cellStyle name="Normal 7 2" xfId="118" xr:uid="{5FC485A7-96FE-4CD2-B0D6-FBE82A833421}"/>
    <cellStyle name="Normal 7 2 2" xfId="23" xr:uid="{6E8A9A19-EC40-4D26-B76B-3F414C963398}"/>
    <cellStyle name="Normal 7 4" xfId="117" xr:uid="{B2FE7DA3-B5BF-46FA-9B02-F9B5224A4682}"/>
    <cellStyle name="Normal 7 4 2" xfId="126" xr:uid="{002D7D23-2849-4A0C-860F-FC66A19E6ED7}"/>
    <cellStyle name="Normal 7 5 2" xfId="180" xr:uid="{7DFEE2C6-2D1A-4311-B762-4332581F8630}"/>
    <cellStyle name="Normal 7 79" xfId="81" xr:uid="{A8D6534C-8F63-4882-87B0-1A3306428727}"/>
    <cellStyle name="Normal 70" xfId="54" xr:uid="{63B21710-F2D8-45DC-BE9C-854E720C1A15}"/>
    <cellStyle name="Normal 8" xfId="65" xr:uid="{A34BAF09-4FF4-4E46-9313-54129104C93C}"/>
    <cellStyle name="Normal 8 2" xfId="238" xr:uid="{02B2A5C8-3507-4E8C-8B37-4FE15924E5E4}"/>
    <cellStyle name="Normal 80" xfId="344" xr:uid="{D1461913-F5FC-4816-938A-48EC7A32C727}"/>
    <cellStyle name="Normal 9" xfId="68" xr:uid="{F456B2FE-9519-4577-87BC-9E4E9DA778E1}"/>
    <cellStyle name="Normal 9 125" xfId="101" xr:uid="{C9ECFDEB-72AC-458E-96AC-0E546315690B}"/>
    <cellStyle name="Normal 9 2" xfId="239" xr:uid="{BECAFB96-EF51-40F2-8946-D3ECDDAF55FF}"/>
    <cellStyle name="Normal_070323 - 5yr capex and repex BPQ" xfId="346" xr:uid="{3B332E0A-09AC-4D83-958C-FDC15F343138}"/>
    <cellStyle name="Normal_BPQ template v1 from NGT 22 June" xfId="4" xr:uid="{753E4B90-790F-45A8-BC08-11AD212BB0E7}"/>
    <cellStyle name="Normal_BPQ template v1 from NGT 22 June 2" xfId="352" xr:uid="{137F5713-AEE7-41B5-8DBD-530F0CDB0A25}"/>
    <cellStyle name="Normal_Capacity BPQ Data rev 060629" xfId="181" xr:uid="{4384EC55-A3F4-421D-A2B7-F4E670AC234B}"/>
    <cellStyle name="Normal_East Anglia 05PL PS3 Final ORR" xfId="182" xr:uid="{F9E43B6D-641A-4169-AD51-AC2611D644D0}"/>
    <cellStyle name="Normal_FSG 3rd Party &amp; Water Ingress Apr-02 to Mar-03 v2 2" xfId="169" xr:uid="{E8A62784-26CF-4F98-8A62-30320F52D326}"/>
    <cellStyle name="Normal_KE2067  Engineering Opex BPQ" xfId="6" xr:uid="{8C2075F5-B94E-41C7-BCB3-3CF3F12216B5}"/>
    <cellStyle name="Normal_RAV tables" xfId="55" xr:uid="{FCE72583-29F2-4787-83ED-1B92C9364057}"/>
    <cellStyle name="Normal_risk table" xfId="140" xr:uid="{7EA13520-6D72-483E-8912-276AAE3ACBD8}"/>
    <cellStyle name="Normal_TPCR Electricity Capex Questionnaire Historical v2 050711 3" xfId="191" xr:uid="{CB4ECC85-83DC-4408-BA1C-16EFE295EA88}"/>
    <cellStyle name="Normal_TPCR Electricity Capex Questionnaire Historical v2 050711 3 2" xfId="353" xr:uid="{58DB1524-3F32-4468-89D3-0B9B3DDB9993}"/>
    <cellStyle name="Outputs" xfId="44" xr:uid="{A573584B-E862-4C09-A0A4-A95D1C897D81}"/>
    <cellStyle name="Outputs 2" xfId="230" xr:uid="{C4A53D47-98BE-428B-AEBF-E0BE598F2F2E}"/>
    <cellStyle name="Per cent" xfId="208" builtinId="5"/>
    <cellStyle name="Percent 2" xfId="30" xr:uid="{9EFC3E5B-92C7-47B4-8C94-68D430BD3FB8}"/>
    <cellStyle name="Percent 2 10" xfId="99" xr:uid="{43981619-4CC3-46C8-BB17-F441A281FAE0}"/>
    <cellStyle name="Percent 2 2" xfId="102" xr:uid="{A5D0DA71-16F5-493B-8362-ABF44EE78BB3}"/>
    <cellStyle name="Percent 2 2 2" xfId="258" xr:uid="{5E727928-1EE0-4854-B211-DE049A6C03AD}"/>
    <cellStyle name="Percent 2 2 50" xfId="345" xr:uid="{D88A06A5-6715-48E0-AA16-AE75E3DC58CB}"/>
    <cellStyle name="Percent 3" xfId="49" xr:uid="{5AB87C14-E1A7-44D3-9D0A-1670F8A86918}"/>
    <cellStyle name="Percent 3 2" xfId="232" xr:uid="{DD841A58-B771-4F69-A400-8D79CB89FDD1}"/>
    <cellStyle name="Percent 4" xfId="61" xr:uid="{72271278-99D2-4480-A3F1-A06396CDDB60}"/>
    <cellStyle name="Percent 4 2" xfId="119" xr:uid="{7CE92A4E-9AF9-4865-98BB-D34AB2743F14}"/>
    <cellStyle name="Percent 5" xfId="136" xr:uid="{BC226EB7-B15A-4BF4-ABBD-596D795881C7}"/>
    <cellStyle name="Percent 5 2" xfId="145" xr:uid="{C3A72EEE-0CB3-4271-8F46-F5215AD99EA1}"/>
    <cellStyle name="Percent 5 2 2" xfId="285" xr:uid="{5FB71A9E-EBF9-44C7-9837-DA871DFDD09F}"/>
    <cellStyle name="Percent 5 3" xfId="279" xr:uid="{6B2E2D9F-844B-4D49-A42F-FBB08D1320BE}"/>
    <cellStyle name="Percent 6" xfId="198" xr:uid="{193B066B-17DC-4A26-A3CC-2FB7FB6895A1}"/>
    <cellStyle name="Percent 6 2" xfId="332" xr:uid="{897C78E2-095F-4010-9432-716938EF1BF7}"/>
    <cellStyle name="RIGs input cells 47 2" xfId="100" xr:uid="{50561843-29F6-4B72-9CF6-A0B77BAE90C7}"/>
    <cellStyle name="RIGs input cells 47 2 2" xfId="257" xr:uid="{8DB42BCB-E1A3-4A8D-B93A-985650E8D78D}"/>
    <cellStyle name="RIGs input totals 47 2" xfId="98" xr:uid="{D3EE43D0-3617-4690-A269-2293668D3C06}"/>
    <cellStyle name="RIGs input totals 47 2 2" xfId="256" xr:uid="{C6733CA8-3C09-4C1B-9744-5F3EC2873A3D}"/>
    <cellStyle name="Style 1" xfId="18" xr:uid="{95A4F771-72D4-465D-B9DD-1BED9A5A696A}"/>
    <cellStyle name="Title 2" xfId="51" xr:uid="{38666C6C-AFF4-4C97-B074-EECF953D5E16}"/>
    <cellStyle name="Title 3" xfId="35" xr:uid="{D36BD240-DC6B-4EAF-80EC-762F5133CC14}"/>
    <cellStyle name="Unique formula" xfId="46" xr:uid="{D296F3A2-F9FA-4F51-95E7-CC7377FE6B23}"/>
    <cellStyle name="Unique formula 2" xfId="231" xr:uid="{3FECF4E8-02FB-48B9-B7E6-D6FF863A459C}"/>
    <cellStyle name="User Input" xfId="41" xr:uid="{C57FC091-FB25-44BA-9965-D0AC02107E17}"/>
    <cellStyle name="User Input 10" xfId="228" xr:uid="{F5D5FCF8-6847-40BA-9A08-3ABD689990C6}"/>
    <cellStyle name="User Input 11" xfId="429" xr:uid="{4ED34349-C66B-4C5C-935F-C0C1EBF8EE0F}"/>
    <cellStyle name="User Input 2" xfId="131" xr:uid="{65322A39-5540-405F-A631-3BD42C24E013}"/>
    <cellStyle name="User Input 2 2" xfId="274" xr:uid="{797FD6CB-4070-4AB5-9CA1-04E7020D659E}"/>
    <cellStyle name="User Input 3" xfId="134" xr:uid="{F4E81C3B-BCBF-4746-9F2F-F50FBB2AF58A}"/>
    <cellStyle name="User Input 3 2" xfId="277" xr:uid="{3439B3DE-BFEA-47F8-9992-81C27BF40865}"/>
    <cellStyle name="User Input 4" xfId="152" xr:uid="{EABFCBE9-29BF-44DE-BD2C-19666A03026C}"/>
    <cellStyle name="User Input 4 2" xfId="162" xr:uid="{693ECD67-A05A-476A-960A-C3A7C2D39E56}"/>
    <cellStyle name="User Input 4 2 2" xfId="302" xr:uid="{0E8EB40D-70DD-4076-9598-712B32A5A06D}"/>
    <cellStyle name="User Input 4 3" xfId="187" xr:uid="{67019669-77D0-48A9-A766-A7478553128D}"/>
    <cellStyle name="User Input 4 3 2" xfId="323" xr:uid="{99A422C4-5ADB-46F1-ADDD-F2FD7663B18A}"/>
    <cellStyle name="User Input 4 4" xfId="190" xr:uid="{11A29445-A043-4C62-B673-8CE340A88B29}"/>
    <cellStyle name="User Input 4 4 2" xfId="326" xr:uid="{A15B28C6-67B9-469A-BC1E-67D82EDD15C7}"/>
    <cellStyle name="User Input 4 5" xfId="292" xr:uid="{1677121A-1F15-4EBE-8FE5-3F9015F90705}"/>
    <cellStyle name="User Input 5" xfId="159" xr:uid="{970F3D21-7BCE-44EE-A192-C68C601F960C}"/>
    <cellStyle name="User Input 5 2" xfId="164" xr:uid="{E919E07A-70EA-466B-A957-07A5F6D4765E}"/>
    <cellStyle name="User Input 5 2 2" xfId="304" xr:uid="{4F2443C5-1722-4922-906F-460E1EE96E76}"/>
    <cellStyle name="User Input 5 3" xfId="299" xr:uid="{15CC9AEC-B2DA-4DA0-B32D-3D176CC9B987}"/>
    <cellStyle name="User Input 6" xfId="168" xr:uid="{655EF135-23F3-47C2-8968-EC3F0C771AB8}"/>
    <cellStyle name="User Input 6 2" xfId="308" xr:uid="{ECDFED38-199A-41EE-8985-33EEB58D9EC2}"/>
    <cellStyle name="User Input 7" xfId="175" xr:uid="{72F96648-5003-4AF9-81AC-9C5FBA9D8EE1}"/>
    <cellStyle name="User Input 7 2" xfId="314" xr:uid="{24C737F1-DFCC-40F1-9492-FB8CE7DF0327}"/>
    <cellStyle name="User Input 8" xfId="184" xr:uid="{E4794FA1-292B-4E70-A777-B70AE26B7E47}"/>
    <cellStyle name="User Input 8 2" xfId="320" xr:uid="{7290E147-8703-4A16-9A21-00F784329686}"/>
    <cellStyle name="User Input 9" xfId="194" xr:uid="{CBC36362-4E60-4F70-8CDF-10250BA7C68B}"/>
    <cellStyle name="User Input 9 2" xfId="329" xr:uid="{89C1AD32-163B-4983-B5C1-30E8E2F7A60A}"/>
  </cellStyles>
  <dxfs count="1398">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5" tint="0.39994506668294322"/>
        </patternFill>
      </fill>
    </dxf>
    <dxf>
      <fill>
        <patternFill>
          <bgColor rgb="FFC00000"/>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66"/>
      <color rgb="FFFFFFFF"/>
      <color rgb="FFFFE699"/>
      <color rgb="FFFFFFCC"/>
      <color rgb="FFFF9900"/>
      <color rgb="FF00CC00"/>
      <color rgb="FFC9C9C9"/>
      <color rgb="FFBDD7EE"/>
      <color rgb="FFFF00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emf"/><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emf"/><Relationship Id="rId5" Type="http://schemas.openxmlformats.org/officeDocument/2006/relationships/image" Target="../media/image28.png"/><Relationship Id="rId10" Type="http://schemas.openxmlformats.org/officeDocument/2006/relationships/image" Target="../media/image33.emf"/><Relationship Id="rId4" Type="http://schemas.openxmlformats.org/officeDocument/2006/relationships/image" Target="../media/image27.png"/><Relationship Id="rId9" Type="http://schemas.openxmlformats.org/officeDocument/2006/relationships/image" Target="../media/image32.emf"/></Relationships>
</file>

<file path=xl/drawings/_rels/drawing1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6</xdr:col>
      <xdr:colOff>631031</xdr:colOff>
      <xdr:row>0</xdr:row>
      <xdr:rowOff>107156</xdr:rowOff>
    </xdr:from>
    <xdr:ext cx="3029141" cy="716559"/>
    <xdr:pic>
      <xdr:nvPicPr>
        <xdr:cNvPr id="2" name="Picture 1" descr="image of the Ofgem logo" title="Ofgem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0" y="107156"/>
          <a:ext cx="3029141" cy="71655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0</xdr:colOff>
      <xdr:row>7</xdr:row>
      <xdr:rowOff>0</xdr:rowOff>
    </xdr:from>
    <xdr:to>
      <xdr:col>7</xdr:col>
      <xdr:colOff>177800</xdr:colOff>
      <xdr:row>8</xdr:row>
      <xdr:rowOff>88900</xdr:rowOff>
    </xdr:to>
    <xdr:pic>
      <xdr:nvPicPr>
        <xdr:cNvPr id="2" name="Picture 1" descr="Formul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1905000"/>
          <a:ext cx="21018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21</xdr:row>
      <xdr:rowOff>0</xdr:rowOff>
    </xdr:from>
    <xdr:to>
      <xdr:col>7</xdr:col>
      <xdr:colOff>152400</xdr:colOff>
      <xdr:row>22</xdr:row>
      <xdr:rowOff>88900</xdr:rowOff>
    </xdr:to>
    <xdr:pic>
      <xdr:nvPicPr>
        <xdr:cNvPr id="3" name="Picture 2" descr="Formula">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4438650"/>
          <a:ext cx="20764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7</xdr:col>
      <xdr:colOff>250402</xdr:colOff>
      <xdr:row>15</xdr:row>
      <xdr:rowOff>105667</xdr:rowOff>
    </xdr:to>
    <xdr:pic>
      <xdr:nvPicPr>
        <xdr:cNvPr id="4" name="Picture 1" descr="Formula">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0315575" y="3171825"/>
          <a:ext cx="2170642" cy="285372"/>
        </a:xfrm>
        <a:prstGeom prst="rect">
          <a:avLst/>
        </a:prstGeom>
      </xdr:spPr>
    </xdr:pic>
    <xdr:clientData/>
  </xdr:twoCellAnchor>
  <xdr:twoCellAnchor editAs="oneCell">
    <xdr:from>
      <xdr:col>5</xdr:col>
      <xdr:colOff>0</xdr:colOff>
      <xdr:row>34</xdr:row>
      <xdr:rowOff>0</xdr:rowOff>
    </xdr:from>
    <xdr:to>
      <xdr:col>7</xdr:col>
      <xdr:colOff>505222</xdr:colOff>
      <xdr:row>35</xdr:row>
      <xdr:rowOff>112184</xdr:rowOff>
    </xdr:to>
    <xdr:pic>
      <xdr:nvPicPr>
        <xdr:cNvPr id="5" name="Picture 4" descr="Formula">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0817679" y="6953250"/>
          <a:ext cx="2427367" cy="274109"/>
        </a:xfrm>
        <a:prstGeom prst="rect">
          <a:avLst/>
        </a:prstGeom>
      </xdr:spPr>
    </xdr:pic>
    <xdr:clientData/>
  </xdr:twoCellAnchor>
  <xdr:twoCellAnchor>
    <xdr:from>
      <xdr:col>3</xdr:col>
      <xdr:colOff>0</xdr:colOff>
      <xdr:row>1</xdr:row>
      <xdr:rowOff>0</xdr:rowOff>
    </xdr:from>
    <xdr:to>
      <xdr:col>6</xdr:col>
      <xdr:colOff>156483</xdr:colOff>
      <xdr:row>2</xdr:row>
      <xdr:rowOff>28782</xdr:rowOff>
    </xdr:to>
    <xdr:sp macro="" textlink="">
      <xdr:nvSpPr>
        <xdr:cNvPr id="6" name="Title 1">
          <a:extLst>
            <a:ext uri="{FF2B5EF4-FFF2-40B4-BE49-F238E27FC236}">
              <a16:creationId xmlns:a16="http://schemas.microsoft.com/office/drawing/2014/main" id="{00000000-0008-0000-1100-000006000000}"/>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7" name="Title 1">
          <a:extLst>
            <a:ext uri="{FF2B5EF4-FFF2-40B4-BE49-F238E27FC236}">
              <a16:creationId xmlns:a16="http://schemas.microsoft.com/office/drawing/2014/main" id="{C5CA4C63-6D5D-4235-BA24-FEBCF527B89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8" name="Title 1">
          <a:extLst>
            <a:ext uri="{FF2B5EF4-FFF2-40B4-BE49-F238E27FC236}">
              <a16:creationId xmlns:a16="http://schemas.microsoft.com/office/drawing/2014/main" id="{D363D0F0-B2B7-41FD-A0D7-44090E662C5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9" name="Title 1" descr="18/19 Prices">
          <a:extLst>
            <a:ext uri="{FF2B5EF4-FFF2-40B4-BE49-F238E27FC236}">
              <a16:creationId xmlns:a16="http://schemas.microsoft.com/office/drawing/2014/main" id="{DD314671-600B-4F16-80A9-7F766636709C}"/>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editAs="oneCell">
    <xdr:from>
      <xdr:col>4</xdr:col>
      <xdr:colOff>353786</xdr:colOff>
      <xdr:row>33</xdr:row>
      <xdr:rowOff>136072</xdr:rowOff>
    </xdr:from>
    <xdr:to>
      <xdr:col>7</xdr:col>
      <xdr:colOff>401445</xdr:colOff>
      <xdr:row>35</xdr:row>
      <xdr:rowOff>69459</xdr:rowOff>
    </xdr:to>
    <xdr:pic>
      <xdr:nvPicPr>
        <xdr:cNvPr id="10" name="Picture 9" descr="Formula">
          <a:extLst>
            <a:ext uri="{FF2B5EF4-FFF2-40B4-BE49-F238E27FC236}">
              <a16:creationId xmlns:a16="http://schemas.microsoft.com/office/drawing/2014/main" id="{09B7D7C3-060A-4D41-897F-E707F4EDAAD8}"/>
            </a:ext>
          </a:extLst>
        </xdr:cNvPr>
        <xdr:cNvPicPr>
          <a:picLocks noChangeAspect="1"/>
        </xdr:cNvPicPr>
      </xdr:nvPicPr>
      <xdr:blipFill>
        <a:blip xmlns:r="http://schemas.openxmlformats.org/officeDocument/2006/relationships" r:embed="rId4"/>
        <a:stretch>
          <a:fillRect/>
        </a:stretch>
      </xdr:blipFill>
      <xdr:spPr>
        <a:xfrm>
          <a:off x="6232072" y="6912429"/>
          <a:ext cx="2520349" cy="2890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49741</xdr:colOff>
      <xdr:row>27</xdr:row>
      <xdr:rowOff>28574</xdr:rowOff>
    </xdr:from>
    <xdr:to>
      <xdr:col>10</xdr:col>
      <xdr:colOff>674158</xdr:colOff>
      <xdr:row>28</xdr:row>
      <xdr:rowOff>74083</xdr:rowOff>
    </xdr:to>
    <xdr:pic>
      <xdr:nvPicPr>
        <xdr:cNvPr id="12" name="Picture 11" descr="Formula">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591" y="5572124"/>
          <a:ext cx="3510492" cy="236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51</xdr:row>
      <xdr:rowOff>0</xdr:rowOff>
    </xdr:from>
    <xdr:to>
      <xdr:col>8</xdr:col>
      <xdr:colOff>257175</xdr:colOff>
      <xdr:row>52</xdr:row>
      <xdr:rowOff>19050</xdr:rowOff>
    </xdr:to>
    <xdr:pic>
      <xdr:nvPicPr>
        <xdr:cNvPr id="14" name="Picture 13" descr="Formula">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84964" y="10491107"/>
          <a:ext cx="1264104"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1129391</xdr:colOff>
      <xdr:row>1</xdr:row>
      <xdr:rowOff>0</xdr:rowOff>
    </xdr:from>
    <xdr:to>
      <xdr:col>10</xdr:col>
      <xdr:colOff>612320</xdr:colOff>
      <xdr:row>2</xdr:row>
      <xdr:rowOff>12907</xdr:rowOff>
    </xdr:to>
    <xdr:sp macro="" textlink="">
      <xdr:nvSpPr>
        <xdr:cNvPr id="5" name="Title 1">
          <a:extLst>
            <a:ext uri="{FF2B5EF4-FFF2-40B4-BE49-F238E27FC236}">
              <a16:creationId xmlns:a16="http://schemas.microsoft.com/office/drawing/2014/main" id="{00000000-0008-0000-1200-000005000000}"/>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6" name="Title 1">
          <a:extLst>
            <a:ext uri="{FF2B5EF4-FFF2-40B4-BE49-F238E27FC236}">
              <a16:creationId xmlns:a16="http://schemas.microsoft.com/office/drawing/2014/main" id="{15F7AAFA-8140-4193-8CE8-F37FF7FFC0C9}"/>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7" name="Title 1">
          <a:extLst>
            <a:ext uri="{FF2B5EF4-FFF2-40B4-BE49-F238E27FC236}">
              <a16:creationId xmlns:a16="http://schemas.microsoft.com/office/drawing/2014/main" id="{B99C2278-1FAA-4BF5-B203-9EBBFF60D21E}"/>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8" name="Title 1" descr="Reporting in current year prices">
          <a:extLst>
            <a:ext uri="{FF2B5EF4-FFF2-40B4-BE49-F238E27FC236}">
              <a16:creationId xmlns:a16="http://schemas.microsoft.com/office/drawing/2014/main" id="{0335818C-BA6F-43AF-B403-46331C69E711}"/>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211772</xdr:colOff>
      <xdr:row>30</xdr:row>
      <xdr:rowOff>0</xdr:rowOff>
    </xdr:from>
    <xdr:to>
      <xdr:col>8</xdr:col>
      <xdr:colOff>20364</xdr:colOff>
      <xdr:row>36</xdr:row>
      <xdr:rowOff>163757</xdr:rowOff>
    </xdr:to>
    <xdr:pic>
      <xdr:nvPicPr>
        <xdr:cNvPr id="2" name="Picture 1" descr="Formula">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l="25319" t="58447" r="41710" b="34477"/>
        <a:stretch/>
      </xdr:blipFill>
      <xdr:spPr>
        <a:xfrm>
          <a:off x="5191986" y="5973536"/>
          <a:ext cx="5414735" cy="1202849"/>
        </a:xfrm>
        <a:prstGeom prst="rect">
          <a:avLst/>
        </a:prstGeom>
      </xdr:spPr>
    </xdr:pic>
    <xdr:clientData/>
  </xdr:twoCellAnchor>
  <xdr:twoCellAnchor>
    <xdr:from>
      <xdr:col>4</xdr:col>
      <xdr:colOff>292100</xdr:colOff>
      <xdr:row>17</xdr:row>
      <xdr:rowOff>57150</xdr:rowOff>
    </xdr:from>
    <xdr:to>
      <xdr:col>7</xdr:col>
      <xdr:colOff>587375</xdr:colOff>
      <xdr:row>19</xdr:row>
      <xdr:rowOff>66675</xdr:rowOff>
    </xdr:to>
    <xdr:pic>
      <xdr:nvPicPr>
        <xdr:cNvPr id="3" name="Picture 2" descr="Formula">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7900" y="3838575"/>
          <a:ext cx="26765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876300</xdr:colOff>
      <xdr:row>54</xdr:row>
      <xdr:rowOff>152400</xdr:rowOff>
    </xdr:from>
    <xdr:to>
      <xdr:col>8</xdr:col>
      <xdr:colOff>134347</xdr:colOff>
      <xdr:row>62</xdr:row>
      <xdr:rowOff>55386</xdr:rowOff>
    </xdr:to>
    <xdr:pic>
      <xdr:nvPicPr>
        <xdr:cNvPr id="4" name="Picture 3" descr="Formula">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srcRect l="60748" t="72399" r="16533" b="21341"/>
        <a:stretch/>
      </xdr:blipFill>
      <xdr:spPr>
        <a:xfrm>
          <a:off x="8096250" y="10153650"/>
          <a:ext cx="4445000" cy="1302702"/>
        </a:xfrm>
        <a:prstGeom prst="rect">
          <a:avLst/>
        </a:prstGeom>
      </xdr:spPr>
    </xdr:pic>
    <xdr:clientData/>
  </xdr:twoCellAnchor>
  <xdr:twoCellAnchor editAs="oneCell">
    <xdr:from>
      <xdr:col>3</xdr:col>
      <xdr:colOff>873125</xdr:colOff>
      <xdr:row>81</xdr:row>
      <xdr:rowOff>92075</xdr:rowOff>
    </xdr:from>
    <xdr:to>
      <xdr:col>7</xdr:col>
      <xdr:colOff>609733</xdr:colOff>
      <xdr:row>87</xdr:row>
      <xdr:rowOff>174509</xdr:rowOff>
    </xdr:to>
    <xdr:pic>
      <xdr:nvPicPr>
        <xdr:cNvPr id="5" name="Picture 4" descr="Formula">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4"/>
        <a:srcRect l="60307" t="65477" r="18521" b="27439"/>
        <a:stretch/>
      </xdr:blipFill>
      <xdr:spPr>
        <a:xfrm>
          <a:off x="8093075" y="14541500"/>
          <a:ext cx="3925887" cy="1123950"/>
        </a:xfrm>
        <a:prstGeom prst="rect">
          <a:avLst/>
        </a:prstGeom>
      </xdr:spPr>
    </xdr:pic>
    <xdr:clientData/>
  </xdr:twoCellAnchor>
  <xdr:twoCellAnchor>
    <xdr:from>
      <xdr:col>4</xdr:col>
      <xdr:colOff>47625</xdr:colOff>
      <xdr:row>227</xdr:row>
      <xdr:rowOff>76200</xdr:rowOff>
    </xdr:from>
    <xdr:to>
      <xdr:col>8</xdr:col>
      <xdr:colOff>206375</xdr:colOff>
      <xdr:row>228</xdr:row>
      <xdr:rowOff>120650</xdr:rowOff>
    </xdr:to>
    <xdr:pic>
      <xdr:nvPicPr>
        <xdr:cNvPr id="6" name="Picture 5" descr="Formula">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53425" y="37890450"/>
          <a:ext cx="3311525" cy="23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694765</xdr:colOff>
      <xdr:row>110</xdr:row>
      <xdr:rowOff>0</xdr:rowOff>
    </xdr:from>
    <xdr:to>
      <xdr:col>8</xdr:col>
      <xdr:colOff>484622</xdr:colOff>
      <xdr:row>114</xdr:row>
      <xdr:rowOff>9525</xdr:rowOff>
    </xdr:to>
    <xdr:pic>
      <xdr:nvPicPr>
        <xdr:cNvPr id="7" name="Picture 12" descr="Formula">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14715" y="19107150"/>
          <a:ext cx="4028482"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127</xdr:row>
      <xdr:rowOff>1</xdr:rowOff>
    </xdr:from>
    <xdr:to>
      <xdr:col>8</xdr:col>
      <xdr:colOff>685800</xdr:colOff>
      <xdr:row>128</xdr:row>
      <xdr:rowOff>142876</xdr:rowOff>
    </xdr:to>
    <xdr:pic>
      <xdr:nvPicPr>
        <xdr:cNvPr id="8" name="Picture 7" descr="Formula">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05800" y="21888451"/>
          <a:ext cx="38385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171</xdr:row>
      <xdr:rowOff>123825</xdr:rowOff>
    </xdr:from>
    <xdr:to>
      <xdr:col>6</xdr:col>
      <xdr:colOff>288283</xdr:colOff>
      <xdr:row>176</xdr:row>
      <xdr:rowOff>55246</xdr:rowOff>
    </xdr:to>
    <xdr:pic>
      <xdr:nvPicPr>
        <xdr:cNvPr id="9" name="Picture 8" descr="Formula">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29475" y="29737050"/>
          <a:ext cx="34589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975193</xdr:colOff>
      <xdr:row>136</xdr:row>
      <xdr:rowOff>118221</xdr:rowOff>
    </xdr:from>
    <xdr:to>
      <xdr:col>8</xdr:col>
      <xdr:colOff>96173</xdr:colOff>
      <xdr:row>140</xdr:row>
      <xdr:rowOff>39986</xdr:rowOff>
    </xdr:to>
    <xdr:pic>
      <xdr:nvPicPr>
        <xdr:cNvPr id="10" name="Picture 15" descr="Formula">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5143" y="23702121"/>
          <a:ext cx="4322538" cy="62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916267</xdr:colOff>
      <xdr:row>140</xdr:row>
      <xdr:rowOff>120650</xdr:rowOff>
    </xdr:from>
    <xdr:to>
      <xdr:col>8</xdr:col>
      <xdr:colOff>631353</xdr:colOff>
      <xdr:row>146</xdr:row>
      <xdr:rowOff>150310</xdr:rowOff>
    </xdr:to>
    <xdr:pic>
      <xdr:nvPicPr>
        <xdr:cNvPr id="11" name="Picture 16" descr="Formula">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36217" y="24409400"/>
          <a:ext cx="4915374" cy="102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1000125</xdr:colOff>
      <xdr:row>166</xdr:row>
      <xdr:rowOff>142875</xdr:rowOff>
    </xdr:from>
    <xdr:to>
      <xdr:col>8</xdr:col>
      <xdr:colOff>820148</xdr:colOff>
      <xdr:row>169</xdr:row>
      <xdr:rowOff>150495</xdr:rowOff>
    </xdr:to>
    <xdr:pic>
      <xdr:nvPicPr>
        <xdr:cNvPr id="12" name="Picture 11" descr="Formula">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62800" y="28898850"/>
          <a:ext cx="6011545" cy="541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171</xdr:row>
      <xdr:rowOff>0</xdr:rowOff>
    </xdr:from>
    <xdr:to>
      <xdr:col>10</xdr:col>
      <xdr:colOff>799285</xdr:colOff>
      <xdr:row>174</xdr:row>
      <xdr:rowOff>135835</xdr:rowOff>
    </xdr:to>
    <xdr:pic>
      <xdr:nvPicPr>
        <xdr:cNvPr id="13" name="Picture 12" descr="Formula">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87050" y="29613225"/>
          <a:ext cx="3762376" cy="610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6</xdr:col>
      <xdr:colOff>6804</xdr:colOff>
      <xdr:row>2</xdr:row>
      <xdr:rowOff>28782</xdr:rowOff>
    </xdr:to>
    <xdr:sp macro="" textlink="">
      <xdr:nvSpPr>
        <xdr:cNvPr id="14" name="Title 1">
          <a:extLst>
            <a:ext uri="{FF2B5EF4-FFF2-40B4-BE49-F238E27FC236}">
              <a16:creationId xmlns:a16="http://schemas.microsoft.com/office/drawing/2014/main" id="{00000000-0008-0000-1300-00000E000000}"/>
            </a:ext>
          </a:extLst>
        </xdr:cNvPr>
        <xdr:cNvSpPr>
          <a:spLocks noGrp="1"/>
        </xdr:cNvSpPr>
      </xdr:nvSpPr>
      <xdr:spPr>
        <a:xfrm>
          <a:off x="7225393"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5" name="Title 1">
          <a:extLst>
            <a:ext uri="{FF2B5EF4-FFF2-40B4-BE49-F238E27FC236}">
              <a16:creationId xmlns:a16="http://schemas.microsoft.com/office/drawing/2014/main" id="{5D9F6141-1537-4929-8505-8883D745D157}"/>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6" name="Title 1">
          <a:extLst>
            <a:ext uri="{FF2B5EF4-FFF2-40B4-BE49-F238E27FC236}">
              <a16:creationId xmlns:a16="http://schemas.microsoft.com/office/drawing/2014/main" id="{47DC8FDC-761F-47D4-A43E-1905890F138A}"/>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7" name="Title 1" descr="18/19 Prices">
          <a:extLst>
            <a:ext uri="{FF2B5EF4-FFF2-40B4-BE49-F238E27FC236}">
              <a16:creationId xmlns:a16="http://schemas.microsoft.com/office/drawing/2014/main" id="{E257A556-9D7A-485E-8CA3-C3B012D192B9}"/>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1117227</xdr:colOff>
      <xdr:row>57</xdr:row>
      <xdr:rowOff>67235</xdr:rowOff>
    </xdr:from>
    <xdr:to>
      <xdr:col>6</xdr:col>
      <xdr:colOff>352985</xdr:colOff>
      <xdr:row>58</xdr:row>
      <xdr:rowOff>78441</xdr:rowOff>
    </xdr:to>
    <xdr:pic>
      <xdr:nvPicPr>
        <xdr:cNvPr id="2" name="Picture 1" descr="Formul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2802" y="11411510"/>
          <a:ext cx="1883708" cy="201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11542</xdr:colOff>
      <xdr:row>65</xdr:row>
      <xdr:rowOff>56028</xdr:rowOff>
    </xdr:from>
    <xdr:to>
      <xdr:col>9</xdr:col>
      <xdr:colOff>9637</xdr:colOff>
      <xdr:row>68</xdr:row>
      <xdr:rowOff>101973</xdr:rowOff>
    </xdr:to>
    <xdr:pic>
      <xdr:nvPicPr>
        <xdr:cNvPr id="3" name="Picture 2" descr="Formula">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17267" y="13267203"/>
          <a:ext cx="3617595" cy="6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xdr:colOff>
      <xdr:row>71</xdr:row>
      <xdr:rowOff>28015</xdr:rowOff>
    </xdr:from>
    <xdr:to>
      <xdr:col>1</xdr:col>
      <xdr:colOff>577850</xdr:colOff>
      <xdr:row>71</xdr:row>
      <xdr:rowOff>457387</xdr:rowOff>
    </xdr:to>
    <xdr:pic>
      <xdr:nvPicPr>
        <xdr:cNvPr id="4" name="Picture 3" descr="Formula">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85497" y="14382190"/>
          <a:ext cx="564403" cy="42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75</xdr:row>
      <xdr:rowOff>0</xdr:rowOff>
    </xdr:from>
    <xdr:to>
      <xdr:col>9</xdr:col>
      <xdr:colOff>0</xdr:colOff>
      <xdr:row>78</xdr:row>
      <xdr:rowOff>152400</xdr:rowOff>
    </xdr:to>
    <xdr:pic>
      <xdr:nvPicPr>
        <xdr:cNvPr id="5" name="Picture 4" descr="Formula">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05725" y="15392400"/>
          <a:ext cx="36195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4591561</xdr:colOff>
      <xdr:row>80</xdr:row>
      <xdr:rowOff>23721</xdr:rowOff>
    </xdr:from>
    <xdr:to>
      <xdr:col>1</xdr:col>
      <xdr:colOff>352051</xdr:colOff>
      <xdr:row>82</xdr:row>
      <xdr:rowOff>123476</xdr:rowOff>
    </xdr:to>
    <xdr:pic>
      <xdr:nvPicPr>
        <xdr:cNvPr id="6" name="Picture 5" descr="Formula">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1561" y="16368621"/>
          <a:ext cx="732540" cy="480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19</xdr:row>
      <xdr:rowOff>171450</xdr:rowOff>
    </xdr:from>
    <xdr:to>
      <xdr:col>6</xdr:col>
      <xdr:colOff>126376</xdr:colOff>
      <xdr:row>21</xdr:row>
      <xdr:rowOff>77154</xdr:rowOff>
    </xdr:to>
    <xdr:pic>
      <xdr:nvPicPr>
        <xdr:cNvPr id="7" name="Picture 1" descr="Formula">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7829550" y="4219575"/>
          <a:ext cx="1447176" cy="286703"/>
        </a:xfrm>
        <a:prstGeom prst="rect">
          <a:avLst/>
        </a:prstGeom>
      </xdr:spPr>
    </xdr:pic>
    <xdr:clientData/>
  </xdr:twoCellAnchor>
  <xdr:twoCellAnchor>
    <xdr:from>
      <xdr:col>6</xdr:col>
      <xdr:colOff>234950</xdr:colOff>
      <xdr:row>18</xdr:row>
      <xdr:rowOff>168275</xdr:rowOff>
    </xdr:from>
    <xdr:to>
      <xdr:col>9</xdr:col>
      <xdr:colOff>292100</xdr:colOff>
      <xdr:row>22</xdr:row>
      <xdr:rowOff>19050</xdr:rowOff>
    </xdr:to>
    <xdr:pic>
      <xdr:nvPicPr>
        <xdr:cNvPr id="8" name="Picture 7" descr="Formula">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88475" y="4025900"/>
          <a:ext cx="2228850" cy="61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944470</xdr:colOff>
      <xdr:row>34</xdr:row>
      <xdr:rowOff>39509</xdr:rowOff>
    </xdr:from>
    <xdr:to>
      <xdr:col>9</xdr:col>
      <xdr:colOff>198880</xdr:colOff>
      <xdr:row>37</xdr:row>
      <xdr:rowOff>28761</xdr:rowOff>
    </xdr:to>
    <xdr:pic>
      <xdr:nvPicPr>
        <xdr:cNvPr id="9" name="Picture 8" descr="Formula">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7450045" y="6802259"/>
          <a:ext cx="4077235" cy="557577"/>
        </a:xfrm>
        <a:prstGeom prst="rect">
          <a:avLst/>
        </a:prstGeom>
      </xdr:spPr>
    </xdr:pic>
    <xdr:clientData/>
  </xdr:twoCellAnchor>
  <xdr:twoCellAnchor>
    <xdr:from>
      <xdr:col>4</xdr:col>
      <xdr:colOff>28762</xdr:colOff>
      <xdr:row>36</xdr:row>
      <xdr:rowOff>44824</xdr:rowOff>
    </xdr:from>
    <xdr:to>
      <xdr:col>10</xdr:col>
      <xdr:colOff>389031</xdr:colOff>
      <xdr:row>37</xdr:row>
      <xdr:rowOff>134472</xdr:rowOff>
    </xdr:to>
    <xdr:pic>
      <xdr:nvPicPr>
        <xdr:cNvPr id="10" name="Picture 9" descr="Formula">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34487" y="7188574"/>
          <a:ext cx="4703669" cy="280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9</xdr:col>
      <xdr:colOff>625928</xdr:colOff>
      <xdr:row>2</xdr:row>
      <xdr:rowOff>12907</xdr:rowOff>
    </xdr:to>
    <xdr:sp macro="" textlink="">
      <xdr:nvSpPr>
        <xdr:cNvPr id="11" name="Title 1">
          <a:extLst>
            <a:ext uri="{FF2B5EF4-FFF2-40B4-BE49-F238E27FC236}">
              <a16:creationId xmlns:a16="http://schemas.microsoft.com/office/drawing/2014/main" id="{00000000-0008-0000-1400-00000B00000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2" name="Title 1">
          <a:extLst>
            <a:ext uri="{FF2B5EF4-FFF2-40B4-BE49-F238E27FC236}">
              <a16:creationId xmlns:a16="http://schemas.microsoft.com/office/drawing/2014/main" id="{C1EB65D0-E669-45BC-B758-2CE12A7AF6B7}"/>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3" name="Title 1">
          <a:extLst>
            <a:ext uri="{FF2B5EF4-FFF2-40B4-BE49-F238E27FC236}">
              <a16:creationId xmlns:a16="http://schemas.microsoft.com/office/drawing/2014/main" id="{1DDAC9AA-8381-45C1-9050-A49516E8AC41}"/>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4" name="Title 1" descr="Reporting in current year prices">
          <a:extLst>
            <a:ext uri="{FF2B5EF4-FFF2-40B4-BE49-F238E27FC236}">
              <a16:creationId xmlns:a16="http://schemas.microsoft.com/office/drawing/2014/main" id="{47D2542E-61A3-4DC6-8E29-BFBAEB66E53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1</xdr:row>
      <xdr:rowOff>0</xdr:rowOff>
    </xdr:from>
    <xdr:to>
      <xdr:col>13</xdr:col>
      <xdr:colOff>374196</xdr:colOff>
      <xdr:row>2</xdr:row>
      <xdr:rowOff>28782</xdr:rowOff>
    </xdr:to>
    <xdr:sp macro="" textlink="">
      <xdr:nvSpPr>
        <xdr:cNvPr id="2" name="Title 1">
          <a:extLst>
            <a:ext uri="{FF2B5EF4-FFF2-40B4-BE49-F238E27FC236}">
              <a16:creationId xmlns:a16="http://schemas.microsoft.com/office/drawing/2014/main" id="{00000000-0008-0000-1500-00000200000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3" name="Title 1">
          <a:extLst>
            <a:ext uri="{FF2B5EF4-FFF2-40B4-BE49-F238E27FC236}">
              <a16:creationId xmlns:a16="http://schemas.microsoft.com/office/drawing/2014/main" id="{1C538B3F-2ED0-47D1-9FBF-DDD499556967}"/>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4" name="Title 1">
          <a:extLst>
            <a:ext uri="{FF2B5EF4-FFF2-40B4-BE49-F238E27FC236}">
              <a16:creationId xmlns:a16="http://schemas.microsoft.com/office/drawing/2014/main" id="{0BA585B9-5120-41DA-9AD4-247B23055A6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5" name="Title 1" descr="18/19 Prices">
          <a:extLst>
            <a:ext uri="{FF2B5EF4-FFF2-40B4-BE49-F238E27FC236}">
              <a16:creationId xmlns:a16="http://schemas.microsoft.com/office/drawing/2014/main" id="{BE29A6DF-6620-4004-9780-5CCEB5A26555}"/>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217132</xdr:colOff>
      <xdr:row>10</xdr:row>
      <xdr:rowOff>108857</xdr:rowOff>
    </xdr:from>
    <xdr:to>
      <xdr:col>9</xdr:col>
      <xdr:colOff>485442</xdr:colOff>
      <xdr:row>11</xdr:row>
      <xdr:rowOff>142875</xdr:rowOff>
    </xdr:to>
    <xdr:pic>
      <xdr:nvPicPr>
        <xdr:cNvPr id="2" name="Picture 1" descr="Formula">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84482" y="2556782"/>
          <a:ext cx="2097110"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xdr:row>
      <xdr:rowOff>0</xdr:rowOff>
    </xdr:from>
    <xdr:to>
      <xdr:col>12</xdr:col>
      <xdr:colOff>176893</xdr:colOff>
      <xdr:row>2</xdr:row>
      <xdr:rowOff>12907</xdr:rowOff>
    </xdr:to>
    <xdr:sp macro="" textlink="">
      <xdr:nvSpPr>
        <xdr:cNvPr id="4" name="Title 1">
          <a:extLst>
            <a:ext uri="{FF2B5EF4-FFF2-40B4-BE49-F238E27FC236}">
              <a16:creationId xmlns:a16="http://schemas.microsoft.com/office/drawing/2014/main" id="{00000000-0008-0000-1600-000004000000}"/>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5" name="Title 1">
          <a:extLst>
            <a:ext uri="{FF2B5EF4-FFF2-40B4-BE49-F238E27FC236}">
              <a16:creationId xmlns:a16="http://schemas.microsoft.com/office/drawing/2014/main" id="{DE7ED2DE-C7F3-460B-BE4A-A30727838A54}"/>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6" name="Title 1">
          <a:extLst>
            <a:ext uri="{FF2B5EF4-FFF2-40B4-BE49-F238E27FC236}">
              <a16:creationId xmlns:a16="http://schemas.microsoft.com/office/drawing/2014/main" id="{B6DF7B61-8573-4D1E-8A39-B089E0EA348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7" name="Title 1" descr="Reporting in current year prices">
          <a:extLst>
            <a:ext uri="{FF2B5EF4-FFF2-40B4-BE49-F238E27FC236}">
              <a16:creationId xmlns:a16="http://schemas.microsoft.com/office/drawing/2014/main" id="{76E9B07E-E040-4C9D-AEB7-B04337D9DB7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xdr:row>
      <xdr:rowOff>0</xdr:rowOff>
    </xdr:from>
    <xdr:to>
      <xdr:col>9</xdr:col>
      <xdr:colOff>381000</xdr:colOff>
      <xdr:row>2</xdr:row>
      <xdr:rowOff>71303</xdr:rowOff>
    </xdr:to>
    <xdr:sp macro="" textlink="">
      <xdr:nvSpPr>
        <xdr:cNvPr id="2" name="Title 1">
          <a:extLst>
            <a:ext uri="{FF2B5EF4-FFF2-40B4-BE49-F238E27FC236}">
              <a16:creationId xmlns:a16="http://schemas.microsoft.com/office/drawing/2014/main" id="{00000000-0008-0000-1800-000002000000}"/>
            </a:ext>
          </a:extLst>
        </xdr:cNvPr>
        <xdr:cNvSpPr>
          <a:spLocks noGrp="1"/>
        </xdr:cNvSpPr>
      </xdr:nvSpPr>
      <xdr:spPr>
        <a:xfrm>
          <a:off x="4298156"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3" name="Title 1">
          <a:extLst>
            <a:ext uri="{FF2B5EF4-FFF2-40B4-BE49-F238E27FC236}">
              <a16:creationId xmlns:a16="http://schemas.microsoft.com/office/drawing/2014/main" id="{E3AF5C77-E94F-4BF4-AD6F-E15C8FC672A3}"/>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4" name="Title 1">
          <a:extLst>
            <a:ext uri="{FF2B5EF4-FFF2-40B4-BE49-F238E27FC236}">
              <a16:creationId xmlns:a16="http://schemas.microsoft.com/office/drawing/2014/main" id="{5742F88C-1AE9-4DC0-A406-45028A3A5B09}"/>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5" name="Title 1" descr="18/19 Prices">
          <a:extLst>
            <a:ext uri="{FF2B5EF4-FFF2-40B4-BE49-F238E27FC236}">
              <a16:creationId xmlns:a16="http://schemas.microsoft.com/office/drawing/2014/main" id="{86A6F201-E587-47F6-B4CD-6D3BF79034CD}"/>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1C00-000002000000}"/>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E2A77309-9056-4097-B578-98762B201396}"/>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7A019B36-ECEC-46EF-82CD-1FA39675ADDE}"/>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descr="18/19 Prices">
          <a:extLst>
            <a:ext uri="{FF2B5EF4-FFF2-40B4-BE49-F238E27FC236}">
              <a16:creationId xmlns:a16="http://schemas.microsoft.com/office/drawing/2014/main" id="{91962C1A-5260-433D-B973-81AFF2DD94F3}"/>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59008</xdr:colOff>
      <xdr:row>2</xdr:row>
      <xdr:rowOff>12907</xdr:rowOff>
    </xdr:to>
    <xdr:sp macro="" textlink="">
      <xdr:nvSpPr>
        <xdr:cNvPr id="2" name="Title 1">
          <a:extLst>
            <a:ext uri="{FF2B5EF4-FFF2-40B4-BE49-F238E27FC236}">
              <a16:creationId xmlns:a16="http://schemas.microsoft.com/office/drawing/2014/main" id="{00000000-0008-0000-1D00-000002000000}"/>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3" name="Title 1">
          <a:extLst>
            <a:ext uri="{FF2B5EF4-FFF2-40B4-BE49-F238E27FC236}">
              <a16:creationId xmlns:a16="http://schemas.microsoft.com/office/drawing/2014/main" id="{D6635695-3057-4778-BBA5-888E61D9348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4" name="Title 1">
          <a:extLst>
            <a:ext uri="{FF2B5EF4-FFF2-40B4-BE49-F238E27FC236}">
              <a16:creationId xmlns:a16="http://schemas.microsoft.com/office/drawing/2014/main" id="{F723A9FE-E402-42BC-B9A9-5A4BAAC6C49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5" name="Title 1" descr="18/19 Prices">
          <a:extLst>
            <a:ext uri="{FF2B5EF4-FFF2-40B4-BE49-F238E27FC236}">
              <a16:creationId xmlns:a16="http://schemas.microsoft.com/office/drawing/2014/main" id="{A1AE24D4-3B8B-45C6-901C-59076B253EEF}"/>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0</xdr:colOff>
      <xdr:row>1</xdr:row>
      <xdr:rowOff>0</xdr:rowOff>
    </xdr:from>
    <xdr:to>
      <xdr:col>17</xdr:col>
      <xdr:colOff>2263366</xdr:colOff>
      <xdr:row>2</xdr:row>
      <xdr:rowOff>19710</xdr:rowOff>
    </xdr:to>
    <xdr:sp macro="" textlink="">
      <xdr:nvSpPr>
        <xdr:cNvPr id="2" name="Title 1">
          <a:extLst>
            <a:ext uri="{FF2B5EF4-FFF2-40B4-BE49-F238E27FC236}">
              <a16:creationId xmlns:a16="http://schemas.microsoft.com/office/drawing/2014/main" id="{00000000-0008-0000-1E00-000002000000}"/>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3" name="Title 1">
          <a:extLst>
            <a:ext uri="{FF2B5EF4-FFF2-40B4-BE49-F238E27FC236}">
              <a16:creationId xmlns:a16="http://schemas.microsoft.com/office/drawing/2014/main" id="{E434FF24-96C4-44DD-914B-F50C06197B17}"/>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4" name="Title 1">
          <a:extLst>
            <a:ext uri="{FF2B5EF4-FFF2-40B4-BE49-F238E27FC236}">
              <a16:creationId xmlns:a16="http://schemas.microsoft.com/office/drawing/2014/main" id="{9C5D5A4B-C470-46FA-97C7-69B33B49E21F}"/>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5" name="Title 1" descr="18/19 Prices">
          <a:extLst>
            <a:ext uri="{FF2B5EF4-FFF2-40B4-BE49-F238E27FC236}">
              <a16:creationId xmlns:a16="http://schemas.microsoft.com/office/drawing/2014/main" id="{DAB0331F-C585-4B3B-A133-4396349B97F1}"/>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176893</xdr:rowOff>
    </xdr:from>
    <xdr:to>
      <xdr:col>9</xdr:col>
      <xdr:colOff>503464</xdr:colOff>
      <xdr:row>2</xdr:row>
      <xdr:rowOff>28782</xdr:rowOff>
    </xdr:to>
    <xdr:sp macro="" textlink="">
      <xdr:nvSpPr>
        <xdr:cNvPr id="3" name="Title 1">
          <a:extLst>
            <a:ext uri="{FF2B5EF4-FFF2-40B4-BE49-F238E27FC236}">
              <a16:creationId xmlns:a16="http://schemas.microsoft.com/office/drawing/2014/main" id="{00000000-0008-0000-0600-000003000000}"/>
            </a:ext>
          </a:extLst>
        </xdr:cNvPr>
        <xdr:cNvSpPr>
          <a:spLocks noGrp="1"/>
        </xdr:cNvSpPr>
      </xdr:nvSpPr>
      <xdr:spPr>
        <a:xfrm>
          <a:off x="6368143" y="176893"/>
          <a:ext cx="2816678" cy="38256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4" name="Title 1">
          <a:extLst>
            <a:ext uri="{FF2B5EF4-FFF2-40B4-BE49-F238E27FC236}">
              <a16:creationId xmlns:a16="http://schemas.microsoft.com/office/drawing/2014/main" id="{8BCAFF7A-EFE2-4419-8EF2-7D4DFEA1F793}"/>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5" name="Title 1">
          <a:extLst>
            <a:ext uri="{FF2B5EF4-FFF2-40B4-BE49-F238E27FC236}">
              <a16:creationId xmlns:a16="http://schemas.microsoft.com/office/drawing/2014/main" id="{E0100D0A-8A52-4281-B1B8-115DBD44A69E}"/>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6" name="Title 1" descr="18/19 Prices">
          <a:extLst>
            <a:ext uri="{FF2B5EF4-FFF2-40B4-BE49-F238E27FC236}">
              <a16:creationId xmlns:a16="http://schemas.microsoft.com/office/drawing/2014/main" id="{8DA2CF88-379D-4075-B777-354B0CDC12F9}"/>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136116</xdr:colOff>
      <xdr:row>2</xdr:row>
      <xdr:rowOff>19710</xdr:rowOff>
    </xdr:to>
    <xdr:sp macro="" textlink="">
      <xdr:nvSpPr>
        <xdr:cNvPr id="2" name="Title 1">
          <a:extLst>
            <a:ext uri="{FF2B5EF4-FFF2-40B4-BE49-F238E27FC236}">
              <a16:creationId xmlns:a16="http://schemas.microsoft.com/office/drawing/2014/main" id="{00000000-0008-0000-1F00-00000200000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3" name="Title 1">
          <a:extLst>
            <a:ext uri="{FF2B5EF4-FFF2-40B4-BE49-F238E27FC236}">
              <a16:creationId xmlns:a16="http://schemas.microsoft.com/office/drawing/2014/main" id="{2745DB6B-6FE4-4415-919F-10CBBDB4F9F2}"/>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4" name="Title 1">
          <a:extLst>
            <a:ext uri="{FF2B5EF4-FFF2-40B4-BE49-F238E27FC236}">
              <a16:creationId xmlns:a16="http://schemas.microsoft.com/office/drawing/2014/main" id="{AE195576-D826-4D2D-BBCF-110C3CF4DBF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5" name="Title 1" descr="18/19 Prices">
          <a:extLst>
            <a:ext uri="{FF2B5EF4-FFF2-40B4-BE49-F238E27FC236}">
              <a16:creationId xmlns:a16="http://schemas.microsoft.com/office/drawing/2014/main" id="{D171953B-271A-4A31-AC67-44A5FC3526BA}"/>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1133973</xdr:colOff>
      <xdr:row>2</xdr:row>
      <xdr:rowOff>12907</xdr:rowOff>
    </xdr:to>
    <xdr:sp macro="" textlink="">
      <xdr:nvSpPr>
        <xdr:cNvPr id="2" name="Title 1">
          <a:extLst>
            <a:ext uri="{FF2B5EF4-FFF2-40B4-BE49-F238E27FC236}">
              <a16:creationId xmlns:a16="http://schemas.microsoft.com/office/drawing/2014/main" id="{00000000-0008-0000-2000-000002000000}"/>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3" name="Title 1">
          <a:extLst>
            <a:ext uri="{FF2B5EF4-FFF2-40B4-BE49-F238E27FC236}">
              <a16:creationId xmlns:a16="http://schemas.microsoft.com/office/drawing/2014/main" id="{A53C04E3-353B-4D85-89EA-10C6C77496CD}"/>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4" name="Title 1">
          <a:extLst>
            <a:ext uri="{FF2B5EF4-FFF2-40B4-BE49-F238E27FC236}">
              <a16:creationId xmlns:a16="http://schemas.microsoft.com/office/drawing/2014/main" id="{EC07469E-3353-48D2-A421-8893AC4A671E}"/>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5" name="Title 1" descr="18/19 Prices">
          <a:extLst>
            <a:ext uri="{FF2B5EF4-FFF2-40B4-BE49-F238E27FC236}">
              <a16:creationId xmlns:a16="http://schemas.microsoft.com/office/drawing/2014/main" id="{0B58882B-C647-4385-BEAE-BD6827548A4C}"/>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970687</xdr:colOff>
      <xdr:row>3</xdr:row>
      <xdr:rowOff>12906</xdr:rowOff>
    </xdr:to>
    <xdr:sp macro="" textlink="">
      <xdr:nvSpPr>
        <xdr:cNvPr id="2" name="Title 1">
          <a:extLst>
            <a:ext uri="{FF2B5EF4-FFF2-40B4-BE49-F238E27FC236}">
              <a16:creationId xmlns:a16="http://schemas.microsoft.com/office/drawing/2014/main" id="{00000000-0008-0000-2100-00000200000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3" name="Title 1">
          <a:extLst>
            <a:ext uri="{FF2B5EF4-FFF2-40B4-BE49-F238E27FC236}">
              <a16:creationId xmlns:a16="http://schemas.microsoft.com/office/drawing/2014/main" id="{73FACD5B-17CF-4B4D-ABE0-245BCB59DBD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4" name="Title 1">
          <a:extLst>
            <a:ext uri="{FF2B5EF4-FFF2-40B4-BE49-F238E27FC236}">
              <a16:creationId xmlns:a16="http://schemas.microsoft.com/office/drawing/2014/main" id="{18DA2729-BEC6-4BF6-8DB1-7742036105AB}"/>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5" name="Title 1" descr="18/19 Prices">
          <a:extLst>
            <a:ext uri="{FF2B5EF4-FFF2-40B4-BE49-F238E27FC236}">
              <a16:creationId xmlns:a16="http://schemas.microsoft.com/office/drawing/2014/main" id="{3A233FF7-4101-4B20-87E1-9F055D6D1F7D}"/>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1687286</xdr:colOff>
      <xdr:row>1</xdr:row>
      <xdr:rowOff>32657</xdr:rowOff>
    </xdr:from>
    <xdr:to>
      <xdr:col>3</xdr:col>
      <xdr:colOff>2234428</xdr:colOff>
      <xdr:row>2</xdr:row>
      <xdr:rowOff>45563</xdr:rowOff>
    </xdr:to>
    <xdr:sp macro="" textlink="">
      <xdr:nvSpPr>
        <xdr:cNvPr id="5" name="Title 1" descr="Reported in current year prices">
          <a:extLst>
            <a:ext uri="{FF2B5EF4-FFF2-40B4-BE49-F238E27FC236}">
              <a16:creationId xmlns:a16="http://schemas.microsoft.com/office/drawing/2014/main" id="{6BECEB2B-381F-41DC-89D8-47F99D00B899}"/>
            </a:ext>
          </a:extLst>
        </xdr:cNvPr>
        <xdr:cNvSpPr txBox="1">
          <a:spLocks/>
        </xdr:cNvSpPr>
      </xdr:nvSpPr>
      <xdr:spPr>
        <a:xfrm>
          <a:off x="2677886" y="337457"/>
          <a:ext cx="3290342" cy="328592"/>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1215616</xdr:colOff>
      <xdr:row>2</xdr:row>
      <xdr:rowOff>19710</xdr:rowOff>
    </xdr:to>
    <xdr:sp macro="" textlink="">
      <xdr:nvSpPr>
        <xdr:cNvPr id="2" name="Title 1">
          <a:extLst>
            <a:ext uri="{FF2B5EF4-FFF2-40B4-BE49-F238E27FC236}">
              <a16:creationId xmlns:a16="http://schemas.microsoft.com/office/drawing/2014/main" id="{00000000-0008-0000-2300-000002000000}"/>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3" name="Title 1">
          <a:extLst>
            <a:ext uri="{FF2B5EF4-FFF2-40B4-BE49-F238E27FC236}">
              <a16:creationId xmlns:a16="http://schemas.microsoft.com/office/drawing/2014/main" id="{8579E520-AC45-4959-933E-69ACCB0EB295}"/>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4" name="Title 1">
          <a:extLst>
            <a:ext uri="{FF2B5EF4-FFF2-40B4-BE49-F238E27FC236}">
              <a16:creationId xmlns:a16="http://schemas.microsoft.com/office/drawing/2014/main" id="{41C3FD62-BE97-4F77-95E9-B60756291B09}"/>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5" name="Title 1" descr="18/19 Prices">
          <a:extLst>
            <a:ext uri="{FF2B5EF4-FFF2-40B4-BE49-F238E27FC236}">
              <a16:creationId xmlns:a16="http://schemas.microsoft.com/office/drawing/2014/main" id="{94487CBD-445C-4C21-8CB3-68C8A929B9C1}"/>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2084749</xdr:colOff>
      <xdr:row>2</xdr:row>
      <xdr:rowOff>19710</xdr:rowOff>
    </xdr:to>
    <xdr:sp macro="" textlink="">
      <xdr:nvSpPr>
        <xdr:cNvPr id="2" name="Title 1">
          <a:extLst>
            <a:ext uri="{FF2B5EF4-FFF2-40B4-BE49-F238E27FC236}">
              <a16:creationId xmlns:a16="http://schemas.microsoft.com/office/drawing/2014/main" id="{00000000-0008-0000-2400-000002000000}"/>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3" name="Title 1">
          <a:extLst>
            <a:ext uri="{FF2B5EF4-FFF2-40B4-BE49-F238E27FC236}">
              <a16:creationId xmlns:a16="http://schemas.microsoft.com/office/drawing/2014/main" id="{E3A3F4A2-FD0B-4A2C-9ECF-D696E82244C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4" name="Title 1">
          <a:extLst>
            <a:ext uri="{FF2B5EF4-FFF2-40B4-BE49-F238E27FC236}">
              <a16:creationId xmlns:a16="http://schemas.microsoft.com/office/drawing/2014/main" id="{8C4F8E48-4BED-4688-88E8-67339DB7EC5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5" name="Title 1" descr="Reported in current year prices">
          <a:extLst>
            <a:ext uri="{FF2B5EF4-FFF2-40B4-BE49-F238E27FC236}">
              <a16:creationId xmlns:a16="http://schemas.microsoft.com/office/drawing/2014/main" id="{AB53DC34-55B0-432A-AB95-F54D02FCC6D3}"/>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1322614</xdr:colOff>
      <xdr:row>2</xdr:row>
      <xdr:rowOff>40821</xdr:rowOff>
    </xdr:from>
    <xdr:to>
      <xdr:col>10</xdr:col>
      <xdr:colOff>842780</xdr:colOff>
      <xdr:row>3</xdr:row>
      <xdr:rowOff>53727</xdr:rowOff>
    </xdr:to>
    <xdr:sp macro="" textlink="">
      <xdr:nvSpPr>
        <xdr:cNvPr id="6" name="Title 1" descr="18/19 Prices">
          <a:extLst>
            <a:ext uri="{FF2B5EF4-FFF2-40B4-BE49-F238E27FC236}">
              <a16:creationId xmlns:a16="http://schemas.microsoft.com/office/drawing/2014/main" id="{CD19203F-8BBB-4344-B0DE-DA10FF49AF54}"/>
            </a:ext>
          </a:extLst>
        </xdr:cNvPr>
        <xdr:cNvSpPr>
          <a:spLocks noGrp="1"/>
        </xdr:cNvSpPr>
      </xdr:nvSpPr>
      <xdr:spPr>
        <a:xfrm>
          <a:off x="17487900" y="672192"/>
          <a:ext cx="2263366" cy="32859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780187</xdr:colOff>
      <xdr:row>2</xdr:row>
      <xdr:rowOff>12907</xdr:rowOff>
    </xdr:to>
    <xdr:sp macro="" textlink="">
      <xdr:nvSpPr>
        <xdr:cNvPr id="2" name="Title 1">
          <a:extLst>
            <a:ext uri="{FF2B5EF4-FFF2-40B4-BE49-F238E27FC236}">
              <a16:creationId xmlns:a16="http://schemas.microsoft.com/office/drawing/2014/main" id="{00000000-0008-0000-2900-000002000000}"/>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3" name="Title 1">
          <a:extLst>
            <a:ext uri="{FF2B5EF4-FFF2-40B4-BE49-F238E27FC236}">
              <a16:creationId xmlns:a16="http://schemas.microsoft.com/office/drawing/2014/main" id="{D13AB8EB-A912-46BC-8D59-1A138F82863B}"/>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4" name="Title 1">
          <a:extLst>
            <a:ext uri="{FF2B5EF4-FFF2-40B4-BE49-F238E27FC236}">
              <a16:creationId xmlns:a16="http://schemas.microsoft.com/office/drawing/2014/main" id="{C67DAC61-1CA9-424D-B93C-C4FB9B828659}"/>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5" name="Title 1" descr="18/19 Prices">
          <a:extLst>
            <a:ext uri="{FF2B5EF4-FFF2-40B4-BE49-F238E27FC236}">
              <a16:creationId xmlns:a16="http://schemas.microsoft.com/office/drawing/2014/main" id="{DA3C34CA-D547-41AF-9501-B579F54CBDFF}"/>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140652</xdr:colOff>
      <xdr:row>2</xdr:row>
      <xdr:rowOff>12907</xdr:rowOff>
    </xdr:to>
    <xdr:sp macro="" textlink="">
      <xdr:nvSpPr>
        <xdr:cNvPr id="2" name="Title 1">
          <a:extLst>
            <a:ext uri="{FF2B5EF4-FFF2-40B4-BE49-F238E27FC236}">
              <a16:creationId xmlns:a16="http://schemas.microsoft.com/office/drawing/2014/main" id="{00000000-0008-0000-2A00-000002000000}"/>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3" name="Title 1">
          <a:extLst>
            <a:ext uri="{FF2B5EF4-FFF2-40B4-BE49-F238E27FC236}">
              <a16:creationId xmlns:a16="http://schemas.microsoft.com/office/drawing/2014/main" id="{41CD9B4E-F0E2-4A7F-8781-050825B17A32}"/>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4" name="Title 1">
          <a:extLst>
            <a:ext uri="{FF2B5EF4-FFF2-40B4-BE49-F238E27FC236}">
              <a16:creationId xmlns:a16="http://schemas.microsoft.com/office/drawing/2014/main" id="{779ADC45-01D6-40F5-85F3-C52669377646}"/>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5" name="Title 1" descr="18/19 Prices">
          <a:extLst>
            <a:ext uri="{FF2B5EF4-FFF2-40B4-BE49-F238E27FC236}">
              <a16:creationId xmlns:a16="http://schemas.microsoft.com/office/drawing/2014/main" id="{BC548C85-2C92-498A-880F-00AC7AF303B7}"/>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1873250</xdr:colOff>
      <xdr:row>1</xdr:row>
      <xdr:rowOff>31750</xdr:rowOff>
    </xdr:from>
    <xdr:to>
      <xdr:col>3</xdr:col>
      <xdr:colOff>4136616</xdr:colOff>
      <xdr:row>2</xdr:row>
      <xdr:rowOff>46169</xdr:rowOff>
    </xdr:to>
    <xdr:sp macro="" textlink="">
      <xdr:nvSpPr>
        <xdr:cNvPr id="2" name="Title 1">
          <a:extLst>
            <a:ext uri="{FF2B5EF4-FFF2-40B4-BE49-F238E27FC236}">
              <a16:creationId xmlns:a16="http://schemas.microsoft.com/office/drawing/2014/main" id="{00000000-0008-0000-2C00-00000200000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3" name="Title 1">
          <a:extLst>
            <a:ext uri="{FF2B5EF4-FFF2-40B4-BE49-F238E27FC236}">
              <a16:creationId xmlns:a16="http://schemas.microsoft.com/office/drawing/2014/main" id="{27D2BE9B-C7E6-475B-841C-2F32D4B0AA6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4" name="Title 1">
          <a:extLst>
            <a:ext uri="{FF2B5EF4-FFF2-40B4-BE49-F238E27FC236}">
              <a16:creationId xmlns:a16="http://schemas.microsoft.com/office/drawing/2014/main" id="{234740EC-6CAB-4053-975D-F4A4794942C6}"/>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5" name="Title 1" descr="18/19 Prices">
          <a:extLst>
            <a:ext uri="{FF2B5EF4-FFF2-40B4-BE49-F238E27FC236}">
              <a16:creationId xmlns:a16="http://schemas.microsoft.com/office/drawing/2014/main" id="{2DCF991F-145B-44BC-A075-FD44DA357AFB}"/>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1768502C-D058-4C1F-9513-CA0286E9A70A}"/>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66A3C350-2B23-461D-9200-5FF15E401B41}"/>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401D6D20-47CC-4537-A264-3CF2FEA9ADE3}"/>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086A8986-31AD-45F2-AC56-105DE0A8E62F}"/>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195080</xdr:colOff>
      <xdr:row>3</xdr:row>
      <xdr:rowOff>12906</xdr:rowOff>
    </xdr:to>
    <xdr:sp macro="" textlink="">
      <xdr:nvSpPr>
        <xdr:cNvPr id="2" name="Title 1">
          <a:extLst>
            <a:ext uri="{FF2B5EF4-FFF2-40B4-BE49-F238E27FC236}">
              <a16:creationId xmlns:a16="http://schemas.microsoft.com/office/drawing/2014/main" id="{00000000-0008-0000-2D00-000002000000}"/>
            </a:ext>
          </a:extLst>
        </xdr:cNvPr>
        <xdr:cNvSpPr>
          <a:spLocks noGrp="1"/>
        </xdr:cNvSpPr>
      </xdr:nvSpPr>
      <xdr:spPr>
        <a:xfrm>
          <a:off x="14478000"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3" name="Title 1">
          <a:extLst>
            <a:ext uri="{FF2B5EF4-FFF2-40B4-BE49-F238E27FC236}">
              <a16:creationId xmlns:a16="http://schemas.microsoft.com/office/drawing/2014/main" id="{A32840F8-7D4D-4D91-8E25-0CD17942F1BA}"/>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4" name="Title 1">
          <a:extLst>
            <a:ext uri="{FF2B5EF4-FFF2-40B4-BE49-F238E27FC236}">
              <a16:creationId xmlns:a16="http://schemas.microsoft.com/office/drawing/2014/main" id="{9CB70067-4378-4BD7-A001-388446CBA6C8}"/>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5" name="Title 1" descr="18/19 Prices">
          <a:extLst>
            <a:ext uri="{FF2B5EF4-FFF2-40B4-BE49-F238E27FC236}">
              <a16:creationId xmlns:a16="http://schemas.microsoft.com/office/drawing/2014/main" id="{B4DD0514-1BB8-44F4-BCC6-28CDFA13C029}"/>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1</xdr:row>
      <xdr:rowOff>76200</xdr:rowOff>
    </xdr:from>
    <xdr:to>
      <xdr:col>10</xdr:col>
      <xdr:colOff>965199</xdr:colOff>
      <xdr:row>2</xdr:row>
      <xdr:rowOff>190500</xdr:rowOff>
    </xdr:to>
    <xdr:sp macro="" textlink="">
      <xdr:nvSpPr>
        <xdr:cNvPr id="5" name="Title 1" descr="18/19 Prices">
          <a:extLst>
            <a:ext uri="{FF2B5EF4-FFF2-40B4-BE49-F238E27FC236}">
              <a16:creationId xmlns:a16="http://schemas.microsoft.com/office/drawing/2014/main" id="{17079D0D-B870-4DD6-8C75-046323F75037}"/>
            </a:ext>
          </a:extLst>
        </xdr:cNvPr>
        <xdr:cNvSpPr>
          <a:spLocks noGrp="1"/>
        </xdr:cNvSpPr>
      </xdr:nvSpPr>
      <xdr:spPr>
        <a:xfrm>
          <a:off x="10325100" y="393700"/>
          <a:ext cx="2336799" cy="43180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0</xdr:colOff>
      <xdr:row>2</xdr:row>
      <xdr:rowOff>12907</xdr:rowOff>
    </xdr:to>
    <xdr:sp macro="" textlink="">
      <xdr:nvSpPr>
        <xdr:cNvPr id="2" name="Title 1">
          <a:extLst>
            <a:ext uri="{FF2B5EF4-FFF2-40B4-BE49-F238E27FC236}">
              <a16:creationId xmlns:a16="http://schemas.microsoft.com/office/drawing/2014/main" id="{00000000-0008-0000-2F00-000002000000}"/>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3" name="Title 1">
          <a:extLst>
            <a:ext uri="{FF2B5EF4-FFF2-40B4-BE49-F238E27FC236}">
              <a16:creationId xmlns:a16="http://schemas.microsoft.com/office/drawing/2014/main" id="{5F91599A-98B5-4C69-B9BE-4183E7E1DCCA}"/>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4" name="Title 1">
          <a:extLst>
            <a:ext uri="{FF2B5EF4-FFF2-40B4-BE49-F238E27FC236}">
              <a16:creationId xmlns:a16="http://schemas.microsoft.com/office/drawing/2014/main" id="{076D2081-CB7A-438A-ACD0-6D7342656FDE}"/>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5" name="Title 1" descr="18/19 Prices">
          <a:extLst>
            <a:ext uri="{FF2B5EF4-FFF2-40B4-BE49-F238E27FC236}">
              <a16:creationId xmlns:a16="http://schemas.microsoft.com/office/drawing/2014/main" id="{01ECD801-9203-4CA9-9A08-E217BEFB7763}"/>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2263366</xdr:colOff>
      <xdr:row>2</xdr:row>
      <xdr:rowOff>19710</xdr:rowOff>
    </xdr:to>
    <xdr:sp macro="" textlink="">
      <xdr:nvSpPr>
        <xdr:cNvPr id="2" name="Title 1">
          <a:extLst>
            <a:ext uri="{FF2B5EF4-FFF2-40B4-BE49-F238E27FC236}">
              <a16:creationId xmlns:a16="http://schemas.microsoft.com/office/drawing/2014/main" id="{00000000-0008-0000-3000-000002000000}"/>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3" name="Title 1">
          <a:extLst>
            <a:ext uri="{FF2B5EF4-FFF2-40B4-BE49-F238E27FC236}">
              <a16:creationId xmlns:a16="http://schemas.microsoft.com/office/drawing/2014/main" id="{834E81E9-BDCC-4399-98A7-4F3D158B358D}"/>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4" name="Title 1">
          <a:extLst>
            <a:ext uri="{FF2B5EF4-FFF2-40B4-BE49-F238E27FC236}">
              <a16:creationId xmlns:a16="http://schemas.microsoft.com/office/drawing/2014/main" id="{16A2C3B9-7FEF-4EBF-901F-AC4A60E8A1AA}"/>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5" name="Title 1" descr="18/19 Prices">
          <a:extLst>
            <a:ext uri="{FF2B5EF4-FFF2-40B4-BE49-F238E27FC236}">
              <a16:creationId xmlns:a16="http://schemas.microsoft.com/office/drawing/2014/main" id="{E43ABFDF-6B9B-4713-A224-E4A5A53D4AC9}"/>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1040991</xdr:colOff>
      <xdr:row>2</xdr:row>
      <xdr:rowOff>19710</xdr:rowOff>
    </xdr:to>
    <xdr:sp macro="" textlink="">
      <xdr:nvSpPr>
        <xdr:cNvPr id="2" name="Title 1">
          <a:extLst>
            <a:ext uri="{FF2B5EF4-FFF2-40B4-BE49-F238E27FC236}">
              <a16:creationId xmlns:a16="http://schemas.microsoft.com/office/drawing/2014/main" id="{00000000-0008-0000-3100-000002000000}"/>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3" name="Title 1">
          <a:extLst>
            <a:ext uri="{FF2B5EF4-FFF2-40B4-BE49-F238E27FC236}">
              <a16:creationId xmlns:a16="http://schemas.microsoft.com/office/drawing/2014/main" id="{62325A82-2910-4866-8912-95B3F63A89FA}"/>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4" name="Title 1">
          <a:extLst>
            <a:ext uri="{FF2B5EF4-FFF2-40B4-BE49-F238E27FC236}">
              <a16:creationId xmlns:a16="http://schemas.microsoft.com/office/drawing/2014/main" id="{D183033A-5472-42EB-8CA3-1C2E2F1780A8}"/>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5" name="Title 1" descr="18/19 Prices">
          <a:extLst>
            <a:ext uri="{FF2B5EF4-FFF2-40B4-BE49-F238E27FC236}">
              <a16:creationId xmlns:a16="http://schemas.microsoft.com/office/drawing/2014/main" id="{F0DC9BC1-0FC4-45DD-847E-2FAE89B43444}"/>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2569028</xdr:colOff>
      <xdr:row>0</xdr:row>
      <xdr:rowOff>293913</xdr:rowOff>
    </xdr:from>
    <xdr:to>
      <xdr:col>6</xdr:col>
      <xdr:colOff>1730828</xdr:colOff>
      <xdr:row>2</xdr:row>
      <xdr:rowOff>45563</xdr:rowOff>
    </xdr:to>
    <xdr:sp macro="" textlink="">
      <xdr:nvSpPr>
        <xdr:cNvPr id="4" name="Title 1" descr="18/19 Prices">
          <a:extLst>
            <a:ext uri="{FF2B5EF4-FFF2-40B4-BE49-F238E27FC236}">
              <a16:creationId xmlns:a16="http://schemas.microsoft.com/office/drawing/2014/main" id="{8D30BDE6-C197-40CA-8B0A-071F4FE8048F}"/>
            </a:ext>
          </a:extLst>
        </xdr:cNvPr>
        <xdr:cNvSpPr>
          <a:spLocks noGrp="1"/>
        </xdr:cNvSpPr>
      </xdr:nvSpPr>
      <xdr:spPr>
        <a:xfrm>
          <a:off x="7554685" y="293913"/>
          <a:ext cx="2449286" cy="383021"/>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99830</xdr:colOff>
      <xdr:row>2</xdr:row>
      <xdr:rowOff>12907</xdr:rowOff>
    </xdr:to>
    <xdr:sp macro="" textlink="">
      <xdr:nvSpPr>
        <xdr:cNvPr id="2" name="Title 1">
          <a:extLst>
            <a:ext uri="{FF2B5EF4-FFF2-40B4-BE49-F238E27FC236}">
              <a16:creationId xmlns:a16="http://schemas.microsoft.com/office/drawing/2014/main" id="{00000000-0008-0000-33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3" name="Title 1">
          <a:extLst>
            <a:ext uri="{FF2B5EF4-FFF2-40B4-BE49-F238E27FC236}">
              <a16:creationId xmlns:a16="http://schemas.microsoft.com/office/drawing/2014/main" id="{F4F48024-F447-44BC-AEC3-5E16FDF8A98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4" name="Title 1">
          <a:extLst>
            <a:ext uri="{FF2B5EF4-FFF2-40B4-BE49-F238E27FC236}">
              <a16:creationId xmlns:a16="http://schemas.microsoft.com/office/drawing/2014/main" id="{91F43FD6-89BB-4F6A-BF60-E1CE568B360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5" name="Title 1" descr="18/19 Prices">
          <a:extLst>
            <a:ext uri="{FF2B5EF4-FFF2-40B4-BE49-F238E27FC236}">
              <a16:creationId xmlns:a16="http://schemas.microsoft.com/office/drawing/2014/main" id="{392E221D-971A-4E96-97C1-E192CF193082}"/>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0</xdr:colOff>
      <xdr:row>1</xdr:row>
      <xdr:rowOff>0</xdr:rowOff>
    </xdr:from>
    <xdr:to>
      <xdr:col>18</xdr:col>
      <xdr:colOff>86223</xdr:colOff>
      <xdr:row>2</xdr:row>
      <xdr:rowOff>12907</xdr:rowOff>
    </xdr:to>
    <xdr:sp macro="" textlink="">
      <xdr:nvSpPr>
        <xdr:cNvPr id="2" name="Title 1">
          <a:extLst>
            <a:ext uri="{FF2B5EF4-FFF2-40B4-BE49-F238E27FC236}">
              <a16:creationId xmlns:a16="http://schemas.microsoft.com/office/drawing/2014/main" id="{00000000-0008-0000-34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3" name="Title 1">
          <a:extLst>
            <a:ext uri="{FF2B5EF4-FFF2-40B4-BE49-F238E27FC236}">
              <a16:creationId xmlns:a16="http://schemas.microsoft.com/office/drawing/2014/main" id="{EDB52B7C-E473-47C6-9CA7-C8EA23F49599}"/>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4" name="Title 1">
          <a:extLst>
            <a:ext uri="{FF2B5EF4-FFF2-40B4-BE49-F238E27FC236}">
              <a16:creationId xmlns:a16="http://schemas.microsoft.com/office/drawing/2014/main" id="{58A10099-1872-452D-9E6A-1953EF4F6860}"/>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5" name="Title 1" descr="18/19 Prices">
          <a:extLst>
            <a:ext uri="{FF2B5EF4-FFF2-40B4-BE49-F238E27FC236}">
              <a16:creationId xmlns:a16="http://schemas.microsoft.com/office/drawing/2014/main" id="{728D55B2-A5A6-4F07-A0DC-4041F418F64F}"/>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2</xdr:row>
      <xdr:rowOff>0</xdr:rowOff>
    </xdr:from>
    <xdr:to>
      <xdr:col>9</xdr:col>
      <xdr:colOff>72616</xdr:colOff>
      <xdr:row>3</xdr:row>
      <xdr:rowOff>12906</xdr:rowOff>
    </xdr:to>
    <xdr:sp macro="" textlink="">
      <xdr:nvSpPr>
        <xdr:cNvPr id="2" name="Title 1">
          <a:extLst>
            <a:ext uri="{FF2B5EF4-FFF2-40B4-BE49-F238E27FC236}">
              <a16:creationId xmlns:a16="http://schemas.microsoft.com/office/drawing/2014/main" id="{00000000-0008-0000-3500-000002000000}"/>
            </a:ext>
          </a:extLst>
        </xdr:cNvPr>
        <xdr:cNvSpPr>
          <a:spLocks noGrp="1"/>
        </xdr:cNvSpPr>
      </xdr:nvSpPr>
      <xdr:spPr>
        <a:xfrm>
          <a:off x="62184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prices </a:t>
          </a:r>
        </a:p>
      </xdr:txBody>
    </xdr:sp>
    <xdr:clientData/>
  </xdr:twoCellAnchor>
  <xdr:twoCellAnchor>
    <xdr:from>
      <xdr:col>5</xdr:col>
      <xdr:colOff>1357816</xdr:colOff>
      <xdr:row>1</xdr:row>
      <xdr:rowOff>302557</xdr:rowOff>
    </xdr:from>
    <xdr:to>
      <xdr:col>9</xdr:col>
      <xdr:colOff>438600</xdr:colOff>
      <xdr:row>3</xdr:row>
      <xdr:rowOff>7414</xdr:rowOff>
    </xdr:to>
    <xdr:sp macro="" textlink="">
      <xdr:nvSpPr>
        <xdr:cNvPr id="5" name="Title 1" descr="18/19 Prices">
          <a:extLst>
            <a:ext uri="{FF2B5EF4-FFF2-40B4-BE49-F238E27FC236}">
              <a16:creationId xmlns:a16="http://schemas.microsoft.com/office/drawing/2014/main" id="{A49D0C9E-27CE-4D35-BCEC-D4C59F16A280}"/>
            </a:ext>
          </a:extLst>
        </xdr:cNvPr>
        <xdr:cNvSpPr>
          <a:spLocks noGrp="1"/>
        </xdr:cNvSpPr>
      </xdr:nvSpPr>
      <xdr:spPr>
        <a:xfrm>
          <a:off x="6322022" y="616322"/>
          <a:ext cx="2341696" cy="33238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1231491</xdr:colOff>
      <xdr:row>2</xdr:row>
      <xdr:rowOff>19710</xdr:rowOff>
    </xdr:to>
    <xdr:sp macro="" textlink="">
      <xdr:nvSpPr>
        <xdr:cNvPr id="2" name="Title 1">
          <a:extLst>
            <a:ext uri="{FF2B5EF4-FFF2-40B4-BE49-F238E27FC236}">
              <a16:creationId xmlns:a16="http://schemas.microsoft.com/office/drawing/2014/main" id="{00000000-0008-0000-3600-000002000000}"/>
            </a:ext>
          </a:extLst>
        </xdr:cNvPr>
        <xdr:cNvSpPr>
          <a:spLocks noGrp="1"/>
        </xdr:cNvSpPr>
      </xdr:nvSpPr>
      <xdr:spPr>
        <a:xfrm>
          <a:off x="89376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3" name="Title 1">
          <a:extLst>
            <a:ext uri="{FF2B5EF4-FFF2-40B4-BE49-F238E27FC236}">
              <a16:creationId xmlns:a16="http://schemas.microsoft.com/office/drawing/2014/main" id="{FF5EC6B7-04B7-499D-9A12-2EC999E0A7FC}"/>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4" name="Title 1">
          <a:extLst>
            <a:ext uri="{FF2B5EF4-FFF2-40B4-BE49-F238E27FC236}">
              <a16:creationId xmlns:a16="http://schemas.microsoft.com/office/drawing/2014/main" id="{CDBA80B3-F203-44A8-9622-DE663AB3B9DB}"/>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5" name="Title 1" descr="18/19 Prices">
          <a:extLst>
            <a:ext uri="{FF2B5EF4-FFF2-40B4-BE49-F238E27FC236}">
              <a16:creationId xmlns:a16="http://schemas.microsoft.com/office/drawing/2014/main" id="{1199019A-C81C-4D84-9BCF-B00FA8E7F251}"/>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C18382C2-0494-4D4D-B872-D3BA9930457C}"/>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D5EB910B-A5FB-419B-91AB-8969E2BC2009}"/>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6ED06C95-62B8-4376-854F-A2DDAECDF962}"/>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D74861D0-26D2-4D78-8A6F-3EBB5A7075AD}"/>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127045</xdr:colOff>
      <xdr:row>2</xdr:row>
      <xdr:rowOff>12907</xdr:rowOff>
    </xdr:to>
    <xdr:sp macro="" textlink="">
      <xdr:nvSpPr>
        <xdr:cNvPr id="2" name="Title 1">
          <a:extLst>
            <a:ext uri="{FF2B5EF4-FFF2-40B4-BE49-F238E27FC236}">
              <a16:creationId xmlns:a16="http://schemas.microsoft.com/office/drawing/2014/main" id="{00000000-0008-0000-3700-000002000000}"/>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3" name="Title 1">
          <a:extLst>
            <a:ext uri="{FF2B5EF4-FFF2-40B4-BE49-F238E27FC236}">
              <a16:creationId xmlns:a16="http://schemas.microsoft.com/office/drawing/2014/main" id="{C87C50BF-E5AD-4DF5-93EA-591E7671BCAD}"/>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4" name="Title 1">
          <a:extLst>
            <a:ext uri="{FF2B5EF4-FFF2-40B4-BE49-F238E27FC236}">
              <a16:creationId xmlns:a16="http://schemas.microsoft.com/office/drawing/2014/main" id="{AF0F0E50-4213-4ACA-94B5-90672D198D85}"/>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5" name="Title 1" descr="18/19 Prices">
          <a:extLst>
            <a:ext uri="{FF2B5EF4-FFF2-40B4-BE49-F238E27FC236}">
              <a16:creationId xmlns:a16="http://schemas.microsoft.com/office/drawing/2014/main" id="{55956DE7-B6D4-4977-9BD7-8A4BE1A2AA81}"/>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684937</xdr:colOff>
      <xdr:row>2</xdr:row>
      <xdr:rowOff>12907</xdr:rowOff>
    </xdr:to>
    <xdr:sp macro="" textlink="">
      <xdr:nvSpPr>
        <xdr:cNvPr id="2" name="Title 1">
          <a:extLst>
            <a:ext uri="{FF2B5EF4-FFF2-40B4-BE49-F238E27FC236}">
              <a16:creationId xmlns:a16="http://schemas.microsoft.com/office/drawing/2014/main" id="{00000000-0008-0000-3800-000002000000}"/>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3" name="Title 1">
          <a:extLst>
            <a:ext uri="{FF2B5EF4-FFF2-40B4-BE49-F238E27FC236}">
              <a16:creationId xmlns:a16="http://schemas.microsoft.com/office/drawing/2014/main" id="{DCE180B8-AFAE-4C39-B399-A6C454FDC02F}"/>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4" name="Title 1">
          <a:extLst>
            <a:ext uri="{FF2B5EF4-FFF2-40B4-BE49-F238E27FC236}">
              <a16:creationId xmlns:a16="http://schemas.microsoft.com/office/drawing/2014/main" id="{DBF8A7FF-0940-4736-9F61-9DB6EE6C26D1}"/>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5" name="Title 1" descr="18/19 Prices">
          <a:extLst>
            <a:ext uri="{FF2B5EF4-FFF2-40B4-BE49-F238E27FC236}">
              <a16:creationId xmlns:a16="http://schemas.microsoft.com/office/drawing/2014/main" id="{A515DA9A-4EAE-4F9B-ABA3-D4D9DCB3E5DD}"/>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437741</xdr:colOff>
      <xdr:row>2</xdr:row>
      <xdr:rowOff>19710</xdr:rowOff>
    </xdr:to>
    <xdr:sp macro="" textlink="">
      <xdr:nvSpPr>
        <xdr:cNvPr id="2" name="Title 1">
          <a:extLst>
            <a:ext uri="{FF2B5EF4-FFF2-40B4-BE49-F238E27FC236}">
              <a16:creationId xmlns:a16="http://schemas.microsoft.com/office/drawing/2014/main" id="{00000000-0008-0000-3900-000002000000}"/>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3" name="Title 1">
          <a:extLst>
            <a:ext uri="{FF2B5EF4-FFF2-40B4-BE49-F238E27FC236}">
              <a16:creationId xmlns:a16="http://schemas.microsoft.com/office/drawing/2014/main" id="{72749415-0513-40C2-86AD-204CF35770D1}"/>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4" name="Title 1">
          <a:extLst>
            <a:ext uri="{FF2B5EF4-FFF2-40B4-BE49-F238E27FC236}">
              <a16:creationId xmlns:a16="http://schemas.microsoft.com/office/drawing/2014/main" id="{7D053BD4-3AD8-4247-B6C1-D2833A75DFFF}"/>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5" name="Title 1" descr="18/19 Prices">
          <a:extLst>
            <a:ext uri="{FF2B5EF4-FFF2-40B4-BE49-F238E27FC236}">
              <a16:creationId xmlns:a16="http://schemas.microsoft.com/office/drawing/2014/main" id="{5B5A6C45-60F9-49F7-A383-61B8191B0403}"/>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440008</xdr:colOff>
      <xdr:row>2</xdr:row>
      <xdr:rowOff>12907</xdr:rowOff>
    </xdr:to>
    <xdr:sp macro="" textlink="">
      <xdr:nvSpPr>
        <xdr:cNvPr id="2" name="Title 1">
          <a:extLst>
            <a:ext uri="{FF2B5EF4-FFF2-40B4-BE49-F238E27FC236}">
              <a16:creationId xmlns:a16="http://schemas.microsoft.com/office/drawing/2014/main" id="{00000000-0008-0000-3A00-000002000000}"/>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3" name="Title 1">
          <a:extLst>
            <a:ext uri="{FF2B5EF4-FFF2-40B4-BE49-F238E27FC236}">
              <a16:creationId xmlns:a16="http://schemas.microsoft.com/office/drawing/2014/main" id="{71073D6A-83A9-4CF9-8FB5-72DDD0AF2307}"/>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4" name="Title 1">
          <a:extLst>
            <a:ext uri="{FF2B5EF4-FFF2-40B4-BE49-F238E27FC236}">
              <a16:creationId xmlns:a16="http://schemas.microsoft.com/office/drawing/2014/main" id="{0B06F98A-152E-4BCA-AED8-D4823A613F8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5" name="Title 1" descr="18/19 Prices">
          <a:extLst>
            <a:ext uri="{FF2B5EF4-FFF2-40B4-BE49-F238E27FC236}">
              <a16:creationId xmlns:a16="http://schemas.microsoft.com/office/drawing/2014/main" id="{B176DF22-6F86-4F4B-8500-33C6D5C947D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342491</xdr:colOff>
      <xdr:row>2</xdr:row>
      <xdr:rowOff>19710</xdr:rowOff>
    </xdr:to>
    <xdr:sp macro="" textlink="">
      <xdr:nvSpPr>
        <xdr:cNvPr id="2" name="Title 1">
          <a:extLst>
            <a:ext uri="{FF2B5EF4-FFF2-40B4-BE49-F238E27FC236}">
              <a16:creationId xmlns:a16="http://schemas.microsoft.com/office/drawing/2014/main" id="{00000000-0008-0000-3B00-000002000000}"/>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3" name="Title 1">
          <a:extLst>
            <a:ext uri="{FF2B5EF4-FFF2-40B4-BE49-F238E27FC236}">
              <a16:creationId xmlns:a16="http://schemas.microsoft.com/office/drawing/2014/main" id="{90EDBA2A-032C-438D-89D7-096844151D01}"/>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4" name="Title 1">
          <a:extLst>
            <a:ext uri="{FF2B5EF4-FFF2-40B4-BE49-F238E27FC236}">
              <a16:creationId xmlns:a16="http://schemas.microsoft.com/office/drawing/2014/main" id="{620A620F-ADF0-41DD-9D2E-019D7F7CC437}"/>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5" name="Title 1" descr="18/19 Prices">
          <a:extLst>
            <a:ext uri="{FF2B5EF4-FFF2-40B4-BE49-F238E27FC236}">
              <a16:creationId xmlns:a16="http://schemas.microsoft.com/office/drawing/2014/main" id="{1ABFF1A8-8E05-453D-82DF-3B8CEB485952}"/>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19710</xdr:rowOff>
    </xdr:to>
    <xdr:sp macro="" textlink="">
      <xdr:nvSpPr>
        <xdr:cNvPr id="2" name="Title 1">
          <a:extLst>
            <a:ext uri="{FF2B5EF4-FFF2-40B4-BE49-F238E27FC236}">
              <a16:creationId xmlns:a16="http://schemas.microsoft.com/office/drawing/2014/main" id="{00000000-0008-0000-3C00-000002000000}"/>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3" name="Title 1">
          <a:extLst>
            <a:ext uri="{FF2B5EF4-FFF2-40B4-BE49-F238E27FC236}">
              <a16:creationId xmlns:a16="http://schemas.microsoft.com/office/drawing/2014/main" id="{10167A96-207F-46E6-AC9A-5DCC7E941BD1}"/>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4" name="Title 1">
          <a:extLst>
            <a:ext uri="{FF2B5EF4-FFF2-40B4-BE49-F238E27FC236}">
              <a16:creationId xmlns:a16="http://schemas.microsoft.com/office/drawing/2014/main" id="{3060D64D-F92F-411C-AE62-091D1B3E62B8}"/>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5" name="Title 1" descr="18/19 Prices">
          <a:extLst>
            <a:ext uri="{FF2B5EF4-FFF2-40B4-BE49-F238E27FC236}">
              <a16:creationId xmlns:a16="http://schemas.microsoft.com/office/drawing/2014/main" id="{32463F46-B63C-4DD8-A972-C15DEE8D4D7A}"/>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104366</xdr:colOff>
      <xdr:row>3</xdr:row>
      <xdr:rowOff>19710</xdr:rowOff>
    </xdr:to>
    <xdr:sp macro="" textlink="">
      <xdr:nvSpPr>
        <xdr:cNvPr id="2" name="Title 1">
          <a:extLst>
            <a:ext uri="{FF2B5EF4-FFF2-40B4-BE49-F238E27FC236}">
              <a16:creationId xmlns:a16="http://schemas.microsoft.com/office/drawing/2014/main" id="{00000000-0008-0000-3D00-000002000000}"/>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3" name="Title 1">
          <a:extLst>
            <a:ext uri="{FF2B5EF4-FFF2-40B4-BE49-F238E27FC236}">
              <a16:creationId xmlns:a16="http://schemas.microsoft.com/office/drawing/2014/main" id="{574508B5-5F94-44C2-AC4C-9671126D7401}"/>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4" name="Title 1">
          <a:extLst>
            <a:ext uri="{FF2B5EF4-FFF2-40B4-BE49-F238E27FC236}">
              <a16:creationId xmlns:a16="http://schemas.microsoft.com/office/drawing/2014/main" id="{6EEC89B6-249A-48FF-92E4-41783A38D989}"/>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5" name="Title 1" descr="18/19 Prices">
          <a:extLst>
            <a:ext uri="{FF2B5EF4-FFF2-40B4-BE49-F238E27FC236}">
              <a16:creationId xmlns:a16="http://schemas.microsoft.com/office/drawing/2014/main" id="{2D59B1BF-A444-4BCF-8D7F-A77671E7567B}"/>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303938</xdr:colOff>
      <xdr:row>2</xdr:row>
      <xdr:rowOff>12907</xdr:rowOff>
    </xdr:to>
    <xdr:sp macro="" textlink="">
      <xdr:nvSpPr>
        <xdr:cNvPr id="2" name="Title 1">
          <a:extLst>
            <a:ext uri="{FF2B5EF4-FFF2-40B4-BE49-F238E27FC236}">
              <a16:creationId xmlns:a16="http://schemas.microsoft.com/office/drawing/2014/main" id="{00000000-0008-0000-3F00-000002000000}"/>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3" name="Title 1">
          <a:extLst>
            <a:ext uri="{FF2B5EF4-FFF2-40B4-BE49-F238E27FC236}">
              <a16:creationId xmlns:a16="http://schemas.microsoft.com/office/drawing/2014/main" id="{8710B52C-18FA-4F0D-8CC6-3AF410801A31}"/>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4" name="Title 1">
          <a:extLst>
            <a:ext uri="{FF2B5EF4-FFF2-40B4-BE49-F238E27FC236}">
              <a16:creationId xmlns:a16="http://schemas.microsoft.com/office/drawing/2014/main" id="{AB124380-19D3-4644-8B4C-0E7C3A472EB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5" name="Title 1" descr="18/19 Prices">
          <a:extLst>
            <a:ext uri="{FF2B5EF4-FFF2-40B4-BE49-F238E27FC236}">
              <a16:creationId xmlns:a16="http://schemas.microsoft.com/office/drawing/2014/main" id="{00FA8BE0-A221-43EC-91D3-45CB588413D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1038723</xdr:colOff>
      <xdr:row>2</xdr:row>
      <xdr:rowOff>12907</xdr:rowOff>
    </xdr:to>
    <xdr:sp macro="" textlink="">
      <xdr:nvSpPr>
        <xdr:cNvPr id="2" name="Title 1">
          <a:extLst>
            <a:ext uri="{FF2B5EF4-FFF2-40B4-BE49-F238E27FC236}">
              <a16:creationId xmlns:a16="http://schemas.microsoft.com/office/drawing/2014/main" id="{00000000-0008-0000-4000-000002000000}"/>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3" name="Title 1">
          <a:extLst>
            <a:ext uri="{FF2B5EF4-FFF2-40B4-BE49-F238E27FC236}">
              <a16:creationId xmlns:a16="http://schemas.microsoft.com/office/drawing/2014/main" id="{8D5EC500-E2BA-4980-91D7-5187C9BEF8BA}"/>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4" name="Title 1">
          <a:extLst>
            <a:ext uri="{FF2B5EF4-FFF2-40B4-BE49-F238E27FC236}">
              <a16:creationId xmlns:a16="http://schemas.microsoft.com/office/drawing/2014/main" id="{13F738EE-B9A8-4DF4-84E8-FCFE55E3744B}"/>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5" name="Title 1" descr="18/19 Prices">
          <a:extLst>
            <a:ext uri="{FF2B5EF4-FFF2-40B4-BE49-F238E27FC236}">
              <a16:creationId xmlns:a16="http://schemas.microsoft.com/office/drawing/2014/main" id="{01FAF5FD-EAFB-48AB-A669-6159FB8DE197}"/>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12907</xdr:rowOff>
    </xdr:to>
    <xdr:sp macro="" textlink="">
      <xdr:nvSpPr>
        <xdr:cNvPr id="2" name="Title 1">
          <a:extLst>
            <a:ext uri="{FF2B5EF4-FFF2-40B4-BE49-F238E27FC236}">
              <a16:creationId xmlns:a16="http://schemas.microsoft.com/office/drawing/2014/main" id="{00000000-0008-0000-4100-000002000000}"/>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3" name="Title 1">
          <a:extLst>
            <a:ext uri="{FF2B5EF4-FFF2-40B4-BE49-F238E27FC236}">
              <a16:creationId xmlns:a16="http://schemas.microsoft.com/office/drawing/2014/main" id="{49F44327-D7DC-426B-89FD-14F1C2B623DF}"/>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4" name="Title 1">
          <a:extLst>
            <a:ext uri="{FF2B5EF4-FFF2-40B4-BE49-F238E27FC236}">
              <a16:creationId xmlns:a16="http://schemas.microsoft.com/office/drawing/2014/main" id="{8EBCE978-221E-41E3-B20C-65A499788FCB}"/>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5" name="Title 1">
          <a:extLst>
            <a:ext uri="{FF2B5EF4-FFF2-40B4-BE49-F238E27FC236}">
              <a16:creationId xmlns:a16="http://schemas.microsoft.com/office/drawing/2014/main" id="{CA0E5F3A-5787-469D-8B3D-DE4A33B764A2}"/>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D4CF905E-089A-4B7D-A6C8-4607BFE2B369}"/>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C22248EE-D3F1-4DA8-8E1F-E157C0898C9A}"/>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8DC1741A-8134-43E7-811E-400A0C7A6C64}"/>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628B2E5D-F39A-4940-B1D4-2DD93177D3C6}"/>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358366</xdr:colOff>
      <xdr:row>2</xdr:row>
      <xdr:rowOff>12907</xdr:rowOff>
    </xdr:to>
    <xdr:sp macro="" textlink="">
      <xdr:nvSpPr>
        <xdr:cNvPr id="2" name="Title 1">
          <a:extLst>
            <a:ext uri="{FF2B5EF4-FFF2-40B4-BE49-F238E27FC236}">
              <a16:creationId xmlns:a16="http://schemas.microsoft.com/office/drawing/2014/main" id="{00000000-0008-0000-4400-000002000000}"/>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3" name="Title 1">
          <a:extLst>
            <a:ext uri="{FF2B5EF4-FFF2-40B4-BE49-F238E27FC236}">
              <a16:creationId xmlns:a16="http://schemas.microsoft.com/office/drawing/2014/main" id="{5F46F0F6-270D-43FD-885D-D5115620F657}"/>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4" name="Title 1">
          <a:extLst>
            <a:ext uri="{FF2B5EF4-FFF2-40B4-BE49-F238E27FC236}">
              <a16:creationId xmlns:a16="http://schemas.microsoft.com/office/drawing/2014/main" id="{757C4CE5-0E94-4CBF-A24E-3677AFCC740C}"/>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5" name="Title 1">
          <a:extLst>
            <a:ext uri="{FF2B5EF4-FFF2-40B4-BE49-F238E27FC236}">
              <a16:creationId xmlns:a16="http://schemas.microsoft.com/office/drawing/2014/main" id="{E2E794E4-8471-4F0E-A623-5120721F9098}"/>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000-000002000000}"/>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D78ED84A-2791-4E53-BE89-C470575401C5}"/>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31E7DC9F-DFB4-47A6-A5EA-6C68CC92752B}"/>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9D0CDFDC-1617-48F9-BFE0-FC7B26ECD14F}"/>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644116</xdr:colOff>
      <xdr:row>2</xdr:row>
      <xdr:rowOff>12907</xdr:rowOff>
    </xdr:to>
    <xdr:sp macro="" textlink="">
      <xdr:nvSpPr>
        <xdr:cNvPr id="2" name="Title 1">
          <a:extLst>
            <a:ext uri="{FF2B5EF4-FFF2-40B4-BE49-F238E27FC236}">
              <a16:creationId xmlns:a16="http://schemas.microsoft.com/office/drawing/2014/main" id="{00000000-0008-0000-5100-000002000000}"/>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3" name="Title 1">
          <a:extLst>
            <a:ext uri="{FF2B5EF4-FFF2-40B4-BE49-F238E27FC236}">
              <a16:creationId xmlns:a16="http://schemas.microsoft.com/office/drawing/2014/main" id="{0927929A-C1E2-4D30-912C-6FB0339CD678}"/>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4" name="Title 1">
          <a:extLst>
            <a:ext uri="{FF2B5EF4-FFF2-40B4-BE49-F238E27FC236}">
              <a16:creationId xmlns:a16="http://schemas.microsoft.com/office/drawing/2014/main" id="{F33327C3-5F75-43C8-81FA-CE9F41EE83EB}"/>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5" name="Title 1">
          <a:extLst>
            <a:ext uri="{FF2B5EF4-FFF2-40B4-BE49-F238E27FC236}">
              <a16:creationId xmlns:a16="http://schemas.microsoft.com/office/drawing/2014/main" id="{20F0D143-2EFD-4395-82FF-8D6C18A4700E}"/>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5200-00000200000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9B4F26A6-06A3-4FB5-BEEA-E516EAE8355F}"/>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CE4C1FE7-459F-413B-9EE1-B79F2A660AF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a:extLst>
            <a:ext uri="{FF2B5EF4-FFF2-40B4-BE49-F238E27FC236}">
              <a16:creationId xmlns:a16="http://schemas.microsoft.com/office/drawing/2014/main" id="{D638C8D1-469F-4F4D-AA0A-B02FE53A4FBD}"/>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290330</xdr:colOff>
      <xdr:row>2</xdr:row>
      <xdr:rowOff>12907</xdr:rowOff>
    </xdr:to>
    <xdr:sp macro="" textlink="">
      <xdr:nvSpPr>
        <xdr:cNvPr id="2" name="Title 1">
          <a:extLst>
            <a:ext uri="{FF2B5EF4-FFF2-40B4-BE49-F238E27FC236}">
              <a16:creationId xmlns:a16="http://schemas.microsoft.com/office/drawing/2014/main" id="{00000000-0008-0000-5300-000002000000}"/>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3" name="Title 1">
          <a:extLst>
            <a:ext uri="{FF2B5EF4-FFF2-40B4-BE49-F238E27FC236}">
              <a16:creationId xmlns:a16="http://schemas.microsoft.com/office/drawing/2014/main" id="{117B3FC9-36F0-47C7-A4E5-FF93C8F801D9}"/>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4" name="Title 1">
          <a:extLst>
            <a:ext uri="{FF2B5EF4-FFF2-40B4-BE49-F238E27FC236}">
              <a16:creationId xmlns:a16="http://schemas.microsoft.com/office/drawing/2014/main" id="{5E3C2A7F-C70B-450D-975F-0A28A93B0D8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5" name="Title 1">
          <a:extLst>
            <a:ext uri="{FF2B5EF4-FFF2-40B4-BE49-F238E27FC236}">
              <a16:creationId xmlns:a16="http://schemas.microsoft.com/office/drawing/2014/main" id="{5A91AFCF-E45F-4C8E-8168-07F450FFD02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331152</xdr:colOff>
      <xdr:row>2</xdr:row>
      <xdr:rowOff>12907</xdr:rowOff>
    </xdr:to>
    <xdr:sp macro="" textlink="">
      <xdr:nvSpPr>
        <xdr:cNvPr id="2" name="Title 1">
          <a:extLst>
            <a:ext uri="{FF2B5EF4-FFF2-40B4-BE49-F238E27FC236}">
              <a16:creationId xmlns:a16="http://schemas.microsoft.com/office/drawing/2014/main" id="{00000000-0008-0000-5400-000002000000}"/>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3" name="Title 1">
          <a:extLst>
            <a:ext uri="{FF2B5EF4-FFF2-40B4-BE49-F238E27FC236}">
              <a16:creationId xmlns:a16="http://schemas.microsoft.com/office/drawing/2014/main" id="{4B6B804A-E7D5-41CD-9119-16874C32B8D7}"/>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4" name="Title 1">
          <a:extLst>
            <a:ext uri="{FF2B5EF4-FFF2-40B4-BE49-F238E27FC236}">
              <a16:creationId xmlns:a16="http://schemas.microsoft.com/office/drawing/2014/main" id="{43DACAE4-0229-40AE-9238-B769D4543B11}"/>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5" name="Title 1">
          <a:extLst>
            <a:ext uri="{FF2B5EF4-FFF2-40B4-BE49-F238E27FC236}">
              <a16:creationId xmlns:a16="http://schemas.microsoft.com/office/drawing/2014/main" id="{598DE68E-AAA3-4A92-AFBD-9495A0822AB3}"/>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616902</xdr:colOff>
      <xdr:row>2</xdr:row>
      <xdr:rowOff>12907</xdr:rowOff>
    </xdr:to>
    <xdr:sp macro="" textlink="">
      <xdr:nvSpPr>
        <xdr:cNvPr id="2" name="Title 1">
          <a:extLst>
            <a:ext uri="{FF2B5EF4-FFF2-40B4-BE49-F238E27FC236}">
              <a16:creationId xmlns:a16="http://schemas.microsoft.com/office/drawing/2014/main" id="{00000000-0008-0000-5500-000002000000}"/>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3" name="Title 1">
          <a:extLst>
            <a:ext uri="{FF2B5EF4-FFF2-40B4-BE49-F238E27FC236}">
              <a16:creationId xmlns:a16="http://schemas.microsoft.com/office/drawing/2014/main" id="{5EBC8AF7-4E45-49E6-8DFC-F4ED617D885B}"/>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4" name="Title 1">
          <a:extLst>
            <a:ext uri="{FF2B5EF4-FFF2-40B4-BE49-F238E27FC236}">
              <a16:creationId xmlns:a16="http://schemas.microsoft.com/office/drawing/2014/main" id="{7E35C8D8-88BF-4253-A4B3-F559183B8EDC}"/>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5" name="Title 1">
          <a:extLst>
            <a:ext uri="{FF2B5EF4-FFF2-40B4-BE49-F238E27FC236}">
              <a16:creationId xmlns:a16="http://schemas.microsoft.com/office/drawing/2014/main" id="{746D5611-238F-4EAF-B6CA-AD8D15870C77}"/>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4580</xdr:colOff>
      <xdr:row>2</xdr:row>
      <xdr:rowOff>12907</xdr:rowOff>
    </xdr:to>
    <xdr:sp macro="" textlink="">
      <xdr:nvSpPr>
        <xdr:cNvPr id="2" name="Title 1">
          <a:extLst>
            <a:ext uri="{FF2B5EF4-FFF2-40B4-BE49-F238E27FC236}">
              <a16:creationId xmlns:a16="http://schemas.microsoft.com/office/drawing/2014/main" id="{00000000-0008-0000-5800-00000200000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3" name="Title 1">
          <a:extLst>
            <a:ext uri="{FF2B5EF4-FFF2-40B4-BE49-F238E27FC236}">
              <a16:creationId xmlns:a16="http://schemas.microsoft.com/office/drawing/2014/main" id="{FA0A2EBC-E0BB-46A5-8272-2007B68E3FD8}"/>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4" name="Title 1">
          <a:extLst>
            <a:ext uri="{FF2B5EF4-FFF2-40B4-BE49-F238E27FC236}">
              <a16:creationId xmlns:a16="http://schemas.microsoft.com/office/drawing/2014/main" id="{BB807507-6307-421B-BDEB-0DD405B98741}"/>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5" name="Title 1">
          <a:extLst>
            <a:ext uri="{FF2B5EF4-FFF2-40B4-BE49-F238E27FC236}">
              <a16:creationId xmlns:a16="http://schemas.microsoft.com/office/drawing/2014/main" id="{AA83B61E-195A-4F7B-902C-D10C5EBB40E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1065937</xdr:colOff>
      <xdr:row>2</xdr:row>
      <xdr:rowOff>12907</xdr:rowOff>
    </xdr:to>
    <xdr:sp macro="" textlink="">
      <xdr:nvSpPr>
        <xdr:cNvPr id="2" name="Title 1">
          <a:extLst>
            <a:ext uri="{FF2B5EF4-FFF2-40B4-BE49-F238E27FC236}">
              <a16:creationId xmlns:a16="http://schemas.microsoft.com/office/drawing/2014/main" id="{00000000-0008-0000-5900-000002000000}"/>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3" name="Title 1">
          <a:extLst>
            <a:ext uri="{FF2B5EF4-FFF2-40B4-BE49-F238E27FC236}">
              <a16:creationId xmlns:a16="http://schemas.microsoft.com/office/drawing/2014/main" id="{E94C3964-E504-49BD-9E2B-DF57828CB6A4}"/>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4" name="Title 1">
          <a:extLst>
            <a:ext uri="{FF2B5EF4-FFF2-40B4-BE49-F238E27FC236}">
              <a16:creationId xmlns:a16="http://schemas.microsoft.com/office/drawing/2014/main" id="{4E2875E6-3CD5-46B0-B2E9-D87C6BD79BE3}"/>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5" name="Title 1">
          <a:extLst>
            <a:ext uri="{FF2B5EF4-FFF2-40B4-BE49-F238E27FC236}">
              <a16:creationId xmlns:a16="http://schemas.microsoft.com/office/drawing/2014/main" id="{E2761C96-316E-499D-9600-67DD68E941EE}"/>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684937</xdr:colOff>
      <xdr:row>2</xdr:row>
      <xdr:rowOff>12907</xdr:rowOff>
    </xdr:to>
    <xdr:sp macro="" textlink="">
      <xdr:nvSpPr>
        <xdr:cNvPr id="2" name="Title 1">
          <a:extLst>
            <a:ext uri="{FF2B5EF4-FFF2-40B4-BE49-F238E27FC236}">
              <a16:creationId xmlns:a16="http://schemas.microsoft.com/office/drawing/2014/main" id="{00000000-0008-0000-5A00-000002000000}"/>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3" name="Title 1">
          <a:extLst>
            <a:ext uri="{FF2B5EF4-FFF2-40B4-BE49-F238E27FC236}">
              <a16:creationId xmlns:a16="http://schemas.microsoft.com/office/drawing/2014/main" id="{BD867982-B213-4F3C-B572-50650FDCB644}"/>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4" name="Title 1">
          <a:extLst>
            <a:ext uri="{FF2B5EF4-FFF2-40B4-BE49-F238E27FC236}">
              <a16:creationId xmlns:a16="http://schemas.microsoft.com/office/drawing/2014/main" id="{BA9E000A-05D7-4AB1-9B24-55CAC6360FCF}"/>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5" name="Title 1">
          <a:extLst>
            <a:ext uri="{FF2B5EF4-FFF2-40B4-BE49-F238E27FC236}">
              <a16:creationId xmlns:a16="http://schemas.microsoft.com/office/drawing/2014/main" id="{85615C19-BC48-4F8E-B9BD-DB75C689DD8E}"/>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23</xdr:col>
      <xdr:colOff>687161</xdr:colOff>
      <xdr:row>2</xdr:row>
      <xdr:rowOff>28782</xdr:rowOff>
    </xdr:to>
    <xdr:sp macro="" textlink="">
      <xdr:nvSpPr>
        <xdr:cNvPr id="3" name="Title 1">
          <a:extLst>
            <a:ext uri="{FF2B5EF4-FFF2-40B4-BE49-F238E27FC236}">
              <a16:creationId xmlns:a16="http://schemas.microsoft.com/office/drawing/2014/main" id="{00000000-0008-0000-0700-00000300000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4" name="Title 1">
          <a:extLst>
            <a:ext uri="{FF2B5EF4-FFF2-40B4-BE49-F238E27FC236}">
              <a16:creationId xmlns:a16="http://schemas.microsoft.com/office/drawing/2014/main" id="{3ABD2495-D06E-4174-9A6F-9990D28870F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5" name="Title 1">
          <a:extLst>
            <a:ext uri="{FF2B5EF4-FFF2-40B4-BE49-F238E27FC236}">
              <a16:creationId xmlns:a16="http://schemas.microsoft.com/office/drawing/2014/main" id="{1CA5F886-8A3A-4A9A-B0E7-0A45B2B94847}"/>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6" name="Title 1" descr="18/19 Prices">
          <a:extLst>
            <a:ext uri="{FF2B5EF4-FFF2-40B4-BE49-F238E27FC236}">
              <a16:creationId xmlns:a16="http://schemas.microsoft.com/office/drawing/2014/main" id="{1BA1B742-D308-45A5-B1FF-4D4CA46ADA3C}"/>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438150</xdr:colOff>
      <xdr:row>1</xdr:row>
      <xdr:rowOff>9525</xdr:rowOff>
    </xdr:from>
    <xdr:to>
      <xdr:col>5</xdr:col>
      <xdr:colOff>494437</xdr:colOff>
      <xdr:row>2</xdr:row>
      <xdr:rowOff>22432</xdr:rowOff>
    </xdr:to>
    <xdr:sp macro="" textlink="">
      <xdr:nvSpPr>
        <xdr:cNvPr id="7" name="Title 1">
          <a:extLst>
            <a:ext uri="{FF2B5EF4-FFF2-40B4-BE49-F238E27FC236}">
              <a16:creationId xmlns:a16="http://schemas.microsoft.com/office/drawing/2014/main" id="{BFC8DCCF-ECC8-4750-8B3F-F637A2097F4B}"/>
            </a:ext>
            <a:ext uri="{147F2762-F138-4A5C-976F-8EAC2B608ADB}">
              <a16:predDERef xmlns:a16="http://schemas.microsoft.com/office/drawing/2014/main" pred="{4812D465-9FF8-45A2-9534-63F111DD1569}"/>
            </a:ext>
          </a:extLst>
        </xdr:cNvPr>
        <xdr:cNvSpPr>
          <a:spLocks noGrp="1"/>
        </xdr:cNvSpPr>
      </xdr:nvSpPr>
      <xdr:spPr>
        <a:xfrm>
          <a:off x="8067675" y="314325"/>
          <a:ext cx="2599462" cy="317707"/>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2263366</xdr:colOff>
      <xdr:row>3</xdr:row>
      <xdr:rowOff>12906</xdr:rowOff>
    </xdr:to>
    <xdr:sp macro="" textlink="">
      <xdr:nvSpPr>
        <xdr:cNvPr id="2" name="Title 1">
          <a:extLst>
            <a:ext uri="{FF2B5EF4-FFF2-40B4-BE49-F238E27FC236}">
              <a16:creationId xmlns:a16="http://schemas.microsoft.com/office/drawing/2014/main" id="{00000000-0008-0000-5B00-000002000000}"/>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3" name="Title 1">
          <a:extLst>
            <a:ext uri="{FF2B5EF4-FFF2-40B4-BE49-F238E27FC236}">
              <a16:creationId xmlns:a16="http://schemas.microsoft.com/office/drawing/2014/main" id="{A8BEAD81-B852-4562-8E58-13BCC01D82F5}"/>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4" name="Title 1">
          <a:extLst>
            <a:ext uri="{FF2B5EF4-FFF2-40B4-BE49-F238E27FC236}">
              <a16:creationId xmlns:a16="http://schemas.microsoft.com/office/drawing/2014/main" id="{0442D971-98F5-4056-9ABB-F943BAA89069}"/>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5" name="Title 1">
          <a:extLst>
            <a:ext uri="{FF2B5EF4-FFF2-40B4-BE49-F238E27FC236}">
              <a16:creationId xmlns:a16="http://schemas.microsoft.com/office/drawing/2014/main" id="{E3C7DF92-BB5B-4A7E-A50C-944B47904624}"/>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F00-000002000000}"/>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6066E70E-7AAC-4C73-A6D6-622D5D671EAA}"/>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0622B42F-64F5-40FA-9B57-C2C625237974}"/>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C517547A-F335-458A-8292-5060BEEBA96E}"/>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4581</xdr:colOff>
      <xdr:row>2</xdr:row>
      <xdr:rowOff>12907</xdr:rowOff>
    </xdr:to>
    <xdr:sp macro="" textlink="">
      <xdr:nvSpPr>
        <xdr:cNvPr id="2" name="Title 1">
          <a:extLst>
            <a:ext uri="{FF2B5EF4-FFF2-40B4-BE49-F238E27FC236}">
              <a16:creationId xmlns:a16="http://schemas.microsoft.com/office/drawing/2014/main" id="{00000000-0008-0000-6300-000002000000}"/>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3" name="Title 1">
          <a:extLst>
            <a:ext uri="{FF2B5EF4-FFF2-40B4-BE49-F238E27FC236}">
              <a16:creationId xmlns:a16="http://schemas.microsoft.com/office/drawing/2014/main" id="{4A8FE5E6-7C04-4552-9F9D-6F4F9E814D24}"/>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4" name="Title 1">
          <a:extLst>
            <a:ext uri="{FF2B5EF4-FFF2-40B4-BE49-F238E27FC236}">
              <a16:creationId xmlns:a16="http://schemas.microsoft.com/office/drawing/2014/main" id="{5C4D5D5E-FD07-43B6-A1B5-B0B484959B61}"/>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5" name="Title 1">
          <a:extLst>
            <a:ext uri="{FF2B5EF4-FFF2-40B4-BE49-F238E27FC236}">
              <a16:creationId xmlns:a16="http://schemas.microsoft.com/office/drawing/2014/main" id="{7A921278-5B9C-4582-8834-656D0DA241C2}"/>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3132499</xdr:colOff>
      <xdr:row>2</xdr:row>
      <xdr:rowOff>12907</xdr:rowOff>
    </xdr:to>
    <xdr:sp macro="" textlink="">
      <xdr:nvSpPr>
        <xdr:cNvPr id="2" name="Title 1">
          <a:extLst>
            <a:ext uri="{FF2B5EF4-FFF2-40B4-BE49-F238E27FC236}">
              <a16:creationId xmlns:a16="http://schemas.microsoft.com/office/drawing/2014/main" id="{00000000-0008-0000-6400-000002000000}"/>
            </a:ext>
          </a:extLst>
        </xdr:cNvPr>
        <xdr:cNvSpPr txBox="1">
          <a:spLocks/>
        </xdr:cNvSpPr>
      </xdr:nvSpPr>
      <xdr:spPr>
        <a:xfrm>
          <a:off x="8803821"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7</xdr:col>
      <xdr:colOff>3132499</xdr:colOff>
      <xdr:row>2</xdr:row>
      <xdr:rowOff>12907</xdr:rowOff>
    </xdr:to>
    <xdr:sp macro="" textlink="">
      <xdr:nvSpPr>
        <xdr:cNvPr id="4" name="Title 1">
          <a:extLst>
            <a:ext uri="{FF2B5EF4-FFF2-40B4-BE49-F238E27FC236}">
              <a16:creationId xmlns:a16="http://schemas.microsoft.com/office/drawing/2014/main" id="{4441BE77-B98A-4432-9984-26EA6C8E5EA7}"/>
            </a:ext>
          </a:extLst>
        </xdr:cNvPr>
        <xdr:cNvSpPr txBox="1">
          <a:spLocks/>
        </xdr:cNvSpPr>
      </xdr:nvSpPr>
      <xdr:spPr>
        <a:xfrm>
          <a:off x="9062357"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0</xdr:row>
      <xdr:rowOff>176893</xdr:rowOff>
    </xdr:from>
    <xdr:to>
      <xdr:col>11</xdr:col>
      <xdr:colOff>303937</xdr:colOff>
      <xdr:row>2</xdr:row>
      <xdr:rowOff>12907</xdr:rowOff>
    </xdr:to>
    <xdr:sp macro="" textlink="">
      <xdr:nvSpPr>
        <xdr:cNvPr id="3" name="Title 1">
          <a:extLst>
            <a:ext uri="{FF2B5EF4-FFF2-40B4-BE49-F238E27FC236}">
              <a16:creationId xmlns:a16="http://schemas.microsoft.com/office/drawing/2014/main" id="{00000000-0008-0000-6600-000003000000}"/>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0</xdr:row>
      <xdr:rowOff>176893</xdr:rowOff>
    </xdr:from>
    <xdr:to>
      <xdr:col>11</xdr:col>
      <xdr:colOff>303937</xdr:colOff>
      <xdr:row>2</xdr:row>
      <xdr:rowOff>12907</xdr:rowOff>
    </xdr:to>
    <xdr:sp macro="" textlink="">
      <xdr:nvSpPr>
        <xdr:cNvPr id="4" name="Title 1">
          <a:extLst>
            <a:ext uri="{FF2B5EF4-FFF2-40B4-BE49-F238E27FC236}">
              <a16:creationId xmlns:a16="http://schemas.microsoft.com/office/drawing/2014/main" id="{959F6809-2C7B-40EB-9378-9321D2EE551F}"/>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2263366</xdr:colOff>
      <xdr:row>2</xdr:row>
      <xdr:rowOff>12907</xdr:rowOff>
    </xdr:to>
    <xdr:sp macro="" textlink="">
      <xdr:nvSpPr>
        <xdr:cNvPr id="3" name="Title 1">
          <a:extLst>
            <a:ext uri="{FF2B5EF4-FFF2-40B4-BE49-F238E27FC236}">
              <a16:creationId xmlns:a16="http://schemas.microsoft.com/office/drawing/2014/main" id="{00000000-0008-0000-6700-000003000000}"/>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11</xdr:col>
      <xdr:colOff>2263366</xdr:colOff>
      <xdr:row>2</xdr:row>
      <xdr:rowOff>12907</xdr:rowOff>
    </xdr:to>
    <xdr:sp macro="" textlink="">
      <xdr:nvSpPr>
        <xdr:cNvPr id="4" name="Title 1">
          <a:extLst>
            <a:ext uri="{FF2B5EF4-FFF2-40B4-BE49-F238E27FC236}">
              <a16:creationId xmlns:a16="http://schemas.microsoft.com/office/drawing/2014/main" id="{1452E2F6-6783-4574-9A50-A5A2CE9FEB94}"/>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943473</xdr:colOff>
      <xdr:row>2</xdr:row>
      <xdr:rowOff>12907</xdr:rowOff>
    </xdr:to>
    <xdr:sp macro="" textlink="">
      <xdr:nvSpPr>
        <xdr:cNvPr id="3" name="Title 1">
          <a:extLst>
            <a:ext uri="{FF2B5EF4-FFF2-40B4-BE49-F238E27FC236}">
              <a16:creationId xmlns:a16="http://schemas.microsoft.com/office/drawing/2014/main" id="{00000000-0008-0000-6800-000003000000}"/>
            </a:ext>
          </a:extLst>
        </xdr:cNvPr>
        <xdr:cNvSpPr>
          <a:spLocks noGrp="1"/>
        </xdr:cNvSpPr>
      </xdr:nvSpPr>
      <xdr:spPr>
        <a:xfrm>
          <a:off x="97971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54430</xdr:rowOff>
    </xdr:from>
    <xdr:to>
      <xdr:col>10</xdr:col>
      <xdr:colOff>940298</xdr:colOff>
      <xdr:row>2</xdr:row>
      <xdr:rowOff>9733</xdr:rowOff>
    </xdr:to>
    <xdr:sp macro="" textlink="">
      <xdr:nvSpPr>
        <xdr:cNvPr id="4" name="Title 1">
          <a:extLst>
            <a:ext uri="{FF2B5EF4-FFF2-40B4-BE49-F238E27FC236}">
              <a16:creationId xmlns:a16="http://schemas.microsoft.com/office/drawing/2014/main" id="{0BAAED18-A1A5-4D15-961E-E46F3730FC47}"/>
            </a:ext>
          </a:extLst>
        </xdr:cNvPr>
        <xdr:cNvSpPr>
          <a:spLocks noGrp="1"/>
        </xdr:cNvSpPr>
      </xdr:nvSpPr>
      <xdr:spPr>
        <a:xfrm>
          <a:off x="10844893" y="54430"/>
          <a:ext cx="2328226" cy="58123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a:t>
          </a:r>
          <a:r>
            <a:rPr lang="en-GB" sz="2000" b="1" baseline="0"/>
            <a:t> in </a:t>
          </a:r>
          <a:r>
            <a:rPr lang="en-GB" sz="2000" b="1"/>
            <a:t>Nominal prices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0</xdr:colOff>
      <xdr:row>0</xdr:row>
      <xdr:rowOff>136071</xdr:rowOff>
    </xdr:from>
    <xdr:to>
      <xdr:col>9</xdr:col>
      <xdr:colOff>2313214</xdr:colOff>
      <xdr:row>2</xdr:row>
      <xdr:rowOff>12907</xdr:rowOff>
    </xdr:to>
    <xdr:sp macro="" textlink="">
      <xdr:nvSpPr>
        <xdr:cNvPr id="3" name="Title 1">
          <a:extLst>
            <a:ext uri="{FF2B5EF4-FFF2-40B4-BE49-F238E27FC236}">
              <a16:creationId xmlns:a16="http://schemas.microsoft.com/office/drawing/2014/main" id="{00000000-0008-0000-6900-000003000000}"/>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136071</xdr:rowOff>
    </xdr:from>
    <xdr:to>
      <xdr:col>9</xdr:col>
      <xdr:colOff>2313214</xdr:colOff>
      <xdr:row>2</xdr:row>
      <xdr:rowOff>12907</xdr:rowOff>
    </xdr:to>
    <xdr:sp macro="" textlink="">
      <xdr:nvSpPr>
        <xdr:cNvPr id="4" name="Title 1">
          <a:extLst>
            <a:ext uri="{FF2B5EF4-FFF2-40B4-BE49-F238E27FC236}">
              <a16:creationId xmlns:a16="http://schemas.microsoft.com/office/drawing/2014/main" id="{80170D65-EA4C-4BE9-A159-302493ECE1EB}"/>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635000</xdr:colOff>
      <xdr:row>1</xdr:row>
      <xdr:rowOff>57150</xdr:rowOff>
    </xdr:from>
    <xdr:to>
      <xdr:col>5</xdr:col>
      <xdr:colOff>1393825</xdr:colOff>
      <xdr:row>2</xdr:row>
      <xdr:rowOff>92735</xdr:rowOff>
    </xdr:to>
    <xdr:sp macro="" textlink="">
      <xdr:nvSpPr>
        <xdr:cNvPr id="6" name="Title 1" descr="18/19 Prices">
          <a:extLst>
            <a:ext uri="{FF2B5EF4-FFF2-40B4-BE49-F238E27FC236}">
              <a16:creationId xmlns:a16="http://schemas.microsoft.com/office/drawing/2014/main" id="{4968A783-535C-4D7C-997D-B77F4CF97A66}"/>
            </a:ext>
          </a:extLst>
        </xdr:cNvPr>
        <xdr:cNvSpPr>
          <a:spLocks noGrp="1"/>
        </xdr:cNvSpPr>
      </xdr:nvSpPr>
      <xdr:spPr>
        <a:xfrm>
          <a:off x="3441700" y="374650"/>
          <a:ext cx="2790825"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17370</xdr:colOff>
      <xdr:row>11</xdr:row>
      <xdr:rowOff>126440</xdr:rowOff>
    </xdr:from>
    <xdr:to>
      <xdr:col>6</xdr:col>
      <xdr:colOff>994586</xdr:colOff>
      <xdr:row>13</xdr:row>
      <xdr:rowOff>97492</xdr:rowOff>
    </xdr:to>
    <xdr:pic>
      <xdr:nvPicPr>
        <xdr:cNvPr id="2" name="Picture 1" descr="Formul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3445" y="2793440"/>
          <a:ext cx="1910666" cy="34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17990</xdr:colOff>
      <xdr:row>19</xdr:row>
      <xdr:rowOff>42333</xdr:rowOff>
    </xdr:from>
    <xdr:to>
      <xdr:col>6</xdr:col>
      <xdr:colOff>862541</xdr:colOff>
      <xdr:row>20</xdr:row>
      <xdr:rowOff>149224</xdr:rowOff>
    </xdr:to>
    <xdr:pic>
      <xdr:nvPicPr>
        <xdr:cNvPr id="3" name="Picture 2" descr="Formula">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4065" y="4166658"/>
          <a:ext cx="1806576" cy="287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63500</xdr:colOff>
      <xdr:row>27</xdr:row>
      <xdr:rowOff>137583</xdr:rowOff>
    </xdr:from>
    <xdr:to>
      <xdr:col>7</xdr:col>
      <xdr:colOff>10583</xdr:colOff>
      <xdr:row>29</xdr:row>
      <xdr:rowOff>25400</xdr:rowOff>
    </xdr:to>
    <xdr:pic>
      <xdr:nvPicPr>
        <xdr:cNvPr id="4" name="Picture 3" descr="Formula">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59575" y="5709708"/>
          <a:ext cx="1871133" cy="24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123265</xdr:colOff>
      <xdr:row>70</xdr:row>
      <xdr:rowOff>40538</xdr:rowOff>
    </xdr:from>
    <xdr:to>
      <xdr:col>7</xdr:col>
      <xdr:colOff>193674</xdr:colOff>
      <xdr:row>71</xdr:row>
      <xdr:rowOff>302560</xdr:rowOff>
    </xdr:to>
    <xdr:pic>
      <xdr:nvPicPr>
        <xdr:cNvPr id="5" name="Picture 4" descr="Formula">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19340" y="13480313"/>
          <a:ext cx="1994459" cy="423947"/>
        </a:xfrm>
        <a:prstGeom prst="rect">
          <a:avLst/>
        </a:prstGeom>
        <a:noFill/>
      </xdr:spPr>
    </xdr:pic>
    <xdr:clientData/>
  </xdr:twoCellAnchor>
  <xdr:twoCellAnchor>
    <xdr:from>
      <xdr:col>5</xdr:col>
      <xdr:colOff>0</xdr:colOff>
      <xdr:row>84</xdr:row>
      <xdr:rowOff>158750</xdr:rowOff>
    </xdr:from>
    <xdr:to>
      <xdr:col>6</xdr:col>
      <xdr:colOff>571500</xdr:colOff>
      <xdr:row>85</xdr:row>
      <xdr:rowOff>159808</xdr:rowOff>
    </xdr:to>
    <xdr:pic>
      <xdr:nvPicPr>
        <xdr:cNvPr id="6" name="Picture 5" descr="Formula">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075" y="16637000"/>
          <a:ext cx="1533525" cy="182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137646</xdr:colOff>
      <xdr:row>94</xdr:row>
      <xdr:rowOff>33618</xdr:rowOff>
    </xdr:from>
    <xdr:to>
      <xdr:col>6</xdr:col>
      <xdr:colOff>725021</xdr:colOff>
      <xdr:row>96</xdr:row>
      <xdr:rowOff>163234</xdr:rowOff>
    </xdr:to>
    <xdr:pic>
      <xdr:nvPicPr>
        <xdr:cNvPr id="7" name="Picture 6" descr="Formula">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48146" y="20114559"/>
          <a:ext cx="1595904" cy="510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927593</xdr:colOff>
      <xdr:row>111</xdr:row>
      <xdr:rowOff>197223</xdr:rowOff>
    </xdr:from>
    <xdr:to>
      <xdr:col>10</xdr:col>
      <xdr:colOff>584645</xdr:colOff>
      <xdr:row>115</xdr:row>
      <xdr:rowOff>7468</xdr:rowOff>
    </xdr:to>
    <xdr:pic>
      <xdr:nvPicPr>
        <xdr:cNvPr id="21" name="Picture 7" descr="Formula">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55152" y="23808017"/>
          <a:ext cx="3388611" cy="617069"/>
        </a:xfrm>
        <a:prstGeom prst="rect">
          <a:avLst/>
        </a:prstGeom>
        <a:noFill/>
      </xdr:spPr>
    </xdr:pic>
    <xdr:clientData/>
  </xdr:twoCellAnchor>
  <xdr:twoCellAnchor>
    <xdr:from>
      <xdr:col>5</xdr:col>
      <xdr:colOff>22411</xdr:colOff>
      <xdr:row>202</xdr:row>
      <xdr:rowOff>560</xdr:rowOff>
    </xdr:from>
    <xdr:to>
      <xdr:col>6</xdr:col>
      <xdr:colOff>238311</xdr:colOff>
      <xdr:row>204</xdr:row>
      <xdr:rowOff>82487</xdr:rowOff>
    </xdr:to>
    <xdr:pic>
      <xdr:nvPicPr>
        <xdr:cNvPr id="9" name="Picture 8" descr="Formula">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8486" y="36347960"/>
          <a:ext cx="1177925" cy="453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201706</xdr:colOff>
      <xdr:row>237</xdr:row>
      <xdr:rowOff>190999</xdr:rowOff>
    </xdr:from>
    <xdr:to>
      <xdr:col>8</xdr:col>
      <xdr:colOff>1019873</xdr:colOff>
      <xdr:row>240</xdr:row>
      <xdr:rowOff>46814</xdr:rowOff>
    </xdr:to>
    <xdr:pic>
      <xdr:nvPicPr>
        <xdr:cNvPr id="10" name="Picture 9" descr="Formula">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97781" y="43005874"/>
          <a:ext cx="3704242" cy="370165"/>
        </a:xfrm>
        <a:prstGeom prst="rect">
          <a:avLst/>
        </a:prstGeom>
        <a:noFill/>
      </xdr:spPr>
    </xdr:pic>
    <xdr:clientData/>
  </xdr:twoCellAnchor>
  <xdr:twoCellAnchor>
    <xdr:from>
      <xdr:col>0</xdr:col>
      <xdr:colOff>3127375</xdr:colOff>
      <xdr:row>244</xdr:row>
      <xdr:rowOff>5136</xdr:rowOff>
    </xdr:from>
    <xdr:to>
      <xdr:col>1</xdr:col>
      <xdr:colOff>416579</xdr:colOff>
      <xdr:row>245</xdr:row>
      <xdr:rowOff>55563</xdr:rowOff>
    </xdr:to>
    <xdr:pic>
      <xdr:nvPicPr>
        <xdr:cNvPr id="13" name="Picture 15" descr="Formula">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32125" y="44039211"/>
          <a:ext cx="413404" cy="374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7268</xdr:colOff>
      <xdr:row>79</xdr:row>
      <xdr:rowOff>0</xdr:rowOff>
    </xdr:from>
    <xdr:to>
      <xdr:col>1</xdr:col>
      <xdr:colOff>235134</xdr:colOff>
      <xdr:row>79</xdr:row>
      <xdr:rowOff>63500</xdr:rowOff>
    </xdr:to>
    <xdr:pic>
      <xdr:nvPicPr>
        <xdr:cNvPr id="14" name="Picture 13" descr="Symbol">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6033" y="17145000"/>
          <a:ext cx="227866" cy="6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1171761</xdr:colOff>
      <xdr:row>46</xdr:row>
      <xdr:rowOff>123264</xdr:rowOff>
    </xdr:from>
    <xdr:to>
      <xdr:col>9</xdr:col>
      <xdr:colOff>1237689</xdr:colOff>
      <xdr:row>49</xdr:row>
      <xdr:rowOff>10269</xdr:rowOff>
    </xdr:to>
    <xdr:pic>
      <xdr:nvPicPr>
        <xdr:cNvPr id="15" name="Picture 14" descr="Formula">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261" y="9095814"/>
          <a:ext cx="5476128" cy="391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1093320</xdr:colOff>
      <xdr:row>68</xdr:row>
      <xdr:rowOff>56030</xdr:rowOff>
    </xdr:from>
    <xdr:to>
      <xdr:col>9</xdr:col>
      <xdr:colOff>493805</xdr:colOff>
      <xdr:row>70</xdr:row>
      <xdr:rowOff>57711</xdr:rowOff>
    </xdr:to>
    <xdr:pic>
      <xdr:nvPicPr>
        <xdr:cNvPr id="16" name="Picture 15" descr="Formula">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4020" y="13133855"/>
          <a:ext cx="4791635" cy="363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7</xdr:col>
      <xdr:colOff>782411</xdr:colOff>
      <xdr:row>2</xdr:row>
      <xdr:rowOff>28782</xdr:rowOff>
    </xdr:to>
    <xdr:sp macro="" textlink="">
      <xdr:nvSpPr>
        <xdr:cNvPr id="17" name="Title 1">
          <a:extLst>
            <a:ext uri="{FF2B5EF4-FFF2-40B4-BE49-F238E27FC236}">
              <a16:creationId xmlns:a16="http://schemas.microsoft.com/office/drawing/2014/main" id="{00000000-0008-0000-0F00-000011000000}"/>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8" name="Title 1">
          <a:extLst>
            <a:ext uri="{FF2B5EF4-FFF2-40B4-BE49-F238E27FC236}">
              <a16:creationId xmlns:a16="http://schemas.microsoft.com/office/drawing/2014/main" id="{C383BA75-C8E4-4C38-A58A-BB0274A4A455}"/>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9" name="Title 1">
          <a:extLst>
            <a:ext uri="{FF2B5EF4-FFF2-40B4-BE49-F238E27FC236}">
              <a16:creationId xmlns:a16="http://schemas.microsoft.com/office/drawing/2014/main" id="{368969F8-8979-4496-A5EB-7500CCE5DEAF}"/>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20" name="Title 1" descr="18/19 Prices">
          <a:extLst>
            <a:ext uri="{FF2B5EF4-FFF2-40B4-BE49-F238E27FC236}">
              <a16:creationId xmlns:a16="http://schemas.microsoft.com/office/drawing/2014/main" id="{190EE82C-A589-47C1-85C1-4AF0FDFB731C}"/>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57959</xdr:colOff>
      <xdr:row>8</xdr:row>
      <xdr:rowOff>87157</xdr:rowOff>
    </xdr:from>
    <xdr:to>
      <xdr:col>8</xdr:col>
      <xdr:colOff>913278</xdr:colOff>
      <xdr:row>11</xdr:row>
      <xdr:rowOff>22972</xdr:rowOff>
    </xdr:to>
    <xdr:pic>
      <xdr:nvPicPr>
        <xdr:cNvPr id="2" name="Picture 5" descr="Formul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16259" y="2173132"/>
          <a:ext cx="4693894" cy="497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1241176</xdr:colOff>
      <xdr:row>20</xdr:row>
      <xdr:rowOff>145676</xdr:rowOff>
    </xdr:from>
    <xdr:to>
      <xdr:col>7</xdr:col>
      <xdr:colOff>1058955</xdr:colOff>
      <xdr:row>22</xdr:row>
      <xdr:rowOff>28014</xdr:rowOff>
    </xdr:to>
    <xdr:pic>
      <xdr:nvPicPr>
        <xdr:cNvPr id="3" name="Picture 6" descr="Formula">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1226" y="4422401"/>
          <a:ext cx="3656354" cy="22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9464</xdr:colOff>
      <xdr:row>29</xdr:row>
      <xdr:rowOff>28015</xdr:rowOff>
    </xdr:from>
    <xdr:to>
      <xdr:col>6</xdr:col>
      <xdr:colOff>1180043</xdr:colOff>
      <xdr:row>32</xdr:row>
      <xdr:rowOff>95997</xdr:rowOff>
    </xdr:to>
    <xdr:pic>
      <xdr:nvPicPr>
        <xdr:cNvPr id="4" name="Picture 13" descr="Formula">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7764" y="5895415"/>
          <a:ext cx="2532654" cy="553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5</xdr:col>
      <xdr:colOff>238125</xdr:colOff>
      <xdr:row>2</xdr:row>
      <xdr:rowOff>28782</xdr:rowOff>
    </xdr:to>
    <xdr:sp macro="" textlink="">
      <xdr:nvSpPr>
        <xdr:cNvPr id="5" name="Title 1">
          <a:extLst>
            <a:ext uri="{FF2B5EF4-FFF2-40B4-BE49-F238E27FC236}">
              <a16:creationId xmlns:a16="http://schemas.microsoft.com/office/drawing/2014/main" id="{00000000-0008-0000-1000-000005000000}"/>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6" name="Title 1">
          <a:extLst>
            <a:ext uri="{FF2B5EF4-FFF2-40B4-BE49-F238E27FC236}">
              <a16:creationId xmlns:a16="http://schemas.microsoft.com/office/drawing/2014/main" id="{FB78FFEA-39CC-47D8-8C32-76E67DBF1F43}"/>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7" name="Title 1">
          <a:extLst>
            <a:ext uri="{FF2B5EF4-FFF2-40B4-BE49-F238E27FC236}">
              <a16:creationId xmlns:a16="http://schemas.microsoft.com/office/drawing/2014/main" id="{60F85D9C-7BBA-4EBD-9F31-3BBCB48B7B78}"/>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8" name="Title 1" descr="18/19 Prices">
          <a:extLst>
            <a:ext uri="{FF2B5EF4-FFF2-40B4-BE49-F238E27FC236}">
              <a16:creationId xmlns:a16="http://schemas.microsoft.com/office/drawing/2014/main" id="{7504C126-0FD7-417A-8D4A-7DC186DFC9CD}"/>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Q12@Q25"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tabColor rgb="FFFF9900"/>
    <pageSetUpPr autoPageBreaks="0"/>
  </sheetPr>
  <dimension ref="A1:K41"/>
  <sheetViews>
    <sheetView tabSelected="1" zoomScaleNormal="100" workbookViewId="0">
      <selection activeCell="C27" sqref="C27"/>
    </sheetView>
  </sheetViews>
  <sheetFormatPr defaultColWidth="0" defaultRowHeight="13.5" zeroHeight="1"/>
  <cols>
    <col min="1" max="1" width="10.5703125" style="40" customWidth="1"/>
    <col min="2" max="2" width="10" style="40" customWidth="1"/>
    <col min="3" max="9" width="12.42578125" style="40" customWidth="1"/>
    <col min="10" max="11" width="10.5703125" style="40" customWidth="1"/>
    <col min="12" max="16384" width="10.5703125" style="40" hidden="1"/>
  </cols>
  <sheetData>
    <row r="1" spans="1:8" s="2" customFormat="1" ht="25.15">
      <c r="A1" s="1" t="s">
        <v>0</v>
      </c>
      <c r="E1" s="3"/>
      <c r="H1" s="4" t="s">
        <v>1</v>
      </c>
    </row>
    <row r="2" spans="1:8" s="2" customFormat="1" ht="25.15">
      <c r="A2" s="4" t="str">
        <f>$E$13</f>
        <v>Master</v>
      </c>
      <c r="D2" s="39"/>
      <c r="E2" s="3"/>
    </row>
    <row r="3" spans="1:8" s="5" customFormat="1" ht="25.5" thickBot="1">
      <c r="A3" s="6">
        <f>Cover!$E$15</f>
        <v>2026</v>
      </c>
      <c r="B3" s="6"/>
      <c r="C3" s="6"/>
      <c r="D3" s="6"/>
      <c r="E3" s="52"/>
    </row>
    <row r="4" spans="1:8"/>
    <row r="5" spans="1:8" ht="13.9" thickBot="1"/>
    <row r="6" spans="1:8" ht="13.9" thickTop="1">
      <c r="C6" s="1002"/>
      <c r="D6" s="1003"/>
      <c r="E6" s="1003"/>
      <c r="F6" s="1003"/>
      <c r="G6" s="1003"/>
      <c r="H6" s="1003"/>
    </row>
    <row r="7" spans="1:8">
      <c r="C7" s="1004"/>
      <c r="D7" s="1005"/>
      <c r="E7" s="1005"/>
      <c r="F7" s="1005"/>
      <c r="G7" s="1005"/>
      <c r="H7" s="1005"/>
    </row>
    <row r="8" spans="1:8" ht="22.9">
      <c r="C8" s="1004"/>
      <c r="D8" s="1005"/>
      <c r="E8" s="1005"/>
      <c r="F8" s="41" t="s">
        <v>2</v>
      </c>
      <c r="G8" s="1005"/>
      <c r="H8" s="1005"/>
    </row>
    <row r="9" spans="1:8" ht="22.9">
      <c r="C9" s="1004"/>
      <c r="D9" s="1005"/>
      <c r="E9" s="1005"/>
      <c r="F9" s="41" t="s">
        <v>3</v>
      </c>
      <c r="G9" s="1005"/>
      <c r="H9" s="1005"/>
    </row>
    <row r="10" spans="1:8">
      <c r="C10" s="1004"/>
      <c r="D10" s="1005"/>
      <c r="E10" s="1005"/>
      <c r="F10" s="42"/>
      <c r="G10" s="1005"/>
      <c r="H10" s="1005"/>
    </row>
    <row r="11" spans="1:8">
      <c r="C11" s="1004"/>
      <c r="D11" s="1005"/>
      <c r="E11" s="1005"/>
      <c r="F11" s="1006" t="s">
        <v>4</v>
      </c>
      <c r="G11" s="1005"/>
      <c r="H11" s="1005"/>
    </row>
    <row r="12" spans="1:8">
      <c r="C12" s="1004"/>
      <c r="D12" s="1005"/>
      <c r="E12" s="1005"/>
      <c r="F12" s="43"/>
      <c r="G12" s="1005"/>
      <c r="H12" s="1005"/>
    </row>
    <row r="13" spans="1:8">
      <c r="C13" s="1004"/>
      <c r="D13" s="73" t="s">
        <v>5</v>
      </c>
      <c r="E13" s="1511" t="s">
        <v>6</v>
      </c>
      <c r="F13" s="1511"/>
      <c r="G13" s="1511"/>
      <c r="H13" s="1005"/>
    </row>
    <row r="14" spans="1:8">
      <c r="C14" s="1004"/>
      <c r="D14" s="73"/>
      <c r="E14" s="1005"/>
      <c r="F14" s="43"/>
      <c r="G14" s="1005"/>
      <c r="H14" s="1005"/>
    </row>
    <row r="15" spans="1:8">
      <c r="C15" s="1004"/>
      <c r="D15" s="73" t="s">
        <v>7</v>
      </c>
      <c r="E15" s="1511">
        <v>2026</v>
      </c>
      <c r="F15" s="1511"/>
      <c r="G15" s="1511"/>
      <c r="H15" s="1005"/>
    </row>
    <row r="17" spans="1:7">
      <c r="C17" s="1004"/>
      <c r="D17" s="73" t="s">
        <v>8</v>
      </c>
      <c r="E17" s="1513" t="str">
        <f>F11</f>
        <v>(V1.20)</v>
      </c>
      <c r="F17" s="1513"/>
      <c r="G17" s="1513"/>
    </row>
    <row r="18" spans="1:7">
      <c r="C18" s="1004"/>
      <c r="D18" s="73"/>
      <c r="E18" s="1005"/>
      <c r="F18" s="43"/>
      <c r="G18" s="1005"/>
    </row>
    <row r="19" spans="1:7">
      <c r="C19" s="1004"/>
      <c r="D19" s="73" t="s">
        <v>9</v>
      </c>
      <c r="E19" s="1512">
        <v>46234</v>
      </c>
      <c r="F19" s="1511"/>
      <c r="G19" s="1511"/>
    </row>
    <row r="20" spans="1:7" ht="13.9" thickBot="1">
      <c r="C20" s="1007"/>
      <c r="D20" s="1008"/>
      <c r="E20" s="1008"/>
      <c r="F20" s="1008"/>
      <c r="G20" s="1008"/>
    </row>
    <row r="21" spans="1:7" ht="13.9" thickTop="1"/>
    <row r="22" spans="1:7"/>
    <row r="23" spans="1:7" ht="14.65">
      <c r="A23" s="1455" t="s">
        <v>10</v>
      </c>
      <c r="B23" s="51"/>
      <c r="C23" s="51"/>
      <c r="D23" s="51"/>
      <c r="E23" s="50"/>
      <c r="F23" s="50"/>
      <c r="G23" s="50"/>
    </row>
    <row r="24" spans="1:7">
      <c r="A24" s="54"/>
      <c r="B24" s="54"/>
      <c r="C24" s="54"/>
      <c r="D24" s="54"/>
    </row>
    <row r="25" spans="1:7">
      <c r="A25" s="54"/>
      <c r="B25" s="54"/>
      <c r="C25" s="403"/>
      <c r="D25" s="49" t="s">
        <v>11</v>
      </c>
    </row>
    <row r="26" spans="1:7">
      <c r="A26" s="54"/>
      <c r="B26" s="54"/>
      <c r="C26" s="910" t="s">
        <v>12</v>
      </c>
      <c r="D26" s="49" t="s">
        <v>13</v>
      </c>
    </row>
    <row r="27" spans="1:7">
      <c r="A27" s="54"/>
      <c r="B27" s="54"/>
      <c r="C27" s="71" t="s">
        <v>12</v>
      </c>
      <c r="D27" s="49" t="s">
        <v>14</v>
      </c>
    </row>
    <row r="28" spans="1:7">
      <c r="A28" s="54"/>
      <c r="B28" s="54"/>
      <c r="C28" s="72" t="s">
        <v>12</v>
      </c>
      <c r="D28" s="49" t="s">
        <v>15</v>
      </c>
    </row>
    <row r="29" spans="1:7">
      <c r="A29" s="54"/>
      <c r="B29" s="54"/>
      <c r="C29" s="404" t="s">
        <v>12</v>
      </c>
      <c r="D29" s="49" t="s">
        <v>16</v>
      </c>
    </row>
    <row r="30" spans="1:7">
      <c r="A30" s="54"/>
      <c r="B30" s="54"/>
      <c r="C30" s="405" t="s">
        <v>12</v>
      </c>
      <c r="D30" s="49" t="s">
        <v>17</v>
      </c>
    </row>
    <row r="31" spans="1:7">
      <c r="A31" s="54"/>
      <c r="B31" s="54"/>
      <c r="C31" s="1456" t="s">
        <v>12</v>
      </c>
      <c r="D31" s="49" t="s">
        <v>18</v>
      </c>
    </row>
    <row r="41" spans="2:6" hidden="1">
      <c r="B41" s="40">
        <v>1.1000000000000001</v>
      </c>
      <c r="C41" s="909">
        <v>44706</v>
      </c>
      <c r="D41" s="40" t="s">
        <v>19</v>
      </c>
      <c r="E41" s="40" t="s">
        <v>20</v>
      </c>
      <c r="F41" s="40" t="s">
        <v>21</v>
      </c>
    </row>
  </sheetData>
  <mergeCells count="4">
    <mergeCell ref="E13:G13"/>
    <mergeCell ref="E19:G19"/>
    <mergeCell ref="E15:G15"/>
    <mergeCell ref="E17:G1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70A0892-61A2-40E8-844C-3E9E52B20196}">
          <x14:formula1>
            <xm:f>Lists!$C$11:$C$19</xm:f>
          </x14:formula1>
          <xm:sqref>E13:G13</xm:sqref>
        </x14:dataValidation>
        <x14:dataValidation type="list" allowBlank="1" showInputMessage="1" showErrorMessage="1" xr:uid="{739BC514-182F-4375-A909-CC725D8B39DB}">
          <x14:formula1>
            <xm:f>Lists!$E$11:$E$15</xm:f>
          </x14:formula1>
          <xm:sqref>E15:G15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31FA-E634-4DCA-9431-6E6055390BDC}">
  <sheetPr codeName="Sheet6">
    <tabColor theme="4"/>
    <pageSetUpPr autoPageBreaks="0"/>
  </sheetPr>
  <dimension ref="A1:AZ65"/>
  <sheetViews>
    <sheetView zoomScale="40" zoomScaleNormal="40" workbookViewId="0">
      <pane ySplit="6" topLeftCell="A39" activePane="bottomLeft" state="frozen"/>
      <selection pane="bottomLeft" activeCell="X12" sqref="X12"/>
      <selection activeCell="C19" sqref="C19"/>
    </sheetView>
  </sheetViews>
  <sheetFormatPr defaultColWidth="14" defaultRowHeight="13.5"/>
  <cols>
    <col min="1" max="1" width="16.42578125" style="11" customWidth="1"/>
    <col min="2" max="3" width="1.42578125" style="11" customWidth="1"/>
    <col min="4" max="4" width="24" style="11" bestFit="1" customWidth="1"/>
    <col min="5" max="5" width="12.5703125" style="11" customWidth="1"/>
    <col min="6" max="6" width="16.5703125" style="11" bestFit="1" customWidth="1"/>
    <col min="7" max="7" width="34.5703125" style="11" customWidth="1"/>
    <col min="8" max="13" width="14.42578125" style="11" hidden="1" customWidth="1"/>
    <col min="14" max="14" width="20" style="11" hidden="1" customWidth="1"/>
    <col min="15" max="15" width="10.42578125" style="11" bestFit="1" customWidth="1"/>
    <col min="16" max="16" width="9.5703125" style="11" hidden="1" customWidth="1"/>
    <col min="17" max="17" width="20" style="11" hidden="1" customWidth="1"/>
    <col min="18" max="18" width="12.5703125" style="11" hidden="1" customWidth="1"/>
    <col min="19" max="19" width="10.42578125" style="11" bestFit="1" customWidth="1"/>
    <col min="20" max="20" width="11.5703125" style="11" hidden="1" customWidth="1"/>
    <col min="21" max="21" width="12.5703125" style="11" bestFit="1" customWidth="1"/>
    <col min="22" max="22" width="2" style="11" customWidth="1"/>
    <col min="23" max="23" width="5.42578125" style="11" bestFit="1" customWidth="1"/>
    <col min="24" max="28" width="18.42578125" style="11" customWidth="1"/>
    <col min="29" max="46" width="18.42578125" style="11" hidden="1" customWidth="1"/>
    <col min="47" max="52" width="14" style="11" hidden="1"/>
    <col min="53" max="16384" width="14" style="11"/>
  </cols>
  <sheetData>
    <row r="1" spans="1:28" s="2" customFormat="1" ht="25.15">
      <c r="A1" s="1" t="s">
        <v>1619</v>
      </c>
      <c r="B1" s="3"/>
      <c r="F1" s="4"/>
      <c r="G1" s="4"/>
      <c r="H1" s="4"/>
      <c r="I1" s="4"/>
      <c r="J1" s="4"/>
      <c r="K1" s="4"/>
      <c r="L1" s="4"/>
      <c r="M1" s="4"/>
      <c r="N1" s="4"/>
      <c r="T1" s="3"/>
      <c r="Z1" s="3"/>
    </row>
    <row r="2" spans="1:28" s="2" customFormat="1" ht="25.15">
      <c r="A2" s="4" t="str">
        <f>Cover!$E$13</f>
        <v>Master</v>
      </c>
      <c r="B2" s="3"/>
      <c r="T2" s="96"/>
    </row>
    <row r="3" spans="1:28" s="2" customFormat="1" ht="25.15">
      <c r="A3" s="4">
        <f>Cover!$E$15</f>
        <v>2026</v>
      </c>
      <c r="B3" s="4"/>
      <c r="C3" s="4"/>
      <c r="D3" s="4"/>
      <c r="T3" s="96"/>
    </row>
    <row r="4" spans="1:28" s="5" customFormat="1" ht="25.5" thickBot="1">
      <c r="A4" s="6" t="s">
        <v>1784</v>
      </c>
      <c r="B4" s="6"/>
      <c r="T4" s="97"/>
    </row>
    <row r="5" spans="1:28" ht="15">
      <c r="A5" s="7"/>
      <c r="B5" s="8"/>
      <c r="C5" s="8"/>
      <c r="D5" s="9"/>
      <c r="E5" s="9"/>
      <c r="F5" s="10"/>
      <c r="G5" s="10"/>
      <c r="H5" s="10"/>
      <c r="I5" s="10"/>
      <c r="J5" s="10"/>
      <c r="K5" s="10"/>
      <c r="L5" s="10"/>
      <c r="M5" s="10"/>
      <c r="N5" s="10"/>
      <c r="O5" s="10"/>
      <c r="P5" s="10"/>
      <c r="Q5" s="10"/>
      <c r="R5" s="10"/>
      <c r="S5" s="10"/>
      <c r="T5" s="98"/>
      <c r="W5" s="7"/>
      <c r="X5" s="68" t="s">
        <v>2</v>
      </c>
      <c r="Y5" s="69"/>
      <c r="Z5" s="69"/>
      <c r="AA5" s="69"/>
      <c r="AB5" s="70"/>
    </row>
    <row r="6" spans="1:28" ht="15.4" thickBot="1">
      <c r="A6" s="7"/>
      <c r="B6" s="8"/>
      <c r="C6" s="8"/>
      <c r="D6" s="36" t="s">
        <v>165</v>
      </c>
      <c r="E6" s="36" t="s">
        <v>1785</v>
      </c>
      <c r="F6" s="37" t="s">
        <v>1786</v>
      </c>
      <c r="G6" s="298" t="s">
        <v>1787</v>
      </c>
      <c r="H6" s="37" t="s">
        <v>408</v>
      </c>
      <c r="I6" s="37" t="s">
        <v>409</v>
      </c>
      <c r="J6" s="37" t="s">
        <v>410</v>
      </c>
      <c r="K6" s="37" t="s">
        <v>411</v>
      </c>
      <c r="L6" s="37" t="s">
        <v>412</v>
      </c>
      <c r="M6" s="37" t="s">
        <v>413</v>
      </c>
      <c r="N6" s="37" t="s">
        <v>1788</v>
      </c>
      <c r="O6" s="37" t="s">
        <v>175</v>
      </c>
      <c r="P6" s="37" t="s">
        <v>197</v>
      </c>
      <c r="Q6" s="37" t="s">
        <v>1789</v>
      </c>
      <c r="R6" s="37" t="s">
        <v>1790</v>
      </c>
      <c r="S6" s="37" t="s">
        <v>1622</v>
      </c>
      <c r="T6" s="99" t="s">
        <v>1791</v>
      </c>
      <c r="U6" s="38" t="s">
        <v>1792</v>
      </c>
      <c r="V6" s="38"/>
      <c r="W6" s="37" t="s">
        <v>176</v>
      </c>
      <c r="X6" s="696">
        <v>2022</v>
      </c>
      <c r="Y6" s="697">
        <v>2023</v>
      </c>
      <c r="Z6" s="697">
        <v>2024</v>
      </c>
      <c r="AA6" s="697">
        <v>2025</v>
      </c>
      <c r="AB6" s="698">
        <v>2026</v>
      </c>
    </row>
    <row r="8" spans="1:28" s="27" customFormat="1" ht="17.649999999999999">
      <c r="B8" s="28" t="s">
        <v>167</v>
      </c>
    </row>
    <row r="9" spans="1:28" s="12" customFormat="1">
      <c r="F9" s="7"/>
      <c r="G9" s="7"/>
      <c r="H9" s="7"/>
      <c r="I9" s="7"/>
      <c r="J9" s="7"/>
      <c r="K9" s="7"/>
      <c r="L9" s="7"/>
      <c r="M9" s="7"/>
      <c r="N9" s="7"/>
      <c r="O9" s="22"/>
      <c r="P9" s="22"/>
      <c r="Q9" s="22"/>
      <c r="R9" s="22"/>
      <c r="S9" s="22"/>
      <c r="T9" s="13"/>
      <c r="U9" s="14"/>
      <c r="V9" s="15"/>
      <c r="W9" s="15"/>
      <c r="Z9" s="13"/>
      <c r="AA9" s="14"/>
      <c r="AB9" s="15"/>
    </row>
    <row r="10" spans="1:28" s="33" customFormat="1" ht="13.9">
      <c r="A10" s="12"/>
      <c r="B10" s="12"/>
      <c r="C10" s="34" t="s">
        <v>1793</v>
      </c>
      <c r="D10" s="34"/>
      <c r="X10" s="694"/>
      <c r="Y10" s="694"/>
      <c r="Z10" s="694"/>
      <c r="AA10" s="694"/>
      <c r="AB10" s="694"/>
    </row>
    <row r="11" spans="1:28">
      <c r="X11" s="695"/>
      <c r="Y11" s="695"/>
      <c r="Z11" s="695"/>
      <c r="AA11" s="695"/>
      <c r="AB11" s="695"/>
    </row>
    <row r="12" spans="1:28">
      <c r="D12" s="20" t="s">
        <v>178</v>
      </c>
      <c r="E12" s="367" t="s">
        <v>1794</v>
      </c>
      <c r="F12" s="7" t="s">
        <v>1795</v>
      </c>
      <c r="G12" s="7"/>
      <c r="H12" s="7"/>
      <c r="I12" s="7"/>
      <c r="J12" s="7"/>
      <c r="K12" s="7"/>
      <c r="L12" s="7"/>
      <c r="M12" s="7"/>
      <c r="N12" s="7"/>
      <c r="O12" s="21" t="s">
        <v>185</v>
      </c>
      <c r="P12" s="21"/>
      <c r="Q12" s="21"/>
      <c r="R12" s="21"/>
      <c r="S12" s="21" t="s">
        <v>1796</v>
      </c>
      <c r="T12" s="13"/>
      <c r="U12" s="7">
        <v>2019</v>
      </c>
      <c r="V12" s="7"/>
      <c r="W12" s="7" t="s">
        <v>186</v>
      </c>
      <c r="X12" s="71">
        <f>'1.01 Summary_Totex'!I28</f>
        <v>0</v>
      </c>
      <c r="Y12" s="71">
        <f>'1.01 Summary_Totex'!J28</f>
        <v>0</v>
      </c>
      <c r="Z12" s="71">
        <f>'1.01 Summary_Totex'!K28</f>
        <v>0</v>
      </c>
      <c r="AA12" s="71">
        <f>'1.01 Summary_Totex'!L28</f>
        <v>0</v>
      </c>
      <c r="AB12" s="71">
        <f>'1.01 Summary_Totex'!M28</f>
        <v>0</v>
      </c>
    </row>
    <row r="13" spans="1:28">
      <c r="D13" s="20" t="s">
        <v>178</v>
      </c>
      <c r="E13" s="367" t="s">
        <v>1794</v>
      </c>
      <c r="F13" s="11" t="s">
        <v>1797</v>
      </c>
      <c r="G13" s="53"/>
      <c r="U13" s="7">
        <v>2019</v>
      </c>
      <c r="V13" s="7"/>
      <c r="W13" s="7" t="s">
        <v>186</v>
      </c>
      <c r="X13" s="1093"/>
      <c r="Y13" s="1093"/>
      <c r="Z13" s="1093"/>
      <c r="AA13" s="1093"/>
      <c r="AB13" s="1093"/>
    </row>
    <row r="14" spans="1:28">
      <c r="D14" s="20" t="s">
        <v>178</v>
      </c>
      <c r="E14" s="367" t="s">
        <v>1794</v>
      </c>
      <c r="F14" s="11" t="s">
        <v>1797</v>
      </c>
      <c r="G14" s="53"/>
      <c r="U14" s="7">
        <v>2019</v>
      </c>
      <c r="V14" s="7"/>
      <c r="W14" s="7" t="s">
        <v>186</v>
      </c>
      <c r="X14" s="1093"/>
      <c r="Y14" s="1093"/>
      <c r="Z14" s="1093"/>
      <c r="AA14" s="1093"/>
      <c r="AB14" s="1093"/>
    </row>
    <row r="15" spans="1:28">
      <c r="D15" s="20" t="s">
        <v>178</v>
      </c>
      <c r="E15" s="367" t="s">
        <v>1794</v>
      </c>
      <c r="F15" s="11" t="s">
        <v>1797</v>
      </c>
      <c r="G15" s="53"/>
      <c r="U15" s="7">
        <v>2019</v>
      </c>
      <c r="V15" s="7"/>
      <c r="W15" s="7" t="s">
        <v>186</v>
      </c>
      <c r="X15" s="1093"/>
      <c r="Y15" s="1093"/>
      <c r="Z15" s="1093"/>
      <c r="AA15" s="1093"/>
      <c r="AB15" s="1093"/>
    </row>
    <row r="16" spans="1:28" ht="13.9">
      <c r="D16" s="20" t="s">
        <v>1798</v>
      </c>
      <c r="E16" s="367"/>
      <c r="F16" s="7"/>
      <c r="G16" s="7"/>
      <c r="H16" s="7"/>
      <c r="I16" s="7"/>
      <c r="J16" s="7"/>
      <c r="K16" s="7"/>
      <c r="L16" s="7"/>
      <c r="M16" s="7"/>
      <c r="N16" s="7"/>
      <c r="O16" s="21"/>
      <c r="P16" s="21"/>
      <c r="Q16" s="21"/>
      <c r="R16" s="21"/>
      <c r="S16" s="21"/>
      <c r="T16" s="13"/>
      <c r="U16" s="7">
        <v>2019</v>
      </c>
      <c r="V16" s="7"/>
      <c r="W16" s="7" t="s">
        <v>186</v>
      </c>
      <c r="X16" s="363">
        <f>SUM(X12:X15)</f>
        <v>0</v>
      </c>
      <c r="Y16" s="363">
        <f>SUM(Y12:Y15)</f>
        <v>0</v>
      </c>
      <c r="Z16" s="363">
        <f>SUM(Z12:Z15)</f>
        <v>0</v>
      </c>
      <c r="AA16" s="363">
        <f>SUM(AA12:AA15)</f>
        <v>0</v>
      </c>
      <c r="AB16" s="363">
        <f>SUM(AB12:AB15)</f>
        <v>0</v>
      </c>
    </row>
    <row r="18" spans="3:28" s="33" customFormat="1" ht="13.9">
      <c r="C18" s="34" t="s">
        <v>1799</v>
      </c>
      <c r="D18" s="34"/>
      <c r="X18" s="1098"/>
      <c r="Y18" s="1098"/>
      <c r="Z18" s="1098"/>
      <c r="AA18" s="1098"/>
      <c r="AB18" s="1098"/>
    </row>
    <row r="19" spans="3:28">
      <c r="X19" s="1099"/>
      <c r="Y19" s="1099"/>
      <c r="Z19" s="1099"/>
      <c r="AA19" s="1099"/>
      <c r="AB19" s="1099"/>
    </row>
    <row r="20" spans="3:28">
      <c r="D20" s="20" t="s">
        <v>178</v>
      </c>
      <c r="E20" s="367" t="s">
        <v>217</v>
      </c>
      <c r="F20" s="7" t="s">
        <v>1795</v>
      </c>
      <c r="G20" s="7"/>
      <c r="H20" s="7"/>
      <c r="I20" s="7"/>
      <c r="J20" s="7"/>
      <c r="K20" s="7"/>
      <c r="L20" s="7"/>
      <c r="M20" s="7"/>
      <c r="N20" s="7"/>
      <c r="O20" s="21" t="s">
        <v>185</v>
      </c>
      <c r="P20" s="21"/>
      <c r="Q20" s="21"/>
      <c r="R20" s="21"/>
      <c r="S20" s="21" t="s">
        <v>1628</v>
      </c>
      <c r="T20" s="13"/>
      <c r="U20" s="7">
        <v>2019</v>
      </c>
      <c r="V20" s="7"/>
      <c r="W20" s="7" t="s">
        <v>186</v>
      </c>
      <c r="X20" s="71">
        <f>'1.01 Summary_Totex'!I36</f>
        <v>0</v>
      </c>
      <c r="Y20" s="71">
        <f>'1.01 Summary_Totex'!J36</f>
        <v>0</v>
      </c>
      <c r="Z20" s="71">
        <f>'1.01 Summary_Totex'!K36</f>
        <v>0</v>
      </c>
      <c r="AA20" s="71">
        <f>'1.01 Summary_Totex'!L36</f>
        <v>0</v>
      </c>
      <c r="AB20" s="71">
        <f>'1.01 Summary_Totex'!M36</f>
        <v>0</v>
      </c>
    </row>
    <row r="21" spans="3:28">
      <c r="D21" s="20" t="s">
        <v>178</v>
      </c>
      <c r="E21" s="367" t="s">
        <v>217</v>
      </c>
      <c r="F21" s="11" t="s">
        <v>1797</v>
      </c>
      <c r="G21" s="53"/>
      <c r="U21" s="7">
        <v>2019</v>
      </c>
      <c r="V21" s="7"/>
      <c r="W21" s="7" t="s">
        <v>186</v>
      </c>
      <c r="X21" s="1093"/>
      <c r="Y21" s="1093"/>
      <c r="Z21" s="1093"/>
      <c r="AA21" s="1093"/>
      <c r="AB21" s="1093"/>
    </row>
    <row r="22" spans="3:28">
      <c r="D22" s="20" t="s">
        <v>178</v>
      </c>
      <c r="E22" s="367" t="s">
        <v>217</v>
      </c>
      <c r="F22" s="11" t="s">
        <v>1797</v>
      </c>
      <c r="G22" s="53"/>
      <c r="U22" s="7">
        <v>2019</v>
      </c>
      <c r="V22" s="7"/>
      <c r="W22" s="7" t="s">
        <v>186</v>
      </c>
      <c r="X22" s="1093"/>
      <c r="Y22" s="1093"/>
      <c r="Z22" s="1093"/>
      <c r="AA22" s="1093"/>
      <c r="AB22" s="1093"/>
    </row>
    <row r="23" spans="3:28">
      <c r="D23" s="20" t="s">
        <v>178</v>
      </c>
      <c r="E23" s="367" t="s">
        <v>217</v>
      </c>
      <c r="F23" s="11" t="s">
        <v>1797</v>
      </c>
      <c r="G23" s="53"/>
      <c r="U23" s="7">
        <v>2019</v>
      </c>
      <c r="V23" s="7"/>
      <c r="W23" s="7" t="s">
        <v>186</v>
      </c>
      <c r="X23" s="1093"/>
      <c r="Y23" s="1093"/>
      <c r="Z23" s="1093"/>
      <c r="AA23" s="1093"/>
      <c r="AB23" s="1093"/>
    </row>
    <row r="24" spans="3:28" ht="13.9">
      <c r="D24" s="20" t="s">
        <v>1798</v>
      </c>
      <c r="E24" s="367"/>
      <c r="F24" s="7"/>
      <c r="G24" s="7"/>
      <c r="H24" s="7"/>
      <c r="I24" s="7"/>
      <c r="J24" s="7"/>
      <c r="K24" s="7"/>
      <c r="L24" s="7"/>
      <c r="M24" s="7"/>
      <c r="N24" s="7"/>
      <c r="O24" s="21"/>
      <c r="P24" s="21"/>
      <c r="Q24" s="21"/>
      <c r="R24" s="21"/>
      <c r="S24" s="21"/>
      <c r="T24" s="13"/>
      <c r="U24" s="7">
        <v>2019</v>
      </c>
      <c r="V24" s="7"/>
      <c r="W24" s="7" t="s">
        <v>186</v>
      </c>
      <c r="X24" s="363">
        <f>SUM(X20:X23)</f>
        <v>0</v>
      </c>
      <c r="Y24" s="363">
        <f>SUM(Y20:Y23)</f>
        <v>0</v>
      </c>
      <c r="Z24" s="363">
        <f>SUM(Z20:Z23)</f>
        <v>0</v>
      </c>
      <c r="AA24" s="363">
        <f>SUM(AA20:AA23)</f>
        <v>0</v>
      </c>
      <c r="AB24" s="363">
        <f>SUM(AB20:AB23)</f>
        <v>0</v>
      </c>
    </row>
    <row r="25" spans="3:28" s="12" customFormat="1">
      <c r="F25" s="7"/>
      <c r="G25" s="7"/>
      <c r="H25" s="7"/>
      <c r="I25" s="7"/>
      <c r="J25" s="7"/>
      <c r="K25" s="7"/>
      <c r="L25" s="7"/>
      <c r="M25" s="7"/>
      <c r="N25" s="7"/>
      <c r="O25" s="22"/>
      <c r="P25" s="22"/>
      <c r="Q25" s="22"/>
      <c r="R25" s="22"/>
      <c r="S25" s="22"/>
      <c r="T25" s="13"/>
      <c r="U25" s="14"/>
      <c r="V25" s="15"/>
      <c r="W25" s="15"/>
      <c r="X25" s="1094"/>
      <c r="Y25" s="1094"/>
      <c r="Z25" s="1095"/>
      <c r="AA25" s="1096"/>
      <c r="AB25" s="1097"/>
    </row>
    <row r="26" spans="3:28" s="33" customFormat="1" ht="13.9">
      <c r="C26" s="34" t="s">
        <v>1800</v>
      </c>
      <c r="D26" s="34"/>
      <c r="X26" s="1098"/>
      <c r="Y26" s="1098"/>
      <c r="Z26" s="1098"/>
      <c r="AA26" s="1098"/>
      <c r="AB26" s="1098"/>
    </row>
    <row r="27" spans="3:28">
      <c r="X27" s="1099"/>
      <c r="Y27" s="1099"/>
      <c r="Z27" s="1099"/>
      <c r="AA27" s="1099"/>
      <c r="AB27" s="1099"/>
    </row>
    <row r="28" spans="3:28">
      <c r="D28" s="20" t="s">
        <v>190</v>
      </c>
      <c r="E28" s="367" t="s">
        <v>1801</v>
      </c>
      <c r="F28" s="7" t="s">
        <v>1795</v>
      </c>
      <c r="G28" s="7"/>
      <c r="H28" s="7"/>
      <c r="I28" s="7"/>
      <c r="J28" s="7"/>
      <c r="K28" s="7"/>
      <c r="L28" s="7"/>
      <c r="M28" s="7"/>
      <c r="N28" s="7"/>
      <c r="O28" s="21" t="s">
        <v>185</v>
      </c>
      <c r="P28" s="21"/>
      <c r="Q28" s="21"/>
      <c r="R28" s="21"/>
      <c r="S28" s="21" t="s">
        <v>1628</v>
      </c>
      <c r="T28" s="13"/>
      <c r="U28" s="7">
        <v>2019</v>
      </c>
      <c r="V28" s="7"/>
      <c r="W28" s="7" t="s">
        <v>186</v>
      </c>
      <c r="X28" s="71">
        <f>'1.01 Summary_Totex'!I23</f>
        <v>0</v>
      </c>
      <c r="Y28" s="71">
        <f>'1.01 Summary_Totex'!J23</f>
        <v>0</v>
      </c>
      <c r="Z28" s="71">
        <f>'1.01 Summary_Totex'!K23</f>
        <v>0</v>
      </c>
      <c r="AA28" s="71">
        <f>'1.01 Summary_Totex'!L23</f>
        <v>0</v>
      </c>
      <c r="AB28" s="71">
        <f>'1.01 Summary_Totex'!M23</f>
        <v>0</v>
      </c>
    </row>
    <row r="29" spans="3:28">
      <c r="D29" s="20" t="s">
        <v>190</v>
      </c>
      <c r="E29" s="367" t="s">
        <v>1801</v>
      </c>
      <c r="F29" s="11" t="s">
        <v>1797</v>
      </c>
      <c r="G29" s="53"/>
      <c r="U29" s="7">
        <v>2019</v>
      </c>
      <c r="V29" s="7"/>
      <c r="W29" s="7" t="s">
        <v>186</v>
      </c>
      <c r="X29" s="1093"/>
      <c r="Y29" s="1093"/>
      <c r="Z29" s="1093"/>
      <c r="AA29" s="1093"/>
      <c r="AB29" s="1093"/>
    </row>
    <row r="30" spans="3:28">
      <c r="D30" s="20" t="s">
        <v>190</v>
      </c>
      <c r="E30" s="367" t="s">
        <v>1801</v>
      </c>
      <c r="F30" s="11" t="s">
        <v>1797</v>
      </c>
      <c r="G30" s="53"/>
      <c r="U30" s="7">
        <v>2019</v>
      </c>
      <c r="V30" s="7"/>
      <c r="W30" s="7" t="s">
        <v>186</v>
      </c>
      <c r="X30" s="1093"/>
      <c r="Y30" s="1093"/>
      <c r="Z30" s="1093"/>
      <c r="AA30" s="1093"/>
      <c r="AB30" s="1093"/>
    </row>
    <row r="31" spans="3:28">
      <c r="D31" s="20" t="s">
        <v>190</v>
      </c>
      <c r="E31" s="367" t="s">
        <v>1801</v>
      </c>
      <c r="F31" s="11" t="s">
        <v>1797</v>
      </c>
      <c r="G31" s="53"/>
      <c r="U31" s="7">
        <v>2019</v>
      </c>
      <c r="V31" s="7"/>
      <c r="W31" s="7" t="s">
        <v>186</v>
      </c>
      <c r="X31" s="1093"/>
      <c r="Y31" s="1093"/>
      <c r="Z31" s="1093"/>
      <c r="AA31" s="1093"/>
      <c r="AB31" s="1093"/>
    </row>
    <row r="32" spans="3:28" ht="13.9">
      <c r="D32" s="20" t="s">
        <v>1798</v>
      </c>
      <c r="E32" s="367"/>
      <c r="F32" s="7"/>
      <c r="G32" s="7"/>
      <c r="H32" s="7"/>
      <c r="I32" s="7"/>
      <c r="J32" s="7"/>
      <c r="K32" s="7"/>
      <c r="L32" s="7"/>
      <c r="M32" s="7"/>
      <c r="N32" s="7"/>
      <c r="O32" s="21"/>
      <c r="P32" s="21"/>
      <c r="Q32" s="21"/>
      <c r="R32" s="21"/>
      <c r="S32" s="21"/>
      <c r="T32" s="13"/>
      <c r="U32" s="7">
        <v>2019</v>
      </c>
      <c r="V32" s="7"/>
      <c r="W32" s="7" t="s">
        <v>186</v>
      </c>
      <c r="X32" s="363">
        <f>SUM(X28:X31)</f>
        <v>0</v>
      </c>
      <c r="Y32" s="363">
        <f>SUM(Y28:Y31)</f>
        <v>0</v>
      </c>
      <c r="Z32" s="363">
        <f>SUM(Z28:Z31)</f>
        <v>0</v>
      </c>
      <c r="AA32" s="363">
        <f>SUM(AA28:AA31)</f>
        <v>0</v>
      </c>
      <c r="AB32" s="363">
        <f>SUM(AB28:AB31)</f>
        <v>0</v>
      </c>
    </row>
    <row r="34" spans="2:28" s="33" customFormat="1" ht="13.9">
      <c r="B34" s="12"/>
      <c r="C34" s="34" t="s">
        <v>1802</v>
      </c>
      <c r="D34" s="34"/>
      <c r="X34" s="1098"/>
      <c r="Y34" s="1098"/>
      <c r="Z34" s="1098"/>
      <c r="AA34" s="1098"/>
      <c r="AB34" s="1098"/>
    </row>
    <row r="35" spans="2:28">
      <c r="X35" s="1099"/>
      <c r="Y35" s="1099"/>
      <c r="Z35" s="1099"/>
      <c r="AA35" s="1099"/>
      <c r="AB35" s="1099"/>
    </row>
    <row r="36" spans="2:28">
      <c r="D36" s="20" t="s">
        <v>190</v>
      </c>
      <c r="E36" s="367" t="s">
        <v>182</v>
      </c>
      <c r="F36" s="7" t="s">
        <v>1795</v>
      </c>
      <c r="G36" s="7"/>
      <c r="H36" s="7"/>
      <c r="I36" s="7"/>
      <c r="J36" s="7"/>
      <c r="K36" s="7"/>
      <c r="L36" s="7"/>
      <c r="M36" s="7"/>
      <c r="N36" s="7"/>
      <c r="O36" s="21" t="s">
        <v>185</v>
      </c>
      <c r="P36" s="21"/>
      <c r="Q36" s="21"/>
      <c r="R36" s="21"/>
      <c r="S36" s="21" t="s">
        <v>1628</v>
      </c>
      <c r="T36" s="13"/>
      <c r="U36" s="7">
        <v>2019</v>
      </c>
      <c r="V36" s="7"/>
      <c r="W36" s="7" t="s">
        <v>186</v>
      </c>
      <c r="X36" s="71">
        <f>'1.01 Summary_Totex'!I20</f>
        <v>0</v>
      </c>
      <c r="Y36" s="71">
        <f>'1.01 Summary_Totex'!J20</f>
        <v>0</v>
      </c>
      <c r="Z36" s="71">
        <f>'1.01 Summary_Totex'!K20</f>
        <v>0</v>
      </c>
      <c r="AA36" s="71">
        <f>'1.01 Summary_Totex'!L20</f>
        <v>0</v>
      </c>
      <c r="AB36" s="71">
        <f>'1.01 Summary_Totex'!M20</f>
        <v>0</v>
      </c>
    </row>
    <row r="37" spans="2:28">
      <c r="D37" s="20" t="s">
        <v>190</v>
      </c>
      <c r="E37" s="367" t="s">
        <v>182</v>
      </c>
      <c r="F37" s="11" t="s">
        <v>1797</v>
      </c>
      <c r="G37" s="53"/>
      <c r="U37" s="7">
        <v>2019</v>
      </c>
      <c r="V37" s="7"/>
      <c r="W37" s="7" t="s">
        <v>186</v>
      </c>
      <c r="X37" s="1093"/>
      <c r="Y37" s="1093"/>
      <c r="Z37" s="1093"/>
      <c r="AA37" s="1093"/>
      <c r="AB37" s="1093"/>
    </row>
    <row r="38" spans="2:28">
      <c r="D38" s="20" t="s">
        <v>190</v>
      </c>
      <c r="E38" s="367" t="s">
        <v>182</v>
      </c>
      <c r="F38" s="11" t="s">
        <v>1797</v>
      </c>
      <c r="G38" s="53"/>
      <c r="U38" s="7">
        <v>2019</v>
      </c>
      <c r="V38" s="7"/>
      <c r="W38" s="7" t="s">
        <v>186</v>
      </c>
      <c r="X38" s="1093"/>
      <c r="Y38" s="1093"/>
      <c r="Z38" s="1093"/>
      <c r="AA38" s="1093"/>
      <c r="AB38" s="1093"/>
    </row>
    <row r="39" spans="2:28">
      <c r="D39" s="20" t="s">
        <v>190</v>
      </c>
      <c r="E39" s="367" t="s">
        <v>182</v>
      </c>
      <c r="F39" s="11" t="s">
        <v>1797</v>
      </c>
      <c r="G39" s="53"/>
      <c r="U39" s="7">
        <v>2019</v>
      </c>
      <c r="V39" s="7"/>
      <c r="W39" s="7" t="s">
        <v>186</v>
      </c>
      <c r="X39" s="1093"/>
      <c r="Y39" s="1093"/>
      <c r="Z39" s="1093"/>
      <c r="AA39" s="1093"/>
      <c r="AB39" s="1093"/>
    </row>
    <row r="40" spans="2:28" ht="13.9">
      <c r="D40" s="20" t="s">
        <v>1798</v>
      </c>
      <c r="E40" s="367"/>
      <c r="F40" s="7"/>
      <c r="G40" s="7"/>
      <c r="H40" s="7"/>
      <c r="I40" s="7"/>
      <c r="J40" s="7"/>
      <c r="K40" s="7"/>
      <c r="L40" s="7"/>
      <c r="M40" s="7"/>
      <c r="N40" s="7"/>
      <c r="O40" s="21"/>
      <c r="P40" s="21"/>
      <c r="Q40" s="21"/>
      <c r="R40" s="21"/>
      <c r="S40" s="21"/>
      <c r="T40" s="13"/>
      <c r="U40" s="7">
        <v>2019</v>
      </c>
      <c r="V40" s="7"/>
      <c r="W40" s="7" t="s">
        <v>186</v>
      </c>
      <c r="X40" s="363">
        <f>SUM(X36:X39)</f>
        <v>0</v>
      </c>
      <c r="Y40" s="363">
        <f>SUM(Y36:Y39)</f>
        <v>0</v>
      </c>
      <c r="Z40" s="363">
        <f>SUM(Z36:Z39)</f>
        <v>0</v>
      </c>
      <c r="AA40" s="363">
        <f>SUM(AA36:AA39)</f>
        <v>0</v>
      </c>
      <c r="AB40" s="363">
        <f>SUM(AB36:AB39)</f>
        <v>0</v>
      </c>
    </row>
    <row r="41" spans="2:28">
      <c r="B41" s="11">
        <v>1.1000000000000001</v>
      </c>
      <c r="C41" s="897">
        <v>44706</v>
      </c>
      <c r="D41" s="20"/>
      <c r="E41" s="367"/>
      <c r="F41" s="7"/>
      <c r="G41" s="7"/>
      <c r="H41" s="7"/>
      <c r="I41" s="7"/>
      <c r="J41" s="7"/>
      <c r="K41" s="7"/>
      <c r="L41" s="7"/>
      <c r="M41" s="7"/>
      <c r="N41" s="7"/>
      <c r="O41" s="21"/>
      <c r="P41" s="21"/>
      <c r="Q41" s="21"/>
      <c r="R41" s="21"/>
      <c r="S41" s="21"/>
      <c r="T41" s="13"/>
      <c r="U41" s="7"/>
      <c r="V41" s="7"/>
      <c r="W41" s="7"/>
      <c r="X41" s="1100"/>
      <c r="Y41" s="1100"/>
      <c r="Z41" s="1100"/>
      <c r="AA41" s="1100"/>
      <c r="AB41" s="1100"/>
    </row>
    <row r="42" spans="2:28" s="33" customFormat="1" ht="13.9">
      <c r="B42" s="12"/>
      <c r="C42" s="34" t="s">
        <v>1803</v>
      </c>
      <c r="D42" s="34"/>
      <c r="X42" s="1098"/>
      <c r="Y42" s="1098"/>
      <c r="Z42" s="1098"/>
      <c r="AA42" s="1098"/>
      <c r="AB42" s="1098"/>
    </row>
    <row r="43" spans="2:28" ht="13.5" customHeight="1">
      <c r="X43" s="1099"/>
      <c r="Y43" s="1099"/>
      <c r="Z43" s="1099"/>
      <c r="AA43" s="1099"/>
      <c r="AB43" s="1099"/>
    </row>
    <row r="44" spans="2:28">
      <c r="D44" s="20" t="s">
        <v>202</v>
      </c>
      <c r="E44" s="20" t="s">
        <v>202</v>
      </c>
      <c r="F44" s="7" t="s">
        <v>1795</v>
      </c>
      <c r="G44" s="7"/>
      <c r="H44" s="7"/>
      <c r="I44" s="7"/>
      <c r="J44" s="7"/>
      <c r="K44" s="7"/>
      <c r="L44" s="7"/>
      <c r="M44" s="7"/>
      <c r="N44" s="7"/>
      <c r="O44" s="21" t="s">
        <v>185</v>
      </c>
      <c r="P44" s="21"/>
      <c r="Q44" s="21"/>
      <c r="R44" s="21"/>
      <c r="S44" s="21" t="s">
        <v>1628</v>
      </c>
      <c r="T44" s="13"/>
      <c r="U44" s="7">
        <v>2019</v>
      </c>
      <c r="V44" s="7"/>
      <c r="W44" s="7" t="s">
        <v>186</v>
      </c>
      <c r="X44" s="71">
        <f>'1.01 Summary_Totex'!I54</f>
        <v>0</v>
      </c>
      <c r="Y44" s="71">
        <f>'1.01 Summary_Totex'!J54</f>
        <v>0</v>
      </c>
      <c r="Z44" s="71">
        <f>'1.01 Summary_Totex'!K54</f>
        <v>0</v>
      </c>
      <c r="AA44" s="71">
        <f>'1.01 Summary_Totex'!L54</f>
        <v>0</v>
      </c>
      <c r="AB44" s="71">
        <f>'1.01 Summary_Totex'!M54</f>
        <v>0</v>
      </c>
    </row>
    <row r="45" spans="2:28">
      <c r="D45" s="20" t="s">
        <v>202</v>
      </c>
      <c r="E45" s="20" t="s">
        <v>202</v>
      </c>
      <c r="F45" s="11" t="s">
        <v>1797</v>
      </c>
      <c r="G45" s="53"/>
      <c r="U45" s="7">
        <v>2019</v>
      </c>
      <c r="V45" s="7"/>
      <c r="W45" s="7" t="s">
        <v>186</v>
      </c>
      <c r="X45" s="1093"/>
      <c r="Y45" s="1093"/>
      <c r="Z45" s="1093"/>
      <c r="AA45" s="1093"/>
      <c r="AB45" s="1093"/>
    </row>
    <row r="46" spans="2:28">
      <c r="D46" s="20" t="s">
        <v>202</v>
      </c>
      <c r="E46" s="20" t="s">
        <v>202</v>
      </c>
      <c r="F46" s="11" t="s">
        <v>1797</v>
      </c>
      <c r="G46" s="53"/>
      <c r="U46" s="7">
        <v>2019</v>
      </c>
      <c r="V46" s="7"/>
      <c r="W46" s="7" t="s">
        <v>186</v>
      </c>
      <c r="X46" s="1093"/>
      <c r="Y46" s="1093"/>
      <c r="Z46" s="1093"/>
      <c r="AA46" s="1093"/>
      <c r="AB46" s="1093"/>
    </row>
    <row r="47" spans="2:28">
      <c r="D47" s="20" t="s">
        <v>202</v>
      </c>
      <c r="E47" s="20" t="s">
        <v>202</v>
      </c>
      <c r="F47" s="11" t="s">
        <v>1797</v>
      </c>
      <c r="G47" s="53"/>
      <c r="U47" s="7">
        <v>2019</v>
      </c>
      <c r="V47" s="7"/>
      <c r="W47" s="7" t="s">
        <v>186</v>
      </c>
      <c r="X47" s="1093"/>
      <c r="Y47" s="1093"/>
      <c r="Z47" s="1093"/>
      <c r="AA47" s="1093"/>
      <c r="AB47" s="1093"/>
    </row>
    <row r="48" spans="2:28" ht="13.9">
      <c r="D48" s="20" t="s">
        <v>1798</v>
      </c>
      <c r="E48" s="367"/>
      <c r="F48" s="7"/>
      <c r="G48" s="7"/>
      <c r="H48" s="7"/>
      <c r="I48" s="7"/>
      <c r="J48" s="7"/>
      <c r="K48" s="7"/>
      <c r="L48" s="7"/>
      <c r="M48" s="7"/>
      <c r="N48" s="7"/>
      <c r="O48" s="21"/>
      <c r="P48" s="21"/>
      <c r="Q48" s="21"/>
      <c r="R48" s="21"/>
      <c r="S48" s="21"/>
      <c r="T48" s="13"/>
      <c r="U48" s="7">
        <v>2019</v>
      </c>
      <c r="V48" s="7"/>
      <c r="W48" s="7" t="s">
        <v>186</v>
      </c>
      <c r="X48" s="363">
        <f>SUM(X44:X47)</f>
        <v>0</v>
      </c>
      <c r="Y48" s="363">
        <f>SUM(Y44:Y47)</f>
        <v>0</v>
      </c>
      <c r="Z48" s="363">
        <f>SUM(Z44:Z47)</f>
        <v>0</v>
      </c>
      <c r="AA48" s="363">
        <f>SUM(AA44:AA47)</f>
        <v>0</v>
      </c>
      <c r="AB48" s="363">
        <f>SUM(AB44:AB47)</f>
        <v>0</v>
      </c>
    </row>
    <row r="50" spans="2:28" s="27" customFormat="1" ht="17.649999999999999">
      <c r="B50" s="28" t="s">
        <v>1804</v>
      </c>
      <c r="X50" s="1101"/>
      <c r="Y50" s="1101"/>
      <c r="Z50" s="1101"/>
      <c r="AA50" s="1101"/>
      <c r="AB50" s="1101"/>
    </row>
    <row r="51" spans="2:28">
      <c r="X51" s="1099"/>
      <c r="Y51" s="1099"/>
      <c r="Z51" s="1099"/>
      <c r="AA51" s="1099"/>
      <c r="AB51" s="1099"/>
    </row>
    <row r="52" spans="2:28" s="33" customFormat="1" ht="13.9">
      <c r="B52" s="12"/>
      <c r="C52" s="34" t="s">
        <v>1805</v>
      </c>
      <c r="D52" s="34"/>
      <c r="X52" s="1098"/>
      <c r="Y52" s="1098"/>
      <c r="Z52" s="1098"/>
      <c r="AA52" s="1098"/>
      <c r="AB52" s="1098"/>
    </row>
    <row r="53" spans="2:28">
      <c r="X53" s="1099"/>
      <c r="Y53" s="1099"/>
      <c r="Z53" s="1099"/>
      <c r="AA53" s="1099"/>
      <c r="AB53" s="1099"/>
    </row>
    <row r="54" spans="2:28" ht="13.9">
      <c r="D54" s="20" t="s">
        <v>178</v>
      </c>
      <c r="E54" s="367" t="s">
        <v>1794</v>
      </c>
      <c r="F54" s="7"/>
      <c r="G54" s="7"/>
      <c r="H54" s="7"/>
      <c r="I54" s="7"/>
      <c r="J54" s="7"/>
      <c r="K54" s="7"/>
      <c r="L54" s="7"/>
      <c r="M54" s="7"/>
      <c r="N54" s="7"/>
      <c r="O54" s="21" t="s">
        <v>185</v>
      </c>
      <c r="P54" s="21"/>
      <c r="Q54" s="21"/>
      <c r="R54" s="21"/>
      <c r="S54" s="21" t="s">
        <v>1628</v>
      </c>
      <c r="T54" s="13"/>
      <c r="U54" s="7">
        <v>2019</v>
      </c>
      <c r="V54" s="7"/>
      <c r="W54" s="7" t="s">
        <v>186</v>
      </c>
      <c r="X54" s="363">
        <f>X16</f>
        <v>0</v>
      </c>
      <c r="Y54" s="363">
        <f>Y16</f>
        <v>0</v>
      </c>
      <c r="Z54" s="363">
        <f>Z16</f>
        <v>0</v>
      </c>
      <c r="AA54" s="363">
        <f>AA16</f>
        <v>0</v>
      </c>
      <c r="AB54" s="363">
        <f>AB16</f>
        <v>0</v>
      </c>
    </row>
    <row r="55" spans="2:28" ht="13.9">
      <c r="D55" s="20" t="s">
        <v>178</v>
      </c>
      <c r="E55" s="367" t="s">
        <v>217</v>
      </c>
      <c r="F55" s="7"/>
      <c r="G55" s="7"/>
      <c r="H55" s="7"/>
      <c r="I55" s="7"/>
      <c r="J55" s="7"/>
      <c r="K55" s="7"/>
      <c r="L55" s="7"/>
      <c r="M55" s="7"/>
      <c r="N55" s="7"/>
      <c r="O55" s="21" t="s">
        <v>185</v>
      </c>
      <c r="P55" s="21"/>
      <c r="Q55" s="21"/>
      <c r="R55" s="21"/>
      <c r="S55" s="21" t="s">
        <v>1628</v>
      </c>
      <c r="T55" s="13"/>
      <c r="U55" s="7">
        <v>2019</v>
      </c>
      <c r="V55" s="7"/>
      <c r="W55" s="7" t="s">
        <v>186</v>
      </c>
      <c r="X55" s="363">
        <f>X24</f>
        <v>0</v>
      </c>
      <c r="Y55" s="363">
        <f>Y24</f>
        <v>0</v>
      </c>
      <c r="Z55" s="363">
        <f>Z24</f>
        <v>0</v>
      </c>
      <c r="AA55" s="363">
        <f>AA24</f>
        <v>0</v>
      </c>
      <c r="AB55" s="363">
        <f>AB24</f>
        <v>0</v>
      </c>
    </row>
    <row r="56" spans="2:28" ht="13.9">
      <c r="D56" s="20" t="s">
        <v>190</v>
      </c>
      <c r="E56" s="367" t="s">
        <v>179</v>
      </c>
      <c r="F56" s="7"/>
      <c r="G56" s="7"/>
      <c r="H56" s="7"/>
      <c r="I56" s="7"/>
      <c r="J56" s="7"/>
      <c r="K56" s="7"/>
      <c r="L56" s="7"/>
      <c r="M56" s="7"/>
      <c r="N56" s="7"/>
      <c r="O56" s="21" t="s">
        <v>185</v>
      </c>
      <c r="P56" s="21"/>
      <c r="Q56" s="21"/>
      <c r="R56" s="21"/>
      <c r="S56" s="21" t="s">
        <v>1628</v>
      </c>
      <c r="T56" s="13"/>
      <c r="U56" s="7">
        <v>2019</v>
      </c>
      <c r="V56" s="7"/>
      <c r="W56" s="7" t="s">
        <v>186</v>
      </c>
      <c r="X56" s="363">
        <f>X32</f>
        <v>0</v>
      </c>
      <c r="Y56" s="363">
        <f>Y32</f>
        <v>0</v>
      </c>
      <c r="Z56" s="363">
        <f>Z32</f>
        <v>0</v>
      </c>
      <c r="AA56" s="363">
        <f>AA32</f>
        <v>0</v>
      </c>
      <c r="AB56" s="363">
        <f>AB32</f>
        <v>0</v>
      </c>
    </row>
    <row r="57" spans="2:28" ht="13.9">
      <c r="D57" s="20" t="s">
        <v>190</v>
      </c>
      <c r="E57" s="367" t="s">
        <v>182</v>
      </c>
      <c r="F57" s="7"/>
      <c r="G57" s="7"/>
      <c r="H57" s="7"/>
      <c r="I57" s="7"/>
      <c r="J57" s="7"/>
      <c r="K57" s="7"/>
      <c r="L57" s="7"/>
      <c r="M57" s="7"/>
      <c r="N57" s="7"/>
      <c r="O57" s="21" t="s">
        <v>185</v>
      </c>
      <c r="P57" s="21"/>
      <c r="Q57" s="21"/>
      <c r="R57" s="21"/>
      <c r="S57" s="21" t="s">
        <v>1628</v>
      </c>
      <c r="T57" s="13"/>
      <c r="U57" s="7">
        <v>2019</v>
      </c>
      <c r="V57" s="7"/>
      <c r="W57" s="7" t="s">
        <v>186</v>
      </c>
      <c r="X57" s="363">
        <f>X40</f>
        <v>0</v>
      </c>
      <c r="Y57" s="363">
        <f>Y40</f>
        <v>0</v>
      </c>
      <c r="Z57" s="363">
        <f>Z40</f>
        <v>0</v>
      </c>
      <c r="AA57" s="363">
        <f>AA40</f>
        <v>0</v>
      </c>
      <c r="AB57" s="363">
        <f>AB40</f>
        <v>0</v>
      </c>
    </row>
    <row r="58" spans="2:28" ht="13.9">
      <c r="D58" s="20" t="s">
        <v>202</v>
      </c>
      <c r="E58" s="20" t="s">
        <v>202</v>
      </c>
      <c r="F58" s="7"/>
      <c r="G58" s="7"/>
      <c r="H58" s="7"/>
      <c r="I58" s="7"/>
      <c r="J58" s="7"/>
      <c r="K58" s="7"/>
      <c r="L58" s="7"/>
      <c r="M58" s="7"/>
      <c r="N58" s="7"/>
      <c r="O58" s="21" t="s">
        <v>185</v>
      </c>
      <c r="P58" s="21"/>
      <c r="Q58" s="21"/>
      <c r="R58" s="21"/>
      <c r="S58" s="21" t="s">
        <v>1628</v>
      </c>
      <c r="T58" s="13"/>
      <c r="U58" s="7">
        <v>2019</v>
      </c>
      <c r="V58" s="7"/>
      <c r="W58" s="7" t="s">
        <v>186</v>
      </c>
      <c r="X58" s="363">
        <f>X48</f>
        <v>0</v>
      </c>
      <c r="Y58" s="363">
        <f t="shared" ref="Y58:AB58" si="0">Y48</f>
        <v>0</v>
      </c>
      <c r="Z58" s="363">
        <f t="shared" si="0"/>
        <v>0</v>
      </c>
      <c r="AA58" s="363">
        <f t="shared" si="0"/>
        <v>0</v>
      </c>
      <c r="AB58" s="363">
        <f t="shared" si="0"/>
        <v>0</v>
      </c>
    </row>
    <row r="59" spans="2:28">
      <c r="X59" s="1099"/>
      <c r="Y59" s="1099"/>
      <c r="Z59" s="1099"/>
      <c r="AA59" s="1099"/>
      <c r="AB59" s="1099"/>
    </row>
    <row r="60" spans="2:28" s="33" customFormat="1" ht="13.9">
      <c r="B60" s="12"/>
      <c r="C60" s="34" t="s">
        <v>1806</v>
      </c>
      <c r="D60" s="34"/>
      <c r="X60" s="1098"/>
      <c r="Y60" s="1098"/>
      <c r="Z60" s="1098"/>
      <c r="AA60" s="1098"/>
      <c r="AB60" s="1098"/>
    </row>
    <row r="61" spans="2:28">
      <c r="X61" s="1099"/>
      <c r="Y61" s="1099"/>
      <c r="Z61" s="1099"/>
      <c r="AA61" s="1099"/>
      <c r="AB61" s="1099"/>
    </row>
    <row r="62" spans="2:28" ht="13.9">
      <c r="D62" s="20" t="s">
        <v>1806</v>
      </c>
      <c r="E62" s="367"/>
      <c r="F62" s="7"/>
      <c r="G62" s="7"/>
      <c r="H62" s="7"/>
      <c r="I62" s="7"/>
      <c r="J62" s="7"/>
      <c r="K62" s="7"/>
      <c r="L62" s="7"/>
      <c r="M62" s="7"/>
      <c r="N62" s="7"/>
      <c r="O62" s="21" t="s">
        <v>185</v>
      </c>
      <c r="P62" s="21"/>
      <c r="Q62" s="21"/>
      <c r="R62" s="21"/>
      <c r="S62" s="21" t="s">
        <v>1628</v>
      </c>
      <c r="T62" s="13"/>
      <c r="U62" s="7">
        <v>2019</v>
      </c>
      <c r="V62" s="7"/>
      <c r="W62" s="7" t="s">
        <v>186</v>
      </c>
      <c r="X62" s="363">
        <f>SUM(X54:X58)</f>
        <v>0</v>
      </c>
      <c r="Y62" s="363">
        <f t="shared" ref="Y62:AB62" si="1">SUM(Y54:Y58)</f>
        <v>0</v>
      </c>
      <c r="Z62" s="363">
        <f t="shared" si="1"/>
        <v>0</v>
      </c>
      <c r="AA62" s="363">
        <f t="shared" si="1"/>
        <v>0</v>
      </c>
      <c r="AB62" s="363">
        <f t="shared" si="1"/>
        <v>0</v>
      </c>
    </row>
    <row r="65" spans="2:2" s="27" customFormat="1" ht="17.649999999999999">
      <c r="B65"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F4C0-CE25-4B3F-96C7-59A41933D994}">
  <sheetPr codeName="Sheet97">
    <tabColor theme="5" tint="0.39997558519241921"/>
    <pageSetUpPr autoPageBreaks="0"/>
  </sheetPr>
  <dimension ref="A1:XFC341"/>
  <sheetViews>
    <sheetView zoomScale="40" zoomScaleNormal="40" workbookViewId="0">
      <pane ySplit="6" topLeftCell="A7" activePane="bottomLeft" state="frozen"/>
      <selection pane="bottomLeft" activeCell="M216" sqref="M216"/>
      <selection activeCell="E12" sqref="E12"/>
    </sheetView>
  </sheetViews>
  <sheetFormatPr defaultColWidth="0" defaultRowHeight="13.5"/>
  <cols>
    <col min="1" max="1" width="12.5703125" style="11" customWidth="1"/>
    <col min="2" max="3" width="1.42578125" style="11" customWidth="1"/>
    <col min="4" max="4" width="34" style="11" customWidth="1"/>
    <col min="5" max="5" width="22.42578125" style="11" bestFit="1" customWidth="1"/>
    <col min="6" max="6" width="25.42578125" style="11" customWidth="1"/>
    <col min="7" max="7" width="16.42578125" style="11" bestFit="1" customWidth="1"/>
    <col min="8" max="8" width="115.5703125" style="11" customWidth="1"/>
    <col min="9" max="9" width="47.5703125" style="11" bestFit="1" customWidth="1"/>
    <col min="10" max="10" width="15" style="11" customWidth="1"/>
    <col min="11" max="11" width="14.85546875" style="11" customWidth="1"/>
    <col min="12" max="12" width="32.85546875" style="11" customWidth="1"/>
    <col min="13" max="13" width="31.140625" style="11" customWidth="1"/>
    <col min="14" max="14" width="0.5703125" style="11" customWidth="1"/>
    <col min="15" max="32" width="19.42578125" style="11" hidden="1" customWidth="1"/>
    <col min="33" max="39" width="14.42578125" style="11" hidden="1" customWidth="1"/>
    <col min="40" max="53" width="19.42578125" style="11" hidden="1" customWidth="1"/>
    <col min="54" max="55" width="14.42578125" style="11" hidden="1" customWidth="1"/>
    <col min="56" max="78" width="19.42578125" style="11" hidden="1" customWidth="1"/>
    <col min="79" max="79" width="19.42578125" style="11" hidden="1"/>
    <col min="80" max="16383" width="14.42578125" style="11" hidden="1"/>
    <col min="16384" max="16384" width="7.42578125" style="11" hidden="1" customWidth="1"/>
  </cols>
  <sheetData>
    <row r="1" spans="1:13" s="4" customFormat="1" ht="25.15">
      <c r="A1" s="62" t="s">
        <v>1619</v>
      </c>
      <c r="B1" s="3"/>
      <c r="C1" s="2"/>
      <c r="D1" s="2"/>
      <c r="E1" s="2"/>
      <c r="F1" s="2"/>
      <c r="G1" s="4" t="s">
        <v>1</v>
      </c>
    </row>
    <row r="2" spans="1:13" s="2" customFormat="1" ht="25.15">
      <c r="A2" s="4" t="str">
        <f>Cover!$E$13</f>
        <v>Master</v>
      </c>
      <c r="B2" s="3"/>
    </row>
    <row r="3" spans="1:13" s="2" customFormat="1" ht="25.15">
      <c r="A3" s="4">
        <f>Cover!$E$15</f>
        <v>2026</v>
      </c>
      <c r="B3" s="1014"/>
      <c r="C3" s="1014"/>
    </row>
    <row r="4" spans="1:13" s="5" customFormat="1" ht="24.75" customHeight="1" thickBot="1">
      <c r="A4" s="1305" t="s">
        <v>4184</v>
      </c>
      <c r="B4" s="6"/>
    </row>
    <row r="5" spans="1:13" ht="15">
      <c r="A5" s="7"/>
      <c r="B5" s="8"/>
      <c r="C5" s="8"/>
      <c r="D5" s="36"/>
      <c r="E5" s="36"/>
      <c r="F5" s="36"/>
      <c r="G5" s="37"/>
      <c r="H5" s="37"/>
      <c r="I5" s="37"/>
      <c r="J5" s="37"/>
      <c r="K5" s="37"/>
      <c r="L5" s="37"/>
    </row>
    <row r="6" spans="1:13" s="61" customFormat="1" ht="15">
      <c r="A6" s="21"/>
      <c r="B6" s="57"/>
      <c r="C6" s="57"/>
      <c r="D6" s="36" t="s">
        <v>1878</v>
      </c>
      <c r="E6" s="36" t="s">
        <v>1879</v>
      </c>
      <c r="F6" s="36" t="s">
        <v>239</v>
      </c>
      <c r="G6" s="36" t="s">
        <v>2996</v>
      </c>
      <c r="H6" s="36" t="s">
        <v>176</v>
      </c>
      <c r="I6" s="37" t="s">
        <v>309</v>
      </c>
      <c r="J6" s="37" t="s">
        <v>12</v>
      </c>
      <c r="K6" s="37" t="s">
        <v>2997</v>
      </c>
      <c r="L6" s="37" t="s">
        <v>4185</v>
      </c>
      <c r="M6" s="38"/>
    </row>
    <row r="7" spans="1:13" s="27" customFormat="1" ht="22.5">
      <c r="B7" s="801" t="s">
        <v>4186</v>
      </c>
    </row>
    <row r="9" spans="1:13" s="27" customFormat="1" ht="17.649999999999999">
      <c r="B9" s="28" t="s">
        <v>4187</v>
      </c>
    </row>
    <row r="11" spans="1:13" ht="13.9">
      <c r="A11" s="12"/>
      <c r="B11" s="12"/>
      <c r="C11" s="34" t="s">
        <v>429</v>
      </c>
      <c r="D11" s="34"/>
      <c r="E11" s="34"/>
      <c r="F11" s="34"/>
      <c r="G11" s="33"/>
      <c r="H11" s="33"/>
      <c r="I11" s="33"/>
      <c r="J11" s="33"/>
      <c r="K11" s="33"/>
      <c r="L11" s="33"/>
      <c r="M11" s="33"/>
    </row>
    <row r="12" spans="1:13" ht="14.25" customHeight="1">
      <c r="E12" s="20" t="s">
        <v>217</v>
      </c>
      <c r="F12" s="20" t="s">
        <v>4188</v>
      </c>
      <c r="G12" s="7" t="s">
        <v>3001</v>
      </c>
      <c r="H12" s="1358" t="s">
        <v>4189</v>
      </c>
      <c r="I12" s="7" t="s">
        <v>429</v>
      </c>
      <c r="J12" s="53"/>
    </row>
    <row r="13" spans="1:13" ht="14.25" customHeight="1">
      <c r="E13" s="20" t="s">
        <v>217</v>
      </c>
      <c r="F13" s="20" t="s">
        <v>4188</v>
      </c>
      <c r="G13" s="7" t="s">
        <v>3001</v>
      </c>
      <c r="H13" s="11" t="s">
        <v>3002</v>
      </c>
      <c r="I13" s="7" t="s">
        <v>429</v>
      </c>
      <c r="J13" s="53"/>
    </row>
    <row r="14" spans="1:13" ht="14.25" customHeight="1">
      <c r="E14" s="20" t="s">
        <v>217</v>
      </c>
      <c r="F14" s="20" t="s">
        <v>4188</v>
      </c>
      <c r="G14" s="7" t="s">
        <v>3001</v>
      </c>
      <c r="H14" s="11" t="s">
        <v>3003</v>
      </c>
      <c r="I14" s="7" t="s">
        <v>429</v>
      </c>
      <c r="J14" s="53"/>
    </row>
    <row r="15" spans="1:13" ht="14.25" customHeight="1">
      <c r="D15" s="20" t="s">
        <v>3000</v>
      </c>
      <c r="E15" s="20" t="s">
        <v>217</v>
      </c>
      <c r="F15" s="20" t="s">
        <v>4188</v>
      </c>
      <c r="G15" s="7" t="s">
        <v>3001</v>
      </c>
      <c r="H15" s="11" t="s">
        <v>3004</v>
      </c>
      <c r="I15" s="7" t="s">
        <v>429</v>
      </c>
      <c r="J15" s="53"/>
      <c r="K15" s="53"/>
    </row>
    <row r="16" spans="1:13" ht="14.25" customHeight="1">
      <c r="A16" s="7"/>
      <c r="B16" s="8"/>
      <c r="C16" s="8"/>
      <c r="D16" s="20" t="s">
        <v>3000</v>
      </c>
      <c r="E16" s="20" t="s">
        <v>217</v>
      </c>
      <c r="F16" s="20" t="s">
        <v>4188</v>
      </c>
      <c r="G16" s="7" t="s">
        <v>3001</v>
      </c>
      <c r="H16" s="7" t="s">
        <v>3005</v>
      </c>
      <c r="I16" s="7" t="s">
        <v>429</v>
      </c>
      <c r="J16" s="53"/>
      <c r="K16" s="398"/>
      <c r="L16" s="103"/>
      <c r="M16" s="7" t="s">
        <v>1</v>
      </c>
    </row>
    <row r="17" spans="3:13" ht="14.25" customHeight="1">
      <c r="C17" s="8"/>
      <c r="D17" s="20" t="s">
        <v>3000</v>
      </c>
      <c r="E17" s="20" t="s">
        <v>217</v>
      </c>
      <c r="F17" s="20" t="s">
        <v>4188</v>
      </c>
      <c r="G17" s="7" t="s">
        <v>3001</v>
      </c>
      <c r="H17" s="7" t="s">
        <v>3006</v>
      </c>
      <c r="I17" s="7" t="s">
        <v>429</v>
      </c>
      <c r="J17" s="53"/>
      <c r="K17" s="1211"/>
      <c r="L17" s="7"/>
      <c r="M17" s="7"/>
    </row>
    <row r="18" spans="3:13" ht="14.25" customHeight="1">
      <c r="C18" s="8"/>
      <c r="D18" s="20" t="s">
        <v>3000</v>
      </c>
      <c r="E18" s="20" t="s">
        <v>217</v>
      </c>
      <c r="F18" s="20" t="s">
        <v>4188</v>
      </c>
      <c r="G18" s="7" t="s">
        <v>3001</v>
      </c>
      <c r="H18" s="7" t="s">
        <v>3007</v>
      </c>
      <c r="I18" s="7" t="s">
        <v>429</v>
      </c>
      <c r="J18" s="53"/>
      <c r="K18" s="398"/>
      <c r="L18" s="7"/>
      <c r="M18" s="7" t="s">
        <v>1</v>
      </c>
    </row>
    <row r="19" spans="3:13" ht="14.25" customHeight="1">
      <c r="C19" s="8"/>
      <c r="D19" s="20" t="s">
        <v>3000</v>
      </c>
      <c r="E19" s="20" t="s">
        <v>217</v>
      </c>
      <c r="F19" s="20" t="s">
        <v>4188</v>
      </c>
      <c r="G19" s="7" t="s">
        <v>3001</v>
      </c>
      <c r="H19" s="7" t="s">
        <v>4190</v>
      </c>
      <c r="I19" s="7" t="s">
        <v>429</v>
      </c>
      <c r="J19" s="397">
        <f>J16+J18</f>
        <v>0</v>
      </c>
      <c r="K19" s="397">
        <f>K16+K18</f>
        <v>0</v>
      </c>
      <c r="L19" s="7"/>
      <c r="M19" s="7" t="s">
        <v>1</v>
      </c>
    </row>
    <row r="20" spans="3:13" ht="14.25" customHeight="1">
      <c r="C20" s="8"/>
      <c r="D20" s="20" t="s">
        <v>3000</v>
      </c>
      <c r="E20" s="20" t="s">
        <v>217</v>
      </c>
      <c r="F20" s="20" t="s">
        <v>4188</v>
      </c>
      <c r="G20" s="7" t="s">
        <v>3001</v>
      </c>
      <c r="H20" s="7" t="s">
        <v>4191</v>
      </c>
      <c r="I20" s="7" t="s">
        <v>429</v>
      </c>
      <c r="J20" s="396">
        <f>IFERROR(1-(J13/J12),0)</f>
        <v>0</v>
      </c>
      <c r="K20" s="399"/>
      <c r="L20" s="7"/>
      <c r="M20" s="7" t="s">
        <v>1</v>
      </c>
    </row>
    <row r="21" spans="3:13" s="12" customFormat="1" ht="14.25" customHeight="1">
      <c r="F21" s="15"/>
      <c r="G21" s="7"/>
      <c r="H21" s="7"/>
      <c r="I21" s="7"/>
      <c r="J21" s="400"/>
      <c r="K21" s="400"/>
      <c r="L21" s="7"/>
      <c r="M21" s="14"/>
    </row>
    <row r="22" spans="3:13" ht="13.9">
      <c r="C22" s="34" t="s">
        <v>3010</v>
      </c>
      <c r="D22" s="34"/>
      <c r="E22" s="34"/>
      <c r="F22" s="34"/>
      <c r="G22" s="33"/>
      <c r="H22" s="33"/>
      <c r="I22" s="33"/>
      <c r="J22" s="401"/>
      <c r="K22" s="401"/>
      <c r="L22" s="33"/>
      <c r="M22" s="33"/>
    </row>
    <row r="23" spans="3:13" ht="13.5" customHeight="1">
      <c r="J23" s="399"/>
      <c r="K23" s="399"/>
    </row>
    <row r="24" spans="3:13" ht="13.5" customHeight="1">
      <c r="F24" s="20" t="s">
        <v>4188</v>
      </c>
      <c r="G24" s="7" t="s">
        <v>3001</v>
      </c>
      <c r="H24" s="1358" t="s">
        <v>4192</v>
      </c>
      <c r="I24" s="7" t="s">
        <v>3010</v>
      </c>
      <c r="J24" s="398"/>
      <c r="K24" s="399"/>
    </row>
    <row r="25" spans="3:13" ht="13.5" customHeight="1">
      <c r="F25" s="20" t="s">
        <v>4188</v>
      </c>
      <c r="G25" s="7" t="s">
        <v>3001</v>
      </c>
      <c r="H25" s="11" t="s">
        <v>3002</v>
      </c>
      <c r="I25" s="7" t="s">
        <v>3010</v>
      </c>
      <c r="J25" s="1211"/>
      <c r="K25" s="399"/>
    </row>
    <row r="26" spans="3:13" ht="13.5" customHeight="1">
      <c r="F26" s="20" t="s">
        <v>4188</v>
      </c>
      <c r="G26" s="7" t="s">
        <v>3001</v>
      </c>
      <c r="H26" s="11" t="s">
        <v>3003</v>
      </c>
      <c r="I26" s="7" t="s">
        <v>3010</v>
      </c>
      <c r="J26" s="1211"/>
      <c r="K26" s="399"/>
    </row>
    <row r="27" spans="3:13" ht="13.5" customHeight="1">
      <c r="F27" s="20" t="s">
        <v>4188</v>
      </c>
      <c r="G27" s="7" t="s">
        <v>3001</v>
      </c>
      <c r="H27" s="11" t="s">
        <v>3004</v>
      </c>
      <c r="I27" s="7" t="s">
        <v>3010</v>
      </c>
      <c r="J27" s="53"/>
      <c r="K27" s="53"/>
    </row>
    <row r="28" spans="3:13" ht="13.5" customHeight="1">
      <c r="C28" s="8"/>
      <c r="D28" s="20" t="s">
        <v>3000</v>
      </c>
      <c r="E28" s="20" t="s">
        <v>217</v>
      </c>
      <c r="F28" s="20" t="s">
        <v>4188</v>
      </c>
      <c r="G28" s="7" t="s">
        <v>3001</v>
      </c>
      <c r="H28" s="7" t="s">
        <v>3005</v>
      </c>
      <c r="I28" s="7" t="s">
        <v>3010</v>
      </c>
      <c r="J28" s="53"/>
      <c r="K28" s="398"/>
      <c r="L28" s="103"/>
      <c r="M28" s="7" t="s">
        <v>1</v>
      </c>
    </row>
    <row r="29" spans="3:13" ht="13.5" customHeight="1">
      <c r="C29" s="8"/>
      <c r="D29" s="20"/>
      <c r="E29" s="20"/>
      <c r="F29" s="20" t="s">
        <v>4188</v>
      </c>
      <c r="G29" s="7" t="s">
        <v>3001</v>
      </c>
      <c r="H29" s="7" t="s">
        <v>3006</v>
      </c>
      <c r="I29" s="7" t="s">
        <v>3010</v>
      </c>
      <c r="J29" s="53"/>
      <c r="K29" s="1211"/>
      <c r="L29" s="7"/>
      <c r="M29" s="7"/>
    </row>
    <row r="30" spans="3:13" ht="12.75" customHeight="1">
      <c r="C30" s="8"/>
      <c r="D30" s="20" t="s">
        <v>3000</v>
      </c>
      <c r="E30" s="20" t="s">
        <v>217</v>
      </c>
      <c r="F30" s="20" t="s">
        <v>4188</v>
      </c>
      <c r="G30" s="7" t="s">
        <v>3001</v>
      </c>
      <c r="H30" s="7" t="s">
        <v>3007</v>
      </c>
      <c r="I30" s="7" t="s">
        <v>3010</v>
      </c>
      <c r="J30" s="53"/>
      <c r="K30" s="398"/>
      <c r="L30" s="103"/>
      <c r="M30" s="7" t="s">
        <v>1</v>
      </c>
    </row>
    <row r="31" spans="3:13" ht="13.5" customHeight="1">
      <c r="C31" s="8"/>
      <c r="D31" s="20" t="s">
        <v>3000</v>
      </c>
      <c r="E31" s="20" t="s">
        <v>217</v>
      </c>
      <c r="F31" s="20" t="s">
        <v>4188</v>
      </c>
      <c r="G31" s="7" t="s">
        <v>3001</v>
      </c>
      <c r="H31" s="7" t="s">
        <v>4193</v>
      </c>
      <c r="I31" s="7" t="s">
        <v>3010</v>
      </c>
      <c r="J31" s="397">
        <f>J28+J30</f>
        <v>0</v>
      </c>
      <c r="K31" s="397">
        <f>K28+K30</f>
        <v>0</v>
      </c>
      <c r="L31" s="7"/>
      <c r="M31" s="7" t="s">
        <v>1</v>
      </c>
    </row>
    <row r="32" spans="3:13" ht="13.5" customHeight="1">
      <c r="C32" s="8"/>
      <c r="D32" s="20" t="s">
        <v>3000</v>
      </c>
      <c r="E32" s="20" t="s">
        <v>217</v>
      </c>
      <c r="F32" s="20" t="s">
        <v>4188</v>
      </c>
      <c r="G32" s="7" t="s">
        <v>3001</v>
      </c>
      <c r="H32" s="7" t="s">
        <v>4194</v>
      </c>
      <c r="I32" s="7" t="s">
        <v>3010</v>
      </c>
      <c r="J32" s="396">
        <f>IFERROR(1-(J25/J24),0)</f>
        <v>0</v>
      </c>
      <c r="K32" s="399"/>
      <c r="L32" s="7"/>
      <c r="M32" s="7" t="s">
        <v>1</v>
      </c>
    </row>
    <row r="34" spans="2:13" ht="13.9">
      <c r="B34" s="12"/>
      <c r="C34" s="34" t="s">
        <v>4195</v>
      </c>
      <c r="D34" s="34"/>
      <c r="E34" s="34"/>
      <c r="F34" s="34"/>
      <c r="G34" s="33"/>
      <c r="H34" s="33"/>
      <c r="I34" s="33"/>
      <c r="J34" s="401"/>
      <c r="K34" s="401"/>
      <c r="L34" s="33"/>
      <c r="M34" s="33"/>
    </row>
    <row r="35" spans="2:13" ht="21.75" customHeight="1">
      <c r="J35" s="399"/>
      <c r="K35" s="399"/>
    </row>
    <row r="36" spans="2:13" s="12" customFormat="1" ht="17.25" customHeight="1">
      <c r="B36" s="13"/>
      <c r="C36" s="13"/>
      <c r="D36" s="15" t="s">
        <v>3000</v>
      </c>
      <c r="E36" s="15" t="s">
        <v>217</v>
      </c>
      <c r="F36" s="15" t="s">
        <v>4188</v>
      </c>
      <c r="G36" s="7" t="s">
        <v>3001</v>
      </c>
      <c r="H36" s="7" t="s">
        <v>4196</v>
      </c>
      <c r="I36" s="7" t="s">
        <v>4197</v>
      </c>
      <c r="J36" s="397">
        <f>SUM(J31,J19)</f>
        <v>0</v>
      </c>
      <c r="K36" s="397">
        <f>SUM(K31,K19)</f>
        <v>0</v>
      </c>
      <c r="M36" s="1359" t="str">
        <f>IF(SUM('9.04 Maj_Interrupt'!I12:I51)+'9.03 ODI_Interruption'!L31+'9.03 ODI_Interruption'!L39+'9.03 ODI_Interruption'!L49='12.01 GSoP'!J12+'12.01 GSoP'!J24,"OK",FALSE)</f>
        <v>OK</v>
      </c>
    </row>
    <row r="37" spans="2:13" s="12" customFormat="1" ht="15.75" customHeight="1">
      <c r="D37" s="15" t="s">
        <v>3000</v>
      </c>
      <c r="E37" s="15" t="s">
        <v>217</v>
      </c>
      <c r="F37" s="15" t="s">
        <v>4188</v>
      </c>
      <c r="G37" s="7" t="s">
        <v>3001</v>
      </c>
      <c r="H37" s="7" t="s">
        <v>4198</v>
      </c>
      <c r="I37" s="7" t="s">
        <v>4197</v>
      </c>
      <c r="J37" s="396">
        <f>IFERROR(1-(J13+J25)/(J12+J24),0)</f>
        <v>0</v>
      </c>
      <c r="K37" s="399"/>
      <c r="L37" s="7"/>
      <c r="M37" s="14" t="s">
        <v>1</v>
      </c>
    </row>
    <row r="38" spans="2:13" ht="13.5" customHeight="1">
      <c r="J38" s="399"/>
      <c r="K38" s="399"/>
    </row>
    <row r="39" spans="2:13" s="27" customFormat="1" ht="17.649999999999999">
      <c r="B39" s="28" t="s">
        <v>4199</v>
      </c>
    </row>
    <row r="41" spans="2:13" ht="13.9">
      <c r="B41" s="12"/>
      <c r="C41" s="34" t="s">
        <v>429</v>
      </c>
      <c r="D41" s="34"/>
      <c r="E41" s="34"/>
      <c r="F41" s="34"/>
      <c r="G41" s="33"/>
      <c r="H41" s="33"/>
      <c r="I41" s="33"/>
      <c r="J41" s="33"/>
      <c r="K41" s="33"/>
      <c r="L41" s="33"/>
      <c r="M41" s="33"/>
    </row>
    <row r="42" spans="2:13" ht="14.25" customHeight="1"/>
    <row r="43" spans="2:13" ht="13.5" customHeight="1">
      <c r="D43" s="20" t="s">
        <v>3000</v>
      </c>
      <c r="E43" s="20" t="s">
        <v>217</v>
      </c>
      <c r="F43" s="20" t="s">
        <v>4200</v>
      </c>
      <c r="G43" s="7" t="s">
        <v>4201</v>
      </c>
      <c r="H43" s="11" t="s">
        <v>4202</v>
      </c>
      <c r="I43" s="7" t="s">
        <v>429</v>
      </c>
      <c r="J43" s="53"/>
    </row>
    <row r="44" spans="2:13" ht="14.25" customHeight="1">
      <c r="D44" s="20" t="s">
        <v>3000</v>
      </c>
      <c r="E44" s="20" t="s">
        <v>217</v>
      </c>
      <c r="F44" s="20" t="s">
        <v>4200</v>
      </c>
      <c r="G44" s="7" t="s">
        <v>4201</v>
      </c>
      <c r="H44" s="11" t="s">
        <v>4203</v>
      </c>
      <c r="I44" s="7" t="s">
        <v>429</v>
      </c>
      <c r="J44" s="53"/>
    </row>
    <row r="45" spans="2:13" ht="14.25" customHeight="1">
      <c r="D45" s="20" t="s">
        <v>3000</v>
      </c>
      <c r="E45" s="20" t="s">
        <v>217</v>
      </c>
      <c r="F45" s="20" t="s">
        <v>4200</v>
      </c>
      <c r="G45" s="7" t="s">
        <v>4201</v>
      </c>
      <c r="H45" s="11" t="s">
        <v>4204</v>
      </c>
      <c r="I45" s="7" t="s">
        <v>429</v>
      </c>
      <c r="J45" s="53"/>
    </row>
    <row r="46" spans="2:13" ht="14.25" customHeight="1">
      <c r="D46" s="20" t="s">
        <v>3000</v>
      </c>
      <c r="E46" s="20" t="s">
        <v>217</v>
      </c>
      <c r="F46" s="20" t="s">
        <v>4200</v>
      </c>
      <c r="G46" s="7" t="s">
        <v>4201</v>
      </c>
      <c r="H46" s="11" t="s">
        <v>4205</v>
      </c>
      <c r="I46" s="7" t="s">
        <v>429</v>
      </c>
      <c r="J46" s="53"/>
    </row>
    <row r="47" spans="2:13" ht="14.25" customHeight="1">
      <c r="D47" s="20" t="s">
        <v>3000</v>
      </c>
      <c r="E47" s="20" t="s">
        <v>217</v>
      </c>
      <c r="F47" s="20" t="s">
        <v>4200</v>
      </c>
      <c r="G47" s="7" t="s">
        <v>4201</v>
      </c>
      <c r="H47" s="11" t="s">
        <v>4206</v>
      </c>
      <c r="I47" s="7" t="s">
        <v>429</v>
      </c>
      <c r="J47" s="53"/>
    </row>
    <row r="48" spans="2:13" ht="14.25" customHeight="1">
      <c r="D48" s="20" t="s">
        <v>3000</v>
      </c>
      <c r="E48" s="20" t="s">
        <v>217</v>
      </c>
      <c r="F48" s="20" t="s">
        <v>4200</v>
      </c>
      <c r="G48" s="7" t="s">
        <v>4201</v>
      </c>
      <c r="H48" s="11" t="s">
        <v>4207</v>
      </c>
      <c r="I48" s="7" t="s">
        <v>429</v>
      </c>
      <c r="J48" s="53"/>
      <c r="K48" s="53"/>
    </row>
    <row r="49" spans="3:13" ht="14.25" customHeight="1">
      <c r="D49" s="20" t="s">
        <v>3000</v>
      </c>
      <c r="E49" s="20" t="s">
        <v>217</v>
      </c>
      <c r="F49" s="20" t="s">
        <v>4200</v>
      </c>
      <c r="G49" s="7" t="s">
        <v>4201</v>
      </c>
      <c r="H49" s="7" t="s">
        <v>4208</v>
      </c>
      <c r="I49" s="7" t="s">
        <v>429</v>
      </c>
      <c r="J49" s="398"/>
      <c r="K49" s="398"/>
      <c r="L49" s="103"/>
    </row>
    <row r="50" spans="3:13" ht="14.25" customHeight="1">
      <c r="D50" s="20" t="s">
        <v>3000</v>
      </c>
      <c r="E50" s="20" t="s">
        <v>217</v>
      </c>
      <c r="F50" s="20" t="s">
        <v>4200</v>
      </c>
      <c r="G50" s="7" t="s">
        <v>4201</v>
      </c>
      <c r="H50" s="11" t="s">
        <v>4209</v>
      </c>
      <c r="I50" s="7" t="s">
        <v>429</v>
      </c>
      <c r="J50" s="53"/>
      <c r="K50" s="53"/>
    </row>
    <row r="51" spans="3:13" ht="14.25" customHeight="1">
      <c r="D51" s="20" t="s">
        <v>3000</v>
      </c>
      <c r="E51" s="20" t="s">
        <v>217</v>
      </c>
      <c r="F51" s="20" t="s">
        <v>4200</v>
      </c>
      <c r="G51" s="7" t="s">
        <v>4201</v>
      </c>
      <c r="H51" s="7" t="s">
        <v>4210</v>
      </c>
      <c r="I51" s="7" t="s">
        <v>429</v>
      </c>
      <c r="J51" s="398"/>
      <c r="K51" s="398"/>
      <c r="L51" s="103"/>
    </row>
    <row r="52" spans="3:13" ht="14.25" customHeight="1">
      <c r="C52" s="8"/>
      <c r="D52" s="20" t="s">
        <v>3000</v>
      </c>
      <c r="E52" s="20" t="s">
        <v>217</v>
      </c>
      <c r="F52" s="20" t="s">
        <v>4200</v>
      </c>
      <c r="G52" s="7" t="s">
        <v>4201</v>
      </c>
      <c r="H52" s="7" t="s">
        <v>4211</v>
      </c>
      <c r="I52" s="7" t="s">
        <v>429</v>
      </c>
      <c r="J52" s="53"/>
      <c r="K52" s="53"/>
      <c r="L52" s="7"/>
      <c r="M52" s="7"/>
    </row>
    <row r="53" spans="3:13" ht="14.25" customHeight="1">
      <c r="C53" s="8"/>
      <c r="D53" s="20" t="s">
        <v>3000</v>
      </c>
      <c r="E53" s="20" t="s">
        <v>217</v>
      </c>
      <c r="F53" s="20" t="s">
        <v>4200</v>
      </c>
      <c r="G53" s="7" t="s">
        <v>4201</v>
      </c>
      <c r="H53" s="7" t="s">
        <v>4212</v>
      </c>
      <c r="I53" s="7" t="s">
        <v>429</v>
      </c>
      <c r="J53" s="398"/>
      <c r="K53" s="398"/>
      <c r="L53" s="103"/>
      <c r="M53" s="7" t="s">
        <v>1</v>
      </c>
    </row>
    <row r="54" spans="3:13" ht="14.25" customHeight="1">
      <c r="C54" s="8"/>
      <c r="D54" s="20" t="s">
        <v>3000</v>
      </c>
      <c r="E54" s="20" t="s">
        <v>217</v>
      </c>
      <c r="F54" s="20" t="s">
        <v>4200</v>
      </c>
      <c r="G54" s="7" t="s">
        <v>4201</v>
      </c>
      <c r="H54" s="7" t="s">
        <v>4213</v>
      </c>
      <c r="I54" s="7" t="s">
        <v>429</v>
      </c>
      <c r="J54" s="53"/>
      <c r="K54" s="53"/>
      <c r="L54" s="7"/>
      <c r="M54" s="7"/>
    </row>
    <row r="55" spans="3:13" ht="14.25" customHeight="1">
      <c r="C55" s="8"/>
      <c r="D55" s="20" t="s">
        <v>3000</v>
      </c>
      <c r="E55" s="20" t="s">
        <v>217</v>
      </c>
      <c r="F55" s="20" t="s">
        <v>4200</v>
      </c>
      <c r="G55" s="7" t="s">
        <v>4201</v>
      </c>
      <c r="H55" s="7" t="s">
        <v>4214</v>
      </c>
      <c r="I55" s="7" t="s">
        <v>429</v>
      </c>
      <c r="J55" s="398"/>
      <c r="K55" s="398"/>
      <c r="L55" s="7"/>
      <c r="M55" s="7" t="s">
        <v>1</v>
      </c>
    </row>
    <row r="56" spans="3:13" ht="14.25" customHeight="1">
      <c r="C56" s="8"/>
      <c r="D56" s="20" t="s">
        <v>3000</v>
      </c>
      <c r="E56" s="20" t="s">
        <v>217</v>
      </c>
      <c r="F56" s="20" t="s">
        <v>4200</v>
      </c>
      <c r="G56" s="7" t="s">
        <v>4201</v>
      </c>
      <c r="H56" s="7" t="s">
        <v>4215</v>
      </c>
      <c r="I56" s="7" t="s">
        <v>429</v>
      </c>
      <c r="J56" s="156">
        <f>J49+J51+J53+J55</f>
        <v>0</v>
      </c>
      <c r="K56" s="156">
        <f>K49+K51+K53+K55</f>
        <v>0</v>
      </c>
      <c r="L56" s="7"/>
      <c r="M56" s="7" t="s">
        <v>1</v>
      </c>
    </row>
    <row r="57" spans="3:13" s="12" customFormat="1" ht="14.25" customHeight="1">
      <c r="C57" s="13"/>
      <c r="D57" s="15" t="s">
        <v>3000</v>
      </c>
      <c r="E57" s="15" t="s">
        <v>217</v>
      </c>
      <c r="F57" s="15" t="s">
        <v>4200</v>
      </c>
      <c r="G57" s="7" t="s">
        <v>4201</v>
      </c>
      <c r="H57" s="7" t="s">
        <v>4216</v>
      </c>
      <c r="I57" s="7" t="s">
        <v>429</v>
      </c>
      <c r="J57" s="396">
        <f>IFERROR(1-((J44+J45)/J43),0)</f>
        <v>0</v>
      </c>
      <c r="K57" s="11"/>
      <c r="L57" s="7"/>
      <c r="M57" s="13" t="s">
        <v>1</v>
      </c>
    </row>
    <row r="58" spans="3:13" s="12" customFormat="1" ht="14.25" customHeight="1">
      <c r="F58" s="15"/>
      <c r="G58" s="7"/>
      <c r="H58" s="7"/>
      <c r="I58" s="7"/>
      <c r="J58" s="7"/>
      <c r="K58" s="7"/>
      <c r="L58" s="7"/>
      <c r="M58" s="14"/>
    </row>
    <row r="59" spans="3:13" ht="13.9">
      <c r="C59" s="34" t="s">
        <v>3010</v>
      </c>
      <c r="D59" s="34"/>
      <c r="E59" s="34"/>
      <c r="F59" s="34"/>
      <c r="G59" s="33"/>
      <c r="H59" s="33"/>
      <c r="I59" s="33"/>
      <c r="J59" s="33"/>
      <c r="K59" s="33"/>
      <c r="L59" s="33"/>
      <c r="M59" s="33"/>
    </row>
    <row r="60" spans="3:13" ht="13.5" customHeight="1"/>
    <row r="61" spans="3:13" ht="13.5" customHeight="1">
      <c r="D61" s="20" t="s">
        <v>3000</v>
      </c>
      <c r="E61" s="20" t="s">
        <v>217</v>
      </c>
      <c r="F61" s="15" t="s">
        <v>4200</v>
      </c>
      <c r="G61" s="7" t="s">
        <v>4201</v>
      </c>
      <c r="H61" s="11" t="s">
        <v>4202</v>
      </c>
      <c r="I61" s="7" t="s">
        <v>3010</v>
      </c>
      <c r="J61" s="53"/>
    </row>
    <row r="62" spans="3:13" ht="13.5" customHeight="1">
      <c r="D62" s="20" t="s">
        <v>3000</v>
      </c>
      <c r="E62" s="20" t="s">
        <v>217</v>
      </c>
      <c r="F62" s="15" t="s">
        <v>4200</v>
      </c>
      <c r="G62" s="7" t="s">
        <v>4201</v>
      </c>
      <c r="H62" s="11" t="s">
        <v>4217</v>
      </c>
      <c r="I62" s="7" t="s">
        <v>3010</v>
      </c>
      <c r="J62" s="53"/>
    </row>
    <row r="63" spans="3:13" ht="13.5" customHeight="1">
      <c r="D63" s="20" t="s">
        <v>3000</v>
      </c>
      <c r="E63" s="20" t="s">
        <v>217</v>
      </c>
      <c r="F63" s="15" t="s">
        <v>4200</v>
      </c>
      <c r="G63" s="7" t="s">
        <v>4201</v>
      </c>
      <c r="H63" s="11" t="s">
        <v>4218</v>
      </c>
      <c r="I63" s="7" t="s">
        <v>3010</v>
      </c>
      <c r="J63" s="53"/>
    </row>
    <row r="64" spans="3:13" ht="13.5" customHeight="1">
      <c r="D64" s="20" t="s">
        <v>3000</v>
      </c>
      <c r="E64" s="20" t="s">
        <v>217</v>
      </c>
      <c r="F64" s="15" t="s">
        <v>4200</v>
      </c>
      <c r="G64" s="7" t="s">
        <v>4201</v>
      </c>
      <c r="H64" s="11" t="s">
        <v>4219</v>
      </c>
      <c r="I64" s="7" t="s">
        <v>3010</v>
      </c>
      <c r="J64" s="53"/>
      <c r="K64" s="1211"/>
    </row>
    <row r="65" spans="3:13" ht="13.5" customHeight="1">
      <c r="C65" s="8"/>
      <c r="D65" s="20" t="s">
        <v>3000</v>
      </c>
      <c r="E65" s="20" t="s">
        <v>217</v>
      </c>
      <c r="F65" s="15" t="s">
        <v>4200</v>
      </c>
      <c r="G65" s="7" t="s">
        <v>4201</v>
      </c>
      <c r="H65" s="7" t="s">
        <v>4220</v>
      </c>
      <c r="I65" s="7" t="s">
        <v>3010</v>
      </c>
      <c r="J65" s="398"/>
      <c r="K65" s="398"/>
      <c r="L65" s="103"/>
      <c r="M65" s="7" t="s">
        <v>1</v>
      </c>
    </row>
    <row r="66" spans="3:13" ht="13.5" customHeight="1">
      <c r="C66" s="8"/>
      <c r="D66" s="20" t="s">
        <v>3000</v>
      </c>
      <c r="E66" s="20" t="s">
        <v>217</v>
      </c>
      <c r="F66" s="15" t="s">
        <v>4200</v>
      </c>
      <c r="G66" s="7" t="s">
        <v>4201</v>
      </c>
      <c r="H66" s="7" t="s">
        <v>4221</v>
      </c>
      <c r="I66" s="7" t="s">
        <v>3010</v>
      </c>
      <c r="J66" s="53"/>
      <c r="K66" s="1211"/>
      <c r="L66" s="7"/>
      <c r="M66" s="7"/>
    </row>
    <row r="67" spans="3:13" ht="13.5" customHeight="1">
      <c r="C67" s="8"/>
      <c r="D67" s="20" t="s">
        <v>3000</v>
      </c>
      <c r="E67" s="20" t="s">
        <v>217</v>
      </c>
      <c r="F67" s="15" t="s">
        <v>4200</v>
      </c>
      <c r="G67" s="7" t="s">
        <v>4201</v>
      </c>
      <c r="H67" s="7" t="s">
        <v>4222</v>
      </c>
      <c r="I67" s="7" t="s">
        <v>3010</v>
      </c>
      <c r="J67" s="398"/>
      <c r="K67" s="398"/>
      <c r="L67" s="103"/>
      <c r="M67" s="7" t="s">
        <v>1</v>
      </c>
    </row>
    <row r="68" spans="3:13" ht="13.5" customHeight="1">
      <c r="C68" s="8"/>
      <c r="D68" s="20" t="s">
        <v>3000</v>
      </c>
      <c r="E68" s="20" t="s">
        <v>217</v>
      </c>
      <c r="F68" s="15" t="s">
        <v>4200</v>
      </c>
      <c r="G68" s="7" t="s">
        <v>4201</v>
      </c>
      <c r="H68" s="7" t="s">
        <v>4223</v>
      </c>
      <c r="I68" s="7" t="s">
        <v>3010</v>
      </c>
      <c r="J68" s="397">
        <f>J65+J67</f>
        <v>0</v>
      </c>
      <c r="K68" s="397">
        <f>K65+K67</f>
        <v>0</v>
      </c>
      <c r="L68" s="7"/>
      <c r="M68" s="7" t="s">
        <v>1</v>
      </c>
    </row>
    <row r="69" spans="3:13" ht="13.5" customHeight="1">
      <c r="C69" s="8"/>
      <c r="D69" s="20" t="s">
        <v>3000</v>
      </c>
      <c r="E69" s="20" t="s">
        <v>217</v>
      </c>
      <c r="F69" s="15" t="s">
        <v>4200</v>
      </c>
      <c r="G69" s="7" t="s">
        <v>4201</v>
      </c>
      <c r="H69" s="7" t="s">
        <v>4224</v>
      </c>
      <c r="I69" s="7" t="s">
        <v>3010</v>
      </c>
      <c r="J69" s="396">
        <f>IFERROR(1-(J62/J61),0)</f>
        <v>0</v>
      </c>
      <c r="L69" s="7"/>
      <c r="M69" s="7" t="s">
        <v>1</v>
      </c>
    </row>
    <row r="70" spans="3:13" s="12" customFormat="1" ht="14.25" customHeight="1">
      <c r="F70" s="15"/>
      <c r="G70" s="7"/>
      <c r="H70" s="7"/>
      <c r="I70" s="7"/>
      <c r="J70" s="7"/>
      <c r="K70" s="7"/>
      <c r="L70" s="7"/>
      <c r="M70" s="14"/>
    </row>
    <row r="71" spans="3:13" ht="13.9">
      <c r="C71" s="34" t="s">
        <v>4225</v>
      </c>
      <c r="D71" s="34"/>
      <c r="E71" s="34"/>
      <c r="F71" s="34"/>
      <c r="G71" s="33"/>
      <c r="H71" s="33"/>
      <c r="I71" s="33"/>
      <c r="J71" s="33"/>
      <c r="K71" s="33"/>
      <c r="L71" s="33"/>
      <c r="M71" s="33"/>
    </row>
    <row r="72" spans="3:13" ht="13.5" customHeight="1"/>
    <row r="73" spans="3:13" ht="13.5" customHeight="1">
      <c r="D73" s="20" t="s">
        <v>3000</v>
      </c>
      <c r="E73" s="20" t="s">
        <v>217</v>
      </c>
      <c r="F73" s="15" t="s">
        <v>4200</v>
      </c>
      <c r="G73" s="7" t="s">
        <v>4201</v>
      </c>
      <c r="H73" s="11" t="s">
        <v>4226</v>
      </c>
      <c r="I73" s="7" t="s">
        <v>429</v>
      </c>
      <c r="J73" s="53"/>
      <c r="L73" s="103"/>
    </row>
    <row r="74" spans="3:13" ht="13.5" customHeight="1">
      <c r="D74" s="20" t="s">
        <v>3000</v>
      </c>
      <c r="E74" s="20" t="s">
        <v>217</v>
      </c>
      <c r="F74" s="15" t="s">
        <v>4200</v>
      </c>
      <c r="G74" s="7" t="s">
        <v>4201</v>
      </c>
      <c r="H74" s="11" t="s">
        <v>4226</v>
      </c>
      <c r="I74" s="7" t="s">
        <v>3010</v>
      </c>
      <c r="J74" s="53"/>
      <c r="L74" s="103"/>
    </row>
    <row r="75" spans="3:13" s="12" customFormat="1" ht="14.25" customHeight="1">
      <c r="F75" s="15"/>
      <c r="G75" s="7"/>
      <c r="H75" s="7"/>
      <c r="I75" s="7"/>
      <c r="J75" s="805">
        <f>SUM(J73:J74)</f>
        <v>0</v>
      </c>
      <c r="K75" s="7"/>
      <c r="L75" s="103"/>
      <c r="M75" s="14"/>
    </row>
    <row r="76" spans="3:13" ht="13.9">
      <c r="C76" s="34" t="s">
        <v>4195</v>
      </c>
      <c r="D76" s="34"/>
      <c r="E76" s="34"/>
      <c r="F76" s="34"/>
      <c r="G76" s="33"/>
      <c r="H76" s="33"/>
      <c r="I76" s="33"/>
      <c r="J76" s="33"/>
      <c r="K76" s="33"/>
      <c r="L76" s="33"/>
      <c r="M76" s="33"/>
    </row>
    <row r="77" spans="3:13" ht="13.5" customHeight="1"/>
    <row r="78" spans="3:13" s="12" customFormat="1" ht="13.5" customHeight="1">
      <c r="C78" s="13"/>
      <c r="D78" s="15" t="s">
        <v>3000</v>
      </c>
      <c r="E78" s="15" t="s">
        <v>217</v>
      </c>
      <c r="F78" s="15" t="s">
        <v>4200</v>
      </c>
      <c r="G78" s="7" t="s">
        <v>4201</v>
      </c>
      <c r="H78" s="7" t="s">
        <v>4227</v>
      </c>
      <c r="I78" s="7" t="s">
        <v>4197</v>
      </c>
      <c r="J78" s="156">
        <f>SUM(J56,J68)</f>
        <v>0</v>
      </c>
      <c r="K78" s="156">
        <f>SUM(K56,K68)</f>
        <v>0</v>
      </c>
      <c r="L78" s="7"/>
      <c r="M78" s="13" t="s">
        <v>1</v>
      </c>
    </row>
    <row r="79" spans="3:13" s="12" customFormat="1" ht="13.5" customHeight="1">
      <c r="C79" s="13"/>
      <c r="D79" s="15" t="s">
        <v>3000</v>
      </c>
      <c r="E79" s="15" t="s">
        <v>217</v>
      </c>
      <c r="F79" s="15" t="s">
        <v>4200</v>
      </c>
      <c r="G79" s="7" t="s">
        <v>4201</v>
      </c>
      <c r="H79" s="7" t="s">
        <v>4228</v>
      </c>
      <c r="I79" s="7" t="s">
        <v>4197</v>
      </c>
      <c r="J79" s="396">
        <f>IFERROR(1-(J44+J45+J62)/(J43+J61),0)</f>
        <v>0</v>
      </c>
      <c r="K79" s="11"/>
      <c r="L79" s="7"/>
      <c r="M79" s="13" t="s">
        <v>1</v>
      </c>
    </row>
    <row r="82" spans="2:13" s="27" customFormat="1" ht="17.649999999999999">
      <c r="B82" s="28" t="s">
        <v>4229</v>
      </c>
    </row>
    <row r="84" spans="2:13" ht="13.9">
      <c r="B84" s="12"/>
      <c r="C84" s="34" t="s">
        <v>4230</v>
      </c>
      <c r="D84" s="34"/>
      <c r="E84" s="34"/>
      <c r="F84" s="34"/>
      <c r="G84" s="33"/>
      <c r="H84" s="33"/>
      <c r="I84" s="33"/>
      <c r="J84" s="33"/>
      <c r="K84" s="33"/>
      <c r="L84" s="33"/>
      <c r="M84" s="33"/>
    </row>
    <row r="86" spans="2:13">
      <c r="D86" s="20" t="s">
        <v>3000</v>
      </c>
      <c r="E86" s="20" t="s">
        <v>217</v>
      </c>
      <c r="F86" s="20" t="s">
        <v>4231</v>
      </c>
      <c r="G86" s="7" t="s">
        <v>4232</v>
      </c>
      <c r="H86" s="11" t="s">
        <v>4233</v>
      </c>
      <c r="I86" s="7" t="s">
        <v>4230</v>
      </c>
      <c r="J86" s="53"/>
    </row>
    <row r="87" spans="2:13">
      <c r="D87" s="20" t="s">
        <v>3000</v>
      </c>
      <c r="E87" s="20" t="s">
        <v>217</v>
      </c>
      <c r="F87" s="20" t="s">
        <v>4231</v>
      </c>
      <c r="G87" s="7" t="s">
        <v>4232</v>
      </c>
      <c r="H87" s="11" t="s">
        <v>4234</v>
      </c>
      <c r="I87" s="7" t="s">
        <v>4230</v>
      </c>
      <c r="J87" s="53"/>
      <c r="K87" s="53"/>
    </row>
    <row r="88" spans="2:13" ht="14.25" customHeight="1">
      <c r="B88" s="8"/>
      <c r="C88" s="8"/>
      <c r="D88" s="20" t="s">
        <v>3000</v>
      </c>
      <c r="E88" s="20" t="s">
        <v>217</v>
      </c>
      <c r="F88" s="20" t="s">
        <v>4231</v>
      </c>
      <c r="G88" s="7" t="s">
        <v>4232</v>
      </c>
      <c r="H88" s="7" t="s">
        <v>4235</v>
      </c>
      <c r="I88" s="7" t="s">
        <v>4230</v>
      </c>
      <c r="J88" s="398"/>
      <c r="K88" s="398"/>
      <c r="L88" s="103"/>
      <c r="M88" s="7" t="s">
        <v>1</v>
      </c>
    </row>
    <row r="89" spans="2:13" ht="14.25" customHeight="1">
      <c r="B89" s="8"/>
      <c r="C89" s="8"/>
      <c r="D89" s="20" t="s">
        <v>3000</v>
      </c>
      <c r="E89" s="20" t="s">
        <v>217</v>
      </c>
      <c r="F89" s="20" t="s">
        <v>4231</v>
      </c>
      <c r="G89" s="7" t="s">
        <v>4232</v>
      </c>
      <c r="H89" s="7" t="s">
        <v>4236</v>
      </c>
      <c r="I89" s="7" t="s">
        <v>4230</v>
      </c>
      <c r="J89" s="398"/>
      <c r="K89" s="398"/>
      <c r="L89" s="103"/>
      <c r="M89" s="7"/>
    </row>
    <row r="91" spans="2:13" ht="13.9">
      <c r="B91" s="12"/>
      <c r="C91" s="34" t="s">
        <v>4237</v>
      </c>
      <c r="D91" s="34"/>
      <c r="E91" s="34"/>
      <c r="F91" s="34"/>
      <c r="G91" s="33"/>
      <c r="H91" s="33"/>
      <c r="I91" s="33"/>
      <c r="J91" s="33"/>
      <c r="K91" s="33"/>
      <c r="L91" s="33"/>
      <c r="M91" s="33"/>
    </row>
    <row r="93" spans="2:13">
      <c r="D93" s="20" t="s">
        <v>3000</v>
      </c>
      <c r="E93" s="20" t="s">
        <v>217</v>
      </c>
      <c r="F93" s="20" t="s">
        <v>4231</v>
      </c>
      <c r="G93" s="7" t="s">
        <v>4232</v>
      </c>
      <c r="H93" s="11" t="s">
        <v>4238</v>
      </c>
      <c r="I93" s="11" t="s">
        <v>4239</v>
      </c>
      <c r="J93" s="53"/>
    </row>
    <row r="94" spans="2:13">
      <c r="D94" s="20" t="s">
        <v>3000</v>
      </c>
      <c r="E94" s="20" t="s">
        <v>217</v>
      </c>
      <c r="F94" s="20" t="s">
        <v>4231</v>
      </c>
      <c r="G94" s="7" t="s">
        <v>4232</v>
      </c>
      <c r="H94" s="11" t="s">
        <v>4240</v>
      </c>
      <c r="I94" s="11" t="s">
        <v>4239</v>
      </c>
      <c r="J94" s="53"/>
      <c r="K94" s="53"/>
    </row>
    <row r="95" spans="2:13" ht="14.25" customHeight="1">
      <c r="B95" s="8"/>
      <c r="C95" s="8"/>
      <c r="D95" s="20" t="s">
        <v>3000</v>
      </c>
      <c r="E95" s="20" t="s">
        <v>217</v>
      </c>
      <c r="F95" s="20" t="s">
        <v>4231</v>
      </c>
      <c r="G95" s="7" t="s">
        <v>4232</v>
      </c>
      <c r="H95" s="7" t="s">
        <v>4241</v>
      </c>
      <c r="I95" s="11" t="s">
        <v>4239</v>
      </c>
      <c r="J95" s="398"/>
      <c r="K95" s="398"/>
      <c r="L95" s="103"/>
      <c r="M95" s="7" t="s">
        <v>1</v>
      </c>
    </row>
    <row r="96" spans="2:13" ht="14.25" customHeight="1">
      <c r="B96" s="8"/>
      <c r="C96" s="8"/>
      <c r="D96" s="20" t="s">
        <v>3000</v>
      </c>
      <c r="E96" s="20" t="s">
        <v>217</v>
      </c>
      <c r="F96" s="20" t="s">
        <v>4231</v>
      </c>
      <c r="G96" s="7" t="s">
        <v>4232</v>
      </c>
      <c r="H96" s="7" t="s">
        <v>4236</v>
      </c>
      <c r="I96" s="11" t="s">
        <v>4239</v>
      </c>
      <c r="J96" s="398"/>
      <c r="K96" s="398"/>
      <c r="L96" s="103"/>
      <c r="M96" s="7"/>
    </row>
    <row r="98" spans="3:13" ht="13.9">
      <c r="C98" s="34" t="s">
        <v>4242</v>
      </c>
      <c r="D98" s="34"/>
      <c r="E98" s="34"/>
      <c r="F98" s="34"/>
      <c r="G98" s="33"/>
      <c r="H98" s="33"/>
      <c r="I98" s="33"/>
      <c r="J98" s="33"/>
      <c r="K98" s="33"/>
      <c r="L98" s="33"/>
      <c r="M98" s="33"/>
    </row>
    <row r="100" spans="3:13">
      <c r="D100" s="20" t="s">
        <v>3000</v>
      </c>
      <c r="E100" s="20" t="s">
        <v>217</v>
      </c>
      <c r="F100" s="20" t="s">
        <v>4231</v>
      </c>
      <c r="G100" s="7" t="s">
        <v>4232</v>
      </c>
      <c r="H100" s="11" t="s">
        <v>4243</v>
      </c>
      <c r="I100" s="7" t="s">
        <v>4244</v>
      </c>
      <c r="J100" s="53"/>
    </row>
    <row r="101" spans="3:13">
      <c r="D101" s="20" t="s">
        <v>3000</v>
      </c>
      <c r="E101" s="20" t="s">
        <v>217</v>
      </c>
      <c r="F101" s="20" t="s">
        <v>4231</v>
      </c>
      <c r="G101" s="7" t="s">
        <v>4232</v>
      </c>
      <c r="H101" s="11" t="s">
        <v>4245</v>
      </c>
      <c r="I101" s="7" t="s">
        <v>4244</v>
      </c>
      <c r="J101" s="53"/>
      <c r="K101" s="53"/>
    </row>
    <row r="102" spans="3:13" ht="14.25" customHeight="1">
      <c r="C102" s="8"/>
      <c r="D102" s="20" t="s">
        <v>3000</v>
      </c>
      <c r="E102" s="20" t="s">
        <v>217</v>
      </c>
      <c r="F102" s="20" t="s">
        <v>4231</v>
      </c>
      <c r="G102" s="7" t="s">
        <v>4232</v>
      </c>
      <c r="H102" s="7" t="s">
        <v>4246</v>
      </c>
      <c r="I102" s="7" t="s">
        <v>4244</v>
      </c>
      <c r="J102" s="398"/>
      <c r="K102" s="398"/>
      <c r="L102" s="103"/>
      <c r="M102" s="7" t="s">
        <v>1</v>
      </c>
    </row>
    <row r="103" spans="3:13" ht="14.25" customHeight="1">
      <c r="C103" s="8"/>
      <c r="D103" s="20" t="s">
        <v>3000</v>
      </c>
      <c r="E103" s="20" t="s">
        <v>217</v>
      </c>
      <c r="F103" s="20" t="s">
        <v>4231</v>
      </c>
      <c r="G103" s="7" t="s">
        <v>4232</v>
      </c>
      <c r="H103" s="7" t="s">
        <v>4236</v>
      </c>
      <c r="I103" s="7" t="s">
        <v>4244</v>
      </c>
      <c r="J103" s="398"/>
      <c r="K103" s="398"/>
      <c r="L103" s="103"/>
      <c r="M103" s="7"/>
    </row>
    <row r="105" spans="3:13" ht="13.9">
      <c r="C105" s="34" t="s">
        <v>4247</v>
      </c>
      <c r="D105" s="34"/>
      <c r="E105" s="34"/>
      <c r="F105" s="34"/>
      <c r="G105" s="33"/>
      <c r="H105" s="33"/>
      <c r="I105" s="33"/>
      <c r="J105" s="33"/>
      <c r="K105" s="33"/>
      <c r="L105" s="33"/>
      <c r="M105" s="33"/>
    </row>
    <row r="107" spans="3:13">
      <c r="D107" s="20" t="s">
        <v>3000</v>
      </c>
      <c r="E107" s="20" t="s">
        <v>217</v>
      </c>
      <c r="F107" s="20" t="s">
        <v>4231</v>
      </c>
      <c r="G107" s="7" t="s">
        <v>4232</v>
      </c>
      <c r="H107" s="11" t="s">
        <v>4248</v>
      </c>
      <c r="I107" s="7" t="s">
        <v>4249</v>
      </c>
      <c r="J107" s="53"/>
    </row>
    <row r="108" spans="3:13">
      <c r="D108" s="20" t="s">
        <v>3000</v>
      </c>
      <c r="E108" s="20" t="s">
        <v>217</v>
      </c>
      <c r="F108" s="20" t="s">
        <v>4231</v>
      </c>
      <c r="G108" s="7" t="s">
        <v>4232</v>
      </c>
      <c r="H108" s="11" t="s">
        <v>4250</v>
      </c>
      <c r="I108" s="7" t="s">
        <v>4249</v>
      </c>
      <c r="J108" s="53"/>
      <c r="K108" s="53"/>
    </row>
    <row r="109" spans="3:13" ht="14.25" customHeight="1">
      <c r="C109" s="8"/>
      <c r="D109" s="20" t="s">
        <v>3000</v>
      </c>
      <c r="E109" s="20" t="s">
        <v>217</v>
      </c>
      <c r="F109" s="20" t="s">
        <v>4231</v>
      </c>
      <c r="G109" s="7" t="s">
        <v>4232</v>
      </c>
      <c r="H109" s="7" t="s">
        <v>4251</v>
      </c>
      <c r="I109" s="7" t="s">
        <v>4249</v>
      </c>
      <c r="J109" s="398"/>
      <c r="K109" s="398"/>
      <c r="L109" s="103"/>
      <c r="M109" s="7" t="s">
        <v>1</v>
      </c>
    </row>
    <row r="110" spans="3:13" ht="14.25" customHeight="1">
      <c r="C110" s="8"/>
      <c r="D110" s="20" t="s">
        <v>3000</v>
      </c>
      <c r="E110" s="20" t="s">
        <v>217</v>
      </c>
      <c r="F110" s="20" t="s">
        <v>4231</v>
      </c>
      <c r="G110" s="7" t="s">
        <v>4232</v>
      </c>
      <c r="H110" s="11" t="s">
        <v>4252</v>
      </c>
      <c r="I110" s="7" t="s">
        <v>4249</v>
      </c>
      <c r="J110" s="53"/>
      <c r="K110" s="53"/>
      <c r="L110" s="103"/>
      <c r="M110" s="7"/>
    </row>
    <row r="111" spans="3:13" ht="14.25" customHeight="1">
      <c r="C111" s="8"/>
      <c r="D111" s="20" t="s">
        <v>3000</v>
      </c>
      <c r="E111" s="20" t="s">
        <v>217</v>
      </c>
      <c r="F111" s="20" t="s">
        <v>4231</v>
      </c>
      <c r="G111" s="7" t="s">
        <v>4232</v>
      </c>
      <c r="H111" s="7" t="s">
        <v>4253</v>
      </c>
      <c r="I111" s="7" t="s">
        <v>4249</v>
      </c>
      <c r="J111" s="398"/>
      <c r="K111" s="398"/>
      <c r="L111" s="103"/>
      <c r="M111" s="7"/>
    </row>
    <row r="112" spans="3:13" ht="14.25" customHeight="1">
      <c r="C112" s="8"/>
      <c r="D112" s="20" t="s">
        <v>3000</v>
      </c>
      <c r="E112" s="20" t="s">
        <v>217</v>
      </c>
      <c r="F112" s="20" t="s">
        <v>4231</v>
      </c>
      <c r="G112" s="7" t="s">
        <v>4232</v>
      </c>
      <c r="H112" s="7" t="s">
        <v>4236</v>
      </c>
      <c r="I112" s="7" t="s">
        <v>4249</v>
      </c>
      <c r="J112" s="398"/>
      <c r="K112" s="398"/>
      <c r="L112" s="103"/>
      <c r="M112" s="7"/>
    </row>
    <row r="114" spans="2:13" ht="13.9">
      <c r="B114" s="12"/>
      <c r="C114" s="34" t="s">
        <v>4195</v>
      </c>
      <c r="D114" s="34"/>
      <c r="E114" s="34"/>
      <c r="F114" s="34"/>
      <c r="G114" s="33"/>
      <c r="H114" s="33"/>
      <c r="I114" s="33"/>
      <c r="J114" s="33"/>
      <c r="K114" s="33"/>
      <c r="L114" s="33"/>
      <c r="M114" s="33"/>
    </row>
    <row r="116" spans="2:13" ht="14.25" customHeight="1">
      <c r="B116" s="8"/>
      <c r="C116" s="8"/>
      <c r="D116" s="20" t="s">
        <v>3000</v>
      </c>
      <c r="E116" s="20" t="s">
        <v>217</v>
      </c>
      <c r="F116" s="20" t="s">
        <v>4231</v>
      </c>
      <c r="G116" s="7" t="s">
        <v>4232</v>
      </c>
      <c r="H116" s="7" t="s">
        <v>4254</v>
      </c>
      <c r="I116" s="7"/>
      <c r="J116" s="156">
        <f>J86+J93+J100+J107</f>
        <v>0</v>
      </c>
      <c r="K116" s="7"/>
      <c r="L116" s="7"/>
      <c r="M116" s="7" t="s">
        <v>1</v>
      </c>
    </row>
    <row r="117" spans="2:13" ht="14.25" customHeight="1">
      <c r="B117" s="8"/>
      <c r="C117" s="8"/>
      <c r="D117" s="20" t="s">
        <v>3000</v>
      </c>
      <c r="E117" s="20" t="s">
        <v>217</v>
      </c>
      <c r="F117" s="20" t="s">
        <v>4231</v>
      </c>
      <c r="G117" s="7" t="s">
        <v>4232</v>
      </c>
      <c r="H117" s="7" t="s">
        <v>4255</v>
      </c>
      <c r="I117" s="7"/>
      <c r="J117" s="156">
        <f>J88+J95+J102+J109+J111</f>
        <v>0</v>
      </c>
      <c r="K117" s="156">
        <f>K88+K95+K102+K109+K111</f>
        <v>0</v>
      </c>
      <c r="L117" s="7"/>
      <c r="M117" s="7" t="s">
        <v>1</v>
      </c>
    </row>
    <row r="118" spans="2:13" ht="14.25" customHeight="1">
      <c r="B118" s="8"/>
      <c r="C118" s="8"/>
      <c r="D118" s="20" t="s">
        <v>3000</v>
      </c>
      <c r="E118" s="20" t="s">
        <v>217</v>
      </c>
      <c r="F118" s="20" t="s">
        <v>4231</v>
      </c>
      <c r="G118" s="7" t="s">
        <v>4232</v>
      </c>
      <c r="H118" s="7" t="s">
        <v>4256</v>
      </c>
      <c r="I118" s="7"/>
      <c r="J118" s="156">
        <f>SUM(J89,J96,J103,J112)</f>
        <v>0</v>
      </c>
      <c r="L118" s="7"/>
      <c r="M118" s="7"/>
    </row>
    <row r="119" spans="2:13">
      <c r="D119" s="20" t="s">
        <v>3000</v>
      </c>
      <c r="E119" s="20" t="s">
        <v>217</v>
      </c>
      <c r="F119" s="20" t="s">
        <v>4231</v>
      </c>
      <c r="G119" s="7" t="s">
        <v>4232</v>
      </c>
      <c r="H119" s="7" t="s">
        <v>4257</v>
      </c>
      <c r="J119" s="156">
        <f>SUM(J87,J94,J101,J108,J110)</f>
        <v>0</v>
      </c>
    </row>
    <row r="121" spans="2:13" s="27" customFormat="1" ht="17.649999999999999">
      <c r="B121" s="28" t="s">
        <v>4258</v>
      </c>
    </row>
    <row r="123" spans="2:13">
      <c r="D123" s="20" t="s">
        <v>3000</v>
      </c>
      <c r="E123" s="20" t="s">
        <v>217</v>
      </c>
      <c r="F123" s="20" t="s">
        <v>4259</v>
      </c>
      <c r="G123" s="7" t="s">
        <v>4260</v>
      </c>
      <c r="H123" s="11" t="s">
        <v>4261</v>
      </c>
      <c r="J123" s="156">
        <f>J126+J127</f>
        <v>0</v>
      </c>
      <c r="L123" s="156">
        <f>L126+L127</f>
        <v>0</v>
      </c>
    </row>
    <row r="124" spans="2:13">
      <c r="D124" s="20" t="s">
        <v>3000</v>
      </c>
      <c r="E124" s="20" t="s">
        <v>217</v>
      </c>
      <c r="F124" s="20" t="s">
        <v>4259</v>
      </c>
      <c r="G124" s="7" t="s">
        <v>4260</v>
      </c>
      <c r="H124" s="11" t="s">
        <v>4262</v>
      </c>
      <c r="J124" s="53"/>
      <c r="L124" s="53"/>
    </row>
    <row r="125" spans="2:13">
      <c r="D125" s="20" t="s">
        <v>3000</v>
      </c>
      <c r="E125" s="20" t="s">
        <v>217</v>
      </c>
      <c r="F125" s="20" t="s">
        <v>4259</v>
      </c>
      <c r="G125" s="7" t="s">
        <v>4260</v>
      </c>
      <c r="H125" s="11" t="s">
        <v>4263</v>
      </c>
      <c r="J125" s="53"/>
      <c r="L125" s="53"/>
    </row>
    <row r="126" spans="2:13">
      <c r="D126" s="20" t="s">
        <v>3000</v>
      </c>
      <c r="E126" s="20" t="s">
        <v>217</v>
      </c>
      <c r="F126" s="20" t="s">
        <v>4259</v>
      </c>
      <c r="G126" s="7" t="s">
        <v>4260</v>
      </c>
      <c r="H126" s="11" t="s">
        <v>4264</v>
      </c>
      <c r="J126" s="53"/>
      <c r="L126" s="53"/>
    </row>
    <row r="127" spans="2:13">
      <c r="D127" s="20" t="s">
        <v>3000</v>
      </c>
      <c r="E127" s="20" t="s">
        <v>217</v>
      </c>
      <c r="F127" s="20" t="s">
        <v>4259</v>
      </c>
      <c r="G127" s="7" t="s">
        <v>4260</v>
      </c>
      <c r="H127" s="11" t="s">
        <v>4265</v>
      </c>
      <c r="J127" s="53"/>
      <c r="L127" s="53"/>
    </row>
    <row r="128" spans="2:13">
      <c r="D128" s="20" t="s">
        <v>3000</v>
      </c>
      <c r="E128" s="20" t="s">
        <v>217</v>
      </c>
      <c r="F128" s="20" t="s">
        <v>4259</v>
      </c>
      <c r="G128" s="7" t="s">
        <v>4260</v>
      </c>
      <c r="H128" s="11" t="s">
        <v>4266</v>
      </c>
      <c r="J128" s="53"/>
      <c r="K128" s="53"/>
      <c r="L128" s="53"/>
    </row>
    <row r="129" spans="2:12">
      <c r="D129" s="20" t="s">
        <v>3000</v>
      </c>
      <c r="E129" s="20" t="s">
        <v>217</v>
      </c>
      <c r="F129" s="20" t="s">
        <v>4259</v>
      </c>
      <c r="G129" s="7" t="s">
        <v>4260</v>
      </c>
      <c r="H129" s="11" t="s">
        <v>4267</v>
      </c>
      <c r="J129" s="53"/>
      <c r="L129" s="53"/>
    </row>
    <row r="130" spans="2:12">
      <c r="D130" s="20" t="s">
        <v>3000</v>
      </c>
      <c r="E130" s="20" t="s">
        <v>217</v>
      </c>
      <c r="F130" s="20" t="s">
        <v>4259</v>
      </c>
      <c r="G130" s="7" t="s">
        <v>4260</v>
      </c>
      <c r="H130" s="11" t="s">
        <v>4268</v>
      </c>
      <c r="J130" s="398"/>
      <c r="K130" s="398"/>
      <c r="L130" s="398"/>
    </row>
    <row r="131" spans="2:12">
      <c r="D131" s="20"/>
      <c r="E131" s="20"/>
    </row>
    <row r="132" spans="2:12" ht="13.9">
      <c r="D132" s="20"/>
      <c r="E132" s="20"/>
      <c r="J132" s="190" t="s">
        <v>4269</v>
      </c>
    </row>
    <row r="133" spans="2:12">
      <c r="D133" s="20" t="s">
        <v>3000</v>
      </c>
      <c r="E133" s="20" t="s">
        <v>217</v>
      </c>
      <c r="F133" s="20" t="s">
        <v>4259</v>
      </c>
      <c r="G133" s="7" t="s">
        <v>4260</v>
      </c>
      <c r="H133" s="11" t="s">
        <v>4270</v>
      </c>
      <c r="J133" s="53"/>
    </row>
    <row r="134" spans="2:12">
      <c r="D134" s="20" t="s">
        <v>3000</v>
      </c>
      <c r="E134" s="20" t="s">
        <v>217</v>
      </c>
      <c r="F134" s="20" t="s">
        <v>4259</v>
      </c>
      <c r="G134" s="7" t="s">
        <v>4260</v>
      </c>
      <c r="H134" s="11" t="s">
        <v>4271</v>
      </c>
      <c r="J134" s="53"/>
    </row>
    <row r="135" spans="2:12">
      <c r="D135" s="20" t="s">
        <v>3000</v>
      </c>
      <c r="E135" s="20" t="s">
        <v>217</v>
      </c>
      <c r="F135" s="20" t="s">
        <v>4259</v>
      </c>
      <c r="G135" s="7" t="s">
        <v>4260</v>
      </c>
      <c r="H135" s="11" t="s">
        <v>4272</v>
      </c>
      <c r="J135" s="53"/>
    </row>
    <row r="136" spans="2:12">
      <c r="D136" s="20" t="s">
        <v>3000</v>
      </c>
      <c r="E136" s="20" t="s">
        <v>217</v>
      </c>
      <c r="F136" s="20" t="s">
        <v>4259</v>
      </c>
      <c r="G136" s="7" t="s">
        <v>4260</v>
      </c>
      <c r="H136" s="11" t="s">
        <v>4273</v>
      </c>
      <c r="J136" s="53"/>
    </row>
    <row r="137" spans="2:12">
      <c r="D137" s="20" t="s">
        <v>3000</v>
      </c>
      <c r="E137" s="20" t="s">
        <v>217</v>
      </c>
      <c r="F137" s="20" t="s">
        <v>4259</v>
      </c>
      <c r="G137" s="7" t="s">
        <v>4260</v>
      </c>
      <c r="H137" s="11" t="s">
        <v>4274</v>
      </c>
      <c r="J137" s="53"/>
    </row>
    <row r="139" spans="2:12" s="27" customFormat="1" ht="17.649999999999999">
      <c r="B139" s="28" t="s">
        <v>4275</v>
      </c>
    </row>
    <row r="141" spans="2:12">
      <c r="D141" s="20" t="s">
        <v>3000</v>
      </c>
      <c r="E141" s="20" t="s">
        <v>217</v>
      </c>
      <c r="F141" s="20" t="s">
        <v>4276</v>
      </c>
      <c r="G141" s="7" t="s">
        <v>4260</v>
      </c>
      <c r="H141" s="11" t="s">
        <v>4277</v>
      </c>
      <c r="J141" s="156">
        <f>J144+J145</f>
        <v>0</v>
      </c>
      <c r="L141" s="156">
        <f>L144+L145</f>
        <v>0</v>
      </c>
    </row>
    <row r="142" spans="2:12">
      <c r="D142" s="20" t="s">
        <v>3000</v>
      </c>
      <c r="E142" s="20" t="s">
        <v>217</v>
      </c>
      <c r="F142" s="20" t="s">
        <v>4276</v>
      </c>
      <c r="G142" s="7" t="s">
        <v>4260</v>
      </c>
      <c r="H142" s="11" t="s">
        <v>4278</v>
      </c>
      <c r="J142" s="1251"/>
      <c r="K142" s="112"/>
      <c r="L142" s="1251"/>
    </row>
    <row r="143" spans="2:12">
      <c r="D143" s="20" t="s">
        <v>3000</v>
      </c>
      <c r="E143" s="20" t="s">
        <v>217</v>
      </c>
      <c r="F143" s="20" t="s">
        <v>4276</v>
      </c>
      <c r="G143" s="7" t="s">
        <v>4260</v>
      </c>
      <c r="H143" s="11" t="s">
        <v>4279</v>
      </c>
      <c r="J143" s="1252"/>
      <c r="K143" s="112"/>
      <c r="L143" s="1252"/>
    </row>
    <row r="144" spans="2:12">
      <c r="D144" s="20" t="s">
        <v>3000</v>
      </c>
      <c r="E144" s="20" t="s">
        <v>217</v>
      </c>
      <c r="F144" s="20" t="s">
        <v>4276</v>
      </c>
      <c r="G144" s="7" t="s">
        <v>4260</v>
      </c>
      <c r="H144" s="11" t="s">
        <v>4280</v>
      </c>
      <c r="J144" s="1252"/>
      <c r="K144" s="112"/>
      <c r="L144" s="1252"/>
    </row>
    <row r="145" spans="2:12">
      <c r="D145" s="20" t="s">
        <v>3000</v>
      </c>
      <c r="E145" s="20" t="s">
        <v>217</v>
      </c>
      <c r="F145" s="20" t="s">
        <v>4276</v>
      </c>
      <c r="G145" s="7" t="s">
        <v>4260</v>
      </c>
      <c r="H145" s="11" t="s">
        <v>4281</v>
      </c>
      <c r="J145" s="1252"/>
      <c r="K145" s="112"/>
      <c r="L145" s="1252"/>
    </row>
    <row r="146" spans="2:12">
      <c r="D146" s="20" t="s">
        <v>3000</v>
      </c>
      <c r="E146" s="20" t="s">
        <v>217</v>
      </c>
      <c r="F146" s="20" t="s">
        <v>4276</v>
      </c>
      <c r="G146" s="7" t="s">
        <v>4260</v>
      </c>
      <c r="H146" s="11" t="s">
        <v>4282</v>
      </c>
      <c r="J146" s="1252"/>
      <c r="K146" s="1253"/>
      <c r="L146" s="1254"/>
    </row>
    <row r="147" spans="2:12">
      <c r="D147" s="20" t="s">
        <v>3000</v>
      </c>
      <c r="E147" s="20" t="s">
        <v>217</v>
      </c>
      <c r="F147" s="20" t="s">
        <v>4276</v>
      </c>
      <c r="G147" s="7" t="s">
        <v>4260</v>
      </c>
      <c r="H147" s="11" t="s">
        <v>4267</v>
      </c>
      <c r="J147" s="1252"/>
      <c r="K147" s="112"/>
      <c r="L147" s="1252"/>
    </row>
    <row r="148" spans="2:12">
      <c r="D148" s="20" t="s">
        <v>3000</v>
      </c>
      <c r="E148" s="20" t="s">
        <v>217</v>
      </c>
      <c r="F148" s="20" t="s">
        <v>4276</v>
      </c>
      <c r="G148" s="7" t="s">
        <v>4260</v>
      </c>
      <c r="H148" s="11" t="s">
        <v>4283</v>
      </c>
      <c r="J148" s="1255"/>
      <c r="K148" s="1256"/>
      <c r="L148" s="1257"/>
    </row>
    <row r="149" spans="2:12">
      <c r="D149" s="20"/>
      <c r="E149" s="20"/>
      <c r="F149" s="20"/>
      <c r="G149" s="7"/>
    </row>
    <row r="150" spans="2:12" ht="13.9">
      <c r="D150" s="20"/>
      <c r="E150" s="20"/>
      <c r="F150" s="20"/>
      <c r="G150" s="7"/>
      <c r="J150" s="190" t="s">
        <v>4269</v>
      </c>
    </row>
    <row r="151" spans="2:12">
      <c r="D151" s="20" t="s">
        <v>3000</v>
      </c>
      <c r="E151" s="20" t="s">
        <v>217</v>
      </c>
      <c r="F151" s="20" t="s">
        <v>4276</v>
      </c>
      <c r="G151" s="7" t="s">
        <v>4260</v>
      </c>
      <c r="H151" s="11" t="s">
        <v>4270</v>
      </c>
      <c r="J151" s="1251"/>
    </row>
    <row r="152" spans="2:12">
      <c r="D152" s="20" t="s">
        <v>3000</v>
      </c>
      <c r="E152" s="20" t="s">
        <v>217</v>
      </c>
      <c r="F152" s="20" t="s">
        <v>4276</v>
      </c>
      <c r="G152" s="7" t="s">
        <v>4260</v>
      </c>
      <c r="H152" s="11" t="s">
        <v>4271</v>
      </c>
      <c r="J152" s="1252"/>
    </row>
    <row r="153" spans="2:12">
      <c r="D153" s="20" t="s">
        <v>3000</v>
      </c>
      <c r="E153" s="20" t="s">
        <v>217</v>
      </c>
      <c r="F153" s="20" t="s">
        <v>4276</v>
      </c>
      <c r="G153" s="7" t="s">
        <v>4260</v>
      </c>
      <c r="H153" s="11" t="s">
        <v>4272</v>
      </c>
      <c r="J153" s="1252"/>
    </row>
    <row r="154" spans="2:12">
      <c r="D154" s="20" t="s">
        <v>3000</v>
      </c>
      <c r="E154" s="20" t="s">
        <v>217</v>
      </c>
      <c r="F154" s="20" t="s">
        <v>4276</v>
      </c>
      <c r="G154" s="7" t="s">
        <v>4260</v>
      </c>
      <c r="H154" s="11" t="s">
        <v>4273</v>
      </c>
      <c r="J154" s="1252"/>
    </row>
    <row r="155" spans="2:12">
      <c r="D155" s="11" t="s">
        <v>3000</v>
      </c>
      <c r="E155" s="11" t="s">
        <v>217</v>
      </c>
      <c r="F155" s="20" t="s">
        <v>4276</v>
      </c>
      <c r="G155" s="11" t="s">
        <v>4260</v>
      </c>
      <c r="H155" s="11" t="s">
        <v>4274</v>
      </c>
      <c r="J155" s="1252"/>
    </row>
    <row r="157" spans="2:12" s="27" customFormat="1" ht="17.649999999999999">
      <c r="B157" s="28" t="s">
        <v>4284</v>
      </c>
    </row>
    <row r="159" spans="2:12">
      <c r="D159" s="20" t="s">
        <v>3000</v>
      </c>
      <c r="E159" s="20" t="s">
        <v>217</v>
      </c>
      <c r="F159" s="20" t="s">
        <v>4285</v>
      </c>
      <c r="G159" s="7" t="s">
        <v>4260</v>
      </c>
      <c r="H159" s="11" t="s">
        <v>4286</v>
      </c>
      <c r="J159" s="156">
        <f>J163+J164</f>
        <v>0</v>
      </c>
      <c r="L159" s="156">
        <f>L163+L164</f>
        <v>0</v>
      </c>
    </row>
    <row r="160" spans="2:12">
      <c r="D160" s="20" t="s">
        <v>3000</v>
      </c>
      <c r="E160" s="20" t="s">
        <v>217</v>
      </c>
      <c r="F160" s="20" t="s">
        <v>4285</v>
      </c>
      <c r="G160" s="7" t="s">
        <v>4260</v>
      </c>
      <c r="H160" s="11" t="s">
        <v>4287</v>
      </c>
      <c r="J160" s="53"/>
      <c r="L160" s="53"/>
    </row>
    <row r="161" spans="2:12">
      <c r="D161" s="20" t="s">
        <v>3000</v>
      </c>
      <c r="E161" s="20" t="s">
        <v>217</v>
      </c>
      <c r="F161" s="20" t="s">
        <v>4285</v>
      </c>
      <c r="G161" s="7" t="s">
        <v>4260</v>
      </c>
      <c r="H161" s="11" t="s">
        <v>4288</v>
      </c>
      <c r="J161" s="53"/>
      <c r="L161" s="53"/>
    </row>
    <row r="162" spans="2:12">
      <c r="D162" s="20" t="s">
        <v>3000</v>
      </c>
      <c r="E162" s="20" t="s">
        <v>217</v>
      </c>
      <c r="F162" s="20" t="s">
        <v>4285</v>
      </c>
      <c r="G162" s="7" t="s">
        <v>4260</v>
      </c>
      <c r="H162" s="11" t="s">
        <v>4289</v>
      </c>
      <c r="J162" s="53"/>
      <c r="L162" s="53"/>
    </row>
    <row r="163" spans="2:12">
      <c r="D163" s="20" t="s">
        <v>3000</v>
      </c>
      <c r="E163" s="20" t="s">
        <v>217</v>
      </c>
      <c r="F163" s="20" t="s">
        <v>4285</v>
      </c>
      <c r="G163" s="7" t="s">
        <v>4260</v>
      </c>
      <c r="H163" s="11" t="s">
        <v>4290</v>
      </c>
      <c r="J163" s="53"/>
      <c r="L163" s="53"/>
    </row>
    <row r="164" spans="2:12">
      <c r="D164" s="20" t="s">
        <v>3000</v>
      </c>
      <c r="E164" s="20" t="s">
        <v>217</v>
      </c>
      <c r="F164" s="20" t="s">
        <v>4285</v>
      </c>
      <c r="G164" s="7" t="s">
        <v>4260</v>
      </c>
      <c r="H164" s="11" t="s">
        <v>4291</v>
      </c>
      <c r="J164" s="53"/>
      <c r="L164" s="53"/>
    </row>
    <row r="165" spans="2:12">
      <c r="D165" s="20" t="s">
        <v>3000</v>
      </c>
      <c r="E165" s="20" t="s">
        <v>217</v>
      </c>
      <c r="F165" s="20" t="s">
        <v>4285</v>
      </c>
      <c r="G165" s="7" t="s">
        <v>4260</v>
      </c>
      <c r="H165" s="11" t="s">
        <v>4292</v>
      </c>
      <c r="J165" s="53"/>
      <c r="K165" s="53"/>
    </row>
    <row r="166" spans="2:12">
      <c r="D166" s="20" t="s">
        <v>3000</v>
      </c>
      <c r="E166" s="20" t="s">
        <v>217</v>
      </c>
      <c r="F166" s="20" t="s">
        <v>4285</v>
      </c>
      <c r="G166" s="7" t="s">
        <v>4260</v>
      </c>
      <c r="H166" s="11" t="s">
        <v>4293</v>
      </c>
      <c r="J166" s="53"/>
      <c r="L166" s="53"/>
    </row>
    <row r="167" spans="2:12">
      <c r="D167" s="20" t="s">
        <v>3000</v>
      </c>
      <c r="E167" s="20" t="s">
        <v>217</v>
      </c>
      <c r="F167" s="20" t="s">
        <v>4285</v>
      </c>
      <c r="G167" s="7" t="s">
        <v>4260</v>
      </c>
      <c r="H167" s="11" t="s">
        <v>4294</v>
      </c>
      <c r="J167" s="398"/>
      <c r="K167" s="53"/>
      <c r="L167" s="53"/>
    </row>
    <row r="168" spans="2:12">
      <c r="D168" s="20"/>
      <c r="E168" s="20"/>
      <c r="F168" s="20"/>
      <c r="G168" s="7"/>
    </row>
    <row r="169" spans="2:12" ht="13.9">
      <c r="D169" s="20"/>
      <c r="E169" s="20"/>
      <c r="F169" s="20"/>
      <c r="G169" s="7"/>
      <c r="J169" s="190" t="s">
        <v>4269</v>
      </c>
    </row>
    <row r="170" spans="2:12">
      <c r="D170" s="20" t="s">
        <v>3000</v>
      </c>
      <c r="E170" s="20" t="s">
        <v>217</v>
      </c>
      <c r="F170" s="20" t="s">
        <v>4285</v>
      </c>
      <c r="G170" s="7" t="s">
        <v>4260</v>
      </c>
      <c r="H170" s="11" t="s">
        <v>4270</v>
      </c>
      <c r="J170" s="53"/>
    </row>
    <row r="171" spans="2:12">
      <c r="D171" s="20" t="s">
        <v>3000</v>
      </c>
      <c r="E171" s="20" t="s">
        <v>217</v>
      </c>
      <c r="F171" s="20" t="s">
        <v>4285</v>
      </c>
      <c r="G171" s="7" t="s">
        <v>4260</v>
      </c>
      <c r="H171" s="11" t="s">
        <v>4271</v>
      </c>
      <c r="J171" s="53"/>
    </row>
    <row r="172" spans="2:12">
      <c r="D172" s="20" t="s">
        <v>3000</v>
      </c>
      <c r="E172" s="20" t="s">
        <v>217</v>
      </c>
      <c r="F172" s="20" t="s">
        <v>4285</v>
      </c>
      <c r="G172" s="7" t="s">
        <v>4260</v>
      </c>
      <c r="H172" s="11" t="s">
        <v>4272</v>
      </c>
      <c r="J172" s="53"/>
    </row>
    <row r="173" spans="2:12">
      <c r="D173" s="20" t="s">
        <v>3000</v>
      </c>
      <c r="E173" s="20" t="s">
        <v>217</v>
      </c>
      <c r="F173" s="20" t="s">
        <v>4285</v>
      </c>
      <c r="G173" s="7" t="s">
        <v>4260</v>
      </c>
      <c r="H173" s="11" t="s">
        <v>4273</v>
      </c>
      <c r="J173" s="53"/>
    </row>
    <row r="174" spans="2:12">
      <c r="D174" s="20" t="s">
        <v>3000</v>
      </c>
      <c r="E174" s="20" t="s">
        <v>217</v>
      </c>
      <c r="F174" s="20" t="s">
        <v>4285</v>
      </c>
      <c r="G174" s="7" t="s">
        <v>4260</v>
      </c>
      <c r="H174" s="11" t="s">
        <v>4274</v>
      </c>
      <c r="J174" s="53"/>
    </row>
    <row r="175" spans="2:12">
      <c r="D175" s="20"/>
      <c r="E175" s="20"/>
      <c r="F175" s="20"/>
      <c r="G175" s="7"/>
    </row>
    <row r="176" spans="2:12" s="27" customFormat="1" ht="17.649999999999999">
      <c r="B176" s="28" t="s">
        <v>4295</v>
      </c>
    </row>
    <row r="178" spans="2:12">
      <c r="D178" s="20" t="s">
        <v>3000</v>
      </c>
      <c r="E178" s="20" t="s">
        <v>217</v>
      </c>
      <c r="F178" s="20" t="s">
        <v>4296</v>
      </c>
      <c r="G178" s="7" t="s">
        <v>4260</v>
      </c>
      <c r="H178" s="11" t="s">
        <v>4297</v>
      </c>
      <c r="J178" s="53"/>
      <c r="L178" s="53"/>
    </row>
    <row r="179" spans="2:12">
      <c r="D179" s="20" t="s">
        <v>3000</v>
      </c>
      <c r="E179" s="20" t="s">
        <v>217</v>
      </c>
      <c r="F179" s="20" t="s">
        <v>4296</v>
      </c>
      <c r="G179" s="7" t="s">
        <v>4260</v>
      </c>
      <c r="H179" s="11" t="s">
        <v>4298</v>
      </c>
      <c r="J179" s="53"/>
      <c r="L179" s="53"/>
    </row>
    <row r="180" spans="2:12">
      <c r="D180" s="20" t="s">
        <v>3000</v>
      </c>
      <c r="E180" s="20" t="s">
        <v>217</v>
      </c>
      <c r="F180" s="20" t="s">
        <v>4296</v>
      </c>
      <c r="G180" s="7" t="s">
        <v>4260</v>
      </c>
      <c r="H180" s="11" t="s">
        <v>4299</v>
      </c>
      <c r="J180" s="53"/>
      <c r="K180" s="53"/>
      <c r="L180" s="53"/>
    </row>
    <row r="181" spans="2:12">
      <c r="D181" s="20" t="s">
        <v>3000</v>
      </c>
      <c r="E181" s="20" t="s">
        <v>217</v>
      </c>
      <c r="F181" s="20" t="s">
        <v>4296</v>
      </c>
      <c r="G181" s="7" t="s">
        <v>4260</v>
      </c>
      <c r="H181" s="11" t="s">
        <v>4300</v>
      </c>
      <c r="J181" s="398"/>
      <c r="K181" s="398"/>
      <c r="L181" s="398"/>
    </row>
    <row r="182" spans="2:12">
      <c r="D182" s="20"/>
      <c r="E182" s="20"/>
      <c r="F182" s="20"/>
      <c r="G182" s="7"/>
    </row>
    <row r="183" spans="2:12" ht="13.9">
      <c r="D183" s="20"/>
      <c r="E183" s="20"/>
      <c r="F183" s="20"/>
      <c r="G183" s="7"/>
      <c r="J183" s="190" t="s">
        <v>4269</v>
      </c>
    </row>
    <row r="184" spans="2:12">
      <c r="D184" s="20" t="s">
        <v>3000</v>
      </c>
      <c r="E184" s="20" t="s">
        <v>217</v>
      </c>
      <c r="F184" s="20" t="s">
        <v>4296</v>
      </c>
      <c r="G184" s="7" t="s">
        <v>4260</v>
      </c>
      <c r="H184" s="11" t="s">
        <v>4270</v>
      </c>
      <c r="J184" s="53"/>
    </row>
    <row r="185" spans="2:12">
      <c r="D185" s="20" t="s">
        <v>3000</v>
      </c>
      <c r="E185" s="20" t="s">
        <v>217</v>
      </c>
      <c r="F185" s="20" t="s">
        <v>4296</v>
      </c>
      <c r="G185" s="7" t="s">
        <v>4260</v>
      </c>
      <c r="H185" s="11" t="s">
        <v>4271</v>
      </c>
      <c r="J185" s="53"/>
    </row>
    <row r="186" spans="2:12">
      <c r="D186" s="20" t="s">
        <v>3000</v>
      </c>
      <c r="E186" s="20" t="s">
        <v>217</v>
      </c>
      <c r="F186" s="20" t="s">
        <v>4296</v>
      </c>
      <c r="G186" s="7" t="s">
        <v>4260</v>
      </c>
      <c r="H186" s="11" t="s">
        <v>4272</v>
      </c>
      <c r="J186" s="53"/>
    </row>
    <row r="187" spans="2:12">
      <c r="D187" s="20" t="s">
        <v>3000</v>
      </c>
      <c r="E187" s="20" t="s">
        <v>217</v>
      </c>
      <c r="F187" s="20" t="s">
        <v>4296</v>
      </c>
      <c r="G187" s="7" t="s">
        <v>4260</v>
      </c>
      <c r="H187" s="11" t="s">
        <v>4273</v>
      </c>
      <c r="J187" s="53"/>
    </row>
    <row r="188" spans="2:12">
      <c r="D188" s="20" t="s">
        <v>3000</v>
      </c>
      <c r="E188" s="20" t="s">
        <v>217</v>
      </c>
      <c r="F188" s="20" t="s">
        <v>4296</v>
      </c>
      <c r="G188" s="11" t="s">
        <v>4260</v>
      </c>
      <c r="H188" s="11" t="s">
        <v>4274</v>
      </c>
      <c r="J188" s="53"/>
    </row>
    <row r="190" spans="2:12" s="27" customFormat="1" ht="17.649999999999999">
      <c r="B190" s="28" t="s">
        <v>4301</v>
      </c>
    </row>
    <row r="192" spans="2:12">
      <c r="D192" s="20" t="s">
        <v>3000</v>
      </c>
      <c r="E192" s="20" t="s">
        <v>217</v>
      </c>
      <c r="F192" s="20" t="s">
        <v>4302</v>
      </c>
      <c r="G192" s="7" t="s">
        <v>4260</v>
      </c>
      <c r="H192" s="11" t="s">
        <v>4303</v>
      </c>
      <c r="J192" s="156">
        <f>J194+J195+J200+J201</f>
        <v>0</v>
      </c>
      <c r="L192" s="156">
        <f>L194+L195+L200+L201</f>
        <v>0</v>
      </c>
    </row>
    <row r="194" spans="4:12">
      <c r="D194" s="20" t="s">
        <v>3000</v>
      </c>
      <c r="E194" s="20" t="s">
        <v>217</v>
      </c>
      <c r="F194" s="20" t="s">
        <v>4302</v>
      </c>
      <c r="G194" s="7" t="s">
        <v>4260</v>
      </c>
      <c r="H194" s="11" t="s">
        <v>4304</v>
      </c>
      <c r="J194" s="53"/>
      <c r="K194" s="53"/>
      <c r="L194" s="53"/>
    </row>
    <row r="195" spans="4:12">
      <c r="D195" s="20" t="s">
        <v>3000</v>
      </c>
      <c r="E195" s="20" t="s">
        <v>217</v>
      </c>
      <c r="F195" s="20" t="s">
        <v>4302</v>
      </c>
      <c r="G195" s="7" t="s">
        <v>4260</v>
      </c>
      <c r="H195" s="11" t="s">
        <v>4305</v>
      </c>
      <c r="J195" s="53"/>
      <c r="K195" s="53"/>
      <c r="L195" s="53"/>
    </row>
    <row r="196" spans="4:12">
      <c r="D196" s="20" t="s">
        <v>3000</v>
      </c>
      <c r="E196" s="20" t="s">
        <v>217</v>
      </c>
      <c r="F196" s="20" t="s">
        <v>4302</v>
      </c>
      <c r="G196" s="7" t="s">
        <v>4260</v>
      </c>
      <c r="H196" s="11" t="s">
        <v>4306</v>
      </c>
      <c r="J196" s="53"/>
      <c r="K196" s="53"/>
      <c r="L196" s="53"/>
    </row>
    <row r="197" spans="4:12">
      <c r="D197" s="20" t="s">
        <v>3000</v>
      </c>
      <c r="E197" s="20" t="s">
        <v>217</v>
      </c>
      <c r="F197" s="20" t="s">
        <v>4302</v>
      </c>
      <c r="G197" s="7" t="s">
        <v>4260</v>
      </c>
      <c r="H197" s="11" t="s">
        <v>4307</v>
      </c>
      <c r="J197" s="53"/>
      <c r="K197" s="53"/>
      <c r="L197" s="53"/>
    </row>
    <row r="198" spans="4:12">
      <c r="D198" s="20" t="s">
        <v>3000</v>
      </c>
      <c r="E198" s="20" t="s">
        <v>217</v>
      </c>
      <c r="F198" s="20" t="s">
        <v>4302</v>
      </c>
      <c r="G198" s="7" t="s">
        <v>4260</v>
      </c>
      <c r="H198" s="11" t="s">
        <v>4308</v>
      </c>
      <c r="J198" s="398"/>
      <c r="K198" s="398"/>
      <c r="L198" s="398"/>
    </row>
    <row r="199" spans="4:12">
      <c r="D199" s="20"/>
      <c r="E199" s="20"/>
      <c r="F199" s="20"/>
      <c r="G199" s="7"/>
    </row>
    <row r="200" spans="4:12">
      <c r="D200" s="20" t="s">
        <v>3000</v>
      </c>
      <c r="E200" s="20" t="s">
        <v>217</v>
      </c>
      <c r="F200" s="20" t="s">
        <v>4302</v>
      </c>
      <c r="G200" s="7" t="s">
        <v>4260</v>
      </c>
      <c r="H200" s="11" t="s">
        <v>4309</v>
      </c>
      <c r="J200" s="53"/>
      <c r="L200" s="53"/>
    </row>
    <row r="201" spans="4:12">
      <c r="D201" s="20" t="s">
        <v>3000</v>
      </c>
      <c r="E201" s="20" t="s">
        <v>217</v>
      </c>
      <c r="F201" s="20" t="s">
        <v>4302</v>
      </c>
      <c r="G201" s="7" t="s">
        <v>4260</v>
      </c>
      <c r="H201" s="11" t="s">
        <v>4310</v>
      </c>
      <c r="J201" s="53"/>
      <c r="L201" s="53"/>
    </row>
    <row r="202" spans="4:12">
      <c r="D202" s="20" t="s">
        <v>3000</v>
      </c>
      <c r="E202" s="20" t="s">
        <v>217</v>
      </c>
      <c r="F202" s="20" t="s">
        <v>4302</v>
      </c>
      <c r="G202" s="7" t="s">
        <v>4260</v>
      </c>
      <c r="H202" s="11" t="s">
        <v>4311</v>
      </c>
      <c r="J202" s="53"/>
      <c r="K202" s="53"/>
      <c r="L202" s="53"/>
    </row>
    <row r="203" spans="4:12">
      <c r="D203" s="20" t="s">
        <v>3000</v>
      </c>
      <c r="E203" s="20" t="s">
        <v>217</v>
      </c>
      <c r="F203" s="20" t="s">
        <v>4302</v>
      </c>
      <c r="G203" s="7" t="s">
        <v>4260</v>
      </c>
      <c r="H203" s="11" t="s">
        <v>4312</v>
      </c>
      <c r="J203" s="53"/>
      <c r="L203" s="53"/>
    </row>
    <row r="204" spans="4:12">
      <c r="D204" s="20" t="s">
        <v>3000</v>
      </c>
      <c r="E204" s="20" t="s">
        <v>217</v>
      </c>
      <c r="F204" s="20" t="s">
        <v>4302</v>
      </c>
      <c r="G204" s="7" t="s">
        <v>4260</v>
      </c>
      <c r="H204" s="11" t="s">
        <v>4313</v>
      </c>
      <c r="J204" s="398"/>
      <c r="K204" s="53"/>
      <c r="L204" s="398"/>
    </row>
    <row r="205" spans="4:12">
      <c r="D205" s="20"/>
      <c r="E205" s="20"/>
      <c r="F205" s="20"/>
      <c r="G205" s="7"/>
    </row>
    <row r="206" spans="4:12" ht="13.9">
      <c r="D206" s="20"/>
      <c r="E206" s="20"/>
      <c r="F206" s="20"/>
      <c r="G206" s="7"/>
      <c r="J206" s="190" t="s">
        <v>4269</v>
      </c>
    </row>
    <row r="207" spans="4:12">
      <c r="D207" s="20" t="s">
        <v>3000</v>
      </c>
      <c r="E207" s="20" t="s">
        <v>217</v>
      </c>
      <c r="F207" s="20" t="s">
        <v>4302</v>
      </c>
      <c r="G207" s="7" t="s">
        <v>4260</v>
      </c>
      <c r="H207" s="11" t="s">
        <v>4270</v>
      </c>
      <c r="J207" s="53"/>
    </row>
    <row r="208" spans="4:12">
      <c r="D208" s="20" t="s">
        <v>3000</v>
      </c>
      <c r="E208" s="20" t="s">
        <v>217</v>
      </c>
      <c r="F208" s="20" t="s">
        <v>4302</v>
      </c>
      <c r="G208" s="7" t="s">
        <v>4260</v>
      </c>
      <c r="H208" s="11" t="s">
        <v>4271</v>
      </c>
      <c r="J208" s="53"/>
    </row>
    <row r="209" spans="2:12">
      <c r="D209" s="20" t="s">
        <v>3000</v>
      </c>
      <c r="E209" s="20" t="s">
        <v>217</v>
      </c>
      <c r="F209" s="20" t="s">
        <v>4302</v>
      </c>
      <c r="G209" s="7" t="s">
        <v>4260</v>
      </c>
      <c r="H209" s="11" t="s">
        <v>4272</v>
      </c>
      <c r="J209" s="53"/>
    </row>
    <row r="210" spans="2:12">
      <c r="D210" s="20" t="s">
        <v>3000</v>
      </c>
      <c r="E210" s="20" t="s">
        <v>217</v>
      </c>
      <c r="F210" s="20" t="s">
        <v>4302</v>
      </c>
      <c r="G210" s="7" t="s">
        <v>4260</v>
      </c>
      <c r="H210" s="11" t="s">
        <v>4273</v>
      </c>
      <c r="J210" s="53"/>
    </row>
    <row r="211" spans="2:12">
      <c r="D211" s="11" t="s">
        <v>3000</v>
      </c>
      <c r="E211" s="11" t="s">
        <v>217</v>
      </c>
      <c r="F211" s="11" t="s">
        <v>4302</v>
      </c>
      <c r="G211" s="11" t="s">
        <v>4260</v>
      </c>
      <c r="H211" s="11" t="s">
        <v>4274</v>
      </c>
      <c r="J211" s="53"/>
    </row>
    <row r="213" spans="2:12" s="27" customFormat="1" ht="17.649999999999999">
      <c r="B213" s="28" t="s">
        <v>4314</v>
      </c>
    </row>
    <row r="215" spans="2:12">
      <c r="D215" s="20" t="s">
        <v>3000</v>
      </c>
      <c r="E215" s="20" t="s">
        <v>217</v>
      </c>
      <c r="F215" s="20" t="s">
        <v>4315</v>
      </c>
      <c r="G215" s="7" t="s">
        <v>4260</v>
      </c>
      <c r="H215" s="11" t="s">
        <v>4316</v>
      </c>
      <c r="J215" s="156">
        <f>J216+J217</f>
        <v>0</v>
      </c>
      <c r="L215" s="156">
        <f>L216+L217</f>
        <v>0</v>
      </c>
    </row>
    <row r="216" spans="2:12">
      <c r="D216" s="20" t="s">
        <v>3000</v>
      </c>
      <c r="E216" s="20" t="s">
        <v>217</v>
      </c>
      <c r="F216" s="20" t="s">
        <v>4315</v>
      </c>
      <c r="G216" s="7" t="s">
        <v>4260</v>
      </c>
      <c r="H216" s="11" t="s">
        <v>4317</v>
      </c>
      <c r="J216" s="445"/>
      <c r="L216" s="1258"/>
    </row>
    <row r="217" spans="2:12">
      <c r="D217" s="20" t="s">
        <v>3000</v>
      </c>
      <c r="E217" s="20" t="s">
        <v>217</v>
      </c>
      <c r="F217" s="20" t="s">
        <v>4315</v>
      </c>
      <c r="G217" s="7" t="s">
        <v>4260</v>
      </c>
      <c r="H217" s="11" t="s">
        <v>4318</v>
      </c>
      <c r="J217" s="445"/>
      <c r="L217" s="445"/>
    </row>
    <row r="218" spans="2:12">
      <c r="D218" s="20" t="s">
        <v>3000</v>
      </c>
      <c r="E218" s="20" t="s">
        <v>217</v>
      </c>
      <c r="F218" s="20" t="s">
        <v>4315</v>
      </c>
      <c r="G218" s="7" t="s">
        <v>4260</v>
      </c>
      <c r="H218" s="11" t="s">
        <v>4319</v>
      </c>
      <c r="J218" s="445"/>
      <c r="K218" s="445"/>
      <c r="L218" s="445"/>
    </row>
    <row r="219" spans="2:12">
      <c r="D219" s="20" t="s">
        <v>3000</v>
      </c>
      <c r="E219" s="20" t="s">
        <v>217</v>
      </c>
      <c r="F219" s="20" t="s">
        <v>4315</v>
      </c>
      <c r="G219" s="7" t="s">
        <v>4260</v>
      </c>
      <c r="H219" s="11" t="s">
        <v>4320</v>
      </c>
      <c r="J219" s="445"/>
      <c r="L219" s="445"/>
    </row>
    <row r="220" spans="2:12">
      <c r="D220" s="20" t="s">
        <v>3000</v>
      </c>
      <c r="E220" s="20" t="s">
        <v>217</v>
      </c>
      <c r="F220" s="20" t="s">
        <v>4315</v>
      </c>
      <c r="G220" s="7" t="s">
        <v>4260</v>
      </c>
      <c r="H220" s="11" t="s">
        <v>4321</v>
      </c>
      <c r="J220" s="1131"/>
      <c r="K220" s="1131"/>
      <c r="L220" s="1131"/>
    </row>
    <row r="222" spans="2:12" s="27" customFormat="1" ht="17.649999999999999">
      <c r="B222" s="28" t="s">
        <v>4322</v>
      </c>
    </row>
    <row r="224" spans="2:12">
      <c r="D224" s="20" t="s">
        <v>3000</v>
      </c>
      <c r="E224" s="20" t="s">
        <v>217</v>
      </c>
      <c r="F224" s="20" t="s">
        <v>4323</v>
      </c>
      <c r="G224" s="7" t="s">
        <v>4260</v>
      </c>
      <c r="H224" s="11" t="s">
        <v>4316</v>
      </c>
      <c r="J224" s="156">
        <f>J225+J226</f>
        <v>0</v>
      </c>
      <c r="L224" s="156">
        <f>L225+L226</f>
        <v>0</v>
      </c>
    </row>
    <row r="225" spans="2:13">
      <c r="D225" s="20" t="s">
        <v>3000</v>
      </c>
      <c r="E225" s="20" t="s">
        <v>217</v>
      </c>
      <c r="F225" s="20" t="s">
        <v>4323</v>
      </c>
      <c r="G225" s="7" t="s">
        <v>4260</v>
      </c>
      <c r="H225" s="11" t="s">
        <v>4324</v>
      </c>
      <c r="J225" s="445"/>
      <c r="L225" s="1258"/>
    </row>
    <row r="226" spans="2:13">
      <c r="D226" s="20" t="s">
        <v>3000</v>
      </c>
      <c r="E226" s="20" t="s">
        <v>217</v>
      </c>
      <c r="F226" s="20" t="s">
        <v>4323</v>
      </c>
      <c r="G226" s="7" t="s">
        <v>4260</v>
      </c>
      <c r="H226" s="11" t="s">
        <v>4325</v>
      </c>
      <c r="J226" s="445"/>
      <c r="L226" s="445"/>
    </row>
    <row r="227" spans="2:13">
      <c r="D227" s="20" t="s">
        <v>3000</v>
      </c>
      <c r="E227" s="20" t="s">
        <v>217</v>
      </c>
      <c r="F227" s="20" t="s">
        <v>4323</v>
      </c>
      <c r="G227" s="7" t="s">
        <v>4260</v>
      </c>
      <c r="H227" s="11" t="s">
        <v>4326</v>
      </c>
      <c r="J227" s="445"/>
      <c r="K227" s="445"/>
      <c r="L227" s="445"/>
    </row>
    <row r="228" spans="2:13">
      <c r="D228" s="20" t="s">
        <v>3000</v>
      </c>
      <c r="E228" s="20" t="s">
        <v>217</v>
      </c>
      <c r="F228" s="20" t="s">
        <v>4323</v>
      </c>
      <c r="G228" s="7" t="s">
        <v>4260</v>
      </c>
      <c r="H228" s="11" t="s">
        <v>4327</v>
      </c>
      <c r="J228" s="445"/>
      <c r="L228" s="445"/>
    </row>
    <row r="229" spans="2:13">
      <c r="D229" s="20" t="s">
        <v>3000</v>
      </c>
      <c r="E229" s="20" t="s">
        <v>217</v>
      </c>
      <c r="F229" s="20" t="s">
        <v>4323</v>
      </c>
      <c r="G229" s="7" t="s">
        <v>4260</v>
      </c>
      <c r="H229" s="11" t="s">
        <v>4328</v>
      </c>
      <c r="J229" s="1131"/>
      <c r="K229" s="1131"/>
      <c r="L229" s="1131"/>
    </row>
    <row r="231" spans="2:13" s="27" customFormat="1" ht="17.649999999999999">
      <c r="B231" s="28" t="s">
        <v>4329</v>
      </c>
    </row>
    <row r="233" spans="2:13" ht="13.9">
      <c r="B233" s="12"/>
      <c r="C233" s="34" t="s">
        <v>4330</v>
      </c>
      <c r="D233" s="34"/>
      <c r="E233" s="34"/>
      <c r="F233" s="34"/>
      <c r="G233" s="33"/>
      <c r="H233" s="33"/>
      <c r="I233" s="33"/>
      <c r="J233" s="33"/>
      <c r="K233" s="33"/>
      <c r="L233" s="33"/>
      <c r="M233" s="33"/>
    </row>
    <row r="235" spans="2:13">
      <c r="D235" s="20" t="s">
        <v>3000</v>
      </c>
      <c r="E235" s="20" t="s">
        <v>217</v>
      </c>
      <c r="F235" s="20" t="s">
        <v>4331</v>
      </c>
      <c r="G235" s="7" t="s">
        <v>4260</v>
      </c>
      <c r="H235" s="11" t="s">
        <v>4332</v>
      </c>
      <c r="J235" s="1418"/>
      <c r="K235" s="1419"/>
      <c r="L235" s="1418"/>
    </row>
    <row r="236" spans="2:13">
      <c r="D236" s="20" t="s">
        <v>3000</v>
      </c>
      <c r="E236" s="20" t="s">
        <v>217</v>
      </c>
      <c r="F236" s="20" t="s">
        <v>4331</v>
      </c>
      <c r="G236" s="7" t="s">
        <v>4260</v>
      </c>
      <c r="H236" s="11" t="s">
        <v>4333</v>
      </c>
      <c r="J236" s="1418"/>
      <c r="K236" s="1419"/>
      <c r="L236" s="1418"/>
    </row>
    <row r="237" spans="2:13">
      <c r="D237" s="20" t="s">
        <v>3000</v>
      </c>
      <c r="E237" s="20" t="s">
        <v>217</v>
      </c>
      <c r="F237" s="20" t="s">
        <v>4331</v>
      </c>
      <c r="G237" s="7" t="s">
        <v>4260</v>
      </c>
      <c r="H237" s="11" t="s">
        <v>4334</v>
      </c>
      <c r="J237" s="1418"/>
      <c r="K237" s="1418"/>
      <c r="L237" s="1418"/>
    </row>
    <row r="238" spans="2:13">
      <c r="D238" s="20" t="s">
        <v>3000</v>
      </c>
      <c r="E238" s="20" t="s">
        <v>217</v>
      </c>
      <c r="F238" s="20" t="s">
        <v>4331</v>
      </c>
      <c r="G238" s="7" t="s">
        <v>4260</v>
      </c>
      <c r="H238" s="11" t="s">
        <v>4335</v>
      </c>
      <c r="J238" s="1418"/>
      <c r="K238" s="1419"/>
      <c r="L238" s="1418"/>
    </row>
    <row r="239" spans="2:13">
      <c r="D239" s="20" t="s">
        <v>3000</v>
      </c>
      <c r="E239" s="20" t="s">
        <v>217</v>
      </c>
      <c r="F239" s="20" t="s">
        <v>4331</v>
      </c>
      <c r="G239" s="7" t="s">
        <v>4260</v>
      </c>
      <c r="H239" s="11" t="s">
        <v>4336</v>
      </c>
      <c r="J239" s="1131"/>
      <c r="K239" s="1131"/>
      <c r="L239" s="1131"/>
    </row>
    <row r="241" spans="3:13" ht="13.9">
      <c r="C241" s="34" t="s">
        <v>4337</v>
      </c>
      <c r="D241" s="34"/>
      <c r="E241" s="34"/>
      <c r="F241" s="34"/>
      <c r="G241" s="33"/>
      <c r="H241" s="33"/>
      <c r="I241" s="33"/>
      <c r="J241" s="33"/>
      <c r="K241" s="33"/>
      <c r="L241" s="33"/>
      <c r="M241" s="33"/>
    </row>
    <row r="243" spans="3:13">
      <c r="D243" s="20" t="s">
        <v>3000</v>
      </c>
      <c r="E243" s="20" t="s">
        <v>217</v>
      </c>
      <c r="F243" s="20" t="s">
        <v>4331</v>
      </c>
      <c r="G243" s="7" t="s">
        <v>4260</v>
      </c>
      <c r="H243" s="11" t="s">
        <v>4338</v>
      </c>
      <c r="J243" s="445"/>
      <c r="L243" s="445"/>
    </row>
    <row r="244" spans="3:13">
      <c r="D244" s="20" t="s">
        <v>3000</v>
      </c>
      <c r="E244" s="20" t="s">
        <v>217</v>
      </c>
      <c r="F244" s="20" t="s">
        <v>4331</v>
      </c>
      <c r="G244" s="7" t="s">
        <v>4260</v>
      </c>
      <c r="H244" s="11" t="s">
        <v>4339</v>
      </c>
      <c r="J244" s="445"/>
      <c r="L244" s="445"/>
    </row>
    <row r="245" spans="3:13">
      <c r="D245" s="20" t="s">
        <v>3000</v>
      </c>
      <c r="E245" s="20" t="s">
        <v>217</v>
      </c>
      <c r="F245" s="20" t="s">
        <v>4331</v>
      </c>
      <c r="G245" s="7" t="s">
        <v>4260</v>
      </c>
      <c r="H245" s="11" t="s">
        <v>4340</v>
      </c>
      <c r="J245" s="445"/>
      <c r="K245" s="445"/>
      <c r="L245" s="445"/>
    </row>
    <row r="246" spans="3:13">
      <c r="D246" s="20" t="s">
        <v>3000</v>
      </c>
      <c r="E246" s="20" t="s">
        <v>217</v>
      </c>
      <c r="F246" s="20" t="s">
        <v>4331</v>
      </c>
      <c r="G246" s="7" t="s">
        <v>4260</v>
      </c>
      <c r="H246" s="11" t="s">
        <v>4341</v>
      </c>
      <c r="J246" s="445"/>
      <c r="L246" s="445"/>
    </row>
    <row r="247" spans="3:13">
      <c r="D247" s="20" t="s">
        <v>3000</v>
      </c>
      <c r="E247" s="20" t="s">
        <v>217</v>
      </c>
      <c r="F247" s="20" t="s">
        <v>4331</v>
      </c>
      <c r="G247" s="7" t="s">
        <v>4260</v>
      </c>
      <c r="H247" s="11" t="s">
        <v>4342</v>
      </c>
      <c r="J247" s="1131"/>
      <c r="K247" s="1131"/>
      <c r="L247" s="1131"/>
    </row>
    <row r="249" spans="3:13" ht="13.9">
      <c r="C249" s="34" t="s">
        <v>4343</v>
      </c>
      <c r="D249" s="34"/>
      <c r="E249" s="34"/>
      <c r="F249" s="34"/>
      <c r="G249" s="33"/>
      <c r="H249" s="33"/>
      <c r="I249" s="33"/>
      <c r="J249" s="33"/>
      <c r="K249" s="33"/>
      <c r="L249" s="33"/>
      <c r="M249" s="33"/>
    </row>
    <row r="251" spans="3:13">
      <c r="D251" s="20" t="s">
        <v>3000</v>
      </c>
      <c r="E251" s="20" t="s">
        <v>217</v>
      </c>
      <c r="F251" s="20" t="s">
        <v>4331</v>
      </c>
      <c r="G251" s="7" t="s">
        <v>4260</v>
      </c>
      <c r="H251" s="11" t="s">
        <v>4344</v>
      </c>
      <c r="J251" s="445"/>
      <c r="L251" s="445"/>
    </row>
    <row r="252" spans="3:13">
      <c r="D252" s="20" t="s">
        <v>3000</v>
      </c>
      <c r="E252" s="20" t="s">
        <v>217</v>
      </c>
      <c r="F252" s="20" t="s">
        <v>4331</v>
      </c>
      <c r="G252" s="7" t="s">
        <v>4260</v>
      </c>
      <c r="H252" s="11" t="s">
        <v>4345</v>
      </c>
      <c r="J252" s="445"/>
      <c r="L252" s="445"/>
    </row>
    <row r="253" spans="3:13">
      <c r="D253" s="20" t="s">
        <v>3000</v>
      </c>
      <c r="E253" s="20" t="s">
        <v>217</v>
      </c>
      <c r="F253" s="20" t="s">
        <v>4331</v>
      </c>
      <c r="G253" s="7" t="s">
        <v>4260</v>
      </c>
      <c r="H253" s="11" t="s">
        <v>4346</v>
      </c>
      <c r="J253" s="445"/>
      <c r="K253" s="445"/>
      <c r="L253" s="445"/>
    </row>
    <row r="254" spans="3:13">
      <c r="D254" s="20" t="s">
        <v>3000</v>
      </c>
      <c r="E254" s="20" t="s">
        <v>217</v>
      </c>
      <c r="F254" s="20" t="s">
        <v>4331</v>
      </c>
      <c r="G254" s="7" t="s">
        <v>4260</v>
      </c>
      <c r="H254" s="11" t="s">
        <v>4341</v>
      </c>
      <c r="J254" s="445"/>
      <c r="L254" s="445"/>
    </row>
    <row r="255" spans="3:13">
      <c r="D255" s="20" t="s">
        <v>3000</v>
      </c>
      <c r="E255" s="20" t="s">
        <v>217</v>
      </c>
      <c r="F255" s="20" t="s">
        <v>4331</v>
      </c>
      <c r="G255" s="7" t="s">
        <v>4260</v>
      </c>
      <c r="H255" s="11" t="s">
        <v>4347</v>
      </c>
      <c r="J255" s="1131"/>
      <c r="K255" s="1131"/>
      <c r="L255" s="1131"/>
    </row>
    <row r="257" spans="3:13" ht="13.9">
      <c r="C257" s="34" t="s">
        <v>4348</v>
      </c>
      <c r="D257" s="34"/>
      <c r="E257" s="34"/>
      <c r="F257" s="34"/>
      <c r="G257" s="33"/>
      <c r="H257" s="33"/>
      <c r="I257" s="33"/>
      <c r="J257" s="33"/>
      <c r="K257" s="33"/>
      <c r="L257" s="33"/>
      <c r="M257" s="33"/>
    </row>
    <row r="259" spans="3:13">
      <c r="D259" s="20" t="s">
        <v>3000</v>
      </c>
      <c r="E259" s="20" t="s">
        <v>217</v>
      </c>
      <c r="F259" s="20" t="s">
        <v>4331</v>
      </c>
      <c r="G259" s="7" t="s">
        <v>4260</v>
      </c>
      <c r="H259" s="11" t="s">
        <v>4349</v>
      </c>
      <c r="J259" s="445"/>
      <c r="L259" s="445"/>
    </row>
    <row r="260" spans="3:13">
      <c r="D260" s="20" t="s">
        <v>3000</v>
      </c>
      <c r="E260" s="20" t="s">
        <v>217</v>
      </c>
      <c r="F260" s="20" t="s">
        <v>4331</v>
      </c>
      <c r="G260" s="7" t="s">
        <v>4260</v>
      </c>
      <c r="H260" s="11" t="s">
        <v>4350</v>
      </c>
      <c r="J260" s="445"/>
      <c r="L260" s="445"/>
    </row>
    <row r="261" spans="3:13">
      <c r="D261" s="20" t="s">
        <v>3000</v>
      </c>
      <c r="E261" s="20" t="s">
        <v>217</v>
      </c>
      <c r="F261" s="20" t="s">
        <v>4331</v>
      </c>
      <c r="G261" s="7" t="s">
        <v>4260</v>
      </c>
      <c r="H261" s="11" t="s">
        <v>4351</v>
      </c>
      <c r="J261" s="445"/>
      <c r="K261" s="445"/>
      <c r="L261" s="445"/>
    </row>
    <row r="262" spans="3:13">
      <c r="D262" s="20" t="s">
        <v>3000</v>
      </c>
      <c r="E262" s="20" t="s">
        <v>217</v>
      </c>
      <c r="F262" s="20" t="s">
        <v>4331</v>
      </c>
      <c r="G262" s="7" t="s">
        <v>4260</v>
      </c>
      <c r="H262" s="11" t="s">
        <v>4352</v>
      </c>
      <c r="J262" s="445"/>
      <c r="L262" s="445"/>
    </row>
    <row r="263" spans="3:13">
      <c r="D263" s="20" t="s">
        <v>3000</v>
      </c>
      <c r="E263" s="20" t="s">
        <v>217</v>
      </c>
      <c r="F263" s="20" t="s">
        <v>4331</v>
      </c>
      <c r="G263" s="7" t="s">
        <v>4260</v>
      </c>
      <c r="H263" s="11" t="s">
        <v>4353</v>
      </c>
      <c r="J263" s="1131"/>
      <c r="K263" s="1131"/>
      <c r="L263" s="1131"/>
    </row>
    <row r="265" spans="3:13" ht="13.9">
      <c r="C265" s="34" t="s">
        <v>4354</v>
      </c>
      <c r="D265" s="34"/>
      <c r="E265" s="34"/>
      <c r="F265" s="34"/>
      <c r="G265" s="33"/>
      <c r="H265" s="33"/>
      <c r="I265" s="33"/>
      <c r="J265" s="33"/>
      <c r="K265" s="33"/>
      <c r="L265" s="33"/>
      <c r="M265" s="33"/>
    </row>
    <row r="267" spans="3:13">
      <c r="D267" s="20" t="s">
        <v>3000</v>
      </c>
      <c r="E267" s="20" t="s">
        <v>217</v>
      </c>
      <c r="F267" s="20" t="s">
        <v>4331</v>
      </c>
      <c r="G267" s="7" t="s">
        <v>4260</v>
      </c>
      <c r="H267" s="11" t="s">
        <v>4355</v>
      </c>
      <c r="J267" s="445"/>
      <c r="L267" s="445"/>
    </row>
    <row r="268" spans="3:13">
      <c r="D268" s="20" t="s">
        <v>3000</v>
      </c>
      <c r="E268" s="20" t="s">
        <v>217</v>
      </c>
      <c r="F268" s="20" t="s">
        <v>4331</v>
      </c>
      <c r="G268" s="7" t="s">
        <v>4260</v>
      </c>
      <c r="H268" s="11" t="s">
        <v>4356</v>
      </c>
      <c r="J268" s="445"/>
      <c r="L268" s="445"/>
    </row>
    <row r="269" spans="3:13">
      <c r="D269" s="20" t="s">
        <v>3000</v>
      </c>
      <c r="E269" s="20" t="s">
        <v>217</v>
      </c>
      <c r="F269" s="20" t="s">
        <v>4331</v>
      </c>
      <c r="G269" s="7" t="s">
        <v>4260</v>
      </c>
      <c r="H269" s="11" t="s">
        <v>4357</v>
      </c>
      <c r="J269" s="445"/>
      <c r="K269" s="445"/>
      <c r="L269" s="445"/>
    </row>
    <row r="270" spans="3:13">
      <c r="D270" s="20" t="s">
        <v>3000</v>
      </c>
      <c r="E270" s="20" t="s">
        <v>217</v>
      </c>
      <c r="F270" s="20" t="s">
        <v>4331</v>
      </c>
      <c r="G270" s="7" t="s">
        <v>4260</v>
      </c>
      <c r="H270" s="11" t="s">
        <v>4358</v>
      </c>
      <c r="J270" s="445"/>
      <c r="L270" s="445"/>
    </row>
    <row r="271" spans="3:13">
      <c r="D271" s="20" t="s">
        <v>3000</v>
      </c>
      <c r="E271" s="20" t="s">
        <v>217</v>
      </c>
      <c r="F271" s="20" t="s">
        <v>4331</v>
      </c>
      <c r="G271" s="7" t="s">
        <v>4260</v>
      </c>
      <c r="H271" s="11" t="s">
        <v>4359</v>
      </c>
      <c r="J271" s="1131"/>
      <c r="K271" s="1131"/>
      <c r="L271" s="1131"/>
    </row>
    <row r="273" spans="2:13" ht="13.9">
      <c r="B273" s="12"/>
      <c r="C273" s="34" t="s">
        <v>4360</v>
      </c>
      <c r="D273" s="34"/>
      <c r="E273" s="34"/>
      <c r="F273" s="34"/>
      <c r="G273" s="33"/>
      <c r="H273" s="33"/>
      <c r="I273" s="33"/>
      <c r="J273" s="33"/>
      <c r="K273" s="33"/>
      <c r="L273" s="33"/>
      <c r="M273" s="33"/>
    </row>
    <row r="275" spans="2:13">
      <c r="D275" s="20" t="s">
        <v>3000</v>
      </c>
      <c r="E275" s="20" t="s">
        <v>217</v>
      </c>
      <c r="F275" s="20" t="s">
        <v>4331</v>
      </c>
      <c r="G275" s="7" t="s">
        <v>4260</v>
      </c>
      <c r="H275" s="11" t="s">
        <v>4361</v>
      </c>
      <c r="J275" s="156">
        <f>J276+J277</f>
        <v>0</v>
      </c>
    </row>
    <row r="276" spans="2:13">
      <c r="D276" s="20" t="s">
        <v>3000</v>
      </c>
      <c r="E276" s="20" t="s">
        <v>217</v>
      </c>
      <c r="F276" s="20" t="s">
        <v>4331</v>
      </c>
      <c r="G276" s="7" t="s">
        <v>4260</v>
      </c>
      <c r="H276" s="11" t="s">
        <v>4362</v>
      </c>
      <c r="J276" s="156">
        <f>J235+J243+J251+J259+J267+L235+L243+L251+L259+L267</f>
        <v>0</v>
      </c>
    </row>
    <row r="277" spans="2:13">
      <c r="D277" s="20" t="s">
        <v>3000</v>
      </c>
      <c r="E277" s="20" t="s">
        <v>217</v>
      </c>
      <c r="F277" s="20" t="s">
        <v>4331</v>
      </c>
      <c r="G277" s="7" t="s">
        <v>4260</v>
      </c>
      <c r="H277" s="11" t="s">
        <v>4363</v>
      </c>
      <c r="J277" s="156">
        <f>J236+J244+J252+J260+J268+L236+L244+L252+L260+L268</f>
        <v>0</v>
      </c>
    </row>
    <row r="278" spans="2:13">
      <c r="D278" s="20" t="s">
        <v>3000</v>
      </c>
      <c r="E278" s="20" t="s">
        <v>217</v>
      </c>
      <c r="F278" s="20" t="s">
        <v>4331</v>
      </c>
      <c r="G278" s="7" t="s">
        <v>4260</v>
      </c>
      <c r="H278" s="11" t="s">
        <v>4364</v>
      </c>
      <c r="J278" s="156">
        <f>J237+J245+J253+J261+J269</f>
        <v>0</v>
      </c>
      <c r="K278" s="445"/>
      <c r="L278" s="156">
        <f t="shared" ref="L278" si="0">L237+L245+L253+L261+L269</f>
        <v>0</v>
      </c>
    </row>
    <row r="279" spans="2:13">
      <c r="D279" s="20" t="s">
        <v>3000</v>
      </c>
      <c r="E279" s="20" t="s">
        <v>217</v>
      </c>
      <c r="F279" s="20" t="s">
        <v>4331</v>
      </c>
      <c r="G279" s="7" t="s">
        <v>4260</v>
      </c>
      <c r="H279" s="11" t="s">
        <v>4365</v>
      </c>
      <c r="J279" s="156">
        <f>J238+J246+J254+J262+J270</f>
        <v>0</v>
      </c>
    </row>
    <row r="280" spans="2:13">
      <c r="D280" s="20" t="s">
        <v>3000</v>
      </c>
      <c r="E280" s="20" t="s">
        <v>217</v>
      </c>
      <c r="F280" s="20" t="s">
        <v>4331</v>
      </c>
      <c r="G280" s="7" t="s">
        <v>4260</v>
      </c>
      <c r="H280" s="11" t="s">
        <v>4366</v>
      </c>
      <c r="J280" s="156">
        <f>J239+J247+J255+J263+J271</f>
        <v>0</v>
      </c>
      <c r="K280" s="1131"/>
      <c r="L280" s="156">
        <f t="shared" ref="L280" si="1">L239+L247+L255+L263+L271</f>
        <v>0</v>
      </c>
    </row>
    <row r="282" spans="2:13" s="27" customFormat="1" ht="17.649999999999999">
      <c r="B282" s="28" t="s">
        <v>4367</v>
      </c>
    </row>
    <row r="284" spans="2:13" ht="13.9">
      <c r="B284" s="12"/>
      <c r="C284" s="34" t="s">
        <v>429</v>
      </c>
      <c r="D284" s="34"/>
      <c r="E284" s="34"/>
      <c r="F284" s="34"/>
      <c r="G284" s="33"/>
      <c r="H284" s="33"/>
      <c r="I284" s="33"/>
      <c r="J284" s="33"/>
      <c r="K284" s="33"/>
      <c r="L284" s="33"/>
      <c r="M284" s="33"/>
    </row>
    <row r="286" spans="2:13">
      <c r="D286" s="20" t="s">
        <v>3000</v>
      </c>
      <c r="E286" s="20" t="s">
        <v>217</v>
      </c>
      <c r="F286" s="20" t="s">
        <v>4368</v>
      </c>
      <c r="G286" s="7" t="s">
        <v>4369</v>
      </c>
      <c r="H286" s="11" t="s">
        <v>4370</v>
      </c>
      <c r="I286" s="11" t="s">
        <v>429</v>
      </c>
      <c r="J286" s="53"/>
    </row>
    <row r="287" spans="2:13">
      <c r="D287" s="20" t="s">
        <v>3000</v>
      </c>
      <c r="E287" s="20" t="s">
        <v>217</v>
      </c>
      <c r="F287" s="20" t="s">
        <v>4368</v>
      </c>
      <c r="G287" s="7" t="s">
        <v>4369</v>
      </c>
      <c r="H287" s="11" t="s">
        <v>4371</v>
      </c>
      <c r="I287" s="11" t="s">
        <v>429</v>
      </c>
      <c r="J287" s="53"/>
    </row>
    <row r="288" spans="2:13">
      <c r="D288" s="20" t="s">
        <v>3000</v>
      </c>
      <c r="E288" s="20" t="s">
        <v>217</v>
      </c>
      <c r="F288" s="20" t="s">
        <v>4368</v>
      </c>
      <c r="G288" s="7" t="s">
        <v>4369</v>
      </c>
      <c r="H288" s="11" t="s">
        <v>4372</v>
      </c>
      <c r="I288" s="11" t="s">
        <v>429</v>
      </c>
      <c r="J288" s="53"/>
      <c r="K288" s="53"/>
    </row>
    <row r="289" spans="3:13">
      <c r="D289" s="20" t="s">
        <v>3000</v>
      </c>
      <c r="E289" s="20" t="s">
        <v>217</v>
      </c>
      <c r="F289" s="20" t="s">
        <v>4368</v>
      </c>
      <c r="G289" s="7" t="s">
        <v>4369</v>
      </c>
      <c r="H289" s="11" t="s">
        <v>4373</v>
      </c>
      <c r="I289" s="11" t="s">
        <v>429</v>
      </c>
      <c r="J289" s="398"/>
      <c r="K289" s="398"/>
    </row>
    <row r="290" spans="3:13">
      <c r="D290" s="20" t="s">
        <v>3000</v>
      </c>
      <c r="E290" s="20" t="s">
        <v>217</v>
      </c>
      <c r="F290" s="20" t="s">
        <v>4368</v>
      </c>
      <c r="G290" s="7" t="s">
        <v>4369</v>
      </c>
      <c r="H290" s="11" t="s">
        <v>4374</v>
      </c>
      <c r="I290" s="11" t="s">
        <v>429</v>
      </c>
      <c r="J290" s="396">
        <f>IFERROR(1-(J287/J286),0)</f>
        <v>0</v>
      </c>
    </row>
    <row r="292" spans="3:13" ht="13.9">
      <c r="C292" s="34" t="s">
        <v>3010</v>
      </c>
      <c r="D292" s="34"/>
      <c r="E292" s="34"/>
      <c r="F292" s="34"/>
      <c r="G292" s="33"/>
      <c r="H292" s="33"/>
      <c r="I292" s="33"/>
      <c r="J292" s="33"/>
      <c r="K292" s="33"/>
      <c r="L292" s="33"/>
      <c r="M292" s="33"/>
    </row>
    <row r="294" spans="3:13">
      <c r="D294" s="20" t="s">
        <v>3000</v>
      </c>
      <c r="E294" s="20" t="s">
        <v>217</v>
      </c>
      <c r="F294" s="20" t="s">
        <v>4368</v>
      </c>
      <c r="G294" s="7" t="s">
        <v>4369</v>
      </c>
      <c r="H294" s="11" t="s">
        <v>4370</v>
      </c>
      <c r="I294" s="11" t="s">
        <v>3010</v>
      </c>
      <c r="J294" s="53"/>
    </row>
    <row r="295" spans="3:13">
      <c r="D295" s="20" t="s">
        <v>3000</v>
      </c>
      <c r="E295" s="20" t="s">
        <v>217</v>
      </c>
      <c r="F295" s="20" t="s">
        <v>4368</v>
      </c>
      <c r="G295" s="7" t="s">
        <v>4369</v>
      </c>
      <c r="H295" s="11" t="s">
        <v>4371</v>
      </c>
      <c r="I295" s="11" t="s">
        <v>3010</v>
      </c>
      <c r="J295" s="53"/>
    </row>
    <row r="296" spans="3:13">
      <c r="D296" s="20" t="s">
        <v>3000</v>
      </c>
      <c r="E296" s="20" t="s">
        <v>217</v>
      </c>
      <c r="F296" s="20" t="s">
        <v>4368</v>
      </c>
      <c r="G296" s="7" t="s">
        <v>4369</v>
      </c>
      <c r="H296" s="11" t="s">
        <v>4372</v>
      </c>
      <c r="I296" s="11" t="s">
        <v>3010</v>
      </c>
      <c r="J296" s="53"/>
      <c r="K296" s="53"/>
    </row>
    <row r="297" spans="3:13">
      <c r="D297" s="20" t="s">
        <v>3000</v>
      </c>
      <c r="E297" s="20" t="s">
        <v>217</v>
      </c>
      <c r="F297" s="20" t="s">
        <v>4368</v>
      </c>
      <c r="G297" s="7" t="s">
        <v>4369</v>
      </c>
      <c r="H297" s="11" t="s">
        <v>4373</v>
      </c>
      <c r="I297" s="11" t="s">
        <v>3010</v>
      </c>
      <c r="J297" s="398"/>
      <c r="K297" s="398"/>
    </row>
    <row r="298" spans="3:13">
      <c r="D298" s="20" t="s">
        <v>3000</v>
      </c>
      <c r="E298" s="20" t="s">
        <v>217</v>
      </c>
      <c r="F298" s="20" t="s">
        <v>4368</v>
      </c>
      <c r="G298" s="7" t="s">
        <v>4369</v>
      </c>
      <c r="H298" s="11" t="s">
        <v>4375</v>
      </c>
      <c r="I298" s="11" t="s">
        <v>3010</v>
      </c>
      <c r="J298" s="396">
        <f>IFERROR(1-(J295/J294),0)</f>
        <v>0</v>
      </c>
    </row>
    <row r="300" spans="3:13" ht="13.9">
      <c r="C300" s="34" t="s">
        <v>4195</v>
      </c>
      <c r="D300" s="34"/>
      <c r="E300" s="34"/>
      <c r="F300" s="34"/>
      <c r="G300" s="33"/>
      <c r="H300" s="33"/>
      <c r="I300" s="33"/>
      <c r="J300" s="33"/>
      <c r="K300" s="33"/>
      <c r="L300" s="33"/>
      <c r="M300" s="33"/>
    </row>
    <row r="302" spans="3:13">
      <c r="D302" s="20" t="s">
        <v>3000</v>
      </c>
      <c r="E302" s="20" t="s">
        <v>217</v>
      </c>
      <c r="F302" s="20" t="s">
        <v>4368</v>
      </c>
      <c r="G302" s="7" t="s">
        <v>4369</v>
      </c>
      <c r="H302" s="11" t="s">
        <v>4376</v>
      </c>
      <c r="J302" s="156">
        <f>J289+J297</f>
        <v>0</v>
      </c>
      <c r="K302" s="156">
        <f>K289+K297</f>
        <v>0</v>
      </c>
    </row>
    <row r="303" spans="3:13">
      <c r="D303" s="20" t="s">
        <v>3000</v>
      </c>
      <c r="E303" s="20" t="s">
        <v>217</v>
      </c>
      <c r="F303" s="20" t="s">
        <v>4368</v>
      </c>
      <c r="G303" s="7" t="s">
        <v>4369</v>
      </c>
      <c r="H303" s="11" t="s">
        <v>4377</v>
      </c>
      <c r="J303" s="396">
        <f>IFERROR(1-(J287+J295)/(J286+J294),0)</f>
        <v>0</v>
      </c>
    </row>
    <row r="305" spans="2:11" s="27" customFormat="1" ht="17.649999999999999">
      <c r="B305" s="28" t="s">
        <v>4378</v>
      </c>
    </row>
    <row r="307" spans="2:11">
      <c r="D307" s="20" t="s">
        <v>3000</v>
      </c>
      <c r="E307" s="20" t="s">
        <v>217</v>
      </c>
      <c r="F307" s="20" t="s">
        <v>4379</v>
      </c>
      <c r="G307" s="7" t="s">
        <v>4380</v>
      </c>
      <c r="H307" s="11" t="s">
        <v>4381</v>
      </c>
      <c r="J307" s="53"/>
    </row>
    <row r="308" spans="2:11">
      <c r="D308" s="20" t="s">
        <v>3000</v>
      </c>
      <c r="E308" s="20" t="s">
        <v>217</v>
      </c>
      <c r="F308" s="20" t="s">
        <v>4379</v>
      </c>
      <c r="G308" s="7" t="s">
        <v>4380</v>
      </c>
      <c r="H308" s="11" t="s">
        <v>4382</v>
      </c>
      <c r="J308" s="53"/>
    </row>
    <row r="309" spans="2:11">
      <c r="D309" s="20" t="s">
        <v>3000</v>
      </c>
      <c r="E309" s="20" t="s">
        <v>217</v>
      </c>
      <c r="F309" s="20" t="s">
        <v>4379</v>
      </c>
      <c r="G309" s="7" t="s">
        <v>4380</v>
      </c>
      <c r="H309" s="11" t="s">
        <v>4383</v>
      </c>
      <c r="J309" s="53"/>
      <c r="K309" s="53"/>
    </row>
    <row r="310" spans="2:11">
      <c r="D310" s="20" t="s">
        <v>3000</v>
      </c>
      <c r="E310" s="20" t="s">
        <v>217</v>
      </c>
      <c r="F310" s="20" t="s">
        <v>4379</v>
      </c>
      <c r="G310" s="7" t="s">
        <v>4380</v>
      </c>
      <c r="H310" s="11" t="s">
        <v>4384</v>
      </c>
      <c r="J310" s="53"/>
    </row>
    <row r="311" spans="2:11">
      <c r="D311" s="20" t="s">
        <v>3000</v>
      </c>
      <c r="E311" s="20" t="s">
        <v>217</v>
      </c>
      <c r="F311" s="20" t="s">
        <v>4379</v>
      </c>
      <c r="G311" s="7" t="s">
        <v>4380</v>
      </c>
      <c r="H311" s="11" t="s">
        <v>4385</v>
      </c>
      <c r="J311" s="398"/>
      <c r="K311" s="53"/>
    </row>
    <row r="312" spans="2:11">
      <c r="D312" s="20" t="s">
        <v>3000</v>
      </c>
      <c r="E312" s="20" t="s">
        <v>217</v>
      </c>
      <c r="F312" s="20" t="s">
        <v>4379</v>
      </c>
      <c r="G312" s="7" t="s">
        <v>4380</v>
      </c>
      <c r="H312" s="11" t="s">
        <v>4386</v>
      </c>
      <c r="J312" s="396">
        <f>IFERROR(1-(J308/J307),0)</f>
        <v>0</v>
      </c>
    </row>
    <row r="313" spans="2:11">
      <c r="D313" s="144"/>
    </row>
    <row r="314" spans="2:11" s="27" customFormat="1" ht="17.649999999999999">
      <c r="B314" s="28" t="s">
        <v>4387</v>
      </c>
    </row>
    <row r="316" spans="2:11" ht="13.9">
      <c r="B316" s="12"/>
      <c r="C316" s="34" t="s">
        <v>429</v>
      </c>
      <c r="D316" s="34"/>
      <c r="E316" s="34"/>
      <c r="F316" s="34"/>
      <c r="G316" s="33"/>
      <c r="H316" s="33"/>
      <c r="I316" s="33"/>
      <c r="J316" s="33"/>
    </row>
    <row r="318" spans="2:11">
      <c r="D318" s="20" t="s">
        <v>3000</v>
      </c>
      <c r="E318" s="20" t="s">
        <v>217</v>
      </c>
      <c r="F318" s="20" t="s">
        <v>4388</v>
      </c>
      <c r="G318" s="7" t="s">
        <v>4389</v>
      </c>
      <c r="H318" s="11" t="s">
        <v>4390</v>
      </c>
      <c r="I318" s="11" t="s">
        <v>429</v>
      </c>
      <c r="J318" s="53"/>
      <c r="K318" s="53"/>
    </row>
    <row r="319" spans="2:11">
      <c r="D319" s="20" t="s">
        <v>3000</v>
      </c>
      <c r="E319" s="20" t="s">
        <v>217</v>
      </c>
      <c r="F319" s="20" t="s">
        <v>4388</v>
      </c>
      <c r="G319" s="7" t="s">
        <v>4389</v>
      </c>
      <c r="H319" s="11" t="s">
        <v>4391</v>
      </c>
      <c r="I319" s="11" t="s">
        <v>429</v>
      </c>
      <c r="J319" s="398"/>
      <c r="K319" s="398"/>
    </row>
    <row r="320" spans="2:11">
      <c r="D320" s="20" t="s">
        <v>3000</v>
      </c>
      <c r="E320" s="20" t="s">
        <v>217</v>
      </c>
      <c r="F320" s="20" t="s">
        <v>4388</v>
      </c>
      <c r="G320" s="7" t="s">
        <v>4389</v>
      </c>
      <c r="H320" s="11" t="s">
        <v>4392</v>
      </c>
      <c r="I320" s="11" t="s">
        <v>429</v>
      </c>
      <c r="J320" s="53"/>
      <c r="K320" s="53"/>
    </row>
    <row r="321" spans="3:13">
      <c r="D321" s="20" t="s">
        <v>3000</v>
      </c>
      <c r="E321" s="20" t="s">
        <v>217</v>
      </c>
      <c r="F321" s="20" t="s">
        <v>4388</v>
      </c>
      <c r="G321" s="7" t="s">
        <v>4389</v>
      </c>
      <c r="H321" s="11" t="s">
        <v>4393</v>
      </c>
      <c r="I321" s="11" t="s">
        <v>429</v>
      </c>
      <c r="J321" s="156">
        <f>J320*50</f>
        <v>0</v>
      </c>
      <c r="K321" s="398"/>
    </row>
    <row r="322" spans="3:13">
      <c r="D322" s="20" t="s">
        <v>3000</v>
      </c>
      <c r="E322" s="20" t="s">
        <v>217</v>
      </c>
      <c r="F322" s="20" t="s">
        <v>4388</v>
      </c>
      <c r="G322" s="7" t="s">
        <v>4389</v>
      </c>
      <c r="H322" s="11" t="s">
        <v>4394</v>
      </c>
      <c r="I322" s="11" t="s">
        <v>429</v>
      </c>
      <c r="J322" s="396">
        <f>IFERROR(J320/J318,0)</f>
        <v>0</v>
      </c>
    </row>
    <row r="324" spans="3:13" ht="13.9">
      <c r="C324" s="34" t="s">
        <v>3010</v>
      </c>
      <c r="D324" s="34"/>
      <c r="E324" s="34"/>
      <c r="F324" s="34"/>
      <c r="G324" s="33"/>
      <c r="H324" s="33"/>
      <c r="I324" s="33"/>
      <c r="J324" s="33"/>
      <c r="K324" s="33"/>
      <c r="L324" s="33"/>
      <c r="M324" s="33"/>
    </row>
    <row r="326" spans="3:13">
      <c r="D326" s="20" t="s">
        <v>3000</v>
      </c>
      <c r="E326" s="20" t="s">
        <v>217</v>
      </c>
      <c r="F326" s="20" t="s">
        <v>4388</v>
      </c>
      <c r="G326" s="7" t="s">
        <v>4389</v>
      </c>
      <c r="H326" s="11" t="s">
        <v>4390</v>
      </c>
      <c r="I326" s="11" t="s">
        <v>3010</v>
      </c>
      <c r="J326" s="53"/>
      <c r="K326" s="53"/>
    </row>
    <row r="327" spans="3:13">
      <c r="D327" s="20" t="s">
        <v>3000</v>
      </c>
      <c r="E327" s="20" t="s">
        <v>217</v>
      </c>
      <c r="F327" s="20" t="s">
        <v>4388</v>
      </c>
      <c r="G327" s="7" t="s">
        <v>4389</v>
      </c>
      <c r="H327" s="11" t="s">
        <v>4391</v>
      </c>
      <c r="I327" s="11" t="s">
        <v>3010</v>
      </c>
      <c r="J327" s="398"/>
      <c r="K327" s="398"/>
    </row>
    <row r="328" spans="3:13">
      <c r="D328" s="20" t="s">
        <v>3000</v>
      </c>
      <c r="E328" s="20" t="s">
        <v>217</v>
      </c>
      <c r="F328" s="20" t="s">
        <v>4388</v>
      </c>
      <c r="G328" s="7" t="s">
        <v>4389</v>
      </c>
      <c r="H328" s="11" t="s">
        <v>4395</v>
      </c>
      <c r="I328" s="11" t="s">
        <v>3010</v>
      </c>
      <c r="J328" s="53"/>
      <c r="K328" s="53"/>
    </row>
    <row r="329" spans="3:13">
      <c r="D329" s="20" t="s">
        <v>3000</v>
      </c>
      <c r="E329" s="20" t="s">
        <v>217</v>
      </c>
      <c r="F329" s="20" t="s">
        <v>4388</v>
      </c>
      <c r="G329" s="7" t="s">
        <v>4389</v>
      </c>
      <c r="H329" s="11" t="s">
        <v>4396</v>
      </c>
      <c r="I329" s="11" t="s">
        <v>3010</v>
      </c>
      <c r="J329" s="156">
        <f>J328*50</f>
        <v>0</v>
      </c>
      <c r="K329" s="53"/>
    </row>
    <row r="330" spans="3:13">
      <c r="D330" s="20" t="s">
        <v>3000</v>
      </c>
      <c r="E330" s="20" t="s">
        <v>217</v>
      </c>
      <c r="F330" s="20" t="s">
        <v>4388</v>
      </c>
      <c r="G330" s="7" t="s">
        <v>4389</v>
      </c>
      <c r="H330" s="11" t="s">
        <v>4397</v>
      </c>
      <c r="I330" s="11" t="s">
        <v>3010</v>
      </c>
      <c r="J330" s="396">
        <f>IFERROR(J328/J326,0)</f>
        <v>0</v>
      </c>
    </row>
    <row r="332" spans="3:13" ht="13.9">
      <c r="C332" s="34" t="s">
        <v>4195</v>
      </c>
      <c r="D332" s="34"/>
      <c r="E332" s="34"/>
      <c r="F332" s="34"/>
      <c r="G332" s="33"/>
      <c r="H332" s="33"/>
      <c r="I332" s="33"/>
      <c r="J332" s="33"/>
      <c r="K332" s="33"/>
      <c r="L332" s="33"/>
      <c r="M332" s="33"/>
    </row>
    <row r="334" spans="3:13">
      <c r="D334" s="20" t="s">
        <v>3000</v>
      </c>
      <c r="E334" s="20" t="s">
        <v>217</v>
      </c>
      <c r="F334" s="20" t="s">
        <v>4388</v>
      </c>
      <c r="G334" s="7" t="s">
        <v>4389</v>
      </c>
      <c r="H334" s="11" t="s">
        <v>4398</v>
      </c>
      <c r="J334" s="156">
        <f>J321+J329</f>
        <v>0</v>
      </c>
      <c r="K334" s="156">
        <f>K321+K329</f>
        <v>0</v>
      </c>
    </row>
    <row r="335" spans="3:13">
      <c r="D335" s="20" t="s">
        <v>3000</v>
      </c>
      <c r="E335" s="20" t="s">
        <v>217</v>
      </c>
      <c r="F335" s="20" t="s">
        <v>4388</v>
      </c>
      <c r="G335" s="7" t="s">
        <v>4389</v>
      </c>
      <c r="H335" s="11" t="s">
        <v>4399</v>
      </c>
      <c r="J335" s="396">
        <f>IFERROR((J320+J328)/(J318+J326),0)</f>
        <v>0</v>
      </c>
    </row>
    <row r="337" spans="2:11" s="27" customFormat="1" ht="17.649999999999999">
      <c r="B337" s="28" t="s">
        <v>4195</v>
      </c>
    </row>
    <row r="339" spans="2:11">
      <c r="D339" s="20" t="s">
        <v>3000</v>
      </c>
      <c r="E339" s="20" t="s">
        <v>217</v>
      </c>
      <c r="F339" s="20"/>
      <c r="G339" s="7"/>
      <c r="H339" s="11" t="s">
        <v>4400</v>
      </c>
      <c r="J339" s="156">
        <f>SUM(J36,J78,J117,J130,J148,J167,J181,J198,J204,J220,J229,J280,J302,J311,J334)</f>
        <v>0</v>
      </c>
      <c r="K339" s="156">
        <f>SUM(K36,K78,K117,K130,K148,K167,K181,K198,K204,K220,K229,K280,K302,K311,K334)</f>
        <v>0</v>
      </c>
    </row>
    <row r="341" spans="2:11" s="27" customFormat="1" ht="17.649999999999999">
      <c r="B341" s="28" t="s">
        <v>1807</v>
      </c>
    </row>
  </sheetData>
  <phoneticPr fontId="53" type="noConversion"/>
  <conditionalFormatting sqref="N35:Q35">
    <cfRule type="containsText" dxfId="23" priority="1" operator="containsText" text="Error">
      <formula>NOT(ISERROR(SEARCH("Error",N35)))</formula>
    </cfRule>
    <cfRule type="containsText" dxfId="22" priority="2" operator="containsText" text="OK">
      <formula>NOT(ISERROR(SEARCH("OK",N35)))</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FEE6-DBB8-4335-8652-022075A67C34}">
  <sheetPr codeName="Sheet98">
    <tabColor theme="5" tint="0.39997558519241921"/>
    <pageSetUpPr autoPageBreaks="0"/>
  </sheetPr>
  <dimension ref="A1:H75"/>
  <sheetViews>
    <sheetView topLeftCell="A49" zoomScale="40" zoomScaleNormal="40" workbookViewId="0">
      <selection activeCell="H34" sqref="H34"/>
    </sheetView>
  </sheetViews>
  <sheetFormatPr defaultColWidth="9.42578125" defaultRowHeight="13.5"/>
  <cols>
    <col min="1" max="1" width="12.5703125" style="11" customWidth="1"/>
    <col min="2" max="3" width="1.5703125" style="11" customWidth="1"/>
    <col min="4" max="4" width="28.5703125" style="11" bestFit="1" customWidth="1"/>
    <col min="5" max="5" width="40.42578125" style="11" bestFit="1" customWidth="1"/>
    <col min="6" max="6" width="106.5703125" style="11" bestFit="1" customWidth="1"/>
    <col min="7" max="7" width="119.5703125" style="11" customWidth="1"/>
    <col min="8" max="16384" width="9.42578125" style="11"/>
  </cols>
  <sheetData>
    <row r="1" spans="1:8" s="2" customFormat="1" ht="25.15">
      <c r="A1" s="62" t="s">
        <v>1619</v>
      </c>
      <c r="B1" s="3"/>
      <c r="F1" s="4" t="s">
        <v>1</v>
      </c>
      <c r="G1" s="4"/>
      <c r="H1" s="4"/>
    </row>
    <row r="2" spans="1:8" s="2" customFormat="1" ht="25.15">
      <c r="A2" s="4" t="str">
        <f>Cover!$E$13</f>
        <v>Master</v>
      </c>
      <c r="B2" s="3"/>
    </row>
    <row r="3" spans="1:8" s="2" customFormat="1" ht="25.15">
      <c r="A3" s="4">
        <f>Cover!$E$15</f>
        <v>2026</v>
      </c>
      <c r="B3" s="1013"/>
      <c r="C3" s="1013"/>
    </row>
    <row r="4" spans="1:8" s="5" customFormat="1" ht="25.5" thickBot="1">
      <c r="A4" s="62" t="s">
        <v>4401</v>
      </c>
      <c r="B4" s="6"/>
    </row>
    <row r="5" spans="1:8" s="61" customFormat="1" ht="15">
      <c r="A5" s="294"/>
      <c r="B5" s="295"/>
      <c r="C5" s="295"/>
      <c r="D5" s="36" t="s">
        <v>1878</v>
      </c>
      <c r="E5" s="36" t="s">
        <v>239</v>
      </c>
      <c r="F5" s="36" t="s">
        <v>2996</v>
      </c>
      <c r="G5" s="36" t="s">
        <v>176</v>
      </c>
      <c r="H5" s="293" t="s">
        <v>4402</v>
      </c>
    </row>
    <row r="7" spans="1:8" s="27" customFormat="1" ht="22.5">
      <c r="B7" s="801" t="s">
        <v>4186</v>
      </c>
    </row>
    <row r="9" spans="1:8" s="27" customFormat="1" ht="17.649999999999999">
      <c r="B9" s="28" t="s">
        <v>4403</v>
      </c>
    </row>
    <row r="10" spans="1:8" ht="15">
      <c r="A10" s="291"/>
      <c r="B10" s="292"/>
      <c r="C10" s="292"/>
      <c r="D10" s="20" t="s">
        <v>4404</v>
      </c>
      <c r="E10" s="20" t="s">
        <v>4405</v>
      </c>
      <c r="F10" s="291" t="s">
        <v>4406</v>
      </c>
      <c r="G10" s="20" t="s">
        <v>4407</v>
      </c>
      <c r="H10" s="71">
        <f>'12.01 GSoP'!J123+'12.01 GSoP'!L123</f>
        <v>0</v>
      </c>
    </row>
    <row r="11" spans="1:8" ht="15">
      <c r="A11" s="291"/>
      <c r="B11" s="292"/>
      <c r="C11" s="292"/>
      <c r="D11" s="20" t="s">
        <v>4404</v>
      </c>
      <c r="E11" s="20" t="s">
        <v>4405</v>
      </c>
      <c r="F11" s="291" t="s">
        <v>4406</v>
      </c>
      <c r="G11" s="20" t="s">
        <v>4408</v>
      </c>
      <c r="H11" s="71">
        <f>'12.01 GSoP'!J126+'12.01 GSoP'!L126</f>
        <v>0</v>
      </c>
    </row>
    <row r="12" spans="1:8" ht="15">
      <c r="A12" s="291"/>
      <c r="B12" s="292"/>
      <c r="C12" s="292"/>
      <c r="D12" s="20" t="s">
        <v>4404</v>
      </c>
      <c r="E12" s="20" t="s">
        <v>4405</v>
      </c>
      <c r="F12" s="291" t="s">
        <v>4406</v>
      </c>
      <c r="G12" s="20" t="s">
        <v>4409</v>
      </c>
      <c r="H12" s="721">
        <f>IFERROR(H11/H10,0)</f>
        <v>0</v>
      </c>
    </row>
    <row r="13" spans="1:8" ht="15">
      <c r="A13" s="291"/>
      <c r="B13" s="292"/>
      <c r="C13" s="292"/>
      <c r="D13" s="20" t="s">
        <v>4404</v>
      </c>
      <c r="E13" s="20" t="s">
        <v>4405</v>
      </c>
      <c r="F13" s="291" t="s">
        <v>4406</v>
      </c>
      <c r="G13" s="20" t="s">
        <v>4410</v>
      </c>
      <c r="H13" s="71">
        <f>'12.01 GSoP'!J127+'12.01 GSoP'!L127</f>
        <v>0</v>
      </c>
    </row>
    <row r="14" spans="1:8" ht="15">
      <c r="A14" s="291"/>
      <c r="B14" s="292"/>
      <c r="C14" s="292"/>
      <c r="D14" s="20" t="s">
        <v>4404</v>
      </c>
      <c r="E14" s="20" t="s">
        <v>4405</v>
      </c>
      <c r="F14" s="291" t="s">
        <v>4406</v>
      </c>
      <c r="G14" s="20" t="s">
        <v>4411</v>
      </c>
      <c r="H14" s="721">
        <f>IFERROR(H13/H10,0)</f>
        <v>0</v>
      </c>
    </row>
    <row r="15" spans="1:8" ht="15">
      <c r="A15" s="291"/>
      <c r="B15" s="292"/>
      <c r="C15" s="292"/>
      <c r="D15" s="20"/>
      <c r="E15" s="20"/>
      <c r="F15" s="291"/>
      <c r="G15" s="20"/>
      <c r="H15" s="20"/>
    </row>
    <row r="16" spans="1:8" s="27" customFormat="1" ht="17.649999999999999">
      <c r="B16" s="28" t="s">
        <v>4412</v>
      </c>
    </row>
    <row r="18" spans="2:8" ht="15">
      <c r="B18" s="292"/>
      <c r="C18" s="292"/>
      <c r="D18" s="20" t="s">
        <v>4404</v>
      </c>
      <c r="E18" s="20" t="s">
        <v>4413</v>
      </c>
      <c r="F18" s="291" t="s">
        <v>4414</v>
      </c>
      <c r="G18" s="20" t="s">
        <v>4415</v>
      </c>
      <c r="H18" s="71">
        <f>'12.01 GSoP'!J141+'12.01 GSoP'!L141</f>
        <v>0</v>
      </c>
    </row>
    <row r="19" spans="2:8" ht="15">
      <c r="B19" s="292"/>
      <c r="C19" s="292"/>
      <c r="D19" s="20" t="s">
        <v>4404</v>
      </c>
      <c r="E19" s="20" t="s">
        <v>4413</v>
      </c>
      <c r="F19" s="291" t="s">
        <v>4414</v>
      </c>
      <c r="G19" s="20" t="s">
        <v>4416</v>
      </c>
      <c r="H19" s="71">
        <f>'12.01 GSoP'!J144+'12.01 GSoP'!L144</f>
        <v>0</v>
      </c>
    </row>
    <row r="20" spans="2:8" ht="15">
      <c r="B20" s="292"/>
      <c r="C20" s="292"/>
      <c r="D20" s="20" t="s">
        <v>4404</v>
      </c>
      <c r="E20" s="20" t="s">
        <v>4413</v>
      </c>
      <c r="F20" s="291" t="s">
        <v>4414</v>
      </c>
      <c r="G20" s="20" t="s">
        <v>4417</v>
      </c>
      <c r="H20" s="721">
        <f>IFERROR(H19/H18,0)</f>
        <v>0</v>
      </c>
    </row>
    <row r="21" spans="2:8" ht="15">
      <c r="B21" s="292"/>
      <c r="C21" s="292"/>
      <c r="D21" s="20" t="s">
        <v>4404</v>
      </c>
      <c r="E21" s="20" t="s">
        <v>4413</v>
      </c>
      <c r="F21" s="291" t="s">
        <v>4414</v>
      </c>
      <c r="G21" s="20" t="s">
        <v>4418</v>
      </c>
      <c r="H21" s="71">
        <f>'12.01 GSoP'!J145+'12.01 GSoP'!L145</f>
        <v>0</v>
      </c>
    </row>
    <row r="22" spans="2:8" ht="15">
      <c r="B22" s="292"/>
      <c r="C22" s="292"/>
      <c r="D22" s="20" t="s">
        <v>4404</v>
      </c>
      <c r="E22" s="20" t="s">
        <v>4413</v>
      </c>
      <c r="F22" s="291" t="s">
        <v>4414</v>
      </c>
      <c r="G22" s="20" t="s">
        <v>4419</v>
      </c>
      <c r="H22" s="721">
        <f>IFERROR(H21/H18,0)</f>
        <v>0</v>
      </c>
    </row>
    <row r="23" spans="2:8" ht="15">
      <c r="B23" s="292"/>
      <c r="C23" s="292"/>
      <c r="D23" s="20"/>
      <c r="E23" s="20" t="s">
        <v>2524</v>
      </c>
      <c r="F23" s="291"/>
      <c r="G23" s="20"/>
      <c r="H23" s="20"/>
    </row>
    <row r="24" spans="2:8" s="27" customFormat="1" ht="17.649999999999999">
      <c r="B24" s="28" t="s">
        <v>4420</v>
      </c>
    </row>
    <row r="26" spans="2:8" ht="15">
      <c r="B26" s="292"/>
      <c r="C26" s="292"/>
      <c r="D26" s="20" t="s">
        <v>4404</v>
      </c>
      <c r="E26" s="20" t="s">
        <v>4421</v>
      </c>
      <c r="F26" s="291" t="s">
        <v>4422</v>
      </c>
      <c r="G26" s="20" t="s">
        <v>4423</v>
      </c>
      <c r="H26" s="71">
        <f>'12.01 GSoP'!J159+'12.01 GSoP'!L159</f>
        <v>0</v>
      </c>
    </row>
    <row r="27" spans="2:8" ht="15">
      <c r="B27" s="292"/>
      <c r="C27" s="292"/>
      <c r="D27" s="20" t="s">
        <v>4404</v>
      </c>
      <c r="E27" s="20" t="s">
        <v>4421</v>
      </c>
      <c r="F27" s="291" t="s">
        <v>4422</v>
      </c>
      <c r="G27" s="20" t="s">
        <v>4424</v>
      </c>
      <c r="H27" s="71">
        <f>'12.01 GSoP'!J163+'12.01 GSoP'!L163</f>
        <v>0</v>
      </c>
    </row>
    <row r="28" spans="2:8" ht="15">
      <c r="B28" s="292"/>
      <c r="C28" s="292"/>
      <c r="D28" s="20" t="s">
        <v>4404</v>
      </c>
      <c r="E28" s="20" t="s">
        <v>4421</v>
      </c>
      <c r="F28" s="291" t="s">
        <v>4422</v>
      </c>
      <c r="G28" s="20" t="s">
        <v>4425</v>
      </c>
      <c r="H28" s="721">
        <f>IFERROR(H27/H26,0)</f>
        <v>0</v>
      </c>
    </row>
    <row r="29" spans="2:8" ht="15">
      <c r="B29" s="292"/>
      <c r="C29" s="292"/>
      <c r="D29" s="20" t="s">
        <v>4404</v>
      </c>
      <c r="E29" s="20" t="s">
        <v>4421</v>
      </c>
      <c r="F29" s="291" t="s">
        <v>4422</v>
      </c>
      <c r="G29" s="20" t="s">
        <v>4426</v>
      </c>
      <c r="H29" s="71">
        <f>'12.01 GSoP'!J164+'12.01 GSoP'!L164</f>
        <v>0</v>
      </c>
    </row>
    <row r="30" spans="2:8" ht="15">
      <c r="B30" s="292"/>
      <c r="C30" s="292"/>
      <c r="D30" s="20" t="s">
        <v>4404</v>
      </c>
      <c r="E30" s="20" t="s">
        <v>4421</v>
      </c>
      <c r="F30" s="291" t="s">
        <v>4422</v>
      </c>
      <c r="G30" s="20" t="s">
        <v>4427</v>
      </c>
      <c r="H30" s="721">
        <f>IFERROR(H29/H26,0)</f>
        <v>0</v>
      </c>
    </row>
    <row r="31" spans="2:8" ht="15">
      <c r="B31" s="292"/>
      <c r="C31" s="292"/>
      <c r="D31" s="20"/>
      <c r="E31" s="20"/>
      <c r="F31" s="291"/>
      <c r="G31" s="20"/>
      <c r="H31" s="20"/>
    </row>
    <row r="32" spans="2:8" s="27" customFormat="1" ht="17.649999999999999">
      <c r="B32" s="28" t="s">
        <v>4428</v>
      </c>
    </row>
    <row r="34" spans="2:8" ht="15">
      <c r="B34" s="292"/>
      <c r="C34" s="292"/>
      <c r="D34" s="20" t="s">
        <v>4404</v>
      </c>
      <c r="E34" s="20" t="s">
        <v>4429</v>
      </c>
      <c r="F34" s="291" t="s">
        <v>4430</v>
      </c>
      <c r="G34" s="20" t="s">
        <v>4431</v>
      </c>
      <c r="H34" s="71">
        <f>'12.01 GSoP'!J178+'12.01 GSoP'!L178</f>
        <v>0</v>
      </c>
    </row>
    <row r="35" spans="2:8" ht="15">
      <c r="B35" s="292"/>
      <c r="C35" s="292"/>
      <c r="D35" s="20" t="s">
        <v>4404</v>
      </c>
      <c r="E35" s="20" t="s">
        <v>4429</v>
      </c>
      <c r="F35" s="291" t="s">
        <v>4430</v>
      </c>
      <c r="G35" s="20" t="s">
        <v>4432</v>
      </c>
      <c r="H35" s="71">
        <f>'12.01 GSoP'!J179+'12.01 GSoP'!L179</f>
        <v>0</v>
      </c>
    </row>
    <row r="36" spans="2:8" ht="15">
      <c r="B36" s="292"/>
      <c r="C36" s="292"/>
      <c r="D36" s="20" t="s">
        <v>4404</v>
      </c>
      <c r="E36" s="20" t="s">
        <v>4429</v>
      </c>
      <c r="F36" s="291" t="s">
        <v>4430</v>
      </c>
      <c r="G36" s="20" t="s">
        <v>4433</v>
      </c>
      <c r="H36" s="71">
        <f>'12.01 GSoP'!J180+'12.01 GSoP'!L180</f>
        <v>0</v>
      </c>
    </row>
    <row r="37" spans="2:8" ht="15">
      <c r="B37" s="292"/>
      <c r="C37" s="292"/>
      <c r="D37" s="20" t="s">
        <v>4404</v>
      </c>
      <c r="E37" s="20" t="s">
        <v>4429</v>
      </c>
      <c r="F37" s="291" t="s">
        <v>4430</v>
      </c>
      <c r="G37" s="20" t="s">
        <v>4434</v>
      </c>
      <c r="H37" s="71">
        <f>'12.01 GSoP'!J181+'12.01 GSoP'!L181</f>
        <v>0</v>
      </c>
    </row>
    <row r="38" spans="2:8" ht="15">
      <c r="B38" s="292"/>
      <c r="C38" s="292"/>
      <c r="D38" s="20"/>
      <c r="E38" s="20"/>
      <c r="F38" s="291"/>
      <c r="G38" s="20"/>
      <c r="H38" s="20"/>
    </row>
    <row r="39" spans="2:8" s="27" customFormat="1" ht="17.649999999999999">
      <c r="B39" s="28" t="s">
        <v>4435</v>
      </c>
    </row>
    <row r="41" spans="2:8" ht="15">
      <c r="B41" s="292"/>
      <c r="C41" s="899"/>
      <c r="D41" s="20" t="s">
        <v>4404</v>
      </c>
      <c r="E41" s="20" t="s">
        <v>4436</v>
      </c>
      <c r="F41" s="291" t="s">
        <v>4437</v>
      </c>
      <c r="G41" s="20" t="s">
        <v>4438</v>
      </c>
      <c r="H41" s="71">
        <f>'12.01 GSoP'!J192+'12.01 GSoP'!L192</f>
        <v>0</v>
      </c>
    </row>
    <row r="42" spans="2:8" ht="15">
      <c r="B42" s="292"/>
      <c r="C42" s="292"/>
      <c r="D42" s="20" t="s">
        <v>4404</v>
      </c>
      <c r="E42" s="20" t="s">
        <v>4436</v>
      </c>
      <c r="F42" s="291" t="s">
        <v>4437</v>
      </c>
      <c r="G42" s="20" t="s">
        <v>4439</v>
      </c>
      <c r="H42" s="71">
        <f>'12.01 GSoP'!J194+'12.01 GSoP'!J200+'12.01 GSoP'!L194+'12.01 GSoP'!L200</f>
        <v>0</v>
      </c>
    </row>
    <row r="43" spans="2:8" ht="13.5" customHeight="1">
      <c r="B43" s="292"/>
      <c r="C43" s="292"/>
      <c r="D43" s="20" t="s">
        <v>4404</v>
      </c>
      <c r="E43" s="20" t="s">
        <v>4436</v>
      </c>
      <c r="F43" s="291" t="s">
        <v>4437</v>
      </c>
      <c r="G43" s="20" t="s">
        <v>4440</v>
      </c>
      <c r="H43" s="721">
        <f>IFERROR(H42/H41,0)</f>
        <v>0</v>
      </c>
    </row>
    <row r="44" spans="2:8" ht="15">
      <c r="B44" s="1012"/>
      <c r="C44" s="1012"/>
      <c r="D44" s="20" t="s">
        <v>4404</v>
      </c>
      <c r="E44" s="20" t="s">
        <v>4436</v>
      </c>
      <c r="F44" s="1011" t="s">
        <v>4437</v>
      </c>
      <c r="G44" s="20" t="s">
        <v>4441</v>
      </c>
      <c r="H44" s="71">
        <f>'12.01 GSoP'!J195+'12.01 GSoP'!L195+'12.01 GSoP'!J201+'12.01 GSoP'!L201</f>
        <v>0</v>
      </c>
    </row>
    <row r="45" spans="2:8" ht="15">
      <c r="B45" s="292"/>
      <c r="C45" s="292"/>
      <c r="D45" s="20" t="s">
        <v>4404</v>
      </c>
      <c r="E45" s="20" t="s">
        <v>4436</v>
      </c>
      <c r="F45" s="291" t="s">
        <v>4437</v>
      </c>
      <c r="G45" s="20" t="s">
        <v>4442</v>
      </c>
      <c r="H45" s="721">
        <f>IFERROR(H44/H41,0)</f>
        <v>0</v>
      </c>
    </row>
    <row r="46" spans="2:8" ht="15">
      <c r="B46" s="292"/>
      <c r="C46" s="292"/>
      <c r="D46" s="20"/>
      <c r="E46" s="20"/>
      <c r="F46" s="291"/>
      <c r="G46" s="20"/>
      <c r="H46" s="20"/>
    </row>
    <row r="47" spans="2:8" s="27" customFormat="1" ht="17.649999999999999">
      <c r="B47" s="28" t="s">
        <v>4443</v>
      </c>
    </row>
    <row r="49" spans="2:8" ht="15">
      <c r="B49" s="292"/>
      <c r="C49" s="292"/>
      <c r="D49" s="20" t="s">
        <v>4404</v>
      </c>
      <c r="E49" s="20" t="s">
        <v>4444</v>
      </c>
      <c r="F49" s="291" t="s">
        <v>4445</v>
      </c>
      <c r="G49" s="291" t="s">
        <v>4446</v>
      </c>
      <c r="H49" s="71">
        <f>'12.01 GSoP'!J215+'12.01 GSoP'!L215</f>
        <v>0</v>
      </c>
    </row>
    <row r="50" spans="2:8" ht="15">
      <c r="B50" s="292"/>
      <c r="C50" s="292"/>
      <c r="D50" s="20" t="s">
        <v>4404</v>
      </c>
      <c r="E50" s="20" t="s">
        <v>4444</v>
      </c>
      <c r="F50" s="291" t="s">
        <v>4445</v>
      </c>
      <c r="G50" s="291" t="s">
        <v>4447</v>
      </c>
      <c r="H50" s="71">
        <f>'12.01 GSoP'!J216+'12.01 GSoP'!L216</f>
        <v>0</v>
      </c>
    </row>
    <row r="51" spans="2:8" ht="15">
      <c r="B51" s="292"/>
      <c r="C51" s="292"/>
      <c r="D51" s="20" t="s">
        <v>4404</v>
      </c>
      <c r="E51" s="20" t="s">
        <v>4444</v>
      </c>
      <c r="F51" s="291" t="s">
        <v>4445</v>
      </c>
      <c r="G51" s="291" t="s">
        <v>4448</v>
      </c>
      <c r="H51" s="721">
        <f>IFERROR(H50/H49,0)</f>
        <v>0</v>
      </c>
    </row>
    <row r="52" spans="2:8" ht="15">
      <c r="B52" s="292"/>
      <c r="C52" s="292"/>
      <c r="D52" s="20" t="s">
        <v>4404</v>
      </c>
      <c r="E52" s="20" t="s">
        <v>4444</v>
      </c>
      <c r="F52" s="291" t="s">
        <v>4445</v>
      </c>
      <c r="G52" s="291" t="s">
        <v>4449</v>
      </c>
      <c r="H52" s="71">
        <f>'12.01 GSoP'!J217+'12.01 GSoP'!L217</f>
        <v>0</v>
      </c>
    </row>
    <row r="53" spans="2:8" ht="15">
      <c r="B53" s="292"/>
      <c r="C53" s="292"/>
      <c r="D53" s="20" t="s">
        <v>4404</v>
      </c>
      <c r="E53" s="20" t="s">
        <v>4444</v>
      </c>
      <c r="F53" s="291" t="s">
        <v>4445</v>
      </c>
      <c r="G53" s="291" t="s">
        <v>4450</v>
      </c>
      <c r="H53" s="721">
        <f>IFERROR(H52/H49,0)</f>
        <v>0</v>
      </c>
    </row>
    <row r="54" spans="2:8" ht="15">
      <c r="B54" s="292"/>
      <c r="C54" s="292"/>
      <c r="D54" s="20"/>
      <c r="E54" s="20"/>
      <c r="F54" s="291"/>
      <c r="G54" s="20"/>
      <c r="H54" s="20"/>
    </row>
    <row r="55" spans="2:8" s="27" customFormat="1" ht="17.649999999999999">
      <c r="B55" s="28" t="s">
        <v>4451</v>
      </c>
    </row>
    <row r="57" spans="2:8" ht="15">
      <c r="B57" s="292"/>
      <c r="C57" s="292"/>
      <c r="D57" s="20" t="s">
        <v>4404</v>
      </c>
      <c r="E57" s="20" t="s">
        <v>4452</v>
      </c>
      <c r="F57" s="291" t="s">
        <v>4453</v>
      </c>
      <c r="G57" s="291" t="s">
        <v>4446</v>
      </c>
      <c r="H57" s="71">
        <f>'12.01 GSoP'!J224+'12.01 GSoP'!L224</f>
        <v>0</v>
      </c>
    </row>
    <row r="58" spans="2:8" ht="15">
      <c r="B58" s="292"/>
      <c r="C58" s="292"/>
      <c r="D58" s="20" t="s">
        <v>4404</v>
      </c>
      <c r="E58" s="20" t="s">
        <v>4452</v>
      </c>
      <c r="F58" s="291" t="s">
        <v>4453</v>
      </c>
      <c r="G58" s="291" t="s">
        <v>4454</v>
      </c>
      <c r="H58" s="71">
        <f>'12.01 GSoP'!J225+'12.01 GSoP'!L225</f>
        <v>0</v>
      </c>
    </row>
    <row r="59" spans="2:8" ht="15">
      <c r="B59" s="292"/>
      <c r="C59" s="292"/>
      <c r="D59" s="20" t="s">
        <v>4404</v>
      </c>
      <c r="E59" s="20" t="s">
        <v>4452</v>
      </c>
      <c r="F59" s="291" t="s">
        <v>4453</v>
      </c>
      <c r="G59" s="291" t="s">
        <v>4455</v>
      </c>
      <c r="H59" s="721">
        <f>IFERROR(H58/H57,0)</f>
        <v>0</v>
      </c>
    </row>
    <row r="60" spans="2:8" ht="15">
      <c r="B60" s="292"/>
      <c r="C60" s="292"/>
      <c r="D60" s="20" t="s">
        <v>4404</v>
      </c>
      <c r="E60" s="20" t="s">
        <v>4452</v>
      </c>
      <c r="F60" s="291" t="s">
        <v>4453</v>
      </c>
      <c r="G60" s="291" t="s">
        <v>4456</v>
      </c>
      <c r="H60" s="71">
        <f>'12.01 GSoP'!J226+'12.01 GSoP'!L226</f>
        <v>0</v>
      </c>
    </row>
    <row r="61" spans="2:8" ht="15">
      <c r="B61" s="292"/>
      <c r="C61" s="292"/>
      <c r="D61" s="20" t="s">
        <v>4404</v>
      </c>
      <c r="E61" s="20" t="s">
        <v>4452</v>
      </c>
      <c r="F61" s="291" t="s">
        <v>4453</v>
      </c>
      <c r="G61" s="291" t="s">
        <v>4457</v>
      </c>
      <c r="H61" s="721">
        <f>IFERROR(H60/H57,0)</f>
        <v>0</v>
      </c>
    </row>
    <row r="62" spans="2:8" ht="15">
      <c r="B62" s="292"/>
      <c r="C62" s="292"/>
      <c r="D62" s="20"/>
      <c r="E62" s="20"/>
      <c r="F62" s="291"/>
      <c r="G62" s="20"/>
      <c r="H62" s="20"/>
    </row>
    <row r="63" spans="2:8" s="27" customFormat="1" ht="17.649999999999999">
      <c r="B63" s="28" t="s">
        <v>4458</v>
      </c>
    </row>
    <row r="65" spans="2:8" ht="15">
      <c r="B65" s="292"/>
      <c r="C65" s="292"/>
      <c r="D65" s="20" t="s">
        <v>4404</v>
      </c>
      <c r="E65" s="20" t="s">
        <v>4459</v>
      </c>
      <c r="F65" s="291" t="s">
        <v>4460</v>
      </c>
      <c r="G65" s="291" t="s">
        <v>4461</v>
      </c>
      <c r="H65" s="71">
        <f>H66+H68</f>
        <v>0</v>
      </c>
    </row>
    <row r="66" spans="2:8" ht="15">
      <c r="B66" s="292"/>
      <c r="C66" s="292"/>
      <c r="D66" s="20" t="s">
        <v>4404</v>
      </c>
      <c r="E66" s="20" t="s">
        <v>4459</v>
      </c>
      <c r="F66" s="291" t="s">
        <v>4460</v>
      </c>
      <c r="G66" s="291" t="s">
        <v>4462</v>
      </c>
      <c r="H66" s="71">
        <f>'12.01 GSoP'!J276+'12.01 GSoP'!L276</f>
        <v>0</v>
      </c>
    </row>
    <row r="67" spans="2:8" ht="15">
      <c r="B67" s="292"/>
      <c r="C67" s="292"/>
      <c r="D67" s="20" t="s">
        <v>4404</v>
      </c>
      <c r="E67" s="20" t="s">
        <v>4459</v>
      </c>
      <c r="F67" s="291" t="s">
        <v>4460</v>
      </c>
      <c r="G67" s="291" t="s">
        <v>4463</v>
      </c>
      <c r="H67" s="721">
        <f>IFERROR(H66/H65,0)</f>
        <v>0</v>
      </c>
    </row>
    <row r="68" spans="2:8" ht="15">
      <c r="B68" s="292"/>
      <c r="C68" s="292"/>
      <c r="D68" s="20" t="s">
        <v>4404</v>
      </c>
      <c r="E68" s="20" t="s">
        <v>4459</v>
      </c>
      <c r="F68" s="291" t="s">
        <v>4460</v>
      </c>
      <c r="G68" s="291" t="s">
        <v>4464</v>
      </c>
      <c r="H68" s="71">
        <f>'12.01 GSoP'!J277+'12.01 GSoP'!L277</f>
        <v>0</v>
      </c>
    </row>
    <row r="69" spans="2:8" ht="15">
      <c r="B69" s="292"/>
      <c r="C69" s="292"/>
      <c r="D69" s="20" t="s">
        <v>4404</v>
      </c>
      <c r="E69" s="20" t="s">
        <v>4459</v>
      </c>
      <c r="F69" s="291" t="s">
        <v>4460</v>
      </c>
      <c r="G69" s="291" t="s">
        <v>4465</v>
      </c>
      <c r="H69" s="721">
        <f>IFERROR(H68/H65,0)</f>
        <v>0</v>
      </c>
    </row>
    <row r="70" spans="2:8" ht="15">
      <c r="B70" s="292"/>
      <c r="C70" s="292"/>
      <c r="D70" s="20"/>
      <c r="E70" s="20"/>
      <c r="F70" s="291"/>
      <c r="G70" s="20"/>
      <c r="H70" s="20"/>
    </row>
    <row r="71" spans="2:8" s="27" customFormat="1" ht="17.649999999999999">
      <c r="B71" s="28" t="s">
        <v>4466</v>
      </c>
    </row>
    <row r="73" spans="2:8" ht="15">
      <c r="B73" s="292"/>
      <c r="C73" s="292"/>
      <c r="D73" s="20" t="s">
        <v>4404</v>
      </c>
      <c r="E73" s="20" t="s">
        <v>3899</v>
      </c>
      <c r="F73" s="291" t="s">
        <v>3900</v>
      </c>
      <c r="G73" s="20" t="s">
        <v>3903</v>
      </c>
      <c r="H73" s="721">
        <f>IFERROR('11.02 Responding to calls'!H11/'11.02 Responding to calls'!H10,0)</f>
        <v>0</v>
      </c>
    </row>
    <row r="75" spans="2:8" s="27" customFormat="1" ht="17.649999999999999">
      <c r="B75"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60FA-347B-490B-8BBF-A610BDCE982B}">
  <sheetPr codeName="Sheet99">
    <tabColor rgb="FF00CC00"/>
    <pageSetUpPr autoPageBreaks="0"/>
  </sheetPr>
  <dimension ref="A1:AR111"/>
  <sheetViews>
    <sheetView zoomScale="55" zoomScaleNormal="55" workbookViewId="0">
      <pane ySplit="6" topLeftCell="A7" activePane="bottomLeft" state="frozen"/>
      <selection pane="bottomLeft" activeCell="I66" sqref="I66"/>
      <selection activeCell="AI90" sqref="AI90:AM90"/>
    </sheetView>
  </sheetViews>
  <sheetFormatPr defaultColWidth="0" defaultRowHeight="13.5"/>
  <cols>
    <col min="1" max="1" width="12.5703125" style="11" customWidth="1"/>
    <col min="2" max="2" width="1.42578125" style="11" customWidth="1"/>
    <col min="3" max="3" width="1.5703125" style="11" customWidth="1"/>
    <col min="4" max="5" width="23.42578125" style="11" bestFit="1" customWidth="1"/>
    <col min="6" max="6" width="5.42578125" style="11" bestFit="1" customWidth="1"/>
    <col min="7" max="7" width="5.42578125" style="11" customWidth="1"/>
    <col min="8" max="8" width="17.42578125" style="11" customWidth="1"/>
    <col min="9" max="9" width="21.42578125" style="11" customWidth="1"/>
    <col min="10" max="10" width="21" style="11" bestFit="1" customWidth="1"/>
    <col min="11" max="11" width="29.42578125" style="11" customWidth="1"/>
    <col min="12" max="12" width="28.5703125" style="11" bestFit="1" customWidth="1"/>
    <col min="13" max="13" width="10.5703125" style="11" bestFit="1" customWidth="1"/>
    <col min="14" max="14" width="10.42578125" style="11" customWidth="1"/>
    <col min="15" max="15" width="5.42578125" style="11" bestFit="1" customWidth="1"/>
    <col min="16" max="20" width="13.5703125" style="11" customWidth="1"/>
    <col min="21" max="26" width="1.5703125" style="11" customWidth="1"/>
    <col min="27" max="44" width="18.42578125" style="11" hidden="1" customWidth="1"/>
    <col min="45" max="16384" width="14" style="11" hidden="1"/>
  </cols>
  <sheetData>
    <row r="1" spans="1:20" s="2" customFormat="1" ht="25.15">
      <c r="A1" s="62" t="s">
        <v>1619</v>
      </c>
      <c r="B1" s="3"/>
      <c r="H1" s="4"/>
      <c r="I1" s="4"/>
      <c r="J1" s="4"/>
      <c r="K1" s="4"/>
      <c r="L1" s="4"/>
      <c r="R1" s="3"/>
    </row>
    <row r="2" spans="1:20" s="2" customFormat="1" ht="25.15">
      <c r="A2" s="4" t="str">
        <f>Cover!$E$13</f>
        <v>Master</v>
      </c>
    </row>
    <row r="3" spans="1:20" s="2" customFormat="1" ht="25.15">
      <c r="A3" s="4">
        <f>Cover!$E$15</f>
        <v>2026</v>
      </c>
    </row>
    <row r="4" spans="1:20" s="5" customFormat="1" ht="25.5" thickBot="1">
      <c r="A4" s="1305" t="s">
        <v>4467</v>
      </c>
      <c r="B4" s="6"/>
    </row>
    <row r="6" spans="1:20" s="61" customFormat="1" ht="45">
      <c r="A6" s="347"/>
      <c r="B6" s="352"/>
      <c r="C6" s="352"/>
      <c r="D6" s="36" t="s">
        <v>165</v>
      </c>
      <c r="E6" s="36" t="s">
        <v>166</v>
      </c>
      <c r="F6" s="36" t="s">
        <v>168</v>
      </c>
      <c r="G6" s="36" t="s">
        <v>169</v>
      </c>
      <c r="H6" s="358" t="s">
        <v>406</v>
      </c>
      <c r="I6" s="358" t="s">
        <v>407</v>
      </c>
      <c r="J6" s="386" t="s">
        <v>4468</v>
      </c>
      <c r="K6" s="386" t="s">
        <v>4469</v>
      </c>
      <c r="L6" s="386" t="s">
        <v>4470</v>
      </c>
      <c r="M6" s="358" t="s">
        <v>175</v>
      </c>
      <c r="N6" s="358" t="s">
        <v>1622</v>
      </c>
      <c r="O6" s="358" t="s">
        <v>176</v>
      </c>
      <c r="P6" s="416">
        <v>2022</v>
      </c>
      <c r="Q6" s="416">
        <v>2023</v>
      </c>
      <c r="R6" s="416">
        <v>2024</v>
      </c>
      <c r="S6" s="416">
        <v>2025</v>
      </c>
      <c r="T6" s="416">
        <v>2026</v>
      </c>
    </row>
    <row r="8" spans="1:20" s="27" customFormat="1" ht="20.65">
      <c r="A8" s="345"/>
      <c r="B8" s="437" t="s">
        <v>4471</v>
      </c>
      <c r="C8" s="345"/>
      <c r="D8" s="345"/>
      <c r="E8" s="345"/>
      <c r="F8" s="345"/>
      <c r="G8" s="345"/>
    </row>
    <row r="10" spans="1:20" ht="13.9">
      <c r="A10" s="353"/>
      <c r="B10" s="353"/>
      <c r="C10" s="34" t="s">
        <v>4472</v>
      </c>
      <c r="D10" s="34"/>
      <c r="E10" s="34"/>
      <c r="F10" s="34"/>
      <c r="G10" s="34"/>
      <c r="H10" s="33"/>
      <c r="I10" s="33"/>
      <c r="J10" s="33"/>
      <c r="K10" s="33"/>
      <c r="L10" s="33"/>
      <c r="M10" s="33"/>
      <c r="N10" s="33"/>
      <c r="O10" s="33"/>
      <c r="P10" s="33"/>
      <c r="Q10" s="33"/>
      <c r="R10" s="33"/>
      <c r="S10" s="33"/>
      <c r="T10" s="33"/>
    </row>
    <row r="11" spans="1:20" ht="15">
      <c r="A11" s="355"/>
      <c r="B11" s="357"/>
      <c r="C11" s="357"/>
      <c r="D11" s="20" t="s">
        <v>217</v>
      </c>
      <c r="E11" s="20" t="s">
        <v>120</v>
      </c>
      <c r="F11" s="20" t="s">
        <v>3931</v>
      </c>
      <c r="G11" s="20"/>
      <c r="H11" s="20" t="s">
        <v>4473</v>
      </c>
      <c r="I11" s="355"/>
      <c r="J11" s="53"/>
      <c r="K11" s="53"/>
      <c r="L11" s="53"/>
      <c r="M11" s="347" t="s">
        <v>185</v>
      </c>
      <c r="N11" s="347" t="s">
        <v>1628</v>
      </c>
      <c r="O11" s="355" t="s">
        <v>186</v>
      </c>
      <c r="P11" s="728"/>
      <c r="Q11" s="728"/>
      <c r="R11" s="728"/>
      <c r="S11" s="1233"/>
      <c r="T11" s="1233"/>
    </row>
    <row r="12" spans="1:20" ht="15">
      <c r="A12" s="355"/>
      <c r="B12" s="357"/>
      <c r="C12" s="357"/>
      <c r="D12" s="20" t="s">
        <v>217</v>
      </c>
      <c r="E12" s="20" t="s">
        <v>120</v>
      </c>
      <c r="F12" s="20" t="s">
        <v>3931</v>
      </c>
      <c r="G12" s="20"/>
      <c r="H12" s="20" t="s">
        <v>4473</v>
      </c>
      <c r="I12" s="355"/>
      <c r="J12" s="53"/>
      <c r="K12" s="53"/>
      <c r="L12" s="53"/>
      <c r="M12" s="347" t="s">
        <v>185</v>
      </c>
      <c r="N12" s="347" t="s">
        <v>1628</v>
      </c>
      <c r="O12" s="355" t="s">
        <v>186</v>
      </c>
      <c r="P12" s="728"/>
      <c r="Q12" s="728"/>
      <c r="R12" s="728"/>
      <c r="S12" s="1233"/>
      <c r="T12" s="1233"/>
    </row>
    <row r="13" spans="1:20" ht="15">
      <c r="A13" s="355"/>
      <c r="B13" s="357"/>
      <c r="C13" s="357"/>
      <c r="D13" s="20" t="s">
        <v>217</v>
      </c>
      <c r="E13" s="20" t="s">
        <v>120</v>
      </c>
      <c r="F13" s="20" t="s">
        <v>3931</v>
      </c>
      <c r="G13" s="20"/>
      <c r="H13" s="20" t="s">
        <v>4473</v>
      </c>
      <c r="I13" s="355"/>
      <c r="J13" s="53"/>
      <c r="K13" s="53"/>
      <c r="L13" s="53"/>
      <c r="M13" s="347" t="s">
        <v>185</v>
      </c>
      <c r="N13" s="347" t="s">
        <v>1628</v>
      </c>
      <c r="O13" s="355" t="s">
        <v>186</v>
      </c>
      <c r="P13" s="728"/>
      <c r="Q13" s="728"/>
      <c r="R13" s="728"/>
      <c r="S13" s="1233"/>
      <c r="T13" s="1233"/>
    </row>
    <row r="14" spans="1:20" ht="15">
      <c r="A14" s="355"/>
      <c r="B14" s="357"/>
      <c r="C14" s="357"/>
      <c r="D14" s="20" t="s">
        <v>217</v>
      </c>
      <c r="E14" s="20" t="s">
        <v>120</v>
      </c>
      <c r="F14" s="20" t="s">
        <v>3931</v>
      </c>
      <c r="G14" s="20"/>
      <c r="H14" s="20" t="s">
        <v>4473</v>
      </c>
      <c r="I14" s="355"/>
      <c r="J14" s="53"/>
      <c r="K14" s="53"/>
      <c r="L14" s="53"/>
      <c r="M14" s="347" t="s">
        <v>185</v>
      </c>
      <c r="N14" s="347" t="s">
        <v>1628</v>
      </c>
      <c r="O14" s="355" t="s">
        <v>186</v>
      </c>
      <c r="P14" s="728"/>
      <c r="Q14" s="728"/>
      <c r="R14" s="728"/>
      <c r="S14" s="1233"/>
      <c r="T14" s="1233"/>
    </row>
    <row r="15" spans="1:20" s="353" customFormat="1">
      <c r="B15" s="13"/>
      <c r="C15" s="13"/>
      <c r="D15" s="20" t="s">
        <v>217</v>
      </c>
      <c r="E15" s="20" t="s">
        <v>120</v>
      </c>
      <c r="F15" s="20" t="s">
        <v>3931</v>
      </c>
      <c r="G15" s="367"/>
      <c r="H15" s="20" t="s">
        <v>4473</v>
      </c>
      <c r="I15" s="355"/>
      <c r="J15" s="53"/>
      <c r="K15" s="53"/>
      <c r="L15" s="53"/>
      <c r="M15" s="13" t="s">
        <v>185</v>
      </c>
      <c r="N15" s="13" t="s">
        <v>1628</v>
      </c>
      <c r="O15" s="367" t="s">
        <v>186</v>
      </c>
      <c r="P15" s="728"/>
      <c r="Q15" s="728"/>
      <c r="R15" s="728"/>
      <c r="S15" s="1233"/>
      <c r="T15" s="1233"/>
    </row>
    <row r="16" spans="1:20" s="353" customFormat="1">
      <c r="D16" s="20" t="s">
        <v>217</v>
      </c>
      <c r="E16" s="20" t="s">
        <v>120</v>
      </c>
      <c r="F16" s="20" t="s">
        <v>3931</v>
      </c>
      <c r="G16" s="367"/>
      <c r="H16" s="20" t="s">
        <v>4473</v>
      </c>
      <c r="I16" s="355"/>
      <c r="J16" s="53"/>
      <c r="K16" s="53"/>
      <c r="L16" s="53"/>
      <c r="M16" s="370" t="s">
        <v>185</v>
      </c>
      <c r="N16" s="370" t="s">
        <v>1628</v>
      </c>
      <c r="O16" s="367" t="s">
        <v>186</v>
      </c>
      <c r="P16" s="728"/>
      <c r="Q16" s="728"/>
      <c r="R16" s="728"/>
      <c r="S16" s="1233"/>
      <c r="T16" s="1233"/>
    </row>
    <row r="17" spans="4:20" s="353" customFormat="1">
      <c r="D17" s="20" t="s">
        <v>217</v>
      </c>
      <c r="E17" s="20" t="s">
        <v>120</v>
      </c>
      <c r="F17" s="20" t="s">
        <v>3931</v>
      </c>
      <c r="G17" s="367"/>
      <c r="H17" s="20" t="s">
        <v>4473</v>
      </c>
      <c r="I17" s="355"/>
      <c r="J17" s="53"/>
      <c r="K17" s="53"/>
      <c r="L17" s="53"/>
      <c r="M17" s="370" t="s">
        <v>185</v>
      </c>
      <c r="N17" s="370" t="s">
        <v>1628</v>
      </c>
      <c r="O17" s="367" t="s">
        <v>186</v>
      </c>
      <c r="P17" s="728"/>
      <c r="Q17" s="728"/>
      <c r="R17" s="728"/>
      <c r="S17" s="1233"/>
      <c r="T17" s="1233"/>
    </row>
    <row r="18" spans="4:20" s="353" customFormat="1">
      <c r="D18" s="20" t="s">
        <v>217</v>
      </c>
      <c r="E18" s="20" t="s">
        <v>120</v>
      </c>
      <c r="F18" s="20" t="s">
        <v>3931</v>
      </c>
      <c r="G18" s="367"/>
      <c r="H18" s="20" t="s">
        <v>4473</v>
      </c>
      <c r="I18" s="355"/>
      <c r="J18" s="53"/>
      <c r="K18" s="53"/>
      <c r="L18" s="53"/>
      <c r="M18" s="370" t="s">
        <v>185</v>
      </c>
      <c r="N18" s="370" t="s">
        <v>1628</v>
      </c>
      <c r="O18" s="367" t="s">
        <v>186</v>
      </c>
      <c r="P18" s="728"/>
      <c r="Q18" s="728"/>
      <c r="R18" s="728"/>
      <c r="S18" s="1233"/>
      <c r="T18" s="1233"/>
    </row>
    <row r="19" spans="4:20" s="353" customFormat="1">
      <c r="D19" s="20" t="s">
        <v>217</v>
      </c>
      <c r="E19" s="20" t="s">
        <v>120</v>
      </c>
      <c r="F19" s="20" t="s">
        <v>3931</v>
      </c>
      <c r="G19" s="367"/>
      <c r="H19" s="20" t="s">
        <v>4473</v>
      </c>
      <c r="I19" s="355"/>
      <c r="J19" s="53"/>
      <c r="K19" s="53"/>
      <c r="L19" s="53"/>
      <c r="M19" s="370" t="s">
        <v>185</v>
      </c>
      <c r="N19" s="370" t="s">
        <v>1628</v>
      </c>
      <c r="O19" s="367" t="s">
        <v>186</v>
      </c>
      <c r="P19" s="728"/>
      <c r="Q19" s="728"/>
      <c r="R19" s="728"/>
      <c r="S19" s="1233"/>
      <c r="T19" s="1233"/>
    </row>
    <row r="20" spans="4:20" s="353" customFormat="1">
      <c r="D20" s="20" t="s">
        <v>217</v>
      </c>
      <c r="E20" s="20" t="s">
        <v>120</v>
      </c>
      <c r="F20" s="20" t="s">
        <v>3931</v>
      </c>
      <c r="G20" s="367"/>
      <c r="H20" s="20" t="s">
        <v>4473</v>
      </c>
      <c r="I20" s="355"/>
      <c r="J20" s="53"/>
      <c r="K20" s="53"/>
      <c r="L20" s="53"/>
      <c r="M20" s="370" t="s">
        <v>185</v>
      </c>
      <c r="N20" s="370" t="s">
        <v>1628</v>
      </c>
      <c r="O20" s="367" t="s">
        <v>186</v>
      </c>
      <c r="P20" s="728"/>
      <c r="Q20" s="728"/>
      <c r="R20" s="728"/>
      <c r="S20" s="1233"/>
      <c r="T20" s="1233"/>
    </row>
    <row r="21" spans="4:20" s="353" customFormat="1">
      <c r="D21" s="20" t="s">
        <v>217</v>
      </c>
      <c r="E21" s="20" t="s">
        <v>120</v>
      </c>
      <c r="F21" s="20" t="s">
        <v>3931</v>
      </c>
      <c r="G21" s="367"/>
      <c r="H21" s="20" t="s">
        <v>4473</v>
      </c>
      <c r="I21" s="355"/>
      <c r="J21" s="53"/>
      <c r="K21" s="53"/>
      <c r="L21" s="53"/>
      <c r="M21" s="370" t="s">
        <v>185</v>
      </c>
      <c r="N21" s="370" t="s">
        <v>1628</v>
      </c>
      <c r="O21" s="367" t="s">
        <v>186</v>
      </c>
      <c r="P21" s="728"/>
      <c r="Q21" s="728"/>
      <c r="R21" s="728"/>
      <c r="S21" s="1233"/>
      <c r="T21" s="1233"/>
    </row>
    <row r="22" spans="4:20" s="353" customFormat="1">
      <c r="D22" s="20" t="s">
        <v>217</v>
      </c>
      <c r="E22" s="20" t="s">
        <v>120</v>
      </c>
      <c r="F22" s="20" t="s">
        <v>3931</v>
      </c>
      <c r="G22" s="367"/>
      <c r="H22" s="20" t="s">
        <v>4473</v>
      </c>
      <c r="I22" s="355"/>
      <c r="J22" s="53"/>
      <c r="K22" s="53"/>
      <c r="L22" s="53"/>
      <c r="M22" s="370" t="s">
        <v>185</v>
      </c>
      <c r="N22" s="370" t="s">
        <v>1628</v>
      </c>
      <c r="O22" s="367" t="s">
        <v>186</v>
      </c>
      <c r="P22" s="728"/>
      <c r="Q22" s="728"/>
      <c r="R22" s="728"/>
      <c r="S22" s="1233"/>
      <c r="T22" s="1233"/>
    </row>
    <row r="23" spans="4:20" s="353" customFormat="1">
      <c r="D23" s="20" t="s">
        <v>217</v>
      </c>
      <c r="E23" s="20" t="s">
        <v>120</v>
      </c>
      <c r="F23" s="20" t="s">
        <v>3931</v>
      </c>
      <c r="G23" s="367"/>
      <c r="H23" s="20" t="s">
        <v>4473</v>
      </c>
      <c r="I23" s="355"/>
      <c r="J23" s="53"/>
      <c r="K23" s="53"/>
      <c r="L23" s="53"/>
      <c r="M23" s="370" t="s">
        <v>185</v>
      </c>
      <c r="N23" s="370" t="s">
        <v>1628</v>
      </c>
      <c r="O23" s="367" t="s">
        <v>186</v>
      </c>
      <c r="P23" s="728"/>
      <c r="Q23" s="728"/>
      <c r="R23" s="728"/>
      <c r="S23" s="1233"/>
      <c r="T23" s="1233"/>
    </row>
    <row r="24" spans="4:20" s="353" customFormat="1">
      <c r="D24" s="20" t="s">
        <v>217</v>
      </c>
      <c r="E24" s="20" t="s">
        <v>120</v>
      </c>
      <c r="F24" s="20" t="s">
        <v>3931</v>
      </c>
      <c r="G24" s="367"/>
      <c r="H24" s="20" t="s">
        <v>4473</v>
      </c>
      <c r="I24" s="355"/>
      <c r="J24" s="53"/>
      <c r="K24" s="53"/>
      <c r="L24" s="53"/>
      <c r="M24" s="370" t="s">
        <v>185</v>
      </c>
      <c r="N24" s="370" t="s">
        <v>1628</v>
      </c>
      <c r="O24" s="367" t="s">
        <v>186</v>
      </c>
      <c r="P24" s="728"/>
      <c r="Q24" s="728"/>
      <c r="R24" s="728"/>
      <c r="S24" s="1233"/>
      <c r="T24" s="1233"/>
    </row>
    <row r="25" spans="4:20" s="353" customFormat="1">
      <c r="D25" s="20" t="s">
        <v>217</v>
      </c>
      <c r="E25" s="20" t="s">
        <v>120</v>
      </c>
      <c r="F25" s="20" t="s">
        <v>3931</v>
      </c>
      <c r="G25" s="367"/>
      <c r="H25" s="20" t="s">
        <v>4473</v>
      </c>
      <c r="I25" s="355"/>
      <c r="J25" s="53"/>
      <c r="K25" s="53"/>
      <c r="L25" s="53"/>
      <c r="M25" s="370" t="s">
        <v>185</v>
      </c>
      <c r="N25" s="370" t="s">
        <v>1628</v>
      </c>
      <c r="O25" s="367" t="s">
        <v>186</v>
      </c>
      <c r="P25" s="728"/>
      <c r="Q25" s="728"/>
      <c r="R25" s="728"/>
      <c r="S25" s="1233"/>
      <c r="T25" s="1233"/>
    </row>
    <row r="26" spans="4:20" s="353" customFormat="1">
      <c r="D26" s="20" t="s">
        <v>217</v>
      </c>
      <c r="E26" s="20" t="s">
        <v>120</v>
      </c>
      <c r="F26" s="20" t="s">
        <v>3931</v>
      </c>
      <c r="G26" s="367"/>
      <c r="H26" s="20" t="s">
        <v>4473</v>
      </c>
      <c r="I26" s="355"/>
      <c r="J26" s="53"/>
      <c r="K26" s="53"/>
      <c r="L26" s="53"/>
      <c r="M26" s="370" t="s">
        <v>185</v>
      </c>
      <c r="N26" s="370" t="s">
        <v>1628</v>
      </c>
      <c r="O26" s="367" t="s">
        <v>186</v>
      </c>
      <c r="P26" s="728"/>
      <c r="Q26" s="728"/>
      <c r="R26" s="728"/>
      <c r="S26" s="1233"/>
      <c r="T26" s="1233"/>
    </row>
    <row r="27" spans="4:20" s="353" customFormat="1">
      <c r="D27" s="20" t="s">
        <v>217</v>
      </c>
      <c r="E27" s="20" t="s">
        <v>120</v>
      </c>
      <c r="F27" s="20" t="s">
        <v>3931</v>
      </c>
      <c r="G27" s="367"/>
      <c r="H27" s="20" t="s">
        <v>4473</v>
      </c>
      <c r="I27" s="355"/>
      <c r="J27" s="53"/>
      <c r="K27" s="53"/>
      <c r="L27" s="53"/>
      <c r="M27" s="370" t="s">
        <v>185</v>
      </c>
      <c r="N27" s="370" t="s">
        <v>1628</v>
      </c>
      <c r="O27" s="367" t="s">
        <v>186</v>
      </c>
      <c r="P27" s="728"/>
      <c r="Q27" s="728"/>
      <c r="R27" s="728"/>
      <c r="S27" s="1233"/>
      <c r="T27" s="1233"/>
    </row>
    <row r="28" spans="4:20" s="353" customFormat="1">
      <c r="D28" s="20" t="s">
        <v>217</v>
      </c>
      <c r="E28" s="20" t="s">
        <v>120</v>
      </c>
      <c r="F28" s="20" t="s">
        <v>3931</v>
      </c>
      <c r="G28" s="367"/>
      <c r="H28" s="20" t="s">
        <v>4473</v>
      </c>
      <c r="I28" s="355"/>
      <c r="J28" s="53"/>
      <c r="K28" s="53"/>
      <c r="L28" s="53"/>
      <c r="M28" s="370" t="s">
        <v>185</v>
      </c>
      <c r="N28" s="370" t="s">
        <v>1628</v>
      </c>
      <c r="O28" s="367" t="s">
        <v>186</v>
      </c>
      <c r="P28" s="728"/>
      <c r="Q28" s="728"/>
      <c r="R28" s="728"/>
      <c r="S28" s="1233"/>
      <c r="T28" s="1233"/>
    </row>
    <row r="29" spans="4:20" s="353" customFormat="1">
      <c r="D29" s="20" t="s">
        <v>217</v>
      </c>
      <c r="E29" s="20" t="s">
        <v>120</v>
      </c>
      <c r="F29" s="20" t="s">
        <v>3931</v>
      </c>
      <c r="G29" s="367"/>
      <c r="H29" s="20" t="s">
        <v>4473</v>
      </c>
      <c r="I29" s="355"/>
      <c r="J29" s="53"/>
      <c r="K29" s="53"/>
      <c r="L29" s="53"/>
      <c r="M29" s="370" t="s">
        <v>185</v>
      </c>
      <c r="N29" s="370" t="s">
        <v>1628</v>
      </c>
      <c r="O29" s="367" t="s">
        <v>186</v>
      </c>
      <c r="P29" s="728"/>
      <c r="Q29" s="728"/>
      <c r="R29" s="728"/>
      <c r="S29" s="1233"/>
      <c r="T29" s="1233"/>
    </row>
    <row r="30" spans="4:20" s="353" customFormat="1">
      <c r="D30" s="20" t="s">
        <v>217</v>
      </c>
      <c r="E30" s="20" t="s">
        <v>120</v>
      </c>
      <c r="F30" s="20" t="s">
        <v>3931</v>
      </c>
      <c r="G30" s="367"/>
      <c r="H30" s="20" t="s">
        <v>4473</v>
      </c>
      <c r="I30" s="355"/>
      <c r="J30" s="53"/>
      <c r="K30" s="53"/>
      <c r="L30" s="53"/>
      <c r="M30" s="370" t="s">
        <v>185</v>
      </c>
      <c r="N30" s="370" t="s">
        <v>1628</v>
      </c>
      <c r="O30" s="367" t="s">
        <v>186</v>
      </c>
      <c r="P30" s="728"/>
      <c r="Q30" s="728"/>
      <c r="R30" s="728"/>
      <c r="S30" s="1233"/>
      <c r="T30" s="1233"/>
    </row>
    <row r="31" spans="4:20" s="353" customFormat="1">
      <c r="D31" s="20" t="s">
        <v>217</v>
      </c>
      <c r="E31" s="20" t="s">
        <v>120</v>
      </c>
      <c r="F31" s="20" t="s">
        <v>3931</v>
      </c>
      <c r="G31" s="367"/>
      <c r="H31" s="20" t="s">
        <v>4473</v>
      </c>
      <c r="I31" s="355"/>
      <c r="J31" s="53"/>
      <c r="K31" s="53"/>
      <c r="L31" s="53"/>
      <c r="M31" s="370" t="s">
        <v>185</v>
      </c>
      <c r="N31" s="370" t="s">
        <v>1628</v>
      </c>
      <c r="O31" s="367" t="s">
        <v>186</v>
      </c>
      <c r="P31" s="728"/>
      <c r="Q31" s="728"/>
      <c r="R31" s="728"/>
      <c r="S31" s="1233"/>
      <c r="T31" s="1233"/>
    </row>
    <row r="32" spans="4:20" s="353" customFormat="1">
      <c r="D32" s="20" t="s">
        <v>217</v>
      </c>
      <c r="E32" s="20" t="s">
        <v>120</v>
      </c>
      <c r="F32" s="20" t="s">
        <v>3931</v>
      </c>
      <c r="G32" s="367"/>
      <c r="H32" s="20" t="s">
        <v>4473</v>
      </c>
      <c r="I32" s="355"/>
      <c r="J32" s="53"/>
      <c r="K32" s="53"/>
      <c r="L32" s="53"/>
      <c r="M32" s="370" t="s">
        <v>185</v>
      </c>
      <c r="N32" s="370" t="s">
        <v>1628</v>
      </c>
      <c r="O32" s="367" t="s">
        <v>186</v>
      </c>
      <c r="P32" s="728"/>
      <c r="Q32" s="728"/>
      <c r="R32" s="728"/>
      <c r="S32" s="1233"/>
      <c r="T32" s="1233"/>
    </row>
    <row r="33" spans="3:20" ht="15">
      <c r="C33" s="357"/>
      <c r="D33" s="20" t="s">
        <v>217</v>
      </c>
      <c r="E33" s="20" t="s">
        <v>120</v>
      </c>
      <c r="F33" s="20" t="s">
        <v>3931</v>
      </c>
      <c r="G33" s="20"/>
      <c r="H33" s="20" t="s">
        <v>4473</v>
      </c>
      <c r="I33" s="355"/>
      <c r="J33" s="53"/>
      <c r="K33" s="53"/>
      <c r="L33" s="53"/>
      <c r="M33" s="347" t="s">
        <v>185</v>
      </c>
      <c r="N33" s="347" t="s">
        <v>1628</v>
      </c>
      <c r="O33" s="355" t="s">
        <v>186</v>
      </c>
      <c r="P33" s="728"/>
      <c r="Q33" s="728"/>
      <c r="R33" s="728"/>
      <c r="S33" s="1233"/>
      <c r="T33" s="1233"/>
    </row>
    <row r="34" spans="3:20" ht="15">
      <c r="C34" s="357"/>
      <c r="D34" s="20" t="s">
        <v>217</v>
      </c>
      <c r="E34" s="20" t="s">
        <v>120</v>
      </c>
      <c r="F34" s="20" t="s">
        <v>3931</v>
      </c>
      <c r="G34" s="20"/>
      <c r="H34" s="20" t="s">
        <v>4473</v>
      </c>
      <c r="I34" s="355"/>
      <c r="J34" s="53"/>
      <c r="K34" s="53"/>
      <c r="L34" s="53"/>
      <c r="M34" s="347" t="s">
        <v>185</v>
      </c>
      <c r="N34" s="347" t="s">
        <v>1628</v>
      </c>
      <c r="O34" s="355" t="s">
        <v>186</v>
      </c>
      <c r="P34" s="728"/>
      <c r="Q34" s="728"/>
      <c r="R34" s="728"/>
      <c r="S34" s="1233"/>
      <c r="T34" s="1233"/>
    </row>
    <row r="35" spans="3:20" ht="15">
      <c r="C35" s="357"/>
      <c r="D35" s="20" t="s">
        <v>217</v>
      </c>
      <c r="E35" s="20" t="s">
        <v>120</v>
      </c>
      <c r="F35" s="20" t="s">
        <v>3931</v>
      </c>
      <c r="G35" s="20"/>
      <c r="H35" s="20" t="s">
        <v>4473</v>
      </c>
      <c r="I35" s="355"/>
      <c r="J35" s="53"/>
      <c r="K35" s="53"/>
      <c r="L35" s="53"/>
      <c r="M35" s="347" t="s">
        <v>185</v>
      </c>
      <c r="N35" s="347" t="s">
        <v>1628</v>
      </c>
      <c r="O35" s="355" t="s">
        <v>186</v>
      </c>
      <c r="P35" s="728"/>
      <c r="Q35" s="728"/>
      <c r="R35" s="728"/>
      <c r="S35" s="1233"/>
      <c r="T35" s="1233"/>
    </row>
    <row r="36" spans="3:20" ht="15">
      <c r="C36" s="357"/>
      <c r="D36" s="20" t="s">
        <v>217</v>
      </c>
      <c r="E36" s="20" t="s">
        <v>120</v>
      </c>
      <c r="F36" s="20" t="s">
        <v>3931</v>
      </c>
      <c r="G36" s="20"/>
      <c r="H36" s="20" t="s">
        <v>4473</v>
      </c>
      <c r="I36" s="355"/>
      <c r="J36" s="53"/>
      <c r="K36" s="53"/>
      <c r="L36" s="53"/>
      <c r="M36" s="347" t="s">
        <v>185</v>
      </c>
      <c r="N36" s="347" t="s">
        <v>1628</v>
      </c>
      <c r="O36" s="355" t="s">
        <v>186</v>
      </c>
      <c r="P36" s="728"/>
      <c r="Q36" s="728"/>
      <c r="R36" s="728"/>
      <c r="S36" s="1233"/>
      <c r="T36" s="1233"/>
    </row>
    <row r="37" spans="3:20" s="353" customFormat="1">
      <c r="C37" s="13"/>
      <c r="D37" s="20" t="s">
        <v>217</v>
      </c>
      <c r="E37" s="20" t="s">
        <v>120</v>
      </c>
      <c r="F37" s="20" t="s">
        <v>3931</v>
      </c>
      <c r="G37" s="367"/>
      <c r="H37" s="20" t="s">
        <v>4473</v>
      </c>
      <c r="I37" s="355"/>
      <c r="J37" s="53"/>
      <c r="K37" s="53"/>
      <c r="L37" s="53"/>
      <c r="M37" s="13" t="s">
        <v>185</v>
      </c>
      <c r="N37" s="13" t="s">
        <v>1628</v>
      </c>
      <c r="O37" s="367" t="s">
        <v>186</v>
      </c>
      <c r="P37" s="728"/>
      <c r="Q37" s="728"/>
      <c r="R37" s="728"/>
      <c r="S37" s="1233"/>
      <c r="T37" s="1233"/>
    </row>
    <row r="38" spans="3:20" s="353" customFormat="1">
      <c r="D38" s="20" t="s">
        <v>217</v>
      </c>
      <c r="E38" s="20" t="s">
        <v>120</v>
      </c>
      <c r="F38" s="20" t="s">
        <v>3931</v>
      </c>
      <c r="G38" s="367"/>
      <c r="H38" s="20" t="s">
        <v>4473</v>
      </c>
      <c r="I38" s="355"/>
      <c r="J38" s="53"/>
      <c r="K38" s="53"/>
      <c r="L38" s="53"/>
      <c r="M38" s="370" t="s">
        <v>185</v>
      </c>
      <c r="N38" s="370" t="s">
        <v>1628</v>
      </c>
      <c r="O38" s="367" t="s">
        <v>186</v>
      </c>
      <c r="P38" s="728"/>
      <c r="Q38" s="728"/>
      <c r="R38" s="728"/>
      <c r="S38" s="1233"/>
      <c r="T38" s="1233"/>
    </row>
    <row r="39" spans="3:20" s="353" customFormat="1">
      <c r="D39" s="20" t="s">
        <v>217</v>
      </c>
      <c r="E39" s="20" t="s">
        <v>120</v>
      </c>
      <c r="F39" s="20" t="s">
        <v>3931</v>
      </c>
      <c r="G39" s="367"/>
      <c r="H39" s="20" t="s">
        <v>4473</v>
      </c>
      <c r="I39" s="355"/>
      <c r="J39" s="53"/>
      <c r="K39" s="53"/>
      <c r="L39" s="53"/>
      <c r="M39" s="370" t="s">
        <v>185</v>
      </c>
      <c r="N39" s="370" t="s">
        <v>1628</v>
      </c>
      <c r="O39" s="367" t="s">
        <v>186</v>
      </c>
      <c r="P39" s="728"/>
      <c r="Q39" s="728"/>
      <c r="R39" s="728"/>
      <c r="S39" s="1233"/>
      <c r="T39" s="1233"/>
    </row>
    <row r="40" spans="3:20" s="353" customFormat="1">
      <c r="D40" s="20" t="s">
        <v>217</v>
      </c>
      <c r="E40" s="20" t="s">
        <v>120</v>
      </c>
      <c r="F40" s="20" t="s">
        <v>3931</v>
      </c>
      <c r="G40" s="367"/>
      <c r="H40" s="20" t="s">
        <v>4473</v>
      </c>
      <c r="I40" s="355"/>
      <c r="J40" s="53"/>
      <c r="K40" s="53"/>
      <c r="L40" s="53"/>
      <c r="M40" s="370" t="s">
        <v>185</v>
      </c>
      <c r="N40" s="370" t="s">
        <v>1628</v>
      </c>
      <c r="O40" s="367" t="s">
        <v>186</v>
      </c>
      <c r="P40" s="728"/>
      <c r="Q40" s="728"/>
      <c r="R40" s="728"/>
      <c r="S40" s="1233"/>
      <c r="T40" s="1233"/>
    </row>
    <row r="41" spans="3:20" s="353" customFormat="1">
      <c r="D41" s="20" t="s">
        <v>217</v>
      </c>
      <c r="E41" s="20" t="s">
        <v>120</v>
      </c>
      <c r="F41" s="20" t="s">
        <v>3931</v>
      </c>
      <c r="G41" s="367"/>
      <c r="H41" s="20" t="s">
        <v>4473</v>
      </c>
      <c r="I41" s="355"/>
      <c r="J41" s="53"/>
      <c r="K41" s="53"/>
      <c r="L41" s="53"/>
      <c r="M41" s="370" t="s">
        <v>185</v>
      </c>
      <c r="N41" s="370" t="s">
        <v>1628</v>
      </c>
      <c r="O41" s="367" t="s">
        <v>186</v>
      </c>
      <c r="P41" s="728"/>
      <c r="Q41" s="728"/>
      <c r="R41" s="728"/>
      <c r="S41" s="1233"/>
      <c r="T41" s="1233"/>
    </row>
    <row r="42" spans="3:20" s="353" customFormat="1">
      <c r="D42" s="20" t="s">
        <v>217</v>
      </c>
      <c r="E42" s="20" t="s">
        <v>120</v>
      </c>
      <c r="F42" s="20" t="s">
        <v>3931</v>
      </c>
      <c r="G42" s="367"/>
      <c r="H42" s="20" t="s">
        <v>4473</v>
      </c>
      <c r="I42" s="355"/>
      <c r="J42" s="53"/>
      <c r="K42" s="53"/>
      <c r="L42" s="53"/>
      <c r="M42" s="370" t="s">
        <v>185</v>
      </c>
      <c r="N42" s="370" t="s">
        <v>1628</v>
      </c>
      <c r="O42" s="367" t="s">
        <v>186</v>
      </c>
      <c r="P42" s="728"/>
      <c r="Q42" s="728"/>
      <c r="R42" s="728"/>
      <c r="S42" s="1233"/>
      <c r="T42" s="1233"/>
    </row>
    <row r="43" spans="3:20" s="353" customFormat="1">
      <c r="D43" s="20" t="s">
        <v>217</v>
      </c>
      <c r="E43" s="20" t="s">
        <v>120</v>
      </c>
      <c r="F43" s="20" t="s">
        <v>3931</v>
      </c>
      <c r="G43" s="367"/>
      <c r="H43" s="20" t="s">
        <v>4473</v>
      </c>
      <c r="I43" s="355"/>
      <c r="J43" s="53"/>
      <c r="K43" s="53"/>
      <c r="L43" s="53"/>
      <c r="M43" s="370" t="s">
        <v>185</v>
      </c>
      <c r="N43" s="370" t="s">
        <v>1628</v>
      </c>
      <c r="O43" s="367" t="s">
        <v>186</v>
      </c>
      <c r="P43" s="728"/>
      <c r="Q43" s="728"/>
      <c r="R43" s="728"/>
      <c r="S43" s="1233"/>
      <c r="T43" s="1233"/>
    </row>
    <row r="44" spans="3:20" s="353" customFormat="1">
      <c r="D44" s="20" t="s">
        <v>217</v>
      </c>
      <c r="E44" s="20" t="s">
        <v>120</v>
      </c>
      <c r="F44" s="20" t="s">
        <v>3931</v>
      </c>
      <c r="G44" s="367"/>
      <c r="H44" s="20" t="s">
        <v>4473</v>
      </c>
      <c r="I44" s="355"/>
      <c r="J44" s="53"/>
      <c r="K44" s="53"/>
      <c r="L44" s="53"/>
      <c r="M44" s="370" t="s">
        <v>185</v>
      </c>
      <c r="N44" s="370" t="s">
        <v>1628</v>
      </c>
      <c r="O44" s="367" t="s">
        <v>186</v>
      </c>
      <c r="P44" s="728"/>
      <c r="Q44" s="728"/>
      <c r="R44" s="728"/>
      <c r="S44" s="1233"/>
      <c r="T44" s="1233"/>
    </row>
    <row r="45" spans="3:20" s="353" customFormat="1">
      <c r="D45" s="20" t="s">
        <v>217</v>
      </c>
      <c r="E45" s="20" t="s">
        <v>120</v>
      </c>
      <c r="F45" s="20" t="s">
        <v>3931</v>
      </c>
      <c r="G45" s="367"/>
      <c r="H45" s="20" t="s">
        <v>4473</v>
      </c>
      <c r="I45" s="355"/>
      <c r="J45" s="53"/>
      <c r="K45" s="53"/>
      <c r="L45" s="53"/>
      <c r="M45" s="370" t="s">
        <v>185</v>
      </c>
      <c r="N45" s="370" t="s">
        <v>1628</v>
      </c>
      <c r="O45" s="367" t="s">
        <v>186</v>
      </c>
      <c r="P45" s="728"/>
      <c r="Q45" s="728"/>
      <c r="R45" s="728"/>
      <c r="S45" s="1233"/>
      <c r="T45" s="1233"/>
    </row>
    <row r="46" spans="3:20" s="353" customFormat="1">
      <c r="D46" s="20" t="s">
        <v>217</v>
      </c>
      <c r="E46" s="20" t="s">
        <v>120</v>
      </c>
      <c r="F46" s="20" t="s">
        <v>3931</v>
      </c>
      <c r="G46" s="367"/>
      <c r="H46" s="20" t="s">
        <v>4473</v>
      </c>
      <c r="I46" s="355"/>
      <c r="J46" s="53"/>
      <c r="K46" s="53"/>
      <c r="L46" s="53"/>
      <c r="M46" s="370" t="s">
        <v>185</v>
      </c>
      <c r="N46" s="370" t="s">
        <v>1628</v>
      </c>
      <c r="O46" s="367" t="s">
        <v>186</v>
      </c>
      <c r="P46" s="728"/>
      <c r="Q46" s="728"/>
      <c r="R46" s="728"/>
      <c r="S46" s="1233"/>
      <c r="T46" s="1233"/>
    </row>
    <row r="47" spans="3:20" s="353" customFormat="1">
      <c r="D47" s="20" t="s">
        <v>217</v>
      </c>
      <c r="E47" s="20" t="s">
        <v>120</v>
      </c>
      <c r="F47" s="20" t="s">
        <v>3931</v>
      </c>
      <c r="G47" s="367"/>
      <c r="H47" s="20" t="s">
        <v>4473</v>
      </c>
      <c r="I47" s="355"/>
      <c r="J47" s="53"/>
      <c r="K47" s="53"/>
      <c r="L47" s="53"/>
      <c r="M47" s="370" t="s">
        <v>185</v>
      </c>
      <c r="N47" s="370" t="s">
        <v>1628</v>
      </c>
      <c r="O47" s="367" t="s">
        <v>186</v>
      </c>
      <c r="P47" s="728"/>
      <c r="Q47" s="728"/>
      <c r="R47" s="728"/>
      <c r="S47" s="1233"/>
      <c r="T47" s="1233"/>
    </row>
    <row r="48" spans="3:20" s="353" customFormat="1">
      <c r="D48" s="20" t="s">
        <v>217</v>
      </c>
      <c r="E48" s="20" t="s">
        <v>120</v>
      </c>
      <c r="F48" s="20" t="s">
        <v>3931</v>
      </c>
      <c r="G48" s="367"/>
      <c r="H48" s="20" t="s">
        <v>4473</v>
      </c>
      <c r="I48" s="355"/>
      <c r="J48" s="53"/>
      <c r="K48" s="53"/>
      <c r="L48" s="53"/>
      <c r="M48" s="370" t="s">
        <v>185</v>
      </c>
      <c r="N48" s="370" t="s">
        <v>1628</v>
      </c>
      <c r="O48" s="367" t="s">
        <v>186</v>
      </c>
      <c r="P48" s="728"/>
      <c r="Q48" s="728"/>
      <c r="R48" s="728"/>
      <c r="S48" s="1233"/>
      <c r="T48" s="1233"/>
    </row>
    <row r="49" spans="3:20" ht="15">
      <c r="C49" s="357"/>
      <c r="D49" s="20" t="s">
        <v>217</v>
      </c>
      <c r="E49" s="20" t="s">
        <v>120</v>
      </c>
      <c r="F49" s="20" t="s">
        <v>3931</v>
      </c>
      <c r="G49" s="20"/>
      <c r="H49" s="20" t="s">
        <v>4473</v>
      </c>
      <c r="I49" s="355"/>
      <c r="J49" s="53"/>
      <c r="K49" s="53"/>
      <c r="L49" s="53"/>
      <c r="M49" s="347" t="s">
        <v>185</v>
      </c>
      <c r="N49" s="347" t="s">
        <v>1628</v>
      </c>
      <c r="O49" s="355" t="s">
        <v>186</v>
      </c>
      <c r="P49" s="728"/>
      <c r="Q49" s="728"/>
      <c r="R49" s="728"/>
      <c r="S49" s="1233"/>
      <c r="T49" s="1233"/>
    </row>
    <row r="50" spans="3:20" ht="15">
      <c r="C50" s="357"/>
      <c r="D50" s="20" t="s">
        <v>217</v>
      </c>
      <c r="E50" s="20" t="s">
        <v>120</v>
      </c>
      <c r="F50" s="20" t="s">
        <v>3931</v>
      </c>
      <c r="G50" s="20"/>
      <c r="H50" s="20" t="s">
        <v>4473</v>
      </c>
      <c r="I50" s="355"/>
      <c r="J50" s="53"/>
      <c r="K50" s="53"/>
      <c r="L50" s="53"/>
      <c r="M50" s="347" t="s">
        <v>185</v>
      </c>
      <c r="N50" s="347" t="s">
        <v>1628</v>
      </c>
      <c r="O50" s="355" t="s">
        <v>186</v>
      </c>
      <c r="P50" s="728"/>
      <c r="Q50" s="728"/>
      <c r="R50" s="728"/>
      <c r="S50" s="1233"/>
      <c r="T50" s="1233"/>
    </row>
    <row r="51" spans="3:20" ht="15">
      <c r="C51" s="357"/>
      <c r="D51" s="20" t="s">
        <v>217</v>
      </c>
      <c r="E51" s="20" t="s">
        <v>120</v>
      </c>
      <c r="F51" s="20" t="s">
        <v>3931</v>
      </c>
      <c r="G51" s="20"/>
      <c r="H51" s="20" t="s">
        <v>4473</v>
      </c>
      <c r="I51" s="355"/>
      <c r="J51" s="53"/>
      <c r="K51" s="53"/>
      <c r="L51" s="53"/>
      <c r="M51" s="347" t="s">
        <v>185</v>
      </c>
      <c r="N51" s="347" t="s">
        <v>1628</v>
      </c>
      <c r="O51" s="355" t="s">
        <v>186</v>
      </c>
      <c r="P51" s="728"/>
      <c r="Q51" s="728"/>
      <c r="R51" s="728"/>
      <c r="S51" s="1233"/>
      <c r="T51" s="1233"/>
    </row>
    <row r="52" spans="3:20" ht="15">
      <c r="C52" s="357"/>
      <c r="D52" s="20" t="s">
        <v>217</v>
      </c>
      <c r="E52" s="20" t="s">
        <v>120</v>
      </c>
      <c r="F52" s="20" t="s">
        <v>3931</v>
      </c>
      <c r="G52" s="20"/>
      <c r="H52" s="20" t="s">
        <v>4473</v>
      </c>
      <c r="I52" s="355"/>
      <c r="J52" s="53"/>
      <c r="K52" s="53"/>
      <c r="L52" s="53"/>
      <c r="M52" s="347" t="s">
        <v>185</v>
      </c>
      <c r="N52" s="347" t="s">
        <v>1628</v>
      </c>
      <c r="O52" s="355" t="s">
        <v>186</v>
      </c>
      <c r="P52" s="728"/>
      <c r="Q52" s="728"/>
      <c r="R52" s="728"/>
      <c r="S52" s="1233"/>
      <c r="T52" s="1233"/>
    </row>
    <row r="53" spans="3:20" s="353" customFormat="1">
      <c r="C53" s="13"/>
      <c r="D53" s="20" t="s">
        <v>217</v>
      </c>
      <c r="E53" s="20" t="s">
        <v>120</v>
      </c>
      <c r="F53" s="20" t="s">
        <v>3931</v>
      </c>
      <c r="G53" s="367"/>
      <c r="H53" s="20" t="s">
        <v>4473</v>
      </c>
      <c r="I53" s="355"/>
      <c r="J53" s="53"/>
      <c r="K53" s="53"/>
      <c r="L53" s="53"/>
      <c r="M53" s="13" t="s">
        <v>185</v>
      </c>
      <c r="N53" s="13" t="s">
        <v>1628</v>
      </c>
      <c r="O53" s="367" t="s">
        <v>186</v>
      </c>
      <c r="P53" s="728"/>
      <c r="Q53" s="728"/>
      <c r="R53" s="728"/>
      <c r="S53" s="1233"/>
      <c r="T53" s="1233"/>
    </row>
    <row r="54" spans="3:20" s="353" customFormat="1">
      <c r="D54" s="20" t="s">
        <v>217</v>
      </c>
      <c r="E54" s="20" t="s">
        <v>120</v>
      </c>
      <c r="F54" s="20" t="s">
        <v>3931</v>
      </c>
      <c r="G54" s="367"/>
      <c r="H54" s="20" t="s">
        <v>4473</v>
      </c>
      <c r="I54" s="355"/>
      <c r="J54" s="53"/>
      <c r="K54" s="53"/>
      <c r="L54" s="53"/>
      <c r="M54" s="370" t="s">
        <v>185</v>
      </c>
      <c r="N54" s="370" t="s">
        <v>1628</v>
      </c>
      <c r="O54" s="367" t="s">
        <v>186</v>
      </c>
      <c r="P54" s="728"/>
      <c r="Q54" s="728"/>
      <c r="R54" s="728"/>
      <c r="S54" s="1233"/>
      <c r="T54" s="1233"/>
    </row>
    <row r="55" spans="3:20" s="353" customFormat="1">
      <c r="D55" s="20" t="s">
        <v>217</v>
      </c>
      <c r="E55" s="20" t="s">
        <v>120</v>
      </c>
      <c r="F55" s="20" t="s">
        <v>3931</v>
      </c>
      <c r="G55" s="367"/>
      <c r="H55" s="20" t="s">
        <v>4473</v>
      </c>
      <c r="I55" s="355"/>
      <c r="J55" s="53"/>
      <c r="K55" s="53"/>
      <c r="L55" s="53"/>
      <c r="M55" s="370" t="s">
        <v>185</v>
      </c>
      <c r="N55" s="370" t="s">
        <v>1628</v>
      </c>
      <c r="O55" s="367" t="s">
        <v>186</v>
      </c>
      <c r="P55" s="728"/>
      <c r="Q55" s="728"/>
      <c r="R55" s="728"/>
      <c r="S55" s="1233"/>
      <c r="T55" s="1233"/>
    </row>
    <row r="56" spans="3:20" s="353" customFormat="1">
      <c r="D56" s="20" t="s">
        <v>217</v>
      </c>
      <c r="E56" s="20" t="s">
        <v>120</v>
      </c>
      <c r="F56" s="20" t="s">
        <v>3931</v>
      </c>
      <c r="G56" s="367"/>
      <c r="H56" s="20" t="s">
        <v>4473</v>
      </c>
      <c r="I56" s="355"/>
      <c r="J56" s="53"/>
      <c r="K56" s="53"/>
      <c r="L56" s="53"/>
      <c r="M56" s="370" t="s">
        <v>185</v>
      </c>
      <c r="N56" s="370" t="s">
        <v>1628</v>
      </c>
      <c r="O56" s="367" t="s">
        <v>186</v>
      </c>
      <c r="P56" s="728"/>
      <c r="Q56" s="728"/>
      <c r="R56" s="728"/>
      <c r="S56" s="1233"/>
      <c r="T56" s="1233"/>
    </row>
    <row r="57" spans="3:20" s="353" customFormat="1">
      <c r="D57" s="20" t="s">
        <v>217</v>
      </c>
      <c r="E57" s="20" t="s">
        <v>120</v>
      </c>
      <c r="F57" s="20" t="s">
        <v>3931</v>
      </c>
      <c r="G57" s="367"/>
      <c r="H57" s="20" t="s">
        <v>4473</v>
      </c>
      <c r="I57" s="355"/>
      <c r="J57" s="53"/>
      <c r="K57" s="53"/>
      <c r="L57" s="53"/>
      <c r="M57" s="370" t="s">
        <v>185</v>
      </c>
      <c r="N57" s="370" t="s">
        <v>1628</v>
      </c>
      <c r="O57" s="367" t="s">
        <v>186</v>
      </c>
      <c r="P57" s="728"/>
      <c r="Q57" s="728"/>
      <c r="R57" s="728"/>
      <c r="S57" s="1233"/>
      <c r="T57" s="1233"/>
    </row>
    <row r="58" spans="3:20" s="353" customFormat="1">
      <c r="D58" s="20" t="s">
        <v>217</v>
      </c>
      <c r="E58" s="20" t="s">
        <v>120</v>
      </c>
      <c r="F58" s="20" t="s">
        <v>3931</v>
      </c>
      <c r="G58" s="367"/>
      <c r="H58" s="20" t="s">
        <v>4473</v>
      </c>
      <c r="I58" s="355"/>
      <c r="J58" s="53"/>
      <c r="K58" s="53"/>
      <c r="L58" s="53"/>
      <c r="M58" s="370" t="s">
        <v>185</v>
      </c>
      <c r="N58" s="370" t="s">
        <v>1628</v>
      </c>
      <c r="O58" s="367" t="s">
        <v>186</v>
      </c>
      <c r="P58" s="728"/>
      <c r="Q58" s="728"/>
      <c r="R58" s="728"/>
      <c r="S58" s="1233"/>
      <c r="T58" s="1233"/>
    </row>
    <row r="59" spans="3:20" s="353" customFormat="1">
      <c r="D59" s="20" t="s">
        <v>217</v>
      </c>
      <c r="E59" s="20" t="s">
        <v>120</v>
      </c>
      <c r="F59" s="20" t="s">
        <v>3931</v>
      </c>
      <c r="G59" s="367"/>
      <c r="H59" s="20" t="s">
        <v>4473</v>
      </c>
      <c r="I59" s="355"/>
      <c r="J59" s="53"/>
      <c r="K59" s="53"/>
      <c r="L59" s="53"/>
      <c r="M59" s="370" t="s">
        <v>185</v>
      </c>
      <c r="N59" s="370" t="s">
        <v>1628</v>
      </c>
      <c r="O59" s="367" t="s">
        <v>186</v>
      </c>
      <c r="P59" s="728"/>
      <c r="Q59" s="728"/>
      <c r="R59" s="728"/>
      <c r="S59" s="1233"/>
      <c r="T59" s="1233"/>
    </row>
    <row r="60" spans="3:20" s="353" customFormat="1">
      <c r="D60" s="20" t="s">
        <v>217</v>
      </c>
      <c r="E60" s="20" t="s">
        <v>120</v>
      </c>
      <c r="F60" s="20" t="s">
        <v>3931</v>
      </c>
      <c r="G60" s="367"/>
      <c r="H60" s="20" t="s">
        <v>4473</v>
      </c>
      <c r="I60" s="355"/>
      <c r="J60" s="53"/>
      <c r="K60" s="53"/>
      <c r="L60" s="53"/>
      <c r="M60" s="370" t="s">
        <v>185</v>
      </c>
      <c r="N60" s="370" t="s">
        <v>1628</v>
      </c>
      <c r="O60" s="367" t="s">
        <v>186</v>
      </c>
      <c r="P60" s="728"/>
      <c r="Q60" s="728"/>
      <c r="R60" s="728"/>
      <c r="S60" s="1233"/>
      <c r="T60" s="1233"/>
    </row>
    <row r="61" spans="3:20" s="353" customFormat="1">
      <c r="D61" s="20" t="s">
        <v>217</v>
      </c>
      <c r="E61" s="20" t="s">
        <v>120</v>
      </c>
      <c r="F61" s="20" t="s">
        <v>3931</v>
      </c>
      <c r="G61" s="367"/>
      <c r="H61" s="20" t="s">
        <v>4473</v>
      </c>
      <c r="I61" s="355"/>
      <c r="J61" s="53"/>
      <c r="K61" s="53"/>
      <c r="L61" s="53"/>
      <c r="M61" s="370" t="s">
        <v>185</v>
      </c>
      <c r="N61" s="370" t="s">
        <v>1628</v>
      </c>
      <c r="O61" s="367" t="s">
        <v>186</v>
      </c>
      <c r="P61" s="728"/>
      <c r="Q61" s="728"/>
      <c r="R61" s="728"/>
      <c r="S61" s="1233"/>
      <c r="T61" s="1233"/>
    </row>
    <row r="62" spans="3:20" s="353" customFormat="1">
      <c r="D62" s="20" t="s">
        <v>217</v>
      </c>
      <c r="E62" s="20" t="s">
        <v>120</v>
      </c>
      <c r="F62" s="20" t="s">
        <v>3931</v>
      </c>
      <c r="G62" s="367"/>
      <c r="H62" s="20" t="s">
        <v>4473</v>
      </c>
      <c r="I62" s="355"/>
      <c r="J62" s="53"/>
      <c r="K62" s="53"/>
      <c r="L62" s="53"/>
      <c r="M62" s="370" t="s">
        <v>185</v>
      </c>
      <c r="N62" s="370" t="s">
        <v>1628</v>
      </c>
      <c r="O62" s="367" t="s">
        <v>186</v>
      </c>
      <c r="P62" s="728"/>
      <c r="Q62" s="728"/>
      <c r="R62" s="728"/>
      <c r="S62" s="1233"/>
      <c r="T62" s="1233"/>
    </row>
    <row r="63" spans="3:20" s="353" customFormat="1">
      <c r="D63" s="20" t="s">
        <v>217</v>
      </c>
      <c r="E63" s="20" t="s">
        <v>120</v>
      </c>
      <c r="F63" s="20" t="s">
        <v>3931</v>
      </c>
      <c r="G63" s="367"/>
      <c r="H63" s="20" t="s">
        <v>4473</v>
      </c>
      <c r="I63" s="355"/>
      <c r="J63" s="53"/>
      <c r="K63" s="53"/>
      <c r="L63" s="53"/>
      <c r="M63" s="370" t="s">
        <v>185</v>
      </c>
      <c r="N63" s="370" t="s">
        <v>1628</v>
      </c>
      <c r="O63" s="367" t="s">
        <v>186</v>
      </c>
      <c r="P63" s="728"/>
      <c r="Q63" s="728"/>
      <c r="R63" s="728"/>
      <c r="S63" s="1233"/>
      <c r="T63" s="1233"/>
    </row>
    <row r="64" spans="3:20" s="353" customFormat="1">
      <c r="D64" s="20" t="s">
        <v>217</v>
      </c>
      <c r="E64" s="20" t="s">
        <v>120</v>
      </c>
      <c r="F64" s="20" t="s">
        <v>3931</v>
      </c>
      <c r="G64" s="367"/>
      <c r="H64" s="20" t="s">
        <v>4473</v>
      </c>
      <c r="I64" s="355"/>
      <c r="J64" s="53"/>
      <c r="K64" s="53"/>
      <c r="L64" s="53"/>
      <c r="M64" s="370" t="s">
        <v>185</v>
      </c>
      <c r="N64" s="370" t="s">
        <v>1628</v>
      </c>
      <c r="O64" s="367" t="s">
        <v>186</v>
      </c>
      <c r="P64" s="728"/>
      <c r="Q64" s="728"/>
      <c r="R64" s="728"/>
      <c r="S64" s="1233"/>
      <c r="T64" s="1233"/>
    </row>
    <row r="65" spans="3:20" s="353" customFormat="1" ht="15" customHeight="1">
      <c r="D65" s="20" t="s">
        <v>217</v>
      </c>
      <c r="E65" s="20" t="s">
        <v>120</v>
      </c>
      <c r="F65" s="20" t="s">
        <v>3931</v>
      </c>
      <c r="G65" s="367"/>
      <c r="H65" s="20" t="s">
        <v>4473</v>
      </c>
      <c r="I65" s="355"/>
      <c r="J65" s="53"/>
      <c r="K65" s="53"/>
      <c r="L65" s="53"/>
      <c r="M65" s="370" t="s">
        <v>185</v>
      </c>
      <c r="N65" s="370" t="s">
        <v>1628</v>
      </c>
      <c r="O65" s="367" t="s">
        <v>186</v>
      </c>
      <c r="P65" s="728"/>
      <c r="Q65" s="728"/>
      <c r="R65" s="728"/>
      <c r="S65" s="1233"/>
      <c r="T65" s="1233"/>
    </row>
    <row r="66" spans="3:20" s="353" customFormat="1" ht="13.9">
      <c r="H66" s="355"/>
      <c r="I66" s="1485" t="s">
        <v>4474</v>
      </c>
      <c r="J66" s="355"/>
      <c r="K66" s="355"/>
      <c r="L66" s="355"/>
      <c r="M66" s="372"/>
      <c r="N66" s="372"/>
      <c r="O66" s="367"/>
      <c r="P66" s="1152">
        <f>SUM(P11:P65)</f>
        <v>0</v>
      </c>
      <c r="Q66" s="1152">
        <f t="shared" ref="Q66:T66" si="0">SUM(Q11:Q65)</f>
        <v>0</v>
      </c>
      <c r="R66" s="1152">
        <f t="shared" si="0"/>
        <v>0</v>
      </c>
      <c r="S66" s="1152">
        <f t="shared" si="0"/>
        <v>0</v>
      </c>
      <c r="T66" s="1152">
        <f t="shared" si="0"/>
        <v>0</v>
      </c>
    </row>
    <row r="67" spans="3:20" s="353" customFormat="1">
      <c r="H67" s="355"/>
      <c r="I67" s="355"/>
      <c r="J67" s="355"/>
      <c r="K67" s="355"/>
      <c r="L67" s="355"/>
      <c r="M67" s="372"/>
      <c r="N67" s="372"/>
      <c r="O67" s="367"/>
      <c r="R67" s="13"/>
      <c r="S67" s="371"/>
      <c r="T67" s="367"/>
    </row>
    <row r="68" spans="3:20" ht="13.9">
      <c r="C68" s="34" t="s">
        <v>4475</v>
      </c>
      <c r="D68" s="34"/>
      <c r="E68" s="34"/>
      <c r="F68" s="34"/>
      <c r="G68" s="34"/>
      <c r="H68" s="33"/>
      <c r="I68" s="33"/>
      <c r="J68" s="33"/>
      <c r="K68" s="33"/>
      <c r="L68" s="33"/>
      <c r="M68" s="33"/>
      <c r="N68" s="33"/>
      <c r="O68" s="33"/>
      <c r="P68" s="33"/>
      <c r="Q68" s="33"/>
      <c r="R68" s="33"/>
      <c r="S68" s="33"/>
      <c r="T68" s="33"/>
    </row>
    <row r="69" spans="3:20" s="353" customFormat="1" ht="36" customHeight="1">
      <c r="D69" s="20" t="s">
        <v>217</v>
      </c>
      <c r="E69" s="20" t="s">
        <v>120</v>
      </c>
      <c r="F69" s="20" t="s">
        <v>3931</v>
      </c>
      <c r="G69" s="367"/>
      <c r="H69" s="20" t="s">
        <v>4473</v>
      </c>
      <c r="I69" s="355"/>
      <c r="J69" s="53"/>
      <c r="K69" s="53"/>
      <c r="L69" s="53"/>
      <c r="M69" s="370" t="s">
        <v>185</v>
      </c>
      <c r="N69" s="370" t="s">
        <v>1628</v>
      </c>
      <c r="O69" s="367" t="s">
        <v>186</v>
      </c>
      <c r="P69" s="728"/>
      <c r="Q69" s="728"/>
      <c r="R69" s="728"/>
      <c r="S69" s="1233"/>
      <c r="T69" s="1233"/>
    </row>
    <row r="70" spans="3:20" s="353" customFormat="1">
      <c r="D70" s="20" t="s">
        <v>217</v>
      </c>
      <c r="E70" s="20" t="s">
        <v>120</v>
      </c>
      <c r="F70" s="20" t="s">
        <v>3931</v>
      </c>
      <c r="G70" s="367"/>
      <c r="H70" s="20" t="s">
        <v>4473</v>
      </c>
      <c r="I70" s="355"/>
      <c r="J70" s="53"/>
      <c r="K70" s="53"/>
      <c r="L70" s="53"/>
      <c r="M70" s="370" t="s">
        <v>185</v>
      </c>
      <c r="N70" s="370" t="s">
        <v>1628</v>
      </c>
      <c r="O70" s="367" t="s">
        <v>186</v>
      </c>
      <c r="P70" s="728"/>
      <c r="Q70" s="728"/>
      <c r="R70" s="728"/>
      <c r="S70" s="1233"/>
      <c r="T70" s="1233"/>
    </row>
    <row r="71" spans="3:20" s="353" customFormat="1">
      <c r="D71" s="20" t="s">
        <v>217</v>
      </c>
      <c r="E71" s="20" t="s">
        <v>120</v>
      </c>
      <c r="F71" s="20" t="s">
        <v>3931</v>
      </c>
      <c r="G71" s="367"/>
      <c r="H71" s="20" t="s">
        <v>4473</v>
      </c>
      <c r="I71" s="355"/>
      <c r="J71" s="53"/>
      <c r="K71" s="53"/>
      <c r="L71" s="53"/>
      <c r="M71" s="370" t="s">
        <v>185</v>
      </c>
      <c r="N71" s="370" t="s">
        <v>1628</v>
      </c>
      <c r="O71" s="367" t="s">
        <v>186</v>
      </c>
      <c r="P71" s="728"/>
      <c r="Q71" s="728"/>
      <c r="R71" s="728"/>
      <c r="S71" s="1233"/>
      <c r="T71" s="1233"/>
    </row>
    <row r="72" spans="3:20" s="353" customFormat="1">
      <c r="D72" s="20" t="s">
        <v>217</v>
      </c>
      <c r="E72" s="20" t="s">
        <v>120</v>
      </c>
      <c r="F72" s="20" t="s">
        <v>3931</v>
      </c>
      <c r="G72" s="367"/>
      <c r="H72" s="20" t="s">
        <v>4473</v>
      </c>
      <c r="I72" s="355"/>
      <c r="J72" s="53"/>
      <c r="K72" s="53"/>
      <c r="L72" s="53"/>
      <c r="M72" s="370" t="s">
        <v>185</v>
      </c>
      <c r="N72" s="370" t="s">
        <v>1628</v>
      </c>
      <c r="O72" s="367" t="s">
        <v>186</v>
      </c>
      <c r="P72" s="728"/>
      <c r="Q72" s="728"/>
      <c r="R72" s="728"/>
      <c r="S72" s="1233"/>
      <c r="T72" s="1233"/>
    </row>
    <row r="73" spans="3:20" s="353" customFormat="1">
      <c r="D73" s="20" t="s">
        <v>217</v>
      </c>
      <c r="E73" s="20" t="s">
        <v>120</v>
      </c>
      <c r="F73" s="20" t="s">
        <v>3931</v>
      </c>
      <c r="G73" s="367"/>
      <c r="H73" s="20" t="s">
        <v>4473</v>
      </c>
      <c r="I73" s="355"/>
      <c r="J73" s="53"/>
      <c r="K73" s="53"/>
      <c r="L73" s="53"/>
      <c r="M73" s="370" t="s">
        <v>185</v>
      </c>
      <c r="N73" s="370" t="s">
        <v>1628</v>
      </c>
      <c r="O73" s="367" t="s">
        <v>186</v>
      </c>
      <c r="P73" s="728"/>
      <c r="Q73" s="728"/>
      <c r="R73" s="728"/>
      <c r="S73" s="1231"/>
      <c r="T73" s="1231"/>
    </row>
    <row r="74" spans="3:20" s="353" customFormat="1">
      <c r="D74" s="20" t="s">
        <v>217</v>
      </c>
      <c r="E74" s="20" t="s">
        <v>120</v>
      </c>
      <c r="F74" s="20" t="s">
        <v>3931</v>
      </c>
      <c r="G74" s="367"/>
      <c r="H74" s="20" t="s">
        <v>4473</v>
      </c>
      <c r="I74" s="355"/>
      <c r="J74" s="53"/>
      <c r="K74" s="53"/>
      <c r="L74" s="53"/>
      <c r="M74" s="370" t="s">
        <v>185</v>
      </c>
      <c r="N74" s="370" t="s">
        <v>1628</v>
      </c>
      <c r="O74" s="367" t="s">
        <v>186</v>
      </c>
      <c r="P74" s="728"/>
      <c r="Q74" s="728"/>
      <c r="R74" s="728"/>
      <c r="S74" s="1231"/>
      <c r="T74" s="1231"/>
    </row>
    <row r="75" spans="3:20" s="353" customFormat="1">
      <c r="D75" s="20" t="s">
        <v>217</v>
      </c>
      <c r="E75" s="20" t="s">
        <v>120</v>
      </c>
      <c r="F75" s="20" t="s">
        <v>3931</v>
      </c>
      <c r="G75" s="367"/>
      <c r="H75" s="20" t="s">
        <v>4473</v>
      </c>
      <c r="I75" s="355"/>
      <c r="J75" s="53"/>
      <c r="K75" s="53"/>
      <c r="L75" s="53"/>
      <c r="M75" s="370" t="s">
        <v>185</v>
      </c>
      <c r="N75" s="370" t="s">
        <v>1628</v>
      </c>
      <c r="O75" s="367" t="s">
        <v>186</v>
      </c>
      <c r="P75" s="728"/>
      <c r="Q75" s="728"/>
      <c r="R75" s="728"/>
      <c r="S75" s="1231"/>
      <c r="T75" s="1231"/>
    </row>
    <row r="76" spans="3:20" s="353" customFormat="1">
      <c r="D76" s="20" t="s">
        <v>217</v>
      </c>
      <c r="E76" s="20" t="s">
        <v>120</v>
      </c>
      <c r="F76" s="20" t="s">
        <v>3931</v>
      </c>
      <c r="G76" s="367"/>
      <c r="H76" s="20" t="s">
        <v>4473</v>
      </c>
      <c r="I76" s="355"/>
      <c r="J76" s="53"/>
      <c r="K76" s="53"/>
      <c r="L76" s="53"/>
      <c r="M76" s="370" t="s">
        <v>185</v>
      </c>
      <c r="N76" s="370" t="s">
        <v>1628</v>
      </c>
      <c r="O76" s="367" t="s">
        <v>186</v>
      </c>
      <c r="P76" s="728"/>
      <c r="Q76" s="728"/>
      <c r="R76" s="728"/>
      <c r="S76" s="1231"/>
      <c r="T76" s="1231"/>
    </row>
    <row r="77" spans="3:20" s="353" customFormat="1">
      <c r="D77" s="20" t="s">
        <v>217</v>
      </c>
      <c r="E77" s="20" t="s">
        <v>120</v>
      </c>
      <c r="F77" s="20" t="s">
        <v>3931</v>
      </c>
      <c r="G77" s="367"/>
      <c r="H77" s="20" t="s">
        <v>4473</v>
      </c>
      <c r="I77" s="355"/>
      <c r="J77" s="53"/>
      <c r="K77" s="53"/>
      <c r="L77" s="53"/>
      <c r="M77" s="370" t="s">
        <v>185</v>
      </c>
      <c r="N77" s="370" t="s">
        <v>1628</v>
      </c>
      <c r="O77" s="367" t="s">
        <v>186</v>
      </c>
      <c r="P77" s="728"/>
      <c r="Q77" s="728"/>
      <c r="R77" s="728"/>
      <c r="S77" s="1231"/>
      <c r="T77" s="1231"/>
    </row>
    <row r="78" spans="3:20" s="353" customFormat="1">
      <c r="D78" s="20" t="s">
        <v>217</v>
      </c>
      <c r="E78" s="20" t="s">
        <v>120</v>
      </c>
      <c r="F78" s="20" t="s">
        <v>3931</v>
      </c>
      <c r="G78" s="367"/>
      <c r="H78" s="20" t="s">
        <v>4473</v>
      </c>
      <c r="I78" s="355"/>
      <c r="J78" s="53"/>
      <c r="K78" s="53"/>
      <c r="L78" s="53"/>
      <c r="M78" s="370" t="s">
        <v>185</v>
      </c>
      <c r="N78" s="370" t="s">
        <v>1628</v>
      </c>
      <c r="O78" s="367" t="s">
        <v>186</v>
      </c>
      <c r="P78" s="728"/>
      <c r="Q78" s="728"/>
      <c r="R78" s="728"/>
      <c r="S78" s="1231"/>
      <c r="T78" s="1231"/>
    </row>
    <row r="79" spans="3:20" s="353" customFormat="1">
      <c r="D79" s="20" t="s">
        <v>217</v>
      </c>
      <c r="E79" s="20" t="s">
        <v>120</v>
      </c>
      <c r="F79" s="20" t="s">
        <v>3931</v>
      </c>
      <c r="G79" s="367"/>
      <c r="H79" s="20" t="s">
        <v>4473</v>
      </c>
      <c r="I79" s="355"/>
      <c r="J79" s="53"/>
      <c r="K79" s="53"/>
      <c r="L79" s="53"/>
      <c r="M79" s="370" t="s">
        <v>185</v>
      </c>
      <c r="N79" s="370" t="s">
        <v>1628</v>
      </c>
      <c r="O79" s="367" t="s">
        <v>186</v>
      </c>
      <c r="P79" s="728"/>
      <c r="Q79" s="728"/>
      <c r="R79" s="728"/>
      <c r="S79" s="1231"/>
      <c r="T79" s="1231"/>
    </row>
    <row r="80" spans="3:20" s="353" customFormat="1">
      <c r="D80" s="20" t="s">
        <v>217</v>
      </c>
      <c r="E80" s="20" t="s">
        <v>120</v>
      </c>
      <c r="F80" s="20" t="s">
        <v>3931</v>
      </c>
      <c r="G80" s="367"/>
      <c r="H80" s="20" t="s">
        <v>4473</v>
      </c>
      <c r="I80" s="355"/>
      <c r="J80" s="53"/>
      <c r="K80" s="53"/>
      <c r="L80" s="53"/>
      <c r="M80" s="370" t="s">
        <v>185</v>
      </c>
      <c r="N80" s="370" t="s">
        <v>1628</v>
      </c>
      <c r="O80" s="367" t="s">
        <v>186</v>
      </c>
      <c r="P80" s="728"/>
      <c r="Q80" s="728"/>
      <c r="R80" s="728"/>
      <c r="S80" s="1231"/>
      <c r="T80" s="1231"/>
    </row>
    <row r="81" spans="3:20" s="353" customFormat="1">
      <c r="D81" s="20" t="s">
        <v>217</v>
      </c>
      <c r="E81" s="20" t="s">
        <v>120</v>
      </c>
      <c r="F81" s="20" t="s">
        <v>3931</v>
      </c>
      <c r="G81" s="367"/>
      <c r="H81" s="20" t="s">
        <v>4473</v>
      </c>
      <c r="I81" s="355"/>
      <c r="J81" s="53"/>
      <c r="K81" s="53"/>
      <c r="L81" s="53"/>
      <c r="M81" s="370" t="s">
        <v>185</v>
      </c>
      <c r="N81" s="370" t="s">
        <v>1628</v>
      </c>
      <c r="O81" s="367" t="s">
        <v>186</v>
      </c>
      <c r="P81" s="728"/>
      <c r="Q81" s="728"/>
      <c r="R81" s="728"/>
      <c r="S81" s="1231"/>
      <c r="T81" s="1231"/>
    </row>
    <row r="82" spans="3:20" s="353" customFormat="1">
      <c r="D82" s="20" t="s">
        <v>217</v>
      </c>
      <c r="E82" s="20" t="s">
        <v>120</v>
      </c>
      <c r="F82" s="20" t="s">
        <v>3931</v>
      </c>
      <c r="G82" s="367"/>
      <c r="H82" s="20" t="s">
        <v>4473</v>
      </c>
      <c r="I82" s="355"/>
      <c r="J82" s="53"/>
      <c r="K82" s="53"/>
      <c r="L82" s="53"/>
      <c r="M82" s="370" t="s">
        <v>185</v>
      </c>
      <c r="N82" s="370" t="s">
        <v>1628</v>
      </c>
      <c r="O82" s="367" t="s">
        <v>186</v>
      </c>
      <c r="P82" s="728"/>
      <c r="Q82" s="728"/>
      <c r="R82" s="728"/>
      <c r="S82" s="1231"/>
      <c r="T82" s="1231"/>
    </row>
    <row r="83" spans="3:20" s="353" customFormat="1" ht="13.9">
      <c r="H83" s="355"/>
      <c r="I83" s="412" t="s">
        <v>1798</v>
      </c>
      <c r="J83" s="355"/>
      <c r="K83" s="355"/>
      <c r="L83" s="355"/>
      <c r="M83" s="372"/>
      <c r="N83" s="372"/>
      <c r="O83" s="367"/>
      <c r="P83" s="1152">
        <f>SUM(P69:P82)</f>
        <v>0</v>
      </c>
      <c r="Q83" s="1152">
        <f t="shared" ref="Q83:T83" si="1">SUM(Q69:Q82)</f>
        <v>0</v>
      </c>
      <c r="R83" s="1152">
        <f t="shared" si="1"/>
        <v>0</v>
      </c>
      <c r="S83" s="1152">
        <f t="shared" si="1"/>
        <v>0</v>
      </c>
      <c r="T83" s="1152">
        <f t="shared" si="1"/>
        <v>0</v>
      </c>
    </row>
    <row r="84" spans="3:20" ht="13.5" customHeight="1"/>
    <row r="85" spans="3:20" s="353" customFormat="1">
      <c r="D85" s="20" t="s">
        <v>217</v>
      </c>
      <c r="E85" s="20" t="s">
        <v>120</v>
      </c>
      <c r="F85" s="20" t="s">
        <v>3931</v>
      </c>
      <c r="G85" s="367"/>
      <c r="H85" s="20" t="s">
        <v>4473</v>
      </c>
      <c r="I85" s="355"/>
      <c r="J85" s="53"/>
      <c r="K85" s="53"/>
      <c r="L85" s="53"/>
      <c r="M85" s="370" t="s">
        <v>185</v>
      </c>
      <c r="N85" s="370" t="s">
        <v>1628</v>
      </c>
      <c r="O85" s="367" t="s">
        <v>186</v>
      </c>
      <c r="P85" s="728"/>
      <c r="Q85" s="728"/>
      <c r="R85" s="728"/>
      <c r="S85" s="1233"/>
      <c r="T85" s="1233"/>
    </row>
    <row r="86" spans="3:20" s="353" customFormat="1" ht="14.25">
      <c r="D86" s="20"/>
      <c r="E86" s="20"/>
      <c r="F86" s="20"/>
      <c r="G86" s="367"/>
      <c r="H86" s="20" t="s">
        <v>4476</v>
      </c>
      <c r="I86" s="355"/>
      <c r="J86" s="370"/>
      <c r="K86" s="370"/>
      <c r="L86" s="370"/>
      <c r="M86" s="370"/>
      <c r="N86" s="370"/>
      <c r="O86" s="367"/>
      <c r="P86" s="425" t="b">
        <f>SUM($P$85:$T$85)&lt;=0.25*SUM($P$66:$T$66)</f>
        <v>1</v>
      </c>
      <c r="Q86" s="425" t="b">
        <f>SUM($P$85:$T$85)&lt;=0.25*SUM($P$66:$T$66)</f>
        <v>1</v>
      </c>
      <c r="R86" s="425" t="b">
        <f>SUM($P$85:$T$85)&lt;=0.25*SUM($P$66:$T$66)</f>
        <v>1</v>
      </c>
      <c r="S86" s="425" t="b">
        <f>SUM($P$85:$T$85)&lt;=0.25*SUM($P$66:$T$66)</f>
        <v>1</v>
      </c>
      <c r="T86" s="425" t="b">
        <f>SUM($P$85:$T$85)&lt;=0.25*SUM($P$66:$T$66)</f>
        <v>1</v>
      </c>
    </row>
    <row r="88" spans="3:20" ht="13.9">
      <c r="C88" s="34" t="s">
        <v>4477</v>
      </c>
      <c r="D88" s="34"/>
      <c r="E88" s="34"/>
      <c r="F88" s="34"/>
      <c r="G88" s="34"/>
      <c r="H88" s="33"/>
      <c r="I88" s="33"/>
      <c r="J88" s="33"/>
      <c r="K88" s="33"/>
      <c r="L88" s="33"/>
      <c r="M88" s="33"/>
      <c r="N88" s="33"/>
      <c r="O88" s="33"/>
      <c r="P88" s="33"/>
      <c r="Q88" s="33"/>
      <c r="R88" s="33"/>
      <c r="S88" s="33"/>
      <c r="T88" s="33"/>
    </row>
    <row r="89" spans="3:20" s="353" customFormat="1">
      <c r="H89" s="355"/>
      <c r="I89" s="355"/>
      <c r="J89" s="355"/>
      <c r="K89" s="355"/>
      <c r="L89" s="355"/>
      <c r="M89" s="372"/>
      <c r="N89" s="372"/>
      <c r="O89" s="367"/>
      <c r="R89" s="13"/>
      <c r="S89" s="371"/>
      <c r="T89" s="367"/>
    </row>
    <row r="90" spans="3:20" s="353" customFormat="1" ht="13.9">
      <c r="D90" s="20" t="s">
        <v>217</v>
      </c>
      <c r="E90" s="20" t="s">
        <v>120</v>
      </c>
      <c r="F90" s="20" t="s">
        <v>3931</v>
      </c>
      <c r="G90" s="367"/>
      <c r="H90" s="20" t="s">
        <v>4473</v>
      </c>
      <c r="I90" s="364" t="s">
        <v>4478</v>
      </c>
      <c r="J90" s="355"/>
      <c r="K90" s="355"/>
      <c r="L90" s="355"/>
      <c r="M90" s="372"/>
      <c r="N90" s="372"/>
      <c r="O90" s="367" t="s">
        <v>186</v>
      </c>
      <c r="P90" s="1557" t="str">
        <f>INDEX(P101:T109,MATCH(A2,I101:I109,0),1)</f>
        <v>Please specify GDN in cell A2</v>
      </c>
      <c r="Q90" s="1558"/>
      <c r="R90" s="1558"/>
      <c r="S90" s="1558"/>
      <c r="T90" s="1559"/>
    </row>
    <row r="91" spans="3:20" s="353" customFormat="1" ht="13.9">
      <c r="D91" s="20" t="s">
        <v>217</v>
      </c>
      <c r="E91" s="20" t="s">
        <v>120</v>
      </c>
      <c r="F91" s="20" t="s">
        <v>3931</v>
      </c>
      <c r="G91" s="367"/>
      <c r="H91" s="20" t="s">
        <v>4473</v>
      </c>
      <c r="I91" s="364" t="s">
        <v>4479</v>
      </c>
      <c r="J91" s="355"/>
      <c r="K91" s="355"/>
      <c r="L91" s="355"/>
      <c r="M91" s="372"/>
      <c r="N91" s="372"/>
      <c r="O91" s="367" t="s">
        <v>186</v>
      </c>
      <c r="P91" s="1560">
        <v>0</v>
      </c>
      <c r="Q91" s="1561"/>
      <c r="R91" s="1561"/>
      <c r="S91" s="1561"/>
      <c r="T91" s="1562"/>
    </row>
    <row r="92" spans="3:20" s="353" customFormat="1" ht="13.9">
      <c r="D92" s="20" t="s">
        <v>217</v>
      </c>
      <c r="E92" s="20" t="s">
        <v>120</v>
      </c>
      <c r="F92" s="20" t="s">
        <v>3931</v>
      </c>
      <c r="G92" s="367"/>
      <c r="H92" s="20" t="s">
        <v>4473</v>
      </c>
      <c r="I92" s="417" t="s">
        <v>4480</v>
      </c>
      <c r="J92" s="11"/>
      <c r="K92" s="11"/>
      <c r="L92" s="11"/>
      <c r="M92" s="370" t="s">
        <v>185</v>
      </c>
      <c r="N92" s="370" t="s">
        <v>1628</v>
      </c>
      <c r="O92" s="367" t="s">
        <v>186</v>
      </c>
      <c r="P92" s="1152">
        <f>IF(P93=TRUE,0.9*P66,SUM(P90:T91))</f>
        <v>0</v>
      </c>
      <c r="Q92" s="1152">
        <f>IF(Q93=TRUE,0.9*Q66,MAX(SUM($P$90:$T$91)-SUM($P$92:P92),0))</f>
        <v>0</v>
      </c>
      <c r="R92" s="1152">
        <f>IF(R93=TRUE,0.9*R66,MAX(SUM($P$90:$T$91)-SUM($P$92:Q92),0))</f>
        <v>0</v>
      </c>
      <c r="S92" s="1152">
        <f>IF(S93=TRUE,0.9*S66,MAX(SUM($P$90:$T$91)-SUM($P$92:R92),0))</f>
        <v>0</v>
      </c>
      <c r="T92" s="1152">
        <f>IF(T93=TRUE,0.9*T66,MAX(SUM($P$90:$T$91)-SUM($P$92:S92),0))</f>
        <v>0</v>
      </c>
    </row>
    <row r="93" spans="3:20" ht="14.25">
      <c r="H93" s="20" t="s">
        <v>4481</v>
      </c>
      <c r="P93" s="425" t="b">
        <f>0.9*SUM($P$66:P66)&lt;=SUM($P$90:$T$91)</f>
        <v>1</v>
      </c>
      <c r="Q93" s="425" t="b">
        <f>0.9*SUM($P$66:Q66)&lt;=SUM($P$90:$T$91)</f>
        <v>1</v>
      </c>
      <c r="R93" s="425" t="b">
        <f>0.9*SUM($P$66:R66)&lt;=SUM($P$90:$T$91)</f>
        <v>1</v>
      </c>
      <c r="S93" s="425" t="b">
        <f>0.9*SUM($P$66:S66)&lt;=SUM($P$90:$T$91)</f>
        <v>1</v>
      </c>
      <c r="T93" s="425" t="b">
        <f>0.9*SUM($P$66:T66)&lt;=SUM($P$90:$T$91)</f>
        <v>1</v>
      </c>
    </row>
    <row r="94" spans="3:20">
      <c r="P94" s="418"/>
    </row>
    <row r="95" spans="3:20" ht="13.9">
      <c r="C95" s="34" t="s">
        <v>4482</v>
      </c>
      <c r="D95" s="34"/>
      <c r="E95" s="34"/>
      <c r="F95" s="34"/>
      <c r="G95" s="34"/>
      <c r="H95" s="33"/>
      <c r="I95" s="33"/>
      <c r="J95" s="33"/>
      <c r="K95" s="33"/>
      <c r="L95" s="33"/>
      <c r="M95" s="33"/>
      <c r="N95" s="33"/>
      <c r="O95" s="33"/>
      <c r="P95" s="33"/>
      <c r="Q95" s="33"/>
      <c r="R95" s="33"/>
      <c r="S95" s="33"/>
      <c r="T95" s="33"/>
    </row>
    <row r="97" spans="2:20" s="353" customFormat="1">
      <c r="D97" s="20" t="s">
        <v>217</v>
      </c>
      <c r="E97" s="20" t="s">
        <v>120</v>
      </c>
      <c r="F97" s="20" t="s">
        <v>3931</v>
      </c>
      <c r="G97" s="367"/>
      <c r="H97" s="20" t="s">
        <v>4473</v>
      </c>
      <c r="I97" s="426" t="s">
        <v>4482</v>
      </c>
      <c r="J97" s="418"/>
      <c r="K97" s="418"/>
      <c r="L97" s="418"/>
      <c r="M97" s="370" t="s">
        <v>185</v>
      </c>
      <c r="N97" s="370" t="s">
        <v>1628</v>
      </c>
      <c r="O97" s="367" t="s">
        <v>186</v>
      </c>
      <c r="P97" s="728"/>
      <c r="Q97" s="728"/>
      <c r="R97" s="728"/>
      <c r="S97" s="1233"/>
      <c r="T97" s="1233"/>
    </row>
    <row r="98" spans="2:20" ht="14.25">
      <c r="P98"/>
      <c r="Q98"/>
      <c r="R98"/>
      <c r="S98"/>
      <c r="T98"/>
    </row>
    <row r="99" spans="2:20" ht="13.9">
      <c r="B99" s="353"/>
      <c r="C99" s="34" t="s">
        <v>4483</v>
      </c>
      <c r="D99" s="34"/>
      <c r="E99" s="34"/>
      <c r="F99" s="34"/>
      <c r="G99" s="34"/>
      <c r="H99" s="33"/>
      <c r="I99" s="33"/>
      <c r="J99" s="33"/>
      <c r="K99" s="33"/>
      <c r="L99" s="33"/>
      <c r="M99" s="33"/>
      <c r="N99" s="33"/>
      <c r="O99" s="33"/>
      <c r="P99" s="33"/>
      <c r="Q99" s="33"/>
      <c r="R99" s="33"/>
      <c r="S99" s="33"/>
      <c r="T99" s="33"/>
    </row>
    <row r="100" spans="2:20" ht="14.25">
      <c r="P100"/>
      <c r="Q100"/>
      <c r="R100"/>
      <c r="S100"/>
      <c r="T100"/>
    </row>
    <row r="101" spans="2:20">
      <c r="H101" s="11" t="s">
        <v>6</v>
      </c>
      <c r="I101" s="1045" t="s">
        <v>6</v>
      </c>
      <c r="O101" s="11" t="s">
        <v>4484</v>
      </c>
      <c r="P101" s="1563" t="s">
        <v>4485</v>
      </c>
      <c r="Q101" s="1564"/>
      <c r="R101" s="1564"/>
      <c r="S101" s="1564"/>
      <c r="T101" s="1564"/>
    </row>
    <row r="102" spans="2:20">
      <c r="H102" s="87" t="s">
        <v>189</v>
      </c>
      <c r="I102" s="87" t="s">
        <v>188</v>
      </c>
      <c r="O102" s="367" t="s">
        <v>186</v>
      </c>
      <c r="P102" s="1560">
        <v>12</v>
      </c>
      <c r="Q102" s="1561"/>
      <c r="R102" s="1561"/>
      <c r="S102" s="1561"/>
      <c r="T102" s="1561"/>
    </row>
    <row r="103" spans="2:20">
      <c r="H103" s="87" t="s">
        <v>201</v>
      </c>
      <c r="I103" s="87" t="s">
        <v>200</v>
      </c>
      <c r="O103" s="367" t="s">
        <v>186</v>
      </c>
      <c r="P103" s="1560">
        <v>6.5</v>
      </c>
      <c r="Q103" s="1561"/>
      <c r="R103" s="1561"/>
      <c r="S103" s="1561"/>
      <c r="T103" s="1561"/>
    </row>
    <row r="104" spans="2:20">
      <c r="H104" s="87" t="s">
        <v>210</v>
      </c>
      <c r="I104" s="87" t="s">
        <v>209</v>
      </c>
      <c r="O104" s="367" t="s">
        <v>186</v>
      </c>
      <c r="P104" s="1560">
        <v>8</v>
      </c>
      <c r="Q104" s="1561"/>
      <c r="R104" s="1561"/>
      <c r="S104" s="1561"/>
      <c r="T104" s="1561"/>
    </row>
    <row r="105" spans="2:20">
      <c r="H105" s="87" t="s">
        <v>216</v>
      </c>
      <c r="I105" s="87" t="s">
        <v>215</v>
      </c>
      <c r="O105" s="367" t="s">
        <v>186</v>
      </c>
      <c r="P105" s="1560">
        <v>6</v>
      </c>
      <c r="Q105" s="1561"/>
      <c r="R105" s="1561"/>
      <c r="S105" s="1561"/>
      <c r="T105" s="1561"/>
    </row>
    <row r="106" spans="2:20">
      <c r="H106" s="87" t="s">
        <v>220</v>
      </c>
      <c r="I106" s="87" t="s">
        <v>219</v>
      </c>
      <c r="O106" s="367" t="s">
        <v>186</v>
      </c>
      <c r="P106" s="1560">
        <v>11.5</v>
      </c>
      <c r="Q106" s="1561"/>
      <c r="R106" s="1561"/>
      <c r="S106" s="1561"/>
      <c r="T106" s="1561"/>
    </row>
    <row r="107" spans="2:20">
      <c r="H107" s="87" t="s">
        <v>225</v>
      </c>
      <c r="I107" s="87" t="s">
        <v>224</v>
      </c>
      <c r="O107" s="367" t="s">
        <v>186</v>
      </c>
      <c r="P107" s="1560">
        <v>11</v>
      </c>
      <c r="Q107" s="1561"/>
      <c r="R107" s="1561"/>
      <c r="S107" s="1561"/>
      <c r="T107" s="1561"/>
    </row>
    <row r="108" spans="2:20">
      <c r="H108" s="87" t="s">
        <v>229</v>
      </c>
      <c r="I108" s="87" t="s">
        <v>228</v>
      </c>
      <c r="O108" s="367" t="s">
        <v>186</v>
      </c>
      <c r="P108" s="1560">
        <v>24.6</v>
      </c>
      <c r="Q108" s="1561"/>
      <c r="R108" s="1561"/>
      <c r="S108" s="1561"/>
      <c r="T108" s="1561"/>
    </row>
    <row r="109" spans="2:20">
      <c r="H109" s="87" t="s">
        <v>231</v>
      </c>
      <c r="I109" s="87" t="s">
        <v>4486</v>
      </c>
      <c r="O109" s="367" t="s">
        <v>186</v>
      </c>
      <c r="P109" s="1560">
        <v>13.3</v>
      </c>
      <c r="Q109" s="1561"/>
      <c r="R109" s="1561"/>
      <c r="S109" s="1561"/>
      <c r="T109" s="1561"/>
    </row>
    <row r="110" spans="2:20" ht="14.25">
      <c r="P110"/>
      <c r="Q110"/>
      <c r="R110"/>
      <c r="S110"/>
      <c r="T110"/>
    </row>
    <row r="111" spans="2:20" s="27" customFormat="1" ht="17.649999999999999">
      <c r="B111" s="28" t="s">
        <v>1807</v>
      </c>
    </row>
  </sheetData>
  <mergeCells count="11">
    <mergeCell ref="P90:T90"/>
    <mergeCell ref="P91:T91"/>
    <mergeCell ref="P102:T102"/>
    <mergeCell ref="P103:T103"/>
    <mergeCell ref="P109:T109"/>
    <mergeCell ref="P101:T101"/>
    <mergeCell ref="P104:T104"/>
    <mergeCell ref="P105:T105"/>
    <mergeCell ref="P106:T106"/>
    <mergeCell ref="P107:T107"/>
    <mergeCell ref="P108:T10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19E7AC9-AC35-4591-AAB8-21945268F7F3}">
            <xm:f>Cover!$E$15&lt;&gt;P$6</xm:f>
            <x14:dxf>
              <fill>
                <patternFill>
                  <bgColor theme="0" tint="-0.24994659260841701"/>
                </patternFill>
              </fill>
            </x14:dxf>
          </x14:cfRule>
          <x14:cfRule type="expression" priority="2" id="{15347101-9E28-48C0-A8C7-FDB8AFF976F0}">
            <xm:f>Cover!$E$15=P$6</xm:f>
            <x14:dxf>
              <fill>
                <patternFill>
                  <bgColor theme="7" tint="0.59996337778862885"/>
                </patternFill>
              </fill>
            </x14:dxf>
          </x14:cfRule>
          <xm:sqref>P11:R65</xm:sqref>
        </x14:conditionalFormatting>
        <x14:conditionalFormatting xmlns:xm="http://schemas.microsoft.com/office/excel/2006/main">
          <x14:cfRule type="expression" priority="11" id="{71649792-2F91-4456-A49D-A4E366E6992F}">
            <xm:f>Cover!$E$15&lt;&gt;P$6</xm:f>
            <x14:dxf>
              <fill>
                <patternFill>
                  <bgColor theme="0" tint="-0.24994659260841701"/>
                </patternFill>
              </fill>
            </x14:dxf>
          </x14:cfRule>
          <x14:cfRule type="expression" priority="12" id="{B6020C2D-9029-4F9C-81ED-F518C5F68CE5}">
            <xm:f>Cover!$E$15=P$6</xm:f>
            <x14:dxf>
              <fill>
                <patternFill>
                  <bgColor theme="7" tint="0.59996337778862885"/>
                </patternFill>
              </fill>
            </x14:dxf>
          </x14:cfRule>
          <xm:sqref>P69:R82</xm:sqref>
        </x14:conditionalFormatting>
        <x14:conditionalFormatting xmlns:xm="http://schemas.microsoft.com/office/excel/2006/main">
          <x14:cfRule type="expression" priority="5" id="{4C18AD41-ACE2-474D-8974-513F61079DF6}">
            <xm:f>Cover!$E$15&lt;&gt;P$6</xm:f>
            <x14:dxf>
              <fill>
                <patternFill>
                  <bgColor theme="0" tint="-0.24994659260841701"/>
                </patternFill>
              </fill>
            </x14:dxf>
          </x14:cfRule>
          <x14:cfRule type="expression" priority="6" id="{FED8DC1C-925F-4FE0-8E28-5598452A9A5A}">
            <xm:f>Cover!$E$15=P$6</xm:f>
            <x14:dxf>
              <fill>
                <patternFill>
                  <bgColor theme="7" tint="0.59996337778862885"/>
                </patternFill>
              </fill>
            </x14:dxf>
          </x14:cfRule>
          <xm:sqref>P85:R85</xm:sqref>
        </x14:conditionalFormatting>
        <x14:conditionalFormatting xmlns:xm="http://schemas.microsoft.com/office/excel/2006/main">
          <x14:cfRule type="expression" priority="3" id="{77E2E65F-5814-4F64-961F-DB58ECF26165}">
            <xm:f>Cover!$E$15&lt;&gt;P$6</xm:f>
            <x14:dxf>
              <fill>
                <patternFill>
                  <bgColor theme="0" tint="-0.24994659260841701"/>
                </patternFill>
              </fill>
            </x14:dxf>
          </x14:cfRule>
          <x14:cfRule type="expression" priority="4" id="{97E06654-7D08-4104-8073-9D6B934580FF}">
            <xm:f>Cover!$E$15=P$6</xm:f>
            <x14:dxf>
              <fill>
                <patternFill>
                  <bgColor theme="7" tint="0.59996337778862885"/>
                </patternFill>
              </fill>
            </x14:dxf>
          </x14:cfRule>
          <xm:sqref>P97:R97</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575E9-AA36-462D-9E44-F9C58F2118FA}">
  <sheetPr codeName="Sheet100">
    <tabColor rgb="FFFF0000"/>
    <pageSetUpPr autoPageBreaks="0"/>
  </sheetPr>
  <dimension ref="A1:BH88"/>
  <sheetViews>
    <sheetView zoomScale="55" zoomScaleNormal="55" workbookViewId="0">
      <pane ySplit="6" topLeftCell="A7" activePane="bottomLeft" state="frozen"/>
      <selection pane="bottomLeft" activeCell="Q12" sqref="Q12:U21"/>
      <selection activeCell="E12" sqref="E12"/>
    </sheetView>
  </sheetViews>
  <sheetFormatPr defaultColWidth="0" defaultRowHeight="13.5"/>
  <cols>
    <col min="1" max="1" width="12.5703125" style="11" customWidth="1"/>
    <col min="2" max="3" width="1.5703125" style="11" customWidth="1"/>
    <col min="4" max="5" width="23.42578125" style="11" bestFit="1" customWidth="1"/>
    <col min="6" max="6" width="7.42578125" style="11" bestFit="1" customWidth="1"/>
    <col min="7" max="7" width="5.42578125" style="11" bestFit="1" customWidth="1"/>
    <col min="8" max="8" width="5.42578125" style="11" customWidth="1"/>
    <col min="9" max="9" width="14.5703125" style="11" bestFit="1" customWidth="1"/>
    <col min="10" max="10" width="14.42578125" style="11" bestFit="1" customWidth="1"/>
    <col min="11" max="11" width="21" style="11" bestFit="1" customWidth="1"/>
    <col min="12" max="12" width="38.42578125" style="11" bestFit="1" customWidth="1"/>
    <col min="13" max="13" width="28.5703125" style="11" bestFit="1" customWidth="1"/>
    <col min="14" max="14" width="10.5703125" style="11" bestFit="1" customWidth="1"/>
    <col min="15" max="15" width="10.42578125" style="11" bestFit="1" customWidth="1"/>
    <col min="16" max="16" width="5.42578125" style="11" bestFit="1" customWidth="1"/>
    <col min="17" max="21" width="10.5703125" style="11" customWidth="1"/>
    <col min="22" max="27" width="1.5703125" style="11" customWidth="1"/>
    <col min="28" max="45" width="18.42578125" style="11" hidden="1" customWidth="1"/>
    <col min="46" max="52" width="14" style="11" hidden="1" customWidth="1"/>
    <col min="53" max="53" width="18.42578125" style="11" hidden="1" customWidth="1"/>
    <col min="54" max="59" width="14" style="11" hidden="1" customWidth="1"/>
    <col min="60" max="60" width="18.42578125" style="11" hidden="1" customWidth="1"/>
    <col min="61" max="16384" width="14" style="11" hidden="1"/>
  </cols>
  <sheetData>
    <row r="1" spans="1:21" s="2" customFormat="1" ht="25.15">
      <c r="A1" s="62" t="s">
        <v>1619</v>
      </c>
      <c r="B1" s="3"/>
      <c r="I1" s="4"/>
      <c r="J1" s="4"/>
      <c r="K1" s="4"/>
      <c r="L1" s="4"/>
      <c r="M1" s="4"/>
      <c r="S1" s="3"/>
    </row>
    <row r="2" spans="1:21" s="2" customFormat="1" ht="25.15">
      <c r="A2" s="4" t="str">
        <f>Cover!$E$13</f>
        <v>Master</v>
      </c>
      <c r="B2" s="3"/>
      <c r="I2" s="96"/>
    </row>
    <row r="3" spans="1:21" s="2" customFormat="1" ht="25.15">
      <c r="A3" s="4">
        <f>Cover!$E$15</f>
        <v>2026</v>
      </c>
      <c r="B3" s="4"/>
      <c r="C3" s="4"/>
      <c r="D3" s="4"/>
      <c r="I3" s="96"/>
    </row>
    <row r="4" spans="1:21" s="5" customFormat="1" ht="25.5" thickBot="1">
      <c r="A4" s="1305" t="s">
        <v>4487</v>
      </c>
      <c r="B4" s="6"/>
      <c r="I4" s="97"/>
    </row>
    <row r="6" spans="1:21" s="61" customFormat="1" ht="45">
      <c r="A6" s="347"/>
      <c r="B6" s="352"/>
      <c r="C6" s="352"/>
      <c r="D6" s="36" t="s">
        <v>165</v>
      </c>
      <c r="E6" s="36" t="s">
        <v>166</v>
      </c>
      <c r="F6" s="36" t="s">
        <v>167</v>
      </c>
      <c r="G6" s="36" t="s">
        <v>168</v>
      </c>
      <c r="H6" s="36" t="s">
        <v>169</v>
      </c>
      <c r="I6" s="359" t="s">
        <v>406</v>
      </c>
      <c r="J6" s="358" t="s">
        <v>407</v>
      </c>
      <c r="K6" s="386" t="s">
        <v>4468</v>
      </c>
      <c r="L6" s="386" t="s">
        <v>4469</v>
      </c>
      <c r="M6" s="386" t="s">
        <v>4470</v>
      </c>
      <c r="N6" s="358" t="s">
        <v>175</v>
      </c>
      <c r="O6" s="358" t="s">
        <v>1622</v>
      </c>
      <c r="P6" s="358" t="s">
        <v>176</v>
      </c>
      <c r="Q6" s="416">
        <v>2022</v>
      </c>
      <c r="R6" s="416">
        <v>2023</v>
      </c>
      <c r="S6" s="416">
        <v>2024</v>
      </c>
      <c r="T6" s="416">
        <v>2025</v>
      </c>
      <c r="U6" s="416">
        <v>2026</v>
      </c>
    </row>
    <row r="8" spans="1:21" s="27" customFormat="1" ht="20.65">
      <c r="B8" s="437" t="s">
        <v>4488</v>
      </c>
    </row>
    <row r="10" spans="1:21" s="27" customFormat="1" ht="13.9">
      <c r="B10" s="342" t="s">
        <v>4489</v>
      </c>
    </row>
    <row r="12" spans="1:21" ht="15">
      <c r="A12" s="355"/>
      <c r="B12" s="357"/>
      <c r="C12" s="357"/>
      <c r="D12" s="20" t="s">
        <v>217</v>
      </c>
      <c r="E12" s="20" t="s">
        <v>120</v>
      </c>
      <c r="F12" s="20"/>
      <c r="G12" s="20" t="s">
        <v>3931</v>
      </c>
      <c r="H12" s="20"/>
      <c r="I12" s="20" t="s">
        <v>4490</v>
      </c>
      <c r="J12" s="355"/>
      <c r="K12" s="53"/>
      <c r="L12" s="53"/>
      <c r="M12" s="53"/>
      <c r="N12" s="347" t="s">
        <v>185</v>
      </c>
      <c r="O12" s="347" t="s">
        <v>1628</v>
      </c>
      <c r="P12" s="355" t="s">
        <v>186</v>
      </c>
      <c r="Q12" s="1453"/>
      <c r="R12" s="1453"/>
      <c r="S12" s="1453"/>
      <c r="T12" s="1453"/>
      <c r="U12" s="1453"/>
    </row>
    <row r="13" spans="1:21" ht="15">
      <c r="A13" s="355"/>
      <c r="B13" s="357"/>
      <c r="C13" s="357"/>
      <c r="D13" s="20" t="s">
        <v>217</v>
      </c>
      <c r="E13" s="20" t="s">
        <v>120</v>
      </c>
      <c r="F13" s="20"/>
      <c r="G13" s="20" t="s">
        <v>3931</v>
      </c>
      <c r="H13" s="20"/>
      <c r="I13" s="20" t="s">
        <v>4490</v>
      </c>
      <c r="J13" s="355"/>
      <c r="K13" s="53"/>
      <c r="L13" s="53"/>
      <c r="M13" s="53"/>
      <c r="N13" s="347" t="s">
        <v>185</v>
      </c>
      <c r="O13" s="347" t="s">
        <v>1628</v>
      </c>
      <c r="P13" s="355" t="s">
        <v>186</v>
      </c>
      <c r="Q13" s="1453"/>
      <c r="R13" s="1453"/>
      <c r="S13" s="1453"/>
      <c r="T13" s="1453"/>
      <c r="U13" s="1453"/>
    </row>
    <row r="14" spans="1:21" ht="15">
      <c r="A14" s="355"/>
      <c r="B14" s="357"/>
      <c r="C14" s="357"/>
      <c r="D14" s="20" t="s">
        <v>217</v>
      </c>
      <c r="E14" s="20" t="s">
        <v>120</v>
      </c>
      <c r="F14" s="20"/>
      <c r="G14" s="20" t="s">
        <v>3931</v>
      </c>
      <c r="H14" s="20"/>
      <c r="I14" s="20" t="s">
        <v>4490</v>
      </c>
      <c r="J14" s="355"/>
      <c r="K14" s="53"/>
      <c r="L14" s="53"/>
      <c r="M14" s="53"/>
      <c r="N14" s="347" t="s">
        <v>185</v>
      </c>
      <c r="O14" s="347" t="s">
        <v>1628</v>
      </c>
      <c r="P14" s="355" t="s">
        <v>186</v>
      </c>
      <c r="Q14" s="1453"/>
      <c r="R14" s="1453"/>
      <c r="S14" s="1453"/>
      <c r="T14" s="1453"/>
      <c r="U14" s="1453"/>
    </row>
    <row r="15" spans="1:21" ht="15">
      <c r="A15" s="355"/>
      <c r="B15" s="357"/>
      <c r="C15" s="357"/>
      <c r="D15" s="20" t="s">
        <v>217</v>
      </c>
      <c r="E15" s="20" t="s">
        <v>120</v>
      </c>
      <c r="F15" s="20"/>
      <c r="G15" s="20" t="s">
        <v>3931</v>
      </c>
      <c r="H15" s="20"/>
      <c r="I15" s="20" t="s">
        <v>4490</v>
      </c>
      <c r="J15" s="355"/>
      <c r="K15" s="53"/>
      <c r="L15" s="53"/>
      <c r="M15" s="53"/>
      <c r="N15" s="347" t="s">
        <v>185</v>
      </c>
      <c r="O15" s="347" t="s">
        <v>1628</v>
      </c>
      <c r="P15" s="355" t="s">
        <v>186</v>
      </c>
      <c r="Q15" s="1453"/>
      <c r="R15" s="1453"/>
      <c r="S15" s="1453"/>
      <c r="T15" s="1453"/>
      <c r="U15" s="1453"/>
    </row>
    <row r="16" spans="1:21" s="353" customFormat="1">
      <c r="B16" s="13"/>
      <c r="C16" s="13"/>
      <c r="D16" s="20" t="s">
        <v>217</v>
      </c>
      <c r="E16" s="20" t="s">
        <v>120</v>
      </c>
      <c r="F16" s="367"/>
      <c r="G16" s="20" t="s">
        <v>3931</v>
      </c>
      <c r="H16" s="367"/>
      <c r="I16" s="20" t="s">
        <v>4490</v>
      </c>
      <c r="J16" s="355"/>
      <c r="K16" s="53"/>
      <c r="L16" s="53"/>
      <c r="M16" s="53"/>
      <c r="N16" s="13" t="s">
        <v>185</v>
      </c>
      <c r="O16" s="13" t="s">
        <v>1628</v>
      </c>
      <c r="P16" s="367" t="s">
        <v>186</v>
      </c>
      <c r="Q16" s="1453"/>
      <c r="R16" s="1453"/>
      <c r="S16" s="1453"/>
      <c r="T16" s="1453"/>
      <c r="U16" s="1453"/>
    </row>
    <row r="17" spans="2:21" s="353" customFormat="1">
      <c r="D17" s="20" t="s">
        <v>217</v>
      </c>
      <c r="E17" s="20" t="s">
        <v>120</v>
      </c>
      <c r="F17" s="367"/>
      <c r="G17" s="20" t="s">
        <v>3931</v>
      </c>
      <c r="H17" s="367"/>
      <c r="I17" s="20" t="s">
        <v>4490</v>
      </c>
      <c r="J17" s="355"/>
      <c r="K17" s="53"/>
      <c r="L17" s="53"/>
      <c r="M17" s="53"/>
      <c r="N17" s="370" t="s">
        <v>185</v>
      </c>
      <c r="O17" s="370" t="s">
        <v>1628</v>
      </c>
      <c r="P17" s="367" t="s">
        <v>186</v>
      </c>
      <c r="Q17" s="1453"/>
      <c r="R17" s="1453"/>
      <c r="S17" s="1453"/>
      <c r="T17" s="1453"/>
      <c r="U17" s="1453"/>
    </row>
    <row r="18" spans="2:21" s="353" customFormat="1">
      <c r="D18" s="20" t="s">
        <v>217</v>
      </c>
      <c r="E18" s="20" t="s">
        <v>120</v>
      </c>
      <c r="F18" s="367"/>
      <c r="G18" s="20" t="s">
        <v>3931</v>
      </c>
      <c r="H18" s="367"/>
      <c r="I18" s="20" t="s">
        <v>4490</v>
      </c>
      <c r="J18" s="355"/>
      <c r="K18" s="53"/>
      <c r="L18" s="53"/>
      <c r="M18" s="53"/>
      <c r="N18" s="370" t="s">
        <v>185</v>
      </c>
      <c r="O18" s="370" t="s">
        <v>1628</v>
      </c>
      <c r="P18" s="367" t="s">
        <v>186</v>
      </c>
      <c r="Q18" s="1453"/>
      <c r="R18" s="1453"/>
      <c r="S18" s="1453"/>
      <c r="T18" s="1453"/>
      <c r="U18" s="1453"/>
    </row>
    <row r="19" spans="2:21" s="353" customFormat="1">
      <c r="D19" s="20" t="s">
        <v>217</v>
      </c>
      <c r="E19" s="20" t="s">
        <v>120</v>
      </c>
      <c r="F19" s="367"/>
      <c r="G19" s="20" t="s">
        <v>3931</v>
      </c>
      <c r="H19" s="367"/>
      <c r="I19" s="20" t="s">
        <v>4490</v>
      </c>
      <c r="J19" s="355"/>
      <c r="K19" s="53"/>
      <c r="L19" s="53"/>
      <c r="M19" s="53"/>
      <c r="N19" s="370" t="s">
        <v>185</v>
      </c>
      <c r="O19" s="370" t="s">
        <v>1628</v>
      </c>
      <c r="P19" s="367" t="s">
        <v>186</v>
      </c>
      <c r="Q19" s="1453"/>
      <c r="R19" s="1453"/>
      <c r="S19" s="1453"/>
      <c r="T19" s="1453"/>
      <c r="U19" s="1453"/>
    </row>
    <row r="20" spans="2:21" s="353" customFormat="1">
      <c r="D20" s="20" t="s">
        <v>217</v>
      </c>
      <c r="E20" s="20" t="s">
        <v>120</v>
      </c>
      <c r="F20" s="367"/>
      <c r="G20" s="20" t="s">
        <v>3931</v>
      </c>
      <c r="H20" s="367"/>
      <c r="I20" s="20" t="s">
        <v>4490</v>
      </c>
      <c r="J20" s="355"/>
      <c r="K20" s="53"/>
      <c r="L20" s="53"/>
      <c r="M20" s="53"/>
      <c r="N20" s="370" t="s">
        <v>185</v>
      </c>
      <c r="O20" s="370" t="s">
        <v>1628</v>
      </c>
      <c r="P20" s="367" t="s">
        <v>186</v>
      </c>
      <c r="Q20" s="1453"/>
      <c r="R20" s="1453"/>
      <c r="S20" s="1453"/>
      <c r="T20" s="1453"/>
      <c r="U20" s="1453"/>
    </row>
    <row r="21" spans="2:21" s="353" customFormat="1">
      <c r="D21" s="20" t="s">
        <v>217</v>
      </c>
      <c r="E21" s="20" t="s">
        <v>120</v>
      </c>
      <c r="F21" s="367"/>
      <c r="G21" s="20" t="s">
        <v>3931</v>
      </c>
      <c r="H21" s="367"/>
      <c r="I21" s="20" t="s">
        <v>4490</v>
      </c>
      <c r="J21" s="355"/>
      <c r="K21" s="53"/>
      <c r="L21" s="53"/>
      <c r="M21" s="53"/>
      <c r="N21" s="370" t="s">
        <v>185</v>
      </c>
      <c r="O21" s="370" t="s">
        <v>1628</v>
      </c>
      <c r="P21" s="367" t="s">
        <v>186</v>
      </c>
      <c r="Q21" s="1453"/>
      <c r="R21" s="1453"/>
      <c r="S21" s="1453"/>
      <c r="T21" s="1453"/>
      <c r="U21" s="1453"/>
    </row>
    <row r="22" spans="2:21" s="353" customFormat="1">
      <c r="I22" s="373"/>
      <c r="J22" s="355"/>
      <c r="K22" s="355"/>
      <c r="L22" s="355"/>
      <c r="M22" s="355"/>
      <c r="N22" s="372"/>
      <c r="O22" s="372"/>
      <c r="P22" s="367"/>
    </row>
    <row r="23" spans="2:21" s="27" customFormat="1" ht="13.9">
      <c r="B23" s="342" t="s">
        <v>4491</v>
      </c>
    </row>
    <row r="25" spans="2:21" ht="15">
      <c r="B25" s="357"/>
      <c r="C25" s="357"/>
      <c r="D25" s="20" t="s">
        <v>217</v>
      </c>
      <c r="E25" s="20" t="s">
        <v>120</v>
      </c>
      <c r="F25" s="20"/>
      <c r="G25" s="20" t="s">
        <v>3931</v>
      </c>
      <c r="H25" s="20"/>
      <c r="I25" s="20" t="s">
        <v>4490</v>
      </c>
      <c r="J25" s="355"/>
      <c r="K25" s="53"/>
      <c r="L25" s="53"/>
      <c r="M25" s="53"/>
      <c r="N25" s="347" t="s">
        <v>185</v>
      </c>
      <c r="O25" s="347" t="s">
        <v>1628</v>
      </c>
      <c r="P25" s="355" t="s">
        <v>186</v>
      </c>
      <c r="Q25" s="1453"/>
      <c r="R25" s="1453"/>
      <c r="S25" s="1453"/>
      <c r="T25" s="1453"/>
      <c r="U25" s="1453"/>
    </row>
    <row r="26" spans="2:21" ht="15">
      <c r="B26" s="357"/>
      <c r="C26" s="357"/>
      <c r="D26" s="20" t="s">
        <v>217</v>
      </c>
      <c r="E26" s="20" t="s">
        <v>120</v>
      </c>
      <c r="F26" s="20"/>
      <c r="G26" s="20" t="s">
        <v>3931</v>
      </c>
      <c r="H26" s="20"/>
      <c r="I26" s="20" t="s">
        <v>4490</v>
      </c>
      <c r="J26" s="355"/>
      <c r="K26" s="53"/>
      <c r="L26" s="53"/>
      <c r="M26" s="53"/>
      <c r="N26" s="347" t="s">
        <v>185</v>
      </c>
      <c r="O26" s="347" t="s">
        <v>1628</v>
      </c>
      <c r="P26" s="355" t="s">
        <v>186</v>
      </c>
      <c r="Q26" s="1453"/>
      <c r="R26" s="1453"/>
      <c r="S26" s="1453"/>
      <c r="T26" s="1453"/>
      <c r="U26" s="1453"/>
    </row>
    <row r="27" spans="2:21" ht="15">
      <c r="B27" s="357"/>
      <c r="C27" s="357"/>
      <c r="D27" s="20" t="s">
        <v>217</v>
      </c>
      <c r="E27" s="20" t="s">
        <v>120</v>
      </c>
      <c r="F27" s="20"/>
      <c r="G27" s="20" t="s">
        <v>3931</v>
      </c>
      <c r="H27" s="20"/>
      <c r="I27" s="20" t="s">
        <v>4490</v>
      </c>
      <c r="J27" s="355"/>
      <c r="K27" s="53"/>
      <c r="L27" s="53"/>
      <c r="M27" s="53"/>
      <c r="N27" s="347" t="s">
        <v>185</v>
      </c>
      <c r="O27" s="347" t="s">
        <v>1628</v>
      </c>
      <c r="P27" s="355" t="s">
        <v>186</v>
      </c>
      <c r="Q27" s="1453"/>
      <c r="R27" s="1453"/>
      <c r="S27" s="1453"/>
      <c r="T27" s="1453"/>
      <c r="U27" s="1453"/>
    </row>
    <row r="28" spans="2:21" ht="15">
      <c r="B28" s="357"/>
      <c r="C28" s="357"/>
      <c r="D28" s="20" t="s">
        <v>217</v>
      </c>
      <c r="E28" s="20" t="s">
        <v>120</v>
      </c>
      <c r="F28" s="20"/>
      <c r="G28" s="20" t="s">
        <v>3931</v>
      </c>
      <c r="H28" s="20"/>
      <c r="I28" s="20" t="s">
        <v>4490</v>
      </c>
      <c r="J28" s="355"/>
      <c r="K28" s="53"/>
      <c r="L28" s="53"/>
      <c r="M28" s="53"/>
      <c r="N28" s="347" t="s">
        <v>185</v>
      </c>
      <c r="O28" s="347" t="s">
        <v>1628</v>
      </c>
      <c r="P28" s="355" t="s">
        <v>186</v>
      </c>
      <c r="Q28" s="1453"/>
      <c r="R28" s="1453"/>
      <c r="S28" s="1453"/>
      <c r="T28" s="1453"/>
      <c r="U28" s="1453"/>
    </row>
    <row r="29" spans="2:21" s="353" customFormat="1">
      <c r="B29" s="13"/>
      <c r="C29" s="13"/>
      <c r="D29" s="20" t="s">
        <v>217</v>
      </c>
      <c r="E29" s="20" t="s">
        <v>120</v>
      </c>
      <c r="F29" s="20"/>
      <c r="G29" s="20" t="s">
        <v>3931</v>
      </c>
      <c r="H29" s="20"/>
      <c r="I29" s="20" t="s">
        <v>4490</v>
      </c>
      <c r="J29" s="355"/>
      <c r="K29" s="53"/>
      <c r="L29" s="53"/>
      <c r="M29" s="53"/>
      <c r="N29" s="13" t="s">
        <v>185</v>
      </c>
      <c r="O29" s="13" t="s">
        <v>1628</v>
      </c>
      <c r="P29" s="367" t="s">
        <v>186</v>
      </c>
      <c r="Q29" s="1453"/>
      <c r="R29" s="1453"/>
      <c r="S29" s="1453"/>
      <c r="T29" s="1453"/>
      <c r="U29" s="1453"/>
    </row>
    <row r="30" spans="2:21" s="353" customFormat="1">
      <c r="D30" s="20" t="s">
        <v>217</v>
      </c>
      <c r="E30" s="20" t="s">
        <v>120</v>
      </c>
      <c r="F30" s="20"/>
      <c r="G30" s="20" t="s">
        <v>3931</v>
      </c>
      <c r="H30" s="20"/>
      <c r="I30" s="20" t="s">
        <v>4490</v>
      </c>
      <c r="J30" s="355"/>
      <c r="K30" s="53"/>
      <c r="L30" s="53"/>
      <c r="M30" s="53"/>
      <c r="N30" s="370" t="s">
        <v>185</v>
      </c>
      <c r="O30" s="370" t="s">
        <v>1628</v>
      </c>
      <c r="P30" s="367" t="s">
        <v>186</v>
      </c>
      <c r="Q30" s="1453"/>
      <c r="R30" s="1453"/>
      <c r="S30" s="1453"/>
      <c r="T30" s="1453"/>
      <c r="U30" s="1453"/>
    </row>
    <row r="31" spans="2:21" s="353" customFormat="1">
      <c r="D31" s="20" t="s">
        <v>217</v>
      </c>
      <c r="E31" s="20" t="s">
        <v>120</v>
      </c>
      <c r="F31" s="20"/>
      <c r="G31" s="20" t="s">
        <v>3931</v>
      </c>
      <c r="H31" s="20"/>
      <c r="I31" s="20" t="s">
        <v>4490</v>
      </c>
      <c r="J31" s="355"/>
      <c r="K31" s="53"/>
      <c r="L31" s="53"/>
      <c r="M31" s="53"/>
      <c r="N31" s="370" t="s">
        <v>185</v>
      </c>
      <c r="O31" s="370" t="s">
        <v>1628</v>
      </c>
      <c r="P31" s="367" t="s">
        <v>186</v>
      </c>
      <c r="Q31" s="1453"/>
      <c r="R31" s="1453"/>
      <c r="S31" s="1453"/>
      <c r="T31" s="1453"/>
      <c r="U31" s="1453"/>
    </row>
    <row r="32" spans="2:21" s="353" customFormat="1">
      <c r="D32" s="20" t="s">
        <v>217</v>
      </c>
      <c r="E32" s="20" t="s">
        <v>120</v>
      </c>
      <c r="F32" s="20"/>
      <c r="G32" s="20" t="s">
        <v>3931</v>
      </c>
      <c r="H32" s="20"/>
      <c r="I32" s="20" t="s">
        <v>4490</v>
      </c>
      <c r="J32" s="355"/>
      <c r="K32" s="53"/>
      <c r="L32" s="53"/>
      <c r="M32" s="53"/>
      <c r="N32" s="370" t="s">
        <v>185</v>
      </c>
      <c r="O32" s="370" t="s">
        <v>1628</v>
      </c>
      <c r="P32" s="367" t="s">
        <v>186</v>
      </c>
      <c r="Q32" s="1453"/>
      <c r="R32" s="1453"/>
      <c r="S32" s="1453"/>
      <c r="T32" s="1453"/>
      <c r="U32" s="1453"/>
    </row>
    <row r="33" spans="2:21" s="353" customFormat="1">
      <c r="D33" s="20" t="s">
        <v>217</v>
      </c>
      <c r="E33" s="20" t="s">
        <v>120</v>
      </c>
      <c r="F33" s="20"/>
      <c r="G33" s="20" t="s">
        <v>3931</v>
      </c>
      <c r="H33" s="20"/>
      <c r="I33" s="20" t="s">
        <v>4490</v>
      </c>
      <c r="J33" s="355"/>
      <c r="K33" s="53"/>
      <c r="L33" s="53"/>
      <c r="M33" s="53"/>
      <c r="N33" s="370" t="s">
        <v>185</v>
      </c>
      <c r="O33" s="370" t="s">
        <v>1628</v>
      </c>
      <c r="P33" s="367" t="s">
        <v>186</v>
      </c>
      <c r="Q33" s="1453"/>
      <c r="R33" s="1453"/>
      <c r="S33" s="1453"/>
      <c r="T33" s="1453"/>
      <c r="U33" s="1453"/>
    </row>
    <row r="34" spans="2:21" s="353" customFormat="1">
      <c r="D34" s="20" t="s">
        <v>217</v>
      </c>
      <c r="E34" s="20" t="s">
        <v>120</v>
      </c>
      <c r="F34" s="20"/>
      <c r="G34" s="20" t="s">
        <v>3931</v>
      </c>
      <c r="H34" s="20"/>
      <c r="I34" s="20" t="s">
        <v>4490</v>
      </c>
      <c r="J34" s="355"/>
      <c r="K34" s="53"/>
      <c r="L34" s="53"/>
      <c r="M34" s="53"/>
      <c r="N34" s="370" t="s">
        <v>185</v>
      </c>
      <c r="O34" s="370" t="s">
        <v>1628</v>
      </c>
      <c r="P34" s="367" t="s">
        <v>186</v>
      </c>
      <c r="Q34" s="1453"/>
      <c r="R34" s="1453"/>
      <c r="S34" s="1453"/>
      <c r="T34" s="1453"/>
      <c r="U34" s="1453"/>
    </row>
    <row r="36" spans="2:21" s="27" customFormat="1" ht="13.9">
      <c r="B36" s="342" t="s">
        <v>4492</v>
      </c>
    </row>
    <row r="38" spans="2:21" ht="15">
      <c r="B38" s="357"/>
      <c r="C38" s="357"/>
      <c r="D38" s="20" t="s">
        <v>217</v>
      </c>
      <c r="E38" s="20" t="s">
        <v>120</v>
      </c>
      <c r="F38" s="20"/>
      <c r="G38" s="20" t="s">
        <v>3931</v>
      </c>
      <c r="H38" s="20"/>
      <c r="I38" s="20" t="s">
        <v>4490</v>
      </c>
      <c r="J38" s="355"/>
      <c r="K38" s="53"/>
      <c r="L38" s="53"/>
      <c r="M38" s="53"/>
      <c r="N38" s="347" t="s">
        <v>185</v>
      </c>
      <c r="O38" s="347" t="s">
        <v>1628</v>
      </c>
      <c r="P38" s="355" t="s">
        <v>186</v>
      </c>
      <c r="Q38" s="1453"/>
      <c r="R38" s="1453"/>
      <c r="S38" s="1453"/>
      <c r="T38" s="1453"/>
      <c r="U38" s="1453"/>
    </row>
    <row r="39" spans="2:21" ht="15">
      <c r="B39" s="357"/>
      <c r="C39" s="357"/>
      <c r="D39" s="20" t="s">
        <v>217</v>
      </c>
      <c r="E39" s="20" t="s">
        <v>120</v>
      </c>
      <c r="F39" s="20"/>
      <c r="G39" s="20" t="s">
        <v>3931</v>
      </c>
      <c r="H39" s="20"/>
      <c r="I39" s="20" t="s">
        <v>4490</v>
      </c>
      <c r="J39" s="355"/>
      <c r="K39" s="53"/>
      <c r="L39" s="53"/>
      <c r="M39" s="53"/>
      <c r="N39" s="347" t="s">
        <v>185</v>
      </c>
      <c r="O39" s="347" t="s">
        <v>1628</v>
      </c>
      <c r="P39" s="355" t="s">
        <v>186</v>
      </c>
      <c r="Q39" s="1453"/>
      <c r="R39" s="1453"/>
      <c r="S39" s="1453"/>
      <c r="T39" s="1453"/>
      <c r="U39" s="1453"/>
    </row>
    <row r="40" spans="2:21" ht="15">
      <c r="B40" s="357"/>
      <c r="C40" s="357"/>
      <c r="D40" s="20" t="s">
        <v>217</v>
      </c>
      <c r="E40" s="20" t="s">
        <v>120</v>
      </c>
      <c r="F40" s="20"/>
      <c r="G40" s="20" t="s">
        <v>3931</v>
      </c>
      <c r="H40" s="20"/>
      <c r="I40" s="20" t="s">
        <v>4490</v>
      </c>
      <c r="J40" s="355"/>
      <c r="K40" s="53"/>
      <c r="L40" s="53"/>
      <c r="M40" s="53"/>
      <c r="N40" s="347" t="s">
        <v>185</v>
      </c>
      <c r="O40" s="347" t="s">
        <v>1628</v>
      </c>
      <c r="P40" s="355" t="s">
        <v>186</v>
      </c>
      <c r="Q40" s="1453"/>
      <c r="R40" s="1453"/>
      <c r="S40" s="1453"/>
      <c r="T40" s="1453"/>
      <c r="U40" s="1453"/>
    </row>
    <row r="41" spans="2:21" ht="15">
      <c r="B41" s="357"/>
      <c r="C41" s="357"/>
      <c r="D41" s="20" t="s">
        <v>217</v>
      </c>
      <c r="E41" s="20" t="s">
        <v>120</v>
      </c>
      <c r="F41" s="20"/>
      <c r="G41" s="20" t="s">
        <v>3931</v>
      </c>
      <c r="H41" s="20"/>
      <c r="I41" s="20" t="s">
        <v>4490</v>
      </c>
      <c r="J41" s="355"/>
      <c r="K41" s="53"/>
      <c r="L41" s="53"/>
      <c r="M41" s="53"/>
      <c r="N41" s="347" t="s">
        <v>185</v>
      </c>
      <c r="O41" s="347" t="s">
        <v>1628</v>
      </c>
      <c r="P41" s="355" t="s">
        <v>186</v>
      </c>
      <c r="Q41" s="1453"/>
      <c r="R41" s="1453"/>
      <c r="S41" s="1453"/>
      <c r="T41" s="1453"/>
      <c r="U41" s="1453"/>
    </row>
    <row r="42" spans="2:21" s="353" customFormat="1">
      <c r="B42" s="13"/>
      <c r="C42" s="13"/>
      <c r="D42" s="20" t="s">
        <v>217</v>
      </c>
      <c r="E42" s="20" t="s">
        <v>120</v>
      </c>
      <c r="F42" s="20"/>
      <c r="G42" s="20" t="s">
        <v>3931</v>
      </c>
      <c r="H42" s="20"/>
      <c r="I42" s="20" t="s">
        <v>4490</v>
      </c>
      <c r="J42" s="355"/>
      <c r="K42" s="53"/>
      <c r="L42" s="53"/>
      <c r="M42" s="53"/>
      <c r="N42" s="13" t="s">
        <v>185</v>
      </c>
      <c r="O42" s="13" t="s">
        <v>1628</v>
      </c>
      <c r="P42" s="367" t="s">
        <v>186</v>
      </c>
      <c r="Q42" s="1453"/>
      <c r="R42" s="1453"/>
      <c r="S42" s="1453"/>
      <c r="T42" s="1453"/>
      <c r="U42" s="1453"/>
    </row>
    <row r="43" spans="2:21" s="353" customFormat="1" ht="13.5" customHeight="1">
      <c r="D43" s="20" t="s">
        <v>217</v>
      </c>
      <c r="E43" s="20" t="s">
        <v>120</v>
      </c>
      <c r="F43" s="20"/>
      <c r="G43" s="20" t="s">
        <v>3931</v>
      </c>
      <c r="H43" s="20"/>
      <c r="I43" s="20" t="s">
        <v>4490</v>
      </c>
      <c r="J43" s="355"/>
      <c r="K43" s="53"/>
      <c r="L43" s="53"/>
      <c r="M43" s="53"/>
      <c r="N43" s="370" t="s">
        <v>185</v>
      </c>
      <c r="O43" s="370" t="s">
        <v>1628</v>
      </c>
      <c r="P43" s="367" t="s">
        <v>186</v>
      </c>
      <c r="Q43" s="1453"/>
      <c r="R43" s="1453"/>
      <c r="S43" s="1453"/>
      <c r="T43" s="1453"/>
      <c r="U43" s="1453"/>
    </row>
    <row r="44" spans="2:21" s="353" customFormat="1">
      <c r="D44" s="20" t="s">
        <v>217</v>
      </c>
      <c r="E44" s="20" t="s">
        <v>120</v>
      </c>
      <c r="F44" s="20"/>
      <c r="G44" s="20" t="s">
        <v>3931</v>
      </c>
      <c r="H44" s="20"/>
      <c r="I44" s="20" t="s">
        <v>4490</v>
      </c>
      <c r="J44" s="355"/>
      <c r="K44" s="53"/>
      <c r="L44" s="53"/>
      <c r="M44" s="53"/>
      <c r="N44" s="370" t="s">
        <v>185</v>
      </c>
      <c r="O44" s="370" t="s">
        <v>1628</v>
      </c>
      <c r="P44" s="367" t="s">
        <v>186</v>
      </c>
      <c r="Q44" s="1453"/>
      <c r="R44" s="1453"/>
      <c r="S44" s="1453"/>
      <c r="T44" s="1453"/>
      <c r="U44" s="1453"/>
    </row>
    <row r="45" spans="2:21" s="353" customFormat="1">
      <c r="D45" s="20" t="s">
        <v>217</v>
      </c>
      <c r="E45" s="20" t="s">
        <v>120</v>
      </c>
      <c r="F45" s="20"/>
      <c r="G45" s="20" t="s">
        <v>3931</v>
      </c>
      <c r="H45" s="20"/>
      <c r="I45" s="20" t="s">
        <v>4490</v>
      </c>
      <c r="J45" s="355"/>
      <c r="K45" s="53"/>
      <c r="L45" s="53"/>
      <c r="M45" s="53"/>
      <c r="N45" s="370" t="s">
        <v>185</v>
      </c>
      <c r="O45" s="370" t="s">
        <v>1628</v>
      </c>
      <c r="P45" s="367" t="s">
        <v>186</v>
      </c>
      <c r="Q45" s="1453"/>
      <c r="R45" s="1453"/>
      <c r="S45" s="1453"/>
      <c r="T45" s="1453"/>
      <c r="U45" s="1453"/>
    </row>
    <row r="46" spans="2:21" s="353" customFormat="1">
      <c r="D46" s="20" t="s">
        <v>217</v>
      </c>
      <c r="E46" s="20" t="s">
        <v>120</v>
      </c>
      <c r="F46" s="20"/>
      <c r="G46" s="20" t="s">
        <v>3931</v>
      </c>
      <c r="H46" s="20"/>
      <c r="I46" s="20" t="s">
        <v>4490</v>
      </c>
      <c r="J46" s="355"/>
      <c r="K46" s="53"/>
      <c r="L46" s="53"/>
      <c r="M46" s="53"/>
      <c r="N46" s="370" t="s">
        <v>185</v>
      </c>
      <c r="O46" s="370" t="s">
        <v>1628</v>
      </c>
      <c r="P46" s="367" t="s">
        <v>186</v>
      </c>
      <c r="Q46" s="1453"/>
      <c r="R46" s="1453"/>
      <c r="S46" s="1453"/>
      <c r="T46" s="1453"/>
      <c r="U46" s="1453"/>
    </row>
    <row r="47" spans="2:21" s="353" customFormat="1">
      <c r="D47" s="20" t="s">
        <v>217</v>
      </c>
      <c r="E47" s="20" t="s">
        <v>120</v>
      </c>
      <c r="F47" s="20"/>
      <c r="G47" s="20" t="s">
        <v>3931</v>
      </c>
      <c r="H47" s="20"/>
      <c r="I47" s="20" t="s">
        <v>4490</v>
      </c>
      <c r="J47" s="355"/>
      <c r="K47" s="53"/>
      <c r="L47" s="53"/>
      <c r="M47" s="53"/>
      <c r="N47" s="370" t="s">
        <v>185</v>
      </c>
      <c r="O47" s="370" t="s">
        <v>1628</v>
      </c>
      <c r="P47" s="367" t="s">
        <v>186</v>
      </c>
      <c r="Q47" s="1453"/>
      <c r="R47" s="1453"/>
      <c r="S47" s="1453"/>
      <c r="T47" s="1453"/>
      <c r="U47" s="1453"/>
    </row>
    <row r="49" spans="2:21" s="27" customFormat="1" ht="13.9">
      <c r="B49" s="342" t="s">
        <v>4493</v>
      </c>
    </row>
    <row r="51" spans="2:21" ht="15">
      <c r="B51" s="357"/>
      <c r="C51" s="357"/>
      <c r="D51" s="20" t="s">
        <v>217</v>
      </c>
      <c r="E51" s="20" t="s">
        <v>120</v>
      </c>
      <c r="F51" s="20"/>
      <c r="G51" s="20" t="s">
        <v>3931</v>
      </c>
      <c r="H51" s="20"/>
      <c r="I51" s="20" t="s">
        <v>4490</v>
      </c>
      <c r="J51" s="355"/>
      <c r="K51" s="53"/>
      <c r="L51" s="53"/>
      <c r="M51" s="53"/>
      <c r="N51" s="347" t="s">
        <v>185</v>
      </c>
      <c r="O51" s="347" t="s">
        <v>1628</v>
      </c>
      <c r="P51" s="355" t="s">
        <v>186</v>
      </c>
      <c r="Q51" s="1453"/>
      <c r="R51" s="1453"/>
      <c r="S51" s="1453"/>
      <c r="T51" s="1453"/>
      <c r="U51" s="1453"/>
    </row>
    <row r="52" spans="2:21" ht="15">
      <c r="B52" s="357"/>
      <c r="C52" s="357"/>
      <c r="D52" s="20" t="s">
        <v>217</v>
      </c>
      <c r="E52" s="20" t="s">
        <v>120</v>
      </c>
      <c r="F52" s="20"/>
      <c r="G52" s="20" t="s">
        <v>3931</v>
      </c>
      <c r="H52" s="20"/>
      <c r="I52" s="20" t="s">
        <v>4490</v>
      </c>
      <c r="J52" s="355"/>
      <c r="K52" s="53"/>
      <c r="L52" s="53"/>
      <c r="M52" s="53"/>
      <c r="N52" s="347" t="s">
        <v>185</v>
      </c>
      <c r="O52" s="347" t="s">
        <v>1628</v>
      </c>
      <c r="P52" s="355" t="s">
        <v>186</v>
      </c>
      <c r="Q52" s="1453"/>
      <c r="R52" s="1453"/>
      <c r="S52" s="1453"/>
      <c r="T52" s="1453"/>
      <c r="U52" s="1453"/>
    </row>
    <row r="53" spans="2:21" ht="15">
      <c r="B53" s="357"/>
      <c r="C53" s="357"/>
      <c r="D53" s="20" t="s">
        <v>217</v>
      </c>
      <c r="E53" s="20" t="s">
        <v>120</v>
      </c>
      <c r="F53" s="20"/>
      <c r="G53" s="20" t="s">
        <v>3931</v>
      </c>
      <c r="H53" s="20"/>
      <c r="I53" s="20" t="s">
        <v>4490</v>
      </c>
      <c r="J53" s="355"/>
      <c r="K53" s="53"/>
      <c r="L53" s="53"/>
      <c r="M53" s="53"/>
      <c r="N53" s="347" t="s">
        <v>185</v>
      </c>
      <c r="O53" s="347" t="s">
        <v>1628</v>
      </c>
      <c r="P53" s="355" t="s">
        <v>186</v>
      </c>
      <c r="Q53" s="1453"/>
      <c r="R53" s="1453"/>
      <c r="S53" s="1453"/>
      <c r="T53" s="1453"/>
      <c r="U53" s="1453"/>
    </row>
    <row r="54" spans="2:21" ht="15">
      <c r="B54" s="357"/>
      <c r="C54" s="357"/>
      <c r="D54" s="20" t="s">
        <v>217</v>
      </c>
      <c r="E54" s="20" t="s">
        <v>120</v>
      </c>
      <c r="F54" s="20"/>
      <c r="G54" s="20" t="s">
        <v>3931</v>
      </c>
      <c r="H54" s="20"/>
      <c r="I54" s="20" t="s">
        <v>4490</v>
      </c>
      <c r="J54" s="355"/>
      <c r="K54" s="53"/>
      <c r="L54" s="53"/>
      <c r="M54" s="53"/>
      <c r="N54" s="347" t="s">
        <v>185</v>
      </c>
      <c r="O54" s="347" t="s">
        <v>1628</v>
      </c>
      <c r="P54" s="355" t="s">
        <v>186</v>
      </c>
      <c r="Q54" s="1453"/>
      <c r="R54" s="1453"/>
      <c r="S54" s="1453"/>
      <c r="T54" s="1453"/>
      <c r="U54" s="1453"/>
    </row>
    <row r="55" spans="2:21" s="353" customFormat="1">
      <c r="B55" s="13"/>
      <c r="C55" s="13"/>
      <c r="D55" s="20" t="s">
        <v>217</v>
      </c>
      <c r="E55" s="20" t="s">
        <v>120</v>
      </c>
      <c r="F55" s="20"/>
      <c r="G55" s="20" t="s">
        <v>3931</v>
      </c>
      <c r="H55" s="20"/>
      <c r="I55" s="20" t="s">
        <v>4490</v>
      </c>
      <c r="J55" s="355"/>
      <c r="K55" s="53"/>
      <c r="L55" s="53"/>
      <c r="M55" s="53"/>
      <c r="N55" s="13" t="s">
        <v>185</v>
      </c>
      <c r="O55" s="13" t="s">
        <v>1628</v>
      </c>
      <c r="P55" s="367" t="s">
        <v>186</v>
      </c>
      <c r="Q55" s="1453"/>
      <c r="R55" s="1453"/>
      <c r="S55" s="1453"/>
      <c r="T55" s="1453"/>
      <c r="U55" s="1453"/>
    </row>
    <row r="56" spans="2:21" s="353" customFormat="1">
      <c r="D56" s="20" t="s">
        <v>217</v>
      </c>
      <c r="E56" s="20" t="s">
        <v>120</v>
      </c>
      <c r="F56" s="20"/>
      <c r="G56" s="20" t="s">
        <v>3931</v>
      </c>
      <c r="H56" s="20"/>
      <c r="I56" s="20" t="s">
        <v>4490</v>
      </c>
      <c r="J56" s="355"/>
      <c r="K56" s="53"/>
      <c r="L56" s="53"/>
      <c r="M56" s="53"/>
      <c r="N56" s="370" t="s">
        <v>185</v>
      </c>
      <c r="O56" s="370" t="s">
        <v>1628</v>
      </c>
      <c r="P56" s="367" t="s">
        <v>186</v>
      </c>
      <c r="Q56" s="1453"/>
      <c r="R56" s="1453"/>
      <c r="S56" s="1453"/>
      <c r="T56" s="1453"/>
      <c r="U56" s="1453"/>
    </row>
    <row r="57" spans="2:21" s="353" customFormat="1">
      <c r="D57" s="20" t="s">
        <v>217</v>
      </c>
      <c r="E57" s="20" t="s">
        <v>120</v>
      </c>
      <c r="F57" s="20"/>
      <c r="G57" s="20" t="s">
        <v>3931</v>
      </c>
      <c r="H57" s="20"/>
      <c r="I57" s="20" t="s">
        <v>4490</v>
      </c>
      <c r="J57" s="355"/>
      <c r="K57" s="53"/>
      <c r="L57" s="53"/>
      <c r="M57" s="53"/>
      <c r="N57" s="370" t="s">
        <v>185</v>
      </c>
      <c r="O57" s="370" t="s">
        <v>1628</v>
      </c>
      <c r="P57" s="367" t="s">
        <v>186</v>
      </c>
      <c r="Q57" s="1453"/>
      <c r="R57" s="1453"/>
      <c r="S57" s="1453"/>
      <c r="T57" s="1453"/>
      <c r="U57" s="1453"/>
    </row>
    <row r="58" spans="2:21" s="353" customFormat="1">
      <c r="D58" s="20" t="s">
        <v>217</v>
      </c>
      <c r="E58" s="20" t="s">
        <v>120</v>
      </c>
      <c r="F58" s="20"/>
      <c r="G58" s="20" t="s">
        <v>3931</v>
      </c>
      <c r="H58" s="20"/>
      <c r="I58" s="20" t="s">
        <v>4490</v>
      </c>
      <c r="J58" s="355"/>
      <c r="K58" s="53"/>
      <c r="L58" s="53"/>
      <c r="M58" s="53"/>
      <c r="N58" s="370" t="s">
        <v>185</v>
      </c>
      <c r="O58" s="370" t="s">
        <v>1628</v>
      </c>
      <c r="P58" s="367" t="s">
        <v>186</v>
      </c>
      <c r="Q58" s="1453"/>
      <c r="R58" s="1453"/>
      <c r="S58" s="1453"/>
      <c r="T58" s="1453"/>
      <c r="U58" s="1453"/>
    </row>
    <row r="59" spans="2:21" s="353" customFormat="1">
      <c r="D59" s="20" t="s">
        <v>217</v>
      </c>
      <c r="E59" s="20" t="s">
        <v>120</v>
      </c>
      <c r="F59" s="20"/>
      <c r="G59" s="20" t="s">
        <v>3931</v>
      </c>
      <c r="H59" s="20"/>
      <c r="I59" s="20" t="s">
        <v>4490</v>
      </c>
      <c r="J59" s="355"/>
      <c r="K59" s="53"/>
      <c r="L59" s="53"/>
      <c r="M59" s="53"/>
      <c r="N59" s="370" t="s">
        <v>185</v>
      </c>
      <c r="O59" s="370" t="s">
        <v>1628</v>
      </c>
      <c r="P59" s="367" t="s">
        <v>186</v>
      </c>
      <c r="Q59" s="1453"/>
      <c r="R59" s="1453"/>
      <c r="S59" s="1453"/>
      <c r="T59" s="1453"/>
      <c r="U59" s="1453"/>
    </row>
    <row r="60" spans="2:21" s="353" customFormat="1">
      <c r="D60" s="20" t="s">
        <v>217</v>
      </c>
      <c r="E60" s="20" t="s">
        <v>120</v>
      </c>
      <c r="F60" s="20"/>
      <c r="G60" s="20" t="s">
        <v>3931</v>
      </c>
      <c r="H60" s="20"/>
      <c r="I60" s="20" t="s">
        <v>4490</v>
      </c>
      <c r="J60" s="355"/>
      <c r="K60" s="53"/>
      <c r="L60" s="53"/>
      <c r="M60" s="53"/>
      <c r="N60" s="370" t="s">
        <v>185</v>
      </c>
      <c r="O60" s="370" t="s">
        <v>1628</v>
      </c>
      <c r="P60" s="367" t="s">
        <v>186</v>
      </c>
      <c r="Q60" s="1453"/>
      <c r="R60" s="1453"/>
      <c r="S60" s="1453"/>
      <c r="T60" s="1453"/>
      <c r="U60" s="1453"/>
    </row>
    <row r="62" spans="2:21" s="27" customFormat="1" ht="13.9">
      <c r="B62" s="342" t="s">
        <v>4494</v>
      </c>
    </row>
    <row r="64" spans="2:21" ht="15">
      <c r="B64" s="357"/>
      <c r="C64" s="357"/>
      <c r="D64" s="20" t="s">
        <v>217</v>
      </c>
      <c r="E64" s="20" t="s">
        <v>120</v>
      </c>
      <c r="F64" s="20"/>
      <c r="G64" s="20" t="s">
        <v>3931</v>
      </c>
      <c r="H64" s="20"/>
      <c r="I64" s="20" t="s">
        <v>4490</v>
      </c>
      <c r="J64" s="355"/>
      <c r="K64" s="53"/>
      <c r="L64" s="53"/>
      <c r="M64" s="53"/>
      <c r="N64" s="347" t="s">
        <v>185</v>
      </c>
      <c r="O64" s="347" t="s">
        <v>1628</v>
      </c>
      <c r="P64" s="355" t="s">
        <v>186</v>
      </c>
      <c r="Q64" s="1453"/>
      <c r="R64" s="1453"/>
      <c r="S64" s="1453"/>
      <c r="T64" s="1453"/>
      <c r="U64" s="1453"/>
    </row>
    <row r="65" spans="2:21" ht="15">
      <c r="B65" s="357"/>
      <c r="C65" s="357"/>
      <c r="D65" s="20" t="s">
        <v>217</v>
      </c>
      <c r="E65" s="20" t="s">
        <v>120</v>
      </c>
      <c r="F65" s="20"/>
      <c r="G65" s="20" t="s">
        <v>3931</v>
      </c>
      <c r="H65" s="20"/>
      <c r="I65" s="20" t="s">
        <v>4490</v>
      </c>
      <c r="J65" s="355"/>
      <c r="K65" s="53"/>
      <c r="L65" s="53"/>
      <c r="M65" s="53"/>
      <c r="N65" s="347" t="s">
        <v>185</v>
      </c>
      <c r="O65" s="347" t="s">
        <v>1628</v>
      </c>
      <c r="P65" s="355" t="s">
        <v>186</v>
      </c>
      <c r="Q65" s="1453"/>
      <c r="R65" s="1453"/>
      <c r="S65" s="1453"/>
      <c r="T65" s="1453"/>
      <c r="U65" s="1453"/>
    </row>
    <row r="66" spans="2:21" ht="15">
      <c r="B66" s="357"/>
      <c r="C66" s="357"/>
      <c r="D66" s="20" t="s">
        <v>217</v>
      </c>
      <c r="E66" s="20" t="s">
        <v>120</v>
      </c>
      <c r="F66" s="20"/>
      <c r="G66" s="20" t="s">
        <v>3931</v>
      </c>
      <c r="H66" s="20"/>
      <c r="I66" s="20" t="s">
        <v>4490</v>
      </c>
      <c r="J66" s="355"/>
      <c r="K66" s="53"/>
      <c r="L66" s="53"/>
      <c r="M66" s="53"/>
      <c r="N66" s="347" t="s">
        <v>185</v>
      </c>
      <c r="O66" s="347" t="s">
        <v>1628</v>
      </c>
      <c r="P66" s="355" t="s">
        <v>186</v>
      </c>
      <c r="Q66" s="1453"/>
      <c r="R66" s="1453"/>
      <c r="S66" s="1453"/>
      <c r="T66" s="1453"/>
      <c r="U66" s="1453"/>
    </row>
    <row r="67" spans="2:21" ht="15">
      <c r="B67" s="357"/>
      <c r="C67" s="357"/>
      <c r="D67" s="20" t="s">
        <v>217</v>
      </c>
      <c r="E67" s="20" t="s">
        <v>120</v>
      </c>
      <c r="F67" s="20"/>
      <c r="G67" s="20" t="s">
        <v>3931</v>
      </c>
      <c r="H67" s="20"/>
      <c r="I67" s="20" t="s">
        <v>4490</v>
      </c>
      <c r="J67" s="355"/>
      <c r="K67" s="53"/>
      <c r="L67" s="53"/>
      <c r="M67" s="53"/>
      <c r="N67" s="347" t="s">
        <v>185</v>
      </c>
      <c r="O67" s="347" t="s">
        <v>1628</v>
      </c>
      <c r="P67" s="355" t="s">
        <v>186</v>
      </c>
      <c r="Q67" s="1453"/>
      <c r="R67" s="1453"/>
      <c r="S67" s="1453"/>
      <c r="T67" s="1453"/>
      <c r="U67" s="1453"/>
    </row>
    <row r="68" spans="2:21" s="353" customFormat="1">
      <c r="B68" s="13"/>
      <c r="C68" s="13"/>
      <c r="D68" s="20" t="s">
        <v>217</v>
      </c>
      <c r="E68" s="20" t="s">
        <v>120</v>
      </c>
      <c r="F68" s="367"/>
      <c r="G68" s="20" t="s">
        <v>3931</v>
      </c>
      <c r="H68" s="367"/>
      <c r="I68" s="20" t="s">
        <v>4490</v>
      </c>
      <c r="J68" s="355"/>
      <c r="K68" s="53"/>
      <c r="L68" s="53"/>
      <c r="M68" s="53"/>
      <c r="N68" s="13" t="s">
        <v>185</v>
      </c>
      <c r="O68" s="13" t="s">
        <v>1628</v>
      </c>
      <c r="P68" s="367" t="s">
        <v>186</v>
      </c>
      <c r="Q68" s="1453"/>
      <c r="R68" s="1453"/>
      <c r="S68" s="1453"/>
      <c r="T68" s="1453"/>
      <c r="U68" s="1453"/>
    </row>
    <row r="69" spans="2:21" s="353" customFormat="1">
      <c r="D69" s="20" t="s">
        <v>217</v>
      </c>
      <c r="E69" s="20" t="s">
        <v>120</v>
      </c>
      <c r="F69" s="367"/>
      <c r="G69" s="20" t="s">
        <v>3931</v>
      </c>
      <c r="H69" s="367"/>
      <c r="I69" s="20" t="s">
        <v>4490</v>
      </c>
      <c r="J69" s="355"/>
      <c r="K69" s="53"/>
      <c r="L69" s="53"/>
      <c r="M69" s="53"/>
      <c r="N69" s="370" t="s">
        <v>185</v>
      </c>
      <c r="O69" s="370" t="s">
        <v>1628</v>
      </c>
      <c r="P69" s="367" t="s">
        <v>186</v>
      </c>
      <c r="Q69" s="1453"/>
      <c r="R69" s="1453"/>
      <c r="S69" s="1453"/>
      <c r="T69" s="1453"/>
      <c r="U69" s="1453"/>
    </row>
    <row r="70" spans="2:21" s="353" customFormat="1">
      <c r="D70" s="20" t="s">
        <v>217</v>
      </c>
      <c r="E70" s="20" t="s">
        <v>120</v>
      </c>
      <c r="F70" s="367"/>
      <c r="G70" s="20" t="s">
        <v>3931</v>
      </c>
      <c r="H70" s="367"/>
      <c r="I70" s="20" t="s">
        <v>4490</v>
      </c>
      <c r="J70" s="355"/>
      <c r="K70" s="53"/>
      <c r="L70" s="53"/>
      <c r="M70" s="53"/>
      <c r="N70" s="370" t="s">
        <v>185</v>
      </c>
      <c r="O70" s="370" t="s">
        <v>1628</v>
      </c>
      <c r="P70" s="367" t="s">
        <v>186</v>
      </c>
      <c r="Q70" s="1453"/>
      <c r="R70" s="1453"/>
      <c r="S70" s="1453"/>
      <c r="T70" s="1453"/>
      <c r="U70" s="1453"/>
    </row>
    <row r="71" spans="2:21" s="353" customFormat="1">
      <c r="D71" s="20" t="s">
        <v>217</v>
      </c>
      <c r="E71" s="20" t="s">
        <v>120</v>
      </c>
      <c r="F71" s="367"/>
      <c r="G71" s="20" t="s">
        <v>3931</v>
      </c>
      <c r="H71" s="367"/>
      <c r="I71" s="20" t="s">
        <v>4490</v>
      </c>
      <c r="J71" s="355"/>
      <c r="K71" s="53"/>
      <c r="L71" s="53"/>
      <c r="M71" s="53"/>
      <c r="N71" s="370" t="s">
        <v>185</v>
      </c>
      <c r="O71" s="370" t="s">
        <v>1628</v>
      </c>
      <c r="P71" s="367" t="s">
        <v>186</v>
      </c>
      <c r="Q71" s="1453"/>
      <c r="R71" s="1453"/>
      <c r="S71" s="1453"/>
      <c r="T71" s="1453"/>
      <c r="U71" s="1453"/>
    </row>
    <row r="72" spans="2:21" s="353" customFormat="1">
      <c r="D72" s="20" t="s">
        <v>217</v>
      </c>
      <c r="E72" s="20" t="s">
        <v>120</v>
      </c>
      <c r="F72" s="367"/>
      <c r="G72" s="20" t="s">
        <v>3931</v>
      </c>
      <c r="H72" s="367"/>
      <c r="I72" s="20" t="s">
        <v>4490</v>
      </c>
      <c r="J72" s="355"/>
      <c r="K72" s="53"/>
      <c r="L72" s="53"/>
      <c r="M72" s="53"/>
      <c r="N72" s="370" t="s">
        <v>185</v>
      </c>
      <c r="O72" s="370" t="s">
        <v>1628</v>
      </c>
      <c r="P72" s="367" t="s">
        <v>186</v>
      </c>
      <c r="Q72" s="1453"/>
      <c r="R72" s="1453"/>
      <c r="S72" s="1453"/>
      <c r="T72" s="1453"/>
      <c r="U72" s="1453"/>
    </row>
    <row r="73" spans="2:21" s="353" customFormat="1">
      <c r="D73" s="20" t="s">
        <v>217</v>
      </c>
      <c r="E73" s="20" t="s">
        <v>120</v>
      </c>
      <c r="F73" s="367"/>
      <c r="G73" s="20" t="s">
        <v>3931</v>
      </c>
      <c r="H73" s="367"/>
      <c r="I73" s="20" t="s">
        <v>4490</v>
      </c>
      <c r="J73" s="355"/>
      <c r="K73" s="53"/>
      <c r="L73" s="53"/>
      <c r="M73" s="53"/>
      <c r="N73" s="370" t="s">
        <v>185</v>
      </c>
      <c r="O73" s="370" t="s">
        <v>1628</v>
      </c>
      <c r="P73" s="367" t="s">
        <v>186</v>
      </c>
      <c r="Q73" s="1453"/>
      <c r="R73" s="1453"/>
      <c r="S73" s="1453"/>
      <c r="T73" s="1453"/>
      <c r="U73" s="1453"/>
    </row>
    <row r="75" spans="2:21" s="27" customFormat="1" ht="13.9">
      <c r="B75" s="342" t="s">
        <v>4495</v>
      </c>
    </row>
    <row r="77" spans="2:21" ht="15">
      <c r="B77" s="357"/>
      <c r="C77" s="357"/>
      <c r="D77" s="20" t="s">
        <v>217</v>
      </c>
      <c r="E77" s="20" t="s">
        <v>120</v>
      </c>
      <c r="F77" s="20"/>
      <c r="G77" s="20" t="s">
        <v>3931</v>
      </c>
      <c r="H77" s="20"/>
      <c r="I77" s="20" t="s">
        <v>4490</v>
      </c>
      <c r="J77" s="355"/>
      <c r="K77" s="53"/>
      <c r="L77" s="53"/>
      <c r="M77" s="53"/>
      <c r="N77" s="347" t="s">
        <v>185</v>
      </c>
      <c r="O77" s="347" t="s">
        <v>1628</v>
      </c>
      <c r="P77" s="355" t="s">
        <v>186</v>
      </c>
      <c r="Q77" s="1453"/>
      <c r="R77" s="1453"/>
      <c r="S77" s="1453"/>
      <c r="T77" s="1453"/>
      <c r="U77" s="1453"/>
    </row>
    <row r="78" spans="2:21" ht="15">
      <c r="B78" s="357"/>
      <c r="C78" s="357"/>
      <c r="D78" s="20" t="s">
        <v>217</v>
      </c>
      <c r="E78" s="20" t="s">
        <v>120</v>
      </c>
      <c r="F78" s="20"/>
      <c r="G78" s="20" t="s">
        <v>3931</v>
      </c>
      <c r="H78" s="20"/>
      <c r="I78" s="20" t="s">
        <v>4490</v>
      </c>
      <c r="J78" s="355"/>
      <c r="K78" s="53"/>
      <c r="L78" s="53"/>
      <c r="M78" s="53"/>
      <c r="N78" s="347" t="s">
        <v>185</v>
      </c>
      <c r="O78" s="347" t="s">
        <v>1628</v>
      </c>
      <c r="P78" s="355" t="s">
        <v>186</v>
      </c>
      <c r="Q78" s="1453"/>
      <c r="R78" s="1453"/>
      <c r="S78" s="1453"/>
      <c r="T78" s="1453"/>
      <c r="U78" s="1453"/>
    </row>
    <row r="79" spans="2:21" ht="15">
      <c r="B79" s="357"/>
      <c r="C79" s="357"/>
      <c r="D79" s="20" t="s">
        <v>217</v>
      </c>
      <c r="E79" s="20" t="s">
        <v>120</v>
      </c>
      <c r="F79" s="20"/>
      <c r="G79" s="20" t="s">
        <v>3931</v>
      </c>
      <c r="H79" s="20"/>
      <c r="I79" s="20" t="s">
        <v>4490</v>
      </c>
      <c r="J79" s="355"/>
      <c r="K79" s="53"/>
      <c r="L79" s="53"/>
      <c r="M79" s="53"/>
      <c r="N79" s="347" t="s">
        <v>185</v>
      </c>
      <c r="O79" s="347" t="s">
        <v>1628</v>
      </c>
      <c r="P79" s="355" t="s">
        <v>186</v>
      </c>
      <c r="Q79" s="1453"/>
      <c r="R79" s="1453"/>
      <c r="S79" s="1453"/>
      <c r="T79" s="1453"/>
      <c r="U79" s="1453"/>
    </row>
    <row r="80" spans="2:21" ht="15">
      <c r="B80" s="357"/>
      <c r="C80" s="357"/>
      <c r="D80" s="20" t="s">
        <v>217</v>
      </c>
      <c r="E80" s="20" t="s">
        <v>120</v>
      </c>
      <c r="F80" s="20"/>
      <c r="G80" s="20" t="s">
        <v>3931</v>
      </c>
      <c r="H80" s="20"/>
      <c r="I80" s="20" t="s">
        <v>4490</v>
      </c>
      <c r="J80" s="355"/>
      <c r="K80" s="53"/>
      <c r="L80" s="53"/>
      <c r="M80" s="53"/>
      <c r="N80" s="347" t="s">
        <v>185</v>
      </c>
      <c r="O80" s="347" t="s">
        <v>1628</v>
      </c>
      <c r="P80" s="355" t="s">
        <v>186</v>
      </c>
      <c r="Q80" s="1453"/>
      <c r="R80" s="1453"/>
      <c r="S80" s="1453"/>
      <c r="T80" s="1453"/>
      <c r="U80" s="1453"/>
    </row>
    <row r="81" spans="2:21" s="353" customFormat="1">
      <c r="B81" s="13"/>
      <c r="C81" s="13"/>
      <c r="D81" s="20" t="s">
        <v>217</v>
      </c>
      <c r="E81" s="20" t="s">
        <v>120</v>
      </c>
      <c r="F81" s="367"/>
      <c r="G81" s="20" t="s">
        <v>3931</v>
      </c>
      <c r="H81" s="367"/>
      <c r="I81" s="20" t="s">
        <v>4490</v>
      </c>
      <c r="J81" s="355"/>
      <c r="K81" s="53"/>
      <c r="L81" s="53"/>
      <c r="M81" s="53"/>
      <c r="N81" s="13" t="s">
        <v>185</v>
      </c>
      <c r="O81" s="13" t="s">
        <v>1628</v>
      </c>
      <c r="P81" s="367" t="s">
        <v>186</v>
      </c>
      <c r="Q81" s="1453"/>
      <c r="R81" s="1453"/>
      <c r="S81" s="1453"/>
      <c r="T81" s="1453"/>
      <c r="U81" s="1453"/>
    </row>
    <row r="82" spans="2:21" s="353" customFormat="1">
      <c r="D82" s="20" t="s">
        <v>217</v>
      </c>
      <c r="E82" s="20" t="s">
        <v>120</v>
      </c>
      <c r="F82" s="367"/>
      <c r="G82" s="20" t="s">
        <v>3931</v>
      </c>
      <c r="H82" s="367"/>
      <c r="I82" s="20" t="s">
        <v>4490</v>
      </c>
      <c r="J82" s="355"/>
      <c r="K82" s="53"/>
      <c r="L82" s="53"/>
      <c r="M82" s="53"/>
      <c r="N82" s="370" t="s">
        <v>185</v>
      </c>
      <c r="O82" s="370" t="s">
        <v>1628</v>
      </c>
      <c r="P82" s="367" t="s">
        <v>186</v>
      </c>
      <c r="Q82" s="1453"/>
      <c r="R82" s="1453"/>
      <c r="S82" s="1453"/>
      <c r="T82" s="1453"/>
      <c r="U82" s="1453"/>
    </row>
    <row r="83" spans="2:21" s="353" customFormat="1">
      <c r="D83" s="20" t="s">
        <v>217</v>
      </c>
      <c r="E83" s="20" t="s">
        <v>120</v>
      </c>
      <c r="F83" s="367"/>
      <c r="G83" s="20" t="s">
        <v>3931</v>
      </c>
      <c r="H83" s="367"/>
      <c r="I83" s="20" t="s">
        <v>4490</v>
      </c>
      <c r="J83" s="355"/>
      <c r="K83" s="53"/>
      <c r="L83" s="53"/>
      <c r="M83" s="53"/>
      <c r="N83" s="370" t="s">
        <v>185</v>
      </c>
      <c r="O83" s="370" t="s">
        <v>1628</v>
      </c>
      <c r="P83" s="367" t="s">
        <v>186</v>
      </c>
      <c r="Q83" s="1453"/>
      <c r="R83" s="1453"/>
      <c r="S83" s="1453"/>
      <c r="T83" s="1453"/>
      <c r="U83" s="1453"/>
    </row>
    <row r="84" spans="2:21" s="353" customFormat="1">
      <c r="D84" s="20" t="s">
        <v>217</v>
      </c>
      <c r="E84" s="20" t="s">
        <v>120</v>
      </c>
      <c r="F84" s="367"/>
      <c r="G84" s="20" t="s">
        <v>3931</v>
      </c>
      <c r="H84" s="367"/>
      <c r="I84" s="20" t="s">
        <v>4490</v>
      </c>
      <c r="J84" s="355"/>
      <c r="K84" s="53"/>
      <c r="L84" s="53"/>
      <c r="M84" s="53"/>
      <c r="N84" s="370" t="s">
        <v>185</v>
      </c>
      <c r="O84" s="370" t="s">
        <v>1628</v>
      </c>
      <c r="P84" s="367" t="s">
        <v>186</v>
      </c>
      <c r="Q84" s="1453"/>
      <c r="R84" s="1453"/>
      <c r="S84" s="1453"/>
      <c r="T84" s="1453"/>
      <c r="U84" s="1453"/>
    </row>
    <row r="85" spans="2:21" s="353" customFormat="1">
      <c r="D85" s="20" t="s">
        <v>217</v>
      </c>
      <c r="E85" s="20" t="s">
        <v>120</v>
      </c>
      <c r="F85" s="367"/>
      <c r="G85" s="20" t="s">
        <v>3931</v>
      </c>
      <c r="H85" s="367"/>
      <c r="I85" s="20" t="s">
        <v>4490</v>
      </c>
      <c r="J85" s="355"/>
      <c r="K85" s="53"/>
      <c r="L85" s="53"/>
      <c r="M85" s="53"/>
      <c r="N85" s="370" t="s">
        <v>185</v>
      </c>
      <c r="O85" s="370" t="s">
        <v>1628</v>
      </c>
      <c r="P85" s="367" t="s">
        <v>186</v>
      </c>
      <c r="Q85" s="1453"/>
      <c r="R85" s="1453"/>
      <c r="S85" s="1453"/>
      <c r="T85" s="1453"/>
      <c r="U85" s="1453"/>
    </row>
    <row r="86" spans="2:21" s="353" customFormat="1">
      <c r="D86" s="20" t="s">
        <v>217</v>
      </c>
      <c r="E86" s="20" t="s">
        <v>120</v>
      </c>
      <c r="F86" s="367"/>
      <c r="G86" s="20" t="s">
        <v>3931</v>
      </c>
      <c r="H86" s="367"/>
      <c r="I86" s="20" t="s">
        <v>4490</v>
      </c>
      <c r="J86" s="355"/>
      <c r="K86" s="53"/>
      <c r="L86" s="53"/>
      <c r="M86" s="53"/>
      <c r="N86" s="370" t="s">
        <v>185</v>
      </c>
      <c r="O86" s="370" t="s">
        <v>1628</v>
      </c>
      <c r="P86" s="367" t="s">
        <v>186</v>
      </c>
      <c r="Q86" s="1453"/>
      <c r="R86" s="1453"/>
      <c r="S86" s="1453"/>
      <c r="T86" s="1453"/>
      <c r="U86" s="1453"/>
    </row>
    <row r="88" spans="2:21" s="27" customFormat="1" ht="17.649999999999999">
      <c r="B88"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18C82-A7F7-4CAE-BA55-4C396A33B3AB}">
  <sheetPr codeName="Sheet101">
    <tabColor rgb="FF00CC00"/>
    <pageSetUpPr autoPageBreaks="0"/>
  </sheetPr>
  <dimension ref="A1:BR78"/>
  <sheetViews>
    <sheetView zoomScale="55" zoomScaleNormal="55" workbookViewId="0">
      <pane ySplit="6" topLeftCell="A7" activePane="bottomLeft" state="frozen"/>
      <selection pane="bottomLeft" activeCell="N67" sqref="N67"/>
      <selection activeCell="AI90" sqref="AI90:AM90"/>
    </sheetView>
  </sheetViews>
  <sheetFormatPr defaultColWidth="0" defaultRowHeight="14.25"/>
  <cols>
    <col min="1" max="1" width="12.5703125" customWidth="1"/>
    <col min="2" max="6" width="8.5703125" customWidth="1"/>
    <col min="7" max="7" width="9.42578125" bestFit="1" customWidth="1"/>
    <col min="8" max="8" width="8.5703125" customWidth="1"/>
    <col min="9" max="9" width="77.42578125" customWidth="1"/>
    <col min="10" max="10" width="19.5703125" customWidth="1"/>
    <col min="11" max="11" width="15.5703125" customWidth="1"/>
    <col min="12" max="12" width="24.42578125" customWidth="1"/>
    <col min="13" max="13" width="11.42578125" bestFit="1" customWidth="1"/>
    <col min="14" max="14" width="10.5703125" bestFit="1" customWidth="1"/>
    <col min="15" max="15" width="11.5703125" bestFit="1" customWidth="1"/>
    <col min="16" max="16" width="8.5703125" customWidth="1"/>
    <col min="17" max="20" width="6.42578125" bestFit="1" customWidth="1"/>
    <col min="21" max="21" width="9.5703125" customWidth="1"/>
    <col min="22" max="27" width="1.42578125" customWidth="1"/>
    <col min="28" max="40" width="8.5703125" hidden="1" customWidth="1"/>
    <col min="41" max="70" width="0" hidden="1" customWidth="1"/>
    <col min="71" max="16384" width="8.5703125" hidden="1"/>
  </cols>
  <sheetData>
    <row r="1" spans="1:20" s="2" customFormat="1" ht="25.15">
      <c r="A1" s="62" t="s">
        <v>1619</v>
      </c>
      <c r="B1" s="3"/>
      <c r="H1" s="4"/>
      <c r="I1" s="4"/>
      <c r="J1" s="4"/>
      <c r="K1" s="4"/>
      <c r="L1" s="4"/>
      <c r="R1" s="3"/>
    </row>
    <row r="2" spans="1:20" s="2" customFormat="1" ht="25.15">
      <c r="A2" s="4" t="str">
        <f>Cover!$E$13</f>
        <v>Master</v>
      </c>
      <c r="B2" s="3"/>
    </row>
    <row r="3" spans="1:20" s="2" customFormat="1" ht="25.15">
      <c r="A3" s="4">
        <f>Cover!$E$15</f>
        <v>2026</v>
      </c>
      <c r="B3" s="4"/>
      <c r="C3" s="4"/>
      <c r="D3" s="4"/>
    </row>
    <row r="4" spans="1:20" s="5" customFormat="1" ht="25.5" thickBot="1">
      <c r="A4" s="1305" t="s">
        <v>4496</v>
      </c>
      <c r="B4" s="6"/>
    </row>
    <row r="5" spans="1:20" s="11" customFormat="1" ht="13.5"/>
    <row r="6" spans="1:20" s="61" customFormat="1" ht="60.75" customHeight="1">
      <c r="A6" s="347"/>
      <c r="B6" s="352"/>
      <c r="C6" s="352"/>
      <c r="D6" s="36" t="s">
        <v>165</v>
      </c>
      <c r="E6" s="36" t="s">
        <v>166</v>
      </c>
      <c r="F6" s="36" t="s">
        <v>167</v>
      </c>
      <c r="G6" s="36" t="s">
        <v>168</v>
      </c>
      <c r="H6" s="358" t="s">
        <v>406</v>
      </c>
      <c r="I6" s="358" t="s">
        <v>407</v>
      </c>
      <c r="J6" s="386" t="s">
        <v>4468</v>
      </c>
      <c r="K6" s="386" t="s">
        <v>4469</v>
      </c>
      <c r="L6" s="386" t="s">
        <v>4470</v>
      </c>
      <c r="M6" s="358" t="s">
        <v>175</v>
      </c>
      <c r="N6" s="358" t="s">
        <v>1622</v>
      </c>
      <c r="O6" s="358" t="s">
        <v>176</v>
      </c>
      <c r="P6" s="416">
        <v>2022</v>
      </c>
      <c r="Q6" s="416">
        <v>2023</v>
      </c>
      <c r="R6" s="416">
        <v>2024</v>
      </c>
      <c r="S6" s="416">
        <v>2025</v>
      </c>
      <c r="T6" s="416">
        <v>2026</v>
      </c>
    </row>
    <row r="8" spans="1:20" s="27" customFormat="1" ht="20.65">
      <c r="B8" s="437" t="s">
        <v>4497</v>
      </c>
    </row>
    <row r="9" spans="1:20" s="11" customFormat="1" ht="13.5"/>
    <row r="10" spans="1:20" s="344" customFormat="1" ht="13.9">
      <c r="A10" s="343"/>
      <c r="B10" s="342" t="s">
        <v>4498</v>
      </c>
    </row>
    <row r="11" spans="1:20" s="11" customFormat="1" ht="13.5"/>
    <row r="12" spans="1:20" s="353" customFormat="1">
      <c r="D12" s="20" t="s">
        <v>217</v>
      </c>
      <c r="E12" s="20" t="s">
        <v>120</v>
      </c>
      <c r="F12" s="367"/>
      <c r="G12" s="20" t="s">
        <v>3931</v>
      </c>
      <c r="H12" s="20" t="s">
        <v>4499</v>
      </c>
      <c r="I12" s="355"/>
      <c r="J12" s="53"/>
      <c r="K12" s="53"/>
      <c r="L12" s="53"/>
      <c r="M12" s="370" t="s">
        <v>185</v>
      </c>
      <c r="N12" s="370" t="s">
        <v>1628</v>
      </c>
      <c r="O12" s="367" t="s">
        <v>186</v>
      </c>
      <c r="P12" s="1157"/>
      <c r="Q12" s="1157"/>
      <c r="R12" s="1157"/>
      <c r="S12" s="1157"/>
      <c r="T12" s="1157"/>
    </row>
    <row r="13" spans="1:20" s="353" customFormat="1">
      <c r="D13" s="20" t="s">
        <v>217</v>
      </c>
      <c r="E13" s="20" t="s">
        <v>120</v>
      </c>
      <c r="F13" s="367"/>
      <c r="G13" s="20" t="s">
        <v>3931</v>
      </c>
      <c r="H13" s="20" t="s">
        <v>4499</v>
      </c>
      <c r="I13" s="355"/>
      <c r="J13" s="53"/>
      <c r="K13" s="53"/>
      <c r="L13" s="53"/>
      <c r="M13" s="370" t="s">
        <v>185</v>
      </c>
      <c r="N13" s="370" t="s">
        <v>1628</v>
      </c>
      <c r="O13" s="367" t="s">
        <v>186</v>
      </c>
      <c r="P13" s="1157"/>
      <c r="Q13" s="1157"/>
      <c r="R13" s="1157"/>
      <c r="S13" s="1157"/>
      <c r="T13" s="1157"/>
    </row>
    <row r="14" spans="1:20" s="353" customFormat="1">
      <c r="D14" s="20" t="s">
        <v>217</v>
      </c>
      <c r="E14" s="20" t="s">
        <v>120</v>
      </c>
      <c r="F14" s="367"/>
      <c r="G14" s="20" t="s">
        <v>3931</v>
      </c>
      <c r="H14" s="20" t="s">
        <v>4499</v>
      </c>
      <c r="I14" s="355"/>
      <c r="J14" s="53"/>
      <c r="K14" s="53"/>
      <c r="L14" s="53"/>
      <c r="M14" s="370" t="s">
        <v>185</v>
      </c>
      <c r="N14" s="370" t="s">
        <v>1628</v>
      </c>
      <c r="O14" s="367" t="s">
        <v>186</v>
      </c>
      <c r="P14" s="1157"/>
      <c r="Q14" s="1157"/>
      <c r="R14" s="1157"/>
      <c r="S14" s="1157"/>
      <c r="T14" s="1157"/>
    </row>
    <row r="15" spans="1:20" s="353" customFormat="1">
      <c r="D15" s="20" t="s">
        <v>217</v>
      </c>
      <c r="E15" s="20" t="s">
        <v>120</v>
      </c>
      <c r="F15" s="367"/>
      <c r="G15" s="20" t="s">
        <v>3931</v>
      </c>
      <c r="H15" s="20" t="s">
        <v>4499</v>
      </c>
      <c r="I15" s="355"/>
      <c r="J15" s="53"/>
      <c r="K15" s="53"/>
      <c r="L15" s="53"/>
      <c r="M15" s="370" t="s">
        <v>185</v>
      </c>
      <c r="N15" s="370" t="s">
        <v>1628</v>
      </c>
      <c r="O15" s="367" t="s">
        <v>186</v>
      </c>
      <c r="P15" s="1157"/>
      <c r="Q15" s="1157"/>
      <c r="R15" s="1157"/>
      <c r="S15" s="1157"/>
      <c r="T15" s="1157"/>
    </row>
    <row r="16" spans="1:20" s="353" customFormat="1">
      <c r="D16" s="20" t="s">
        <v>217</v>
      </c>
      <c r="E16" s="20" t="s">
        <v>120</v>
      </c>
      <c r="F16" s="367"/>
      <c r="G16" s="20" t="s">
        <v>3931</v>
      </c>
      <c r="H16" s="20" t="s">
        <v>4499</v>
      </c>
      <c r="I16" s="355"/>
      <c r="J16" s="53"/>
      <c r="K16" s="53"/>
      <c r="L16" s="53"/>
      <c r="M16" s="370" t="s">
        <v>185</v>
      </c>
      <c r="N16" s="370" t="s">
        <v>1628</v>
      </c>
      <c r="O16" s="367" t="s">
        <v>186</v>
      </c>
      <c r="P16" s="1157"/>
      <c r="Q16" s="1157"/>
      <c r="R16" s="1157"/>
      <c r="S16" s="1157"/>
      <c r="T16" s="1157"/>
    </row>
    <row r="17" spans="4:20" s="353" customFormat="1">
      <c r="D17" s="20" t="s">
        <v>217</v>
      </c>
      <c r="E17" s="20" t="s">
        <v>120</v>
      </c>
      <c r="F17" s="367"/>
      <c r="G17" s="20" t="s">
        <v>3931</v>
      </c>
      <c r="H17" s="20" t="s">
        <v>4499</v>
      </c>
      <c r="I17" s="355"/>
      <c r="J17" s="53"/>
      <c r="K17" s="53"/>
      <c r="L17" s="53"/>
      <c r="M17" s="370" t="s">
        <v>185</v>
      </c>
      <c r="N17" s="370" t="s">
        <v>1628</v>
      </c>
      <c r="O17" s="367" t="s">
        <v>186</v>
      </c>
      <c r="P17" s="1157"/>
      <c r="Q17" s="1157"/>
      <c r="R17" s="1157"/>
      <c r="S17" s="1157"/>
      <c r="T17" s="1157"/>
    </row>
    <row r="18" spans="4:20" s="353" customFormat="1">
      <c r="D18" s="20" t="s">
        <v>217</v>
      </c>
      <c r="E18" s="20" t="s">
        <v>120</v>
      </c>
      <c r="F18" s="367"/>
      <c r="G18" s="20" t="s">
        <v>3931</v>
      </c>
      <c r="H18" s="20" t="s">
        <v>4499</v>
      </c>
      <c r="I18" s="355"/>
      <c r="J18" s="53"/>
      <c r="K18" s="53"/>
      <c r="L18" s="53"/>
      <c r="M18" s="370" t="s">
        <v>185</v>
      </c>
      <c r="N18" s="370" t="s">
        <v>1628</v>
      </c>
      <c r="O18" s="367" t="s">
        <v>186</v>
      </c>
      <c r="P18" s="1157"/>
      <c r="Q18" s="1157"/>
      <c r="R18" s="1157"/>
      <c r="S18" s="1157"/>
      <c r="T18" s="1157"/>
    </row>
    <row r="19" spans="4:20" s="353" customFormat="1">
      <c r="D19" s="20" t="s">
        <v>217</v>
      </c>
      <c r="E19" s="20" t="s">
        <v>120</v>
      </c>
      <c r="F19" s="367"/>
      <c r="G19" s="20" t="s">
        <v>3931</v>
      </c>
      <c r="H19" s="20" t="s">
        <v>4499</v>
      </c>
      <c r="I19" s="355"/>
      <c r="J19" s="53"/>
      <c r="K19" s="53"/>
      <c r="L19" s="53"/>
      <c r="M19" s="370" t="s">
        <v>185</v>
      </c>
      <c r="N19" s="370" t="s">
        <v>1628</v>
      </c>
      <c r="O19" s="367" t="s">
        <v>186</v>
      </c>
      <c r="P19" s="1157"/>
      <c r="Q19" s="1157"/>
      <c r="R19" s="1157"/>
      <c r="S19" s="1157"/>
      <c r="T19" s="1157"/>
    </row>
    <row r="20" spans="4:20" s="353" customFormat="1">
      <c r="D20" s="20" t="s">
        <v>217</v>
      </c>
      <c r="E20" s="20" t="s">
        <v>120</v>
      </c>
      <c r="F20" s="367"/>
      <c r="G20" s="20" t="s">
        <v>3931</v>
      </c>
      <c r="H20" s="20" t="s">
        <v>4499</v>
      </c>
      <c r="I20" s="355"/>
      <c r="J20" s="53"/>
      <c r="K20" s="53"/>
      <c r="L20" s="53"/>
      <c r="M20" s="370" t="s">
        <v>185</v>
      </c>
      <c r="N20" s="370" t="s">
        <v>1628</v>
      </c>
      <c r="O20" s="367" t="s">
        <v>186</v>
      </c>
      <c r="P20" s="1157"/>
      <c r="Q20" s="1157"/>
      <c r="R20" s="1157"/>
      <c r="S20" s="1157"/>
      <c r="T20" s="1157"/>
    </row>
    <row r="21" spans="4:20" s="353" customFormat="1">
      <c r="D21" s="20" t="s">
        <v>217</v>
      </c>
      <c r="E21" s="20" t="s">
        <v>120</v>
      </c>
      <c r="F21" s="367"/>
      <c r="G21" s="20" t="s">
        <v>3931</v>
      </c>
      <c r="H21" s="20" t="s">
        <v>4499</v>
      </c>
      <c r="I21" s="355"/>
      <c r="J21" s="53"/>
      <c r="K21" s="53"/>
      <c r="L21" s="53"/>
      <c r="M21" s="370" t="s">
        <v>185</v>
      </c>
      <c r="N21" s="370" t="s">
        <v>1628</v>
      </c>
      <c r="O21" s="367" t="s">
        <v>186</v>
      </c>
      <c r="P21" s="1157"/>
      <c r="Q21" s="1157"/>
      <c r="R21" s="1157"/>
      <c r="S21" s="1157"/>
      <c r="T21" s="1157"/>
    </row>
    <row r="22" spans="4:20" s="353" customFormat="1">
      <c r="D22" s="20" t="s">
        <v>217</v>
      </c>
      <c r="E22" s="20" t="s">
        <v>120</v>
      </c>
      <c r="F22" s="367"/>
      <c r="G22" s="20" t="s">
        <v>3931</v>
      </c>
      <c r="H22" s="20" t="s">
        <v>4499</v>
      </c>
      <c r="I22" s="355"/>
      <c r="J22" s="53"/>
      <c r="K22" s="53"/>
      <c r="L22" s="53"/>
      <c r="M22" s="370" t="s">
        <v>185</v>
      </c>
      <c r="N22" s="370" t="s">
        <v>1628</v>
      </c>
      <c r="O22" s="367" t="s">
        <v>186</v>
      </c>
      <c r="P22" s="1157"/>
      <c r="Q22" s="1157"/>
      <c r="R22" s="1157"/>
      <c r="S22" s="1157"/>
      <c r="T22" s="1157"/>
    </row>
    <row r="23" spans="4:20" s="353" customFormat="1">
      <c r="D23" s="20" t="s">
        <v>217</v>
      </c>
      <c r="E23" s="20" t="s">
        <v>120</v>
      </c>
      <c r="F23" s="367"/>
      <c r="G23" s="20" t="s">
        <v>3931</v>
      </c>
      <c r="H23" s="20" t="s">
        <v>4499</v>
      </c>
      <c r="I23" s="355"/>
      <c r="J23" s="53"/>
      <c r="K23" s="53"/>
      <c r="L23" s="53"/>
      <c r="M23" s="370" t="s">
        <v>185</v>
      </c>
      <c r="N23" s="370" t="s">
        <v>1628</v>
      </c>
      <c r="O23" s="367" t="s">
        <v>186</v>
      </c>
      <c r="P23" s="1157"/>
      <c r="Q23" s="1157"/>
      <c r="R23" s="1157"/>
      <c r="S23" s="1157"/>
      <c r="T23" s="1157"/>
    </row>
    <row r="24" spans="4:20" s="353" customFormat="1">
      <c r="D24" s="20" t="s">
        <v>217</v>
      </c>
      <c r="E24" s="20" t="s">
        <v>120</v>
      </c>
      <c r="F24" s="367"/>
      <c r="G24" s="20" t="s">
        <v>3931</v>
      </c>
      <c r="H24" s="20" t="s">
        <v>4499</v>
      </c>
      <c r="I24" s="355"/>
      <c r="J24" s="53"/>
      <c r="K24" s="53"/>
      <c r="L24" s="53"/>
      <c r="M24" s="370" t="s">
        <v>185</v>
      </c>
      <c r="N24" s="370" t="s">
        <v>1628</v>
      </c>
      <c r="O24" s="367" t="s">
        <v>186</v>
      </c>
      <c r="P24" s="1157"/>
      <c r="Q24" s="1157"/>
      <c r="R24" s="1157"/>
      <c r="S24" s="1157"/>
      <c r="T24" s="1157"/>
    </row>
    <row r="25" spans="4:20" s="353" customFormat="1">
      <c r="D25" s="20" t="s">
        <v>217</v>
      </c>
      <c r="E25" s="20" t="s">
        <v>120</v>
      </c>
      <c r="F25" s="367"/>
      <c r="G25" s="20" t="s">
        <v>3931</v>
      </c>
      <c r="H25" s="20" t="s">
        <v>4499</v>
      </c>
      <c r="I25" s="355"/>
      <c r="J25" s="53"/>
      <c r="K25" s="53"/>
      <c r="L25" s="53"/>
      <c r="M25" s="370" t="s">
        <v>185</v>
      </c>
      <c r="N25" s="370" t="s">
        <v>1628</v>
      </c>
      <c r="O25" s="367" t="s">
        <v>186</v>
      </c>
      <c r="P25" s="1157"/>
      <c r="Q25" s="1157"/>
      <c r="R25" s="1157"/>
      <c r="S25" s="1157"/>
      <c r="T25" s="1157"/>
    </row>
    <row r="26" spans="4:20" s="353" customFormat="1">
      <c r="D26" s="20" t="s">
        <v>217</v>
      </c>
      <c r="E26" s="20" t="s">
        <v>120</v>
      </c>
      <c r="F26" s="367"/>
      <c r="G26" s="20" t="s">
        <v>3931</v>
      </c>
      <c r="H26" s="20" t="s">
        <v>4499</v>
      </c>
      <c r="I26" s="355"/>
      <c r="J26" s="53"/>
      <c r="K26" s="53"/>
      <c r="L26" s="53"/>
      <c r="M26" s="370" t="s">
        <v>185</v>
      </c>
      <c r="N26" s="370" t="s">
        <v>1628</v>
      </c>
      <c r="O26" s="367" t="s">
        <v>186</v>
      </c>
      <c r="P26" s="1157"/>
      <c r="Q26" s="1157"/>
      <c r="R26" s="1157"/>
      <c r="S26" s="1157"/>
      <c r="T26" s="1157"/>
    </row>
    <row r="27" spans="4:20" s="353" customFormat="1">
      <c r="D27" s="20" t="s">
        <v>217</v>
      </c>
      <c r="E27" s="20" t="s">
        <v>120</v>
      </c>
      <c r="F27" s="367"/>
      <c r="G27" s="20" t="s">
        <v>3931</v>
      </c>
      <c r="H27" s="20" t="s">
        <v>4499</v>
      </c>
      <c r="I27" s="355"/>
      <c r="J27" s="53"/>
      <c r="K27" s="53"/>
      <c r="L27" s="53"/>
      <c r="M27" s="370" t="s">
        <v>185</v>
      </c>
      <c r="N27" s="370" t="s">
        <v>1628</v>
      </c>
      <c r="O27" s="367" t="s">
        <v>186</v>
      </c>
      <c r="P27" s="1157"/>
      <c r="Q27" s="1157"/>
      <c r="R27" s="1157"/>
      <c r="S27" s="1157"/>
      <c r="T27" s="1157"/>
    </row>
    <row r="28" spans="4:20" s="353" customFormat="1">
      <c r="D28" s="20" t="s">
        <v>217</v>
      </c>
      <c r="E28" s="20" t="s">
        <v>120</v>
      </c>
      <c r="F28" s="367"/>
      <c r="G28" s="20" t="s">
        <v>3931</v>
      </c>
      <c r="H28" s="20" t="s">
        <v>4499</v>
      </c>
      <c r="I28" s="355"/>
      <c r="J28" s="53"/>
      <c r="K28" s="53"/>
      <c r="L28" s="53"/>
      <c r="M28" s="370" t="s">
        <v>185</v>
      </c>
      <c r="N28" s="370" t="s">
        <v>1628</v>
      </c>
      <c r="O28" s="367" t="s">
        <v>186</v>
      </c>
      <c r="P28" s="1157"/>
      <c r="Q28" s="1157"/>
      <c r="R28" s="1157"/>
      <c r="S28" s="1157"/>
      <c r="T28" s="1157"/>
    </row>
    <row r="29" spans="4:20" s="353" customFormat="1">
      <c r="D29" s="20" t="s">
        <v>217</v>
      </c>
      <c r="E29" s="20" t="s">
        <v>120</v>
      </c>
      <c r="F29" s="367"/>
      <c r="G29" s="20" t="s">
        <v>3931</v>
      </c>
      <c r="H29" s="20" t="s">
        <v>4499</v>
      </c>
      <c r="I29" s="355"/>
      <c r="J29" s="53"/>
      <c r="K29" s="53"/>
      <c r="L29" s="53"/>
      <c r="M29" s="370" t="s">
        <v>185</v>
      </c>
      <c r="N29" s="370" t="s">
        <v>1628</v>
      </c>
      <c r="O29" s="367" t="s">
        <v>186</v>
      </c>
      <c r="P29" s="1157"/>
      <c r="Q29" s="1157"/>
      <c r="R29" s="1157"/>
      <c r="S29" s="1157"/>
      <c r="T29" s="1157"/>
    </row>
    <row r="30" spans="4:20" s="353" customFormat="1">
      <c r="D30" s="20" t="s">
        <v>217</v>
      </c>
      <c r="E30" s="20" t="s">
        <v>120</v>
      </c>
      <c r="F30" s="367"/>
      <c r="G30" s="20" t="s">
        <v>3931</v>
      </c>
      <c r="H30" s="20" t="s">
        <v>4499</v>
      </c>
      <c r="I30" s="355"/>
      <c r="J30" s="53"/>
      <c r="K30" s="53"/>
      <c r="L30" s="53"/>
      <c r="M30" s="370" t="s">
        <v>185</v>
      </c>
      <c r="N30" s="370" t="s">
        <v>1628</v>
      </c>
      <c r="O30" s="367" t="s">
        <v>186</v>
      </c>
      <c r="P30" s="1157"/>
      <c r="Q30" s="1157"/>
      <c r="R30" s="1157"/>
      <c r="S30" s="1157"/>
      <c r="T30" s="1157"/>
    </row>
    <row r="31" spans="4:20" s="353" customFormat="1">
      <c r="D31" s="20" t="s">
        <v>217</v>
      </c>
      <c r="E31" s="20" t="s">
        <v>120</v>
      </c>
      <c r="F31" s="367"/>
      <c r="G31" s="20" t="s">
        <v>3931</v>
      </c>
      <c r="H31" s="20" t="s">
        <v>4499</v>
      </c>
      <c r="I31" s="355"/>
      <c r="J31" s="53"/>
      <c r="K31" s="53"/>
      <c r="L31" s="53"/>
      <c r="M31" s="370" t="s">
        <v>185</v>
      </c>
      <c r="N31" s="370" t="s">
        <v>1628</v>
      </c>
      <c r="O31" s="367" t="s">
        <v>186</v>
      </c>
      <c r="P31" s="1157"/>
      <c r="Q31" s="1157"/>
      <c r="R31" s="1157"/>
      <c r="S31" s="1157"/>
      <c r="T31" s="1157"/>
    </row>
    <row r="32" spans="4:20" s="353" customFormat="1">
      <c r="D32" s="20" t="s">
        <v>217</v>
      </c>
      <c r="E32" s="20" t="s">
        <v>120</v>
      </c>
      <c r="F32" s="367"/>
      <c r="G32" s="20" t="s">
        <v>3931</v>
      </c>
      <c r="H32" s="20" t="s">
        <v>4499</v>
      </c>
      <c r="I32" s="355"/>
      <c r="J32" s="53"/>
      <c r="K32" s="53"/>
      <c r="L32" s="53"/>
      <c r="M32" s="370" t="s">
        <v>185</v>
      </c>
      <c r="N32" s="370" t="s">
        <v>1628</v>
      </c>
      <c r="O32" s="367" t="s">
        <v>186</v>
      </c>
      <c r="P32" s="1157"/>
      <c r="Q32" s="1157"/>
      <c r="R32" s="1157"/>
      <c r="S32" s="1157"/>
      <c r="T32" s="1157"/>
    </row>
    <row r="33" spans="4:20" s="353" customFormat="1">
      <c r="D33" s="20" t="s">
        <v>217</v>
      </c>
      <c r="E33" s="20" t="s">
        <v>120</v>
      </c>
      <c r="F33" s="367"/>
      <c r="G33" s="20" t="s">
        <v>3931</v>
      </c>
      <c r="H33" s="20" t="s">
        <v>4499</v>
      </c>
      <c r="I33" s="355"/>
      <c r="J33" s="53"/>
      <c r="K33" s="53"/>
      <c r="L33" s="53"/>
      <c r="M33" s="370" t="s">
        <v>185</v>
      </c>
      <c r="N33" s="370" t="s">
        <v>1628</v>
      </c>
      <c r="O33" s="367" t="s">
        <v>186</v>
      </c>
      <c r="P33" s="1157"/>
      <c r="Q33" s="1157"/>
      <c r="R33" s="1157"/>
      <c r="S33" s="1157"/>
      <c r="T33" s="1157"/>
    </row>
    <row r="34" spans="4:20" s="353" customFormat="1">
      <c r="D34" s="20" t="s">
        <v>217</v>
      </c>
      <c r="E34" s="20" t="s">
        <v>120</v>
      </c>
      <c r="F34" s="367"/>
      <c r="G34" s="20" t="s">
        <v>3931</v>
      </c>
      <c r="H34" s="20" t="s">
        <v>4499</v>
      </c>
      <c r="I34" s="355"/>
      <c r="J34" s="53"/>
      <c r="K34" s="53"/>
      <c r="L34" s="53"/>
      <c r="M34" s="370" t="s">
        <v>185</v>
      </c>
      <c r="N34" s="370" t="s">
        <v>1628</v>
      </c>
      <c r="O34" s="367" t="s">
        <v>186</v>
      </c>
      <c r="P34" s="1157"/>
      <c r="Q34" s="1157"/>
      <c r="R34" s="1157"/>
      <c r="S34" s="1157"/>
      <c r="T34" s="1157"/>
    </row>
    <row r="35" spans="4:20" s="353" customFormat="1">
      <c r="D35" s="20" t="s">
        <v>217</v>
      </c>
      <c r="E35" s="20" t="s">
        <v>120</v>
      </c>
      <c r="F35" s="367"/>
      <c r="G35" s="20" t="s">
        <v>3931</v>
      </c>
      <c r="H35" s="20" t="s">
        <v>4499</v>
      </c>
      <c r="I35" s="355"/>
      <c r="J35" s="53"/>
      <c r="K35" s="53"/>
      <c r="L35" s="53"/>
      <c r="M35" s="370" t="s">
        <v>185</v>
      </c>
      <c r="N35" s="370" t="s">
        <v>1628</v>
      </c>
      <c r="O35" s="367" t="s">
        <v>186</v>
      </c>
      <c r="P35" s="1157"/>
      <c r="Q35" s="1157"/>
      <c r="R35" s="1157"/>
      <c r="S35" s="1157"/>
      <c r="T35" s="1157"/>
    </row>
    <row r="36" spans="4:20" s="353" customFormat="1">
      <c r="D36" s="20" t="s">
        <v>217</v>
      </c>
      <c r="E36" s="20" t="s">
        <v>120</v>
      </c>
      <c r="F36" s="367"/>
      <c r="G36" s="20" t="s">
        <v>3931</v>
      </c>
      <c r="H36" s="20" t="s">
        <v>4499</v>
      </c>
      <c r="I36" s="355"/>
      <c r="J36" s="53"/>
      <c r="K36" s="53"/>
      <c r="L36" s="53"/>
      <c r="M36" s="370" t="s">
        <v>185</v>
      </c>
      <c r="N36" s="370" t="s">
        <v>1628</v>
      </c>
      <c r="O36" s="367" t="s">
        <v>186</v>
      </c>
      <c r="P36" s="1157"/>
      <c r="Q36" s="1157"/>
      <c r="R36" s="1157"/>
      <c r="S36" s="1157"/>
      <c r="T36" s="1157"/>
    </row>
    <row r="37" spans="4:20" s="353" customFormat="1">
      <c r="D37" s="20" t="s">
        <v>217</v>
      </c>
      <c r="E37" s="20" t="s">
        <v>120</v>
      </c>
      <c r="F37" s="367"/>
      <c r="G37" s="20" t="s">
        <v>3931</v>
      </c>
      <c r="H37" s="20" t="s">
        <v>4499</v>
      </c>
      <c r="I37" s="355"/>
      <c r="J37" s="53"/>
      <c r="K37" s="53"/>
      <c r="L37" s="53"/>
      <c r="M37" s="370" t="s">
        <v>185</v>
      </c>
      <c r="N37" s="370" t="s">
        <v>1628</v>
      </c>
      <c r="O37" s="367" t="s">
        <v>186</v>
      </c>
      <c r="P37" s="1157"/>
      <c r="Q37" s="1157"/>
      <c r="R37" s="1157"/>
      <c r="S37" s="1157"/>
      <c r="T37" s="1157"/>
    </row>
    <row r="38" spans="4:20" s="353" customFormat="1">
      <c r="D38" s="20" t="s">
        <v>217</v>
      </c>
      <c r="E38" s="20" t="s">
        <v>120</v>
      </c>
      <c r="F38" s="367"/>
      <c r="G38" s="20" t="s">
        <v>3931</v>
      </c>
      <c r="H38" s="20" t="s">
        <v>4499</v>
      </c>
      <c r="I38" s="355"/>
      <c r="J38" s="53"/>
      <c r="K38" s="53"/>
      <c r="L38" s="53"/>
      <c r="M38" s="370" t="s">
        <v>185</v>
      </c>
      <c r="N38" s="370" t="s">
        <v>1628</v>
      </c>
      <c r="O38" s="367" t="s">
        <v>186</v>
      </c>
      <c r="P38" s="1157"/>
      <c r="Q38" s="1157"/>
      <c r="R38" s="1157"/>
      <c r="S38" s="1157"/>
      <c r="T38" s="1157"/>
    </row>
    <row r="39" spans="4:20" s="353" customFormat="1">
      <c r="D39" s="20" t="s">
        <v>217</v>
      </c>
      <c r="E39" s="20" t="s">
        <v>120</v>
      </c>
      <c r="F39" s="367"/>
      <c r="G39" s="20" t="s">
        <v>3931</v>
      </c>
      <c r="H39" s="20" t="s">
        <v>4499</v>
      </c>
      <c r="I39" s="355"/>
      <c r="J39" s="53"/>
      <c r="K39" s="53"/>
      <c r="L39" s="53"/>
      <c r="M39" s="370" t="s">
        <v>185</v>
      </c>
      <c r="N39" s="370" t="s">
        <v>1628</v>
      </c>
      <c r="O39" s="367" t="s">
        <v>186</v>
      </c>
      <c r="P39" s="1157"/>
      <c r="Q39" s="1157"/>
      <c r="R39" s="1157"/>
      <c r="S39" s="1157"/>
      <c r="T39" s="1157"/>
    </row>
    <row r="40" spans="4:20" s="353" customFormat="1">
      <c r="D40" s="20" t="s">
        <v>217</v>
      </c>
      <c r="E40" s="20" t="s">
        <v>120</v>
      </c>
      <c r="F40" s="367"/>
      <c r="G40" s="20" t="s">
        <v>3931</v>
      </c>
      <c r="H40" s="20" t="s">
        <v>4499</v>
      </c>
      <c r="I40" s="355"/>
      <c r="J40" s="53"/>
      <c r="K40" s="53"/>
      <c r="L40" s="53"/>
      <c r="M40" s="370" t="s">
        <v>185</v>
      </c>
      <c r="N40" s="370" t="s">
        <v>1628</v>
      </c>
      <c r="O40" s="367" t="s">
        <v>186</v>
      </c>
      <c r="P40" s="1157"/>
      <c r="Q40" s="1157"/>
      <c r="R40" s="1157"/>
      <c r="S40" s="1157"/>
      <c r="T40" s="1157"/>
    </row>
    <row r="41" spans="4:20" s="353" customFormat="1">
      <c r="D41" s="20" t="s">
        <v>217</v>
      </c>
      <c r="E41" s="20" t="s">
        <v>120</v>
      </c>
      <c r="F41" s="367"/>
      <c r="G41" s="20" t="s">
        <v>3931</v>
      </c>
      <c r="H41" s="20" t="s">
        <v>4499</v>
      </c>
      <c r="I41" s="355"/>
      <c r="J41" s="53"/>
      <c r="K41" s="53"/>
      <c r="L41" s="53"/>
      <c r="M41" s="370" t="s">
        <v>185</v>
      </c>
      <c r="N41" s="370" t="s">
        <v>1628</v>
      </c>
      <c r="O41" s="367" t="s">
        <v>186</v>
      </c>
      <c r="P41" s="1157"/>
      <c r="Q41" s="1157"/>
      <c r="R41" s="1157"/>
      <c r="S41" s="1157"/>
      <c r="T41" s="1157"/>
    </row>
    <row r="42" spans="4:20" s="353" customFormat="1">
      <c r="D42" s="20" t="s">
        <v>217</v>
      </c>
      <c r="E42" s="20" t="s">
        <v>120</v>
      </c>
      <c r="F42" s="367"/>
      <c r="G42" s="20" t="s">
        <v>3931</v>
      </c>
      <c r="H42" s="20" t="s">
        <v>4499</v>
      </c>
      <c r="I42" s="355"/>
      <c r="J42" s="53"/>
      <c r="K42" s="53"/>
      <c r="L42" s="53"/>
      <c r="M42" s="370" t="s">
        <v>185</v>
      </c>
      <c r="N42" s="370" t="s">
        <v>1628</v>
      </c>
      <c r="O42" s="367" t="s">
        <v>186</v>
      </c>
      <c r="P42" s="1157"/>
      <c r="Q42" s="1157"/>
      <c r="R42" s="1157"/>
      <c r="S42" s="1157"/>
      <c r="T42" s="1157"/>
    </row>
    <row r="43" spans="4:20" s="353" customFormat="1">
      <c r="D43" s="20" t="s">
        <v>217</v>
      </c>
      <c r="E43" s="20" t="s">
        <v>120</v>
      </c>
      <c r="F43" s="367"/>
      <c r="G43" s="20" t="s">
        <v>3931</v>
      </c>
      <c r="H43" s="20" t="s">
        <v>4499</v>
      </c>
      <c r="I43" s="355"/>
      <c r="J43" s="53"/>
      <c r="K43" s="53"/>
      <c r="L43" s="53"/>
      <c r="M43" s="370" t="s">
        <v>185</v>
      </c>
      <c r="N43" s="370" t="s">
        <v>1628</v>
      </c>
      <c r="O43" s="367" t="s">
        <v>186</v>
      </c>
      <c r="P43" s="1157"/>
      <c r="Q43" s="1157"/>
      <c r="R43" s="1157"/>
      <c r="S43" s="1157"/>
      <c r="T43" s="1157"/>
    </row>
    <row r="44" spans="4:20" s="353" customFormat="1">
      <c r="D44" s="20" t="s">
        <v>217</v>
      </c>
      <c r="E44" s="20" t="s">
        <v>120</v>
      </c>
      <c r="F44" s="367"/>
      <c r="G44" s="20" t="s">
        <v>3931</v>
      </c>
      <c r="H44" s="20" t="s">
        <v>4499</v>
      </c>
      <c r="I44" s="355"/>
      <c r="J44" s="53"/>
      <c r="K44" s="53"/>
      <c r="L44" s="53"/>
      <c r="M44" s="370" t="s">
        <v>185</v>
      </c>
      <c r="N44" s="370" t="s">
        <v>1628</v>
      </c>
      <c r="O44" s="367" t="s">
        <v>186</v>
      </c>
      <c r="P44" s="1157"/>
      <c r="Q44" s="1157"/>
      <c r="R44" s="1157"/>
      <c r="S44" s="1157"/>
      <c r="T44" s="1157"/>
    </row>
    <row r="45" spans="4:20" s="353" customFormat="1">
      <c r="D45" s="20" t="s">
        <v>217</v>
      </c>
      <c r="E45" s="20" t="s">
        <v>120</v>
      </c>
      <c r="F45" s="367"/>
      <c r="G45" s="20" t="s">
        <v>3931</v>
      </c>
      <c r="H45" s="20" t="s">
        <v>4499</v>
      </c>
      <c r="I45" s="355"/>
      <c r="J45" s="53"/>
      <c r="K45" s="53"/>
      <c r="L45" s="53"/>
      <c r="M45" s="370" t="s">
        <v>185</v>
      </c>
      <c r="N45" s="370" t="s">
        <v>1628</v>
      </c>
      <c r="O45" s="367" t="s">
        <v>186</v>
      </c>
      <c r="P45" s="1157"/>
      <c r="Q45" s="1157"/>
      <c r="R45" s="1157"/>
      <c r="S45" s="1157"/>
      <c r="T45" s="1157"/>
    </row>
    <row r="46" spans="4:20" s="353" customFormat="1">
      <c r="D46" s="20" t="s">
        <v>217</v>
      </c>
      <c r="E46" s="20" t="s">
        <v>120</v>
      </c>
      <c r="F46" s="367"/>
      <c r="G46" s="20" t="s">
        <v>3931</v>
      </c>
      <c r="H46" s="20" t="s">
        <v>4499</v>
      </c>
      <c r="I46" s="355"/>
      <c r="J46" s="53"/>
      <c r="K46" s="53"/>
      <c r="L46" s="53"/>
      <c r="M46" s="370" t="s">
        <v>185</v>
      </c>
      <c r="N46" s="370" t="s">
        <v>1628</v>
      </c>
      <c r="O46" s="367" t="s">
        <v>186</v>
      </c>
      <c r="P46" s="1157"/>
      <c r="Q46" s="1157"/>
      <c r="R46" s="1157"/>
      <c r="S46" s="1157"/>
      <c r="T46" s="1157"/>
    </row>
    <row r="47" spans="4:20" s="353" customFormat="1">
      <c r="D47" s="20" t="s">
        <v>217</v>
      </c>
      <c r="E47" s="20" t="s">
        <v>120</v>
      </c>
      <c r="F47" s="367"/>
      <c r="G47" s="20" t="s">
        <v>3931</v>
      </c>
      <c r="H47" s="20" t="s">
        <v>4499</v>
      </c>
      <c r="I47" s="355"/>
      <c r="J47" s="53"/>
      <c r="K47" s="53"/>
      <c r="L47" s="53"/>
      <c r="M47" s="370" t="s">
        <v>185</v>
      </c>
      <c r="N47" s="370" t="s">
        <v>1628</v>
      </c>
      <c r="O47" s="367" t="s">
        <v>186</v>
      </c>
      <c r="P47" s="1157"/>
      <c r="Q47" s="1157"/>
      <c r="R47" s="1157"/>
      <c r="S47" s="1157"/>
      <c r="T47" s="1157"/>
    </row>
    <row r="48" spans="4:20" s="353" customFormat="1">
      <c r="D48" s="20" t="s">
        <v>217</v>
      </c>
      <c r="E48" s="20" t="s">
        <v>120</v>
      </c>
      <c r="F48" s="367"/>
      <c r="G48" s="20" t="s">
        <v>3931</v>
      </c>
      <c r="H48" s="20" t="s">
        <v>4499</v>
      </c>
      <c r="I48" s="355"/>
      <c r="J48" s="53"/>
      <c r="K48" s="53"/>
      <c r="L48" s="53"/>
      <c r="M48" s="370" t="s">
        <v>185</v>
      </c>
      <c r="N48" s="370" t="s">
        <v>1628</v>
      </c>
      <c r="O48" s="367" t="s">
        <v>186</v>
      </c>
      <c r="P48" s="1157"/>
      <c r="Q48" s="1157"/>
      <c r="R48" s="1157"/>
      <c r="S48" s="1157"/>
      <c r="T48" s="1157"/>
    </row>
    <row r="49" spans="2:20" s="353" customFormat="1">
      <c r="D49" s="20" t="s">
        <v>217</v>
      </c>
      <c r="E49" s="20" t="s">
        <v>120</v>
      </c>
      <c r="F49" s="367"/>
      <c r="G49" s="20" t="s">
        <v>3931</v>
      </c>
      <c r="H49" s="20" t="s">
        <v>4499</v>
      </c>
      <c r="I49" s="355"/>
      <c r="J49" s="53"/>
      <c r="K49" s="53"/>
      <c r="L49" s="53"/>
      <c r="M49" s="370" t="s">
        <v>185</v>
      </c>
      <c r="N49" s="370" t="s">
        <v>1628</v>
      </c>
      <c r="O49" s="367" t="s">
        <v>186</v>
      </c>
      <c r="P49" s="1157"/>
      <c r="Q49" s="1157"/>
      <c r="R49" s="1157"/>
      <c r="S49" s="1157"/>
      <c r="T49" s="1157"/>
    </row>
    <row r="50" spans="2:20" s="353" customFormat="1">
      <c r="D50" s="20" t="s">
        <v>217</v>
      </c>
      <c r="E50" s="20" t="s">
        <v>120</v>
      </c>
      <c r="F50" s="367"/>
      <c r="G50" s="20" t="s">
        <v>3931</v>
      </c>
      <c r="H50" s="20" t="s">
        <v>4499</v>
      </c>
      <c r="I50" s="355"/>
      <c r="J50" s="53"/>
      <c r="K50" s="53"/>
      <c r="L50" s="53"/>
      <c r="M50" s="370" t="s">
        <v>185</v>
      </c>
      <c r="N50" s="370" t="s">
        <v>1628</v>
      </c>
      <c r="O50" s="367" t="s">
        <v>186</v>
      </c>
      <c r="P50" s="1157"/>
      <c r="Q50" s="1157"/>
      <c r="R50" s="1157"/>
      <c r="S50" s="1157"/>
      <c r="T50" s="1157"/>
    </row>
    <row r="51" spans="2:20" s="353" customFormat="1">
      <c r="D51" s="20" t="s">
        <v>217</v>
      </c>
      <c r="E51" s="20" t="s">
        <v>120</v>
      </c>
      <c r="F51" s="367"/>
      <c r="G51" s="20" t="s">
        <v>3931</v>
      </c>
      <c r="H51" s="20" t="s">
        <v>4499</v>
      </c>
      <c r="I51" s="355"/>
      <c r="J51" s="53"/>
      <c r="K51" s="53"/>
      <c r="L51" s="53"/>
      <c r="M51" s="370" t="s">
        <v>185</v>
      </c>
      <c r="N51" s="370" t="s">
        <v>1628</v>
      </c>
      <c r="O51" s="367" t="s">
        <v>186</v>
      </c>
      <c r="P51" s="1157"/>
      <c r="Q51" s="1157"/>
      <c r="R51" s="1157"/>
      <c r="S51" s="1157"/>
      <c r="T51" s="1157"/>
    </row>
    <row r="52" spans="2:20" s="353" customFormat="1">
      <c r="D52" s="20" t="s">
        <v>217</v>
      </c>
      <c r="E52" s="20" t="s">
        <v>120</v>
      </c>
      <c r="F52" s="367"/>
      <c r="G52" s="20" t="s">
        <v>3931</v>
      </c>
      <c r="H52" s="20" t="s">
        <v>4499</v>
      </c>
      <c r="I52" s="355"/>
      <c r="J52" s="53"/>
      <c r="K52" s="53"/>
      <c r="L52" s="53"/>
      <c r="M52" s="370" t="s">
        <v>185</v>
      </c>
      <c r="N52" s="370" t="s">
        <v>1628</v>
      </c>
      <c r="O52" s="367" t="s">
        <v>186</v>
      </c>
      <c r="P52" s="1157"/>
      <c r="Q52" s="1157"/>
      <c r="R52" s="1157"/>
      <c r="S52" s="1157"/>
      <c r="T52" s="1157"/>
    </row>
    <row r="53" spans="2:20" s="29" customFormat="1">
      <c r="H53" s="9" t="s">
        <v>4499</v>
      </c>
      <c r="I53" s="9" t="s">
        <v>1798</v>
      </c>
      <c r="N53" s="366" t="s">
        <v>1628</v>
      </c>
      <c r="O53" s="365" t="s">
        <v>186</v>
      </c>
      <c r="P53" s="1157"/>
      <c r="Q53" s="1157"/>
      <c r="R53" s="1157"/>
      <c r="S53" s="1157"/>
      <c r="T53" s="1157"/>
    </row>
    <row r="54" spans="2:20" s="11" customFormat="1" ht="13.5">
      <c r="H54" s="20"/>
      <c r="P54" s="1158"/>
    </row>
    <row r="55" spans="2:20" s="344" customFormat="1" ht="13.9">
      <c r="B55" s="342" t="s">
        <v>2868</v>
      </c>
      <c r="P55" s="1159"/>
    </row>
    <row r="56" spans="2:20" s="343" customFormat="1" ht="13.9">
      <c r="B56" s="419"/>
      <c r="P56" s="1160"/>
    </row>
    <row r="57" spans="2:20" s="11" customFormat="1">
      <c r="I57" s="11" t="s">
        <v>4500</v>
      </c>
      <c r="N57" s="370" t="s">
        <v>1628</v>
      </c>
      <c r="O57" s="367" t="s">
        <v>186</v>
      </c>
      <c r="P57" s="1157"/>
      <c r="Q57" s="1157"/>
      <c r="R57" s="1157"/>
      <c r="S57" s="1157"/>
      <c r="T57" s="1157"/>
    </row>
    <row r="58" spans="2:20" s="11" customFormat="1" ht="13.5">
      <c r="P58" s="399"/>
    </row>
    <row r="59" spans="2:20" s="344" customFormat="1" ht="13.9">
      <c r="B59" s="342" t="s">
        <v>2581</v>
      </c>
      <c r="P59" s="1159"/>
    </row>
    <row r="60" spans="2:20" s="343" customFormat="1" ht="13.9">
      <c r="B60" s="419"/>
      <c r="P60" s="1160"/>
    </row>
    <row r="61" spans="2:20" s="11" customFormat="1">
      <c r="I61" s="11" t="s">
        <v>4501</v>
      </c>
      <c r="N61" s="370" t="s">
        <v>1628</v>
      </c>
      <c r="O61" s="367" t="s">
        <v>186</v>
      </c>
      <c r="P61" s="1157"/>
      <c r="Q61" s="1157"/>
      <c r="R61" s="1157"/>
      <c r="S61" s="1157"/>
      <c r="T61" s="1157"/>
    </row>
    <row r="62" spans="2:20" s="11" customFormat="1" ht="13.5">
      <c r="P62" s="399"/>
    </row>
    <row r="63" spans="2:20" s="344" customFormat="1" ht="13.9">
      <c r="B63" s="342" t="s">
        <v>4502</v>
      </c>
      <c r="P63" s="1159"/>
    </row>
    <row r="65" spans="2:21" s="11" customFormat="1">
      <c r="I65" s="11" t="s">
        <v>4503</v>
      </c>
      <c r="N65" s="370" t="s">
        <v>1628</v>
      </c>
      <c r="O65" s="367" t="s">
        <v>1946</v>
      </c>
      <c r="P65" s="1314"/>
      <c r="Q65" s="1157"/>
      <c r="R65" s="1157"/>
      <c r="S65" s="1157"/>
      <c r="T65" s="1157"/>
      <c r="U65" s="11" t="s">
        <v>4504</v>
      </c>
    </row>
    <row r="66" spans="2:21" s="11" customFormat="1">
      <c r="I66" s="11" t="s">
        <v>4505</v>
      </c>
      <c r="N66" s="370" t="s">
        <v>1628</v>
      </c>
      <c r="O66" s="367" t="s">
        <v>186</v>
      </c>
      <c r="P66" s="398"/>
      <c r="Q66" s="1157"/>
      <c r="R66" s="1157"/>
      <c r="S66" s="1157"/>
      <c r="T66" s="1157"/>
      <c r="U66" s="11" t="s">
        <v>4506</v>
      </c>
    </row>
    <row r="67" spans="2:21" s="11" customFormat="1">
      <c r="I67" s="11" t="s">
        <v>4507</v>
      </c>
      <c r="N67" s="370" t="s">
        <v>1628</v>
      </c>
      <c r="O67" s="367" t="s">
        <v>186</v>
      </c>
      <c r="P67" s="398"/>
      <c r="Q67" s="1157"/>
      <c r="R67" s="1157"/>
      <c r="S67" s="1157"/>
      <c r="T67" s="1157"/>
      <c r="U67" s="11" t="s">
        <v>2588</v>
      </c>
    </row>
    <row r="68" spans="2:21" s="11" customFormat="1">
      <c r="I68" s="11" t="s">
        <v>4508</v>
      </c>
      <c r="N68" s="370" t="s">
        <v>1628</v>
      </c>
      <c r="O68" s="367" t="s">
        <v>186</v>
      </c>
      <c r="P68" s="398"/>
      <c r="Q68" s="1157"/>
      <c r="R68" s="1157"/>
      <c r="S68" s="1157"/>
      <c r="T68" s="1157"/>
      <c r="U68" s="11" t="s">
        <v>2590</v>
      </c>
    </row>
    <row r="69" spans="2:21" s="29" customFormat="1">
      <c r="H69" s="9" t="s">
        <v>4499</v>
      </c>
      <c r="I69" s="11" t="s">
        <v>4509</v>
      </c>
      <c r="J69" s="11"/>
      <c r="K69" s="11"/>
      <c r="L69" s="11"/>
      <c r="M69" s="11"/>
      <c r="N69" s="370" t="s">
        <v>1628</v>
      </c>
      <c r="O69" s="367" t="s">
        <v>186</v>
      </c>
      <c r="P69" s="1152">
        <f>P65*P66-(P67+P68)</f>
        <v>0</v>
      </c>
      <c r="Q69" s="1157"/>
      <c r="R69" s="1157"/>
      <c r="S69" s="1157"/>
      <c r="T69" s="1157"/>
    </row>
    <row r="70" spans="2:21" s="11" customFormat="1" ht="13.5"/>
    <row r="71" spans="2:21" s="344" customFormat="1" ht="13.9">
      <c r="B71" s="342" t="s">
        <v>4510</v>
      </c>
    </row>
    <row r="72" spans="2:21" s="343" customFormat="1" ht="13.9">
      <c r="B72" s="419"/>
    </row>
    <row r="73" spans="2:21" s="11" customFormat="1" ht="13.5">
      <c r="C73" s="897"/>
      <c r="I73" s="11" t="s">
        <v>4511</v>
      </c>
      <c r="N73" s="370"/>
      <c r="O73" s="367" t="s">
        <v>4512</v>
      </c>
      <c r="P73" s="53"/>
      <c r="Q73" s="343"/>
      <c r="R73" s="343"/>
      <c r="S73" s="343"/>
      <c r="T73" s="343"/>
    </row>
    <row r="74" spans="2:21" s="11" customFormat="1" ht="13.5">
      <c r="I74" s="11" t="s">
        <v>4513</v>
      </c>
      <c r="N74" s="370"/>
      <c r="O74" s="367" t="s">
        <v>4512</v>
      </c>
      <c r="P74" s="53"/>
      <c r="Q74" s="343"/>
      <c r="R74" s="343"/>
      <c r="S74" s="343"/>
      <c r="T74" s="343"/>
    </row>
    <row r="75" spans="2:21" s="11" customFormat="1" ht="13.5" customHeight="1"/>
    <row r="76" spans="2:21" s="11" customFormat="1">
      <c r="I76" s="29" t="s">
        <v>4514</v>
      </c>
      <c r="N76" s="370" t="s">
        <v>1628</v>
      </c>
      <c r="O76" s="367" t="s">
        <v>186</v>
      </c>
      <c r="P76" s="1152" t="str">
        <f>IFERROR((0.9*MIN(P53,P69)-P61)*(P73/P74),"-")</f>
        <v>-</v>
      </c>
      <c r="Q76" s="1157"/>
      <c r="R76" s="1157"/>
      <c r="S76" s="1157"/>
      <c r="T76" s="1157"/>
    </row>
    <row r="77" spans="2:21" s="11" customFormat="1" ht="13.5"/>
    <row r="78" spans="2:21" s="27" customFormat="1" ht="17.649999999999999">
      <c r="B78"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F06D-489D-41DC-A646-9414B20090A3}">
  <sheetPr codeName="Sheet102">
    <tabColor rgb="FF00CC00"/>
    <pageSetUpPr autoPageBreaks="0"/>
  </sheetPr>
  <dimension ref="A1:AQ101"/>
  <sheetViews>
    <sheetView zoomScale="55" zoomScaleNormal="55" workbookViewId="0">
      <pane ySplit="6" topLeftCell="A84" activePane="bottomLeft" state="frozen"/>
      <selection pane="bottomLeft" activeCell="O104" sqref="O104"/>
      <selection activeCell="E12" sqref="E12"/>
    </sheetView>
  </sheetViews>
  <sheetFormatPr defaultColWidth="0" defaultRowHeight="13.5"/>
  <cols>
    <col min="1" max="1" width="12.5703125" style="11" customWidth="1"/>
    <col min="2" max="3" width="1.5703125" style="11" customWidth="1"/>
    <col min="4" max="5" width="23.42578125" style="11" bestFit="1" customWidth="1"/>
    <col min="6" max="6" width="5.42578125" style="11" bestFit="1" customWidth="1"/>
    <col min="7" max="7" width="5.42578125" style="11" customWidth="1"/>
    <col min="8" max="8" width="14.5703125" style="11" bestFit="1" customWidth="1"/>
    <col min="9" max="9" width="21" style="11" bestFit="1" customWidth="1"/>
    <col min="10" max="10" width="38.42578125" style="11" bestFit="1" customWidth="1"/>
    <col min="11" max="11" width="28.5703125" style="11" bestFit="1" customWidth="1"/>
    <col min="12" max="12" width="10.5703125" style="11" customWidth="1"/>
    <col min="13" max="13" width="10.42578125" style="11" bestFit="1" customWidth="1"/>
    <col min="14" max="14" width="5.42578125" style="11" bestFit="1" customWidth="1"/>
    <col min="15" max="19" width="12.5703125" style="11" customWidth="1"/>
    <col min="20" max="25" width="1.5703125" style="11" customWidth="1"/>
    <col min="26" max="43" width="18.42578125" style="11" hidden="1" customWidth="1"/>
    <col min="44" max="16384" width="14" style="11" hidden="1"/>
  </cols>
  <sheetData>
    <row r="1" spans="1:19" s="2" customFormat="1" ht="25.15">
      <c r="A1" s="62" t="s">
        <v>1619</v>
      </c>
      <c r="B1" s="3"/>
      <c r="H1" s="4"/>
      <c r="I1" s="4"/>
      <c r="J1" s="4"/>
      <c r="K1" s="4"/>
      <c r="Q1" s="3"/>
    </row>
    <row r="2" spans="1:19" s="2" customFormat="1" ht="25.15">
      <c r="A2" s="4" t="str">
        <f>Cover!$E$13</f>
        <v>Master</v>
      </c>
    </row>
    <row r="3" spans="1:19" s="2" customFormat="1" ht="25.15">
      <c r="A3" s="4">
        <f>Cover!$E$15</f>
        <v>2026</v>
      </c>
    </row>
    <row r="4" spans="1:19" s="5" customFormat="1" ht="25.5" thickBot="1">
      <c r="A4" s="1305" t="s">
        <v>4515</v>
      </c>
      <c r="B4" s="6"/>
      <c r="H4" s="97"/>
    </row>
    <row r="6" spans="1:19" s="61" customFormat="1" ht="45">
      <c r="A6" s="347"/>
      <c r="B6" s="352"/>
      <c r="C6" s="352"/>
      <c r="D6" s="36" t="s">
        <v>165</v>
      </c>
      <c r="E6" s="36" t="s">
        <v>166</v>
      </c>
      <c r="F6" s="36" t="s">
        <v>168</v>
      </c>
      <c r="G6" s="36" t="s">
        <v>169</v>
      </c>
      <c r="H6" s="359" t="s">
        <v>406</v>
      </c>
      <c r="I6" s="358" t="s">
        <v>4468</v>
      </c>
      <c r="J6" s="358" t="s">
        <v>4469</v>
      </c>
      <c r="K6" s="386" t="s">
        <v>4470</v>
      </c>
      <c r="L6" s="358" t="s">
        <v>175</v>
      </c>
      <c r="M6" s="358" t="s">
        <v>1622</v>
      </c>
      <c r="N6" s="358" t="s">
        <v>176</v>
      </c>
      <c r="O6" s="416">
        <v>2022</v>
      </c>
      <c r="P6" s="416">
        <v>2023</v>
      </c>
      <c r="Q6" s="416">
        <v>2024</v>
      </c>
      <c r="R6" s="416">
        <v>2025</v>
      </c>
      <c r="S6" s="416">
        <v>2026</v>
      </c>
    </row>
    <row r="8" spans="1:19" s="27" customFormat="1" ht="20.65">
      <c r="B8" s="437" t="s">
        <v>4516</v>
      </c>
    </row>
    <row r="10" spans="1:19" s="27" customFormat="1" ht="13.9">
      <c r="B10" s="342" t="s">
        <v>4517</v>
      </c>
    </row>
    <row r="12" spans="1:19" ht="15">
      <c r="A12" s="355"/>
      <c r="B12" s="357"/>
      <c r="C12" s="357"/>
      <c r="D12" s="20" t="s">
        <v>217</v>
      </c>
      <c r="E12" s="20" t="s">
        <v>120</v>
      </c>
      <c r="F12" s="20" t="s">
        <v>3931</v>
      </c>
      <c r="G12" s="20"/>
      <c r="H12" s="20" t="s">
        <v>4518</v>
      </c>
      <c r="I12" s="53"/>
      <c r="J12" s="53"/>
      <c r="K12" s="53"/>
      <c r="L12" s="347" t="s">
        <v>185</v>
      </c>
      <c r="M12" s="347" t="s">
        <v>1628</v>
      </c>
      <c r="N12" s="355" t="s">
        <v>186</v>
      </c>
      <c r="O12" s="728"/>
      <c r="P12" s="728"/>
      <c r="Q12" s="728"/>
      <c r="R12" s="1231"/>
      <c r="S12" s="1231"/>
    </row>
    <row r="13" spans="1:19" ht="15">
      <c r="A13" s="355"/>
      <c r="B13" s="357"/>
      <c r="C13" s="357"/>
      <c r="D13" s="20" t="s">
        <v>217</v>
      </c>
      <c r="E13" s="20" t="s">
        <v>120</v>
      </c>
      <c r="F13" s="20" t="s">
        <v>3931</v>
      </c>
      <c r="G13" s="20"/>
      <c r="H13" s="20" t="s">
        <v>4518</v>
      </c>
      <c r="I13" s="53"/>
      <c r="J13" s="53"/>
      <c r="K13" s="53"/>
      <c r="L13" s="347" t="s">
        <v>185</v>
      </c>
      <c r="M13" s="347" t="s">
        <v>1628</v>
      </c>
      <c r="N13" s="355" t="s">
        <v>186</v>
      </c>
      <c r="O13" s="728"/>
      <c r="P13" s="728"/>
      <c r="Q13" s="728"/>
      <c r="R13" s="1231"/>
      <c r="S13" s="1231"/>
    </row>
    <row r="14" spans="1:19" ht="15">
      <c r="A14" s="355"/>
      <c r="B14" s="357"/>
      <c r="C14" s="357"/>
      <c r="D14" s="20" t="s">
        <v>217</v>
      </c>
      <c r="E14" s="20" t="s">
        <v>120</v>
      </c>
      <c r="F14" s="20" t="s">
        <v>3931</v>
      </c>
      <c r="G14" s="20"/>
      <c r="H14" s="20" t="s">
        <v>4518</v>
      </c>
      <c r="I14" s="53"/>
      <c r="J14" s="53"/>
      <c r="K14" s="53"/>
      <c r="L14" s="347" t="s">
        <v>185</v>
      </c>
      <c r="M14" s="347" t="s">
        <v>1628</v>
      </c>
      <c r="N14" s="355" t="s">
        <v>186</v>
      </c>
      <c r="O14" s="728"/>
      <c r="P14" s="728"/>
      <c r="Q14" s="728"/>
      <c r="R14" s="1231"/>
      <c r="S14" s="1231"/>
    </row>
    <row r="15" spans="1:19" ht="15">
      <c r="A15" s="355"/>
      <c r="B15" s="357"/>
      <c r="C15" s="357"/>
      <c r="D15" s="20" t="s">
        <v>217</v>
      </c>
      <c r="E15" s="20" t="s">
        <v>120</v>
      </c>
      <c r="F15" s="20" t="s">
        <v>3931</v>
      </c>
      <c r="G15" s="20"/>
      <c r="H15" s="20" t="s">
        <v>4518</v>
      </c>
      <c r="I15" s="53"/>
      <c r="J15" s="53"/>
      <c r="K15" s="53"/>
      <c r="L15" s="347" t="s">
        <v>185</v>
      </c>
      <c r="M15" s="347" t="s">
        <v>1628</v>
      </c>
      <c r="N15" s="355" t="s">
        <v>186</v>
      </c>
      <c r="O15" s="728"/>
      <c r="P15" s="728"/>
      <c r="Q15" s="728"/>
      <c r="R15" s="1231"/>
      <c r="S15" s="1231"/>
    </row>
    <row r="16" spans="1:19" s="353" customFormat="1">
      <c r="B16" s="13"/>
      <c r="C16" s="13"/>
      <c r="D16" s="20" t="s">
        <v>217</v>
      </c>
      <c r="E16" s="20" t="s">
        <v>120</v>
      </c>
      <c r="F16" s="20" t="s">
        <v>3931</v>
      </c>
      <c r="G16" s="367"/>
      <c r="H16" s="20" t="s">
        <v>4518</v>
      </c>
      <c r="I16" s="53"/>
      <c r="J16" s="53"/>
      <c r="K16" s="53"/>
      <c r="L16" s="13" t="s">
        <v>185</v>
      </c>
      <c r="M16" s="13" t="s">
        <v>1628</v>
      </c>
      <c r="N16" s="367" t="s">
        <v>186</v>
      </c>
      <c r="O16" s="728"/>
      <c r="P16" s="728"/>
      <c r="Q16" s="728"/>
      <c r="R16" s="1231"/>
      <c r="S16" s="1231"/>
    </row>
    <row r="17" spans="2:19" s="353" customFormat="1">
      <c r="D17" s="20" t="s">
        <v>217</v>
      </c>
      <c r="E17" s="20" t="s">
        <v>120</v>
      </c>
      <c r="F17" s="20" t="s">
        <v>3931</v>
      </c>
      <c r="G17" s="367"/>
      <c r="H17" s="20" t="s">
        <v>4518</v>
      </c>
      <c r="I17" s="53"/>
      <c r="J17" s="53"/>
      <c r="K17" s="53"/>
      <c r="L17" s="370" t="s">
        <v>185</v>
      </c>
      <c r="M17" s="370" t="s">
        <v>1628</v>
      </c>
      <c r="N17" s="367" t="s">
        <v>186</v>
      </c>
      <c r="O17" s="728"/>
      <c r="P17" s="728"/>
      <c r="Q17" s="728"/>
      <c r="R17" s="1231"/>
      <c r="S17" s="1231"/>
    </row>
    <row r="18" spans="2:19" s="353" customFormat="1">
      <c r="D18" s="20" t="s">
        <v>217</v>
      </c>
      <c r="E18" s="20" t="s">
        <v>120</v>
      </c>
      <c r="F18" s="20" t="s">
        <v>3931</v>
      </c>
      <c r="G18" s="367"/>
      <c r="H18" s="20" t="s">
        <v>4518</v>
      </c>
      <c r="I18" s="53"/>
      <c r="J18" s="53"/>
      <c r="K18" s="53"/>
      <c r="L18" s="370" t="s">
        <v>185</v>
      </c>
      <c r="M18" s="370" t="s">
        <v>1628</v>
      </c>
      <c r="N18" s="367" t="s">
        <v>186</v>
      </c>
      <c r="O18" s="728"/>
      <c r="P18" s="728"/>
      <c r="Q18" s="728"/>
      <c r="R18" s="1231"/>
      <c r="S18" s="1231"/>
    </row>
    <row r="19" spans="2:19" s="353" customFormat="1">
      <c r="D19" s="20" t="s">
        <v>217</v>
      </c>
      <c r="E19" s="20" t="s">
        <v>120</v>
      </c>
      <c r="F19" s="20" t="s">
        <v>3931</v>
      </c>
      <c r="G19" s="367"/>
      <c r="H19" s="20" t="s">
        <v>4518</v>
      </c>
      <c r="I19" s="53"/>
      <c r="J19" s="53"/>
      <c r="K19" s="53"/>
      <c r="L19" s="370" t="s">
        <v>185</v>
      </c>
      <c r="M19" s="370" t="s">
        <v>1628</v>
      </c>
      <c r="N19" s="367" t="s">
        <v>186</v>
      </c>
      <c r="O19" s="728"/>
      <c r="P19" s="728"/>
      <c r="Q19" s="728"/>
      <c r="R19" s="1231"/>
      <c r="S19" s="1231"/>
    </row>
    <row r="20" spans="2:19" s="353" customFormat="1">
      <c r="D20" s="20" t="s">
        <v>217</v>
      </c>
      <c r="E20" s="20" t="s">
        <v>120</v>
      </c>
      <c r="F20" s="20" t="s">
        <v>3931</v>
      </c>
      <c r="G20" s="367"/>
      <c r="H20" s="20" t="s">
        <v>4518</v>
      </c>
      <c r="I20" s="53"/>
      <c r="J20" s="53"/>
      <c r="K20" s="53"/>
      <c r="L20" s="370" t="s">
        <v>185</v>
      </c>
      <c r="M20" s="370" t="s">
        <v>1628</v>
      </c>
      <c r="N20" s="367" t="s">
        <v>186</v>
      </c>
      <c r="O20" s="728"/>
      <c r="P20" s="728"/>
      <c r="Q20" s="728"/>
      <c r="R20" s="1231"/>
      <c r="S20" s="1231"/>
    </row>
    <row r="21" spans="2:19" s="353" customFormat="1">
      <c r="D21" s="20" t="s">
        <v>217</v>
      </c>
      <c r="E21" s="20" t="s">
        <v>120</v>
      </c>
      <c r="F21" s="20" t="s">
        <v>3931</v>
      </c>
      <c r="G21" s="367"/>
      <c r="H21" s="20" t="s">
        <v>4518</v>
      </c>
      <c r="I21" s="53"/>
      <c r="J21" s="53"/>
      <c r="K21" s="53"/>
      <c r="L21" s="370" t="s">
        <v>185</v>
      </c>
      <c r="M21" s="370" t="s">
        <v>1628</v>
      </c>
      <c r="N21" s="367" t="s">
        <v>186</v>
      </c>
      <c r="O21" s="728"/>
      <c r="P21" s="728"/>
      <c r="Q21" s="728"/>
      <c r="R21" s="1231"/>
      <c r="S21" s="1231"/>
    </row>
    <row r="22" spans="2:19" s="353" customFormat="1">
      <c r="H22" s="373"/>
      <c r="I22" s="355"/>
      <c r="J22" s="355"/>
      <c r="K22" s="355"/>
      <c r="L22" s="372"/>
      <c r="M22" s="372"/>
      <c r="N22" s="367"/>
    </row>
    <row r="23" spans="2:19" s="27" customFormat="1" ht="13.9">
      <c r="B23" s="342" t="s">
        <v>4519</v>
      </c>
    </row>
    <row r="25" spans="2:19" ht="15">
      <c r="B25" s="357"/>
      <c r="C25" s="357"/>
      <c r="D25" s="20" t="s">
        <v>217</v>
      </c>
      <c r="E25" s="20" t="s">
        <v>120</v>
      </c>
      <c r="F25" s="20" t="s">
        <v>3931</v>
      </c>
      <c r="G25" s="20"/>
      <c r="H25" s="20" t="s">
        <v>4518</v>
      </c>
      <c r="I25" s="53"/>
      <c r="J25" s="53"/>
      <c r="K25" s="53"/>
      <c r="L25" s="347" t="s">
        <v>185</v>
      </c>
      <c r="M25" s="347" t="s">
        <v>1628</v>
      </c>
      <c r="N25" s="355" t="s">
        <v>186</v>
      </c>
      <c r="O25" s="728"/>
      <c r="P25" s="728"/>
      <c r="Q25" s="728"/>
      <c r="R25" s="1231"/>
      <c r="S25" s="1231"/>
    </row>
    <row r="26" spans="2:19" ht="15">
      <c r="B26" s="357"/>
      <c r="C26" s="357"/>
      <c r="D26" s="20" t="s">
        <v>217</v>
      </c>
      <c r="E26" s="20" t="s">
        <v>120</v>
      </c>
      <c r="F26" s="20" t="s">
        <v>3931</v>
      </c>
      <c r="G26" s="20"/>
      <c r="H26" s="20" t="s">
        <v>4518</v>
      </c>
      <c r="I26" s="53"/>
      <c r="J26" s="53"/>
      <c r="K26" s="53"/>
      <c r="L26" s="347" t="s">
        <v>185</v>
      </c>
      <c r="M26" s="347" t="s">
        <v>1628</v>
      </c>
      <c r="N26" s="355" t="s">
        <v>186</v>
      </c>
      <c r="O26" s="728"/>
      <c r="P26" s="728"/>
      <c r="Q26" s="728"/>
      <c r="R26" s="1231"/>
      <c r="S26" s="1231"/>
    </row>
    <row r="27" spans="2:19" ht="15">
      <c r="B27" s="357"/>
      <c r="C27" s="357"/>
      <c r="D27" s="20" t="s">
        <v>217</v>
      </c>
      <c r="E27" s="20" t="s">
        <v>120</v>
      </c>
      <c r="F27" s="20" t="s">
        <v>3931</v>
      </c>
      <c r="G27" s="20"/>
      <c r="H27" s="20" t="s">
        <v>4518</v>
      </c>
      <c r="I27" s="53"/>
      <c r="J27" s="53"/>
      <c r="K27" s="53"/>
      <c r="L27" s="347" t="s">
        <v>185</v>
      </c>
      <c r="M27" s="347" t="s">
        <v>1628</v>
      </c>
      <c r="N27" s="355" t="s">
        <v>186</v>
      </c>
      <c r="O27" s="728"/>
      <c r="P27" s="728"/>
      <c r="Q27" s="728"/>
      <c r="R27" s="1231"/>
      <c r="S27" s="1231"/>
    </row>
    <row r="28" spans="2:19" ht="15">
      <c r="B28" s="357"/>
      <c r="C28" s="357"/>
      <c r="D28" s="20" t="s">
        <v>217</v>
      </c>
      <c r="E28" s="20" t="s">
        <v>120</v>
      </c>
      <c r="F28" s="20" t="s">
        <v>3931</v>
      </c>
      <c r="G28" s="20"/>
      <c r="H28" s="20" t="s">
        <v>4518</v>
      </c>
      <c r="I28" s="53"/>
      <c r="J28" s="53"/>
      <c r="K28" s="53"/>
      <c r="L28" s="347" t="s">
        <v>185</v>
      </c>
      <c r="M28" s="347" t="s">
        <v>1628</v>
      </c>
      <c r="N28" s="355" t="s">
        <v>186</v>
      </c>
      <c r="O28" s="728"/>
      <c r="P28" s="728"/>
      <c r="Q28" s="728"/>
      <c r="R28" s="1231"/>
      <c r="S28" s="1231"/>
    </row>
    <row r="29" spans="2:19" s="353" customFormat="1">
      <c r="B29" s="13"/>
      <c r="C29" s="13"/>
      <c r="D29" s="20" t="s">
        <v>217</v>
      </c>
      <c r="E29" s="20" t="s">
        <v>120</v>
      </c>
      <c r="F29" s="20" t="s">
        <v>3931</v>
      </c>
      <c r="G29" s="367"/>
      <c r="H29" s="20" t="s">
        <v>4518</v>
      </c>
      <c r="I29" s="53"/>
      <c r="J29" s="53"/>
      <c r="K29" s="53"/>
      <c r="L29" s="13" t="s">
        <v>185</v>
      </c>
      <c r="M29" s="13" t="s">
        <v>1628</v>
      </c>
      <c r="N29" s="367" t="s">
        <v>186</v>
      </c>
      <c r="O29" s="728"/>
      <c r="P29" s="728"/>
      <c r="Q29" s="728"/>
      <c r="R29" s="1231"/>
      <c r="S29" s="1231"/>
    </row>
    <row r="30" spans="2:19" s="353" customFormat="1">
      <c r="D30" s="20" t="s">
        <v>217</v>
      </c>
      <c r="E30" s="20" t="s">
        <v>120</v>
      </c>
      <c r="F30" s="20" t="s">
        <v>3931</v>
      </c>
      <c r="G30" s="367"/>
      <c r="H30" s="20" t="s">
        <v>4518</v>
      </c>
      <c r="I30" s="53"/>
      <c r="J30" s="53"/>
      <c r="K30" s="53"/>
      <c r="L30" s="370" t="s">
        <v>185</v>
      </c>
      <c r="M30" s="370" t="s">
        <v>1628</v>
      </c>
      <c r="N30" s="367" t="s">
        <v>186</v>
      </c>
      <c r="O30" s="728"/>
      <c r="P30" s="728"/>
      <c r="Q30" s="728"/>
      <c r="R30" s="1231"/>
      <c r="S30" s="1231"/>
    </row>
    <row r="31" spans="2:19" s="353" customFormat="1">
      <c r="D31" s="20" t="s">
        <v>217</v>
      </c>
      <c r="E31" s="20" t="s">
        <v>120</v>
      </c>
      <c r="F31" s="20" t="s">
        <v>3931</v>
      </c>
      <c r="G31" s="367"/>
      <c r="H31" s="20" t="s">
        <v>4518</v>
      </c>
      <c r="I31" s="53"/>
      <c r="J31" s="53"/>
      <c r="K31" s="53"/>
      <c r="L31" s="370" t="s">
        <v>185</v>
      </c>
      <c r="M31" s="370" t="s">
        <v>1628</v>
      </c>
      <c r="N31" s="367" t="s">
        <v>186</v>
      </c>
      <c r="O31" s="728"/>
      <c r="P31" s="728"/>
      <c r="Q31" s="728"/>
      <c r="R31" s="1231"/>
      <c r="S31" s="1231"/>
    </row>
    <row r="32" spans="2:19" s="353" customFormat="1">
      <c r="D32" s="20" t="s">
        <v>217</v>
      </c>
      <c r="E32" s="20" t="s">
        <v>120</v>
      </c>
      <c r="F32" s="20" t="s">
        <v>3931</v>
      </c>
      <c r="G32" s="367"/>
      <c r="H32" s="20" t="s">
        <v>4518</v>
      </c>
      <c r="I32" s="53"/>
      <c r="J32" s="53"/>
      <c r="K32" s="53"/>
      <c r="L32" s="370" t="s">
        <v>185</v>
      </c>
      <c r="M32" s="370" t="s">
        <v>1628</v>
      </c>
      <c r="N32" s="367" t="s">
        <v>186</v>
      </c>
      <c r="O32" s="728"/>
      <c r="P32" s="728"/>
      <c r="Q32" s="728"/>
      <c r="R32" s="1231"/>
      <c r="S32" s="1231"/>
    </row>
    <row r="33" spans="2:19" s="353" customFormat="1">
      <c r="D33" s="20" t="s">
        <v>217</v>
      </c>
      <c r="E33" s="20" t="s">
        <v>120</v>
      </c>
      <c r="F33" s="20" t="s">
        <v>3931</v>
      </c>
      <c r="G33" s="367"/>
      <c r="H33" s="20" t="s">
        <v>4518</v>
      </c>
      <c r="I33" s="53"/>
      <c r="J33" s="53"/>
      <c r="K33" s="53"/>
      <c r="L33" s="370" t="s">
        <v>185</v>
      </c>
      <c r="M33" s="370" t="s">
        <v>1628</v>
      </c>
      <c r="N33" s="367" t="s">
        <v>186</v>
      </c>
      <c r="O33" s="728"/>
      <c r="P33" s="728"/>
      <c r="Q33" s="728"/>
      <c r="R33" s="1231"/>
      <c r="S33" s="1231"/>
    </row>
    <row r="34" spans="2:19" s="353" customFormat="1">
      <c r="D34" s="20" t="s">
        <v>217</v>
      </c>
      <c r="E34" s="20" t="s">
        <v>120</v>
      </c>
      <c r="F34" s="20" t="s">
        <v>3931</v>
      </c>
      <c r="G34" s="367"/>
      <c r="H34" s="20" t="s">
        <v>4518</v>
      </c>
      <c r="I34" s="53"/>
      <c r="J34" s="53"/>
      <c r="K34" s="53"/>
      <c r="L34" s="370" t="s">
        <v>185</v>
      </c>
      <c r="M34" s="370" t="s">
        <v>1628</v>
      </c>
      <c r="N34" s="367" t="s">
        <v>186</v>
      </c>
      <c r="O34" s="728"/>
      <c r="P34" s="728"/>
      <c r="Q34" s="728"/>
      <c r="R34" s="1231"/>
      <c r="S34" s="1231"/>
    </row>
    <row r="36" spans="2:19" s="27" customFormat="1" ht="13.9">
      <c r="B36" s="342" t="s">
        <v>4520</v>
      </c>
    </row>
    <row r="38" spans="2:19" ht="15">
      <c r="B38" s="357"/>
      <c r="C38" s="357"/>
      <c r="D38" s="20" t="s">
        <v>217</v>
      </c>
      <c r="E38" s="20" t="s">
        <v>120</v>
      </c>
      <c r="F38" s="20" t="s">
        <v>3931</v>
      </c>
      <c r="G38" s="20"/>
      <c r="H38" s="20" t="s">
        <v>4518</v>
      </c>
      <c r="I38" s="53"/>
      <c r="J38" s="53"/>
      <c r="K38" s="53"/>
      <c r="L38" s="347" t="s">
        <v>185</v>
      </c>
      <c r="M38" s="347" t="s">
        <v>1628</v>
      </c>
      <c r="N38" s="355" t="s">
        <v>186</v>
      </c>
      <c r="O38" s="728"/>
      <c r="P38" s="728"/>
      <c r="Q38" s="728"/>
      <c r="R38" s="1231"/>
      <c r="S38" s="1231"/>
    </row>
    <row r="39" spans="2:19" ht="15">
      <c r="B39" s="357"/>
      <c r="C39" s="357"/>
      <c r="D39" s="20" t="s">
        <v>217</v>
      </c>
      <c r="E39" s="20" t="s">
        <v>120</v>
      </c>
      <c r="F39" s="20" t="s">
        <v>3931</v>
      </c>
      <c r="G39" s="20"/>
      <c r="H39" s="20" t="s">
        <v>4518</v>
      </c>
      <c r="I39" s="53"/>
      <c r="J39" s="53"/>
      <c r="K39" s="53"/>
      <c r="L39" s="347" t="s">
        <v>185</v>
      </c>
      <c r="M39" s="347" t="s">
        <v>1628</v>
      </c>
      <c r="N39" s="355" t="s">
        <v>186</v>
      </c>
      <c r="O39" s="728"/>
      <c r="P39" s="728"/>
      <c r="Q39" s="728"/>
      <c r="R39" s="1231"/>
      <c r="S39" s="1231"/>
    </row>
    <row r="40" spans="2:19" ht="15">
      <c r="B40" s="357"/>
      <c r="C40" s="357"/>
      <c r="D40" s="20" t="s">
        <v>217</v>
      </c>
      <c r="E40" s="20" t="s">
        <v>120</v>
      </c>
      <c r="F40" s="20" t="s">
        <v>3931</v>
      </c>
      <c r="G40" s="20"/>
      <c r="H40" s="20" t="s">
        <v>4518</v>
      </c>
      <c r="I40" s="53"/>
      <c r="J40" s="53"/>
      <c r="K40" s="53"/>
      <c r="L40" s="347" t="s">
        <v>185</v>
      </c>
      <c r="M40" s="347" t="s">
        <v>1628</v>
      </c>
      <c r="N40" s="355" t="s">
        <v>186</v>
      </c>
      <c r="O40" s="728"/>
      <c r="P40" s="728"/>
      <c r="Q40" s="728"/>
      <c r="R40" s="1231"/>
      <c r="S40" s="1231"/>
    </row>
    <row r="41" spans="2:19" ht="15">
      <c r="B41" s="357"/>
      <c r="C41" s="357"/>
      <c r="D41" s="20" t="s">
        <v>217</v>
      </c>
      <c r="E41" s="20" t="s">
        <v>120</v>
      </c>
      <c r="F41" s="20" t="s">
        <v>3931</v>
      </c>
      <c r="G41" s="20"/>
      <c r="H41" s="20" t="s">
        <v>4518</v>
      </c>
      <c r="I41" s="53"/>
      <c r="J41" s="53"/>
      <c r="K41" s="53"/>
      <c r="L41" s="347" t="s">
        <v>185</v>
      </c>
      <c r="M41" s="347" t="s">
        <v>1628</v>
      </c>
      <c r="N41" s="355" t="s">
        <v>186</v>
      </c>
      <c r="O41" s="728"/>
      <c r="P41" s="728"/>
      <c r="Q41" s="728"/>
      <c r="R41" s="1231"/>
      <c r="S41" s="1231"/>
    </row>
    <row r="42" spans="2:19" s="353" customFormat="1">
      <c r="B42" s="13"/>
      <c r="C42" s="13"/>
      <c r="D42" s="20" t="s">
        <v>217</v>
      </c>
      <c r="E42" s="20" t="s">
        <v>120</v>
      </c>
      <c r="F42" s="20" t="s">
        <v>3931</v>
      </c>
      <c r="G42" s="367"/>
      <c r="H42" s="20" t="s">
        <v>4518</v>
      </c>
      <c r="I42" s="53"/>
      <c r="J42" s="53"/>
      <c r="K42" s="53"/>
      <c r="L42" s="13" t="s">
        <v>185</v>
      </c>
      <c r="M42" s="13" t="s">
        <v>1628</v>
      </c>
      <c r="N42" s="367" t="s">
        <v>186</v>
      </c>
      <c r="O42" s="728"/>
      <c r="P42" s="728"/>
      <c r="Q42" s="728"/>
      <c r="R42" s="1231"/>
      <c r="S42" s="1231"/>
    </row>
    <row r="43" spans="2:19" s="353" customFormat="1" ht="13.5" customHeight="1">
      <c r="D43" s="20" t="s">
        <v>217</v>
      </c>
      <c r="E43" s="20" t="s">
        <v>120</v>
      </c>
      <c r="F43" s="20" t="s">
        <v>3931</v>
      </c>
      <c r="G43" s="367"/>
      <c r="H43" s="20" t="s">
        <v>4518</v>
      </c>
      <c r="I43" s="53"/>
      <c r="J43" s="53"/>
      <c r="K43" s="53"/>
      <c r="L43" s="370" t="s">
        <v>185</v>
      </c>
      <c r="M43" s="370" t="s">
        <v>1628</v>
      </c>
      <c r="N43" s="367" t="s">
        <v>186</v>
      </c>
      <c r="O43" s="728"/>
      <c r="P43" s="728"/>
      <c r="Q43" s="728"/>
      <c r="R43" s="1231"/>
      <c r="S43" s="1231"/>
    </row>
    <row r="44" spans="2:19" s="353" customFormat="1">
      <c r="D44" s="20" t="s">
        <v>217</v>
      </c>
      <c r="E44" s="20" t="s">
        <v>120</v>
      </c>
      <c r="F44" s="20" t="s">
        <v>3931</v>
      </c>
      <c r="G44" s="367"/>
      <c r="H44" s="20" t="s">
        <v>4518</v>
      </c>
      <c r="I44" s="53"/>
      <c r="J44" s="53"/>
      <c r="K44" s="53"/>
      <c r="L44" s="370" t="s">
        <v>185</v>
      </c>
      <c r="M44" s="370" t="s">
        <v>1628</v>
      </c>
      <c r="N44" s="367" t="s">
        <v>186</v>
      </c>
      <c r="O44" s="728"/>
      <c r="P44" s="728"/>
      <c r="Q44" s="728"/>
      <c r="R44" s="1231"/>
      <c r="S44" s="1231"/>
    </row>
    <row r="45" spans="2:19" s="353" customFormat="1">
      <c r="D45" s="20" t="s">
        <v>217</v>
      </c>
      <c r="E45" s="20" t="s">
        <v>120</v>
      </c>
      <c r="F45" s="20" t="s">
        <v>3931</v>
      </c>
      <c r="G45" s="367"/>
      <c r="H45" s="20" t="s">
        <v>4518</v>
      </c>
      <c r="I45" s="53"/>
      <c r="J45" s="53"/>
      <c r="K45" s="53"/>
      <c r="L45" s="370" t="s">
        <v>185</v>
      </c>
      <c r="M45" s="370" t="s">
        <v>1628</v>
      </c>
      <c r="N45" s="367" t="s">
        <v>186</v>
      </c>
      <c r="O45" s="728"/>
      <c r="P45" s="728"/>
      <c r="Q45" s="728"/>
      <c r="R45" s="1231"/>
      <c r="S45" s="1231"/>
    </row>
    <row r="46" spans="2:19" s="353" customFormat="1">
      <c r="D46" s="20" t="s">
        <v>217</v>
      </c>
      <c r="E46" s="20" t="s">
        <v>120</v>
      </c>
      <c r="F46" s="20" t="s">
        <v>3931</v>
      </c>
      <c r="G46" s="367"/>
      <c r="H46" s="20" t="s">
        <v>4518</v>
      </c>
      <c r="I46" s="53"/>
      <c r="J46" s="53"/>
      <c r="K46" s="53"/>
      <c r="L46" s="370" t="s">
        <v>185</v>
      </c>
      <c r="M46" s="370" t="s">
        <v>1628</v>
      </c>
      <c r="N46" s="367" t="s">
        <v>186</v>
      </c>
      <c r="O46" s="728"/>
      <c r="P46" s="728"/>
      <c r="Q46" s="728"/>
      <c r="R46" s="1231"/>
      <c r="S46" s="1231"/>
    </row>
    <row r="47" spans="2:19" s="353" customFormat="1">
      <c r="D47" s="20" t="s">
        <v>217</v>
      </c>
      <c r="E47" s="20" t="s">
        <v>120</v>
      </c>
      <c r="F47" s="20" t="s">
        <v>3931</v>
      </c>
      <c r="G47" s="367"/>
      <c r="H47" s="20" t="s">
        <v>4518</v>
      </c>
      <c r="I47" s="53"/>
      <c r="J47" s="53"/>
      <c r="K47" s="53"/>
      <c r="L47" s="370" t="s">
        <v>185</v>
      </c>
      <c r="M47" s="370" t="s">
        <v>1628</v>
      </c>
      <c r="N47" s="367" t="s">
        <v>186</v>
      </c>
      <c r="O47" s="728"/>
      <c r="P47" s="728"/>
      <c r="Q47" s="728"/>
      <c r="R47" s="1231"/>
      <c r="S47" s="1231"/>
    </row>
    <row r="49" spans="2:19" s="27" customFormat="1" ht="13.9">
      <c r="B49" s="342" t="s">
        <v>4521</v>
      </c>
    </row>
    <row r="51" spans="2:19" ht="15">
      <c r="B51" s="357"/>
      <c r="C51" s="357"/>
      <c r="D51" s="20" t="s">
        <v>217</v>
      </c>
      <c r="E51" s="20" t="s">
        <v>120</v>
      </c>
      <c r="F51" s="20" t="s">
        <v>3931</v>
      </c>
      <c r="G51" s="20"/>
      <c r="H51" s="20" t="s">
        <v>4518</v>
      </c>
      <c r="I51" s="53"/>
      <c r="J51" s="53"/>
      <c r="K51" s="53"/>
      <c r="L51" s="347" t="s">
        <v>185</v>
      </c>
      <c r="M51" s="347" t="s">
        <v>1628</v>
      </c>
      <c r="N51" s="355" t="s">
        <v>186</v>
      </c>
      <c r="O51" s="728"/>
      <c r="P51" s="728"/>
      <c r="Q51" s="728"/>
      <c r="R51" s="1231"/>
      <c r="S51" s="1231"/>
    </row>
    <row r="52" spans="2:19" ht="15">
      <c r="B52" s="357"/>
      <c r="C52" s="357"/>
      <c r="D52" s="20" t="s">
        <v>217</v>
      </c>
      <c r="E52" s="20" t="s">
        <v>120</v>
      </c>
      <c r="F52" s="20" t="s">
        <v>3931</v>
      </c>
      <c r="G52" s="20"/>
      <c r="H52" s="20" t="s">
        <v>4518</v>
      </c>
      <c r="I52" s="53"/>
      <c r="J52" s="53"/>
      <c r="K52" s="53"/>
      <c r="L52" s="347" t="s">
        <v>185</v>
      </c>
      <c r="M52" s="347" t="s">
        <v>1628</v>
      </c>
      <c r="N52" s="355" t="s">
        <v>186</v>
      </c>
      <c r="O52" s="728"/>
      <c r="P52" s="728"/>
      <c r="Q52" s="728"/>
      <c r="R52" s="1231"/>
      <c r="S52" s="1231"/>
    </row>
    <row r="53" spans="2:19" ht="15">
      <c r="B53" s="357"/>
      <c r="C53" s="357"/>
      <c r="D53" s="20" t="s">
        <v>217</v>
      </c>
      <c r="E53" s="20" t="s">
        <v>120</v>
      </c>
      <c r="F53" s="20" t="s">
        <v>3931</v>
      </c>
      <c r="G53" s="20"/>
      <c r="H53" s="20" t="s">
        <v>4518</v>
      </c>
      <c r="I53" s="53"/>
      <c r="J53" s="53"/>
      <c r="K53" s="53"/>
      <c r="L53" s="347" t="s">
        <v>185</v>
      </c>
      <c r="M53" s="347" t="s">
        <v>1628</v>
      </c>
      <c r="N53" s="355" t="s">
        <v>186</v>
      </c>
      <c r="O53" s="728"/>
      <c r="P53" s="728"/>
      <c r="Q53" s="728"/>
      <c r="R53" s="1231"/>
      <c r="S53" s="1231"/>
    </row>
    <row r="54" spans="2:19" ht="15">
      <c r="B54" s="357"/>
      <c r="C54" s="357"/>
      <c r="D54" s="20" t="s">
        <v>217</v>
      </c>
      <c r="E54" s="20" t="s">
        <v>120</v>
      </c>
      <c r="F54" s="20" t="s">
        <v>3931</v>
      </c>
      <c r="G54" s="20"/>
      <c r="H54" s="20" t="s">
        <v>4518</v>
      </c>
      <c r="I54" s="53"/>
      <c r="J54" s="53"/>
      <c r="K54" s="53"/>
      <c r="L54" s="347" t="s">
        <v>185</v>
      </c>
      <c r="M54" s="347" t="s">
        <v>1628</v>
      </c>
      <c r="N54" s="355" t="s">
        <v>186</v>
      </c>
      <c r="O54" s="728"/>
      <c r="P54" s="728"/>
      <c r="Q54" s="728"/>
      <c r="R54" s="1231"/>
      <c r="S54" s="1231"/>
    </row>
    <row r="55" spans="2:19" s="353" customFormat="1">
      <c r="B55" s="13"/>
      <c r="C55" s="13"/>
      <c r="D55" s="20" t="s">
        <v>217</v>
      </c>
      <c r="E55" s="20" t="s">
        <v>120</v>
      </c>
      <c r="F55" s="20" t="s">
        <v>3931</v>
      </c>
      <c r="G55" s="367"/>
      <c r="H55" s="20" t="s">
        <v>4518</v>
      </c>
      <c r="I55" s="53"/>
      <c r="J55" s="53"/>
      <c r="K55" s="53"/>
      <c r="L55" s="13" t="s">
        <v>185</v>
      </c>
      <c r="M55" s="13" t="s">
        <v>1628</v>
      </c>
      <c r="N55" s="367" t="s">
        <v>186</v>
      </c>
      <c r="O55" s="728"/>
      <c r="P55" s="728"/>
      <c r="Q55" s="728"/>
      <c r="R55" s="1231"/>
      <c r="S55" s="1231"/>
    </row>
    <row r="56" spans="2:19" s="353" customFormat="1">
      <c r="D56" s="20" t="s">
        <v>217</v>
      </c>
      <c r="E56" s="20" t="s">
        <v>120</v>
      </c>
      <c r="F56" s="20" t="s">
        <v>3931</v>
      </c>
      <c r="G56" s="367"/>
      <c r="H56" s="20" t="s">
        <v>4518</v>
      </c>
      <c r="I56" s="53"/>
      <c r="J56" s="53"/>
      <c r="K56" s="53"/>
      <c r="L56" s="370" t="s">
        <v>185</v>
      </c>
      <c r="M56" s="370" t="s">
        <v>1628</v>
      </c>
      <c r="N56" s="367" t="s">
        <v>186</v>
      </c>
      <c r="O56" s="728"/>
      <c r="P56" s="728"/>
      <c r="Q56" s="728"/>
      <c r="R56" s="1231"/>
      <c r="S56" s="1231"/>
    </row>
    <row r="57" spans="2:19" s="353" customFormat="1">
      <c r="D57" s="20" t="s">
        <v>217</v>
      </c>
      <c r="E57" s="20" t="s">
        <v>120</v>
      </c>
      <c r="F57" s="20" t="s">
        <v>3931</v>
      </c>
      <c r="G57" s="367"/>
      <c r="H57" s="20" t="s">
        <v>4518</v>
      </c>
      <c r="I57" s="53"/>
      <c r="J57" s="53"/>
      <c r="K57" s="53"/>
      <c r="L57" s="370" t="s">
        <v>185</v>
      </c>
      <c r="M57" s="370" t="s">
        <v>1628</v>
      </c>
      <c r="N57" s="367" t="s">
        <v>186</v>
      </c>
      <c r="O57" s="728"/>
      <c r="P57" s="728"/>
      <c r="Q57" s="728"/>
      <c r="R57" s="1231"/>
      <c r="S57" s="1231"/>
    </row>
    <row r="58" spans="2:19" s="353" customFormat="1">
      <c r="D58" s="20" t="s">
        <v>217</v>
      </c>
      <c r="E58" s="20" t="s">
        <v>120</v>
      </c>
      <c r="F58" s="20" t="s">
        <v>3931</v>
      </c>
      <c r="G58" s="367"/>
      <c r="H58" s="20" t="s">
        <v>4518</v>
      </c>
      <c r="I58" s="53"/>
      <c r="J58" s="53"/>
      <c r="K58" s="53"/>
      <c r="L58" s="370" t="s">
        <v>185</v>
      </c>
      <c r="M58" s="370" t="s">
        <v>1628</v>
      </c>
      <c r="N58" s="367" t="s">
        <v>186</v>
      </c>
      <c r="O58" s="728"/>
      <c r="P58" s="728"/>
      <c r="Q58" s="728"/>
      <c r="R58" s="1231"/>
      <c r="S58" s="1231"/>
    </row>
    <row r="59" spans="2:19" s="353" customFormat="1">
      <c r="D59" s="20" t="s">
        <v>217</v>
      </c>
      <c r="E59" s="20" t="s">
        <v>120</v>
      </c>
      <c r="F59" s="20" t="s">
        <v>3931</v>
      </c>
      <c r="G59" s="367"/>
      <c r="H59" s="20" t="s">
        <v>4518</v>
      </c>
      <c r="I59" s="53"/>
      <c r="J59" s="53"/>
      <c r="K59" s="53"/>
      <c r="L59" s="370" t="s">
        <v>185</v>
      </c>
      <c r="M59" s="370" t="s">
        <v>1628</v>
      </c>
      <c r="N59" s="367" t="s">
        <v>186</v>
      </c>
      <c r="O59" s="728"/>
      <c r="P59" s="728"/>
      <c r="Q59" s="728"/>
      <c r="R59" s="1231"/>
      <c r="S59" s="1231"/>
    </row>
    <row r="60" spans="2:19" s="353" customFormat="1">
      <c r="D60" s="20" t="s">
        <v>217</v>
      </c>
      <c r="E60" s="20" t="s">
        <v>120</v>
      </c>
      <c r="F60" s="20" t="s">
        <v>3931</v>
      </c>
      <c r="G60" s="367"/>
      <c r="H60" s="20" t="s">
        <v>4518</v>
      </c>
      <c r="I60" s="53"/>
      <c r="J60" s="53"/>
      <c r="K60" s="53"/>
      <c r="L60" s="370" t="s">
        <v>185</v>
      </c>
      <c r="M60" s="370" t="s">
        <v>1628</v>
      </c>
      <c r="N60" s="367" t="s">
        <v>186</v>
      </c>
      <c r="O60" s="728"/>
      <c r="P60" s="728"/>
      <c r="Q60" s="728"/>
      <c r="R60" s="1231"/>
      <c r="S60" s="1231"/>
    </row>
    <row r="62" spans="2:19" s="27" customFormat="1" ht="13.9">
      <c r="B62" s="342" t="s">
        <v>4522</v>
      </c>
    </row>
    <row r="64" spans="2:19" ht="15">
      <c r="B64" s="357"/>
      <c r="C64" s="357"/>
      <c r="D64" s="20" t="s">
        <v>217</v>
      </c>
      <c r="E64" s="20" t="s">
        <v>120</v>
      </c>
      <c r="F64" s="20" t="s">
        <v>3931</v>
      </c>
      <c r="G64" s="20"/>
      <c r="H64" s="20" t="s">
        <v>4518</v>
      </c>
      <c r="I64" s="53"/>
      <c r="J64" s="53"/>
      <c r="K64" s="53"/>
      <c r="L64" s="347" t="s">
        <v>185</v>
      </c>
      <c r="M64" s="347" t="s">
        <v>1628</v>
      </c>
      <c r="N64" s="355" t="s">
        <v>186</v>
      </c>
      <c r="O64" s="728"/>
      <c r="P64" s="728"/>
      <c r="Q64" s="728"/>
      <c r="R64" s="1231"/>
      <c r="S64" s="1231"/>
    </row>
    <row r="65" spans="2:19" ht="15">
      <c r="B65" s="357"/>
      <c r="C65" s="357"/>
      <c r="D65" s="20" t="s">
        <v>217</v>
      </c>
      <c r="E65" s="20" t="s">
        <v>120</v>
      </c>
      <c r="F65" s="20" t="s">
        <v>3931</v>
      </c>
      <c r="G65" s="20"/>
      <c r="H65" s="20" t="s">
        <v>4518</v>
      </c>
      <c r="I65" s="53"/>
      <c r="J65" s="53"/>
      <c r="K65" s="53"/>
      <c r="L65" s="347" t="s">
        <v>185</v>
      </c>
      <c r="M65" s="347" t="s">
        <v>1628</v>
      </c>
      <c r="N65" s="355" t="s">
        <v>186</v>
      </c>
      <c r="O65" s="728"/>
      <c r="P65" s="728"/>
      <c r="Q65" s="728"/>
      <c r="R65" s="1231"/>
      <c r="S65" s="1231"/>
    </row>
    <row r="66" spans="2:19" ht="15">
      <c r="B66" s="357"/>
      <c r="C66" s="357"/>
      <c r="D66" s="20" t="s">
        <v>217</v>
      </c>
      <c r="E66" s="20" t="s">
        <v>120</v>
      </c>
      <c r="F66" s="20" t="s">
        <v>3931</v>
      </c>
      <c r="G66" s="20"/>
      <c r="H66" s="20" t="s">
        <v>4518</v>
      </c>
      <c r="I66" s="53"/>
      <c r="J66" s="53"/>
      <c r="K66" s="53"/>
      <c r="L66" s="347" t="s">
        <v>185</v>
      </c>
      <c r="M66" s="347" t="s">
        <v>1628</v>
      </c>
      <c r="N66" s="355" t="s">
        <v>186</v>
      </c>
      <c r="O66" s="728"/>
      <c r="P66" s="728"/>
      <c r="Q66" s="728"/>
      <c r="R66" s="1231"/>
      <c r="S66" s="1231"/>
    </row>
    <row r="67" spans="2:19" ht="15">
      <c r="B67" s="357"/>
      <c r="C67" s="357"/>
      <c r="D67" s="20" t="s">
        <v>217</v>
      </c>
      <c r="E67" s="20" t="s">
        <v>120</v>
      </c>
      <c r="F67" s="20" t="s">
        <v>3931</v>
      </c>
      <c r="G67" s="20"/>
      <c r="H67" s="20" t="s">
        <v>4518</v>
      </c>
      <c r="I67" s="53"/>
      <c r="J67" s="53"/>
      <c r="K67" s="53"/>
      <c r="L67" s="347" t="s">
        <v>185</v>
      </c>
      <c r="M67" s="347" t="s">
        <v>1628</v>
      </c>
      <c r="N67" s="355" t="s">
        <v>186</v>
      </c>
      <c r="O67" s="728"/>
      <c r="P67" s="728"/>
      <c r="Q67" s="728"/>
      <c r="R67" s="1231"/>
      <c r="S67" s="1231"/>
    </row>
    <row r="68" spans="2:19" s="353" customFormat="1">
      <c r="B68" s="13"/>
      <c r="C68" s="13"/>
      <c r="D68" s="20" t="s">
        <v>217</v>
      </c>
      <c r="E68" s="20" t="s">
        <v>120</v>
      </c>
      <c r="F68" s="20" t="s">
        <v>3931</v>
      </c>
      <c r="G68" s="367"/>
      <c r="H68" s="20" t="s">
        <v>4518</v>
      </c>
      <c r="I68" s="53"/>
      <c r="J68" s="53"/>
      <c r="K68" s="53"/>
      <c r="L68" s="13" t="s">
        <v>185</v>
      </c>
      <c r="M68" s="13" t="s">
        <v>1628</v>
      </c>
      <c r="N68" s="367" t="s">
        <v>186</v>
      </c>
      <c r="O68" s="728"/>
      <c r="P68" s="728"/>
      <c r="Q68" s="728"/>
      <c r="R68" s="1231"/>
      <c r="S68" s="1231"/>
    </row>
    <row r="69" spans="2:19" s="353" customFormat="1">
      <c r="D69" s="20" t="s">
        <v>217</v>
      </c>
      <c r="E69" s="20" t="s">
        <v>120</v>
      </c>
      <c r="F69" s="20" t="s">
        <v>3931</v>
      </c>
      <c r="G69" s="367"/>
      <c r="H69" s="20" t="s">
        <v>4518</v>
      </c>
      <c r="I69" s="53"/>
      <c r="J69" s="53"/>
      <c r="K69" s="53"/>
      <c r="L69" s="370" t="s">
        <v>185</v>
      </c>
      <c r="M69" s="370" t="s">
        <v>1628</v>
      </c>
      <c r="N69" s="367" t="s">
        <v>186</v>
      </c>
      <c r="O69" s="728"/>
      <c r="P69" s="728"/>
      <c r="Q69" s="728"/>
      <c r="R69" s="1231"/>
      <c r="S69" s="1231"/>
    </row>
    <row r="70" spans="2:19" s="353" customFormat="1">
      <c r="D70" s="20" t="s">
        <v>217</v>
      </c>
      <c r="E70" s="20" t="s">
        <v>120</v>
      </c>
      <c r="F70" s="20" t="s">
        <v>3931</v>
      </c>
      <c r="G70" s="367"/>
      <c r="H70" s="20" t="s">
        <v>4518</v>
      </c>
      <c r="I70" s="53"/>
      <c r="J70" s="53"/>
      <c r="K70" s="53"/>
      <c r="L70" s="370" t="s">
        <v>185</v>
      </c>
      <c r="M70" s="370" t="s">
        <v>1628</v>
      </c>
      <c r="N70" s="367" t="s">
        <v>186</v>
      </c>
      <c r="O70" s="728"/>
      <c r="P70" s="728"/>
      <c r="Q70" s="728"/>
      <c r="R70" s="1231"/>
      <c r="S70" s="1231"/>
    </row>
    <row r="71" spans="2:19" s="353" customFormat="1">
      <c r="D71" s="20" t="s">
        <v>217</v>
      </c>
      <c r="E71" s="20" t="s">
        <v>120</v>
      </c>
      <c r="F71" s="20" t="s">
        <v>3931</v>
      </c>
      <c r="G71" s="367"/>
      <c r="H71" s="20" t="s">
        <v>4518</v>
      </c>
      <c r="I71" s="53"/>
      <c r="J71" s="53"/>
      <c r="K71" s="53"/>
      <c r="L71" s="370" t="s">
        <v>185</v>
      </c>
      <c r="M71" s="370" t="s">
        <v>1628</v>
      </c>
      <c r="N71" s="367" t="s">
        <v>186</v>
      </c>
      <c r="O71" s="728"/>
      <c r="P71" s="728"/>
      <c r="Q71" s="728"/>
      <c r="R71" s="1231"/>
      <c r="S71" s="1231"/>
    </row>
    <row r="72" spans="2:19" s="353" customFormat="1">
      <c r="D72" s="20" t="s">
        <v>217</v>
      </c>
      <c r="E72" s="20" t="s">
        <v>120</v>
      </c>
      <c r="F72" s="20" t="s">
        <v>3931</v>
      </c>
      <c r="G72" s="367"/>
      <c r="H72" s="20" t="s">
        <v>4518</v>
      </c>
      <c r="I72" s="53"/>
      <c r="J72" s="53"/>
      <c r="K72" s="53"/>
      <c r="L72" s="370" t="s">
        <v>185</v>
      </c>
      <c r="M72" s="370" t="s">
        <v>1628</v>
      </c>
      <c r="N72" s="367" t="s">
        <v>186</v>
      </c>
      <c r="O72" s="728"/>
      <c r="P72" s="728"/>
      <c r="Q72" s="728"/>
      <c r="R72" s="1231"/>
      <c r="S72" s="1231"/>
    </row>
    <row r="73" spans="2:19" s="353" customFormat="1">
      <c r="D73" s="20" t="s">
        <v>217</v>
      </c>
      <c r="E73" s="20" t="s">
        <v>120</v>
      </c>
      <c r="F73" s="20" t="s">
        <v>3931</v>
      </c>
      <c r="G73" s="367"/>
      <c r="H73" s="20" t="s">
        <v>4518</v>
      </c>
      <c r="I73" s="53"/>
      <c r="J73" s="53"/>
      <c r="K73" s="53"/>
      <c r="L73" s="370" t="s">
        <v>185</v>
      </c>
      <c r="M73" s="370" t="s">
        <v>1628</v>
      </c>
      <c r="N73" s="367" t="s">
        <v>186</v>
      </c>
      <c r="O73" s="728"/>
      <c r="P73" s="728"/>
      <c r="Q73" s="728"/>
      <c r="R73" s="1231"/>
      <c r="S73" s="1231"/>
    </row>
    <row r="75" spans="2:19" s="27" customFormat="1" ht="13.9">
      <c r="B75" s="342" t="s">
        <v>4523</v>
      </c>
    </row>
    <row r="77" spans="2:19" ht="15">
      <c r="B77" s="357"/>
      <c r="C77" s="357"/>
      <c r="D77" s="20" t="s">
        <v>217</v>
      </c>
      <c r="E77" s="20" t="s">
        <v>120</v>
      </c>
      <c r="F77" s="20" t="s">
        <v>3931</v>
      </c>
      <c r="G77" s="20"/>
      <c r="H77" s="20" t="s">
        <v>4518</v>
      </c>
      <c r="I77" s="53"/>
      <c r="J77" s="53"/>
      <c r="K77" s="53"/>
      <c r="L77" s="347" t="s">
        <v>185</v>
      </c>
      <c r="M77" s="347" t="s">
        <v>1628</v>
      </c>
      <c r="N77" s="355" t="s">
        <v>186</v>
      </c>
      <c r="O77" s="728"/>
      <c r="P77" s="728"/>
      <c r="Q77" s="728"/>
      <c r="R77" s="1231"/>
      <c r="S77" s="1231"/>
    </row>
    <row r="78" spans="2:19" ht="15">
      <c r="B78" s="357"/>
      <c r="C78" s="357"/>
      <c r="D78" s="20" t="s">
        <v>217</v>
      </c>
      <c r="E78" s="20" t="s">
        <v>120</v>
      </c>
      <c r="F78" s="20" t="s">
        <v>3931</v>
      </c>
      <c r="G78" s="20"/>
      <c r="H78" s="20" t="s">
        <v>4518</v>
      </c>
      <c r="I78" s="53"/>
      <c r="J78" s="53"/>
      <c r="K78" s="53"/>
      <c r="L78" s="347" t="s">
        <v>185</v>
      </c>
      <c r="M78" s="347" t="s">
        <v>1628</v>
      </c>
      <c r="N78" s="355" t="s">
        <v>186</v>
      </c>
      <c r="O78" s="728"/>
      <c r="P78" s="728"/>
      <c r="Q78" s="728"/>
      <c r="R78" s="1231"/>
      <c r="S78" s="1231"/>
    </row>
    <row r="79" spans="2:19" ht="15">
      <c r="B79" s="357"/>
      <c r="C79" s="357"/>
      <c r="D79" s="20" t="s">
        <v>217</v>
      </c>
      <c r="E79" s="20" t="s">
        <v>120</v>
      </c>
      <c r="F79" s="20" t="s">
        <v>3931</v>
      </c>
      <c r="G79" s="20"/>
      <c r="H79" s="20" t="s">
        <v>4518</v>
      </c>
      <c r="I79" s="53"/>
      <c r="J79" s="53"/>
      <c r="K79" s="53"/>
      <c r="L79" s="347" t="s">
        <v>185</v>
      </c>
      <c r="M79" s="347" t="s">
        <v>1628</v>
      </c>
      <c r="N79" s="355" t="s">
        <v>186</v>
      </c>
      <c r="O79" s="728"/>
      <c r="P79" s="728"/>
      <c r="Q79" s="728"/>
      <c r="R79" s="1231"/>
      <c r="S79" s="1231"/>
    </row>
    <row r="80" spans="2:19" ht="15">
      <c r="B80" s="357"/>
      <c r="C80" s="357"/>
      <c r="D80" s="20" t="s">
        <v>217</v>
      </c>
      <c r="E80" s="20" t="s">
        <v>120</v>
      </c>
      <c r="F80" s="20" t="s">
        <v>3931</v>
      </c>
      <c r="G80" s="20"/>
      <c r="H80" s="20" t="s">
        <v>4518</v>
      </c>
      <c r="I80" s="53"/>
      <c r="J80" s="53"/>
      <c r="K80" s="53"/>
      <c r="L80" s="347" t="s">
        <v>185</v>
      </c>
      <c r="M80" s="347" t="s">
        <v>1628</v>
      </c>
      <c r="N80" s="355" t="s">
        <v>186</v>
      </c>
      <c r="O80" s="728"/>
      <c r="P80" s="728"/>
      <c r="Q80" s="728"/>
      <c r="R80" s="1231"/>
      <c r="S80" s="1231"/>
    </row>
    <row r="81" spans="2:19" s="353" customFormat="1">
      <c r="B81" s="13"/>
      <c r="C81" s="13"/>
      <c r="D81" s="20" t="s">
        <v>217</v>
      </c>
      <c r="E81" s="20" t="s">
        <v>120</v>
      </c>
      <c r="F81" s="20" t="s">
        <v>3931</v>
      </c>
      <c r="G81" s="367"/>
      <c r="H81" s="20" t="s">
        <v>4518</v>
      </c>
      <c r="I81" s="53"/>
      <c r="J81" s="53"/>
      <c r="K81" s="53"/>
      <c r="L81" s="13" t="s">
        <v>185</v>
      </c>
      <c r="M81" s="13" t="s">
        <v>1628</v>
      </c>
      <c r="N81" s="367" t="s">
        <v>186</v>
      </c>
      <c r="O81" s="728"/>
      <c r="P81" s="728"/>
      <c r="Q81" s="728"/>
      <c r="R81" s="1231"/>
      <c r="S81" s="1231"/>
    </row>
    <row r="82" spans="2:19" s="353" customFormat="1">
      <c r="D82" s="20" t="s">
        <v>217</v>
      </c>
      <c r="E82" s="20" t="s">
        <v>120</v>
      </c>
      <c r="F82" s="20" t="s">
        <v>3931</v>
      </c>
      <c r="G82" s="367"/>
      <c r="H82" s="20" t="s">
        <v>4518</v>
      </c>
      <c r="I82" s="53"/>
      <c r="J82" s="53"/>
      <c r="K82" s="53"/>
      <c r="L82" s="370" t="s">
        <v>185</v>
      </c>
      <c r="M82" s="370" t="s">
        <v>1628</v>
      </c>
      <c r="N82" s="367" t="s">
        <v>186</v>
      </c>
      <c r="O82" s="728"/>
      <c r="P82" s="728"/>
      <c r="Q82" s="728"/>
      <c r="R82" s="1231"/>
      <c r="S82" s="1231"/>
    </row>
    <row r="83" spans="2:19" s="353" customFormat="1">
      <c r="D83" s="20" t="s">
        <v>217</v>
      </c>
      <c r="E83" s="20" t="s">
        <v>120</v>
      </c>
      <c r="F83" s="20" t="s">
        <v>3931</v>
      </c>
      <c r="G83" s="367"/>
      <c r="H83" s="20" t="s">
        <v>4518</v>
      </c>
      <c r="I83" s="53"/>
      <c r="J83" s="53"/>
      <c r="K83" s="53"/>
      <c r="L83" s="370" t="s">
        <v>185</v>
      </c>
      <c r="M83" s="370" t="s">
        <v>1628</v>
      </c>
      <c r="N83" s="367" t="s">
        <v>186</v>
      </c>
      <c r="O83" s="728"/>
      <c r="P83" s="728"/>
      <c r="Q83" s="728"/>
      <c r="R83" s="1231"/>
      <c r="S83" s="1231"/>
    </row>
    <row r="84" spans="2:19" s="353" customFormat="1">
      <c r="D84" s="20" t="s">
        <v>217</v>
      </c>
      <c r="E84" s="20" t="s">
        <v>120</v>
      </c>
      <c r="F84" s="20" t="s">
        <v>3931</v>
      </c>
      <c r="G84" s="367"/>
      <c r="H84" s="20" t="s">
        <v>4518</v>
      </c>
      <c r="I84" s="53"/>
      <c r="J84" s="53"/>
      <c r="K84" s="53"/>
      <c r="L84" s="370" t="s">
        <v>185</v>
      </c>
      <c r="M84" s="370" t="s">
        <v>1628</v>
      </c>
      <c r="N84" s="367" t="s">
        <v>186</v>
      </c>
      <c r="O84" s="728"/>
      <c r="P84" s="728"/>
      <c r="Q84" s="728"/>
      <c r="R84" s="1231"/>
      <c r="S84" s="1231"/>
    </row>
    <row r="85" spans="2:19" s="353" customFormat="1">
      <c r="D85" s="20" t="s">
        <v>217</v>
      </c>
      <c r="E85" s="20" t="s">
        <v>120</v>
      </c>
      <c r="F85" s="20" t="s">
        <v>3931</v>
      </c>
      <c r="G85" s="367"/>
      <c r="H85" s="20" t="s">
        <v>4518</v>
      </c>
      <c r="I85" s="53"/>
      <c r="J85" s="53"/>
      <c r="K85" s="53"/>
      <c r="L85" s="370" t="s">
        <v>185</v>
      </c>
      <c r="M85" s="370" t="s">
        <v>1628</v>
      </c>
      <c r="N85" s="367" t="s">
        <v>186</v>
      </c>
      <c r="O85" s="728"/>
      <c r="P85" s="728"/>
      <c r="Q85" s="728"/>
      <c r="R85" s="1231"/>
      <c r="S85" s="1231"/>
    </row>
    <row r="86" spans="2:19" s="353" customFormat="1">
      <c r="D86" s="20" t="s">
        <v>217</v>
      </c>
      <c r="E86" s="20" t="s">
        <v>120</v>
      </c>
      <c r="F86" s="20" t="s">
        <v>3931</v>
      </c>
      <c r="G86" s="367"/>
      <c r="H86" s="20" t="s">
        <v>4518</v>
      </c>
      <c r="I86" s="53"/>
      <c r="J86" s="53"/>
      <c r="K86" s="53"/>
      <c r="L86" s="370" t="s">
        <v>185</v>
      </c>
      <c r="M86" s="370" t="s">
        <v>1628</v>
      </c>
      <c r="N86" s="367" t="s">
        <v>186</v>
      </c>
      <c r="O86" s="728"/>
      <c r="P86" s="728"/>
      <c r="Q86" s="728"/>
      <c r="R86" s="1231"/>
      <c r="S86" s="1231"/>
    </row>
    <row r="88" spans="2:19" s="27" customFormat="1" ht="13.9">
      <c r="B88" s="342" t="s">
        <v>4524</v>
      </c>
    </row>
    <row r="90" spans="2:19" ht="15">
      <c r="B90" s="357"/>
      <c r="C90" s="357"/>
      <c r="D90" s="20" t="s">
        <v>217</v>
      </c>
      <c r="E90" s="20" t="s">
        <v>120</v>
      </c>
      <c r="F90" s="20" t="s">
        <v>3931</v>
      </c>
      <c r="G90" s="20"/>
      <c r="H90" s="20" t="s">
        <v>4518</v>
      </c>
      <c r="I90" s="53"/>
      <c r="J90" s="53"/>
      <c r="K90" s="53"/>
      <c r="L90" s="347" t="s">
        <v>185</v>
      </c>
      <c r="M90" s="347" t="s">
        <v>1628</v>
      </c>
      <c r="N90" s="355" t="s">
        <v>186</v>
      </c>
      <c r="O90" s="728"/>
      <c r="P90" s="728"/>
      <c r="Q90" s="728"/>
      <c r="R90" s="1231"/>
      <c r="S90" s="1231"/>
    </row>
    <row r="91" spans="2:19" ht="15">
      <c r="B91" s="357"/>
      <c r="C91" s="357"/>
      <c r="D91" s="20" t="s">
        <v>217</v>
      </c>
      <c r="E91" s="20" t="s">
        <v>120</v>
      </c>
      <c r="F91" s="20" t="s">
        <v>3931</v>
      </c>
      <c r="G91" s="20"/>
      <c r="H91" s="20" t="s">
        <v>4518</v>
      </c>
      <c r="I91" s="53"/>
      <c r="J91" s="53"/>
      <c r="K91" s="53"/>
      <c r="L91" s="347" t="s">
        <v>185</v>
      </c>
      <c r="M91" s="347" t="s">
        <v>1628</v>
      </c>
      <c r="N91" s="355" t="s">
        <v>186</v>
      </c>
      <c r="O91" s="728"/>
      <c r="P91" s="728"/>
      <c r="Q91" s="728"/>
      <c r="R91" s="1231"/>
      <c r="S91" s="1231"/>
    </row>
    <row r="92" spans="2:19" ht="15">
      <c r="B92" s="357"/>
      <c r="C92" s="357"/>
      <c r="D92" s="20" t="s">
        <v>217</v>
      </c>
      <c r="E92" s="20" t="s">
        <v>120</v>
      </c>
      <c r="F92" s="20" t="s">
        <v>3931</v>
      </c>
      <c r="G92" s="20"/>
      <c r="H92" s="20" t="s">
        <v>4518</v>
      </c>
      <c r="I92" s="53"/>
      <c r="J92" s="53"/>
      <c r="K92" s="53"/>
      <c r="L92" s="347" t="s">
        <v>185</v>
      </c>
      <c r="M92" s="347" t="s">
        <v>1628</v>
      </c>
      <c r="N92" s="355" t="s">
        <v>186</v>
      </c>
      <c r="O92" s="728"/>
      <c r="P92" s="728"/>
      <c r="Q92" s="728"/>
      <c r="R92" s="1231"/>
      <c r="S92" s="1231"/>
    </row>
    <row r="93" spans="2:19" ht="15">
      <c r="B93" s="357"/>
      <c r="C93" s="357"/>
      <c r="D93" s="20" t="s">
        <v>217</v>
      </c>
      <c r="E93" s="20" t="s">
        <v>120</v>
      </c>
      <c r="F93" s="20" t="s">
        <v>3931</v>
      </c>
      <c r="G93" s="20"/>
      <c r="H93" s="20" t="s">
        <v>4518</v>
      </c>
      <c r="I93" s="53"/>
      <c r="J93" s="53"/>
      <c r="K93" s="53"/>
      <c r="L93" s="347" t="s">
        <v>185</v>
      </c>
      <c r="M93" s="347" t="s">
        <v>1628</v>
      </c>
      <c r="N93" s="355" t="s">
        <v>186</v>
      </c>
      <c r="O93" s="728"/>
      <c r="P93" s="728"/>
      <c r="Q93" s="728"/>
      <c r="R93" s="1231"/>
      <c r="S93" s="1231"/>
    </row>
    <row r="94" spans="2:19" s="353" customFormat="1">
      <c r="B94" s="13"/>
      <c r="C94" s="13"/>
      <c r="D94" s="20" t="s">
        <v>217</v>
      </c>
      <c r="E94" s="20" t="s">
        <v>120</v>
      </c>
      <c r="F94" s="20" t="s">
        <v>3931</v>
      </c>
      <c r="G94" s="367"/>
      <c r="H94" s="20" t="s">
        <v>4518</v>
      </c>
      <c r="I94" s="53"/>
      <c r="J94" s="53"/>
      <c r="K94" s="53"/>
      <c r="L94" s="13" t="s">
        <v>185</v>
      </c>
      <c r="M94" s="13" t="s">
        <v>1628</v>
      </c>
      <c r="N94" s="367" t="s">
        <v>186</v>
      </c>
      <c r="O94" s="728"/>
      <c r="P94" s="728"/>
      <c r="Q94" s="728"/>
      <c r="R94" s="1231"/>
      <c r="S94" s="1231"/>
    </row>
    <row r="95" spans="2:19" s="353" customFormat="1">
      <c r="D95" s="20" t="s">
        <v>217</v>
      </c>
      <c r="E95" s="20" t="s">
        <v>120</v>
      </c>
      <c r="F95" s="20" t="s">
        <v>3931</v>
      </c>
      <c r="G95" s="367"/>
      <c r="H95" s="20" t="s">
        <v>4518</v>
      </c>
      <c r="I95" s="53"/>
      <c r="J95" s="53"/>
      <c r="K95" s="53"/>
      <c r="L95" s="370" t="s">
        <v>185</v>
      </c>
      <c r="M95" s="370" t="s">
        <v>1628</v>
      </c>
      <c r="N95" s="367" t="s">
        <v>186</v>
      </c>
      <c r="O95" s="728"/>
      <c r="P95" s="728"/>
      <c r="Q95" s="728"/>
      <c r="R95" s="1231"/>
      <c r="S95" s="1231"/>
    </row>
    <row r="96" spans="2:19" s="353" customFormat="1">
      <c r="D96" s="20" t="s">
        <v>217</v>
      </c>
      <c r="E96" s="20" t="s">
        <v>120</v>
      </c>
      <c r="F96" s="20" t="s">
        <v>3931</v>
      </c>
      <c r="G96" s="367"/>
      <c r="H96" s="20" t="s">
        <v>4518</v>
      </c>
      <c r="I96" s="53"/>
      <c r="J96" s="53"/>
      <c r="K96" s="53"/>
      <c r="L96" s="370" t="s">
        <v>185</v>
      </c>
      <c r="M96" s="370" t="s">
        <v>1628</v>
      </c>
      <c r="N96" s="367" t="s">
        <v>186</v>
      </c>
      <c r="O96" s="728"/>
      <c r="P96" s="728"/>
      <c r="Q96" s="728"/>
      <c r="R96" s="1231"/>
      <c r="S96" s="1231"/>
    </row>
    <row r="97" spans="2:19" s="353" customFormat="1">
      <c r="D97" s="20" t="s">
        <v>217</v>
      </c>
      <c r="E97" s="20" t="s">
        <v>120</v>
      </c>
      <c r="F97" s="20" t="s">
        <v>3931</v>
      </c>
      <c r="G97" s="367"/>
      <c r="H97" s="20" t="s">
        <v>4518</v>
      </c>
      <c r="I97" s="53"/>
      <c r="J97" s="53"/>
      <c r="K97" s="53"/>
      <c r="L97" s="370" t="s">
        <v>185</v>
      </c>
      <c r="M97" s="370" t="s">
        <v>1628</v>
      </c>
      <c r="N97" s="367" t="s">
        <v>186</v>
      </c>
      <c r="O97" s="728"/>
      <c r="P97" s="728"/>
      <c r="Q97" s="728"/>
      <c r="R97" s="1231"/>
      <c r="S97" s="1231"/>
    </row>
    <row r="98" spans="2:19" s="353" customFormat="1">
      <c r="D98" s="20" t="s">
        <v>217</v>
      </c>
      <c r="E98" s="20" t="s">
        <v>120</v>
      </c>
      <c r="F98" s="20" t="s">
        <v>3931</v>
      </c>
      <c r="G98" s="367"/>
      <c r="H98" s="20" t="s">
        <v>4518</v>
      </c>
      <c r="I98" s="53"/>
      <c r="J98" s="53"/>
      <c r="K98" s="53"/>
      <c r="L98" s="370" t="s">
        <v>185</v>
      </c>
      <c r="M98" s="370" t="s">
        <v>1628</v>
      </c>
      <c r="N98" s="367" t="s">
        <v>186</v>
      </c>
      <c r="O98" s="728"/>
      <c r="P98" s="728"/>
      <c r="Q98" s="728"/>
      <c r="R98" s="1231"/>
      <c r="S98" s="1231"/>
    </row>
    <row r="99" spans="2:19" s="353" customFormat="1">
      <c r="D99" s="20" t="s">
        <v>217</v>
      </c>
      <c r="E99" s="20" t="s">
        <v>120</v>
      </c>
      <c r="F99" s="20" t="s">
        <v>3931</v>
      </c>
      <c r="G99" s="367"/>
      <c r="H99" s="20" t="s">
        <v>4518</v>
      </c>
      <c r="I99" s="53"/>
      <c r="J99" s="53"/>
      <c r="K99" s="53"/>
      <c r="L99" s="370" t="s">
        <v>185</v>
      </c>
      <c r="M99" s="370" t="s">
        <v>1628</v>
      </c>
      <c r="N99" s="367" t="s">
        <v>186</v>
      </c>
      <c r="O99" s="728"/>
      <c r="P99" s="728"/>
      <c r="Q99" s="728"/>
      <c r="R99" s="1231"/>
      <c r="S99" s="1231"/>
    </row>
    <row r="101" spans="2:19" s="27" customFormat="1" ht="17.649999999999999">
      <c r="B101"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B12B4B4A-F021-4161-B3ED-B6C94B9FB535}">
            <xm:f>Cover!$E$15&lt;&gt;O$6</xm:f>
            <x14:dxf>
              <fill>
                <patternFill>
                  <bgColor theme="0" tint="-0.24994659260841701"/>
                </patternFill>
              </fill>
            </x14:dxf>
          </x14:cfRule>
          <x14:cfRule type="expression" priority="38" id="{B2035E21-3C74-4496-B26A-DD835F65D8B8}">
            <xm:f>Cover!$E$15=O$6</xm:f>
            <x14:dxf>
              <fill>
                <patternFill>
                  <bgColor theme="7" tint="0.59996337778862885"/>
                </patternFill>
              </fill>
            </x14:dxf>
          </x14:cfRule>
          <xm:sqref>O12:Q21</xm:sqref>
        </x14:conditionalFormatting>
        <x14:conditionalFormatting xmlns:xm="http://schemas.microsoft.com/office/excel/2006/main">
          <x14:cfRule type="expression" priority="11" id="{275D147A-1680-4724-B821-7C8D61078B39}">
            <xm:f>Cover!$E$15&lt;&gt;O$6</xm:f>
            <x14:dxf>
              <fill>
                <patternFill>
                  <bgColor theme="0" tint="-0.24994659260841701"/>
                </patternFill>
              </fill>
            </x14:dxf>
          </x14:cfRule>
          <x14:cfRule type="expression" priority="12" id="{3B508D73-98B4-4F4A-A57F-038A6C002EA4}">
            <xm:f>Cover!$E$15=O$6</xm:f>
            <x14:dxf>
              <fill>
                <patternFill>
                  <bgColor theme="7" tint="0.59996337778862885"/>
                </patternFill>
              </fill>
            </x14:dxf>
          </x14:cfRule>
          <xm:sqref>O25:Q34</xm:sqref>
        </x14:conditionalFormatting>
        <x14:conditionalFormatting xmlns:xm="http://schemas.microsoft.com/office/excel/2006/main">
          <x14:cfRule type="expression" priority="9" id="{3B351530-F37A-4FD7-A024-B7769242DECD}">
            <xm:f>Cover!$E$15&lt;&gt;O$6</xm:f>
            <x14:dxf>
              <fill>
                <patternFill>
                  <bgColor theme="0" tint="-0.24994659260841701"/>
                </patternFill>
              </fill>
            </x14:dxf>
          </x14:cfRule>
          <x14:cfRule type="expression" priority="10" id="{EEF124D5-E0DF-47B5-B75C-8F8007A33627}">
            <xm:f>Cover!$E$15=O$6</xm:f>
            <x14:dxf>
              <fill>
                <patternFill>
                  <bgColor theme="7" tint="0.59996337778862885"/>
                </patternFill>
              </fill>
            </x14:dxf>
          </x14:cfRule>
          <xm:sqref>O38:Q47</xm:sqref>
        </x14:conditionalFormatting>
        <x14:conditionalFormatting xmlns:xm="http://schemas.microsoft.com/office/excel/2006/main">
          <x14:cfRule type="expression" priority="7" id="{1DEB5F9C-BE81-4B9A-A73C-3F0751519459}">
            <xm:f>Cover!$E$15&lt;&gt;O$6</xm:f>
            <x14:dxf>
              <fill>
                <patternFill>
                  <bgColor theme="0" tint="-0.24994659260841701"/>
                </patternFill>
              </fill>
            </x14:dxf>
          </x14:cfRule>
          <x14:cfRule type="expression" priority="8" id="{FAE633EF-34F3-4559-BEA5-EF23C5A58660}">
            <xm:f>Cover!$E$15=O$6</xm:f>
            <x14:dxf>
              <fill>
                <patternFill>
                  <bgColor theme="7" tint="0.59996337778862885"/>
                </patternFill>
              </fill>
            </x14:dxf>
          </x14:cfRule>
          <xm:sqref>O51:Q60</xm:sqref>
        </x14:conditionalFormatting>
        <x14:conditionalFormatting xmlns:xm="http://schemas.microsoft.com/office/excel/2006/main">
          <x14:cfRule type="expression" priority="5" id="{3E6FCD40-C824-42F2-B932-8A3C8906F0A0}">
            <xm:f>Cover!$E$15&lt;&gt;O$6</xm:f>
            <x14:dxf>
              <fill>
                <patternFill>
                  <bgColor theme="0" tint="-0.24994659260841701"/>
                </patternFill>
              </fill>
            </x14:dxf>
          </x14:cfRule>
          <x14:cfRule type="expression" priority="6" id="{B5CFDBBA-FF2B-46E0-91C8-9C83C73CB90E}">
            <xm:f>Cover!$E$15=O$6</xm:f>
            <x14:dxf>
              <fill>
                <patternFill>
                  <bgColor theme="7" tint="0.59996337778862885"/>
                </patternFill>
              </fill>
            </x14:dxf>
          </x14:cfRule>
          <xm:sqref>O64:Q73</xm:sqref>
        </x14:conditionalFormatting>
        <x14:conditionalFormatting xmlns:xm="http://schemas.microsoft.com/office/excel/2006/main">
          <x14:cfRule type="expression" priority="3" id="{F3E02098-392E-4741-957D-4E0D90176F48}">
            <xm:f>Cover!$E$15&lt;&gt;O$6</xm:f>
            <x14:dxf>
              <fill>
                <patternFill>
                  <bgColor theme="0" tint="-0.24994659260841701"/>
                </patternFill>
              </fill>
            </x14:dxf>
          </x14:cfRule>
          <x14:cfRule type="expression" priority="4" id="{58AECB2A-2A3B-48E7-A2E7-8457E1DD6FB0}">
            <xm:f>Cover!$E$15=O$6</xm:f>
            <x14:dxf>
              <fill>
                <patternFill>
                  <bgColor theme="7" tint="0.59996337778862885"/>
                </patternFill>
              </fill>
            </x14:dxf>
          </x14:cfRule>
          <xm:sqref>O77:Q86</xm:sqref>
        </x14:conditionalFormatting>
        <x14:conditionalFormatting xmlns:xm="http://schemas.microsoft.com/office/excel/2006/main">
          <x14:cfRule type="expression" priority="1" id="{5878B98B-EF08-4F41-BC85-65A9A82FC510}">
            <xm:f>Cover!$E$15&lt;&gt;O$6</xm:f>
            <x14:dxf>
              <fill>
                <patternFill>
                  <bgColor theme="0" tint="-0.24994659260841701"/>
                </patternFill>
              </fill>
            </x14:dxf>
          </x14:cfRule>
          <x14:cfRule type="expression" priority="2" id="{B5CB1413-61A4-43C1-B862-DA41DACDDC8B}">
            <xm:f>Cover!$E$15=O$6</xm:f>
            <x14:dxf>
              <fill>
                <patternFill>
                  <bgColor theme="7" tint="0.59996337778862885"/>
                </patternFill>
              </fill>
            </x14:dxf>
          </x14:cfRule>
          <xm:sqref>O90:Q99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07C30-5753-4690-A8E8-01B7755FEE45}">
  <sheetPr codeName="Sheet8">
    <tabColor theme="4"/>
    <pageSetUpPr autoPageBreaks="0"/>
  </sheetPr>
  <dimension ref="A1:AK94"/>
  <sheetViews>
    <sheetView zoomScale="40" zoomScaleNormal="40" workbookViewId="0">
      <pane ySplit="6" topLeftCell="A7" activePane="bottomLeft" state="frozen"/>
      <selection pane="bottomLeft" activeCell="S61" sqref="S61"/>
      <selection activeCell="D3" sqref="D3"/>
    </sheetView>
  </sheetViews>
  <sheetFormatPr defaultColWidth="14" defaultRowHeight="13.5"/>
  <cols>
    <col min="1" max="1" width="12.5703125" style="11" customWidth="1"/>
    <col min="2" max="3" width="1.5703125" style="11" customWidth="1"/>
    <col min="4" max="4" width="41.42578125" style="11" bestFit="1" customWidth="1"/>
    <col min="5" max="5" width="27.42578125" style="11" bestFit="1" customWidth="1"/>
    <col min="6" max="6" width="28.5703125" style="11" bestFit="1" customWidth="1"/>
    <col min="7" max="7" width="14.5703125" style="11" bestFit="1" customWidth="1"/>
    <col min="8" max="8" width="15.5703125" style="11" customWidth="1"/>
    <col min="9" max="9" width="16.42578125" style="11" bestFit="1" customWidth="1"/>
    <col min="10" max="11" width="10.42578125" style="11" customWidth="1"/>
    <col min="12" max="12" width="10.5703125" style="11" bestFit="1" customWidth="1"/>
    <col min="13" max="13" width="19.42578125" style="11" bestFit="1" customWidth="1"/>
    <col min="14" max="14" width="8" style="11" bestFit="1" customWidth="1"/>
    <col min="15" max="19" width="14.42578125" style="11" customWidth="1"/>
    <col min="20" max="37" width="18.42578125" style="11" hidden="1" customWidth="1"/>
    <col min="38" max="16384" width="14" style="11"/>
  </cols>
  <sheetData>
    <row r="1" spans="1:19" s="2" customFormat="1" ht="25.15">
      <c r="A1" s="62" t="s">
        <v>1619</v>
      </c>
      <c r="B1" s="3"/>
      <c r="F1" s="4" t="s">
        <v>1</v>
      </c>
      <c r="G1" s="4"/>
      <c r="H1" s="4"/>
      <c r="I1" s="4"/>
      <c r="J1" s="4"/>
      <c r="K1" s="4"/>
      <c r="Q1" s="3"/>
    </row>
    <row r="2" spans="1:19" s="2" customFormat="1" ht="25.15">
      <c r="A2" s="4" t="str">
        <f>Cover!$E$13</f>
        <v>Master</v>
      </c>
      <c r="B2" s="3"/>
    </row>
    <row r="3" spans="1:19" s="2" customFormat="1" ht="25.15">
      <c r="A3" s="4">
        <f>Cover!$E$15</f>
        <v>2026</v>
      </c>
      <c r="B3" s="4"/>
      <c r="C3" s="4"/>
      <c r="D3" s="4"/>
    </row>
    <row r="4" spans="1:19" s="5" customFormat="1" ht="25.5" thickBot="1">
      <c r="A4" s="1305" t="s">
        <v>1808</v>
      </c>
      <c r="B4" s="6"/>
    </row>
    <row r="5" spans="1:19" ht="17.649999999999999">
      <c r="A5" s="7"/>
      <c r="B5" s="8"/>
      <c r="C5" s="8"/>
      <c r="D5" s="9"/>
      <c r="E5" s="9"/>
      <c r="F5" s="10"/>
      <c r="G5" s="10"/>
      <c r="H5" s="10"/>
      <c r="I5" s="10"/>
      <c r="J5" s="10"/>
      <c r="K5" s="10"/>
      <c r="L5" s="10"/>
      <c r="M5" s="10"/>
      <c r="N5" s="7"/>
      <c r="O5" s="68" t="s">
        <v>2</v>
      </c>
      <c r="P5" s="66"/>
      <c r="Q5" s="66"/>
      <c r="R5" s="66"/>
      <c r="S5" s="67"/>
    </row>
    <row r="6" spans="1:19" s="61" customFormat="1" ht="15">
      <c r="A6" s="21"/>
      <c r="B6" s="57"/>
      <c r="C6" s="57"/>
      <c r="D6" s="36" t="s">
        <v>165</v>
      </c>
      <c r="E6" s="36" t="s">
        <v>1809</v>
      </c>
      <c r="F6" s="37" t="s">
        <v>1810</v>
      </c>
      <c r="G6" s="37" t="s">
        <v>406</v>
      </c>
      <c r="H6" s="37" t="s">
        <v>407</v>
      </c>
      <c r="I6" s="37" t="s">
        <v>408</v>
      </c>
      <c r="J6" s="37" t="s">
        <v>409</v>
      </c>
      <c r="K6" s="37" t="s">
        <v>410</v>
      </c>
      <c r="L6" s="37" t="s">
        <v>175</v>
      </c>
      <c r="M6" s="37" t="s">
        <v>197</v>
      </c>
      <c r="N6" s="37" t="s">
        <v>176</v>
      </c>
      <c r="O6" s="58">
        <v>2022</v>
      </c>
      <c r="P6" s="59">
        <v>2023</v>
      </c>
      <c r="Q6" s="59">
        <v>2024</v>
      </c>
      <c r="R6" s="59">
        <v>2025</v>
      </c>
      <c r="S6" s="60">
        <v>2026</v>
      </c>
    </row>
    <row r="8" spans="1:19" s="27" customFormat="1" ht="17.649999999999999">
      <c r="B8" s="28" t="s">
        <v>1811</v>
      </c>
    </row>
    <row r="10" spans="1:19" ht="13.9">
      <c r="A10" s="12"/>
      <c r="B10" s="12"/>
      <c r="C10" s="34" t="s">
        <v>1812</v>
      </c>
      <c r="D10" s="34"/>
      <c r="E10" s="33"/>
      <c r="F10" s="33"/>
      <c r="G10" s="33"/>
      <c r="H10" s="33"/>
      <c r="I10" s="33"/>
      <c r="J10" s="33"/>
      <c r="K10" s="33"/>
      <c r="L10" s="33"/>
      <c r="M10" s="33"/>
      <c r="N10" s="33"/>
      <c r="O10" s="33"/>
      <c r="P10" s="33"/>
      <c r="Q10" s="33"/>
      <c r="R10" s="33"/>
      <c r="S10" s="33"/>
    </row>
    <row r="11" spans="1:19" ht="13.9">
      <c r="A11" s="12"/>
      <c r="B11" s="12"/>
      <c r="C11" s="29"/>
      <c r="D11" s="29"/>
    </row>
    <row r="12" spans="1:19">
      <c r="D12" s="392" t="s">
        <v>1813</v>
      </c>
      <c r="E12" s="11" t="s">
        <v>1814</v>
      </c>
      <c r="I12" s="392" t="s">
        <v>1813</v>
      </c>
      <c r="L12" s="21" t="s">
        <v>197</v>
      </c>
      <c r="M12" s="21" t="s">
        <v>1815</v>
      </c>
      <c r="N12" s="7" t="s">
        <v>208</v>
      </c>
      <c r="O12" s="706"/>
      <c r="P12" s="706"/>
      <c r="Q12" s="706"/>
      <c r="R12" s="917">
        <f>'8.01 LTS&amp;Entry'!$M$66</f>
        <v>0</v>
      </c>
      <c r="S12" s="71"/>
    </row>
    <row r="13" spans="1:19" ht="15">
      <c r="A13" s="7"/>
      <c r="B13" s="8"/>
      <c r="C13" s="8"/>
      <c r="D13" s="392" t="s">
        <v>1816</v>
      </c>
      <c r="E13" s="11" t="s">
        <v>1814</v>
      </c>
      <c r="F13" s="7"/>
      <c r="G13" s="20"/>
      <c r="H13" s="7"/>
      <c r="I13" s="392" t="s">
        <v>1816</v>
      </c>
      <c r="J13" s="7"/>
      <c r="K13" s="7"/>
      <c r="L13" s="21" t="s">
        <v>197</v>
      </c>
      <c r="M13" s="21" t="s">
        <v>1815</v>
      </c>
      <c r="N13" s="7" t="s">
        <v>208</v>
      </c>
      <c r="O13" s="706"/>
      <c r="P13" s="706"/>
      <c r="Q13" s="706"/>
      <c r="R13" s="917">
        <f>'8.01 LTS&amp;Entry'!$M$67</f>
        <v>0</v>
      </c>
      <c r="S13" s="71"/>
    </row>
    <row r="14" spans="1:19" ht="15">
      <c r="A14" s="7"/>
      <c r="B14" s="8"/>
      <c r="C14" s="8"/>
      <c r="D14" s="392" t="s">
        <v>1817</v>
      </c>
      <c r="E14" s="11" t="s">
        <v>1814</v>
      </c>
      <c r="F14" s="7"/>
      <c r="G14" s="20"/>
      <c r="H14" s="7"/>
      <c r="I14" s="392" t="s">
        <v>1817</v>
      </c>
      <c r="J14" s="7"/>
      <c r="K14" s="7"/>
      <c r="L14" s="21" t="s">
        <v>197</v>
      </c>
      <c r="M14" s="21" t="s">
        <v>1815</v>
      </c>
      <c r="N14" s="7" t="s">
        <v>208</v>
      </c>
      <c r="O14" s="706"/>
      <c r="P14" s="706"/>
      <c r="Q14" s="706"/>
      <c r="R14" s="917">
        <f>'8.01 LTS&amp;Entry'!$M$68</f>
        <v>0</v>
      </c>
      <c r="S14" s="71"/>
    </row>
    <row r="15" spans="1:19" ht="15">
      <c r="A15" s="7"/>
      <c r="B15" s="8"/>
      <c r="C15" s="8"/>
      <c r="D15" s="392" t="s">
        <v>1818</v>
      </c>
      <c r="E15" s="11" t="s">
        <v>1814</v>
      </c>
      <c r="F15" s="7"/>
      <c r="G15" s="20"/>
      <c r="H15" s="7"/>
      <c r="I15" s="392" t="s">
        <v>1818</v>
      </c>
      <c r="J15" s="7"/>
      <c r="K15" s="7"/>
      <c r="L15" s="21" t="s">
        <v>197</v>
      </c>
      <c r="M15" s="21" t="s">
        <v>1815</v>
      </c>
      <c r="N15" s="7" t="s">
        <v>208</v>
      </c>
      <c r="O15" s="706"/>
      <c r="P15" s="706"/>
      <c r="Q15" s="706"/>
      <c r="R15" s="917">
        <f>'8.01 LTS&amp;Entry'!$M$69</f>
        <v>0</v>
      </c>
      <c r="S15" s="71"/>
    </row>
    <row r="16" spans="1:19" ht="15">
      <c r="A16" s="7"/>
      <c r="B16" s="8"/>
      <c r="C16" s="8"/>
      <c r="D16" s="392" t="s">
        <v>1819</v>
      </c>
      <c r="E16" s="11" t="s">
        <v>1814</v>
      </c>
      <c r="F16" s="7"/>
      <c r="G16" s="20"/>
      <c r="H16" s="7"/>
      <c r="I16" s="392" t="s">
        <v>1819</v>
      </c>
      <c r="J16" s="7"/>
      <c r="K16" s="7"/>
      <c r="L16" s="21" t="s">
        <v>197</v>
      </c>
      <c r="M16" s="21" t="s">
        <v>1815</v>
      </c>
      <c r="N16" s="7" t="s">
        <v>208</v>
      </c>
      <c r="O16" s="706"/>
      <c r="P16" s="706"/>
      <c r="Q16" s="706"/>
      <c r="R16" s="917">
        <f>'8.01 LTS&amp;Entry'!$M$70</f>
        <v>0</v>
      </c>
      <c r="S16" s="71"/>
    </row>
    <row r="17" spans="2:19" s="12" customFormat="1">
      <c r="B17" s="13"/>
      <c r="C17" s="13"/>
      <c r="D17" s="392" t="s">
        <v>1820</v>
      </c>
      <c r="E17" s="11" t="s">
        <v>1814</v>
      </c>
      <c r="F17" s="7"/>
      <c r="G17" s="15"/>
      <c r="H17" s="7"/>
      <c r="I17" s="392" t="s">
        <v>1820</v>
      </c>
      <c r="J17" s="7"/>
      <c r="K17" s="7"/>
      <c r="L17" s="13" t="s">
        <v>197</v>
      </c>
      <c r="M17" s="13" t="s">
        <v>1815</v>
      </c>
      <c r="N17" s="15" t="s">
        <v>208</v>
      </c>
      <c r="O17" s="706"/>
      <c r="P17" s="706"/>
      <c r="Q17" s="706"/>
      <c r="R17" s="917">
        <f>'8.01 LTS&amp;Entry'!$M$71</f>
        <v>0</v>
      </c>
      <c r="S17" s="71"/>
    </row>
    <row r="18" spans="2:19" s="12" customFormat="1" ht="13.9">
      <c r="B18" s="13"/>
      <c r="C18" s="13"/>
      <c r="D18" s="394" t="s">
        <v>1821</v>
      </c>
      <c r="E18" s="11"/>
      <c r="F18" s="7"/>
      <c r="G18" s="15"/>
      <c r="H18" s="7"/>
      <c r="I18" s="392"/>
      <c r="J18" s="7"/>
      <c r="K18" s="7"/>
      <c r="L18" s="13"/>
      <c r="M18" s="13"/>
      <c r="N18" s="15"/>
      <c r="O18" s="117">
        <f>SUM(O12:O17)</f>
        <v>0</v>
      </c>
      <c r="P18" s="117">
        <f t="shared" ref="P18:S18" si="0">SUM(P12:P17)</f>
        <v>0</v>
      </c>
      <c r="Q18" s="117">
        <f t="shared" si="0"/>
        <v>0</v>
      </c>
      <c r="R18" s="117">
        <f t="shared" si="0"/>
        <v>0</v>
      </c>
      <c r="S18" s="117">
        <f t="shared" si="0"/>
        <v>0</v>
      </c>
    </row>
    <row r="19" spans="2:19" s="12" customFormat="1">
      <c r="F19" s="7"/>
      <c r="G19" s="7"/>
      <c r="H19" s="7"/>
      <c r="I19" s="7"/>
      <c r="J19" s="7"/>
      <c r="K19" s="7"/>
      <c r="L19" s="22"/>
      <c r="M19" s="22"/>
      <c r="N19" s="15"/>
      <c r="Q19" s="13"/>
      <c r="R19" s="14"/>
      <c r="S19" s="15"/>
    </row>
    <row r="20" spans="2:19" ht="13.9">
      <c r="B20" s="12"/>
      <c r="C20" s="34" t="s">
        <v>1822</v>
      </c>
      <c r="D20" s="34"/>
      <c r="E20" s="33"/>
      <c r="F20" s="33"/>
      <c r="G20" s="33"/>
      <c r="H20" s="33"/>
      <c r="I20" s="33"/>
      <c r="J20" s="33"/>
      <c r="K20" s="33"/>
      <c r="L20" s="33"/>
      <c r="M20" s="33"/>
      <c r="N20" s="33"/>
      <c r="O20" s="33"/>
      <c r="P20" s="33"/>
      <c r="Q20" s="33"/>
      <c r="R20" s="33"/>
      <c r="S20" s="33"/>
    </row>
    <row r="22" spans="2:19" ht="15">
      <c r="B22" s="8"/>
      <c r="C22" s="8"/>
      <c r="D22" s="154" t="s">
        <v>1823</v>
      </c>
      <c r="E22" s="11" t="s">
        <v>1814</v>
      </c>
      <c r="F22" s="7"/>
      <c r="G22" s="20"/>
      <c r="H22" s="7"/>
      <c r="I22" s="154" t="s">
        <v>1823</v>
      </c>
      <c r="J22" s="7"/>
      <c r="K22" s="7"/>
      <c r="L22" s="21" t="s">
        <v>197</v>
      </c>
      <c r="M22" s="21" t="s">
        <v>1815</v>
      </c>
      <c r="N22" s="7" t="s">
        <v>208</v>
      </c>
      <c r="O22" s="706"/>
      <c r="P22" s="706"/>
      <c r="Q22" s="706"/>
      <c r="R22" s="917">
        <f>'8.01 LTS&amp;Entry'!$M$75</f>
        <v>0</v>
      </c>
      <c r="S22" s="71"/>
    </row>
    <row r="23" spans="2:19" ht="15">
      <c r="B23" s="8"/>
      <c r="C23" s="8"/>
      <c r="D23" s="392" t="s">
        <v>1824</v>
      </c>
      <c r="E23" s="11" t="s">
        <v>1814</v>
      </c>
      <c r="F23" s="7"/>
      <c r="G23" s="20"/>
      <c r="H23" s="7"/>
      <c r="I23" s="392" t="s">
        <v>1824</v>
      </c>
      <c r="J23" s="7"/>
      <c r="K23" s="7"/>
      <c r="L23" s="21" t="s">
        <v>197</v>
      </c>
      <c r="M23" s="21" t="s">
        <v>1815</v>
      </c>
      <c r="N23" s="7" t="s">
        <v>208</v>
      </c>
      <c r="O23" s="706"/>
      <c r="P23" s="706"/>
      <c r="Q23" s="706"/>
      <c r="R23" s="917">
        <f>'8.01 LTS&amp;Entry'!$M$76</f>
        <v>0</v>
      </c>
      <c r="S23" s="71"/>
    </row>
    <row r="24" spans="2:19" ht="15">
      <c r="B24" s="8"/>
      <c r="C24" s="8"/>
      <c r="D24" s="392" t="s">
        <v>1825</v>
      </c>
      <c r="E24" s="11" t="s">
        <v>1814</v>
      </c>
      <c r="F24" s="7"/>
      <c r="G24" s="20"/>
      <c r="H24" s="7"/>
      <c r="I24" s="392" t="s">
        <v>1825</v>
      </c>
      <c r="J24" s="7"/>
      <c r="K24" s="7"/>
      <c r="L24" s="21" t="s">
        <v>197</v>
      </c>
      <c r="M24" s="21" t="s">
        <v>1815</v>
      </c>
      <c r="N24" s="7" t="s">
        <v>208</v>
      </c>
      <c r="O24" s="706"/>
      <c r="P24" s="706"/>
      <c r="Q24" s="706"/>
      <c r="R24" s="917">
        <f>'8.01 LTS&amp;Entry'!$M$77</f>
        <v>0</v>
      </c>
      <c r="S24" s="71"/>
    </row>
    <row r="25" spans="2:19" ht="15">
      <c r="B25" s="8"/>
      <c r="C25" s="8"/>
      <c r="D25" s="392" t="s">
        <v>1826</v>
      </c>
      <c r="E25" s="11" t="s">
        <v>1814</v>
      </c>
      <c r="F25" s="7"/>
      <c r="G25" s="20"/>
      <c r="H25" s="7"/>
      <c r="I25" s="392" t="s">
        <v>1826</v>
      </c>
      <c r="J25" s="7"/>
      <c r="K25" s="7"/>
      <c r="L25" s="21" t="s">
        <v>197</v>
      </c>
      <c r="M25" s="21" t="s">
        <v>1815</v>
      </c>
      <c r="N25" s="7" t="s">
        <v>208</v>
      </c>
      <c r="O25" s="706"/>
      <c r="P25" s="706"/>
      <c r="Q25" s="706"/>
      <c r="R25" s="917">
        <f>'8.01 LTS&amp;Entry'!$M$78</f>
        <v>0</v>
      </c>
      <c r="S25" s="71"/>
    </row>
    <row r="26" spans="2:19" s="12" customFormat="1" ht="13.9">
      <c r="B26" s="13"/>
      <c r="C26" s="13"/>
      <c r="D26" s="394" t="s">
        <v>1821</v>
      </c>
      <c r="E26" s="11"/>
      <c r="F26" s="7"/>
      <c r="G26" s="15"/>
      <c r="H26" s="7"/>
      <c r="I26" s="392"/>
      <c r="J26" s="7"/>
      <c r="K26" s="7"/>
      <c r="L26" s="13"/>
      <c r="M26" s="13"/>
      <c r="N26" s="15"/>
      <c r="O26" s="117">
        <f>SUM(O22:O25)</f>
        <v>0</v>
      </c>
      <c r="P26" s="117">
        <f t="shared" ref="P26:S26" si="1">SUM(P22:P25)</f>
        <v>0</v>
      </c>
      <c r="Q26" s="117">
        <f t="shared" si="1"/>
        <v>0</v>
      </c>
      <c r="R26" s="117">
        <f t="shared" si="1"/>
        <v>0</v>
      </c>
      <c r="S26" s="117">
        <f t="shared" si="1"/>
        <v>0</v>
      </c>
    </row>
    <row r="27" spans="2:19" s="12" customFormat="1">
      <c r="F27" s="7"/>
      <c r="G27" s="7"/>
      <c r="H27" s="7"/>
      <c r="I27" s="7"/>
      <c r="J27" s="7"/>
      <c r="K27" s="7"/>
      <c r="L27" s="22"/>
      <c r="M27" s="22"/>
      <c r="N27" s="15"/>
      <c r="O27" s="11"/>
      <c r="P27" s="11"/>
      <c r="Q27" s="11"/>
      <c r="R27" s="11"/>
      <c r="S27" s="11"/>
    </row>
    <row r="28" spans="2:19" s="27" customFormat="1" ht="17.649999999999999">
      <c r="B28" s="28" t="s">
        <v>1827</v>
      </c>
    </row>
    <row r="29" spans="2:19" s="12" customFormat="1">
      <c r="F29" s="7"/>
      <c r="G29" s="7"/>
      <c r="H29" s="7"/>
      <c r="I29" s="7"/>
      <c r="J29" s="7"/>
      <c r="K29" s="7"/>
      <c r="L29" s="22"/>
      <c r="M29" s="22"/>
      <c r="N29" s="15"/>
      <c r="Q29" s="13"/>
      <c r="R29" s="14"/>
      <c r="S29" s="15"/>
    </row>
    <row r="30" spans="2:19">
      <c r="D30" s="392" t="s">
        <v>1827</v>
      </c>
      <c r="E30" s="11" t="s">
        <v>1814</v>
      </c>
      <c r="F30" s="7"/>
      <c r="G30" s="15"/>
      <c r="H30" s="7"/>
      <c r="I30" s="392" t="s">
        <v>1827</v>
      </c>
      <c r="J30" s="7"/>
      <c r="K30" s="7"/>
      <c r="L30" s="13" t="s">
        <v>197</v>
      </c>
      <c r="M30" s="13" t="s">
        <v>1815</v>
      </c>
      <c r="N30" s="15" t="s">
        <v>1828</v>
      </c>
      <c r="O30" s="706"/>
      <c r="P30" s="706"/>
      <c r="Q30" s="706"/>
      <c r="R30" s="917">
        <f>'8.01 LTS&amp;Entry'!$M$82</f>
        <v>0</v>
      </c>
      <c r="S30" s="71"/>
    </row>
    <row r="31" spans="2:19">
      <c r="D31" s="392" t="s">
        <v>1829</v>
      </c>
      <c r="E31" s="11" t="s">
        <v>1814</v>
      </c>
      <c r="G31" s="20"/>
      <c r="H31" s="7"/>
      <c r="I31" s="392" t="s">
        <v>1829</v>
      </c>
      <c r="J31" s="7"/>
      <c r="K31" s="7"/>
      <c r="L31" s="13" t="s">
        <v>1830</v>
      </c>
      <c r="M31" s="21" t="s">
        <v>1831</v>
      </c>
      <c r="N31" s="21" t="s">
        <v>1832</v>
      </c>
      <c r="O31" s="917">
        <f>'8.02 Capacity&amp;Storage'!N83</f>
        <v>0</v>
      </c>
      <c r="P31" s="917">
        <f>'8.02 Capacity&amp;Storage'!O83</f>
        <v>0</v>
      </c>
      <c r="Q31" s="917">
        <f>'8.02 Capacity&amp;Storage'!P83</f>
        <v>0</v>
      </c>
      <c r="R31" s="917">
        <f>'8.02 Capacity&amp;Storage'!Q83</f>
        <v>0</v>
      </c>
      <c r="S31" s="71"/>
    </row>
    <row r="33" spans="2:19" s="27" customFormat="1" ht="17.649999999999999">
      <c r="B33" s="28" t="s">
        <v>1833</v>
      </c>
    </row>
    <row r="34" spans="2:19" s="12" customFormat="1">
      <c r="F34" s="7"/>
      <c r="G34" s="7"/>
      <c r="H34" s="7"/>
      <c r="I34" s="7"/>
      <c r="J34" s="7"/>
      <c r="K34" s="7"/>
      <c r="L34" s="22"/>
      <c r="M34" s="22"/>
      <c r="N34" s="15"/>
      <c r="Q34" s="13"/>
      <c r="R34" s="14"/>
      <c r="S34" s="15"/>
    </row>
    <row r="35" spans="2:19">
      <c r="D35" s="392" t="s">
        <v>1834</v>
      </c>
      <c r="E35" s="11" t="s">
        <v>1814</v>
      </c>
      <c r="F35" s="7"/>
      <c r="G35" s="15"/>
      <c r="H35" s="7"/>
      <c r="I35" s="7" t="s">
        <v>1835</v>
      </c>
      <c r="J35" s="7"/>
      <c r="K35" s="7"/>
      <c r="L35" s="13" t="s">
        <v>197</v>
      </c>
      <c r="M35" s="13" t="s">
        <v>1815</v>
      </c>
      <c r="N35" s="15" t="s">
        <v>1836</v>
      </c>
      <c r="O35" s="706"/>
      <c r="P35" s="706"/>
      <c r="Q35" s="706"/>
      <c r="R35" s="917">
        <f>'8.01 LTS&amp;Entry'!$M$85</f>
        <v>0</v>
      </c>
      <c r="S35" s="71"/>
    </row>
    <row r="36" spans="2:19">
      <c r="D36" s="20"/>
      <c r="G36" s="20"/>
      <c r="H36" s="7"/>
      <c r="I36" s="7"/>
      <c r="J36" s="7"/>
      <c r="K36" s="7"/>
      <c r="L36" s="21"/>
      <c r="M36" s="21"/>
      <c r="N36" s="7"/>
      <c r="O36" s="393"/>
      <c r="P36" s="393"/>
      <c r="Q36" s="393"/>
      <c r="R36" s="393"/>
      <c r="S36" s="393"/>
    </row>
    <row r="37" spans="2:19" s="27" customFormat="1" ht="17.649999999999999">
      <c r="B37" s="28" t="s">
        <v>1837</v>
      </c>
    </row>
    <row r="38" spans="2:19" s="12" customFormat="1">
      <c r="F38" s="7"/>
      <c r="G38" s="7"/>
      <c r="H38" s="7"/>
      <c r="I38" s="7"/>
      <c r="J38" s="7"/>
      <c r="K38" s="7"/>
      <c r="L38" s="22"/>
      <c r="M38" s="22"/>
      <c r="N38" s="15"/>
      <c r="Q38" s="13"/>
      <c r="R38" s="14"/>
      <c r="S38" s="15"/>
    </row>
    <row r="39" spans="2:19">
      <c r="D39" s="392" t="s">
        <v>1838</v>
      </c>
      <c r="E39" s="11" t="s">
        <v>1814</v>
      </c>
      <c r="F39" s="7"/>
      <c r="G39" s="15"/>
      <c r="H39" s="7"/>
      <c r="I39" s="392" t="s">
        <v>1838</v>
      </c>
      <c r="J39" s="7"/>
      <c r="K39" s="7"/>
      <c r="L39" s="13" t="s">
        <v>197</v>
      </c>
      <c r="M39" s="13" t="s">
        <v>1815</v>
      </c>
      <c r="N39" s="15" t="s">
        <v>1836</v>
      </c>
      <c r="O39" s="706"/>
      <c r="P39" s="706"/>
      <c r="Q39" s="706"/>
      <c r="R39" s="917">
        <f>'8.01 LTS&amp;Entry'!$M$83</f>
        <v>0</v>
      </c>
      <c r="S39" s="71"/>
    </row>
    <row r="40" spans="2:19">
      <c r="D40" s="392" t="s">
        <v>1839</v>
      </c>
      <c r="E40" s="11" t="s">
        <v>1814</v>
      </c>
      <c r="F40" s="7"/>
      <c r="G40" s="15"/>
      <c r="H40" s="7"/>
      <c r="I40" s="392" t="s">
        <v>1839</v>
      </c>
      <c r="J40" s="7"/>
      <c r="K40" s="7"/>
      <c r="L40" s="13" t="s">
        <v>197</v>
      </c>
      <c r="M40" s="13" t="s">
        <v>1815</v>
      </c>
      <c r="N40" s="15" t="s">
        <v>1836</v>
      </c>
      <c r="O40" s="706"/>
      <c r="P40" s="706"/>
      <c r="Q40" s="706"/>
      <c r="R40" s="917">
        <f>'8.01 LTS&amp;Entry'!$M$84</f>
        <v>0</v>
      </c>
      <c r="S40" s="71"/>
    </row>
    <row r="41" spans="2:19" s="12" customFormat="1" ht="13.9">
      <c r="B41" s="13"/>
      <c r="C41" s="904"/>
      <c r="D41" s="394"/>
      <c r="E41" s="11"/>
      <c r="F41" s="7"/>
      <c r="G41" s="15"/>
      <c r="H41" s="7"/>
      <c r="I41" s="392"/>
      <c r="J41" s="7"/>
      <c r="K41" s="7"/>
      <c r="L41" s="13"/>
      <c r="M41" s="13"/>
      <c r="N41" s="15"/>
      <c r="O41" s="117">
        <f>SUM(O39:O40)</f>
        <v>0</v>
      </c>
      <c r="P41" s="117">
        <f t="shared" ref="P41:S41" si="2">SUM(P39:P40)</f>
        <v>0</v>
      </c>
      <c r="Q41" s="117">
        <f t="shared" si="2"/>
        <v>0</v>
      </c>
      <c r="R41" s="117">
        <f t="shared" si="2"/>
        <v>0</v>
      </c>
      <c r="S41" s="117">
        <f t="shared" si="2"/>
        <v>0</v>
      </c>
    </row>
    <row r="42" spans="2:19">
      <c r="D42" s="15"/>
      <c r="G42" s="15"/>
      <c r="H42" s="7"/>
      <c r="I42" s="7"/>
      <c r="J42" s="7"/>
      <c r="K42" s="7"/>
      <c r="L42" s="23"/>
      <c r="M42" s="23"/>
      <c r="N42" s="15"/>
      <c r="O42" s="393"/>
      <c r="P42" s="393"/>
      <c r="Q42" s="393"/>
      <c r="R42" s="393"/>
      <c r="S42" s="393"/>
    </row>
    <row r="43" spans="2:19" s="27" customFormat="1" ht="13.5" customHeight="1">
      <c r="B43" s="28" t="s">
        <v>1840</v>
      </c>
    </row>
    <row r="44" spans="2:19" ht="13.9">
      <c r="D44" s="392" t="s">
        <v>1841</v>
      </c>
      <c r="E44" s="11" t="s">
        <v>1814</v>
      </c>
      <c r="F44" s="7"/>
      <c r="G44" s="15"/>
      <c r="H44" s="7"/>
      <c r="I44" s="7" t="s">
        <v>1842</v>
      </c>
      <c r="J44" s="7"/>
      <c r="K44" s="7"/>
      <c r="L44" s="13" t="s">
        <v>197</v>
      </c>
      <c r="M44" s="13" t="s">
        <v>1815</v>
      </c>
      <c r="N44" s="15" t="s">
        <v>1836</v>
      </c>
      <c r="O44" s="706"/>
      <c r="P44" s="706"/>
      <c r="Q44" s="706"/>
      <c r="R44" s="117">
        <f>'8.01 LTS&amp;Entry'!$M$86</f>
        <v>0</v>
      </c>
      <c r="S44" s="71"/>
    </row>
    <row r="46" spans="2:19" s="27" customFormat="1" ht="17.649999999999999">
      <c r="B46" s="28" t="s">
        <v>1843</v>
      </c>
    </row>
    <row r="47" spans="2:19" s="12" customFormat="1">
      <c r="F47" s="7"/>
      <c r="G47" s="7"/>
      <c r="H47" s="7"/>
      <c r="I47" s="7"/>
      <c r="J47" s="7"/>
      <c r="K47" s="7"/>
      <c r="L47" s="22"/>
      <c r="M47" s="22"/>
      <c r="N47" s="15"/>
      <c r="Q47" s="13"/>
      <c r="R47" s="14"/>
      <c r="S47" s="15"/>
    </row>
    <row r="48" spans="2:19">
      <c r="D48" s="20" t="s">
        <v>1844</v>
      </c>
      <c r="E48" s="11" t="s">
        <v>1814</v>
      </c>
      <c r="F48" s="7" t="s">
        <v>1843</v>
      </c>
      <c r="G48" s="20"/>
      <c r="H48" s="7"/>
      <c r="I48" s="20" t="s">
        <v>1845</v>
      </c>
      <c r="J48" s="7"/>
      <c r="K48" s="7"/>
      <c r="L48" s="13" t="s">
        <v>197</v>
      </c>
      <c r="M48" s="21" t="s">
        <v>1846</v>
      </c>
      <c r="N48" s="456" t="s">
        <v>1847</v>
      </c>
      <c r="O48" s="917">
        <f>'8.02 Capacity&amp;Storage'!N33+'8.02 Capacity&amp;Storage'!N44+'8.02 Capacity&amp;Storage'!N64</f>
        <v>0</v>
      </c>
      <c r="P48" s="917">
        <f>'8.02 Capacity&amp;Storage'!O33+'8.02 Capacity&amp;Storage'!O44+'8.02 Capacity&amp;Storage'!O64</f>
        <v>0</v>
      </c>
      <c r="Q48" s="917">
        <f>'8.02 Capacity&amp;Storage'!P33+'8.02 Capacity&amp;Storage'!P44+'8.02 Capacity&amp;Storage'!P64</f>
        <v>0</v>
      </c>
      <c r="R48" s="917">
        <f>'8.02 Capacity&amp;Storage'!Q33+'8.02 Capacity&amp;Storage'!Q44+'8.02 Capacity&amp;Storage'!Q64</f>
        <v>0</v>
      </c>
      <c r="S48" s="71"/>
    </row>
    <row r="49" spans="2:19">
      <c r="D49" s="20" t="s">
        <v>1848</v>
      </c>
      <c r="E49" s="11" t="s">
        <v>1814</v>
      </c>
      <c r="F49" s="7" t="s">
        <v>1843</v>
      </c>
      <c r="G49" s="20"/>
      <c r="H49" s="7"/>
      <c r="I49" s="20" t="s">
        <v>1848</v>
      </c>
      <c r="J49" s="7"/>
      <c r="K49" s="7"/>
      <c r="L49" s="13" t="s">
        <v>197</v>
      </c>
      <c r="M49" s="21" t="s">
        <v>1846</v>
      </c>
      <c r="N49" s="456" t="s">
        <v>1847</v>
      </c>
      <c r="O49" s="917">
        <f>'8.02 Capacity&amp;Storage'!N34+'8.02 Capacity&amp;Storage'!N45+'8.02 Capacity&amp;Storage'!N65</f>
        <v>0</v>
      </c>
      <c r="P49" s="917">
        <f>'8.02 Capacity&amp;Storage'!O34+'8.02 Capacity&amp;Storage'!O45+'8.02 Capacity&amp;Storage'!O65</f>
        <v>0</v>
      </c>
      <c r="Q49" s="917">
        <f>'8.02 Capacity&amp;Storage'!P34+'8.02 Capacity&amp;Storage'!P45+'8.02 Capacity&amp;Storage'!P65</f>
        <v>0</v>
      </c>
      <c r="R49" s="917">
        <f>'8.02 Capacity&amp;Storage'!Q34+'8.02 Capacity&amp;Storage'!Q45+'8.02 Capacity&amp;Storage'!Q65</f>
        <v>0</v>
      </c>
      <c r="S49" s="71"/>
    </row>
    <row r="50" spans="2:19">
      <c r="D50" s="20" t="s">
        <v>1849</v>
      </c>
      <c r="E50" s="11" t="s">
        <v>1814</v>
      </c>
      <c r="F50" s="7" t="s">
        <v>1843</v>
      </c>
      <c r="G50" s="20"/>
      <c r="H50" s="7"/>
      <c r="I50" s="20" t="s">
        <v>1849</v>
      </c>
      <c r="J50" s="7"/>
      <c r="K50" s="7"/>
      <c r="L50" s="13" t="s">
        <v>197</v>
      </c>
      <c r="M50" s="21" t="s">
        <v>1846</v>
      </c>
      <c r="N50" s="456" t="s">
        <v>1847</v>
      </c>
      <c r="O50" s="917">
        <f>'8.02 Capacity&amp;Storage'!N35+'8.02 Capacity&amp;Storage'!N46+'8.02 Capacity&amp;Storage'!N66</f>
        <v>0</v>
      </c>
      <c r="P50" s="917">
        <f>'8.02 Capacity&amp;Storage'!O35+'8.02 Capacity&amp;Storage'!O46+'8.02 Capacity&amp;Storage'!O66</f>
        <v>0</v>
      </c>
      <c r="Q50" s="917">
        <f>'8.02 Capacity&amp;Storage'!P35+'8.02 Capacity&amp;Storage'!P46+'8.02 Capacity&amp;Storage'!P66</f>
        <v>0</v>
      </c>
      <c r="R50" s="917">
        <f>'8.02 Capacity&amp;Storage'!Q35+'8.02 Capacity&amp;Storage'!Q46+'8.02 Capacity&amp;Storage'!Q66</f>
        <v>0</v>
      </c>
      <c r="S50" s="71"/>
    </row>
    <row r="51" spans="2:19">
      <c r="D51" s="20" t="s">
        <v>1850</v>
      </c>
      <c r="E51" s="11" t="s">
        <v>1814</v>
      </c>
      <c r="F51" s="7" t="s">
        <v>1843</v>
      </c>
      <c r="G51" s="469"/>
      <c r="H51" s="7"/>
      <c r="I51" s="20" t="s">
        <v>1851</v>
      </c>
      <c r="J51" s="7"/>
      <c r="K51" s="7"/>
      <c r="L51" s="13" t="s">
        <v>197</v>
      </c>
      <c r="M51" s="13" t="s">
        <v>1846</v>
      </c>
      <c r="N51" s="456" t="s">
        <v>1847</v>
      </c>
      <c r="O51" s="917">
        <f>'8.02 Capacity&amp;Storage'!N36+'8.02 Capacity&amp;Storage'!N47+'8.02 Capacity&amp;Storage'!N67</f>
        <v>0</v>
      </c>
      <c r="P51" s="917">
        <f>'8.02 Capacity&amp;Storage'!O36+'8.02 Capacity&amp;Storage'!O47+'8.02 Capacity&amp;Storage'!O67</f>
        <v>0</v>
      </c>
      <c r="Q51" s="917">
        <f>'8.02 Capacity&amp;Storage'!P36+'8.02 Capacity&amp;Storage'!P47+'8.02 Capacity&amp;Storage'!P67</f>
        <v>0</v>
      </c>
      <c r="R51" s="917">
        <f>'8.02 Capacity&amp;Storage'!Q36+'8.02 Capacity&amp;Storage'!Q47+'8.02 Capacity&amp;Storage'!Q67</f>
        <v>0</v>
      </c>
      <c r="S51" s="71"/>
    </row>
    <row r="52" spans="2:19">
      <c r="D52" s="15" t="s">
        <v>1852</v>
      </c>
      <c r="E52" s="11" t="s">
        <v>1814</v>
      </c>
      <c r="F52" s="7" t="s">
        <v>1843</v>
      </c>
      <c r="G52" s="469"/>
      <c r="H52" s="7"/>
      <c r="I52" s="15" t="s">
        <v>1853</v>
      </c>
      <c r="J52" s="7"/>
      <c r="K52" s="7"/>
      <c r="L52" s="13" t="s">
        <v>197</v>
      </c>
      <c r="M52" s="21" t="s">
        <v>1846</v>
      </c>
      <c r="N52" s="456" t="s">
        <v>1847</v>
      </c>
      <c r="O52" s="917">
        <f>'8.02 Capacity&amp;Storage'!N48</f>
        <v>0</v>
      </c>
      <c r="P52" s="917">
        <f>'8.02 Capacity&amp;Storage'!O48</f>
        <v>0</v>
      </c>
      <c r="Q52" s="917">
        <f>'8.02 Capacity&amp;Storage'!P48</f>
        <v>0</v>
      </c>
      <c r="R52" s="917">
        <f>'8.02 Capacity&amp;Storage'!Q48</f>
        <v>0</v>
      </c>
      <c r="S52" s="71"/>
    </row>
    <row r="53" spans="2:19">
      <c r="D53" s="15" t="s">
        <v>1854</v>
      </c>
      <c r="E53" s="11" t="s">
        <v>1814</v>
      </c>
      <c r="F53" s="7" t="s">
        <v>1843</v>
      </c>
      <c r="G53" s="15"/>
      <c r="H53" s="7"/>
      <c r="I53" s="15" t="s">
        <v>1854</v>
      </c>
      <c r="J53" s="7"/>
      <c r="K53" s="7"/>
      <c r="L53" s="13" t="s">
        <v>197</v>
      </c>
      <c r="M53" s="21" t="s">
        <v>1846</v>
      </c>
      <c r="N53" s="456" t="s">
        <v>1847</v>
      </c>
      <c r="O53" s="917">
        <f>'8.02 Capacity&amp;Storage'!N37</f>
        <v>0</v>
      </c>
      <c r="P53" s="917">
        <f>'8.02 Capacity&amp;Storage'!O37</f>
        <v>0</v>
      </c>
      <c r="Q53" s="917">
        <f>'8.02 Capacity&amp;Storage'!P37</f>
        <v>0</v>
      </c>
      <c r="R53" s="917">
        <f>'8.02 Capacity&amp;Storage'!Q37</f>
        <v>0</v>
      </c>
      <c r="S53" s="71"/>
    </row>
    <row r="54" spans="2:19">
      <c r="D54" s="15" t="s">
        <v>1855</v>
      </c>
      <c r="E54" s="11" t="s">
        <v>1814</v>
      </c>
      <c r="F54" s="7" t="s">
        <v>1843</v>
      </c>
      <c r="G54" s="15"/>
      <c r="H54" s="7"/>
      <c r="I54" s="15" t="s">
        <v>1855</v>
      </c>
      <c r="J54" s="7"/>
      <c r="K54" s="7"/>
      <c r="L54" s="13" t="s">
        <v>197</v>
      </c>
      <c r="M54" s="21" t="s">
        <v>1846</v>
      </c>
      <c r="N54" s="456" t="s">
        <v>1847</v>
      </c>
      <c r="O54" s="917">
        <f>'8.02 Capacity&amp;Storage'!N92</f>
        <v>0</v>
      </c>
      <c r="P54" s="917">
        <f>'8.02 Capacity&amp;Storage'!O92</f>
        <v>0</v>
      </c>
      <c r="Q54" s="917">
        <f>'8.02 Capacity&amp;Storage'!P92</f>
        <v>0</v>
      </c>
      <c r="R54" s="917">
        <f>'8.02 Capacity&amp;Storage'!Q92</f>
        <v>0</v>
      </c>
      <c r="S54" s="71"/>
    </row>
    <row r="55" spans="2:19">
      <c r="D55" s="15" t="s">
        <v>1856</v>
      </c>
      <c r="E55" s="11" t="s">
        <v>1814</v>
      </c>
      <c r="F55" s="7" t="s">
        <v>1843</v>
      </c>
      <c r="G55" s="15"/>
      <c r="H55" s="7"/>
      <c r="I55" s="15" t="s">
        <v>1856</v>
      </c>
      <c r="J55" s="7"/>
      <c r="K55" s="7"/>
      <c r="L55" s="13" t="s">
        <v>197</v>
      </c>
      <c r="M55" s="21" t="s">
        <v>1846</v>
      </c>
      <c r="N55" s="456" t="s">
        <v>1847</v>
      </c>
      <c r="O55" s="917">
        <f>'8.02 Capacity&amp;Storage'!N98</f>
        <v>0</v>
      </c>
      <c r="P55" s="917">
        <f>'8.02 Capacity&amp;Storage'!O98</f>
        <v>0</v>
      </c>
      <c r="Q55" s="917">
        <f>'8.02 Capacity&amp;Storage'!P98</f>
        <v>0</v>
      </c>
      <c r="R55" s="917">
        <f>'8.02 Capacity&amp;Storage'!Q98</f>
        <v>0</v>
      </c>
      <c r="S55" s="71"/>
    </row>
    <row r="56" spans="2:19" s="12" customFormat="1" ht="13.9">
      <c r="B56" s="13"/>
      <c r="C56" s="13"/>
      <c r="D56" s="394" t="s">
        <v>1821</v>
      </c>
      <c r="E56" s="11"/>
      <c r="F56" s="7"/>
      <c r="G56" s="15"/>
      <c r="H56" s="7"/>
      <c r="I56" s="392"/>
      <c r="J56" s="7"/>
      <c r="K56" s="7"/>
      <c r="L56" s="13"/>
      <c r="M56" s="13"/>
      <c r="N56" s="15"/>
      <c r="O56" s="117">
        <f>SUM(O48:O55)</f>
        <v>0</v>
      </c>
      <c r="P56" s="117">
        <f>SUM(P48:P55)</f>
        <v>0</v>
      </c>
      <c r="Q56" s="117">
        <f>SUM(Q48:Q55)</f>
        <v>0</v>
      </c>
      <c r="R56" s="117">
        <f>SUM(R48:R55)</f>
        <v>0</v>
      </c>
      <c r="S56" s="117">
        <f>SUM(S48:S55)</f>
        <v>0</v>
      </c>
    </row>
    <row r="58" spans="2:19" s="27" customFormat="1" ht="17.649999999999999">
      <c r="B58" s="28" t="s">
        <v>1857</v>
      </c>
    </row>
    <row r="60" spans="2:19" ht="15">
      <c r="B60" s="8"/>
      <c r="C60" s="8"/>
      <c r="D60" s="392" t="s">
        <v>419</v>
      </c>
      <c r="E60" s="11" t="s">
        <v>1814</v>
      </c>
      <c r="F60" s="11" t="s">
        <v>1858</v>
      </c>
      <c r="G60" s="20" t="s">
        <v>183</v>
      </c>
      <c r="H60" s="7" t="s">
        <v>1858</v>
      </c>
      <c r="I60" s="392" t="s">
        <v>419</v>
      </c>
      <c r="J60" s="7"/>
      <c r="K60" s="7"/>
      <c r="L60" s="21" t="s">
        <v>197</v>
      </c>
      <c r="M60" s="21" t="s">
        <v>1815</v>
      </c>
      <c r="N60" s="7" t="s">
        <v>208</v>
      </c>
      <c r="O60" s="917">
        <f>'8.03 DistributionNetwork'!N14</f>
        <v>0</v>
      </c>
      <c r="P60" s="917">
        <f>'8.03 DistributionNetwork'!O14</f>
        <v>0</v>
      </c>
      <c r="Q60" s="917">
        <f>'8.03 DistributionNetwork'!P14</f>
        <v>0</v>
      </c>
      <c r="R60" s="917">
        <f>'8.03 DistributionNetwork'!Q14</f>
        <v>0</v>
      </c>
      <c r="S60" s="71"/>
    </row>
    <row r="61" spans="2:19" ht="15">
      <c r="B61" s="8"/>
      <c r="C61" s="8"/>
      <c r="D61" s="392" t="s">
        <v>427</v>
      </c>
      <c r="E61" s="11" t="s">
        <v>1814</v>
      </c>
      <c r="F61" s="11" t="s">
        <v>1858</v>
      </c>
      <c r="G61" s="20" t="s">
        <v>183</v>
      </c>
      <c r="H61" s="7" t="s">
        <v>1858</v>
      </c>
      <c r="I61" s="392" t="s">
        <v>427</v>
      </c>
      <c r="J61" s="7"/>
      <c r="K61" s="7"/>
      <c r="L61" s="21" t="s">
        <v>197</v>
      </c>
      <c r="M61" s="21" t="s">
        <v>1815</v>
      </c>
      <c r="N61" s="7" t="s">
        <v>208</v>
      </c>
      <c r="O61" s="917">
        <f>'8.03 DistributionNetwork'!N15</f>
        <v>0</v>
      </c>
      <c r="P61" s="917">
        <f>'8.03 DistributionNetwork'!O15</f>
        <v>0</v>
      </c>
      <c r="Q61" s="917">
        <f>'8.03 DistributionNetwork'!P15</f>
        <v>0</v>
      </c>
      <c r="R61" s="917">
        <f>'8.03 DistributionNetwork'!Q15</f>
        <v>0</v>
      </c>
      <c r="S61" s="71"/>
    </row>
    <row r="62" spans="2:19" ht="15">
      <c r="B62" s="8"/>
      <c r="C62" s="8"/>
      <c r="D62" s="392" t="s">
        <v>434</v>
      </c>
      <c r="E62" s="11" t="s">
        <v>1814</v>
      </c>
      <c r="F62" s="11" t="s">
        <v>1858</v>
      </c>
      <c r="G62" s="20" t="s">
        <v>183</v>
      </c>
      <c r="H62" s="7" t="s">
        <v>1858</v>
      </c>
      <c r="I62" s="392" t="s">
        <v>434</v>
      </c>
      <c r="J62" s="7"/>
      <c r="K62" s="7"/>
      <c r="L62" s="21" t="s">
        <v>197</v>
      </c>
      <c r="M62" s="21" t="s">
        <v>1815</v>
      </c>
      <c r="N62" s="7" t="s">
        <v>208</v>
      </c>
      <c r="O62" s="917">
        <f>'8.03 DistributionNetwork'!N16</f>
        <v>0</v>
      </c>
      <c r="P62" s="917">
        <f>'8.03 DistributionNetwork'!O16</f>
        <v>0</v>
      </c>
      <c r="Q62" s="917">
        <f>'8.03 DistributionNetwork'!P16</f>
        <v>0</v>
      </c>
      <c r="R62" s="917">
        <f>'8.03 DistributionNetwork'!Q16</f>
        <v>0</v>
      </c>
      <c r="S62" s="71"/>
    </row>
    <row r="63" spans="2:19" ht="15">
      <c r="B63" s="8"/>
      <c r="C63" s="8"/>
      <c r="D63" s="392" t="s">
        <v>440</v>
      </c>
      <c r="E63" s="11" t="s">
        <v>1814</v>
      </c>
      <c r="F63" s="11" t="s">
        <v>1858</v>
      </c>
      <c r="G63" s="20" t="s">
        <v>183</v>
      </c>
      <c r="H63" s="7" t="s">
        <v>1858</v>
      </c>
      <c r="I63" s="392" t="s">
        <v>440</v>
      </c>
      <c r="J63" s="7"/>
      <c r="K63" s="7"/>
      <c r="L63" s="21" t="s">
        <v>197</v>
      </c>
      <c r="M63" s="21" t="s">
        <v>1815</v>
      </c>
      <c r="N63" s="7" t="s">
        <v>208</v>
      </c>
      <c r="O63" s="917">
        <f>'8.03 DistributionNetwork'!N17</f>
        <v>0</v>
      </c>
      <c r="P63" s="917">
        <f>'8.03 DistributionNetwork'!O17</f>
        <v>0</v>
      </c>
      <c r="Q63" s="917">
        <f>'8.03 DistributionNetwork'!P17</f>
        <v>0</v>
      </c>
      <c r="R63" s="917">
        <f>'8.03 DistributionNetwork'!Q17</f>
        <v>0</v>
      </c>
      <c r="S63" s="71"/>
    </row>
    <row r="64" spans="2:19" s="12" customFormat="1">
      <c r="B64" s="13"/>
      <c r="C64" s="13"/>
      <c r="D64" s="392" t="s">
        <v>447</v>
      </c>
      <c r="E64" s="11" t="s">
        <v>1814</v>
      </c>
      <c r="F64" s="11" t="s">
        <v>1858</v>
      </c>
      <c r="G64" s="15" t="s">
        <v>183</v>
      </c>
      <c r="H64" s="7" t="s">
        <v>1858</v>
      </c>
      <c r="I64" s="392" t="s">
        <v>447</v>
      </c>
      <c r="J64" s="7"/>
      <c r="K64" s="7"/>
      <c r="L64" s="21" t="s">
        <v>197</v>
      </c>
      <c r="M64" s="13" t="s">
        <v>1815</v>
      </c>
      <c r="N64" s="15" t="s">
        <v>208</v>
      </c>
      <c r="O64" s="917">
        <f>'8.03 DistributionNetwork'!N18</f>
        <v>0</v>
      </c>
      <c r="P64" s="917">
        <f>'8.03 DistributionNetwork'!O18</f>
        <v>0</v>
      </c>
      <c r="Q64" s="917">
        <f>'8.03 DistributionNetwork'!P18</f>
        <v>0</v>
      </c>
      <c r="R64" s="917">
        <f>'8.03 DistributionNetwork'!Q18</f>
        <v>0</v>
      </c>
      <c r="S64" s="71"/>
    </row>
    <row r="65" spans="2:19" s="12" customFormat="1">
      <c r="D65" s="392" t="s">
        <v>453</v>
      </c>
      <c r="E65" s="11" t="s">
        <v>1814</v>
      </c>
      <c r="F65" s="11" t="s">
        <v>1858</v>
      </c>
      <c r="G65" s="15" t="s">
        <v>183</v>
      </c>
      <c r="H65" s="7" t="s">
        <v>1858</v>
      </c>
      <c r="I65" s="392" t="s">
        <v>453</v>
      </c>
      <c r="J65" s="7"/>
      <c r="K65" s="7"/>
      <c r="L65" s="21" t="s">
        <v>197</v>
      </c>
      <c r="M65" s="23" t="s">
        <v>1815</v>
      </c>
      <c r="N65" s="15" t="s">
        <v>208</v>
      </c>
      <c r="O65" s="917">
        <f>'8.03 DistributionNetwork'!N19</f>
        <v>0</v>
      </c>
      <c r="P65" s="917">
        <f>'8.03 DistributionNetwork'!O19</f>
        <v>0</v>
      </c>
      <c r="Q65" s="917">
        <f>'8.03 DistributionNetwork'!P19</f>
        <v>0</v>
      </c>
      <c r="R65" s="917">
        <f>'8.03 DistributionNetwork'!Q19</f>
        <v>0</v>
      </c>
      <c r="S65" s="71"/>
    </row>
    <row r="66" spans="2:19" s="12" customFormat="1">
      <c r="D66" s="392" t="s">
        <v>457</v>
      </c>
      <c r="E66" s="11" t="s">
        <v>1814</v>
      </c>
      <c r="F66" s="11" t="s">
        <v>1858</v>
      </c>
      <c r="G66" s="15" t="s">
        <v>183</v>
      </c>
      <c r="H66" s="7" t="s">
        <v>1858</v>
      </c>
      <c r="I66" s="392" t="s">
        <v>457</v>
      </c>
      <c r="J66" s="7"/>
      <c r="K66" s="7"/>
      <c r="L66" s="21" t="s">
        <v>197</v>
      </c>
      <c r="M66" s="23" t="s">
        <v>1815</v>
      </c>
      <c r="N66" s="15" t="s">
        <v>208</v>
      </c>
      <c r="O66" s="917">
        <f>'8.03 DistributionNetwork'!N20</f>
        <v>0</v>
      </c>
      <c r="P66" s="917">
        <f>'8.03 DistributionNetwork'!O20</f>
        <v>0</v>
      </c>
      <c r="Q66" s="917">
        <f>'8.03 DistributionNetwork'!P20</f>
        <v>0</v>
      </c>
      <c r="R66" s="917">
        <f>'8.03 DistributionNetwork'!Q20</f>
        <v>0</v>
      </c>
      <c r="S66" s="71"/>
    </row>
    <row r="67" spans="2:19" s="12" customFormat="1">
      <c r="D67" s="392" t="s">
        <v>461</v>
      </c>
      <c r="E67" s="11" t="s">
        <v>1814</v>
      </c>
      <c r="F67" s="11" t="s">
        <v>1858</v>
      </c>
      <c r="G67" s="15" t="s">
        <v>183</v>
      </c>
      <c r="H67" s="7" t="s">
        <v>1858</v>
      </c>
      <c r="I67" s="392" t="s">
        <v>461</v>
      </c>
      <c r="J67" s="7"/>
      <c r="K67" s="7"/>
      <c r="L67" s="21" t="s">
        <v>197</v>
      </c>
      <c r="M67" s="23" t="s">
        <v>1815</v>
      </c>
      <c r="N67" s="15" t="s">
        <v>208</v>
      </c>
      <c r="O67" s="917">
        <f>'8.03 DistributionNetwork'!N21</f>
        <v>0</v>
      </c>
      <c r="P67" s="917">
        <f>'8.03 DistributionNetwork'!O21</f>
        <v>0</v>
      </c>
      <c r="Q67" s="917">
        <f>'8.03 DistributionNetwork'!P21</f>
        <v>0</v>
      </c>
      <c r="R67" s="917">
        <f>'8.03 DistributionNetwork'!Q21</f>
        <v>0</v>
      </c>
      <c r="S67" s="71"/>
    </row>
    <row r="68" spans="2:19" s="12" customFormat="1">
      <c r="D68" s="392" t="s">
        <v>1859</v>
      </c>
      <c r="E68" s="11" t="s">
        <v>1814</v>
      </c>
      <c r="F68" s="11" t="s">
        <v>1858</v>
      </c>
      <c r="G68" s="15" t="s">
        <v>183</v>
      </c>
      <c r="H68" s="7" t="s">
        <v>1858</v>
      </c>
      <c r="I68" s="392" t="s">
        <v>1859</v>
      </c>
      <c r="J68" s="7"/>
      <c r="K68" s="7"/>
      <c r="L68" s="21" t="s">
        <v>197</v>
      </c>
      <c r="M68" s="23" t="s">
        <v>1815</v>
      </c>
      <c r="N68" s="15" t="s">
        <v>208</v>
      </c>
      <c r="O68" s="917">
        <f>'8.03 DistributionNetwork'!N22</f>
        <v>0</v>
      </c>
      <c r="P68" s="917">
        <f>'8.03 DistributionNetwork'!O22</f>
        <v>0</v>
      </c>
      <c r="Q68" s="917">
        <f>'8.03 DistributionNetwork'!P22</f>
        <v>0</v>
      </c>
      <c r="R68" s="917">
        <f>'8.03 DistributionNetwork'!Q22</f>
        <v>0</v>
      </c>
      <c r="S68" s="71"/>
    </row>
    <row r="69" spans="2:19" s="12" customFormat="1" ht="13.9">
      <c r="B69" s="13"/>
      <c r="C69" s="13"/>
      <c r="D69" s="394" t="s">
        <v>1821</v>
      </c>
      <c r="E69" s="11"/>
      <c r="F69" s="7"/>
      <c r="G69" s="15"/>
      <c r="H69" s="7"/>
      <c r="I69" s="392"/>
      <c r="J69" s="7"/>
      <c r="K69" s="7"/>
      <c r="L69" s="13"/>
      <c r="M69" s="13"/>
      <c r="N69" s="15"/>
      <c r="O69" s="117">
        <f>SUM(O60:O68)</f>
        <v>0</v>
      </c>
      <c r="P69" s="117">
        <f t="shared" ref="P69:S69" si="3">SUM(P60:P68)</f>
        <v>0</v>
      </c>
      <c r="Q69" s="117">
        <f t="shared" si="3"/>
        <v>0</v>
      </c>
      <c r="R69" s="117">
        <f t="shared" si="3"/>
        <v>0</v>
      </c>
      <c r="S69" s="117">
        <f t="shared" si="3"/>
        <v>0</v>
      </c>
    </row>
    <row r="70" spans="2:19" ht="1.5" customHeight="1"/>
    <row r="71" spans="2:19" s="27" customFormat="1" ht="17.649999999999999">
      <c r="B71" s="28" t="s">
        <v>1860</v>
      </c>
    </row>
    <row r="72" spans="2:19" s="12" customFormat="1">
      <c r="F72" s="7"/>
      <c r="G72" s="7"/>
      <c r="H72" s="7"/>
      <c r="I72" s="7"/>
      <c r="J72" s="7"/>
      <c r="K72" s="7"/>
      <c r="L72" s="22"/>
      <c r="M72" s="22"/>
      <c r="N72" s="15"/>
      <c r="Q72" s="13"/>
      <c r="R72" s="14"/>
      <c r="S72" s="15"/>
    </row>
    <row r="73" spans="2:19">
      <c r="D73" s="89" t="s">
        <v>1861</v>
      </c>
      <c r="E73" s="11" t="s">
        <v>1814</v>
      </c>
      <c r="F73" s="11" t="s">
        <v>1861</v>
      </c>
      <c r="G73" s="20" t="s">
        <v>1646</v>
      </c>
      <c r="H73" s="7" t="s">
        <v>1861</v>
      </c>
      <c r="J73" s="7"/>
      <c r="K73" s="7"/>
      <c r="L73" s="21" t="s">
        <v>197</v>
      </c>
      <c r="M73" s="23" t="s">
        <v>1846</v>
      </c>
      <c r="N73" s="7" t="s">
        <v>198</v>
      </c>
      <c r="O73" s="917">
        <f>'8.03 DistributionNetwork'!N305</f>
        <v>0</v>
      </c>
      <c r="P73" s="917">
        <f>'8.03 DistributionNetwork'!O305</f>
        <v>0</v>
      </c>
      <c r="Q73" s="917">
        <f>'8.03 DistributionNetwork'!P305</f>
        <v>0</v>
      </c>
      <c r="R73" s="917">
        <f>'8.03 DistributionNetwork'!Q305</f>
        <v>0</v>
      </c>
      <c r="S73" s="917">
        <f>'8.03 DistributionNetwork'!R305</f>
        <v>0</v>
      </c>
    </row>
    <row r="74" spans="2:19">
      <c r="D74" s="89" t="s">
        <v>1862</v>
      </c>
      <c r="E74" s="11" t="s">
        <v>1814</v>
      </c>
      <c r="F74" s="11" t="s">
        <v>1863</v>
      </c>
      <c r="G74" s="20" t="s">
        <v>1646</v>
      </c>
      <c r="H74" s="7" t="s">
        <v>1863</v>
      </c>
      <c r="I74" s="11" t="s">
        <v>429</v>
      </c>
      <c r="J74" s="7"/>
      <c r="K74" s="7"/>
      <c r="L74" s="21" t="s">
        <v>197</v>
      </c>
      <c r="M74" s="23" t="s">
        <v>1846</v>
      </c>
      <c r="N74" s="7" t="s">
        <v>198</v>
      </c>
      <c r="O74" s="917">
        <f>'8.03 DistributionNetwork'!N316</f>
        <v>0</v>
      </c>
      <c r="P74" s="917">
        <f>'8.03 DistributionNetwork'!O316</f>
        <v>0</v>
      </c>
      <c r="Q74" s="917">
        <f>'8.03 DistributionNetwork'!P316</f>
        <v>0</v>
      </c>
      <c r="R74" s="917">
        <f>'8.03 DistributionNetwork'!Q316</f>
        <v>0</v>
      </c>
      <c r="S74" s="917">
        <f>'8.03 DistributionNetwork'!R316</f>
        <v>0</v>
      </c>
    </row>
    <row r="75" spans="2:19">
      <c r="D75" s="15" t="s">
        <v>1864</v>
      </c>
      <c r="E75" s="11" t="s">
        <v>1814</v>
      </c>
      <c r="F75" s="11" t="s">
        <v>1863</v>
      </c>
      <c r="G75" s="20" t="s">
        <v>1646</v>
      </c>
      <c r="H75" s="7" t="s">
        <v>1863</v>
      </c>
      <c r="I75" s="11" t="s">
        <v>1865</v>
      </c>
      <c r="J75" s="7" t="s">
        <v>1866</v>
      </c>
      <c r="K75" s="7"/>
      <c r="L75" s="21" t="s">
        <v>197</v>
      </c>
      <c r="M75" s="23" t="s">
        <v>1846</v>
      </c>
      <c r="N75" s="15" t="s">
        <v>198</v>
      </c>
      <c r="O75" s="917">
        <f>'8.03 DistributionNetwork'!N338</f>
        <v>0</v>
      </c>
      <c r="P75" s="917">
        <f>'8.03 DistributionNetwork'!O338</f>
        <v>0</v>
      </c>
      <c r="Q75" s="917">
        <f>'8.03 DistributionNetwork'!P338</f>
        <v>0</v>
      </c>
      <c r="R75" s="917">
        <f>'8.03 DistributionNetwork'!Q338</f>
        <v>0</v>
      </c>
      <c r="S75" s="917">
        <f>'8.03 DistributionNetwork'!R338</f>
        <v>0</v>
      </c>
    </row>
    <row r="76" spans="2:19">
      <c r="D76" s="15" t="s">
        <v>1867</v>
      </c>
      <c r="E76" s="11" t="s">
        <v>1814</v>
      </c>
      <c r="F76" s="11" t="s">
        <v>1863</v>
      </c>
      <c r="G76" s="20" t="s">
        <v>1646</v>
      </c>
      <c r="H76" s="7" t="s">
        <v>1863</v>
      </c>
      <c r="I76" s="11" t="s">
        <v>1865</v>
      </c>
      <c r="J76" s="7" t="s">
        <v>1868</v>
      </c>
      <c r="K76" s="7"/>
      <c r="L76" s="21" t="s">
        <v>197</v>
      </c>
      <c r="M76" s="23" t="s">
        <v>1846</v>
      </c>
      <c r="N76" s="15" t="s">
        <v>198</v>
      </c>
      <c r="O76" s="917">
        <f>'8.03 DistributionNetwork'!N327</f>
        <v>0</v>
      </c>
      <c r="P76" s="917">
        <f>'8.03 DistributionNetwork'!O327</f>
        <v>0</v>
      </c>
      <c r="Q76" s="917">
        <f>'8.03 DistributionNetwork'!P327</f>
        <v>0</v>
      </c>
      <c r="R76" s="917">
        <f>'8.03 DistributionNetwork'!Q327</f>
        <v>0</v>
      </c>
      <c r="S76" s="917">
        <f>'8.03 DistributionNetwork'!R327</f>
        <v>0</v>
      </c>
    </row>
    <row r="77" spans="2:19" s="12" customFormat="1" ht="13.9">
      <c r="B77" s="13"/>
      <c r="C77" s="13"/>
      <c r="D77" s="394" t="s">
        <v>1821</v>
      </c>
      <c r="E77" s="11"/>
      <c r="F77" s="7"/>
      <c r="G77" s="15"/>
      <c r="H77" s="7"/>
      <c r="I77" s="392"/>
      <c r="J77" s="7"/>
      <c r="K77" s="7"/>
      <c r="L77" s="13"/>
      <c r="M77" s="13"/>
      <c r="N77" s="15"/>
      <c r="O77" s="117">
        <f>SUM(O73:O76)</f>
        <v>0</v>
      </c>
      <c r="P77" s="117">
        <f t="shared" ref="P77:S77" si="4">SUM(P73:P76)</f>
        <v>0</v>
      </c>
      <c r="Q77" s="117">
        <f t="shared" si="4"/>
        <v>0</v>
      </c>
      <c r="R77" s="117">
        <f t="shared" si="4"/>
        <v>0</v>
      </c>
      <c r="S77" s="117">
        <f t="shared" si="4"/>
        <v>0</v>
      </c>
    </row>
    <row r="79" spans="2:19" s="27" customFormat="1" ht="17.649999999999999">
      <c r="B79" s="28" t="s">
        <v>1869</v>
      </c>
    </row>
    <row r="81" spans="2:37">
      <c r="D81" s="89" t="s">
        <v>1870</v>
      </c>
      <c r="E81" s="11" t="s">
        <v>1814</v>
      </c>
      <c r="G81" s="20" t="s">
        <v>195</v>
      </c>
      <c r="I81" s="89" t="s">
        <v>1870</v>
      </c>
      <c r="J81" s="7"/>
      <c r="K81" s="7"/>
      <c r="L81" s="21" t="s">
        <v>197</v>
      </c>
      <c r="M81" s="23" t="s">
        <v>1846</v>
      </c>
      <c r="N81" s="7" t="s">
        <v>198</v>
      </c>
      <c r="O81" s="917">
        <f>'8.03 DistributionNetwork'!N343</f>
        <v>0</v>
      </c>
      <c r="P81" s="917">
        <f>'8.03 DistributionNetwork'!O343</f>
        <v>0</v>
      </c>
      <c r="Q81" s="917">
        <f>'8.03 DistributionNetwork'!P343</f>
        <v>0</v>
      </c>
      <c r="R81" s="917">
        <f>'8.03 DistributionNetwork'!Q343</f>
        <v>0</v>
      </c>
      <c r="S81" s="917">
        <f>'8.03 DistributionNetwork'!R343</f>
        <v>0</v>
      </c>
      <c r="T81" s="917">
        <f>'8.03 DistributionNetwork'!S343</f>
        <v>0</v>
      </c>
      <c r="U81" s="917">
        <f>'8.03 DistributionNetwork'!T343</f>
        <v>0</v>
      </c>
      <c r="V81" s="917">
        <f>'8.03 DistributionNetwork'!U343</f>
        <v>0</v>
      </c>
      <c r="W81" s="917">
        <f>'8.03 DistributionNetwork'!V343</f>
        <v>0</v>
      </c>
      <c r="X81" s="917">
        <f>'8.03 DistributionNetwork'!W343</f>
        <v>0</v>
      </c>
      <c r="Y81" s="917">
        <f>'8.03 DistributionNetwork'!X343</f>
        <v>0</v>
      </c>
      <c r="Z81" s="917">
        <f>'8.03 DistributionNetwork'!Y343</f>
        <v>0</v>
      </c>
      <c r="AA81" s="917">
        <f>'8.03 DistributionNetwork'!Z343</f>
        <v>0</v>
      </c>
      <c r="AB81" s="917">
        <f>'8.03 DistributionNetwork'!AA343</f>
        <v>0</v>
      </c>
      <c r="AC81" s="917">
        <f>'8.03 DistributionNetwork'!AB343</f>
        <v>0</v>
      </c>
      <c r="AD81" s="917">
        <f>'8.03 DistributionNetwork'!AC343</f>
        <v>0</v>
      </c>
      <c r="AE81" s="917">
        <f>'8.03 DistributionNetwork'!AD343</f>
        <v>0</v>
      </c>
      <c r="AF81" s="917">
        <f>'8.03 DistributionNetwork'!AE343</f>
        <v>0</v>
      </c>
      <c r="AG81" s="917">
        <f>'8.03 DistributionNetwork'!AF343</f>
        <v>0</v>
      </c>
      <c r="AH81" s="917">
        <f>'8.03 DistributionNetwork'!AG343</f>
        <v>0</v>
      </c>
      <c r="AI81" s="917">
        <f>'8.03 DistributionNetwork'!AH343</f>
        <v>0</v>
      </c>
      <c r="AJ81" s="917">
        <f>'8.03 DistributionNetwork'!AI343</f>
        <v>0</v>
      </c>
      <c r="AK81" s="917">
        <f>'8.03 DistributionNetwork'!AJ343</f>
        <v>0</v>
      </c>
    </row>
    <row r="82" spans="2:37">
      <c r="D82" s="89" t="s">
        <v>222</v>
      </c>
      <c r="E82" s="11" t="s">
        <v>1814</v>
      </c>
      <c r="G82" s="20" t="s">
        <v>195</v>
      </c>
      <c r="H82" s="7"/>
      <c r="I82" s="89" t="s">
        <v>222</v>
      </c>
      <c r="J82" s="7"/>
      <c r="K82" s="7"/>
      <c r="L82" s="21" t="s">
        <v>197</v>
      </c>
      <c r="M82" s="23" t="s">
        <v>1846</v>
      </c>
      <c r="N82" s="7" t="s">
        <v>198</v>
      </c>
      <c r="O82" s="917">
        <f>'8.03 DistributionNetwork'!N344</f>
        <v>0</v>
      </c>
      <c r="P82" s="917">
        <f>'8.03 DistributionNetwork'!O344</f>
        <v>0</v>
      </c>
      <c r="Q82" s="917">
        <f>'8.03 DistributionNetwork'!P344</f>
        <v>0</v>
      </c>
      <c r="R82" s="917">
        <f>'8.03 DistributionNetwork'!Q344</f>
        <v>0</v>
      </c>
      <c r="S82" s="917">
        <f>'8.03 DistributionNetwork'!R344</f>
        <v>0</v>
      </c>
      <c r="T82" s="917">
        <f>'8.03 DistributionNetwork'!S344</f>
        <v>0</v>
      </c>
      <c r="U82" s="917">
        <f>'8.03 DistributionNetwork'!T344</f>
        <v>0</v>
      </c>
      <c r="V82" s="917">
        <f>'8.03 DistributionNetwork'!U344</f>
        <v>0</v>
      </c>
      <c r="W82" s="917">
        <f>'8.03 DistributionNetwork'!V344</f>
        <v>0</v>
      </c>
      <c r="X82" s="917">
        <f>'8.03 DistributionNetwork'!W344</f>
        <v>0</v>
      </c>
      <c r="Y82" s="917">
        <f>'8.03 DistributionNetwork'!X344</f>
        <v>0</v>
      </c>
      <c r="Z82" s="917">
        <f>'8.03 DistributionNetwork'!Y344</f>
        <v>0</v>
      </c>
      <c r="AA82" s="917">
        <f>'8.03 DistributionNetwork'!Z344</f>
        <v>0</v>
      </c>
      <c r="AB82" s="917">
        <f>'8.03 DistributionNetwork'!AA344</f>
        <v>0</v>
      </c>
      <c r="AC82" s="917">
        <f>'8.03 DistributionNetwork'!AB344</f>
        <v>0</v>
      </c>
      <c r="AD82" s="917">
        <f>'8.03 DistributionNetwork'!AC344</f>
        <v>0</v>
      </c>
      <c r="AE82" s="917">
        <f>'8.03 DistributionNetwork'!AD344</f>
        <v>0</v>
      </c>
      <c r="AF82" s="917">
        <f>'8.03 DistributionNetwork'!AE344</f>
        <v>0</v>
      </c>
      <c r="AG82" s="917">
        <f>'8.03 DistributionNetwork'!AF344</f>
        <v>0</v>
      </c>
      <c r="AH82" s="917">
        <f>'8.03 DistributionNetwork'!AG344</f>
        <v>0</v>
      </c>
      <c r="AI82" s="917">
        <f>'8.03 DistributionNetwork'!AH344</f>
        <v>0</v>
      </c>
      <c r="AJ82" s="917">
        <f>'8.03 DistributionNetwork'!AI344</f>
        <v>0</v>
      </c>
      <c r="AK82" s="917">
        <f>'8.03 DistributionNetwork'!AJ344</f>
        <v>0</v>
      </c>
    </row>
    <row r="83" spans="2:37">
      <c r="D83" s="89" t="s">
        <v>1871</v>
      </c>
      <c r="E83" s="11" t="s">
        <v>1814</v>
      </c>
      <c r="G83" s="20" t="s">
        <v>195</v>
      </c>
      <c r="H83" s="7"/>
      <c r="I83" s="89" t="s">
        <v>1871</v>
      </c>
      <c r="J83" s="7"/>
      <c r="K83" s="7"/>
      <c r="L83" s="21" t="s">
        <v>197</v>
      </c>
      <c r="M83" s="23" t="s">
        <v>1846</v>
      </c>
      <c r="N83" s="15" t="s">
        <v>198</v>
      </c>
      <c r="O83" s="917">
        <f>'8.03 DistributionNetwork'!N345</f>
        <v>0</v>
      </c>
      <c r="P83" s="917">
        <f>'8.03 DistributionNetwork'!O345</f>
        <v>0</v>
      </c>
      <c r="Q83" s="917">
        <f>'8.03 DistributionNetwork'!P345</f>
        <v>0</v>
      </c>
      <c r="R83" s="917">
        <f>'8.03 DistributionNetwork'!Q345</f>
        <v>0</v>
      </c>
      <c r="S83" s="917">
        <f>'8.03 DistributionNetwork'!R345</f>
        <v>0</v>
      </c>
      <c r="T83" s="917">
        <f>'8.03 DistributionNetwork'!S345</f>
        <v>0</v>
      </c>
      <c r="U83" s="917">
        <f>'8.03 DistributionNetwork'!T345</f>
        <v>0</v>
      </c>
      <c r="V83" s="917">
        <f>'8.03 DistributionNetwork'!U345</f>
        <v>0</v>
      </c>
      <c r="W83" s="917">
        <f>'8.03 DistributionNetwork'!V345</f>
        <v>0</v>
      </c>
      <c r="X83" s="917">
        <f>'8.03 DistributionNetwork'!W345</f>
        <v>0</v>
      </c>
      <c r="Y83" s="917">
        <f>'8.03 DistributionNetwork'!X345</f>
        <v>0</v>
      </c>
      <c r="Z83" s="917">
        <f>'8.03 DistributionNetwork'!Y345</f>
        <v>0</v>
      </c>
      <c r="AA83" s="917">
        <f>'8.03 DistributionNetwork'!Z345</f>
        <v>0</v>
      </c>
      <c r="AB83" s="917">
        <f>'8.03 DistributionNetwork'!AA345</f>
        <v>0</v>
      </c>
      <c r="AC83" s="917">
        <f>'8.03 DistributionNetwork'!AB345</f>
        <v>0</v>
      </c>
      <c r="AD83" s="917">
        <f>'8.03 DistributionNetwork'!AC345</f>
        <v>0</v>
      </c>
      <c r="AE83" s="917">
        <f>'8.03 DistributionNetwork'!AD345</f>
        <v>0</v>
      </c>
      <c r="AF83" s="917">
        <f>'8.03 DistributionNetwork'!AE345</f>
        <v>0</v>
      </c>
      <c r="AG83" s="917">
        <f>'8.03 DistributionNetwork'!AF345</f>
        <v>0</v>
      </c>
      <c r="AH83" s="917">
        <f>'8.03 DistributionNetwork'!AG345</f>
        <v>0</v>
      </c>
      <c r="AI83" s="917">
        <f>'8.03 DistributionNetwork'!AH345</f>
        <v>0</v>
      </c>
      <c r="AJ83" s="917">
        <f>'8.03 DistributionNetwork'!AI345</f>
        <v>0</v>
      </c>
      <c r="AK83" s="917">
        <f>'8.03 DistributionNetwork'!AJ345</f>
        <v>0</v>
      </c>
    </row>
    <row r="84" spans="2:37">
      <c r="D84" s="89" t="s">
        <v>217</v>
      </c>
      <c r="E84" s="11" t="s">
        <v>1814</v>
      </c>
      <c r="G84" s="20" t="s">
        <v>195</v>
      </c>
      <c r="H84" s="7"/>
      <c r="I84" s="89" t="s">
        <v>217</v>
      </c>
      <c r="J84" s="7"/>
      <c r="K84" s="7"/>
      <c r="L84" s="21" t="s">
        <v>197</v>
      </c>
      <c r="M84" s="23" t="s">
        <v>1846</v>
      </c>
      <c r="N84" s="15" t="s">
        <v>198</v>
      </c>
      <c r="O84" s="917">
        <f>'8.03 DistributionNetwork'!N346</f>
        <v>0</v>
      </c>
      <c r="P84" s="917">
        <f>'8.03 DistributionNetwork'!O346</f>
        <v>0</v>
      </c>
      <c r="Q84" s="917">
        <f>'8.03 DistributionNetwork'!P346</f>
        <v>0</v>
      </c>
      <c r="R84" s="917">
        <f>'8.03 DistributionNetwork'!Q346</f>
        <v>0</v>
      </c>
      <c r="S84" s="917">
        <f>'8.03 DistributionNetwork'!R346</f>
        <v>0</v>
      </c>
      <c r="T84" s="917">
        <f>'8.03 DistributionNetwork'!S346</f>
        <v>0</v>
      </c>
      <c r="U84" s="917">
        <f>'8.03 DistributionNetwork'!T346</f>
        <v>0</v>
      </c>
      <c r="V84" s="917">
        <f>'8.03 DistributionNetwork'!U346</f>
        <v>0</v>
      </c>
      <c r="W84" s="917">
        <f>'8.03 DistributionNetwork'!V346</f>
        <v>0</v>
      </c>
      <c r="X84" s="917">
        <f>'8.03 DistributionNetwork'!W346</f>
        <v>0</v>
      </c>
      <c r="Y84" s="917">
        <f>'8.03 DistributionNetwork'!X346</f>
        <v>0</v>
      </c>
      <c r="Z84" s="917">
        <f>'8.03 DistributionNetwork'!Y346</f>
        <v>0</v>
      </c>
      <c r="AA84" s="917">
        <f>'8.03 DistributionNetwork'!Z346</f>
        <v>0</v>
      </c>
      <c r="AB84" s="917">
        <f>'8.03 DistributionNetwork'!AA346</f>
        <v>0</v>
      </c>
      <c r="AC84" s="917">
        <f>'8.03 DistributionNetwork'!AB346</f>
        <v>0</v>
      </c>
      <c r="AD84" s="917">
        <f>'8.03 DistributionNetwork'!AC346</f>
        <v>0</v>
      </c>
      <c r="AE84" s="917">
        <f>'8.03 DistributionNetwork'!AD346</f>
        <v>0</v>
      </c>
      <c r="AF84" s="917">
        <f>'8.03 DistributionNetwork'!AE346</f>
        <v>0</v>
      </c>
      <c r="AG84" s="917">
        <f>'8.03 DistributionNetwork'!AF346</f>
        <v>0</v>
      </c>
      <c r="AH84" s="917">
        <f>'8.03 DistributionNetwork'!AG346</f>
        <v>0</v>
      </c>
      <c r="AI84" s="917">
        <f>'8.03 DistributionNetwork'!AH346</f>
        <v>0</v>
      </c>
      <c r="AJ84" s="917">
        <f>'8.03 DistributionNetwork'!AI346</f>
        <v>0</v>
      </c>
      <c r="AK84" s="917">
        <f>'8.03 DistributionNetwork'!AJ346</f>
        <v>0</v>
      </c>
    </row>
    <row r="85" spans="2:37" s="12" customFormat="1" ht="13.9">
      <c r="B85" s="13"/>
      <c r="C85" s="13"/>
      <c r="D85" s="394" t="s">
        <v>1821</v>
      </c>
      <c r="E85" s="11"/>
      <c r="F85" s="7"/>
      <c r="G85" s="15"/>
      <c r="H85" s="7"/>
      <c r="I85" s="392"/>
      <c r="J85" s="7"/>
      <c r="K85" s="7"/>
      <c r="L85" s="13"/>
      <c r="M85" s="13"/>
      <c r="N85" s="15"/>
      <c r="O85" s="117">
        <f>SUM(O81:O84)</f>
        <v>0</v>
      </c>
      <c r="P85" s="117">
        <f t="shared" ref="P85" si="5">SUM(P81:P84)</f>
        <v>0</v>
      </c>
      <c r="Q85" s="117">
        <f t="shared" ref="Q85" si="6">SUM(Q81:Q84)</f>
        <v>0</v>
      </c>
      <c r="R85" s="117">
        <f t="shared" ref="R85" si="7">SUM(R81:R84)</f>
        <v>0</v>
      </c>
      <c r="S85" s="117">
        <f t="shared" ref="S85" si="8">SUM(S81:S84)</f>
        <v>0</v>
      </c>
      <c r="T85" s="15"/>
      <c r="U85" s="14"/>
      <c r="V85" s="14"/>
      <c r="W85" s="14"/>
      <c r="Y85" s="13"/>
      <c r="Z85" s="14"/>
      <c r="AA85" s="15"/>
      <c r="AB85" s="15"/>
      <c r="AC85" s="15"/>
      <c r="AD85" s="15"/>
      <c r="AE85" s="15"/>
      <c r="AF85" s="15"/>
      <c r="AG85" s="15"/>
      <c r="AH85" s="15"/>
      <c r="AI85" s="14"/>
      <c r="AJ85" s="14"/>
      <c r="AK85" s="14"/>
    </row>
    <row r="87" spans="2:37" s="27" customFormat="1" ht="17.649999999999999">
      <c r="B87" s="28" t="s">
        <v>1872</v>
      </c>
    </row>
    <row r="89" spans="2:37" ht="15">
      <c r="B89" s="8"/>
      <c r="C89" s="8"/>
      <c r="D89" s="89" t="s">
        <v>1873</v>
      </c>
      <c r="E89" s="11" t="s">
        <v>1814</v>
      </c>
      <c r="G89" s="20" t="s">
        <v>1874</v>
      </c>
      <c r="H89" s="89"/>
      <c r="I89" s="89" t="s">
        <v>1873</v>
      </c>
      <c r="J89" s="7"/>
      <c r="K89" s="7"/>
      <c r="L89" s="21" t="s">
        <v>197</v>
      </c>
      <c r="M89" s="23" t="s">
        <v>1846</v>
      </c>
      <c r="N89" s="7" t="s">
        <v>198</v>
      </c>
      <c r="O89" s="917">
        <f>'6.12 Risers'!N162</f>
        <v>0</v>
      </c>
      <c r="P89" s="917">
        <f>'6.12 Risers'!O162</f>
        <v>0</v>
      </c>
      <c r="Q89" s="917">
        <f>'6.12 Risers'!P162</f>
        <v>0</v>
      </c>
      <c r="R89" s="917">
        <f>'6.12 Risers'!Q162</f>
        <v>0</v>
      </c>
      <c r="S89" s="917">
        <f>'6.12 Risers'!R162</f>
        <v>0</v>
      </c>
      <c r="T89" s="10"/>
      <c r="U89" s="10"/>
      <c r="V89" s="10"/>
      <c r="W89" s="10"/>
      <c r="X89" s="10"/>
      <c r="Y89" s="7"/>
      <c r="Z89" s="7"/>
      <c r="AA89" s="7"/>
      <c r="AB89" s="7"/>
      <c r="AC89" s="7"/>
      <c r="AD89" s="7"/>
      <c r="AE89" s="7"/>
      <c r="AF89" s="7"/>
      <c r="AG89" s="10"/>
      <c r="AH89" s="10"/>
      <c r="AI89" s="10"/>
      <c r="AJ89" s="10"/>
      <c r="AK89" s="10"/>
    </row>
    <row r="90" spans="2:37" ht="15">
      <c r="B90" s="8"/>
      <c r="C90" s="8"/>
      <c r="D90" s="89" t="s">
        <v>1875</v>
      </c>
      <c r="E90" s="11" t="s">
        <v>1814</v>
      </c>
      <c r="G90" s="11" t="s">
        <v>1874</v>
      </c>
      <c r="H90" s="89"/>
      <c r="I90" s="89" t="s">
        <v>1875</v>
      </c>
      <c r="J90" s="7"/>
      <c r="K90" s="7"/>
      <c r="L90" s="21" t="s">
        <v>197</v>
      </c>
      <c r="M90" s="23" t="s">
        <v>1846</v>
      </c>
      <c r="N90" s="7" t="s">
        <v>198</v>
      </c>
      <c r="O90" s="917">
        <f>'6.12 Risers'!N163</f>
        <v>0</v>
      </c>
      <c r="P90" s="917">
        <f>'6.12 Risers'!O163</f>
        <v>0</v>
      </c>
      <c r="Q90" s="917">
        <f>'6.12 Risers'!P163</f>
        <v>0</v>
      </c>
      <c r="R90" s="917">
        <f>'6.12 Risers'!Q163</f>
        <v>0</v>
      </c>
      <c r="S90" s="917">
        <f>'6.12 Risers'!R163</f>
        <v>0</v>
      </c>
      <c r="T90" s="10"/>
      <c r="U90" s="10"/>
      <c r="V90" s="10"/>
      <c r="W90" s="10"/>
      <c r="X90" s="10"/>
      <c r="Y90" s="7"/>
      <c r="Z90" s="7"/>
      <c r="AA90" s="7"/>
      <c r="AB90" s="7"/>
      <c r="AC90" s="7"/>
      <c r="AD90" s="7"/>
      <c r="AE90" s="7"/>
      <c r="AF90" s="7"/>
      <c r="AG90" s="10"/>
      <c r="AH90" s="10"/>
      <c r="AI90" s="10"/>
      <c r="AJ90" s="10"/>
      <c r="AK90" s="10"/>
    </row>
    <row r="91" spans="2:37" ht="15">
      <c r="B91" s="8"/>
      <c r="C91" s="8"/>
      <c r="D91" s="89" t="s">
        <v>1876</v>
      </c>
      <c r="E91" s="11" t="s">
        <v>1814</v>
      </c>
      <c r="G91" s="11" t="s">
        <v>1874</v>
      </c>
      <c r="H91" s="89"/>
      <c r="I91" s="89" t="s">
        <v>1876</v>
      </c>
      <c r="J91" s="7"/>
      <c r="K91" s="7"/>
      <c r="L91" s="21" t="s">
        <v>197</v>
      </c>
      <c r="M91" s="23" t="s">
        <v>1846</v>
      </c>
      <c r="N91" s="15" t="s">
        <v>198</v>
      </c>
      <c r="O91" s="917">
        <f>'6.12 Risers'!N164</f>
        <v>0</v>
      </c>
      <c r="P91" s="917">
        <f>'6.12 Risers'!O164</f>
        <v>0</v>
      </c>
      <c r="Q91" s="917">
        <f>'6.12 Risers'!P164</f>
        <v>0</v>
      </c>
      <c r="R91" s="917">
        <f>'6.12 Risers'!Q164</f>
        <v>0</v>
      </c>
      <c r="S91" s="917">
        <f>'6.12 Risers'!R164</f>
        <v>0</v>
      </c>
      <c r="T91" s="10"/>
      <c r="U91" s="10"/>
      <c r="V91" s="10"/>
      <c r="W91" s="10"/>
      <c r="X91" s="10"/>
      <c r="Y91" s="7"/>
      <c r="Z91" s="7"/>
      <c r="AA91" s="7"/>
      <c r="AB91" s="7"/>
      <c r="AC91" s="7"/>
      <c r="AD91" s="7"/>
      <c r="AE91" s="7"/>
      <c r="AF91" s="7"/>
      <c r="AG91" s="10"/>
      <c r="AH91" s="10"/>
      <c r="AI91" s="10"/>
      <c r="AJ91" s="10"/>
      <c r="AK91" s="10"/>
    </row>
    <row r="92" spans="2:37" s="12" customFormat="1" ht="13.9">
      <c r="B92" s="13"/>
      <c r="C92" s="13"/>
      <c r="D92" s="394" t="s">
        <v>1821</v>
      </c>
      <c r="E92" s="11"/>
      <c r="F92" s="7"/>
      <c r="G92" s="15"/>
      <c r="H92" s="7"/>
      <c r="I92" s="392"/>
      <c r="J92" s="7"/>
      <c r="K92" s="7"/>
      <c r="L92" s="13"/>
      <c r="M92" s="13"/>
      <c r="N92" s="15"/>
      <c r="O92" s="117">
        <f>SUM(O89:O91)</f>
        <v>0</v>
      </c>
      <c r="P92" s="117">
        <f t="shared" ref="P92:S92" si="9">SUM(P89:P91)</f>
        <v>0</v>
      </c>
      <c r="Q92" s="117">
        <f t="shared" si="9"/>
        <v>0</v>
      </c>
      <c r="R92" s="117">
        <f t="shared" si="9"/>
        <v>0</v>
      </c>
      <c r="S92" s="117">
        <f t="shared" si="9"/>
        <v>0</v>
      </c>
      <c r="T92" s="15"/>
      <c r="U92" s="14"/>
      <c r="V92" s="14"/>
      <c r="W92" s="14"/>
      <c r="Y92" s="13"/>
      <c r="Z92" s="14"/>
      <c r="AA92" s="15"/>
      <c r="AB92" s="15"/>
      <c r="AC92" s="15"/>
      <c r="AD92" s="15"/>
      <c r="AE92" s="15"/>
      <c r="AF92" s="15"/>
      <c r="AG92" s="15"/>
      <c r="AH92" s="15"/>
      <c r="AI92" s="14"/>
      <c r="AJ92" s="14"/>
      <c r="AK92" s="14"/>
    </row>
    <row r="93" spans="2:37" s="12" customFormat="1">
      <c r="E93" s="11"/>
      <c r="F93" s="11"/>
      <c r="G93" s="11"/>
      <c r="H93" s="11"/>
      <c r="I93" s="11"/>
      <c r="J93" s="7"/>
      <c r="K93" s="7"/>
      <c r="L93" s="22"/>
      <c r="M93" s="22"/>
      <c r="N93" s="15"/>
      <c r="Q93" s="13"/>
      <c r="R93" s="14"/>
      <c r="S93" s="15"/>
      <c r="T93" s="15"/>
      <c r="U93" s="14"/>
      <c r="V93" s="14"/>
      <c r="W93" s="14"/>
      <c r="Y93" s="13"/>
      <c r="Z93" s="14"/>
      <c r="AA93" s="15"/>
      <c r="AB93" s="15"/>
      <c r="AC93" s="15"/>
      <c r="AD93" s="15"/>
      <c r="AE93" s="15"/>
      <c r="AF93" s="15"/>
      <c r="AG93" s="15"/>
      <c r="AH93" s="15"/>
      <c r="AI93" s="14"/>
      <c r="AJ93" s="14"/>
      <c r="AK93" s="14"/>
    </row>
    <row r="94" spans="2:37" s="27" customFormat="1" ht="17.649999999999999">
      <c r="B94"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772E-7B0E-4676-A4BE-7482DB567376}">
  <sheetPr codeName="Sheet9">
    <tabColor theme="4"/>
    <pageSetUpPr autoPageBreaks="0"/>
  </sheetPr>
  <dimension ref="A1:M30"/>
  <sheetViews>
    <sheetView zoomScale="55" zoomScaleNormal="55" workbookViewId="0">
      <selection activeCell="M13" sqref="M13"/>
    </sheetView>
  </sheetViews>
  <sheetFormatPr defaultColWidth="14" defaultRowHeight="13.5"/>
  <cols>
    <col min="1" max="1" width="12.5703125" style="11" customWidth="1"/>
    <col min="2" max="3" width="1.42578125" style="11" customWidth="1"/>
    <col min="4" max="5" width="23.42578125" style="11" bestFit="1" customWidth="1"/>
    <col min="6" max="7" width="31.5703125" style="11" bestFit="1" customWidth="1"/>
    <col min="8" max="8" width="9.5703125" style="11" bestFit="1" customWidth="1"/>
    <col min="9" max="13" width="18.42578125" style="744" customWidth="1"/>
    <col min="14" max="31" width="18.42578125" style="11" customWidth="1"/>
    <col min="32" max="36" width="14" style="11"/>
    <col min="37" max="54" width="18.42578125" style="11" customWidth="1"/>
    <col min="55" max="16384" width="14" style="11"/>
  </cols>
  <sheetData>
    <row r="1" spans="1:13" s="2" customFormat="1" ht="25.15">
      <c r="A1" s="1" t="s">
        <v>1619</v>
      </c>
      <c r="B1" s="3"/>
      <c r="I1" s="757"/>
      <c r="J1" s="757"/>
      <c r="K1" s="756"/>
      <c r="L1" s="757"/>
      <c r="M1" s="757"/>
    </row>
    <row r="2" spans="1:13" s="2" customFormat="1" ht="25.15">
      <c r="A2" s="4" t="str">
        <f>Cover!$E$13</f>
        <v>Master</v>
      </c>
      <c r="B2" s="3"/>
      <c r="I2" s="757"/>
      <c r="J2" s="757"/>
      <c r="K2" s="757"/>
      <c r="L2" s="757"/>
      <c r="M2" s="757"/>
    </row>
    <row r="3" spans="1:13" s="2" customFormat="1" ht="25.15">
      <c r="A3" s="4">
        <f>Cover!$E$15</f>
        <v>2026</v>
      </c>
      <c r="B3" s="4"/>
      <c r="C3" s="4"/>
      <c r="D3" s="4"/>
      <c r="I3" s="757"/>
      <c r="J3" s="757"/>
      <c r="K3" s="757"/>
      <c r="L3" s="757"/>
      <c r="M3" s="757"/>
    </row>
    <row r="4" spans="1:13" s="5" customFormat="1" ht="25.5" thickBot="1">
      <c r="A4" s="1305" t="s">
        <v>1877</v>
      </c>
      <c r="B4" s="6"/>
      <c r="I4" s="758"/>
      <c r="J4" s="758"/>
      <c r="K4" s="758"/>
      <c r="L4" s="758"/>
      <c r="M4" s="758"/>
    </row>
    <row r="5" spans="1:13" s="273" customFormat="1" ht="15">
      <c r="B5" s="274"/>
      <c r="C5" s="274"/>
      <c r="D5" s="9"/>
      <c r="E5" s="9"/>
      <c r="F5" s="9"/>
      <c r="G5" s="9"/>
      <c r="I5" s="763" t="s">
        <v>2</v>
      </c>
      <c r="J5" s="764"/>
      <c r="K5" s="764"/>
      <c r="L5" s="764"/>
      <c r="M5" s="765"/>
    </row>
    <row r="6" spans="1:13" s="273" customFormat="1" ht="15">
      <c r="B6" s="274"/>
      <c r="C6" s="274"/>
      <c r="D6" s="36" t="s">
        <v>165</v>
      </c>
      <c r="E6" s="36" t="s">
        <v>166</v>
      </c>
      <c r="F6" s="36" t="s">
        <v>1878</v>
      </c>
      <c r="G6" s="36" t="s">
        <v>1879</v>
      </c>
      <c r="H6" s="280" t="s">
        <v>176</v>
      </c>
      <c r="I6" s="281">
        <v>2022</v>
      </c>
      <c r="J6" s="282">
        <v>2023</v>
      </c>
      <c r="K6" s="282">
        <v>2024</v>
      </c>
      <c r="L6" s="282">
        <v>2025</v>
      </c>
      <c r="M6" s="283">
        <v>2026</v>
      </c>
    </row>
    <row r="7" spans="1:13" s="273" customFormat="1">
      <c r="A7" s="11"/>
      <c r="B7" s="11"/>
      <c r="C7" s="11"/>
      <c r="D7" s="11"/>
      <c r="E7" s="11"/>
      <c r="F7" s="11"/>
      <c r="G7" s="11"/>
      <c r="H7" s="11"/>
      <c r="I7" s="744"/>
      <c r="J7" s="744"/>
      <c r="K7" s="744"/>
      <c r="L7" s="744"/>
      <c r="M7" s="744"/>
    </row>
    <row r="8" spans="1:13" s="273" customFormat="1" ht="17.649999999999999">
      <c r="A8" s="27"/>
      <c r="B8" s="28" t="s">
        <v>1880</v>
      </c>
      <c r="C8" s="27"/>
      <c r="D8" s="27"/>
      <c r="E8" s="27"/>
      <c r="F8" s="27"/>
      <c r="G8" s="27"/>
      <c r="H8" s="27"/>
      <c r="I8" s="745"/>
      <c r="J8" s="745"/>
      <c r="K8" s="745"/>
      <c r="L8" s="745"/>
      <c r="M8" s="745"/>
    </row>
    <row r="9" spans="1:13" s="273" customFormat="1">
      <c r="A9" s="284"/>
      <c r="B9" s="284"/>
      <c r="C9" s="284"/>
      <c r="D9" s="284"/>
      <c r="E9" s="284"/>
      <c r="F9" s="284"/>
      <c r="G9" s="284"/>
      <c r="H9" s="286"/>
      <c r="I9" s="766"/>
      <c r="J9" s="766"/>
      <c r="K9" s="747"/>
      <c r="L9" s="285"/>
      <c r="M9" s="285"/>
    </row>
    <row r="10" spans="1:13" s="273" customFormat="1" ht="13.9">
      <c r="A10" s="284"/>
      <c r="B10" s="284"/>
      <c r="C10" s="34" t="s">
        <v>1881</v>
      </c>
      <c r="D10" s="34"/>
      <c r="E10" s="33"/>
      <c r="F10" s="33"/>
      <c r="G10" s="33"/>
      <c r="H10" s="33"/>
      <c r="I10" s="748"/>
      <c r="J10" s="748"/>
      <c r="K10" s="748"/>
      <c r="L10" s="748"/>
      <c r="M10" s="748"/>
    </row>
    <row r="11" spans="1:13" s="273" customFormat="1">
      <c r="A11" s="284"/>
      <c r="B11" s="284"/>
      <c r="C11" s="284"/>
      <c r="D11" s="284"/>
      <c r="E11" s="284"/>
      <c r="F11" s="284"/>
      <c r="G11" s="284"/>
      <c r="H11" s="286"/>
      <c r="I11" s="766"/>
      <c r="J11" s="766"/>
      <c r="K11" s="747"/>
      <c r="L11" s="285"/>
      <c r="M11" s="285"/>
    </row>
    <row r="12" spans="1:13" s="273" customFormat="1">
      <c r="A12" s="11"/>
      <c r="B12" s="11"/>
      <c r="C12" s="11"/>
      <c r="D12" s="20"/>
      <c r="E12" s="11"/>
      <c r="F12" s="20" t="s">
        <v>1882</v>
      </c>
      <c r="G12" s="11" t="s">
        <v>1883</v>
      </c>
      <c r="H12" s="273" t="s">
        <v>1884</v>
      </c>
      <c r="I12" s="743">
        <f>'9.03 ODI_Interruption'!I19</f>
        <v>0</v>
      </c>
      <c r="J12" s="743">
        <f>'9.03 ODI_Interruption'!J19</f>
        <v>0</v>
      </c>
      <c r="K12" s="743">
        <f>'9.03 ODI_Interruption'!K19</f>
        <v>0</v>
      </c>
      <c r="L12" s="743">
        <f>'9.03 ODI_Interruption'!L19</f>
        <v>0</v>
      </c>
      <c r="M12" s="743">
        <f>'9.03 ODI_Interruption'!M19</f>
        <v>0</v>
      </c>
    </row>
    <row r="13" spans="1:13" s="273" customFormat="1">
      <c r="A13" s="11"/>
      <c r="B13" s="11"/>
      <c r="C13" s="11"/>
      <c r="D13" s="20"/>
      <c r="E13" s="11"/>
      <c r="F13" s="20" t="s">
        <v>1885</v>
      </c>
      <c r="G13" s="11" t="s">
        <v>1883</v>
      </c>
      <c r="H13" s="273" t="s">
        <v>1884</v>
      </c>
      <c r="I13" s="743">
        <f>'9.03 ODI_Interruption'!I39</f>
        <v>0</v>
      </c>
      <c r="J13" s="743">
        <f>'9.03 ODI_Interruption'!J39</f>
        <v>0</v>
      </c>
      <c r="K13" s="743">
        <f>'9.03 ODI_Interruption'!K39</f>
        <v>0</v>
      </c>
      <c r="L13" s="743">
        <f>'9.03 ODI_Interruption'!L39</f>
        <v>0</v>
      </c>
      <c r="M13" s="743">
        <f>'9.03 ODI_Interruption'!M39</f>
        <v>0</v>
      </c>
    </row>
    <row r="14" spans="1:13" s="273" customFormat="1">
      <c r="A14" s="11"/>
      <c r="B14" s="11"/>
      <c r="C14" s="11"/>
      <c r="D14" s="20"/>
      <c r="E14" s="11"/>
      <c r="F14" s="20" t="s">
        <v>1886</v>
      </c>
      <c r="G14" s="11" t="s">
        <v>1883</v>
      </c>
      <c r="H14" s="273" t="s">
        <v>1884</v>
      </c>
      <c r="I14" s="743">
        <f>'9.03 ODI_Interruption'!I49</f>
        <v>0</v>
      </c>
      <c r="J14" s="743">
        <f>'9.03 ODI_Interruption'!J49</f>
        <v>0</v>
      </c>
      <c r="K14" s="743">
        <f>'9.03 ODI_Interruption'!K49</f>
        <v>0</v>
      </c>
      <c r="L14" s="743">
        <f>'9.03 ODI_Interruption'!L49</f>
        <v>0</v>
      </c>
      <c r="M14" s="743">
        <f>'9.03 ODI_Interruption'!M49</f>
        <v>0</v>
      </c>
    </row>
    <row r="15" spans="1:13" s="273" customFormat="1" ht="13.9">
      <c r="A15" s="11"/>
      <c r="B15" s="11"/>
      <c r="C15" s="11"/>
      <c r="D15" s="20"/>
      <c r="E15" s="11"/>
      <c r="F15" s="20" t="s">
        <v>1887</v>
      </c>
      <c r="G15" s="11" t="s">
        <v>1883</v>
      </c>
      <c r="H15" s="273" t="s">
        <v>1884</v>
      </c>
      <c r="I15" s="424">
        <f>SUM(I12:I14)</f>
        <v>0</v>
      </c>
      <c r="J15" s="424">
        <f t="shared" ref="J15:M15" si="0">SUM(J12:J14)</f>
        <v>0</v>
      </c>
      <c r="K15" s="424">
        <f t="shared" si="0"/>
        <v>0</v>
      </c>
      <c r="L15" s="424">
        <f t="shared" si="0"/>
        <v>0</v>
      </c>
      <c r="M15" s="424">
        <f t="shared" si="0"/>
        <v>0</v>
      </c>
    </row>
    <row r="17" spans="2:13" s="273" customFormat="1" ht="13.9">
      <c r="B17" s="284"/>
      <c r="C17" s="34" t="s">
        <v>1888</v>
      </c>
      <c r="D17" s="34"/>
      <c r="E17" s="33"/>
      <c r="F17" s="33"/>
      <c r="G17" s="33"/>
      <c r="H17" s="33"/>
      <c r="I17" s="748"/>
      <c r="J17" s="748"/>
      <c r="K17" s="748"/>
      <c r="L17" s="748"/>
      <c r="M17" s="748"/>
    </row>
    <row r="18" spans="2:13" s="273" customFormat="1">
      <c r="B18" s="284"/>
      <c r="C18" s="284"/>
      <c r="D18" s="284"/>
      <c r="E18" s="284"/>
      <c r="F18" s="284"/>
      <c r="G18" s="284"/>
      <c r="H18" s="286"/>
      <c r="I18" s="766"/>
      <c r="J18" s="766"/>
      <c r="K18" s="747"/>
      <c r="L18" s="285"/>
      <c r="M18" s="285"/>
    </row>
    <row r="19" spans="2:13" s="273" customFormat="1">
      <c r="B19" s="11"/>
      <c r="C19" s="11"/>
      <c r="D19" s="20"/>
      <c r="E19" s="11"/>
      <c r="F19" s="20" t="s">
        <v>1882</v>
      </c>
      <c r="G19" s="11" t="s">
        <v>1883</v>
      </c>
      <c r="H19" s="273" t="s">
        <v>1889</v>
      </c>
      <c r="I19" s="743">
        <f>'9.03 ODI_Interruption'!I25</f>
        <v>0</v>
      </c>
      <c r="J19" s="743">
        <f>'9.03 ODI_Interruption'!J25</f>
        <v>0</v>
      </c>
      <c r="K19" s="743">
        <f>'9.03 ODI_Interruption'!K25</f>
        <v>0</v>
      </c>
      <c r="L19" s="743">
        <f>'9.03 ODI_Interruption'!L25</f>
        <v>0</v>
      </c>
      <c r="M19" s="743">
        <f>'9.03 ODI_Interruption'!M25</f>
        <v>0</v>
      </c>
    </row>
    <row r="20" spans="2:13" s="273" customFormat="1">
      <c r="B20" s="11"/>
      <c r="C20" s="11"/>
      <c r="D20" s="20"/>
      <c r="E20" s="11"/>
      <c r="F20" s="20" t="s">
        <v>1885</v>
      </c>
      <c r="G20" s="11" t="s">
        <v>1883</v>
      </c>
      <c r="H20" s="273" t="s">
        <v>1889</v>
      </c>
      <c r="I20" s="743">
        <f>'9.03 ODI_Interruption'!I61</f>
        <v>0</v>
      </c>
      <c r="J20" s="743">
        <f>'9.03 ODI_Interruption'!J61</f>
        <v>0</v>
      </c>
      <c r="K20" s="743">
        <f>'9.03 ODI_Interruption'!K61</f>
        <v>0</v>
      </c>
      <c r="L20" s="743">
        <f>'9.03 ODI_Interruption'!L61</f>
        <v>0</v>
      </c>
      <c r="M20" s="743">
        <f>'9.03 ODI_Interruption'!M61</f>
        <v>0</v>
      </c>
    </row>
    <row r="21" spans="2:13" s="273" customFormat="1">
      <c r="B21" s="11"/>
      <c r="C21" s="11"/>
      <c r="D21" s="20"/>
      <c r="E21" s="11"/>
      <c r="F21" s="20" t="s">
        <v>1886</v>
      </c>
      <c r="G21" s="11" t="s">
        <v>1883</v>
      </c>
      <c r="H21" s="273" t="s">
        <v>1889</v>
      </c>
      <c r="I21" s="743">
        <f>'9.03 ODI_Interruption'!I71</f>
        <v>0</v>
      </c>
      <c r="J21" s="743">
        <f>'9.03 ODI_Interruption'!J71</f>
        <v>0</v>
      </c>
      <c r="K21" s="743">
        <f>'9.03 ODI_Interruption'!K71</f>
        <v>0</v>
      </c>
      <c r="L21" s="743">
        <f>'9.03 ODI_Interruption'!L71</f>
        <v>0</v>
      </c>
      <c r="M21" s="743">
        <f>'9.03 ODI_Interruption'!M71</f>
        <v>0</v>
      </c>
    </row>
    <row r="22" spans="2:13" s="273" customFormat="1" ht="13.9">
      <c r="B22" s="11"/>
      <c r="C22" s="11"/>
      <c r="D22" s="20"/>
      <c r="E22" s="11"/>
      <c r="F22" s="20" t="s">
        <v>1887</v>
      </c>
      <c r="G22" s="11" t="s">
        <v>1883</v>
      </c>
      <c r="H22" s="273" t="s">
        <v>1889</v>
      </c>
      <c r="I22" s="424">
        <f>SUM(I19:I21)</f>
        <v>0</v>
      </c>
      <c r="J22" s="424">
        <f t="shared" ref="J22:M22" si="1">SUM(J19:J21)</f>
        <v>0</v>
      </c>
      <c r="K22" s="424">
        <f t="shared" si="1"/>
        <v>0</v>
      </c>
      <c r="L22" s="424">
        <f t="shared" si="1"/>
        <v>0</v>
      </c>
      <c r="M22" s="424">
        <f t="shared" si="1"/>
        <v>0</v>
      </c>
    </row>
    <row r="23" spans="2:13" s="273" customFormat="1" ht="13.9">
      <c r="B23" s="29"/>
      <c r="C23" s="29"/>
      <c r="D23" s="288"/>
      <c r="E23" s="288"/>
      <c r="F23" s="288"/>
      <c r="G23" s="288"/>
      <c r="H23" s="288"/>
      <c r="I23" s="766"/>
      <c r="J23" s="766"/>
      <c r="K23" s="747"/>
      <c r="L23" s="285"/>
      <c r="M23" s="285"/>
    </row>
    <row r="24" spans="2:13" s="273" customFormat="1" ht="13.9">
      <c r="B24" s="284"/>
      <c r="C24" s="34" t="s">
        <v>1890</v>
      </c>
      <c r="D24" s="34"/>
      <c r="E24" s="33"/>
      <c r="F24" s="33"/>
      <c r="G24" s="33"/>
      <c r="H24" s="33"/>
      <c r="I24" s="748"/>
      <c r="J24" s="748"/>
      <c r="K24" s="748"/>
      <c r="L24" s="748"/>
      <c r="M24" s="748"/>
    </row>
    <row r="25" spans="2:13" s="273" customFormat="1">
      <c r="B25" s="284"/>
      <c r="C25" s="284"/>
      <c r="D25" s="284"/>
      <c r="E25" s="284"/>
      <c r="F25" s="284"/>
      <c r="G25" s="284"/>
      <c r="H25" s="286"/>
      <c r="I25" s="766"/>
      <c r="J25" s="766"/>
      <c r="K25" s="747"/>
      <c r="L25" s="285"/>
      <c r="M25" s="285"/>
    </row>
    <row r="26" spans="2:13" s="273" customFormat="1">
      <c r="B26" s="11"/>
      <c r="C26" s="11"/>
      <c r="D26" s="20"/>
      <c r="E26" s="11"/>
      <c r="F26" s="20" t="s">
        <v>1882</v>
      </c>
      <c r="G26" s="11" t="s">
        <v>1883</v>
      </c>
      <c r="H26" s="273" t="s">
        <v>1889</v>
      </c>
      <c r="I26" s="918">
        <f t="shared" ref="I26:M28" si="2">IFERROR(I19/I12,0)</f>
        <v>0</v>
      </c>
      <c r="J26" s="918">
        <f t="shared" si="2"/>
        <v>0</v>
      </c>
      <c r="K26" s="918">
        <f t="shared" si="2"/>
        <v>0</v>
      </c>
      <c r="L26" s="918">
        <f t="shared" si="2"/>
        <v>0</v>
      </c>
      <c r="M26" s="918">
        <f t="shared" si="2"/>
        <v>0</v>
      </c>
    </row>
    <row r="27" spans="2:13" s="273" customFormat="1">
      <c r="B27" s="11"/>
      <c r="C27" s="11"/>
      <c r="D27" s="20"/>
      <c r="E27" s="11"/>
      <c r="F27" s="20" t="s">
        <v>1885</v>
      </c>
      <c r="G27" s="11" t="s">
        <v>1883</v>
      </c>
      <c r="H27" s="273" t="s">
        <v>1889</v>
      </c>
      <c r="I27" s="918">
        <f t="shared" si="2"/>
        <v>0</v>
      </c>
      <c r="J27" s="918">
        <f t="shared" si="2"/>
        <v>0</v>
      </c>
      <c r="K27" s="918">
        <f t="shared" si="2"/>
        <v>0</v>
      </c>
      <c r="L27" s="918">
        <f t="shared" si="2"/>
        <v>0</v>
      </c>
      <c r="M27" s="918">
        <f t="shared" si="2"/>
        <v>0</v>
      </c>
    </row>
    <row r="28" spans="2:13" s="273" customFormat="1">
      <c r="B28" s="11"/>
      <c r="C28" s="11"/>
      <c r="D28" s="20"/>
      <c r="E28" s="11"/>
      <c r="F28" s="20" t="s">
        <v>1886</v>
      </c>
      <c r="G28" s="11" t="s">
        <v>1883</v>
      </c>
      <c r="H28" s="273" t="s">
        <v>1889</v>
      </c>
      <c r="I28" s="918">
        <f t="shared" si="2"/>
        <v>0</v>
      </c>
      <c r="J28" s="918">
        <f t="shared" si="2"/>
        <v>0</v>
      </c>
      <c r="K28" s="918">
        <f t="shared" si="2"/>
        <v>0</v>
      </c>
      <c r="L28" s="918">
        <f t="shared" si="2"/>
        <v>0</v>
      </c>
      <c r="M28" s="918">
        <f t="shared" si="2"/>
        <v>0</v>
      </c>
    </row>
    <row r="29" spans="2:13" s="273" customFormat="1">
      <c r="B29" s="11"/>
      <c r="C29" s="11"/>
      <c r="D29" s="20"/>
      <c r="E29" s="11"/>
      <c r="F29" s="20"/>
      <c r="G29" s="11"/>
      <c r="H29" s="287"/>
      <c r="I29" s="275"/>
      <c r="J29" s="275"/>
      <c r="K29" s="275"/>
      <c r="L29" s="275"/>
      <c r="M29" s="275"/>
    </row>
    <row r="30" spans="2:13" s="273" customFormat="1" ht="17.649999999999999">
      <c r="B30" s="28" t="s">
        <v>1807</v>
      </c>
      <c r="C30" s="27"/>
      <c r="D30" s="27"/>
      <c r="E30" s="27"/>
      <c r="F30" s="27"/>
      <c r="G30" s="27"/>
      <c r="H30" s="27"/>
      <c r="I30" s="745"/>
      <c r="J30" s="745"/>
      <c r="K30" s="745"/>
      <c r="L30" s="745"/>
      <c r="M30" s="745"/>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8260-4D1A-4ADC-9DA0-EE5C23CD763C}">
  <sheetPr codeName="Sheet10">
    <tabColor theme="4"/>
    <pageSetUpPr autoPageBreaks="0"/>
  </sheetPr>
  <dimension ref="A1:N71"/>
  <sheetViews>
    <sheetView zoomScale="55" zoomScaleNormal="55" workbookViewId="0">
      <pane xSplit="5" ySplit="8" topLeftCell="F9" activePane="bottomRight" state="frozen"/>
      <selection pane="bottomRight" activeCell="L12" sqref="L12"/>
      <selection pane="bottomLeft" activeCell="A2" sqref="A2:A3"/>
      <selection pane="topRight" activeCell="A2" sqref="A2:A3"/>
    </sheetView>
  </sheetViews>
  <sheetFormatPr defaultColWidth="14" defaultRowHeight="13.5"/>
  <cols>
    <col min="1" max="1" width="12.5703125" style="11" customWidth="1"/>
    <col min="2" max="3" width="1.42578125" style="11" customWidth="1"/>
    <col min="4" max="5" width="24.5703125" style="11" bestFit="1" customWidth="1"/>
    <col min="6" max="6" width="41.5703125" style="11" bestFit="1" customWidth="1"/>
    <col min="7" max="7" width="51.5703125" style="11" bestFit="1" customWidth="1"/>
    <col min="8" max="8" width="13.42578125" style="11" customWidth="1"/>
    <col min="9" max="13" width="13.5703125" style="11" customWidth="1"/>
    <col min="14" max="31" width="18.42578125" style="11" customWidth="1"/>
    <col min="32" max="16384" width="14" style="11"/>
  </cols>
  <sheetData>
    <row r="1" spans="1:14" s="2" customFormat="1" ht="25.15">
      <c r="A1" s="1" t="s">
        <v>1619</v>
      </c>
      <c r="B1" s="3"/>
      <c r="G1" s="4" t="s">
        <v>1</v>
      </c>
      <c r="K1" s="3"/>
    </row>
    <row r="2" spans="1:14" s="2" customFormat="1" ht="25.15">
      <c r="A2" s="4" t="str">
        <f>Cover!$E$13</f>
        <v>Master</v>
      </c>
      <c r="B2" s="3"/>
    </row>
    <row r="3" spans="1:14" s="2" customFormat="1" ht="25.15">
      <c r="A3" s="4">
        <f>Cover!$E$15</f>
        <v>2026</v>
      </c>
      <c r="B3" s="4"/>
      <c r="C3" s="4"/>
      <c r="D3" s="4"/>
    </row>
    <row r="4" spans="1:14" s="5" customFormat="1" ht="25.5" thickBot="1">
      <c r="A4" s="1305" t="s">
        <v>1891</v>
      </c>
      <c r="B4" s="6"/>
    </row>
    <row r="5" spans="1:14" ht="15.4" thickBot="1">
      <c r="A5" s="273"/>
      <c r="B5" s="274"/>
      <c r="C5" s="274"/>
      <c r="D5" s="9"/>
      <c r="E5" s="9"/>
      <c r="F5" s="9"/>
      <c r="G5" s="275"/>
      <c r="H5" s="273"/>
      <c r="I5" s="276" t="s">
        <v>2</v>
      </c>
      <c r="J5" s="277"/>
      <c r="K5" s="277"/>
      <c r="L5" s="277"/>
      <c r="M5" s="278"/>
      <c r="N5" s="1071"/>
    </row>
    <row r="6" spans="1:14" ht="15.4" thickBot="1">
      <c r="A6" s="273"/>
      <c r="B6" s="274"/>
      <c r="C6" s="274"/>
      <c r="D6" s="36" t="s">
        <v>165</v>
      </c>
      <c r="E6" s="36" t="s">
        <v>166</v>
      </c>
      <c r="F6" s="36" t="s">
        <v>1809</v>
      </c>
      <c r="G6" s="279" t="s">
        <v>1810</v>
      </c>
      <c r="H6" s="280" t="s">
        <v>176</v>
      </c>
      <c r="I6" s="281">
        <v>2022</v>
      </c>
      <c r="J6" s="282">
        <v>2023</v>
      </c>
      <c r="K6" s="282">
        <v>2024</v>
      </c>
      <c r="L6" s="282">
        <v>2025</v>
      </c>
      <c r="M6" s="1072">
        <v>2026</v>
      </c>
      <c r="N6" s="1073" t="s">
        <v>1623</v>
      </c>
    </row>
    <row r="8" spans="1:14" s="27" customFormat="1" ht="17.649999999999999">
      <c r="B8" s="28" t="s">
        <v>1892</v>
      </c>
    </row>
    <row r="9" spans="1:14" s="284" customFormat="1">
      <c r="G9" s="273"/>
      <c r="H9" s="286"/>
      <c r="K9" s="13"/>
      <c r="L9" s="285"/>
      <c r="M9" s="286"/>
      <c r="N9" s="286"/>
    </row>
    <row r="10" spans="1:14" s="27" customFormat="1" ht="17.649999999999999">
      <c r="B10" s="28" t="s">
        <v>1893</v>
      </c>
    </row>
    <row r="11" spans="1:14" s="284" customFormat="1">
      <c r="G11" s="273"/>
      <c r="H11" s="286"/>
      <c r="K11" s="13"/>
      <c r="L11" s="285"/>
      <c r="M11" s="286"/>
      <c r="N11" s="286"/>
    </row>
    <row r="12" spans="1:14">
      <c r="D12" s="20"/>
      <c r="F12" s="20" t="s">
        <v>1894</v>
      </c>
      <c r="G12" s="273"/>
      <c r="H12" s="273" t="s">
        <v>1836</v>
      </c>
      <c r="I12" s="919">
        <f>'11.11 Other_PREReports&amp;Repairs'!M111</f>
        <v>0</v>
      </c>
      <c r="J12" s="919">
        <f>'11.11 Other_PREReports&amp;Repairs'!N111</f>
        <v>0</v>
      </c>
      <c r="K12" s="919">
        <f>'11.11 Other_PREReports&amp;Repairs'!O111</f>
        <v>0</v>
      </c>
      <c r="L12" s="919">
        <f>'11.11 Other_PREReports&amp;Repairs'!P111</f>
        <v>0</v>
      </c>
      <c r="M12" s="1233"/>
      <c r="N12" s="919">
        <f>SUM(I12:M12)</f>
        <v>0</v>
      </c>
    </row>
    <row r="13" spans="1:14">
      <c r="D13" s="20"/>
      <c r="F13" s="20" t="s">
        <v>1895</v>
      </c>
      <c r="G13" s="273"/>
      <c r="H13" s="273" t="s">
        <v>1836</v>
      </c>
      <c r="I13" s="919">
        <f>'11.11 Other_PREReports&amp;Repairs'!M112</f>
        <v>0</v>
      </c>
      <c r="J13" s="919">
        <f>'11.11 Other_PREReports&amp;Repairs'!N112</f>
        <v>0</v>
      </c>
      <c r="K13" s="919">
        <f>'11.11 Other_PREReports&amp;Repairs'!O112</f>
        <v>0</v>
      </c>
      <c r="L13" s="919">
        <f>'11.11 Other_PREReports&amp;Repairs'!P112</f>
        <v>0</v>
      </c>
      <c r="M13" s="1233"/>
      <c r="N13" s="919">
        <f>SUM(I13:M13)</f>
        <v>0</v>
      </c>
    </row>
    <row r="14" spans="1:14">
      <c r="D14" s="20"/>
      <c r="F14" s="20" t="s">
        <v>1896</v>
      </c>
      <c r="G14" s="273"/>
      <c r="H14" s="273" t="s">
        <v>1836</v>
      </c>
      <c r="I14" s="919">
        <f>-'4.05 LPGasholders'!X56</f>
        <v>0</v>
      </c>
      <c r="J14" s="919">
        <f>-'4.05 LPGasholders'!Y56</f>
        <v>0</v>
      </c>
      <c r="K14" s="919">
        <f>-'4.05 LPGasholders'!Z56</f>
        <v>0</v>
      </c>
      <c r="L14" s="919">
        <f>-'4.05 LPGasholders'!AA56</f>
        <v>0</v>
      </c>
      <c r="M14" s="1233"/>
      <c r="N14" s="919">
        <f>SUM(I14:M14)</f>
        <v>0</v>
      </c>
    </row>
    <row r="17" spans="2:14" s="27" customFormat="1" ht="17.649999999999999">
      <c r="B17" s="28" t="s">
        <v>1897</v>
      </c>
    </row>
    <row r="18" spans="2:14" s="284" customFormat="1" ht="13.5" customHeight="1">
      <c r="G18" s="273"/>
      <c r="H18" s="286"/>
      <c r="M18" s="286"/>
      <c r="N18" s="286"/>
    </row>
    <row r="19" spans="2:14" s="33" customFormat="1" ht="13.9">
      <c r="B19" s="284"/>
      <c r="C19" s="34" t="s">
        <v>1642</v>
      </c>
      <c r="D19" s="34"/>
    </row>
    <row r="20" spans="2:14" s="29" customFormat="1" ht="14.25" customHeight="1">
      <c r="D20" s="288"/>
      <c r="E20" s="288"/>
      <c r="G20" s="289"/>
      <c r="H20" s="288"/>
      <c r="I20" s="284"/>
      <c r="J20" s="284"/>
      <c r="K20" s="284"/>
      <c r="L20" s="284"/>
      <c r="M20" s="286"/>
      <c r="N20" s="286"/>
    </row>
    <row r="21" spans="2:14" s="29" customFormat="1" ht="14.25" customHeight="1">
      <c r="D21" s="288"/>
      <c r="E21" s="288"/>
      <c r="F21" s="11" t="s">
        <v>256</v>
      </c>
      <c r="G21" s="289"/>
      <c r="H21" s="7" t="s">
        <v>208</v>
      </c>
      <c r="I21" s="919">
        <f>'5.01 LTSStorageEntry'!Y44</f>
        <v>0</v>
      </c>
      <c r="J21" s="919">
        <f>'5.01 LTSStorageEntry'!Z44</f>
        <v>0</v>
      </c>
      <c r="K21" s="919">
        <f>'5.01 LTSStorageEntry'!AA44</f>
        <v>0</v>
      </c>
      <c r="L21" s="919">
        <f>'5.01 LTSStorageEntry'!AB44</f>
        <v>0</v>
      </c>
      <c r="M21" s="1233"/>
      <c r="N21" s="919">
        <f>SUM(I21:M21)</f>
        <v>0</v>
      </c>
    </row>
    <row r="22" spans="2:14" s="29" customFormat="1" ht="14.25" customHeight="1">
      <c r="D22" s="288"/>
      <c r="E22" s="288"/>
      <c r="F22" s="11" t="s">
        <v>416</v>
      </c>
      <c r="G22" s="289"/>
      <c r="H22" s="7" t="s">
        <v>208</v>
      </c>
      <c r="I22" s="919">
        <f>'5.01 LTSStorageEntry'!Y45</f>
        <v>0</v>
      </c>
      <c r="J22" s="919">
        <f>'5.01 LTSStorageEntry'!Z45</f>
        <v>0</v>
      </c>
      <c r="K22" s="919">
        <f>'5.01 LTSStorageEntry'!AA45</f>
        <v>0</v>
      </c>
      <c r="L22" s="919">
        <f>'5.01 LTSStorageEntry'!AB45</f>
        <v>0</v>
      </c>
      <c r="M22" s="1233"/>
      <c r="N22" s="919">
        <f>SUM(I22:M22)</f>
        <v>0</v>
      </c>
    </row>
    <row r="23" spans="2:14" s="29" customFormat="1" ht="14.25" customHeight="1">
      <c r="D23" s="288"/>
      <c r="E23" s="288"/>
      <c r="F23" s="11" t="s">
        <v>273</v>
      </c>
      <c r="G23" s="289"/>
      <c r="H23" s="7" t="s">
        <v>208</v>
      </c>
      <c r="I23" s="919">
        <f>'5.01 LTSStorageEntry'!Y46</f>
        <v>0</v>
      </c>
      <c r="J23" s="919">
        <f>'5.01 LTSStorageEntry'!Z46</f>
        <v>0</v>
      </c>
      <c r="K23" s="919">
        <f>'5.01 LTSStorageEntry'!AA46</f>
        <v>0</v>
      </c>
      <c r="L23" s="919">
        <f>'5.01 LTSStorageEntry'!AB46</f>
        <v>0</v>
      </c>
      <c r="M23" s="1233"/>
      <c r="N23" s="919">
        <f>SUM(I23:M23)</f>
        <v>0</v>
      </c>
    </row>
    <row r="24" spans="2:14" s="29" customFormat="1" ht="14.25" customHeight="1">
      <c r="D24" s="288"/>
      <c r="E24" s="288"/>
      <c r="F24" s="11" t="s">
        <v>1898</v>
      </c>
      <c r="G24" s="289"/>
      <c r="H24" s="7" t="s">
        <v>208</v>
      </c>
      <c r="I24" s="919">
        <f>'5.01 LTSStorageEntry'!Y47</f>
        <v>0</v>
      </c>
      <c r="J24" s="919">
        <f>'5.01 LTSStorageEntry'!Z47</f>
        <v>0</v>
      </c>
      <c r="K24" s="919">
        <f>'5.01 LTSStorageEntry'!AA47</f>
        <v>0</v>
      </c>
      <c r="L24" s="919">
        <f>'5.01 LTSStorageEntry'!AB47</f>
        <v>0</v>
      </c>
      <c r="M24" s="1233"/>
      <c r="N24" s="919">
        <f>SUM(I24:M24)</f>
        <v>0</v>
      </c>
    </row>
    <row r="25" spans="2:14" s="29" customFormat="1" ht="14.25" customHeight="1">
      <c r="D25" s="288"/>
      <c r="E25" s="288"/>
      <c r="F25" s="11" t="s">
        <v>1899</v>
      </c>
      <c r="G25" s="289"/>
      <c r="H25" s="7" t="s">
        <v>208</v>
      </c>
      <c r="I25" s="919">
        <f>'5.01 LTSStorageEntry'!Y48</f>
        <v>0</v>
      </c>
      <c r="J25" s="919">
        <f>'5.01 LTSStorageEntry'!Z48</f>
        <v>0</v>
      </c>
      <c r="K25" s="919">
        <f>'5.01 LTSStorageEntry'!AA48</f>
        <v>0</v>
      </c>
      <c r="L25" s="919">
        <f>'5.01 LTSStorageEntry'!AB48</f>
        <v>0</v>
      </c>
      <c r="M25" s="1233"/>
      <c r="N25" s="919">
        <f>SUM(I25:M25)</f>
        <v>0</v>
      </c>
    </row>
    <row r="26" spans="2:14" s="29" customFormat="1" ht="14.25" customHeight="1">
      <c r="D26" s="288"/>
      <c r="E26" s="288"/>
      <c r="G26" s="289"/>
      <c r="H26" s="288"/>
      <c r="I26" s="284"/>
      <c r="J26" s="284"/>
      <c r="K26" s="284"/>
      <c r="L26" s="284"/>
      <c r="M26" s="286"/>
      <c r="N26" s="286"/>
    </row>
    <row r="27" spans="2:14" s="33" customFormat="1" ht="13.9">
      <c r="B27" s="284"/>
      <c r="C27" s="34" t="s">
        <v>1900</v>
      </c>
      <c r="D27" s="34"/>
    </row>
    <row r="28" spans="2:14" s="284" customFormat="1">
      <c r="G28" s="273"/>
      <c r="H28" s="286"/>
      <c r="M28" s="286"/>
      <c r="N28" s="286"/>
    </row>
    <row r="29" spans="2:14">
      <c r="D29" s="20"/>
      <c r="F29" s="11" t="s">
        <v>1901</v>
      </c>
      <c r="G29" s="273"/>
      <c r="H29" s="273" t="s">
        <v>1902</v>
      </c>
      <c r="I29" s="920">
        <f>SUMIFS('5.02 Reinforcement'!R125:R161,'5.02 Reinforcement'!$F$125:$F$161,'5.02 Reinforcement'!$F$125)</f>
        <v>0</v>
      </c>
      <c r="J29" s="920">
        <f>SUMIFS('5.02 Reinforcement'!S125:S161,'5.02 Reinforcement'!$F$125:$F$161,'5.02 Reinforcement'!$F$125)</f>
        <v>0</v>
      </c>
      <c r="K29" s="920">
        <f>SUMIFS('5.02 Reinforcement'!T125:T161,'5.02 Reinforcement'!$F$125:$F$161,'5.02 Reinforcement'!$F$125)</f>
        <v>0</v>
      </c>
      <c r="L29" s="920">
        <f>SUMIFS('5.02 Reinforcement'!U125:U161,'5.02 Reinforcement'!$F$125:$F$161,'5.02 Reinforcement'!$F$125)</f>
        <v>0</v>
      </c>
      <c r="M29" s="1233"/>
      <c r="N29" s="920">
        <f>SUM(I29:M29)</f>
        <v>0</v>
      </c>
    </row>
    <row r="30" spans="2:14">
      <c r="D30" s="20"/>
      <c r="F30" s="11" t="s">
        <v>1903</v>
      </c>
      <c r="G30" s="273"/>
      <c r="H30" s="273" t="s">
        <v>199</v>
      </c>
      <c r="I30" s="919">
        <f>SUMIFS('5.02 Reinforcement'!R125:R161,'5.02 Reinforcement'!$G$125:$G$161,'5.02 Reinforcement'!$G$139)</f>
        <v>0</v>
      </c>
      <c r="J30" s="919">
        <f>SUMIFS('5.02 Reinforcement'!S125:S161,'5.02 Reinforcement'!$G$125:$G$161,'5.02 Reinforcement'!$G$139)</f>
        <v>0</v>
      </c>
      <c r="K30" s="919">
        <f>SUMIFS('5.02 Reinforcement'!T125:T161,'5.02 Reinforcement'!$G$125:$G$161,'5.02 Reinforcement'!$G$139)</f>
        <v>0</v>
      </c>
      <c r="L30" s="919">
        <f>SUMIFS('5.02 Reinforcement'!U125:U161,'5.02 Reinforcement'!$G$125:$G$161,'5.02 Reinforcement'!$G$139)</f>
        <v>0</v>
      </c>
      <c r="M30" s="1233"/>
      <c r="N30" s="919">
        <f>SUM(I30:M30)</f>
        <v>0</v>
      </c>
    </row>
    <row r="31" spans="2:14" s="20" customFormat="1">
      <c r="B31" s="11"/>
      <c r="C31" s="11"/>
      <c r="E31" s="11"/>
    </row>
    <row r="32" spans="2:14" ht="13.9">
      <c r="B32" s="734"/>
      <c r="C32" s="34" t="s">
        <v>1646</v>
      </c>
      <c r="D32" s="34"/>
      <c r="E32" s="33"/>
      <c r="F32" s="33"/>
      <c r="G32" s="33"/>
      <c r="H32" s="33"/>
      <c r="I32" s="33"/>
      <c r="J32" s="33"/>
      <c r="K32" s="33"/>
      <c r="L32" s="33"/>
      <c r="M32" s="33"/>
      <c r="N32" s="33"/>
    </row>
    <row r="34" spans="3:14">
      <c r="C34" s="734"/>
      <c r="D34" s="734"/>
      <c r="E34" s="734" t="s">
        <v>1861</v>
      </c>
      <c r="F34" s="736" t="s">
        <v>1904</v>
      </c>
      <c r="G34" s="735"/>
      <c r="H34" s="735" t="s">
        <v>1836</v>
      </c>
      <c r="I34" s="920">
        <f>SUMIFS('5.04 Governors'!R$67:R$79,'5.04 Governors'!$G$67:$G$79,$E34,'5.04 Governors'!$K$67:$K$79,$F34)</f>
        <v>0</v>
      </c>
      <c r="J34" s="920">
        <f>SUMIFS('5.04 Governors'!S$67:S$79,'5.04 Governors'!$G$67:$G$79,$E34,'5.04 Governors'!$K$67:$K$79,$F34)</f>
        <v>0</v>
      </c>
      <c r="K34" s="920">
        <f>SUMIFS('5.04 Governors'!T$67:T$79,'5.04 Governors'!$G$67:$G$79,$E34,'5.04 Governors'!$K$67:$K$79,$F34)</f>
        <v>0</v>
      </c>
      <c r="L34" s="920">
        <f>SUMIFS('5.04 Governors'!U$67:U$79,'5.04 Governors'!$G$67:$G$79,$E34,'5.04 Governors'!$K$67:$K$79,$F34)</f>
        <v>0</v>
      </c>
      <c r="M34" s="1233"/>
      <c r="N34" s="920">
        <f>SUM(I34:M34)</f>
        <v>0</v>
      </c>
    </row>
    <row r="35" spans="3:14">
      <c r="C35" s="734"/>
      <c r="D35" s="734"/>
      <c r="E35" s="734" t="s">
        <v>1861</v>
      </c>
      <c r="F35" s="736" t="s">
        <v>1905</v>
      </c>
      <c r="G35" s="735"/>
      <c r="H35" s="735" t="s">
        <v>1836</v>
      </c>
      <c r="I35" s="920">
        <f>SUMIFS('5.04 Governors'!R$67:R$79,'5.04 Governors'!$G$67:$G$79,$E35,'5.04 Governors'!$K$67:$K$79,$F35)</f>
        <v>0</v>
      </c>
      <c r="J35" s="920">
        <f>SUMIFS('5.04 Governors'!S$67:S$79,'5.04 Governors'!$G$67:$G$79,$E35,'5.04 Governors'!$K$67:$K$79,$F35)</f>
        <v>0</v>
      </c>
      <c r="K35" s="920">
        <f>SUMIFS('5.04 Governors'!T$67:T$79,'5.04 Governors'!$G$67:$G$79,$E35,'5.04 Governors'!$K$67:$K$79,$F35)</f>
        <v>0</v>
      </c>
      <c r="L35" s="920">
        <f>SUMIFS('5.04 Governors'!U$67:U$79,'5.04 Governors'!$G$67:$G$79,$E35,'5.04 Governors'!$K$67:$K$79,$F35)</f>
        <v>0</v>
      </c>
      <c r="M35" s="1233"/>
      <c r="N35" s="920">
        <f>SUM(I35:M35)</f>
        <v>0</v>
      </c>
    </row>
    <row r="36" spans="3:14">
      <c r="C36" s="734"/>
      <c r="D36" s="734"/>
      <c r="E36" s="734" t="s">
        <v>1861</v>
      </c>
      <c r="F36" s="736" t="s">
        <v>1906</v>
      </c>
      <c r="G36" s="735"/>
      <c r="H36" s="735" t="s">
        <v>1836</v>
      </c>
      <c r="I36" s="920">
        <f>SUMIFS('5.04 Governors'!R$67:R$79,'5.04 Governors'!$G$67:$G$79,$E36,'5.04 Governors'!$K$67:$K$79,$F36)</f>
        <v>0</v>
      </c>
      <c r="J36" s="920">
        <f>SUMIFS('5.04 Governors'!S$67:S$79,'5.04 Governors'!$G$67:$G$79,$E36,'5.04 Governors'!$K$67:$K$79,$F36)</f>
        <v>0</v>
      </c>
      <c r="K36" s="920">
        <f>SUMIFS('5.04 Governors'!T$67:T$79,'5.04 Governors'!$G$67:$G$79,$E36,'5.04 Governors'!$K$67:$K$79,$F36)</f>
        <v>0</v>
      </c>
      <c r="L36" s="920">
        <f>SUMIFS('5.04 Governors'!U$67:U$79,'5.04 Governors'!$G$67:$G$79,$E36,'5.04 Governors'!$K$67:$K$79,$F36)</f>
        <v>0</v>
      </c>
      <c r="M36" s="1233"/>
      <c r="N36" s="920">
        <f>SUM(I36:M36)</f>
        <v>0</v>
      </c>
    </row>
    <row r="37" spans="3:14">
      <c r="C37" s="734"/>
      <c r="D37" s="734"/>
      <c r="E37" s="734" t="s">
        <v>1861</v>
      </c>
      <c r="F37" s="736" t="s">
        <v>1907</v>
      </c>
      <c r="G37" s="735"/>
      <c r="H37" s="735" t="s">
        <v>1836</v>
      </c>
      <c r="I37" s="920">
        <f>SUMIFS('5.04 Governors'!R$67:R$79,'5.04 Governors'!$G$67:$G$79,$E37,'5.04 Governors'!$K$67:$K$79,$F37)</f>
        <v>0</v>
      </c>
      <c r="J37" s="920">
        <f>SUMIFS('5.04 Governors'!S$67:S$79,'5.04 Governors'!$G$67:$G$79,$E37,'5.04 Governors'!$K$67:$K$79,$F37)</f>
        <v>0</v>
      </c>
      <c r="K37" s="920">
        <f>SUMIFS('5.04 Governors'!T$67:T$79,'5.04 Governors'!$G$67:$G$79,$E37,'5.04 Governors'!$K$67:$K$79,$F37)</f>
        <v>0</v>
      </c>
      <c r="L37" s="920">
        <f>SUMIFS('5.04 Governors'!U$67:U$79,'5.04 Governors'!$G$67:$G$79,$E37,'5.04 Governors'!$K$67:$K$79,$F37)</f>
        <v>0</v>
      </c>
      <c r="M37" s="1233"/>
      <c r="N37" s="920">
        <f>SUM(I37:M37)</f>
        <v>0</v>
      </c>
    </row>
    <row r="38" spans="3:14">
      <c r="C38" s="734"/>
      <c r="D38" s="734"/>
      <c r="E38" s="734" t="s">
        <v>1863</v>
      </c>
      <c r="F38" s="456" t="s">
        <v>1906</v>
      </c>
      <c r="G38" s="735"/>
      <c r="H38" s="735" t="s">
        <v>1836</v>
      </c>
      <c r="I38" s="920">
        <f>SUMIFS('5.04 Governors'!R$67:R$79,'5.04 Governors'!$G$67:$G$79,$E38,'5.04 Governors'!$K$67:$K$79,$F38)</f>
        <v>0</v>
      </c>
      <c r="J38" s="920">
        <f>SUMIFS('5.04 Governors'!S$67:S$79,'5.04 Governors'!$G$67:$G$79,$E38,'5.04 Governors'!$K$67:$K$79,$F38)</f>
        <v>0</v>
      </c>
      <c r="K38" s="920">
        <f>SUMIFS('5.04 Governors'!T$67:T$79,'5.04 Governors'!$G$67:$G$79,$E38,'5.04 Governors'!$K$67:$K$79,$F38)</f>
        <v>0</v>
      </c>
      <c r="L38" s="920">
        <f>SUMIFS('5.04 Governors'!U$67:U$79,'5.04 Governors'!$G$67:$G$79,$E38,'5.04 Governors'!$K$67:$K$79,$F38)</f>
        <v>0</v>
      </c>
      <c r="M38" s="1233"/>
      <c r="N38" s="920">
        <f>SUM(I38:M38)</f>
        <v>0</v>
      </c>
    </row>
    <row r="39" spans="3:14">
      <c r="D39" s="20"/>
      <c r="F39" s="20"/>
      <c r="G39" s="20"/>
      <c r="H39" s="20"/>
      <c r="I39" s="20"/>
      <c r="J39" s="20"/>
      <c r="K39" s="20"/>
      <c r="L39" s="20"/>
      <c r="M39" s="20"/>
      <c r="N39" s="20"/>
    </row>
    <row r="40" spans="3:14" s="33" customFormat="1" ht="13.9">
      <c r="C40" s="34" t="s">
        <v>1908</v>
      </c>
      <c r="D40" s="34"/>
    </row>
    <row r="41" spans="3:14" s="29" customFormat="1" ht="14.25" customHeight="1">
      <c r="C41" s="906"/>
      <c r="D41" s="288"/>
      <c r="E41" s="288"/>
      <c r="F41" s="288"/>
      <c r="G41" s="289"/>
      <c r="H41" s="288"/>
      <c r="I41" s="284"/>
      <c r="J41" s="284"/>
      <c r="K41" s="284"/>
      <c r="L41" s="285"/>
      <c r="M41" s="286"/>
      <c r="N41" s="286"/>
    </row>
    <row r="42" spans="3:14" s="29" customFormat="1" ht="14.25" customHeight="1">
      <c r="D42" s="288"/>
      <c r="E42" s="288"/>
      <c r="F42" s="11" t="s">
        <v>1909</v>
      </c>
      <c r="G42" s="289"/>
      <c r="H42" s="273" t="s">
        <v>1836</v>
      </c>
      <c r="I42" s="919">
        <f>'5.05 Connections'!V133</f>
        <v>0</v>
      </c>
      <c r="J42" s="919">
        <f>'5.05 Connections'!W133</f>
        <v>0</v>
      </c>
      <c r="K42" s="919">
        <f>'5.05 Connections'!X133</f>
        <v>0</v>
      </c>
      <c r="L42" s="919">
        <f>'5.05 Connections'!Y133</f>
        <v>0</v>
      </c>
      <c r="M42" s="1233"/>
      <c r="N42" s="919">
        <f t="shared" ref="N42:N47" si="0">SUM(I42:M42)</f>
        <v>0</v>
      </c>
    </row>
    <row r="43" spans="3:14" s="29" customFormat="1" ht="13.5" customHeight="1">
      <c r="D43" s="288"/>
      <c r="E43" s="288"/>
      <c r="F43" s="11" t="s">
        <v>1910</v>
      </c>
      <c r="G43" s="289"/>
      <c r="H43" s="273" t="s">
        <v>1836</v>
      </c>
      <c r="I43" s="919">
        <f>'5.05 Connections'!V134</f>
        <v>0</v>
      </c>
      <c r="J43" s="919">
        <f>'5.05 Connections'!W134</f>
        <v>0</v>
      </c>
      <c r="K43" s="919">
        <f>'5.05 Connections'!X134</f>
        <v>0</v>
      </c>
      <c r="L43" s="919">
        <f>'5.05 Connections'!Y134</f>
        <v>0</v>
      </c>
      <c r="M43" s="1233"/>
      <c r="N43" s="919">
        <f t="shared" si="0"/>
        <v>0</v>
      </c>
    </row>
    <row r="44" spans="3:14" s="29" customFormat="1" ht="13.5" customHeight="1">
      <c r="D44" s="288"/>
      <c r="E44" s="288"/>
      <c r="F44" s="11" t="s">
        <v>1911</v>
      </c>
      <c r="G44" s="289"/>
      <c r="H44" s="273" t="s">
        <v>1836</v>
      </c>
      <c r="I44" s="919">
        <f>'5.05 Connections'!V136</f>
        <v>0</v>
      </c>
      <c r="J44" s="919">
        <f>'5.05 Connections'!W136</f>
        <v>0</v>
      </c>
      <c r="K44" s="919">
        <f>'5.05 Connections'!X136</f>
        <v>0</v>
      </c>
      <c r="L44" s="919">
        <f>'5.05 Connections'!Y136</f>
        <v>0</v>
      </c>
      <c r="M44" s="1233"/>
      <c r="N44" s="919">
        <f t="shared" si="0"/>
        <v>0</v>
      </c>
    </row>
    <row r="45" spans="3:14" s="29" customFormat="1" ht="14.25" customHeight="1">
      <c r="D45" s="288"/>
      <c r="E45" s="288"/>
      <c r="F45" s="11" t="s">
        <v>1912</v>
      </c>
      <c r="G45" s="289"/>
      <c r="H45" s="273" t="s">
        <v>1836</v>
      </c>
      <c r="I45" s="919">
        <f>'5.05 Connections'!V196</f>
        <v>0</v>
      </c>
      <c r="J45" s="919">
        <f>'5.05 Connections'!W196</f>
        <v>0</v>
      </c>
      <c r="K45" s="919">
        <f>'5.05 Connections'!X196</f>
        <v>0</v>
      </c>
      <c r="L45" s="919">
        <f>'5.05 Connections'!Y196</f>
        <v>0</v>
      </c>
      <c r="M45" s="1233"/>
      <c r="N45" s="919">
        <f t="shared" si="0"/>
        <v>0</v>
      </c>
    </row>
    <row r="46" spans="3:14" s="29" customFormat="1" ht="14.25" customHeight="1">
      <c r="D46" s="288"/>
      <c r="E46" s="288"/>
      <c r="F46" s="11" t="s">
        <v>1913</v>
      </c>
      <c r="G46" s="289"/>
      <c r="H46" s="273" t="s">
        <v>1836</v>
      </c>
      <c r="I46" s="919">
        <f>SUM('5.05 Connections'!V142:V152)</f>
        <v>0</v>
      </c>
      <c r="J46" s="919">
        <f>SUM('5.05 Connections'!W142:W152)</f>
        <v>0</v>
      </c>
      <c r="K46" s="919">
        <f>SUM('5.05 Connections'!X142:X152)</f>
        <v>0</v>
      </c>
      <c r="L46" s="919">
        <f>SUM('5.05 Connections'!Y142:Y152)</f>
        <v>0</v>
      </c>
      <c r="M46" s="1233"/>
      <c r="N46" s="919">
        <f t="shared" si="0"/>
        <v>0</v>
      </c>
    </row>
    <row r="47" spans="3:14" s="29" customFormat="1" ht="14.25" customHeight="1">
      <c r="D47" s="288"/>
      <c r="E47" s="288"/>
      <c r="F47" s="29" t="s">
        <v>1914</v>
      </c>
      <c r="G47" s="289"/>
      <c r="H47" s="273" t="s">
        <v>1836</v>
      </c>
      <c r="I47" s="117">
        <f>SUM(I42:I45)</f>
        <v>0</v>
      </c>
      <c r="J47" s="117">
        <f t="shared" ref="J47:M47" si="1">SUM(J42:J45)</f>
        <v>0</v>
      </c>
      <c r="K47" s="117">
        <f t="shared" si="1"/>
        <v>0</v>
      </c>
      <c r="L47" s="117">
        <f t="shared" si="1"/>
        <v>0</v>
      </c>
      <c r="M47" s="117">
        <f t="shared" si="1"/>
        <v>0</v>
      </c>
      <c r="N47" s="117">
        <f t="shared" si="0"/>
        <v>0</v>
      </c>
    </row>
    <row r="49" spans="2:14" s="27" customFormat="1" ht="17.649999999999999">
      <c r="B49" s="28" t="s">
        <v>1915</v>
      </c>
    </row>
    <row r="50" spans="2:14" s="29" customFormat="1" ht="13.9">
      <c r="D50" s="288"/>
      <c r="E50" s="288"/>
      <c r="G50" s="289"/>
      <c r="H50" s="288"/>
      <c r="I50" s="284"/>
      <c r="J50" s="284"/>
      <c r="K50" s="284"/>
      <c r="L50" s="285"/>
      <c r="M50" s="286"/>
      <c r="N50" s="286"/>
    </row>
    <row r="51" spans="2:14" s="29" customFormat="1" ht="13.9">
      <c r="D51" s="288"/>
      <c r="E51" s="288"/>
      <c r="F51" s="11" t="s">
        <v>1916</v>
      </c>
      <c r="G51" s="11" t="s">
        <v>1917</v>
      </c>
      <c r="H51" s="286" t="s">
        <v>208</v>
      </c>
      <c r="I51" s="919">
        <f>(SUMIFS('6.02 MainsTier_1'!R$99:R$109,'6.02 MainsTier_1'!$M$99:$M$109,'6.02 MainsTier_1'!$M99)+SUMIFS('6.10 IronStubs'!S$76:S$79,'6.10 IronStubs'!$L$76:$L$79,'6.10 IronStubs'!$L76))</f>
        <v>0</v>
      </c>
      <c r="J51" s="919">
        <f>(SUMIFS('6.02 MainsTier_1'!S$99:S$109,'6.02 MainsTier_1'!$M$99:$M$109,'6.02 MainsTier_1'!$M99)+SUMIFS('6.10 IronStubs'!T$76:T$79,'6.10 IronStubs'!$L$76:$L$79,'6.10 IronStubs'!$L76))</f>
        <v>0</v>
      </c>
      <c r="K51" s="919">
        <f>(SUMIFS('6.02 MainsTier_1'!T$99:T$109,'6.02 MainsTier_1'!$M$99:$M$109,'6.02 MainsTier_1'!$M99)+SUMIFS('6.10 IronStubs'!U$76:U$79,'6.10 IronStubs'!$L$76:$L$79,'6.10 IronStubs'!$L76))</f>
        <v>0</v>
      </c>
      <c r="L51" s="919">
        <f>(SUMIFS('6.02 MainsTier_1'!U$99:U$109,'6.02 MainsTier_1'!$M$99:$M$109,'6.02 MainsTier_1'!$M99)+SUMIFS('6.10 IronStubs'!V$76:V$79,'6.10 IronStubs'!$L$76:$L$79,'6.10 IronStubs'!$L76))</f>
        <v>0</v>
      </c>
      <c r="M51" s="1233"/>
      <c r="N51" s="919">
        <f>SUM(I51:M51)</f>
        <v>0</v>
      </c>
    </row>
    <row r="52" spans="2:14" s="29" customFormat="1" ht="13.9">
      <c r="D52" s="288"/>
      <c r="E52" s="288"/>
      <c r="F52" s="11" t="s">
        <v>1916</v>
      </c>
      <c r="G52" s="11" t="s">
        <v>1918</v>
      </c>
      <c r="H52" s="286" t="s">
        <v>208</v>
      </c>
      <c r="I52" s="919">
        <f>(SUMIFS('6.02 MainsTier_1'!R$99:R$109,'6.02 MainsTier_1'!$M$99:$M$109,'6.02 MainsTier_1'!$M100)+SUMIFS('6.10 IronStubs'!S$76:S$79,'6.10 IronStubs'!$L$76:$L$79,'6.10 IronStubs'!$L77))</f>
        <v>0</v>
      </c>
      <c r="J52" s="919">
        <f>(SUMIFS('6.02 MainsTier_1'!S$99:S$109,'6.02 MainsTier_1'!$M$99:$M$109,'6.02 MainsTier_1'!$M100)+SUMIFS('6.10 IronStubs'!T$76:T$79,'6.10 IronStubs'!$L$76:$L$79,'6.10 IronStubs'!$L77))</f>
        <v>0</v>
      </c>
      <c r="K52" s="919">
        <f>(SUMIFS('6.02 MainsTier_1'!T$99:T$109,'6.02 MainsTier_1'!$M$99:$M$109,'6.02 MainsTier_1'!$M100)+SUMIFS('6.10 IronStubs'!U$76:U$79,'6.10 IronStubs'!$L$76:$L$79,'6.10 IronStubs'!$L77))</f>
        <v>0</v>
      </c>
      <c r="L52" s="919">
        <f>(SUMIFS('6.02 MainsTier_1'!U$99:U$109,'6.02 MainsTier_1'!$M$99:$M$109,'6.02 MainsTier_1'!$M100)+SUMIFS('6.10 IronStubs'!V$76:V$79,'6.10 IronStubs'!$L$76:$L$79,'6.10 IronStubs'!$L77))</f>
        <v>0</v>
      </c>
      <c r="M52" s="1233"/>
      <c r="N52" s="919">
        <f>SUM(I52:M52)</f>
        <v>0</v>
      </c>
    </row>
    <row r="53" spans="2:14" s="29" customFormat="1" ht="13.9">
      <c r="D53" s="288"/>
      <c r="E53" s="288"/>
      <c r="F53" s="11" t="s">
        <v>1916</v>
      </c>
      <c r="G53" s="11" t="s">
        <v>1919</v>
      </c>
      <c r="H53" s="286" t="s">
        <v>208</v>
      </c>
      <c r="I53" s="919">
        <f>(SUMIFS('6.02 MainsTier_1'!R$99:R$109,'6.02 MainsTier_1'!$M$99:$M$109,'6.02 MainsTier_1'!$M101)+SUMIFS('6.10 IronStubs'!S$76:S$79,'6.10 IronStubs'!$L$76:$L$79,'6.10 IronStubs'!$L78))</f>
        <v>0</v>
      </c>
      <c r="J53" s="919">
        <f>(SUMIFS('6.02 MainsTier_1'!S$99:S$109,'6.02 MainsTier_1'!$M$99:$M$109,'6.02 MainsTier_1'!$M101)+SUMIFS('6.10 IronStubs'!T$76:T$79,'6.10 IronStubs'!$L$76:$L$79,'6.10 IronStubs'!$L78))</f>
        <v>0</v>
      </c>
      <c r="K53" s="919">
        <f>(SUMIFS('6.02 MainsTier_1'!T$99:T$109,'6.02 MainsTier_1'!$M$99:$M$109,'6.02 MainsTier_1'!$M101)+SUMIFS('6.10 IronStubs'!U$76:U$79,'6.10 IronStubs'!$L$76:$L$79,'6.10 IronStubs'!$L78))</f>
        <v>0</v>
      </c>
      <c r="L53" s="919">
        <f>(SUMIFS('6.02 MainsTier_1'!U$99:U$109,'6.02 MainsTier_1'!$M$99:$M$109,'6.02 MainsTier_1'!$M101)+SUMIFS('6.10 IronStubs'!V$76:V$79,'6.10 IronStubs'!$L$76:$L$79,'6.10 IronStubs'!$L78))</f>
        <v>0</v>
      </c>
      <c r="M53" s="1233"/>
      <c r="N53" s="919">
        <f>SUM(I53:M53)</f>
        <v>0</v>
      </c>
    </row>
    <row r="54" spans="2:14" s="29" customFormat="1" ht="13.9">
      <c r="D54" s="288"/>
      <c r="E54" s="288"/>
      <c r="F54" s="11" t="s">
        <v>1916</v>
      </c>
      <c r="G54" s="11" t="s">
        <v>1920</v>
      </c>
      <c r="H54" s="286" t="s">
        <v>208</v>
      </c>
      <c r="I54" s="919">
        <f>(SUMIFS('6.02 MainsTier_1'!R$99:R$109,'6.02 MainsTier_1'!$M$99:$M$109,'6.02 MainsTier_1'!$M102)+SUMIFS('6.10 IronStubs'!S$76:S$79,'6.10 IronStubs'!$L$76:$L$79,'6.10 IronStubs'!$L79))</f>
        <v>0</v>
      </c>
      <c r="J54" s="919">
        <f>(SUMIFS('6.02 MainsTier_1'!S$99:S$109,'6.02 MainsTier_1'!$M$99:$M$109,'6.02 MainsTier_1'!$M102)+SUMIFS('6.10 IronStubs'!T$76:T$79,'6.10 IronStubs'!$L$76:$L$79,'6.10 IronStubs'!$L79))</f>
        <v>0</v>
      </c>
      <c r="K54" s="919">
        <f>(SUMIFS('6.02 MainsTier_1'!T$99:T$109,'6.02 MainsTier_1'!$M$99:$M$109,'6.02 MainsTier_1'!$M102)+SUMIFS('6.10 IronStubs'!U$76:U$79,'6.10 IronStubs'!$L$76:$L$79,'6.10 IronStubs'!$L79))</f>
        <v>0</v>
      </c>
      <c r="L54" s="919">
        <f>(SUMIFS('6.02 MainsTier_1'!U$99:U$109,'6.02 MainsTier_1'!$M$99:$M$109,'6.02 MainsTier_1'!$M102)+SUMIFS('6.10 IronStubs'!V$76:V$79,'6.10 IronStubs'!$L$76:$L$79,'6.10 IronStubs'!$L79))</f>
        <v>0</v>
      </c>
      <c r="M54" s="1233"/>
      <c r="N54" s="919">
        <f>SUM(I54:M54)</f>
        <v>0</v>
      </c>
    </row>
    <row r="55" spans="2:14" s="29" customFormat="1" ht="13.9">
      <c r="H55" s="11"/>
    </row>
    <row r="56" spans="2:14" s="29" customFormat="1" ht="13.9">
      <c r="D56" s="288"/>
      <c r="E56" s="288"/>
      <c r="F56" s="11" t="s">
        <v>1921</v>
      </c>
      <c r="G56" s="11" t="s">
        <v>1922</v>
      </c>
      <c r="H56" s="286" t="s">
        <v>208</v>
      </c>
      <c r="I56" s="919">
        <f>'6.03 MainsTier_2A'!Q72+'6.03 MainsTier_2A'!Q78</f>
        <v>0</v>
      </c>
      <c r="J56" s="919">
        <f>'6.03 MainsTier_2A'!R72+'6.03 MainsTier_2A'!R78</f>
        <v>0</v>
      </c>
      <c r="K56" s="919">
        <f>'6.03 MainsTier_2A'!S72+'6.03 MainsTier_2A'!S78</f>
        <v>0</v>
      </c>
      <c r="L56" s="919">
        <f>'6.03 MainsTier_2A'!T72+'6.03 MainsTier_2A'!T78</f>
        <v>0</v>
      </c>
      <c r="M56" s="1233"/>
      <c r="N56" s="919">
        <f>SUM(I56:M56)</f>
        <v>0</v>
      </c>
    </row>
    <row r="57" spans="2:14" s="29" customFormat="1" ht="13.9">
      <c r="D57" s="288"/>
      <c r="E57" s="288"/>
      <c r="F57" s="11" t="s">
        <v>1921</v>
      </c>
      <c r="G57" s="11" t="s">
        <v>1923</v>
      </c>
      <c r="H57" s="286" t="s">
        <v>208</v>
      </c>
      <c r="I57" s="919">
        <f>'6.03 MainsTier_2A'!Q73+'6.03 MainsTier_2A'!Q79</f>
        <v>0</v>
      </c>
      <c r="J57" s="919">
        <f>'6.03 MainsTier_2A'!R73+'6.03 MainsTier_2A'!R79</f>
        <v>0</v>
      </c>
      <c r="K57" s="919">
        <f>'6.03 MainsTier_2A'!S73+'6.03 MainsTier_2A'!S79</f>
        <v>0</v>
      </c>
      <c r="L57" s="919">
        <f>'6.03 MainsTier_2A'!T73+'6.03 MainsTier_2A'!T79</f>
        <v>0</v>
      </c>
      <c r="M57" s="1233"/>
      <c r="N57" s="919">
        <f>SUM(I57:M57)</f>
        <v>0</v>
      </c>
    </row>
    <row r="58" spans="2:14" s="29" customFormat="1" ht="13.9">
      <c r="D58" s="288"/>
      <c r="E58" s="288"/>
      <c r="F58" s="11" t="s">
        <v>1921</v>
      </c>
      <c r="G58" s="11" t="s">
        <v>1924</v>
      </c>
      <c r="H58" s="286" t="s">
        <v>208</v>
      </c>
      <c r="I58" s="919">
        <f>'6.03 MainsTier_2A'!Q74+'6.03 MainsTier_2A'!Q80</f>
        <v>0</v>
      </c>
      <c r="J58" s="919">
        <f>'6.03 MainsTier_2A'!R74+'6.03 MainsTier_2A'!R80</f>
        <v>0</v>
      </c>
      <c r="K58" s="919">
        <f>'6.03 MainsTier_2A'!S74+'6.03 MainsTier_2A'!S80</f>
        <v>0</v>
      </c>
      <c r="L58" s="919">
        <f>'6.03 MainsTier_2A'!T74+'6.03 MainsTier_2A'!T80</f>
        <v>0</v>
      </c>
      <c r="M58" s="1233"/>
      <c r="N58" s="919">
        <f>SUM(I58:M58)</f>
        <v>0</v>
      </c>
    </row>
    <row r="59" spans="2:14" ht="13.9">
      <c r="B59" s="29"/>
      <c r="C59" s="29"/>
      <c r="D59" s="288"/>
      <c r="E59" s="288"/>
    </row>
    <row r="60" spans="2:14" s="29" customFormat="1" ht="13.9">
      <c r="D60" s="288"/>
      <c r="E60" s="288"/>
      <c r="F60" s="11" t="s">
        <v>1925</v>
      </c>
      <c r="G60" s="11" t="s">
        <v>1922</v>
      </c>
      <c r="H60" s="286" t="s">
        <v>208</v>
      </c>
      <c r="I60" s="919">
        <f>'6.04 MainsTier_2B'!R72+'6.04 MainsTier_2B'!R78</f>
        <v>0</v>
      </c>
      <c r="J60" s="919">
        <f>'6.04 MainsTier_2B'!S72+'6.04 MainsTier_2B'!S78</f>
        <v>0</v>
      </c>
      <c r="K60" s="919">
        <f>'6.04 MainsTier_2B'!T72+'6.04 MainsTier_2B'!T78</f>
        <v>0</v>
      </c>
      <c r="L60" s="919">
        <f>'6.04 MainsTier_2B'!U72+'6.04 MainsTier_2B'!U78</f>
        <v>0</v>
      </c>
      <c r="M60" s="1233"/>
      <c r="N60" s="919">
        <f>SUM(I60:M60)</f>
        <v>0</v>
      </c>
    </row>
    <row r="61" spans="2:14" s="29" customFormat="1" ht="13.9">
      <c r="D61" s="288"/>
      <c r="E61" s="288"/>
      <c r="F61" s="11" t="s">
        <v>1925</v>
      </c>
      <c r="G61" s="11" t="s">
        <v>1923</v>
      </c>
      <c r="H61" s="286" t="s">
        <v>208</v>
      </c>
      <c r="I61" s="919">
        <f>'6.04 MainsTier_2B'!R73+'6.04 MainsTier_2B'!R79</f>
        <v>0</v>
      </c>
      <c r="J61" s="919">
        <f>'6.04 MainsTier_2B'!S73+'6.04 MainsTier_2B'!S79</f>
        <v>0</v>
      </c>
      <c r="K61" s="919">
        <f>'6.04 MainsTier_2B'!T73+'6.04 MainsTier_2B'!T79</f>
        <v>0</v>
      </c>
      <c r="L61" s="919">
        <f>'6.04 MainsTier_2B'!U73+'6.04 MainsTier_2B'!U79</f>
        <v>0</v>
      </c>
      <c r="M61" s="1233"/>
      <c r="N61" s="919">
        <f>SUM(I61:M61)</f>
        <v>0</v>
      </c>
    </row>
    <row r="62" spans="2:14" s="29" customFormat="1" ht="13.9">
      <c r="D62" s="288"/>
      <c r="E62" s="288"/>
      <c r="F62" s="11" t="s">
        <v>1925</v>
      </c>
      <c r="G62" s="11" t="s">
        <v>1924</v>
      </c>
      <c r="H62" s="286" t="s">
        <v>208</v>
      </c>
      <c r="I62" s="919">
        <f>'6.04 MainsTier_2B'!R74+'6.04 MainsTier_2B'!R80</f>
        <v>0</v>
      </c>
      <c r="J62" s="919">
        <f>'6.04 MainsTier_2B'!S74+'6.04 MainsTier_2B'!S80</f>
        <v>0</v>
      </c>
      <c r="K62" s="919">
        <f>'6.04 MainsTier_2B'!T74+'6.04 MainsTier_2B'!T80</f>
        <v>0</v>
      </c>
      <c r="L62" s="919">
        <f>'6.04 MainsTier_2B'!U74+'6.04 MainsTier_2B'!U80</f>
        <v>0</v>
      </c>
      <c r="M62" s="1233"/>
      <c r="N62" s="919">
        <f>SUM(I62:M62)</f>
        <v>0</v>
      </c>
    </row>
    <row r="63" spans="2:14" ht="13.9">
      <c r="B63" s="29"/>
      <c r="C63" s="29"/>
      <c r="D63" s="288"/>
      <c r="E63" s="288"/>
    </row>
    <row r="64" spans="2:14" s="29" customFormat="1" ht="13.9">
      <c r="D64" s="288"/>
      <c r="E64" s="288"/>
      <c r="F64" s="11" t="s">
        <v>1926</v>
      </c>
      <c r="G64" s="289"/>
      <c r="H64" s="286" t="s">
        <v>208</v>
      </c>
      <c r="I64" s="919">
        <f>('6.05 MainsTier_3'!R16+'6.11 RoboticIntervention'!R15+'6.11 RoboticIntervention'!R16)</f>
        <v>0</v>
      </c>
      <c r="J64" s="919">
        <f>('6.05 MainsTier_3'!S16+'6.11 RoboticIntervention'!S15+'6.11 RoboticIntervention'!S16)</f>
        <v>0</v>
      </c>
      <c r="K64" s="919">
        <f>('6.05 MainsTier_3'!T16+'6.11 RoboticIntervention'!T15+'6.11 RoboticIntervention'!T16)</f>
        <v>0</v>
      </c>
      <c r="L64" s="919">
        <f>('6.05 MainsTier_3'!U16+'6.11 RoboticIntervention'!U15+'6.11 RoboticIntervention'!U16)</f>
        <v>0</v>
      </c>
      <c r="M64" s="1233"/>
      <c r="N64" s="919">
        <f t="shared" ref="N64:N69" si="2">SUM(I64:M64)</f>
        <v>0</v>
      </c>
    </row>
    <row r="65" spans="2:14" s="29" customFormat="1" ht="13.9">
      <c r="D65" s="288"/>
      <c r="E65" s="288"/>
      <c r="F65" s="11" t="s">
        <v>1927</v>
      </c>
      <c r="G65" s="289"/>
      <c r="H65" s="286" t="s">
        <v>208</v>
      </c>
      <c r="I65" s="919">
        <f>'6.07 MainsDiversions'!T19</f>
        <v>0</v>
      </c>
      <c r="J65" s="919">
        <f>'6.07 MainsDiversions'!U19</f>
        <v>0</v>
      </c>
      <c r="K65" s="919">
        <f>'6.07 MainsDiversions'!V19</f>
        <v>0</v>
      </c>
      <c r="L65" s="919">
        <f>'6.07 MainsDiversions'!W19</f>
        <v>0</v>
      </c>
      <c r="M65" s="1233"/>
      <c r="N65" s="919">
        <f t="shared" si="2"/>
        <v>0</v>
      </c>
    </row>
    <row r="66" spans="2:14" s="29" customFormat="1" ht="13.9">
      <c r="D66" s="288"/>
      <c r="E66" s="288"/>
      <c r="F66" s="11" t="s">
        <v>1928</v>
      </c>
      <c r="G66" s="29" t="s">
        <v>1929</v>
      </c>
      <c r="H66" s="286" t="s">
        <v>208</v>
      </c>
      <c r="I66" s="919">
        <f>'6.02 MainsTier_1'!R113</f>
        <v>0</v>
      </c>
      <c r="J66" s="919">
        <f>'6.02 MainsTier_1'!S113</f>
        <v>0</v>
      </c>
      <c r="K66" s="919">
        <f>'6.02 MainsTier_1'!T113</f>
        <v>0</v>
      </c>
      <c r="L66" s="919">
        <f>'6.02 MainsTier_1'!U113</f>
        <v>0</v>
      </c>
      <c r="M66" s="1233"/>
      <c r="N66" s="919">
        <f t="shared" si="2"/>
        <v>0</v>
      </c>
    </row>
    <row r="67" spans="2:14" s="29" customFormat="1" ht="13.9">
      <c r="D67" s="288"/>
      <c r="E67" s="288"/>
      <c r="F67" s="11" t="s">
        <v>1930</v>
      </c>
      <c r="G67" s="289"/>
      <c r="H67" s="286" t="s">
        <v>208</v>
      </c>
      <c r="I67" s="919">
        <f>SUM('6.06 MainsTier_Other'!R140:R185)</f>
        <v>0</v>
      </c>
      <c r="J67" s="919">
        <f>SUM('6.06 MainsTier_Other'!S140:S185)</f>
        <v>0</v>
      </c>
      <c r="K67" s="919">
        <f>SUM('6.06 MainsTier_Other'!T140:T185)</f>
        <v>0</v>
      </c>
      <c r="L67" s="919">
        <f>SUM('6.06 MainsTier_Other'!U140:U185)</f>
        <v>0</v>
      </c>
      <c r="M67" s="1233"/>
      <c r="N67" s="919">
        <f t="shared" si="2"/>
        <v>0</v>
      </c>
    </row>
    <row r="68" spans="2:14" s="29" customFormat="1" ht="13.9">
      <c r="D68" s="288"/>
      <c r="E68" s="288"/>
      <c r="F68" s="11" t="s">
        <v>1931</v>
      </c>
      <c r="G68" s="289"/>
      <c r="H68" s="286" t="s">
        <v>1836</v>
      </c>
      <c r="I68" s="920">
        <f>SUM('6.09 RepexServices'!R128,'6.09 RepexServices'!R133,'6.09 RepexServices'!R138,'6.09 RepexServices'!R143,'6.09 RepexServices'!R148,'6.09 RepexServices'!R153,'6.09 RepexServices'!R158,'6.09 RepexServices'!R163,'6.09 RepexServices'!R170,'6.09 RepexServices'!R175,'6.09 RepexServices'!R182,'6.09 RepexServices'!R187)</f>
        <v>0</v>
      </c>
      <c r="J68" s="920">
        <f>SUM('6.09 RepexServices'!S128,'6.09 RepexServices'!S133,'6.09 RepexServices'!S138,'6.09 RepexServices'!S143,'6.09 RepexServices'!S148,'6.09 RepexServices'!S153,'6.09 RepexServices'!S158,'6.09 RepexServices'!S163,'6.09 RepexServices'!S170,'6.09 RepexServices'!S175,'6.09 RepexServices'!S182,'6.09 RepexServices'!S187)</f>
        <v>0</v>
      </c>
      <c r="K68" s="920">
        <f>SUM('6.09 RepexServices'!T128,'6.09 RepexServices'!T133,'6.09 RepexServices'!T138,'6.09 RepexServices'!T143,'6.09 RepexServices'!T148,'6.09 RepexServices'!T153,'6.09 RepexServices'!T158,'6.09 RepexServices'!T163,'6.09 RepexServices'!T170,'6.09 RepexServices'!T175,'6.09 RepexServices'!T182,'6.09 RepexServices'!T187)</f>
        <v>0</v>
      </c>
      <c r="L68" s="920">
        <f>SUM('6.09 RepexServices'!U128,'6.09 RepexServices'!U133,'6.09 RepexServices'!U138,'6.09 RepexServices'!U143,'6.09 RepexServices'!U148,'6.09 RepexServices'!U153,'6.09 RepexServices'!U158,'6.09 RepexServices'!U163,'6.09 RepexServices'!U170,'6.09 RepexServices'!U175,'6.09 RepexServices'!U182,'6.09 RepexServices'!U187)</f>
        <v>0</v>
      </c>
      <c r="M68" s="1233"/>
      <c r="N68" s="920">
        <f t="shared" si="2"/>
        <v>0</v>
      </c>
    </row>
    <row r="69" spans="2:14" s="273" customFormat="1" ht="13.9">
      <c r="B69" s="29"/>
      <c r="C69" s="29"/>
      <c r="D69" s="288"/>
      <c r="E69" s="288"/>
      <c r="F69" s="11" t="s">
        <v>1932</v>
      </c>
      <c r="G69" s="289"/>
      <c r="H69" s="286" t="s">
        <v>1836</v>
      </c>
      <c r="I69" s="919">
        <f>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f>
        <v>0</v>
      </c>
      <c r="J69" s="919">
        <f>SUM('6.09 RepexServices'!S127,'6.09 RepexServices'!S132,'6.09 RepexServices'!S137,'6.09 RepexServices'!S142,'6.09 RepexServices'!S147,'6.09 RepexServices'!S152,'6.09 RepexServices'!S157,'6.09 RepexServices'!S162,'6.09 RepexServices'!S169,'6.09 RepexServices'!S174,'6.09 RepexServices'!S181,'6.09 RepexServices'!S186,'6.09 RepexServices'!S193:S199,'6.09 RepexServices'!S203:S207)</f>
        <v>0</v>
      </c>
      <c r="K69" s="919">
        <f>SUM('6.09 RepexServices'!T127,'6.09 RepexServices'!T132,'6.09 RepexServices'!T137,'6.09 RepexServices'!T142,'6.09 RepexServices'!T147,'6.09 RepexServices'!T152,'6.09 RepexServices'!T157,'6.09 RepexServices'!T162,'6.09 RepexServices'!T169,'6.09 RepexServices'!T174,'6.09 RepexServices'!T181,'6.09 RepexServices'!T186,'6.09 RepexServices'!T193:T199,'6.09 RepexServices'!T203:T207)</f>
        <v>0</v>
      </c>
      <c r="L69" s="919">
        <f>SUM('6.09 RepexServices'!U127,'6.09 RepexServices'!U132,'6.09 RepexServices'!U137,'6.09 RepexServices'!U142,'6.09 RepexServices'!U147,'6.09 RepexServices'!U152,'6.09 RepexServices'!U157,'6.09 RepexServices'!U162,'6.09 RepexServices'!U169,'6.09 RepexServices'!U174,'6.09 RepexServices'!U181,'6.09 RepexServices'!U186,'6.09 RepexServices'!U193:U199,'6.09 RepexServices'!U203:U207)</f>
        <v>0</v>
      </c>
      <c r="M69" s="1233"/>
      <c r="N69" s="919">
        <f t="shared" si="2"/>
        <v>0</v>
      </c>
    </row>
    <row r="70" spans="2:14" s="273" customFormat="1" ht="13.9">
      <c r="B70" s="29"/>
      <c r="C70" s="29"/>
      <c r="D70" s="288"/>
      <c r="E70" s="288"/>
      <c r="F70" s="11"/>
      <c r="G70" s="289"/>
      <c r="H70" s="288"/>
      <c r="I70" s="11"/>
      <c r="J70" s="11"/>
      <c r="K70" s="11"/>
      <c r="L70" s="11"/>
      <c r="M70" s="11"/>
    </row>
    <row r="71" spans="2:14" s="273" customFormat="1" ht="17.649999999999999">
      <c r="B71" s="28" t="s">
        <v>1807</v>
      </c>
      <c r="C71" s="27"/>
      <c r="D71" s="27"/>
      <c r="E71" s="27"/>
      <c r="F71" s="27"/>
      <c r="G71" s="27"/>
      <c r="H71" s="27"/>
      <c r="I71" s="27"/>
      <c r="J71" s="27"/>
      <c r="K71" s="27"/>
      <c r="L71" s="27"/>
      <c r="M71" s="27"/>
      <c r="N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BE5C-3AD4-4307-97D6-F7D5060472EF}">
  <sheetPr codeName="Sheet11">
    <tabColor theme="4"/>
    <pageSetUpPr autoPageBreaks="0"/>
  </sheetPr>
  <dimension ref="A1:N62"/>
  <sheetViews>
    <sheetView zoomScale="55" zoomScaleNormal="55" workbookViewId="0">
      <selection activeCell="J14" sqref="J14:N14"/>
    </sheetView>
  </sheetViews>
  <sheetFormatPr defaultColWidth="14" defaultRowHeight="13.5"/>
  <cols>
    <col min="1" max="1" width="14.42578125" style="11" customWidth="1"/>
    <col min="2" max="3" width="1.42578125" style="11" customWidth="1"/>
    <col min="4" max="4" width="31.5703125" style="11" customWidth="1"/>
    <col min="5" max="5" width="59.42578125" style="11" bestFit="1" customWidth="1"/>
    <col min="6" max="7" width="30.42578125" style="11" customWidth="1"/>
    <col min="8" max="8" width="25.5703125" style="11" customWidth="1"/>
    <col min="9" max="9" width="15.5703125" style="11" customWidth="1"/>
    <col min="10" max="32" width="18.42578125" style="11" customWidth="1"/>
    <col min="33" max="39" width="14" style="11"/>
    <col min="40" max="47" width="18.42578125" style="11" customWidth="1"/>
    <col min="48" max="48" width="14" style="11"/>
    <col min="49" max="56" width="18.42578125" style="11" customWidth="1"/>
    <col min="57" max="16384" width="14" style="11"/>
  </cols>
  <sheetData>
    <row r="1" spans="1:14" s="2" customFormat="1" ht="25.15">
      <c r="A1" s="1" t="s">
        <v>1619</v>
      </c>
      <c r="B1" s="3"/>
      <c r="F1" s="4" t="s">
        <v>1</v>
      </c>
      <c r="G1" s="4"/>
      <c r="H1" s="4"/>
      <c r="L1" s="3"/>
    </row>
    <row r="2" spans="1:14" s="2" customFormat="1" ht="25.15">
      <c r="A2" s="4" t="str">
        <f>Cover!$E$13</f>
        <v>Master</v>
      </c>
      <c r="B2" s="3"/>
    </row>
    <row r="3" spans="1:14" s="2" customFormat="1" ht="25.15">
      <c r="A3" s="4">
        <f>Cover!$E$15</f>
        <v>2026</v>
      </c>
      <c r="B3" s="4"/>
      <c r="C3" s="4"/>
      <c r="D3" s="4"/>
    </row>
    <row r="4" spans="1:14" s="5" customFormat="1" ht="25.5" thickBot="1">
      <c r="A4" s="1305" t="s">
        <v>1933</v>
      </c>
      <c r="B4" s="6"/>
    </row>
    <row r="5" spans="1:14" ht="15">
      <c r="A5" s="273"/>
      <c r="B5" s="274"/>
      <c r="C5" s="274"/>
      <c r="D5" s="9"/>
      <c r="E5" s="9"/>
      <c r="F5" s="275"/>
      <c r="G5" s="275"/>
      <c r="H5" s="275"/>
      <c r="I5" s="273"/>
      <c r="J5" s="276" t="s">
        <v>2</v>
      </c>
      <c r="K5" s="277"/>
      <c r="L5" s="277"/>
      <c r="M5" s="277"/>
      <c r="N5" s="278"/>
    </row>
    <row r="6" spans="1:14" ht="15">
      <c r="A6" s="273"/>
      <c r="B6" s="274"/>
      <c r="C6" s="274"/>
      <c r="D6" s="36" t="s">
        <v>165</v>
      </c>
      <c r="E6" s="36" t="s">
        <v>1809</v>
      </c>
      <c r="F6" s="279" t="s">
        <v>1810</v>
      </c>
      <c r="G6" s="279" t="s">
        <v>406</v>
      </c>
      <c r="H6" s="279" t="s">
        <v>407</v>
      </c>
      <c r="I6" s="280" t="s">
        <v>176</v>
      </c>
      <c r="J6" s="281">
        <v>2022</v>
      </c>
      <c r="K6" s="282">
        <v>2023</v>
      </c>
      <c r="L6" s="282">
        <v>2024</v>
      </c>
      <c r="M6" s="282">
        <v>2025</v>
      </c>
      <c r="N6" s="283">
        <v>2026</v>
      </c>
    </row>
    <row r="8" spans="1:14" s="486" customFormat="1" ht="17.649999999999999">
      <c r="B8" s="28" t="s">
        <v>1934</v>
      </c>
    </row>
    <row r="9" spans="1:14" s="353" customFormat="1">
      <c r="I9" s="367"/>
      <c r="L9" s="13"/>
      <c r="M9" s="371"/>
      <c r="N9" s="367"/>
    </row>
    <row r="10" spans="1:14" s="485" customFormat="1" ht="15">
      <c r="A10" s="483"/>
      <c r="B10" s="484" t="s">
        <v>1935</v>
      </c>
      <c r="C10" s="484"/>
      <c r="D10" s="484"/>
    </row>
    <row r="11" spans="1:14" s="353" customFormat="1">
      <c r="I11" s="367"/>
      <c r="L11" s="13"/>
      <c r="M11" s="371"/>
      <c r="N11" s="367"/>
    </row>
    <row r="12" spans="1:14" s="33" customFormat="1" ht="13.9">
      <c r="A12" s="353"/>
      <c r="B12" s="353"/>
      <c r="C12" s="34" t="s">
        <v>1830</v>
      </c>
      <c r="D12" s="34"/>
    </row>
    <row r="13" spans="1:14" s="284" customFormat="1" ht="13.5" customHeight="1">
      <c r="F13" s="273"/>
      <c r="G13" s="273"/>
      <c r="H13" s="273"/>
      <c r="I13" s="286"/>
      <c r="L13" s="13"/>
      <c r="M13" s="285"/>
      <c r="N13" s="286"/>
    </row>
    <row r="14" spans="1:14" s="284" customFormat="1" ht="13.5" customHeight="1">
      <c r="E14" s="284" t="s">
        <v>1643</v>
      </c>
      <c r="F14" s="273" t="s">
        <v>1936</v>
      </c>
      <c r="G14" s="273" t="s">
        <v>1937</v>
      </c>
      <c r="H14" s="273"/>
      <c r="I14" s="286" t="s">
        <v>1836</v>
      </c>
      <c r="J14" s="1336">
        <f>SUM(J15:J16)</f>
        <v>0</v>
      </c>
      <c r="K14" s="1336">
        <f t="shared" ref="K14:N14" si="0">SUM(K15:K16)</f>
        <v>0</v>
      </c>
      <c r="L14" s="1336">
        <f t="shared" si="0"/>
        <v>0</v>
      </c>
      <c r="M14" s="1336">
        <f t="shared" si="0"/>
        <v>0</v>
      </c>
      <c r="N14" s="1336">
        <f t="shared" si="0"/>
        <v>0</v>
      </c>
    </row>
    <row r="15" spans="1:14" s="284" customFormat="1" ht="13.5" customHeight="1">
      <c r="E15" s="284" t="s">
        <v>1643</v>
      </c>
      <c r="F15" s="273" t="s">
        <v>1938</v>
      </c>
      <c r="G15" s="273" t="s">
        <v>1937</v>
      </c>
      <c r="H15" s="273"/>
      <c r="I15" s="286" t="s">
        <v>1836</v>
      </c>
      <c r="J15" s="1337"/>
      <c r="K15" s="1337"/>
      <c r="L15" s="1337"/>
      <c r="M15" s="1337"/>
      <c r="N15" s="1337"/>
    </row>
    <row r="16" spans="1:14" s="284" customFormat="1" ht="13.5" customHeight="1">
      <c r="E16" s="284" t="s">
        <v>1643</v>
      </c>
      <c r="F16" s="273" t="s">
        <v>1939</v>
      </c>
      <c r="G16" s="273" t="s">
        <v>1937</v>
      </c>
      <c r="H16" s="273"/>
      <c r="I16" s="286" t="s">
        <v>1836</v>
      </c>
      <c r="J16" s="1337"/>
      <c r="K16" s="1337"/>
      <c r="L16" s="1337"/>
      <c r="M16" s="1337"/>
      <c r="N16" s="1337"/>
    </row>
    <row r="17" spans="1:14" s="284" customFormat="1" ht="13.5" customHeight="1">
      <c r="E17" s="284" t="s">
        <v>1940</v>
      </c>
      <c r="F17" s="273" t="s">
        <v>1941</v>
      </c>
      <c r="G17" s="273" t="s">
        <v>1942</v>
      </c>
      <c r="H17" s="273"/>
      <c r="I17" s="286" t="s">
        <v>1943</v>
      </c>
      <c r="J17" s="1239"/>
      <c r="K17" s="1239"/>
      <c r="L17" s="1239"/>
      <c r="M17" s="921">
        <f>SUM('8.01 LTS&amp;Entry'!$M$66:$M$71)+'8.03 DistributionNetwork'!Q32</f>
        <v>0</v>
      </c>
      <c r="N17" s="403"/>
    </row>
    <row r="18" spans="1:14" s="284" customFormat="1" ht="13.5" customHeight="1">
      <c r="F18" s="273"/>
      <c r="G18" s="273"/>
      <c r="H18" s="273"/>
      <c r="I18" s="286"/>
      <c r="L18" s="13"/>
      <c r="M18" s="285"/>
      <c r="N18" s="286"/>
    </row>
    <row r="19" spans="1:14" s="33" customFormat="1" ht="13.9">
      <c r="A19" s="353"/>
      <c r="B19" s="353"/>
      <c r="C19" s="34" t="s">
        <v>1944</v>
      </c>
      <c r="D19" s="34"/>
    </row>
    <row r="20" spans="1:14" s="284" customFormat="1" ht="13.5" customHeight="1">
      <c r="F20" s="273"/>
      <c r="G20" s="273"/>
      <c r="H20" s="273"/>
      <c r="I20" s="286"/>
      <c r="L20" s="13"/>
      <c r="M20" s="285"/>
      <c r="N20" s="286"/>
    </row>
    <row r="21" spans="1:14" s="284" customFormat="1" ht="13.5" customHeight="1">
      <c r="E21" s="284" t="s">
        <v>1944</v>
      </c>
      <c r="F21" s="273" t="s">
        <v>1945</v>
      </c>
      <c r="G21" s="273"/>
      <c r="H21" s="273"/>
      <c r="I21" s="286" t="s">
        <v>1946</v>
      </c>
      <c r="J21" s="1338">
        <f>1-(IFERROR(('9.03 ODI_Interruption'!I53+'9.03 ODI_Interruption'!I61+'9.03 ODI_Interruption'!I71)/('9.03 ODI_Interruption'!I11*60*24*365),0))</f>
        <v>1</v>
      </c>
      <c r="K21" s="1338">
        <f>1-(IFERROR(('9.03 ODI_Interruption'!J53+'9.03 ODI_Interruption'!J61+'9.03 ODI_Interruption'!J71)/('9.03 ODI_Interruption'!J11*60*24*365),0))</f>
        <v>1</v>
      </c>
      <c r="L21" s="1338">
        <f>1-(IFERROR(('9.03 ODI_Interruption'!K53+'9.03 ODI_Interruption'!K61+'9.03 ODI_Interruption'!K71)/('9.03 ODI_Interruption'!K11*60*24*365),0))</f>
        <v>1</v>
      </c>
      <c r="M21" s="1338">
        <f>1-(IFERROR(('9.03 ODI_Interruption'!L53+'9.03 ODI_Interruption'!L61+'9.03 ODI_Interruption'!L71)/('9.03 ODI_Interruption'!L11*60*24*365),0))</f>
        <v>1</v>
      </c>
      <c r="N21" s="1338">
        <f>1-(IFERROR(('9.03 ODI_Interruption'!M53+'9.03 ODI_Interruption'!M61+'9.03 ODI_Interruption'!M71)/('9.03 ODI_Interruption'!M11*60*24*365),0))</f>
        <v>1</v>
      </c>
    </row>
    <row r="22" spans="1:14">
      <c r="E22" s="11" t="s">
        <v>1947</v>
      </c>
      <c r="F22" s="11" t="s">
        <v>1948</v>
      </c>
      <c r="G22" s="11" t="s">
        <v>1949</v>
      </c>
      <c r="H22" s="11" t="s">
        <v>1950</v>
      </c>
      <c r="I22" s="11" t="s">
        <v>1836</v>
      </c>
      <c r="J22" s="922">
        <f>'9.03 ODI_Interruption'!I39+'9.03 ODI_Interruption'!I49</f>
        <v>0</v>
      </c>
      <c r="K22" s="922">
        <f>'9.03 ODI_Interruption'!J39+'9.03 ODI_Interruption'!J49</f>
        <v>0</v>
      </c>
      <c r="L22" s="922">
        <f>'9.03 ODI_Interruption'!K39+'9.03 ODI_Interruption'!K49</f>
        <v>0</v>
      </c>
      <c r="M22" s="922">
        <f>'9.03 ODI_Interruption'!L39+'9.03 ODI_Interruption'!L49</f>
        <v>0</v>
      </c>
      <c r="N22" s="922">
        <f>'9.03 ODI_Interruption'!M39+'9.03 ODI_Interruption'!M49</f>
        <v>0</v>
      </c>
    </row>
    <row r="23" spans="1:14" s="284" customFormat="1" ht="13.5" customHeight="1">
      <c r="E23" s="11" t="s">
        <v>1947</v>
      </c>
      <c r="F23" s="11" t="s">
        <v>1948</v>
      </c>
      <c r="G23" s="11" t="s">
        <v>1949</v>
      </c>
      <c r="H23" s="273" t="s">
        <v>1951</v>
      </c>
      <c r="I23" s="286" t="s">
        <v>1946</v>
      </c>
      <c r="J23" s="923">
        <f>IFERROR((J22/J14),0)</f>
        <v>0</v>
      </c>
      <c r="K23" s="923">
        <f t="shared" ref="K23:N23" si="1">IFERROR((K22/K14),0)</f>
        <v>0</v>
      </c>
      <c r="L23" s="923">
        <f t="shared" si="1"/>
        <v>0</v>
      </c>
      <c r="M23" s="923">
        <f t="shared" si="1"/>
        <v>0</v>
      </c>
      <c r="N23" s="923">
        <f t="shared" si="1"/>
        <v>0</v>
      </c>
    </row>
    <row r="24" spans="1:14" s="284" customFormat="1" ht="13.5" customHeight="1">
      <c r="E24" s="11" t="s">
        <v>1947</v>
      </c>
      <c r="F24" s="11" t="s">
        <v>1948</v>
      </c>
      <c r="G24" s="11" t="s">
        <v>1949</v>
      </c>
      <c r="H24" s="273" t="s">
        <v>1952</v>
      </c>
      <c r="I24" s="286" t="s">
        <v>1836</v>
      </c>
      <c r="J24" s="795">
        <f>IFERROR(('9.03 ODI_Interruption'!I61+'9.03 ODI_Interruption'!I71)/J22,0)</f>
        <v>0</v>
      </c>
      <c r="K24" s="795">
        <f>IFERROR(('9.03 ODI_Interruption'!J61+'9.03 ODI_Interruption'!J71)/K22,0)</f>
        <v>0</v>
      </c>
      <c r="L24" s="795">
        <f>IFERROR(('9.03 ODI_Interruption'!K61+'9.03 ODI_Interruption'!K71)/L22,0)</f>
        <v>0</v>
      </c>
      <c r="M24" s="795">
        <f>IFERROR(('9.03 ODI_Interruption'!L61+'9.03 ODI_Interruption'!L71)/M22,0)</f>
        <v>0</v>
      </c>
      <c r="N24" s="795">
        <f>IFERROR(('9.03 ODI_Interruption'!M61+'9.03 ODI_Interruption'!M71)/N22,0)</f>
        <v>0</v>
      </c>
    </row>
    <row r="25" spans="1:14" s="284" customFormat="1" ht="13.5" customHeight="1">
      <c r="E25" s="284" t="s">
        <v>1953</v>
      </c>
      <c r="F25" s="273"/>
      <c r="G25" s="273" t="s">
        <v>1954</v>
      </c>
      <c r="H25" s="273" t="s">
        <v>1955</v>
      </c>
      <c r="I25" s="286"/>
      <c r="J25" s="1236"/>
      <c r="K25" s="1236"/>
      <c r="L25" s="1236"/>
      <c r="M25" s="482" t="str">
        <f>COUNT('9.04 Maj_Interrupt'!$I$12:$I$51)&amp;" : "&amp;SUM('9.04 Maj_Interrupt'!$I$12:$I$51)</f>
        <v>0 : 0</v>
      </c>
      <c r="N25" s="403"/>
    </row>
    <row r="26" spans="1:14" s="284" customFormat="1" ht="13.5" customHeight="1">
      <c r="F26" s="273"/>
      <c r="G26" s="273"/>
      <c r="H26" s="273"/>
      <c r="I26" s="286"/>
      <c r="L26" s="13"/>
      <c r="M26" s="285"/>
      <c r="N26" s="286"/>
    </row>
    <row r="27" spans="1:14" s="485" customFormat="1" ht="15">
      <c r="A27" s="483"/>
      <c r="B27" s="484" t="s">
        <v>1956</v>
      </c>
      <c r="C27" s="484"/>
      <c r="D27" s="484"/>
    </row>
    <row r="28" spans="1:14" s="353" customFormat="1">
      <c r="I28" s="367"/>
      <c r="L28" s="13"/>
      <c r="M28" s="371"/>
      <c r="N28" s="367"/>
    </row>
    <row r="29" spans="1:14" s="353" customFormat="1">
      <c r="A29" s="353" t="s">
        <v>1957</v>
      </c>
      <c r="I29" s="367"/>
      <c r="L29" s="13"/>
      <c r="M29" s="371"/>
      <c r="N29" s="367"/>
    </row>
    <row r="30" spans="1:14" s="284" customFormat="1" ht="13.5" customHeight="1">
      <c r="E30" s="284" t="s">
        <v>1958</v>
      </c>
      <c r="F30" s="273" t="s">
        <v>1959</v>
      </c>
      <c r="G30" s="273" t="s">
        <v>1960</v>
      </c>
      <c r="H30" s="273"/>
      <c r="I30" s="286" t="s">
        <v>1836</v>
      </c>
      <c r="J30" s="1233"/>
      <c r="K30" s="1233"/>
      <c r="L30" s="1233"/>
      <c r="M30" s="1339">
        <f>IFERROR('9.01 ODI_CustomerSatisfaction'!V29,0)</f>
        <v>0</v>
      </c>
      <c r="N30" s="403"/>
    </row>
    <row r="31" spans="1:14" s="284" customFormat="1" ht="13.5" customHeight="1">
      <c r="E31" s="284" t="s">
        <v>1961</v>
      </c>
      <c r="F31" s="273" t="s">
        <v>1959</v>
      </c>
      <c r="G31" s="273" t="s">
        <v>1962</v>
      </c>
      <c r="H31" s="273"/>
      <c r="I31" s="286" t="s">
        <v>1836</v>
      </c>
      <c r="J31" s="1233"/>
      <c r="K31" s="1233"/>
      <c r="L31" s="1233"/>
      <c r="M31" s="1339">
        <f>IFERROR('9.01 ODI_CustomerSatisfaction'!V16,0)</f>
        <v>0</v>
      </c>
      <c r="N31" s="403"/>
    </row>
    <row r="32" spans="1:14" s="284" customFormat="1" ht="13.5" customHeight="1">
      <c r="E32" s="284" t="s">
        <v>1963</v>
      </c>
      <c r="F32" s="273" t="s">
        <v>1959</v>
      </c>
      <c r="G32" s="273" t="s">
        <v>1964</v>
      </c>
      <c r="H32" s="273"/>
      <c r="I32" s="286" t="s">
        <v>1836</v>
      </c>
      <c r="J32" s="1233"/>
      <c r="K32" s="1233"/>
      <c r="L32" s="1233"/>
      <c r="M32" s="1339">
        <f>IFERROR('9.01 ODI_CustomerSatisfaction'!V45,0)</f>
        <v>0</v>
      </c>
      <c r="N32" s="403"/>
    </row>
    <row r="33" spans="2:14" s="284" customFormat="1" ht="13.5" customHeight="1">
      <c r="E33" s="284" t="s">
        <v>1965</v>
      </c>
      <c r="F33" s="273" t="s">
        <v>1966</v>
      </c>
      <c r="G33" s="273" t="s">
        <v>1967</v>
      </c>
      <c r="H33" s="273"/>
      <c r="I33" s="286" t="s">
        <v>1836</v>
      </c>
      <c r="J33" s="1339">
        <f>'2.05 Revenue - ODI'!E134</f>
        <v>0</v>
      </c>
      <c r="K33" s="1339">
        <f>'2.05 Revenue - ODI'!F134</f>
        <v>0</v>
      </c>
      <c r="L33" s="1339">
        <f>'2.05 Revenue - ODI'!G134</f>
        <v>0</v>
      </c>
      <c r="M33" s="1339" t="e">
        <f>'2.05 Revenue - ODI'!H134</f>
        <v>#VALUE!</v>
      </c>
      <c r="N33" s="403"/>
    </row>
    <row r="34" spans="2:14" s="284" customFormat="1" ht="13.5" customHeight="1">
      <c r="F34" s="273"/>
      <c r="G34" s="273"/>
      <c r="H34" s="273"/>
      <c r="I34" s="286"/>
      <c r="L34" s="13"/>
      <c r="M34" s="285"/>
      <c r="N34" s="286"/>
    </row>
    <row r="35" spans="2:14" s="485" customFormat="1" ht="15">
      <c r="B35" s="484" t="s">
        <v>1968</v>
      </c>
      <c r="C35" s="484"/>
      <c r="D35" s="484"/>
    </row>
    <row r="36" spans="2:14" s="353" customFormat="1">
      <c r="I36" s="367"/>
      <c r="L36" s="13"/>
      <c r="M36" s="371"/>
      <c r="N36" s="367"/>
    </row>
    <row r="37" spans="2:14" s="284" customFormat="1" ht="13.5" customHeight="1">
      <c r="E37" s="284" t="s">
        <v>1969</v>
      </c>
      <c r="F37" s="273"/>
      <c r="G37" s="273" t="s">
        <v>1970</v>
      </c>
      <c r="H37" s="273"/>
      <c r="I37" s="286" t="s">
        <v>1946</v>
      </c>
      <c r="J37" s="1235"/>
      <c r="K37" s="1235"/>
      <c r="L37" s="1235"/>
      <c r="M37" s="721">
        <f>IFERROR(('12.01 GSoP'!$J$126+'12.01 GSoP'!$J$144+'12.01 GSoP'!$J$163)/('12.01 GSoP'!$J$123+'12.01 GSoP'!$J$141+'12.01 GSoP'!$J$159),0)</f>
        <v>0</v>
      </c>
      <c r="N37" s="403"/>
    </row>
    <row r="38" spans="2:14" s="284" customFormat="1" ht="13.5" customHeight="1">
      <c r="E38" s="284" t="s">
        <v>1971</v>
      </c>
      <c r="F38" s="273"/>
      <c r="G38" s="273" t="s">
        <v>1970</v>
      </c>
      <c r="H38" s="273"/>
      <c r="I38" s="286" t="s">
        <v>1946</v>
      </c>
      <c r="J38" s="1235"/>
      <c r="K38" s="1235"/>
      <c r="L38" s="1235"/>
      <c r="M38" s="721">
        <f>IFERROR('12.01 GSoP'!$J$276/'12.01 GSoP'!$J$275,0)</f>
        <v>0</v>
      </c>
      <c r="N38" s="403"/>
    </row>
    <row r="39" spans="2:14" s="284" customFormat="1" ht="13.5" customHeight="1">
      <c r="F39" s="273"/>
      <c r="G39" s="273"/>
      <c r="H39" s="273"/>
      <c r="I39" s="286"/>
      <c r="L39" s="13"/>
      <c r="M39" s="285"/>
      <c r="N39" s="286"/>
    </row>
    <row r="40" spans="2:14" s="485" customFormat="1" ht="15">
      <c r="B40" s="484" t="s">
        <v>1972</v>
      </c>
      <c r="C40" s="484"/>
      <c r="D40" s="484"/>
    </row>
    <row r="41" spans="2:14" s="353" customFormat="1">
      <c r="I41" s="367"/>
      <c r="L41" s="13"/>
      <c r="M41" s="371"/>
      <c r="N41" s="367"/>
    </row>
    <row r="42" spans="2:14" s="284" customFormat="1" ht="13.5" customHeight="1">
      <c r="E42" s="284" t="s">
        <v>1973</v>
      </c>
      <c r="F42" s="273" t="s">
        <v>198</v>
      </c>
      <c r="G42" s="273" t="s">
        <v>1970</v>
      </c>
      <c r="H42" s="273"/>
      <c r="I42" s="11" t="s">
        <v>1836</v>
      </c>
      <c r="J42" s="926">
        <f>'1.05 Summary_Workload '!I45</f>
        <v>0</v>
      </c>
      <c r="K42" s="926">
        <f>'1.05 Summary_Workload '!J45</f>
        <v>0</v>
      </c>
      <c r="L42" s="926">
        <f>'1.05 Summary_Workload '!K45</f>
        <v>0</v>
      </c>
      <c r="M42" s="926">
        <f>'1.05 Summary_Workload '!L45</f>
        <v>0</v>
      </c>
      <c r="N42" s="926">
        <f>'1.05 Summary_Workload '!M45</f>
        <v>0</v>
      </c>
    </row>
    <row r="43" spans="2:14" s="284" customFormat="1" ht="13.5" customHeight="1">
      <c r="C43" s="907"/>
      <c r="E43" s="284" t="s">
        <v>1974</v>
      </c>
      <c r="F43" s="273" t="s">
        <v>1975</v>
      </c>
      <c r="G43" s="273" t="s">
        <v>1976</v>
      </c>
      <c r="H43" s="273"/>
      <c r="I43" s="286" t="s">
        <v>1946</v>
      </c>
      <c r="J43" s="1235"/>
      <c r="K43" s="1235"/>
      <c r="L43" s="1235"/>
      <c r="M43" s="924">
        <f>IFERROR(SUM('5.05 Connections'!$V$183:$Z$183)/'5.05 Connections'!$Q$183,0)</f>
        <v>0</v>
      </c>
      <c r="N43" s="403"/>
    </row>
    <row r="44" spans="2:14" s="284" customFormat="1" ht="13.5" customHeight="1">
      <c r="F44" s="273"/>
      <c r="G44" s="273"/>
      <c r="H44" s="273"/>
      <c r="I44" s="286"/>
      <c r="L44" s="13"/>
      <c r="M44" s="285"/>
      <c r="N44" s="286"/>
    </row>
    <row r="45" spans="2:14" s="485" customFormat="1" ht="13.5" customHeight="1">
      <c r="B45" s="484" t="s">
        <v>1977</v>
      </c>
      <c r="C45" s="484"/>
      <c r="D45" s="484"/>
    </row>
    <row r="46" spans="2:14" s="284" customFormat="1" ht="13.5" customHeight="1">
      <c r="F46" s="273"/>
      <c r="G46" s="273"/>
      <c r="H46" s="273"/>
      <c r="I46" s="286"/>
      <c r="L46" s="13"/>
      <c r="M46" s="285"/>
      <c r="N46" s="286"/>
    </row>
    <row r="47" spans="2:14" s="284" customFormat="1" ht="13.5" customHeight="1">
      <c r="E47" s="284" t="s">
        <v>1978</v>
      </c>
      <c r="F47" s="273" t="s">
        <v>1979</v>
      </c>
      <c r="G47" s="273" t="s">
        <v>1980</v>
      </c>
      <c r="H47" s="273"/>
      <c r="I47" s="286" t="s">
        <v>1946</v>
      </c>
      <c r="J47" s="804" t="str">
        <f>'11.11 Other_PREReports&amp;Repairs'!M16</f>
        <v/>
      </c>
      <c r="K47" s="804" t="str">
        <f>'11.11 Other_PREReports&amp;Repairs'!N16</f>
        <v/>
      </c>
      <c r="L47" s="804" t="str">
        <f>'11.11 Other_PREReports&amp;Repairs'!O16</f>
        <v/>
      </c>
      <c r="M47" s="804" t="str">
        <f>'11.11 Other_PREReports&amp;Repairs'!P16</f>
        <v/>
      </c>
      <c r="N47" s="804" t="str">
        <f>'11.11 Other_PREReports&amp;Repairs'!Q16</f>
        <v/>
      </c>
    </row>
    <row r="48" spans="2:14" s="284" customFormat="1" ht="13.5" customHeight="1">
      <c r="E48" s="284" t="s">
        <v>1981</v>
      </c>
      <c r="F48" s="273" t="s">
        <v>1979</v>
      </c>
      <c r="G48" s="273" t="s">
        <v>1980</v>
      </c>
      <c r="H48" s="273"/>
      <c r="I48" s="286" t="s">
        <v>1946</v>
      </c>
      <c r="J48" s="804" t="str">
        <f>'11.11 Other_PREReports&amp;Repairs'!M12</f>
        <v/>
      </c>
      <c r="K48" s="804" t="str">
        <f>'11.11 Other_PREReports&amp;Repairs'!N12</f>
        <v/>
      </c>
      <c r="L48" s="804" t="str">
        <f>'11.11 Other_PREReports&amp;Repairs'!O12</f>
        <v/>
      </c>
      <c r="M48" s="804" t="str">
        <f>'11.11 Other_PREReports&amp;Repairs'!P12</f>
        <v/>
      </c>
      <c r="N48" s="804" t="str">
        <f>'11.11 Other_PREReports&amp;Repairs'!Q12</f>
        <v/>
      </c>
    </row>
    <row r="50" spans="2:14" s="485" customFormat="1" ht="15">
      <c r="B50" s="484" t="s">
        <v>1982</v>
      </c>
      <c r="C50" s="484"/>
      <c r="D50" s="484"/>
    </row>
    <row r="51" spans="2:14" s="353" customFormat="1">
      <c r="I51" s="367"/>
      <c r="L51" s="13"/>
      <c r="M51" s="371"/>
      <c r="N51" s="367"/>
    </row>
    <row r="52" spans="2:14" s="284" customFormat="1" ht="13.5" customHeight="1">
      <c r="E52" s="284" t="s">
        <v>1983</v>
      </c>
      <c r="F52" s="273" t="s">
        <v>1984</v>
      </c>
      <c r="G52" s="273" t="s">
        <v>1976</v>
      </c>
      <c r="H52" s="273"/>
      <c r="I52" s="11" t="s">
        <v>1836</v>
      </c>
      <c r="J52" s="1340">
        <f>'4.07 Shrinkage '!H36-'4.07 Shrinkage '!F20</f>
        <v>0</v>
      </c>
      <c r="K52" s="1340">
        <f>'4.07 Shrinkage '!I36-'4.07 Shrinkage '!H36</f>
        <v>0</v>
      </c>
      <c r="L52" s="1340">
        <f>'4.07 Shrinkage '!J36-'4.07 Shrinkage '!I36</f>
        <v>0</v>
      </c>
      <c r="M52" s="1340">
        <v>0</v>
      </c>
      <c r="N52" s="1340">
        <v>0</v>
      </c>
    </row>
    <row r="53" spans="2:14" s="284" customFormat="1" ht="13.5" customHeight="1">
      <c r="E53" s="284" t="s">
        <v>1985</v>
      </c>
      <c r="F53" s="273" t="s">
        <v>1986</v>
      </c>
      <c r="G53" s="273" t="s">
        <v>1976</v>
      </c>
      <c r="H53" s="273"/>
      <c r="I53" s="286" t="s">
        <v>1946</v>
      </c>
      <c r="J53" s="796">
        <f>IFERROR(('4.07 Shrinkage '!$F$20-'4.07 Shrinkage '!H36)/'4.07 Shrinkage '!$F$20,0)</f>
        <v>0</v>
      </c>
      <c r="K53" s="796">
        <f>IFERROR(('4.07 Shrinkage '!$F$20-'4.07 Shrinkage '!I36)/'4.07 Shrinkage '!$F$20,0)</f>
        <v>0</v>
      </c>
      <c r="L53" s="796">
        <f>IFERROR(('4.07 Shrinkage '!$F$20-'4.07 Shrinkage '!J36)/'4.07 Shrinkage '!$F$20,0)</f>
        <v>0</v>
      </c>
      <c r="M53" s="796">
        <f>IFERROR(('4.07 Shrinkage '!$F$20-'4.07 Shrinkage '!K36)/'4.07 Shrinkage '!$F$20,0)</f>
        <v>0</v>
      </c>
      <c r="N53" s="403"/>
    </row>
    <row r="54" spans="2:14" s="284" customFormat="1">
      <c r="E54" s="284" t="s">
        <v>1987</v>
      </c>
      <c r="F54" s="273" t="s">
        <v>1988</v>
      </c>
      <c r="G54" s="273" t="s">
        <v>1976</v>
      </c>
      <c r="H54" s="273"/>
      <c r="I54" s="11" t="s">
        <v>1836</v>
      </c>
      <c r="J54" s="482" t="str">
        <f>'11.07 Other_Envir_Other'!G15&amp;":"&amp;'11.07 Other_Envir_Other'!G16</f>
        <v>:</v>
      </c>
      <c r="K54" s="482" t="str">
        <f>'11.07 Other_Envir_Other'!H15&amp;":"&amp;'11.07 Other_Envir_Other'!H16</f>
        <v>:</v>
      </c>
      <c r="L54" s="482" t="str">
        <f>'11.07 Other_Envir_Other'!I15&amp;":"&amp;'11.07 Other_Envir_Other'!I16</f>
        <v>:</v>
      </c>
      <c r="M54" s="482" t="str">
        <f>'11.07 Other_Envir_Other'!J15&amp;":"&amp;'11.07 Other_Envir_Other'!J16</f>
        <v>:0</v>
      </c>
      <c r="N54" s="403"/>
    </row>
    <row r="55" spans="2:14" s="284" customFormat="1" ht="13.5" customHeight="1">
      <c r="F55" s="273"/>
      <c r="G55" s="273"/>
      <c r="H55" s="273"/>
      <c r="I55" s="286"/>
      <c r="J55" s="11"/>
      <c r="L55" s="13"/>
      <c r="M55" s="285"/>
      <c r="N55" s="286"/>
    </row>
    <row r="56" spans="2:14" s="485" customFormat="1" ht="15">
      <c r="B56" s="484" t="s">
        <v>1989</v>
      </c>
      <c r="C56" s="484"/>
      <c r="D56" s="484"/>
    </row>
    <row r="57" spans="2:14" s="353" customFormat="1">
      <c r="I57" s="367"/>
      <c r="L57" s="13"/>
      <c r="M57" s="371"/>
      <c r="N57" s="367"/>
    </row>
    <row r="58" spans="2:14" s="284" customFormat="1" ht="13.5" customHeight="1">
      <c r="E58" s="284" t="s">
        <v>1990</v>
      </c>
      <c r="F58" s="273" t="s">
        <v>186</v>
      </c>
      <c r="G58" s="273" t="s">
        <v>1991</v>
      </c>
      <c r="H58" s="273"/>
      <c r="I58" s="11" t="s">
        <v>186</v>
      </c>
      <c r="J58" s="925">
        <f>'1.01 Summary_Totex'!I56</f>
        <v>0</v>
      </c>
      <c r="K58" s="925">
        <f>'1.01 Summary_Totex'!J56</f>
        <v>0</v>
      </c>
      <c r="L58" s="925">
        <f>'1.01 Summary_Totex'!K56</f>
        <v>0</v>
      </c>
      <c r="M58" s="925">
        <f>'1.01 Summary_Totex'!L56</f>
        <v>0</v>
      </c>
      <c r="N58" s="794"/>
    </row>
    <row r="59" spans="2:14" s="284" customFormat="1" ht="13.5" customHeight="1">
      <c r="E59" s="284" t="s">
        <v>1992</v>
      </c>
      <c r="F59" s="273" t="s">
        <v>1946</v>
      </c>
      <c r="G59" s="273" t="s">
        <v>1976</v>
      </c>
      <c r="H59" s="273"/>
      <c r="I59" s="286" t="s">
        <v>1946</v>
      </c>
      <c r="J59" s="796" t="e">
        <f>J58/'1.01 Summary_Totex'!I122</f>
        <v>#DIV/0!</v>
      </c>
      <c r="K59" s="796" t="e">
        <f>K58/'1.01 Summary_Totex'!J122</f>
        <v>#DIV/0!</v>
      </c>
      <c r="L59" s="796" t="e">
        <f>L58/'1.01 Summary_Totex'!K122</f>
        <v>#DIV/0!</v>
      </c>
      <c r="M59" s="796" t="e">
        <f>M58/'1.01 Summary_Totex'!L122</f>
        <v>#DIV/0!</v>
      </c>
      <c r="N59" s="794"/>
    </row>
    <row r="60" spans="2:14" s="284" customFormat="1" ht="13.5" customHeight="1">
      <c r="E60" s="284" t="s">
        <v>1993</v>
      </c>
      <c r="F60" s="273" t="s">
        <v>186</v>
      </c>
      <c r="G60" s="273" t="s">
        <v>1976</v>
      </c>
      <c r="H60" s="273"/>
      <c r="I60" s="286" t="s">
        <v>186</v>
      </c>
      <c r="J60" s="925">
        <f>'1.01 Summary_Totex'!I67</f>
        <v>0</v>
      </c>
      <c r="K60" s="925">
        <f>'1.01 Summary_Totex'!J67</f>
        <v>0</v>
      </c>
      <c r="L60" s="925">
        <f>'1.01 Summary_Totex'!K67</f>
        <v>0</v>
      </c>
      <c r="M60" s="925">
        <f>'1.01 Summary_Totex'!L67</f>
        <v>0</v>
      </c>
      <c r="N60" s="794"/>
    </row>
    <row r="61" spans="2:14" s="29" customFormat="1" ht="13.9">
      <c r="D61" s="288"/>
      <c r="E61" s="288"/>
      <c r="F61" s="289"/>
      <c r="G61" s="289"/>
      <c r="I61" s="288"/>
      <c r="J61" s="284"/>
      <c r="K61" s="284"/>
      <c r="L61" s="13"/>
      <c r="M61" s="285"/>
      <c r="N61" s="286"/>
    </row>
    <row r="62" spans="2:14" s="27" customFormat="1" ht="17.649999999999999">
      <c r="B62"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J22:N22 J39:J42 J49:J51 J44:J45"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C09C-817E-4C51-9127-69825E90AA93}">
  <sheetPr codeName="Sheet12">
    <tabColor theme="4"/>
    <pageSetUpPr autoPageBreaks="0"/>
  </sheetPr>
  <dimension ref="A1:AC83"/>
  <sheetViews>
    <sheetView topLeftCell="B1" zoomScale="40" zoomScaleNormal="40" workbookViewId="0">
      <selection activeCell="R24" sqref="R24"/>
    </sheetView>
  </sheetViews>
  <sheetFormatPr defaultColWidth="14" defaultRowHeight="13.5"/>
  <cols>
    <col min="1" max="1" width="14.42578125" style="11" customWidth="1"/>
    <col min="2" max="3" width="1.42578125" style="11" customWidth="1"/>
    <col min="4" max="4" width="23.42578125" style="11" bestFit="1" customWidth="1"/>
    <col min="5" max="5" width="29.5703125" style="11" bestFit="1" customWidth="1"/>
    <col min="6" max="6" width="36.5703125" style="11" customWidth="1"/>
    <col min="7" max="7" width="10.5703125" style="11" bestFit="1" customWidth="1"/>
    <col min="8" max="8" width="10.42578125" style="11" bestFit="1" customWidth="1"/>
    <col min="9" max="9" width="5.42578125" style="11" bestFit="1" customWidth="1"/>
    <col min="10" max="15" width="18.42578125" style="11" customWidth="1"/>
    <col min="16" max="16" width="5.42578125" style="11" customWidth="1"/>
    <col min="17" max="22" width="18.42578125" style="11" customWidth="1"/>
    <col min="23" max="23" width="5.42578125" style="11" customWidth="1"/>
    <col min="24" max="24" width="18.42578125" style="744" customWidth="1"/>
    <col min="25" max="64" width="18.42578125" style="11" customWidth="1"/>
    <col min="65" max="16384" width="14" style="11"/>
  </cols>
  <sheetData>
    <row r="1" spans="1:29" s="2" customFormat="1" ht="25.15">
      <c r="A1" s="1" t="s">
        <v>1619</v>
      </c>
      <c r="B1" s="3"/>
      <c r="X1" s="757"/>
      <c r="Z1" s="3"/>
    </row>
    <row r="2" spans="1:29" s="2" customFormat="1" ht="25.15">
      <c r="A2" s="4" t="str">
        <f>Cover!$E$13</f>
        <v>Master</v>
      </c>
      <c r="B2" s="3"/>
      <c r="X2" s="757"/>
    </row>
    <row r="3" spans="1:29" s="2" customFormat="1" ht="25.15">
      <c r="A3" s="4">
        <f>Cover!$E$15</f>
        <v>2026</v>
      </c>
      <c r="B3" s="4"/>
      <c r="C3" s="4"/>
      <c r="D3" s="4"/>
      <c r="X3" s="757"/>
    </row>
    <row r="4" spans="1:29" s="5" customFormat="1" ht="25.5" thickBot="1">
      <c r="A4" s="1305" t="s">
        <v>40</v>
      </c>
      <c r="B4" s="6"/>
      <c r="J4" s="1312" t="s">
        <v>1994</v>
      </c>
      <c r="Q4" s="1283" t="s">
        <v>1995</v>
      </c>
      <c r="X4" s="1283" t="s">
        <v>1996</v>
      </c>
    </row>
    <row r="5" spans="1:29" ht="15">
      <c r="A5" s="456"/>
      <c r="B5" s="457"/>
      <c r="C5" s="457"/>
      <c r="D5" s="9"/>
      <c r="E5" s="9"/>
      <c r="F5" s="9"/>
      <c r="G5" s="458"/>
      <c r="H5" s="458"/>
      <c r="I5" s="456"/>
      <c r="J5" s="871" t="s">
        <v>1997</v>
      </c>
      <c r="K5" s="716"/>
      <c r="L5" s="716"/>
      <c r="M5" s="716"/>
      <c r="N5" s="715"/>
      <c r="O5" s="715"/>
      <c r="P5" s="456"/>
      <c r="Q5" s="871" t="s">
        <v>1997</v>
      </c>
      <c r="R5" s="716"/>
      <c r="S5" s="716"/>
      <c r="T5" s="716"/>
      <c r="U5" s="715"/>
      <c r="V5" s="715"/>
      <c r="W5" s="456"/>
      <c r="X5" s="871" t="s">
        <v>1997</v>
      </c>
      <c r="Y5" s="716"/>
      <c r="Z5" s="716"/>
      <c r="AA5" s="716"/>
      <c r="AB5" s="715"/>
      <c r="AC5" s="715"/>
    </row>
    <row r="6" spans="1:29" ht="15">
      <c r="A6" s="456"/>
      <c r="B6" s="457"/>
      <c r="C6" s="457"/>
      <c r="D6" s="36" t="s">
        <v>165</v>
      </c>
      <c r="E6" s="36" t="s">
        <v>166</v>
      </c>
      <c r="F6" s="36" t="s">
        <v>1809</v>
      </c>
      <c r="G6" s="714" t="s">
        <v>175</v>
      </c>
      <c r="H6" s="714"/>
      <c r="I6" s="713" t="s">
        <v>176</v>
      </c>
      <c r="J6" s="712">
        <v>2022</v>
      </c>
      <c r="K6" s="711">
        <v>2023</v>
      </c>
      <c r="L6" s="711">
        <v>2024</v>
      </c>
      <c r="M6" s="711">
        <v>2025</v>
      </c>
      <c r="N6" s="710">
        <v>2026</v>
      </c>
      <c r="O6" s="710" t="s">
        <v>1623</v>
      </c>
      <c r="P6" s="713"/>
      <c r="Q6" s="712">
        <v>2022</v>
      </c>
      <c r="R6" s="711">
        <v>2023</v>
      </c>
      <c r="S6" s="711">
        <v>2024</v>
      </c>
      <c r="T6" s="711">
        <v>2025</v>
      </c>
      <c r="U6" s="710">
        <v>2026</v>
      </c>
      <c r="V6" s="710" t="s">
        <v>1623</v>
      </c>
      <c r="W6" s="713"/>
      <c r="X6" s="712">
        <v>2022</v>
      </c>
      <c r="Y6" s="711">
        <v>2023</v>
      </c>
      <c r="Z6" s="711">
        <v>2024</v>
      </c>
      <c r="AA6" s="711">
        <v>2025</v>
      </c>
      <c r="AB6" s="710">
        <v>2026</v>
      </c>
      <c r="AC6" s="710" t="s">
        <v>1623</v>
      </c>
    </row>
    <row r="7" spans="1:29" s="27" customFormat="1" ht="17.649999999999999">
      <c r="B7" s="28" t="s">
        <v>190</v>
      </c>
      <c r="J7" s="745"/>
      <c r="Q7" s="745"/>
      <c r="X7" s="745"/>
    </row>
    <row r="8" spans="1:29" ht="17.649999999999999">
      <c r="B8" s="75"/>
      <c r="D8" s="11" t="s">
        <v>190</v>
      </c>
      <c r="E8" s="11" t="s">
        <v>1998</v>
      </c>
      <c r="F8" s="11" t="s">
        <v>1999</v>
      </c>
      <c r="G8" s="11" t="s">
        <v>185</v>
      </c>
      <c r="I8" s="11" t="s">
        <v>186</v>
      </c>
      <c r="J8" s="872"/>
      <c r="K8" s="872"/>
      <c r="L8" s="872"/>
      <c r="M8" s="872"/>
      <c r="N8" s="910"/>
      <c r="O8" s="873">
        <f>SUM(J8:N8)</f>
        <v>0</v>
      </c>
      <c r="Q8" s="872"/>
      <c r="R8" s="872"/>
      <c r="S8" s="872"/>
      <c r="T8" s="872"/>
      <c r="U8" s="872"/>
      <c r="V8" s="873">
        <f>SUM(Q8:U8)</f>
        <v>0</v>
      </c>
      <c r="X8" s="872"/>
      <c r="Y8" s="872"/>
      <c r="Z8" s="872"/>
      <c r="AA8" s="872"/>
      <c r="AB8" s="872"/>
      <c r="AC8" s="873">
        <f>SUM(X8:AB8)</f>
        <v>0</v>
      </c>
    </row>
    <row r="9" spans="1:29" ht="17.649999999999999">
      <c r="B9" s="75"/>
      <c r="D9" s="11" t="s">
        <v>190</v>
      </c>
      <c r="E9" s="11" t="s">
        <v>1998</v>
      </c>
      <c r="F9" s="11" t="s">
        <v>2000</v>
      </c>
      <c r="G9" s="11" t="s">
        <v>185</v>
      </c>
      <c r="I9" s="11" t="s">
        <v>186</v>
      </c>
      <c r="J9" s="872"/>
      <c r="K9" s="872"/>
      <c r="L9" s="872"/>
      <c r="M9" s="872"/>
      <c r="N9" s="910"/>
      <c r="O9" s="873">
        <f t="shared" ref="O9:O17" si="0">SUM(J9:N9)</f>
        <v>0</v>
      </c>
      <c r="Q9" s="872"/>
      <c r="R9" s="872"/>
      <c r="S9" s="872"/>
      <c r="T9" s="872"/>
      <c r="U9" s="872"/>
      <c r="V9" s="873">
        <f t="shared" ref="V9:V17" si="1">SUM(Q9:U9)</f>
        <v>0</v>
      </c>
      <c r="X9" s="872"/>
      <c r="Y9" s="872"/>
      <c r="Z9" s="872"/>
      <c r="AA9" s="872"/>
      <c r="AB9" s="872"/>
      <c r="AC9" s="873">
        <f t="shared" ref="AC9:AC17" si="2">SUM(X9:AB9)</f>
        <v>0</v>
      </c>
    </row>
    <row r="10" spans="1:29" ht="17.649999999999999">
      <c r="B10" s="75"/>
      <c r="D10" s="11" t="s">
        <v>190</v>
      </c>
      <c r="E10" s="11" t="s">
        <v>1998</v>
      </c>
      <c r="F10" s="11" t="s">
        <v>217</v>
      </c>
      <c r="G10" s="11" t="s">
        <v>185</v>
      </c>
      <c r="I10" s="11" t="s">
        <v>186</v>
      </c>
      <c r="J10" s="872"/>
      <c r="K10" s="872"/>
      <c r="L10" s="872"/>
      <c r="M10" s="872"/>
      <c r="N10" s="910"/>
      <c r="O10" s="873">
        <f t="shared" si="0"/>
        <v>0</v>
      </c>
      <c r="Q10" s="872"/>
      <c r="R10" s="872"/>
      <c r="S10" s="872"/>
      <c r="T10" s="872"/>
      <c r="U10" s="872"/>
      <c r="V10" s="873">
        <f t="shared" si="1"/>
        <v>0</v>
      </c>
      <c r="X10" s="872"/>
      <c r="Y10" s="872"/>
      <c r="Z10" s="872"/>
      <c r="AA10" s="872"/>
      <c r="AB10" s="872"/>
      <c r="AC10" s="873">
        <f t="shared" si="2"/>
        <v>0</v>
      </c>
    </row>
    <row r="11" spans="1:29" ht="17.649999999999999">
      <c r="B11" s="75"/>
      <c r="D11" s="11" t="s">
        <v>190</v>
      </c>
      <c r="E11" s="11" t="s">
        <v>2001</v>
      </c>
      <c r="F11" s="11" t="s">
        <v>2002</v>
      </c>
      <c r="G11" s="11" t="s">
        <v>185</v>
      </c>
      <c r="I11" s="11" t="s">
        <v>186</v>
      </c>
      <c r="J11" s="872"/>
      <c r="K11" s="872"/>
      <c r="L11" s="872"/>
      <c r="M11" s="872"/>
      <c r="N11" s="910"/>
      <c r="O11" s="873">
        <f t="shared" si="0"/>
        <v>0</v>
      </c>
      <c r="Q11" s="872"/>
      <c r="R11" s="872"/>
      <c r="S11" s="872"/>
      <c r="T11" s="872"/>
      <c r="U11" s="872"/>
      <c r="V11" s="873">
        <f t="shared" si="1"/>
        <v>0</v>
      </c>
      <c r="X11" s="872"/>
      <c r="Y11" s="872"/>
      <c r="Z11" s="872"/>
      <c r="AA11" s="872"/>
      <c r="AB11" s="872"/>
      <c r="AC11" s="873">
        <f t="shared" si="2"/>
        <v>0</v>
      </c>
    </row>
    <row r="12" spans="1:29" ht="17.649999999999999">
      <c r="B12" s="75"/>
      <c r="D12" s="11" t="s">
        <v>190</v>
      </c>
      <c r="E12" s="11" t="s">
        <v>2001</v>
      </c>
      <c r="F12" s="11" t="s">
        <v>2003</v>
      </c>
      <c r="G12" s="11" t="s">
        <v>185</v>
      </c>
      <c r="I12" s="11" t="s">
        <v>186</v>
      </c>
      <c r="J12" s="872"/>
      <c r="K12" s="872"/>
      <c r="L12" s="872"/>
      <c r="M12" s="872"/>
      <c r="N12" s="910"/>
      <c r="O12" s="873">
        <f t="shared" si="0"/>
        <v>0</v>
      </c>
      <c r="Q12" s="872"/>
      <c r="R12" s="872"/>
      <c r="S12" s="872"/>
      <c r="T12" s="872"/>
      <c r="U12" s="872"/>
      <c r="V12" s="873">
        <f t="shared" si="1"/>
        <v>0</v>
      </c>
      <c r="X12" s="872"/>
      <c r="Y12" s="872"/>
      <c r="Z12" s="872"/>
      <c r="AA12" s="872"/>
      <c r="AB12" s="872"/>
      <c r="AC12" s="873">
        <f t="shared" si="2"/>
        <v>0</v>
      </c>
    </row>
    <row r="13" spans="1:29" ht="17.649999999999999">
      <c r="B13" s="75"/>
      <c r="D13" s="11" t="s">
        <v>190</v>
      </c>
      <c r="E13" s="11" t="s">
        <v>2001</v>
      </c>
      <c r="F13" s="11" t="s">
        <v>2004</v>
      </c>
      <c r="G13" s="11" t="s">
        <v>185</v>
      </c>
      <c r="I13" s="11" t="s">
        <v>186</v>
      </c>
      <c r="J13" s="872"/>
      <c r="K13" s="872"/>
      <c r="L13" s="872"/>
      <c r="M13" s="872"/>
      <c r="N13" s="910"/>
      <c r="O13" s="873">
        <f t="shared" si="0"/>
        <v>0</v>
      </c>
      <c r="Q13" s="872"/>
      <c r="R13" s="872"/>
      <c r="S13" s="872"/>
      <c r="T13" s="872"/>
      <c r="U13" s="872"/>
      <c r="V13" s="873">
        <f t="shared" si="1"/>
        <v>0</v>
      </c>
      <c r="X13" s="872"/>
      <c r="Y13" s="872"/>
      <c r="Z13" s="872"/>
      <c r="AA13" s="872"/>
      <c r="AB13" s="872"/>
      <c r="AC13" s="873">
        <f t="shared" si="2"/>
        <v>0</v>
      </c>
    </row>
    <row r="14" spans="1:29" ht="17.649999999999999">
      <c r="B14" s="75"/>
      <c r="D14" s="11" t="s">
        <v>190</v>
      </c>
      <c r="E14" s="11" t="s">
        <v>2001</v>
      </c>
      <c r="F14" s="11" t="s">
        <v>2005</v>
      </c>
      <c r="G14" s="11" t="s">
        <v>185</v>
      </c>
      <c r="I14" s="11" t="s">
        <v>186</v>
      </c>
      <c r="J14" s="872"/>
      <c r="K14" s="872"/>
      <c r="L14" s="872"/>
      <c r="M14" s="872"/>
      <c r="N14" s="910"/>
      <c r="O14" s="873">
        <f t="shared" si="0"/>
        <v>0</v>
      </c>
      <c r="Q14" s="872"/>
      <c r="R14" s="872"/>
      <c r="S14" s="872"/>
      <c r="T14" s="872"/>
      <c r="U14" s="872"/>
      <c r="V14" s="873">
        <f t="shared" si="1"/>
        <v>0</v>
      </c>
      <c r="X14" s="872"/>
      <c r="Y14" s="872"/>
      <c r="Z14" s="872"/>
      <c r="AA14" s="872"/>
      <c r="AB14" s="872"/>
      <c r="AC14" s="873">
        <f t="shared" si="2"/>
        <v>0</v>
      </c>
    </row>
    <row r="15" spans="1:29" ht="17.649999999999999">
      <c r="B15" s="75"/>
      <c r="D15" s="11" t="s">
        <v>190</v>
      </c>
      <c r="E15" s="11" t="s">
        <v>2001</v>
      </c>
      <c r="F15" s="11" t="s">
        <v>2006</v>
      </c>
      <c r="G15" s="11" t="s">
        <v>185</v>
      </c>
      <c r="I15" s="11" t="s">
        <v>186</v>
      </c>
      <c r="J15" s="872"/>
      <c r="K15" s="872"/>
      <c r="L15" s="872"/>
      <c r="M15" s="872"/>
      <c r="N15" s="910"/>
      <c r="O15" s="873">
        <f t="shared" si="0"/>
        <v>0</v>
      </c>
      <c r="Q15" s="872"/>
      <c r="R15" s="872"/>
      <c r="S15" s="872"/>
      <c r="T15" s="872"/>
      <c r="U15" s="872"/>
      <c r="V15" s="873">
        <f t="shared" si="1"/>
        <v>0</v>
      </c>
      <c r="X15" s="872"/>
      <c r="Y15" s="872"/>
      <c r="Z15" s="872"/>
      <c r="AA15" s="872"/>
      <c r="AB15" s="872"/>
      <c r="AC15" s="873">
        <f t="shared" si="2"/>
        <v>0</v>
      </c>
    </row>
    <row r="16" spans="1:29" ht="17.649999999999999">
      <c r="B16" s="75"/>
      <c r="D16" s="11" t="s">
        <v>190</v>
      </c>
      <c r="E16" s="11" t="s">
        <v>179</v>
      </c>
      <c r="F16" s="11" t="s">
        <v>179</v>
      </c>
      <c r="G16" s="11" t="s">
        <v>185</v>
      </c>
      <c r="I16" s="11" t="s">
        <v>186</v>
      </c>
      <c r="J16" s="872"/>
      <c r="K16" s="872"/>
      <c r="L16" s="872"/>
      <c r="M16" s="872"/>
      <c r="N16" s="910"/>
      <c r="O16" s="873">
        <f t="shared" si="0"/>
        <v>0</v>
      </c>
      <c r="Q16" s="872"/>
      <c r="R16" s="872"/>
      <c r="S16" s="872"/>
      <c r="T16" s="872"/>
      <c r="U16" s="872"/>
      <c r="V16" s="873">
        <f t="shared" si="1"/>
        <v>0</v>
      </c>
      <c r="X16" s="872"/>
      <c r="Y16" s="872"/>
      <c r="Z16" s="872"/>
      <c r="AA16" s="872"/>
      <c r="AB16" s="872"/>
      <c r="AC16" s="873">
        <f t="shared" si="2"/>
        <v>0</v>
      </c>
    </row>
    <row r="17" spans="2:29" ht="17.649999999999999">
      <c r="B17" s="75"/>
      <c r="D17" s="11" t="s">
        <v>190</v>
      </c>
      <c r="E17" s="11" t="s">
        <v>179</v>
      </c>
      <c r="F17" s="11" t="s">
        <v>1638</v>
      </c>
      <c r="G17" s="11" t="s">
        <v>185</v>
      </c>
      <c r="I17" s="11" t="s">
        <v>186</v>
      </c>
      <c r="J17" s="872"/>
      <c r="K17" s="872"/>
      <c r="L17" s="872"/>
      <c r="M17" s="872"/>
      <c r="N17" s="910"/>
      <c r="O17" s="873">
        <f t="shared" si="0"/>
        <v>0</v>
      </c>
      <c r="Q17" s="872"/>
      <c r="R17" s="872"/>
      <c r="S17" s="872"/>
      <c r="T17" s="872"/>
      <c r="U17" s="872"/>
      <c r="V17" s="873">
        <f t="shared" si="1"/>
        <v>0</v>
      </c>
      <c r="X17" s="872"/>
      <c r="Y17" s="872"/>
      <c r="Z17" s="872"/>
      <c r="AA17" s="872"/>
      <c r="AB17" s="872"/>
      <c r="AC17" s="873">
        <f t="shared" si="2"/>
        <v>0</v>
      </c>
    </row>
    <row r="18" spans="2:29" ht="17.649999999999999">
      <c r="B18" s="75"/>
      <c r="D18" s="29" t="s">
        <v>190</v>
      </c>
      <c r="E18" s="29" t="s">
        <v>190</v>
      </c>
      <c r="F18" s="29" t="s">
        <v>1623</v>
      </c>
      <c r="G18" s="703" t="s">
        <v>185</v>
      </c>
      <c r="H18" s="703"/>
      <c r="I18" s="702" t="s">
        <v>186</v>
      </c>
      <c r="J18" s="873">
        <f t="shared" ref="J18:O18" si="3">SUM(J8:J17)</f>
        <v>0</v>
      </c>
      <c r="K18" s="873">
        <f t="shared" si="3"/>
        <v>0</v>
      </c>
      <c r="L18" s="873">
        <f t="shared" si="3"/>
        <v>0</v>
      </c>
      <c r="M18" s="873">
        <f t="shared" si="3"/>
        <v>0</v>
      </c>
      <c r="N18" s="873">
        <f t="shared" si="3"/>
        <v>0</v>
      </c>
      <c r="O18" s="873">
        <f t="shared" si="3"/>
        <v>0</v>
      </c>
      <c r="P18" s="702"/>
      <c r="Q18" s="873">
        <f t="shared" ref="Q18:V18" si="4">SUM(Q8:Q17)</f>
        <v>0</v>
      </c>
      <c r="R18" s="873">
        <f t="shared" si="4"/>
        <v>0</v>
      </c>
      <c r="S18" s="873">
        <f t="shared" si="4"/>
        <v>0</v>
      </c>
      <c r="T18" s="873">
        <f t="shared" si="4"/>
        <v>0</v>
      </c>
      <c r="U18" s="873">
        <f t="shared" si="4"/>
        <v>0</v>
      </c>
      <c r="V18" s="873">
        <f t="shared" si="4"/>
        <v>0</v>
      </c>
      <c r="W18" s="702"/>
      <c r="X18" s="873">
        <f>SUM(X8:X17)</f>
        <v>0</v>
      </c>
      <c r="Y18" s="873">
        <f>SUM(Y8:Y17)</f>
        <v>0</v>
      </c>
      <c r="Z18" s="873">
        <f>SUM(Z8:Z17)</f>
        <v>0</v>
      </c>
      <c r="AA18" s="873">
        <f>SUM(AA8:AA17)</f>
        <v>0</v>
      </c>
      <c r="AB18" s="873">
        <f>SUM(AB8:AB17)</f>
        <v>0</v>
      </c>
      <c r="AC18" s="873">
        <f t="shared" ref="AC18" si="5">SUM(AC8:AC17)</f>
        <v>0</v>
      </c>
    </row>
    <row r="19" spans="2:29" ht="17.649999999999999">
      <c r="B19" s="75"/>
      <c r="J19" s="744"/>
      <c r="Q19" s="744"/>
    </row>
    <row r="20" spans="2:29" s="27" customFormat="1" ht="17.649999999999999">
      <c r="B20" s="28" t="s">
        <v>178</v>
      </c>
      <c r="J20" s="745"/>
      <c r="Q20" s="745"/>
      <c r="X20" s="745"/>
    </row>
    <row r="21" spans="2:29" ht="17.649999999999999">
      <c r="B21" s="75"/>
      <c r="D21" s="11" t="s">
        <v>178</v>
      </c>
      <c r="E21" s="11" t="s">
        <v>2007</v>
      </c>
      <c r="F21" s="11" t="s">
        <v>2008</v>
      </c>
      <c r="G21" s="11" t="s">
        <v>185</v>
      </c>
      <c r="I21" s="11" t="s">
        <v>186</v>
      </c>
      <c r="J21" s="872"/>
      <c r="K21" s="872"/>
      <c r="L21" s="872"/>
      <c r="M21" s="872"/>
      <c r="N21" s="872"/>
      <c r="O21" s="873">
        <f t="shared" ref="O21:O30" si="6">SUM(J21:N21)</f>
        <v>0</v>
      </c>
      <c r="Q21" s="872"/>
      <c r="R21" s="872"/>
      <c r="S21" s="872"/>
      <c r="T21" s="872"/>
      <c r="U21" s="872"/>
      <c r="V21" s="873">
        <f t="shared" ref="V21:V30" si="7">SUM(Q21:U21)</f>
        <v>0</v>
      </c>
      <c r="X21" s="872"/>
      <c r="Y21" s="872"/>
      <c r="Z21" s="872"/>
      <c r="AA21" s="872"/>
      <c r="AB21" s="872"/>
      <c r="AC21" s="873">
        <f t="shared" ref="AC21:AC30" si="8">SUM(X21:AB21)</f>
        <v>0</v>
      </c>
    </row>
    <row r="22" spans="2:29" ht="17.649999999999999">
      <c r="B22" s="75"/>
      <c r="D22" s="11" t="s">
        <v>178</v>
      </c>
      <c r="E22" s="11" t="s">
        <v>2007</v>
      </c>
      <c r="F22" s="11" t="s">
        <v>2009</v>
      </c>
      <c r="G22" s="11" t="s">
        <v>185</v>
      </c>
      <c r="I22" s="11" t="s">
        <v>186</v>
      </c>
      <c r="J22" s="872"/>
      <c r="K22" s="872"/>
      <c r="L22" s="872"/>
      <c r="M22" s="872"/>
      <c r="N22" s="872"/>
      <c r="O22" s="873">
        <f t="shared" si="6"/>
        <v>0</v>
      </c>
      <c r="Q22" s="872"/>
      <c r="R22" s="872"/>
      <c r="S22" s="872"/>
      <c r="T22" s="872"/>
      <c r="U22" s="872"/>
      <c r="V22" s="873">
        <f t="shared" si="7"/>
        <v>0</v>
      </c>
      <c r="X22" s="872"/>
      <c r="Y22" s="872"/>
      <c r="Z22" s="872"/>
      <c r="AA22" s="872"/>
      <c r="AB22" s="872"/>
      <c r="AC22" s="873">
        <f t="shared" si="8"/>
        <v>0</v>
      </c>
    </row>
    <row r="23" spans="2:29" ht="17.649999999999999">
      <c r="B23" s="75"/>
      <c r="D23" s="11" t="s">
        <v>178</v>
      </c>
      <c r="E23" s="11" t="s">
        <v>2007</v>
      </c>
      <c r="F23" s="11" t="s">
        <v>2010</v>
      </c>
      <c r="G23" s="11" t="s">
        <v>185</v>
      </c>
      <c r="I23" s="11" t="s">
        <v>186</v>
      </c>
      <c r="J23" s="872"/>
      <c r="K23" s="872"/>
      <c r="L23" s="872"/>
      <c r="M23" s="872"/>
      <c r="N23" s="872"/>
      <c r="O23" s="873">
        <f t="shared" si="6"/>
        <v>0</v>
      </c>
      <c r="Q23" s="872"/>
      <c r="R23" s="872"/>
      <c r="S23" s="872"/>
      <c r="T23" s="872"/>
      <c r="U23" s="872"/>
      <c r="V23" s="873">
        <f t="shared" si="7"/>
        <v>0</v>
      </c>
      <c r="X23" s="872"/>
      <c r="Y23" s="872"/>
      <c r="Z23" s="872"/>
      <c r="AA23" s="872"/>
      <c r="AB23" s="872"/>
      <c r="AC23" s="873">
        <f t="shared" si="8"/>
        <v>0</v>
      </c>
    </row>
    <row r="24" spans="2:29" ht="17.649999999999999">
      <c r="B24" s="75"/>
      <c r="D24" s="11" t="s">
        <v>178</v>
      </c>
      <c r="E24" s="11" t="s">
        <v>2011</v>
      </c>
      <c r="F24" s="11" t="s">
        <v>2008</v>
      </c>
      <c r="G24" s="11" t="s">
        <v>185</v>
      </c>
      <c r="I24" s="11" t="s">
        <v>186</v>
      </c>
      <c r="J24" s="872"/>
      <c r="K24" s="872"/>
      <c r="L24" s="872"/>
      <c r="M24" s="872"/>
      <c r="N24" s="872"/>
      <c r="O24" s="873">
        <f t="shared" si="6"/>
        <v>0</v>
      </c>
      <c r="Q24" s="872"/>
      <c r="R24" s="872"/>
      <c r="S24" s="872"/>
      <c r="T24" s="872"/>
      <c r="U24" s="872"/>
      <c r="V24" s="873">
        <f t="shared" si="7"/>
        <v>0</v>
      </c>
      <c r="X24" s="872"/>
      <c r="Y24" s="872"/>
      <c r="Z24" s="872"/>
      <c r="AA24" s="872"/>
      <c r="AB24" s="872"/>
      <c r="AC24" s="873">
        <f t="shared" si="8"/>
        <v>0</v>
      </c>
    </row>
    <row r="25" spans="2:29" ht="17.649999999999999">
      <c r="B25" s="75"/>
      <c r="D25" s="11" t="s">
        <v>178</v>
      </c>
      <c r="E25" s="11" t="s">
        <v>2011</v>
      </c>
      <c r="F25" s="11" t="s">
        <v>2012</v>
      </c>
      <c r="G25" s="11" t="s">
        <v>185</v>
      </c>
      <c r="I25" s="11" t="s">
        <v>186</v>
      </c>
      <c r="J25" s="872"/>
      <c r="K25" s="872"/>
      <c r="L25" s="872"/>
      <c r="M25" s="872"/>
      <c r="N25" s="872"/>
      <c r="O25" s="873">
        <f t="shared" si="6"/>
        <v>0</v>
      </c>
      <c r="Q25" s="872"/>
      <c r="R25" s="872"/>
      <c r="S25" s="872"/>
      <c r="T25" s="872"/>
      <c r="U25" s="872"/>
      <c r="V25" s="873">
        <f t="shared" si="7"/>
        <v>0</v>
      </c>
      <c r="X25" s="872"/>
      <c r="Y25" s="872"/>
      <c r="Z25" s="872"/>
      <c r="AA25" s="872"/>
      <c r="AB25" s="872"/>
      <c r="AC25" s="873">
        <f t="shared" si="8"/>
        <v>0</v>
      </c>
    </row>
    <row r="26" spans="2:29" ht="17.649999999999999">
      <c r="B26" s="75"/>
      <c r="D26" s="11" t="s">
        <v>178</v>
      </c>
      <c r="E26" s="11" t="s">
        <v>2011</v>
      </c>
      <c r="F26" s="11" t="s">
        <v>2013</v>
      </c>
      <c r="G26" s="11" t="s">
        <v>185</v>
      </c>
      <c r="I26" s="11" t="s">
        <v>186</v>
      </c>
      <c r="J26" s="872"/>
      <c r="K26" s="872"/>
      <c r="L26" s="872"/>
      <c r="M26" s="872"/>
      <c r="N26" s="872"/>
      <c r="O26" s="873">
        <f t="shared" si="6"/>
        <v>0</v>
      </c>
      <c r="Q26" s="872"/>
      <c r="R26" s="872"/>
      <c r="S26" s="872"/>
      <c r="T26" s="872"/>
      <c r="U26" s="872"/>
      <c r="V26" s="873">
        <f t="shared" si="7"/>
        <v>0</v>
      </c>
      <c r="X26" s="872"/>
      <c r="Y26" s="872"/>
      <c r="Z26" s="872"/>
      <c r="AA26" s="872"/>
      <c r="AB26" s="872"/>
      <c r="AC26" s="873">
        <f t="shared" si="8"/>
        <v>0</v>
      </c>
    </row>
    <row r="27" spans="2:29" ht="17.649999999999999">
      <c r="B27" s="75"/>
      <c r="D27" s="11" t="s">
        <v>178</v>
      </c>
      <c r="E27" s="11" t="s">
        <v>2011</v>
      </c>
      <c r="F27" s="11" t="s">
        <v>2014</v>
      </c>
      <c r="G27" s="11" t="s">
        <v>185</v>
      </c>
      <c r="I27" s="11" t="s">
        <v>186</v>
      </c>
      <c r="J27" s="872"/>
      <c r="K27" s="872"/>
      <c r="L27" s="872"/>
      <c r="M27" s="872"/>
      <c r="N27" s="872"/>
      <c r="O27" s="873">
        <f t="shared" si="6"/>
        <v>0</v>
      </c>
      <c r="Q27" s="872"/>
      <c r="R27" s="872"/>
      <c r="S27" s="872"/>
      <c r="T27" s="872"/>
      <c r="U27" s="872"/>
      <c r="V27" s="873">
        <f t="shared" si="7"/>
        <v>0</v>
      </c>
      <c r="X27" s="872"/>
      <c r="Y27" s="872"/>
      <c r="Z27" s="872"/>
      <c r="AA27" s="872"/>
      <c r="AB27" s="872"/>
      <c r="AC27" s="873">
        <f t="shared" si="8"/>
        <v>0</v>
      </c>
    </row>
    <row r="28" spans="2:29" ht="17.649999999999999">
      <c r="B28" s="75"/>
      <c r="D28" s="11" t="s">
        <v>178</v>
      </c>
      <c r="E28" s="11" t="s">
        <v>2011</v>
      </c>
      <c r="F28" s="11" t="s">
        <v>2015</v>
      </c>
      <c r="G28" s="11" t="s">
        <v>185</v>
      </c>
      <c r="I28" s="11" t="s">
        <v>186</v>
      </c>
      <c r="J28" s="872"/>
      <c r="K28" s="872"/>
      <c r="L28" s="872"/>
      <c r="M28" s="872"/>
      <c r="N28" s="872"/>
      <c r="O28" s="873">
        <f t="shared" si="6"/>
        <v>0</v>
      </c>
      <c r="Q28" s="872"/>
      <c r="R28" s="872"/>
      <c r="S28" s="872"/>
      <c r="T28" s="872"/>
      <c r="U28" s="872"/>
      <c r="V28" s="873">
        <f t="shared" si="7"/>
        <v>0</v>
      </c>
      <c r="X28" s="872"/>
      <c r="Y28" s="872"/>
      <c r="Z28" s="872"/>
      <c r="AA28" s="872"/>
      <c r="AB28" s="872"/>
      <c r="AC28" s="873">
        <f t="shared" si="8"/>
        <v>0</v>
      </c>
    </row>
    <row r="29" spans="2:29" ht="17.649999999999999">
      <c r="B29" s="75"/>
      <c r="D29" s="11" t="s">
        <v>178</v>
      </c>
      <c r="E29" s="11" t="s">
        <v>2011</v>
      </c>
      <c r="F29" s="11" t="s">
        <v>2016</v>
      </c>
      <c r="G29" s="11" t="s">
        <v>185</v>
      </c>
      <c r="I29" s="11" t="s">
        <v>186</v>
      </c>
      <c r="J29" s="872"/>
      <c r="K29" s="872"/>
      <c r="L29" s="872"/>
      <c r="M29" s="872"/>
      <c r="N29" s="872"/>
      <c r="O29" s="873">
        <f t="shared" si="6"/>
        <v>0</v>
      </c>
      <c r="Q29" s="872"/>
      <c r="R29" s="872"/>
      <c r="S29" s="872"/>
      <c r="T29" s="872"/>
      <c r="U29" s="872"/>
      <c r="V29" s="873">
        <f t="shared" si="7"/>
        <v>0</v>
      </c>
      <c r="X29" s="872"/>
      <c r="Y29" s="872"/>
      <c r="Z29" s="872"/>
      <c r="AA29" s="872"/>
      <c r="AB29" s="872"/>
      <c r="AC29" s="873">
        <f t="shared" si="8"/>
        <v>0</v>
      </c>
    </row>
    <row r="30" spans="2:29" ht="17.649999999999999">
      <c r="B30" s="75"/>
      <c r="D30" s="11" t="s">
        <v>178</v>
      </c>
      <c r="E30" s="11" t="s">
        <v>2011</v>
      </c>
      <c r="F30" s="11" t="s">
        <v>2017</v>
      </c>
      <c r="G30" s="11" t="s">
        <v>185</v>
      </c>
      <c r="I30" s="11" t="s">
        <v>186</v>
      </c>
      <c r="J30" s="872"/>
      <c r="K30" s="872"/>
      <c r="L30" s="872"/>
      <c r="M30" s="872"/>
      <c r="N30" s="872"/>
      <c r="O30" s="873">
        <f t="shared" si="6"/>
        <v>0</v>
      </c>
      <c r="Q30" s="872"/>
      <c r="R30" s="872"/>
      <c r="S30" s="872"/>
      <c r="T30" s="872"/>
      <c r="U30" s="872"/>
      <c r="V30" s="873">
        <f t="shared" si="7"/>
        <v>0</v>
      </c>
      <c r="X30" s="872"/>
      <c r="Y30" s="872"/>
      <c r="Z30" s="872"/>
      <c r="AA30" s="872"/>
      <c r="AB30" s="872"/>
      <c r="AC30" s="873">
        <f t="shared" si="8"/>
        <v>0</v>
      </c>
    </row>
    <row r="31" spans="2:29" ht="17.649999999999999">
      <c r="B31" s="75"/>
      <c r="D31" s="29" t="s">
        <v>178</v>
      </c>
      <c r="E31" s="29" t="s">
        <v>178</v>
      </c>
      <c r="F31" s="29" t="s">
        <v>1623</v>
      </c>
      <c r="G31" s="703" t="s">
        <v>185</v>
      </c>
      <c r="H31" s="703"/>
      <c r="I31" s="702" t="s">
        <v>186</v>
      </c>
      <c r="J31" s="873">
        <f t="shared" ref="J31:O31" si="9">SUM(J21:J30)</f>
        <v>0</v>
      </c>
      <c r="K31" s="873">
        <f t="shared" si="9"/>
        <v>0</v>
      </c>
      <c r="L31" s="873">
        <f t="shared" si="9"/>
        <v>0</v>
      </c>
      <c r="M31" s="873">
        <f t="shared" si="9"/>
        <v>0</v>
      </c>
      <c r="N31" s="873">
        <f t="shared" si="9"/>
        <v>0</v>
      </c>
      <c r="O31" s="873">
        <f t="shared" si="9"/>
        <v>0</v>
      </c>
      <c r="P31" s="702"/>
      <c r="Q31" s="873">
        <f t="shared" ref="Q31:V31" si="10">SUM(Q21:Q30)</f>
        <v>0</v>
      </c>
      <c r="R31" s="873">
        <f t="shared" si="10"/>
        <v>0</v>
      </c>
      <c r="S31" s="873">
        <f t="shared" si="10"/>
        <v>0</v>
      </c>
      <c r="T31" s="873">
        <f t="shared" si="10"/>
        <v>0</v>
      </c>
      <c r="U31" s="873">
        <f t="shared" si="10"/>
        <v>0</v>
      </c>
      <c r="V31" s="873">
        <f t="shared" si="10"/>
        <v>0</v>
      </c>
      <c r="W31" s="702"/>
      <c r="X31" s="873">
        <f>SUM(X21:X30)</f>
        <v>0</v>
      </c>
      <c r="Y31" s="873">
        <f>SUM(Y21:Y30)</f>
        <v>0</v>
      </c>
      <c r="Z31" s="873">
        <f>SUM(Z21:Z30)</f>
        <v>0</v>
      </c>
      <c r="AA31" s="873">
        <f>SUM(AA21:AA30)</f>
        <v>0</v>
      </c>
      <c r="AB31" s="873">
        <f>SUM(AB21:AB30)</f>
        <v>0</v>
      </c>
      <c r="AC31" s="873">
        <f t="shared" ref="AC31" si="11">SUM(AC21:AC30)</f>
        <v>0</v>
      </c>
    </row>
    <row r="33" spans="2:29" s="27" customFormat="1" ht="17.649999999999999">
      <c r="B33" s="28" t="s">
        <v>202</v>
      </c>
      <c r="J33" s="745"/>
      <c r="Q33" s="745"/>
      <c r="X33" s="745"/>
    </row>
    <row r="34" spans="2:29" ht="17.649999999999999">
      <c r="B34" s="75"/>
      <c r="D34" s="11" t="s">
        <v>202</v>
      </c>
      <c r="E34" s="11" t="s">
        <v>202</v>
      </c>
      <c r="F34" s="11" t="s">
        <v>1702</v>
      </c>
      <c r="G34" s="11" t="s">
        <v>185</v>
      </c>
      <c r="I34" s="11" t="s">
        <v>186</v>
      </c>
      <c r="J34" s="872"/>
      <c r="K34" s="872"/>
      <c r="L34" s="872"/>
      <c r="M34" s="872"/>
      <c r="N34" s="872"/>
      <c r="O34" s="873">
        <f t="shared" ref="O34:O47" si="12">SUM(J34:N34)</f>
        <v>0</v>
      </c>
      <c r="Q34" s="872"/>
      <c r="R34" s="872"/>
      <c r="S34" s="872"/>
      <c r="T34" s="872"/>
      <c r="U34" s="872"/>
      <c r="V34" s="873">
        <f t="shared" ref="V34:V47" si="13">SUM(Q34:U34)</f>
        <v>0</v>
      </c>
      <c r="X34" s="872"/>
      <c r="Y34" s="872"/>
      <c r="Z34" s="872"/>
      <c r="AA34" s="872"/>
      <c r="AB34" s="872"/>
      <c r="AC34" s="873">
        <f t="shared" ref="AC34:AC47" si="14">SUM(X34:AB34)</f>
        <v>0</v>
      </c>
    </row>
    <row r="35" spans="2:29" ht="17.649999999999999">
      <c r="B35" s="75"/>
      <c r="D35" s="11" t="s">
        <v>202</v>
      </c>
      <c r="E35" s="11" t="s">
        <v>202</v>
      </c>
      <c r="F35" s="11" t="s">
        <v>1703</v>
      </c>
      <c r="G35" s="11" t="s">
        <v>185</v>
      </c>
      <c r="I35" s="11" t="s">
        <v>186</v>
      </c>
      <c r="J35" s="872"/>
      <c r="K35" s="872"/>
      <c r="L35" s="872"/>
      <c r="M35" s="872"/>
      <c r="N35" s="872"/>
      <c r="O35" s="873">
        <f t="shared" si="12"/>
        <v>0</v>
      </c>
      <c r="Q35" s="872"/>
      <c r="R35" s="872"/>
      <c r="S35" s="872"/>
      <c r="T35" s="872"/>
      <c r="U35" s="872"/>
      <c r="V35" s="873">
        <f t="shared" si="13"/>
        <v>0</v>
      </c>
      <c r="X35" s="872"/>
      <c r="Y35" s="872"/>
      <c r="Z35" s="872"/>
      <c r="AA35" s="872"/>
      <c r="AB35" s="872"/>
      <c r="AC35" s="873">
        <f t="shared" si="14"/>
        <v>0</v>
      </c>
    </row>
    <row r="36" spans="2:29" ht="17.649999999999999">
      <c r="B36" s="75"/>
      <c r="D36" s="11" t="s">
        <v>202</v>
      </c>
      <c r="E36" s="11" t="s">
        <v>202</v>
      </c>
      <c r="F36" s="11" t="s">
        <v>1704</v>
      </c>
      <c r="G36" s="11" t="s">
        <v>185</v>
      </c>
      <c r="I36" s="11" t="s">
        <v>186</v>
      </c>
      <c r="J36" s="872"/>
      <c r="K36" s="872"/>
      <c r="L36" s="872"/>
      <c r="M36" s="872"/>
      <c r="N36" s="872"/>
      <c r="O36" s="873">
        <f t="shared" si="12"/>
        <v>0</v>
      </c>
      <c r="Q36" s="872"/>
      <c r="R36" s="872"/>
      <c r="S36" s="872"/>
      <c r="T36" s="872"/>
      <c r="U36" s="872"/>
      <c r="V36" s="873">
        <f t="shared" si="13"/>
        <v>0</v>
      </c>
      <c r="X36" s="872"/>
      <c r="Y36" s="872"/>
      <c r="Z36" s="872"/>
      <c r="AA36" s="872"/>
      <c r="AB36" s="872"/>
      <c r="AC36" s="873">
        <f t="shared" si="14"/>
        <v>0</v>
      </c>
    </row>
    <row r="37" spans="2:29" ht="17.649999999999999">
      <c r="B37" s="75"/>
      <c r="D37" s="11" t="s">
        <v>202</v>
      </c>
      <c r="E37" s="11" t="s">
        <v>202</v>
      </c>
      <c r="F37" s="11" t="s">
        <v>1705</v>
      </c>
      <c r="G37" s="11" t="s">
        <v>185</v>
      </c>
      <c r="I37" s="11" t="s">
        <v>186</v>
      </c>
      <c r="J37" s="872"/>
      <c r="K37" s="872"/>
      <c r="L37" s="872"/>
      <c r="M37" s="872"/>
      <c r="N37" s="872"/>
      <c r="O37" s="873">
        <f t="shared" si="12"/>
        <v>0</v>
      </c>
      <c r="Q37" s="872"/>
      <c r="R37" s="872"/>
      <c r="S37" s="872"/>
      <c r="T37" s="872"/>
      <c r="U37" s="872"/>
      <c r="V37" s="873">
        <f t="shared" si="13"/>
        <v>0</v>
      </c>
      <c r="X37" s="872"/>
      <c r="Y37" s="872"/>
      <c r="Z37" s="872"/>
      <c r="AA37" s="872"/>
      <c r="AB37" s="872"/>
      <c r="AC37" s="873">
        <f t="shared" si="14"/>
        <v>0</v>
      </c>
    </row>
    <row r="38" spans="2:29" ht="17.649999999999999">
      <c r="B38" s="75"/>
      <c r="D38" s="11" t="s">
        <v>202</v>
      </c>
      <c r="E38" s="11" t="s">
        <v>202</v>
      </c>
      <c r="F38" s="11" t="s">
        <v>1706</v>
      </c>
      <c r="G38" s="11" t="s">
        <v>185</v>
      </c>
      <c r="I38" s="11" t="s">
        <v>186</v>
      </c>
      <c r="J38" s="872"/>
      <c r="K38" s="872"/>
      <c r="L38" s="872"/>
      <c r="M38" s="872"/>
      <c r="N38" s="872"/>
      <c r="O38" s="873">
        <f t="shared" si="12"/>
        <v>0</v>
      </c>
      <c r="Q38" s="872"/>
      <c r="R38" s="872"/>
      <c r="S38" s="872"/>
      <c r="T38" s="872"/>
      <c r="U38" s="872"/>
      <c r="V38" s="873">
        <f t="shared" si="13"/>
        <v>0</v>
      </c>
      <c r="X38" s="872"/>
      <c r="Y38" s="872"/>
      <c r="Z38" s="872"/>
      <c r="AA38" s="872"/>
      <c r="AB38" s="872"/>
      <c r="AC38" s="873">
        <f t="shared" si="14"/>
        <v>0</v>
      </c>
    </row>
    <row r="39" spans="2:29" ht="17.649999999999999">
      <c r="B39" s="75"/>
      <c r="D39" s="11" t="s">
        <v>202</v>
      </c>
      <c r="E39" s="11" t="s">
        <v>202</v>
      </c>
      <c r="F39" s="11" t="s">
        <v>1659</v>
      </c>
      <c r="G39" s="11" t="s">
        <v>185</v>
      </c>
      <c r="I39" s="11" t="s">
        <v>186</v>
      </c>
      <c r="J39" s="872"/>
      <c r="K39" s="872"/>
      <c r="L39" s="872"/>
      <c r="M39" s="872"/>
      <c r="N39" s="872"/>
      <c r="O39" s="873">
        <f t="shared" si="12"/>
        <v>0</v>
      </c>
      <c r="Q39" s="872"/>
      <c r="R39" s="872"/>
      <c r="S39" s="872"/>
      <c r="T39" s="872"/>
      <c r="U39" s="872"/>
      <c r="V39" s="873">
        <f t="shared" si="13"/>
        <v>0</v>
      </c>
      <c r="X39" s="872"/>
      <c r="Y39" s="872"/>
      <c r="Z39" s="872"/>
      <c r="AA39" s="872"/>
      <c r="AB39" s="872"/>
      <c r="AC39" s="873">
        <f t="shared" si="14"/>
        <v>0</v>
      </c>
    </row>
    <row r="40" spans="2:29" ht="17.649999999999999">
      <c r="B40" s="75"/>
      <c r="D40" s="11" t="s">
        <v>202</v>
      </c>
      <c r="E40" s="11" t="s">
        <v>202</v>
      </c>
      <c r="F40" s="11" t="s">
        <v>1660</v>
      </c>
      <c r="G40" s="11" t="s">
        <v>185</v>
      </c>
      <c r="I40" s="11" t="s">
        <v>186</v>
      </c>
      <c r="J40" s="872"/>
      <c r="K40" s="872"/>
      <c r="L40" s="872"/>
      <c r="M40" s="872"/>
      <c r="N40" s="872"/>
      <c r="O40" s="873">
        <f t="shared" si="12"/>
        <v>0</v>
      </c>
      <c r="Q40" s="872"/>
      <c r="R40" s="872"/>
      <c r="S40" s="872"/>
      <c r="T40" s="872"/>
      <c r="U40" s="872"/>
      <c r="V40" s="873">
        <f t="shared" si="13"/>
        <v>0</v>
      </c>
      <c r="X40" s="872"/>
      <c r="Y40" s="872"/>
      <c r="Z40" s="872"/>
      <c r="AA40" s="872"/>
      <c r="AB40" s="872"/>
      <c r="AC40" s="873">
        <f t="shared" si="14"/>
        <v>0</v>
      </c>
    </row>
    <row r="41" spans="2:29" ht="17.649999999999999">
      <c r="B41" s="75"/>
      <c r="D41" s="11" t="s">
        <v>202</v>
      </c>
      <c r="E41" s="11" t="s">
        <v>202</v>
      </c>
      <c r="F41" s="11" t="s">
        <v>1661</v>
      </c>
      <c r="G41" s="11" t="s">
        <v>185</v>
      </c>
      <c r="I41" s="11" t="s">
        <v>186</v>
      </c>
      <c r="J41" s="872"/>
      <c r="K41" s="872"/>
      <c r="L41" s="872"/>
      <c r="M41" s="872"/>
      <c r="N41" s="872"/>
      <c r="O41" s="873">
        <f t="shared" si="12"/>
        <v>0</v>
      </c>
      <c r="Q41" s="872"/>
      <c r="R41" s="872"/>
      <c r="S41" s="872"/>
      <c r="T41" s="872"/>
      <c r="U41" s="872"/>
      <c r="V41" s="873">
        <f t="shared" si="13"/>
        <v>0</v>
      </c>
      <c r="X41" s="872"/>
      <c r="Y41" s="872"/>
      <c r="Z41" s="872"/>
      <c r="AA41" s="872"/>
      <c r="AB41" s="872"/>
      <c r="AC41" s="873">
        <f t="shared" si="14"/>
        <v>0</v>
      </c>
    </row>
    <row r="42" spans="2:29" ht="17.649999999999999">
      <c r="B42" s="75"/>
      <c r="D42" s="11" t="s">
        <v>202</v>
      </c>
      <c r="E42" s="11" t="s">
        <v>202</v>
      </c>
      <c r="F42" s="11" t="s">
        <v>1662</v>
      </c>
      <c r="G42" s="11" t="s">
        <v>185</v>
      </c>
      <c r="I42" s="11" t="s">
        <v>186</v>
      </c>
      <c r="J42" s="872"/>
      <c r="K42" s="872"/>
      <c r="L42" s="872"/>
      <c r="M42" s="872"/>
      <c r="N42" s="872"/>
      <c r="O42" s="873">
        <f t="shared" si="12"/>
        <v>0</v>
      </c>
      <c r="Q42" s="872"/>
      <c r="R42" s="872"/>
      <c r="S42" s="872"/>
      <c r="T42" s="872"/>
      <c r="U42" s="872"/>
      <c r="V42" s="873">
        <f t="shared" si="13"/>
        <v>0</v>
      </c>
      <c r="X42" s="872"/>
      <c r="Y42" s="872"/>
      <c r="Z42" s="872"/>
      <c r="AA42" s="872"/>
      <c r="AB42" s="872"/>
      <c r="AC42" s="873">
        <f t="shared" si="14"/>
        <v>0</v>
      </c>
    </row>
    <row r="43" spans="2:29" ht="17.649999999999999">
      <c r="B43" s="75"/>
      <c r="D43" s="11" t="s">
        <v>202</v>
      </c>
      <c r="E43" s="11" t="s">
        <v>202</v>
      </c>
      <c r="F43" s="11" t="s">
        <v>1663</v>
      </c>
      <c r="G43" s="11" t="s">
        <v>185</v>
      </c>
      <c r="I43" s="11" t="s">
        <v>186</v>
      </c>
      <c r="J43" s="872"/>
      <c r="K43" s="872"/>
      <c r="L43" s="872"/>
      <c r="M43" s="872"/>
      <c r="N43" s="872"/>
      <c r="O43" s="873">
        <f t="shared" si="12"/>
        <v>0</v>
      </c>
      <c r="Q43" s="872"/>
      <c r="R43" s="872"/>
      <c r="S43" s="872"/>
      <c r="T43" s="872"/>
      <c r="U43" s="872"/>
      <c r="V43" s="873">
        <f t="shared" si="13"/>
        <v>0</v>
      </c>
      <c r="X43" s="872"/>
      <c r="Y43" s="872"/>
      <c r="Z43" s="872"/>
      <c r="AA43" s="872"/>
      <c r="AB43" s="872"/>
      <c r="AC43" s="873">
        <f t="shared" si="14"/>
        <v>0</v>
      </c>
    </row>
    <row r="44" spans="2:29" ht="17.649999999999999">
      <c r="B44" s="75"/>
      <c r="D44" s="11" t="s">
        <v>202</v>
      </c>
      <c r="E44" s="11" t="s">
        <v>202</v>
      </c>
      <c r="F44" s="11" t="s">
        <v>1664</v>
      </c>
      <c r="G44" s="11" t="s">
        <v>185</v>
      </c>
      <c r="I44" s="11" t="s">
        <v>186</v>
      </c>
      <c r="J44" s="872"/>
      <c r="K44" s="872"/>
      <c r="L44" s="872"/>
      <c r="M44" s="872"/>
      <c r="N44" s="872"/>
      <c r="O44" s="873">
        <f t="shared" si="12"/>
        <v>0</v>
      </c>
      <c r="Q44" s="872"/>
      <c r="R44" s="872"/>
      <c r="S44" s="872"/>
      <c r="T44" s="872"/>
      <c r="U44" s="872"/>
      <c r="V44" s="873">
        <f t="shared" si="13"/>
        <v>0</v>
      </c>
      <c r="X44" s="872"/>
      <c r="Y44" s="872"/>
      <c r="Z44" s="872"/>
      <c r="AA44" s="872"/>
      <c r="AB44" s="872"/>
      <c r="AC44" s="873">
        <f t="shared" si="14"/>
        <v>0</v>
      </c>
    </row>
    <row r="45" spans="2:29" ht="17.649999999999999">
      <c r="B45" s="75"/>
      <c r="D45" s="11" t="s">
        <v>202</v>
      </c>
      <c r="E45" s="11" t="s">
        <v>202</v>
      </c>
      <c r="F45" s="11" t="s">
        <v>1665</v>
      </c>
      <c r="G45" s="11" t="s">
        <v>185</v>
      </c>
      <c r="I45" s="11" t="s">
        <v>186</v>
      </c>
      <c r="J45" s="872"/>
      <c r="K45" s="872"/>
      <c r="L45" s="872"/>
      <c r="M45" s="872"/>
      <c r="N45" s="872"/>
      <c r="O45" s="873">
        <f t="shared" si="12"/>
        <v>0</v>
      </c>
      <c r="Q45" s="872"/>
      <c r="R45" s="872"/>
      <c r="S45" s="872"/>
      <c r="T45" s="872"/>
      <c r="U45" s="872"/>
      <c r="V45" s="873">
        <f t="shared" si="13"/>
        <v>0</v>
      </c>
      <c r="X45" s="872"/>
      <c r="Y45" s="872"/>
      <c r="Z45" s="872"/>
      <c r="AA45" s="872"/>
      <c r="AB45" s="872"/>
      <c r="AC45" s="873">
        <f t="shared" si="14"/>
        <v>0</v>
      </c>
    </row>
    <row r="46" spans="2:29" ht="17.649999999999999">
      <c r="B46" s="75"/>
      <c r="D46" s="11" t="s">
        <v>202</v>
      </c>
      <c r="E46" s="11" t="s">
        <v>202</v>
      </c>
      <c r="F46" s="11" t="s">
        <v>1707</v>
      </c>
      <c r="G46" s="11" t="s">
        <v>185</v>
      </c>
      <c r="I46" s="11" t="s">
        <v>186</v>
      </c>
      <c r="J46" s="872"/>
      <c r="K46" s="872"/>
      <c r="L46" s="872"/>
      <c r="M46" s="872"/>
      <c r="N46" s="872"/>
      <c r="O46" s="873">
        <f t="shared" si="12"/>
        <v>0</v>
      </c>
      <c r="Q46" s="872"/>
      <c r="R46" s="872"/>
      <c r="S46" s="872"/>
      <c r="T46" s="872"/>
      <c r="U46" s="872"/>
      <c r="V46" s="873">
        <f t="shared" si="13"/>
        <v>0</v>
      </c>
      <c r="X46" s="872"/>
      <c r="Y46" s="872"/>
      <c r="Z46" s="872"/>
      <c r="AA46" s="872"/>
      <c r="AB46" s="872"/>
      <c r="AC46" s="873">
        <f t="shared" si="14"/>
        <v>0</v>
      </c>
    </row>
    <row r="47" spans="2:29" ht="17.649999999999999">
      <c r="B47" s="75"/>
      <c r="D47" s="11" t="s">
        <v>202</v>
      </c>
      <c r="E47" s="11" t="s">
        <v>202</v>
      </c>
      <c r="F47" s="11" t="s">
        <v>471</v>
      </c>
      <c r="G47" s="11" t="s">
        <v>185</v>
      </c>
      <c r="I47" s="11" t="s">
        <v>186</v>
      </c>
      <c r="J47" s="872"/>
      <c r="K47" s="872"/>
      <c r="L47" s="872"/>
      <c r="M47" s="872"/>
      <c r="N47" s="872"/>
      <c r="O47" s="873">
        <f t="shared" si="12"/>
        <v>0</v>
      </c>
      <c r="Q47" s="872"/>
      <c r="R47" s="872"/>
      <c r="S47" s="872"/>
      <c r="T47" s="872"/>
      <c r="U47" s="872"/>
      <c r="V47" s="873">
        <f t="shared" si="13"/>
        <v>0</v>
      </c>
      <c r="X47" s="872"/>
      <c r="Y47" s="872"/>
      <c r="Z47" s="872"/>
      <c r="AA47" s="872"/>
      <c r="AB47" s="872"/>
      <c r="AC47" s="873">
        <f t="shared" si="14"/>
        <v>0</v>
      </c>
    </row>
    <row r="48" spans="2:29" ht="17.649999999999999">
      <c r="B48" s="75"/>
      <c r="D48" s="29" t="s">
        <v>202</v>
      </c>
      <c r="E48" s="29" t="s">
        <v>202</v>
      </c>
      <c r="F48" s="29" t="s">
        <v>1623</v>
      </c>
      <c r="G48" s="703" t="s">
        <v>185</v>
      </c>
      <c r="H48" s="703"/>
      <c r="I48" s="702" t="s">
        <v>186</v>
      </c>
      <c r="J48" s="873">
        <f t="shared" ref="J48:O48" si="15">SUM(J34:J47)</f>
        <v>0</v>
      </c>
      <c r="K48" s="873">
        <f t="shared" si="15"/>
        <v>0</v>
      </c>
      <c r="L48" s="873">
        <f t="shared" si="15"/>
        <v>0</v>
      </c>
      <c r="M48" s="873">
        <f t="shared" si="15"/>
        <v>0</v>
      </c>
      <c r="N48" s="873">
        <f t="shared" si="15"/>
        <v>0</v>
      </c>
      <c r="O48" s="873">
        <f t="shared" si="15"/>
        <v>0</v>
      </c>
      <c r="P48" s="702"/>
      <c r="Q48" s="873">
        <f t="shared" ref="Q48:V48" si="16">SUM(Q34:Q47)</f>
        <v>0</v>
      </c>
      <c r="R48" s="873">
        <f t="shared" si="16"/>
        <v>0</v>
      </c>
      <c r="S48" s="873">
        <f t="shared" si="16"/>
        <v>0</v>
      </c>
      <c r="T48" s="873">
        <f t="shared" si="16"/>
        <v>0</v>
      </c>
      <c r="U48" s="873">
        <f t="shared" si="16"/>
        <v>0</v>
      </c>
      <c r="V48" s="873">
        <f t="shared" si="16"/>
        <v>0</v>
      </c>
      <c r="W48" s="702"/>
      <c r="X48" s="873">
        <f>SUM(X34:X47)</f>
        <v>0</v>
      </c>
      <c r="Y48" s="873">
        <f>SUM(Y34:Y47)</f>
        <v>0</v>
      </c>
      <c r="Z48" s="873">
        <f>SUM(Z34:Z47)</f>
        <v>0</v>
      </c>
      <c r="AA48" s="873">
        <f>SUM(AA34:AA47)</f>
        <v>0</v>
      </c>
      <c r="AB48" s="873">
        <f>SUM(AB34:AB47)</f>
        <v>0</v>
      </c>
      <c r="AC48" s="873">
        <f t="shared" ref="AC48" si="17">SUM(AC34:AC47)</f>
        <v>0</v>
      </c>
    </row>
    <row r="50" spans="2:29" s="27" customFormat="1" ht="17.649999999999999">
      <c r="B50" s="28" t="s">
        <v>2018</v>
      </c>
      <c r="J50" s="745"/>
      <c r="Q50" s="745"/>
      <c r="X50" s="745"/>
    </row>
    <row r="51" spans="2:29" s="702" customFormat="1" ht="13.9">
      <c r="B51" s="29"/>
      <c r="C51" s="29"/>
      <c r="G51" s="704"/>
      <c r="H51" s="704"/>
      <c r="I51" s="704"/>
      <c r="J51" s="874"/>
      <c r="K51" s="704"/>
      <c r="L51" s="704"/>
      <c r="M51" s="704"/>
      <c r="N51" s="704"/>
      <c r="O51" s="704"/>
      <c r="P51" s="704"/>
      <c r="Q51" s="874"/>
      <c r="R51" s="704"/>
      <c r="S51" s="704"/>
      <c r="T51" s="704"/>
      <c r="U51" s="704"/>
      <c r="V51" s="704"/>
      <c r="W51" s="704"/>
      <c r="X51" s="874"/>
      <c r="Y51" s="704"/>
      <c r="Z51" s="704"/>
      <c r="AA51" s="704"/>
      <c r="AB51" s="704"/>
      <c r="AC51" s="704"/>
    </row>
    <row r="52" spans="2:29" s="702" customFormat="1" ht="13.9">
      <c r="B52" s="29"/>
      <c r="C52" s="29"/>
      <c r="D52" s="11" t="s">
        <v>277</v>
      </c>
      <c r="E52" s="478" t="s">
        <v>277</v>
      </c>
      <c r="F52" s="469" t="s">
        <v>1811</v>
      </c>
      <c r="G52" s="462" t="s">
        <v>185</v>
      </c>
      <c r="H52" s="462"/>
      <c r="I52" s="456" t="s">
        <v>186</v>
      </c>
      <c r="J52" s="872"/>
      <c r="K52" s="872"/>
      <c r="L52" s="872"/>
      <c r="M52" s="872"/>
      <c r="N52" s="872"/>
      <c r="O52" s="873">
        <f t="shared" ref="O52:O60" si="18">SUM(J52:N52)</f>
        <v>0</v>
      </c>
      <c r="P52" s="456"/>
      <c r="Q52" s="872"/>
      <c r="R52" s="872"/>
      <c r="S52" s="872"/>
      <c r="T52" s="872"/>
      <c r="U52" s="872"/>
      <c r="V52" s="873">
        <f t="shared" ref="V52:V60" si="19">SUM(Q52:U52)</f>
        <v>0</v>
      </c>
      <c r="W52" s="456"/>
      <c r="X52" s="872"/>
      <c r="Y52" s="872"/>
      <c r="Z52" s="872"/>
      <c r="AA52" s="872"/>
      <c r="AB52" s="872"/>
      <c r="AC52" s="873">
        <f t="shared" ref="AC52:AC60" si="20">SUM(X52:AB52)</f>
        <v>0</v>
      </c>
    </row>
    <row r="53" spans="2:29" s="702" customFormat="1" ht="13.9">
      <c r="B53" s="29"/>
      <c r="C53" s="29"/>
      <c r="D53" s="11" t="s">
        <v>277</v>
      </c>
      <c r="E53" s="478" t="s">
        <v>277</v>
      </c>
      <c r="F53" s="469" t="s">
        <v>183</v>
      </c>
      <c r="G53" s="462" t="s">
        <v>185</v>
      </c>
      <c r="H53" s="462"/>
      <c r="I53" s="456" t="s">
        <v>186</v>
      </c>
      <c r="J53" s="872"/>
      <c r="K53" s="872"/>
      <c r="L53" s="872"/>
      <c r="M53" s="872"/>
      <c r="N53" s="872"/>
      <c r="O53" s="873">
        <f t="shared" si="18"/>
        <v>0</v>
      </c>
      <c r="P53" s="456"/>
      <c r="Q53" s="872"/>
      <c r="R53" s="872"/>
      <c r="S53" s="872"/>
      <c r="T53" s="872"/>
      <c r="U53" s="872"/>
      <c r="V53" s="873">
        <f t="shared" si="19"/>
        <v>0</v>
      </c>
      <c r="W53" s="456"/>
      <c r="X53" s="872"/>
      <c r="Y53" s="872"/>
      <c r="Z53" s="872"/>
      <c r="AA53" s="872"/>
      <c r="AB53" s="872"/>
      <c r="AC53" s="873">
        <f t="shared" si="20"/>
        <v>0</v>
      </c>
    </row>
    <row r="54" spans="2:29" s="702" customFormat="1" ht="13.9">
      <c r="B54" s="29"/>
      <c r="C54" s="29"/>
      <c r="D54" s="11" t="s">
        <v>277</v>
      </c>
      <c r="E54" s="478" t="s">
        <v>277</v>
      </c>
      <c r="F54" s="469" t="s">
        <v>195</v>
      </c>
      <c r="G54" s="462" t="s">
        <v>185</v>
      </c>
      <c r="H54" s="462"/>
      <c r="I54" s="456" t="s">
        <v>186</v>
      </c>
      <c r="J54" s="872"/>
      <c r="K54" s="872"/>
      <c r="L54" s="872"/>
      <c r="M54" s="872"/>
      <c r="N54" s="872"/>
      <c r="O54" s="873">
        <f t="shared" si="18"/>
        <v>0</v>
      </c>
      <c r="P54" s="456"/>
      <c r="Q54" s="872"/>
      <c r="R54" s="872"/>
      <c r="S54" s="872"/>
      <c r="T54" s="872"/>
      <c r="U54" s="872"/>
      <c r="V54" s="873">
        <f t="shared" si="19"/>
        <v>0</v>
      </c>
      <c r="W54" s="456"/>
      <c r="X54" s="872"/>
      <c r="Y54" s="872"/>
      <c r="Z54" s="872"/>
      <c r="AA54" s="872"/>
      <c r="AB54" s="872"/>
      <c r="AC54" s="873">
        <f t="shared" si="20"/>
        <v>0</v>
      </c>
    </row>
    <row r="55" spans="2:29" s="702" customFormat="1" ht="13.9">
      <c r="B55" s="29"/>
      <c r="C55" s="29"/>
      <c r="D55" s="11" t="s">
        <v>277</v>
      </c>
      <c r="E55" s="478" t="s">
        <v>277</v>
      </c>
      <c r="F55" s="469" t="s">
        <v>233</v>
      </c>
      <c r="G55" s="462" t="s">
        <v>185</v>
      </c>
      <c r="H55" s="462"/>
      <c r="I55" s="456" t="s">
        <v>186</v>
      </c>
      <c r="J55" s="872"/>
      <c r="K55" s="872"/>
      <c r="L55" s="872"/>
      <c r="M55" s="872"/>
      <c r="N55" s="872"/>
      <c r="O55" s="873">
        <f t="shared" si="18"/>
        <v>0</v>
      </c>
      <c r="P55" s="456"/>
      <c r="Q55" s="872"/>
      <c r="R55" s="872"/>
      <c r="S55" s="872"/>
      <c r="T55" s="872"/>
      <c r="U55" s="872"/>
      <c r="V55" s="873">
        <f t="shared" si="19"/>
        <v>0</v>
      </c>
      <c r="W55" s="456"/>
      <c r="X55" s="872"/>
      <c r="Y55" s="872"/>
      <c r="Z55" s="872"/>
      <c r="AA55" s="872"/>
      <c r="AB55" s="872"/>
      <c r="AC55" s="873">
        <f t="shared" si="20"/>
        <v>0</v>
      </c>
    </row>
    <row r="56" spans="2:29" s="702" customFormat="1" ht="13.9">
      <c r="B56" s="29"/>
      <c r="C56" s="29"/>
      <c r="D56" s="11" t="s">
        <v>277</v>
      </c>
      <c r="E56" s="478" t="s">
        <v>277</v>
      </c>
      <c r="F56" s="469" t="s">
        <v>2019</v>
      </c>
      <c r="G56" s="462" t="s">
        <v>185</v>
      </c>
      <c r="H56" s="462"/>
      <c r="I56" s="456" t="s">
        <v>186</v>
      </c>
      <c r="J56" s="872"/>
      <c r="K56" s="872"/>
      <c r="L56" s="872"/>
      <c r="M56" s="872"/>
      <c r="N56" s="872"/>
      <c r="O56" s="873">
        <f t="shared" si="18"/>
        <v>0</v>
      </c>
      <c r="P56" s="456"/>
      <c r="Q56" s="872"/>
      <c r="R56" s="872"/>
      <c r="S56" s="872"/>
      <c r="T56" s="872"/>
      <c r="U56" s="872"/>
      <c r="V56" s="873">
        <f t="shared" si="19"/>
        <v>0</v>
      </c>
      <c r="W56" s="456"/>
      <c r="X56" s="872"/>
      <c r="Y56" s="872"/>
      <c r="Z56" s="872"/>
      <c r="AA56" s="872"/>
      <c r="AB56" s="872"/>
      <c r="AC56" s="873">
        <f t="shared" si="20"/>
        <v>0</v>
      </c>
    </row>
    <row r="57" spans="2:29" s="702" customFormat="1" ht="13.9">
      <c r="B57" s="29"/>
      <c r="C57" s="29"/>
      <c r="D57" s="11" t="s">
        <v>277</v>
      </c>
      <c r="E57" s="478" t="s">
        <v>277</v>
      </c>
      <c r="F57" s="469" t="s">
        <v>2020</v>
      </c>
      <c r="G57" s="462" t="s">
        <v>185</v>
      </c>
      <c r="H57" s="462"/>
      <c r="I57" s="456" t="s">
        <v>186</v>
      </c>
      <c r="J57" s="872"/>
      <c r="K57" s="872"/>
      <c r="L57" s="872"/>
      <c r="M57" s="872"/>
      <c r="N57" s="872"/>
      <c r="O57" s="873">
        <f t="shared" si="18"/>
        <v>0</v>
      </c>
      <c r="P57" s="456"/>
      <c r="Q57" s="872"/>
      <c r="R57" s="872"/>
      <c r="S57" s="872"/>
      <c r="T57" s="872"/>
      <c r="U57" s="872"/>
      <c r="V57" s="873">
        <f t="shared" si="19"/>
        <v>0</v>
      </c>
      <c r="W57" s="456"/>
      <c r="X57" s="872"/>
      <c r="Y57" s="872"/>
      <c r="Z57" s="872"/>
      <c r="AA57" s="872"/>
      <c r="AB57" s="872"/>
      <c r="AC57" s="873">
        <f t="shared" si="20"/>
        <v>0</v>
      </c>
    </row>
    <row r="58" spans="2:29" s="702" customFormat="1" ht="13.9">
      <c r="B58" s="29"/>
      <c r="C58" s="29"/>
      <c r="D58" s="11" t="s">
        <v>277</v>
      </c>
      <c r="E58" s="478" t="s">
        <v>277</v>
      </c>
      <c r="F58" s="469" t="s">
        <v>2021</v>
      </c>
      <c r="G58" s="462" t="s">
        <v>185</v>
      </c>
      <c r="H58" s="462"/>
      <c r="I58" s="456" t="s">
        <v>186</v>
      </c>
      <c r="J58" s="872"/>
      <c r="K58" s="872"/>
      <c r="L58" s="872"/>
      <c r="M58" s="872"/>
      <c r="N58" s="872"/>
      <c r="O58" s="873">
        <f t="shared" si="18"/>
        <v>0</v>
      </c>
      <c r="P58" s="456"/>
      <c r="Q58" s="872"/>
      <c r="R58" s="872"/>
      <c r="S58" s="872"/>
      <c r="T58" s="872"/>
      <c r="U58" s="872"/>
      <c r="V58" s="873">
        <f t="shared" si="19"/>
        <v>0</v>
      </c>
      <c r="W58" s="456"/>
      <c r="X58" s="872"/>
      <c r="Y58" s="872"/>
      <c r="Z58" s="872"/>
      <c r="AA58" s="872"/>
      <c r="AB58" s="872"/>
      <c r="AC58" s="873">
        <f t="shared" si="20"/>
        <v>0</v>
      </c>
    </row>
    <row r="59" spans="2:29" s="702" customFormat="1" ht="13.9">
      <c r="B59" s="29"/>
      <c r="C59" s="29"/>
      <c r="D59" s="11" t="s">
        <v>277</v>
      </c>
      <c r="E59" s="478" t="s">
        <v>277</v>
      </c>
      <c r="F59" s="469" t="s">
        <v>2022</v>
      </c>
      <c r="G59" s="462" t="s">
        <v>185</v>
      </c>
      <c r="H59" s="462"/>
      <c r="I59" s="456" t="s">
        <v>186</v>
      </c>
      <c r="J59" s="872"/>
      <c r="K59" s="872"/>
      <c r="L59" s="872"/>
      <c r="M59" s="872"/>
      <c r="N59" s="872"/>
      <c r="O59" s="873">
        <f t="shared" si="18"/>
        <v>0</v>
      </c>
      <c r="P59" s="456"/>
      <c r="Q59" s="872"/>
      <c r="R59" s="872"/>
      <c r="S59" s="872"/>
      <c r="T59" s="872"/>
      <c r="U59" s="872"/>
      <c r="V59" s="873">
        <f t="shared" si="19"/>
        <v>0</v>
      </c>
      <c r="W59" s="456"/>
      <c r="X59" s="872"/>
      <c r="Y59" s="872"/>
      <c r="Z59" s="872"/>
      <c r="AA59" s="872"/>
      <c r="AB59" s="872"/>
      <c r="AC59" s="873">
        <f t="shared" si="20"/>
        <v>0</v>
      </c>
    </row>
    <row r="60" spans="2:29" s="702" customFormat="1" ht="13.9">
      <c r="B60" s="29"/>
      <c r="C60" s="29"/>
      <c r="D60" s="11" t="s">
        <v>277</v>
      </c>
      <c r="E60" s="478" t="s">
        <v>277</v>
      </c>
      <c r="F60" s="469" t="s">
        <v>1646</v>
      </c>
      <c r="G60" s="462" t="s">
        <v>185</v>
      </c>
      <c r="H60" s="462"/>
      <c r="I60" s="456" t="s">
        <v>186</v>
      </c>
      <c r="J60" s="872"/>
      <c r="K60" s="872"/>
      <c r="L60" s="872"/>
      <c r="M60" s="872"/>
      <c r="N60" s="872"/>
      <c r="O60" s="873">
        <f t="shared" si="18"/>
        <v>0</v>
      </c>
      <c r="P60" s="456"/>
      <c r="Q60" s="872"/>
      <c r="R60" s="872"/>
      <c r="S60" s="872"/>
      <c r="T60" s="872"/>
      <c r="U60" s="872"/>
      <c r="V60" s="873">
        <f t="shared" si="19"/>
        <v>0</v>
      </c>
      <c r="W60" s="456"/>
      <c r="X60" s="872"/>
      <c r="Y60" s="872"/>
      <c r="Z60" s="872"/>
      <c r="AA60" s="872"/>
      <c r="AB60" s="872"/>
      <c r="AC60" s="873">
        <f t="shared" si="20"/>
        <v>0</v>
      </c>
    </row>
    <row r="61" spans="2:29" s="702" customFormat="1" ht="13.9">
      <c r="B61" s="29"/>
      <c r="C61" s="29"/>
      <c r="D61" s="29" t="s">
        <v>277</v>
      </c>
      <c r="E61" s="29" t="s">
        <v>277</v>
      </c>
      <c r="F61" s="702" t="s">
        <v>1623</v>
      </c>
      <c r="G61" s="703" t="s">
        <v>185</v>
      </c>
      <c r="H61" s="703"/>
      <c r="I61" s="702" t="s">
        <v>186</v>
      </c>
      <c r="J61" s="873">
        <f>SUM(J52:J60)</f>
        <v>0</v>
      </c>
      <c r="K61" s="873">
        <f>SUM(K52:K60)</f>
        <v>0</v>
      </c>
      <c r="L61" s="873">
        <f>SUM(L52:L60)</f>
        <v>0</v>
      </c>
      <c r="M61" s="873">
        <f t="shared" ref="M61:O61" si="21">SUM(M52:M60)</f>
        <v>0</v>
      </c>
      <c r="N61" s="873">
        <f t="shared" si="21"/>
        <v>0</v>
      </c>
      <c r="O61" s="873">
        <f t="shared" si="21"/>
        <v>0</v>
      </c>
      <c r="Q61" s="873">
        <f>SUM(Q52:Q60)</f>
        <v>0</v>
      </c>
      <c r="R61" s="873">
        <f>SUM(R52:R60)</f>
        <v>0</v>
      </c>
      <c r="S61" s="873">
        <f>SUM(S52:S60)</f>
        <v>0</v>
      </c>
      <c r="T61" s="873">
        <f t="shared" ref="T61:V61" si="22">SUM(T52:T60)</f>
        <v>0</v>
      </c>
      <c r="U61" s="873">
        <f t="shared" si="22"/>
        <v>0</v>
      </c>
      <c r="V61" s="873">
        <f t="shared" si="22"/>
        <v>0</v>
      </c>
      <c r="X61" s="873">
        <f>SUM(X52:X60)</f>
        <v>0</v>
      </c>
      <c r="Y61" s="873">
        <f>SUM(Y52:Y60)</f>
        <v>0</v>
      </c>
      <c r="Z61" s="873">
        <f>SUM(Z52:Z60)</f>
        <v>0</v>
      </c>
      <c r="AA61" s="873">
        <f t="shared" ref="AA61:AC61" si="23">SUM(AA52:AA60)</f>
        <v>0</v>
      </c>
      <c r="AB61" s="873">
        <f t="shared" si="23"/>
        <v>0</v>
      </c>
      <c r="AC61" s="873">
        <f t="shared" si="23"/>
        <v>0</v>
      </c>
    </row>
    <row r="62" spans="2:29">
      <c r="J62" s="744"/>
      <c r="Q62" s="744"/>
    </row>
    <row r="63" spans="2:29" s="27" customFormat="1" ht="17.649999999999999">
      <c r="B63" s="28" t="s">
        <v>1668</v>
      </c>
      <c r="J63" s="745"/>
      <c r="Q63" s="745"/>
      <c r="X63" s="745"/>
    </row>
    <row r="65" spans="2:29" s="702" customFormat="1" ht="13.9">
      <c r="B65" s="29"/>
      <c r="C65" s="29"/>
      <c r="D65" s="11" t="s">
        <v>1668</v>
      </c>
      <c r="E65" s="478"/>
      <c r="F65" s="1486" t="s">
        <v>1669</v>
      </c>
      <c r="G65" s="462" t="s">
        <v>185</v>
      </c>
      <c r="H65" s="462"/>
      <c r="I65" s="456" t="s">
        <v>186</v>
      </c>
      <c r="J65" s="1284"/>
      <c r="K65" s="1284"/>
      <c r="L65" s="1284"/>
      <c r="M65" s="872"/>
      <c r="N65" s="872"/>
      <c r="O65" s="873">
        <f t="shared" ref="O65:O71" si="24">SUM(J65:N65)</f>
        <v>0</v>
      </c>
      <c r="P65" s="456"/>
      <c r="Q65" s="872"/>
      <c r="R65" s="872"/>
      <c r="S65" s="872"/>
      <c r="T65" s="872"/>
      <c r="U65" s="872"/>
      <c r="V65" s="873">
        <f t="shared" ref="V65:V71" si="25">SUM(Q65:U65)</f>
        <v>0</v>
      </c>
      <c r="W65" s="456"/>
      <c r="X65" s="872"/>
      <c r="Y65" s="872"/>
      <c r="Z65" s="872"/>
      <c r="AA65" s="872"/>
      <c r="AB65" s="872"/>
      <c r="AC65" s="873">
        <f t="shared" ref="AC65:AC71" si="26">SUM(X65:AB65)</f>
        <v>0</v>
      </c>
    </row>
    <row r="66" spans="2:29" s="702" customFormat="1" ht="13.9">
      <c r="B66" s="29"/>
      <c r="C66" s="29"/>
      <c r="D66" s="11" t="s">
        <v>1668</v>
      </c>
      <c r="E66" s="478"/>
      <c r="F66" s="1486" t="s">
        <v>1670</v>
      </c>
      <c r="G66" s="462" t="s">
        <v>185</v>
      </c>
      <c r="H66" s="462"/>
      <c r="I66" s="456" t="s">
        <v>186</v>
      </c>
      <c r="J66" s="872"/>
      <c r="K66" s="872"/>
      <c r="L66" s="872"/>
      <c r="M66" s="872"/>
      <c r="N66" s="872"/>
      <c r="O66" s="873">
        <f t="shared" si="24"/>
        <v>0</v>
      </c>
      <c r="P66" s="456"/>
      <c r="Q66" s="872"/>
      <c r="R66" s="872"/>
      <c r="S66" s="872"/>
      <c r="T66" s="872"/>
      <c r="U66" s="872"/>
      <c r="V66" s="873">
        <f t="shared" si="25"/>
        <v>0</v>
      </c>
      <c r="W66" s="456"/>
      <c r="X66" s="872"/>
      <c r="Y66" s="872"/>
      <c r="Z66" s="872"/>
      <c r="AA66" s="872"/>
      <c r="AB66" s="872"/>
      <c r="AC66" s="873">
        <f t="shared" si="26"/>
        <v>0</v>
      </c>
    </row>
    <row r="67" spans="2:29" s="702" customFormat="1" ht="13.9">
      <c r="B67" s="29"/>
      <c r="C67" s="29"/>
      <c r="D67" s="11" t="s">
        <v>1668</v>
      </c>
      <c r="E67" s="478"/>
      <c r="F67" s="1486" t="s">
        <v>1671</v>
      </c>
      <c r="G67" s="462" t="s">
        <v>185</v>
      </c>
      <c r="H67" s="462"/>
      <c r="I67" s="456" t="s">
        <v>186</v>
      </c>
      <c r="J67" s="872"/>
      <c r="K67" s="872"/>
      <c r="L67" s="872"/>
      <c r="M67" s="872"/>
      <c r="N67" s="872"/>
      <c r="O67" s="873">
        <f t="shared" si="24"/>
        <v>0</v>
      </c>
      <c r="P67" s="456"/>
      <c r="Q67" s="872"/>
      <c r="R67" s="872"/>
      <c r="S67" s="872"/>
      <c r="T67" s="872"/>
      <c r="U67" s="872"/>
      <c r="V67" s="873">
        <f t="shared" si="25"/>
        <v>0</v>
      </c>
      <c r="W67" s="456"/>
      <c r="X67" s="872"/>
      <c r="Y67" s="872"/>
      <c r="Z67" s="872"/>
      <c r="AA67" s="872"/>
      <c r="AB67" s="872"/>
      <c r="AC67" s="873">
        <f t="shared" si="26"/>
        <v>0</v>
      </c>
    </row>
    <row r="68" spans="2:29" s="702" customFormat="1" ht="13.9">
      <c r="B68" s="29"/>
      <c r="C68" s="29"/>
      <c r="D68" s="11" t="s">
        <v>1668</v>
      </c>
      <c r="E68" s="478"/>
      <c r="F68" s="1486" t="s">
        <v>1672</v>
      </c>
      <c r="G68" s="462" t="s">
        <v>185</v>
      </c>
      <c r="H68" s="462"/>
      <c r="I68" s="456" t="s">
        <v>186</v>
      </c>
      <c r="J68" s="872"/>
      <c r="K68" s="872"/>
      <c r="L68" s="872"/>
      <c r="M68" s="872"/>
      <c r="N68" s="872"/>
      <c r="O68" s="873">
        <f t="shared" si="24"/>
        <v>0</v>
      </c>
      <c r="P68" s="456"/>
      <c r="Q68" s="872"/>
      <c r="R68" s="872"/>
      <c r="S68" s="872"/>
      <c r="T68" s="872"/>
      <c r="U68" s="872"/>
      <c r="V68" s="873">
        <f t="shared" si="25"/>
        <v>0</v>
      </c>
      <c r="W68" s="456"/>
      <c r="X68" s="872"/>
      <c r="Y68" s="872"/>
      <c r="Z68" s="872"/>
      <c r="AA68" s="872"/>
      <c r="AB68" s="872"/>
      <c r="AC68" s="873">
        <f t="shared" si="26"/>
        <v>0</v>
      </c>
    </row>
    <row r="69" spans="2:29" s="702" customFormat="1" ht="13.9">
      <c r="B69" s="29"/>
      <c r="C69" s="29"/>
      <c r="D69" s="11" t="s">
        <v>1668</v>
      </c>
      <c r="E69" s="478"/>
      <c r="F69" s="1486" t="s">
        <v>1673</v>
      </c>
      <c r="G69" s="462" t="s">
        <v>185</v>
      </c>
      <c r="H69" s="462"/>
      <c r="I69" s="456" t="s">
        <v>186</v>
      </c>
      <c r="J69" s="872"/>
      <c r="K69" s="872"/>
      <c r="L69" s="872"/>
      <c r="M69" s="872"/>
      <c r="N69" s="872"/>
      <c r="O69" s="873">
        <f t="shared" si="24"/>
        <v>0</v>
      </c>
      <c r="P69" s="456"/>
      <c r="Q69" s="872"/>
      <c r="R69" s="872"/>
      <c r="S69" s="872"/>
      <c r="T69" s="872"/>
      <c r="U69" s="872"/>
      <c r="V69" s="873">
        <f t="shared" si="25"/>
        <v>0</v>
      </c>
      <c r="W69" s="456"/>
      <c r="X69" s="872"/>
      <c r="Y69" s="872"/>
      <c r="Z69" s="872"/>
      <c r="AA69" s="872"/>
      <c r="AB69" s="872"/>
      <c r="AC69" s="873">
        <f t="shared" si="26"/>
        <v>0</v>
      </c>
    </row>
    <row r="70" spans="2:29" s="702" customFormat="1" ht="13.9">
      <c r="B70" s="29"/>
      <c r="C70" s="29"/>
      <c r="D70" s="11" t="s">
        <v>1668</v>
      </c>
      <c r="E70" s="478"/>
      <c r="F70" s="1486" t="s">
        <v>312</v>
      </c>
      <c r="G70" s="462" t="s">
        <v>185</v>
      </c>
      <c r="H70" s="462"/>
      <c r="I70" s="456" t="s">
        <v>186</v>
      </c>
      <c r="J70" s="872"/>
      <c r="K70" s="872"/>
      <c r="L70" s="872"/>
      <c r="M70" s="872"/>
      <c r="N70" s="872"/>
      <c r="O70" s="873">
        <f t="shared" si="24"/>
        <v>0</v>
      </c>
      <c r="P70" s="456"/>
      <c r="Q70" s="872"/>
      <c r="R70" s="872"/>
      <c r="S70" s="872"/>
      <c r="T70" s="872"/>
      <c r="U70" s="872"/>
      <c r="V70" s="873">
        <f t="shared" si="25"/>
        <v>0</v>
      </c>
      <c r="W70" s="456"/>
      <c r="X70" s="872"/>
      <c r="Y70" s="872"/>
      <c r="Z70" s="872"/>
      <c r="AA70" s="872"/>
      <c r="AB70" s="872"/>
      <c r="AC70" s="873">
        <f t="shared" si="26"/>
        <v>0</v>
      </c>
    </row>
    <row r="71" spans="2:29" s="702" customFormat="1" ht="13.9">
      <c r="B71" s="29"/>
      <c r="C71" s="29"/>
      <c r="D71" s="11" t="s">
        <v>1668</v>
      </c>
      <c r="E71" s="478"/>
      <c r="F71" s="1486" t="s">
        <v>2023</v>
      </c>
      <c r="G71" s="462" t="s">
        <v>185</v>
      </c>
      <c r="H71" s="462"/>
      <c r="I71" s="456" t="s">
        <v>186</v>
      </c>
      <c r="J71" s="872"/>
      <c r="K71" s="872"/>
      <c r="L71" s="872"/>
      <c r="M71" s="872"/>
      <c r="N71" s="872"/>
      <c r="O71" s="873">
        <f t="shared" si="24"/>
        <v>0</v>
      </c>
      <c r="P71" s="456"/>
      <c r="Q71" s="872"/>
      <c r="R71" s="872"/>
      <c r="S71" s="872"/>
      <c r="T71" s="872"/>
      <c r="U71" s="872"/>
      <c r="V71" s="873">
        <f t="shared" si="25"/>
        <v>0</v>
      </c>
      <c r="W71" s="456"/>
      <c r="X71" s="872"/>
      <c r="Y71" s="872"/>
      <c r="Z71" s="872"/>
      <c r="AA71" s="872"/>
      <c r="AB71" s="872"/>
      <c r="AC71" s="873">
        <f t="shared" si="26"/>
        <v>0</v>
      </c>
    </row>
    <row r="72" spans="2:29" s="702" customFormat="1" ht="13.9">
      <c r="B72" s="29"/>
      <c r="C72" s="29"/>
      <c r="D72" s="29" t="s">
        <v>1668</v>
      </c>
      <c r="E72" s="29" t="s">
        <v>1668</v>
      </c>
      <c r="F72" s="702" t="s">
        <v>1623</v>
      </c>
      <c r="G72" s="703" t="s">
        <v>185</v>
      </c>
      <c r="H72" s="703"/>
      <c r="I72" s="702" t="s">
        <v>186</v>
      </c>
      <c r="J72" s="873">
        <f>SUM(J65:J71)</f>
        <v>0</v>
      </c>
      <c r="K72" s="873">
        <f>SUM(K65:K71)</f>
        <v>0</v>
      </c>
      <c r="L72" s="873">
        <f>SUM(L65:L71)</f>
        <v>0</v>
      </c>
      <c r="M72" s="873">
        <f t="shared" ref="M72:O72" si="27">SUM(M65:M71)</f>
        <v>0</v>
      </c>
      <c r="N72" s="873">
        <f t="shared" si="27"/>
        <v>0</v>
      </c>
      <c r="O72" s="873">
        <f t="shared" si="27"/>
        <v>0</v>
      </c>
      <c r="Q72" s="873">
        <f>SUM(Q65:Q71)</f>
        <v>0</v>
      </c>
      <c r="R72" s="873">
        <f t="shared" ref="R72:V72" si="28">SUM(R65:R71)</f>
        <v>0</v>
      </c>
      <c r="S72" s="873">
        <f t="shared" si="28"/>
        <v>0</v>
      </c>
      <c r="T72" s="873">
        <f t="shared" si="28"/>
        <v>0</v>
      </c>
      <c r="U72" s="873">
        <f t="shared" si="28"/>
        <v>0</v>
      </c>
      <c r="V72" s="873">
        <f t="shared" si="28"/>
        <v>0</v>
      </c>
      <c r="X72" s="873">
        <f>SUM(X65:X71)</f>
        <v>0</v>
      </c>
      <c r="Y72" s="873">
        <f t="shared" ref="Y72:AC72" si="29">SUM(Y65:Y71)</f>
        <v>0</v>
      </c>
      <c r="Z72" s="873">
        <f t="shared" si="29"/>
        <v>0</v>
      </c>
      <c r="AA72" s="873">
        <f t="shared" si="29"/>
        <v>0</v>
      </c>
      <c r="AB72" s="873">
        <f t="shared" si="29"/>
        <v>0</v>
      </c>
      <c r="AC72" s="873">
        <f t="shared" si="29"/>
        <v>0</v>
      </c>
    </row>
    <row r="74" spans="2:29" ht="17.649999999999999" hidden="1">
      <c r="B74" s="792" t="s">
        <v>2024</v>
      </c>
      <c r="C74" s="791"/>
      <c r="D74" s="791"/>
      <c r="E74" s="791"/>
      <c r="F74" s="791"/>
      <c r="G74" s="791"/>
      <c r="H74" s="791"/>
      <c r="I74" s="791"/>
      <c r="J74" s="791"/>
      <c r="K74" s="791"/>
      <c r="L74" s="791"/>
      <c r="M74" s="791"/>
      <c r="N74" s="791"/>
      <c r="O74" s="791"/>
      <c r="P74" s="791"/>
      <c r="Q74" s="791"/>
      <c r="R74" s="791"/>
      <c r="S74" s="791"/>
      <c r="T74" s="791"/>
      <c r="U74" s="791"/>
      <c r="V74" s="791"/>
      <c r="W74" s="791"/>
      <c r="X74" s="875"/>
      <c r="Y74" s="791"/>
      <c r="Z74" s="791"/>
      <c r="AA74" s="791"/>
      <c r="AB74" s="791"/>
    </row>
    <row r="75" spans="2:29" hidden="1"/>
    <row r="76" spans="2:29" hidden="1">
      <c r="F76" s="11" t="s">
        <v>1626</v>
      </c>
      <c r="G76" s="707" t="s">
        <v>185</v>
      </c>
      <c r="H76" s="707" t="s">
        <v>1628</v>
      </c>
      <c r="I76" s="469" t="s">
        <v>186</v>
      </c>
      <c r="J76" s="469"/>
      <c r="K76" s="469"/>
      <c r="L76" s="469"/>
      <c r="M76" s="469"/>
      <c r="N76" s="469"/>
      <c r="O76" s="469"/>
      <c r="P76" s="469"/>
      <c r="Q76" s="469"/>
      <c r="R76" s="469"/>
      <c r="S76" s="469"/>
      <c r="T76" s="469"/>
      <c r="U76" s="469"/>
      <c r="V76" s="469"/>
      <c r="W76" s="469"/>
      <c r="X76" s="872"/>
      <c r="Y76" s="706"/>
      <c r="Z76" s="706"/>
      <c r="AA76" s="706"/>
      <c r="AB76" s="706"/>
    </row>
    <row r="77" spans="2:29" hidden="1">
      <c r="F77" s="11" t="s">
        <v>1636</v>
      </c>
      <c r="G77" s="707" t="s">
        <v>185</v>
      </c>
      <c r="H77" s="707" t="s">
        <v>1628</v>
      </c>
      <c r="I77" s="469" t="s">
        <v>186</v>
      </c>
      <c r="J77" s="469"/>
      <c r="K77" s="469"/>
      <c r="L77" s="469"/>
      <c r="M77" s="469"/>
      <c r="N77" s="469"/>
      <c r="O77" s="469"/>
      <c r="P77" s="469"/>
      <c r="Q77" s="469"/>
      <c r="R77" s="469"/>
      <c r="S77" s="469"/>
      <c r="T77" s="469"/>
      <c r="U77" s="469"/>
      <c r="V77" s="469"/>
      <c r="W77" s="469"/>
      <c r="X77" s="872"/>
      <c r="Y77" s="706"/>
      <c r="Z77" s="706"/>
      <c r="AA77" s="706"/>
      <c r="AB77" s="706"/>
    </row>
    <row r="78" spans="2:29" hidden="1">
      <c r="F78" s="11" t="s">
        <v>1641</v>
      </c>
      <c r="G78" s="707" t="s">
        <v>185</v>
      </c>
      <c r="H78" s="707" t="s">
        <v>1628</v>
      </c>
      <c r="I78" s="469" t="s">
        <v>186</v>
      </c>
      <c r="J78" s="469"/>
      <c r="K78" s="469"/>
      <c r="L78" s="469"/>
      <c r="M78" s="469"/>
      <c r="N78" s="469"/>
      <c r="O78" s="469"/>
      <c r="P78" s="469"/>
      <c r="Q78" s="469"/>
      <c r="R78" s="469"/>
      <c r="S78" s="469"/>
      <c r="T78" s="469"/>
      <c r="U78" s="469"/>
      <c r="V78" s="469"/>
      <c r="W78" s="469"/>
      <c r="X78" s="872"/>
      <c r="Y78" s="706"/>
      <c r="Z78" s="706"/>
      <c r="AA78" s="706"/>
      <c r="AB78" s="706"/>
    </row>
    <row r="79" spans="2:29" hidden="1">
      <c r="F79" s="11" t="s">
        <v>2025</v>
      </c>
      <c r="G79" s="707" t="s">
        <v>185</v>
      </c>
      <c r="H79" s="707" t="s">
        <v>1628</v>
      </c>
      <c r="I79" s="469" t="s">
        <v>186</v>
      </c>
      <c r="J79" s="469"/>
      <c r="K79" s="469"/>
      <c r="L79" s="469"/>
      <c r="M79" s="469"/>
      <c r="N79" s="469"/>
      <c r="O79" s="469"/>
      <c r="P79" s="469"/>
      <c r="Q79" s="469"/>
      <c r="R79" s="469"/>
      <c r="S79" s="469"/>
      <c r="T79" s="469"/>
      <c r="U79" s="469"/>
      <c r="V79" s="469"/>
      <c r="W79" s="469"/>
      <c r="X79" s="872"/>
      <c r="Y79" s="706"/>
      <c r="Z79" s="706"/>
      <c r="AA79" s="706"/>
      <c r="AB79" s="706"/>
    </row>
    <row r="80" spans="2:29" hidden="1">
      <c r="F80" s="11" t="s">
        <v>202</v>
      </c>
      <c r="G80" s="707" t="s">
        <v>185</v>
      </c>
      <c r="H80" s="707" t="s">
        <v>1628</v>
      </c>
      <c r="I80" s="469" t="s">
        <v>186</v>
      </c>
      <c r="J80" s="469"/>
      <c r="K80" s="469"/>
      <c r="L80" s="469"/>
      <c r="M80" s="469"/>
      <c r="N80" s="469"/>
      <c r="O80" s="469"/>
      <c r="P80" s="469"/>
      <c r="Q80" s="469"/>
      <c r="R80" s="469"/>
      <c r="S80" s="469"/>
      <c r="T80" s="469"/>
      <c r="U80" s="469"/>
      <c r="V80" s="469"/>
      <c r="W80" s="469"/>
      <c r="X80" s="872"/>
      <c r="Y80" s="706"/>
      <c r="Z80" s="706"/>
      <c r="AA80" s="706"/>
      <c r="AB80" s="706"/>
    </row>
    <row r="81" spans="2:28" ht="13.9" hidden="1">
      <c r="G81" s="703" t="s">
        <v>185</v>
      </c>
      <c r="H81" s="703" t="s">
        <v>1628</v>
      </c>
      <c r="I81" s="702" t="s">
        <v>186</v>
      </c>
      <c r="J81" s="702"/>
      <c r="K81" s="702"/>
      <c r="L81" s="702"/>
      <c r="M81" s="702"/>
      <c r="N81" s="702"/>
      <c r="O81" s="702"/>
      <c r="P81" s="702"/>
      <c r="Q81" s="702"/>
      <c r="R81" s="702"/>
      <c r="S81" s="702"/>
      <c r="T81" s="702"/>
      <c r="U81" s="702"/>
      <c r="V81" s="702"/>
      <c r="W81" s="702"/>
      <c r="X81" s="873">
        <f>SUM(X76:X80)</f>
        <v>0</v>
      </c>
      <c r="Y81" s="705">
        <f t="shared" ref="Y81:AB81" si="30">SUM(Y76:Y80)</f>
        <v>0</v>
      </c>
      <c r="Z81" s="705">
        <f t="shared" si="30"/>
        <v>0</v>
      </c>
      <c r="AA81" s="705">
        <f t="shared" si="30"/>
        <v>0</v>
      </c>
      <c r="AB81" s="705">
        <f t="shared" si="30"/>
        <v>0</v>
      </c>
    </row>
    <row r="82" spans="2:28" hidden="1"/>
    <row r="83" spans="2:28" s="27" customFormat="1" ht="16.5" customHeight="1">
      <c r="B83" s="28" t="s">
        <v>1807</v>
      </c>
      <c r="X83" s="745"/>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1" id="{2F153674-28A5-4168-84EF-BE1AECC9E101}">
            <xm:f>J$6&lt;=Cover!$E$15</xm:f>
            <x14:dxf>
              <fill>
                <patternFill>
                  <bgColor theme="0" tint="-0.14996795556505021"/>
                </patternFill>
              </fill>
            </x14:dxf>
          </x14:cfRule>
          <xm:sqref>J8:M17</xm:sqref>
        </x14:conditionalFormatting>
        <x14:conditionalFormatting xmlns:xm="http://schemas.microsoft.com/office/excel/2006/main">
          <x14:cfRule type="expression" priority="19" id="{51084364-2731-4333-876A-B8E84873E049}">
            <xm:f>J$6&lt;=Cover!$E$15</xm:f>
            <x14:dxf>
              <fill>
                <patternFill>
                  <bgColor theme="0" tint="-0.14996795556505021"/>
                </patternFill>
              </fill>
            </x14:dxf>
          </x14:cfRule>
          <xm:sqref>J21:M30</xm:sqref>
        </x14:conditionalFormatting>
        <x14:conditionalFormatting xmlns:xm="http://schemas.microsoft.com/office/excel/2006/main">
          <x14:cfRule type="expression" priority="15" id="{66A38D37-4256-4F9B-82FD-5835E58098E8}">
            <xm:f>J$6&lt;=Cover!$E$15</xm:f>
            <x14:dxf>
              <fill>
                <patternFill>
                  <bgColor theme="0" tint="-0.14996795556505021"/>
                </patternFill>
              </fill>
            </x14:dxf>
          </x14:cfRule>
          <xm:sqref>J34:M47</xm:sqref>
        </x14:conditionalFormatting>
        <x14:conditionalFormatting xmlns:xm="http://schemas.microsoft.com/office/excel/2006/main">
          <x14:cfRule type="expression" priority="14" id="{9C5625A8-494D-45BE-BB72-C8C51A270204}">
            <xm:f>J$6&lt;=Cover!$E$15</xm:f>
            <x14:dxf>
              <fill>
                <patternFill>
                  <bgColor theme="0" tint="-0.14996795556505021"/>
                </patternFill>
              </fill>
            </x14:dxf>
          </x14:cfRule>
          <xm:sqref>J52:M60</xm:sqref>
        </x14:conditionalFormatting>
        <x14:conditionalFormatting xmlns:xm="http://schemas.microsoft.com/office/excel/2006/main">
          <x14:cfRule type="expression" priority="11" id="{7DD650E6-10F5-42F4-A62B-D583AC9B81A4}">
            <xm:f>J$6&lt;=Cover!$E$15</xm:f>
            <x14:dxf>
              <fill>
                <patternFill>
                  <bgColor theme="0" tint="-0.14996795556505021"/>
                </patternFill>
              </fill>
            </x14:dxf>
          </x14:cfRule>
          <xm:sqref>J65:M71</xm:sqref>
        </x14:conditionalFormatting>
        <x14:conditionalFormatting xmlns:xm="http://schemas.microsoft.com/office/excel/2006/main">
          <x14:cfRule type="expression" priority="20" id="{FDBFF438-2715-4162-A3BA-D163B7CFE703}">
            <xm:f>Q$6&lt;=Cover!$E$15</xm:f>
            <x14:dxf>
              <fill>
                <patternFill>
                  <bgColor theme="0" tint="-0.14996795556505021"/>
                </patternFill>
              </fill>
            </x14:dxf>
          </x14:cfRule>
          <xm:sqref>Q8:T17</xm:sqref>
        </x14:conditionalFormatting>
        <x14:conditionalFormatting xmlns:xm="http://schemas.microsoft.com/office/excel/2006/main">
          <x14:cfRule type="expression" priority="18" id="{15ACED3B-66DA-4C19-AB88-5B6519476800}">
            <xm:f>Q$6&lt;=Cover!$E$15</xm:f>
            <x14:dxf>
              <fill>
                <patternFill>
                  <bgColor theme="0" tint="-0.14996795556505021"/>
                </patternFill>
              </fill>
            </x14:dxf>
          </x14:cfRule>
          <xm:sqref>Q21:T30</xm:sqref>
        </x14:conditionalFormatting>
        <x14:conditionalFormatting xmlns:xm="http://schemas.microsoft.com/office/excel/2006/main">
          <x14:cfRule type="expression" priority="13" id="{320636D3-0B73-4FC4-9F3D-C66CF01D1FD9}">
            <xm:f>Q$6&lt;=Cover!$E$15</xm:f>
            <x14:dxf>
              <fill>
                <patternFill>
                  <bgColor theme="0" tint="-0.14996795556505021"/>
                </patternFill>
              </fill>
            </x14:dxf>
          </x14:cfRule>
          <xm:sqref>Q34:T47</xm:sqref>
        </x14:conditionalFormatting>
        <x14:conditionalFormatting xmlns:xm="http://schemas.microsoft.com/office/excel/2006/main">
          <x14:cfRule type="expression" priority="12" id="{75651225-F953-42D4-8020-DDBD31E5DC25}">
            <xm:f>Q$6&lt;=Cover!$E$15</xm:f>
            <x14:dxf>
              <fill>
                <patternFill>
                  <bgColor theme="0" tint="-0.14996795556505021"/>
                </patternFill>
              </fill>
            </x14:dxf>
          </x14:cfRule>
          <xm:sqref>Q52:T60</xm:sqref>
        </x14:conditionalFormatting>
        <x14:conditionalFormatting xmlns:xm="http://schemas.microsoft.com/office/excel/2006/main">
          <x14:cfRule type="expression" priority="10" id="{60C74D03-F3F1-4EB2-B140-0798BBCECC73}">
            <xm:f>Q$6&lt;=Cover!$E$15</xm:f>
            <x14:dxf>
              <fill>
                <patternFill>
                  <bgColor theme="0" tint="-0.14996795556505021"/>
                </patternFill>
              </fill>
            </x14:dxf>
          </x14:cfRule>
          <xm:sqref>Q65:T71</xm:sqref>
        </x14:conditionalFormatting>
        <x14:conditionalFormatting xmlns:xm="http://schemas.microsoft.com/office/excel/2006/main">
          <x14:cfRule type="expression" priority="5" id="{AFF30A5D-313C-4FB8-8AC4-C7BF209A5A6C}">
            <xm:f>X$6&lt;=Cover!$E$15</xm:f>
            <x14:dxf>
              <fill>
                <patternFill>
                  <bgColor theme="0" tint="-0.14996795556505021"/>
                </patternFill>
              </fill>
            </x14:dxf>
          </x14:cfRule>
          <xm:sqref>X8:AA17</xm:sqref>
        </x14:conditionalFormatting>
        <x14:conditionalFormatting xmlns:xm="http://schemas.microsoft.com/office/excel/2006/main">
          <x14:cfRule type="expression" priority="4" id="{B1751CA4-54F6-4276-A161-B493F88A284B}">
            <xm:f>X$6&lt;=Cover!$E$15</xm:f>
            <x14:dxf>
              <fill>
                <patternFill>
                  <bgColor theme="0" tint="-0.14996795556505021"/>
                </patternFill>
              </fill>
            </x14:dxf>
          </x14:cfRule>
          <xm:sqref>X21:AA30</xm:sqref>
        </x14:conditionalFormatting>
        <x14:conditionalFormatting xmlns:xm="http://schemas.microsoft.com/office/excel/2006/main">
          <x14:cfRule type="expression" priority="3" id="{72112474-9FB9-4A54-B7B7-6331F1473294}">
            <xm:f>X$6&lt;=Cover!$E$15</xm:f>
            <x14:dxf>
              <fill>
                <patternFill>
                  <bgColor theme="0" tint="-0.14996795556505021"/>
                </patternFill>
              </fill>
            </x14:dxf>
          </x14:cfRule>
          <xm:sqref>X34:AA47</xm:sqref>
        </x14:conditionalFormatting>
        <x14:conditionalFormatting xmlns:xm="http://schemas.microsoft.com/office/excel/2006/main">
          <x14:cfRule type="expression" priority="2" id="{D1C6479F-A7E5-4247-991E-BA4414D3C7E4}">
            <xm:f>X$6&lt;=Cover!$E$15</xm:f>
            <x14:dxf>
              <fill>
                <patternFill>
                  <bgColor theme="0" tint="-0.14996795556505021"/>
                </patternFill>
              </fill>
            </x14:dxf>
          </x14:cfRule>
          <xm:sqref>X52:AA60</xm:sqref>
        </x14:conditionalFormatting>
        <x14:conditionalFormatting xmlns:xm="http://schemas.microsoft.com/office/excel/2006/main">
          <x14:cfRule type="expression" priority="1" id="{F32AD631-F17E-4A10-82CE-EDB89A073BAF}">
            <xm:f>X$6&lt;=Cover!$E$15</xm:f>
            <x14:dxf>
              <fill>
                <patternFill>
                  <bgColor theme="0" tint="-0.14996795556505021"/>
                </patternFill>
              </fill>
            </x14:dxf>
          </x14:cfRule>
          <xm:sqref>X65:AA71</xm:sqref>
        </x14:conditionalFormatting>
        <x14:conditionalFormatting xmlns:xm="http://schemas.microsoft.com/office/excel/2006/main">
          <x14:cfRule type="expression" priority="56" id="{1955929D-650A-46C4-9157-DC6BF1800AAD}">
            <xm:f>X$6&lt;=Cover!$E$15</xm:f>
            <x14:dxf>
              <fill>
                <patternFill>
                  <bgColor theme="0" tint="-0.14996795556505021"/>
                </patternFill>
              </fill>
            </x14:dxf>
          </x14:cfRule>
          <xm:sqref>X76:AB80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3424-FAA6-4B9F-A154-C9FA89B1F192}">
  <sheetPr>
    <tabColor rgb="FFFF9900"/>
    <pageSetUpPr autoPageBreaks="0"/>
  </sheetPr>
  <dimension ref="A1:BK697"/>
  <sheetViews>
    <sheetView zoomScale="55" zoomScaleNormal="55" workbookViewId="0">
      <selection activeCell="B611" sqref="B611"/>
    </sheetView>
  </sheetViews>
  <sheetFormatPr defaultColWidth="10.5703125" defaultRowHeight="12.4"/>
  <cols>
    <col min="1" max="1" width="68.42578125" style="1079" customWidth="1"/>
    <col min="2" max="2" width="24.5703125" style="1079" bestFit="1" customWidth="1"/>
    <col min="3" max="3" width="24.42578125" style="1079" customWidth="1"/>
    <col min="4" max="4" width="30.42578125" style="1079" customWidth="1"/>
    <col min="5" max="5" width="10.5703125" style="1079"/>
    <col min="6" max="10" width="14.5703125" style="1079" bestFit="1" customWidth="1"/>
    <col min="11" max="11" width="10.5703125" style="1079"/>
    <col min="12" max="12" width="12.42578125" style="1079" customWidth="1"/>
    <col min="13" max="14" width="10.5703125" style="1079"/>
    <col min="15" max="19" width="14.5703125" style="1079" bestFit="1" customWidth="1"/>
    <col min="20" max="23" width="10.5703125" style="1079"/>
    <col min="24" max="28" width="14.5703125" style="1079" bestFit="1" customWidth="1"/>
    <col min="29" max="30" width="10.5703125" style="1079"/>
    <col min="31" max="35" width="14.5703125" style="1079" bestFit="1" customWidth="1"/>
    <col min="36" max="37" width="10.5703125" style="1079"/>
    <col min="38" max="42" width="14.5703125" style="1079" bestFit="1" customWidth="1"/>
    <col min="43" max="44" width="10.5703125" style="1079"/>
    <col min="45" max="49" width="14.5703125" style="1079" bestFit="1" customWidth="1"/>
    <col min="50" max="51" width="10.5703125" style="1079"/>
    <col min="52" max="56" width="14.5703125" style="1079" bestFit="1" customWidth="1"/>
    <col min="57" max="58" width="10.5703125" style="1079"/>
    <col min="59" max="63" width="14.5703125" style="1079" bestFit="1" customWidth="1"/>
    <col min="64" max="16384" width="10.5703125" style="1079"/>
  </cols>
  <sheetData>
    <row r="1" spans="1:11" s="1080" customFormat="1">
      <c r="A1" s="1075"/>
      <c r="B1" s="1076"/>
      <c r="C1" s="1076"/>
      <c r="D1" s="1076"/>
      <c r="E1" s="1076"/>
      <c r="F1" s="1077" t="s">
        <v>490</v>
      </c>
      <c r="G1" s="1077" t="s">
        <v>491</v>
      </c>
      <c r="H1" s="1077" t="s">
        <v>492</v>
      </c>
      <c r="I1" s="1077" t="s">
        <v>493</v>
      </c>
      <c r="J1" s="1077" t="s">
        <v>495</v>
      </c>
      <c r="K1" s="1078"/>
    </row>
    <row r="2" spans="1:11" s="1083" customFormat="1" ht="24" customHeight="1">
      <c r="A2" s="1075" t="s">
        <v>2026</v>
      </c>
      <c r="B2" s="1076" t="s">
        <v>2027</v>
      </c>
      <c r="C2" s="1076" t="s">
        <v>1738</v>
      </c>
      <c r="D2" s="1076" t="s">
        <v>188</v>
      </c>
      <c r="E2" s="1076"/>
      <c r="F2" s="1081">
        <v>23.71</v>
      </c>
      <c r="G2" s="1081">
        <v>25.4</v>
      </c>
      <c r="H2" s="1081">
        <v>24.85</v>
      </c>
      <c r="I2" s="1081">
        <v>22.08</v>
      </c>
      <c r="J2" s="1081">
        <v>21.31</v>
      </c>
      <c r="K2" s="1078"/>
    </row>
    <row r="3" spans="1:11" s="1080" customFormat="1" ht="24" customHeight="1">
      <c r="A3" s="1084" t="s">
        <v>2028</v>
      </c>
      <c r="B3" s="1085" t="s">
        <v>2029</v>
      </c>
      <c r="C3" s="1076" t="s">
        <v>1738</v>
      </c>
      <c r="D3" s="1076" t="s">
        <v>188</v>
      </c>
      <c r="E3" s="1076"/>
      <c r="F3" s="1288">
        <v>0.11</v>
      </c>
      <c r="G3" s="1288">
        <v>0.16</v>
      </c>
      <c r="H3" s="1288">
        <v>0.31</v>
      </c>
      <c r="I3" s="1081">
        <v>0</v>
      </c>
      <c r="J3" s="1081">
        <v>0</v>
      </c>
      <c r="K3" s="1079" t="s">
        <v>2030</v>
      </c>
    </row>
    <row r="4" spans="1:11" s="1080" customFormat="1" ht="24" customHeight="1">
      <c r="A4" s="1084" t="s">
        <v>2031</v>
      </c>
      <c r="B4" s="1085" t="s">
        <v>2032</v>
      </c>
      <c r="C4" s="1076" t="s">
        <v>1738</v>
      </c>
      <c r="D4" s="1076" t="s">
        <v>188</v>
      </c>
      <c r="E4" s="1076"/>
      <c r="F4" s="1081">
        <v>0</v>
      </c>
      <c r="G4" s="1081">
        <v>0</v>
      </c>
      <c r="H4" s="1081">
        <v>0</v>
      </c>
      <c r="I4" s="1081">
        <v>0</v>
      </c>
      <c r="J4" s="1081">
        <v>0</v>
      </c>
      <c r="K4" s="1078"/>
    </row>
    <row r="5" spans="1:11" s="1083" customFormat="1" ht="24" customHeight="1">
      <c r="A5" s="1086" t="s">
        <v>2033</v>
      </c>
      <c r="B5" s="1085" t="s">
        <v>2034</v>
      </c>
      <c r="C5" s="1076" t="s">
        <v>1738</v>
      </c>
      <c r="D5" s="1076" t="s">
        <v>188</v>
      </c>
      <c r="E5" s="1076"/>
      <c r="F5" s="1081">
        <v>0</v>
      </c>
      <c r="G5" s="1081">
        <v>0</v>
      </c>
      <c r="H5" s="1081">
        <v>0</v>
      </c>
      <c r="I5" s="1081">
        <v>0</v>
      </c>
      <c r="J5" s="1081">
        <v>0</v>
      </c>
      <c r="K5" s="1078"/>
    </row>
    <row r="6" spans="1:11" s="1083" customFormat="1" ht="24" customHeight="1">
      <c r="A6" s="1086" t="s">
        <v>2035</v>
      </c>
      <c r="B6" s="1085" t="s">
        <v>2036</v>
      </c>
      <c r="C6" s="1076" t="s">
        <v>1738</v>
      </c>
      <c r="D6" s="1076" t="s">
        <v>188</v>
      </c>
      <c r="E6" s="1076"/>
      <c r="F6" s="1081">
        <v>1.46</v>
      </c>
      <c r="G6" s="1081">
        <v>1.46</v>
      </c>
      <c r="H6" s="1081">
        <v>1.46</v>
      </c>
      <c r="I6" s="1081">
        <v>1.46</v>
      </c>
      <c r="J6" s="1081">
        <v>1.46</v>
      </c>
      <c r="K6" s="1078"/>
    </row>
    <row r="7" spans="1:11" s="1083" customFormat="1" ht="24" customHeight="1">
      <c r="A7" s="1086" t="s">
        <v>2037</v>
      </c>
      <c r="B7" s="1085" t="s">
        <v>2038</v>
      </c>
      <c r="C7" s="1076" t="s">
        <v>208</v>
      </c>
      <c r="D7" s="1076" t="s">
        <v>188</v>
      </c>
      <c r="E7" s="1076"/>
      <c r="F7" s="1081">
        <v>32.299999999999997</v>
      </c>
      <c r="G7" s="1081">
        <v>32.299999999999997</v>
      </c>
      <c r="H7" s="1081">
        <v>32.299999999999997</v>
      </c>
      <c r="I7" s="1081">
        <v>32.299999999999997</v>
      </c>
      <c r="J7" s="1081">
        <v>32.299999999999997</v>
      </c>
      <c r="K7" s="1078"/>
    </row>
    <row r="8" spans="1:11" s="1083" customFormat="1" ht="24" customHeight="1">
      <c r="A8" s="1086" t="s">
        <v>2039</v>
      </c>
      <c r="B8" s="1085" t="s">
        <v>2038</v>
      </c>
      <c r="C8" s="1076" t="s">
        <v>208</v>
      </c>
      <c r="D8" s="1076" t="s">
        <v>188</v>
      </c>
      <c r="E8" s="1076"/>
      <c r="F8" s="1081">
        <v>1476.5</v>
      </c>
      <c r="G8" s="1081">
        <v>1476.5</v>
      </c>
      <c r="H8" s="1081">
        <v>1476.5</v>
      </c>
      <c r="I8" s="1081">
        <v>1476.5</v>
      </c>
      <c r="J8" s="1081">
        <v>1476.5</v>
      </c>
      <c r="K8" s="1078"/>
    </row>
    <row r="9" spans="1:11" s="1083" customFormat="1" ht="24" customHeight="1">
      <c r="A9" s="1086" t="s">
        <v>2040</v>
      </c>
      <c r="B9" s="1085" t="s">
        <v>2038</v>
      </c>
      <c r="C9" s="1076" t="s">
        <v>208</v>
      </c>
      <c r="D9" s="1076" t="s">
        <v>188</v>
      </c>
      <c r="E9" s="1076"/>
      <c r="F9" s="1081">
        <v>851.4</v>
      </c>
      <c r="G9" s="1081">
        <v>851.4</v>
      </c>
      <c r="H9" s="1081">
        <v>851.4</v>
      </c>
      <c r="I9" s="1081">
        <v>851.4</v>
      </c>
      <c r="J9" s="1081">
        <v>851.4</v>
      </c>
      <c r="K9" s="1078"/>
    </row>
    <row r="10" spans="1:11" s="1083" customFormat="1" ht="24" customHeight="1">
      <c r="A10" s="1086" t="s">
        <v>2041</v>
      </c>
      <c r="B10" s="1085" t="s">
        <v>2038</v>
      </c>
      <c r="C10" s="1076" t="s">
        <v>208</v>
      </c>
      <c r="D10" s="1076" t="s">
        <v>188</v>
      </c>
      <c r="E10" s="1076"/>
      <c r="F10" s="1081">
        <v>413.8</v>
      </c>
      <c r="G10" s="1081">
        <v>413.8</v>
      </c>
      <c r="H10" s="1081">
        <v>413.8</v>
      </c>
      <c r="I10" s="1081">
        <v>413.8</v>
      </c>
      <c r="J10" s="1081">
        <v>413.8</v>
      </c>
      <c r="K10" s="1078"/>
    </row>
    <row r="11" spans="1:11" s="1083" customFormat="1" ht="24" customHeight="1">
      <c r="A11" s="1086" t="s">
        <v>2042</v>
      </c>
      <c r="B11" s="1085" t="s">
        <v>2043</v>
      </c>
      <c r="C11" s="1076" t="s">
        <v>1738</v>
      </c>
      <c r="D11" s="1076" t="s">
        <v>188</v>
      </c>
      <c r="E11" s="1076"/>
      <c r="F11" s="1087">
        <v>86520</v>
      </c>
      <c r="G11" s="1087">
        <v>86520</v>
      </c>
      <c r="H11" s="1087">
        <v>86520</v>
      </c>
      <c r="I11" s="1087">
        <v>86520</v>
      </c>
      <c r="J11" s="1087">
        <v>86520</v>
      </c>
      <c r="K11" s="1078"/>
    </row>
    <row r="12" spans="1:11" s="1083" customFormat="1" ht="24" customHeight="1">
      <c r="A12" s="1086" t="s">
        <v>2044</v>
      </c>
      <c r="B12" s="1085" t="s">
        <v>2043</v>
      </c>
      <c r="C12" s="1076" t="s">
        <v>1738</v>
      </c>
      <c r="D12" s="1076" t="s">
        <v>188</v>
      </c>
      <c r="E12" s="1076"/>
      <c r="F12" s="1087">
        <v>95775</v>
      </c>
      <c r="G12" s="1087">
        <v>95775</v>
      </c>
      <c r="H12" s="1087">
        <v>95775</v>
      </c>
      <c r="I12" s="1087">
        <v>95775</v>
      </c>
      <c r="J12" s="1087">
        <v>95775</v>
      </c>
      <c r="K12" s="1078"/>
    </row>
    <row r="13" spans="1:11" s="1083" customFormat="1" ht="24" customHeight="1">
      <c r="A13" s="1086" t="s">
        <v>2045</v>
      </c>
      <c r="B13" s="1085" t="s">
        <v>2043</v>
      </c>
      <c r="C13" s="1076" t="s">
        <v>1738</v>
      </c>
      <c r="D13" s="1076" t="s">
        <v>188</v>
      </c>
      <c r="E13" s="1076"/>
      <c r="F13" s="1087">
        <v>139467</v>
      </c>
      <c r="G13" s="1087">
        <v>139467</v>
      </c>
      <c r="H13" s="1087">
        <v>139467</v>
      </c>
      <c r="I13" s="1087">
        <v>139467</v>
      </c>
      <c r="J13" s="1087">
        <v>139467</v>
      </c>
      <c r="K13" s="1078"/>
    </row>
    <row r="14" spans="1:11" s="1083" customFormat="1" ht="24" customHeight="1">
      <c r="A14" s="1086" t="s">
        <v>2046</v>
      </c>
      <c r="B14" s="1085" t="s">
        <v>2043</v>
      </c>
      <c r="C14" s="1076" t="s">
        <v>1738</v>
      </c>
      <c r="D14" s="1076" t="s">
        <v>188</v>
      </c>
      <c r="E14" s="1076"/>
      <c r="F14" s="1087">
        <v>208849</v>
      </c>
      <c r="G14" s="1087">
        <v>208849</v>
      </c>
      <c r="H14" s="1087">
        <v>208849</v>
      </c>
      <c r="I14" s="1087">
        <v>208849</v>
      </c>
      <c r="J14" s="1087">
        <v>208849</v>
      </c>
      <c r="K14" s="1078"/>
    </row>
    <row r="15" spans="1:11" s="1083" customFormat="1" ht="24" customHeight="1">
      <c r="A15" s="1086" t="s">
        <v>2047</v>
      </c>
      <c r="B15" s="1085" t="s">
        <v>2048</v>
      </c>
      <c r="C15" s="1076" t="s">
        <v>1738</v>
      </c>
      <c r="D15" s="1076" t="s">
        <v>188</v>
      </c>
      <c r="E15" s="1076"/>
      <c r="F15" s="1081">
        <v>71.680000000000007</v>
      </c>
      <c r="G15" s="1081">
        <v>70.38</v>
      </c>
      <c r="H15" s="1081">
        <v>69.7</v>
      </c>
      <c r="I15" s="1081">
        <v>69</v>
      </c>
      <c r="J15" s="1081">
        <v>68.290000000000006</v>
      </c>
      <c r="K15" s="1078"/>
    </row>
    <row r="16" spans="1:11" s="1083" customFormat="1" ht="24" customHeight="1">
      <c r="A16" s="1086" t="s">
        <v>2049</v>
      </c>
      <c r="B16" s="1085" t="s">
        <v>2050</v>
      </c>
      <c r="C16" s="1076" t="s">
        <v>1738</v>
      </c>
      <c r="D16" s="1076" t="s">
        <v>188</v>
      </c>
      <c r="E16" s="1076"/>
      <c r="F16" s="1081">
        <v>349.05</v>
      </c>
      <c r="G16" s="1081">
        <v>349.05</v>
      </c>
      <c r="H16" s="1081">
        <v>349.05</v>
      </c>
      <c r="I16" s="1081">
        <v>349.05</v>
      </c>
      <c r="J16" s="1081">
        <v>349.05</v>
      </c>
      <c r="K16" s="1078"/>
    </row>
    <row r="17" spans="1:11" s="1083" customFormat="1" ht="24" customHeight="1">
      <c r="A17" s="1086" t="s">
        <v>2051</v>
      </c>
      <c r="B17" s="1085" t="s">
        <v>2038</v>
      </c>
      <c r="C17" s="1076" t="s">
        <v>2052</v>
      </c>
      <c r="D17" s="1076" t="s">
        <v>188</v>
      </c>
      <c r="E17" s="1076"/>
      <c r="F17" s="1087">
        <v>115293</v>
      </c>
      <c r="G17" s="1087">
        <v>115293</v>
      </c>
      <c r="H17" s="1087">
        <v>115293</v>
      </c>
      <c r="I17" s="1087">
        <v>115293</v>
      </c>
      <c r="J17" s="1087">
        <v>115293</v>
      </c>
      <c r="K17" s="1078"/>
    </row>
    <row r="18" spans="1:11" s="1083" customFormat="1" ht="24" customHeight="1">
      <c r="A18" s="1086" t="s">
        <v>2053</v>
      </c>
      <c r="B18" s="1085" t="s">
        <v>2038</v>
      </c>
      <c r="C18" s="1076" t="s">
        <v>2052</v>
      </c>
      <c r="D18" s="1076" t="s">
        <v>188</v>
      </c>
      <c r="E18" s="1076"/>
      <c r="F18" s="1087">
        <v>126636</v>
      </c>
      <c r="G18" s="1087">
        <v>126636</v>
      </c>
      <c r="H18" s="1087">
        <v>126636</v>
      </c>
      <c r="I18" s="1087">
        <v>126636</v>
      </c>
      <c r="J18" s="1087">
        <v>126636</v>
      </c>
      <c r="K18" s="1078"/>
    </row>
    <row r="19" spans="1:11" s="1083" customFormat="1" ht="24" customHeight="1">
      <c r="A19" s="1086" t="s">
        <v>2054</v>
      </c>
      <c r="B19" s="1085" t="s">
        <v>2043</v>
      </c>
      <c r="C19" s="1088" t="s">
        <v>2055</v>
      </c>
      <c r="D19" s="1076" t="s">
        <v>188</v>
      </c>
      <c r="E19" s="1076"/>
      <c r="F19" s="1087">
        <v>812</v>
      </c>
      <c r="G19" s="1087">
        <v>812</v>
      </c>
      <c r="H19" s="1087">
        <v>812</v>
      </c>
      <c r="I19" s="1087">
        <v>812</v>
      </c>
      <c r="J19" s="1087">
        <v>812</v>
      </c>
      <c r="K19" s="1078"/>
    </row>
    <row r="20" spans="1:11" s="1083" customFormat="1" ht="24" customHeight="1">
      <c r="A20" s="1086" t="s">
        <v>2056</v>
      </c>
      <c r="B20" s="1085" t="s">
        <v>2043</v>
      </c>
      <c r="C20" s="1088" t="s">
        <v>2055</v>
      </c>
      <c r="D20" s="1076" t="s">
        <v>188</v>
      </c>
      <c r="E20" s="1076"/>
      <c r="F20" s="1087">
        <v>512</v>
      </c>
      <c r="G20" s="1087">
        <v>512</v>
      </c>
      <c r="H20" s="1087">
        <v>512</v>
      </c>
      <c r="I20" s="1087">
        <v>512</v>
      </c>
      <c r="J20" s="1087">
        <v>512</v>
      </c>
      <c r="K20" s="1078"/>
    </row>
    <row r="21" spans="1:11" s="1083" customFormat="1" ht="24" customHeight="1">
      <c r="A21" s="1086" t="s">
        <v>2057</v>
      </c>
      <c r="B21" s="1085" t="s">
        <v>2058</v>
      </c>
      <c r="C21" s="1076" t="s">
        <v>2059</v>
      </c>
      <c r="D21" s="1076" t="s">
        <v>188</v>
      </c>
      <c r="E21" s="1076"/>
      <c r="F21" s="1081">
        <v>32.270000000000003</v>
      </c>
      <c r="G21" s="1081">
        <v>31.93</v>
      </c>
      <c r="H21" s="1081">
        <v>31.69</v>
      </c>
      <c r="I21" s="1081">
        <v>31.34</v>
      </c>
      <c r="J21" s="1081">
        <v>31.01</v>
      </c>
      <c r="K21" s="1078"/>
    </row>
    <row r="22" spans="1:11" s="1083" customFormat="1" ht="24" customHeight="1">
      <c r="A22" s="1086" t="s">
        <v>2060</v>
      </c>
      <c r="B22" s="1085" t="s">
        <v>2061</v>
      </c>
      <c r="C22" s="1076" t="s">
        <v>2059</v>
      </c>
      <c r="D22" s="1076" t="s">
        <v>188</v>
      </c>
      <c r="E22" s="1076"/>
      <c r="F22" s="1089">
        <v>158.30000000000001</v>
      </c>
      <c r="G22" s="1089">
        <v>158.30000000000001</v>
      </c>
      <c r="H22" s="1089">
        <v>158.30000000000001</v>
      </c>
      <c r="I22" s="1089">
        <v>158.30000000000001</v>
      </c>
      <c r="J22" s="1089">
        <v>158.30000000000001</v>
      </c>
      <c r="K22" s="1078"/>
    </row>
    <row r="23" spans="1:11" s="1083" customFormat="1" ht="24" customHeight="1">
      <c r="A23" s="1086" t="s">
        <v>2062</v>
      </c>
      <c r="B23" s="1085" t="s">
        <v>2063</v>
      </c>
      <c r="C23" s="1076" t="s">
        <v>1738</v>
      </c>
      <c r="D23" s="1076" t="s">
        <v>188</v>
      </c>
      <c r="E23" s="1076"/>
      <c r="F23" s="1081">
        <f>1.49+0.7+2.25</f>
        <v>4.4399999999999995</v>
      </c>
      <c r="G23" s="1081">
        <f>4.85+2.56+0</f>
        <v>7.41</v>
      </c>
      <c r="H23" s="1081">
        <f>2.24+1.8+0</f>
        <v>4.04</v>
      </c>
      <c r="I23" s="1081">
        <f>0+1.87+0</f>
        <v>1.87</v>
      </c>
      <c r="J23" s="1081">
        <f>0.97+0.87+0</f>
        <v>1.8399999999999999</v>
      </c>
      <c r="K23" s="1078"/>
    </row>
    <row r="24" spans="1:11" s="1083" customFormat="1" ht="24" customHeight="1">
      <c r="A24" s="1086" t="s">
        <v>2064</v>
      </c>
      <c r="B24" s="1085" t="s">
        <v>2065</v>
      </c>
      <c r="C24" s="1076" t="s">
        <v>2066</v>
      </c>
      <c r="D24" s="1076" t="s">
        <v>188</v>
      </c>
      <c r="E24" s="1087">
        <v>351</v>
      </c>
      <c r="F24" s="1310"/>
      <c r="G24" s="1310"/>
      <c r="H24" s="1310"/>
      <c r="I24" s="1310"/>
      <c r="J24" s="1310"/>
      <c r="K24" s="1078"/>
    </row>
    <row r="25" spans="1:11" s="1083" customFormat="1" ht="24" customHeight="1">
      <c r="A25" s="1086" t="s">
        <v>2067</v>
      </c>
      <c r="B25" s="1085" t="s">
        <v>2065</v>
      </c>
      <c r="C25" s="1076" t="s">
        <v>2066</v>
      </c>
      <c r="D25" s="1076" t="s">
        <v>188</v>
      </c>
      <c r="E25" s="1087">
        <v>0</v>
      </c>
      <c r="F25" s="1310"/>
      <c r="G25" s="1310"/>
      <c r="H25" s="1310"/>
      <c r="I25" s="1310"/>
      <c r="J25" s="1310"/>
      <c r="K25" s="1078"/>
    </row>
    <row r="26" spans="1:11" s="1083" customFormat="1" ht="24" customHeight="1">
      <c r="A26" s="1086" t="s">
        <v>2068</v>
      </c>
      <c r="B26" s="1085" t="s">
        <v>2065</v>
      </c>
      <c r="C26" s="1076" t="s">
        <v>2066</v>
      </c>
      <c r="D26" s="1076" t="s">
        <v>188</v>
      </c>
      <c r="E26" s="1087">
        <v>0</v>
      </c>
      <c r="F26" s="1310"/>
      <c r="G26" s="1310"/>
      <c r="H26" s="1310"/>
      <c r="I26" s="1310"/>
      <c r="J26" s="1310"/>
      <c r="K26" s="1078"/>
    </row>
    <row r="27" spans="1:11" s="1083" customFormat="1" ht="24" customHeight="1">
      <c r="A27" s="1086" t="s">
        <v>2069</v>
      </c>
      <c r="B27" s="1085" t="s">
        <v>2065</v>
      </c>
      <c r="C27" s="1076" t="s">
        <v>2066</v>
      </c>
      <c r="D27" s="1076" t="s">
        <v>188</v>
      </c>
      <c r="E27" s="1087">
        <v>0</v>
      </c>
      <c r="F27" s="1310"/>
      <c r="G27" s="1310"/>
      <c r="H27" s="1310"/>
      <c r="I27" s="1310"/>
      <c r="J27" s="1310"/>
      <c r="K27" s="1078"/>
    </row>
    <row r="28" spans="1:11" s="1083" customFormat="1" ht="24" customHeight="1">
      <c r="A28" s="1086" t="s">
        <v>2070</v>
      </c>
      <c r="B28" s="1085" t="s">
        <v>2065</v>
      </c>
      <c r="C28" s="1076" t="s">
        <v>2066</v>
      </c>
      <c r="D28" s="1076" t="s">
        <v>188</v>
      </c>
      <c r="E28" s="1087">
        <v>0</v>
      </c>
      <c r="F28" s="1310"/>
      <c r="G28" s="1310"/>
      <c r="H28" s="1310"/>
      <c r="I28" s="1310"/>
      <c r="J28" s="1310"/>
      <c r="K28" s="1078"/>
    </row>
    <row r="29" spans="1:11" s="1083" customFormat="1" ht="24" customHeight="1">
      <c r="A29" s="1086" t="s">
        <v>2071</v>
      </c>
      <c r="B29" s="1085" t="s">
        <v>2065</v>
      </c>
      <c r="C29" s="1076" t="s">
        <v>2066</v>
      </c>
      <c r="D29" s="1076" t="s">
        <v>188</v>
      </c>
      <c r="E29" s="1087">
        <v>141</v>
      </c>
      <c r="F29" s="1310"/>
      <c r="G29" s="1310"/>
      <c r="H29" s="1310"/>
      <c r="I29" s="1310"/>
      <c r="J29" s="1310"/>
      <c r="K29" s="1078"/>
    </row>
    <row r="30" spans="1:11" s="1083" customFormat="1" ht="24" customHeight="1">
      <c r="A30" s="1086" t="s">
        <v>2072</v>
      </c>
      <c r="B30" s="1085" t="s">
        <v>2073</v>
      </c>
      <c r="C30" s="1076" t="s">
        <v>1726</v>
      </c>
      <c r="D30" s="1076" t="s">
        <v>188</v>
      </c>
      <c r="E30" s="1087">
        <v>13551</v>
      </c>
      <c r="F30" s="1310"/>
      <c r="G30" s="1310"/>
      <c r="H30" s="1310"/>
      <c r="I30" s="1310"/>
      <c r="J30" s="1310"/>
      <c r="K30" s="1078"/>
    </row>
    <row r="31" spans="1:11" s="1083" customFormat="1" ht="24" customHeight="1">
      <c r="A31" s="1086" t="s">
        <v>2074</v>
      </c>
      <c r="B31" s="1085" t="s">
        <v>2073</v>
      </c>
      <c r="C31" s="1076" t="s">
        <v>1726</v>
      </c>
      <c r="D31" s="1076" t="s">
        <v>188</v>
      </c>
      <c r="E31" s="1087">
        <v>9358</v>
      </c>
      <c r="F31" s="1310"/>
      <c r="G31" s="1310"/>
      <c r="H31" s="1310"/>
      <c r="I31" s="1310"/>
      <c r="J31" s="1310"/>
      <c r="K31" s="1078"/>
    </row>
    <row r="32" spans="1:11" s="1083" customFormat="1" ht="24" customHeight="1">
      <c r="A32" s="1086" t="s">
        <v>2075</v>
      </c>
      <c r="B32" s="1085" t="s">
        <v>2073</v>
      </c>
      <c r="C32" s="1076" t="s">
        <v>1726</v>
      </c>
      <c r="D32" s="1076" t="s">
        <v>188</v>
      </c>
      <c r="E32" s="1087">
        <v>7798</v>
      </c>
      <c r="F32" s="1310"/>
      <c r="G32" s="1310"/>
      <c r="H32" s="1310"/>
      <c r="I32" s="1310"/>
      <c r="J32" s="1310"/>
      <c r="K32" s="1078"/>
    </row>
    <row r="33" spans="1:11" s="1083" customFormat="1" ht="24" customHeight="1">
      <c r="A33" s="1086" t="s">
        <v>2076</v>
      </c>
      <c r="B33" s="1085" t="s">
        <v>2073</v>
      </c>
      <c r="C33" s="1076" t="s">
        <v>1726</v>
      </c>
      <c r="D33" s="1076" t="s">
        <v>188</v>
      </c>
      <c r="E33" s="1087">
        <v>11289</v>
      </c>
      <c r="F33" s="1310"/>
      <c r="G33" s="1310"/>
      <c r="H33" s="1310"/>
      <c r="I33" s="1310"/>
      <c r="J33" s="1310"/>
      <c r="K33" s="1078"/>
    </row>
    <row r="34" spans="1:11" s="1083" customFormat="1" ht="24" customHeight="1">
      <c r="A34" s="1086" t="s">
        <v>2077</v>
      </c>
      <c r="B34" s="1085" t="s">
        <v>2073</v>
      </c>
      <c r="C34" s="1076" t="s">
        <v>1726</v>
      </c>
      <c r="D34" s="1076" t="s">
        <v>188</v>
      </c>
      <c r="E34" s="1087">
        <v>9567</v>
      </c>
      <c r="F34" s="1310"/>
      <c r="G34" s="1310"/>
      <c r="H34" s="1310"/>
      <c r="I34" s="1310"/>
      <c r="J34" s="1310"/>
      <c r="K34" s="1078"/>
    </row>
    <row r="35" spans="1:11" s="1083" customFormat="1" ht="24" customHeight="1">
      <c r="A35" s="1086" t="s">
        <v>2078</v>
      </c>
      <c r="B35" s="1085" t="s">
        <v>2073</v>
      </c>
      <c r="C35" s="1076" t="s">
        <v>1726</v>
      </c>
      <c r="D35" s="1076" t="s">
        <v>188</v>
      </c>
      <c r="E35" s="1087">
        <v>4783</v>
      </c>
      <c r="F35" s="1310"/>
      <c r="G35" s="1310"/>
      <c r="H35" s="1310"/>
      <c r="I35" s="1310"/>
      <c r="J35" s="1310"/>
      <c r="K35" s="1078"/>
    </row>
    <row r="36" spans="1:11" s="1083" customFormat="1" ht="24" customHeight="1">
      <c r="A36" s="1086" t="s">
        <v>2079</v>
      </c>
      <c r="B36" s="1085" t="s">
        <v>2080</v>
      </c>
      <c r="C36" s="1076" t="s">
        <v>1738</v>
      </c>
      <c r="D36" s="1076" t="s">
        <v>188</v>
      </c>
      <c r="E36" s="1076"/>
      <c r="F36" s="1081">
        <v>0.42</v>
      </c>
      <c r="G36" s="1081">
        <v>0.32</v>
      </c>
      <c r="H36" s="1081">
        <v>1.58</v>
      </c>
      <c r="I36" s="1081">
        <v>1.57</v>
      </c>
      <c r="J36" s="1081">
        <v>1.54</v>
      </c>
      <c r="K36" s="1078"/>
    </row>
    <row r="37" spans="1:11" s="1083" customFormat="1" ht="24" customHeight="1">
      <c r="A37" s="1086" t="s">
        <v>2081</v>
      </c>
      <c r="B37" s="1085" t="s">
        <v>147</v>
      </c>
      <c r="C37" s="1076" t="s">
        <v>1738</v>
      </c>
      <c r="D37" s="1076" t="s">
        <v>188</v>
      </c>
      <c r="E37" s="1087"/>
      <c r="F37" s="1081"/>
      <c r="G37" s="1081"/>
      <c r="H37" s="1081"/>
      <c r="I37" s="1081"/>
      <c r="J37" s="1081"/>
      <c r="K37" s="1078"/>
    </row>
    <row r="38" spans="1:11" s="1083" customFormat="1" ht="24" customHeight="1">
      <c r="A38" s="1086" t="s">
        <v>2062</v>
      </c>
      <c r="B38" s="1085" t="s">
        <v>2082</v>
      </c>
      <c r="C38" s="1076" t="s">
        <v>1738</v>
      </c>
      <c r="D38" s="1076" t="s">
        <v>188</v>
      </c>
      <c r="E38" s="1076"/>
      <c r="F38" s="1081">
        <f>0.3+0.61</f>
        <v>0.90999999999999992</v>
      </c>
      <c r="G38" s="1081">
        <f t="shared" ref="G38:J38" si="0">0.3+0.61</f>
        <v>0.90999999999999992</v>
      </c>
      <c r="H38" s="1081">
        <f t="shared" si="0"/>
        <v>0.90999999999999992</v>
      </c>
      <c r="I38" s="1081">
        <f t="shared" si="0"/>
        <v>0.90999999999999992</v>
      </c>
      <c r="J38" s="1081">
        <f t="shared" si="0"/>
        <v>0.90999999999999992</v>
      </c>
      <c r="K38" s="1078"/>
    </row>
    <row r="39" spans="1:11" s="1083" customFormat="1" ht="27" customHeight="1">
      <c r="A39" s="1086" t="s">
        <v>2062</v>
      </c>
      <c r="B39" s="1085" t="s">
        <v>2083</v>
      </c>
      <c r="C39" s="1076" t="s">
        <v>1738</v>
      </c>
      <c r="D39" s="1076" t="s">
        <v>188</v>
      </c>
      <c r="E39" s="1076"/>
      <c r="F39" s="1081"/>
      <c r="G39" s="1081"/>
      <c r="H39" s="1081"/>
      <c r="I39" s="1081"/>
      <c r="J39" s="1081"/>
      <c r="K39" s="1078"/>
    </row>
    <row r="40" spans="1:11" s="1083" customFormat="1" ht="24" customHeight="1">
      <c r="A40" s="1086" t="s">
        <v>2062</v>
      </c>
      <c r="B40" s="1085" t="s">
        <v>2084</v>
      </c>
      <c r="C40" s="1076" t="s">
        <v>1738</v>
      </c>
      <c r="D40" s="1076" t="s">
        <v>188</v>
      </c>
      <c r="E40" s="1076"/>
      <c r="F40" s="1081"/>
      <c r="G40" s="1081"/>
      <c r="H40" s="1081"/>
      <c r="I40" s="1081"/>
      <c r="J40" s="1081"/>
      <c r="K40" s="1078"/>
    </row>
    <row r="41" spans="1:11" s="1083" customFormat="1" ht="24" customHeight="1">
      <c r="A41" s="1086" t="s">
        <v>2085</v>
      </c>
      <c r="B41" s="1085" t="s">
        <v>2086</v>
      </c>
      <c r="C41" s="1076" t="s">
        <v>1726</v>
      </c>
      <c r="D41" s="1076" t="s">
        <v>188</v>
      </c>
      <c r="E41" s="1076"/>
      <c r="F41" s="1081"/>
      <c r="G41" s="1081"/>
      <c r="H41" s="1081"/>
      <c r="I41" s="1081"/>
      <c r="J41" s="1081"/>
      <c r="K41" s="1078"/>
    </row>
    <row r="42" spans="1:11" s="1083" customFormat="1" ht="24" customHeight="1">
      <c r="A42" s="1086" t="s">
        <v>2087</v>
      </c>
      <c r="B42" s="1085" t="s">
        <v>2088</v>
      </c>
      <c r="C42" s="1076"/>
      <c r="D42" s="1076" t="s">
        <v>188</v>
      </c>
      <c r="E42" s="1076"/>
      <c r="F42" s="1081"/>
      <c r="G42" s="1081"/>
      <c r="H42" s="1081"/>
      <c r="I42" s="1081"/>
      <c r="J42" s="1081"/>
      <c r="K42" s="1078"/>
    </row>
    <row r="43" spans="1:11" s="1083" customFormat="1" ht="24" customHeight="1">
      <c r="A43" s="1302" t="s">
        <v>2089</v>
      </c>
      <c r="B43" s="1085"/>
      <c r="C43" s="1076"/>
      <c r="D43" s="1076" t="s">
        <v>188</v>
      </c>
      <c r="E43" s="1076"/>
      <c r="F43" s="1081"/>
      <c r="G43" s="1081"/>
      <c r="H43" s="1081"/>
      <c r="I43" s="1081"/>
      <c r="J43" s="1081"/>
      <c r="K43" s="1078"/>
    </row>
    <row r="44" spans="1:11" s="1083" customFormat="1" ht="24" customHeight="1">
      <c r="A44" s="1086" t="s">
        <v>2062</v>
      </c>
      <c r="B44" s="1085" t="s">
        <v>2090</v>
      </c>
      <c r="C44" s="1076" t="s">
        <v>1738</v>
      </c>
      <c r="D44" s="1076" t="s">
        <v>188</v>
      </c>
      <c r="E44" s="1076"/>
      <c r="F44" s="1081"/>
      <c r="G44" s="1081"/>
      <c r="H44" s="1081"/>
      <c r="I44" s="1081"/>
      <c r="J44" s="1081"/>
      <c r="K44" s="1078"/>
    </row>
    <row r="45" spans="1:11" s="1083" customFormat="1" ht="24" customHeight="1">
      <c r="A45" s="1086" t="s">
        <v>2062</v>
      </c>
      <c r="B45" s="1085" t="s">
        <v>2091</v>
      </c>
      <c r="C45" s="1076" t="s">
        <v>1738</v>
      </c>
      <c r="D45" s="1076" t="s">
        <v>188</v>
      </c>
      <c r="E45" s="1076"/>
      <c r="F45" s="1081"/>
      <c r="G45" s="1081"/>
      <c r="H45" s="1081"/>
      <c r="I45" s="1081"/>
      <c r="J45" s="1081"/>
      <c r="K45" s="1078"/>
    </row>
    <row r="46" spans="1:11" s="1083" customFormat="1" ht="24" customHeight="1">
      <c r="A46" s="1086" t="s">
        <v>2062</v>
      </c>
      <c r="B46" s="1085" t="s">
        <v>2092</v>
      </c>
      <c r="C46" s="1076" t="s">
        <v>1738</v>
      </c>
      <c r="D46" s="1076" t="s">
        <v>188</v>
      </c>
      <c r="E46" s="1076"/>
      <c r="F46" s="1081"/>
      <c r="G46" s="1081"/>
      <c r="H46" s="1081"/>
      <c r="I46" s="1081"/>
      <c r="J46" s="1081"/>
      <c r="K46" s="1078"/>
    </row>
    <row r="47" spans="1:11" s="1083" customFormat="1" ht="24" customHeight="1">
      <c r="A47" s="1086" t="s">
        <v>2093</v>
      </c>
      <c r="B47" s="1085" t="s">
        <v>149</v>
      </c>
      <c r="C47" s="1076"/>
      <c r="D47" s="1076" t="s">
        <v>188</v>
      </c>
      <c r="E47" s="1076"/>
      <c r="F47" s="1081">
        <v>2446</v>
      </c>
      <c r="G47" s="1081">
        <v>2446</v>
      </c>
      <c r="H47" s="1081">
        <v>2446</v>
      </c>
      <c r="I47" s="1081">
        <v>2446</v>
      </c>
      <c r="J47" s="1081">
        <v>2446</v>
      </c>
      <c r="K47" s="1078"/>
    </row>
    <row r="48" spans="1:11" s="1083" customFormat="1" ht="24" customHeight="1">
      <c r="A48" s="1086" t="s">
        <v>2094</v>
      </c>
      <c r="B48" s="1085" t="s">
        <v>1724</v>
      </c>
      <c r="C48" s="1076" t="s">
        <v>1726</v>
      </c>
      <c r="D48" s="1076" t="s">
        <v>188</v>
      </c>
      <c r="E48" s="1076"/>
      <c r="F48" s="1081">
        <v>2253</v>
      </c>
      <c r="G48" s="1081">
        <v>2253</v>
      </c>
      <c r="H48" s="1081">
        <v>2253</v>
      </c>
      <c r="I48" s="1081">
        <v>2253</v>
      </c>
      <c r="J48" s="1081">
        <v>2253</v>
      </c>
      <c r="K48" s="1078"/>
    </row>
    <row r="49" spans="1:11" ht="24" customHeight="1">
      <c r="A49" s="1086" t="s">
        <v>1720</v>
      </c>
      <c r="B49" s="1085" t="s">
        <v>1721</v>
      </c>
      <c r="C49" s="1086"/>
      <c r="D49" s="1076" t="s">
        <v>188</v>
      </c>
      <c r="E49" s="1086"/>
      <c r="F49" s="1081">
        <v>410</v>
      </c>
      <c r="G49" s="1081">
        <v>410</v>
      </c>
      <c r="H49" s="1081">
        <v>410</v>
      </c>
      <c r="I49" s="1081">
        <v>410</v>
      </c>
      <c r="J49" s="1081">
        <v>410</v>
      </c>
      <c r="K49" s="1079" t="s">
        <v>2095</v>
      </c>
    </row>
    <row r="50" spans="1:11" s="1083" customFormat="1" ht="24" customHeight="1">
      <c r="A50" s="1086" t="s">
        <v>2096</v>
      </c>
      <c r="B50" s="1085" t="s">
        <v>2097</v>
      </c>
      <c r="C50" s="1088" t="s">
        <v>2098</v>
      </c>
      <c r="D50" s="1076" t="s">
        <v>188</v>
      </c>
      <c r="E50" s="1076"/>
      <c r="F50" s="1081">
        <v>1106</v>
      </c>
      <c r="G50" s="1081">
        <v>1106</v>
      </c>
      <c r="H50" s="1081">
        <v>1106</v>
      </c>
      <c r="I50" s="1081">
        <v>1106</v>
      </c>
      <c r="J50" s="1081">
        <v>1106</v>
      </c>
      <c r="K50" s="1078"/>
    </row>
    <row r="51" spans="1:11" s="1083" customFormat="1" ht="24" customHeight="1">
      <c r="A51" s="1086" t="s">
        <v>2099</v>
      </c>
      <c r="B51" s="1085" t="s">
        <v>2100</v>
      </c>
      <c r="C51" s="1076" t="s">
        <v>2101</v>
      </c>
      <c r="D51" s="1076" t="s">
        <v>188</v>
      </c>
      <c r="E51" s="1076"/>
      <c r="F51" s="1081">
        <v>82717</v>
      </c>
      <c r="G51" s="1081">
        <v>82717</v>
      </c>
      <c r="H51" s="1081">
        <v>82717</v>
      </c>
      <c r="I51" s="1081">
        <v>82717</v>
      </c>
      <c r="J51" s="1081">
        <v>82717</v>
      </c>
      <c r="K51" s="1078"/>
    </row>
    <row r="52" spans="1:11" ht="24" customHeight="1">
      <c r="A52" s="1086" t="s">
        <v>1732</v>
      </c>
      <c r="B52" s="1085" t="s">
        <v>1733</v>
      </c>
      <c r="C52" s="1086"/>
      <c r="D52" s="1076" t="s">
        <v>188</v>
      </c>
      <c r="E52" s="1086"/>
      <c r="F52" s="1081">
        <v>4.8</v>
      </c>
      <c r="G52" s="1081">
        <v>4.8</v>
      </c>
      <c r="H52" s="1081">
        <v>4.8</v>
      </c>
      <c r="I52" s="1081">
        <v>4.8</v>
      </c>
      <c r="J52" s="1081">
        <v>4.8</v>
      </c>
      <c r="K52" s="1079" t="s">
        <v>2095</v>
      </c>
    </row>
    <row r="53" spans="1:11" ht="24" customHeight="1">
      <c r="A53" s="1086" t="s">
        <v>1730</v>
      </c>
      <c r="B53" s="1085" t="s">
        <v>1731</v>
      </c>
      <c r="C53" s="1086"/>
      <c r="D53" s="1076" t="s">
        <v>188</v>
      </c>
      <c r="E53" s="1086"/>
      <c r="F53" s="1081">
        <v>7867</v>
      </c>
      <c r="G53" s="1081">
        <v>7873</v>
      </c>
      <c r="H53" s="1081">
        <v>7879</v>
      </c>
      <c r="I53" s="1081">
        <v>7885</v>
      </c>
      <c r="J53" s="1081">
        <v>7891</v>
      </c>
      <c r="K53" s="1079" t="s">
        <v>2095</v>
      </c>
    </row>
    <row r="54" spans="1:11" ht="24" customHeight="1">
      <c r="A54" s="1086" t="s">
        <v>1736</v>
      </c>
      <c r="B54" s="1085" t="s">
        <v>1737</v>
      </c>
      <c r="C54" s="1076" t="s">
        <v>1726</v>
      </c>
      <c r="D54" s="1076" t="s">
        <v>188</v>
      </c>
      <c r="E54" s="1086"/>
      <c r="F54" s="1081">
        <v>221306</v>
      </c>
      <c r="G54" s="1081">
        <v>221306</v>
      </c>
      <c r="H54" s="1081">
        <v>221306</v>
      </c>
      <c r="I54" s="1081">
        <v>221306</v>
      </c>
      <c r="J54" s="1081">
        <v>221306</v>
      </c>
      <c r="K54" s="1079" t="s">
        <v>2095</v>
      </c>
    </row>
    <row r="55" spans="1:11" ht="24" customHeight="1">
      <c r="A55" s="1086" t="s">
        <v>1734</v>
      </c>
      <c r="B55" s="1085" t="s">
        <v>1735</v>
      </c>
      <c r="C55" s="1076" t="s">
        <v>1726</v>
      </c>
      <c r="D55" s="1076" t="s">
        <v>188</v>
      </c>
      <c r="E55" s="1086"/>
      <c r="F55" s="1081">
        <v>1011</v>
      </c>
      <c r="G55" s="1081">
        <v>1011</v>
      </c>
      <c r="H55" s="1081">
        <v>1011</v>
      </c>
      <c r="I55" s="1081">
        <v>1011</v>
      </c>
      <c r="J55" s="1081">
        <v>1011</v>
      </c>
      <c r="K55" s="1079" t="s">
        <v>2095</v>
      </c>
    </row>
    <row r="56" spans="1:11" ht="24" customHeight="1">
      <c r="A56" s="1086" t="s">
        <v>1741</v>
      </c>
      <c r="B56" s="1085" t="s">
        <v>1742</v>
      </c>
      <c r="C56" s="1086"/>
      <c r="D56" s="1076" t="s">
        <v>188</v>
      </c>
      <c r="E56" s="1086"/>
      <c r="F56" s="1081">
        <v>0</v>
      </c>
      <c r="G56" s="1081">
        <v>0</v>
      </c>
      <c r="H56" s="1081">
        <v>0</v>
      </c>
      <c r="I56" s="1081">
        <v>0</v>
      </c>
      <c r="J56" s="1081">
        <v>0</v>
      </c>
      <c r="K56" s="1079" t="s">
        <v>2095</v>
      </c>
    </row>
    <row r="57" spans="1:11" ht="24" customHeight="1">
      <c r="A57" s="1086" t="s">
        <v>1745</v>
      </c>
      <c r="B57" s="1085" t="s">
        <v>1746</v>
      </c>
      <c r="C57" s="1086"/>
      <c r="D57" s="1076" t="s">
        <v>188</v>
      </c>
      <c r="E57" s="1086"/>
      <c r="F57" s="1081">
        <v>0.2</v>
      </c>
      <c r="G57" s="1081">
        <v>0.5</v>
      </c>
      <c r="H57" s="1081">
        <v>0.7</v>
      </c>
      <c r="I57" s="1081">
        <v>0.8</v>
      </c>
      <c r="J57" s="1081">
        <v>0.8</v>
      </c>
      <c r="K57" s="1079" t="s">
        <v>2095</v>
      </c>
    </row>
    <row r="58" spans="1:11" ht="24" customHeight="1">
      <c r="A58" s="1086" t="s">
        <v>1747</v>
      </c>
      <c r="B58" s="1085" t="s">
        <v>1748</v>
      </c>
      <c r="C58" s="1086"/>
      <c r="D58" s="1076" t="s">
        <v>188</v>
      </c>
      <c r="E58" s="1086"/>
      <c r="F58" s="1081">
        <v>0.2</v>
      </c>
      <c r="G58" s="1081">
        <v>0.3</v>
      </c>
      <c r="H58" s="1081">
        <v>0.5</v>
      </c>
      <c r="I58" s="1081">
        <v>0.5</v>
      </c>
      <c r="J58" s="1081">
        <v>0.5</v>
      </c>
      <c r="K58" s="1079" t="s">
        <v>2095</v>
      </c>
    </row>
    <row r="59" spans="1:11" s="1083" customFormat="1" ht="24" customHeight="1">
      <c r="A59" s="1086" t="s">
        <v>1749</v>
      </c>
      <c r="B59" s="1085" t="s">
        <v>1750</v>
      </c>
      <c r="C59" s="1076" t="s">
        <v>1751</v>
      </c>
      <c r="D59" s="1076" t="s">
        <v>188</v>
      </c>
      <c r="E59" s="1076"/>
      <c r="F59" s="1087">
        <v>124266</v>
      </c>
      <c r="G59" s="1087">
        <v>124266</v>
      </c>
      <c r="H59" s="1087">
        <v>124266</v>
      </c>
      <c r="I59" s="1087">
        <v>124266</v>
      </c>
      <c r="J59" s="1087">
        <v>124266</v>
      </c>
      <c r="K59" s="1078"/>
    </row>
    <row r="60" spans="1:11" s="1083" customFormat="1" ht="24" customHeight="1">
      <c r="A60" s="1086" t="s">
        <v>1752</v>
      </c>
      <c r="B60" s="1085" t="s">
        <v>1750</v>
      </c>
      <c r="C60" s="1076" t="s">
        <v>1751</v>
      </c>
      <c r="D60" s="1076" t="s">
        <v>188</v>
      </c>
      <c r="E60" s="1076"/>
      <c r="F60" s="1087">
        <v>258233</v>
      </c>
      <c r="G60" s="1087">
        <v>258233</v>
      </c>
      <c r="H60" s="1087">
        <v>258233</v>
      </c>
      <c r="I60" s="1087">
        <v>258233</v>
      </c>
      <c r="J60" s="1087">
        <v>258233</v>
      </c>
      <c r="K60" s="1078"/>
    </row>
    <row r="61" spans="1:11" s="1083" customFormat="1" ht="24" customHeight="1">
      <c r="A61" s="1086" t="s">
        <v>1753</v>
      </c>
      <c r="B61" s="1085" t="s">
        <v>1750</v>
      </c>
      <c r="C61" s="1076" t="s">
        <v>1751</v>
      </c>
      <c r="D61" s="1076" t="s">
        <v>188</v>
      </c>
      <c r="E61" s="1076"/>
      <c r="F61" s="1087">
        <v>441839</v>
      </c>
      <c r="G61" s="1087">
        <v>441839</v>
      </c>
      <c r="H61" s="1087">
        <v>441839</v>
      </c>
      <c r="I61" s="1087">
        <v>441839</v>
      </c>
      <c r="J61" s="1087">
        <v>441839</v>
      </c>
      <c r="K61" s="1078"/>
    </row>
    <row r="62" spans="1:11" s="1083" customFormat="1" ht="24" customHeight="1">
      <c r="A62" s="593" t="s">
        <v>2102</v>
      </c>
      <c r="B62" s="1085" t="s">
        <v>2103</v>
      </c>
      <c r="C62" s="1076" t="s">
        <v>2104</v>
      </c>
      <c r="D62" s="1076" t="s">
        <v>188</v>
      </c>
      <c r="E62" s="1076"/>
      <c r="F62" s="1089">
        <v>8.69</v>
      </c>
      <c r="G62" s="1089">
        <v>8.69</v>
      </c>
      <c r="H62" s="1089">
        <v>8.69</v>
      </c>
      <c r="I62" s="1089">
        <v>8.69</v>
      </c>
      <c r="J62" s="1089">
        <v>8.69</v>
      </c>
      <c r="K62" s="1078"/>
    </row>
    <row r="63" spans="1:11" s="1083" customFormat="1" ht="24" customHeight="1">
      <c r="A63" s="593" t="s">
        <v>2105</v>
      </c>
      <c r="B63" s="1085" t="s">
        <v>2106</v>
      </c>
      <c r="C63" s="1076" t="s">
        <v>2104</v>
      </c>
      <c r="D63" s="1076" t="s">
        <v>188</v>
      </c>
      <c r="E63" s="1076"/>
      <c r="F63" s="1089">
        <v>9.1300000000000008</v>
      </c>
      <c r="G63" s="1089">
        <v>9.1300000000000008</v>
      </c>
      <c r="H63" s="1089">
        <v>9.1300000000000008</v>
      </c>
      <c r="I63" s="1089">
        <v>9.1300000000000008</v>
      </c>
      <c r="J63" s="1089">
        <v>9.1300000000000008</v>
      </c>
      <c r="K63" s="1078"/>
    </row>
    <row r="64" spans="1:11" s="1083" customFormat="1" ht="24" customHeight="1">
      <c r="A64" s="593" t="s">
        <v>2107</v>
      </c>
      <c r="B64" s="1085" t="s">
        <v>2108</v>
      </c>
      <c r="C64" s="1076" t="s">
        <v>2104</v>
      </c>
      <c r="D64" s="1076" t="s">
        <v>188</v>
      </c>
      <c r="E64" s="1076"/>
      <c r="F64" s="1089">
        <v>8.34</v>
      </c>
      <c r="G64" s="1089">
        <v>8.34</v>
      </c>
      <c r="H64" s="1089">
        <v>8.34</v>
      </c>
      <c r="I64" s="1089">
        <v>8.34</v>
      </c>
      <c r="J64" s="1089">
        <v>8.34</v>
      </c>
      <c r="K64" s="1078"/>
    </row>
    <row r="65" spans="1:11" s="1083" customFormat="1" ht="24" customHeight="1">
      <c r="A65" s="593" t="s">
        <v>2109</v>
      </c>
      <c r="B65" s="1085" t="s">
        <v>2110</v>
      </c>
      <c r="C65" s="1076" t="s">
        <v>2104</v>
      </c>
      <c r="D65" s="1076" t="s">
        <v>188</v>
      </c>
      <c r="E65" s="1076"/>
      <c r="F65" s="1089">
        <v>7.9</v>
      </c>
      <c r="G65" s="1089">
        <v>7.9</v>
      </c>
      <c r="H65" s="1089">
        <v>7.9</v>
      </c>
      <c r="I65" s="1089">
        <v>7.9</v>
      </c>
      <c r="J65" s="1089">
        <v>7.9</v>
      </c>
      <c r="K65" s="1078"/>
    </row>
    <row r="66" spans="1:11" s="1083" customFormat="1" ht="24" customHeight="1">
      <c r="A66" s="572" t="s">
        <v>2102</v>
      </c>
      <c r="B66" s="1085" t="s">
        <v>2111</v>
      </c>
      <c r="C66" s="1076" t="s">
        <v>2104</v>
      </c>
      <c r="D66" s="1076" t="s">
        <v>188</v>
      </c>
      <c r="E66" s="1076"/>
      <c r="F66" s="1089">
        <v>9.43</v>
      </c>
      <c r="G66" s="1089">
        <v>9.43</v>
      </c>
      <c r="H66" s="1089">
        <v>9.43</v>
      </c>
      <c r="I66" s="1089">
        <v>9.43</v>
      </c>
      <c r="J66" s="1089">
        <v>9.43</v>
      </c>
      <c r="K66" s="1078"/>
    </row>
    <row r="67" spans="1:11" s="1083" customFormat="1" ht="24" customHeight="1">
      <c r="A67" s="572" t="s">
        <v>2105</v>
      </c>
      <c r="B67" s="1085" t="s">
        <v>2112</v>
      </c>
      <c r="C67" s="1076" t="s">
        <v>2104</v>
      </c>
      <c r="D67" s="1076" t="s">
        <v>188</v>
      </c>
      <c r="E67" s="1076"/>
      <c r="F67" s="1089">
        <v>9.58</v>
      </c>
      <c r="G67" s="1089">
        <v>9.58</v>
      </c>
      <c r="H67" s="1089">
        <v>9.58</v>
      </c>
      <c r="I67" s="1089">
        <v>9.58</v>
      </c>
      <c r="J67" s="1089">
        <v>9.58</v>
      </c>
      <c r="K67" s="1078"/>
    </row>
    <row r="68" spans="1:11" s="1083" customFormat="1" ht="24" customHeight="1">
      <c r="A68" s="572" t="s">
        <v>2107</v>
      </c>
      <c r="B68" s="1085" t="s">
        <v>2113</v>
      </c>
      <c r="C68" s="1076" t="s">
        <v>2104</v>
      </c>
      <c r="D68" s="1076" t="s">
        <v>188</v>
      </c>
      <c r="E68" s="1076"/>
      <c r="F68" s="1089">
        <v>9</v>
      </c>
      <c r="G68" s="1089">
        <v>9</v>
      </c>
      <c r="H68" s="1089">
        <v>9</v>
      </c>
      <c r="I68" s="1089">
        <v>9</v>
      </c>
      <c r="J68" s="1089">
        <v>9</v>
      </c>
      <c r="K68" s="1078"/>
    </row>
    <row r="69" spans="1:11" s="1083" customFormat="1" ht="24" customHeight="1">
      <c r="A69" s="572" t="s">
        <v>2109</v>
      </c>
      <c r="B69" s="1085" t="s">
        <v>2114</v>
      </c>
      <c r="C69" s="1076" t="s">
        <v>2104</v>
      </c>
      <c r="D69" s="1076" t="s">
        <v>188</v>
      </c>
      <c r="E69" s="1076"/>
      <c r="F69" s="1089">
        <v>8.85</v>
      </c>
      <c r="G69" s="1089">
        <v>8.85</v>
      </c>
      <c r="H69" s="1089">
        <v>8.85</v>
      </c>
      <c r="I69" s="1089">
        <v>8.85</v>
      </c>
      <c r="J69" s="1089">
        <v>8.85</v>
      </c>
      <c r="K69" s="1078"/>
    </row>
    <row r="70" spans="1:11" s="1083" customFormat="1" ht="24" customHeight="1">
      <c r="A70" s="572" t="s">
        <v>2102</v>
      </c>
      <c r="B70" s="1085" t="s">
        <v>2115</v>
      </c>
      <c r="C70" s="1076" t="s">
        <v>2104</v>
      </c>
      <c r="D70" s="1076" t="s">
        <v>188</v>
      </c>
      <c r="E70" s="1076"/>
      <c r="F70" s="1089">
        <v>8.65</v>
      </c>
      <c r="G70" s="1089">
        <v>8.65</v>
      </c>
      <c r="H70" s="1089">
        <v>8.65</v>
      </c>
      <c r="I70" s="1089">
        <v>8.65</v>
      </c>
      <c r="J70" s="1089">
        <v>8.65</v>
      </c>
      <c r="K70" s="1078"/>
    </row>
    <row r="71" spans="1:11" s="1083" customFormat="1" ht="24" customHeight="1">
      <c r="A71" s="572" t="s">
        <v>2105</v>
      </c>
      <c r="B71" s="1085" t="s">
        <v>2116</v>
      </c>
      <c r="C71" s="1076" t="s">
        <v>2104</v>
      </c>
      <c r="D71" s="1076" t="s">
        <v>188</v>
      </c>
      <c r="E71" s="1076"/>
      <c r="F71" s="1089">
        <v>9.33</v>
      </c>
      <c r="G71" s="1089">
        <v>9.33</v>
      </c>
      <c r="H71" s="1089">
        <v>9.33</v>
      </c>
      <c r="I71" s="1089">
        <v>9.33</v>
      </c>
      <c r="J71" s="1089">
        <v>9.33</v>
      </c>
      <c r="K71" s="1078"/>
    </row>
    <row r="72" spans="1:11" s="1083" customFormat="1" ht="24" customHeight="1">
      <c r="A72" s="572" t="s">
        <v>2107</v>
      </c>
      <c r="B72" s="1085" t="s">
        <v>2117</v>
      </c>
      <c r="C72" s="1076" t="s">
        <v>2104</v>
      </c>
      <c r="D72" s="1076" t="s">
        <v>188</v>
      </c>
      <c r="E72" s="1076"/>
      <c r="F72" s="1089">
        <v>8.11</v>
      </c>
      <c r="G72" s="1089">
        <v>8.11</v>
      </c>
      <c r="H72" s="1089">
        <v>8.11</v>
      </c>
      <c r="I72" s="1089">
        <v>8.11</v>
      </c>
      <c r="J72" s="1089">
        <v>8.11</v>
      </c>
      <c r="K72" s="1078"/>
    </row>
    <row r="73" spans="1:11" s="1083" customFormat="1" ht="24" customHeight="1">
      <c r="A73" s="572" t="s">
        <v>2109</v>
      </c>
      <c r="B73" s="1085" t="s">
        <v>2118</v>
      </c>
      <c r="C73" s="1076" t="s">
        <v>2104</v>
      </c>
      <c r="D73" s="1076" t="s">
        <v>188</v>
      </c>
      <c r="E73" s="1076"/>
      <c r="F73" s="1089">
        <v>7.43</v>
      </c>
      <c r="G73" s="1089">
        <v>7.43</v>
      </c>
      <c r="H73" s="1089">
        <v>7.43</v>
      </c>
      <c r="I73" s="1089">
        <v>7.43</v>
      </c>
      <c r="J73" s="1089">
        <v>7.43</v>
      </c>
      <c r="K73" s="1078"/>
    </row>
    <row r="74" spans="1:11" s="1083" customFormat="1" ht="24" customHeight="1">
      <c r="A74" s="572" t="s">
        <v>2109</v>
      </c>
      <c r="B74" s="1085" t="s">
        <v>2119</v>
      </c>
      <c r="C74" s="1076" t="s">
        <v>2104</v>
      </c>
      <c r="D74" s="1076" t="s">
        <v>188</v>
      </c>
      <c r="E74" s="1076"/>
      <c r="F74" s="1089">
        <v>10</v>
      </c>
      <c r="G74" s="1089">
        <v>10</v>
      </c>
      <c r="H74" s="1089">
        <v>10</v>
      </c>
      <c r="I74" s="1089">
        <v>10</v>
      </c>
      <c r="J74" s="1089">
        <v>10</v>
      </c>
      <c r="K74" s="1078"/>
    </row>
    <row r="75" spans="1:11" s="1083" customFormat="1" ht="24" customHeight="1">
      <c r="A75" s="572" t="s">
        <v>2120</v>
      </c>
      <c r="B75" s="1085" t="s">
        <v>2121</v>
      </c>
      <c r="C75" s="1076" t="s">
        <v>2104</v>
      </c>
      <c r="D75" s="1076" t="s">
        <v>188</v>
      </c>
      <c r="E75" s="1076"/>
      <c r="F75" s="1089">
        <v>5</v>
      </c>
      <c r="G75" s="1089">
        <v>5</v>
      </c>
      <c r="H75" s="1089">
        <v>5</v>
      </c>
      <c r="I75" s="1089">
        <v>5</v>
      </c>
      <c r="J75" s="1089">
        <v>5</v>
      </c>
      <c r="K75" s="1078"/>
    </row>
    <row r="76" spans="1:11" s="1083" customFormat="1" ht="24" customHeight="1">
      <c r="A76" s="572" t="s">
        <v>2122</v>
      </c>
      <c r="B76" s="1085" t="s">
        <v>2123</v>
      </c>
      <c r="C76" s="1076" t="s">
        <v>2124</v>
      </c>
      <c r="D76" s="1076" t="s">
        <v>188</v>
      </c>
      <c r="E76" s="1076"/>
      <c r="F76" s="1081">
        <f>518*60</f>
        <v>31080</v>
      </c>
      <c r="G76" s="1081">
        <f t="shared" ref="G76:J76" si="1">518*60</f>
        <v>31080</v>
      </c>
      <c r="H76" s="1081">
        <f t="shared" si="1"/>
        <v>31080</v>
      </c>
      <c r="I76" s="1081">
        <f t="shared" si="1"/>
        <v>31080</v>
      </c>
      <c r="J76" s="1081">
        <f t="shared" si="1"/>
        <v>31080</v>
      </c>
      <c r="K76" s="1078"/>
    </row>
    <row r="77" spans="1:11" s="1083" customFormat="1" ht="24" customHeight="1">
      <c r="A77" s="572" t="s">
        <v>2125</v>
      </c>
      <c r="B77" s="1085" t="s">
        <v>2126</v>
      </c>
      <c r="C77" s="1076" t="s">
        <v>2124</v>
      </c>
      <c r="D77" s="1076" t="s">
        <v>188</v>
      </c>
      <c r="E77" s="1076"/>
      <c r="F77" s="1081">
        <f>12*60</f>
        <v>720</v>
      </c>
      <c r="G77" s="1081">
        <f t="shared" ref="G77:J77" si="2">12*60</f>
        <v>720</v>
      </c>
      <c r="H77" s="1081">
        <f t="shared" si="2"/>
        <v>720</v>
      </c>
      <c r="I77" s="1081">
        <f t="shared" si="2"/>
        <v>720</v>
      </c>
      <c r="J77" s="1081">
        <f t="shared" si="2"/>
        <v>720</v>
      </c>
      <c r="K77" s="1078"/>
    </row>
    <row r="78" spans="1:11" s="1083" customFormat="1" ht="24" customHeight="1">
      <c r="A78" s="572" t="s">
        <v>2127</v>
      </c>
      <c r="B78" s="1085" t="s">
        <v>2128</v>
      </c>
      <c r="C78" s="1076" t="s">
        <v>2124</v>
      </c>
      <c r="D78" s="1076" t="s">
        <v>188</v>
      </c>
      <c r="E78" s="1076"/>
      <c r="F78" s="1081">
        <f>718*60</f>
        <v>43080</v>
      </c>
      <c r="G78" s="1081">
        <f t="shared" ref="G78:J78" si="3">718*60</f>
        <v>43080</v>
      </c>
      <c r="H78" s="1081">
        <f t="shared" si="3"/>
        <v>43080</v>
      </c>
      <c r="I78" s="1081">
        <f t="shared" si="3"/>
        <v>43080</v>
      </c>
      <c r="J78" s="1081">
        <f t="shared" si="3"/>
        <v>43080</v>
      </c>
      <c r="K78" s="1078"/>
    </row>
    <row r="79" spans="1:11" s="1083" customFormat="1" ht="24" customHeight="1">
      <c r="A79" s="572" t="s">
        <v>2129</v>
      </c>
      <c r="B79" s="1085" t="s">
        <v>2130</v>
      </c>
      <c r="C79" s="1076" t="s">
        <v>2124</v>
      </c>
      <c r="D79" s="1076" t="s">
        <v>188</v>
      </c>
      <c r="E79" s="1076"/>
      <c r="F79" s="1081">
        <f>17*60</f>
        <v>1020</v>
      </c>
      <c r="G79" s="1081">
        <f t="shared" ref="G79:J79" si="4">17*60</f>
        <v>1020</v>
      </c>
      <c r="H79" s="1081">
        <f t="shared" si="4"/>
        <v>1020</v>
      </c>
      <c r="I79" s="1081">
        <f t="shared" si="4"/>
        <v>1020</v>
      </c>
      <c r="J79" s="1081">
        <f t="shared" si="4"/>
        <v>1020</v>
      </c>
      <c r="K79" s="1078"/>
    </row>
    <row r="80" spans="1:11" s="1083" customFormat="1" ht="24" customHeight="1">
      <c r="A80" s="572" t="s">
        <v>2131</v>
      </c>
      <c r="B80" s="1085" t="s">
        <v>2132</v>
      </c>
      <c r="C80" s="1076" t="s">
        <v>2124</v>
      </c>
      <c r="D80" s="1076" t="s">
        <v>188</v>
      </c>
      <c r="E80" s="1076"/>
      <c r="F80" s="1081"/>
      <c r="G80" s="1081"/>
      <c r="H80" s="1081"/>
      <c r="I80" s="1081"/>
      <c r="J80" s="1081"/>
      <c r="K80" s="1078"/>
    </row>
    <row r="81" spans="1:63" s="1083" customFormat="1" ht="24" customHeight="1">
      <c r="A81" s="572" t="s">
        <v>2133</v>
      </c>
      <c r="B81" s="1085" t="s">
        <v>2134</v>
      </c>
      <c r="C81" s="1076" t="s">
        <v>2124</v>
      </c>
      <c r="D81" s="1076" t="s">
        <v>188</v>
      </c>
      <c r="E81" s="1076"/>
      <c r="F81" s="1081"/>
      <c r="G81" s="1081"/>
      <c r="H81" s="1081"/>
      <c r="I81" s="1081"/>
      <c r="J81" s="1081"/>
      <c r="K81" s="1078"/>
      <c r="L81" s="1078"/>
      <c r="M81" s="1078"/>
      <c r="N81" s="1076"/>
      <c r="O81" s="1310"/>
      <c r="P81" s="1310"/>
      <c r="Q81" s="1310"/>
      <c r="R81" s="1310"/>
      <c r="S81" s="1310"/>
      <c r="T81" s="1078"/>
      <c r="U81" s="1078"/>
      <c r="V81" s="1078"/>
      <c r="W81" s="1076"/>
      <c r="X81" s="1310"/>
      <c r="Y81" s="1310"/>
      <c r="Z81" s="1310"/>
      <c r="AA81" s="1310"/>
      <c r="AB81" s="1310"/>
      <c r="AC81" s="1078"/>
      <c r="AD81" s="1076"/>
      <c r="AE81" s="1310"/>
      <c r="AF81" s="1310"/>
      <c r="AG81" s="1310"/>
      <c r="AH81" s="1310"/>
      <c r="AI81" s="1310"/>
      <c r="AJ81" s="1078"/>
      <c r="AK81" s="1076"/>
      <c r="AL81" s="1310"/>
      <c r="AM81" s="1310"/>
      <c r="AN81" s="1310"/>
      <c r="AO81" s="1310"/>
      <c r="AP81" s="1310"/>
      <c r="AQ81" s="1078"/>
      <c r="AR81" s="1076"/>
      <c r="AS81" s="1310"/>
      <c r="AT81" s="1310"/>
      <c r="AU81" s="1310"/>
      <c r="AV81" s="1310"/>
      <c r="AW81" s="1310"/>
      <c r="AX81" s="1078"/>
      <c r="AY81" s="1076"/>
      <c r="AZ81" s="1310"/>
      <c r="BA81" s="1310"/>
      <c r="BB81" s="1310"/>
      <c r="BC81" s="1310"/>
      <c r="BD81" s="1310"/>
      <c r="BE81" s="1078"/>
      <c r="BF81" s="1076"/>
      <c r="BG81" s="1310"/>
      <c r="BH81" s="1310"/>
      <c r="BI81" s="1310"/>
      <c r="BJ81" s="1310"/>
      <c r="BK81" s="1310"/>
    </row>
    <row r="82" spans="1:63" s="1083" customFormat="1" ht="24" customHeight="1">
      <c r="A82" s="572" t="s">
        <v>2135</v>
      </c>
      <c r="B82" s="1085" t="s">
        <v>2136</v>
      </c>
      <c r="C82" s="1076"/>
      <c r="D82" s="1076" t="s">
        <v>188</v>
      </c>
      <c r="E82" s="1076"/>
      <c r="F82" s="1081">
        <v>545</v>
      </c>
      <c r="G82" s="1081">
        <v>545</v>
      </c>
      <c r="H82" s="1081">
        <v>545</v>
      </c>
      <c r="I82" s="1081">
        <v>545</v>
      </c>
      <c r="J82" s="1081">
        <v>545</v>
      </c>
      <c r="K82" s="1078"/>
      <c r="L82" s="1078"/>
      <c r="M82" s="1078"/>
      <c r="N82" s="1076"/>
      <c r="O82" s="1310"/>
      <c r="P82" s="1310"/>
      <c r="Q82" s="1310"/>
      <c r="R82" s="1310"/>
      <c r="S82" s="1310"/>
      <c r="T82" s="1078"/>
      <c r="U82" s="1078"/>
      <c r="V82" s="1078"/>
      <c r="W82" s="1076"/>
      <c r="X82" s="1310"/>
      <c r="Y82" s="1310"/>
      <c r="Z82" s="1310"/>
      <c r="AA82" s="1310"/>
      <c r="AB82" s="1310"/>
      <c r="AC82" s="1078"/>
      <c r="AD82" s="1076"/>
      <c r="AE82" s="1310"/>
      <c r="AF82" s="1310"/>
      <c r="AG82" s="1310"/>
      <c r="AH82" s="1310"/>
      <c r="AI82" s="1310"/>
      <c r="AJ82" s="1078"/>
      <c r="AK82" s="1076"/>
      <c r="AL82" s="1310"/>
      <c r="AM82" s="1310"/>
      <c r="AN82" s="1310"/>
      <c r="AO82" s="1310"/>
      <c r="AP82" s="1310"/>
      <c r="AQ82" s="1078"/>
      <c r="AR82" s="1076"/>
      <c r="AS82" s="1310"/>
      <c r="AT82" s="1310"/>
      <c r="AU82" s="1310"/>
      <c r="AV82" s="1310"/>
      <c r="AW82" s="1310"/>
      <c r="AX82" s="1078"/>
      <c r="AY82" s="1076"/>
      <c r="AZ82" s="1310"/>
      <c r="BA82" s="1310"/>
      <c r="BB82" s="1310"/>
      <c r="BC82" s="1310"/>
      <c r="BD82" s="1310"/>
      <c r="BE82" s="1078"/>
      <c r="BF82" s="1076"/>
      <c r="BG82" s="1310"/>
      <c r="BH82" s="1310"/>
      <c r="BI82" s="1310"/>
      <c r="BJ82" s="1310"/>
      <c r="BK82" s="1310"/>
    </row>
    <row r="83" spans="1:63" s="1083" customFormat="1" ht="24" customHeight="1">
      <c r="A83" s="572" t="s">
        <v>2137</v>
      </c>
      <c r="B83" s="1085" t="s">
        <v>2138</v>
      </c>
      <c r="C83" s="1076" t="s">
        <v>1946</v>
      </c>
      <c r="D83" s="1076" t="s">
        <v>188</v>
      </c>
      <c r="E83" s="1076"/>
      <c r="F83" s="1081">
        <v>0.5</v>
      </c>
      <c r="G83" s="1081">
        <v>0.5</v>
      </c>
      <c r="H83" s="1081">
        <v>0.5</v>
      </c>
      <c r="I83" s="1081">
        <v>0.5</v>
      </c>
      <c r="J83" s="1081">
        <v>0.5</v>
      </c>
      <c r="K83" s="1078"/>
      <c r="L83" s="1078"/>
      <c r="M83" s="1078"/>
      <c r="N83" s="1076"/>
      <c r="O83" s="1310"/>
      <c r="P83" s="1310"/>
      <c r="Q83" s="1310"/>
      <c r="R83" s="1310"/>
      <c r="S83" s="1310"/>
      <c r="T83" s="1078"/>
      <c r="U83" s="1078"/>
      <c r="V83" s="1078"/>
      <c r="W83" s="1076"/>
      <c r="X83" s="1310"/>
      <c r="Y83" s="1310"/>
      <c r="Z83" s="1310"/>
      <c r="AA83" s="1310"/>
      <c r="AB83" s="1310"/>
      <c r="AC83" s="1078"/>
      <c r="AD83" s="1076"/>
      <c r="AE83" s="1310"/>
      <c r="AF83" s="1310"/>
      <c r="AG83" s="1310"/>
      <c r="AH83" s="1310"/>
      <c r="AI83" s="1310"/>
      <c r="AJ83" s="1078"/>
      <c r="AK83" s="1076"/>
      <c r="AL83" s="1310"/>
      <c r="AM83" s="1310"/>
      <c r="AN83" s="1310"/>
      <c r="AO83" s="1310"/>
      <c r="AP83" s="1310"/>
      <c r="AQ83" s="1078"/>
      <c r="AR83" s="1076"/>
      <c r="AS83" s="1310"/>
      <c r="AT83" s="1310"/>
      <c r="AU83" s="1310"/>
      <c r="AV83" s="1310"/>
      <c r="AW83" s="1310"/>
      <c r="AX83" s="1078"/>
      <c r="AY83" s="1076"/>
      <c r="AZ83" s="1310"/>
      <c r="BA83" s="1310"/>
      <c r="BB83" s="1310"/>
      <c r="BC83" s="1310"/>
      <c r="BD83" s="1310"/>
      <c r="BE83" s="1078"/>
      <c r="BF83" s="1076"/>
      <c r="BG83" s="1310"/>
      <c r="BH83" s="1310"/>
      <c r="BI83" s="1310"/>
      <c r="BJ83" s="1310"/>
      <c r="BK83" s="1310"/>
    </row>
    <row r="84" spans="1:63" s="1083" customFormat="1" ht="24" customHeight="1">
      <c r="A84" s="572" t="s">
        <v>2139</v>
      </c>
      <c r="B84" s="1085" t="s">
        <v>2140</v>
      </c>
      <c r="C84" s="236"/>
      <c r="D84" s="1076" t="s">
        <v>188</v>
      </c>
      <c r="E84" s="1076"/>
      <c r="F84" s="1081">
        <v>341.2</v>
      </c>
      <c r="G84" s="1081">
        <v>341.2</v>
      </c>
      <c r="H84" s="1081">
        <v>341.2</v>
      </c>
      <c r="I84" s="1081">
        <v>341.2</v>
      </c>
      <c r="J84" s="1081">
        <v>341.2</v>
      </c>
      <c r="K84" s="1078"/>
      <c r="L84" s="1078"/>
      <c r="M84" s="1078"/>
      <c r="N84" s="1076"/>
      <c r="O84" s="1310"/>
      <c r="P84" s="1310"/>
      <c r="Q84" s="1310"/>
      <c r="R84" s="1310"/>
      <c r="S84" s="1310"/>
      <c r="T84" s="1078"/>
      <c r="U84" s="1078"/>
      <c r="V84" s="1078"/>
      <c r="W84" s="1076"/>
      <c r="X84" s="1310"/>
      <c r="Y84" s="1310"/>
      <c r="Z84" s="1310"/>
      <c r="AA84" s="1310"/>
      <c r="AB84" s="1310"/>
      <c r="AC84" s="1078"/>
      <c r="AD84" s="1076"/>
      <c r="AE84" s="1310"/>
      <c r="AF84" s="1310"/>
      <c r="AG84" s="1310"/>
      <c r="AH84" s="1310"/>
      <c r="AI84" s="1310"/>
      <c r="AJ84" s="1078"/>
      <c r="AK84" s="1076"/>
      <c r="AL84" s="1310"/>
      <c r="AM84" s="1310"/>
      <c r="AN84" s="1310"/>
      <c r="AO84" s="1310"/>
      <c r="AP84" s="1310"/>
      <c r="AQ84" s="1078"/>
      <c r="AR84" s="1076"/>
      <c r="AS84" s="1310"/>
      <c r="AT84" s="1310"/>
      <c r="AU84" s="1310"/>
      <c r="AV84" s="1310"/>
      <c r="AW84" s="1310"/>
      <c r="AX84" s="1078"/>
      <c r="AY84" s="1076"/>
      <c r="AZ84" s="1310"/>
      <c r="BA84" s="1310"/>
      <c r="BB84" s="1310"/>
      <c r="BC84" s="1310"/>
      <c r="BD84" s="1310"/>
      <c r="BE84" s="1078"/>
      <c r="BF84" s="1076"/>
      <c r="BG84" s="1310"/>
      <c r="BH84" s="1310"/>
      <c r="BI84" s="1310"/>
      <c r="BJ84" s="1310"/>
      <c r="BK84" s="1310"/>
    </row>
    <row r="85" spans="1:63" s="1083" customFormat="1" ht="24" customHeight="1">
      <c r="A85" s="489" t="s">
        <v>2141</v>
      </c>
      <c r="B85" s="1085" t="s">
        <v>2142</v>
      </c>
      <c r="C85" s="1076" t="s">
        <v>186</v>
      </c>
      <c r="D85" s="1076" t="s">
        <v>188</v>
      </c>
      <c r="E85" s="1076"/>
      <c r="F85" s="1090">
        <v>0.30499999999999999</v>
      </c>
      <c r="G85" s="1090">
        <v>0.30499999999999999</v>
      </c>
      <c r="H85" s="1090">
        <v>0.30499999999999999</v>
      </c>
      <c r="I85" s="1090">
        <v>0.30499999999999999</v>
      </c>
      <c r="J85" s="1090">
        <v>0.30499999999999999</v>
      </c>
      <c r="K85" s="1078"/>
      <c r="L85" s="1078"/>
      <c r="M85" s="1078"/>
      <c r="N85" s="1076"/>
      <c r="O85" s="1091"/>
      <c r="P85" s="1091"/>
      <c r="Q85" s="1091"/>
      <c r="R85" s="1091"/>
      <c r="S85" s="1091"/>
      <c r="T85" s="1078"/>
      <c r="U85" s="1078"/>
      <c r="V85" s="1078"/>
      <c r="W85" s="1076"/>
      <c r="X85" s="1091"/>
      <c r="Y85" s="1091"/>
      <c r="Z85" s="1091"/>
      <c r="AA85" s="1091"/>
      <c r="AB85" s="1091"/>
      <c r="AC85" s="1078"/>
      <c r="AD85" s="1076"/>
      <c r="AE85" s="1091"/>
      <c r="AF85" s="1091"/>
      <c r="AG85" s="1091"/>
      <c r="AH85" s="1091"/>
      <c r="AI85" s="1091"/>
      <c r="AJ85" s="1078"/>
      <c r="AK85" s="1076"/>
      <c r="AL85" s="1091"/>
      <c r="AM85" s="1091"/>
      <c r="AN85" s="1091"/>
      <c r="AO85" s="1091"/>
      <c r="AP85" s="1091"/>
      <c r="AQ85" s="1078"/>
      <c r="AR85" s="1076"/>
      <c r="AS85" s="1091"/>
      <c r="AT85" s="1091"/>
      <c r="AU85" s="1091"/>
      <c r="AV85" s="1091"/>
      <c r="AW85" s="1091"/>
      <c r="AX85" s="1078"/>
      <c r="AY85" s="1076"/>
      <c r="AZ85" s="1091"/>
      <c r="BA85" s="1091"/>
      <c r="BB85" s="1091"/>
      <c r="BC85" s="1091"/>
      <c r="BD85" s="1091"/>
      <c r="BE85" s="1078"/>
      <c r="BF85" s="1076"/>
      <c r="BG85" s="1091"/>
      <c r="BH85" s="1091"/>
      <c r="BI85" s="1091"/>
      <c r="BJ85" s="1091"/>
      <c r="BK85" s="1091"/>
    </row>
    <row r="86" spans="1:63" s="1083" customFormat="1" ht="24" customHeight="1">
      <c r="A86" s="572" t="s">
        <v>2143</v>
      </c>
      <c r="B86" s="1085" t="s">
        <v>2144</v>
      </c>
      <c r="C86" s="1076" t="s">
        <v>1738</v>
      </c>
      <c r="D86" s="1076" t="s">
        <v>188</v>
      </c>
      <c r="E86" s="1089">
        <v>12</v>
      </c>
      <c r="F86" s="1081"/>
      <c r="G86" s="1081"/>
      <c r="H86" s="1081"/>
      <c r="I86" s="1081"/>
      <c r="J86" s="1081"/>
      <c r="K86" s="1078"/>
      <c r="L86" s="1078"/>
      <c r="M86" s="1078"/>
      <c r="N86" s="1076"/>
      <c r="O86" s="1529"/>
      <c r="P86" s="1529"/>
      <c r="Q86" s="1529"/>
      <c r="R86" s="1529"/>
      <c r="S86" s="1529"/>
      <c r="T86" s="1078"/>
      <c r="U86" s="1078"/>
      <c r="V86" s="1078"/>
      <c r="W86" s="1076"/>
      <c r="X86" s="1529"/>
      <c r="Y86" s="1529"/>
      <c r="Z86" s="1529"/>
      <c r="AA86" s="1529"/>
      <c r="AB86" s="1529"/>
      <c r="AC86" s="1078"/>
      <c r="AD86" s="1076"/>
      <c r="AE86" s="1529"/>
      <c r="AF86" s="1529"/>
      <c r="AG86" s="1529"/>
      <c r="AH86" s="1529"/>
      <c r="AI86" s="1529"/>
      <c r="AJ86" s="1078"/>
      <c r="AK86" s="1076"/>
      <c r="AL86" s="1529"/>
      <c r="AM86" s="1529"/>
      <c r="AN86" s="1529"/>
      <c r="AO86" s="1529"/>
      <c r="AP86" s="1529"/>
      <c r="AQ86" s="1078"/>
      <c r="AR86" s="1076"/>
      <c r="AS86" s="1529"/>
      <c r="AT86" s="1529"/>
      <c r="AU86" s="1529"/>
      <c r="AV86" s="1529"/>
      <c r="AW86" s="1529"/>
      <c r="AX86" s="1078"/>
      <c r="AY86" s="1076"/>
      <c r="AZ86" s="1529"/>
      <c r="BA86" s="1529"/>
      <c r="BB86" s="1529"/>
      <c r="BC86" s="1529"/>
      <c r="BD86" s="1529"/>
      <c r="BE86" s="1078"/>
      <c r="BF86" s="1076"/>
      <c r="BG86" s="1529"/>
      <c r="BH86" s="1529"/>
      <c r="BI86" s="1529"/>
      <c r="BJ86" s="1529"/>
      <c r="BK86" s="1529"/>
    </row>
    <row r="87" spans="1:63" s="1083" customFormat="1" ht="24" customHeight="1">
      <c r="A87" s="572" t="s">
        <v>2145</v>
      </c>
      <c r="B87" s="1085" t="s">
        <v>2146</v>
      </c>
      <c r="C87" s="1076" t="s">
        <v>1738</v>
      </c>
      <c r="D87" s="1076" t="s">
        <v>188</v>
      </c>
      <c r="E87" s="1076"/>
      <c r="F87" s="1081">
        <v>23.5</v>
      </c>
      <c r="G87" s="1081">
        <v>23.5</v>
      </c>
      <c r="H87" s="1081">
        <v>23.5</v>
      </c>
      <c r="I87" s="1081">
        <v>23.5</v>
      </c>
      <c r="J87" s="1081">
        <v>23.5</v>
      </c>
      <c r="K87" s="1078"/>
      <c r="L87" s="1078"/>
      <c r="M87" s="1078"/>
      <c r="N87" s="1076"/>
      <c r="O87" s="1310"/>
      <c r="P87" s="1310"/>
      <c r="Q87" s="1310"/>
      <c r="R87" s="1310"/>
      <c r="S87" s="1310"/>
      <c r="T87" s="1078"/>
      <c r="U87" s="1078"/>
      <c r="V87" s="1078"/>
      <c r="W87" s="1076"/>
      <c r="X87" s="1310"/>
      <c r="Y87" s="1310"/>
      <c r="Z87" s="1310"/>
      <c r="AA87" s="1310"/>
      <c r="AB87" s="1310"/>
      <c r="AC87" s="1078"/>
      <c r="AD87" s="1076"/>
      <c r="AE87" s="1310"/>
      <c r="AF87" s="1310"/>
      <c r="AG87" s="1310"/>
      <c r="AH87" s="1310"/>
      <c r="AI87" s="1310"/>
      <c r="AJ87" s="1078"/>
      <c r="AK87" s="1076"/>
      <c r="AL87" s="1310"/>
      <c r="AM87" s="1310"/>
      <c r="AN87" s="1310"/>
      <c r="AO87" s="1310"/>
      <c r="AP87" s="1310"/>
      <c r="AQ87" s="1078"/>
      <c r="AR87" s="1076"/>
      <c r="AS87" s="1310"/>
      <c r="AT87" s="1310"/>
      <c r="AU87" s="1310"/>
      <c r="AV87" s="1310"/>
      <c r="AW87" s="1310"/>
      <c r="AX87" s="1078"/>
      <c r="AY87" s="1076"/>
      <c r="AZ87" s="1310"/>
      <c r="BA87" s="1310"/>
      <c r="BB87" s="1310"/>
      <c r="BC87" s="1310"/>
      <c r="BD87" s="1310"/>
      <c r="BE87" s="1078"/>
      <c r="BF87" s="1076"/>
      <c r="BG87" s="1310"/>
      <c r="BH87" s="1310"/>
      <c r="BI87" s="1310"/>
      <c r="BJ87" s="1310"/>
      <c r="BK87" s="1310"/>
    </row>
    <row r="88" spans="1:63" s="1083" customFormat="1" ht="24" customHeight="1">
      <c r="A88" s="572" t="s">
        <v>2147</v>
      </c>
      <c r="B88" s="1085" t="s">
        <v>2148</v>
      </c>
      <c r="C88" s="1076" t="s">
        <v>1738</v>
      </c>
      <c r="D88" s="1076" t="s">
        <v>188</v>
      </c>
      <c r="E88" s="1076"/>
      <c r="F88" s="1081">
        <v>7.83</v>
      </c>
      <c r="G88" s="1081">
        <v>7.83</v>
      </c>
      <c r="H88" s="1081">
        <v>7.83</v>
      </c>
      <c r="I88" s="1081">
        <v>7.83</v>
      </c>
      <c r="J88" s="1081">
        <v>7.83</v>
      </c>
      <c r="K88" s="1078"/>
      <c r="L88" s="1078"/>
      <c r="M88" s="1078"/>
      <c r="N88" s="1076"/>
      <c r="O88" s="1310"/>
      <c r="P88" s="1310"/>
      <c r="Q88" s="1310"/>
      <c r="R88" s="1310"/>
      <c r="S88" s="1310"/>
      <c r="T88" s="1078"/>
      <c r="U88" s="1078"/>
      <c r="V88" s="1078"/>
      <c r="W88" s="1076"/>
      <c r="X88" s="1310"/>
      <c r="Y88" s="1310"/>
      <c r="Z88" s="1310"/>
      <c r="AA88" s="1310"/>
      <c r="AB88" s="1310"/>
      <c r="AC88" s="1078"/>
      <c r="AD88" s="1076"/>
      <c r="AE88" s="1310"/>
      <c r="AF88" s="1310"/>
      <c r="AG88" s="1310"/>
      <c r="AH88" s="1310"/>
      <c r="AI88" s="1310"/>
      <c r="AJ88" s="1078"/>
      <c r="AK88" s="1076"/>
      <c r="AL88" s="1310"/>
      <c r="AM88" s="1310"/>
      <c r="AN88" s="1310"/>
      <c r="AO88" s="1310"/>
      <c r="AP88" s="1310"/>
      <c r="AQ88" s="1078"/>
      <c r="AR88" s="1076"/>
      <c r="AS88" s="1310"/>
      <c r="AT88" s="1310"/>
      <c r="AU88" s="1310"/>
      <c r="AV88" s="1310"/>
      <c r="AW88" s="1310"/>
      <c r="AX88" s="1078"/>
      <c r="AY88" s="1076"/>
      <c r="AZ88" s="1310"/>
      <c r="BA88" s="1310"/>
      <c r="BB88" s="1310"/>
      <c r="BC88" s="1310"/>
      <c r="BD88" s="1310"/>
      <c r="BE88" s="1078"/>
      <c r="BF88" s="1076"/>
      <c r="BG88" s="1310"/>
      <c r="BH88" s="1310"/>
      <c r="BI88" s="1310"/>
      <c r="BJ88" s="1310"/>
      <c r="BK88" s="1310"/>
    </row>
    <row r="89" spans="1:63" s="1082" customFormat="1" ht="24" customHeight="1">
      <c r="A89" s="1075" t="s">
        <v>2026</v>
      </c>
      <c r="B89" s="1076" t="s">
        <v>2027</v>
      </c>
      <c r="C89" s="1076" t="s">
        <v>1738</v>
      </c>
      <c r="D89" s="1076" t="s">
        <v>200</v>
      </c>
      <c r="E89" s="1076"/>
      <c r="F89" s="1081">
        <v>36.75</v>
      </c>
      <c r="G89" s="1081">
        <v>37.26</v>
      </c>
      <c r="H89" s="1081">
        <v>38.43</v>
      </c>
      <c r="I89" s="1081">
        <v>36.44</v>
      </c>
      <c r="J89" s="1081">
        <v>36.119999999999997</v>
      </c>
      <c r="K89" s="1078"/>
      <c r="L89" s="1078"/>
      <c r="M89" s="1078"/>
      <c r="N89" s="1076"/>
      <c r="O89" s="1310"/>
      <c r="P89" s="1310"/>
      <c r="Q89" s="1310"/>
      <c r="R89" s="1310"/>
      <c r="S89" s="1310"/>
      <c r="T89" s="1078"/>
      <c r="U89" s="1078"/>
      <c r="V89" s="1078"/>
      <c r="W89" s="1076"/>
      <c r="X89" s="1310"/>
      <c r="Y89" s="1310"/>
      <c r="Z89" s="1310"/>
      <c r="AA89" s="1310"/>
      <c r="AB89" s="1310"/>
      <c r="AC89" s="1078"/>
      <c r="AD89" s="1076"/>
      <c r="AE89" s="1310"/>
      <c r="AF89" s="1310"/>
      <c r="AG89" s="1310"/>
      <c r="AH89" s="1310"/>
      <c r="AI89" s="1310"/>
      <c r="AJ89" s="1078"/>
      <c r="AK89" s="1076"/>
      <c r="AL89" s="1310"/>
      <c r="AM89" s="1310"/>
      <c r="AN89" s="1310"/>
      <c r="AO89" s="1310"/>
      <c r="AP89" s="1310"/>
      <c r="AQ89" s="1078"/>
      <c r="AR89" s="1076"/>
      <c r="AS89" s="1310"/>
      <c r="AT89" s="1310"/>
      <c r="AU89" s="1310"/>
      <c r="AV89" s="1310"/>
      <c r="AW89" s="1310"/>
      <c r="AX89" s="1078"/>
      <c r="AY89" s="1076"/>
      <c r="AZ89" s="1310"/>
      <c r="BA89" s="1310"/>
      <c r="BB89" s="1310"/>
      <c r="BC89" s="1310"/>
      <c r="BD89" s="1310"/>
      <c r="BE89" s="1078"/>
      <c r="BF89" s="1076"/>
      <c r="BG89" s="1310"/>
      <c r="BH89" s="1310"/>
      <c r="BI89" s="1310"/>
      <c r="BJ89" s="1310"/>
      <c r="BK89" s="1310"/>
    </row>
    <row r="90" spans="1:63" ht="24" customHeight="1">
      <c r="A90" s="1084" t="s">
        <v>2028</v>
      </c>
      <c r="B90" s="1085" t="s">
        <v>2029</v>
      </c>
      <c r="C90" s="1076" t="s">
        <v>1738</v>
      </c>
      <c r="D90" s="1076" t="s">
        <v>200</v>
      </c>
      <c r="E90" s="1076"/>
      <c r="F90" s="1288">
        <v>0.06</v>
      </c>
      <c r="G90" s="1288">
        <v>0.09</v>
      </c>
      <c r="H90" s="1288">
        <v>0.18</v>
      </c>
      <c r="I90" s="1081">
        <v>0</v>
      </c>
      <c r="J90" s="1081">
        <v>0</v>
      </c>
      <c r="K90" s="1079" t="s">
        <v>2030</v>
      </c>
    </row>
    <row r="91" spans="1:63" ht="24" customHeight="1">
      <c r="A91" s="1084" t="s">
        <v>2031</v>
      </c>
      <c r="B91" s="1085" t="s">
        <v>2032</v>
      </c>
      <c r="C91" s="1076" t="s">
        <v>1738</v>
      </c>
      <c r="D91" s="1076" t="s">
        <v>200</v>
      </c>
      <c r="E91" s="1076"/>
      <c r="F91" s="1081">
        <v>0</v>
      </c>
      <c r="G91" s="1081">
        <v>0</v>
      </c>
      <c r="H91" s="1081">
        <v>0</v>
      </c>
      <c r="I91" s="1081">
        <v>0</v>
      </c>
      <c r="J91" s="1081">
        <v>0</v>
      </c>
      <c r="L91" s="1289"/>
      <c r="M91" s="1289"/>
      <c r="N91" s="1289"/>
      <c r="O91" s="1289"/>
      <c r="P91" s="1289"/>
    </row>
    <row r="92" spans="1:63" ht="24" customHeight="1">
      <c r="A92" s="1086" t="s">
        <v>2033</v>
      </c>
      <c r="B92" s="1085" t="s">
        <v>2034</v>
      </c>
      <c r="C92" s="1076" t="s">
        <v>1738</v>
      </c>
      <c r="D92" s="1076" t="s">
        <v>200</v>
      </c>
      <c r="E92" s="1076"/>
      <c r="F92" s="1081">
        <v>0</v>
      </c>
      <c r="G92" s="1081">
        <v>0</v>
      </c>
      <c r="H92" s="1081">
        <v>0</v>
      </c>
      <c r="I92" s="1081">
        <v>0</v>
      </c>
      <c r="J92" s="1081">
        <v>0</v>
      </c>
    </row>
    <row r="93" spans="1:63" ht="24" customHeight="1">
      <c r="A93" s="1086" t="s">
        <v>2035</v>
      </c>
      <c r="B93" s="1085" t="s">
        <v>2036</v>
      </c>
      <c r="C93" s="1076" t="s">
        <v>1738</v>
      </c>
      <c r="D93" s="1076" t="s">
        <v>200</v>
      </c>
      <c r="E93" s="1076"/>
      <c r="F93" s="1081">
        <v>0.82</v>
      </c>
      <c r="G93" s="1081">
        <v>0.82</v>
      </c>
      <c r="H93" s="1081">
        <v>0.82</v>
      </c>
      <c r="I93" s="1081">
        <v>0.82</v>
      </c>
      <c r="J93" s="1081">
        <v>0.82</v>
      </c>
    </row>
    <row r="94" spans="1:63" ht="24" customHeight="1">
      <c r="A94" s="1086" t="s">
        <v>2037</v>
      </c>
      <c r="B94" s="1085" t="s">
        <v>2038</v>
      </c>
      <c r="C94" s="1076" t="s">
        <v>208</v>
      </c>
      <c r="D94" s="1076" t="s">
        <v>200</v>
      </c>
      <c r="E94" s="1076"/>
      <c r="F94" s="1081">
        <v>1.2</v>
      </c>
      <c r="G94" s="1081">
        <v>1.2</v>
      </c>
      <c r="H94" s="1081">
        <v>1.2</v>
      </c>
      <c r="I94" s="1081">
        <v>1.2</v>
      </c>
      <c r="J94" s="1081">
        <v>1.2</v>
      </c>
    </row>
    <row r="95" spans="1:63" ht="24" customHeight="1">
      <c r="A95" s="1086" t="s">
        <v>2039</v>
      </c>
      <c r="B95" s="1085" t="s">
        <v>2038</v>
      </c>
      <c r="C95" s="1076" t="s">
        <v>208</v>
      </c>
      <c r="D95" s="1076" t="s">
        <v>200</v>
      </c>
      <c r="E95" s="1076"/>
      <c r="F95" s="1081">
        <v>755.9</v>
      </c>
      <c r="G95" s="1081">
        <v>755.9</v>
      </c>
      <c r="H95" s="1081">
        <v>755.9</v>
      </c>
      <c r="I95" s="1081">
        <v>755.9</v>
      </c>
      <c r="J95" s="1081">
        <v>755.9</v>
      </c>
    </row>
    <row r="96" spans="1:63" ht="24" customHeight="1">
      <c r="A96" s="1086" t="s">
        <v>2040</v>
      </c>
      <c r="B96" s="1085" t="s">
        <v>2038</v>
      </c>
      <c r="C96" s="1076" t="s">
        <v>208</v>
      </c>
      <c r="D96" s="1076" t="s">
        <v>200</v>
      </c>
      <c r="E96" s="1076"/>
      <c r="F96" s="1081">
        <v>496</v>
      </c>
      <c r="G96" s="1081">
        <v>496</v>
      </c>
      <c r="H96" s="1081">
        <v>496</v>
      </c>
      <c r="I96" s="1081">
        <v>496</v>
      </c>
      <c r="J96" s="1081">
        <v>496</v>
      </c>
    </row>
    <row r="97" spans="1:10" ht="24" customHeight="1">
      <c r="A97" s="1086" t="s">
        <v>2041</v>
      </c>
      <c r="B97" s="1085" t="s">
        <v>2038</v>
      </c>
      <c r="C97" s="1076" t="s">
        <v>208</v>
      </c>
      <c r="D97" s="1076" t="s">
        <v>200</v>
      </c>
      <c r="E97" s="1076"/>
      <c r="F97" s="1081">
        <v>278.2</v>
      </c>
      <c r="G97" s="1081">
        <v>278.2</v>
      </c>
      <c r="H97" s="1081">
        <v>278.2</v>
      </c>
      <c r="I97" s="1081">
        <v>278.2</v>
      </c>
      <c r="J97" s="1081">
        <v>278.2</v>
      </c>
    </row>
    <row r="98" spans="1:10" ht="24" customHeight="1">
      <c r="A98" s="1086" t="s">
        <v>2042</v>
      </c>
      <c r="B98" s="1085" t="s">
        <v>2043</v>
      </c>
      <c r="C98" s="1076" t="s">
        <v>1738</v>
      </c>
      <c r="D98" s="1076" t="s">
        <v>200</v>
      </c>
      <c r="E98" s="1076"/>
      <c r="F98" s="1087">
        <v>106472</v>
      </c>
      <c r="G98" s="1087">
        <v>106472</v>
      </c>
      <c r="H98" s="1087">
        <v>106472</v>
      </c>
      <c r="I98" s="1087">
        <v>106472</v>
      </c>
      <c r="J98" s="1087">
        <v>106472</v>
      </c>
    </row>
    <row r="99" spans="1:10" ht="24" customHeight="1">
      <c r="A99" s="1086" t="s">
        <v>2044</v>
      </c>
      <c r="B99" s="1085" t="s">
        <v>2043</v>
      </c>
      <c r="C99" s="1076" t="s">
        <v>1738</v>
      </c>
      <c r="D99" s="1076" t="s">
        <v>200</v>
      </c>
      <c r="E99" s="1076"/>
      <c r="F99" s="1087">
        <v>117861</v>
      </c>
      <c r="G99" s="1087">
        <v>117861</v>
      </c>
      <c r="H99" s="1087">
        <v>117861</v>
      </c>
      <c r="I99" s="1087">
        <v>117861</v>
      </c>
      <c r="J99" s="1087">
        <v>117861</v>
      </c>
    </row>
    <row r="100" spans="1:10" ht="24" customHeight="1">
      <c r="A100" s="1086" t="s">
        <v>2045</v>
      </c>
      <c r="B100" s="1085" t="s">
        <v>2043</v>
      </c>
      <c r="C100" s="1076" t="s">
        <v>1738</v>
      </c>
      <c r="D100" s="1076" t="s">
        <v>200</v>
      </c>
      <c r="E100" s="1076"/>
      <c r="F100" s="1087">
        <v>171628</v>
      </c>
      <c r="G100" s="1087">
        <v>171628</v>
      </c>
      <c r="H100" s="1087">
        <v>171628</v>
      </c>
      <c r="I100" s="1087">
        <v>171628</v>
      </c>
      <c r="J100" s="1087">
        <v>171628</v>
      </c>
    </row>
    <row r="101" spans="1:10" ht="24" customHeight="1">
      <c r="A101" s="1086" t="s">
        <v>2046</v>
      </c>
      <c r="B101" s="1085" t="s">
        <v>2043</v>
      </c>
      <c r="C101" s="1076" t="s">
        <v>1738</v>
      </c>
      <c r="D101" s="1076" t="s">
        <v>200</v>
      </c>
      <c r="E101" s="1076"/>
      <c r="F101" s="1087">
        <v>257010</v>
      </c>
      <c r="G101" s="1087">
        <v>257010</v>
      </c>
      <c r="H101" s="1087">
        <v>257010</v>
      </c>
      <c r="I101" s="1087">
        <v>257010</v>
      </c>
      <c r="J101" s="1087">
        <v>257010</v>
      </c>
    </row>
    <row r="102" spans="1:10" ht="24" customHeight="1">
      <c r="A102" s="1086" t="s">
        <v>2047</v>
      </c>
      <c r="B102" s="1085" t="s">
        <v>2048</v>
      </c>
      <c r="C102" s="1076" t="s">
        <v>1738</v>
      </c>
      <c r="D102" s="1076" t="s">
        <v>200</v>
      </c>
      <c r="E102" s="1076"/>
      <c r="F102" s="1081">
        <v>51.64</v>
      </c>
      <c r="G102" s="1081">
        <v>49.85</v>
      </c>
      <c r="H102" s="1081">
        <v>48.48</v>
      </c>
      <c r="I102" s="1081">
        <v>48.18</v>
      </c>
      <c r="J102" s="1081">
        <v>47.7</v>
      </c>
    </row>
    <row r="103" spans="1:10" ht="24" customHeight="1">
      <c r="A103" s="1086" t="s">
        <v>2049</v>
      </c>
      <c r="B103" s="1085" t="s">
        <v>2050</v>
      </c>
      <c r="C103" s="1076" t="s">
        <v>1738</v>
      </c>
      <c r="D103" s="1076" t="s">
        <v>200</v>
      </c>
      <c r="E103" s="1076"/>
      <c r="F103" s="1081">
        <v>245.85</v>
      </c>
      <c r="G103" s="1081">
        <v>245.85</v>
      </c>
      <c r="H103" s="1081">
        <v>245.85</v>
      </c>
      <c r="I103" s="1081">
        <v>245.85</v>
      </c>
      <c r="J103" s="1081">
        <v>245.85</v>
      </c>
    </row>
    <row r="104" spans="1:10" ht="24" customHeight="1">
      <c r="A104" s="1086" t="s">
        <v>2051</v>
      </c>
      <c r="B104" s="1085" t="s">
        <v>2038</v>
      </c>
      <c r="C104" s="1076" t="s">
        <v>2052</v>
      </c>
      <c r="D104" s="1076" t="s">
        <v>200</v>
      </c>
      <c r="E104" s="1076"/>
      <c r="F104" s="1087">
        <v>138138</v>
      </c>
      <c r="G104" s="1087">
        <v>138138</v>
      </c>
      <c r="H104" s="1087">
        <v>138138</v>
      </c>
      <c r="I104" s="1087">
        <v>138138</v>
      </c>
      <c r="J104" s="1087">
        <v>138138</v>
      </c>
    </row>
    <row r="105" spans="1:10" ht="24" customHeight="1">
      <c r="A105" s="1086" t="s">
        <v>2053</v>
      </c>
      <c r="B105" s="1085" t="s">
        <v>2038</v>
      </c>
      <c r="C105" s="1076" t="s">
        <v>2052</v>
      </c>
      <c r="D105" s="1076" t="s">
        <v>200</v>
      </c>
      <c r="E105" s="1076"/>
      <c r="F105" s="1087">
        <v>47158</v>
      </c>
      <c r="G105" s="1087">
        <v>47158</v>
      </c>
      <c r="H105" s="1087">
        <v>47158</v>
      </c>
      <c r="I105" s="1087">
        <v>47158</v>
      </c>
      <c r="J105" s="1087">
        <v>47158</v>
      </c>
    </row>
    <row r="106" spans="1:10" ht="24" customHeight="1">
      <c r="A106" s="1086" t="s">
        <v>2054</v>
      </c>
      <c r="B106" s="1085" t="s">
        <v>2043</v>
      </c>
      <c r="C106" s="1088" t="s">
        <v>2055</v>
      </c>
      <c r="D106" s="1076" t="s">
        <v>200</v>
      </c>
      <c r="E106" s="1076"/>
      <c r="F106" s="1087">
        <v>868</v>
      </c>
      <c r="G106" s="1087">
        <v>868</v>
      </c>
      <c r="H106" s="1087">
        <v>868</v>
      </c>
      <c r="I106" s="1087">
        <v>868</v>
      </c>
      <c r="J106" s="1087">
        <v>868</v>
      </c>
    </row>
    <row r="107" spans="1:10" ht="24" customHeight="1">
      <c r="A107" s="1086" t="s">
        <v>2056</v>
      </c>
      <c r="B107" s="1085" t="s">
        <v>2043</v>
      </c>
      <c r="C107" s="1088" t="s">
        <v>2055</v>
      </c>
      <c r="D107" s="1076" t="s">
        <v>200</v>
      </c>
      <c r="E107" s="1076"/>
      <c r="F107" s="1087">
        <v>547</v>
      </c>
      <c r="G107" s="1087">
        <v>547</v>
      </c>
      <c r="H107" s="1087">
        <v>547</v>
      </c>
      <c r="I107" s="1087">
        <v>547</v>
      </c>
      <c r="J107" s="1087">
        <v>547</v>
      </c>
    </row>
    <row r="108" spans="1:10" ht="24" customHeight="1">
      <c r="A108" s="1086" t="s">
        <v>2057</v>
      </c>
      <c r="B108" s="1085" t="s">
        <v>2058</v>
      </c>
      <c r="C108" s="1076" t="s">
        <v>2059</v>
      </c>
      <c r="D108" s="1076" t="s">
        <v>200</v>
      </c>
      <c r="E108" s="1076"/>
      <c r="F108" s="1081">
        <v>30.6</v>
      </c>
      <c r="G108" s="1081">
        <v>29.63</v>
      </c>
      <c r="H108" s="1081">
        <v>28.77</v>
      </c>
      <c r="I108" s="1081">
        <v>28.52</v>
      </c>
      <c r="J108" s="1081">
        <v>28.21</v>
      </c>
    </row>
    <row r="109" spans="1:10" ht="24" customHeight="1">
      <c r="A109" s="1086" t="s">
        <v>2060</v>
      </c>
      <c r="B109" s="1085" t="s">
        <v>2061</v>
      </c>
      <c r="C109" s="1076" t="s">
        <v>2059</v>
      </c>
      <c r="D109" s="1076" t="s">
        <v>200</v>
      </c>
      <c r="E109" s="1076"/>
      <c r="F109" s="1089">
        <v>145.74</v>
      </c>
      <c r="G109" s="1089">
        <v>145.74</v>
      </c>
      <c r="H109" s="1089">
        <v>145.74</v>
      </c>
      <c r="I109" s="1089">
        <v>145.74</v>
      </c>
      <c r="J109" s="1089">
        <v>145.74</v>
      </c>
    </row>
    <row r="110" spans="1:10" ht="24" customHeight="1">
      <c r="A110" s="1086" t="s">
        <v>2062</v>
      </c>
      <c r="B110" s="1085" t="s">
        <v>2063</v>
      </c>
      <c r="C110" s="1076" t="s">
        <v>1738</v>
      </c>
      <c r="D110" s="1076" t="s">
        <v>200</v>
      </c>
      <c r="E110" s="1076"/>
      <c r="F110" s="1081">
        <v>0</v>
      </c>
      <c r="G110" s="1081">
        <v>0.08</v>
      </c>
      <c r="H110" s="1081">
        <v>1.06</v>
      </c>
      <c r="I110" s="1081">
        <v>0.88</v>
      </c>
      <c r="J110" s="1081">
        <v>0.02</v>
      </c>
    </row>
    <row r="111" spans="1:10" ht="24" customHeight="1">
      <c r="A111" s="1086" t="s">
        <v>2064</v>
      </c>
      <c r="B111" s="1085" t="s">
        <v>2065</v>
      </c>
      <c r="C111" s="1076" t="s">
        <v>2066</v>
      </c>
      <c r="D111" s="1076" t="s">
        <v>200</v>
      </c>
      <c r="E111" s="1087">
        <v>235</v>
      </c>
      <c r="F111" s="1310"/>
      <c r="G111" s="1310"/>
      <c r="H111" s="1310"/>
      <c r="I111" s="1310"/>
      <c r="J111" s="1310"/>
    </row>
    <row r="112" spans="1:10" ht="24" customHeight="1">
      <c r="A112" s="1086" t="s">
        <v>2067</v>
      </c>
      <c r="B112" s="1085" t="s">
        <v>2065</v>
      </c>
      <c r="C112" s="1076" t="s">
        <v>2066</v>
      </c>
      <c r="D112" s="1076" t="s">
        <v>200</v>
      </c>
      <c r="E112" s="1087">
        <v>0</v>
      </c>
      <c r="F112" s="1310"/>
      <c r="G112" s="1310"/>
      <c r="H112" s="1310"/>
      <c r="I112" s="1310"/>
      <c r="J112" s="1310"/>
    </row>
    <row r="113" spans="1:10" ht="24" customHeight="1">
      <c r="A113" s="1086" t="s">
        <v>2068</v>
      </c>
      <c r="B113" s="1085" t="s">
        <v>2065</v>
      </c>
      <c r="C113" s="1076" t="s">
        <v>2066</v>
      </c>
      <c r="D113" s="1076" t="s">
        <v>200</v>
      </c>
      <c r="E113" s="1087">
        <v>0</v>
      </c>
      <c r="F113" s="1310"/>
      <c r="G113" s="1310"/>
      <c r="H113" s="1310"/>
      <c r="I113" s="1310"/>
      <c r="J113" s="1310"/>
    </row>
    <row r="114" spans="1:10" ht="24" customHeight="1">
      <c r="A114" s="1086" t="s">
        <v>2069</v>
      </c>
      <c r="B114" s="1085" t="s">
        <v>2065</v>
      </c>
      <c r="C114" s="1076" t="s">
        <v>2066</v>
      </c>
      <c r="D114" s="1076" t="s">
        <v>200</v>
      </c>
      <c r="E114" s="1087">
        <v>0</v>
      </c>
      <c r="F114" s="1310"/>
      <c r="G114" s="1310"/>
      <c r="H114" s="1310"/>
      <c r="I114" s="1310"/>
      <c r="J114" s="1310"/>
    </row>
    <row r="115" spans="1:10" ht="24" customHeight="1">
      <c r="A115" s="1086" t="s">
        <v>2070</v>
      </c>
      <c r="B115" s="1085" t="s">
        <v>2065</v>
      </c>
      <c r="C115" s="1076" t="s">
        <v>2066</v>
      </c>
      <c r="D115" s="1076" t="s">
        <v>200</v>
      </c>
      <c r="E115" s="1087">
        <v>0</v>
      </c>
      <c r="F115" s="1310"/>
      <c r="G115" s="1310"/>
      <c r="H115" s="1310"/>
      <c r="I115" s="1310"/>
      <c r="J115" s="1310"/>
    </row>
    <row r="116" spans="1:10" ht="24" customHeight="1">
      <c r="A116" s="1086" t="s">
        <v>2071</v>
      </c>
      <c r="B116" s="1085" t="s">
        <v>2065</v>
      </c>
      <c r="C116" s="1076" t="s">
        <v>2066</v>
      </c>
      <c r="D116" s="1076" t="s">
        <v>200</v>
      </c>
      <c r="E116" s="1087">
        <v>95</v>
      </c>
      <c r="F116" s="1310"/>
      <c r="G116" s="1310"/>
      <c r="H116" s="1310"/>
      <c r="I116" s="1310"/>
      <c r="J116" s="1310"/>
    </row>
    <row r="117" spans="1:10" ht="24" customHeight="1">
      <c r="A117" s="1086" t="s">
        <v>2072</v>
      </c>
      <c r="B117" s="1085" t="s">
        <v>2073</v>
      </c>
      <c r="C117" s="1076" t="s">
        <v>1726</v>
      </c>
      <c r="D117" s="1076" t="s">
        <v>200</v>
      </c>
      <c r="E117" s="1087">
        <v>13564</v>
      </c>
      <c r="F117" s="1310"/>
      <c r="G117" s="1310"/>
      <c r="H117" s="1310"/>
      <c r="I117" s="1310"/>
      <c r="J117" s="1310"/>
    </row>
    <row r="118" spans="1:10" ht="24" customHeight="1">
      <c r="A118" s="1086" t="s">
        <v>2074</v>
      </c>
      <c r="B118" s="1085" t="s">
        <v>2073</v>
      </c>
      <c r="C118" s="1076" t="s">
        <v>1726</v>
      </c>
      <c r="D118" s="1076" t="s">
        <v>200</v>
      </c>
      <c r="E118" s="1087">
        <v>9368</v>
      </c>
      <c r="F118" s="1310"/>
      <c r="G118" s="1310"/>
      <c r="H118" s="1310"/>
      <c r="I118" s="1310"/>
      <c r="J118" s="1310"/>
    </row>
    <row r="119" spans="1:10" ht="24" customHeight="1">
      <c r="A119" s="1086" t="s">
        <v>2075</v>
      </c>
      <c r="B119" s="1085" t="s">
        <v>2073</v>
      </c>
      <c r="C119" s="1076" t="s">
        <v>1726</v>
      </c>
      <c r="D119" s="1076" t="s">
        <v>200</v>
      </c>
      <c r="E119" s="1087">
        <v>7806</v>
      </c>
      <c r="F119" s="1310"/>
      <c r="G119" s="1310"/>
      <c r="H119" s="1310"/>
      <c r="I119" s="1310"/>
      <c r="J119" s="1310"/>
    </row>
    <row r="120" spans="1:10" ht="24" customHeight="1">
      <c r="A120" s="1086" t="s">
        <v>2076</v>
      </c>
      <c r="B120" s="1085" t="s">
        <v>2073</v>
      </c>
      <c r="C120" s="1076" t="s">
        <v>1726</v>
      </c>
      <c r="D120" s="1076" t="s">
        <v>200</v>
      </c>
      <c r="E120" s="1087">
        <v>11300</v>
      </c>
      <c r="F120" s="1310"/>
      <c r="G120" s="1310"/>
      <c r="H120" s="1310"/>
      <c r="I120" s="1310"/>
      <c r="J120" s="1310"/>
    </row>
    <row r="121" spans="1:10" ht="24" customHeight="1">
      <c r="A121" s="1086" t="s">
        <v>2077</v>
      </c>
      <c r="B121" s="1085" t="s">
        <v>2073</v>
      </c>
      <c r="C121" s="1076" t="s">
        <v>1726</v>
      </c>
      <c r="D121" s="1076" t="s">
        <v>200</v>
      </c>
      <c r="E121" s="1087">
        <v>9577</v>
      </c>
      <c r="F121" s="1310"/>
      <c r="G121" s="1310"/>
      <c r="H121" s="1310"/>
      <c r="I121" s="1310"/>
      <c r="J121" s="1310"/>
    </row>
    <row r="122" spans="1:10" ht="24" customHeight="1">
      <c r="A122" s="1086" t="s">
        <v>2078</v>
      </c>
      <c r="B122" s="1085" t="s">
        <v>2073</v>
      </c>
      <c r="C122" s="1076" t="s">
        <v>1726</v>
      </c>
      <c r="D122" s="1076" t="s">
        <v>200</v>
      </c>
      <c r="E122" s="1087">
        <v>4788</v>
      </c>
      <c r="F122" s="1310"/>
      <c r="G122" s="1310"/>
      <c r="H122" s="1310"/>
      <c r="I122" s="1310"/>
      <c r="J122" s="1310"/>
    </row>
    <row r="123" spans="1:10" ht="24" customHeight="1">
      <c r="A123" s="1086" t="s">
        <v>2079</v>
      </c>
      <c r="B123" s="1085" t="s">
        <v>2080</v>
      </c>
      <c r="C123" s="1076" t="s">
        <v>1738</v>
      </c>
      <c r="D123" s="1076" t="s">
        <v>200</v>
      </c>
      <c r="E123" s="1076"/>
      <c r="F123" s="1081">
        <v>0.28000000000000003</v>
      </c>
      <c r="G123" s="1081">
        <v>0.21</v>
      </c>
      <c r="H123" s="1081">
        <v>1.06</v>
      </c>
      <c r="I123" s="1081">
        <v>1.05</v>
      </c>
      <c r="J123" s="1081">
        <v>1.03</v>
      </c>
    </row>
    <row r="124" spans="1:10" ht="24" customHeight="1">
      <c r="A124" s="1086" t="s">
        <v>2081</v>
      </c>
      <c r="B124" s="1085" t="s">
        <v>147</v>
      </c>
      <c r="C124" s="1076" t="s">
        <v>1738</v>
      </c>
      <c r="D124" s="1076" t="s">
        <v>200</v>
      </c>
      <c r="E124" s="1087"/>
      <c r="F124" s="1081"/>
      <c r="G124" s="1081"/>
      <c r="H124" s="1081"/>
      <c r="I124" s="1081"/>
      <c r="J124" s="1081"/>
    </row>
    <row r="125" spans="1:10" ht="24" customHeight="1">
      <c r="A125" s="1086" t="s">
        <v>2062</v>
      </c>
      <c r="B125" s="1085" t="s">
        <v>2082</v>
      </c>
      <c r="C125" s="1076" t="s">
        <v>1738</v>
      </c>
      <c r="D125" s="1076" t="s">
        <v>200</v>
      </c>
      <c r="E125" s="1076"/>
      <c r="F125" s="1081">
        <f>0.17+0.34</f>
        <v>0.51</v>
      </c>
      <c r="G125" s="1081">
        <f>0.17+0.35</f>
        <v>0.52</v>
      </c>
      <c r="H125" s="1081">
        <f t="shared" ref="H125:J125" si="5">0.17+0.35</f>
        <v>0.52</v>
      </c>
      <c r="I125" s="1081">
        <f t="shared" si="5"/>
        <v>0.52</v>
      </c>
      <c r="J125" s="1081">
        <f t="shared" si="5"/>
        <v>0.52</v>
      </c>
    </row>
    <row r="126" spans="1:10" ht="24" customHeight="1">
      <c r="A126" s="1086" t="s">
        <v>2062</v>
      </c>
      <c r="B126" s="1085" t="s">
        <v>2083</v>
      </c>
      <c r="C126" s="1076" t="s">
        <v>1738</v>
      </c>
      <c r="D126" s="1076" t="s">
        <v>200</v>
      </c>
      <c r="E126" s="1076"/>
      <c r="F126" s="1081">
        <v>11.27</v>
      </c>
      <c r="G126" s="1081">
        <v>10.97</v>
      </c>
      <c r="H126" s="1081">
        <v>11.82</v>
      </c>
      <c r="I126" s="1081">
        <v>8.43</v>
      </c>
      <c r="J126" s="1081">
        <v>4.55</v>
      </c>
    </row>
    <row r="127" spans="1:10" ht="24" customHeight="1">
      <c r="A127" s="1086" t="s">
        <v>2062</v>
      </c>
      <c r="B127" s="1085" t="s">
        <v>2084</v>
      </c>
      <c r="C127" s="1076" t="s">
        <v>1738</v>
      </c>
      <c r="D127" s="1076" t="s">
        <v>200</v>
      </c>
      <c r="E127" s="1076"/>
      <c r="F127" s="1081"/>
      <c r="G127" s="1081"/>
      <c r="H127" s="1081"/>
      <c r="I127" s="1081"/>
      <c r="J127" s="1081"/>
    </row>
    <row r="128" spans="1:10" ht="24" customHeight="1">
      <c r="A128" s="1086" t="s">
        <v>2085</v>
      </c>
      <c r="B128" s="1085" t="s">
        <v>2086</v>
      </c>
      <c r="C128" s="1076" t="s">
        <v>1726</v>
      </c>
      <c r="D128" s="1076" t="s">
        <v>200</v>
      </c>
      <c r="E128" s="1076"/>
      <c r="F128" s="1081"/>
      <c r="G128" s="1081"/>
      <c r="H128" s="1081"/>
      <c r="I128" s="1081"/>
      <c r="J128" s="1081"/>
    </row>
    <row r="129" spans="1:11" ht="24" customHeight="1">
      <c r="A129" s="1086" t="s">
        <v>2087</v>
      </c>
      <c r="B129" s="1085" t="s">
        <v>2088</v>
      </c>
      <c r="C129" s="1076"/>
      <c r="D129" s="1076" t="s">
        <v>200</v>
      </c>
      <c r="E129" s="1076"/>
      <c r="F129" s="1081"/>
      <c r="G129" s="1081"/>
      <c r="H129" s="1081"/>
      <c r="I129" s="1081"/>
      <c r="J129" s="1081"/>
    </row>
    <row r="130" spans="1:11" ht="24" customHeight="1">
      <c r="A130" s="1302" t="s">
        <v>2089</v>
      </c>
      <c r="B130" s="1085"/>
      <c r="C130" s="1076"/>
      <c r="D130" s="1076" t="s">
        <v>200</v>
      </c>
      <c r="E130" s="1076"/>
      <c r="F130" s="1081"/>
      <c r="G130" s="1081"/>
      <c r="H130" s="1081"/>
      <c r="I130" s="1081"/>
      <c r="J130" s="1081"/>
    </row>
    <row r="131" spans="1:11" ht="24" customHeight="1">
      <c r="A131" s="1086" t="s">
        <v>2062</v>
      </c>
      <c r="B131" s="1085" t="s">
        <v>2090</v>
      </c>
      <c r="C131" s="1076" t="s">
        <v>1738</v>
      </c>
      <c r="D131" s="1076" t="s">
        <v>200</v>
      </c>
      <c r="E131" s="1076"/>
      <c r="F131" s="1081"/>
      <c r="G131" s="1081"/>
      <c r="H131" s="1081"/>
      <c r="I131" s="1081"/>
      <c r="J131" s="1081"/>
    </row>
    <row r="132" spans="1:11" ht="24" customHeight="1">
      <c r="A132" s="1086" t="s">
        <v>2062</v>
      </c>
      <c r="B132" s="1085" t="s">
        <v>2091</v>
      </c>
      <c r="C132" s="1076" t="s">
        <v>1738</v>
      </c>
      <c r="D132" s="1076" t="s">
        <v>200</v>
      </c>
      <c r="E132" s="1076"/>
      <c r="F132" s="1081"/>
      <c r="G132" s="1081"/>
      <c r="H132" s="1081"/>
      <c r="I132" s="1081"/>
      <c r="J132" s="1081"/>
    </row>
    <row r="133" spans="1:11" ht="24" customHeight="1">
      <c r="A133" s="1086" t="s">
        <v>2062</v>
      </c>
      <c r="B133" s="1085" t="s">
        <v>2092</v>
      </c>
      <c r="C133" s="1076" t="s">
        <v>1738</v>
      </c>
      <c r="D133" s="1076" t="s">
        <v>200</v>
      </c>
      <c r="E133" s="1076"/>
      <c r="F133" s="1081"/>
      <c r="G133" s="1081"/>
      <c r="H133" s="1081"/>
      <c r="I133" s="1081"/>
      <c r="J133" s="1081"/>
    </row>
    <row r="134" spans="1:11" ht="24" customHeight="1">
      <c r="A134" s="1086" t="s">
        <v>2093</v>
      </c>
      <c r="B134" s="1085" t="s">
        <v>149</v>
      </c>
      <c r="C134" s="1076"/>
      <c r="D134" s="1076" t="s">
        <v>200</v>
      </c>
      <c r="E134" s="1076"/>
      <c r="F134" s="1081">
        <v>639</v>
      </c>
      <c r="G134" s="1081">
        <v>639</v>
      </c>
      <c r="H134" s="1081">
        <v>639</v>
      </c>
      <c r="I134" s="1081">
        <v>639</v>
      </c>
      <c r="J134" s="1081">
        <v>639</v>
      </c>
    </row>
    <row r="135" spans="1:11" ht="24" customHeight="1">
      <c r="A135" s="1086" t="s">
        <v>2094</v>
      </c>
      <c r="B135" s="1085" t="s">
        <v>1724</v>
      </c>
      <c r="C135" s="1076" t="s">
        <v>1726</v>
      </c>
      <c r="D135" s="1076" t="s">
        <v>200</v>
      </c>
      <c r="E135" s="1076"/>
      <c r="F135" s="1081">
        <v>2352</v>
      </c>
      <c r="G135" s="1081">
        <v>2352</v>
      </c>
      <c r="H135" s="1081">
        <v>2352</v>
      </c>
      <c r="I135" s="1081">
        <v>2352</v>
      </c>
      <c r="J135" s="1081">
        <v>2352</v>
      </c>
    </row>
    <row r="136" spans="1:11" ht="24" customHeight="1">
      <c r="A136" s="1086" t="s">
        <v>1720</v>
      </c>
      <c r="B136" s="1085" t="s">
        <v>1721</v>
      </c>
      <c r="C136" s="1076"/>
      <c r="D136" s="1076" t="s">
        <v>200</v>
      </c>
      <c r="E136" s="1076"/>
      <c r="F136" s="1081">
        <v>100</v>
      </c>
      <c r="G136" s="1081">
        <v>100</v>
      </c>
      <c r="H136" s="1081">
        <v>100</v>
      </c>
      <c r="I136" s="1081">
        <v>100</v>
      </c>
      <c r="J136" s="1081">
        <v>100</v>
      </c>
      <c r="K136" s="1079" t="s">
        <v>2095</v>
      </c>
    </row>
    <row r="137" spans="1:11" ht="24" customHeight="1">
      <c r="A137" s="1086" t="s">
        <v>2096</v>
      </c>
      <c r="B137" s="1085" t="s">
        <v>2097</v>
      </c>
      <c r="C137" s="1088" t="s">
        <v>2098</v>
      </c>
      <c r="D137" s="1076" t="s">
        <v>200</v>
      </c>
      <c r="E137" s="1076"/>
      <c r="F137" s="1081">
        <v>1601</v>
      </c>
      <c r="G137" s="1081">
        <v>1601</v>
      </c>
      <c r="H137" s="1081">
        <v>1601</v>
      </c>
      <c r="I137" s="1081">
        <v>1601</v>
      </c>
      <c r="J137" s="1081">
        <v>1601</v>
      </c>
    </row>
    <row r="138" spans="1:11" ht="24" customHeight="1">
      <c r="A138" s="1086" t="s">
        <v>2099</v>
      </c>
      <c r="B138" s="1085" t="s">
        <v>2100</v>
      </c>
      <c r="C138" s="1076" t="s">
        <v>2101</v>
      </c>
      <c r="D138" s="1076" t="s">
        <v>200</v>
      </c>
      <c r="E138" s="1076"/>
      <c r="F138" s="1081">
        <v>355280</v>
      </c>
      <c r="G138" s="1081">
        <v>355280</v>
      </c>
      <c r="H138" s="1081">
        <v>355280</v>
      </c>
      <c r="I138" s="1081">
        <v>355280</v>
      </c>
      <c r="J138" s="1081">
        <v>355280</v>
      </c>
    </row>
    <row r="139" spans="1:11" ht="24" customHeight="1">
      <c r="A139" s="1086" t="s">
        <v>1732</v>
      </c>
      <c r="B139" s="1085" t="s">
        <v>1733</v>
      </c>
      <c r="C139" s="1076"/>
      <c r="D139" s="1076" t="s">
        <v>200</v>
      </c>
      <c r="E139" s="1076"/>
      <c r="F139" s="1081">
        <v>1.7</v>
      </c>
      <c r="G139" s="1081">
        <v>1.7</v>
      </c>
      <c r="H139" s="1081">
        <v>1.7</v>
      </c>
      <c r="I139" s="1081">
        <v>1.7</v>
      </c>
      <c r="J139" s="1081">
        <v>1.7</v>
      </c>
      <c r="K139" s="1079" t="s">
        <v>2095</v>
      </c>
    </row>
    <row r="140" spans="1:11" ht="24" customHeight="1">
      <c r="A140" s="1086" t="s">
        <v>1730</v>
      </c>
      <c r="B140" s="1085" t="s">
        <v>1731</v>
      </c>
      <c r="C140" s="1076"/>
      <c r="D140" s="1076" t="s">
        <v>200</v>
      </c>
      <c r="E140" s="1076"/>
      <c r="F140" s="1081">
        <v>3222</v>
      </c>
      <c r="G140" s="1081">
        <v>3225</v>
      </c>
      <c r="H140" s="1081">
        <v>3227</v>
      </c>
      <c r="I140" s="1081">
        <v>3230</v>
      </c>
      <c r="J140" s="1081">
        <v>3233</v>
      </c>
      <c r="K140" s="1079" t="s">
        <v>2095</v>
      </c>
    </row>
    <row r="141" spans="1:11" ht="24" customHeight="1">
      <c r="A141" s="1086" t="s">
        <v>1736</v>
      </c>
      <c r="B141" s="1085" t="s">
        <v>1737</v>
      </c>
      <c r="C141" s="1076" t="s">
        <v>1726</v>
      </c>
      <c r="D141" s="1076" t="s">
        <v>200</v>
      </c>
      <c r="E141" s="1076"/>
      <c r="F141" s="1081">
        <v>616731</v>
      </c>
      <c r="G141" s="1081">
        <v>616731</v>
      </c>
      <c r="H141" s="1081">
        <v>616731</v>
      </c>
      <c r="I141" s="1081">
        <v>616731</v>
      </c>
      <c r="J141" s="1081">
        <v>616731</v>
      </c>
      <c r="K141" s="1079" t="s">
        <v>2095</v>
      </c>
    </row>
    <row r="142" spans="1:11" ht="24" customHeight="1">
      <c r="A142" s="1086" t="s">
        <v>1734</v>
      </c>
      <c r="B142" s="1085" t="s">
        <v>1735</v>
      </c>
      <c r="C142" s="1076" t="s">
        <v>1726</v>
      </c>
      <c r="D142" s="1076" t="s">
        <v>200</v>
      </c>
      <c r="E142" s="1076"/>
      <c r="F142" s="1081">
        <v>1426</v>
      </c>
      <c r="G142" s="1081">
        <v>1426</v>
      </c>
      <c r="H142" s="1081">
        <v>1426</v>
      </c>
      <c r="I142" s="1081">
        <v>1426</v>
      </c>
      <c r="J142" s="1081">
        <v>1426</v>
      </c>
      <c r="K142" s="1079" t="s">
        <v>2095</v>
      </c>
    </row>
    <row r="143" spans="1:11" ht="24" customHeight="1">
      <c r="A143" s="1086" t="s">
        <v>1741</v>
      </c>
      <c r="B143" s="1085" t="s">
        <v>1742</v>
      </c>
      <c r="C143" s="1076"/>
      <c r="D143" s="1076" t="s">
        <v>200</v>
      </c>
      <c r="E143" s="1076"/>
      <c r="F143" s="1081">
        <v>0</v>
      </c>
      <c r="G143" s="1081">
        <v>0</v>
      </c>
      <c r="H143" s="1081">
        <v>0</v>
      </c>
      <c r="I143" s="1081">
        <v>0</v>
      </c>
      <c r="J143" s="1081">
        <v>0</v>
      </c>
      <c r="K143" s="1079" t="s">
        <v>2095</v>
      </c>
    </row>
    <row r="144" spans="1:11" ht="24" customHeight="1">
      <c r="A144" s="1086" t="s">
        <v>1745</v>
      </c>
      <c r="B144" s="1085" t="s">
        <v>1746</v>
      </c>
      <c r="C144" s="1076"/>
      <c r="D144" s="1076" t="s">
        <v>200</v>
      </c>
      <c r="E144" s="1076"/>
      <c r="F144" s="1081">
        <v>0.7</v>
      </c>
      <c r="G144" s="1081">
        <v>1.3</v>
      </c>
      <c r="H144" s="1081">
        <v>2</v>
      </c>
      <c r="I144" s="1081">
        <v>2.2000000000000002</v>
      </c>
      <c r="J144" s="1081">
        <v>2.2999999999999998</v>
      </c>
      <c r="K144" s="1079" t="s">
        <v>2095</v>
      </c>
    </row>
    <row r="145" spans="1:11" ht="24" customHeight="1">
      <c r="A145" s="1086" t="s">
        <v>1747</v>
      </c>
      <c r="B145" s="1085" t="s">
        <v>1748</v>
      </c>
      <c r="C145" s="1076"/>
      <c r="D145" s="1076" t="s">
        <v>200</v>
      </c>
      <c r="E145" s="1076"/>
      <c r="F145" s="1081">
        <v>0.4</v>
      </c>
      <c r="G145" s="1081">
        <v>0.8</v>
      </c>
      <c r="H145" s="1081">
        <v>1.3</v>
      </c>
      <c r="I145" s="1081">
        <v>1.4</v>
      </c>
      <c r="J145" s="1081">
        <v>1.4</v>
      </c>
      <c r="K145" s="1079" t="s">
        <v>2095</v>
      </c>
    </row>
    <row r="146" spans="1:11" ht="24" customHeight="1">
      <c r="A146" s="1086" t="s">
        <v>1749</v>
      </c>
      <c r="B146" s="1085" t="s">
        <v>1750</v>
      </c>
      <c r="C146" s="1076" t="s">
        <v>1751</v>
      </c>
      <c r="D146" s="1076" t="s">
        <v>200</v>
      </c>
      <c r="E146" s="1076"/>
      <c r="F146" s="1087">
        <v>141293</v>
      </c>
      <c r="G146" s="1087">
        <v>141293</v>
      </c>
      <c r="H146" s="1087">
        <v>141293</v>
      </c>
      <c r="I146" s="1087">
        <v>141293</v>
      </c>
      <c r="J146" s="1087">
        <v>141293</v>
      </c>
    </row>
    <row r="147" spans="1:11" ht="24" customHeight="1">
      <c r="A147" s="1086" t="s">
        <v>1752</v>
      </c>
      <c r="B147" s="1085" t="s">
        <v>1750</v>
      </c>
      <c r="C147" s="1076" t="s">
        <v>1751</v>
      </c>
      <c r="D147" s="1076" t="s">
        <v>200</v>
      </c>
      <c r="E147" s="1076"/>
      <c r="F147" s="1087">
        <v>293615</v>
      </c>
      <c r="G147" s="1087">
        <v>293615</v>
      </c>
      <c r="H147" s="1087">
        <v>293615</v>
      </c>
      <c r="I147" s="1087">
        <v>293615</v>
      </c>
      <c r="J147" s="1087">
        <v>293615</v>
      </c>
    </row>
    <row r="148" spans="1:11" ht="24" customHeight="1">
      <c r="A148" s="1086" t="s">
        <v>1753</v>
      </c>
      <c r="B148" s="1085" t="s">
        <v>1750</v>
      </c>
      <c r="C148" s="1076" t="s">
        <v>1751</v>
      </c>
      <c r="D148" s="1076" t="s">
        <v>200</v>
      </c>
      <c r="E148" s="1076"/>
      <c r="F148" s="1087">
        <v>502377</v>
      </c>
      <c r="G148" s="1087">
        <v>502377</v>
      </c>
      <c r="H148" s="1087">
        <v>502377</v>
      </c>
      <c r="I148" s="1087">
        <v>502377</v>
      </c>
      <c r="J148" s="1087">
        <v>502377</v>
      </c>
    </row>
    <row r="149" spans="1:11" ht="24" customHeight="1">
      <c r="A149" s="593" t="s">
        <v>2102</v>
      </c>
      <c r="B149" s="1085" t="s">
        <v>2103</v>
      </c>
      <c r="C149" s="1076" t="s">
        <v>2104</v>
      </c>
      <c r="D149" s="1076" t="s">
        <v>200</v>
      </c>
      <c r="E149" s="1076"/>
      <c r="F149" s="1089">
        <v>8.69</v>
      </c>
      <c r="G149" s="1089">
        <v>8.69</v>
      </c>
      <c r="H149" s="1089">
        <v>8.69</v>
      </c>
      <c r="I149" s="1089">
        <v>8.69</v>
      </c>
      <c r="J149" s="1089">
        <v>8.69</v>
      </c>
    </row>
    <row r="150" spans="1:11" ht="24" customHeight="1">
      <c r="A150" s="593" t="s">
        <v>2105</v>
      </c>
      <c r="B150" s="1085" t="s">
        <v>2106</v>
      </c>
      <c r="C150" s="1076" t="s">
        <v>2104</v>
      </c>
      <c r="D150" s="1076" t="s">
        <v>200</v>
      </c>
      <c r="E150" s="1076"/>
      <c r="F150" s="1089">
        <v>9.1300000000000008</v>
      </c>
      <c r="G150" s="1089">
        <v>9.1300000000000008</v>
      </c>
      <c r="H150" s="1089">
        <v>9.1300000000000008</v>
      </c>
      <c r="I150" s="1089">
        <v>9.1300000000000008</v>
      </c>
      <c r="J150" s="1089">
        <v>9.1300000000000008</v>
      </c>
    </row>
    <row r="151" spans="1:11" ht="24" customHeight="1">
      <c r="A151" s="593" t="s">
        <v>2107</v>
      </c>
      <c r="B151" s="1085" t="s">
        <v>2108</v>
      </c>
      <c r="C151" s="1076" t="s">
        <v>2104</v>
      </c>
      <c r="D151" s="1076" t="s">
        <v>200</v>
      </c>
      <c r="E151" s="1076"/>
      <c r="F151" s="1089">
        <v>8.34</v>
      </c>
      <c r="G151" s="1089">
        <v>8.34</v>
      </c>
      <c r="H151" s="1089">
        <v>8.34</v>
      </c>
      <c r="I151" s="1089">
        <v>8.34</v>
      </c>
      <c r="J151" s="1089">
        <v>8.34</v>
      </c>
    </row>
    <row r="152" spans="1:11" ht="24" customHeight="1">
      <c r="A152" s="593" t="s">
        <v>2109</v>
      </c>
      <c r="B152" s="1085" t="s">
        <v>2110</v>
      </c>
      <c r="C152" s="1076" t="s">
        <v>2104</v>
      </c>
      <c r="D152" s="1076" t="s">
        <v>200</v>
      </c>
      <c r="E152" s="1076"/>
      <c r="F152" s="1089">
        <v>7.9</v>
      </c>
      <c r="G152" s="1089">
        <v>7.9</v>
      </c>
      <c r="H152" s="1089">
        <v>7.9</v>
      </c>
      <c r="I152" s="1089">
        <v>7.9</v>
      </c>
      <c r="J152" s="1089">
        <v>7.9</v>
      </c>
    </row>
    <row r="153" spans="1:11" ht="24" customHeight="1">
      <c r="A153" s="572" t="s">
        <v>2102</v>
      </c>
      <c r="B153" s="1085" t="s">
        <v>2111</v>
      </c>
      <c r="C153" s="1076" t="s">
        <v>2104</v>
      </c>
      <c r="D153" s="1076" t="s">
        <v>200</v>
      </c>
      <c r="E153" s="1076"/>
      <c r="F153" s="1089">
        <v>9.43</v>
      </c>
      <c r="G153" s="1089">
        <v>9.43</v>
      </c>
      <c r="H153" s="1089">
        <v>9.43</v>
      </c>
      <c r="I153" s="1089">
        <v>9.43</v>
      </c>
      <c r="J153" s="1089">
        <v>9.43</v>
      </c>
    </row>
    <row r="154" spans="1:11" ht="24" customHeight="1">
      <c r="A154" s="572" t="s">
        <v>2105</v>
      </c>
      <c r="B154" s="1085" t="s">
        <v>2112</v>
      </c>
      <c r="C154" s="1076" t="s">
        <v>2104</v>
      </c>
      <c r="D154" s="1076" t="s">
        <v>200</v>
      </c>
      <c r="E154" s="1076"/>
      <c r="F154" s="1089">
        <v>9.58</v>
      </c>
      <c r="G154" s="1089">
        <v>9.58</v>
      </c>
      <c r="H154" s="1089">
        <v>9.58</v>
      </c>
      <c r="I154" s="1089">
        <v>9.58</v>
      </c>
      <c r="J154" s="1089">
        <v>9.58</v>
      </c>
    </row>
    <row r="155" spans="1:11" ht="24" customHeight="1">
      <c r="A155" s="572" t="s">
        <v>2107</v>
      </c>
      <c r="B155" s="1085" t="s">
        <v>2113</v>
      </c>
      <c r="C155" s="1076" t="s">
        <v>2104</v>
      </c>
      <c r="D155" s="1076" t="s">
        <v>200</v>
      </c>
      <c r="E155" s="1076"/>
      <c r="F155" s="1089">
        <v>9</v>
      </c>
      <c r="G155" s="1089">
        <v>9</v>
      </c>
      <c r="H155" s="1089">
        <v>9</v>
      </c>
      <c r="I155" s="1089">
        <v>9</v>
      </c>
      <c r="J155" s="1089">
        <v>9</v>
      </c>
    </row>
    <row r="156" spans="1:11" ht="24" customHeight="1">
      <c r="A156" s="572" t="s">
        <v>2109</v>
      </c>
      <c r="B156" s="1085" t="s">
        <v>2114</v>
      </c>
      <c r="C156" s="1076" t="s">
        <v>2104</v>
      </c>
      <c r="D156" s="1076" t="s">
        <v>200</v>
      </c>
      <c r="E156" s="1076"/>
      <c r="F156" s="1089">
        <v>8.85</v>
      </c>
      <c r="G156" s="1089">
        <v>8.85</v>
      </c>
      <c r="H156" s="1089">
        <v>8.85</v>
      </c>
      <c r="I156" s="1089">
        <v>8.85</v>
      </c>
      <c r="J156" s="1089">
        <v>8.85</v>
      </c>
    </row>
    <row r="157" spans="1:11" ht="24" customHeight="1">
      <c r="A157" s="572" t="s">
        <v>2102</v>
      </c>
      <c r="B157" s="1085" t="s">
        <v>2115</v>
      </c>
      <c r="C157" s="1076" t="s">
        <v>2104</v>
      </c>
      <c r="D157" s="1076" t="s">
        <v>200</v>
      </c>
      <c r="E157" s="1076"/>
      <c r="F157" s="1089">
        <v>8.65</v>
      </c>
      <c r="G157" s="1089">
        <v>8.65</v>
      </c>
      <c r="H157" s="1089">
        <v>8.65</v>
      </c>
      <c r="I157" s="1089">
        <v>8.65</v>
      </c>
      <c r="J157" s="1089">
        <v>8.65</v>
      </c>
    </row>
    <row r="158" spans="1:11" ht="24" customHeight="1">
      <c r="A158" s="572" t="s">
        <v>2105</v>
      </c>
      <c r="B158" s="1085" t="s">
        <v>2116</v>
      </c>
      <c r="C158" s="1076" t="s">
        <v>2104</v>
      </c>
      <c r="D158" s="1076" t="s">
        <v>200</v>
      </c>
      <c r="E158" s="1076"/>
      <c r="F158" s="1089">
        <v>9.33</v>
      </c>
      <c r="G158" s="1089">
        <v>9.33</v>
      </c>
      <c r="H158" s="1089">
        <v>9.33</v>
      </c>
      <c r="I158" s="1089">
        <v>9.33</v>
      </c>
      <c r="J158" s="1089">
        <v>9.33</v>
      </c>
    </row>
    <row r="159" spans="1:11" ht="24" customHeight="1">
      <c r="A159" s="572" t="s">
        <v>2107</v>
      </c>
      <c r="B159" s="1085" t="s">
        <v>2117</v>
      </c>
      <c r="C159" s="1076" t="s">
        <v>2104</v>
      </c>
      <c r="D159" s="1076" t="s">
        <v>200</v>
      </c>
      <c r="E159" s="1076"/>
      <c r="F159" s="1089">
        <v>8.11</v>
      </c>
      <c r="G159" s="1089">
        <v>8.11</v>
      </c>
      <c r="H159" s="1089">
        <v>8.11</v>
      </c>
      <c r="I159" s="1089">
        <v>8.11</v>
      </c>
      <c r="J159" s="1089">
        <v>8.11</v>
      </c>
    </row>
    <row r="160" spans="1:11" ht="24" customHeight="1">
      <c r="A160" s="572" t="s">
        <v>2109</v>
      </c>
      <c r="B160" s="1085" t="s">
        <v>2118</v>
      </c>
      <c r="C160" s="1076" t="s">
        <v>2104</v>
      </c>
      <c r="D160" s="1076" t="s">
        <v>200</v>
      </c>
      <c r="E160" s="1076"/>
      <c r="F160" s="1089">
        <v>7.43</v>
      </c>
      <c r="G160" s="1089">
        <v>7.43</v>
      </c>
      <c r="H160" s="1089">
        <v>7.43</v>
      </c>
      <c r="I160" s="1089">
        <v>7.43</v>
      </c>
      <c r="J160" s="1089">
        <v>7.43</v>
      </c>
    </row>
    <row r="161" spans="1:10" ht="24" customHeight="1">
      <c r="A161" s="572" t="s">
        <v>2109</v>
      </c>
      <c r="B161" s="1085" t="s">
        <v>2119</v>
      </c>
      <c r="C161" s="1076" t="s">
        <v>2104</v>
      </c>
      <c r="D161" s="1076" t="s">
        <v>200</v>
      </c>
      <c r="E161" s="1076"/>
      <c r="F161" s="1089">
        <v>10</v>
      </c>
      <c r="G161" s="1089">
        <v>10</v>
      </c>
      <c r="H161" s="1089">
        <v>10</v>
      </c>
      <c r="I161" s="1089">
        <v>10</v>
      </c>
      <c r="J161" s="1089">
        <v>10</v>
      </c>
    </row>
    <row r="162" spans="1:10" ht="24" customHeight="1">
      <c r="A162" s="572" t="s">
        <v>2120</v>
      </c>
      <c r="B162" s="1085" t="s">
        <v>2121</v>
      </c>
      <c r="C162" s="1076" t="s">
        <v>2104</v>
      </c>
      <c r="D162" s="1076" t="s">
        <v>200</v>
      </c>
      <c r="E162" s="1076"/>
      <c r="F162" s="1089">
        <v>5</v>
      </c>
      <c r="G162" s="1089">
        <v>5</v>
      </c>
      <c r="H162" s="1089">
        <v>5</v>
      </c>
      <c r="I162" s="1089">
        <v>5</v>
      </c>
      <c r="J162" s="1089">
        <v>5</v>
      </c>
    </row>
    <row r="163" spans="1:10" ht="24" customHeight="1">
      <c r="A163" s="572" t="s">
        <v>2122</v>
      </c>
      <c r="B163" s="1085" t="s">
        <v>2123</v>
      </c>
      <c r="C163" s="1076" t="s">
        <v>2124</v>
      </c>
      <c r="D163" s="1076" t="s">
        <v>200</v>
      </c>
      <c r="E163" s="1076"/>
      <c r="F163" s="1081">
        <f>601*60</f>
        <v>36060</v>
      </c>
      <c r="G163" s="1081">
        <f t="shared" ref="G163:J163" si="6">601*60</f>
        <v>36060</v>
      </c>
      <c r="H163" s="1081">
        <f t="shared" si="6"/>
        <v>36060</v>
      </c>
      <c r="I163" s="1081">
        <f t="shared" si="6"/>
        <v>36060</v>
      </c>
      <c r="J163" s="1081">
        <f t="shared" si="6"/>
        <v>36060</v>
      </c>
    </row>
    <row r="164" spans="1:10" ht="24" customHeight="1">
      <c r="A164" s="572" t="s">
        <v>2125</v>
      </c>
      <c r="B164" s="1085" t="s">
        <v>2126</v>
      </c>
      <c r="C164" s="1076" t="s">
        <v>2124</v>
      </c>
      <c r="D164" s="1076" t="s">
        <v>200</v>
      </c>
      <c r="E164" s="1076"/>
      <c r="F164" s="1081">
        <f>14*60</f>
        <v>840</v>
      </c>
      <c r="G164" s="1081">
        <f t="shared" ref="G164:J164" si="7">14*60</f>
        <v>840</v>
      </c>
      <c r="H164" s="1081">
        <f t="shared" si="7"/>
        <v>840</v>
      </c>
      <c r="I164" s="1081">
        <f t="shared" si="7"/>
        <v>840</v>
      </c>
      <c r="J164" s="1081">
        <f t="shared" si="7"/>
        <v>840</v>
      </c>
    </row>
    <row r="165" spans="1:10" ht="24" customHeight="1">
      <c r="A165" s="572" t="s">
        <v>2127</v>
      </c>
      <c r="B165" s="1085" t="s">
        <v>2128</v>
      </c>
      <c r="C165" s="1076" t="s">
        <v>2124</v>
      </c>
      <c r="D165" s="1076" t="s">
        <v>200</v>
      </c>
      <c r="E165" s="1076"/>
      <c r="F165" s="1081">
        <f>801*60</f>
        <v>48060</v>
      </c>
      <c r="G165" s="1081">
        <f t="shared" ref="G165:J165" si="8">801*60</f>
        <v>48060</v>
      </c>
      <c r="H165" s="1081">
        <f t="shared" si="8"/>
        <v>48060</v>
      </c>
      <c r="I165" s="1081">
        <f t="shared" si="8"/>
        <v>48060</v>
      </c>
      <c r="J165" s="1081">
        <f t="shared" si="8"/>
        <v>48060</v>
      </c>
    </row>
    <row r="166" spans="1:10" ht="24" customHeight="1">
      <c r="A166" s="572" t="s">
        <v>2129</v>
      </c>
      <c r="B166" s="1085" t="s">
        <v>2130</v>
      </c>
      <c r="C166" s="1076" t="s">
        <v>2124</v>
      </c>
      <c r="D166" s="1076" t="s">
        <v>200</v>
      </c>
      <c r="E166" s="1076"/>
      <c r="F166" s="1081">
        <f>19*60</f>
        <v>1140</v>
      </c>
      <c r="G166" s="1081">
        <f t="shared" ref="G166:J166" si="9">19*60</f>
        <v>1140</v>
      </c>
      <c r="H166" s="1081">
        <f t="shared" si="9"/>
        <v>1140</v>
      </c>
      <c r="I166" s="1081">
        <f t="shared" si="9"/>
        <v>1140</v>
      </c>
      <c r="J166" s="1081">
        <f t="shared" si="9"/>
        <v>1140</v>
      </c>
    </row>
    <row r="167" spans="1:10" ht="24" customHeight="1">
      <c r="A167" s="572" t="s">
        <v>2131</v>
      </c>
      <c r="B167" s="1085" t="s">
        <v>2132</v>
      </c>
      <c r="C167" s="1076" t="s">
        <v>2124</v>
      </c>
      <c r="D167" s="1076" t="s">
        <v>200</v>
      </c>
      <c r="E167" s="1076"/>
      <c r="F167" s="1081"/>
      <c r="G167" s="1081"/>
      <c r="H167" s="1081"/>
      <c r="I167" s="1081"/>
      <c r="J167" s="1081"/>
    </row>
    <row r="168" spans="1:10" ht="24" customHeight="1">
      <c r="A168" s="572" t="s">
        <v>2133</v>
      </c>
      <c r="B168" s="1085" t="s">
        <v>2134</v>
      </c>
      <c r="C168" s="1076" t="s">
        <v>2124</v>
      </c>
      <c r="D168" s="1076" t="s">
        <v>200</v>
      </c>
      <c r="E168" s="1076"/>
      <c r="F168" s="1081"/>
      <c r="G168" s="1081"/>
      <c r="H168" s="1081"/>
      <c r="I168" s="1081"/>
      <c r="J168" s="1081"/>
    </row>
    <row r="169" spans="1:10" ht="24" customHeight="1">
      <c r="A169" s="572" t="s">
        <v>2135</v>
      </c>
      <c r="B169" s="1085" t="s">
        <v>2136</v>
      </c>
      <c r="C169" s="1076"/>
      <c r="D169" s="1076" t="s">
        <v>200</v>
      </c>
      <c r="E169" s="1076"/>
      <c r="F169" s="1081">
        <v>395</v>
      </c>
      <c r="G169" s="1081">
        <v>395</v>
      </c>
      <c r="H169" s="1081">
        <v>395</v>
      </c>
      <c r="I169" s="1081">
        <v>395</v>
      </c>
      <c r="J169" s="1081">
        <v>395</v>
      </c>
    </row>
    <row r="170" spans="1:10" ht="24" customHeight="1">
      <c r="A170" s="572" t="s">
        <v>2137</v>
      </c>
      <c r="B170" s="1085" t="s">
        <v>2138</v>
      </c>
      <c r="C170" s="1076" t="s">
        <v>1946</v>
      </c>
      <c r="D170" s="1076" t="s">
        <v>200</v>
      </c>
      <c r="E170" s="1076"/>
      <c r="F170" s="1081">
        <v>0.5</v>
      </c>
      <c r="G170" s="1081">
        <v>0.5</v>
      </c>
      <c r="H170" s="1081">
        <v>0.5</v>
      </c>
      <c r="I170" s="1081">
        <v>0.5</v>
      </c>
      <c r="J170" s="1081">
        <v>0.5</v>
      </c>
    </row>
    <row r="171" spans="1:10" ht="24" customHeight="1">
      <c r="A171" s="572" t="s">
        <v>2139</v>
      </c>
      <c r="B171" s="1085" t="s">
        <v>2140</v>
      </c>
      <c r="C171" s="236"/>
      <c r="D171" s="1076" t="s">
        <v>200</v>
      </c>
      <c r="E171" s="1076"/>
      <c r="F171" s="1081">
        <v>341.2</v>
      </c>
      <c r="G171" s="1081">
        <v>341.2</v>
      </c>
      <c r="H171" s="1081">
        <v>341.2</v>
      </c>
      <c r="I171" s="1081">
        <v>341.2</v>
      </c>
      <c r="J171" s="1081">
        <v>341.2</v>
      </c>
    </row>
    <row r="172" spans="1:10" ht="24" customHeight="1">
      <c r="A172" s="489" t="s">
        <v>2141</v>
      </c>
      <c r="B172" s="1085" t="s">
        <v>2142</v>
      </c>
      <c r="C172" s="1076" t="s">
        <v>186</v>
      </c>
      <c r="D172" s="1076" t="s">
        <v>200</v>
      </c>
      <c r="E172" s="1076"/>
      <c r="F172" s="1090">
        <v>0.30499999999999999</v>
      </c>
      <c r="G172" s="1090">
        <v>0.30499999999999999</v>
      </c>
      <c r="H172" s="1090">
        <v>0.30499999999999999</v>
      </c>
      <c r="I172" s="1090">
        <v>0.30499999999999999</v>
      </c>
      <c r="J172" s="1090">
        <v>0.30499999999999999</v>
      </c>
    </row>
    <row r="173" spans="1:10" ht="24" customHeight="1">
      <c r="A173" s="572" t="s">
        <v>2143</v>
      </c>
      <c r="B173" s="1085" t="s">
        <v>2144</v>
      </c>
      <c r="C173" s="1076" t="s">
        <v>1738</v>
      </c>
      <c r="D173" s="1076" t="s">
        <v>200</v>
      </c>
      <c r="E173" s="1089">
        <v>6.5</v>
      </c>
      <c r="F173" s="1081"/>
      <c r="G173" s="1081"/>
      <c r="H173" s="1081"/>
      <c r="I173" s="1081"/>
      <c r="J173" s="1081"/>
    </row>
    <row r="174" spans="1:10" ht="24" customHeight="1">
      <c r="A174" s="572" t="s">
        <v>2145</v>
      </c>
      <c r="B174" s="1085" t="s">
        <v>2146</v>
      </c>
      <c r="C174" s="1076" t="s">
        <v>1738</v>
      </c>
      <c r="D174" s="1076" t="s">
        <v>200</v>
      </c>
      <c r="E174" s="1076"/>
      <c r="F174" s="1081">
        <v>13.14</v>
      </c>
      <c r="G174" s="1081">
        <v>13.14</v>
      </c>
      <c r="H174" s="1081">
        <v>13.14</v>
      </c>
      <c r="I174" s="1081">
        <v>13.14</v>
      </c>
      <c r="J174" s="1081">
        <v>13.14</v>
      </c>
    </row>
    <row r="175" spans="1:10" ht="24" customHeight="1">
      <c r="A175" s="572" t="s">
        <v>2147</v>
      </c>
      <c r="B175" s="1085" t="s">
        <v>2148</v>
      </c>
      <c r="C175" s="1076" t="s">
        <v>1738</v>
      </c>
      <c r="D175" s="1076" t="s">
        <v>200</v>
      </c>
      <c r="E175" s="1076"/>
      <c r="F175" s="1081">
        <v>4.38</v>
      </c>
      <c r="G175" s="1081">
        <v>4.38</v>
      </c>
      <c r="H175" s="1081">
        <v>4.38</v>
      </c>
      <c r="I175" s="1081">
        <v>4.38</v>
      </c>
      <c r="J175" s="1081">
        <v>4.38</v>
      </c>
    </row>
    <row r="176" spans="1:10" ht="24" customHeight="1">
      <c r="A176" s="1075" t="s">
        <v>2026</v>
      </c>
      <c r="B176" s="1076" t="s">
        <v>2027</v>
      </c>
      <c r="C176" s="1076" t="s">
        <v>1738</v>
      </c>
      <c r="D176" s="1076" t="s">
        <v>209</v>
      </c>
      <c r="E176" s="1076"/>
      <c r="F176" s="1081">
        <v>20.41</v>
      </c>
      <c r="G176" s="1081">
        <v>22.6</v>
      </c>
      <c r="H176" s="1081">
        <v>21.58</v>
      </c>
      <c r="I176" s="1081">
        <v>19.95</v>
      </c>
      <c r="J176" s="1081">
        <v>18.32</v>
      </c>
    </row>
    <row r="177" spans="1:11" ht="24" customHeight="1">
      <c r="A177" s="1084" t="s">
        <v>2028</v>
      </c>
      <c r="B177" s="1085" t="s">
        <v>2029</v>
      </c>
      <c r="C177" s="1076" t="s">
        <v>1738</v>
      </c>
      <c r="D177" s="1076" t="s">
        <v>209</v>
      </c>
      <c r="E177" s="1076"/>
      <c r="F177" s="1288">
        <v>7.0000000000000007E-2</v>
      </c>
      <c r="G177" s="1288">
        <v>0.11</v>
      </c>
      <c r="H177" s="1288">
        <v>0.21</v>
      </c>
      <c r="I177" s="1081">
        <v>0</v>
      </c>
      <c r="J177" s="1081">
        <v>0</v>
      </c>
      <c r="K177" s="1079" t="s">
        <v>2030</v>
      </c>
    </row>
    <row r="178" spans="1:11" ht="24" customHeight="1">
      <c r="A178" s="1084" t="s">
        <v>2031</v>
      </c>
      <c r="B178" s="1085" t="s">
        <v>2032</v>
      </c>
      <c r="C178" s="1076" t="s">
        <v>1738</v>
      </c>
      <c r="D178" s="1076" t="s">
        <v>209</v>
      </c>
      <c r="E178" s="1076"/>
      <c r="F178" s="1081">
        <v>0</v>
      </c>
      <c r="G178" s="1081">
        <v>0</v>
      </c>
      <c r="H178" s="1081">
        <v>0</v>
      </c>
      <c r="I178" s="1081">
        <v>0</v>
      </c>
      <c r="J178" s="1081">
        <v>0</v>
      </c>
    </row>
    <row r="179" spans="1:11" ht="24" customHeight="1">
      <c r="A179" s="1086" t="s">
        <v>2033</v>
      </c>
      <c r="B179" s="1085" t="s">
        <v>2034</v>
      </c>
      <c r="C179" s="1076" t="s">
        <v>1738</v>
      </c>
      <c r="D179" s="1076" t="s">
        <v>209</v>
      </c>
      <c r="E179" s="1076"/>
      <c r="F179" s="1081">
        <v>0</v>
      </c>
      <c r="G179" s="1081">
        <v>0</v>
      </c>
      <c r="H179" s="1081">
        <v>0</v>
      </c>
      <c r="I179" s="1081">
        <v>0</v>
      </c>
      <c r="J179" s="1081">
        <v>0</v>
      </c>
    </row>
    <row r="180" spans="1:11" ht="24" customHeight="1">
      <c r="A180" s="1086" t="s">
        <v>2035</v>
      </c>
      <c r="B180" s="1085" t="s">
        <v>2036</v>
      </c>
      <c r="C180" s="1076" t="s">
        <v>1738</v>
      </c>
      <c r="D180" s="1076" t="s">
        <v>209</v>
      </c>
      <c r="E180" s="1076"/>
      <c r="F180" s="1081">
        <v>0.98</v>
      </c>
      <c r="G180" s="1081">
        <v>0.98</v>
      </c>
      <c r="H180" s="1081">
        <v>0.98</v>
      </c>
      <c r="I180" s="1081">
        <v>0.98</v>
      </c>
      <c r="J180" s="1081">
        <v>0.98</v>
      </c>
    </row>
    <row r="181" spans="1:11" ht="24" customHeight="1">
      <c r="A181" s="1086" t="s">
        <v>2037</v>
      </c>
      <c r="B181" s="1085" t="s">
        <v>2038</v>
      </c>
      <c r="C181" s="1076" t="s">
        <v>208</v>
      </c>
      <c r="D181" s="1076" t="s">
        <v>209</v>
      </c>
      <c r="E181" s="1076"/>
      <c r="F181" s="1081">
        <v>99.6</v>
      </c>
      <c r="G181" s="1081">
        <v>99.6</v>
      </c>
      <c r="H181" s="1081">
        <v>99.6</v>
      </c>
      <c r="I181" s="1081">
        <v>99.6</v>
      </c>
      <c r="J181" s="1081">
        <v>99.6</v>
      </c>
    </row>
    <row r="182" spans="1:11" ht="24" customHeight="1">
      <c r="A182" s="1086" t="s">
        <v>2039</v>
      </c>
      <c r="B182" s="1085" t="s">
        <v>2038</v>
      </c>
      <c r="C182" s="1076" t="s">
        <v>208</v>
      </c>
      <c r="D182" s="1076" t="s">
        <v>209</v>
      </c>
      <c r="E182" s="1076"/>
      <c r="F182" s="1081">
        <v>921.6</v>
      </c>
      <c r="G182" s="1081">
        <v>921.6</v>
      </c>
      <c r="H182" s="1081">
        <v>921.6</v>
      </c>
      <c r="I182" s="1081">
        <v>921.6</v>
      </c>
      <c r="J182" s="1081">
        <v>921.6</v>
      </c>
    </row>
    <row r="183" spans="1:11" ht="24" customHeight="1">
      <c r="A183" s="1086" t="s">
        <v>2040</v>
      </c>
      <c r="B183" s="1085" t="s">
        <v>2038</v>
      </c>
      <c r="C183" s="1076" t="s">
        <v>208</v>
      </c>
      <c r="D183" s="1076" t="s">
        <v>209</v>
      </c>
      <c r="E183" s="1076"/>
      <c r="F183" s="1081">
        <v>622.5</v>
      </c>
      <c r="G183" s="1081">
        <v>622.5</v>
      </c>
      <c r="H183" s="1081">
        <v>622.5</v>
      </c>
      <c r="I183" s="1081">
        <v>622.5</v>
      </c>
      <c r="J183" s="1081">
        <v>622.5</v>
      </c>
    </row>
    <row r="184" spans="1:11" ht="24" customHeight="1">
      <c r="A184" s="1086" t="s">
        <v>2041</v>
      </c>
      <c r="B184" s="1085" t="s">
        <v>2038</v>
      </c>
      <c r="C184" s="1076" t="s">
        <v>208</v>
      </c>
      <c r="D184" s="1076" t="s">
        <v>209</v>
      </c>
      <c r="E184" s="1076"/>
      <c r="F184" s="1081">
        <v>274.7</v>
      </c>
      <c r="G184" s="1081">
        <v>274.7</v>
      </c>
      <c r="H184" s="1081">
        <v>274.7</v>
      </c>
      <c r="I184" s="1081">
        <v>274.7</v>
      </c>
      <c r="J184" s="1081">
        <v>274.7</v>
      </c>
    </row>
    <row r="185" spans="1:11" ht="24" customHeight="1">
      <c r="A185" s="1086" t="s">
        <v>2042</v>
      </c>
      <c r="B185" s="1085" t="s">
        <v>2043</v>
      </c>
      <c r="C185" s="1076" t="s">
        <v>1738</v>
      </c>
      <c r="D185" s="1076" t="s">
        <v>209</v>
      </c>
      <c r="E185" s="1076"/>
      <c r="F185" s="1087">
        <v>102335</v>
      </c>
      <c r="G185" s="1087">
        <v>102335</v>
      </c>
      <c r="H185" s="1087">
        <v>102335</v>
      </c>
      <c r="I185" s="1087">
        <v>102335</v>
      </c>
      <c r="J185" s="1087">
        <v>102335</v>
      </c>
    </row>
    <row r="186" spans="1:11" ht="24" customHeight="1">
      <c r="A186" s="1086" t="s">
        <v>2044</v>
      </c>
      <c r="B186" s="1085" t="s">
        <v>2043</v>
      </c>
      <c r="C186" s="1076" t="s">
        <v>1738</v>
      </c>
      <c r="D186" s="1076" t="s">
        <v>209</v>
      </c>
      <c r="E186" s="1076"/>
      <c r="F186" s="1087">
        <v>113282</v>
      </c>
      <c r="G186" s="1087">
        <v>113282</v>
      </c>
      <c r="H186" s="1087">
        <v>113282</v>
      </c>
      <c r="I186" s="1087">
        <v>113282</v>
      </c>
      <c r="J186" s="1087">
        <v>113282</v>
      </c>
    </row>
    <row r="187" spans="1:11" ht="24" customHeight="1">
      <c r="A187" s="1086" t="s">
        <v>2045</v>
      </c>
      <c r="B187" s="1085" t="s">
        <v>2043</v>
      </c>
      <c r="C187" s="1076" t="s">
        <v>1738</v>
      </c>
      <c r="D187" s="1076" t="s">
        <v>209</v>
      </c>
      <c r="E187" s="1076"/>
      <c r="F187" s="1087">
        <v>164959</v>
      </c>
      <c r="G187" s="1087">
        <v>164959</v>
      </c>
      <c r="H187" s="1087">
        <v>164959</v>
      </c>
      <c r="I187" s="1087">
        <v>164959</v>
      </c>
      <c r="J187" s="1087">
        <v>164959</v>
      </c>
    </row>
    <row r="188" spans="1:11" ht="24" customHeight="1">
      <c r="A188" s="1086" t="s">
        <v>2046</v>
      </c>
      <c r="B188" s="1085" t="s">
        <v>2043</v>
      </c>
      <c r="C188" s="1076" t="s">
        <v>1738</v>
      </c>
      <c r="D188" s="1076" t="s">
        <v>209</v>
      </c>
      <c r="E188" s="1076"/>
      <c r="F188" s="1087">
        <v>247024</v>
      </c>
      <c r="G188" s="1087">
        <v>247024</v>
      </c>
      <c r="H188" s="1087">
        <v>247024</v>
      </c>
      <c r="I188" s="1087">
        <v>247024</v>
      </c>
      <c r="J188" s="1087">
        <v>247024</v>
      </c>
    </row>
    <row r="189" spans="1:11" ht="24" customHeight="1">
      <c r="A189" s="1086" t="s">
        <v>2047</v>
      </c>
      <c r="B189" s="1085" t="s">
        <v>2048</v>
      </c>
      <c r="C189" s="1076" t="s">
        <v>1738</v>
      </c>
      <c r="D189" s="1076" t="s">
        <v>209</v>
      </c>
      <c r="E189" s="1076"/>
      <c r="F189" s="1081">
        <v>59.27</v>
      </c>
      <c r="G189" s="1081">
        <v>57.57</v>
      </c>
      <c r="H189" s="1081">
        <v>56.34</v>
      </c>
      <c r="I189" s="1081">
        <v>55.89</v>
      </c>
      <c r="J189" s="1081">
        <v>55.46</v>
      </c>
    </row>
    <row r="190" spans="1:11" ht="24" customHeight="1">
      <c r="A190" s="1086" t="s">
        <v>2049</v>
      </c>
      <c r="B190" s="1085" t="s">
        <v>2050</v>
      </c>
      <c r="C190" s="1076" t="s">
        <v>1738</v>
      </c>
      <c r="D190" s="1076" t="s">
        <v>209</v>
      </c>
      <c r="E190" s="1076"/>
      <c r="F190" s="1081">
        <v>284.52999999999997</v>
      </c>
      <c r="G190" s="1081">
        <v>284.52999999999997</v>
      </c>
      <c r="H190" s="1081">
        <v>284.52999999999997</v>
      </c>
      <c r="I190" s="1081">
        <v>284.52999999999997</v>
      </c>
      <c r="J190" s="1081">
        <v>284.52999999999997</v>
      </c>
    </row>
    <row r="191" spans="1:11" ht="24" customHeight="1">
      <c r="A191" s="1086" t="s">
        <v>2051</v>
      </c>
      <c r="B191" s="1085" t="s">
        <v>2038</v>
      </c>
      <c r="C191" s="1076" t="s">
        <v>2052</v>
      </c>
      <c r="D191" s="1076" t="s">
        <v>209</v>
      </c>
      <c r="E191" s="1076"/>
      <c r="F191" s="1087">
        <v>128774</v>
      </c>
      <c r="G191" s="1087">
        <v>128774</v>
      </c>
      <c r="H191" s="1087">
        <v>128774</v>
      </c>
      <c r="I191" s="1087">
        <v>128774</v>
      </c>
      <c r="J191" s="1087">
        <v>128774</v>
      </c>
    </row>
    <row r="192" spans="1:11" ht="24" customHeight="1">
      <c r="A192" s="1086" t="s">
        <v>2053</v>
      </c>
      <c r="B192" s="1085" t="s">
        <v>2038</v>
      </c>
      <c r="C192" s="1076" t="s">
        <v>2052</v>
      </c>
      <c r="D192" s="1076" t="s">
        <v>209</v>
      </c>
      <c r="E192" s="1076"/>
      <c r="F192" s="1087">
        <v>66237</v>
      </c>
      <c r="G192" s="1087">
        <v>66237</v>
      </c>
      <c r="H192" s="1087">
        <v>66237</v>
      </c>
      <c r="I192" s="1087">
        <v>66237</v>
      </c>
      <c r="J192" s="1087">
        <v>66237</v>
      </c>
    </row>
    <row r="193" spans="1:10" ht="24" customHeight="1">
      <c r="A193" s="1086" t="s">
        <v>2054</v>
      </c>
      <c r="B193" s="1085" t="s">
        <v>2043</v>
      </c>
      <c r="C193" s="1088" t="s">
        <v>2055</v>
      </c>
      <c r="D193" s="1076" t="s">
        <v>209</v>
      </c>
      <c r="E193" s="1076"/>
      <c r="F193" s="1087">
        <v>542</v>
      </c>
      <c r="G193" s="1087">
        <v>542</v>
      </c>
      <c r="H193" s="1087">
        <v>542</v>
      </c>
      <c r="I193" s="1087">
        <v>542</v>
      </c>
      <c r="J193" s="1087">
        <v>542</v>
      </c>
    </row>
    <row r="194" spans="1:10" ht="24" customHeight="1">
      <c r="A194" s="1086" t="s">
        <v>2056</v>
      </c>
      <c r="B194" s="1085" t="s">
        <v>2043</v>
      </c>
      <c r="C194" s="1088" t="s">
        <v>2055</v>
      </c>
      <c r="D194" s="1076" t="s">
        <v>209</v>
      </c>
      <c r="E194" s="1076"/>
      <c r="F194" s="1087">
        <v>341</v>
      </c>
      <c r="G194" s="1087">
        <v>341</v>
      </c>
      <c r="H194" s="1087">
        <v>341</v>
      </c>
      <c r="I194" s="1087">
        <v>341</v>
      </c>
      <c r="J194" s="1087">
        <v>341</v>
      </c>
    </row>
    <row r="195" spans="1:10" ht="24" customHeight="1">
      <c r="A195" s="1086" t="s">
        <v>2057</v>
      </c>
      <c r="B195" s="1085" t="s">
        <v>2058</v>
      </c>
      <c r="C195" s="1076" t="s">
        <v>2059</v>
      </c>
      <c r="D195" s="1076" t="s">
        <v>209</v>
      </c>
      <c r="E195" s="1076"/>
      <c r="F195" s="1081">
        <v>19.27</v>
      </c>
      <c r="G195" s="1081">
        <v>18.7</v>
      </c>
      <c r="H195" s="1081">
        <v>18.25</v>
      </c>
      <c r="I195" s="1081">
        <v>18.079999999999998</v>
      </c>
      <c r="J195" s="1081">
        <v>17.93</v>
      </c>
    </row>
    <row r="196" spans="1:10" ht="24" customHeight="1">
      <c r="A196" s="1086" t="s">
        <v>2060</v>
      </c>
      <c r="B196" s="1085" t="s">
        <v>2061</v>
      </c>
      <c r="C196" s="1076" t="s">
        <v>2059</v>
      </c>
      <c r="D196" s="1076" t="s">
        <v>209</v>
      </c>
      <c r="E196" s="1076"/>
      <c r="F196" s="1089">
        <v>92.2</v>
      </c>
      <c r="G196" s="1089">
        <v>92.2</v>
      </c>
      <c r="H196" s="1089">
        <v>92.2</v>
      </c>
      <c r="I196" s="1089">
        <v>92.2</v>
      </c>
      <c r="J196" s="1089">
        <v>92.2</v>
      </c>
    </row>
    <row r="197" spans="1:10" ht="24" customHeight="1">
      <c r="A197" s="1086" t="s">
        <v>2062</v>
      </c>
      <c r="B197" s="1085" t="s">
        <v>2063</v>
      </c>
      <c r="C197" s="1076" t="s">
        <v>1738</v>
      </c>
      <c r="D197" s="1076" t="s">
        <v>209</v>
      </c>
      <c r="E197" s="1076"/>
      <c r="F197" s="1081">
        <f>1.13+0.12</f>
        <v>1.25</v>
      </c>
      <c r="G197" s="1081">
        <f>5.49+0.94</f>
        <v>6.43</v>
      </c>
      <c r="H197" s="1081">
        <f>4.78+0.95</f>
        <v>5.73</v>
      </c>
      <c r="I197" s="1081">
        <f>3.2+0.71</f>
        <v>3.91</v>
      </c>
      <c r="J197" s="1081">
        <f>0+0.03</f>
        <v>0.03</v>
      </c>
    </row>
    <row r="198" spans="1:10" ht="24" customHeight="1">
      <c r="A198" s="1086" t="s">
        <v>2064</v>
      </c>
      <c r="B198" s="1085" t="s">
        <v>2065</v>
      </c>
      <c r="C198" s="1076" t="s">
        <v>2066</v>
      </c>
      <c r="D198" s="1076" t="s">
        <v>209</v>
      </c>
      <c r="E198" s="1087">
        <v>243</v>
      </c>
      <c r="F198" s="1310"/>
      <c r="G198" s="1310"/>
      <c r="H198" s="1310"/>
      <c r="I198" s="1310"/>
      <c r="J198" s="1310"/>
    </row>
    <row r="199" spans="1:10" ht="24" customHeight="1">
      <c r="A199" s="1086" t="s">
        <v>2067</v>
      </c>
      <c r="B199" s="1085" t="s">
        <v>2065</v>
      </c>
      <c r="C199" s="1076" t="s">
        <v>2066</v>
      </c>
      <c r="D199" s="1076" t="s">
        <v>209</v>
      </c>
      <c r="E199" s="1087">
        <v>0</v>
      </c>
      <c r="F199" s="1310"/>
      <c r="G199" s="1310"/>
      <c r="H199" s="1310"/>
      <c r="I199" s="1310"/>
      <c r="J199" s="1310"/>
    </row>
    <row r="200" spans="1:10" ht="24" customHeight="1">
      <c r="A200" s="1086" t="s">
        <v>2068</v>
      </c>
      <c r="B200" s="1085" t="s">
        <v>2065</v>
      </c>
      <c r="C200" s="1076" t="s">
        <v>2066</v>
      </c>
      <c r="D200" s="1076" t="s">
        <v>209</v>
      </c>
      <c r="E200" s="1087">
        <v>0</v>
      </c>
      <c r="F200" s="1310"/>
      <c r="G200" s="1310"/>
      <c r="H200" s="1310"/>
      <c r="I200" s="1310"/>
      <c r="J200" s="1310"/>
    </row>
    <row r="201" spans="1:10" ht="24" customHeight="1">
      <c r="A201" s="1086" t="s">
        <v>2069</v>
      </c>
      <c r="B201" s="1085" t="s">
        <v>2065</v>
      </c>
      <c r="C201" s="1076" t="s">
        <v>2066</v>
      </c>
      <c r="D201" s="1076" t="s">
        <v>209</v>
      </c>
      <c r="E201" s="1087">
        <v>0</v>
      </c>
      <c r="F201" s="1310"/>
      <c r="G201" s="1310"/>
      <c r="H201" s="1310"/>
      <c r="I201" s="1310"/>
      <c r="J201" s="1310"/>
    </row>
    <row r="202" spans="1:10" ht="24" customHeight="1">
      <c r="A202" s="1086" t="s">
        <v>2070</v>
      </c>
      <c r="B202" s="1085" t="s">
        <v>2065</v>
      </c>
      <c r="C202" s="1076" t="s">
        <v>2066</v>
      </c>
      <c r="D202" s="1076" t="s">
        <v>209</v>
      </c>
      <c r="E202" s="1087">
        <v>0</v>
      </c>
      <c r="F202" s="1310"/>
      <c r="G202" s="1310"/>
      <c r="H202" s="1310"/>
      <c r="I202" s="1310"/>
      <c r="J202" s="1310"/>
    </row>
    <row r="203" spans="1:10" ht="24" customHeight="1">
      <c r="A203" s="1086" t="s">
        <v>2071</v>
      </c>
      <c r="B203" s="1085" t="s">
        <v>2065</v>
      </c>
      <c r="C203" s="1076" t="s">
        <v>2066</v>
      </c>
      <c r="D203" s="1076" t="s">
        <v>209</v>
      </c>
      <c r="E203" s="1087">
        <v>98</v>
      </c>
      <c r="F203" s="1310"/>
      <c r="G203" s="1310"/>
      <c r="H203" s="1310"/>
      <c r="I203" s="1310"/>
      <c r="J203" s="1310"/>
    </row>
    <row r="204" spans="1:10" ht="24" customHeight="1">
      <c r="A204" s="1086" t="s">
        <v>2072</v>
      </c>
      <c r="B204" s="1085" t="s">
        <v>2073</v>
      </c>
      <c r="C204" s="1076" t="s">
        <v>1726</v>
      </c>
      <c r="D204" s="1076" t="s">
        <v>209</v>
      </c>
      <c r="E204" s="1087">
        <v>13570</v>
      </c>
      <c r="F204" s="1310"/>
      <c r="G204" s="1310"/>
      <c r="H204" s="1310"/>
      <c r="I204" s="1310"/>
      <c r="J204" s="1310"/>
    </row>
    <row r="205" spans="1:10" ht="24" customHeight="1">
      <c r="A205" s="1086" t="s">
        <v>2074</v>
      </c>
      <c r="B205" s="1085" t="s">
        <v>2073</v>
      </c>
      <c r="C205" s="1076" t="s">
        <v>1726</v>
      </c>
      <c r="D205" s="1076" t="s">
        <v>209</v>
      </c>
      <c r="E205" s="1087">
        <v>9372</v>
      </c>
      <c r="F205" s="1310"/>
      <c r="G205" s="1310"/>
      <c r="H205" s="1310"/>
      <c r="I205" s="1310"/>
      <c r="J205" s="1310"/>
    </row>
    <row r="206" spans="1:10" ht="24" customHeight="1">
      <c r="A206" s="1086" t="s">
        <v>2075</v>
      </c>
      <c r="B206" s="1085" t="s">
        <v>2073</v>
      </c>
      <c r="C206" s="1076" t="s">
        <v>1726</v>
      </c>
      <c r="D206" s="1076" t="s">
        <v>209</v>
      </c>
      <c r="E206" s="1087">
        <v>7809</v>
      </c>
      <c r="F206" s="1310"/>
      <c r="G206" s="1310"/>
      <c r="H206" s="1310"/>
      <c r="I206" s="1310"/>
      <c r="J206" s="1310"/>
    </row>
    <row r="207" spans="1:10" ht="24" customHeight="1">
      <c r="A207" s="1086" t="s">
        <v>2076</v>
      </c>
      <c r="B207" s="1085" t="s">
        <v>2073</v>
      </c>
      <c r="C207" s="1076" t="s">
        <v>1726</v>
      </c>
      <c r="D207" s="1076" t="s">
        <v>209</v>
      </c>
      <c r="E207" s="1087">
        <v>11305</v>
      </c>
      <c r="F207" s="1310"/>
      <c r="G207" s="1310"/>
      <c r="H207" s="1310"/>
      <c r="I207" s="1310"/>
      <c r="J207" s="1310"/>
    </row>
    <row r="208" spans="1:10" ht="24" customHeight="1">
      <c r="A208" s="1086" t="s">
        <v>2077</v>
      </c>
      <c r="B208" s="1085" t="s">
        <v>2073</v>
      </c>
      <c r="C208" s="1076" t="s">
        <v>1726</v>
      </c>
      <c r="D208" s="1076" t="s">
        <v>209</v>
      </c>
      <c r="E208" s="1087">
        <v>9580</v>
      </c>
      <c r="F208" s="1310"/>
      <c r="G208" s="1310"/>
      <c r="H208" s="1310"/>
      <c r="I208" s="1310"/>
      <c r="J208" s="1310"/>
    </row>
    <row r="209" spans="1:11" ht="24" customHeight="1">
      <c r="A209" s="1086" t="s">
        <v>2078</v>
      </c>
      <c r="B209" s="1085" t="s">
        <v>2073</v>
      </c>
      <c r="C209" s="1076" t="s">
        <v>1726</v>
      </c>
      <c r="D209" s="1076" t="s">
        <v>209</v>
      </c>
      <c r="E209" s="1087">
        <v>4790</v>
      </c>
      <c r="F209" s="1310"/>
      <c r="G209" s="1310"/>
      <c r="H209" s="1310"/>
      <c r="I209" s="1310"/>
      <c r="J209" s="1310"/>
    </row>
    <row r="210" spans="1:11" ht="24" customHeight="1">
      <c r="A210" s="1086" t="s">
        <v>2079</v>
      </c>
      <c r="B210" s="1085" t="s">
        <v>2080</v>
      </c>
      <c r="C210" s="1076" t="s">
        <v>1738</v>
      </c>
      <c r="D210" s="1076" t="s">
        <v>209</v>
      </c>
      <c r="E210" s="1076"/>
      <c r="F210" s="1081">
        <v>0.28999999999999998</v>
      </c>
      <c r="G210" s="1081">
        <v>0.22</v>
      </c>
      <c r="H210" s="1081">
        <v>1.1000000000000001</v>
      </c>
      <c r="I210" s="1081">
        <v>1.0900000000000001</v>
      </c>
      <c r="J210" s="1081">
        <v>1.07</v>
      </c>
    </row>
    <row r="211" spans="1:11" ht="24" customHeight="1">
      <c r="A211" s="1086" t="s">
        <v>2081</v>
      </c>
      <c r="B211" s="1085" t="s">
        <v>147</v>
      </c>
      <c r="C211" s="1076" t="s">
        <v>1738</v>
      </c>
      <c r="D211" s="1076" t="s">
        <v>209</v>
      </c>
      <c r="E211" s="1087"/>
      <c r="F211" s="1081"/>
      <c r="G211" s="1081"/>
      <c r="H211" s="1081"/>
      <c r="I211" s="1081"/>
      <c r="J211" s="1081"/>
    </row>
    <row r="212" spans="1:11" ht="24" customHeight="1">
      <c r="A212" s="1086" t="s">
        <v>2062</v>
      </c>
      <c r="B212" s="1085" t="s">
        <v>2082</v>
      </c>
      <c r="C212" s="1076" t="s">
        <v>1738</v>
      </c>
      <c r="D212" s="1076" t="s">
        <v>209</v>
      </c>
      <c r="E212" s="1076"/>
      <c r="F212" s="1081">
        <f>0.2+0.41</f>
        <v>0.61</v>
      </c>
      <c r="G212" s="1081">
        <f t="shared" ref="G212:J212" si="10">0.2+0.41</f>
        <v>0.61</v>
      </c>
      <c r="H212" s="1081">
        <f t="shared" si="10"/>
        <v>0.61</v>
      </c>
      <c r="I212" s="1081">
        <f t="shared" si="10"/>
        <v>0.61</v>
      </c>
      <c r="J212" s="1081">
        <f t="shared" si="10"/>
        <v>0.61</v>
      </c>
    </row>
    <row r="213" spans="1:11" ht="24" customHeight="1">
      <c r="A213" s="1086" t="s">
        <v>2062</v>
      </c>
      <c r="B213" s="1085" t="s">
        <v>2083</v>
      </c>
      <c r="C213" s="1076" t="s">
        <v>1738</v>
      </c>
      <c r="D213" s="1076" t="s">
        <v>209</v>
      </c>
      <c r="E213" s="1076"/>
      <c r="F213" s="1081"/>
      <c r="G213" s="1081"/>
      <c r="H213" s="1081"/>
      <c r="I213" s="1081"/>
      <c r="J213" s="1081"/>
    </row>
    <row r="214" spans="1:11" ht="24" customHeight="1">
      <c r="A214" s="1086" t="s">
        <v>2062</v>
      </c>
      <c r="B214" s="1085" t="s">
        <v>2084</v>
      </c>
      <c r="C214" s="1076" t="s">
        <v>1738</v>
      </c>
      <c r="D214" s="1076" t="s">
        <v>209</v>
      </c>
      <c r="E214" s="1076"/>
      <c r="F214" s="1081"/>
      <c r="G214" s="1081"/>
      <c r="H214" s="1081"/>
      <c r="I214" s="1081"/>
      <c r="J214" s="1081"/>
    </row>
    <row r="215" spans="1:11" ht="24" customHeight="1">
      <c r="A215" s="1086" t="s">
        <v>2085</v>
      </c>
      <c r="B215" s="1085" t="s">
        <v>2086</v>
      </c>
      <c r="C215" s="1076" t="s">
        <v>1726</v>
      </c>
      <c r="D215" s="1076" t="s">
        <v>209</v>
      </c>
      <c r="E215" s="1076"/>
      <c r="F215" s="1081"/>
      <c r="G215" s="1081"/>
      <c r="H215" s="1081"/>
      <c r="I215" s="1081"/>
      <c r="J215" s="1081"/>
    </row>
    <row r="216" spans="1:11" ht="24" customHeight="1">
      <c r="A216" s="1086" t="s">
        <v>2087</v>
      </c>
      <c r="B216" s="1085" t="s">
        <v>2088</v>
      </c>
      <c r="C216" s="1076"/>
      <c r="D216" s="1076" t="s">
        <v>209</v>
      </c>
      <c r="E216" s="1076"/>
      <c r="F216" s="1081"/>
      <c r="G216" s="1081"/>
      <c r="H216" s="1081"/>
      <c r="I216" s="1081"/>
      <c r="J216" s="1081"/>
    </row>
    <row r="217" spans="1:11" ht="24" customHeight="1">
      <c r="A217" s="1302" t="s">
        <v>2089</v>
      </c>
      <c r="B217" s="1085"/>
      <c r="C217" s="1076"/>
      <c r="D217" s="1076" t="s">
        <v>209</v>
      </c>
      <c r="E217" s="1076"/>
      <c r="F217" s="1081"/>
      <c r="G217" s="1081"/>
      <c r="H217" s="1081"/>
      <c r="I217" s="1081"/>
      <c r="J217" s="1081"/>
    </row>
    <row r="218" spans="1:11" ht="24" customHeight="1">
      <c r="A218" s="1086" t="s">
        <v>2062</v>
      </c>
      <c r="B218" s="1085" t="s">
        <v>2090</v>
      </c>
      <c r="C218" s="1076" t="s">
        <v>1738</v>
      </c>
      <c r="D218" s="1076" t="s">
        <v>209</v>
      </c>
      <c r="E218" s="1076"/>
      <c r="F218" s="1081"/>
      <c r="G218" s="1081"/>
      <c r="H218" s="1081"/>
      <c r="I218" s="1081"/>
      <c r="J218" s="1081"/>
    </row>
    <row r="219" spans="1:11" ht="24" customHeight="1">
      <c r="A219" s="1086" t="s">
        <v>2062</v>
      </c>
      <c r="B219" s="1085" t="s">
        <v>2091</v>
      </c>
      <c r="C219" s="1076" t="s">
        <v>1738</v>
      </c>
      <c r="D219" s="1076" t="s">
        <v>209</v>
      </c>
      <c r="E219" s="1076"/>
      <c r="F219" s="1081"/>
      <c r="G219" s="1081"/>
      <c r="H219" s="1081"/>
      <c r="I219" s="1081"/>
      <c r="J219" s="1081"/>
    </row>
    <row r="220" spans="1:11" ht="24" customHeight="1">
      <c r="A220" s="1086" t="s">
        <v>2062</v>
      </c>
      <c r="B220" s="1085" t="s">
        <v>2092</v>
      </c>
      <c r="C220" s="1076" t="s">
        <v>1738</v>
      </c>
      <c r="D220" s="1076" t="s">
        <v>209</v>
      </c>
      <c r="E220" s="1076"/>
      <c r="F220" s="1081"/>
      <c r="G220" s="1081"/>
      <c r="H220" s="1081"/>
      <c r="I220" s="1081"/>
      <c r="J220" s="1081"/>
    </row>
    <row r="221" spans="1:11" ht="24" customHeight="1">
      <c r="A221" s="1086" t="s">
        <v>2093</v>
      </c>
      <c r="B221" s="1085" t="s">
        <v>149</v>
      </c>
      <c r="C221" s="1076"/>
      <c r="D221" s="1076" t="s">
        <v>209</v>
      </c>
      <c r="E221" s="1076"/>
      <c r="F221" s="1081">
        <v>1909</v>
      </c>
      <c r="G221" s="1081">
        <v>1909</v>
      </c>
      <c r="H221" s="1081">
        <v>1909</v>
      </c>
      <c r="I221" s="1081">
        <v>1909</v>
      </c>
      <c r="J221" s="1081">
        <v>1909</v>
      </c>
    </row>
    <row r="222" spans="1:11" ht="24" customHeight="1">
      <c r="A222" s="1086" t="s">
        <v>2094</v>
      </c>
      <c r="B222" s="1085" t="s">
        <v>1724</v>
      </c>
      <c r="C222" s="1076" t="s">
        <v>1726</v>
      </c>
      <c r="D222" s="1076" t="s">
        <v>209</v>
      </c>
      <c r="E222" s="1076"/>
      <c r="F222" s="1081">
        <v>2594</v>
      </c>
      <c r="G222" s="1081">
        <v>2594</v>
      </c>
      <c r="H222" s="1081">
        <v>2594</v>
      </c>
      <c r="I222" s="1081">
        <v>2594</v>
      </c>
      <c r="J222" s="1081">
        <v>2594</v>
      </c>
    </row>
    <row r="223" spans="1:11" ht="24" customHeight="1">
      <c r="A223" s="1086" t="s">
        <v>1720</v>
      </c>
      <c r="B223" s="1085" t="s">
        <v>1721</v>
      </c>
      <c r="C223" s="1076"/>
      <c r="D223" s="1076" t="s">
        <v>209</v>
      </c>
      <c r="E223" s="1076"/>
      <c r="F223" s="1081">
        <v>450</v>
      </c>
      <c r="G223" s="1081">
        <v>450</v>
      </c>
      <c r="H223" s="1081">
        <v>450</v>
      </c>
      <c r="I223" s="1081">
        <v>450</v>
      </c>
      <c r="J223" s="1081">
        <v>450</v>
      </c>
      <c r="K223" s="1079" t="s">
        <v>2095</v>
      </c>
    </row>
    <row r="224" spans="1:11" ht="24" customHeight="1">
      <c r="A224" s="1086" t="s">
        <v>2096</v>
      </c>
      <c r="B224" s="1085" t="s">
        <v>2097</v>
      </c>
      <c r="C224" s="1088" t="s">
        <v>2098</v>
      </c>
      <c r="D224" s="1076" t="s">
        <v>209</v>
      </c>
      <c r="E224" s="1076"/>
      <c r="F224" s="1081">
        <v>1464</v>
      </c>
      <c r="G224" s="1081">
        <v>1464</v>
      </c>
      <c r="H224" s="1081">
        <v>1464</v>
      </c>
      <c r="I224" s="1081">
        <v>1464</v>
      </c>
      <c r="J224" s="1081">
        <v>1464</v>
      </c>
    </row>
    <row r="225" spans="1:11" ht="24" customHeight="1">
      <c r="A225" s="1086" t="s">
        <v>2099</v>
      </c>
      <c r="B225" s="1085" t="s">
        <v>2100</v>
      </c>
      <c r="C225" s="1076" t="s">
        <v>2101</v>
      </c>
      <c r="D225" s="1076" t="s">
        <v>209</v>
      </c>
      <c r="E225" s="1076"/>
      <c r="F225" s="1081">
        <v>80779</v>
      </c>
      <c r="G225" s="1081">
        <v>80779</v>
      </c>
      <c r="H225" s="1081">
        <v>80779</v>
      </c>
      <c r="I225" s="1081">
        <v>80779</v>
      </c>
      <c r="J225" s="1081">
        <v>80779</v>
      </c>
    </row>
    <row r="226" spans="1:11" ht="24" customHeight="1">
      <c r="A226" s="1086" t="s">
        <v>1732</v>
      </c>
      <c r="B226" s="1085" t="s">
        <v>1733</v>
      </c>
      <c r="C226" s="1076"/>
      <c r="D226" s="1076" t="s">
        <v>209</v>
      </c>
      <c r="E226" s="1076"/>
      <c r="F226" s="1081">
        <v>1.1000000000000001</v>
      </c>
      <c r="G226" s="1081">
        <v>1.1000000000000001</v>
      </c>
      <c r="H226" s="1081">
        <v>1.1000000000000001</v>
      </c>
      <c r="I226" s="1081">
        <v>1.1000000000000001</v>
      </c>
      <c r="J226" s="1081">
        <v>1.1000000000000001</v>
      </c>
      <c r="K226" s="1079" t="s">
        <v>2095</v>
      </c>
    </row>
    <row r="227" spans="1:11" ht="24" customHeight="1">
      <c r="A227" s="1086" t="s">
        <v>1730</v>
      </c>
      <c r="B227" s="1085" t="s">
        <v>1731</v>
      </c>
      <c r="C227" s="1076"/>
      <c r="D227" s="1076" t="s">
        <v>209</v>
      </c>
      <c r="E227" s="1076"/>
      <c r="F227" s="1081">
        <v>2934</v>
      </c>
      <c r="G227" s="1081">
        <v>2936</v>
      </c>
      <c r="H227" s="1081">
        <v>2938</v>
      </c>
      <c r="I227" s="1081">
        <v>2940</v>
      </c>
      <c r="J227" s="1081">
        <v>2942</v>
      </c>
      <c r="K227" s="1079" t="s">
        <v>2095</v>
      </c>
    </row>
    <row r="228" spans="1:11" ht="24" customHeight="1">
      <c r="A228" s="1086" t="s">
        <v>1736</v>
      </c>
      <c r="B228" s="1085" t="s">
        <v>1737</v>
      </c>
      <c r="C228" s="1076" t="s">
        <v>1726</v>
      </c>
      <c r="D228" s="1076" t="s">
        <v>209</v>
      </c>
      <c r="E228" s="1076"/>
      <c r="F228" s="1081">
        <v>291632</v>
      </c>
      <c r="G228" s="1081">
        <v>291632</v>
      </c>
      <c r="H228" s="1081">
        <v>291632</v>
      </c>
      <c r="I228" s="1081">
        <v>291632</v>
      </c>
      <c r="J228" s="1081">
        <v>291632</v>
      </c>
      <c r="K228" s="1079" t="s">
        <v>2095</v>
      </c>
    </row>
    <row r="229" spans="1:11" ht="24" customHeight="1">
      <c r="A229" s="1086" t="s">
        <v>1734</v>
      </c>
      <c r="B229" s="1085" t="s">
        <v>1735</v>
      </c>
      <c r="C229" s="1076" t="s">
        <v>1726</v>
      </c>
      <c r="D229" s="1076" t="s">
        <v>209</v>
      </c>
      <c r="E229" s="1076"/>
      <c r="F229" s="1081">
        <v>1342</v>
      </c>
      <c r="G229" s="1081">
        <v>1342</v>
      </c>
      <c r="H229" s="1081">
        <v>1342</v>
      </c>
      <c r="I229" s="1081">
        <v>1342</v>
      </c>
      <c r="J229" s="1081">
        <v>1342</v>
      </c>
      <c r="K229" s="1079" t="s">
        <v>2095</v>
      </c>
    </row>
    <row r="230" spans="1:11" ht="24" customHeight="1">
      <c r="A230" s="1086" t="s">
        <v>1741</v>
      </c>
      <c r="B230" s="1085" t="s">
        <v>1742</v>
      </c>
      <c r="C230" s="1076"/>
      <c r="D230" s="1076" t="s">
        <v>209</v>
      </c>
      <c r="E230" s="1076"/>
      <c r="F230" s="1081">
        <v>0</v>
      </c>
      <c r="G230" s="1081">
        <v>0</v>
      </c>
      <c r="H230" s="1081">
        <v>0</v>
      </c>
      <c r="I230" s="1081">
        <v>0</v>
      </c>
      <c r="J230" s="1081">
        <v>0</v>
      </c>
      <c r="K230" s="1079" t="s">
        <v>2095</v>
      </c>
    </row>
    <row r="231" spans="1:11" ht="24" customHeight="1">
      <c r="A231" s="1086" t="s">
        <v>1745</v>
      </c>
      <c r="B231" s="1085" t="s">
        <v>1746</v>
      </c>
      <c r="C231" s="1076"/>
      <c r="D231" s="1076" t="s">
        <v>209</v>
      </c>
      <c r="E231" s="1076"/>
      <c r="F231" s="1081">
        <v>0.1</v>
      </c>
      <c r="G231" s="1081">
        <v>0.2</v>
      </c>
      <c r="H231" s="1081">
        <v>0.3</v>
      </c>
      <c r="I231" s="1081">
        <v>0.3</v>
      </c>
      <c r="J231" s="1081">
        <v>0.3</v>
      </c>
      <c r="K231" s="1079" t="s">
        <v>2095</v>
      </c>
    </row>
    <row r="232" spans="1:11" ht="24" customHeight="1">
      <c r="A232" s="1086" t="s">
        <v>1747</v>
      </c>
      <c r="B232" s="1085" t="s">
        <v>1748</v>
      </c>
      <c r="C232" s="1076"/>
      <c r="D232" s="1076" t="s">
        <v>209</v>
      </c>
      <c r="E232" s="1076"/>
      <c r="F232" s="1081">
        <v>0.1</v>
      </c>
      <c r="G232" s="1081">
        <v>0.3</v>
      </c>
      <c r="H232" s="1081">
        <v>0.4</v>
      </c>
      <c r="I232" s="1081">
        <v>0.4</v>
      </c>
      <c r="J232" s="1081">
        <v>0.5</v>
      </c>
      <c r="K232" s="1079" t="s">
        <v>2095</v>
      </c>
    </row>
    <row r="233" spans="1:11" ht="24" customHeight="1">
      <c r="A233" s="1086" t="s">
        <v>1749</v>
      </c>
      <c r="B233" s="1085" t="s">
        <v>1750</v>
      </c>
      <c r="C233" s="1076" t="s">
        <v>1751</v>
      </c>
      <c r="D233" s="1076" t="s">
        <v>209</v>
      </c>
      <c r="E233" s="1076"/>
      <c r="F233" s="1087">
        <v>137603</v>
      </c>
      <c r="G233" s="1087">
        <v>137603</v>
      </c>
      <c r="H233" s="1087">
        <v>137603</v>
      </c>
      <c r="I233" s="1087">
        <v>137603</v>
      </c>
      <c r="J233" s="1087">
        <v>137603</v>
      </c>
    </row>
    <row r="234" spans="1:11" ht="24" customHeight="1">
      <c r="A234" s="1086" t="s">
        <v>1752</v>
      </c>
      <c r="B234" s="1085" t="s">
        <v>1750</v>
      </c>
      <c r="C234" s="1076" t="s">
        <v>1751</v>
      </c>
      <c r="D234" s="1076" t="s">
        <v>209</v>
      </c>
      <c r="E234" s="1076"/>
      <c r="F234" s="1087">
        <v>285948</v>
      </c>
      <c r="G234" s="1087">
        <v>285948</v>
      </c>
      <c r="H234" s="1087">
        <v>285948</v>
      </c>
      <c r="I234" s="1087">
        <v>285948</v>
      </c>
      <c r="J234" s="1087">
        <v>285948</v>
      </c>
    </row>
    <row r="235" spans="1:11" ht="24" customHeight="1">
      <c r="A235" s="1086" t="s">
        <v>1753</v>
      </c>
      <c r="B235" s="1085" t="s">
        <v>1750</v>
      </c>
      <c r="C235" s="1076" t="s">
        <v>1751</v>
      </c>
      <c r="D235" s="1076" t="s">
        <v>209</v>
      </c>
      <c r="E235" s="1076"/>
      <c r="F235" s="1087">
        <v>489259</v>
      </c>
      <c r="G235" s="1087">
        <v>489259</v>
      </c>
      <c r="H235" s="1087">
        <v>489259</v>
      </c>
      <c r="I235" s="1087">
        <v>489259</v>
      </c>
      <c r="J235" s="1087">
        <v>489259</v>
      </c>
    </row>
    <row r="236" spans="1:11" ht="24" customHeight="1">
      <c r="A236" s="593" t="s">
        <v>2102</v>
      </c>
      <c r="B236" s="1085" t="s">
        <v>2103</v>
      </c>
      <c r="C236" s="1076" t="s">
        <v>2104</v>
      </c>
      <c r="D236" s="1076" t="s">
        <v>209</v>
      </c>
      <c r="E236" s="1076"/>
      <c r="F236" s="1089">
        <v>8.69</v>
      </c>
      <c r="G236" s="1089">
        <v>8.69</v>
      </c>
      <c r="H236" s="1089">
        <v>8.69</v>
      </c>
      <c r="I236" s="1089">
        <v>8.69</v>
      </c>
      <c r="J236" s="1089">
        <v>8.69</v>
      </c>
    </row>
    <row r="237" spans="1:11" ht="24" customHeight="1">
      <c r="A237" s="593" t="s">
        <v>2105</v>
      </c>
      <c r="B237" s="1085" t="s">
        <v>2106</v>
      </c>
      <c r="C237" s="1076" t="s">
        <v>2104</v>
      </c>
      <c r="D237" s="1076" t="s">
        <v>209</v>
      </c>
      <c r="E237" s="1076"/>
      <c r="F237" s="1089">
        <v>9.1300000000000008</v>
      </c>
      <c r="G237" s="1089">
        <v>9.1300000000000008</v>
      </c>
      <c r="H237" s="1089">
        <v>9.1300000000000008</v>
      </c>
      <c r="I237" s="1089">
        <v>9.1300000000000008</v>
      </c>
      <c r="J237" s="1089">
        <v>9.1300000000000008</v>
      </c>
    </row>
    <row r="238" spans="1:11" ht="24" customHeight="1">
      <c r="A238" s="593" t="s">
        <v>2107</v>
      </c>
      <c r="B238" s="1085" t="s">
        <v>2108</v>
      </c>
      <c r="C238" s="1076" t="s">
        <v>2104</v>
      </c>
      <c r="D238" s="1076" t="s">
        <v>209</v>
      </c>
      <c r="E238" s="1076"/>
      <c r="F238" s="1089">
        <v>8.34</v>
      </c>
      <c r="G238" s="1089">
        <v>8.34</v>
      </c>
      <c r="H238" s="1089">
        <v>8.34</v>
      </c>
      <c r="I238" s="1089">
        <v>8.34</v>
      </c>
      <c r="J238" s="1089">
        <v>8.34</v>
      </c>
    </row>
    <row r="239" spans="1:11" ht="24" customHeight="1">
      <c r="A239" s="593" t="s">
        <v>2109</v>
      </c>
      <c r="B239" s="1085" t="s">
        <v>2110</v>
      </c>
      <c r="C239" s="1076" t="s">
        <v>2104</v>
      </c>
      <c r="D239" s="1076" t="s">
        <v>209</v>
      </c>
      <c r="E239" s="1076"/>
      <c r="F239" s="1089">
        <v>7.9</v>
      </c>
      <c r="G239" s="1089">
        <v>7.9</v>
      </c>
      <c r="H239" s="1089">
        <v>7.9</v>
      </c>
      <c r="I239" s="1089">
        <v>7.9</v>
      </c>
      <c r="J239" s="1089">
        <v>7.9</v>
      </c>
    </row>
    <row r="240" spans="1:11" ht="24" customHeight="1">
      <c r="A240" s="572" t="s">
        <v>2102</v>
      </c>
      <c r="B240" s="1085" t="s">
        <v>2111</v>
      </c>
      <c r="C240" s="1076" t="s">
        <v>2104</v>
      </c>
      <c r="D240" s="1076" t="s">
        <v>209</v>
      </c>
      <c r="E240" s="1076"/>
      <c r="F240" s="1089">
        <v>9.43</v>
      </c>
      <c r="G240" s="1089">
        <v>9.43</v>
      </c>
      <c r="H240" s="1089">
        <v>9.43</v>
      </c>
      <c r="I240" s="1089">
        <v>9.43</v>
      </c>
      <c r="J240" s="1089">
        <v>9.43</v>
      </c>
    </row>
    <row r="241" spans="1:10" ht="24" customHeight="1">
      <c r="A241" s="572" t="s">
        <v>2105</v>
      </c>
      <c r="B241" s="1085" t="s">
        <v>2112</v>
      </c>
      <c r="C241" s="1076" t="s">
        <v>2104</v>
      </c>
      <c r="D241" s="1076" t="s">
        <v>209</v>
      </c>
      <c r="E241" s="1076"/>
      <c r="F241" s="1089">
        <v>9.58</v>
      </c>
      <c r="G241" s="1089">
        <v>9.58</v>
      </c>
      <c r="H241" s="1089">
        <v>9.58</v>
      </c>
      <c r="I241" s="1089">
        <v>9.58</v>
      </c>
      <c r="J241" s="1089">
        <v>9.58</v>
      </c>
    </row>
    <row r="242" spans="1:10" ht="24" customHeight="1">
      <c r="A242" s="572" t="s">
        <v>2107</v>
      </c>
      <c r="B242" s="1085" t="s">
        <v>2113</v>
      </c>
      <c r="C242" s="1076" t="s">
        <v>2104</v>
      </c>
      <c r="D242" s="1076" t="s">
        <v>209</v>
      </c>
      <c r="E242" s="1076"/>
      <c r="F242" s="1089">
        <v>9</v>
      </c>
      <c r="G242" s="1089">
        <v>9</v>
      </c>
      <c r="H242" s="1089">
        <v>9</v>
      </c>
      <c r="I242" s="1089">
        <v>9</v>
      </c>
      <c r="J242" s="1089">
        <v>9</v>
      </c>
    </row>
    <row r="243" spans="1:10" ht="24" customHeight="1">
      <c r="A243" s="572" t="s">
        <v>2109</v>
      </c>
      <c r="B243" s="1085" t="s">
        <v>2114</v>
      </c>
      <c r="C243" s="1076" t="s">
        <v>2104</v>
      </c>
      <c r="D243" s="1076" t="s">
        <v>209</v>
      </c>
      <c r="E243" s="1076"/>
      <c r="F243" s="1089">
        <v>8.85</v>
      </c>
      <c r="G243" s="1089">
        <v>8.85</v>
      </c>
      <c r="H243" s="1089">
        <v>8.85</v>
      </c>
      <c r="I243" s="1089">
        <v>8.85</v>
      </c>
      <c r="J243" s="1089">
        <v>8.85</v>
      </c>
    </row>
    <row r="244" spans="1:10" ht="24" customHeight="1">
      <c r="A244" s="572" t="s">
        <v>2102</v>
      </c>
      <c r="B244" s="1085" t="s">
        <v>2115</v>
      </c>
      <c r="C244" s="1076" t="s">
        <v>2104</v>
      </c>
      <c r="D244" s="1076" t="s">
        <v>209</v>
      </c>
      <c r="E244" s="1076"/>
      <c r="F244" s="1089">
        <v>8.65</v>
      </c>
      <c r="G244" s="1089">
        <v>8.65</v>
      </c>
      <c r="H244" s="1089">
        <v>8.65</v>
      </c>
      <c r="I244" s="1089">
        <v>8.65</v>
      </c>
      <c r="J244" s="1089">
        <v>8.65</v>
      </c>
    </row>
    <row r="245" spans="1:10" ht="24" customHeight="1">
      <c r="A245" s="572" t="s">
        <v>2105</v>
      </c>
      <c r="B245" s="1085" t="s">
        <v>2116</v>
      </c>
      <c r="C245" s="1076" t="s">
        <v>2104</v>
      </c>
      <c r="D245" s="1076" t="s">
        <v>209</v>
      </c>
      <c r="E245" s="1076"/>
      <c r="F245" s="1089">
        <v>9.33</v>
      </c>
      <c r="G245" s="1089">
        <v>9.33</v>
      </c>
      <c r="H245" s="1089">
        <v>9.33</v>
      </c>
      <c r="I245" s="1089">
        <v>9.33</v>
      </c>
      <c r="J245" s="1089">
        <v>9.33</v>
      </c>
    </row>
    <row r="246" spans="1:10" ht="24" customHeight="1">
      <c r="A246" s="572" t="s">
        <v>2107</v>
      </c>
      <c r="B246" s="1085" t="s">
        <v>2117</v>
      </c>
      <c r="C246" s="1076" t="s">
        <v>2104</v>
      </c>
      <c r="D246" s="1076" t="s">
        <v>209</v>
      </c>
      <c r="E246" s="1076"/>
      <c r="F246" s="1089">
        <v>8.11</v>
      </c>
      <c r="G246" s="1089">
        <v>8.11</v>
      </c>
      <c r="H246" s="1089">
        <v>8.11</v>
      </c>
      <c r="I246" s="1089">
        <v>8.11</v>
      </c>
      <c r="J246" s="1089">
        <v>8.11</v>
      </c>
    </row>
    <row r="247" spans="1:10" ht="24" customHeight="1">
      <c r="A247" s="572" t="s">
        <v>2109</v>
      </c>
      <c r="B247" s="1085" t="s">
        <v>2118</v>
      </c>
      <c r="C247" s="1076" t="s">
        <v>2104</v>
      </c>
      <c r="D247" s="1076" t="s">
        <v>209</v>
      </c>
      <c r="E247" s="1076"/>
      <c r="F247" s="1089">
        <v>7.43</v>
      </c>
      <c r="G247" s="1089">
        <v>7.43</v>
      </c>
      <c r="H247" s="1089">
        <v>7.43</v>
      </c>
      <c r="I247" s="1089">
        <v>7.43</v>
      </c>
      <c r="J247" s="1089">
        <v>7.43</v>
      </c>
    </row>
    <row r="248" spans="1:10" ht="24" customHeight="1">
      <c r="A248" s="572" t="s">
        <v>2109</v>
      </c>
      <c r="B248" s="1085" t="s">
        <v>2119</v>
      </c>
      <c r="C248" s="1076" t="s">
        <v>2104</v>
      </c>
      <c r="D248" s="1076" t="s">
        <v>209</v>
      </c>
      <c r="E248" s="1076"/>
      <c r="F248" s="1089">
        <v>10</v>
      </c>
      <c r="G248" s="1089">
        <v>10</v>
      </c>
      <c r="H248" s="1089">
        <v>10</v>
      </c>
      <c r="I248" s="1089">
        <v>10</v>
      </c>
      <c r="J248" s="1089">
        <v>10</v>
      </c>
    </row>
    <row r="249" spans="1:10" ht="24" customHeight="1">
      <c r="A249" s="572" t="s">
        <v>2120</v>
      </c>
      <c r="B249" s="1085" t="s">
        <v>2121</v>
      </c>
      <c r="C249" s="1076" t="s">
        <v>2104</v>
      </c>
      <c r="D249" s="1076" t="s">
        <v>209</v>
      </c>
      <c r="E249" s="1076"/>
      <c r="F249" s="1089">
        <v>5</v>
      </c>
      <c r="G249" s="1089">
        <v>5</v>
      </c>
      <c r="H249" s="1089">
        <v>5</v>
      </c>
      <c r="I249" s="1089">
        <v>5</v>
      </c>
      <c r="J249" s="1089">
        <v>5</v>
      </c>
    </row>
    <row r="250" spans="1:10" ht="24" customHeight="1">
      <c r="A250" s="572" t="s">
        <v>2122</v>
      </c>
      <c r="B250" s="1085" t="s">
        <v>2123</v>
      </c>
      <c r="C250" s="1076" t="s">
        <v>2124</v>
      </c>
      <c r="D250" s="1076" t="s">
        <v>209</v>
      </c>
      <c r="E250" s="1076"/>
      <c r="F250" s="1081">
        <f>601*60</f>
        <v>36060</v>
      </c>
      <c r="G250" s="1081">
        <f t="shared" ref="G250:J250" si="11">601*60</f>
        <v>36060</v>
      </c>
      <c r="H250" s="1081">
        <f t="shared" si="11"/>
        <v>36060</v>
      </c>
      <c r="I250" s="1081">
        <f t="shared" si="11"/>
        <v>36060</v>
      </c>
      <c r="J250" s="1081">
        <f t="shared" si="11"/>
        <v>36060</v>
      </c>
    </row>
    <row r="251" spans="1:10" ht="24" customHeight="1">
      <c r="A251" s="572" t="s">
        <v>2125</v>
      </c>
      <c r="B251" s="1085" t="s">
        <v>2126</v>
      </c>
      <c r="C251" s="1076" t="s">
        <v>2124</v>
      </c>
      <c r="D251" s="1076" t="s">
        <v>209</v>
      </c>
      <c r="E251" s="1076"/>
      <c r="F251" s="1081">
        <f>14*60</f>
        <v>840</v>
      </c>
      <c r="G251" s="1081">
        <f t="shared" ref="G251:J251" si="12">14*60</f>
        <v>840</v>
      </c>
      <c r="H251" s="1081">
        <f t="shared" si="12"/>
        <v>840</v>
      </c>
      <c r="I251" s="1081">
        <f t="shared" si="12"/>
        <v>840</v>
      </c>
      <c r="J251" s="1081">
        <f t="shared" si="12"/>
        <v>840</v>
      </c>
    </row>
    <row r="252" spans="1:10" ht="24" customHeight="1">
      <c r="A252" s="572" t="s">
        <v>2127</v>
      </c>
      <c r="B252" s="1085" t="s">
        <v>2128</v>
      </c>
      <c r="C252" s="1076" t="s">
        <v>2124</v>
      </c>
      <c r="D252" s="1076" t="s">
        <v>209</v>
      </c>
      <c r="E252" s="1076"/>
      <c r="F252" s="1081">
        <f>801*60</f>
        <v>48060</v>
      </c>
      <c r="G252" s="1081">
        <f t="shared" ref="G252:J252" si="13">801*60</f>
        <v>48060</v>
      </c>
      <c r="H252" s="1081">
        <f t="shared" si="13"/>
        <v>48060</v>
      </c>
      <c r="I252" s="1081">
        <f t="shared" si="13"/>
        <v>48060</v>
      </c>
      <c r="J252" s="1081">
        <f t="shared" si="13"/>
        <v>48060</v>
      </c>
    </row>
    <row r="253" spans="1:10" ht="24" customHeight="1">
      <c r="A253" s="572" t="s">
        <v>2129</v>
      </c>
      <c r="B253" s="1085" t="s">
        <v>2130</v>
      </c>
      <c r="C253" s="1076" t="s">
        <v>2124</v>
      </c>
      <c r="D253" s="1076" t="s">
        <v>209</v>
      </c>
      <c r="E253" s="1076"/>
      <c r="F253" s="1081">
        <f>19*60</f>
        <v>1140</v>
      </c>
      <c r="G253" s="1081">
        <f t="shared" ref="G253:J253" si="14">19*60</f>
        <v>1140</v>
      </c>
      <c r="H253" s="1081">
        <f t="shared" si="14"/>
        <v>1140</v>
      </c>
      <c r="I253" s="1081">
        <f t="shared" si="14"/>
        <v>1140</v>
      </c>
      <c r="J253" s="1081">
        <f t="shared" si="14"/>
        <v>1140</v>
      </c>
    </row>
    <row r="254" spans="1:10" ht="24" customHeight="1">
      <c r="A254" s="572" t="s">
        <v>2131</v>
      </c>
      <c r="B254" s="1085" t="s">
        <v>2132</v>
      </c>
      <c r="C254" s="1076" t="s">
        <v>2124</v>
      </c>
      <c r="D254" s="1076" t="s">
        <v>209</v>
      </c>
      <c r="E254" s="1076"/>
      <c r="F254" s="1081"/>
      <c r="G254" s="1081"/>
      <c r="H254" s="1081"/>
      <c r="I254" s="1081"/>
      <c r="J254" s="1081"/>
    </row>
    <row r="255" spans="1:10" ht="24" customHeight="1">
      <c r="A255" s="572" t="s">
        <v>2133</v>
      </c>
      <c r="B255" s="1085" t="s">
        <v>2134</v>
      </c>
      <c r="C255" s="1076" t="s">
        <v>2124</v>
      </c>
      <c r="D255" s="1076" t="s">
        <v>209</v>
      </c>
      <c r="E255" s="1076"/>
      <c r="F255" s="1081"/>
      <c r="G255" s="1081"/>
      <c r="H255" s="1081"/>
      <c r="I255" s="1081"/>
      <c r="J255" s="1081"/>
    </row>
    <row r="256" spans="1:10" ht="24" customHeight="1">
      <c r="A256" s="572" t="s">
        <v>2135</v>
      </c>
      <c r="B256" s="1085" t="s">
        <v>2136</v>
      </c>
      <c r="C256" s="1076"/>
      <c r="D256" s="1076" t="s">
        <v>209</v>
      </c>
      <c r="E256" s="1076"/>
      <c r="F256" s="1081">
        <v>381</v>
      </c>
      <c r="G256" s="1081">
        <v>381</v>
      </c>
      <c r="H256" s="1081">
        <v>381</v>
      </c>
      <c r="I256" s="1081">
        <v>381</v>
      </c>
      <c r="J256" s="1081">
        <v>381</v>
      </c>
    </row>
    <row r="257" spans="1:11" ht="24" customHeight="1">
      <c r="A257" s="572" t="s">
        <v>2137</v>
      </c>
      <c r="B257" s="1085" t="s">
        <v>2138</v>
      </c>
      <c r="C257" s="1076" t="s">
        <v>1946</v>
      </c>
      <c r="D257" s="1076" t="s">
        <v>209</v>
      </c>
      <c r="E257" s="1076"/>
      <c r="F257" s="1081">
        <v>0.5</v>
      </c>
      <c r="G257" s="1081">
        <v>0.5</v>
      </c>
      <c r="H257" s="1081">
        <v>0.5</v>
      </c>
      <c r="I257" s="1081">
        <v>0.5</v>
      </c>
      <c r="J257" s="1081">
        <v>0.5</v>
      </c>
    </row>
    <row r="258" spans="1:11" ht="24" customHeight="1">
      <c r="A258" s="610" t="s">
        <v>2139</v>
      </c>
      <c r="B258" s="1085" t="s">
        <v>2140</v>
      </c>
      <c r="C258" s="236"/>
      <c r="D258" s="1076" t="s">
        <v>209</v>
      </c>
      <c r="E258" s="1076"/>
      <c r="F258" s="1081">
        <v>341.2</v>
      </c>
      <c r="G258" s="1081">
        <v>341.2</v>
      </c>
      <c r="H258" s="1081">
        <v>341.2</v>
      </c>
      <c r="I258" s="1081">
        <v>341.2</v>
      </c>
      <c r="J258" s="1081">
        <v>341.2</v>
      </c>
    </row>
    <row r="259" spans="1:11" ht="24" customHeight="1">
      <c r="A259" s="489" t="s">
        <v>2141</v>
      </c>
      <c r="B259" s="1085" t="s">
        <v>2142</v>
      </c>
      <c r="C259" s="1076" t="s">
        <v>186</v>
      </c>
      <c r="D259" s="1076" t="s">
        <v>209</v>
      </c>
      <c r="E259" s="1076"/>
      <c r="F259" s="1090"/>
      <c r="G259" s="1090"/>
      <c r="H259" s="1090"/>
      <c r="I259" s="1090"/>
      <c r="J259" s="1090"/>
    </row>
    <row r="260" spans="1:11" ht="24" customHeight="1">
      <c r="A260" s="572" t="s">
        <v>2143</v>
      </c>
      <c r="B260" s="1085" t="s">
        <v>2144</v>
      </c>
      <c r="C260" s="1076" t="s">
        <v>1738</v>
      </c>
      <c r="D260" s="1076" t="s">
        <v>209</v>
      </c>
      <c r="E260" s="1089">
        <v>8</v>
      </c>
      <c r="F260" s="1081"/>
      <c r="G260" s="1081"/>
      <c r="H260" s="1081"/>
      <c r="I260" s="1081"/>
      <c r="J260" s="1081"/>
    </row>
    <row r="261" spans="1:11" ht="24" customHeight="1">
      <c r="A261" s="572" t="s">
        <v>2145</v>
      </c>
      <c r="B261" s="1085" t="s">
        <v>2146</v>
      </c>
      <c r="C261" s="1076" t="s">
        <v>1738</v>
      </c>
      <c r="D261" s="1076" t="s">
        <v>209</v>
      </c>
      <c r="E261" s="1076"/>
      <c r="F261" s="1081">
        <v>15.67</v>
      </c>
      <c r="G261" s="1081">
        <v>15.67</v>
      </c>
      <c r="H261" s="1081">
        <v>15.67</v>
      </c>
      <c r="I261" s="1081">
        <v>15.67</v>
      </c>
      <c r="J261" s="1081">
        <v>15.67</v>
      </c>
    </row>
    <row r="262" spans="1:11" ht="24" customHeight="1">
      <c r="A262" s="572" t="s">
        <v>2147</v>
      </c>
      <c r="B262" s="1085" t="s">
        <v>2148</v>
      </c>
      <c r="C262" s="1076" t="s">
        <v>1738</v>
      </c>
      <c r="D262" s="1076" t="s">
        <v>209</v>
      </c>
      <c r="E262" s="1076"/>
      <c r="F262" s="1081">
        <v>5.22</v>
      </c>
      <c r="G262" s="1081">
        <v>5.22</v>
      </c>
      <c r="H262" s="1081">
        <v>5.22</v>
      </c>
      <c r="I262" s="1081">
        <v>5.22</v>
      </c>
      <c r="J262" s="1081">
        <v>5.22</v>
      </c>
    </row>
    <row r="263" spans="1:11" ht="24" customHeight="1">
      <c r="A263" s="1075" t="s">
        <v>2026</v>
      </c>
      <c r="B263" s="1076" t="s">
        <v>2027</v>
      </c>
      <c r="C263" s="1076" t="s">
        <v>1738</v>
      </c>
      <c r="D263" s="1076" t="s">
        <v>215</v>
      </c>
      <c r="E263" s="1076"/>
      <c r="F263" s="1081">
        <v>14.88</v>
      </c>
      <c r="G263" s="1081">
        <v>14.94</v>
      </c>
      <c r="H263" s="1081">
        <v>16</v>
      </c>
      <c r="I263" s="1081">
        <v>15.24</v>
      </c>
      <c r="J263" s="1081">
        <v>14.9</v>
      </c>
    </row>
    <row r="264" spans="1:11" ht="24" customHeight="1">
      <c r="A264" s="1084" t="s">
        <v>2028</v>
      </c>
      <c r="B264" s="1085" t="s">
        <v>2029</v>
      </c>
      <c r="C264" s="1076" t="s">
        <v>1738</v>
      </c>
      <c r="D264" s="1076" t="s">
        <v>215</v>
      </c>
      <c r="E264" s="1076"/>
      <c r="F264" s="1288">
        <v>0.05</v>
      </c>
      <c r="G264" s="1288">
        <v>0.08</v>
      </c>
      <c r="H264" s="1288">
        <v>0.15</v>
      </c>
      <c r="I264" s="1081">
        <v>0</v>
      </c>
      <c r="J264" s="1081">
        <v>0</v>
      </c>
      <c r="K264" s="1079" t="s">
        <v>2030</v>
      </c>
    </row>
    <row r="265" spans="1:11" ht="24" customHeight="1">
      <c r="A265" s="1084" t="s">
        <v>2031</v>
      </c>
      <c r="B265" s="1085" t="s">
        <v>2032</v>
      </c>
      <c r="C265" s="1076" t="s">
        <v>1738</v>
      </c>
      <c r="D265" s="1076" t="s">
        <v>215</v>
      </c>
      <c r="E265" s="1076"/>
      <c r="F265" s="1081">
        <v>0</v>
      </c>
      <c r="G265" s="1081">
        <v>0</v>
      </c>
      <c r="H265" s="1081">
        <v>0</v>
      </c>
      <c r="I265" s="1081">
        <v>0</v>
      </c>
      <c r="J265" s="1081">
        <v>0</v>
      </c>
    </row>
    <row r="266" spans="1:11" ht="24" customHeight="1">
      <c r="A266" s="1086" t="s">
        <v>2033</v>
      </c>
      <c r="B266" s="1085" t="s">
        <v>2034</v>
      </c>
      <c r="C266" s="1076" t="s">
        <v>1738</v>
      </c>
      <c r="D266" s="1076" t="s">
        <v>215</v>
      </c>
      <c r="E266" s="1076"/>
      <c r="F266" s="1081">
        <v>0</v>
      </c>
      <c r="G266" s="1081">
        <v>0</v>
      </c>
      <c r="H266" s="1081">
        <v>0</v>
      </c>
      <c r="I266" s="1081">
        <v>0</v>
      </c>
      <c r="J266" s="1081">
        <v>0</v>
      </c>
    </row>
    <row r="267" spans="1:11" ht="24" customHeight="1">
      <c r="A267" s="1086" t="s">
        <v>2035</v>
      </c>
      <c r="B267" s="1085" t="s">
        <v>2036</v>
      </c>
      <c r="C267" s="1076" t="s">
        <v>1738</v>
      </c>
      <c r="D267" s="1076" t="s">
        <v>215</v>
      </c>
      <c r="E267" s="1076"/>
      <c r="F267" s="1081">
        <v>0.71</v>
      </c>
      <c r="G267" s="1081">
        <v>0.71</v>
      </c>
      <c r="H267" s="1081">
        <v>0.71</v>
      </c>
      <c r="I267" s="1081">
        <v>0.71</v>
      </c>
      <c r="J267" s="1081">
        <v>0.71</v>
      </c>
    </row>
    <row r="268" spans="1:11" ht="24" customHeight="1">
      <c r="A268" s="1086" t="s">
        <v>2037</v>
      </c>
      <c r="B268" s="1085" t="s">
        <v>2038</v>
      </c>
      <c r="C268" s="1076" t="s">
        <v>208</v>
      </c>
      <c r="D268" s="1076" t="s">
        <v>215</v>
      </c>
      <c r="E268" s="1076"/>
      <c r="F268" s="1081">
        <v>24.2</v>
      </c>
      <c r="G268" s="1081">
        <v>24.2</v>
      </c>
      <c r="H268" s="1081">
        <v>24.2</v>
      </c>
      <c r="I268" s="1081">
        <v>24.2</v>
      </c>
      <c r="J268" s="1081">
        <v>24.2</v>
      </c>
    </row>
    <row r="269" spans="1:11" ht="24" customHeight="1">
      <c r="A269" s="1086" t="s">
        <v>2039</v>
      </c>
      <c r="B269" s="1085" t="s">
        <v>2038</v>
      </c>
      <c r="C269" s="1076" t="s">
        <v>208</v>
      </c>
      <c r="D269" s="1076" t="s">
        <v>215</v>
      </c>
      <c r="E269" s="1076"/>
      <c r="F269" s="1081">
        <v>667.8</v>
      </c>
      <c r="G269" s="1081">
        <v>667.8</v>
      </c>
      <c r="H269" s="1081">
        <v>667.8</v>
      </c>
      <c r="I269" s="1081">
        <v>667.8</v>
      </c>
      <c r="J269" s="1081">
        <v>667.8</v>
      </c>
    </row>
    <row r="270" spans="1:11" ht="24" customHeight="1">
      <c r="A270" s="1086" t="s">
        <v>2040</v>
      </c>
      <c r="B270" s="1085" t="s">
        <v>2038</v>
      </c>
      <c r="C270" s="1076" t="s">
        <v>208</v>
      </c>
      <c r="D270" s="1076" t="s">
        <v>215</v>
      </c>
      <c r="E270" s="1076"/>
      <c r="F270" s="1081">
        <v>455.3</v>
      </c>
      <c r="G270" s="1081">
        <v>455.3</v>
      </c>
      <c r="H270" s="1081">
        <v>455.3</v>
      </c>
      <c r="I270" s="1081">
        <v>455.3</v>
      </c>
      <c r="J270" s="1081">
        <v>455.3</v>
      </c>
    </row>
    <row r="271" spans="1:11" ht="24" customHeight="1">
      <c r="A271" s="1086" t="s">
        <v>2041</v>
      </c>
      <c r="B271" s="1085" t="s">
        <v>2038</v>
      </c>
      <c r="C271" s="1076" t="s">
        <v>208</v>
      </c>
      <c r="D271" s="1076" t="s">
        <v>215</v>
      </c>
      <c r="E271" s="1076"/>
      <c r="F271" s="1081">
        <v>321.2</v>
      </c>
      <c r="G271" s="1081">
        <v>321.2</v>
      </c>
      <c r="H271" s="1081">
        <v>321.2</v>
      </c>
      <c r="I271" s="1081">
        <v>321.2</v>
      </c>
      <c r="J271" s="1081">
        <v>321.2</v>
      </c>
    </row>
    <row r="272" spans="1:11" ht="24" customHeight="1">
      <c r="A272" s="1086" t="s">
        <v>2042</v>
      </c>
      <c r="B272" s="1085" t="s">
        <v>2043</v>
      </c>
      <c r="C272" s="1076" t="s">
        <v>1738</v>
      </c>
      <c r="D272" s="1076" t="s">
        <v>215</v>
      </c>
      <c r="E272" s="1076"/>
      <c r="F272" s="1087">
        <v>102827</v>
      </c>
      <c r="G272" s="1087">
        <v>102827</v>
      </c>
      <c r="H272" s="1087">
        <v>102827</v>
      </c>
      <c r="I272" s="1087">
        <v>102827</v>
      </c>
      <c r="J272" s="1087">
        <v>102827</v>
      </c>
    </row>
    <row r="273" spans="1:10" ht="24" customHeight="1">
      <c r="A273" s="1086" t="s">
        <v>2044</v>
      </c>
      <c r="B273" s="1085" t="s">
        <v>2043</v>
      </c>
      <c r="C273" s="1076" t="s">
        <v>1738</v>
      </c>
      <c r="D273" s="1076" t="s">
        <v>215</v>
      </c>
      <c r="E273" s="1076"/>
      <c r="F273" s="1087">
        <v>113827</v>
      </c>
      <c r="G273" s="1087">
        <v>113827</v>
      </c>
      <c r="H273" s="1087">
        <v>113827</v>
      </c>
      <c r="I273" s="1087">
        <v>113827</v>
      </c>
      <c r="J273" s="1087">
        <v>113827</v>
      </c>
    </row>
    <row r="274" spans="1:10" ht="24" customHeight="1">
      <c r="A274" s="1086" t="s">
        <v>2045</v>
      </c>
      <c r="B274" s="1085" t="s">
        <v>2043</v>
      </c>
      <c r="C274" s="1076" t="s">
        <v>1738</v>
      </c>
      <c r="D274" s="1076" t="s">
        <v>215</v>
      </c>
      <c r="E274" s="1076"/>
      <c r="F274" s="1087">
        <v>165753</v>
      </c>
      <c r="G274" s="1087">
        <v>165753</v>
      </c>
      <c r="H274" s="1087">
        <v>165753</v>
      </c>
      <c r="I274" s="1087">
        <v>165753</v>
      </c>
      <c r="J274" s="1087">
        <v>165753</v>
      </c>
    </row>
    <row r="275" spans="1:10" ht="24" customHeight="1">
      <c r="A275" s="1086" t="s">
        <v>2046</v>
      </c>
      <c r="B275" s="1085" t="s">
        <v>2043</v>
      </c>
      <c r="C275" s="1076" t="s">
        <v>1738</v>
      </c>
      <c r="D275" s="1076" t="s">
        <v>215</v>
      </c>
      <c r="E275" s="1076"/>
      <c r="F275" s="1087">
        <v>248212</v>
      </c>
      <c r="G275" s="1087">
        <v>248212</v>
      </c>
      <c r="H275" s="1087">
        <v>248212</v>
      </c>
      <c r="I275" s="1087">
        <v>248212</v>
      </c>
      <c r="J275" s="1087">
        <v>248212</v>
      </c>
    </row>
    <row r="276" spans="1:10" ht="24" customHeight="1">
      <c r="A276" s="1086" t="s">
        <v>2047</v>
      </c>
      <c r="B276" s="1085" t="s">
        <v>2048</v>
      </c>
      <c r="C276" s="1076" t="s">
        <v>1738</v>
      </c>
      <c r="D276" s="1076" t="s">
        <v>215</v>
      </c>
      <c r="E276" s="1076"/>
      <c r="F276" s="1081">
        <v>48.74</v>
      </c>
      <c r="G276" s="1081">
        <v>47.26</v>
      </c>
      <c r="H276" s="1081">
        <v>46.21</v>
      </c>
      <c r="I276" s="1081">
        <v>45.82</v>
      </c>
      <c r="J276" s="1081">
        <v>45.46</v>
      </c>
    </row>
    <row r="277" spans="1:10" ht="24" customHeight="1">
      <c r="A277" s="1086" t="s">
        <v>2049</v>
      </c>
      <c r="B277" s="1085" t="s">
        <v>2050</v>
      </c>
      <c r="C277" s="1076" t="s">
        <v>1738</v>
      </c>
      <c r="D277" s="1076" t="s">
        <v>215</v>
      </c>
      <c r="E277" s="1076"/>
      <c r="F277" s="1081">
        <v>233.49</v>
      </c>
      <c r="G277" s="1081">
        <v>233.49</v>
      </c>
      <c r="H277" s="1081">
        <v>233.49</v>
      </c>
      <c r="I277" s="1081">
        <v>233.49</v>
      </c>
      <c r="J277" s="1081">
        <v>233.49</v>
      </c>
    </row>
    <row r="278" spans="1:10" ht="24" customHeight="1">
      <c r="A278" s="1086" t="s">
        <v>2051</v>
      </c>
      <c r="B278" s="1085" t="s">
        <v>2038</v>
      </c>
      <c r="C278" s="1076" t="s">
        <v>2052</v>
      </c>
      <c r="D278" s="1076" t="s">
        <v>215</v>
      </c>
      <c r="E278" s="1076"/>
      <c r="F278" s="1087">
        <v>103826</v>
      </c>
      <c r="G278" s="1087">
        <v>103826</v>
      </c>
      <c r="H278" s="1087">
        <v>103826</v>
      </c>
      <c r="I278" s="1087">
        <v>103826</v>
      </c>
      <c r="J278" s="1087">
        <v>103826</v>
      </c>
    </row>
    <row r="279" spans="1:10" ht="24" customHeight="1">
      <c r="A279" s="1086" t="s">
        <v>2053</v>
      </c>
      <c r="B279" s="1085" t="s">
        <v>2038</v>
      </c>
      <c r="C279" s="1076" t="s">
        <v>2052</v>
      </c>
      <c r="D279" s="1076" t="s">
        <v>215</v>
      </c>
      <c r="E279" s="1076"/>
      <c r="F279" s="1087">
        <v>53820</v>
      </c>
      <c r="G279" s="1087">
        <v>53820</v>
      </c>
      <c r="H279" s="1087">
        <v>53820</v>
      </c>
      <c r="I279" s="1087">
        <v>53820</v>
      </c>
      <c r="J279" s="1087">
        <v>53820</v>
      </c>
    </row>
    <row r="280" spans="1:10" ht="24" customHeight="1">
      <c r="A280" s="1086" t="s">
        <v>2054</v>
      </c>
      <c r="B280" s="1085" t="s">
        <v>2043</v>
      </c>
      <c r="C280" s="1088" t="s">
        <v>2055</v>
      </c>
      <c r="D280" s="1076" t="s">
        <v>215</v>
      </c>
      <c r="E280" s="1076"/>
      <c r="F280" s="1087">
        <v>556</v>
      </c>
      <c r="G280" s="1087">
        <v>556</v>
      </c>
      <c r="H280" s="1087">
        <v>556</v>
      </c>
      <c r="I280" s="1087">
        <v>556</v>
      </c>
      <c r="J280" s="1087">
        <v>556</v>
      </c>
    </row>
    <row r="281" spans="1:10" ht="24" customHeight="1">
      <c r="A281" s="1086" t="s">
        <v>2056</v>
      </c>
      <c r="B281" s="1085" t="s">
        <v>2043</v>
      </c>
      <c r="C281" s="1088" t="s">
        <v>2055</v>
      </c>
      <c r="D281" s="1076" t="s">
        <v>215</v>
      </c>
      <c r="E281" s="1076"/>
      <c r="F281" s="1087">
        <v>350</v>
      </c>
      <c r="G281" s="1087">
        <v>350</v>
      </c>
      <c r="H281" s="1087">
        <v>350</v>
      </c>
      <c r="I281" s="1087">
        <v>350</v>
      </c>
      <c r="J281" s="1087">
        <v>350</v>
      </c>
    </row>
    <row r="282" spans="1:10" ht="24" customHeight="1">
      <c r="A282" s="1086" t="s">
        <v>2057</v>
      </c>
      <c r="B282" s="1085" t="s">
        <v>2058</v>
      </c>
      <c r="C282" s="1076" t="s">
        <v>2059</v>
      </c>
      <c r="D282" s="1076" t="s">
        <v>215</v>
      </c>
      <c r="E282" s="1076"/>
      <c r="F282" s="1081">
        <v>16</v>
      </c>
      <c r="G282" s="1081">
        <v>15.52</v>
      </c>
      <c r="H282" s="1081">
        <v>15.14</v>
      </c>
      <c r="I282" s="1081">
        <v>15</v>
      </c>
      <c r="J282" s="1081">
        <v>14.87</v>
      </c>
    </row>
    <row r="283" spans="1:10" ht="24" customHeight="1">
      <c r="A283" s="1086" t="s">
        <v>2060</v>
      </c>
      <c r="B283" s="1085" t="s">
        <v>2061</v>
      </c>
      <c r="C283" s="1076" t="s">
        <v>2059</v>
      </c>
      <c r="D283" s="1076" t="s">
        <v>215</v>
      </c>
      <c r="E283" s="1076"/>
      <c r="F283" s="1089">
        <v>76.5</v>
      </c>
      <c r="G283" s="1089">
        <v>76.5</v>
      </c>
      <c r="H283" s="1089">
        <v>76.5</v>
      </c>
      <c r="I283" s="1089">
        <v>76.5</v>
      </c>
      <c r="J283" s="1089">
        <v>76.5</v>
      </c>
    </row>
    <row r="284" spans="1:10" ht="24" customHeight="1">
      <c r="A284" s="1086" t="s">
        <v>2062</v>
      </c>
      <c r="B284" s="1085" t="s">
        <v>2063</v>
      </c>
      <c r="C284" s="1076" t="s">
        <v>1738</v>
      </c>
      <c r="D284" s="1076" t="s">
        <v>215</v>
      </c>
      <c r="E284" s="1076"/>
      <c r="F284" s="1081">
        <f>3.16+0.19</f>
        <v>3.35</v>
      </c>
      <c r="G284" s="1081">
        <f>0+1.55</f>
        <v>1.55</v>
      </c>
      <c r="H284" s="1081">
        <f>0.4+1.04</f>
        <v>1.44</v>
      </c>
      <c r="I284" s="1081">
        <f>1.61+0.81</f>
        <v>2.42</v>
      </c>
      <c r="J284" s="1081">
        <f>0+0.69</f>
        <v>0.69</v>
      </c>
    </row>
    <row r="285" spans="1:10" ht="24" customHeight="1">
      <c r="A285" s="1086" t="s">
        <v>2064</v>
      </c>
      <c r="B285" s="1085" t="s">
        <v>2065</v>
      </c>
      <c r="C285" s="1076" t="s">
        <v>2066</v>
      </c>
      <c r="D285" s="1076" t="s">
        <v>215</v>
      </c>
      <c r="E285" s="1087">
        <v>170</v>
      </c>
      <c r="F285" s="1310"/>
      <c r="G285" s="1310"/>
      <c r="H285" s="1310"/>
      <c r="I285" s="1310"/>
      <c r="J285" s="1310"/>
    </row>
    <row r="286" spans="1:10" ht="24" customHeight="1">
      <c r="A286" s="1086" t="s">
        <v>2067</v>
      </c>
      <c r="B286" s="1085" t="s">
        <v>2065</v>
      </c>
      <c r="C286" s="1076" t="s">
        <v>2066</v>
      </c>
      <c r="D286" s="1076" t="s">
        <v>215</v>
      </c>
      <c r="E286" s="1087">
        <v>0</v>
      </c>
      <c r="F286" s="1310"/>
      <c r="G286" s="1310"/>
      <c r="H286" s="1310"/>
      <c r="I286" s="1310"/>
      <c r="J286" s="1310"/>
    </row>
    <row r="287" spans="1:10" ht="24" customHeight="1">
      <c r="A287" s="1086" t="s">
        <v>2068</v>
      </c>
      <c r="B287" s="1085" t="s">
        <v>2065</v>
      </c>
      <c r="C287" s="1076" t="s">
        <v>2066</v>
      </c>
      <c r="D287" s="1076" t="s">
        <v>215</v>
      </c>
      <c r="E287" s="1087">
        <v>0</v>
      </c>
      <c r="F287" s="1310"/>
      <c r="G287" s="1310"/>
      <c r="H287" s="1310"/>
      <c r="I287" s="1310"/>
      <c r="J287" s="1310"/>
    </row>
    <row r="288" spans="1:10" ht="24" customHeight="1">
      <c r="A288" s="1086" t="s">
        <v>2069</v>
      </c>
      <c r="B288" s="1085" t="s">
        <v>2065</v>
      </c>
      <c r="C288" s="1076" t="s">
        <v>2066</v>
      </c>
      <c r="D288" s="1076" t="s">
        <v>215</v>
      </c>
      <c r="E288" s="1087">
        <v>0</v>
      </c>
      <c r="F288" s="1310"/>
      <c r="G288" s="1310"/>
      <c r="H288" s="1310"/>
      <c r="I288" s="1310"/>
      <c r="J288" s="1310"/>
    </row>
    <row r="289" spans="1:10" ht="24" customHeight="1">
      <c r="A289" s="1086" t="s">
        <v>2070</v>
      </c>
      <c r="B289" s="1085" t="s">
        <v>2065</v>
      </c>
      <c r="C289" s="1076" t="s">
        <v>2066</v>
      </c>
      <c r="D289" s="1076" t="s">
        <v>215</v>
      </c>
      <c r="E289" s="1087">
        <v>0</v>
      </c>
      <c r="F289" s="1310"/>
      <c r="G289" s="1310"/>
      <c r="H289" s="1310"/>
      <c r="I289" s="1310"/>
      <c r="J289" s="1310"/>
    </row>
    <row r="290" spans="1:10" ht="24" customHeight="1">
      <c r="A290" s="1086" t="s">
        <v>2071</v>
      </c>
      <c r="B290" s="1085" t="s">
        <v>2065</v>
      </c>
      <c r="C290" s="1076" t="s">
        <v>2066</v>
      </c>
      <c r="D290" s="1076" t="s">
        <v>215</v>
      </c>
      <c r="E290" s="1087">
        <v>68</v>
      </c>
      <c r="F290" s="1310"/>
      <c r="G290" s="1310"/>
      <c r="H290" s="1310"/>
      <c r="I290" s="1310"/>
      <c r="J290" s="1310"/>
    </row>
    <row r="291" spans="1:10" ht="24" customHeight="1">
      <c r="A291" s="1086" t="s">
        <v>2072</v>
      </c>
      <c r="B291" s="1085" t="s">
        <v>2073</v>
      </c>
      <c r="C291" s="1076" t="s">
        <v>1726</v>
      </c>
      <c r="D291" s="1076" t="s">
        <v>215</v>
      </c>
      <c r="E291" s="1087">
        <v>13566</v>
      </c>
      <c r="F291" s="1310"/>
      <c r="G291" s="1310"/>
      <c r="H291" s="1310"/>
      <c r="I291" s="1310"/>
      <c r="J291" s="1310"/>
    </row>
    <row r="292" spans="1:10" ht="24" customHeight="1">
      <c r="A292" s="1086" t="s">
        <v>2074</v>
      </c>
      <c r="B292" s="1085" t="s">
        <v>2073</v>
      </c>
      <c r="C292" s="1076" t="s">
        <v>1726</v>
      </c>
      <c r="D292" s="1076" t="s">
        <v>215</v>
      </c>
      <c r="E292" s="1087">
        <v>9369</v>
      </c>
      <c r="F292" s="1310"/>
      <c r="G292" s="1310"/>
      <c r="H292" s="1310"/>
      <c r="I292" s="1310"/>
      <c r="J292" s="1310"/>
    </row>
    <row r="293" spans="1:10" ht="24" customHeight="1">
      <c r="A293" s="1086" t="s">
        <v>2075</v>
      </c>
      <c r="B293" s="1085" t="s">
        <v>2073</v>
      </c>
      <c r="C293" s="1076" t="s">
        <v>1726</v>
      </c>
      <c r="D293" s="1076" t="s">
        <v>215</v>
      </c>
      <c r="E293" s="1087">
        <v>7807</v>
      </c>
      <c r="F293" s="1310"/>
      <c r="G293" s="1310"/>
      <c r="H293" s="1310"/>
      <c r="I293" s="1310"/>
      <c r="J293" s="1310"/>
    </row>
    <row r="294" spans="1:10" ht="24" customHeight="1">
      <c r="A294" s="1086" t="s">
        <v>2076</v>
      </c>
      <c r="B294" s="1085" t="s">
        <v>2073</v>
      </c>
      <c r="C294" s="1076" t="s">
        <v>1726</v>
      </c>
      <c r="D294" s="1076" t="s">
        <v>215</v>
      </c>
      <c r="E294" s="1087">
        <v>11301</v>
      </c>
      <c r="F294" s="1310"/>
      <c r="G294" s="1310"/>
      <c r="H294" s="1310"/>
      <c r="I294" s="1310"/>
      <c r="J294" s="1310"/>
    </row>
    <row r="295" spans="1:10" ht="24" customHeight="1">
      <c r="A295" s="1086" t="s">
        <v>2077</v>
      </c>
      <c r="B295" s="1085" t="s">
        <v>2073</v>
      </c>
      <c r="C295" s="1076" t="s">
        <v>1726</v>
      </c>
      <c r="D295" s="1076" t="s">
        <v>215</v>
      </c>
      <c r="E295" s="1087">
        <v>9577</v>
      </c>
      <c r="F295" s="1310"/>
      <c r="G295" s="1310"/>
      <c r="H295" s="1310"/>
      <c r="I295" s="1310"/>
      <c r="J295" s="1310"/>
    </row>
    <row r="296" spans="1:10" ht="24" customHeight="1">
      <c r="A296" s="1086" t="s">
        <v>2078</v>
      </c>
      <c r="B296" s="1085" t="s">
        <v>2073</v>
      </c>
      <c r="C296" s="1076" t="s">
        <v>1726</v>
      </c>
      <c r="D296" s="1076" t="s">
        <v>215</v>
      </c>
      <c r="E296" s="1087">
        <v>4789</v>
      </c>
      <c r="F296" s="1310"/>
      <c r="G296" s="1310"/>
      <c r="H296" s="1310"/>
      <c r="I296" s="1310"/>
      <c r="J296" s="1310"/>
    </row>
    <row r="297" spans="1:10" ht="24" customHeight="1">
      <c r="A297" s="1086" t="s">
        <v>2079</v>
      </c>
      <c r="B297" s="1085" t="s">
        <v>2080</v>
      </c>
      <c r="C297" s="1076" t="s">
        <v>1738</v>
      </c>
      <c r="D297" s="1076" t="s">
        <v>215</v>
      </c>
      <c r="E297" s="1076"/>
      <c r="F297" s="1081">
        <v>0.2</v>
      </c>
      <c r="G297" s="1081">
        <v>0.15</v>
      </c>
      <c r="H297" s="1081">
        <v>0.77</v>
      </c>
      <c r="I297" s="1081">
        <v>0.76</v>
      </c>
      <c r="J297" s="1081">
        <v>0.75</v>
      </c>
    </row>
    <row r="298" spans="1:10" ht="24" customHeight="1">
      <c r="A298" s="1086" t="s">
        <v>2081</v>
      </c>
      <c r="B298" s="1085" t="s">
        <v>147</v>
      </c>
      <c r="C298" s="1076" t="s">
        <v>1738</v>
      </c>
      <c r="D298" s="1076" t="s">
        <v>215</v>
      </c>
      <c r="E298" s="1087"/>
      <c r="F298" s="1081"/>
      <c r="G298" s="1081"/>
      <c r="H298" s="1081"/>
      <c r="I298" s="1081"/>
      <c r="J298" s="1081"/>
    </row>
    <row r="299" spans="1:10" ht="24" customHeight="1">
      <c r="A299" s="1086" t="s">
        <v>2062</v>
      </c>
      <c r="B299" s="1085" t="s">
        <v>2082</v>
      </c>
      <c r="C299" s="1076" t="s">
        <v>1738</v>
      </c>
      <c r="D299" s="1076" t="s">
        <v>215</v>
      </c>
      <c r="E299" s="1076"/>
      <c r="F299" s="1081">
        <f>0.15+0.29</f>
        <v>0.43999999999999995</v>
      </c>
      <c r="G299" s="1081">
        <f>0.15+0.3</f>
        <v>0.44999999999999996</v>
      </c>
      <c r="H299" s="1081">
        <f t="shared" ref="H299:J299" si="15">0.15+0.3</f>
        <v>0.44999999999999996</v>
      </c>
      <c r="I299" s="1081">
        <f t="shared" si="15"/>
        <v>0.44999999999999996</v>
      </c>
      <c r="J299" s="1081">
        <f t="shared" si="15"/>
        <v>0.44999999999999996</v>
      </c>
    </row>
    <row r="300" spans="1:10" ht="24" customHeight="1">
      <c r="A300" s="1086" t="s">
        <v>2062</v>
      </c>
      <c r="B300" s="1085" t="s">
        <v>2083</v>
      </c>
      <c r="C300" s="1076" t="s">
        <v>1738</v>
      </c>
      <c r="D300" s="1076" t="s">
        <v>215</v>
      </c>
      <c r="E300" s="1076"/>
      <c r="F300" s="1081"/>
      <c r="G300" s="1081"/>
      <c r="H300" s="1081"/>
      <c r="I300" s="1081"/>
      <c r="J300" s="1081"/>
    </row>
    <row r="301" spans="1:10" ht="24" customHeight="1">
      <c r="A301" s="1086" t="s">
        <v>2062</v>
      </c>
      <c r="B301" s="1085" t="s">
        <v>2084</v>
      </c>
      <c r="C301" s="1076" t="s">
        <v>1738</v>
      </c>
      <c r="D301" s="1076" t="s">
        <v>215</v>
      </c>
      <c r="E301" s="1076"/>
      <c r="F301" s="1081"/>
      <c r="G301" s="1081"/>
      <c r="H301" s="1081"/>
      <c r="I301" s="1081"/>
      <c r="J301" s="1081"/>
    </row>
    <row r="302" spans="1:10" ht="24" customHeight="1">
      <c r="A302" s="1086" t="s">
        <v>2085</v>
      </c>
      <c r="B302" s="1085" t="s">
        <v>2086</v>
      </c>
      <c r="C302" s="1076" t="s">
        <v>1726</v>
      </c>
      <c r="D302" s="1076" t="s">
        <v>215</v>
      </c>
      <c r="E302" s="1076"/>
      <c r="F302" s="1081"/>
      <c r="G302" s="1081"/>
      <c r="H302" s="1081"/>
      <c r="I302" s="1081"/>
      <c r="J302" s="1081"/>
    </row>
    <row r="303" spans="1:10" ht="24" customHeight="1">
      <c r="A303" s="1086" t="s">
        <v>2087</v>
      </c>
      <c r="B303" s="1085" t="s">
        <v>2088</v>
      </c>
      <c r="C303" s="1076"/>
      <c r="D303" s="1076" t="s">
        <v>215</v>
      </c>
      <c r="E303" s="1076"/>
      <c r="F303" s="1081"/>
      <c r="G303" s="1081"/>
      <c r="H303" s="1081"/>
      <c r="I303" s="1081"/>
      <c r="J303" s="1081"/>
    </row>
    <row r="304" spans="1:10" ht="24" customHeight="1">
      <c r="A304" s="1302" t="s">
        <v>2089</v>
      </c>
      <c r="B304" s="1085"/>
      <c r="C304" s="1076"/>
      <c r="D304" s="1076" t="s">
        <v>215</v>
      </c>
      <c r="E304" s="1076"/>
      <c r="F304" s="1081"/>
      <c r="G304" s="1081"/>
      <c r="H304" s="1081"/>
      <c r="I304" s="1081"/>
      <c r="J304" s="1081"/>
    </row>
    <row r="305" spans="1:11" ht="24" customHeight="1">
      <c r="A305" s="1086" t="s">
        <v>2062</v>
      </c>
      <c r="B305" s="1085" t="s">
        <v>2090</v>
      </c>
      <c r="C305" s="1076" t="s">
        <v>1738</v>
      </c>
      <c r="D305" s="1076" t="s">
        <v>215</v>
      </c>
      <c r="E305" s="1076"/>
      <c r="F305" s="1081"/>
      <c r="G305" s="1081"/>
      <c r="H305" s="1081"/>
      <c r="I305" s="1081"/>
      <c r="J305" s="1081"/>
    </row>
    <row r="306" spans="1:11" ht="24" customHeight="1">
      <c r="A306" s="1086" t="s">
        <v>2062</v>
      </c>
      <c r="B306" s="1085" t="s">
        <v>2091</v>
      </c>
      <c r="C306" s="1076" t="s">
        <v>1738</v>
      </c>
      <c r="D306" s="1076" t="s">
        <v>215</v>
      </c>
      <c r="E306" s="1076"/>
      <c r="F306" s="1081"/>
      <c r="G306" s="1081"/>
      <c r="H306" s="1081"/>
      <c r="I306" s="1081"/>
      <c r="J306" s="1081"/>
    </row>
    <row r="307" spans="1:11" ht="24" customHeight="1">
      <c r="A307" s="1086" t="s">
        <v>2062</v>
      </c>
      <c r="B307" s="1085" t="s">
        <v>2092</v>
      </c>
      <c r="C307" s="1076" t="s">
        <v>1738</v>
      </c>
      <c r="D307" s="1076" t="s">
        <v>215</v>
      </c>
      <c r="E307" s="1076"/>
      <c r="F307" s="1081"/>
      <c r="G307" s="1081"/>
      <c r="H307" s="1081"/>
      <c r="I307" s="1081"/>
      <c r="J307" s="1081"/>
    </row>
    <row r="308" spans="1:11" ht="24" customHeight="1">
      <c r="A308" s="1086" t="s">
        <v>2093</v>
      </c>
      <c r="B308" s="1085" t="s">
        <v>149</v>
      </c>
      <c r="C308" s="1076"/>
      <c r="D308" s="1076" t="s">
        <v>215</v>
      </c>
      <c r="E308" s="1076"/>
      <c r="F308" s="1081">
        <v>2003</v>
      </c>
      <c r="G308" s="1081">
        <v>2003</v>
      </c>
      <c r="H308" s="1081">
        <v>2003</v>
      </c>
      <c r="I308" s="1081">
        <v>2003</v>
      </c>
      <c r="J308" s="1081">
        <v>2003</v>
      </c>
    </row>
    <row r="309" spans="1:11" ht="24" customHeight="1">
      <c r="A309" s="1086" t="s">
        <v>2094</v>
      </c>
      <c r="B309" s="1085" t="s">
        <v>1724</v>
      </c>
      <c r="C309" s="1076" t="s">
        <v>1726</v>
      </c>
      <c r="D309" s="1076" t="s">
        <v>215</v>
      </c>
      <c r="E309" s="1076"/>
      <c r="F309" s="1081">
        <v>2539</v>
      </c>
      <c r="G309" s="1081">
        <v>2539</v>
      </c>
      <c r="H309" s="1081">
        <v>2539</v>
      </c>
      <c r="I309" s="1081">
        <v>2539</v>
      </c>
      <c r="J309" s="1081">
        <v>2539</v>
      </c>
    </row>
    <row r="310" spans="1:11" ht="24" customHeight="1">
      <c r="A310" s="1086" t="s">
        <v>1720</v>
      </c>
      <c r="B310" s="1085" t="s">
        <v>1721</v>
      </c>
      <c r="C310" s="1076"/>
      <c r="D310" s="1076" t="s">
        <v>215</v>
      </c>
      <c r="E310" s="1076"/>
      <c r="F310" s="1081">
        <v>290</v>
      </c>
      <c r="G310" s="1081">
        <v>290</v>
      </c>
      <c r="H310" s="1081">
        <v>290</v>
      </c>
      <c r="I310" s="1081">
        <v>290</v>
      </c>
      <c r="J310" s="1081">
        <v>290</v>
      </c>
      <c r="K310" s="1079" t="s">
        <v>2095</v>
      </c>
    </row>
    <row r="311" spans="1:11" ht="24" customHeight="1">
      <c r="A311" s="1086" t="s">
        <v>2096</v>
      </c>
      <c r="B311" s="1085" t="s">
        <v>2097</v>
      </c>
      <c r="C311" s="1088" t="s">
        <v>2098</v>
      </c>
      <c r="D311" s="1076" t="s">
        <v>215</v>
      </c>
      <c r="E311" s="1076"/>
      <c r="F311" s="1081">
        <v>1729</v>
      </c>
      <c r="G311" s="1081">
        <v>1729</v>
      </c>
      <c r="H311" s="1081">
        <v>1729</v>
      </c>
      <c r="I311" s="1081">
        <v>1729</v>
      </c>
      <c r="J311" s="1081">
        <v>1729</v>
      </c>
    </row>
    <row r="312" spans="1:11" ht="24" customHeight="1">
      <c r="A312" s="1086" t="s">
        <v>2099</v>
      </c>
      <c r="B312" s="1085" t="s">
        <v>2100</v>
      </c>
      <c r="C312" s="1076" t="s">
        <v>2101</v>
      </c>
      <c r="D312" s="1076" t="s">
        <v>215</v>
      </c>
      <c r="E312" s="1076"/>
      <c r="F312" s="1081">
        <v>50022</v>
      </c>
      <c r="G312" s="1081">
        <v>50022</v>
      </c>
      <c r="H312" s="1081">
        <v>50022</v>
      </c>
      <c r="I312" s="1081">
        <v>50022</v>
      </c>
      <c r="J312" s="1081">
        <v>50022</v>
      </c>
    </row>
    <row r="313" spans="1:11" ht="24" customHeight="1">
      <c r="A313" s="1086" t="s">
        <v>1732</v>
      </c>
      <c r="B313" s="1085" t="s">
        <v>1733</v>
      </c>
      <c r="C313" s="1076"/>
      <c r="D313" s="1076" t="s">
        <v>215</v>
      </c>
      <c r="E313" s="1076"/>
      <c r="F313" s="1081">
        <v>1.4</v>
      </c>
      <c r="G313" s="1081">
        <v>1.4</v>
      </c>
      <c r="H313" s="1081">
        <v>1.4</v>
      </c>
      <c r="I313" s="1081">
        <v>1.4</v>
      </c>
      <c r="J313" s="1081">
        <v>1.4</v>
      </c>
      <c r="K313" s="1079" t="s">
        <v>2095</v>
      </c>
    </row>
    <row r="314" spans="1:11" ht="24" customHeight="1">
      <c r="A314" s="1086" t="s">
        <v>1730</v>
      </c>
      <c r="B314" s="1085" t="s">
        <v>1731</v>
      </c>
      <c r="C314" s="1076"/>
      <c r="D314" s="1076" t="s">
        <v>215</v>
      </c>
      <c r="E314" s="1076"/>
      <c r="F314" s="1081">
        <v>2545</v>
      </c>
      <c r="G314" s="1081">
        <v>2546</v>
      </c>
      <c r="H314" s="1081">
        <v>2547</v>
      </c>
      <c r="I314" s="1081">
        <v>2548</v>
      </c>
      <c r="J314" s="1081">
        <v>2549</v>
      </c>
      <c r="K314" s="1079" t="s">
        <v>2095</v>
      </c>
    </row>
    <row r="315" spans="1:11" ht="24" customHeight="1">
      <c r="A315" s="1086" t="s">
        <v>1736</v>
      </c>
      <c r="B315" s="1085" t="s">
        <v>1737</v>
      </c>
      <c r="C315" s="1076" t="s">
        <v>1726</v>
      </c>
      <c r="D315" s="1076" t="s">
        <v>215</v>
      </c>
      <c r="E315" s="1076"/>
      <c r="F315" s="1081">
        <v>194945</v>
      </c>
      <c r="G315" s="1081">
        <v>194945</v>
      </c>
      <c r="H315" s="1081">
        <v>194945</v>
      </c>
      <c r="I315" s="1081">
        <v>194945</v>
      </c>
      <c r="J315" s="1081">
        <v>194945</v>
      </c>
      <c r="K315" s="1079" t="s">
        <v>2095</v>
      </c>
    </row>
    <row r="316" spans="1:11" ht="24" customHeight="1">
      <c r="A316" s="1086" t="s">
        <v>1734</v>
      </c>
      <c r="B316" s="1085" t="s">
        <v>1735</v>
      </c>
      <c r="C316" s="1076" t="s">
        <v>1726</v>
      </c>
      <c r="D316" s="1076" t="s">
        <v>215</v>
      </c>
      <c r="E316" s="1076"/>
      <c r="F316" s="1081">
        <v>1603</v>
      </c>
      <c r="G316" s="1081">
        <v>1603</v>
      </c>
      <c r="H316" s="1081">
        <v>1603</v>
      </c>
      <c r="I316" s="1081">
        <v>1603</v>
      </c>
      <c r="J316" s="1081">
        <v>1603</v>
      </c>
      <c r="K316" s="1079" t="s">
        <v>2095</v>
      </c>
    </row>
    <row r="317" spans="1:11" ht="24" customHeight="1">
      <c r="A317" s="1086" t="s">
        <v>1741</v>
      </c>
      <c r="B317" s="1085" t="s">
        <v>1742</v>
      </c>
      <c r="C317" s="1076"/>
      <c r="D317" s="1076" t="s">
        <v>215</v>
      </c>
      <c r="E317" s="1076"/>
      <c r="F317" s="1081">
        <v>0</v>
      </c>
      <c r="G317" s="1081">
        <v>0</v>
      </c>
      <c r="H317" s="1081">
        <v>0</v>
      </c>
      <c r="I317" s="1081">
        <v>0</v>
      </c>
      <c r="J317" s="1081">
        <v>0</v>
      </c>
      <c r="K317" s="1079" t="s">
        <v>2095</v>
      </c>
    </row>
    <row r="318" spans="1:11" ht="24" customHeight="1">
      <c r="A318" s="1086" t="s">
        <v>1745</v>
      </c>
      <c r="B318" s="1085" t="s">
        <v>1746</v>
      </c>
      <c r="C318" s="1076"/>
      <c r="D318" s="1076" t="s">
        <v>215</v>
      </c>
      <c r="E318" s="1076"/>
      <c r="F318" s="1081">
        <v>0.2</v>
      </c>
      <c r="G318" s="1081">
        <v>0.3</v>
      </c>
      <c r="H318" s="1081">
        <v>0.5</v>
      </c>
      <c r="I318" s="1081">
        <v>0.5</v>
      </c>
      <c r="J318" s="1081">
        <v>0.6</v>
      </c>
      <c r="K318" s="1079" t="s">
        <v>2095</v>
      </c>
    </row>
    <row r="319" spans="1:11" ht="24" customHeight="1">
      <c r="A319" s="1086" t="s">
        <v>1747</v>
      </c>
      <c r="B319" s="1085" t="s">
        <v>1748</v>
      </c>
      <c r="C319" s="1076"/>
      <c r="D319" s="1076" t="s">
        <v>215</v>
      </c>
      <c r="E319" s="1076"/>
      <c r="F319" s="1081">
        <v>0</v>
      </c>
      <c r="G319" s="1081">
        <v>0</v>
      </c>
      <c r="H319" s="1081">
        <v>0</v>
      </c>
      <c r="I319" s="1081">
        <v>0</v>
      </c>
      <c r="J319" s="1081">
        <v>0</v>
      </c>
      <c r="K319" s="1079" t="s">
        <v>2095</v>
      </c>
    </row>
    <row r="320" spans="1:11" ht="24" customHeight="1">
      <c r="A320" s="1086" t="s">
        <v>1749</v>
      </c>
      <c r="B320" s="1085" t="s">
        <v>1750</v>
      </c>
      <c r="C320" s="1076" t="s">
        <v>1751</v>
      </c>
      <c r="D320" s="1076" t="s">
        <v>215</v>
      </c>
      <c r="E320" s="1076"/>
      <c r="F320" s="1087">
        <v>155779</v>
      </c>
      <c r="G320" s="1087">
        <v>155779</v>
      </c>
      <c r="H320" s="1087">
        <v>155779</v>
      </c>
      <c r="I320" s="1087">
        <v>155779</v>
      </c>
      <c r="J320" s="1087">
        <v>155779</v>
      </c>
    </row>
    <row r="321" spans="1:10" ht="24" customHeight="1">
      <c r="A321" s="1086" t="s">
        <v>1752</v>
      </c>
      <c r="B321" s="1085" t="s">
        <v>1750</v>
      </c>
      <c r="C321" s="1076" t="s">
        <v>1751</v>
      </c>
      <c r="D321" s="1076" t="s">
        <v>215</v>
      </c>
      <c r="E321" s="1076"/>
      <c r="F321" s="1087">
        <v>323719</v>
      </c>
      <c r="G321" s="1087">
        <v>323719</v>
      </c>
      <c r="H321" s="1087">
        <v>323719</v>
      </c>
      <c r="I321" s="1087">
        <v>323719</v>
      </c>
      <c r="J321" s="1087">
        <v>323719</v>
      </c>
    </row>
    <row r="322" spans="1:10" ht="24" customHeight="1">
      <c r="A322" s="1086" t="s">
        <v>1753</v>
      </c>
      <c r="B322" s="1085" t="s">
        <v>1750</v>
      </c>
      <c r="C322" s="1076" t="s">
        <v>1751</v>
      </c>
      <c r="D322" s="1076" t="s">
        <v>215</v>
      </c>
      <c r="E322" s="1076"/>
      <c r="F322" s="1087">
        <v>553885</v>
      </c>
      <c r="G322" s="1087">
        <v>553885</v>
      </c>
      <c r="H322" s="1087">
        <v>553885</v>
      </c>
      <c r="I322" s="1087">
        <v>553885</v>
      </c>
      <c r="J322" s="1087">
        <v>553885</v>
      </c>
    </row>
    <row r="323" spans="1:10" ht="24" customHeight="1">
      <c r="A323" s="593" t="s">
        <v>2102</v>
      </c>
      <c r="B323" s="1085" t="s">
        <v>2103</v>
      </c>
      <c r="C323" s="1076" t="s">
        <v>2104</v>
      </c>
      <c r="D323" s="1076" t="s">
        <v>215</v>
      </c>
      <c r="E323" s="1076"/>
      <c r="F323" s="1089">
        <v>8.69</v>
      </c>
      <c r="G323" s="1089">
        <v>8.69</v>
      </c>
      <c r="H323" s="1089">
        <v>8.69</v>
      </c>
      <c r="I323" s="1089">
        <v>8.69</v>
      </c>
      <c r="J323" s="1089">
        <v>8.69</v>
      </c>
    </row>
    <row r="324" spans="1:10" ht="24" customHeight="1">
      <c r="A324" s="593" t="s">
        <v>2105</v>
      </c>
      <c r="B324" s="1085" t="s">
        <v>2106</v>
      </c>
      <c r="C324" s="1076" t="s">
        <v>2104</v>
      </c>
      <c r="D324" s="1076" t="s">
        <v>215</v>
      </c>
      <c r="E324" s="1076"/>
      <c r="F324" s="1089">
        <v>9.1300000000000008</v>
      </c>
      <c r="G324" s="1089">
        <v>9.1300000000000008</v>
      </c>
      <c r="H324" s="1089">
        <v>9.1300000000000008</v>
      </c>
      <c r="I324" s="1089">
        <v>9.1300000000000008</v>
      </c>
      <c r="J324" s="1089">
        <v>9.1300000000000008</v>
      </c>
    </row>
    <row r="325" spans="1:10" ht="24" customHeight="1">
      <c r="A325" s="593" t="s">
        <v>2107</v>
      </c>
      <c r="B325" s="1085" t="s">
        <v>2108</v>
      </c>
      <c r="C325" s="1076" t="s">
        <v>2104</v>
      </c>
      <c r="D325" s="1076" t="s">
        <v>215</v>
      </c>
      <c r="E325" s="1076"/>
      <c r="F325" s="1089">
        <v>8.34</v>
      </c>
      <c r="G325" s="1089">
        <v>8.34</v>
      </c>
      <c r="H325" s="1089">
        <v>8.34</v>
      </c>
      <c r="I325" s="1089">
        <v>8.34</v>
      </c>
      <c r="J325" s="1089">
        <v>8.34</v>
      </c>
    </row>
    <row r="326" spans="1:10" ht="24" customHeight="1">
      <c r="A326" s="593" t="s">
        <v>2109</v>
      </c>
      <c r="B326" s="1085" t="s">
        <v>2110</v>
      </c>
      <c r="C326" s="1076" t="s">
        <v>2104</v>
      </c>
      <c r="D326" s="1076" t="s">
        <v>215</v>
      </c>
      <c r="E326" s="1076"/>
      <c r="F326" s="1089">
        <v>7.9</v>
      </c>
      <c r="G326" s="1089">
        <v>7.9</v>
      </c>
      <c r="H326" s="1089">
        <v>7.9</v>
      </c>
      <c r="I326" s="1089">
        <v>7.9</v>
      </c>
      <c r="J326" s="1089">
        <v>7.9</v>
      </c>
    </row>
    <row r="327" spans="1:10" ht="24" customHeight="1">
      <c r="A327" s="572" t="s">
        <v>2102</v>
      </c>
      <c r="B327" s="1085" t="s">
        <v>2111</v>
      </c>
      <c r="C327" s="1076" t="s">
        <v>2104</v>
      </c>
      <c r="D327" s="1076" t="s">
        <v>215</v>
      </c>
      <c r="E327" s="1076"/>
      <c r="F327" s="1089">
        <v>9.43</v>
      </c>
      <c r="G327" s="1089">
        <v>9.43</v>
      </c>
      <c r="H327" s="1089">
        <v>9.43</v>
      </c>
      <c r="I327" s="1089">
        <v>9.43</v>
      </c>
      <c r="J327" s="1089">
        <v>9.43</v>
      </c>
    </row>
    <row r="328" spans="1:10" ht="24" customHeight="1">
      <c r="A328" s="572" t="s">
        <v>2105</v>
      </c>
      <c r="B328" s="1085" t="s">
        <v>2112</v>
      </c>
      <c r="C328" s="1076" t="s">
        <v>2104</v>
      </c>
      <c r="D328" s="1076" t="s">
        <v>215</v>
      </c>
      <c r="E328" s="1076"/>
      <c r="F328" s="1089">
        <v>9.58</v>
      </c>
      <c r="G328" s="1089">
        <v>9.58</v>
      </c>
      <c r="H328" s="1089">
        <v>9.58</v>
      </c>
      <c r="I328" s="1089">
        <v>9.58</v>
      </c>
      <c r="J328" s="1089">
        <v>9.58</v>
      </c>
    </row>
    <row r="329" spans="1:10" ht="24" customHeight="1">
      <c r="A329" s="572" t="s">
        <v>2107</v>
      </c>
      <c r="B329" s="1085" t="s">
        <v>2113</v>
      </c>
      <c r="C329" s="1076" t="s">
        <v>2104</v>
      </c>
      <c r="D329" s="1076" t="s">
        <v>215</v>
      </c>
      <c r="E329" s="1076"/>
      <c r="F329" s="1089">
        <v>9</v>
      </c>
      <c r="G329" s="1089">
        <v>9</v>
      </c>
      <c r="H329" s="1089">
        <v>9</v>
      </c>
      <c r="I329" s="1089">
        <v>9</v>
      </c>
      <c r="J329" s="1089">
        <v>9</v>
      </c>
    </row>
    <row r="330" spans="1:10" ht="24" customHeight="1">
      <c r="A330" s="572" t="s">
        <v>2109</v>
      </c>
      <c r="B330" s="1085" t="s">
        <v>2114</v>
      </c>
      <c r="C330" s="1076" t="s">
        <v>2104</v>
      </c>
      <c r="D330" s="1076" t="s">
        <v>215</v>
      </c>
      <c r="E330" s="1076"/>
      <c r="F330" s="1089">
        <v>8.85</v>
      </c>
      <c r="G330" s="1089">
        <v>8.85</v>
      </c>
      <c r="H330" s="1089">
        <v>8.85</v>
      </c>
      <c r="I330" s="1089">
        <v>8.85</v>
      </c>
      <c r="J330" s="1089">
        <v>8.85</v>
      </c>
    </row>
    <row r="331" spans="1:10" ht="24" customHeight="1">
      <c r="A331" s="572" t="s">
        <v>2102</v>
      </c>
      <c r="B331" s="1085" t="s">
        <v>2115</v>
      </c>
      <c r="C331" s="1076" t="s">
        <v>2104</v>
      </c>
      <c r="D331" s="1076" t="s">
        <v>215</v>
      </c>
      <c r="E331" s="1076"/>
      <c r="F331" s="1089">
        <v>8.65</v>
      </c>
      <c r="G331" s="1089">
        <v>8.65</v>
      </c>
      <c r="H331" s="1089">
        <v>8.65</v>
      </c>
      <c r="I331" s="1089">
        <v>8.65</v>
      </c>
      <c r="J331" s="1089">
        <v>8.65</v>
      </c>
    </row>
    <row r="332" spans="1:10" ht="24" customHeight="1">
      <c r="A332" s="572" t="s">
        <v>2105</v>
      </c>
      <c r="B332" s="1085" t="s">
        <v>2116</v>
      </c>
      <c r="C332" s="1076" t="s">
        <v>2104</v>
      </c>
      <c r="D332" s="1076" t="s">
        <v>215</v>
      </c>
      <c r="E332" s="1076"/>
      <c r="F332" s="1089">
        <v>9.33</v>
      </c>
      <c r="G332" s="1089">
        <v>9.33</v>
      </c>
      <c r="H332" s="1089">
        <v>9.33</v>
      </c>
      <c r="I332" s="1089">
        <v>9.33</v>
      </c>
      <c r="J332" s="1089">
        <v>9.33</v>
      </c>
    </row>
    <row r="333" spans="1:10" ht="24" customHeight="1">
      <c r="A333" s="572" t="s">
        <v>2107</v>
      </c>
      <c r="B333" s="1085" t="s">
        <v>2117</v>
      </c>
      <c r="C333" s="1076" t="s">
        <v>2104</v>
      </c>
      <c r="D333" s="1076" t="s">
        <v>215</v>
      </c>
      <c r="E333" s="1076"/>
      <c r="F333" s="1089">
        <v>8.11</v>
      </c>
      <c r="G333" s="1089">
        <v>8.11</v>
      </c>
      <c r="H333" s="1089">
        <v>8.11</v>
      </c>
      <c r="I333" s="1089">
        <v>8.11</v>
      </c>
      <c r="J333" s="1089">
        <v>8.11</v>
      </c>
    </row>
    <row r="334" spans="1:10" ht="24" customHeight="1">
      <c r="A334" s="572" t="s">
        <v>2109</v>
      </c>
      <c r="B334" s="1085" t="s">
        <v>2118</v>
      </c>
      <c r="C334" s="1076" t="s">
        <v>2104</v>
      </c>
      <c r="D334" s="1076" t="s">
        <v>215</v>
      </c>
      <c r="E334" s="1076"/>
      <c r="F334" s="1089">
        <v>7.43</v>
      </c>
      <c r="G334" s="1089">
        <v>7.43</v>
      </c>
      <c r="H334" s="1089">
        <v>7.43</v>
      </c>
      <c r="I334" s="1089">
        <v>7.43</v>
      </c>
      <c r="J334" s="1089">
        <v>7.43</v>
      </c>
    </row>
    <row r="335" spans="1:10" ht="24" customHeight="1">
      <c r="A335" s="572" t="s">
        <v>2109</v>
      </c>
      <c r="B335" s="1085" t="s">
        <v>2119</v>
      </c>
      <c r="C335" s="1076" t="s">
        <v>2104</v>
      </c>
      <c r="D335" s="1076" t="s">
        <v>215</v>
      </c>
      <c r="E335" s="1076"/>
      <c r="F335" s="1089">
        <v>10</v>
      </c>
      <c r="G335" s="1089">
        <v>10</v>
      </c>
      <c r="H335" s="1089">
        <v>10</v>
      </c>
      <c r="I335" s="1089">
        <v>10</v>
      </c>
      <c r="J335" s="1089">
        <v>10</v>
      </c>
    </row>
    <row r="336" spans="1:10" ht="24" customHeight="1">
      <c r="A336" s="572" t="s">
        <v>2120</v>
      </c>
      <c r="B336" s="1085" t="s">
        <v>2121</v>
      </c>
      <c r="C336" s="1076" t="s">
        <v>2104</v>
      </c>
      <c r="D336" s="1076" t="s">
        <v>215</v>
      </c>
      <c r="E336" s="1076"/>
      <c r="F336" s="1089">
        <v>5</v>
      </c>
      <c r="G336" s="1089">
        <v>5</v>
      </c>
      <c r="H336" s="1089">
        <v>5</v>
      </c>
      <c r="I336" s="1089">
        <v>5</v>
      </c>
      <c r="J336" s="1089">
        <v>5</v>
      </c>
    </row>
    <row r="337" spans="1:11" ht="24" customHeight="1">
      <c r="A337" s="572" t="s">
        <v>2122</v>
      </c>
      <c r="B337" s="1085" t="s">
        <v>2123</v>
      </c>
      <c r="C337" s="1076" t="s">
        <v>2124</v>
      </c>
      <c r="D337" s="1076" t="s">
        <v>215</v>
      </c>
      <c r="E337" s="1076"/>
      <c r="F337" s="1081">
        <f>601*60</f>
        <v>36060</v>
      </c>
      <c r="G337" s="1081">
        <f t="shared" ref="G337:J337" si="16">601*60</f>
        <v>36060</v>
      </c>
      <c r="H337" s="1081">
        <f t="shared" si="16"/>
        <v>36060</v>
      </c>
      <c r="I337" s="1081">
        <f t="shared" si="16"/>
        <v>36060</v>
      </c>
      <c r="J337" s="1081">
        <f t="shared" si="16"/>
        <v>36060</v>
      </c>
    </row>
    <row r="338" spans="1:11" ht="24" customHeight="1">
      <c r="A338" s="572" t="s">
        <v>2125</v>
      </c>
      <c r="B338" s="1085" t="s">
        <v>2126</v>
      </c>
      <c r="C338" s="1076" t="s">
        <v>2124</v>
      </c>
      <c r="D338" s="1076" t="s">
        <v>215</v>
      </c>
      <c r="E338" s="1076"/>
      <c r="F338" s="1081">
        <f>13*60</f>
        <v>780</v>
      </c>
      <c r="G338" s="1081">
        <f t="shared" ref="G338:J338" si="17">13*60</f>
        <v>780</v>
      </c>
      <c r="H338" s="1081">
        <f t="shared" si="17"/>
        <v>780</v>
      </c>
      <c r="I338" s="1081">
        <f t="shared" si="17"/>
        <v>780</v>
      </c>
      <c r="J338" s="1081">
        <f t="shared" si="17"/>
        <v>780</v>
      </c>
    </row>
    <row r="339" spans="1:11" ht="24" customHeight="1">
      <c r="A339" s="572" t="s">
        <v>2127</v>
      </c>
      <c r="B339" s="1085" t="s">
        <v>2128</v>
      </c>
      <c r="C339" s="1076" t="s">
        <v>2124</v>
      </c>
      <c r="D339" s="1076" t="s">
        <v>215</v>
      </c>
      <c r="E339" s="1076"/>
      <c r="F339" s="1081">
        <f>801*60</f>
        <v>48060</v>
      </c>
      <c r="G339" s="1081">
        <f t="shared" ref="G339:J339" si="18">801*60</f>
        <v>48060</v>
      </c>
      <c r="H339" s="1081">
        <f t="shared" si="18"/>
        <v>48060</v>
      </c>
      <c r="I339" s="1081">
        <f t="shared" si="18"/>
        <v>48060</v>
      </c>
      <c r="J339" s="1081">
        <f t="shared" si="18"/>
        <v>48060</v>
      </c>
    </row>
    <row r="340" spans="1:11" ht="24" customHeight="1">
      <c r="A340" s="572" t="s">
        <v>2129</v>
      </c>
      <c r="B340" s="1085" t="s">
        <v>2130</v>
      </c>
      <c r="C340" s="1076" t="s">
        <v>2124</v>
      </c>
      <c r="D340" s="1076" t="s">
        <v>215</v>
      </c>
      <c r="E340" s="1076"/>
      <c r="F340" s="1081">
        <f>18*60</f>
        <v>1080</v>
      </c>
      <c r="G340" s="1081">
        <f t="shared" ref="G340:J340" si="19">18*60</f>
        <v>1080</v>
      </c>
      <c r="H340" s="1081">
        <f t="shared" si="19"/>
        <v>1080</v>
      </c>
      <c r="I340" s="1081">
        <f t="shared" si="19"/>
        <v>1080</v>
      </c>
      <c r="J340" s="1081">
        <f t="shared" si="19"/>
        <v>1080</v>
      </c>
    </row>
    <row r="341" spans="1:11" ht="24" customHeight="1">
      <c r="A341" s="572" t="s">
        <v>2131</v>
      </c>
      <c r="B341" s="1085" t="s">
        <v>2132</v>
      </c>
      <c r="C341" s="1076" t="s">
        <v>2124</v>
      </c>
      <c r="D341" s="1076" t="s">
        <v>215</v>
      </c>
      <c r="E341" s="1076"/>
      <c r="F341" s="1081"/>
      <c r="G341" s="1081"/>
      <c r="H341" s="1081"/>
      <c r="I341" s="1081"/>
      <c r="J341" s="1081"/>
    </row>
    <row r="342" spans="1:11" ht="24" customHeight="1">
      <c r="A342" s="572" t="s">
        <v>2133</v>
      </c>
      <c r="B342" s="1085" t="s">
        <v>2134</v>
      </c>
      <c r="C342" s="1076" t="s">
        <v>2124</v>
      </c>
      <c r="D342" s="1076" t="s">
        <v>215</v>
      </c>
      <c r="E342" s="1076"/>
      <c r="F342" s="1081"/>
      <c r="G342" s="1081"/>
      <c r="H342" s="1081"/>
      <c r="I342" s="1081"/>
      <c r="J342" s="1081"/>
    </row>
    <row r="343" spans="1:11" ht="24" customHeight="1">
      <c r="A343" s="572" t="s">
        <v>2135</v>
      </c>
      <c r="B343" s="1085" t="s">
        <v>2136</v>
      </c>
      <c r="C343" s="1076"/>
      <c r="D343" s="1076" t="s">
        <v>215</v>
      </c>
      <c r="E343" s="1076"/>
      <c r="F343" s="1081">
        <v>291</v>
      </c>
      <c r="G343" s="1081">
        <v>291</v>
      </c>
      <c r="H343" s="1081">
        <v>291</v>
      </c>
      <c r="I343" s="1081">
        <v>291</v>
      </c>
      <c r="J343" s="1081">
        <v>291</v>
      </c>
    </row>
    <row r="344" spans="1:11" ht="24" customHeight="1">
      <c r="A344" s="572" t="s">
        <v>2137</v>
      </c>
      <c r="B344" s="1085" t="s">
        <v>2138</v>
      </c>
      <c r="C344" s="1076" t="s">
        <v>1946</v>
      </c>
      <c r="D344" s="1076" t="s">
        <v>215</v>
      </c>
      <c r="E344" s="1076"/>
      <c r="F344" s="1081">
        <v>0.5</v>
      </c>
      <c r="G344" s="1081">
        <v>0.5</v>
      </c>
      <c r="H344" s="1081">
        <v>0.5</v>
      </c>
      <c r="I344" s="1081">
        <v>0.5</v>
      </c>
      <c r="J344" s="1081">
        <v>0.5</v>
      </c>
    </row>
    <row r="345" spans="1:11" ht="24" customHeight="1">
      <c r="A345" s="572" t="s">
        <v>2139</v>
      </c>
      <c r="B345" s="1085" t="s">
        <v>2140</v>
      </c>
      <c r="C345" s="236"/>
      <c r="D345" s="1076" t="s">
        <v>215</v>
      </c>
      <c r="E345" s="1076"/>
      <c r="F345" s="1081">
        <v>341.2</v>
      </c>
      <c r="G345" s="1081">
        <v>341.2</v>
      </c>
      <c r="H345" s="1081">
        <v>341.2</v>
      </c>
      <c r="I345" s="1081">
        <v>341.2</v>
      </c>
      <c r="J345" s="1081">
        <v>341.2</v>
      </c>
    </row>
    <row r="346" spans="1:11" ht="24" customHeight="1">
      <c r="A346" s="489" t="s">
        <v>2141</v>
      </c>
      <c r="B346" s="1085" t="s">
        <v>2142</v>
      </c>
      <c r="C346" s="1076" t="s">
        <v>186</v>
      </c>
      <c r="D346" s="1076" t="s">
        <v>215</v>
      </c>
      <c r="E346" s="1076"/>
      <c r="F346" s="1090"/>
      <c r="G346" s="1090"/>
      <c r="H346" s="1090"/>
      <c r="I346" s="1090"/>
      <c r="J346" s="1090"/>
    </row>
    <row r="347" spans="1:11" ht="24" customHeight="1">
      <c r="A347" s="572" t="s">
        <v>2143</v>
      </c>
      <c r="B347" s="1085" t="s">
        <v>2144</v>
      </c>
      <c r="C347" s="1076" t="s">
        <v>1738</v>
      </c>
      <c r="D347" s="1076" t="s">
        <v>215</v>
      </c>
      <c r="E347" s="1089">
        <v>6</v>
      </c>
      <c r="F347" s="1081"/>
      <c r="G347" s="1081"/>
      <c r="H347" s="1081"/>
      <c r="I347" s="1081"/>
      <c r="J347" s="1081"/>
    </row>
    <row r="348" spans="1:11" ht="24" customHeight="1">
      <c r="A348" s="572" t="s">
        <v>2145</v>
      </c>
      <c r="B348" s="1085" t="s">
        <v>2146</v>
      </c>
      <c r="C348" s="1076" t="s">
        <v>1738</v>
      </c>
      <c r="D348" s="1076" t="s">
        <v>215</v>
      </c>
      <c r="E348" s="1076"/>
      <c r="F348" s="1081">
        <v>11.43</v>
      </c>
      <c r="G348" s="1081">
        <v>11.43</v>
      </c>
      <c r="H348" s="1081">
        <v>11.43</v>
      </c>
      <c r="I348" s="1081">
        <v>11.43</v>
      </c>
      <c r="J348" s="1081">
        <v>11.43</v>
      </c>
    </row>
    <row r="349" spans="1:11" ht="24" customHeight="1">
      <c r="A349" s="572" t="s">
        <v>2147</v>
      </c>
      <c r="B349" s="1085" t="s">
        <v>2148</v>
      </c>
      <c r="C349" s="1076" t="s">
        <v>1738</v>
      </c>
      <c r="D349" s="1076" t="s">
        <v>215</v>
      </c>
      <c r="E349" s="1076"/>
      <c r="F349" s="1081">
        <v>3.81</v>
      </c>
      <c r="G349" s="1081">
        <v>3.81</v>
      </c>
      <c r="H349" s="1081">
        <v>3.81</v>
      </c>
      <c r="I349" s="1081">
        <v>3.81</v>
      </c>
      <c r="J349" s="1081">
        <v>3.81</v>
      </c>
    </row>
    <row r="350" spans="1:11" ht="24" customHeight="1">
      <c r="A350" s="1075" t="s">
        <v>2026</v>
      </c>
      <c r="B350" s="1076" t="s">
        <v>2027</v>
      </c>
      <c r="C350" s="1076" t="s">
        <v>1738</v>
      </c>
      <c r="D350" s="1076" t="s">
        <v>219</v>
      </c>
      <c r="E350" s="1076"/>
      <c r="F350" s="1081">
        <v>39.299999999999997</v>
      </c>
      <c r="G350" s="1081">
        <v>41.91</v>
      </c>
      <c r="H350" s="1081">
        <v>42.88</v>
      </c>
      <c r="I350" s="1081">
        <v>41</v>
      </c>
      <c r="J350" s="1081">
        <v>41.72</v>
      </c>
    </row>
    <row r="351" spans="1:11" ht="24" customHeight="1">
      <c r="A351" s="1084" t="s">
        <v>2028</v>
      </c>
      <c r="B351" s="1085" t="s">
        <v>2029</v>
      </c>
      <c r="C351" s="1076" t="s">
        <v>1738</v>
      </c>
      <c r="D351" s="1076" t="s">
        <v>219</v>
      </c>
      <c r="E351" s="1076"/>
      <c r="F351" s="1288">
        <v>0.21</v>
      </c>
      <c r="G351" s="1288">
        <v>0.36</v>
      </c>
      <c r="H351" s="1288">
        <v>0.69</v>
      </c>
      <c r="I351" s="1288">
        <v>2.2999999999999998</v>
      </c>
      <c r="J351" s="1288">
        <v>1.66</v>
      </c>
      <c r="K351" s="1079" t="s">
        <v>2149</v>
      </c>
    </row>
    <row r="352" spans="1:11" ht="24" customHeight="1">
      <c r="A352" s="1084" t="s">
        <v>2031</v>
      </c>
      <c r="B352" s="1085" t="s">
        <v>2032</v>
      </c>
      <c r="C352" s="1076" t="s">
        <v>1738</v>
      </c>
      <c r="D352" s="1076" t="s">
        <v>219</v>
      </c>
      <c r="E352" s="1076"/>
      <c r="F352" s="1288">
        <v>0.74</v>
      </c>
      <c r="G352" s="1288">
        <v>0.82</v>
      </c>
      <c r="H352" s="1288">
        <v>1.0900000000000001</v>
      </c>
      <c r="I352" s="1288">
        <v>1.96</v>
      </c>
      <c r="J352" s="1288">
        <v>0.88</v>
      </c>
      <c r="K352" s="1079" t="s">
        <v>2149</v>
      </c>
    </row>
    <row r="353" spans="1:10" ht="24" customHeight="1">
      <c r="A353" s="1086" t="s">
        <v>2033</v>
      </c>
      <c r="B353" s="1085" t="s">
        <v>2034</v>
      </c>
      <c r="C353" s="1076" t="s">
        <v>1738</v>
      </c>
      <c r="D353" s="1076" t="s">
        <v>219</v>
      </c>
      <c r="E353" s="1076"/>
      <c r="F353" s="1081">
        <v>0</v>
      </c>
      <c r="G353" s="1081">
        <v>0</v>
      </c>
      <c r="H353" s="1081">
        <v>0</v>
      </c>
      <c r="I353" s="1081">
        <v>0</v>
      </c>
      <c r="J353" s="1081">
        <v>0</v>
      </c>
    </row>
    <row r="354" spans="1:10" ht="24" customHeight="1">
      <c r="A354" s="1086" t="s">
        <v>2035</v>
      </c>
      <c r="B354" s="1085" t="s">
        <v>2036</v>
      </c>
      <c r="C354" s="1076" t="s">
        <v>1738</v>
      </c>
      <c r="D354" s="1076" t="s">
        <v>219</v>
      </c>
      <c r="E354" s="1076"/>
      <c r="F354" s="1081">
        <v>0.92</v>
      </c>
      <c r="G354" s="1081">
        <v>0.92</v>
      </c>
      <c r="H354" s="1081">
        <v>0.92</v>
      </c>
      <c r="I354" s="1081">
        <v>0.92</v>
      </c>
      <c r="J354" s="1081">
        <v>0.92</v>
      </c>
    </row>
    <row r="355" spans="1:10" ht="24" customHeight="1">
      <c r="A355" s="1086" t="s">
        <v>2037</v>
      </c>
      <c r="B355" s="1085" t="s">
        <v>2038</v>
      </c>
      <c r="C355" s="1076" t="s">
        <v>208</v>
      </c>
      <c r="D355" s="1076" t="s">
        <v>219</v>
      </c>
      <c r="E355" s="1076"/>
      <c r="F355" s="1081">
        <v>81.599999999999994</v>
      </c>
      <c r="G355" s="1081">
        <v>81.599999999999994</v>
      </c>
      <c r="H355" s="1081">
        <v>81.599999999999994</v>
      </c>
      <c r="I355" s="1081">
        <v>81.599999999999994</v>
      </c>
      <c r="J355" s="1081">
        <v>81.599999999999994</v>
      </c>
    </row>
    <row r="356" spans="1:10" ht="24" customHeight="1">
      <c r="A356" s="1086" t="s">
        <v>2039</v>
      </c>
      <c r="B356" s="1085" t="s">
        <v>2038</v>
      </c>
      <c r="C356" s="1076" t="s">
        <v>208</v>
      </c>
      <c r="D356" s="1076" t="s">
        <v>219</v>
      </c>
      <c r="E356" s="1076"/>
      <c r="F356" s="1081">
        <v>1122</v>
      </c>
      <c r="G356" s="1081">
        <v>1122</v>
      </c>
      <c r="H356" s="1081">
        <v>1122</v>
      </c>
      <c r="I356" s="1081">
        <v>1122</v>
      </c>
      <c r="J356" s="1081">
        <v>1122</v>
      </c>
    </row>
    <row r="357" spans="1:10" ht="24" customHeight="1">
      <c r="A357" s="1086" t="s">
        <v>2040</v>
      </c>
      <c r="B357" s="1085" t="s">
        <v>2038</v>
      </c>
      <c r="C357" s="1076" t="s">
        <v>208</v>
      </c>
      <c r="D357" s="1076" t="s">
        <v>219</v>
      </c>
      <c r="E357" s="1076"/>
      <c r="F357" s="1081">
        <v>615.29999999999995</v>
      </c>
      <c r="G357" s="1081">
        <v>615.29999999999995</v>
      </c>
      <c r="H357" s="1081">
        <v>615.29999999999995</v>
      </c>
      <c r="I357" s="1081">
        <v>615.29999999999995</v>
      </c>
      <c r="J357" s="1081">
        <v>615.29999999999995</v>
      </c>
    </row>
    <row r="358" spans="1:10" ht="24" customHeight="1">
      <c r="A358" s="1086" t="s">
        <v>2041</v>
      </c>
      <c r="B358" s="1085" t="s">
        <v>2038</v>
      </c>
      <c r="C358" s="1076" t="s">
        <v>208</v>
      </c>
      <c r="D358" s="1076" t="s">
        <v>219</v>
      </c>
      <c r="E358" s="1076"/>
      <c r="F358" s="1081">
        <v>325.5</v>
      </c>
      <c r="G358" s="1081">
        <v>325.5</v>
      </c>
      <c r="H358" s="1081">
        <v>325.5</v>
      </c>
      <c r="I358" s="1081">
        <v>325.5</v>
      </c>
      <c r="J358" s="1081">
        <v>325.5</v>
      </c>
    </row>
    <row r="359" spans="1:10" ht="24" customHeight="1">
      <c r="A359" s="1086" t="s">
        <v>2042</v>
      </c>
      <c r="B359" s="1085" t="s">
        <v>2043</v>
      </c>
      <c r="C359" s="1076" t="s">
        <v>1738</v>
      </c>
      <c r="D359" s="1076" t="s">
        <v>219</v>
      </c>
      <c r="E359" s="1076"/>
      <c r="F359" s="1087">
        <v>80922</v>
      </c>
      <c r="G359" s="1087">
        <v>80922</v>
      </c>
      <c r="H359" s="1087">
        <v>80922</v>
      </c>
      <c r="I359" s="1087">
        <v>80922</v>
      </c>
      <c r="J359" s="1087">
        <v>80922</v>
      </c>
    </row>
    <row r="360" spans="1:10" ht="24" customHeight="1">
      <c r="A360" s="1086" t="s">
        <v>2044</v>
      </c>
      <c r="B360" s="1085" t="s">
        <v>2043</v>
      </c>
      <c r="C360" s="1076" t="s">
        <v>1738</v>
      </c>
      <c r="D360" s="1076" t="s">
        <v>219</v>
      </c>
      <c r="E360" s="1076"/>
      <c r="F360" s="1087">
        <v>89578</v>
      </c>
      <c r="G360" s="1087">
        <v>89578</v>
      </c>
      <c r="H360" s="1087">
        <v>89578</v>
      </c>
      <c r="I360" s="1087">
        <v>89578</v>
      </c>
      <c r="J360" s="1087">
        <v>89578</v>
      </c>
    </row>
    <row r="361" spans="1:10" ht="24" customHeight="1">
      <c r="A361" s="1086" t="s">
        <v>2045</v>
      </c>
      <c r="B361" s="1085" t="s">
        <v>2043</v>
      </c>
      <c r="C361" s="1076" t="s">
        <v>1738</v>
      </c>
      <c r="D361" s="1076" t="s">
        <v>219</v>
      </c>
      <c r="E361" s="1076"/>
      <c r="F361" s="1087">
        <v>130442</v>
      </c>
      <c r="G361" s="1087">
        <v>130442</v>
      </c>
      <c r="H361" s="1087">
        <v>130442</v>
      </c>
      <c r="I361" s="1087">
        <v>130442</v>
      </c>
      <c r="J361" s="1087">
        <v>130442</v>
      </c>
    </row>
    <row r="362" spans="1:10" ht="24" customHeight="1">
      <c r="A362" s="1086" t="s">
        <v>2046</v>
      </c>
      <c r="B362" s="1085" t="s">
        <v>2043</v>
      </c>
      <c r="C362" s="1076" t="s">
        <v>1738</v>
      </c>
      <c r="D362" s="1076" t="s">
        <v>219</v>
      </c>
      <c r="E362" s="1076"/>
      <c r="F362" s="1087">
        <v>195335</v>
      </c>
      <c r="G362" s="1087">
        <v>195335</v>
      </c>
      <c r="H362" s="1087">
        <v>195335</v>
      </c>
      <c r="I362" s="1087">
        <v>195335</v>
      </c>
      <c r="J362" s="1087">
        <v>195335</v>
      </c>
    </row>
    <row r="363" spans="1:10" ht="24" customHeight="1">
      <c r="A363" s="1086" t="s">
        <v>2047</v>
      </c>
      <c r="B363" s="1085" t="s">
        <v>2048</v>
      </c>
      <c r="C363" s="1076" t="s">
        <v>1738</v>
      </c>
      <c r="D363" s="1076" t="s">
        <v>219</v>
      </c>
      <c r="E363" s="1076"/>
      <c r="F363" s="1081">
        <v>50.49</v>
      </c>
      <c r="G363" s="1081">
        <v>50.02</v>
      </c>
      <c r="H363" s="1081">
        <v>49.59</v>
      </c>
      <c r="I363" s="1081">
        <v>49.1</v>
      </c>
      <c r="J363" s="1081">
        <v>48.66</v>
      </c>
    </row>
    <row r="364" spans="1:10" ht="24" customHeight="1">
      <c r="A364" s="1086" t="s">
        <v>2049</v>
      </c>
      <c r="B364" s="1085" t="s">
        <v>2050</v>
      </c>
      <c r="C364" s="1076" t="s">
        <v>1738</v>
      </c>
      <c r="D364" s="1076" t="s">
        <v>219</v>
      </c>
      <c r="E364" s="1076"/>
      <c r="F364" s="1081">
        <v>247.86</v>
      </c>
      <c r="G364" s="1081">
        <v>247.86</v>
      </c>
      <c r="H364" s="1081">
        <v>247.86</v>
      </c>
      <c r="I364" s="1081">
        <v>247.86</v>
      </c>
      <c r="J364" s="1081">
        <v>247.86</v>
      </c>
    </row>
    <row r="365" spans="1:10" ht="24" customHeight="1">
      <c r="A365" s="1086" t="s">
        <v>2051</v>
      </c>
      <c r="B365" s="1085" t="s">
        <v>2038</v>
      </c>
      <c r="C365" s="1076" t="s">
        <v>2052</v>
      </c>
      <c r="D365" s="1076" t="s">
        <v>219</v>
      </c>
      <c r="E365" s="1076"/>
      <c r="F365" s="1087">
        <v>88481</v>
      </c>
      <c r="G365" s="1087">
        <v>88481</v>
      </c>
      <c r="H365" s="1087">
        <v>88481</v>
      </c>
      <c r="I365" s="1087">
        <v>88481</v>
      </c>
      <c r="J365" s="1087">
        <v>88481</v>
      </c>
    </row>
    <row r="366" spans="1:10" ht="24" customHeight="1">
      <c r="A366" s="1086" t="s">
        <v>2053</v>
      </c>
      <c r="B366" s="1085" t="s">
        <v>2038</v>
      </c>
      <c r="C366" s="1076" t="s">
        <v>2052</v>
      </c>
      <c r="D366" s="1076" t="s">
        <v>219</v>
      </c>
      <c r="E366" s="1076"/>
      <c r="F366" s="1087">
        <v>58988</v>
      </c>
      <c r="G366" s="1087">
        <v>58988</v>
      </c>
      <c r="H366" s="1087">
        <v>58988</v>
      </c>
      <c r="I366" s="1087">
        <v>58988</v>
      </c>
      <c r="J366" s="1087">
        <v>58988</v>
      </c>
    </row>
    <row r="367" spans="1:10" ht="24" customHeight="1">
      <c r="A367" s="1086" t="s">
        <v>2054</v>
      </c>
      <c r="B367" s="1085" t="s">
        <v>2043</v>
      </c>
      <c r="C367" s="1088" t="s">
        <v>2055</v>
      </c>
      <c r="D367" s="1076" t="s">
        <v>219</v>
      </c>
      <c r="E367" s="1076"/>
      <c r="F367" s="1087">
        <v>361</v>
      </c>
      <c r="G367" s="1087">
        <v>361</v>
      </c>
      <c r="H367" s="1087">
        <v>361</v>
      </c>
      <c r="I367" s="1087">
        <v>361</v>
      </c>
      <c r="J367" s="1087">
        <v>361</v>
      </c>
    </row>
    <row r="368" spans="1:10" ht="24" customHeight="1">
      <c r="A368" s="1086" t="s">
        <v>2056</v>
      </c>
      <c r="B368" s="1085" t="s">
        <v>2043</v>
      </c>
      <c r="C368" s="1088" t="s">
        <v>2055</v>
      </c>
      <c r="D368" s="1076" t="s">
        <v>219</v>
      </c>
      <c r="E368" s="1076"/>
      <c r="F368" s="1087">
        <v>227</v>
      </c>
      <c r="G368" s="1087">
        <v>227</v>
      </c>
      <c r="H368" s="1087">
        <v>227</v>
      </c>
      <c r="I368" s="1087">
        <v>227</v>
      </c>
      <c r="J368" s="1087">
        <v>227</v>
      </c>
    </row>
    <row r="369" spans="1:10" ht="24" customHeight="1">
      <c r="A369" s="1086" t="s">
        <v>2057</v>
      </c>
      <c r="B369" s="1085" t="s">
        <v>2058</v>
      </c>
      <c r="C369" s="1076" t="s">
        <v>2059</v>
      </c>
      <c r="D369" s="1076" t="s">
        <v>219</v>
      </c>
      <c r="E369" s="1076"/>
      <c r="F369" s="1081">
        <v>9.1199999999999992</v>
      </c>
      <c r="G369" s="1081">
        <v>9.0399999999999991</v>
      </c>
      <c r="H369" s="1081">
        <v>8.9600000000000009</v>
      </c>
      <c r="I369" s="1081">
        <v>8.8699999999999992</v>
      </c>
      <c r="J369" s="1081">
        <v>8.7899999999999991</v>
      </c>
    </row>
    <row r="370" spans="1:10" ht="24" customHeight="1">
      <c r="A370" s="1086" t="s">
        <v>2060</v>
      </c>
      <c r="B370" s="1085" t="s">
        <v>2061</v>
      </c>
      <c r="C370" s="1076" t="s">
        <v>2059</v>
      </c>
      <c r="D370" s="1076" t="s">
        <v>219</v>
      </c>
      <c r="E370" s="1076"/>
      <c r="F370" s="1089">
        <v>44.78</v>
      </c>
      <c r="G370" s="1089">
        <v>44.78</v>
      </c>
      <c r="H370" s="1089">
        <v>44.78</v>
      </c>
      <c r="I370" s="1089">
        <v>44.78</v>
      </c>
      <c r="J370" s="1089">
        <v>44.78</v>
      </c>
    </row>
    <row r="371" spans="1:10" ht="24" customHeight="1">
      <c r="A371" s="1086" t="s">
        <v>2062</v>
      </c>
      <c r="B371" s="1085" t="s">
        <v>2063</v>
      </c>
      <c r="C371" s="1076" t="s">
        <v>1738</v>
      </c>
      <c r="D371" s="1076" t="s">
        <v>219</v>
      </c>
      <c r="E371" s="1076"/>
      <c r="F371" s="1081">
        <f>2.37+1.52</f>
        <v>3.89</v>
      </c>
      <c r="G371" s="1081">
        <f>5.42+1.57</f>
        <v>6.99</v>
      </c>
      <c r="H371" s="1081">
        <f>6.76+1.47</f>
        <v>8.23</v>
      </c>
      <c r="I371" s="1081">
        <f>3.71+1.83</f>
        <v>5.54</v>
      </c>
      <c r="J371" s="1081">
        <f>0.87+1.75</f>
        <v>2.62</v>
      </c>
    </row>
    <row r="372" spans="1:10" ht="24" customHeight="1">
      <c r="A372" s="1086" t="s">
        <v>2064</v>
      </c>
      <c r="B372" s="1085" t="s">
        <v>2065</v>
      </c>
      <c r="C372" s="1076" t="s">
        <v>2066</v>
      </c>
      <c r="D372" s="1076" t="s">
        <v>219</v>
      </c>
      <c r="E372" s="1087"/>
      <c r="F372" s="1310"/>
      <c r="G372" s="1310"/>
      <c r="H372" s="1310"/>
      <c r="I372" s="1310"/>
      <c r="J372" s="1310"/>
    </row>
    <row r="373" spans="1:10" ht="24" customHeight="1">
      <c r="A373" s="1086" t="s">
        <v>2067</v>
      </c>
      <c r="B373" s="1085" t="s">
        <v>2065</v>
      </c>
      <c r="C373" s="1076" t="s">
        <v>2066</v>
      </c>
      <c r="D373" s="1076" t="s">
        <v>219</v>
      </c>
      <c r="E373" s="1087">
        <v>116</v>
      </c>
      <c r="F373" s="1310"/>
      <c r="G373" s="1310"/>
      <c r="H373" s="1310"/>
      <c r="I373" s="1310"/>
      <c r="J373" s="1310"/>
    </row>
    <row r="374" spans="1:10" ht="24" customHeight="1">
      <c r="A374" s="1086" t="s">
        <v>2068</v>
      </c>
      <c r="B374" s="1085" t="s">
        <v>2065</v>
      </c>
      <c r="C374" s="1076" t="s">
        <v>2066</v>
      </c>
      <c r="D374" s="1076" t="s">
        <v>219</v>
      </c>
      <c r="E374" s="1087">
        <v>30</v>
      </c>
      <c r="F374" s="1310"/>
      <c r="G374" s="1310"/>
      <c r="H374" s="1310"/>
      <c r="I374" s="1310"/>
      <c r="J374" s="1310"/>
    </row>
    <row r="375" spans="1:10" ht="24" customHeight="1">
      <c r="A375" s="1086" t="s">
        <v>2069</v>
      </c>
      <c r="B375" s="1085" t="s">
        <v>2065</v>
      </c>
      <c r="C375" s="1076" t="s">
        <v>2066</v>
      </c>
      <c r="D375" s="1076" t="s">
        <v>219</v>
      </c>
      <c r="E375" s="1087"/>
      <c r="F375" s="1310"/>
      <c r="G375" s="1310"/>
      <c r="H375" s="1310"/>
      <c r="I375" s="1310"/>
      <c r="J375" s="1310"/>
    </row>
    <row r="376" spans="1:10" ht="24" customHeight="1">
      <c r="A376" s="1086" t="s">
        <v>2070</v>
      </c>
      <c r="B376" s="1085" t="s">
        <v>2065</v>
      </c>
      <c r="C376" s="1076" t="s">
        <v>2066</v>
      </c>
      <c r="D376" s="1076" t="s">
        <v>219</v>
      </c>
      <c r="E376" s="1087"/>
      <c r="F376" s="1310"/>
      <c r="G376" s="1310"/>
      <c r="H376" s="1310"/>
      <c r="I376" s="1310"/>
      <c r="J376" s="1310"/>
    </row>
    <row r="377" spans="1:10" ht="24" customHeight="1">
      <c r="A377" s="1086" t="s">
        <v>2071</v>
      </c>
      <c r="B377" s="1085" t="s">
        <v>2065</v>
      </c>
      <c r="C377" s="1076" t="s">
        <v>2066</v>
      </c>
      <c r="D377" s="1076" t="s">
        <v>219</v>
      </c>
      <c r="E377" s="1087">
        <v>182</v>
      </c>
      <c r="F377" s="1310"/>
      <c r="G377" s="1310"/>
      <c r="H377" s="1310"/>
      <c r="I377" s="1310"/>
      <c r="J377" s="1310"/>
    </row>
    <row r="378" spans="1:10" ht="24" customHeight="1">
      <c r="A378" s="1086" t="s">
        <v>2072</v>
      </c>
      <c r="B378" s="1085" t="s">
        <v>2073</v>
      </c>
      <c r="C378" s="1076" t="s">
        <v>1726</v>
      </c>
      <c r="D378" s="1076" t="s">
        <v>219</v>
      </c>
      <c r="E378" s="1087">
        <v>13799</v>
      </c>
      <c r="F378" s="1310"/>
      <c r="G378" s="1310"/>
      <c r="H378" s="1310"/>
      <c r="I378" s="1310"/>
      <c r="J378" s="1310"/>
    </row>
    <row r="379" spans="1:10" ht="24" customHeight="1">
      <c r="A379" s="1086" t="s">
        <v>2074</v>
      </c>
      <c r="B379" s="1085" t="s">
        <v>2073</v>
      </c>
      <c r="C379" s="1076" t="s">
        <v>1726</v>
      </c>
      <c r="D379" s="1076" t="s">
        <v>219</v>
      </c>
      <c r="E379" s="1087">
        <v>9516</v>
      </c>
      <c r="F379" s="1310"/>
      <c r="G379" s="1310"/>
      <c r="H379" s="1310"/>
      <c r="I379" s="1310"/>
      <c r="J379" s="1310"/>
    </row>
    <row r="380" spans="1:10" ht="24" customHeight="1">
      <c r="A380" s="1086" t="s">
        <v>2075</v>
      </c>
      <c r="B380" s="1085" t="s">
        <v>2073</v>
      </c>
      <c r="C380" s="1076" t="s">
        <v>1726</v>
      </c>
      <c r="D380" s="1076" t="s">
        <v>219</v>
      </c>
      <c r="E380" s="1087">
        <v>7930</v>
      </c>
      <c r="F380" s="1310"/>
      <c r="G380" s="1310"/>
      <c r="H380" s="1310"/>
      <c r="I380" s="1310"/>
      <c r="J380" s="1310"/>
    </row>
    <row r="381" spans="1:10" ht="24" customHeight="1">
      <c r="A381" s="1086" t="s">
        <v>2076</v>
      </c>
      <c r="B381" s="1085" t="s">
        <v>2073</v>
      </c>
      <c r="C381" s="1076" t="s">
        <v>1726</v>
      </c>
      <c r="D381" s="1076" t="s">
        <v>219</v>
      </c>
      <c r="E381" s="1087">
        <v>11479</v>
      </c>
      <c r="F381" s="1310"/>
      <c r="G381" s="1310"/>
      <c r="H381" s="1310"/>
      <c r="I381" s="1310"/>
      <c r="J381" s="1310"/>
    </row>
    <row r="382" spans="1:10" ht="24" customHeight="1">
      <c r="A382" s="1086" t="s">
        <v>2077</v>
      </c>
      <c r="B382" s="1085" t="s">
        <v>2073</v>
      </c>
      <c r="C382" s="1076" t="s">
        <v>1726</v>
      </c>
      <c r="D382" s="1076" t="s">
        <v>219</v>
      </c>
      <c r="E382" s="1087">
        <v>9728</v>
      </c>
      <c r="F382" s="1310"/>
      <c r="G382" s="1310"/>
      <c r="H382" s="1310"/>
      <c r="I382" s="1310"/>
      <c r="J382" s="1310"/>
    </row>
    <row r="383" spans="1:10" ht="24" customHeight="1">
      <c r="A383" s="1086" t="s">
        <v>2078</v>
      </c>
      <c r="B383" s="1085" t="s">
        <v>2073</v>
      </c>
      <c r="C383" s="1076" t="s">
        <v>1726</v>
      </c>
      <c r="D383" s="1076" t="s">
        <v>219</v>
      </c>
      <c r="E383" s="1087">
        <v>4864</v>
      </c>
      <c r="F383" s="1310"/>
      <c r="G383" s="1310"/>
      <c r="H383" s="1310"/>
      <c r="I383" s="1310"/>
      <c r="J383" s="1310"/>
    </row>
    <row r="384" spans="1:10" ht="24" customHeight="1">
      <c r="A384" s="1086" t="s">
        <v>2079</v>
      </c>
      <c r="B384" s="1085" t="s">
        <v>2080</v>
      </c>
      <c r="C384" s="1076" t="s">
        <v>1738</v>
      </c>
      <c r="D384" s="1076" t="s">
        <v>219</v>
      </c>
      <c r="E384" s="1076"/>
      <c r="F384" s="1081">
        <v>0.95</v>
      </c>
      <c r="G384" s="1081">
        <v>0.83</v>
      </c>
      <c r="H384" s="1081">
        <v>0.28999999999999998</v>
      </c>
      <c r="I384" s="1081">
        <v>7.0000000000000007E-2</v>
      </c>
      <c r="J384" s="1081">
        <v>0.08</v>
      </c>
    </row>
    <row r="385" spans="1:11" ht="24" customHeight="1">
      <c r="A385" s="1086" t="s">
        <v>2081</v>
      </c>
      <c r="B385" s="1085" t="s">
        <v>147</v>
      </c>
      <c r="C385" s="1076" t="s">
        <v>1738</v>
      </c>
      <c r="D385" s="1076" t="s">
        <v>219</v>
      </c>
      <c r="E385" s="1081">
        <v>0.66</v>
      </c>
      <c r="F385" s="1081"/>
      <c r="G385" s="1081"/>
      <c r="H385" s="1081"/>
      <c r="I385" s="1081"/>
      <c r="J385" s="1081"/>
    </row>
    <row r="386" spans="1:11" ht="24" customHeight="1">
      <c r="A386" s="1086" t="s">
        <v>2062</v>
      </c>
      <c r="B386" s="1085" t="s">
        <v>2082</v>
      </c>
      <c r="C386" s="1076" t="s">
        <v>1738</v>
      </c>
      <c r="D386" s="1076" t="s">
        <v>219</v>
      </c>
      <c r="E386" s="1076"/>
      <c r="F386" s="1081"/>
      <c r="G386" s="1081"/>
      <c r="H386" s="1081"/>
      <c r="I386" s="1081"/>
      <c r="J386" s="1081"/>
    </row>
    <row r="387" spans="1:11" ht="24" customHeight="1">
      <c r="A387" s="1086" t="s">
        <v>2062</v>
      </c>
      <c r="B387" s="1085" t="s">
        <v>2083</v>
      </c>
      <c r="C387" s="1076" t="s">
        <v>1738</v>
      </c>
      <c r="D387" s="1076" t="s">
        <v>219</v>
      </c>
      <c r="E387" s="1076"/>
      <c r="F387" s="1081"/>
      <c r="G387" s="1081"/>
      <c r="H387" s="1081"/>
      <c r="I387" s="1081"/>
      <c r="J387" s="1081"/>
    </row>
    <row r="388" spans="1:11" ht="24" customHeight="1">
      <c r="A388" s="1086" t="s">
        <v>2062</v>
      </c>
      <c r="B388" s="1085" t="s">
        <v>2084</v>
      </c>
      <c r="C388" s="1076" t="s">
        <v>1738</v>
      </c>
      <c r="D388" s="1076" t="s">
        <v>219</v>
      </c>
      <c r="E388" s="1076"/>
      <c r="F388" s="1081"/>
      <c r="G388" s="1081"/>
      <c r="H388" s="1081"/>
      <c r="I388" s="1081"/>
      <c r="J388" s="1081"/>
    </row>
    <row r="389" spans="1:11" ht="24" customHeight="1">
      <c r="A389" s="1086" t="s">
        <v>2085</v>
      </c>
      <c r="B389" s="1085" t="s">
        <v>2086</v>
      </c>
      <c r="C389" s="1076" t="s">
        <v>1726</v>
      </c>
      <c r="D389" s="1076" t="s">
        <v>219</v>
      </c>
      <c r="E389" s="1076"/>
      <c r="F389" s="1081"/>
      <c r="G389" s="1081"/>
      <c r="H389" s="1081"/>
      <c r="I389" s="1081"/>
      <c r="J389" s="1081"/>
    </row>
    <row r="390" spans="1:11" ht="24" customHeight="1">
      <c r="A390" s="1086" t="s">
        <v>2087</v>
      </c>
      <c r="B390" s="1085" t="s">
        <v>2088</v>
      </c>
      <c r="C390" s="1076"/>
      <c r="D390" s="1076" t="s">
        <v>219</v>
      </c>
      <c r="E390" s="1076"/>
      <c r="F390" s="1081"/>
      <c r="G390" s="1081"/>
      <c r="H390" s="1081"/>
      <c r="I390" s="1081"/>
      <c r="J390" s="1081"/>
    </row>
    <row r="391" spans="1:11" ht="24" customHeight="1">
      <c r="A391" s="1302" t="s">
        <v>2089</v>
      </c>
      <c r="B391" s="1085"/>
      <c r="C391" s="1076"/>
      <c r="D391" s="1076" t="s">
        <v>219</v>
      </c>
      <c r="E391" s="1076"/>
      <c r="F391" s="1081"/>
      <c r="G391" s="1081"/>
      <c r="H391" s="1081"/>
      <c r="I391" s="1081"/>
      <c r="J391" s="1081"/>
    </row>
    <row r="392" spans="1:11" ht="24" customHeight="1">
      <c r="A392" s="1086" t="s">
        <v>2062</v>
      </c>
      <c r="B392" s="1085" t="s">
        <v>2090</v>
      </c>
      <c r="C392" s="1076" t="s">
        <v>1738</v>
      </c>
      <c r="D392" s="1076" t="s">
        <v>219</v>
      </c>
      <c r="E392" s="1076"/>
      <c r="F392" s="1081"/>
      <c r="G392" s="1081"/>
      <c r="H392" s="1081"/>
      <c r="I392" s="1081"/>
      <c r="J392" s="1081"/>
    </row>
    <row r="393" spans="1:11" ht="24" customHeight="1">
      <c r="A393" s="1086" t="s">
        <v>2062</v>
      </c>
      <c r="B393" s="1085" t="s">
        <v>2091</v>
      </c>
      <c r="C393" s="1076" t="s">
        <v>1738</v>
      </c>
      <c r="D393" s="1076" t="s">
        <v>219</v>
      </c>
      <c r="E393" s="1076"/>
      <c r="F393" s="1081"/>
      <c r="G393" s="1081"/>
      <c r="H393" s="1081"/>
      <c r="I393" s="1081"/>
      <c r="J393" s="1081"/>
    </row>
    <row r="394" spans="1:11" ht="24" customHeight="1">
      <c r="A394" s="1086" t="s">
        <v>2062</v>
      </c>
      <c r="B394" s="1085" t="s">
        <v>2092</v>
      </c>
      <c r="C394" s="1076" t="s">
        <v>1738</v>
      </c>
      <c r="D394" s="1076" t="s">
        <v>219</v>
      </c>
      <c r="E394" s="1076"/>
      <c r="F394" s="1081"/>
      <c r="G394" s="1081"/>
      <c r="H394" s="1081"/>
      <c r="I394" s="1081"/>
      <c r="J394" s="1081"/>
    </row>
    <row r="395" spans="1:11" ht="24" customHeight="1">
      <c r="A395" s="1086" t="s">
        <v>2093</v>
      </c>
      <c r="B395" s="1085" t="s">
        <v>149</v>
      </c>
      <c r="C395" s="1076"/>
      <c r="D395" s="1076" t="s">
        <v>219</v>
      </c>
      <c r="E395" s="1076"/>
      <c r="F395" s="1087">
        <v>2154</v>
      </c>
      <c r="G395" s="1087">
        <v>2154</v>
      </c>
      <c r="H395" s="1087">
        <v>2154</v>
      </c>
      <c r="I395" s="1087">
        <v>2154</v>
      </c>
      <c r="J395" s="1087">
        <v>2154</v>
      </c>
    </row>
    <row r="396" spans="1:11" ht="24" customHeight="1">
      <c r="A396" s="1086" t="s">
        <v>2094</v>
      </c>
      <c r="B396" s="1085" t="s">
        <v>1724</v>
      </c>
      <c r="C396" s="1076" t="s">
        <v>1726</v>
      </c>
      <c r="D396" s="1076" t="s">
        <v>219</v>
      </c>
      <c r="E396" s="1076"/>
      <c r="F396" s="1087">
        <v>2019</v>
      </c>
      <c r="G396" s="1087">
        <v>2019</v>
      </c>
      <c r="H396" s="1087">
        <v>2019</v>
      </c>
      <c r="I396" s="1087">
        <v>2019</v>
      </c>
      <c r="J396" s="1087">
        <v>2019</v>
      </c>
    </row>
    <row r="397" spans="1:11" ht="24" customHeight="1">
      <c r="A397" s="1086" t="s">
        <v>1720</v>
      </c>
      <c r="B397" s="1085" t="s">
        <v>1721</v>
      </c>
      <c r="C397" s="1076"/>
      <c r="D397" s="1076" t="s">
        <v>219</v>
      </c>
      <c r="E397" s="1076"/>
      <c r="F397" s="1087">
        <v>1000</v>
      </c>
      <c r="G397" s="1087">
        <v>1000</v>
      </c>
      <c r="H397" s="1087">
        <v>1000</v>
      </c>
      <c r="I397" s="1087">
        <v>1000</v>
      </c>
      <c r="J397" s="1087">
        <v>1000</v>
      </c>
      <c r="K397" s="1079" t="s">
        <v>2095</v>
      </c>
    </row>
    <row r="398" spans="1:11" ht="24" customHeight="1">
      <c r="A398" s="1086" t="s">
        <v>2096</v>
      </c>
      <c r="B398" s="1085" t="s">
        <v>2097</v>
      </c>
      <c r="C398" s="1088" t="s">
        <v>2098</v>
      </c>
      <c r="D398" s="1076" t="s">
        <v>219</v>
      </c>
      <c r="E398" s="1076"/>
      <c r="F398" s="1087">
        <v>746</v>
      </c>
      <c r="G398" s="1087">
        <v>746</v>
      </c>
      <c r="H398" s="1087">
        <v>746</v>
      </c>
      <c r="I398" s="1087">
        <v>746</v>
      </c>
      <c r="J398" s="1087">
        <v>746</v>
      </c>
    </row>
    <row r="399" spans="1:11" ht="24" customHeight="1">
      <c r="A399" s="1086" t="s">
        <v>2099</v>
      </c>
      <c r="B399" s="1085" t="s">
        <v>2100</v>
      </c>
      <c r="C399" s="1076" t="s">
        <v>2101</v>
      </c>
      <c r="D399" s="1076" t="s">
        <v>219</v>
      </c>
      <c r="E399" s="1076"/>
      <c r="F399" s="1087">
        <v>33275</v>
      </c>
      <c r="G399" s="1087">
        <v>33275</v>
      </c>
      <c r="H399" s="1087">
        <v>33275</v>
      </c>
      <c r="I399" s="1087">
        <v>33275</v>
      </c>
      <c r="J399" s="1087">
        <v>33275</v>
      </c>
    </row>
    <row r="400" spans="1:11" ht="24" customHeight="1">
      <c r="A400" s="1086" t="s">
        <v>1732</v>
      </c>
      <c r="B400" s="1085" t="s">
        <v>1733</v>
      </c>
      <c r="C400" s="1076"/>
      <c r="D400" s="1076" t="s">
        <v>219</v>
      </c>
      <c r="E400" s="1076"/>
      <c r="F400" s="1081">
        <v>27</v>
      </c>
      <c r="G400" s="1081">
        <v>30.3</v>
      </c>
      <c r="H400" s="1081">
        <v>33.5</v>
      </c>
      <c r="I400" s="1081">
        <v>36.799999999999997</v>
      </c>
      <c r="J400" s="1081">
        <v>3.2</v>
      </c>
      <c r="K400" s="1079" t="s">
        <v>2095</v>
      </c>
    </row>
    <row r="401" spans="1:11" ht="24" customHeight="1">
      <c r="A401" s="1086" t="s">
        <v>1730</v>
      </c>
      <c r="B401" s="1085" t="s">
        <v>1731</v>
      </c>
      <c r="C401" s="1076"/>
      <c r="D401" s="1076" t="s">
        <v>219</v>
      </c>
      <c r="E401" s="1076"/>
      <c r="F401" s="1081">
        <v>5462</v>
      </c>
      <c r="G401" s="1081">
        <v>5802</v>
      </c>
      <c r="H401" s="1081">
        <v>6137</v>
      </c>
      <c r="I401" s="1081">
        <v>6468</v>
      </c>
      <c r="J401" s="1081">
        <v>2174</v>
      </c>
      <c r="K401" s="1079" t="s">
        <v>2095</v>
      </c>
    </row>
    <row r="402" spans="1:11" ht="24" customHeight="1">
      <c r="A402" s="1086" t="s">
        <v>1736</v>
      </c>
      <c r="B402" s="1085" t="s">
        <v>1737</v>
      </c>
      <c r="C402" s="1076" t="s">
        <v>1726</v>
      </c>
      <c r="D402" s="1076" t="s">
        <v>219</v>
      </c>
      <c r="E402" s="1076"/>
      <c r="F402" s="1081">
        <v>57970</v>
      </c>
      <c r="G402" s="1081">
        <v>57970</v>
      </c>
      <c r="H402" s="1081">
        <v>57970</v>
      </c>
      <c r="I402" s="1081">
        <v>57970</v>
      </c>
      <c r="J402" s="1081">
        <v>57970</v>
      </c>
      <c r="K402" s="1079" t="s">
        <v>2095</v>
      </c>
    </row>
    <row r="403" spans="1:11" ht="24" customHeight="1">
      <c r="A403" s="1086" t="s">
        <v>1734</v>
      </c>
      <c r="B403" s="1085" t="s">
        <v>1735</v>
      </c>
      <c r="C403" s="1076" t="s">
        <v>1726</v>
      </c>
      <c r="D403" s="1076" t="s">
        <v>219</v>
      </c>
      <c r="E403" s="1076"/>
      <c r="F403" s="1081">
        <v>483</v>
      </c>
      <c r="G403" s="1081">
        <v>483</v>
      </c>
      <c r="H403" s="1081">
        <v>483</v>
      </c>
      <c r="I403" s="1081">
        <v>483</v>
      </c>
      <c r="J403" s="1081">
        <v>483</v>
      </c>
      <c r="K403" s="1079" t="s">
        <v>2095</v>
      </c>
    </row>
    <row r="404" spans="1:11" ht="24" customHeight="1">
      <c r="A404" s="1086" t="s">
        <v>1741</v>
      </c>
      <c r="B404" s="1085" t="s">
        <v>1742</v>
      </c>
      <c r="C404" s="1076"/>
      <c r="D404" s="1076" t="s">
        <v>219</v>
      </c>
      <c r="E404" s="1076"/>
      <c r="F404" s="1081">
        <v>0.1</v>
      </c>
      <c r="G404" s="1081">
        <v>0.1</v>
      </c>
      <c r="H404" s="1081">
        <v>0.1</v>
      </c>
      <c r="I404" s="1081">
        <v>0.1</v>
      </c>
      <c r="J404" s="1081">
        <v>0.1</v>
      </c>
      <c r="K404" s="1079" t="s">
        <v>2095</v>
      </c>
    </row>
    <row r="405" spans="1:11" ht="24" customHeight="1">
      <c r="A405" s="1086" t="s">
        <v>1745</v>
      </c>
      <c r="B405" s="1085" t="s">
        <v>1746</v>
      </c>
      <c r="C405" s="1076"/>
      <c r="D405" s="1076" t="s">
        <v>219</v>
      </c>
      <c r="E405" s="1076"/>
      <c r="F405" s="1081">
        <v>1.6</v>
      </c>
      <c r="G405" s="1081">
        <v>1.6</v>
      </c>
      <c r="H405" s="1081">
        <v>1.6</v>
      </c>
      <c r="I405" s="1081">
        <v>1.6</v>
      </c>
      <c r="J405" s="1081">
        <v>1.6</v>
      </c>
      <c r="K405" s="1079" t="s">
        <v>2095</v>
      </c>
    </row>
    <row r="406" spans="1:11" ht="24" customHeight="1">
      <c r="A406" s="1086" t="s">
        <v>1747</v>
      </c>
      <c r="B406" s="1085" t="s">
        <v>1748</v>
      </c>
      <c r="C406" s="1076"/>
      <c r="D406" s="1076" t="s">
        <v>219</v>
      </c>
      <c r="E406" s="1076"/>
      <c r="F406" s="1081">
        <v>0.3</v>
      </c>
      <c r="G406" s="1081">
        <v>0.3</v>
      </c>
      <c r="H406" s="1081">
        <v>0.3</v>
      </c>
      <c r="I406" s="1081">
        <v>0.3</v>
      </c>
      <c r="J406" s="1081">
        <v>0.3</v>
      </c>
      <c r="K406" s="1079" t="s">
        <v>2095</v>
      </c>
    </row>
    <row r="407" spans="1:11" ht="24" customHeight="1">
      <c r="A407" s="1086" t="s">
        <v>1749</v>
      </c>
      <c r="B407" s="1085" t="s">
        <v>1750</v>
      </c>
      <c r="C407" s="1076" t="s">
        <v>1751</v>
      </c>
      <c r="D407" s="1076" t="s">
        <v>219</v>
      </c>
      <c r="E407" s="1076"/>
      <c r="F407" s="1087">
        <v>174088</v>
      </c>
      <c r="G407" s="1087">
        <v>174088</v>
      </c>
      <c r="H407" s="1087">
        <v>174088</v>
      </c>
      <c r="I407" s="1087">
        <v>174088</v>
      </c>
      <c r="J407" s="1087">
        <v>174088</v>
      </c>
    </row>
    <row r="408" spans="1:11" ht="24" customHeight="1">
      <c r="A408" s="1086" t="s">
        <v>1752</v>
      </c>
      <c r="B408" s="1085" t="s">
        <v>1750</v>
      </c>
      <c r="C408" s="1076" t="s">
        <v>1751</v>
      </c>
      <c r="D408" s="1076" t="s">
        <v>219</v>
      </c>
      <c r="E408" s="1076"/>
      <c r="F408" s="1087">
        <v>361765</v>
      </c>
      <c r="G408" s="1087">
        <v>361765</v>
      </c>
      <c r="H408" s="1087">
        <v>361765</v>
      </c>
      <c r="I408" s="1087">
        <v>361765</v>
      </c>
      <c r="J408" s="1087">
        <v>361765</v>
      </c>
    </row>
    <row r="409" spans="1:11" ht="24" customHeight="1">
      <c r="A409" s="1086" t="s">
        <v>1753</v>
      </c>
      <c r="B409" s="1085" t="s">
        <v>1750</v>
      </c>
      <c r="C409" s="1076" t="s">
        <v>1751</v>
      </c>
      <c r="D409" s="1076" t="s">
        <v>219</v>
      </c>
      <c r="E409" s="1076"/>
      <c r="F409" s="1087">
        <v>618983</v>
      </c>
      <c r="G409" s="1087">
        <v>618983</v>
      </c>
      <c r="H409" s="1087">
        <v>618983</v>
      </c>
      <c r="I409" s="1087">
        <v>618983</v>
      </c>
      <c r="J409" s="1087">
        <v>618983</v>
      </c>
    </row>
    <row r="410" spans="1:11" ht="24" customHeight="1">
      <c r="A410" s="593" t="s">
        <v>2102</v>
      </c>
      <c r="B410" s="1085" t="s">
        <v>2103</v>
      </c>
      <c r="C410" s="1076" t="s">
        <v>2104</v>
      </c>
      <c r="D410" s="1076" t="s">
        <v>219</v>
      </c>
      <c r="E410" s="1076"/>
      <c r="F410" s="1089">
        <v>8.69</v>
      </c>
      <c r="G410" s="1089">
        <v>8.69</v>
      </c>
      <c r="H410" s="1089">
        <v>8.69</v>
      </c>
      <c r="I410" s="1089">
        <v>8.69</v>
      </c>
      <c r="J410" s="1089">
        <v>8.69</v>
      </c>
    </row>
    <row r="411" spans="1:11" ht="24" customHeight="1">
      <c r="A411" s="593" t="s">
        <v>2105</v>
      </c>
      <c r="B411" s="1085" t="s">
        <v>2106</v>
      </c>
      <c r="C411" s="1076" t="s">
        <v>2104</v>
      </c>
      <c r="D411" s="1076" t="s">
        <v>219</v>
      </c>
      <c r="E411" s="1076"/>
      <c r="F411" s="1089">
        <v>9.1300000000000008</v>
      </c>
      <c r="G411" s="1089">
        <v>9.1300000000000008</v>
      </c>
      <c r="H411" s="1089">
        <v>9.1300000000000008</v>
      </c>
      <c r="I411" s="1089">
        <v>9.1300000000000008</v>
      </c>
      <c r="J411" s="1089">
        <v>9.1300000000000008</v>
      </c>
    </row>
    <row r="412" spans="1:11" ht="24" customHeight="1">
      <c r="A412" s="593" t="s">
        <v>2107</v>
      </c>
      <c r="B412" s="1085" t="s">
        <v>2108</v>
      </c>
      <c r="C412" s="1076" t="s">
        <v>2104</v>
      </c>
      <c r="D412" s="1076" t="s">
        <v>219</v>
      </c>
      <c r="E412" s="1076"/>
      <c r="F412" s="1089">
        <v>8.34</v>
      </c>
      <c r="G412" s="1089">
        <v>8.34</v>
      </c>
      <c r="H412" s="1089">
        <v>8.34</v>
      </c>
      <c r="I412" s="1089">
        <v>8.34</v>
      </c>
      <c r="J412" s="1089">
        <v>8.34</v>
      </c>
    </row>
    <row r="413" spans="1:11" ht="24" customHeight="1">
      <c r="A413" s="593" t="s">
        <v>2109</v>
      </c>
      <c r="B413" s="1085" t="s">
        <v>2110</v>
      </c>
      <c r="C413" s="1076" t="s">
        <v>2104</v>
      </c>
      <c r="D413" s="1076" t="s">
        <v>219</v>
      </c>
      <c r="E413" s="1076"/>
      <c r="F413" s="1089">
        <v>7.9</v>
      </c>
      <c r="G413" s="1089">
        <v>7.9</v>
      </c>
      <c r="H413" s="1089">
        <v>7.9</v>
      </c>
      <c r="I413" s="1089">
        <v>7.9</v>
      </c>
      <c r="J413" s="1089">
        <v>7.9</v>
      </c>
    </row>
    <row r="414" spans="1:11" ht="24" customHeight="1">
      <c r="A414" s="572" t="s">
        <v>2102</v>
      </c>
      <c r="B414" s="1085" t="s">
        <v>2111</v>
      </c>
      <c r="C414" s="1076" t="s">
        <v>2104</v>
      </c>
      <c r="D414" s="1076" t="s">
        <v>219</v>
      </c>
      <c r="E414" s="1076"/>
      <c r="F414" s="1089">
        <v>9.43</v>
      </c>
      <c r="G414" s="1089">
        <v>9.43</v>
      </c>
      <c r="H414" s="1089">
        <v>9.43</v>
      </c>
      <c r="I414" s="1089">
        <v>9.43</v>
      </c>
      <c r="J414" s="1089">
        <v>9.43</v>
      </c>
    </row>
    <row r="415" spans="1:11" ht="24" customHeight="1">
      <c r="A415" s="572" t="s">
        <v>2105</v>
      </c>
      <c r="B415" s="1085" t="s">
        <v>2112</v>
      </c>
      <c r="C415" s="1076" t="s">
        <v>2104</v>
      </c>
      <c r="D415" s="1076" t="s">
        <v>219</v>
      </c>
      <c r="E415" s="1076"/>
      <c r="F415" s="1089">
        <v>9.58</v>
      </c>
      <c r="G415" s="1089">
        <v>9.58</v>
      </c>
      <c r="H415" s="1089">
        <v>9.58</v>
      </c>
      <c r="I415" s="1089">
        <v>9.58</v>
      </c>
      <c r="J415" s="1089">
        <v>9.58</v>
      </c>
    </row>
    <row r="416" spans="1:11" ht="24" customHeight="1">
      <c r="A416" s="572" t="s">
        <v>2107</v>
      </c>
      <c r="B416" s="1085" t="s">
        <v>2113</v>
      </c>
      <c r="C416" s="1076" t="s">
        <v>2104</v>
      </c>
      <c r="D416" s="1076" t="s">
        <v>219</v>
      </c>
      <c r="E416" s="1076"/>
      <c r="F416" s="1089">
        <v>9</v>
      </c>
      <c r="G416" s="1089">
        <v>9</v>
      </c>
      <c r="H416" s="1089">
        <v>9</v>
      </c>
      <c r="I416" s="1089">
        <v>9</v>
      </c>
      <c r="J416" s="1089">
        <v>9</v>
      </c>
    </row>
    <row r="417" spans="1:10" ht="24" customHeight="1">
      <c r="A417" s="572" t="s">
        <v>2109</v>
      </c>
      <c r="B417" s="1085" t="s">
        <v>2114</v>
      </c>
      <c r="C417" s="1076" t="s">
        <v>2104</v>
      </c>
      <c r="D417" s="1076" t="s">
        <v>219</v>
      </c>
      <c r="E417" s="1076"/>
      <c r="F417" s="1089">
        <v>8.85</v>
      </c>
      <c r="G417" s="1089">
        <v>8.85</v>
      </c>
      <c r="H417" s="1089">
        <v>8.85</v>
      </c>
      <c r="I417" s="1089">
        <v>8.85</v>
      </c>
      <c r="J417" s="1089">
        <v>8.85</v>
      </c>
    </row>
    <row r="418" spans="1:10" ht="24" customHeight="1">
      <c r="A418" s="572" t="s">
        <v>2102</v>
      </c>
      <c r="B418" s="1085" t="s">
        <v>2115</v>
      </c>
      <c r="C418" s="1076" t="s">
        <v>2104</v>
      </c>
      <c r="D418" s="1076" t="s">
        <v>219</v>
      </c>
      <c r="E418" s="1076"/>
      <c r="F418" s="1089">
        <v>8.65</v>
      </c>
      <c r="G418" s="1089">
        <v>8.65</v>
      </c>
      <c r="H418" s="1089">
        <v>8.65</v>
      </c>
      <c r="I418" s="1089">
        <v>8.65</v>
      </c>
      <c r="J418" s="1089">
        <v>8.65</v>
      </c>
    </row>
    <row r="419" spans="1:10" ht="24" customHeight="1">
      <c r="A419" s="572" t="s">
        <v>2105</v>
      </c>
      <c r="B419" s="1085" t="s">
        <v>2116</v>
      </c>
      <c r="C419" s="1076" t="s">
        <v>2104</v>
      </c>
      <c r="D419" s="1076" t="s">
        <v>219</v>
      </c>
      <c r="E419" s="1076"/>
      <c r="F419" s="1089">
        <v>9.33</v>
      </c>
      <c r="G419" s="1089">
        <v>9.33</v>
      </c>
      <c r="H419" s="1089">
        <v>9.33</v>
      </c>
      <c r="I419" s="1089">
        <v>9.33</v>
      </c>
      <c r="J419" s="1089">
        <v>9.33</v>
      </c>
    </row>
    <row r="420" spans="1:10" ht="24" customHeight="1">
      <c r="A420" s="572" t="s">
        <v>2107</v>
      </c>
      <c r="B420" s="1085" t="s">
        <v>2117</v>
      </c>
      <c r="C420" s="1076" t="s">
        <v>2104</v>
      </c>
      <c r="D420" s="1076" t="s">
        <v>219</v>
      </c>
      <c r="E420" s="1076"/>
      <c r="F420" s="1089">
        <v>8.11</v>
      </c>
      <c r="G420" s="1089">
        <v>8.11</v>
      </c>
      <c r="H420" s="1089">
        <v>8.11</v>
      </c>
      <c r="I420" s="1089">
        <v>8.11</v>
      </c>
      <c r="J420" s="1089">
        <v>8.11</v>
      </c>
    </row>
    <row r="421" spans="1:10" ht="24" customHeight="1">
      <c r="A421" s="572" t="s">
        <v>2109</v>
      </c>
      <c r="B421" s="1085" t="s">
        <v>2118</v>
      </c>
      <c r="C421" s="1076" t="s">
        <v>2104</v>
      </c>
      <c r="D421" s="1076" t="s">
        <v>219</v>
      </c>
      <c r="E421" s="1076"/>
      <c r="F421" s="1089">
        <v>7.43</v>
      </c>
      <c r="G421" s="1089">
        <v>7.43</v>
      </c>
      <c r="H421" s="1089">
        <v>7.43</v>
      </c>
      <c r="I421" s="1089">
        <v>7.43</v>
      </c>
      <c r="J421" s="1089">
        <v>7.43</v>
      </c>
    </row>
    <row r="422" spans="1:10" ht="24" customHeight="1">
      <c r="A422" s="572" t="s">
        <v>2109</v>
      </c>
      <c r="B422" s="1085" t="s">
        <v>2119</v>
      </c>
      <c r="C422" s="1076" t="s">
        <v>2104</v>
      </c>
      <c r="D422" s="1076" t="s">
        <v>219</v>
      </c>
      <c r="E422" s="1076"/>
      <c r="F422" s="1089">
        <v>10</v>
      </c>
      <c r="G422" s="1089">
        <v>10</v>
      </c>
      <c r="H422" s="1089">
        <v>10</v>
      </c>
      <c r="I422" s="1089">
        <v>10</v>
      </c>
      <c r="J422" s="1089">
        <v>10</v>
      </c>
    </row>
    <row r="423" spans="1:10" ht="24" customHeight="1">
      <c r="A423" s="572" t="s">
        <v>2120</v>
      </c>
      <c r="B423" s="1085" t="s">
        <v>2121</v>
      </c>
      <c r="C423" s="1076" t="s">
        <v>2104</v>
      </c>
      <c r="D423" s="1076" t="s">
        <v>219</v>
      </c>
      <c r="E423" s="1076"/>
      <c r="F423" s="1089">
        <v>5</v>
      </c>
      <c r="G423" s="1089">
        <v>5</v>
      </c>
      <c r="H423" s="1089">
        <v>5</v>
      </c>
      <c r="I423" s="1089">
        <v>5</v>
      </c>
      <c r="J423" s="1089">
        <v>5</v>
      </c>
    </row>
    <row r="424" spans="1:10" ht="24" customHeight="1">
      <c r="A424" s="572" t="s">
        <v>2122</v>
      </c>
      <c r="B424" s="1085" t="s">
        <v>2123</v>
      </c>
      <c r="C424" s="1076" t="s">
        <v>2124</v>
      </c>
      <c r="D424" s="1076" t="s">
        <v>219</v>
      </c>
      <c r="E424" s="1076"/>
      <c r="F424" s="1081"/>
      <c r="G424" s="1081"/>
      <c r="H424" s="1081"/>
      <c r="I424" s="1081"/>
      <c r="J424" s="1081"/>
    </row>
    <row r="425" spans="1:10" ht="24" customHeight="1">
      <c r="A425" s="572" t="s">
        <v>2125</v>
      </c>
      <c r="B425" s="1085" t="s">
        <v>2126</v>
      </c>
      <c r="C425" s="1076" t="s">
        <v>2124</v>
      </c>
      <c r="D425" s="1076" t="s">
        <v>219</v>
      </c>
      <c r="E425" s="1076"/>
      <c r="F425" s="1081"/>
      <c r="G425" s="1081"/>
      <c r="H425" s="1081"/>
      <c r="I425" s="1081"/>
      <c r="J425" s="1081"/>
    </row>
    <row r="426" spans="1:10" ht="24" customHeight="1">
      <c r="A426" s="572" t="s">
        <v>2127</v>
      </c>
      <c r="B426" s="1085" t="s">
        <v>2128</v>
      </c>
      <c r="C426" s="1076" t="s">
        <v>2124</v>
      </c>
      <c r="D426" s="1076" t="s">
        <v>219</v>
      </c>
      <c r="E426" s="1076"/>
      <c r="F426" s="1081"/>
      <c r="G426" s="1081"/>
      <c r="H426" s="1081"/>
      <c r="I426" s="1081"/>
      <c r="J426" s="1081"/>
    </row>
    <row r="427" spans="1:10" ht="24" customHeight="1">
      <c r="A427" s="572" t="s">
        <v>2129</v>
      </c>
      <c r="B427" s="1085" t="s">
        <v>2130</v>
      </c>
      <c r="C427" s="1076" t="s">
        <v>2124</v>
      </c>
      <c r="D427" s="1076" t="s">
        <v>219</v>
      </c>
      <c r="E427" s="1076"/>
      <c r="F427" s="1081"/>
      <c r="G427" s="1081"/>
      <c r="H427" s="1081"/>
      <c r="I427" s="1081"/>
      <c r="J427" s="1081"/>
    </row>
    <row r="428" spans="1:10" ht="24" customHeight="1">
      <c r="A428" s="572" t="s">
        <v>2131</v>
      </c>
      <c r="B428" s="1085" t="s">
        <v>2132</v>
      </c>
      <c r="C428" s="1076" t="s">
        <v>2124</v>
      </c>
      <c r="D428" s="1076" t="s">
        <v>219</v>
      </c>
      <c r="E428" s="1076"/>
      <c r="F428" s="1081">
        <f>10*60</f>
        <v>600</v>
      </c>
      <c r="G428" s="1081">
        <f t="shared" ref="G428:J428" si="20">10*60</f>
        <v>600</v>
      </c>
      <c r="H428" s="1081">
        <f t="shared" si="20"/>
        <v>600</v>
      </c>
      <c r="I428" s="1081">
        <f t="shared" si="20"/>
        <v>600</v>
      </c>
      <c r="J428" s="1081">
        <f t="shared" si="20"/>
        <v>600</v>
      </c>
    </row>
    <row r="429" spans="1:10" ht="24" customHeight="1">
      <c r="A429" s="572" t="s">
        <v>2133</v>
      </c>
      <c r="B429" s="1085" t="s">
        <v>2134</v>
      </c>
      <c r="C429" s="1076" t="s">
        <v>2124</v>
      </c>
      <c r="D429" s="1076" t="s">
        <v>219</v>
      </c>
      <c r="E429" s="1076"/>
      <c r="F429" s="1081">
        <f>17.5*60</f>
        <v>1050</v>
      </c>
      <c r="G429" s="1081">
        <f t="shared" ref="G429:J429" si="21">17.5*60</f>
        <v>1050</v>
      </c>
      <c r="H429" s="1081">
        <f t="shared" si="21"/>
        <v>1050</v>
      </c>
      <c r="I429" s="1081">
        <f t="shared" si="21"/>
        <v>1050</v>
      </c>
      <c r="J429" s="1081">
        <f t="shared" si="21"/>
        <v>1050</v>
      </c>
    </row>
    <row r="430" spans="1:10" ht="24" customHeight="1">
      <c r="A430" s="572" t="s">
        <v>2135</v>
      </c>
      <c r="B430" s="1085" t="s">
        <v>2136</v>
      </c>
      <c r="C430" s="1076"/>
      <c r="D430" s="1076" t="s">
        <v>219</v>
      </c>
      <c r="E430" s="1076"/>
      <c r="F430" s="1081">
        <v>384</v>
      </c>
      <c r="G430" s="1081">
        <v>384</v>
      </c>
      <c r="H430" s="1081">
        <v>384</v>
      </c>
      <c r="I430" s="1081">
        <v>384</v>
      </c>
      <c r="J430" s="1081">
        <v>384</v>
      </c>
    </row>
    <row r="431" spans="1:10" ht="24" customHeight="1">
      <c r="A431" s="572" t="s">
        <v>2137</v>
      </c>
      <c r="B431" s="1085" t="s">
        <v>2138</v>
      </c>
      <c r="C431" s="1076" t="s">
        <v>1946</v>
      </c>
      <c r="D431" s="1076" t="s">
        <v>219</v>
      </c>
      <c r="E431" s="1076"/>
      <c r="F431" s="1081">
        <v>0.49</v>
      </c>
      <c r="G431" s="1081">
        <v>0.49</v>
      </c>
      <c r="H431" s="1081">
        <v>0.49</v>
      </c>
      <c r="I431" s="1081">
        <v>0.49</v>
      </c>
      <c r="J431" s="1081">
        <v>0.49</v>
      </c>
    </row>
    <row r="432" spans="1:10" ht="24" customHeight="1">
      <c r="A432" s="610" t="s">
        <v>2139</v>
      </c>
      <c r="B432" s="1085" t="s">
        <v>2140</v>
      </c>
      <c r="C432" s="236"/>
      <c r="D432" s="1076" t="s">
        <v>219</v>
      </c>
      <c r="E432" s="1076"/>
      <c r="F432" s="1081">
        <v>341.2</v>
      </c>
      <c r="G432" s="1081">
        <v>341.2</v>
      </c>
      <c r="H432" s="1081">
        <v>341.2</v>
      </c>
      <c r="I432" s="1081">
        <v>341.2</v>
      </c>
      <c r="J432" s="1081">
        <v>341.2</v>
      </c>
    </row>
    <row r="433" spans="1:11" ht="24" customHeight="1">
      <c r="A433" s="489" t="s">
        <v>2141</v>
      </c>
      <c r="B433" s="1085" t="s">
        <v>2142</v>
      </c>
      <c r="C433" s="1076" t="s">
        <v>186</v>
      </c>
      <c r="D433" s="1076" t="s">
        <v>219</v>
      </c>
      <c r="E433" s="1076"/>
      <c r="F433" s="1090"/>
      <c r="G433" s="1090"/>
      <c r="H433" s="1090"/>
      <c r="I433" s="1090"/>
      <c r="J433" s="1090"/>
    </row>
    <row r="434" spans="1:11" ht="24" customHeight="1">
      <c r="A434" s="572" t="s">
        <v>2143</v>
      </c>
      <c r="B434" s="1085" t="s">
        <v>2144</v>
      </c>
      <c r="C434" s="1076" t="s">
        <v>1738</v>
      </c>
      <c r="D434" s="1076" t="s">
        <v>219</v>
      </c>
      <c r="E434" s="1089">
        <v>11.5</v>
      </c>
      <c r="F434" s="1081"/>
      <c r="G434" s="1081"/>
      <c r="H434" s="1081"/>
      <c r="I434" s="1081"/>
      <c r="J434" s="1081"/>
    </row>
    <row r="435" spans="1:11" ht="24" customHeight="1">
      <c r="A435" s="572" t="s">
        <v>2145</v>
      </c>
      <c r="B435" s="1085" t="s">
        <v>2146</v>
      </c>
      <c r="C435" s="1076" t="s">
        <v>1738</v>
      </c>
      <c r="D435" s="1076" t="s">
        <v>219</v>
      </c>
      <c r="E435" s="1076"/>
      <c r="F435" s="1081">
        <v>14.75</v>
      </c>
      <c r="G435" s="1081">
        <v>14.75</v>
      </c>
      <c r="H435" s="1081">
        <v>14.75</v>
      </c>
      <c r="I435" s="1081">
        <v>14.75</v>
      </c>
      <c r="J435" s="1081">
        <v>14.75</v>
      </c>
    </row>
    <row r="436" spans="1:11" ht="24" customHeight="1">
      <c r="A436" s="572" t="s">
        <v>2147</v>
      </c>
      <c r="B436" s="1085" t="s">
        <v>2148</v>
      </c>
      <c r="C436" s="1076" t="s">
        <v>1738</v>
      </c>
      <c r="D436" s="1076" t="s">
        <v>219</v>
      </c>
      <c r="E436" s="1076"/>
      <c r="F436" s="1081">
        <v>4.92</v>
      </c>
      <c r="G436" s="1081">
        <v>4.92</v>
      </c>
      <c r="H436" s="1081">
        <v>4.92</v>
      </c>
      <c r="I436" s="1081">
        <v>4.92</v>
      </c>
      <c r="J436" s="1081">
        <v>4.92</v>
      </c>
    </row>
    <row r="437" spans="1:11" ht="24" customHeight="1">
      <c r="A437" s="1075" t="s">
        <v>2026</v>
      </c>
      <c r="B437" s="1076" t="s">
        <v>2027</v>
      </c>
      <c r="C437" s="1076" t="s">
        <v>1738</v>
      </c>
      <c r="D437" s="1076" t="s">
        <v>224</v>
      </c>
      <c r="E437" s="1076"/>
      <c r="F437" s="1081">
        <v>17.61</v>
      </c>
      <c r="G437" s="1081">
        <v>18.54</v>
      </c>
      <c r="H437" s="1081">
        <v>18.45</v>
      </c>
      <c r="I437" s="1081">
        <v>17.77</v>
      </c>
      <c r="J437" s="1081">
        <v>17.02</v>
      </c>
    </row>
    <row r="438" spans="1:11" ht="24" customHeight="1">
      <c r="A438" s="1084" t="s">
        <v>2028</v>
      </c>
      <c r="B438" s="1085" t="s">
        <v>2029</v>
      </c>
      <c r="C438" s="1076" t="s">
        <v>1738</v>
      </c>
      <c r="D438" s="1076" t="s">
        <v>224</v>
      </c>
      <c r="E438" s="1076"/>
      <c r="F438" s="1288">
        <v>1.1599999999999999</v>
      </c>
      <c r="G438" s="1288">
        <v>1.59</v>
      </c>
      <c r="H438" s="1288">
        <v>1.1100000000000001</v>
      </c>
      <c r="I438" s="1288">
        <v>0.9</v>
      </c>
      <c r="J438" s="1288">
        <v>0.88</v>
      </c>
      <c r="K438" s="1079" t="s">
        <v>2150</v>
      </c>
    </row>
    <row r="439" spans="1:11" ht="24" customHeight="1">
      <c r="A439" s="1084" t="s">
        <v>2031</v>
      </c>
      <c r="B439" s="1085" t="s">
        <v>2032</v>
      </c>
      <c r="C439" s="1076" t="s">
        <v>1738</v>
      </c>
      <c r="D439" s="1076" t="s">
        <v>224</v>
      </c>
      <c r="E439" s="1076"/>
      <c r="F439" s="1288">
        <v>1.48</v>
      </c>
      <c r="G439" s="1288">
        <v>1.73</v>
      </c>
      <c r="H439" s="1288">
        <v>2.68</v>
      </c>
      <c r="I439" s="1288">
        <v>1.66</v>
      </c>
      <c r="J439" s="1288">
        <v>1.32</v>
      </c>
      <c r="K439" s="1079" t="s">
        <v>2150</v>
      </c>
    </row>
    <row r="440" spans="1:11" ht="24" customHeight="1">
      <c r="A440" s="1086" t="s">
        <v>2033</v>
      </c>
      <c r="B440" s="1085" t="s">
        <v>2034</v>
      </c>
      <c r="C440" s="1076" t="s">
        <v>1738</v>
      </c>
      <c r="D440" s="1076" t="s">
        <v>224</v>
      </c>
      <c r="E440" s="1076"/>
      <c r="F440" s="1081">
        <v>0</v>
      </c>
      <c r="G440" s="1081">
        <v>0</v>
      </c>
      <c r="H440" s="1081">
        <v>0</v>
      </c>
      <c r="I440" s="1081">
        <v>0</v>
      </c>
      <c r="J440" s="1081">
        <v>0</v>
      </c>
    </row>
    <row r="441" spans="1:11" ht="24" customHeight="1">
      <c r="A441" s="1086" t="s">
        <v>2035</v>
      </c>
      <c r="B441" s="1085" t="s">
        <v>2036</v>
      </c>
      <c r="C441" s="1076" t="s">
        <v>1738</v>
      </c>
      <c r="D441" s="1076" t="s">
        <v>224</v>
      </c>
      <c r="E441" s="1076"/>
      <c r="F441" s="1081">
        <v>0.67</v>
      </c>
      <c r="G441" s="1081">
        <v>0.67</v>
      </c>
      <c r="H441" s="1081">
        <v>0.67</v>
      </c>
      <c r="I441" s="1081">
        <v>0.67</v>
      </c>
      <c r="J441" s="1081">
        <v>0.67</v>
      </c>
    </row>
    <row r="442" spans="1:11" ht="24" customHeight="1">
      <c r="A442" s="1086" t="s">
        <v>2037</v>
      </c>
      <c r="B442" s="1085" t="s">
        <v>2038</v>
      </c>
      <c r="C442" s="1076" t="s">
        <v>208</v>
      </c>
      <c r="D442" s="1076" t="s">
        <v>224</v>
      </c>
      <c r="E442" s="1076"/>
      <c r="F442" s="1081">
        <v>61.4</v>
      </c>
      <c r="G442" s="1081">
        <v>61.4</v>
      </c>
      <c r="H442" s="1081">
        <v>61.4</v>
      </c>
      <c r="I442" s="1081">
        <v>61.4</v>
      </c>
      <c r="J442" s="1081">
        <v>61.4</v>
      </c>
    </row>
    <row r="443" spans="1:11" ht="24" customHeight="1">
      <c r="A443" s="1086" t="s">
        <v>2039</v>
      </c>
      <c r="B443" s="1085" t="s">
        <v>2038</v>
      </c>
      <c r="C443" s="1076" t="s">
        <v>208</v>
      </c>
      <c r="D443" s="1076" t="s">
        <v>224</v>
      </c>
      <c r="E443" s="1076"/>
      <c r="F443" s="1081">
        <v>512.4</v>
      </c>
      <c r="G443" s="1081">
        <v>512.4</v>
      </c>
      <c r="H443" s="1081">
        <v>512.4</v>
      </c>
      <c r="I443" s="1081">
        <v>512.4</v>
      </c>
      <c r="J443" s="1081">
        <v>512.4</v>
      </c>
    </row>
    <row r="444" spans="1:11" ht="24" customHeight="1">
      <c r="A444" s="1086" t="s">
        <v>2040</v>
      </c>
      <c r="B444" s="1085" t="s">
        <v>2038</v>
      </c>
      <c r="C444" s="1076" t="s">
        <v>208</v>
      </c>
      <c r="D444" s="1076" t="s">
        <v>224</v>
      </c>
      <c r="E444" s="1076"/>
      <c r="F444" s="1081">
        <v>343.5</v>
      </c>
      <c r="G444" s="1081">
        <v>343.5</v>
      </c>
      <c r="H444" s="1081">
        <v>343.5</v>
      </c>
      <c r="I444" s="1081">
        <v>343.5</v>
      </c>
      <c r="J444" s="1081">
        <v>343.5</v>
      </c>
    </row>
    <row r="445" spans="1:11" ht="24" customHeight="1">
      <c r="A445" s="1086" t="s">
        <v>2041</v>
      </c>
      <c r="B445" s="1085" t="s">
        <v>2038</v>
      </c>
      <c r="C445" s="1076" t="s">
        <v>208</v>
      </c>
      <c r="D445" s="1076" t="s">
        <v>224</v>
      </c>
      <c r="E445" s="1076"/>
      <c r="F445" s="1081">
        <v>103.4</v>
      </c>
      <c r="G445" s="1081">
        <v>103.4</v>
      </c>
      <c r="H445" s="1081">
        <v>103.4</v>
      </c>
      <c r="I445" s="1081">
        <v>103.4</v>
      </c>
      <c r="J445" s="1081">
        <v>103.4</v>
      </c>
    </row>
    <row r="446" spans="1:11" ht="24" customHeight="1">
      <c r="A446" s="1086" t="s">
        <v>2042</v>
      </c>
      <c r="B446" s="1085" t="s">
        <v>2043</v>
      </c>
      <c r="C446" s="1076" t="s">
        <v>1738</v>
      </c>
      <c r="D446" s="1076" t="s">
        <v>224</v>
      </c>
      <c r="E446" s="1076"/>
      <c r="F446" s="1087">
        <v>111351</v>
      </c>
      <c r="G446" s="1087">
        <v>111351</v>
      </c>
      <c r="H446" s="1087">
        <v>111351</v>
      </c>
      <c r="I446" s="1087">
        <v>111351</v>
      </c>
      <c r="J446" s="1087">
        <v>111351</v>
      </c>
    </row>
    <row r="447" spans="1:11" ht="24" customHeight="1">
      <c r="A447" s="1086" t="s">
        <v>2044</v>
      </c>
      <c r="B447" s="1085" t="s">
        <v>2043</v>
      </c>
      <c r="C447" s="1076" t="s">
        <v>1738</v>
      </c>
      <c r="D447" s="1076" t="s">
        <v>224</v>
      </c>
      <c r="E447" s="1076"/>
      <c r="F447" s="1087">
        <v>123262</v>
      </c>
      <c r="G447" s="1087">
        <v>123262</v>
      </c>
      <c r="H447" s="1087">
        <v>123262</v>
      </c>
      <c r="I447" s="1087">
        <v>123262</v>
      </c>
      <c r="J447" s="1087">
        <v>123262</v>
      </c>
    </row>
    <row r="448" spans="1:11" ht="24" customHeight="1">
      <c r="A448" s="1086" t="s">
        <v>2045</v>
      </c>
      <c r="B448" s="1085" t="s">
        <v>2043</v>
      </c>
      <c r="C448" s="1076" t="s">
        <v>1738</v>
      </c>
      <c r="D448" s="1076" t="s">
        <v>224</v>
      </c>
      <c r="E448" s="1076"/>
      <c r="F448" s="1087">
        <v>179492</v>
      </c>
      <c r="G448" s="1087">
        <v>179492</v>
      </c>
      <c r="H448" s="1087">
        <v>179492</v>
      </c>
      <c r="I448" s="1087">
        <v>179492</v>
      </c>
      <c r="J448" s="1087">
        <v>179492</v>
      </c>
    </row>
    <row r="449" spans="1:10" ht="24" customHeight="1">
      <c r="A449" s="1086" t="s">
        <v>2046</v>
      </c>
      <c r="B449" s="1085" t="s">
        <v>2043</v>
      </c>
      <c r="C449" s="1076" t="s">
        <v>1738</v>
      </c>
      <c r="D449" s="1076" t="s">
        <v>224</v>
      </c>
      <c r="E449" s="1076"/>
      <c r="F449" s="1087">
        <v>268786</v>
      </c>
      <c r="G449" s="1087">
        <v>268786</v>
      </c>
      <c r="H449" s="1087">
        <v>268786</v>
      </c>
      <c r="I449" s="1087">
        <v>268786</v>
      </c>
      <c r="J449" s="1087">
        <v>268786</v>
      </c>
    </row>
    <row r="450" spans="1:10" ht="24" customHeight="1">
      <c r="A450" s="1086" t="s">
        <v>2047</v>
      </c>
      <c r="B450" s="1085" t="s">
        <v>2048</v>
      </c>
      <c r="C450" s="1076" t="s">
        <v>1738</v>
      </c>
      <c r="D450" s="1076" t="s">
        <v>224</v>
      </c>
      <c r="E450" s="1076"/>
      <c r="F450" s="1081">
        <v>32.86</v>
      </c>
      <c r="G450" s="1081">
        <v>32.96</v>
      </c>
      <c r="H450" s="1081">
        <v>32.5</v>
      </c>
      <c r="I450" s="1081">
        <v>32.32</v>
      </c>
      <c r="J450" s="1081">
        <v>32.64</v>
      </c>
    </row>
    <row r="451" spans="1:10" ht="24" customHeight="1">
      <c r="A451" s="1086" t="s">
        <v>2049</v>
      </c>
      <c r="B451" s="1085" t="s">
        <v>2050</v>
      </c>
      <c r="C451" s="1076" t="s">
        <v>1738</v>
      </c>
      <c r="D451" s="1076" t="s">
        <v>224</v>
      </c>
      <c r="E451" s="1076"/>
      <c r="F451" s="1081">
        <v>163.28</v>
      </c>
      <c r="G451" s="1081">
        <v>163.28</v>
      </c>
      <c r="H451" s="1081">
        <v>163.28</v>
      </c>
      <c r="I451" s="1081">
        <v>163.28</v>
      </c>
      <c r="J451" s="1081">
        <v>163.28</v>
      </c>
    </row>
    <row r="452" spans="1:10" ht="24" customHeight="1">
      <c r="A452" s="1086" t="s">
        <v>2051</v>
      </c>
      <c r="B452" s="1085" t="s">
        <v>2038</v>
      </c>
      <c r="C452" s="1076" t="s">
        <v>2052</v>
      </c>
      <c r="D452" s="1076" t="s">
        <v>224</v>
      </c>
      <c r="E452" s="1076"/>
      <c r="F452" s="1087">
        <v>31130</v>
      </c>
      <c r="G452" s="1087">
        <v>31130</v>
      </c>
      <c r="H452" s="1087">
        <v>31130</v>
      </c>
      <c r="I452" s="1087">
        <v>31130</v>
      </c>
      <c r="J452" s="1087">
        <v>31130</v>
      </c>
    </row>
    <row r="453" spans="1:10" ht="24" customHeight="1">
      <c r="A453" s="1086" t="s">
        <v>2053</v>
      </c>
      <c r="B453" s="1085" t="s">
        <v>2038</v>
      </c>
      <c r="C453" s="1076" t="s">
        <v>2052</v>
      </c>
      <c r="D453" s="1076" t="s">
        <v>224</v>
      </c>
      <c r="E453" s="1076"/>
      <c r="F453" s="1087">
        <v>49300</v>
      </c>
      <c r="G453" s="1087">
        <v>49300</v>
      </c>
      <c r="H453" s="1087">
        <v>49300</v>
      </c>
      <c r="I453" s="1087">
        <v>49300</v>
      </c>
      <c r="J453" s="1087">
        <v>49300</v>
      </c>
    </row>
    <row r="454" spans="1:10" ht="24" customHeight="1">
      <c r="A454" s="1086" t="s">
        <v>2054</v>
      </c>
      <c r="B454" s="1085" t="s">
        <v>2043</v>
      </c>
      <c r="C454" s="1088" t="s">
        <v>2055</v>
      </c>
      <c r="D454" s="1076" t="s">
        <v>224</v>
      </c>
      <c r="E454" s="1076"/>
      <c r="F454" s="1087">
        <v>913</v>
      </c>
      <c r="G454" s="1087">
        <v>913</v>
      </c>
      <c r="H454" s="1087">
        <v>913</v>
      </c>
      <c r="I454" s="1087">
        <v>913</v>
      </c>
      <c r="J454" s="1087">
        <v>913</v>
      </c>
    </row>
    <row r="455" spans="1:10" ht="24" customHeight="1">
      <c r="A455" s="1086" t="s">
        <v>2056</v>
      </c>
      <c r="B455" s="1085" t="s">
        <v>2043</v>
      </c>
      <c r="C455" s="1088" t="s">
        <v>2055</v>
      </c>
      <c r="D455" s="1076" t="s">
        <v>224</v>
      </c>
      <c r="E455" s="1076"/>
      <c r="F455" s="1087">
        <v>575</v>
      </c>
      <c r="G455" s="1087">
        <v>575</v>
      </c>
      <c r="H455" s="1087">
        <v>575</v>
      </c>
      <c r="I455" s="1087">
        <v>575</v>
      </c>
      <c r="J455" s="1087">
        <v>575</v>
      </c>
    </row>
    <row r="456" spans="1:10" ht="24" customHeight="1">
      <c r="A456" s="1086" t="s">
        <v>2057</v>
      </c>
      <c r="B456" s="1085" t="s">
        <v>2058</v>
      </c>
      <c r="C456" s="1076" t="s">
        <v>2059</v>
      </c>
      <c r="D456" s="1076" t="s">
        <v>224</v>
      </c>
      <c r="E456" s="1076"/>
      <c r="F456" s="1081">
        <v>11.42</v>
      </c>
      <c r="G456" s="1081">
        <v>11.48</v>
      </c>
      <c r="H456" s="1081">
        <v>11.3</v>
      </c>
      <c r="I456" s="1081">
        <v>11.26</v>
      </c>
      <c r="J456" s="1081">
        <v>11.31</v>
      </c>
    </row>
    <row r="457" spans="1:10" ht="24" customHeight="1">
      <c r="A457" s="1086" t="s">
        <v>2060</v>
      </c>
      <c r="B457" s="1085" t="s">
        <v>2061</v>
      </c>
      <c r="C457" s="1076" t="s">
        <v>2059</v>
      </c>
      <c r="D457" s="1076" t="s">
        <v>224</v>
      </c>
      <c r="E457" s="1076"/>
      <c r="F457" s="1089">
        <v>56.77</v>
      </c>
      <c r="G457" s="1089">
        <v>56.77</v>
      </c>
      <c r="H457" s="1089">
        <v>56.77</v>
      </c>
      <c r="I457" s="1089">
        <v>56.77</v>
      </c>
      <c r="J457" s="1089">
        <v>56.77</v>
      </c>
    </row>
    <row r="458" spans="1:10" ht="24" customHeight="1">
      <c r="A458" s="1086" t="s">
        <v>2062</v>
      </c>
      <c r="B458" s="1085" t="s">
        <v>2063</v>
      </c>
      <c r="C458" s="1076" t="s">
        <v>1738</v>
      </c>
      <c r="D458" s="1076" t="s">
        <v>224</v>
      </c>
      <c r="E458" s="1076"/>
      <c r="F458" s="1081">
        <f>0.66+2.05+0.44+0+0</f>
        <v>3.15</v>
      </c>
      <c r="G458" s="1081">
        <f>4.67+3.93+0.41+0+3.96</f>
        <v>12.969999999999999</v>
      </c>
      <c r="H458" s="1081">
        <f>8.41+0.63+0.41+0.75+7.98</f>
        <v>18.18</v>
      </c>
      <c r="I458" s="1081">
        <f>9.38+0.44+2.11+1.7</f>
        <v>13.629999999999999</v>
      </c>
      <c r="J458" s="1081">
        <f>0+0+0.47+5.48+0</f>
        <v>5.95</v>
      </c>
    </row>
    <row r="459" spans="1:10" ht="24" customHeight="1">
      <c r="A459" s="1086" t="s">
        <v>2064</v>
      </c>
      <c r="B459" s="1085" t="s">
        <v>2065</v>
      </c>
      <c r="C459" s="1076" t="s">
        <v>2066</v>
      </c>
      <c r="D459" s="1076" t="s">
        <v>224</v>
      </c>
      <c r="E459" s="1087">
        <v>135</v>
      </c>
      <c r="F459" s="1310"/>
      <c r="G459" s="1310"/>
      <c r="H459" s="1310"/>
      <c r="I459" s="1310"/>
      <c r="J459" s="1310"/>
    </row>
    <row r="460" spans="1:10" ht="24" customHeight="1">
      <c r="A460" s="1086" t="s">
        <v>2067</v>
      </c>
      <c r="B460" s="1085" t="s">
        <v>2065</v>
      </c>
      <c r="C460" s="1076" t="s">
        <v>2066</v>
      </c>
      <c r="D460" s="1076" t="s">
        <v>224</v>
      </c>
      <c r="E460" s="1087">
        <v>78</v>
      </c>
      <c r="F460" s="1310"/>
      <c r="G460" s="1310"/>
      <c r="H460" s="1310"/>
      <c r="I460" s="1310"/>
      <c r="J460" s="1310"/>
    </row>
    <row r="461" spans="1:10" ht="24" customHeight="1">
      <c r="A461" s="1086" t="s">
        <v>2068</v>
      </c>
      <c r="B461" s="1085" t="s">
        <v>2065</v>
      </c>
      <c r="C461" s="1076" t="s">
        <v>2066</v>
      </c>
      <c r="D461" s="1076" t="s">
        <v>224</v>
      </c>
      <c r="E461" s="1087">
        <v>19</v>
      </c>
      <c r="F461" s="1310"/>
      <c r="G461" s="1310"/>
      <c r="H461" s="1310"/>
      <c r="I461" s="1310"/>
      <c r="J461" s="1310"/>
    </row>
    <row r="462" spans="1:10" ht="24" customHeight="1">
      <c r="A462" s="1086" t="s">
        <v>2069</v>
      </c>
      <c r="B462" s="1085" t="s">
        <v>2065</v>
      </c>
      <c r="C462" s="1076" t="s">
        <v>2066</v>
      </c>
      <c r="D462" s="1076" t="s">
        <v>224</v>
      </c>
      <c r="E462" s="1087">
        <v>47</v>
      </c>
      <c r="F462" s="1310"/>
      <c r="G462" s="1310"/>
      <c r="H462" s="1310"/>
      <c r="I462" s="1310"/>
      <c r="J462" s="1310"/>
    </row>
    <row r="463" spans="1:10" ht="24" customHeight="1">
      <c r="A463" s="1086" t="s">
        <v>2070</v>
      </c>
      <c r="B463" s="1085" t="s">
        <v>2065</v>
      </c>
      <c r="C463" s="1076" t="s">
        <v>2066</v>
      </c>
      <c r="D463" s="1076" t="s">
        <v>224</v>
      </c>
      <c r="E463" s="1087">
        <v>7</v>
      </c>
      <c r="F463" s="1310"/>
      <c r="G463" s="1310"/>
      <c r="H463" s="1310"/>
      <c r="I463" s="1310"/>
      <c r="J463" s="1310"/>
    </row>
    <row r="464" spans="1:10" ht="24" customHeight="1">
      <c r="A464" s="1086" t="s">
        <v>2071</v>
      </c>
      <c r="B464" s="1085" t="s">
        <v>2065</v>
      </c>
      <c r="C464" s="1076" t="s">
        <v>2066</v>
      </c>
      <c r="D464" s="1076" t="s">
        <v>224</v>
      </c>
      <c r="E464" s="1087">
        <v>135</v>
      </c>
      <c r="F464" s="1310"/>
      <c r="G464" s="1310"/>
      <c r="H464" s="1310"/>
      <c r="I464" s="1310"/>
      <c r="J464" s="1310"/>
    </row>
    <row r="465" spans="1:10" ht="24" customHeight="1">
      <c r="A465" s="1086" t="s">
        <v>2072</v>
      </c>
      <c r="B465" s="1085" t="s">
        <v>2073</v>
      </c>
      <c r="C465" s="1076" t="s">
        <v>1726</v>
      </c>
      <c r="D465" s="1076" t="s">
        <v>224</v>
      </c>
      <c r="E465" s="1087">
        <v>13626</v>
      </c>
      <c r="F465" s="1310"/>
      <c r="G465" s="1310"/>
      <c r="H465" s="1310"/>
      <c r="I465" s="1310"/>
      <c r="J465" s="1310"/>
    </row>
    <row r="466" spans="1:10" ht="24" customHeight="1">
      <c r="A466" s="1086" t="s">
        <v>2074</v>
      </c>
      <c r="B466" s="1085" t="s">
        <v>2073</v>
      </c>
      <c r="C466" s="1076" t="s">
        <v>1726</v>
      </c>
      <c r="D466" s="1076" t="s">
        <v>224</v>
      </c>
      <c r="E466" s="1087">
        <v>9410</v>
      </c>
      <c r="F466" s="1310"/>
      <c r="G466" s="1310"/>
      <c r="H466" s="1310"/>
      <c r="I466" s="1310"/>
      <c r="J466" s="1310"/>
    </row>
    <row r="467" spans="1:10" ht="24" customHeight="1">
      <c r="A467" s="1086" t="s">
        <v>2075</v>
      </c>
      <c r="B467" s="1085" t="s">
        <v>2073</v>
      </c>
      <c r="C467" s="1076" t="s">
        <v>1726</v>
      </c>
      <c r="D467" s="1076" t="s">
        <v>224</v>
      </c>
      <c r="E467" s="1087">
        <v>7841</v>
      </c>
      <c r="F467" s="1310"/>
      <c r="G467" s="1310"/>
      <c r="H467" s="1310"/>
      <c r="I467" s="1310"/>
      <c r="J467" s="1310"/>
    </row>
    <row r="468" spans="1:10" ht="24" customHeight="1">
      <c r="A468" s="1086" t="s">
        <v>2076</v>
      </c>
      <c r="B468" s="1085" t="s">
        <v>2073</v>
      </c>
      <c r="C468" s="1076" t="s">
        <v>1726</v>
      </c>
      <c r="D468" s="1076" t="s">
        <v>224</v>
      </c>
      <c r="E468" s="1087">
        <v>11351</v>
      </c>
      <c r="F468" s="1310"/>
      <c r="G468" s="1310"/>
      <c r="H468" s="1310"/>
      <c r="I468" s="1310"/>
      <c r="J468" s="1310"/>
    </row>
    <row r="469" spans="1:10" ht="24" customHeight="1">
      <c r="A469" s="1086" t="s">
        <v>2077</v>
      </c>
      <c r="B469" s="1085" t="s">
        <v>2073</v>
      </c>
      <c r="C469" s="1076" t="s">
        <v>1726</v>
      </c>
      <c r="D469" s="1076" t="s">
        <v>224</v>
      </c>
      <c r="E469" s="1087">
        <v>9620</v>
      </c>
      <c r="F469" s="1310"/>
      <c r="G469" s="1310"/>
      <c r="H469" s="1310"/>
      <c r="I469" s="1310"/>
      <c r="J469" s="1310"/>
    </row>
    <row r="470" spans="1:10" ht="24" customHeight="1">
      <c r="A470" s="1086" t="s">
        <v>2078</v>
      </c>
      <c r="B470" s="1085" t="s">
        <v>2073</v>
      </c>
      <c r="C470" s="1076" t="s">
        <v>1726</v>
      </c>
      <c r="D470" s="1076" t="s">
        <v>224</v>
      </c>
      <c r="E470" s="1087">
        <v>4810</v>
      </c>
      <c r="F470" s="1310"/>
      <c r="G470" s="1310"/>
      <c r="H470" s="1310"/>
      <c r="I470" s="1310"/>
      <c r="J470" s="1310"/>
    </row>
    <row r="471" spans="1:10" ht="24" customHeight="1">
      <c r="A471" s="1086" t="s">
        <v>2079</v>
      </c>
      <c r="B471" s="1085" t="s">
        <v>2080</v>
      </c>
      <c r="C471" s="1076" t="s">
        <v>1738</v>
      </c>
      <c r="D471" s="1076" t="s">
        <v>224</v>
      </c>
      <c r="E471" s="1076"/>
      <c r="F471" s="1081">
        <v>0.63</v>
      </c>
      <c r="G471" s="1081">
        <v>0.87</v>
      </c>
      <c r="H471" s="1081">
        <v>1.03</v>
      </c>
      <c r="I471" s="1081">
        <v>0.53</v>
      </c>
      <c r="J471" s="1081">
        <v>0.91</v>
      </c>
    </row>
    <row r="472" spans="1:10" ht="24" customHeight="1">
      <c r="A472" s="1086" t="s">
        <v>2081</v>
      </c>
      <c r="B472" s="1085" t="s">
        <v>147</v>
      </c>
      <c r="C472" s="1076" t="s">
        <v>1738</v>
      </c>
      <c r="D472" s="1076" t="s">
        <v>224</v>
      </c>
      <c r="E472" s="1087"/>
      <c r="F472" s="1081"/>
      <c r="G472" s="1081"/>
      <c r="H472" s="1081"/>
      <c r="I472" s="1081"/>
      <c r="J472" s="1081"/>
    </row>
    <row r="473" spans="1:10" ht="24" customHeight="1">
      <c r="A473" s="1086" t="s">
        <v>2062</v>
      </c>
      <c r="B473" s="1085" t="s">
        <v>2082</v>
      </c>
      <c r="C473" s="1076" t="s">
        <v>1738</v>
      </c>
      <c r="D473" s="1076" t="s">
        <v>224</v>
      </c>
      <c r="E473" s="1076"/>
      <c r="F473" s="1081"/>
      <c r="G473" s="1081"/>
      <c r="H473" s="1081"/>
      <c r="I473" s="1081"/>
      <c r="J473" s="1081"/>
    </row>
    <row r="474" spans="1:10" ht="24" customHeight="1">
      <c r="A474" s="1086" t="s">
        <v>2062</v>
      </c>
      <c r="B474" s="1085" t="s">
        <v>2083</v>
      </c>
      <c r="C474" s="1076" t="s">
        <v>1738</v>
      </c>
      <c r="D474" s="1076" t="s">
        <v>224</v>
      </c>
      <c r="E474" s="1076"/>
      <c r="F474" s="1081"/>
      <c r="G474" s="1081"/>
      <c r="H474" s="1081"/>
      <c r="I474" s="1081"/>
      <c r="J474" s="1081"/>
    </row>
    <row r="475" spans="1:10" ht="24" customHeight="1">
      <c r="A475" s="1086" t="s">
        <v>2062</v>
      </c>
      <c r="B475" s="1085" t="s">
        <v>2084</v>
      </c>
      <c r="C475" s="1076" t="s">
        <v>1738</v>
      </c>
      <c r="D475" s="1076" t="s">
        <v>224</v>
      </c>
      <c r="E475" s="1076"/>
      <c r="F475" s="1081">
        <v>0.73</v>
      </c>
      <c r="G475" s="1081">
        <v>0.73</v>
      </c>
      <c r="H475" s="1081">
        <v>0.72</v>
      </c>
      <c r="I475" s="1081">
        <v>0.72</v>
      </c>
      <c r="J475" s="1081">
        <v>0.73</v>
      </c>
    </row>
    <row r="476" spans="1:10" ht="24" customHeight="1">
      <c r="A476" s="1086" t="s">
        <v>2085</v>
      </c>
      <c r="B476" s="1085" t="s">
        <v>2086</v>
      </c>
      <c r="C476" s="1076" t="s">
        <v>1726</v>
      </c>
      <c r="D476" s="1076" t="s">
        <v>224</v>
      </c>
      <c r="E476" s="1076"/>
      <c r="F476" s="1081">
        <v>7045</v>
      </c>
      <c r="G476" s="1081">
        <v>7045</v>
      </c>
      <c r="H476" s="1081">
        <v>7045</v>
      </c>
      <c r="I476" s="1081">
        <v>7045</v>
      </c>
      <c r="J476" s="1081">
        <v>7045</v>
      </c>
    </row>
    <row r="477" spans="1:10" ht="24" customHeight="1">
      <c r="A477" s="1086" t="s">
        <v>2087</v>
      </c>
      <c r="B477" s="1085" t="s">
        <v>2088</v>
      </c>
      <c r="C477" s="1076"/>
      <c r="D477" s="1076" t="s">
        <v>224</v>
      </c>
      <c r="E477" s="1076"/>
      <c r="F477" s="1081">
        <v>515</v>
      </c>
      <c r="G477" s="1081">
        <v>515</v>
      </c>
      <c r="H477" s="1081">
        <v>515</v>
      </c>
      <c r="I477" s="1081">
        <v>515</v>
      </c>
      <c r="J477" s="1081">
        <v>515</v>
      </c>
    </row>
    <row r="478" spans="1:10" ht="24" customHeight="1">
      <c r="A478" s="1302" t="s">
        <v>2089</v>
      </c>
      <c r="B478" s="1085"/>
      <c r="C478" s="1076"/>
      <c r="D478" s="1076" t="s">
        <v>224</v>
      </c>
      <c r="E478" s="1076"/>
      <c r="F478" s="1081">
        <v>3.63</v>
      </c>
      <c r="G478" s="1081">
        <v>3.63</v>
      </c>
      <c r="H478" s="1081">
        <v>3.63</v>
      </c>
      <c r="I478" s="1081">
        <v>3.63</v>
      </c>
      <c r="J478" s="1081">
        <v>3.63</v>
      </c>
    </row>
    <row r="479" spans="1:10" ht="24" customHeight="1">
      <c r="A479" s="1086" t="s">
        <v>2062</v>
      </c>
      <c r="B479" s="1085" t="s">
        <v>2090</v>
      </c>
      <c r="C479" s="1076" t="s">
        <v>1738</v>
      </c>
      <c r="D479" s="1076" t="s">
        <v>224</v>
      </c>
      <c r="E479" s="1076"/>
      <c r="F479" s="1081"/>
      <c r="G479" s="1081"/>
      <c r="H479" s="1081"/>
      <c r="I479" s="1081"/>
      <c r="J479" s="1081"/>
    </row>
    <row r="480" spans="1:10" ht="24" customHeight="1">
      <c r="A480" s="1086" t="s">
        <v>2062</v>
      </c>
      <c r="B480" s="1085" t="s">
        <v>2091</v>
      </c>
      <c r="C480" s="1076" t="s">
        <v>1738</v>
      </c>
      <c r="D480" s="1076" t="s">
        <v>224</v>
      </c>
      <c r="E480" s="1076"/>
      <c r="F480" s="1081">
        <v>0.01</v>
      </c>
      <c r="G480" s="1081">
        <v>0</v>
      </c>
      <c r="H480" s="1081">
        <v>0.72</v>
      </c>
      <c r="I480" s="1081">
        <v>1.07</v>
      </c>
      <c r="J480" s="1081">
        <v>1.76</v>
      </c>
    </row>
    <row r="481" spans="1:11" ht="24" customHeight="1">
      <c r="A481" s="1086" t="s">
        <v>2062</v>
      </c>
      <c r="B481" s="1085" t="s">
        <v>2092</v>
      </c>
      <c r="C481" s="1076" t="s">
        <v>1738</v>
      </c>
      <c r="D481" s="1076" t="s">
        <v>224</v>
      </c>
      <c r="E481" s="1076"/>
      <c r="F481" s="1081">
        <v>0.73</v>
      </c>
      <c r="G481" s="1081">
        <v>0</v>
      </c>
      <c r="H481" s="1081">
        <v>0</v>
      </c>
      <c r="I481" s="1081">
        <v>0</v>
      </c>
      <c r="J481" s="1081">
        <v>0</v>
      </c>
    </row>
    <row r="482" spans="1:11" ht="24" customHeight="1">
      <c r="A482" s="1086" t="s">
        <v>2093</v>
      </c>
      <c r="B482" s="1085" t="s">
        <v>149</v>
      </c>
      <c r="C482" s="1076"/>
      <c r="D482" s="1076" t="s">
        <v>224</v>
      </c>
      <c r="E482" s="1076"/>
      <c r="F482" s="1081">
        <v>3227</v>
      </c>
      <c r="G482" s="1081">
        <v>3227</v>
      </c>
      <c r="H482" s="1081">
        <v>3227</v>
      </c>
      <c r="I482" s="1081">
        <v>3227</v>
      </c>
      <c r="J482" s="1081">
        <v>3227</v>
      </c>
    </row>
    <row r="483" spans="1:11" ht="24" customHeight="1">
      <c r="A483" s="1086" t="s">
        <v>2094</v>
      </c>
      <c r="B483" s="1085" t="s">
        <v>1724</v>
      </c>
      <c r="C483" s="1076" t="s">
        <v>1726</v>
      </c>
      <c r="D483" s="1076" t="s">
        <v>224</v>
      </c>
      <c r="E483" s="1076"/>
      <c r="F483" s="1081">
        <v>1434</v>
      </c>
      <c r="G483" s="1081">
        <v>1434</v>
      </c>
      <c r="H483" s="1081">
        <v>1434</v>
      </c>
      <c r="I483" s="1081">
        <v>1434</v>
      </c>
      <c r="J483" s="1081">
        <v>1434</v>
      </c>
    </row>
    <row r="484" spans="1:11" ht="24" customHeight="1">
      <c r="A484" s="1086" t="s">
        <v>1720</v>
      </c>
      <c r="B484" s="1085" t="s">
        <v>1721</v>
      </c>
      <c r="C484" s="1076"/>
      <c r="D484" s="1076" t="s">
        <v>224</v>
      </c>
      <c r="E484" s="1076"/>
      <c r="F484" s="1081">
        <v>2600</v>
      </c>
      <c r="G484" s="1081">
        <v>2600</v>
      </c>
      <c r="H484" s="1081">
        <v>2600</v>
      </c>
      <c r="I484" s="1081">
        <v>2600</v>
      </c>
      <c r="J484" s="1081">
        <v>2600</v>
      </c>
      <c r="K484" s="1079" t="s">
        <v>2095</v>
      </c>
    </row>
    <row r="485" spans="1:11" ht="24" customHeight="1">
      <c r="A485" s="1086" t="s">
        <v>2096</v>
      </c>
      <c r="B485" s="1085" t="s">
        <v>2097</v>
      </c>
      <c r="C485" s="1088" t="s">
        <v>2098</v>
      </c>
      <c r="D485" s="1076" t="s">
        <v>224</v>
      </c>
      <c r="E485" s="1076"/>
      <c r="F485" s="1081">
        <v>516</v>
      </c>
      <c r="G485" s="1081">
        <v>516</v>
      </c>
      <c r="H485" s="1081">
        <v>516</v>
      </c>
      <c r="I485" s="1081">
        <v>516</v>
      </c>
      <c r="J485" s="1081">
        <v>516</v>
      </c>
    </row>
    <row r="486" spans="1:11" ht="24" customHeight="1">
      <c r="A486" s="1086" t="s">
        <v>2099</v>
      </c>
      <c r="B486" s="1085" t="s">
        <v>2100</v>
      </c>
      <c r="C486" s="1076" t="s">
        <v>2101</v>
      </c>
      <c r="D486" s="1076" t="s">
        <v>224</v>
      </c>
      <c r="E486" s="1076"/>
      <c r="F486" s="1087">
        <v>26287</v>
      </c>
      <c r="G486" s="1087">
        <v>26287</v>
      </c>
      <c r="H486" s="1087">
        <v>26287</v>
      </c>
      <c r="I486" s="1087">
        <v>26287</v>
      </c>
      <c r="J486" s="1087">
        <v>26287</v>
      </c>
    </row>
    <row r="487" spans="1:11" ht="24" customHeight="1">
      <c r="A487" s="1086" t="s">
        <v>1732</v>
      </c>
      <c r="B487" s="1085" t="s">
        <v>1733</v>
      </c>
      <c r="C487" s="1076"/>
      <c r="D487" s="1076" t="s">
        <v>224</v>
      </c>
      <c r="E487" s="1076"/>
      <c r="F487" s="1081">
        <v>20</v>
      </c>
      <c r="G487" s="1081">
        <v>20.7</v>
      </c>
      <c r="H487" s="1081">
        <v>21.4</v>
      </c>
      <c r="I487" s="1081">
        <v>21.4</v>
      </c>
      <c r="J487" s="1081">
        <v>21.4</v>
      </c>
      <c r="K487" s="1079" t="s">
        <v>2095</v>
      </c>
    </row>
    <row r="488" spans="1:11" ht="24" customHeight="1">
      <c r="A488" s="1086" t="s">
        <v>1730</v>
      </c>
      <c r="B488" s="1085" t="s">
        <v>1731</v>
      </c>
      <c r="C488" s="1076"/>
      <c r="D488" s="1076" t="s">
        <v>224</v>
      </c>
      <c r="E488" s="1076"/>
      <c r="F488" s="1081">
        <v>5780</v>
      </c>
      <c r="G488" s="1081">
        <v>5880</v>
      </c>
      <c r="H488" s="1081">
        <v>5290</v>
      </c>
      <c r="I488" s="1081">
        <v>4759</v>
      </c>
      <c r="J488" s="1081">
        <v>4281</v>
      </c>
      <c r="K488" s="1079" t="s">
        <v>2095</v>
      </c>
    </row>
    <row r="489" spans="1:11" ht="24" customHeight="1">
      <c r="A489" s="1086" t="s">
        <v>1736</v>
      </c>
      <c r="B489" s="1085" t="s">
        <v>1737</v>
      </c>
      <c r="C489" s="1076" t="s">
        <v>1726</v>
      </c>
      <c r="D489" s="1076" t="s">
        <v>224</v>
      </c>
      <c r="E489" s="1076"/>
      <c r="F489" s="1081">
        <v>110873</v>
      </c>
      <c r="G489" s="1081">
        <v>110873</v>
      </c>
      <c r="H489" s="1081">
        <v>110873</v>
      </c>
      <c r="I489" s="1081">
        <v>110873</v>
      </c>
      <c r="J489" s="1081">
        <v>110873</v>
      </c>
      <c r="K489" s="1079" t="s">
        <v>2095</v>
      </c>
    </row>
    <row r="490" spans="1:11" ht="24" customHeight="1">
      <c r="A490" s="1086" t="s">
        <v>1734</v>
      </c>
      <c r="B490" s="1085" t="s">
        <v>1735</v>
      </c>
      <c r="C490" s="1076" t="s">
        <v>1726</v>
      </c>
      <c r="D490" s="1076" t="s">
        <v>224</v>
      </c>
      <c r="E490" s="1076"/>
      <c r="F490" s="1081">
        <v>164</v>
      </c>
      <c r="G490" s="1081">
        <v>164</v>
      </c>
      <c r="H490" s="1081">
        <v>164</v>
      </c>
      <c r="I490" s="1081">
        <v>164</v>
      </c>
      <c r="J490" s="1081">
        <v>164</v>
      </c>
      <c r="K490" s="1079" t="s">
        <v>2095</v>
      </c>
    </row>
    <row r="491" spans="1:11" ht="24" customHeight="1">
      <c r="A491" s="1086" t="s">
        <v>1741</v>
      </c>
      <c r="B491" s="1085" t="s">
        <v>1742</v>
      </c>
      <c r="C491" s="1076"/>
      <c r="D491" s="1076" t="s">
        <v>224</v>
      </c>
      <c r="E491" s="1076"/>
      <c r="F491" s="1081">
        <v>0.1</v>
      </c>
      <c r="G491" s="1081">
        <v>0.1</v>
      </c>
      <c r="H491" s="1081">
        <v>0.1</v>
      </c>
      <c r="I491" s="1081">
        <v>0.1</v>
      </c>
      <c r="J491" s="1081">
        <v>0.1</v>
      </c>
      <c r="K491" s="1079" t="s">
        <v>2095</v>
      </c>
    </row>
    <row r="492" spans="1:11" ht="24" customHeight="1">
      <c r="A492" s="1086" t="s">
        <v>1745</v>
      </c>
      <c r="B492" s="1085" t="s">
        <v>1746</v>
      </c>
      <c r="C492" s="1076"/>
      <c r="D492" s="1076" t="s">
        <v>224</v>
      </c>
      <c r="E492" s="1076"/>
      <c r="F492" s="1081">
        <v>0.1</v>
      </c>
      <c r="G492" s="1081">
        <v>0.1</v>
      </c>
      <c r="H492" s="1081">
        <v>0.1</v>
      </c>
      <c r="I492" s="1081">
        <v>0.1</v>
      </c>
      <c r="J492" s="1081">
        <v>0.1</v>
      </c>
      <c r="K492" s="1079" t="s">
        <v>2095</v>
      </c>
    </row>
    <row r="493" spans="1:11" ht="24" customHeight="1">
      <c r="A493" s="1086" t="s">
        <v>1747</v>
      </c>
      <c r="B493" s="1085" t="s">
        <v>1748</v>
      </c>
      <c r="C493" s="1076"/>
      <c r="D493" s="1076" t="s">
        <v>224</v>
      </c>
      <c r="E493" s="1076"/>
      <c r="F493" s="1081">
        <v>0.1</v>
      </c>
      <c r="G493" s="1081">
        <v>0.1</v>
      </c>
      <c r="H493" s="1081">
        <v>0.1</v>
      </c>
      <c r="I493" s="1081">
        <v>0.1</v>
      </c>
      <c r="J493" s="1081">
        <v>0.1</v>
      </c>
      <c r="K493" s="1079" t="s">
        <v>2095</v>
      </c>
    </row>
    <row r="494" spans="1:11" ht="24" customHeight="1">
      <c r="A494" s="1086" t="s">
        <v>1749</v>
      </c>
      <c r="B494" s="1085" t="s">
        <v>1750</v>
      </c>
      <c r="C494" s="1076" t="s">
        <v>1751</v>
      </c>
      <c r="D494" s="1076" t="s">
        <v>224</v>
      </c>
      <c r="E494" s="1076"/>
      <c r="F494" s="1081">
        <v>134180</v>
      </c>
      <c r="G494" s="1081">
        <v>134180</v>
      </c>
      <c r="H494" s="1081">
        <v>134180</v>
      </c>
      <c r="I494" s="1081">
        <v>134180</v>
      </c>
      <c r="J494" s="1081">
        <v>134180</v>
      </c>
    </row>
    <row r="495" spans="1:11" ht="24" customHeight="1">
      <c r="A495" s="1086" t="s">
        <v>1752</v>
      </c>
      <c r="B495" s="1085" t="s">
        <v>1750</v>
      </c>
      <c r="C495" s="1076" t="s">
        <v>1751</v>
      </c>
      <c r="D495" s="1076" t="s">
        <v>224</v>
      </c>
      <c r="E495" s="1076"/>
      <c r="F495" s="1081">
        <v>278834</v>
      </c>
      <c r="G495" s="1081">
        <v>278834</v>
      </c>
      <c r="H495" s="1081">
        <v>278834</v>
      </c>
      <c r="I495" s="1081">
        <v>278834</v>
      </c>
      <c r="J495" s="1081">
        <v>278834</v>
      </c>
    </row>
    <row r="496" spans="1:11" ht="24" customHeight="1">
      <c r="A496" s="1086" t="s">
        <v>1753</v>
      </c>
      <c r="B496" s="1085" t="s">
        <v>1750</v>
      </c>
      <c r="C496" s="1076" t="s">
        <v>1751</v>
      </c>
      <c r="D496" s="1076" t="s">
        <v>224</v>
      </c>
      <c r="E496" s="1076"/>
      <c r="F496" s="1081">
        <v>477087</v>
      </c>
      <c r="G496" s="1081">
        <v>477087</v>
      </c>
      <c r="H496" s="1081">
        <v>477087</v>
      </c>
      <c r="I496" s="1081">
        <v>477087</v>
      </c>
      <c r="J496" s="1081">
        <v>477087</v>
      </c>
    </row>
    <row r="497" spans="1:10" ht="24" customHeight="1">
      <c r="A497" s="593" t="s">
        <v>2102</v>
      </c>
      <c r="B497" s="1085" t="s">
        <v>2103</v>
      </c>
      <c r="C497" s="1076" t="s">
        <v>2104</v>
      </c>
      <c r="D497" s="1076" t="s">
        <v>224</v>
      </c>
      <c r="E497" s="1076"/>
      <c r="F497" s="1089">
        <v>8.69</v>
      </c>
      <c r="G497" s="1089">
        <v>8.69</v>
      </c>
      <c r="H497" s="1089">
        <v>8.69</v>
      </c>
      <c r="I497" s="1089">
        <v>8.69</v>
      </c>
      <c r="J497" s="1089">
        <v>8.69</v>
      </c>
    </row>
    <row r="498" spans="1:10" ht="24" customHeight="1">
      <c r="A498" s="593" t="s">
        <v>2105</v>
      </c>
      <c r="B498" s="1085" t="s">
        <v>2106</v>
      </c>
      <c r="C498" s="1076" t="s">
        <v>2104</v>
      </c>
      <c r="D498" s="1076" t="s">
        <v>224</v>
      </c>
      <c r="E498" s="1076"/>
      <c r="F498" s="1089">
        <v>9.1300000000000008</v>
      </c>
      <c r="G498" s="1089">
        <v>9.1300000000000008</v>
      </c>
      <c r="H498" s="1089">
        <v>9.1300000000000008</v>
      </c>
      <c r="I498" s="1089">
        <v>9.1300000000000008</v>
      </c>
      <c r="J498" s="1089">
        <v>9.1300000000000008</v>
      </c>
    </row>
    <row r="499" spans="1:10" ht="24" customHeight="1">
      <c r="A499" s="593" t="s">
        <v>2107</v>
      </c>
      <c r="B499" s="1085" t="s">
        <v>2108</v>
      </c>
      <c r="C499" s="1076" t="s">
        <v>2104</v>
      </c>
      <c r="D499" s="1076" t="s">
        <v>224</v>
      </c>
      <c r="E499" s="1076"/>
      <c r="F499" s="1089">
        <v>8.34</v>
      </c>
      <c r="G499" s="1089">
        <v>8.34</v>
      </c>
      <c r="H499" s="1089">
        <v>8.34</v>
      </c>
      <c r="I499" s="1089">
        <v>8.34</v>
      </c>
      <c r="J499" s="1089">
        <v>8.34</v>
      </c>
    </row>
    <row r="500" spans="1:10" ht="24" customHeight="1">
      <c r="A500" s="593" t="s">
        <v>2109</v>
      </c>
      <c r="B500" s="1085" t="s">
        <v>2110</v>
      </c>
      <c r="C500" s="1076" t="s">
        <v>2104</v>
      </c>
      <c r="D500" s="1076" t="s">
        <v>224</v>
      </c>
      <c r="E500" s="1076"/>
      <c r="F500" s="1089">
        <v>7.9</v>
      </c>
      <c r="G500" s="1089">
        <v>7.9</v>
      </c>
      <c r="H500" s="1089">
        <v>7.9</v>
      </c>
      <c r="I500" s="1089">
        <v>7.9</v>
      </c>
      <c r="J500" s="1089">
        <v>7.9</v>
      </c>
    </row>
    <row r="501" spans="1:10" ht="24" customHeight="1">
      <c r="A501" s="572" t="s">
        <v>2102</v>
      </c>
      <c r="B501" s="1085" t="s">
        <v>2111</v>
      </c>
      <c r="C501" s="1076" t="s">
        <v>2104</v>
      </c>
      <c r="D501" s="1076" t="s">
        <v>224</v>
      </c>
      <c r="E501" s="1076"/>
      <c r="F501" s="1089">
        <v>9.43</v>
      </c>
      <c r="G501" s="1089">
        <v>9.43</v>
      </c>
      <c r="H501" s="1089">
        <v>9.43</v>
      </c>
      <c r="I501" s="1089">
        <v>9.43</v>
      </c>
      <c r="J501" s="1089">
        <v>9.43</v>
      </c>
    </row>
    <row r="502" spans="1:10" ht="24" customHeight="1">
      <c r="A502" s="572" t="s">
        <v>2105</v>
      </c>
      <c r="B502" s="1085" t="s">
        <v>2112</v>
      </c>
      <c r="C502" s="1076" t="s">
        <v>2104</v>
      </c>
      <c r="D502" s="1076" t="s">
        <v>224</v>
      </c>
      <c r="E502" s="1076"/>
      <c r="F502" s="1089">
        <v>9.58</v>
      </c>
      <c r="G502" s="1089">
        <v>9.58</v>
      </c>
      <c r="H502" s="1089">
        <v>9.58</v>
      </c>
      <c r="I502" s="1089">
        <v>9.58</v>
      </c>
      <c r="J502" s="1089">
        <v>9.58</v>
      </c>
    </row>
    <row r="503" spans="1:10" ht="24" customHeight="1">
      <c r="A503" s="572" t="s">
        <v>2107</v>
      </c>
      <c r="B503" s="1085" t="s">
        <v>2113</v>
      </c>
      <c r="C503" s="1076" t="s">
        <v>2104</v>
      </c>
      <c r="D503" s="1076" t="s">
        <v>224</v>
      </c>
      <c r="E503" s="1076"/>
      <c r="F503" s="1089">
        <v>9</v>
      </c>
      <c r="G503" s="1089">
        <v>9</v>
      </c>
      <c r="H503" s="1089">
        <v>9</v>
      </c>
      <c r="I503" s="1089">
        <v>9</v>
      </c>
      <c r="J503" s="1089">
        <v>9</v>
      </c>
    </row>
    <row r="504" spans="1:10" ht="24" customHeight="1">
      <c r="A504" s="572" t="s">
        <v>2109</v>
      </c>
      <c r="B504" s="1085" t="s">
        <v>2114</v>
      </c>
      <c r="C504" s="1076" t="s">
        <v>2104</v>
      </c>
      <c r="D504" s="1076" t="s">
        <v>224</v>
      </c>
      <c r="E504" s="1076"/>
      <c r="F504" s="1089">
        <v>8.85</v>
      </c>
      <c r="G504" s="1089">
        <v>8.85</v>
      </c>
      <c r="H504" s="1089">
        <v>8.85</v>
      </c>
      <c r="I504" s="1089">
        <v>8.85</v>
      </c>
      <c r="J504" s="1089">
        <v>8.85</v>
      </c>
    </row>
    <row r="505" spans="1:10" ht="24" customHeight="1">
      <c r="A505" s="572" t="s">
        <v>2102</v>
      </c>
      <c r="B505" s="1085" t="s">
        <v>2115</v>
      </c>
      <c r="C505" s="1076" t="s">
        <v>2104</v>
      </c>
      <c r="D505" s="1076" t="s">
        <v>224</v>
      </c>
      <c r="E505" s="1076"/>
      <c r="F505" s="1089">
        <v>8.65</v>
      </c>
      <c r="G505" s="1089">
        <v>8.65</v>
      </c>
      <c r="H505" s="1089">
        <v>8.65</v>
      </c>
      <c r="I505" s="1089">
        <v>8.65</v>
      </c>
      <c r="J505" s="1089">
        <v>8.65</v>
      </c>
    </row>
    <row r="506" spans="1:10" ht="24" customHeight="1">
      <c r="A506" s="572" t="s">
        <v>2105</v>
      </c>
      <c r="B506" s="1085" t="s">
        <v>2116</v>
      </c>
      <c r="C506" s="1076" t="s">
        <v>2104</v>
      </c>
      <c r="D506" s="1076" t="s">
        <v>224</v>
      </c>
      <c r="E506" s="1076"/>
      <c r="F506" s="1089">
        <v>9.33</v>
      </c>
      <c r="G506" s="1089">
        <v>9.33</v>
      </c>
      <c r="H506" s="1089">
        <v>9.33</v>
      </c>
      <c r="I506" s="1089">
        <v>9.33</v>
      </c>
      <c r="J506" s="1089">
        <v>9.33</v>
      </c>
    </row>
    <row r="507" spans="1:10" ht="24" customHeight="1">
      <c r="A507" s="572" t="s">
        <v>2107</v>
      </c>
      <c r="B507" s="1085" t="s">
        <v>2117</v>
      </c>
      <c r="C507" s="1076" t="s">
        <v>2104</v>
      </c>
      <c r="D507" s="1076" t="s">
        <v>224</v>
      </c>
      <c r="E507" s="1076"/>
      <c r="F507" s="1089">
        <v>8.11</v>
      </c>
      <c r="G507" s="1089">
        <v>8.11</v>
      </c>
      <c r="H507" s="1089">
        <v>8.11</v>
      </c>
      <c r="I507" s="1089">
        <v>8.11</v>
      </c>
      <c r="J507" s="1089">
        <v>8.11</v>
      </c>
    </row>
    <row r="508" spans="1:10" ht="24" customHeight="1">
      <c r="A508" s="572" t="s">
        <v>2109</v>
      </c>
      <c r="B508" s="1085" t="s">
        <v>2118</v>
      </c>
      <c r="C508" s="1076" t="s">
        <v>2104</v>
      </c>
      <c r="D508" s="1076" t="s">
        <v>224</v>
      </c>
      <c r="E508" s="1076"/>
      <c r="F508" s="1089">
        <v>7.43</v>
      </c>
      <c r="G508" s="1089">
        <v>7.43</v>
      </c>
      <c r="H508" s="1089">
        <v>7.43</v>
      </c>
      <c r="I508" s="1089">
        <v>7.43</v>
      </c>
      <c r="J508" s="1089">
        <v>7.43</v>
      </c>
    </row>
    <row r="509" spans="1:10" ht="24" customHeight="1">
      <c r="A509" s="572" t="s">
        <v>2109</v>
      </c>
      <c r="B509" s="1085" t="s">
        <v>2119</v>
      </c>
      <c r="C509" s="1076" t="s">
        <v>2104</v>
      </c>
      <c r="D509" s="1076" t="s">
        <v>224</v>
      </c>
      <c r="E509" s="1076"/>
      <c r="F509" s="1089">
        <v>10</v>
      </c>
      <c r="G509" s="1089">
        <v>10</v>
      </c>
      <c r="H509" s="1089">
        <v>10</v>
      </c>
      <c r="I509" s="1089">
        <v>10</v>
      </c>
      <c r="J509" s="1089">
        <v>10</v>
      </c>
    </row>
    <row r="510" spans="1:10" ht="24" customHeight="1">
      <c r="A510" s="572" t="s">
        <v>2120</v>
      </c>
      <c r="B510" s="1085" t="s">
        <v>2121</v>
      </c>
      <c r="C510" s="1076" t="s">
        <v>2104</v>
      </c>
      <c r="D510" s="1076" t="s">
        <v>224</v>
      </c>
      <c r="E510" s="1076"/>
      <c r="F510" s="1089">
        <v>5</v>
      </c>
      <c r="G510" s="1089">
        <v>5</v>
      </c>
      <c r="H510" s="1089">
        <v>5</v>
      </c>
      <c r="I510" s="1089">
        <v>5</v>
      </c>
      <c r="J510" s="1089">
        <v>5</v>
      </c>
    </row>
    <row r="511" spans="1:10" ht="24" customHeight="1">
      <c r="A511" s="572" t="s">
        <v>2122</v>
      </c>
      <c r="B511" s="1085" t="s">
        <v>2123</v>
      </c>
      <c r="C511" s="1076" t="s">
        <v>2124</v>
      </c>
      <c r="D511" s="1076" t="s">
        <v>224</v>
      </c>
      <c r="E511" s="1076"/>
      <c r="F511" s="1081"/>
      <c r="G511" s="1081"/>
      <c r="H511" s="1081"/>
      <c r="I511" s="1081"/>
      <c r="J511" s="1081"/>
    </row>
    <row r="512" spans="1:10" ht="24" customHeight="1">
      <c r="A512" s="572" t="s">
        <v>2125</v>
      </c>
      <c r="B512" s="1085" t="s">
        <v>2126</v>
      </c>
      <c r="C512" s="1076" t="s">
        <v>2124</v>
      </c>
      <c r="D512" s="1076" t="s">
        <v>224</v>
      </c>
      <c r="E512" s="1076"/>
      <c r="F512" s="1081"/>
      <c r="G512" s="1081"/>
      <c r="H512" s="1081"/>
      <c r="I512" s="1081"/>
      <c r="J512" s="1081"/>
    </row>
    <row r="513" spans="1:11" ht="24" customHeight="1">
      <c r="A513" s="572" t="s">
        <v>2127</v>
      </c>
      <c r="B513" s="1085" t="s">
        <v>2128</v>
      </c>
      <c r="C513" s="1076" t="s">
        <v>2124</v>
      </c>
      <c r="D513" s="1076" t="s">
        <v>224</v>
      </c>
      <c r="E513" s="1076"/>
      <c r="F513" s="1081"/>
      <c r="G513" s="1081"/>
      <c r="H513" s="1081"/>
      <c r="I513" s="1081"/>
      <c r="J513" s="1081"/>
    </row>
    <row r="514" spans="1:11" ht="24" customHeight="1">
      <c r="A514" s="572" t="s">
        <v>2129</v>
      </c>
      <c r="B514" s="1085" t="s">
        <v>2130</v>
      </c>
      <c r="C514" s="1076" t="s">
        <v>2124</v>
      </c>
      <c r="D514" s="1076" t="s">
        <v>224</v>
      </c>
      <c r="E514" s="1076"/>
      <c r="F514" s="1081"/>
      <c r="G514" s="1081"/>
      <c r="H514" s="1081"/>
      <c r="I514" s="1081"/>
      <c r="J514" s="1081"/>
    </row>
    <row r="515" spans="1:11" ht="24" customHeight="1">
      <c r="A515" s="572" t="s">
        <v>2131</v>
      </c>
      <c r="B515" s="1085" t="s">
        <v>2132</v>
      </c>
      <c r="C515" s="1076" t="s">
        <v>2124</v>
      </c>
      <c r="D515" s="1076" t="s">
        <v>224</v>
      </c>
      <c r="E515" s="1076"/>
      <c r="F515" s="1081">
        <f>16*60</f>
        <v>960</v>
      </c>
      <c r="G515" s="1081">
        <f t="shared" ref="G515:J515" si="22">16*60</f>
        <v>960</v>
      </c>
      <c r="H515" s="1081">
        <f t="shared" si="22"/>
        <v>960</v>
      </c>
      <c r="I515" s="1081">
        <f t="shared" si="22"/>
        <v>960</v>
      </c>
      <c r="J515" s="1081">
        <f t="shared" si="22"/>
        <v>960</v>
      </c>
    </row>
    <row r="516" spans="1:11" ht="24" customHeight="1">
      <c r="A516" s="572" t="s">
        <v>2133</v>
      </c>
      <c r="B516" s="1085" t="s">
        <v>2134</v>
      </c>
      <c r="C516" s="1076" t="s">
        <v>2124</v>
      </c>
      <c r="D516" s="1076" t="s">
        <v>224</v>
      </c>
      <c r="E516" s="1076"/>
      <c r="F516" s="1081">
        <f>23.5*60</f>
        <v>1410</v>
      </c>
      <c r="G516" s="1081">
        <f t="shared" ref="G516:J516" si="23">23.5*60</f>
        <v>1410</v>
      </c>
      <c r="H516" s="1081">
        <f t="shared" si="23"/>
        <v>1410</v>
      </c>
      <c r="I516" s="1081">
        <f t="shared" si="23"/>
        <v>1410</v>
      </c>
      <c r="J516" s="1081">
        <f t="shared" si="23"/>
        <v>1410</v>
      </c>
    </row>
    <row r="517" spans="1:11" ht="24" customHeight="1">
      <c r="A517" s="572" t="s">
        <v>2135</v>
      </c>
      <c r="B517" s="1085" t="s">
        <v>2136</v>
      </c>
      <c r="C517" s="1076"/>
      <c r="D517" s="1076" t="s">
        <v>224</v>
      </c>
      <c r="E517" s="1076"/>
      <c r="F517" s="1081">
        <v>293</v>
      </c>
      <c r="G517" s="1081">
        <v>293</v>
      </c>
      <c r="H517" s="1081">
        <v>293</v>
      </c>
      <c r="I517" s="1081">
        <v>293</v>
      </c>
      <c r="J517" s="1081">
        <v>293</v>
      </c>
    </row>
    <row r="518" spans="1:11" ht="24" customHeight="1">
      <c r="A518" s="572" t="s">
        <v>2137</v>
      </c>
      <c r="B518" s="1085" t="s">
        <v>2138</v>
      </c>
      <c r="C518" s="1076" t="s">
        <v>1946</v>
      </c>
      <c r="D518" s="1076" t="s">
        <v>224</v>
      </c>
      <c r="E518" s="1076"/>
      <c r="F518" s="1081">
        <v>0.49</v>
      </c>
      <c r="G518" s="1081">
        <v>0.49</v>
      </c>
      <c r="H518" s="1081">
        <v>0.49</v>
      </c>
      <c r="I518" s="1081">
        <v>0.49</v>
      </c>
      <c r="J518" s="1081">
        <v>0.49</v>
      </c>
    </row>
    <row r="519" spans="1:11" ht="24" customHeight="1">
      <c r="A519" s="572" t="s">
        <v>2139</v>
      </c>
      <c r="B519" s="1085" t="s">
        <v>2140</v>
      </c>
      <c r="C519" s="236"/>
      <c r="D519" s="1076" t="s">
        <v>224</v>
      </c>
      <c r="E519" s="1076"/>
      <c r="F519" s="1081">
        <v>341.2</v>
      </c>
      <c r="G519" s="1081">
        <v>341.2</v>
      </c>
      <c r="H519" s="1081">
        <v>341.2</v>
      </c>
      <c r="I519" s="1081">
        <v>341.2</v>
      </c>
      <c r="J519" s="1081">
        <v>341.2</v>
      </c>
    </row>
    <row r="520" spans="1:11" ht="24" customHeight="1">
      <c r="A520" s="489" t="s">
        <v>2141</v>
      </c>
      <c r="B520" s="1085" t="s">
        <v>2142</v>
      </c>
      <c r="C520" s="1076" t="s">
        <v>186</v>
      </c>
      <c r="D520" s="1076" t="s">
        <v>224</v>
      </c>
      <c r="E520" s="1076"/>
      <c r="F520" s="1090"/>
      <c r="G520" s="1090"/>
      <c r="H520" s="1090"/>
      <c r="I520" s="1090"/>
      <c r="J520" s="1090"/>
    </row>
    <row r="521" spans="1:11" ht="24" customHeight="1">
      <c r="A521" s="572" t="s">
        <v>2143</v>
      </c>
      <c r="B521" s="1085" t="s">
        <v>2144</v>
      </c>
      <c r="C521" s="1076" t="s">
        <v>1738</v>
      </c>
      <c r="D521" s="1076" t="s">
        <v>224</v>
      </c>
      <c r="E521" s="1089">
        <v>11</v>
      </c>
      <c r="F521" s="1090"/>
      <c r="G521" s="1090"/>
      <c r="H521" s="1090"/>
      <c r="I521" s="1090"/>
      <c r="J521" s="1090"/>
    </row>
    <row r="522" spans="1:11" ht="24" customHeight="1">
      <c r="A522" s="572" t="s">
        <v>2145</v>
      </c>
      <c r="B522" s="1085" t="s">
        <v>2146</v>
      </c>
      <c r="C522" s="1076" t="s">
        <v>1738</v>
      </c>
      <c r="D522" s="1076" t="s">
        <v>224</v>
      </c>
      <c r="E522" s="1076"/>
      <c r="F522" s="1081">
        <v>10.77</v>
      </c>
      <c r="G522" s="1081">
        <v>10.77</v>
      </c>
      <c r="H522" s="1081">
        <v>10.77</v>
      </c>
      <c r="I522" s="1081">
        <v>10.77</v>
      </c>
      <c r="J522" s="1081">
        <v>10.77</v>
      </c>
    </row>
    <row r="523" spans="1:11" ht="24" customHeight="1">
      <c r="A523" s="572" t="s">
        <v>2147</v>
      </c>
      <c r="B523" s="1085" t="s">
        <v>2148</v>
      </c>
      <c r="C523" s="1076" t="s">
        <v>1738</v>
      </c>
      <c r="D523" s="1076" t="s">
        <v>224</v>
      </c>
      <c r="E523" s="1076"/>
      <c r="F523" s="1081">
        <v>3.59</v>
      </c>
      <c r="G523" s="1081">
        <v>3.59</v>
      </c>
      <c r="H523" s="1081">
        <v>3.59</v>
      </c>
      <c r="I523" s="1081">
        <v>3.59</v>
      </c>
      <c r="J523" s="1081">
        <v>3.59</v>
      </c>
    </row>
    <row r="524" spans="1:11" ht="24" customHeight="1">
      <c r="A524" s="1075" t="s">
        <v>2026</v>
      </c>
      <c r="B524" s="1076" t="s">
        <v>2027</v>
      </c>
      <c r="C524" s="1076" t="s">
        <v>1738</v>
      </c>
      <c r="D524" s="1076" t="s">
        <v>228</v>
      </c>
      <c r="E524" s="1076"/>
      <c r="F524" s="1081">
        <v>54.81</v>
      </c>
      <c r="G524" s="1081">
        <v>57.15</v>
      </c>
      <c r="H524" s="1081">
        <v>57.49</v>
      </c>
      <c r="I524" s="1081">
        <v>55.44</v>
      </c>
      <c r="J524" s="1081">
        <v>51.79</v>
      </c>
    </row>
    <row r="525" spans="1:11" ht="24" customHeight="1">
      <c r="A525" s="1084" t="s">
        <v>2028</v>
      </c>
      <c r="B525" s="1085" t="s">
        <v>2029</v>
      </c>
      <c r="C525" s="1076" t="s">
        <v>1738</v>
      </c>
      <c r="D525" s="1076" t="s">
        <v>228</v>
      </c>
      <c r="E525" s="1076"/>
      <c r="F525" s="1288">
        <v>1.97</v>
      </c>
      <c r="G525" s="1288">
        <v>2.7</v>
      </c>
      <c r="H525" s="1288">
        <v>1.89</v>
      </c>
      <c r="I525" s="1288">
        <v>1.53</v>
      </c>
      <c r="J525" s="1288">
        <v>1.49</v>
      </c>
      <c r="K525" s="1079" t="s">
        <v>2150</v>
      </c>
    </row>
    <row r="526" spans="1:11" ht="24" customHeight="1">
      <c r="A526" s="1084" t="s">
        <v>2031</v>
      </c>
      <c r="B526" s="1085" t="s">
        <v>2032</v>
      </c>
      <c r="C526" s="1076" t="s">
        <v>1738</v>
      </c>
      <c r="D526" s="1076" t="s">
        <v>228</v>
      </c>
      <c r="E526" s="1076"/>
      <c r="F526" s="1288">
        <v>2.52</v>
      </c>
      <c r="G526" s="1288">
        <v>2.94</v>
      </c>
      <c r="H526" s="1288">
        <v>4.57</v>
      </c>
      <c r="I526" s="1288">
        <v>2.82</v>
      </c>
      <c r="J526" s="1288">
        <v>2.2400000000000002</v>
      </c>
      <c r="K526" s="1079" t="s">
        <v>2150</v>
      </c>
    </row>
    <row r="527" spans="1:11" ht="24" customHeight="1">
      <c r="A527" s="1086" t="s">
        <v>2033</v>
      </c>
      <c r="B527" s="1085" t="s">
        <v>2034</v>
      </c>
      <c r="C527" s="1076" t="s">
        <v>1738</v>
      </c>
      <c r="D527" s="1076" t="s">
        <v>228</v>
      </c>
      <c r="E527" s="1076"/>
      <c r="F527" s="1081">
        <v>0</v>
      </c>
      <c r="G527" s="1081">
        <v>0</v>
      </c>
      <c r="H527" s="1081">
        <v>0</v>
      </c>
      <c r="I527" s="1081">
        <v>0</v>
      </c>
      <c r="J527" s="1081">
        <v>0</v>
      </c>
    </row>
    <row r="528" spans="1:11" ht="24" customHeight="1">
      <c r="A528" s="1086" t="s">
        <v>2035</v>
      </c>
      <c r="B528" s="1085" t="s">
        <v>2036</v>
      </c>
      <c r="C528" s="1076" t="s">
        <v>1738</v>
      </c>
      <c r="D528" s="1076" t="s">
        <v>228</v>
      </c>
      <c r="E528" s="1076"/>
      <c r="F528" s="1081">
        <v>1.5</v>
      </c>
      <c r="G528" s="1081">
        <v>1.5</v>
      </c>
      <c r="H528" s="1081">
        <v>1.5</v>
      </c>
      <c r="I528" s="1081">
        <v>1.5</v>
      </c>
      <c r="J528" s="1081">
        <v>1.5</v>
      </c>
    </row>
    <row r="529" spans="1:10" ht="24" customHeight="1">
      <c r="A529" s="1086" t="s">
        <v>2037</v>
      </c>
      <c r="B529" s="1085" t="s">
        <v>2038</v>
      </c>
      <c r="C529" s="1076" t="s">
        <v>208</v>
      </c>
      <c r="D529" s="1076" t="s">
        <v>228</v>
      </c>
      <c r="E529" s="1076"/>
      <c r="F529" s="1081">
        <v>75.3</v>
      </c>
      <c r="G529" s="1081">
        <v>75.3</v>
      </c>
      <c r="H529" s="1081">
        <v>75.3</v>
      </c>
      <c r="I529" s="1081">
        <v>75.3</v>
      </c>
      <c r="J529" s="1081">
        <v>75.3</v>
      </c>
    </row>
    <row r="530" spans="1:10" ht="24" customHeight="1">
      <c r="A530" s="1086" t="s">
        <v>2039</v>
      </c>
      <c r="B530" s="1085" t="s">
        <v>2038</v>
      </c>
      <c r="C530" s="1076" t="s">
        <v>208</v>
      </c>
      <c r="D530" s="1076" t="s">
        <v>228</v>
      </c>
      <c r="E530" s="1076"/>
      <c r="F530" s="1081">
        <v>1821.5</v>
      </c>
      <c r="G530" s="1081">
        <v>1821.5</v>
      </c>
      <c r="H530" s="1081">
        <v>1821.5</v>
      </c>
      <c r="I530" s="1081">
        <v>1821.5</v>
      </c>
      <c r="J530" s="1081">
        <v>1821.5</v>
      </c>
    </row>
    <row r="531" spans="1:10" ht="24" customHeight="1">
      <c r="A531" s="1086" t="s">
        <v>2040</v>
      </c>
      <c r="B531" s="1085" t="s">
        <v>2038</v>
      </c>
      <c r="C531" s="1076" t="s">
        <v>208</v>
      </c>
      <c r="D531" s="1076" t="s">
        <v>228</v>
      </c>
      <c r="E531" s="1076"/>
      <c r="F531" s="1081">
        <v>794</v>
      </c>
      <c r="G531" s="1081">
        <v>794</v>
      </c>
      <c r="H531" s="1081">
        <v>794</v>
      </c>
      <c r="I531" s="1081">
        <v>794</v>
      </c>
      <c r="J531" s="1081">
        <v>794</v>
      </c>
    </row>
    <row r="532" spans="1:10" ht="24" customHeight="1">
      <c r="A532" s="1086" t="s">
        <v>2041</v>
      </c>
      <c r="B532" s="1085" t="s">
        <v>2038</v>
      </c>
      <c r="C532" s="1076" t="s">
        <v>208</v>
      </c>
      <c r="D532" s="1076" t="s">
        <v>228</v>
      </c>
      <c r="E532" s="1076"/>
      <c r="F532" s="1081">
        <v>310.39999999999998</v>
      </c>
      <c r="G532" s="1081">
        <v>310.39999999999998</v>
      </c>
      <c r="H532" s="1081">
        <v>310.39999999999998</v>
      </c>
      <c r="I532" s="1081">
        <v>310.39999999999998</v>
      </c>
      <c r="J532" s="1081">
        <v>310.39999999999998</v>
      </c>
    </row>
    <row r="533" spans="1:10" ht="24" customHeight="1">
      <c r="A533" s="1086" t="s">
        <v>2042</v>
      </c>
      <c r="B533" s="1085" t="s">
        <v>2043</v>
      </c>
      <c r="C533" s="1076" t="s">
        <v>1738</v>
      </c>
      <c r="D533" s="1076" t="s">
        <v>228</v>
      </c>
      <c r="E533" s="1076"/>
      <c r="F533" s="1087">
        <v>104248</v>
      </c>
      <c r="G533" s="1087">
        <v>104248</v>
      </c>
      <c r="H533" s="1087">
        <v>104248</v>
      </c>
      <c r="I533" s="1087">
        <v>104248</v>
      </c>
      <c r="J533" s="1087">
        <v>104248</v>
      </c>
    </row>
    <row r="534" spans="1:10" ht="24" customHeight="1">
      <c r="A534" s="1086" t="s">
        <v>2044</v>
      </c>
      <c r="B534" s="1085" t="s">
        <v>2043</v>
      </c>
      <c r="C534" s="1076" t="s">
        <v>1738</v>
      </c>
      <c r="D534" s="1076" t="s">
        <v>228</v>
      </c>
      <c r="E534" s="1076"/>
      <c r="F534" s="1087">
        <v>115400</v>
      </c>
      <c r="G534" s="1087">
        <v>115400</v>
      </c>
      <c r="H534" s="1087">
        <v>115400</v>
      </c>
      <c r="I534" s="1087">
        <v>115400</v>
      </c>
      <c r="J534" s="1087">
        <v>115400</v>
      </c>
    </row>
    <row r="535" spans="1:10" ht="24" customHeight="1">
      <c r="A535" s="1086" t="s">
        <v>2045</v>
      </c>
      <c r="B535" s="1085" t="s">
        <v>2043</v>
      </c>
      <c r="C535" s="1076" t="s">
        <v>1738</v>
      </c>
      <c r="D535" s="1076" t="s">
        <v>228</v>
      </c>
      <c r="E535" s="1076"/>
      <c r="F535" s="1087">
        <v>168043</v>
      </c>
      <c r="G535" s="1087">
        <v>168043</v>
      </c>
      <c r="H535" s="1087">
        <v>168043</v>
      </c>
      <c r="I535" s="1087">
        <v>168043</v>
      </c>
      <c r="J535" s="1087">
        <v>168043</v>
      </c>
    </row>
    <row r="536" spans="1:10" ht="24" customHeight="1">
      <c r="A536" s="1086" t="s">
        <v>2046</v>
      </c>
      <c r="B536" s="1085" t="s">
        <v>2043</v>
      </c>
      <c r="C536" s="1076" t="s">
        <v>1738</v>
      </c>
      <c r="D536" s="1076" t="s">
        <v>228</v>
      </c>
      <c r="E536" s="1076"/>
      <c r="F536" s="1087">
        <v>251642</v>
      </c>
      <c r="G536" s="1087">
        <v>251642</v>
      </c>
      <c r="H536" s="1087">
        <v>251642</v>
      </c>
      <c r="I536" s="1087">
        <v>251642</v>
      </c>
      <c r="J536" s="1087">
        <v>251642</v>
      </c>
    </row>
    <row r="537" spans="1:10" ht="24" customHeight="1">
      <c r="A537" s="1086" t="s">
        <v>2047</v>
      </c>
      <c r="B537" s="1085" t="s">
        <v>2048</v>
      </c>
      <c r="C537" s="1076" t="s">
        <v>1738</v>
      </c>
      <c r="D537" s="1076" t="s">
        <v>228</v>
      </c>
      <c r="E537" s="1076"/>
      <c r="F537" s="1081">
        <v>87.53</v>
      </c>
      <c r="G537" s="1081">
        <v>87.88</v>
      </c>
      <c r="H537" s="1081">
        <v>87.01</v>
      </c>
      <c r="I537" s="1081">
        <v>86.49</v>
      </c>
      <c r="J537" s="1081">
        <v>86.46</v>
      </c>
    </row>
    <row r="538" spans="1:10" ht="24" customHeight="1">
      <c r="A538" s="1086" t="s">
        <v>2049</v>
      </c>
      <c r="B538" s="1085" t="s">
        <v>2050</v>
      </c>
      <c r="C538" s="1076" t="s">
        <v>1738</v>
      </c>
      <c r="D538" s="1076" t="s">
        <v>228</v>
      </c>
      <c r="E538" s="1076"/>
      <c r="F538" s="1081">
        <v>435.37</v>
      </c>
      <c r="G538" s="1081">
        <v>435.37</v>
      </c>
      <c r="H538" s="1081">
        <v>435.37</v>
      </c>
      <c r="I538" s="1081">
        <v>435.37</v>
      </c>
      <c r="J538" s="1081">
        <v>435.37</v>
      </c>
    </row>
    <row r="539" spans="1:10" ht="24" customHeight="1">
      <c r="A539" s="1086" t="s">
        <v>2051</v>
      </c>
      <c r="B539" s="1085" t="s">
        <v>2038</v>
      </c>
      <c r="C539" s="1076" t="s">
        <v>2052</v>
      </c>
      <c r="D539" s="1076" t="s">
        <v>228</v>
      </c>
      <c r="E539" s="1076"/>
      <c r="F539" s="1087">
        <v>179836</v>
      </c>
      <c r="G539" s="1087">
        <v>179836</v>
      </c>
      <c r="H539" s="1087">
        <v>179836</v>
      </c>
      <c r="I539" s="1087">
        <v>179836</v>
      </c>
      <c r="J539" s="1087">
        <v>179836</v>
      </c>
    </row>
    <row r="540" spans="1:10" ht="24" customHeight="1">
      <c r="A540" s="1086" t="s">
        <v>2053</v>
      </c>
      <c r="B540" s="1085" t="s">
        <v>2038</v>
      </c>
      <c r="C540" s="1076" t="s">
        <v>2052</v>
      </c>
      <c r="D540" s="1076" t="s">
        <v>228</v>
      </c>
      <c r="E540" s="1076"/>
      <c r="F540" s="1087">
        <v>90093</v>
      </c>
      <c r="G540" s="1087">
        <v>90093</v>
      </c>
      <c r="H540" s="1087">
        <v>90093</v>
      </c>
      <c r="I540" s="1087">
        <v>90093</v>
      </c>
      <c r="J540" s="1087">
        <v>90093</v>
      </c>
    </row>
    <row r="541" spans="1:10" ht="24" customHeight="1">
      <c r="A541" s="1086" t="s">
        <v>2054</v>
      </c>
      <c r="B541" s="1085" t="s">
        <v>2043</v>
      </c>
      <c r="C541" s="1088" t="s">
        <v>2055</v>
      </c>
      <c r="D541" s="1076" t="s">
        <v>228</v>
      </c>
      <c r="E541" s="1076"/>
      <c r="F541" s="1087">
        <v>778</v>
      </c>
      <c r="G541" s="1087">
        <v>778</v>
      </c>
      <c r="H541" s="1087">
        <v>778</v>
      </c>
      <c r="I541" s="1087">
        <v>778</v>
      </c>
      <c r="J541" s="1087">
        <v>778</v>
      </c>
    </row>
    <row r="542" spans="1:10" ht="24" customHeight="1">
      <c r="A542" s="1086" t="s">
        <v>2056</v>
      </c>
      <c r="B542" s="1085" t="s">
        <v>2043</v>
      </c>
      <c r="C542" s="1088" t="s">
        <v>2055</v>
      </c>
      <c r="D542" s="1076" t="s">
        <v>228</v>
      </c>
      <c r="E542" s="1076"/>
      <c r="F542" s="1087">
        <v>490</v>
      </c>
      <c r="G542" s="1087">
        <v>490</v>
      </c>
      <c r="H542" s="1087">
        <v>490</v>
      </c>
      <c r="I542" s="1087">
        <v>490</v>
      </c>
      <c r="J542" s="1087">
        <v>490</v>
      </c>
    </row>
    <row r="543" spans="1:10" ht="24" customHeight="1">
      <c r="A543" s="1086" t="s">
        <v>2057</v>
      </c>
      <c r="B543" s="1085" t="s">
        <v>2058</v>
      </c>
      <c r="C543" s="1076" t="s">
        <v>2059</v>
      </c>
      <c r="D543" s="1076" t="s">
        <v>228</v>
      </c>
      <c r="E543" s="1076"/>
      <c r="F543" s="1081">
        <v>37.21</v>
      </c>
      <c r="G543" s="1081">
        <v>37.21</v>
      </c>
      <c r="H543" s="1081">
        <v>36.729999999999997</v>
      </c>
      <c r="I543" s="1081">
        <v>36.409999999999997</v>
      </c>
      <c r="J543" s="1081">
        <v>36.46</v>
      </c>
    </row>
    <row r="544" spans="1:10" ht="24" customHeight="1">
      <c r="A544" s="1086" t="s">
        <v>2060</v>
      </c>
      <c r="B544" s="1085" t="s">
        <v>2061</v>
      </c>
      <c r="C544" s="1076" t="s">
        <v>2059</v>
      </c>
      <c r="D544" s="1076" t="s">
        <v>228</v>
      </c>
      <c r="E544" s="1076"/>
      <c r="F544" s="1089">
        <v>184.02</v>
      </c>
      <c r="G544" s="1089">
        <v>184.02</v>
      </c>
      <c r="H544" s="1089">
        <v>184.02</v>
      </c>
      <c r="I544" s="1089">
        <v>184.02</v>
      </c>
      <c r="J544" s="1089">
        <v>184.02</v>
      </c>
    </row>
    <row r="545" spans="1:10" ht="24" customHeight="1">
      <c r="A545" s="1086" t="s">
        <v>2062</v>
      </c>
      <c r="B545" s="1085" t="s">
        <v>2063</v>
      </c>
      <c r="C545" s="1076" t="s">
        <v>1738</v>
      </c>
      <c r="D545" s="1076" t="s">
        <v>228</v>
      </c>
      <c r="E545" s="1076"/>
      <c r="F545" s="1081">
        <f>1.08+0.22+0.31+0.31+4.81</f>
        <v>6.7299999999999995</v>
      </c>
      <c r="G545" s="1081">
        <f>1+0.36+1.72+1.72+0</f>
        <v>4.8</v>
      </c>
      <c r="H545" s="1081">
        <f>1.01+1.52+4.63+2.31+0</f>
        <v>9.4700000000000006</v>
      </c>
      <c r="I545" s="1081">
        <f>1.01+2.79+1.1+2.6+0</f>
        <v>7.5</v>
      </c>
      <c r="J545" s="1081">
        <f>1.11+0.21+0+0.38+0</f>
        <v>1.7000000000000002</v>
      </c>
    </row>
    <row r="546" spans="1:10" ht="24" customHeight="1">
      <c r="A546" s="1086" t="s">
        <v>2064</v>
      </c>
      <c r="B546" s="1085" t="s">
        <v>2065</v>
      </c>
      <c r="C546" s="1076" t="s">
        <v>2066</v>
      </c>
      <c r="D546" s="1076" t="s">
        <v>228</v>
      </c>
      <c r="E546" s="1087">
        <v>221</v>
      </c>
      <c r="F546" s="1310"/>
      <c r="G546" s="1310"/>
      <c r="H546" s="1310"/>
      <c r="I546" s="1310"/>
      <c r="J546" s="1310"/>
    </row>
    <row r="547" spans="1:10" ht="24" customHeight="1">
      <c r="A547" s="1086" t="s">
        <v>2067</v>
      </c>
      <c r="B547" s="1085" t="s">
        <v>2065</v>
      </c>
      <c r="C547" s="1076" t="s">
        <v>2066</v>
      </c>
      <c r="D547" s="1076" t="s">
        <v>228</v>
      </c>
      <c r="E547" s="1087">
        <v>128</v>
      </c>
      <c r="F547" s="1310"/>
      <c r="G547" s="1310"/>
      <c r="H547" s="1310"/>
      <c r="I547" s="1310"/>
      <c r="J547" s="1310"/>
    </row>
    <row r="548" spans="1:10" ht="24" customHeight="1">
      <c r="A548" s="1086" t="s">
        <v>2068</v>
      </c>
      <c r="B548" s="1085" t="s">
        <v>2065</v>
      </c>
      <c r="C548" s="1076" t="s">
        <v>2066</v>
      </c>
      <c r="D548" s="1076" t="s">
        <v>228</v>
      </c>
      <c r="E548" s="1087">
        <v>31</v>
      </c>
      <c r="F548" s="1310"/>
      <c r="G548" s="1310"/>
      <c r="H548" s="1310"/>
      <c r="I548" s="1310"/>
      <c r="J548" s="1310"/>
    </row>
    <row r="549" spans="1:10" ht="24" customHeight="1">
      <c r="A549" s="1086" t="s">
        <v>2069</v>
      </c>
      <c r="B549" s="1085" t="s">
        <v>2065</v>
      </c>
      <c r="C549" s="1076" t="s">
        <v>2066</v>
      </c>
      <c r="D549" s="1076" t="s">
        <v>228</v>
      </c>
      <c r="E549" s="1087">
        <v>76</v>
      </c>
      <c r="F549" s="1310"/>
      <c r="G549" s="1310"/>
      <c r="H549" s="1310"/>
      <c r="I549" s="1310"/>
      <c r="J549" s="1310"/>
    </row>
    <row r="550" spans="1:10" ht="24" customHeight="1">
      <c r="A550" s="1086" t="s">
        <v>2070</v>
      </c>
      <c r="B550" s="1085" t="s">
        <v>2065</v>
      </c>
      <c r="C550" s="1076" t="s">
        <v>2066</v>
      </c>
      <c r="D550" s="1076" t="s">
        <v>228</v>
      </c>
      <c r="E550" s="1087">
        <v>11</v>
      </c>
      <c r="F550" s="1310"/>
      <c r="G550" s="1310"/>
      <c r="H550" s="1310"/>
      <c r="I550" s="1310"/>
      <c r="J550" s="1310"/>
    </row>
    <row r="551" spans="1:10" ht="24" customHeight="1">
      <c r="A551" s="1086" t="s">
        <v>2071</v>
      </c>
      <c r="B551" s="1085" t="s">
        <v>2065</v>
      </c>
      <c r="C551" s="1076" t="s">
        <v>2066</v>
      </c>
      <c r="D551" s="1076" t="s">
        <v>228</v>
      </c>
      <c r="E551" s="1087">
        <v>220</v>
      </c>
      <c r="F551" s="1310"/>
      <c r="G551" s="1310"/>
      <c r="H551" s="1310"/>
      <c r="I551" s="1310"/>
      <c r="J551" s="1310"/>
    </row>
    <row r="552" spans="1:10" ht="24" customHeight="1">
      <c r="A552" s="1086" t="s">
        <v>2072</v>
      </c>
      <c r="B552" s="1085" t="s">
        <v>2073</v>
      </c>
      <c r="C552" s="1076" t="s">
        <v>1726</v>
      </c>
      <c r="D552" s="1076" t="s">
        <v>228</v>
      </c>
      <c r="E552" s="1087">
        <v>13625</v>
      </c>
      <c r="F552" s="1310"/>
      <c r="G552" s="1310"/>
      <c r="H552" s="1310"/>
      <c r="I552" s="1310"/>
      <c r="J552" s="1310"/>
    </row>
    <row r="553" spans="1:10" ht="24" customHeight="1">
      <c r="A553" s="1086" t="s">
        <v>2074</v>
      </c>
      <c r="B553" s="1085" t="s">
        <v>2073</v>
      </c>
      <c r="C553" s="1076" t="s">
        <v>1726</v>
      </c>
      <c r="D553" s="1076" t="s">
        <v>228</v>
      </c>
      <c r="E553" s="1087">
        <v>9410</v>
      </c>
      <c r="F553" s="1310"/>
      <c r="G553" s="1310"/>
      <c r="H553" s="1310"/>
      <c r="I553" s="1310"/>
      <c r="J553" s="1310"/>
    </row>
    <row r="554" spans="1:10" ht="24" customHeight="1">
      <c r="A554" s="1086" t="s">
        <v>2075</v>
      </c>
      <c r="B554" s="1085" t="s">
        <v>2073</v>
      </c>
      <c r="C554" s="1076" t="s">
        <v>1726</v>
      </c>
      <c r="D554" s="1076" t="s">
        <v>228</v>
      </c>
      <c r="E554" s="1087">
        <v>7841</v>
      </c>
      <c r="F554" s="1310"/>
      <c r="G554" s="1310"/>
      <c r="H554" s="1310"/>
      <c r="I554" s="1310"/>
      <c r="J554" s="1310"/>
    </row>
    <row r="555" spans="1:10" ht="24" customHeight="1">
      <c r="A555" s="1086" t="s">
        <v>2076</v>
      </c>
      <c r="B555" s="1085" t="s">
        <v>2073</v>
      </c>
      <c r="C555" s="1076" t="s">
        <v>1726</v>
      </c>
      <c r="D555" s="1076" t="s">
        <v>228</v>
      </c>
      <c r="E555" s="1087">
        <v>11351</v>
      </c>
      <c r="F555" s="1310"/>
      <c r="G555" s="1310"/>
      <c r="H555" s="1310"/>
      <c r="I555" s="1310"/>
      <c r="J555" s="1310"/>
    </row>
    <row r="556" spans="1:10" ht="24" customHeight="1">
      <c r="A556" s="1086" t="s">
        <v>2077</v>
      </c>
      <c r="B556" s="1085" t="s">
        <v>2073</v>
      </c>
      <c r="C556" s="1076" t="s">
        <v>1726</v>
      </c>
      <c r="D556" s="1076" t="s">
        <v>228</v>
      </c>
      <c r="E556" s="1087">
        <v>9620</v>
      </c>
      <c r="F556" s="1310"/>
      <c r="G556" s="1310"/>
      <c r="H556" s="1310"/>
      <c r="I556" s="1310"/>
      <c r="J556" s="1310"/>
    </row>
    <row r="557" spans="1:10" ht="24" customHeight="1">
      <c r="A557" s="1086" t="s">
        <v>2078</v>
      </c>
      <c r="B557" s="1085" t="s">
        <v>2073</v>
      </c>
      <c r="C557" s="1076" t="s">
        <v>1726</v>
      </c>
      <c r="D557" s="1076" t="s">
        <v>228</v>
      </c>
      <c r="E557" s="1087">
        <v>4810</v>
      </c>
      <c r="F557" s="1310"/>
      <c r="G557" s="1310"/>
      <c r="H557" s="1310"/>
      <c r="I557" s="1310"/>
      <c r="J557" s="1310"/>
    </row>
    <row r="558" spans="1:10" ht="24" customHeight="1">
      <c r="A558" s="1086" t="s">
        <v>2079</v>
      </c>
      <c r="B558" s="1085" t="s">
        <v>2080</v>
      </c>
      <c r="C558" s="1076" t="s">
        <v>1738</v>
      </c>
      <c r="D558" s="1076" t="s">
        <v>228</v>
      </c>
      <c r="E558" s="1076"/>
      <c r="F558" s="1081">
        <v>1.03</v>
      </c>
      <c r="G558" s="1081">
        <v>1.42</v>
      </c>
      <c r="H558" s="1081">
        <v>1.68</v>
      </c>
      <c r="I558" s="1081">
        <v>0.87</v>
      </c>
      <c r="J558" s="1081">
        <v>1.48</v>
      </c>
    </row>
    <row r="559" spans="1:10" ht="24" customHeight="1">
      <c r="A559" s="1086" t="s">
        <v>2081</v>
      </c>
      <c r="B559" s="1085" t="s">
        <v>147</v>
      </c>
      <c r="C559" s="1076" t="s">
        <v>1738</v>
      </c>
      <c r="D559" s="1076" t="s">
        <v>228</v>
      </c>
      <c r="E559" s="1087"/>
      <c r="F559" s="1081"/>
      <c r="G559" s="1081"/>
      <c r="H559" s="1081"/>
      <c r="I559" s="1081"/>
      <c r="J559" s="1081"/>
    </row>
    <row r="560" spans="1:10" ht="24" customHeight="1">
      <c r="A560" s="1086" t="s">
        <v>2062</v>
      </c>
      <c r="B560" s="1085" t="s">
        <v>2082</v>
      </c>
      <c r="C560" s="1076" t="s">
        <v>1738</v>
      </c>
      <c r="D560" s="1076" t="s">
        <v>228</v>
      </c>
      <c r="E560" s="1076"/>
      <c r="F560" s="1081"/>
      <c r="G560" s="1081"/>
      <c r="H560" s="1081"/>
      <c r="I560" s="1081"/>
      <c r="J560" s="1081"/>
    </row>
    <row r="561" spans="1:11" ht="24" customHeight="1">
      <c r="A561" s="1086" t="s">
        <v>2062</v>
      </c>
      <c r="B561" s="1085" t="s">
        <v>2083</v>
      </c>
      <c r="C561" s="1076" t="s">
        <v>1738</v>
      </c>
      <c r="D561" s="1076" t="s">
        <v>228</v>
      </c>
      <c r="E561" s="1076"/>
      <c r="F561" s="1081"/>
      <c r="G561" s="1081"/>
      <c r="H561" s="1081"/>
      <c r="I561" s="1081"/>
      <c r="J561" s="1081"/>
    </row>
    <row r="562" spans="1:11" ht="24" customHeight="1">
      <c r="A562" s="1086" t="s">
        <v>2062</v>
      </c>
      <c r="B562" s="1085" t="s">
        <v>2084</v>
      </c>
      <c r="C562" s="1076" t="s">
        <v>1738</v>
      </c>
      <c r="D562" s="1076" t="s">
        <v>228</v>
      </c>
      <c r="E562" s="1076"/>
      <c r="F562" s="1081"/>
      <c r="G562" s="1081"/>
      <c r="H562" s="1081"/>
      <c r="I562" s="1081"/>
      <c r="J562" s="1081"/>
    </row>
    <row r="563" spans="1:11" ht="24" customHeight="1">
      <c r="A563" s="1086" t="s">
        <v>2085</v>
      </c>
      <c r="B563" s="1085" t="s">
        <v>2086</v>
      </c>
      <c r="C563" s="1076" t="s">
        <v>1726</v>
      </c>
      <c r="D563" s="1076" t="s">
        <v>228</v>
      </c>
      <c r="E563" s="1076"/>
      <c r="F563" s="1081"/>
      <c r="G563" s="1081"/>
      <c r="H563" s="1081"/>
      <c r="I563" s="1081"/>
      <c r="J563" s="1081"/>
    </row>
    <row r="564" spans="1:11" ht="24" customHeight="1">
      <c r="A564" s="1086" t="s">
        <v>2087</v>
      </c>
      <c r="B564" s="1085" t="s">
        <v>2088</v>
      </c>
      <c r="C564" s="1076"/>
      <c r="D564" s="1076" t="s">
        <v>228</v>
      </c>
      <c r="E564" s="1076"/>
      <c r="F564" s="1081"/>
      <c r="G564" s="1081"/>
      <c r="H564" s="1081"/>
      <c r="I564" s="1081"/>
      <c r="J564" s="1081"/>
    </row>
    <row r="565" spans="1:11" ht="24" customHeight="1">
      <c r="A565" s="1302" t="s">
        <v>2089</v>
      </c>
      <c r="B565" s="1085"/>
      <c r="C565" s="1076"/>
      <c r="D565" s="1076" t="s">
        <v>228</v>
      </c>
      <c r="E565" s="1076"/>
      <c r="F565" s="1081"/>
      <c r="G565" s="1081"/>
      <c r="H565" s="1081"/>
      <c r="I565" s="1081"/>
      <c r="J565" s="1081"/>
    </row>
    <row r="566" spans="1:11" ht="24" customHeight="1">
      <c r="A566" s="1086" t="s">
        <v>2062</v>
      </c>
      <c r="B566" s="1085" t="s">
        <v>2090</v>
      </c>
      <c r="C566" s="1076" t="s">
        <v>1738</v>
      </c>
      <c r="D566" s="1076" t="s">
        <v>228</v>
      </c>
      <c r="E566" s="1076"/>
      <c r="F566" s="1081">
        <v>1.17</v>
      </c>
      <c r="G566" s="1081">
        <v>1.1000000000000001</v>
      </c>
      <c r="H566" s="1081">
        <v>0.35</v>
      </c>
      <c r="I566" s="1081">
        <v>0.35</v>
      </c>
      <c r="J566" s="1081">
        <v>0.35</v>
      </c>
    </row>
    <row r="567" spans="1:11" ht="24" customHeight="1">
      <c r="A567" s="1086" t="s">
        <v>2062</v>
      </c>
      <c r="B567" s="1085" t="s">
        <v>2091</v>
      </c>
      <c r="C567" s="1076" t="s">
        <v>1738</v>
      </c>
      <c r="D567" s="1076" t="s">
        <v>228</v>
      </c>
      <c r="E567" s="1076"/>
      <c r="F567" s="1081">
        <v>0.01</v>
      </c>
      <c r="G567" s="1081">
        <v>0</v>
      </c>
      <c r="H567" s="1081">
        <v>1.22</v>
      </c>
      <c r="I567" s="1081">
        <v>1.82</v>
      </c>
      <c r="J567" s="1081">
        <v>3</v>
      </c>
    </row>
    <row r="568" spans="1:11" ht="24" customHeight="1">
      <c r="A568" s="1086" t="s">
        <v>2062</v>
      </c>
      <c r="B568" s="1085" t="s">
        <v>2092</v>
      </c>
      <c r="C568" s="1076" t="s">
        <v>1738</v>
      </c>
      <c r="D568" s="1076" t="s">
        <v>228</v>
      </c>
      <c r="E568" s="1076"/>
      <c r="F568" s="1081">
        <v>1.24</v>
      </c>
      <c r="G568" s="1081">
        <v>0</v>
      </c>
      <c r="H568" s="1081">
        <v>0</v>
      </c>
      <c r="I568" s="1081">
        <v>0</v>
      </c>
      <c r="J568" s="1081">
        <v>0</v>
      </c>
    </row>
    <row r="569" spans="1:11" ht="24" customHeight="1">
      <c r="A569" s="1086" t="s">
        <v>2093</v>
      </c>
      <c r="B569" s="1085" t="s">
        <v>149</v>
      </c>
      <c r="C569" s="1076"/>
      <c r="D569" s="1076" t="s">
        <v>228</v>
      </c>
      <c r="E569" s="1076"/>
      <c r="F569" s="1081">
        <v>1199</v>
      </c>
      <c r="G569" s="1081">
        <v>1199</v>
      </c>
      <c r="H569" s="1081">
        <v>1199</v>
      </c>
      <c r="I569" s="1081">
        <v>1199</v>
      </c>
      <c r="J569" s="1081">
        <v>1199</v>
      </c>
    </row>
    <row r="570" spans="1:11" ht="24" customHeight="1">
      <c r="A570" s="1086" t="s">
        <v>2094</v>
      </c>
      <c r="B570" s="1085" t="s">
        <v>1724</v>
      </c>
      <c r="C570" s="1076" t="s">
        <v>1726</v>
      </c>
      <c r="D570" s="1076" t="s">
        <v>228</v>
      </c>
      <c r="E570" s="1076"/>
      <c r="F570" s="1081">
        <v>1520</v>
      </c>
      <c r="G570" s="1081">
        <v>1520</v>
      </c>
      <c r="H570" s="1081">
        <v>1520</v>
      </c>
      <c r="I570" s="1081">
        <v>1520</v>
      </c>
      <c r="J570" s="1081">
        <v>1520</v>
      </c>
    </row>
    <row r="571" spans="1:11" ht="24" customHeight="1">
      <c r="A571" s="1086" t="s">
        <v>1720</v>
      </c>
      <c r="B571" s="1085" t="s">
        <v>1721</v>
      </c>
      <c r="C571" s="1076"/>
      <c r="D571" s="1076" t="s">
        <v>228</v>
      </c>
      <c r="E571" s="1076"/>
      <c r="F571" s="1081">
        <v>1000</v>
      </c>
      <c r="G571" s="1081">
        <v>1000</v>
      </c>
      <c r="H571" s="1081">
        <v>1000</v>
      </c>
      <c r="I571" s="1081">
        <v>1000</v>
      </c>
      <c r="J571" s="1081">
        <v>1000</v>
      </c>
      <c r="K571" s="1079" t="s">
        <v>2095</v>
      </c>
    </row>
    <row r="572" spans="1:11" ht="24" customHeight="1">
      <c r="A572" s="1086" t="s">
        <v>2096</v>
      </c>
      <c r="B572" s="1085" t="s">
        <v>2097</v>
      </c>
      <c r="C572" s="1088" t="s">
        <v>2098</v>
      </c>
      <c r="D572" s="1076" t="s">
        <v>228</v>
      </c>
      <c r="E572" s="1076"/>
      <c r="F572" s="1081">
        <v>597</v>
      </c>
      <c r="G572" s="1081">
        <v>597</v>
      </c>
      <c r="H572" s="1081">
        <v>597</v>
      </c>
      <c r="I572" s="1081">
        <v>597</v>
      </c>
      <c r="J572" s="1081">
        <v>597</v>
      </c>
    </row>
    <row r="573" spans="1:11" ht="24" customHeight="1">
      <c r="A573" s="1086" t="s">
        <v>2099</v>
      </c>
      <c r="B573" s="1085" t="s">
        <v>2100</v>
      </c>
      <c r="C573" s="1076" t="s">
        <v>2101</v>
      </c>
      <c r="D573" s="1076" t="s">
        <v>228</v>
      </c>
      <c r="E573" s="1076"/>
      <c r="F573" s="1081">
        <v>36283</v>
      </c>
      <c r="G573" s="1081">
        <v>36283</v>
      </c>
      <c r="H573" s="1081">
        <v>36283</v>
      </c>
      <c r="I573" s="1081">
        <v>36283</v>
      </c>
      <c r="J573" s="1081">
        <v>36283</v>
      </c>
    </row>
    <row r="574" spans="1:11" ht="24" customHeight="1">
      <c r="A574" s="1086" t="s">
        <v>1732</v>
      </c>
      <c r="B574" s="1085" t="s">
        <v>1733</v>
      </c>
      <c r="C574" s="1076"/>
      <c r="D574" s="1076" t="s">
        <v>228</v>
      </c>
      <c r="E574" s="1076"/>
      <c r="F574" s="1081">
        <v>46.167000000000002</v>
      </c>
      <c r="G574" s="1081">
        <v>46.375</v>
      </c>
      <c r="H574" s="1081">
        <v>41.722000000000001</v>
      </c>
      <c r="I574" s="1081">
        <v>37.570999999999998</v>
      </c>
      <c r="J574" s="1081">
        <v>33.835999999999999</v>
      </c>
      <c r="K574" s="1079" t="s">
        <v>2095</v>
      </c>
    </row>
    <row r="575" spans="1:11" ht="24" customHeight="1">
      <c r="A575" s="1086" t="s">
        <v>1730</v>
      </c>
      <c r="B575" s="1085" t="s">
        <v>1731</v>
      </c>
      <c r="C575" s="1076"/>
      <c r="D575" s="1076" t="s">
        <v>228</v>
      </c>
      <c r="E575" s="1076"/>
      <c r="F575" s="1081">
        <v>13400</v>
      </c>
      <c r="G575" s="1081">
        <v>13300</v>
      </c>
      <c r="H575" s="1081">
        <v>11970</v>
      </c>
      <c r="I575" s="1081">
        <v>10773</v>
      </c>
      <c r="J575" s="1081">
        <v>9695.9000000000015</v>
      </c>
      <c r="K575" s="1079" t="s">
        <v>2095</v>
      </c>
    </row>
    <row r="576" spans="1:11" ht="24" customHeight="1">
      <c r="A576" s="1086" t="s">
        <v>1736</v>
      </c>
      <c r="B576" s="1085" t="s">
        <v>1737</v>
      </c>
      <c r="C576" s="1076" t="s">
        <v>1726</v>
      </c>
      <c r="D576" s="1076" t="s">
        <v>228</v>
      </c>
      <c r="E576" s="1076"/>
      <c r="F576" s="1081">
        <v>84342</v>
      </c>
      <c r="G576" s="1081">
        <v>84342</v>
      </c>
      <c r="H576" s="1081">
        <v>84342</v>
      </c>
      <c r="I576" s="1081">
        <v>84342</v>
      </c>
      <c r="J576" s="1081">
        <v>84342</v>
      </c>
      <c r="K576" s="1079" t="s">
        <v>2095</v>
      </c>
    </row>
    <row r="577" spans="1:11" ht="24" customHeight="1">
      <c r="A577" s="1086" t="s">
        <v>1734</v>
      </c>
      <c r="B577" s="1085" t="s">
        <v>1735</v>
      </c>
      <c r="C577" s="1076" t="s">
        <v>1726</v>
      </c>
      <c r="D577" s="1076" t="s">
        <v>228</v>
      </c>
      <c r="E577" s="1076"/>
      <c r="F577" s="1081">
        <v>470</v>
      </c>
      <c r="G577" s="1081">
        <v>470</v>
      </c>
      <c r="H577" s="1081">
        <v>470</v>
      </c>
      <c r="I577" s="1081">
        <v>470</v>
      </c>
      <c r="J577" s="1081">
        <v>470</v>
      </c>
      <c r="K577" s="1079" t="s">
        <v>2095</v>
      </c>
    </row>
    <row r="578" spans="1:11" ht="24" customHeight="1">
      <c r="A578" s="1086" t="s">
        <v>1741</v>
      </c>
      <c r="B578" s="1085" t="s">
        <v>1742</v>
      </c>
      <c r="C578" s="1076"/>
      <c r="D578" s="1076" t="s">
        <v>228</v>
      </c>
      <c r="E578" s="1076"/>
      <c r="F578" s="1081">
        <v>4.0000000000000001E-3</v>
      </c>
      <c r="G578" s="1081">
        <v>4.0000000000000001E-3</v>
      </c>
      <c r="H578" s="1081">
        <v>4.0000000000000001E-3</v>
      </c>
      <c r="I578" s="1081">
        <v>4.0000000000000001E-3</v>
      </c>
      <c r="J578" s="1081">
        <v>4.0000000000000001E-3</v>
      </c>
      <c r="K578" s="1079" t="s">
        <v>2095</v>
      </c>
    </row>
    <row r="579" spans="1:11" ht="24" customHeight="1">
      <c r="A579" s="1086" t="s">
        <v>1745</v>
      </c>
      <c r="B579" s="1085" t="s">
        <v>1746</v>
      </c>
      <c r="C579" s="1076"/>
      <c r="D579" s="1076" t="s">
        <v>228</v>
      </c>
      <c r="E579" s="1076"/>
      <c r="F579" s="1081">
        <v>0.77549999999999997</v>
      </c>
      <c r="G579" s="1081">
        <v>0.77549999999999997</v>
      </c>
      <c r="H579" s="1081">
        <v>0.77549999999999997</v>
      </c>
      <c r="I579" s="1081">
        <v>0.77549999999999997</v>
      </c>
      <c r="J579" s="1081">
        <v>0.77549999999999997</v>
      </c>
      <c r="K579" s="1079" t="s">
        <v>2095</v>
      </c>
    </row>
    <row r="580" spans="1:11" ht="24" customHeight="1">
      <c r="A580" s="1086" t="s">
        <v>1747</v>
      </c>
      <c r="B580" s="1085" t="s">
        <v>1748</v>
      </c>
      <c r="C580" s="1076"/>
      <c r="D580" s="1076" t="s">
        <v>228</v>
      </c>
      <c r="E580" s="1076"/>
      <c r="F580" s="1081">
        <v>0.57050000000000001</v>
      </c>
      <c r="G580" s="1081">
        <v>0.57050000000000001</v>
      </c>
      <c r="H580" s="1081">
        <v>0.57050000000000001</v>
      </c>
      <c r="I580" s="1081">
        <v>0.57050000000000001</v>
      </c>
      <c r="J580" s="1081">
        <v>0.57050000000000001</v>
      </c>
      <c r="K580" s="1079" t="s">
        <v>2095</v>
      </c>
    </row>
    <row r="581" spans="1:11" ht="24" customHeight="1">
      <c r="A581" s="1086" t="s">
        <v>1749</v>
      </c>
      <c r="B581" s="1085" t="s">
        <v>1750</v>
      </c>
      <c r="C581" s="1076" t="s">
        <v>1751</v>
      </c>
      <c r="D581" s="1076" t="s">
        <v>228</v>
      </c>
      <c r="E581" s="1076"/>
      <c r="F581" s="1081">
        <v>143451</v>
      </c>
      <c r="G581" s="1081">
        <v>143451</v>
      </c>
      <c r="H581" s="1081">
        <v>143451</v>
      </c>
      <c r="I581" s="1081">
        <v>143451</v>
      </c>
      <c r="J581" s="1081">
        <v>143451</v>
      </c>
    </row>
    <row r="582" spans="1:11" ht="24" customHeight="1">
      <c r="A582" s="1086" t="s">
        <v>1752</v>
      </c>
      <c r="B582" s="1085" t="s">
        <v>1750</v>
      </c>
      <c r="C582" s="1076" t="s">
        <v>1751</v>
      </c>
      <c r="D582" s="1076" t="s">
        <v>228</v>
      </c>
      <c r="E582" s="1076"/>
      <c r="F582" s="1081">
        <v>298101</v>
      </c>
      <c r="G582" s="1081">
        <v>298101</v>
      </c>
      <c r="H582" s="1081">
        <v>298101</v>
      </c>
      <c r="I582" s="1081">
        <v>298101</v>
      </c>
      <c r="J582" s="1081">
        <v>298101</v>
      </c>
    </row>
    <row r="583" spans="1:11" ht="24" customHeight="1">
      <c r="A583" s="1086" t="s">
        <v>1753</v>
      </c>
      <c r="B583" s="1085" t="s">
        <v>1750</v>
      </c>
      <c r="C583" s="1076" t="s">
        <v>1751</v>
      </c>
      <c r="D583" s="1076" t="s">
        <v>228</v>
      </c>
      <c r="E583" s="1076"/>
      <c r="F583" s="1081">
        <v>510053</v>
      </c>
      <c r="G583" s="1081">
        <v>510053</v>
      </c>
      <c r="H583" s="1081">
        <v>510053</v>
      </c>
      <c r="I583" s="1081">
        <v>510053</v>
      </c>
      <c r="J583" s="1081">
        <v>510053</v>
      </c>
    </row>
    <row r="584" spans="1:11" ht="24" customHeight="1">
      <c r="A584" s="593" t="s">
        <v>2102</v>
      </c>
      <c r="B584" s="1085" t="s">
        <v>2103</v>
      </c>
      <c r="C584" s="1076" t="s">
        <v>2104</v>
      </c>
      <c r="D584" s="1076" t="s">
        <v>228</v>
      </c>
      <c r="E584" s="1076"/>
      <c r="F584" s="1089">
        <v>8.69</v>
      </c>
      <c r="G584" s="1089">
        <v>8.69</v>
      </c>
      <c r="H584" s="1089">
        <v>8.69</v>
      </c>
      <c r="I584" s="1089">
        <v>8.69</v>
      </c>
      <c r="J584" s="1089">
        <v>8.69</v>
      </c>
    </row>
    <row r="585" spans="1:11" ht="24" customHeight="1">
      <c r="A585" s="593" t="s">
        <v>2105</v>
      </c>
      <c r="B585" s="1085" t="s">
        <v>2106</v>
      </c>
      <c r="C585" s="1076" t="s">
        <v>2104</v>
      </c>
      <c r="D585" s="1076" t="s">
        <v>228</v>
      </c>
      <c r="E585" s="1076"/>
      <c r="F585" s="1089">
        <v>9.1300000000000008</v>
      </c>
      <c r="G585" s="1089">
        <v>9.1300000000000008</v>
      </c>
      <c r="H585" s="1089">
        <v>9.1300000000000008</v>
      </c>
      <c r="I585" s="1089">
        <v>9.1300000000000008</v>
      </c>
      <c r="J585" s="1089">
        <v>9.1300000000000008</v>
      </c>
    </row>
    <row r="586" spans="1:11" ht="24" customHeight="1">
      <c r="A586" s="593" t="s">
        <v>2107</v>
      </c>
      <c r="B586" s="1085" t="s">
        <v>2108</v>
      </c>
      <c r="C586" s="1076" t="s">
        <v>2104</v>
      </c>
      <c r="D586" s="1076" t="s">
        <v>228</v>
      </c>
      <c r="E586" s="1076"/>
      <c r="F586" s="1089">
        <v>8.34</v>
      </c>
      <c r="G586" s="1089">
        <v>8.34</v>
      </c>
      <c r="H586" s="1089">
        <v>8.34</v>
      </c>
      <c r="I586" s="1089">
        <v>8.34</v>
      </c>
      <c r="J586" s="1089">
        <v>8.34</v>
      </c>
    </row>
    <row r="587" spans="1:11" ht="24" customHeight="1">
      <c r="A587" s="593" t="s">
        <v>2109</v>
      </c>
      <c r="B587" s="1085" t="s">
        <v>2110</v>
      </c>
      <c r="C587" s="1076" t="s">
        <v>2104</v>
      </c>
      <c r="D587" s="1076" t="s">
        <v>228</v>
      </c>
      <c r="E587" s="1076"/>
      <c r="F587" s="1089">
        <v>7.9</v>
      </c>
      <c r="G587" s="1089">
        <v>7.9</v>
      </c>
      <c r="H587" s="1089">
        <v>7.9</v>
      </c>
      <c r="I587" s="1089">
        <v>7.9</v>
      </c>
      <c r="J587" s="1089">
        <v>7.9</v>
      </c>
    </row>
    <row r="588" spans="1:11" ht="24" customHeight="1">
      <c r="A588" s="572" t="s">
        <v>2102</v>
      </c>
      <c r="B588" s="1085" t="s">
        <v>2111</v>
      </c>
      <c r="C588" s="1076" t="s">
        <v>2104</v>
      </c>
      <c r="D588" s="1076" t="s">
        <v>228</v>
      </c>
      <c r="E588" s="1076"/>
      <c r="F588" s="1089">
        <v>9.43</v>
      </c>
      <c r="G588" s="1089">
        <v>9.43</v>
      </c>
      <c r="H588" s="1089">
        <v>9.43</v>
      </c>
      <c r="I588" s="1089">
        <v>9.43</v>
      </c>
      <c r="J588" s="1089">
        <v>9.43</v>
      </c>
    </row>
    <row r="589" spans="1:11" ht="24" customHeight="1">
      <c r="A589" s="572" t="s">
        <v>2105</v>
      </c>
      <c r="B589" s="1085" t="s">
        <v>2112</v>
      </c>
      <c r="C589" s="1076" t="s">
        <v>2104</v>
      </c>
      <c r="D589" s="1076" t="s">
        <v>228</v>
      </c>
      <c r="E589" s="1076"/>
      <c r="F589" s="1089">
        <v>9.58</v>
      </c>
      <c r="G589" s="1089">
        <v>9.58</v>
      </c>
      <c r="H589" s="1089">
        <v>9.58</v>
      </c>
      <c r="I589" s="1089">
        <v>9.58</v>
      </c>
      <c r="J589" s="1089">
        <v>9.58</v>
      </c>
    </row>
    <row r="590" spans="1:11" ht="24" customHeight="1">
      <c r="A590" s="572" t="s">
        <v>2107</v>
      </c>
      <c r="B590" s="1085" t="s">
        <v>2113</v>
      </c>
      <c r="C590" s="1076" t="s">
        <v>2104</v>
      </c>
      <c r="D590" s="1076" t="s">
        <v>228</v>
      </c>
      <c r="E590" s="1076"/>
      <c r="F590" s="1089">
        <v>9</v>
      </c>
      <c r="G590" s="1089">
        <v>9</v>
      </c>
      <c r="H590" s="1089">
        <v>9</v>
      </c>
      <c r="I590" s="1089">
        <v>9</v>
      </c>
      <c r="J590" s="1089">
        <v>9</v>
      </c>
    </row>
    <row r="591" spans="1:11" ht="24" customHeight="1">
      <c r="A591" s="572" t="s">
        <v>2109</v>
      </c>
      <c r="B591" s="1085" t="s">
        <v>2114</v>
      </c>
      <c r="C591" s="1076" t="s">
        <v>2104</v>
      </c>
      <c r="D591" s="1076" t="s">
        <v>228</v>
      </c>
      <c r="E591" s="1076"/>
      <c r="F591" s="1089">
        <v>8.85</v>
      </c>
      <c r="G591" s="1089">
        <v>8.85</v>
      </c>
      <c r="H591" s="1089">
        <v>8.85</v>
      </c>
      <c r="I591" s="1089">
        <v>8.85</v>
      </c>
      <c r="J591" s="1089">
        <v>8.85</v>
      </c>
    </row>
    <row r="592" spans="1:11" ht="24" customHeight="1">
      <c r="A592" s="572" t="s">
        <v>2102</v>
      </c>
      <c r="B592" s="1085" t="s">
        <v>2115</v>
      </c>
      <c r="C592" s="1076" t="s">
        <v>2104</v>
      </c>
      <c r="D592" s="1076" t="s">
        <v>228</v>
      </c>
      <c r="E592" s="1076"/>
      <c r="F592" s="1089">
        <v>8.65</v>
      </c>
      <c r="G592" s="1089">
        <v>8.65</v>
      </c>
      <c r="H592" s="1089">
        <v>8.65</v>
      </c>
      <c r="I592" s="1089">
        <v>8.65</v>
      </c>
      <c r="J592" s="1089">
        <v>8.65</v>
      </c>
    </row>
    <row r="593" spans="1:10" ht="24" customHeight="1">
      <c r="A593" s="572" t="s">
        <v>2105</v>
      </c>
      <c r="B593" s="1085" t="s">
        <v>2116</v>
      </c>
      <c r="C593" s="1076" t="s">
        <v>2104</v>
      </c>
      <c r="D593" s="1076" t="s">
        <v>228</v>
      </c>
      <c r="E593" s="1076"/>
      <c r="F593" s="1089">
        <v>9.33</v>
      </c>
      <c r="G593" s="1089">
        <v>9.33</v>
      </c>
      <c r="H593" s="1089">
        <v>9.33</v>
      </c>
      <c r="I593" s="1089">
        <v>9.33</v>
      </c>
      <c r="J593" s="1089">
        <v>9.33</v>
      </c>
    </row>
    <row r="594" spans="1:10" ht="24" customHeight="1">
      <c r="A594" s="572" t="s">
        <v>2107</v>
      </c>
      <c r="B594" s="1085" t="s">
        <v>2117</v>
      </c>
      <c r="C594" s="1076" t="s">
        <v>2104</v>
      </c>
      <c r="D594" s="1076" t="s">
        <v>228</v>
      </c>
      <c r="E594" s="1076"/>
      <c r="F594" s="1089">
        <v>8.11</v>
      </c>
      <c r="G594" s="1089">
        <v>8.11</v>
      </c>
      <c r="H594" s="1089">
        <v>8.11</v>
      </c>
      <c r="I594" s="1089">
        <v>8.11</v>
      </c>
      <c r="J594" s="1089">
        <v>8.11</v>
      </c>
    </row>
    <row r="595" spans="1:10" ht="24" customHeight="1">
      <c r="A595" s="572" t="s">
        <v>2109</v>
      </c>
      <c r="B595" s="1085" t="s">
        <v>2118</v>
      </c>
      <c r="C595" s="1076" t="s">
        <v>2104</v>
      </c>
      <c r="D595" s="1076" t="s">
        <v>228</v>
      </c>
      <c r="E595" s="1076"/>
      <c r="F595" s="1089">
        <v>7.43</v>
      </c>
      <c r="G595" s="1089">
        <v>7.43</v>
      </c>
      <c r="H595" s="1089">
        <v>7.43</v>
      </c>
      <c r="I595" s="1089">
        <v>7.43</v>
      </c>
      <c r="J595" s="1089">
        <v>7.43</v>
      </c>
    </row>
    <row r="596" spans="1:10" ht="24" customHeight="1">
      <c r="A596" s="572" t="s">
        <v>2109</v>
      </c>
      <c r="B596" s="1085" t="s">
        <v>2119</v>
      </c>
      <c r="C596" s="1076" t="s">
        <v>2104</v>
      </c>
      <c r="D596" s="1076" t="s">
        <v>228</v>
      </c>
      <c r="E596" s="1076"/>
      <c r="F596" s="1089">
        <v>10</v>
      </c>
      <c r="G596" s="1089">
        <v>10</v>
      </c>
      <c r="H596" s="1089">
        <v>10</v>
      </c>
      <c r="I596" s="1089">
        <v>10</v>
      </c>
      <c r="J596" s="1089">
        <v>10</v>
      </c>
    </row>
    <row r="597" spans="1:10" ht="24" customHeight="1">
      <c r="A597" s="572" t="s">
        <v>2120</v>
      </c>
      <c r="B597" s="1085" t="s">
        <v>2121</v>
      </c>
      <c r="C597" s="1076" t="s">
        <v>2104</v>
      </c>
      <c r="D597" s="1076" t="s">
        <v>228</v>
      </c>
      <c r="E597" s="1076"/>
      <c r="F597" s="1089">
        <v>5</v>
      </c>
      <c r="G597" s="1089">
        <v>5</v>
      </c>
      <c r="H597" s="1089">
        <v>5</v>
      </c>
      <c r="I597" s="1089">
        <v>5</v>
      </c>
      <c r="J597" s="1089">
        <v>5</v>
      </c>
    </row>
    <row r="598" spans="1:10" ht="24" customHeight="1">
      <c r="A598" s="572" t="s">
        <v>2122</v>
      </c>
      <c r="B598" s="1085" t="s">
        <v>2123</v>
      </c>
      <c r="C598" s="1076" t="s">
        <v>2124</v>
      </c>
      <c r="D598" s="1076" t="s">
        <v>228</v>
      </c>
      <c r="E598" s="1076"/>
      <c r="F598" s="1081"/>
      <c r="G598" s="1081"/>
      <c r="H598" s="1081"/>
      <c r="I598" s="1081"/>
      <c r="J598" s="1081"/>
    </row>
    <row r="599" spans="1:10" ht="24" customHeight="1">
      <c r="A599" s="572" t="s">
        <v>2125</v>
      </c>
      <c r="B599" s="1085" t="s">
        <v>2126</v>
      </c>
      <c r="C599" s="1076" t="s">
        <v>2124</v>
      </c>
      <c r="D599" s="1076" t="s">
        <v>228</v>
      </c>
      <c r="E599" s="1076"/>
      <c r="F599" s="1081"/>
      <c r="G599" s="1081"/>
      <c r="H599" s="1081"/>
      <c r="I599" s="1081"/>
      <c r="J599" s="1081"/>
    </row>
    <row r="600" spans="1:10" ht="24" customHeight="1">
      <c r="A600" s="572" t="s">
        <v>2127</v>
      </c>
      <c r="B600" s="1085" t="s">
        <v>2128</v>
      </c>
      <c r="C600" s="1076" t="s">
        <v>2124</v>
      </c>
      <c r="D600" s="1076" t="s">
        <v>228</v>
      </c>
      <c r="E600" s="1076"/>
      <c r="F600" s="1081"/>
      <c r="G600" s="1081"/>
      <c r="H600" s="1081"/>
      <c r="I600" s="1081"/>
      <c r="J600" s="1081"/>
    </row>
    <row r="601" spans="1:10" ht="24" customHeight="1">
      <c r="A601" s="572" t="s">
        <v>2129</v>
      </c>
      <c r="B601" s="1085" t="s">
        <v>2130</v>
      </c>
      <c r="C601" s="1076" t="s">
        <v>2124</v>
      </c>
      <c r="D601" s="1076" t="s">
        <v>228</v>
      </c>
      <c r="E601" s="1076"/>
      <c r="F601" s="1081"/>
      <c r="G601" s="1081"/>
      <c r="H601" s="1081"/>
      <c r="I601" s="1081"/>
      <c r="J601" s="1081"/>
    </row>
    <row r="602" spans="1:10" ht="24" customHeight="1">
      <c r="A602" s="572" t="s">
        <v>2131</v>
      </c>
      <c r="B602" s="1085" t="s">
        <v>2132</v>
      </c>
      <c r="C602" s="1076" t="s">
        <v>2124</v>
      </c>
      <c r="D602" s="1076" t="s">
        <v>228</v>
      </c>
      <c r="E602" s="1076"/>
      <c r="F602" s="1081">
        <f>26*60</f>
        <v>1560</v>
      </c>
      <c r="G602" s="1081">
        <f t="shared" ref="G602:J602" si="24">26*60</f>
        <v>1560</v>
      </c>
      <c r="H602" s="1081">
        <f t="shared" si="24"/>
        <v>1560</v>
      </c>
      <c r="I602" s="1081">
        <f t="shared" si="24"/>
        <v>1560</v>
      </c>
      <c r="J602" s="1081">
        <f t="shared" si="24"/>
        <v>1560</v>
      </c>
    </row>
    <row r="603" spans="1:10" ht="24" customHeight="1">
      <c r="A603" s="572" t="s">
        <v>2133</v>
      </c>
      <c r="B603" s="1085" t="s">
        <v>2134</v>
      </c>
      <c r="C603" s="1076" t="s">
        <v>2124</v>
      </c>
      <c r="D603" s="1076" t="s">
        <v>228</v>
      </c>
      <c r="E603" s="1076"/>
      <c r="F603" s="1081">
        <f>33.5*60</f>
        <v>2010</v>
      </c>
      <c r="G603" s="1081">
        <f t="shared" ref="G603:J603" si="25">33.5*60</f>
        <v>2010</v>
      </c>
      <c r="H603" s="1081">
        <f t="shared" si="25"/>
        <v>2010</v>
      </c>
      <c r="I603" s="1081">
        <f t="shared" si="25"/>
        <v>2010</v>
      </c>
      <c r="J603" s="1081">
        <f t="shared" si="25"/>
        <v>2010</v>
      </c>
    </row>
    <row r="604" spans="1:10" ht="24" customHeight="1">
      <c r="A604" s="572" t="s">
        <v>2135</v>
      </c>
      <c r="B604" s="1085" t="s">
        <v>2136</v>
      </c>
      <c r="C604" s="1076"/>
      <c r="D604" s="1076" t="s">
        <v>228</v>
      </c>
      <c r="E604" s="1076"/>
      <c r="F604" s="1081">
        <v>611</v>
      </c>
      <c r="G604" s="1081">
        <v>611</v>
      </c>
      <c r="H604" s="1081">
        <v>611</v>
      </c>
      <c r="I604" s="1081">
        <v>611</v>
      </c>
      <c r="J604" s="1081">
        <v>611</v>
      </c>
    </row>
    <row r="605" spans="1:10" ht="24" customHeight="1">
      <c r="A605" s="572" t="s">
        <v>2137</v>
      </c>
      <c r="B605" s="1085" t="s">
        <v>2138</v>
      </c>
      <c r="C605" s="1076" t="s">
        <v>1946</v>
      </c>
      <c r="D605" s="1076" t="s">
        <v>228</v>
      </c>
      <c r="E605" s="1076"/>
      <c r="F605" s="1081">
        <v>0.5</v>
      </c>
      <c r="G605" s="1081">
        <v>0.5</v>
      </c>
      <c r="H605" s="1081">
        <v>0.5</v>
      </c>
      <c r="I605" s="1081">
        <v>0.5</v>
      </c>
      <c r="J605" s="1081">
        <v>0.5</v>
      </c>
    </row>
    <row r="606" spans="1:10" ht="24" customHeight="1">
      <c r="A606" s="572" t="s">
        <v>2139</v>
      </c>
      <c r="B606" s="1085" t="s">
        <v>2140</v>
      </c>
      <c r="C606" s="236"/>
      <c r="D606" s="1076" t="s">
        <v>228</v>
      </c>
      <c r="E606" s="1076"/>
      <c r="F606" s="1081">
        <v>341.2</v>
      </c>
      <c r="G606" s="1081">
        <v>341.2</v>
      </c>
      <c r="H606" s="1081">
        <v>341.2</v>
      </c>
      <c r="I606" s="1081">
        <v>341.2</v>
      </c>
      <c r="J606" s="1081">
        <v>341.2</v>
      </c>
    </row>
    <row r="607" spans="1:10" ht="24" customHeight="1">
      <c r="A607" s="489" t="s">
        <v>2141</v>
      </c>
      <c r="B607" s="1085" t="s">
        <v>2142</v>
      </c>
      <c r="C607" s="1076" t="s">
        <v>186</v>
      </c>
      <c r="D607" s="1076" t="s">
        <v>228</v>
      </c>
      <c r="E607" s="1076"/>
      <c r="F607" s="1090">
        <v>0.30499999999999999</v>
      </c>
      <c r="G607" s="1090">
        <v>0.30499999999999999</v>
      </c>
      <c r="H607" s="1090">
        <v>0.30499999999999999</v>
      </c>
      <c r="I607" s="1090">
        <v>0.30499999999999999</v>
      </c>
      <c r="J607" s="1090">
        <v>0.30499999999999999</v>
      </c>
    </row>
    <row r="608" spans="1:10" ht="24" customHeight="1">
      <c r="A608" s="572" t="s">
        <v>2143</v>
      </c>
      <c r="B608" s="1085" t="s">
        <v>2144</v>
      </c>
      <c r="C608" s="1076" t="s">
        <v>1738</v>
      </c>
      <c r="D608" s="1076" t="s">
        <v>228</v>
      </c>
      <c r="E608" s="1089">
        <v>24.6</v>
      </c>
      <c r="F608" s="1081"/>
      <c r="G608" s="1081"/>
      <c r="H608" s="1081"/>
      <c r="I608" s="1081"/>
      <c r="J608" s="1081"/>
    </row>
    <row r="609" spans="1:11" ht="24" customHeight="1">
      <c r="A609" s="572" t="s">
        <v>2145</v>
      </c>
      <c r="B609" s="1085" t="s">
        <v>2146</v>
      </c>
      <c r="C609" s="1076" t="s">
        <v>1738</v>
      </c>
      <c r="D609" s="1076" t="s">
        <v>228</v>
      </c>
      <c r="E609" s="1076"/>
      <c r="F609" s="1081">
        <v>24.07</v>
      </c>
      <c r="G609" s="1081">
        <v>24.07</v>
      </c>
      <c r="H609" s="1081">
        <v>24.07</v>
      </c>
      <c r="I609" s="1081">
        <v>24.07</v>
      </c>
      <c r="J609" s="1081">
        <v>24.07</v>
      </c>
    </row>
    <row r="610" spans="1:11" ht="24" customHeight="1">
      <c r="A610" s="572" t="s">
        <v>2147</v>
      </c>
      <c r="B610" s="1085" t="s">
        <v>2148</v>
      </c>
      <c r="C610" s="1076" t="s">
        <v>1738</v>
      </c>
      <c r="D610" s="1076" t="s">
        <v>228</v>
      </c>
      <c r="E610" s="1076"/>
      <c r="F610" s="1081">
        <v>8.02</v>
      </c>
      <c r="G610" s="1081">
        <v>8.02</v>
      </c>
      <c r="H610" s="1081">
        <v>8.02</v>
      </c>
      <c r="I610" s="1081">
        <v>8.02</v>
      </c>
      <c r="J610" s="1081">
        <v>8.02</v>
      </c>
    </row>
    <row r="611" spans="1:11" ht="24" customHeight="1">
      <c r="A611" s="1075" t="s">
        <v>2026</v>
      </c>
      <c r="B611" s="1076" t="s">
        <v>2027</v>
      </c>
      <c r="C611" s="1076" t="s">
        <v>1738</v>
      </c>
      <c r="D611" s="1076" t="s">
        <v>230</v>
      </c>
      <c r="E611" s="1076"/>
      <c r="F611" s="1081">
        <v>23.08</v>
      </c>
      <c r="G611" s="1081">
        <v>24.72</v>
      </c>
      <c r="H611" s="1081">
        <v>23.11</v>
      </c>
      <c r="I611" s="1081">
        <v>23.16</v>
      </c>
      <c r="J611" s="1081">
        <v>22.42</v>
      </c>
    </row>
    <row r="612" spans="1:11" ht="24" customHeight="1">
      <c r="A612" s="1084" t="s">
        <v>2028</v>
      </c>
      <c r="B612" s="1085" t="s">
        <v>2029</v>
      </c>
      <c r="C612" s="1076" t="s">
        <v>1738</v>
      </c>
      <c r="D612" s="1076" t="s">
        <v>230</v>
      </c>
      <c r="E612" s="1076"/>
      <c r="F612" s="1288">
        <v>0.12</v>
      </c>
      <c r="G612" s="1288">
        <v>0.12</v>
      </c>
      <c r="H612" s="1288">
        <v>0.12</v>
      </c>
      <c r="I612" s="1288">
        <v>0</v>
      </c>
      <c r="J612" s="1288">
        <v>0</v>
      </c>
      <c r="K612" s="1079" t="s">
        <v>2151</v>
      </c>
    </row>
    <row r="613" spans="1:11" ht="24" customHeight="1">
      <c r="A613" s="1084" t="s">
        <v>2031</v>
      </c>
      <c r="B613" s="1085" t="s">
        <v>2032</v>
      </c>
      <c r="C613" s="1076" t="s">
        <v>1738</v>
      </c>
      <c r="D613" s="1076" t="s">
        <v>230</v>
      </c>
      <c r="E613" s="1076"/>
      <c r="F613" s="1081">
        <v>0.98</v>
      </c>
      <c r="G613" s="1081">
        <v>0.85</v>
      </c>
      <c r="H613" s="1081">
        <v>1.6</v>
      </c>
      <c r="I613" s="1288">
        <v>0.72</v>
      </c>
      <c r="J613" s="1288">
        <v>0.82</v>
      </c>
      <c r="K613" s="1079" t="s">
        <v>2151</v>
      </c>
    </row>
    <row r="614" spans="1:11" ht="24" customHeight="1">
      <c r="A614" s="1086" t="s">
        <v>2033</v>
      </c>
      <c r="B614" s="1085" t="s">
        <v>2034</v>
      </c>
      <c r="C614" s="1076" t="s">
        <v>1738</v>
      </c>
      <c r="D614" s="1076" t="s">
        <v>230</v>
      </c>
      <c r="E614" s="1076"/>
      <c r="F614" s="1081">
        <v>0</v>
      </c>
      <c r="G614" s="1081">
        <v>0</v>
      </c>
      <c r="H614" s="1081">
        <v>0</v>
      </c>
      <c r="I614" s="1081">
        <v>0</v>
      </c>
      <c r="J614" s="1081">
        <v>0</v>
      </c>
    </row>
    <row r="615" spans="1:11" ht="24" customHeight="1">
      <c r="A615" s="1086" t="s">
        <v>2035</v>
      </c>
      <c r="B615" s="1085" t="s">
        <v>2036</v>
      </c>
      <c r="C615" s="1076" t="s">
        <v>1738</v>
      </c>
      <c r="D615" s="1076" t="s">
        <v>230</v>
      </c>
      <c r="E615" s="1076"/>
      <c r="F615" s="1081">
        <v>0.95</v>
      </c>
      <c r="G615" s="1081">
        <v>0.95</v>
      </c>
      <c r="H615" s="1081">
        <v>0.95</v>
      </c>
      <c r="I615" s="1081">
        <v>0.95</v>
      </c>
      <c r="J615" s="1081">
        <v>0.95</v>
      </c>
    </row>
    <row r="616" spans="1:11" ht="24" customHeight="1">
      <c r="A616" s="1086" t="s">
        <v>2037</v>
      </c>
      <c r="B616" s="1085" t="s">
        <v>2038</v>
      </c>
      <c r="C616" s="1076" t="s">
        <v>208</v>
      </c>
      <c r="D616" s="1076" t="s">
        <v>230</v>
      </c>
      <c r="E616" s="1076"/>
      <c r="F616" s="1081">
        <v>19</v>
      </c>
      <c r="G616" s="1081">
        <v>19</v>
      </c>
      <c r="H616" s="1081">
        <v>19</v>
      </c>
      <c r="I616" s="1081">
        <v>19</v>
      </c>
      <c r="J616" s="1081">
        <v>19</v>
      </c>
    </row>
    <row r="617" spans="1:11" ht="24" customHeight="1">
      <c r="A617" s="1086" t="s">
        <v>2039</v>
      </c>
      <c r="B617" s="1085" t="s">
        <v>2038</v>
      </c>
      <c r="C617" s="1076" t="s">
        <v>208</v>
      </c>
      <c r="D617" s="1076" t="s">
        <v>230</v>
      </c>
      <c r="E617" s="1076"/>
      <c r="F617" s="1081">
        <f>797.8</f>
        <v>797.8</v>
      </c>
      <c r="G617" s="1081">
        <f t="shared" ref="G617:J617" si="26">797.8</f>
        <v>797.8</v>
      </c>
      <c r="H617" s="1081">
        <f t="shared" si="26"/>
        <v>797.8</v>
      </c>
      <c r="I617" s="1081">
        <f t="shared" si="26"/>
        <v>797.8</v>
      </c>
      <c r="J617" s="1081">
        <f t="shared" si="26"/>
        <v>797.8</v>
      </c>
    </row>
    <row r="618" spans="1:11" ht="24" customHeight="1">
      <c r="A618" s="1086" t="s">
        <v>2040</v>
      </c>
      <c r="B618" s="1085" t="s">
        <v>2038</v>
      </c>
      <c r="C618" s="1076" t="s">
        <v>208</v>
      </c>
      <c r="D618" s="1076" t="s">
        <v>230</v>
      </c>
      <c r="E618" s="1076"/>
      <c r="F618" s="1081">
        <f>494.3</f>
        <v>494.3</v>
      </c>
      <c r="G618" s="1081">
        <f t="shared" ref="G618:J618" si="27">494.3</f>
        <v>494.3</v>
      </c>
      <c r="H618" s="1081">
        <f t="shared" si="27"/>
        <v>494.3</v>
      </c>
      <c r="I618" s="1081">
        <f t="shared" si="27"/>
        <v>494.3</v>
      </c>
      <c r="J618" s="1081">
        <f t="shared" si="27"/>
        <v>494.3</v>
      </c>
    </row>
    <row r="619" spans="1:11" ht="24" customHeight="1">
      <c r="A619" s="1086" t="s">
        <v>2041</v>
      </c>
      <c r="B619" s="1085" t="s">
        <v>2038</v>
      </c>
      <c r="C619" s="1076" t="s">
        <v>208</v>
      </c>
      <c r="D619" s="1076" t="s">
        <v>230</v>
      </c>
      <c r="E619" s="1076"/>
      <c r="F619" s="1081">
        <f>256.9</f>
        <v>256.89999999999998</v>
      </c>
      <c r="G619" s="1081">
        <f t="shared" ref="G619:J619" si="28">256.9</f>
        <v>256.89999999999998</v>
      </c>
      <c r="H619" s="1081">
        <f t="shared" si="28"/>
        <v>256.89999999999998</v>
      </c>
      <c r="I619" s="1081">
        <f t="shared" si="28"/>
        <v>256.89999999999998</v>
      </c>
      <c r="J619" s="1081">
        <f t="shared" si="28"/>
        <v>256.89999999999998</v>
      </c>
    </row>
    <row r="620" spans="1:11" ht="24" customHeight="1">
      <c r="A620" s="1086" t="s">
        <v>2042</v>
      </c>
      <c r="B620" s="1085" t="s">
        <v>2043</v>
      </c>
      <c r="C620" s="1076" t="s">
        <v>1738</v>
      </c>
      <c r="D620" s="1076" t="s">
        <v>230</v>
      </c>
      <c r="E620" s="1076"/>
      <c r="F620" s="1087">
        <v>87914</v>
      </c>
      <c r="G620" s="1087">
        <v>87914</v>
      </c>
      <c r="H620" s="1087">
        <v>87914</v>
      </c>
      <c r="I620" s="1087">
        <v>87914</v>
      </c>
      <c r="J620" s="1087">
        <v>87914</v>
      </c>
    </row>
    <row r="621" spans="1:11" ht="24" customHeight="1">
      <c r="A621" s="1086" t="s">
        <v>2044</v>
      </c>
      <c r="B621" s="1085" t="s">
        <v>2043</v>
      </c>
      <c r="C621" s="1076" t="s">
        <v>1738</v>
      </c>
      <c r="D621" s="1076" t="s">
        <v>230</v>
      </c>
      <c r="E621" s="1076"/>
      <c r="F621" s="1087">
        <v>97318</v>
      </c>
      <c r="G621" s="1087">
        <v>97318</v>
      </c>
      <c r="H621" s="1087">
        <v>97318</v>
      </c>
      <c r="I621" s="1087">
        <v>97318</v>
      </c>
      <c r="J621" s="1087">
        <v>97318</v>
      </c>
    </row>
    <row r="622" spans="1:11" ht="24" customHeight="1">
      <c r="A622" s="1086" t="s">
        <v>2045</v>
      </c>
      <c r="B622" s="1085" t="s">
        <v>2043</v>
      </c>
      <c r="C622" s="1076" t="s">
        <v>1738</v>
      </c>
      <c r="D622" s="1076" t="s">
        <v>230</v>
      </c>
      <c r="E622" s="1076"/>
      <c r="F622" s="1087">
        <v>141713</v>
      </c>
      <c r="G622" s="1087">
        <v>141713</v>
      </c>
      <c r="H622" s="1087">
        <v>141713</v>
      </c>
      <c r="I622" s="1087">
        <v>141713</v>
      </c>
      <c r="J622" s="1087">
        <v>141713</v>
      </c>
    </row>
    <row r="623" spans="1:11" ht="24" customHeight="1">
      <c r="A623" s="1086" t="s">
        <v>2046</v>
      </c>
      <c r="B623" s="1085" t="s">
        <v>2043</v>
      </c>
      <c r="C623" s="1076" t="s">
        <v>1738</v>
      </c>
      <c r="D623" s="1076" t="s">
        <v>230</v>
      </c>
      <c r="E623" s="1076"/>
      <c r="F623" s="1087">
        <v>212213</v>
      </c>
      <c r="G623" s="1087">
        <v>212213</v>
      </c>
      <c r="H623" s="1087">
        <v>212213</v>
      </c>
      <c r="I623" s="1087">
        <v>212213</v>
      </c>
      <c r="J623" s="1087">
        <v>212213</v>
      </c>
    </row>
    <row r="624" spans="1:11" ht="24" customHeight="1">
      <c r="A624" s="1293" t="s">
        <v>2047</v>
      </c>
      <c r="B624" s="1085" t="s">
        <v>2048</v>
      </c>
      <c r="C624" s="1076" t="s">
        <v>1738</v>
      </c>
      <c r="D624" s="1076" t="s">
        <v>230</v>
      </c>
      <c r="E624" s="1076"/>
      <c r="F624" s="1081">
        <v>41.71</v>
      </c>
      <c r="G624" s="1081">
        <v>41.24</v>
      </c>
      <c r="H624" s="1081">
        <v>41.16</v>
      </c>
      <c r="I624" s="1081">
        <v>39.22</v>
      </c>
      <c r="J624" s="1081">
        <v>40.56</v>
      </c>
    </row>
    <row r="625" spans="1:10" ht="24" customHeight="1">
      <c r="A625" s="1086" t="s">
        <v>2049</v>
      </c>
      <c r="B625" s="1085" t="s">
        <v>2050</v>
      </c>
      <c r="C625" s="1076" t="s">
        <v>1738</v>
      </c>
      <c r="D625" s="1076" t="s">
        <v>230</v>
      </c>
      <c r="E625" s="1076"/>
      <c r="F625" s="1081">
        <v>203.89</v>
      </c>
      <c r="G625" s="1081">
        <v>203.89</v>
      </c>
      <c r="H625" s="1081">
        <v>203.89</v>
      </c>
      <c r="I625" s="1081">
        <v>203.89</v>
      </c>
      <c r="J625" s="1081">
        <v>203.89</v>
      </c>
    </row>
    <row r="626" spans="1:10" ht="24" customHeight="1">
      <c r="A626" s="1086" t="s">
        <v>2051</v>
      </c>
      <c r="B626" s="1085" t="s">
        <v>2038</v>
      </c>
      <c r="C626" s="1076" t="s">
        <v>2052</v>
      </c>
      <c r="D626" s="1076" t="s">
        <v>230</v>
      </c>
      <c r="E626" s="1076"/>
      <c r="F626" s="1087">
        <v>59302</v>
      </c>
      <c r="G626" s="1087">
        <v>59302</v>
      </c>
      <c r="H626" s="1087">
        <v>59302</v>
      </c>
      <c r="I626" s="1087">
        <v>59302</v>
      </c>
      <c r="J626" s="1087">
        <v>59302</v>
      </c>
    </row>
    <row r="627" spans="1:10" ht="24" customHeight="1">
      <c r="A627" s="1086" t="s">
        <v>2053</v>
      </c>
      <c r="B627" s="1085" t="s">
        <v>2038</v>
      </c>
      <c r="C627" s="1076" t="s">
        <v>2052</v>
      </c>
      <c r="D627" s="1076" t="s">
        <v>230</v>
      </c>
      <c r="E627" s="1076"/>
      <c r="F627" s="1087">
        <v>59302</v>
      </c>
      <c r="G627" s="1087">
        <v>59302</v>
      </c>
      <c r="H627" s="1087">
        <v>59302</v>
      </c>
      <c r="I627" s="1087">
        <v>59302</v>
      </c>
      <c r="J627" s="1087">
        <v>59302</v>
      </c>
    </row>
    <row r="628" spans="1:10" ht="24" customHeight="1">
      <c r="A628" s="1086" t="s">
        <v>2054</v>
      </c>
      <c r="B628" s="1085" t="s">
        <v>2043</v>
      </c>
      <c r="C628" s="1088" t="s">
        <v>2055</v>
      </c>
      <c r="D628" s="1076" t="s">
        <v>230</v>
      </c>
      <c r="E628" s="1076"/>
      <c r="F628" s="1087">
        <v>522</v>
      </c>
      <c r="G628" s="1087">
        <v>522</v>
      </c>
      <c r="H628" s="1087">
        <v>522</v>
      </c>
      <c r="I628" s="1087">
        <v>522</v>
      </c>
      <c r="J628" s="1087">
        <v>522</v>
      </c>
    </row>
    <row r="629" spans="1:10" ht="24" customHeight="1">
      <c r="A629" s="1086" t="s">
        <v>2056</v>
      </c>
      <c r="B629" s="1085" t="s">
        <v>2043</v>
      </c>
      <c r="C629" s="1088" t="s">
        <v>2055</v>
      </c>
      <c r="D629" s="1076" t="s">
        <v>230</v>
      </c>
      <c r="E629" s="1076"/>
      <c r="F629" s="1087">
        <v>329</v>
      </c>
      <c r="G629" s="1087">
        <v>329</v>
      </c>
      <c r="H629" s="1087">
        <v>329</v>
      </c>
      <c r="I629" s="1087">
        <v>329</v>
      </c>
      <c r="J629" s="1087">
        <v>329</v>
      </c>
    </row>
    <row r="630" spans="1:10" ht="24" customHeight="1">
      <c r="A630" s="1086" t="s">
        <v>2057</v>
      </c>
      <c r="B630" s="1085" t="s">
        <v>2058</v>
      </c>
      <c r="C630" s="1076" t="s">
        <v>2059</v>
      </c>
      <c r="D630" s="1076" t="s">
        <v>230</v>
      </c>
      <c r="E630" s="1076"/>
      <c r="F630" s="1081">
        <v>11.26</v>
      </c>
      <c r="G630" s="1081">
        <v>10.06</v>
      </c>
      <c r="H630" s="1081">
        <v>9.34</v>
      </c>
      <c r="I630" s="1081">
        <v>10</v>
      </c>
      <c r="J630" s="1081">
        <v>9.8000000000000007</v>
      </c>
    </row>
    <row r="631" spans="1:10" ht="24" customHeight="1">
      <c r="A631" s="1086" t="s">
        <v>2060</v>
      </c>
      <c r="B631" s="1085" t="s">
        <v>2061</v>
      </c>
      <c r="C631" s="1076" t="s">
        <v>2059</v>
      </c>
      <c r="D631" s="1076" t="s">
        <v>230</v>
      </c>
      <c r="E631" s="1076"/>
      <c r="F631" s="1089">
        <v>50.46</v>
      </c>
      <c r="G631" s="1089">
        <v>50.46</v>
      </c>
      <c r="H631" s="1089">
        <v>50.46</v>
      </c>
      <c r="I631" s="1089">
        <v>50.46</v>
      </c>
      <c r="J631" s="1089">
        <v>50.46</v>
      </c>
    </row>
    <row r="632" spans="1:10" ht="24" customHeight="1">
      <c r="A632" s="1086" t="s">
        <v>2062</v>
      </c>
      <c r="B632" s="1085" t="s">
        <v>2063</v>
      </c>
      <c r="C632" s="1076" t="s">
        <v>1738</v>
      </c>
      <c r="D632" s="1076" t="s">
        <v>230</v>
      </c>
      <c r="E632" s="1076"/>
      <c r="F632" s="1081">
        <v>2.4</v>
      </c>
      <c r="G632" s="1081">
        <v>9.3000000000000007</v>
      </c>
      <c r="H632" s="1081">
        <v>1.32</v>
      </c>
      <c r="I632" s="1081">
        <v>0</v>
      </c>
      <c r="J632" s="1081">
        <v>0</v>
      </c>
    </row>
    <row r="633" spans="1:10" ht="24" customHeight="1">
      <c r="A633" s="1086" t="s">
        <v>2064</v>
      </c>
      <c r="B633" s="1085" t="s">
        <v>2065</v>
      </c>
      <c r="C633" s="1076" t="s">
        <v>2066</v>
      </c>
      <c r="D633" s="1076" t="s">
        <v>230</v>
      </c>
      <c r="E633" s="1087"/>
      <c r="F633" s="1310"/>
      <c r="G633" s="1310"/>
      <c r="H633" s="1310"/>
      <c r="I633" s="1310"/>
      <c r="J633" s="1310"/>
    </row>
    <row r="634" spans="1:10" ht="24" customHeight="1">
      <c r="A634" s="1086" t="s">
        <v>2067</v>
      </c>
      <c r="B634" s="1085" t="s">
        <v>2065</v>
      </c>
      <c r="C634" s="1076" t="s">
        <v>2066</v>
      </c>
      <c r="D634" s="1076" t="s">
        <v>230</v>
      </c>
      <c r="E634" s="1087">
        <v>150</v>
      </c>
      <c r="F634" s="1310"/>
      <c r="G634" s="1310"/>
      <c r="H634" s="1310"/>
      <c r="I634" s="1310"/>
      <c r="J634" s="1310"/>
    </row>
    <row r="635" spans="1:10" ht="24" customHeight="1">
      <c r="A635" s="1086" t="s">
        <v>2068</v>
      </c>
      <c r="B635" s="1085" t="s">
        <v>2065</v>
      </c>
      <c r="C635" s="1076" t="s">
        <v>2066</v>
      </c>
      <c r="D635" s="1076" t="s">
        <v>230</v>
      </c>
      <c r="E635" s="1087">
        <v>33</v>
      </c>
      <c r="F635" s="1310"/>
      <c r="G635" s="1310"/>
      <c r="H635" s="1310"/>
      <c r="I635" s="1310"/>
      <c r="J635" s="1310"/>
    </row>
    <row r="636" spans="1:10" ht="24" customHeight="1">
      <c r="A636" s="1086" t="s">
        <v>2069</v>
      </c>
      <c r="B636" s="1085" t="s">
        <v>2065</v>
      </c>
      <c r="C636" s="1076" t="s">
        <v>2066</v>
      </c>
      <c r="D636" s="1076" t="s">
        <v>230</v>
      </c>
      <c r="E636" s="1087"/>
      <c r="F636" s="1310"/>
      <c r="G636" s="1310"/>
      <c r="H636" s="1310"/>
      <c r="I636" s="1310"/>
      <c r="J636" s="1310"/>
    </row>
    <row r="637" spans="1:10" ht="24" customHeight="1">
      <c r="A637" s="1086" t="s">
        <v>2070</v>
      </c>
      <c r="B637" s="1085" t="s">
        <v>2065</v>
      </c>
      <c r="C637" s="1076" t="s">
        <v>2066</v>
      </c>
      <c r="D637" s="1076" t="s">
        <v>230</v>
      </c>
      <c r="E637" s="1087">
        <v>5</v>
      </c>
      <c r="F637" s="1310"/>
      <c r="G637" s="1310"/>
      <c r="H637" s="1310"/>
      <c r="I637" s="1310"/>
      <c r="J637" s="1310"/>
    </row>
    <row r="638" spans="1:10" ht="24" customHeight="1">
      <c r="A638" s="1086" t="s">
        <v>2071</v>
      </c>
      <c r="B638" s="1085" t="s">
        <v>2065</v>
      </c>
      <c r="C638" s="1076" t="s">
        <v>2066</v>
      </c>
      <c r="D638" s="1076" t="s">
        <v>230</v>
      </c>
      <c r="E638" s="1087">
        <v>188</v>
      </c>
      <c r="F638" s="1310"/>
      <c r="G638" s="1310"/>
      <c r="H638" s="1310"/>
      <c r="I638" s="1310"/>
      <c r="J638" s="1310"/>
    </row>
    <row r="639" spans="1:10" ht="24" customHeight="1">
      <c r="A639" s="1086" t="s">
        <v>2072</v>
      </c>
      <c r="B639" s="1085" t="s">
        <v>2073</v>
      </c>
      <c r="C639" s="1076" t="s">
        <v>1726</v>
      </c>
      <c r="D639" s="1076" t="s">
        <v>230</v>
      </c>
      <c r="E639" s="1087">
        <v>13521</v>
      </c>
      <c r="F639" s="1310"/>
      <c r="G639" s="1310"/>
      <c r="H639" s="1310"/>
      <c r="I639" s="1310"/>
      <c r="J639" s="1310"/>
    </row>
    <row r="640" spans="1:10" ht="24" customHeight="1">
      <c r="A640" s="1086" t="s">
        <v>2074</v>
      </c>
      <c r="B640" s="1085" t="s">
        <v>2073</v>
      </c>
      <c r="C640" s="1076" t="s">
        <v>1726</v>
      </c>
      <c r="D640" s="1076" t="s">
        <v>230</v>
      </c>
      <c r="E640" s="1087">
        <v>9338</v>
      </c>
      <c r="F640" s="1310"/>
      <c r="G640" s="1310"/>
      <c r="H640" s="1310"/>
      <c r="I640" s="1310"/>
      <c r="J640" s="1310"/>
    </row>
    <row r="641" spans="1:10" ht="24" customHeight="1">
      <c r="A641" s="1086" t="s">
        <v>2075</v>
      </c>
      <c r="B641" s="1085" t="s">
        <v>2073</v>
      </c>
      <c r="C641" s="1076" t="s">
        <v>1726</v>
      </c>
      <c r="D641" s="1076" t="s">
        <v>230</v>
      </c>
      <c r="E641" s="1087">
        <v>7781</v>
      </c>
      <c r="F641" s="1310"/>
      <c r="G641" s="1310"/>
      <c r="H641" s="1310"/>
      <c r="I641" s="1310"/>
      <c r="J641" s="1310"/>
    </row>
    <row r="642" spans="1:10" ht="24" customHeight="1">
      <c r="A642" s="1086" t="s">
        <v>2076</v>
      </c>
      <c r="B642" s="1085" t="s">
        <v>2073</v>
      </c>
      <c r="C642" s="1076" t="s">
        <v>1726</v>
      </c>
      <c r="D642" s="1076" t="s">
        <v>230</v>
      </c>
      <c r="E642" s="1087">
        <v>11264</v>
      </c>
      <c r="F642" s="1310"/>
      <c r="G642" s="1310"/>
      <c r="H642" s="1310"/>
      <c r="I642" s="1310"/>
      <c r="J642" s="1310"/>
    </row>
    <row r="643" spans="1:10" ht="24" customHeight="1">
      <c r="A643" s="1086" t="s">
        <v>2077</v>
      </c>
      <c r="B643" s="1085" t="s">
        <v>2073</v>
      </c>
      <c r="C643" s="1076" t="s">
        <v>1726</v>
      </c>
      <c r="D643" s="1076" t="s">
        <v>230</v>
      </c>
      <c r="E643" s="1087">
        <v>9546</v>
      </c>
      <c r="F643" s="1310"/>
      <c r="G643" s="1310"/>
      <c r="H643" s="1310"/>
      <c r="I643" s="1310"/>
      <c r="J643" s="1310"/>
    </row>
    <row r="644" spans="1:10" ht="24" customHeight="1">
      <c r="A644" s="1086" t="s">
        <v>2078</v>
      </c>
      <c r="B644" s="1085" t="s">
        <v>2073</v>
      </c>
      <c r="C644" s="1076" t="s">
        <v>1726</v>
      </c>
      <c r="D644" s="1076" t="s">
        <v>230</v>
      </c>
      <c r="E644" s="1087">
        <v>4773</v>
      </c>
      <c r="F644" s="1310"/>
      <c r="G644" s="1310"/>
      <c r="H644" s="1310"/>
      <c r="I644" s="1310"/>
      <c r="J644" s="1310"/>
    </row>
    <row r="645" spans="1:10" ht="24" customHeight="1">
      <c r="A645" s="1086" t="s">
        <v>2079</v>
      </c>
      <c r="B645" s="1085" t="s">
        <v>2080</v>
      </c>
      <c r="C645" s="1076" t="s">
        <v>1738</v>
      </c>
      <c r="D645" s="1076" t="s">
        <v>230</v>
      </c>
      <c r="E645" s="1076"/>
      <c r="F645" s="1081">
        <v>0.22</v>
      </c>
      <c r="G645" s="1081">
        <v>0.08</v>
      </c>
      <c r="H645" s="1081">
        <v>0.28999999999999998</v>
      </c>
      <c r="I645" s="1081">
        <v>1.28</v>
      </c>
      <c r="J645" s="1081">
        <v>0.74</v>
      </c>
    </row>
    <row r="646" spans="1:10" ht="24" customHeight="1">
      <c r="A646" s="1086" t="s">
        <v>2081</v>
      </c>
      <c r="B646" s="1085" t="s">
        <v>147</v>
      </c>
      <c r="C646" s="1076" t="s">
        <v>1738</v>
      </c>
      <c r="D646" s="1076" t="s">
        <v>230</v>
      </c>
      <c r="E646" s="1081">
        <v>0.66</v>
      </c>
      <c r="F646" s="1081"/>
      <c r="G646" s="1081"/>
      <c r="H646" s="1081"/>
      <c r="I646" s="1081"/>
      <c r="J646" s="1081"/>
    </row>
    <row r="647" spans="1:10" ht="24" customHeight="1">
      <c r="A647" s="1086" t="s">
        <v>2062</v>
      </c>
      <c r="B647" s="1085" t="s">
        <v>2082</v>
      </c>
      <c r="C647" s="1076" t="s">
        <v>1738</v>
      </c>
      <c r="D647" s="1076" t="s">
        <v>230</v>
      </c>
      <c r="E647" s="1076"/>
      <c r="F647" s="1081"/>
      <c r="G647" s="1081"/>
      <c r="H647" s="1081"/>
      <c r="I647" s="1081"/>
      <c r="J647" s="1081"/>
    </row>
    <row r="648" spans="1:10" ht="24" customHeight="1">
      <c r="A648" s="1086" t="s">
        <v>2062</v>
      </c>
      <c r="B648" s="1085" t="s">
        <v>2083</v>
      </c>
      <c r="C648" s="1076" t="s">
        <v>1738</v>
      </c>
      <c r="D648" s="1076" t="s">
        <v>230</v>
      </c>
      <c r="E648" s="1076"/>
      <c r="F648" s="1081"/>
      <c r="G648" s="1081"/>
      <c r="H648" s="1081"/>
      <c r="I648" s="1081"/>
      <c r="J648" s="1081"/>
    </row>
    <row r="649" spans="1:10" ht="24" customHeight="1">
      <c r="A649" s="1086" t="s">
        <v>2062</v>
      </c>
      <c r="B649" s="1085" t="s">
        <v>2084</v>
      </c>
      <c r="C649" s="1076" t="s">
        <v>1738</v>
      </c>
      <c r="D649" s="1076" t="s">
        <v>230</v>
      </c>
      <c r="E649" s="1076"/>
      <c r="F649" s="1081"/>
      <c r="G649" s="1081"/>
      <c r="H649" s="1081"/>
      <c r="I649" s="1081"/>
      <c r="J649" s="1081"/>
    </row>
    <row r="650" spans="1:10" ht="24" customHeight="1">
      <c r="A650" s="1086" t="s">
        <v>2085</v>
      </c>
      <c r="B650" s="1085" t="s">
        <v>2086</v>
      </c>
      <c r="C650" s="1076" t="s">
        <v>1726</v>
      </c>
      <c r="D650" s="1076" t="s">
        <v>230</v>
      </c>
      <c r="E650" s="1076"/>
      <c r="F650" s="1081"/>
      <c r="G650" s="1081"/>
      <c r="H650" s="1081"/>
      <c r="I650" s="1081"/>
      <c r="J650" s="1081"/>
    </row>
    <row r="651" spans="1:10" ht="24" customHeight="1">
      <c r="A651" s="1086" t="s">
        <v>2087</v>
      </c>
      <c r="B651" s="1085" t="s">
        <v>2088</v>
      </c>
      <c r="C651" s="1076"/>
      <c r="D651" s="1076" t="s">
        <v>230</v>
      </c>
      <c r="E651" s="1076"/>
      <c r="F651" s="1081"/>
      <c r="G651" s="1081"/>
      <c r="H651" s="1081"/>
      <c r="I651" s="1081"/>
      <c r="J651" s="1081"/>
    </row>
    <row r="652" spans="1:10" ht="24" customHeight="1">
      <c r="A652" s="1302" t="s">
        <v>2089</v>
      </c>
      <c r="B652" s="1085"/>
      <c r="C652" s="1076"/>
      <c r="D652" s="1076" t="s">
        <v>230</v>
      </c>
      <c r="E652" s="1076"/>
      <c r="F652" s="1081"/>
      <c r="G652" s="1081"/>
      <c r="H652" s="1081"/>
      <c r="I652" s="1081"/>
      <c r="J652" s="1081"/>
    </row>
    <row r="653" spans="1:10" ht="24" customHeight="1">
      <c r="A653" s="1086" t="s">
        <v>2062</v>
      </c>
      <c r="B653" s="1085" t="s">
        <v>2090</v>
      </c>
      <c r="C653" s="1076" t="s">
        <v>1738</v>
      </c>
      <c r="D653" s="1076" t="s">
        <v>230</v>
      </c>
      <c r="E653" s="1076"/>
      <c r="F653" s="1081"/>
      <c r="G653" s="1081"/>
      <c r="H653" s="1081"/>
      <c r="I653" s="1081"/>
      <c r="J653" s="1081"/>
    </row>
    <row r="654" spans="1:10" ht="24" customHeight="1">
      <c r="A654" s="1086" t="s">
        <v>2062</v>
      </c>
      <c r="B654" s="1085" t="s">
        <v>2091</v>
      </c>
      <c r="C654" s="1076" t="s">
        <v>1738</v>
      </c>
      <c r="D654" s="1076" t="s">
        <v>230</v>
      </c>
      <c r="E654" s="1076"/>
      <c r="F654" s="1081"/>
      <c r="G654" s="1081"/>
      <c r="H654" s="1081"/>
      <c r="I654" s="1081"/>
      <c r="J654" s="1081"/>
    </row>
    <row r="655" spans="1:10" ht="24" customHeight="1">
      <c r="A655" s="1086" t="s">
        <v>2062</v>
      </c>
      <c r="B655" s="1085" t="s">
        <v>2092</v>
      </c>
      <c r="C655" s="1076" t="s">
        <v>1738</v>
      </c>
      <c r="D655" s="1076" t="s">
        <v>230</v>
      </c>
      <c r="E655" s="1076"/>
      <c r="F655" s="1081"/>
      <c r="G655" s="1081"/>
      <c r="H655" s="1081"/>
      <c r="I655" s="1081"/>
      <c r="J655" s="1081"/>
    </row>
    <row r="656" spans="1:10" ht="24" customHeight="1">
      <c r="A656" s="1086" t="s">
        <v>2093</v>
      </c>
      <c r="B656" s="1085" t="s">
        <v>149</v>
      </c>
      <c r="C656" s="1076"/>
      <c r="D656" s="1076" t="s">
        <v>230</v>
      </c>
      <c r="E656" s="1076"/>
      <c r="F656" s="1081">
        <v>2181</v>
      </c>
      <c r="G656" s="1081">
        <v>2181</v>
      </c>
      <c r="H656" s="1081">
        <v>2181</v>
      </c>
      <c r="I656" s="1081">
        <v>2181</v>
      </c>
      <c r="J656" s="1081">
        <v>2181</v>
      </c>
    </row>
    <row r="657" spans="1:11" ht="24" customHeight="1">
      <c r="A657" s="1086" t="s">
        <v>2094</v>
      </c>
      <c r="B657" s="1085" t="s">
        <v>1724</v>
      </c>
      <c r="C657" s="1076" t="s">
        <v>1726</v>
      </c>
      <c r="D657" s="1076" t="s">
        <v>230</v>
      </c>
      <c r="E657" s="1076"/>
      <c r="F657" s="1081">
        <v>2123</v>
      </c>
      <c r="G657" s="1081">
        <v>2123</v>
      </c>
      <c r="H657" s="1081">
        <v>2123</v>
      </c>
      <c r="I657" s="1081">
        <v>2123</v>
      </c>
      <c r="J657" s="1081">
        <v>2123</v>
      </c>
    </row>
    <row r="658" spans="1:11" ht="24" customHeight="1">
      <c r="A658" s="1086" t="s">
        <v>1720</v>
      </c>
      <c r="B658" s="1085" t="s">
        <v>1721</v>
      </c>
      <c r="C658" s="1076"/>
      <c r="D658" s="1076" t="s">
        <v>230</v>
      </c>
      <c r="E658" s="1076"/>
      <c r="F658" s="1081">
        <v>500</v>
      </c>
      <c r="G658" s="1081">
        <v>500</v>
      </c>
      <c r="H658" s="1081">
        <v>500</v>
      </c>
      <c r="I658" s="1081">
        <v>500</v>
      </c>
      <c r="J658" s="1081">
        <v>500</v>
      </c>
      <c r="K658" s="1079" t="s">
        <v>2095</v>
      </c>
    </row>
    <row r="659" spans="1:11" ht="24" customHeight="1">
      <c r="A659" s="1086" t="s">
        <v>2096</v>
      </c>
      <c r="B659" s="1085" t="s">
        <v>2097</v>
      </c>
      <c r="C659" s="1088" t="s">
        <v>2098</v>
      </c>
      <c r="D659" s="1076" t="s">
        <v>230</v>
      </c>
      <c r="E659" s="1076"/>
      <c r="F659" s="1081">
        <v>859</v>
      </c>
      <c r="G659" s="1081">
        <v>859</v>
      </c>
      <c r="H659" s="1081">
        <v>859</v>
      </c>
      <c r="I659" s="1081">
        <v>859</v>
      </c>
      <c r="J659" s="1081">
        <v>859</v>
      </c>
    </row>
    <row r="660" spans="1:11" ht="24" customHeight="1">
      <c r="A660" s="1086" t="s">
        <v>2099</v>
      </c>
      <c r="B660" s="1085" t="s">
        <v>2100</v>
      </c>
      <c r="C660" s="1076" t="s">
        <v>2101</v>
      </c>
      <c r="D660" s="1076" t="s">
        <v>230</v>
      </c>
      <c r="E660" s="1076"/>
      <c r="F660" s="1081">
        <v>61411</v>
      </c>
      <c r="G660" s="1081">
        <v>61411</v>
      </c>
      <c r="H660" s="1081">
        <v>61411</v>
      </c>
      <c r="I660" s="1081">
        <v>61411</v>
      </c>
      <c r="J660" s="1081">
        <v>61411</v>
      </c>
    </row>
    <row r="661" spans="1:11" ht="24" customHeight="1">
      <c r="A661" s="1086" t="s">
        <v>1732</v>
      </c>
      <c r="B661" s="1085" t="s">
        <v>1733</v>
      </c>
      <c r="C661" s="1076"/>
      <c r="D661" s="1076" t="s">
        <v>230</v>
      </c>
      <c r="E661" s="1076"/>
      <c r="F661" s="1081">
        <v>38.200000000000003</v>
      </c>
      <c r="G661" s="1081">
        <v>38</v>
      </c>
      <c r="H661" s="1081">
        <v>37.299999999999997</v>
      </c>
      <c r="I661" s="1081">
        <v>37.1</v>
      </c>
      <c r="J661" s="1081">
        <v>36.1</v>
      </c>
      <c r="K661" s="1079" t="s">
        <v>2095</v>
      </c>
    </row>
    <row r="662" spans="1:11" ht="24" customHeight="1">
      <c r="A662" s="1086" t="s">
        <v>1730</v>
      </c>
      <c r="B662" s="1085" t="s">
        <v>1731</v>
      </c>
      <c r="C662" s="1076"/>
      <c r="D662" s="1076" t="s">
        <v>230</v>
      </c>
      <c r="E662" s="1076"/>
      <c r="F662" s="1081">
        <v>8860</v>
      </c>
      <c r="G662" s="1081">
        <v>8777</v>
      </c>
      <c r="H662" s="1081">
        <v>8620</v>
      </c>
      <c r="I662" s="1081">
        <v>8550</v>
      </c>
      <c r="J662" s="1081">
        <v>8339</v>
      </c>
      <c r="K662" s="1079" t="s">
        <v>2095</v>
      </c>
    </row>
    <row r="663" spans="1:11" ht="24" customHeight="1">
      <c r="A663" s="1086" t="s">
        <v>1736</v>
      </c>
      <c r="B663" s="1085" t="s">
        <v>1737</v>
      </c>
      <c r="C663" s="1076" t="s">
        <v>1726</v>
      </c>
      <c r="D663" s="1076" t="s">
        <v>230</v>
      </c>
      <c r="E663" s="1076"/>
      <c r="F663" s="1081">
        <v>78101</v>
      </c>
      <c r="G663" s="1081">
        <v>78101</v>
      </c>
      <c r="H663" s="1081">
        <v>78101</v>
      </c>
      <c r="I663" s="1081">
        <v>78101</v>
      </c>
      <c r="J663" s="1081">
        <v>78101</v>
      </c>
      <c r="K663" s="1079" t="s">
        <v>2095</v>
      </c>
    </row>
    <row r="664" spans="1:11" ht="24" customHeight="1">
      <c r="A664" s="1086" t="s">
        <v>1734</v>
      </c>
      <c r="B664" s="1085" t="s">
        <v>1735</v>
      </c>
      <c r="C664" s="1076" t="s">
        <v>1726</v>
      </c>
      <c r="D664" s="1076" t="s">
        <v>230</v>
      </c>
      <c r="E664" s="1076"/>
      <c r="F664" s="1081">
        <v>749</v>
      </c>
      <c r="G664" s="1081">
        <v>749</v>
      </c>
      <c r="H664" s="1081">
        <v>749</v>
      </c>
      <c r="I664" s="1081">
        <v>749</v>
      </c>
      <c r="J664" s="1081">
        <v>749</v>
      </c>
      <c r="K664" s="1079" t="s">
        <v>2095</v>
      </c>
    </row>
    <row r="665" spans="1:11" ht="24" customHeight="1">
      <c r="A665" s="1086" t="s">
        <v>1741</v>
      </c>
      <c r="B665" s="1085" t="s">
        <v>1742</v>
      </c>
      <c r="C665" s="1076"/>
      <c r="D665" s="1076" t="s">
        <v>230</v>
      </c>
      <c r="E665" s="1076"/>
      <c r="F665" s="1081">
        <v>0</v>
      </c>
      <c r="G665" s="1081">
        <v>0</v>
      </c>
      <c r="H665" s="1081">
        <v>0</v>
      </c>
      <c r="I665" s="1081">
        <v>0.5</v>
      </c>
      <c r="J665" s="1081">
        <v>0</v>
      </c>
      <c r="K665" s="1079" t="s">
        <v>2095</v>
      </c>
    </row>
    <row r="666" spans="1:11" ht="24" customHeight="1">
      <c r="A666" s="1086" t="s">
        <v>1745</v>
      </c>
      <c r="B666" s="1085" t="s">
        <v>1746</v>
      </c>
      <c r="C666" s="1076"/>
      <c r="D666" s="1076" t="s">
        <v>230</v>
      </c>
      <c r="E666" s="1076"/>
      <c r="F666" s="1081">
        <v>0.2</v>
      </c>
      <c r="G666" s="1081">
        <v>0</v>
      </c>
      <c r="H666" s="1081">
        <v>0</v>
      </c>
      <c r="I666" s="1081">
        <v>1</v>
      </c>
      <c r="J666" s="1081">
        <v>0.4</v>
      </c>
      <c r="K666" s="1079" t="s">
        <v>2095</v>
      </c>
    </row>
    <row r="667" spans="1:11" ht="24" customHeight="1">
      <c r="A667" s="1086" t="s">
        <v>1747</v>
      </c>
      <c r="B667" s="1085" t="s">
        <v>1748</v>
      </c>
      <c r="C667" s="1076"/>
      <c r="D667" s="1076" t="s">
        <v>230</v>
      </c>
      <c r="E667" s="1076"/>
      <c r="F667" s="1081">
        <v>0</v>
      </c>
      <c r="G667" s="1081">
        <v>0</v>
      </c>
      <c r="H667" s="1081">
        <v>0.6</v>
      </c>
      <c r="I667" s="1081">
        <v>0.1</v>
      </c>
      <c r="J667" s="1081">
        <v>0.4</v>
      </c>
      <c r="K667" s="1079" t="s">
        <v>2095</v>
      </c>
    </row>
    <row r="668" spans="1:11" ht="24" customHeight="1">
      <c r="A668" s="1086" t="s">
        <v>1749</v>
      </c>
      <c r="B668" s="1085" t="s">
        <v>1750</v>
      </c>
      <c r="C668" s="1076" t="s">
        <v>1751</v>
      </c>
      <c r="D668" s="1076" t="s">
        <v>230</v>
      </c>
      <c r="E668" s="1076"/>
      <c r="F668" s="1081">
        <v>107746</v>
      </c>
      <c r="G668" s="1081">
        <v>107746</v>
      </c>
      <c r="H668" s="1081">
        <v>107746</v>
      </c>
      <c r="I668" s="1081">
        <v>107746</v>
      </c>
      <c r="J668" s="1081">
        <v>107746</v>
      </c>
    </row>
    <row r="669" spans="1:11" ht="24" customHeight="1">
      <c r="A669" s="1086" t="s">
        <v>1752</v>
      </c>
      <c r="B669" s="1085" t="s">
        <v>1750</v>
      </c>
      <c r="C669" s="1076" t="s">
        <v>1751</v>
      </c>
      <c r="D669" s="1076" t="s">
        <v>230</v>
      </c>
      <c r="E669" s="1076"/>
      <c r="F669" s="1081">
        <v>223904</v>
      </c>
      <c r="G669" s="1081">
        <v>223904</v>
      </c>
      <c r="H669" s="1081">
        <v>223904</v>
      </c>
      <c r="I669" s="1081">
        <v>223904</v>
      </c>
      <c r="J669" s="1081">
        <v>223904</v>
      </c>
    </row>
    <row r="670" spans="1:11" ht="24" customHeight="1">
      <c r="A670" s="1086" t="s">
        <v>1753</v>
      </c>
      <c r="B670" s="1085" t="s">
        <v>1750</v>
      </c>
      <c r="C670" s="1076" t="s">
        <v>1751</v>
      </c>
      <c r="D670" s="1076" t="s">
        <v>230</v>
      </c>
      <c r="E670" s="1076"/>
      <c r="F670" s="1081">
        <v>383101</v>
      </c>
      <c r="G670" s="1081">
        <v>383101</v>
      </c>
      <c r="H670" s="1081">
        <v>383101</v>
      </c>
      <c r="I670" s="1081">
        <v>383101</v>
      </c>
      <c r="J670" s="1081">
        <v>383101</v>
      </c>
    </row>
    <row r="671" spans="1:11" ht="24" customHeight="1">
      <c r="A671" s="593" t="s">
        <v>2102</v>
      </c>
      <c r="B671" s="1085" t="s">
        <v>2103</v>
      </c>
      <c r="C671" s="1076" t="s">
        <v>2104</v>
      </c>
      <c r="D671" s="1076" t="s">
        <v>230</v>
      </c>
      <c r="E671" s="1076"/>
      <c r="F671" s="1089">
        <v>8.69</v>
      </c>
      <c r="G671" s="1089">
        <v>8.69</v>
      </c>
      <c r="H671" s="1089">
        <v>8.69</v>
      </c>
      <c r="I671" s="1089">
        <v>8.69</v>
      </c>
      <c r="J671" s="1089">
        <v>8.69</v>
      </c>
    </row>
    <row r="672" spans="1:11" ht="24" customHeight="1">
      <c r="A672" s="593" t="s">
        <v>2105</v>
      </c>
      <c r="B672" s="1085" t="s">
        <v>2106</v>
      </c>
      <c r="C672" s="1076" t="s">
        <v>2104</v>
      </c>
      <c r="D672" s="1076" t="s">
        <v>230</v>
      </c>
      <c r="E672" s="1076"/>
      <c r="F672" s="1089">
        <v>9.1300000000000008</v>
      </c>
      <c r="G672" s="1089">
        <v>9.1300000000000008</v>
      </c>
      <c r="H672" s="1089">
        <v>9.1300000000000008</v>
      </c>
      <c r="I672" s="1089">
        <v>9.1300000000000008</v>
      </c>
      <c r="J672" s="1089">
        <v>9.1300000000000008</v>
      </c>
    </row>
    <row r="673" spans="1:10" ht="24" customHeight="1">
      <c r="A673" s="593" t="s">
        <v>2107</v>
      </c>
      <c r="B673" s="1085" t="s">
        <v>2108</v>
      </c>
      <c r="C673" s="1076" t="s">
        <v>2104</v>
      </c>
      <c r="D673" s="1076" t="s">
        <v>230</v>
      </c>
      <c r="E673" s="1076"/>
      <c r="F673" s="1089">
        <v>8.34</v>
      </c>
      <c r="G673" s="1089">
        <v>8.34</v>
      </c>
      <c r="H673" s="1089">
        <v>8.34</v>
      </c>
      <c r="I673" s="1089">
        <v>8.34</v>
      </c>
      <c r="J673" s="1089">
        <v>8.34</v>
      </c>
    </row>
    <row r="674" spans="1:10" ht="24" customHeight="1">
      <c r="A674" s="593" t="s">
        <v>2109</v>
      </c>
      <c r="B674" s="1085" t="s">
        <v>2110</v>
      </c>
      <c r="C674" s="1076" t="s">
        <v>2104</v>
      </c>
      <c r="D674" s="1076" t="s">
        <v>230</v>
      </c>
      <c r="E674" s="1076"/>
      <c r="F674" s="1089">
        <v>7.9</v>
      </c>
      <c r="G674" s="1089">
        <v>7.9</v>
      </c>
      <c r="H674" s="1089">
        <v>7.9</v>
      </c>
      <c r="I674" s="1089">
        <v>7.9</v>
      </c>
      <c r="J674" s="1089">
        <v>7.9</v>
      </c>
    </row>
    <row r="675" spans="1:10" ht="24" customHeight="1">
      <c r="A675" s="572" t="s">
        <v>2102</v>
      </c>
      <c r="B675" s="1085" t="s">
        <v>2111</v>
      </c>
      <c r="C675" s="1076" t="s">
        <v>2104</v>
      </c>
      <c r="D675" s="1076" t="s">
        <v>230</v>
      </c>
      <c r="E675" s="1076"/>
      <c r="F675" s="1089">
        <v>9.43</v>
      </c>
      <c r="G675" s="1089">
        <v>9.43</v>
      </c>
      <c r="H675" s="1089">
        <v>9.43</v>
      </c>
      <c r="I675" s="1089">
        <v>9.43</v>
      </c>
      <c r="J675" s="1089">
        <v>9.43</v>
      </c>
    </row>
    <row r="676" spans="1:10" ht="24" customHeight="1">
      <c r="A676" s="572" t="s">
        <v>2105</v>
      </c>
      <c r="B676" s="1085" t="s">
        <v>2112</v>
      </c>
      <c r="C676" s="1076" t="s">
        <v>2104</v>
      </c>
      <c r="D676" s="1076" t="s">
        <v>230</v>
      </c>
      <c r="E676" s="1076"/>
      <c r="F676" s="1089">
        <v>9.58</v>
      </c>
      <c r="G676" s="1089">
        <v>9.58</v>
      </c>
      <c r="H676" s="1089">
        <v>9.58</v>
      </c>
      <c r="I676" s="1089">
        <v>9.58</v>
      </c>
      <c r="J676" s="1089">
        <v>9.58</v>
      </c>
    </row>
    <row r="677" spans="1:10" ht="24" customHeight="1">
      <c r="A677" s="572" t="s">
        <v>2107</v>
      </c>
      <c r="B677" s="1085" t="s">
        <v>2113</v>
      </c>
      <c r="C677" s="1076" t="s">
        <v>2104</v>
      </c>
      <c r="D677" s="1076" t="s">
        <v>230</v>
      </c>
      <c r="E677" s="1076"/>
      <c r="F677" s="1089">
        <v>9</v>
      </c>
      <c r="G677" s="1089">
        <v>9</v>
      </c>
      <c r="H677" s="1089">
        <v>9</v>
      </c>
      <c r="I677" s="1089">
        <v>9</v>
      </c>
      <c r="J677" s="1089">
        <v>9</v>
      </c>
    </row>
    <row r="678" spans="1:10" ht="24" customHeight="1">
      <c r="A678" s="572" t="s">
        <v>2109</v>
      </c>
      <c r="B678" s="1085" t="s">
        <v>2114</v>
      </c>
      <c r="C678" s="1076" t="s">
        <v>2104</v>
      </c>
      <c r="D678" s="1076" t="s">
        <v>230</v>
      </c>
      <c r="E678" s="1076"/>
      <c r="F678" s="1089">
        <v>8.85</v>
      </c>
      <c r="G678" s="1089">
        <v>8.85</v>
      </c>
      <c r="H678" s="1089">
        <v>8.85</v>
      </c>
      <c r="I678" s="1089">
        <v>8.85</v>
      </c>
      <c r="J678" s="1089">
        <v>8.85</v>
      </c>
    </row>
    <row r="679" spans="1:10" ht="24" customHeight="1">
      <c r="A679" s="572" t="s">
        <v>2102</v>
      </c>
      <c r="B679" s="1085" t="s">
        <v>2115</v>
      </c>
      <c r="C679" s="1076" t="s">
        <v>2104</v>
      </c>
      <c r="D679" s="1076" t="s">
        <v>230</v>
      </c>
      <c r="E679" s="1076"/>
      <c r="F679" s="1089">
        <v>8.65</v>
      </c>
      <c r="G679" s="1089">
        <v>8.65</v>
      </c>
      <c r="H679" s="1089">
        <v>8.65</v>
      </c>
      <c r="I679" s="1089">
        <v>8.65</v>
      </c>
      <c r="J679" s="1089">
        <v>8.65</v>
      </c>
    </row>
    <row r="680" spans="1:10" ht="24" customHeight="1">
      <c r="A680" s="572" t="s">
        <v>2105</v>
      </c>
      <c r="B680" s="1085" t="s">
        <v>2116</v>
      </c>
      <c r="C680" s="1076" t="s">
        <v>2104</v>
      </c>
      <c r="D680" s="1076" t="s">
        <v>230</v>
      </c>
      <c r="E680" s="1076"/>
      <c r="F680" s="1089">
        <v>9.33</v>
      </c>
      <c r="G680" s="1089">
        <v>9.33</v>
      </c>
      <c r="H680" s="1089">
        <v>9.33</v>
      </c>
      <c r="I680" s="1089">
        <v>9.33</v>
      </c>
      <c r="J680" s="1089">
        <v>9.33</v>
      </c>
    </row>
    <row r="681" spans="1:10" ht="24" customHeight="1">
      <c r="A681" s="572" t="s">
        <v>2107</v>
      </c>
      <c r="B681" s="1085" t="s">
        <v>2117</v>
      </c>
      <c r="C681" s="1076" t="s">
        <v>2104</v>
      </c>
      <c r="D681" s="1076" t="s">
        <v>230</v>
      </c>
      <c r="E681" s="1076"/>
      <c r="F681" s="1089">
        <v>8.11</v>
      </c>
      <c r="G681" s="1089">
        <v>8.11</v>
      </c>
      <c r="H681" s="1089">
        <v>8.11</v>
      </c>
      <c r="I681" s="1089">
        <v>8.11</v>
      </c>
      <c r="J681" s="1089">
        <v>8.11</v>
      </c>
    </row>
    <row r="682" spans="1:10" ht="24" customHeight="1">
      <c r="A682" s="572" t="s">
        <v>2109</v>
      </c>
      <c r="B682" s="1085" t="s">
        <v>2118</v>
      </c>
      <c r="C682" s="1076" t="s">
        <v>2104</v>
      </c>
      <c r="D682" s="1076" t="s">
        <v>230</v>
      </c>
      <c r="E682" s="1076"/>
      <c r="F682" s="1089">
        <v>7.43</v>
      </c>
      <c r="G682" s="1089">
        <v>7.43</v>
      </c>
      <c r="H682" s="1089">
        <v>7.43</v>
      </c>
      <c r="I682" s="1089">
        <v>7.43</v>
      </c>
      <c r="J682" s="1089">
        <v>7.43</v>
      </c>
    </row>
    <row r="683" spans="1:10" ht="24" customHeight="1">
      <c r="A683" s="572" t="s">
        <v>2109</v>
      </c>
      <c r="B683" s="1085" t="s">
        <v>2119</v>
      </c>
      <c r="C683" s="1076" t="s">
        <v>2104</v>
      </c>
      <c r="D683" s="1076" t="s">
        <v>230</v>
      </c>
      <c r="E683" s="1076"/>
      <c r="F683" s="1089">
        <v>10</v>
      </c>
      <c r="G683" s="1089">
        <v>10</v>
      </c>
      <c r="H683" s="1089">
        <v>10</v>
      </c>
      <c r="I683" s="1089">
        <v>10</v>
      </c>
      <c r="J683" s="1089">
        <v>10</v>
      </c>
    </row>
    <row r="684" spans="1:10" ht="24" customHeight="1">
      <c r="A684" s="572" t="s">
        <v>2120</v>
      </c>
      <c r="B684" s="1085" t="s">
        <v>2121</v>
      </c>
      <c r="C684" s="1076" t="s">
        <v>2104</v>
      </c>
      <c r="D684" s="1076" t="s">
        <v>230</v>
      </c>
      <c r="E684" s="1076"/>
      <c r="F684" s="1089">
        <v>5</v>
      </c>
      <c r="G684" s="1089">
        <v>5</v>
      </c>
      <c r="H684" s="1089">
        <v>5</v>
      </c>
      <c r="I684" s="1089">
        <v>5</v>
      </c>
      <c r="J684" s="1089">
        <v>5</v>
      </c>
    </row>
    <row r="685" spans="1:10" ht="24" customHeight="1">
      <c r="A685" s="572" t="s">
        <v>2122</v>
      </c>
      <c r="B685" s="1085" t="s">
        <v>2123</v>
      </c>
      <c r="C685" s="1076" t="s">
        <v>2124</v>
      </c>
      <c r="D685" s="1076" t="s">
        <v>230</v>
      </c>
      <c r="E685" s="1076"/>
      <c r="F685" s="1081"/>
      <c r="G685" s="1081"/>
      <c r="H685" s="1081"/>
      <c r="I685" s="1081"/>
      <c r="J685" s="1081"/>
    </row>
    <row r="686" spans="1:10" ht="24" customHeight="1">
      <c r="A686" s="572" t="s">
        <v>2125</v>
      </c>
      <c r="B686" s="1085" t="s">
        <v>2126</v>
      </c>
      <c r="C686" s="1076" t="s">
        <v>2124</v>
      </c>
      <c r="D686" s="1076" t="s">
        <v>230</v>
      </c>
      <c r="E686" s="1076"/>
      <c r="F686" s="1081"/>
      <c r="G686" s="1081"/>
      <c r="H686" s="1081"/>
      <c r="I686" s="1081"/>
      <c r="J686" s="1081"/>
    </row>
    <row r="687" spans="1:10" ht="24" customHeight="1">
      <c r="A687" s="572" t="s">
        <v>2127</v>
      </c>
      <c r="B687" s="1085" t="s">
        <v>2128</v>
      </c>
      <c r="C687" s="1076" t="s">
        <v>2124</v>
      </c>
      <c r="D687" s="1076" t="s">
        <v>230</v>
      </c>
      <c r="E687" s="1076"/>
      <c r="F687" s="1081"/>
      <c r="G687" s="1081"/>
      <c r="H687" s="1081"/>
      <c r="I687" s="1081"/>
      <c r="J687" s="1081"/>
    </row>
    <row r="688" spans="1:10" ht="24" customHeight="1">
      <c r="A688" s="572" t="s">
        <v>2129</v>
      </c>
      <c r="B688" s="1085" t="s">
        <v>2130</v>
      </c>
      <c r="C688" s="1076" t="s">
        <v>2124</v>
      </c>
      <c r="D688" s="1076" t="s">
        <v>230</v>
      </c>
      <c r="E688" s="1076"/>
      <c r="F688" s="1081"/>
      <c r="G688" s="1081"/>
      <c r="H688" s="1081"/>
      <c r="I688" s="1081"/>
      <c r="J688" s="1081"/>
    </row>
    <row r="689" spans="1:10" ht="24" customHeight="1">
      <c r="A689" s="572" t="s">
        <v>2131</v>
      </c>
      <c r="B689" s="1085" t="s">
        <v>2132</v>
      </c>
      <c r="C689" s="1076" t="s">
        <v>2124</v>
      </c>
      <c r="D689" s="1076" t="s">
        <v>230</v>
      </c>
      <c r="E689" s="1076"/>
      <c r="F689" s="1081">
        <f>13*60</f>
        <v>780</v>
      </c>
      <c r="G689" s="1081">
        <f t="shared" ref="G689:J689" si="29">13*60</f>
        <v>780</v>
      </c>
      <c r="H689" s="1081">
        <f t="shared" si="29"/>
        <v>780</v>
      </c>
      <c r="I689" s="1081">
        <f t="shared" si="29"/>
        <v>780</v>
      </c>
      <c r="J689" s="1081">
        <f t="shared" si="29"/>
        <v>780</v>
      </c>
    </row>
    <row r="690" spans="1:10" ht="24" customHeight="1">
      <c r="A690" s="572" t="s">
        <v>2133</v>
      </c>
      <c r="B690" s="1085" t="s">
        <v>2134</v>
      </c>
      <c r="C690" s="1076" t="s">
        <v>2124</v>
      </c>
      <c r="D690" s="1076" t="s">
        <v>230</v>
      </c>
      <c r="E690" s="1076"/>
      <c r="F690" s="1081">
        <f>20.5*60</f>
        <v>1230</v>
      </c>
      <c r="G690" s="1081">
        <f t="shared" ref="G690:J690" si="30">20.5*60</f>
        <v>1230</v>
      </c>
      <c r="H690" s="1081">
        <f t="shared" si="30"/>
        <v>1230</v>
      </c>
      <c r="I690" s="1081">
        <f t="shared" si="30"/>
        <v>1230</v>
      </c>
      <c r="J690" s="1081">
        <f t="shared" si="30"/>
        <v>1230</v>
      </c>
    </row>
    <row r="691" spans="1:10" ht="24" customHeight="1">
      <c r="A691" s="572" t="s">
        <v>2135</v>
      </c>
      <c r="B691" s="1085" t="s">
        <v>2136</v>
      </c>
      <c r="C691" s="1076"/>
      <c r="D691" s="1076" t="s">
        <v>230</v>
      </c>
      <c r="E691" s="1076"/>
      <c r="F691" s="1081">
        <v>385</v>
      </c>
      <c r="G691" s="1081">
        <v>385</v>
      </c>
      <c r="H691" s="1081">
        <v>385</v>
      </c>
      <c r="I691" s="1081">
        <v>385</v>
      </c>
      <c r="J691" s="1081">
        <v>385</v>
      </c>
    </row>
    <row r="692" spans="1:10" ht="24" customHeight="1">
      <c r="A692" s="572" t="s">
        <v>2137</v>
      </c>
      <c r="B692" s="1085" t="s">
        <v>2138</v>
      </c>
      <c r="C692" s="1076" t="s">
        <v>1946</v>
      </c>
      <c r="D692" s="1076" t="s">
        <v>230</v>
      </c>
      <c r="E692" s="1076"/>
      <c r="F692" s="1081">
        <v>0.5</v>
      </c>
      <c r="G692" s="1081">
        <v>0.5</v>
      </c>
      <c r="H692" s="1081">
        <v>0.5</v>
      </c>
      <c r="I692" s="1081">
        <v>0.5</v>
      </c>
      <c r="J692" s="1081">
        <v>0.5</v>
      </c>
    </row>
    <row r="693" spans="1:10" ht="24" customHeight="1">
      <c r="A693" s="572" t="s">
        <v>2139</v>
      </c>
      <c r="B693" s="1085" t="s">
        <v>2140</v>
      </c>
      <c r="C693" s="236"/>
      <c r="D693" s="1076" t="s">
        <v>230</v>
      </c>
      <c r="E693" s="1076"/>
      <c r="F693" s="1081">
        <v>341.2</v>
      </c>
      <c r="G693" s="1081">
        <v>341.2</v>
      </c>
      <c r="H693" s="1081">
        <v>341.2</v>
      </c>
      <c r="I693" s="1081">
        <v>341.2</v>
      </c>
      <c r="J693" s="1081">
        <v>341.2</v>
      </c>
    </row>
    <row r="694" spans="1:10" ht="24" customHeight="1">
      <c r="A694" s="489" t="s">
        <v>2141</v>
      </c>
      <c r="B694" s="1085" t="s">
        <v>2142</v>
      </c>
      <c r="C694" s="1076" t="s">
        <v>186</v>
      </c>
      <c r="D694" s="1076" t="s">
        <v>230</v>
      </c>
      <c r="E694" s="1076"/>
      <c r="F694" s="1090"/>
      <c r="G694" s="1090"/>
      <c r="H694" s="1090"/>
      <c r="I694" s="1090"/>
      <c r="J694" s="1090"/>
    </row>
    <row r="695" spans="1:10" ht="24" customHeight="1">
      <c r="A695" s="572" t="s">
        <v>2143</v>
      </c>
      <c r="B695" s="1085" t="s">
        <v>2144</v>
      </c>
      <c r="C695" s="1076" t="s">
        <v>1738</v>
      </c>
      <c r="D695" s="1076" t="s">
        <v>230</v>
      </c>
      <c r="E695" s="1089">
        <v>13.3</v>
      </c>
      <c r="F695" s="1090"/>
      <c r="G695" s="1090"/>
      <c r="H695" s="1090"/>
      <c r="I695" s="1090"/>
      <c r="J695" s="1090"/>
    </row>
    <row r="696" spans="1:10" ht="24" customHeight="1">
      <c r="A696" s="572" t="s">
        <v>2145</v>
      </c>
      <c r="B696" s="1085" t="s">
        <v>2146</v>
      </c>
      <c r="C696" s="1076" t="s">
        <v>1738</v>
      </c>
      <c r="D696" s="1076" t="s">
        <v>230</v>
      </c>
      <c r="E696" s="1076"/>
      <c r="F696" s="1081">
        <v>15.27</v>
      </c>
      <c r="G696" s="1081">
        <v>15.27</v>
      </c>
      <c r="H696" s="1081">
        <v>15.27</v>
      </c>
      <c r="I696" s="1081">
        <v>15.27</v>
      </c>
      <c r="J696" s="1081">
        <v>15.27</v>
      </c>
    </row>
    <row r="697" spans="1:10" ht="24" customHeight="1">
      <c r="A697" s="572" t="s">
        <v>2147</v>
      </c>
      <c r="B697" s="1085" t="s">
        <v>2148</v>
      </c>
      <c r="C697" s="1076" t="s">
        <v>1738</v>
      </c>
      <c r="D697" s="1076" t="s">
        <v>230</v>
      </c>
      <c r="E697" s="1076"/>
      <c r="F697" s="1081">
        <v>5.09</v>
      </c>
      <c r="G697" s="1081">
        <v>5.09</v>
      </c>
      <c r="H697" s="1081">
        <v>5.09</v>
      </c>
      <c r="I697" s="1081">
        <v>5.09</v>
      </c>
      <c r="J697" s="1081">
        <v>5.09</v>
      </c>
    </row>
  </sheetData>
  <mergeCells count="7">
    <mergeCell ref="BG86:BK86"/>
    <mergeCell ref="O86:S86"/>
    <mergeCell ref="X86:AB86"/>
    <mergeCell ref="AE86:AI86"/>
    <mergeCell ref="AL86:AP86"/>
    <mergeCell ref="AS86:AW86"/>
    <mergeCell ref="AZ86:BD8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335A3-FB79-4057-9CEC-17D7AFA882E2}">
  <sheetPr codeName="Sheet14">
    <tabColor theme="7" tint="0.39997558519241921"/>
    <pageSetUpPr autoPageBreaks="0"/>
  </sheetPr>
  <dimension ref="A1:S271"/>
  <sheetViews>
    <sheetView showGridLines="0" zoomScale="70" zoomScaleNormal="70" workbookViewId="0">
      <pane ySplit="6" topLeftCell="A115" activePane="bottomLeft" state="frozen"/>
      <selection pane="bottomLeft" activeCell="G118" sqref="G118"/>
      <selection activeCell="G59" sqref="G59"/>
    </sheetView>
  </sheetViews>
  <sheetFormatPr defaultColWidth="8.5703125" defaultRowHeight="12.4"/>
  <cols>
    <col min="1" max="1" width="31.5703125" style="494" customWidth="1"/>
    <col min="2" max="2" width="9.5703125" style="494" customWidth="1"/>
    <col min="3" max="3" width="16.42578125" style="494" bestFit="1" customWidth="1"/>
    <col min="4" max="4" width="19.42578125" style="494" customWidth="1"/>
    <col min="5" max="5" width="34.42578125" style="494" bestFit="1" customWidth="1"/>
    <col min="6" max="10" width="15.5703125" style="494" customWidth="1"/>
    <col min="11" max="11" width="11.42578125" style="494" bestFit="1" customWidth="1"/>
    <col min="12" max="12" width="23.5703125" style="494" customWidth="1"/>
    <col min="13" max="13" width="42.42578125" style="494" customWidth="1"/>
    <col min="14" max="14" width="27.42578125" style="494" customWidth="1"/>
    <col min="15" max="16" width="23.5703125" style="494" customWidth="1"/>
    <col min="17" max="17" width="13.5703125" style="494" customWidth="1"/>
    <col min="18" max="18" width="18.42578125" style="494" customWidth="1"/>
    <col min="19" max="19" width="18.42578125" style="490" customWidth="1"/>
    <col min="20" max="16384" width="8.5703125" style="494"/>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43</v>
      </c>
      <c r="B4" s="6"/>
    </row>
    <row r="5" spans="1:16" ht="13.5">
      <c r="A5" s="489"/>
      <c r="B5" s="490"/>
      <c r="C5" s="490"/>
      <c r="D5" s="491" t="s">
        <v>1719</v>
      </c>
      <c r="E5" s="492"/>
      <c r="F5" s="493"/>
      <c r="G5" s="493"/>
      <c r="H5" s="493"/>
      <c r="I5" s="492"/>
      <c r="J5" s="492"/>
      <c r="K5" s="490"/>
      <c r="L5" s="490"/>
      <c r="M5" s="490"/>
      <c r="N5" s="490"/>
      <c r="O5" s="490"/>
      <c r="P5" s="490"/>
    </row>
    <row r="6" spans="1:16" ht="15" customHeight="1" thickBot="1">
      <c r="A6" s="489"/>
      <c r="B6" s="490"/>
      <c r="C6" s="495"/>
      <c r="D6" s="493"/>
      <c r="E6" s="493"/>
      <c r="F6" s="496" t="s">
        <v>490</v>
      </c>
      <c r="G6" s="496" t="s">
        <v>491</v>
      </c>
      <c r="H6" s="496" t="s">
        <v>492</v>
      </c>
      <c r="I6" s="496" t="s">
        <v>493</v>
      </c>
      <c r="J6" s="496" t="s">
        <v>495</v>
      </c>
      <c r="K6" s="490"/>
      <c r="L6" s="490"/>
      <c r="M6" s="490"/>
      <c r="N6" s="490"/>
      <c r="O6" s="490"/>
      <c r="P6" s="490"/>
    </row>
    <row r="7" spans="1:16" ht="15" customHeight="1">
      <c r="A7" s="497" t="s">
        <v>1756</v>
      </c>
      <c r="B7" s="498"/>
      <c r="C7" s="499"/>
      <c r="D7" s="499"/>
      <c r="E7" s="500"/>
      <c r="F7" s="501"/>
      <c r="G7" s="501"/>
      <c r="H7" s="502"/>
      <c r="I7" s="502"/>
      <c r="J7" s="502"/>
      <c r="K7" s="503"/>
      <c r="L7" s="490"/>
      <c r="M7" s="490"/>
      <c r="N7" s="490"/>
      <c r="O7" s="490"/>
      <c r="P7" s="490"/>
    </row>
    <row r="8" spans="1:16" ht="15" customHeight="1">
      <c r="A8" s="504"/>
      <c r="B8" s="505"/>
      <c r="C8" s="505"/>
      <c r="D8" s="506"/>
      <c r="E8" s="492"/>
      <c r="K8" s="507"/>
      <c r="L8" s="490"/>
      <c r="M8" s="490"/>
      <c r="N8" s="490"/>
      <c r="O8" s="490"/>
      <c r="P8" s="490"/>
    </row>
    <row r="9" spans="1:16" ht="15" customHeight="1">
      <c r="A9" s="508" t="s">
        <v>2062</v>
      </c>
      <c r="B9" s="505" t="s">
        <v>2152</v>
      </c>
      <c r="C9" s="505" t="s">
        <v>2153</v>
      </c>
      <c r="D9" s="505" t="s">
        <v>1738</v>
      </c>
      <c r="E9" s="492"/>
      <c r="F9" s="1092" cm="1">
        <f t="array" ref="F9">SUMPRODUCT(('License Values Data Table'!F$2:F$697)*('License Values Data Table'!$D$2:$D$697=$A$2)*('License Values Data Table'!$B$2:$B$697=$B9))</f>
        <v>0</v>
      </c>
      <c r="G9" s="1092" cm="1">
        <f t="array" ref="G9">SUMPRODUCT(('License Values Data Table'!G$2:G$697)*('License Values Data Table'!$D$2:$D$697=$A$2)*('License Values Data Table'!$B$2:$B$697=$B9))</f>
        <v>0</v>
      </c>
      <c r="H9" s="1092" cm="1">
        <f t="array" ref="H9">SUMPRODUCT(('License Values Data Table'!H$2:H$697)*('License Values Data Table'!$D$2:$D$697=$A$2)*('License Values Data Table'!$B$2:$B$697=$B9))</f>
        <v>0</v>
      </c>
      <c r="I9" s="1092" cm="1">
        <f t="array" ref="I9">SUMPRODUCT(('License Values Data Table'!I$2:I$697)*('License Values Data Table'!$D$2:$D$697=$A$2)*('License Values Data Table'!$B$2:$B$697=$B9))</f>
        <v>0</v>
      </c>
      <c r="J9" s="1092" cm="1">
        <f t="array" ref="J9">SUMPRODUCT(('License Values Data Table'!J$2:J$697)*('License Values Data Table'!$D$2:$D$697=$A$2)*('License Values Data Table'!$B$2:$B$697=$B9))</f>
        <v>0</v>
      </c>
      <c r="K9" s="490"/>
      <c r="L9" s="490"/>
      <c r="M9" s="490"/>
      <c r="N9" s="490"/>
      <c r="O9" s="490"/>
      <c r="P9" s="490"/>
    </row>
    <row r="10" spans="1:16" ht="15" customHeight="1">
      <c r="A10" s="508"/>
      <c r="B10" s="505"/>
      <c r="C10" s="505"/>
      <c r="D10" s="505" t="s">
        <v>1738</v>
      </c>
      <c r="E10" s="492"/>
      <c r="F10" s="53"/>
      <c r="G10" s="53"/>
      <c r="H10" s="53"/>
      <c r="I10" s="53"/>
      <c r="J10" s="53"/>
      <c r="K10" s="509" t="s">
        <v>2154</v>
      </c>
      <c r="L10" s="490"/>
      <c r="M10" s="490"/>
      <c r="N10" s="490"/>
      <c r="O10" s="490"/>
      <c r="P10" s="490"/>
    </row>
    <row r="11" spans="1:16" ht="15" customHeight="1">
      <c r="A11" s="489"/>
      <c r="B11" s="490"/>
      <c r="C11" s="495"/>
      <c r="D11" s="495"/>
      <c r="E11" s="493"/>
      <c r="F11" s="510"/>
      <c r="G11" s="510"/>
      <c r="H11" s="510"/>
      <c r="I11" s="510"/>
      <c r="J11" s="511"/>
      <c r="K11" s="507"/>
      <c r="L11" s="490"/>
      <c r="M11" s="490"/>
      <c r="N11" s="490"/>
      <c r="O11" s="490"/>
      <c r="P11" s="490"/>
    </row>
    <row r="12" spans="1:16" ht="15" customHeight="1">
      <c r="A12" s="489"/>
      <c r="B12" s="490"/>
      <c r="C12" s="495"/>
      <c r="D12" s="495"/>
      <c r="E12" s="493"/>
      <c r="F12" s="510"/>
      <c r="G12" s="510"/>
      <c r="H12" s="510"/>
      <c r="I12" s="510"/>
      <c r="J12" s="511"/>
      <c r="K12" s="507"/>
      <c r="L12" s="490"/>
      <c r="M12" s="490"/>
      <c r="N12" s="490"/>
      <c r="O12" s="490"/>
      <c r="P12" s="490"/>
    </row>
    <row r="13" spans="1:16" ht="13.5">
      <c r="A13" s="504" t="s">
        <v>1769</v>
      </c>
      <c r="B13" s="505"/>
      <c r="E13" s="492"/>
      <c r="F13" s="512"/>
      <c r="G13" s="512"/>
      <c r="H13" s="512"/>
      <c r="I13" s="512"/>
      <c r="J13" s="512"/>
      <c r="K13" s="507"/>
      <c r="M13" s="490"/>
      <c r="N13" s="490"/>
      <c r="O13" s="490"/>
      <c r="P13" s="490"/>
    </row>
    <row r="14" spans="1:16" ht="13.5">
      <c r="A14" s="513"/>
      <c r="C14" s="505"/>
      <c r="D14" s="505"/>
      <c r="E14" s="492"/>
      <c r="F14" s="512"/>
      <c r="G14" s="512"/>
      <c r="H14" s="512"/>
      <c r="I14" s="512"/>
      <c r="J14" s="512"/>
      <c r="K14" s="507"/>
      <c r="M14" s="490"/>
      <c r="N14" s="490"/>
      <c r="O14" s="490"/>
      <c r="P14" s="490"/>
    </row>
    <row r="15" spans="1:16" ht="15.4">
      <c r="A15" s="508" t="s">
        <v>2155</v>
      </c>
      <c r="B15" s="505" t="s">
        <v>2156</v>
      </c>
      <c r="C15" s="505" t="s">
        <v>2157</v>
      </c>
      <c r="D15" s="505" t="s">
        <v>1738</v>
      </c>
      <c r="E15" s="492"/>
      <c r="F15" s="1092" cm="1">
        <f t="array" ref="F15">SUMPRODUCT(('License Values Data Table'!F$2:F$697)*('License Values Data Table'!$D$2:$D$697=$A$2)*('License Values Data Table'!$B$2:$B$697=$B15))</f>
        <v>0</v>
      </c>
      <c r="G15" s="1092" cm="1">
        <f t="array" ref="G15">SUMPRODUCT(('License Values Data Table'!G$2:G$697)*('License Values Data Table'!$D$2:$D$697=$A$2)*('License Values Data Table'!$B$2:$B$697=$B15))</f>
        <v>0</v>
      </c>
      <c r="H15" s="1092" cm="1">
        <f t="array" ref="H15">SUMPRODUCT(('License Values Data Table'!H$2:H$697)*('License Values Data Table'!$D$2:$D$697=$A$2)*('License Values Data Table'!$B$2:$B$697=$B15))</f>
        <v>0</v>
      </c>
      <c r="I15" s="1092" cm="1">
        <f t="array" ref="I15">SUMPRODUCT(('License Values Data Table'!I$2:I$697)*('License Values Data Table'!$D$2:$D$697=$A$2)*('License Values Data Table'!$B$2:$B$697=$B15))</f>
        <v>0</v>
      </c>
      <c r="J15" s="1092" cm="1">
        <f t="array" ref="J15">SUMPRODUCT(('License Values Data Table'!J$2:J$697)*('License Values Data Table'!$D$2:$D$697=$A$2)*('License Values Data Table'!$B$2:$B$697=$B15))</f>
        <v>0</v>
      </c>
      <c r="K15" s="514"/>
      <c r="M15" s="490"/>
      <c r="N15" s="490"/>
      <c r="O15" s="490"/>
      <c r="P15" s="490"/>
    </row>
    <row r="16" spans="1:16" ht="15.4">
      <c r="A16" s="508" t="s">
        <v>1797</v>
      </c>
      <c r="B16" s="505" t="s">
        <v>2158</v>
      </c>
      <c r="C16" s="505" t="s">
        <v>2157</v>
      </c>
      <c r="D16" s="505" t="s">
        <v>1738</v>
      </c>
      <c r="E16" s="492"/>
      <c r="F16" s="398"/>
      <c r="G16" s="398"/>
      <c r="H16" s="398"/>
      <c r="I16" s="398"/>
      <c r="J16" s="398"/>
      <c r="K16" s="509" t="s">
        <v>2159</v>
      </c>
      <c r="M16" s="490"/>
      <c r="N16" s="490"/>
      <c r="O16" s="490"/>
      <c r="P16" s="490"/>
    </row>
    <row r="17" spans="1:11" ht="15.4">
      <c r="A17" s="513"/>
      <c r="B17" s="515" t="s">
        <v>2160</v>
      </c>
      <c r="C17" s="515" t="s">
        <v>2161</v>
      </c>
      <c r="D17" s="515" t="s">
        <v>1738</v>
      </c>
      <c r="E17" s="516"/>
      <c r="F17" s="957">
        <f>F15-F16</f>
        <v>0</v>
      </c>
      <c r="G17" s="957">
        <f t="shared" ref="G17:J17" si="0">G15-G16</f>
        <v>0</v>
      </c>
      <c r="H17" s="957">
        <f t="shared" si="0"/>
        <v>0</v>
      </c>
      <c r="I17" s="957">
        <f t="shared" si="0"/>
        <v>0</v>
      </c>
      <c r="J17" s="957">
        <f t="shared" si="0"/>
        <v>0</v>
      </c>
      <c r="K17" s="517"/>
    </row>
    <row r="18" spans="1:11" ht="13.5">
      <c r="A18" s="513"/>
      <c r="B18" s="505"/>
      <c r="C18" s="505"/>
      <c r="D18" s="505"/>
      <c r="E18" s="492"/>
      <c r="F18" s="512"/>
      <c r="G18" s="512"/>
      <c r="H18" s="512"/>
      <c r="I18" s="512"/>
      <c r="J18" s="512"/>
      <c r="K18" s="517"/>
    </row>
    <row r="19" spans="1:11" ht="13.5">
      <c r="A19" s="513"/>
      <c r="B19" s="505"/>
      <c r="C19" s="505"/>
      <c r="D19" s="505"/>
      <c r="E19" s="492"/>
      <c r="F19" s="512"/>
      <c r="G19" s="512"/>
      <c r="H19" s="512"/>
      <c r="I19" s="512"/>
      <c r="J19" s="512"/>
      <c r="K19" s="517"/>
    </row>
    <row r="20" spans="1:11" ht="13.5">
      <c r="A20" s="513"/>
      <c r="B20" s="505"/>
      <c r="C20" s="505"/>
      <c r="D20" s="505"/>
      <c r="E20" s="492"/>
      <c r="F20" s="512"/>
      <c r="G20" s="512"/>
      <c r="H20" s="512"/>
      <c r="I20" s="512"/>
      <c r="J20" s="512"/>
      <c r="K20" s="517"/>
    </row>
    <row r="21" spans="1:11" ht="13.5">
      <c r="A21" s="504" t="s">
        <v>1757</v>
      </c>
      <c r="B21" s="505"/>
      <c r="E21" s="492"/>
      <c r="F21" s="518"/>
      <c r="G21" s="518"/>
      <c r="H21" s="519"/>
      <c r="I21" s="519"/>
      <c r="J21" s="519"/>
      <c r="K21" s="517"/>
    </row>
    <row r="22" spans="1:11" ht="13.5">
      <c r="A22" s="504"/>
      <c r="B22" s="505"/>
      <c r="C22" s="505"/>
      <c r="D22" s="505"/>
      <c r="E22" s="492"/>
      <c r="K22" s="517"/>
    </row>
    <row r="23" spans="1:11" ht="15.4">
      <c r="A23" s="508" t="s">
        <v>2062</v>
      </c>
      <c r="B23" s="505" t="s">
        <v>2162</v>
      </c>
      <c r="C23" s="505" t="s">
        <v>2163</v>
      </c>
      <c r="D23" s="505" t="s">
        <v>1738</v>
      </c>
      <c r="E23" s="492"/>
      <c r="F23" s="1092" cm="1">
        <f t="array" ref="F23">SUMPRODUCT(('License Values Data Table'!F$2:F$697)*('License Values Data Table'!$D$2:$D$697=$A$2)*('License Values Data Table'!$B$2:$B$697=$B23))</f>
        <v>0</v>
      </c>
      <c r="G23" s="1092" cm="1">
        <f t="array" ref="G23">SUMPRODUCT(('License Values Data Table'!G$2:G$697)*('License Values Data Table'!$D$2:$D$697=$A$2)*('License Values Data Table'!$B$2:$B$697=$B23))</f>
        <v>0</v>
      </c>
      <c r="H23" s="1092" cm="1">
        <f t="array" ref="H23">SUMPRODUCT(('License Values Data Table'!H$2:H$697)*('License Values Data Table'!$D$2:$D$697=$A$2)*('License Values Data Table'!$B$2:$B$697=$B23))</f>
        <v>0</v>
      </c>
      <c r="I23" s="1092" cm="1">
        <f t="array" ref="I23">SUMPRODUCT(('License Values Data Table'!I$2:I$697)*('License Values Data Table'!$D$2:$D$697=$A$2)*('License Values Data Table'!$B$2:$B$697=$B23))</f>
        <v>0</v>
      </c>
      <c r="J23" s="1092" cm="1">
        <f t="array" ref="J23">SUMPRODUCT(('License Values Data Table'!J$2:J$697)*('License Values Data Table'!$D$2:$D$697=$A$2)*('License Values Data Table'!$B$2:$B$697=$B23))</f>
        <v>0</v>
      </c>
      <c r="K23" s="517"/>
    </row>
    <row r="24" spans="1:11" ht="15.4">
      <c r="A24" s="508" t="s">
        <v>1797</v>
      </c>
      <c r="B24" s="505" t="s">
        <v>2164</v>
      </c>
      <c r="C24" s="505" t="s">
        <v>2163</v>
      </c>
      <c r="D24" s="505" t="s">
        <v>1738</v>
      </c>
      <c r="E24" s="492"/>
      <c r="F24" s="53"/>
      <c r="G24" s="53"/>
      <c r="H24" s="53"/>
      <c r="I24" s="53"/>
      <c r="J24" s="53"/>
      <c r="K24" s="509" t="s">
        <v>2159</v>
      </c>
    </row>
    <row r="25" spans="1:11" ht="15.4">
      <c r="A25" s="504"/>
      <c r="B25" s="515" t="s">
        <v>2165</v>
      </c>
      <c r="C25" s="515" t="s">
        <v>2166</v>
      </c>
      <c r="D25" s="515" t="s">
        <v>1738</v>
      </c>
      <c r="E25" s="516"/>
      <c r="F25" s="957">
        <f>F23-F24</f>
        <v>0</v>
      </c>
      <c r="G25" s="957">
        <f t="shared" ref="G25:J25" si="1">G23-G24</f>
        <v>0</v>
      </c>
      <c r="H25" s="957">
        <f t="shared" si="1"/>
        <v>0</v>
      </c>
      <c r="I25" s="957">
        <f t="shared" si="1"/>
        <v>0</v>
      </c>
      <c r="J25" s="957">
        <f t="shared" si="1"/>
        <v>0</v>
      </c>
      <c r="K25" s="517"/>
    </row>
    <row r="26" spans="1:11" ht="13.5">
      <c r="A26" s="504"/>
      <c r="B26" s="505"/>
      <c r="C26" s="505"/>
      <c r="D26" s="505"/>
      <c r="E26" s="492"/>
      <c r="F26" s="229"/>
      <c r="G26" s="229"/>
      <c r="H26" s="229"/>
      <c r="I26" s="229"/>
      <c r="J26" s="229"/>
      <c r="K26" s="517"/>
    </row>
    <row r="27" spans="1:11" ht="13.5">
      <c r="A27" s="504"/>
      <c r="B27" s="505"/>
      <c r="C27" s="505"/>
      <c r="D27" s="505"/>
      <c r="E27" s="492"/>
      <c r="F27" s="518"/>
      <c r="G27" s="518"/>
      <c r="H27" s="519"/>
      <c r="I27" s="519"/>
      <c r="J27" s="519"/>
      <c r="K27" s="517"/>
    </row>
    <row r="28" spans="1:11" ht="13.5">
      <c r="A28" s="504"/>
      <c r="B28" s="505"/>
      <c r="C28" s="505"/>
      <c r="D28" s="505"/>
      <c r="E28" s="492"/>
      <c r="F28" s="518"/>
      <c r="G28" s="518"/>
      <c r="H28" s="519"/>
      <c r="I28" s="519"/>
      <c r="J28" s="519"/>
      <c r="K28" s="517"/>
    </row>
    <row r="29" spans="1:11" ht="13.5">
      <c r="A29" s="504" t="s">
        <v>2167</v>
      </c>
      <c r="B29" s="505"/>
      <c r="E29" s="492"/>
      <c r="F29" s="518"/>
      <c r="G29" s="518"/>
      <c r="H29" s="519"/>
      <c r="I29" s="519"/>
      <c r="J29" s="519"/>
      <c r="K29" s="517"/>
    </row>
    <row r="30" spans="1:11" ht="13.5">
      <c r="A30" s="504"/>
      <c r="B30" s="505"/>
      <c r="C30" s="505"/>
      <c r="D30" s="505"/>
      <c r="E30" s="492"/>
      <c r="K30" s="517"/>
    </row>
    <row r="31" spans="1:11" ht="15.4">
      <c r="A31" s="508" t="s">
        <v>2062</v>
      </c>
      <c r="B31" s="505" t="s">
        <v>2034</v>
      </c>
      <c r="C31" s="505" t="s">
        <v>2168</v>
      </c>
      <c r="D31" s="505" t="s">
        <v>1738</v>
      </c>
      <c r="E31" s="492"/>
      <c r="F31" s="1092" cm="1">
        <f t="array" ref="F31">SUMPRODUCT(('License Values Data Table'!F$2:F$697)*('License Values Data Table'!$D$2:$D$697=$A$2)*('License Values Data Table'!$B$2:$B$697=$B31))</f>
        <v>0</v>
      </c>
      <c r="G31" s="1092" cm="1">
        <f t="array" ref="G31">SUMPRODUCT(('License Values Data Table'!G$2:G$697)*('License Values Data Table'!$D$2:$D$697=$A$2)*('License Values Data Table'!$B$2:$B$697=$B31))</f>
        <v>0</v>
      </c>
      <c r="H31" s="1092" cm="1">
        <f t="array" ref="H31">SUMPRODUCT(('License Values Data Table'!H$2:H$697)*('License Values Data Table'!$D$2:$D$697=$A$2)*('License Values Data Table'!$B$2:$B$697=$B31))</f>
        <v>0</v>
      </c>
      <c r="I31" s="1092" cm="1">
        <f t="array" ref="I31">SUMPRODUCT(('License Values Data Table'!I$2:I$697)*('License Values Data Table'!$D$2:$D$697=$A$2)*('License Values Data Table'!$B$2:$B$697=$B31))</f>
        <v>0</v>
      </c>
      <c r="J31" s="1092" cm="1">
        <f t="array" ref="J31">SUMPRODUCT(('License Values Data Table'!J$2:J$697)*('License Values Data Table'!$D$2:$D$697=$A$2)*('License Values Data Table'!$B$2:$B$697=$B31))</f>
        <v>0</v>
      </c>
      <c r="K31" s="517"/>
    </row>
    <row r="32" spans="1:11" ht="15.4">
      <c r="A32" s="508" t="s">
        <v>1797</v>
      </c>
      <c r="B32" s="505" t="s">
        <v>2169</v>
      </c>
      <c r="C32" s="505" t="s">
        <v>2168</v>
      </c>
      <c r="D32" s="505" t="s">
        <v>1738</v>
      </c>
      <c r="E32" s="492"/>
      <c r="F32" s="53"/>
      <c r="G32" s="53"/>
      <c r="H32" s="53"/>
      <c r="I32" s="53"/>
      <c r="J32" s="53"/>
      <c r="K32" s="509" t="s">
        <v>2159</v>
      </c>
    </row>
    <row r="33" spans="1:11" ht="15.4">
      <c r="A33" s="504"/>
      <c r="B33" s="515" t="s">
        <v>2170</v>
      </c>
      <c r="C33" s="515" t="s">
        <v>2171</v>
      </c>
      <c r="D33" s="515" t="s">
        <v>1738</v>
      </c>
      <c r="E33" s="516"/>
      <c r="F33" s="957">
        <f>F31-F32</f>
        <v>0</v>
      </c>
      <c r="G33" s="957">
        <f t="shared" ref="G33:J33" si="2">G31-G32</f>
        <v>0</v>
      </c>
      <c r="H33" s="957">
        <f t="shared" si="2"/>
        <v>0</v>
      </c>
      <c r="I33" s="957">
        <f t="shared" si="2"/>
        <v>0</v>
      </c>
      <c r="J33" s="957">
        <f t="shared" si="2"/>
        <v>0</v>
      </c>
      <c r="K33" s="517"/>
    </row>
    <row r="34" spans="1:11" ht="13.5">
      <c r="A34" s="504"/>
      <c r="B34" s="505"/>
      <c r="C34" s="505"/>
      <c r="D34" s="505"/>
      <c r="E34" s="492"/>
      <c r="F34" s="518"/>
      <c r="G34" s="518"/>
      <c r="H34" s="519"/>
      <c r="I34" s="519"/>
      <c r="J34" s="519"/>
      <c r="K34" s="517"/>
    </row>
    <row r="35" spans="1:11" ht="13.5">
      <c r="A35" s="504"/>
      <c r="B35" s="505"/>
      <c r="C35" s="505"/>
      <c r="D35" s="505"/>
      <c r="E35" s="492"/>
      <c r="F35" s="518"/>
      <c r="G35" s="518"/>
      <c r="H35" s="519"/>
      <c r="I35" s="519"/>
      <c r="J35" s="519"/>
      <c r="K35" s="517"/>
    </row>
    <row r="36" spans="1:11" ht="13.5">
      <c r="A36" s="504"/>
      <c r="B36" s="505"/>
      <c r="C36" s="505"/>
      <c r="D36" s="505"/>
      <c r="E36" s="492"/>
      <c r="F36" s="518"/>
      <c r="G36" s="518"/>
      <c r="H36" s="519"/>
      <c r="I36" s="519"/>
      <c r="J36" s="519"/>
      <c r="K36" s="514"/>
    </row>
    <row r="37" spans="1:11" ht="15.75">
      <c r="A37" s="504" t="s">
        <v>1770</v>
      </c>
      <c r="E37" s="492"/>
      <c r="F37" s="520" t="s">
        <v>2172</v>
      </c>
      <c r="G37" s="518"/>
      <c r="H37" s="519"/>
      <c r="I37" s="519"/>
      <c r="J37" s="519"/>
      <c r="K37" s="514"/>
    </row>
    <row r="38" spans="1:11" ht="13.5">
      <c r="A38" s="489"/>
      <c r="B38" s="490"/>
      <c r="C38" s="505"/>
      <c r="D38" s="505"/>
      <c r="E38" s="492"/>
      <c r="F38" s="511"/>
      <c r="G38" s="511"/>
      <c r="H38" s="511"/>
      <c r="I38" s="511"/>
      <c r="J38" s="511"/>
      <c r="K38" s="514"/>
    </row>
    <row r="39" spans="1:11" ht="15.4">
      <c r="A39" s="508" t="s">
        <v>2062</v>
      </c>
      <c r="B39" s="505" t="s">
        <v>2036</v>
      </c>
      <c r="C39" s="505" t="s">
        <v>2173</v>
      </c>
      <c r="D39" s="505" t="s">
        <v>1738</v>
      </c>
      <c r="F39" s="1092" cm="1">
        <f t="array" ref="F39">SUMPRODUCT(('License Values Data Table'!F$2:F$697)*('License Values Data Table'!$D$2:$D$697=$A$2)*('License Values Data Table'!$B$2:$B$697=$B39))</f>
        <v>0</v>
      </c>
      <c r="G39" s="1092" cm="1">
        <f t="array" ref="G39">SUMPRODUCT(('License Values Data Table'!G$2:G$697)*('License Values Data Table'!$D$2:$D$697=$A$2)*('License Values Data Table'!$B$2:$B$697=$B39))</f>
        <v>0</v>
      </c>
      <c r="H39" s="1092" cm="1">
        <f t="array" ref="H39">SUMPRODUCT(('License Values Data Table'!H$2:H$697)*('License Values Data Table'!$D$2:$D$697=$A$2)*('License Values Data Table'!$B$2:$B$697=$B39))</f>
        <v>0</v>
      </c>
      <c r="I39" s="1092" cm="1">
        <f t="array" ref="I39">SUMPRODUCT(('License Values Data Table'!I$2:I$697)*('License Values Data Table'!$D$2:$D$697=$A$2)*('License Values Data Table'!$B$2:$B$697=$B39))</f>
        <v>0</v>
      </c>
      <c r="J39" s="1092" cm="1">
        <f t="array" ref="J39">SUMPRODUCT(('License Values Data Table'!J$2:J$697)*('License Values Data Table'!$D$2:$D$697=$A$2)*('License Values Data Table'!$B$2:$B$697=$B39))</f>
        <v>0</v>
      </c>
      <c r="K39" s="514"/>
    </row>
    <row r="40" spans="1:11" ht="15.4">
      <c r="A40" s="508" t="s">
        <v>1797</v>
      </c>
      <c r="B40" s="505" t="s">
        <v>2174</v>
      </c>
      <c r="C40" s="505" t="s">
        <v>2173</v>
      </c>
      <c r="D40" s="505" t="s">
        <v>1738</v>
      </c>
      <c r="F40" s="53"/>
      <c r="G40" s="53"/>
      <c r="H40" s="53"/>
      <c r="I40" s="53"/>
      <c r="J40" s="53"/>
      <c r="K40" s="509" t="s">
        <v>2159</v>
      </c>
    </row>
    <row r="41" spans="1:11" ht="15.4">
      <c r="A41" s="508"/>
      <c r="B41" s="515" t="s">
        <v>2175</v>
      </c>
      <c r="C41" s="515" t="s">
        <v>2176</v>
      </c>
      <c r="D41" s="515" t="s">
        <v>1738</v>
      </c>
      <c r="E41" s="521"/>
      <c r="F41" s="957">
        <f t="shared" ref="F41:J41" si="3">F39-F40</f>
        <v>0</v>
      </c>
      <c r="G41" s="957">
        <f t="shared" si="3"/>
        <v>0</v>
      </c>
      <c r="H41" s="957">
        <f t="shared" si="3"/>
        <v>0</v>
      </c>
      <c r="I41" s="957">
        <f t="shared" si="3"/>
        <v>0</v>
      </c>
      <c r="J41" s="957">
        <f t="shared" si="3"/>
        <v>0</v>
      </c>
      <c r="K41" s="514"/>
    </row>
    <row r="42" spans="1:11" ht="12.75" thickBot="1">
      <c r="A42" s="522"/>
      <c r="B42" s="523"/>
      <c r="C42" s="523"/>
      <c r="D42" s="523"/>
      <c r="E42" s="524"/>
      <c r="F42" s="230"/>
      <c r="G42" s="230"/>
      <c r="H42" s="230"/>
      <c r="I42" s="230"/>
      <c r="J42" s="230"/>
      <c r="K42" s="525"/>
    </row>
    <row r="43" spans="1:11" ht="13.5" customHeight="1">
      <c r="A43" s="508"/>
      <c r="C43" s="505"/>
      <c r="D43" s="505"/>
    </row>
    <row r="44" spans="1:11">
      <c r="A44" s="508"/>
      <c r="C44" s="505"/>
      <c r="D44" s="505"/>
      <c r="K44" s="514"/>
    </row>
    <row r="45" spans="1:11">
      <c r="A45" s="508"/>
      <c r="C45" s="505"/>
      <c r="D45" s="505"/>
      <c r="H45" s="553"/>
      <c r="K45" s="514"/>
    </row>
    <row r="46" spans="1:11">
      <c r="A46" s="504" t="s">
        <v>2177</v>
      </c>
      <c r="K46" s="514"/>
    </row>
    <row r="51" spans="1:11" ht="15.4">
      <c r="A51" s="508" t="s">
        <v>2178</v>
      </c>
      <c r="B51" s="505" t="s">
        <v>2179</v>
      </c>
      <c r="C51" s="505" t="s">
        <v>2180</v>
      </c>
      <c r="D51" s="505" t="s">
        <v>208</v>
      </c>
      <c r="E51" s="492"/>
      <c r="F51" s="1269">
        <f>SUM('1.05 Summary_Workload '!$I$51:$M$51)</f>
        <v>0</v>
      </c>
      <c r="G51" s="1269">
        <f>SUM('1.05 Summary_Workload '!$I$51:$M$51)</f>
        <v>0</v>
      </c>
      <c r="H51" s="1269">
        <f>SUM('1.05 Summary_Workload '!$I$51:$M$51)</f>
        <v>0</v>
      </c>
      <c r="I51" s="1269">
        <f>SUM('1.05 Summary_Workload '!$I$51:$M$51)</f>
        <v>0</v>
      </c>
      <c r="J51" s="1269">
        <f>SUM('1.05 Summary_Workload '!$I$51:$M$51)</f>
        <v>0</v>
      </c>
      <c r="K51" s="509" t="s">
        <v>2159</v>
      </c>
    </row>
    <row r="52" spans="1:11" ht="15.4">
      <c r="A52" s="508" t="s">
        <v>2181</v>
      </c>
      <c r="B52" s="505" t="s">
        <v>2179</v>
      </c>
      <c r="C52" s="505"/>
      <c r="D52" s="505" t="s">
        <v>208</v>
      </c>
      <c r="E52" s="492"/>
      <c r="F52" s="1269">
        <f>SUM('1.05 Summary_Workload '!$I$52:$M$52)</f>
        <v>0</v>
      </c>
      <c r="G52" s="1269">
        <f>SUM('1.05 Summary_Workload '!$I$52:$M$52)</f>
        <v>0</v>
      </c>
      <c r="H52" s="1269">
        <f>SUM('1.05 Summary_Workload '!$I$52:$M$52)</f>
        <v>0</v>
      </c>
      <c r="I52" s="1269">
        <f>SUM('1.05 Summary_Workload '!$I$52:$M$52)</f>
        <v>0</v>
      </c>
      <c r="J52" s="1269">
        <f>SUM('1.05 Summary_Workload '!$I$52:$M$52)</f>
        <v>0</v>
      </c>
      <c r="K52" s="509" t="s">
        <v>2159</v>
      </c>
    </row>
    <row r="53" spans="1:11" ht="15.4">
      <c r="A53" s="508" t="s">
        <v>2182</v>
      </c>
      <c r="B53" s="505" t="s">
        <v>2179</v>
      </c>
      <c r="C53" s="505"/>
      <c r="D53" s="505" t="s">
        <v>208</v>
      </c>
      <c r="E53" s="492"/>
      <c r="F53" s="1269">
        <f>SUM('1.05 Summary_Workload '!$I$53:$M$53)</f>
        <v>0</v>
      </c>
      <c r="G53" s="1269">
        <f>SUM('1.05 Summary_Workload '!$I$53:$M$53)</f>
        <v>0</v>
      </c>
      <c r="H53" s="1269">
        <f>SUM('1.05 Summary_Workload '!$I$53:$M$53)</f>
        <v>0</v>
      </c>
      <c r="I53" s="1269">
        <f>SUM('1.05 Summary_Workload '!$I$53:$M$53)</f>
        <v>0</v>
      </c>
      <c r="J53" s="1269">
        <f>SUM('1.05 Summary_Workload '!$I$53:$M$53)</f>
        <v>0</v>
      </c>
      <c r="K53" s="509" t="s">
        <v>2159</v>
      </c>
    </row>
    <row r="54" spans="1:11" ht="15.4">
      <c r="A54" s="508" t="s">
        <v>1920</v>
      </c>
      <c r="B54" s="505" t="s">
        <v>2179</v>
      </c>
      <c r="C54" s="505"/>
      <c r="D54" s="505" t="s">
        <v>208</v>
      </c>
      <c r="E54" s="492"/>
      <c r="F54" s="1269">
        <f>SUM('1.05 Summary_Workload '!$I$54:$M$54)</f>
        <v>0</v>
      </c>
      <c r="G54" s="1269">
        <f>SUM('1.05 Summary_Workload '!$I$54:$M$54)</f>
        <v>0</v>
      </c>
      <c r="H54" s="1269">
        <f>SUM('1.05 Summary_Workload '!$I$54:$M$54)</f>
        <v>0</v>
      </c>
      <c r="I54" s="1269">
        <f>SUM('1.05 Summary_Workload '!$I$54:$M$54)</f>
        <v>0</v>
      </c>
      <c r="J54" s="1269">
        <f>SUM('1.05 Summary_Workload '!$I$54:$M$54)</f>
        <v>0</v>
      </c>
      <c r="K54" s="509" t="s">
        <v>2159</v>
      </c>
    </row>
    <row r="55" spans="1:11" ht="15.4">
      <c r="A55" s="529" t="s">
        <v>2037</v>
      </c>
      <c r="B55" s="505" t="s">
        <v>2183</v>
      </c>
      <c r="C55" s="505" t="s">
        <v>2180</v>
      </c>
      <c r="D55" s="505" t="s">
        <v>208</v>
      </c>
      <c r="E55" s="492"/>
      <c r="F55" s="1092" cm="1">
        <f t="array" ref="F55">SUMPRODUCT(('License Values Data Table'!F$2:F$697)*('License Values Data Table'!$D$2:$D$697=$A$2)*('License Values Data Table'!$A$2:$A$697=$A55))</f>
        <v>0</v>
      </c>
      <c r="G55" s="1092" cm="1">
        <f t="array" ref="G55">SUMPRODUCT(('License Values Data Table'!G$2:G$697)*('License Values Data Table'!$D$2:$D$697=$A$2)*('License Values Data Table'!$A$2:$A$697=$A55))</f>
        <v>0</v>
      </c>
      <c r="H55" s="1092" cm="1">
        <f t="array" ref="H55">SUMPRODUCT(('License Values Data Table'!H$2:H$697)*('License Values Data Table'!$D$2:$D$697=$A$2)*('License Values Data Table'!$A$2:$A$697=$A55))</f>
        <v>0</v>
      </c>
      <c r="I55" s="1092" cm="1">
        <f t="array" ref="I55">SUMPRODUCT(('License Values Data Table'!I$2:I$697)*('License Values Data Table'!$D$2:$D$697=$A$2)*('License Values Data Table'!$A$2:$A$697=$A55))</f>
        <v>0</v>
      </c>
      <c r="J55" s="1092" cm="1">
        <f t="array" ref="J55">SUMPRODUCT(('License Values Data Table'!J$2:J$697)*('License Values Data Table'!$D$2:$D$697=$A$2)*('License Values Data Table'!$A$2:$A$697=$A55))</f>
        <v>0</v>
      </c>
      <c r="K55" s="517"/>
    </row>
    <row r="56" spans="1:11" ht="23.25" customHeight="1">
      <c r="A56" s="529" t="s">
        <v>2039</v>
      </c>
      <c r="B56" s="505" t="s">
        <v>2183</v>
      </c>
      <c r="C56" s="505"/>
      <c r="D56" s="505" t="s">
        <v>208</v>
      </c>
      <c r="E56" s="492"/>
      <c r="F56" s="1092" cm="1">
        <f t="array" ref="F56">SUMPRODUCT(('License Values Data Table'!F$2:F$697)*('License Values Data Table'!$D$2:$D$697=$A$2)*('License Values Data Table'!$A$2:$A$697=$A56))</f>
        <v>0</v>
      </c>
      <c r="G56" s="1092" cm="1">
        <f t="array" ref="G56">SUMPRODUCT(('License Values Data Table'!G$2:G$697)*('License Values Data Table'!$D$2:$D$697=$A$2)*('License Values Data Table'!$A$2:$A$697=$A56))</f>
        <v>0</v>
      </c>
      <c r="H56" s="1092" cm="1">
        <f t="array" ref="H56">SUMPRODUCT(('License Values Data Table'!H$2:H$697)*('License Values Data Table'!$D$2:$D$697=$A$2)*('License Values Data Table'!$A$2:$A$697=$A56))</f>
        <v>0</v>
      </c>
      <c r="I56" s="1092" cm="1">
        <f t="array" ref="I56">SUMPRODUCT(('License Values Data Table'!I$2:I$697)*('License Values Data Table'!$D$2:$D$697=$A$2)*('License Values Data Table'!$A$2:$A$697=$A56))</f>
        <v>0</v>
      </c>
      <c r="J56" s="1092" cm="1">
        <f t="array" ref="J56">SUMPRODUCT(('License Values Data Table'!J$2:J$697)*('License Values Data Table'!$D$2:$D$697=$A$2)*('License Values Data Table'!$A$2:$A$697=$A56))</f>
        <v>0</v>
      </c>
      <c r="K56" s="517"/>
    </row>
    <row r="57" spans="1:11" ht="23.25" customHeight="1">
      <c r="A57" s="529" t="s">
        <v>2040</v>
      </c>
      <c r="B57" s="505" t="s">
        <v>2183</v>
      </c>
      <c r="C57" s="505"/>
      <c r="D57" s="505" t="s">
        <v>208</v>
      </c>
      <c r="E57" s="492"/>
      <c r="F57" s="1092" cm="1">
        <f t="array" ref="F57">SUMPRODUCT(('License Values Data Table'!F$2:F$697)*('License Values Data Table'!$D$2:$D$697=$A$2)*('License Values Data Table'!$A$2:$A$697=$A57))</f>
        <v>0</v>
      </c>
      <c r="G57" s="1092" cm="1">
        <f t="array" ref="G57">SUMPRODUCT(('License Values Data Table'!G$2:G$697)*('License Values Data Table'!$D$2:$D$697=$A$2)*('License Values Data Table'!$A$2:$A$697=$A57))</f>
        <v>0</v>
      </c>
      <c r="H57" s="1092" cm="1">
        <f t="array" ref="H57">SUMPRODUCT(('License Values Data Table'!H$2:H$697)*('License Values Data Table'!$D$2:$D$697=$A$2)*('License Values Data Table'!$A$2:$A$697=$A57))</f>
        <v>0</v>
      </c>
      <c r="I57" s="1092" cm="1">
        <f t="array" ref="I57">SUMPRODUCT(('License Values Data Table'!I$2:I$697)*('License Values Data Table'!$D$2:$D$697=$A$2)*('License Values Data Table'!$A$2:$A$697=$A57))</f>
        <v>0</v>
      </c>
      <c r="J57" s="1092" cm="1">
        <f t="array" ref="J57">SUMPRODUCT(('License Values Data Table'!J$2:J$697)*('License Values Data Table'!$D$2:$D$697=$A$2)*('License Values Data Table'!$A$2:$A$697=$A57))</f>
        <v>0</v>
      </c>
      <c r="K57" s="517"/>
    </row>
    <row r="58" spans="1:11" ht="23.25" customHeight="1">
      <c r="A58" s="529" t="s">
        <v>2041</v>
      </c>
      <c r="B58" s="505" t="s">
        <v>2183</v>
      </c>
      <c r="C58" s="505"/>
      <c r="D58" s="505" t="s">
        <v>208</v>
      </c>
      <c r="E58" s="492"/>
      <c r="F58" s="1092" cm="1">
        <f t="array" ref="F58">SUMPRODUCT(('License Values Data Table'!F$2:F$697)*('License Values Data Table'!$D$2:$D$697=$A$2)*('License Values Data Table'!$A$2:$A$697=$A58))</f>
        <v>0</v>
      </c>
      <c r="G58" s="1092" cm="1">
        <f t="array" ref="G58">SUMPRODUCT(('License Values Data Table'!G$2:G$697)*('License Values Data Table'!$D$2:$D$697=$A$2)*('License Values Data Table'!$A$2:$A$697=$A58))</f>
        <v>0</v>
      </c>
      <c r="H58" s="1092" cm="1">
        <f t="array" ref="H58">SUMPRODUCT(('License Values Data Table'!H$2:H$697)*('License Values Data Table'!$D$2:$D$697=$A$2)*('License Values Data Table'!$A$2:$A$697=$A58))</f>
        <v>0</v>
      </c>
      <c r="I58" s="1092" cm="1">
        <f t="array" ref="I58">SUMPRODUCT(('License Values Data Table'!I$2:I$697)*('License Values Data Table'!$D$2:$D$697=$A$2)*('License Values Data Table'!$A$2:$A$697=$A58))</f>
        <v>0</v>
      </c>
      <c r="J58" s="1092" cm="1">
        <f t="array" ref="J58">SUMPRODUCT(('License Values Data Table'!J$2:J$697)*('License Values Data Table'!$D$2:$D$697=$A$2)*('License Values Data Table'!$A$2:$A$697=$A58))</f>
        <v>0</v>
      </c>
      <c r="K58" s="517"/>
    </row>
    <row r="59" spans="1:11" ht="23.25" customHeight="1">
      <c r="A59" s="529" t="s">
        <v>2042</v>
      </c>
      <c r="B59" s="505" t="s">
        <v>2184</v>
      </c>
      <c r="C59" s="505" t="s">
        <v>2180</v>
      </c>
      <c r="D59" s="505" t="s">
        <v>1751</v>
      </c>
      <c r="E59" s="492"/>
      <c r="F59" s="1092" cm="1">
        <f t="array" ref="F59">SUMPRODUCT(('License Values Data Table'!F$2:F$697)*('License Values Data Table'!$D$2:$D$697=$A$2)*('License Values Data Table'!$A$2:$A$697=$A59))</f>
        <v>0</v>
      </c>
      <c r="G59" s="1092" cm="1">
        <f t="array" ref="G59">SUMPRODUCT(('License Values Data Table'!G$2:G$697)*('License Values Data Table'!$D$2:$D$697=$A$2)*('License Values Data Table'!$A$2:$A$697=$A59))</f>
        <v>0</v>
      </c>
      <c r="H59" s="1092" cm="1">
        <f t="array" ref="H59">SUMPRODUCT(('License Values Data Table'!H$2:H$697)*('License Values Data Table'!$D$2:$D$697=$A$2)*('License Values Data Table'!$A$2:$A$697=$A59))</f>
        <v>0</v>
      </c>
      <c r="I59" s="1092" cm="1">
        <f t="array" ref="I59">SUMPRODUCT(('License Values Data Table'!I$2:I$697)*('License Values Data Table'!$D$2:$D$697=$A$2)*('License Values Data Table'!$A$2:$A$697=$A59))</f>
        <v>0</v>
      </c>
      <c r="J59" s="1092" cm="1">
        <f t="array" ref="J59">SUMPRODUCT(('License Values Data Table'!J$2:J$697)*('License Values Data Table'!$D$2:$D$697=$A$2)*('License Values Data Table'!$A$2:$A$697=$A59))</f>
        <v>0</v>
      </c>
      <c r="K59" s="517"/>
    </row>
    <row r="60" spans="1:11" ht="23.25" customHeight="1">
      <c r="A60" s="529" t="s">
        <v>2044</v>
      </c>
      <c r="B60" s="505" t="s">
        <v>2184</v>
      </c>
      <c r="C60" s="505"/>
      <c r="D60" s="505" t="s">
        <v>1751</v>
      </c>
      <c r="E60" s="492"/>
      <c r="F60" s="1092" cm="1">
        <f t="array" ref="F60">SUMPRODUCT(('License Values Data Table'!F$2:F$697)*('License Values Data Table'!$D$2:$D$697=$A$2)*('License Values Data Table'!$A$2:$A$697=$A60))</f>
        <v>0</v>
      </c>
      <c r="G60" s="1092" cm="1">
        <f t="array" ref="G60">SUMPRODUCT(('License Values Data Table'!G$2:G$697)*('License Values Data Table'!$D$2:$D$697=$A$2)*('License Values Data Table'!$A$2:$A$697=$A60))</f>
        <v>0</v>
      </c>
      <c r="H60" s="1092" cm="1">
        <f t="array" ref="H60">SUMPRODUCT(('License Values Data Table'!H$2:H$697)*('License Values Data Table'!$D$2:$D$697=$A$2)*('License Values Data Table'!$A$2:$A$697=$A60))</f>
        <v>0</v>
      </c>
      <c r="I60" s="1092" cm="1">
        <f t="array" ref="I60">SUMPRODUCT(('License Values Data Table'!I$2:I$697)*('License Values Data Table'!$D$2:$D$697=$A$2)*('License Values Data Table'!$A$2:$A$697=$A60))</f>
        <v>0</v>
      </c>
      <c r="J60" s="1092" cm="1">
        <f t="array" ref="J60">SUMPRODUCT(('License Values Data Table'!J$2:J$697)*('License Values Data Table'!$D$2:$D$697=$A$2)*('License Values Data Table'!$A$2:$A$697=$A60))</f>
        <v>0</v>
      </c>
      <c r="K60" s="517"/>
    </row>
    <row r="61" spans="1:11" ht="23.25" customHeight="1">
      <c r="A61" s="529" t="s">
        <v>2045</v>
      </c>
      <c r="B61" s="505" t="s">
        <v>2184</v>
      </c>
      <c r="C61" s="505"/>
      <c r="D61" s="505" t="s">
        <v>1751</v>
      </c>
      <c r="E61" s="492"/>
      <c r="F61" s="1092" cm="1">
        <f t="array" ref="F61">SUMPRODUCT(('License Values Data Table'!F$2:F$697)*('License Values Data Table'!$D$2:$D$697=$A$2)*('License Values Data Table'!$A$2:$A$697=$A61))</f>
        <v>0</v>
      </c>
      <c r="G61" s="1092" cm="1">
        <f t="array" ref="G61">SUMPRODUCT(('License Values Data Table'!G$2:G$697)*('License Values Data Table'!$D$2:$D$697=$A$2)*('License Values Data Table'!$A$2:$A$697=$A61))</f>
        <v>0</v>
      </c>
      <c r="H61" s="1092" cm="1">
        <f t="array" ref="H61">SUMPRODUCT(('License Values Data Table'!H$2:H$697)*('License Values Data Table'!$D$2:$D$697=$A$2)*('License Values Data Table'!$A$2:$A$697=$A61))</f>
        <v>0</v>
      </c>
      <c r="I61" s="1092" cm="1">
        <f t="array" ref="I61">SUMPRODUCT(('License Values Data Table'!I$2:I$697)*('License Values Data Table'!$D$2:$D$697=$A$2)*('License Values Data Table'!$A$2:$A$697=$A61))</f>
        <v>0</v>
      </c>
      <c r="J61" s="1092" cm="1">
        <f t="array" ref="J61">SUMPRODUCT(('License Values Data Table'!J$2:J$697)*('License Values Data Table'!$D$2:$D$697=$A$2)*('License Values Data Table'!$A$2:$A$697=$A61))</f>
        <v>0</v>
      </c>
      <c r="K61" s="517"/>
    </row>
    <row r="62" spans="1:11" ht="23.25" customHeight="1">
      <c r="A62" s="529" t="s">
        <v>2046</v>
      </c>
      <c r="B62" s="505" t="s">
        <v>2184</v>
      </c>
      <c r="C62" s="505"/>
      <c r="D62" s="505" t="s">
        <v>1751</v>
      </c>
      <c r="E62" s="492"/>
      <c r="F62" s="1092" cm="1">
        <f t="array" ref="F62">SUMPRODUCT(('License Values Data Table'!F$2:F$697)*('License Values Data Table'!$D$2:$D$697=$A$2)*('License Values Data Table'!$A$2:$A$697=$A62))</f>
        <v>0</v>
      </c>
      <c r="G62" s="1092" cm="1">
        <f t="array" ref="G62">SUMPRODUCT(('License Values Data Table'!G$2:G$697)*('License Values Data Table'!$D$2:$D$697=$A$2)*('License Values Data Table'!$A$2:$A$697=$A62))</f>
        <v>0</v>
      </c>
      <c r="H62" s="1092" cm="1">
        <f t="array" ref="H62">SUMPRODUCT(('License Values Data Table'!H$2:H$697)*('License Values Data Table'!$D$2:$D$697=$A$2)*('License Values Data Table'!$A$2:$A$697=$A62))</f>
        <v>0</v>
      </c>
      <c r="I62" s="1092" cm="1">
        <f t="array" ref="I62">SUMPRODUCT(('License Values Data Table'!I$2:I$697)*('License Values Data Table'!$D$2:$D$697=$A$2)*('License Values Data Table'!$A$2:$A$697=$A62))</f>
        <v>0</v>
      </c>
      <c r="J62" s="1092" cm="1">
        <f t="array" ref="J62">SUMPRODUCT(('License Values Data Table'!J$2:J$697)*('License Values Data Table'!$D$2:$D$697=$A$2)*('License Values Data Table'!$A$2:$A$697=$A62))</f>
        <v>0</v>
      </c>
      <c r="K62" s="517"/>
    </row>
    <row r="63" spans="1:11" ht="23.25" customHeight="1">
      <c r="A63" s="529" t="s">
        <v>2047</v>
      </c>
      <c r="B63" s="505" t="s">
        <v>2185</v>
      </c>
      <c r="C63" s="505" t="s">
        <v>2180</v>
      </c>
      <c r="D63" s="505" t="s">
        <v>1751</v>
      </c>
      <c r="E63" s="492"/>
      <c r="F63" s="1092" cm="1">
        <f t="array" ref="F63">SUMPRODUCT(('License Values Data Table'!F$2:F$697)*('License Values Data Table'!$D$2:$D$697=$A$2)*('License Values Data Table'!$A$2:$A$697=$A63))</f>
        <v>0</v>
      </c>
      <c r="G63" s="1092" cm="1">
        <f t="array" ref="G63">SUMPRODUCT(('License Values Data Table'!G$2:G$697)*('License Values Data Table'!$D$2:$D$697=$A$2)*('License Values Data Table'!$A$2:$A$697=$A63))</f>
        <v>0</v>
      </c>
      <c r="H63" s="1092" cm="1">
        <f t="array" ref="H63">SUMPRODUCT(('License Values Data Table'!H$2:H$697)*('License Values Data Table'!$D$2:$D$697=$A$2)*('License Values Data Table'!$A$2:$A$697=$A63))</f>
        <v>0</v>
      </c>
      <c r="I63" s="1092" cm="1">
        <f t="array" ref="I63">SUMPRODUCT(('License Values Data Table'!I$2:I$697)*('License Values Data Table'!$D$2:$D$697=$A$2)*('License Values Data Table'!$A$2:$A$697=$A63))</f>
        <v>0</v>
      </c>
      <c r="J63" s="1092" cm="1">
        <f t="array" ref="J63">SUMPRODUCT(('License Values Data Table'!J$2:J$697)*('License Values Data Table'!$D$2:$D$697=$A$2)*('License Values Data Table'!$A$2:$A$697=$A63))</f>
        <v>0</v>
      </c>
      <c r="K63" s="517"/>
    </row>
    <row r="64" spans="1:11" ht="23.25" customHeight="1">
      <c r="A64" s="529" t="s">
        <v>2049</v>
      </c>
      <c r="B64" s="505" t="s">
        <v>2050</v>
      </c>
      <c r="C64" s="505" t="s">
        <v>2180</v>
      </c>
      <c r="D64" s="505" t="s">
        <v>1751</v>
      </c>
      <c r="E64" s="492"/>
      <c r="F64" s="1092" cm="1">
        <f t="array" ref="F64">SUMPRODUCT(('License Values Data Table'!F$2:F$697)*('License Values Data Table'!$D$2:$D$697=$A$2)*('License Values Data Table'!$A$2:$A$697=$A64))</f>
        <v>0</v>
      </c>
      <c r="G64" s="1092" cm="1">
        <f t="array" ref="G64">SUMPRODUCT(('License Values Data Table'!G$2:G$697)*('License Values Data Table'!$D$2:$D$697=$A$2)*('License Values Data Table'!$A$2:$A$697=$A64))</f>
        <v>0</v>
      </c>
      <c r="H64" s="1092" cm="1">
        <f t="array" ref="H64">SUMPRODUCT(('License Values Data Table'!H$2:H$697)*('License Values Data Table'!$D$2:$D$697=$A$2)*('License Values Data Table'!$A$2:$A$697=$A64))</f>
        <v>0</v>
      </c>
      <c r="I64" s="1092" cm="1">
        <f t="array" ref="I64">SUMPRODUCT(('License Values Data Table'!I$2:I$697)*('License Values Data Table'!$D$2:$D$697=$A$2)*('License Values Data Table'!$A$2:$A$697=$A64))</f>
        <v>0</v>
      </c>
      <c r="J64" s="1092" cm="1">
        <f t="array" ref="J64">SUMPRODUCT(('License Values Data Table'!J$2:J$697)*('License Values Data Table'!$D$2:$D$697=$A$2)*('License Values Data Table'!$A$2:$A$697=$A64))</f>
        <v>0</v>
      </c>
      <c r="K64" s="517"/>
    </row>
    <row r="65" spans="1:11" ht="15.4">
      <c r="A65" s="508"/>
      <c r="B65" s="515" t="s">
        <v>2186</v>
      </c>
      <c r="C65" s="515" t="s">
        <v>2187</v>
      </c>
      <c r="D65" s="515" t="s">
        <v>1738</v>
      </c>
      <c r="E65" s="516"/>
      <c r="F65" s="957">
        <f>F63+IFERROR((MIN(SUM(F59*(F51-F55),F60*(F52-F56),F61*(F53-F57),F62*(F54-F58))*10^-6,F64*0.03)*F63/F64),0)</f>
        <v>0</v>
      </c>
      <c r="G65" s="957">
        <f>G63+IFERROR((MIN(SUM(G59*(G51-G55),G60*(G52-G56),G61*(G53-G57),G62*(G54-G58))*10^-6,G64*0.03)*G63/G64),0)</f>
        <v>0</v>
      </c>
      <c r="H65" s="957">
        <f t="shared" ref="H65:J65" si="4">H63+IFERROR((MIN(SUM(H59*(H51-H55),H60*(H52-H56),H61*(H53-H57),H62*(H54-H58))*10^-6,H64*0.03)*H63/H64),0)</f>
        <v>0</v>
      </c>
      <c r="I65" s="957">
        <f t="shared" si="4"/>
        <v>0</v>
      </c>
      <c r="J65" s="957">
        <f t="shared" si="4"/>
        <v>0</v>
      </c>
      <c r="K65" s="514"/>
    </row>
    <row r="66" spans="1:11" ht="13.9" thickBot="1">
      <c r="A66" s="530"/>
      <c r="B66" s="523"/>
      <c r="C66" s="523"/>
      <c r="D66" s="523"/>
      <c r="E66" s="531"/>
      <c r="F66" s="532"/>
      <c r="G66" s="532"/>
      <c r="H66" s="533"/>
      <c r="I66" s="533"/>
      <c r="J66" s="533"/>
      <c r="K66" s="525"/>
    </row>
    <row r="67" spans="1:11" ht="13.5">
      <c r="A67" s="528"/>
      <c r="B67" s="505"/>
      <c r="C67" s="505"/>
      <c r="D67" s="505"/>
      <c r="E67" s="492"/>
      <c r="F67" s="518"/>
      <c r="G67" s="518"/>
      <c r="H67" s="519"/>
      <c r="I67" s="519"/>
      <c r="J67" s="519"/>
    </row>
    <row r="68" spans="1:11" ht="13.9" thickBot="1">
      <c r="A68" s="528"/>
      <c r="B68" s="505"/>
      <c r="C68" s="505"/>
      <c r="E68" s="492"/>
      <c r="F68" s="518"/>
      <c r="G68" s="518"/>
      <c r="H68" s="519"/>
      <c r="I68" s="519"/>
      <c r="J68" s="519"/>
    </row>
    <row r="69" spans="1:11" ht="13.5">
      <c r="A69" s="534"/>
      <c r="B69" s="498"/>
      <c r="C69" s="498"/>
      <c r="D69" s="498"/>
      <c r="E69" s="500"/>
      <c r="F69" s="501"/>
      <c r="G69" s="501"/>
      <c r="H69" s="502"/>
      <c r="I69" s="502"/>
      <c r="J69" s="502"/>
      <c r="K69" s="527"/>
    </row>
    <row r="70" spans="1:11" ht="13.5">
      <c r="A70" s="504" t="s">
        <v>2188</v>
      </c>
      <c r="E70" s="492"/>
      <c r="F70" s="518"/>
      <c r="G70" s="518"/>
      <c r="H70" s="519"/>
      <c r="I70" s="519"/>
      <c r="J70" s="519"/>
      <c r="K70" s="514"/>
    </row>
    <row r="71" spans="1:11">
      <c r="A71" s="508"/>
      <c r="K71" s="514"/>
    </row>
    <row r="72" spans="1:11" ht="46.5" customHeight="1">
      <c r="A72" s="508"/>
      <c r="H72" s="535" t="s">
        <v>2189</v>
      </c>
      <c r="K72" s="517"/>
    </row>
    <row r="73" spans="1:11" ht="15.4">
      <c r="A73" s="529" t="s">
        <v>2190</v>
      </c>
      <c r="B73" s="494" t="s">
        <v>2191</v>
      </c>
      <c r="C73" s="505" t="s">
        <v>2192</v>
      </c>
      <c r="D73" s="505" t="s">
        <v>2052</v>
      </c>
      <c r="E73" s="492"/>
      <c r="F73" s="1277"/>
      <c r="G73" s="1277"/>
      <c r="H73" s="1277"/>
      <c r="I73" s="1277"/>
      <c r="J73" s="1277"/>
      <c r="K73" s="509" t="s">
        <v>2159</v>
      </c>
    </row>
    <row r="74" spans="1:11" ht="26.25">
      <c r="A74" s="529" t="s">
        <v>2193</v>
      </c>
      <c r="B74" s="494" t="s">
        <v>2191</v>
      </c>
      <c r="C74" s="505" t="s">
        <v>2192</v>
      </c>
      <c r="D74" s="505" t="s">
        <v>2052</v>
      </c>
      <c r="E74" s="492"/>
      <c r="F74" s="1277"/>
      <c r="G74" s="1277"/>
      <c r="H74" s="1277"/>
      <c r="I74" s="1277"/>
      <c r="J74" s="1277"/>
      <c r="K74" s="509" t="s">
        <v>2159</v>
      </c>
    </row>
    <row r="75" spans="1:11" ht="15.4">
      <c r="A75" s="529" t="s">
        <v>2051</v>
      </c>
      <c r="B75" s="494" t="s">
        <v>2194</v>
      </c>
      <c r="C75" s="505" t="s">
        <v>2192</v>
      </c>
      <c r="D75" s="505" t="s">
        <v>2052</v>
      </c>
      <c r="E75" s="492"/>
      <c r="F75" s="1092" cm="1">
        <f t="array" ref="F75">SUMPRODUCT(('License Values Data Table'!F$2:F$697)*('License Values Data Table'!$D$2:$D$697=$A$2)*('License Values Data Table'!$A$2:$A$697=$A75))</f>
        <v>0</v>
      </c>
      <c r="G75" s="1092" cm="1">
        <f t="array" ref="G75">SUMPRODUCT(('License Values Data Table'!G$2:G$697)*('License Values Data Table'!$D$2:$D$697=$A$2)*('License Values Data Table'!$A$2:$A$697=$A75))</f>
        <v>0</v>
      </c>
      <c r="H75" s="1092" cm="1">
        <f t="array" ref="H75">SUMPRODUCT(('License Values Data Table'!H$2:H$697)*('License Values Data Table'!$D$2:$D$697=$A$2)*('License Values Data Table'!$A$2:$A$697=$A75))</f>
        <v>0</v>
      </c>
      <c r="I75" s="1092" cm="1">
        <f t="array" ref="I75">SUMPRODUCT(('License Values Data Table'!I$2:I$697)*('License Values Data Table'!$D$2:$D$697=$A$2)*('License Values Data Table'!$A$2:$A$697=$A75))</f>
        <v>0</v>
      </c>
      <c r="J75" s="1092" cm="1">
        <f t="array" ref="J75">SUMPRODUCT(('License Values Data Table'!J$2:J$697)*('License Values Data Table'!$D$2:$D$697=$A$2)*('License Values Data Table'!$A$2:$A$697=$A75))</f>
        <v>0</v>
      </c>
      <c r="K75" s="514"/>
    </row>
    <row r="76" spans="1:11" ht="26.25">
      <c r="A76" s="529" t="s">
        <v>2053</v>
      </c>
      <c r="B76" s="494" t="s">
        <v>2194</v>
      </c>
      <c r="C76" s="505" t="s">
        <v>2192</v>
      </c>
      <c r="D76" s="505" t="s">
        <v>2052</v>
      </c>
      <c r="E76" s="492"/>
      <c r="F76" s="1092" cm="1">
        <f t="array" ref="F76">SUMPRODUCT(('License Values Data Table'!F$2:F$697)*('License Values Data Table'!$D$2:$D$697=$A$2)*('License Values Data Table'!$A$2:$A$697=$A76))</f>
        <v>0</v>
      </c>
      <c r="G76" s="1092" cm="1">
        <f t="array" ref="G76">SUMPRODUCT(('License Values Data Table'!G$2:G$697)*('License Values Data Table'!$D$2:$D$697=$A$2)*('License Values Data Table'!$A$2:$A$697=$A76))</f>
        <v>0</v>
      </c>
      <c r="H76" s="1092" cm="1">
        <f t="array" ref="H76">SUMPRODUCT(('License Values Data Table'!H$2:H$697)*('License Values Data Table'!$D$2:$D$697=$A$2)*('License Values Data Table'!$A$2:$A$697=$A76))</f>
        <v>0</v>
      </c>
      <c r="I76" s="1092" cm="1">
        <f t="array" ref="I76">SUMPRODUCT(('License Values Data Table'!I$2:I$697)*('License Values Data Table'!$D$2:$D$697=$A$2)*('License Values Data Table'!$A$2:$A$697=$A76))</f>
        <v>0</v>
      </c>
      <c r="J76" s="1092" cm="1">
        <f t="array" ref="J76">SUMPRODUCT(('License Values Data Table'!J$2:J$697)*('License Values Data Table'!$D$2:$D$697=$A$2)*('License Values Data Table'!$A$2:$A$697=$A76))</f>
        <v>0</v>
      </c>
      <c r="K76" s="514"/>
    </row>
    <row r="77" spans="1:11" ht="13.5">
      <c r="A77" s="529" t="s">
        <v>2195</v>
      </c>
      <c r="B77" s="494" t="s">
        <v>2196</v>
      </c>
      <c r="C77" s="505" t="s">
        <v>2192</v>
      </c>
      <c r="D77" s="505" t="s">
        <v>293</v>
      </c>
      <c r="E77" s="492"/>
      <c r="F77" s="989">
        <f>IFERROR(MIN((F75+F76)/(F73+F74)*1.1,1),0)</f>
        <v>0</v>
      </c>
      <c r="G77" s="989">
        <f>IFERROR(MIN((G75+G76)/(G73+G74)*1.1,1),0)</f>
        <v>0</v>
      </c>
      <c r="H77" s="989">
        <f>IFERROR(MIN((H75+H76)/(H73+H74)*1.1,1),0)</f>
        <v>0</v>
      </c>
      <c r="I77" s="989">
        <f>IFERROR(MIN((I75+I76)/(I73+I74)*1.1,1),0)</f>
        <v>0</v>
      </c>
      <c r="J77" s="989">
        <f>IFERROR(MIN((J75+J76)/(J73+J74)*1.1,1),0)</f>
        <v>0</v>
      </c>
      <c r="K77" s="517"/>
    </row>
    <row r="78" spans="1:11" ht="15.4">
      <c r="A78" s="529" t="s">
        <v>2054</v>
      </c>
      <c r="B78" s="494" t="s">
        <v>2197</v>
      </c>
      <c r="C78" s="505" t="s">
        <v>2192</v>
      </c>
      <c r="D78" s="505" t="s">
        <v>2055</v>
      </c>
      <c r="E78" s="492"/>
      <c r="F78" s="1092" cm="1">
        <f t="array" ref="F78">SUMPRODUCT(('License Values Data Table'!F$2:F$697)*('License Values Data Table'!$D$2:$D$697=$A$2)*('License Values Data Table'!$A$2:$A$697=$A78))</f>
        <v>0</v>
      </c>
      <c r="G78" s="1092" cm="1">
        <f t="array" ref="G78">SUMPRODUCT(('License Values Data Table'!G$2:G$697)*('License Values Data Table'!$D$2:$D$697=$A$2)*('License Values Data Table'!$A$2:$A$697=$A78))</f>
        <v>0</v>
      </c>
      <c r="H78" s="1092" cm="1">
        <f t="array" ref="H78">SUMPRODUCT(('License Values Data Table'!H$2:H$697)*('License Values Data Table'!$D$2:$D$697=$A$2)*('License Values Data Table'!$A$2:$A$697=$A78))</f>
        <v>0</v>
      </c>
      <c r="I78" s="1092" cm="1">
        <f t="array" ref="I78">SUMPRODUCT(('License Values Data Table'!I$2:I$697)*('License Values Data Table'!$D$2:$D$697=$A$2)*('License Values Data Table'!$A$2:$A$697=$A78))</f>
        <v>0</v>
      </c>
      <c r="J78" s="1092" cm="1">
        <f t="array" ref="J78">SUMPRODUCT(('License Values Data Table'!J$2:J$697)*('License Values Data Table'!$D$2:$D$697=$A$2)*('License Values Data Table'!$A$2:$A$697=$A78))</f>
        <v>0</v>
      </c>
      <c r="K78" s="517"/>
    </row>
    <row r="79" spans="1:11" ht="26.25">
      <c r="A79" s="529" t="s">
        <v>2056</v>
      </c>
      <c r="B79" s="494" t="s">
        <v>2197</v>
      </c>
      <c r="C79" s="505" t="s">
        <v>2192</v>
      </c>
      <c r="D79" s="505" t="s">
        <v>2055</v>
      </c>
      <c r="E79" s="492"/>
      <c r="F79" s="1092" cm="1">
        <f t="array" ref="F79">SUMPRODUCT(('License Values Data Table'!F$2:F$697)*('License Values Data Table'!$D$2:$D$697=$A$2)*('License Values Data Table'!$A$2:$A$697=$A79))</f>
        <v>0</v>
      </c>
      <c r="G79" s="1092" cm="1">
        <f t="array" ref="G79">SUMPRODUCT(('License Values Data Table'!G$2:G$697)*('License Values Data Table'!$D$2:$D$697=$A$2)*('License Values Data Table'!$A$2:$A$697=$A79))</f>
        <v>0</v>
      </c>
      <c r="H79" s="1092" cm="1">
        <f t="array" ref="H79">SUMPRODUCT(('License Values Data Table'!H$2:H$697)*('License Values Data Table'!$D$2:$D$697=$A$2)*('License Values Data Table'!$A$2:$A$697=$A79))</f>
        <v>0</v>
      </c>
      <c r="I79" s="1092" cm="1">
        <f t="array" ref="I79">SUMPRODUCT(('License Values Data Table'!I$2:I$697)*('License Values Data Table'!$D$2:$D$697=$A$2)*('License Values Data Table'!$A$2:$A$697=$A79))</f>
        <v>0</v>
      </c>
      <c r="J79" s="1092" cm="1">
        <f t="array" ref="J79">SUMPRODUCT(('License Values Data Table'!J$2:J$697)*('License Values Data Table'!$D$2:$D$697=$A$2)*('License Values Data Table'!$A$2:$A$697=$A79))</f>
        <v>0</v>
      </c>
      <c r="K79" s="517"/>
    </row>
    <row r="80" spans="1:11" ht="15.4">
      <c r="A80" s="508" t="s">
        <v>2057</v>
      </c>
      <c r="B80" s="494" t="s">
        <v>2198</v>
      </c>
      <c r="C80" s="505" t="s">
        <v>2192</v>
      </c>
      <c r="D80" s="505" t="s">
        <v>2059</v>
      </c>
      <c r="E80" s="492"/>
      <c r="F80" s="1092" cm="1">
        <f t="array" ref="F80">SUMPRODUCT(('License Values Data Table'!F$2:F$697)*('License Values Data Table'!$D$2:$D$697=$A$2)*('License Values Data Table'!$A$2:$A$697=$A80))</f>
        <v>0</v>
      </c>
      <c r="G80" s="1092" cm="1">
        <f t="array" ref="G80">SUMPRODUCT(('License Values Data Table'!G$2:G$697)*('License Values Data Table'!$D$2:$D$697=$A$2)*('License Values Data Table'!$A$2:$A$697=$A80))</f>
        <v>0</v>
      </c>
      <c r="H80" s="1092" cm="1">
        <f t="array" ref="H80">SUMPRODUCT(('License Values Data Table'!H$2:H$697)*('License Values Data Table'!$D$2:$D$697=$A$2)*('License Values Data Table'!$A$2:$A$697=$A80))</f>
        <v>0</v>
      </c>
      <c r="I80" s="1092" cm="1">
        <f t="array" ref="I80">SUMPRODUCT(('License Values Data Table'!I$2:I$697)*('License Values Data Table'!$D$2:$D$697=$A$2)*('License Values Data Table'!$A$2:$A$697=$A80))</f>
        <v>0</v>
      </c>
      <c r="J80" s="1092" cm="1">
        <f t="array" ref="J80">SUMPRODUCT(('License Values Data Table'!J$2:J$697)*('License Values Data Table'!$D$2:$D$697=$A$2)*('License Values Data Table'!$A$2:$A$697=$A80))</f>
        <v>0</v>
      </c>
      <c r="K80" s="514"/>
    </row>
    <row r="81" spans="1:11" ht="13.5">
      <c r="A81" s="508" t="s">
        <v>2060</v>
      </c>
      <c r="B81" s="494" t="s">
        <v>2061</v>
      </c>
      <c r="C81" s="505" t="s">
        <v>2192</v>
      </c>
      <c r="D81" s="505" t="s">
        <v>2059</v>
      </c>
      <c r="E81" s="492"/>
      <c r="F81" s="1092" cm="1">
        <f t="array" ref="F81">SUMPRODUCT(('License Values Data Table'!F$2:F$697)*('License Values Data Table'!$D$2:$D$697=$A$2)*('License Values Data Table'!$A$2:$A$697=$A81))</f>
        <v>0</v>
      </c>
      <c r="G81" s="1092" cm="1">
        <f t="array" ref="G81">SUMPRODUCT(('License Values Data Table'!G$2:G$697)*('License Values Data Table'!$D$2:$D$697=$A$2)*('License Values Data Table'!$A$2:$A$697=$A81))</f>
        <v>0</v>
      </c>
      <c r="H81" s="1092" cm="1">
        <f t="array" ref="H81">SUMPRODUCT(('License Values Data Table'!H$2:H$697)*('License Values Data Table'!$D$2:$D$697=$A$2)*('License Values Data Table'!$A$2:$A$697=$A81))</f>
        <v>0</v>
      </c>
      <c r="I81" s="1092" cm="1">
        <f t="array" ref="I81">SUMPRODUCT(('License Values Data Table'!I$2:I$697)*('License Values Data Table'!$D$2:$D$697=$A$2)*('License Values Data Table'!$A$2:$A$697=$A81))</f>
        <v>0</v>
      </c>
      <c r="J81" s="1092" cm="1">
        <f t="array" ref="J81">SUMPRODUCT(('License Values Data Table'!J$2:J$697)*('License Values Data Table'!$D$2:$D$697=$A$2)*('License Values Data Table'!$A$2:$A$697=$A81))</f>
        <v>0</v>
      </c>
      <c r="K81" s="514"/>
    </row>
    <row r="82" spans="1:11" ht="15.4">
      <c r="A82" s="508"/>
      <c r="B82" s="521" t="s">
        <v>2199</v>
      </c>
      <c r="C82" s="515" t="s">
        <v>2200</v>
      </c>
      <c r="D82" s="515" t="s">
        <v>1738</v>
      </c>
      <c r="E82" s="516"/>
      <c r="F82" s="957">
        <f>F80+IFERROR((((F73*F77-F75)*F78+(F74*F77-F76)*F79)*10^-6)*F80/F81,0)</f>
        <v>0</v>
      </c>
      <c r="G82" s="957">
        <f t="shared" ref="G82:J82" si="5">G80+IFERROR((((G73*G77-G75)*G78+(G74*G77-G76)*G79)*10^-6)*G80/G81,0)</f>
        <v>0</v>
      </c>
      <c r="H82" s="957">
        <f t="shared" si="5"/>
        <v>0</v>
      </c>
      <c r="I82" s="957">
        <f>I80+IFERROR((((I73*I77-I75)*I78+(I74*I77-I76)*I79)*10^-6)*I80/I81,0)</f>
        <v>0</v>
      </c>
      <c r="J82" s="957">
        <f t="shared" si="5"/>
        <v>0</v>
      </c>
      <c r="K82" s="514"/>
    </row>
    <row r="83" spans="1:11" ht="19.5" customHeight="1" thickBot="1">
      <c r="A83" s="522"/>
      <c r="B83" s="524"/>
      <c r="C83" s="524"/>
      <c r="D83" s="524"/>
      <c r="E83" s="531"/>
      <c r="F83" s="524"/>
      <c r="G83" s="533"/>
      <c r="H83" s="533"/>
      <c r="I83" s="533"/>
      <c r="J83" s="533"/>
      <c r="K83" s="525"/>
    </row>
    <row r="84" spans="1:11" ht="12" customHeight="1" thickBot="1">
      <c r="A84" s="508"/>
      <c r="E84" s="492"/>
      <c r="F84" s="535"/>
      <c r="G84" s="519"/>
      <c r="H84" s="519"/>
      <c r="I84" s="519"/>
      <c r="J84" s="519"/>
    </row>
    <row r="85" spans="1:11" ht="13.5">
      <c r="A85" s="497" t="s">
        <v>1758</v>
      </c>
      <c r="B85" s="499"/>
      <c r="C85" s="499"/>
      <c r="D85" s="499"/>
      <c r="E85" s="500"/>
      <c r="F85" s="499"/>
      <c r="G85" s="536"/>
      <c r="H85" s="536"/>
      <c r="I85" s="536"/>
      <c r="J85" s="536"/>
      <c r="K85" s="527"/>
    </row>
    <row r="86" spans="1:11" ht="13.5">
      <c r="A86" s="508"/>
      <c r="E86" s="492"/>
      <c r="G86" s="519"/>
      <c r="H86" s="519"/>
      <c r="I86" s="519"/>
      <c r="J86" s="519"/>
      <c r="K86" s="514"/>
    </row>
    <row r="87" spans="1:11" ht="13.5">
      <c r="A87" s="508"/>
      <c r="E87" s="492"/>
      <c r="G87" s="519"/>
      <c r="H87" s="519"/>
      <c r="I87" s="519"/>
      <c r="J87" s="519"/>
      <c r="K87" s="514"/>
    </row>
    <row r="88" spans="1:11" ht="15.4">
      <c r="A88" s="508" t="s">
        <v>2062</v>
      </c>
      <c r="B88" s="505" t="s">
        <v>2063</v>
      </c>
      <c r="C88" s="505" t="s">
        <v>2201</v>
      </c>
      <c r="D88" s="505" t="s">
        <v>1738</v>
      </c>
      <c r="E88" s="492"/>
      <c r="F88" s="1092" cm="1">
        <f t="array" ref="F88">SUMPRODUCT(('License Values Data Table'!F$2:F$697)*('License Values Data Table'!$D$2:$D$697=$A$2)*('License Values Data Table'!$B$2:$B$697=$B88))</f>
        <v>0</v>
      </c>
      <c r="G88" s="1092" cm="1">
        <f t="array" ref="G88">SUMPRODUCT(('License Values Data Table'!G$2:G$697)*('License Values Data Table'!$D$2:$D$697=$A$2)*('License Values Data Table'!$B$2:$B$697=$B88))</f>
        <v>0</v>
      </c>
      <c r="H88" s="1092" cm="1">
        <f t="array" ref="H88">SUMPRODUCT(('License Values Data Table'!H$2:H$697)*('License Values Data Table'!$D$2:$D$697=$A$2)*('License Values Data Table'!$B$2:$B$697=$B88))</f>
        <v>0</v>
      </c>
      <c r="I88" s="1092" cm="1">
        <f t="array" ref="I88">SUMPRODUCT(('License Values Data Table'!I$2:I$697)*('License Values Data Table'!$D$2:$D$697=$A$2)*('License Values Data Table'!$B$2:$B$697=$B88))</f>
        <v>0</v>
      </c>
      <c r="J88" s="1092" cm="1">
        <f t="array" ref="J88">SUMPRODUCT(('License Values Data Table'!J$2:J$697)*('License Values Data Table'!$D$2:$D$697=$A$2)*('License Values Data Table'!$B$2:$B$697=$B88))</f>
        <v>0</v>
      </c>
      <c r="K88" s="514"/>
    </row>
    <row r="89" spans="1:11" ht="15.4">
      <c r="A89" s="508" t="s">
        <v>1797</v>
      </c>
      <c r="B89" s="505" t="s">
        <v>2202</v>
      </c>
      <c r="C89" s="505" t="s">
        <v>2201</v>
      </c>
      <c r="D89" s="505" t="s">
        <v>1738</v>
      </c>
      <c r="E89" s="492"/>
      <c r="F89" s="53"/>
      <c r="G89" s="53"/>
      <c r="H89" s="53"/>
      <c r="I89" s="53"/>
      <c r="J89" s="53"/>
      <c r="K89" s="509" t="s">
        <v>2159</v>
      </c>
    </row>
    <row r="90" spans="1:11" ht="15.4">
      <c r="A90" s="508"/>
      <c r="B90" s="515" t="s">
        <v>2203</v>
      </c>
      <c r="C90" s="515" t="s">
        <v>2204</v>
      </c>
      <c r="D90" s="515" t="s">
        <v>1738</v>
      </c>
      <c r="E90" s="516"/>
      <c r="F90" s="957">
        <f>F88-F89</f>
        <v>0</v>
      </c>
      <c r="G90" s="957">
        <f t="shared" ref="G90:J90" si="6">G88-G89</f>
        <v>0</v>
      </c>
      <c r="H90" s="957">
        <f t="shared" si="6"/>
        <v>0</v>
      </c>
      <c r="I90" s="957">
        <f t="shared" si="6"/>
        <v>0</v>
      </c>
      <c r="J90" s="957">
        <f t="shared" si="6"/>
        <v>0</v>
      </c>
      <c r="K90" s="514"/>
    </row>
    <row r="91" spans="1:11" ht="15.4">
      <c r="A91" s="508"/>
      <c r="B91" s="515"/>
      <c r="C91" s="515"/>
      <c r="D91" s="537"/>
      <c r="E91" s="516"/>
      <c r="F91" s="512"/>
      <c r="G91" s="512"/>
      <c r="H91" s="512"/>
      <c r="I91" s="512"/>
      <c r="J91" s="512"/>
      <c r="K91" s="514"/>
    </row>
    <row r="92" spans="1:11" ht="15.75" thickBot="1">
      <c r="A92" s="522"/>
      <c r="B92" s="523"/>
      <c r="C92" s="523"/>
      <c r="D92" s="538"/>
      <c r="E92" s="531"/>
      <c r="F92" s="230"/>
      <c r="G92" s="230"/>
      <c r="H92" s="230"/>
      <c r="I92" s="230"/>
      <c r="J92" s="230"/>
      <c r="K92" s="525"/>
    </row>
    <row r="93" spans="1:11" ht="13.9" thickBot="1">
      <c r="A93" s="508"/>
      <c r="E93" s="492"/>
      <c r="G93" s="519"/>
      <c r="H93" s="519"/>
      <c r="I93" s="519"/>
      <c r="J93" s="519"/>
    </row>
    <row r="94" spans="1:11" ht="13.5">
      <c r="A94" s="526"/>
      <c r="B94" s="499"/>
      <c r="C94" s="499"/>
      <c r="D94" s="499"/>
      <c r="E94" s="500"/>
      <c r="F94" s="499"/>
      <c r="G94" s="502"/>
      <c r="H94" s="502"/>
      <c r="I94" s="502"/>
      <c r="J94" s="502"/>
      <c r="K94" s="527"/>
    </row>
    <row r="95" spans="1:11" ht="13.5">
      <c r="A95" s="504" t="s">
        <v>2205</v>
      </c>
      <c r="G95" s="519"/>
      <c r="H95" s="519"/>
      <c r="I95" s="519"/>
      <c r="J95" s="519"/>
      <c r="K95" s="514"/>
    </row>
    <row r="96" spans="1:11">
      <c r="A96" s="508"/>
      <c r="K96" s="514"/>
    </row>
    <row r="97" spans="1:11">
      <c r="A97" s="508"/>
      <c r="K97" s="514"/>
    </row>
    <row r="98" spans="1:11">
      <c r="A98" s="508"/>
      <c r="K98" s="514"/>
    </row>
    <row r="99" spans="1:11">
      <c r="A99" s="508"/>
      <c r="K99" s="514"/>
    </row>
    <row r="100" spans="1:11" ht="15.4">
      <c r="A100" s="528"/>
      <c r="B100" s="505"/>
      <c r="C100" s="505"/>
      <c r="D100" s="506"/>
      <c r="E100" s="492"/>
      <c r="F100" s="542" t="s">
        <v>490</v>
      </c>
      <c r="G100" s="542" t="s">
        <v>491</v>
      </c>
      <c r="H100" s="542" t="s">
        <v>492</v>
      </c>
      <c r="I100" s="542" t="s">
        <v>493</v>
      </c>
      <c r="J100" s="542" t="s">
        <v>495</v>
      </c>
      <c r="K100" s="514"/>
    </row>
    <row r="101" spans="1:11" ht="15.4">
      <c r="A101" s="508" t="s">
        <v>2062</v>
      </c>
      <c r="B101" s="505" t="s">
        <v>2206</v>
      </c>
      <c r="C101" s="505" t="s">
        <v>2207</v>
      </c>
      <c r="D101" s="505" t="s">
        <v>1738</v>
      </c>
      <c r="F101" s="956">
        <f>INDEX($E$190:$I$197,MATCH($B$106,$D$190:$D$197,0),MATCH(F$100,$E$189:$I$189,0))</f>
        <v>0.2</v>
      </c>
      <c r="G101" s="956">
        <f>INDEX($E$190:$I$197,MATCH($B$106,$D$190:$D$197,0),MATCH(G$100,$E$189:$I$189,0))</f>
        <v>0.15</v>
      </c>
      <c r="H101" s="956">
        <f>INDEX($E$190:$I$197,MATCH($B$106,$D$190:$D$197,0),MATCH(H$100,$E$189:$I$189,0))</f>
        <v>0.77</v>
      </c>
      <c r="I101" s="956">
        <f>INDEX($E$190:$I$197,MATCH($B$106,$D$190:$D$197,0),MATCH(I$100,$E$189:$I$189,0))</f>
        <v>0.76</v>
      </c>
      <c r="J101" s="956">
        <f>INDEX($E$190:$I$197,MATCH($B$106,$D$190:$D$197,0),MATCH(J$100,$E$189:$I$189,0))</f>
        <v>0.75</v>
      </c>
      <c r="K101" s="514" t="s">
        <v>2208</v>
      </c>
    </row>
    <row r="102" spans="1:11" ht="15.4">
      <c r="A102" s="508" t="s">
        <v>1797</v>
      </c>
      <c r="B102" s="505" t="s">
        <v>2209</v>
      </c>
      <c r="C102" s="505" t="s">
        <v>2207</v>
      </c>
      <c r="D102" s="505" t="s">
        <v>1738</v>
      </c>
      <c r="F102" s="398"/>
      <c r="G102" s="398"/>
      <c r="H102" s="398"/>
      <c r="I102" s="956">
        <f>INDEX($F$178:$J$185,MATCH($B$106,$D$178:$D$185,0),MATCH(I$100,$F$177:$J$177,0))</f>
        <v>0</v>
      </c>
      <c r="J102" s="956">
        <f>INDEX($F$178:$J$185,MATCH($B$106,$D$178:$D$185,0),MATCH(J$100,$F$177:$J$177,0))</f>
        <v>0</v>
      </c>
      <c r="K102" s="1464" t="s">
        <v>2210</v>
      </c>
    </row>
    <row r="103" spans="1:11" ht="15.4">
      <c r="A103" s="528"/>
      <c r="B103" s="515" t="s">
        <v>2211</v>
      </c>
      <c r="C103" s="515" t="s">
        <v>2212</v>
      </c>
      <c r="D103" s="515" t="s">
        <v>1738</v>
      </c>
      <c r="E103" s="521"/>
      <c r="F103" s="957">
        <f>F101-F102</f>
        <v>0.2</v>
      </c>
      <c r="G103" s="957">
        <f>SUM($F$101:G101)-SUM($F$102:G102)-SUM($F$103:F103)</f>
        <v>0.14999999999999997</v>
      </c>
      <c r="H103" s="957">
        <f>SUM($F$101:H101)-SUM($F$102:H102)-SUM($F$103:G103)</f>
        <v>0.77000000000000013</v>
      </c>
      <c r="I103" s="957">
        <f>SUM($F$101:I101)-SUM($F$102:I102)-SUM($F$103:H103)</f>
        <v>0.76</v>
      </c>
      <c r="J103" s="957">
        <f>SUM($F$101:J101)-SUM($F$102:J102)-SUM($F$103:I103)</f>
        <v>0.74999999999999978</v>
      </c>
      <c r="K103" s="514" t="s">
        <v>975</v>
      </c>
    </row>
    <row r="104" spans="1:11">
      <c r="A104" s="508"/>
      <c r="K104" s="514"/>
    </row>
    <row r="105" spans="1:11" ht="12.75" thickBot="1">
      <c r="A105" s="508"/>
      <c r="K105" s="514"/>
    </row>
    <row r="106" spans="1:11" ht="13.9" thickBot="1">
      <c r="A106" s="539" t="s">
        <v>2213</v>
      </c>
      <c r="B106" s="1041" t="s">
        <v>216</v>
      </c>
      <c r="C106" s="1465" t="s">
        <v>2214</v>
      </c>
      <c r="D106" s="229"/>
      <c r="H106" s="229"/>
      <c r="I106" s="229"/>
      <c r="J106" s="229"/>
      <c r="K106" s="514"/>
    </row>
    <row r="107" spans="1:11" ht="15.75" thickBot="1">
      <c r="A107" s="1386"/>
      <c r="B107" s="495"/>
      <c r="C107" s="1387"/>
      <c r="D107" s="1387"/>
      <c r="H107" s="1387"/>
      <c r="I107" s="1387"/>
      <c r="J107" s="1387"/>
      <c r="K107" s="514"/>
    </row>
    <row r="108" spans="1:11" ht="13.9" thickBot="1">
      <c r="A108" s="539" t="s">
        <v>2215</v>
      </c>
      <c r="B108" s="1041" t="s">
        <v>492</v>
      </c>
      <c r="C108" s="1465" t="s">
        <v>2216</v>
      </c>
      <c r="D108" s="1387"/>
      <c r="H108" s="1387"/>
      <c r="I108" s="1387"/>
      <c r="J108" s="1387"/>
      <c r="K108" s="514"/>
    </row>
    <row r="109" spans="1:11">
      <c r="A109" s="508"/>
      <c r="K109" s="514"/>
    </row>
    <row r="110" spans="1:11">
      <c r="A110" s="508"/>
      <c r="K110" s="514"/>
    </row>
    <row r="111" spans="1:11">
      <c r="A111" s="508"/>
      <c r="K111" s="514"/>
    </row>
    <row r="112" spans="1:11">
      <c r="A112" s="508"/>
      <c r="K112" s="514"/>
    </row>
    <row r="113" spans="1:13">
      <c r="A113" s="508"/>
      <c r="K113" s="514"/>
    </row>
    <row r="114" spans="1:13">
      <c r="A114" s="508"/>
      <c r="K114" s="514"/>
    </row>
    <row r="115" spans="1:13">
      <c r="A115" s="508"/>
      <c r="K115" s="514"/>
    </row>
    <row r="116" spans="1:13" s="495" customFormat="1" ht="15.4" thickBot="1">
      <c r="A116" s="513"/>
      <c r="D116" s="1388" t="s">
        <v>2217</v>
      </c>
      <c r="E116" s="494"/>
      <c r="F116" s="494"/>
      <c r="G116" s="494"/>
      <c r="H116" s="494"/>
      <c r="I116" s="494"/>
      <c r="J116" s="494"/>
      <c r="K116" s="544"/>
    </row>
    <row r="117" spans="1:13" s="495" customFormat="1" ht="45.4" thickBot="1">
      <c r="A117" s="513"/>
      <c r="D117" s="545" t="s">
        <v>488</v>
      </c>
      <c r="E117" s="546" t="s">
        <v>2218</v>
      </c>
      <c r="F117" s="958" t="s">
        <v>2219</v>
      </c>
      <c r="G117" s="958" t="s">
        <v>2220</v>
      </c>
      <c r="H117" s="961" t="s">
        <v>2221</v>
      </c>
      <c r="I117" s="958" t="s">
        <v>2222</v>
      </c>
      <c r="J117" s="964" t="s">
        <v>2223</v>
      </c>
      <c r="K117" s="544"/>
    </row>
    <row r="118" spans="1:13" s="495" customFormat="1" ht="15">
      <c r="A118" s="513"/>
      <c r="D118" s="547" t="s">
        <v>189</v>
      </c>
      <c r="E118" s="548" t="s">
        <v>2224</v>
      </c>
      <c r="F118" s="959">
        <f>'License Values Data Table'!E24</f>
        <v>351</v>
      </c>
      <c r="G118" s="1445" cm="1">
        <f t="array" ref="G118">IF($B$106=$D118,SUMPRODUCT(('5.08 Vehicles'!$P$12:$P$18=$E118)*'5.08 Vehicles'!$V$12:$Z$18),0)</f>
        <v>0</v>
      </c>
      <c r="H118" s="962">
        <f>F118-G118</f>
        <v>351</v>
      </c>
      <c r="I118" s="959">
        <f>'License Values Data Table'!E30</f>
        <v>13551</v>
      </c>
      <c r="J118" s="965">
        <f t="shared" ref="J118:J123" si="7">H118*I118/1000000*(INDEX($E$190:$J$197,MATCH(D118,$D$190:$D$197,0),MATCH($B$108,$E$189:$I$189,0))/$J$190)</f>
        <v>1.3839988176795579</v>
      </c>
      <c r="K118" s="1176"/>
      <c r="L118" s="1437"/>
      <c r="M118" s="1437"/>
    </row>
    <row r="119" spans="1:13" s="495" customFormat="1" ht="15">
      <c r="A119" s="513"/>
      <c r="D119" s="552" t="s">
        <v>189</v>
      </c>
      <c r="E119" s="1389" t="s">
        <v>2225</v>
      </c>
      <c r="F119" s="1390">
        <f>'License Values Data Table'!E25</f>
        <v>0</v>
      </c>
      <c r="G119" s="1446" cm="1">
        <f t="array" ref="G119">IF($B$106=$D119,SUMPRODUCT(('5.08 Vehicles'!$P$12:$P$18=$E119)*'5.08 Vehicles'!$V$12:$Z$18),0)</f>
        <v>0</v>
      </c>
      <c r="H119" s="1391">
        <f>F119-G119</f>
        <v>0</v>
      </c>
      <c r="I119" s="1390">
        <f>'License Values Data Table'!E31</f>
        <v>9358</v>
      </c>
      <c r="J119" s="967">
        <f t="shared" si="7"/>
        <v>0</v>
      </c>
      <c r="K119" s="1177"/>
    </row>
    <row r="120" spans="1:13" s="495" customFormat="1" ht="15">
      <c r="A120" s="513"/>
      <c r="D120" s="552" t="s">
        <v>189</v>
      </c>
      <c r="E120" s="1389" t="s">
        <v>2226</v>
      </c>
      <c r="F120" s="1390">
        <f>'License Values Data Table'!E26</f>
        <v>0</v>
      </c>
      <c r="G120" s="1446" cm="1">
        <f t="array" ref="G120">IF($B$106=$D120,SUMPRODUCT(('5.08 Vehicles'!$P$12:$P$18=$E120)*'5.08 Vehicles'!$V$12:$Z$18),0)</f>
        <v>0</v>
      </c>
      <c r="H120" s="1391">
        <f>F120-G120</f>
        <v>0</v>
      </c>
      <c r="I120" s="1390">
        <f>'License Values Data Table'!E32</f>
        <v>7798</v>
      </c>
      <c r="J120" s="967">
        <f t="shared" si="7"/>
        <v>0</v>
      </c>
      <c r="K120" s="1177"/>
    </row>
    <row r="121" spans="1:13" s="495" customFormat="1" ht="15">
      <c r="A121" s="513"/>
      <c r="D121" s="552" t="s">
        <v>189</v>
      </c>
      <c r="E121" s="1389" t="s">
        <v>2227</v>
      </c>
      <c r="F121" s="1390">
        <f>'License Values Data Table'!E27</f>
        <v>0</v>
      </c>
      <c r="G121" s="1446" cm="1">
        <f t="array" ref="G121">IF($B$106=$D121,SUMPRODUCT(('5.08 Vehicles'!$P$12:$P$18=$E121)*'5.08 Vehicles'!$V$12:$Z$18),0)</f>
        <v>0</v>
      </c>
      <c r="H121" s="1391">
        <f>F121-G121</f>
        <v>0</v>
      </c>
      <c r="I121" s="1390">
        <f>'License Values Data Table'!E33</f>
        <v>11289</v>
      </c>
      <c r="J121" s="967">
        <f t="shared" si="7"/>
        <v>0</v>
      </c>
      <c r="K121" s="1177"/>
    </row>
    <row r="122" spans="1:13" s="495" customFormat="1" ht="15">
      <c r="A122" s="513"/>
      <c r="D122" s="552" t="s">
        <v>189</v>
      </c>
      <c r="E122" s="1389" t="s">
        <v>2228</v>
      </c>
      <c r="F122" s="1390">
        <f>'License Values Data Table'!E28</f>
        <v>0</v>
      </c>
      <c r="G122" s="1446" cm="1">
        <f t="array" ref="G122">IF($B$106=$D122,SUMPRODUCT(('5.08 Vehicles'!$P$12:$P$18=$E122)*'5.08 Vehicles'!$V$12:$Z$18),0)</f>
        <v>0</v>
      </c>
      <c r="H122" s="1391">
        <f>F122-G122</f>
        <v>0</v>
      </c>
      <c r="I122" s="1390">
        <f>'License Values Data Table'!E34</f>
        <v>9567</v>
      </c>
      <c r="J122" s="967">
        <f t="shared" si="7"/>
        <v>0</v>
      </c>
      <c r="K122" s="1177"/>
    </row>
    <row r="123" spans="1:13" s="495" customFormat="1" ht="15">
      <c r="A123" s="513"/>
      <c r="D123" s="549" t="s">
        <v>189</v>
      </c>
      <c r="E123" s="1389" t="s">
        <v>2229</v>
      </c>
      <c r="F123" s="1390">
        <f>'License Values Data Table'!E29</f>
        <v>141</v>
      </c>
      <c r="G123" s="1446" cm="1">
        <f t="array" ref="G123">IF($B$106=$D123,SUMPRODUCT(('5.08 Vehicles'!$P$12:$P$18=$E123)*'5.08 Vehicles'!$V$12:$Z$18),0)</f>
        <v>0</v>
      </c>
      <c r="H123" s="1391">
        <f t="shared" ref="H123:H144" si="8">F123-G123</f>
        <v>141</v>
      </c>
      <c r="I123" s="1390">
        <f>'License Values Data Table'!E35</f>
        <v>4783</v>
      </c>
      <c r="J123" s="966">
        <f t="shared" si="7"/>
        <v>0.1962351270718232</v>
      </c>
      <c r="K123" s="544"/>
    </row>
    <row r="124" spans="1:13" s="495" customFormat="1" ht="15" thickBot="1">
      <c r="A124" s="513"/>
      <c r="D124" s="550" t="s">
        <v>2230</v>
      </c>
      <c r="E124" s="551"/>
      <c r="F124" s="1039">
        <f>SUM(F118:F123)</f>
        <v>492</v>
      </c>
      <c r="G124" s="1447">
        <f t="shared" ref="G124:J124" si="9">SUM(G118:G123)</f>
        <v>0</v>
      </c>
      <c r="H124" s="963">
        <f t="shared" si="9"/>
        <v>492</v>
      </c>
      <c r="I124" s="1040">
        <f t="shared" si="9"/>
        <v>56346</v>
      </c>
      <c r="J124" s="960">
        <f t="shared" si="9"/>
        <v>1.5802339447513811</v>
      </c>
      <c r="K124" s="544"/>
    </row>
    <row r="125" spans="1:13" s="495" customFormat="1" ht="15">
      <c r="A125" s="513"/>
      <c r="D125" s="552" t="s">
        <v>201</v>
      </c>
      <c r="E125" s="1389" t="s">
        <v>2224</v>
      </c>
      <c r="F125" s="1392">
        <f>'License Values Data Table'!E111</f>
        <v>235</v>
      </c>
      <c r="G125" s="1446" cm="1">
        <f t="array" ref="G125">IF($B$106=$D125,SUMPRODUCT(('5.08 Vehicles'!$P$12:$P$18=$E125)*'5.08 Vehicles'!$V$12:$Z$18),0)</f>
        <v>0</v>
      </c>
      <c r="H125" s="1391">
        <f t="shared" si="8"/>
        <v>235</v>
      </c>
      <c r="I125" s="1390">
        <f>'License Values Data Table'!E117</f>
        <v>13564</v>
      </c>
      <c r="J125" s="965">
        <f t="shared" ref="J125:J130" si="10">H125*I125/1000000*(INDEX($E$190:$J$197,MATCH(D125,$D$190:$D$197,0),MATCH($B$108,$E$189:$I$189,0))/$J$191)</f>
        <v>0.93079680440771351</v>
      </c>
      <c r="K125" s="544"/>
    </row>
    <row r="126" spans="1:13" s="495" customFormat="1" ht="15">
      <c r="A126" s="513"/>
      <c r="D126" s="552" t="s">
        <v>201</v>
      </c>
      <c r="E126" s="1389" t="s">
        <v>2225</v>
      </c>
      <c r="F126" s="1392">
        <f>'License Values Data Table'!E112</f>
        <v>0</v>
      </c>
      <c r="G126" s="1446" cm="1">
        <f t="array" ref="G126">IF($B$106=$D126,SUMPRODUCT(('5.08 Vehicles'!$P$12:$P$18=$E126)*'5.08 Vehicles'!$V$12:$Z$18),0)</f>
        <v>0</v>
      </c>
      <c r="H126" s="1391">
        <f>F126-G126</f>
        <v>0</v>
      </c>
      <c r="I126" s="1390">
        <f>'License Values Data Table'!E118</f>
        <v>9368</v>
      </c>
      <c r="J126" s="967">
        <f t="shared" si="10"/>
        <v>0</v>
      </c>
      <c r="K126" s="544"/>
    </row>
    <row r="127" spans="1:13" s="495" customFormat="1" ht="15">
      <c r="A127" s="513"/>
      <c r="D127" s="552" t="s">
        <v>201</v>
      </c>
      <c r="E127" s="1389" t="s">
        <v>2226</v>
      </c>
      <c r="F127" s="1392">
        <f>'License Values Data Table'!E113</f>
        <v>0</v>
      </c>
      <c r="G127" s="1446" cm="1">
        <f t="array" ref="G127">IF($B$106=$D127,SUMPRODUCT(('5.08 Vehicles'!$P$12:$P$18=$E127)*'5.08 Vehicles'!$V$12:$Z$18),0)</f>
        <v>0</v>
      </c>
      <c r="H127" s="1391">
        <f>F127-G127</f>
        <v>0</v>
      </c>
      <c r="I127" s="1390">
        <f>'License Values Data Table'!E119</f>
        <v>7806</v>
      </c>
      <c r="J127" s="967">
        <f t="shared" si="10"/>
        <v>0</v>
      </c>
      <c r="K127" s="544"/>
    </row>
    <row r="128" spans="1:13" s="495" customFormat="1" ht="15">
      <c r="A128" s="513"/>
      <c r="D128" s="552" t="s">
        <v>201</v>
      </c>
      <c r="E128" s="1389" t="s">
        <v>2227</v>
      </c>
      <c r="F128" s="1392">
        <f>'License Values Data Table'!E114</f>
        <v>0</v>
      </c>
      <c r="G128" s="1446" cm="1">
        <f t="array" ref="G128">IF($B$106=$D128,SUMPRODUCT(('5.08 Vehicles'!$P$12:$P$18=$E128)*'5.08 Vehicles'!$V$12:$Z$18),0)</f>
        <v>0</v>
      </c>
      <c r="H128" s="1391">
        <f>F128-G128</f>
        <v>0</v>
      </c>
      <c r="I128" s="1390">
        <f>'License Values Data Table'!E120</f>
        <v>11300</v>
      </c>
      <c r="J128" s="967">
        <f t="shared" si="10"/>
        <v>0</v>
      </c>
      <c r="K128" s="544"/>
    </row>
    <row r="129" spans="1:11" s="495" customFormat="1" ht="15">
      <c r="A129" s="513"/>
      <c r="D129" s="552" t="s">
        <v>201</v>
      </c>
      <c r="E129" s="1389" t="s">
        <v>2228</v>
      </c>
      <c r="F129" s="1392">
        <f>'License Values Data Table'!E115</f>
        <v>0</v>
      </c>
      <c r="G129" s="1446" cm="1">
        <f t="array" ref="G129">IF($B$106=$D129,SUMPRODUCT(('5.08 Vehicles'!$P$12:$P$18=$E129)*'5.08 Vehicles'!$V$12:$Z$18),0)</f>
        <v>0</v>
      </c>
      <c r="H129" s="1391">
        <f>F129-G129</f>
        <v>0</v>
      </c>
      <c r="I129" s="1390">
        <f>'License Values Data Table'!E121</f>
        <v>9577</v>
      </c>
      <c r="J129" s="967">
        <f t="shared" si="10"/>
        <v>0</v>
      </c>
      <c r="K129" s="544"/>
    </row>
    <row r="130" spans="1:11" s="495" customFormat="1" ht="15">
      <c r="A130" s="513"/>
      <c r="D130" s="552" t="s">
        <v>201</v>
      </c>
      <c r="E130" s="1389" t="s">
        <v>2229</v>
      </c>
      <c r="F130" s="1392">
        <f>'License Values Data Table'!E116</f>
        <v>95</v>
      </c>
      <c r="G130" s="1446" cm="1">
        <f t="array" ref="G130">IF($B$106=$D130,SUMPRODUCT(('5.08 Vehicles'!$P$12:$P$18=$E130)*'5.08 Vehicles'!$V$12:$Z$18),0)</f>
        <v>0</v>
      </c>
      <c r="H130" s="1391">
        <f t="shared" si="8"/>
        <v>95</v>
      </c>
      <c r="I130" s="1390">
        <f>'License Values Data Table'!E122</f>
        <v>4788</v>
      </c>
      <c r="J130" s="966">
        <f t="shared" si="10"/>
        <v>0.13282413223140496</v>
      </c>
      <c r="K130" s="544"/>
    </row>
    <row r="131" spans="1:11" s="495" customFormat="1" ht="15" thickBot="1">
      <c r="A131" s="513"/>
      <c r="D131" s="550" t="s">
        <v>2231</v>
      </c>
      <c r="E131" s="551"/>
      <c r="F131" s="1039">
        <f>SUM(F125:F130)</f>
        <v>330</v>
      </c>
      <c r="G131" s="1447">
        <f t="shared" ref="G131:J131" si="11">SUM(G125:G130)</f>
        <v>0</v>
      </c>
      <c r="H131" s="963">
        <f t="shared" si="11"/>
        <v>330</v>
      </c>
      <c r="I131" s="1040">
        <f t="shared" si="11"/>
        <v>56403</v>
      </c>
      <c r="J131" s="960">
        <f t="shared" si="11"/>
        <v>1.0636209366391185</v>
      </c>
      <c r="K131" s="544"/>
    </row>
    <row r="132" spans="1:11" s="495" customFormat="1" ht="15">
      <c r="A132" s="513"/>
      <c r="D132" s="552" t="s">
        <v>210</v>
      </c>
      <c r="E132" s="1389" t="s">
        <v>2224</v>
      </c>
      <c r="F132" s="1392">
        <f>'License Values Data Table'!E198</f>
        <v>243</v>
      </c>
      <c r="G132" s="1446" cm="1">
        <f t="array" ref="G132">IF($B$106=$D132,SUMPRODUCT(('5.08 Vehicles'!$P$12:$P$18=$E132)*'5.08 Vehicles'!$V$12:$Z$18),0)</f>
        <v>0</v>
      </c>
      <c r="H132" s="1391">
        <f t="shared" si="8"/>
        <v>243</v>
      </c>
      <c r="I132" s="1390">
        <f>'License Values Data Table'!E204</f>
        <v>13570</v>
      </c>
      <c r="J132" s="965">
        <f t="shared" ref="J132:J137" si="12">H132*I132/1000000*(INDEX($E$190:$J$197,MATCH(D132,$D$190:$D$197,0),MATCH($B$108,$E$189:$I$189,0))/$J$192)</f>
        <v>0.96213819628647212</v>
      </c>
      <c r="K132" s="544"/>
    </row>
    <row r="133" spans="1:11" s="495" customFormat="1" ht="15">
      <c r="A133" s="513"/>
      <c r="D133" s="552" t="s">
        <v>210</v>
      </c>
      <c r="E133" s="1389" t="s">
        <v>2225</v>
      </c>
      <c r="F133" s="1392">
        <f>'License Values Data Table'!E199</f>
        <v>0</v>
      </c>
      <c r="G133" s="1446" cm="1">
        <f t="array" ref="G133">IF($B$106=$D133,SUMPRODUCT(('5.08 Vehicles'!$P$12:$P$18=$E133)*'5.08 Vehicles'!$V$12:$Z$18),0)</f>
        <v>0</v>
      </c>
      <c r="H133" s="1391">
        <f>F133-G133</f>
        <v>0</v>
      </c>
      <c r="I133" s="1390">
        <f>'License Values Data Table'!E205</f>
        <v>9372</v>
      </c>
      <c r="J133" s="967">
        <f t="shared" si="12"/>
        <v>0</v>
      </c>
      <c r="K133" s="544"/>
    </row>
    <row r="134" spans="1:11" s="495" customFormat="1" ht="15">
      <c r="A134" s="513"/>
      <c r="D134" s="552" t="s">
        <v>210</v>
      </c>
      <c r="E134" s="1389" t="s">
        <v>2226</v>
      </c>
      <c r="F134" s="1392">
        <f>'License Values Data Table'!E200</f>
        <v>0</v>
      </c>
      <c r="G134" s="1446" cm="1">
        <f t="array" ref="G134">IF($B$106=$D134,SUMPRODUCT(('5.08 Vehicles'!$P$12:$P$18=$E134)*'5.08 Vehicles'!$V$12:$Z$18),0)</f>
        <v>0</v>
      </c>
      <c r="H134" s="1391">
        <f>F134-G134</f>
        <v>0</v>
      </c>
      <c r="I134" s="1390">
        <f>'License Values Data Table'!E206</f>
        <v>7809</v>
      </c>
      <c r="J134" s="967">
        <f t="shared" si="12"/>
        <v>0</v>
      </c>
      <c r="K134" s="544"/>
    </row>
    <row r="135" spans="1:11" s="495" customFormat="1" ht="15">
      <c r="A135" s="513"/>
      <c r="D135" s="552" t="s">
        <v>210</v>
      </c>
      <c r="E135" s="1389" t="s">
        <v>2227</v>
      </c>
      <c r="F135" s="1392">
        <f>'License Values Data Table'!E201</f>
        <v>0</v>
      </c>
      <c r="G135" s="1446" cm="1">
        <f t="array" ref="G135">IF($B$106=$D135,SUMPRODUCT(('5.08 Vehicles'!$P$12:$P$18=$E135)*'5.08 Vehicles'!$V$12:$Z$18),0)</f>
        <v>0</v>
      </c>
      <c r="H135" s="1391">
        <f>F135-G135</f>
        <v>0</v>
      </c>
      <c r="I135" s="1390">
        <f>'License Values Data Table'!E207</f>
        <v>11305</v>
      </c>
      <c r="J135" s="967">
        <f t="shared" si="12"/>
        <v>0</v>
      </c>
      <c r="K135" s="544"/>
    </row>
    <row r="136" spans="1:11" s="495" customFormat="1" ht="15">
      <c r="A136" s="513"/>
      <c r="D136" s="552" t="s">
        <v>210</v>
      </c>
      <c r="E136" s="1389" t="s">
        <v>2228</v>
      </c>
      <c r="F136" s="1392">
        <f>'License Values Data Table'!E202</f>
        <v>0</v>
      </c>
      <c r="G136" s="1446" cm="1">
        <f t="array" ref="G136">IF($B$106=$D136,SUMPRODUCT(('5.08 Vehicles'!$P$12:$P$18=$E136)*'5.08 Vehicles'!$V$12:$Z$18),0)</f>
        <v>0</v>
      </c>
      <c r="H136" s="1391">
        <f>F136-G136</f>
        <v>0</v>
      </c>
      <c r="I136" s="1390">
        <f>'License Values Data Table'!E208</f>
        <v>9580</v>
      </c>
      <c r="J136" s="967">
        <f t="shared" si="12"/>
        <v>0</v>
      </c>
      <c r="K136" s="544"/>
    </row>
    <row r="137" spans="1:11" s="495" customFormat="1" ht="15">
      <c r="A137" s="513"/>
      <c r="D137" s="552" t="s">
        <v>210</v>
      </c>
      <c r="E137" s="1389" t="s">
        <v>2229</v>
      </c>
      <c r="F137" s="1392">
        <f>'License Values Data Table'!E203</f>
        <v>98</v>
      </c>
      <c r="G137" s="1446" cm="1">
        <f t="array" ref="G137">IF($B$106=$D137,SUMPRODUCT(('5.08 Vehicles'!$P$12:$P$18=$E137)*'5.08 Vehicles'!$V$12:$Z$18),0)</f>
        <v>0</v>
      </c>
      <c r="H137" s="1391">
        <f t="shared" si="8"/>
        <v>98</v>
      </c>
      <c r="I137" s="1390">
        <f>'License Values Data Table'!E209</f>
        <v>4790</v>
      </c>
      <c r="J137" s="966">
        <f t="shared" si="12"/>
        <v>0.13696604774535809</v>
      </c>
      <c r="K137" s="544"/>
    </row>
    <row r="138" spans="1:11" s="495" customFormat="1" ht="15" thickBot="1">
      <c r="A138" s="513"/>
      <c r="D138" s="550" t="s">
        <v>2232</v>
      </c>
      <c r="E138" s="551"/>
      <c r="F138" s="1039">
        <f>SUM(F132:F137)</f>
        <v>341</v>
      </c>
      <c r="G138" s="1447">
        <f t="shared" ref="G138:J138" si="13">SUM(G132:G137)</f>
        <v>0</v>
      </c>
      <c r="H138" s="963">
        <f t="shared" si="13"/>
        <v>341</v>
      </c>
      <c r="I138" s="1040">
        <f t="shared" si="13"/>
        <v>56426</v>
      </c>
      <c r="J138" s="960">
        <f t="shared" si="13"/>
        <v>1.0991042440318302</v>
      </c>
      <c r="K138" s="544"/>
    </row>
    <row r="139" spans="1:11" s="495" customFormat="1" ht="15">
      <c r="A139" s="513"/>
      <c r="D139" s="552" t="s">
        <v>216</v>
      </c>
      <c r="E139" s="1389" t="s">
        <v>2224</v>
      </c>
      <c r="F139" s="1392">
        <f>'License Values Data Table'!E285</f>
        <v>170</v>
      </c>
      <c r="G139" s="1446" cm="1">
        <f t="array" ref="G139">IF($B$106=$D139,SUMPRODUCT(('5.08 Vehicles'!$P$12:$P$18=$E139)*'5.08 Vehicles'!$V$12:$Z$18),0)</f>
        <v>0</v>
      </c>
      <c r="H139" s="1391">
        <f t="shared" si="8"/>
        <v>170</v>
      </c>
      <c r="I139" s="1390">
        <f>'License Values Data Table'!E291</f>
        <v>13566</v>
      </c>
      <c r="J139" s="965">
        <f t="shared" ref="J139:J144" si="14">H139*I139/1000000*(INDEX($E$190:$J$197,MATCH(D139,$D$190:$D$197,0),MATCH($B$108,$E$189:$I$189,0))/$J$193)</f>
        <v>0.6752050950570343</v>
      </c>
      <c r="K139" s="544"/>
    </row>
    <row r="140" spans="1:11" s="495" customFormat="1" ht="15">
      <c r="A140" s="513"/>
      <c r="D140" s="552" t="s">
        <v>216</v>
      </c>
      <c r="E140" s="1389" t="s">
        <v>2225</v>
      </c>
      <c r="F140" s="1392">
        <f>'License Values Data Table'!E286</f>
        <v>0</v>
      </c>
      <c r="G140" s="1446" cm="1">
        <f t="array" ref="G140">IF($B$106=$D140,SUMPRODUCT(('5.08 Vehicles'!$P$12:$P$18=$E140)*'5.08 Vehicles'!$V$12:$Z$18),0)</f>
        <v>0</v>
      </c>
      <c r="H140" s="1391">
        <f>F140-G140</f>
        <v>0</v>
      </c>
      <c r="I140" s="1390">
        <f>'License Values Data Table'!E292</f>
        <v>9369</v>
      </c>
      <c r="J140" s="967">
        <f t="shared" si="14"/>
        <v>0</v>
      </c>
      <c r="K140" s="544"/>
    </row>
    <row r="141" spans="1:11" s="495" customFormat="1" ht="15">
      <c r="A141" s="513"/>
      <c r="D141" s="552" t="s">
        <v>216</v>
      </c>
      <c r="E141" s="1389" t="s">
        <v>2226</v>
      </c>
      <c r="F141" s="1392">
        <f>'License Values Data Table'!E287</f>
        <v>0</v>
      </c>
      <c r="G141" s="1446" cm="1">
        <f t="array" ref="G141">IF($B$106=$D141,SUMPRODUCT(('5.08 Vehicles'!$P$12:$P$18=$E141)*'5.08 Vehicles'!$V$12:$Z$18),0)</f>
        <v>0</v>
      </c>
      <c r="H141" s="1391">
        <f>F141-G141</f>
        <v>0</v>
      </c>
      <c r="I141" s="1390">
        <f>'License Values Data Table'!E293</f>
        <v>7807</v>
      </c>
      <c r="J141" s="967">
        <f t="shared" si="14"/>
        <v>0</v>
      </c>
      <c r="K141" s="544"/>
    </row>
    <row r="142" spans="1:11" s="495" customFormat="1" ht="15">
      <c r="A142" s="513"/>
      <c r="D142" s="552" t="s">
        <v>216</v>
      </c>
      <c r="E142" s="1389" t="s">
        <v>2227</v>
      </c>
      <c r="F142" s="1392">
        <f>'License Values Data Table'!E288</f>
        <v>0</v>
      </c>
      <c r="G142" s="1446" cm="1">
        <f t="array" ref="G142">IF($B$106=$D142,SUMPRODUCT(('5.08 Vehicles'!$P$12:$P$18=$E142)*'5.08 Vehicles'!$V$12:$Z$18),0)</f>
        <v>0</v>
      </c>
      <c r="H142" s="1391">
        <f>F142-G142</f>
        <v>0</v>
      </c>
      <c r="I142" s="1390">
        <f>'License Values Data Table'!E294</f>
        <v>11301</v>
      </c>
      <c r="J142" s="967">
        <f t="shared" si="14"/>
        <v>0</v>
      </c>
      <c r="K142" s="544"/>
    </row>
    <row r="143" spans="1:11" s="495" customFormat="1" ht="15">
      <c r="A143" s="513"/>
      <c r="D143" s="552" t="s">
        <v>216</v>
      </c>
      <c r="E143" s="1389" t="s">
        <v>2228</v>
      </c>
      <c r="F143" s="1392">
        <f>'License Values Data Table'!E289</f>
        <v>0</v>
      </c>
      <c r="G143" s="1446" cm="1">
        <f t="array" ref="G143">IF($B$106=$D143,SUMPRODUCT(('5.08 Vehicles'!$P$12:$P$18=$E143)*'5.08 Vehicles'!$V$12:$Z$18),0)</f>
        <v>0</v>
      </c>
      <c r="H143" s="1391">
        <f>F143-G143</f>
        <v>0</v>
      </c>
      <c r="I143" s="1390">
        <f>'License Values Data Table'!E295</f>
        <v>9577</v>
      </c>
      <c r="J143" s="967">
        <f t="shared" si="14"/>
        <v>0</v>
      </c>
      <c r="K143" s="544"/>
    </row>
    <row r="144" spans="1:11" s="495" customFormat="1" ht="15">
      <c r="A144" s="513"/>
      <c r="D144" s="552" t="s">
        <v>216</v>
      </c>
      <c r="E144" s="1389" t="s">
        <v>2229</v>
      </c>
      <c r="F144" s="1392">
        <f>'License Values Data Table'!E290</f>
        <v>68</v>
      </c>
      <c r="G144" s="1446" cm="1">
        <f t="array" ref="G144">IF($B$106=$D144,SUMPRODUCT(('5.08 Vehicles'!$P$12:$P$18=$E144)*'5.08 Vehicles'!$V$12:$Z$18),0)</f>
        <v>0</v>
      </c>
      <c r="H144" s="1391">
        <f t="shared" si="8"/>
        <v>68</v>
      </c>
      <c r="I144" s="1390">
        <f>'License Values Data Table'!E296</f>
        <v>4789</v>
      </c>
      <c r="J144" s="966">
        <f t="shared" si="14"/>
        <v>9.534298098859316E-2</v>
      </c>
      <c r="K144" s="544"/>
    </row>
    <row r="145" spans="1:11" s="495" customFormat="1" ht="15" thickBot="1">
      <c r="A145" s="513"/>
      <c r="D145" s="550" t="s">
        <v>2233</v>
      </c>
      <c r="E145" s="551"/>
      <c r="F145" s="1039">
        <f>SUM(F139:F144)</f>
        <v>238</v>
      </c>
      <c r="G145" s="1447">
        <f t="shared" ref="G145:J145" si="15">SUM(G139:G144)</f>
        <v>0</v>
      </c>
      <c r="H145" s="963">
        <f t="shared" si="15"/>
        <v>238</v>
      </c>
      <c r="I145" s="1040">
        <f t="shared" si="15"/>
        <v>56409</v>
      </c>
      <c r="J145" s="960">
        <f t="shared" si="15"/>
        <v>0.77054807604562747</v>
      </c>
      <c r="K145" s="544"/>
    </row>
    <row r="146" spans="1:11" s="495" customFormat="1" ht="15">
      <c r="A146" s="513"/>
      <c r="D146" s="552" t="s">
        <v>494</v>
      </c>
      <c r="E146" s="1389" t="s">
        <v>2224</v>
      </c>
      <c r="F146" s="1392">
        <f>'License Values Data Table'!E372</f>
        <v>0</v>
      </c>
      <c r="G146" s="1446" cm="1">
        <f t="array" ref="G146">IF($B$106=$D146,SUMPRODUCT(('5.08 Vehicles'!$P$12:$P$18=$E146)*'5.08 Vehicles'!$V$12:$Z$18),0)</f>
        <v>0</v>
      </c>
      <c r="H146" s="1391">
        <f t="shared" ref="H146:H151" si="16">F146-G146</f>
        <v>0</v>
      </c>
      <c r="I146" s="1390">
        <f>'License Values Data Table'!E378</f>
        <v>13799</v>
      </c>
      <c r="J146" s="965">
        <f t="shared" ref="J146:J151" si="17">H146*I146/1000000*(INDEX($E$190:$J$197,MATCH(D146,$D$190:$D$197,0),MATCH($B$108,$E$189:$I$189,0))/$J$194)</f>
        <v>0</v>
      </c>
      <c r="K146" s="544"/>
    </row>
    <row r="147" spans="1:11" s="495" customFormat="1" ht="15">
      <c r="A147" s="513"/>
      <c r="D147" s="552" t="s">
        <v>494</v>
      </c>
      <c r="E147" s="1389" t="s">
        <v>2225</v>
      </c>
      <c r="F147" s="1392">
        <f>'License Values Data Table'!E373</f>
        <v>116</v>
      </c>
      <c r="G147" s="1446" cm="1">
        <f t="array" ref="G147">IF($B$106=$D147,SUMPRODUCT(('5.08 Vehicles'!$P$12:$P$18=$E147)*'5.08 Vehicles'!$V$12:$Z$18),0)</f>
        <v>0</v>
      </c>
      <c r="H147" s="1391">
        <f t="shared" si="16"/>
        <v>116</v>
      </c>
      <c r="I147" s="1390">
        <f>'License Values Data Table'!E379</f>
        <v>9516</v>
      </c>
      <c r="J147" s="967">
        <f t="shared" si="17"/>
        <v>0.1441974054054054</v>
      </c>
      <c r="K147" s="544"/>
    </row>
    <row r="148" spans="1:11" s="495" customFormat="1" ht="15">
      <c r="A148" s="513"/>
      <c r="D148" s="552" t="s">
        <v>494</v>
      </c>
      <c r="E148" s="1389" t="s">
        <v>2226</v>
      </c>
      <c r="F148" s="1392">
        <f>'License Values Data Table'!E374</f>
        <v>30</v>
      </c>
      <c r="G148" s="1446" cm="1">
        <f t="array" ref="G148">IF($B$106=$D148,SUMPRODUCT(('5.08 Vehicles'!$P$12:$P$18=$E148)*'5.08 Vehicles'!$V$12:$Z$18),0)</f>
        <v>0</v>
      </c>
      <c r="H148" s="1391">
        <f t="shared" si="16"/>
        <v>30</v>
      </c>
      <c r="I148" s="1390">
        <f>'License Values Data Table'!E380</f>
        <v>7930</v>
      </c>
      <c r="J148" s="967">
        <f t="shared" si="17"/>
        <v>3.1077027027027027E-2</v>
      </c>
      <c r="K148" s="544"/>
    </row>
    <row r="149" spans="1:11" s="495" customFormat="1" ht="15">
      <c r="A149" s="513"/>
      <c r="D149" s="552" t="s">
        <v>494</v>
      </c>
      <c r="E149" s="1389" t="s">
        <v>2227</v>
      </c>
      <c r="F149" s="1392">
        <f>'License Values Data Table'!E375</f>
        <v>0</v>
      </c>
      <c r="G149" s="1446" cm="1">
        <f t="array" ref="G149">IF($B$106=$D149,SUMPRODUCT(('5.08 Vehicles'!$P$12:$P$18=$E149)*'5.08 Vehicles'!$V$12:$Z$18),0)</f>
        <v>0</v>
      </c>
      <c r="H149" s="1391">
        <f t="shared" si="16"/>
        <v>0</v>
      </c>
      <c r="I149" s="1390">
        <f>'License Values Data Table'!E381</f>
        <v>11479</v>
      </c>
      <c r="J149" s="967">
        <f t="shared" si="17"/>
        <v>0</v>
      </c>
      <c r="K149" s="544"/>
    </row>
    <row r="150" spans="1:11" s="495" customFormat="1" ht="15">
      <c r="A150" s="513"/>
      <c r="D150" s="552" t="s">
        <v>494</v>
      </c>
      <c r="E150" s="1389" t="s">
        <v>2228</v>
      </c>
      <c r="F150" s="1392">
        <f>'License Values Data Table'!E376</f>
        <v>0</v>
      </c>
      <c r="G150" s="1446" cm="1">
        <f t="array" ref="G150">IF($B$106=$D150,SUMPRODUCT(('5.08 Vehicles'!$P$12:$P$18=$E150)*'5.08 Vehicles'!$V$12:$Z$18),0)</f>
        <v>0</v>
      </c>
      <c r="H150" s="1391">
        <f t="shared" si="16"/>
        <v>0</v>
      </c>
      <c r="I150" s="1390">
        <f>'License Values Data Table'!E379</f>
        <v>9516</v>
      </c>
      <c r="J150" s="967">
        <f t="shared" si="17"/>
        <v>0</v>
      </c>
      <c r="K150" s="544"/>
    </row>
    <row r="151" spans="1:11" s="495" customFormat="1" ht="15">
      <c r="A151" s="513"/>
      <c r="D151" s="552" t="s">
        <v>494</v>
      </c>
      <c r="E151" s="1389" t="s">
        <v>2229</v>
      </c>
      <c r="F151" s="1392">
        <f>'License Values Data Table'!E377</f>
        <v>182</v>
      </c>
      <c r="G151" s="1446" cm="1">
        <f t="array" ref="G151">IF($B$106=$D151,SUMPRODUCT(('5.08 Vehicles'!$P$12:$P$18=$E151)*'5.08 Vehicles'!$V$12:$Z$18),0)</f>
        <v>0</v>
      </c>
      <c r="H151" s="1391">
        <f t="shared" si="16"/>
        <v>182</v>
      </c>
      <c r="I151" s="1390">
        <f>'License Values Data Table'!E383</f>
        <v>4864</v>
      </c>
      <c r="J151" s="966">
        <f t="shared" si="17"/>
        <v>0.11564050450450451</v>
      </c>
      <c r="K151" s="544"/>
    </row>
    <row r="152" spans="1:11" s="495" customFormat="1" ht="15" thickBot="1">
      <c r="A152" s="513"/>
      <c r="D152" s="550" t="s">
        <v>2234</v>
      </c>
      <c r="E152" s="551"/>
      <c r="F152" s="1039">
        <f>SUM(F146:F151)</f>
        <v>328</v>
      </c>
      <c r="G152" s="1447">
        <f t="shared" ref="G152:J152" si="18">SUM(G146:G151)</f>
        <v>0</v>
      </c>
      <c r="H152" s="963">
        <f t="shared" si="18"/>
        <v>328</v>
      </c>
      <c r="I152" s="1040">
        <f t="shared" si="18"/>
        <v>57104</v>
      </c>
      <c r="J152" s="960">
        <f t="shared" si="18"/>
        <v>0.29091493693693693</v>
      </c>
      <c r="K152" s="544"/>
    </row>
    <row r="153" spans="1:11" s="495" customFormat="1" ht="15">
      <c r="A153" s="513"/>
      <c r="D153" s="552" t="s">
        <v>496</v>
      </c>
      <c r="E153" s="1389" t="s">
        <v>2224</v>
      </c>
      <c r="F153" s="1392">
        <f>'License Values Data Table'!E459</f>
        <v>135</v>
      </c>
      <c r="G153" s="1446" cm="1">
        <f t="array" ref="G153">IF($B$106=$D153,SUMPRODUCT(('5.08 Vehicles'!$P$12:$P$18=$E153)*'5.08 Vehicles'!$V$12:$Z$18),0)</f>
        <v>0</v>
      </c>
      <c r="H153" s="1391">
        <f t="shared" ref="H153:H158" si="19">F153-G153</f>
        <v>135</v>
      </c>
      <c r="I153" s="1390">
        <f>'License Values Data Table'!E465</f>
        <v>13626</v>
      </c>
      <c r="J153" s="965">
        <f t="shared" ref="J153:J158" si="20">H153*I153/1000000*(INDEX($E$190:$J$197,MATCH(D153,$D$190:$D$197,0),MATCH($B$108,$E$189:$I$189,0))/$J$195)</f>
        <v>0.47725322418136013</v>
      </c>
      <c r="K153" s="544"/>
    </row>
    <row r="154" spans="1:11" s="495" customFormat="1" ht="15">
      <c r="A154" s="513"/>
      <c r="D154" s="552" t="s">
        <v>496</v>
      </c>
      <c r="E154" s="1389" t="s">
        <v>2225</v>
      </c>
      <c r="F154" s="1392">
        <f>'License Values Data Table'!E460</f>
        <v>78</v>
      </c>
      <c r="G154" s="1446" cm="1">
        <f t="array" ref="G154">IF($B$106=$D154,SUMPRODUCT(('5.08 Vehicles'!$P$12:$P$18=$E154)*'5.08 Vehicles'!$V$12:$Z$18),0)</f>
        <v>0</v>
      </c>
      <c r="H154" s="1391">
        <f t="shared" si="19"/>
        <v>78</v>
      </c>
      <c r="I154" s="1390">
        <f>'License Values Data Table'!E466</f>
        <v>9410</v>
      </c>
      <c r="J154" s="967">
        <f t="shared" si="20"/>
        <v>0.19042806045340047</v>
      </c>
      <c r="K154" s="544"/>
    </row>
    <row r="155" spans="1:11" s="495" customFormat="1" ht="15">
      <c r="A155" s="513"/>
      <c r="D155" s="552" t="s">
        <v>496</v>
      </c>
      <c r="E155" s="1389" t="s">
        <v>2226</v>
      </c>
      <c r="F155" s="1392">
        <f>'License Values Data Table'!E461</f>
        <v>19</v>
      </c>
      <c r="G155" s="1446" cm="1">
        <f t="array" ref="G155">IF($B$106=$D155,SUMPRODUCT(('5.08 Vehicles'!$P$12:$P$18=$E155)*'5.08 Vehicles'!$V$12:$Z$18),0)</f>
        <v>0</v>
      </c>
      <c r="H155" s="1391">
        <f t="shared" si="19"/>
        <v>19</v>
      </c>
      <c r="I155" s="1390">
        <f>'License Values Data Table'!E467</f>
        <v>7841</v>
      </c>
      <c r="J155" s="967">
        <f t="shared" si="20"/>
        <v>3.8651982367758179E-2</v>
      </c>
      <c r="K155" s="544"/>
    </row>
    <row r="156" spans="1:11" s="495" customFormat="1" ht="15">
      <c r="A156" s="513"/>
      <c r="D156" s="552" t="s">
        <v>496</v>
      </c>
      <c r="E156" s="1389" t="s">
        <v>2227</v>
      </c>
      <c r="F156" s="1392">
        <f>'License Values Data Table'!E462</f>
        <v>47</v>
      </c>
      <c r="G156" s="1446" cm="1">
        <f t="array" ref="G156">IF($B$106=$D156,SUMPRODUCT(('5.08 Vehicles'!$P$12:$P$18=$E156)*'5.08 Vehicles'!$V$12:$Z$18),0)</f>
        <v>0</v>
      </c>
      <c r="H156" s="1391">
        <f t="shared" si="19"/>
        <v>47</v>
      </c>
      <c r="I156" s="1390">
        <f>'License Values Data Table'!E468</f>
        <v>11351</v>
      </c>
      <c r="J156" s="967">
        <f t="shared" si="20"/>
        <v>0.13841357934508813</v>
      </c>
      <c r="K156" s="544"/>
    </row>
    <row r="157" spans="1:11" s="495" customFormat="1" ht="15">
      <c r="A157" s="513"/>
      <c r="D157" s="552" t="s">
        <v>496</v>
      </c>
      <c r="E157" s="1389" t="s">
        <v>2228</v>
      </c>
      <c r="F157" s="1392">
        <f>'License Values Data Table'!E463</f>
        <v>7</v>
      </c>
      <c r="G157" s="1446" cm="1">
        <f t="array" ref="G157">IF($B$106=$D157,SUMPRODUCT(('5.08 Vehicles'!$P$12:$P$18=$E157)*'5.08 Vehicles'!$V$12:$Z$18),0)</f>
        <v>0</v>
      </c>
      <c r="H157" s="1391">
        <f t="shared" si="19"/>
        <v>7</v>
      </c>
      <c r="I157" s="1390">
        <f>'License Values Data Table'!E469</f>
        <v>9620</v>
      </c>
      <c r="J157" s="967">
        <f t="shared" si="20"/>
        <v>1.7471083123425688E-2</v>
      </c>
      <c r="K157" s="544"/>
    </row>
    <row r="158" spans="1:11" s="495" customFormat="1" ht="15">
      <c r="A158" s="513"/>
      <c r="D158" s="552" t="s">
        <v>496</v>
      </c>
      <c r="E158" s="1389" t="s">
        <v>2229</v>
      </c>
      <c r="F158" s="1392">
        <f>'License Values Data Table'!E464</f>
        <v>135</v>
      </c>
      <c r="G158" s="1446" cm="1">
        <f t="array" ref="G158">IF($B$106=$D158,SUMPRODUCT(('5.08 Vehicles'!$P$12:$P$18=$E158)*'5.08 Vehicles'!$V$12:$Z$18),0)</f>
        <v>0</v>
      </c>
      <c r="H158" s="1391">
        <f t="shared" si="19"/>
        <v>135</v>
      </c>
      <c r="I158" s="1390">
        <f>'License Values Data Table'!E470</f>
        <v>4810</v>
      </c>
      <c r="J158" s="966">
        <f t="shared" si="20"/>
        <v>0.16847115869017629</v>
      </c>
      <c r="K158" s="544"/>
    </row>
    <row r="159" spans="1:11" s="495" customFormat="1" ht="15" thickBot="1">
      <c r="A159" s="513"/>
      <c r="D159" s="550" t="s">
        <v>2235</v>
      </c>
      <c r="E159" s="551"/>
      <c r="F159" s="1039">
        <f>SUM(F153:F158)</f>
        <v>421</v>
      </c>
      <c r="G159" s="1447">
        <f>SUM(G153:G158)</f>
        <v>0</v>
      </c>
      <c r="H159" s="963">
        <f>SUM(H153:H158)</f>
        <v>421</v>
      </c>
      <c r="I159" s="1040">
        <f>SUM(I153:I158)</f>
        <v>56658</v>
      </c>
      <c r="J159" s="960">
        <f>SUM(J153:J158)</f>
        <v>1.030689088161209</v>
      </c>
      <c r="K159" s="544"/>
    </row>
    <row r="160" spans="1:11" s="495" customFormat="1" ht="15">
      <c r="A160" s="513"/>
      <c r="D160" s="552" t="s">
        <v>497</v>
      </c>
      <c r="E160" s="1389" t="s">
        <v>2224</v>
      </c>
      <c r="F160" s="1392">
        <f>'License Values Data Table'!E546</f>
        <v>221</v>
      </c>
      <c r="G160" s="1446" cm="1">
        <f t="array" ref="G160">IF($B$106=$D160,SUMPRODUCT(('5.08 Vehicles'!$P$12:$P$18=$E160)*'5.08 Vehicles'!$V$12:$Z$18),0)</f>
        <v>0</v>
      </c>
      <c r="H160" s="1391">
        <f t="shared" ref="H160:H165" si="21">F160-G160</f>
        <v>221</v>
      </c>
      <c r="I160" s="1390">
        <f>'License Values Data Table'!E552</f>
        <v>13625</v>
      </c>
      <c r="J160" s="965">
        <f t="shared" ref="J160:J165" si="22">H160*I160/1000000*(INDEX($E$190:$J$197,MATCH(D160,$D$190:$D$197,0),MATCH($B$108,$E$189:$I$189,0))/$J$196)</f>
        <v>0.78066203703703696</v>
      </c>
      <c r="K160" s="544"/>
    </row>
    <row r="161" spans="1:11" s="495" customFormat="1" ht="15">
      <c r="A161" s="513"/>
      <c r="D161" s="552" t="s">
        <v>497</v>
      </c>
      <c r="E161" s="1389" t="s">
        <v>2225</v>
      </c>
      <c r="F161" s="1392">
        <f>'License Values Data Table'!E547</f>
        <v>128</v>
      </c>
      <c r="G161" s="1446" cm="1">
        <f t="array" ref="G161">IF($B$106=$D161,SUMPRODUCT(('5.08 Vehicles'!$P$12:$P$18=$E161)*'5.08 Vehicles'!$V$12:$Z$18),0)</f>
        <v>0</v>
      </c>
      <c r="H161" s="1391">
        <f t="shared" si="21"/>
        <v>128</v>
      </c>
      <c r="I161" s="1390">
        <f>'License Values Data Table'!E553</f>
        <v>9410</v>
      </c>
      <c r="J161" s="967">
        <f t="shared" si="22"/>
        <v>0.3122725925925926</v>
      </c>
      <c r="K161" s="544"/>
    </row>
    <row r="162" spans="1:11" s="495" customFormat="1" ht="15">
      <c r="A162" s="513"/>
      <c r="D162" s="552" t="s">
        <v>497</v>
      </c>
      <c r="E162" s="1389" t="s">
        <v>2226</v>
      </c>
      <c r="F162" s="1392">
        <f>'License Values Data Table'!E548</f>
        <v>31</v>
      </c>
      <c r="G162" s="1446" cm="1">
        <f t="array" ref="G162">IF($B$106=$D162,SUMPRODUCT(('5.08 Vehicles'!$P$12:$P$18=$E162)*'5.08 Vehicles'!$V$12:$Z$18),0)</f>
        <v>0</v>
      </c>
      <c r="H162" s="1391">
        <f t="shared" si="21"/>
        <v>31</v>
      </c>
      <c r="I162" s="1390">
        <f>'License Values Data Table'!E554</f>
        <v>7841</v>
      </c>
      <c r="J162" s="967">
        <f t="shared" si="22"/>
        <v>6.3018407407407412E-2</v>
      </c>
      <c r="K162" s="544"/>
    </row>
    <row r="163" spans="1:11" s="495" customFormat="1" ht="15">
      <c r="A163" s="513"/>
      <c r="D163" s="552" t="s">
        <v>497</v>
      </c>
      <c r="E163" s="1389" t="s">
        <v>2227</v>
      </c>
      <c r="F163" s="1392">
        <f>'License Values Data Table'!E549</f>
        <v>76</v>
      </c>
      <c r="G163" s="1446" cm="1">
        <f t="array" ref="G163">IF($B$106=$D163,SUMPRODUCT(('5.08 Vehicles'!$P$12:$P$18=$E163)*'5.08 Vehicles'!$V$12:$Z$18),0)</f>
        <v>0</v>
      </c>
      <c r="H163" s="1391">
        <f t="shared" si="21"/>
        <v>76</v>
      </c>
      <c r="I163" s="1390">
        <f>'License Values Data Table'!E555</f>
        <v>11351</v>
      </c>
      <c r="J163" s="967">
        <f t="shared" si="22"/>
        <v>0.22365674074074074</v>
      </c>
      <c r="K163" s="544"/>
    </row>
    <row r="164" spans="1:11" s="495" customFormat="1" ht="15">
      <c r="A164" s="513"/>
      <c r="D164" s="552" t="s">
        <v>497</v>
      </c>
      <c r="E164" s="1389" t="s">
        <v>2228</v>
      </c>
      <c r="F164" s="1392">
        <f>'License Values Data Table'!E550</f>
        <v>11</v>
      </c>
      <c r="G164" s="1446" cm="1">
        <f t="array" ref="G164">IF($B$106=$D164,SUMPRODUCT(('5.08 Vehicles'!$P$12:$P$18=$E164)*'5.08 Vehicles'!$V$12:$Z$18),0)</f>
        <v>0</v>
      </c>
      <c r="H164" s="1391">
        <f t="shared" si="21"/>
        <v>11</v>
      </c>
      <c r="I164" s="1390">
        <f>'License Values Data Table'!E556</f>
        <v>9620</v>
      </c>
      <c r="J164" s="967">
        <f t="shared" si="22"/>
        <v>2.7434814814814811E-2</v>
      </c>
      <c r="K164" s="544"/>
    </row>
    <row r="165" spans="1:11" s="495" customFormat="1" ht="15">
      <c r="A165" s="513"/>
      <c r="D165" s="552" t="s">
        <v>497</v>
      </c>
      <c r="E165" s="1389" t="s">
        <v>2229</v>
      </c>
      <c r="F165" s="1392">
        <f>'License Values Data Table'!E551</f>
        <v>220</v>
      </c>
      <c r="G165" s="1446" cm="1">
        <f t="array" ref="G165">IF($B$106=$D165,SUMPRODUCT(('5.08 Vehicles'!$P$12:$P$18=$E165)*'5.08 Vehicles'!$V$12:$Z$18),0)</f>
        <v>0</v>
      </c>
      <c r="H165" s="1391">
        <f t="shared" si="21"/>
        <v>220</v>
      </c>
      <c r="I165" s="1390">
        <f>'License Values Data Table'!E557</f>
        <v>4810</v>
      </c>
      <c r="J165" s="966">
        <f t="shared" si="22"/>
        <v>0.27434814814814812</v>
      </c>
      <c r="K165" s="544"/>
    </row>
    <row r="166" spans="1:11" s="495" customFormat="1" ht="15" thickBot="1">
      <c r="A166" s="513"/>
      <c r="D166" s="550" t="s">
        <v>2236</v>
      </c>
      <c r="E166" s="551"/>
      <c r="F166" s="1039">
        <f>SUM(F160:F165)</f>
        <v>687</v>
      </c>
      <c r="G166" s="1447">
        <f>SUM(G160:G165)</f>
        <v>0</v>
      </c>
      <c r="H166" s="963">
        <f>SUM(H160:H165)</f>
        <v>687</v>
      </c>
      <c r="I166" s="1040">
        <f>SUM(I160:I165)</f>
        <v>56657</v>
      </c>
      <c r="J166" s="960">
        <f>SUM(J160:J165)</f>
        <v>1.681392740740741</v>
      </c>
      <c r="K166" s="544"/>
    </row>
    <row r="167" spans="1:11" s="495" customFormat="1" ht="15">
      <c r="A167" s="513"/>
      <c r="D167" s="552" t="s">
        <v>230</v>
      </c>
      <c r="E167" s="1389" t="s">
        <v>2224</v>
      </c>
      <c r="F167" s="1392">
        <f>'License Values Data Table'!E633</f>
        <v>0</v>
      </c>
      <c r="G167" s="1446" cm="1">
        <f t="array" ref="G167">IF($B$106=$D167,SUMPRODUCT(('5.08 Vehicles'!$P$12:$P$18=$E167)*'5.08 Vehicles'!$V$12:$Z$18),0)</f>
        <v>0</v>
      </c>
      <c r="H167" s="1391">
        <f t="shared" ref="H167:H172" si="23">F167-G167</f>
        <v>0</v>
      </c>
      <c r="I167" s="1390">
        <f>'License Values Data Table'!E639</f>
        <v>13521</v>
      </c>
      <c r="J167" s="965">
        <f t="shared" ref="J167:J172" si="24">H167*I167/1000000*(INDEX($E$190:$J$197,MATCH(D167,$D$190:$D$197,0),MATCH($B$108,$E$189:$I$189,0))/$J$197)</f>
        <v>0</v>
      </c>
      <c r="K167" s="544"/>
    </row>
    <row r="168" spans="1:11" s="495" customFormat="1" ht="15">
      <c r="A168" s="513"/>
      <c r="D168" s="552" t="s">
        <v>230</v>
      </c>
      <c r="E168" s="1389" t="s">
        <v>2225</v>
      </c>
      <c r="F168" s="1392">
        <f>'License Values Data Table'!E634</f>
        <v>150</v>
      </c>
      <c r="G168" s="1446" cm="1">
        <f t="array" ref="G168">IF($B$106=$D168,SUMPRODUCT(('5.08 Vehicles'!$P$12:$P$18=$E168)*'5.08 Vehicles'!$V$12:$Z$18),0)</f>
        <v>0</v>
      </c>
      <c r="H168" s="1391">
        <f t="shared" si="23"/>
        <v>150</v>
      </c>
      <c r="I168" s="1390">
        <f>'License Values Data Table'!E640</f>
        <v>9338</v>
      </c>
      <c r="J168" s="967">
        <f t="shared" si="24"/>
        <v>0.15563333333333332</v>
      </c>
      <c r="K168" s="544"/>
    </row>
    <row r="169" spans="1:11" s="495" customFormat="1" ht="15">
      <c r="A169" s="513"/>
      <c r="D169" s="552" t="s">
        <v>230</v>
      </c>
      <c r="E169" s="1389" t="s">
        <v>2226</v>
      </c>
      <c r="F169" s="1392">
        <f>'License Values Data Table'!E635</f>
        <v>33</v>
      </c>
      <c r="G169" s="1446" cm="1">
        <f t="array" ref="G169">IF($B$106=$D169,SUMPRODUCT(('5.08 Vehicles'!$P$12:$P$18=$E169)*'5.08 Vehicles'!$V$12:$Z$18),0)</f>
        <v>0</v>
      </c>
      <c r="H169" s="1391">
        <f t="shared" si="23"/>
        <v>33</v>
      </c>
      <c r="I169" s="1390">
        <f>'License Values Data Table'!E641</f>
        <v>7781</v>
      </c>
      <c r="J169" s="967">
        <f t="shared" si="24"/>
        <v>2.8530333333333324E-2</v>
      </c>
      <c r="K169" s="544"/>
    </row>
    <row r="170" spans="1:11" s="495" customFormat="1" ht="15">
      <c r="A170" s="513"/>
      <c r="D170" s="552" t="s">
        <v>230</v>
      </c>
      <c r="E170" s="1389" t="s">
        <v>2227</v>
      </c>
      <c r="F170" s="1392">
        <f>'License Values Data Table'!E636</f>
        <v>0</v>
      </c>
      <c r="G170" s="1446" cm="1">
        <f t="array" ref="G170">IF($B$106=$D170,SUMPRODUCT(('5.08 Vehicles'!$P$12:$P$18=$E170)*'5.08 Vehicles'!$V$12:$Z$18),0)</f>
        <v>0</v>
      </c>
      <c r="H170" s="1391">
        <f t="shared" si="23"/>
        <v>0</v>
      </c>
      <c r="I170" s="1390">
        <f>'License Values Data Table'!E642</f>
        <v>11264</v>
      </c>
      <c r="J170" s="967">
        <f t="shared" si="24"/>
        <v>0</v>
      </c>
      <c r="K170" s="544"/>
    </row>
    <row r="171" spans="1:11" s="495" customFormat="1" ht="15">
      <c r="A171" s="513"/>
      <c r="D171" s="552" t="s">
        <v>230</v>
      </c>
      <c r="E171" s="1389" t="s">
        <v>2228</v>
      </c>
      <c r="F171" s="1392">
        <f>'License Values Data Table'!E637</f>
        <v>5</v>
      </c>
      <c r="G171" s="1446" cm="1">
        <f t="array" ref="G171">IF($B$106=$D171,SUMPRODUCT(('5.08 Vehicles'!$P$12:$P$18=$E171)*'5.08 Vehicles'!$V$12:$Z$18),0)</f>
        <v>0</v>
      </c>
      <c r="H171" s="1391">
        <f t="shared" si="23"/>
        <v>5</v>
      </c>
      <c r="I171" s="1390">
        <f>'License Values Data Table'!E643</f>
        <v>9546</v>
      </c>
      <c r="J171" s="967">
        <f t="shared" si="24"/>
        <v>5.3033333333333326E-3</v>
      </c>
      <c r="K171" s="544"/>
    </row>
    <row r="172" spans="1:11" s="495" customFormat="1" ht="15">
      <c r="A172" s="513"/>
      <c r="D172" s="552" t="s">
        <v>230</v>
      </c>
      <c r="E172" s="1389" t="s">
        <v>2229</v>
      </c>
      <c r="F172" s="1392">
        <f>'License Values Data Table'!E638</f>
        <v>188</v>
      </c>
      <c r="G172" s="1446" cm="1">
        <f t="array" ref="G172">IF($B$106=$D172,SUMPRODUCT(('5.08 Vehicles'!$P$12:$P$18=$E172)*'5.08 Vehicles'!$V$12:$Z$18),0)</f>
        <v>0</v>
      </c>
      <c r="H172" s="1391">
        <f t="shared" si="23"/>
        <v>188</v>
      </c>
      <c r="I172" s="1390">
        <f>'License Values Data Table'!E644</f>
        <v>4773</v>
      </c>
      <c r="J172" s="966">
        <f t="shared" si="24"/>
        <v>9.9702666666666648E-2</v>
      </c>
      <c r="K172" s="544"/>
    </row>
    <row r="173" spans="1:11" s="495" customFormat="1" ht="15" thickBot="1">
      <c r="A173" s="513"/>
      <c r="D173" s="551" t="s">
        <v>2237</v>
      </c>
      <c r="E173" s="551"/>
      <c r="F173" s="1039">
        <f>SUM(F167:F172)</f>
        <v>376</v>
      </c>
      <c r="G173" s="963">
        <f>SUM(G167:G172)</f>
        <v>0</v>
      </c>
      <c r="H173" s="963">
        <f>SUM(H167:H172)</f>
        <v>376</v>
      </c>
      <c r="I173" s="1040">
        <f>SUM(I167:I172)</f>
        <v>56223</v>
      </c>
      <c r="J173" s="960">
        <f>SUM(J167:J172)</f>
        <v>0.2891696666666666</v>
      </c>
      <c r="K173" s="544"/>
    </row>
    <row r="174" spans="1:11" s="495" customFormat="1" ht="15.4">
      <c r="A174" s="513"/>
      <c r="D174" s="1393"/>
      <c r="F174" s="1387"/>
      <c r="G174" s="1387"/>
      <c r="H174" s="1387"/>
      <c r="I174" s="1387"/>
      <c r="J174" s="1387"/>
      <c r="K174" s="544"/>
    </row>
    <row r="175" spans="1:11" ht="15.4" thickBot="1">
      <c r="A175" s="508"/>
      <c r="D175" s="1394" t="s">
        <v>2238</v>
      </c>
      <c r="K175" s="514"/>
    </row>
    <row r="176" spans="1:11" ht="15.4" thickBot="1">
      <c r="A176" s="508"/>
      <c r="D176" s="968" t="s">
        <v>2239</v>
      </c>
      <c r="E176" s="969"/>
      <c r="F176" s="969"/>
      <c r="G176" s="969"/>
      <c r="H176" s="969"/>
      <c r="I176" s="969"/>
      <c r="J176" s="970"/>
      <c r="K176" s="514"/>
    </row>
    <row r="177" spans="1:11" ht="25.5" customHeight="1" thickTop="1" thickBot="1">
      <c r="A177" s="508"/>
      <c r="D177" s="971" t="s">
        <v>488</v>
      </c>
      <c r="E177" s="972" t="s">
        <v>2240</v>
      </c>
      <c r="F177" s="973" t="s">
        <v>490</v>
      </c>
      <c r="G177" s="973" t="s">
        <v>491</v>
      </c>
      <c r="H177" s="973" t="s">
        <v>492</v>
      </c>
      <c r="I177" s="973" t="s">
        <v>493</v>
      </c>
      <c r="J177" s="1363" t="s">
        <v>495</v>
      </c>
      <c r="K177" s="514"/>
    </row>
    <row r="178" spans="1:11" ht="15">
      <c r="A178" s="508"/>
      <c r="D178" s="974" t="s">
        <v>2241</v>
      </c>
      <c r="E178" s="1364" t="s">
        <v>2230</v>
      </c>
      <c r="F178" s="1365">
        <f t="shared" ref="F178:J185" si="25">IF(F$177=$B$108,INDEX($J$118:$J$173,MATCH($E178,$D$118:$D$173,0)),0)</f>
        <v>0</v>
      </c>
      <c r="G178" s="1365">
        <f t="shared" si="25"/>
        <v>0</v>
      </c>
      <c r="H178" s="1365">
        <f t="shared" si="25"/>
        <v>1.5802339447513811</v>
      </c>
      <c r="I178" s="1365">
        <f t="shared" si="25"/>
        <v>0</v>
      </c>
      <c r="J178" s="1366">
        <f t="shared" si="25"/>
        <v>0</v>
      </c>
      <c r="K178" s="514"/>
    </row>
    <row r="179" spans="1:11" ht="15">
      <c r="A179" s="508"/>
      <c r="D179" s="974" t="s">
        <v>201</v>
      </c>
      <c r="E179" s="1364" t="s">
        <v>2231</v>
      </c>
      <c r="F179" s="1365">
        <f t="shared" si="25"/>
        <v>0</v>
      </c>
      <c r="G179" s="1365">
        <f t="shared" si="25"/>
        <v>0</v>
      </c>
      <c r="H179" s="1365">
        <f t="shared" si="25"/>
        <v>1.0636209366391185</v>
      </c>
      <c r="I179" s="1365">
        <f t="shared" si="25"/>
        <v>0</v>
      </c>
      <c r="J179" s="1366">
        <f t="shared" si="25"/>
        <v>0</v>
      </c>
      <c r="K179" s="514"/>
    </row>
    <row r="180" spans="1:11" ht="15">
      <c r="A180" s="508"/>
      <c r="D180" s="974" t="s">
        <v>210</v>
      </c>
      <c r="E180" s="1364" t="s">
        <v>2232</v>
      </c>
      <c r="F180" s="1365">
        <f t="shared" si="25"/>
        <v>0</v>
      </c>
      <c r="G180" s="1365">
        <f t="shared" si="25"/>
        <v>0</v>
      </c>
      <c r="H180" s="1365">
        <f t="shared" si="25"/>
        <v>1.0991042440318302</v>
      </c>
      <c r="I180" s="1365">
        <f t="shared" si="25"/>
        <v>0</v>
      </c>
      <c r="J180" s="1366">
        <f t="shared" si="25"/>
        <v>0</v>
      </c>
      <c r="K180" s="514"/>
    </row>
    <row r="181" spans="1:11" ht="15">
      <c r="A181" s="508"/>
      <c r="D181" s="974" t="s">
        <v>216</v>
      </c>
      <c r="E181" s="1364" t="s">
        <v>2233</v>
      </c>
      <c r="F181" s="1365">
        <f t="shared" si="25"/>
        <v>0</v>
      </c>
      <c r="G181" s="1365">
        <f t="shared" si="25"/>
        <v>0</v>
      </c>
      <c r="H181" s="1365">
        <f t="shared" si="25"/>
        <v>0.77054807604562747</v>
      </c>
      <c r="I181" s="1365">
        <f t="shared" si="25"/>
        <v>0</v>
      </c>
      <c r="J181" s="1366">
        <f t="shared" si="25"/>
        <v>0</v>
      </c>
      <c r="K181" s="514"/>
    </row>
    <row r="182" spans="1:11" ht="15">
      <c r="A182" s="508"/>
      <c r="D182" s="974" t="s">
        <v>494</v>
      </c>
      <c r="E182" s="1364" t="s">
        <v>2234</v>
      </c>
      <c r="F182" s="1365">
        <f>IF(F$177=$B$108,INDEX($J$118:$J$173,MATCH($E182,$D$118:$D$173,0)),0)</f>
        <v>0</v>
      </c>
      <c r="G182" s="1365">
        <f t="shared" si="25"/>
        <v>0</v>
      </c>
      <c r="H182" s="1365">
        <f t="shared" si="25"/>
        <v>0.29091493693693693</v>
      </c>
      <c r="I182" s="1365">
        <f t="shared" si="25"/>
        <v>0</v>
      </c>
      <c r="J182" s="1366">
        <f t="shared" si="25"/>
        <v>0</v>
      </c>
      <c r="K182" s="514"/>
    </row>
    <row r="183" spans="1:11" ht="15">
      <c r="A183" s="508"/>
      <c r="D183" s="974" t="s">
        <v>496</v>
      </c>
      <c r="E183" s="1364" t="s">
        <v>2235</v>
      </c>
      <c r="F183" s="1365">
        <f t="shared" si="25"/>
        <v>0</v>
      </c>
      <c r="G183" s="1365">
        <f t="shared" si="25"/>
        <v>0</v>
      </c>
      <c r="H183" s="1365">
        <f t="shared" si="25"/>
        <v>1.030689088161209</v>
      </c>
      <c r="I183" s="1365">
        <f t="shared" si="25"/>
        <v>0</v>
      </c>
      <c r="J183" s="1366">
        <f t="shared" si="25"/>
        <v>0</v>
      </c>
      <c r="K183" s="514"/>
    </row>
    <row r="184" spans="1:11" ht="15">
      <c r="A184" s="508"/>
      <c r="D184" s="974" t="s">
        <v>497</v>
      </c>
      <c r="E184" s="1364" t="s">
        <v>2236</v>
      </c>
      <c r="F184" s="1365">
        <f t="shared" si="25"/>
        <v>0</v>
      </c>
      <c r="G184" s="1365">
        <f t="shared" si="25"/>
        <v>0</v>
      </c>
      <c r="H184" s="1365">
        <f t="shared" si="25"/>
        <v>1.681392740740741</v>
      </c>
      <c r="I184" s="1365">
        <f t="shared" si="25"/>
        <v>0</v>
      </c>
      <c r="J184" s="1366">
        <f t="shared" si="25"/>
        <v>0</v>
      </c>
      <c r="K184" s="514"/>
    </row>
    <row r="185" spans="1:11" ht="15.4" thickBot="1">
      <c r="A185" s="508"/>
      <c r="D185" s="975" t="s">
        <v>230</v>
      </c>
      <c r="E185" s="976" t="s">
        <v>2237</v>
      </c>
      <c r="F185" s="977">
        <f t="shared" si="25"/>
        <v>0</v>
      </c>
      <c r="G185" s="977">
        <f t="shared" si="25"/>
        <v>0</v>
      </c>
      <c r="H185" s="977">
        <f t="shared" si="25"/>
        <v>0.2891696666666666</v>
      </c>
      <c r="I185" s="977">
        <f t="shared" si="25"/>
        <v>0</v>
      </c>
      <c r="J185" s="1367">
        <f t="shared" si="25"/>
        <v>0</v>
      </c>
      <c r="K185" s="514"/>
    </row>
    <row r="186" spans="1:11" ht="15.4">
      <c r="A186" s="508"/>
      <c r="D186" s="506"/>
      <c r="K186" s="514"/>
    </row>
    <row r="187" spans="1:11" ht="15.4" thickBot="1">
      <c r="A187" s="508"/>
      <c r="D187" s="1394" t="s">
        <v>2242</v>
      </c>
      <c r="K187" s="514"/>
    </row>
    <row r="188" spans="1:11" ht="15.4" thickBot="1">
      <c r="A188" s="508"/>
      <c r="D188" s="978" t="s">
        <v>2243</v>
      </c>
      <c r="E188" s="979"/>
      <c r="F188" s="979"/>
      <c r="G188" s="979"/>
      <c r="H188" s="979"/>
      <c r="I188" s="979"/>
      <c r="J188" s="980"/>
      <c r="K188" s="514"/>
    </row>
    <row r="189" spans="1:11" ht="15.75" thickTop="1" thickBot="1">
      <c r="A189" s="508"/>
      <c r="D189" s="981" t="s">
        <v>488</v>
      </c>
      <c r="E189" s="982" t="s">
        <v>490</v>
      </c>
      <c r="F189" s="982" t="s">
        <v>491</v>
      </c>
      <c r="G189" s="982" t="s">
        <v>492</v>
      </c>
      <c r="H189" s="982" t="s">
        <v>493</v>
      </c>
      <c r="I189" s="982" t="s">
        <v>495</v>
      </c>
      <c r="J189" s="983" t="s">
        <v>2244</v>
      </c>
      <c r="K189" s="514"/>
    </row>
    <row r="190" spans="1:11" ht="15">
      <c r="A190" s="508"/>
      <c r="D190" s="984" t="s">
        <v>189</v>
      </c>
      <c r="E190" s="1395">
        <f>'License Values Data Table'!F36</f>
        <v>0.42</v>
      </c>
      <c r="F190" s="1395">
        <f>'License Values Data Table'!G36</f>
        <v>0.32</v>
      </c>
      <c r="G190" s="1395">
        <f>'License Values Data Table'!H36</f>
        <v>1.58</v>
      </c>
      <c r="H190" s="1395">
        <f>'License Values Data Table'!I36</f>
        <v>1.57</v>
      </c>
      <c r="I190" s="1395">
        <f>'License Values Data Table'!J36</f>
        <v>1.54</v>
      </c>
      <c r="J190" s="985">
        <f>SUM(E190:I190)</f>
        <v>5.4300000000000006</v>
      </c>
      <c r="K190" s="514"/>
    </row>
    <row r="191" spans="1:11" ht="15">
      <c r="A191" s="508"/>
      <c r="D191" s="984" t="s">
        <v>201</v>
      </c>
      <c r="E191" s="1395">
        <f>'License Values Data Table'!F123</f>
        <v>0.28000000000000003</v>
      </c>
      <c r="F191" s="1395">
        <f>'License Values Data Table'!G123</f>
        <v>0.21</v>
      </c>
      <c r="G191" s="1395">
        <f>'License Values Data Table'!H123</f>
        <v>1.06</v>
      </c>
      <c r="H191" s="1395">
        <f>'License Values Data Table'!I123</f>
        <v>1.05</v>
      </c>
      <c r="I191" s="1395">
        <f>'License Values Data Table'!J123</f>
        <v>1.03</v>
      </c>
      <c r="J191" s="985">
        <f t="shared" ref="J191:J197" si="26">SUM(E191:I191)</f>
        <v>3.63</v>
      </c>
      <c r="K191" s="514"/>
    </row>
    <row r="192" spans="1:11" ht="15">
      <c r="A192" s="508"/>
      <c r="D192" s="984" t="s">
        <v>210</v>
      </c>
      <c r="E192" s="1395">
        <f>'License Values Data Table'!F210</f>
        <v>0.28999999999999998</v>
      </c>
      <c r="F192" s="1395">
        <f>'License Values Data Table'!G210</f>
        <v>0.22</v>
      </c>
      <c r="G192" s="1395">
        <f>'License Values Data Table'!H210</f>
        <v>1.1000000000000001</v>
      </c>
      <c r="H192" s="1395">
        <f>'License Values Data Table'!I210</f>
        <v>1.0900000000000001</v>
      </c>
      <c r="I192" s="1395">
        <f>'License Values Data Table'!J210</f>
        <v>1.07</v>
      </c>
      <c r="J192" s="985">
        <f t="shared" si="26"/>
        <v>3.7700000000000005</v>
      </c>
      <c r="K192" s="514"/>
    </row>
    <row r="193" spans="1:11" ht="15">
      <c r="A193" s="508"/>
      <c r="D193" s="984" t="s">
        <v>216</v>
      </c>
      <c r="E193" s="1395">
        <f>'License Values Data Table'!F297</f>
        <v>0.2</v>
      </c>
      <c r="F193" s="1395">
        <f>'License Values Data Table'!G297</f>
        <v>0.15</v>
      </c>
      <c r="G193" s="1395">
        <f>'License Values Data Table'!H297</f>
        <v>0.77</v>
      </c>
      <c r="H193" s="1395">
        <f>'License Values Data Table'!I297</f>
        <v>0.76</v>
      </c>
      <c r="I193" s="1395">
        <f>'License Values Data Table'!J297</f>
        <v>0.75</v>
      </c>
      <c r="J193" s="985">
        <f t="shared" si="26"/>
        <v>2.63</v>
      </c>
      <c r="K193" s="514"/>
    </row>
    <row r="194" spans="1:11" ht="15">
      <c r="A194" s="508"/>
      <c r="D194" s="984" t="s">
        <v>494</v>
      </c>
      <c r="E194" s="1395">
        <f>'License Values Data Table'!F384</f>
        <v>0.95</v>
      </c>
      <c r="F194" s="1395">
        <f>'License Values Data Table'!G384</f>
        <v>0.83</v>
      </c>
      <c r="G194" s="1395">
        <f>'License Values Data Table'!H384</f>
        <v>0.28999999999999998</v>
      </c>
      <c r="H194" s="1395">
        <f>'License Values Data Table'!I384</f>
        <v>7.0000000000000007E-2</v>
      </c>
      <c r="I194" s="1395">
        <f>'License Values Data Table'!J384</f>
        <v>0.08</v>
      </c>
      <c r="J194" s="985">
        <f t="shared" si="26"/>
        <v>2.2199999999999998</v>
      </c>
      <c r="K194" s="514"/>
    </row>
    <row r="195" spans="1:11" ht="15">
      <c r="A195" s="508"/>
      <c r="D195" s="984" t="s">
        <v>496</v>
      </c>
      <c r="E195" s="1395">
        <f>'License Values Data Table'!F471</f>
        <v>0.63</v>
      </c>
      <c r="F195" s="1395">
        <f>'License Values Data Table'!G471</f>
        <v>0.87</v>
      </c>
      <c r="G195" s="1395">
        <f>'License Values Data Table'!H471</f>
        <v>1.03</v>
      </c>
      <c r="H195" s="1395">
        <f>'License Values Data Table'!I471</f>
        <v>0.53</v>
      </c>
      <c r="I195" s="1395">
        <f>'License Values Data Table'!J471</f>
        <v>0.91</v>
      </c>
      <c r="J195" s="985">
        <f t="shared" si="26"/>
        <v>3.9700000000000006</v>
      </c>
      <c r="K195" s="514"/>
    </row>
    <row r="196" spans="1:11" ht="15">
      <c r="A196" s="508"/>
      <c r="D196" s="984" t="s">
        <v>497</v>
      </c>
      <c r="E196" s="1395">
        <f>'License Values Data Table'!F558</f>
        <v>1.03</v>
      </c>
      <c r="F196" s="1395">
        <f>'License Values Data Table'!G558</f>
        <v>1.42</v>
      </c>
      <c r="G196" s="1395">
        <f>'License Values Data Table'!H558</f>
        <v>1.68</v>
      </c>
      <c r="H196" s="1395">
        <f>'License Values Data Table'!I558</f>
        <v>0.87</v>
      </c>
      <c r="I196" s="1395">
        <f>'License Values Data Table'!J558</f>
        <v>1.48</v>
      </c>
      <c r="J196" s="985">
        <f t="shared" si="26"/>
        <v>6.48</v>
      </c>
      <c r="K196" s="514"/>
    </row>
    <row r="197" spans="1:11" ht="15.4" thickBot="1">
      <c r="A197" s="508"/>
      <c r="D197" s="986" t="s">
        <v>230</v>
      </c>
      <c r="E197" s="987">
        <f>'License Values Data Table'!F645</f>
        <v>0.22</v>
      </c>
      <c r="F197" s="987">
        <f>'License Values Data Table'!G645</f>
        <v>0.08</v>
      </c>
      <c r="G197" s="987">
        <f>'License Values Data Table'!H645</f>
        <v>0.28999999999999998</v>
      </c>
      <c r="H197" s="987">
        <f>'License Values Data Table'!I645</f>
        <v>1.28</v>
      </c>
      <c r="I197" s="987">
        <f>'License Values Data Table'!J645</f>
        <v>0.74</v>
      </c>
      <c r="J197" s="988">
        <f t="shared" si="26"/>
        <v>2.6100000000000003</v>
      </c>
      <c r="K197" s="514"/>
    </row>
    <row r="198" spans="1:11" ht="12.75" thickBot="1">
      <c r="A198" s="522"/>
      <c r="B198" s="524"/>
      <c r="C198" s="524"/>
      <c r="D198" s="524"/>
      <c r="E198" s="524"/>
      <c r="F198" s="524"/>
      <c r="G198" s="524"/>
      <c r="H198" s="524"/>
      <c r="I198" s="524"/>
      <c r="J198" s="524"/>
      <c r="K198" s="525"/>
    </row>
    <row r="199" spans="1:11" ht="23.25" customHeight="1">
      <c r="A199" s="508"/>
    </row>
    <row r="200" spans="1:11" ht="11.65" customHeight="1">
      <c r="A200" s="528"/>
      <c r="E200" s="492"/>
      <c r="F200" s="553"/>
      <c r="G200" s="229"/>
      <c r="H200" s="231"/>
      <c r="I200" s="554"/>
      <c r="J200" s="519"/>
    </row>
    <row r="201" spans="1:11" ht="13.9" thickBot="1">
      <c r="A201" s="528"/>
      <c r="E201" s="492"/>
      <c r="F201" s="553"/>
      <c r="G201" s="229"/>
      <c r="H201" s="231"/>
      <c r="I201" s="554"/>
      <c r="J201" s="519"/>
    </row>
    <row r="202" spans="1:11" ht="13.5">
      <c r="A202" s="534"/>
      <c r="B202" s="499"/>
      <c r="C202" s="499"/>
      <c r="D202" s="499"/>
      <c r="E202" s="500"/>
      <c r="F202" s="555"/>
      <c r="G202" s="232"/>
      <c r="H202" s="233"/>
      <c r="I202" s="556"/>
      <c r="J202" s="502"/>
      <c r="K202" s="527"/>
    </row>
    <row r="203" spans="1:11" ht="15.4">
      <c r="A203" s="528"/>
      <c r="B203" s="505"/>
      <c r="C203" s="505"/>
      <c r="D203" s="506"/>
      <c r="E203" s="492"/>
      <c r="G203" s="519"/>
      <c r="H203" s="519"/>
      <c r="I203" s="519"/>
      <c r="J203" s="519"/>
      <c r="K203" s="514"/>
    </row>
    <row r="204" spans="1:11" ht="13.5">
      <c r="A204" s="504" t="s">
        <v>2245</v>
      </c>
      <c r="E204" s="492"/>
      <c r="G204" s="518"/>
      <c r="H204" s="519"/>
      <c r="I204" s="519"/>
      <c r="J204" s="519"/>
      <c r="K204" s="514"/>
    </row>
    <row r="205" spans="1:11" ht="15.4">
      <c r="A205" s="528"/>
      <c r="B205" s="505"/>
      <c r="C205" s="495"/>
      <c r="D205" s="506"/>
      <c r="E205" s="492"/>
      <c r="F205" s="518"/>
      <c r="G205" s="518"/>
      <c r="H205" s="519"/>
      <c r="I205" s="519"/>
      <c r="J205" s="519"/>
      <c r="K205" s="514"/>
    </row>
    <row r="206" spans="1:11" ht="15.4">
      <c r="A206" s="508" t="s">
        <v>2246</v>
      </c>
      <c r="B206" s="505" t="s">
        <v>2247</v>
      </c>
      <c r="C206" s="505" t="s">
        <v>2248</v>
      </c>
      <c r="D206" s="506"/>
      <c r="E206" s="492"/>
      <c r="F206" s="1530">
        <v>0</v>
      </c>
      <c r="G206" s="1531"/>
      <c r="H206" s="1531"/>
      <c r="I206" s="1531"/>
      <c r="J206" s="1532"/>
      <c r="K206" s="509" t="s">
        <v>2159</v>
      </c>
    </row>
    <row r="207" spans="1:11" ht="13.5">
      <c r="A207" s="508" t="s">
        <v>2081</v>
      </c>
      <c r="B207" s="505" t="s">
        <v>147</v>
      </c>
      <c r="C207" s="505" t="s">
        <v>2248</v>
      </c>
      <c r="D207" s="505" t="s">
        <v>2059</v>
      </c>
      <c r="E207" s="492"/>
      <c r="F207" s="1533" cm="1">
        <f t="array" ref="F207">SUMPRODUCT(('License Values Data Table'!E$2:E$697)*('License Values Data Table'!$D$2:$D$697=$A$2)*('License Values Data Table'!$B$2:$B$697=$B207))</f>
        <v>0</v>
      </c>
      <c r="G207" s="1534" cm="1">
        <f t="array" ref="G207">SUMPRODUCT(('License Values Data Table'!G$2:G$697)*('License Values Data Table'!$D$2:$D$697=$A$2)*('License Values Data Table'!$B$2:$B$697=$B207))</f>
        <v>0</v>
      </c>
      <c r="H207" s="1534" cm="1">
        <f t="array" ref="H207">SUMPRODUCT(('License Values Data Table'!H$2:H$697)*('License Values Data Table'!$D$2:$D$697=$A$2)*('License Values Data Table'!$B$2:$B$697=$B207))</f>
        <v>0</v>
      </c>
      <c r="I207" s="1534" cm="1">
        <f t="array" ref="I207">SUMPRODUCT(('License Values Data Table'!I$2:I$697)*('License Values Data Table'!$D$2:$D$697=$A$2)*('License Values Data Table'!$B$2:$B$697=$B207))</f>
        <v>0</v>
      </c>
      <c r="J207" s="1535" cm="1">
        <f t="array" ref="J207">SUMPRODUCT(('License Values Data Table'!J$2:J$697)*('License Values Data Table'!$D$2:$D$697=$A$2)*('License Values Data Table'!$B$2:$B$697=$B207))</f>
        <v>0</v>
      </c>
      <c r="K207" s="514"/>
    </row>
    <row r="208" spans="1:11" ht="15.4">
      <c r="A208" s="528"/>
      <c r="B208" s="515" t="s">
        <v>2249</v>
      </c>
      <c r="C208" s="515" t="s">
        <v>2250</v>
      </c>
      <c r="D208" s="515" t="s">
        <v>1738</v>
      </c>
      <c r="E208" s="492"/>
      <c r="F208" s="957">
        <f>-$F$206*$F$207/5</f>
        <v>0</v>
      </c>
      <c r="G208" s="957">
        <f t="shared" ref="G208:J208" si="27">-$F$206*$F$207/5</f>
        <v>0</v>
      </c>
      <c r="H208" s="957">
        <f t="shared" si="27"/>
        <v>0</v>
      </c>
      <c r="I208" s="957">
        <f t="shared" si="27"/>
        <v>0</v>
      </c>
      <c r="J208" s="957">
        <f t="shared" si="27"/>
        <v>0</v>
      </c>
      <c r="K208" s="514"/>
    </row>
    <row r="212" spans="1:11" ht="15.75">
      <c r="A212" s="504" t="s">
        <v>1759</v>
      </c>
      <c r="F212" s="557" t="s">
        <v>2251</v>
      </c>
      <c r="K212" s="514"/>
    </row>
    <row r="213" spans="1:11">
      <c r="A213" s="504"/>
      <c r="K213" s="514"/>
    </row>
    <row r="214" spans="1:11" ht="15.4">
      <c r="A214" s="508" t="s">
        <v>2062</v>
      </c>
      <c r="B214" s="505" t="s">
        <v>2252</v>
      </c>
      <c r="C214" s="505" t="s">
        <v>2253</v>
      </c>
      <c r="D214" s="505" t="s">
        <v>1738</v>
      </c>
      <c r="E214" s="492"/>
      <c r="F214" s="943" cm="1">
        <f t="array" ref="F214">SUMPRODUCT(('License Values Data Table'!F$2:F$697)*('License Values Data Table'!$D$2:$D$697=$A$2)*('License Values Data Table'!$B$2:$B$697=$B214))</f>
        <v>0</v>
      </c>
      <c r="G214" s="943" cm="1">
        <f t="array" ref="G214">SUMPRODUCT(('License Values Data Table'!G$2:G$697)*('License Values Data Table'!$D$2:$D$697=$A$2)*('License Values Data Table'!$B$2:$B$697=$B214))</f>
        <v>0</v>
      </c>
      <c r="H214" s="943" cm="1">
        <f t="array" ref="H214">SUMPRODUCT(('License Values Data Table'!H$2:H$697)*('License Values Data Table'!$D$2:$D$697=$A$2)*('License Values Data Table'!$B$2:$B$697=$B214))</f>
        <v>0</v>
      </c>
      <c r="I214" s="943" cm="1">
        <f t="array" ref="I214">SUMPRODUCT(('License Values Data Table'!I$2:I$697)*('License Values Data Table'!$D$2:$D$697=$A$2)*('License Values Data Table'!$B$2:$B$697=$B214))</f>
        <v>0</v>
      </c>
      <c r="J214" s="943" cm="1">
        <f t="array" ref="J214">SUMPRODUCT(('License Values Data Table'!J$2:J$697)*('License Values Data Table'!$D$2:$D$697=$A$2)*('License Values Data Table'!$B$2:$B$697=$B214))</f>
        <v>0</v>
      </c>
      <c r="K214" s="514"/>
    </row>
    <row r="215" spans="1:11" ht="15.4">
      <c r="A215" s="508" t="s">
        <v>1797</v>
      </c>
      <c r="B215" s="505" t="s">
        <v>2254</v>
      </c>
      <c r="C215" s="505" t="s">
        <v>2253</v>
      </c>
      <c r="D215" s="505" t="s">
        <v>1738</v>
      </c>
      <c r="E215" s="492"/>
      <c r="F215" s="1022">
        <v>0</v>
      </c>
      <c r="G215" s="1022">
        <v>0</v>
      </c>
      <c r="H215" s="1022">
        <v>0</v>
      </c>
      <c r="I215" s="1022">
        <v>0</v>
      </c>
      <c r="J215" s="1022">
        <v>0</v>
      </c>
      <c r="K215" s="509" t="s">
        <v>2159</v>
      </c>
    </row>
    <row r="216" spans="1:11" ht="15.4">
      <c r="A216" s="508"/>
      <c r="B216" s="515" t="s">
        <v>2255</v>
      </c>
      <c r="C216" s="515" t="s">
        <v>2256</v>
      </c>
      <c r="D216" s="515" t="s">
        <v>1738</v>
      </c>
      <c r="E216" s="492"/>
      <c r="F216" s="957">
        <f>F214-F215</f>
        <v>0</v>
      </c>
      <c r="G216" s="957">
        <f t="shared" ref="G216:J216" si="28">G214-G215</f>
        <v>0</v>
      </c>
      <c r="H216" s="957">
        <f t="shared" si="28"/>
        <v>0</v>
      </c>
      <c r="I216" s="957">
        <f t="shared" si="28"/>
        <v>0</v>
      </c>
      <c r="J216" s="957">
        <f t="shared" si="28"/>
        <v>0</v>
      </c>
      <c r="K216" s="514"/>
    </row>
    <row r="217" spans="1:11">
      <c r="A217" s="508"/>
      <c r="K217" s="514"/>
    </row>
    <row r="218" spans="1:11">
      <c r="A218" s="508"/>
      <c r="D218" s="505"/>
      <c r="K218" s="514"/>
    </row>
    <row r="219" spans="1:11">
      <c r="A219" s="508"/>
      <c r="D219" s="505"/>
      <c r="K219" s="514"/>
    </row>
    <row r="220" spans="1:11" ht="13.5">
      <c r="A220" s="528"/>
      <c r="B220" s="505"/>
      <c r="C220" s="495"/>
      <c r="D220" s="505"/>
      <c r="E220" s="492"/>
      <c r="F220" s="518"/>
      <c r="G220" s="518"/>
      <c r="H220" s="519"/>
      <c r="I220" s="519"/>
      <c r="J220" s="519"/>
      <c r="K220" s="514"/>
    </row>
    <row r="221" spans="1:11" ht="13.5">
      <c r="A221" s="528"/>
      <c r="B221" s="505"/>
      <c r="C221" s="495"/>
      <c r="D221" s="505"/>
      <c r="E221" s="492"/>
      <c r="G221" s="518"/>
      <c r="H221" s="519"/>
      <c r="I221" s="519"/>
      <c r="J221" s="519"/>
      <c r="K221" s="514"/>
    </row>
    <row r="222" spans="1:11" ht="15.75">
      <c r="A222" s="528"/>
      <c r="B222" s="505"/>
      <c r="C222" s="495"/>
      <c r="D222" s="505"/>
      <c r="E222" s="492"/>
      <c r="F222" s="557" t="s">
        <v>2257</v>
      </c>
      <c r="G222" s="518"/>
      <c r="H222" s="519"/>
      <c r="I222" s="519"/>
      <c r="J222" s="519"/>
      <c r="K222" s="514"/>
    </row>
    <row r="223" spans="1:11" ht="13.5">
      <c r="A223" s="504" t="s">
        <v>1760</v>
      </c>
      <c r="G223" s="519"/>
      <c r="H223" s="519"/>
      <c r="I223" s="519"/>
      <c r="J223" s="519"/>
      <c r="K223" s="514"/>
    </row>
    <row r="225" spans="1:11" ht="15.4">
      <c r="A225" s="508" t="s">
        <v>2062</v>
      </c>
      <c r="B225" s="505" t="s">
        <v>2258</v>
      </c>
      <c r="C225" s="505" t="s">
        <v>2259</v>
      </c>
      <c r="D225" s="505" t="s">
        <v>1738</v>
      </c>
      <c r="E225" s="492"/>
      <c r="F225" s="943" cm="1">
        <f t="array" ref="F225">SUMPRODUCT(('License Values Data Table'!F$2:F$697)*('License Values Data Table'!$D$2:$D$697=$A$2)*('License Values Data Table'!$B$2:$B$697=$B225))</f>
        <v>0</v>
      </c>
      <c r="G225" s="943" cm="1">
        <f t="array" ref="G225">SUMPRODUCT(('License Values Data Table'!G$2:G$697)*('License Values Data Table'!$D$2:$D$697=$A$2)*('License Values Data Table'!$B$2:$B$697=$B225))</f>
        <v>0</v>
      </c>
      <c r="H225" s="943" cm="1">
        <f t="array" ref="H225">SUMPRODUCT(('License Values Data Table'!H$2:H$697)*('License Values Data Table'!$D$2:$D$697=$A$2)*('License Values Data Table'!$B$2:$B$697=$B225))</f>
        <v>0</v>
      </c>
      <c r="I225" s="943" cm="1">
        <f t="array" ref="I225">SUMPRODUCT(('License Values Data Table'!I$2:I$697)*('License Values Data Table'!$D$2:$D$697=$A$2)*('License Values Data Table'!$B$2:$B$697=$B225))</f>
        <v>0</v>
      </c>
      <c r="J225" s="943" cm="1">
        <f t="array" ref="J225">SUMPRODUCT(('License Values Data Table'!J$2:J$697)*('License Values Data Table'!$D$2:$D$697=$A$2)*('License Values Data Table'!$B$2:$B$697=$B225))</f>
        <v>0</v>
      </c>
      <c r="K225" s="514"/>
    </row>
    <row r="226" spans="1:11" ht="15.4">
      <c r="A226" s="508" t="s">
        <v>1797</v>
      </c>
      <c r="B226" s="505" t="s">
        <v>2260</v>
      </c>
      <c r="C226" s="505" t="s">
        <v>2259</v>
      </c>
      <c r="D226" s="505" t="s">
        <v>1738</v>
      </c>
      <c r="F226" s="1022">
        <v>0</v>
      </c>
      <c r="G226" s="1022">
        <v>0</v>
      </c>
      <c r="H226" s="1022">
        <v>0</v>
      </c>
      <c r="I226" s="1022">
        <v>0</v>
      </c>
      <c r="J226" s="1022">
        <v>0</v>
      </c>
      <c r="K226" s="509" t="s">
        <v>2159</v>
      </c>
    </row>
    <row r="227" spans="1:11" ht="15.4">
      <c r="A227" s="513"/>
      <c r="B227" s="515" t="s">
        <v>2261</v>
      </c>
      <c r="C227" s="515" t="s">
        <v>2262</v>
      </c>
      <c r="D227" s="515" t="s">
        <v>1738</v>
      </c>
      <c r="E227" s="492"/>
      <c r="F227" s="989">
        <f>F225-F226</f>
        <v>0</v>
      </c>
      <c r="G227" s="989">
        <f t="shared" ref="G227:J227" si="29">G225-G226</f>
        <v>0</v>
      </c>
      <c r="H227" s="989">
        <f t="shared" si="29"/>
        <v>0</v>
      </c>
      <c r="I227" s="989">
        <f t="shared" si="29"/>
        <v>0</v>
      </c>
      <c r="J227" s="989">
        <f t="shared" si="29"/>
        <v>0</v>
      </c>
      <c r="K227" s="514"/>
    </row>
    <row r="228" spans="1:11">
      <c r="A228" s="508"/>
      <c r="K228" s="514"/>
    </row>
    <row r="229" spans="1:11">
      <c r="A229" s="508"/>
      <c r="K229" s="514"/>
    </row>
    <row r="230" spans="1:11">
      <c r="A230" s="508"/>
      <c r="K230" s="514"/>
    </row>
    <row r="231" spans="1:11">
      <c r="A231" s="508"/>
      <c r="K231" s="514"/>
    </row>
    <row r="232" spans="1:11">
      <c r="A232" s="508"/>
      <c r="K232" s="514"/>
    </row>
    <row r="233" spans="1:11" ht="13.5">
      <c r="A233" s="504" t="s">
        <v>1761</v>
      </c>
      <c r="E233" s="492"/>
      <c r="F233" s="557" t="s">
        <v>2263</v>
      </c>
      <c r="G233" s="512"/>
      <c r="H233" s="512"/>
      <c r="I233" s="512"/>
      <c r="J233" s="512"/>
      <c r="K233" s="514"/>
    </row>
    <row r="234" spans="1:11">
      <c r="A234" s="508"/>
      <c r="K234" s="514"/>
    </row>
    <row r="235" spans="1:11" ht="15.4">
      <c r="A235" s="508" t="s">
        <v>2062</v>
      </c>
      <c r="B235" s="505" t="s">
        <v>2264</v>
      </c>
      <c r="C235" s="505" t="s">
        <v>2265</v>
      </c>
      <c r="D235" s="505" t="s">
        <v>1738</v>
      </c>
      <c r="E235" s="492"/>
      <c r="F235" s="943" cm="1">
        <f t="array" ref="F235">SUMPRODUCT(('License Values Data Table'!F$2:F$697)*('License Values Data Table'!$D$2:$D$697=$A$2)*('License Values Data Table'!$B$2:$B$697=$B235))</f>
        <v>0</v>
      </c>
      <c r="G235" s="943" cm="1">
        <f t="array" ref="G235">SUMPRODUCT(('License Values Data Table'!G$2:G$697)*('License Values Data Table'!$D$2:$D$697=$A$2)*('License Values Data Table'!$B$2:$B$697=$B235))</f>
        <v>0</v>
      </c>
      <c r="H235" s="943" cm="1">
        <f t="array" ref="H235">SUMPRODUCT(('License Values Data Table'!H$2:H$697)*('License Values Data Table'!$D$2:$D$697=$A$2)*('License Values Data Table'!$B$2:$B$697=$B235))</f>
        <v>0</v>
      </c>
      <c r="I235" s="943" cm="1">
        <f t="array" ref="I235">SUMPRODUCT(('License Values Data Table'!I$2:I$697)*('License Values Data Table'!$D$2:$D$697=$A$2)*('License Values Data Table'!$B$2:$B$697=$B235))</f>
        <v>0</v>
      </c>
      <c r="J235" s="943" cm="1">
        <f t="array" ref="J235">SUMPRODUCT(('License Values Data Table'!J$2:J$697)*('License Values Data Table'!$D$2:$D$697=$A$2)*('License Values Data Table'!$B$2:$B$697=$B235))</f>
        <v>0</v>
      </c>
      <c r="K235" s="514"/>
    </row>
    <row r="236" spans="1:11" ht="15.4">
      <c r="A236" s="508" t="s">
        <v>1797</v>
      </c>
      <c r="B236" s="505" t="s">
        <v>2266</v>
      </c>
      <c r="C236" s="505" t="s">
        <v>2265</v>
      </c>
      <c r="D236" s="505" t="s">
        <v>1738</v>
      </c>
      <c r="F236" s="1022">
        <v>0</v>
      </c>
      <c r="G236" s="1022">
        <v>0</v>
      </c>
      <c r="H236" s="1022">
        <v>0</v>
      </c>
      <c r="I236" s="1022">
        <v>0</v>
      </c>
      <c r="J236" s="1022">
        <v>0</v>
      </c>
      <c r="K236" s="509" t="s">
        <v>2159</v>
      </c>
    </row>
    <row r="237" spans="1:11" ht="15.4">
      <c r="A237" s="508"/>
      <c r="B237" s="515" t="s">
        <v>2267</v>
      </c>
      <c r="C237" s="515" t="s">
        <v>2268</v>
      </c>
      <c r="D237" s="515" t="s">
        <v>1738</v>
      </c>
      <c r="E237" s="492"/>
      <c r="F237" s="989">
        <f>F235-F236</f>
        <v>0</v>
      </c>
      <c r="G237" s="989">
        <f t="shared" ref="G237:J237" si="30">G235-G236</f>
        <v>0</v>
      </c>
      <c r="H237" s="989">
        <f t="shared" si="30"/>
        <v>0</v>
      </c>
      <c r="I237" s="989">
        <f t="shared" si="30"/>
        <v>0</v>
      </c>
      <c r="J237" s="989">
        <f t="shared" si="30"/>
        <v>0</v>
      </c>
      <c r="K237" s="514"/>
    </row>
    <row r="242" spans="1:11" ht="13.5">
      <c r="A242" s="508" t="s">
        <v>2085</v>
      </c>
      <c r="B242" s="494" t="s">
        <v>2086</v>
      </c>
      <c r="C242" s="505" t="s">
        <v>2265</v>
      </c>
      <c r="D242" s="505" t="s">
        <v>1726</v>
      </c>
      <c r="F242" s="943" cm="1">
        <f t="array" ref="F242">SUMPRODUCT(('License Values Data Table'!F$2:F$697)*('License Values Data Table'!$D$2:$D$697=$A$2)*('License Values Data Table'!$B$2:$B$697=$B242))</f>
        <v>0</v>
      </c>
      <c r="G242" s="943" cm="1">
        <f t="array" ref="G242">SUMPRODUCT(('License Values Data Table'!G$2:G$697)*('License Values Data Table'!$D$2:$D$697=$A$2)*('License Values Data Table'!$B$2:$B$697=$B242))</f>
        <v>0</v>
      </c>
      <c r="H242" s="943" cm="1">
        <f t="array" ref="H242">SUMPRODUCT(('License Values Data Table'!H$2:H$697)*('License Values Data Table'!$D$2:$D$697=$A$2)*('License Values Data Table'!$B$2:$B$697=$B242))</f>
        <v>0</v>
      </c>
      <c r="I242" s="943" cm="1">
        <f t="array" ref="I242">SUMPRODUCT(('License Values Data Table'!I$2:I$697)*('License Values Data Table'!$D$2:$D$697=$A$2)*('License Values Data Table'!$B$2:$B$697=$B242))</f>
        <v>0</v>
      </c>
      <c r="J242" s="943" cm="1">
        <f t="array" ref="J242">SUMPRODUCT(('License Values Data Table'!J$2:J$697)*('License Values Data Table'!$D$2:$D$697=$A$2)*('License Values Data Table'!$B$2:$B$697=$B242))</f>
        <v>0</v>
      </c>
      <c r="K242" s="517"/>
    </row>
    <row r="243" spans="1:11" ht="13.5">
      <c r="A243" s="508" t="s">
        <v>2087</v>
      </c>
      <c r="B243" s="494" t="s">
        <v>2088</v>
      </c>
      <c r="C243" s="505" t="s">
        <v>2265</v>
      </c>
      <c r="D243" s="505"/>
      <c r="F243" s="943" cm="1">
        <f t="array" ref="F243">SUMPRODUCT(('License Values Data Table'!F$2:F$697)*('License Values Data Table'!$D$2:$D$697=$A$2)*('License Values Data Table'!$B$2:$B$697=$B243))</f>
        <v>0</v>
      </c>
      <c r="G243" s="943" cm="1">
        <f t="array" ref="G243">SUMPRODUCT(('License Values Data Table'!G$2:G$697)*('License Values Data Table'!$D$2:$D$697=$A$2)*('License Values Data Table'!$B$2:$B$697=$B243))</f>
        <v>0</v>
      </c>
      <c r="H243" s="943" cm="1">
        <f t="array" ref="H243">SUMPRODUCT(('License Values Data Table'!H$2:H$697)*('License Values Data Table'!$D$2:$D$697=$A$2)*('License Values Data Table'!$B$2:$B$697=$B243))</f>
        <v>0</v>
      </c>
      <c r="I243" s="943" cm="1">
        <f t="array" ref="I243">SUMPRODUCT(('License Values Data Table'!I$2:I$697)*('License Values Data Table'!$D$2:$D$697=$A$2)*('License Values Data Table'!$B$2:$B$697=$B243))</f>
        <v>0</v>
      </c>
      <c r="J243" s="943" cm="1">
        <f t="array" ref="J243">SUMPRODUCT(('License Values Data Table'!J$2:J$697)*('License Values Data Table'!$D$2:$D$697=$A$2)*('License Values Data Table'!$B$2:$B$697=$B243))</f>
        <v>0</v>
      </c>
      <c r="K243" s="517"/>
    </row>
    <row r="244" spans="1:11" ht="13.5">
      <c r="A244" s="508" t="s">
        <v>2269</v>
      </c>
      <c r="B244" s="494" t="s">
        <v>2270</v>
      </c>
      <c r="C244" s="505" t="s">
        <v>2265</v>
      </c>
      <c r="D244" s="505"/>
      <c r="F244" s="1022">
        <v>0</v>
      </c>
      <c r="G244" s="1022">
        <v>0</v>
      </c>
      <c r="H244" s="1022">
        <v>0</v>
      </c>
      <c r="I244" s="1022">
        <v>0</v>
      </c>
      <c r="J244" s="1022">
        <v>0</v>
      </c>
      <c r="K244" s="509" t="s">
        <v>2159</v>
      </c>
    </row>
    <row r="245" spans="1:11" ht="45.75" customHeight="1">
      <c r="A245" s="529" t="s">
        <v>2089</v>
      </c>
      <c r="C245" s="505" t="s">
        <v>2265</v>
      </c>
      <c r="D245" s="505" t="s">
        <v>1738</v>
      </c>
      <c r="F245" s="1161" cm="1">
        <f t="array" ref="F245">SUMPRODUCT(('License Values Data Table'!F$2:F$697)*('License Values Data Table'!$D$2:$D$697=$A$2)*('License Values Data Table'!$B$2:$B$697=$B245))</f>
        <v>0</v>
      </c>
      <c r="G245" s="1161" cm="1">
        <f t="array" ref="G245">SUMPRODUCT(('License Values Data Table'!G$2:G$697)*('License Values Data Table'!$D$2:$D$697=$A$2)*('License Values Data Table'!$B$2:$B$697=$B245))</f>
        <v>0</v>
      </c>
      <c r="H245" s="1161" cm="1">
        <f t="array" ref="H245">SUMPRODUCT(('License Values Data Table'!H$2:H$697)*('License Values Data Table'!$D$2:$D$697=$A$2)*('License Values Data Table'!$B$2:$B$697=$B245))</f>
        <v>0</v>
      </c>
      <c r="I245" s="1161" cm="1">
        <f t="array" ref="I245">SUMPRODUCT(('License Values Data Table'!I$2:I$697)*('License Values Data Table'!$D$2:$D$697=$A$2)*('License Values Data Table'!$B$2:$B$697=$B245))</f>
        <v>0</v>
      </c>
      <c r="J245" s="1161" cm="1">
        <f t="array" ref="J245">SUMPRODUCT(('License Values Data Table'!J$2:J$697)*('License Values Data Table'!$D$2:$D$697=$A$2)*('License Values Data Table'!$B$2:$B$697=$B245))</f>
        <v>0</v>
      </c>
      <c r="K245" s="514"/>
    </row>
    <row r="246" spans="1:11" ht="15.4">
      <c r="A246" s="508"/>
      <c r="B246" s="494" t="s">
        <v>2271</v>
      </c>
      <c r="C246" s="505" t="s">
        <v>2265</v>
      </c>
      <c r="D246" s="505" t="s">
        <v>1738</v>
      </c>
      <c r="E246" s="521"/>
      <c r="F246" s="989">
        <f>IFERROR(MAX((F242*(F243-F244))*10^-6*F235/F245,0),0)</f>
        <v>0</v>
      </c>
      <c r="G246" s="989">
        <f>IFERROR(MAX((G242*(G243-G244))*10^-6*G235/G245,0),0)</f>
        <v>0</v>
      </c>
      <c r="H246" s="989">
        <f>IFERROR(MAX((H242*(H243-H244))*10^-6*H235/H245,0),0)</f>
        <v>0</v>
      </c>
      <c r="I246" s="989">
        <f>IFERROR(MAX((I242*(I243-I244))*10^-6*I235/I245,0),0)</f>
        <v>0</v>
      </c>
      <c r="J246" s="989">
        <f>IFERROR(MAX((J242*(J243-J244))*10^-6*J235/J245,0),0)</f>
        <v>0</v>
      </c>
      <c r="K246" s="514"/>
    </row>
    <row r="247" spans="1:11">
      <c r="A247" s="508"/>
      <c r="K247" s="514"/>
    </row>
    <row r="248" spans="1:11">
      <c r="A248" s="508"/>
      <c r="K248" s="514"/>
    </row>
    <row r="249" spans="1:11">
      <c r="A249" s="508"/>
      <c r="K249" s="514"/>
    </row>
    <row r="250" spans="1:11">
      <c r="A250" s="504" t="s">
        <v>1762</v>
      </c>
      <c r="K250" s="514"/>
    </row>
    <row r="251" spans="1:11" ht="13.5">
      <c r="A251" s="504"/>
      <c r="E251" s="492"/>
      <c r="F251" s="557" t="s">
        <v>2272</v>
      </c>
      <c r="G251" s="512"/>
      <c r="H251" s="512"/>
      <c r="I251" s="512"/>
      <c r="J251" s="512"/>
      <c r="K251" s="514"/>
    </row>
    <row r="252" spans="1:11">
      <c r="A252" s="504"/>
      <c r="K252" s="514"/>
    </row>
    <row r="253" spans="1:11" ht="15.4">
      <c r="A253" s="508" t="s">
        <v>2062</v>
      </c>
      <c r="B253" s="505" t="s">
        <v>2273</v>
      </c>
      <c r="C253" s="505" t="s">
        <v>2274</v>
      </c>
      <c r="D253" s="505" t="s">
        <v>1738</v>
      </c>
      <c r="E253" s="492"/>
      <c r="F253" s="943" cm="1">
        <f t="array" ref="F253">SUMPRODUCT(('License Values Data Table'!F$2:F$697)*('License Values Data Table'!$D$2:$D$697=$A$2)*('License Values Data Table'!$B$2:$B$697=$B253))</f>
        <v>0</v>
      </c>
      <c r="G253" s="943" cm="1">
        <f t="array" ref="G253">SUMPRODUCT(('License Values Data Table'!G$2:G$697)*('License Values Data Table'!$D$2:$D$697=$A$2)*('License Values Data Table'!$B$2:$B$697=$B253))</f>
        <v>0</v>
      </c>
      <c r="H253" s="943" cm="1">
        <f t="array" ref="H253">SUMPRODUCT(('License Values Data Table'!H$2:H$697)*('License Values Data Table'!$D$2:$D$697=$A$2)*('License Values Data Table'!$B$2:$B$697=$B253))</f>
        <v>0</v>
      </c>
      <c r="I253" s="943" cm="1">
        <f t="array" ref="I253">SUMPRODUCT(('License Values Data Table'!I$2:I$697)*('License Values Data Table'!$D$2:$D$697=$A$2)*('License Values Data Table'!$B$2:$B$697=$B253))</f>
        <v>0</v>
      </c>
      <c r="J253" s="943" cm="1">
        <f t="array" ref="J253">SUMPRODUCT(('License Values Data Table'!J$2:J$697)*('License Values Data Table'!$D$2:$D$697=$A$2)*('License Values Data Table'!$B$2:$B$697=$B253))</f>
        <v>0</v>
      </c>
      <c r="K253" s="514"/>
    </row>
    <row r="254" spans="1:11" ht="15.4">
      <c r="A254" s="508" t="s">
        <v>1797</v>
      </c>
      <c r="B254" s="505" t="s">
        <v>2275</v>
      </c>
      <c r="C254" s="505" t="s">
        <v>2274</v>
      </c>
      <c r="D254" s="505" t="s">
        <v>1738</v>
      </c>
      <c r="F254" s="1022">
        <v>0</v>
      </c>
      <c r="G254" s="1022">
        <v>0</v>
      </c>
      <c r="H254" s="1022">
        <v>0</v>
      </c>
      <c r="I254" s="1022">
        <v>0</v>
      </c>
      <c r="J254" s="1022">
        <v>0</v>
      </c>
      <c r="K254" s="509" t="s">
        <v>2159</v>
      </c>
    </row>
    <row r="255" spans="1:11" ht="15.4">
      <c r="A255" s="504"/>
      <c r="B255" s="515" t="s">
        <v>2276</v>
      </c>
      <c r="C255" s="505" t="s">
        <v>2277</v>
      </c>
      <c r="D255" s="505" t="s">
        <v>1738</v>
      </c>
      <c r="E255" s="492"/>
      <c r="F255" s="957">
        <f>F253-F254</f>
        <v>0</v>
      </c>
      <c r="G255" s="957">
        <f t="shared" ref="G255:J255" si="31">G253-G254</f>
        <v>0</v>
      </c>
      <c r="H255" s="957">
        <f t="shared" si="31"/>
        <v>0</v>
      </c>
      <c r="I255" s="957">
        <f t="shared" si="31"/>
        <v>0</v>
      </c>
      <c r="J255" s="957">
        <f t="shared" si="31"/>
        <v>0</v>
      </c>
      <c r="K255" s="514"/>
    </row>
    <row r="259" spans="1:11" ht="13.5">
      <c r="A259" s="504" t="s">
        <v>1763</v>
      </c>
      <c r="E259" s="492"/>
      <c r="F259" s="557" t="s">
        <v>2278</v>
      </c>
      <c r="G259" s="519"/>
      <c r="H259" s="519"/>
      <c r="I259" s="519"/>
      <c r="J259" s="519"/>
      <c r="K259" s="514"/>
    </row>
    <row r="260" spans="1:11">
      <c r="A260" s="508"/>
      <c r="K260" s="514"/>
    </row>
    <row r="261" spans="1:11" ht="15.4">
      <c r="A261" s="508" t="s">
        <v>2062</v>
      </c>
      <c r="B261" s="505" t="s">
        <v>2279</v>
      </c>
      <c r="C261" s="505" t="s">
        <v>2280</v>
      </c>
      <c r="D261" s="505" t="s">
        <v>1738</v>
      </c>
      <c r="E261" s="492"/>
      <c r="F261" s="943" cm="1">
        <f t="array" ref="F261">SUMPRODUCT(('License Values Data Table'!F$2:F$697)*('License Values Data Table'!$D$2:$D$697=$A$2)*('License Values Data Table'!$B$2:$B$697=$B261))</f>
        <v>0</v>
      </c>
      <c r="G261" s="943" cm="1">
        <f t="array" ref="G261">SUMPRODUCT(('License Values Data Table'!G$2:G$697)*('License Values Data Table'!$D$2:$D$697=$A$2)*('License Values Data Table'!$B$2:$B$697=$B261))</f>
        <v>0</v>
      </c>
      <c r="H261" s="943" cm="1">
        <f t="array" ref="H261">SUMPRODUCT(('License Values Data Table'!H$2:H$697)*('License Values Data Table'!$D$2:$D$697=$A$2)*('License Values Data Table'!$B$2:$B$697=$B261))</f>
        <v>0</v>
      </c>
      <c r="I261" s="943" cm="1">
        <f t="array" ref="I261">SUMPRODUCT(('License Values Data Table'!I$2:I$697)*('License Values Data Table'!$D$2:$D$697=$A$2)*('License Values Data Table'!$B$2:$B$697=$B261))</f>
        <v>0</v>
      </c>
      <c r="J261" s="943" cm="1">
        <f t="array" ref="J261">SUMPRODUCT(('License Values Data Table'!J$2:J$697)*('License Values Data Table'!$D$2:$D$697=$A$2)*('License Values Data Table'!$B$2:$B$697=$B261))</f>
        <v>0</v>
      </c>
      <c r="K261" s="514"/>
    </row>
    <row r="262" spans="1:11" ht="15.4">
      <c r="A262" s="508" t="s">
        <v>1797</v>
      </c>
      <c r="B262" s="505" t="s">
        <v>2281</v>
      </c>
      <c r="C262" s="505" t="s">
        <v>2280</v>
      </c>
      <c r="D262" s="505" t="s">
        <v>1738</v>
      </c>
      <c r="F262" s="1022">
        <v>0</v>
      </c>
      <c r="G262" s="1022">
        <v>0</v>
      </c>
      <c r="H262" s="1022">
        <v>0</v>
      </c>
      <c r="I262" s="1022">
        <v>0</v>
      </c>
      <c r="J262" s="1022">
        <v>0</v>
      </c>
      <c r="K262" s="509" t="s">
        <v>2159</v>
      </c>
    </row>
    <row r="263" spans="1:11" ht="15.4">
      <c r="A263" s="528"/>
      <c r="B263" s="515" t="s">
        <v>2282</v>
      </c>
      <c r="C263" s="505" t="s">
        <v>2283</v>
      </c>
      <c r="D263" s="505" t="s">
        <v>1738</v>
      </c>
      <c r="E263" s="492"/>
      <c r="F263" s="990">
        <f>F261-F262</f>
        <v>0</v>
      </c>
      <c r="G263" s="990">
        <f t="shared" ref="G263:J263" si="32">G261-G262</f>
        <v>0</v>
      </c>
      <c r="H263" s="990">
        <f t="shared" si="32"/>
        <v>0</v>
      </c>
      <c r="I263" s="990">
        <f t="shared" si="32"/>
        <v>0</v>
      </c>
      <c r="J263" s="990">
        <f t="shared" si="32"/>
        <v>0</v>
      </c>
      <c r="K263" s="514"/>
    </row>
    <row r="264" spans="1:11">
      <c r="A264" s="508"/>
      <c r="K264" s="514"/>
    </row>
    <row r="265" spans="1:11">
      <c r="A265" s="508"/>
      <c r="K265" s="514"/>
    </row>
    <row r="266" spans="1:11" ht="13.5">
      <c r="A266" s="508"/>
      <c r="F266" s="512"/>
      <c r="G266" s="512"/>
      <c r="H266" s="512"/>
      <c r="I266" s="512"/>
      <c r="J266" s="512"/>
      <c r="K266" s="514"/>
    </row>
    <row r="267" spans="1:11" ht="15.75">
      <c r="A267" s="504" t="s">
        <v>1764</v>
      </c>
      <c r="E267" s="492"/>
      <c r="F267" s="557" t="s">
        <v>2284</v>
      </c>
      <c r="G267" s="512"/>
      <c r="H267" s="512"/>
      <c r="I267" s="512"/>
      <c r="J267" s="512"/>
      <c r="K267" s="514"/>
    </row>
    <row r="268" spans="1:11" ht="13.5">
      <c r="A268" s="528"/>
      <c r="B268" s="505"/>
      <c r="C268" s="505"/>
      <c r="D268" s="505"/>
      <c r="E268" s="492"/>
      <c r="F268" s="512"/>
      <c r="G268" s="512"/>
      <c r="H268" s="512"/>
      <c r="I268" s="512"/>
      <c r="J268" s="512"/>
      <c r="K268" s="514"/>
    </row>
    <row r="269" spans="1:11" ht="15.4">
      <c r="A269" s="508" t="s">
        <v>2062</v>
      </c>
      <c r="B269" s="505" t="s">
        <v>2285</v>
      </c>
      <c r="C269" s="505" t="s">
        <v>2286</v>
      </c>
      <c r="D269" s="505" t="s">
        <v>1738</v>
      </c>
      <c r="E269" s="492"/>
      <c r="F269" s="943" cm="1">
        <f t="array" ref="F269">SUMPRODUCT(('License Values Data Table'!F$2:F$697)*('License Values Data Table'!$D$2:$D$697=$A$2)*('License Values Data Table'!$B$2:$B$697=$B269))</f>
        <v>0</v>
      </c>
      <c r="G269" s="943" cm="1">
        <f t="array" ref="G269">SUMPRODUCT(('License Values Data Table'!G$2:G$697)*('License Values Data Table'!$D$2:$D$697=$A$2)*('License Values Data Table'!$B$2:$B$697=$B269))</f>
        <v>0</v>
      </c>
      <c r="H269" s="943" cm="1">
        <f t="array" ref="H269">SUMPRODUCT(('License Values Data Table'!H$2:H$697)*('License Values Data Table'!$D$2:$D$697=$A$2)*('License Values Data Table'!$B$2:$B$697=$B269))</f>
        <v>0</v>
      </c>
      <c r="I269" s="943" cm="1">
        <f t="array" ref="I269">SUMPRODUCT(('License Values Data Table'!I$2:I$697)*('License Values Data Table'!$D$2:$D$697=$A$2)*('License Values Data Table'!$B$2:$B$697=$B269))</f>
        <v>0</v>
      </c>
      <c r="J269" s="943" cm="1">
        <f t="array" ref="J269">SUMPRODUCT(('License Values Data Table'!J$2:J$697)*('License Values Data Table'!$D$2:$D$697=$A$2)*('License Values Data Table'!$B$2:$B$697=$B269))</f>
        <v>0</v>
      </c>
      <c r="K269" s="514"/>
    </row>
    <row r="270" spans="1:11" ht="15.4">
      <c r="A270" s="508" t="s">
        <v>1797</v>
      </c>
      <c r="B270" s="505" t="s">
        <v>2287</v>
      </c>
      <c r="C270" s="505" t="s">
        <v>2286</v>
      </c>
      <c r="D270" s="505" t="s">
        <v>1738</v>
      </c>
      <c r="F270" s="1022">
        <v>0</v>
      </c>
      <c r="G270" s="1022">
        <v>0</v>
      </c>
      <c r="H270" s="1022">
        <v>0</v>
      </c>
      <c r="I270" s="1022">
        <v>0</v>
      </c>
      <c r="J270" s="1022">
        <v>0</v>
      </c>
      <c r="K270" s="509" t="s">
        <v>2159</v>
      </c>
    </row>
    <row r="271" spans="1:11" ht="15.4">
      <c r="A271" s="508"/>
      <c r="B271" s="515" t="s">
        <v>2288</v>
      </c>
      <c r="C271" s="505" t="s">
        <v>2289</v>
      </c>
      <c r="D271" s="505" t="s">
        <v>1738</v>
      </c>
      <c r="E271" s="492"/>
      <c r="F271" s="957">
        <f>F269-F270</f>
        <v>0</v>
      </c>
      <c r="G271" s="957">
        <f t="shared" ref="G271:J271" si="33">G269-G270</f>
        <v>0</v>
      </c>
      <c r="H271" s="957">
        <f t="shared" si="33"/>
        <v>0</v>
      </c>
      <c r="I271" s="957">
        <f t="shared" si="33"/>
        <v>0</v>
      </c>
      <c r="J271" s="957">
        <f t="shared" si="33"/>
        <v>0</v>
      </c>
      <c r="K271" s="514"/>
    </row>
  </sheetData>
  <mergeCells count="2">
    <mergeCell ref="F206:J206"/>
    <mergeCell ref="F207:J207"/>
  </mergeCells>
  <conditionalFormatting sqref="I102:J102">
    <cfRule type="expression" priority="803">
      <formula>$F$100&lt;$B$108</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BDF8A17-545C-4BB5-9D16-5FB3FE9A8ED3}">
          <x14:formula1>
            <xm:f>Lists!$C$186:$C$193</xm:f>
          </x14:formula1>
          <xm:sqref>B106</xm:sqref>
        </x14:dataValidation>
        <x14:dataValidation type="list" allowBlank="1" showInputMessage="1" showErrorMessage="1" xr:uid="{2F36040C-FC61-400E-B10B-410346B9765F}">
          <x14:formula1>
            <xm:f>Lists!$D$186:$D$190</xm:f>
          </x14:formula1>
          <xm:sqref>B108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1802-0C35-4A7D-98DB-086B8110A2BE}">
  <sheetPr codeName="Sheet15">
    <tabColor theme="7" tint="0.39997558519241921"/>
    <pageSetUpPr autoPageBreaks="0"/>
  </sheetPr>
  <dimension ref="A1:P40"/>
  <sheetViews>
    <sheetView showGridLines="0" zoomScale="55" zoomScaleNormal="55" workbookViewId="0">
      <pane ySplit="6" topLeftCell="A7" activePane="bottomLeft" state="frozen"/>
      <selection pane="bottomLeft" activeCell="P19" sqref="P19"/>
      <selection activeCell="F17" sqref="F17:J17"/>
    </sheetView>
  </sheetViews>
  <sheetFormatPr defaultColWidth="8.5703125" defaultRowHeight="12.4"/>
  <cols>
    <col min="1" max="1" width="69.42578125" style="494" bestFit="1" customWidth="1"/>
    <col min="2" max="2" width="19.5703125" style="494" customWidth="1"/>
    <col min="3" max="3" width="16.42578125" style="494" customWidth="1"/>
    <col min="4" max="5" width="18.5703125" style="494" bestFit="1" customWidth="1"/>
    <col min="6" max="6" width="20.42578125" style="494" bestFit="1" customWidth="1"/>
    <col min="7" max="10" width="18.5703125" style="494" bestFit="1" customWidth="1"/>
    <col min="11" max="16384" width="8.5703125" style="494"/>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44</v>
      </c>
      <c r="B4" s="6"/>
    </row>
    <row r="5" spans="1:16" ht="13.5">
      <c r="A5" s="558"/>
      <c r="B5" s="492"/>
      <c r="C5" s="492"/>
      <c r="D5" s="559" t="s">
        <v>1719</v>
      </c>
      <c r="E5" s="492"/>
      <c r="F5" s="493"/>
      <c r="G5" s="493"/>
      <c r="H5" s="493"/>
      <c r="I5" s="492"/>
      <c r="J5" s="492"/>
    </row>
    <row r="6" spans="1:16" ht="15" customHeight="1" thickBot="1">
      <c r="A6" s="558"/>
      <c r="B6" s="492"/>
      <c r="C6" s="493"/>
      <c r="D6" s="495"/>
      <c r="E6" s="493"/>
      <c r="F6" s="496" t="s">
        <v>490</v>
      </c>
      <c r="G6" s="496" t="s">
        <v>491</v>
      </c>
      <c r="H6" s="496" t="s">
        <v>492</v>
      </c>
      <c r="I6" s="496" t="s">
        <v>493</v>
      </c>
      <c r="J6" s="496" t="s">
        <v>495</v>
      </c>
    </row>
    <row r="7" spans="1:16" ht="15" customHeight="1">
      <c r="A7" s="560"/>
      <c r="B7" s="500"/>
      <c r="C7" s="561"/>
      <c r="D7" s="562"/>
      <c r="E7" s="561"/>
      <c r="F7" s="563"/>
      <c r="G7" s="563"/>
      <c r="H7" s="563"/>
      <c r="I7" s="563"/>
      <c r="J7" s="564"/>
    </row>
    <row r="8" spans="1:16" ht="13.5">
      <c r="A8" s="565"/>
      <c r="B8" s="505"/>
      <c r="F8" s="512"/>
      <c r="G8" s="512"/>
      <c r="H8" s="512"/>
      <c r="I8" s="512"/>
      <c r="J8" s="566"/>
    </row>
    <row r="9" spans="1:16" ht="14.65">
      <c r="A9" s="567"/>
      <c r="B9" s="568"/>
      <c r="C9" s="505"/>
      <c r="D9" s="505"/>
      <c r="E9" s="492"/>
      <c r="F9" s="512"/>
      <c r="G9" s="512"/>
      <c r="H9" s="512"/>
      <c r="I9" s="512"/>
      <c r="J9" s="566"/>
    </row>
    <row r="10" spans="1:16" ht="14.65">
      <c r="A10" s="567"/>
      <c r="B10" s="568"/>
      <c r="C10" s="505"/>
      <c r="D10" s="505"/>
      <c r="E10" s="492"/>
      <c r="F10" s="512">
        <v>0</v>
      </c>
      <c r="G10" s="512"/>
      <c r="H10" s="512"/>
      <c r="I10" s="512"/>
      <c r="J10" s="566"/>
    </row>
    <row r="11" spans="1:16" ht="13.5">
      <c r="A11" s="504" t="s">
        <v>2290</v>
      </c>
      <c r="E11" s="492"/>
      <c r="J11" s="514"/>
    </row>
    <row r="12" spans="1:16" ht="13.5">
      <c r="A12" s="504"/>
      <c r="C12" s="505"/>
      <c r="E12" s="492"/>
      <c r="J12" s="514"/>
    </row>
    <row r="13" spans="1:16" ht="13.5">
      <c r="A13" s="508" t="s">
        <v>2093</v>
      </c>
      <c r="B13" s="505" t="s">
        <v>149</v>
      </c>
      <c r="C13" s="505" t="s">
        <v>1725</v>
      </c>
      <c r="D13" s="505"/>
      <c r="E13" s="492"/>
      <c r="F13" s="943" cm="1">
        <f t="array" ref="F13">SUMPRODUCT(('License Values Data Table'!F$2:F$697)*('License Values Data Table'!$D$2:$D$697=$A$2)*('License Values Data Table'!$B$2:$B$697=$B13))</f>
        <v>0</v>
      </c>
      <c r="G13" s="943" cm="1">
        <f t="array" ref="G13">SUMPRODUCT(('License Values Data Table'!G$2:G$697)*('License Values Data Table'!$D$2:$D$697=$A$2)*('License Values Data Table'!$B$2:$B$697=$B13))</f>
        <v>0</v>
      </c>
      <c r="H13" s="943" cm="1">
        <f t="array" ref="H13">SUMPRODUCT(('License Values Data Table'!H$2:H$697)*('License Values Data Table'!$D$2:$D$697=$A$2)*('License Values Data Table'!$B$2:$B$697=$B13))</f>
        <v>0</v>
      </c>
      <c r="I13" s="943" cm="1">
        <f t="array" ref="I13">SUMPRODUCT(('License Values Data Table'!I$2:I$697)*('License Values Data Table'!$D$2:$D$697=$A$2)*('License Values Data Table'!$B$2:$B$697=$B13))</f>
        <v>0</v>
      </c>
      <c r="J13" s="1502" cm="1">
        <f t="array" ref="J13">SUMPRODUCT(('License Values Data Table'!J$2:J$697)*('License Values Data Table'!$D$2:$D$697=$A$2)*('License Values Data Table'!$B$2:$B$697=$B13))</f>
        <v>0</v>
      </c>
      <c r="K13" s="1504"/>
    </row>
    <row r="14" spans="1:16" ht="15.4">
      <c r="A14" s="508" t="s">
        <v>2291</v>
      </c>
      <c r="B14" s="505" t="s">
        <v>2292</v>
      </c>
      <c r="C14" s="505" t="s">
        <v>1725</v>
      </c>
      <c r="D14" s="505"/>
      <c r="E14" s="492"/>
      <c r="F14" s="943">
        <f>'5.05 Connections'!V196</f>
        <v>0</v>
      </c>
      <c r="G14" s="943">
        <f>'5.05 Connections'!W196</f>
        <v>0</v>
      </c>
      <c r="H14" s="943">
        <f>'5.05 Connections'!X196</f>
        <v>0</v>
      </c>
      <c r="I14" s="943">
        <f>'1.05 Summary_Workload '!L45</f>
        <v>0</v>
      </c>
      <c r="J14" s="1502">
        <f>'1.05 Summary_Workload '!M45</f>
        <v>0</v>
      </c>
      <c r="K14" s="1504"/>
    </row>
    <row r="15" spans="1:16" ht="13.5">
      <c r="A15" s="508" t="s">
        <v>2293</v>
      </c>
      <c r="B15" s="505" t="s">
        <v>2294</v>
      </c>
      <c r="C15" s="505" t="s">
        <v>1725</v>
      </c>
      <c r="D15" s="505"/>
      <c r="E15" s="492"/>
      <c r="F15" s="942">
        <f>F14</f>
        <v>0</v>
      </c>
      <c r="G15" s="1036">
        <f>F15+G14</f>
        <v>0</v>
      </c>
      <c r="H15" s="1036">
        <f t="shared" ref="H15:J15" si="0">G15+H14</f>
        <v>0</v>
      </c>
      <c r="I15" s="1036">
        <f t="shared" si="0"/>
        <v>0</v>
      </c>
      <c r="J15" s="1505">
        <f t="shared" si="0"/>
        <v>0</v>
      </c>
      <c r="K15" s="1504"/>
    </row>
    <row r="16" spans="1:16" ht="13.5">
      <c r="A16" s="508" t="s">
        <v>2094</v>
      </c>
      <c r="B16" s="505" t="s">
        <v>1724</v>
      </c>
      <c r="C16" s="505" t="s">
        <v>1725</v>
      </c>
      <c r="D16" s="505" t="s">
        <v>1726</v>
      </c>
      <c r="E16" s="492"/>
      <c r="F16" s="943" cm="1">
        <f t="array" ref="F16">SUMPRODUCT(('License Values Data Table'!F$2:F$697)*('License Values Data Table'!$D$2:$D$697=$A$2)*('License Values Data Table'!$B$2:$B$697=$B16))</f>
        <v>0</v>
      </c>
      <c r="G16" s="943" cm="1">
        <f t="array" ref="G16">SUMPRODUCT(('License Values Data Table'!G$2:G$697)*('License Values Data Table'!$D$2:$D$697=$A$2)*('License Values Data Table'!$B$2:$B$697=$B16))</f>
        <v>0</v>
      </c>
      <c r="H16" s="943" cm="1">
        <f t="array" ref="H16">SUMPRODUCT(('License Values Data Table'!H$2:H$697)*('License Values Data Table'!$D$2:$D$697=$A$2)*('License Values Data Table'!$B$2:$B$697=$B16))</f>
        <v>0</v>
      </c>
      <c r="I16" s="943" cm="1">
        <f t="array" ref="I16">SUMPRODUCT(('License Values Data Table'!I$2:I$697)*('License Values Data Table'!$D$2:$D$697=$A$2)*('License Values Data Table'!$B$2:$B$697=$B16))</f>
        <v>0</v>
      </c>
      <c r="J16" s="1502" cm="1">
        <f t="array" ref="J16">SUMPRODUCT(('License Values Data Table'!J$2:J$697)*('License Values Data Table'!$D$2:$D$697=$A$2)*('License Values Data Table'!$B$2:$B$697=$B16))</f>
        <v>0</v>
      </c>
      <c r="K16" s="1504"/>
    </row>
    <row r="17" spans="1:11" ht="15.4">
      <c r="A17" s="508" t="s">
        <v>2295</v>
      </c>
      <c r="B17" s="505" t="s">
        <v>2296</v>
      </c>
      <c r="C17" s="505" t="s">
        <v>1725</v>
      </c>
      <c r="D17" s="505" t="s">
        <v>2059</v>
      </c>
      <c r="E17" s="492"/>
      <c r="F17" s="1022">
        <v>0</v>
      </c>
      <c r="G17" s="1022">
        <v>0</v>
      </c>
      <c r="H17" s="1022">
        <v>0</v>
      </c>
      <c r="I17" s="1022">
        <v>0</v>
      </c>
      <c r="J17" s="1506">
        <v>0</v>
      </c>
      <c r="K17" s="1504"/>
    </row>
    <row r="18" spans="1:11" ht="15.4">
      <c r="A18" s="513"/>
      <c r="B18" s="515" t="s">
        <v>2297</v>
      </c>
      <c r="C18" s="515" t="s">
        <v>2298</v>
      </c>
      <c r="D18" s="515" t="s">
        <v>1738</v>
      </c>
      <c r="E18" s="516"/>
      <c r="F18" s="957">
        <f>IFERROR((MIN((F15*(F16/10^6)),(F13*(F16/10^6)))*(F14/F15-F17)),0)</f>
        <v>0</v>
      </c>
      <c r="G18" s="957">
        <f t="shared" ref="G18:J18" si="1">IFERROR((MIN((G15*(G16/10^6)),(G13*(G16/10^6)))*(G14/G15-G17)),0)</f>
        <v>0</v>
      </c>
      <c r="H18" s="957">
        <f t="shared" si="1"/>
        <v>0</v>
      </c>
      <c r="I18" s="957">
        <f t="shared" si="1"/>
        <v>0</v>
      </c>
      <c r="J18" s="1503">
        <f t="shared" si="1"/>
        <v>0</v>
      </c>
      <c r="K18" s="1504"/>
    </row>
    <row r="19" spans="1:11" ht="13.5">
      <c r="A19" s="504"/>
      <c r="B19" s="505"/>
      <c r="E19" s="492"/>
      <c r="F19" s="518"/>
      <c r="G19" s="518"/>
      <c r="H19" s="519"/>
      <c r="I19" s="519"/>
      <c r="J19" s="569"/>
    </row>
    <row r="20" spans="1:11" ht="13.5">
      <c r="A20" s="504"/>
      <c r="B20" s="505"/>
      <c r="C20" s="505"/>
      <c r="D20" s="505"/>
      <c r="E20" s="492"/>
      <c r="J20" s="514"/>
    </row>
    <row r="21" spans="1:11">
      <c r="A21" s="504" t="s">
        <v>2299</v>
      </c>
      <c r="J21" s="514"/>
    </row>
    <row r="22" spans="1:11" ht="13.5">
      <c r="A22" s="504"/>
      <c r="E22" s="492"/>
      <c r="F22" s="518"/>
      <c r="G22" s="518"/>
      <c r="H22" s="519"/>
      <c r="I22" s="519"/>
      <c r="J22" s="569"/>
    </row>
    <row r="23" spans="1:11" ht="13.5">
      <c r="A23" s="504"/>
      <c r="C23" s="505"/>
      <c r="D23" s="505"/>
      <c r="E23" s="492"/>
      <c r="J23" s="514"/>
    </row>
    <row r="24" spans="1:11" ht="15.4">
      <c r="A24" s="508" t="s">
        <v>2300</v>
      </c>
      <c r="B24" s="505" t="s">
        <v>2301</v>
      </c>
      <c r="C24" s="505" t="s">
        <v>2302</v>
      </c>
      <c r="D24" s="505"/>
      <c r="E24" s="492"/>
      <c r="F24" s="943">
        <f>'5.05 Connections'!V172</f>
        <v>0</v>
      </c>
      <c r="G24" s="943">
        <f>'5.05 Connections'!W172</f>
        <v>0</v>
      </c>
      <c r="H24" s="943">
        <f>'5.05 Connections'!X172</f>
        <v>0</v>
      </c>
      <c r="I24" s="943">
        <f>SUM('1.05 Summary_Workload '!L42:L43)</f>
        <v>0</v>
      </c>
      <c r="J24" s="943">
        <f>SUM('1.05 Summary_Workload '!M42:M43)</f>
        <v>0</v>
      </c>
    </row>
    <row r="25" spans="1:11" ht="15.4">
      <c r="A25" s="508" t="s">
        <v>2303</v>
      </c>
      <c r="B25" s="505" t="s">
        <v>2304</v>
      </c>
      <c r="C25" s="505" t="s">
        <v>2302</v>
      </c>
      <c r="D25" s="505" t="s">
        <v>1744</v>
      </c>
      <c r="E25" s="492"/>
      <c r="F25" s="943">
        <f>IFERROR('5.05 Connections'!V122+'5.05 Connections'!V123+'5.05 Connections'!V124+'5.05 Connections'!V125,0)</f>
        <v>0</v>
      </c>
      <c r="G25" s="943">
        <f>IFERROR('5.05 Connections'!W122+'5.05 Connections'!W123+'5.05 Connections'!W124+'5.05 Connections'!W125,0)</f>
        <v>0</v>
      </c>
      <c r="H25" s="943">
        <f>IFERROR('5.05 Connections'!X122+'5.05 Connections'!X123+'5.05 Connections'!X124+'5.05 Connections'!X125,0)</f>
        <v>0</v>
      </c>
      <c r="I25" s="943">
        <f>IFERROR(H25*SUM('1.05 Summary_Workload '!L42:L43)/H24,0)</f>
        <v>0</v>
      </c>
      <c r="J25" s="943">
        <f>IFERROR(I25*SUM('1.05 Summary_Workload '!M42:M43)/I24,0)</f>
        <v>0</v>
      </c>
    </row>
    <row r="26" spans="1:11" ht="13.5">
      <c r="A26" s="508" t="s">
        <v>2096</v>
      </c>
      <c r="B26" s="505" t="s">
        <v>2097</v>
      </c>
      <c r="C26" s="505" t="s">
        <v>2302</v>
      </c>
      <c r="D26" s="505" t="s">
        <v>2098</v>
      </c>
      <c r="E26" s="492"/>
      <c r="F26" s="943" cm="1">
        <f t="array" ref="F26">SUMPRODUCT(('License Values Data Table'!F$2:F$697)*('License Values Data Table'!$D$2:$D$697=$A$2)*('License Values Data Table'!$B$2:$B$697=$B26))</f>
        <v>0</v>
      </c>
      <c r="G26" s="943" cm="1">
        <f t="array" ref="G26">SUMPRODUCT(('License Values Data Table'!G$2:G$697)*('License Values Data Table'!$D$2:$D$697=$A$2)*('License Values Data Table'!$B$2:$B$697=$B26))</f>
        <v>0</v>
      </c>
      <c r="H26" s="943" cm="1">
        <f t="array" ref="H26">SUMPRODUCT(('License Values Data Table'!H$2:H$697)*('License Values Data Table'!$D$2:$D$697=$A$2)*('License Values Data Table'!$B$2:$B$697=$B26))</f>
        <v>0</v>
      </c>
      <c r="I26" s="943" cm="1">
        <f t="array" ref="I26">SUMPRODUCT(('License Values Data Table'!I$2:I$697)*('License Values Data Table'!$D$2:$D$697=$A$2)*('License Values Data Table'!$B$2:$B$697=$B26))</f>
        <v>0</v>
      </c>
      <c r="J26" s="1502" cm="1">
        <f t="array" ref="J26">SUMPRODUCT(('License Values Data Table'!J$2:J$697)*('License Values Data Table'!$D$2:$D$697=$A$2)*('License Values Data Table'!$B$2:$B$697=$B26))</f>
        <v>0</v>
      </c>
      <c r="K26" s="1504"/>
    </row>
    <row r="27" spans="1:11" ht="13.5">
      <c r="A27" s="508" t="s">
        <v>2099</v>
      </c>
      <c r="B27" s="505" t="s">
        <v>2100</v>
      </c>
      <c r="C27" s="505" t="s">
        <v>2302</v>
      </c>
      <c r="D27" s="505" t="s">
        <v>2101</v>
      </c>
      <c r="E27" s="492"/>
      <c r="F27" s="943" cm="1">
        <f t="array" ref="F27">SUMPRODUCT(('License Values Data Table'!F$2:F$697)*('License Values Data Table'!$D$2:$D$697=$A$2)*('License Values Data Table'!$B$2:$B$697=$B27))</f>
        <v>0</v>
      </c>
      <c r="G27" s="943" cm="1">
        <f t="array" ref="G27">SUMPRODUCT(('License Values Data Table'!G$2:G$697)*('License Values Data Table'!$D$2:$D$697=$A$2)*('License Values Data Table'!$B$2:$B$697=$B27))</f>
        <v>0</v>
      </c>
      <c r="H27" s="943" cm="1">
        <f t="array" ref="H27">SUMPRODUCT(('License Values Data Table'!H$2:H$697)*('License Values Data Table'!$D$2:$D$697=$A$2)*('License Values Data Table'!$B$2:$B$697=$B27))</f>
        <v>0</v>
      </c>
      <c r="I27" s="943" cm="1">
        <f t="array" ref="I27">SUMPRODUCT(('License Values Data Table'!I$2:I$697)*('License Values Data Table'!$D$2:$D$697=$A$2)*('License Values Data Table'!$B$2:$B$697=$B27))</f>
        <v>0</v>
      </c>
      <c r="J27" s="1502" cm="1">
        <f t="array" ref="J27">SUMPRODUCT(('License Values Data Table'!J$2:J$697)*('License Values Data Table'!$D$2:$D$697=$A$2)*('License Values Data Table'!$B$2:$B$697=$B27))</f>
        <v>0</v>
      </c>
      <c r="K27" s="1504"/>
    </row>
    <row r="28" spans="1:11" ht="15.4">
      <c r="A28" s="508"/>
      <c r="B28" s="515" t="s">
        <v>2305</v>
      </c>
      <c r="C28" s="515" t="s">
        <v>2306</v>
      </c>
      <c r="D28" s="515" t="s">
        <v>1738</v>
      </c>
      <c r="F28" s="957">
        <f>F24*F26*10^-6+F25*F27*10^-6</f>
        <v>0</v>
      </c>
      <c r="G28" s="957">
        <f>G24*G26*10^-6+G25*G27*10^-6</f>
        <v>0</v>
      </c>
      <c r="H28" s="957">
        <f>H24*H26*10^-6+H25*H27*10^-6</f>
        <v>0</v>
      </c>
      <c r="I28" s="957">
        <f>I24*I26*10^-6+I25*I27*10^-6</f>
        <v>0</v>
      </c>
      <c r="J28" s="1503">
        <f>J24*J26*10^-6+J25*J27*10^-6</f>
        <v>0</v>
      </c>
      <c r="K28" s="1504"/>
    </row>
    <row r="29" spans="1:11">
      <c r="A29" s="508"/>
      <c r="C29" s="505"/>
      <c r="J29" s="514"/>
    </row>
    <row r="30" spans="1:11">
      <c r="A30" s="508"/>
      <c r="J30" s="514"/>
    </row>
    <row r="31" spans="1:11">
      <c r="A31" s="508"/>
      <c r="K31" s="508"/>
    </row>
    <row r="32" spans="1:11">
      <c r="A32" s="504" t="s">
        <v>2307</v>
      </c>
      <c r="K32" s="508"/>
    </row>
    <row r="33" spans="1:11">
      <c r="K33" s="508"/>
    </row>
    <row r="34" spans="1:11" ht="15.4">
      <c r="A34" s="508" t="s">
        <v>1922</v>
      </c>
      <c r="B34" s="494" t="s">
        <v>2308</v>
      </c>
      <c r="C34" s="505" t="s">
        <v>1743</v>
      </c>
      <c r="D34" s="505" t="s">
        <v>1744</v>
      </c>
      <c r="F34" s="943">
        <f>'1.05 Summary_Workload '!I56</f>
        <v>0</v>
      </c>
      <c r="G34" s="943">
        <f>'1.05 Summary_Workload '!J56</f>
        <v>0</v>
      </c>
      <c r="H34" s="943">
        <f>'1.05 Summary_Workload '!K56</f>
        <v>0</v>
      </c>
      <c r="I34" s="943">
        <f>'1.05 Summary_Workload '!L56</f>
        <v>0</v>
      </c>
      <c r="J34" s="1502">
        <f>'1.05 Summary_Workload '!M56</f>
        <v>0</v>
      </c>
      <c r="K34" s="508"/>
    </row>
    <row r="35" spans="1:11" ht="15.4">
      <c r="A35" s="508" t="s">
        <v>1923</v>
      </c>
      <c r="B35" s="494" t="s">
        <v>2308</v>
      </c>
      <c r="C35" s="505" t="s">
        <v>1743</v>
      </c>
      <c r="D35" s="505" t="s">
        <v>1744</v>
      </c>
      <c r="F35" s="943">
        <f>'1.05 Summary_Workload '!I57</f>
        <v>0</v>
      </c>
      <c r="G35" s="943">
        <f>'1.05 Summary_Workload '!J57</f>
        <v>0</v>
      </c>
      <c r="H35" s="943">
        <f>'1.05 Summary_Workload '!K57</f>
        <v>0</v>
      </c>
      <c r="I35" s="943">
        <f>'1.05 Summary_Workload '!L57</f>
        <v>0</v>
      </c>
      <c r="J35" s="1502">
        <f>'1.05 Summary_Workload '!M57</f>
        <v>0</v>
      </c>
      <c r="K35" s="508"/>
    </row>
    <row r="36" spans="1:11" ht="15.4">
      <c r="A36" s="508" t="s">
        <v>1924</v>
      </c>
      <c r="B36" s="494" t="s">
        <v>2308</v>
      </c>
      <c r="C36" s="505" t="s">
        <v>1743</v>
      </c>
      <c r="D36" s="505" t="s">
        <v>1744</v>
      </c>
      <c r="F36" s="943">
        <f>'1.05 Summary_Workload '!I58</f>
        <v>0</v>
      </c>
      <c r="G36" s="943">
        <f>'1.05 Summary_Workload '!J58</f>
        <v>0</v>
      </c>
      <c r="H36" s="943">
        <f>'1.05 Summary_Workload '!K58</f>
        <v>0</v>
      </c>
      <c r="I36" s="943">
        <f>'1.05 Summary_Workload '!L58</f>
        <v>0</v>
      </c>
      <c r="J36" s="1502">
        <f>'1.05 Summary_Workload '!M58</f>
        <v>0</v>
      </c>
      <c r="K36" s="508"/>
    </row>
    <row r="37" spans="1:11" ht="15.4">
      <c r="A37" s="508" t="s">
        <v>1749</v>
      </c>
      <c r="B37" s="494" t="s">
        <v>2309</v>
      </c>
      <c r="C37" s="505" t="s">
        <v>1743</v>
      </c>
      <c r="D37" s="505" t="s">
        <v>1751</v>
      </c>
      <c r="F37" s="943" cm="1">
        <f t="array" ref="F37">SUMPRODUCT(('License Values Data Table'!F$2:F$697)*('License Values Data Table'!$D$2:$D$697=$A$2)*('License Values Data Table'!$A$2:$A$697=$A37))</f>
        <v>0</v>
      </c>
      <c r="G37" s="943" cm="1">
        <f t="array" ref="G37">SUMPRODUCT(('License Values Data Table'!G$2:G$697)*('License Values Data Table'!$D$2:$D$697=$A$2)*('License Values Data Table'!$A$2:$A$697=$A37))</f>
        <v>0</v>
      </c>
      <c r="H37" s="943" cm="1">
        <f t="array" ref="H37">SUMPRODUCT(('License Values Data Table'!H$2:H$697)*('License Values Data Table'!$D$2:$D$697=$A$2)*('License Values Data Table'!$A$2:$A$697=$A37))</f>
        <v>0</v>
      </c>
      <c r="I37" s="943" cm="1">
        <f t="array" ref="I37">SUMPRODUCT(('License Values Data Table'!I$2:I$697)*('License Values Data Table'!$D$2:$D$697=$A$2)*('License Values Data Table'!$A$2:$A$697=$A37))</f>
        <v>0</v>
      </c>
      <c r="J37" s="1502" cm="1">
        <f t="array" ref="J37">SUMPRODUCT(('License Values Data Table'!J$2:J$697)*('License Values Data Table'!$D$2:$D$697=$A$2)*('License Values Data Table'!$A$2:$A$697=$A37))</f>
        <v>0</v>
      </c>
      <c r="K37" s="508"/>
    </row>
    <row r="38" spans="1:11" ht="15.4">
      <c r="A38" s="508" t="s">
        <v>1752</v>
      </c>
      <c r="B38" s="494" t="s">
        <v>2309</v>
      </c>
      <c r="C38" s="505" t="s">
        <v>1743</v>
      </c>
      <c r="D38" s="505" t="s">
        <v>1751</v>
      </c>
      <c r="F38" s="943" cm="1">
        <f t="array" ref="F38">SUMPRODUCT(('License Values Data Table'!F$2:F$697)*('License Values Data Table'!$D$2:$D$697=$A$2)*('License Values Data Table'!$A$2:$A$697=$A38))</f>
        <v>0</v>
      </c>
      <c r="G38" s="943" cm="1">
        <f t="array" ref="G38">SUMPRODUCT(('License Values Data Table'!G$2:G$697)*('License Values Data Table'!$D$2:$D$697=$A$2)*('License Values Data Table'!$A$2:$A$697=$A38))</f>
        <v>0</v>
      </c>
      <c r="H38" s="943" cm="1">
        <f t="array" ref="H38">SUMPRODUCT(('License Values Data Table'!H$2:H$697)*('License Values Data Table'!$D$2:$D$697=$A$2)*('License Values Data Table'!$A$2:$A$697=$A38))</f>
        <v>0</v>
      </c>
      <c r="I38" s="943" cm="1">
        <f t="array" ref="I38">SUMPRODUCT(('License Values Data Table'!I$2:I$697)*('License Values Data Table'!$D$2:$D$697=$A$2)*('License Values Data Table'!$A$2:$A$697=$A38))</f>
        <v>0</v>
      </c>
      <c r="J38" s="1502" cm="1">
        <f t="array" ref="J38">SUMPRODUCT(('License Values Data Table'!J$2:J$697)*('License Values Data Table'!$D$2:$D$697=$A$2)*('License Values Data Table'!$A$2:$A$697=$A38))</f>
        <v>0</v>
      </c>
      <c r="K38" s="508"/>
    </row>
    <row r="39" spans="1:11" ht="15.4">
      <c r="A39" s="508" t="s">
        <v>1753</v>
      </c>
      <c r="B39" s="494" t="s">
        <v>2309</v>
      </c>
      <c r="C39" s="505" t="s">
        <v>1743</v>
      </c>
      <c r="D39" s="505" t="s">
        <v>1751</v>
      </c>
      <c r="F39" s="943" cm="1">
        <f t="array" ref="F39">SUMPRODUCT(('License Values Data Table'!F$2:F$697)*('License Values Data Table'!$D$2:$D$697=$A$2)*('License Values Data Table'!$A$2:$A$697=$A39))</f>
        <v>0</v>
      </c>
      <c r="G39" s="943" cm="1">
        <f t="array" ref="G39">SUMPRODUCT(('License Values Data Table'!G$2:G$697)*('License Values Data Table'!$D$2:$D$697=$A$2)*('License Values Data Table'!$A$2:$A$697=$A39))</f>
        <v>0</v>
      </c>
      <c r="H39" s="943" cm="1">
        <f t="array" ref="H39">SUMPRODUCT(('License Values Data Table'!H$2:H$697)*('License Values Data Table'!$D$2:$D$697=$A$2)*('License Values Data Table'!$A$2:$A$697=$A39))</f>
        <v>0</v>
      </c>
      <c r="I39" s="943" cm="1">
        <f t="array" ref="I39">SUMPRODUCT(('License Values Data Table'!I$2:I$697)*('License Values Data Table'!$D$2:$D$697=$A$2)*('License Values Data Table'!$A$2:$A$697=$A39))</f>
        <v>0</v>
      </c>
      <c r="J39" s="998" cm="1">
        <f t="array" ref="J39">SUMPRODUCT(('License Values Data Table'!J$2:J$697)*('License Values Data Table'!$D$2:$D$697=$A$2)*('License Values Data Table'!$A$2:$A$697=$A39))</f>
        <v>0</v>
      </c>
    </row>
    <row r="40" spans="1:11" ht="15.4">
      <c r="A40" s="508"/>
      <c r="B40" s="521" t="s">
        <v>2310</v>
      </c>
      <c r="C40" s="515" t="s">
        <v>1755</v>
      </c>
      <c r="D40" s="515" t="s">
        <v>1738</v>
      </c>
      <c r="F40" s="957">
        <f>SUMPRODUCT(F34:F36,F37:F39)*10^-6</f>
        <v>0</v>
      </c>
      <c r="G40" s="957">
        <f t="shared" ref="G40:J40" si="2">SUMPRODUCT(G34:G36,G37:G39)*10^-6</f>
        <v>0</v>
      </c>
      <c r="H40" s="957">
        <f t="shared" si="2"/>
        <v>0</v>
      </c>
      <c r="I40" s="1038">
        <f t="shared" si="2"/>
        <v>0</v>
      </c>
      <c r="J40" s="991">
        <f t="shared" si="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65488-28F6-4017-AB3C-5136458D240B}">
  <sheetPr codeName="Sheet16">
    <tabColor theme="7" tint="0.39997558519241921"/>
    <pageSetUpPr autoPageBreaks="0"/>
  </sheetPr>
  <dimension ref="A1:Q79"/>
  <sheetViews>
    <sheetView showGridLines="0" zoomScale="55" zoomScaleNormal="55" workbookViewId="0">
      <pane ySplit="6" topLeftCell="A7" activePane="bottomLeft" state="frozen"/>
      <selection pane="bottomLeft" activeCell="X17" sqref="X17"/>
      <selection activeCell="F17" sqref="F17"/>
    </sheetView>
  </sheetViews>
  <sheetFormatPr defaultColWidth="8.5703125" defaultRowHeight="12.4"/>
  <cols>
    <col min="1" max="1" width="14.42578125" style="494" customWidth="1"/>
    <col min="2" max="2" width="19.5703125" style="494" customWidth="1"/>
    <col min="3" max="3" width="32.42578125" style="494" customWidth="1"/>
    <col min="4" max="4" width="17.42578125" style="494" customWidth="1"/>
    <col min="5" max="5" width="6.5703125" style="494" customWidth="1"/>
    <col min="6" max="10" width="14.42578125" style="494" customWidth="1"/>
    <col min="11" max="11" width="3.42578125" style="494" customWidth="1"/>
    <col min="12" max="16384" width="8.5703125" style="494"/>
  </cols>
  <sheetData>
    <row r="1" spans="1:17" s="2" customFormat="1" ht="25.15">
      <c r="A1" s="62" t="s">
        <v>1619</v>
      </c>
      <c r="B1" s="3"/>
      <c r="P1" s="4" t="s">
        <v>1</v>
      </c>
    </row>
    <row r="2" spans="1:17" s="2" customFormat="1" ht="25.15">
      <c r="A2" s="4" t="str">
        <f>Cover!$E$13</f>
        <v>Master</v>
      </c>
      <c r="B2" s="3"/>
    </row>
    <row r="3" spans="1:17" s="2" customFormat="1" ht="25.15">
      <c r="A3" s="4">
        <f>Cover!$E$15</f>
        <v>2026</v>
      </c>
      <c r="B3" s="4"/>
      <c r="C3" s="4"/>
      <c r="D3" s="4"/>
    </row>
    <row r="4" spans="1:17" s="5" customFormat="1" ht="25.5" thickBot="1">
      <c r="A4" s="1305" t="s">
        <v>2311</v>
      </c>
      <c r="B4" s="6"/>
      <c r="Q4" s="2"/>
    </row>
    <row r="5" spans="1:17" ht="13.5">
      <c r="A5" s="489"/>
      <c r="B5" s="490"/>
      <c r="C5" s="490"/>
      <c r="D5" s="559" t="s">
        <v>1719</v>
      </c>
      <c r="E5" s="492"/>
      <c r="F5" s="493"/>
      <c r="G5" s="493"/>
      <c r="H5" s="493"/>
      <c r="I5" s="492"/>
      <c r="J5" s="492"/>
      <c r="K5" s="492"/>
      <c r="L5" s="490"/>
      <c r="M5" s="490"/>
      <c r="N5" s="490"/>
      <c r="O5" s="490"/>
      <c r="P5" s="490"/>
    </row>
    <row r="6" spans="1:17" ht="15" customHeight="1">
      <c r="A6" s="489"/>
      <c r="B6" s="490"/>
      <c r="C6" s="495"/>
      <c r="D6" s="495"/>
      <c r="E6" s="493"/>
      <c r="F6" s="542" t="s">
        <v>490</v>
      </c>
      <c r="G6" s="542" t="s">
        <v>491</v>
      </c>
      <c r="H6" s="542" t="s">
        <v>492</v>
      </c>
      <c r="I6" s="542" t="s">
        <v>493</v>
      </c>
      <c r="J6" s="542" t="s">
        <v>495</v>
      </c>
      <c r="K6" s="492"/>
      <c r="L6" s="490"/>
      <c r="M6" s="490"/>
      <c r="N6" s="490"/>
      <c r="O6" s="490"/>
      <c r="P6" s="490"/>
    </row>
    <row r="7" spans="1:17" ht="15" customHeight="1">
      <c r="A7" s="489"/>
      <c r="B7" s="490"/>
      <c r="C7" s="495"/>
      <c r="D7" s="495"/>
      <c r="E7" s="493"/>
      <c r="F7" s="510"/>
      <c r="G7" s="510"/>
      <c r="H7" s="510"/>
      <c r="I7" s="510"/>
      <c r="J7" s="511"/>
      <c r="K7" s="490"/>
      <c r="L7" s="490"/>
      <c r="M7" s="490"/>
      <c r="N7" s="490"/>
      <c r="O7" s="490"/>
      <c r="P7" s="490"/>
    </row>
    <row r="8" spans="1:17" ht="13.5">
      <c r="A8" s="504" t="s">
        <v>1771</v>
      </c>
      <c r="B8" s="505"/>
      <c r="E8" s="492"/>
      <c r="G8" s="512"/>
      <c r="H8" s="512"/>
      <c r="I8" s="512"/>
      <c r="J8" s="512"/>
      <c r="N8" s="490"/>
      <c r="O8" s="490"/>
      <c r="P8" s="490"/>
    </row>
    <row r="9" spans="1:17" ht="13.5">
      <c r="A9" s="513"/>
      <c r="C9" s="505"/>
      <c r="D9" s="505"/>
      <c r="E9" s="492"/>
      <c r="F9" s="512"/>
      <c r="G9" s="512"/>
      <c r="H9" s="512"/>
      <c r="I9" s="512"/>
      <c r="J9" s="512"/>
      <c r="N9" s="490"/>
      <c r="O9" s="490"/>
      <c r="P9" s="490"/>
    </row>
    <row r="10" spans="1:17" ht="15.4">
      <c r="A10" s="508" t="s">
        <v>2062</v>
      </c>
      <c r="B10" s="505" t="s">
        <v>2312</v>
      </c>
      <c r="C10" s="505" t="s">
        <v>2157</v>
      </c>
      <c r="D10" s="505" t="s">
        <v>1738</v>
      </c>
      <c r="E10" s="492"/>
      <c r="F10" s="1022"/>
      <c r="G10" s="1022"/>
      <c r="H10" s="1022"/>
      <c r="I10" s="1022"/>
      <c r="J10" s="1022"/>
      <c r="K10" s="509" t="s">
        <v>2313</v>
      </c>
      <c r="N10" s="490"/>
      <c r="O10" s="490"/>
      <c r="P10" s="507"/>
    </row>
    <row r="11" spans="1:17" ht="15.4">
      <c r="A11" s="508" t="s">
        <v>1797</v>
      </c>
      <c r="B11" s="505" t="s">
        <v>2314</v>
      </c>
      <c r="C11" s="505" t="s">
        <v>2157</v>
      </c>
      <c r="D11" s="505" t="s">
        <v>1738</v>
      </c>
      <c r="E11" s="492"/>
      <c r="F11" s="1022"/>
      <c r="G11" s="1022"/>
      <c r="H11" s="1022"/>
      <c r="I11" s="1022"/>
      <c r="J11" s="1022"/>
      <c r="K11" s="509" t="s">
        <v>2315</v>
      </c>
      <c r="N11" s="490"/>
      <c r="O11" s="490"/>
      <c r="P11" s="507"/>
    </row>
    <row r="12" spans="1:17" ht="15.4">
      <c r="A12" s="513"/>
      <c r="B12" s="515" t="s">
        <v>2316</v>
      </c>
      <c r="C12" s="515" t="s">
        <v>2161</v>
      </c>
      <c r="D12" s="515" t="s">
        <v>1738</v>
      </c>
      <c r="E12" s="492"/>
      <c r="F12" s="957">
        <f>F10-F11</f>
        <v>0</v>
      </c>
      <c r="G12" s="957">
        <f>G10-G11</f>
        <v>0</v>
      </c>
      <c r="H12" s="957">
        <f>H10-H11</f>
        <v>0</v>
      </c>
      <c r="I12" s="957">
        <f>I10-I11</f>
        <v>0</v>
      </c>
      <c r="J12" s="957">
        <f>J10-J11</f>
        <v>0</v>
      </c>
      <c r="N12" s="490"/>
      <c r="O12" s="490"/>
      <c r="P12" s="490"/>
    </row>
    <row r="13" spans="1:17" ht="13.5">
      <c r="A13" s="513"/>
      <c r="B13" s="505"/>
      <c r="C13" s="505"/>
      <c r="D13" s="505"/>
      <c r="E13" s="492"/>
      <c r="F13" s="512"/>
      <c r="G13" s="512"/>
      <c r="H13" s="512"/>
      <c r="I13" s="512"/>
      <c r="J13" s="512"/>
      <c r="N13" s="490"/>
      <c r="O13" s="490"/>
      <c r="P13" s="490"/>
    </row>
    <row r="14" spans="1:17" ht="13.5">
      <c r="A14" s="513"/>
      <c r="B14" s="505"/>
      <c r="C14" s="505"/>
      <c r="D14" s="505"/>
      <c r="E14" s="492"/>
      <c r="G14" s="512"/>
      <c r="H14" s="512"/>
      <c r="I14" s="512"/>
      <c r="J14" s="512"/>
      <c r="N14" s="490"/>
      <c r="O14" s="490"/>
      <c r="P14" s="490"/>
    </row>
    <row r="15" spans="1:17" ht="13.5">
      <c r="A15" s="504" t="s">
        <v>1772</v>
      </c>
      <c r="B15" s="505"/>
      <c r="E15" s="492"/>
      <c r="F15" s="518"/>
      <c r="G15" s="518"/>
      <c r="H15" s="519"/>
      <c r="I15" s="519"/>
      <c r="J15" s="519"/>
      <c r="K15" s="511"/>
      <c r="N15" s="490"/>
      <c r="O15" s="490"/>
      <c r="P15" s="490"/>
    </row>
    <row r="17" spans="1:11" ht="15.4">
      <c r="A17" s="508" t="s">
        <v>2062</v>
      </c>
      <c r="B17" s="505" t="s">
        <v>2317</v>
      </c>
      <c r="C17" s="505" t="s">
        <v>2163</v>
      </c>
      <c r="D17" s="505" t="s">
        <v>1738</v>
      </c>
      <c r="E17" s="492"/>
      <c r="F17" s="1022"/>
      <c r="G17" s="1022"/>
      <c r="H17" s="1022"/>
      <c r="I17" s="1022"/>
      <c r="J17" s="1022"/>
      <c r="K17" s="509" t="s">
        <v>2313</v>
      </c>
    </row>
    <row r="18" spans="1:11" ht="15.4">
      <c r="A18" s="508" t="s">
        <v>1797</v>
      </c>
      <c r="B18" s="505" t="s">
        <v>2318</v>
      </c>
      <c r="C18" s="505" t="s">
        <v>2163</v>
      </c>
      <c r="D18" s="505" t="s">
        <v>1738</v>
      </c>
      <c r="E18" s="492"/>
      <c r="F18" s="1022"/>
      <c r="G18" s="1022"/>
      <c r="H18" s="1022"/>
      <c r="I18" s="1022"/>
      <c r="J18" s="1022"/>
      <c r="K18" s="509" t="s">
        <v>2315</v>
      </c>
    </row>
    <row r="19" spans="1:11" ht="15.4">
      <c r="A19" s="504"/>
      <c r="B19" s="515" t="s">
        <v>2319</v>
      </c>
      <c r="C19" s="515" t="s">
        <v>2166</v>
      </c>
      <c r="D19" s="515" t="s">
        <v>1738</v>
      </c>
      <c r="E19" s="492"/>
      <c r="F19" s="957">
        <f>F17-F18</f>
        <v>0</v>
      </c>
      <c r="G19" s="957">
        <f t="shared" ref="G19:J19" si="0">G17-G18</f>
        <v>0</v>
      </c>
      <c r="H19" s="957">
        <f t="shared" si="0"/>
        <v>0</v>
      </c>
      <c r="I19" s="957">
        <f t="shared" si="0"/>
        <v>0</v>
      </c>
      <c r="J19" s="957">
        <f t="shared" si="0"/>
        <v>0</v>
      </c>
      <c r="K19" s="511"/>
    </row>
    <row r="20" spans="1:11" ht="13.5">
      <c r="A20" s="504"/>
      <c r="B20" s="505"/>
      <c r="C20" s="505"/>
      <c r="D20" s="505"/>
      <c r="E20" s="492"/>
      <c r="F20" s="518"/>
      <c r="G20" s="518"/>
      <c r="H20" s="519"/>
      <c r="I20" s="519"/>
      <c r="J20" s="519"/>
      <c r="K20" s="511"/>
    </row>
    <row r="21" spans="1:11" ht="13.5">
      <c r="A21" s="504"/>
      <c r="B21" s="505"/>
      <c r="C21" s="505"/>
      <c r="D21" s="505"/>
      <c r="E21" s="492"/>
      <c r="F21" s="518"/>
      <c r="G21" s="518"/>
      <c r="H21" s="519"/>
      <c r="I21" s="519"/>
      <c r="J21" s="519"/>
      <c r="K21" s="511"/>
    </row>
    <row r="22" spans="1:11" ht="13.5">
      <c r="A22" s="504" t="s">
        <v>2320</v>
      </c>
      <c r="B22" s="505"/>
      <c r="E22" s="492"/>
      <c r="G22" s="518"/>
      <c r="H22" s="519"/>
      <c r="I22" s="519"/>
      <c r="J22" s="519"/>
      <c r="K22" s="511"/>
    </row>
    <row r="23" spans="1:11" ht="13.5">
      <c r="A23" s="504"/>
      <c r="B23" s="505"/>
      <c r="C23" s="505"/>
      <c r="D23" s="505"/>
      <c r="E23" s="492"/>
    </row>
    <row r="24" spans="1:11" ht="15.4">
      <c r="A24" s="508" t="s">
        <v>2062</v>
      </c>
      <c r="B24" s="505" t="s">
        <v>2321</v>
      </c>
      <c r="C24" s="505" t="s">
        <v>2168</v>
      </c>
      <c r="D24" s="505" t="s">
        <v>1738</v>
      </c>
      <c r="E24" s="492"/>
      <c r="F24" s="1022"/>
      <c r="G24" s="1022"/>
      <c r="H24" s="1022"/>
      <c r="I24" s="1022"/>
      <c r="J24" s="1022"/>
      <c r="K24" s="509" t="s">
        <v>2313</v>
      </c>
    </row>
    <row r="25" spans="1:11" ht="15.4">
      <c r="A25" s="508" t="s">
        <v>1797</v>
      </c>
      <c r="B25" s="505" t="s">
        <v>2322</v>
      </c>
      <c r="C25" s="505" t="s">
        <v>2168</v>
      </c>
      <c r="D25" s="505" t="s">
        <v>1738</v>
      </c>
      <c r="E25" s="492"/>
      <c r="F25" s="1022"/>
      <c r="G25" s="1022"/>
      <c r="H25" s="1022"/>
      <c r="I25" s="1022"/>
      <c r="J25" s="1022"/>
      <c r="K25" s="509" t="s">
        <v>2315</v>
      </c>
    </row>
    <row r="26" spans="1:11" ht="15.4">
      <c r="A26" s="504"/>
      <c r="B26" s="515" t="s">
        <v>2323</v>
      </c>
      <c r="C26" s="515" t="s">
        <v>2171</v>
      </c>
      <c r="D26" s="515" t="s">
        <v>1738</v>
      </c>
      <c r="E26" s="492"/>
      <c r="F26" s="957">
        <f>F24-F25</f>
        <v>0</v>
      </c>
      <c r="G26" s="957">
        <f t="shared" ref="G26:J26" si="1">G24-G25</f>
        <v>0</v>
      </c>
      <c r="H26" s="957">
        <f t="shared" si="1"/>
        <v>0</v>
      </c>
      <c r="I26" s="957">
        <f t="shared" si="1"/>
        <v>0</v>
      </c>
      <c r="J26" s="957">
        <f t="shared" si="1"/>
        <v>0</v>
      </c>
    </row>
    <row r="27" spans="1:11" ht="13.5">
      <c r="A27" s="570"/>
      <c r="B27" s="505"/>
      <c r="C27" s="505"/>
      <c r="D27" s="505"/>
      <c r="E27" s="511"/>
      <c r="F27" s="229"/>
      <c r="G27" s="229"/>
      <c r="H27" s="229"/>
      <c r="I27" s="229"/>
      <c r="J27" s="229"/>
    </row>
    <row r="28" spans="1:11" ht="13.5">
      <c r="A28" s="570"/>
      <c r="B28" s="505"/>
      <c r="C28" s="505"/>
      <c r="D28" s="505"/>
      <c r="E28" s="511"/>
      <c r="F28" s="229"/>
      <c r="G28" s="229"/>
      <c r="H28" s="229"/>
      <c r="I28" s="229"/>
      <c r="J28" s="229"/>
    </row>
    <row r="29" spans="1:11" ht="15.4">
      <c r="A29" s="504" t="s">
        <v>2324</v>
      </c>
      <c r="E29" s="492"/>
      <c r="F29" s="234" t="s">
        <v>2325</v>
      </c>
      <c r="G29" s="229"/>
      <c r="H29" s="519"/>
      <c r="I29" s="519"/>
      <c r="J29" s="519"/>
    </row>
    <row r="30" spans="1:11" ht="13.5">
      <c r="A30" s="489"/>
      <c r="B30" s="490"/>
      <c r="C30" s="505"/>
      <c r="D30" s="505"/>
      <c r="E30" s="492"/>
      <c r="F30" s="511"/>
      <c r="G30" s="511"/>
      <c r="H30" s="511"/>
      <c r="I30" s="511"/>
      <c r="J30" s="511"/>
      <c r="K30" s="511"/>
    </row>
    <row r="31" spans="1:11" ht="15.4">
      <c r="A31" s="508" t="s">
        <v>2062</v>
      </c>
      <c r="B31" s="505" t="s">
        <v>2326</v>
      </c>
      <c r="C31" s="505" t="s">
        <v>2327</v>
      </c>
      <c r="D31" s="505" t="s">
        <v>1738</v>
      </c>
      <c r="F31" s="1022">
        <v>0</v>
      </c>
      <c r="G31" s="1022">
        <v>0</v>
      </c>
      <c r="H31" s="1022">
        <v>0</v>
      </c>
      <c r="I31" s="1022">
        <v>0</v>
      </c>
      <c r="J31" s="1022">
        <v>0</v>
      </c>
      <c r="K31" s="509" t="s">
        <v>2313</v>
      </c>
    </row>
    <row r="32" spans="1:11" ht="15.4">
      <c r="A32" s="508" t="s">
        <v>1797</v>
      </c>
      <c r="B32" s="505" t="s">
        <v>2328</v>
      </c>
      <c r="C32" s="505" t="s">
        <v>2327</v>
      </c>
      <c r="D32" s="505" t="s">
        <v>1738</v>
      </c>
      <c r="F32" s="1022">
        <v>0</v>
      </c>
      <c r="G32" s="1022">
        <v>0</v>
      </c>
      <c r="H32" s="1022">
        <v>0</v>
      </c>
      <c r="I32" s="1022">
        <v>0</v>
      </c>
      <c r="J32" s="1022">
        <v>0</v>
      </c>
      <c r="K32" s="509" t="s">
        <v>2315</v>
      </c>
    </row>
    <row r="33" spans="1:11" ht="15.4">
      <c r="A33" s="508"/>
      <c r="B33" s="515" t="s">
        <v>2329</v>
      </c>
      <c r="C33" s="515" t="s">
        <v>2330</v>
      </c>
      <c r="D33" s="515" t="s">
        <v>1738</v>
      </c>
      <c r="F33" s="957">
        <f>F31-F32</f>
        <v>0</v>
      </c>
      <c r="G33" s="957">
        <f t="shared" ref="G33:J33" si="2">G31-G32</f>
        <v>0</v>
      </c>
      <c r="H33" s="957">
        <f t="shared" si="2"/>
        <v>0</v>
      </c>
      <c r="I33" s="957">
        <f t="shared" si="2"/>
        <v>0</v>
      </c>
      <c r="J33" s="957">
        <f t="shared" si="2"/>
        <v>0</v>
      </c>
    </row>
    <row r="34" spans="1:11" ht="13.5">
      <c r="A34" s="571"/>
      <c r="B34" s="505"/>
      <c r="C34" s="505"/>
      <c r="D34" s="505"/>
      <c r="E34" s="511"/>
      <c r="F34" s="229"/>
      <c r="G34" s="229"/>
      <c r="H34" s="229"/>
      <c r="I34" s="229"/>
      <c r="J34" s="229"/>
    </row>
    <row r="35" spans="1:11">
      <c r="A35" s="504" t="s">
        <v>1773</v>
      </c>
      <c r="B35" s="521"/>
      <c r="C35" s="521"/>
      <c r="D35" s="521"/>
    </row>
    <row r="36" spans="1:11">
      <c r="A36" s="559"/>
      <c r="B36" s="521"/>
      <c r="C36" s="521"/>
      <c r="D36" s="521"/>
    </row>
    <row r="37" spans="1:11" ht="13.5">
      <c r="A37" s="508" t="s">
        <v>2062</v>
      </c>
      <c r="B37" s="505" t="s">
        <v>2331</v>
      </c>
      <c r="C37" s="505" t="s">
        <v>2332</v>
      </c>
      <c r="D37" s="505" t="s">
        <v>1738</v>
      </c>
      <c r="F37" s="1022"/>
      <c r="G37" s="1022"/>
      <c r="H37" s="1022"/>
      <c r="I37" s="1022"/>
      <c r="J37" s="1022"/>
      <c r="K37" s="509" t="s">
        <v>2313</v>
      </c>
    </row>
    <row r="38" spans="1:11" ht="13.5">
      <c r="A38" s="508" t="s">
        <v>1797</v>
      </c>
      <c r="B38" s="505" t="s">
        <v>2333</v>
      </c>
      <c r="C38" s="505" t="s">
        <v>2332</v>
      </c>
      <c r="D38" s="505" t="s">
        <v>1738</v>
      </c>
      <c r="F38" s="1022"/>
      <c r="G38" s="1022"/>
      <c r="H38" s="1022"/>
      <c r="I38" s="1022"/>
      <c r="J38" s="1022"/>
      <c r="K38" s="509" t="s">
        <v>2315</v>
      </c>
    </row>
    <row r="39" spans="1:11" ht="15.4">
      <c r="A39" s="573"/>
      <c r="B39" s="543" t="s">
        <v>2334</v>
      </c>
      <c r="C39" s="543" t="s">
        <v>2332</v>
      </c>
      <c r="D39" s="574" t="s">
        <v>1738</v>
      </c>
      <c r="E39" s="511"/>
      <c r="F39" s="957">
        <f>F37-F38</f>
        <v>0</v>
      </c>
      <c r="G39" s="957">
        <f t="shared" ref="G39:J39" si="3">G37-G38</f>
        <v>0</v>
      </c>
      <c r="H39" s="957">
        <f t="shared" si="3"/>
        <v>0</v>
      </c>
      <c r="I39" s="957">
        <f t="shared" si="3"/>
        <v>0</v>
      </c>
      <c r="J39" s="957">
        <f t="shared" si="3"/>
        <v>0</v>
      </c>
      <c r="K39" s="509"/>
    </row>
    <row r="40" spans="1:11" ht="13.5">
      <c r="A40" s="573"/>
      <c r="B40" s="543"/>
      <c r="C40" s="543"/>
      <c r="D40" s="574"/>
      <c r="E40" s="511"/>
      <c r="F40" s="229"/>
      <c r="G40" s="229"/>
      <c r="H40" s="229"/>
      <c r="I40" s="229"/>
      <c r="J40" s="229"/>
      <c r="K40" s="509"/>
    </row>
    <row r="41" spans="1:11">
      <c r="A41" s="504" t="s">
        <v>1774</v>
      </c>
    </row>
    <row r="42" spans="1:11" ht="13.5">
      <c r="A42" s="572"/>
      <c r="B42" s="543"/>
      <c r="C42" s="543"/>
      <c r="D42" s="543"/>
      <c r="E42" s="511"/>
      <c r="F42" s="229"/>
      <c r="G42" s="229"/>
      <c r="H42" s="229"/>
      <c r="I42" s="229"/>
      <c r="J42" s="229"/>
    </row>
    <row r="43" spans="1:11" ht="13.5" customHeight="1">
      <c r="A43" s="573" t="s">
        <v>2062</v>
      </c>
      <c r="B43" s="543" t="s">
        <v>2335</v>
      </c>
      <c r="C43" s="543" t="s">
        <v>2336</v>
      </c>
      <c r="D43" s="574" t="s">
        <v>1738</v>
      </c>
      <c r="E43" s="511"/>
      <c r="F43" s="1022"/>
      <c r="G43" s="1022"/>
      <c r="H43" s="1022"/>
      <c r="I43" s="1022"/>
      <c r="J43" s="1022"/>
      <c r="K43" s="509" t="s">
        <v>2313</v>
      </c>
    </row>
    <row r="44" spans="1:11">
      <c r="A44" s="504" t="s">
        <v>1775</v>
      </c>
      <c r="B44" s="521"/>
      <c r="C44" s="521"/>
      <c r="D44" s="521"/>
    </row>
    <row r="45" spans="1:11" ht="13.5">
      <c r="A45" s="572"/>
      <c r="B45" s="543"/>
      <c r="C45" s="543"/>
      <c r="D45" s="543"/>
      <c r="E45" s="511"/>
      <c r="F45" s="229"/>
      <c r="G45" s="229"/>
      <c r="H45" s="229"/>
      <c r="I45" s="229"/>
      <c r="J45" s="229"/>
    </row>
    <row r="46" spans="1:11" ht="15.4">
      <c r="A46" s="573" t="s">
        <v>2062</v>
      </c>
      <c r="B46" s="543" t="s">
        <v>2337</v>
      </c>
      <c r="C46" s="543" t="s">
        <v>2338</v>
      </c>
      <c r="D46" s="574" t="s">
        <v>1738</v>
      </c>
      <c r="E46" s="511"/>
      <c r="F46" s="1022"/>
      <c r="G46" s="1022"/>
      <c r="H46" s="1022"/>
      <c r="I46" s="1022"/>
      <c r="J46" s="1022"/>
      <c r="K46" s="509" t="s">
        <v>2313</v>
      </c>
    </row>
    <row r="47" spans="1:11" ht="13.5">
      <c r="A47" s="572"/>
      <c r="B47" s="572"/>
      <c r="C47" s="572"/>
      <c r="D47" s="572"/>
      <c r="E47" s="511"/>
      <c r="F47" s="229"/>
      <c r="G47" s="229"/>
      <c r="H47" s="229"/>
      <c r="I47" s="229"/>
      <c r="J47" s="229"/>
    </row>
    <row r="48" spans="1:11" ht="13.5">
      <c r="A48" s="504" t="s">
        <v>1776</v>
      </c>
      <c r="E48" s="511"/>
      <c r="F48" s="229"/>
      <c r="G48" s="229"/>
      <c r="H48" s="229"/>
      <c r="I48" s="229"/>
      <c r="J48" s="229"/>
    </row>
    <row r="50" spans="1:11" ht="15.4">
      <c r="A50" s="573" t="s">
        <v>2062</v>
      </c>
      <c r="B50" s="543" t="s">
        <v>2339</v>
      </c>
      <c r="C50" s="543" t="s">
        <v>2340</v>
      </c>
      <c r="D50" s="574" t="s">
        <v>1738</v>
      </c>
      <c r="E50" s="511"/>
      <c r="F50" s="1022"/>
      <c r="G50" s="1022"/>
      <c r="H50" s="1022"/>
      <c r="I50" s="1022"/>
      <c r="J50" s="1022"/>
      <c r="K50" s="509" t="s">
        <v>2313</v>
      </c>
    </row>
    <row r="51" spans="1:11" ht="13.5">
      <c r="A51" s="572"/>
      <c r="B51" s="543"/>
      <c r="C51" s="543"/>
      <c r="D51" s="543"/>
      <c r="E51" s="511"/>
      <c r="F51" s="229"/>
      <c r="G51" s="229"/>
      <c r="H51" s="229"/>
      <c r="I51" s="229"/>
      <c r="J51" s="229"/>
    </row>
    <row r="52" spans="1:11" ht="13.5">
      <c r="A52" s="504" t="s">
        <v>1777</v>
      </c>
      <c r="B52" s="521"/>
      <c r="C52" s="521"/>
      <c r="D52" s="521"/>
      <c r="E52" s="511"/>
      <c r="F52" s="229"/>
      <c r="G52" s="229"/>
      <c r="H52" s="229"/>
      <c r="I52" s="229"/>
      <c r="J52" s="229"/>
    </row>
    <row r="53" spans="1:11" ht="13.5">
      <c r="A53" s="572"/>
      <c r="B53" s="543"/>
      <c r="C53" s="543"/>
      <c r="D53" s="543"/>
      <c r="E53" s="511"/>
      <c r="F53" s="229"/>
      <c r="G53" s="229"/>
      <c r="H53" s="229"/>
      <c r="I53" s="229"/>
      <c r="J53" s="229"/>
    </row>
    <row r="54" spans="1:11" ht="15.4">
      <c r="A54" s="573" t="s">
        <v>2062</v>
      </c>
      <c r="B54" s="543" t="s">
        <v>2341</v>
      </c>
      <c r="C54" s="543" t="s">
        <v>2342</v>
      </c>
      <c r="D54" s="574" t="s">
        <v>1738</v>
      </c>
      <c r="E54" s="511"/>
      <c r="F54" s="1022"/>
      <c r="G54" s="1022"/>
      <c r="H54" s="1022"/>
      <c r="I54" s="1022"/>
      <c r="J54" s="1022"/>
      <c r="K54" s="509" t="s">
        <v>2313</v>
      </c>
    </row>
    <row r="55" spans="1:11" ht="13.5">
      <c r="A55" s="573"/>
      <c r="B55" s="543"/>
      <c r="C55" s="543"/>
      <c r="D55" s="574"/>
      <c r="E55" s="511"/>
      <c r="K55" s="509"/>
    </row>
    <row r="56" spans="1:11">
      <c r="A56" s="504" t="s">
        <v>1778</v>
      </c>
      <c r="B56" s="521"/>
      <c r="C56" s="521"/>
      <c r="D56" s="521"/>
    </row>
    <row r="57" spans="1:11" ht="13.5">
      <c r="A57" s="572"/>
      <c r="B57" s="543"/>
      <c r="C57" s="543"/>
      <c r="D57" s="543"/>
      <c r="E57" s="511"/>
      <c r="F57" s="229"/>
      <c r="G57" s="229"/>
      <c r="H57" s="229"/>
      <c r="I57" s="229"/>
      <c r="J57" s="229"/>
    </row>
    <row r="58" spans="1:11" ht="15.4">
      <c r="A58" s="573" t="s">
        <v>2062</v>
      </c>
      <c r="B58" s="543" t="s">
        <v>2343</v>
      </c>
      <c r="C58" s="543" t="s">
        <v>2344</v>
      </c>
      <c r="D58" s="574" t="s">
        <v>1738</v>
      </c>
      <c r="E58" s="511"/>
      <c r="F58" s="1022">
        <v>0</v>
      </c>
      <c r="G58" s="1022">
        <v>0</v>
      </c>
      <c r="H58" s="1022">
        <v>0</v>
      </c>
      <c r="I58" s="1022">
        <v>0</v>
      </c>
      <c r="J58" s="1022">
        <v>0</v>
      </c>
      <c r="K58" s="509" t="s">
        <v>2313</v>
      </c>
    </row>
    <row r="59" spans="1:11" ht="13.5">
      <c r="A59" s="572"/>
      <c r="B59" s="543"/>
      <c r="C59" s="543"/>
      <c r="D59" s="543"/>
      <c r="E59" s="511"/>
      <c r="F59" s="229"/>
      <c r="G59" s="229"/>
      <c r="H59" s="229"/>
      <c r="I59" s="229"/>
      <c r="J59" s="229"/>
    </row>
    <row r="60" spans="1:11">
      <c r="A60" s="504" t="s">
        <v>1779</v>
      </c>
      <c r="B60" s="521"/>
      <c r="C60" s="521"/>
      <c r="D60" s="521"/>
    </row>
    <row r="61" spans="1:11" ht="13.5">
      <c r="A61" s="572"/>
      <c r="B61" s="543"/>
      <c r="C61" s="543"/>
      <c r="D61" s="543"/>
      <c r="E61" s="511"/>
      <c r="F61" s="229"/>
      <c r="G61" s="229"/>
      <c r="H61" s="229"/>
      <c r="I61" s="229"/>
      <c r="J61" s="229"/>
    </row>
    <row r="62" spans="1:11" ht="15.4">
      <c r="A62" s="573" t="s">
        <v>2062</v>
      </c>
      <c r="B62" s="543" t="s">
        <v>2345</v>
      </c>
      <c r="C62" s="543" t="s">
        <v>2346</v>
      </c>
      <c r="D62" s="574" t="s">
        <v>1738</v>
      </c>
      <c r="E62" s="511"/>
      <c r="F62" s="1022"/>
      <c r="G62" s="1022"/>
      <c r="H62" s="1022"/>
      <c r="I62" s="1022"/>
      <c r="J62" s="1022"/>
      <c r="K62" s="509" t="s">
        <v>2313</v>
      </c>
    </row>
    <row r="63" spans="1:11" ht="13.5">
      <c r="A63" s="572"/>
      <c r="B63" s="543"/>
      <c r="C63" s="543"/>
      <c r="D63" s="543"/>
      <c r="E63" s="511"/>
      <c r="F63" s="229"/>
      <c r="G63" s="229"/>
      <c r="H63" s="229"/>
      <c r="I63" s="229"/>
      <c r="J63" s="229"/>
    </row>
    <row r="64" spans="1:11">
      <c r="A64" s="504" t="s">
        <v>1780</v>
      </c>
      <c r="B64" s="521"/>
      <c r="C64" s="521"/>
      <c r="D64" s="521"/>
    </row>
    <row r="66" spans="1:11" ht="15.4">
      <c r="A66" s="573" t="s">
        <v>2062</v>
      </c>
      <c r="B66" s="543" t="s">
        <v>2347</v>
      </c>
      <c r="C66" s="543" t="s">
        <v>2348</v>
      </c>
      <c r="D66" s="574" t="s">
        <v>1738</v>
      </c>
      <c r="E66" s="511"/>
      <c r="F66" s="1022"/>
      <c r="G66" s="1022"/>
      <c r="H66" s="1022"/>
      <c r="I66" s="1022"/>
      <c r="J66" s="1022"/>
      <c r="K66" s="509" t="s">
        <v>2313</v>
      </c>
    </row>
    <row r="67" spans="1:11" ht="13.5">
      <c r="A67" s="573"/>
      <c r="B67" s="543"/>
      <c r="C67" s="543"/>
      <c r="D67" s="574"/>
      <c r="E67" s="511"/>
      <c r="F67" s="229"/>
      <c r="G67" s="229"/>
      <c r="H67" s="229"/>
      <c r="I67" s="229"/>
      <c r="J67" s="229"/>
      <c r="K67" s="509"/>
    </row>
    <row r="68" spans="1:11" ht="13.5">
      <c r="A68" s="504" t="s">
        <v>1781</v>
      </c>
      <c r="B68" s="521"/>
      <c r="C68" s="521"/>
      <c r="D68" s="521"/>
      <c r="E68" s="511"/>
      <c r="F68" s="229"/>
      <c r="G68" s="229"/>
      <c r="H68" s="229"/>
      <c r="I68" s="229"/>
      <c r="J68" s="229"/>
    </row>
    <row r="69" spans="1:11" ht="13.5">
      <c r="A69" s="572"/>
      <c r="B69" s="543"/>
      <c r="C69" s="543"/>
      <c r="D69" s="543"/>
      <c r="E69" s="511"/>
      <c r="F69" s="229"/>
      <c r="G69" s="229"/>
      <c r="H69" s="229"/>
      <c r="I69" s="229"/>
      <c r="J69" s="229"/>
    </row>
    <row r="70" spans="1:11" ht="15.4">
      <c r="A70" s="573" t="s">
        <v>2062</v>
      </c>
      <c r="B70" s="543" t="s">
        <v>2349</v>
      </c>
      <c r="C70" s="543" t="s">
        <v>2350</v>
      </c>
      <c r="D70" s="574" t="s">
        <v>1738</v>
      </c>
      <c r="E70" s="511"/>
      <c r="F70" s="1022"/>
      <c r="G70" s="1022"/>
      <c r="H70" s="1022"/>
      <c r="I70" s="1022"/>
      <c r="J70" s="1022"/>
      <c r="K70" s="509" t="s">
        <v>2313</v>
      </c>
    </row>
    <row r="71" spans="1:11" ht="13.5">
      <c r="A71" s="573"/>
      <c r="B71" s="543"/>
      <c r="C71" s="543"/>
      <c r="D71" s="574"/>
      <c r="E71" s="511"/>
      <c r="F71" s="229"/>
      <c r="G71" s="229"/>
      <c r="H71" s="229"/>
      <c r="I71" s="229"/>
      <c r="J71" s="229"/>
      <c r="K71" s="509"/>
    </row>
    <row r="72" spans="1:11" ht="13.5">
      <c r="A72" s="504" t="s">
        <v>1782</v>
      </c>
      <c r="B72" s="521"/>
      <c r="C72" s="521"/>
      <c r="D72" s="521"/>
      <c r="E72" s="511"/>
      <c r="F72" s="229"/>
      <c r="G72" s="229"/>
      <c r="H72" s="229"/>
      <c r="I72" s="229"/>
      <c r="J72" s="229"/>
    </row>
    <row r="73" spans="1:11" ht="13.5">
      <c r="A73" s="572"/>
      <c r="B73" s="543"/>
      <c r="C73" s="543"/>
      <c r="D73" s="543"/>
      <c r="E73" s="511"/>
    </row>
    <row r="74" spans="1:11" ht="15.4">
      <c r="A74" s="573" t="s">
        <v>2062</v>
      </c>
      <c r="B74" s="543" t="s">
        <v>2351</v>
      </c>
      <c r="C74" s="543" t="s">
        <v>2352</v>
      </c>
      <c r="D74" s="574" t="s">
        <v>1738</v>
      </c>
      <c r="E74" s="511"/>
      <c r="F74" s="1022">
        <v>0</v>
      </c>
      <c r="G74" s="1022">
        <v>0</v>
      </c>
      <c r="H74" s="1022">
        <v>0</v>
      </c>
      <c r="I74" s="1022">
        <v>0</v>
      </c>
      <c r="J74" s="1022">
        <v>0</v>
      </c>
      <c r="K74" s="509" t="s">
        <v>2313</v>
      </c>
    </row>
    <row r="75" spans="1:11" ht="13.5">
      <c r="A75" s="572"/>
      <c r="B75" s="543"/>
      <c r="C75" s="543"/>
      <c r="D75" s="543"/>
      <c r="E75" s="511"/>
      <c r="F75" s="229"/>
      <c r="G75" s="229"/>
      <c r="H75" s="229"/>
      <c r="I75" s="229"/>
      <c r="J75" s="229"/>
    </row>
    <row r="76" spans="1:11" ht="13.5">
      <c r="A76" s="572"/>
      <c r="B76" s="543"/>
      <c r="C76" s="543"/>
      <c r="D76" s="543"/>
      <c r="E76" s="511"/>
      <c r="F76" s="229"/>
      <c r="G76" s="229"/>
      <c r="H76" s="229"/>
      <c r="I76" s="229"/>
      <c r="J76" s="229"/>
    </row>
    <row r="77" spans="1:11" ht="13.5">
      <c r="A77" s="504" t="s">
        <v>1783</v>
      </c>
      <c r="B77" s="521"/>
      <c r="C77" s="521"/>
      <c r="D77" s="521"/>
      <c r="E77" s="511"/>
      <c r="F77" s="229"/>
      <c r="G77" s="229"/>
      <c r="H77" s="229"/>
      <c r="I77" s="229"/>
      <c r="J77" s="229"/>
    </row>
    <row r="78" spans="1:11" ht="13.5">
      <c r="A78" s="572"/>
      <c r="B78" s="543"/>
      <c r="C78" s="543"/>
      <c r="D78" s="543"/>
      <c r="E78" s="511"/>
      <c r="F78" s="229"/>
      <c r="G78" s="229"/>
      <c r="H78" s="229"/>
      <c r="I78" s="229"/>
      <c r="J78" s="229"/>
    </row>
    <row r="79" spans="1:11" ht="15.4">
      <c r="A79" s="573" t="s">
        <v>2062</v>
      </c>
      <c r="B79" s="543" t="s">
        <v>2353</v>
      </c>
      <c r="C79" s="543" t="s">
        <v>2354</v>
      </c>
      <c r="D79" s="574" t="s">
        <v>1738</v>
      </c>
      <c r="E79" s="511"/>
      <c r="F79" s="1022">
        <v>0</v>
      </c>
      <c r="G79" s="1022">
        <v>0</v>
      </c>
      <c r="H79" s="1022">
        <v>0</v>
      </c>
      <c r="I79" s="1022">
        <v>0</v>
      </c>
      <c r="J79" s="1022">
        <v>0</v>
      </c>
      <c r="K79" s="509" t="s">
        <v>2313</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tabColor rgb="FFFF9900"/>
    <pageSetUpPr autoPageBreaks="0"/>
  </sheetPr>
  <dimension ref="A1:H212"/>
  <sheetViews>
    <sheetView topLeftCell="A2" zoomScale="90" zoomScaleNormal="90" workbookViewId="0">
      <selection activeCell="C34" sqref="C34"/>
    </sheetView>
  </sheetViews>
  <sheetFormatPr defaultColWidth="0" defaultRowHeight="14.25" zeroHeight="1"/>
  <cols>
    <col min="1" max="1" width="14.5703125" customWidth="1"/>
    <col min="2" max="2" width="27.42578125" bestFit="1" customWidth="1"/>
    <col min="3" max="3" width="31.5703125" customWidth="1"/>
    <col min="4" max="6" width="9.42578125" customWidth="1"/>
    <col min="7" max="7" width="17.5703125" customWidth="1"/>
    <col min="8" max="8" width="9.42578125" customWidth="1"/>
    <col min="9" max="16384" width="9.42578125" hidden="1"/>
  </cols>
  <sheetData>
    <row r="1" spans="1:7" s="45" customFormat="1" ht="25.15">
      <c r="A1" s="1" t="s">
        <v>0</v>
      </c>
      <c r="B1" s="44"/>
      <c r="C1" s="44"/>
      <c r="D1" s="44"/>
      <c r="E1" s="44"/>
      <c r="F1" s="44"/>
      <c r="G1" s="44"/>
    </row>
    <row r="2" spans="1:7" s="45" customFormat="1" ht="25.15">
      <c r="A2" s="4" t="str">
        <f>Cover!$E$13</f>
        <v>Master</v>
      </c>
      <c r="B2" s="44"/>
      <c r="C2" s="44"/>
      <c r="D2" s="44"/>
      <c r="E2" s="44"/>
      <c r="F2" s="44"/>
      <c r="G2" s="44"/>
    </row>
    <row r="3" spans="1:7" s="45" customFormat="1" ht="25.15">
      <c r="A3" s="4">
        <f>Cover!$E$15</f>
        <v>2026</v>
      </c>
      <c r="B3" s="4"/>
      <c r="C3" s="4"/>
      <c r="D3" s="4"/>
      <c r="E3" s="44"/>
      <c r="F3" s="44"/>
      <c r="G3" s="44"/>
    </row>
    <row r="4" spans="1:7" s="47" customFormat="1" ht="25.5" thickBot="1">
      <c r="A4" s="1305" t="s">
        <v>22</v>
      </c>
      <c r="B4" s="46"/>
      <c r="C4" s="46"/>
      <c r="D4" s="46"/>
      <c r="E4" s="46"/>
      <c r="F4" s="46"/>
      <c r="G4" s="46"/>
    </row>
    <row r="5" spans="1:7" s="48" customFormat="1" ht="14.65" thickBot="1">
      <c r="A5" s="170"/>
      <c r="B5" s="170"/>
      <c r="C5" s="170"/>
      <c r="D5" s="170"/>
      <c r="E5" s="170"/>
      <c r="F5" s="170"/>
      <c r="G5" s="170"/>
    </row>
    <row r="6" spans="1:7" s="48" customFormat="1">
      <c r="A6" s="170"/>
      <c r="B6" s="174"/>
      <c r="C6" s="170"/>
      <c r="D6" s="170"/>
      <c r="E6" s="170"/>
      <c r="F6" s="170"/>
      <c r="G6" s="1514" t="s">
        <v>23</v>
      </c>
    </row>
    <row r="7" spans="1:7" s="48" customFormat="1">
      <c r="A7" s="170"/>
      <c r="B7" s="170"/>
      <c r="C7" s="170"/>
      <c r="D7" s="170"/>
      <c r="E7" s="170"/>
      <c r="F7" s="170"/>
      <c r="G7" s="1515"/>
    </row>
    <row r="8" spans="1:7" s="48" customFormat="1">
      <c r="A8" s="170"/>
      <c r="B8" s="170"/>
      <c r="C8" s="170"/>
      <c r="D8" s="170"/>
      <c r="E8" s="170"/>
      <c r="F8" s="170"/>
      <c r="G8" s="1515"/>
    </row>
    <row r="9" spans="1:7" s="48" customFormat="1" ht="14.65" thickBot="1">
      <c r="A9" s="170"/>
      <c r="B9" s="170"/>
      <c r="C9" s="170"/>
      <c r="D9" s="170"/>
      <c r="E9" s="170"/>
      <c r="F9" s="170"/>
      <c r="G9" s="1516"/>
    </row>
    <row r="10" spans="1:7" s="48" customFormat="1">
      <c r="A10" s="175"/>
      <c r="B10" s="176" t="s">
        <v>24</v>
      </c>
      <c r="C10" s="177" t="s">
        <v>25</v>
      </c>
      <c r="D10" s="170"/>
      <c r="E10" s="170"/>
      <c r="F10" s="170"/>
      <c r="G10" s="170"/>
    </row>
    <row r="11" spans="1:7" s="48" customFormat="1">
      <c r="A11" s="170"/>
      <c r="B11" s="177"/>
      <c r="C11" s="177" t="s">
        <v>22</v>
      </c>
      <c r="D11" s="170"/>
      <c r="E11" s="170"/>
      <c r="F11" s="170"/>
      <c r="G11" s="170"/>
    </row>
    <row r="12" spans="1:7" s="48" customFormat="1">
      <c r="A12" s="170"/>
      <c r="B12" s="177"/>
      <c r="C12" s="177" t="s">
        <v>26</v>
      </c>
      <c r="D12" s="170"/>
      <c r="E12" s="170"/>
      <c r="F12" s="170"/>
      <c r="G12" s="170"/>
    </row>
    <row r="13" spans="1:7" s="48" customFormat="1">
      <c r="A13" s="170"/>
      <c r="B13" s="177"/>
      <c r="C13" s="177" t="s">
        <v>27</v>
      </c>
      <c r="D13" s="170"/>
      <c r="E13" s="170"/>
      <c r="F13" s="170"/>
      <c r="G13" s="170"/>
    </row>
    <row r="14" spans="1:7" s="48" customFormat="1">
      <c r="A14" s="170"/>
      <c r="B14" s="177"/>
      <c r="C14" s="177" t="s">
        <v>28</v>
      </c>
      <c r="D14" s="170"/>
      <c r="E14" s="170"/>
      <c r="F14" s="170"/>
      <c r="G14" s="170"/>
    </row>
    <row r="15" spans="1:7" s="48" customFormat="1">
      <c r="A15" s="170"/>
      <c r="B15" s="177"/>
      <c r="C15" s="177" t="s">
        <v>29</v>
      </c>
      <c r="D15" s="170"/>
      <c r="E15" s="170"/>
      <c r="F15" s="170"/>
      <c r="G15" s="170"/>
    </row>
    <row r="17" spans="1:3" s="48" customFormat="1">
      <c r="A17" s="175">
        <v>1</v>
      </c>
      <c r="B17" s="1457" t="s">
        <v>30</v>
      </c>
      <c r="C17" s="170"/>
    </row>
    <row r="18" spans="1:3" s="48" customFormat="1">
      <c r="A18" s="170"/>
      <c r="B18" s="170"/>
      <c r="C18" s="346" t="s">
        <v>31</v>
      </c>
    </row>
    <row r="19" spans="1:3" s="48" customFormat="1">
      <c r="A19" s="170"/>
      <c r="B19" s="170"/>
      <c r="C19" s="346" t="s">
        <v>32</v>
      </c>
    </row>
    <row r="20" spans="1:3" s="48" customFormat="1">
      <c r="A20" s="170"/>
      <c r="B20" s="170"/>
      <c r="C20" s="346" t="s">
        <v>33</v>
      </c>
    </row>
    <row r="21" spans="1:3" s="48" customFormat="1">
      <c r="A21" s="170"/>
      <c r="B21" s="170"/>
      <c r="C21" s="346" t="s">
        <v>34</v>
      </c>
    </row>
    <row r="22" spans="1:3" s="48" customFormat="1">
      <c r="A22" s="170"/>
      <c r="B22" s="170"/>
      <c r="C22" s="346" t="s">
        <v>35</v>
      </c>
    </row>
    <row r="23" spans="1:3" s="48" customFormat="1">
      <c r="A23" s="170"/>
      <c r="B23" s="170"/>
      <c r="C23" s="422" t="s">
        <v>36</v>
      </c>
    </row>
    <row r="24" spans="1:3" s="48" customFormat="1">
      <c r="A24" s="170"/>
      <c r="B24" s="170"/>
      <c r="C24" s="346" t="s">
        <v>37</v>
      </c>
    </row>
    <row r="25" spans="1:3" s="48" customFormat="1">
      <c r="A25" s="170"/>
      <c r="B25" s="170"/>
      <c r="C25" s="346" t="s">
        <v>38</v>
      </c>
    </row>
    <row r="26" spans="1:3" s="48" customFormat="1">
      <c r="A26" s="170"/>
      <c r="B26" s="170"/>
      <c r="C26" s="346" t="s">
        <v>39</v>
      </c>
    </row>
    <row r="27" spans="1:3" s="48" customFormat="1">
      <c r="A27" s="170"/>
      <c r="B27" s="170"/>
      <c r="C27" s="346" t="s">
        <v>40</v>
      </c>
    </row>
    <row r="28" spans="1:3" s="48" customFormat="1">
      <c r="A28" s="170"/>
      <c r="B28" s="170"/>
      <c r="C28" s="346" t="s">
        <v>41</v>
      </c>
    </row>
    <row r="29" spans="1:3" s="48" customFormat="1">
      <c r="A29" s="170"/>
      <c r="B29" s="170"/>
      <c r="C29" s="346"/>
    </row>
    <row r="30" spans="1:3" s="48" customFormat="1">
      <c r="A30" s="175">
        <v>2</v>
      </c>
      <c r="B30" s="312" t="s">
        <v>42</v>
      </c>
      <c r="C30" s="179"/>
    </row>
    <row r="31" spans="1:3" s="48" customFormat="1">
      <c r="A31" s="170"/>
      <c r="B31" s="170"/>
      <c r="C31" s="346" t="s">
        <v>43</v>
      </c>
    </row>
    <row r="32" spans="1:3" s="48" customFormat="1">
      <c r="A32" s="170"/>
      <c r="B32" s="170"/>
      <c r="C32" s="346" t="s">
        <v>44</v>
      </c>
    </row>
    <row r="33" spans="1:3" s="48" customFormat="1">
      <c r="A33" s="170"/>
      <c r="B33" s="170"/>
      <c r="C33" s="346" t="s">
        <v>45</v>
      </c>
    </row>
    <row r="34" spans="1:3" s="48" customFormat="1">
      <c r="A34" s="170"/>
      <c r="B34" s="170"/>
      <c r="C34" s="346" t="s">
        <v>46</v>
      </c>
    </row>
    <row r="35" spans="1:3" s="48" customFormat="1">
      <c r="A35" s="170"/>
      <c r="B35" s="170"/>
      <c r="C35" s="346" t="s">
        <v>47</v>
      </c>
    </row>
    <row r="36" spans="1:3" s="48" customFormat="1">
      <c r="A36" s="170"/>
      <c r="B36" s="170"/>
      <c r="C36" s="346" t="s">
        <v>48</v>
      </c>
    </row>
    <row r="37" spans="1:3" s="48" customFormat="1">
      <c r="A37" s="170"/>
      <c r="B37" s="170"/>
      <c r="C37" s="346" t="s">
        <v>49</v>
      </c>
    </row>
    <row r="38" spans="1:3" s="48" customFormat="1">
      <c r="A38" s="170"/>
      <c r="B38" s="170"/>
      <c r="C38" s="346" t="s">
        <v>50</v>
      </c>
    </row>
    <row r="39" spans="1:3" s="48" customFormat="1">
      <c r="A39" s="170"/>
      <c r="B39" s="170"/>
      <c r="C39" s="346" t="s">
        <v>51</v>
      </c>
    </row>
    <row r="40" spans="1:3" s="48" customFormat="1">
      <c r="A40" s="170"/>
      <c r="B40" s="170"/>
      <c r="C40" s="177"/>
    </row>
    <row r="41" spans="1:3" s="48" customFormat="1">
      <c r="A41" s="175">
        <v>3</v>
      </c>
      <c r="B41" s="182" t="s">
        <v>52</v>
      </c>
      <c r="C41" s="170"/>
    </row>
    <row r="42" spans="1:3" s="48" customFormat="1">
      <c r="A42" s="170"/>
      <c r="B42" s="170"/>
      <c r="C42" s="346" t="s">
        <v>53</v>
      </c>
    </row>
    <row r="43" spans="1:3" s="48" customFormat="1">
      <c r="A43" s="170"/>
      <c r="B43" s="170"/>
      <c r="C43" s="908" t="s">
        <v>54</v>
      </c>
    </row>
    <row r="44" spans="1:3" s="48" customFormat="1">
      <c r="A44" s="170"/>
      <c r="B44" s="170"/>
      <c r="C44" s="177"/>
    </row>
    <row r="45" spans="1:3" s="48" customFormat="1" ht="13.5" customHeight="1">
      <c r="A45" s="175">
        <v>4</v>
      </c>
      <c r="B45" s="178" t="s">
        <v>55</v>
      </c>
      <c r="C45" s="179"/>
    </row>
    <row r="46" spans="1:3" s="48" customFormat="1">
      <c r="A46" s="170"/>
      <c r="B46" s="170"/>
      <c r="C46" s="346" t="s">
        <v>56</v>
      </c>
    </row>
    <row r="47" spans="1:3" s="48" customFormat="1">
      <c r="A47" s="170"/>
      <c r="B47" s="170"/>
      <c r="C47" s="346" t="s">
        <v>57</v>
      </c>
    </row>
    <row r="48" spans="1:3" s="48" customFormat="1">
      <c r="A48" s="170"/>
      <c r="B48" s="170"/>
      <c r="C48" s="346" t="s">
        <v>58</v>
      </c>
    </row>
    <row r="49" spans="1:3" s="48" customFormat="1">
      <c r="A49" s="170"/>
      <c r="B49" s="170"/>
      <c r="C49" s="346" t="s">
        <v>59</v>
      </c>
    </row>
    <row r="50" spans="1:3" s="48" customFormat="1">
      <c r="A50" s="170"/>
      <c r="B50" s="170"/>
      <c r="C50" s="346" t="s">
        <v>60</v>
      </c>
    </row>
    <row r="51" spans="1:3" s="48" customFormat="1">
      <c r="A51" s="170"/>
      <c r="B51" s="170"/>
      <c r="C51" s="346" t="s">
        <v>61</v>
      </c>
    </row>
    <row r="52" spans="1:3" s="48" customFormat="1">
      <c r="A52" s="170"/>
      <c r="B52" s="170"/>
      <c r="C52" s="346" t="s">
        <v>62</v>
      </c>
    </row>
    <row r="53" spans="1:3" s="48" customFormat="1">
      <c r="A53" s="170"/>
      <c r="B53" s="170"/>
      <c r="C53" s="346" t="s">
        <v>63</v>
      </c>
    </row>
    <row r="54" spans="1:3" s="48" customFormat="1">
      <c r="A54" s="170"/>
      <c r="B54" s="170"/>
      <c r="C54" s="346" t="s">
        <v>64</v>
      </c>
    </row>
    <row r="55" spans="1:3" s="48" customFormat="1">
      <c r="A55" s="170"/>
      <c r="B55" s="170"/>
      <c r="C55" s="346" t="s">
        <v>65</v>
      </c>
    </row>
    <row r="56" spans="1:3" s="48" customFormat="1">
      <c r="A56" s="170"/>
      <c r="B56" s="170"/>
      <c r="C56" s="346" t="s">
        <v>66</v>
      </c>
    </row>
    <row r="57" spans="1:3" s="48" customFormat="1">
      <c r="A57" s="170"/>
      <c r="B57" s="170"/>
      <c r="C57" s="346" t="s">
        <v>67</v>
      </c>
    </row>
    <row r="58" spans="1:3" s="48" customFormat="1">
      <c r="A58" s="170"/>
      <c r="B58" s="170"/>
      <c r="C58" s="346" t="s">
        <v>68</v>
      </c>
    </row>
    <row r="59" spans="1:3" s="48" customFormat="1">
      <c r="A59" s="170"/>
      <c r="B59" s="170"/>
      <c r="C59" s="346" t="s">
        <v>69</v>
      </c>
    </row>
    <row r="60" spans="1:3" s="48" customFormat="1">
      <c r="A60" s="170"/>
      <c r="B60" s="170"/>
      <c r="C60" s="346" t="s">
        <v>70</v>
      </c>
    </row>
    <row r="61" spans="1:3" s="48" customFormat="1">
      <c r="A61" s="170"/>
      <c r="B61" s="170"/>
      <c r="C61" s="346" t="s">
        <v>71</v>
      </c>
    </row>
    <row r="62" spans="1:3" s="48" customFormat="1">
      <c r="A62" s="170"/>
      <c r="B62" s="170"/>
      <c r="C62" s="346" t="s">
        <v>72</v>
      </c>
    </row>
    <row r="63" spans="1:3" s="170" customFormat="1" ht="13.5">
      <c r="C63" s="177"/>
    </row>
    <row r="64" spans="1:3" s="48" customFormat="1">
      <c r="A64" s="175">
        <v>5</v>
      </c>
      <c r="B64" s="423" t="s">
        <v>73</v>
      </c>
      <c r="C64" s="179"/>
    </row>
    <row r="65" spans="1:3" s="48" customFormat="1">
      <c r="A65" s="170"/>
      <c r="B65" s="170"/>
      <c r="C65" s="346" t="s">
        <v>74</v>
      </c>
    </row>
    <row r="66" spans="1:3" s="48" customFormat="1">
      <c r="A66" s="170"/>
      <c r="B66" s="170"/>
      <c r="C66" s="346" t="s">
        <v>75</v>
      </c>
    </row>
    <row r="67" spans="1:3" s="48" customFormat="1">
      <c r="A67" s="170"/>
      <c r="B67" s="170"/>
      <c r="C67" s="346" t="s">
        <v>76</v>
      </c>
    </row>
    <row r="68" spans="1:3" s="48" customFormat="1">
      <c r="A68" s="170"/>
      <c r="B68" s="170"/>
      <c r="C68" s="346" t="s">
        <v>77</v>
      </c>
    </row>
    <row r="69" spans="1:3" s="48" customFormat="1">
      <c r="A69" s="170"/>
      <c r="B69" s="170"/>
      <c r="C69" s="346" t="s">
        <v>78</v>
      </c>
    </row>
    <row r="70" spans="1:3" s="48" customFormat="1">
      <c r="A70" s="170"/>
      <c r="B70" s="170"/>
      <c r="C70" s="346" t="s">
        <v>79</v>
      </c>
    </row>
    <row r="71" spans="1:3" s="48" customFormat="1">
      <c r="A71" s="170"/>
      <c r="B71" s="177"/>
      <c r="C71" s="346" t="s">
        <v>80</v>
      </c>
    </row>
    <row r="72" spans="1:3" s="48" customFormat="1">
      <c r="A72" s="170"/>
      <c r="B72" s="170"/>
      <c r="C72" s="346" t="s">
        <v>81</v>
      </c>
    </row>
    <row r="73" spans="1:3" s="48" customFormat="1">
      <c r="A73" s="170"/>
      <c r="B73" s="170"/>
      <c r="C73" s="346" t="s">
        <v>82</v>
      </c>
    </row>
    <row r="74" spans="1:3" s="48" customFormat="1">
      <c r="A74" s="170"/>
      <c r="B74" s="170"/>
      <c r="C74" s="346" t="s">
        <v>83</v>
      </c>
    </row>
    <row r="75" spans="1:3" s="170" customFormat="1" ht="13.5">
      <c r="C75" s="346"/>
    </row>
    <row r="76" spans="1:3" s="48" customFormat="1">
      <c r="A76" s="175">
        <v>6</v>
      </c>
      <c r="B76" s="421" t="s">
        <v>84</v>
      </c>
      <c r="C76" s="179"/>
    </row>
    <row r="77" spans="1:3" s="48" customFormat="1" ht="15.75" customHeight="1">
      <c r="A77" s="170"/>
      <c r="B77" s="170"/>
      <c r="C77" s="346" t="s">
        <v>85</v>
      </c>
    </row>
    <row r="78" spans="1:3" s="48" customFormat="1">
      <c r="A78" s="170"/>
      <c r="B78" s="170"/>
      <c r="C78" s="346" t="s">
        <v>86</v>
      </c>
    </row>
    <row r="79" spans="1:3" s="48" customFormat="1">
      <c r="A79" s="170"/>
      <c r="B79" s="170"/>
      <c r="C79" s="346" t="s">
        <v>87</v>
      </c>
    </row>
    <row r="80" spans="1:3" s="48" customFormat="1">
      <c r="A80" s="170"/>
      <c r="B80" s="170"/>
      <c r="C80" s="346" t="s">
        <v>88</v>
      </c>
    </row>
    <row r="81" spans="1:3" s="48" customFormat="1">
      <c r="A81" s="170"/>
      <c r="B81" s="170"/>
      <c r="C81" s="346" t="s">
        <v>89</v>
      </c>
    </row>
    <row r="82" spans="1:3" s="48" customFormat="1">
      <c r="A82" s="170"/>
      <c r="B82" s="170"/>
      <c r="C82" s="346" t="s">
        <v>90</v>
      </c>
    </row>
    <row r="83" spans="1:3" s="48" customFormat="1">
      <c r="A83" s="170"/>
      <c r="B83" s="170"/>
      <c r="C83" s="346" t="s">
        <v>91</v>
      </c>
    </row>
    <row r="84" spans="1:3" s="48" customFormat="1">
      <c r="A84" s="170"/>
      <c r="B84" s="170"/>
      <c r="C84" s="346" t="s">
        <v>92</v>
      </c>
    </row>
    <row r="85" spans="1:3" s="48" customFormat="1">
      <c r="A85" s="170"/>
      <c r="B85" s="170"/>
      <c r="C85" s="346" t="s">
        <v>93</v>
      </c>
    </row>
    <row r="86" spans="1:3" s="48" customFormat="1">
      <c r="A86" s="170"/>
      <c r="B86" s="170"/>
      <c r="C86" s="346" t="s">
        <v>94</v>
      </c>
    </row>
    <row r="87" spans="1:3" s="48" customFormat="1">
      <c r="A87" s="170"/>
      <c r="B87" s="170"/>
      <c r="C87" s="346" t="s">
        <v>95</v>
      </c>
    </row>
    <row r="88" spans="1:3" s="48" customFormat="1">
      <c r="A88" s="170"/>
      <c r="B88" s="170"/>
      <c r="C88" s="346" t="s">
        <v>96</v>
      </c>
    </row>
    <row r="89" spans="1:3" s="48" customFormat="1">
      <c r="A89" s="170"/>
      <c r="B89" s="170"/>
      <c r="C89" s="346" t="s">
        <v>97</v>
      </c>
    </row>
    <row r="90" spans="1:3" s="48" customFormat="1">
      <c r="A90" s="170"/>
      <c r="B90" s="170"/>
      <c r="C90" s="170"/>
    </row>
    <row r="91" spans="1:3" s="48" customFormat="1">
      <c r="A91" s="175">
        <v>7</v>
      </c>
      <c r="B91" s="313" t="s">
        <v>98</v>
      </c>
      <c r="C91" s="170"/>
    </row>
    <row r="92" spans="1:3" s="48" customFormat="1">
      <c r="A92" s="170"/>
      <c r="B92" s="177"/>
      <c r="C92" s="346" t="s">
        <v>99</v>
      </c>
    </row>
    <row r="93" spans="1:3" s="48" customFormat="1">
      <c r="A93" s="170"/>
      <c r="B93" s="170"/>
      <c r="C93" s="177"/>
    </row>
    <row r="94" spans="1:3" s="48" customFormat="1">
      <c r="A94" s="175">
        <v>8</v>
      </c>
      <c r="B94" s="180" t="s">
        <v>100</v>
      </c>
      <c r="C94" s="177"/>
    </row>
    <row r="95" spans="1:3" s="48" customFormat="1">
      <c r="A95" s="170"/>
      <c r="B95" s="170"/>
      <c r="C95" s="346" t="s">
        <v>101</v>
      </c>
    </row>
    <row r="96" spans="1:3" s="48" customFormat="1">
      <c r="A96" s="170"/>
      <c r="B96" s="170"/>
      <c r="C96" s="346" t="s">
        <v>102</v>
      </c>
    </row>
    <row r="97" spans="1:3" s="48" customFormat="1">
      <c r="A97" s="170"/>
      <c r="B97" s="170"/>
      <c r="C97" s="346" t="s">
        <v>103</v>
      </c>
    </row>
    <row r="98" spans="1:3" s="48" customFormat="1">
      <c r="A98" s="170"/>
      <c r="B98" s="170"/>
      <c r="C98" s="346" t="s">
        <v>104</v>
      </c>
    </row>
    <row r="99" spans="1:3" s="48" customFormat="1">
      <c r="A99" s="170"/>
      <c r="B99" s="170"/>
      <c r="C99" s="346" t="s">
        <v>105</v>
      </c>
    </row>
    <row r="100" spans="1:3" s="48" customFormat="1">
      <c r="A100" s="170"/>
      <c r="B100" s="170"/>
      <c r="C100" s="346"/>
    </row>
    <row r="101" spans="1:3" s="48" customFormat="1">
      <c r="A101" s="175">
        <v>9</v>
      </c>
      <c r="B101" s="314" t="s">
        <v>106</v>
      </c>
      <c r="C101" s="177"/>
    </row>
    <row r="102" spans="1:3" s="48" customFormat="1">
      <c r="A102" s="170"/>
      <c r="B102" s="170"/>
      <c r="C102" s="346" t="s">
        <v>107</v>
      </c>
    </row>
    <row r="103" spans="1:3" s="48" customFormat="1">
      <c r="A103" s="170"/>
      <c r="B103" s="170"/>
      <c r="C103" s="346" t="s">
        <v>108</v>
      </c>
    </row>
    <row r="104" spans="1:3" s="48" customFormat="1">
      <c r="A104" s="170"/>
      <c r="B104" s="170"/>
      <c r="C104" s="346" t="s">
        <v>109</v>
      </c>
    </row>
    <row r="105" spans="1:3" s="48" customFormat="1">
      <c r="A105" s="170"/>
      <c r="B105" s="170"/>
      <c r="C105" s="346" t="s">
        <v>110</v>
      </c>
    </row>
    <row r="106" spans="1:3" s="48" customFormat="1">
      <c r="A106" s="170"/>
      <c r="B106" s="170"/>
      <c r="C106" s="346" t="s">
        <v>111</v>
      </c>
    </row>
    <row r="107" spans="1:3" s="48" customFormat="1">
      <c r="A107" s="170"/>
      <c r="B107" s="170"/>
      <c r="C107" s="346" t="s">
        <v>112</v>
      </c>
    </row>
    <row r="108" spans="1:3" s="48" customFormat="1">
      <c r="A108" s="172"/>
      <c r="B108" s="181"/>
      <c r="C108" s="177"/>
    </row>
    <row r="109" spans="1:3" s="48" customFormat="1">
      <c r="A109" s="175">
        <v>10</v>
      </c>
      <c r="B109" s="315" t="s">
        <v>113</v>
      </c>
      <c r="C109" s="177"/>
    </row>
    <row r="110" spans="1:3" s="48" customFormat="1">
      <c r="A110" s="170"/>
      <c r="B110" s="170"/>
      <c r="C110" s="346" t="s">
        <v>114</v>
      </c>
    </row>
    <row r="111" spans="1:3" s="48" customFormat="1">
      <c r="A111" s="170"/>
      <c r="B111" s="170"/>
      <c r="C111" s="346" t="s">
        <v>115</v>
      </c>
    </row>
    <row r="112" spans="1:3" s="48" customFormat="1">
      <c r="A112" s="170"/>
      <c r="B112" s="170"/>
      <c r="C112" s="346" t="s">
        <v>116</v>
      </c>
    </row>
    <row r="113" spans="1:3" s="48" customFormat="1">
      <c r="A113" s="170"/>
      <c r="B113" s="170"/>
      <c r="C113" s="346" t="s">
        <v>117</v>
      </c>
    </row>
    <row r="114" spans="1:3" s="48" customFormat="1">
      <c r="A114" s="170"/>
      <c r="B114" s="170"/>
      <c r="C114" s="346" t="s">
        <v>118</v>
      </c>
    </row>
    <row r="115" spans="1:3" s="48" customFormat="1">
      <c r="A115" s="172"/>
      <c r="B115" s="181"/>
      <c r="C115" s="799" t="s">
        <v>119</v>
      </c>
    </row>
    <row r="116" spans="1:3" s="48" customFormat="1">
      <c r="A116" s="172"/>
      <c r="B116" s="181"/>
    </row>
    <row r="117" spans="1:3" s="48" customFormat="1">
      <c r="A117" s="175">
        <v>11</v>
      </c>
      <c r="B117" s="316" t="s">
        <v>120</v>
      </c>
      <c r="C117" s="177"/>
    </row>
    <row r="118" spans="1:3" s="48" customFormat="1">
      <c r="A118" s="170"/>
      <c r="B118" s="170"/>
      <c r="C118" s="422" t="s">
        <v>121</v>
      </c>
    </row>
    <row r="119" spans="1:3" s="48" customFormat="1">
      <c r="A119" s="170"/>
      <c r="B119" s="170"/>
      <c r="C119" s="346" t="s">
        <v>122</v>
      </c>
    </row>
    <row r="120" spans="1:3" s="48" customFormat="1">
      <c r="A120" s="170"/>
      <c r="B120" s="170"/>
      <c r="C120" s="346" t="s">
        <v>123</v>
      </c>
    </row>
    <row r="121" spans="1:3" s="48" customFormat="1">
      <c r="A121" s="170"/>
      <c r="B121" s="170"/>
      <c r="C121" s="346" t="s">
        <v>124</v>
      </c>
    </row>
    <row r="122" spans="1:3" s="48" customFormat="1">
      <c r="A122" s="170"/>
      <c r="B122" s="170"/>
      <c r="C122" s="346" t="s">
        <v>125</v>
      </c>
    </row>
    <row r="123" spans="1:3" s="48" customFormat="1">
      <c r="A123" s="170"/>
      <c r="B123" s="170"/>
      <c r="C123" s="346" t="s">
        <v>126</v>
      </c>
    </row>
    <row r="124" spans="1:3" s="48" customFormat="1">
      <c r="A124" s="170"/>
      <c r="B124" s="170"/>
      <c r="C124" s="346" t="s">
        <v>127</v>
      </c>
    </row>
    <row r="125" spans="1:3" s="48" customFormat="1">
      <c r="A125" s="170"/>
      <c r="B125" s="170"/>
      <c r="C125" s="346" t="s">
        <v>128</v>
      </c>
    </row>
    <row r="126" spans="1:3" s="48" customFormat="1">
      <c r="A126" s="170"/>
      <c r="B126" s="170"/>
      <c r="C126" s="346" t="s">
        <v>129</v>
      </c>
    </row>
    <row r="127" spans="1:3" s="48" customFormat="1">
      <c r="A127" s="170"/>
      <c r="B127" s="170"/>
      <c r="C127" s="346" t="s">
        <v>130</v>
      </c>
    </row>
    <row r="128" spans="1:3" s="48" customFormat="1">
      <c r="A128" s="170"/>
      <c r="B128" s="170"/>
      <c r="C128" s="346" t="s">
        <v>131</v>
      </c>
    </row>
    <row r="129" spans="1:3" s="48" customFormat="1">
      <c r="A129" s="170"/>
      <c r="B129" s="170"/>
      <c r="C129" s="346" t="s">
        <v>132</v>
      </c>
    </row>
    <row r="130" spans="1:3" s="48" customFormat="1">
      <c r="A130" s="170"/>
      <c r="B130" s="170"/>
      <c r="C130" s="346" t="s">
        <v>133</v>
      </c>
    </row>
    <row r="131" spans="1:3" s="48" customFormat="1">
      <c r="A131" s="172"/>
      <c r="B131" s="181"/>
      <c r="C131" s="422" t="s">
        <v>134</v>
      </c>
    </row>
    <row r="132" spans="1:3" s="48" customFormat="1">
      <c r="A132" s="172"/>
      <c r="B132" s="181"/>
      <c r="C132" s="177"/>
    </row>
    <row r="133" spans="1:3" s="48" customFormat="1">
      <c r="A133" s="175">
        <v>12</v>
      </c>
      <c r="B133" s="391" t="s">
        <v>135</v>
      </c>
      <c r="C133" s="177"/>
    </row>
    <row r="134" spans="1:3" s="48" customFormat="1" hidden="1">
      <c r="C134" s="177" t="s">
        <v>136</v>
      </c>
    </row>
    <row r="183" spans="1:3" s="48" customFormat="1">
      <c r="C183" s="346" t="s">
        <v>137</v>
      </c>
    </row>
    <row r="184" spans="1:3" s="48" customFormat="1">
      <c r="C184" s="346" t="s">
        <v>138</v>
      </c>
    </row>
    <row r="185" spans="1:3" s="48" customFormat="1">
      <c r="C185" s="177"/>
    </row>
    <row r="186" spans="1:3" s="48" customFormat="1">
      <c r="C186" s="177"/>
    </row>
    <row r="187" spans="1:3" s="48" customFormat="1">
      <c r="A187" s="175">
        <v>13</v>
      </c>
      <c r="B187" s="409" t="s">
        <v>139</v>
      </c>
      <c r="C187" s="177"/>
    </row>
    <row r="188" spans="1:3" s="48" customFormat="1">
      <c r="A188" s="170"/>
      <c r="B188" s="170"/>
      <c r="C188" s="346" t="s">
        <v>140</v>
      </c>
    </row>
    <row r="189" spans="1:3" s="48" customFormat="1">
      <c r="C189" s="346" t="s">
        <v>141</v>
      </c>
    </row>
    <row r="190" spans="1:3" s="48" customFormat="1">
      <c r="C190" s="346" t="s">
        <v>142</v>
      </c>
    </row>
    <row r="191" spans="1:3" s="48" customFormat="1">
      <c r="C191" s="346" t="s">
        <v>143</v>
      </c>
    </row>
    <row r="193" spans="3:7" s="48" customFormat="1">
      <c r="C193" s="174" t="s">
        <v>144</v>
      </c>
      <c r="D193" s="170"/>
      <c r="E193" s="183"/>
      <c r="F193" s="183"/>
      <c r="G193" s="184" t="s">
        <v>145</v>
      </c>
    </row>
    <row r="194" spans="3:7" s="48" customFormat="1">
      <c r="C194" s="88"/>
      <c r="D194" s="183"/>
      <c r="E194" s="170"/>
      <c r="F194" s="183"/>
      <c r="G194" s="1270"/>
    </row>
    <row r="195" spans="3:7" s="48" customFormat="1">
      <c r="C195" s="88"/>
      <c r="D195" s="183"/>
      <c r="E195" s="183"/>
      <c r="F195" s="183"/>
      <c r="G195" s="88"/>
    </row>
    <row r="196" spans="3:7" s="48" customFormat="1">
      <c r="C196" s="88"/>
      <c r="D196" s="183"/>
      <c r="E196" s="183"/>
      <c r="F196" s="183"/>
      <c r="G196" s="88"/>
    </row>
    <row r="197" spans="3:7" s="48" customFormat="1">
      <c r="C197" s="183"/>
      <c r="D197" s="183"/>
      <c r="E197" s="183"/>
      <c r="F197" s="183"/>
      <c r="G197" s="171"/>
    </row>
    <row r="198" spans="3:7" s="48" customFormat="1" ht="42">
      <c r="C198" s="185" t="s">
        <v>146</v>
      </c>
      <c r="D198" s="173"/>
      <c r="E198" s="170"/>
      <c r="F198" s="183"/>
      <c r="G198" s="183"/>
    </row>
    <row r="199" spans="3:7" s="48" customFormat="1">
      <c r="C199" s="183" t="s">
        <v>147</v>
      </c>
      <c r="D199" s="186"/>
      <c r="E199" s="186"/>
      <c r="F199" s="183"/>
      <c r="G199" s="88"/>
    </row>
    <row r="200" spans="3:7" s="48" customFormat="1">
      <c r="C200" s="183" t="s">
        <v>148</v>
      </c>
      <c r="D200" s="183"/>
      <c r="E200" s="183"/>
      <c r="F200" s="183"/>
      <c r="G200" s="88"/>
    </row>
    <row r="201" spans="3:7" s="48" customFormat="1">
      <c r="C201" s="183" t="s">
        <v>149</v>
      </c>
      <c r="D201" s="183"/>
      <c r="E201" s="183"/>
      <c r="F201" s="183"/>
      <c r="G201" s="88"/>
    </row>
    <row r="202" spans="3:7" s="48" customFormat="1">
      <c r="C202" s="183" t="s">
        <v>150</v>
      </c>
      <c r="D202" s="183"/>
      <c r="E202" s="183"/>
      <c r="F202" s="183"/>
      <c r="G202" s="88"/>
    </row>
    <row r="203" spans="3:7" s="48" customFormat="1">
      <c r="C203" s="183" t="s">
        <v>151</v>
      </c>
      <c r="D203" s="183"/>
      <c r="E203" s="183"/>
      <c r="F203" s="183"/>
      <c r="G203" s="88"/>
    </row>
    <row r="204" spans="3:7" s="48" customFormat="1">
      <c r="C204" s="183" t="s">
        <v>152</v>
      </c>
      <c r="D204" s="183"/>
      <c r="E204" s="183"/>
      <c r="F204" s="183"/>
      <c r="G204" s="88"/>
    </row>
    <row r="205" spans="3:7" s="48" customFormat="1">
      <c r="C205" s="183" t="s">
        <v>153</v>
      </c>
      <c r="D205" s="183"/>
      <c r="E205" s="183"/>
      <c r="F205" s="183"/>
      <c r="G205" s="88"/>
    </row>
    <row r="206" spans="3:7" s="48" customFormat="1">
      <c r="C206" s="183" t="s">
        <v>154</v>
      </c>
      <c r="D206" s="183"/>
      <c r="E206" s="183"/>
      <c r="F206" s="183"/>
      <c r="G206" s="88"/>
    </row>
    <row r="207" spans="3:7" s="48" customFormat="1">
      <c r="C207" s="183" t="s">
        <v>155</v>
      </c>
      <c r="D207" s="183"/>
      <c r="E207" s="183"/>
      <c r="F207" s="183"/>
      <c r="G207" s="88"/>
    </row>
    <row r="208" spans="3:7" s="48" customFormat="1">
      <c r="C208" s="183" t="s">
        <v>156</v>
      </c>
      <c r="D208" s="183"/>
      <c r="E208" s="183"/>
      <c r="F208" s="183"/>
      <c r="G208" s="88"/>
    </row>
    <row r="209" spans="3:3" s="48" customFormat="1">
      <c r="C209" s="183" t="s">
        <v>157</v>
      </c>
    </row>
    <row r="210" spans="3:3" s="48" customFormat="1">
      <c r="C210" s="183" t="s">
        <v>158</v>
      </c>
    </row>
    <row r="211" spans="3:3" s="48" customFormat="1">
      <c r="C211" s="183" t="s">
        <v>159</v>
      </c>
    </row>
    <row r="212" spans="3:3" s="48" customFormat="1">
      <c r="C212" s="183" t="s">
        <v>160</v>
      </c>
    </row>
  </sheetData>
  <mergeCells count="1">
    <mergeCell ref="G6:G9"/>
  </mergeCells>
  <phoneticPr fontId="53" type="noConversion"/>
  <hyperlinks>
    <hyperlink ref="C18" location="'1.01 Summary_Totex'!A1" display="1.01 Totex" xr:uid="{2D2A90A4-35F0-4C09-A057-6821214729F4}"/>
    <hyperlink ref="C22" location="'1.02 Summary_PCFM'!A1" display="1.02 PCFM" xr:uid="{4B60D936-5607-48E1-AF4B-73B385BA03C3}"/>
    <hyperlink ref="C24" location="'1.04 Summary_Reliability'!A1" display="1.04 Reliability" xr:uid="{91401F42-9BEF-4EC6-B925-ADE47B1AF7DB}"/>
    <hyperlink ref="C31" location="'2.01 Revenue - PCDs'!A1" display="2.01 Price Control Deliverables" xr:uid="{453A968E-8987-422F-9C43-4AC3D67086C2}"/>
    <hyperlink ref="C32" location="'2.02 Revenue - Volume Drivers'!A1" display="2.02 Volume Drivers" xr:uid="{4C33FDD9-9B27-4204-BD5E-D9047B8D8166}"/>
    <hyperlink ref="C33" location="'2.03 Revenue - Re-openers'!A1" display="2.03 Re-openers " xr:uid="{8D1C008D-EAF7-492A-B2C9-5C8B6697E685}"/>
    <hyperlink ref="C34" location="'2.04 Revenue-Pass-through costs'!A1" display="2.04 Pass Through costs" xr:uid="{585496CB-6FB2-4B9E-AE35-317497056427}"/>
    <hyperlink ref="C35" location="'2.05 Revenue - ODI'!A1" display="2.05 Output Delivery Incentives" xr:uid="{C53BA0D7-940E-47CF-9158-EC1165611869}"/>
    <hyperlink ref="C36" location="'2.06 Revenue - ORA'!A1" display="2.06 Other Revenue Allowances" xr:uid="{DAE0869F-16EA-4EA6-BC50-2283E0B291D5}"/>
    <hyperlink ref="C37" location="'2.07 Revenue-TaxPoolTotex Alloc'!A1" display="2.07 Tax Pools Totex Allocations" xr:uid="{88F5A4A9-5C77-43BF-940E-80C1C798DF8B}"/>
    <hyperlink ref="C188" location="'13.01 Innovation_NIA'!A1" display="13.01 National Innovation Allowance " xr:uid="{BD1EAB2D-834A-467A-B31C-B8974DAD11F6}"/>
    <hyperlink ref="C189" location="'13.02 Innovation_NIC'!A1" display="13.02 National Innovation Competition" xr:uid="{56B30AFD-B4BA-4A23-949F-3878BB2F8B31}"/>
    <hyperlink ref="C190" location="'13.03 Innovation_CNIA'!A1" display="13.03 Carry-over Network Innovation Allowance" xr:uid="{6F0C34D4-0AE8-49A1-98C0-E19F9276275C}"/>
    <hyperlink ref="C191" location="'13.04 Innovation_SIF'!A1" display="13.04 Strategic Innovation Fund " xr:uid="{09161732-5E89-450E-95D9-25A8981A0B99}"/>
    <hyperlink ref="C183" location="'12.01 GSoP'!A1" display="12.1 Quality of Standards " xr:uid="{0DE45835-9BC2-46AB-B24A-B60F0CDAD655}"/>
    <hyperlink ref="C184" location="'12.02 Licence_Condition10'!A1" display="12.2 Licence Conditions D10" xr:uid="{33190230-83BE-4187-8B7B-FED56E9D60F9}"/>
    <hyperlink ref="C130" location="'11.12 Other_ Safety'!A1" display="11.13 Safety " xr:uid="{1BA5EC1B-B0B7-4E16-8C4A-1C87E1153794}"/>
    <hyperlink ref="C129" location="'11.11 Other_PREReports&amp;Repairs'!A1" display="11.11 PRE, Reports &amp; Repairs" xr:uid="{141FABBC-44F9-44DB-A423-07A54477DC34}"/>
    <hyperlink ref="C128" location="'11.10 Other_HRB_Plans'!A1" display="11.10 High Rise Building Plans " xr:uid="{DFC370A0-4156-4D6A-9A8F-36C5B907EA3B}"/>
    <hyperlink ref="C127" location="'11.09 Other_NetZero_Dev'!A1" display="11.09 Net Zero Development" xr:uid="{695A1BD9-1BB5-4B7D-8D64-D1E7D9646DCB}"/>
    <hyperlink ref="C126" location="'11.08 Other_NGNCompletedJobs'!A1" display="11.08 Job Completion Lead-Time (NGN)" xr:uid="{8F2F6F14-6F7A-47F6-9F97-BBBDA44B2705}"/>
    <hyperlink ref="C125" location="'11.07 Other_Envir_Other'!A1" display="11.07 Environment - Other " xr:uid="{8DF6D99C-381A-435D-A920-025C8CA9D0D1}"/>
    <hyperlink ref="C124" location="'11.06 Other_EnvironmentBCF'!A1" display="11.06 Environment - Business Carbon Footprint" xr:uid="{80C7DD65-C867-411D-A548-278FE0C36B44}"/>
    <hyperlink ref="C122" location="'11.05 Other_Re-openerPipeline'!A1" display="11.05 Re-Opener Pipeline Log" xr:uid="{4CBE2907-26A2-479E-9BC3-39416917FD83}"/>
    <hyperlink ref="C121" location="'11.04 Other_V&amp;CMA '!A1" display="11.04 Vulnerability and Carbon Monoxide Allowance (VCMA)" xr:uid="{0A83C70D-1C68-4A62-8B7C-251D09633DD0}"/>
    <hyperlink ref="C120" location="'11.03 Other_CommunityFunding'!A1" display="11.03 Community Funding" xr:uid="{0E172940-2993-4ED3-AE48-C962D2172A26}"/>
    <hyperlink ref="C119" location="'11.02 Responding to calls'!A1" display="11.02 Responding to telephone calls " xr:uid="{FA60256D-34D7-491D-8688-3B75A5AA5971}"/>
    <hyperlink ref="C118" location="'11.01 Other_Dist_Gas_Connection'!A1" display="11.01 Distributed Gas Connections" xr:uid="{468837DD-DD62-4855-84FC-F7EF0B560D33}"/>
    <hyperlink ref="C131" location="'11.13 Other_ Covid_impact'!A1" display="11.13 Covid 19 impact " xr:uid="{CFC9D39A-B774-4C6F-A38F-363AE145C5C8}"/>
    <hyperlink ref="C114" location="'10.05 PCD_London_M_P'!A1" display="10.05 London Medium Pressure" xr:uid="{161507E3-44C1-4B7C-898E-A3D3DA5FF670}"/>
    <hyperlink ref="C113" location="'10.04 PCD_IPR'!A1" display="10.04 Intermediate Pressure Reconfigurations" xr:uid="{D1C7B5E4-DAB2-409A-965B-E11E16AD6172}"/>
    <hyperlink ref="C112" location="'10.03 PCD_GasEscape'!A1" display="10.03 Gas Escape Reduction" xr:uid="{4BD37C58-46EF-4F42-93F9-C039E4B526F5}"/>
    <hyperlink ref="C111" location="'10.02 PCD_RPM'!A1" display="10.02 Remote Pressure Management" xr:uid="{F13AB271-98C8-4F31-94C2-CDC89CF92F12}"/>
    <hyperlink ref="C110" location="'10.01 PCD_PWF'!A1" display="10.01 Personalising Welfare Facilities" xr:uid="{931F8586-8F7B-43E1-BCBD-F3EAD8800518}"/>
    <hyperlink ref="C107" location="'9.06 ODI_CO_Awareness'!A1" display="9.06 Carbon Monoxide Awareness " xr:uid="{DC65EEE7-360C-4EFB-BD07-EEAA963A84EA}"/>
    <hyperlink ref="C106" location="'9.05 ODI_CollStreetworks'!A1" display="9.05 Collaborative Streetworks " xr:uid="{1D3ED78D-509D-4846-801B-655958D62E8D}"/>
    <hyperlink ref="C105" location="'9.04 Maj_Interrupt'!A1" display="9.04 Interruption Major Incidents" xr:uid="{ECC35959-9E8F-485D-83CF-3E2FA16FB997}"/>
    <hyperlink ref="C104" location="'9.03 ODI_Interruption'!A1" display="9.03 Interruption " xr:uid="{ED30FAE0-5E8E-46AD-8F52-2A6E9719B4BC}"/>
    <hyperlink ref="C103" location="'9.02 ODI_CustomerComplaints'!A1" display="9.02 Customer Complaints " xr:uid="{3EC7E1A3-4C1D-4B35-A4C4-55AE485FB236}"/>
    <hyperlink ref="C102" location="'9.01 ODI_CustomerSatisfaction'!A1" display="9.01 Customer Satisfaction" xr:uid="{EBBD9852-4D7F-4E73-87D4-935B587189A1}"/>
    <hyperlink ref="C92" location="'7.01 Analysis_RPT'!A1" display="7.01 Related Party Transactions" xr:uid="{49D917D8-F523-418D-BDF9-C73C692AF8DE}"/>
    <hyperlink ref="C66" location="'5.02 Reinforcement'!A1" display="5.02 Reinforcement (&lt;7 barg)" xr:uid="{33E35016-C3A4-45E4-A61F-9AF7FFF1A502}"/>
    <hyperlink ref="C65" location="'5.01 LTSStorageEntry'!A1" display="5.01 LTS, Storage &amp; Entry" xr:uid="{671C903F-F783-44EB-9DEA-9BD593FCBBD6}"/>
    <hyperlink ref="C42" location="'3.01 Revenue_Interface'!A1" display="3.01 Revenue Interface" xr:uid="{2A5EFA22-700E-43CD-8381-8F8A170F79D8}"/>
    <hyperlink ref="C43" location="'3.02 NARM_Interface'!A1" display="3.02 NARM" xr:uid="{AEFC879A-AB1B-4539-833C-9A9B42AB3790}"/>
    <hyperlink ref="C47" location="'4.02 BSAllocations'!A1" display="4.02 Business Support Allocations" xr:uid="{5C727F53-C00A-4129-A26D-4C19CFA786B8}"/>
    <hyperlink ref="C48" location="'4.03 Training_Apprentices'!A1" display="4.03 Training &amp; Apprentices" xr:uid="{26EDA39E-7288-45D0-B441-FB53174503A8}"/>
    <hyperlink ref="C49" location="'4.04 Maintenance'!A1" display="4.04 Maintenance" xr:uid="{22FACBD2-40B7-4BCC-A413-D88DA34E266F}"/>
    <hyperlink ref="C50" location="'4.05 LPGasholders'!A1" display="4.05 LP Gasholders" xr:uid="{25136D08-8CBF-49D4-A1DB-C888249465C6}"/>
    <hyperlink ref="C51" location="'4.06 LandRemediation'!A1" display="4.06 Land Remediation" xr:uid="{462282D9-CA8E-4DB6-9CBD-3967E4DDD0CD}"/>
    <hyperlink ref="C52" location="'4.07 Shrinkage '!A1" display="4.07 Shrinkage" xr:uid="{2516693B-3486-4B8A-ABD4-B621D40FD676}"/>
    <hyperlink ref="C53" location="'4.08 GasTheft'!A1" display="4.08 Gas Theft" xr:uid="{7CE1D8C3-0030-464F-94BB-2A085D78B005}"/>
    <hyperlink ref="C54" location="'4.09 TDPWI'!A1" display="4.09 3rd Party &amp; Water Ingress " xr:uid="{CDB24AC9-96FD-43BE-9AAE-09B728AC1785}"/>
    <hyperlink ref="C55" location="'4.10 TDPWI_Restoration'!A1" display="4.10 3rd Party &amp; Water Ingress (Restoration Details)" xr:uid="{83C1D30F-A203-4AB1-A53C-63E790A164D9}"/>
    <hyperlink ref="C56" location="'4.11 TDPWI_Recovery'!A1" display="4.11 3rd Party &amp; Water Ingress (Recovery detail)" xr:uid="{95606C81-2033-4717-94BC-2E7DAB6D5B31}"/>
    <hyperlink ref="C57" location="'4.12 Streetworks '!A1" display="4.12 Streetworks" xr:uid="{8DA09BB5-E499-44D9-B223-CF2380E73045}"/>
    <hyperlink ref="C58" location="'4.13 Streetworks_Schemes'!A1" display="4.13 Streetworks Schemes " xr:uid="{C5623389-4A23-4B3A-ABD8-991465792F7F}"/>
    <hyperlink ref="C59" location="'4.14 SmartMetering'!A1" display="4.14 Smart Metering" xr:uid="{24611659-4436-4BC4-B175-73C959FBB54A}"/>
    <hyperlink ref="C60" location="'4.15_SIU'!A1" display="4.15 Statutory Independent Undertakings (SIU)" xr:uid="{C49D0C84-7D72-42B1-A718-74623CD2751D}"/>
    <hyperlink ref="C25" location="'1.05 Summary_Workload '!A1" display="1.05 Workload" xr:uid="{C5C3137F-14FC-4956-93E1-24B4042EA9D5}"/>
    <hyperlink ref="C68" location="'5.04 Governors'!A1" display="5.04 Governors" xr:uid="{A35C3E5A-F525-471F-941E-F11A54E33D8B}"/>
    <hyperlink ref="C69" location="'5.05 Connections'!A1" display="5.05 Connections" xr:uid="{49A57FE5-E374-4269-96B5-11D371ED95A8}"/>
    <hyperlink ref="C70" location="'5.06 OtherCapex'!A1" display="5.06 Other Capex" xr:uid="{6D4EA2E5-1C43-4D7C-962A-2BA829E5BDDD}"/>
    <hyperlink ref="C71" location="'5.07 OtherCapex Projects &gt;£0.5m'!A1" display="5.07 Other Capex Projects &gt; £0.5m" xr:uid="{B33FB6E0-6481-4907-86ED-59971D6C88BB}"/>
    <hyperlink ref="C72" location="'5.08 Vehicles'!A1" display="5.08 Vehicles " xr:uid="{CA5B34A6-0D8A-4769-9C24-8D6F54061050}"/>
    <hyperlink ref="C73" location="'5.09 Cyber'!A1" display="5.09 Cyber Resilience " xr:uid="{0483CBF0-596E-4B64-BBFA-10B8E802A73F}"/>
    <hyperlink ref="C74" location="'5.10 Physical Security'!A1" display="5.10 Physical Security" xr:uid="{78C6FCE1-D19D-423D-A3FD-538427E2B66C}"/>
    <hyperlink ref="C89" location="'6.13 DynamicGrowth'!A1" display="6.13 Dynamic Growth " xr:uid="{B6ACF043-B1D6-42A0-8B1C-F6C0EB4C3DE3}"/>
    <hyperlink ref="C88" location="'6.12 Risers'!A1" display="6.12 Risers" xr:uid="{31230043-9E1D-484D-B410-5703DDF0B2AD}"/>
    <hyperlink ref="C87" location="'6.11 RoboticIntervention'!A1" display="6.11 Robotic Invervention" xr:uid="{B005AB30-C170-4416-9A0A-0B9211C0FC33}"/>
    <hyperlink ref="C86" location="'6.10 IronStubs'!A1" display="6.10 Iron Stubs" xr:uid="{69130652-DC2E-45B9-B108-DFF16F29B2DC}"/>
    <hyperlink ref="C85" location="'6.09 RepexServices'!A1" display="6.09 Repex Services " xr:uid="{035658AE-068B-4188-9CA4-7528DA3711ED}"/>
    <hyperlink ref="C84" location="'6.08 MainsDecom'!A1" display="6.08 Mains Decommissioned" xr:uid="{907BE6EC-F20B-4728-ABA9-708C12E9619D}"/>
    <hyperlink ref="C83" location="'6.07 MainsDiversions'!A1" display="6.07 Mains Diversions" xr:uid="{AFBDA6A9-756C-44F2-8D33-79969D195191}"/>
    <hyperlink ref="C82" location="'6.06 MainsTier_Other'!A1" display="6.06 Mains Teir Other" xr:uid="{867E49E5-8250-4A78-B78F-564949705807}"/>
    <hyperlink ref="C81" location="'6.05 MainsTier_3'!A1" display="6.05 Mains Teir 3" xr:uid="{A19E4489-ADE8-44EA-92BD-B667CA0AB373}"/>
    <hyperlink ref="C80" location="'6.04 MainsTier_2B'!A1" display="6.04 Mains Teir 2B" xr:uid="{F9840464-E149-4EF4-8E24-5690FD1CB1E6}"/>
    <hyperlink ref="C79" location="'6.03 MainsTier_2A'!A1" display="6.03 Mains Teir 2A" xr:uid="{E7E967B4-D16F-4C11-8CA5-8E425B2A08B7}"/>
    <hyperlink ref="C78" location="'6.02 MainsTier_1'!A1" display="6.02 Mains Teir 1" xr:uid="{6EF6E3B0-5787-445C-9A29-B919D96E0D46}"/>
    <hyperlink ref="C77" location="'6.01 RepexContributions'!A1" display="6.01 Repex Contribution" xr:uid="{22E74FC5-9399-4C6C-A168-758C5933E8A9}"/>
    <hyperlink ref="C99" location="'8.05 CapacityOutput '!A1" display="8.05 Capacity Output" xr:uid="{AAD60AE0-64E9-4C81-B0A1-B66759C4565A}"/>
    <hyperlink ref="C98" location="'8.04 Capacity&amp;Demand'!A1" display="8.04 Capacity &amp; Demand" xr:uid="{2FFCD5E6-D8D6-4E95-A265-3E18122B0C1F}"/>
    <hyperlink ref="C97" location="'8.03 DistributionNetwork'!A1" display="8.03 Distribution Network" xr:uid="{4B3FE284-D515-4672-862D-F68CFEEFE286}"/>
    <hyperlink ref="C96" location="'8.02 Capacity&amp;Storage'!A1" display="8.02 Capacity &amp; Storage" xr:uid="{BAF1073E-0B1A-46EF-B5DB-0576B9BE5C35}"/>
    <hyperlink ref="C95" location="'8.01 LTS&amp;Entry'!A1" display="8.01 LTS &amp; Entry Assets" xr:uid="{DEECEE2B-D0FD-467D-AFCA-07BE80806383}"/>
    <hyperlink ref="C26" location="'1.06 Summary_PerfSnapshot'!A1" display="1.06 Performance Snapshot" xr:uid="{56184C65-E617-4EFE-B3E7-860B0AB43E21}"/>
    <hyperlink ref="C61" location="'4.16 FTE'!A1" display="4.16 Full Time Equivalent (FTE)" xr:uid="{255B0415-127F-46C9-AEBB-DBF1AA428901}"/>
    <hyperlink ref="C27" location="'1.07 Forecast Costs'!A1" display="1.07 Forecast Costs" xr:uid="{5E19A478-B05D-436B-B566-FBF64B1868AC}"/>
    <hyperlink ref="C28" location="'1.08 Forecast Workload'!A1" display="1.08 Forecast Workload" xr:uid="{1FFBC759-67D0-467C-9FA8-1498744BF4FB}"/>
    <hyperlink ref="C23" location="'1.03 Summary_MEAV'!A1" display="1.03 MEAV" xr:uid="{AB514421-D8E6-4F80-8AAB-587DF4B42960}"/>
    <hyperlink ref="C115" location="'10.06 BioMet_Imp_Acc'!A1" display="10.06 Biomethane improved access" xr:uid="{8A7F6214-A1F7-4862-AC60-97F43756DAB6}"/>
    <hyperlink ref="C38" location="'2.08 Revenue - Recovered Rev'!A1" display="2.08 Recovered Revenue" xr:uid="{AD355044-C416-404B-890F-ECE43162260A}"/>
    <hyperlink ref="C39" location="'2.09 Revenue -DRS Revenue'!A1" display="2.09 DRS Revenue" xr:uid="{1C4312C4-E281-47A5-B5CB-74C18F98DA00}"/>
    <hyperlink ref="C62" location="'4.17 DRS'!A1" display="4.17 DRS" xr:uid="{7D85122E-1D46-4671-99A8-CE995E3BCF5D}"/>
    <hyperlink ref="C46" location="'4.01 OpexCostMatrix'!A1" display="4.01 Opex Cost Matrix" xr:uid="{ADF71492-2637-4B68-9424-226BDA04751B}"/>
    <hyperlink ref="C123" location="'11.05a Other_Re-opener Appendix'!A1" display="11.05a Other Re-Opener Appendix" xr:uid="{1E44B86D-BAB1-4205-95F7-307325A4F5AF}"/>
    <hyperlink ref="C19" location="'1.01a Allowance'!A1" display="1.01a Allowance" xr:uid="{DB523C08-7EEA-40E8-8000-06E4BC1E88A6}"/>
    <hyperlink ref="C20" location="'1.01b MultiActivityVar RPEs'!A1" display="1.01b MultiActivityVar RPEs" xr:uid="{770BBAD4-576A-40F8-A00B-89664031EF37}"/>
    <hyperlink ref="C21" location="'1.01c MultiActivityVar No RPEs'!A1" display="1.01c MultiActivityVar No RPEs" xr:uid="{E2340F88-A89A-4527-A1CF-8A12305331FB}"/>
    <hyperlink ref="C67" location="'5.03 Reinforcement Projs &gt;£0.5m'!A1" display="5.03 Reinforcement + Projects &gt; £0.5m" xr:uid="{F7BC58A8-5D9F-40F7-8726-2F2D7A0942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5564-C0A2-4F20-8B72-CD84C2228ADF}">
  <sheetPr codeName="Sheet17">
    <tabColor theme="7" tint="0.39997558519241921"/>
    <pageSetUpPr autoPageBreaks="0"/>
  </sheetPr>
  <dimension ref="A1:T79"/>
  <sheetViews>
    <sheetView showGridLines="0" zoomScale="40" zoomScaleNormal="40" workbookViewId="0">
      <pane ySplit="9" topLeftCell="A10" activePane="bottomLeft" state="frozen"/>
      <selection pane="bottomLeft" activeCell="I54" sqref="I54:J54"/>
      <selection activeCell="F17" sqref="F17"/>
    </sheetView>
  </sheetViews>
  <sheetFormatPr defaultColWidth="8.5703125" defaultRowHeight="12.4"/>
  <cols>
    <col min="1" max="1" width="95.5703125" style="494" bestFit="1" customWidth="1"/>
    <col min="2" max="2" width="15.5703125" style="576" customWidth="1"/>
    <col min="3" max="3" width="22.42578125" style="494" customWidth="1"/>
    <col min="4" max="4" width="17" style="494" customWidth="1"/>
    <col min="5" max="7" width="6.5703125" style="494" hidden="1" customWidth="1"/>
    <col min="8" max="12" width="14.42578125" style="494" customWidth="1"/>
    <col min="13" max="15" width="8.5703125" style="494"/>
    <col min="16" max="20" width="14.42578125" style="494" customWidth="1"/>
    <col min="21" max="21" width="39.42578125" style="494" bestFit="1" customWidth="1"/>
    <col min="22" max="16384" width="8.5703125" style="494"/>
  </cols>
  <sheetData>
    <row r="1" spans="1:20" s="2" customFormat="1" ht="25.15">
      <c r="A1" s="62" t="s">
        <v>1619</v>
      </c>
      <c r="B1" s="3"/>
      <c r="P1" s="4" t="s">
        <v>1</v>
      </c>
      <c r="Q1" s="4"/>
      <c r="R1" s="4"/>
      <c r="S1" s="4"/>
      <c r="T1" s="4"/>
    </row>
    <row r="2" spans="1:20" s="2" customFormat="1" ht="25.15">
      <c r="A2" s="4" t="str">
        <f>Cover!$E$13</f>
        <v>Master</v>
      </c>
      <c r="B2" s="3"/>
    </row>
    <row r="3" spans="1:20" s="2" customFormat="1" ht="25.15">
      <c r="A3" s="4">
        <f>Cover!$E$15</f>
        <v>2026</v>
      </c>
      <c r="B3" s="3"/>
      <c r="C3" s="3"/>
      <c r="D3" s="3"/>
    </row>
    <row r="4" spans="1:20" s="5" customFormat="1" ht="25.5" thickBot="1">
      <c r="A4" s="1305" t="s">
        <v>2355</v>
      </c>
      <c r="B4" s="6"/>
    </row>
    <row r="5" spans="1:20" ht="12.75" thickBot="1">
      <c r="F5" s="490"/>
      <c r="G5" s="490"/>
      <c r="H5" s="490"/>
      <c r="I5" s="490"/>
      <c r="J5" s="490"/>
      <c r="K5" s="490"/>
      <c r="L5" s="490"/>
      <c r="M5" s="490"/>
      <c r="N5" s="507"/>
    </row>
    <row r="6" spans="1:20">
      <c r="A6" s="526"/>
      <c r="B6" s="1368"/>
      <c r="C6" s="499"/>
      <c r="D6" s="499"/>
      <c r="E6" s="499"/>
      <c r="F6" s="1376"/>
      <c r="G6" s="1376"/>
      <c r="H6" s="562"/>
      <c r="I6" s="562"/>
      <c r="J6" s="562"/>
      <c r="K6" s="1376"/>
      <c r="L6" s="1376"/>
      <c r="M6" s="1376"/>
      <c r="N6" s="503"/>
    </row>
    <row r="7" spans="1:20">
      <c r="A7" s="508"/>
      <c r="F7" s="490"/>
      <c r="G7" s="490"/>
      <c r="I7" s="495"/>
      <c r="J7" s="495"/>
      <c r="K7" s="490"/>
      <c r="L7" s="490"/>
      <c r="M7" s="490"/>
      <c r="N7" s="507"/>
    </row>
    <row r="8" spans="1:20" ht="13.5">
      <c r="A8" s="508"/>
      <c r="B8" s="577"/>
      <c r="C8" s="490"/>
      <c r="E8" s="492"/>
      <c r="F8" s="492"/>
      <c r="G8" s="492"/>
      <c r="H8" s="895" t="s">
        <v>2356</v>
      </c>
      <c r="I8" s="493"/>
      <c r="J8" s="493"/>
      <c r="K8" s="492"/>
      <c r="L8" s="492"/>
      <c r="M8" s="490"/>
      <c r="N8" s="507"/>
      <c r="P8" s="521" t="s">
        <v>2357</v>
      </c>
      <c r="Q8" s="895"/>
      <c r="R8" s="521"/>
      <c r="S8" s="521"/>
      <c r="T8" s="521"/>
    </row>
    <row r="9" spans="1:20" ht="15" customHeight="1">
      <c r="A9" s="242" t="s">
        <v>2358</v>
      </c>
      <c r="B9" s="578"/>
      <c r="C9" s="495"/>
      <c r="D9" s="559" t="s">
        <v>1719</v>
      </c>
      <c r="E9" s="492"/>
      <c r="F9" s="493"/>
      <c r="G9" s="493"/>
      <c r="H9" s="542" t="s">
        <v>490</v>
      </c>
      <c r="I9" s="542" t="s">
        <v>491</v>
      </c>
      <c r="J9" s="542" t="s">
        <v>492</v>
      </c>
      <c r="K9" s="542" t="s">
        <v>493</v>
      </c>
      <c r="L9" s="542" t="s">
        <v>495</v>
      </c>
      <c r="M9" s="490"/>
      <c r="N9" s="507"/>
      <c r="P9" s="542" t="s">
        <v>490</v>
      </c>
      <c r="Q9" s="542" t="s">
        <v>491</v>
      </c>
      <c r="R9" s="542" t="s">
        <v>492</v>
      </c>
      <c r="S9" s="542" t="s">
        <v>493</v>
      </c>
      <c r="T9" s="542" t="s">
        <v>495</v>
      </c>
    </row>
    <row r="10" spans="1:20" ht="15" customHeight="1">
      <c r="A10" s="489"/>
      <c r="B10" s="578"/>
      <c r="C10" s="495"/>
      <c r="D10" s="495"/>
      <c r="E10" s="492"/>
      <c r="F10" s="493">
        <v>0</v>
      </c>
      <c r="G10" s="493">
        <v>6.8436591774523325E-3</v>
      </c>
      <c r="H10" s="813">
        <v>2022</v>
      </c>
      <c r="I10" s="813">
        <v>2023</v>
      </c>
      <c r="J10" s="813">
        <v>2024</v>
      </c>
      <c r="K10" s="813">
        <v>2025</v>
      </c>
      <c r="L10" s="813">
        <v>2026</v>
      </c>
      <c r="M10" s="490"/>
      <c r="N10" s="507"/>
      <c r="P10" s="1291"/>
      <c r="Q10" s="1291"/>
      <c r="R10" s="1291"/>
      <c r="S10" s="1291"/>
      <c r="T10" s="1291"/>
    </row>
    <row r="11" spans="1:20">
      <c r="A11" s="508"/>
      <c r="F11" s="494">
        <v>0</v>
      </c>
      <c r="G11" s="494">
        <v>0</v>
      </c>
      <c r="N11" s="507"/>
    </row>
    <row r="12" spans="1:20">
      <c r="A12" s="508"/>
      <c r="N12" s="507"/>
    </row>
    <row r="13" spans="1:20" ht="15.4">
      <c r="A13" s="1377" t="s">
        <v>1669</v>
      </c>
      <c r="B13" s="505" t="s">
        <v>2359</v>
      </c>
      <c r="C13" s="505" t="s">
        <v>2360</v>
      </c>
      <c r="D13" s="579" t="s">
        <v>2361</v>
      </c>
      <c r="H13" s="1000">
        <f>H57</f>
        <v>0</v>
      </c>
      <c r="I13" s="1000">
        <f t="shared" ref="I13:L13" si="0">I57</f>
        <v>0</v>
      </c>
      <c r="J13" s="1000">
        <f t="shared" si="0"/>
        <v>0</v>
      </c>
      <c r="K13" s="1000">
        <f t="shared" si="0"/>
        <v>0</v>
      </c>
      <c r="L13" s="1000">
        <f t="shared" si="0"/>
        <v>0</v>
      </c>
      <c r="N13" s="507"/>
      <c r="P13" s="1292" t="str">
        <f>IF((IF('4.01 OpexCostMatrix'!P602=0,('1.07 Forecast Costs'!J65*UniversalData!$E$26),('4.01 OpexCostMatrix'!P602*UniversalData!$E$26)))=H13,"OK","Error")</f>
        <v>OK</v>
      </c>
      <c r="Q13" s="1292" t="str">
        <f>IF((IF('4.01 OpexCostMatrix'!Q602=0,('1.07 Forecast Costs'!K65*UniversalData!$E$26),('4.01 OpexCostMatrix'!Q602*UniversalData!$E$26)))=I13,"OK","Error")</f>
        <v>OK</v>
      </c>
      <c r="R13" s="1292" t="str">
        <f>IF((IF('4.01 OpexCostMatrix'!R602=0,('1.07 Forecast Costs'!L65*UniversalData!$E$26),('4.01 OpexCostMatrix'!R602*UniversalData!$E$26)))=J13,"OK","Error")</f>
        <v>OK</v>
      </c>
      <c r="S13" s="1292" t="str">
        <f>IF((IF('4.01 OpexCostMatrix'!S602=0,('1.07 Forecast Costs'!M65*UniversalData!$E$26),('4.01 OpexCostMatrix'!S602*UniversalData!$E$26)))=K13,"OK","Error")</f>
        <v>OK</v>
      </c>
      <c r="T13" s="1292" t="str">
        <f>IF((IF('4.01 OpexCostMatrix'!T602=0,('1.07 Forecast Costs'!N65*UniversalData!$E$26),('4.01 OpexCostMatrix'!T602*UniversalData!$E$26)))=L13,"OK","Error")</f>
        <v>OK</v>
      </c>
    </row>
    <row r="14" spans="1:20" ht="15.4">
      <c r="A14" s="1377" t="s">
        <v>2362</v>
      </c>
      <c r="B14" s="505" t="s">
        <v>2363</v>
      </c>
      <c r="C14" s="505" t="s">
        <v>2360</v>
      </c>
      <c r="D14" s="579" t="s">
        <v>2361</v>
      </c>
      <c r="H14" s="1022"/>
      <c r="I14" s="1022"/>
      <c r="J14" s="1022"/>
      <c r="K14" s="1022"/>
      <c r="L14" s="1022"/>
      <c r="N14" s="507"/>
      <c r="P14" s="1292" t="str">
        <f>IF((IF('4.01 OpexCostMatrix'!P603=0,('1.07 Forecast Costs'!J66*UniversalData!$E$26),('4.01 OpexCostMatrix'!P603*UniversalData!$E$26)))=H14,"OK","Error")</f>
        <v>OK</v>
      </c>
      <c r="Q14" s="1292" t="str">
        <f>IF((IF('4.01 OpexCostMatrix'!Q603=0,('1.07 Forecast Costs'!K66*UniversalData!$E$26),('4.01 OpexCostMatrix'!Q603*UniversalData!$E$26)))=I14,"OK","Error")</f>
        <v>OK</v>
      </c>
      <c r="R14" s="1292" t="str">
        <f>IF((IF('4.01 OpexCostMatrix'!R603=0,('1.07 Forecast Costs'!L66*UniversalData!$E$26),('4.01 OpexCostMatrix'!R603*UniversalData!$E$26)))=J14,"OK","Error")</f>
        <v>OK</v>
      </c>
      <c r="S14" s="1292" t="str">
        <f>IF((IF('4.01 OpexCostMatrix'!S603=0,('1.07 Forecast Costs'!M66*UniversalData!$E$26),('4.01 OpexCostMatrix'!S603*UniversalData!$E$26)))=K14,"OK","Error")</f>
        <v>OK</v>
      </c>
      <c r="T14" s="1292" t="str">
        <f>IF((IF('4.01 OpexCostMatrix'!T603=0,('1.07 Forecast Costs'!N66*UniversalData!$E$26),('4.01 OpexCostMatrix'!T603*UniversalData!$E$26)))=L14,"OK","Error")</f>
        <v>OK</v>
      </c>
    </row>
    <row r="15" spans="1:20" ht="15.4">
      <c r="A15" s="1377" t="s">
        <v>2364</v>
      </c>
      <c r="B15" s="505" t="s">
        <v>2365</v>
      </c>
      <c r="C15" s="505" t="s">
        <v>2360</v>
      </c>
      <c r="D15" s="579" t="s">
        <v>2361</v>
      </c>
      <c r="H15" s="1022"/>
      <c r="I15" s="1022"/>
      <c r="J15" s="1022"/>
      <c r="K15" s="1022"/>
      <c r="L15" s="1022"/>
      <c r="N15" s="507"/>
      <c r="P15" s="1292" t="str">
        <f>IF((IF('4.01 OpexCostMatrix'!P604=0,('1.07 Forecast Costs'!J67*UniversalData!$E$26),('4.01 OpexCostMatrix'!P604*UniversalData!$E$26)))=H15,"OK","Error")</f>
        <v>OK</v>
      </c>
      <c r="Q15" s="1292" t="str">
        <f>IF((IF('4.01 OpexCostMatrix'!Q604=0,('1.07 Forecast Costs'!K67*UniversalData!$E$26),('4.01 OpexCostMatrix'!Q604*UniversalData!$E$26)))=I15,"OK","Error")</f>
        <v>OK</v>
      </c>
      <c r="R15" s="1292" t="str">
        <f>IF((IF('4.01 OpexCostMatrix'!R604=0,('1.07 Forecast Costs'!L67*UniversalData!$E$26),('4.01 OpexCostMatrix'!R604*UniversalData!$E$26)))=J15,"OK","Error")</f>
        <v>OK</v>
      </c>
      <c r="S15" s="1292" t="str">
        <f>IF((IF('4.01 OpexCostMatrix'!S604=0,('1.07 Forecast Costs'!M67*UniversalData!$E$26),('4.01 OpexCostMatrix'!S604*UniversalData!$E$26)))=K15,"OK","Error")</f>
        <v>OK</v>
      </c>
      <c r="T15" s="1292" t="str">
        <f>IF((IF('4.01 OpexCostMatrix'!T604=0,('1.07 Forecast Costs'!N67*UniversalData!$E$26),('4.01 OpexCostMatrix'!T604*UniversalData!$E$26)))=L15,"OK","Error")</f>
        <v>OK</v>
      </c>
    </row>
    <row r="16" spans="1:20" ht="15.4">
      <c r="A16" s="1377" t="s">
        <v>2366</v>
      </c>
      <c r="B16" s="505" t="s">
        <v>2367</v>
      </c>
      <c r="C16" s="505" t="s">
        <v>2360</v>
      </c>
      <c r="D16" s="579" t="s">
        <v>1738</v>
      </c>
      <c r="H16" s="1022"/>
      <c r="I16" s="1022"/>
      <c r="J16" s="1022"/>
      <c r="K16" s="1022"/>
      <c r="L16" s="1022"/>
      <c r="N16" s="507"/>
      <c r="P16" s="1292" t="str">
        <f>IF((IF('4.01 OpexCostMatrix'!P605=0,('1.07 Forecast Costs'!J68),('4.01 OpexCostMatrix'!P605)))=H16,"OK","Error")</f>
        <v>OK</v>
      </c>
      <c r="Q16" s="1292" t="str">
        <f>IF((IF('4.01 OpexCostMatrix'!Q605=0,('1.07 Forecast Costs'!K68),('4.01 OpexCostMatrix'!Q605)))=I16,"OK","Error")</f>
        <v>OK</v>
      </c>
      <c r="R16" s="1292" t="str">
        <f>IF((IF('4.01 OpexCostMatrix'!R605=0,('1.07 Forecast Costs'!L68),('4.01 OpexCostMatrix'!R605)))=J16,"OK","Error")</f>
        <v>OK</v>
      </c>
      <c r="S16" s="1292" t="str">
        <f>IF((IF('4.01 OpexCostMatrix'!S605=0,('1.07 Forecast Costs'!M68),('4.01 OpexCostMatrix'!S605)))=K16,"OK","Error")</f>
        <v>OK</v>
      </c>
      <c r="T16" s="1292" t="str">
        <f>IF((IF('4.01 OpexCostMatrix'!T605=0,('1.07 Forecast Costs'!N68),('4.01 OpexCostMatrix'!T605)))=L16,"OK","Error")</f>
        <v>OK</v>
      </c>
    </row>
    <row r="17" spans="1:20" ht="15.4">
      <c r="A17" s="1377" t="s">
        <v>2368</v>
      </c>
      <c r="B17" s="505" t="s">
        <v>2369</v>
      </c>
      <c r="C17" s="505" t="s">
        <v>2360</v>
      </c>
      <c r="D17" s="579" t="s">
        <v>2361</v>
      </c>
      <c r="F17" s="494">
        <v>0</v>
      </c>
      <c r="G17" s="494">
        <v>3.0199841607259071E-2</v>
      </c>
      <c r="H17" s="1022"/>
      <c r="I17" s="1022"/>
      <c r="J17" s="1022"/>
      <c r="K17" s="1022"/>
      <c r="L17" s="1022"/>
      <c r="N17" s="507"/>
      <c r="P17" s="1292" t="str">
        <f>IF(('4.01 OpexCostMatrix'!P606*UniversalData!$E$26)=H17,"OK","Error")</f>
        <v>OK</v>
      </c>
      <c r="Q17" s="1292" t="str">
        <f>IF(('4.01 OpexCostMatrix'!Q606*UniversalData!$E$26)=I17,"OK","Error")</f>
        <v>OK</v>
      </c>
      <c r="R17" s="1292" t="str">
        <f>IF(('4.01 OpexCostMatrix'!R606*UniversalData!$E$26)=J17,"OK","Error")</f>
        <v>OK</v>
      </c>
      <c r="S17" s="1292" t="str">
        <f>IF(('4.01 OpexCostMatrix'!S606*UniversalData!$E$26)=K17,"OK","Error")</f>
        <v>OK</v>
      </c>
      <c r="T17" s="1292" t="str">
        <f>IF(('4.01 OpexCostMatrix'!T606*UniversalData!$E$26)=L17,"OK","Error")</f>
        <v>OK</v>
      </c>
    </row>
    <row r="18" spans="1:20" ht="15.4">
      <c r="A18" s="1377" t="s">
        <v>2370</v>
      </c>
      <c r="B18" s="505" t="s">
        <v>2371</v>
      </c>
      <c r="C18" s="505" t="s">
        <v>2360</v>
      </c>
      <c r="D18" s="579" t="s">
        <v>1738</v>
      </c>
      <c r="F18" s="494">
        <v>0</v>
      </c>
      <c r="G18" s="494">
        <v>0</v>
      </c>
      <c r="H18" s="942">
        <f>H33</f>
        <v>0</v>
      </c>
      <c r="I18" s="942">
        <f t="shared" ref="I18:L18" si="1">I33</f>
        <v>0</v>
      </c>
      <c r="J18" s="942">
        <f t="shared" si="1"/>
        <v>0</v>
      </c>
      <c r="K18" s="942">
        <f t="shared" si="1"/>
        <v>0</v>
      </c>
      <c r="L18" s="942">
        <f t="shared" si="1"/>
        <v>0</v>
      </c>
      <c r="N18" s="507"/>
      <c r="P18" s="403"/>
      <c r="Q18" s="403"/>
      <c r="R18" s="403"/>
      <c r="S18" s="403"/>
      <c r="T18" s="403"/>
    </row>
    <row r="19" spans="1:20" ht="15.4">
      <c r="A19" s="1377" t="s">
        <v>2372</v>
      </c>
      <c r="B19" s="505" t="s">
        <v>2373</v>
      </c>
      <c r="C19" s="505" t="s">
        <v>2360</v>
      </c>
      <c r="D19" s="579" t="s">
        <v>2361</v>
      </c>
      <c r="H19" s="1022">
        <v>0</v>
      </c>
      <c r="I19" s="1022">
        <v>0</v>
      </c>
      <c r="J19" s="1022">
        <v>0</v>
      </c>
      <c r="K19" s="1022">
        <v>0</v>
      </c>
      <c r="L19" s="1022">
        <v>0</v>
      </c>
      <c r="N19" s="507"/>
      <c r="P19" s="403"/>
      <c r="Q19" s="403"/>
      <c r="R19" s="403"/>
      <c r="S19" s="403"/>
      <c r="T19" s="403"/>
    </row>
    <row r="20" spans="1:20" ht="15.4">
      <c r="A20" s="1377" t="s">
        <v>2374</v>
      </c>
      <c r="B20" s="505" t="s">
        <v>2375</v>
      </c>
      <c r="C20" s="505" t="s">
        <v>2360</v>
      </c>
      <c r="D20" s="579" t="s">
        <v>2361</v>
      </c>
      <c r="H20" s="942">
        <f>H43</f>
        <v>0</v>
      </c>
      <c r="I20" s="942">
        <f>I43</f>
        <v>0</v>
      </c>
      <c r="J20" s="942">
        <f>J43</f>
        <v>0</v>
      </c>
      <c r="K20" s="942">
        <f>K43</f>
        <v>0</v>
      </c>
      <c r="L20" s="942">
        <f>L43</f>
        <v>0</v>
      </c>
      <c r="N20" s="507"/>
      <c r="P20" s="1292" t="str">
        <f>IF((IF('4.01 OpexCostMatrix'!P607=0,('1.07 Forecast Costs'!J69*UniversalData!$E$26),('4.01 OpexCostMatrix'!P607*UniversalData!$E$26)))=H20,"OK","Error")</f>
        <v>OK</v>
      </c>
      <c r="Q20" s="1292" t="str">
        <f>IF((IF('4.01 OpexCostMatrix'!Q607=0,('1.07 Forecast Costs'!K69*UniversalData!$E$26),('4.01 OpexCostMatrix'!Q607*UniversalData!$E$26)))=I20,"OK","Error")</f>
        <v>OK</v>
      </c>
      <c r="R20" s="1292" t="str">
        <f>IF((IF('4.01 OpexCostMatrix'!R607=0,('1.07 Forecast Costs'!L69*UniversalData!$E$26),('4.01 OpexCostMatrix'!R607*UniversalData!$E$26)))=J20,"OK","Error")</f>
        <v>OK</v>
      </c>
      <c r="S20" s="1292" t="str">
        <f>IF((IF('4.01 OpexCostMatrix'!S607=0,('1.07 Forecast Costs'!M69*UniversalData!$E$26),('4.01 OpexCostMatrix'!S607*UniversalData!$E$26)))=K20,"OK","Error")</f>
        <v>OK</v>
      </c>
      <c r="T20" s="1292" t="str">
        <f>IF((IF('4.01 OpexCostMatrix'!T607=0,('1.07 Forecast Costs'!N69*UniversalData!$E$26),('4.01 OpexCostMatrix'!T607*UniversalData!$E$26)))=L20,"OK","Error")</f>
        <v>OK</v>
      </c>
    </row>
    <row r="21" spans="1:20" ht="15.4">
      <c r="A21" s="1377" t="s">
        <v>2376</v>
      </c>
      <c r="B21" s="505" t="s">
        <v>2377</v>
      </c>
      <c r="C21" s="505" t="s">
        <v>2360</v>
      </c>
      <c r="D21" s="579" t="s">
        <v>2361</v>
      </c>
      <c r="H21" s="1022"/>
      <c r="I21" s="1022"/>
      <c r="J21" s="1022"/>
      <c r="K21" s="1022"/>
      <c r="L21" s="1022"/>
      <c r="N21" s="507"/>
      <c r="P21" s="403"/>
      <c r="Q21" s="403"/>
      <c r="R21" s="403"/>
      <c r="S21" s="403"/>
      <c r="T21" s="403"/>
    </row>
    <row r="22" spans="1:20" ht="15.4">
      <c r="A22" s="1377" t="s">
        <v>2378</v>
      </c>
      <c r="B22" s="505" t="s">
        <v>2379</v>
      </c>
      <c r="C22" s="505" t="s">
        <v>2360</v>
      </c>
      <c r="D22" s="579" t="s">
        <v>2361</v>
      </c>
      <c r="H22" s="1022"/>
      <c r="I22" s="1022"/>
      <c r="J22" s="1022"/>
      <c r="K22" s="1022"/>
      <c r="L22" s="1022"/>
      <c r="N22" s="507"/>
      <c r="P22" s="403"/>
      <c r="Q22" s="403"/>
      <c r="R22" s="403"/>
      <c r="S22" s="403"/>
      <c r="T22" s="403"/>
    </row>
    <row r="23" spans="1:20" ht="15.4">
      <c r="A23" s="1377" t="s">
        <v>2380</v>
      </c>
      <c r="B23" s="505" t="s">
        <v>2381</v>
      </c>
      <c r="C23" s="505" t="s">
        <v>2360</v>
      </c>
      <c r="D23" s="579" t="s">
        <v>2361</v>
      </c>
      <c r="H23" s="1022">
        <v>0</v>
      </c>
      <c r="I23" s="1022">
        <v>0</v>
      </c>
      <c r="J23" s="1022">
        <v>0</v>
      </c>
      <c r="K23" s="1022">
        <v>0</v>
      </c>
      <c r="L23" s="1022">
        <v>0</v>
      </c>
      <c r="N23" s="507"/>
      <c r="P23" s="403"/>
      <c r="Q23" s="403"/>
      <c r="R23" s="403"/>
      <c r="S23" s="403"/>
      <c r="T23" s="403"/>
    </row>
    <row r="24" spans="1:20">
      <c r="A24" s="508"/>
      <c r="F24" s="494">
        <v>0</v>
      </c>
      <c r="G24" s="494">
        <v>0.742983669280879</v>
      </c>
      <c r="N24" s="507"/>
    </row>
    <row r="25" spans="1:20" ht="26.25" customHeight="1" thickBot="1">
      <c r="A25" s="522"/>
      <c r="B25" s="524"/>
      <c r="C25" s="524"/>
      <c r="D25" s="524"/>
      <c r="E25" s="524"/>
      <c r="F25" s="524"/>
      <c r="G25" s="524"/>
      <c r="H25" s="524"/>
      <c r="I25" s="524"/>
      <c r="J25" s="524"/>
      <c r="K25" s="524"/>
      <c r="L25" s="524"/>
      <c r="M25" s="524"/>
      <c r="N25" s="525"/>
    </row>
    <row r="26" spans="1:20">
      <c r="A26" s="526"/>
      <c r="B26" s="1368"/>
      <c r="C26" s="499"/>
      <c r="D26" s="499"/>
      <c r="E26" s="499"/>
      <c r="F26" s="499"/>
      <c r="G26" s="499"/>
      <c r="H26" s="499"/>
      <c r="I26" s="499"/>
      <c r="J26" s="499"/>
      <c r="K26" s="499"/>
      <c r="L26" s="499"/>
      <c r="M26" s="499"/>
      <c r="N26" s="503"/>
    </row>
    <row r="27" spans="1:20" ht="15.4">
      <c r="A27" s="581" t="s">
        <v>2382</v>
      </c>
      <c r="B27" s="577"/>
      <c r="C27" s="490"/>
      <c r="D27" s="490"/>
      <c r="E27" s="492"/>
      <c r="F27" s="492"/>
      <c r="G27" s="492"/>
      <c r="I27" s="511"/>
      <c r="J27" s="511"/>
      <c r="K27" s="511"/>
      <c r="L27" s="511"/>
      <c r="M27" s="490"/>
      <c r="N27" s="507"/>
    </row>
    <row r="28" spans="1:20" ht="15" customHeight="1">
      <c r="A28" s="489"/>
      <c r="B28" s="577"/>
      <c r="C28" s="490"/>
      <c r="D28" s="490"/>
      <c r="E28" s="492"/>
      <c r="F28" s="492"/>
      <c r="G28" s="492"/>
      <c r="H28" s="511"/>
      <c r="I28" s="511"/>
      <c r="J28" s="511"/>
      <c r="K28" s="511"/>
      <c r="L28" s="511"/>
      <c r="M28" s="490"/>
      <c r="N28" s="507"/>
    </row>
    <row r="29" spans="1:20" ht="15" customHeight="1">
      <c r="A29" s="489"/>
      <c r="B29" s="577"/>
      <c r="C29" s="490"/>
      <c r="D29" s="490"/>
      <c r="E29" s="492"/>
      <c r="F29" s="492"/>
      <c r="G29" s="492"/>
      <c r="H29" s="511"/>
      <c r="I29" s="511"/>
      <c r="J29" s="511"/>
      <c r="K29" s="511"/>
      <c r="L29" s="511"/>
      <c r="M29" s="490"/>
      <c r="N29" s="507"/>
    </row>
    <row r="30" spans="1:20" ht="15" customHeight="1">
      <c r="A30" s="489"/>
      <c r="B30" s="577"/>
      <c r="C30" s="490"/>
      <c r="D30" s="490"/>
      <c r="E30" s="492"/>
      <c r="F30" s="492"/>
      <c r="G30" s="492"/>
      <c r="H30" s="511"/>
      <c r="I30" s="511"/>
      <c r="J30" s="511"/>
      <c r="K30" s="511"/>
      <c r="L30" s="511"/>
      <c r="M30" s="490"/>
      <c r="N30" s="507"/>
    </row>
    <row r="31" spans="1:20" ht="15.4">
      <c r="A31" s="528" t="s">
        <v>2383</v>
      </c>
      <c r="B31" s="579" t="s">
        <v>2384</v>
      </c>
      <c r="C31" s="579" t="s">
        <v>2385</v>
      </c>
      <c r="D31" s="579" t="s">
        <v>1738</v>
      </c>
      <c r="E31" s="492"/>
      <c r="F31" s="492">
        <v>0</v>
      </c>
      <c r="G31" s="492">
        <v>0</v>
      </c>
      <c r="H31" s="1022"/>
      <c r="I31" s="1022"/>
      <c r="J31" s="1022"/>
      <c r="K31" s="943">
        <f>'4.09 TDPWI'!K37/1000000*UniversalData!F$28</f>
        <v>0</v>
      </c>
      <c r="L31" s="1022">
        <v>0</v>
      </c>
      <c r="M31" s="1369"/>
      <c r="N31" s="507"/>
    </row>
    <row r="32" spans="1:20" ht="15.4">
      <c r="A32" s="528" t="s">
        <v>2386</v>
      </c>
      <c r="B32" s="579" t="s">
        <v>2387</v>
      </c>
      <c r="C32" s="579" t="s">
        <v>2385</v>
      </c>
      <c r="D32" s="505" t="s">
        <v>1738</v>
      </c>
      <c r="E32" s="492"/>
      <c r="F32" s="492">
        <v>0</v>
      </c>
      <c r="G32" s="492">
        <v>0</v>
      </c>
      <c r="H32" s="943">
        <f>'License Values Data Table'!F82</f>
        <v>545</v>
      </c>
      <c r="I32" s="943">
        <f>'License Values Data Table'!G82</f>
        <v>545</v>
      </c>
      <c r="J32" s="943">
        <f>'License Values Data Table'!H82</f>
        <v>545</v>
      </c>
      <c r="K32" s="943">
        <f>'License Values Data Table'!I82</f>
        <v>545</v>
      </c>
      <c r="L32" s="943">
        <f>'License Values Data Table'!J82</f>
        <v>545</v>
      </c>
      <c r="M32" s="490"/>
      <c r="N32" s="507"/>
    </row>
    <row r="33" spans="1:14" ht="19.5" customHeight="1">
      <c r="A33" s="582" t="s">
        <v>2388</v>
      </c>
      <c r="B33" s="583" t="s">
        <v>2389</v>
      </c>
      <c r="C33" s="583" t="s">
        <v>2385</v>
      </c>
      <c r="D33" s="515" t="s">
        <v>1738</v>
      </c>
      <c r="E33" s="492"/>
      <c r="F33" s="493"/>
      <c r="G33" s="492"/>
      <c r="H33" s="945">
        <f>IFERROR(MAX((0.95*H31)-(0.015*H32),0),0)</f>
        <v>0</v>
      </c>
      <c r="I33" s="944">
        <f>IFERROR(MAX((0.95*I31)-(0.015*I32),0),0)</f>
        <v>0</v>
      </c>
      <c r="J33" s="944">
        <f>IFERROR(MAX((0.95*J31)-(0.015*J32),0),0)</f>
        <v>0</v>
      </c>
      <c r="K33" s="944">
        <f>IFERROR(MAX((0.95*K31)-(0.015*K32),0),0)</f>
        <v>0</v>
      </c>
      <c r="L33" s="944">
        <f>IFERROR(MAX((0.95*L31)-(0.015*L32),0),0)</f>
        <v>0</v>
      </c>
      <c r="N33" s="514"/>
    </row>
    <row r="34" spans="1:14" ht="19.5" customHeight="1">
      <c r="A34" s="528"/>
      <c r="B34" s="579"/>
      <c r="C34" s="579"/>
      <c r="D34" s="505"/>
      <c r="E34" s="492"/>
      <c r="F34" s="493"/>
      <c r="G34" s="492"/>
      <c r="H34" s="1370"/>
      <c r="I34" s="1370"/>
      <c r="J34" s="1370"/>
      <c r="K34" s="1370"/>
      <c r="L34" s="1370"/>
      <c r="N34" s="514"/>
    </row>
    <row r="35" spans="1:14" ht="29.65" customHeight="1" thickBot="1">
      <c r="A35" s="1371"/>
      <c r="B35" s="1372"/>
      <c r="C35" s="524"/>
      <c r="D35" s="523"/>
      <c r="E35" s="1373"/>
      <c r="F35" s="1374"/>
      <c r="G35" s="1373"/>
      <c r="H35" s="1375"/>
      <c r="I35" s="1375"/>
      <c r="J35" s="1375"/>
      <c r="K35" s="1375"/>
      <c r="L35" s="1375"/>
      <c r="M35" s="524"/>
      <c r="N35" s="525"/>
    </row>
    <row r="36" spans="1:14" ht="29.65" customHeight="1">
      <c r="A36" s="526"/>
      <c r="B36" s="499"/>
      <c r="C36" s="499"/>
      <c r="D36" s="499"/>
      <c r="E36" s="499"/>
      <c r="F36" s="499"/>
      <c r="G36" s="499"/>
      <c r="H36" s="499"/>
      <c r="I36" s="499"/>
      <c r="J36" s="499"/>
      <c r="K36" s="499"/>
      <c r="L36" s="499"/>
      <c r="M36" s="499"/>
      <c r="N36" s="527"/>
    </row>
    <row r="37" spans="1:14" ht="29.65" customHeight="1">
      <c r="A37" s="508"/>
      <c r="F37" s="494">
        <v>9.8603321179664083E-2</v>
      </c>
      <c r="G37" s="494">
        <v>0.3535474480710305</v>
      </c>
      <c r="N37" s="514"/>
    </row>
    <row r="38" spans="1:14">
      <c r="A38" s="508"/>
      <c r="F38" s="494">
        <v>0</v>
      </c>
      <c r="G38" s="494">
        <v>0</v>
      </c>
      <c r="N38" s="514"/>
    </row>
    <row r="39" spans="1:14">
      <c r="A39" s="581" t="s">
        <v>2390</v>
      </c>
      <c r="N39" s="514"/>
    </row>
    <row r="40" spans="1:14">
      <c r="A40" s="508"/>
      <c r="C40" s="1378"/>
      <c r="D40" s="505"/>
      <c r="N40" s="514"/>
    </row>
    <row r="41" spans="1:14">
      <c r="A41" s="508" t="s">
        <v>2391</v>
      </c>
      <c r="B41" s="494"/>
      <c r="C41" s="579" t="s">
        <v>2392</v>
      </c>
      <c r="D41" s="579" t="s">
        <v>2361</v>
      </c>
      <c r="H41" s="1024"/>
      <c r="I41" s="1024"/>
      <c r="J41" s="1024"/>
      <c r="K41" s="1024"/>
      <c r="L41" s="1024"/>
      <c r="N41" s="514"/>
    </row>
    <row r="42" spans="1:14" ht="13.5" customHeight="1">
      <c r="A42" s="508" t="s">
        <v>2393</v>
      </c>
      <c r="B42" s="494"/>
      <c r="C42" s="579" t="s">
        <v>2392</v>
      </c>
      <c r="D42" s="579" t="s">
        <v>2361</v>
      </c>
      <c r="H42" s="1024"/>
      <c r="I42" s="1024"/>
      <c r="J42" s="1024"/>
      <c r="K42" s="1024"/>
      <c r="L42" s="1024"/>
      <c r="N42" s="514"/>
    </row>
    <row r="43" spans="1:14" ht="15.4">
      <c r="A43" s="1379" t="s">
        <v>2374</v>
      </c>
      <c r="B43" s="1380" t="s">
        <v>2394</v>
      </c>
      <c r="C43" s="1381" t="s">
        <v>2360</v>
      </c>
      <c r="D43" s="1381" t="s">
        <v>2361</v>
      </c>
      <c r="E43" s="895" t="s">
        <v>2395</v>
      </c>
      <c r="F43" s="895">
        <v>0</v>
      </c>
      <c r="G43" s="895">
        <v>0</v>
      </c>
      <c r="H43" s="1001">
        <f>SUM(H41:H42)</f>
        <v>0</v>
      </c>
      <c r="I43" s="1001">
        <f t="shared" ref="I43:L43" si="2">SUM(I41:I42)</f>
        <v>0</v>
      </c>
      <c r="J43" s="1001">
        <f t="shared" si="2"/>
        <v>0</v>
      </c>
      <c r="K43" s="1001">
        <f t="shared" si="2"/>
        <v>0</v>
      </c>
      <c r="L43" s="1001">
        <f t="shared" si="2"/>
        <v>0</v>
      </c>
      <c r="N43" s="514"/>
    </row>
    <row r="44" spans="1:14">
      <c r="A44" s="508"/>
      <c r="B44" s="1382"/>
      <c r="C44" s="579"/>
      <c r="D44" s="505"/>
      <c r="N44" s="514"/>
    </row>
    <row r="45" spans="1:14">
      <c r="A45" s="508"/>
      <c r="B45" s="1382"/>
      <c r="C45" s="579"/>
      <c r="D45" s="505"/>
      <c r="N45" s="514"/>
    </row>
    <row r="46" spans="1:14">
      <c r="A46" s="508"/>
      <c r="F46" s="494">
        <v>0</v>
      </c>
      <c r="G46" s="494">
        <v>1.2681255159861852E-2</v>
      </c>
      <c r="N46" s="514"/>
    </row>
    <row r="47" spans="1:14">
      <c r="A47" s="508"/>
      <c r="N47" s="514"/>
    </row>
    <row r="48" spans="1:14" ht="12.75" thickBot="1">
      <c r="A48" s="522"/>
      <c r="B48" s="1372"/>
      <c r="C48" s="524"/>
      <c r="D48" s="524"/>
      <c r="E48" s="524"/>
      <c r="F48" s="524"/>
      <c r="G48" s="524"/>
      <c r="H48" s="524"/>
      <c r="I48" s="524"/>
      <c r="J48" s="524"/>
      <c r="K48" s="524"/>
      <c r="L48" s="524"/>
      <c r="M48" s="524"/>
      <c r="N48" s="525"/>
    </row>
    <row r="49" spans="1:14">
      <c r="A49" s="526"/>
      <c r="B49" s="1368"/>
      <c r="C49" s="499"/>
      <c r="D49" s="499"/>
      <c r="E49" s="499"/>
      <c r="F49" s="499"/>
      <c r="G49" s="499"/>
      <c r="H49" s="499"/>
      <c r="I49" s="499"/>
      <c r="J49" s="499"/>
      <c r="K49" s="499"/>
      <c r="L49" s="499"/>
      <c r="M49" s="499"/>
      <c r="N49" s="527"/>
    </row>
    <row r="50" spans="1:14">
      <c r="A50" s="508"/>
      <c r="F50" s="494">
        <v>0</v>
      </c>
      <c r="G50" s="494">
        <v>0</v>
      </c>
      <c r="N50" s="514"/>
    </row>
    <row r="51" spans="1:14">
      <c r="A51" s="508"/>
      <c r="N51" s="514"/>
    </row>
    <row r="52" spans="1:14">
      <c r="A52" s="581" t="s">
        <v>2396</v>
      </c>
      <c r="N52" s="514"/>
    </row>
    <row r="53" spans="1:14">
      <c r="A53" s="508"/>
      <c r="N53" s="514"/>
    </row>
    <row r="54" spans="1:14" ht="14.25">
      <c r="A54" s="508" t="s">
        <v>2397</v>
      </c>
      <c r="B54" s="494" t="s">
        <v>2398</v>
      </c>
      <c r="C54" s="579" t="s">
        <v>2360</v>
      </c>
      <c r="D54" s="236" t="s">
        <v>2399</v>
      </c>
      <c r="F54" s="494">
        <v>0.36712109058516579</v>
      </c>
      <c r="G54" s="494">
        <v>1.2925917163419594</v>
      </c>
      <c r="H54" s="1000">
        <f>'4.07 Shrinkage '!H36</f>
        <v>0</v>
      </c>
      <c r="I54" s="1000">
        <f>'4.07 Shrinkage '!I36</f>
        <v>0</v>
      </c>
      <c r="J54" s="1000">
        <f>'4.07 Shrinkage '!J36</f>
        <v>0</v>
      </c>
      <c r="K54" s="1024"/>
      <c r="L54" s="1024"/>
      <c r="M54" s="237" t="s">
        <v>2400</v>
      </c>
      <c r="N54" s="514"/>
    </row>
    <row r="55" spans="1:14">
      <c r="A55" s="508" t="s">
        <v>2401</v>
      </c>
      <c r="B55" s="494" t="s">
        <v>2402</v>
      </c>
      <c r="C55" s="579" t="s">
        <v>2360</v>
      </c>
      <c r="D55" s="505" t="s">
        <v>2403</v>
      </c>
      <c r="H55" s="942">
        <f>'2.05 Revenue - ODI'!E219</f>
        <v>0</v>
      </c>
      <c r="I55" s="942">
        <f>'2.05 Revenue - ODI'!F219</f>
        <v>0</v>
      </c>
      <c r="J55" s="942">
        <f>'2.05 Revenue - ODI'!G219</f>
        <v>0</v>
      </c>
      <c r="K55" s="942">
        <f>'2.05 Revenue - ODI'!H219</f>
        <v>0</v>
      </c>
      <c r="L55" s="942">
        <f>'2.05 Revenue - ODI'!I219</f>
        <v>0</v>
      </c>
      <c r="N55" s="514"/>
    </row>
    <row r="56" spans="1:14" ht="15.4">
      <c r="A56" s="602" t="s">
        <v>2404</v>
      </c>
      <c r="B56" s="1383" t="s">
        <v>2405</v>
      </c>
      <c r="C56" s="583" t="s">
        <v>2360</v>
      </c>
      <c r="D56" s="583" t="s">
        <v>1738</v>
      </c>
      <c r="E56" s="521" t="s">
        <v>2395</v>
      </c>
      <c r="F56" s="521"/>
      <c r="G56" s="521"/>
      <c r="H56" s="944">
        <f>(H54*H55)/10^6</f>
        <v>0</v>
      </c>
      <c r="I56" s="944">
        <f t="shared" ref="I56:L56" si="3">(I54*I55)/10^6</f>
        <v>0</v>
      </c>
      <c r="J56" s="944">
        <f t="shared" si="3"/>
        <v>0</v>
      </c>
      <c r="K56" s="944">
        <f t="shared" si="3"/>
        <v>0</v>
      </c>
      <c r="L56" s="944">
        <f t="shared" si="3"/>
        <v>0</v>
      </c>
      <c r="N56" s="514"/>
    </row>
    <row r="57" spans="1:14" ht="15.4">
      <c r="A57" s="508" t="s">
        <v>2404</v>
      </c>
      <c r="B57" s="1384" t="s">
        <v>2359</v>
      </c>
      <c r="C57" s="579" t="s">
        <v>2360</v>
      </c>
      <c r="D57" s="1385" t="s">
        <v>2361</v>
      </c>
      <c r="H57" s="944">
        <f>H56*UniversalData!$E$26</f>
        <v>0</v>
      </c>
      <c r="I57" s="944">
        <f>I56*UniversalData!$E$27</f>
        <v>0</v>
      </c>
      <c r="J57" s="944">
        <f>J56*UniversalData!$E$28</f>
        <v>0</v>
      </c>
      <c r="K57" s="944">
        <f>K56*UniversalData!$E$29</f>
        <v>0</v>
      </c>
      <c r="L57" s="944">
        <f>L56*UniversalData!$E$30</f>
        <v>0</v>
      </c>
      <c r="N57" s="514"/>
    </row>
    <row r="58" spans="1:14">
      <c r="A58" s="508"/>
      <c r="F58" s="494">
        <v>0</v>
      </c>
      <c r="G58" s="494">
        <v>0</v>
      </c>
      <c r="N58" s="514"/>
    </row>
    <row r="59" spans="1:14">
      <c r="A59" s="508"/>
      <c r="N59" s="514"/>
    </row>
    <row r="60" spans="1:14">
      <c r="A60" s="508"/>
      <c r="N60" s="514"/>
    </row>
    <row r="61" spans="1:14">
      <c r="A61" s="508"/>
      <c r="N61" s="514"/>
    </row>
    <row r="62" spans="1:14">
      <c r="A62" s="508"/>
      <c r="F62" s="494">
        <v>6.5599305818703257</v>
      </c>
      <c r="G62" s="494">
        <v>3.4911573763172274</v>
      </c>
      <c r="N62" s="514"/>
    </row>
    <row r="63" spans="1:14" ht="12.75" thickBot="1">
      <c r="A63" s="522"/>
      <c r="B63" s="1372"/>
      <c r="C63" s="524"/>
      <c r="D63" s="524"/>
      <c r="E63" s="524"/>
      <c r="F63" s="524"/>
      <c r="G63" s="524"/>
      <c r="H63" s="524"/>
      <c r="I63" s="524"/>
      <c r="J63" s="524"/>
      <c r="K63" s="524"/>
      <c r="L63" s="524"/>
      <c r="M63" s="524"/>
      <c r="N63" s="525"/>
    </row>
    <row r="66" spans="6:7">
      <c r="F66" s="494">
        <v>0</v>
      </c>
      <c r="G66" s="494">
        <v>0</v>
      </c>
    </row>
    <row r="70" spans="6:7">
      <c r="F70" s="494">
        <v>1.811569803</v>
      </c>
      <c r="G70" s="494">
        <v>8.3814567000000006E-2</v>
      </c>
    </row>
    <row r="74" spans="6:7">
      <c r="F74" s="494">
        <v>0</v>
      </c>
      <c r="G74" s="494">
        <v>0</v>
      </c>
    </row>
    <row r="79" spans="6:7">
      <c r="F79" s="494">
        <v>0</v>
      </c>
      <c r="G79" s="494">
        <v>0</v>
      </c>
    </row>
  </sheetData>
  <conditionalFormatting sqref="P13:T23">
    <cfRule type="expression" dxfId="1381" priority="1">
      <formula>P13="Error"</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5A3F-980E-440F-BECB-F0C046E9208F}">
  <sheetPr codeName="Sheet22">
    <tabColor theme="7" tint="0.39997558519241921"/>
    <pageSetUpPr autoPageBreaks="0" fitToPage="1"/>
  </sheetPr>
  <dimension ref="A1:P236"/>
  <sheetViews>
    <sheetView showGridLines="0" view="pageBreakPreview" zoomScale="55" zoomScaleNormal="100" zoomScaleSheetLayoutView="55" workbookViewId="0">
      <pane ySplit="6" topLeftCell="A7" activePane="bottomLeft" state="frozen"/>
      <selection pane="bottomLeft" activeCell="E202" sqref="E202"/>
      <selection activeCell="F17" sqref="F17"/>
    </sheetView>
  </sheetViews>
  <sheetFormatPr defaultColWidth="10.5703125" defaultRowHeight="12.4"/>
  <cols>
    <col min="1" max="1" width="88.140625" style="490" customWidth="1"/>
    <col min="2" max="2" width="7.5703125" style="490" customWidth="1"/>
    <col min="3" max="3" width="15.5703125" style="490" customWidth="1"/>
    <col min="4" max="4" width="16.42578125" style="490" bestFit="1" customWidth="1"/>
    <col min="5" max="5" width="16.42578125" style="490" customWidth="1"/>
    <col min="6" max="6" width="18.5703125" style="490" customWidth="1"/>
    <col min="7" max="9" width="15" style="490" bestFit="1" customWidth="1"/>
    <col min="10" max="10" width="14.42578125" style="490" customWidth="1"/>
    <col min="11" max="11" width="25.5703125" style="490" customWidth="1"/>
    <col min="12" max="12" width="10.42578125" style="490" customWidth="1"/>
    <col min="13" max="13" width="10.5703125" style="490" customWidth="1"/>
    <col min="14" max="16384" width="10.5703125" style="490"/>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47</v>
      </c>
      <c r="B4" s="6"/>
    </row>
    <row r="5" spans="1:16" s="241" customFormat="1" ht="14.25">
      <c r="A5" s="584"/>
      <c r="B5" s="238"/>
      <c r="C5" s="238"/>
      <c r="D5" s="238"/>
      <c r="E5" s="239"/>
      <c r="F5" s="239"/>
      <c r="G5" s="239"/>
      <c r="H5" s="239"/>
      <c r="I5" s="239"/>
      <c r="J5" s="239"/>
      <c r="K5" s="240"/>
    </row>
    <row r="6" spans="1:16" s="592" customFormat="1" ht="15.4">
      <c r="A6" s="242" t="s">
        <v>2406</v>
      </c>
      <c r="B6" s="585"/>
      <c r="C6" s="586"/>
      <c r="D6" s="587" t="s">
        <v>1719</v>
      </c>
      <c r="E6" s="588" t="s">
        <v>490</v>
      </c>
      <c r="F6" s="588" t="s">
        <v>491</v>
      </c>
      <c r="G6" s="588" t="s">
        <v>492</v>
      </c>
      <c r="H6" s="588" t="s">
        <v>493</v>
      </c>
      <c r="I6" s="588" t="s">
        <v>495</v>
      </c>
      <c r="J6" s="589"/>
      <c r="K6" s="590"/>
      <c r="L6" s="591"/>
      <c r="M6" s="591"/>
      <c r="N6" s="591"/>
      <c r="O6" s="591"/>
      <c r="P6" s="591"/>
    </row>
    <row r="7" spans="1:16" s="494" customFormat="1" ht="15" customHeight="1">
      <c r="A7" s="489"/>
      <c r="B7" s="578"/>
      <c r="C7" s="495"/>
      <c r="D7" s="495"/>
      <c r="E7" s="492"/>
      <c r="F7" s="493"/>
      <c r="G7" s="493"/>
      <c r="H7" s="490"/>
      <c r="I7" s="490"/>
      <c r="J7" s="490"/>
      <c r="K7" s="507"/>
      <c r="L7" s="490"/>
      <c r="M7" s="490"/>
      <c r="N7" s="490"/>
      <c r="O7" s="490"/>
      <c r="P7" s="490"/>
    </row>
    <row r="8" spans="1:16" s="241" customFormat="1" ht="15.4">
      <c r="A8" s="593" t="s">
        <v>2407</v>
      </c>
      <c r="B8" s="572" t="s">
        <v>2408</v>
      </c>
      <c r="C8" s="572" t="s">
        <v>2409</v>
      </c>
      <c r="D8" s="575" t="s">
        <v>1738</v>
      </c>
      <c r="E8" s="942">
        <f>E25</f>
        <v>0</v>
      </c>
      <c r="F8" s="942">
        <f t="shared" ref="F8:I8" si="0">F25</f>
        <v>0</v>
      </c>
      <c r="G8" s="942">
        <f t="shared" si="0"/>
        <v>0</v>
      </c>
      <c r="H8" s="942">
        <f t="shared" si="0"/>
        <v>0</v>
      </c>
      <c r="I8" s="942">
        <f t="shared" si="0"/>
        <v>0</v>
      </c>
      <c r="K8" s="243"/>
    </row>
    <row r="9" spans="1:16" s="241" customFormat="1" ht="15.4">
      <c r="A9" s="593" t="s">
        <v>2410</v>
      </c>
      <c r="B9" s="572" t="s">
        <v>2411</v>
      </c>
      <c r="C9" s="572" t="s">
        <v>2412</v>
      </c>
      <c r="D9" s="575" t="s">
        <v>1738</v>
      </c>
      <c r="E9" s="942">
        <f>E122</f>
        <v>0</v>
      </c>
      <c r="F9" s="942">
        <f t="shared" ref="F9:I9" si="1">F122</f>
        <v>0</v>
      </c>
      <c r="G9" s="942">
        <f t="shared" si="1"/>
        <v>0</v>
      </c>
      <c r="H9" s="942">
        <f t="shared" si="1"/>
        <v>0</v>
      </c>
      <c r="I9" s="942">
        <f t="shared" si="1"/>
        <v>0</v>
      </c>
      <c r="K9" s="243"/>
    </row>
    <row r="10" spans="1:16" s="241" customFormat="1" ht="15.4">
      <c r="A10" s="593" t="s">
        <v>2413</v>
      </c>
      <c r="B10" s="572" t="s">
        <v>2414</v>
      </c>
      <c r="C10" s="572" t="s">
        <v>2415</v>
      </c>
      <c r="D10" s="575" t="s">
        <v>1738</v>
      </c>
      <c r="E10" s="942">
        <f t="shared" ref="E10:I11" si="2">E159</f>
        <v>0</v>
      </c>
      <c r="F10" s="942">
        <f t="shared" si="2"/>
        <v>0</v>
      </c>
      <c r="G10" s="942">
        <f t="shared" si="2"/>
        <v>0</v>
      </c>
      <c r="H10" s="942">
        <f t="shared" si="2"/>
        <v>0</v>
      </c>
      <c r="I10" s="942">
        <f t="shared" si="2"/>
        <v>0</v>
      </c>
      <c r="K10" s="243"/>
    </row>
    <row r="11" spans="1:16" s="241" customFormat="1" ht="15.4">
      <c r="A11" s="593" t="s">
        <v>2416</v>
      </c>
      <c r="B11" s="572" t="s">
        <v>2414</v>
      </c>
      <c r="C11" s="572" t="s">
        <v>2417</v>
      </c>
      <c r="D11" s="575" t="s">
        <v>1738</v>
      </c>
      <c r="E11" s="942">
        <f t="shared" si="2"/>
        <v>0</v>
      </c>
      <c r="F11" s="942">
        <f t="shared" si="2"/>
        <v>0</v>
      </c>
      <c r="G11" s="942">
        <f t="shared" si="2"/>
        <v>0</v>
      </c>
      <c r="H11" s="942">
        <f t="shared" si="2"/>
        <v>0</v>
      </c>
      <c r="I11" s="942">
        <f t="shared" si="2"/>
        <v>0</v>
      </c>
      <c r="K11" s="243"/>
    </row>
    <row r="12" spans="1:16" s="241" customFormat="1" ht="15.4">
      <c r="A12" s="593" t="s">
        <v>2418</v>
      </c>
      <c r="B12" s="572" t="s">
        <v>2419</v>
      </c>
      <c r="C12" s="572" t="s">
        <v>2420</v>
      </c>
      <c r="D12" s="575" t="s">
        <v>1738</v>
      </c>
      <c r="E12" s="942">
        <f>E221</f>
        <v>0</v>
      </c>
      <c r="F12" s="942">
        <f t="shared" ref="F12:I12" si="3">F221</f>
        <v>0</v>
      </c>
      <c r="G12" s="942">
        <f t="shared" si="3"/>
        <v>0</v>
      </c>
      <c r="H12" s="942">
        <f t="shared" si="3"/>
        <v>0</v>
      </c>
      <c r="I12" s="942">
        <f t="shared" si="3"/>
        <v>0</v>
      </c>
      <c r="K12" s="243"/>
    </row>
    <row r="13" spans="1:16" s="241" customFormat="1" ht="15.4">
      <c r="A13" s="593" t="s">
        <v>2421</v>
      </c>
      <c r="B13" s="572" t="s">
        <v>2422</v>
      </c>
      <c r="C13" s="572" t="s">
        <v>2423</v>
      </c>
      <c r="D13" s="575" t="s">
        <v>1738</v>
      </c>
      <c r="E13" s="942">
        <f>E236</f>
        <v>0</v>
      </c>
      <c r="F13" s="942">
        <f t="shared" ref="F13:I13" si="4">F236</f>
        <v>0</v>
      </c>
      <c r="G13" s="942">
        <f t="shared" si="4"/>
        <v>0</v>
      </c>
      <c r="H13" s="942">
        <f t="shared" si="4"/>
        <v>0</v>
      </c>
      <c r="I13" s="942">
        <f t="shared" si="4"/>
        <v>0</v>
      </c>
      <c r="K13" s="243"/>
    </row>
    <row r="14" spans="1:16" s="241" customFormat="1" ht="15.75" thickBot="1">
      <c r="A14" s="244" t="s">
        <v>2424</v>
      </c>
      <c r="B14" s="245" t="s">
        <v>2425</v>
      </c>
      <c r="C14" s="246" t="s">
        <v>2426</v>
      </c>
      <c r="D14" s="594" t="s">
        <v>1738</v>
      </c>
      <c r="E14" s="948">
        <f>SUM(E8:E13)</f>
        <v>0</v>
      </c>
      <c r="F14" s="948">
        <f>SUM(F8:F13)</f>
        <v>0</v>
      </c>
      <c r="G14" s="948">
        <f>SUM(G8:G13)</f>
        <v>0</v>
      </c>
      <c r="H14" s="948">
        <f>SUM(H8:H13)</f>
        <v>0</v>
      </c>
      <c r="I14" s="948">
        <f>SUM(I8:I13)</f>
        <v>0</v>
      </c>
      <c r="J14" s="247"/>
      <c r="K14" s="243"/>
    </row>
    <row r="15" spans="1:16" ht="14.25">
      <c r="K15" s="507"/>
      <c r="M15" s="241"/>
    </row>
    <row r="16" spans="1:16" ht="14.25">
      <c r="K16" s="507"/>
      <c r="M16" s="241"/>
    </row>
    <row r="17" spans="1:13" ht="25.5" customHeight="1">
      <c r="A17" s="595" t="s">
        <v>2427</v>
      </c>
      <c r="B17" s="596"/>
      <c r="K17" s="507"/>
      <c r="M17" s="241"/>
    </row>
    <row r="18" spans="1:13" ht="14.25">
      <c r="A18" s="489" t="s">
        <v>2428</v>
      </c>
      <c r="K18" s="507"/>
      <c r="M18" s="241"/>
    </row>
    <row r="19" spans="1:13" ht="14.25">
      <c r="A19" s="489"/>
      <c r="K19" s="507"/>
      <c r="M19" s="241"/>
    </row>
    <row r="20" spans="1:13" ht="14.25">
      <c r="A20" s="489"/>
      <c r="K20" s="507"/>
      <c r="M20" s="241"/>
    </row>
    <row r="21" spans="1:13" ht="14.25">
      <c r="A21" s="489"/>
      <c r="E21" s="248"/>
      <c r="F21" s="248"/>
      <c r="G21" s="248"/>
      <c r="H21" s="248"/>
      <c r="I21" s="248"/>
      <c r="K21" s="507"/>
      <c r="M21" s="241"/>
    </row>
    <row r="22" spans="1:13" ht="15.4">
      <c r="A22" s="593" t="s">
        <v>2429</v>
      </c>
      <c r="B22" s="572"/>
      <c r="C22" s="572" t="s">
        <v>2430</v>
      </c>
      <c r="D22" s="572" t="s">
        <v>1738</v>
      </c>
      <c r="E22" s="1000">
        <f>E45+E52</f>
        <v>0</v>
      </c>
      <c r="F22" s="1000">
        <f t="shared" ref="F22:I22" si="5">F45+F52</f>
        <v>0</v>
      </c>
      <c r="G22" s="1000">
        <f t="shared" si="5"/>
        <v>0</v>
      </c>
      <c r="H22" s="1000">
        <f t="shared" si="5"/>
        <v>0</v>
      </c>
      <c r="I22" s="1000">
        <f t="shared" si="5"/>
        <v>0</v>
      </c>
      <c r="K22" s="507"/>
      <c r="M22" s="241"/>
    </row>
    <row r="23" spans="1:13" ht="15.4">
      <c r="A23" s="593" t="s">
        <v>2431</v>
      </c>
      <c r="B23" s="572"/>
      <c r="C23" s="572" t="s">
        <v>2432</v>
      </c>
      <c r="D23" s="572" t="s">
        <v>1738</v>
      </c>
      <c r="E23" s="1000">
        <f>E70+E78</f>
        <v>0</v>
      </c>
      <c r="F23" s="1000">
        <f t="shared" ref="F23:I23" si="6">F70+F78</f>
        <v>0</v>
      </c>
      <c r="G23" s="1000">
        <f t="shared" si="6"/>
        <v>0</v>
      </c>
      <c r="H23" s="1000">
        <f t="shared" si="6"/>
        <v>0</v>
      </c>
      <c r="I23" s="1000">
        <f t="shared" si="6"/>
        <v>0</v>
      </c>
      <c r="K23" s="507"/>
      <c r="M23" s="241"/>
    </row>
    <row r="24" spans="1:13" ht="15.4">
      <c r="A24" s="593" t="s">
        <v>2433</v>
      </c>
      <c r="B24" s="572"/>
      <c r="C24" s="572" t="s">
        <v>2434</v>
      </c>
      <c r="D24" s="572" t="s">
        <v>1738</v>
      </c>
      <c r="E24" s="1000">
        <f>E96+E104</f>
        <v>0</v>
      </c>
      <c r="F24" s="1000">
        <f t="shared" ref="F24:I24" si="7">F96+F104</f>
        <v>0</v>
      </c>
      <c r="G24" s="1000">
        <f t="shared" si="7"/>
        <v>0</v>
      </c>
      <c r="H24" s="1000">
        <f t="shared" si="7"/>
        <v>0</v>
      </c>
      <c r="I24" s="1000">
        <f t="shared" si="7"/>
        <v>0</v>
      </c>
      <c r="K24" s="507"/>
      <c r="M24" s="241"/>
    </row>
    <row r="25" spans="1:13" ht="15.4">
      <c r="A25" s="597" t="s">
        <v>2435</v>
      </c>
      <c r="B25" s="543"/>
      <c r="C25" s="543" t="s">
        <v>2436</v>
      </c>
      <c r="D25" s="572" t="s">
        <v>1738</v>
      </c>
      <c r="E25" s="945">
        <f>E22+E23+E24</f>
        <v>0</v>
      </c>
      <c r="F25" s="945">
        <f t="shared" ref="F25:I25" si="8">F22+F23+F24</f>
        <v>0</v>
      </c>
      <c r="G25" s="945">
        <f t="shared" si="8"/>
        <v>0</v>
      </c>
      <c r="H25" s="945">
        <f t="shared" si="8"/>
        <v>0</v>
      </c>
      <c r="I25" s="945">
        <f t="shared" si="8"/>
        <v>0</v>
      </c>
      <c r="K25" s="507"/>
      <c r="M25" s="241"/>
    </row>
    <row r="26" spans="1:13" ht="14.25">
      <c r="A26" s="489"/>
      <c r="D26" s="572"/>
      <c r="K26" s="507"/>
      <c r="M26" s="241"/>
    </row>
    <row r="27" spans="1:13" ht="14.25">
      <c r="A27" s="489"/>
      <c r="K27" s="507"/>
      <c r="M27" s="241"/>
    </row>
    <row r="28" spans="1:13" ht="14.25">
      <c r="K28" s="507"/>
      <c r="M28" s="241"/>
    </row>
    <row r="29" spans="1:13" ht="14.25">
      <c r="A29" s="489"/>
      <c r="K29" s="507"/>
      <c r="M29" s="241"/>
    </row>
    <row r="30" spans="1:13" ht="15.4">
      <c r="A30" s="1468" t="s">
        <v>2437</v>
      </c>
      <c r="B30" s="598"/>
      <c r="K30" s="507"/>
      <c r="M30" s="241"/>
    </row>
    <row r="31" spans="1:13" ht="14.25">
      <c r="A31" s="489"/>
      <c r="F31" s="490">
        <v>0</v>
      </c>
      <c r="G31" s="490">
        <v>0</v>
      </c>
      <c r="H31" s="490">
        <v>0</v>
      </c>
      <c r="K31" s="507"/>
      <c r="M31" s="241"/>
    </row>
    <row r="32" spans="1:13" ht="14.25">
      <c r="A32" s="489"/>
      <c r="F32" s="490">
        <v>0</v>
      </c>
      <c r="G32" s="490">
        <v>0</v>
      </c>
      <c r="H32" s="490">
        <v>0</v>
      </c>
      <c r="K32" s="507"/>
      <c r="M32" s="241"/>
    </row>
    <row r="33" spans="1:13" ht="14.25">
      <c r="K33" s="507"/>
      <c r="M33" s="241"/>
    </row>
    <row r="34" spans="1:13" ht="14.25">
      <c r="K34" s="507"/>
      <c r="M34" s="241"/>
    </row>
    <row r="35" spans="1:13" ht="14.25">
      <c r="K35" s="507"/>
      <c r="M35" s="241"/>
    </row>
    <row r="36" spans="1:13" ht="14.25">
      <c r="K36" s="507"/>
      <c r="M36" s="241"/>
    </row>
    <row r="37" spans="1:13" ht="14.25">
      <c r="A37" s="599" t="s">
        <v>2438</v>
      </c>
      <c r="B37" s="598"/>
      <c r="F37" s="490">
        <v>9.8603321179664083E-2</v>
      </c>
      <c r="G37" s="490">
        <v>0.3535474480710305</v>
      </c>
      <c r="H37" s="490">
        <v>0.25050915535106277</v>
      </c>
      <c r="K37" s="507"/>
      <c r="M37" s="241"/>
    </row>
    <row r="38" spans="1:13" ht="14.25">
      <c r="A38" s="489"/>
      <c r="F38" s="490">
        <v>0</v>
      </c>
      <c r="G38" s="490">
        <v>0</v>
      </c>
      <c r="H38" s="490">
        <v>0</v>
      </c>
      <c r="K38" s="507"/>
      <c r="M38" s="241"/>
    </row>
    <row r="39" spans="1:13" ht="14.25">
      <c r="A39" s="489"/>
      <c r="E39" s="248"/>
      <c r="F39" s="248"/>
      <c r="G39" s="248"/>
      <c r="H39" s="248"/>
      <c r="I39" s="248"/>
      <c r="K39" s="507"/>
      <c r="M39" s="241"/>
    </row>
    <row r="40" spans="1:13" ht="15.4">
      <c r="A40" s="593" t="s">
        <v>2439</v>
      </c>
      <c r="B40" s="572"/>
      <c r="C40" s="572" t="s">
        <v>2440</v>
      </c>
      <c r="D40" s="572"/>
      <c r="E40" s="1025"/>
      <c r="F40" s="1025"/>
      <c r="G40" s="1025"/>
      <c r="H40" s="947" t="e">
        <f>'9.01 ODI_CustomerSatisfaction'!$V$16</f>
        <v>#DIV/0!</v>
      </c>
      <c r="I40" s="1025"/>
      <c r="K40" s="507"/>
      <c r="M40" s="241"/>
    </row>
    <row r="41" spans="1:13" ht="14.25">
      <c r="A41" s="593"/>
      <c r="B41" s="572"/>
      <c r="C41" s="572"/>
      <c r="D41" s="572"/>
      <c r="K41" s="507"/>
      <c r="M41" s="241"/>
    </row>
    <row r="42" spans="1:13" ht="14.25">
      <c r="A42" s="593" t="s">
        <v>2441</v>
      </c>
      <c r="B42" s="572"/>
      <c r="C42" s="572" t="s">
        <v>2136</v>
      </c>
      <c r="D42" s="572" t="s">
        <v>1738</v>
      </c>
      <c r="E42" s="947" cm="1">
        <f t="array" ref="E42">SUMPRODUCT(('License Values Data Table'!F$2:F$697)*('License Values Data Table'!$D$2:$D$697=$A$2)*('License Values Data Table'!$A$2:$A$697=$A42))</f>
        <v>0</v>
      </c>
      <c r="F42" s="947" cm="1">
        <f t="array" ref="F42">SUMPRODUCT(('License Values Data Table'!G$2:G$697)*('License Values Data Table'!$D$2:$D$697=$A$2)*('License Values Data Table'!$A$2:$A$697=$A42))</f>
        <v>0</v>
      </c>
      <c r="G42" s="947" cm="1">
        <f t="array" ref="G42">SUMPRODUCT(('License Values Data Table'!H$2:H$697)*('License Values Data Table'!$D$2:$D$697=$A$2)*('License Values Data Table'!$A$2:$A$697=$A42))</f>
        <v>0</v>
      </c>
      <c r="H42" s="947" cm="1">
        <f t="array" ref="H42">SUMPRODUCT(('License Values Data Table'!I$2:I$697)*('License Values Data Table'!$D$2:$D$697=$A$2)*('License Values Data Table'!$A$2:$A$697=$A42))</f>
        <v>0</v>
      </c>
      <c r="I42" s="947" cm="1">
        <f t="array" ref="I42">SUMPRODUCT(('License Values Data Table'!J$2:J$697)*('License Values Data Table'!$D$2:$D$697=$A$2)*('License Values Data Table'!$A$2:$A$697=$A42))</f>
        <v>0</v>
      </c>
      <c r="K42" s="507"/>
      <c r="M42" s="241"/>
    </row>
    <row r="43" spans="1:13" ht="13.5" customHeight="1">
      <c r="A43" s="593" t="s">
        <v>2102</v>
      </c>
      <c r="B43" s="572"/>
      <c r="C43" s="572" t="s">
        <v>2103</v>
      </c>
      <c r="D43" s="572" t="s">
        <v>2104</v>
      </c>
      <c r="E43" s="942" cm="1">
        <f t="array" ref="E43">SUMPRODUCT(('License Values Data Table'!F$2:F$697)*('License Values Data Table'!$D$2:$D$697=$A$2)*('License Values Data Table'!$B$2:$B$697=$C43))</f>
        <v>0</v>
      </c>
      <c r="F43" s="942" cm="1">
        <f t="array" ref="F43">SUMPRODUCT(('License Values Data Table'!G$2:G$697)*('License Values Data Table'!$D$2:$D$697=$A$2)*('License Values Data Table'!$B$2:$B$697=$C43))</f>
        <v>0</v>
      </c>
      <c r="G43" s="942" cm="1">
        <f t="array" ref="G43">SUMPRODUCT(('License Values Data Table'!H$2:H$697)*('License Values Data Table'!$D$2:$D$697=$A$2)*('License Values Data Table'!$B$2:$B$697=$C43))</f>
        <v>0</v>
      </c>
      <c r="H43" s="942" cm="1">
        <f t="array" ref="H43">SUMPRODUCT(('License Values Data Table'!I$2:I$697)*('License Values Data Table'!$D$2:$D$697=$A$2)*('License Values Data Table'!$B$2:$B$697=$C43))</f>
        <v>0</v>
      </c>
      <c r="I43" s="942" cm="1">
        <f t="array" ref="I43">SUMPRODUCT(('License Values Data Table'!J$2:J$697)*('License Values Data Table'!$D$2:$D$697=$A$2)*('License Values Data Table'!$B$2:$B$697=$C43))</f>
        <v>0</v>
      </c>
      <c r="K43" s="507"/>
      <c r="M43" s="241"/>
    </row>
    <row r="44" spans="1:13" ht="14.25">
      <c r="A44" s="593" t="s">
        <v>2105</v>
      </c>
      <c r="B44" s="572"/>
      <c r="C44" s="572" t="s">
        <v>2106</v>
      </c>
      <c r="D44" s="572" t="s">
        <v>2104</v>
      </c>
      <c r="E44" s="942" cm="1">
        <f t="array" ref="E44">SUMPRODUCT(('License Values Data Table'!F$2:F$697)*('License Values Data Table'!$D$2:$D$697=$A$2)*('License Values Data Table'!$B$2:$B$697=$C44))</f>
        <v>0</v>
      </c>
      <c r="F44" s="942" cm="1">
        <f t="array" ref="F44">SUMPRODUCT(('License Values Data Table'!G$2:G$697)*('License Values Data Table'!$D$2:$D$697=$A$2)*('License Values Data Table'!$B$2:$B$697=$C44))</f>
        <v>0</v>
      </c>
      <c r="G44" s="942" cm="1">
        <f t="array" ref="G44">SUMPRODUCT(('License Values Data Table'!H$2:H$697)*('License Values Data Table'!$D$2:$D$697=$A$2)*('License Values Data Table'!$B$2:$B$697=$C44))</f>
        <v>0</v>
      </c>
      <c r="H44" s="942" cm="1">
        <f t="array" ref="H44">SUMPRODUCT(('License Values Data Table'!I$2:I$697)*('License Values Data Table'!$D$2:$D$697=$A$2)*('License Values Data Table'!$B$2:$B$697=$C44))</f>
        <v>0</v>
      </c>
      <c r="I44" s="942" cm="1">
        <f t="array" ref="I44">SUMPRODUCT(('License Values Data Table'!J$2:J$697)*('License Values Data Table'!$D$2:$D$697=$A$2)*('License Values Data Table'!$B$2:$B$697=$C44))</f>
        <v>0</v>
      </c>
      <c r="K44" s="507"/>
      <c r="M44" s="241"/>
    </row>
    <row r="45" spans="1:13" ht="15.4">
      <c r="A45" s="593"/>
      <c r="B45" s="572"/>
      <c r="C45" s="572" t="s">
        <v>2430</v>
      </c>
      <c r="D45" s="572" t="s">
        <v>1738</v>
      </c>
      <c r="E45" s="945">
        <f>IFERROR(IF(E40&gt;=E43,MIN((E40-E43)/(E44-E43),1)*(0.005/3)*E42,0),0)</f>
        <v>0</v>
      </c>
      <c r="F45" s="945">
        <f t="shared" ref="F45:I45" si="9">IFERROR(IF(F40&gt;=F43,MIN((F40-F43)/(F44-F43),1)*(0.005/3)*F42,0),0)</f>
        <v>0</v>
      </c>
      <c r="G45" s="945">
        <f t="shared" si="9"/>
        <v>0</v>
      </c>
      <c r="H45" s="945">
        <f t="shared" si="9"/>
        <v>0</v>
      </c>
      <c r="I45" s="945">
        <f t="shared" si="9"/>
        <v>0</v>
      </c>
      <c r="K45" s="507"/>
      <c r="M45" s="241"/>
    </row>
    <row r="46" spans="1:13" ht="14.25">
      <c r="A46" s="593"/>
      <c r="B46" s="572"/>
      <c r="C46" s="572"/>
      <c r="D46" s="572"/>
      <c r="K46" s="507"/>
      <c r="M46" s="241"/>
    </row>
    <row r="47" spans="1:13" ht="14.25">
      <c r="A47" s="599" t="s">
        <v>2442</v>
      </c>
      <c r="B47" s="598"/>
      <c r="K47" s="507"/>
      <c r="M47" s="241"/>
    </row>
    <row r="48" spans="1:13" ht="14.25">
      <c r="K48" s="507"/>
      <c r="M48" s="241"/>
    </row>
    <row r="49" spans="1:13" ht="14.25">
      <c r="A49" s="593" t="s">
        <v>2441</v>
      </c>
      <c r="B49" s="572"/>
      <c r="C49" s="572" t="s">
        <v>2136</v>
      </c>
      <c r="D49" s="572" t="s">
        <v>1738</v>
      </c>
      <c r="E49" s="942" cm="1">
        <f t="array" ref="E49">SUMPRODUCT(('License Values Data Table'!F$2:F$697)*('License Values Data Table'!$D$2:$D$697=$A$2)*('License Values Data Table'!$A$2:$A$697=$A49))</f>
        <v>0</v>
      </c>
      <c r="F49" s="942" cm="1">
        <f t="array" ref="F49">SUMPRODUCT(('License Values Data Table'!G$2:G$697)*('License Values Data Table'!$D$2:$D$697=$A$2)*('License Values Data Table'!$A$2:$A$697=$A49))</f>
        <v>0</v>
      </c>
      <c r="G49" s="942" cm="1">
        <f t="array" ref="G49">SUMPRODUCT(('License Values Data Table'!H$2:H$697)*('License Values Data Table'!$D$2:$D$697=$A$2)*('License Values Data Table'!$A$2:$A$697=$A49))</f>
        <v>0</v>
      </c>
      <c r="H49" s="942" cm="1">
        <f t="array" ref="H49">SUMPRODUCT(('License Values Data Table'!I$2:I$697)*('License Values Data Table'!$D$2:$D$697=$A$2)*('License Values Data Table'!$A$2:$A$697=$A49))</f>
        <v>0</v>
      </c>
      <c r="I49" s="942" cm="1">
        <f t="array" ref="I49">SUMPRODUCT(('License Values Data Table'!J$2:J$697)*('License Values Data Table'!$D$2:$D$697=$A$2)*('License Values Data Table'!$A$2:$A$697=$A49))</f>
        <v>0</v>
      </c>
      <c r="K49" s="507"/>
      <c r="M49" s="241"/>
    </row>
    <row r="50" spans="1:13" ht="14.25">
      <c r="A50" s="593" t="s">
        <v>2107</v>
      </c>
      <c r="B50" s="572"/>
      <c r="C50" s="572" t="s">
        <v>2108</v>
      </c>
      <c r="D50" s="572" t="s">
        <v>2104</v>
      </c>
      <c r="E50" s="942" cm="1">
        <f t="array" ref="E50">SUMPRODUCT(('License Values Data Table'!F$2:F$697)*('License Values Data Table'!$D$2:$D$697=$A$2)*('License Values Data Table'!$B$2:$B$697=$C50))</f>
        <v>0</v>
      </c>
      <c r="F50" s="942" cm="1">
        <f t="array" ref="F50">SUMPRODUCT(('License Values Data Table'!G$2:G$697)*('License Values Data Table'!$D$2:$D$697=$A$2)*('License Values Data Table'!$B$2:$B$697=$C50))</f>
        <v>0</v>
      </c>
      <c r="G50" s="942" cm="1">
        <f t="array" ref="G50">SUMPRODUCT(('License Values Data Table'!H$2:H$697)*('License Values Data Table'!$D$2:$D$697=$A$2)*('License Values Data Table'!$B$2:$B$697=$C50))</f>
        <v>0</v>
      </c>
      <c r="H50" s="942" cm="1">
        <f t="array" ref="H50">SUMPRODUCT(('License Values Data Table'!I$2:I$697)*('License Values Data Table'!$D$2:$D$697=$A$2)*('License Values Data Table'!$B$2:$B$697=$C50))</f>
        <v>0</v>
      </c>
      <c r="I50" s="942" cm="1">
        <f t="array" ref="I50">SUMPRODUCT(('License Values Data Table'!J$2:J$697)*('License Values Data Table'!$D$2:$D$697=$A$2)*('License Values Data Table'!$B$2:$B$697=$C50))</f>
        <v>0</v>
      </c>
      <c r="K50" s="507"/>
      <c r="M50" s="241"/>
    </row>
    <row r="51" spans="1:13" ht="14.25">
      <c r="A51" s="593" t="s">
        <v>2109</v>
      </c>
      <c r="B51" s="572"/>
      <c r="C51" s="572" t="s">
        <v>2110</v>
      </c>
      <c r="D51" s="572" t="s">
        <v>2104</v>
      </c>
      <c r="E51" s="942" cm="1">
        <f t="array" ref="E51">SUMPRODUCT(('License Values Data Table'!F$2:F$697)*('License Values Data Table'!$D$2:$D$697=$A$2)*('License Values Data Table'!$B$2:$B$697=$C51))</f>
        <v>0</v>
      </c>
      <c r="F51" s="942" cm="1">
        <f t="array" ref="F51">SUMPRODUCT(('License Values Data Table'!G$2:G$697)*('License Values Data Table'!$D$2:$D$697=$A$2)*('License Values Data Table'!$B$2:$B$697=$C51))</f>
        <v>0</v>
      </c>
      <c r="G51" s="942" cm="1">
        <f t="array" ref="G51">SUMPRODUCT(('License Values Data Table'!H$2:H$697)*('License Values Data Table'!$D$2:$D$697=$A$2)*('License Values Data Table'!$B$2:$B$697=$C51))</f>
        <v>0</v>
      </c>
      <c r="H51" s="942" cm="1">
        <f t="array" ref="H51">SUMPRODUCT(('License Values Data Table'!I$2:I$697)*('License Values Data Table'!$D$2:$D$697=$A$2)*('License Values Data Table'!$B$2:$B$697=$C51))</f>
        <v>0</v>
      </c>
      <c r="I51" s="942" cm="1">
        <f t="array" ref="I51">SUMPRODUCT(('License Values Data Table'!J$2:J$697)*('License Values Data Table'!$D$2:$D$697=$A$2)*('License Values Data Table'!$B$2:$B$697=$C51))</f>
        <v>0</v>
      </c>
      <c r="K51" s="507"/>
      <c r="M51" s="241"/>
    </row>
    <row r="52" spans="1:13" ht="14.25">
      <c r="A52" s="593"/>
      <c r="B52" s="572"/>
      <c r="C52" s="572" t="s">
        <v>2443</v>
      </c>
      <c r="D52" s="572" t="s">
        <v>1738</v>
      </c>
      <c r="E52" s="945">
        <f>IFERROR(IF(E40&lt;E50,MAX((E40-E50)/(E50-E51),-1)*(0.005/3)*E49,0),0)</f>
        <v>0</v>
      </c>
      <c r="F52" s="945">
        <f t="shared" ref="F52:I52" si="10">IFERROR(IF(F40&lt;F50,MAX((F40-F50)/(F50-F51),-1)*(0.005/3)*F49,0),0)</f>
        <v>0</v>
      </c>
      <c r="G52" s="945">
        <f t="shared" si="10"/>
        <v>0</v>
      </c>
      <c r="H52" s="945">
        <f t="shared" si="10"/>
        <v>0</v>
      </c>
      <c r="I52" s="945">
        <f t="shared" si="10"/>
        <v>0</v>
      </c>
      <c r="K52" s="507"/>
      <c r="M52" s="241"/>
    </row>
    <row r="53" spans="1:13" ht="21" customHeight="1">
      <c r="A53" s="489"/>
      <c r="K53" s="507"/>
      <c r="M53" s="241"/>
    </row>
    <row r="54" spans="1:13" ht="14.25">
      <c r="K54" s="507"/>
      <c r="M54" s="241"/>
    </row>
    <row r="55" spans="1:13" ht="14.25">
      <c r="A55" s="489"/>
      <c r="K55" s="507"/>
      <c r="M55" s="241"/>
    </row>
    <row r="56" spans="1:13" ht="15.4">
      <c r="A56" s="1468" t="s">
        <v>2444</v>
      </c>
      <c r="B56" s="598"/>
      <c r="K56" s="507"/>
      <c r="M56" s="241"/>
    </row>
    <row r="57" spans="1:13" ht="14.25">
      <c r="A57" s="489"/>
      <c r="K57" s="507"/>
      <c r="M57" s="241"/>
    </row>
    <row r="58" spans="1:13" ht="14.25">
      <c r="A58" s="489"/>
      <c r="F58" s="490">
        <v>0</v>
      </c>
      <c r="G58" s="490">
        <v>0</v>
      </c>
      <c r="H58" s="490">
        <v>0</v>
      </c>
      <c r="K58" s="507"/>
      <c r="M58" s="241"/>
    </row>
    <row r="59" spans="1:13" ht="14.25">
      <c r="A59" s="489"/>
      <c r="K59" s="507"/>
      <c r="M59" s="241"/>
    </row>
    <row r="60" spans="1:13" ht="14.25">
      <c r="A60" s="489"/>
      <c r="K60" s="507"/>
      <c r="M60" s="241"/>
    </row>
    <row r="61" spans="1:13" ht="14.25">
      <c r="A61" s="489"/>
      <c r="K61" s="507"/>
      <c r="M61" s="241"/>
    </row>
    <row r="62" spans="1:13" ht="14.25">
      <c r="A62" s="599" t="s">
        <v>2438</v>
      </c>
      <c r="B62" s="598"/>
      <c r="F62" s="490">
        <v>6.5599305818703257</v>
      </c>
      <c r="G62" s="490">
        <v>3.4911573763172274</v>
      </c>
      <c r="H62" s="490">
        <v>6.2820382493701405</v>
      </c>
      <c r="K62" s="507"/>
      <c r="M62" s="241"/>
    </row>
    <row r="63" spans="1:13" ht="14.25">
      <c r="K63" s="507"/>
      <c r="M63" s="241"/>
    </row>
    <row r="64" spans="1:13" ht="14.25">
      <c r="K64" s="507"/>
      <c r="M64" s="241"/>
    </row>
    <row r="65" spans="1:13" ht="15.4">
      <c r="A65" s="593" t="s">
        <v>2439</v>
      </c>
      <c r="B65" s="572"/>
      <c r="C65" s="572" t="s">
        <v>2445</v>
      </c>
      <c r="D65" s="572"/>
      <c r="E65" s="1025"/>
      <c r="F65" s="1025"/>
      <c r="G65" s="1025"/>
      <c r="H65" s="947" t="e">
        <f>'9.01 ODI_CustomerSatisfaction'!$V$29</f>
        <v>#DIV/0!</v>
      </c>
      <c r="I65" s="1025"/>
      <c r="K65" s="507"/>
      <c r="M65" s="241"/>
    </row>
    <row r="66" spans="1:13" ht="14.25">
      <c r="A66" s="593"/>
      <c r="B66" s="572"/>
      <c r="C66" s="572"/>
      <c r="D66" s="572"/>
      <c r="I66" s="600"/>
      <c r="K66" s="507"/>
      <c r="M66" s="241"/>
    </row>
    <row r="67" spans="1:13" ht="14.25">
      <c r="A67" s="593" t="s">
        <v>2441</v>
      </c>
      <c r="B67" s="572"/>
      <c r="C67" s="572" t="s">
        <v>2136</v>
      </c>
      <c r="D67" s="572" t="s">
        <v>1738</v>
      </c>
      <c r="E67" s="942" cm="1">
        <f t="array" ref="E67">SUMPRODUCT(('License Values Data Table'!F$2:F$697)*('License Values Data Table'!$D$2:$D$697=$A$2)*('License Values Data Table'!$A$2:$A$697=$A67))</f>
        <v>0</v>
      </c>
      <c r="F67" s="942" cm="1">
        <f t="array" ref="F67">SUMPRODUCT(('License Values Data Table'!G$2:G$697)*('License Values Data Table'!$D$2:$D$697=$A$2)*('License Values Data Table'!$A$2:$A$697=$A67))</f>
        <v>0</v>
      </c>
      <c r="G67" s="942" cm="1">
        <f t="array" ref="G67">SUMPRODUCT(('License Values Data Table'!H$2:H$697)*('License Values Data Table'!$D$2:$D$697=$A$2)*('License Values Data Table'!$A$2:$A$697=$A67))</f>
        <v>0</v>
      </c>
      <c r="H67" s="942" cm="1">
        <f t="array" ref="H67">SUMPRODUCT(('License Values Data Table'!I$2:I$697)*('License Values Data Table'!$D$2:$D$697=$A$2)*('License Values Data Table'!$A$2:$A$697=$A67))</f>
        <v>0</v>
      </c>
      <c r="I67" s="942" cm="1">
        <f t="array" ref="I67">SUMPRODUCT(('License Values Data Table'!J$2:J$697)*('License Values Data Table'!$D$2:$D$697=$A$2)*('License Values Data Table'!$A$2:$A$697=$A67))</f>
        <v>0</v>
      </c>
      <c r="K67" s="507"/>
      <c r="M67" s="241"/>
    </row>
    <row r="68" spans="1:13" ht="14.25">
      <c r="A68" s="593" t="s">
        <v>2102</v>
      </c>
      <c r="B68" s="572"/>
      <c r="C68" s="572" t="s">
        <v>2111</v>
      </c>
      <c r="D68" s="572" t="s">
        <v>2104</v>
      </c>
      <c r="E68" s="942" cm="1">
        <f t="array" ref="E68">SUMPRODUCT(('License Values Data Table'!F$2:F$697)*('License Values Data Table'!$D$2:$D$697=$A$2)*('License Values Data Table'!$B$2:$B$697=$C68))</f>
        <v>0</v>
      </c>
      <c r="F68" s="942" cm="1">
        <f t="array" ref="F68">SUMPRODUCT(('License Values Data Table'!G$2:G$697)*('License Values Data Table'!$D$2:$D$697=$A$2)*('License Values Data Table'!$B$2:$B$697=$C68))</f>
        <v>0</v>
      </c>
      <c r="G68" s="942" cm="1">
        <f t="array" ref="G68">SUMPRODUCT(('License Values Data Table'!H$2:H$697)*('License Values Data Table'!$D$2:$D$697=$A$2)*('License Values Data Table'!$B$2:$B$697=$C68))</f>
        <v>0</v>
      </c>
      <c r="H68" s="942" cm="1">
        <f t="array" ref="H68">SUMPRODUCT(('License Values Data Table'!I$2:I$697)*('License Values Data Table'!$D$2:$D$697=$A$2)*('License Values Data Table'!$B$2:$B$697=$C68))</f>
        <v>0</v>
      </c>
      <c r="I68" s="942" cm="1">
        <f t="array" ref="I68">SUMPRODUCT(('License Values Data Table'!J$2:J$697)*('License Values Data Table'!$D$2:$D$697=$A$2)*('License Values Data Table'!$B$2:$B$697=$C68))</f>
        <v>0</v>
      </c>
      <c r="K68" s="507"/>
      <c r="M68" s="241"/>
    </row>
    <row r="69" spans="1:13" ht="14.25">
      <c r="A69" s="593" t="s">
        <v>2105</v>
      </c>
      <c r="B69" s="572"/>
      <c r="C69" s="572" t="s">
        <v>2112</v>
      </c>
      <c r="D69" s="572" t="s">
        <v>2104</v>
      </c>
      <c r="E69" s="942" cm="1">
        <f t="array" ref="E69">SUMPRODUCT(('License Values Data Table'!F$2:F$697)*('License Values Data Table'!$D$2:$D$697=$A$2)*('License Values Data Table'!$B$2:$B$697=$C69))</f>
        <v>0</v>
      </c>
      <c r="F69" s="942" cm="1">
        <f t="array" ref="F69">SUMPRODUCT(('License Values Data Table'!G$2:G$697)*('License Values Data Table'!$D$2:$D$697=$A$2)*('License Values Data Table'!$B$2:$B$697=$C69))</f>
        <v>0</v>
      </c>
      <c r="G69" s="942" cm="1">
        <f t="array" ref="G69">SUMPRODUCT(('License Values Data Table'!H$2:H$697)*('License Values Data Table'!$D$2:$D$697=$A$2)*('License Values Data Table'!$B$2:$B$697=$C69))</f>
        <v>0</v>
      </c>
      <c r="H69" s="942" cm="1">
        <f t="array" ref="H69">SUMPRODUCT(('License Values Data Table'!I$2:I$697)*('License Values Data Table'!$D$2:$D$697=$A$2)*('License Values Data Table'!$B$2:$B$697=$C69))</f>
        <v>0</v>
      </c>
      <c r="I69" s="942" cm="1">
        <f t="array" ref="I69">SUMPRODUCT(('License Values Data Table'!J$2:J$697)*('License Values Data Table'!$D$2:$D$697=$A$2)*('License Values Data Table'!$B$2:$B$697=$C69))</f>
        <v>0</v>
      </c>
      <c r="K69" s="507"/>
      <c r="M69" s="241"/>
    </row>
    <row r="70" spans="1:13" ht="15.4">
      <c r="A70" s="593"/>
      <c r="B70" s="572"/>
      <c r="C70" s="572" t="s">
        <v>2432</v>
      </c>
      <c r="D70" s="572" t="s">
        <v>1738</v>
      </c>
      <c r="E70" s="945">
        <f>IFERROR(IF(E65&gt;=E68,MIN((E65-E68)/(E69-E68),1)*(0.005/3)*E67,0),0)</f>
        <v>0</v>
      </c>
      <c r="F70" s="945">
        <f t="shared" ref="F70:I70" si="11">IFERROR(IF(F65&gt;=F68,MIN((F65-F68)/(F69-F68),1)*(0.005/3)*F67,0),0)</f>
        <v>0</v>
      </c>
      <c r="G70" s="945">
        <f t="shared" si="11"/>
        <v>0</v>
      </c>
      <c r="H70" s="945">
        <f t="shared" si="11"/>
        <v>0</v>
      </c>
      <c r="I70" s="945">
        <f t="shared" si="11"/>
        <v>0</v>
      </c>
      <c r="K70" s="507"/>
      <c r="M70" s="241"/>
    </row>
    <row r="71" spans="1:13" ht="14.25">
      <c r="A71" s="593"/>
      <c r="B71" s="572"/>
      <c r="C71" s="572"/>
      <c r="D71" s="572"/>
      <c r="K71" s="507"/>
      <c r="M71" s="241"/>
    </row>
    <row r="72" spans="1:13" ht="14.25">
      <c r="A72" s="599" t="s">
        <v>2442</v>
      </c>
      <c r="B72" s="598"/>
      <c r="K72" s="507"/>
      <c r="M72" s="241"/>
    </row>
    <row r="73" spans="1:13" ht="14.25">
      <c r="A73" s="489"/>
      <c r="E73" s="248"/>
      <c r="F73" s="248"/>
      <c r="G73" s="248"/>
      <c r="H73" s="248"/>
      <c r="I73" s="248"/>
      <c r="K73" s="507"/>
      <c r="M73" s="241"/>
    </row>
    <row r="74" spans="1:13" ht="14.25">
      <c r="A74" s="489"/>
      <c r="K74" s="507"/>
      <c r="M74" s="241"/>
    </row>
    <row r="75" spans="1:13" ht="14.25">
      <c r="A75" s="593" t="s">
        <v>2441</v>
      </c>
      <c r="B75" s="572"/>
      <c r="C75" s="572" t="s">
        <v>2136</v>
      </c>
      <c r="D75" s="572" t="s">
        <v>1738</v>
      </c>
      <c r="E75" s="942" cm="1">
        <f t="array" ref="E75">SUMPRODUCT(('License Values Data Table'!F$2:F$697)*('License Values Data Table'!$D$2:$D$697=$A$2)*('License Values Data Table'!$A$2:$A$697=$A75))</f>
        <v>0</v>
      </c>
      <c r="F75" s="942" cm="1">
        <f t="array" ref="F75">SUMPRODUCT(('License Values Data Table'!G$2:G$697)*('License Values Data Table'!$D$2:$D$697=$A$2)*('License Values Data Table'!$A$2:$A$697=$A75))</f>
        <v>0</v>
      </c>
      <c r="G75" s="942" cm="1">
        <f t="array" ref="G75">SUMPRODUCT(('License Values Data Table'!H$2:H$697)*('License Values Data Table'!$D$2:$D$697=$A$2)*('License Values Data Table'!$A$2:$A$697=$A75))</f>
        <v>0</v>
      </c>
      <c r="H75" s="942" cm="1">
        <f t="array" ref="H75">SUMPRODUCT(('License Values Data Table'!I$2:I$697)*('License Values Data Table'!$D$2:$D$697=$A$2)*('License Values Data Table'!$A$2:$A$697=$A75))</f>
        <v>0</v>
      </c>
      <c r="I75" s="942" cm="1">
        <f t="array" ref="I75">SUMPRODUCT(('License Values Data Table'!J$2:J$697)*('License Values Data Table'!$D$2:$D$697=$A$2)*('License Values Data Table'!$A$2:$A$697=$A75))</f>
        <v>0</v>
      </c>
      <c r="K75" s="507"/>
      <c r="M75" s="241"/>
    </row>
    <row r="76" spans="1:13" ht="14.25">
      <c r="A76" s="593" t="s">
        <v>2107</v>
      </c>
      <c r="B76" s="572"/>
      <c r="C76" s="572" t="s">
        <v>2113</v>
      </c>
      <c r="D76" s="572" t="s">
        <v>2104</v>
      </c>
      <c r="E76" s="942" cm="1">
        <f t="array" ref="E76">SUMPRODUCT(('License Values Data Table'!F$2:F$697)*('License Values Data Table'!$D$2:$D$697=$A$2)*('License Values Data Table'!$B$2:$B$697=$C76))</f>
        <v>0</v>
      </c>
      <c r="F76" s="942" cm="1">
        <f t="array" ref="F76">SUMPRODUCT(('License Values Data Table'!G$2:G$697)*('License Values Data Table'!$D$2:$D$697=$A$2)*('License Values Data Table'!$B$2:$B$697=$C76))</f>
        <v>0</v>
      </c>
      <c r="G76" s="942" cm="1">
        <f t="array" ref="G76">SUMPRODUCT(('License Values Data Table'!H$2:H$697)*('License Values Data Table'!$D$2:$D$697=$A$2)*('License Values Data Table'!$B$2:$B$697=$C76))</f>
        <v>0</v>
      </c>
      <c r="H76" s="942" cm="1">
        <f t="array" ref="H76">SUMPRODUCT(('License Values Data Table'!I$2:I$697)*('License Values Data Table'!$D$2:$D$697=$A$2)*('License Values Data Table'!$B$2:$B$697=$C76))</f>
        <v>0</v>
      </c>
      <c r="I76" s="942" cm="1">
        <f t="array" ref="I76">SUMPRODUCT(('License Values Data Table'!J$2:J$697)*('License Values Data Table'!$D$2:$D$697=$A$2)*('License Values Data Table'!$B$2:$B$697=$C76))</f>
        <v>0</v>
      </c>
      <c r="K76" s="507"/>
      <c r="M76" s="241"/>
    </row>
    <row r="77" spans="1:13" ht="14.25">
      <c r="A77" s="593" t="s">
        <v>2109</v>
      </c>
      <c r="B77" s="572"/>
      <c r="C77" s="572" t="s">
        <v>2114</v>
      </c>
      <c r="D77" s="572" t="s">
        <v>2104</v>
      </c>
      <c r="E77" s="942" cm="1">
        <f t="array" ref="E77">SUMPRODUCT(('License Values Data Table'!F$2:F$697)*('License Values Data Table'!$D$2:$D$697=$A$2)*('License Values Data Table'!$B$2:$B$697=$C77))</f>
        <v>0</v>
      </c>
      <c r="F77" s="942" cm="1">
        <f t="array" ref="F77">SUMPRODUCT(('License Values Data Table'!G$2:G$697)*('License Values Data Table'!$D$2:$D$697=$A$2)*('License Values Data Table'!$B$2:$B$697=$C77))</f>
        <v>0</v>
      </c>
      <c r="G77" s="942" cm="1">
        <f t="array" ref="G77">SUMPRODUCT(('License Values Data Table'!H$2:H$697)*('License Values Data Table'!$D$2:$D$697=$A$2)*('License Values Data Table'!$B$2:$B$697=$C77))</f>
        <v>0</v>
      </c>
      <c r="H77" s="942" cm="1">
        <f t="array" ref="H77">SUMPRODUCT(('License Values Data Table'!I$2:I$697)*('License Values Data Table'!$D$2:$D$697=$A$2)*('License Values Data Table'!$B$2:$B$697=$C77))</f>
        <v>0</v>
      </c>
      <c r="I77" s="942" cm="1">
        <f t="array" ref="I77">SUMPRODUCT(('License Values Data Table'!J$2:J$697)*('License Values Data Table'!$D$2:$D$697=$A$2)*('License Values Data Table'!$B$2:$B$697=$C77))</f>
        <v>0</v>
      </c>
      <c r="K77" s="507"/>
      <c r="M77" s="241"/>
    </row>
    <row r="78" spans="1:13" ht="15.4">
      <c r="A78" s="593"/>
      <c r="B78" s="572"/>
      <c r="C78" s="572" t="s">
        <v>2432</v>
      </c>
      <c r="D78" s="572" t="s">
        <v>1738</v>
      </c>
      <c r="E78" s="945">
        <f>IFERROR(IF(E65&lt;E76,MAX((E65-E76)/(E76-E77),-1)*(0.005/3)*E75,0),0)</f>
        <v>0</v>
      </c>
      <c r="F78" s="945">
        <f t="shared" ref="F78:I78" si="12">IFERROR(IF(F65&lt;F76,MAX((F65-F76)/(F76-F77),-1)*(0.005/3)*F75,0),0)</f>
        <v>0</v>
      </c>
      <c r="G78" s="945">
        <f t="shared" si="12"/>
        <v>0</v>
      </c>
      <c r="H78" s="945">
        <f t="shared" si="12"/>
        <v>0</v>
      </c>
      <c r="I78" s="945">
        <f t="shared" si="12"/>
        <v>0</v>
      </c>
      <c r="K78" s="507"/>
      <c r="M78" s="241"/>
    </row>
    <row r="79" spans="1:13" ht="14.25">
      <c r="K79" s="507"/>
      <c r="M79" s="241"/>
    </row>
    <row r="80" spans="1:13" ht="14.25">
      <c r="K80" s="507"/>
      <c r="M80" s="241"/>
    </row>
    <row r="81" spans="1:13" ht="14.25">
      <c r="K81" s="507"/>
      <c r="M81" s="241"/>
    </row>
    <row r="82" spans="1:13" ht="15.4">
      <c r="A82" s="1468" t="s">
        <v>2446</v>
      </c>
      <c r="B82" s="598"/>
      <c r="K82" s="507"/>
      <c r="M82" s="241"/>
    </row>
    <row r="83" spans="1:13" ht="14.25">
      <c r="A83" s="489"/>
      <c r="K83" s="507"/>
      <c r="M83" s="241"/>
    </row>
    <row r="84" spans="1:13" ht="14.25">
      <c r="A84" s="489"/>
      <c r="K84" s="507"/>
      <c r="M84" s="241"/>
    </row>
    <row r="85" spans="1:13" ht="14.25">
      <c r="A85" s="489"/>
      <c r="K85" s="507"/>
      <c r="M85" s="241"/>
    </row>
    <row r="86" spans="1:13" ht="14.25">
      <c r="A86" s="489"/>
      <c r="K86" s="507"/>
      <c r="M86" s="241"/>
    </row>
    <row r="87" spans="1:13" ht="14.25">
      <c r="A87" s="489"/>
      <c r="K87" s="507"/>
      <c r="M87" s="241"/>
    </row>
    <row r="88" spans="1:13" ht="14.25">
      <c r="A88" s="599" t="s">
        <v>2438</v>
      </c>
      <c r="B88" s="598"/>
      <c r="K88" s="507"/>
      <c r="M88" s="241"/>
    </row>
    <row r="89" spans="1:13" ht="14.25">
      <c r="A89" s="489"/>
      <c r="K89" s="507"/>
      <c r="M89" s="241"/>
    </row>
    <row r="90" spans="1:13" ht="14.25">
      <c r="A90" s="489"/>
      <c r="E90" s="248"/>
      <c r="F90" s="248"/>
      <c r="G90" s="248"/>
      <c r="H90" s="248"/>
      <c r="I90" s="248"/>
      <c r="K90" s="507"/>
      <c r="M90" s="241"/>
    </row>
    <row r="91" spans="1:13" ht="15.4">
      <c r="A91" s="593" t="s">
        <v>2439</v>
      </c>
      <c r="B91" s="572"/>
      <c r="C91" s="572" t="s">
        <v>2447</v>
      </c>
      <c r="D91" s="572"/>
      <c r="E91" s="1025"/>
      <c r="F91" s="1025"/>
      <c r="G91" s="1025"/>
      <c r="H91" s="947" t="e">
        <f>'9.01 ODI_CustomerSatisfaction'!$V$45</f>
        <v>#DIV/0!</v>
      </c>
      <c r="I91" s="1025"/>
      <c r="K91" s="507"/>
      <c r="M91" s="241"/>
    </row>
    <row r="92" spans="1:13" ht="14.25">
      <c r="A92" s="593"/>
      <c r="B92" s="572"/>
      <c r="C92" s="572"/>
      <c r="D92" s="572"/>
      <c r="I92" s="600"/>
      <c r="K92" s="507"/>
      <c r="M92" s="241"/>
    </row>
    <row r="93" spans="1:13" ht="14.25">
      <c r="A93" s="593" t="s">
        <v>2441</v>
      </c>
      <c r="B93" s="572"/>
      <c r="C93" s="572" t="s">
        <v>2136</v>
      </c>
      <c r="D93" s="572" t="s">
        <v>1738</v>
      </c>
      <c r="E93" s="942" cm="1">
        <f t="array" ref="E93">SUMPRODUCT(('License Values Data Table'!F$2:F$697)*('License Values Data Table'!$D$2:$D$697=$A$2)*('License Values Data Table'!$A$2:$A$697=$A93))</f>
        <v>0</v>
      </c>
      <c r="F93" s="942" cm="1">
        <f t="array" ref="F93">SUMPRODUCT(('License Values Data Table'!G$2:G$697)*('License Values Data Table'!$D$2:$D$697=$A$2)*('License Values Data Table'!$A$2:$A$697=$A93))</f>
        <v>0</v>
      </c>
      <c r="G93" s="942" cm="1">
        <f t="array" ref="G93">SUMPRODUCT(('License Values Data Table'!H$2:H$697)*('License Values Data Table'!$D$2:$D$697=$A$2)*('License Values Data Table'!$A$2:$A$697=$A93))</f>
        <v>0</v>
      </c>
      <c r="H93" s="942" cm="1">
        <f t="array" ref="H93">SUMPRODUCT(('License Values Data Table'!I$2:I$697)*('License Values Data Table'!$D$2:$D$697=$A$2)*('License Values Data Table'!$A$2:$A$697=$A93))</f>
        <v>0</v>
      </c>
      <c r="I93" s="942" cm="1">
        <f t="array" ref="I93">SUMPRODUCT(('License Values Data Table'!J$2:J$697)*('License Values Data Table'!$D$2:$D$697=$A$2)*('License Values Data Table'!$A$2:$A$697=$A93))</f>
        <v>0</v>
      </c>
      <c r="K93" s="507"/>
      <c r="M93" s="241"/>
    </row>
    <row r="94" spans="1:13" ht="14.25">
      <c r="A94" s="593" t="s">
        <v>2102</v>
      </c>
      <c r="B94" s="572"/>
      <c r="C94" s="572" t="s">
        <v>2115</v>
      </c>
      <c r="D94" s="572" t="s">
        <v>2104</v>
      </c>
      <c r="E94" s="942" cm="1">
        <f t="array" ref="E94">SUMPRODUCT(('License Values Data Table'!F$2:F$697)*('License Values Data Table'!$D$2:$D$697=$A$2)*('License Values Data Table'!$B$2:$B$697=$C94))</f>
        <v>0</v>
      </c>
      <c r="F94" s="942" cm="1">
        <f t="array" ref="F94">SUMPRODUCT(('License Values Data Table'!G$2:G$697)*('License Values Data Table'!$D$2:$D$697=$A$2)*('License Values Data Table'!$B$2:$B$697=$C94))</f>
        <v>0</v>
      </c>
      <c r="G94" s="942" cm="1">
        <f t="array" ref="G94">SUMPRODUCT(('License Values Data Table'!H$2:H$697)*('License Values Data Table'!$D$2:$D$697=$A$2)*('License Values Data Table'!$B$2:$B$697=$C94))</f>
        <v>0</v>
      </c>
      <c r="H94" s="942" cm="1">
        <f t="array" ref="H94">SUMPRODUCT(('License Values Data Table'!I$2:I$697)*('License Values Data Table'!$D$2:$D$697=$A$2)*('License Values Data Table'!$B$2:$B$697=$C94))</f>
        <v>0</v>
      </c>
      <c r="I94" s="942" cm="1">
        <f t="array" ref="I94">SUMPRODUCT(('License Values Data Table'!J$2:J$697)*('License Values Data Table'!$D$2:$D$697=$A$2)*('License Values Data Table'!$B$2:$B$697=$C94))</f>
        <v>0</v>
      </c>
      <c r="K94" s="507"/>
      <c r="M94" s="241"/>
    </row>
    <row r="95" spans="1:13" ht="14.25">
      <c r="A95" s="593" t="s">
        <v>2105</v>
      </c>
      <c r="B95" s="572"/>
      <c r="C95" s="572" t="s">
        <v>2116</v>
      </c>
      <c r="D95" s="572" t="s">
        <v>2104</v>
      </c>
      <c r="E95" s="942" cm="1">
        <f t="array" ref="E95">SUMPRODUCT(('License Values Data Table'!F$2:F$697)*('License Values Data Table'!$D$2:$D$697=$A$2)*('License Values Data Table'!$B$2:$B$697=$C95))</f>
        <v>0</v>
      </c>
      <c r="F95" s="942" cm="1">
        <f t="array" ref="F95">SUMPRODUCT(('License Values Data Table'!G$2:G$697)*('License Values Data Table'!$D$2:$D$697=$A$2)*('License Values Data Table'!$B$2:$B$697=$C95))</f>
        <v>0</v>
      </c>
      <c r="G95" s="942" cm="1">
        <f t="array" ref="G95">SUMPRODUCT(('License Values Data Table'!H$2:H$697)*('License Values Data Table'!$D$2:$D$697=$A$2)*('License Values Data Table'!$B$2:$B$697=$C95))</f>
        <v>0</v>
      </c>
      <c r="H95" s="942" cm="1">
        <f t="array" ref="H95">SUMPRODUCT(('License Values Data Table'!I$2:I$697)*('License Values Data Table'!$D$2:$D$697=$A$2)*('License Values Data Table'!$B$2:$B$697=$C95))</f>
        <v>0</v>
      </c>
      <c r="I95" s="942" cm="1">
        <f t="array" ref="I95">SUMPRODUCT(('License Values Data Table'!J$2:J$697)*('License Values Data Table'!$D$2:$D$697=$A$2)*('License Values Data Table'!$B$2:$B$697=$C95))</f>
        <v>0</v>
      </c>
      <c r="K95" s="507"/>
      <c r="M95" s="241"/>
    </row>
    <row r="96" spans="1:13" ht="15.4">
      <c r="A96" s="593"/>
      <c r="B96" s="572"/>
      <c r="C96" s="572" t="s">
        <v>2434</v>
      </c>
      <c r="D96" s="572" t="s">
        <v>1738</v>
      </c>
      <c r="E96" s="945">
        <f>IFERROR(IF(E91&gt;=E94,MIN((E91-E94)/(E95-E94),1)*(0.005/3)*E93,0),0)</f>
        <v>0</v>
      </c>
      <c r="F96" s="945">
        <f t="shared" ref="F96:I96" si="13">IFERROR(IF(F91&gt;=F94,MIN((F91-F94)/(F95-F94),1)*(0.005/3)*F93,0),0)</f>
        <v>0</v>
      </c>
      <c r="G96" s="945">
        <f t="shared" si="13"/>
        <v>0</v>
      </c>
      <c r="H96" s="945">
        <f t="shared" si="13"/>
        <v>0</v>
      </c>
      <c r="I96" s="945">
        <f t="shared" si="13"/>
        <v>0</v>
      </c>
      <c r="K96" s="507"/>
      <c r="M96" s="241"/>
    </row>
    <row r="97" spans="1:13" ht="14.25">
      <c r="K97" s="507"/>
      <c r="M97" s="241"/>
    </row>
    <row r="98" spans="1:13" ht="14.25">
      <c r="A98" s="599" t="s">
        <v>2442</v>
      </c>
      <c r="B98" s="598"/>
      <c r="K98" s="507"/>
      <c r="M98" s="241"/>
    </row>
    <row r="99" spans="1:13" ht="14.25">
      <c r="A99" s="489"/>
      <c r="E99" s="248"/>
      <c r="F99" s="248"/>
      <c r="G99" s="248"/>
      <c r="H99" s="248"/>
      <c r="I99" s="248"/>
      <c r="K99" s="507"/>
      <c r="M99" s="241"/>
    </row>
    <row r="100" spans="1:13" ht="14.25">
      <c r="A100" s="489"/>
      <c r="K100" s="507"/>
      <c r="M100" s="241"/>
    </row>
    <row r="101" spans="1:13" ht="14.25">
      <c r="A101" s="593" t="s">
        <v>2441</v>
      </c>
      <c r="B101" s="572"/>
      <c r="C101" s="572" t="s">
        <v>2136</v>
      </c>
      <c r="D101" s="572" t="s">
        <v>1738</v>
      </c>
      <c r="E101" s="942" cm="1">
        <f t="array" ref="E101">SUMPRODUCT(('License Values Data Table'!F$2:F$697)*('License Values Data Table'!$D$2:$D$697=$A$2)*('License Values Data Table'!$A$2:$A$697=$A101))</f>
        <v>0</v>
      </c>
      <c r="F101" s="942" cm="1">
        <f t="array" ref="F101">SUMPRODUCT(('License Values Data Table'!G$2:G$697)*('License Values Data Table'!$D$2:$D$697=$A$2)*('License Values Data Table'!$A$2:$A$697=$A101))</f>
        <v>0</v>
      </c>
      <c r="G101" s="942" cm="1">
        <f t="array" ref="G101">SUMPRODUCT(('License Values Data Table'!H$2:H$697)*('License Values Data Table'!$D$2:$D$697=$A$2)*('License Values Data Table'!$A$2:$A$697=$A101))</f>
        <v>0</v>
      </c>
      <c r="H101" s="942" cm="1">
        <f t="array" ref="H101">SUMPRODUCT(('License Values Data Table'!I$2:I$697)*('License Values Data Table'!$D$2:$D$697=$A$2)*('License Values Data Table'!$A$2:$A$697=$A101))</f>
        <v>0</v>
      </c>
      <c r="I101" s="942" cm="1">
        <f t="array" ref="I101">SUMPRODUCT(('License Values Data Table'!J$2:J$697)*('License Values Data Table'!$D$2:$D$697=$A$2)*('License Values Data Table'!$A$2:$A$697=$A101))</f>
        <v>0</v>
      </c>
      <c r="K101" s="507"/>
      <c r="M101" s="241"/>
    </row>
    <row r="102" spans="1:13" ht="14.25">
      <c r="A102" s="593" t="s">
        <v>2107</v>
      </c>
      <c r="B102" s="572"/>
      <c r="C102" s="572" t="s">
        <v>2117</v>
      </c>
      <c r="D102" s="572" t="s">
        <v>2104</v>
      </c>
      <c r="E102" s="942" cm="1">
        <f t="array" ref="E102">SUMPRODUCT(('License Values Data Table'!F$2:F$697)*('License Values Data Table'!$D$2:$D$697=$A$2)*('License Values Data Table'!$B$2:$B$697=$C102))</f>
        <v>0</v>
      </c>
      <c r="F102" s="942" cm="1">
        <f t="array" ref="F102">SUMPRODUCT(('License Values Data Table'!G$2:G$697)*('License Values Data Table'!$D$2:$D$697=$A$2)*('License Values Data Table'!$B$2:$B$697=$C102))</f>
        <v>0</v>
      </c>
      <c r="G102" s="942" cm="1">
        <f t="array" ref="G102">SUMPRODUCT(('License Values Data Table'!H$2:H$697)*('License Values Data Table'!$D$2:$D$697=$A$2)*('License Values Data Table'!$B$2:$B$697=$C102))</f>
        <v>0</v>
      </c>
      <c r="H102" s="942" cm="1">
        <f t="array" ref="H102">SUMPRODUCT(('License Values Data Table'!I$2:I$697)*('License Values Data Table'!$D$2:$D$697=$A$2)*('License Values Data Table'!$B$2:$B$697=$C102))</f>
        <v>0</v>
      </c>
      <c r="I102" s="942" cm="1">
        <f t="array" ref="I102">SUMPRODUCT(('License Values Data Table'!J$2:J$697)*('License Values Data Table'!$D$2:$D$697=$A$2)*('License Values Data Table'!$B$2:$B$697=$C102))</f>
        <v>0</v>
      </c>
      <c r="K102" s="507"/>
      <c r="M102" s="241"/>
    </row>
    <row r="103" spans="1:13" ht="14.25">
      <c r="A103" s="593" t="s">
        <v>2109</v>
      </c>
      <c r="B103" s="572"/>
      <c r="C103" s="572" t="s">
        <v>2118</v>
      </c>
      <c r="D103" s="572" t="s">
        <v>2104</v>
      </c>
      <c r="E103" s="942" cm="1">
        <f t="array" ref="E103">SUMPRODUCT(('License Values Data Table'!F$2:F$697)*('License Values Data Table'!$D$2:$D$697=$A$2)*('License Values Data Table'!$B$2:$B$697=$C103))</f>
        <v>0</v>
      </c>
      <c r="F103" s="942" cm="1">
        <f t="array" ref="F103">SUMPRODUCT(('License Values Data Table'!G$2:G$697)*('License Values Data Table'!$D$2:$D$697=$A$2)*('License Values Data Table'!$B$2:$B$697=$C103))</f>
        <v>0</v>
      </c>
      <c r="G103" s="942" cm="1">
        <f t="array" ref="G103">SUMPRODUCT(('License Values Data Table'!H$2:H$697)*('License Values Data Table'!$D$2:$D$697=$A$2)*('License Values Data Table'!$B$2:$B$697=$C103))</f>
        <v>0</v>
      </c>
      <c r="H103" s="942" cm="1">
        <f t="array" ref="H103">SUMPRODUCT(('License Values Data Table'!I$2:I$697)*('License Values Data Table'!$D$2:$D$697=$A$2)*('License Values Data Table'!$B$2:$B$697=$C103))</f>
        <v>0</v>
      </c>
      <c r="I103" s="942" cm="1">
        <f t="array" ref="I103">SUMPRODUCT(('License Values Data Table'!J$2:J$697)*('License Values Data Table'!$D$2:$D$697=$A$2)*('License Values Data Table'!$B$2:$B$697=$C103))</f>
        <v>0</v>
      </c>
      <c r="K103" s="507"/>
      <c r="M103" s="241"/>
    </row>
    <row r="104" spans="1:13" ht="15.4">
      <c r="A104" s="593"/>
      <c r="B104" s="572"/>
      <c r="C104" s="572" t="s">
        <v>2434</v>
      </c>
      <c r="D104" s="572" t="s">
        <v>1738</v>
      </c>
      <c r="E104" s="945">
        <f>IFERROR(IF(E91&lt;E102,MAX((E91-E102)/(E102-E103),-1)*(0.005/3)*E101,0),0)</f>
        <v>0</v>
      </c>
      <c r="F104" s="945">
        <f t="shared" ref="F104:I104" si="14">IFERROR(IF(F91&lt;F102,MAX((F91-F102)/(F102-F103),-1)*(0.005/3)*F101,0),0)</f>
        <v>0</v>
      </c>
      <c r="G104" s="945">
        <f t="shared" si="14"/>
        <v>0</v>
      </c>
      <c r="H104" s="945">
        <f t="shared" si="14"/>
        <v>0</v>
      </c>
      <c r="I104" s="945">
        <f t="shared" si="14"/>
        <v>0</v>
      </c>
      <c r="K104" s="507"/>
      <c r="M104" s="241"/>
    </row>
    <row r="105" spans="1:13" ht="14.25">
      <c r="A105" s="593"/>
      <c r="B105" s="572"/>
      <c r="C105" s="572"/>
      <c r="D105" s="572"/>
      <c r="K105" s="507"/>
      <c r="M105" s="241"/>
    </row>
    <row r="106" spans="1:13" ht="14.25">
      <c r="K106" s="507"/>
      <c r="M106" s="241"/>
    </row>
    <row r="107" spans="1:13" ht="14.25">
      <c r="A107" s="489"/>
      <c r="K107" s="507"/>
      <c r="M107" s="241"/>
    </row>
    <row r="108" spans="1:13" ht="13.5" customHeight="1">
      <c r="A108" s="601"/>
      <c r="B108" s="580"/>
      <c r="C108" s="580"/>
      <c r="D108" s="580"/>
      <c r="E108" s="580"/>
      <c r="F108" s="580"/>
      <c r="G108" s="580"/>
      <c r="H108" s="580"/>
      <c r="I108" s="580"/>
      <c r="J108" s="580"/>
      <c r="K108" s="580"/>
      <c r="L108" s="489"/>
    </row>
    <row r="109" spans="1:13">
      <c r="A109" s="489"/>
      <c r="L109" s="489"/>
    </row>
    <row r="110" spans="1:13">
      <c r="A110" s="489"/>
      <c r="L110" s="489"/>
    </row>
    <row r="111" spans="1:13" s="494" customFormat="1" ht="13.5" customHeight="1">
      <c r="A111" s="602" t="s">
        <v>2448</v>
      </c>
      <c r="B111" s="521"/>
      <c r="C111" s="490"/>
      <c r="D111" s="490"/>
      <c r="E111" s="492"/>
      <c r="F111" s="492"/>
      <c r="G111" s="492"/>
      <c r="H111" s="492"/>
      <c r="I111" s="492"/>
      <c r="L111" s="508"/>
    </row>
    <row r="112" spans="1:13" s="494" customFormat="1" ht="13.5" customHeight="1">
      <c r="A112" s="489" t="s">
        <v>2449</v>
      </c>
      <c r="B112" s="490"/>
      <c r="C112" s="490"/>
      <c r="D112" s="490"/>
      <c r="E112" s="492"/>
      <c r="F112" s="492"/>
      <c r="G112" s="492"/>
      <c r="H112" s="492"/>
      <c r="I112" s="492"/>
      <c r="L112" s="508"/>
    </row>
    <row r="113" spans="1:12">
      <c r="L113" s="489"/>
    </row>
    <row r="114" spans="1:12">
      <c r="L114" s="489"/>
    </row>
    <row r="115" spans="1:12">
      <c r="L115" s="489"/>
    </row>
    <row r="116" spans="1:12">
      <c r="L116" s="489"/>
    </row>
    <row r="117" spans="1:12">
      <c r="L117" s="489"/>
    </row>
    <row r="118" spans="1:12" s="494" customFormat="1" ht="13.5" customHeight="1">
      <c r="A118" s="593" t="s">
        <v>2441</v>
      </c>
      <c r="B118" s="572"/>
      <c r="C118" s="572" t="s">
        <v>2450</v>
      </c>
      <c r="D118" s="572" t="s">
        <v>1738</v>
      </c>
      <c r="E118" s="947" cm="1">
        <f t="array" ref="E118">SUMPRODUCT(('License Values Data Table'!F$2:F$697)*('License Values Data Table'!$D$2:$D$697=$A$2)*('License Values Data Table'!$A$2:$A$697=$A118))</f>
        <v>0</v>
      </c>
      <c r="F118" s="947" cm="1">
        <f t="array" ref="F118">SUMPRODUCT(('License Values Data Table'!G$2:G$697)*('License Values Data Table'!$D$2:$D$697=$A$2)*('License Values Data Table'!$A$2:$A$697=$A118))</f>
        <v>0</v>
      </c>
      <c r="G118" s="947" cm="1">
        <f t="array" ref="G118">SUMPRODUCT(('License Values Data Table'!H$2:H$697)*('License Values Data Table'!$D$2:$D$697=$A$2)*('License Values Data Table'!$A$2:$A$697=$A118))</f>
        <v>0</v>
      </c>
      <c r="H118" s="947" cm="1">
        <f t="array" ref="H118">SUMPRODUCT(('License Values Data Table'!I$2:I$697)*('License Values Data Table'!$D$2:$D$697=$A$2)*('License Values Data Table'!$A$2:$A$697=$A118))</f>
        <v>0</v>
      </c>
      <c r="I118" s="947" cm="1">
        <f t="array" ref="I118">SUMPRODUCT(('License Values Data Table'!J$2:J$697)*('License Values Data Table'!$D$2:$D$697=$A$2)*('License Values Data Table'!$A$2:$A$697=$A118))</f>
        <v>0</v>
      </c>
      <c r="L118" s="508"/>
    </row>
    <row r="119" spans="1:12" s="494" customFormat="1" ht="13.5" customHeight="1">
      <c r="A119" s="593" t="s">
        <v>2109</v>
      </c>
      <c r="B119" s="572"/>
      <c r="C119" s="572" t="s">
        <v>2451</v>
      </c>
      <c r="D119" s="572" t="s">
        <v>2104</v>
      </c>
      <c r="E119" s="947" cm="1">
        <f t="array" ref="E119">SUMPRODUCT(('License Values Data Table'!F$2:F$697)*('License Values Data Table'!$D$2:$D$697=$A$2)*('License Values Data Table'!$B$2:$B$697=$C119))</f>
        <v>0</v>
      </c>
      <c r="F119" s="947" cm="1">
        <f t="array" ref="F119">SUMPRODUCT(('License Values Data Table'!G$2:G$697)*('License Values Data Table'!$D$2:$D$697=$A$2)*('License Values Data Table'!$B$2:$B$697=$C119))</f>
        <v>0</v>
      </c>
      <c r="G119" s="947" cm="1">
        <f t="array" ref="G119">SUMPRODUCT(('License Values Data Table'!H$2:H$697)*('License Values Data Table'!$D$2:$D$697=$A$2)*('License Values Data Table'!$B$2:$B$697=$C119))</f>
        <v>0</v>
      </c>
      <c r="H119" s="947" cm="1">
        <f t="array" ref="H119">SUMPRODUCT(('License Values Data Table'!I$2:I$697)*('License Values Data Table'!$D$2:$D$697=$A$2)*('License Values Data Table'!$B$2:$B$697=$C119))</f>
        <v>0</v>
      </c>
      <c r="I119" s="947" cm="1">
        <f t="array" ref="I119">SUMPRODUCT(('License Values Data Table'!J$2:J$697)*('License Values Data Table'!$D$2:$D$697=$A$2)*('License Values Data Table'!$B$2:$B$697=$C119))</f>
        <v>0</v>
      </c>
      <c r="L119" s="508"/>
    </row>
    <row r="120" spans="1:12" s="494" customFormat="1" ht="13.5" customHeight="1">
      <c r="A120" s="593" t="s">
        <v>2120</v>
      </c>
      <c r="B120" s="572"/>
      <c r="C120" s="572" t="s">
        <v>2452</v>
      </c>
      <c r="D120" s="572" t="s">
        <v>2104</v>
      </c>
      <c r="E120" s="947" cm="1">
        <f t="array" ref="E120">SUMPRODUCT(('License Values Data Table'!F$2:F$697)*('License Values Data Table'!$D$2:$D$697=$A$2)*('License Values Data Table'!$B$2:$B$697=$C120))</f>
        <v>0</v>
      </c>
      <c r="F120" s="947" cm="1">
        <f t="array" ref="F120">SUMPRODUCT(('License Values Data Table'!G$2:G$697)*('License Values Data Table'!$D$2:$D$697=$A$2)*('License Values Data Table'!$B$2:$B$697=$C120))</f>
        <v>0</v>
      </c>
      <c r="G120" s="947" cm="1">
        <f t="array" ref="G120">SUMPRODUCT(('License Values Data Table'!H$2:H$697)*('License Values Data Table'!$D$2:$D$697=$A$2)*('License Values Data Table'!$B$2:$B$697=$C120))</f>
        <v>0</v>
      </c>
      <c r="H120" s="947" cm="1">
        <f t="array" ref="H120">SUMPRODUCT(('License Values Data Table'!I$2:I$697)*('License Values Data Table'!$D$2:$D$697=$A$2)*('License Values Data Table'!$B$2:$B$697=$C120))</f>
        <v>0</v>
      </c>
      <c r="I120" s="947" cm="1">
        <f t="array" ref="I120">SUMPRODUCT(('License Values Data Table'!J$2:J$697)*('License Values Data Table'!$D$2:$D$697=$A$2)*('License Values Data Table'!$B$2:$B$697=$C120))</f>
        <v>0</v>
      </c>
      <c r="L120" s="508"/>
    </row>
    <row r="121" spans="1:12" s="494" customFormat="1" ht="13.5" customHeight="1">
      <c r="A121" s="593" t="s">
        <v>2453</v>
      </c>
      <c r="B121" s="572"/>
      <c r="C121" s="572" t="s">
        <v>2454</v>
      </c>
      <c r="D121" s="572"/>
      <c r="E121" s="946">
        <f>E134</f>
        <v>0</v>
      </c>
      <c r="F121" s="946">
        <f t="shared" ref="F121:I121" si="15">F134</f>
        <v>0</v>
      </c>
      <c r="G121" s="946">
        <f t="shared" si="15"/>
        <v>0</v>
      </c>
      <c r="H121" s="946" t="e">
        <f t="shared" si="15"/>
        <v>#VALUE!</v>
      </c>
      <c r="I121" s="946">
        <f t="shared" si="15"/>
        <v>0</v>
      </c>
      <c r="L121" s="508"/>
    </row>
    <row r="122" spans="1:12" s="494" customFormat="1" ht="13.5" customHeight="1">
      <c r="A122" s="597" t="s">
        <v>2455</v>
      </c>
      <c r="B122" s="543"/>
      <c r="C122" s="598" t="s">
        <v>2456</v>
      </c>
      <c r="D122" s="572" t="s">
        <v>1738</v>
      </c>
      <c r="E122" s="945">
        <f>IFERROR(IF(E121&gt;E120,MAX((E121-E120)/(E120-E119),-1)*(0.005*E118),0),0)</f>
        <v>0</v>
      </c>
      <c r="F122" s="945">
        <f t="shared" ref="F122:I122" si="16">IFERROR(IF(F121&gt;F120,MAX((F121-F120)/(F120-F119),-1)*(0.005*F118),0),0)</f>
        <v>0</v>
      </c>
      <c r="G122" s="945">
        <f t="shared" si="16"/>
        <v>0</v>
      </c>
      <c r="H122" s="945">
        <f t="shared" si="16"/>
        <v>0</v>
      </c>
      <c r="I122" s="945">
        <f t="shared" si="16"/>
        <v>0</v>
      </c>
      <c r="L122" s="508"/>
    </row>
    <row r="123" spans="1:12" s="494" customFormat="1" ht="13.5" customHeight="1">
      <c r="A123" s="489"/>
      <c r="B123" s="490"/>
      <c r="C123" s="490"/>
      <c r="D123" s="490"/>
      <c r="E123" s="490"/>
      <c r="F123" s="490"/>
      <c r="G123" s="490"/>
      <c r="H123" s="490"/>
      <c r="I123" s="490"/>
      <c r="L123" s="508"/>
    </row>
    <row r="124" spans="1:12" s="494" customFormat="1">
      <c r="A124" s="489"/>
      <c r="B124" s="490"/>
      <c r="C124" s="490"/>
      <c r="D124" s="490"/>
      <c r="E124" s="490"/>
      <c r="F124" s="490"/>
      <c r="G124" s="490"/>
      <c r="H124" s="490"/>
      <c r="I124" s="490"/>
      <c r="L124" s="508"/>
    </row>
    <row r="125" spans="1:12" s="494" customFormat="1">
      <c r="A125" s="489"/>
      <c r="B125" s="490"/>
      <c r="C125" s="490"/>
      <c r="D125" s="490"/>
      <c r="E125" s="490"/>
      <c r="F125" s="490"/>
      <c r="G125" s="490"/>
      <c r="H125" s="490"/>
      <c r="I125" s="490"/>
      <c r="L125" s="508"/>
    </row>
    <row r="126" spans="1:12" s="494" customFormat="1" ht="13.5" customHeight="1">
      <c r="A126" s="489"/>
      <c r="B126" s="490"/>
      <c r="C126" s="490"/>
      <c r="D126" s="490"/>
      <c r="E126" s="490"/>
      <c r="F126" s="490"/>
      <c r="G126" s="490"/>
      <c r="H126" s="490"/>
      <c r="I126" s="490"/>
      <c r="L126" s="508"/>
    </row>
    <row r="127" spans="1:12" s="494" customFormat="1" ht="15.4">
      <c r="A127" s="1468" t="s">
        <v>2457</v>
      </c>
      <c r="B127" s="598"/>
      <c r="C127" s="490"/>
      <c r="D127" s="490"/>
      <c r="E127" s="492"/>
      <c r="F127" s="492"/>
      <c r="G127" s="492"/>
      <c r="H127" s="490"/>
      <c r="I127" s="490"/>
      <c r="L127" s="508"/>
    </row>
    <row r="128" spans="1:12">
      <c r="L128" s="489"/>
    </row>
    <row r="129" spans="1:12">
      <c r="L129" s="489"/>
    </row>
    <row r="130" spans="1:12" s="494" customFormat="1" ht="47.25" customHeight="1">
      <c r="A130" s="603" t="s">
        <v>2458</v>
      </c>
      <c r="B130" s="604"/>
      <c r="C130" s="572" t="s">
        <v>2459</v>
      </c>
      <c r="D130" s="605" t="s">
        <v>1946</v>
      </c>
      <c r="E130" s="1026"/>
      <c r="F130" s="1026"/>
      <c r="G130" s="1026"/>
      <c r="H130" s="1224">
        <f>'9.02 ODI_CustomerComplaints'!$M$70</f>
        <v>0</v>
      </c>
      <c r="I130" s="1026"/>
      <c r="J130" s="490"/>
      <c r="K130" s="490"/>
      <c r="L130" s="508"/>
    </row>
    <row r="131" spans="1:12" s="494" customFormat="1" ht="58.5" customHeight="1">
      <c r="A131" s="603" t="s">
        <v>2460</v>
      </c>
      <c r="B131" s="604"/>
      <c r="C131" s="572" t="s">
        <v>2461</v>
      </c>
      <c r="D131" s="605" t="s">
        <v>1946</v>
      </c>
      <c r="E131" s="1026"/>
      <c r="F131" s="1026"/>
      <c r="G131" s="1026"/>
      <c r="H131" s="1224">
        <f>'9.02 ODI_CustomerComplaints'!$M$72</f>
        <v>0</v>
      </c>
      <c r="I131" s="1026"/>
      <c r="J131" s="490"/>
      <c r="K131" s="490"/>
      <c r="L131" s="508"/>
    </row>
    <row r="132" spans="1:12" s="494" customFormat="1" ht="13.5" customHeight="1">
      <c r="A132" s="593" t="s">
        <v>2462</v>
      </c>
      <c r="B132" s="572"/>
      <c r="C132" s="572" t="s">
        <v>2463</v>
      </c>
      <c r="D132" s="605" t="s">
        <v>1946</v>
      </c>
      <c r="E132" s="1026"/>
      <c r="F132" s="1026"/>
      <c r="G132" s="1026"/>
      <c r="H132" s="1224">
        <f>'9.02 ODI_CustomerComplaints'!$M$74</f>
        <v>0</v>
      </c>
      <c r="I132" s="1026"/>
      <c r="J132" s="490"/>
      <c r="K132" s="507"/>
    </row>
    <row r="133" spans="1:12" s="494" customFormat="1" ht="13.5" customHeight="1">
      <c r="A133" s="593" t="s">
        <v>2464</v>
      </c>
      <c r="B133" s="572"/>
      <c r="C133" s="572" t="s">
        <v>2465</v>
      </c>
      <c r="D133" s="605" t="s">
        <v>1946</v>
      </c>
      <c r="E133" s="1026"/>
      <c r="F133" s="1026"/>
      <c r="G133" s="1026"/>
      <c r="H133" s="1224" t="str">
        <f>'9.02 ODI_CustomerComplaints'!$M$122</f>
        <v/>
      </c>
      <c r="I133" s="1026"/>
      <c r="J133" s="490"/>
      <c r="K133" s="507"/>
    </row>
    <row r="134" spans="1:12" s="494" customFormat="1" ht="13.5" customHeight="1">
      <c r="A134" s="593" t="s">
        <v>2453</v>
      </c>
      <c r="B134" s="572"/>
      <c r="C134" s="572" t="s">
        <v>2454</v>
      </c>
      <c r="D134" s="572"/>
      <c r="E134" s="945">
        <f>(E130*10)+(E131*30)+(E132*50)+(E133*10)</f>
        <v>0</v>
      </c>
      <c r="F134" s="945">
        <f t="shared" ref="F134:I134" si="17">(F130*10)+(F131*30)+(F132*50)+(F133*10)</f>
        <v>0</v>
      </c>
      <c r="G134" s="945">
        <f t="shared" si="17"/>
        <v>0</v>
      </c>
      <c r="H134" s="945" t="e">
        <f t="shared" si="17"/>
        <v>#VALUE!</v>
      </c>
      <c r="I134" s="945">
        <f t="shared" si="17"/>
        <v>0</v>
      </c>
      <c r="J134" s="490"/>
      <c r="K134" s="507"/>
    </row>
    <row r="135" spans="1:12" s="494" customFormat="1" ht="13.5" customHeight="1" thickBot="1">
      <c r="A135" s="606"/>
      <c r="B135" s="607"/>
      <c r="C135" s="607"/>
      <c r="D135" s="607"/>
      <c r="E135" s="608"/>
      <c r="F135" s="608"/>
      <c r="G135" s="608"/>
      <c r="H135" s="608"/>
      <c r="I135" s="608"/>
      <c r="J135" s="608"/>
      <c r="K135" s="609"/>
    </row>
    <row r="136" spans="1:12" ht="4.5" customHeight="1">
      <c r="A136" s="580"/>
      <c r="B136" s="580"/>
      <c r="C136" s="580"/>
      <c r="D136" s="580"/>
      <c r="E136" s="580"/>
      <c r="F136" s="580"/>
      <c r="G136" s="580"/>
      <c r="H136" s="580"/>
      <c r="I136" s="580"/>
      <c r="J136" s="580"/>
      <c r="K136" s="580"/>
    </row>
    <row r="137" spans="1:12">
      <c r="A137" s="489"/>
      <c r="K137" s="507"/>
    </row>
    <row r="138" spans="1:12">
      <c r="A138" s="602" t="s">
        <v>2466</v>
      </c>
      <c r="K138" s="507"/>
    </row>
    <row r="139" spans="1:12" ht="14.25">
      <c r="A139" s="249" t="s">
        <v>2467</v>
      </c>
      <c r="K139" s="507"/>
    </row>
    <row r="140" spans="1:12" ht="14.25">
      <c r="A140" s="489"/>
      <c r="K140" s="243" t="s">
        <v>2468</v>
      </c>
    </row>
    <row r="145" spans="1:11" ht="14.25">
      <c r="A145" s="489"/>
      <c r="K145" s="250" t="s">
        <v>2469</v>
      </c>
    </row>
    <row r="146" spans="1:11">
      <c r="A146" s="489"/>
      <c r="K146" s="507"/>
    </row>
    <row r="147" spans="1:11">
      <c r="A147" s="489"/>
      <c r="K147" s="507"/>
    </row>
    <row r="148" spans="1:11">
      <c r="A148" s="489"/>
      <c r="K148" s="507"/>
    </row>
    <row r="149" spans="1:11" ht="14.25">
      <c r="A149" s="610" t="s">
        <v>2470</v>
      </c>
      <c r="B149" s="611" t="s">
        <v>2471</v>
      </c>
      <c r="D149" s="236" t="s">
        <v>2124</v>
      </c>
      <c r="E149" s="947" t="e">
        <f>('9.03 ODI_Interruption'!I71+'9.03 ODI_Interruption'!I61)/('9.03 ODI_Interruption'!I49+'9.03 ODI_Interruption'!I39)</f>
        <v>#DIV/0!</v>
      </c>
      <c r="F149" s="947" t="e">
        <f>('9.03 ODI_Interruption'!J71+'9.03 ODI_Interruption'!J61)/('9.03 ODI_Interruption'!J49+'9.03 ODI_Interruption'!J39)</f>
        <v>#DIV/0!</v>
      </c>
      <c r="G149" s="947" t="e">
        <f>('9.03 ODI_Interruption'!K71+'9.03 ODI_Interruption'!K61)/('9.03 ODI_Interruption'!K49+'9.03 ODI_Interruption'!K39)</f>
        <v>#DIV/0!</v>
      </c>
      <c r="H149" s="1025">
        <v>0</v>
      </c>
      <c r="I149" s="1025">
        <v>0</v>
      </c>
      <c r="J149" s="241" t="s">
        <v>2472</v>
      </c>
      <c r="K149" s="243"/>
    </row>
    <row r="150" spans="1:11" ht="14.25">
      <c r="A150" s="610" t="s">
        <v>2131</v>
      </c>
      <c r="B150" s="611" t="s">
        <v>2132</v>
      </c>
      <c r="D150" s="236" t="s">
        <v>2124</v>
      </c>
      <c r="E150" s="947" cm="1">
        <f t="array" ref="E150">SUMPRODUCT(('License Values Data Table'!F$2:F$697)*('License Values Data Table'!$D$2:$D$697=$A$2)*('License Values Data Table'!$A$2:$A$697=$A150))</f>
        <v>0</v>
      </c>
      <c r="F150" s="947" cm="1">
        <f t="array" ref="F150">SUMPRODUCT(('License Values Data Table'!G$2:G$697)*('License Values Data Table'!$D$2:$D$697=$A$2)*('License Values Data Table'!$A$2:$A$697=$A150))</f>
        <v>0</v>
      </c>
      <c r="G150" s="947" cm="1">
        <f t="array" ref="G150">SUMPRODUCT(('License Values Data Table'!H$2:H$697)*('License Values Data Table'!$D$2:$D$697=$A$2)*('License Values Data Table'!$A$2:$A$697=$A150))</f>
        <v>0</v>
      </c>
      <c r="H150" s="947" cm="1">
        <f t="array" ref="H150">SUMPRODUCT(('License Values Data Table'!I$2:I$697)*('License Values Data Table'!$D$2:$D$697=$A$2)*('License Values Data Table'!$A$2:$A$697=$A150))</f>
        <v>0</v>
      </c>
      <c r="I150" s="947" cm="1">
        <f t="array" ref="I150">SUMPRODUCT(('License Values Data Table'!J$2:J$697)*('License Values Data Table'!$D$2:$D$697=$A$2)*('License Values Data Table'!$A$2:$A$697=$A150))</f>
        <v>0</v>
      </c>
      <c r="J150" s="241" t="s">
        <v>2473</v>
      </c>
      <c r="K150" s="243"/>
    </row>
    <row r="151" spans="1:11" ht="14.25">
      <c r="A151" s="610" t="s">
        <v>2133</v>
      </c>
      <c r="B151" s="611" t="s">
        <v>2134</v>
      </c>
      <c r="D151" s="236" t="s">
        <v>2124</v>
      </c>
      <c r="E151" s="947" cm="1">
        <f t="array" ref="E151">SUMPRODUCT(('License Values Data Table'!F$2:F$697)*('License Values Data Table'!$D$2:$D$697=$A$2)*('License Values Data Table'!$A$2:$A$697=$A151))</f>
        <v>0</v>
      </c>
      <c r="F151" s="947" cm="1">
        <f t="array" ref="F151">SUMPRODUCT(('License Values Data Table'!G$2:G$697)*('License Values Data Table'!$D$2:$D$697=$A$2)*('License Values Data Table'!$A$2:$A$697=$A151))</f>
        <v>0</v>
      </c>
      <c r="G151" s="947" cm="1">
        <f t="array" ref="G151">SUMPRODUCT(('License Values Data Table'!H$2:H$697)*('License Values Data Table'!$D$2:$D$697=$A$2)*('License Values Data Table'!$A$2:$A$697=$A151))</f>
        <v>0</v>
      </c>
      <c r="H151" s="947" cm="1">
        <f t="array" ref="H151">SUMPRODUCT(('License Values Data Table'!I$2:I$697)*('License Values Data Table'!$D$2:$D$697=$A$2)*('License Values Data Table'!$A$2:$A$697=$A151))</f>
        <v>0</v>
      </c>
      <c r="I151" s="947" cm="1">
        <f t="array" ref="I151">SUMPRODUCT(('License Values Data Table'!J$2:J$697)*('License Values Data Table'!$D$2:$D$697=$A$2)*('License Values Data Table'!$A$2:$A$697=$A151))</f>
        <v>0</v>
      </c>
      <c r="J151" s="241" t="s">
        <v>2473</v>
      </c>
      <c r="K151" s="243"/>
    </row>
    <row r="152" spans="1:11" ht="14.25">
      <c r="A152" s="1469" t="s">
        <v>2474</v>
      </c>
      <c r="B152" s="1466" t="s">
        <v>2475</v>
      </c>
      <c r="C152" s="612"/>
      <c r="D152" s="1467" t="s">
        <v>2124</v>
      </c>
      <c r="E152" s="947">
        <f>'1.04 Summary_Reliability'!I27</f>
        <v>0</v>
      </c>
      <c r="F152" s="947">
        <f>'1.04 Summary_Reliability'!J27</f>
        <v>0</v>
      </c>
      <c r="G152" s="947">
        <f>'1.04 Summary_Reliability'!K27</f>
        <v>0</v>
      </c>
      <c r="H152" s="1238"/>
      <c r="I152" s="1238"/>
      <c r="J152" s="241" t="s">
        <v>2476</v>
      </c>
      <c r="K152" s="243"/>
    </row>
    <row r="153" spans="1:11" ht="14.25">
      <c r="A153" s="1469" t="s">
        <v>2477</v>
      </c>
      <c r="B153" s="1466" t="s">
        <v>2478</v>
      </c>
      <c r="C153" s="612"/>
      <c r="D153" s="1467" t="s">
        <v>2124</v>
      </c>
      <c r="E153" s="947">
        <f>'1.04 Summary_Reliability'!I28</f>
        <v>0</v>
      </c>
      <c r="F153" s="947">
        <f>'1.04 Summary_Reliability'!J28</f>
        <v>0</v>
      </c>
      <c r="G153" s="947">
        <f>'1.04 Summary_Reliability'!K28</f>
        <v>0</v>
      </c>
      <c r="H153" s="1238"/>
      <c r="I153" s="1238"/>
      <c r="J153" s="241" t="s">
        <v>2476</v>
      </c>
      <c r="K153" s="243"/>
    </row>
    <row r="154" spans="1:11" ht="14.25">
      <c r="A154" s="1469" t="s">
        <v>2122</v>
      </c>
      <c r="B154" s="1466" t="s">
        <v>2123</v>
      </c>
      <c r="C154" s="612"/>
      <c r="D154" s="1467" t="s">
        <v>2124</v>
      </c>
      <c r="E154" s="947" cm="1">
        <f t="array" ref="E154">SUMPRODUCT(('License Values Data Table'!F$2:F$697)*('License Values Data Table'!$D$2:$D$697=$A$2)*('License Values Data Table'!$A$2:$A$697=$A154))</f>
        <v>0</v>
      </c>
      <c r="F154" s="947" cm="1">
        <f t="array" ref="F154">SUMPRODUCT(('License Values Data Table'!G$2:G$697)*('License Values Data Table'!$D$2:$D$697=$A$2)*('License Values Data Table'!$A$2:$A$697=$A154))</f>
        <v>0</v>
      </c>
      <c r="G154" s="947" cm="1">
        <f t="array" ref="G154">SUMPRODUCT(('License Values Data Table'!H$2:H$697)*('License Values Data Table'!$D$2:$D$697=$A$2)*('License Values Data Table'!$A$2:$A$697=$A154))</f>
        <v>0</v>
      </c>
      <c r="H154" s="947" cm="1">
        <f t="array" ref="H154">SUMPRODUCT(('License Values Data Table'!I$2:I$697)*('License Values Data Table'!$D$2:$D$697=$A$2)*('License Values Data Table'!$A$2:$A$697=$A154))</f>
        <v>0</v>
      </c>
      <c r="I154" s="947" cm="1">
        <f t="array" ref="I154">SUMPRODUCT(('License Values Data Table'!J$2:J$697)*('License Values Data Table'!$D$2:$D$697=$A$2)*('License Values Data Table'!$A$2:$A$697=$A154))</f>
        <v>0</v>
      </c>
      <c r="J154" s="241" t="s">
        <v>2473</v>
      </c>
      <c r="K154" s="243"/>
    </row>
    <row r="155" spans="1:11" ht="14.25">
      <c r="A155" s="1469" t="s">
        <v>2125</v>
      </c>
      <c r="B155" s="1466" t="s">
        <v>2126</v>
      </c>
      <c r="C155" s="612"/>
      <c r="D155" s="1467" t="s">
        <v>2124</v>
      </c>
      <c r="E155" s="947" cm="1">
        <f t="array" ref="E155">SUMPRODUCT(('License Values Data Table'!F$2:F$697)*('License Values Data Table'!$D$2:$D$697=$A$2)*('License Values Data Table'!$A$2:$A$697=$A155))</f>
        <v>0</v>
      </c>
      <c r="F155" s="947" cm="1">
        <f t="array" ref="F155">SUMPRODUCT(('License Values Data Table'!G$2:G$697)*('License Values Data Table'!$D$2:$D$697=$A$2)*('License Values Data Table'!$A$2:$A$697=$A155))</f>
        <v>0</v>
      </c>
      <c r="G155" s="947" cm="1">
        <f t="array" ref="G155">SUMPRODUCT(('License Values Data Table'!H$2:H$697)*('License Values Data Table'!$D$2:$D$697=$A$2)*('License Values Data Table'!$A$2:$A$697=$A155))</f>
        <v>0</v>
      </c>
      <c r="H155" s="947" cm="1">
        <f t="array" ref="H155">SUMPRODUCT(('License Values Data Table'!I$2:I$697)*('License Values Data Table'!$D$2:$D$697=$A$2)*('License Values Data Table'!$A$2:$A$697=$A155))</f>
        <v>0</v>
      </c>
      <c r="I155" s="947" cm="1">
        <f t="array" ref="I155">SUMPRODUCT(('License Values Data Table'!J$2:J$697)*('License Values Data Table'!$D$2:$D$697=$A$2)*('License Values Data Table'!$A$2:$A$697=$A155))</f>
        <v>0</v>
      </c>
      <c r="J155" s="241" t="s">
        <v>2473</v>
      </c>
      <c r="K155" s="243"/>
    </row>
    <row r="156" spans="1:11" ht="14.25">
      <c r="A156" s="1469" t="s">
        <v>2127</v>
      </c>
      <c r="B156" s="1466" t="s">
        <v>2128</v>
      </c>
      <c r="C156" s="612"/>
      <c r="D156" s="1467" t="s">
        <v>2124</v>
      </c>
      <c r="E156" s="947" cm="1">
        <f t="array" ref="E156">SUMPRODUCT(('License Values Data Table'!F$2:F$697)*('License Values Data Table'!$D$2:$D$697=$A$2)*('License Values Data Table'!$A$2:$A$697=$A156))</f>
        <v>0</v>
      </c>
      <c r="F156" s="947" cm="1">
        <f t="array" ref="F156">SUMPRODUCT(('License Values Data Table'!G$2:G$697)*('License Values Data Table'!$D$2:$D$697=$A$2)*('License Values Data Table'!$A$2:$A$697=$A156))</f>
        <v>0</v>
      </c>
      <c r="G156" s="947" cm="1">
        <f t="array" ref="G156">SUMPRODUCT(('License Values Data Table'!H$2:H$697)*('License Values Data Table'!$D$2:$D$697=$A$2)*('License Values Data Table'!$A$2:$A$697=$A156))</f>
        <v>0</v>
      </c>
      <c r="H156" s="947" cm="1">
        <f t="array" ref="H156">SUMPRODUCT(('License Values Data Table'!I$2:I$697)*('License Values Data Table'!$D$2:$D$697=$A$2)*('License Values Data Table'!$A$2:$A$697=$A156))</f>
        <v>0</v>
      </c>
      <c r="I156" s="947" cm="1">
        <f t="array" ref="I156">SUMPRODUCT(('License Values Data Table'!J$2:J$697)*('License Values Data Table'!$D$2:$D$697=$A$2)*('License Values Data Table'!$A$2:$A$697=$A156))</f>
        <v>0</v>
      </c>
      <c r="J156" s="241" t="s">
        <v>2473</v>
      </c>
      <c r="K156" s="243"/>
    </row>
    <row r="157" spans="1:11" ht="14.25">
      <c r="A157" s="1469" t="s">
        <v>2129</v>
      </c>
      <c r="B157" s="1466" t="s">
        <v>2130</v>
      </c>
      <c r="C157" s="612"/>
      <c r="D157" s="1467" t="s">
        <v>2124</v>
      </c>
      <c r="E157" s="947" cm="1">
        <f t="array" ref="E157">SUMPRODUCT(('License Values Data Table'!F$2:F$697)*('License Values Data Table'!$D$2:$D$697=$A$2)*('License Values Data Table'!$A$2:$A$697=$A157))</f>
        <v>0</v>
      </c>
      <c r="F157" s="947" cm="1">
        <f t="array" ref="F157">SUMPRODUCT(('License Values Data Table'!G$2:G$697)*('License Values Data Table'!$D$2:$D$697=$A$2)*('License Values Data Table'!$A$2:$A$697=$A157))</f>
        <v>0</v>
      </c>
      <c r="G157" s="947" cm="1">
        <f t="array" ref="G157">SUMPRODUCT(('License Values Data Table'!H$2:H$697)*('License Values Data Table'!$D$2:$D$697=$A$2)*('License Values Data Table'!$A$2:$A$697=$A157))</f>
        <v>0</v>
      </c>
      <c r="H157" s="947" cm="1">
        <f t="array" ref="H157">SUMPRODUCT(('License Values Data Table'!I$2:I$697)*('License Values Data Table'!$D$2:$D$697=$A$2)*('License Values Data Table'!$A$2:$A$697=$A157))</f>
        <v>0</v>
      </c>
      <c r="I157" s="947" cm="1">
        <f t="array" ref="I157">SUMPRODUCT(('License Values Data Table'!J$2:J$697)*('License Values Data Table'!$D$2:$D$697=$A$2)*('License Values Data Table'!$A$2:$A$697=$A157))</f>
        <v>0</v>
      </c>
      <c r="J157" s="241" t="s">
        <v>2473</v>
      </c>
      <c r="K157" s="243"/>
    </row>
    <row r="158" spans="1:11" ht="14.25">
      <c r="A158" s="610" t="s">
        <v>2135</v>
      </c>
      <c r="B158" s="611" t="s">
        <v>2136</v>
      </c>
      <c r="D158" s="236" t="s">
        <v>1738</v>
      </c>
      <c r="E158" s="947" cm="1">
        <f t="array" ref="E158">SUMPRODUCT(('License Values Data Table'!F$2:F$697)*('License Values Data Table'!$D$2:$D$697=$A$2)*('License Values Data Table'!$A$2:$A$697=$A158))</f>
        <v>0</v>
      </c>
      <c r="F158" s="947" cm="1">
        <f t="array" ref="F158">SUMPRODUCT(('License Values Data Table'!G$2:G$697)*('License Values Data Table'!$D$2:$D$697=$A$2)*('License Values Data Table'!$A$2:$A$697=$A158))</f>
        <v>0</v>
      </c>
      <c r="G158" s="947" cm="1">
        <f t="array" ref="G158">SUMPRODUCT(('License Values Data Table'!H$2:H$697)*('License Values Data Table'!$D$2:$D$697=$A$2)*('License Values Data Table'!$A$2:$A$697=$A158))</f>
        <v>0</v>
      </c>
      <c r="H158" s="947" cm="1">
        <f t="array" ref="H158">SUMPRODUCT(('License Values Data Table'!I$2:I$697)*('License Values Data Table'!$D$2:$D$697=$A$2)*('License Values Data Table'!$A$2:$A$697=$A158))</f>
        <v>0</v>
      </c>
      <c r="I158" s="947" cm="1">
        <f t="array" ref="I158">SUMPRODUCT(('License Values Data Table'!J$2:J$697)*('License Values Data Table'!$D$2:$D$697=$A$2)*('License Values Data Table'!$A$2:$A$697=$A158))</f>
        <v>0</v>
      </c>
      <c r="J158" s="241"/>
      <c r="K158" s="243"/>
    </row>
    <row r="159" spans="1:11" ht="15.4">
      <c r="A159" s="599" t="s">
        <v>2479</v>
      </c>
      <c r="B159" s="598" t="s">
        <v>2480</v>
      </c>
      <c r="C159" s="598"/>
      <c r="D159" s="251" t="s">
        <v>1738</v>
      </c>
      <c r="E159" s="945">
        <f>IFERROR(IF(E149&lt;=E150,0,MAX((E149-E150)/(E150-E151),-1)*0.005*E158),0)</f>
        <v>0</v>
      </c>
      <c r="F159" s="945">
        <f>IFERROR(IF(F149&lt;=F150,0,MAX((F149-F150)/(F150-F151),-1)*0.005*F158),0)</f>
        <v>0</v>
      </c>
      <c r="G159" s="945">
        <f>IFERROR(IF(G149&lt;=G150,0,MAX((G149-G150)/(G150-G151),-1)*0.005*G158),0)</f>
        <v>0</v>
      </c>
      <c r="H159" s="945">
        <f>IFERROR(IF(H149&lt;=H150,0,MAX((H149-H150)/(H150-H151),-1)*0.005*H158),0)</f>
        <v>0</v>
      </c>
      <c r="I159" s="945">
        <f>IFERROR(IF(I149&lt;=I150,0,MAX((I149-I150)/(I150-I151),-1)*0.005*I158),0)</f>
        <v>0</v>
      </c>
      <c r="J159" s="241"/>
      <c r="K159" s="243"/>
    </row>
    <row r="160" spans="1:11" ht="15.4">
      <c r="A160" s="1469" t="s">
        <v>2481</v>
      </c>
      <c r="B160" s="1470" t="s">
        <v>2482</v>
      </c>
      <c r="C160" s="598"/>
      <c r="D160" s="251" t="s">
        <v>1738</v>
      </c>
      <c r="E160" s="1471">
        <f>IFERROR(IF(E152&lt;=E154,0,MAX((E152-E154)/(E154-E156),-1)*0.0025*E158)+IF(E153&lt;=E155,0,MAX((E153-E155)/(E155-E157),-1)*0.0025*E158),0)</f>
        <v>0</v>
      </c>
      <c r="F160" s="1471">
        <f>IFERROR(IF(F152&lt;=F154,0,MAX((F152-F154)/(F154-F156),-1)*0.0025*F158)+IF(F153&lt;=F155,0,MAX((F153-F155)/(F155-F157),-1)*0.0025*F158),0)</f>
        <v>0</v>
      </c>
      <c r="G160" s="1471">
        <f>IFERROR(IF(G152&lt;=G154,0,MAX((G152-G154)/(G154-G156),-1)*0.0025*G158)+IF(G153&lt;=G155,0,MAX((G153-G155)/(G155-G157),-1)*0.0025*G158),0)</f>
        <v>0</v>
      </c>
      <c r="H160" s="1471">
        <f>IFERROR(IF(H152&lt;=H154,0,MAX((H152-H154)/(H154-H156),-1)*0.0025*H158)+IF(H153&lt;=H155,0,MAX((H153-H155)/(H155-H157),-1)*0.0025*H158),0)</f>
        <v>0</v>
      </c>
      <c r="I160" s="1471">
        <f>IFERROR(IF(I152&lt;=I154,0,MAX((I152-I154)/(I154-I156),-1)*0.0025*I158)+IF(I153&lt;=I155,0,MAX((I153-I155)/(I155-I157),-1)*0.0025*I158),0)</f>
        <v>0</v>
      </c>
      <c r="K160" s="507"/>
    </row>
    <row r="167" spans="1:1" ht="15.4">
      <c r="A167" s="602" t="s">
        <v>2483</v>
      </c>
    </row>
    <row r="168" spans="1:1" ht="14.25">
      <c r="A168" s="249" t="s">
        <v>2484</v>
      </c>
    </row>
    <row r="178" spans="1:10" ht="14.25">
      <c r="A178" s="610" t="s">
        <v>2485</v>
      </c>
      <c r="B178" s="236"/>
      <c r="C178" s="236" t="s">
        <v>2486</v>
      </c>
      <c r="D178" s="236" t="s">
        <v>2399</v>
      </c>
      <c r="E178" s="947">
        <f>'4.07 Shrinkage '!H21</f>
        <v>0</v>
      </c>
      <c r="F178" s="947">
        <f>'4.07 Shrinkage '!I21</f>
        <v>0</v>
      </c>
      <c r="G178" s="947">
        <f>'4.07 Shrinkage '!J21</f>
        <v>0</v>
      </c>
      <c r="H178" s="947">
        <f>'4.07 Shrinkage '!K21</f>
        <v>0</v>
      </c>
      <c r="I178" s="1025"/>
      <c r="J178" s="490" t="s">
        <v>2487</v>
      </c>
    </row>
    <row r="179" spans="1:10" ht="14.25">
      <c r="A179" s="610" t="s">
        <v>2488</v>
      </c>
      <c r="B179" s="236"/>
      <c r="C179" s="236" t="s">
        <v>2489</v>
      </c>
      <c r="D179" s="236" t="s">
        <v>2399</v>
      </c>
      <c r="E179" s="1025"/>
      <c r="F179" s="1025"/>
      <c r="G179" s="1025"/>
      <c r="H179" s="1025"/>
      <c r="I179" s="1025"/>
      <c r="J179" s="490" t="s">
        <v>2490</v>
      </c>
    </row>
    <row r="180" spans="1:10" ht="14.25">
      <c r="A180" s="610" t="s">
        <v>2491</v>
      </c>
      <c r="B180" s="236"/>
      <c r="C180" s="236" t="s">
        <v>2492</v>
      </c>
      <c r="D180" s="236" t="s">
        <v>2399</v>
      </c>
      <c r="E180" s="1025"/>
      <c r="F180" s="1025"/>
      <c r="G180" s="1025"/>
      <c r="H180" s="1025"/>
      <c r="I180" s="1025"/>
      <c r="J180" s="490" t="s">
        <v>2490</v>
      </c>
    </row>
    <row r="181" spans="1:10" ht="14.25">
      <c r="A181" s="610" t="s">
        <v>2493</v>
      </c>
      <c r="B181" s="236"/>
      <c r="C181" s="236" t="s">
        <v>2494</v>
      </c>
      <c r="D181" s="236" t="s">
        <v>2399</v>
      </c>
      <c r="E181" s="1025"/>
      <c r="F181" s="1025"/>
      <c r="G181" s="1025"/>
      <c r="H181" s="1025"/>
      <c r="I181" s="1025"/>
      <c r="J181" s="490" t="s">
        <v>2490</v>
      </c>
    </row>
    <row r="182" spans="1:10" ht="14.25">
      <c r="A182" s="610" t="s">
        <v>2495</v>
      </c>
      <c r="B182" s="236"/>
      <c r="C182" s="236" t="s">
        <v>2496</v>
      </c>
      <c r="D182" s="236" t="s">
        <v>2399</v>
      </c>
      <c r="E182" s="1025"/>
      <c r="F182" s="1025"/>
      <c r="G182" s="1025"/>
      <c r="H182" s="1025"/>
      <c r="I182" s="1025"/>
      <c r="J182" s="490" t="s">
        <v>2497</v>
      </c>
    </row>
    <row r="183" spans="1:10" ht="14.25">
      <c r="A183" s="610" t="s">
        <v>2498</v>
      </c>
      <c r="B183" s="236"/>
      <c r="C183" s="236" t="s">
        <v>2486</v>
      </c>
      <c r="D183" s="236" t="s">
        <v>2399</v>
      </c>
      <c r="E183" s="947">
        <f>'4.07 Shrinkage '!H24</f>
        <v>0</v>
      </c>
      <c r="F183" s="947">
        <f>'4.07 Shrinkage '!I24</f>
        <v>0</v>
      </c>
      <c r="G183" s="947">
        <f>'4.07 Shrinkage '!J24</f>
        <v>0</v>
      </c>
      <c r="H183" s="947">
        <f>'4.07 Shrinkage '!K24</f>
        <v>0</v>
      </c>
      <c r="I183" s="1025"/>
      <c r="J183" s="490" t="s">
        <v>2487</v>
      </c>
    </row>
    <row r="184" spans="1:10" ht="14.25">
      <c r="A184" s="610" t="s">
        <v>2499</v>
      </c>
      <c r="B184" s="236"/>
      <c r="C184" s="236" t="s">
        <v>2489</v>
      </c>
      <c r="D184" s="236" t="s">
        <v>2399</v>
      </c>
      <c r="E184" s="1025"/>
      <c r="F184" s="1025"/>
      <c r="G184" s="1025"/>
      <c r="H184" s="1025"/>
      <c r="I184" s="1025"/>
      <c r="J184" s="490" t="s">
        <v>2490</v>
      </c>
    </row>
    <row r="185" spans="1:10" ht="14.25">
      <c r="A185" s="610" t="s">
        <v>2500</v>
      </c>
      <c r="B185" s="236"/>
      <c r="C185" s="236" t="s">
        <v>2492</v>
      </c>
      <c r="D185" s="236" t="s">
        <v>2399</v>
      </c>
      <c r="E185" s="1025"/>
      <c r="F185" s="1025"/>
      <c r="G185" s="1025"/>
      <c r="H185" s="1025"/>
      <c r="I185" s="1025"/>
      <c r="J185" s="490" t="s">
        <v>2490</v>
      </c>
    </row>
    <row r="186" spans="1:10" ht="14.25">
      <c r="A186" s="610" t="s">
        <v>2501</v>
      </c>
      <c r="B186" s="236"/>
      <c r="C186" s="236" t="s">
        <v>2494</v>
      </c>
      <c r="D186" s="236" t="s">
        <v>2399</v>
      </c>
      <c r="E186" s="1025"/>
      <c r="F186" s="1025"/>
      <c r="G186" s="1025"/>
      <c r="H186" s="1025"/>
      <c r="I186" s="1025"/>
      <c r="J186" s="490" t="s">
        <v>2490</v>
      </c>
    </row>
    <row r="187" spans="1:10" ht="14.25">
      <c r="A187" s="610" t="s">
        <v>2502</v>
      </c>
      <c r="B187" s="236"/>
      <c r="C187" s="236" t="s">
        <v>2496</v>
      </c>
      <c r="D187" s="236" t="s">
        <v>2399</v>
      </c>
      <c r="E187" s="1025"/>
      <c r="F187" s="1025"/>
      <c r="G187" s="1025"/>
      <c r="H187" s="1025"/>
      <c r="I187" s="1025"/>
      <c r="J187" s="490" t="s">
        <v>2497</v>
      </c>
    </row>
    <row r="188" spans="1:10" ht="14.25">
      <c r="A188" s="610" t="s">
        <v>2503</v>
      </c>
      <c r="B188" s="236"/>
      <c r="C188" s="236" t="s">
        <v>2486</v>
      </c>
      <c r="D188" s="236" t="s">
        <v>2399</v>
      </c>
      <c r="E188" s="947">
        <f>'4.07 Shrinkage '!H27</f>
        <v>0</v>
      </c>
      <c r="F188" s="947">
        <f>'4.07 Shrinkage '!I27</f>
        <v>0</v>
      </c>
      <c r="G188" s="947">
        <f>'4.07 Shrinkage '!J27</f>
        <v>0</v>
      </c>
      <c r="H188" s="947">
        <f>'4.07 Shrinkage '!K27</f>
        <v>0</v>
      </c>
      <c r="I188" s="1025">
        <v>0</v>
      </c>
      <c r="J188" s="490" t="s">
        <v>2487</v>
      </c>
    </row>
    <row r="189" spans="1:10" ht="14.25">
      <c r="A189" s="610" t="s">
        <v>2504</v>
      </c>
      <c r="B189" s="236"/>
      <c r="C189" s="236" t="s">
        <v>2489</v>
      </c>
      <c r="D189" s="236" t="s">
        <v>2399</v>
      </c>
      <c r="E189" s="1025">
        <v>0</v>
      </c>
      <c r="F189" s="1025">
        <v>0</v>
      </c>
      <c r="G189" s="1025">
        <v>0</v>
      </c>
      <c r="H189" s="1025">
        <v>0</v>
      </c>
      <c r="I189" s="1025">
        <v>0</v>
      </c>
      <c r="J189" s="490" t="s">
        <v>2490</v>
      </c>
    </row>
    <row r="190" spans="1:10" ht="14.25">
      <c r="A190" s="610" t="s">
        <v>2505</v>
      </c>
      <c r="B190" s="236"/>
      <c r="C190" s="236" t="s">
        <v>2492</v>
      </c>
      <c r="D190" s="236" t="s">
        <v>2399</v>
      </c>
      <c r="E190" s="1025">
        <v>0</v>
      </c>
      <c r="F190" s="1025">
        <v>0</v>
      </c>
      <c r="G190" s="1025">
        <v>0</v>
      </c>
      <c r="H190" s="1025">
        <v>0</v>
      </c>
      <c r="I190" s="1025">
        <v>0</v>
      </c>
      <c r="J190" s="490" t="s">
        <v>2490</v>
      </c>
    </row>
    <row r="191" spans="1:10" ht="14.25">
      <c r="A191" s="610" t="s">
        <v>2506</v>
      </c>
      <c r="B191" s="236"/>
      <c r="C191" s="236" t="s">
        <v>2494</v>
      </c>
      <c r="D191" s="236" t="s">
        <v>2399</v>
      </c>
      <c r="E191" s="1025">
        <v>0</v>
      </c>
      <c r="F191" s="1025">
        <v>0</v>
      </c>
      <c r="G191" s="1025">
        <v>0</v>
      </c>
      <c r="H191" s="1025">
        <v>0</v>
      </c>
      <c r="I191" s="1025">
        <v>0</v>
      </c>
      <c r="J191" s="490" t="s">
        <v>2490</v>
      </c>
    </row>
    <row r="192" spans="1:10" ht="14.25">
      <c r="A192" s="610" t="s">
        <v>2507</v>
      </c>
      <c r="B192" s="236"/>
      <c r="C192" s="236" t="s">
        <v>2496</v>
      </c>
      <c r="D192" s="236" t="s">
        <v>2399</v>
      </c>
      <c r="E192" s="1025">
        <v>0</v>
      </c>
      <c r="F192" s="1025">
        <v>0</v>
      </c>
      <c r="G192" s="1025">
        <v>0</v>
      </c>
      <c r="H192" s="1025">
        <v>0</v>
      </c>
      <c r="I192" s="1025">
        <v>0</v>
      </c>
      <c r="J192" s="490" t="s">
        <v>2497</v>
      </c>
    </row>
    <row r="193" spans="1:10" ht="14.25">
      <c r="A193" s="610" t="s">
        <v>2508</v>
      </c>
      <c r="B193" s="236"/>
      <c r="C193" s="236" t="s">
        <v>2486</v>
      </c>
      <c r="D193" s="236" t="s">
        <v>2399</v>
      </c>
      <c r="E193" s="947">
        <f>'4.07 Shrinkage '!H30</f>
        <v>0</v>
      </c>
      <c r="F193" s="947">
        <f>'4.07 Shrinkage '!I30</f>
        <v>0</v>
      </c>
      <c r="G193" s="947">
        <f>'4.07 Shrinkage '!J30</f>
        <v>0</v>
      </c>
      <c r="H193" s="947">
        <f>'4.07 Shrinkage '!K30</f>
        <v>0</v>
      </c>
      <c r="I193" s="1025"/>
      <c r="J193" s="490" t="s">
        <v>2487</v>
      </c>
    </row>
    <row r="194" spans="1:10" ht="14.25">
      <c r="A194" s="610" t="s">
        <v>2509</v>
      </c>
      <c r="B194" s="236"/>
      <c r="C194" s="236" t="s">
        <v>2489</v>
      </c>
      <c r="D194" s="236" t="s">
        <v>2399</v>
      </c>
      <c r="E194" s="1025">
        <v>0</v>
      </c>
      <c r="F194" s="1025">
        <v>0</v>
      </c>
      <c r="G194" s="1025">
        <v>0</v>
      </c>
      <c r="H194" s="1025">
        <v>0</v>
      </c>
      <c r="I194" s="1025">
        <v>0</v>
      </c>
      <c r="J194" s="490" t="s">
        <v>2490</v>
      </c>
    </row>
    <row r="195" spans="1:10" ht="14.25">
      <c r="A195" s="610" t="s">
        <v>2510</v>
      </c>
      <c r="B195" s="236"/>
      <c r="C195" s="236" t="s">
        <v>2492</v>
      </c>
      <c r="D195" s="236" t="s">
        <v>2399</v>
      </c>
      <c r="E195" s="1025">
        <v>0</v>
      </c>
      <c r="F195" s="1025">
        <v>0</v>
      </c>
      <c r="G195" s="1025">
        <v>0</v>
      </c>
      <c r="H195" s="1025">
        <v>0</v>
      </c>
      <c r="I195" s="1025">
        <v>0</v>
      </c>
      <c r="J195" s="490" t="s">
        <v>2490</v>
      </c>
    </row>
    <row r="196" spans="1:10" ht="14.25">
      <c r="A196" s="610" t="s">
        <v>2511</v>
      </c>
      <c r="B196" s="236"/>
      <c r="C196" s="236" t="s">
        <v>2494</v>
      </c>
      <c r="D196" s="236" t="s">
        <v>2399</v>
      </c>
      <c r="E196" s="1025">
        <v>0</v>
      </c>
      <c r="F196" s="1025">
        <v>0</v>
      </c>
      <c r="G196" s="1025">
        <v>0</v>
      </c>
      <c r="H196" s="1025">
        <v>0</v>
      </c>
      <c r="I196" s="1025">
        <v>0</v>
      </c>
      <c r="J196" s="490" t="s">
        <v>2490</v>
      </c>
    </row>
    <row r="197" spans="1:10" ht="14.25">
      <c r="A197" s="610" t="s">
        <v>2512</v>
      </c>
      <c r="B197" s="236"/>
      <c r="C197" s="236" t="s">
        <v>2496</v>
      </c>
      <c r="D197" s="236" t="s">
        <v>2399</v>
      </c>
      <c r="E197" s="1025">
        <v>0</v>
      </c>
      <c r="F197" s="1025">
        <v>0</v>
      </c>
      <c r="G197" s="1025">
        <v>0</v>
      </c>
      <c r="H197" s="1025">
        <v>0</v>
      </c>
      <c r="I197" s="1025">
        <v>0</v>
      </c>
      <c r="J197" s="490" t="s">
        <v>2497</v>
      </c>
    </row>
    <row r="198" spans="1:10" ht="14.25">
      <c r="A198" s="610" t="s">
        <v>2513</v>
      </c>
      <c r="B198" s="236"/>
      <c r="C198" s="236" t="s">
        <v>2486</v>
      </c>
      <c r="D198" s="236" t="s">
        <v>2399</v>
      </c>
      <c r="E198" s="947">
        <f>'4.07 Shrinkage '!H33</f>
        <v>0</v>
      </c>
      <c r="F198" s="947">
        <f>'4.07 Shrinkage '!I33</f>
        <v>0</v>
      </c>
      <c r="G198" s="947">
        <f>'4.07 Shrinkage '!J33</f>
        <v>0</v>
      </c>
      <c r="H198" s="947">
        <f>'4.07 Shrinkage '!K33</f>
        <v>0</v>
      </c>
      <c r="I198" s="1025"/>
      <c r="J198" s="490" t="s">
        <v>2487</v>
      </c>
    </row>
    <row r="199" spans="1:10" ht="14.25">
      <c r="A199" s="610" t="s">
        <v>2514</v>
      </c>
      <c r="B199" s="236"/>
      <c r="C199" s="236" t="s">
        <v>2489</v>
      </c>
      <c r="D199" s="236" t="s">
        <v>2399</v>
      </c>
      <c r="E199" s="1025">
        <v>0</v>
      </c>
      <c r="F199" s="1025">
        <v>0</v>
      </c>
      <c r="G199" s="1025">
        <v>0</v>
      </c>
      <c r="H199" s="1025">
        <v>0</v>
      </c>
      <c r="I199" s="1025">
        <v>0</v>
      </c>
      <c r="J199" s="490" t="s">
        <v>2490</v>
      </c>
    </row>
    <row r="200" spans="1:10" ht="14.25">
      <c r="A200" s="610" t="s">
        <v>2515</v>
      </c>
      <c r="B200" s="236"/>
      <c r="C200" s="236" t="s">
        <v>2492</v>
      </c>
      <c r="D200" s="236" t="s">
        <v>2399</v>
      </c>
      <c r="E200" s="1025">
        <v>0</v>
      </c>
      <c r="F200" s="1025">
        <v>0</v>
      </c>
      <c r="G200" s="1025">
        <v>0</v>
      </c>
      <c r="H200" s="1025">
        <v>0</v>
      </c>
      <c r="I200" s="1025">
        <v>0</v>
      </c>
      <c r="J200" s="490" t="s">
        <v>2490</v>
      </c>
    </row>
    <row r="201" spans="1:10" ht="14.25">
      <c r="A201" s="610" t="s">
        <v>2516</v>
      </c>
      <c r="B201" s="236"/>
      <c r="C201" s="236" t="s">
        <v>2494</v>
      </c>
      <c r="D201" s="236" t="s">
        <v>2399</v>
      </c>
      <c r="E201" s="1025">
        <v>0</v>
      </c>
      <c r="F201" s="1025">
        <v>0</v>
      </c>
      <c r="G201" s="1025">
        <v>0</v>
      </c>
      <c r="H201" s="1025">
        <v>0</v>
      </c>
      <c r="I201" s="1025">
        <v>0</v>
      </c>
      <c r="J201" s="490" t="s">
        <v>2490</v>
      </c>
    </row>
    <row r="202" spans="1:10" ht="14.25">
      <c r="A202" s="610" t="s">
        <v>2517</v>
      </c>
      <c r="B202" s="236"/>
      <c r="C202" s="236" t="s">
        <v>2496</v>
      </c>
      <c r="D202" s="236" t="s">
        <v>2399</v>
      </c>
      <c r="E202" s="1025">
        <v>0</v>
      </c>
      <c r="F202" s="1025">
        <v>0</v>
      </c>
      <c r="G202" s="1025">
        <v>0</v>
      </c>
      <c r="H202" s="1025">
        <v>0</v>
      </c>
      <c r="I202" s="1025">
        <v>0</v>
      </c>
      <c r="J202" s="490" t="s">
        <v>2497</v>
      </c>
    </row>
    <row r="203" spans="1:10" ht="14.25">
      <c r="A203" s="610" t="s">
        <v>2518</v>
      </c>
      <c r="B203" s="236"/>
      <c r="C203" s="236" t="s">
        <v>2486</v>
      </c>
      <c r="D203" s="236" t="s">
        <v>2399</v>
      </c>
      <c r="E203" s="949">
        <f>E178+E183+E188+E193+E198</f>
        <v>0</v>
      </c>
      <c r="F203" s="949">
        <f t="shared" ref="F203:I203" si="18">F178+F183+F188+F193+F198</f>
        <v>0</v>
      </c>
      <c r="G203" s="949">
        <f t="shared" si="18"/>
        <v>0</v>
      </c>
      <c r="H203" s="949">
        <f t="shared" si="18"/>
        <v>0</v>
      </c>
      <c r="I203" s="949">
        <f t="shared" si="18"/>
        <v>0</v>
      </c>
    </row>
    <row r="204" spans="1:10" ht="14.25">
      <c r="A204" s="610" t="s">
        <v>2519</v>
      </c>
      <c r="B204" s="236"/>
      <c r="C204" s="236" t="s">
        <v>2489</v>
      </c>
      <c r="D204" s="236" t="s">
        <v>2399</v>
      </c>
      <c r="E204" s="949">
        <f t="shared" ref="E204:I204" si="19">E179+E184+E189+E194+E199</f>
        <v>0</v>
      </c>
      <c r="F204" s="949">
        <f t="shared" si="19"/>
        <v>0</v>
      </c>
      <c r="G204" s="949">
        <f t="shared" si="19"/>
        <v>0</v>
      </c>
      <c r="H204" s="949">
        <f t="shared" si="19"/>
        <v>0</v>
      </c>
      <c r="I204" s="949">
        <f t="shared" si="19"/>
        <v>0</v>
      </c>
    </row>
    <row r="205" spans="1:10" ht="14.25">
      <c r="A205" s="610" t="s">
        <v>2520</v>
      </c>
      <c r="B205" s="236"/>
      <c r="C205" s="236" t="s">
        <v>2492</v>
      </c>
      <c r="D205" s="236" t="s">
        <v>2399</v>
      </c>
      <c r="E205" s="949">
        <f t="shared" ref="E205:I205" si="20">E180+E185+E190+E195+E200</f>
        <v>0</v>
      </c>
      <c r="F205" s="949">
        <f t="shared" si="20"/>
        <v>0</v>
      </c>
      <c r="G205" s="949">
        <f t="shared" si="20"/>
        <v>0</v>
      </c>
      <c r="H205" s="949">
        <f t="shared" si="20"/>
        <v>0</v>
      </c>
      <c r="I205" s="949">
        <f t="shared" si="20"/>
        <v>0</v>
      </c>
    </row>
    <row r="206" spans="1:10" ht="14.25">
      <c r="A206" s="610" t="s">
        <v>2521</v>
      </c>
      <c r="B206" s="236"/>
      <c r="C206" s="236" t="s">
        <v>2494</v>
      </c>
      <c r="D206" s="236" t="s">
        <v>2399</v>
      </c>
      <c r="E206" s="949">
        <f t="shared" ref="E206:I206" si="21">E181+E186+E191+E196+E201</f>
        <v>0</v>
      </c>
      <c r="F206" s="949">
        <f t="shared" si="21"/>
        <v>0</v>
      </c>
      <c r="G206" s="949">
        <f t="shared" si="21"/>
        <v>0</v>
      </c>
      <c r="H206" s="949">
        <f t="shared" si="21"/>
        <v>0</v>
      </c>
      <c r="I206" s="949">
        <f t="shared" si="21"/>
        <v>0</v>
      </c>
      <c r="J206" s="494"/>
    </row>
    <row r="207" spans="1:10" ht="14.25">
      <c r="A207" s="610" t="s">
        <v>2522</v>
      </c>
      <c r="B207" s="236"/>
      <c r="C207" s="236" t="s">
        <v>2496</v>
      </c>
      <c r="D207" s="236" t="s">
        <v>2399</v>
      </c>
      <c r="E207" s="949">
        <f t="shared" ref="E207:I207" si="22">E182+E187+E192+E197+E202</f>
        <v>0</v>
      </c>
      <c r="F207" s="949">
        <f t="shared" si="22"/>
        <v>0</v>
      </c>
      <c r="G207" s="949">
        <f t="shared" si="22"/>
        <v>0</v>
      </c>
      <c r="H207" s="949">
        <f t="shared" si="22"/>
        <v>0</v>
      </c>
      <c r="I207" s="949">
        <f t="shared" si="22"/>
        <v>0</v>
      </c>
      <c r="J207" s="494"/>
    </row>
    <row r="208" spans="1:10" ht="14.25">
      <c r="A208" s="610" t="s">
        <v>2139</v>
      </c>
      <c r="B208" s="236"/>
      <c r="C208" s="236" t="s">
        <v>2140</v>
      </c>
      <c r="D208" s="236"/>
      <c r="E208" s="954" cm="1">
        <f t="array" ref="E208">SUMPRODUCT(('License Values Data Table'!F$2:F$697)*('License Values Data Table'!$D$2:$D$697=$A$2)*('License Values Data Table'!$A$2:$A$697=$A208))</f>
        <v>0</v>
      </c>
      <c r="F208" s="954" cm="1">
        <f t="array" ref="F208">SUMPRODUCT(('License Values Data Table'!G$2:G$697)*('License Values Data Table'!$D$2:$D$697=$A$2)*('License Values Data Table'!$A$2:$A$697=$A208))</f>
        <v>0</v>
      </c>
      <c r="G208" s="954" cm="1">
        <f t="array" ref="G208">SUMPRODUCT(('License Values Data Table'!H$2:H$697)*('License Values Data Table'!$D$2:$D$697=$A$2)*('License Values Data Table'!$A$2:$A$697=$A208))</f>
        <v>0</v>
      </c>
      <c r="H208" s="954" cm="1">
        <f t="array" ref="H208">SUMPRODUCT(('License Values Data Table'!I$2:I$697)*('License Values Data Table'!$D$2:$D$697=$A$2)*('License Values Data Table'!$A$2:$A$697=$A208))</f>
        <v>0</v>
      </c>
      <c r="I208" s="954" cm="1">
        <f t="array" ref="I208">SUMPRODUCT(('License Values Data Table'!J$2:J$697)*('License Values Data Table'!$D$2:$D$697=$A$2)*('License Values Data Table'!$A$2:$A$697=$A208))</f>
        <v>0</v>
      </c>
      <c r="J208" s="11"/>
    </row>
    <row r="209" spans="1:10" ht="14.25">
      <c r="A209" s="610" t="s">
        <v>2523</v>
      </c>
      <c r="B209" s="236"/>
      <c r="C209" s="236" t="s">
        <v>2524</v>
      </c>
      <c r="D209" s="236"/>
      <c r="E209" s="1025"/>
      <c r="F209" s="1025"/>
      <c r="G209" s="1025"/>
      <c r="H209" s="1025"/>
      <c r="I209" s="1025"/>
      <c r="J209" s="11" t="s">
        <v>2487</v>
      </c>
    </row>
    <row r="210" spans="1:10" ht="14.25">
      <c r="A210" s="610" t="s">
        <v>2525</v>
      </c>
      <c r="B210" s="236"/>
      <c r="C210" s="236"/>
      <c r="D210" s="236" t="s">
        <v>2526</v>
      </c>
      <c r="E210" s="1025"/>
      <c r="F210" s="1025"/>
      <c r="G210" s="1025"/>
      <c r="H210" s="1025"/>
      <c r="I210" s="1025"/>
      <c r="J210" s="11" t="s">
        <v>2487</v>
      </c>
    </row>
    <row r="211" spans="1:10" ht="14.25">
      <c r="A211" s="610" t="s">
        <v>2527</v>
      </c>
      <c r="B211" s="236"/>
      <c r="C211" s="236" t="s">
        <v>2528</v>
      </c>
      <c r="D211" s="236" t="s">
        <v>2529</v>
      </c>
      <c r="E211" s="947">
        <v>245</v>
      </c>
      <c r="F211" s="947">
        <v>248</v>
      </c>
      <c r="G211" s="947">
        <v>252</v>
      </c>
      <c r="H211" s="947">
        <v>256</v>
      </c>
      <c r="I211" s="947">
        <v>260</v>
      </c>
      <c r="J211" s="11" t="s">
        <v>2530</v>
      </c>
    </row>
    <row r="212" spans="1:10" ht="14.25">
      <c r="A212" s="610" t="s">
        <v>2531</v>
      </c>
      <c r="B212" s="236"/>
      <c r="C212" s="236" t="s">
        <v>2528</v>
      </c>
      <c r="D212" s="236" t="s">
        <v>2529</v>
      </c>
      <c r="E212" s="947">
        <v>245</v>
      </c>
      <c r="F212" s="947">
        <v>249</v>
      </c>
      <c r="G212" s="947">
        <v>253</v>
      </c>
      <c r="H212" s="947">
        <v>257</v>
      </c>
      <c r="I212" s="947">
        <v>261</v>
      </c>
      <c r="J212" s="11" t="s">
        <v>2532</v>
      </c>
    </row>
    <row r="213" spans="1:10" ht="14.25">
      <c r="A213" s="610" t="s">
        <v>2533</v>
      </c>
      <c r="B213" s="236"/>
      <c r="C213" s="236" t="s">
        <v>2534</v>
      </c>
      <c r="D213" s="236"/>
      <c r="E213" s="1037">
        <v>1226.42</v>
      </c>
      <c r="F213" s="1037">
        <v>1226.42</v>
      </c>
      <c r="G213" s="1037">
        <v>1226.42</v>
      </c>
      <c r="H213" s="1037">
        <v>1226.42</v>
      </c>
      <c r="I213" s="1037">
        <v>1226.42</v>
      </c>
      <c r="J213" s="254"/>
    </row>
    <row r="214" spans="1:10" ht="15.4">
      <c r="A214" s="610" t="s">
        <v>2535</v>
      </c>
      <c r="B214" s="611"/>
      <c r="C214" s="611" t="s">
        <v>2536</v>
      </c>
      <c r="D214" s="236"/>
      <c r="E214" s="947">
        <f>UniversalData!$D$23</f>
        <v>283.30799999999999</v>
      </c>
      <c r="F214" s="947">
        <f>UniversalData!$D$23</f>
        <v>283.30799999999999</v>
      </c>
      <c r="G214" s="947">
        <f>UniversalData!$D$23</f>
        <v>283.30799999999999</v>
      </c>
      <c r="H214" s="947">
        <f>UniversalData!$D$23</f>
        <v>283.30799999999999</v>
      </c>
      <c r="I214" s="947">
        <f>UniversalData!$D$23</f>
        <v>283.30799999999999</v>
      </c>
      <c r="J214" s="254"/>
    </row>
    <row r="215" spans="1:10" ht="14.25">
      <c r="A215" s="610" t="s">
        <v>2537</v>
      </c>
      <c r="B215" s="611"/>
      <c r="C215" s="611" t="s">
        <v>2538</v>
      </c>
      <c r="D215" s="236"/>
      <c r="E215" s="947">
        <f>UniversalData!$D$26</f>
        <v>307.32799999999997</v>
      </c>
      <c r="F215" s="947">
        <f>UniversalData!$D$27</f>
        <v>334.29399999999998</v>
      </c>
      <c r="G215" s="947">
        <f>UniversalData!$D$28</f>
        <v>352.83699999999999</v>
      </c>
      <c r="H215" s="947">
        <f>UniversalData!$D$29</f>
        <v>360.97699999999998</v>
      </c>
      <c r="I215" s="947">
        <f>UniversalData!$D$30</f>
        <v>366.52800000000002</v>
      </c>
    </row>
    <row r="216" spans="1:10" ht="14.25">
      <c r="A216" s="610" t="s">
        <v>2135</v>
      </c>
      <c r="B216" s="236"/>
      <c r="C216" s="236" t="s">
        <v>2136</v>
      </c>
      <c r="D216" s="575" t="s">
        <v>1738</v>
      </c>
      <c r="E216" s="947" cm="1">
        <f t="array" ref="E216">SUMPRODUCT(('License Values Data Table'!F$2:F$697)*('License Values Data Table'!$D$2:$D$697=$A$2)*('License Values Data Table'!$A$2:$A$697=$A216))</f>
        <v>0</v>
      </c>
      <c r="F216" s="947" cm="1">
        <f t="array" ref="F216">SUMPRODUCT(('License Values Data Table'!G$2:G$697)*('License Values Data Table'!$D$2:$D$697=$A$2)*('License Values Data Table'!$A$2:$A$697=$A216))</f>
        <v>0</v>
      </c>
      <c r="G216" s="947" cm="1">
        <f t="array" ref="G216">SUMPRODUCT(('License Values Data Table'!H$2:H$697)*('License Values Data Table'!$D$2:$D$697=$A$2)*('License Values Data Table'!$A$2:$A$697=$A216))</f>
        <v>0</v>
      </c>
      <c r="H216" s="947" cm="1">
        <f t="array" ref="H216">SUMPRODUCT(('License Values Data Table'!I$2:I$697)*('License Values Data Table'!$D$2:$D$697=$A$2)*('License Values Data Table'!$A$2:$A$697=$A216))</f>
        <v>0</v>
      </c>
      <c r="I216" s="947" cm="1">
        <f t="array" ref="I216">SUMPRODUCT(('License Values Data Table'!J$2:J$697)*('License Values Data Table'!$D$2:$D$697=$A$2)*('License Values Data Table'!$A$2:$A$697=$A216))</f>
        <v>0</v>
      </c>
      <c r="J216" s="241"/>
    </row>
    <row r="217" spans="1:10" ht="14.25">
      <c r="A217" s="610" t="s">
        <v>2137</v>
      </c>
      <c r="B217" s="236"/>
      <c r="C217" s="236" t="s">
        <v>2138</v>
      </c>
      <c r="D217" s="236" t="s">
        <v>1946</v>
      </c>
      <c r="E217" s="947" cm="1">
        <f t="array" ref="E217">SUMPRODUCT(('License Values Data Table'!F$2:F$697)*('License Values Data Table'!$D$2:$D$697=$A$2)*('License Values Data Table'!$A$2:$A$697=$A217))</f>
        <v>0</v>
      </c>
      <c r="F217" s="947" cm="1">
        <f t="array" ref="F217">SUMPRODUCT(('License Values Data Table'!G$2:G$697)*('License Values Data Table'!$D$2:$D$697=$A$2)*('License Values Data Table'!$A$2:$A$697=$A217))</f>
        <v>0</v>
      </c>
      <c r="G217" s="947" cm="1">
        <f t="array" ref="G217">SUMPRODUCT(('License Values Data Table'!H$2:H$697)*('License Values Data Table'!$D$2:$D$697=$A$2)*('License Values Data Table'!$A$2:$A$697=$A217))</f>
        <v>0</v>
      </c>
      <c r="H217" s="947" cm="1">
        <f t="array" ref="H217">SUMPRODUCT(('License Values Data Table'!I$2:I$697)*('License Values Data Table'!$D$2:$D$697=$A$2)*('License Values Data Table'!$A$2:$A$697=$A217))</f>
        <v>0</v>
      </c>
      <c r="I217" s="947" cm="1">
        <f t="array" ref="I217">SUMPRODUCT(('License Values Data Table'!J$2:J$697)*('License Values Data Table'!$D$2:$D$697=$A$2)*('License Values Data Table'!$A$2:$A$697=$A217))</f>
        <v>0</v>
      </c>
      <c r="J217" s="252"/>
    </row>
    <row r="218" spans="1:10" ht="14.25">
      <c r="A218" s="610" t="s">
        <v>2539</v>
      </c>
      <c r="B218" s="611"/>
      <c r="C218" s="611" t="s">
        <v>2540</v>
      </c>
      <c r="D218" s="236" t="s">
        <v>2399</v>
      </c>
      <c r="E218" s="945">
        <f>IF(E207&lt;E$205,E$205-E207,IF(E207&gt;E$206,E$206-E207,0))</f>
        <v>0</v>
      </c>
      <c r="F218" s="945">
        <f>IF(F207&lt;F$205,F$205-F207,IF(F207&gt;F$206,F$206-F207,0))</f>
        <v>0</v>
      </c>
      <c r="G218" s="945">
        <f>IF(G207&lt;G$205,G$205-G207,IF(G207&gt;G$206,G$206-G207,0))</f>
        <v>0</v>
      </c>
      <c r="H218" s="945">
        <f>IF(H207&lt;H$205,H$205-H207,IF(H207&gt;H$206,H$206-H207,0))</f>
        <v>0</v>
      </c>
      <c r="I218" s="945">
        <f>IF(I207&lt;I$205,I$205-I207,IF(I207&gt;I$206,I$206-I207,0))</f>
        <v>0</v>
      </c>
      <c r="J218" s="241"/>
    </row>
    <row r="219" spans="1:10" ht="14.25">
      <c r="A219" s="610" t="s">
        <v>2541</v>
      </c>
      <c r="B219" s="253"/>
      <c r="C219" s="253" t="s">
        <v>2542</v>
      </c>
      <c r="D219" s="236" t="s">
        <v>2543</v>
      </c>
      <c r="E219" s="945">
        <f>IFERROR((E208*E210/E209)*(E214/E215),0)</f>
        <v>0</v>
      </c>
      <c r="F219" s="945">
        <f t="shared" ref="F219:I219" si="23">IFERROR((F208*F210/F209)*(F214/F215),0)</f>
        <v>0</v>
      </c>
      <c r="G219" s="945">
        <f t="shared" si="23"/>
        <v>0</v>
      </c>
      <c r="H219" s="945">
        <f t="shared" si="23"/>
        <v>0</v>
      </c>
      <c r="I219" s="945">
        <f t="shared" si="23"/>
        <v>0</v>
      </c>
      <c r="J219" s="254"/>
    </row>
    <row r="220" spans="1:10" ht="14.65" thickBot="1">
      <c r="A220" s="610" t="s">
        <v>2544</v>
      </c>
      <c r="B220" s="611"/>
      <c r="C220" s="611" t="s">
        <v>2545</v>
      </c>
      <c r="D220" s="236" t="s">
        <v>2543</v>
      </c>
      <c r="E220" s="950">
        <f>E212*E213*UniversalData!$F$26</f>
        <v>277036.01380000002</v>
      </c>
      <c r="F220" s="950">
        <f>F212*F213*UniversalData!$F$27</f>
        <v>258655.65726000001</v>
      </c>
      <c r="G220" s="950">
        <f>G212*G213*UniversalData!$F$28</f>
        <v>249141.20913149344</v>
      </c>
      <c r="H220" s="950">
        <f>H212*H213*UniversalData!$F$29</f>
        <v>247424.1029</v>
      </c>
      <c r="I220" s="950">
        <f>I212*I213*UniversalData!$F$30</f>
        <v>247433.91425999999</v>
      </c>
      <c r="J220" s="888"/>
    </row>
    <row r="221" spans="1:10" ht="15.75" thickBot="1">
      <c r="A221" s="599" t="s">
        <v>2546</v>
      </c>
      <c r="B221" s="598"/>
      <c r="C221" s="598" t="s">
        <v>2547</v>
      </c>
      <c r="D221" s="574" t="s">
        <v>1738</v>
      </c>
      <c r="E221" s="951">
        <f>IFERROR(MAX(MIN((E$204-E$203+E218)*(E$219+E$220)/10^6,0.0025*E$216),-0.0025*E$216)*E$217,0)</f>
        <v>0</v>
      </c>
      <c r="F221" s="951">
        <f>IFERROR(MAX(MIN((F$204-F$203+F218)*(F$219+F$220)/10^6,0.0025*F$216),-0.0025*F$216)*F$217,0)</f>
        <v>0</v>
      </c>
      <c r="G221" s="951">
        <f>IFERROR(MAX(MIN((G$204-G$203+G218)*(G$219+G$220)/10^6,0.0025*G$216),-0.0025*G$216)*G$217,0)</f>
        <v>0</v>
      </c>
      <c r="H221" s="951">
        <f>IFERROR(MAX(MIN((H$204-H$203+H218)*(H$219+H$220)/10^6,0.0025*H$216),-0.0025*H$216)*H$217,0)</f>
        <v>0</v>
      </c>
      <c r="I221" s="951">
        <f>IFERROR(MAX(MIN((I$204-I$203+I218)*(I$219+I$220)/10^6,0.0025*I$216),-0.0025*I$216)*I$217,0)</f>
        <v>0</v>
      </c>
      <c r="J221" s="254"/>
    </row>
    <row r="227" spans="1:9" s="241" customFormat="1" ht="14.25">
      <c r="A227" s="595" t="s">
        <v>2548</v>
      </c>
      <c r="B227" s="596"/>
      <c r="C227" s="236"/>
      <c r="D227" s="236"/>
    </row>
    <row r="228" spans="1:9" s="241" customFormat="1" ht="14.25">
      <c r="A228" s="249" t="s">
        <v>2549</v>
      </c>
      <c r="B228" s="236"/>
      <c r="C228" s="236"/>
      <c r="D228" s="236"/>
    </row>
    <row r="229" spans="1:9" s="241" customFormat="1" ht="14.25">
      <c r="A229" s="249"/>
      <c r="B229" s="236"/>
      <c r="C229" s="236"/>
      <c r="D229" s="236"/>
    </row>
    <row r="230" spans="1:9" s="241" customFormat="1" ht="14.25">
      <c r="A230" s="249"/>
      <c r="B230" s="236"/>
      <c r="C230" s="236"/>
      <c r="D230" s="236"/>
      <c r="E230" s="248"/>
      <c r="F230" s="248"/>
      <c r="G230" s="248"/>
      <c r="H230" s="248"/>
      <c r="I230" s="248"/>
    </row>
    <row r="231" spans="1:9" s="241" customFormat="1" ht="14.25">
      <c r="A231" s="249"/>
      <c r="B231" s="236"/>
      <c r="C231" s="236"/>
      <c r="D231" s="236"/>
    </row>
    <row r="232" spans="1:9" s="241" customFormat="1" ht="15.4">
      <c r="A232" s="489" t="s">
        <v>2550</v>
      </c>
      <c r="B232" s="572" t="s">
        <v>2551</v>
      </c>
      <c r="C232" s="236"/>
      <c r="D232" s="572"/>
      <c r="E232" s="1025">
        <f>COUNTIF('9.05 ODI_CollStreetworks'!$M:$M,E$6)</f>
        <v>0</v>
      </c>
      <c r="F232" s="1025">
        <f>COUNTIF('9.05 ODI_CollStreetworks'!$M:$M,F$6)</f>
        <v>0</v>
      </c>
      <c r="G232" s="1025">
        <f>COUNTIF('9.05 ODI_CollStreetworks'!$M:$M,G$6)</f>
        <v>0</v>
      </c>
      <c r="H232" s="1025">
        <f>COUNTIF('9.05 ODI_CollStreetworks'!$M:$M,H$6)</f>
        <v>0</v>
      </c>
      <c r="I232" s="1025">
        <f>COUNTIF('9.05 ODI_CollStreetworks'!$M:$M,I$6)</f>
        <v>0</v>
      </c>
    </row>
    <row r="233" spans="1:9" s="241" customFormat="1" ht="14.25">
      <c r="A233" s="489" t="s">
        <v>2141</v>
      </c>
      <c r="B233" s="572" t="s">
        <v>2142</v>
      </c>
      <c r="C233" s="236"/>
      <c r="D233" s="505" t="s">
        <v>186</v>
      </c>
      <c r="E233" s="1443" cm="1">
        <f t="array" ref="E233">SUMPRODUCT(('License Values Data Table'!F$2:F$697)*('License Values Data Table'!$D$2:$D$697=$A$2)*('License Values Data Table'!$A$2:$A$697=$A233))</f>
        <v>0</v>
      </c>
      <c r="F233" s="955" cm="1">
        <f t="array" ref="F233">SUMPRODUCT(('License Values Data Table'!G$2:G$697)*('License Values Data Table'!$D$2:$D$697=$A$2)*('License Values Data Table'!$A$2:$A$697=$A233))</f>
        <v>0</v>
      </c>
      <c r="G233" s="955" cm="1">
        <f t="array" ref="G233">SUMPRODUCT(('License Values Data Table'!H$2:H$697)*('License Values Data Table'!$D$2:$D$697=$A$2)*('License Values Data Table'!$A$2:$A$697=$A233))</f>
        <v>0</v>
      </c>
      <c r="H233" s="955" cm="1">
        <f t="array" ref="H233">SUMPRODUCT(('License Values Data Table'!I$2:I$697)*('License Values Data Table'!$D$2:$D$697=$A$2)*('License Values Data Table'!$A$2:$A$697=$A233))</f>
        <v>0</v>
      </c>
      <c r="I233" s="955" cm="1">
        <f t="array" ref="I233">SUMPRODUCT(('License Values Data Table'!J$2:J$697)*('License Values Data Table'!$D$2:$D$697=$A$2)*('License Values Data Table'!$A$2:$A$697=$A233))</f>
        <v>0</v>
      </c>
    </row>
    <row r="234" spans="1:9" s="241" customFormat="1" ht="14.25">
      <c r="A234" s="489" t="s">
        <v>2137</v>
      </c>
      <c r="B234" s="572" t="s">
        <v>2138</v>
      </c>
      <c r="C234" s="236"/>
      <c r="D234" s="572" t="s">
        <v>1946</v>
      </c>
      <c r="E234" s="954" cm="1">
        <f t="array" ref="E234">SUMPRODUCT(('License Values Data Table'!F$2:F$697)*('License Values Data Table'!$D$2:$D$697=$A$2)*('License Values Data Table'!$A$2:$A$697=$A234))</f>
        <v>0</v>
      </c>
      <c r="F234" s="954" cm="1">
        <f t="array" ref="F234">SUMPRODUCT(('License Values Data Table'!G$2:G$697)*('License Values Data Table'!$D$2:$D$697=$A$2)*('License Values Data Table'!$A$2:$A$697=$A234))</f>
        <v>0</v>
      </c>
      <c r="G234" s="954" cm="1">
        <f t="array" ref="G234">SUMPRODUCT(('License Values Data Table'!H$2:H$697)*('License Values Data Table'!$D$2:$D$697=$A$2)*('License Values Data Table'!$A$2:$A$697=$A234))</f>
        <v>0</v>
      </c>
      <c r="H234" s="954" cm="1">
        <f t="array" ref="H234">SUMPRODUCT(('License Values Data Table'!I$2:I$697)*('License Values Data Table'!$D$2:$D$697=$A$2)*('License Values Data Table'!$A$2:$A$697=$A234))</f>
        <v>0</v>
      </c>
      <c r="I234" s="954" cm="1">
        <f t="array" ref="I234">SUMPRODUCT(('License Values Data Table'!J$2:J$697)*('License Values Data Table'!$D$2:$D$697=$A$2)*('License Values Data Table'!$A$2:$A$697=$A234))</f>
        <v>0</v>
      </c>
    </row>
    <row r="235" spans="1:9" s="241" customFormat="1" ht="14.65" thickBot="1">
      <c r="A235" s="593" t="s">
        <v>2441</v>
      </c>
      <c r="B235" s="572" t="s">
        <v>2136</v>
      </c>
      <c r="C235" s="236"/>
      <c r="D235" s="572" t="s">
        <v>1738</v>
      </c>
      <c r="E235" s="954" cm="1">
        <f t="array" ref="E235">SUMPRODUCT(('License Values Data Table'!F$2:F$697)*('License Values Data Table'!$D$2:$D$697=$A$2)*('License Values Data Table'!$A$2:$A$697=$A235))</f>
        <v>0</v>
      </c>
      <c r="F235" s="954" cm="1">
        <f t="array" ref="F235">SUMPRODUCT(('License Values Data Table'!G$2:G$697)*('License Values Data Table'!$D$2:$D$697=$A$2)*('License Values Data Table'!$A$2:$A$697=$A235))</f>
        <v>0</v>
      </c>
      <c r="G235" s="954" cm="1">
        <f t="array" ref="G235">SUMPRODUCT(('License Values Data Table'!H$2:H$697)*('License Values Data Table'!$D$2:$D$697=$A$2)*('License Values Data Table'!$A$2:$A$697=$A235))</f>
        <v>0</v>
      </c>
      <c r="H235" s="954" cm="1">
        <f t="array" ref="H235">SUMPRODUCT(('License Values Data Table'!I$2:I$697)*('License Values Data Table'!$D$2:$D$697=$A$2)*('License Values Data Table'!$A$2:$A$697=$A235))</f>
        <v>0</v>
      </c>
      <c r="I235" s="954" cm="1">
        <f t="array" ref="I235">SUMPRODUCT(('License Values Data Table'!J$2:J$697)*('License Values Data Table'!$D$2:$D$697=$A$2)*('License Values Data Table'!$A$2:$A$697=$A235))</f>
        <v>0</v>
      </c>
    </row>
    <row r="236" spans="1:9" s="241" customFormat="1" ht="15.75" thickBot="1">
      <c r="A236" s="489"/>
      <c r="B236" s="543" t="s">
        <v>2552</v>
      </c>
      <c r="C236" s="236"/>
      <c r="D236" s="543" t="s">
        <v>1738</v>
      </c>
      <c r="E236" s="951">
        <f>MIN((E232*E233),0.005*E235)*E234</f>
        <v>0</v>
      </c>
      <c r="F236" s="952">
        <f t="shared" ref="F236:I236" si="24">MIN((F232*F233),0.005*F235)*F234</f>
        <v>0</v>
      </c>
      <c r="G236" s="952">
        <f t="shared" si="24"/>
        <v>0</v>
      </c>
      <c r="H236" s="952">
        <f t="shared" si="24"/>
        <v>0</v>
      </c>
      <c r="I236" s="953">
        <f t="shared" si="24"/>
        <v>0</v>
      </c>
    </row>
  </sheetData>
  <pageMargins left="0.70866141732283472" right="0.70866141732283472" top="0.74803149606299213" bottom="0.74803149606299213" header="0.31496062992125984" footer="0.31496062992125984"/>
  <pageSetup paperSize="9" scale="21"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A09C-BF3D-4A67-B53B-51451F8D53EC}">
  <sheetPr codeName="Sheet27">
    <tabColor theme="7" tint="0.39997558519241921"/>
    <pageSetUpPr autoPageBreaks="0"/>
  </sheetPr>
  <dimension ref="A1:P84"/>
  <sheetViews>
    <sheetView showGridLines="0" zoomScale="70" zoomScaleNormal="70" workbookViewId="0">
      <pane ySplit="4" topLeftCell="A5" activePane="bottomLeft" state="frozen"/>
      <selection pane="bottomLeft" activeCell="I93" sqref="I93"/>
      <selection activeCell="G59" sqref="G59"/>
    </sheetView>
  </sheetViews>
  <sheetFormatPr defaultColWidth="10.5703125" defaultRowHeight="14.25"/>
  <cols>
    <col min="1" max="1" width="14.42578125" style="236" customWidth="1"/>
    <col min="2" max="2" width="11.5703125" style="236" customWidth="1"/>
    <col min="3" max="3" width="11.42578125" style="236" customWidth="1"/>
    <col min="4" max="4" width="18" style="236" customWidth="1"/>
    <col min="5" max="12" width="10.5703125" style="241"/>
    <col min="13" max="13" width="37.42578125" style="241" customWidth="1"/>
    <col min="14" max="14" width="7.5703125" style="241" customWidth="1"/>
    <col min="15" max="16384" width="10.5703125" style="241"/>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48</v>
      </c>
      <c r="B4" s="6"/>
    </row>
    <row r="7" spans="1:16" s="592" customFormat="1" ht="15.4">
      <c r="A7" s="235" t="s">
        <v>2553</v>
      </c>
      <c r="B7" s="585"/>
      <c r="C7" s="586"/>
      <c r="D7" s="587" t="s">
        <v>1719</v>
      </c>
      <c r="E7" s="588" t="s">
        <v>490</v>
      </c>
      <c r="F7" s="588" t="s">
        <v>491</v>
      </c>
      <c r="G7" s="588" t="s">
        <v>492</v>
      </c>
      <c r="H7" s="588" t="s">
        <v>493</v>
      </c>
      <c r="I7" s="588" t="s">
        <v>495</v>
      </c>
      <c r="J7" s="589"/>
      <c r="K7" s="591"/>
      <c r="M7" s="494"/>
      <c r="N7" s="241"/>
      <c r="O7" s="494"/>
    </row>
    <row r="8" spans="1:16">
      <c r="M8" s="1396"/>
      <c r="N8" s="1396"/>
      <c r="O8" s="1396"/>
    </row>
    <row r="9" spans="1:16" ht="15.4">
      <c r="A9" s="572" t="s">
        <v>2554</v>
      </c>
      <c r="B9" s="575" t="s">
        <v>2555</v>
      </c>
      <c r="C9" s="572" t="s">
        <v>2556</v>
      </c>
      <c r="D9" s="572" t="s">
        <v>1738</v>
      </c>
      <c r="E9" s="942">
        <f>E29</f>
        <v>0</v>
      </c>
      <c r="F9" s="942">
        <f t="shared" ref="F9:I9" si="0">F29</f>
        <v>0</v>
      </c>
      <c r="G9" s="942">
        <f t="shared" si="0"/>
        <v>0</v>
      </c>
      <c r="H9" s="942">
        <f t="shared" si="0"/>
        <v>0</v>
      </c>
      <c r="I9" s="942">
        <f t="shared" si="0"/>
        <v>0</v>
      </c>
    </row>
    <row r="10" spans="1:16" ht="15.4">
      <c r="A10" s="572" t="s">
        <v>2557</v>
      </c>
      <c r="B10" s="575" t="s">
        <v>2558</v>
      </c>
      <c r="C10" s="572" t="s">
        <v>2559</v>
      </c>
      <c r="D10" s="572" t="s">
        <v>1738</v>
      </c>
      <c r="E10" s="992">
        <f>E53</f>
        <v>0</v>
      </c>
      <c r="F10" s="403"/>
      <c r="G10" s="996"/>
      <c r="H10" s="403"/>
      <c r="I10" s="403"/>
    </row>
    <row r="11" spans="1:16" ht="15.4">
      <c r="A11" s="572" t="s">
        <v>2560</v>
      </c>
      <c r="B11" s="575" t="s">
        <v>2561</v>
      </c>
      <c r="C11" s="572" t="s">
        <v>2562</v>
      </c>
      <c r="D11" s="572" t="s">
        <v>1738</v>
      </c>
      <c r="E11" s="942">
        <f>E64</f>
        <v>0</v>
      </c>
      <c r="F11" s="942">
        <f t="shared" ref="F11:I11" si="1">F64</f>
        <v>0</v>
      </c>
      <c r="G11" s="942">
        <f t="shared" si="1"/>
        <v>0</v>
      </c>
      <c r="H11" s="942">
        <f t="shared" si="1"/>
        <v>0</v>
      </c>
      <c r="I11" s="942">
        <f t="shared" si="1"/>
        <v>0</v>
      </c>
    </row>
    <row r="12" spans="1:16" ht="15.4">
      <c r="A12" s="575"/>
      <c r="B12" s="543" t="s">
        <v>2563</v>
      </c>
      <c r="C12" s="543" t="s">
        <v>2564</v>
      </c>
      <c r="D12" s="543" t="s">
        <v>1738</v>
      </c>
      <c r="E12" s="945">
        <f>SUM(E9:E11)</f>
        <v>0</v>
      </c>
      <c r="F12" s="945">
        <f t="shared" ref="F12:I12" si="2">SUM(F9:F11)</f>
        <v>0</v>
      </c>
      <c r="G12" s="945">
        <f t="shared" si="2"/>
        <v>0</v>
      </c>
      <c r="H12" s="945">
        <f t="shared" si="2"/>
        <v>0</v>
      </c>
      <c r="I12" s="945">
        <f t="shared" si="2"/>
        <v>0</v>
      </c>
    </row>
    <row r="17" spans="1:10">
      <c r="A17" s="613" t="s">
        <v>2565</v>
      </c>
      <c r="B17" s="614"/>
      <c r="C17" s="614"/>
      <c r="D17" s="614"/>
      <c r="E17" s="615"/>
      <c r="F17" s="615"/>
      <c r="G17" s="615"/>
      <c r="H17" s="615"/>
      <c r="I17" s="615"/>
      <c r="J17" s="616"/>
    </row>
    <row r="18" spans="1:10">
      <c r="A18" s="616" t="s">
        <v>2566</v>
      </c>
      <c r="B18" s="614"/>
      <c r="C18" s="614"/>
      <c r="D18" s="614"/>
      <c r="E18" s="615"/>
      <c r="F18" s="615"/>
      <c r="G18" s="615"/>
      <c r="H18" s="615"/>
      <c r="I18" s="615"/>
      <c r="J18" s="616"/>
    </row>
    <row r="19" spans="1:10">
      <c r="A19" s="616"/>
      <c r="B19" s="616"/>
      <c r="C19" s="616"/>
      <c r="D19" s="616"/>
      <c r="E19" s="494"/>
      <c r="F19" s="616"/>
      <c r="G19" s="616"/>
      <c r="H19" s="616"/>
      <c r="I19" s="616"/>
      <c r="J19" s="616"/>
    </row>
    <row r="20" spans="1:10">
      <c r="A20" s="616"/>
      <c r="B20" s="616"/>
      <c r="C20" s="616"/>
      <c r="D20" s="616"/>
      <c r="E20" s="616"/>
      <c r="F20" s="616"/>
      <c r="G20" s="616"/>
      <c r="H20" s="616"/>
      <c r="I20" s="616"/>
      <c r="J20" s="494"/>
    </row>
    <row r="21" spans="1:10">
      <c r="A21" s="616"/>
      <c r="B21" s="616"/>
      <c r="C21" s="616"/>
      <c r="D21" s="616"/>
      <c r="E21" s="616"/>
      <c r="F21" s="616"/>
      <c r="G21" s="616"/>
      <c r="H21" s="616"/>
      <c r="I21" s="616"/>
      <c r="J21" s="616"/>
    </row>
    <row r="22" spans="1:10">
      <c r="A22" s="616"/>
      <c r="B22" s="616"/>
      <c r="C22" s="616"/>
      <c r="D22" s="616"/>
      <c r="E22" s="616"/>
      <c r="F22" s="616"/>
      <c r="G22" s="616"/>
      <c r="H22" s="616"/>
      <c r="I22" s="616"/>
      <c r="J22" s="616"/>
    </row>
    <row r="23" spans="1:10">
      <c r="A23" s="613" t="s">
        <v>2567</v>
      </c>
      <c r="B23" s="616"/>
      <c r="C23" s="616"/>
      <c r="D23" s="616"/>
      <c r="E23" s="616"/>
      <c r="F23" s="616"/>
      <c r="G23" s="617"/>
      <c r="H23" s="616"/>
      <c r="I23" s="616"/>
      <c r="J23" s="616"/>
    </row>
    <row r="24" spans="1:10">
      <c r="A24" s="618"/>
      <c r="B24" s="616"/>
      <c r="C24" s="616"/>
      <c r="D24" s="616"/>
      <c r="E24" s="615"/>
      <c r="F24" s="615"/>
      <c r="G24" s="615"/>
      <c r="H24" s="615"/>
      <c r="I24" s="615"/>
    </row>
    <row r="25" spans="1:10" ht="15.4">
      <c r="A25" s="572" t="s">
        <v>2568</v>
      </c>
      <c r="B25" s="575" t="s">
        <v>2569</v>
      </c>
      <c r="C25" s="572"/>
      <c r="D25" s="572" t="s">
        <v>1738</v>
      </c>
      <c r="E25" s="943">
        <f>'13.01 Innovation_NIA'!P66</f>
        <v>0</v>
      </c>
      <c r="F25" s="943">
        <f>'13.01 Innovation_NIA'!Q66</f>
        <v>0</v>
      </c>
      <c r="G25" s="943">
        <f>'13.01 Innovation_NIA'!R66</f>
        <v>0</v>
      </c>
      <c r="H25" s="943">
        <f>'13.01 Innovation_NIA'!S66</f>
        <v>0</v>
      </c>
      <c r="I25" s="943">
        <f>'13.01 Innovation_NIA'!T66</f>
        <v>0</v>
      </c>
      <c r="J25" s="619" t="s">
        <v>2570</v>
      </c>
    </row>
    <row r="26" spans="1:10">
      <c r="A26" s="572"/>
      <c r="B26" s="575"/>
      <c r="C26" s="572"/>
      <c r="D26" s="572"/>
      <c r="E26" s="620"/>
      <c r="F26" s="620"/>
      <c r="G26" s="620"/>
      <c r="H26" s="620"/>
      <c r="I26" s="620"/>
      <c r="J26" s="621"/>
    </row>
    <row r="27" spans="1:10" ht="15.4">
      <c r="A27" s="572" t="s">
        <v>2143</v>
      </c>
      <c r="B27" s="575" t="s">
        <v>2571</v>
      </c>
      <c r="C27" s="572"/>
      <c r="D27" s="572" t="s">
        <v>1738</v>
      </c>
      <c r="E27" s="1536" cm="1">
        <f t="array" ref="E27">SUMPRODUCT(('License Values Data Table'!E$2:E$697)*('License Values Data Table'!$D$2:$D$697=$A$2)*('License Values Data Table'!$B$2:$B$697=$B27))</f>
        <v>0</v>
      </c>
      <c r="F27" s="1537">
        <v>0</v>
      </c>
      <c r="G27" s="1537">
        <v>0</v>
      </c>
      <c r="H27" s="1537">
        <v>0</v>
      </c>
      <c r="I27" s="1538">
        <v>0</v>
      </c>
      <c r="J27" s="621"/>
    </row>
    <row r="28" spans="1:10" ht="15.4">
      <c r="A28" s="572" t="s">
        <v>2572</v>
      </c>
      <c r="B28" s="575" t="s">
        <v>2573</v>
      </c>
      <c r="C28" s="572"/>
      <c r="D28" s="572" t="s">
        <v>1738</v>
      </c>
      <c r="E28" s="1539"/>
      <c r="F28" s="1540"/>
      <c r="G28" s="1540"/>
      <c r="H28" s="1540"/>
      <c r="I28" s="1541"/>
      <c r="J28" s="619" t="s">
        <v>2574</v>
      </c>
    </row>
    <row r="29" spans="1:10" ht="15.4">
      <c r="A29" s="572" t="s">
        <v>2565</v>
      </c>
      <c r="B29" s="543" t="s">
        <v>2555</v>
      </c>
      <c r="C29" s="543"/>
      <c r="D29" s="543" t="s">
        <v>1738</v>
      </c>
      <c r="E29" s="945">
        <f>0.9*E25</f>
        <v>0</v>
      </c>
      <c r="F29" s="945">
        <f>0.9*F25</f>
        <v>0</v>
      </c>
      <c r="G29" s="945">
        <f>0.9*G25</f>
        <v>0</v>
      </c>
      <c r="H29" s="945">
        <f>0.9*H25</f>
        <v>0</v>
      </c>
      <c r="I29" s="945">
        <f>0.9*I25</f>
        <v>0</v>
      </c>
      <c r="J29" s="621"/>
    </row>
    <row r="30" spans="1:10">
      <c r="A30" s="616"/>
      <c r="B30" s="616"/>
      <c r="C30" s="616"/>
      <c r="D30" s="616"/>
      <c r="E30" s="620" t="b">
        <f>SUM($E$29:$I$29)&lt;=$E$27+E28</f>
        <v>1</v>
      </c>
      <c r="F30" s="620" t="b">
        <f>SUM($E$29:$I$29)&lt;=$E$27+F28</f>
        <v>1</v>
      </c>
      <c r="G30" s="620" t="b">
        <f>SUM($E$29:$I$29)&lt;=$E$27+G28</f>
        <v>1</v>
      </c>
      <c r="H30" s="620" t="b">
        <f>SUM($E$29:$I$29)&lt;=$E$27+H28</f>
        <v>1</v>
      </c>
      <c r="I30" s="620" t="b">
        <f>SUM($E$29:$I$29)&lt;=$E$27+I28</f>
        <v>1</v>
      </c>
    </row>
    <row r="36" spans="1:10" ht="15.4">
      <c r="A36" s="613" t="s">
        <v>2575</v>
      </c>
    </row>
    <row r="37" spans="1:10">
      <c r="A37" s="616" t="s">
        <v>2576</v>
      </c>
    </row>
    <row r="38" spans="1:10">
      <c r="A38" s="616"/>
    </row>
    <row r="39" spans="1:10">
      <c r="A39" s="616"/>
    </row>
    <row r="40" spans="1:10" ht="15.4">
      <c r="A40" s="572" t="s">
        <v>2577</v>
      </c>
      <c r="B40" s="622" t="s">
        <v>2578</v>
      </c>
      <c r="D40" s="623" t="s">
        <v>2579</v>
      </c>
      <c r="E40" s="877">
        <f>'13.03 Innovation_CNIA'!P53</f>
        <v>0</v>
      </c>
      <c r="J40" s="624" t="s">
        <v>2580</v>
      </c>
    </row>
    <row r="41" spans="1:10" ht="15.4">
      <c r="A41" s="572" t="s">
        <v>2581</v>
      </c>
      <c r="B41" s="622" t="s">
        <v>2582</v>
      </c>
      <c r="D41" s="623" t="s">
        <v>2579</v>
      </c>
      <c r="E41" s="877">
        <f>'13.03 Innovation_CNIA'!P61</f>
        <v>0</v>
      </c>
      <c r="F41" s="878"/>
      <c r="J41" s="624" t="s">
        <v>2583</v>
      </c>
    </row>
    <row r="42" spans="1:10">
      <c r="A42" s="572"/>
      <c r="B42" s="622"/>
      <c r="D42" s="623"/>
      <c r="E42" s="625"/>
    </row>
    <row r="43" spans="1:10" ht="13.5" customHeight="1">
      <c r="A43" s="572"/>
      <c r="B43" s="626"/>
      <c r="C43" s="257"/>
      <c r="D43" s="627"/>
      <c r="E43" s="628"/>
    </row>
    <row r="44" spans="1:10" ht="15.4">
      <c r="A44" s="572"/>
      <c r="B44" s="629" t="s">
        <v>2584</v>
      </c>
      <c r="D44" s="623" t="s">
        <v>1946</v>
      </c>
      <c r="E44" s="942">
        <f>'13.03 Innovation_CNIA'!P65</f>
        <v>0</v>
      </c>
      <c r="J44" s="241" t="s">
        <v>2585</v>
      </c>
    </row>
    <row r="45" spans="1:10" ht="15.4">
      <c r="A45" s="572"/>
      <c r="B45" s="629" t="s">
        <v>2586</v>
      </c>
      <c r="D45" s="623" t="s">
        <v>2579</v>
      </c>
      <c r="E45" s="942">
        <f>'13.03 Innovation_CNIA'!P66</f>
        <v>0</v>
      </c>
      <c r="J45" s="241" t="s">
        <v>2585</v>
      </c>
    </row>
    <row r="46" spans="1:10" ht="15.4">
      <c r="A46" s="572"/>
      <c r="B46" s="629" t="s">
        <v>2587</v>
      </c>
      <c r="D46" s="623" t="s">
        <v>2579</v>
      </c>
      <c r="E46" s="942">
        <f>'13.03 Innovation_CNIA'!P67</f>
        <v>0</v>
      </c>
      <c r="J46" s="241" t="s">
        <v>2588</v>
      </c>
    </row>
    <row r="47" spans="1:10" ht="15.4">
      <c r="A47" s="572"/>
      <c r="B47" s="629" t="s">
        <v>2589</v>
      </c>
      <c r="D47" s="623" t="s">
        <v>2579</v>
      </c>
      <c r="E47" s="942">
        <f>'13.03 Innovation_CNIA'!P68</f>
        <v>0</v>
      </c>
      <c r="J47" s="241" t="s">
        <v>2590</v>
      </c>
    </row>
    <row r="48" spans="1:10">
      <c r="A48" s="572"/>
      <c r="B48" s="622" t="s">
        <v>2591</v>
      </c>
      <c r="D48" s="623" t="s">
        <v>2579</v>
      </c>
      <c r="E48" s="993">
        <f>E44*E45-(E46+E47)</f>
        <v>0</v>
      </c>
    </row>
    <row r="50" spans="1:9" ht="15.4">
      <c r="A50" s="572" t="s">
        <v>2592</v>
      </c>
      <c r="B50" s="622" t="s">
        <v>2593</v>
      </c>
      <c r="D50" s="623" t="s">
        <v>2594</v>
      </c>
      <c r="E50" s="943">
        <f>UniversalData!D23</f>
        <v>283.30799999999999</v>
      </c>
    </row>
    <row r="51" spans="1:9" ht="15.4">
      <c r="A51" s="572"/>
      <c r="B51" s="622" t="s">
        <v>2595</v>
      </c>
      <c r="D51" s="623" t="s">
        <v>2594</v>
      </c>
      <c r="E51" s="943">
        <f>UniversalData!D26</f>
        <v>307.32799999999997</v>
      </c>
    </row>
    <row r="52" spans="1:9">
      <c r="A52" s="572"/>
      <c r="B52" s="626"/>
      <c r="C52" s="257"/>
      <c r="D52" s="627"/>
      <c r="E52" s="630"/>
    </row>
    <row r="53" spans="1:9" ht="15.4">
      <c r="A53" s="572" t="s">
        <v>2596</v>
      </c>
      <c r="B53" s="598" t="s">
        <v>2597</v>
      </c>
      <c r="C53" s="251"/>
      <c r="D53" s="631" t="s">
        <v>2598</v>
      </c>
      <c r="E53" s="994">
        <f>IFERROR((0.9*MIN(E40,E48)-E41)*E50/E51,"-")</f>
        <v>0</v>
      </c>
    </row>
    <row r="54" spans="1:9">
      <c r="A54" s="616"/>
    </row>
    <row r="56" spans="1:9" ht="11.65" customHeight="1">
      <c r="A56" s="256"/>
      <c r="B56" s="256"/>
      <c r="C56" s="256"/>
      <c r="D56" s="256"/>
      <c r="E56" s="255"/>
      <c r="F56" s="255"/>
      <c r="G56" s="255"/>
      <c r="H56" s="255"/>
      <c r="I56" s="255"/>
    </row>
    <row r="57" spans="1:9" ht="17.25" customHeight="1">
      <c r="A57" s="251" t="s">
        <v>2599</v>
      </c>
      <c r="B57" s="251"/>
    </row>
    <row r="58" spans="1:9">
      <c r="A58" s="236" t="s">
        <v>2600</v>
      </c>
    </row>
    <row r="60" spans="1:9">
      <c r="E60" s="615"/>
      <c r="F60" s="615"/>
      <c r="G60" s="615"/>
      <c r="H60" s="615"/>
      <c r="I60" s="615"/>
    </row>
    <row r="62" spans="1:9" ht="42" customHeight="1">
      <c r="A62" s="489" t="s">
        <v>2601</v>
      </c>
      <c r="B62" s="572" t="s">
        <v>2602</v>
      </c>
      <c r="D62" s="572" t="s">
        <v>1738</v>
      </c>
      <c r="E62" s="942">
        <f>E73</f>
        <v>0</v>
      </c>
      <c r="F62" s="942">
        <f>F73</f>
        <v>0</v>
      </c>
      <c r="G62" s="942">
        <f>G73</f>
        <v>0</v>
      </c>
      <c r="H62" s="942">
        <f>H73</f>
        <v>0</v>
      </c>
      <c r="I62" s="942">
        <f>I73</f>
        <v>0</v>
      </c>
    </row>
    <row r="63" spans="1:9" ht="15.4">
      <c r="A63" s="489" t="s">
        <v>2603</v>
      </c>
      <c r="B63" s="572" t="s">
        <v>2604</v>
      </c>
      <c r="D63" s="572" t="s">
        <v>1738</v>
      </c>
      <c r="E63" s="942">
        <f>E83</f>
        <v>0</v>
      </c>
      <c r="F63" s="942">
        <f>F83</f>
        <v>0</v>
      </c>
      <c r="G63" s="942">
        <f>G83</f>
        <v>0</v>
      </c>
      <c r="H63" s="942">
        <f>H83</f>
        <v>0</v>
      </c>
      <c r="I63" s="942">
        <f>I83</f>
        <v>0</v>
      </c>
    </row>
    <row r="64" spans="1:9" ht="15.4">
      <c r="A64" s="489"/>
      <c r="B64" s="543" t="s">
        <v>2605</v>
      </c>
      <c r="D64" s="543" t="s">
        <v>1738</v>
      </c>
      <c r="E64" s="945">
        <f>E63+E62</f>
        <v>0</v>
      </c>
      <c r="F64" s="945">
        <f t="shared" ref="F64:I64" si="3">F63+F62</f>
        <v>0</v>
      </c>
      <c r="G64" s="945">
        <f t="shared" si="3"/>
        <v>0</v>
      </c>
      <c r="H64" s="945">
        <f t="shared" si="3"/>
        <v>0</v>
      </c>
      <c r="I64" s="945">
        <f t="shared" si="3"/>
        <v>0</v>
      </c>
    </row>
    <row r="70" spans="1:9" ht="15.4">
      <c r="A70" s="489" t="s">
        <v>2606</v>
      </c>
      <c r="B70" s="572" t="s">
        <v>2607</v>
      </c>
      <c r="D70" s="572" t="s">
        <v>1738</v>
      </c>
      <c r="E70" s="943">
        <f>'11.04 Other_V&amp;CMA '!X10</f>
        <v>0</v>
      </c>
      <c r="F70" s="943">
        <f>'11.04 Other_V&amp;CMA '!Y10</f>
        <v>0</v>
      </c>
      <c r="G70" s="943">
        <f>'11.04 Other_V&amp;CMA '!Z10</f>
        <v>0</v>
      </c>
      <c r="H70" s="943">
        <f>'11.04 Other_V&amp;CMA '!AA10</f>
        <v>0</v>
      </c>
      <c r="I70" s="943">
        <f>'11.04 Other_V&amp;CMA '!AB10</f>
        <v>0</v>
      </c>
    </row>
    <row r="71" spans="1:9" ht="15.4">
      <c r="A71" s="489" t="s">
        <v>2145</v>
      </c>
      <c r="B71" s="572" t="s">
        <v>2608</v>
      </c>
      <c r="D71" s="572" t="s">
        <v>1738</v>
      </c>
      <c r="E71" s="943" cm="1">
        <f t="array" ref="E71">SUMPRODUCT(('License Values Data Table'!F$2:F$697)*('License Values Data Table'!$D$2:$D$697=$A$2)*('License Values Data Table'!$B$2:$B$697=$B71))</f>
        <v>0</v>
      </c>
      <c r="F71" s="943" cm="1">
        <f t="array" ref="F71">SUMPRODUCT(('License Values Data Table'!G$2:G$697)*('License Values Data Table'!$D$2:$D$697=$A$2)*('License Values Data Table'!$B$2:$B$697=$B71))</f>
        <v>0</v>
      </c>
      <c r="G71" s="943" cm="1">
        <f t="array" ref="G71">SUMPRODUCT(('License Values Data Table'!H$2:H$697)*('License Values Data Table'!$D$2:$D$697=$A$2)*('License Values Data Table'!$B$2:$B$697=$B71))</f>
        <v>0</v>
      </c>
      <c r="H71" s="943" cm="1">
        <f t="array" ref="H71">SUMPRODUCT(('License Values Data Table'!I$2:I$697)*('License Values Data Table'!$D$2:$D$697=$A$2)*('License Values Data Table'!$B$2:$B$697=$B71))</f>
        <v>0</v>
      </c>
      <c r="I71" s="943" cm="1">
        <f t="array" ref="I71">SUMPRODUCT(('License Values Data Table'!J$2:J$697)*('License Values Data Table'!$D$2:$D$697=$A$2)*('License Values Data Table'!$B$2:$B$697=$B71))</f>
        <v>0</v>
      </c>
    </row>
    <row r="72" spans="1:9" ht="36.75" customHeight="1">
      <c r="A72" s="489" t="s">
        <v>2609</v>
      </c>
      <c r="B72" s="572"/>
      <c r="D72" s="572" t="s">
        <v>1738</v>
      </c>
      <c r="E72" s="632">
        <v>0</v>
      </c>
      <c r="F72" s="942">
        <f>E70</f>
        <v>0</v>
      </c>
      <c r="G72" s="1036">
        <f>E70+F70</f>
        <v>0</v>
      </c>
      <c r="H72" s="1036">
        <f>G70+F70+E70</f>
        <v>0</v>
      </c>
      <c r="I72" s="1036">
        <f>H70+G70+F70+E70</f>
        <v>0</v>
      </c>
    </row>
    <row r="73" spans="1:9" ht="15.4">
      <c r="A73" s="489" t="s">
        <v>2601</v>
      </c>
      <c r="B73" s="572" t="s">
        <v>2602</v>
      </c>
      <c r="D73" s="572" t="s">
        <v>1738</v>
      </c>
      <c r="E73" s="945">
        <f>MAX(MIN(E70,E71-E72),0)</f>
        <v>0</v>
      </c>
      <c r="F73" s="945">
        <f>MAX(MIN(F70,F71-F72),0)</f>
        <v>0</v>
      </c>
      <c r="G73" s="945">
        <f>MAX(MIN(G70,G71-G72),0)</f>
        <v>0</v>
      </c>
      <c r="H73" s="945">
        <f>MAX(MIN(H70,H71-H72),0)</f>
        <v>0</v>
      </c>
      <c r="I73" s="945">
        <f>MAX(MIN(I70,I71-I72),0)</f>
        <v>0</v>
      </c>
    </row>
    <row r="74" spans="1:9">
      <c r="A74" s="489"/>
      <c r="B74" s="490"/>
      <c r="C74" s="572"/>
      <c r="D74" s="572"/>
    </row>
    <row r="75" spans="1:9">
      <c r="A75" s="489"/>
      <c r="B75" s="490"/>
      <c r="C75" s="572"/>
      <c r="D75" s="572"/>
    </row>
    <row r="76" spans="1:9">
      <c r="A76" s="489"/>
      <c r="B76" s="490"/>
      <c r="C76" s="572"/>
      <c r="D76" s="572"/>
    </row>
    <row r="77" spans="1:9">
      <c r="A77" s="489"/>
      <c r="B77" s="490"/>
      <c r="C77" s="572"/>
      <c r="D77" s="572"/>
    </row>
    <row r="78" spans="1:9">
      <c r="A78" s="489"/>
      <c r="B78" s="490"/>
      <c r="C78" s="572"/>
      <c r="D78" s="572"/>
    </row>
    <row r="79" spans="1:9">
      <c r="A79" s="489"/>
      <c r="B79" s="490"/>
      <c r="C79" s="572"/>
      <c r="D79" s="572"/>
    </row>
    <row r="80" spans="1:9" ht="15.4">
      <c r="A80" s="489" t="s">
        <v>2610</v>
      </c>
      <c r="B80" s="572" t="s">
        <v>2611</v>
      </c>
      <c r="D80" s="572" t="s">
        <v>1738</v>
      </c>
      <c r="E80" s="943">
        <f>'11.04 Other_V&amp;CMA '!X11</f>
        <v>0</v>
      </c>
      <c r="F80" s="943">
        <f>'11.04 Other_V&amp;CMA '!Y11</f>
        <v>0</v>
      </c>
      <c r="G80" s="943">
        <f>'11.04 Other_V&amp;CMA '!Z11</f>
        <v>0</v>
      </c>
      <c r="H80" s="943">
        <f>'11.04 Other_V&amp;CMA '!AA11</f>
        <v>0</v>
      </c>
      <c r="I80" s="943">
        <f>'11.04 Other_V&amp;CMA '!AB11</f>
        <v>0</v>
      </c>
    </row>
    <row r="81" spans="1:9" ht="15.4">
      <c r="A81" s="489" t="s">
        <v>2147</v>
      </c>
      <c r="B81" s="572" t="s">
        <v>2612</v>
      </c>
      <c r="D81" s="572" t="s">
        <v>1738</v>
      </c>
      <c r="E81" s="943" cm="1">
        <f t="array" ref="E81">SUMPRODUCT(('License Values Data Table'!F$2:F$697)*('License Values Data Table'!$D$2:$D$697=$A$2)*('License Values Data Table'!$B$2:$B$697=$B81))</f>
        <v>0</v>
      </c>
      <c r="F81" s="943" cm="1">
        <f t="array" ref="F81">SUMPRODUCT(('License Values Data Table'!G$2:G$697)*('License Values Data Table'!$D$2:$D$697=$A$2)*('License Values Data Table'!$B$2:$B$697=$B81))</f>
        <v>0</v>
      </c>
      <c r="G81" s="943" cm="1">
        <f t="array" ref="G81">SUMPRODUCT(('License Values Data Table'!H$2:H$697)*('License Values Data Table'!$D$2:$D$697=$A$2)*('License Values Data Table'!$B$2:$B$697=$B81))</f>
        <v>0</v>
      </c>
      <c r="H81" s="943" cm="1">
        <f t="array" ref="H81">SUMPRODUCT(('License Values Data Table'!I$2:I$697)*('License Values Data Table'!$D$2:$D$697=$A$2)*('License Values Data Table'!$B$2:$B$697=$B81))</f>
        <v>0</v>
      </c>
      <c r="I81" s="943" cm="1">
        <f t="array" ref="I81">SUMPRODUCT(('License Values Data Table'!J$2:J$697)*('License Values Data Table'!$D$2:$D$697=$A$2)*('License Values Data Table'!$B$2:$B$697=$B81))</f>
        <v>0</v>
      </c>
    </row>
    <row r="82" spans="1:9">
      <c r="A82" s="489" t="s">
        <v>2613</v>
      </c>
      <c r="B82" s="572"/>
      <c r="D82" s="572" t="s">
        <v>1738</v>
      </c>
      <c r="E82" s="632">
        <v>0</v>
      </c>
      <c r="F82" s="942">
        <f>E80</f>
        <v>0</v>
      </c>
      <c r="G82" s="942">
        <f>E80+F80</f>
        <v>0</v>
      </c>
      <c r="H82" s="942">
        <f>G80+F80+E80</f>
        <v>0</v>
      </c>
      <c r="I82" s="942">
        <f>H80+G80+F80+E80</f>
        <v>0</v>
      </c>
    </row>
    <row r="83" spans="1:9" ht="27.75" customHeight="1">
      <c r="A83" s="489" t="s">
        <v>2603</v>
      </c>
      <c r="B83" s="633" t="s">
        <v>2604</v>
      </c>
      <c r="D83" s="572" t="s">
        <v>1738</v>
      </c>
      <c r="E83" s="945">
        <f>MAX(MIN(E80,E81-E82),0)</f>
        <v>0</v>
      </c>
      <c r="F83" s="945">
        <f>MAX(MIN(F80,F81-F82),0)</f>
        <v>0</v>
      </c>
      <c r="G83" s="945">
        <f>MAX(MIN(G80,G81-G82),0)</f>
        <v>0</v>
      </c>
      <c r="H83" s="945">
        <f>MAX(MIN(H80,H81-H82),0)</f>
        <v>0</v>
      </c>
      <c r="I83" s="945">
        <f>MAX(MIN(I80,I81-I82),0)</f>
        <v>0</v>
      </c>
    </row>
    <row r="84" spans="1:9">
      <c r="E84" s="1436"/>
      <c r="F84" s="1436"/>
      <c r="G84" s="1436"/>
      <c r="H84" s="1436"/>
      <c r="I84" s="1436"/>
    </row>
  </sheetData>
  <mergeCells count="2">
    <mergeCell ref="E27:I27"/>
    <mergeCell ref="E28:I2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DB9A-D0F8-456F-8FCE-4517EF45861B}">
  <sheetPr codeName="Sheet30">
    <tabColor theme="7" tint="0.39997558519241921"/>
    <pageSetUpPr autoPageBreaks="0"/>
  </sheetPr>
  <dimension ref="A1:P92"/>
  <sheetViews>
    <sheetView zoomScale="70" zoomScaleNormal="70" workbookViewId="0">
      <pane ySplit="4" topLeftCell="A5" activePane="bottomLeft" state="frozen"/>
      <selection pane="bottomLeft" activeCell="J40" sqref="J40"/>
      <selection activeCell="G59" sqref="G59"/>
    </sheetView>
  </sheetViews>
  <sheetFormatPr defaultColWidth="8.5703125" defaultRowHeight="12.4"/>
  <cols>
    <col min="1" max="1" width="14.42578125" style="490" customWidth="1"/>
    <col min="2" max="3" width="8.5703125" style="490"/>
    <col min="4" max="4" width="17.42578125" style="490" customWidth="1"/>
    <col min="5" max="16384" width="8.5703125" style="490"/>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49</v>
      </c>
      <c r="B4" s="6"/>
    </row>
    <row r="7" spans="1:16" s="634" customFormat="1" ht="15" customHeight="1">
      <c r="A7" s="1472" t="s">
        <v>2614</v>
      </c>
      <c r="B7" s="227"/>
      <c r="C7" s="224"/>
      <c r="D7" s="227"/>
      <c r="E7" s="227"/>
      <c r="F7" s="224"/>
      <c r="G7" s="224"/>
      <c r="H7" s="224"/>
      <c r="I7" s="224"/>
      <c r="J7" s="224"/>
      <c r="K7" s="224"/>
      <c r="L7" s="224"/>
      <c r="M7" s="224"/>
    </row>
    <row r="8" spans="1:16" s="634" customFormat="1" ht="15" customHeight="1">
      <c r="B8" s="635"/>
      <c r="D8" s="635"/>
      <c r="E8" s="635"/>
    </row>
    <row r="9" spans="1:16" s="634" customFormat="1" ht="15.4">
      <c r="A9" s="258" t="s">
        <v>2615</v>
      </c>
      <c r="B9" s="259"/>
      <c r="C9" s="258"/>
      <c r="D9" s="259"/>
      <c r="E9" s="259"/>
      <c r="F9" s="258"/>
      <c r="G9" s="258"/>
      <c r="H9" s="258"/>
      <c r="I9" s="258"/>
      <c r="J9" s="258"/>
      <c r="K9" s="258"/>
      <c r="L9" s="258"/>
      <c r="M9" s="258"/>
    </row>
    <row r="10" spans="1:16" s="634" customFormat="1" ht="15.75" thickBot="1">
      <c r="B10" s="635"/>
      <c r="D10" s="635"/>
      <c r="E10" s="635"/>
      <c r="I10" s="648">
        <v>2022</v>
      </c>
      <c r="J10" s="648">
        <v>2023</v>
      </c>
      <c r="K10" s="648">
        <v>2024</v>
      </c>
      <c r="L10" s="648">
        <v>2025</v>
      </c>
      <c r="M10" s="648">
        <v>2026</v>
      </c>
    </row>
    <row r="11" spans="1:16" s="634" customFormat="1" ht="15.75" thickBot="1">
      <c r="B11" s="636" t="s">
        <v>259</v>
      </c>
      <c r="C11" s="637"/>
      <c r="D11" s="636" t="s">
        <v>1946</v>
      </c>
      <c r="E11" s="638" t="s">
        <v>2616</v>
      </c>
      <c r="F11" s="637"/>
      <c r="G11" s="637"/>
      <c r="H11" s="639"/>
      <c r="I11" s="1027">
        <v>0</v>
      </c>
      <c r="J11" s="1028">
        <v>0</v>
      </c>
      <c r="K11" s="1028">
        <v>0</v>
      </c>
      <c r="L11" s="1028">
        <v>0</v>
      </c>
      <c r="M11" s="1029">
        <v>0</v>
      </c>
    </row>
    <row r="12" spans="1:16" s="634" customFormat="1" ht="15.75" thickBot="1">
      <c r="B12" s="635" t="s">
        <v>259</v>
      </c>
      <c r="D12" s="635" t="s">
        <v>1946</v>
      </c>
      <c r="E12" s="640" t="s">
        <v>2617</v>
      </c>
      <c r="H12" s="641"/>
      <c r="I12" s="1027">
        <v>0</v>
      </c>
      <c r="J12" s="1028">
        <v>0</v>
      </c>
      <c r="K12" s="1028">
        <v>0</v>
      </c>
      <c r="L12" s="1028">
        <v>0</v>
      </c>
      <c r="M12" s="1029">
        <v>0</v>
      </c>
    </row>
    <row r="13" spans="1:16" s="634" customFormat="1" ht="15.75" thickBot="1">
      <c r="B13" s="635" t="s">
        <v>259</v>
      </c>
      <c r="D13" s="635" t="s">
        <v>1946</v>
      </c>
      <c r="E13" s="640" t="s">
        <v>2618</v>
      </c>
      <c r="H13" s="641"/>
      <c r="I13" s="1027">
        <v>0</v>
      </c>
      <c r="J13" s="1028">
        <v>0</v>
      </c>
      <c r="K13" s="1028">
        <v>0</v>
      </c>
      <c r="L13" s="1028">
        <v>0</v>
      </c>
      <c r="M13" s="1029">
        <v>0</v>
      </c>
    </row>
    <row r="14" spans="1:16" s="634" customFormat="1" ht="15.4">
      <c r="B14" s="635" t="s">
        <v>259</v>
      </c>
      <c r="D14" s="635" t="s">
        <v>1946</v>
      </c>
      <c r="E14" s="640" t="s">
        <v>2619</v>
      </c>
      <c r="H14" s="641"/>
      <c r="I14" s="1027">
        <v>0</v>
      </c>
      <c r="J14" s="1028">
        <v>0</v>
      </c>
      <c r="K14" s="1028">
        <v>0</v>
      </c>
      <c r="L14" s="1028">
        <v>0</v>
      </c>
      <c r="M14" s="1029">
        <v>0</v>
      </c>
    </row>
    <row r="15" spans="1:16" s="634" customFormat="1" ht="15.75" thickBot="1">
      <c r="B15" s="635" t="s">
        <v>259</v>
      </c>
      <c r="D15" s="635" t="s">
        <v>1946</v>
      </c>
      <c r="E15" s="640" t="s">
        <v>202</v>
      </c>
      <c r="H15" s="641"/>
      <c r="I15" s="1033">
        <v>0</v>
      </c>
      <c r="J15" s="1034">
        <v>0</v>
      </c>
      <c r="K15" s="1034">
        <v>0</v>
      </c>
      <c r="L15" s="1034">
        <v>0</v>
      </c>
      <c r="M15" s="1035">
        <v>0</v>
      </c>
    </row>
    <row r="16" spans="1:16" s="634" customFormat="1" ht="15.4">
      <c r="B16" s="636" t="s">
        <v>2620</v>
      </c>
      <c r="C16" s="637"/>
      <c r="D16" s="636" t="s">
        <v>1946</v>
      </c>
      <c r="E16" s="638" t="s">
        <v>2616</v>
      </c>
      <c r="F16" s="637"/>
      <c r="G16" s="637"/>
      <c r="H16" s="639"/>
      <c r="I16" s="1030">
        <v>0</v>
      </c>
      <c r="J16" s="1031">
        <v>0</v>
      </c>
      <c r="K16" s="1031">
        <v>0</v>
      </c>
      <c r="L16" s="1031">
        <v>0</v>
      </c>
      <c r="M16" s="1032">
        <v>0</v>
      </c>
    </row>
    <row r="17" spans="2:13" s="634" customFormat="1" ht="15.4">
      <c r="B17" s="635" t="s">
        <v>2620</v>
      </c>
      <c r="D17" s="635" t="s">
        <v>1946</v>
      </c>
      <c r="E17" s="640" t="s">
        <v>2617</v>
      </c>
      <c r="I17" s="1030">
        <v>0</v>
      </c>
      <c r="J17" s="1031">
        <v>0</v>
      </c>
      <c r="K17" s="1031">
        <v>0</v>
      </c>
      <c r="L17" s="1031">
        <v>0</v>
      </c>
      <c r="M17" s="1032">
        <v>0</v>
      </c>
    </row>
    <row r="18" spans="2:13" s="634" customFormat="1" ht="15.4">
      <c r="B18" s="635" t="s">
        <v>2620</v>
      </c>
      <c r="D18" s="635" t="s">
        <v>1946</v>
      </c>
      <c r="E18" s="640" t="s">
        <v>2618</v>
      </c>
      <c r="I18" s="1030">
        <v>0</v>
      </c>
      <c r="J18" s="1031">
        <v>0</v>
      </c>
      <c r="K18" s="1031">
        <v>0</v>
      </c>
      <c r="L18" s="1031">
        <v>0</v>
      </c>
      <c r="M18" s="1032">
        <v>0</v>
      </c>
    </row>
    <row r="19" spans="2:13" s="634" customFormat="1" ht="15.4">
      <c r="B19" s="635" t="s">
        <v>2620</v>
      </c>
      <c r="D19" s="635" t="s">
        <v>1946</v>
      </c>
      <c r="E19" s="640" t="s">
        <v>2619</v>
      </c>
      <c r="I19" s="1030">
        <v>0</v>
      </c>
      <c r="J19" s="1031">
        <v>0</v>
      </c>
      <c r="K19" s="1031">
        <v>0</v>
      </c>
      <c r="L19" s="1031">
        <v>0</v>
      </c>
      <c r="M19" s="1032">
        <v>0</v>
      </c>
    </row>
    <row r="20" spans="2:13" s="634" customFormat="1" ht="15.75" thickBot="1">
      <c r="B20" s="642" t="s">
        <v>2620</v>
      </c>
      <c r="C20" s="643"/>
      <c r="D20" s="642" t="s">
        <v>1946</v>
      </c>
      <c r="E20" s="644" t="s">
        <v>202</v>
      </c>
      <c r="I20" s="1033">
        <v>0</v>
      </c>
      <c r="J20" s="1034">
        <v>0</v>
      </c>
      <c r="K20" s="1034">
        <v>0</v>
      </c>
      <c r="L20" s="1034">
        <v>0</v>
      </c>
      <c r="M20" s="1035">
        <v>0</v>
      </c>
    </row>
    <row r="21" spans="2:13" s="634" customFormat="1" ht="15.4">
      <c r="B21" s="635" t="s">
        <v>2621</v>
      </c>
      <c r="D21" s="635" t="s">
        <v>1946</v>
      </c>
      <c r="E21" s="640" t="s">
        <v>2616</v>
      </c>
      <c r="I21" s="1027">
        <v>0</v>
      </c>
      <c r="J21" s="1028">
        <v>0</v>
      </c>
      <c r="K21" s="1028">
        <v>0</v>
      </c>
      <c r="L21" s="1028">
        <v>0</v>
      </c>
      <c r="M21" s="1029">
        <v>0</v>
      </c>
    </row>
    <row r="22" spans="2:13" s="634" customFormat="1" ht="15.4">
      <c r="B22" s="635" t="s">
        <v>2621</v>
      </c>
      <c r="D22" s="635" t="s">
        <v>1946</v>
      </c>
      <c r="E22" s="640" t="s">
        <v>2617</v>
      </c>
      <c r="I22" s="1030">
        <v>0</v>
      </c>
      <c r="J22" s="1031">
        <v>0</v>
      </c>
      <c r="K22" s="1031">
        <v>0</v>
      </c>
      <c r="L22" s="1031">
        <v>0</v>
      </c>
      <c r="M22" s="1032">
        <v>0</v>
      </c>
    </row>
    <row r="23" spans="2:13" s="634" customFormat="1" ht="15.4">
      <c r="B23" s="635" t="s">
        <v>2621</v>
      </c>
      <c r="D23" s="635" t="s">
        <v>1946</v>
      </c>
      <c r="E23" s="640" t="s">
        <v>2618</v>
      </c>
      <c r="I23" s="1030">
        <v>0</v>
      </c>
      <c r="J23" s="1031">
        <v>0</v>
      </c>
      <c r="K23" s="1031">
        <v>0</v>
      </c>
      <c r="L23" s="1031">
        <v>0</v>
      </c>
      <c r="M23" s="1032">
        <v>0</v>
      </c>
    </row>
    <row r="24" spans="2:13" s="634" customFormat="1" ht="15.4">
      <c r="B24" s="635" t="s">
        <v>2621</v>
      </c>
      <c r="D24" s="635" t="s">
        <v>1946</v>
      </c>
      <c r="E24" s="640" t="s">
        <v>2619</v>
      </c>
      <c r="I24" s="1030">
        <v>0</v>
      </c>
      <c r="J24" s="1031">
        <v>0</v>
      </c>
      <c r="K24" s="1031">
        <v>0</v>
      </c>
      <c r="L24" s="1031">
        <v>0</v>
      </c>
      <c r="M24" s="1032">
        <v>0</v>
      </c>
    </row>
    <row r="25" spans="2:13" s="634" customFormat="1" ht="15.75" thickBot="1">
      <c r="B25" s="635" t="s">
        <v>2621</v>
      </c>
      <c r="D25" s="635" t="s">
        <v>1946</v>
      </c>
      <c r="E25" s="640" t="s">
        <v>202</v>
      </c>
      <c r="I25" s="1033">
        <v>0</v>
      </c>
      <c r="J25" s="1034">
        <v>0</v>
      </c>
      <c r="K25" s="1034">
        <v>0</v>
      </c>
      <c r="L25" s="1034">
        <v>0</v>
      </c>
      <c r="M25" s="1035">
        <v>0</v>
      </c>
    </row>
    <row r="26" spans="2:13" s="634" customFormat="1" ht="15.4">
      <c r="B26" s="636" t="s">
        <v>2622</v>
      </c>
      <c r="C26" s="637"/>
      <c r="D26" s="636" t="s">
        <v>1946</v>
      </c>
      <c r="E26" s="638" t="s">
        <v>2616</v>
      </c>
      <c r="I26" s="1027">
        <v>0</v>
      </c>
      <c r="J26" s="1028">
        <v>0</v>
      </c>
      <c r="K26" s="1028">
        <v>0</v>
      </c>
      <c r="L26" s="1028">
        <v>0</v>
      </c>
      <c r="M26" s="1029">
        <v>0</v>
      </c>
    </row>
    <row r="27" spans="2:13" s="634" customFormat="1" ht="15.4">
      <c r="B27" s="635" t="s">
        <v>2622</v>
      </c>
      <c r="D27" s="635" t="s">
        <v>1946</v>
      </c>
      <c r="E27" s="640" t="s">
        <v>2617</v>
      </c>
      <c r="I27" s="1030">
        <v>0</v>
      </c>
      <c r="J27" s="1031">
        <v>0</v>
      </c>
      <c r="K27" s="1031">
        <v>0</v>
      </c>
      <c r="L27" s="1031">
        <v>0</v>
      </c>
      <c r="M27" s="1032">
        <v>0</v>
      </c>
    </row>
    <row r="28" spans="2:13" s="634" customFormat="1" ht="15.4">
      <c r="B28" s="635" t="s">
        <v>2622</v>
      </c>
      <c r="D28" s="635" t="s">
        <v>1946</v>
      </c>
      <c r="E28" s="640" t="s">
        <v>2618</v>
      </c>
      <c r="I28" s="1030">
        <v>0</v>
      </c>
      <c r="J28" s="1031">
        <v>0</v>
      </c>
      <c r="K28" s="1031">
        <v>0</v>
      </c>
      <c r="L28" s="1031">
        <v>0</v>
      </c>
      <c r="M28" s="1032">
        <v>0</v>
      </c>
    </row>
    <row r="29" spans="2:13" s="634" customFormat="1" ht="15.4">
      <c r="B29" s="635" t="s">
        <v>2622</v>
      </c>
      <c r="D29" s="635" t="s">
        <v>1946</v>
      </c>
      <c r="E29" s="640" t="s">
        <v>2619</v>
      </c>
      <c r="I29" s="1030">
        <v>0</v>
      </c>
      <c r="J29" s="1031">
        <v>0</v>
      </c>
      <c r="K29" s="1031">
        <v>0</v>
      </c>
      <c r="L29" s="1031">
        <v>0</v>
      </c>
      <c r="M29" s="1032">
        <v>0</v>
      </c>
    </row>
    <row r="30" spans="2:13" s="634" customFormat="1" ht="15.75" thickBot="1">
      <c r="B30" s="642" t="s">
        <v>2622</v>
      </c>
      <c r="C30" s="643"/>
      <c r="D30" s="642" t="s">
        <v>1946</v>
      </c>
      <c r="E30" s="644" t="s">
        <v>202</v>
      </c>
      <c r="I30" s="1030">
        <v>0</v>
      </c>
      <c r="J30" s="1031">
        <v>0</v>
      </c>
      <c r="K30" s="1031">
        <v>0</v>
      </c>
      <c r="L30" s="1031">
        <v>0</v>
      </c>
      <c r="M30" s="1032">
        <v>0</v>
      </c>
    </row>
    <row r="31" spans="2:13" s="634" customFormat="1" ht="15.4">
      <c r="B31" s="635" t="s">
        <v>42</v>
      </c>
      <c r="D31" s="635" t="s">
        <v>1946</v>
      </c>
      <c r="E31" s="640" t="s">
        <v>2616</v>
      </c>
      <c r="I31" s="1027">
        <v>0</v>
      </c>
      <c r="J31" s="1028">
        <v>0</v>
      </c>
      <c r="K31" s="1028">
        <v>0</v>
      </c>
      <c r="L31" s="1028">
        <v>0</v>
      </c>
      <c r="M31" s="1029">
        <v>0</v>
      </c>
    </row>
    <row r="32" spans="2:13" s="634" customFormat="1" ht="15.4">
      <c r="B32" s="635" t="s">
        <v>42</v>
      </c>
      <c r="D32" s="635" t="s">
        <v>1946</v>
      </c>
      <c r="E32" s="640" t="s">
        <v>2617</v>
      </c>
      <c r="I32" s="1030">
        <v>0</v>
      </c>
      <c r="J32" s="1031">
        <v>0</v>
      </c>
      <c r="K32" s="1031">
        <v>0</v>
      </c>
      <c r="L32" s="1031">
        <v>0</v>
      </c>
      <c r="M32" s="1032">
        <v>0</v>
      </c>
    </row>
    <row r="33" spans="1:13" s="634" customFormat="1" ht="15.4">
      <c r="B33" s="635" t="s">
        <v>42</v>
      </c>
      <c r="D33" s="635" t="s">
        <v>1946</v>
      </c>
      <c r="E33" s="640" t="s">
        <v>2618</v>
      </c>
      <c r="H33" s="641"/>
      <c r="I33" s="1030">
        <v>0</v>
      </c>
      <c r="J33" s="1031">
        <v>0</v>
      </c>
      <c r="K33" s="1031">
        <v>0</v>
      </c>
      <c r="L33" s="1031">
        <v>0</v>
      </c>
      <c r="M33" s="1032">
        <v>0</v>
      </c>
    </row>
    <row r="34" spans="1:13" s="634" customFormat="1" ht="15.4">
      <c r="B34" s="635" t="s">
        <v>42</v>
      </c>
      <c r="D34" s="635" t="s">
        <v>1946</v>
      </c>
      <c r="E34" s="640" t="s">
        <v>2619</v>
      </c>
      <c r="H34" s="641"/>
      <c r="I34" s="1030">
        <v>0</v>
      </c>
      <c r="J34" s="1031">
        <v>0</v>
      </c>
      <c r="K34" s="1031">
        <v>0</v>
      </c>
      <c r="L34" s="1031">
        <v>0</v>
      </c>
      <c r="M34" s="1032">
        <v>0</v>
      </c>
    </row>
    <row r="35" spans="1:13" s="634" customFormat="1" ht="15.75" thickBot="1">
      <c r="B35" s="635" t="s">
        <v>42</v>
      </c>
      <c r="D35" s="635" t="s">
        <v>1946</v>
      </c>
      <c r="E35" s="640" t="s">
        <v>202</v>
      </c>
      <c r="H35" s="641"/>
      <c r="I35" s="1033">
        <v>0</v>
      </c>
      <c r="J35" s="1034">
        <v>0</v>
      </c>
      <c r="K35" s="1034">
        <v>0</v>
      </c>
      <c r="L35" s="1034">
        <v>0</v>
      </c>
      <c r="M35" s="1035">
        <v>0</v>
      </c>
    </row>
    <row r="36" spans="1:13" s="634" customFormat="1" ht="15.4">
      <c r="B36" s="636" t="s">
        <v>2623</v>
      </c>
      <c r="C36" s="637"/>
      <c r="D36" s="636" t="s">
        <v>1946</v>
      </c>
      <c r="E36" s="638" t="s">
        <v>2616</v>
      </c>
      <c r="F36" s="637"/>
      <c r="G36" s="637"/>
      <c r="H36" s="639"/>
      <c r="I36" s="1027">
        <v>0</v>
      </c>
      <c r="J36" s="1028">
        <v>0</v>
      </c>
      <c r="K36" s="1028">
        <v>0</v>
      </c>
      <c r="L36" s="1028">
        <v>0</v>
      </c>
      <c r="M36" s="1029">
        <v>0</v>
      </c>
    </row>
    <row r="37" spans="1:13" s="634" customFormat="1" ht="15.4">
      <c r="B37" s="635" t="s">
        <v>2623</v>
      </c>
      <c r="D37" s="635" t="s">
        <v>1946</v>
      </c>
      <c r="E37" s="640" t="s">
        <v>2617</v>
      </c>
      <c r="H37" s="641"/>
      <c r="I37" s="1030">
        <v>0</v>
      </c>
      <c r="J37" s="1031">
        <v>0</v>
      </c>
      <c r="K37" s="1031">
        <v>0</v>
      </c>
      <c r="L37" s="1031">
        <v>0</v>
      </c>
      <c r="M37" s="1032">
        <v>0</v>
      </c>
    </row>
    <row r="38" spans="1:13" s="634" customFormat="1" ht="15.4">
      <c r="B38" s="635" t="s">
        <v>2623</v>
      </c>
      <c r="D38" s="635" t="s">
        <v>1946</v>
      </c>
      <c r="E38" s="640" t="s">
        <v>2618</v>
      </c>
      <c r="H38" s="641"/>
      <c r="I38" s="1030">
        <v>0</v>
      </c>
      <c r="J38" s="1031">
        <v>0</v>
      </c>
      <c r="K38" s="1031">
        <v>0</v>
      </c>
      <c r="L38" s="1031">
        <v>0</v>
      </c>
      <c r="M38" s="1032">
        <v>0</v>
      </c>
    </row>
    <row r="39" spans="1:13" s="634" customFormat="1" ht="15.4">
      <c r="B39" s="635" t="s">
        <v>2623</v>
      </c>
      <c r="D39" s="635" t="s">
        <v>1946</v>
      </c>
      <c r="E39" s="640" t="s">
        <v>2619</v>
      </c>
      <c r="H39" s="641"/>
      <c r="I39" s="1030">
        <v>0</v>
      </c>
      <c r="J39" s="1031">
        <v>0</v>
      </c>
      <c r="K39" s="1031">
        <v>0</v>
      </c>
      <c r="L39" s="1031">
        <v>0</v>
      </c>
      <c r="M39" s="1032">
        <v>0</v>
      </c>
    </row>
    <row r="40" spans="1:13" s="634" customFormat="1" ht="15.75" thickBot="1">
      <c r="B40" s="642" t="s">
        <v>2623</v>
      </c>
      <c r="C40" s="643"/>
      <c r="D40" s="642" t="s">
        <v>1946</v>
      </c>
      <c r="E40" s="644" t="s">
        <v>202</v>
      </c>
      <c r="F40" s="643"/>
      <c r="G40" s="643"/>
      <c r="H40" s="645"/>
      <c r="I40" s="1033">
        <v>0</v>
      </c>
      <c r="J40" s="1034">
        <v>0</v>
      </c>
      <c r="K40" s="1034">
        <v>0</v>
      </c>
      <c r="L40" s="1034">
        <v>0</v>
      </c>
      <c r="M40" s="1035">
        <v>0</v>
      </c>
    </row>
    <row r="41" spans="1:13" s="634" customFormat="1" ht="15.4">
      <c r="B41" s="635"/>
      <c r="D41" s="635"/>
      <c r="E41" s="635"/>
      <c r="H41" s="641"/>
      <c r="I41" s="641"/>
      <c r="J41" s="641"/>
      <c r="K41" s="641"/>
      <c r="L41" s="641"/>
      <c r="M41" s="641"/>
    </row>
    <row r="42" spans="1:13" s="634" customFormat="1" ht="15.4">
      <c r="A42" s="258" t="s">
        <v>2624</v>
      </c>
      <c r="B42" s="259"/>
      <c r="C42" s="258"/>
      <c r="D42" s="259"/>
      <c r="E42" s="259"/>
      <c r="F42" s="258"/>
      <c r="G42" s="258"/>
      <c r="H42" s="258"/>
      <c r="I42" s="258"/>
      <c r="J42" s="258"/>
      <c r="K42" s="258"/>
      <c r="L42" s="258"/>
      <c r="M42" s="258"/>
    </row>
    <row r="43" spans="1:13" s="634" customFormat="1" ht="13.5" customHeight="1">
      <c r="B43" s="635"/>
      <c r="D43" s="635"/>
      <c r="E43" s="635"/>
      <c r="H43" s="641"/>
      <c r="I43" s="641"/>
      <c r="J43" s="641"/>
      <c r="K43" s="641"/>
      <c r="L43" s="641"/>
      <c r="M43" s="641"/>
    </row>
    <row r="44" spans="1:13" s="634" customFormat="1" ht="15.4">
      <c r="B44" s="635" t="s">
        <v>2616</v>
      </c>
      <c r="D44" s="635" t="s">
        <v>1738</v>
      </c>
      <c r="E44" s="635"/>
      <c r="H44" s="641"/>
      <c r="I44" s="1397">
        <f>'3.01 Revenue_Interface'!I52+'3.01 Revenue_Interface'!I59</f>
        <v>0</v>
      </c>
      <c r="J44" s="1397">
        <f>'3.01 Revenue_Interface'!J52+'3.01 Revenue_Interface'!J59</f>
        <v>0</v>
      </c>
      <c r="K44" s="1397">
        <f>'3.01 Revenue_Interface'!K52+'3.01 Revenue_Interface'!K59</f>
        <v>0</v>
      </c>
      <c r="L44" s="1397">
        <f>'3.01 Revenue_Interface'!L52+'3.01 Revenue_Interface'!L59</f>
        <v>0</v>
      </c>
      <c r="M44" s="1397">
        <f>'3.01 Revenue_Interface'!M52+'3.01 Revenue_Interface'!M59</f>
        <v>0</v>
      </c>
    </row>
    <row r="45" spans="1:13" s="634" customFormat="1" ht="15.4">
      <c r="B45" s="635" t="s">
        <v>2617</v>
      </c>
      <c r="D45" s="635" t="s">
        <v>1738</v>
      </c>
      <c r="E45" s="635"/>
      <c r="H45" s="641"/>
      <c r="I45" s="1397">
        <f>'3.01 Revenue_Interface'!I53+'3.01 Revenue_Interface'!I60</f>
        <v>0</v>
      </c>
      <c r="J45" s="1397">
        <f>'3.01 Revenue_Interface'!J53+'3.01 Revenue_Interface'!J60</f>
        <v>0</v>
      </c>
      <c r="K45" s="1397">
        <f>'3.01 Revenue_Interface'!K53+'3.01 Revenue_Interface'!K60</f>
        <v>0</v>
      </c>
      <c r="L45" s="1397">
        <f>'3.01 Revenue_Interface'!L53+'3.01 Revenue_Interface'!L60</f>
        <v>0</v>
      </c>
      <c r="M45" s="1397">
        <f>'3.01 Revenue_Interface'!M53+'3.01 Revenue_Interface'!M60</f>
        <v>0</v>
      </c>
    </row>
    <row r="46" spans="1:13" s="634" customFormat="1" ht="15.4">
      <c r="B46" s="635" t="s">
        <v>2618</v>
      </c>
      <c r="D46" s="635" t="s">
        <v>1738</v>
      </c>
      <c r="E46" s="635"/>
      <c r="H46" s="641"/>
      <c r="I46" s="1397">
        <f>'3.01 Revenue_Interface'!I54+'3.01 Revenue_Interface'!I61</f>
        <v>0</v>
      </c>
      <c r="J46" s="1397">
        <f>'3.01 Revenue_Interface'!J54+'3.01 Revenue_Interface'!J61</f>
        <v>0</v>
      </c>
      <c r="K46" s="1397">
        <f>'3.01 Revenue_Interface'!K54+'3.01 Revenue_Interface'!K61</f>
        <v>0</v>
      </c>
      <c r="L46" s="1397">
        <f>'3.01 Revenue_Interface'!L54+'3.01 Revenue_Interface'!L61</f>
        <v>0</v>
      </c>
      <c r="M46" s="1397">
        <f>'3.01 Revenue_Interface'!M54+'3.01 Revenue_Interface'!M61</f>
        <v>0</v>
      </c>
    </row>
    <row r="47" spans="1:13" s="634" customFormat="1" ht="15.4">
      <c r="B47" s="635" t="s">
        <v>2619</v>
      </c>
      <c r="D47" s="635" t="s">
        <v>1738</v>
      </c>
      <c r="E47" s="635"/>
      <c r="H47" s="641"/>
      <c r="I47" s="1397">
        <f>'3.01 Revenue_Interface'!I55+'3.01 Revenue_Interface'!I62</f>
        <v>0</v>
      </c>
      <c r="J47" s="1397">
        <f>'3.01 Revenue_Interface'!J55+'3.01 Revenue_Interface'!J62</f>
        <v>0</v>
      </c>
      <c r="K47" s="1397">
        <f>'3.01 Revenue_Interface'!K55+'3.01 Revenue_Interface'!K62</f>
        <v>0</v>
      </c>
      <c r="L47" s="1397">
        <f>'3.01 Revenue_Interface'!L55+'3.01 Revenue_Interface'!L62</f>
        <v>0</v>
      </c>
      <c r="M47" s="1397">
        <f>'3.01 Revenue_Interface'!M55+'3.01 Revenue_Interface'!M62</f>
        <v>0</v>
      </c>
    </row>
    <row r="48" spans="1:13" s="634" customFormat="1" ht="15.4">
      <c r="B48" s="635" t="s">
        <v>202</v>
      </c>
      <c r="D48" s="635" t="s">
        <v>1738</v>
      </c>
      <c r="E48" s="635"/>
      <c r="H48" s="641"/>
      <c r="I48" s="1397">
        <f>'3.01 Revenue_Interface'!I56+'3.01 Revenue_Interface'!I63</f>
        <v>0</v>
      </c>
      <c r="J48" s="1397">
        <f>'3.01 Revenue_Interface'!J56+'3.01 Revenue_Interface'!J63</f>
        <v>0</v>
      </c>
      <c r="K48" s="1397">
        <f>'3.01 Revenue_Interface'!K56+'3.01 Revenue_Interface'!K63</f>
        <v>0</v>
      </c>
      <c r="L48" s="1397">
        <f>'3.01 Revenue_Interface'!L56+'3.01 Revenue_Interface'!L63</f>
        <v>0</v>
      </c>
      <c r="M48" s="1397">
        <f>'3.01 Revenue_Interface'!M56+'3.01 Revenue_Interface'!M63</f>
        <v>0</v>
      </c>
    </row>
    <row r="49" spans="2:13" s="634" customFormat="1" ht="15.4">
      <c r="B49" s="635" t="s">
        <v>2625</v>
      </c>
      <c r="D49" s="635" t="s">
        <v>1738</v>
      </c>
      <c r="E49" s="635"/>
      <c r="H49" s="641"/>
      <c r="I49" s="1397">
        <f>SUM(I44:I48)</f>
        <v>0</v>
      </c>
      <c r="J49" s="1397">
        <f t="shared" ref="J49:M49" si="0">SUM(J44:J48)</f>
        <v>0</v>
      </c>
      <c r="K49" s="1397">
        <f t="shared" si="0"/>
        <v>0</v>
      </c>
      <c r="L49" s="1397">
        <f t="shared" si="0"/>
        <v>0</v>
      </c>
      <c r="M49" s="1397">
        <f t="shared" si="0"/>
        <v>0</v>
      </c>
    </row>
    <row r="50" spans="2:13" s="634" customFormat="1" ht="15.4">
      <c r="B50" s="635"/>
      <c r="D50" s="635"/>
      <c r="E50" s="635"/>
      <c r="H50" s="641"/>
    </row>
    <row r="51" spans="2:13" s="634" customFormat="1" ht="15.4">
      <c r="B51" s="635"/>
      <c r="D51" s="635"/>
      <c r="E51" s="635"/>
      <c r="H51" s="641"/>
    </row>
    <row r="52" spans="2:13" s="634" customFormat="1" ht="15.4">
      <c r="B52" s="635"/>
      <c r="D52" s="635"/>
      <c r="E52" s="635"/>
      <c r="H52" s="641"/>
      <c r="I52" s="641"/>
      <c r="J52" s="641"/>
      <c r="K52" s="641"/>
      <c r="L52" s="641"/>
      <c r="M52" s="641"/>
    </row>
    <row r="53" spans="2:13" s="634" customFormat="1" ht="15.4">
      <c r="B53" s="636" t="s">
        <v>259</v>
      </c>
      <c r="C53" s="637"/>
      <c r="D53" s="636" t="s">
        <v>1738</v>
      </c>
      <c r="E53" s="638" t="s">
        <v>2616</v>
      </c>
      <c r="F53" s="637"/>
      <c r="G53" s="637"/>
      <c r="H53" s="639"/>
      <c r="I53" s="1397">
        <f t="shared" ref="I53:I82" si="1">INDEX($I$44:$I$48, MATCH($E53, $B$44:$B$48, 0)) * I11</f>
        <v>0</v>
      </c>
      <c r="J53" s="1397">
        <f t="shared" ref="J53:J82" si="2">INDEX($J$44:$J$48, MATCH($E53, $B$44:$B$48, 0)) * J11</f>
        <v>0</v>
      </c>
      <c r="K53" s="1397">
        <f t="shared" ref="K53:K82" si="3">INDEX($K$44:$K$48, MATCH($E53, $B$44:$B$48, 0)) * K11</f>
        <v>0</v>
      </c>
      <c r="L53" s="1397">
        <f t="shared" ref="L53:L82" si="4">INDEX($L$44:$L$48, MATCH($E53, $B$44:$B$48, 0)) * L11</f>
        <v>0</v>
      </c>
      <c r="M53" s="1397">
        <f t="shared" ref="M53:M82" si="5">INDEX($M$44:$M$48, MATCH($E53, $B$44:$B$48, 0)) * M11</f>
        <v>0</v>
      </c>
    </row>
    <row r="54" spans="2:13" s="634" customFormat="1" ht="15.4">
      <c r="B54" s="635" t="s">
        <v>259</v>
      </c>
      <c r="D54" s="635" t="s">
        <v>1738</v>
      </c>
      <c r="E54" s="640" t="s">
        <v>2617</v>
      </c>
      <c r="H54" s="641"/>
      <c r="I54" s="1397">
        <f t="shared" si="1"/>
        <v>0</v>
      </c>
      <c r="J54" s="1397">
        <f t="shared" si="2"/>
        <v>0</v>
      </c>
      <c r="K54" s="1397">
        <f t="shared" si="3"/>
        <v>0</v>
      </c>
      <c r="L54" s="1397">
        <f t="shared" si="4"/>
        <v>0</v>
      </c>
      <c r="M54" s="1397">
        <f t="shared" si="5"/>
        <v>0</v>
      </c>
    </row>
    <row r="55" spans="2:13" s="634" customFormat="1" ht="15.4">
      <c r="B55" s="635" t="s">
        <v>259</v>
      </c>
      <c r="D55" s="635" t="s">
        <v>1738</v>
      </c>
      <c r="E55" s="640" t="s">
        <v>2618</v>
      </c>
      <c r="H55" s="641"/>
      <c r="I55" s="1397">
        <f t="shared" si="1"/>
        <v>0</v>
      </c>
      <c r="J55" s="1397">
        <f t="shared" si="2"/>
        <v>0</v>
      </c>
      <c r="K55" s="1397">
        <f t="shared" si="3"/>
        <v>0</v>
      </c>
      <c r="L55" s="1397">
        <f t="shared" si="4"/>
        <v>0</v>
      </c>
      <c r="M55" s="1397">
        <f t="shared" si="5"/>
        <v>0</v>
      </c>
    </row>
    <row r="56" spans="2:13" s="634" customFormat="1" ht="15.4">
      <c r="B56" s="635" t="s">
        <v>259</v>
      </c>
      <c r="D56" s="635" t="s">
        <v>1738</v>
      </c>
      <c r="E56" s="640" t="s">
        <v>2619</v>
      </c>
      <c r="H56" s="641"/>
      <c r="I56" s="1397">
        <f t="shared" si="1"/>
        <v>0</v>
      </c>
      <c r="J56" s="1397">
        <f t="shared" si="2"/>
        <v>0</v>
      </c>
      <c r="K56" s="1397">
        <f t="shared" si="3"/>
        <v>0</v>
      </c>
      <c r="L56" s="1397">
        <f t="shared" si="4"/>
        <v>0</v>
      </c>
      <c r="M56" s="1397">
        <f t="shared" si="5"/>
        <v>0</v>
      </c>
    </row>
    <row r="57" spans="2:13" s="634" customFormat="1" ht="15.4">
      <c r="B57" s="635" t="s">
        <v>259</v>
      </c>
      <c r="D57" s="635" t="s">
        <v>1738</v>
      </c>
      <c r="E57" s="640" t="s">
        <v>202</v>
      </c>
      <c r="H57" s="641"/>
      <c r="I57" s="1397">
        <f t="shared" si="1"/>
        <v>0</v>
      </c>
      <c r="J57" s="1397">
        <f t="shared" si="2"/>
        <v>0</v>
      </c>
      <c r="K57" s="1397">
        <f t="shared" si="3"/>
        <v>0</v>
      </c>
      <c r="L57" s="1397">
        <f t="shared" si="4"/>
        <v>0</v>
      </c>
      <c r="M57" s="1397">
        <f t="shared" si="5"/>
        <v>0</v>
      </c>
    </row>
    <row r="58" spans="2:13" s="634" customFormat="1" ht="15.4">
      <c r="B58" s="636" t="s">
        <v>2620</v>
      </c>
      <c r="C58" s="637"/>
      <c r="D58" s="636" t="s">
        <v>1738</v>
      </c>
      <c r="E58" s="638" t="s">
        <v>2616</v>
      </c>
      <c r="F58" s="637"/>
      <c r="G58" s="637"/>
      <c r="H58" s="639"/>
      <c r="I58" s="1397">
        <f t="shared" si="1"/>
        <v>0</v>
      </c>
      <c r="J58" s="1397">
        <f t="shared" si="2"/>
        <v>0</v>
      </c>
      <c r="K58" s="1397">
        <f t="shared" si="3"/>
        <v>0</v>
      </c>
      <c r="L58" s="1397">
        <f t="shared" si="4"/>
        <v>0</v>
      </c>
      <c r="M58" s="1397">
        <f t="shared" si="5"/>
        <v>0</v>
      </c>
    </row>
    <row r="59" spans="2:13" s="634" customFormat="1" ht="15.4">
      <c r="B59" s="635" t="s">
        <v>2620</v>
      </c>
      <c r="D59" s="635" t="s">
        <v>1738</v>
      </c>
      <c r="E59" s="640" t="s">
        <v>2617</v>
      </c>
      <c r="H59" s="641"/>
      <c r="I59" s="1397">
        <f t="shared" si="1"/>
        <v>0</v>
      </c>
      <c r="J59" s="1397">
        <f t="shared" si="2"/>
        <v>0</v>
      </c>
      <c r="K59" s="1397">
        <f t="shared" si="3"/>
        <v>0</v>
      </c>
      <c r="L59" s="1397">
        <f t="shared" si="4"/>
        <v>0</v>
      </c>
      <c r="M59" s="1397">
        <f t="shared" si="5"/>
        <v>0</v>
      </c>
    </row>
    <row r="60" spans="2:13" s="634" customFormat="1" ht="15.4">
      <c r="B60" s="635" t="s">
        <v>2620</v>
      </c>
      <c r="D60" s="635" t="s">
        <v>1738</v>
      </c>
      <c r="E60" s="640" t="s">
        <v>2618</v>
      </c>
      <c r="H60" s="641"/>
      <c r="I60" s="1397">
        <f t="shared" si="1"/>
        <v>0</v>
      </c>
      <c r="J60" s="1397">
        <f t="shared" si="2"/>
        <v>0</v>
      </c>
      <c r="K60" s="1397">
        <f t="shared" si="3"/>
        <v>0</v>
      </c>
      <c r="L60" s="1397">
        <f t="shared" si="4"/>
        <v>0</v>
      </c>
      <c r="M60" s="1397">
        <f t="shared" si="5"/>
        <v>0</v>
      </c>
    </row>
    <row r="61" spans="2:13" s="634" customFormat="1" ht="15.4">
      <c r="B61" s="635" t="s">
        <v>2620</v>
      </c>
      <c r="D61" s="635" t="s">
        <v>1738</v>
      </c>
      <c r="E61" s="640" t="s">
        <v>2619</v>
      </c>
      <c r="H61" s="641"/>
      <c r="I61" s="1397">
        <f t="shared" si="1"/>
        <v>0</v>
      </c>
      <c r="J61" s="1397">
        <f t="shared" si="2"/>
        <v>0</v>
      </c>
      <c r="K61" s="1397">
        <f t="shared" si="3"/>
        <v>0</v>
      </c>
      <c r="L61" s="1397">
        <f t="shared" si="4"/>
        <v>0</v>
      </c>
      <c r="M61" s="1397">
        <f t="shared" si="5"/>
        <v>0</v>
      </c>
    </row>
    <row r="62" spans="2:13" s="634" customFormat="1" ht="15.4">
      <c r="B62" s="642" t="s">
        <v>2620</v>
      </c>
      <c r="C62" s="643"/>
      <c r="D62" s="642" t="s">
        <v>1738</v>
      </c>
      <c r="E62" s="644" t="s">
        <v>202</v>
      </c>
      <c r="F62" s="643"/>
      <c r="G62" s="643"/>
      <c r="H62" s="645"/>
      <c r="I62" s="1397">
        <f t="shared" si="1"/>
        <v>0</v>
      </c>
      <c r="J62" s="1397">
        <f t="shared" si="2"/>
        <v>0</v>
      </c>
      <c r="K62" s="1397">
        <f t="shared" si="3"/>
        <v>0</v>
      </c>
      <c r="L62" s="1397">
        <f t="shared" si="4"/>
        <v>0</v>
      </c>
      <c r="M62" s="1397">
        <f t="shared" si="5"/>
        <v>0</v>
      </c>
    </row>
    <row r="63" spans="2:13" s="634" customFormat="1" ht="15.4">
      <c r="B63" s="635" t="s">
        <v>2621</v>
      </c>
      <c r="D63" s="635" t="s">
        <v>1738</v>
      </c>
      <c r="E63" s="640" t="s">
        <v>2616</v>
      </c>
      <c r="H63" s="641"/>
      <c r="I63" s="1397">
        <f t="shared" si="1"/>
        <v>0</v>
      </c>
      <c r="J63" s="1397">
        <f t="shared" si="2"/>
        <v>0</v>
      </c>
      <c r="K63" s="1397">
        <f t="shared" si="3"/>
        <v>0</v>
      </c>
      <c r="L63" s="1397">
        <f t="shared" si="4"/>
        <v>0</v>
      </c>
      <c r="M63" s="1397">
        <f t="shared" si="5"/>
        <v>0</v>
      </c>
    </row>
    <row r="64" spans="2:13" s="634" customFormat="1" ht="15.4">
      <c r="B64" s="635" t="s">
        <v>2621</v>
      </c>
      <c r="D64" s="635" t="s">
        <v>1738</v>
      </c>
      <c r="E64" s="640" t="s">
        <v>2617</v>
      </c>
      <c r="H64" s="641"/>
      <c r="I64" s="1397">
        <f t="shared" si="1"/>
        <v>0</v>
      </c>
      <c r="J64" s="1397">
        <f t="shared" si="2"/>
        <v>0</v>
      </c>
      <c r="K64" s="1397">
        <f t="shared" si="3"/>
        <v>0</v>
      </c>
      <c r="L64" s="1397">
        <f t="shared" si="4"/>
        <v>0</v>
      </c>
      <c r="M64" s="1397">
        <f t="shared" si="5"/>
        <v>0</v>
      </c>
    </row>
    <row r="65" spans="2:13" s="634" customFormat="1" ht="15.4">
      <c r="B65" s="635" t="s">
        <v>2621</v>
      </c>
      <c r="D65" s="635" t="s">
        <v>1738</v>
      </c>
      <c r="E65" s="640" t="s">
        <v>2618</v>
      </c>
      <c r="H65" s="641"/>
      <c r="I65" s="1397">
        <f t="shared" si="1"/>
        <v>0</v>
      </c>
      <c r="J65" s="1397">
        <f t="shared" si="2"/>
        <v>0</v>
      </c>
      <c r="K65" s="1397">
        <f t="shared" si="3"/>
        <v>0</v>
      </c>
      <c r="L65" s="1397">
        <f t="shared" si="4"/>
        <v>0</v>
      </c>
      <c r="M65" s="1397">
        <f t="shared" si="5"/>
        <v>0</v>
      </c>
    </row>
    <row r="66" spans="2:13" s="634" customFormat="1" ht="15.4">
      <c r="B66" s="635" t="s">
        <v>2621</v>
      </c>
      <c r="D66" s="635" t="s">
        <v>1738</v>
      </c>
      <c r="E66" s="640" t="s">
        <v>2619</v>
      </c>
      <c r="H66" s="641"/>
      <c r="I66" s="1397">
        <f t="shared" si="1"/>
        <v>0</v>
      </c>
      <c r="J66" s="1397">
        <f t="shared" si="2"/>
        <v>0</v>
      </c>
      <c r="K66" s="1397">
        <f t="shared" si="3"/>
        <v>0</v>
      </c>
      <c r="L66" s="1397">
        <f t="shared" si="4"/>
        <v>0</v>
      </c>
      <c r="M66" s="1397">
        <f t="shared" si="5"/>
        <v>0</v>
      </c>
    </row>
    <row r="67" spans="2:13" s="634" customFormat="1" ht="15.4">
      <c r="B67" s="635" t="s">
        <v>2621</v>
      </c>
      <c r="D67" s="635" t="s">
        <v>1738</v>
      </c>
      <c r="E67" s="640" t="s">
        <v>202</v>
      </c>
      <c r="H67" s="641"/>
      <c r="I67" s="1397">
        <f t="shared" si="1"/>
        <v>0</v>
      </c>
      <c r="J67" s="1397">
        <f t="shared" si="2"/>
        <v>0</v>
      </c>
      <c r="K67" s="1397">
        <f t="shared" si="3"/>
        <v>0</v>
      </c>
      <c r="L67" s="1397">
        <f t="shared" si="4"/>
        <v>0</v>
      </c>
      <c r="M67" s="1397">
        <f t="shared" si="5"/>
        <v>0</v>
      </c>
    </row>
    <row r="68" spans="2:13" s="634" customFormat="1" ht="15.4">
      <c r="B68" s="636" t="s">
        <v>2622</v>
      </c>
      <c r="C68" s="637"/>
      <c r="D68" s="636" t="s">
        <v>1738</v>
      </c>
      <c r="E68" s="638" t="s">
        <v>2616</v>
      </c>
      <c r="F68" s="637"/>
      <c r="G68" s="637"/>
      <c r="H68" s="639"/>
      <c r="I68" s="1397">
        <f t="shared" si="1"/>
        <v>0</v>
      </c>
      <c r="J68" s="1397">
        <f t="shared" si="2"/>
        <v>0</v>
      </c>
      <c r="K68" s="1397">
        <f t="shared" si="3"/>
        <v>0</v>
      </c>
      <c r="L68" s="1397">
        <f t="shared" si="4"/>
        <v>0</v>
      </c>
      <c r="M68" s="1397">
        <f t="shared" si="5"/>
        <v>0</v>
      </c>
    </row>
    <row r="69" spans="2:13" s="634" customFormat="1" ht="15.4">
      <c r="B69" s="635" t="s">
        <v>2622</v>
      </c>
      <c r="D69" s="635" t="s">
        <v>1738</v>
      </c>
      <c r="E69" s="640" t="s">
        <v>2617</v>
      </c>
      <c r="H69" s="641"/>
      <c r="I69" s="1397">
        <f t="shared" si="1"/>
        <v>0</v>
      </c>
      <c r="J69" s="1397">
        <f t="shared" si="2"/>
        <v>0</v>
      </c>
      <c r="K69" s="1397">
        <f t="shared" si="3"/>
        <v>0</v>
      </c>
      <c r="L69" s="1397">
        <f t="shared" si="4"/>
        <v>0</v>
      </c>
      <c r="M69" s="1397">
        <f t="shared" si="5"/>
        <v>0</v>
      </c>
    </row>
    <row r="70" spans="2:13" s="634" customFormat="1" ht="15.4">
      <c r="B70" s="635" t="s">
        <v>2622</v>
      </c>
      <c r="D70" s="635" t="s">
        <v>1738</v>
      </c>
      <c r="E70" s="640" t="s">
        <v>2618</v>
      </c>
      <c r="H70" s="641"/>
      <c r="I70" s="1397">
        <f t="shared" si="1"/>
        <v>0</v>
      </c>
      <c r="J70" s="1397">
        <f t="shared" si="2"/>
        <v>0</v>
      </c>
      <c r="K70" s="1397">
        <f t="shared" si="3"/>
        <v>0</v>
      </c>
      <c r="L70" s="1397">
        <f t="shared" si="4"/>
        <v>0</v>
      </c>
      <c r="M70" s="1397">
        <f t="shared" si="5"/>
        <v>0</v>
      </c>
    </row>
    <row r="71" spans="2:13" s="634" customFormat="1" ht="15.4">
      <c r="B71" s="635" t="s">
        <v>2622</v>
      </c>
      <c r="D71" s="635" t="s">
        <v>1738</v>
      </c>
      <c r="E71" s="640" t="s">
        <v>2619</v>
      </c>
      <c r="H71" s="641"/>
      <c r="I71" s="1397">
        <f t="shared" si="1"/>
        <v>0</v>
      </c>
      <c r="J71" s="1397">
        <f t="shared" si="2"/>
        <v>0</v>
      </c>
      <c r="K71" s="1397">
        <f t="shared" si="3"/>
        <v>0</v>
      </c>
      <c r="L71" s="1397">
        <f t="shared" si="4"/>
        <v>0</v>
      </c>
      <c r="M71" s="1397">
        <f t="shared" si="5"/>
        <v>0</v>
      </c>
    </row>
    <row r="72" spans="2:13" s="634" customFormat="1" ht="15.4">
      <c r="B72" s="642" t="s">
        <v>2622</v>
      </c>
      <c r="C72" s="643"/>
      <c r="D72" s="642" t="s">
        <v>1738</v>
      </c>
      <c r="E72" s="644" t="s">
        <v>202</v>
      </c>
      <c r="F72" s="643"/>
      <c r="G72" s="643"/>
      <c r="H72" s="645"/>
      <c r="I72" s="1397">
        <f t="shared" si="1"/>
        <v>0</v>
      </c>
      <c r="J72" s="1397">
        <f t="shared" si="2"/>
        <v>0</v>
      </c>
      <c r="K72" s="1397">
        <f t="shared" si="3"/>
        <v>0</v>
      </c>
      <c r="L72" s="1397">
        <f t="shared" si="4"/>
        <v>0</v>
      </c>
      <c r="M72" s="1397">
        <f t="shared" si="5"/>
        <v>0</v>
      </c>
    </row>
    <row r="73" spans="2:13" s="634" customFormat="1" ht="15.4">
      <c r="B73" s="635" t="s">
        <v>42</v>
      </c>
      <c r="D73" s="635" t="s">
        <v>1738</v>
      </c>
      <c r="E73" s="640" t="s">
        <v>2616</v>
      </c>
      <c r="H73" s="641"/>
      <c r="I73" s="1397">
        <f t="shared" si="1"/>
        <v>0</v>
      </c>
      <c r="J73" s="1397">
        <f t="shared" si="2"/>
        <v>0</v>
      </c>
      <c r="K73" s="1397">
        <f t="shared" si="3"/>
        <v>0</v>
      </c>
      <c r="L73" s="1397">
        <f t="shared" si="4"/>
        <v>0</v>
      </c>
      <c r="M73" s="1397">
        <f t="shared" si="5"/>
        <v>0</v>
      </c>
    </row>
    <row r="74" spans="2:13" s="634" customFormat="1" ht="15.4">
      <c r="B74" s="635" t="s">
        <v>42</v>
      </c>
      <c r="D74" s="635" t="s">
        <v>1738</v>
      </c>
      <c r="E74" s="640" t="s">
        <v>2617</v>
      </c>
      <c r="H74" s="641"/>
      <c r="I74" s="1397">
        <f t="shared" si="1"/>
        <v>0</v>
      </c>
      <c r="J74" s="1397">
        <f t="shared" si="2"/>
        <v>0</v>
      </c>
      <c r="K74" s="1397">
        <f t="shared" si="3"/>
        <v>0</v>
      </c>
      <c r="L74" s="1397">
        <f t="shared" si="4"/>
        <v>0</v>
      </c>
      <c r="M74" s="1397">
        <f t="shared" si="5"/>
        <v>0</v>
      </c>
    </row>
    <row r="75" spans="2:13" s="634" customFormat="1" ht="15.4">
      <c r="B75" s="635" t="s">
        <v>42</v>
      </c>
      <c r="D75" s="635" t="s">
        <v>1738</v>
      </c>
      <c r="E75" s="640" t="s">
        <v>2618</v>
      </c>
      <c r="H75" s="641"/>
      <c r="I75" s="1397">
        <f t="shared" si="1"/>
        <v>0</v>
      </c>
      <c r="J75" s="1397">
        <f t="shared" si="2"/>
        <v>0</v>
      </c>
      <c r="K75" s="1397">
        <f t="shared" si="3"/>
        <v>0</v>
      </c>
      <c r="L75" s="1397">
        <f t="shared" si="4"/>
        <v>0</v>
      </c>
      <c r="M75" s="1397">
        <f t="shared" si="5"/>
        <v>0</v>
      </c>
    </row>
    <row r="76" spans="2:13" s="634" customFormat="1" ht="15.4">
      <c r="B76" s="635" t="s">
        <v>42</v>
      </c>
      <c r="D76" s="635" t="s">
        <v>1738</v>
      </c>
      <c r="E76" s="640" t="s">
        <v>2619</v>
      </c>
      <c r="H76" s="641"/>
      <c r="I76" s="1397">
        <f t="shared" si="1"/>
        <v>0</v>
      </c>
      <c r="J76" s="1397">
        <f t="shared" si="2"/>
        <v>0</v>
      </c>
      <c r="K76" s="1397">
        <f t="shared" si="3"/>
        <v>0</v>
      </c>
      <c r="L76" s="1397">
        <f t="shared" si="4"/>
        <v>0</v>
      </c>
      <c r="M76" s="1397">
        <f t="shared" si="5"/>
        <v>0</v>
      </c>
    </row>
    <row r="77" spans="2:13" s="634" customFormat="1" ht="15.4">
      <c r="B77" s="635" t="s">
        <v>42</v>
      </c>
      <c r="D77" s="635" t="s">
        <v>1738</v>
      </c>
      <c r="E77" s="640" t="s">
        <v>202</v>
      </c>
      <c r="H77" s="641"/>
      <c r="I77" s="1397">
        <f t="shared" si="1"/>
        <v>0</v>
      </c>
      <c r="J77" s="1397">
        <f t="shared" si="2"/>
        <v>0</v>
      </c>
      <c r="K77" s="1397">
        <f t="shared" si="3"/>
        <v>0</v>
      </c>
      <c r="L77" s="1397">
        <f t="shared" si="4"/>
        <v>0</v>
      </c>
      <c r="M77" s="1397">
        <f t="shared" si="5"/>
        <v>0</v>
      </c>
    </row>
    <row r="78" spans="2:13" s="634" customFormat="1" ht="15.4">
      <c r="B78" s="636" t="s">
        <v>2623</v>
      </c>
      <c r="C78" s="637"/>
      <c r="D78" s="636" t="s">
        <v>1738</v>
      </c>
      <c r="E78" s="638" t="s">
        <v>2616</v>
      </c>
      <c r="F78" s="637"/>
      <c r="G78" s="637"/>
      <c r="H78" s="639"/>
      <c r="I78" s="1397">
        <f t="shared" si="1"/>
        <v>0</v>
      </c>
      <c r="J78" s="1397">
        <f t="shared" si="2"/>
        <v>0</v>
      </c>
      <c r="K78" s="1397">
        <f t="shared" si="3"/>
        <v>0</v>
      </c>
      <c r="L78" s="1397">
        <f t="shared" si="4"/>
        <v>0</v>
      </c>
      <c r="M78" s="1397">
        <f t="shared" si="5"/>
        <v>0</v>
      </c>
    </row>
    <row r="79" spans="2:13" s="634" customFormat="1" ht="15.4">
      <c r="B79" s="635" t="s">
        <v>2623</v>
      </c>
      <c r="D79" s="635" t="s">
        <v>1738</v>
      </c>
      <c r="E79" s="640" t="s">
        <v>2617</v>
      </c>
      <c r="H79" s="641"/>
      <c r="I79" s="1397">
        <f t="shared" si="1"/>
        <v>0</v>
      </c>
      <c r="J79" s="1397">
        <f t="shared" si="2"/>
        <v>0</v>
      </c>
      <c r="K79" s="1397">
        <f t="shared" si="3"/>
        <v>0</v>
      </c>
      <c r="L79" s="1397">
        <f t="shared" si="4"/>
        <v>0</v>
      </c>
      <c r="M79" s="1397">
        <f t="shared" si="5"/>
        <v>0</v>
      </c>
    </row>
    <row r="80" spans="2:13" s="634" customFormat="1" ht="15.4">
      <c r="B80" s="635" t="s">
        <v>2623</v>
      </c>
      <c r="D80" s="635" t="s">
        <v>1738</v>
      </c>
      <c r="E80" s="640" t="s">
        <v>2618</v>
      </c>
      <c r="H80" s="641"/>
      <c r="I80" s="1397">
        <f t="shared" si="1"/>
        <v>0</v>
      </c>
      <c r="J80" s="1397">
        <f t="shared" si="2"/>
        <v>0</v>
      </c>
      <c r="K80" s="1397">
        <f t="shared" si="3"/>
        <v>0</v>
      </c>
      <c r="L80" s="1397">
        <f t="shared" si="4"/>
        <v>0</v>
      </c>
      <c r="M80" s="1397">
        <f t="shared" si="5"/>
        <v>0</v>
      </c>
    </row>
    <row r="81" spans="1:13" s="634" customFormat="1" ht="15.4">
      <c r="B81" s="635" t="s">
        <v>2623</v>
      </c>
      <c r="D81" s="635" t="s">
        <v>1738</v>
      </c>
      <c r="E81" s="640" t="s">
        <v>2619</v>
      </c>
      <c r="H81" s="641"/>
      <c r="I81" s="1397">
        <f t="shared" si="1"/>
        <v>0</v>
      </c>
      <c r="J81" s="1397">
        <f t="shared" si="2"/>
        <v>0</v>
      </c>
      <c r="K81" s="1397">
        <f t="shared" si="3"/>
        <v>0</v>
      </c>
      <c r="L81" s="1397">
        <f t="shared" si="4"/>
        <v>0</v>
      </c>
      <c r="M81" s="1397">
        <f t="shared" si="5"/>
        <v>0</v>
      </c>
    </row>
    <row r="82" spans="1:13" s="634" customFormat="1" ht="15.4">
      <c r="B82" s="642" t="s">
        <v>2623</v>
      </c>
      <c r="C82" s="643"/>
      <c r="D82" s="642" t="s">
        <v>1738</v>
      </c>
      <c r="E82" s="644" t="s">
        <v>202</v>
      </c>
      <c r="F82" s="643"/>
      <c r="G82" s="643"/>
      <c r="H82" s="645"/>
      <c r="I82" s="1397">
        <f t="shared" si="1"/>
        <v>0</v>
      </c>
      <c r="J82" s="1397">
        <f t="shared" si="2"/>
        <v>0</v>
      </c>
      <c r="K82" s="1397">
        <f t="shared" si="3"/>
        <v>0</v>
      </c>
      <c r="L82" s="1397">
        <f t="shared" si="4"/>
        <v>0</v>
      </c>
      <c r="M82" s="1397">
        <f t="shared" si="5"/>
        <v>0</v>
      </c>
    </row>
    <row r="83" spans="1:13" s="634" customFormat="1" ht="15.4">
      <c r="B83" s="635"/>
      <c r="D83" s="635"/>
      <c r="E83" s="635"/>
      <c r="H83" s="646"/>
    </row>
    <row r="84" spans="1:13" s="634" customFormat="1" ht="15.4">
      <c r="A84" s="258" t="s">
        <v>2626</v>
      </c>
      <c r="B84" s="259"/>
      <c r="C84" s="258"/>
      <c r="D84" s="259"/>
      <c r="E84" s="259"/>
      <c r="F84" s="258"/>
      <c r="G84" s="258"/>
      <c r="H84" s="258"/>
      <c r="I84" s="258"/>
      <c r="J84" s="258"/>
      <c r="K84" s="258"/>
      <c r="L84" s="258"/>
      <c r="M84" s="258"/>
    </row>
    <row r="85" spans="1:13" s="634" customFormat="1" ht="15.4">
      <c r="B85" s="635"/>
      <c r="D85" s="635"/>
      <c r="E85" s="635"/>
      <c r="H85" s="641"/>
      <c r="I85" s="641"/>
      <c r="J85" s="641"/>
      <c r="K85" s="641"/>
      <c r="L85" s="641"/>
      <c r="M85" s="641"/>
    </row>
    <row r="86" spans="1:13" s="634" customFormat="1" ht="15.4">
      <c r="B86" s="647" t="s">
        <v>259</v>
      </c>
      <c r="D86" s="635" t="s">
        <v>1946</v>
      </c>
      <c r="E86" s="635"/>
      <c r="H86" s="641"/>
      <c r="I86" s="1398" cm="1">
        <f t="array" ref="I86">IFERROR(SUMPRODUCT(($I$53:$I$82) * ($B$53:$B$82 =$B86)) /$I$49,0)</f>
        <v>0</v>
      </c>
      <c r="J86" s="1398" cm="1">
        <f t="array" ref="J86">IFERROR(SUMPRODUCT(($J$53:$J$82) * ($B$53:$B$82 =$B86)) /$J$49,0)</f>
        <v>0</v>
      </c>
      <c r="K86" s="1398" cm="1">
        <f t="array" ref="K86">IFERROR(SUMPRODUCT(($K$53:$K$82) * ($B$53:$B$82 =$B86)) /$K$49,0)</f>
        <v>0</v>
      </c>
      <c r="L86" s="1398" cm="1">
        <f t="array" ref="L86">IFERROR(SUMPRODUCT(($L$53:$L$82) * ($B$53:$B$82 =$B86)) /$L$49,0)</f>
        <v>0</v>
      </c>
      <c r="M86" s="1398" cm="1">
        <f t="array" ref="M86">IFERROR(SUMPRODUCT(($M$53:$M$82) * ($B$53:$B$82 =$B86)) /$M$49,0)</f>
        <v>0</v>
      </c>
    </row>
    <row r="87" spans="1:13" s="634" customFormat="1" ht="15.4">
      <c r="B87" s="647" t="s">
        <v>2620</v>
      </c>
      <c r="D87" s="635" t="s">
        <v>1946</v>
      </c>
      <c r="E87" s="635"/>
      <c r="H87" s="641"/>
      <c r="I87" s="1398" cm="1">
        <f t="array" ref="I87">IFERROR(SUMPRODUCT(($I$53:$I$82) * ($B$53:$B$82 =$B87)) /$I$49,0)</f>
        <v>0</v>
      </c>
      <c r="J87" s="1398" cm="1">
        <f t="array" ref="J87">IFERROR(SUMPRODUCT(($J$53:$J$82) * ($B$53:$B$82 =$B87)) /$J$49,0)</f>
        <v>0</v>
      </c>
      <c r="K87" s="1398" cm="1">
        <f t="array" ref="K87">IFERROR(SUMPRODUCT(($K$53:$K$82) * ($B$53:$B$82 =$B87)) /$K$49,0)</f>
        <v>0</v>
      </c>
      <c r="L87" s="1398" cm="1">
        <f t="array" ref="L87">IFERROR(SUMPRODUCT(($L$53:$L$82) * ($B$53:$B$82 =$B87)) /$L$49,0)</f>
        <v>0</v>
      </c>
      <c r="M87" s="1398" cm="1">
        <f t="array" ref="M87">IFERROR(SUMPRODUCT(($M$53:$M$82) * ($B$53:$B$82 =$B87)) /$M$49,0)</f>
        <v>0</v>
      </c>
    </row>
    <row r="88" spans="1:13" s="634" customFormat="1" ht="15.4">
      <c r="B88" s="647" t="s">
        <v>2621</v>
      </c>
      <c r="D88" s="635" t="s">
        <v>1946</v>
      </c>
      <c r="E88" s="635"/>
      <c r="H88" s="641"/>
      <c r="I88" s="1398" cm="1">
        <f t="array" ref="I88">IFERROR(SUMPRODUCT(($I$53:$I$82) * ($B$53:$B$82 =$B88)) /$I$49,0)</f>
        <v>0</v>
      </c>
      <c r="J88" s="1398" cm="1">
        <f t="array" ref="J88">IFERROR(SUMPRODUCT(($J$53:$J$82) * ($B$53:$B$82 =$B88)) /$J$49,0)</f>
        <v>0</v>
      </c>
      <c r="K88" s="1398" cm="1">
        <f t="array" ref="K88">IFERROR(SUMPRODUCT(($K$53:$K$82) * ($B$53:$B$82 =$B88)) /$K$49,0)</f>
        <v>0</v>
      </c>
      <c r="L88" s="1398" cm="1">
        <f t="array" ref="L88">IFERROR(SUMPRODUCT(($L$53:$L$82) * ($B$53:$B$82 =$B88)) /$L$49,0)</f>
        <v>0</v>
      </c>
      <c r="M88" s="1398" cm="1">
        <f t="array" ref="M88">IFERROR(SUMPRODUCT(($M$53:$M$82) * ($B$53:$B$82 =$B88)) /$M$49,0)</f>
        <v>0</v>
      </c>
    </row>
    <row r="89" spans="1:13" s="634" customFormat="1" ht="15.4">
      <c r="B89" s="647" t="s">
        <v>2622</v>
      </c>
      <c r="D89" s="635" t="s">
        <v>1946</v>
      </c>
      <c r="E89" s="635"/>
      <c r="H89" s="641"/>
      <c r="I89" s="1398" cm="1">
        <f t="array" ref="I89">IFERROR(SUMPRODUCT(($I$53:$I$82) * ($B$53:$B$82 =$B89)) /$I$49,0)</f>
        <v>0</v>
      </c>
      <c r="J89" s="1398" cm="1">
        <f t="array" ref="J89">IFERROR(SUMPRODUCT(($J$53:$J$82) * ($B$53:$B$82 =$B89)) /$J$49,0)</f>
        <v>0</v>
      </c>
      <c r="K89" s="1398" cm="1">
        <f t="array" ref="K89">IFERROR(SUMPRODUCT(($K$53:$K$82) * ($B$53:$B$82 =$B89)) /$K$49,0)</f>
        <v>0</v>
      </c>
      <c r="L89" s="1398" cm="1">
        <f t="array" ref="L89">IFERROR(SUMPRODUCT(($L$53:$L$82) * ($B$53:$B$82 =$B89)) /$L$49,0)</f>
        <v>0</v>
      </c>
      <c r="M89" s="1398" cm="1">
        <f t="array" ref="M89">IFERROR(SUMPRODUCT(($M$53:$M$82) * ($B$53:$B$82 =$B89)) /$M$49,0)</f>
        <v>0</v>
      </c>
    </row>
    <row r="90" spans="1:13" s="634" customFormat="1" ht="15.4">
      <c r="B90" s="647" t="s">
        <v>42</v>
      </c>
      <c r="D90" s="635" t="s">
        <v>1946</v>
      </c>
      <c r="E90" s="635"/>
      <c r="H90" s="641"/>
      <c r="I90" s="1398" cm="1">
        <f t="array" ref="I90">IFERROR(SUMPRODUCT(($I$53:$I$82) * ($B$53:$B$82 =$B90)) /$I$49,0)</f>
        <v>0</v>
      </c>
      <c r="J90" s="1398" cm="1">
        <f t="array" ref="J90">IFERROR(SUMPRODUCT(($J$53:$J$82) * ($B$53:$B$82 =$B90)) /$J$49,0)</f>
        <v>0</v>
      </c>
      <c r="K90" s="1398" cm="1">
        <f t="array" ref="K90">IFERROR(SUMPRODUCT(($K$53:$K$82) * ($B$53:$B$82 =$B90)) /$K$49,0)</f>
        <v>0</v>
      </c>
      <c r="L90" s="1398" cm="1">
        <f t="array" ref="L90">IFERROR(SUMPRODUCT(($L$53:$L$82) * ($B$53:$B$82 =$B90)) /$L$49,0)</f>
        <v>0</v>
      </c>
      <c r="M90" s="1398" cm="1">
        <f t="array" ref="M90">IFERROR(SUMPRODUCT(($M$53:$M$82) * ($B$53:$B$82 =$B90)) /$M$49,0)</f>
        <v>0</v>
      </c>
    </row>
    <row r="91" spans="1:13" s="634" customFormat="1" ht="15.4">
      <c r="B91" s="647" t="s">
        <v>2623</v>
      </c>
      <c r="D91" s="635" t="s">
        <v>1946</v>
      </c>
      <c r="E91" s="635"/>
      <c r="H91" s="641"/>
      <c r="I91" s="1398" cm="1">
        <f t="array" ref="I91">IFERROR(SUMPRODUCT(($I$53:$I$82) * ($B$53:$B$82 =$B91)) /$I$49,0)</f>
        <v>0</v>
      </c>
      <c r="J91" s="1398" cm="1">
        <f t="array" ref="J91">IFERROR(SUMPRODUCT(($J$53:$J$82) * ($B$53:$B$82 =$B91)) /$J$49,0)</f>
        <v>0</v>
      </c>
      <c r="K91" s="1398" cm="1">
        <f t="array" ref="K91">IFERROR(SUMPRODUCT(($K$53:$K$82) * ($B$53:$B$82 =$B91)) /$K$49,0)</f>
        <v>0</v>
      </c>
      <c r="L91" s="1398" cm="1">
        <f t="array" ref="L91">IFERROR(SUMPRODUCT(($L$53:$L$82) * ($B$53:$B$82 =$B91)) /$L$49,0)</f>
        <v>0</v>
      </c>
      <c r="M91" s="1398" cm="1">
        <f t="array" ref="M91">IFERROR(SUMPRODUCT(($M$53:$M$82) * ($B$53:$B$82 =$B91)) /$M$49,0)</f>
        <v>0</v>
      </c>
    </row>
    <row r="92" spans="1:13" s="634" customFormat="1" ht="15.4">
      <c r="B92" s="1473" t="s">
        <v>2627</v>
      </c>
      <c r="D92" s="1473" t="s">
        <v>1946</v>
      </c>
      <c r="E92" s="635"/>
      <c r="H92" s="641"/>
      <c r="I92" s="1397">
        <f>SUM(I86:I91)</f>
        <v>0</v>
      </c>
      <c r="J92" s="1397">
        <f t="shared" ref="J92:M92" si="6">SUM(J86:J91)</f>
        <v>0</v>
      </c>
      <c r="K92" s="1397">
        <f t="shared" si="6"/>
        <v>0</v>
      </c>
      <c r="L92" s="1397">
        <f t="shared" si="6"/>
        <v>0</v>
      </c>
      <c r="M92" s="1397">
        <f t="shared" si="6"/>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7409-1BF6-4776-86A8-5A8981BC6EA2}">
  <sheetPr codeName="Sheet31">
    <tabColor theme="7" tint="0.39997558519241921"/>
  </sheetPr>
  <dimension ref="A1:P33"/>
  <sheetViews>
    <sheetView showGridLines="0" zoomScale="55" zoomScaleNormal="55" workbookViewId="0">
      <selection activeCell="Q33" sqref="Q33"/>
    </sheetView>
  </sheetViews>
  <sheetFormatPr defaultRowHeight="14.25"/>
  <cols>
    <col min="1" max="1" width="14.42578125" customWidth="1"/>
    <col min="3" max="3" width="15.42578125" customWidth="1"/>
    <col min="4" max="4" width="21.5703125" customWidth="1"/>
    <col min="5" max="5" width="0" hidden="1" customWidth="1"/>
    <col min="6" max="6" width="2.5703125" hidden="1" customWidth="1"/>
    <col min="7" max="7" width="11.5703125" customWidth="1"/>
    <col min="8" max="8" width="11.42578125" customWidth="1"/>
    <col min="9" max="9" width="13" customWidth="1"/>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50</v>
      </c>
      <c r="B4" s="6"/>
    </row>
    <row r="7" spans="1:16">
      <c r="D7" s="559" t="s">
        <v>1719</v>
      </c>
      <c r="E7" s="492"/>
      <c r="F7" s="493"/>
      <c r="G7" s="542" t="s">
        <v>1616</v>
      </c>
      <c r="H7" s="542" t="s">
        <v>490</v>
      </c>
      <c r="I7" s="542" t="s">
        <v>491</v>
      </c>
      <c r="J7" s="542" t="s">
        <v>492</v>
      </c>
      <c r="K7" s="542" t="s">
        <v>493</v>
      </c>
      <c r="L7" s="542" t="s">
        <v>495</v>
      </c>
    </row>
    <row r="9" spans="1:16" s="494" customFormat="1" ht="12.4">
      <c r="B9" s="576"/>
    </row>
    <row r="10" spans="1:16" s="494" customFormat="1" ht="15.4">
      <c r="A10" s="581" t="s">
        <v>2628</v>
      </c>
      <c r="B10" s="576"/>
    </row>
    <row r="11" spans="1:16" s="494" customFormat="1" ht="12.4">
      <c r="B11" s="576"/>
    </row>
    <row r="12" spans="1:16" s="494" customFormat="1" ht="12.4">
      <c r="B12" s="576"/>
    </row>
    <row r="13" spans="1:16" s="494" customFormat="1" ht="12.4">
      <c r="B13" s="576"/>
    </row>
    <row r="14" spans="1:16" s="494" customFormat="1" ht="12.4">
      <c r="A14" s="489" t="s">
        <v>2629</v>
      </c>
      <c r="B14" s="577"/>
      <c r="C14" s="490"/>
      <c r="D14" s="579" t="s">
        <v>2361</v>
      </c>
      <c r="G14" s="1024"/>
      <c r="H14" s="1024"/>
      <c r="I14" s="1024"/>
      <c r="J14" s="1024"/>
      <c r="K14" s="1024"/>
      <c r="L14" s="1024"/>
    </row>
    <row r="15" spans="1:16" s="494" customFormat="1" ht="39.75" customHeight="1">
      <c r="A15" s="528" t="s">
        <v>2630</v>
      </c>
      <c r="B15" s="579"/>
      <c r="C15" s="579"/>
      <c r="D15" s="579" t="s">
        <v>2361</v>
      </c>
      <c r="E15" s="806"/>
      <c r="F15" s="806"/>
      <c r="G15" s="1024"/>
      <c r="H15" s="1024"/>
      <c r="I15" s="1024"/>
      <c r="J15" s="1024"/>
      <c r="K15" s="1024"/>
      <c r="L15" s="1024"/>
    </row>
    <row r="16" spans="1:16" s="494" customFormat="1" ht="22.5" customHeight="1">
      <c r="A16" s="528" t="s">
        <v>2631</v>
      </c>
      <c r="B16" s="579"/>
      <c r="C16" s="579"/>
      <c r="D16" s="579" t="s">
        <v>2361</v>
      </c>
      <c r="E16" s="806"/>
      <c r="F16" s="806"/>
      <c r="G16" s="1024"/>
      <c r="H16" s="1024"/>
      <c r="I16" s="1024"/>
      <c r="J16" s="1024"/>
      <c r="K16" s="1024"/>
      <c r="L16" s="1024"/>
    </row>
    <row r="17" spans="1:12" s="494" customFormat="1" ht="37.5" customHeight="1">
      <c r="A17" s="528" t="s">
        <v>2632</v>
      </c>
      <c r="B17" s="579" t="s">
        <v>2633</v>
      </c>
      <c r="C17" s="579"/>
      <c r="D17" s="579" t="s">
        <v>2361</v>
      </c>
      <c r="E17" s="806"/>
      <c r="F17" s="806"/>
      <c r="G17" s="945">
        <f t="shared" ref="G17:K17" si="0">SUM(G14:G16)</f>
        <v>0</v>
      </c>
      <c r="H17" s="945">
        <f t="shared" si="0"/>
        <v>0</v>
      </c>
      <c r="I17" s="945">
        <f t="shared" si="0"/>
        <v>0</v>
      </c>
      <c r="J17" s="945">
        <f t="shared" si="0"/>
        <v>0</v>
      </c>
      <c r="K17" s="945">
        <f t="shared" si="0"/>
        <v>0</v>
      </c>
      <c r="L17" s="945">
        <f t="shared" ref="L17" si="1">SUM(L14:L16)</f>
        <v>0</v>
      </c>
    </row>
    <row r="18" spans="1:12" s="494" customFormat="1" ht="15.4">
      <c r="A18" s="489" t="s">
        <v>2634</v>
      </c>
      <c r="B18" s="577" t="s">
        <v>2635</v>
      </c>
      <c r="C18" s="579"/>
      <c r="D18" s="579" t="s">
        <v>2361</v>
      </c>
      <c r="E18" s="806"/>
      <c r="F18" s="806"/>
      <c r="G18" s="1024"/>
      <c r="H18" s="1024"/>
      <c r="I18" s="1024"/>
      <c r="J18" s="1024"/>
      <c r="K18" s="1024"/>
      <c r="L18" s="1024"/>
    </row>
    <row r="19" spans="1:12" s="494" customFormat="1" ht="27" customHeight="1">
      <c r="A19" s="582" t="s">
        <v>2636</v>
      </c>
      <c r="B19" s="583" t="s">
        <v>2637</v>
      </c>
      <c r="C19" s="583"/>
      <c r="D19" s="583" t="s">
        <v>2361</v>
      </c>
      <c r="E19" s="807"/>
      <c r="F19" s="807"/>
      <c r="G19" s="945">
        <f>(G17-G18)</f>
        <v>0</v>
      </c>
      <c r="H19" s="945">
        <f t="shared" ref="H19:K19" si="2">(H17-H18)</f>
        <v>0</v>
      </c>
      <c r="I19" s="945">
        <f t="shared" si="2"/>
        <v>0</v>
      </c>
      <c r="J19" s="945">
        <f t="shared" si="2"/>
        <v>0</v>
      </c>
      <c r="K19" s="945">
        <f t="shared" si="2"/>
        <v>0</v>
      </c>
      <c r="L19" s="945">
        <f t="shared" ref="L19" si="3">(L17-L18)</f>
        <v>0</v>
      </c>
    </row>
    <row r="20" spans="1:12" s="494" customFormat="1" ht="12.4">
      <c r="B20" s="576"/>
    </row>
    <row r="21" spans="1:12" s="494" customFormat="1" ht="12.4">
      <c r="B21" s="576"/>
    </row>
    <row r="22" spans="1:12" s="494" customFormat="1" ht="15.4">
      <c r="A22" s="581" t="s">
        <v>2638</v>
      </c>
      <c r="B22" s="576"/>
    </row>
    <row r="24" spans="1:12">
      <c r="A24" t="s">
        <v>2639</v>
      </c>
      <c r="B24" t="s">
        <v>2640</v>
      </c>
      <c r="D24" t="s">
        <v>2361</v>
      </c>
      <c r="G24" s="1024"/>
      <c r="H24" s="1024"/>
      <c r="I24" s="1024"/>
      <c r="J24" s="1024"/>
      <c r="K24" s="1024"/>
      <c r="L24" s="1024"/>
    </row>
    <row r="25" spans="1:12">
      <c r="A25" t="s">
        <v>2641</v>
      </c>
      <c r="B25" t="s">
        <v>2642</v>
      </c>
      <c r="D25" t="s">
        <v>2361</v>
      </c>
      <c r="G25" s="942">
        <f>G19</f>
        <v>0</v>
      </c>
      <c r="H25" s="942">
        <f>H19</f>
        <v>0</v>
      </c>
      <c r="I25" s="942">
        <f t="shared" ref="I25:K25" si="4">I19</f>
        <v>0</v>
      </c>
      <c r="J25" s="942">
        <f t="shared" si="4"/>
        <v>0</v>
      </c>
      <c r="K25" s="942">
        <f t="shared" si="4"/>
        <v>0</v>
      </c>
      <c r="L25" s="942">
        <f t="shared" ref="L25" si="5">L19</f>
        <v>0</v>
      </c>
    </row>
    <row r="26" spans="1:12">
      <c r="A26" s="775" t="s">
        <v>2643</v>
      </c>
      <c r="B26" s="775" t="s">
        <v>2644</v>
      </c>
      <c r="C26" t="s">
        <v>2645</v>
      </c>
      <c r="D26" s="775" t="s">
        <v>2361</v>
      </c>
      <c r="G26" s="995">
        <f>G24-G25</f>
        <v>0</v>
      </c>
      <c r="H26" s="995">
        <f>H24-H25</f>
        <v>0</v>
      </c>
      <c r="I26" s="995">
        <f t="shared" ref="I26:K26" si="6">I24-I25</f>
        <v>0</v>
      </c>
      <c r="J26" s="995">
        <f t="shared" si="6"/>
        <v>0</v>
      </c>
      <c r="K26" s="995">
        <f t="shared" si="6"/>
        <v>0</v>
      </c>
      <c r="L26" s="995">
        <f t="shared" ref="L26" si="7">L24-L25</f>
        <v>0</v>
      </c>
    </row>
    <row r="30" spans="1:12" ht="15.4">
      <c r="A30" s="808" t="s">
        <v>2646</v>
      </c>
      <c r="B30" s="809" t="s">
        <v>2647</v>
      </c>
      <c r="D30" s="810" t="s">
        <v>2361</v>
      </c>
      <c r="G30" s="1024"/>
      <c r="H30" s="403"/>
      <c r="I30" s="403"/>
      <c r="J30" s="403"/>
      <c r="K30" s="403"/>
      <c r="L30" s="403"/>
    </row>
    <row r="31" spans="1:12" ht="15.4">
      <c r="A31" s="808" t="s">
        <v>2648</v>
      </c>
      <c r="B31" s="809" t="s">
        <v>2649</v>
      </c>
      <c r="D31" s="810" t="s">
        <v>2361</v>
      </c>
      <c r="G31" s="1024"/>
      <c r="H31" s="403"/>
      <c r="I31" s="403"/>
      <c r="J31" s="403"/>
      <c r="K31" s="403"/>
      <c r="L31" s="403"/>
    </row>
    <row r="32" spans="1:12" ht="15.4">
      <c r="A32" s="808" t="s">
        <v>2650</v>
      </c>
      <c r="B32" s="809" t="s">
        <v>2651</v>
      </c>
      <c r="D32" s="811" t="s">
        <v>2361</v>
      </c>
      <c r="G32" s="1024"/>
      <c r="H32" s="1024"/>
      <c r="I32" s="1024"/>
      <c r="J32" s="1024"/>
      <c r="K32" s="1024"/>
      <c r="L32" s="1024"/>
    </row>
    <row r="33" spans="1:4" ht="15.4">
      <c r="A33" s="808" t="s">
        <v>2652</v>
      </c>
      <c r="B33" s="809" t="s">
        <v>2653</v>
      </c>
      <c r="D33" s="811" t="s">
        <v>2361</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A1F8-31C4-4960-B387-D98B37DEF90C}">
  <sheetPr codeName="Sheet33">
    <tabColor theme="7" tint="0.39997558519241921"/>
    <pageSetUpPr fitToPage="1"/>
  </sheetPr>
  <dimension ref="A1:XFC81"/>
  <sheetViews>
    <sheetView showGridLines="0" zoomScale="70" zoomScaleNormal="70" zoomScaleSheetLayoutView="90" workbookViewId="0">
      <selection activeCell="E16" sqref="E16"/>
    </sheetView>
  </sheetViews>
  <sheetFormatPr defaultColWidth="0" defaultRowHeight="0" customHeight="1" zeroHeight="1"/>
  <cols>
    <col min="1" max="1" width="14.42578125" style="820" customWidth="1"/>
    <col min="2" max="2" width="20.5703125" style="820" customWidth="1"/>
    <col min="3" max="5" width="9.42578125" style="820" customWidth="1"/>
    <col min="6" max="6" width="14.42578125" style="820" customWidth="1"/>
    <col min="7" max="7" width="23.42578125" style="820" customWidth="1"/>
    <col min="8" max="8" width="2.5703125" style="820" customWidth="1"/>
    <col min="9" max="18" width="9.42578125" style="820" customWidth="1"/>
    <col min="19" max="16383" width="9.42578125" style="820" hidden="1"/>
    <col min="16384" max="16384" width="21.5703125" style="820" hidden="1"/>
  </cols>
  <sheetData>
    <row r="1" spans="1:13" s="817" customFormat="1" ht="23.25">
      <c r="A1" s="814" t="s">
        <v>1619</v>
      </c>
      <c r="B1" s="815"/>
      <c r="C1" s="816"/>
      <c r="D1" s="816"/>
      <c r="E1" s="816"/>
      <c r="F1" s="816"/>
      <c r="G1" s="816"/>
      <c r="H1" s="816"/>
      <c r="I1" s="816"/>
      <c r="J1" s="816"/>
      <c r="K1" s="816"/>
      <c r="L1" s="816"/>
      <c r="M1" s="816"/>
    </row>
    <row r="2" spans="1:13" s="817" customFormat="1" ht="25.15">
      <c r="A2" s="4" t="str">
        <f>Cover!$E$13</f>
        <v>Master</v>
      </c>
      <c r="B2" s="815"/>
      <c r="C2" s="816"/>
      <c r="D2" s="816"/>
      <c r="E2" s="816"/>
      <c r="F2" s="816"/>
      <c r="G2" s="816"/>
      <c r="H2" s="816"/>
      <c r="I2" s="816"/>
      <c r="J2" s="816"/>
      <c r="K2" s="816"/>
      <c r="L2" s="816"/>
      <c r="M2" s="816"/>
    </row>
    <row r="3" spans="1:13" s="817" customFormat="1" ht="25.15">
      <c r="A3" s="4">
        <f>Cover!$E$15</f>
        <v>2026</v>
      </c>
      <c r="B3" s="818"/>
      <c r="C3" s="818"/>
      <c r="D3" s="818"/>
      <c r="E3" s="816"/>
      <c r="F3" s="816"/>
      <c r="G3" s="816"/>
      <c r="H3" s="816"/>
      <c r="I3" s="816"/>
      <c r="J3" s="816"/>
      <c r="K3" s="816"/>
      <c r="L3" s="816"/>
      <c r="M3" s="816"/>
    </row>
    <row r="4" spans="1:13" s="817" customFormat="1" ht="23.25">
      <c r="A4" s="818" t="s">
        <v>2654</v>
      </c>
      <c r="B4" s="815"/>
      <c r="C4" s="816"/>
      <c r="D4" s="816"/>
      <c r="E4" s="816"/>
      <c r="F4" s="816"/>
      <c r="G4" s="816"/>
      <c r="H4" s="816"/>
      <c r="I4" s="816"/>
      <c r="J4" s="816"/>
      <c r="K4" s="816"/>
      <c r="L4" s="816"/>
      <c r="M4" s="816"/>
    </row>
    <row r="5" spans="1:13" ht="15.75" customHeight="1">
      <c r="A5" s="819"/>
      <c r="B5" s="819"/>
      <c r="C5" s="819"/>
      <c r="D5" s="819"/>
      <c r="E5" s="819"/>
      <c r="F5" s="819"/>
      <c r="G5" s="819"/>
      <c r="H5" s="819"/>
      <c r="I5" s="819"/>
      <c r="J5" s="819"/>
    </row>
    <row r="6" spans="1:13" ht="15.75" customHeight="1">
      <c r="A6" s="819" t="s">
        <v>2655</v>
      </c>
      <c r="B6" s="819"/>
      <c r="C6" s="819"/>
      <c r="D6" s="819"/>
      <c r="E6" s="819"/>
      <c r="F6" s="819"/>
      <c r="G6" s="819"/>
      <c r="H6" s="819"/>
      <c r="I6" s="819"/>
      <c r="J6" s="819"/>
    </row>
    <row r="7" spans="1:13" ht="12" customHeight="1">
      <c r="A7" s="821"/>
      <c r="B7" s="822"/>
      <c r="C7" s="822"/>
      <c r="D7" s="822"/>
      <c r="E7" s="822"/>
      <c r="F7" s="822"/>
      <c r="G7" s="822"/>
      <c r="H7" s="822"/>
    </row>
    <row r="8" spans="1:13" ht="9" customHeight="1">
      <c r="A8" s="822"/>
      <c r="B8" s="822"/>
      <c r="C8" s="822"/>
      <c r="D8" s="822"/>
      <c r="E8" s="822"/>
      <c r="F8" s="822"/>
      <c r="G8" s="822"/>
      <c r="H8" s="822"/>
    </row>
    <row r="9" spans="1:13" ht="13.9">
      <c r="A9" s="823" t="s">
        <v>2656</v>
      </c>
      <c r="B9" s="822"/>
      <c r="C9" s="822"/>
      <c r="D9" s="822"/>
      <c r="E9" s="822"/>
      <c r="F9" s="822"/>
      <c r="G9" s="822"/>
      <c r="H9" s="822"/>
    </row>
    <row r="10" spans="1:13" ht="9" customHeight="1">
      <c r="A10" s="824"/>
      <c r="B10" s="822"/>
      <c r="C10" s="822"/>
      <c r="D10" s="822"/>
      <c r="E10" s="822"/>
      <c r="F10" s="822"/>
      <c r="G10" s="822"/>
      <c r="H10" s="822"/>
    </row>
    <row r="11" spans="1:13" ht="13.9">
      <c r="A11" s="1474" t="s">
        <v>2657</v>
      </c>
      <c r="B11" s="826"/>
      <c r="C11" s="826"/>
      <c r="D11" s="826"/>
      <c r="E11" s="826"/>
      <c r="F11" s="826"/>
      <c r="G11" s="826"/>
      <c r="H11" s="826"/>
    </row>
    <row r="12" spans="1:13" ht="13.9">
      <c r="A12" s="825"/>
      <c r="B12" s="826"/>
      <c r="C12" s="826"/>
      <c r="D12" s="826"/>
      <c r="E12" s="826"/>
      <c r="F12" s="826"/>
      <c r="G12" s="826"/>
      <c r="H12" s="826"/>
    </row>
    <row r="13" spans="1:13" ht="13.9">
      <c r="A13" s="822"/>
      <c r="B13" s="822"/>
      <c r="C13" s="822"/>
      <c r="D13" s="822"/>
      <c r="E13" s="822"/>
      <c r="F13" s="822"/>
      <c r="G13" s="822"/>
      <c r="H13" s="822"/>
      <c r="I13" s="1542" t="s">
        <v>1997</v>
      </c>
      <c r="J13" s="1543"/>
      <c r="K13" s="1543"/>
      <c r="L13" s="1543"/>
      <c r="M13" s="1544"/>
    </row>
    <row r="14" spans="1:13" ht="13.9">
      <c r="G14" s="827" t="s">
        <v>176</v>
      </c>
      <c r="I14" s="828">
        <v>2022</v>
      </c>
      <c r="J14" s="829">
        <v>2023</v>
      </c>
      <c r="K14" s="829">
        <v>2024</v>
      </c>
      <c r="L14" s="829">
        <v>2025</v>
      </c>
      <c r="M14" s="830">
        <v>2026</v>
      </c>
    </row>
    <row r="15" spans="1:13" ht="13.9">
      <c r="B15" s="831" t="s">
        <v>2658</v>
      </c>
      <c r="G15" s="832"/>
    </row>
    <row r="16" spans="1:13" ht="13.9">
      <c r="A16" s="827">
        <v>1</v>
      </c>
      <c r="B16" s="1488"/>
      <c r="C16" s="1489"/>
      <c r="D16" s="1489"/>
      <c r="E16" s="1489"/>
      <c r="F16" s="1490"/>
      <c r="G16" s="833" t="s">
        <v>1738</v>
      </c>
      <c r="I16" s="834"/>
      <c r="J16" s="834"/>
      <c r="K16" s="834"/>
      <c r="L16" s="834"/>
      <c r="M16" s="834"/>
    </row>
    <row r="17" spans="1:13" ht="13.9">
      <c r="A17" s="827">
        <v>2</v>
      </c>
      <c r="B17" s="1488"/>
      <c r="C17" s="1489"/>
      <c r="D17" s="1489"/>
      <c r="E17" s="1489"/>
      <c r="F17" s="1490"/>
      <c r="G17" s="833" t="s">
        <v>1738</v>
      </c>
      <c r="I17" s="834"/>
      <c r="J17" s="834"/>
      <c r="K17" s="834"/>
      <c r="L17" s="834"/>
      <c r="M17" s="834"/>
    </row>
    <row r="18" spans="1:13" ht="13.9">
      <c r="A18" s="827">
        <v>3</v>
      </c>
      <c r="B18" s="1488"/>
      <c r="C18" s="1489"/>
      <c r="D18" s="1489"/>
      <c r="E18" s="1489"/>
      <c r="F18" s="1490"/>
      <c r="G18" s="833" t="s">
        <v>1738</v>
      </c>
      <c r="I18" s="834"/>
      <c r="J18" s="834"/>
      <c r="K18" s="834"/>
      <c r="L18" s="834"/>
      <c r="M18" s="834"/>
    </row>
    <row r="19" spans="1:13" ht="13.9">
      <c r="A19" s="827">
        <v>4</v>
      </c>
      <c r="B19" s="1488"/>
      <c r="C19" s="1489"/>
      <c r="D19" s="1489"/>
      <c r="E19" s="1489"/>
      <c r="F19" s="1490"/>
      <c r="G19" s="833" t="s">
        <v>1738</v>
      </c>
      <c r="I19" s="834"/>
      <c r="J19" s="834"/>
      <c r="K19" s="834"/>
      <c r="L19" s="834"/>
      <c r="M19" s="834"/>
    </row>
    <row r="20" spans="1:13" ht="13.9">
      <c r="A20" s="827">
        <v>5</v>
      </c>
      <c r="B20" s="1488"/>
      <c r="C20" s="1489"/>
      <c r="D20" s="1489"/>
      <c r="E20" s="1489"/>
      <c r="F20" s="1490"/>
      <c r="G20" s="833" t="s">
        <v>1738</v>
      </c>
      <c r="I20" s="834"/>
      <c r="J20" s="834"/>
      <c r="K20" s="834"/>
      <c r="L20" s="834"/>
      <c r="M20" s="834"/>
    </row>
    <row r="21" spans="1:13" ht="13.9">
      <c r="A21" s="827">
        <v>6</v>
      </c>
      <c r="B21" s="1488"/>
      <c r="C21" s="1489"/>
      <c r="D21" s="1489"/>
      <c r="E21" s="1489"/>
      <c r="F21" s="1490"/>
      <c r="G21" s="833" t="s">
        <v>1738</v>
      </c>
      <c r="I21" s="834"/>
      <c r="J21" s="834"/>
      <c r="K21" s="834"/>
      <c r="L21" s="834"/>
      <c r="M21" s="834"/>
    </row>
    <row r="22" spans="1:13" ht="13.9">
      <c r="A22" s="827">
        <v>7</v>
      </c>
      <c r="B22" s="1488"/>
      <c r="C22" s="1489"/>
      <c r="D22" s="1489"/>
      <c r="E22" s="1489"/>
      <c r="F22" s="1490"/>
      <c r="G22" s="833" t="s">
        <v>1738</v>
      </c>
      <c r="I22" s="834"/>
      <c r="J22" s="834"/>
      <c r="K22" s="834"/>
      <c r="L22" s="834"/>
      <c r="M22" s="834"/>
    </row>
    <row r="23" spans="1:13" ht="13.9">
      <c r="A23" s="827">
        <v>8</v>
      </c>
      <c r="B23" s="1488"/>
      <c r="C23" s="1489"/>
      <c r="D23" s="1489"/>
      <c r="E23" s="1489"/>
      <c r="F23" s="1490"/>
      <c r="G23" s="833" t="s">
        <v>1738</v>
      </c>
      <c r="I23" s="834"/>
      <c r="J23" s="834"/>
      <c r="K23" s="834"/>
      <c r="L23" s="834"/>
      <c r="M23" s="834"/>
    </row>
    <row r="24" spans="1:13" ht="13.9">
      <c r="A24" s="827">
        <v>9</v>
      </c>
      <c r="B24" s="1488"/>
      <c r="C24" s="1489"/>
      <c r="D24" s="1489"/>
      <c r="E24" s="1489"/>
      <c r="F24" s="1490"/>
      <c r="G24" s="833" t="s">
        <v>1738</v>
      </c>
      <c r="I24" s="834"/>
      <c r="J24" s="834"/>
      <c r="K24" s="834"/>
      <c r="L24" s="834"/>
      <c r="M24" s="834"/>
    </row>
    <row r="25" spans="1:13" ht="13.9">
      <c r="A25" s="827">
        <v>10</v>
      </c>
      <c r="B25" s="1488"/>
      <c r="C25" s="1489"/>
      <c r="D25" s="1489"/>
      <c r="E25" s="1489"/>
      <c r="F25" s="1490"/>
      <c r="G25" s="833" t="s">
        <v>1738</v>
      </c>
      <c r="I25" s="834"/>
      <c r="J25" s="834"/>
      <c r="K25" s="834"/>
      <c r="L25" s="834"/>
      <c r="M25" s="834"/>
    </row>
    <row r="26" spans="1:13" ht="13.9">
      <c r="A26" s="827">
        <v>11</v>
      </c>
      <c r="B26" s="1488"/>
      <c r="C26" s="1489"/>
      <c r="D26" s="1489"/>
      <c r="E26" s="1489"/>
      <c r="F26" s="1490"/>
      <c r="G26" s="833" t="s">
        <v>1738</v>
      </c>
      <c r="I26" s="834"/>
      <c r="J26" s="834"/>
      <c r="K26" s="834"/>
      <c r="L26" s="834"/>
      <c r="M26" s="834"/>
    </row>
    <row r="27" spans="1:13" ht="13.9">
      <c r="A27" s="827">
        <v>12</v>
      </c>
      <c r="B27" s="1488"/>
      <c r="C27" s="1489"/>
      <c r="D27" s="1489"/>
      <c r="E27" s="1489"/>
      <c r="F27" s="1490"/>
      <c r="G27" s="833" t="s">
        <v>1738</v>
      </c>
      <c r="I27" s="834"/>
      <c r="J27" s="834"/>
      <c r="K27" s="834"/>
      <c r="L27" s="834"/>
      <c r="M27" s="834"/>
    </row>
    <row r="28" spans="1:13" ht="13.9">
      <c r="A28" s="827">
        <v>13</v>
      </c>
      <c r="B28" s="1488"/>
      <c r="C28" s="1489"/>
      <c r="D28" s="1489"/>
      <c r="E28" s="1489"/>
      <c r="F28" s="1490"/>
      <c r="G28" s="833" t="s">
        <v>1738</v>
      </c>
      <c r="I28" s="834"/>
      <c r="J28" s="834"/>
      <c r="K28" s="834"/>
      <c r="L28" s="834"/>
      <c r="M28" s="834"/>
    </row>
    <row r="29" spans="1:13" ht="13.9">
      <c r="A29" s="827">
        <v>14</v>
      </c>
      <c r="B29" s="1488"/>
      <c r="C29" s="1489"/>
      <c r="D29" s="1489"/>
      <c r="E29" s="1489"/>
      <c r="F29" s="1490"/>
      <c r="G29" s="833" t="s">
        <v>1738</v>
      </c>
      <c r="I29" s="834"/>
      <c r="J29" s="834"/>
      <c r="K29" s="834"/>
      <c r="L29" s="834"/>
      <c r="M29" s="834"/>
    </row>
    <row r="30" spans="1:13" ht="13.9">
      <c r="A30" s="827">
        <v>15</v>
      </c>
      <c r="B30" s="1488"/>
      <c r="C30" s="1489"/>
      <c r="D30" s="1489"/>
      <c r="E30" s="1489"/>
      <c r="F30" s="1490"/>
      <c r="G30" s="833" t="s">
        <v>1738</v>
      </c>
      <c r="I30" s="834"/>
      <c r="J30" s="834"/>
      <c r="K30" s="834"/>
      <c r="L30" s="834"/>
      <c r="M30" s="834"/>
    </row>
    <row r="31" spans="1:13" ht="13.9">
      <c r="A31" s="835"/>
      <c r="B31" s="835"/>
      <c r="C31" s="835"/>
      <c r="D31" s="835"/>
      <c r="E31" s="835"/>
      <c r="F31" s="835"/>
      <c r="G31" s="833"/>
      <c r="I31" s="836"/>
      <c r="J31" s="836"/>
      <c r="K31" s="836"/>
      <c r="L31" s="836"/>
      <c r="M31" s="836"/>
    </row>
    <row r="32" spans="1:13" ht="13.9">
      <c r="F32" s="817" t="s">
        <v>1623</v>
      </c>
      <c r="G32" s="833" t="s">
        <v>1738</v>
      </c>
      <c r="H32" s="837"/>
      <c r="I32" s="1410">
        <f t="shared" ref="I32:M32" si="0">SUM(I16:I30)</f>
        <v>0</v>
      </c>
      <c r="J32" s="1410">
        <f t="shared" si="0"/>
        <v>0</v>
      </c>
      <c r="K32" s="1410">
        <f t="shared" si="0"/>
        <v>0</v>
      </c>
      <c r="L32" s="1410">
        <f t="shared" si="0"/>
        <v>0</v>
      </c>
      <c r="M32" s="1410">
        <f t="shared" si="0"/>
        <v>0</v>
      </c>
    </row>
    <row r="34" spans="1:13" ht="13.9">
      <c r="A34" s="823" t="s">
        <v>2659</v>
      </c>
      <c r="B34" s="822"/>
      <c r="C34" s="822"/>
      <c r="D34" s="822"/>
      <c r="E34" s="822"/>
      <c r="F34" s="822"/>
      <c r="G34" s="822"/>
      <c r="H34" s="822"/>
    </row>
    <row r="35" spans="1:13" ht="13.9">
      <c r="A35" s="822"/>
      <c r="B35" s="826"/>
      <c r="C35" s="826"/>
      <c r="D35" s="826"/>
      <c r="E35" s="826"/>
      <c r="F35" s="826"/>
      <c r="G35" s="826"/>
      <c r="H35" s="822"/>
    </row>
    <row r="36" spans="1:13" ht="13.9">
      <c r="A36" s="1474" t="s">
        <v>2660</v>
      </c>
      <c r="B36" s="822"/>
      <c r="C36" s="822"/>
      <c r="D36" s="822"/>
      <c r="E36" s="822"/>
      <c r="F36" s="822"/>
      <c r="G36" s="822"/>
      <c r="H36" s="822"/>
    </row>
    <row r="37" spans="1:13" ht="13.9">
      <c r="A37" s="822"/>
      <c r="B37" s="822"/>
      <c r="C37" s="822"/>
      <c r="D37" s="822"/>
      <c r="E37" s="822"/>
      <c r="F37" s="822"/>
      <c r="G37" s="822"/>
      <c r="H37" s="822"/>
    </row>
    <row r="38" spans="1:13" ht="13.9">
      <c r="A38" s="822"/>
      <c r="B38" s="822"/>
      <c r="C38" s="822"/>
      <c r="D38" s="822"/>
      <c r="E38" s="822"/>
      <c r="F38" s="822"/>
      <c r="G38" s="822"/>
      <c r="H38" s="822"/>
      <c r="I38" s="1542" t="s">
        <v>1997</v>
      </c>
      <c r="J38" s="1543"/>
      <c r="K38" s="1543"/>
      <c r="L38" s="1543"/>
      <c r="M38" s="1544"/>
    </row>
    <row r="39" spans="1:13" ht="13.9">
      <c r="G39" s="827" t="s">
        <v>176</v>
      </c>
      <c r="I39" s="828">
        <v>2022</v>
      </c>
      <c r="J39" s="829">
        <v>2023</v>
      </c>
      <c r="K39" s="829">
        <v>2024</v>
      </c>
      <c r="L39" s="829">
        <v>2025</v>
      </c>
      <c r="M39" s="830">
        <v>2026</v>
      </c>
    </row>
    <row r="40" spans="1:13" ht="13.9">
      <c r="B40" s="831" t="s">
        <v>2658</v>
      </c>
      <c r="G40" s="832"/>
    </row>
    <row r="41" spans="1:13" ht="13.9">
      <c r="A41" s="827">
        <v>1</v>
      </c>
      <c r="B41" s="1488"/>
      <c r="C41" s="1489"/>
      <c r="D41" s="1489"/>
      <c r="E41" s="1489"/>
      <c r="F41" s="1490"/>
      <c r="G41" s="833" t="s">
        <v>1738</v>
      </c>
      <c r="I41" s="834"/>
      <c r="J41" s="834"/>
      <c r="K41" s="834"/>
      <c r="L41" s="834"/>
      <c r="M41" s="834"/>
    </row>
    <row r="42" spans="1:13" ht="13.9">
      <c r="A42" s="827">
        <v>2</v>
      </c>
      <c r="B42" s="1488"/>
      <c r="C42" s="1489"/>
      <c r="D42" s="1489"/>
      <c r="E42" s="1489"/>
      <c r="F42" s="1490"/>
      <c r="G42" s="833" t="s">
        <v>1738</v>
      </c>
      <c r="I42" s="834"/>
      <c r="J42" s="834"/>
      <c r="K42" s="834"/>
      <c r="L42" s="834"/>
      <c r="M42" s="834"/>
    </row>
    <row r="43" spans="1:13" ht="13.5" customHeight="1">
      <c r="A43" s="827">
        <v>3</v>
      </c>
      <c r="B43" s="1488"/>
      <c r="C43" s="1489"/>
      <c r="D43" s="1489"/>
      <c r="E43" s="1489"/>
      <c r="F43" s="1490"/>
      <c r="G43" s="833" t="s">
        <v>1738</v>
      </c>
      <c r="I43" s="834"/>
      <c r="J43" s="834"/>
      <c r="K43" s="834"/>
      <c r="L43" s="834"/>
      <c r="M43" s="834"/>
    </row>
    <row r="44" spans="1:13" ht="13.9">
      <c r="A44" s="827">
        <v>4</v>
      </c>
      <c r="B44" s="1488"/>
      <c r="C44" s="1489"/>
      <c r="D44" s="1489"/>
      <c r="E44" s="1489"/>
      <c r="F44" s="1490"/>
      <c r="G44" s="833" t="s">
        <v>1738</v>
      </c>
      <c r="I44" s="834"/>
      <c r="J44" s="834"/>
      <c r="K44" s="834"/>
      <c r="L44" s="834"/>
      <c r="M44" s="834"/>
    </row>
    <row r="45" spans="1:13" ht="13.9">
      <c r="A45" s="827">
        <v>5</v>
      </c>
      <c r="B45" s="1488"/>
      <c r="C45" s="1489"/>
      <c r="D45" s="1489"/>
      <c r="E45" s="1489"/>
      <c r="F45" s="1490"/>
      <c r="G45" s="833" t="s">
        <v>1738</v>
      </c>
      <c r="I45" s="834"/>
      <c r="J45" s="834"/>
      <c r="K45" s="834"/>
      <c r="L45" s="834"/>
      <c r="M45" s="834"/>
    </row>
    <row r="46" spans="1:13" ht="13.9">
      <c r="A46" s="827">
        <v>6</v>
      </c>
      <c r="B46" s="1488"/>
      <c r="C46" s="1489"/>
      <c r="D46" s="1489"/>
      <c r="E46" s="1489"/>
      <c r="F46" s="1490"/>
      <c r="G46" s="833" t="s">
        <v>1738</v>
      </c>
      <c r="I46" s="834"/>
      <c r="J46" s="834"/>
      <c r="K46" s="834"/>
      <c r="L46" s="834"/>
      <c r="M46" s="834"/>
    </row>
    <row r="47" spans="1:13" ht="13.9">
      <c r="A47" s="827">
        <v>7</v>
      </c>
      <c r="B47" s="1488"/>
      <c r="C47" s="1489"/>
      <c r="D47" s="1489"/>
      <c r="E47" s="1489"/>
      <c r="F47" s="1490"/>
      <c r="G47" s="833" t="s">
        <v>1738</v>
      </c>
      <c r="I47" s="834"/>
      <c r="J47" s="834"/>
      <c r="K47" s="834"/>
      <c r="L47" s="834"/>
      <c r="M47" s="834"/>
    </row>
    <row r="48" spans="1:13" ht="13.9">
      <c r="A48" s="827">
        <v>8</v>
      </c>
      <c r="B48" s="1488"/>
      <c r="C48" s="1489"/>
      <c r="D48" s="1489"/>
      <c r="E48" s="1489"/>
      <c r="F48" s="1490"/>
      <c r="G48" s="833" t="s">
        <v>1738</v>
      </c>
      <c r="I48" s="834"/>
      <c r="J48" s="834"/>
      <c r="K48" s="834"/>
      <c r="L48" s="834"/>
      <c r="M48" s="834"/>
    </row>
    <row r="49" spans="1:13" ht="13.9">
      <c r="A49" s="827">
        <v>9</v>
      </c>
      <c r="B49" s="1488"/>
      <c r="C49" s="1489"/>
      <c r="D49" s="1489"/>
      <c r="E49" s="1489"/>
      <c r="F49" s="1490"/>
      <c r="G49" s="833" t="s">
        <v>1738</v>
      </c>
      <c r="I49" s="834"/>
      <c r="J49" s="834"/>
      <c r="K49" s="834"/>
      <c r="L49" s="834"/>
      <c r="M49" s="834"/>
    </row>
    <row r="50" spans="1:13" ht="13.9">
      <c r="A50" s="827">
        <v>10</v>
      </c>
      <c r="B50" s="1488"/>
      <c r="C50" s="1489"/>
      <c r="D50" s="1489"/>
      <c r="E50" s="1489"/>
      <c r="F50" s="1490"/>
      <c r="G50" s="833" t="s">
        <v>1738</v>
      </c>
      <c r="I50" s="834"/>
      <c r="J50" s="834"/>
      <c r="K50" s="834"/>
      <c r="L50" s="834"/>
      <c r="M50" s="834"/>
    </row>
    <row r="51" spans="1:13" ht="13.9">
      <c r="A51" s="827">
        <v>11</v>
      </c>
      <c r="B51" s="1488"/>
      <c r="C51" s="1489"/>
      <c r="D51" s="1489"/>
      <c r="E51" s="1489"/>
      <c r="F51" s="1490"/>
      <c r="G51" s="833" t="s">
        <v>1738</v>
      </c>
      <c r="I51" s="834"/>
      <c r="J51" s="834"/>
      <c r="K51" s="834"/>
      <c r="L51" s="834"/>
      <c r="M51" s="834"/>
    </row>
    <row r="52" spans="1:13" ht="13.9">
      <c r="A52" s="827">
        <v>12</v>
      </c>
      <c r="B52" s="1488"/>
      <c r="C52" s="1489"/>
      <c r="D52" s="1489"/>
      <c r="E52" s="1489"/>
      <c r="F52" s="1490"/>
      <c r="G52" s="833" t="s">
        <v>1738</v>
      </c>
      <c r="I52" s="834"/>
      <c r="J52" s="834"/>
      <c r="K52" s="834"/>
      <c r="L52" s="834"/>
      <c r="M52" s="834"/>
    </row>
    <row r="53" spans="1:13" ht="13.9">
      <c r="A53" s="827">
        <v>13</v>
      </c>
      <c r="B53" s="1488"/>
      <c r="C53" s="1489"/>
      <c r="D53" s="1489"/>
      <c r="E53" s="1489"/>
      <c r="F53" s="1490"/>
      <c r="G53" s="833" t="s">
        <v>1738</v>
      </c>
      <c r="I53" s="834"/>
      <c r="J53" s="834"/>
      <c r="K53" s="834"/>
      <c r="L53" s="834"/>
      <c r="M53" s="834"/>
    </row>
    <row r="54" spans="1:13" ht="13.9">
      <c r="A54" s="827">
        <v>14</v>
      </c>
      <c r="B54" s="1488"/>
      <c r="C54" s="1489"/>
      <c r="D54" s="1489"/>
      <c r="E54" s="1489"/>
      <c r="F54" s="1490"/>
      <c r="G54" s="833" t="s">
        <v>1738</v>
      </c>
      <c r="I54" s="834"/>
      <c r="J54" s="834"/>
      <c r="K54" s="834"/>
      <c r="L54" s="834"/>
      <c r="M54" s="834"/>
    </row>
    <row r="55" spans="1:13" ht="13.9">
      <c r="A55" s="827">
        <v>15</v>
      </c>
      <c r="B55" s="1488"/>
      <c r="C55" s="1489"/>
      <c r="D55" s="1489"/>
      <c r="E55" s="1489"/>
      <c r="F55" s="1490"/>
      <c r="G55" s="833" t="s">
        <v>1738</v>
      </c>
      <c r="I55" s="834"/>
      <c r="J55" s="834"/>
      <c r="K55" s="834"/>
      <c r="L55" s="834"/>
      <c r="M55" s="834"/>
    </row>
    <row r="56" spans="1:13" ht="13.9">
      <c r="D56" s="838"/>
      <c r="G56" s="833"/>
      <c r="I56" s="836"/>
      <c r="J56" s="836"/>
      <c r="K56" s="836"/>
      <c r="L56" s="836"/>
      <c r="M56" s="836"/>
    </row>
    <row r="57" spans="1:13" ht="13.9">
      <c r="D57" s="838"/>
      <c r="F57" s="817" t="s">
        <v>1623</v>
      </c>
      <c r="G57" s="833" t="s">
        <v>1738</v>
      </c>
      <c r="H57" s="837"/>
      <c r="I57" s="1410">
        <f>SUM(I41:I55)</f>
        <v>0</v>
      </c>
      <c r="J57" s="1410">
        <f>SUM(J41:J55)</f>
        <v>0</v>
      </c>
      <c r="K57" s="1410">
        <f>SUM(K41:K55)</f>
        <v>0</v>
      </c>
      <c r="L57" s="1410">
        <f>SUM(L41:L55)</f>
        <v>0</v>
      </c>
      <c r="M57" s="1410">
        <f>SUM(M41:M55)</f>
        <v>0</v>
      </c>
    </row>
    <row r="58" spans="1:13" ht="13.9">
      <c r="A58" s="823" t="s">
        <v>2661</v>
      </c>
      <c r="B58" s="822"/>
      <c r="C58" s="822"/>
      <c r="D58" s="822"/>
      <c r="E58" s="822"/>
      <c r="F58" s="822"/>
      <c r="G58" s="822"/>
      <c r="H58" s="822"/>
    </row>
    <row r="59" spans="1:13" ht="13.9">
      <c r="A59" s="822"/>
      <c r="B59" s="826"/>
      <c r="C59" s="826"/>
      <c r="D59" s="826"/>
      <c r="E59" s="826"/>
      <c r="F59" s="826"/>
      <c r="G59" s="826"/>
      <c r="H59" s="822"/>
    </row>
    <row r="60" spans="1:13" ht="13.9">
      <c r="A60" s="1474" t="s">
        <v>2662</v>
      </c>
      <c r="B60" s="822"/>
      <c r="C60" s="822"/>
      <c r="D60" s="822"/>
      <c r="E60" s="822"/>
      <c r="F60" s="822"/>
      <c r="G60" s="822"/>
      <c r="H60" s="822"/>
    </row>
    <row r="61" spans="1:13" ht="13.9">
      <c r="A61" s="822"/>
      <c r="B61" s="822"/>
      <c r="C61" s="822"/>
      <c r="D61" s="822"/>
      <c r="E61" s="822"/>
      <c r="F61" s="822"/>
      <c r="G61" s="822"/>
      <c r="H61" s="822"/>
    </row>
    <row r="62" spans="1:13" ht="13.9">
      <c r="A62" s="822"/>
      <c r="B62" s="822"/>
      <c r="C62" s="822"/>
      <c r="D62" s="822"/>
      <c r="E62" s="822"/>
      <c r="F62" s="822"/>
      <c r="G62" s="822"/>
      <c r="H62" s="822"/>
      <c r="I62" s="1542" t="s">
        <v>1997</v>
      </c>
      <c r="J62" s="1543"/>
      <c r="K62" s="1543"/>
      <c r="L62" s="1543"/>
      <c r="M62" s="1544"/>
    </row>
    <row r="63" spans="1:13" ht="13.9">
      <c r="G63" s="827" t="s">
        <v>176</v>
      </c>
      <c r="I63" s="828">
        <v>2022</v>
      </c>
      <c r="J63" s="829">
        <v>2023</v>
      </c>
      <c r="K63" s="829">
        <v>2024</v>
      </c>
      <c r="L63" s="829">
        <v>2025</v>
      </c>
      <c r="M63" s="830">
        <v>2026</v>
      </c>
    </row>
    <row r="64" spans="1:13" ht="13.9">
      <c r="B64" s="831" t="s">
        <v>2658</v>
      </c>
      <c r="G64" s="832"/>
    </row>
    <row r="65" spans="1:13" ht="13.9">
      <c r="A65" s="827">
        <v>1</v>
      </c>
      <c r="B65" s="1488"/>
      <c r="C65" s="1489"/>
      <c r="D65" s="1489"/>
      <c r="E65" s="1489"/>
      <c r="F65" s="1490"/>
      <c r="G65" s="833" t="s">
        <v>1738</v>
      </c>
      <c r="I65" s="834"/>
      <c r="J65" s="834"/>
      <c r="K65" s="834"/>
      <c r="L65" s="834"/>
      <c r="M65" s="834"/>
    </row>
    <row r="66" spans="1:13" ht="13.9">
      <c r="A66" s="827">
        <v>2</v>
      </c>
      <c r="B66" s="1488"/>
      <c r="C66" s="1489"/>
      <c r="D66" s="1489"/>
      <c r="E66" s="1489"/>
      <c r="F66" s="1490"/>
      <c r="G66" s="833" t="s">
        <v>1738</v>
      </c>
      <c r="I66" s="834"/>
      <c r="J66" s="834"/>
      <c r="K66" s="834"/>
      <c r="L66" s="834"/>
      <c r="M66" s="834"/>
    </row>
    <row r="67" spans="1:13" ht="13.9">
      <c r="A67" s="827">
        <v>3</v>
      </c>
      <c r="B67" s="1488"/>
      <c r="C67" s="1489"/>
      <c r="D67" s="1489"/>
      <c r="E67" s="1489"/>
      <c r="F67" s="1490"/>
      <c r="G67" s="833" t="s">
        <v>1738</v>
      </c>
      <c r="I67" s="834"/>
      <c r="J67" s="834"/>
      <c r="K67" s="834"/>
      <c r="L67" s="834"/>
      <c r="M67" s="834"/>
    </row>
    <row r="68" spans="1:13" ht="13.9">
      <c r="A68" s="827">
        <v>4</v>
      </c>
      <c r="B68" s="1488"/>
      <c r="C68" s="1489"/>
      <c r="D68" s="1489"/>
      <c r="E68" s="1489"/>
      <c r="F68" s="1490"/>
      <c r="G68" s="833" t="s">
        <v>1738</v>
      </c>
      <c r="I68" s="834"/>
      <c r="J68" s="834"/>
      <c r="K68" s="834"/>
      <c r="L68" s="834"/>
      <c r="M68" s="834"/>
    </row>
    <row r="69" spans="1:13" ht="13.9">
      <c r="A69" s="827">
        <v>5</v>
      </c>
      <c r="B69" s="1488"/>
      <c r="C69" s="1489"/>
      <c r="D69" s="1489"/>
      <c r="E69" s="1489"/>
      <c r="F69" s="1490"/>
      <c r="G69" s="833" t="s">
        <v>1738</v>
      </c>
      <c r="I69" s="834"/>
      <c r="J69" s="834"/>
      <c r="K69" s="834"/>
      <c r="L69" s="834"/>
      <c r="M69" s="834"/>
    </row>
    <row r="70" spans="1:13" ht="13.9">
      <c r="A70" s="827">
        <v>6</v>
      </c>
      <c r="B70" s="1488"/>
      <c r="C70" s="1489"/>
      <c r="D70" s="1489"/>
      <c r="E70" s="1489"/>
      <c r="F70" s="1490"/>
      <c r="G70" s="833" t="s">
        <v>1738</v>
      </c>
      <c r="I70" s="834"/>
      <c r="J70" s="834"/>
      <c r="K70" s="834"/>
      <c r="L70" s="834"/>
      <c r="M70" s="834"/>
    </row>
    <row r="71" spans="1:13" ht="13.9">
      <c r="A71" s="827">
        <v>7</v>
      </c>
      <c r="B71" s="1488"/>
      <c r="C71" s="1489"/>
      <c r="D71" s="1489"/>
      <c r="E71" s="1489"/>
      <c r="F71" s="1490"/>
      <c r="G71" s="833" t="s">
        <v>1738</v>
      </c>
      <c r="I71" s="834"/>
      <c r="J71" s="834"/>
      <c r="K71" s="834"/>
      <c r="L71" s="834"/>
      <c r="M71" s="834"/>
    </row>
    <row r="72" spans="1:13" ht="13.9">
      <c r="A72" s="827">
        <v>8</v>
      </c>
      <c r="B72" s="1488"/>
      <c r="C72" s="1489"/>
      <c r="D72" s="1489"/>
      <c r="E72" s="1489"/>
      <c r="F72" s="1490"/>
      <c r="G72" s="833" t="s">
        <v>1738</v>
      </c>
      <c r="I72" s="834"/>
      <c r="J72" s="834"/>
      <c r="K72" s="834"/>
      <c r="L72" s="834"/>
      <c r="M72" s="834"/>
    </row>
    <row r="73" spans="1:13" ht="13.9">
      <c r="A73" s="827">
        <v>9</v>
      </c>
      <c r="B73" s="1488"/>
      <c r="C73" s="1489"/>
      <c r="D73" s="1489"/>
      <c r="E73" s="1489"/>
      <c r="F73" s="1490"/>
      <c r="G73" s="833" t="s">
        <v>1738</v>
      </c>
      <c r="I73" s="834"/>
      <c r="J73" s="834"/>
      <c r="K73" s="834"/>
      <c r="L73" s="834"/>
      <c r="M73" s="834"/>
    </row>
    <row r="74" spans="1:13" ht="13.9">
      <c r="A74" s="827">
        <v>10</v>
      </c>
      <c r="B74" s="1488"/>
      <c r="C74" s="1489"/>
      <c r="D74" s="1489"/>
      <c r="E74" s="1489"/>
      <c r="F74" s="1490"/>
      <c r="G74" s="833" t="s">
        <v>1738</v>
      </c>
      <c r="I74" s="834"/>
      <c r="J74" s="834"/>
      <c r="K74" s="834"/>
      <c r="L74" s="834"/>
      <c r="M74" s="834"/>
    </row>
    <row r="75" spans="1:13" ht="13.9">
      <c r="A75" s="827">
        <v>11</v>
      </c>
      <c r="B75" s="1488"/>
      <c r="C75" s="1489"/>
      <c r="D75" s="1489"/>
      <c r="E75" s="1489"/>
      <c r="F75" s="1490"/>
      <c r="G75" s="833" t="s">
        <v>1738</v>
      </c>
      <c r="I75" s="834"/>
      <c r="J75" s="834"/>
      <c r="K75" s="834"/>
      <c r="L75" s="834"/>
      <c r="M75" s="834"/>
    </row>
    <row r="76" spans="1:13" ht="13.9">
      <c r="A76" s="827">
        <v>12</v>
      </c>
      <c r="B76" s="1488"/>
      <c r="C76" s="1489"/>
      <c r="D76" s="1489"/>
      <c r="E76" s="1489"/>
      <c r="F76" s="1490"/>
      <c r="G76" s="833" t="s">
        <v>1738</v>
      </c>
      <c r="I76" s="834"/>
      <c r="J76" s="834"/>
      <c r="K76" s="834"/>
      <c r="L76" s="834"/>
      <c r="M76" s="834"/>
    </row>
    <row r="77" spans="1:13" ht="13.9">
      <c r="A77" s="827">
        <v>13</v>
      </c>
      <c r="B77" s="1488"/>
      <c r="C77" s="1489"/>
      <c r="D77" s="1489"/>
      <c r="E77" s="1489"/>
      <c r="F77" s="1490"/>
      <c r="G77" s="833" t="s">
        <v>1738</v>
      </c>
      <c r="I77" s="834"/>
      <c r="J77" s="834"/>
      <c r="K77" s="834"/>
      <c r="L77" s="834"/>
      <c r="M77" s="834"/>
    </row>
    <row r="78" spans="1:13" ht="13.9">
      <c r="A78" s="827">
        <v>14</v>
      </c>
      <c r="B78" s="1488"/>
      <c r="C78" s="1489"/>
      <c r="D78" s="1489"/>
      <c r="E78" s="1489"/>
      <c r="F78" s="1490"/>
      <c r="G78" s="833" t="s">
        <v>1738</v>
      </c>
      <c r="I78" s="834"/>
      <c r="J78" s="834"/>
      <c r="K78" s="834"/>
      <c r="L78" s="834"/>
      <c r="M78" s="834"/>
    </row>
    <row r="79" spans="1:13" ht="13.9">
      <c r="A79" s="827">
        <v>15</v>
      </c>
      <c r="B79" s="1488"/>
      <c r="C79" s="1489"/>
      <c r="D79" s="1489"/>
      <c r="E79" s="1489"/>
      <c r="F79" s="1490"/>
      <c r="G79" s="833" t="s">
        <v>1738</v>
      </c>
      <c r="I79" s="834"/>
      <c r="J79" s="834"/>
      <c r="K79" s="834"/>
      <c r="L79" s="834"/>
      <c r="M79" s="834"/>
    </row>
    <row r="80" spans="1:13" ht="13.9">
      <c r="D80" s="838"/>
      <c r="G80" s="833"/>
      <c r="I80" s="836"/>
      <c r="J80" s="836"/>
      <c r="K80" s="836"/>
      <c r="L80" s="836"/>
      <c r="M80" s="836"/>
    </row>
    <row r="81" spans="4:13" ht="13.9">
      <c r="D81" s="838"/>
      <c r="F81" s="817" t="s">
        <v>1623</v>
      </c>
      <c r="G81" s="833" t="s">
        <v>1738</v>
      </c>
      <c r="H81" s="837"/>
      <c r="I81" s="1410">
        <f>SUM(I65:I79)</f>
        <v>0</v>
      </c>
      <c r="J81" s="1410">
        <f>SUM(J65:J79)</f>
        <v>0</v>
      </c>
      <c r="K81" s="1410">
        <f>SUM(K65:K79)</f>
        <v>0</v>
      </c>
      <c r="L81" s="1410">
        <f>SUM(L65:L79)</f>
        <v>0</v>
      </c>
      <c r="M81" s="1410">
        <f>SUM(M65:M79)</f>
        <v>0</v>
      </c>
    </row>
  </sheetData>
  <mergeCells count="3">
    <mergeCell ref="I62:M62"/>
    <mergeCell ref="I13:M13"/>
    <mergeCell ref="I38:M38"/>
  </mergeCells>
  <pageMargins left="0.15748031496062992" right="0.15748031496062992" top="0.39370078740157483" bottom="0.59055118110236227" header="0.11811023622047245" footer="0.11811023622047245"/>
  <pageSetup paperSize="9" orientation="portrait" r:id="rId1"/>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B277-E3A1-46DD-BB82-16E700830CDA}">
  <sheetPr codeName="Sheet36">
    <tabColor rgb="FF0070C0"/>
    <pageSetUpPr autoPageBreaks="0"/>
  </sheetPr>
  <dimension ref="A1:P122"/>
  <sheetViews>
    <sheetView showGridLines="0" zoomScale="55" zoomScaleNormal="55" workbookViewId="0">
      <pane ySplit="6" topLeftCell="A25" activePane="bottomLeft" state="frozen"/>
      <selection pane="bottomLeft" activeCell="G49" sqref="G49"/>
      <selection activeCell="G59" sqref="G59"/>
    </sheetView>
  </sheetViews>
  <sheetFormatPr defaultColWidth="10.5703125" defaultRowHeight="12.4"/>
  <cols>
    <col min="1" max="1" width="14.42578125" style="490" customWidth="1"/>
    <col min="2" max="2" width="77.28515625" style="490" customWidth="1"/>
    <col min="3" max="3" width="13" style="490" customWidth="1"/>
    <col min="4" max="4" width="13.42578125" style="490" bestFit="1" customWidth="1"/>
    <col min="5" max="5" width="5.5703125" style="490" customWidth="1"/>
    <col min="6" max="6" width="10.5703125" style="490" customWidth="1"/>
    <col min="7" max="7" width="10.5703125" style="490"/>
    <col min="8" max="8" width="9.42578125" style="490" customWidth="1"/>
    <col min="9" max="9" width="28.5703125" style="490" bestFit="1" customWidth="1"/>
    <col min="10" max="11" width="28.42578125" style="490" bestFit="1" customWidth="1"/>
    <col min="12" max="12" width="28.5703125" style="490" bestFit="1" customWidth="1"/>
    <col min="13" max="13" width="28.42578125" style="490" bestFit="1" customWidth="1"/>
    <col min="14" max="14" width="10.5703125" style="490"/>
    <col min="15" max="15" width="19.5703125" style="490" customWidth="1"/>
    <col min="16" max="16384" width="10.5703125" style="490"/>
  </cols>
  <sheetData>
    <row r="1" spans="1:16" s="2" customFormat="1" ht="25.15">
      <c r="A1" s="62" t="s">
        <v>1619</v>
      </c>
      <c r="B1" s="3"/>
      <c r="P1" s="4" t="s">
        <v>1</v>
      </c>
    </row>
    <row r="2" spans="1:16" s="2" customFormat="1" ht="25.15">
      <c r="A2" s="4" t="str">
        <f>Cover!$E$13</f>
        <v>Master</v>
      </c>
      <c r="B2" s="3"/>
    </row>
    <row r="3" spans="1:16" s="2" customFormat="1" ht="25.15">
      <c r="A3" s="4">
        <f>Cover!$E$15</f>
        <v>2026</v>
      </c>
      <c r="B3" s="4"/>
      <c r="C3" s="4"/>
      <c r="D3" s="4"/>
    </row>
    <row r="4" spans="1:16" s="5" customFormat="1" ht="25.5" thickBot="1">
      <c r="A4" s="1305" t="s">
        <v>2663</v>
      </c>
      <c r="B4" s="6"/>
    </row>
    <row r="6" spans="1:16" ht="13.5">
      <c r="I6" s="649" t="s">
        <v>490</v>
      </c>
      <c r="J6" s="649" t="s">
        <v>491</v>
      </c>
      <c r="K6" s="649" t="s">
        <v>492</v>
      </c>
      <c r="L6" s="649" t="s">
        <v>493</v>
      </c>
      <c r="M6" s="649" t="s">
        <v>495</v>
      </c>
    </row>
    <row r="7" spans="1:16" ht="18">
      <c r="A7" s="1475" t="s">
        <v>2664</v>
      </c>
      <c r="B7" s="224"/>
      <c r="C7" s="224"/>
      <c r="D7" s="224"/>
      <c r="E7" s="224"/>
      <c r="F7" s="224"/>
      <c r="G7" s="224"/>
      <c r="H7" s="224"/>
      <c r="I7" s="224"/>
      <c r="J7" s="224"/>
      <c r="K7" s="224"/>
      <c r="L7" s="224"/>
      <c r="M7" s="224"/>
    </row>
    <row r="8" spans="1:16" ht="24" customHeight="1">
      <c r="A8" s="634"/>
      <c r="B8" s="491"/>
      <c r="C8" s="634"/>
      <c r="D8" s="634"/>
      <c r="E8" s="634"/>
      <c r="F8" s="650"/>
      <c r="G8" s="634"/>
      <c r="H8" s="634"/>
      <c r="I8" s="634"/>
      <c r="J8" s="634"/>
      <c r="K8" s="634"/>
      <c r="L8" s="634"/>
      <c r="M8" s="634"/>
    </row>
    <row r="9" spans="1:16" ht="15.4">
      <c r="A9" s="634" t="s">
        <v>2665</v>
      </c>
      <c r="B9" s="572" t="s">
        <v>2245</v>
      </c>
      <c r="C9" s="572" t="s">
        <v>2250</v>
      </c>
      <c r="D9" s="575" t="s">
        <v>1738</v>
      </c>
      <c r="E9" s="575"/>
      <c r="F9" s="635" t="s">
        <v>2666</v>
      </c>
      <c r="G9" s="651" t="s">
        <v>113</v>
      </c>
      <c r="H9" s="634" t="s">
        <v>2667</v>
      </c>
      <c r="I9" s="1403">
        <f>'2.01 Revenue - PCDs'!F208</f>
        <v>0</v>
      </c>
      <c r="J9" s="1403">
        <f>'2.01 Revenue - PCDs'!G208</f>
        <v>0</v>
      </c>
      <c r="K9" s="1403">
        <f>'2.01 Revenue - PCDs'!H208</f>
        <v>0</v>
      </c>
      <c r="L9" s="1403">
        <f>'2.01 Revenue - PCDs'!I208</f>
        <v>0</v>
      </c>
      <c r="M9" s="1403">
        <f>'2.01 Revenue - PCDs'!J208</f>
        <v>0</v>
      </c>
    </row>
    <row r="10" spans="1:16" ht="15.4">
      <c r="A10" s="634" t="s">
        <v>2665</v>
      </c>
      <c r="B10" s="572" t="s">
        <v>2668</v>
      </c>
      <c r="C10" s="572" t="s">
        <v>2153</v>
      </c>
      <c r="D10" s="575" t="s">
        <v>1738</v>
      </c>
      <c r="E10" s="575"/>
      <c r="F10" s="572" t="s">
        <v>2669</v>
      </c>
      <c r="G10" s="652" t="s">
        <v>113</v>
      </c>
      <c r="H10" s="634" t="s">
        <v>2670</v>
      </c>
      <c r="I10" s="1403">
        <f>'2.01 Revenue - PCDs'!F10</f>
        <v>0</v>
      </c>
      <c r="J10" s="1403">
        <f>'2.01 Revenue - PCDs'!G10</f>
        <v>0</v>
      </c>
      <c r="K10" s="1403">
        <f>'2.01 Revenue - PCDs'!H10</f>
        <v>0</v>
      </c>
      <c r="L10" s="1403">
        <f>'2.01 Revenue - PCDs'!I10</f>
        <v>0</v>
      </c>
      <c r="M10" s="1403">
        <f>'2.01 Revenue - PCDs'!J10</f>
        <v>0</v>
      </c>
    </row>
    <row r="11" spans="1:16" ht="15.4">
      <c r="A11" s="634" t="s">
        <v>2665</v>
      </c>
      <c r="B11" s="572" t="s">
        <v>2177</v>
      </c>
      <c r="C11" s="572" t="s">
        <v>2187</v>
      </c>
      <c r="D11" s="575" t="s">
        <v>1738</v>
      </c>
      <c r="E11" s="575"/>
      <c r="F11" s="572" t="s">
        <v>2671</v>
      </c>
      <c r="G11" s="652" t="s">
        <v>113</v>
      </c>
      <c r="H11" s="634" t="s">
        <v>2670</v>
      </c>
      <c r="I11" s="1403">
        <f>'2.01 Revenue - PCDs'!F65</f>
        <v>0</v>
      </c>
      <c r="J11" s="1403">
        <f>'2.01 Revenue - PCDs'!G65</f>
        <v>0</v>
      </c>
      <c r="K11" s="1403">
        <f>'2.01 Revenue - PCDs'!H65</f>
        <v>0</v>
      </c>
      <c r="L11" s="1403">
        <f>'2.01 Revenue - PCDs'!I65</f>
        <v>0</v>
      </c>
      <c r="M11" s="1403">
        <f>'2.01 Revenue - PCDs'!J65</f>
        <v>0</v>
      </c>
    </row>
    <row r="12" spans="1:16" ht="15.4">
      <c r="A12" s="634" t="s">
        <v>2665</v>
      </c>
      <c r="B12" s="572" t="s">
        <v>2188</v>
      </c>
      <c r="C12" s="572" t="s">
        <v>2200</v>
      </c>
      <c r="D12" s="635" t="s">
        <v>1738</v>
      </c>
      <c r="E12" s="635"/>
      <c r="F12" s="572" t="s">
        <v>2672</v>
      </c>
      <c r="G12" s="652" t="s">
        <v>113</v>
      </c>
      <c r="H12" s="634" t="s">
        <v>2670</v>
      </c>
      <c r="I12" s="1403">
        <f>'2.01 Revenue - PCDs'!F82</f>
        <v>0</v>
      </c>
      <c r="J12" s="1403">
        <f>'2.01 Revenue - PCDs'!G82</f>
        <v>0</v>
      </c>
      <c r="K12" s="1403">
        <f>'2.01 Revenue - PCDs'!H82</f>
        <v>0</v>
      </c>
      <c r="L12" s="1403">
        <f>'2.01 Revenue - PCDs'!I82</f>
        <v>0</v>
      </c>
      <c r="M12" s="1403">
        <f>'2.01 Revenue - PCDs'!J82</f>
        <v>0</v>
      </c>
    </row>
    <row r="13" spans="1:16" ht="15.4">
      <c r="A13" s="634" t="s">
        <v>2665</v>
      </c>
      <c r="B13" s="572" t="s">
        <v>1763</v>
      </c>
      <c r="C13" s="572" t="s">
        <v>2283</v>
      </c>
      <c r="D13" s="635" t="s">
        <v>1738</v>
      </c>
      <c r="E13" s="635"/>
      <c r="F13" s="572" t="s">
        <v>2673</v>
      </c>
      <c r="G13" s="652" t="s">
        <v>113</v>
      </c>
      <c r="H13" s="634" t="s">
        <v>2674</v>
      </c>
      <c r="I13" s="1403">
        <f>'2.01 Revenue - PCDs'!F263</f>
        <v>0</v>
      </c>
      <c r="J13" s="1403">
        <f>'2.01 Revenue - PCDs'!G263</f>
        <v>0</v>
      </c>
      <c r="K13" s="1403">
        <f>'2.01 Revenue - PCDs'!H263</f>
        <v>0</v>
      </c>
      <c r="L13" s="1403">
        <f>'2.01 Revenue - PCDs'!I263</f>
        <v>0</v>
      </c>
      <c r="M13" s="1403">
        <f>'2.01 Revenue - PCDs'!J263</f>
        <v>0</v>
      </c>
    </row>
    <row r="14" spans="1:16" ht="15.4">
      <c r="A14" s="634" t="s">
        <v>2665</v>
      </c>
      <c r="B14" s="572" t="s">
        <v>1762</v>
      </c>
      <c r="C14" s="572" t="s">
        <v>2277</v>
      </c>
      <c r="D14" s="575" t="s">
        <v>1738</v>
      </c>
      <c r="E14" s="575"/>
      <c r="F14" s="572" t="s">
        <v>2675</v>
      </c>
      <c r="G14" s="652" t="s">
        <v>113</v>
      </c>
      <c r="H14" s="634" t="s">
        <v>2674</v>
      </c>
      <c r="I14" s="1403">
        <f>'2.01 Revenue - PCDs'!F255</f>
        <v>0</v>
      </c>
      <c r="J14" s="1403">
        <f>'2.01 Revenue - PCDs'!G255</f>
        <v>0</v>
      </c>
      <c r="K14" s="1403">
        <f>'2.01 Revenue - PCDs'!H255</f>
        <v>0</v>
      </c>
      <c r="L14" s="1403">
        <f>'2.01 Revenue - PCDs'!I255</f>
        <v>0</v>
      </c>
      <c r="M14" s="1403">
        <f>'2.01 Revenue - PCDs'!J255</f>
        <v>0</v>
      </c>
    </row>
    <row r="15" spans="1:16" ht="15.4">
      <c r="A15" s="634" t="s">
        <v>2665</v>
      </c>
      <c r="B15" s="572" t="s">
        <v>1761</v>
      </c>
      <c r="C15" s="572" t="s">
        <v>2268</v>
      </c>
      <c r="D15" s="575" t="s">
        <v>1738</v>
      </c>
      <c r="E15" s="575"/>
      <c r="F15" s="572" t="s">
        <v>2676</v>
      </c>
      <c r="G15" s="652" t="s">
        <v>113</v>
      </c>
      <c r="H15" s="634" t="s">
        <v>2670</v>
      </c>
      <c r="I15" s="1403">
        <f>'2.01 Revenue - PCDs'!F237</f>
        <v>0</v>
      </c>
      <c r="J15" s="1403">
        <f>'2.01 Revenue - PCDs'!G237</f>
        <v>0</v>
      </c>
      <c r="K15" s="1403">
        <f>'2.01 Revenue - PCDs'!H237</f>
        <v>0</v>
      </c>
      <c r="L15" s="1403">
        <f>'2.01 Revenue - PCDs'!I237</f>
        <v>0</v>
      </c>
      <c r="M15" s="1403">
        <f>'2.01 Revenue - PCDs'!J237</f>
        <v>0</v>
      </c>
      <c r="O15" s="494"/>
    </row>
    <row r="16" spans="1:16" ht="15.4">
      <c r="A16" s="634" t="s">
        <v>2665</v>
      </c>
      <c r="B16" s="572" t="s">
        <v>1758</v>
      </c>
      <c r="C16" s="572" t="s">
        <v>2204</v>
      </c>
      <c r="D16" s="575" t="s">
        <v>1738</v>
      </c>
      <c r="E16" s="575"/>
      <c r="F16" s="572" t="s">
        <v>2677</v>
      </c>
      <c r="G16" s="652" t="s">
        <v>113</v>
      </c>
      <c r="H16" s="634" t="s">
        <v>2678</v>
      </c>
      <c r="I16" s="1403">
        <f>'2.01 Revenue - PCDs'!F90</f>
        <v>0</v>
      </c>
      <c r="J16" s="1403">
        <f>'2.01 Revenue - PCDs'!G90</f>
        <v>0</v>
      </c>
      <c r="K16" s="1403">
        <f>'2.01 Revenue - PCDs'!H90</f>
        <v>0</v>
      </c>
      <c r="L16" s="1403">
        <f>'2.01 Revenue - PCDs'!I90</f>
        <v>0</v>
      </c>
      <c r="M16" s="1403">
        <f>'2.01 Revenue - PCDs'!J90</f>
        <v>0</v>
      </c>
    </row>
    <row r="17" spans="1:13" ht="15.4">
      <c r="A17" s="634" t="s">
        <v>2665</v>
      </c>
      <c r="B17" s="505" t="s">
        <v>2205</v>
      </c>
      <c r="C17" s="572" t="s">
        <v>2212</v>
      </c>
      <c r="D17" s="575" t="s">
        <v>1738</v>
      </c>
      <c r="E17" s="575"/>
      <c r="F17" s="572" t="s">
        <v>2679</v>
      </c>
      <c r="G17" s="652" t="s">
        <v>113</v>
      </c>
      <c r="H17" s="634" t="s">
        <v>2674</v>
      </c>
      <c r="I17" s="1403">
        <f>'2.01 Revenue - PCDs'!F103</f>
        <v>0.2</v>
      </c>
      <c r="J17" s="1403">
        <f>'2.01 Revenue - PCDs'!G103</f>
        <v>0.14999999999999997</v>
      </c>
      <c r="K17" s="1403">
        <f>'2.01 Revenue - PCDs'!H103</f>
        <v>0.77000000000000013</v>
      </c>
      <c r="L17" s="1403">
        <f>'2.01 Revenue - PCDs'!I103</f>
        <v>0.76</v>
      </c>
      <c r="M17" s="1403">
        <f>'2.01 Revenue - PCDs'!J103</f>
        <v>0.74999999999999978</v>
      </c>
    </row>
    <row r="18" spans="1:13" ht="15.4">
      <c r="A18" s="634" t="s">
        <v>2665</v>
      </c>
      <c r="B18" s="505" t="s">
        <v>1764</v>
      </c>
      <c r="C18" s="572" t="s">
        <v>2289</v>
      </c>
      <c r="D18" s="575" t="s">
        <v>1738</v>
      </c>
      <c r="E18" s="575"/>
      <c r="F18" s="572" t="s">
        <v>2680</v>
      </c>
      <c r="G18" s="652" t="s">
        <v>113</v>
      </c>
      <c r="H18" s="634" t="s">
        <v>2674</v>
      </c>
      <c r="I18" s="1403">
        <f>'2.01 Revenue - PCDs'!F271</f>
        <v>0</v>
      </c>
      <c r="J18" s="1403">
        <f>'2.01 Revenue - PCDs'!G271</f>
        <v>0</v>
      </c>
      <c r="K18" s="1403">
        <f>'2.01 Revenue - PCDs'!H271</f>
        <v>0</v>
      </c>
      <c r="L18" s="1403">
        <f>'2.01 Revenue - PCDs'!I271</f>
        <v>0</v>
      </c>
      <c r="M18" s="1403">
        <f>'2.01 Revenue - PCDs'!J271</f>
        <v>0</v>
      </c>
    </row>
    <row r="19" spans="1:13" ht="15.4">
      <c r="A19" s="634" t="s">
        <v>2665</v>
      </c>
      <c r="B19" s="505" t="s">
        <v>2681</v>
      </c>
      <c r="C19" s="572" t="s">
        <v>2161</v>
      </c>
      <c r="D19" s="575" t="s">
        <v>1738</v>
      </c>
      <c r="E19" s="575"/>
      <c r="F19" s="572" t="s">
        <v>2682</v>
      </c>
      <c r="G19" s="652" t="s">
        <v>113</v>
      </c>
      <c r="H19" s="634" t="s">
        <v>2674</v>
      </c>
      <c r="I19" s="1403">
        <f>'2.01 Revenue - PCDs'!F17</f>
        <v>0</v>
      </c>
      <c r="J19" s="1403">
        <f>'2.01 Revenue - PCDs'!G17</f>
        <v>0</v>
      </c>
      <c r="K19" s="1403">
        <f>'2.01 Revenue - PCDs'!H17</f>
        <v>0</v>
      </c>
      <c r="L19" s="1403">
        <f>'2.01 Revenue - PCDs'!I17</f>
        <v>0</v>
      </c>
      <c r="M19" s="1403">
        <f>'2.01 Revenue - PCDs'!J17</f>
        <v>0</v>
      </c>
    </row>
    <row r="20" spans="1:13" ht="15.4">
      <c r="A20" s="634" t="s">
        <v>2665</v>
      </c>
      <c r="B20" s="505" t="s">
        <v>2683</v>
      </c>
      <c r="C20" s="572" t="s">
        <v>2166</v>
      </c>
      <c r="D20" s="575" t="s">
        <v>1738</v>
      </c>
      <c r="E20" s="575"/>
      <c r="F20" s="572" t="s">
        <v>2684</v>
      </c>
      <c r="G20" s="652" t="s">
        <v>113</v>
      </c>
      <c r="H20" s="634" t="s">
        <v>2685</v>
      </c>
      <c r="I20" s="1403">
        <f>'2.01 Revenue - PCDs'!F25</f>
        <v>0</v>
      </c>
      <c r="J20" s="1403">
        <f>'2.01 Revenue - PCDs'!G25</f>
        <v>0</v>
      </c>
      <c r="K20" s="1403">
        <f>'2.01 Revenue - PCDs'!H25</f>
        <v>0</v>
      </c>
      <c r="L20" s="1403">
        <f>'2.01 Revenue - PCDs'!I25</f>
        <v>0</v>
      </c>
      <c r="M20" s="1403">
        <f>'2.01 Revenue - PCDs'!J25</f>
        <v>0</v>
      </c>
    </row>
    <row r="21" spans="1:13" ht="15.4">
      <c r="A21" s="634" t="s">
        <v>2665</v>
      </c>
      <c r="B21" s="505" t="s">
        <v>2167</v>
      </c>
      <c r="C21" s="572" t="s">
        <v>2171</v>
      </c>
      <c r="D21" s="575" t="s">
        <v>1738</v>
      </c>
      <c r="E21" s="575"/>
      <c r="F21" s="572" t="s">
        <v>2686</v>
      </c>
      <c r="G21" s="652" t="s">
        <v>113</v>
      </c>
      <c r="H21" s="634" t="s">
        <v>2685</v>
      </c>
      <c r="I21" s="1403">
        <f>'2.01 Revenue - PCDs'!F33</f>
        <v>0</v>
      </c>
      <c r="J21" s="1403">
        <f>'2.01 Revenue - PCDs'!G33</f>
        <v>0</v>
      </c>
      <c r="K21" s="1403">
        <f>'2.01 Revenue - PCDs'!H33</f>
        <v>0</v>
      </c>
      <c r="L21" s="1403">
        <f>'2.01 Revenue - PCDs'!I33</f>
        <v>0</v>
      </c>
      <c r="M21" s="1403">
        <f>'2.01 Revenue - PCDs'!J33</f>
        <v>0</v>
      </c>
    </row>
    <row r="22" spans="1:13" ht="15.4">
      <c r="A22" s="634" t="s">
        <v>2665</v>
      </c>
      <c r="B22" s="505" t="s">
        <v>1760</v>
      </c>
      <c r="C22" s="572" t="s">
        <v>2262</v>
      </c>
      <c r="D22" s="575" t="s">
        <v>1738</v>
      </c>
      <c r="E22" s="575"/>
      <c r="F22" s="572" t="s">
        <v>2687</v>
      </c>
      <c r="G22" s="652" t="s">
        <v>113</v>
      </c>
      <c r="H22" s="634" t="s">
        <v>2670</v>
      </c>
      <c r="I22" s="1403">
        <f>'2.01 Revenue - PCDs'!F227</f>
        <v>0</v>
      </c>
      <c r="J22" s="1403">
        <f>'2.01 Revenue - PCDs'!G227</f>
        <v>0</v>
      </c>
      <c r="K22" s="1403">
        <f>'2.01 Revenue - PCDs'!H227</f>
        <v>0</v>
      </c>
      <c r="L22" s="1403">
        <f>'2.01 Revenue - PCDs'!I227</f>
        <v>0</v>
      </c>
      <c r="M22" s="1403">
        <f>'2.01 Revenue - PCDs'!J227</f>
        <v>0</v>
      </c>
    </row>
    <row r="23" spans="1:13" ht="15.4">
      <c r="A23" s="634" t="s">
        <v>2665</v>
      </c>
      <c r="B23" s="505" t="s">
        <v>1759</v>
      </c>
      <c r="C23" s="572" t="s">
        <v>2256</v>
      </c>
      <c r="D23" s="575" t="s">
        <v>1738</v>
      </c>
      <c r="E23" s="575"/>
      <c r="F23" s="572" t="s">
        <v>2688</v>
      </c>
      <c r="G23" s="652" t="s">
        <v>113</v>
      </c>
      <c r="H23" s="634" t="s">
        <v>2667</v>
      </c>
      <c r="I23" s="1403">
        <f>'2.01 Revenue - PCDs'!F216</f>
        <v>0</v>
      </c>
      <c r="J23" s="1403">
        <f>'2.01 Revenue - PCDs'!G216</f>
        <v>0</v>
      </c>
      <c r="K23" s="1403">
        <f>'2.01 Revenue - PCDs'!H216</f>
        <v>0</v>
      </c>
      <c r="L23" s="1403">
        <f>'2.01 Revenue - PCDs'!I216</f>
        <v>0</v>
      </c>
      <c r="M23" s="1403">
        <f>'2.01 Revenue - PCDs'!J216</f>
        <v>0</v>
      </c>
    </row>
    <row r="24" spans="1:13" ht="15.4">
      <c r="A24" s="634" t="s">
        <v>2665</v>
      </c>
      <c r="B24" s="505" t="s">
        <v>1770</v>
      </c>
      <c r="C24" s="572" t="s">
        <v>2176</v>
      </c>
      <c r="D24" s="635" t="s">
        <v>1738</v>
      </c>
      <c r="E24" s="635"/>
      <c r="F24" s="572" t="s">
        <v>2689</v>
      </c>
      <c r="G24" s="652" t="s">
        <v>113</v>
      </c>
      <c r="H24" s="634" t="s">
        <v>2667</v>
      </c>
      <c r="I24" s="1403">
        <f>'2.01 Revenue - PCDs'!F41</f>
        <v>0</v>
      </c>
      <c r="J24" s="1403">
        <f>'2.01 Revenue - PCDs'!G41</f>
        <v>0</v>
      </c>
      <c r="K24" s="1403">
        <f>'2.01 Revenue - PCDs'!H41</f>
        <v>0</v>
      </c>
      <c r="L24" s="1403">
        <f>'2.01 Revenue - PCDs'!I41</f>
        <v>0</v>
      </c>
      <c r="M24" s="1403">
        <f>'2.01 Revenue - PCDs'!J41</f>
        <v>0</v>
      </c>
    </row>
    <row r="25" spans="1:13" ht="15.4">
      <c r="A25" s="634" t="s">
        <v>2665</v>
      </c>
      <c r="B25" s="505" t="s">
        <v>2690</v>
      </c>
      <c r="C25" s="572"/>
      <c r="D25" s="635" t="s">
        <v>1738</v>
      </c>
      <c r="E25" s="635"/>
      <c r="F25" s="572"/>
      <c r="G25" s="652" t="s">
        <v>113</v>
      </c>
      <c r="H25" s="634"/>
      <c r="I25" s="403" t="s">
        <v>2691</v>
      </c>
      <c r="J25" s="403" t="s">
        <v>2691</v>
      </c>
      <c r="K25" s="403" t="s">
        <v>2691</v>
      </c>
      <c r="L25" s="403" t="s">
        <v>2691</v>
      </c>
      <c r="M25" s="403" t="s">
        <v>2691</v>
      </c>
    </row>
    <row r="26" spans="1:13" ht="15.4">
      <c r="A26" s="634" t="s">
        <v>2665</v>
      </c>
      <c r="B26" s="505" t="s">
        <v>2692</v>
      </c>
      <c r="C26" s="572"/>
      <c r="D26" s="635" t="s">
        <v>1738</v>
      </c>
      <c r="E26" s="635"/>
      <c r="F26" s="572"/>
      <c r="G26" s="652" t="s">
        <v>113</v>
      </c>
      <c r="H26" s="634"/>
      <c r="I26" s="403" t="s">
        <v>2691</v>
      </c>
      <c r="J26" s="403" t="s">
        <v>2691</v>
      </c>
      <c r="K26" s="403" t="s">
        <v>2691</v>
      </c>
      <c r="L26" s="403" t="s">
        <v>2691</v>
      </c>
      <c r="M26" s="403" t="s">
        <v>2691</v>
      </c>
    </row>
    <row r="27" spans="1:13" ht="15.4">
      <c r="A27" s="634" t="s">
        <v>2665</v>
      </c>
      <c r="B27" s="505" t="s">
        <v>2693</v>
      </c>
      <c r="C27" s="572"/>
      <c r="D27" s="635" t="s">
        <v>1738</v>
      </c>
      <c r="E27" s="635"/>
      <c r="F27" s="572"/>
      <c r="G27" s="652" t="s">
        <v>113</v>
      </c>
      <c r="H27" s="634"/>
      <c r="I27" s="403" t="s">
        <v>2691</v>
      </c>
      <c r="J27" s="403" t="s">
        <v>2691</v>
      </c>
      <c r="K27" s="403" t="s">
        <v>2691</v>
      </c>
      <c r="L27" s="403" t="s">
        <v>2691</v>
      </c>
      <c r="M27" s="403" t="s">
        <v>2691</v>
      </c>
    </row>
    <row r="28" spans="1:13" ht="15.4">
      <c r="A28" s="634" t="s">
        <v>2694</v>
      </c>
      <c r="B28" s="505" t="s">
        <v>2307</v>
      </c>
      <c r="C28" s="572" t="s">
        <v>1755</v>
      </c>
      <c r="D28" s="575" t="s">
        <v>1738</v>
      </c>
      <c r="E28" s="575"/>
      <c r="F28" s="572" t="s">
        <v>2695</v>
      </c>
      <c r="G28" s="652" t="s">
        <v>2696</v>
      </c>
      <c r="H28" s="634" t="s">
        <v>2670</v>
      </c>
      <c r="I28" s="1403">
        <f>'2.02 Revenue - Volume Drivers'!F40</f>
        <v>0</v>
      </c>
      <c r="J28" s="1403">
        <f>'2.02 Revenue - Volume Drivers'!G40</f>
        <v>0</v>
      </c>
      <c r="K28" s="1403">
        <f>'2.02 Revenue - Volume Drivers'!H40</f>
        <v>0</v>
      </c>
      <c r="L28" s="1403">
        <f>'2.02 Revenue - Volume Drivers'!I40</f>
        <v>0</v>
      </c>
      <c r="M28" s="1403">
        <f>'2.02 Revenue - Volume Drivers'!J40</f>
        <v>0</v>
      </c>
    </row>
    <row r="29" spans="1:13" ht="15.4">
      <c r="A29" s="634" t="s">
        <v>2694</v>
      </c>
      <c r="B29" s="505" t="s">
        <v>1776</v>
      </c>
      <c r="C29" s="572" t="s">
        <v>2340</v>
      </c>
      <c r="D29" s="575" t="s">
        <v>1738</v>
      </c>
      <c r="E29" s="575"/>
      <c r="F29" s="572" t="s">
        <v>2697</v>
      </c>
      <c r="G29" s="652" t="s">
        <v>2100</v>
      </c>
      <c r="H29" s="634" t="s">
        <v>2670</v>
      </c>
      <c r="I29" s="1403">
        <f>'2.03 Revenue - Re-openers'!F50</f>
        <v>0</v>
      </c>
      <c r="J29" s="1403">
        <f>'2.03 Revenue - Re-openers'!G50</f>
        <v>0</v>
      </c>
      <c r="K29" s="1403">
        <f>'2.03 Revenue - Re-openers'!H50</f>
        <v>0</v>
      </c>
      <c r="L29" s="1403">
        <f>'2.03 Revenue - Re-openers'!I50</f>
        <v>0</v>
      </c>
      <c r="M29" s="1403">
        <f>'2.03 Revenue - Re-openers'!J50</f>
        <v>0</v>
      </c>
    </row>
    <row r="30" spans="1:13" ht="15.4">
      <c r="A30" s="634" t="s">
        <v>2694</v>
      </c>
      <c r="B30" s="505" t="s">
        <v>1774</v>
      </c>
      <c r="C30" s="572" t="s">
        <v>2336</v>
      </c>
      <c r="D30" s="575" t="s">
        <v>1738</v>
      </c>
      <c r="E30" s="575"/>
      <c r="F30" s="572" t="s">
        <v>2698</v>
      </c>
      <c r="G30" s="652" t="s">
        <v>2100</v>
      </c>
      <c r="H30" s="634" t="s">
        <v>2674</v>
      </c>
      <c r="I30" s="1403">
        <f>'2.03 Revenue - Re-openers'!F43</f>
        <v>0</v>
      </c>
      <c r="J30" s="1403">
        <f>'2.03 Revenue - Re-openers'!G43</f>
        <v>0</v>
      </c>
      <c r="K30" s="1403">
        <f>'2.03 Revenue - Re-openers'!H43</f>
        <v>0</v>
      </c>
      <c r="L30" s="1403">
        <f>'2.03 Revenue - Re-openers'!I43</f>
        <v>0</v>
      </c>
      <c r="M30" s="1403">
        <f>'2.03 Revenue - Re-openers'!J43</f>
        <v>0</v>
      </c>
    </row>
    <row r="31" spans="1:13" ht="15.4">
      <c r="A31" s="634" t="s">
        <v>2694</v>
      </c>
      <c r="B31" s="505" t="s">
        <v>1778</v>
      </c>
      <c r="C31" s="572" t="s">
        <v>2344</v>
      </c>
      <c r="D31" s="575" t="s">
        <v>1738</v>
      </c>
      <c r="E31" s="575"/>
      <c r="F31" s="572" t="s">
        <v>2699</v>
      </c>
      <c r="G31" s="652" t="s">
        <v>2100</v>
      </c>
      <c r="H31" s="634" t="s">
        <v>2670</v>
      </c>
      <c r="I31" s="1403">
        <f>'2.03 Revenue - Re-openers'!F58</f>
        <v>0</v>
      </c>
      <c r="J31" s="1403">
        <f>'2.03 Revenue - Re-openers'!G58</f>
        <v>0</v>
      </c>
      <c r="K31" s="1403">
        <f>'2.03 Revenue - Re-openers'!H58</f>
        <v>0</v>
      </c>
      <c r="L31" s="1403">
        <f>'2.03 Revenue - Re-openers'!I58</f>
        <v>0</v>
      </c>
      <c r="M31" s="1403">
        <f>'2.03 Revenue - Re-openers'!J58</f>
        <v>0</v>
      </c>
    </row>
    <row r="32" spans="1:13" ht="15.4">
      <c r="A32" s="634" t="s">
        <v>2694</v>
      </c>
      <c r="B32" s="505" t="s">
        <v>2290</v>
      </c>
      <c r="C32" s="572" t="s">
        <v>2298</v>
      </c>
      <c r="D32" s="575" t="s">
        <v>1738</v>
      </c>
      <c r="E32" s="575"/>
      <c r="F32" s="572" t="s">
        <v>2700</v>
      </c>
      <c r="G32" s="652" t="s">
        <v>2696</v>
      </c>
      <c r="H32" s="634" t="s">
        <v>2678</v>
      </c>
      <c r="I32" s="1403">
        <f>'2.02 Revenue - Volume Drivers'!F18</f>
        <v>0</v>
      </c>
      <c r="J32" s="1403">
        <f>'2.02 Revenue - Volume Drivers'!G18</f>
        <v>0</v>
      </c>
      <c r="K32" s="1403">
        <f>'2.02 Revenue - Volume Drivers'!H18</f>
        <v>0</v>
      </c>
      <c r="L32" s="1403">
        <f>'2.02 Revenue - Volume Drivers'!I18</f>
        <v>0</v>
      </c>
      <c r="M32" s="1403">
        <f>'2.02 Revenue - Volume Drivers'!J18</f>
        <v>0</v>
      </c>
    </row>
    <row r="33" spans="1:13" ht="15.4">
      <c r="A33" s="634" t="s">
        <v>2694</v>
      </c>
      <c r="B33" s="505" t="s">
        <v>2324</v>
      </c>
      <c r="C33" s="572" t="s">
        <v>2330</v>
      </c>
      <c r="D33" s="575" t="s">
        <v>1738</v>
      </c>
      <c r="E33" s="575"/>
      <c r="F33" s="572" t="s">
        <v>2701</v>
      </c>
      <c r="G33" s="652" t="s">
        <v>2100</v>
      </c>
      <c r="H33" s="634" t="s">
        <v>2678</v>
      </c>
      <c r="I33" s="1403">
        <f>'2.03 Revenue - Re-openers'!F33</f>
        <v>0</v>
      </c>
      <c r="J33" s="1403">
        <f>'2.03 Revenue - Re-openers'!G33</f>
        <v>0</v>
      </c>
      <c r="K33" s="1403">
        <f>'2.03 Revenue - Re-openers'!H33</f>
        <v>0</v>
      </c>
      <c r="L33" s="1403">
        <f>'2.03 Revenue - Re-openers'!I33</f>
        <v>0</v>
      </c>
      <c r="M33" s="1403">
        <f>'2.03 Revenue - Re-openers'!J33</f>
        <v>0</v>
      </c>
    </row>
    <row r="34" spans="1:13" ht="15.4">
      <c r="A34" s="634" t="s">
        <v>2694</v>
      </c>
      <c r="B34" s="505" t="s">
        <v>1782</v>
      </c>
      <c r="C34" s="572" t="s">
        <v>2352</v>
      </c>
      <c r="D34" s="635" t="s">
        <v>1738</v>
      </c>
      <c r="E34" s="635"/>
      <c r="F34" s="572" t="s">
        <v>2702</v>
      </c>
      <c r="G34" s="652" t="s">
        <v>2100</v>
      </c>
      <c r="H34" s="634" t="s">
        <v>2667</v>
      </c>
      <c r="I34" s="1403">
        <f>'2.03 Revenue - Re-openers'!F74</f>
        <v>0</v>
      </c>
      <c r="J34" s="1403">
        <f>'2.03 Revenue - Re-openers'!G74</f>
        <v>0</v>
      </c>
      <c r="K34" s="1403">
        <f>'2.03 Revenue - Re-openers'!H74</f>
        <v>0</v>
      </c>
      <c r="L34" s="1403">
        <f>'2.03 Revenue - Re-openers'!I74</f>
        <v>0</v>
      </c>
      <c r="M34" s="1403">
        <f>'2.03 Revenue - Re-openers'!J74</f>
        <v>0</v>
      </c>
    </row>
    <row r="35" spans="1:13" ht="15.4">
      <c r="A35" s="634" t="s">
        <v>2694</v>
      </c>
      <c r="B35" s="505" t="s">
        <v>1783</v>
      </c>
      <c r="C35" s="572" t="s">
        <v>2354</v>
      </c>
      <c r="D35" s="635" t="s">
        <v>1738</v>
      </c>
      <c r="E35" s="635"/>
      <c r="F35" s="572" t="s">
        <v>2703</v>
      </c>
      <c r="G35" s="652" t="s">
        <v>2100</v>
      </c>
      <c r="H35" s="634" t="s">
        <v>2670</v>
      </c>
      <c r="I35" s="1403">
        <f>'2.03 Revenue - Re-openers'!F79</f>
        <v>0</v>
      </c>
      <c r="J35" s="1403">
        <f>'2.03 Revenue - Re-openers'!G79</f>
        <v>0</v>
      </c>
      <c r="K35" s="1403">
        <f>'2.03 Revenue - Re-openers'!H79</f>
        <v>0</v>
      </c>
      <c r="L35" s="1403">
        <f>'2.03 Revenue - Re-openers'!I79</f>
        <v>0</v>
      </c>
      <c r="M35" s="1403">
        <f>'2.03 Revenue - Re-openers'!J79</f>
        <v>0</v>
      </c>
    </row>
    <row r="36" spans="1:13" ht="15.4">
      <c r="A36" s="634" t="s">
        <v>2694</v>
      </c>
      <c r="B36" s="505" t="s">
        <v>1781</v>
      </c>
      <c r="C36" s="572" t="s">
        <v>2350</v>
      </c>
      <c r="D36" s="635" t="s">
        <v>1738</v>
      </c>
      <c r="E36" s="635"/>
      <c r="F36" s="572" t="s">
        <v>2704</v>
      </c>
      <c r="G36" s="652" t="s">
        <v>2100</v>
      </c>
      <c r="H36" s="634" t="s">
        <v>2678</v>
      </c>
      <c r="I36" s="1403">
        <f>'2.03 Revenue - Re-openers'!F70</f>
        <v>0</v>
      </c>
      <c r="J36" s="1403">
        <f>'2.03 Revenue - Re-openers'!G70</f>
        <v>0</v>
      </c>
      <c r="K36" s="1403">
        <f>'2.03 Revenue - Re-openers'!H70</f>
        <v>0</v>
      </c>
      <c r="L36" s="1403">
        <f>'2.03 Revenue - Re-openers'!I70</f>
        <v>0</v>
      </c>
      <c r="M36" s="1403">
        <f>'2.03 Revenue - Re-openers'!J70</f>
        <v>0</v>
      </c>
    </row>
    <row r="37" spans="1:13" ht="15.4">
      <c r="A37" s="634" t="s">
        <v>2694</v>
      </c>
      <c r="B37" s="505" t="s">
        <v>2299</v>
      </c>
      <c r="C37" s="572" t="s">
        <v>2306</v>
      </c>
      <c r="D37" s="575" t="s">
        <v>1738</v>
      </c>
      <c r="E37" s="575"/>
      <c r="F37" s="572" t="s">
        <v>2705</v>
      </c>
      <c r="G37" s="652" t="s">
        <v>2696</v>
      </c>
      <c r="H37" s="634" t="s">
        <v>2678</v>
      </c>
      <c r="I37" s="1403">
        <f>'2.02 Revenue - Volume Drivers'!F28</f>
        <v>0</v>
      </c>
      <c r="J37" s="1403">
        <f>'2.02 Revenue - Volume Drivers'!G28</f>
        <v>0</v>
      </c>
      <c r="K37" s="1403">
        <f>'2.02 Revenue - Volume Drivers'!H28</f>
        <v>0</v>
      </c>
      <c r="L37" s="1403">
        <f>'2.02 Revenue - Volume Drivers'!I28</f>
        <v>0</v>
      </c>
      <c r="M37" s="1403">
        <f>'2.02 Revenue - Volume Drivers'!J28</f>
        <v>0</v>
      </c>
    </row>
    <row r="38" spans="1:13" ht="15.4">
      <c r="A38" s="634" t="s">
        <v>2694</v>
      </c>
      <c r="B38" s="505" t="s">
        <v>1777</v>
      </c>
      <c r="C38" s="572" t="s">
        <v>2342</v>
      </c>
      <c r="D38" s="635" t="s">
        <v>1738</v>
      </c>
      <c r="E38" s="635"/>
      <c r="F38" s="572" t="s">
        <v>2706</v>
      </c>
      <c r="G38" s="652" t="s">
        <v>2100</v>
      </c>
      <c r="H38" s="634" t="s">
        <v>2670</v>
      </c>
      <c r="I38" s="1403">
        <f>'2.03 Revenue - Re-openers'!F54</f>
        <v>0</v>
      </c>
      <c r="J38" s="1403">
        <f>'2.03 Revenue - Re-openers'!G54</f>
        <v>0</v>
      </c>
      <c r="K38" s="1403">
        <f>'2.03 Revenue - Re-openers'!H54</f>
        <v>0</v>
      </c>
      <c r="L38" s="1403">
        <f>'2.03 Revenue - Re-openers'!I54</f>
        <v>0</v>
      </c>
      <c r="M38" s="1403">
        <f>'2.03 Revenue - Re-openers'!J54</f>
        <v>0</v>
      </c>
    </row>
    <row r="39" spans="1:13" ht="15.4">
      <c r="A39" s="634" t="s">
        <v>2694</v>
      </c>
      <c r="B39" s="505" t="s">
        <v>1779</v>
      </c>
      <c r="C39" s="572" t="s">
        <v>2346</v>
      </c>
      <c r="D39" s="635" t="s">
        <v>1738</v>
      </c>
      <c r="E39" s="635"/>
      <c r="F39" s="572" t="s">
        <v>2707</v>
      </c>
      <c r="G39" s="652" t="s">
        <v>2100</v>
      </c>
      <c r="H39" s="634" t="s">
        <v>2670</v>
      </c>
      <c r="I39" s="1403">
        <f>'2.03 Revenue - Re-openers'!F62</f>
        <v>0</v>
      </c>
      <c r="J39" s="1403">
        <f>'2.03 Revenue - Re-openers'!G62</f>
        <v>0</v>
      </c>
      <c r="K39" s="1403">
        <f>'2.03 Revenue - Re-openers'!H62</f>
        <v>0</v>
      </c>
      <c r="L39" s="1403">
        <f>'2.03 Revenue - Re-openers'!I62</f>
        <v>0</v>
      </c>
      <c r="M39" s="1403">
        <f>'2.03 Revenue - Re-openers'!J62</f>
        <v>0</v>
      </c>
    </row>
    <row r="40" spans="1:13" ht="15.4">
      <c r="A40" s="634" t="s">
        <v>2694</v>
      </c>
      <c r="B40" s="505" t="s">
        <v>1780</v>
      </c>
      <c r="C40" s="572" t="s">
        <v>2348</v>
      </c>
      <c r="D40" s="575" t="s">
        <v>1738</v>
      </c>
      <c r="E40" s="575"/>
      <c r="F40" s="572" t="s">
        <v>2708</v>
      </c>
      <c r="G40" s="652" t="s">
        <v>2100</v>
      </c>
      <c r="H40" s="634" t="s">
        <v>2670</v>
      </c>
      <c r="I40" s="1403">
        <f>'2.03 Revenue - Re-openers'!F66</f>
        <v>0</v>
      </c>
      <c r="J40" s="1403">
        <f>'2.03 Revenue - Re-openers'!G66</f>
        <v>0</v>
      </c>
      <c r="K40" s="1403">
        <f>'2.03 Revenue - Re-openers'!H66</f>
        <v>0</v>
      </c>
      <c r="L40" s="1403">
        <f>'2.03 Revenue - Re-openers'!I66</f>
        <v>0</v>
      </c>
      <c r="M40" s="1403">
        <f>'2.03 Revenue - Re-openers'!J66</f>
        <v>0</v>
      </c>
    </row>
    <row r="41" spans="1:13" ht="15.4">
      <c r="A41" s="634" t="s">
        <v>2694</v>
      </c>
      <c r="B41" s="505" t="s">
        <v>1773</v>
      </c>
      <c r="C41" s="572" t="s">
        <v>2332</v>
      </c>
      <c r="D41" s="575" t="s">
        <v>1738</v>
      </c>
      <c r="E41" s="575"/>
      <c r="F41" s="572" t="s">
        <v>2709</v>
      </c>
      <c r="G41" s="652" t="s">
        <v>2100</v>
      </c>
      <c r="H41" s="634" t="s">
        <v>2685</v>
      </c>
      <c r="I41" s="1403">
        <f>'2.03 Revenue - Re-openers'!F39</f>
        <v>0</v>
      </c>
      <c r="J41" s="1403">
        <f>'2.03 Revenue - Re-openers'!G39</f>
        <v>0</v>
      </c>
      <c r="K41" s="1403">
        <f>'2.03 Revenue - Re-openers'!H39</f>
        <v>0</v>
      </c>
      <c r="L41" s="1403">
        <f>'2.03 Revenue - Re-openers'!I39</f>
        <v>0</v>
      </c>
      <c r="M41" s="1403">
        <f>'2.03 Revenue - Re-openers'!J39</f>
        <v>0</v>
      </c>
    </row>
    <row r="42" spans="1:13" ht="15.4">
      <c r="A42" s="634" t="s">
        <v>2694</v>
      </c>
      <c r="B42" s="505" t="s">
        <v>1775</v>
      </c>
      <c r="C42" s="572" t="s">
        <v>2338</v>
      </c>
      <c r="D42" s="575" t="s">
        <v>1738</v>
      </c>
      <c r="E42" s="575"/>
      <c r="F42" s="572" t="s">
        <v>2710</v>
      </c>
      <c r="G42" s="652" t="s">
        <v>2100</v>
      </c>
      <c r="H42" s="634" t="s">
        <v>2674</v>
      </c>
      <c r="I42" s="1403">
        <f>'2.03 Revenue - Re-openers'!F46</f>
        <v>0</v>
      </c>
      <c r="J42" s="1403">
        <f>'2.03 Revenue - Re-openers'!G46</f>
        <v>0</v>
      </c>
      <c r="K42" s="1403">
        <f>'2.03 Revenue - Re-openers'!H46</f>
        <v>0</v>
      </c>
      <c r="L42" s="1403">
        <f>'2.03 Revenue - Re-openers'!I46</f>
        <v>0</v>
      </c>
      <c r="M42" s="1403">
        <f>'2.03 Revenue - Re-openers'!J46</f>
        <v>0</v>
      </c>
    </row>
    <row r="43" spans="1:13" ht="13.5" customHeight="1">
      <c r="A43" s="634" t="s">
        <v>2694</v>
      </c>
      <c r="B43" s="505" t="s">
        <v>2711</v>
      </c>
      <c r="C43" s="572" t="s">
        <v>2161</v>
      </c>
      <c r="D43" s="575" t="s">
        <v>1738</v>
      </c>
      <c r="E43" s="575"/>
      <c r="F43" s="572" t="s">
        <v>2712</v>
      </c>
      <c r="G43" s="652" t="s">
        <v>2100</v>
      </c>
      <c r="H43" s="634" t="s">
        <v>2674</v>
      </c>
      <c r="I43" s="1403">
        <f>'2.03 Revenue - Re-openers'!F12</f>
        <v>0</v>
      </c>
      <c r="J43" s="1403">
        <f>'2.03 Revenue - Re-openers'!G12</f>
        <v>0</v>
      </c>
      <c r="K43" s="1403">
        <f>'2.03 Revenue - Re-openers'!H12</f>
        <v>0</v>
      </c>
      <c r="L43" s="1403">
        <f>'2.03 Revenue - Re-openers'!I12</f>
        <v>0</v>
      </c>
      <c r="M43" s="1403">
        <f>'2.03 Revenue - Re-openers'!J12</f>
        <v>0</v>
      </c>
    </row>
    <row r="44" spans="1:13" ht="15.4">
      <c r="A44" s="634" t="s">
        <v>2694</v>
      </c>
      <c r="B44" s="505" t="s">
        <v>2713</v>
      </c>
      <c r="C44" s="572" t="s">
        <v>2166</v>
      </c>
      <c r="D44" s="575" t="s">
        <v>1738</v>
      </c>
      <c r="E44" s="575"/>
      <c r="F44" s="572" t="s">
        <v>2714</v>
      </c>
      <c r="G44" s="652" t="s">
        <v>2100</v>
      </c>
      <c r="H44" s="634" t="s">
        <v>2674</v>
      </c>
      <c r="I44" s="1403">
        <f>'2.03 Revenue - Re-openers'!F19</f>
        <v>0</v>
      </c>
      <c r="J44" s="1403">
        <f>'2.03 Revenue - Re-openers'!G19</f>
        <v>0</v>
      </c>
      <c r="K44" s="1403">
        <f>'2.03 Revenue - Re-openers'!H19</f>
        <v>0</v>
      </c>
      <c r="L44" s="1403">
        <f>'2.03 Revenue - Re-openers'!I19</f>
        <v>0</v>
      </c>
      <c r="M44" s="1403">
        <f>'2.03 Revenue - Re-openers'!J19</f>
        <v>0</v>
      </c>
    </row>
    <row r="45" spans="1:13" ht="15.4">
      <c r="A45" s="634" t="s">
        <v>2694</v>
      </c>
      <c r="B45" s="572" t="s">
        <v>2715</v>
      </c>
      <c r="C45" s="572" t="s">
        <v>2171</v>
      </c>
      <c r="D45" s="575" t="s">
        <v>1738</v>
      </c>
      <c r="E45" s="575"/>
      <c r="F45" s="572" t="s">
        <v>2716</v>
      </c>
      <c r="G45" s="652" t="s">
        <v>2100</v>
      </c>
      <c r="H45" s="634" t="s">
        <v>2674</v>
      </c>
      <c r="I45" s="1403">
        <f>'2.03 Revenue - Re-openers'!F26</f>
        <v>0</v>
      </c>
      <c r="J45" s="1403">
        <f>'2.03 Revenue - Re-openers'!G26</f>
        <v>0</v>
      </c>
      <c r="K45" s="1403">
        <f>'2.03 Revenue - Re-openers'!H26</f>
        <v>0</v>
      </c>
      <c r="L45" s="1403">
        <f>'2.03 Revenue - Re-openers'!I26</f>
        <v>0</v>
      </c>
      <c r="M45" s="1403">
        <f>'2.03 Revenue - Re-openers'!J26</f>
        <v>0</v>
      </c>
    </row>
    <row r="46" spans="1:13" ht="15.4">
      <c r="A46" s="634"/>
      <c r="B46" s="572" t="s">
        <v>2717</v>
      </c>
      <c r="C46" s="572"/>
      <c r="D46" s="575" t="s">
        <v>1738</v>
      </c>
      <c r="E46" s="575"/>
      <c r="F46" s="572"/>
      <c r="G46" s="652" t="s">
        <v>2100</v>
      </c>
      <c r="H46" s="634"/>
      <c r="I46" s="403" t="s">
        <v>2691</v>
      </c>
      <c r="J46" s="403" t="s">
        <v>2691</v>
      </c>
      <c r="K46" s="403" t="s">
        <v>2691</v>
      </c>
      <c r="L46" s="403" t="s">
        <v>2691</v>
      </c>
      <c r="M46" s="403" t="s">
        <v>2691</v>
      </c>
    </row>
    <row r="47" spans="1:13" ht="15.4">
      <c r="A47" s="634"/>
      <c r="B47" s="572" t="s">
        <v>2718</v>
      </c>
      <c r="C47" s="572"/>
      <c r="D47" s="575" t="s">
        <v>1738</v>
      </c>
      <c r="E47" s="575"/>
      <c r="F47" s="572"/>
      <c r="G47" s="652" t="s">
        <v>2100</v>
      </c>
      <c r="H47" s="634"/>
      <c r="I47" s="403" t="s">
        <v>2691</v>
      </c>
      <c r="J47" s="403" t="s">
        <v>2691</v>
      </c>
      <c r="K47" s="403" t="s">
        <v>2691</v>
      </c>
      <c r="L47" s="403" t="s">
        <v>2691</v>
      </c>
      <c r="M47" s="403" t="s">
        <v>2691</v>
      </c>
    </row>
    <row r="48" spans="1:13" ht="15.4">
      <c r="A48" s="634"/>
      <c r="B48" s="572" t="s">
        <v>2719</v>
      </c>
      <c r="D48" s="575" t="s">
        <v>1738</v>
      </c>
      <c r="G48" s="653" t="s">
        <v>2100</v>
      </c>
      <c r="I48" s="403" t="s">
        <v>2691</v>
      </c>
      <c r="J48" s="403" t="s">
        <v>2691</v>
      </c>
      <c r="K48" s="403" t="s">
        <v>2691</v>
      </c>
      <c r="L48" s="403" t="s">
        <v>2691</v>
      </c>
      <c r="M48" s="403" t="s">
        <v>2691</v>
      </c>
    </row>
    <row r="49" spans="1:13" ht="15.4">
      <c r="A49" s="225"/>
      <c r="B49" s="226"/>
      <c r="C49" s="226"/>
      <c r="D49" s="226"/>
      <c r="E49" s="226"/>
      <c r="F49" s="226"/>
      <c r="G49" s="1476"/>
      <c r="H49" s="225"/>
      <c r="I49" s="225"/>
      <c r="J49" s="225"/>
      <c r="K49" s="225"/>
      <c r="L49" s="225"/>
      <c r="M49" s="225"/>
    </row>
    <row r="50" spans="1:13" ht="18">
      <c r="A50" s="1475" t="s">
        <v>2720</v>
      </c>
      <c r="B50" s="227"/>
      <c r="C50" s="227"/>
      <c r="D50" s="227"/>
      <c r="E50" s="227"/>
      <c r="F50" s="227"/>
      <c r="G50" s="227"/>
      <c r="H50" s="224"/>
      <c r="I50" s="224"/>
      <c r="J50" s="224"/>
      <c r="K50" s="224"/>
      <c r="L50" s="224"/>
      <c r="M50" s="224"/>
    </row>
    <row r="51" spans="1:13" ht="28.5" customHeight="1">
      <c r="A51" s="634"/>
      <c r="B51" s="654" t="s">
        <v>2721</v>
      </c>
      <c r="C51" s="635"/>
      <c r="D51" s="635"/>
      <c r="E51" s="635"/>
      <c r="F51" s="635"/>
      <c r="G51" s="635"/>
      <c r="H51" s="634"/>
      <c r="I51" s="655"/>
      <c r="J51" s="655"/>
      <c r="K51" s="655"/>
      <c r="L51" s="655"/>
      <c r="M51" s="655"/>
    </row>
    <row r="52" spans="1:13" ht="15.4">
      <c r="A52" s="634"/>
      <c r="B52" s="505" t="s">
        <v>2722</v>
      </c>
      <c r="C52" s="572"/>
      <c r="D52" s="575" t="s">
        <v>1738</v>
      </c>
      <c r="E52" s="575"/>
      <c r="F52" s="572" t="s">
        <v>2723</v>
      </c>
      <c r="G52" s="635"/>
      <c r="H52" s="656"/>
      <c r="I52" s="927">
        <f>'1.02 Summary_PCFM'!X16-I59</f>
        <v>0</v>
      </c>
      <c r="J52" s="927">
        <f>'1.02 Summary_PCFM'!Y16-J59</f>
        <v>0</v>
      </c>
      <c r="K52" s="927">
        <f>'1.02 Summary_PCFM'!Z16-K59</f>
        <v>0</v>
      </c>
      <c r="L52" s="927">
        <f>'1.02 Summary_PCFM'!AA16-L59</f>
        <v>0</v>
      </c>
      <c r="M52" s="927">
        <f>'1.02 Summary_PCFM'!AB16-M59</f>
        <v>0</v>
      </c>
    </row>
    <row r="53" spans="1:13" ht="15.4">
      <c r="A53" s="634"/>
      <c r="B53" s="505" t="s">
        <v>2724</v>
      </c>
      <c r="C53" s="572"/>
      <c r="D53" s="575" t="s">
        <v>1738</v>
      </c>
      <c r="E53" s="575"/>
      <c r="F53" s="572" t="s">
        <v>2725</v>
      </c>
      <c r="G53" s="635"/>
      <c r="H53" s="656"/>
      <c r="I53" s="927">
        <f>'1.02 Summary_PCFM'!X24-I60</f>
        <v>0</v>
      </c>
      <c r="J53" s="927">
        <f>'1.02 Summary_PCFM'!Y24-J60</f>
        <v>0</v>
      </c>
      <c r="K53" s="927">
        <f>'1.02 Summary_PCFM'!Z24-K60</f>
        <v>0</v>
      </c>
      <c r="L53" s="927">
        <f>'1.02 Summary_PCFM'!AA24-L60</f>
        <v>0</v>
      </c>
      <c r="M53" s="927">
        <f>'1.02 Summary_PCFM'!AB24-M60</f>
        <v>0</v>
      </c>
    </row>
    <row r="54" spans="1:13" ht="15.4">
      <c r="A54" s="634"/>
      <c r="B54" s="505" t="s">
        <v>2726</v>
      </c>
      <c r="C54" s="572"/>
      <c r="D54" s="575" t="s">
        <v>1738</v>
      </c>
      <c r="E54" s="575"/>
      <c r="F54" s="572" t="s">
        <v>2727</v>
      </c>
      <c r="G54" s="635"/>
      <c r="H54" s="656"/>
      <c r="I54" s="927">
        <f>'1.02 Summary_PCFM'!X32-I61</f>
        <v>0</v>
      </c>
      <c r="J54" s="927">
        <f>'1.02 Summary_PCFM'!Y32-J61</f>
        <v>0</v>
      </c>
      <c r="K54" s="927">
        <f>'1.02 Summary_PCFM'!Z32-K61</f>
        <v>0</v>
      </c>
      <c r="L54" s="927">
        <f>'1.02 Summary_PCFM'!AA32-L61</f>
        <v>0</v>
      </c>
      <c r="M54" s="927">
        <f>'1.02 Summary_PCFM'!AB32-M61</f>
        <v>0</v>
      </c>
    </row>
    <row r="55" spans="1:13" ht="15.4">
      <c r="A55" s="634"/>
      <c r="B55" s="505" t="s">
        <v>2728</v>
      </c>
      <c r="C55" s="572"/>
      <c r="D55" s="575" t="s">
        <v>1738</v>
      </c>
      <c r="E55" s="575"/>
      <c r="F55" s="572" t="s">
        <v>2729</v>
      </c>
      <c r="G55" s="635"/>
      <c r="H55" s="656"/>
      <c r="I55" s="927">
        <f>'1.02 Summary_PCFM'!X40-I62</f>
        <v>0</v>
      </c>
      <c r="J55" s="927">
        <f>'1.02 Summary_PCFM'!Y40-J62</f>
        <v>0</v>
      </c>
      <c r="K55" s="927">
        <f>'1.02 Summary_PCFM'!Z40-K62</f>
        <v>0</v>
      </c>
      <c r="L55" s="927">
        <f>'1.02 Summary_PCFM'!AA40-L62</f>
        <v>0</v>
      </c>
      <c r="M55" s="927">
        <f>'1.02 Summary_PCFM'!AB40-M62</f>
        <v>0</v>
      </c>
    </row>
    <row r="56" spans="1:13" ht="15.4">
      <c r="A56" s="634"/>
      <c r="B56" s="505" t="s">
        <v>2730</v>
      </c>
      <c r="C56" s="572"/>
      <c r="D56" s="575" t="s">
        <v>1738</v>
      </c>
      <c r="E56" s="575"/>
      <c r="F56" s="572" t="s">
        <v>2731</v>
      </c>
      <c r="G56" s="635"/>
      <c r="H56" s="656"/>
      <c r="I56" s="927">
        <f>'1.02 Summary_PCFM'!X48-I63</f>
        <v>0</v>
      </c>
      <c r="J56" s="927">
        <f>'1.02 Summary_PCFM'!Y48-J63</f>
        <v>0</v>
      </c>
      <c r="K56" s="927">
        <f>'1.02 Summary_PCFM'!Z48-K63</f>
        <v>0</v>
      </c>
      <c r="L56" s="927">
        <f>'1.02 Summary_PCFM'!AA48-L63</f>
        <v>0</v>
      </c>
      <c r="M56" s="927">
        <f>'1.02 Summary_PCFM'!AB48-M63</f>
        <v>0</v>
      </c>
    </row>
    <row r="57" spans="1:13" ht="15.4">
      <c r="A57" s="634"/>
      <c r="B57" s="572"/>
      <c r="C57" s="572"/>
      <c r="D57" s="575"/>
      <c r="E57" s="575"/>
      <c r="F57" s="572"/>
      <c r="G57" s="635"/>
      <c r="H57" s="634"/>
      <c r="I57" s="1409"/>
      <c r="J57" s="1409"/>
      <c r="K57" s="1409"/>
      <c r="L57" s="1409"/>
      <c r="M57" s="1409"/>
    </row>
    <row r="58" spans="1:13" ht="21.75" customHeight="1">
      <c r="A58" s="634"/>
      <c r="B58" s="654" t="s">
        <v>2732</v>
      </c>
      <c r="C58" s="635"/>
      <c r="D58" s="635"/>
      <c r="E58" s="635"/>
      <c r="F58" s="635"/>
      <c r="G58" s="635"/>
      <c r="H58" s="634"/>
      <c r="I58" s="1409"/>
      <c r="J58" s="1409"/>
      <c r="K58" s="1409"/>
      <c r="L58" s="1409"/>
      <c r="M58" s="1409"/>
    </row>
    <row r="59" spans="1:13" ht="15.4">
      <c r="A59" s="634"/>
      <c r="B59" s="572" t="s">
        <v>2722</v>
      </c>
      <c r="C59" s="572"/>
      <c r="D59" s="575" t="s">
        <v>1738</v>
      </c>
      <c r="E59" s="575"/>
      <c r="F59" s="572" t="s">
        <v>2678</v>
      </c>
      <c r="G59" s="635"/>
      <c r="H59" s="634"/>
      <c r="I59" s="927">
        <f>SUMIFS(I$9:$I$48,$A$9:$A$48,"CapRate2",$H$9:$H$48,$F59)</f>
        <v>0</v>
      </c>
      <c r="J59" s="927">
        <f>SUMIFS($J$9:$J$48,$A$9:$A$48,"CapRate2",$H$9:$H$48,$F59)</f>
        <v>0</v>
      </c>
      <c r="K59" s="927">
        <f>SUMIFS($K$9:$K$48,$A$9:$A$48,"CapRate2",$H$9:$H$48,$F59)</f>
        <v>0</v>
      </c>
      <c r="L59" s="927">
        <f>SUMIFS($L$9:$L$48,$A$9:$A$48,"CapRate2",$H$9:$H$48,$F59)</f>
        <v>0</v>
      </c>
      <c r="M59" s="927">
        <f>SUMIFS($M$9:$M$48,$A$9:$A$48,"CapRate2",$H$9:$H$48,$F59)</f>
        <v>0</v>
      </c>
    </row>
    <row r="60" spans="1:13" ht="15.4">
      <c r="A60" s="634"/>
      <c r="B60" s="572" t="s">
        <v>2724</v>
      </c>
      <c r="C60" s="572"/>
      <c r="D60" s="575" t="s">
        <v>1738</v>
      </c>
      <c r="E60" s="575"/>
      <c r="F60" s="572" t="s">
        <v>2674</v>
      </c>
      <c r="G60" s="635"/>
      <c r="H60" s="634"/>
      <c r="I60" s="927">
        <f>SUMIFS(I$9:$I$48,$A$9:$A$48,"CapRate2",$H$9:$H$48,$F60)</f>
        <v>0</v>
      </c>
      <c r="J60" s="927">
        <f t="shared" ref="J60:J62" si="0">SUMIFS($J$9:$J$48,$A$9:$A$48,"CapRate2",$H$9:$H$48,$F60)</f>
        <v>0</v>
      </c>
      <c r="K60" s="927">
        <f t="shared" ref="K60:K62" si="1">SUMIFS($K$9:$K$48,$A$9:$A$48,"CapRate2",$H$9:$H$48,$F60)</f>
        <v>0</v>
      </c>
      <c r="L60" s="927">
        <f t="shared" ref="L60:L62" si="2">SUMIFS($L$9:$L$48,$A$9:$A$48,"CapRate2",$H$9:$H$48,$F60)</f>
        <v>0</v>
      </c>
      <c r="M60" s="927">
        <f t="shared" ref="M60:M63" si="3">SUMIFS($M$9:$M$48,$A$9:$A$48,"CapRate2",$H$9:$H$48,$F60)</f>
        <v>0</v>
      </c>
    </row>
    <row r="61" spans="1:13" ht="15.4">
      <c r="A61" s="634"/>
      <c r="B61" s="572" t="s">
        <v>2726</v>
      </c>
      <c r="C61" s="572"/>
      <c r="D61" s="575" t="s">
        <v>1738</v>
      </c>
      <c r="E61" s="575"/>
      <c r="F61" s="572" t="s">
        <v>2685</v>
      </c>
      <c r="G61" s="635"/>
      <c r="H61" s="634"/>
      <c r="I61" s="927">
        <f>SUMIFS(I$9:$I$48,$A$9:$A$48,"CapRate2",$H$9:$H$48,$F61)</f>
        <v>0</v>
      </c>
      <c r="J61" s="927">
        <f t="shared" si="0"/>
        <v>0</v>
      </c>
      <c r="K61" s="927">
        <f>SUMIFS($K$9:$K$48,$A$9:$A$48,"CapRate2",$H$9:$H$48,$F61)</f>
        <v>0</v>
      </c>
      <c r="L61" s="927">
        <f t="shared" si="2"/>
        <v>0</v>
      </c>
      <c r="M61" s="927">
        <f t="shared" si="3"/>
        <v>0</v>
      </c>
    </row>
    <row r="62" spans="1:13" ht="15.4">
      <c r="A62" s="634"/>
      <c r="B62" s="572" t="s">
        <v>2728</v>
      </c>
      <c r="C62" s="572"/>
      <c r="D62" s="575" t="s">
        <v>1738</v>
      </c>
      <c r="E62" s="575"/>
      <c r="F62" s="572" t="s">
        <v>2667</v>
      </c>
      <c r="G62" s="635"/>
      <c r="H62" s="634"/>
      <c r="I62" s="927">
        <f>SUMIFS(I$9:$I$48,$A$9:$A$48,"CapRate2",$H$9:$H$48,$F62)</f>
        <v>0</v>
      </c>
      <c r="J62" s="927">
        <f t="shared" si="0"/>
        <v>0</v>
      </c>
      <c r="K62" s="927">
        <f t="shared" si="1"/>
        <v>0</v>
      </c>
      <c r="L62" s="927">
        <f t="shared" si="2"/>
        <v>0</v>
      </c>
      <c r="M62" s="927">
        <f t="shared" si="3"/>
        <v>0</v>
      </c>
    </row>
    <row r="63" spans="1:13" ht="15.4">
      <c r="A63" s="634"/>
      <c r="B63" s="572" t="s">
        <v>2730</v>
      </c>
      <c r="C63" s="572"/>
      <c r="D63" s="575" t="s">
        <v>1738</v>
      </c>
      <c r="E63" s="575"/>
      <c r="F63" s="572" t="s">
        <v>2670</v>
      </c>
      <c r="G63" s="635"/>
      <c r="H63" s="634"/>
      <c r="I63" s="927">
        <f>SUMIFS(I$9:$I$48,$A$9:$A$48,"CapRate2",$H$9:$H$48,$F63)</f>
        <v>0</v>
      </c>
      <c r="J63" s="927">
        <f>SUMIFS($J$9:$J$48,$A$9:$A$48,"CapRate2",$H$9:$H$48,$F63)</f>
        <v>0</v>
      </c>
      <c r="K63" s="927">
        <f>SUMIFS($K$9:$K$48,$A$9:$A$48,"CapRate2",$H$9:$H$48,$F63)</f>
        <v>0</v>
      </c>
      <c r="L63" s="927">
        <f>SUMIFS($L$9:$L$48,$A$9:$A$48,"CapRate2",$H$9:$H$48,$F63)</f>
        <v>0</v>
      </c>
      <c r="M63" s="927">
        <f t="shared" si="3"/>
        <v>0</v>
      </c>
    </row>
    <row r="64" spans="1:13">
      <c r="I64" s="1402"/>
      <c r="J64" s="1402"/>
      <c r="K64" s="1402"/>
      <c r="L64" s="1402"/>
      <c r="M64" s="1402"/>
    </row>
    <row r="65" spans="1:13" ht="18">
      <c r="A65" s="1475" t="s">
        <v>2733</v>
      </c>
      <c r="B65" s="227"/>
      <c r="C65" s="227"/>
      <c r="D65" s="227"/>
      <c r="E65" s="227"/>
      <c r="F65" s="227"/>
      <c r="G65" s="227"/>
      <c r="H65" s="224"/>
      <c r="I65" s="1401"/>
      <c r="J65" s="1401"/>
      <c r="K65" s="1401"/>
      <c r="L65" s="1401"/>
      <c r="M65" s="1401"/>
    </row>
    <row r="66" spans="1:13" ht="15.4">
      <c r="A66" s="634"/>
      <c r="B66" s="635"/>
      <c r="C66" s="635"/>
      <c r="D66" s="635"/>
      <c r="E66" s="635"/>
      <c r="F66" s="635"/>
      <c r="G66" s="657"/>
      <c r="H66" s="634"/>
      <c r="I66" s="1409"/>
      <c r="J66" s="1409"/>
      <c r="K66" s="1409"/>
      <c r="L66" s="1409"/>
      <c r="M66" s="1409"/>
    </row>
    <row r="67" spans="1:13" ht="15.4">
      <c r="A67" s="634"/>
      <c r="B67" s="572" t="s">
        <v>1669</v>
      </c>
      <c r="C67" s="572" t="s">
        <v>2360</v>
      </c>
      <c r="D67" s="879" t="s">
        <v>2361</v>
      </c>
      <c r="E67" s="575"/>
      <c r="F67" s="572" t="s">
        <v>2359</v>
      </c>
      <c r="G67" s="635"/>
      <c r="H67" s="634"/>
      <c r="I67" s="1399">
        <f>'2.04 Revenue-Pass-through costs'!H13</f>
        <v>0</v>
      </c>
      <c r="J67" s="1399">
        <f>'2.04 Revenue-Pass-through costs'!I13</f>
        <v>0</v>
      </c>
      <c r="K67" s="1399">
        <f>'2.04 Revenue-Pass-through costs'!J13</f>
        <v>0</v>
      </c>
      <c r="L67" s="1399">
        <f>'2.04 Revenue-Pass-through costs'!K13</f>
        <v>0</v>
      </c>
      <c r="M67" s="1399">
        <f>'2.04 Revenue-Pass-through costs'!L13</f>
        <v>0</v>
      </c>
    </row>
    <row r="68" spans="1:13" ht="15.4">
      <c r="A68" s="634"/>
      <c r="B68" s="572" t="s">
        <v>2362</v>
      </c>
      <c r="C68" s="572" t="s">
        <v>2360</v>
      </c>
      <c r="D68" s="879" t="s">
        <v>2361</v>
      </c>
      <c r="E68" s="575"/>
      <c r="F68" s="572" t="s">
        <v>2363</v>
      </c>
      <c r="G68" s="635"/>
      <c r="H68" s="634"/>
      <c r="I68" s="1399">
        <f>'2.04 Revenue-Pass-through costs'!H14</f>
        <v>0</v>
      </c>
      <c r="J68" s="1399">
        <f>'2.04 Revenue-Pass-through costs'!I14</f>
        <v>0</v>
      </c>
      <c r="K68" s="1399">
        <f>'2.04 Revenue-Pass-through costs'!J14</f>
        <v>0</v>
      </c>
      <c r="L68" s="1399">
        <f>'2.04 Revenue-Pass-through costs'!K14</f>
        <v>0</v>
      </c>
      <c r="M68" s="1399">
        <f>'2.04 Revenue-Pass-through costs'!L14</f>
        <v>0</v>
      </c>
    </row>
    <row r="69" spans="1:13" ht="15.4">
      <c r="A69" s="634"/>
      <c r="B69" s="572" t="s">
        <v>2364</v>
      </c>
      <c r="C69" s="572" t="s">
        <v>2360</v>
      </c>
      <c r="D69" s="879" t="s">
        <v>2361</v>
      </c>
      <c r="E69" s="658"/>
      <c r="F69" s="572" t="s">
        <v>2365</v>
      </c>
      <c r="G69" s="635"/>
      <c r="H69" s="650"/>
      <c r="I69" s="1399">
        <f>'2.04 Revenue-Pass-through costs'!H15</f>
        <v>0</v>
      </c>
      <c r="J69" s="1399">
        <f>'2.04 Revenue-Pass-through costs'!I15</f>
        <v>0</v>
      </c>
      <c r="K69" s="1399">
        <f>'2.04 Revenue-Pass-through costs'!J15</f>
        <v>0</v>
      </c>
      <c r="L69" s="1399">
        <f>'2.04 Revenue-Pass-through costs'!K15</f>
        <v>0</v>
      </c>
      <c r="M69" s="1399">
        <f>'2.04 Revenue-Pass-through costs'!L15</f>
        <v>0</v>
      </c>
    </row>
    <row r="70" spans="1:13" ht="15.4">
      <c r="A70" s="634"/>
      <c r="B70" s="572" t="s">
        <v>2366</v>
      </c>
      <c r="C70" s="572" t="s">
        <v>2360</v>
      </c>
      <c r="D70" s="575" t="s">
        <v>1738</v>
      </c>
      <c r="E70" s="575"/>
      <c r="F70" s="572" t="s">
        <v>2367</v>
      </c>
      <c r="G70" s="635"/>
      <c r="H70" s="634"/>
      <c r="I70" s="1399">
        <f>'2.04 Revenue-Pass-through costs'!H16</f>
        <v>0</v>
      </c>
      <c r="J70" s="1399">
        <f>'2.04 Revenue-Pass-through costs'!I16</f>
        <v>0</v>
      </c>
      <c r="K70" s="1399">
        <f>'2.04 Revenue-Pass-through costs'!J16</f>
        <v>0</v>
      </c>
      <c r="L70" s="1399">
        <f>'2.04 Revenue-Pass-through costs'!K16</f>
        <v>0</v>
      </c>
      <c r="M70" s="1399">
        <f>'2.04 Revenue-Pass-through costs'!L16</f>
        <v>0</v>
      </c>
    </row>
    <row r="71" spans="1:13" ht="15.4">
      <c r="A71" s="634"/>
      <c r="B71" s="572" t="s">
        <v>2368</v>
      </c>
      <c r="C71" s="572" t="s">
        <v>2360</v>
      </c>
      <c r="D71" s="879" t="s">
        <v>2361</v>
      </c>
      <c r="E71" s="575"/>
      <c r="F71" s="572" t="s">
        <v>2369</v>
      </c>
      <c r="G71" s="635"/>
      <c r="H71" s="634"/>
      <c r="I71" s="1399">
        <f>'2.04 Revenue-Pass-through costs'!H17</f>
        <v>0</v>
      </c>
      <c r="J71" s="1399">
        <f>'2.04 Revenue-Pass-through costs'!I17</f>
        <v>0</v>
      </c>
      <c r="K71" s="1399">
        <f>'2.04 Revenue-Pass-through costs'!J17</f>
        <v>0</v>
      </c>
      <c r="L71" s="1399">
        <f>'2.04 Revenue-Pass-through costs'!K17</f>
        <v>0</v>
      </c>
      <c r="M71" s="1399">
        <f>'2.04 Revenue-Pass-through costs'!L17</f>
        <v>0</v>
      </c>
    </row>
    <row r="72" spans="1:13" ht="15.4">
      <c r="A72" s="634"/>
      <c r="B72" s="505" t="s">
        <v>2370</v>
      </c>
      <c r="C72" s="572" t="s">
        <v>2360</v>
      </c>
      <c r="D72" s="575" t="s">
        <v>1738</v>
      </c>
      <c r="E72" s="575"/>
      <c r="F72" s="572" t="s">
        <v>2371</v>
      </c>
      <c r="G72" s="635"/>
      <c r="H72" s="634"/>
      <c r="I72" s="1399">
        <f>'2.04 Revenue-Pass-through costs'!H18</f>
        <v>0</v>
      </c>
      <c r="J72" s="1399">
        <f>'2.04 Revenue-Pass-through costs'!I18</f>
        <v>0</v>
      </c>
      <c r="K72" s="1399">
        <f>'2.04 Revenue-Pass-through costs'!J18</f>
        <v>0</v>
      </c>
      <c r="L72" s="1399">
        <f>'2.04 Revenue-Pass-through costs'!K18</f>
        <v>0</v>
      </c>
      <c r="M72" s="1399">
        <f>'2.04 Revenue-Pass-through costs'!L18</f>
        <v>0</v>
      </c>
    </row>
    <row r="73" spans="1:13" ht="15.4">
      <c r="A73" s="634"/>
      <c r="B73" s="572" t="s">
        <v>2372</v>
      </c>
      <c r="C73" s="572" t="s">
        <v>2360</v>
      </c>
      <c r="D73" s="879" t="s">
        <v>2361</v>
      </c>
      <c r="E73" s="575"/>
      <c r="F73" s="572" t="s">
        <v>2373</v>
      </c>
      <c r="G73" s="635"/>
      <c r="H73" s="634"/>
      <c r="I73" s="1399">
        <f>'2.04 Revenue-Pass-through costs'!H19</f>
        <v>0</v>
      </c>
      <c r="J73" s="1399">
        <f>'2.04 Revenue-Pass-through costs'!I19</f>
        <v>0</v>
      </c>
      <c r="K73" s="1399">
        <f>'2.04 Revenue-Pass-through costs'!J19</f>
        <v>0</v>
      </c>
      <c r="L73" s="1399">
        <f>'2.04 Revenue-Pass-through costs'!K19</f>
        <v>0</v>
      </c>
      <c r="M73" s="1399">
        <f>'2.04 Revenue-Pass-through costs'!L19</f>
        <v>0</v>
      </c>
    </row>
    <row r="74" spans="1:13" ht="15.4">
      <c r="A74" s="634"/>
      <c r="B74" s="572" t="s">
        <v>2374</v>
      </c>
      <c r="C74" s="572" t="s">
        <v>2360</v>
      </c>
      <c r="D74" s="879" t="s">
        <v>2361</v>
      </c>
      <c r="E74" s="575"/>
      <c r="F74" s="572" t="s">
        <v>2375</v>
      </c>
      <c r="G74" s="635"/>
      <c r="H74" s="634"/>
      <c r="I74" s="1399">
        <f>'2.04 Revenue-Pass-through costs'!H20</f>
        <v>0</v>
      </c>
      <c r="J74" s="1399">
        <f>'2.04 Revenue-Pass-through costs'!I20</f>
        <v>0</v>
      </c>
      <c r="K74" s="1399">
        <f>'2.04 Revenue-Pass-through costs'!J20</f>
        <v>0</v>
      </c>
      <c r="L74" s="1399">
        <f>'2.04 Revenue-Pass-through costs'!K20</f>
        <v>0</v>
      </c>
      <c r="M74" s="1399">
        <f>'2.04 Revenue-Pass-through costs'!L20</f>
        <v>0</v>
      </c>
    </row>
    <row r="75" spans="1:13" ht="15.4">
      <c r="A75" s="634"/>
      <c r="B75" s="572" t="s">
        <v>2376</v>
      </c>
      <c r="C75" s="572" t="s">
        <v>2360</v>
      </c>
      <c r="D75" s="879" t="s">
        <v>2361</v>
      </c>
      <c r="E75" s="575"/>
      <c r="F75" s="572" t="s">
        <v>2377</v>
      </c>
      <c r="G75" s="635"/>
      <c r="H75" s="634"/>
      <c r="I75" s="1399">
        <f>'2.04 Revenue-Pass-through costs'!H21</f>
        <v>0</v>
      </c>
      <c r="J75" s="1399">
        <f>'2.04 Revenue-Pass-through costs'!I21</f>
        <v>0</v>
      </c>
      <c r="K75" s="1399">
        <f>'2.04 Revenue-Pass-through costs'!J21</f>
        <v>0</v>
      </c>
      <c r="L75" s="1399">
        <f>'2.04 Revenue-Pass-through costs'!K21</f>
        <v>0</v>
      </c>
      <c r="M75" s="1399">
        <f>'2.04 Revenue-Pass-through costs'!L21</f>
        <v>0</v>
      </c>
    </row>
    <row r="76" spans="1:13" ht="15.4">
      <c r="A76" s="634"/>
      <c r="B76" s="572" t="s">
        <v>2378</v>
      </c>
      <c r="C76" s="572" t="s">
        <v>2360</v>
      </c>
      <c r="D76" s="879" t="s">
        <v>2361</v>
      </c>
      <c r="E76" s="575"/>
      <c r="F76" s="572" t="s">
        <v>2379</v>
      </c>
      <c r="G76" s="635"/>
      <c r="H76" s="634"/>
      <c r="I76" s="1399">
        <f>'2.04 Revenue-Pass-through costs'!H22</f>
        <v>0</v>
      </c>
      <c r="J76" s="1399">
        <f>'2.04 Revenue-Pass-through costs'!I22</f>
        <v>0</v>
      </c>
      <c r="K76" s="1399">
        <f>'2.04 Revenue-Pass-through costs'!J22</f>
        <v>0</v>
      </c>
      <c r="L76" s="1399">
        <f>'2.04 Revenue-Pass-through costs'!K22</f>
        <v>0</v>
      </c>
      <c r="M76" s="1399">
        <f>'2.04 Revenue-Pass-through costs'!L22</f>
        <v>0</v>
      </c>
    </row>
    <row r="77" spans="1:13" ht="15.4">
      <c r="A77" s="634"/>
      <c r="B77" s="572" t="s">
        <v>2380</v>
      </c>
      <c r="C77" s="572" t="s">
        <v>2360</v>
      </c>
      <c r="D77" s="879" t="s">
        <v>2361</v>
      </c>
      <c r="E77" s="575"/>
      <c r="F77" s="572" t="s">
        <v>2381</v>
      </c>
      <c r="G77" s="635"/>
      <c r="H77" s="634"/>
      <c r="I77" s="1399">
        <f>'2.04 Revenue-Pass-through costs'!H23</f>
        <v>0</v>
      </c>
      <c r="J77" s="1399">
        <f>'2.04 Revenue-Pass-through costs'!I23</f>
        <v>0</v>
      </c>
      <c r="K77" s="1399">
        <f>'2.04 Revenue-Pass-through costs'!J23</f>
        <v>0</v>
      </c>
      <c r="L77" s="1399">
        <f>'2.04 Revenue-Pass-through costs'!K23</f>
        <v>0</v>
      </c>
      <c r="M77" s="1399">
        <f>'2.04 Revenue-Pass-through costs'!L23</f>
        <v>0</v>
      </c>
    </row>
    <row r="78" spans="1:13" ht="15.4">
      <c r="A78" s="634"/>
      <c r="B78" s="634"/>
      <c r="C78" s="634"/>
      <c r="D78" s="634"/>
      <c r="E78" s="634"/>
      <c r="F78" s="634"/>
      <c r="G78" s="634"/>
      <c r="H78" s="634"/>
      <c r="I78" s="1400"/>
      <c r="J78" s="1400"/>
      <c r="K78" s="1400"/>
      <c r="L78" s="1400"/>
      <c r="M78" s="1400"/>
    </row>
    <row r="79" spans="1:13" ht="18">
      <c r="A79" s="1475" t="s">
        <v>2734</v>
      </c>
      <c r="B79" s="227"/>
      <c r="C79" s="227"/>
      <c r="D79" s="227"/>
      <c r="E79" s="227"/>
      <c r="F79" s="227"/>
      <c r="G79" s="227"/>
      <c r="H79" s="224"/>
      <c r="I79" s="1401"/>
      <c r="J79" s="1401"/>
      <c r="K79" s="1401"/>
      <c r="L79" s="1401"/>
      <c r="M79" s="1401"/>
    </row>
    <row r="80" spans="1:13">
      <c r="I80" s="1402"/>
      <c r="J80" s="1402"/>
      <c r="K80" s="1402"/>
      <c r="L80" s="1402"/>
      <c r="M80" s="1402"/>
    </row>
    <row r="81" spans="1:13" ht="15.4">
      <c r="A81" s="634"/>
      <c r="B81" s="572" t="s">
        <v>2407</v>
      </c>
      <c r="C81" s="572" t="s">
        <v>2409</v>
      </c>
      <c r="D81" s="575" t="s">
        <v>1738</v>
      </c>
      <c r="E81" s="575"/>
      <c r="F81" s="572" t="s">
        <v>2408</v>
      </c>
      <c r="G81" s="659"/>
      <c r="H81" s="634"/>
      <c r="I81" s="1403">
        <f>'2.05 Revenue - ODI'!E8</f>
        <v>0</v>
      </c>
      <c r="J81" s="1403">
        <f>'2.05 Revenue - ODI'!F8</f>
        <v>0</v>
      </c>
      <c r="K81" s="1403">
        <f>'2.05 Revenue - ODI'!G8</f>
        <v>0</v>
      </c>
      <c r="L81" s="1403">
        <f>'2.05 Revenue - ODI'!H8</f>
        <v>0</v>
      </c>
      <c r="M81" s="1403">
        <f>'2.05 Revenue - ODI'!I8</f>
        <v>0</v>
      </c>
    </row>
    <row r="82" spans="1:13" ht="15.4">
      <c r="A82" s="634"/>
      <c r="B82" s="572" t="s">
        <v>2410</v>
      </c>
      <c r="C82" s="572" t="s">
        <v>2412</v>
      </c>
      <c r="D82" s="575" t="s">
        <v>1738</v>
      </c>
      <c r="E82" s="575"/>
      <c r="F82" s="572" t="s">
        <v>2411</v>
      </c>
      <c r="G82" s="659"/>
      <c r="H82" s="634"/>
      <c r="I82" s="1403">
        <f>'2.05 Revenue - ODI'!E9</f>
        <v>0</v>
      </c>
      <c r="J82" s="1403">
        <f>'2.05 Revenue - ODI'!F9</f>
        <v>0</v>
      </c>
      <c r="K82" s="1403">
        <f>'2.05 Revenue - ODI'!G9</f>
        <v>0</v>
      </c>
      <c r="L82" s="1403">
        <f>'2.05 Revenue - ODI'!H9</f>
        <v>0</v>
      </c>
      <c r="M82" s="1403">
        <f>'2.05 Revenue - ODI'!I9</f>
        <v>0</v>
      </c>
    </row>
    <row r="83" spans="1:13" ht="15.4">
      <c r="A83" s="634"/>
      <c r="B83" s="572" t="s">
        <v>2413</v>
      </c>
      <c r="C83" s="572" t="s">
        <v>2415</v>
      </c>
      <c r="D83" s="575" t="s">
        <v>1738</v>
      </c>
      <c r="E83" s="575"/>
      <c r="F83" s="572" t="s">
        <v>2414</v>
      </c>
      <c r="G83" s="659"/>
      <c r="H83" s="634"/>
      <c r="I83" s="1403">
        <f>'2.05 Revenue - ODI'!E10</f>
        <v>0</v>
      </c>
      <c r="J83" s="1403">
        <f>'2.05 Revenue - ODI'!F10</f>
        <v>0</v>
      </c>
      <c r="K83" s="1403">
        <f>'2.05 Revenue - ODI'!G10</f>
        <v>0</v>
      </c>
      <c r="L83" s="1403">
        <f>'2.05 Revenue - ODI'!H10</f>
        <v>0</v>
      </c>
      <c r="M83" s="1403">
        <f>'2.05 Revenue - ODI'!I10</f>
        <v>0</v>
      </c>
    </row>
    <row r="84" spans="1:13" ht="15.4">
      <c r="A84" s="634"/>
      <c r="B84" s="572" t="s">
        <v>2416</v>
      </c>
      <c r="C84" s="572" t="s">
        <v>2417</v>
      </c>
      <c r="D84" s="575" t="s">
        <v>1738</v>
      </c>
      <c r="E84" s="575"/>
      <c r="F84" s="572" t="s">
        <v>2414</v>
      </c>
      <c r="G84" s="659"/>
      <c r="H84" s="634"/>
      <c r="I84" s="1403">
        <f>'2.05 Revenue - ODI'!E11</f>
        <v>0</v>
      </c>
      <c r="J84" s="1403">
        <f>'2.05 Revenue - ODI'!F11</f>
        <v>0</v>
      </c>
      <c r="K84" s="1403">
        <f>'2.05 Revenue - ODI'!G11</f>
        <v>0</v>
      </c>
      <c r="L84" s="1403">
        <f>'2.05 Revenue - ODI'!H11</f>
        <v>0</v>
      </c>
      <c r="M84" s="1403">
        <f>'2.05 Revenue - ODI'!I11</f>
        <v>0</v>
      </c>
    </row>
    <row r="85" spans="1:13" ht="15.4">
      <c r="A85" s="634"/>
      <c r="B85" s="572" t="s">
        <v>2418</v>
      </c>
      <c r="C85" s="572" t="s">
        <v>2420</v>
      </c>
      <c r="D85" s="575" t="s">
        <v>1738</v>
      </c>
      <c r="E85" s="575"/>
      <c r="F85" s="572" t="s">
        <v>2419</v>
      </c>
      <c r="G85" s="659"/>
      <c r="H85" s="634"/>
      <c r="I85" s="1403">
        <f>'2.05 Revenue - ODI'!E12</f>
        <v>0</v>
      </c>
      <c r="J85" s="1403">
        <f>'2.05 Revenue - ODI'!F12</f>
        <v>0</v>
      </c>
      <c r="K85" s="1403">
        <f>'2.05 Revenue - ODI'!G12</f>
        <v>0</v>
      </c>
      <c r="L85" s="1403">
        <f>'2.05 Revenue - ODI'!H12</f>
        <v>0</v>
      </c>
      <c r="M85" s="1403">
        <f>'2.05 Revenue - ODI'!I12</f>
        <v>0</v>
      </c>
    </row>
    <row r="86" spans="1:13" ht="15.4">
      <c r="A86" s="634"/>
      <c r="B86" s="572" t="s">
        <v>2421</v>
      </c>
      <c r="C86" s="572" t="s">
        <v>2423</v>
      </c>
      <c r="D86" s="575" t="s">
        <v>1738</v>
      </c>
      <c r="E86" s="575"/>
      <c r="F86" s="572" t="s">
        <v>2422</v>
      </c>
      <c r="G86" s="659"/>
      <c r="H86" s="634"/>
      <c r="I86" s="1403">
        <f>'2.05 Revenue - ODI'!E13</f>
        <v>0</v>
      </c>
      <c r="J86" s="1403">
        <f>'2.05 Revenue - ODI'!F13</f>
        <v>0</v>
      </c>
      <c r="K86" s="1403">
        <f>'2.05 Revenue - ODI'!G13</f>
        <v>0</v>
      </c>
      <c r="L86" s="1403">
        <f>'2.05 Revenue - ODI'!H13</f>
        <v>0</v>
      </c>
      <c r="M86" s="1403">
        <f>'2.05 Revenue - ODI'!I13</f>
        <v>0</v>
      </c>
    </row>
    <row r="87" spans="1:13" ht="15.4">
      <c r="A87" s="634"/>
      <c r="B87" s="572"/>
      <c r="C87" s="572"/>
      <c r="D87" s="572"/>
      <c r="E87" s="572"/>
      <c r="F87" s="572"/>
      <c r="G87" s="572"/>
      <c r="H87" s="634"/>
      <c r="I87" s="1404"/>
      <c r="J87" s="1404"/>
      <c r="K87" s="1404"/>
      <c r="L87" s="1404"/>
      <c r="M87" s="1404"/>
    </row>
    <row r="88" spans="1:13" ht="18">
      <c r="A88" s="1475" t="s">
        <v>2735</v>
      </c>
      <c r="B88" s="227"/>
      <c r="C88" s="227"/>
      <c r="D88" s="227"/>
      <c r="E88" s="227"/>
      <c r="F88" s="227"/>
      <c r="G88" s="227"/>
      <c r="H88" s="224"/>
      <c r="I88" s="1405"/>
      <c r="J88" s="1405"/>
      <c r="K88" s="1405"/>
      <c r="L88" s="1405"/>
      <c r="M88" s="1405"/>
    </row>
    <row r="89" spans="1:13" ht="15.4">
      <c r="A89" s="634"/>
      <c r="B89" s="572"/>
      <c r="C89" s="572"/>
      <c r="D89" s="575"/>
      <c r="E89" s="575"/>
      <c r="F89" s="572"/>
      <c r="G89" s="635"/>
      <c r="H89" s="650"/>
      <c r="I89" s="1406"/>
      <c r="J89" s="1406"/>
      <c r="K89" s="1406"/>
      <c r="L89" s="1406"/>
      <c r="M89" s="1406"/>
    </row>
    <row r="90" spans="1:13" ht="15.4">
      <c r="A90" s="634"/>
      <c r="B90" s="572" t="s">
        <v>2554</v>
      </c>
      <c r="C90" s="572" t="s">
        <v>2556</v>
      </c>
      <c r="D90" s="575" t="s">
        <v>1738</v>
      </c>
      <c r="E90" s="575"/>
      <c r="F90" s="572" t="s">
        <v>2736</v>
      </c>
      <c r="G90" s="635"/>
      <c r="H90" s="634"/>
      <c r="I90" s="1403">
        <f>'2.06 Revenue - ORA'!E9</f>
        <v>0</v>
      </c>
      <c r="J90" s="1403">
        <f>'2.06 Revenue - ORA'!F9</f>
        <v>0</v>
      </c>
      <c r="K90" s="1403">
        <f>'2.06 Revenue - ORA'!G9</f>
        <v>0</v>
      </c>
      <c r="L90" s="1403">
        <f>'2.06 Revenue - ORA'!H9</f>
        <v>0</v>
      </c>
      <c r="M90" s="1403">
        <f>'2.06 Revenue - ORA'!I9</f>
        <v>0</v>
      </c>
    </row>
    <row r="91" spans="1:13" ht="15.4">
      <c r="A91" s="634"/>
      <c r="B91" s="572" t="s">
        <v>2557</v>
      </c>
      <c r="C91" s="572" t="s">
        <v>2559</v>
      </c>
      <c r="D91" s="575" t="s">
        <v>1738</v>
      </c>
      <c r="E91" s="575"/>
      <c r="F91" s="572" t="s">
        <v>2737</v>
      </c>
      <c r="G91" s="635"/>
      <c r="H91" s="634"/>
      <c r="I91" s="1403">
        <f>'2.06 Revenue - ORA'!E10</f>
        <v>0</v>
      </c>
      <c r="J91" s="1403">
        <f>'2.06 Revenue - ORA'!F10</f>
        <v>0</v>
      </c>
      <c r="K91" s="1403">
        <f>'2.06 Revenue - ORA'!G10</f>
        <v>0</v>
      </c>
      <c r="L91" s="1403">
        <f>'2.06 Revenue - ORA'!H10</f>
        <v>0</v>
      </c>
      <c r="M91" s="1403">
        <f>'2.06 Revenue - ORA'!I10</f>
        <v>0</v>
      </c>
    </row>
    <row r="92" spans="1:13" ht="15.4">
      <c r="A92" s="634"/>
      <c r="B92" s="572" t="s">
        <v>2560</v>
      </c>
      <c r="C92" s="572" t="s">
        <v>2562</v>
      </c>
      <c r="D92" s="575" t="s">
        <v>1738</v>
      </c>
      <c r="E92" s="575"/>
      <c r="F92" s="572" t="s">
        <v>2738</v>
      </c>
      <c r="G92" s="635"/>
      <c r="H92" s="634"/>
      <c r="I92" s="1403">
        <f>'2.06 Revenue - ORA'!E11</f>
        <v>0</v>
      </c>
      <c r="J92" s="1403">
        <f>'2.06 Revenue - ORA'!F11</f>
        <v>0</v>
      </c>
      <c r="K92" s="1403">
        <f>'2.06 Revenue - ORA'!G11</f>
        <v>0</v>
      </c>
      <c r="L92" s="1403">
        <f>'2.06 Revenue - ORA'!H11</f>
        <v>0</v>
      </c>
      <c r="M92" s="1403">
        <f>'2.06 Revenue - ORA'!I11</f>
        <v>0</v>
      </c>
    </row>
    <row r="93" spans="1:13">
      <c r="I93" s="660"/>
      <c r="J93" s="660"/>
      <c r="K93" s="660"/>
      <c r="L93" s="660"/>
      <c r="M93" s="660"/>
    </row>
    <row r="94" spans="1:13" ht="18">
      <c r="A94" s="1475" t="s">
        <v>2739</v>
      </c>
      <c r="B94" s="227"/>
      <c r="C94" s="227"/>
      <c r="D94" s="227"/>
      <c r="E94" s="227"/>
      <c r="F94" s="227"/>
      <c r="G94" s="227"/>
      <c r="H94" s="224"/>
      <c r="I94" s="228"/>
      <c r="J94" s="228"/>
      <c r="K94" s="228"/>
      <c r="L94" s="228"/>
      <c r="M94" s="228"/>
    </row>
    <row r="95" spans="1:13">
      <c r="I95" s="660"/>
      <c r="J95" s="660"/>
      <c r="K95" s="660"/>
      <c r="L95" s="660"/>
      <c r="M95" s="660"/>
    </row>
    <row r="96" spans="1:13">
      <c r="B96" s="572" t="s">
        <v>2740</v>
      </c>
      <c r="I96" s="660"/>
      <c r="J96" s="660"/>
      <c r="K96" s="660"/>
      <c r="L96" s="660"/>
      <c r="M96" s="660"/>
    </row>
    <row r="98" spans="1:13" ht="15.4">
      <c r="B98" s="572" t="s">
        <v>2741</v>
      </c>
      <c r="D98" s="490" t="s">
        <v>1946</v>
      </c>
      <c r="F98" s="490" t="s">
        <v>2742</v>
      </c>
      <c r="I98" s="997">
        <f>'2.07 Revenue-TaxPoolTotex Alloc'!I86</f>
        <v>0</v>
      </c>
      <c r="J98" s="997">
        <f>'2.07 Revenue-TaxPoolTotex Alloc'!J86</f>
        <v>0</v>
      </c>
      <c r="K98" s="997">
        <f>'2.07 Revenue-TaxPoolTotex Alloc'!K86</f>
        <v>0</v>
      </c>
      <c r="L98" s="997">
        <f>'2.07 Revenue-TaxPoolTotex Alloc'!L86</f>
        <v>0</v>
      </c>
      <c r="M98" s="997">
        <f>'2.07 Revenue-TaxPoolTotex Alloc'!M86</f>
        <v>0</v>
      </c>
    </row>
    <row r="99" spans="1:13" ht="15.4">
      <c r="B99" s="572" t="s">
        <v>2743</v>
      </c>
      <c r="D99" s="490" t="s">
        <v>1946</v>
      </c>
      <c r="F99" s="490" t="s">
        <v>2744</v>
      </c>
      <c r="I99" s="997">
        <f>'2.07 Revenue-TaxPoolTotex Alloc'!I87</f>
        <v>0</v>
      </c>
      <c r="J99" s="997">
        <f>'2.07 Revenue-TaxPoolTotex Alloc'!J87</f>
        <v>0</v>
      </c>
      <c r="K99" s="997">
        <f>'2.07 Revenue-TaxPoolTotex Alloc'!K87</f>
        <v>0</v>
      </c>
      <c r="L99" s="997">
        <f>'2.07 Revenue-TaxPoolTotex Alloc'!L87</f>
        <v>0</v>
      </c>
      <c r="M99" s="997">
        <f>'2.07 Revenue-TaxPoolTotex Alloc'!M87</f>
        <v>0</v>
      </c>
    </row>
    <row r="100" spans="1:13" ht="15.4">
      <c r="B100" s="572" t="s">
        <v>2745</v>
      </c>
      <c r="D100" s="490" t="s">
        <v>1946</v>
      </c>
      <c r="F100" s="490" t="s">
        <v>2746</v>
      </c>
      <c r="I100" s="997">
        <f>'2.07 Revenue-TaxPoolTotex Alloc'!I88</f>
        <v>0</v>
      </c>
      <c r="J100" s="997">
        <f>'2.07 Revenue-TaxPoolTotex Alloc'!J88</f>
        <v>0</v>
      </c>
      <c r="K100" s="997">
        <f>'2.07 Revenue-TaxPoolTotex Alloc'!K88</f>
        <v>0</v>
      </c>
      <c r="L100" s="997">
        <f>'2.07 Revenue-TaxPoolTotex Alloc'!L88</f>
        <v>0</v>
      </c>
      <c r="M100" s="997">
        <f>'2.07 Revenue-TaxPoolTotex Alloc'!M88</f>
        <v>0</v>
      </c>
    </row>
    <row r="101" spans="1:13" ht="15.4">
      <c r="B101" s="572" t="s">
        <v>2747</v>
      </c>
      <c r="D101" s="490" t="s">
        <v>1946</v>
      </c>
      <c r="F101" s="490" t="s">
        <v>2748</v>
      </c>
      <c r="I101" s="997">
        <f>'2.07 Revenue-TaxPoolTotex Alloc'!I89</f>
        <v>0</v>
      </c>
      <c r="J101" s="997">
        <f>'2.07 Revenue-TaxPoolTotex Alloc'!J89</f>
        <v>0</v>
      </c>
      <c r="K101" s="997">
        <f>'2.07 Revenue-TaxPoolTotex Alloc'!K89</f>
        <v>0</v>
      </c>
      <c r="L101" s="997">
        <f>'2.07 Revenue-TaxPoolTotex Alloc'!L89</f>
        <v>0</v>
      </c>
      <c r="M101" s="997">
        <f>'2.07 Revenue-TaxPoolTotex Alloc'!M89</f>
        <v>0</v>
      </c>
    </row>
    <row r="102" spans="1:13" ht="15.4">
      <c r="B102" s="572" t="s">
        <v>2749</v>
      </c>
      <c r="D102" s="490" t="s">
        <v>1946</v>
      </c>
      <c r="F102" s="490" t="s">
        <v>2750</v>
      </c>
      <c r="I102" s="997">
        <f>'2.07 Revenue-TaxPoolTotex Alloc'!I90</f>
        <v>0</v>
      </c>
      <c r="J102" s="997">
        <f>'2.07 Revenue-TaxPoolTotex Alloc'!J90</f>
        <v>0</v>
      </c>
      <c r="K102" s="997">
        <f>'2.07 Revenue-TaxPoolTotex Alloc'!K90</f>
        <v>0</v>
      </c>
      <c r="L102" s="997">
        <f>'2.07 Revenue-TaxPoolTotex Alloc'!L90</f>
        <v>0</v>
      </c>
      <c r="M102" s="997">
        <f>'2.07 Revenue-TaxPoolTotex Alloc'!M90</f>
        <v>0</v>
      </c>
    </row>
    <row r="103" spans="1:13" ht="15.4">
      <c r="B103" s="572" t="s">
        <v>2751</v>
      </c>
      <c r="D103" s="490" t="s">
        <v>1946</v>
      </c>
      <c r="F103" s="490" t="s">
        <v>2752</v>
      </c>
      <c r="I103" s="997">
        <f>'2.07 Revenue-TaxPoolTotex Alloc'!I91</f>
        <v>0</v>
      </c>
      <c r="J103" s="997">
        <f>'2.07 Revenue-TaxPoolTotex Alloc'!J91</f>
        <v>0</v>
      </c>
      <c r="K103" s="997">
        <f>'2.07 Revenue-TaxPoolTotex Alloc'!K91</f>
        <v>0</v>
      </c>
      <c r="L103" s="997">
        <f>'2.07 Revenue-TaxPoolTotex Alloc'!L91</f>
        <v>0</v>
      </c>
      <c r="M103" s="997">
        <f>'2.07 Revenue-TaxPoolTotex Alloc'!M91</f>
        <v>0</v>
      </c>
    </row>
    <row r="104" spans="1:13">
      <c r="B104" s="572"/>
      <c r="I104" s="661"/>
      <c r="J104" s="661"/>
      <c r="K104" s="661"/>
      <c r="L104" s="661"/>
      <c r="M104" s="661"/>
    </row>
    <row r="105" spans="1:13">
      <c r="B105" s="572"/>
      <c r="I105" s="661"/>
      <c r="J105" s="661"/>
      <c r="K105" s="661"/>
      <c r="L105" s="661"/>
      <c r="M105" s="661"/>
    </row>
    <row r="106" spans="1:13" ht="18">
      <c r="A106" s="1475" t="s">
        <v>2753</v>
      </c>
      <c r="B106" s="227"/>
      <c r="C106" s="227"/>
      <c r="D106" s="227"/>
      <c r="E106" s="227"/>
      <c r="F106" s="227"/>
      <c r="G106" s="227"/>
      <c r="H106" s="224"/>
      <c r="I106" s="224"/>
      <c r="J106" s="224"/>
      <c r="K106" s="224"/>
      <c r="L106" s="224"/>
      <c r="M106" s="224"/>
    </row>
    <row r="107" spans="1:13">
      <c r="B107" s="572"/>
      <c r="D107" s="575"/>
      <c r="E107" s="575"/>
      <c r="I107" s="661"/>
      <c r="J107" s="661"/>
      <c r="K107" s="661"/>
      <c r="L107" s="661"/>
      <c r="M107" s="661"/>
    </row>
    <row r="108" spans="1:13" ht="15.4">
      <c r="B108" s="886" t="s">
        <v>2754</v>
      </c>
      <c r="D108" s="887" t="s">
        <v>1738</v>
      </c>
      <c r="E108" s="887"/>
      <c r="F108" s="48" t="s">
        <v>2755</v>
      </c>
      <c r="I108" s="1042"/>
      <c r="J108" s="1042"/>
      <c r="K108" s="1042"/>
      <c r="L108" s="1042"/>
      <c r="M108" s="1042"/>
    </row>
    <row r="109" spans="1:13" ht="15.4">
      <c r="B109" s="886" t="s">
        <v>2756</v>
      </c>
      <c r="D109" s="887" t="s">
        <v>1738</v>
      </c>
      <c r="E109" s="887"/>
      <c r="F109" s="48" t="s">
        <v>2757</v>
      </c>
      <c r="I109" s="1403">
        <f>'2.09 Revenue -DRS Revenue'!I32</f>
        <v>0</v>
      </c>
      <c r="J109" s="1403">
        <f>'2.09 Revenue -DRS Revenue'!J32</f>
        <v>0</v>
      </c>
      <c r="K109" s="1403">
        <f>'2.09 Revenue -DRS Revenue'!K32</f>
        <v>0</v>
      </c>
      <c r="L109" s="1403">
        <f>'2.09 Revenue -DRS Revenue'!L32</f>
        <v>0</v>
      </c>
      <c r="M109" s="1403">
        <f>'2.09 Revenue -DRS Revenue'!M32</f>
        <v>0</v>
      </c>
    </row>
    <row r="110" spans="1:13" ht="15.4">
      <c r="B110" s="572" t="s">
        <v>2758</v>
      </c>
      <c r="D110" s="575" t="s">
        <v>1738</v>
      </c>
      <c r="E110" s="575"/>
      <c r="F110" s="490" t="s">
        <v>2759</v>
      </c>
      <c r="I110" s="1042"/>
      <c r="J110" s="1042"/>
      <c r="K110" s="1042"/>
      <c r="L110" s="1042"/>
      <c r="M110" s="1042"/>
    </row>
    <row r="111" spans="1:13" ht="15.4">
      <c r="B111" s="572" t="s">
        <v>2760</v>
      </c>
      <c r="D111" s="575" t="s">
        <v>1738</v>
      </c>
      <c r="E111" s="575"/>
      <c r="F111" s="490" t="s">
        <v>2761</v>
      </c>
      <c r="I111" s="1403">
        <f>-'4.17 DRS'!G63</f>
        <v>0</v>
      </c>
      <c r="J111" s="1403">
        <f>-'4.17 DRS'!H63</f>
        <v>0</v>
      </c>
      <c r="K111" s="1403">
        <f>-'4.17 DRS'!I63</f>
        <v>0</v>
      </c>
      <c r="L111" s="1403">
        <f>-'4.17 DRS'!J63</f>
        <v>0</v>
      </c>
      <c r="M111" s="1403">
        <f>-'4.17 DRS'!K63</f>
        <v>0</v>
      </c>
    </row>
    <row r="113" spans="1:13" s="879" customFormat="1" ht="18">
      <c r="A113" s="1475" t="s">
        <v>2643</v>
      </c>
      <c r="B113" s="224"/>
      <c r="C113" s="224"/>
      <c r="D113" s="224"/>
      <c r="E113" s="224"/>
      <c r="F113" s="224"/>
      <c r="G113" s="224"/>
      <c r="H113" s="224"/>
      <c r="I113" s="224"/>
      <c r="J113" s="224"/>
      <c r="K113" s="224"/>
      <c r="L113" s="224"/>
      <c r="M113" s="224"/>
    </row>
    <row r="114" spans="1:13" s="879" customFormat="1"/>
    <row r="115" spans="1:13" s="879" customFormat="1" ht="15.4">
      <c r="B115" s="879" t="s">
        <v>2639</v>
      </c>
      <c r="D115" s="879" t="s">
        <v>2361</v>
      </c>
      <c r="E115" s="879" t="s">
        <v>2762</v>
      </c>
      <c r="H115" s="1407">
        <f>'2.08 Revenue - Recovered Rev'!G24</f>
        <v>0</v>
      </c>
      <c r="I115" s="1407">
        <f>'2.08 Revenue - Recovered Rev'!H24</f>
        <v>0</v>
      </c>
      <c r="J115" s="1407">
        <f>'2.08 Revenue - Recovered Rev'!I24</f>
        <v>0</v>
      </c>
      <c r="K115" s="1407">
        <f>'2.08 Revenue - Recovered Rev'!J24</f>
        <v>0</v>
      </c>
      <c r="L115" s="1407">
        <f>'2.08 Revenue - Recovered Rev'!K24</f>
        <v>0</v>
      </c>
      <c r="M115" s="1407">
        <f>'2.08 Revenue - Recovered Rev'!L24</f>
        <v>0</v>
      </c>
    </row>
    <row r="116" spans="1:13" s="879" customFormat="1" ht="15.4">
      <c r="B116" s="879" t="s">
        <v>2641</v>
      </c>
      <c r="D116" s="879" t="s">
        <v>2361</v>
      </c>
      <c r="E116" s="879" t="s">
        <v>2763</v>
      </c>
      <c r="H116" s="1407">
        <f>'2.08 Revenue - Recovered Rev'!G25</f>
        <v>0</v>
      </c>
      <c r="I116" s="1407">
        <f>'2.08 Revenue - Recovered Rev'!H25</f>
        <v>0</v>
      </c>
      <c r="J116" s="1407">
        <f>'2.08 Revenue - Recovered Rev'!I25</f>
        <v>0</v>
      </c>
      <c r="K116" s="1407">
        <f>'2.08 Revenue - Recovered Rev'!J25</f>
        <v>0</v>
      </c>
      <c r="L116" s="1407">
        <f>'2.08 Revenue - Recovered Rev'!K25</f>
        <v>0</v>
      </c>
      <c r="M116" s="1407">
        <f>'2.08 Revenue - Recovered Rev'!L25</f>
        <v>0</v>
      </c>
    </row>
    <row r="117" spans="1:13" s="879" customFormat="1" ht="15.4">
      <c r="B117" s="879" t="s">
        <v>2643</v>
      </c>
      <c r="D117" s="879" t="s">
        <v>2361</v>
      </c>
      <c r="E117" s="879" t="s">
        <v>2764</v>
      </c>
      <c r="H117" s="1407">
        <f>'2.08 Revenue - Recovered Rev'!G26</f>
        <v>0</v>
      </c>
      <c r="I117" s="1407">
        <f>'2.08 Revenue - Recovered Rev'!H26</f>
        <v>0</v>
      </c>
      <c r="J117" s="1407">
        <f>'2.08 Revenue - Recovered Rev'!I26</f>
        <v>0</v>
      </c>
      <c r="K117" s="1407">
        <f>'2.08 Revenue - Recovered Rev'!J26</f>
        <v>0</v>
      </c>
      <c r="L117" s="1407">
        <f>'2.08 Revenue - Recovered Rev'!K26</f>
        <v>0</v>
      </c>
      <c r="M117" s="1407">
        <f>'2.08 Revenue - Recovered Rev'!L26</f>
        <v>0</v>
      </c>
    </row>
    <row r="118" spans="1:13">
      <c r="H118" s="1402"/>
      <c r="I118" s="1402"/>
      <c r="J118" s="1402"/>
      <c r="K118" s="1402"/>
      <c r="L118" s="1402"/>
      <c r="M118" s="1402"/>
    </row>
    <row r="119" spans="1:13" ht="12.75">
      <c r="B119" s="880" t="s">
        <v>2646</v>
      </c>
      <c r="D119" s="881" t="s">
        <v>2361</v>
      </c>
      <c r="E119" s="882" t="s">
        <v>2647</v>
      </c>
      <c r="H119" s="1407">
        <f>'2.08 Revenue - Recovered Rev'!G30</f>
        <v>0</v>
      </c>
      <c r="I119" s="1408"/>
      <c r="J119" s="1408"/>
      <c r="K119" s="1408"/>
      <c r="L119" s="1408"/>
      <c r="M119" s="1408"/>
    </row>
    <row r="120" spans="1:13" ht="12.75">
      <c r="B120" s="880" t="s">
        <v>2648</v>
      </c>
      <c r="D120" s="881" t="s">
        <v>2361</v>
      </c>
      <c r="E120" s="882" t="s">
        <v>2649</v>
      </c>
      <c r="H120" s="1407">
        <f>'2.08 Revenue - Recovered Rev'!G31</f>
        <v>0</v>
      </c>
      <c r="I120" s="1408"/>
      <c r="J120" s="1408"/>
      <c r="K120" s="1408"/>
      <c r="L120" s="1408"/>
      <c r="M120" s="1408"/>
    </row>
    <row r="121" spans="1:13">
      <c r="B121" s="880" t="s">
        <v>2650</v>
      </c>
      <c r="D121" s="883" t="s">
        <v>2361</v>
      </c>
      <c r="E121" s="882" t="s">
        <v>2651</v>
      </c>
      <c r="H121" s="1407">
        <f>'2.08 Revenue - Recovered Rev'!G32</f>
        <v>0</v>
      </c>
      <c r="I121" s="1407">
        <f>'2.08 Revenue - Recovered Rev'!H32</f>
        <v>0</v>
      </c>
      <c r="J121" s="1407">
        <f>'2.08 Revenue - Recovered Rev'!I32</f>
        <v>0</v>
      </c>
      <c r="K121" s="1407">
        <f>'2.08 Revenue - Recovered Rev'!J32</f>
        <v>0</v>
      </c>
      <c r="L121" s="1407">
        <f>'2.08 Revenue - Recovered Rev'!K32</f>
        <v>0</v>
      </c>
      <c r="M121" s="1407">
        <f>'2.08 Revenue - Recovered Rev'!L32</f>
        <v>0</v>
      </c>
    </row>
    <row r="122" spans="1:13">
      <c r="B122" s="880" t="s">
        <v>2652</v>
      </c>
      <c r="D122" s="883" t="s">
        <v>2361</v>
      </c>
      <c r="E122" s="882" t="s">
        <v>2653</v>
      </c>
      <c r="H122" s="1407">
        <f>'2.08 Revenue - Recovered Rev'!G33</f>
        <v>0</v>
      </c>
      <c r="I122" s="1407">
        <f>'2.08 Revenue - Recovered Rev'!H33</f>
        <v>0</v>
      </c>
      <c r="J122" s="1407">
        <f>'2.08 Revenue - Recovered Rev'!I33</f>
        <v>0</v>
      </c>
      <c r="K122" s="1407">
        <f>'2.08 Revenue - Recovered Rev'!J33</f>
        <v>0</v>
      </c>
      <c r="L122" s="1407">
        <f>'2.08 Revenue - Recovered Rev'!K33</f>
        <v>0</v>
      </c>
      <c r="M122" s="1407">
        <f>'2.08 Revenue - Recovered Rev'!L33</f>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6655-20A7-4DA6-B233-99606D9BEB41}">
  <sheetPr codeName="Sheet37">
    <tabColor rgb="FF0070C0"/>
    <pageSetUpPr autoPageBreaks="0"/>
  </sheetPr>
  <dimension ref="A1:P2044"/>
  <sheetViews>
    <sheetView showZeros="0" zoomScale="40" zoomScaleNormal="40" workbookViewId="0">
      <pane ySplit="6" topLeftCell="A7" activePane="bottomLeft" state="frozen"/>
      <selection pane="bottomLeft" activeCell="I983" sqref="I983"/>
      <selection activeCell="G59" sqref="G59"/>
    </sheetView>
  </sheetViews>
  <sheetFormatPr defaultColWidth="14" defaultRowHeight="13.5"/>
  <cols>
    <col min="1" max="1" width="4.42578125" style="11" customWidth="1"/>
    <col min="2" max="2" width="1.5703125" style="11" customWidth="1"/>
    <col min="3" max="3" width="12.42578125" style="11" customWidth="1"/>
    <col min="4" max="4" width="4.42578125" style="11" customWidth="1"/>
    <col min="5" max="5" width="39.42578125" style="11" bestFit="1" customWidth="1"/>
    <col min="6" max="6" width="120.5703125" style="11" customWidth="1"/>
    <col min="7" max="7" width="2.42578125" style="11" customWidth="1"/>
    <col min="8" max="8" width="27.5703125" style="11" customWidth="1"/>
    <col min="9" max="9" width="34.42578125" style="11" customWidth="1"/>
    <col min="10" max="10" width="20.42578125" style="11" bestFit="1" customWidth="1"/>
    <col min="11" max="11" width="5.42578125" style="11" bestFit="1" customWidth="1"/>
    <col min="12" max="16" width="10" style="11" customWidth="1"/>
    <col min="17" max="34" width="18.42578125" style="11" customWidth="1"/>
    <col min="35" max="41" width="14" style="11" customWidth="1"/>
    <col min="42" max="53" width="18.42578125" style="11" customWidth="1"/>
    <col min="54" max="60" width="14" style="11"/>
    <col min="61" max="66" width="18.42578125" style="11" customWidth="1"/>
    <col min="67" max="16384" width="14" style="11"/>
  </cols>
  <sheetData>
    <row r="1" spans="1:16" s="2" customFormat="1" ht="25.15">
      <c r="A1" s="62" t="s">
        <v>1619</v>
      </c>
      <c r="B1" s="3"/>
      <c r="J1" s="3"/>
      <c r="N1" s="3"/>
    </row>
    <row r="2" spans="1:16" s="2" customFormat="1" ht="25.15">
      <c r="A2" s="4" t="str">
        <f>Cover!$E$13</f>
        <v>Master</v>
      </c>
      <c r="B2" s="3"/>
    </row>
    <row r="3" spans="1:16" s="2" customFormat="1" ht="25.15">
      <c r="A3" s="4">
        <f>Cover!$E$15</f>
        <v>2026</v>
      </c>
      <c r="B3" s="4"/>
      <c r="C3" s="4"/>
      <c r="D3" s="4"/>
    </row>
    <row r="4" spans="1:16" s="5" customFormat="1" ht="25.5" thickBot="1">
      <c r="A4" s="1305" t="s">
        <v>54</v>
      </c>
      <c r="B4" s="6"/>
    </row>
    <row r="5" spans="1:16" ht="17.649999999999999">
      <c r="A5" s="355"/>
      <c r="B5" s="357"/>
      <c r="C5" s="357"/>
      <c r="D5" s="9"/>
      <c r="E5" s="9"/>
      <c r="F5" s="9"/>
      <c r="G5" s="9"/>
      <c r="H5" s="9"/>
      <c r="I5" s="9"/>
      <c r="J5" s="355"/>
      <c r="K5" s="355"/>
      <c r="L5" s="362" t="s">
        <v>1997</v>
      </c>
      <c r="M5" s="361"/>
      <c r="N5" s="361"/>
      <c r="O5" s="361"/>
      <c r="P5" s="360"/>
    </row>
    <row r="6" spans="1:16" s="61" customFormat="1" ht="15">
      <c r="A6" s="347"/>
      <c r="B6" s="352"/>
      <c r="C6" s="352"/>
      <c r="D6" s="36"/>
      <c r="E6" s="720" t="s">
        <v>2765</v>
      </c>
      <c r="F6" s="720" t="s">
        <v>2766</v>
      </c>
      <c r="G6" s="353"/>
      <c r="H6" s="36" t="s">
        <v>2767</v>
      </c>
      <c r="I6" s="36" t="s">
        <v>2768</v>
      </c>
      <c r="J6" s="358" t="s">
        <v>175</v>
      </c>
      <c r="K6" s="358" t="s">
        <v>176</v>
      </c>
      <c r="L6" s="350">
        <v>2022</v>
      </c>
      <c r="M6" s="349">
        <v>2023</v>
      </c>
      <c r="N6" s="349">
        <v>2024</v>
      </c>
      <c r="O6" s="349">
        <v>2025</v>
      </c>
      <c r="P6" s="348">
        <v>2026</v>
      </c>
    </row>
    <row r="7" spans="1:16">
      <c r="J7" s="92"/>
    </row>
    <row r="8" spans="1:16" s="1059" customFormat="1" ht="17.649999999999999">
      <c r="A8" s="28" t="s">
        <v>2769</v>
      </c>
      <c r="B8" s="28"/>
      <c r="C8" s="27"/>
      <c r="D8" s="27"/>
      <c r="E8" s="27"/>
      <c r="F8" s="27"/>
      <c r="G8" s="27"/>
      <c r="H8" s="27"/>
      <c r="I8" s="27"/>
      <c r="J8" s="93"/>
      <c r="K8" s="27"/>
      <c r="L8" s="27"/>
      <c r="M8" s="27"/>
      <c r="N8" s="27"/>
      <c r="O8" s="27"/>
      <c r="P8" s="27"/>
    </row>
    <row r="9" spans="1:16" s="78" customFormat="1" ht="13.5" customHeight="1">
      <c r="A9" s="353"/>
      <c r="B9" s="353"/>
      <c r="C9" s="353"/>
      <c r="D9" s="353"/>
      <c r="E9" s="353"/>
      <c r="F9" s="353"/>
      <c r="G9" s="353"/>
      <c r="H9" s="353"/>
      <c r="I9" s="353"/>
      <c r="J9" s="91"/>
      <c r="K9" s="367"/>
      <c r="L9" s="353"/>
      <c r="M9" s="353"/>
      <c r="N9" s="13"/>
      <c r="O9" s="371"/>
      <c r="P9" s="367"/>
    </row>
    <row r="10" spans="1:16" s="353" customFormat="1" ht="13.9">
      <c r="B10" s="34" t="s">
        <v>2770</v>
      </c>
      <c r="C10" s="34"/>
      <c r="D10" s="34"/>
      <c r="E10" s="33"/>
      <c r="F10" s="33"/>
      <c r="G10" s="33"/>
      <c r="H10" s="33"/>
      <c r="I10" s="33"/>
      <c r="J10" s="33"/>
      <c r="K10" s="33"/>
      <c r="L10" s="33"/>
      <c r="M10" s="33"/>
      <c r="N10" s="33"/>
      <c r="O10" s="33"/>
      <c r="P10" s="33"/>
    </row>
    <row r="11" spans="1:16" ht="15">
      <c r="A11" s="353"/>
      <c r="B11" s="353"/>
      <c r="C11" s="353"/>
      <c r="D11" s="720"/>
      <c r="E11" s="720"/>
      <c r="F11" s="720"/>
      <c r="G11" s="353"/>
      <c r="H11" s="36"/>
      <c r="I11" s="36"/>
      <c r="J11" s="353"/>
      <c r="K11" s="353"/>
      <c r="L11" s="353"/>
      <c r="M11" s="353"/>
      <c r="N11" s="353"/>
      <c r="O11" s="353"/>
      <c r="P11" s="353"/>
    </row>
    <row r="12" spans="1:16" ht="14.25">
      <c r="D12" s="20"/>
      <c r="E12" s="20"/>
      <c r="F12" s="20"/>
      <c r="G12" s="20"/>
      <c r="H12"/>
      <c r="I12" t="s">
        <v>1811</v>
      </c>
      <c r="J12" s="347" t="s">
        <v>1622</v>
      </c>
      <c r="K12" s="20" t="str">
        <f t="shared" ref="K12:K20" si="0">IF(F12="Placeholder", "Placeholder", "£m")</f>
        <v>£m</v>
      </c>
      <c r="L12" s="1114">
        <f t="shared" ref="L12:P20" si="1">SUMIF($I$36:$I$154, $I12, L$36:L$154)</f>
        <v>0</v>
      </c>
      <c r="M12" s="1114">
        <f t="shared" si="1"/>
        <v>0</v>
      </c>
      <c r="N12" s="1114">
        <f t="shared" si="1"/>
        <v>0</v>
      </c>
      <c r="O12" s="1114">
        <f t="shared" si="1"/>
        <v>0</v>
      </c>
      <c r="P12" s="1114">
        <f t="shared" si="1"/>
        <v>0</v>
      </c>
    </row>
    <row r="13" spans="1:16" ht="14.25">
      <c r="D13" s="20"/>
      <c r="E13" s="20"/>
      <c r="F13" s="20"/>
      <c r="G13" s="20"/>
      <c r="H13"/>
      <c r="I13" t="s">
        <v>183</v>
      </c>
      <c r="J13" s="347" t="s">
        <v>1622</v>
      </c>
      <c r="K13" s="20" t="str">
        <f t="shared" si="0"/>
        <v>£m</v>
      </c>
      <c r="L13" s="1114">
        <f t="shared" si="1"/>
        <v>0</v>
      </c>
      <c r="M13" s="1114">
        <f t="shared" si="1"/>
        <v>0</v>
      </c>
      <c r="N13" s="1114">
        <f t="shared" si="1"/>
        <v>0</v>
      </c>
      <c r="O13" s="1114">
        <f t="shared" si="1"/>
        <v>0</v>
      </c>
      <c r="P13" s="1114">
        <f t="shared" si="1"/>
        <v>0</v>
      </c>
    </row>
    <row r="14" spans="1:16" ht="14.25">
      <c r="D14" s="20"/>
      <c r="E14" s="20"/>
      <c r="F14" s="20"/>
      <c r="G14" s="20"/>
      <c r="H14"/>
      <c r="I14" t="s">
        <v>195</v>
      </c>
      <c r="J14" s="347" t="s">
        <v>1622</v>
      </c>
      <c r="K14" s="20" t="str">
        <f t="shared" si="0"/>
        <v>£m</v>
      </c>
      <c r="L14" s="1114">
        <f t="shared" si="1"/>
        <v>0</v>
      </c>
      <c r="M14" s="1114">
        <f t="shared" si="1"/>
        <v>0</v>
      </c>
      <c r="N14" s="1114">
        <f t="shared" si="1"/>
        <v>0</v>
      </c>
      <c r="O14" s="1114">
        <f t="shared" si="1"/>
        <v>0</v>
      </c>
      <c r="P14" s="1114">
        <f t="shared" si="1"/>
        <v>0</v>
      </c>
    </row>
    <row r="15" spans="1:16" ht="14.25">
      <c r="D15" s="20"/>
      <c r="E15" s="20"/>
      <c r="F15" s="20"/>
      <c r="G15" s="20"/>
      <c r="H15"/>
      <c r="I15" t="s">
        <v>233</v>
      </c>
      <c r="J15" s="347" t="s">
        <v>1622</v>
      </c>
      <c r="K15" s="20" t="str">
        <f t="shared" si="0"/>
        <v>£m</v>
      </c>
      <c r="L15" s="1114">
        <f t="shared" si="1"/>
        <v>0</v>
      </c>
      <c r="M15" s="1114">
        <f t="shared" si="1"/>
        <v>0</v>
      </c>
      <c r="N15" s="1114">
        <f t="shared" si="1"/>
        <v>0</v>
      </c>
      <c r="O15" s="1114">
        <f t="shared" si="1"/>
        <v>0</v>
      </c>
      <c r="P15" s="1114">
        <f t="shared" si="1"/>
        <v>0</v>
      </c>
    </row>
    <row r="16" spans="1:16" ht="14.25">
      <c r="D16" s="20"/>
      <c r="E16" s="20"/>
      <c r="F16" s="20"/>
      <c r="G16" s="20"/>
      <c r="H16"/>
      <c r="I16" t="s">
        <v>2019</v>
      </c>
      <c r="J16" s="347" t="s">
        <v>1622</v>
      </c>
      <c r="K16" s="20" t="str">
        <f t="shared" si="0"/>
        <v>£m</v>
      </c>
      <c r="L16" s="1114">
        <f t="shared" si="1"/>
        <v>0</v>
      </c>
      <c r="M16" s="1114">
        <f t="shared" si="1"/>
        <v>0</v>
      </c>
      <c r="N16" s="1114">
        <f t="shared" si="1"/>
        <v>0</v>
      </c>
      <c r="O16" s="1114">
        <f t="shared" si="1"/>
        <v>0</v>
      </c>
      <c r="P16" s="1114">
        <f t="shared" si="1"/>
        <v>0</v>
      </c>
    </row>
    <row r="17" spans="9:16" s="78" customFormat="1" ht="13.5" customHeight="1">
      <c r="I17" t="s">
        <v>2020</v>
      </c>
      <c r="J17" s="347" t="s">
        <v>1622</v>
      </c>
      <c r="K17" s="20" t="str">
        <f t="shared" si="0"/>
        <v>£m</v>
      </c>
      <c r="L17" s="1114">
        <f t="shared" si="1"/>
        <v>0</v>
      </c>
      <c r="M17" s="1114">
        <f t="shared" si="1"/>
        <v>0</v>
      </c>
      <c r="N17" s="1114">
        <f t="shared" si="1"/>
        <v>0</v>
      </c>
      <c r="O17" s="1114">
        <f t="shared" si="1"/>
        <v>0</v>
      </c>
      <c r="P17" s="1114">
        <f t="shared" si="1"/>
        <v>0</v>
      </c>
    </row>
    <row r="18" spans="9:16" s="353" customFormat="1" ht="14.25">
      <c r="I18" t="s">
        <v>2021</v>
      </c>
      <c r="J18" s="347" t="s">
        <v>1622</v>
      </c>
      <c r="K18" s="20" t="str">
        <f t="shared" si="0"/>
        <v>£m</v>
      </c>
      <c r="L18" s="1114">
        <f t="shared" si="1"/>
        <v>0</v>
      </c>
      <c r="M18" s="1114">
        <f t="shared" si="1"/>
        <v>0</v>
      </c>
      <c r="N18" s="1114">
        <f t="shared" si="1"/>
        <v>0</v>
      </c>
      <c r="O18" s="1114">
        <f t="shared" si="1"/>
        <v>0</v>
      </c>
      <c r="P18" s="1114">
        <f t="shared" si="1"/>
        <v>0</v>
      </c>
    </row>
    <row r="19" spans="9:16" ht="14.25">
      <c r="I19" t="s">
        <v>2022</v>
      </c>
      <c r="J19" s="347" t="s">
        <v>1622</v>
      </c>
      <c r="K19" s="20" t="str">
        <f t="shared" si="0"/>
        <v>£m</v>
      </c>
      <c r="L19" s="1114">
        <f t="shared" si="1"/>
        <v>0</v>
      </c>
      <c r="M19" s="1114">
        <f t="shared" si="1"/>
        <v>0</v>
      </c>
      <c r="N19" s="1114">
        <f t="shared" si="1"/>
        <v>0</v>
      </c>
      <c r="O19" s="1114">
        <f t="shared" si="1"/>
        <v>0</v>
      </c>
      <c r="P19" s="1114">
        <f t="shared" si="1"/>
        <v>0</v>
      </c>
    </row>
    <row r="20" spans="9:16" ht="14.25">
      <c r="I20" t="s">
        <v>1646</v>
      </c>
      <c r="J20" s="347" t="s">
        <v>1622</v>
      </c>
      <c r="K20" s="20" t="str">
        <f t="shared" si="0"/>
        <v>£m</v>
      </c>
      <c r="L20" s="1114">
        <f t="shared" si="1"/>
        <v>0</v>
      </c>
      <c r="M20" s="1114">
        <f t="shared" si="1"/>
        <v>0</v>
      </c>
      <c r="N20" s="1114">
        <f t="shared" si="1"/>
        <v>0</v>
      </c>
      <c r="O20" s="1114">
        <f t="shared" si="1"/>
        <v>0</v>
      </c>
      <c r="P20" s="1114">
        <f t="shared" si="1"/>
        <v>0</v>
      </c>
    </row>
    <row r="21" spans="9:16" ht="14.25">
      <c r="I21"/>
      <c r="J21"/>
      <c r="K21"/>
      <c r="L21" s="1115"/>
      <c r="M21" s="1115"/>
      <c r="N21" s="1115"/>
      <c r="O21" s="1115"/>
      <c r="P21" s="1115"/>
    </row>
    <row r="22" spans="9:16" ht="13.9">
      <c r="I22" s="365"/>
      <c r="J22" s="32"/>
      <c r="K22" s="365"/>
      <c r="L22" s="399"/>
      <c r="M22" s="399"/>
      <c r="N22" s="399"/>
      <c r="O22" s="399"/>
      <c r="P22" s="399"/>
    </row>
    <row r="23" spans="9:16" ht="14.25">
      <c r="I23" t="s">
        <v>1811</v>
      </c>
      <c r="J23" s="347" t="s">
        <v>2771</v>
      </c>
      <c r="K23" s="20" t="s">
        <v>208</v>
      </c>
      <c r="L23" s="1114">
        <f t="shared" ref="L23:P31" si="2">SUMIF($I$998:$I$1116, $I23, L$998:L$1116)</f>
        <v>0</v>
      </c>
      <c r="M23" s="1114">
        <f t="shared" si="2"/>
        <v>0</v>
      </c>
      <c r="N23" s="1114">
        <f t="shared" si="2"/>
        <v>0</v>
      </c>
      <c r="O23" s="1114">
        <f t="shared" si="2"/>
        <v>0</v>
      </c>
      <c r="P23" s="1114">
        <f t="shared" si="2"/>
        <v>0</v>
      </c>
    </row>
    <row r="24" spans="9:16" ht="14.25">
      <c r="I24" t="s">
        <v>183</v>
      </c>
      <c r="J24" s="347" t="s">
        <v>2771</v>
      </c>
      <c r="K24" s="20" t="s">
        <v>208</v>
      </c>
      <c r="L24" s="1114">
        <f t="shared" si="2"/>
        <v>0</v>
      </c>
      <c r="M24" s="1114">
        <f t="shared" si="2"/>
        <v>0</v>
      </c>
      <c r="N24" s="1114">
        <f t="shared" si="2"/>
        <v>0</v>
      </c>
      <c r="O24" s="1114">
        <f t="shared" si="2"/>
        <v>0</v>
      </c>
      <c r="P24" s="1114">
        <f t="shared" si="2"/>
        <v>0</v>
      </c>
    </row>
    <row r="25" spans="9:16" ht="14.25">
      <c r="I25" t="s">
        <v>195</v>
      </c>
      <c r="J25" s="347" t="s">
        <v>2771</v>
      </c>
      <c r="K25" s="20" t="s">
        <v>2772</v>
      </c>
      <c r="L25" s="1114">
        <f t="shared" si="2"/>
        <v>0</v>
      </c>
      <c r="M25" s="1114">
        <f t="shared" si="2"/>
        <v>0</v>
      </c>
      <c r="N25" s="1114">
        <f t="shared" si="2"/>
        <v>0</v>
      </c>
      <c r="O25" s="1114">
        <f t="shared" si="2"/>
        <v>0</v>
      </c>
      <c r="P25" s="1114">
        <f t="shared" si="2"/>
        <v>0</v>
      </c>
    </row>
    <row r="26" spans="9:16" ht="14.25">
      <c r="I26" t="s">
        <v>233</v>
      </c>
      <c r="J26" s="347" t="s">
        <v>2771</v>
      </c>
      <c r="K26" s="20" t="s">
        <v>2772</v>
      </c>
      <c r="L26" s="1114">
        <f t="shared" si="2"/>
        <v>0</v>
      </c>
      <c r="M26" s="1114">
        <f t="shared" si="2"/>
        <v>0</v>
      </c>
      <c r="N26" s="1114">
        <f t="shared" si="2"/>
        <v>0</v>
      </c>
      <c r="O26" s="1114">
        <f t="shared" si="2"/>
        <v>0</v>
      </c>
      <c r="P26" s="1114">
        <f t="shared" si="2"/>
        <v>0</v>
      </c>
    </row>
    <row r="27" spans="9:16" ht="14.25">
      <c r="I27" t="s">
        <v>2019</v>
      </c>
      <c r="J27" s="347" t="s">
        <v>2771</v>
      </c>
      <c r="K27" s="20" t="s">
        <v>2772</v>
      </c>
      <c r="L27" s="1114">
        <f t="shared" si="2"/>
        <v>0</v>
      </c>
      <c r="M27" s="1114">
        <f t="shared" si="2"/>
        <v>0</v>
      </c>
      <c r="N27" s="1114">
        <f t="shared" si="2"/>
        <v>0</v>
      </c>
      <c r="O27" s="1114">
        <f t="shared" si="2"/>
        <v>0</v>
      </c>
      <c r="P27" s="1114">
        <f t="shared" si="2"/>
        <v>0</v>
      </c>
    </row>
    <row r="28" spans="9:16" ht="14.25">
      <c r="I28" t="s">
        <v>2020</v>
      </c>
      <c r="J28" s="347" t="s">
        <v>2771</v>
      </c>
      <c r="K28" s="20" t="s">
        <v>2772</v>
      </c>
      <c r="L28" s="1114">
        <f t="shared" si="2"/>
        <v>0</v>
      </c>
      <c r="M28" s="1114">
        <f t="shared" si="2"/>
        <v>0</v>
      </c>
      <c r="N28" s="1114">
        <f t="shared" si="2"/>
        <v>0</v>
      </c>
      <c r="O28" s="1114">
        <f t="shared" si="2"/>
        <v>0</v>
      </c>
      <c r="P28" s="1114">
        <f t="shared" si="2"/>
        <v>0</v>
      </c>
    </row>
    <row r="29" spans="9:16" ht="14.25">
      <c r="I29" t="s">
        <v>2021</v>
      </c>
      <c r="J29" s="347" t="s">
        <v>2771</v>
      </c>
      <c r="K29" s="20" t="s">
        <v>2772</v>
      </c>
      <c r="L29" s="1114">
        <f t="shared" si="2"/>
        <v>0</v>
      </c>
      <c r="M29" s="1114">
        <f t="shared" si="2"/>
        <v>0</v>
      </c>
      <c r="N29" s="1114">
        <f t="shared" si="2"/>
        <v>0</v>
      </c>
      <c r="O29" s="1114">
        <f t="shared" si="2"/>
        <v>0</v>
      </c>
      <c r="P29" s="1114">
        <f t="shared" si="2"/>
        <v>0</v>
      </c>
    </row>
    <row r="30" spans="9:16" ht="14.25">
      <c r="I30" t="s">
        <v>2022</v>
      </c>
      <c r="J30" s="347" t="s">
        <v>2771</v>
      </c>
      <c r="K30" s="20" t="s">
        <v>2772</v>
      </c>
      <c r="L30" s="1114">
        <f t="shared" si="2"/>
        <v>0</v>
      </c>
      <c r="M30" s="1114">
        <f t="shared" si="2"/>
        <v>0</v>
      </c>
      <c r="N30" s="1114">
        <f t="shared" si="2"/>
        <v>0</v>
      </c>
      <c r="O30" s="1114">
        <f t="shared" si="2"/>
        <v>0</v>
      </c>
      <c r="P30" s="1114">
        <f t="shared" si="2"/>
        <v>0</v>
      </c>
    </row>
    <row r="31" spans="9:16" ht="14.25">
      <c r="I31" t="s">
        <v>1646</v>
      </c>
      <c r="J31" s="347" t="s">
        <v>2771</v>
      </c>
      <c r="K31" s="20" t="s">
        <v>2772</v>
      </c>
      <c r="L31" s="1114">
        <f t="shared" si="2"/>
        <v>0</v>
      </c>
      <c r="M31" s="1114">
        <f t="shared" si="2"/>
        <v>0</v>
      </c>
      <c r="N31" s="1114">
        <f t="shared" si="2"/>
        <v>0</v>
      </c>
      <c r="O31" s="1114">
        <f t="shared" si="2"/>
        <v>0</v>
      </c>
      <c r="P31" s="1114">
        <f t="shared" si="2"/>
        <v>0</v>
      </c>
    </row>
    <row r="34" spans="3:16" ht="13.9">
      <c r="C34" s="34" t="s">
        <v>2773</v>
      </c>
      <c r="D34" s="34"/>
      <c r="E34" s="33"/>
      <c r="F34" s="33"/>
      <c r="G34" s="33"/>
      <c r="H34" s="33"/>
      <c r="I34" s="33"/>
      <c r="J34" s="33"/>
      <c r="K34" s="33"/>
      <c r="L34" s="401"/>
      <c r="M34" s="401"/>
      <c r="N34" s="401"/>
      <c r="O34" s="401"/>
      <c r="P34" s="401"/>
    </row>
    <row r="35" spans="3:16" ht="15">
      <c r="C35" s="353"/>
      <c r="D35" s="720"/>
      <c r="E35" s="720"/>
      <c r="F35" s="720"/>
      <c r="G35" s="353"/>
      <c r="H35" s="36"/>
      <c r="I35" s="36"/>
      <c r="J35" s="353"/>
      <c r="K35" s="353"/>
      <c r="L35" s="1111"/>
      <c r="M35" s="1111"/>
      <c r="N35" s="1111"/>
      <c r="O35" s="1111"/>
      <c r="P35" s="1111"/>
    </row>
    <row r="36" spans="3:16" s="78" customFormat="1" ht="13.5" customHeight="1">
      <c r="C36" s="431"/>
      <c r="D36" s="20"/>
      <c r="E36" s="20"/>
      <c r="F36" s="20"/>
      <c r="G36" s="20"/>
      <c r="H36" s="928"/>
      <c r="I36" s="928" t="s">
        <v>1811</v>
      </c>
      <c r="J36" s="347" t="s">
        <v>1622</v>
      </c>
      <c r="K36" s="20" t="str">
        <f t="shared" ref="K36:K99" si="3">IF(F36="Placeholder", "Placeholder", "£m")</f>
        <v>£m</v>
      </c>
      <c r="L36" s="1116">
        <f>MAX('5.01 LTSStorageEntry'!Y510,'1.07 Forecast Costs'!X52)</f>
        <v>0</v>
      </c>
      <c r="M36" s="1116">
        <f>MAX('5.01 LTSStorageEntry'!Z510,'1.07 Forecast Costs'!Y52)</f>
        <v>0</v>
      </c>
      <c r="N36" s="1116">
        <f>MAX('5.01 LTSStorageEntry'!AA510,'1.07 Forecast Costs'!Z52)</f>
        <v>0</v>
      </c>
      <c r="O36" s="1116">
        <f>MAX('5.01 LTSStorageEntry'!AB510,'1.07 Forecast Costs'!AA52)</f>
        <v>0</v>
      </c>
      <c r="P36" s="1116">
        <f>MAX('5.01 LTSStorageEntry'!AC510,'1.07 Forecast Costs'!AB52)</f>
        <v>0</v>
      </c>
    </row>
    <row r="37" spans="3:16" s="353" customFormat="1">
      <c r="C37" s="431"/>
      <c r="D37" s="20"/>
      <c r="E37" s="20"/>
      <c r="F37" s="20"/>
      <c r="G37" s="20"/>
      <c r="H37" s="928"/>
      <c r="I37" s="928" t="s">
        <v>183</v>
      </c>
      <c r="J37" s="347" t="s">
        <v>1622</v>
      </c>
      <c r="K37" s="20" t="str">
        <f t="shared" si="3"/>
        <v>£m</v>
      </c>
      <c r="L37" s="1116">
        <f>MAX(SUM('6.02 MainsTier_1'!R140,'6.03 MainsTier_2A'!Q107,'6.04 MainsTier_2B'!R107,'6.05 MainsTier_3'!R105,'6.06 MainsTier_Other'!R248,'6.07 MainsDiversions'!T221,'6.11 RoboticIntervention'!R165),'1.07 Forecast Costs'!X53)</f>
        <v>0</v>
      </c>
      <c r="M37" s="1116">
        <f>MAX(SUM('6.02 MainsTier_1'!S140,'6.03 MainsTier_2A'!R107,'6.04 MainsTier_2B'!S107,'6.05 MainsTier_3'!S105,'6.06 MainsTier_Other'!S248,'6.07 MainsDiversions'!U221,'6.11 RoboticIntervention'!S165),'1.07 Forecast Costs'!Y53)</f>
        <v>0</v>
      </c>
      <c r="N37" s="1116">
        <f>MAX(SUM('6.02 MainsTier_1'!T140,'6.03 MainsTier_2A'!S107,'6.04 MainsTier_2B'!T107,'6.05 MainsTier_3'!T105,'6.06 MainsTier_Other'!T248,'6.07 MainsDiversions'!V221,'6.11 RoboticIntervention'!T165),'1.07 Forecast Costs'!Z53)</f>
        <v>0</v>
      </c>
      <c r="O37" s="1116">
        <f>MAX(SUM('6.02 MainsTier_1'!U140,'6.03 MainsTier_2A'!T107,'6.04 MainsTier_2B'!U107,'6.05 MainsTier_3'!U105,'6.06 MainsTier_Other'!U248,'6.07 MainsDiversions'!W221,'6.11 RoboticIntervention'!U165),'1.07 Forecast Costs'!AA53)</f>
        <v>0</v>
      </c>
      <c r="P37" s="1116">
        <f>MAX(SUM('6.02 MainsTier_1'!V140,'6.03 MainsTier_2A'!U107,'6.04 MainsTier_2B'!V107,'6.05 MainsTier_3'!V105,'6.06 MainsTier_Other'!V248,'6.07 MainsDiversions'!X221,'6.11 RoboticIntervention'!V165),'1.07 Forecast Costs'!AB53)</f>
        <v>0</v>
      </c>
    </row>
    <row r="38" spans="3:16">
      <c r="C38" s="431"/>
      <c r="D38" s="20"/>
      <c r="E38" s="20"/>
      <c r="F38" s="20"/>
      <c r="G38" s="20"/>
      <c r="H38" s="928"/>
      <c r="I38" s="928" t="s">
        <v>195</v>
      </c>
      <c r="J38" s="347" t="s">
        <v>1622</v>
      </c>
      <c r="K38" s="20" t="str">
        <f t="shared" si="3"/>
        <v>£m</v>
      </c>
      <c r="L38" s="1116">
        <f>MAX('6.09 RepexServices'!R228,'1.07 Forecast Costs'!X54)</f>
        <v>0</v>
      </c>
      <c r="M38" s="1116">
        <f>MAX('6.09 RepexServices'!S228,'1.07 Forecast Costs'!Y54)</f>
        <v>0</v>
      </c>
      <c r="N38" s="1116">
        <f>MAX('6.09 RepexServices'!T228,'1.07 Forecast Costs'!Z54)</f>
        <v>0</v>
      </c>
      <c r="O38" s="1116">
        <f>MAX('6.09 RepexServices'!U228,'1.07 Forecast Costs'!AA54)</f>
        <v>0</v>
      </c>
      <c r="P38" s="1116">
        <f>MAX('6.09 RepexServices'!V228,'1.07 Forecast Costs'!AB54)</f>
        <v>0</v>
      </c>
    </row>
    <row r="39" spans="3:16">
      <c r="C39" s="431"/>
      <c r="D39" s="20"/>
      <c r="E39" s="20"/>
      <c r="F39" s="20"/>
      <c r="G39" s="20"/>
      <c r="H39" s="928"/>
      <c r="I39" s="928" t="s">
        <v>233</v>
      </c>
      <c r="J39" s="347" t="s">
        <v>1622</v>
      </c>
      <c r="K39" s="20" t="str">
        <f t="shared" si="3"/>
        <v>£m</v>
      </c>
      <c r="L39" s="1116">
        <f>MAX('6.12 Risers'!N205,'1.07 Forecast Costs'!X55)</f>
        <v>0</v>
      </c>
      <c r="M39" s="1116">
        <f>MAX('6.12 Risers'!O205,'1.07 Forecast Costs'!Y55)</f>
        <v>0</v>
      </c>
      <c r="N39" s="1116">
        <f>MAX('6.12 Risers'!P205,'1.07 Forecast Costs'!Z55)</f>
        <v>0</v>
      </c>
      <c r="O39" s="1116">
        <f>MAX('6.12 Risers'!Q205,'1.07 Forecast Costs'!AA55)</f>
        <v>0</v>
      </c>
      <c r="P39" s="1116">
        <f>MAX('6.12 Risers'!R205,'1.07 Forecast Costs'!AB55)</f>
        <v>0</v>
      </c>
    </row>
    <row r="40" spans="3:16">
      <c r="C40" s="431"/>
      <c r="D40" s="20"/>
      <c r="E40" s="20"/>
      <c r="F40" s="20"/>
      <c r="G40" s="20"/>
      <c r="H40" s="928"/>
      <c r="I40" s="928" t="s">
        <v>2019</v>
      </c>
      <c r="J40" s="347" t="s">
        <v>1622</v>
      </c>
      <c r="K40" s="20" t="str">
        <f t="shared" si="3"/>
        <v>£m</v>
      </c>
      <c r="L40" s="1116">
        <f>MAX('5.01 LTSStorageEntry'!Y545,'1.07 Forecast Costs'!X56)</f>
        <v>0</v>
      </c>
      <c r="M40" s="1116">
        <f>MAX('5.01 LTSStorageEntry'!Z545,'1.07 Forecast Costs'!Y56)</f>
        <v>0</v>
      </c>
      <c r="N40" s="1116">
        <f>MAX('5.01 LTSStorageEntry'!AA545,'1.07 Forecast Costs'!Z56)</f>
        <v>0</v>
      </c>
      <c r="O40" s="1116">
        <f>MAX('5.01 LTSStorageEntry'!AB545,'1.07 Forecast Costs'!AA56)</f>
        <v>0</v>
      </c>
      <c r="P40" s="1116">
        <f>MAX('5.01 LTSStorageEntry'!AC545,'1.07 Forecast Costs'!AB56)</f>
        <v>0</v>
      </c>
    </row>
    <row r="41" spans="3:16">
      <c r="C41" s="431"/>
      <c r="D41" s="20"/>
      <c r="E41" s="20"/>
      <c r="F41" s="20"/>
      <c r="G41" s="367"/>
      <c r="H41" s="928"/>
      <c r="I41" s="928" t="s">
        <v>2020</v>
      </c>
      <c r="J41" s="347" t="s">
        <v>1622</v>
      </c>
      <c r="K41" s="20" t="str">
        <f t="shared" si="3"/>
        <v>£m</v>
      </c>
      <c r="L41" s="1116">
        <f>MAX('5.01 LTSStorageEntry'!Y546,'1.07 Forecast Costs'!X57)</f>
        <v>0</v>
      </c>
      <c r="M41" s="1116">
        <f>MAX('5.01 LTSStorageEntry'!Z546,'1.07 Forecast Costs'!Y57)</f>
        <v>0</v>
      </c>
      <c r="N41" s="1116">
        <f>MAX('5.01 LTSStorageEntry'!AA546,'1.07 Forecast Costs'!Z57)</f>
        <v>0</v>
      </c>
      <c r="O41" s="1116">
        <f>MAX('5.01 LTSStorageEntry'!AB546,'1.07 Forecast Costs'!AA57)</f>
        <v>0</v>
      </c>
      <c r="P41" s="1116">
        <f>MAX('5.01 LTSStorageEntry'!AC546,'1.07 Forecast Costs'!AB57)</f>
        <v>0</v>
      </c>
    </row>
    <row r="42" spans="3:16">
      <c r="C42" s="431"/>
      <c r="D42" s="20"/>
      <c r="E42" s="20"/>
      <c r="F42" s="20"/>
      <c r="G42" s="367"/>
      <c r="H42" s="928"/>
      <c r="I42" s="928" t="s">
        <v>2021</v>
      </c>
      <c r="J42" s="347" t="s">
        <v>1622</v>
      </c>
      <c r="K42" s="20" t="str">
        <f t="shared" si="3"/>
        <v>£m</v>
      </c>
      <c r="L42" s="1116">
        <f>MAX('5.01 LTSStorageEntry'!Y547,'1.07 Forecast Costs'!X58)</f>
        <v>0</v>
      </c>
      <c r="M42" s="1116">
        <f>MAX('5.01 LTSStorageEntry'!Z547,'1.07 Forecast Costs'!Y58)</f>
        <v>0</v>
      </c>
      <c r="N42" s="1116">
        <f>MAX('5.01 LTSStorageEntry'!AA547,'1.07 Forecast Costs'!Z58)</f>
        <v>0</v>
      </c>
      <c r="O42" s="1116">
        <f>MAX('5.01 LTSStorageEntry'!AB547,'1.07 Forecast Costs'!AA58)</f>
        <v>0</v>
      </c>
      <c r="P42" s="1116">
        <f>MAX('5.01 LTSStorageEntry'!AC547,'1.07 Forecast Costs'!AB58)</f>
        <v>0</v>
      </c>
    </row>
    <row r="43" spans="3:16" ht="13.5" customHeight="1">
      <c r="C43" s="431"/>
      <c r="D43" s="20"/>
      <c r="E43" s="20"/>
      <c r="F43" s="20"/>
      <c r="G43" s="365"/>
      <c r="H43" s="928"/>
      <c r="I43" s="928" t="s">
        <v>2022</v>
      </c>
      <c r="J43" s="347" t="s">
        <v>1622</v>
      </c>
      <c r="K43" s="20" t="str">
        <f t="shared" si="3"/>
        <v>£m</v>
      </c>
      <c r="L43" s="1116">
        <f>MAX('5.01 LTSStorageEntry'!Y548,'1.07 Forecast Costs'!X59)</f>
        <v>0</v>
      </c>
      <c r="M43" s="1116">
        <f>MAX('5.01 LTSStorageEntry'!Z548,'1.07 Forecast Costs'!Y59)</f>
        <v>0</v>
      </c>
      <c r="N43" s="1116">
        <f>MAX('5.01 LTSStorageEntry'!AA548,'1.07 Forecast Costs'!Z59)</f>
        <v>0</v>
      </c>
      <c r="O43" s="1116">
        <f>MAX('5.01 LTSStorageEntry'!AB548,'1.07 Forecast Costs'!AA59)</f>
        <v>0</v>
      </c>
      <c r="P43" s="1116">
        <f>MAX('5.01 LTSStorageEntry'!AC548,'1.07 Forecast Costs'!AB59)</f>
        <v>0</v>
      </c>
    </row>
    <row r="44" spans="3:16" s="353" customFormat="1" ht="13.9">
      <c r="C44" s="431"/>
      <c r="D44" s="20"/>
      <c r="E44" s="20"/>
      <c r="F44" s="20"/>
      <c r="G44" s="365"/>
      <c r="H44" s="928"/>
      <c r="I44" s="928" t="s">
        <v>1646</v>
      </c>
      <c r="J44" s="347" t="s">
        <v>1622</v>
      </c>
      <c r="K44" s="20" t="str">
        <f t="shared" si="3"/>
        <v>£m</v>
      </c>
      <c r="L44" s="1116">
        <f>MAX('5.04 Governors'!R84,'1.07 Forecast Costs'!X60)</f>
        <v>0</v>
      </c>
      <c r="M44" s="1116">
        <f>MAX('5.04 Governors'!S84,'1.07 Forecast Costs'!Y60)</f>
        <v>0</v>
      </c>
      <c r="N44" s="1116">
        <f>MAX('5.04 Governors'!T84,'1.07 Forecast Costs'!Z60)</f>
        <v>0</v>
      </c>
      <c r="O44" s="1116">
        <f>MAX('5.04 Governors'!U84,'1.07 Forecast Costs'!AA60)</f>
        <v>0</v>
      </c>
      <c r="P44" s="1116">
        <f>MAX('5.04 Governors'!V84,'1.07 Forecast Costs'!AB60)</f>
        <v>0</v>
      </c>
    </row>
    <row r="45" spans="3:16" ht="13.9">
      <c r="C45" s="431"/>
      <c r="D45" s="20"/>
      <c r="E45" s="20"/>
      <c r="F45" s="20"/>
      <c r="G45" s="365"/>
      <c r="H45" s="928"/>
      <c r="I45" s="928"/>
      <c r="J45" s="347" t="s">
        <v>1622</v>
      </c>
      <c r="K45" s="20" t="str">
        <f t="shared" si="3"/>
        <v>£m</v>
      </c>
      <c r="L45" s="1116"/>
      <c r="M45" s="1116"/>
      <c r="N45" s="1116"/>
      <c r="O45" s="1116"/>
      <c r="P45" s="1116"/>
    </row>
    <row r="46" spans="3:16" ht="13.9">
      <c r="C46" s="431"/>
      <c r="D46" s="20"/>
      <c r="E46" s="20"/>
      <c r="F46" s="20"/>
      <c r="G46" s="365"/>
      <c r="H46" s="928"/>
      <c r="I46" s="928"/>
      <c r="J46" s="347" t="s">
        <v>1622</v>
      </c>
      <c r="K46" s="20" t="str">
        <f t="shared" si="3"/>
        <v>£m</v>
      </c>
      <c r="L46" s="1116"/>
      <c r="M46" s="1116"/>
      <c r="N46" s="1116"/>
      <c r="O46" s="1116"/>
      <c r="P46" s="1116"/>
    </row>
    <row r="47" spans="3:16" ht="13.9">
      <c r="C47" s="431"/>
      <c r="D47" s="20"/>
      <c r="E47" s="20"/>
      <c r="F47" s="20"/>
      <c r="G47" s="365"/>
      <c r="H47" s="445"/>
      <c r="I47" s="445"/>
      <c r="J47" s="347" t="s">
        <v>1622</v>
      </c>
      <c r="K47" s="20" t="str">
        <f t="shared" si="3"/>
        <v>£m</v>
      </c>
      <c r="L47" s="1116"/>
      <c r="M47" s="1116"/>
      <c r="N47" s="1116"/>
      <c r="O47" s="1116"/>
      <c r="P47" s="1116"/>
    </row>
    <row r="48" spans="3:16" ht="13.9">
      <c r="C48" s="431"/>
      <c r="D48" s="20"/>
      <c r="E48" s="20"/>
      <c r="F48" s="20"/>
      <c r="G48" s="365"/>
      <c r="H48" s="445"/>
      <c r="I48" s="445"/>
      <c r="J48" s="347" t="s">
        <v>1622</v>
      </c>
      <c r="K48" s="20" t="str">
        <f t="shared" si="3"/>
        <v>£m</v>
      </c>
      <c r="L48" s="1116"/>
      <c r="M48" s="1116"/>
      <c r="N48" s="1116"/>
      <c r="O48" s="1116"/>
      <c r="P48" s="1116"/>
    </row>
    <row r="49" spans="8:16">
      <c r="H49" s="445"/>
      <c r="I49" s="445"/>
      <c r="J49" s="347" t="s">
        <v>1622</v>
      </c>
      <c r="K49" s="20" t="str">
        <f t="shared" si="3"/>
        <v>£m</v>
      </c>
      <c r="L49" s="1116"/>
      <c r="M49" s="1116"/>
      <c r="N49" s="1116"/>
      <c r="O49" s="1116"/>
      <c r="P49" s="1116"/>
    </row>
    <row r="50" spans="8:16">
      <c r="H50" s="445"/>
      <c r="I50" s="445"/>
      <c r="J50" s="347" t="s">
        <v>1622</v>
      </c>
      <c r="K50" s="20" t="str">
        <f t="shared" si="3"/>
        <v>£m</v>
      </c>
      <c r="L50" s="1116"/>
      <c r="M50" s="1116"/>
      <c r="N50" s="1116"/>
      <c r="O50" s="1116"/>
      <c r="P50" s="1116"/>
    </row>
    <row r="51" spans="8:16" s="78" customFormat="1">
      <c r="H51" s="445"/>
      <c r="I51" s="445"/>
      <c r="J51" s="347" t="s">
        <v>1622</v>
      </c>
      <c r="K51" s="20" t="str">
        <f t="shared" si="3"/>
        <v>£m</v>
      </c>
      <c r="L51" s="1116"/>
      <c r="M51" s="1116"/>
      <c r="N51" s="1116"/>
      <c r="O51" s="1116"/>
      <c r="P51" s="1116"/>
    </row>
    <row r="52" spans="8:16" s="353" customFormat="1">
      <c r="H52" s="445"/>
      <c r="I52" s="445"/>
      <c r="J52" s="347" t="s">
        <v>1622</v>
      </c>
      <c r="K52" s="20" t="str">
        <f t="shared" si="3"/>
        <v>£m</v>
      </c>
      <c r="L52" s="1116"/>
      <c r="M52" s="1116"/>
      <c r="N52" s="1116"/>
      <c r="O52" s="1116"/>
      <c r="P52" s="1116"/>
    </row>
    <row r="53" spans="8:16">
      <c r="H53" s="445"/>
      <c r="I53" s="445"/>
      <c r="J53" s="347" t="s">
        <v>1622</v>
      </c>
      <c r="K53" s="20" t="str">
        <f t="shared" si="3"/>
        <v>£m</v>
      </c>
      <c r="L53" s="1116"/>
      <c r="M53" s="1116"/>
      <c r="N53" s="1116"/>
      <c r="O53" s="1116"/>
      <c r="P53" s="1116"/>
    </row>
    <row r="54" spans="8:16">
      <c r="H54" s="445"/>
      <c r="I54" s="445"/>
      <c r="J54" s="347" t="s">
        <v>1622</v>
      </c>
      <c r="K54" s="20" t="str">
        <f t="shared" si="3"/>
        <v>£m</v>
      </c>
      <c r="L54" s="1116"/>
      <c r="M54" s="1116"/>
      <c r="N54" s="1116"/>
      <c r="O54" s="1116"/>
      <c r="P54" s="1116"/>
    </row>
    <row r="55" spans="8:16">
      <c r="H55" s="445"/>
      <c r="I55" s="445"/>
      <c r="J55" s="347" t="s">
        <v>1622</v>
      </c>
      <c r="K55" s="20" t="str">
        <f t="shared" si="3"/>
        <v>£m</v>
      </c>
      <c r="L55" s="1116"/>
      <c r="M55" s="1116"/>
      <c r="N55" s="1116"/>
      <c r="O55" s="1116"/>
      <c r="P55" s="1116"/>
    </row>
    <row r="56" spans="8:16">
      <c r="H56" s="445"/>
      <c r="I56" s="445"/>
      <c r="J56" s="347" t="s">
        <v>1622</v>
      </c>
      <c r="K56" s="20" t="str">
        <f t="shared" si="3"/>
        <v>£m</v>
      </c>
      <c r="L56" s="1116"/>
      <c r="M56" s="1116"/>
      <c r="N56" s="1116"/>
      <c r="O56" s="1116"/>
      <c r="P56" s="1116"/>
    </row>
    <row r="57" spans="8:16">
      <c r="H57" s="445"/>
      <c r="I57" s="445"/>
      <c r="J57" s="347" t="s">
        <v>1622</v>
      </c>
      <c r="K57" s="20" t="str">
        <f t="shared" si="3"/>
        <v>£m</v>
      </c>
      <c r="L57" s="1116"/>
      <c r="M57" s="1116"/>
      <c r="N57" s="1116"/>
      <c r="O57" s="1116"/>
      <c r="P57" s="1116"/>
    </row>
    <row r="58" spans="8:16">
      <c r="H58" s="445"/>
      <c r="I58" s="445"/>
      <c r="J58" s="347" t="s">
        <v>1622</v>
      </c>
      <c r="K58" s="20" t="str">
        <f t="shared" si="3"/>
        <v>£m</v>
      </c>
      <c r="L58" s="1116"/>
      <c r="M58" s="1116"/>
      <c r="N58" s="1116"/>
      <c r="O58" s="1116"/>
      <c r="P58" s="1116"/>
    </row>
    <row r="59" spans="8:16" s="78" customFormat="1">
      <c r="H59" s="445"/>
      <c r="I59" s="445"/>
      <c r="J59" s="347" t="s">
        <v>1622</v>
      </c>
      <c r="K59" s="20" t="str">
        <f t="shared" si="3"/>
        <v>£m</v>
      </c>
      <c r="L59" s="1116"/>
      <c r="M59" s="1116"/>
      <c r="N59" s="1116"/>
      <c r="O59" s="1116"/>
      <c r="P59" s="1116"/>
    </row>
    <row r="60" spans="8:16" s="353" customFormat="1">
      <c r="H60" s="445"/>
      <c r="I60" s="445"/>
      <c r="J60" s="347" t="s">
        <v>1622</v>
      </c>
      <c r="K60" s="20" t="str">
        <f t="shared" si="3"/>
        <v>£m</v>
      </c>
      <c r="L60" s="1116"/>
      <c r="M60" s="1116"/>
      <c r="N60" s="1116"/>
      <c r="O60" s="1116"/>
      <c r="P60" s="1116"/>
    </row>
    <row r="61" spans="8:16">
      <c r="H61" s="445"/>
      <c r="I61" s="445"/>
      <c r="J61" s="347" t="s">
        <v>1622</v>
      </c>
      <c r="K61" s="20" t="str">
        <f t="shared" si="3"/>
        <v>£m</v>
      </c>
      <c r="L61" s="1116"/>
      <c r="M61" s="1116"/>
      <c r="N61" s="1116"/>
      <c r="O61" s="1116"/>
      <c r="P61" s="1116"/>
    </row>
    <row r="62" spans="8:16">
      <c r="H62" s="445"/>
      <c r="I62" s="445"/>
      <c r="J62" s="347" t="s">
        <v>1622</v>
      </c>
      <c r="K62" s="20" t="str">
        <f t="shared" si="3"/>
        <v>£m</v>
      </c>
      <c r="L62" s="1116"/>
      <c r="M62" s="1116"/>
      <c r="N62" s="1116"/>
      <c r="O62" s="1116"/>
      <c r="P62" s="1116"/>
    </row>
    <row r="63" spans="8:16">
      <c r="H63" s="445"/>
      <c r="I63" s="445"/>
      <c r="J63" s="347" t="s">
        <v>1622</v>
      </c>
      <c r="K63" s="20" t="str">
        <f t="shared" si="3"/>
        <v>£m</v>
      </c>
      <c r="L63" s="1116"/>
      <c r="M63" s="1116"/>
      <c r="N63" s="1116"/>
      <c r="O63" s="1116"/>
      <c r="P63" s="1116"/>
    </row>
    <row r="64" spans="8:16">
      <c r="H64" s="445"/>
      <c r="I64" s="445"/>
      <c r="J64" s="347" t="s">
        <v>1622</v>
      </c>
      <c r="K64" s="20" t="str">
        <f t="shared" si="3"/>
        <v>£m</v>
      </c>
      <c r="L64" s="1116"/>
      <c r="M64" s="1116"/>
      <c r="N64" s="1116"/>
      <c r="O64" s="1116"/>
      <c r="P64" s="1116"/>
    </row>
    <row r="65" spans="8:16">
      <c r="H65" s="445"/>
      <c r="I65" s="445"/>
      <c r="J65" s="347" t="s">
        <v>1622</v>
      </c>
      <c r="K65" s="20" t="str">
        <f t="shared" si="3"/>
        <v>£m</v>
      </c>
      <c r="L65" s="1116"/>
      <c r="M65" s="1116"/>
      <c r="N65" s="1116"/>
      <c r="O65" s="1116"/>
      <c r="P65" s="1116"/>
    </row>
    <row r="66" spans="8:16">
      <c r="H66" s="445"/>
      <c r="I66" s="445"/>
      <c r="J66" s="347" t="s">
        <v>1622</v>
      </c>
      <c r="K66" s="20" t="str">
        <f t="shared" si="3"/>
        <v>£m</v>
      </c>
      <c r="L66" s="1116"/>
      <c r="M66" s="1116"/>
      <c r="N66" s="1116"/>
      <c r="O66" s="1116"/>
      <c r="P66" s="1116"/>
    </row>
    <row r="67" spans="8:16" s="78" customFormat="1">
      <c r="H67" s="445"/>
      <c r="I67" s="445"/>
      <c r="J67" s="347" t="s">
        <v>1622</v>
      </c>
      <c r="K67" s="20" t="str">
        <f t="shared" si="3"/>
        <v>£m</v>
      </c>
      <c r="L67" s="1116"/>
      <c r="M67" s="1116"/>
      <c r="N67" s="1116"/>
      <c r="O67" s="1116"/>
      <c r="P67" s="1116"/>
    </row>
    <row r="68" spans="8:16" s="353" customFormat="1">
      <c r="H68" s="445"/>
      <c r="I68" s="445"/>
      <c r="J68" s="347" t="s">
        <v>1622</v>
      </c>
      <c r="K68" s="20" t="str">
        <f t="shared" si="3"/>
        <v>£m</v>
      </c>
      <c r="L68" s="1116"/>
      <c r="M68" s="1116"/>
      <c r="N68" s="1116"/>
      <c r="O68" s="1116"/>
      <c r="P68" s="1116"/>
    </row>
    <row r="69" spans="8:16">
      <c r="H69" s="445"/>
      <c r="I69" s="445"/>
      <c r="J69" s="347" t="s">
        <v>1622</v>
      </c>
      <c r="K69" s="20" t="str">
        <f t="shared" si="3"/>
        <v>£m</v>
      </c>
      <c r="L69" s="1116"/>
      <c r="M69" s="1116"/>
      <c r="N69" s="1116"/>
      <c r="O69" s="1116"/>
      <c r="P69" s="1116"/>
    </row>
    <row r="70" spans="8:16">
      <c r="H70" s="445"/>
      <c r="I70" s="445"/>
      <c r="J70" s="347" t="s">
        <v>1622</v>
      </c>
      <c r="K70" s="20" t="str">
        <f t="shared" si="3"/>
        <v>£m</v>
      </c>
      <c r="L70" s="1116"/>
      <c r="M70" s="1116"/>
      <c r="N70" s="1116"/>
      <c r="O70" s="1116"/>
      <c r="P70" s="1116"/>
    </row>
    <row r="71" spans="8:16">
      <c r="H71" s="445"/>
      <c r="I71" s="445"/>
      <c r="J71" s="347" t="s">
        <v>1622</v>
      </c>
      <c r="K71" s="20" t="str">
        <f t="shared" si="3"/>
        <v>£m</v>
      </c>
      <c r="L71" s="1116"/>
      <c r="M71" s="1116"/>
      <c r="N71" s="1116"/>
      <c r="O71" s="1116"/>
      <c r="P71" s="1116"/>
    </row>
    <row r="72" spans="8:16">
      <c r="H72" s="445"/>
      <c r="I72" s="445"/>
      <c r="J72" s="347" t="s">
        <v>1622</v>
      </c>
      <c r="K72" s="20" t="str">
        <f t="shared" si="3"/>
        <v>£m</v>
      </c>
      <c r="L72" s="1116"/>
      <c r="M72" s="1116"/>
      <c r="N72" s="1116"/>
      <c r="O72" s="1116"/>
      <c r="P72" s="1116"/>
    </row>
    <row r="73" spans="8:16">
      <c r="H73" s="445"/>
      <c r="I73" s="445"/>
      <c r="J73" s="347" t="s">
        <v>1622</v>
      </c>
      <c r="K73" s="20" t="str">
        <f t="shared" si="3"/>
        <v>£m</v>
      </c>
      <c r="L73" s="1116"/>
      <c r="M73" s="1116"/>
      <c r="N73" s="1116"/>
      <c r="O73" s="1116"/>
      <c r="P73" s="1116"/>
    </row>
    <row r="74" spans="8:16">
      <c r="H74" s="445"/>
      <c r="I74" s="445"/>
      <c r="J74" s="347" t="s">
        <v>1622</v>
      </c>
      <c r="K74" s="20" t="str">
        <f t="shared" si="3"/>
        <v>£m</v>
      </c>
      <c r="L74" s="1116"/>
      <c r="M74" s="1116"/>
      <c r="N74" s="1116"/>
      <c r="O74" s="1116"/>
      <c r="P74" s="1116"/>
    </row>
    <row r="75" spans="8:16" s="78" customFormat="1">
      <c r="H75" s="445"/>
      <c r="I75" s="445"/>
      <c r="J75" s="347" t="s">
        <v>1622</v>
      </c>
      <c r="K75" s="20" t="str">
        <f t="shared" si="3"/>
        <v>£m</v>
      </c>
      <c r="L75" s="1116"/>
      <c r="M75" s="1116"/>
      <c r="N75" s="1116"/>
      <c r="O75" s="1116"/>
      <c r="P75" s="1116"/>
    </row>
    <row r="76" spans="8:16" s="353" customFormat="1">
      <c r="H76" s="445"/>
      <c r="I76" s="445"/>
      <c r="J76" s="347" t="s">
        <v>1622</v>
      </c>
      <c r="K76" s="20" t="str">
        <f t="shared" si="3"/>
        <v>£m</v>
      </c>
      <c r="L76" s="1116"/>
      <c r="M76" s="1116"/>
      <c r="N76" s="1116"/>
      <c r="O76" s="1116"/>
      <c r="P76" s="1116"/>
    </row>
    <row r="77" spans="8:16">
      <c r="H77" s="445"/>
      <c r="I77" s="445"/>
      <c r="J77" s="347" t="s">
        <v>1622</v>
      </c>
      <c r="K77" s="20" t="str">
        <f t="shared" si="3"/>
        <v>£m</v>
      </c>
      <c r="L77" s="1116"/>
      <c r="M77" s="1116"/>
      <c r="N77" s="1116"/>
      <c r="O77" s="1116"/>
      <c r="P77" s="1116"/>
    </row>
    <row r="78" spans="8:16">
      <c r="H78" s="445"/>
      <c r="I78" s="445"/>
      <c r="J78" s="347" t="s">
        <v>1622</v>
      </c>
      <c r="K78" s="20" t="str">
        <f t="shared" si="3"/>
        <v>£m</v>
      </c>
      <c r="L78" s="1116"/>
      <c r="M78" s="1116"/>
      <c r="N78" s="1116"/>
      <c r="O78" s="1116"/>
      <c r="P78" s="1116"/>
    </row>
    <row r="79" spans="8:16">
      <c r="H79" s="445"/>
      <c r="I79" s="445"/>
      <c r="J79" s="347" t="s">
        <v>1622</v>
      </c>
      <c r="K79" s="20" t="str">
        <f t="shared" si="3"/>
        <v>£m</v>
      </c>
      <c r="L79" s="1116"/>
      <c r="M79" s="1116"/>
      <c r="N79" s="1116"/>
      <c r="O79" s="1116"/>
      <c r="P79" s="1116"/>
    </row>
    <row r="80" spans="8:16">
      <c r="H80" s="445"/>
      <c r="I80" s="445"/>
      <c r="J80" s="347" t="s">
        <v>1622</v>
      </c>
      <c r="K80" s="20" t="str">
        <f t="shared" si="3"/>
        <v>£m</v>
      </c>
      <c r="L80" s="1116"/>
      <c r="M80" s="1116"/>
      <c r="N80" s="1116"/>
      <c r="O80" s="1116"/>
      <c r="P80" s="1116"/>
    </row>
    <row r="81" spans="8:16">
      <c r="H81" s="445"/>
      <c r="I81" s="445"/>
      <c r="J81" s="347" t="s">
        <v>1622</v>
      </c>
      <c r="K81" s="20" t="str">
        <f t="shared" si="3"/>
        <v>£m</v>
      </c>
      <c r="L81" s="1116"/>
      <c r="M81" s="1116"/>
      <c r="N81" s="1116"/>
      <c r="O81" s="1116"/>
      <c r="P81" s="1116"/>
    </row>
    <row r="82" spans="8:16">
      <c r="H82" s="445"/>
      <c r="I82" s="445"/>
      <c r="J82" s="347" t="s">
        <v>1622</v>
      </c>
      <c r="K82" s="20" t="str">
        <f t="shared" si="3"/>
        <v>£m</v>
      </c>
      <c r="L82" s="1116"/>
      <c r="M82" s="1116"/>
      <c r="N82" s="1116"/>
      <c r="O82" s="1116"/>
      <c r="P82" s="1116"/>
    </row>
    <row r="83" spans="8:16">
      <c r="H83" s="445"/>
      <c r="I83" s="445"/>
      <c r="J83" s="347" t="s">
        <v>1622</v>
      </c>
      <c r="K83" s="20" t="str">
        <f t="shared" si="3"/>
        <v>£m</v>
      </c>
      <c r="L83" s="1116"/>
      <c r="M83" s="1116"/>
      <c r="N83" s="1116"/>
      <c r="O83" s="1116"/>
      <c r="P83" s="1116"/>
    </row>
    <row r="84" spans="8:16" s="353" customFormat="1">
      <c r="H84" s="445"/>
      <c r="I84" s="445"/>
      <c r="J84" s="347" t="s">
        <v>1622</v>
      </c>
      <c r="K84" s="20" t="str">
        <f t="shared" si="3"/>
        <v>£m</v>
      </c>
      <c r="L84" s="1116"/>
      <c r="M84" s="1116"/>
      <c r="N84" s="1116"/>
      <c r="O84" s="1116"/>
      <c r="P84" s="1116"/>
    </row>
    <row r="85" spans="8:16" s="78" customFormat="1">
      <c r="H85" s="445"/>
      <c r="I85" s="445"/>
      <c r="J85" s="347" t="s">
        <v>1622</v>
      </c>
      <c r="K85" s="20" t="str">
        <f t="shared" si="3"/>
        <v>£m</v>
      </c>
      <c r="L85" s="1116"/>
      <c r="M85" s="1116"/>
      <c r="N85" s="1116"/>
      <c r="O85" s="1116"/>
      <c r="P85" s="1116"/>
    </row>
    <row r="86" spans="8:16" s="353" customFormat="1">
      <c r="H86" s="445"/>
      <c r="I86" s="445"/>
      <c r="J86" s="347" t="s">
        <v>1622</v>
      </c>
      <c r="K86" s="20" t="str">
        <f t="shared" si="3"/>
        <v>£m</v>
      </c>
      <c r="L86" s="1116"/>
      <c r="M86" s="1116"/>
      <c r="N86" s="1116"/>
      <c r="O86" s="1116"/>
      <c r="P86" s="1116"/>
    </row>
    <row r="87" spans="8:16">
      <c r="H87" s="445"/>
      <c r="I87" s="445"/>
      <c r="J87" s="347" t="s">
        <v>1622</v>
      </c>
      <c r="K87" s="20" t="str">
        <f t="shared" si="3"/>
        <v>£m</v>
      </c>
      <c r="L87" s="1116"/>
      <c r="M87" s="1116"/>
      <c r="N87" s="1116"/>
      <c r="O87" s="1116"/>
      <c r="P87" s="1116"/>
    </row>
    <row r="88" spans="8:16">
      <c r="H88" s="445"/>
      <c r="I88" s="445"/>
      <c r="J88" s="347" t="s">
        <v>1622</v>
      </c>
      <c r="K88" s="20" t="str">
        <f t="shared" si="3"/>
        <v>£m</v>
      </c>
      <c r="L88" s="1116"/>
      <c r="M88" s="1116"/>
      <c r="N88" s="1116"/>
      <c r="O88" s="1116"/>
      <c r="P88" s="1116"/>
    </row>
    <row r="89" spans="8:16">
      <c r="H89" s="445"/>
      <c r="I89" s="445"/>
      <c r="J89" s="347" t="s">
        <v>1622</v>
      </c>
      <c r="K89" s="20" t="str">
        <f t="shared" si="3"/>
        <v>£m</v>
      </c>
      <c r="L89" s="1116"/>
      <c r="M89" s="1116"/>
      <c r="N89" s="1116"/>
      <c r="O89" s="1116"/>
      <c r="P89" s="1116"/>
    </row>
    <row r="90" spans="8:16">
      <c r="H90" s="445"/>
      <c r="I90" s="445"/>
      <c r="J90" s="347" t="s">
        <v>1622</v>
      </c>
      <c r="K90" s="20" t="str">
        <f t="shared" si="3"/>
        <v>£m</v>
      </c>
      <c r="L90" s="1116"/>
      <c r="M90" s="1116"/>
      <c r="N90" s="1116"/>
      <c r="O90" s="1116"/>
      <c r="P90" s="1116"/>
    </row>
    <row r="91" spans="8:16">
      <c r="H91" s="445"/>
      <c r="I91" s="445"/>
      <c r="J91" s="347" t="s">
        <v>1622</v>
      </c>
      <c r="K91" s="20" t="str">
        <f t="shared" si="3"/>
        <v>£m</v>
      </c>
      <c r="L91" s="1116"/>
      <c r="M91" s="1116"/>
      <c r="N91" s="1116"/>
      <c r="O91" s="1116"/>
      <c r="P91" s="1116"/>
    </row>
    <row r="92" spans="8:16">
      <c r="H92" s="445"/>
      <c r="I92" s="445"/>
      <c r="J92" s="347" t="s">
        <v>1622</v>
      </c>
      <c r="K92" s="20" t="str">
        <f t="shared" si="3"/>
        <v>£m</v>
      </c>
      <c r="L92" s="1116"/>
      <c r="M92" s="1116"/>
      <c r="N92" s="1116"/>
      <c r="O92" s="1116"/>
      <c r="P92" s="1116"/>
    </row>
    <row r="93" spans="8:16" s="78" customFormat="1">
      <c r="H93" s="445"/>
      <c r="I93" s="445"/>
      <c r="J93" s="347" t="s">
        <v>1622</v>
      </c>
      <c r="K93" s="20" t="str">
        <f t="shared" si="3"/>
        <v>£m</v>
      </c>
      <c r="L93" s="1116"/>
      <c r="M93" s="1116"/>
      <c r="N93" s="1116"/>
      <c r="O93" s="1116"/>
      <c r="P93" s="1116"/>
    </row>
    <row r="94" spans="8:16" s="353" customFormat="1">
      <c r="H94" s="445"/>
      <c r="I94" s="445"/>
      <c r="J94" s="347" t="s">
        <v>1622</v>
      </c>
      <c r="K94" s="20" t="str">
        <f t="shared" si="3"/>
        <v>£m</v>
      </c>
      <c r="L94" s="1116"/>
      <c r="M94" s="1116"/>
      <c r="N94" s="1116"/>
      <c r="O94" s="1116"/>
      <c r="P94" s="1116"/>
    </row>
    <row r="95" spans="8:16">
      <c r="H95" s="445"/>
      <c r="I95" s="445"/>
      <c r="J95" s="347" t="s">
        <v>1622</v>
      </c>
      <c r="K95" s="20" t="str">
        <f t="shared" si="3"/>
        <v>£m</v>
      </c>
      <c r="L95" s="1116"/>
      <c r="M95" s="1116"/>
      <c r="N95" s="1116"/>
      <c r="O95" s="1116"/>
      <c r="P95" s="1116"/>
    </row>
    <row r="96" spans="8:16">
      <c r="H96" s="445"/>
      <c r="I96" s="445"/>
      <c r="J96" s="347" t="s">
        <v>1622</v>
      </c>
      <c r="K96" s="20" t="str">
        <f t="shared" si="3"/>
        <v>£m</v>
      </c>
      <c r="L96" s="1116"/>
      <c r="M96" s="1116"/>
      <c r="N96" s="1116"/>
      <c r="O96" s="1116"/>
      <c r="P96" s="1116"/>
    </row>
    <row r="97" spans="8:16">
      <c r="H97" s="445"/>
      <c r="I97" s="445"/>
      <c r="J97" s="347" t="s">
        <v>1622</v>
      </c>
      <c r="K97" s="20" t="str">
        <f t="shared" si="3"/>
        <v>£m</v>
      </c>
      <c r="L97" s="1116"/>
      <c r="M97" s="1116"/>
      <c r="N97" s="1116"/>
      <c r="O97" s="1116"/>
      <c r="P97" s="1116"/>
    </row>
    <row r="98" spans="8:16">
      <c r="H98" s="445"/>
      <c r="I98" s="445"/>
      <c r="J98" s="347" t="s">
        <v>1622</v>
      </c>
      <c r="K98" s="20" t="str">
        <f t="shared" si="3"/>
        <v>£m</v>
      </c>
      <c r="L98" s="1116"/>
      <c r="M98" s="1116"/>
      <c r="N98" s="1116"/>
      <c r="O98" s="1116"/>
      <c r="P98" s="1116"/>
    </row>
    <row r="99" spans="8:16">
      <c r="H99" s="445"/>
      <c r="I99" s="445"/>
      <c r="J99" s="347" t="s">
        <v>1622</v>
      </c>
      <c r="K99" s="20" t="str">
        <f t="shared" si="3"/>
        <v>£m</v>
      </c>
      <c r="L99" s="1116"/>
      <c r="M99" s="1116"/>
      <c r="N99" s="1116"/>
      <c r="O99" s="1116"/>
      <c r="P99" s="1116"/>
    </row>
    <row r="100" spans="8:16">
      <c r="H100" s="445"/>
      <c r="I100" s="445"/>
      <c r="J100" s="347" t="s">
        <v>1622</v>
      </c>
      <c r="K100" s="20" t="str">
        <f t="shared" ref="K100:K163" si="4">IF(F100="Placeholder", "Placeholder", "£m")</f>
        <v>£m</v>
      </c>
      <c r="L100" s="1116"/>
      <c r="M100" s="1116"/>
      <c r="N100" s="1116"/>
      <c r="O100" s="1116"/>
      <c r="P100" s="1116"/>
    </row>
    <row r="101" spans="8:16" s="78" customFormat="1">
      <c r="H101" s="445"/>
      <c r="I101" s="445"/>
      <c r="J101" s="347" t="s">
        <v>1622</v>
      </c>
      <c r="K101" s="20" t="str">
        <f t="shared" si="4"/>
        <v>£m</v>
      </c>
      <c r="L101" s="1116"/>
      <c r="M101" s="1116"/>
      <c r="N101" s="1116"/>
      <c r="O101" s="1116"/>
      <c r="P101" s="1116"/>
    </row>
    <row r="102" spans="8:16" s="353" customFormat="1">
      <c r="H102" s="445"/>
      <c r="I102" s="445"/>
      <c r="J102" s="347" t="s">
        <v>1622</v>
      </c>
      <c r="K102" s="20" t="str">
        <f t="shared" si="4"/>
        <v>£m</v>
      </c>
      <c r="L102" s="1116"/>
      <c r="M102" s="1116"/>
      <c r="N102" s="1116"/>
      <c r="O102" s="1116"/>
      <c r="P102" s="1116"/>
    </row>
    <row r="103" spans="8:16">
      <c r="H103" s="445"/>
      <c r="I103" s="445"/>
      <c r="J103" s="347" t="s">
        <v>1622</v>
      </c>
      <c r="K103" s="20" t="str">
        <f t="shared" si="4"/>
        <v>£m</v>
      </c>
      <c r="L103" s="1116"/>
      <c r="M103" s="1116"/>
      <c r="N103" s="1116"/>
      <c r="O103" s="1116"/>
      <c r="P103" s="1116"/>
    </row>
    <row r="104" spans="8:16">
      <c r="H104" s="445"/>
      <c r="I104" s="445"/>
      <c r="J104" s="347" t="s">
        <v>1622</v>
      </c>
      <c r="K104" s="20" t="str">
        <f t="shared" si="4"/>
        <v>£m</v>
      </c>
      <c r="L104" s="1116"/>
      <c r="M104" s="1116"/>
      <c r="N104" s="1116"/>
      <c r="O104" s="1116"/>
      <c r="P104" s="1116"/>
    </row>
    <row r="105" spans="8:16">
      <c r="H105" s="445"/>
      <c r="I105" s="445"/>
      <c r="J105" s="347" t="s">
        <v>1622</v>
      </c>
      <c r="K105" s="20" t="str">
        <f t="shared" si="4"/>
        <v>£m</v>
      </c>
      <c r="L105" s="1116"/>
      <c r="M105" s="1116"/>
      <c r="N105" s="1116"/>
      <c r="O105" s="1116"/>
      <c r="P105" s="1116"/>
    </row>
    <row r="106" spans="8:16">
      <c r="H106" s="445"/>
      <c r="I106" s="445"/>
      <c r="J106" s="347" t="s">
        <v>1622</v>
      </c>
      <c r="K106" s="20" t="str">
        <f t="shared" si="4"/>
        <v>£m</v>
      </c>
      <c r="L106" s="1116"/>
      <c r="M106" s="1116"/>
      <c r="N106" s="1116"/>
      <c r="O106" s="1116"/>
      <c r="P106" s="1116"/>
    </row>
    <row r="107" spans="8:16">
      <c r="H107" s="445"/>
      <c r="I107" s="445"/>
      <c r="J107" s="347" t="s">
        <v>1622</v>
      </c>
      <c r="K107" s="20" t="str">
        <f t="shared" si="4"/>
        <v>£m</v>
      </c>
      <c r="L107" s="1116"/>
      <c r="M107" s="1116"/>
      <c r="N107" s="1116"/>
      <c r="O107" s="1116"/>
      <c r="P107" s="1116"/>
    </row>
    <row r="108" spans="8:16">
      <c r="H108" s="445"/>
      <c r="I108" s="445"/>
      <c r="J108" s="347" t="s">
        <v>1622</v>
      </c>
      <c r="K108" s="20" t="str">
        <f t="shared" si="4"/>
        <v>£m</v>
      </c>
      <c r="L108" s="1116"/>
      <c r="M108" s="1116"/>
      <c r="N108" s="1116"/>
      <c r="O108" s="1116"/>
      <c r="P108" s="1116"/>
    </row>
    <row r="109" spans="8:16" s="78" customFormat="1">
      <c r="H109" s="445"/>
      <c r="I109" s="445"/>
      <c r="J109" s="347" t="s">
        <v>1622</v>
      </c>
      <c r="K109" s="20" t="str">
        <f t="shared" si="4"/>
        <v>£m</v>
      </c>
      <c r="L109" s="1116"/>
      <c r="M109" s="1116"/>
      <c r="N109" s="1116"/>
      <c r="O109" s="1116"/>
      <c r="P109" s="1116"/>
    </row>
    <row r="110" spans="8:16" s="353" customFormat="1">
      <c r="H110" s="445"/>
      <c r="I110" s="445"/>
      <c r="J110" s="347" t="s">
        <v>1622</v>
      </c>
      <c r="K110" s="20" t="str">
        <f t="shared" si="4"/>
        <v>£m</v>
      </c>
      <c r="L110" s="1116"/>
      <c r="M110" s="1116"/>
      <c r="N110" s="1116"/>
      <c r="O110" s="1116"/>
      <c r="P110" s="1116"/>
    </row>
    <row r="111" spans="8:16">
      <c r="H111" s="445"/>
      <c r="I111" s="445"/>
      <c r="J111" s="347" t="s">
        <v>1622</v>
      </c>
      <c r="K111" s="20" t="str">
        <f t="shared" si="4"/>
        <v>£m</v>
      </c>
      <c r="L111" s="1116"/>
      <c r="M111" s="1116"/>
      <c r="N111" s="1116"/>
      <c r="O111" s="1116"/>
      <c r="P111" s="1116"/>
    </row>
    <row r="112" spans="8:16">
      <c r="H112" s="445"/>
      <c r="I112" s="445"/>
      <c r="J112" s="347" t="s">
        <v>1622</v>
      </c>
      <c r="K112" s="20" t="str">
        <f t="shared" si="4"/>
        <v>£m</v>
      </c>
      <c r="L112" s="1116"/>
      <c r="M112" s="1116"/>
      <c r="N112" s="1116"/>
      <c r="O112" s="1116"/>
      <c r="P112" s="1116"/>
    </row>
    <row r="113" spans="8:16">
      <c r="H113" s="445"/>
      <c r="I113" s="445"/>
      <c r="J113" s="347" t="s">
        <v>1622</v>
      </c>
      <c r="K113" s="20" t="str">
        <f t="shared" si="4"/>
        <v>£m</v>
      </c>
      <c r="L113" s="1116"/>
      <c r="M113" s="1116"/>
      <c r="N113" s="1116"/>
      <c r="O113" s="1116"/>
      <c r="P113" s="1116"/>
    </row>
    <row r="114" spans="8:16">
      <c r="H114" s="445"/>
      <c r="I114" s="445"/>
      <c r="J114" s="347" t="s">
        <v>1622</v>
      </c>
      <c r="K114" s="20" t="str">
        <f t="shared" si="4"/>
        <v>£m</v>
      </c>
      <c r="L114" s="1116"/>
      <c r="M114" s="1116"/>
      <c r="N114" s="1116"/>
      <c r="O114" s="1116"/>
      <c r="P114" s="1116"/>
    </row>
    <row r="115" spans="8:16">
      <c r="H115" s="445"/>
      <c r="I115" s="445"/>
      <c r="J115" s="347" t="s">
        <v>1622</v>
      </c>
      <c r="K115" s="20" t="str">
        <f t="shared" si="4"/>
        <v>£m</v>
      </c>
      <c r="L115" s="1116"/>
      <c r="M115" s="1116"/>
      <c r="N115" s="1116"/>
      <c r="O115" s="1116"/>
      <c r="P115" s="1116"/>
    </row>
    <row r="116" spans="8:16">
      <c r="H116" s="445"/>
      <c r="I116" s="445"/>
      <c r="J116" s="347" t="s">
        <v>1622</v>
      </c>
      <c r="K116" s="20" t="str">
        <f t="shared" si="4"/>
        <v>£m</v>
      </c>
      <c r="L116" s="1116"/>
      <c r="M116" s="1116"/>
      <c r="N116" s="1116"/>
      <c r="O116" s="1116"/>
      <c r="P116" s="1116"/>
    </row>
    <row r="117" spans="8:16" s="78" customFormat="1">
      <c r="H117" s="445"/>
      <c r="I117" s="445"/>
      <c r="J117" s="347" t="s">
        <v>1622</v>
      </c>
      <c r="K117" s="20" t="str">
        <f t="shared" si="4"/>
        <v>£m</v>
      </c>
      <c r="L117" s="1116"/>
      <c r="M117" s="1116"/>
      <c r="N117" s="1116"/>
      <c r="O117" s="1116"/>
      <c r="P117" s="1116"/>
    </row>
    <row r="118" spans="8:16" s="353" customFormat="1">
      <c r="H118" s="445"/>
      <c r="I118" s="445"/>
      <c r="J118" s="347" t="s">
        <v>1622</v>
      </c>
      <c r="K118" s="20" t="str">
        <f t="shared" si="4"/>
        <v>£m</v>
      </c>
      <c r="L118" s="1116"/>
      <c r="M118" s="1116"/>
      <c r="N118" s="1116"/>
      <c r="O118" s="1116"/>
      <c r="P118" s="1116"/>
    </row>
    <row r="119" spans="8:16">
      <c r="H119" s="445"/>
      <c r="I119" s="445"/>
      <c r="J119" s="347" t="s">
        <v>1622</v>
      </c>
      <c r="K119" s="20" t="str">
        <f t="shared" si="4"/>
        <v>£m</v>
      </c>
      <c r="L119" s="1116"/>
      <c r="M119" s="1116"/>
      <c r="N119" s="1116"/>
      <c r="O119" s="1116"/>
      <c r="P119" s="1116"/>
    </row>
    <row r="120" spans="8:16">
      <c r="H120" s="445"/>
      <c r="I120" s="445"/>
      <c r="J120" s="347" t="s">
        <v>1622</v>
      </c>
      <c r="K120" s="20" t="str">
        <f t="shared" si="4"/>
        <v>£m</v>
      </c>
      <c r="L120" s="1116"/>
      <c r="M120" s="1116"/>
      <c r="N120" s="1116"/>
      <c r="O120" s="1116"/>
      <c r="P120" s="1116"/>
    </row>
    <row r="121" spans="8:16">
      <c r="H121" s="445"/>
      <c r="I121" s="445"/>
      <c r="J121" s="347" t="s">
        <v>1622</v>
      </c>
      <c r="K121" s="20" t="str">
        <f t="shared" si="4"/>
        <v>£m</v>
      </c>
      <c r="L121" s="1116"/>
      <c r="M121" s="1116"/>
      <c r="N121" s="1116"/>
      <c r="O121" s="1116"/>
      <c r="P121" s="1116"/>
    </row>
    <row r="122" spans="8:16">
      <c r="H122" s="445"/>
      <c r="I122" s="445"/>
      <c r="J122" s="347" t="s">
        <v>1622</v>
      </c>
      <c r="K122" s="20" t="str">
        <f t="shared" si="4"/>
        <v>£m</v>
      </c>
      <c r="L122" s="1116"/>
      <c r="M122" s="1116"/>
      <c r="N122" s="1116"/>
      <c r="O122" s="1116"/>
      <c r="P122" s="1116"/>
    </row>
    <row r="123" spans="8:16">
      <c r="H123" s="445"/>
      <c r="I123" s="445"/>
      <c r="J123" s="347" t="s">
        <v>1622</v>
      </c>
      <c r="K123" s="20" t="str">
        <f t="shared" si="4"/>
        <v>£m</v>
      </c>
      <c r="L123" s="1116"/>
      <c r="M123" s="1116"/>
      <c r="N123" s="1116"/>
      <c r="O123" s="1116"/>
      <c r="P123" s="1116"/>
    </row>
    <row r="124" spans="8:16">
      <c r="H124" s="445"/>
      <c r="I124" s="445"/>
      <c r="J124" s="347" t="s">
        <v>1622</v>
      </c>
      <c r="K124" s="20" t="str">
        <f t="shared" si="4"/>
        <v>£m</v>
      </c>
      <c r="L124" s="1116"/>
      <c r="M124" s="1116"/>
      <c r="N124" s="1116"/>
      <c r="O124" s="1116"/>
      <c r="P124" s="1116"/>
    </row>
    <row r="125" spans="8:16" s="78" customFormat="1">
      <c r="H125" s="445"/>
      <c r="I125" s="445"/>
      <c r="J125" s="347" t="s">
        <v>1622</v>
      </c>
      <c r="K125" s="20" t="str">
        <f t="shared" si="4"/>
        <v>£m</v>
      </c>
      <c r="L125" s="1116"/>
      <c r="M125" s="1116"/>
      <c r="N125" s="1116"/>
      <c r="O125" s="1116"/>
      <c r="P125" s="1116"/>
    </row>
    <row r="126" spans="8:16" s="353" customFormat="1">
      <c r="H126" s="445"/>
      <c r="I126" s="445"/>
      <c r="J126" s="347" t="s">
        <v>1622</v>
      </c>
      <c r="K126" s="20" t="str">
        <f t="shared" si="4"/>
        <v>£m</v>
      </c>
      <c r="L126" s="1116"/>
      <c r="M126" s="1116"/>
      <c r="N126" s="1116"/>
      <c r="O126" s="1116"/>
      <c r="P126" s="1116"/>
    </row>
    <row r="127" spans="8:16">
      <c r="H127" s="445"/>
      <c r="I127" s="445"/>
      <c r="J127" s="347" t="s">
        <v>1622</v>
      </c>
      <c r="K127" s="20" t="str">
        <f t="shared" si="4"/>
        <v>£m</v>
      </c>
      <c r="L127" s="1116"/>
      <c r="M127" s="1116"/>
      <c r="N127" s="1116"/>
      <c r="O127" s="1116"/>
      <c r="P127" s="1116"/>
    </row>
    <row r="128" spans="8:16">
      <c r="H128" s="445"/>
      <c r="I128" s="445"/>
      <c r="J128" s="347" t="s">
        <v>1622</v>
      </c>
      <c r="K128" s="20" t="str">
        <f t="shared" si="4"/>
        <v>£m</v>
      </c>
      <c r="L128" s="1116"/>
      <c r="M128" s="1116"/>
      <c r="N128" s="1116"/>
      <c r="O128" s="1116"/>
      <c r="P128" s="1116"/>
    </row>
    <row r="129" spans="8:16">
      <c r="H129" s="445"/>
      <c r="I129" s="445"/>
      <c r="J129" s="347" t="s">
        <v>1622</v>
      </c>
      <c r="K129" s="20" t="str">
        <f t="shared" si="4"/>
        <v>£m</v>
      </c>
      <c r="L129" s="1116"/>
      <c r="M129" s="1116"/>
      <c r="N129" s="1116"/>
      <c r="O129" s="1116"/>
      <c r="P129" s="1116"/>
    </row>
    <row r="130" spans="8:16">
      <c r="H130" s="445"/>
      <c r="I130" s="445"/>
      <c r="J130" s="347" t="s">
        <v>1622</v>
      </c>
      <c r="K130" s="20" t="str">
        <f t="shared" si="4"/>
        <v>£m</v>
      </c>
      <c r="L130" s="1116"/>
      <c r="M130" s="1116"/>
      <c r="N130" s="1116"/>
      <c r="O130" s="1116"/>
      <c r="P130" s="1116"/>
    </row>
    <row r="131" spans="8:16">
      <c r="H131" s="445"/>
      <c r="I131" s="445"/>
      <c r="J131" s="347" t="s">
        <v>1622</v>
      </c>
      <c r="K131" s="20" t="str">
        <f t="shared" si="4"/>
        <v>£m</v>
      </c>
      <c r="L131" s="1116"/>
      <c r="M131" s="1116"/>
      <c r="N131" s="1116"/>
      <c r="O131" s="1116"/>
      <c r="P131" s="1116"/>
    </row>
    <row r="132" spans="8:16">
      <c r="H132" s="445"/>
      <c r="I132" s="445"/>
      <c r="J132" s="347" t="s">
        <v>1622</v>
      </c>
      <c r="K132" s="20" t="str">
        <f t="shared" si="4"/>
        <v>£m</v>
      </c>
      <c r="L132" s="1116"/>
      <c r="M132" s="1116"/>
      <c r="N132" s="1116"/>
      <c r="O132" s="1116"/>
      <c r="P132" s="1116"/>
    </row>
    <row r="133" spans="8:16" s="78" customFormat="1">
      <c r="H133" s="445"/>
      <c r="I133" s="445"/>
      <c r="J133" s="347" t="s">
        <v>1622</v>
      </c>
      <c r="K133" s="20" t="str">
        <f t="shared" si="4"/>
        <v>£m</v>
      </c>
      <c r="L133" s="1116"/>
      <c r="M133" s="1116"/>
      <c r="N133" s="1116"/>
      <c r="O133" s="1116"/>
      <c r="P133" s="1116"/>
    </row>
    <row r="134" spans="8:16" s="353" customFormat="1">
      <c r="H134" s="445"/>
      <c r="I134" s="445"/>
      <c r="J134" s="347" t="s">
        <v>1622</v>
      </c>
      <c r="K134" s="20" t="str">
        <f t="shared" si="4"/>
        <v>£m</v>
      </c>
      <c r="L134" s="1116"/>
      <c r="M134" s="1116"/>
      <c r="N134" s="1116"/>
      <c r="O134" s="1116"/>
      <c r="P134" s="1116"/>
    </row>
    <row r="135" spans="8:16">
      <c r="H135" s="445"/>
      <c r="I135" s="445"/>
      <c r="J135" s="347" t="s">
        <v>1622</v>
      </c>
      <c r="K135" s="20" t="str">
        <f t="shared" si="4"/>
        <v>£m</v>
      </c>
      <c r="L135" s="1116"/>
      <c r="M135" s="1116"/>
      <c r="N135" s="1116"/>
      <c r="O135" s="1116"/>
      <c r="P135" s="1116"/>
    </row>
    <row r="136" spans="8:16">
      <c r="H136" s="445"/>
      <c r="I136" s="445"/>
      <c r="J136" s="347" t="s">
        <v>1622</v>
      </c>
      <c r="K136" s="20" t="str">
        <f t="shared" si="4"/>
        <v>£m</v>
      </c>
      <c r="L136" s="1116"/>
      <c r="M136" s="1116"/>
      <c r="N136" s="1116"/>
      <c r="O136" s="1116"/>
      <c r="P136" s="1116"/>
    </row>
    <row r="137" spans="8:16">
      <c r="H137" s="445"/>
      <c r="I137" s="445"/>
      <c r="J137" s="347" t="s">
        <v>1622</v>
      </c>
      <c r="K137" s="20" t="str">
        <f t="shared" si="4"/>
        <v>£m</v>
      </c>
      <c r="L137" s="1116"/>
      <c r="M137" s="1116"/>
      <c r="N137" s="1116"/>
      <c r="O137" s="1116"/>
      <c r="P137" s="1116"/>
    </row>
    <row r="138" spans="8:16">
      <c r="H138" s="445"/>
      <c r="I138" s="445"/>
      <c r="J138" s="347" t="s">
        <v>1622</v>
      </c>
      <c r="K138" s="20" t="str">
        <f t="shared" si="4"/>
        <v>£m</v>
      </c>
      <c r="L138" s="1116"/>
      <c r="M138" s="1116"/>
      <c r="N138" s="1116"/>
      <c r="O138" s="1116"/>
      <c r="P138" s="1116"/>
    </row>
    <row r="139" spans="8:16">
      <c r="H139" s="445"/>
      <c r="I139" s="445"/>
      <c r="J139" s="347" t="s">
        <v>1622</v>
      </c>
      <c r="K139" s="20" t="str">
        <f t="shared" si="4"/>
        <v>£m</v>
      </c>
      <c r="L139" s="1116"/>
      <c r="M139" s="1116"/>
      <c r="N139" s="1116"/>
      <c r="O139" s="1116"/>
      <c r="P139" s="1116"/>
    </row>
    <row r="140" spans="8:16">
      <c r="H140" s="445"/>
      <c r="I140" s="445"/>
      <c r="J140" s="347" t="s">
        <v>1622</v>
      </c>
      <c r="K140" s="20" t="str">
        <f t="shared" si="4"/>
        <v>£m</v>
      </c>
      <c r="L140" s="1116"/>
      <c r="M140" s="1116"/>
      <c r="N140" s="1116"/>
      <c r="O140" s="1116"/>
      <c r="P140" s="1116"/>
    </row>
    <row r="141" spans="8:16" s="78" customFormat="1">
      <c r="H141" s="445"/>
      <c r="I141" s="445"/>
      <c r="J141" s="347" t="s">
        <v>1622</v>
      </c>
      <c r="K141" s="20" t="str">
        <f t="shared" si="4"/>
        <v>£m</v>
      </c>
      <c r="L141" s="1116"/>
      <c r="M141" s="1116"/>
      <c r="N141" s="1116"/>
      <c r="O141" s="1116"/>
      <c r="P141" s="1116"/>
    </row>
    <row r="142" spans="8:16" s="353" customFormat="1">
      <c r="H142" s="445"/>
      <c r="I142" s="445"/>
      <c r="J142" s="347" t="s">
        <v>1622</v>
      </c>
      <c r="K142" s="20" t="str">
        <f t="shared" si="4"/>
        <v>£m</v>
      </c>
      <c r="L142" s="1116"/>
      <c r="M142" s="1116"/>
      <c r="N142" s="1116"/>
      <c r="O142" s="1116"/>
      <c r="P142" s="1116"/>
    </row>
    <row r="143" spans="8:16">
      <c r="H143" s="445"/>
      <c r="I143" s="445"/>
      <c r="J143" s="347" t="s">
        <v>1622</v>
      </c>
      <c r="K143" s="20" t="str">
        <f t="shared" si="4"/>
        <v>£m</v>
      </c>
      <c r="L143" s="1116"/>
      <c r="M143" s="1116"/>
      <c r="N143" s="1116"/>
      <c r="O143" s="1116"/>
      <c r="P143" s="1116"/>
    </row>
    <row r="144" spans="8:16">
      <c r="H144" s="445"/>
      <c r="I144" s="445"/>
      <c r="J144" s="347" t="s">
        <v>1622</v>
      </c>
      <c r="K144" s="20" t="str">
        <f t="shared" si="4"/>
        <v>£m</v>
      </c>
      <c r="L144" s="1116"/>
      <c r="M144" s="1116"/>
      <c r="N144" s="1116"/>
      <c r="O144" s="1116"/>
      <c r="P144" s="1116"/>
    </row>
    <row r="145" spans="8:16">
      <c r="H145" s="445"/>
      <c r="I145" s="445"/>
      <c r="J145" s="347" t="s">
        <v>1622</v>
      </c>
      <c r="K145" s="20" t="str">
        <f t="shared" si="4"/>
        <v>£m</v>
      </c>
      <c r="L145" s="1116"/>
      <c r="M145" s="1116"/>
      <c r="N145" s="1116"/>
      <c r="O145" s="1116"/>
      <c r="P145" s="1116"/>
    </row>
    <row r="146" spans="8:16">
      <c r="H146" s="445"/>
      <c r="I146" s="445"/>
      <c r="J146" s="347" t="s">
        <v>1622</v>
      </c>
      <c r="K146" s="20" t="str">
        <f t="shared" si="4"/>
        <v>£m</v>
      </c>
      <c r="L146" s="1116"/>
      <c r="M146" s="1116"/>
      <c r="N146" s="1116"/>
      <c r="O146" s="1116"/>
      <c r="P146" s="1116"/>
    </row>
    <row r="147" spans="8:16">
      <c r="H147" s="445"/>
      <c r="I147" s="445"/>
      <c r="J147" s="347" t="s">
        <v>1622</v>
      </c>
      <c r="K147" s="20" t="str">
        <f t="shared" si="4"/>
        <v>£m</v>
      </c>
      <c r="L147" s="1116"/>
      <c r="M147" s="1116"/>
      <c r="N147" s="1116"/>
      <c r="O147" s="1116"/>
      <c r="P147" s="1116"/>
    </row>
    <row r="148" spans="8:16">
      <c r="H148" s="445"/>
      <c r="I148" s="445"/>
      <c r="J148" s="347" t="s">
        <v>1622</v>
      </c>
      <c r="K148" s="20" t="str">
        <f t="shared" si="4"/>
        <v>£m</v>
      </c>
      <c r="L148" s="1116"/>
      <c r="M148" s="1116"/>
      <c r="N148" s="1116"/>
      <c r="O148" s="1116"/>
      <c r="P148" s="1116"/>
    </row>
    <row r="149" spans="8:16">
      <c r="H149" s="445"/>
      <c r="I149" s="445"/>
      <c r="J149" s="347" t="s">
        <v>1622</v>
      </c>
      <c r="K149" s="20" t="str">
        <f t="shared" si="4"/>
        <v>£m</v>
      </c>
      <c r="L149" s="1116"/>
      <c r="M149" s="1116"/>
      <c r="N149" s="1116"/>
      <c r="O149" s="1116"/>
      <c r="P149" s="1116"/>
    </row>
    <row r="150" spans="8:16" s="353" customFormat="1">
      <c r="H150" s="445"/>
      <c r="I150" s="445"/>
      <c r="J150" s="347" t="s">
        <v>1622</v>
      </c>
      <c r="K150" s="20" t="str">
        <f t="shared" si="4"/>
        <v>£m</v>
      </c>
      <c r="L150" s="1116"/>
      <c r="M150" s="1116"/>
      <c r="N150" s="1116"/>
      <c r="O150" s="1116"/>
      <c r="P150" s="1116"/>
    </row>
    <row r="151" spans="8:16" s="78" customFormat="1">
      <c r="H151" s="445"/>
      <c r="I151" s="445"/>
      <c r="J151" s="347" t="s">
        <v>1622</v>
      </c>
      <c r="K151" s="20" t="str">
        <f t="shared" si="4"/>
        <v>£m</v>
      </c>
      <c r="L151" s="1116"/>
      <c r="M151" s="1116"/>
      <c r="N151" s="1116"/>
      <c r="O151" s="1116"/>
      <c r="P151" s="1116"/>
    </row>
    <row r="152" spans="8:16" s="353" customFormat="1">
      <c r="H152" s="445"/>
      <c r="I152" s="445"/>
      <c r="J152" s="347" t="s">
        <v>1622</v>
      </c>
      <c r="K152" s="20" t="str">
        <f t="shared" si="4"/>
        <v>£m</v>
      </c>
      <c r="L152" s="1116"/>
      <c r="M152" s="1116"/>
      <c r="N152" s="1116"/>
      <c r="O152" s="1116"/>
      <c r="P152" s="1116"/>
    </row>
    <row r="153" spans="8:16">
      <c r="H153" s="445"/>
      <c r="I153" s="445"/>
      <c r="J153" s="347" t="s">
        <v>1622</v>
      </c>
      <c r="K153" s="20" t="str">
        <f t="shared" si="4"/>
        <v>£m</v>
      </c>
      <c r="L153" s="1116"/>
      <c r="M153" s="1116"/>
      <c r="N153" s="1116"/>
      <c r="O153" s="1116"/>
      <c r="P153" s="1116"/>
    </row>
    <row r="154" spans="8:16">
      <c r="H154" s="445"/>
      <c r="I154" s="445"/>
      <c r="J154" s="347" t="s">
        <v>1622</v>
      </c>
      <c r="K154" s="20" t="str">
        <f t="shared" si="4"/>
        <v>£m</v>
      </c>
      <c r="L154" s="1116"/>
      <c r="M154" s="1116"/>
      <c r="N154" s="1116"/>
      <c r="O154" s="1116"/>
      <c r="P154" s="1116"/>
    </row>
    <row r="155" spans="8:16" s="78" customFormat="1">
      <c r="H155" s="445"/>
      <c r="I155" s="445"/>
      <c r="J155" s="347" t="s">
        <v>1622</v>
      </c>
      <c r="K155" s="20" t="str">
        <f t="shared" si="4"/>
        <v>£m</v>
      </c>
      <c r="L155" s="1116"/>
      <c r="M155" s="1116"/>
      <c r="N155" s="1116"/>
      <c r="O155" s="1116"/>
      <c r="P155" s="1116"/>
    </row>
    <row r="156" spans="8:16" s="353" customFormat="1">
      <c r="H156" s="445"/>
      <c r="I156" s="445"/>
      <c r="J156" s="347" t="s">
        <v>1622</v>
      </c>
      <c r="K156" s="20" t="str">
        <f t="shared" si="4"/>
        <v>£m</v>
      </c>
      <c r="L156" s="1116"/>
      <c r="M156" s="1116"/>
      <c r="N156" s="1116"/>
      <c r="O156" s="1116"/>
      <c r="P156" s="1116"/>
    </row>
    <row r="157" spans="8:16">
      <c r="H157" s="445"/>
      <c r="I157" s="445"/>
      <c r="J157" s="347" t="s">
        <v>1622</v>
      </c>
      <c r="K157" s="20" t="str">
        <f t="shared" si="4"/>
        <v>£m</v>
      </c>
      <c r="L157" s="1116"/>
      <c r="M157" s="1116"/>
      <c r="N157" s="1116"/>
      <c r="O157" s="1116"/>
      <c r="P157" s="1116"/>
    </row>
    <row r="158" spans="8:16">
      <c r="H158" s="445"/>
      <c r="I158" s="445"/>
      <c r="J158" s="347" t="s">
        <v>1622</v>
      </c>
      <c r="K158" s="20" t="str">
        <f t="shared" si="4"/>
        <v>£m</v>
      </c>
      <c r="L158" s="1116"/>
      <c r="M158" s="1116"/>
      <c r="N158" s="1116"/>
      <c r="O158" s="1116"/>
      <c r="P158" s="1116"/>
    </row>
    <row r="159" spans="8:16">
      <c r="H159" s="445"/>
      <c r="I159" s="445"/>
      <c r="J159" s="347" t="s">
        <v>1622</v>
      </c>
      <c r="K159" s="20" t="str">
        <f t="shared" si="4"/>
        <v>£m</v>
      </c>
      <c r="L159" s="1116"/>
      <c r="M159" s="1116"/>
      <c r="N159" s="1116"/>
      <c r="O159" s="1116"/>
      <c r="P159" s="1116"/>
    </row>
    <row r="160" spans="8:16">
      <c r="H160" s="445"/>
      <c r="I160" s="445"/>
      <c r="J160" s="347" t="s">
        <v>1622</v>
      </c>
      <c r="K160" s="20" t="str">
        <f t="shared" si="4"/>
        <v>£m</v>
      </c>
      <c r="L160" s="1116"/>
      <c r="M160" s="1116"/>
      <c r="N160" s="1116"/>
      <c r="O160" s="1116"/>
      <c r="P160" s="1116"/>
    </row>
    <row r="161" spans="8:16">
      <c r="H161" s="445"/>
      <c r="I161" s="445"/>
      <c r="J161" s="347" t="s">
        <v>1622</v>
      </c>
      <c r="K161" s="20" t="str">
        <f t="shared" si="4"/>
        <v>£m</v>
      </c>
      <c r="L161" s="1116"/>
      <c r="M161" s="1116"/>
      <c r="N161" s="1116"/>
      <c r="O161" s="1116"/>
      <c r="P161" s="1116"/>
    </row>
    <row r="162" spans="8:16">
      <c r="H162" s="445"/>
      <c r="I162" s="445"/>
      <c r="J162" s="347" t="s">
        <v>1622</v>
      </c>
      <c r="K162" s="20" t="str">
        <f t="shared" si="4"/>
        <v>£m</v>
      </c>
      <c r="L162" s="1116"/>
      <c r="M162" s="1116"/>
      <c r="N162" s="1116"/>
      <c r="O162" s="1116"/>
      <c r="P162" s="1116"/>
    </row>
    <row r="163" spans="8:16" s="78" customFormat="1">
      <c r="H163" s="445"/>
      <c r="I163" s="445"/>
      <c r="J163" s="347" t="s">
        <v>1622</v>
      </c>
      <c r="K163" s="20" t="str">
        <f t="shared" si="4"/>
        <v>£m</v>
      </c>
      <c r="L163" s="1116"/>
      <c r="M163" s="1116"/>
      <c r="N163" s="1116"/>
      <c r="O163" s="1116"/>
      <c r="P163" s="1116"/>
    </row>
    <row r="164" spans="8:16" s="353" customFormat="1">
      <c r="H164" s="445"/>
      <c r="I164" s="445"/>
      <c r="J164" s="347" t="s">
        <v>1622</v>
      </c>
      <c r="K164" s="20" t="str">
        <f t="shared" ref="K164:K227" si="5">IF(F164="Placeholder", "Placeholder", "£m")</f>
        <v>£m</v>
      </c>
      <c r="L164" s="1116"/>
      <c r="M164" s="1116"/>
      <c r="N164" s="1116"/>
      <c r="O164" s="1116"/>
      <c r="P164" s="1116"/>
    </row>
    <row r="165" spans="8:16">
      <c r="H165" s="445"/>
      <c r="I165" s="445"/>
      <c r="J165" s="347" t="s">
        <v>1622</v>
      </c>
      <c r="K165" s="20" t="str">
        <f t="shared" si="5"/>
        <v>£m</v>
      </c>
      <c r="L165" s="1116"/>
      <c r="M165" s="1116"/>
      <c r="N165" s="1116"/>
      <c r="O165" s="1116"/>
      <c r="P165" s="1116"/>
    </row>
    <row r="166" spans="8:16">
      <c r="H166" s="445"/>
      <c r="I166" s="445"/>
      <c r="J166" s="347" t="s">
        <v>1622</v>
      </c>
      <c r="K166" s="20" t="str">
        <f t="shared" si="5"/>
        <v>£m</v>
      </c>
      <c r="L166" s="1116"/>
      <c r="M166" s="1116"/>
      <c r="N166" s="1116"/>
      <c r="O166" s="1116"/>
      <c r="P166" s="1116"/>
    </row>
    <row r="167" spans="8:16">
      <c r="H167" s="445"/>
      <c r="I167" s="445"/>
      <c r="J167" s="347" t="s">
        <v>1622</v>
      </c>
      <c r="K167" s="20" t="str">
        <f t="shared" si="5"/>
        <v>£m</v>
      </c>
      <c r="L167" s="1116"/>
      <c r="M167" s="1116"/>
      <c r="N167" s="1116"/>
      <c r="O167" s="1116"/>
      <c r="P167" s="1116"/>
    </row>
    <row r="168" spans="8:16">
      <c r="H168" s="445"/>
      <c r="I168" s="445"/>
      <c r="J168" s="347" t="s">
        <v>1622</v>
      </c>
      <c r="K168" s="20" t="str">
        <f t="shared" si="5"/>
        <v>£m</v>
      </c>
      <c r="L168" s="1116"/>
      <c r="M168" s="1116"/>
      <c r="N168" s="1116"/>
      <c r="O168" s="1116"/>
      <c r="P168" s="1116"/>
    </row>
    <row r="169" spans="8:16">
      <c r="H169" s="445"/>
      <c r="I169" s="445"/>
      <c r="J169" s="347" t="s">
        <v>1622</v>
      </c>
      <c r="K169" s="20" t="str">
        <f t="shared" si="5"/>
        <v>£m</v>
      </c>
      <c r="L169" s="1116"/>
      <c r="M169" s="1116"/>
      <c r="N169" s="1116"/>
      <c r="O169" s="1116"/>
      <c r="P169" s="1116"/>
    </row>
    <row r="170" spans="8:16">
      <c r="H170" s="445"/>
      <c r="I170" s="445"/>
      <c r="J170" s="347" t="s">
        <v>1622</v>
      </c>
      <c r="K170" s="20" t="str">
        <f t="shared" si="5"/>
        <v>£m</v>
      </c>
      <c r="L170" s="1116"/>
      <c r="M170" s="1116"/>
      <c r="N170" s="1116"/>
      <c r="O170" s="1116"/>
      <c r="P170" s="1116"/>
    </row>
    <row r="171" spans="8:16" s="78" customFormat="1">
      <c r="H171" s="445"/>
      <c r="I171" s="445"/>
      <c r="J171" s="347" t="s">
        <v>1622</v>
      </c>
      <c r="K171" s="20" t="str">
        <f t="shared" si="5"/>
        <v>£m</v>
      </c>
      <c r="L171" s="1116"/>
      <c r="M171" s="1116"/>
      <c r="N171" s="1116"/>
      <c r="O171" s="1116"/>
      <c r="P171" s="1116"/>
    </row>
    <row r="172" spans="8:16" s="353" customFormat="1">
      <c r="H172" s="445"/>
      <c r="I172" s="445"/>
      <c r="J172" s="347" t="s">
        <v>1622</v>
      </c>
      <c r="K172" s="20" t="str">
        <f t="shared" si="5"/>
        <v>£m</v>
      </c>
      <c r="L172" s="1116"/>
      <c r="M172" s="1116"/>
      <c r="N172" s="1116"/>
      <c r="O172" s="1116"/>
      <c r="P172" s="1116"/>
    </row>
    <row r="173" spans="8:16">
      <c r="H173" s="445"/>
      <c r="I173" s="445"/>
      <c r="J173" s="347" t="s">
        <v>1622</v>
      </c>
      <c r="K173" s="20" t="str">
        <f t="shared" si="5"/>
        <v>£m</v>
      </c>
      <c r="L173" s="1116"/>
      <c r="M173" s="1116"/>
      <c r="N173" s="1116"/>
      <c r="O173" s="1116"/>
      <c r="P173" s="1116"/>
    </row>
    <row r="174" spans="8:16">
      <c r="H174" s="445"/>
      <c r="I174" s="445"/>
      <c r="J174" s="347" t="s">
        <v>1622</v>
      </c>
      <c r="K174" s="20" t="str">
        <f t="shared" si="5"/>
        <v>£m</v>
      </c>
      <c r="L174" s="1116"/>
      <c r="M174" s="1116"/>
      <c r="N174" s="1116"/>
      <c r="O174" s="1116"/>
      <c r="P174" s="1116"/>
    </row>
    <row r="175" spans="8:16">
      <c r="H175" s="445"/>
      <c r="I175" s="445"/>
      <c r="J175" s="347" t="s">
        <v>1622</v>
      </c>
      <c r="K175" s="20" t="str">
        <f t="shared" si="5"/>
        <v>£m</v>
      </c>
      <c r="L175" s="1116"/>
      <c r="M175" s="1116"/>
      <c r="N175" s="1116"/>
      <c r="O175" s="1116"/>
      <c r="P175" s="1116"/>
    </row>
    <row r="176" spans="8:16">
      <c r="H176" s="445"/>
      <c r="I176" s="445"/>
      <c r="J176" s="347" t="s">
        <v>1622</v>
      </c>
      <c r="K176" s="20" t="str">
        <f t="shared" si="5"/>
        <v>£m</v>
      </c>
      <c r="L176" s="1116"/>
      <c r="M176" s="1116"/>
      <c r="N176" s="1116"/>
      <c r="O176" s="1116"/>
      <c r="P176" s="1116"/>
    </row>
    <row r="177" spans="8:16">
      <c r="H177" s="445"/>
      <c r="I177" s="445"/>
      <c r="J177" s="347" t="s">
        <v>1622</v>
      </c>
      <c r="K177" s="20" t="str">
        <f t="shared" si="5"/>
        <v>£m</v>
      </c>
      <c r="L177" s="1116"/>
      <c r="M177" s="1116"/>
      <c r="N177" s="1116"/>
      <c r="O177" s="1116"/>
      <c r="P177" s="1116"/>
    </row>
    <row r="178" spans="8:16">
      <c r="H178" s="445"/>
      <c r="I178" s="445"/>
      <c r="J178" s="347" t="s">
        <v>1622</v>
      </c>
      <c r="K178" s="20" t="str">
        <f t="shared" si="5"/>
        <v>£m</v>
      </c>
      <c r="L178" s="1116"/>
      <c r="M178" s="1116"/>
      <c r="N178" s="1116"/>
      <c r="O178" s="1116"/>
      <c r="P178" s="1116"/>
    </row>
    <row r="179" spans="8:16" s="78" customFormat="1">
      <c r="H179" s="445"/>
      <c r="I179" s="445"/>
      <c r="J179" s="347" t="s">
        <v>1622</v>
      </c>
      <c r="K179" s="20" t="str">
        <f t="shared" si="5"/>
        <v>£m</v>
      </c>
      <c r="L179" s="1116"/>
      <c r="M179" s="1116"/>
      <c r="N179" s="1116"/>
      <c r="O179" s="1116"/>
      <c r="P179" s="1116"/>
    </row>
    <row r="180" spans="8:16" s="353" customFormat="1">
      <c r="H180" s="445"/>
      <c r="I180" s="445"/>
      <c r="J180" s="347" t="s">
        <v>1622</v>
      </c>
      <c r="K180" s="20" t="str">
        <f t="shared" si="5"/>
        <v>£m</v>
      </c>
      <c r="L180" s="1116"/>
      <c r="M180" s="1116"/>
      <c r="N180" s="1116"/>
      <c r="O180" s="1116"/>
      <c r="P180" s="1116"/>
    </row>
    <row r="181" spans="8:16">
      <c r="H181" s="445"/>
      <c r="I181" s="445"/>
      <c r="J181" s="347" t="s">
        <v>1622</v>
      </c>
      <c r="K181" s="20" t="str">
        <f t="shared" si="5"/>
        <v>£m</v>
      </c>
      <c r="L181" s="1116"/>
      <c r="M181" s="1116"/>
      <c r="N181" s="1116"/>
      <c r="O181" s="1116"/>
      <c r="P181" s="1116"/>
    </row>
    <row r="182" spans="8:16">
      <c r="H182" s="445"/>
      <c r="I182" s="445"/>
      <c r="J182" s="347" t="s">
        <v>1622</v>
      </c>
      <c r="K182" s="20" t="str">
        <f t="shared" si="5"/>
        <v>£m</v>
      </c>
      <c r="L182" s="1116"/>
      <c r="M182" s="1116"/>
      <c r="N182" s="1116"/>
      <c r="O182" s="1116"/>
      <c r="P182" s="1116"/>
    </row>
    <row r="183" spans="8:16">
      <c r="H183" s="445"/>
      <c r="I183" s="445"/>
      <c r="J183" s="347" t="s">
        <v>1622</v>
      </c>
      <c r="K183" s="20" t="str">
        <f t="shared" si="5"/>
        <v>£m</v>
      </c>
      <c r="L183" s="1116"/>
      <c r="M183" s="1116"/>
      <c r="N183" s="1116"/>
      <c r="O183" s="1116"/>
      <c r="P183" s="1116"/>
    </row>
    <row r="184" spans="8:16">
      <c r="H184" s="445"/>
      <c r="I184" s="445"/>
      <c r="J184" s="347" t="s">
        <v>1622</v>
      </c>
      <c r="K184" s="20" t="str">
        <f t="shared" si="5"/>
        <v>£m</v>
      </c>
      <c r="L184" s="1116"/>
      <c r="M184" s="1116"/>
      <c r="N184" s="1116"/>
      <c r="O184" s="1116"/>
      <c r="P184" s="1116"/>
    </row>
    <row r="185" spans="8:16">
      <c r="H185" s="445"/>
      <c r="I185" s="445"/>
      <c r="J185" s="347" t="s">
        <v>1622</v>
      </c>
      <c r="K185" s="20" t="str">
        <f t="shared" si="5"/>
        <v>£m</v>
      </c>
      <c r="L185" s="1116"/>
      <c r="M185" s="1116"/>
      <c r="N185" s="1116"/>
      <c r="O185" s="1116"/>
      <c r="P185" s="1116"/>
    </row>
    <row r="186" spans="8:16">
      <c r="H186" s="445"/>
      <c r="I186" s="445"/>
      <c r="J186" s="347" t="s">
        <v>1622</v>
      </c>
      <c r="K186" s="20" t="str">
        <f t="shared" si="5"/>
        <v>£m</v>
      </c>
      <c r="L186" s="1116"/>
      <c r="M186" s="1116"/>
      <c r="N186" s="1116"/>
      <c r="O186" s="1116"/>
      <c r="P186" s="1116"/>
    </row>
    <row r="187" spans="8:16" s="78" customFormat="1">
      <c r="H187" s="445"/>
      <c r="I187" s="445"/>
      <c r="J187" s="347" t="s">
        <v>1622</v>
      </c>
      <c r="K187" s="20" t="str">
        <f t="shared" si="5"/>
        <v>£m</v>
      </c>
      <c r="L187" s="1116"/>
      <c r="M187" s="1116"/>
      <c r="N187" s="1116"/>
      <c r="O187" s="1116"/>
      <c r="P187" s="1116"/>
    </row>
    <row r="188" spans="8:16" s="353" customFormat="1">
      <c r="H188" s="445"/>
      <c r="I188" s="445"/>
      <c r="J188" s="347" t="s">
        <v>1622</v>
      </c>
      <c r="K188" s="20" t="str">
        <f t="shared" si="5"/>
        <v>£m</v>
      </c>
      <c r="L188" s="1116"/>
      <c r="M188" s="1116"/>
      <c r="N188" s="1116"/>
      <c r="O188" s="1116"/>
      <c r="P188" s="1116"/>
    </row>
    <row r="189" spans="8:16">
      <c r="H189" s="445"/>
      <c r="I189" s="445"/>
      <c r="J189" s="347" t="s">
        <v>1622</v>
      </c>
      <c r="K189" s="20" t="str">
        <f t="shared" si="5"/>
        <v>£m</v>
      </c>
      <c r="L189" s="1116"/>
      <c r="M189" s="1116"/>
      <c r="N189" s="1116"/>
      <c r="O189" s="1116"/>
      <c r="P189" s="1116"/>
    </row>
    <row r="190" spans="8:16">
      <c r="H190" s="445"/>
      <c r="I190" s="445"/>
      <c r="J190" s="347" t="s">
        <v>1622</v>
      </c>
      <c r="K190" s="20" t="str">
        <f t="shared" si="5"/>
        <v>£m</v>
      </c>
      <c r="L190" s="1116"/>
      <c r="M190" s="1116"/>
      <c r="N190" s="1116"/>
      <c r="O190" s="1116"/>
      <c r="P190" s="1116"/>
    </row>
    <row r="191" spans="8:16">
      <c r="H191" s="445"/>
      <c r="I191" s="445"/>
      <c r="J191" s="347" t="s">
        <v>1622</v>
      </c>
      <c r="K191" s="20" t="str">
        <f t="shared" si="5"/>
        <v>£m</v>
      </c>
      <c r="L191" s="1116"/>
      <c r="M191" s="1116"/>
      <c r="N191" s="1116"/>
      <c r="O191" s="1116"/>
      <c r="P191" s="1116"/>
    </row>
    <row r="192" spans="8:16">
      <c r="H192" s="445"/>
      <c r="I192" s="445"/>
      <c r="J192" s="347" t="s">
        <v>1622</v>
      </c>
      <c r="K192" s="20" t="str">
        <f t="shared" si="5"/>
        <v>£m</v>
      </c>
      <c r="L192" s="1116"/>
      <c r="M192" s="1116"/>
      <c r="N192" s="1116"/>
      <c r="O192" s="1116"/>
      <c r="P192" s="1116"/>
    </row>
    <row r="193" spans="8:16">
      <c r="H193" s="445"/>
      <c r="I193" s="445"/>
      <c r="J193" s="347" t="s">
        <v>1622</v>
      </c>
      <c r="K193" s="20" t="str">
        <f t="shared" si="5"/>
        <v>£m</v>
      </c>
      <c r="L193" s="1116"/>
      <c r="M193" s="1116"/>
      <c r="N193" s="1116"/>
      <c r="O193" s="1116"/>
      <c r="P193" s="1116"/>
    </row>
    <row r="194" spans="8:16">
      <c r="H194" s="445"/>
      <c r="I194" s="445"/>
      <c r="J194" s="347" t="s">
        <v>1622</v>
      </c>
      <c r="K194" s="20" t="str">
        <f t="shared" si="5"/>
        <v>£m</v>
      </c>
      <c r="L194" s="1116"/>
      <c r="M194" s="1116"/>
      <c r="N194" s="1116"/>
      <c r="O194" s="1116"/>
      <c r="P194" s="1116"/>
    </row>
    <row r="195" spans="8:16" s="78" customFormat="1">
      <c r="H195" s="445"/>
      <c r="I195" s="445"/>
      <c r="J195" s="347" t="s">
        <v>1622</v>
      </c>
      <c r="K195" s="20" t="str">
        <f t="shared" si="5"/>
        <v>£m</v>
      </c>
      <c r="L195" s="1116"/>
      <c r="M195" s="1116"/>
      <c r="N195" s="1116"/>
      <c r="O195" s="1116"/>
      <c r="P195" s="1116"/>
    </row>
    <row r="196" spans="8:16" s="353" customFormat="1">
      <c r="H196" s="445"/>
      <c r="I196" s="445"/>
      <c r="J196" s="347" t="s">
        <v>1622</v>
      </c>
      <c r="K196" s="20" t="str">
        <f t="shared" si="5"/>
        <v>£m</v>
      </c>
      <c r="L196" s="1116"/>
      <c r="M196" s="1116"/>
      <c r="N196" s="1116"/>
      <c r="O196" s="1116"/>
      <c r="P196" s="1116"/>
    </row>
    <row r="197" spans="8:16">
      <c r="H197" s="445"/>
      <c r="I197" s="445"/>
      <c r="J197" s="347" t="s">
        <v>1622</v>
      </c>
      <c r="K197" s="20" t="str">
        <f t="shared" si="5"/>
        <v>£m</v>
      </c>
      <c r="L197" s="1116"/>
      <c r="M197" s="1116"/>
      <c r="N197" s="1116"/>
      <c r="O197" s="1116"/>
      <c r="P197" s="1116"/>
    </row>
    <row r="198" spans="8:16">
      <c r="H198" s="445"/>
      <c r="I198" s="445"/>
      <c r="J198" s="347" t="s">
        <v>1622</v>
      </c>
      <c r="K198" s="20" t="str">
        <f t="shared" si="5"/>
        <v>£m</v>
      </c>
      <c r="L198" s="1116"/>
      <c r="M198" s="1116"/>
      <c r="N198" s="1116"/>
      <c r="O198" s="1116"/>
      <c r="P198" s="1116"/>
    </row>
    <row r="199" spans="8:16">
      <c r="H199" s="445"/>
      <c r="I199" s="445"/>
      <c r="J199" s="347" t="s">
        <v>1622</v>
      </c>
      <c r="K199" s="20" t="str">
        <f t="shared" si="5"/>
        <v>£m</v>
      </c>
      <c r="L199" s="1116"/>
      <c r="M199" s="1116"/>
      <c r="N199" s="1116"/>
      <c r="O199" s="1116"/>
      <c r="P199" s="1116"/>
    </row>
    <row r="200" spans="8:16">
      <c r="H200" s="445"/>
      <c r="I200" s="445"/>
      <c r="J200" s="347" t="s">
        <v>1622</v>
      </c>
      <c r="K200" s="20" t="str">
        <f t="shared" si="5"/>
        <v>£m</v>
      </c>
      <c r="L200" s="1116"/>
      <c r="M200" s="1116"/>
      <c r="N200" s="1116"/>
      <c r="O200" s="1116"/>
      <c r="P200" s="1116"/>
    </row>
    <row r="201" spans="8:16">
      <c r="H201" s="445"/>
      <c r="I201" s="445"/>
      <c r="J201" s="347" t="s">
        <v>1622</v>
      </c>
      <c r="K201" s="20" t="str">
        <f t="shared" si="5"/>
        <v>£m</v>
      </c>
      <c r="L201" s="1116"/>
      <c r="M201" s="1116"/>
      <c r="N201" s="1116"/>
      <c r="O201" s="1116"/>
      <c r="P201" s="1116"/>
    </row>
    <row r="202" spans="8:16">
      <c r="H202" s="445"/>
      <c r="I202" s="445"/>
      <c r="J202" s="347" t="s">
        <v>1622</v>
      </c>
      <c r="K202" s="20" t="str">
        <f t="shared" si="5"/>
        <v>£m</v>
      </c>
      <c r="L202" s="1116"/>
      <c r="M202" s="1116"/>
      <c r="N202" s="1116"/>
      <c r="O202" s="1116"/>
      <c r="P202" s="1116"/>
    </row>
    <row r="203" spans="8:16">
      <c r="H203" s="445"/>
      <c r="I203" s="445"/>
      <c r="J203" s="347" t="s">
        <v>1622</v>
      </c>
      <c r="K203" s="20" t="str">
        <f t="shared" si="5"/>
        <v>£m</v>
      </c>
      <c r="L203" s="1116"/>
      <c r="M203" s="1116"/>
      <c r="N203" s="1116"/>
      <c r="O203" s="1116"/>
      <c r="P203" s="1116"/>
    </row>
    <row r="204" spans="8:16" s="353" customFormat="1">
      <c r="H204" s="445"/>
      <c r="I204" s="445"/>
      <c r="J204" s="347" t="s">
        <v>1622</v>
      </c>
      <c r="K204" s="20" t="str">
        <f t="shared" si="5"/>
        <v>£m</v>
      </c>
      <c r="L204" s="1116"/>
      <c r="M204" s="1116"/>
      <c r="N204" s="1116"/>
      <c r="O204" s="1116"/>
      <c r="P204" s="1116"/>
    </row>
    <row r="205" spans="8:16" s="78" customFormat="1">
      <c r="H205" s="445"/>
      <c r="I205" s="445"/>
      <c r="J205" s="347" t="s">
        <v>1622</v>
      </c>
      <c r="K205" s="20" t="str">
        <f t="shared" si="5"/>
        <v>£m</v>
      </c>
      <c r="L205" s="1116"/>
      <c r="M205" s="1116"/>
      <c r="N205" s="1116"/>
      <c r="O205" s="1116"/>
      <c r="P205" s="1116"/>
    </row>
    <row r="206" spans="8:16" s="353" customFormat="1">
      <c r="H206" s="445"/>
      <c r="I206" s="445"/>
      <c r="J206" s="347" t="s">
        <v>1622</v>
      </c>
      <c r="K206" s="20" t="str">
        <f t="shared" si="5"/>
        <v>£m</v>
      </c>
      <c r="L206" s="1116"/>
      <c r="M206" s="1116"/>
      <c r="N206" s="1116"/>
      <c r="O206" s="1116"/>
      <c r="P206" s="1116"/>
    </row>
    <row r="207" spans="8:16">
      <c r="H207" s="445"/>
      <c r="I207" s="445"/>
      <c r="J207" s="347" t="s">
        <v>1622</v>
      </c>
      <c r="K207" s="20" t="str">
        <f t="shared" si="5"/>
        <v>£m</v>
      </c>
      <c r="L207" s="1116"/>
      <c r="M207" s="1116"/>
      <c r="N207" s="1116"/>
      <c r="O207" s="1116"/>
      <c r="P207" s="1116"/>
    </row>
    <row r="208" spans="8:16">
      <c r="H208" s="445"/>
      <c r="I208" s="445"/>
      <c r="J208" s="347" t="s">
        <v>1622</v>
      </c>
      <c r="K208" s="20" t="str">
        <f t="shared" si="5"/>
        <v>£m</v>
      </c>
      <c r="L208" s="1116"/>
      <c r="M208" s="1116"/>
      <c r="N208" s="1116"/>
      <c r="O208" s="1116"/>
      <c r="P208" s="1116"/>
    </row>
    <row r="209" spans="8:16">
      <c r="H209" s="445"/>
      <c r="I209" s="445"/>
      <c r="J209" s="347" t="s">
        <v>1622</v>
      </c>
      <c r="K209" s="20" t="str">
        <f t="shared" si="5"/>
        <v>£m</v>
      </c>
      <c r="L209" s="1116"/>
      <c r="M209" s="1116"/>
      <c r="N209" s="1116"/>
      <c r="O209" s="1116"/>
      <c r="P209" s="1116"/>
    </row>
    <row r="210" spans="8:16">
      <c r="H210" s="445"/>
      <c r="I210" s="445"/>
      <c r="J210" s="347" t="s">
        <v>1622</v>
      </c>
      <c r="K210" s="20" t="str">
        <f t="shared" si="5"/>
        <v>£m</v>
      </c>
      <c r="L210" s="1116"/>
      <c r="M210" s="1116"/>
      <c r="N210" s="1116"/>
      <c r="O210" s="1116"/>
      <c r="P210" s="1116"/>
    </row>
    <row r="211" spans="8:16">
      <c r="H211" s="445"/>
      <c r="I211" s="445"/>
      <c r="J211" s="347" t="s">
        <v>1622</v>
      </c>
      <c r="K211" s="20" t="str">
        <f t="shared" si="5"/>
        <v>£m</v>
      </c>
      <c r="L211" s="1116"/>
      <c r="M211" s="1116"/>
      <c r="N211" s="1116"/>
      <c r="O211" s="1116"/>
      <c r="P211" s="1116"/>
    </row>
    <row r="212" spans="8:16">
      <c r="H212" s="445"/>
      <c r="I212" s="445"/>
      <c r="J212" s="347" t="s">
        <v>1622</v>
      </c>
      <c r="K212" s="20" t="str">
        <f t="shared" si="5"/>
        <v>£m</v>
      </c>
      <c r="L212" s="1116"/>
      <c r="M212" s="1116"/>
      <c r="N212" s="1116"/>
      <c r="O212" s="1116"/>
      <c r="P212" s="1116"/>
    </row>
    <row r="213" spans="8:16" s="78" customFormat="1">
      <c r="H213" s="445"/>
      <c r="I213" s="445"/>
      <c r="J213" s="347" t="s">
        <v>1622</v>
      </c>
      <c r="K213" s="20" t="str">
        <f t="shared" si="5"/>
        <v>£m</v>
      </c>
      <c r="L213" s="1116"/>
      <c r="M213" s="1116"/>
      <c r="N213" s="1116"/>
      <c r="O213" s="1116"/>
      <c r="P213" s="1116"/>
    </row>
    <row r="214" spans="8:16" s="353" customFormat="1">
      <c r="H214" s="445"/>
      <c r="I214" s="445"/>
      <c r="J214" s="347" t="s">
        <v>1622</v>
      </c>
      <c r="K214" s="20" t="str">
        <f t="shared" si="5"/>
        <v>£m</v>
      </c>
      <c r="L214" s="1116"/>
      <c r="M214" s="1116"/>
      <c r="N214" s="1116"/>
      <c r="O214" s="1116"/>
      <c r="P214" s="1116"/>
    </row>
    <row r="215" spans="8:16">
      <c r="H215" s="445"/>
      <c r="I215" s="445"/>
      <c r="J215" s="347" t="s">
        <v>1622</v>
      </c>
      <c r="K215" s="20" t="str">
        <f t="shared" si="5"/>
        <v>£m</v>
      </c>
      <c r="L215" s="1116"/>
      <c r="M215" s="1116"/>
      <c r="N215" s="1116"/>
      <c r="O215" s="1116"/>
      <c r="P215" s="1116"/>
    </row>
    <row r="216" spans="8:16">
      <c r="H216" s="445"/>
      <c r="I216" s="445"/>
      <c r="J216" s="347" t="s">
        <v>1622</v>
      </c>
      <c r="K216" s="20" t="str">
        <f t="shared" si="5"/>
        <v>£m</v>
      </c>
      <c r="L216" s="1116"/>
      <c r="M216" s="1116"/>
      <c r="N216" s="1116"/>
      <c r="O216" s="1116"/>
      <c r="P216" s="1116"/>
    </row>
    <row r="217" spans="8:16">
      <c r="H217" s="445"/>
      <c r="I217" s="445"/>
      <c r="J217" s="347" t="s">
        <v>1622</v>
      </c>
      <c r="K217" s="20" t="str">
        <f t="shared" si="5"/>
        <v>£m</v>
      </c>
      <c r="L217" s="1116"/>
      <c r="M217" s="1116"/>
      <c r="N217" s="1116"/>
      <c r="O217" s="1116"/>
      <c r="P217" s="1116"/>
    </row>
    <row r="218" spans="8:16">
      <c r="H218" s="445"/>
      <c r="I218" s="445"/>
      <c r="J218" s="347" t="s">
        <v>1622</v>
      </c>
      <c r="K218" s="20" t="str">
        <f t="shared" si="5"/>
        <v>£m</v>
      </c>
      <c r="L218" s="1116"/>
      <c r="M218" s="1116"/>
      <c r="N218" s="1116"/>
      <c r="O218" s="1116"/>
      <c r="P218" s="1116"/>
    </row>
    <row r="219" spans="8:16">
      <c r="H219" s="445"/>
      <c r="I219" s="445"/>
      <c r="J219" s="347" t="s">
        <v>1622</v>
      </c>
      <c r="K219" s="20" t="str">
        <f t="shared" si="5"/>
        <v>£m</v>
      </c>
      <c r="L219" s="1116"/>
      <c r="M219" s="1116"/>
      <c r="N219" s="1116"/>
      <c r="O219" s="1116"/>
      <c r="P219" s="1116"/>
    </row>
    <row r="220" spans="8:16">
      <c r="H220" s="445"/>
      <c r="I220" s="445"/>
      <c r="J220" s="347" t="s">
        <v>1622</v>
      </c>
      <c r="K220" s="20" t="str">
        <f t="shared" si="5"/>
        <v>£m</v>
      </c>
      <c r="L220" s="1116"/>
      <c r="M220" s="1116"/>
      <c r="N220" s="1116"/>
      <c r="O220" s="1116"/>
      <c r="P220" s="1116"/>
    </row>
    <row r="221" spans="8:16" s="78" customFormat="1">
      <c r="H221" s="445"/>
      <c r="I221" s="445"/>
      <c r="J221" s="347" t="s">
        <v>1622</v>
      </c>
      <c r="K221" s="20" t="str">
        <f t="shared" si="5"/>
        <v>£m</v>
      </c>
      <c r="L221" s="1116"/>
      <c r="M221" s="1116"/>
      <c r="N221" s="1116"/>
      <c r="O221" s="1116"/>
      <c r="P221" s="1116"/>
    </row>
    <row r="222" spans="8:16" s="353" customFormat="1">
      <c r="H222" s="445"/>
      <c r="I222" s="445"/>
      <c r="J222" s="347" t="s">
        <v>1622</v>
      </c>
      <c r="K222" s="20" t="str">
        <f t="shared" si="5"/>
        <v>£m</v>
      </c>
      <c r="L222" s="1116"/>
      <c r="M222" s="1116"/>
      <c r="N222" s="1116"/>
      <c r="O222" s="1116"/>
      <c r="P222" s="1116"/>
    </row>
    <row r="223" spans="8:16">
      <c r="H223" s="445"/>
      <c r="I223" s="445"/>
      <c r="J223" s="347" t="s">
        <v>1622</v>
      </c>
      <c r="K223" s="20" t="str">
        <f t="shared" si="5"/>
        <v>£m</v>
      </c>
      <c r="L223" s="1116"/>
      <c r="M223" s="1116"/>
      <c r="N223" s="1116"/>
      <c r="O223" s="1116"/>
      <c r="P223" s="1116"/>
    </row>
    <row r="224" spans="8:16">
      <c r="H224" s="445"/>
      <c r="I224" s="445"/>
      <c r="J224" s="347" t="s">
        <v>1622</v>
      </c>
      <c r="K224" s="20" t="str">
        <f t="shared" si="5"/>
        <v>£m</v>
      </c>
      <c r="L224" s="1116"/>
      <c r="M224" s="1116"/>
      <c r="N224" s="1116"/>
      <c r="O224" s="1116"/>
      <c r="P224" s="1116"/>
    </row>
    <row r="225" spans="8:16">
      <c r="H225" s="445"/>
      <c r="I225" s="445"/>
      <c r="J225" s="347" t="s">
        <v>1622</v>
      </c>
      <c r="K225" s="20" t="str">
        <f t="shared" si="5"/>
        <v>£m</v>
      </c>
      <c r="L225" s="1116"/>
      <c r="M225" s="1116"/>
      <c r="N225" s="1116"/>
      <c r="O225" s="1116"/>
      <c r="P225" s="1116"/>
    </row>
    <row r="226" spans="8:16">
      <c r="H226" s="445"/>
      <c r="I226" s="445"/>
      <c r="J226" s="347" t="s">
        <v>1622</v>
      </c>
      <c r="K226" s="20" t="str">
        <f t="shared" si="5"/>
        <v>£m</v>
      </c>
      <c r="L226" s="1116"/>
      <c r="M226" s="1116"/>
      <c r="N226" s="1116"/>
      <c r="O226" s="1116"/>
      <c r="P226" s="1116"/>
    </row>
    <row r="227" spans="8:16">
      <c r="H227" s="445"/>
      <c r="I227" s="445"/>
      <c r="J227" s="347" t="s">
        <v>1622</v>
      </c>
      <c r="K227" s="20" t="str">
        <f t="shared" si="5"/>
        <v>£m</v>
      </c>
      <c r="L227" s="1116"/>
      <c r="M227" s="1116"/>
      <c r="N227" s="1116"/>
      <c r="O227" s="1116"/>
      <c r="P227" s="1116"/>
    </row>
    <row r="228" spans="8:16">
      <c r="H228" s="445"/>
      <c r="I228" s="445"/>
      <c r="J228" s="347" t="s">
        <v>1622</v>
      </c>
      <c r="K228" s="20" t="str">
        <f t="shared" ref="K228:K291" si="6">IF(F228="Placeholder", "Placeholder", "£m")</f>
        <v>£m</v>
      </c>
      <c r="L228" s="1116"/>
      <c r="M228" s="1116"/>
      <c r="N228" s="1116"/>
      <c r="O228" s="1116"/>
      <c r="P228" s="1116"/>
    </row>
    <row r="229" spans="8:16" s="78" customFormat="1">
      <c r="H229" s="445"/>
      <c r="I229" s="445"/>
      <c r="J229" s="347" t="s">
        <v>1622</v>
      </c>
      <c r="K229" s="20" t="str">
        <f t="shared" si="6"/>
        <v>£m</v>
      </c>
      <c r="L229" s="1116"/>
      <c r="M229" s="1116"/>
      <c r="N229" s="1116"/>
      <c r="O229" s="1116"/>
      <c r="P229" s="1116"/>
    </row>
    <row r="230" spans="8:16" s="353" customFormat="1">
      <c r="H230" s="445"/>
      <c r="I230" s="445"/>
      <c r="J230" s="347" t="s">
        <v>1622</v>
      </c>
      <c r="K230" s="20" t="str">
        <f t="shared" si="6"/>
        <v>£m</v>
      </c>
      <c r="L230" s="1116"/>
      <c r="M230" s="1116"/>
      <c r="N230" s="1116"/>
      <c r="O230" s="1116"/>
      <c r="P230" s="1116"/>
    </row>
    <row r="231" spans="8:16">
      <c r="H231" s="445"/>
      <c r="I231" s="445"/>
      <c r="J231" s="347" t="s">
        <v>1622</v>
      </c>
      <c r="K231" s="20" t="str">
        <f t="shared" si="6"/>
        <v>£m</v>
      </c>
      <c r="L231" s="1116"/>
      <c r="M231" s="1116"/>
      <c r="N231" s="1116"/>
      <c r="O231" s="1116"/>
      <c r="P231" s="1116"/>
    </row>
    <row r="232" spans="8:16">
      <c r="H232" s="445"/>
      <c r="I232" s="445"/>
      <c r="J232" s="347" t="s">
        <v>1622</v>
      </c>
      <c r="K232" s="20" t="str">
        <f t="shared" si="6"/>
        <v>£m</v>
      </c>
      <c r="L232" s="1116"/>
      <c r="M232" s="1116"/>
      <c r="N232" s="1116"/>
      <c r="O232" s="1116"/>
      <c r="P232" s="1116"/>
    </row>
    <row r="233" spans="8:16">
      <c r="H233" s="445"/>
      <c r="I233" s="445"/>
      <c r="J233" s="347" t="s">
        <v>1622</v>
      </c>
      <c r="K233" s="20" t="str">
        <f t="shared" si="6"/>
        <v>£m</v>
      </c>
      <c r="L233" s="1116"/>
      <c r="M233" s="1116"/>
      <c r="N233" s="1116"/>
      <c r="O233" s="1116"/>
      <c r="P233" s="1116"/>
    </row>
    <row r="234" spans="8:16">
      <c r="H234" s="445"/>
      <c r="I234" s="445"/>
      <c r="J234" s="347" t="s">
        <v>1622</v>
      </c>
      <c r="K234" s="20" t="str">
        <f t="shared" si="6"/>
        <v>£m</v>
      </c>
      <c r="L234" s="1116"/>
      <c r="M234" s="1116"/>
      <c r="N234" s="1116"/>
      <c r="O234" s="1116"/>
      <c r="P234" s="1116"/>
    </row>
    <row r="235" spans="8:16">
      <c r="H235" s="445"/>
      <c r="I235" s="445"/>
      <c r="J235" s="347" t="s">
        <v>1622</v>
      </c>
      <c r="K235" s="20" t="str">
        <f t="shared" si="6"/>
        <v>£m</v>
      </c>
      <c r="L235" s="1116"/>
      <c r="M235" s="1116"/>
      <c r="N235" s="1116"/>
      <c r="O235" s="1116"/>
      <c r="P235" s="1116"/>
    </row>
    <row r="236" spans="8:16">
      <c r="H236" s="445"/>
      <c r="I236" s="445"/>
      <c r="J236" s="347" t="s">
        <v>1622</v>
      </c>
      <c r="K236" s="20" t="str">
        <f t="shared" si="6"/>
        <v>£m</v>
      </c>
      <c r="L236" s="1116"/>
      <c r="M236" s="1116"/>
      <c r="N236" s="1116"/>
      <c r="O236" s="1116"/>
      <c r="P236" s="1116"/>
    </row>
    <row r="237" spans="8:16" s="78" customFormat="1">
      <c r="H237" s="445"/>
      <c r="I237" s="445"/>
      <c r="J237" s="347" t="s">
        <v>1622</v>
      </c>
      <c r="K237" s="20" t="str">
        <f t="shared" si="6"/>
        <v>£m</v>
      </c>
      <c r="L237" s="1116"/>
      <c r="M237" s="1116"/>
      <c r="N237" s="1116"/>
      <c r="O237" s="1116"/>
      <c r="P237" s="1116"/>
    </row>
    <row r="238" spans="8:16" s="353" customFormat="1">
      <c r="H238" s="445"/>
      <c r="I238" s="445"/>
      <c r="J238" s="347" t="s">
        <v>1622</v>
      </c>
      <c r="K238" s="20" t="str">
        <f t="shared" si="6"/>
        <v>£m</v>
      </c>
      <c r="L238" s="1116"/>
      <c r="M238" s="1116"/>
      <c r="N238" s="1116"/>
      <c r="O238" s="1116"/>
      <c r="P238" s="1116"/>
    </row>
    <row r="239" spans="8:16">
      <c r="H239" s="445"/>
      <c r="I239" s="445"/>
      <c r="J239" s="347" t="s">
        <v>1622</v>
      </c>
      <c r="K239" s="20" t="str">
        <f t="shared" si="6"/>
        <v>£m</v>
      </c>
      <c r="L239" s="1116"/>
      <c r="M239" s="1116"/>
      <c r="N239" s="1116"/>
      <c r="O239" s="1116"/>
      <c r="P239" s="1116"/>
    </row>
    <row r="240" spans="8:16">
      <c r="H240" s="445"/>
      <c r="I240" s="445"/>
      <c r="J240" s="347" t="s">
        <v>1622</v>
      </c>
      <c r="K240" s="20" t="str">
        <f t="shared" si="6"/>
        <v>£m</v>
      </c>
      <c r="L240" s="1116"/>
      <c r="M240" s="1116"/>
      <c r="N240" s="1116"/>
      <c r="O240" s="1116"/>
      <c r="P240" s="1116"/>
    </row>
    <row r="241" spans="8:16">
      <c r="H241" s="445"/>
      <c r="I241" s="445"/>
      <c r="J241" s="347" t="s">
        <v>1622</v>
      </c>
      <c r="K241" s="20" t="str">
        <f t="shared" si="6"/>
        <v>£m</v>
      </c>
      <c r="L241" s="1116"/>
      <c r="M241" s="1116"/>
      <c r="N241" s="1116"/>
      <c r="O241" s="1116"/>
      <c r="P241" s="1116"/>
    </row>
    <row r="242" spans="8:16">
      <c r="H242" s="445"/>
      <c r="I242" s="445"/>
      <c r="J242" s="347" t="s">
        <v>1622</v>
      </c>
      <c r="K242" s="20" t="str">
        <f t="shared" si="6"/>
        <v>£m</v>
      </c>
      <c r="L242" s="1116"/>
      <c r="M242" s="1116"/>
      <c r="N242" s="1116"/>
      <c r="O242" s="1116"/>
      <c r="P242" s="1116"/>
    </row>
    <row r="243" spans="8:16">
      <c r="H243" s="445"/>
      <c r="I243" s="445"/>
      <c r="J243" s="347" t="s">
        <v>1622</v>
      </c>
      <c r="K243" s="20" t="str">
        <f t="shared" si="6"/>
        <v>£m</v>
      </c>
      <c r="L243" s="1116"/>
      <c r="M243" s="1116"/>
      <c r="N243" s="1116"/>
      <c r="O243" s="1116"/>
      <c r="P243" s="1116"/>
    </row>
    <row r="244" spans="8:16">
      <c r="H244" s="445"/>
      <c r="I244" s="445"/>
      <c r="J244" s="347" t="s">
        <v>1622</v>
      </c>
      <c r="K244" s="20" t="str">
        <f t="shared" si="6"/>
        <v>£m</v>
      </c>
      <c r="L244" s="1116"/>
      <c r="M244" s="1116"/>
      <c r="N244" s="1116"/>
      <c r="O244" s="1116"/>
      <c r="P244" s="1116"/>
    </row>
    <row r="245" spans="8:16" s="78" customFormat="1">
      <c r="H245" s="445"/>
      <c r="I245" s="445"/>
      <c r="J245" s="347" t="s">
        <v>1622</v>
      </c>
      <c r="K245" s="20" t="str">
        <f t="shared" si="6"/>
        <v>£m</v>
      </c>
      <c r="L245" s="1116"/>
      <c r="M245" s="1116"/>
      <c r="N245" s="1116"/>
      <c r="O245" s="1116"/>
      <c r="P245" s="1116"/>
    </row>
    <row r="246" spans="8:16" s="353" customFormat="1">
      <c r="H246" s="445"/>
      <c r="I246" s="445"/>
      <c r="J246" s="347" t="s">
        <v>1622</v>
      </c>
      <c r="K246" s="20" t="str">
        <f t="shared" si="6"/>
        <v>£m</v>
      </c>
      <c r="L246" s="1116"/>
      <c r="M246" s="1116"/>
      <c r="N246" s="1116"/>
      <c r="O246" s="1116"/>
      <c r="P246" s="1116"/>
    </row>
    <row r="247" spans="8:16">
      <c r="H247" s="445"/>
      <c r="I247" s="445"/>
      <c r="J247" s="347" t="s">
        <v>1622</v>
      </c>
      <c r="K247" s="20" t="str">
        <f t="shared" si="6"/>
        <v>£m</v>
      </c>
      <c r="L247" s="1116"/>
      <c r="M247" s="1116"/>
      <c r="N247" s="1116"/>
      <c r="O247" s="1116"/>
      <c r="P247" s="1116"/>
    </row>
    <row r="248" spans="8:16">
      <c r="H248" s="445"/>
      <c r="I248" s="445"/>
      <c r="J248" s="347" t="s">
        <v>1622</v>
      </c>
      <c r="K248" s="20" t="str">
        <f t="shared" si="6"/>
        <v>£m</v>
      </c>
      <c r="L248" s="1116"/>
      <c r="M248" s="1116"/>
      <c r="N248" s="1116"/>
      <c r="O248" s="1116"/>
      <c r="P248" s="1116"/>
    </row>
    <row r="249" spans="8:16">
      <c r="H249" s="445"/>
      <c r="I249" s="445"/>
      <c r="J249" s="347" t="s">
        <v>1622</v>
      </c>
      <c r="K249" s="20" t="str">
        <f t="shared" si="6"/>
        <v>£m</v>
      </c>
      <c r="L249" s="1116"/>
      <c r="M249" s="1116"/>
      <c r="N249" s="1116"/>
      <c r="O249" s="1116"/>
      <c r="P249" s="1116"/>
    </row>
    <row r="250" spans="8:16">
      <c r="H250" s="445"/>
      <c r="I250" s="445"/>
      <c r="J250" s="347" t="s">
        <v>1622</v>
      </c>
      <c r="K250" s="20" t="str">
        <f t="shared" si="6"/>
        <v>£m</v>
      </c>
      <c r="L250" s="1116"/>
      <c r="M250" s="1116"/>
      <c r="N250" s="1116"/>
      <c r="O250" s="1116"/>
      <c r="P250" s="1116"/>
    </row>
    <row r="251" spans="8:16">
      <c r="H251" s="445"/>
      <c r="I251" s="445"/>
      <c r="J251" s="347" t="s">
        <v>1622</v>
      </c>
      <c r="K251" s="20" t="str">
        <f t="shared" si="6"/>
        <v>£m</v>
      </c>
      <c r="L251" s="1116"/>
      <c r="M251" s="1116"/>
      <c r="N251" s="1116"/>
      <c r="O251" s="1116"/>
      <c r="P251" s="1116"/>
    </row>
    <row r="252" spans="8:16">
      <c r="H252" s="445"/>
      <c r="I252" s="445"/>
      <c r="J252" s="347" t="s">
        <v>1622</v>
      </c>
      <c r="K252" s="20" t="str">
        <f t="shared" si="6"/>
        <v>£m</v>
      </c>
      <c r="L252" s="1116"/>
      <c r="M252" s="1116"/>
      <c r="N252" s="1116"/>
      <c r="O252" s="1116"/>
      <c r="P252" s="1116"/>
    </row>
    <row r="253" spans="8:16" s="78" customFormat="1">
      <c r="H253" s="445"/>
      <c r="I253" s="445"/>
      <c r="J253" s="347" t="s">
        <v>1622</v>
      </c>
      <c r="K253" s="20" t="str">
        <f t="shared" si="6"/>
        <v>£m</v>
      </c>
      <c r="L253" s="1116"/>
      <c r="M253" s="1116"/>
      <c r="N253" s="1116"/>
      <c r="O253" s="1116"/>
      <c r="P253" s="1116"/>
    </row>
    <row r="254" spans="8:16" s="353" customFormat="1">
      <c r="H254" s="445"/>
      <c r="I254" s="445"/>
      <c r="J254" s="347" t="s">
        <v>1622</v>
      </c>
      <c r="K254" s="20" t="str">
        <f t="shared" si="6"/>
        <v>£m</v>
      </c>
      <c r="L254" s="1116"/>
      <c r="M254" s="1116"/>
      <c r="N254" s="1116"/>
      <c r="O254" s="1116"/>
      <c r="P254" s="1116"/>
    </row>
    <row r="255" spans="8:16">
      <c r="H255" s="445"/>
      <c r="I255" s="445"/>
      <c r="J255" s="347" t="s">
        <v>1622</v>
      </c>
      <c r="K255" s="20" t="str">
        <f t="shared" si="6"/>
        <v>£m</v>
      </c>
      <c r="L255" s="1116"/>
      <c r="M255" s="1116"/>
      <c r="N255" s="1116"/>
      <c r="O255" s="1116"/>
      <c r="P255" s="1116"/>
    </row>
    <row r="256" spans="8:16">
      <c r="H256" s="445"/>
      <c r="I256" s="445"/>
      <c r="J256" s="347" t="s">
        <v>1622</v>
      </c>
      <c r="K256" s="20" t="str">
        <f t="shared" si="6"/>
        <v>£m</v>
      </c>
      <c r="L256" s="1116"/>
      <c r="M256" s="1116"/>
      <c r="N256" s="1116"/>
      <c r="O256" s="1116"/>
      <c r="P256" s="1116"/>
    </row>
    <row r="257" spans="8:16">
      <c r="H257" s="445"/>
      <c r="I257" s="445"/>
      <c r="J257" s="347" t="s">
        <v>1622</v>
      </c>
      <c r="K257" s="20" t="str">
        <f t="shared" si="6"/>
        <v>£m</v>
      </c>
      <c r="L257" s="1116"/>
      <c r="M257" s="1116"/>
      <c r="N257" s="1116"/>
      <c r="O257" s="1116"/>
      <c r="P257" s="1116"/>
    </row>
    <row r="258" spans="8:16">
      <c r="H258" s="445"/>
      <c r="I258" s="445"/>
      <c r="J258" s="347" t="s">
        <v>1622</v>
      </c>
      <c r="K258" s="20" t="str">
        <f t="shared" si="6"/>
        <v>£m</v>
      </c>
      <c r="L258" s="1116"/>
      <c r="M258" s="1116"/>
      <c r="N258" s="1116"/>
      <c r="O258" s="1116"/>
      <c r="P258" s="1116"/>
    </row>
    <row r="259" spans="8:16">
      <c r="H259" s="445"/>
      <c r="I259" s="445"/>
      <c r="J259" s="347" t="s">
        <v>1622</v>
      </c>
      <c r="K259" s="20" t="str">
        <f t="shared" si="6"/>
        <v>£m</v>
      </c>
      <c r="L259" s="1116"/>
      <c r="M259" s="1116"/>
      <c r="N259" s="1116"/>
      <c r="O259" s="1116"/>
      <c r="P259" s="1116"/>
    </row>
    <row r="260" spans="8:16">
      <c r="H260" s="445"/>
      <c r="I260" s="445"/>
      <c r="J260" s="347" t="s">
        <v>1622</v>
      </c>
      <c r="K260" s="20" t="str">
        <f t="shared" si="6"/>
        <v>£m</v>
      </c>
      <c r="L260" s="1116"/>
      <c r="M260" s="1116"/>
      <c r="N260" s="1116"/>
      <c r="O260" s="1116"/>
      <c r="P260" s="1116"/>
    </row>
    <row r="261" spans="8:16" s="78" customFormat="1">
      <c r="H261" s="445"/>
      <c r="I261" s="445"/>
      <c r="J261" s="347" t="s">
        <v>1622</v>
      </c>
      <c r="K261" s="20" t="str">
        <f t="shared" si="6"/>
        <v>£m</v>
      </c>
      <c r="L261" s="1116"/>
      <c r="M261" s="1116"/>
      <c r="N261" s="1116"/>
      <c r="O261" s="1116"/>
      <c r="P261" s="1116"/>
    </row>
    <row r="262" spans="8:16" s="353" customFormat="1">
      <c r="H262" s="445"/>
      <c r="I262" s="445"/>
      <c r="J262" s="347" t="s">
        <v>1622</v>
      </c>
      <c r="K262" s="20" t="str">
        <f t="shared" si="6"/>
        <v>£m</v>
      </c>
      <c r="L262" s="1116"/>
      <c r="M262" s="1116"/>
      <c r="N262" s="1116"/>
      <c r="O262" s="1116"/>
      <c r="P262" s="1116"/>
    </row>
    <row r="263" spans="8:16">
      <c r="H263" s="445"/>
      <c r="I263" s="445"/>
      <c r="J263" s="347" t="s">
        <v>1622</v>
      </c>
      <c r="K263" s="20" t="str">
        <f t="shared" si="6"/>
        <v>£m</v>
      </c>
      <c r="L263" s="1116"/>
      <c r="M263" s="1116"/>
      <c r="N263" s="1116"/>
      <c r="O263" s="1116"/>
      <c r="P263" s="1116"/>
    </row>
    <row r="264" spans="8:16">
      <c r="H264" s="445"/>
      <c r="I264" s="445"/>
      <c r="J264" s="347" t="s">
        <v>1622</v>
      </c>
      <c r="K264" s="20" t="str">
        <f t="shared" si="6"/>
        <v>£m</v>
      </c>
      <c r="L264" s="1116"/>
      <c r="M264" s="1116"/>
      <c r="N264" s="1116"/>
      <c r="O264" s="1116"/>
      <c r="P264" s="1116"/>
    </row>
    <row r="265" spans="8:16">
      <c r="H265" s="445"/>
      <c r="I265" s="445"/>
      <c r="J265" s="347" t="s">
        <v>1622</v>
      </c>
      <c r="K265" s="20" t="str">
        <f t="shared" si="6"/>
        <v>£m</v>
      </c>
      <c r="L265" s="1116"/>
      <c r="M265" s="1116"/>
      <c r="N265" s="1116"/>
      <c r="O265" s="1116"/>
      <c r="P265" s="1116"/>
    </row>
    <row r="266" spans="8:16">
      <c r="H266" s="445"/>
      <c r="I266" s="445"/>
      <c r="J266" s="347" t="s">
        <v>1622</v>
      </c>
      <c r="K266" s="20" t="str">
        <f t="shared" si="6"/>
        <v>£m</v>
      </c>
      <c r="L266" s="1116"/>
      <c r="M266" s="1116"/>
      <c r="N266" s="1116"/>
      <c r="O266" s="1116"/>
      <c r="P266" s="1116"/>
    </row>
    <row r="267" spans="8:16">
      <c r="H267" s="445"/>
      <c r="I267" s="445"/>
      <c r="J267" s="347" t="s">
        <v>1622</v>
      </c>
      <c r="K267" s="20" t="str">
        <f t="shared" si="6"/>
        <v>£m</v>
      </c>
      <c r="L267" s="1116"/>
      <c r="M267" s="1116"/>
      <c r="N267" s="1116"/>
      <c r="O267" s="1116"/>
      <c r="P267" s="1116"/>
    </row>
    <row r="268" spans="8:16">
      <c r="H268" s="445"/>
      <c r="I268" s="445"/>
      <c r="J268" s="347" t="s">
        <v>1622</v>
      </c>
      <c r="K268" s="20" t="str">
        <f t="shared" si="6"/>
        <v>£m</v>
      </c>
      <c r="L268" s="1116"/>
      <c r="M268" s="1116"/>
      <c r="N268" s="1116"/>
      <c r="O268" s="1116"/>
      <c r="P268" s="1116"/>
    </row>
    <row r="269" spans="8:16">
      <c r="H269" s="445"/>
      <c r="I269" s="445"/>
      <c r="J269" s="347" t="s">
        <v>1622</v>
      </c>
      <c r="K269" s="20" t="str">
        <f t="shared" si="6"/>
        <v>£m</v>
      </c>
      <c r="L269" s="1116"/>
      <c r="M269" s="1116"/>
      <c r="N269" s="1116"/>
      <c r="O269" s="1116"/>
      <c r="P269" s="1116"/>
    </row>
    <row r="270" spans="8:16" s="353" customFormat="1">
      <c r="H270" s="445"/>
      <c r="I270" s="445"/>
      <c r="J270" s="347" t="s">
        <v>1622</v>
      </c>
      <c r="K270" s="20" t="str">
        <f t="shared" si="6"/>
        <v>£m</v>
      </c>
      <c r="L270" s="1116"/>
      <c r="M270" s="1116"/>
      <c r="N270" s="1116"/>
      <c r="O270" s="1116"/>
      <c r="P270" s="1116"/>
    </row>
    <row r="271" spans="8:16" s="78" customFormat="1">
      <c r="H271" s="445"/>
      <c r="I271" s="445"/>
      <c r="J271" s="347" t="s">
        <v>1622</v>
      </c>
      <c r="K271" s="20" t="str">
        <f t="shared" si="6"/>
        <v>£m</v>
      </c>
      <c r="L271" s="1116"/>
      <c r="M271" s="1116"/>
      <c r="N271" s="1116"/>
      <c r="O271" s="1116"/>
      <c r="P271" s="1116"/>
    </row>
    <row r="272" spans="8:16" s="353" customFormat="1">
      <c r="H272" s="445"/>
      <c r="I272" s="445"/>
      <c r="J272" s="347" t="s">
        <v>1622</v>
      </c>
      <c r="K272" s="20" t="str">
        <f t="shared" si="6"/>
        <v>£m</v>
      </c>
      <c r="L272" s="1116"/>
      <c r="M272" s="1116"/>
      <c r="N272" s="1116"/>
      <c r="O272" s="1116"/>
      <c r="P272" s="1116"/>
    </row>
    <row r="273" spans="8:16">
      <c r="H273" s="445"/>
      <c r="I273" s="445"/>
      <c r="J273" s="347" t="s">
        <v>1622</v>
      </c>
      <c r="K273" s="20" t="str">
        <f t="shared" si="6"/>
        <v>£m</v>
      </c>
      <c r="L273" s="1116"/>
      <c r="M273" s="1116"/>
      <c r="N273" s="1116"/>
      <c r="O273" s="1116"/>
      <c r="P273" s="1116"/>
    </row>
    <row r="274" spans="8:16">
      <c r="H274" s="445"/>
      <c r="I274" s="445"/>
      <c r="J274" s="347" t="s">
        <v>1622</v>
      </c>
      <c r="K274" s="20" t="str">
        <f t="shared" si="6"/>
        <v>£m</v>
      </c>
      <c r="L274" s="1116"/>
      <c r="M274" s="1116"/>
      <c r="N274" s="1116"/>
      <c r="O274" s="1116"/>
      <c r="P274" s="1116"/>
    </row>
    <row r="275" spans="8:16" s="78" customFormat="1">
      <c r="H275" s="445"/>
      <c r="I275" s="445"/>
      <c r="J275" s="347" t="s">
        <v>1622</v>
      </c>
      <c r="K275" s="20" t="str">
        <f t="shared" si="6"/>
        <v>£m</v>
      </c>
      <c r="L275" s="1116"/>
      <c r="M275" s="1116"/>
      <c r="N275" s="1116"/>
      <c r="O275" s="1116"/>
      <c r="P275" s="1116"/>
    </row>
    <row r="276" spans="8:16" s="353" customFormat="1">
      <c r="H276" s="445"/>
      <c r="I276" s="445"/>
      <c r="J276" s="347" t="s">
        <v>1622</v>
      </c>
      <c r="K276" s="20" t="str">
        <f t="shared" si="6"/>
        <v>£m</v>
      </c>
      <c r="L276" s="1116"/>
      <c r="M276" s="1116"/>
      <c r="N276" s="1116"/>
      <c r="O276" s="1116"/>
      <c r="P276" s="1116"/>
    </row>
    <row r="277" spans="8:16">
      <c r="H277" s="445"/>
      <c r="I277" s="445"/>
      <c r="J277" s="347" t="s">
        <v>1622</v>
      </c>
      <c r="K277" s="20" t="str">
        <f t="shared" si="6"/>
        <v>£m</v>
      </c>
      <c r="L277" s="1116"/>
      <c r="M277" s="1116"/>
      <c r="N277" s="1116"/>
      <c r="O277" s="1116"/>
      <c r="P277" s="1116"/>
    </row>
    <row r="278" spans="8:16">
      <c r="H278" s="445"/>
      <c r="I278" s="445"/>
      <c r="J278" s="347" t="s">
        <v>1622</v>
      </c>
      <c r="K278" s="20" t="str">
        <f t="shared" si="6"/>
        <v>£m</v>
      </c>
      <c r="L278" s="1116"/>
      <c r="M278" s="1116"/>
      <c r="N278" s="1116"/>
      <c r="O278" s="1116"/>
      <c r="P278" s="1116"/>
    </row>
    <row r="279" spans="8:16">
      <c r="H279" s="445"/>
      <c r="I279" s="445"/>
      <c r="J279" s="347" t="s">
        <v>1622</v>
      </c>
      <c r="K279" s="20" t="str">
        <f t="shared" si="6"/>
        <v>£m</v>
      </c>
      <c r="L279" s="1116"/>
      <c r="M279" s="1116"/>
      <c r="N279" s="1116"/>
      <c r="O279" s="1116"/>
      <c r="P279" s="1116"/>
    </row>
    <row r="280" spans="8:16">
      <c r="H280" s="445"/>
      <c r="I280" s="445"/>
      <c r="J280" s="347" t="s">
        <v>1622</v>
      </c>
      <c r="K280" s="20" t="str">
        <f t="shared" si="6"/>
        <v>£m</v>
      </c>
      <c r="L280" s="1116"/>
      <c r="M280" s="1116"/>
      <c r="N280" s="1116"/>
      <c r="O280" s="1116"/>
      <c r="P280" s="1116"/>
    </row>
    <row r="281" spans="8:16">
      <c r="H281" s="445"/>
      <c r="I281" s="445"/>
      <c r="J281" s="347" t="s">
        <v>1622</v>
      </c>
      <c r="K281" s="20" t="str">
        <f t="shared" si="6"/>
        <v>£m</v>
      </c>
      <c r="L281" s="1116"/>
      <c r="M281" s="1116"/>
      <c r="N281" s="1116"/>
      <c r="O281" s="1116"/>
      <c r="P281" s="1116"/>
    </row>
    <row r="282" spans="8:16">
      <c r="H282" s="445"/>
      <c r="I282" s="445"/>
      <c r="J282" s="347" t="s">
        <v>1622</v>
      </c>
      <c r="K282" s="20" t="str">
        <f t="shared" si="6"/>
        <v>£m</v>
      </c>
      <c r="L282" s="1116"/>
      <c r="M282" s="1116"/>
      <c r="N282" s="1116"/>
      <c r="O282" s="1116"/>
      <c r="P282" s="1116"/>
    </row>
    <row r="283" spans="8:16" s="78" customFormat="1">
      <c r="H283" s="445"/>
      <c r="I283" s="445"/>
      <c r="J283" s="347" t="s">
        <v>1622</v>
      </c>
      <c r="K283" s="20" t="str">
        <f t="shared" si="6"/>
        <v>£m</v>
      </c>
      <c r="L283" s="1116"/>
      <c r="M283" s="1116"/>
      <c r="N283" s="1116"/>
      <c r="O283" s="1116"/>
      <c r="P283" s="1116"/>
    </row>
    <row r="284" spans="8:16" s="353" customFormat="1">
      <c r="H284" s="445"/>
      <c r="I284" s="445"/>
      <c r="J284" s="347" t="s">
        <v>1622</v>
      </c>
      <c r="K284" s="20" t="str">
        <f t="shared" si="6"/>
        <v>£m</v>
      </c>
      <c r="L284" s="1116"/>
      <c r="M284" s="1116"/>
      <c r="N284" s="1116"/>
      <c r="O284" s="1116"/>
      <c r="P284" s="1116"/>
    </row>
    <row r="285" spans="8:16">
      <c r="H285" s="445"/>
      <c r="I285" s="445"/>
      <c r="J285" s="347" t="s">
        <v>1622</v>
      </c>
      <c r="K285" s="20" t="str">
        <f t="shared" si="6"/>
        <v>£m</v>
      </c>
      <c r="L285" s="1116"/>
      <c r="M285" s="1116"/>
      <c r="N285" s="1116"/>
      <c r="O285" s="1116"/>
      <c r="P285" s="1116"/>
    </row>
    <row r="286" spans="8:16">
      <c r="H286" s="445"/>
      <c r="I286" s="445"/>
      <c r="J286" s="347" t="s">
        <v>1622</v>
      </c>
      <c r="K286" s="20" t="str">
        <f t="shared" si="6"/>
        <v>£m</v>
      </c>
      <c r="L286" s="1116"/>
      <c r="M286" s="1116"/>
      <c r="N286" s="1116"/>
      <c r="O286" s="1116"/>
      <c r="P286" s="1116"/>
    </row>
    <row r="287" spans="8:16">
      <c r="H287" s="445"/>
      <c r="I287" s="445"/>
      <c r="J287" s="347" t="s">
        <v>1622</v>
      </c>
      <c r="K287" s="20" t="str">
        <f t="shared" si="6"/>
        <v>£m</v>
      </c>
      <c r="L287" s="1116"/>
      <c r="M287" s="1116"/>
      <c r="N287" s="1116"/>
      <c r="O287" s="1116"/>
      <c r="P287" s="1116"/>
    </row>
    <row r="288" spans="8:16">
      <c r="H288" s="445"/>
      <c r="I288" s="445"/>
      <c r="J288" s="347" t="s">
        <v>1622</v>
      </c>
      <c r="K288" s="20" t="str">
        <f t="shared" si="6"/>
        <v>£m</v>
      </c>
      <c r="L288" s="1116"/>
      <c r="M288" s="1116"/>
      <c r="N288" s="1116"/>
      <c r="O288" s="1116"/>
      <c r="P288" s="1116"/>
    </row>
    <row r="289" spans="8:16">
      <c r="H289" s="445"/>
      <c r="I289" s="445"/>
      <c r="J289" s="347" t="s">
        <v>1622</v>
      </c>
      <c r="K289" s="20" t="str">
        <f t="shared" si="6"/>
        <v>£m</v>
      </c>
      <c r="L289" s="1116"/>
      <c r="M289" s="1116"/>
      <c r="N289" s="1116"/>
      <c r="O289" s="1116"/>
      <c r="P289" s="1116"/>
    </row>
    <row r="290" spans="8:16">
      <c r="H290" s="445"/>
      <c r="I290" s="445"/>
      <c r="J290" s="347" t="s">
        <v>1622</v>
      </c>
      <c r="K290" s="20" t="str">
        <f t="shared" si="6"/>
        <v>£m</v>
      </c>
      <c r="L290" s="1116"/>
      <c r="M290" s="1116"/>
      <c r="N290" s="1116"/>
      <c r="O290" s="1116"/>
      <c r="P290" s="1116"/>
    </row>
    <row r="291" spans="8:16" s="78" customFormat="1">
      <c r="H291" s="445"/>
      <c r="I291" s="445"/>
      <c r="J291" s="347" t="s">
        <v>1622</v>
      </c>
      <c r="K291" s="20" t="str">
        <f t="shared" si="6"/>
        <v>£m</v>
      </c>
      <c r="L291" s="1116"/>
      <c r="M291" s="1116"/>
      <c r="N291" s="1116"/>
      <c r="O291" s="1116"/>
      <c r="P291" s="1116"/>
    </row>
    <row r="292" spans="8:16" s="353" customFormat="1">
      <c r="H292" s="445"/>
      <c r="I292" s="445"/>
      <c r="J292" s="347" t="s">
        <v>1622</v>
      </c>
      <c r="K292" s="20" t="str">
        <f t="shared" ref="K292:K355" si="7">IF(F292="Placeholder", "Placeholder", "£m")</f>
        <v>£m</v>
      </c>
      <c r="L292" s="1116"/>
      <c r="M292" s="1116"/>
      <c r="N292" s="1116"/>
      <c r="O292" s="1116"/>
      <c r="P292" s="1116"/>
    </row>
    <row r="293" spans="8:16">
      <c r="H293" s="445"/>
      <c r="I293" s="445"/>
      <c r="J293" s="347" t="s">
        <v>1622</v>
      </c>
      <c r="K293" s="20" t="str">
        <f t="shared" si="7"/>
        <v>£m</v>
      </c>
      <c r="L293" s="1116"/>
      <c r="M293" s="1116"/>
      <c r="N293" s="1116"/>
      <c r="O293" s="1116"/>
      <c r="P293" s="1116"/>
    </row>
    <row r="294" spans="8:16">
      <c r="H294" s="445"/>
      <c r="I294" s="445"/>
      <c r="J294" s="347" t="s">
        <v>1622</v>
      </c>
      <c r="K294" s="20" t="str">
        <f t="shared" si="7"/>
        <v>£m</v>
      </c>
      <c r="L294" s="1116"/>
      <c r="M294" s="1116"/>
      <c r="N294" s="1116"/>
      <c r="O294" s="1116"/>
      <c r="P294" s="1116"/>
    </row>
    <row r="295" spans="8:16">
      <c r="H295" s="445"/>
      <c r="I295" s="445"/>
      <c r="J295" s="347" t="s">
        <v>1622</v>
      </c>
      <c r="K295" s="20" t="str">
        <f t="shared" si="7"/>
        <v>£m</v>
      </c>
      <c r="L295" s="1116"/>
      <c r="M295" s="1116"/>
      <c r="N295" s="1116"/>
      <c r="O295" s="1116"/>
      <c r="P295" s="1116"/>
    </row>
    <row r="296" spans="8:16">
      <c r="H296" s="445"/>
      <c r="I296" s="445"/>
      <c r="J296" s="347" t="s">
        <v>1622</v>
      </c>
      <c r="K296" s="20" t="str">
        <f t="shared" si="7"/>
        <v>£m</v>
      </c>
      <c r="L296" s="1116"/>
      <c r="M296" s="1116"/>
      <c r="N296" s="1116"/>
      <c r="O296" s="1116"/>
      <c r="P296" s="1116"/>
    </row>
    <row r="297" spans="8:16">
      <c r="H297" s="445"/>
      <c r="I297" s="445"/>
      <c r="J297" s="347" t="s">
        <v>1622</v>
      </c>
      <c r="K297" s="20" t="str">
        <f t="shared" si="7"/>
        <v>£m</v>
      </c>
      <c r="L297" s="1116"/>
      <c r="M297" s="1116"/>
      <c r="N297" s="1116"/>
      <c r="O297" s="1116"/>
      <c r="P297" s="1116"/>
    </row>
    <row r="298" spans="8:16">
      <c r="H298" s="445"/>
      <c r="I298" s="445"/>
      <c r="J298" s="347" t="s">
        <v>1622</v>
      </c>
      <c r="K298" s="20" t="str">
        <f t="shared" si="7"/>
        <v>£m</v>
      </c>
      <c r="L298" s="1116"/>
      <c r="M298" s="1116"/>
      <c r="N298" s="1116"/>
      <c r="O298" s="1116"/>
      <c r="P298" s="1116"/>
    </row>
    <row r="299" spans="8:16" s="78" customFormat="1">
      <c r="H299" s="445"/>
      <c r="I299" s="445"/>
      <c r="J299" s="347" t="s">
        <v>1622</v>
      </c>
      <c r="K299" s="20" t="str">
        <f t="shared" si="7"/>
        <v>£m</v>
      </c>
      <c r="L299" s="1116"/>
      <c r="M299" s="1116"/>
      <c r="N299" s="1116"/>
      <c r="O299" s="1116"/>
      <c r="P299" s="1116"/>
    </row>
    <row r="300" spans="8:16" s="353" customFormat="1">
      <c r="H300" s="445"/>
      <c r="I300" s="445"/>
      <c r="J300" s="347" t="s">
        <v>1622</v>
      </c>
      <c r="K300" s="20" t="str">
        <f t="shared" si="7"/>
        <v>£m</v>
      </c>
      <c r="L300" s="1116"/>
      <c r="M300" s="1116"/>
      <c r="N300" s="1116"/>
      <c r="O300" s="1116"/>
      <c r="P300" s="1116"/>
    </row>
    <row r="301" spans="8:16">
      <c r="H301" s="445"/>
      <c r="I301" s="445"/>
      <c r="J301" s="347" t="s">
        <v>1622</v>
      </c>
      <c r="K301" s="20" t="str">
        <f t="shared" si="7"/>
        <v>£m</v>
      </c>
      <c r="L301" s="1116"/>
      <c r="M301" s="1116"/>
      <c r="N301" s="1116"/>
      <c r="O301" s="1116"/>
      <c r="P301" s="1116"/>
    </row>
    <row r="302" spans="8:16">
      <c r="H302" s="445"/>
      <c r="I302" s="445"/>
      <c r="J302" s="347" t="s">
        <v>1622</v>
      </c>
      <c r="K302" s="20" t="str">
        <f t="shared" si="7"/>
        <v>£m</v>
      </c>
      <c r="L302" s="1116"/>
      <c r="M302" s="1116"/>
      <c r="N302" s="1116"/>
      <c r="O302" s="1116"/>
      <c r="P302" s="1116"/>
    </row>
    <row r="303" spans="8:16">
      <c r="H303" s="445"/>
      <c r="I303" s="445"/>
      <c r="J303" s="347" t="s">
        <v>1622</v>
      </c>
      <c r="K303" s="20" t="str">
        <f t="shared" si="7"/>
        <v>£m</v>
      </c>
      <c r="L303" s="1116"/>
      <c r="M303" s="1116"/>
      <c r="N303" s="1116"/>
      <c r="O303" s="1116"/>
      <c r="P303" s="1116"/>
    </row>
    <row r="304" spans="8:16">
      <c r="H304" s="445"/>
      <c r="I304" s="445"/>
      <c r="J304" s="347" t="s">
        <v>1622</v>
      </c>
      <c r="K304" s="20" t="str">
        <f t="shared" si="7"/>
        <v>£m</v>
      </c>
      <c r="L304" s="1116"/>
      <c r="M304" s="1116"/>
      <c r="N304" s="1116"/>
      <c r="O304" s="1116"/>
      <c r="P304" s="1116"/>
    </row>
    <row r="305" spans="8:16">
      <c r="H305" s="445"/>
      <c r="I305" s="445"/>
      <c r="J305" s="347" t="s">
        <v>1622</v>
      </c>
      <c r="K305" s="20" t="str">
        <f t="shared" si="7"/>
        <v>£m</v>
      </c>
      <c r="L305" s="1116"/>
      <c r="M305" s="1116"/>
      <c r="N305" s="1116"/>
      <c r="O305" s="1116"/>
      <c r="P305" s="1116"/>
    </row>
    <row r="306" spans="8:16">
      <c r="H306" s="445"/>
      <c r="I306" s="445"/>
      <c r="J306" s="347" t="s">
        <v>1622</v>
      </c>
      <c r="K306" s="20" t="str">
        <f t="shared" si="7"/>
        <v>£m</v>
      </c>
      <c r="L306" s="1116"/>
      <c r="M306" s="1116"/>
      <c r="N306" s="1116"/>
      <c r="O306" s="1116"/>
      <c r="P306" s="1116"/>
    </row>
    <row r="307" spans="8:16" s="78" customFormat="1">
      <c r="H307" s="445"/>
      <c r="I307" s="445"/>
      <c r="J307" s="347" t="s">
        <v>1622</v>
      </c>
      <c r="K307" s="20" t="str">
        <f t="shared" si="7"/>
        <v>£m</v>
      </c>
      <c r="L307" s="1116"/>
      <c r="M307" s="1116"/>
      <c r="N307" s="1116"/>
      <c r="O307" s="1116"/>
      <c r="P307" s="1116"/>
    </row>
    <row r="308" spans="8:16" s="353" customFormat="1">
      <c r="H308" s="445"/>
      <c r="I308" s="445"/>
      <c r="J308" s="347" t="s">
        <v>1622</v>
      </c>
      <c r="K308" s="20" t="str">
        <f t="shared" si="7"/>
        <v>£m</v>
      </c>
      <c r="L308" s="1116"/>
      <c r="M308" s="1116"/>
      <c r="N308" s="1116"/>
      <c r="O308" s="1116"/>
      <c r="P308" s="1116"/>
    </row>
    <row r="309" spans="8:16">
      <c r="H309" s="445"/>
      <c r="I309" s="445"/>
      <c r="J309" s="347" t="s">
        <v>1622</v>
      </c>
      <c r="K309" s="20" t="str">
        <f t="shared" si="7"/>
        <v>£m</v>
      </c>
      <c r="L309" s="1116"/>
      <c r="M309" s="1116"/>
      <c r="N309" s="1116"/>
      <c r="O309" s="1116"/>
      <c r="P309" s="1116"/>
    </row>
    <row r="310" spans="8:16">
      <c r="H310" s="445"/>
      <c r="I310" s="445"/>
      <c r="J310" s="347" t="s">
        <v>1622</v>
      </c>
      <c r="K310" s="20" t="str">
        <f t="shared" si="7"/>
        <v>£m</v>
      </c>
      <c r="L310" s="1116"/>
      <c r="M310" s="1116"/>
      <c r="N310" s="1116"/>
      <c r="O310" s="1116"/>
      <c r="P310" s="1116"/>
    </row>
    <row r="311" spans="8:16">
      <c r="H311" s="445"/>
      <c r="I311" s="445"/>
      <c r="J311" s="347" t="s">
        <v>1622</v>
      </c>
      <c r="K311" s="20" t="str">
        <f t="shared" si="7"/>
        <v>£m</v>
      </c>
      <c r="L311" s="1116"/>
      <c r="M311" s="1116"/>
      <c r="N311" s="1116"/>
      <c r="O311" s="1116"/>
      <c r="P311" s="1116"/>
    </row>
    <row r="312" spans="8:16">
      <c r="H312" s="445"/>
      <c r="I312" s="445"/>
      <c r="J312" s="347" t="s">
        <v>1622</v>
      </c>
      <c r="K312" s="20" t="str">
        <f t="shared" si="7"/>
        <v>£m</v>
      </c>
      <c r="L312" s="1116"/>
      <c r="M312" s="1116"/>
      <c r="N312" s="1116"/>
      <c r="O312" s="1116"/>
      <c r="P312" s="1116"/>
    </row>
    <row r="313" spans="8:16">
      <c r="H313" s="445"/>
      <c r="I313" s="445"/>
      <c r="J313" s="347" t="s">
        <v>1622</v>
      </c>
      <c r="K313" s="20" t="str">
        <f t="shared" si="7"/>
        <v>£m</v>
      </c>
      <c r="L313" s="1116"/>
      <c r="M313" s="1116"/>
      <c r="N313" s="1116"/>
      <c r="O313" s="1116"/>
      <c r="P313" s="1116"/>
    </row>
    <row r="314" spans="8:16">
      <c r="H314" s="445"/>
      <c r="I314" s="445"/>
      <c r="J314" s="347" t="s">
        <v>1622</v>
      </c>
      <c r="K314" s="20" t="str">
        <f t="shared" si="7"/>
        <v>£m</v>
      </c>
      <c r="L314" s="1116"/>
      <c r="M314" s="1116"/>
      <c r="N314" s="1116"/>
      <c r="O314" s="1116"/>
      <c r="P314" s="1116"/>
    </row>
    <row r="315" spans="8:16" s="78" customFormat="1">
      <c r="H315" s="445"/>
      <c r="I315" s="445"/>
      <c r="J315" s="347" t="s">
        <v>1622</v>
      </c>
      <c r="K315" s="20" t="str">
        <f t="shared" si="7"/>
        <v>£m</v>
      </c>
      <c r="L315" s="1116"/>
      <c r="M315" s="1116"/>
      <c r="N315" s="1116"/>
      <c r="O315" s="1116"/>
      <c r="P315" s="1116"/>
    </row>
    <row r="316" spans="8:16" s="353" customFormat="1">
      <c r="H316" s="445"/>
      <c r="I316" s="445"/>
      <c r="J316" s="347" t="s">
        <v>1622</v>
      </c>
      <c r="K316" s="20" t="str">
        <f t="shared" si="7"/>
        <v>£m</v>
      </c>
      <c r="L316" s="1116"/>
      <c r="M316" s="1116"/>
      <c r="N316" s="1116"/>
      <c r="O316" s="1116"/>
      <c r="P316" s="1116"/>
    </row>
    <row r="317" spans="8:16">
      <c r="H317" s="445"/>
      <c r="I317" s="445"/>
      <c r="J317" s="347" t="s">
        <v>1622</v>
      </c>
      <c r="K317" s="20" t="str">
        <f t="shared" si="7"/>
        <v>£m</v>
      </c>
      <c r="L317" s="1116"/>
      <c r="M317" s="1116"/>
      <c r="N317" s="1116"/>
      <c r="O317" s="1116"/>
      <c r="P317" s="1116"/>
    </row>
    <row r="318" spans="8:16">
      <c r="H318" s="445"/>
      <c r="I318" s="445"/>
      <c r="J318" s="347" t="s">
        <v>1622</v>
      </c>
      <c r="K318" s="20" t="str">
        <f t="shared" si="7"/>
        <v>£m</v>
      </c>
      <c r="L318" s="1116"/>
      <c r="M318" s="1116"/>
      <c r="N318" s="1116"/>
      <c r="O318" s="1116"/>
      <c r="P318" s="1116"/>
    </row>
    <row r="319" spans="8:16">
      <c r="H319" s="445"/>
      <c r="I319" s="445"/>
      <c r="J319" s="347" t="s">
        <v>1622</v>
      </c>
      <c r="K319" s="20" t="str">
        <f t="shared" si="7"/>
        <v>£m</v>
      </c>
      <c r="L319" s="1116"/>
      <c r="M319" s="1116"/>
      <c r="N319" s="1116"/>
      <c r="O319" s="1116"/>
      <c r="P319" s="1116"/>
    </row>
    <row r="320" spans="8:16">
      <c r="H320" s="445"/>
      <c r="I320" s="445"/>
      <c r="J320" s="347" t="s">
        <v>1622</v>
      </c>
      <c r="K320" s="20" t="str">
        <f t="shared" si="7"/>
        <v>£m</v>
      </c>
      <c r="L320" s="1116"/>
      <c r="M320" s="1116"/>
      <c r="N320" s="1116"/>
      <c r="O320" s="1116"/>
      <c r="P320" s="1116"/>
    </row>
    <row r="321" spans="8:16">
      <c r="H321" s="445"/>
      <c r="I321" s="445"/>
      <c r="J321" s="347" t="s">
        <v>1622</v>
      </c>
      <c r="K321" s="20" t="str">
        <f t="shared" si="7"/>
        <v>£m</v>
      </c>
      <c r="L321" s="1116"/>
      <c r="M321" s="1116"/>
      <c r="N321" s="1116"/>
      <c r="O321" s="1116"/>
      <c r="P321" s="1116"/>
    </row>
    <row r="322" spans="8:16">
      <c r="H322" s="445"/>
      <c r="I322" s="445"/>
      <c r="J322" s="347" t="s">
        <v>1622</v>
      </c>
      <c r="K322" s="20" t="str">
        <f t="shared" si="7"/>
        <v>£m</v>
      </c>
      <c r="L322" s="1116"/>
      <c r="M322" s="1116"/>
      <c r="N322" s="1116"/>
      <c r="O322" s="1116"/>
      <c r="P322" s="1116"/>
    </row>
    <row r="323" spans="8:16">
      <c r="H323" s="445"/>
      <c r="I323" s="445"/>
      <c r="J323" s="347" t="s">
        <v>1622</v>
      </c>
      <c r="K323" s="20" t="str">
        <f t="shared" si="7"/>
        <v>£m</v>
      </c>
      <c r="L323" s="1116"/>
      <c r="M323" s="1116"/>
      <c r="N323" s="1116"/>
      <c r="O323" s="1116"/>
      <c r="P323" s="1116"/>
    </row>
    <row r="324" spans="8:16" s="353" customFormat="1">
      <c r="H324" s="445"/>
      <c r="I324" s="445"/>
      <c r="J324" s="347" t="s">
        <v>1622</v>
      </c>
      <c r="K324" s="20" t="str">
        <f t="shared" si="7"/>
        <v>£m</v>
      </c>
      <c r="L324" s="1116"/>
      <c r="M324" s="1116"/>
      <c r="N324" s="1116"/>
      <c r="O324" s="1116"/>
      <c r="P324" s="1116"/>
    </row>
    <row r="325" spans="8:16" s="78" customFormat="1">
      <c r="H325" s="445"/>
      <c r="I325" s="445"/>
      <c r="J325" s="347" t="s">
        <v>1622</v>
      </c>
      <c r="K325" s="20" t="str">
        <f t="shared" si="7"/>
        <v>£m</v>
      </c>
      <c r="L325" s="1116"/>
      <c r="M325" s="1116"/>
      <c r="N325" s="1116"/>
      <c r="O325" s="1116"/>
      <c r="P325" s="1116"/>
    </row>
    <row r="326" spans="8:16" s="353" customFormat="1">
      <c r="H326" s="445"/>
      <c r="I326" s="445"/>
      <c r="J326" s="347" t="s">
        <v>1622</v>
      </c>
      <c r="K326" s="20" t="str">
        <f t="shared" si="7"/>
        <v>£m</v>
      </c>
      <c r="L326" s="1116"/>
      <c r="M326" s="1116"/>
      <c r="N326" s="1116"/>
      <c r="O326" s="1116"/>
      <c r="P326" s="1116"/>
    </row>
    <row r="327" spans="8:16">
      <c r="H327" s="445"/>
      <c r="I327" s="445"/>
      <c r="J327" s="347" t="s">
        <v>1622</v>
      </c>
      <c r="K327" s="20" t="str">
        <f t="shared" si="7"/>
        <v>£m</v>
      </c>
      <c r="L327" s="1116"/>
      <c r="M327" s="1116"/>
      <c r="N327" s="1116"/>
      <c r="O327" s="1116"/>
      <c r="P327" s="1116"/>
    </row>
    <row r="328" spans="8:16">
      <c r="H328" s="445"/>
      <c r="I328" s="445"/>
      <c r="J328" s="347" t="s">
        <v>1622</v>
      </c>
      <c r="K328" s="20" t="str">
        <f t="shared" si="7"/>
        <v>£m</v>
      </c>
      <c r="L328" s="1116"/>
      <c r="M328" s="1116"/>
      <c r="N328" s="1116"/>
      <c r="O328" s="1116"/>
      <c r="P328" s="1116"/>
    </row>
    <row r="329" spans="8:16">
      <c r="H329" s="445"/>
      <c r="I329" s="445"/>
      <c r="J329" s="347" t="s">
        <v>1622</v>
      </c>
      <c r="K329" s="20" t="str">
        <f t="shared" si="7"/>
        <v>£m</v>
      </c>
      <c r="L329" s="1116"/>
      <c r="M329" s="1116"/>
      <c r="N329" s="1116"/>
      <c r="O329" s="1116"/>
      <c r="P329" s="1116"/>
    </row>
    <row r="330" spans="8:16">
      <c r="H330" s="445"/>
      <c r="I330" s="445"/>
      <c r="J330" s="347" t="s">
        <v>1622</v>
      </c>
      <c r="K330" s="20" t="str">
        <f t="shared" si="7"/>
        <v>£m</v>
      </c>
      <c r="L330" s="1116"/>
      <c r="M330" s="1116"/>
      <c r="N330" s="1116"/>
      <c r="O330" s="1116"/>
      <c r="P330" s="1116"/>
    </row>
    <row r="331" spans="8:16">
      <c r="H331" s="445"/>
      <c r="I331" s="445"/>
      <c r="J331" s="347" t="s">
        <v>1622</v>
      </c>
      <c r="K331" s="20" t="str">
        <f t="shared" si="7"/>
        <v>£m</v>
      </c>
      <c r="L331" s="1116"/>
      <c r="M331" s="1116"/>
      <c r="N331" s="1116"/>
      <c r="O331" s="1116"/>
      <c r="P331" s="1116"/>
    </row>
    <row r="332" spans="8:16">
      <c r="H332" s="445"/>
      <c r="I332" s="445"/>
      <c r="J332" s="347" t="s">
        <v>1622</v>
      </c>
      <c r="K332" s="20" t="str">
        <f t="shared" si="7"/>
        <v>£m</v>
      </c>
      <c r="L332" s="1116"/>
      <c r="M332" s="1116"/>
      <c r="N332" s="1116"/>
      <c r="O332" s="1116"/>
      <c r="P332" s="1116"/>
    </row>
    <row r="333" spans="8:16" s="78" customFormat="1">
      <c r="H333" s="445"/>
      <c r="I333" s="445"/>
      <c r="J333" s="347" t="s">
        <v>1622</v>
      </c>
      <c r="K333" s="20" t="str">
        <f t="shared" si="7"/>
        <v>£m</v>
      </c>
      <c r="L333" s="1116"/>
      <c r="M333" s="1116"/>
      <c r="N333" s="1116"/>
      <c r="O333" s="1116"/>
      <c r="P333" s="1116"/>
    </row>
    <row r="334" spans="8:16" s="353" customFormat="1">
      <c r="H334" s="445"/>
      <c r="I334" s="445"/>
      <c r="J334" s="347" t="s">
        <v>1622</v>
      </c>
      <c r="K334" s="20" t="str">
        <f t="shared" si="7"/>
        <v>£m</v>
      </c>
      <c r="L334" s="1116"/>
      <c r="M334" s="1116"/>
      <c r="N334" s="1116"/>
      <c r="O334" s="1116"/>
      <c r="P334" s="1116"/>
    </row>
    <row r="335" spans="8:16">
      <c r="H335" s="445"/>
      <c r="I335" s="445"/>
      <c r="J335" s="347" t="s">
        <v>1622</v>
      </c>
      <c r="K335" s="20" t="str">
        <f t="shared" si="7"/>
        <v>£m</v>
      </c>
      <c r="L335" s="1116"/>
      <c r="M335" s="1116"/>
      <c r="N335" s="1116"/>
      <c r="O335" s="1116"/>
      <c r="P335" s="1116"/>
    </row>
    <row r="336" spans="8:16">
      <c r="H336" s="445"/>
      <c r="I336" s="445"/>
      <c r="J336" s="347" t="s">
        <v>1622</v>
      </c>
      <c r="K336" s="20" t="str">
        <f t="shared" si="7"/>
        <v>£m</v>
      </c>
      <c r="L336" s="1116"/>
      <c r="M336" s="1116"/>
      <c r="N336" s="1116"/>
      <c r="O336" s="1116"/>
      <c r="P336" s="1116"/>
    </row>
    <row r="337" spans="8:16">
      <c r="H337" s="445"/>
      <c r="I337" s="445"/>
      <c r="J337" s="347" t="s">
        <v>1622</v>
      </c>
      <c r="K337" s="20" t="str">
        <f t="shared" si="7"/>
        <v>£m</v>
      </c>
      <c r="L337" s="1116"/>
      <c r="M337" s="1116"/>
      <c r="N337" s="1116"/>
      <c r="O337" s="1116"/>
      <c r="P337" s="1116"/>
    </row>
    <row r="338" spans="8:16">
      <c r="H338" s="445"/>
      <c r="I338" s="445"/>
      <c r="J338" s="347" t="s">
        <v>1622</v>
      </c>
      <c r="K338" s="20" t="str">
        <f t="shared" si="7"/>
        <v>£m</v>
      </c>
      <c r="L338" s="1116"/>
      <c r="M338" s="1116"/>
      <c r="N338" s="1116"/>
      <c r="O338" s="1116"/>
      <c r="P338" s="1116"/>
    </row>
    <row r="339" spans="8:16">
      <c r="H339" s="445"/>
      <c r="I339" s="445"/>
      <c r="J339" s="347" t="s">
        <v>1622</v>
      </c>
      <c r="K339" s="20" t="str">
        <f t="shared" si="7"/>
        <v>£m</v>
      </c>
      <c r="L339" s="1116"/>
      <c r="M339" s="1116"/>
      <c r="N339" s="1116"/>
      <c r="O339" s="1116"/>
      <c r="P339" s="1116"/>
    </row>
    <row r="340" spans="8:16">
      <c r="H340" s="445"/>
      <c r="I340" s="445"/>
      <c r="J340" s="347" t="s">
        <v>1622</v>
      </c>
      <c r="K340" s="20" t="str">
        <f t="shared" si="7"/>
        <v>£m</v>
      </c>
      <c r="L340" s="1116"/>
      <c r="M340" s="1116"/>
      <c r="N340" s="1116"/>
      <c r="O340" s="1116"/>
      <c r="P340" s="1116"/>
    </row>
    <row r="341" spans="8:16" s="78" customFormat="1">
      <c r="H341" s="445"/>
      <c r="I341" s="445"/>
      <c r="J341" s="347" t="s">
        <v>1622</v>
      </c>
      <c r="K341" s="20" t="str">
        <f t="shared" si="7"/>
        <v>£m</v>
      </c>
      <c r="L341" s="1116"/>
      <c r="M341" s="1116"/>
      <c r="N341" s="1116"/>
      <c r="O341" s="1116"/>
      <c r="P341" s="1116"/>
    </row>
    <row r="342" spans="8:16" s="353" customFormat="1">
      <c r="H342" s="445"/>
      <c r="I342" s="445"/>
      <c r="J342" s="347" t="s">
        <v>1622</v>
      </c>
      <c r="K342" s="20" t="str">
        <f t="shared" si="7"/>
        <v>£m</v>
      </c>
      <c r="L342" s="1116"/>
      <c r="M342" s="1116"/>
      <c r="N342" s="1116"/>
      <c r="O342" s="1116"/>
      <c r="P342" s="1116"/>
    </row>
    <row r="343" spans="8:16">
      <c r="H343" s="445"/>
      <c r="I343" s="445"/>
      <c r="J343" s="347" t="s">
        <v>1622</v>
      </c>
      <c r="K343" s="20" t="str">
        <f t="shared" si="7"/>
        <v>£m</v>
      </c>
      <c r="L343" s="1116"/>
      <c r="M343" s="1116"/>
      <c r="N343" s="1116"/>
      <c r="O343" s="1116"/>
      <c r="P343" s="1116"/>
    </row>
    <row r="344" spans="8:16">
      <c r="H344" s="445"/>
      <c r="I344" s="445"/>
      <c r="J344" s="347" t="s">
        <v>1622</v>
      </c>
      <c r="K344" s="20" t="str">
        <f t="shared" si="7"/>
        <v>£m</v>
      </c>
      <c r="L344" s="1116"/>
      <c r="M344" s="1116"/>
      <c r="N344" s="1116"/>
      <c r="O344" s="1116"/>
      <c r="P344" s="1116"/>
    </row>
    <row r="345" spans="8:16">
      <c r="H345" s="445"/>
      <c r="I345" s="445"/>
      <c r="J345" s="347" t="s">
        <v>1622</v>
      </c>
      <c r="K345" s="20" t="str">
        <f t="shared" si="7"/>
        <v>£m</v>
      </c>
      <c r="L345" s="1116"/>
      <c r="M345" s="1116"/>
      <c r="N345" s="1116"/>
      <c r="O345" s="1116"/>
      <c r="P345" s="1116"/>
    </row>
    <row r="346" spans="8:16">
      <c r="H346" s="445"/>
      <c r="I346" s="445"/>
      <c r="J346" s="347" t="s">
        <v>1622</v>
      </c>
      <c r="K346" s="20" t="str">
        <f t="shared" si="7"/>
        <v>£m</v>
      </c>
      <c r="L346" s="1116"/>
      <c r="M346" s="1116"/>
      <c r="N346" s="1116"/>
      <c r="O346" s="1116"/>
      <c r="P346" s="1116"/>
    </row>
    <row r="347" spans="8:16">
      <c r="H347" s="445"/>
      <c r="I347" s="445"/>
      <c r="J347" s="347" t="s">
        <v>1622</v>
      </c>
      <c r="K347" s="20" t="str">
        <f t="shared" si="7"/>
        <v>£m</v>
      </c>
      <c r="L347" s="1116"/>
      <c r="M347" s="1116"/>
      <c r="N347" s="1116"/>
      <c r="O347" s="1116"/>
      <c r="P347" s="1116"/>
    </row>
    <row r="348" spans="8:16">
      <c r="H348" s="445"/>
      <c r="I348" s="445"/>
      <c r="J348" s="347" t="s">
        <v>1622</v>
      </c>
      <c r="K348" s="20" t="str">
        <f t="shared" si="7"/>
        <v>£m</v>
      </c>
      <c r="L348" s="1116"/>
      <c r="M348" s="1116"/>
      <c r="N348" s="1116"/>
      <c r="O348" s="1116"/>
      <c r="P348" s="1116"/>
    </row>
    <row r="349" spans="8:16" s="78" customFormat="1">
      <c r="H349" s="445"/>
      <c r="I349" s="445"/>
      <c r="J349" s="347" t="s">
        <v>1622</v>
      </c>
      <c r="K349" s="20" t="str">
        <f t="shared" si="7"/>
        <v>£m</v>
      </c>
      <c r="L349" s="1116"/>
      <c r="M349" s="1116"/>
      <c r="N349" s="1116"/>
      <c r="O349" s="1116"/>
      <c r="P349" s="1116"/>
    </row>
    <row r="350" spans="8:16" s="353" customFormat="1">
      <c r="H350" s="445"/>
      <c r="I350" s="445"/>
      <c r="J350" s="347" t="s">
        <v>1622</v>
      </c>
      <c r="K350" s="20" t="str">
        <f t="shared" si="7"/>
        <v>£m</v>
      </c>
      <c r="L350" s="1116"/>
      <c r="M350" s="1116"/>
      <c r="N350" s="1116"/>
      <c r="O350" s="1116"/>
      <c r="P350" s="1116"/>
    </row>
    <row r="351" spans="8:16">
      <c r="H351" s="445"/>
      <c r="I351" s="445"/>
      <c r="J351" s="347" t="s">
        <v>1622</v>
      </c>
      <c r="K351" s="20" t="str">
        <f t="shared" si="7"/>
        <v>£m</v>
      </c>
      <c r="L351" s="1116"/>
      <c r="M351" s="1116"/>
      <c r="N351" s="1116"/>
      <c r="O351" s="1116"/>
      <c r="P351" s="1116"/>
    </row>
    <row r="352" spans="8:16">
      <c r="H352" s="445"/>
      <c r="I352" s="445"/>
      <c r="J352" s="347" t="s">
        <v>1622</v>
      </c>
      <c r="K352" s="20" t="str">
        <f t="shared" si="7"/>
        <v>£m</v>
      </c>
      <c r="L352" s="1116"/>
      <c r="M352" s="1116"/>
      <c r="N352" s="1116"/>
      <c r="O352" s="1116"/>
      <c r="P352" s="1116"/>
    </row>
    <row r="353" spans="8:16">
      <c r="H353" s="445"/>
      <c r="I353" s="445"/>
      <c r="J353" s="347" t="s">
        <v>1622</v>
      </c>
      <c r="K353" s="20" t="str">
        <f t="shared" si="7"/>
        <v>£m</v>
      </c>
      <c r="L353" s="1116"/>
      <c r="M353" s="1116"/>
      <c r="N353" s="1116"/>
      <c r="O353" s="1116"/>
      <c r="P353" s="1116"/>
    </row>
    <row r="354" spans="8:16">
      <c r="H354" s="445"/>
      <c r="I354" s="445"/>
      <c r="J354" s="347" t="s">
        <v>1622</v>
      </c>
      <c r="K354" s="20" t="str">
        <f t="shared" si="7"/>
        <v>£m</v>
      </c>
      <c r="L354" s="1116"/>
      <c r="M354" s="1116"/>
      <c r="N354" s="1116"/>
      <c r="O354" s="1116"/>
      <c r="P354" s="1116"/>
    </row>
    <row r="355" spans="8:16">
      <c r="H355" s="445"/>
      <c r="I355" s="445"/>
      <c r="J355" s="347" t="s">
        <v>1622</v>
      </c>
      <c r="K355" s="20" t="str">
        <f t="shared" si="7"/>
        <v>£m</v>
      </c>
      <c r="L355" s="1116"/>
      <c r="M355" s="1116"/>
      <c r="N355" s="1116"/>
      <c r="O355" s="1116"/>
      <c r="P355" s="1116"/>
    </row>
    <row r="356" spans="8:16">
      <c r="H356" s="445"/>
      <c r="I356" s="445"/>
      <c r="J356" s="347" t="s">
        <v>1622</v>
      </c>
      <c r="K356" s="20" t="str">
        <f t="shared" ref="K356:K419" si="8">IF(F356="Placeholder", "Placeholder", "£m")</f>
        <v>£m</v>
      </c>
      <c r="L356" s="1116"/>
      <c r="M356" s="1116"/>
      <c r="N356" s="1116"/>
      <c r="O356" s="1116"/>
      <c r="P356" s="1116"/>
    </row>
    <row r="357" spans="8:16" s="78" customFormat="1">
      <c r="H357" s="445"/>
      <c r="I357" s="445"/>
      <c r="J357" s="347" t="s">
        <v>1622</v>
      </c>
      <c r="K357" s="20" t="str">
        <f t="shared" si="8"/>
        <v>£m</v>
      </c>
      <c r="L357" s="1116"/>
      <c r="M357" s="1116"/>
      <c r="N357" s="1116"/>
      <c r="O357" s="1116"/>
      <c r="P357" s="1116"/>
    </row>
    <row r="358" spans="8:16" s="353" customFormat="1">
      <c r="H358" s="445"/>
      <c r="I358" s="445"/>
      <c r="J358" s="347" t="s">
        <v>1622</v>
      </c>
      <c r="K358" s="20" t="str">
        <f t="shared" si="8"/>
        <v>£m</v>
      </c>
      <c r="L358" s="1116"/>
      <c r="M358" s="1116"/>
      <c r="N358" s="1116"/>
      <c r="O358" s="1116"/>
      <c r="P358" s="1116"/>
    </row>
    <row r="359" spans="8:16">
      <c r="H359" s="445"/>
      <c r="I359" s="445"/>
      <c r="J359" s="347" t="s">
        <v>1622</v>
      </c>
      <c r="K359" s="20" t="str">
        <f t="shared" si="8"/>
        <v>£m</v>
      </c>
      <c r="L359" s="1116"/>
      <c r="M359" s="1116"/>
      <c r="N359" s="1116"/>
      <c r="O359" s="1116"/>
      <c r="P359" s="1116"/>
    </row>
    <row r="360" spans="8:16">
      <c r="H360" s="445"/>
      <c r="I360" s="445"/>
      <c r="J360" s="347" t="s">
        <v>1622</v>
      </c>
      <c r="K360" s="20" t="str">
        <f t="shared" si="8"/>
        <v>£m</v>
      </c>
      <c r="L360" s="1116"/>
      <c r="M360" s="1116"/>
      <c r="N360" s="1116"/>
      <c r="O360" s="1116"/>
      <c r="P360" s="1116"/>
    </row>
    <row r="361" spans="8:16">
      <c r="H361" s="445"/>
      <c r="I361" s="445"/>
      <c r="J361" s="347" t="s">
        <v>1622</v>
      </c>
      <c r="K361" s="20" t="str">
        <f t="shared" si="8"/>
        <v>£m</v>
      </c>
      <c r="L361" s="1116"/>
      <c r="M361" s="1116"/>
      <c r="N361" s="1116"/>
      <c r="O361" s="1116"/>
      <c r="P361" s="1116"/>
    </row>
    <row r="362" spans="8:16">
      <c r="H362" s="445"/>
      <c r="I362" s="445"/>
      <c r="J362" s="347" t="s">
        <v>1622</v>
      </c>
      <c r="K362" s="20" t="str">
        <f t="shared" si="8"/>
        <v>£m</v>
      </c>
      <c r="L362" s="1116"/>
      <c r="M362" s="1116"/>
      <c r="N362" s="1116"/>
      <c r="O362" s="1116"/>
      <c r="P362" s="1116"/>
    </row>
    <row r="363" spans="8:16">
      <c r="H363" s="445"/>
      <c r="I363" s="445"/>
      <c r="J363" s="347" t="s">
        <v>1622</v>
      </c>
      <c r="K363" s="20" t="str">
        <f t="shared" si="8"/>
        <v>£m</v>
      </c>
      <c r="L363" s="1116"/>
      <c r="M363" s="1116"/>
      <c r="N363" s="1116"/>
      <c r="O363" s="1116"/>
      <c r="P363" s="1116"/>
    </row>
    <row r="364" spans="8:16">
      <c r="H364" s="445"/>
      <c r="I364" s="445"/>
      <c r="J364" s="347" t="s">
        <v>1622</v>
      </c>
      <c r="K364" s="20" t="str">
        <f t="shared" si="8"/>
        <v>£m</v>
      </c>
      <c r="L364" s="1116"/>
      <c r="M364" s="1116"/>
      <c r="N364" s="1116"/>
      <c r="O364" s="1116"/>
      <c r="P364" s="1116"/>
    </row>
    <row r="365" spans="8:16" s="78" customFormat="1">
      <c r="H365" s="445"/>
      <c r="I365" s="445"/>
      <c r="J365" s="347" t="s">
        <v>1622</v>
      </c>
      <c r="K365" s="20" t="str">
        <f t="shared" si="8"/>
        <v>£m</v>
      </c>
      <c r="L365" s="1116"/>
      <c r="M365" s="1116"/>
      <c r="N365" s="1116"/>
      <c r="O365" s="1116"/>
      <c r="P365" s="1116"/>
    </row>
    <row r="366" spans="8:16" s="353" customFormat="1">
      <c r="H366" s="445"/>
      <c r="I366" s="445"/>
      <c r="J366" s="347" t="s">
        <v>1622</v>
      </c>
      <c r="K366" s="20" t="str">
        <f t="shared" si="8"/>
        <v>£m</v>
      </c>
      <c r="L366" s="1116"/>
      <c r="M366" s="1116"/>
      <c r="N366" s="1116"/>
      <c r="O366" s="1116"/>
      <c r="P366" s="1116"/>
    </row>
    <row r="367" spans="8:16">
      <c r="H367" s="445"/>
      <c r="I367" s="445"/>
      <c r="J367" s="347" t="s">
        <v>1622</v>
      </c>
      <c r="K367" s="20" t="str">
        <f t="shared" si="8"/>
        <v>£m</v>
      </c>
      <c r="L367" s="1116"/>
      <c r="M367" s="1116"/>
      <c r="N367" s="1116"/>
      <c r="O367" s="1116"/>
      <c r="P367" s="1116"/>
    </row>
    <row r="368" spans="8:16">
      <c r="H368" s="445"/>
      <c r="I368" s="445"/>
      <c r="J368" s="347" t="s">
        <v>1622</v>
      </c>
      <c r="K368" s="20" t="str">
        <f t="shared" si="8"/>
        <v>£m</v>
      </c>
      <c r="L368" s="1116"/>
      <c r="M368" s="1116"/>
      <c r="N368" s="1116"/>
      <c r="O368" s="1116"/>
      <c r="P368" s="1116"/>
    </row>
    <row r="369" spans="8:16">
      <c r="H369" s="445"/>
      <c r="I369" s="445"/>
      <c r="J369" s="347" t="s">
        <v>1622</v>
      </c>
      <c r="K369" s="20" t="str">
        <f t="shared" si="8"/>
        <v>£m</v>
      </c>
      <c r="L369" s="1116"/>
      <c r="M369" s="1116"/>
      <c r="N369" s="1116"/>
      <c r="O369" s="1116"/>
      <c r="P369" s="1116"/>
    </row>
    <row r="370" spans="8:16">
      <c r="H370" s="445"/>
      <c r="I370" s="445"/>
      <c r="J370" s="347" t="s">
        <v>1622</v>
      </c>
      <c r="K370" s="20" t="str">
        <f t="shared" si="8"/>
        <v>£m</v>
      </c>
      <c r="L370" s="1116"/>
      <c r="M370" s="1116"/>
      <c r="N370" s="1116"/>
      <c r="O370" s="1116"/>
      <c r="P370" s="1116"/>
    </row>
    <row r="371" spans="8:16">
      <c r="H371" s="445"/>
      <c r="I371" s="445"/>
      <c r="J371" s="347" t="s">
        <v>1622</v>
      </c>
      <c r="K371" s="20" t="str">
        <f t="shared" si="8"/>
        <v>£m</v>
      </c>
      <c r="L371" s="1116"/>
      <c r="M371" s="1116"/>
      <c r="N371" s="1116"/>
      <c r="O371" s="1116"/>
      <c r="P371" s="1116"/>
    </row>
    <row r="372" spans="8:16">
      <c r="H372" s="445"/>
      <c r="I372" s="445"/>
      <c r="J372" s="347" t="s">
        <v>1622</v>
      </c>
      <c r="K372" s="20" t="str">
        <f t="shared" si="8"/>
        <v>£m</v>
      </c>
      <c r="L372" s="1116"/>
      <c r="M372" s="1116"/>
      <c r="N372" s="1116"/>
      <c r="O372" s="1116"/>
      <c r="P372" s="1116"/>
    </row>
    <row r="373" spans="8:16" s="78" customFormat="1">
      <c r="H373" s="445"/>
      <c r="I373" s="445"/>
      <c r="J373" s="347" t="s">
        <v>1622</v>
      </c>
      <c r="K373" s="20" t="str">
        <f t="shared" si="8"/>
        <v>£m</v>
      </c>
      <c r="L373" s="1116"/>
      <c r="M373" s="1116"/>
      <c r="N373" s="1116"/>
      <c r="O373" s="1116"/>
      <c r="P373" s="1116"/>
    </row>
    <row r="374" spans="8:16" s="353" customFormat="1">
      <c r="H374" s="445"/>
      <c r="I374" s="445"/>
      <c r="J374" s="347" t="s">
        <v>1622</v>
      </c>
      <c r="K374" s="20" t="str">
        <f t="shared" si="8"/>
        <v>£m</v>
      </c>
      <c r="L374" s="1116"/>
      <c r="M374" s="1116"/>
      <c r="N374" s="1116"/>
      <c r="O374" s="1116"/>
      <c r="P374" s="1116"/>
    </row>
    <row r="375" spans="8:16">
      <c r="H375" s="445"/>
      <c r="I375" s="445"/>
      <c r="J375" s="347" t="s">
        <v>1622</v>
      </c>
      <c r="K375" s="20" t="str">
        <f t="shared" si="8"/>
        <v>£m</v>
      </c>
      <c r="L375" s="1116"/>
      <c r="M375" s="1116"/>
      <c r="N375" s="1116"/>
      <c r="O375" s="1116"/>
      <c r="P375" s="1116"/>
    </row>
    <row r="376" spans="8:16">
      <c r="H376" s="445"/>
      <c r="I376" s="445"/>
      <c r="J376" s="347" t="s">
        <v>1622</v>
      </c>
      <c r="K376" s="20" t="str">
        <f t="shared" si="8"/>
        <v>£m</v>
      </c>
      <c r="L376" s="1116"/>
      <c r="M376" s="1116"/>
      <c r="N376" s="1116"/>
      <c r="O376" s="1116"/>
      <c r="P376" s="1116"/>
    </row>
    <row r="377" spans="8:16">
      <c r="H377" s="445"/>
      <c r="I377" s="445"/>
      <c r="J377" s="347" t="s">
        <v>1622</v>
      </c>
      <c r="K377" s="20" t="str">
        <f t="shared" si="8"/>
        <v>£m</v>
      </c>
      <c r="L377" s="1116"/>
      <c r="M377" s="1116"/>
      <c r="N377" s="1116"/>
      <c r="O377" s="1116"/>
      <c r="P377" s="1116"/>
    </row>
    <row r="378" spans="8:16">
      <c r="H378" s="445"/>
      <c r="I378" s="445"/>
      <c r="J378" s="347" t="s">
        <v>1622</v>
      </c>
      <c r="K378" s="20" t="str">
        <f t="shared" si="8"/>
        <v>£m</v>
      </c>
      <c r="L378" s="1116"/>
      <c r="M378" s="1116"/>
      <c r="N378" s="1116"/>
      <c r="O378" s="1116"/>
      <c r="P378" s="1116"/>
    </row>
    <row r="379" spans="8:16">
      <c r="H379" s="445"/>
      <c r="I379" s="445"/>
      <c r="J379" s="347" t="s">
        <v>1622</v>
      </c>
      <c r="K379" s="20" t="str">
        <f t="shared" si="8"/>
        <v>£m</v>
      </c>
      <c r="L379" s="1116"/>
      <c r="M379" s="1116"/>
      <c r="N379" s="1116"/>
      <c r="O379" s="1116"/>
      <c r="P379" s="1116"/>
    </row>
    <row r="380" spans="8:16">
      <c r="H380" s="445"/>
      <c r="I380" s="445"/>
      <c r="J380" s="347" t="s">
        <v>1622</v>
      </c>
      <c r="K380" s="20" t="str">
        <f t="shared" si="8"/>
        <v>£m</v>
      </c>
      <c r="L380" s="1116"/>
      <c r="M380" s="1116"/>
      <c r="N380" s="1116"/>
      <c r="O380" s="1116"/>
      <c r="P380" s="1116"/>
    </row>
    <row r="381" spans="8:16" s="78" customFormat="1">
      <c r="H381" s="445"/>
      <c r="I381" s="445"/>
      <c r="J381" s="347" t="s">
        <v>1622</v>
      </c>
      <c r="K381" s="20" t="str">
        <f t="shared" si="8"/>
        <v>£m</v>
      </c>
      <c r="L381" s="1116"/>
      <c r="M381" s="1116"/>
      <c r="N381" s="1116"/>
      <c r="O381" s="1116"/>
      <c r="P381" s="1116"/>
    </row>
    <row r="382" spans="8:16" s="353" customFormat="1">
      <c r="H382" s="445"/>
      <c r="I382" s="445"/>
      <c r="J382" s="347" t="s">
        <v>1622</v>
      </c>
      <c r="K382" s="20" t="str">
        <f t="shared" si="8"/>
        <v>£m</v>
      </c>
      <c r="L382" s="1116"/>
      <c r="M382" s="1116"/>
      <c r="N382" s="1116"/>
      <c r="O382" s="1116"/>
      <c r="P382" s="1116"/>
    </row>
    <row r="383" spans="8:16">
      <c r="H383" s="445"/>
      <c r="I383" s="445"/>
      <c r="J383" s="347" t="s">
        <v>1622</v>
      </c>
      <c r="K383" s="20" t="str">
        <f t="shared" si="8"/>
        <v>£m</v>
      </c>
      <c r="L383" s="1116"/>
      <c r="M383" s="1116"/>
      <c r="N383" s="1116"/>
      <c r="O383" s="1116"/>
      <c r="P383" s="1116"/>
    </row>
    <row r="384" spans="8:16">
      <c r="H384" s="445"/>
      <c r="I384" s="445"/>
      <c r="J384" s="347" t="s">
        <v>1622</v>
      </c>
      <c r="K384" s="20" t="str">
        <f t="shared" si="8"/>
        <v>£m</v>
      </c>
      <c r="L384" s="1116"/>
      <c r="M384" s="1116"/>
      <c r="N384" s="1116"/>
      <c r="O384" s="1116"/>
      <c r="P384" s="1116"/>
    </row>
    <row r="385" spans="8:16">
      <c r="H385" s="445"/>
      <c r="I385" s="445"/>
      <c r="J385" s="347" t="s">
        <v>1622</v>
      </c>
      <c r="K385" s="20" t="str">
        <f t="shared" si="8"/>
        <v>£m</v>
      </c>
      <c r="L385" s="1116"/>
      <c r="M385" s="1116"/>
      <c r="N385" s="1116"/>
      <c r="O385" s="1116"/>
      <c r="P385" s="1116"/>
    </row>
    <row r="386" spans="8:16">
      <c r="H386" s="445"/>
      <c r="I386" s="445"/>
      <c r="J386" s="347" t="s">
        <v>1622</v>
      </c>
      <c r="K386" s="20" t="str">
        <f t="shared" si="8"/>
        <v>£m</v>
      </c>
      <c r="L386" s="1116"/>
      <c r="M386" s="1116"/>
      <c r="N386" s="1116"/>
      <c r="O386" s="1116"/>
      <c r="P386" s="1116"/>
    </row>
    <row r="387" spans="8:16">
      <c r="H387" s="445"/>
      <c r="I387" s="445"/>
      <c r="J387" s="347" t="s">
        <v>1622</v>
      </c>
      <c r="K387" s="20" t="str">
        <f t="shared" si="8"/>
        <v>£m</v>
      </c>
      <c r="L387" s="1116"/>
      <c r="M387" s="1116"/>
      <c r="N387" s="1116"/>
      <c r="O387" s="1116"/>
      <c r="P387" s="1116"/>
    </row>
    <row r="388" spans="8:16">
      <c r="H388" s="445"/>
      <c r="I388" s="445"/>
      <c r="J388" s="347" t="s">
        <v>1622</v>
      </c>
      <c r="K388" s="20" t="str">
        <f t="shared" si="8"/>
        <v>£m</v>
      </c>
      <c r="L388" s="1116"/>
      <c r="M388" s="1116"/>
      <c r="N388" s="1116"/>
      <c r="O388" s="1116"/>
      <c r="P388" s="1116"/>
    </row>
    <row r="389" spans="8:16">
      <c r="H389" s="445"/>
      <c r="I389" s="445"/>
      <c r="J389" s="347" t="s">
        <v>1622</v>
      </c>
      <c r="K389" s="20" t="str">
        <f t="shared" si="8"/>
        <v>£m</v>
      </c>
      <c r="L389" s="1116"/>
      <c r="M389" s="1116"/>
      <c r="N389" s="1116"/>
      <c r="O389" s="1116"/>
      <c r="P389" s="1116"/>
    </row>
    <row r="390" spans="8:16" s="353" customFormat="1">
      <c r="H390" s="445"/>
      <c r="I390" s="445"/>
      <c r="J390" s="347" t="s">
        <v>1622</v>
      </c>
      <c r="K390" s="20" t="str">
        <f t="shared" si="8"/>
        <v>£m</v>
      </c>
      <c r="L390" s="1116"/>
      <c r="M390" s="1116"/>
      <c r="N390" s="1116"/>
      <c r="O390" s="1116"/>
      <c r="P390" s="1116"/>
    </row>
    <row r="391" spans="8:16" s="78" customFormat="1">
      <c r="H391" s="445"/>
      <c r="I391" s="445"/>
      <c r="J391" s="347" t="s">
        <v>1622</v>
      </c>
      <c r="K391" s="20" t="str">
        <f t="shared" si="8"/>
        <v>£m</v>
      </c>
      <c r="L391" s="1116"/>
      <c r="M391" s="1116"/>
      <c r="N391" s="1116"/>
      <c r="O391" s="1116"/>
      <c r="P391" s="1116"/>
    </row>
    <row r="392" spans="8:16" s="353" customFormat="1">
      <c r="H392" s="445"/>
      <c r="I392" s="445"/>
      <c r="J392" s="347" t="s">
        <v>1622</v>
      </c>
      <c r="K392" s="20" t="str">
        <f t="shared" si="8"/>
        <v>£m</v>
      </c>
      <c r="L392" s="1116"/>
      <c r="M392" s="1116"/>
      <c r="N392" s="1116"/>
      <c r="O392" s="1116"/>
      <c r="P392" s="1116"/>
    </row>
    <row r="393" spans="8:16">
      <c r="H393" s="445"/>
      <c r="I393" s="445"/>
      <c r="J393" s="347" t="s">
        <v>1622</v>
      </c>
      <c r="K393" s="20" t="str">
        <f t="shared" si="8"/>
        <v>£m</v>
      </c>
      <c r="L393" s="1116"/>
      <c r="M393" s="1116"/>
      <c r="N393" s="1116"/>
      <c r="O393" s="1116"/>
      <c r="P393" s="1116"/>
    </row>
    <row r="394" spans="8:16">
      <c r="H394" s="445"/>
      <c r="I394" s="445"/>
      <c r="J394" s="347" t="s">
        <v>1622</v>
      </c>
      <c r="K394" s="20" t="str">
        <f t="shared" si="8"/>
        <v>£m</v>
      </c>
      <c r="L394" s="1116"/>
      <c r="M394" s="1116"/>
      <c r="N394" s="1116"/>
      <c r="O394" s="1116"/>
      <c r="P394" s="1116"/>
    </row>
    <row r="395" spans="8:16" s="78" customFormat="1">
      <c r="H395" s="445"/>
      <c r="I395" s="445"/>
      <c r="J395" s="347" t="s">
        <v>1622</v>
      </c>
      <c r="K395" s="20" t="str">
        <f t="shared" si="8"/>
        <v>£m</v>
      </c>
      <c r="L395" s="1116"/>
      <c r="M395" s="1116"/>
      <c r="N395" s="1116"/>
      <c r="O395" s="1116"/>
      <c r="P395" s="1116"/>
    </row>
    <row r="396" spans="8:16" s="353" customFormat="1">
      <c r="H396" s="445"/>
      <c r="I396" s="445"/>
      <c r="J396" s="347" t="s">
        <v>1622</v>
      </c>
      <c r="K396" s="20" t="str">
        <f t="shared" si="8"/>
        <v>£m</v>
      </c>
      <c r="L396" s="1116"/>
      <c r="M396" s="1116"/>
      <c r="N396" s="1116"/>
      <c r="O396" s="1116"/>
      <c r="P396" s="1116"/>
    </row>
    <row r="397" spans="8:16">
      <c r="H397" s="445"/>
      <c r="I397" s="445"/>
      <c r="J397" s="347" t="s">
        <v>1622</v>
      </c>
      <c r="K397" s="20" t="str">
        <f t="shared" si="8"/>
        <v>£m</v>
      </c>
      <c r="L397" s="1116"/>
      <c r="M397" s="1116"/>
      <c r="N397" s="1116"/>
      <c r="O397" s="1116"/>
      <c r="P397" s="1116"/>
    </row>
    <row r="398" spans="8:16">
      <c r="H398" s="445"/>
      <c r="I398" s="445"/>
      <c r="J398" s="347" t="s">
        <v>1622</v>
      </c>
      <c r="K398" s="20" t="str">
        <f t="shared" si="8"/>
        <v>£m</v>
      </c>
      <c r="L398" s="1116"/>
      <c r="M398" s="1116"/>
      <c r="N398" s="1116"/>
      <c r="O398" s="1116"/>
      <c r="P398" s="1116"/>
    </row>
    <row r="399" spans="8:16">
      <c r="H399" s="445"/>
      <c r="I399" s="445"/>
      <c r="J399" s="347" t="s">
        <v>1622</v>
      </c>
      <c r="K399" s="20" t="str">
        <f t="shared" si="8"/>
        <v>£m</v>
      </c>
      <c r="L399" s="1116"/>
      <c r="M399" s="1116"/>
      <c r="N399" s="1116"/>
      <c r="O399" s="1116"/>
      <c r="P399" s="1116"/>
    </row>
    <row r="400" spans="8:16">
      <c r="H400" s="445"/>
      <c r="I400" s="445"/>
      <c r="J400" s="347" t="s">
        <v>1622</v>
      </c>
      <c r="K400" s="20" t="str">
        <f t="shared" si="8"/>
        <v>£m</v>
      </c>
      <c r="L400" s="1116"/>
      <c r="M400" s="1116"/>
      <c r="N400" s="1116"/>
      <c r="O400" s="1116"/>
      <c r="P400" s="1116"/>
    </row>
    <row r="401" spans="8:16">
      <c r="H401" s="445"/>
      <c r="I401" s="445"/>
      <c r="J401" s="347" t="s">
        <v>1622</v>
      </c>
      <c r="K401" s="20" t="str">
        <f t="shared" si="8"/>
        <v>£m</v>
      </c>
      <c r="L401" s="1116"/>
      <c r="M401" s="1116"/>
      <c r="N401" s="1116"/>
      <c r="O401" s="1116"/>
      <c r="P401" s="1116"/>
    </row>
    <row r="402" spans="8:16">
      <c r="H402" s="445"/>
      <c r="I402" s="445"/>
      <c r="J402" s="347" t="s">
        <v>1622</v>
      </c>
      <c r="K402" s="20" t="str">
        <f t="shared" si="8"/>
        <v>£m</v>
      </c>
      <c r="L402" s="1116"/>
      <c r="M402" s="1116"/>
      <c r="N402" s="1116"/>
      <c r="O402" s="1116"/>
      <c r="P402" s="1116"/>
    </row>
    <row r="403" spans="8:16" s="78" customFormat="1">
      <c r="H403" s="445"/>
      <c r="I403" s="445"/>
      <c r="J403" s="347" t="s">
        <v>1622</v>
      </c>
      <c r="K403" s="20" t="str">
        <f t="shared" si="8"/>
        <v>£m</v>
      </c>
      <c r="L403" s="1116"/>
      <c r="M403" s="1116"/>
      <c r="N403" s="1116"/>
      <c r="O403" s="1116"/>
      <c r="P403" s="1116"/>
    </row>
    <row r="404" spans="8:16" s="353" customFormat="1">
      <c r="H404" s="445"/>
      <c r="I404" s="445"/>
      <c r="J404" s="347" t="s">
        <v>1622</v>
      </c>
      <c r="K404" s="20" t="str">
        <f t="shared" si="8"/>
        <v>£m</v>
      </c>
      <c r="L404" s="1116"/>
      <c r="M404" s="1116"/>
      <c r="N404" s="1116"/>
      <c r="O404" s="1116"/>
      <c r="P404" s="1116"/>
    </row>
    <row r="405" spans="8:16">
      <c r="H405" s="445"/>
      <c r="I405" s="445"/>
      <c r="J405" s="347" t="s">
        <v>1622</v>
      </c>
      <c r="K405" s="20" t="str">
        <f t="shared" si="8"/>
        <v>£m</v>
      </c>
      <c r="L405" s="1116"/>
      <c r="M405" s="1116"/>
      <c r="N405" s="1116"/>
      <c r="O405" s="1116"/>
      <c r="P405" s="1116"/>
    </row>
    <row r="406" spans="8:16">
      <c r="H406" s="445"/>
      <c r="I406" s="445"/>
      <c r="J406" s="347" t="s">
        <v>1622</v>
      </c>
      <c r="K406" s="20" t="str">
        <f t="shared" si="8"/>
        <v>£m</v>
      </c>
      <c r="L406" s="1116"/>
      <c r="M406" s="1116"/>
      <c r="N406" s="1116"/>
      <c r="O406" s="1116"/>
      <c r="P406" s="1116"/>
    </row>
    <row r="407" spans="8:16">
      <c r="H407" s="445"/>
      <c r="I407" s="445"/>
      <c r="J407" s="347" t="s">
        <v>1622</v>
      </c>
      <c r="K407" s="20" t="str">
        <f t="shared" si="8"/>
        <v>£m</v>
      </c>
      <c r="L407" s="1116"/>
      <c r="M407" s="1116"/>
      <c r="N407" s="1116"/>
      <c r="O407" s="1116"/>
      <c r="P407" s="1116"/>
    </row>
    <row r="408" spans="8:16">
      <c r="H408" s="445"/>
      <c r="I408" s="445"/>
      <c r="J408" s="347" t="s">
        <v>1622</v>
      </c>
      <c r="K408" s="20" t="str">
        <f t="shared" si="8"/>
        <v>£m</v>
      </c>
      <c r="L408" s="1116"/>
      <c r="M408" s="1116"/>
      <c r="N408" s="1116"/>
      <c r="O408" s="1116"/>
      <c r="P408" s="1116"/>
    </row>
    <row r="409" spans="8:16">
      <c r="H409" s="445"/>
      <c r="I409" s="445"/>
      <c r="J409" s="347" t="s">
        <v>1622</v>
      </c>
      <c r="K409" s="20" t="str">
        <f t="shared" si="8"/>
        <v>£m</v>
      </c>
      <c r="L409" s="1116"/>
      <c r="M409" s="1116"/>
      <c r="N409" s="1116"/>
      <c r="O409" s="1116"/>
      <c r="P409" s="1116"/>
    </row>
    <row r="410" spans="8:16">
      <c r="H410" s="445"/>
      <c r="I410" s="445"/>
      <c r="J410" s="347" t="s">
        <v>1622</v>
      </c>
      <c r="K410" s="20" t="str">
        <f t="shared" si="8"/>
        <v>£m</v>
      </c>
      <c r="L410" s="1116"/>
      <c r="M410" s="1116"/>
      <c r="N410" s="1116"/>
      <c r="O410" s="1116"/>
      <c r="P410" s="1116"/>
    </row>
    <row r="411" spans="8:16" s="78" customFormat="1">
      <c r="H411" s="445"/>
      <c r="I411" s="445"/>
      <c r="J411" s="347" t="s">
        <v>1622</v>
      </c>
      <c r="K411" s="20" t="str">
        <f t="shared" si="8"/>
        <v>£m</v>
      </c>
      <c r="L411" s="1116"/>
      <c r="M411" s="1116"/>
      <c r="N411" s="1116"/>
      <c r="O411" s="1116"/>
      <c r="P411" s="1116"/>
    </row>
    <row r="412" spans="8:16" s="353" customFormat="1">
      <c r="H412" s="445"/>
      <c r="I412" s="445"/>
      <c r="J412" s="347" t="s">
        <v>1622</v>
      </c>
      <c r="K412" s="20" t="str">
        <f t="shared" si="8"/>
        <v>£m</v>
      </c>
      <c r="L412" s="1116"/>
      <c r="M412" s="1116"/>
      <c r="N412" s="1116"/>
      <c r="O412" s="1116"/>
      <c r="P412" s="1116"/>
    </row>
    <row r="413" spans="8:16">
      <c r="H413" s="445"/>
      <c r="I413" s="445"/>
      <c r="J413" s="347" t="s">
        <v>1622</v>
      </c>
      <c r="K413" s="20" t="str">
        <f t="shared" si="8"/>
        <v>£m</v>
      </c>
      <c r="L413" s="1116"/>
      <c r="M413" s="1116"/>
      <c r="N413" s="1116"/>
      <c r="O413" s="1116"/>
      <c r="P413" s="1116"/>
    </row>
    <row r="414" spans="8:16">
      <c r="H414" s="445"/>
      <c r="I414" s="445"/>
      <c r="J414" s="347" t="s">
        <v>1622</v>
      </c>
      <c r="K414" s="20" t="str">
        <f t="shared" si="8"/>
        <v>£m</v>
      </c>
      <c r="L414" s="1116"/>
      <c r="M414" s="1116"/>
      <c r="N414" s="1116"/>
      <c r="O414" s="1116"/>
      <c r="P414" s="1116"/>
    </row>
    <row r="415" spans="8:16">
      <c r="H415" s="445"/>
      <c r="I415" s="445"/>
      <c r="J415" s="347" t="s">
        <v>1622</v>
      </c>
      <c r="K415" s="20" t="str">
        <f t="shared" si="8"/>
        <v>£m</v>
      </c>
      <c r="L415" s="1116"/>
      <c r="M415" s="1116"/>
      <c r="N415" s="1116"/>
      <c r="O415" s="1116"/>
      <c r="P415" s="1116"/>
    </row>
    <row r="416" spans="8:16">
      <c r="H416" s="445"/>
      <c r="I416" s="445"/>
      <c r="J416" s="347" t="s">
        <v>1622</v>
      </c>
      <c r="K416" s="20" t="str">
        <f t="shared" si="8"/>
        <v>£m</v>
      </c>
      <c r="L416" s="1116"/>
      <c r="M416" s="1116"/>
      <c r="N416" s="1116"/>
      <c r="O416" s="1116"/>
      <c r="P416" s="1116"/>
    </row>
    <row r="417" spans="8:16">
      <c r="H417" s="445"/>
      <c r="I417" s="445"/>
      <c r="J417" s="347" t="s">
        <v>1622</v>
      </c>
      <c r="K417" s="20" t="str">
        <f t="shared" si="8"/>
        <v>£m</v>
      </c>
      <c r="L417" s="1116"/>
      <c r="M417" s="1116"/>
      <c r="N417" s="1116"/>
      <c r="O417" s="1116"/>
      <c r="P417" s="1116"/>
    </row>
    <row r="418" spans="8:16">
      <c r="H418" s="445"/>
      <c r="I418" s="445"/>
      <c r="J418" s="347" t="s">
        <v>1622</v>
      </c>
      <c r="K418" s="20" t="str">
        <f t="shared" si="8"/>
        <v>£m</v>
      </c>
      <c r="L418" s="1116"/>
      <c r="M418" s="1116"/>
      <c r="N418" s="1116"/>
      <c r="O418" s="1116"/>
      <c r="P418" s="1116"/>
    </row>
    <row r="419" spans="8:16" s="78" customFormat="1">
      <c r="H419" s="445"/>
      <c r="I419" s="445"/>
      <c r="J419" s="347" t="s">
        <v>1622</v>
      </c>
      <c r="K419" s="20" t="str">
        <f t="shared" si="8"/>
        <v>£m</v>
      </c>
      <c r="L419" s="1116"/>
      <c r="M419" s="1116"/>
      <c r="N419" s="1116"/>
      <c r="O419" s="1116"/>
      <c r="P419" s="1116"/>
    </row>
    <row r="420" spans="8:16" s="353" customFormat="1">
      <c r="H420" s="445"/>
      <c r="I420" s="445"/>
      <c r="J420" s="347" t="s">
        <v>1622</v>
      </c>
      <c r="K420" s="20" t="str">
        <f t="shared" ref="K420:K483" si="9">IF(F420="Placeholder", "Placeholder", "£m")</f>
        <v>£m</v>
      </c>
      <c r="L420" s="1116"/>
      <c r="M420" s="1116"/>
      <c r="N420" s="1116"/>
      <c r="O420" s="1116"/>
      <c r="P420" s="1116"/>
    </row>
    <row r="421" spans="8:16">
      <c r="H421" s="445"/>
      <c r="I421" s="445"/>
      <c r="J421" s="347" t="s">
        <v>1622</v>
      </c>
      <c r="K421" s="20" t="str">
        <f t="shared" si="9"/>
        <v>£m</v>
      </c>
      <c r="L421" s="1116"/>
      <c r="M421" s="1116"/>
      <c r="N421" s="1116"/>
      <c r="O421" s="1116"/>
      <c r="P421" s="1116"/>
    </row>
    <row r="422" spans="8:16">
      <c r="H422" s="445"/>
      <c r="I422" s="445"/>
      <c r="J422" s="347" t="s">
        <v>1622</v>
      </c>
      <c r="K422" s="20" t="str">
        <f t="shared" si="9"/>
        <v>£m</v>
      </c>
      <c r="L422" s="1116"/>
      <c r="M422" s="1116"/>
      <c r="N422" s="1116"/>
      <c r="O422" s="1116"/>
      <c r="P422" s="1116"/>
    </row>
    <row r="423" spans="8:16">
      <c r="H423" s="445"/>
      <c r="I423" s="445"/>
      <c r="J423" s="347" t="s">
        <v>1622</v>
      </c>
      <c r="K423" s="20" t="str">
        <f t="shared" si="9"/>
        <v>£m</v>
      </c>
      <c r="L423" s="1116"/>
      <c r="M423" s="1116"/>
      <c r="N423" s="1116"/>
      <c r="O423" s="1116"/>
      <c r="P423" s="1116"/>
    </row>
    <row r="424" spans="8:16">
      <c r="H424" s="445"/>
      <c r="I424" s="445"/>
      <c r="J424" s="347" t="s">
        <v>1622</v>
      </c>
      <c r="K424" s="20" t="str">
        <f t="shared" si="9"/>
        <v>£m</v>
      </c>
      <c r="L424" s="1116"/>
      <c r="M424" s="1116"/>
      <c r="N424" s="1116"/>
      <c r="O424" s="1116"/>
      <c r="P424" s="1116"/>
    </row>
    <row r="425" spans="8:16">
      <c r="H425" s="445"/>
      <c r="I425" s="445"/>
      <c r="J425" s="347" t="s">
        <v>1622</v>
      </c>
      <c r="K425" s="20" t="str">
        <f t="shared" si="9"/>
        <v>£m</v>
      </c>
      <c r="L425" s="1116"/>
      <c r="M425" s="1116"/>
      <c r="N425" s="1116"/>
      <c r="O425" s="1116"/>
      <c r="P425" s="1116"/>
    </row>
    <row r="426" spans="8:16">
      <c r="H426" s="445"/>
      <c r="I426" s="445"/>
      <c r="J426" s="347" t="s">
        <v>1622</v>
      </c>
      <c r="K426" s="20" t="str">
        <f t="shared" si="9"/>
        <v>£m</v>
      </c>
      <c r="L426" s="1116"/>
      <c r="M426" s="1116"/>
      <c r="N426" s="1116"/>
      <c r="O426" s="1116"/>
      <c r="P426" s="1116"/>
    </row>
    <row r="427" spans="8:16" s="78" customFormat="1">
      <c r="H427" s="445"/>
      <c r="I427" s="445"/>
      <c r="J427" s="347" t="s">
        <v>1622</v>
      </c>
      <c r="K427" s="20" t="str">
        <f t="shared" si="9"/>
        <v>£m</v>
      </c>
      <c r="L427" s="1116"/>
      <c r="M427" s="1116"/>
      <c r="N427" s="1116"/>
      <c r="O427" s="1116"/>
      <c r="P427" s="1116"/>
    </row>
    <row r="428" spans="8:16" s="353" customFormat="1">
      <c r="H428" s="445"/>
      <c r="I428" s="445"/>
      <c r="J428" s="347" t="s">
        <v>1622</v>
      </c>
      <c r="K428" s="20" t="str">
        <f t="shared" si="9"/>
        <v>£m</v>
      </c>
      <c r="L428" s="1116"/>
      <c r="M428" s="1116"/>
      <c r="N428" s="1116"/>
      <c r="O428" s="1116"/>
      <c r="P428" s="1116"/>
    </row>
    <row r="429" spans="8:16">
      <c r="H429" s="445"/>
      <c r="I429" s="445"/>
      <c r="J429" s="347" t="s">
        <v>1622</v>
      </c>
      <c r="K429" s="20" t="str">
        <f t="shared" si="9"/>
        <v>£m</v>
      </c>
      <c r="L429" s="1116"/>
      <c r="M429" s="1116"/>
      <c r="N429" s="1116"/>
      <c r="O429" s="1116"/>
      <c r="P429" s="1116"/>
    </row>
    <row r="430" spans="8:16">
      <c r="H430" s="445"/>
      <c r="I430" s="445"/>
      <c r="J430" s="347" t="s">
        <v>1622</v>
      </c>
      <c r="K430" s="20" t="str">
        <f t="shared" si="9"/>
        <v>£m</v>
      </c>
      <c r="L430" s="1116"/>
      <c r="M430" s="1116"/>
      <c r="N430" s="1116"/>
      <c r="O430" s="1116"/>
      <c r="P430" s="1116"/>
    </row>
    <row r="431" spans="8:16">
      <c r="H431" s="445"/>
      <c r="I431" s="445"/>
      <c r="J431" s="347" t="s">
        <v>1622</v>
      </c>
      <c r="K431" s="20" t="str">
        <f t="shared" si="9"/>
        <v>£m</v>
      </c>
      <c r="L431" s="1116"/>
      <c r="M431" s="1116"/>
      <c r="N431" s="1116"/>
      <c r="O431" s="1116"/>
      <c r="P431" s="1116"/>
    </row>
    <row r="432" spans="8:16">
      <c r="H432" s="445"/>
      <c r="I432" s="445"/>
      <c r="J432" s="347" t="s">
        <v>1622</v>
      </c>
      <c r="K432" s="20" t="str">
        <f t="shared" si="9"/>
        <v>£m</v>
      </c>
      <c r="L432" s="1116"/>
      <c r="M432" s="1116"/>
      <c r="N432" s="1116"/>
      <c r="O432" s="1116"/>
      <c r="P432" s="1116"/>
    </row>
    <row r="433" spans="8:16">
      <c r="H433" s="445"/>
      <c r="I433" s="445"/>
      <c r="J433" s="347" t="s">
        <v>1622</v>
      </c>
      <c r="K433" s="20" t="str">
        <f t="shared" si="9"/>
        <v>£m</v>
      </c>
      <c r="L433" s="1116"/>
      <c r="M433" s="1116"/>
      <c r="N433" s="1116"/>
      <c r="O433" s="1116"/>
      <c r="P433" s="1116"/>
    </row>
    <row r="434" spans="8:16">
      <c r="H434" s="445"/>
      <c r="I434" s="445"/>
      <c r="J434" s="347" t="s">
        <v>1622</v>
      </c>
      <c r="K434" s="20" t="str">
        <f t="shared" si="9"/>
        <v>£m</v>
      </c>
      <c r="L434" s="1116"/>
      <c r="M434" s="1116"/>
      <c r="N434" s="1116"/>
      <c r="O434" s="1116"/>
      <c r="P434" s="1116"/>
    </row>
    <row r="435" spans="8:16" s="78" customFormat="1">
      <c r="H435" s="445"/>
      <c r="I435" s="445"/>
      <c r="J435" s="347" t="s">
        <v>1622</v>
      </c>
      <c r="K435" s="20" t="str">
        <f t="shared" si="9"/>
        <v>£m</v>
      </c>
      <c r="L435" s="1116"/>
      <c r="M435" s="1116"/>
      <c r="N435" s="1116"/>
      <c r="O435" s="1116"/>
      <c r="P435" s="1116"/>
    </row>
    <row r="436" spans="8:16" s="353" customFormat="1">
      <c r="H436" s="445"/>
      <c r="I436" s="445"/>
      <c r="J436" s="347" t="s">
        <v>1622</v>
      </c>
      <c r="K436" s="20" t="str">
        <f t="shared" si="9"/>
        <v>£m</v>
      </c>
      <c r="L436" s="1116"/>
      <c r="M436" s="1116"/>
      <c r="N436" s="1116"/>
      <c r="O436" s="1116"/>
      <c r="P436" s="1116"/>
    </row>
    <row r="437" spans="8:16">
      <c r="H437" s="445"/>
      <c r="I437" s="445"/>
      <c r="J437" s="347" t="s">
        <v>1622</v>
      </c>
      <c r="K437" s="20" t="str">
        <f t="shared" si="9"/>
        <v>£m</v>
      </c>
      <c r="L437" s="1116"/>
      <c r="M437" s="1116"/>
      <c r="N437" s="1116"/>
      <c r="O437" s="1116"/>
      <c r="P437" s="1116"/>
    </row>
    <row r="438" spans="8:16">
      <c r="H438" s="445"/>
      <c r="I438" s="445"/>
      <c r="J438" s="347" t="s">
        <v>1622</v>
      </c>
      <c r="K438" s="20" t="str">
        <f t="shared" si="9"/>
        <v>£m</v>
      </c>
      <c r="L438" s="1116"/>
      <c r="M438" s="1116"/>
      <c r="N438" s="1116"/>
      <c r="O438" s="1116"/>
      <c r="P438" s="1116"/>
    </row>
    <row r="439" spans="8:16">
      <c r="H439" s="445"/>
      <c r="I439" s="445"/>
      <c r="J439" s="347" t="s">
        <v>1622</v>
      </c>
      <c r="K439" s="20" t="str">
        <f t="shared" si="9"/>
        <v>£m</v>
      </c>
      <c r="L439" s="1116"/>
      <c r="M439" s="1116"/>
      <c r="N439" s="1116"/>
      <c r="O439" s="1116"/>
      <c r="P439" s="1116"/>
    </row>
    <row r="440" spans="8:16">
      <c r="H440" s="445"/>
      <c r="I440" s="445"/>
      <c r="J440" s="347" t="s">
        <v>1622</v>
      </c>
      <c r="K440" s="20" t="str">
        <f t="shared" si="9"/>
        <v>£m</v>
      </c>
      <c r="L440" s="1116"/>
      <c r="M440" s="1116"/>
      <c r="N440" s="1116"/>
      <c r="O440" s="1116"/>
      <c r="P440" s="1116"/>
    </row>
    <row r="441" spans="8:16">
      <c r="H441" s="445"/>
      <c r="I441" s="445"/>
      <c r="J441" s="347" t="s">
        <v>1622</v>
      </c>
      <c r="K441" s="20" t="str">
        <f t="shared" si="9"/>
        <v>£m</v>
      </c>
      <c r="L441" s="1116"/>
      <c r="M441" s="1116"/>
      <c r="N441" s="1116"/>
      <c r="O441" s="1116"/>
      <c r="P441" s="1116"/>
    </row>
    <row r="442" spans="8:16">
      <c r="H442" s="445"/>
      <c r="I442" s="445"/>
      <c r="J442" s="347" t="s">
        <v>1622</v>
      </c>
      <c r="K442" s="20" t="str">
        <f t="shared" si="9"/>
        <v>£m</v>
      </c>
      <c r="L442" s="1116"/>
      <c r="M442" s="1116"/>
      <c r="N442" s="1116"/>
      <c r="O442" s="1116"/>
      <c r="P442" s="1116"/>
    </row>
    <row r="443" spans="8:16">
      <c r="H443" s="445"/>
      <c r="I443" s="445"/>
      <c r="J443" s="347" t="s">
        <v>1622</v>
      </c>
      <c r="K443" s="20" t="str">
        <f t="shared" si="9"/>
        <v>£m</v>
      </c>
      <c r="L443" s="1116"/>
      <c r="M443" s="1116"/>
      <c r="N443" s="1116"/>
      <c r="O443" s="1116"/>
      <c r="P443" s="1116"/>
    </row>
    <row r="444" spans="8:16" s="353" customFormat="1">
      <c r="H444" s="445"/>
      <c r="I444" s="445"/>
      <c r="J444" s="347" t="s">
        <v>1622</v>
      </c>
      <c r="K444" s="20" t="str">
        <f t="shared" si="9"/>
        <v>£m</v>
      </c>
      <c r="L444" s="1116"/>
      <c r="M444" s="1116"/>
      <c r="N444" s="1116"/>
      <c r="O444" s="1116"/>
      <c r="P444" s="1116"/>
    </row>
    <row r="445" spans="8:16" s="78" customFormat="1">
      <c r="H445" s="445"/>
      <c r="I445" s="445"/>
      <c r="J445" s="347" t="s">
        <v>1622</v>
      </c>
      <c r="K445" s="20" t="str">
        <f t="shared" si="9"/>
        <v>£m</v>
      </c>
      <c r="L445" s="1116"/>
      <c r="M445" s="1116"/>
      <c r="N445" s="1116"/>
      <c r="O445" s="1116"/>
      <c r="P445" s="1116"/>
    </row>
    <row r="446" spans="8:16" s="353" customFormat="1">
      <c r="H446" s="445"/>
      <c r="I446" s="445"/>
      <c r="J446" s="347" t="s">
        <v>1622</v>
      </c>
      <c r="K446" s="20" t="str">
        <f t="shared" si="9"/>
        <v>£m</v>
      </c>
      <c r="L446" s="1116"/>
      <c r="M446" s="1116"/>
      <c r="N446" s="1116"/>
      <c r="O446" s="1116"/>
      <c r="P446" s="1116"/>
    </row>
    <row r="447" spans="8:16">
      <c r="H447" s="445"/>
      <c r="I447" s="445"/>
      <c r="J447" s="347" t="s">
        <v>1622</v>
      </c>
      <c r="K447" s="20" t="str">
        <f t="shared" si="9"/>
        <v>£m</v>
      </c>
      <c r="L447" s="1116"/>
      <c r="M447" s="1116"/>
      <c r="N447" s="1116"/>
      <c r="O447" s="1116"/>
      <c r="P447" s="1116"/>
    </row>
    <row r="448" spans="8:16">
      <c r="H448" s="445"/>
      <c r="I448" s="445"/>
      <c r="J448" s="347" t="s">
        <v>1622</v>
      </c>
      <c r="K448" s="20" t="str">
        <f t="shared" si="9"/>
        <v>£m</v>
      </c>
      <c r="L448" s="1116"/>
      <c r="M448" s="1116"/>
      <c r="N448" s="1116"/>
      <c r="O448" s="1116"/>
      <c r="P448" s="1116"/>
    </row>
    <row r="449" spans="8:16">
      <c r="H449" s="445"/>
      <c r="I449" s="445"/>
      <c r="J449" s="347" t="s">
        <v>1622</v>
      </c>
      <c r="K449" s="20" t="str">
        <f t="shared" si="9"/>
        <v>£m</v>
      </c>
      <c r="L449" s="1116"/>
      <c r="M449" s="1116"/>
      <c r="N449" s="1116"/>
      <c r="O449" s="1116"/>
      <c r="P449" s="1116"/>
    </row>
    <row r="450" spans="8:16">
      <c r="H450" s="445"/>
      <c r="I450" s="445"/>
      <c r="J450" s="347" t="s">
        <v>1622</v>
      </c>
      <c r="K450" s="20" t="str">
        <f t="shared" si="9"/>
        <v>£m</v>
      </c>
      <c r="L450" s="1116"/>
      <c r="M450" s="1116"/>
      <c r="N450" s="1116"/>
      <c r="O450" s="1116"/>
      <c r="P450" s="1116"/>
    </row>
    <row r="451" spans="8:16">
      <c r="H451" s="445"/>
      <c r="I451" s="445"/>
      <c r="J451" s="347" t="s">
        <v>1622</v>
      </c>
      <c r="K451" s="20" t="str">
        <f t="shared" si="9"/>
        <v>£m</v>
      </c>
      <c r="L451" s="1116"/>
      <c r="M451" s="1116"/>
      <c r="N451" s="1116"/>
      <c r="O451" s="1116"/>
      <c r="P451" s="1116"/>
    </row>
    <row r="452" spans="8:16">
      <c r="H452" s="445"/>
      <c r="I452" s="445"/>
      <c r="J452" s="347" t="s">
        <v>1622</v>
      </c>
      <c r="K452" s="20" t="str">
        <f t="shared" si="9"/>
        <v>£m</v>
      </c>
      <c r="L452" s="1116"/>
      <c r="M452" s="1116"/>
      <c r="N452" s="1116"/>
      <c r="O452" s="1116"/>
      <c r="P452" s="1116"/>
    </row>
    <row r="453" spans="8:16" s="78" customFormat="1">
      <c r="H453" s="445"/>
      <c r="I453" s="445"/>
      <c r="J453" s="347" t="s">
        <v>1622</v>
      </c>
      <c r="K453" s="20" t="str">
        <f t="shared" si="9"/>
        <v>£m</v>
      </c>
      <c r="L453" s="1116"/>
      <c r="M453" s="1116"/>
      <c r="N453" s="1116"/>
      <c r="O453" s="1116"/>
      <c r="P453" s="1116"/>
    </row>
    <row r="454" spans="8:16" s="353" customFormat="1">
      <c r="H454" s="445"/>
      <c r="I454" s="445"/>
      <c r="J454" s="347" t="s">
        <v>1622</v>
      </c>
      <c r="K454" s="20" t="str">
        <f t="shared" si="9"/>
        <v>£m</v>
      </c>
      <c r="L454" s="1116"/>
      <c r="M454" s="1116"/>
      <c r="N454" s="1116"/>
      <c r="O454" s="1116"/>
      <c r="P454" s="1116"/>
    </row>
    <row r="455" spans="8:16">
      <c r="H455" s="445"/>
      <c r="I455" s="445"/>
      <c r="J455" s="347" t="s">
        <v>1622</v>
      </c>
      <c r="K455" s="20" t="str">
        <f t="shared" si="9"/>
        <v>£m</v>
      </c>
      <c r="L455" s="1116"/>
      <c r="M455" s="1116"/>
      <c r="N455" s="1116"/>
      <c r="O455" s="1116"/>
      <c r="P455" s="1116"/>
    </row>
    <row r="456" spans="8:16">
      <c r="H456" s="445"/>
      <c r="I456" s="445"/>
      <c r="J456" s="347" t="s">
        <v>1622</v>
      </c>
      <c r="K456" s="20" t="str">
        <f t="shared" si="9"/>
        <v>£m</v>
      </c>
      <c r="L456" s="1116"/>
      <c r="M456" s="1116"/>
      <c r="N456" s="1116"/>
      <c r="O456" s="1116"/>
      <c r="P456" s="1116"/>
    </row>
    <row r="457" spans="8:16">
      <c r="H457" s="445"/>
      <c r="I457" s="445"/>
      <c r="J457" s="347" t="s">
        <v>1622</v>
      </c>
      <c r="K457" s="20" t="str">
        <f t="shared" si="9"/>
        <v>£m</v>
      </c>
      <c r="L457" s="1116"/>
      <c r="M457" s="1116"/>
      <c r="N457" s="1116"/>
      <c r="O457" s="1116"/>
      <c r="P457" s="1116"/>
    </row>
    <row r="458" spans="8:16">
      <c r="H458" s="445"/>
      <c r="I458" s="445"/>
      <c r="J458" s="347" t="s">
        <v>1622</v>
      </c>
      <c r="K458" s="20" t="str">
        <f t="shared" si="9"/>
        <v>£m</v>
      </c>
      <c r="L458" s="1116"/>
      <c r="M458" s="1116"/>
      <c r="N458" s="1116"/>
      <c r="O458" s="1116"/>
      <c r="P458" s="1116"/>
    </row>
    <row r="459" spans="8:16">
      <c r="H459" s="445"/>
      <c r="I459" s="445"/>
      <c r="J459" s="347" t="s">
        <v>1622</v>
      </c>
      <c r="K459" s="20" t="str">
        <f t="shared" si="9"/>
        <v>£m</v>
      </c>
      <c r="L459" s="1116"/>
      <c r="M459" s="1116"/>
      <c r="N459" s="1116"/>
      <c r="O459" s="1116"/>
      <c r="P459" s="1116"/>
    </row>
    <row r="460" spans="8:16">
      <c r="H460" s="445"/>
      <c r="I460" s="445"/>
      <c r="J460" s="347" t="s">
        <v>1622</v>
      </c>
      <c r="K460" s="20" t="str">
        <f t="shared" si="9"/>
        <v>£m</v>
      </c>
      <c r="L460" s="1116"/>
      <c r="M460" s="1116"/>
      <c r="N460" s="1116"/>
      <c r="O460" s="1116"/>
      <c r="P460" s="1116"/>
    </row>
    <row r="461" spans="8:16" s="78" customFormat="1">
      <c r="H461" s="445"/>
      <c r="I461" s="445"/>
      <c r="J461" s="347" t="s">
        <v>1622</v>
      </c>
      <c r="K461" s="20" t="str">
        <f t="shared" si="9"/>
        <v>£m</v>
      </c>
      <c r="L461" s="1116"/>
      <c r="M461" s="1116"/>
      <c r="N461" s="1116"/>
      <c r="O461" s="1116"/>
      <c r="P461" s="1116"/>
    </row>
    <row r="462" spans="8:16" s="353" customFormat="1">
      <c r="H462" s="445"/>
      <c r="I462" s="445"/>
      <c r="J462" s="347" t="s">
        <v>1622</v>
      </c>
      <c r="K462" s="20" t="str">
        <f t="shared" si="9"/>
        <v>£m</v>
      </c>
      <c r="L462" s="1116"/>
      <c r="M462" s="1116"/>
      <c r="N462" s="1116"/>
      <c r="O462" s="1116"/>
      <c r="P462" s="1116"/>
    </row>
    <row r="463" spans="8:16">
      <c r="H463" s="445"/>
      <c r="I463" s="445"/>
      <c r="J463" s="347" t="s">
        <v>1622</v>
      </c>
      <c r="K463" s="20" t="str">
        <f t="shared" si="9"/>
        <v>£m</v>
      </c>
      <c r="L463" s="1116"/>
      <c r="M463" s="1116"/>
      <c r="N463" s="1116"/>
      <c r="O463" s="1116"/>
      <c r="P463" s="1116"/>
    </row>
    <row r="464" spans="8:16">
      <c r="H464" s="445"/>
      <c r="I464" s="445"/>
      <c r="J464" s="347" t="s">
        <v>1622</v>
      </c>
      <c r="K464" s="20" t="str">
        <f t="shared" si="9"/>
        <v>£m</v>
      </c>
      <c r="L464" s="1116"/>
      <c r="M464" s="1116"/>
      <c r="N464" s="1116"/>
      <c r="O464" s="1116"/>
      <c r="P464" s="1116"/>
    </row>
    <row r="465" spans="8:16">
      <c r="H465" s="445"/>
      <c r="I465" s="445"/>
      <c r="J465" s="347" t="s">
        <v>1622</v>
      </c>
      <c r="K465" s="20" t="str">
        <f t="shared" si="9"/>
        <v>£m</v>
      </c>
      <c r="L465" s="1116"/>
      <c r="M465" s="1116"/>
      <c r="N465" s="1116"/>
      <c r="O465" s="1116"/>
      <c r="P465" s="1116"/>
    </row>
    <row r="466" spans="8:16">
      <c r="H466" s="445"/>
      <c r="I466" s="445"/>
      <c r="J466" s="347" t="s">
        <v>1622</v>
      </c>
      <c r="K466" s="20" t="str">
        <f t="shared" si="9"/>
        <v>£m</v>
      </c>
      <c r="L466" s="1116"/>
      <c r="M466" s="1116"/>
      <c r="N466" s="1116"/>
      <c r="O466" s="1116"/>
      <c r="P466" s="1116"/>
    </row>
    <row r="467" spans="8:16">
      <c r="H467" s="445"/>
      <c r="I467" s="445"/>
      <c r="J467" s="347" t="s">
        <v>1622</v>
      </c>
      <c r="K467" s="20" t="str">
        <f t="shared" si="9"/>
        <v>£m</v>
      </c>
      <c r="L467" s="1116"/>
      <c r="M467" s="1116"/>
      <c r="N467" s="1116"/>
      <c r="O467" s="1116"/>
      <c r="P467" s="1116"/>
    </row>
    <row r="468" spans="8:16">
      <c r="H468" s="445"/>
      <c r="I468" s="445"/>
      <c r="J468" s="347" t="s">
        <v>1622</v>
      </c>
      <c r="K468" s="20" t="str">
        <f t="shared" si="9"/>
        <v>£m</v>
      </c>
      <c r="L468" s="1116"/>
      <c r="M468" s="1116"/>
      <c r="N468" s="1116"/>
      <c r="O468" s="1116"/>
      <c r="P468" s="1116"/>
    </row>
    <row r="469" spans="8:16" s="78" customFormat="1">
      <c r="H469" s="445"/>
      <c r="I469" s="445"/>
      <c r="J469" s="347" t="s">
        <v>1622</v>
      </c>
      <c r="K469" s="20" t="str">
        <f t="shared" si="9"/>
        <v>£m</v>
      </c>
      <c r="L469" s="1116"/>
      <c r="M469" s="1116"/>
      <c r="N469" s="1116"/>
      <c r="O469" s="1116"/>
      <c r="P469" s="1116"/>
    </row>
    <row r="470" spans="8:16" s="353" customFormat="1">
      <c r="H470" s="445"/>
      <c r="I470" s="445"/>
      <c r="J470" s="347" t="s">
        <v>1622</v>
      </c>
      <c r="K470" s="20" t="str">
        <f t="shared" si="9"/>
        <v>£m</v>
      </c>
      <c r="L470" s="1116"/>
      <c r="M470" s="1116"/>
      <c r="N470" s="1116"/>
      <c r="O470" s="1116"/>
      <c r="P470" s="1116"/>
    </row>
    <row r="471" spans="8:16">
      <c r="H471" s="445"/>
      <c r="I471" s="445"/>
      <c r="J471" s="347" t="s">
        <v>1622</v>
      </c>
      <c r="K471" s="20" t="str">
        <f t="shared" si="9"/>
        <v>£m</v>
      </c>
      <c r="L471" s="1116"/>
      <c r="M471" s="1116"/>
      <c r="N471" s="1116"/>
      <c r="O471" s="1116"/>
      <c r="P471" s="1116"/>
    </row>
    <row r="472" spans="8:16">
      <c r="H472" s="445"/>
      <c r="I472" s="445"/>
      <c r="J472" s="347" t="s">
        <v>1622</v>
      </c>
      <c r="K472" s="20" t="str">
        <f t="shared" si="9"/>
        <v>£m</v>
      </c>
      <c r="L472" s="1116"/>
      <c r="M472" s="1116"/>
      <c r="N472" s="1116"/>
      <c r="O472" s="1116"/>
      <c r="P472" s="1116"/>
    </row>
    <row r="473" spans="8:16">
      <c r="H473" s="445"/>
      <c r="I473" s="445"/>
      <c r="J473" s="347" t="s">
        <v>1622</v>
      </c>
      <c r="K473" s="20" t="str">
        <f t="shared" si="9"/>
        <v>£m</v>
      </c>
      <c r="L473" s="1116"/>
      <c r="M473" s="1116"/>
      <c r="N473" s="1116"/>
      <c r="O473" s="1116"/>
      <c r="P473" s="1116"/>
    </row>
    <row r="474" spans="8:16">
      <c r="H474" s="445"/>
      <c r="I474" s="445"/>
      <c r="J474" s="347" t="s">
        <v>1622</v>
      </c>
      <c r="K474" s="20" t="str">
        <f t="shared" si="9"/>
        <v>£m</v>
      </c>
      <c r="L474" s="1116"/>
      <c r="M474" s="1116"/>
      <c r="N474" s="1116"/>
      <c r="O474" s="1116"/>
      <c r="P474" s="1116"/>
    </row>
    <row r="475" spans="8:16">
      <c r="H475" s="445"/>
      <c r="I475" s="445"/>
      <c r="J475" s="347" t="s">
        <v>1622</v>
      </c>
      <c r="K475" s="20" t="str">
        <f t="shared" si="9"/>
        <v>£m</v>
      </c>
      <c r="L475" s="1116"/>
      <c r="M475" s="1116"/>
      <c r="N475" s="1116"/>
      <c r="O475" s="1116"/>
      <c r="P475" s="1116"/>
    </row>
    <row r="476" spans="8:16">
      <c r="H476" s="445"/>
      <c r="I476" s="445"/>
      <c r="J476" s="347" t="s">
        <v>1622</v>
      </c>
      <c r="K476" s="20" t="str">
        <f t="shared" si="9"/>
        <v>£m</v>
      </c>
      <c r="L476" s="1116"/>
      <c r="M476" s="1116"/>
      <c r="N476" s="1116"/>
      <c r="O476" s="1116"/>
      <c r="P476" s="1116"/>
    </row>
    <row r="477" spans="8:16" s="78" customFormat="1">
      <c r="H477" s="445"/>
      <c r="I477" s="445"/>
      <c r="J477" s="347" t="s">
        <v>1622</v>
      </c>
      <c r="K477" s="20" t="str">
        <f t="shared" si="9"/>
        <v>£m</v>
      </c>
      <c r="L477" s="1116"/>
      <c r="M477" s="1116"/>
      <c r="N477" s="1116"/>
      <c r="O477" s="1116"/>
      <c r="P477" s="1116"/>
    </row>
    <row r="478" spans="8:16" s="353" customFormat="1">
      <c r="H478" s="445"/>
      <c r="I478" s="445"/>
      <c r="J478" s="347" t="s">
        <v>1622</v>
      </c>
      <c r="K478" s="20" t="str">
        <f t="shared" si="9"/>
        <v>£m</v>
      </c>
      <c r="L478" s="1116"/>
      <c r="M478" s="1116"/>
      <c r="N478" s="1116"/>
      <c r="O478" s="1116"/>
      <c r="P478" s="1116"/>
    </row>
    <row r="479" spans="8:16">
      <c r="H479" s="445"/>
      <c r="I479" s="445"/>
      <c r="J479" s="347" t="s">
        <v>1622</v>
      </c>
      <c r="K479" s="20" t="str">
        <f t="shared" si="9"/>
        <v>£m</v>
      </c>
      <c r="L479" s="1116"/>
      <c r="M479" s="1116"/>
      <c r="N479" s="1116"/>
      <c r="O479" s="1116"/>
      <c r="P479" s="1116"/>
    </row>
    <row r="480" spans="8:16">
      <c r="H480" s="445"/>
      <c r="I480" s="445"/>
      <c r="J480" s="347" t="s">
        <v>1622</v>
      </c>
      <c r="K480" s="20" t="str">
        <f t="shared" si="9"/>
        <v>£m</v>
      </c>
      <c r="L480" s="1116"/>
      <c r="M480" s="1116"/>
      <c r="N480" s="1116"/>
      <c r="O480" s="1116"/>
      <c r="P480" s="1116"/>
    </row>
    <row r="481" spans="8:16">
      <c r="H481" s="445"/>
      <c r="I481" s="445"/>
      <c r="J481" s="347" t="s">
        <v>1622</v>
      </c>
      <c r="K481" s="20" t="str">
        <f t="shared" si="9"/>
        <v>£m</v>
      </c>
      <c r="L481" s="1116"/>
      <c r="M481" s="1116"/>
      <c r="N481" s="1116"/>
      <c r="O481" s="1116"/>
      <c r="P481" s="1116"/>
    </row>
    <row r="482" spans="8:16">
      <c r="H482" s="445"/>
      <c r="I482" s="445"/>
      <c r="J482" s="347" t="s">
        <v>1622</v>
      </c>
      <c r="K482" s="20" t="str">
        <f t="shared" si="9"/>
        <v>£m</v>
      </c>
      <c r="L482" s="1116"/>
      <c r="M482" s="1116"/>
      <c r="N482" s="1116"/>
      <c r="O482" s="1116"/>
      <c r="P482" s="1116"/>
    </row>
    <row r="483" spans="8:16">
      <c r="H483" s="445"/>
      <c r="I483" s="445"/>
      <c r="J483" s="347" t="s">
        <v>1622</v>
      </c>
      <c r="K483" s="20" t="str">
        <f t="shared" si="9"/>
        <v>£m</v>
      </c>
      <c r="L483" s="1116"/>
      <c r="M483" s="1116"/>
      <c r="N483" s="1116"/>
      <c r="O483" s="1116"/>
      <c r="P483" s="1116"/>
    </row>
    <row r="484" spans="8:16">
      <c r="H484" s="445"/>
      <c r="I484" s="445"/>
      <c r="J484" s="347" t="s">
        <v>1622</v>
      </c>
      <c r="K484" s="20" t="str">
        <f t="shared" ref="K484:K547" si="10">IF(F484="Placeholder", "Placeholder", "£m")</f>
        <v>£m</v>
      </c>
      <c r="L484" s="1116"/>
      <c r="M484" s="1116"/>
      <c r="N484" s="1116"/>
      <c r="O484" s="1116"/>
      <c r="P484" s="1116"/>
    </row>
    <row r="485" spans="8:16" s="78" customFormat="1">
      <c r="H485" s="445"/>
      <c r="I485" s="445"/>
      <c r="J485" s="347" t="s">
        <v>1622</v>
      </c>
      <c r="K485" s="20" t="str">
        <f t="shared" si="10"/>
        <v>£m</v>
      </c>
      <c r="L485" s="1116"/>
      <c r="M485" s="1116"/>
      <c r="N485" s="1116"/>
      <c r="O485" s="1116"/>
      <c r="P485" s="1116"/>
    </row>
    <row r="486" spans="8:16" s="353" customFormat="1">
      <c r="H486" s="445"/>
      <c r="I486" s="445"/>
      <c r="J486" s="347" t="s">
        <v>1622</v>
      </c>
      <c r="K486" s="20" t="str">
        <f t="shared" si="10"/>
        <v>£m</v>
      </c>
      <c r="L486" s="1116"/>
      <c r="M486" s="1116"/>
      <c r="N486" s="1116"/>
      <c r="O486" s="1116"/>
      <c r="P486" s="1116"/>
    </row>
    <row r="487" spans="8:16">
      <c r="H487" s="445"/>
      <c r="I487" s="445"/>
      <c r="J487" s="347" t="s">
        <v>1622</v>
      </c>
      <c r="K487" s="20" t="str">
        <f t="shared" si="10"/>
        <v>£m</v>
      </c>
      <c r="L487" s="1116"/>
      <c r="M487" s="1116"/>
      <c r="N487" s="1116"/>
      <c r="O487" s="1116"/>
      <c r="P487" s="1116"/>
    </row>
    <row r="488" spans="8:16">
      <c r="H488" s="445"/>
      <c r="I488" s="445"/>
      <c r="J488" s="347" t="s">
        <v>1622</v>
      </c>
      <c r="K488" s="20" t="str">
        <f t="shared" si="10"/>
        <v>£m</v>
      </c>
      <c r="L488" s="1116"/>
      <c r="M488" s="1116"/>
      <c r="N488" s="1116"/>
      <c r="O488" s="1116"/>
      <c r="P488" s="1116"/>
    </row>
    <row r="489" spans="8:16">
      <c r="H489" s="445"/>
      <c r="I489" s="445"/>
      <c r="J489" s="347" t="s">
        <v>1622</v>
      </c>
      <c r="K489" s="20" t="str">
        <f t="shared" si="10"/>
        <v>£m</v>
      </c>
      <c r="L489" s="1116"/>
      <c r="M489" s="1116"/>
      <c r="N489" s="1116"/>
      <c r="O489" s="1116"/>
      <c r="P489" s="1116"/>
    </row>
    <row r="490" spans="8:16">
      <c r="H490" s="445"/>
      <c r="I490" s="445"/>
      <c r="J490" s="347" t="s">
        <v>1622</v>
      </c>
      <c r="K490" s="20" t="str">
        <f t="shared" si="10"/>
        <v>£m</v>
      </c>
      <c r="L490" s="1116"/>
      <c r="M490" s="1116"/>
      <c r="N490" s="1116"/>
      <c r="O490" s="1116"/>
      <c r="P490" s="1116"/>
    </row>
    <row r="491" spans="8:16">
      <c r="H491" s="445"/>
      <c r="I491" s="445"/>
      <c r="J491" s="347" t="s">
        <v>1622</v>
      </c>
      <c r="K491" s="20" t="str">
        <f t="shared" si="10"/>
        <v>£m</v>
      </c>
      <c r="L491" s="1116"/>
      <c r="M491" s="1116"/>
      <c r="N491" s="1116"/>
      <c r="O491" s="1116"/>
      <c r="P491" s="1116"/>
    </row>
    <row r="492" spans="8:16">
      <c r="H492" s="445"/>
      <c r="I492" s="445"/>
      <c r="J492" s="347" t="s">
        <v>1622</v>
      </c>
      <c r="K492" s="20" t="str">
        <f t="shared" si="10"/>
        <v>£m</v>
      </c>
      <c r="L492" s="1116"/>
      <c r="M492" s="1116"/>
      <c r="N492" s="1116"/>
      <c r="O492" s="1116"/>
      <c r="P492" s="1116"/>
    </row>
    <row r="493" spans="8:16" s="78" customFormat="1">
      <c r="H493" s="445"/>
      <c r="I493" s="445"/>
      <c r="J493" s="347" t="s">
        <v>1622</v>
      </c>
      <c r="K493" s="20" t="str">
        <f t="shared" si="10"/>
        <v>£m</v>
      </c>
      <c r="L493" s="1116"/>
      <c r="M493" s="1116"/>
      <c r="N493" s="1116"/>
      <c r="O493" s="1116"/>
      <c r="P493" s="1116"/>
    </row>
    <row r="494" spans="8:16" s="353" customFormat="1">
      <c r="H494" s="445"/>
      <c r="I494" s="445"/>
      <c r="J494" s="347" t="s">
        <v>1622</v>
      </c>
      <c r="K494" s="20" t="str">
        <f t="shared" si="10"/>
        <v>£m</v>
      </c>
      <c r="L494" s="1116"/>
      <c r="M494" s="1116"/>
      <c r="N494" s="1116"/>
      <c r="O494" s="1116"/>
      <c r="P494" s="1116"/>
    </row>
    <row r="495" spans="8:16">
      <c r="H495" s="445"/>
      <c r="I495" s="445"/>
      <c r="J495" s="347" t="s">
        <v>1622</v>
      </c>
      <c r="K495" s="20" t="str">
        <f t="shared" si="10"/>
        <v>£m</v>
      </c>
      <c r="L495" s="1116"/>
      <c r="M495" s="1116"/>
      <c r="N495" s="1116"/>
      <c r="O495" s="1116"/>
      <c r="P495" s="1116"/>
    </row>
    <row r="496" spans="8:16">
      <c r="H496" s="445"/>
      <c r="I496" s="445"/>
      <c r="J496" s="347" t="s">
        <v>1622</v>
      </c>
      <c r="K496" s="20" t="str">
        <f t="shared" si="10"/>
        <v>£m</v>
      </c>
      <c r="L496" s="1116"/>
      <c r="M496" s="1116"/>
      <c r="N496" s="1116"/>
      <c r="O496" s="1116"/>
      <c r="P496" s="1116"/>
    </row>
    <row r="497" spans="8:16">
      <c r="H497" s="445"/>
      <c r="I497" s="445"/>
      <c r="J497" s="347" t="s">
        <v>1622</v>
      </c>
      <c r="K497" s="20" t="str">
        <f t="shared" si="10"/>
        <v>£m</v>
      </c>
      <c r="L497" s="1116"/>
      <c r="M497" s="1116"/>
      <c r="N497" s="1116"/>
      <c r="O497" s="1116"/>
      <c r="P497" s="1116"/>
    </row>
    <row r="498" spans="8:16">
      <c r="H498" s="445"/>
      <c r="I498" s="445"/>
      <c r="J498" s="347" t="s">
        <v>1622</v>
      </c>
      <c r="K498" s="20" t="str">
        <f t="shared" si="10"/>
        <v>£m</v>
      </c>
      <c r="L498" s="1116"/>
      <c r="M498" s="1116"/>
      <c r="N498" s="1116"/>
      <c r="O498" s="1116"/>
      <c r="P498" s="1116"/>
    </row>
    <row r="499" spans="8:16">
      <c r="H499" s="445"/>
      <c r="I499" s="445"/>
      <c r="J499" s="347" t="s">
        <v>1622</v>
      </c>
      <c r="K499" s="20" t="str">
        <f t="shared" si="10"/>
        <v>£m</v>
      </c>
      <c r="L499" s="1116"/>
      <c r="M499" s="1116"/>
      <c r="N499" s="1116"/>
      <c r="O499" s="1116"/>
      <c r="P499" s="1116"/>
    </row>
    <row r="500" spans="8:16">
      <c r="H500" s="445"/>
      <c r="I500" s="445"/>
      <c r="J500" s="347" t="s">
        <v>1622</v>
      </c>
      <c r="K500" s="20" t="str">
        <f t="shared" si="10"/>
        <v>£m</v>
      </c>
      <c r="L500" s="1116"/>
      <c r="M500" s="1116"/>
      <c r="N500" s="1116"/>
      <c r="O500" s="1116"/>
      <c r="P500" s="1116"/>
    </row>
    <row r="501" spans="8:16" s="78" customFormat="1">
      <c r="H501" s="445"/>
      <c r="I501" s="445"/>
      <c r="J501" s="347" t="s">
        <v>1622</v>
      </c>
      <c r="K501" s="20" t="str">
        <f t="shared" si="10"/>
        <v>£m</v>
      </c>
      <c r="L501" s="1116"/>
      <c r="M501" s="1116"/>
      <c r="N501" s="1116"/>
      <c r="O501" s="1116"/>
      <c r="P501" s="1116"/>
    </row>
    <row r="502" spans="8:16" s="353" customFormat="1">
      <c r="H502" s="445"/>
      <c r="I502" s="445"/>
      <c r="J502" s="347" t="s">
        <v>1622</v>
      </c>
      <c r="K502" s="20" t="str">
        <f t="shared" si="10"/>
        <v>£m</v>
      </c>
      <c r="L502" s="1116"/>
      <c r="M502" s="1116"/>
      <c r="N502" s="1116"/>
      <c r="O502" s="1116"/>
      <c r="P502" s="1116"/>
    </row>
    <row r="503" spans="8:16">
      <c r="H503" s="445"/>
      <c r="I503" s="445"/>
      <c r="J503" s="347" t="s">
        <v>1622</v>
      </c>
      <c r="K503" s="20" t="str">
        <f t="shared" si="10"/>
        <v>£m</v>
      </c>
      <c r="L503" s="1116"/>
      <c r="M503" s="1116"/>
      <c r="N503" s="1116"/>
      <c r="O503" s="1116"/>
      <c r="P503" s="1116"/>
    </row>
    <row r="504" spans="8:16">
      <c r="H504" s="445"/>
      <c r="I504" s="445"/>
      <c r="J504" s="347" t="s">
        <v>1622</v>
      </c>
      <c r="K504" s="20" t="str">
        <f t="shared" si="10"/>
        <v>£m</v>
      </c>
      <c r="L504" s="1116"/>
      <c r="M504" s="1116"/>
      <c r="N504" s="1116"/>
      <c r="O504" s="1116"/>
      <c r="P504" s="1116"/>
    </row>
    <row r="505" spans="8:16">
      <c r="H505" s="445"/>
      <c r="I505" s="445"/>
      <c r="J505" s="347" t="s">
        <v>1622</v>
      </c>
      <c r="K505" s="20" t="str">
        <f t="shared" si="10"/>
        <v>£m</v>
      </c>
      <c r="L505" s="1116"/>
      <c r="M505" s="1116"/>
      <c r="N505" s="1116"/>
      <c r="O505" s="1116"/>
      <c r="P505" s="1116"/>
    </row>
    <row r="506" spans="8:16">
      <c r="H506" s="445"/>
      <c r="I506" s="445"/>
      <c r="J506" s="347" t="s">
        <v>1622</v>
      </c>
      <c r="K506" s="20" t="str">
        <f t="shared" si="10"/>
        <v>£m</v>
      </c>
      <c r="L506" s="1116"/>
      <c r="M506" s="1116"/>
      <c r="N506" s="1116"/>
      <c r="O506" s="1116"/>
      <c r="P506" s="1116"/>
    </row>
    <row r="507" spans="8:16">
      <c r="H507" s="445"/>
      <c r="I507" s="445"/>
      <c r="J507" s="347" t="s">
        <v>1622</v>
      </c>
      <c r="K507" s="20" t="str">
        <f t="shared" si="10"/>
        <v>£m</v>
      </c>
      <c r="L507" s="1116"/>
      <c r="M507" s="1116"/>
      <c r="N507" s="1116"/>
      <c r="O507" s="1116"/>
      <c r="P507" s="1116"/>
    </row>
    <row r="508" spans="8:16">
      <c r="H508" s="445"/>
      <c r="I508" s="445"/>
      <c r="J508" s="347" t="s">
        <v>1622</v>
      </c>
      <c r="K508" s="20" t="str">
        <f t="shared" si="10"/>
        <v>£m</v>
      </c>
      <c r="L508" s="1116"/>
      <c r="M508" s="1116"/>
      <c r="N508" s="1116"/>
      <c r="O508" s="1116"/>
      <c r="P508" s="1116"/>
    </row>
    <row r="509" spans="8:16">
      <c r="H509" s="445"/>
      <c r="I509" s="445"/>
      <c r="J509" s="347" t="s">
        <v>1622</v>
      </c>
      <c r="K509" s="20" t="str">
        <f t="shared" si="10"/>
        <v>£m</v>
      </c>
      <c r="L509" s="1116"/>
      <c r="M509" s="1116"/>
      <c r="N509" s="1116"/>
      <c r="O509" s="1116"/>
      <c r="P509" s="1116"/>
    </row>
    <row r="510" spans="8:16" s="353" customFormat="1">
      <c r="H510" s="445"/>
      <c r="I510" s="445"/>
      <c r="J510" s="347" t="s">
        <v>1622</v>
      </c>
      <c r="K510" s="20" t="str">
        <f t="shared" si="10"/>
        <v>£m</v>
      </c>
      <c r="L510" s="1116"/>
      <c r="M510" s="1116"/>
      <c r="N510" s="1116"/>
      <c r="O510" s="1116"/>
      <c r="P510" s="1116"/>
    </row>
    <row r="511" spans="8:16" s="78" customFormat="1">
      <c r="H511" s="445"/>
      <c r="I511" s="445"/>
      <c r="J511" s="347" t="s">
        <v>1622</v>
      </c>
      <c r="K511" s="20" t="str">
        <f t="shared" si="10"/>
        <v>£m</v>
      </c>
      <c r="L511" s="1116"/>
      <c r="M511" s="1116"/>
      <c r="N511" s="1116"/>
      <c r="O511" s="1116"/>
      <c r="P511" s="1116"/>
    </row>
    <row r="512" spans="8:16" s="353" customFormat="1">
      <c r="H512" s="445"/>
      <c r="I512" s="445"/>
      <c r="J512" s="347" t="s">
        <v>1622</v>
      </c>
      <c r="K512" s="20" t="str">
        <f t="shared" si="10"/>
        <v>£m</v>
      </c>
      <c r="L512" s="1116"/>
      <c r="M512" s="1116"/>
      <c r="N512" s="1116"/>
      <c r="O512" s="1116"/>
      <c r="P512" s="1116"/>
    </row>
    <row r="513" spans="8:16">
      <c r="H513" s="445"/>
      <c r="I513" s="445"/>
      <c r="J513" s="347" t="s">
        <v>1622</v>
      </c>
      <c r="K513" s="20" t="str">
        <f t="shared" si="10"/>
        <v>£m</v>
      </c>
      <c r="L513" s="1116"/>
      <c r="M513" s="1116"/>
      <c r="N513" s="1116"/>
      <c r="O513" s="1116"/>
      <c r="P513" s="1116"/>
    </row>
    <row r="514" spans="8:16">
      <c r="H514" s="445"/>
      <c r="I514" s="445"/>
      <c r="J514" s="347" t="s">
        <v>1622</v>
      </c>
      <c r="K514" s="20" t="str">
        <f t="shared" si="10"/>
        <v>£m</v>
      </c>
      <c r="L514" s="1116"/>
      <c r="M514" s="1116"/>
      <c r="N514" s="1116"/>
      <c r="O514" s="1116"/>
      <c r="P514" s="1116"/>
    </row>
    <row r="515" spans="8:16" s="78" customFormat="1">
      <c r="H515" s="445"/>
      <c r="I515" s="445"/>
      <c r="J515" s="347" t="s">
        <v>1622</v>
      </c>
      <c r="K515" s="20" t="str">
        <f t="shared" si="10"/>
        <v>£m</v>
      </c>
      <c r="L515" s="1116"/>
      <c r="M515" s="1116"/>
      <c r="N515" s="1116"/>
      <c r="O515" s="1116"/>
      <c r="P515" s="1116"/>
    </row>
    <row r="516" spans="8:16" s="353" customFormat="1">
      <c r="H516" s="445"/>
      <c r="I516" s="445"/>
      <c r="J516" s="347" t="s">
        <v>1622</v>
      </c>
      <c r="K516" s="20" t="str">
        <f t="shared" si="10"/>
        <v>£m</v>
      </c>
      <c r="L516" s="1116"/>
      <c r="M516" s="1116"/>
      <c r="N516" s="1116"/>
      <c r="O516" s="1116"/>
      <c r="P516" s="1116"/>
    </row>
    <row r="517" spans="8:16">
      <c r="H517" s="445"/>
      <c r="I517" s="445"/>
      <c r="J517" s="347" t="s">
        <v>1622</v>
      </c>
      <c r="K517" s="20" t="str">
        <f t="shared" si="10"/>
        <v>£m</v>
      </c>
      <c r="L517" s="1116"/>
      <c r="M517" s="1116"/>
      <c r="N517" s="1116"/>
      <c r="O517" s="1116"/>
      <c r="P517" s="1116"/>
    </row>
    <row r="518" spans="8:16">
      <c r="H518" s="445"/>
      <c r="I518" s="445"/>
      <c r="J518" s="347" t="s">
        <v>1622</v>
      </c>
      <c r="K518" s="20" t="str">
        <f t="shared" si="10"/>
        <v>£m</v>
      </c>
      <c r="L518" s="1116"/>
      <c r="M518" s="1116"/>
      <c r="N518" s="1116"/>
      <c r="O518" s="1116"/>
      <c r="P518" s="1116"/>
    </row>
    <row r="519" spans="8:16">
      <c r="H519" s="445"/>
      <c r="I519" s="445"/>
      <c r="J519" s="347" t="s">
        <v>1622</v>
      </c>
      <c r="K519" s="20" t="str">
        <f t="shared" si="10"/>
        <v>£m</v>
      </c>
      <c r="L519" s="1116"/>
      <c r="M519" s="1116"/>
      <c r="N519" s="1116"/>
      <c r="O519" s="1116"/>
      <c r="P519" s="1116"/>
    </row>
    <row r="520" spans="8:16">
      <c r="H520" s="445"/>
      <c r="I520" s="445"/>
      <c r="J520" s="347" t="s">
        <v>1622</v>
      </c>
      <c r="K520" s="20" t="str">
        <f t="shared" si="10"/>
        <v>£m</v>
      </c>
      <c r="L520" s="1116"/>
      <c r="M520" s="1116"/>
      <c r="N520" s="1116"/>
      <c r="O520" s="1116"/>
      <c r="P520" s="1116"/>
    </row>
    <row r="521" spans="8:16">
      <c r="H521" s="445"/>
      <c r="I521" s="445"/>
      <c r="J521" s="347" t="s">
        <v>1622</v>
      </c>
      <c r="K521" s="20" t="str">
        <f t="shared" si="10"/>
        <v>£m</v>
      </c>
      <c r="L521" s="1116"/>
      <c r="M521" s="1116"/>
      <c r="N521" s="1116"/>
      <c r="O521" s="1116"/>
      <c r="P521" s="1116"/>
    </row>
    <row r="522" spans="8:16">
      <c r="H522" s="445"/>
      <c r="I522" s="445"/>
      <c r="J522" s="347" t="s">
        <v>1622</v>
      </c>
      <c r="K522" s="20" t="str">
        <f t="shared" si="10"/>
        <v>£m</v>
      </c>
      <c r="L522" s="1116"/>
      <c r="M522" s="1116"/>
      <c r="N522" s="1116"/>
      <c r="O522" s="1116"/>
      <c r="P522" s="1116"/>
    </row>
    <row r="523" spans="8:16" s="78" customFormat="1">
      <c r="H523" s="445"/>
      <c r="I523" s="445"/>
      <c r="J523" s="347" t="s">
        <v>1622</v>
      </c>
      <c r="K523" s="20" t="str">
        <f t="shared" si="10"/>
        <v>£m</v>
      </c>
      <c r="L523" s="1116"/>
      <c r="M523" s="1116"/>
      <c r="N523" s="1116"/>
      <c r="O523" s="1116"/>
      <c r="P523" s="1116"/>
    </row>
    <row r="524" spans="8:16" s="353" customFormat="1">
      <c r="H524" s="445"/>
      <c r="I524" s="445"/>
      <c r="J524" s="347" t="s">
        <v>1622</v>
      </c>
      <c r="K524" s="20" t="str">
        <f t="shared" si="10"/>
        <v>£m</v>
      </c>
      <c r="L524" s="1116"/>
      <c r="M524" s="1116"/>
      <c r="N524" s="1116"/>
      <c r="O524" s="1116"/>
      <c r="P524" s="1116"/>
    </row>
    <row r="525" spans="8:16">
      <c r="H525" s="445"/>
      <c r="I525" s="445"/>
      <c r="J525" s="347" t="s">
        <v>1622</v>
      </c>
      <c r="K525" s="20" t="str">
        <f t="shared" si="10"/>
        <v>£m</v>
      </c>
      <c r="L525" s="1116"/>
      <c r="M525" s="1116"/>
      <c r="N525" s="1116"/>
      <c r="O525" s="1116"/>
      <c r="P525" s="1116"/>
    </row>
    <row r="526" spans="8:16">
      <c r="H526" s="445"/>
      <c r="I526" s="445"/>
      <c r="J526" s="347" t="s">
        <v>1622</v>
      </c>
      <c r="K526" s="20" t="str">
        <f t="shared" si="10"/>
        <v>£m</v>
      </c>
      <c r="L526" s="1116"/>
      <c r="M526" s="1116"/>
      <c r="N526" s="1116"/>
      <c r="O526" s="1116"/>
      <c r="P526" s="1116"/>
    </row>
    <row r="527" spans="8:16">
      <c r="H527" s="445"/>
      <c r="I527" s="445"/>
      <c r="J527" s="347" t="s">
        <v>1622</v>
      </c>
      <c r="K527" s="20" t="str">
        <f t="shared" si="10"/>
        <v>£m</v>
      </c>
      <c r="L527" s="1116"/>
      <c r="M527" s="1116"/>
      <c r="N527" s="1116"/>
      <c r="O527" s="1116"/>
      <c r="P527" s="1116"/>
    </row>
    <row r="528" spans="8:16">
      <c r="H528" s="445"/>
      <c r="I528" s="445"/>
      <c r="J528" s="347" t="s">
        <v>1622</v>
      </c>
      <c r="K528" s="20" t="str">
        <f t="shared" si="10"/>
        <v>£m</v>
      </c>
      <c r="L528" s="1116"/>
      <c r="M528" s="1116"/>
      <c r="N528" s="1116"/>
      <c r="O528" s="1116"/>
      <c r="P528" s="1116"/>
    </row>
    <row r="529" spans="8:16">
      <c r="H529" s="445"/>
      <c r="I529" s="445"/>
      <c r="J529" s="347" t="s">
        <v>1622</v>
      </c>
      <c r="K529" s="20" t="str">
        <f t="shared" si="10"/>
        <v>£m</v>
      </c>
      <c r="L529" s="1116"/>
      <c r="M529" s="1116"/>
      <c r="N529" s="1116"/>
      <c r="O529" s="1116"/>
      <c r="P529" s="1116"/>
    </row>
    <row r="530" spans="8:16">
      <c r="H530" s="445"/>
      <c r="I530" s="445"/>
      <c r="J530" s="347" t="s">
        <v>1622</v>
      </c>
      <c r="K530" s="20" t="str">
        <f t="shared" si="10"/>
        <v>£m</v>
      </c>
      <c r="L530" s="1116"/>
      <c r="M530" s="1116"/>
      <c r="N530" s="1116"/>
      <c r="O530" s="1116"/>
      <c r="P530" s="1116"/>
    </row>
    <row r="531" spans="8:16" s="78" customFormat="1">
      <c r="H531" s="445"/>
      <c r="I531" s="445"/>
      <c r="J531" s="347" t="s">
        <v>1622</v>
      </c>
      <c r="K531" s="20" t="str">
        <f t="shared" si="10"/>
        <v>£m</v>
      </c>
      <c r="L531" s="1116"/>
      <c r="M531" s="1116"/>
      <c r="N531" s="1116"/>
      <c r="O531" s="1116"/>
      <c r="P531" s="1116"/>
    </row>
    <row r="532" spans="8:16" s="353" customFormat="1">
      <c r="H532" s="445"/>
      <c r="I532" s="445"/>
      <c r="J532" s="347" t="s">
        <v>1622</v>
      </c>
      <c r="K532" s="20" t="str">
        <f t="shared" si="10"/>
        <v>£m</v>
      </c>
      <c r="L532" s="1116"/>
      <c r="M532" s="1116"/>
      <c r="N532" s="1116"/>
      <c r="O532" s="1116"/>
      <c r="P532" s="1116"/>
    </row>
    <row r="533" spans="8:16">
      <c r="H533" s="445"/>
      <c r="I533" s="445"/>
      <c r="J533" s="347" t="s">
        <v>1622</v>
      </c>
      <c r="K533" s="20" t="str">
        <f t="shared" si="10"/>
        <v>£m</v>
      </c>
      <c r="L533" s="1116"/>
      <c r="M533" s="1116"/>
      <c r="N533" s="1116"/>
      <c r="O533" s="1116"/>
      <c r="P533" s="1116"/>
    </row>
    <row r="534" spans="8:16">
      <c r="H534" s="445"/>
      <c r="I534" s="445"/>
      <c r="J534" s="347" t="s">
        <v>1622</v>
      </c>
      <c r="K534" s="20" t="str">
        <f t="shared" si="10"/>
        <v>£m</v>
      </c>
      <c r="L534" s="1116"/>
      <c r="M534" s="1116"/>
      <c r="N534" s="1116"/>
      <c r="O534" s="1116"/>
      <c r="P534" s="1116"/>
    </row>
    <row r="535" spans="8:16">
      <c r="H535" s="445"/>
      <c r="I535" s="445"/>
      <c r="J535" s="347" t="s">
        <v>1622</v>
      </c>
      <c r="K535" s="20" t="str">
        <f t="shared" si="10"/>
        <v>£m</v>
      </c>
      <c r="L535" s="1116"/>
      <c r="M535" s="1116"/>
      <c r="N535" s="1116"/>
      <c r="O535" s="1116"/>
      <c r="P535" s="1116"/>
    </row>
    <row r="536" spans="8:16">
      <c r="H536" s="445"/>
      <c r="I536" s="445"/>
      <c r="J536" s="347" t="s">
        <v>1622</v>
      </c>
      <c r="K536" s="20" t="str">
        <f t="shared" si="10"/>
        <v>£m</v>
      </c>
      <c r="L536" s="1116"/>
      <c r="M536" s="1116"/>
      <c r="N536" s="1116"/>
      <c r="O536" s="1116"/>
      <c r="P536" s="1116"/>
    </row>
    <row r="537" spans="8:16">
      <c r="H537" s="445"/>
      <c r="I537" s="445"/>
      <c r="J537" s="347" t="s">
        <v>1622</v>
      </c>
      <c r="K537" s="20" t="str">
        <f t="shared" si="10"/>
        <v>£m</v>
      </c>
      <c r="L537" s="1116"/>
      <c r="M537" s="1116"/>
      <c r="N537" s="1116"/>
      <c r="O537" s="1116"/>
      <c r="P537" s="1116"/>
    </row>
    <row r="538" spans="8:16">
      <c r="H538" s="445"/>
      <c r="I538" s="445"/>
      <c r="J538" s="347" t="s">
        <v>1622</v>
      </c>
      <c r="K538" s="20" t="str">
        <f t="shared" si="10"/>
        <v>£m</v>
      </c>
      <c r="L538" s="1116"/>
      <c r="M538" s="1116"/>
      <c r="N538" s="1116"/>
      <c r="O538" s="1116"/>
      <c r="P538" s="1116"/>
    </row>
    <row r="539" spans="8:16" s="78" customFormat="1">
      <c r="H539" s="445"/>
      <c r="I539" s="445"/>
      <c r="J539" s="347" t="s">
        <v>1622</v>
      </c>
      <c r="K539" s="20" t="str">
        <f t="shared" si="10"/>
        <v>£m</v>
      </c>
      <c r="L539" s="1116"/>
      <c r="M539" s="1116"/>
      <c r="N539" s="1116"/>
      <c r="O539" s="1116"/>
      <c r="P539" s="1116"/>
    </row>
    <row r="540" spans="8:16" s="353" customFormat="1">
      <c r="H540" s="445"/>
      <c r="I540" s="445"/>
      <c r="J540" s="347" t="s">
        <v>1622</v>
      </c>
      <c r="K540" s="20" t="str">
        <f t="shared" si="10"/>
        <v>£m</v>
      </c>
      <c r="L540" s="1116"/>
      <c r="M540" s="1116"/>
      <c r="N540" s="1116"/>
      <c r="O540" s="1116"/>
      <c r="P540" s="1116"/>
    </row>
    <row r="541" spans="8:16">
      <c r="H541" s="445"/>
      <c r="I541" s="445"/>
      <c r="J541" s="347" t="s">
        <v>1622</v>
      </c>
      <c r="K541" s="20" t="str">
        <f t="shared" si="10"/>
        <v>£m</v>
      </c>
      <c r="L541" s="1116"/>
      <c r="M541" s="1116"/>
      <c r="N541" s="1116"/>
      <c r="O541" s="1116"/>
      <c r="P541" s="1116"/>
    </row>
    <row r="542" spans="8:16">
      <c r="H542" s="445"/>
      <c r="I542" s="445"/>
      <c r="J542" s="347" t="s">
        <v>1622</v>
      </c>
      <c r="K542" s="20" t="str">
        <f t="shared" si="10"/>
        <v>£m</v>
      </c>
      <c r="L542" s="1116"/>
      <c r="M542" s="1116"/>
      <c r="N542" s="1116"/>
      <c r="O542" s="1116"/>
      <c r="P542" s="1116"/>
    </row>
    <row r="543" spans="8:16">
      <c r="H543" s="445"/>
      <c r="I543" s="445"/>
      <c r="J543" s="347" t="s">
        <v>1622</v>
      </c>
      <c r="K543" s="20" t="str">
        <f t="shared" si="10"/>
        <v>£m</v>
      </c>
      <c r="L543" s="1116"/>
      <c r="M543" s="1116"/>
      <c r="N543" s="1116"/>
      <c r="O543" s="1116"/>
      <c r="P543" s="1116"/>
    </row>
    <row r="544" spans="8:16">
      <c r="H544" s="445"/>
      <c r="I544" s="445"/>
      <c r="J544" s="347" t="s">
        <v>1622</v>
      </c>
      <c r="K544" s="20" t="str">
        <f t="shared" si="10"/>
        <v>£m</v>
      </c>
      <c r="L544" s="1116"/>
      <c r="M544" s="1116"/>
      <c r="N544" s="1116"/>
      <c r="O544" s="1116"/>
      <c r="P544" s="1116"/>
    </row>
    <row r="545" spans="8:16">
      <c r="H545" s="445"/>
      <c r="I545" s="445"/>
      <c r="J545" s="347" t="s">
        <v>1622</v>
      </c>
      <c r="K545" s="20" t="str">
        <f t="shared" si="10"/>
        <v>£m</v>
      </c>
      <c r="L545" s="1116"/>
      <c r="M545" s="1116"/>
      <c r="N545" s="1116"/>
      <c r="O545" s="1116"/>
      <c r="P545" s="1116"/>
    </row>
    <row r="546" spans="8:16">
      <c r="H546" s="445"/>
      <c r="I546" s="445"/>
      <c r="J546" s="347" t="s">
        <v>1622</v>
      </c>
      <c r="K546" s="20" t="str">
        <f t="shared" si="10"/>
        <v>£m</v>
      </c>
      <c r="L546" s="1116"/>
      <c r="M546" s="1116"/>
      <c r="N546" s="1116"/>
      <c r="O546" s="1116"/>
      <c r="P546" s="1116"/>
    </row>
    <row r="547" spans="8:16" s="78" customFormat="1">
      <c r="H547" s="445"/>
      <c r="I547" s="445"/>
      <c r="J547" s="347" t="s">
        <v>1622</v>
      </c>
      <c r="K547" s="20" t="str">
        <f t="shared" si="10"/>
        <v>£m</v>
      </c>
      <c r="L547" s="1116"/>
      <c r="M547" s="1116"/>
      <c r="N547" s="1116"/>
      <c r="O547" s="1116"/>
      <c r="P547" s="1116"/>
    </row>
    <row r="548" spans="8:16" s="353" customFormat="1">
      <c r="H548" s="445"/>
      <c r="I548" s="445"/>
      <c r="J548" s="347" t="s">
        <v>1622</v>
      </c>
      <c r="K548" s="20" t="str">
        <f t="shared" ref="K548:K611" si="11">IF(F548="Placeholder", "Placeholder", "£m")</f>
        <v>£m</v>
      </c>
      <c r="L548" s="1116"/>
      <c r="M548" s="1116"/>
      <c r="N548" s="1116"/>
      <c r="O548" s="1116"/>
      <c r="P548" s="1116"/>
    </row>
    <row r="549" spans="8:16">
      <c r="H549" s="445"/>
      <c r="I549" s="445"/>
      <c r="J549" s="347" t="s">
        <v>1622</v>
      </c>
      <c r="K549" s="20" t="str">
        <f t="shared" si="11"/>
        <v>£m</v>
      </c>
      <c r="L549" s="1116"/>
      <c r="M549" s="1116"/>
      <c r="N549" s="1116"/>
      <c r="O549" s="1116"/>
      <c r="P549" s="1116"/>
    </row>
    <row r="550" spans="8:16">
      <c r="H550" s="445"/>
      <c r="I550" s="445"/>
      <c r="J550" s="347" t="s">
        <v>1622</v>
      </c>
      <c r="K550" s="20" t="str">
        <f t="shared" si="11"/>
        <v>£m</v>
      </c>
      <c r="L550" s="1116"/>
      <c r="M550" s="1116"/>
      <c r="N550" s="1116"/>
      <c r="O550" s="1116"/>
      <c r="P550" s="1116"/>
    </row>
    <row r="551" spans="8:16">
      <c r="H551" s="445"/>
      <c r="I551" s="445"/>
      <c r="J551" s="347" t="s">
        <v>1622</v>
      </c>
      <c r="K551" s="20" t="str">
        <f t="shared" si="11"/>
        <v>£m</v>
      </c>
      <c r="L551" s="1116"/>
      <c r="M551" s="1116"/>
      <c r="N551" s="1116"/>
      <c r="O551" s="1116"/>
      <c r="P551" s="1116"/>
    </row>
    <row r="552" spans="8:16">
      <c r="H552" s="445"/>
      <c r="I552" s="445"/>
      <c r="J552" s="347" t="s">
        <v>1622</v>
      </c>
      <c r="K552" s="20" t="str">
        <f t="shared" si="11"/>
        <v>£m</v>
      </c>
      <c r="L552" s="1116"/>
      <c r="M552" s="1116"/>
      <c r="N552" s="1116"/>
      <c r="O552" s="1116"/>
      <c r="P552" s="1116"/>
    </row>
    <row r="553" spans="8:16">
      <c r="H553" s="445"/>
      <c r="I553" s="445"/>
      <c r="J553" s="347" t="s">
        <v>1622</v>
      </c>
      <c r="K553" s="20" t="str">
        <f t="shared" si="11"/>
        <v>£m</v>
      </c>
      <c r="L553" s="1116"/>
      <c r="M553" s="1116"/>
      <c r="N553" s="1116"/>
      <c r="O553" s="1116"/>
      <c r="P553" s="1116"/>
    </row>
    <row r="554" spans="8:16">
      <c r="H554" s="445"/>
      <c r="I554" s="445"/>
      <c r="J554" s="347" t="s">
        <v>1622</v>
      </c>
      <c r="K554" s="20" t="str">
        <f t="shared" si="11"/>
        <v>£m</v>
      </c>
      <c r="L554" s="1116"/>
      <c r="M554" s="1116"/>
      <c r="N554" s="1116"/>
      <c r="O554" s="1116"/>
      <c r="P554" s="1116"/>
    </row>
    <row r="555" spans="8:16" s="78" customFormat="1">
      <c r="H555" s="445"/>
      <c r="I555" s="445"/>
      <c r="J555" s="347" t="s">
        <v>1622</v>
      </c>
      <c r="K555" s="20" t="str">
        <f t="shared" si="11"/>
        <v>£m</v>
      </c>
      <c r="L555" s="1116"/>
      <c r="M555" s="1116"/>
      <c r="N555" s="1116"/>
      <c r="O555" s="1116"/>
      <c r="P555" s="1116"/>
    </row>
    <row r="556" spans="8:16" s="353" customFormat="1">
      <c r="H556" s="445"/>
      <c r="I556" s="445"/>
      <c r="J556" s="347" t="s">
        <v>1622</v>
      </c>
      <c r="K556" s="20" t="str">
        <f t="shared" si="11"/>
        <v>£m</v>
      </c>
      <c r="L556" s="1116"/>
      <c r="M556" s="1116"/>
      <c r="N556" s="1116"/>
      <c r="O556" s="1116"/>
      <c r="P556" s="1116"/>
    </row>
    <row r="557" spans="8:16">
      <c r="H557" s="445"/>
      <c r="I557" s="445"/>
      <c r="J557" s="347" t="s">
        <v>1622</v>
      </c>
      <c r="K557" s="20" t="str">
        <f t="shared" si="11"/>
        <v>£m</v>
      </c>
      <c r="L557" s="1116"/>
      <c r="M557" s="1116"/>
      <c r="N557" s="1116"/>
      <c r="O557" s="1116"/>
      <c r="P557" s="1116"/>
    </row>
    <row r="558" spans="8:16">
      <c r="H558" s="445"/>
      <c r="I558" s="445"/>
      <c r="J558" s="347" t="s">
        <v>1622</v>
      </c>
      <c r="K558" s="20" t="str">
        <f t="shared" si="11"/>
        <v>£m</v>
      </c>
      <c r="L558" s="1116"/>
      <c r="M558" s="1116"/>
      <c r="N558" s="1116"/>
      <c r="O558" s="1116"/>
      <c r="P558" s="1116"/>
    </row>
    <row r="559" spans="8:16">
      <c r="H559" s="445"/>
      <c r="I559" s="445"/>
      <c r="J559" s="347" t="s">
        <v>1622</v>
      </c>
      <c r="K559" s="20" t="str">
        <f t="shared" si="11"/>
        <v>£m</v>
      </c>
      <c r="L559" s="1116"/>
      <c r="M559" s="1116"/>
      <c r="N559" s="1116"/>
      <c r="O559" s="1116"/>
      <c r="P559" s="1116"/>
    </row>
    <row r="560" spans="8:16">
      <c r="H560" s="445"/>
      <c r="I560" s="445"/>
      <c r="J560" s="347" t="s">
        <v>1622</v>
      </c>
      <c r="K560" s="20" t="str">
        <f t="shared" si="11"/>
        <v>£m</v>
      </c>
      <c r="L560" s="1116"/>
      <c r="M560" s="1116"/>
      <c r="N560" s="1116"/>
      <c r="O560" s="1116"/>
      <c r="P560" s="1116"/>
    </row>
    <row r="561" spans="8:16">
      <c r="H561" s="445"/>
      <c r="I561" s="445"/>
      <c r="J561" s="347" t="s">
        <v>1622</v>
      </c>
      <c r="K561" s="20" t="str">
        <f t="shared" si="11"/>
        <v>£m</v>
      </c>
      <c r="L561" s="1116"/>
      <c r="M561" s="1116"/>
      <c r="N561" s="1116"/>
      <c r="O561" s="1116"/>
      <c r="P561" s="1116"/>
    </row>
    <row r="562" spans="8:16">
      <c r="H562" s="445"/>
      <c r="I562" s="445"/>
      <c r="J562" s="347" t="s">
        <v>1622</v>
      </c>
      <c r="K562" s="20" t="str">
        <f t="shared" si="11"/>
        <v>£m</v>
      </c>
      <c r="L562" s="1116"/>
      <c r="M562" s="1116"/>
      <c r="N562" s="1116"/>
      <c r="O562" s="1116"/>
      <c r="P562" s="1116"/>
    </row>
    <row r="563" spans="8:16">
      <c r="H563" s="445"/>
      <c r="I563" s="445"/>
      <c r="J563" s="347" t="s">
        <v>1622</v>
      </c>
      <c r="K563" s="20" t="str">
        <f t="shared" si="11"/>
        <v>£m</v>
      </c>
      <c r="L563" s="1116"/>
      <c r="M563" s="1116"/>
      <c r="N563" s="1116"/>
      <c r="O563" s="1116"/>
      <c r="P563" s="1116"/>
    </row>
    <row r="564" spans="8:16" s="353" customFormat="1">
      <c r="H564" s="445"/>
      <c r="I564" s="445"/>
      <c r="J564" s="347" t="s">
        <v>1622</v>
      </c>
      <c r="K564" s="20" t="str">
        <f t="shared" si="11"/>
        <v>£m</v>
      </c>
      <c r="L564" s="1116"/>
      <c r="M564" s="1116"/>
      <c r="N564" s="1116"/>
      <c r="O564" s="1116"/>
      <c r="P564" s="1116"/>
    </row>
    <row r="565" spans="8:16" s="78" customFormat="1">
      <c r="H565" s="445"/>
      <c r="I565" s="445"/>
      <c r="J565" s="347" t="s">
        <v>1622</v>
      </c>
      <c r="K565" s="20" t="str">
        <f t="shared" si="11"/>
        <v>£m</v>
      </c>
      <c r="L565" s="1116"/>
      <c r="M565" s="1116"/>
      <c r="N565" s="1116"/>
      <c r="O565" s="1116"/>
      <c r="P565" s="1116"/>
    </row>
    <row r="566" spans="8:16" s="353" customFormat="1">
      <c r="H566" s="445"/>
      <c r="I566" s="445"/>
      <c r="J566" s="347" t="s">
        <v>1622</v>
      </c>
      <c r="K566" s="20" t="str">
        <f t="shared" si="11"/>
        <v>£m</v>
      </c>
      <c r="L566" s="1116"/>
      <c r="M566" s="1116"/>
      <c r="N566" s="1116"/>
      <c r="O566" s="1116"/>
      <c r="P566" s="1116"/>
    </row>
    <row r="567" spans="8:16">
      <c r="H567" s="445"/>
      <c r="I567" s="445"/>
      <c r="J567" s="347" t="s">
        <v>1622</v>
      </c>
      <c r="K567" s="20" t="str">
        <f t="shared" si="11"/>
        <v>£m</v>
      </c>
      <c r="L567" s="1116"/>
      <c r="M567" s="1116"/>
      <c r="N567" s="1116"/>
      <c r="O567" s="1116"/>
      <c r="P567" s="1116"/>
    </row>
    <row r="568" spans="8:16">
      <c r="H568" s="445"/>
      <c r="I568" s="445"/>
      <c r="J568" s="347" t="s">
        <v>1622</v>
      </c>
      <c r="K568" s="20" t="str">
        <f t="shared" si="11"/>
        <v>£m</v>
      </c>
      <c r="L568" s="1116"/>
      <c r="M568" s="1116"/>
      <c r="N568" s="1116"/>
      <c r="O568" s="1116"/>
      <c r="P568" s="1116"/>
    </row>
    <row r="569" spans="8:16">
      <c r="H569" s="445"/>
      <c r="I569" s="445"/>
      <c r="J569" s="347" t="s">
        <v>1622</v>
      </c>
      <c r="K569" s="20" t="str">
        <f t="shared" si="11"/>
        <v>£m</v>
      </c>
      <c r="L569" s="1116"/>
      <c r="M569" s="1116"/>
      <c r="N569" s="1116"/>
      <c r="O569" s="1116"/>
      <c r="P569" s="1116"/>
    </row>
    <row r="570" spans="8:16">
      <c r="H570" s="445"/>
      <c r="I570" s="445"/>
      <c r="J570" s="347" t="s">
        <v>1622</v>
      </c>
      <c r="K570" s="20" t="str">
        <f t="shared" si="11"/>
        <v>£m</v>
      </c>
      <c r="L570" s="1116"/>
      <c r="M570" s="1116"/>
      <c r="N570" s="1116"/>
      <c r="O570" s="1116"/>
      <c r="P570" s="1116"/>
    </row>
    <row r="571" spans="8:16">
      <c r="H571" s="445"/>
      <c r="I571" s="445"/>
      <c r="J571" s="347" t="s">
        <v>1622</v>
      </c>
      <c r="K571" s="20" t="str">
        <f t="shared" si="11"/>
        <v>£m</v>
      </c>
      <c r="L571" s="1116"/>
      <c r="M571" s="1116"/>
      <c r="N571" s="1116"/>
      <c r="O571" s="1116"/>
      <c r="P571" s="1116"/>
    </row>
    <row r="572" spans="8:16">
      <c r="H572" s="445"/>
      <c r="I572" s="445"/>
      <c r="J572" s="347" t="s">
        <v>1622</v>
      </c>
      <c r="K572" s="20" t="str">
        <f t="shared" si="11"/>
        <v>£m</v>
      </c>
      <c r="L572" s="1116"/>
      <c r="M572" s="1116"/>
      <c r="N572" s="1116"/>
      <c r="O572" s="1116"/>
      <c r="P572" s="1116"/>
    </row>
    <row r="573" spans="8:16" s="78" customFormat="1">
      <c r="H573" s="445"/>
      <c r="I573" s="445"/>
      <c r="J573" s="347" t="s">
        <v>1622</v>
      </c>
      <c r="K573" s="20" t="str">
        <f t="shared" si="11"/>
        <v>£m</v>
      </c>
      <c r="L573" s="1116"/>
      <c r="M573" s="1116"/>
      <c r="N573" s="1116"/>
      <c r="O573" s="1116"/>
      <c r="P573" s="1116"/>
    </row>
    <row r="574" spans="8:16" s="353" customFormat="1">
      <c r="H574" s="445"/>
      <c r="I574" s="445"/>
      <c r="J574" s="347" t="s">
        <v>1622</v>
      </c>
      <c r="K574" s="20" t="str">
        <f t="shared" si="11"/>
        <v>£m</v>
      </c>
      <c r="L574" s="1116"/>
      <c r="M574" s="1116"/>
      <c r="N574" s="1116"/>
      <c r="O574" s="1116"/>
      <c r="P574" s="1116"/>
    </row>
    <row r="575" spans="8:16">
      <c r="H575" s="445"/>
      <c r="I575" s="445"/>
      <c r="J575" s="347" t="s">
        <v>1622</v>
      </c>
      <c r="K575" s="20" t="str">
        <f t="shared" si="11"/>
        <v>£m</v>
      </c>
      <c r="L575" s="1116"/>
      <c r="M575" s="1116"/>
      <c r="N575" s="1116"/>
      <c r="O575" s="1116"/>
      <c r="P575" s="1116"/>
    </row>
    <row r="576" spans="8:16">
      <c r="H576" s="445"/>
      <c r="I576" s="445"/>
      <c r="J576" s="347" t="s">
        <v>1622</v>
      </c>
      <c r="K576" s="20" t="str">
        <f t="shared" si="11"/>
        <v>£m</v>
      </c>
      <c r="L576" s="1116"/>
      <c r="M576" s="1116"/>
      <c r="N576" s="1116"/>
      <c r="O576" s="1116"/>
      <c r="P576" s="1116"/>
    </row>
    <row r="577" spans="8:16">
      <c r="H577" s="445"/>
      <c r="I577" s="445"/>
      <c r="J577" s="347" t="s">
        <v>1622</v>
      </c>
      <c r="K577" s="20" t="str">
        <f t="shared" si="11"/>
        <v>£m</v>
      </c>
      <c r="L577" s="1116"/>
      <c r="M577" s="1116"/>
      <c r="N577" s="1116"/>
      <c r="O577" s="1116"/>
      <c r="P577" s="1116"/>
    </row>
    <row r="578" spans="8:16">
      <c r="H578" s="445"/>
      <c r="I578" s="445"/>
      <c r="J578" s="347" t="s">
        <v>1622</v>
      </c>
      <c r="K578" s="20" t="str">
        <f t="shared" si="11"/>
        <v>£m</v>
      </c>
      <c r="L578" s="1116"/>
      <c r="M578" s="1116"/>
      <c r="N578" s="1116"/>
      <c r="O578" s="1116"/>
      <c r="P578" s="1116"/>
    </row>
    <row r="579" spans="8:16">
      <c r="H579" s="445"/>
      <c r="I579" s="445"/>
      <c r="J579" s="347" t="s">
        <v>1622</v>
      </c>
      <c r="K579" s="20" t="str">
        <f t="shared" si="11"/>
        <v>£m</v>
      </c>
      <c r="L579" s="1116"/>
      <c r="M579" s="1116"/>
      <c r="N579" s="1116"/>
      <c r="O579" s="1116"/>
      <c r="P579" s="1116"/>
    </row>
    <row r="580" spans="8:16">
      <c r="H580" s="445"/>
      <c r="I580" s="445"/>
      <c r="J580" s="347" t="s">
        <v>1622</v>
      </c>
      <c r="K580" s="20" t="str">
        <f t="shared" si="11"/>
        <v>£m</v>
      </c>
      <c r="L580" s="1116"/>
      <c r="M580" s="1116"/>
      <c r="N580" s="1116"/>
      <c r="O580" s="1116"/>
      <c r="P580" s="1116"/>
    </row>
    <row r="581" spans="8:16" s="78" customFormat="1">
      <c r="H581" s="445"/>
      <c r="I581" s="445"/>
      <c r="J581" s="347" t="s">
        <v>1622</v>
      </c>
      <c r="K581" s="20" t="str">
        <f t="shared" si="11"/>
        <v>£m</v>
      </c>
      <c r="L581" s="1116"/>
      <c r="M581" s="1116"/>
      <c r="N581" s="1116"/>
      <c r="O581" s="1116"/>
      <c r="P581" s="1116"/>
    </row>
    <row r="582" spans="8:16" s="353" customFormat="1">
      <c r="H582" s="445"/>
      <c r="I582" s="445"/>
      <c r="J582" s="347" t="s">
        <v>1622</v>
      </c>
      <c r="K582" s="20" t="str">
        <f t="shared" si="11"/>
        <v>£m</v>
      </c>
      <c r="L582" s="1116"/>
      <c r="M582" s="1116"/>
      <c r="N582" s="1116"/>
      <c r="O582" s="1116"/>
      <c r="P582" s="1116"/>
    </row>
    <row r="583" spans="8:16">
      <c r="H583" s="445"/>
      <c r="I583" s="445"/>
      <c r="J583" s="347" t="s">
        <v>1622</v>
      </c>
      <c r="K583" s="20" t="str">
        <f t="shared" si="11"/>
        <v>£m</v>
      </c>
      <c r="L583" s="1116"/>
      <c r="M583" s="1116"/>
      <c r="N583" s="1116"/>
      <c r="O583" s="1116"/>
      <c r="P583" s="1116"/>
    </row>
    <row r="584" spans="8:16">
      <c r="H584" s="445"/>
      <c r="I584" s="445"/>
      <c r="J584" s="347" t="s">
        <v>1622</v>
      </c>
      <c r="K584" s="20" t="str">
        <f t="shared" si="11"/>
        <v>£m</v>
      </c>
      <c r="L584" s="1116"/>
      <c r="M584" s="1116"/>
      <c r="N584" s="1116"/>
      <c r="O584" s="1116"/>
      <c r="P584" s="1116"/>
    </row>
    <row r="585" spans="8:16">
      <c r="H585" s="445"/>
      <c r="I585" s="445"/>
      <c r="J585" s="347" t="s">
        <v>1622</v>
      </c>
      <c r="K585" s="20" t="str">
        <f t="shared" si="11"/>
        <v>£m</v>
      </c>
      <c r="L585" s="1116"/>
      <c r="M585" s="1116"/>
      <c r="N585" s="1116"/>
      <c r="O585" s="1116"/>
      <c r="P585" s="1116"/>
    </row>
    <row r="586" spans="8:16">
      <c r="H586" s="445"/>
      <c r="I586" s="445"/>
      <c r="J586" s="347" t="s">
        <v>1622</v>
      </c>
      <c r="K586" s="20" t="str">
        <f t="shared" si="11"/>
        <v>£m</v>
      </c>
      <c r="L586" s="1116"/>
      <c r="M586" s="1116"/>
      <c r="N586" s="1116"/>
      <c r="O586" s="1116"/>
      <c r="P586" s="1116"/>
    </row>
    <row r="587" spans="8:16">
      <c r="H587" s="445"/>
      <c r="I587" s="445"/>
      <c r="J587" s="347" t="s">
        <v>1622</v>
      </c>
      <c r="K587" s="20" t="str">
        <f t="shared" si="11"/>
        <v>£m</v>
      </c>
      <c r="L587" s="1116"/>
      <c r="M587" s="1116"/>
      <c r="N587" s="1116"/>
      <c r="O587" s="1116"/>
      <c r="P587" s="1116"/>
    </row>
    <row r="588" spans="8:16">
      <c r="H588" s="445"/>
      <c r="I588" s="445"/>
      <c r="J588" s="347" t="s">
        <v>1622</v>
      </c>
      <c r="K588" s="20" t="str">
        <f t="shared" si="11"/>
        <v>£m</v>
      </c>
      <c r="L588" s="1116"/>
      <c r="M588" s="1116"/>
      <c r="N588" s="1116"/>
      <c r="O588" s="1116"/>
      <c r="P588" s="1116"/>
    </row>
    <row r="589" spans="8:16" s="78" customFormat="1">
      <c r="H589" s="445"/>
      <c r="I589" s="445"/>
      <c r="J589" s="347" t="s">
        <v>1622</v>
      </c>
      <c r="K589" s="20" t="str">
        <f t="shared" si="11"/>
        <v>£m</v>
      </c>
      <c r="L589" s="1116"/>
      <c r="M589" s="1116"/>
      <c r="N589" s="1116"/>
      <c r="O589" s="1116"/>
      <c r="P589" s="1116"/>
    </row>
    <row r="590" spans="8:16" s="353" customFormat="1">
      <c r="H590" s="445"/>
      <c r="I590" s="445"/>
      <c r="J590" s="347" t="s">
        <v>1622</v>
      </c>
      <c r="K590" s="20" t="str">
        <f t="shared" si="11"/>
        <v>£m</v>
      </c>
      <c r="L590" s="1116"/>
      <c r="M590" s="1116"/>
      <c r="N590" s="1116"/>
      <c r="O590" s="1116"/>
      <c r="P590" s="1116"/>
    </row>
    <row r="591" spans="8:16">
      <c r="H591" s="445"/>
      <c r="I591" s="445"/>
      <c r="J591" s="347" t="s">
        <v>1622</v>
      </c>
      <c r="K591" s="20" t="str">
        <f t="shared" si="11"/>
        <v>£m</v>
      </c>
      <c r="L591" s="1116"/>
      <c r="M591" s="1116"/>
      <c r="N591" s="1116"/>
      <c r="O591" s="1116"/>
      <c r="P591" s="1116"/>
    </row>
    <row r="592" spans="8:16">
      <c r="H592" s="445"/>
      <c r="I592" s="445"/>
      <c r="J592" s="347" t="s">
        <v>1622</v>
      </c>
      <c r="K592" s="20" t="str">
        <f t="shared" si="11"/>
        <v>£m</v>
      </c>
      <c r="L592" s="1116"/>
      <c r="M592" s="1116"/>
      <c r="N592" s="1116"/>
      <c r="O592" s="1116"/>
      <c r="P592" s="1116"/>
    </row>
    <row r="593" spans="8:16">
      <c r="H593" s="445"/>
      <c r="I593" s="445"/>
      <c r="J593" s="347" t="s">
        <v>1622</v>
      </c>
      <c r="K593" s="20" t="str">
        <f t="shared" si="11"/>
        <v>£m</v>
      </c>
      <c r="L593" s="1116"/>
      <c r="M593" s="1116"/>
      <c r="N593" s="1116"/>
      <c r="O593" s="1116"/>
      <c r="P593" s="1116"/>
    </row>
    <row r="594" spans="8:16">
      <c r="H594" s="445"/>
      <c r="I594" s="445"/>
      <c r="J594" s="347" t="s">
        <v>1622</v>
      </c>
      <c r="K594" s="20" t="str">
        <f t="shared" si="11"/>
        <v>£m</v>
      </c>
      <c r="L594" s="1116"/>
      <c r="M594" s="1116"/>
      <c r="N594" s="1116"/>
      <c r="O594" s="1116"/>
      <c r="P594" s="1116"/>
    </row>
    <row r="595" spans="8:16">
      <c r="H595" s="445"/>
      <c r="I595" s="445"/>
      <c r="J595" s="347" t="s">
        <v>1622</v>
      </c>
      <c r="K595" s="20" t="str">
        <f t="shared" si="11"/>
        <v>£m</v>
      </c>
      <c r="L595" s="1116"/>
      <c r="M595" s="1116"/>
      <c r="N595" s="1116"/>
      <c r="O595" s="1116"/>
      <c r="P595" s="1116"/>
    </row>
    <row r="596" spans="8:16">
      <c r="H596" s="445"/>
      <c r="I596" s="445"/>
      <c r="J596" s="347" t="s">
        <v>1622</v>
      </c>
      <c r="K596" s="20" t="str">
        <f t="shared" si="11"/>
        <v>£m</v>
      </c>
      <c r="L596" s="1116"/>
      <c r="M596" s="1116"/>
      <c r="N596" s="1116"/>
      <c r="O596" s="1116"/>
      <c r="P596" s="1116"/>
    </row>
    <row r="597" spans="8:16" s="78" customFormat="1">
      <c r="H597" s="445"/>
      <c r="I597" s="445"/>
      <c r="J597" s="347" t="s">
        <v>1622</v>
      </c>
      <c r="K597" s="20" t="str">
        <f t="shared" si="11"/>
        <v>£m</v>
      </c>
      <c r="L597" s="1116"/>
      <c r="M597" s="1116"/>
      <c r="N597" s="1116"/>
      <c r="O597" s="1116"/>
      <c r="P597" s="1116"/>
    </row>
    <row r="598" spans="8:16" s="353" customFormat="1">
      <c r="H598" s="445"/>
      <c r="I598" s="445"/>
      <c r="J598" s="347" t="s">
        <v>1622</v>
      </c>
      <c r="K598" s="20" t="str">
        <f t="shared" si="11"/>
        <v>£m</v>
      </c>
      <c r="L598" s="1116"/>
      <c r="M598" s="1116"/>
      <c r="N598" s="1116"/>
      <c r="O598" s="1116"/>
      <c r="P598" s="1116"/>
    </row>
    <row r="599" spans="8:16">
      <c r="H599" s="445"/>
      <c r="I599" s="445"/>
      <c r="J599" s="347" t="s">
        <v>1622</v>
      </c>
      <c r="K599" s="20" t="str">
        <f t="shared" si="11"/>
        <v>£m</v>
      </c>
      <c r="L599" s="1116"/>
      <c r="M599" s="1116"/>
      <c r="N599" s="1116"/>
      <c r="O599" s="1116"/>
      <c r="P599" s="1116"/>
    </row>
    <row r="600" spans="8:16">
      <c r="H600" s="445"/>
      <c r="I600" s="445"/>
      <c r="J600" s="347" t="s">
        <v>1622</v>
      </c>
      <c r="K600" s="20" t="str">
        <f t="shared" si="11"/>
        <v>£m</v>
      </c>
      <c r="L600" s="1116"/>
      <c r="M600" s="1116"/>
      <c r="N600" s="1116"/>
      <c r="O600" s="1116"/>
      <c r="P600" s="1116"/>
    </row>
    <row r="601" spans="8:16">
      <c r="H601" s="445"/>
      <c r="I601" s="445"/>
      <c r="J601" s="347" t="s">
        <v>1622</v>
      </c>
      <c r="K601" s="20" t="str">
        <f t="shared" si="11"/>
        <v>£m</v>
      </c>
      <c r="L601" s="1116"/>
      <c r="M601" s="1116"/>
      <c r="N601" s="1116"/>
      <c r="O601" s="1116"/>
      <c r="P601" s="1116"/>
    </row>
    <row r="602" spans="8:16">
      <c r="H602" s="445"/>
      <c r="I602" s="445"/>
      <c r="J602" s="347" t="s">
        <v>1622</v>
      </c>
      <c r="K602" s="20" t="str">
        <f t="shared" si="11"/>
        <v>£m</v>
      </c>
      <c r="L602" s="1116"/>
      <c r="M602" s="1116"/>
      <c r="N602" s="1116"/>
      <c r="O602" s="1116"/>
      <c r="P602" s="1116"/>
    </row>
    <row r="603" spans="8:16">
      <c r="H603" s="445"/>
      <c r="I603" s="445"/>
      <c r="J603" s="347" t="s">
        <v>1622</v>
      </c>
      <c r="K603" s="20" t="str">
        <f t="shared" si="11"/>
        <v>£m</v>
      </c>
      <c r="L603" s="1116"/>
      <c r="M603" s="1116"/>
      <c r="N603" s="1116"/>
      <c r="O603" s="1116"/>
      <c r="P603" s="1116"/>
    </row>
    <row r="604" spans="8:16">
      <c r="H604" s="445"/>
      <c r="I604" s="445"/>
      <c r="J604" s="347" t="s">
        <v>1622</v>
      </c>
      <c r="K604" s="20" t="str">
        <f t="shared" si="11"/>
        <v>£m</v>
      </c>
      <c r="L604" s="1116"/>
      <c r="M604" s="1116"/>
      <c r="N604" s="1116"/>
      <c r="O604" s="1116"/>
      <c r="P604" s="1116"/>
    </row>
    <row r="605" spans="8:16" s="78" customFormat="1">
      <c r="H605" s="445"/>
      <c r="I605" s="445"/>
      <c r="J605" s="347" t="s">
        <v>1622</v>
      </c>
      <c r="K605" s="20" t="str">
        <f t="shared" si="11"/>
        <v>£m</v>
      </c>
      <c r="L605" s="1116"/>
      <c r="M605" s="1116"/>
      <c r="N605" s="1116"/>
      <c r="O605" s="1116"/>
      <c r="P605" s="1116"/>
    </row>
    <row r="606" spans="8:16" s="353" customFormat="1">
      <c r="H606" s="445"/>
      <c r="I606" s="445"/>
      <c r="J606" s="347" t="s">
        <v>1622</v>
      </c>
      <c r="K606" s="20" t="str">
        <f t="shared" si="11"/>
        <v>£m</v>
      </c>
      <c r="L606" s="1116"/>
      <c r="M606" s="1116"/>
      <c r="N606" s="1116"/>
      <c r="O606" s="1116"/>
      <c r="P606" s="1116"/>
    </row>
    <row r="607" spans="8:16">
      <c r="H607" s="445"/>
      <c r="I607" s="445"/>
      <c r="J607" s="347" t="s">
        <v>1622</v>
      </c>
      <c r="K607" s="20" t="str">
        <f t="shared" si="11"/>
        <v>£m</v>
      </c>
      <c r="L607" s="1116"/>
      <c r="M607" s="1116"/>
      <c r="N607" s="1116"/>
      <c r="O607" s="1116"/>
      <c r="P607" s="1116"/>
    </row>
    <row r="608" spans="8:16">
      <c r="H608" s="445"/>
      <c r="I608" s="445"/>
      <c r="J608" s="347" t="s">
        <v>1622</v>
      </c>
      <c r="K608" s="20" t="str">
        <f t="shared" si="11"/>
        <v>£m</v>
      </c>
      <c r="L608" s="1116"/>
      <c r="M608" s="1116"/>
      <c r="N608" s="1116"/>
      <c r="O608" s="1116"/>
      <c r="P608" s="1116"/>
    </row>
    <row r="609" spans="8:16">
      <c r="H609" s="445"/>
      <c r="I609" s="445"/>
      <c r="J609" s="347" t="s">
        <v>1622</v>
      </c>
      <c r="K609" s="20" t="str">
        <f t="shared" si="11"/>
        <v>£m</v>
      </c>
      <c r="L609" s="1116"/>
      <c r="M609" s="1116"/>
      <c r="N609" s="1116"/>
      <c r="O609" s="1116"/>
      <c r="P609" s="1116"/>
    </row>
    <row r="610" spans="8:16">
      <c r="H610" s="445"/>
      <c r="I610" s="445"/>
      <c r="J610" s="347" t="s">
        <v>1622</v>
      </c>
      <c r="K610" s="20" t="str">
        <f t="shared" si="11"/>
        <v>£m</v>
      </c>
      <c r="L610" s="1116"/>
      <c r="M610" s="1116"/>
      <c r="N610" s="1116"/>
      <c r="O610" s="1116"/>
      <c r="P610" s="1116"/>
    </row>
    <row r="611" spans="8:16">
      <c r="H611" s="445"/>
      <c r="I611" s="445"/>
      <c r="J611" s="347" t="s">
        <v>1622</v>
      </c>
      <c r="K611" s="20" t="str">
        <f t="shared" si="11"/>
        <v>£m</v>
      </c>
      <c r="L611" s="1116"/>
      <c r="M611" s="1116"/>
      <c r="N611" s="1116"/>
      <c r="O611" s="1116"/>
      <c r="P611" s="1116"/>
    </row>
    <row r="612" spans="8:16">
      <c r="H612" s="445"/>
      <c r="I612" s="445"/>
      <c r="J612" s="347" t="s">
        <v>1622</v>
      </c>
      <c r="K612" s="20" t="str">
        <f t="shared" ref="K612:K675" si="12">IF(F612="Placeholder", "Placeholder", "£m")</f>
        <v>£m</v>
      </c>
      <c r="L612" s="1116"/>
      <c r="M612" s="1116"/>
      <c r="N612" s="1116"/>
      <c r="O612" s="1116"/>
      <c r="P612" s="1116"/>
    </row>
    <row r="613" spans="8:16" s="78" customFormat="1">
      <c r="H613" s="445"/>
      <c r="I613" s="445"/>
      <c r="J613" s="347" t="s">
        <v>1622</v>
      </c>
      <c r="K613" s="20" t="str">
        <f t="shared" si="12"/>
        <v>£m</v>
      </c>
      <c r="L613" s="1116"/>
      <c r="M613" s="1116"/>
      <c r="N613" s="1116"/>
      <c r="O613" s="1116"/>
      <c r="P613" s="1116"/>
    </row>
    <row r="614" spans="8:16" s="353" customFormat="1">
      <c r="H614" s="445"/>
      <c r="I614" s="445"/>
      <c r="J614" s="347" t="s">
        <v>1622</v>
      </c>
      <c r="K614" s="20" t="str">
        <f t="shared" si="12"/>
        <v>£m</v>
      </c>
      <c r="L614" s="1116"/>
      <c r="M614" s="1116"/>
      <c r="N614" s="1116"/>
      <c r="O614" s="1116"/>
      <c r="P614" s="1116"/>
    </row>
    <row r="615" spans="8:16">
      <c r="H615" s="445"/>
      <c r="I615" s="445"/>
      <c r="J615" s="347" t="s">
        <v>1622</v>
      </c>
      <c r="K615" s="20" t="str">
        <f t="shared" si="12"/>
        <v>£m</v>
      </c>
      <c r="L615" s="1116"/>
      <c r="M615" s="1116"/>
      <c r="N615" s="1116"/>
      <c r="O615" s="1116"/>
      <c r="P615" s="1116"/>
    </row>
    <row r="616" spans="8:16">
      <c r="H616" s="445"/>
      <c r="I616" s="445"/>
      <c r="J616" s="347" t="s">
        <v>1622</v>
      </c>
      <c r="K616" s="20" t="str">
        <f t="shared" si="12"/>
        <v>£m</v>
      </c>
      <c r="L616" s="1116"/>
      <c r="M616" s="1116"/>
      <c r="N616" s="1116"/>
      <c r="O616" s="1116"/>
      <c r="P616" s="1116"/>
    </row>
    <row r="617" spans="8:16">
      <c r="H617" s="445"/>
      <c r="I617" s="445"/>
      <c r="J617" s="347" t="s">
        <v>1622</v>
      </c>
      <c r="K617" s="20" t="str">
        <f t="shared" si="12"/>
        <v>£m</v>
      </c>
      <c r="L617" s="1116"/>
      <c r="M617" s="1116"/>
      <c r="N617" s="1116"/>
      <c r="O617" s="1116"/>
      <c r="P617" s="1116"/>
    </row>
    <row r="618" spans="8:16">
      <c r="H618" s="445"/>
      <c r="I618" s="445"/>
      <c r="J618" s="347" t="s">
        <v>1622</v>
      </c>
      <c r="K618" s="20" t="str">
        <f t="shared" si="12"/>
        <v>£m</v>
      </c>
      <c r="L618" s="1116"/>
      <c r="M618" s="1116"/>
      <c r="N618" s="1116"/>
      <c r="O618" s="1116"/>
      <c r="P618" s="1116"/>
    </row>
    <row r="619" spans="8:16">
      <c r="H619" s="445"/>
      <c r="I619" s="445"/>
      <c r="J619" s="347" t="s">
        <v>1622</v>
      </c>
      <c r="K619" s="20" t="str">
        <f t="shared" si="12"/>
        <v>£m</v>
      </c>
      <c r="L619" s="1116"/>
      <c r="M619" s="1116"/>
      <c r="N619" s="1116"/>
      <c r="O619" s="1116"/>
      <c r="P619" s="1116"/>
    </row>
    <row r="620" spans="8:16">
      <c r="H620" s="445"/>
      <c r="I620" s="445"/>
      <c r="J620" s="347" t="s">
        <v>1622</v>
      </c>
      <c r="K620" s="20" t="str">
        <f t="shared" si="12"/>
        <v>£m</v>
      </c>
      <c r="L620" s="1116"/>
      <c r="M620" s="1116"/>
      <c r="N620" s="1116"/>
      <c r="O620" s="1116"/>
      <c r="P620" s="1116"/>
    </row>
    <row r="621" spans="8:16" s="78" customFormat="1">
      <c r="H621" s="445"/>
      <c r="I621" s="445"/>
      <c r="J621" s="347" t="s">
        <v>1622</v>
      </c>
      <c r="K621" s="20" t="str">
        <f t="shared" si="12"/>
        <v>£m</v>
      </c>
      <c r="L621" s="1116"/>
      <c r="M621" s="1116"/>
      <c r="N621" s="1116"/>
      <c r="O621" s="1116"/>
      <c r="P621" s="1116"/>
    </row>
    <row r="622" spans="8:16" s="353" customFormat="1">
      <c r="H622" s="445"/>
      <c r="I622" s="445"/>
      <c r="J622" s="347" t="s">
        <v>1622</v>
      </c>
      <c r="K622" s="20" t="str">
        <f t="shared" si="12"/>
        <v>£m</v>
      </c>
      <c r="L622" s="1116"/>
      <c r="M622" s="1116"/>
      <c r="N622" s="1116"/>
      <c r="O622" s="1116"/>
      <c r="P622" s="1116"/>
    </row>
    <row r="623" spans="8:16">
      <c r="H623" s="445"/>
      <c r="I623" s="445"/>
      <c r="J623" s="347" t="s">
        <v>1622</v>
      </c>
      <c r="K623" s="20" t="str">
        <f t="shared" si="12"/>
        <v>£m</v>
      </c>
      <c r="L623" s="1116"/>
      <c r="M623" s="1116"/>
      <c r="N623" s="1116"/>
      <c r="O623" s="1116"/>
      <c r="P623" s="1116"/>
    </row>
    <row r="624" spans="8:16">
      <c r="H624" s="445"/>
      <c r="I624" s="445"/>
      <c r="J624" s="347" t="s">
        <v>1622</v>
      </c>
      <c r="K624" s="20" t="str">
        <f t="shared" si="12"/>
        <v>£m</v>
      </c>
      <c r="L624" s="1116"/>
      <c r="M624" s="1116"/>
      <c r="N624" s="1116"/>
      <c r="O624" s="1116"/>
      <c r="P624" s="1116"/>
    </row>
    <row r="625" spans="8:16">
      <c r="H625" s="445"/>
      <c r="I625" s="445"/>
      <c r="J625" s="347" t="s">
        <v>1622</v>
      </c>
      <c r="K625" s="20" t="str">
        <f t="shared" si="12"/>
        <v>£m</v>
      </c>
      <c r="L625" s="1116"/>
      <c r="M625" s="1116"/>
      <c r="N625" s="1116"/>
      <c r="O625" s="1116"/>
      <c r="P625" s="1116"/>
    </row>
    <row r="626" spans="8:16">
      <c r="H626" s="445"/>
      <c r="I626" s="445"/>
      <c r="J626" s="347" t="s">
        <v>1622</v>
      </c>
      <c r="K626" s="20" t="str">
        <f t="shared" si="12"/>
        <v>£m</v>
      </c>
      <c r="L626" s="1116"/>
      <c r="M626" s="1116"/>
      <c r="N626" s="1116"/>
      <c r="O626" s="1116"/>
      <c r="P626" s="1116"/>
    </row>
    <row r="627" spans="8:16">
      <c r="H627" s="445"/>
      <c r="I627" s="445"/>
      <c r="J627" s="347" t="s">
        <v>1622</v>
      </c>
      <c r="K627" s="20" t="str">
        <f t="shared" si="12"/>
        <v>£m</v>
      </c>
      <c r="L627" s="1116"/>
      <c r="M627" s="1116"/>
      <c r="N627" s="1116"/>
      <c r="O627" s="1116"/>
      <c r="P627" s="1116"/>
    </row>
    <row r="628" spans="8:16">
      <c r="H628" s="445"/>
      <c r="I628" s="445"/>
      <c r="J628" s="347" t="s">
        <v>1622</v>
      </c>
      <c r="K628" s="20" t="str">
        <f t="shared" si="12"/>
        <v>£m</v>
      </c>
      <c r="L628" s="1116"/>
      <c r="M628" s="1116"/>
      <c r="N628" s="1116"/>
      <c r="O628" s="1116"/>
      <c r="P628" s="1116"/>
    </row>
    <row r="629" spans="8:16">
      <c r="H629" s="445"/>
      <c r="I629" s="445"/>
      <c r="J629" s="347" t="s">
        <v>1622</v>
      </c>
      <c r="K629" s="20" t="str">
        <f t="shared" si="12"/>
        <v>£m</v>
      </c>
      <c r="L629" s="1116"/>
      <c r="M629" s="1116"/>
      <c r="N629" s="1116"/>
      <c r="O629" s="1116"/>
      <c r="P629" s="1116"/>
    </row>
    <row r="630" spans="8:16" s="353" customFormat="1">
      <c r="H630" s="445"/>
      <c r="I630" s="445"/>
      <c r="J630" s="347" t="s">
        <v>1622</v>
      </c>
      <c r="K630" s="20" t="str">
        <f t="shared" si="12"/>
        <v>£m</v>
      </c>
      <c r="L630" s="1116"/>
      <c r="M630" s="1116"/>
      <c r="N630" s="1116"/>
      <c r="O630" s="1116"/>
      <c r="P630" s="1116"/>
    </row>
    <row r="631" spans="8:16" s="78" customFormat="1">
      <c r="H631" s="445"/>
      <c r="I631" s="445"/>
      <c r="J631" s="347" t="s">
        <v>1622</v>
      </c>
      <c r="K631" s="20" t="str">
        <f t="shared" si="12"/>
        <v>£m</v>
      </c>
      <c r="L631" s="1116"/>
      <c r="M631" s="1116"/>
      <c r="N631" s="1116"/>
      <c r="O631" s="1116"/>
      <c r="P631" s="1116"/>
    </row>
    <row r="632" spans="8:16" s="353" customFormat="1">
      <c r="H632" s="445"/>
      <c r="I632" s="445"/>
      <c r="J632" s="347" t="s">
        <v>1622</v>
      </c>
      <c r="K632" s="20" t="str">
        <f t="shared" si="12"/>
        <v>£m</v>
      </c>
      <c r="L632" s="1116"/>
      <c r="M632" s="1116"/>
      <c r="N632" s="1116"/>
      <c r="O632" s="1116"/>
      <c r="P632" s="1116"/>
    </row>
    <row r="633" spans="8:16">
      <c r="H633" s="445"/>
      <c r="I633" s="445"/>
      <c r="J633" s="347" t="s">
        <v>1622</v>
      </c>
      <c r="K633" s="20" t="str">
        <f t="shared" si="12"/>
        <v>£m</v>
      </c>
      <c r="L633" s="1116"/>
      <c r="M633" s="1116"/>
      <c r="N633" s="1116"/>
      <c r="O633" s="1116"/>
      <c r="P633" s="1116"/>
    </row>
    <row r="634" spans="8:16">
      <c r="H634" s="445"/>
      <c r="I634" s="445"/>
      <c r="J634" s="347" t="s">
        <v>1622</v>
      </c>
      <c r="K634" s="20" t="str">
        <f t="shared" si="12"/>
        <v>£m</v>
      </c>
      <c r="L634" s="1116"/>
      <c r="M634" s="1116"/>
      <c r="N634" s="1116"/>
      <c r="O634" s="1116"/>
      <c r="P634" s="1116"/>
    </row>
    <row r="635" spans="8:16" s="78" customFormat="1">
      <c r="H635" s="445"/>
      <c r="I635" s="445"/>
      <c r="J635" s="347" t="s">
        <v>1622</v>
      </c>
      <c r="K635" s="20" t="str">
        <f t="shared" si="12"/>
        <v>£m</v>
      </c>
      <c r="L635" s="1116"/>
      <c r="M635" s="1116"/>
      <c r="N635" s="1116"/>
      <c r="O635" s="1116"/>
      <c r="P635" s="1116"/>
    </row>
    <row r="636" spans="8:16" s="353" customFormat="1">
      <c r="H636" s="445"/>
      <c r="I636" s="445"/>
      <c r="J636" s="347" t="s">
        <v>1622</v>
      </c>
      <c r="K636" s="20" t="str">
        <f t="shared" si="12"/>
        <v>£m</v>
      </c>
      <c r="L636" s="1116"/>
      <c r="M636" s="1116"/>
      <c r="N636" s="1116"/>
      <c r="O636" s="1116"/>
      <c r="P636" s="1116"/>
    </row>
    <row r="637" spans="8:16">
      <c r="H637" s="445"/>
      <c r="I637" s="445"/>
      <c r="J637" s="347" t="s">
        <v>1622</v>
      </c>
      <c r="K637" s="20" t="str">
        <f t="shared" si="12"/>
        <v>£m</v>
      </c>
      <c r="L637" s="1116"/>
      <c r="M637" s="1116"/>
      <c r="N637" s="1116"/>
      <c r="O637" s="1116"/>
      <c r="P637" s="1116"/>
    </row>
    <row r="638" spans="8:16">
      <c r="H638" s="445"/>
      <c r="I638" s="445"/>
      <c r="J638" s="347" t="s">
        <v>1622</v>
      </c>
      <c r="K638" s="20" t="str">
        <f t="shared" si="12"/>
        <v>£m</v>
      </c>
      <c r="L638" s="1116"/>
      <c r="M638" s="1116"/>
      <c r="N638" s="1116"/>
      <c r="O638" s="1116"/>
      <c r="P638" s="1116"/>
    </row>
    <row r="639" spans="8:16">
      <c r="H639" s="445"/>
      <c r="I639" s="445"/>
      <c r="J639" s="347" t="s">
        <v>1622</v>
      </c>
      <c r="K639" s="20" t="str">
        <f t="shared" si="12"/>
        <v>£m</v>
      </c>
      <c r="L639" s="1116"/>
      <c r="M639" s="1116"/>
      <c r="N639" s="1116"/>
      <c r="O639" s="1116"/>
      <c r="P639" s="1116"/>
    </row>
    <row r="640" spans="8:16">
      <c r="H640" s="445"/>
      <c r="I640" s="445"/>
      <c r="J640" s="347" t="s">
        <v>1622</v>
      </c>
      <c r="K640" s="20" t="str">
        <f t="shared" si="12"/>
        <v>£m</v>
      </c>
      <c r="L640" s="1116"/>
      <c r="M640" s="1116"/>
      <c r="N640" s="1116"/>
      <c r="O640" s="1116"/>
      <c r="P640" s="1116"/>
    </row>
    <row r="641" spans="8:16">
      <c r="H641" s="445"/>
      <c r="I641" s="445"/>
      <c r="J641" s="347" t="s">
        <v>1622</v>
      </c>
      <c r="K641" s="20" t="str">
        <f t="shared" si="12"/>
        <v>£m</v>
      </c>
      <c r="L641" s="1116"/>
      <c r="M641" s="1116"/>
      <c r="N641" s="1116"/>
      <c r="O641" s="1116"/>
      <c r="P641" s="1116"/>
    </row>
    <row r="642" spans="8:16">
      <c r="H642" s="445"/>
      <c r="I642" s="445"/>
      <c r="J642" s="347" t="s">
        <v>1622</v>
      </c>
      <c r="K642" s="20" t="str">
        <f t="shared" si="12"/>
        <v>£m</v>
      </c>
      <c r="L642" s="1116"/>
      <c r="M642" s="1116"/>
      <c r="N642" s="1116"/>
      <c r="O642" s="1116"/>
      <c r="P642" s="1116"/>
    </row>
    <row r="643" spans="8:16" s="78" customFormat="1">
      <c r="H643" s="445"/>
      <c r="I643" s="445"/>
      <c r="J643" s="347" t="s">
        <v>1622</v>
      </c>
      <c r="K643" s="20" t="str">
        <f t="shared" si="12"/>
        <v>£m</v>
      </c>
      <c r="L643" s="1116"/>
      <c r="M643" s="1116"/>
      <c r="N643" s="1116"/>
      <c r="O643" s="1116"/>
      <c r="P643" s="1116"/>
    </row>
    <row r="644" spans="8:16" s="353" customFormat="1">
      <c r="H644" s="445"/>
      <c r="I644" s="445"/>
      <c r="J644" s="347" t="s">
        <v>1622</v>
      </c>
      <c r="K644" s="20" t="str">
        <f t="shared" si="12"/>
        <v>£m</v>
      </c>
      <c r="L644" s="1116"/>
      <c r="M644" s="1116"/>
      <c r="N644" s="1116"/>
      <c r="O644" s="1116"/>
      <c r="P644" s="1116"/>
    </row>
    <row r="645" spans="8:16">
      <c r="H645" s="445"/>
      <c r="I645" s="445"/>
      <c r="J645" s="347" t="s">
        <v>1622</v>
      </c>
      <c r="K645" s="20" t="str">
        <f t="shared" si="12"/>
        <v>£m</v>
      </c>
      <c r="L645" s="1116"/>
      <c r="M645" s="1116"/>
      <c r="N645" s="1116"/>
      <c r="O645" s="1116"/>
      <c r="P645" s="1116"/>
    </row>
    <row r="646" spans="8:16">
      <c r="H646" s="445"/>
      <c r="I646" s="445"/>
      <c r="J646" s="347" t="s">
        <v>1622</v>
      </c>
      <c r="K646" s="20" t="str">
        <f t="shared" si="12"/>
        <v>£m</v>
      </c>
      <c r="L646" s="1116"/>
      <c r="M646" s="1116"/>
      <c r="N646" s="1116"/>
      <c r="O646" s="1116"/>
      <c r="P646" s="1116"/>
    </row>
    <row r="647" spans="8:16">
      <c r="H647" s="445"/>
      <c r="I647" s="445"/>
      <c r="J647" s="347" t="s">
        <v>1622</v>
      </c>
      <c r="K647" s="20" t="str">
        <f t="shared" si="12"/>
        <v>£m</v>
      </c>
      <c r="L647" s="1116"/>
      <c r="M647" s="1116"/>
      <c r="N647" s="1116"/>
      <c r="O647" s="1116"/>
      <c r="P647" s="1116"/>
    </row>
    <row r="648" spans="8:16">
      <c r="H648" s="445"/>
      <c r="I648" s="445"/>
      <c r="J648" s="347" t="s">
        <v>1622</v>
      </c>
      <c r="K648" s="20" t="str">
        <f t="shared" si="12"/>
        <v>£m</v>
      </c>
      <c r="L648" s="1116"/>
      <c r="M648" s="1116"/>
      <c r="N648" s="1116"/>
      <c r="O648" s="1116"/>
      <c r="P648" s="1116"/>
    </row>
    <row r="649" spans="8:16">
      <c r="H649" s="445"/>
      <c r="I649" s="445"/>
      <c r="J649" s="347" t="s">
        <v>1622</v>
      </c>
      <c r="K649" s="20" t="str">
        <f t="shared" si="12"/>
        <v>£m</v>
      </c>
      <c r="L649" s="1116"/>
      <c r="M649" s="1116"/>
      <c r="N649" s="1116"/>
      <c r="O649" s="1116"/>
      <c r="P649" s="1116"/>
    </row>
    <row r="650" spans="8:16">
      <c r="H650" s="445"/>
      <c r="I650" s="445"/>
      <c r="J650" s="347" t="s">
        <v>1622</v>
      </c>
      <c r="K650" s="20" t="str">
        <f t="shared" si="12"/>
        <v>£m</v>
      </c>
      <c r="L650" s="1116"/>
      <c r="M650" s="1116"/>
      <c r="N650" s="1116"/>
      <c r="O650" s="1116"/>
      <c r="P650" s="1116"/>
    </row>
    <row r="651" spans="8:16" s="78" customFormat="1">
      <c r="H651" s="445"/>
      <c r="I651" s="445"/>
      <c r="J651" s="347" t="s">
        <v>1622</v>
      </c>
      <c r="K651" s="20" t="str">
        <f t="shared" si="12"/>
        <v>£m</v>
      </c>
      <c r="L651" s="1116"/>
      <c r="M651" s="1116"/>
      <c r="N651" s="1116"/>
      <c r="O651" s="1116"/>
      <c r="P651" s="1116"/>
    </row>
    <row r="652" spans="8:16" s="353" customFormat="1">
      <c r="H652" s="445"/>
      <c r="I652" s="445"/>
      <c r="J652" s="347" t="s">
        <v>1622</v>
      </c>
      <c r="K652" s="20" t="str">
        <f t="shared" si="12"/>
        <v>£m</v>
      </c>
      <c r="L652" s="1116"/>
      <c r="M652" s="1116"/>
      <c r="N652" s="1116"/>
      <c r="O652" s="1116"/>
      <c r="P652" s="1116"/>
    </row>
    <row r="653" spans="8:16">
      <c r="H653" s="445"/>
      <c r="I653" s="445"/>
      <c r="J653" s="347" t="s">
        <v>1622</v>
      </c>
      <c r="K653" s="20" t="str">
        <f t="shared" si="12"/>
        <v>£m</v>
      </c>
      <c r="L653" s="1116"/>
      <c r="M653" s="1116"/>
      <c r="N653" s="1116"/>
      <c r="O653" s="1116"/>
      <c r="P653" s="1116"/>
    </row>
    <row r="654" spans="8:16">
      <c r="H654" s="445"/>
      <c r="I654" s="445"/>
      <c r="J654" s="347" t="s">
        <v>1622</v>
      </c>
      <c r="K654" s="20" t="str">
        <f t="shared" si="12"/>
        <v>£m</v>
      </c>
      <c r="L654" s="1116"/>
      <c r="M654" s="1116"/>
      <c r="N654" s="1116"/>
      <c r="O654" s="1116"/>
      <c r="P654" s="1116"/>
    </row>
    <row r="655" spans="8:16">
      <c r="H655" s="445"/>
      <c r="I655" s="445"/>
      <c r="J655" s="347" t="s">
        <v>1622</v>
      </c>
      <c r="K655" s="20" t="str">
        <f t="shared" si="12"/>
        <v>£m</v>
      </c>
      <c r="L655" s="1116"/>
      <c r="M655" s="1116"/>
      <c r="N655" s="1116"/>
      <c r="O655" s="1116"/>
      <c r="P655" s="1116"/>
    </row>
    <row r="656" spans="8:16">
      <c r="H656" s="445"/>
      <c r="I656" s="445"/>
      <c r="J656" s="347" t="s">
        <v>1622</v>
      </c>
      <c r="K656" s="20" t="str">
        <f t="shared" si="12"/>
        <v>£m</v>
      </c>
      <c r="L656" s="1116"/>
      <c r="M656" s="1116"/>
      <c r="N656" s="1116"/>
      <c r="O656" s="1116"/>
      <c r="P656" s="1116"/>
    </row>
    <row r="657" spans="8:16">
      <c r="H657" s="445"/>
      <c r="I657" s="445"/>
      <c r="J657" s="347" t="s">
        <v>1622</v>
      </c>
      <c r="K657" s="20" t="str">
        <f t="shared" si="12"/>
        <v>£m</v>
      </c>
      <c r="L657" s="1116"/>
      <c r="M657" s="1116"/>
      <c r="N657" s="1116"/>
      <c r="O657" s="1116"/>
      <c r="P657" s="1116"/>
    </row>
    <row r="658" spans="8:16">
      <c r="H658" s="445"/>
      <c r="I658" s="445"/>
      <c r="J658" s="347" t="s">
        <v>1622</v>
      </c>
      <c r="K658" s="20" t="str">
        <f t="shared" si="12"/>
        <v>£m</v>
      </c>
      <c r="L658" s="1116"/>
      <c r="M658" s="1116"/>
      <c r="N658" s="1116"/>
      <c r="O658" s="1116"/>
      <c r="P658" s="1116"/>
    </row>
    <row r="659" spans="8:16" s="78" customFormat="1">
      <c r="H659" s="445"/>
      <c r="I659" s="445"/>
      <c r="J659" s="347" t="s">
        <v>1622</v>
      </c>
      <c r="K659" s="20" t="str">
        <f t="shared" si="12"/>
        <v>£m</v>
      </c>
      <c r="L659" s="1116"/>
      <c r="M659" s="1116"/>
      <c r="N659" s="1116"/>
      <c r="O659" s="1116"/>
      <c r="P659" s="1116"/>
    </row>
    <row r="660" spans="8:16" s="353" customFormat="1">
      <c r="H660" s="445"/>
      <c r="I660" s="445"/>
      <c r="J660" s="347" t="s">
        <v>1622</v>
      </c>
      <c r="K660" s="20" t="str">
        <f t="shared" si="12"/>
        <v>£m</v>
      </c>
      <c r="L660" s="1116"/>
      <c r="M660" s="1116"/>
      <c r="N660" s="1116"/>
      <c r="O660" s="1116"/>
      <c r="P660" s="1116"/>
    </row>
    <row r="661" spans="8:16">
      <c r="H661" s="445"/>
      <c r="I661" s="445"/>
      <c r="J661" s="347" t="s">
        <v>1622</v>
      </c>
      <c r="K661" s="20" t="str">
        <f t="shared" si="12"/>
        <v>£m</v>
      </c>
      <c r="L661" s="1116"/>
      <c r="M661" s="1116"/>
      <c r="N661" s="1116"/>
      <c r="O661" s="1116"/>
      <c r="P661" s="1116"/>
    </row>
    <row r="662" spans="8:16">
      <c r="H662" s="445"/>
      <c r="I662" s="445"/>
      <c r="J662" s="347" t="s">
        <v>1622</v>
      </c>
      <c r="K662" s="20" t="str">
        <f t="shared" si="12"/>
        <v>£m</v>
      </c>
      <c r="L662" s="1116"/>
      <c r="M662" s="1116"/>
      <c r="N662" s="1116"/>
      <c r="O662" s="1116"/>
      <c r="P662" s="1116"/>
    </row>
    <row r="663" spans="8:16">
      <c r="H663" s="445"/>
      <c r="I663" s="445"/>
      <c r="J663" s="347" t="s">
        <v>1622</v>
      </c>
      <c r="K663" s="20" t="str">
        <f t="shared" si="12"/>
        <v>£m</v>
      </c>
      <c r="L663" s="1116"/>
      <c r="M663" s="1116"/>
      <c r="N663" s="1116"/>
      <c r="O663" s="1116"/>
      <c r="P663" s="1116"/>
    </row>
    <row r="664" spans="8:16">
      <c r="H664" s="445"/>
      <c r="I664" s="445"/>
      <c r="J664" s="347" t="s">
        <v>1622</v>
      </c>
      <c r="K664" s="20" t="str">
        <f t="shared" si="12"/>
        <v>£m</v>
      </c>
      <c r="L664" s="1116"/>
      <c r="M664" s="1116"/>
      <c r="N664" s="1116"/>
      <c r="O664" s="1116"/>
      <c r="P664" s="1116"/>
    </row>
    <row r="665" spans="8:16">
      <c r="H665" s="445"/>
      <c r="I665" s="445"/>
      <c r="J665" s="347" t="s">
        <v>1622</v>
      </c>
      <c r="K665" s="20" t="str">
        <f t="shared" si="12"/>
        <v>£m</v>
      </c>
      <c r="L665" s="1116"/>
      <c r="M665" s="1116"/>
      <c r="N665" s="1116"/>
      <c r="O665" s="1116"/>
      <c r="P665" s="1116"/>
    </row>
    <row r="666" spans="8:16">
      <c r="H666" s="445"/>
      <c r="I666" s="445"/>
      <c r="J666" s="347" t="s">
        <v>1622</v>
      </c>
      <c r="K666" s="20" t="str">
        <f t="shared" si="12"/>
        <v>£m</v>
      </c>
      <c r="L666" s="1116"/>
      <c r="M666" s="1116"/>
      <c r="N666" s="1116"/>
      <c r="O666" s="1116"/>
      <c r="P666" s="1116"/>
    </row>
    <row r="667" spans="8:16" s="78" customFormat="1">
      <c r="H667" s="445"/>
      <c r="I667" s="445"/>
      <c r="J667" s="347" t="s">
        <v>1622</v>
      </c>
      <c r="K667" s="20" t="str">
        <f t="shared" si="12"/>
        <v>£m</v>
      </c>
      <c r="L667" s="1116"/>
      <c r="M667" s="1116"/>
      <c r="N667" s="1116"/>
      <c r="O667" s="1116"/>
      <c r="P667" s="1116"/>
    </row>
    <row r="668" spans="8:16" s="353" customFormat="1">
      <c r="H668" s="445"/>
      <c r="I668" s="445"/>
      <c r="J668" s="347" t="s">
        <v>1622</v>
      </c>
      <c r="K668" s="20" t="str">
        <f t="shared" si="12"/>
        <v>£m</v>
      </c>
      <c r="L668" s="1116"/>
      <c r="M668" s="1116"/>
      <c r="N668" s="1116"/>
      <c r="O668" s="1116"/>
      <c r="P668" s="1116"/>
    </row>
    <row r="669" spans="8:16">
      <c r="H669" s="445"/>
      <c r="I669" s="445"/>
      <c r="J669" s="347" t="s">
        <v>1622</v>
      </c>
      <c r="K669" s="20" t="str">
        <f t="shared" si="12"/>
        <v>£m</v>
      </c>
      <c r="L669" s="1116"/>
      <c r="M669" s="1116"/>
      <c r="N669" s="1116"/>
      <c r="O669" s="1116"/>
      <c r="P669" s="1116"/>
    </row>
    <row r="670" spans="8:16">
      <c r="H670" s="445"/>
      <c r="I670" s="445"/>
      <c r="J670" s="347" t="s">
        <v>1622</v>
      </c>
      <c r="K670" s="20" t="str">
        <f t="shared" si="12"/>
        <v>£m</v>
      </c>
      <c r="L670" s="1116"/>
      <c r="M670" s="1116"/>
      <c r="N670" s="1116"/>
      <c r="O670" s="1116"/>
      <c r="P670" s="1116"/>
    </row>
    <row r="671" spans="8:16">
      <c r="H671" s="445"/>
      <c r="I671" s="445"/>
      <c r="J671" s="347" t="s">
        <v>1622</v>
      </c>
      <c r="K671" s="20" t="str">
        <f t="shared" si="12"/>
        <v>£m</v>
      </c>
      <c r="L671" s="1116"/>
      <c r="M671" s="1116"/>
      <c r="N671" s="1116"/>
      <c r="O671" s="1116"/>
      <c r="P671" s="1116"/>
    </row>
    <row r="672" spans="8:16">
      <c r="H672" s="445"/>
      <c r="I672" s="445"/>
      <c r="J672" s="347" t="s">
        <v>1622</v>
      </c>
      <c r="K672" s="20" t="str">
        <f t="shared" si="12"/>
        <v>£m</v>
      </c>
      <c r="L672" s="1116"/>
      <c r="M672" s="1116"/>
      <c r="N672" s="1116"/>
      <c r="O672" s="1116"/>
      <c r="P672" s="1116"/>
    </row>
    <row r="673" spans="8:16">
      <c r="H673" s="445"/>
      <c r="I673" s="445"/>
      <c r="J673" s="347" t="s">
        <v>1622</v>
      </c>
      <c r="K673" s="20" t="str">
        <f t="shared" si="12"/>
        <v>£m</v>
      </c>
      <c r="L673" s="1116"/>
      <c r="M673" s="1116"/>
      <c r="N673" s="1116"/>
      <c r="O673" s="1116"/>
      <c r="P673" s="1116"/>
    </row>
    <row r="674" spans="8:16">
      <c r="H674" s="445"/>
      <c r="I674" s="445"/>
      <c r="J674" s="347" t="s">
        <v>1622</v>
      </c>
      <c r="K674" s="20" t="str">
        <f t="shared" si="12"/>
        <v>£m</v>
      </c>
      <c r="L674" s="1116"/>
      <c r="M674" s="1116"/>
      <c r="N674" s="1116"/>
      <c r="O674" s="1116"/>
      <c r="P674" s="1116"/>
    </row>
    <row r="675" spans="8:16" s="78" customFormat="1">
      <c r="H675" s="445"/>
      <c r="I675" s="445"/>
      <c r="J675" s="347" t="s">
        <v>1622</v>
      </c>
      <c r="K675" s="20" t="str">
        <f t="shared" si="12"/>
        <v>£m</v>
      </c>
      <c r="L675" s="1116"/>
      <c r="M675" s="1116"/>
      <c r="N675" s="1116"/>
      <c r="O675" s="1116"/>
      <c r="P675" s="1116"/>
    </row>
    <row r="676" spans="8:16" s="353" customFormat="1">
      <c r="H676" s="445"/>
      <c r="I676" s="445"/>
      <c r="J676" s="347" t="s">
        <v>1622</v>
      </c>
      <c r="K676" s="20" t="str">
        <f t="shared" ref="K676:K739" si="13">IF(F676="Placeholder", "Placeholder", "£m")</f>
        <v>£m</v>
      </c>
      <c r="L676" s="1116"/>
      <c r="M676" s="1116"/>
      <c r="N676" s="1116"/>
      <c r="O676" s="1116"/>
      <c r="P676" s="1116"/>
    </row>
    <row r="677" spans="8:16">
      <c r="H677" s="445"/>
      <c r="I677" s="445"/>
      <c r="J677" s="347" t="s">
        <v>1622</v>
      </c>
      <c r="K677" s="20" t="str">
        <f t="shared" si="13"/>
        <v>£m</v>
      </c>
      <c r="L677" s="1116"/>
      <c r="M677" s="1116"/>
      <c r="N677" s="1116"/>
      <c r="O677" s="1116"/>
      <c r="P677" s="1116"/>
    </row>
    <row r="678" spans="8:16">
      <c r="H678" s="445"/>
      <c r="I678" s="445"/>
      <c r="J678" s="347" t="s">
        <v>1622</v>
      </c>
      <c r="K678" s="20" t="str">
        <f t="shared" si="13"/>
        <v>£m</v>
      </c>
      <c r="L678" s="1116"/>
      <c r="M678" s="1116"/>
      <c r="N678" s="1116"/>
      <c r="O678" s="1116"/>
      <c r="P678" s="1116"/>
    </row>
    <row r="679" spans="8:16">
      <c r="H679" s="445"/>
      <c r="I679" s="445"/>
      <c r="J679" s="347" t="s">
        <v>1622</v>
      </c>
      <c r="K679" s="20" t="str">
        <f t="shared" si="13"/>
        <v>£m</v>
      </c>
      <c r="L679" s="1116"/>
      <c r="M679" s="1116"/>
      <c r="N679" s="1116"/>
      <c r="O679" s="1116"/>
      <c r="P679" s="1116"/>
    </row>
    <row r="680" spans="8:16">
      <c r="H680" s="445"/>
      <c r="I680" s="445"/>
      <c r="J680" s="347" t="s">
        <v>1622</v>
      </c>
      <c r="K680" s="20" t="str">
        <f t="shared" si="13"/>
        <v>£m</v>
      </c>
      <c r="L680" s="1116"/>
      <c r="M680" s="1116"/>
      <c r="N680" s="1116"/>
      <c r="O680" s="1116"/>
      <c r="P680" s="1116"/>
    </row>
    <row r="681" spans="8:16">
      <c r="H681" s="445"/>
      <c r="I681" s="445"/>
      <c r="J681" s="347" t="s">
        <v>1622</v>
      </c>
      <c r="K681" s="20" t="str">
        <f t="shared" si="13"/>
        <v>£m</v>
      </c>
      <c r="L681" s="1116"/>
      <c r="M681" s="1116"/>
      <c r="N681" s="1116"/>
      <c r="O681" s="1116"/>
      <c r="P681" s="1116"/>
    </row>
    <row r="682" spans="8:16">
      <c r="H682" s="445"/>
      <c r="I682" s="445"/>
      <c r="J682" s="347" t="s">
        <v>1622</v>
      </c>
      <c r="K682" s="20" t="str">
        <f t="shared" si="13"/>
        <v>£m</v>
      </c>
      <c r="L682" s="1116"/>
      <c r="M682" s="1116"/>
      <c r="N682" s="1116"/>
      <c r="O682" s="1116"/>
      <c r="P682" s="1116"/>
    </row>
    <row r="683" spans="8:16">
      <c r="H683" s="445"/>
      <c r="I683" s="445"/>
      <c r="J683" s="347" t="s">
        <v>1622</v>
      </c>
      <c r="K683" s="20" t="str">
        <f t="shared" si="13"/>
        <v>£m</v>
      </c>
      <c r="L683" s="1116"/>
      <c r="M683" s="1116"/>
      <c r="N683" s="1116"/>
      <c r="O683" s="1116"/>
      <c r="P683" s="1116"/>
    </row>
    <row r="684" spans="8:16" s="353" customFormat="1">
      <c r="H684" s="445"/>
      <c r="I684" s="445"/>
      <c r="J684" s="347" t="s">
        <v>1622</v>
      </c>
      <c r="K684" s="20" t="str">
        <f t="shared" si="13"/>
        <v>£m</v>
      </c>
      <c r="L684" s="1116"/>
      <c r="M684" s="1116"/>
      <c r="N684" s="1116"/>
      <c r="O684" s="1116"/>
      <c r="P684" s="1116"/>
    </row>
    <row r="685" spans="8:16" s="78" customFormat="1">
      <c r="H685" s="445"/>
      <c r="I685" s="445"/>
      <c r="J685" s="347" t="s">
        <v>1622</v>
      </c>
      <c r="K685" s="20" t="str">
        <f t="shared" si="13"/>
        <v>£m</v>
      </c>
      <c r="L685" s="1116"/>
      <c r="M685" s="1116"/>
      <c r="N685" s="1116"/>
      <c r="O685" s="1116"/>
      <c r="P685" s="1116"/>
    </row>
    <row r="686" spans="8:16" s="353" customFormat="1">
      <c r="H686" s="445"/>
      <c r="I686" s="445"/>
      <c r="J686" s="347" t="s">
        <v>1622</v>
      </c>
      <c r="K686" s="20" t="str">
        <f t="shared" si="13"/>
        <v>£m</v>
      </c>
      <c r="L686" s="1116"/>
      <c r="M686" s="1116"/>
      <c r="N686" s="1116"/>
      <c r="O686" s="1116"/>
      <c r="P686" s="1116"/>
    </row>
    <row r="687" spans="8:16">
      <c r="H687" s="445"/>
      <c r="I687" s="445"/>
      <c r="J687" s="347" t="s">
        <v>1622</v>
      </c>
      <c r="K687" s="20" t="str">
        <f t="shared" si="13"/>
        <v>£m</v>
      </c>
      <c r="L687" s="1116"/>
      <c r="M687" s="1116"/>
      <c r="N687" s="1116"/>
      <c r="O687" s="1116"/>
      <c r="P687" s="1116"/>
    </row>
    <row r="688" spans="8:16">
      <c r="H688" s="445"/>
      <c r="I688" s="445"/>
      <c r="J688" s="347" t="s">
        <v>1622</v>
      </c>
      <c r="K688" s="20" t="str">
        <f t="shared" si="13"/>
        <v>£m</v>
      </c>
      <c r="L688" s="1116"/>
      <c r="M688" s="1116"/>
      <c r="N688" s="1116"/>
      <c r="O688" s="1116"/>
      <c r="P688" s="1116"/>
    </row>
    <row r="689" spans="8:16">
      <c r="H689" s="445"/>
      <c r="I689" s="445"/>
      <c r="J689" s="347" t="s">
        <v>1622</v>
      </c>
      <c r="K689" s="20" t="str">
        <f t="shared" si="13"/>
        <v>£m</v>
      </c>
      <c r="L689" s="1116"/>
      <c r="M689" s="1116"/>
      <c r="N689" s="1116"/>
      <c r="O689" s="1116"/>
      <c r="P689" s="1116"/>
    </row>
    <row r="690" spans="8:16">
      <c r="H690" s="445"/>
      <c r="I690" s="445"/>
      <c r="J690" s="347" t="s">
        <v>1622</v>
      </c>
      <c r="K690" s="20" t="str">
        <f t="shared" si="13"/>
        <v>£m</v>
      </c>
      <c r="L690" s="1116"/>
      <c r="M690" s="1116"/>
      <c r="N690" s="1116"/>
      <c r="O690" s="1116"/>
      <c r="P690" s="1116"/>
    </row>
    <row r="691" spans="8:16">
      <c r="H691" s="445"/>
      <c r="I691" s="445"/>
      <c r="J691" s="347" t="s">
        <v>1622</v>
      </c>
      <c r="K691" s="20" t="str">
        <f t="shared" si="13"/>
        <v>£m</v>
      </c>
      <c r="L691" s="1116"/>
      <c r="M691" s="1116"/>
      <c r="N691" s="1116"/>
      <c r="O691" s="1116"/>
      <c r="P691" s="1116"/>
    </row>
    <row r="692" spans="8:16">
      <c r="H692" s="445"/>
      <c r="I692" s="445"/>
      <c r="J692" s="347" t="s">
        <v>1622</v>
      </c>
      <c r="K692" s="20" t="str">
        <f t="shared" si="13"/>
        <v>£m</v>
      </c>
      <c r="L692" s="1116"/>
      <c r="M692" s="1116"/>
      <c r="N692" s="1116"/>
      <c r="O692" s="1116"/>
      <c r="P692" s="1116"/>
    </row>
    <row r="693" spans="8:16" s="78" customFormat="1">
      <c r="H693" s="445"/>
      <c r="I693" s="445"/>
      <c r="J693" s="347" t="s">
        <v>1622</v>
      </c>
      <c r="K693" s="20" t="str">
        <f t="shared" si="13"/>
        <v>£m</v>
      </c>
      <c r="L693" s="1116"/>
      <c r="M693" s="1116"/>
      <c r="N693" s="1116"/>
      <c r="O693" s="1116"/>
      <c r="P693" s="1116"/>
    </row>
    <row r="694" spans="8:16" s="353" customFormat="1">
      <c r="H694" s="445"/>
      <c r="I694" s="445"/>
      <c r="J694" s="347" t="s">
        <v>1622</v>
      </c>
      <c r="K694" s="20" t="str">
        <f t="shared" si="13"/>
        <v>£m</v>
      </c>
      <c r="L694" s="1116"/>
      <c r="M694" s="1116"/>
      <c r="N694" s="1116"/>
      <c r="O694" s="1116"/>
      <c r="P694" s="1116"/>
    </row>
    <row r="695" spans="8:16">
      <c r="H695" s="445"/>
      <c r="I695" s="445"/>
      <c r="J695" s="347" t="s">
        <v>1622</v>
      </c>
      <c r="K695" s="20" t="str">
        <f t="shared" si="13"/>
        <v>£m</v>
      </c>
      <c r="L695" s="1116"/>
      <c r="M695" s="1116"/>
      <c r="N695" s="1116"/>
      <c r="O695" s="1116"/>
      <c r="P695" s="1116"/>
    </row>
    <row r="696" spans="8:16">
      <c r="H696" s="445"/>
      <c r="I696" s="445"/>
      <c r="J696" s="347" t="s">
        <v>1622</v>
      </c>
      <c r="K696" s="20" t="str">
        <f t="shared" si="13"/>
        <v>£m</v>
      </c>
      <c r="L696" s="1116"/>
      <c r="M696" s="1116"/>
      <c r="N696" s="1116"/>
      <c r="O696" s="1116"/>
      <c r="P696" s="1116"/>
    </row>
    <row r="697" spans="8:16">
      <c r="H697" s="445"/>
      <c r="I697" s="445"/>
      <c r="J697" s="347" t="s">
        <v>1622</v>
      </c>
      <c r="K697" s="20" t="str">
        <f t="shared" si="13"/>
        <v>£m</v>
      </c>
      <c r="L697" s="1116"/>
      <c r="M697" s="1116"/>
      <c r="N697" s="1116"/>
      <c r="O697" s="1116"/>
      <c r="P697" s="1116"/>
    </row>
    <row r="698" spans="8:16">
      <c r="H698" s="445"/>
      <c r="I698" s="445"/>
      <c r="J698" s="347" t="s">
        <v>1622</v>
      </c>
      <c r="K698" s="20" t="str">
        <f t="shared" si="13"/>
        <v>£m</v>
      </c>
      <c r="L698" s="1116"/>
      <c r="M698" s="1116"/>
      <c r="N698" s="1116"/>
      <c r="O698" s="1116"/>
      <c r="P698" s="1116"/>
    </row>
    <row r="699" spans="8:16">
      <c r="H699" s="445"/>
      <c r="I699" s="445"/>
      <c r="J699" s="347" t="s">
        <v>1622</v>
      </c>
      <c r="K699" s="20" t="str">
        <f t="shared" si="13"/>
        <v>£m</v>
      </c>
      <c r="L699" s="1116"/>
      <c r="M699" s="1116"/>
      <c r="N699" s="1116"/>
      <c r="O699" s="1116"/>
      <c r="P699" s="1116"/>
    </row>
    <row r="700" spans="8:16">
      <c r="H700" s="445"/>
      <c r="I700" s="445"/>
      <c r="J700" s="347" t="s">
        <v>1622</v>
      </c>
      <c r="K700" s="20" t="str">
        <f t="shared" si="13"/>
        <v>£m</v>
      </c>
      <c r="L700" s="1116"/>
      <c r="M700" s="1116"/>
      <c r="N700" s="1116"/>
      <c r="O700" s="1116"/>
      <c r="P700" s="1116"/>
    </row>
    <row r="701" spans="8:16" s="78" customFormat="1">
      <c r="H701" s="445"/>
      <c r="I701" s="445"/>
      <c r="J701" s="347" t="s">
        <v>1622</v>
      </c>
      <c r="K701" s="20" t="str">
        <f t="shared" si="13"/>
        <v>£m</v>
      </c>
      <c r="L701" s="1116"/>
      <c r="M701" s="1116"/>
      <c r="N701" s="1116"/>
      <c r="O701" s="1116"/>
      <c r="P701" s="1116"/>
    </row>
    <row r="702" spans="8:16" s="353" customFormat="1">
      <c r="H702" s="445"/>
      <c r="I702" s="445"/>
      <c r="J702" s="347" t="s">
        <v>1622</v>
      </c>
      <c r="K702" s="20" t="str">
        <f t="shared" si="13"/>
        <v>£m</v>
      </c>
      <c r="L702" s="1116"/>
      <c r="M702" s="1116"/>
      <c r="N702" s="1116"/>
      <c r="O702" s="1116"/>
      <c r="P702" s="1116"/>
    </row>
    <row r="703" spans="8:16">
      <c r="H703" s="445"/>
      <c r="I703" s="445"/>
      <c r="J703" s="347" t="s">
        <v>1622</v>
      </c>
      <c r="K703" s="20" t="str">
        <f t="shared" si="13"/>
        <v>£m</v>
      </c>
      <c r="L703" s="1116"/>
      <c r="M703" s="1116"/>
      <c r="N703" s="1116"/>
      <c r="O703" s="1116"/>
      <c r="P703" s="1116"/>
    </row>
    <row r="704" spans="8:16">
      <c r="H704" s="445"/>
      <c r="I704" s="445"/>
      <c r="J704" s="347" t="s">
        <v>1622</v>
      </c>
      <c r="K704" s="20" t="str">
        <f t="shared" si="13"/>
        <v>£m</v>
      </c>
      <c r="L704" s="1116"/>
      <c r="M704" s="1116"/>
      <c r="N704" s="1116"/>
      <c r="O704" s="1116"/>
      <c r="P704" s="1116"/>
    </row>
    <row r="705" spans="8:16">
      <c r="H705" s="445"/>
      <c r="I705" s="445"/>
      <c r="J705" s="347" t="s">
        <v>1622</v>
      </c>
      <c r="K705" s="20" t="str">
        <f t="shared" si="13"/>
        <v>£m</v>
      </c>
      <c r="L705" s="1116"/>
      <c r="M705" s="1116"/>
      <c r="N705" s="1116"/>
      <c r="O705" s="1116"/>
      <c r="P705" s="1116"/>
    </row>
    <row r="706" spans="8:16">
      <c r="H706" s="445"/>
      <c r="I706" s="445"/>
      <c r="J706" s="347" t="s">
        <v>1622</v>
      </c>
      <c r="K706" s="20" t="str">
        <f t="shared" si="13"/>
        <v>£m</v>
      </c>
      <c r="L706" s="1116"/>
      <c r="M706" s="1116"/>
      <c r="N706" s="1116"/>
      <c r="O706" s="1116"/>
      <c r="P706" s="1116"/>
    </row>
    <row r="707" spans="8:16">
      <c r="H707" s="445"/>
      <c r="I707" s="445"/>
      <c r="J707" s="347" t="s">
        <v>1622</v>
      </c>
      <c r="K707" s="20" t="str">
        <f t="shared" si="13"/>
        <v>£m</v>
      </c>
      <c r="L707" s="1116"/>
      <c r="M707" s="1116"/>
      <c r="N707" s="1116"/>
      <c r="O707" s="1116"/>
      <c r="P707" s="1116"/>
    </row>
    <row r="708" spans="8:16">
      <c r="H708" s="445"/>
      <c r="I708" s="445"/>
      <c r="J708" s="347" t="s">
        <v>1622</v>
      </c>
      <c r="K708" s="20" t="str">
        <f t="shared" si="13"/>
        <v>£m</v>
      </c>
      <c r="L708" s="1116"/>
      <c r="M708" s="1116"/>
      <c r="N708" s="1116"/>
      <c r="O708" s="1116"/>
      <c r="P708" s="1116"/>
    </row>
    <row r="709" spans="8:16" s="78" customFormat="1">
      <c r="H709" s="445"/>
      <c r="I709" s="445"/>
      <c r="J709" s="347" t="s">
        <v>1622</v>
      </c>
      <c r="K709" s="20" t="str">
        <f t="shared" si="13"/>
        <v>£m</v>
      </c>
      <c r="L709" s="1116"/>
      <c r="M709" s="1116"/>
      <c r="N709" s="1116"/>
      <c r="O709" s="1116"/>
      <c r="P709" s="1116"/>
    </row>
    <row r="710" spans="8:16" s="353" customFormat="1">
      <c r="H710" s="445"/>
      <c r="I710" s="445"/>
      <c r="J710" s="347" t="s">
        <v>1622</v>
      </c>
      <c r="K710" s="20" t="str">
        <f t="shared" si="13"/>
        <v>£m</v>
      </c>
      <c r="L710" s="1116"/>
      <c r="M710" s="1116"/>
      <c r="N710" s="1116"/>
      <c r="O710" s="1116"/>
      <c r="P710" s="1116"/>
    </row>
    <row r="711" spans="8:16">
      <c r="H711" s="445"/>
      <c r="I711" s="445"/>
      <c r="J711" s="347" t="s">
        <v>1622</v>
      </c>
      <c r="K711" s="20" t="str">
        <f t="shared" si="13"/>
        <v>£m</v>
      </c>
      <c r="L711" s="1116"/>
      <c r="M711" s="1116"/>
      <c r="N711" s="1116"/>
      <c r="O711" s="1116"/>
      <c r="P711" s="1116"/>
    </row>
    <row r="712" spans="8:16">
      <c r="H712" s="445"/>
      <c r="I712" s="445"/>
      <c r="J712" s="347" t="s">
        <v>1622</v>
      </c>
      <c r="K712" s="20" t="str">
        <f t="shared" si="13"/>
        <v>£m</v>
      </c>
      <c r="L712" s="1116"/>
      <c r="M712" s="1116"/>
      <c r="N712" s="1116"/>
      <c r="O712" s="1116"/>
      <c r="P712" s="1116"/>
    </row>
    <row r="713" spans="8:16">
      <c r="H713" s="445"/>
      <c r="I713" s="445"/>
      <c r="J713" s="347" t="s">
        <v>1622</v>
      </c>
      <c r="K713" s="20" t="str">
        <f t="shared" si="13"/>
        <v>£m</v>
      </c>
      <c r="L713" s="1116"/>
      <c r="M713" s="1116"/>
      <c r="N713" s="1116"/>
      <c r="O713" s="1116"/>
      <c r="P713" s="1116"/>
    </row>
    <row r="714" spans="8:16">
      <c r="H714" s="445"/>
      <c r="I714" s="445"/>
      <c r="J714" s="347" t="s">
        <v>1622</v>
      </c>
      <c r="K714" s="20" t="str">
        <f t="shared" si="13"/>
        <v>£m</v>
      </c>
      <c r="L714" s="1116"/>
      <c r="M714" s="1116"/>
      <c r="N714" s="1116"/>
      <c r="O714" s="1116"/>
      <c r="P714" s="1116"/>
    </row>
    <row r="715" spans="8:16">
      <c r="H715" s="445"/>
      <c r="I715" s="445"/>
      <c r="J715" s="347" t="s">
        <v>1622</v>
      </c>
      <c r="K715" s="20" t="str">
        <f t="shared" si="13"/>
        <v>£m</v>
      </c>
      <c r="L715" s="1116"/>
      <c r="M715" s="1116"/>
      <c r="N715" s="1116"/>
      <c r="O715" s="1116"/>
      <c r="P715" s="1116"/>
    </row>
    <row r="716" spans="8:16">
      <c r="H716" s="445"/>
      <c r="I716" s="445"/>
      <c r="J716" s="347" t="s">
        <v>1622</v>
      </c>
      <c r="K716" s="20" t="str">
        <f t="shared" si="13"/>
        <v>£m</v>
      </c>
      <c r="L716" s="1116"/>
      <c r="M716" s="1116"/>
      <c r="N716" s="1116"/>
      <c r="O716" s="1116"/>
      <c r="P716" s="1116"/>
    </row>
    <row r="717" spans="8:16" s="78" customFormat="1">
      <c r="H717" s="445"/>
      <c r="I717" s="445"/>
      <c r="J717" s="347" t="s">
        <v>1622</v>
      </c>
      <c r="K717" s="20" t="str">
        <f t="shared" si="13"/>
        <v>£m</v>
      </c>
      <c r="L717" s="1116"/>
      <c r="M717" s="1116"/>
      <c r="N717" s="1116"/>
      <c r="O717" s="1116"/>
      <c r="P717" s="1116"/>
    </row>
    <row r="718" spans="8:16" s="353" customFormat="1">
      <c r="H718" s="445"/>
      <c r="I718" s="445"/>
      <c r="J718" s="347" t="s">
        <v>1622</v>
      </c>
      <c r="K718" s="20" t="str">
        <f t="shared" si="13"/>
        <v>£m</v>
      </c>
      <c r="L718" s="1116"/>
      <c r="M718" s="1116"/>
      <c r="N718" s="1116"/>
      <c r="O718" s="1116"/>
      <c r="P718" s="1116"/>
    </row>
    <row r="719" spans="8:16">
      <c r="H719" s="445"/>
      <c r="I719" s="445"/>
      <c r="J719" s="347" t="s">
        <v>1622</v>
      </c>
      <c r="K719" s="20" t="str">
        <f t="shared" si="13"/>
        <v>£m</v>
      </c>
      <c r="L719" s="1116"/>
      <c r="M719" s="1116"/>
      <c r="N719" s="1116"/>
      <c r="O719" s="1116"/>
      <c r="P719" s="1116"/>
    </row>
    <row r="720" spans="8:16">
      <c r="H720" s="445"/>
      <c r="I720" s="445"/>
      <c r="J720" s="347" t="s">
        <v>1622</v>
      </c>
      <c r="K720" s="20" t="str">
        <f t="shared" si="13"/>
        <v>£m</v>
      </c>
      <c r="L720" s="1116"/>
      <c r="M720" s="1116"/>
      <c r="N720" s="1116"/>
      <c r="O720" s="1116"/>
      <c r="P720" s="1116"/>
    </row>
    <row r="721" spans="8:16">
      <c r="H721" s="445"/>
      <c r="I721" s="445"/>
      <c r="J721" s="347" t="s">
        <v>1622</v>
      </c>
      <c r="K721" s="20" t="str">
        <f t="shared" si="13"/>
        <v>£m</v>
      </c>
      <c r="L721" s="1116"/>
      <c r="M721" s="1116"/>
      <c r="N721" s="1116"/>
      <c r="O721" s="1116"/>
      <c r="P721" s="1116"/>
    </row>
    <row r="722" spans="8:16">
      <c r="H722" s="445"/>
      <c r="I722" s="445"/>
      <c r="J722" s="347" t="s">
        <v>1622</v>
      </c>
      <c r="K722" s="20" t="str">
        <f t="shared" si="13"/>
        <v>£m</v>
      </c>
      <c r="L722" s="1116"/>
      <c r="M722" s="1116"/>
      <c r="N722" s="1116"/>
      <c r="O722" s="1116"/>
      <c r="P722" s="1116"/>
    </row>
    <row r="723" spans="8:16">
      <c r="H723" s="445"/>
      <c r="I723" s="445"/>
      <c r="J723" s="347" t="s">
        <v>1622</v>
      </c>
      <c r="K723" s="20" t="str">
        <f t="shared" si="13"/>
        <v>£m</v>
      </c>
      <c r="L723" s="1116"/>
      <c r="M723" s="1116"/>
      <c r="N723" s="1116"/>
      <c r="O723" s="1116"/>
      <c r="P723" s="1116"/>
    </row>
    <row r="724" spans="8:16">
      <c r="H724" s="445"/>
      <c r="I724" s="445"/>
      <c r="J724" s="347" t="s">
        <v>1622</v>
      </c>
      <c r="K724" s="20" t="str">
        <f t="shared" si="13"/>
        <v>£m</v>
      </c>
      <c r="L724" s="1116"/>
      <c r="M724" s="1116"/>
      <c r="N724" s="1116"/>
      <c r="O724" s="1116"/>
      <c r="P724" s="1116"/>
    </row>
    <row r="725" spans="8:16" s="78" customFormat="1">
      <c r="H725" s="445"/>
      <c r="I725" s="445"/>
      <c r="J725" s="347" t="s">
        <v>1622</v>
      </c>
      <c r="K725" s="20" t="str">
        <f t="shared" si="13"/>
        <v>£m</v>
      </c>
      <c r="L725" s="1116"/>
      <c r="M725" s="1116"/>
      <c r="N725" s="1116"/>
      <c r="O725" s="1116"/>
      <c r="P725" s="1116"/>
    </row>
    <row r="726" spans="8:16" s="353" customFormat="1">
      <c r="H726" s="445"/>
      <c r="I726" s="445"/>
      <c r="J726" s="347" t="s">
        <v>1622</v>
      </c>
      <c r="K726" s="20" t="str">
        <f t="shared" si="13"/>
        <v>£m</v>
      </c>
      <c r="L726" s="1116"/>
      <c r="M726" s="1116"/>
      <c r="N726" s="1116"/>
      <c r="O726" s="1116"/>
      <c r="P726" s="1116"/>
    </row>
    <row r="727" spans="8:16">
      <c r="H727" s="445"/>
      <c r="I727" s="445"/>
      <c r="J727" s="347" t="s">
        <v>1622</v>
      </c>
      <c r="K727" s="20" t="str">
        <f t="shared" si="13"/>
        <v>£m</v>
      </c>
      <c r="L727" s="1116"/>
      <c r="M727" s="1116"/>
      <c r="N727" s="1116"/>
      <c r="O727" s="1116"/>
      <c r="P727" s="1116"/>
    </row>
    <row r="728" spans="8:16">
      <c r="H728" s="445"/>
      <c r="I728" s="445"/>
      <c r="J728" s="347" t="s">
        <v>1622</v>
      </c>
      <c r="K728" s="20" t="str">
        <f t="shared" si="13"/>
        <v>£m</v>
      </c>
      <c r="L728" s="1116"/>
      <c r="M728" s="1116"/>
      <c r="N728" s="1116"/>
      <c r="O728" s="1116"/>
      <c r="P728" s="1116"/>
    </row>
    <row r="729" spans="8:16">
      <c r="H729" s="445"/>
      <c r="I729" s="445"/>
      <c r="J729" s="347" t="s">
        <v>1622</v>
      </c>
      <c r="K729" s="20" t="str">
        <f t="shared" si="13"/>
        <v>£m</v>
      </c>
      <c r="L729" s="1116"/>
      <c r="M729" s="1116"/>
      <c r="N729" s="1116"/>
      <c r="O729" s="1116"/>
      <c r="P729" s="1116"/>
    </row>
    <row r="730" spans="8:16">
      <c r="H730" s="445"/>
      <c r="I730" s="445"/>
      <c r="J730" s="347" t="s">
        <v>1622</v>
      </c>
      <c r="K730" s="20" t="str">
        <f t="shared" si="13"/>
        <v>£m</v>
      </c>
      <c r="L730" s="1116"/>
      <c r="M730" s="1116"/>
      <c r="N730" s="1116"/>
      <c r="O730" s="1116"/>
      <c r="P730" s="1116"/>
    </row>
    <row r="731" spans="8:16">
      <c r="H731" s="445"/>
      <c r="I731" s="445"/>
      <c r="J731" s="347" t="s">
        <v>1622</v>
      </c>
      <c r="K731" s="20" t="str">
        <f t="shared" si="13"/>
        <v>£m</v>
      </c>
      <c r="L731" s="1116"/>
      <c r="M731" s="1116"/>
      <c r="N731" s="1116"/>
      <c r="O731" s="1116"/>
      <c r="P731" s="1116"/>
    </row>
    <row r="732" spans="8:16">
      <c r="H732" s="445"/>
      <c r="I732" s="445"/>
      <c r="J732" s="347" t="s">
        <v>1622</v>
      </c>
      <c r="K732" s="20" t="str">
        <f t="shared" si="13"/>
        <v>£m</v>
      </c>
      <c r="L732" s="1116"/>
      <c r="M732" s="1116"/>
      <c r="N732" s="1116"/>
      <c r="O732" s="1116"/>
      <c r="P732" s="1116"/>
    </row>
    <row r="733" spans="8:16" s="78" customFormat="1">
      <c r="H733" s="445"/>
      <c r="I733" s="445"/>
      <c r="J733" s="347" t="s">
        <v>1622</v>
      </c>
      <c r="K733" s="20" t="str">
        <f t="shared" si="13"/>
        <v>£m</v>
      </c>
      <c r="L733" s="1116"/>
      <c r="M733" s="1116"/>
      <c r="N733" s="1116"/>
      <c r="O733" s="1116"/>
      <c r="P733" s="1116"/>
    </row>
    <row r="734" spans="8:16" s="353" customFormat="1">
      <c r="H734" s="445"/>
      <c r="I734" s="445"/>
      <c r="J734" s="347" t="s">
        <v>1622</v>
      </c>
      <c r="K734" s="20" t="str">
        <f t="shared" si="13"/>
        <v>£m</v>
      </c>
      <c r="L734" s="1116"/>
      <c r="M734" s="1116"/>
      <c r="N734" s="1116"/>
      <c r="O734" s="1116"/>
      <c r="P734" s="1116"/>
    </row>
    <row r="735" spans="8:16">
      <c r="H735" s="445"/>
      <c r="I735" s="445"/>
      <c r="J735" s="347" t="s">
        <v>1622</v>
      </c>
      <c r="K735" s="20" t="str">
        <f t="shared" si="13"/>
        <v>£m</v>
      </c>
      <c r="L735" s="1116"/>
      <c r="M735" s="1116"/>
      <c r="N735" s="1116"/>
      <c r="O735" s="1116"/>
      <c r="P735" s="1116"/>
    </row>
    <row r="736" spans="8:16">
      <c r="H736" s="445"/>
      <c r="I736" s="445"/>
      <c r="J736" s="347" t="s">
        <v>1622</v>
      </c>
      <c r="K736" s="20" t="str">
        <f t="shared" si="13"/>
        <v>£m</v>
      </c>
      <c r="L736" s="1116"/>
      <c r="M736" s="1116"/>
      <c r="N736" s="1116"/>
      <c r="O736" s="1116"/>
      <c r="P736" s="1116"/>
    </row>
    <row r="737" spans="8:16">
      <c r="H737" s="445"/>
      <c r="I737" s="445"/>
      <c r="J737" s="347" t="s">
        <v>1622</v>
      </c>
      <c r="K737" s="20" t="str">
        <f t="shared" si="13"/>
        <v>£m</v>
      </c>
      <c r="L737" s="1116"/>
      <c r="M737" s="1116"/>
      <c r="N737" s="1116"/>
      <c r="O737" s="1116"/>
      <c r="P737" s="1116"/>
    </row>
    <row r="738" spans="8:16">
      <c r="H738" s="445"/>
      <c r="I738" s="445"/>
      <c r="J738" s="347" t="s">
        <v>1622</v>
      </c>
      <c r="K738" s="20" t="str">
        <f t="shared" si="13"/>
        <v>£m</v>
      </c>
      <c r="L738" s="1116"/>
      <c r="M738" s="1116"/>
      <c r="N738" s="1116"/>
      <c r="O738" s="1116"/>
      <c r="P738" s="1116"/>
    </row>
    <row r="739" spans="8:16">
      <c r="H739" s="445"/>
      <c r="I739" s="445"/>
      <c r="J739" s="347" t="s">
        <v>1622</v>
      </c>
      <c r="K739" s="20" t="str">
        <f t="shared" si="13"/>
        <v>£m</v>
      </c>
      <c r="L739" s="1116"/>
      <c r="M739" s="1116"/>
      <c r="N739" s="1116"/>
      <c r="O739" s="1116"/>
      <c r="P739" s="1116"/>
    </row>
    <row r="740" spans="8:16">
      <c r="H740" s="445"/>
      <c r="I740" s="445"/>
      <c r="J740" s="347" t="s">
        <v>1622</v>
      </c>
      <c r="K740" s="20" t="str">
        <f t="shared" ref="K740:K803" si="14">IF(F740="Placeholder", "Placeholder", "£m")</f>
        <v>£m</v>
      </c>
      <c r="L740" s="1116"/>
      <c r="M740" s="1116"/>
      <c r="N740" s="1116"/>
      <c r="O740" s="1116"/>
      <c r="P740" s="1116"/>
    </row>
    <row r="741" spans="8:16" s="78" customFormat="1">
      <c r="H741" s="445"/>
      <c r="I741" s="445"/>
      <c r="J741" s="347" t="s">
        <v>1622</v>
      </c>
      <c r="K741" s="20" t="str">
        <f t="shared" si="14"/>
        <v>£m</v>
      </c>
      <c r="L741" s="1116"/>
      <c r="M741" s="1116"/>
      <c r="N741" s="1116"/>
      <c r="O741" s="1116"/>
      <c r="P741" s="1116"/>
    </row>
    <row r="742" spans="8:16" s="353" customFormat="1">
      <c r="H742" s="445"/>
      <c r="I742" s="445"/>
      <c r="J742" s="347" t="s">
        <v>1622</v>
      </c>
      <c r="K742" s="20" t="str">
        <f t="shared" si="14"/>
        <v>£m</v>
      </c>
      <c r="L742" s="1116"/>
      <c r="M742" s="1116"/>
      <c r="N742" s="1116"/>
      <c r="O742" s="1116"/>
      <c r="P742" s="1116"/>
    </row>
    <row r="743" spans="8:16">
      <c r="H743" s="445"/>
      <c r="I743" s="445"/>
      <c r="J743" s="347" t="s">
        <v>1622</v>
      </c>
      <c r="K743" s="20" t="str">
        <f t="shared" si="14"/>
        <v>£m</v>
      </c>
      <c r="L743" s="1116"/>
      <c r="M743" s="1116"/>
      <c r="N743" s="1116"/>
      <c r="O743" s="1116"/>
      <c r="P743" s="1116"/>
    </row>
    <row r="744" spans="8:16">
      <c r="H744" s="445"/>
      <c r="I744" s="445"/>
      <c r="J744" s="347" t="s">
        <v>1622</v>
      </c>
      <c r="K744" s="20" t="str">
        <f t="shared" si="14"/>
        <v>£m</v>
      </c>
      <c r="L744" s="1116"/>
      <c r="M744" s="1116"/>
      <c r="N744" s="1116"/>
      <c r="O744" s="1116"/>
      <c r="P744" s="1116"/>
    </row>
    <row r="745" spans="8:16">
      <c r="H745" s="445"/>
      <c r="I745" s="445"/>
      <c r="J745" s="347" t="s">
        <v>1622</v>
      </c>
      <c r="K745" s="20" t="str">
        <f t="shared" si="14"/>
        <v>£m</v>
      </c>
      <c r="L745" s="1116"/>
      <c r="M745" s="1116"/>
      <c r="N745" s="1116"/>
      <c r="O745" s="1116"/>
      <c r="P745" s="1116"/>
    </row>
    <row r="746" spans="8:16">
      <c r="H746" s="445"/>
      <c r="I746" s="445"/>
      <c r="J746" s="347" t="s">
        <v>1622</v>
      </c>
      <c r="K746" s="20" t="str">
        <f t="shared" si="14"/>
        <v>£m</v>
      </c>
      <c r="L746" s="1116"/>
      <c r="M746" s="1116"/>
      <c r="N746" s="1116"/>
      <c r="O746" s="1116"/>
      <c r="P746" s="1116"/>
    </row>
    <row r="747" spans="8:16">
      <c r="H747" s="445"/>
      <c r="I747" s="445"/>
      <c r="J747" s="347" t="s">
        <v>1622</v>
      </c>
      <c r="K747" s="20" t="str">
        <f t="shared" si="14"/>
        <v>£m</v>
      </c>
      <c r="L747" s="1116"/>
      <c r="M747" s="1116"/>
      <c r="N747" s="1116"/>
      <c r="O747" s="1116"/>
      <c r="P747" s="1116"/>
    </row>
    <row r="748" spans="8:16">
      <c r="H748" s="445"/>
      <c r="I748" s="445"/>
      <c r="J748" s="347" t="s">
        <v>1622</v>
      </c>
      <c r="K748" s="20" t="str">
        <f t="shared" si="14"/>
        <v>£m</v>
      </c>
      <c r="L748" s="1116"/>
      <c r="M748" s="1116"/>
      <c r="N748" s="1116"/>
      <c r="O748" s="1116"/>
      <c r="P748" s="1116"/>
    </row>
    <row r="749" spans="8:16">
      <c r="H749" s="445"/>
      <c r="I749" s="445"/>
      <c r="J749" s="347" t="s">
        <v>1622</v>
      </c>
      <c r="K749" s="20" t="str">
        <f t="shared" si="14"/>
        <v>£m</v>
      </c>
      <c r="L749" s="1116"/>
      <c r="M749" s="1116"/>
      <c r="N749" s="1116"/>
      <c r="O749" s="1116"/>
      <c r="P749" s="1116"/>
    </row>
    <row r="750" spans="8:16" s="353" customFormat="1">
      <c r="H750" s="445"/>
      <c r="I750" s="445"/>
      <c r="J750" s="347" t="s">
        <v>1622</v>
      </c>
      <c r="K750" s="20" t="str">
        <f t="shared" si="14"/>
        <v>£m</v>
      </c>
      <c r="L750" s="1116"/>
      <c r="M750" s="1116"/>
      <c r="N750" s="1116"/>
      <c r="O750" s="1116"/>
      <c r="P750" s="1116"/>
    </row>
    <row r="751" spans="8:16" s="78" customFormat="1">
      <c r="H751" s="445"/>
      <c r="I751" s="445"/>
      <c r="J751" s="347" t="s">
        <v>1622</v>
      </c>
      <c r="K751" s="20" t="str">
        <f t="shared" si="14"/>
        <v>£m</v>
      </c>
      <c r="L751" s="1116"/>
      <c r="M751" s="1116"/>
      <c r="N751" s="1116"/>
      <c r="O751" s="1116"/>
      <c r="P751" s="1116"/>
    </row>
    <row r="752" spans="8:16" s="353" customFormat="1">
      <c r="H752" s="445"/>
      <c r="I752" s="445"/>
      <c r="J752" s="347" t="s">
        <v>1622</v>
      </c>
      <c r="K752" s="20" t="str">
        <f t="shared" si="14"/>
        <v>£m</v>
      </c>
      <c r="L752" s="1116"/>
      <c r="M752" s="1116"/>
      <c r="N752" s="1116"/>
      <c r="O752" s="1116"/>
      <c r="P752" s="1116"/>
    </row>
    <row r="753" spans="8:16">
      <c r="H753" s="445"/>
      <c r="I753" s="445"/>
      <c r="J753" s="347" t="s">
        <v>1622</v>
      </c>
      <c r="K753" s="20" t="str">
        <f t="shared" si="14"/>
        <v>£m</v>
      </c>
      <c r="L753" s="1116"/>
      <c r="M753" s="1116"/>
      <c r="N753" s="1116"/>
      <c r="O753" s="1116"/>
      <c r="P753" s="1116"/>
    </row>
    <row r="754" spans="8:16">
      <c r="H754" s="445"/>
      <c r="I754" s="445"/>
      <c r="J754" s="347" t="s">
        <v>1622</v>
      </c>
      <c r="K754" s="20" t="str">
        <f t="shared" si="14"/>
        <v>£m</v>
      </c>
      <c r="L754" s="1116"/>
      <c r="M754" s="1116"/>
      <c r="N754" s="1116"/>
      <c r="O754" s="1116"/>
      <c r="P754" s="1116"/>
    </row>
    <row r="755" spans="8:16" s="78" customFormat="1">
      <c r="H755" s="445"/>
      <c r="I755" s="445"/>
      <c r="J755" s="347" t="s">
        <v>1622</v>
      </c>
      <c r="K755" s="20" t="str">
        <f t="shared" si="14"/>
        <v>£m</v>
      </c>
      <c r="L755" s="1116"/>
      <c r="M755" s="1116"/>
      <c r="N755" s="1116"/>
      <c r="O755" s="1116"/>
      <c r="P755" s="1116"/>
    </row>
    <row r="756" spans="8:16" s="353" customFormat="1">
      <c r="H756" s="445"/>
      <c r="I756" s="445"/>
      <c r="J756" s="347" t="s">
        <v>1622</v>
      </c>
      <c r="K756" s="20" t="str">
        <f t="shared" si="14"/>
        <v>£m</v>
      </c>
      <c r="L756" s="1116"/>
      <c r="M756" s="1116"/>
      <c r="N756" s="1116"/>
      <c r="O756" s="1116"/>
      <c r="P756" s="1116"/>
    </row>
    <row r="757" spans="8:16">
      <c r="H757" s="445"/>
      <c r="I757" s="445"/>
      <c r="J757" s="347" t="s">
        <v>1622</v>
      </c>
      <c r="K757" s="20" t="str">
        <f t="shared" si="14"/>
        <v>£m</v>
      </c>
      <c r="L757" s="1116"/>
      <c r="M757" s="1116"/>
      <c r="N757" s="1116"/>
      <c r="O757" s="1116"/>
      <c r="P757" s="1116"/>
    </row>
    <row r="758" spans="8:16">
      <c r="H758" s="445"/>
      <c r="I758" s="445"/>
      <c r="J758" s="347" t="s">
        <v>1622</v>
      </c>
      <c r="K758" s="20" t="str">
        <f t="shared" si="14"/>
        <v>£m</v>
      </c>
      <c r="L758" s="1116"/>
      <c r="M758" s="1116"/>
      <c r="N758" s="1116"/>
      <c r="O758" s="1116"/>
      <c r="P758" s="1116"/>
    </row>
    <row r="759" spans="8:16">
      <c r="H759" s="445"/>
      <c r="I759" s="445"/>
      <c r="J759" s="347" t="s">
        <v>1622</v>
      </c>
      <c r="K759" s="20" t="str">
        <f t="shared" si="14"/>
        <v>£m</v>
      </c>
      <c r="L759" s="1116"/>
      <c r="M759" s="1116"/>
      <c r="N759" s="1116"/>
      <c r="O759" s="1116"/>
      <c r="P759" s="1116"/>
    </row>
    <row r="760" spans="8:16">
      <c r="H760" s="445"/>
      <c r="I760" s="445"/>
      <c r="J760" s="347" t="s">
        <v>1622</v>
      </c>
      <c r="K760" s="20" t="str">
        <f t="shared" si="14"/>
        <v>£m</v>
      </c>
      <c r="L760" s="1116"/>
      <c r="M760" s="1116"/>
      <c r="N760" s="1116"/>
      <c r="O760" s="1116"/>
      <c r="P760" s="1116"/>
    </row>
    <row r="761" spans="8:16">
      <c r="H761" s="445"/>
      <c r="I761" s="445"/>
      <c r="J761" s="347" t="s">
        <v>1622</v>
      </c>
      <c r="K761" s="20" t="str">
        <f t="shared" si="14"/>
        <v>£m</v>
      </c>
      <c r="L761" s="1116"/>
      <c r="M761" s="1116"/>
      <c r="N761" s="1116"/>
      <c r="O761" s="1116"/>
      <c r="P761" s="1116"/>
    </row>
    <row r="762" spans="8:16">
      <c r="H762" s="445"/>
      <c r="I762" s="445"/>
      <c r="J762" s="347" t="s">
        <v>1622</v>
      </c>
      <c r="K762" s="20" t="str">
        <f t="shared" si="14"/>
        <v>£m</v>
      </c>
      <c r="L762" s="1116"/>
      <c r="M762" s="1116"/>
      <c r="N762" s="1116"/>
      <c r="O762" s="1116"/>
      <c r="P762" s="1116"/>
    </row>
    <row r="763" spans="8:16" s="78" customFormat="1">
      <c r="H763" s="445"/>
      <c r="I763" s="445"/>
      <c r="J763" s="347" t="s">
        <v>1622</v>
      </c>
      <c r="K763" s="20" t="str">
        <f t="shared" si="14"/>
        <v>£m</v>
      </c>
      <c r="L763" s="1116"/>
      <c r="M763" s="1116"/>
      <c r="N763" s="1116"/>
      <c r="O763" s="1116"/>
      <c r="P763" s="1116"/>
    </row>
    <row r="764" spans="8:16" s="353" customFormat="1">
      <c r="H764" s="445"/>
      <c r="I764" s="445"/>
      <c r="J764" s="347" t="s">
        <v>1622</v>
      </c>
      <c r="K764" s="20" t="str">
        <f t="shared" si="14"/>
        <v>£m</v>
      </c>
      <c r="L764" s="1116"/>
      <c r="M764" s="1116"/>
      <c r="N764" s="1116"/>
      <c r="O764" s="1116"/>
      <c r="P764" s="1116"/>
    </row>
    <row r="765" spans="8:16">
      <c r="H765" s="445"/>
      <c r="I765" s="445"/>
      <c r="J765" s="347" t="s">
        <v>1622</v>
      </c>
      <c r="K765" s="20" t="str">
        <f t="shared" si="14"/>
        <v>£m</v>
      </c>
      <c r="L765" s="1116"/>
      <c r="M765" s="1116"/>
      <c r="N765" s="1116"/>
      <c r="O765" s="1116"/>
      <c r="P765" s="1116"/>
    </row>
    <row r="766" spans="8:16">
      <c r="H766" s="445"/>
      <c r="I766" s="445"/>
      <c r="J766" s="347" t="s">
        <v>1622</v>
      </c>
      <c r="K766" s="20" t="str">
        <f t="shared" si="14"/>
        <v>£m</v>
      </c>
      <c r="L766" s="1116"/>
      <c r="M766" s="1116"/>
      <c r="N766" s="1116"/>
      <c r="O766" s="1116"/>
      <c r="P766" s="1116"/>
    </row>
    <row r="767" spans="8:16">
      <c r="H767" s="445"/>
      <c r="I767" s="445"/>
      <c r="J767" s="347" t="s">
        <v>1622</v>
      </c>
      <c r="K767" s="20" t="str">
        <f t="shared" si="14"/>
        <v>£m</v>
      </c>
      <c r="L767" s="1116"/>
      <c r="M767" s="1116"/>
      <c r="N767" s="1116"/>
      <c r="O767" s="1116"/>
      <c r="P767" s="1116"/>
    </row>
    <row r="768" spans="8:16">
      <c r="H768" s="445"/>
      <c r="I768" s="445"/>
      <c r="J768" s="347" t="s">
        <v>1622</v>
      </c>
      <c r="K768" s="20" t="str">
        <f t="shared" si="14"/>
        <v>£m</v>
      </c>
      <c r="L768" s="1116"/>
      <c r="M768" s="1116"/>
      <c r="N768" s="1116"/>
      <c r="O768" s="1116"/>
      <c r="P768" s="1116"/>
    </row>
    <row r="769" spans="8:16">
      <c r="H769" s="445"/>
      <c r="I769" s="445"/>
      <c r="J769" s="347" t="s">
        <v>1622</v>
      </c>
      <c r="K769" s="20" t="str">
        <f t="shared" si="14"/>
        <v>£m</v>
      </c>
      <c r="L769" s="1116"/>
      <c r="M769" s="1116"/>
      <c r="N769" s="1116"/>
      <c r="O769" s="1116"/>
      <c r="P769" s="1116"/>
    </row>
    <row r="770" spans="8:16">
      <c r="H770" s="445"/>
      <c r="I770" s="445"/>
      <c r="J770" s="347" t="s">
        <v>1622</v>
      </c>
      <c r="K770" s="20" t="str">
        <f t="shared" si="14"/>
        <v>£m</v>
      </c>
      <c r="L770" s="1116"/>
      <c r="M770" s="1116"/>
      <c r="N770" s="1116"/>
      <c r="O770" s="1116"/>
      <c r="P770" s="1116"/>
    </row>
    <row r="771" spans="8:16" s="78" customFormat="1">
      <c r="H771" s="445"/>
      <c r="I771" s="445"/>
      <c r="J771" s="347" t="s">
        <v>1622</v>
      </c>
      <c r="K771" s="20" t="str">
        <f t="shared" si="14"/>
        <v>£m</v>
      </c>
      <c r="L771" s="1116"/>
      <c r="M771" s="1116"/>
      <c r="N771" s="1116"/>
      <c r="O771" s="1116"/>
      <c r="P771" s="1116"/>
    </row>
    <row r="772" spans="8:16" s="353" customFormat="1">
      <c r="H772" s="445"/>
      <c r="I772" s="445"/>
      <c r="J772" s="347" t="s">
        <v>1622</v>
      </c>
      <c r="K772" s="20" t="str">
        <f t="shared" si="14"/>
        <v>£m</v>
      </c>
      <c r="L772" s="1116"/>
      <c r="M772" s="1116"/>
      <c r="N772" s="1116"/>
      <c r="O772" s="1116"/>
      <c r="P772" s="1116"/>
    </row>
    <row r="773" spans="8:16">
      <c r="H773" s="445"/>
      <c r="I773" s="445"/>
      <c r="J773" s="347" t="s">
        <v>1622</v>
      </c>
      <c r="K773" s="20" t="str">
        <f t="shared" si="14"/>
        <v>£m</v>
      </c>
      <c r="L773" s="1116"/>
      <c r="M773" s="1116"/>
      <c r="N773" s="1116"/>
      <c r="O773" s="1116"/>
      <c r="P773" s="1116"/>
    </row>
    <row r="774" spans="8:16">
      <c r="H774" s="445"/>
      <c r="I774" s="445"/>
      <c r="J774" s="347" t="s">
        <v>1622</v>
      </c>
      <c r="K774" s="20" t="str">
        <f t="shared" si="14"/>
        <v>£m</v>
      </c>
      <c r="L774" s="1116"/>
      <c r="M774" s="1116"/>
      <c r="N774" s="1116"/>
      <c r="O774" s="1116"/>
      <c r="P774" s="1116"/>
    </row>
    <row r="775" spans="8:16">
      <c r="H775" s="445"/>
      <c r="I775" s="445"/>
      <c r="J775" s="347" t="s">
        <v>1622</v>
      </c>
      <c r="K775" s="20" t="str">
        <f t="shared" si="14"/>
        <v>£m</v>
      </c>
      <c r="L775" s="1116"/>
      <c r="M775" s="1116"/>
      <c r="N775" s="1116"/>
      <c r="O775" s="1116"/>
      <c r="P775" s="1116"/>
    </row>
    <row r="776" spans="8:16">
      <c r="H776" s="445"/>
      <c r="I776" s="445"/>
      <c r="J776" s="347" t="s">
        <v>1622</v>
      </c>
      <c r="K776" s="20" t="str">
        <f t="shared" si="14"/>
        <v>£m</v>
      </c>
      <c r="L776" s="1116"/>
      <c r="M776" s="1116"/>
      <c r="N776" s="1116"/>
      <c r="O776" s="1116"/>
      <c r="P776" s="1116"/>
    </row>
    <row r="777" spans="8:16">
      <c r="H777" s="445"/>
      <c r="I777" s="445"/>
      <c r="J777" s="347" t="s">
        <v>1622</v>
      </c>
      <c r="K777" s="20" t="str">
        <f t="shared" si="14"/>
        <v>£m</v>
      </c>
      <c r="L777" s="1116"/>
      <c r="M777" s="1116"/>
      <c r="N777" s="1116"/>
      <c r="O777" s="1116"/>
      <c r="P777" s="1116"/>
    </row>
    <row r="778" spans="8:16">
      <c r="H778" s="445"/>
      <c r="I778" s="445"/>
      <c r="J778" s="347" t="s">
        <v>1622</v>
      </c>
      <c r="K778" s="20" t="str">
        <f t="shared" si="14"/>
        <v>£m</v>
      </c>
      <c r="L778" s="1116"/>
      <c r="M778" s="1116"/>
      <c r="N778" s="1116"/>
      <c r="O778" s="1116"/>
      <c r="P778" s="1116"/>
    </row>
    <row r="779" spans="8:16" s="78" customFormat="1">
      <c r="H779" s="445"/>
      <c r="I779" s="445"/>
      <c r="J779" s="347" t="s">
        <v>1622</v>
      </c>
      <c r="K779" s="20" t="str">
        <f t="shared" si="14"/>
        <v>£m</v>
      </c>
      <c r="L779" s="1116"/>
      <c r="M779" s="1116"/>
      <c r="N779" s="1116"/>
      <c r="O779" s="1116"/>
      <c r="P779" s="1116"/>
    </row>
    <row r="780" spans="8:16" s="353" customFormat="1">
      <c r="H780" s="445"/>
      <c r="I780" s="445"/>
      <c r="J780" s="347" t="s">
        <v>1622</v>
      </c>
      <c r="K780" s="20" t="str">
        <f t="shared" si="14"/>
        <v>£m</v>
      </c>
      <c r="L780" s="1116"/>
      <c r="M780" s="1116"/>
      <c r="N780" s="1116"/>
      <c r="O780" s="1116"/>
      <c r="P780" s="1116"/>
    </row>
    <row r="781" spans="8:16">
      <c r="H781" s="445"/>
      <c r="I781" s="445"/>
      <c r="J781" s="347" t="s">
        <v>1622</v>
      </c>
      <c r="K781" s="20" t="str">
        <f t="shared" si="14"/>
        <v>£m</v>
      </c>
      <c r="L781" s="1116"/>
      <c r="M781" s="1116"/>
      <c r="N781" s="1116"/>
      <c r="O781" s="1116"/>
      <c r="P781" s="1116"/>
    </row>
    <row r="782" spans="8:16">
      <c r="H782" s="445"/>
      <c r="I782" s="445"/>
      <c r="J782" s="347" t="s">
        <v>1622</v>
      </c>
      <c r="K782" s="20" t="str">
        <f t="shared" si="14"/>
        <v>£m</v>
      </c>
      <c r="L782" s="1116"/>
      <c r="M782" s="1116"/>
      <c r="N782" s="1116"/>
      <c r="O782" s="1116"/>
      <c r="P782" s="1116"/>
    </row>
    <row r="783" spans="8:16">
      <c r="H783" s="445"/>
      <c r="I783" s="445"/>
      <c r="J783" s="347" t="s">
        <v>1622</v>
      </c>
      <c r="K783" s="20" t="str">
        <f t="shared" si="14"/>
        <v>£m</v>
      </c>
      <c r="L783" s="1116"/>
      <c r="M783" s="1116"/>
      <c r="N783" s="1116"/>
      <c r="O783" s="1116"/>
      <c r="P783" s="1116"/>
    </row>
    <row r="784" spans="8:16">
      <c r="H784" s="445"/>
      <c r="I784" s="445"/>
      <c r="J784" s="347" t="s">
        <v>1622</v>
      </c>
      <c r="K784" s="20" t="str">
        <f t="shared" si="14"/>
        <v>£m</v>
      </c>
      <c r="L784" s="1116"/>
      <c r="M784" s="1116"/>
      <c r="N784" s="1116"/>
      <c r="O784" s="1116"/>
      <c r="P784" s="1116"/>
    </row>
    <row r="785" spans="8:16">
      <c r="H785" s="445"/>
      <c r="I785" s="445"/>
      <c r="J785" s="347" t="s">
        <v>1622</v>
      </c>
      <c r="K785" s="20" t="str">
        <f t="shared" si="14"/>
        <v>£m</v>
      </c>
      <c r="L785" s="1116"/>
      <c r="M785" s="1116"/>
      <c r="N785" s="1116"/>
      <c r="O785" s="1116"/>
      <c r="P785" s="1116"/>
    </row>
    <row r="786" spans="8:16">
      <c r="H786" s="445"/>
      <c r="I786" s="445"/>
      <c r="J786" s="347" t="s">
        <v>1622</v>
      </c>
      <c r="K786" s="20" t="str">
        <f t="shared" si="14"/>
        <v>£m</v>
      </c>
      <c r="L786" s="1116"/>
      <c r="M786" s="1116"/>
      <c r="N786" s="1116"/>
      <c r="O786" s="1116"/>
      <c r="P786" s="1116"/>
    </row>
    <row r="787" spans="8:16" s="78" customFormat="1">
      <c r="H787" s="445"/>
      <c r="I787" s="445"/>
      <c r="J787" s="347" t="s">
        <v>1622</v>
      </c>
      <c r="K787" s="20" t="str">
        <f t="shared" si="14"/>
        <v>£m</v>
      </c>
      <c r="L787" s="1116"/>
      <c r="M787" s="1116"/>
      <c r="N787" s="1116"/>
      <c r="O787" s="1116"/>
      <c r="P787" s="1116"/>
    </row>
    <row r="788" spans="8:16" s="353" customFormat="1">
      <c r="H788" s="445"/>
      <c r="I788" s="445"/>
      <c r="J788" s="347" t="s">
        <v>1622</v>
      </c>
      <c r="K788" s="20" t="str">
        <f t="shared" si="14"/>
        <v>£m</v>
      </c>
      <c r="L788" s="1116"/>
      <c r="M788" s="1116"/>
      <c r="N788" s="1116"/>
      <c r="O788" s="1116"/>
      <c r="P788" s="1116"/>
    </row>
    <row r="789" spans="8:16">
      <c r="H789" s="445"/>
      <c r="I789" s="445"/>
      <c r="J789" s="347" t="s">
        <v>1622</v>
      </c>
      <c r="K789" s="20" t="str">
        <f t="shared" si="14"/>
        <v>£m</v>
      </c>
      <c r="L789" s="1116"/>
      <c r="M789" s="1116"/>
      <c r="N789" s="1116"/>
      <c r="O789" s="1116"/>
      <c r="P789" s="1116"/>
    </row>
    <row r="790" spans="8:16">
      <c r="H790" s="445"/>
      <c r="I790" s="445"/>
      <c r="J790" s="347" t="s">
        <v>1622</v>
      </c>
      <c r="K790" s="20" t="str">
        <f t="shared" si="14"/>
        <v>£m</v>
      </c>
      <c r="L790" s="1116"/>
      <c r="M790" s="1116"/>
      <c r="N790" s="1116"/>
      <c r="O790" s="1116"/>
      <c r="P790" s="1116"/>
    </row>
    <row r="791" spans="8:16">
      <c r="H791" s="445"/>
      <c r="I791" s="445"/>
      <c r="J791" s="347" t="s">
        <v>1622</v>
      </c>
      <c r="K791" s="20" t="str">
        <f t="shared" si="14"/>
        <v>£m</v>
      </c>
      <c r="L791" s="1116"/>
      <c r="M791" s="1116"/>
      <c r="N791" s="1116"/>
      <c r="O791" s="1116"/>
      <c r="P791" s="1116"/>
    </row>
    <row r="792" spans="8:16">
      <c r="H792" s="445"/>
      <c r="I792" s="445"/>
      <c r="J792" s="347" t="s">
        <v>1622</v>
      </c>
      <c r="K792" s="20" t="str">
        <f t="shared" si="14"/>
        <v>£m</v>
      </c>
      <c r="L792" s="1116"/>
      <c r="M792" s="1116"/>
      <c r="N792" s="1116"/>
      <c r="O792" s="1116"/>
      <c r="P792" s="1116"/>
    </row>
    <row r="793" spans="8:16">
      <c r="H793" s="445"/>
      <c r="I793" s="445"/>
      <c r="J793" s="347" t="s">
        <v>1622</v>
      </c>
      <c r="K793" s="20" t="str">
        <f t="shared" si="14"/>
        <v>£m</v>
      </c>
      <c r="L793" s="1116"/>
      <c r="M793" s="1116"/>
      <c r="N793" s="1116"/>
      <c r="O793" s="1116"/>
      <c r="P793" s="1116"/>
    </row>
    <row r="794" spans="8:16">
      <c r="H794" s="445"/>
      <c r="I794" s="445"/>
      <c r="J794" s="347" t="s">
        <v>1622</v>
      </c>
      <c r="K794" s="20" t="str">
        <f t="shared" si="14"/>
        <v>£m</v>
      </c>
      <c r="L794" s="1116"/>
      <c r="M794" s="1116"/>
      <c r="N794" s="1116"/>
      <c r="O794" s="1116"/>
      <c r="P794" s="1116"/>
    </row>
    <row r="795" spans="8:16" s="78" customFormat="1">
      <c r="H795" s="445"/>
      <c r="I795" s="445"/>
      <c r="J795" s="347" t="s">
        <v>1622</v>
      </c>
      <c r="K795" s="20" t="str">
        <f t="shared" si="14"/>
        <v>£m</v>
      </c>
      <c r="L795" s="1116"/>
      <c r="M795" s="1116"/>
      <c r="N795" s="1116"/>
      <c r="O795" s="1116"/>
      <c r="P795" s="1116"/>
    </row>
    <row r="796" spans="8:16" s="353" customFormat="1">
      <c r="H796" s="445"/>
      <c r="I796" s="445"/>
      <c r="J796" s="347" t="s">
        <v>1622</v>
      </c>
      <c r="K796" s="20" t="str">
        <f t="shared" si="14"/>
        <v>£m</v>
      </c>
      <c r="L796" s="1116"/>
      <c r="M796" s="1116"/>
      <c r="N796" s="1116"/>
      <c r="O796" s="1116"/>
      <c r="P796" s="1116"/>
    </row>
    <row r="797" spans="8:16">
      <c r="H797" s="445"/>
      <c r="I797" s="445"/>
      <c r="J797" s="347" t="s">
        <v>1622</v>
      </c>
      <c r="K797" s="20" t="str">
        <f t="shared" si="14"/>
        <v>£m</v>
      </c>
      <c r="L797" s="1116"/>
      <c r="M797" s="1116"/>
      <c r="N797" s="1116"/>
      <c r="O797" s="1116"/>
      <c r="P797" s="1116"/>
    </row>
    <row r="798" spans="8:16">
      <c r="H798" s="445"/>
      <c r="I798" s="445"/>
      <c r="J798" s="347" t="s">
        <v>1622</v>
      </c>
      <c r="K798" s="20" t="str">
        <f t="shared" si="14"/>
        <v>£m</v>
      </c>
      <c r="L798" s="1116"/>
      <c r="M798" s="1116"/>
      <c r="N798" s="1116"/>
      <c r="O798" s="1116"/>
      <c r="P798" s="1116"/>
    </row>
    <row r="799" spans="8:16">
      <c r="H799" s="445"/>
      <c r="I799" s="445"/>
      <c r="J799" s="347" t="s">
        <v>1622</v>
      </c>
      <c r="K799" s="20" t="str">
        <f t="shared" si="14"/>
        <v>£m</v>
      </c>
      <c r="L799" s="1116"/>
      <c r="M799" s="1116"/>
      <c r="N799" s="1116"/>
      <c r="O799" s="1116"/>
      <c r="P799" s="1116"/>
    </row>
    <row r="800" spans="8:16">
      <c r="H800" s="445"/>
      <c r="I800" s="445"/>
      <c r="J800" s="347" t="s">
        <v>1622</v>
      </c>
      <c r="K800" s="20" t="str">
        <f t="shared" si="14"/>
        <v>£m</v>
      </c>
      <c r="L800" s="1116"/>
      <c r="M800" s="1116"/>
      <c r="N800" s="1116"/>
      <c r="O800" s="1116"/>
      <c r="P800" s="1116"/>
    </row>
    <row r="801" spans="8:16">
      <c r="H801" s="445"/>
      <c r="I801" s="445"/>
      <c r="J801" s="347" t="s">
        <v>1622</v>
      </c>
      <c r="K801" s="20" t="str">
        <f t="shared" si="14"/>
        <v>£m</v>
      </c>
      <c r="L801" s="1116"/>
      <c r="M801" s="1116"/>
      <c r="N801" s="1116"/>
      <c r="O801" s="1116"/>
      <c r="P801" s="1116"/>
    </row>
    <row r="802" spans="8:16">
      <c r="H802" s="445"/>
      <c r="I802" s="445"/>
      <c r="J802" s="347" t="s">
        <v>1622</v>
      </c>
      <c r="K802" s="20" t="str">
        <f t="shared" si="14"/>
        <v>£m</v>
      </c>
      <c r="L802" s="1116"/>
      <c r="M802" s="1116"/>
      <c r="N802" s="1116"/>
      <c r="O802" s="1116"/>
      <c r="P802" s="1116"/>
    </row>
    <row r="803" spans="8:16">
      <c r="H803" s="445"/>
      <c r="I803" s="445"/>
      <c r="J803" s="347" t="s">
        <v>1622</v>
      </c>
      <c r="K803" s="20" t="str">
        <f t="shared" si="14"/>
        <v>£m</v>
      </c>
      <c r="L803" s="1116"/>
      <c r="M803" s="1116"/>
      <c r="N803" s="1116"/>
      <c r="O803" s="1116"/>
      <c r="P803" s="1116"/>
    </row>
    <row r="804" spans="8:16" s="353" customFormat="1">
      <c r="H804" s="445"/>
      <c r="I804" s="445"/>
      <c r="J804" s="347" t="s">
        <v>1622</v>
      </c>
      <c r="K804" s="20" t="str">
        <f t="shared" ref="K804:K867" si="15">IF(F804="Placeholder", "Placeholder", "£m")</f>
        <v>£m</v>
      </c>
      <c r="L804" s="1116"/>
      <c r="M804" s="1116"/>
      <c r="N804" s="1116"/>
      <c r="O804" s="1116"/>
      <c r="P804" s="1116"/>
    </row>
    <row r="805" spans="8:16" s="78" customFormat="1">
      <c r="H805" s="445"/>
      <c r="I805" s="445"/>
      <c r="J805" s="347" t="s">
        <v>1622</v>
      </c>
      <c r="K805" s="20" t="str">
        <f t="shared" si="15"/>
        <v>£m</v>
      </c>
      <c r="L805" s="1116"/>
      <c r="M805" s="1116"/>
      <c r="N805" s="1116"/>
      <c r="O805" s="1116"/>
      <c r="P805" s="1116"/>
    </row>
    <row r="806" spans="8:16" s="353" customFormat="1">
      <c r="H806" s="445"/>
      <c r="I806" s="445"/>
      <c r="J806" s="347" t="s">
        <v>1622</v>
      </c>
      <c r="K806" s="20" t="str">
        <f t="shared" si="15"/>
        <v>£m</v>
      </c>
      <c r="L806" s="1116"/>
      <c r="M806" s="1116"/>
      <c r="N806" s="1116"/>
      <c r="O806" s="1116"/>
      <c r="P806" s="1116"/>
    </row>
    <row r="807" spans="8:16">
      <c r="H807" s="445"/>
      <c r="I807" s="445"/>
      <c r="J807" s="347" t="s">
        <v>1622</v>
      </c>
      <c r="K807" s="20" t="str">
        <f t="shared" si="15"/>
        <v>£m</v>
      </c>
      <c r="L807" s="1116"/>
      <c r="M807" s="1116"/>
      <c r="N807" s="1116"/>
      <c r="O807" s="1116"/>
      <c r="P807" s="1116"/>
    </row>
    <row r="808" spans="8:16">
      <c r="H808" s="445"/>
      <c r="I808" s="445"/>
      <c r="J808" s="347" t="s">
        <v>1622</v>
      </c>
      <c r="K808" s="20" t="str">
        <f t="shared" si="15"/>
        <v>£m</v>
      </c>
      <c r="L808" s="1116"/>
      <c r="M808" s="1116"/>
      <c r="N808" s="1116"/>
      <c r="O808" s="1116"/>
      <c r="P808" s="1116"/>
    </row>
    <row r="809" spans="8:16">
      <c r="H809" s="445"/>
      <c r="I809" s="445"/>
      <c r="J809" s="347" t="s">
        <v>1622</v>
      </c>
      <c r="K809" s="20" t="str">
        <f t="shared" si="15"/>
        <v>£m</v>
      </c>
      <c r="L809" s="1116"/>
      <c r="M809" s="1116"/>
      <c r="N809" s="1116"/>
      <c r="O809" s="1116"/>
      <c r="P809" s="1116"/>
    </row>
    <row r="810" spans="8:16">
      <c r="H810" s="445"/>
      <c r="I810" s="445"/>
      <c r="J810" s="347" t="s">
        <v>1622</v>
      </c>
      <c r="K810" s="20" t="str">
        <f t="shared" si="15"/>
        <v>£m</v>
      </c>
      <c r="L810" s="1116"/>
      <c r="M810" s="1116"/>
      <c r="N810" s="1116"/>
      <c r="O810" s="1116"/>
      <c r="P810" s="1116"/>
    </row>
    <row r="811" spans="8:16">
      <c r="H811" s="445"/>
      <c r="I811" s="445"/>
      <c r="J811" s="347" t="s">
        <v>1622</v>
      </c>
      <c r="K811" s="20" t="str">
        <f t="shared" si="15"/>
        <v>£m</v>
      </c>
      <c r="L811" s="1116"/>
      <c r="M811" s="1116"/>
      <c r="N811" s="1116"/>
      <c r="O811" s="1116"/>
      <c r="P811" s="1116"/>
    </row>
    <row r="812" spans="8:16">
      <c r="H812" s="445"/>
      <c r="I812" s="445"/>
      <c r="J812" s="347" t="s">
        <v>1622</v>
      </c>
      <c r="K812" s="20" t="str">
        <f t="shared" si="15"/>
        <v>£m</v>
      </c>
      <c r="L812" s="1116"/>
      <c r="M812" s="1116"/>
      <c r="N812" s="1116"/>
      <c r="O812" s="1116"/>
      <c r="P812" s="1116"/>
    </row>
    <row r="813" spans="8:16" s="78" customFormat="1">
      <c r="H813" s="445"/>
      <c r="I813" s="445"/>
      <c r="J813" s="347" t="s">
        <v>1622</v>
      </c>
      <c r="K813" s="20" t="str">
        <f t="shared" si="15"/>
        <v>£m</v>
      </c>
      <c r="L813" s="1116"/>
      <c r="M813" s="1116"/>
      <c r="N813" s="1116"/>
      <c r="O813" s="1116"/>
      <c r="P813" s="1116"/>
    </row>
    <row r="814" spans="8:16" s="353" customFormat="1">
      <c r="H814" s="445"/>
      <c r="I814" s="445"/>
      <c r="J814" s="347" t="s">
        <v>1622</v>
      </c>
      <c r="K814" s="20" t="str">
        <f t="shared" si="15"/>
        <v>£m</v>
      </c>
      <c r="L814" s="1116"/>
      <c r="M814" s="1116"/>
      <c r="N814" s="1116"/>
      <c r="O814" s="1116"/>
      <c r="P814" s="1116"/>
    </row>
    <row r="815" spans="8:16">
      <c r="H815" s="445"/>
      <c r="I815" s="445"/>
      <c r="J815" s="347" t="s">
        <v>1622</v>
      </c>
      <c r="K815" s="20" t="str">
        <f t="shared" si="15"/>
        <v>£m</v>
      </c>
      <c r="L815" s="1116"/>
      <c r="M815" s="1116"/>
      <c r="N815" s="1116"/>
      <c r="O815" s="1116"/>
      <c r="P815" s="1116"/>
    </row>
    <row r="816" spans="8:16">
      <c r="H816" s="445"/>
      <c r="I816" s="445"/>
      <c r="J816" s="347" t="s">
        <v>1622</v>
      </c>
      <c r="K816" s="20" t="str">
        <f t="shared" si="15"/>
        <v>£m</v>
      </c>
      <c r="L816" s="1116"/>
      <c r="M816" s="1116"/>
      <c r="N816" s="1116"/>
      <c r="O816" s="1116"/>
      <c r="P816" s="1116"/>
    </row>
    <row r="817" spans="8:16">
      <c r="H817" s="445"/>
      <c r="I817" s="445"/>
      <c r="J817" s="347" t="s">
        <v>1622</v>
      </c>
      <c r="K817" s="20" t="str">
        <f t="shared" si="15"/>
        <v>£m</v>
      </c>
      <c r="L817" s="1116"/>
      <c r="M817" s="1116"/>
      <c r="N817" s="1116"/>
      <c r="O817" s="1116"/>
      <c r="P817" s="1116"/>
    </row>
    <row r="818" spans="8:16">
      <c r="H818" s="445"/>
      <c r="I818" s="445"/>
      <c r="J818" s="347" t="s">
        <v>1622</v>
      </c>
      <c r="K818" s="20" t="str">
        <f t="shared" si="15"/>
        <v>£m</v>
      </c>
      <c r="L818" s="1116"/>
      <c r="M818" s="1116"/>
      <c r="N818" s="1116"/>
      <c r="O818" s="1116"/>
      <c r="P818" s="1116"/>
    </row>
    <row r="819" spans="8:16">
      <c r="H819" s="445"/>
      <c r="I819" s="445"/>
      <c r="J819" s="347" t="s">
        <v>1622</v>
      </c>
      <c r="K819" s="20" t="str">
        <f t="shared" si="15"/>
        <v>£m</v>
      </c>
      <c r="L819" s="1116"/>
      <c r="M819" s="1116"/>
      <c r="N819" s="1116"/>
      <c r="O819" s="1116"/>
      <c r="P819" s="1116"/>
    </row>
    <row r="820" spans="8:16">
      <c r="H820" s="445"/>
      <c r="I820" s="445"/>
      <c r="J820" s="347" t="s">
        <v>1622</v>
      </c>
      <c r="K820" s="20" t="str">
        <f t="shared" si="15"/>
        <v>£m</v>
      </c>
      <c r="L820" s="1116"/>
      <c r="M820" s="1116"/>
      <c r="N820" s="1116"/>
      <c r="O820" s="1116"/>
      <c r="P820" s="1116"/>
    </row>
    <row r="821" spans="8:16" s="78" customFormat="1">
      <c r="H821" s="445"/>
      <c r="I821" s="445"/>
      <c r="J821" s="347" t="s">
        <v>1622</v>
      </c>
      <c r="K821" s="20" t="str">
        <f t="shared" si="15"/>
        <v>£m</v>
      </c>
      <c r="L821" s="1116"/>
      <c r="M821" s="1116"/>
      <c r="N821" s="1116"/>
      <c r="O821" s="1116"/>
      <c r="P821" s="1116"/>
    </row>
    <row r="822" spans="8:16" s="353" customFormat="1">
      <c r="H822" s="445"/>
      <c r="I822" s="445"/>
      <c r="J822" s="347" t="s">
        <v>1622</v>
      </c>
      <c r="K822" s="20" t="str">
        <f t="shared" si="15"/>
        <v>£m</v>
      </c>
      <c r="L822" s="1116"/>
      <c r="M822" s="1116"/>
      <c r="N822" s="1116"/>
      <c r="O822" s="1116"/>
      <c r="P822" s="1116"/>
    </row>
    <row r="823" spans="8:16">
      <c r="H823" s="445"/>
      <c r="I823" s="445"/>
      <c r="J823" s="347" t="s">
        <v>1622</v>
      </c>
      <c r="K823" s="20" t="str">
        <f t="shared" si="15"/>
        <v>£m</v>
      </c>
      <c r="L823" s="1116"/>
      <c r="M823" s="1116"/>
      <c r="N823" s="1116"/>
      <c r="O823" s="1116"/>
      <c r="P823" s="1116"/>
    </row>
    <row r="824" spans="8:16">
      <c r="H824" s="445"/>
      <c r="I824" s="445"/>
      <c r="J824" s="347" t="s">
        <v>1622</v>
      </c>
      <c r="K824" s="20" t="str">
        <f t="shared" si="15"/>
        <v>£m</v>
      </c>
      <c r="L824" s="1116"/>
      <c r="M824" s="1116"/>
      <c r="N824" s="1116"/>
      <c r="O824" s="1116"/>
      <c r="P824" s="1116"/>
    </row>
    <row r="825" spans="8:16">
      <c r="H825" s="445"/>
      <c r="I825" s="445"/>
      <c r="J825" s="347" t="s">
        <v>1622</v>
      </c>
      <c r="K825" s="20" t="str">
        <f t="shared" si="15"/>
        <v>£m</v>
      </c>
      <c r="L825" s="1116"/>
      <c r="M825" s="1116"/>
      <c r="N825" s="1116"/>
      <c r="O825" s="1116"/>
      <c r="P825" s="1116"/>
    </row>
    <row r="826" spans="8:16">
      <c r="H826" s="445"/>
      <c r="I826" s="445"/>
      <c r="J826" s="347" t="s">
        <v>1622</v>
      </c>
      <c r="K826" s="20" t="str">
        <f t="shared" si="15"/>
        <v>£m</v>
      </c>
      <c r="L826" s="1116"/>
      <c r="M826" s="1116"/>
      <c r="N826" s="1116"/>
      <c r="O826" s="1116"/>
      <c r="P826" s="1116"/>
    </row>
    <row r="827" spans="8:16">
      <c r="H827" s="445"/>
      <c r="I827" s="445"/>
      <c r="J827" s="347" t="s">
        <v>1622</v>
      </c>
      <c r="K827" s="20" t="str">
        <f t="shared" si="15"/>
        <v>£m</v>
      </c>
      <c r="L827" s="1116"/>
      <c r="M827" s="1116"/>
      <c r="N827" s="1116"/>
      <c r="O827" s="1116"/>
      <c r="P827" s="1116"/>
    </row>
    <row r="828" spans="8:16">
      <c r="H828" s="445"/>
      <c r="I828" s="445"/>
      <c r="J828" s="347" t="s">
        <v>1622</v>
      </c>
      <c r="K828" s="20" t="str">
        <f t="shared" si="15"/>
        <v>£m</v>
      </c>
      <c r="L828" s="1116"/>
      <c r="M828" s="1116"/>
      <c r="N828" s="1116"/>
      <c r="O828" s="1116"/>
      <c r="P828" s="1116"/>
    </row>
    <row r="829" spans="8:16" s="78" customFormat="1">
      <c r="H829" s="445"/>
      <c r="I829" s="445"/>
      <c r="J829" s="347" t="s">
        <v>1622</v>
      </c>
      <c r="K829" s="20" t="str">
        <f t="shared" si="15"/>
        <v>£m</v>
      </c>
      <c r="L829" s="1116"/>
      <c r="M829" s="1116"/>
      <c r="N829" s="1116"/>
      <c r="O829" s="1116"/>
      <c r="P829" s="1116"/>
    </row>
    <row r="830" spans="8:16" s="353" customFormat="1">
      <c r="H830" s="445"/>
      <c r="I830" s="445"/>
      <c r="J830" s="347" t="s">
        <v>1622</v>
      </c>
      <c r="K830" s="20" t="str">
        <f t="shared" si="15"/>
        <v>£m</v>
      </c>
      <c r="L830" s="1116"/>
      <c r="M830" s="1116"/>
      <c r="N830" s="1116"/>
      <c r="O830" s="1116"/>
      <c r="P830" s="1116"/>
    </row>
    <row r="831" spans="8:16">
      <c r="H831" s="445"/>
      <c r="I831" s="445"/>
      <c r="J831" s="347" t="s">
        <v>1622</v>
      </c>
      <c r="K831" s="20" t="str">
        <f t="shared" si="15"/>
        <v>£m</v>
      </c>
      <c r="L831" s="1116"/>
      <c r="M831" s="1116"/>
      <c r="N831" s="1116"/>
      <c r="O831" s="1116"/>
      <c r="P831" s="1116"/>
    </row>
    <row r="832" spans="8:16">
      <c r="H832" s="445"/>
      <c r="I832" s="445"/>
      <c r="J832" s="347" t="s">
        <v>1622</v>
      </c>
      <c r="K832" s="20" t="str">
        <f t="shared" si="15"/>
        <v>£m</v>
      </c>
      <c r="L832" s="1116"/>
      <c r="M832" s="1116"/>
      <c r="N832" s="1116"/>
      <c r="O832" s="1116"/>
      <c r="P832" s="1116"/>
    </row>
    <row r="833" spans="8:16">
      <c r="H833" s="445"/>
      <c r="I833" s="445"/>
      <c r="J833" s="347" t="s">
        <v>1622</v>
      </c>
      <c r="K833" s="20" t="str">
        <f t="shared" si="15"/>
        <v>£m</v>
      </c>
      <c r="L833" s="1116"/>
      <c r="M833" s="1116"/>
      <c r="N833" s="1116"/>
      <c r="O833" s="1116"/>
      <c r="P833" s="1116"/>
    </row>
    <row r="834" spans="8:16">
      <c r="H834" s="445"/>
      <c r="I834" s="445"/>
      <c r="J834" s="347" t="s">
        <v>1622</v>
      </c>
      <c r="K834" s="20" t="str">
        <f t="shared" si="15"/>
        <v>£m</v>
      </c>
      <c r="L834" s="1116"/>
      <c r="M834" s="1116"/>
      <c r="N834" s="1116"/>
      <c r="O834" s="1116"/>
      <c r="P834" s="1116"/>
    </row>
    <row r="835" spans="8:16">
      <c r="H835" s="445"/>
      <c r="I835" s="445"/>
      <c r="J835" s="347" t="s">
        <v>1622</v>
      </c>
      <c r="K835" s="20" t="str">
        <f t="shared" si="15"/>
        <v>£m</v>
      </c>
      <c r="L835" s="1116"/>
      <c r="M835" s="1116"/>
      <c r="N835" s="1116"/>
      <c r="O835" s="1116"/>
      <c r="P835" s="1116"/>
    </row>
    <row r="836" spans="8:16">
      <c r="H836" s="445"/>
      <c r="I836" s="445"/>
      <c r="J836" s="347" t="s">
        <v>1622</v>
      </c>
      <c r="K836" s="20" t="str">
        <f t="shared" si="15"/>
        <v>£m</v>
      </c>
      <c r="L836" s="1116"/>
      <c r="M836" s="1116"/>
      <c r="N836" s="1116"/>
      <c r="O836" s="1116"/>
      <c r="P836" s="1116"/>
    </row>
    <row r="837" spans="8:16" s="78" customFormat="1">
      <c r="H837" s="445"/>
      <c r="I837" s="445"/>
      <c r="J837" s="347" t="s">
        <v>1622</v>
      </c>
      <c r="K837" s="20" t="str">
        <f t="shared" si="15"/>
        <v>£m</v>
      </c>
      <c r="L837" s="1116"/>
      <c r="M837" s="1116"/>
      <c r="N837" s="1116"/>
      <c r="O837" s="1116"/>
      <c r="P837" s="1116"/>
    </row>
    <row r="838" spans="8:16" s="353" customFormat="1">
      <c r="H838" s="445"/>
      <c r="I838" s="445"/>
      <c r="J838" s="347" t="s">
        <v>1622</v>
      </c>
      <c r="K838" s="20" t="str">
        <f t="shared" si="15"/>
        <v>£m</v>
      </c>
      <c r="L838" s="1116"/>
      <c r="M838" s="1116"/>
      <c r="N838" s="1116"/>
      <c r="O838" s="1116"/>
      <c r="P838" s="1116"/>
    </row>
    <row r="839" spans="8:16">
      <c r="H839" s="445"/>
      <c r="I839" s="445"/>
      <c r="J839" s="347" t="s">
        <v>1622</v>
      </c>
      <c r="K839" s="20" t="str">
        <f t="shared" si="15"/>
        <v>£m</v>
      </c>
      <c r="L839" s="1116"/>
      <c r="M839" s="1116"/>
      <c r="N839" s="1116"/>
      <c r="O839" s="1116"/>
      <c r="P839" s="1116"/>
    </row>
    <row r="840" spans="8:16">
      <c r="H840" s="445"/>
      <c r="I840" s="445"/>
      <c r="J840" s="347" t="s">
        <v>1622</v>
      </c>
      <c r="K840" s="20" t="str">
        <f t="shared" si="15"/>
        <v>£m</v>
      </c>
      <c r="L840" s="1116"/>
      <c r="M840" s="1116"/>
      <c r="N840" s="1116"/>
      <c r="O840" s="1116"/>
      <c r="P840" s="1116"/>
    </row>
    <row r="841" spans="8:16">
      <c r="H841" s="445"/>
      <c r="I841" s="445"/>
      <c r="J841" s="347" t="s">
        <v>1622</v>
      </c>
      <c r="K841" s="20" t="str">
        <f t="shared" si="15"/>
        <v>£m</v>
      </c>
      <c r="L841" s="1116"/>
      <c r="M841" s="1116"/>
      <c r="N841" s="1116"/>
      <c r="O841" s="1116"/>
      <c r="P841" s="1116"/>
    </row>
    <row r="842" spans="8:16">
      <c r="H842" s="445"/>
      <c r="I842" s="445"/>
      <c r="J842" s="347" t="s">
        <v>1622</v>
      </c>
      <c r="K842" s="20" t="str">
        <f t="shared" si="15"/>
        <v>£m</v>
      </c>
      <c r="L842" s="1116"/>
      <c r="M842" s="1116"/>
      <c r="N842" s="1116"/>
      <c r="O842" s="1116"/>
      <c r="P842" s="1116"/>
    </row>
    <row r="843" spans="8:16">
      <c r="H843" s="445"/>
      <c r="I843" s="445"/>
      <c r="J843" s="347" t="s">
        <v>1622</v>
      </c>
      <c r="K843" s="20" t="str">
        <f t="shared" si="15"/>
        <v>£m</v>
      </c>
      <c r="L843" s="1116"/>
      <c r="M843" s="1116"/>
      <c r="N843" s="1116"/>
      <c r="O843" s="1116"/>
      <c r="P843" s="1116"/>
    </row>
    <row r="844" spans="8:16">
      <c r="H844" s="445"/>
      <c r="I844" s="445"/>
      <c r="J844" s="347" t="s">
        <v>1622</v>
      </c>
      <c r="K844" s="20" t="str">
        <f t="shared" si="15"/>
        <v>£m</v>
      </c>
      <c r="L844" s="1116"/>
      <c r="M844" s="1116"/>
      <c r="N844" s="1116"/>
      <c r="O844" s="1116"/>
      <c r="P844" s="1116"/>
    </row>
    <row r="845" spans="8:16" s="78" customFormat="1">
      <c r="H845" s="445"/>
      <c r="I845" s="445"/>
      <c r="J845" s="347" t="s">
        <v>1622</v>
      </c>
      <c r="K845" s="20" t="str">
        <f t="shared" si="15"/>
        <v>£m</v>
      </c>
      <c r="L845" s="1116"/>
      <c r="M845" s="1116"/>
      <c r="N845" s="1116"/>
      <c r="O845" s="1116"/>
      <c r="P845" s="1116"/>
    </row>
    <row r="846" spans="8:16" s="353" customFormat="1">
      <c r="H846" s="445"/>
      <c r="I846" s="445"/>
      <c r="J846" s="347" t="s">
        <v>1622</v>
      </c>
      <c r="K846" s="20" t="str">
        <f t="shared" si="15"/>
        <v>£m</v>
      </c>
      <c r="L846" s="1116"/>
      <c r="M846" s="1116"/>
      <c r="N846" s="1116"/>
      <c r="O846" s="1116"/>
      <c r="P846" s="1116"/>
    </row>
    <row r="847" spans="8:16">
      <c r="H847" s="445"/>
      <c r="I847" s="445"/>
      <c r="J847" s="347" t="s">
        <v>1622</v>
      </c>
      <c r="K847" s="20" t="str">
        <f t="shared" si="15"/>
        <v>£m</v>
      </c>
      <c r="L847" s="1116"/>
      <c r="M847" s="1116"/>
      <c r="N847" s="1116"/>
      <c r="O847" s="1116"/>
      <c r="P847" s="1116"/>
    </row>
    <row r="848" spans="8:16">
      <c r="H848" s="445"/>
      <c r="I848" s="445"/>
      <c r="J848" s="347" t="s">
        <v>1622</v>
      </c>
      <c r="K848" s="20" t="str">
        <f t="shared" si="15"/>
        <v>£m</v>
      </c>
      <c r="L848" s="1116"/>
      <c r="M848" s="1116"/>
      <c r="N848" s="1116"/>
      <c r="O848" s="1116"/>
      <c r="P848" s="1116"/>
    </row>
    <row r="849" spans="8:16">
      <c r="H849" s="445"/>
      <c r="I849" s="445"/>
      <c r="J849" s="347" t="s">
        <v>1622</v>
      </c>
      <c r="K849" s="20" t="str">
        <f t="shared" si="15"/>
        <v>£m</v>
      </c>
      <c r="L849" s="1116"/>
      <c r="M849" s="1116"/>
      <c r="N849" s="1116"/>
      <c r="O849" s="1116"/>
      <c r="P849" s="1116"/>
    </row>
    <row r="850" spans="8:16">
      <c r="H850" s="445"/>
      <c r="I850" s="445"/>
      <c r="J850" s="347" t="s">
        <v>1622</v>
      </c>
      <c r="K850" s="20" t="str">
        <f t="shared" si="15"/>
        <v>£m</v>
      </c>
      <c r="L850" s="1116"/>
      <c r="M850" s="1116"/>
      <c r="N850" s="1116"/>
      <c r="O850" s="1116"/>
      <c r="P850" s="1116"/>
    </row>
    <row r="851" spans="8:16">
      <c r="H851" s="445"/>
      <c r="I851" s="445"/>
      <c r="J851" s="347" t="s">
        <v>1622</v>
      </c>
      <c r="K851" s="20" t="str">
        <f t="shared" si="15"/>
        <v>£m</v>
      </c>
      <c r="L851" s="1116"/>
      <c r="M851" s="1116"/>
      <c r="N851" s="1116"/>
      <c r="O851" s="1116"/>
      <c r="P851" s="1116"/>
    </row>
    <row r="852" spans="8:16">
      <c r="H852" s="445"/>
      <c r="I852" s="445"/>
      <c r="J852" s="347" t="s">
        <v>1622</v>
      </c>
      <c r="K852" s="20" t="str">
        <f t="shared" si="15"/>
        <v>£m</v>
      </c>
      <c r="L852" s="1116"/>
      <c r="M852" s="1116"/>
      <c r="N852" s="1116"/>
      <c r="O852" s="1116"/>
      <c r="P852" s="1116"/>
    </row>
    <row r="853" spans="8:16" s="78" customFormat="1">
      <c r="H853" s="445"/>
      <c r="I853" s="445"/>
      <c r="J853" s="347" t="s">
        <v>1622</v>
      </c>
      <c r="K853" s="20" t="str">
        <f t="shared" si="15"/>
        <v>£m</v>
      </c>
      <c r="L853" s="1116"/>
      <c r="M853" s="1116"/>
      <c r="N853" s="1116"/>
      <c r="O853" s="1116"/>
      <c r="P853" s="1116"/>
    </row>
    <row r="854" spans="8:16" s="353" customFormat="1">
      <c r="H854" s="445"/>
      <c r="I854" s="445"/>
      <c r="J854" s="347" t="s">
        <v>1622</v>
      </c>
      <c r="K854" s="20" t="str">
        <f t="shared" si="15"/>
        <v>£m</v>
      </c>
      <c r="L854" s="1116"/>
      <c r="M854" s="1116"/>
      <c r="N854" s="1116"/>
      <c r="O854" s="1116"/>
      <c r="P854" s="1116"/>
    </row>
    <row r="855" spans="8:16">
      <c r="H855" s="445"/>
      <c r="I855" s="445"/>
      <c r="J855" s="347" t="s">
        <v>1622</v>
      </c>
      <c r="K855" s="20" t="str">
        <f t="shared" si="15"/>
        <v>£m</v>
      </c>
      <c r="L855" s="1116"/>
      <c r="M855" s="1116"/>
      <c r="N855" s="1116"/>
      <c r="O855" s="1116"/>
      <c r="P855" s="1116"/>
    </row>
    <row r="856" spans="8:16">
      <c r="H856" s="445"/>
      <c r="I856" s="445"/>
      <c r="J856" s="347" t="s">
        <v>1622</v>
      </c>
      <c r="K856" s="20" t="str">
        <f t="shared" si="15"/>
        <v>£m</v>
      </c>
      <c r="L856" s="1116"/>
      <c r="M856" s="1116"/>
      <c r="N856" s="1116"/>
      <c r="O856" s="1116"/>
      <c r="P856" s="1116"/>
    </row>
    <row r="857" spans="8:16">
      <c r="H857" s="445"/>
      <c r="I857" s="445"/>
      <c r="J857" s="347" t="s">
        <v>1622</v>
      </c>
      <c r="K857" s="20" t="str">
        <f t="shared" si="15"/>
        <v>£m</v>
      </c>
      <c r="L857" s="1116"/>
      <c r="M857" s="1116"/>
      <c r="N857" s="1116"/>
      <c r="O857" s="1116"/>
      <c r="P857" s="1116"/>
    </row>
    <row r="858" spans="8:16">
      <c r="H858" s="445"/>
      <c r="I858" s="445"/>
      <c r="J858" s="347" t="s">
        <v>1622</v>
      </c>
      <c r="K858" s="20" t="str">
        <f t="shared" si="15"/>
        <v>£m</v>
      </c>
      <c r="L858" s="1116"/>
      <c r="M858" s="1116"/>
      <c r="N858" s="1116"/>
      <c r="O858" s="1116"/>
      <c r="P858" s="1116"/>
    </row>
    <row r="859" spans="8:16">
      <c r="H859" s="445"/>
      <c r="I859" s="445"/>
      <c r="J859" s="347" t="s">
        <v>1622</v>
      </c>
      <c r="K859" s="20" t="str">
        <f t="shared" si="15"/>
        <v>£m</v>
      </c>
      <c r="L859" s="1116"/>
      <c r="M859" s="1116"/>
      <c r="N859" s="1116"/>
      <c r="O859" s="1116"/>
      <c r="P859" s="1116"/>
    </row>
    <row r="860" spans="8:16">
      <c r="H860" s="445"/>
      <c r="I860" s="445"/>
      <c r="J860" s="347" t="s">
        <v>1622</v>
      </c>
      <c r="K860" s="20" t="str">
        <f t="shared" si="15"/>
        <v>£m</v>
      </c>
      <c r="L860" s="1116"/>
      <c r="M860" s="1116"/>
      <c r="N860" s="1116"/>
      <c r="O860" s="1116"/>
      <c r="P860" s="1116"/>
    </row>
    <row r="861" spans="8:16" s="78" customFormat="1">
      <c r="H861" s="445"/>
      <c r="I861" s="445"/>
      <c r="J861" s="347" t="s">
        <v>1622</v>
      </c>
      <c r="K861" s="20" t="str">
        <f t="shared" si="15"/>
        <v>£m</v>
      </c>
      <c r="L861" s="1116"/>
      <c r="M861" s="1116"/>
      <c r="N861" s="1116"/>
      <c r="O861" s="1116"/>
      <c r="P861" s="1116"/>
    </row>
    <row r="862" spans="8:16" s="353" customFormat="1">
      <c r="H862" s="445"/>
      <c r="I862" s="445"/>
      <c r="J862" s="347" t="s">
        <v>1622</v>
      </c>
      <c r="K862" s="20" t="str">
        <f t="shared" si="15"/>
        <v>£m</v>
      </c>
      <c r="L862" s="1116"/>
      <c r="M862" s="1116"/>
      <c r="N862" s="1116"/>
      <c r="O862" s="1116"/>
      <c r="P862" s="1116"/>
    </row>
    <row r="863" spans="8:16">
      <c r="H863" s="445"/>
      <c r="I863" s="445"/>
      <c r="J863" s="347" t="s">
        <v>1622</v>
      </c>
      <c r="K863" s="20" t="str">
        <f t="shared" si="15"/>
        <v>£m</v>
      </c>
      <c r="L863" s="1116"/>
      <c r="M863" s="1116"/>
      <c r="N863" s="1116"/>
      <c r="O863" s="1116"/>
      <c r="P863" s="1116"/>
    </row>
    <row r="864" spans="8:16">
      <c r="H864" s="445"/>
      <c r="I864" s="445"/>
      <c r="J864" s="347" t="s">
        <v>1622</v>
      </c>
      <c r="K864" s="20" t="str">
        <f t="shared" si="15"/>
        <v>£m</v>
      </c>
      <c r="L864" s="1116"/>
      <c r="M864" s="1116"/>
      <c r="N864" s="1116"/>
      <c r="O864" s="1116"/>
      <c r="P864" s="1116"/>
    </row>
    <row r="865" spans="8:16">
      <c r="H865" s="445"/>
      <c r="I865" s="445"/>
      <c r="J865" s="347" t="s">
        <v>1622</v>
      </c>
      <c r="K865" s="20" t="str">
        <f t="shared" si="15"/>
        <v>£m</v>
      </c>
      <c r="L865" s="1116"/>
      <c r="M865" s="1116"/>
      <c r="N865" s="1116"/>
      <c r="O865" s="1116"/>
      <c r="P865" s="1116"/>
    </row>
    <row r="866" spans="8:16">
      <c r="H866" s="445"/>
      <c r="I866" s="445"/>
      <c r="J866" s="347" t="s">
        <v>1622</v>
      </c>
      <c r="K866" s="20" t="str">
        <f t="shared" si="15"/>
        <v>£m</v>
      </c>
      <c r="L866" s="1116"/>
      <c r="M866" s="1116"/>
      <c r="N866" s="1116"/>
      <c r="O866" s="1116"/>
      <c r="P866" s="1116"/>
    </row>
    <row r="867" spans="8:16">
      <c r="H867" s="445"/>
      <c r="I867" s="445"/>
      <c r="J867" s="347" t="s">
        <v>1622</v>
      </c>
      <c r="K867" s="20" t="str">
        <f t="shared" si="15"/>
        <v>£m</v>
      </c>
      <c r="L867" s="1116"/>
      <c r="M867" s="1116"/>
      <c r="N867" s="1116"/>
      <c r="O867" s="1116"/>
      <c r="P867" s="1116"/>
    </row>
    <row r="868" spans="8:16">
      <c r="H868" s="445"/>
      <c r="I868" s="445"/>
      <c r="J868" s="347" t="s">
        <v>1622</v>
      </c>
      <c r="K868" s="20" t="str">
        <f t="shared" ref="K868:K931" si="16">IF(F868="Placeholder", "Placeholder", "£m")</f>
        <v>£m</v>
      </c>
      <c r="L868" s="1116"/>
      <c r="M868" s="1116"/>
      <c r="N868" s="1116"/>
      <c r="O868" s="1116"/>
      <c r="P868" s="1116"/>
    </row>
    <row r="869" spans="8:16">
      <c r="H869" s="445"/>
      <c r="I869" s="445"/>
      <c r="J869" s="347" t="s">
        <v>1622</v>
      </c>
      <c r="K869" s="20" t="str">
        <f t="shared" si="16"/>
        <v>£m</v>
      </c>
      <c r="L869" s="1116"/>
      <c r="M869" s="1116"/>
      <c r="N869" s="1116"/>
      <c r="O869" s="1116"/>
      <c r="P869" s="1116"/>
    </row>
    <row r="870" spans="8:16" s="353" customFormat="1">
      <c r="H870" s="445"/>
      <c r="I870" s="445"/>
      <c r="J870" s="347" t="s">
        <v>1622</v>
      </c>
      <c r="K870" s="20" t="str">
        <f t="shared" si="16"/>
        <v>£m</v>
      </c>
      <c r="L870" s="1116"/>
      <c r="M870" s="1116"/>
      <c r="N870" s="1116"/>
      <c r="O870" s="1116"/>
      <c r="P870" s="1116"/>
    </row>
    <row r="871" spans="8:16" s="78" customFormat="1">
      <c r="H871" s="445"/>
      <c r="I871" s="445"/>
      <c r="J871" s="347" t="s">
        <v>1622</v>
      </c>
      <c r="K871" s="20" t="str">
        <f t="shared" si="16"/>
        <v>£m</v>
      </c>
      <c r="L871" s="1116"/>
      <c r="M871" s="1116"/>
      <c r="N871" s="1116"/>
      <c r="O871" s="1116"/>
      <c r="P871" s="1116"/>
    </row>
    <row r="872" spans="8:16" s="353" customFormat="1">
      <c r="H872" s="445"/>
      <c r="I872" s="445"/>
      <c r="J872" s="347" t="s">
        <v>1622</v>
      </c>
      <c r="K872" s="20" t="str">
        <f t="shared" si="16"/>
        <v>£m</v>
      </c>
      <c r="L872" s="1116"/>
      <c r="M872" s="1116"/>
      <c r="N872" s="1116"/>
      <c r="O872" s="1116"/>
      <c r="P872" s="1116"/>
    </row>
    <row r="873" spans="8:16">
      <c r="H873" s="445"/>
      <c r="I873" s="445"/>
      <c r="J873" s="347" t="s">
        <v>1622</v>
      </c>
      <c r="K873" s="20" t="str">
        <f t="shared" si="16"/>
        <v>£m</v>
      </c>
      <c r="L873" s="1116"/>
      <c r="M873" s="1116"/>
      <c r="N873" s="1116"/>
      <c r="O873" s="1116"/>
      <c r="P873" s="1116"/>
    </row>
    <row r="874" spans="8:16">
      <c r="H874" s="445"/>
      <c r="I874" s="445"/>
      <c r="J874" s="347" t="s">
        <v>1622</v>
      </c>
      <c r="K874" s="20" t="str">
        <f t="shared" si="16"/>
        <v>£m</v>
      </c>
      <c r="L874" s="1116"/>
      <c r="M874" s="1116"/>
      <c r="N874" s="1116"/>
      <c r="O874" s="1116"/>
      <c r="P874" s="1116"/>
    </row>
    <row r="875" spans="8:16" s="78" customFormat="1">
      <c r="H875" s="445"/>
      <c r="I875" s="445"/>
      <c r="J875" s="347" t="s">
        <v>1622</v>
      </c>
      <c r="K875" s="20" t="str">
        <f t="shared" si="16"/>
        <v>£m</v>
      </c>
      <c r="L875" s="1116"/>
      <c r="M875" s="1116"/>
      <c r="N875" s="1116"/>
      <c r="O875" s="1116"/>
      <c r="P875" s="1116"/>
    </row>
    <row r="876" spans="8:16" s="353" customFormat="1">
      <c r="H876" s="445"/>
      <c r="I876" s="445"/>
      <c r="J876" s="347" t="s">
        <v>1622</v>
      </c>
      <c r="K876" s="20" t="str">
        <f t="shared" si="16"/>
        <v>£m</v>
      </c>
      <c r="L876" s="1116"/>
      <c r="M876" s="1116"/>
      <c r="N876" s="1116"/>
      <c r="O876" s="1116"/>
      <c r="P876" s="1116"/>
    </row>
    <row r="877" spans="8:16">
      <c r="H877" s="445"/>
      <c r="I877" s="445"/>
      <c r="J877" s="347" t="s">
        <v>1622</v>
      </c>
      <c r="K877" s="20" t="str">
        <f t="shared" si="16"/>
        <v>£m</v>
      </c>
      <c r="L877" s="1116"/>
      <c r="M877" s="1116"/>
      <c r="N877" s="1116"/>
      <c r="O877" s="1116"/>
      <c r="P877" s="1116"/>
    </row>
    <row r="878" spans="8:16">
      <c r="H878" s="445"/>
      <c r="I878" s="445"/>
      <c r="J878" s="347" t="s">
        <v>1622</v>
      </c>
      <c r="K878" s="20" t="str">
        <f t="shared" si="16"/>
        <v>£m</v>
      </c>
      <c r="L878" s="1116"/>
      <c r="M878" s="1116"/>
      <c r="N878" s="1116"/>
      <c r="O878" s="1116"/>
      <c r="P878" s="1116"/>
    </row>
    <row r="879" spans="8:16">
      <c r="H879" s="445"/>
      <c r="I879" s="445"/>
      <c r="J879" s="347" t="s">
        <v>1622</v>
      </c>
      <c r="K879" s="20" t="str">
        <f t="shared" si="16"/>
        <v>£m</v>
      </c>
      <c r="L879" s="1116"/>
      <c r="M879" s="1116"/>
      <c r="N879" s="1116"/>
      <c r="O879" s="1116"/>
      <c r="P879" s="1116"/>
    </row>
    <row r="880" spans="8:16">
      <c r="H880" s="445"/>
      <c r="I880" s="445"/>
      <c r="J880" s="347" t="s">
        <v>1622</v>
      </c>
      <c r="K880" s="20" t="str">
        <f t="shared" si="16"/>
        <v>£m</v>
      </c>
      <c r="L880" s="1116"/>
      <c r="M880" s="1116"/>
      <c r="N880" s="1116"/>
      <c r="O880" s="1116"/>
      <c r="P880" s="1116"/>
    </row>
    <row r="881" spans="8:16">
      <c r="H881" s="445"/>
      <c r="I881" s="445"/>
      <c r="J881" s="347" t="s">
        <v>1622</v>
      </c>
      <c r="K881" s="20" t="str">
        <f t="shared" si="16"/>
        <v>£m</v>
      </c>
      <c r="L881" s="1116"/>
      <c r="M881" s="1116"/>
      <c r="N881" s="1116"/>
      <c r="O881" s="1116"/>
      <c r="P881" s="1116"/>
    </row>
    <row r="882" spans="8:16">
      <c r="H882" s="445"/>
      <c r="I882" s="445"/>
      <c r="J882" s="347" t="s">
        <v>1622</v>
      </c>
      <c r="K882" s="20" t="str">
        <f t="shared" si="16"/>
        <v>£m</v>
      </c>
      <c r="L882" s="1116"/>
      <c r="M882" s="1116"/>
      <c r="N882" s="1116"/>
      <c r="O882" s="1116"/>
      <c r="P882" s="1116"/>
    </row>
    <row r="883" spans="8:16" s="78" customFormat="1">
      <c r="H883" s="445"/>
      <c r="I883" s="445"/>
      <c r="J883" s="347" t="s">
        <v>1622</v>
      </c>
      <c r="K883" s="20" t="str">
        <f t="shared" si="16"/>
        <v>£m</v>
      </c>
      <c r="L883" s="1116"/>
      <c r="M883" s="1116"/>
      <c r="N883" s="1116"/>
      <c r="O883" s="1116"/>
      <c r="P883" s="1116"/>
    </row>
    <row r="884" spans="8:16" s="353" customFormat="1">
      <c r="H884" s="445"/>
      <c r="I884" s="445"/>
      <c r="J884" s="347" t="s">
        <v>1622</v>
      </c>
      <c r="K884" s="20" t="str">
        <f t="shared" si="16"/>
        <v>£m</v>
      </c>
      <c r="L884" s="1116"/>
      <c r="M884" s="1116"/>
      <c r="N884" s="1116"/>
      <c r="O884" s="1116"/>
      <c r="P884" s="1116"/>
    </row>
    <row r="885" spans="8:16">
      <c r="H885" s="445"/>
      <c r="I885" s="445"/>
      <c r="J885" s="347" t="s">
        <v>1622</v>
      </c>
      <c r="K885" s="20" t="str">
        <f t="shared" si="16"/>
        <v>£m</v>
      </c>
      <c r="L885" s="1116"/>
      <c r="M885" s="1116"/>
      <c r="N885" s="1116"/>
      <c r="O885" s="1116"/>
      <c r="P885" s="1116"/>
    </row>
    <row r="886" spans="8:16">
      <c r="H886" s="445"/>
      <c r="I886" s="445"/>
      <c r="J886" s="347" t="s">
        <v>1622</v>
      </c>
      <c r="K886" s="20" t="str">
        <f t="shared" si="16"/>
        <v>£m</v>
      </c>
      <c r="L886" s="1116"/>
      <c r="M886" s="1116"/>
      <c r="N886" s="1116"/>
      <c r="O886" s="1116"/>
      <c r="P886" s="1116"/>
    </row>
    <row r="887" spans="8:16">
      <c r="H887" s="445"/>
      <c r="I887" s="445"/>
      <c r="J887" s="347" t="s">
        <v>1622</v>
      </c>
      <c r="K887" s="20" t="str">
        <f t="shared" si="16"/>
        <v>£m</v>
      </c>
      <c r="L887" s="1116"/>
      <c r="M887" s="1116"/>
      <c r="N887" s="1116"/>
      <c r="O887" s="1116"/>
      <c r="P887" s="1116"/>
    </row>
    <row r="888" spans="8:16">
      <c r="H888" s="445"/>
      <c r="I888" s="445"/>
      <c r="J888" s="347" t="s">
        <v>1622</v>
      </c>
      <c r="K888" s="20" t="str">
        <f t="shared" si="16"/>
        <v>£m</v>
      </c>
      <c r="L888" s="1116"/>
      <c r="M888" s="1116"/>
      <c r="N888" s="1116"/>
      <c r="O888" s="1116"/>
      <c r="P888" s="1116"/>
    </row>
    <row r="889" spans="8:16">
      <c r="H889" s="445"/>
      <c r="I889" s="445"/>
      <c r="J889" s="347" t="s">
        <v>1622</v>
      </c>
      <c r="K889" s="20" t="str">
        <f t="shared" si="16"/>
        <v>£m</v>
      </c>
      <c r="L889" s="1116"/>
      <c r="M889" s="1116"/>
      <c r="N889" s="1116"/>
      <c r="O889" s="1116"/>
      <c r="P889" s="1116"/>
    </row>
    <row r="890" spans="8:16">
      <c r="H890" s="445"/>
      <c r="I890" s="445"/>
      <c r="J890" s="347" t="s">
        <v>1622</v>
      </c>
      <c r="K890" s="20" t="str">
        <f t="shared" si="16"/>
        <v>£m</v>
      </c>
      <c r="L890" s="1116"/>
      <c r="M890" s="1116"/>
      <c r="N890" s="1116"/>
      <c r="O890" s="1116"/>
      <c r="P890" s="1116"/>
    </row>
    <row r="891" spans="8:16" s="78" customFormat="1">
      <c r="H891" s="445"/>
      <c r="I891" s="445"/>
      <c r="J891" s="347" t="s">
        <v>1622</v>
      </c>
      <c r="K891" s="20" t="str">
        <f t="shared" si="16"/>
        <v>£m</v>
      </c>
      <c r="L891" s="1116"/>
      <c r="M891" s="1116"/>
      <c r="N891" s="1116"/>
      <c r="O891" s="1116"/>
      <c r="P891" s="1116"/>
    </row>
    <row r="892" spans="8:16" s="353" customFormat="1">
      <c r="H892" s="445"/>
      <c r="I892" s="445"/>
      <c r="J892" s="347" t="s">
        <v>1622</v>
      </c>
      <c r="K892" s="20" t="str">
        <f t="shared" si="16"/>
        <v>£m</v>
      </c>
      <c r="L892" s="1116"/>
      <c r="M892" s="1116"/>
      <c r="N892" s="1116"/>
      <c r="O892" s="1116"/>
      <c r="P892" s="1116"/>
    </row>
    <row r="893" spans="8:16">
      <c r="H893" s="445"/>
      <c r="I893" s="445"/>
      <c r="J893" s="347" t="s">
        <v>1622</v>
      </c>
      <c r="K893" s="20" t="str">
        <f t="shared" si="16"/>
        <v>£m</v>
      </c>
      <c r="L893" s="1116"/>
      <c r="M893" s="1116"/>
      <c r="N893" s="1116"/>
      <c r="O893" s="1116"/>
      <c r="P893" s="1116"/>
    </row>
    <row r="894" spans="8:16">
      <c r="H894" s="445"/>
      <c r="I894" s="445"/>
      <c r="J894" s="347" t="s">
        <v>1622</v>
      </c>
      <c r="K894" s="20" t="str">
        <f t="shared" si="16"/>
        <v>£m</v>
      </c>
      <c r="L894" s="1116"/>
      <c r="M894" s="1116"/>
      <c r="N894" s="1116"/>
      <c r="O894" s="1116"/>
      <c r="P894" s="1116"/>
    </row>
    <row r="895" spans="8:16">
      <c r="H895" s="445"/>
      <c r="I895" s="445"/>
      <c r="J895" s="347" t="s">
        <v>1622</v>
      </c>
      <c r="K895" s="20" t="str">
        <f t="shared" si="16"/>
        <v>£m</v>
      </c>
      <c r="L895" s="1116"/>
      <c r="M895" s="1116"/>
      <c r="N895" s="1116"/>
      <c r="O895" s="1116"/>
      <c r="P895" s="1116"/>
    </row>
    <row r="896" spans="8:16">
      <c r="H896" s="445"/>
      <c r="I896" s="445"/>
      <c r="J896" s="347" t="s">
        <v>1622</v>
      </c>
      <c r="K896" s="20" t="str">
        <f t="shared" si="16"/>
        <v>£m</v>
      </c>
      <c r="L896" s="1116"/>
      <c r="M896" s="1116"/>
      <c r="N896" s="1116"/>
      <c r="O896" s="1116"/>
      <c r="P896" s="1116"/>
    </row>
    <row r="897" spans="8:16">
      <c r="H897" s="445"/>
      <c r="I897" s="445"/>
      <c r="J897" s="347" t="s">
        <v>1622</v>
      </c>
      <c r="K897" s="20" t="str">
        <f t="shared" si="16"/>
        <v>£m</v>
      </c>
      <c r="L897" s="1116"/>
      <c r="M897" s="1116"/>
      <c r="N897" s="1116"/>
      <c r="O897" s="1116"/>
      <c r="P897" s="1116"/>
    </row>
    <row r="898" spans="8:16">
      <c r="H898" s="445"/>
      <c r="I898" s="445"/>
      <c r="J898" s="347" t="s">
        <v>1622</v>
      </c>
      <c r="K898" s="20" t="str">
        <f t="shared" si="16"/>
        <v>£m</v>
      </c>
      <c r="L898" s="1116"/>
      <c r="M898" s="1116"/>
      <c r="N898" s="1116"/>
      <c r="O898" s="1116"/>
      <c r="P898" s="1116"/>
    </row>
    <row r="899" spans="8:16" s="78" customFormat="1">
      <c r="H899" s="445"/>
      <c r="I899" s="445"/>
      <c r="J899" s="347" t="s">
        <v>1622</v>
      </c>
      <c r="K899" s="20" t="str">
        <f t="shared" si="16"/>
        <v>£m</v>
      </c>
      <c r="L899" s="1116"/>
      <c r="M899" s="1116"/>
      <c r="N899" s="1116"/>
      <c r="O899" s="1116"/>
      <c r="P899" s="1116"/>
    </row>
    <row r="900" spans="8:16" s="353" customFormat="1">
      <c r="H900" s="445"/>
      <c r="I900" s="445"/>
      <c r="J900" s="347" t="s">
        <v>1622</v>
      </c>
      <c r="K900" s="20" t="str">
        <f t="shared" si="16"/>
        <v>£m</v>
      </c>
      <c r="L900" s="1116"/>
      <c r="M900" s="1116"/>
      <c r="N900" s="1116"/>
      <c r="O900" s="1116"/>
      <c r="P900" s="1116"/>
    </row>
    <row r="901" spans="8:16">
      <c r="H901" s="445"/>
      <c r="I901" s="445"/>
      <c r="J901" s="347" t="s">
        <v>1622</v>
      </c>
      <c r="K901" s="20" t="str">
        <f t="shared" si="16"/>
        <v>£m</v>
      </c>
      <c r="L901" s="1116"/>
      <c r="M901" s="1116"/>
      <c r="N901" s="1116"/>
      <c r="O901" s="1116"/>
      <c r="P901" s="1116"/>
    </row>
    <row r="902" spans="8:16">
      <c r="H902" s="445"/>
      <c r="I902" s="445"/>
      <c r="J902" s="347" t="s">
        <v>1622</v>
      </c>
      <c r="K902" s="20" t="str">
        <f t="shared" si="16"/>
        <v>£m</v>
      </c>
      <c r="L902" s="1116"/>
      <c r="M902" s="1116"/>
      <c r="N902" s="1116"/>
      <c r="O902" s="1116"/>
      <c r="P902" s="1116"/>
    </row>
    <row r="903" spans="8:16">
      <c r="H903" s="445"/>
      <c r="I903" s="445"/>
      <c r="J903" s="347" t="s">
        <v>1622</v>
      </c>
      <c r="K903" s="20" t="str">
        <f t="shared" si="16"/>
        <v>£m</v>
      </c>
      <c r="L903" s="1116"/>
      <c r="M903" s="1116"/>
      <c r="N903" s="1116"/>
      <c r="O903" s="1116"/>
      <c r="P903" s="1116"/>
    </row>
    <row r="904" spans="8:16">
      <c r="H904" s="445"/>
      <c r="I904" s="445"/>
      <c r="J904" s="347" t="s">
        <v>1622</v>
      </c>
      <c r="K904" s="20" t="str">
        <f t="shared" si="16"/>
        <v>£m</v>
      </c>
      <c r="L904" s="1116"/>
      <c r="M904" s="1116"/>
      <c r="N904" s="1116"/>
      <c r="O904" s="1116"/>
      <c r="P904" s="1116"/>
    </row>
    <row r="905" spans="8:16">
      <c r="H905" s="445"/>
      <c r="I905" s="445"/>
      <c r="J905" s="347" t="s">
        <v>1622</v>
      </c>
      <c r="K905" s="20" t="str">
        <f t="shared" si="16"/>
        <v>£m</v>
      </c>
      <c r="L905" s="1116"/>
      <c r="M905" s="1116"/>
      <c r="N905" s="1116"/>
      <c r="O905" s="1116"/>
      <c r="P905" s="1116"/>
    </row>
    <row r="906" spans="8:16">
      <c r="H906" s="445"/>
      <c r="I906" s="445"/>
      <c r="J906" s="347" t="s">
        <v>1622</v>
      </c>
      <c r="K906" s="20" t="str">
        <f t="shared" si="16"/>
        <v>£m</v>
      </c>
      <c r="L906" s="1116"/>
      <c r="M906" s="1116"/>
      <c r="N906" s="1116"/>
      <c r="O906" s="1116"/>
      <c r="P906" s="1116"/>
    </row>
    <row r="907" spans="8:16" s="78" customFormat="1">
      <c r="H907" s="445"/>
      <c r="I907" s="445"/>
      <c r="J907" s="347" t="s">
        <v>1622</v>
      </c>
      <c r="K907" s="20" t="str">
        <f t="shared" si="16"/>
        <v>£m</v>
      </c>
      <c r="L907" s="1116"/>
      <c r="M907" s="1116"/>
      <c r="N907" s="1116"/>
      <c r="O907" s="1116"/>
      <c r="P907" s="1116"/>
    </row>
    <row r="908" spans="8:16" s="353" customFormat="1">
      <c r="H908" s="445"/>
      <c r="I908" s="445"/>
      <c r="J908" s="347" t="s">
        <v>1622</v>
      </c>
      <c r="K908" s="20" t="str">
        <f t="shared" si="16"/>
        <v>£m</v>
      </c>
      <c r="L908" s="1116"/>
      <c r="M908" s="1116"/>
      <c r="N908" s="1116"/>
      <c r="O908" s="1116"/>
      <c r="P908" s="1116"/>
    </row>
    <row r="909" spans="8:16">
      <c r="H909" s="445"/>
      <c r="I909" s="445"/>
      <c r="J909" s="347" t="s">
        <v>1622</v>
      </c>
      <c r="K909" s="20" t="str">
        <f t="shared" si="16"/>
        <v>£m</v>
      </c>
      <c r="L909" s="1116"/>
      <c r="M909" s="1116"/>
      <c r="N909" s="1116"/>
      <c r="O909" s="1116"/>
      <c r="P909" s="1116"/>
    </row>
    <row r="910" spans="8:16">
      <c r="H910" s="445"/>
      <c r="I910" s="445"/>
      <c r="J910" s="347" t="s">
        <v>1622</v>
      </c>
      <c r="K910" s="20" t="str">
        <f t="shared" si="16"/>
        <v>£m</v>
      </c>
      <c r="L910" s="1116"/>
      <c r="M910" s="1116"/>
      <c r="N910" s="1116"/>
      <c r="O910" s="1116"/>
      <c r="P910" s="1116"/>
    </row>
    <row r="911" spans="8:16">
      <c r="H911" s="445"/>
      <c r="I911" s="445"/>
      <c r="J911" s="347" t="s">
        <v>1622</v>
      </c>
      <c r="K911" s="20" t="str">
        <f t="shared" si="16"/>
        <v>£m</v>
      </c>
      <c r="L911" s="1116"/>
      <c r="M911" s="1116"/>
      <c r="N911" s="1116"/>
      <c r="O911" s="1116"/>
      <c r="P911" s="1116"/>
    </row>
    <row r="912" spans="8:16">
      <c r="H912" s="445"/>
      <c r="I912" s="445"/>
      <c r="J912" s="347" t="s">
        <v>1622</v>
      </c>
      <c r="K912" s="20" t="str">
        <f t="shared" si="16"/>
        <v>£m</v>
      </c>
      <c r="L912" s="1116"/>
      <c r="M912" s="1116"/>
      <c r="N912" s="1116"/>
      <c r="O912" s="1116"/>
      <c r="P912" s="1116"/>
    </row>
    <row r="913" spans="8:16">
      <c r="H913" s="445"/>
      <c r="I913" s="445"/>
      <c r="J913" s="347" t="s">
        <v>1622</v>
      </c>
      <c r="K913" s="20" t="str">
        <f t="shared" si="16"/>
        <v>£m</v>
      </c>
      <c r="L913" s="1116"/>
      <c r="M913" s="1116"/>
      <c r="N913" s="1116"/>
      <c r="O913" s="1116"/>
      <c r="P913" s="1116"/>
    </row>
    <row r="914" spans="8:16">
      <c r="H914" s="445"/>
      <c r="I914" s="445"/>
      <c r="J914" s="347" t="s">
        <v>1622</v>
      </c>
      <c r="K914" s="20" t="str">
        <f t="shared" si="16"/>
        <v>£m</v>
      </c>
      <c r="L914" s="1116"/>
      <c r="M914" s="1116"/>
      <c r="N914" s="1116"/>
      <c r="O914" s="1116"/>
      <c r="P914" s="1116"/>
    </row>
    <row r="915" spans="8:16" s="78" customFormat="1">
      <c r="H915" s="445"/>
      <c r="I915" s="445"/>
      <c r="J915" s="347" t="s">
        <v>1622</v>
      </c>
      <c r="K915" s="20" t="str">
        <f t="shared" si="16"/>
        <v>£m</v>
      </c>
      <c r="L915" s="1116"/>
      <c r="M915" s="1116"/>
      <c r="N915" s="1116"/>
      <c r="O915" s="1116"/>
      <c r="P915" s="1116"/>
    </row>
    <row r="916" spans="8:16" s="353" customFormat="1">
      <c r="H916" s="445"/>
      <c r="I916" s="445"/>
      <c r="J916" s="347" t="s">
        <v>1622</v>
      </c>
      <c r="K916" s="20" t="str">
        <f t="shared" si="16"/>
        <v>£m</v>
      </c>
      <c r="L916" s="1116"/>
      <c r="M916" s="1116"/>
      <c r="N916" s="1116"/>
      <c r="O916" s="1116"/>
      <c r="P916" s="1116"/>
    </row>
    <row r="917" spans="8:16">
      <c r="H917" s="445"/>
      <c r="I917" s="445"/>
      <c r="J917" s="347" t="s">
        <v>1622</v>
      </c>
      <c r="K917" s="20" t="str">
        <f t="shared" si="16"/>
        <v>£m</v>
      </c>
      <c r="L917" s="1116"/>
      <c r="M917" s="1116"/>
      <c r="N917" s="1116"/>
      <c r="O917" s="1116"/>
      <c r="P917" s="1116"/>
    </row>
    <row r="918" spans="8:16">
      <c r="H918" s="445"/>
      <c r="I918" s="445"/>
      <c r="J918" s="347" t="s">
        <v>1622</v>
      </c>
      <c r="K918" s="20" t="str">
        <f t="shared" si="16"/>
        <v>£m</v>
      </c>
      <c r="L918" s="1116"/>
      <c r="M918" s="1116"/>
      <c r="N918" s="1116"/>
      <c r="O918" s="1116"/>
      <c r="P918" s="1116"/>
    </row>
    <row r="919" spans="8:16">
      <c r="H919" s="445"/>
      <c r="I919" s="445"/>
      <c r="J919" s="347" t="s">
        <v>1622</v>
      </c>
      <c r="K919" s="20" t="str">
        <f t="shared" si="16"/>
        <v>£m</v>
      </c>
      <c r="L919" s="1116"/>
      <c r="M919" s="1116"/>
      <c r="N919" s="1116"/>
      <c r="O919" s="1116"/>
      <c r="P919" s="1116"/>
    </row>
    <row r="920" spans="8:16">
      <c r="H920" s="445"/>
      <c r="I920" s="445"/>
      <c r="J920" s="347" t="s">
        <v>1622</v>
      </c>
      <c r="K920" s="20" t="str">
        <f t="shared" si="16"/>
        <v>£m</v>
      </c>
      <c r="L920" s="1116"/>
      <c r="M920" s="1116"/>
      <c r="N920" s="1116"/>
      <c r="O920" s="1116"/>
      <c r="P920" s="1116"/>
    </row>
    <row r="921" spans="8:16">
      <c r="H921" s="445"/>
      <c r="I921" s="445"/>
      <c r="J921" s="347" t="s">
        <v>1622</v>
      </c>
      <c r="K921" s="20" t="str">
        <f t="shared" si="16"/>
        <v>£m</v>
      </c>
      <c r="L921" s="1116"/>
      <c r="M921" s="1116"/>
      <c r="N921" s="1116"/>
      <c r="O921" s="1116"/>
      <c r="P921" s="1116"/>
    </row>
    <row r="922" spans="8:16">
      <c r="H922" s="445"/>
      <c r="I922" s="445"/>
      <c r="J922" s="347" t="s">
        <v>1622</v>
      </c>
      <c r="K922" s="20" t="str">
        <f t="shared" si="16"/>
        <v>£m</v>
      </c>
      <c r="L922" s="1116"/>
      <c r="M922" s="1116"/>
      <c r="N922" s="1116"/>
      <c r="O922" s="1116"/>
      <c r="P922" s="1116"/>
    </row>
    <row r="923" spans="8:16">
      <c r="H923" s="445"/>
      <c r="I923" s="445"/>
      <c r="J923" s="347" t="s">
        <v>1622</v>
      </c>
      <c r="K923" s="20" t="str">
        <f t="shared" si="16"/>
        <v>£m</v>
      </c>
      <c r="L923" s="1116"/>
      <c r="M923" s="1116"/>
      <c r="N923" s="1116"/>
      <c r="O923" s="1116"/>
      <c r="P923" s="1116"/>
    </row>
    <row r="924" spans="8:16" s="353" customFormat="1">
      <c r="H924" s="445"/>
      <c r="I924" s="445"/>
      <c r="J924" s="347" t="s">
        <v>1622</v>
      </c>
      <c r="K924" s="20" t="str">
        <f t="shared" si="16"/>
        <v>£m</v>
      </c>
      <c r="L924" s="1116"/>
      <c r="M924" s="1116"/>
      <c r="N924" s="1116"/>
      <c r="O924" s="1116"/>
      <c r="P924" s="1116"/>
    </row>
    <row r="925" spans="8:16" s="78" customFormat="1">
      <c r="H925" s="445"/>
      <c r="I925" s="445"/>
      <c r="J925" s="347" t="s">
        <v>1622</v>
      </c>
      <c r="K925" s="20" t="str">
        <f t="shared" si="16"/>
        <v>£m</v>
      </c>
      <c r="L925" s="1116"/>
      <c r="M925" s="1116"/>
      <c r="N925" s="1116"/>
      <c r="O925" s="1116"/>
      <c r="P925" s="1116"/>
    </row>
    <row r="926" spans="8:16" s="353" customFormat="1">
      <c r="H926" s="445"/>
      <c r="I926" s="445"/>
      <c r="J926" s="347" t="s">
        <v>1622</v>
      </c>
      <c r="K926" s="20" t="str">
        <f t="shared" si="16"/>
        <v>£m</v>
      </c>
      <c r="L926" s="1116"/>
      <c r="M926" s="1116"/>
      <c r="N926" s="1116"/>
      <c r="O926" s="1116"/>
      <c r="P926" s="1116"/>
    </row>
    <row r="927" spans="8:16">
      <c r="H927" s="445"/>
      <c r="I927" s="445"/>
      <c r="J927" s="347" t="s">
        <v>1622</v>
      </c>
      <c r="K927" s="20" t="str">
        <f t="shared" si="16"/>
        <v>£m</v>
      </c>
      <c r="L927" s="1116"/>
      <c r="M927" s="1116"/>
      <c r="N927" s="1116"/>
      <c r="O927" s="1116"/>
      <c r="P927" s="1116"/>
    </row>
    <row r="928" spans="8:16">
      <c r="H928" s="445"/>
      <c r="I928" s="445"/>
      <c r="J928" s="347" t="s">
        <v>1622</v>
      </c>
      <c r="K928" s="20" t="str">
        <f t="shared" si="16"/>
        <v>£m</v>
      </c>
      <c r="L928" s="1116"/>
      <c r="M928" s="1116"/>
      <c r="N928" s="1116"/>
      <c r="O928" s="1116"/>
      <c r="P928" s="1116"/>
    </row>
    <row r="929" spans="8:16">
      <c r="H929" s="445"/>
      <c r="I929" s="445"/>
      <c r="J929" s="347" t="s">
        <v>1622</v>
      </c>
      <c r="K929" s="20" t="str">
        <f t="shared" si="16"/>
        <v>£m</v>
      </c>
      <c r="L929" s="1116"/>
      <c r="M929" s="1116"/>
      <c r="N929" s="1116"/>
      <c r="O929" s="1116"/>
      <c r="P929" s="1116"/>
    </row>
    <row r="930" spans="8:16">
      <c r="H930" s="445"/>
      <c r="I930" s="445"/>
      <c r="J930" s="347" t="s">
        <v>1622</v>
      </c>
      <c r="K930" s="20" t="str">
        <f t="shared" si="16"/>
        <v>£m</v>
      </c>
      <c r="L930" s="1116"/>
      <c r="M930" s="1116"/>
      <c r="N930" s="1116"/>
      <c r="O930" s="1116"/>
      <c r="P930" s="1116"/>
    </row>
    <row r="931" spans="8:16">
      <c r="H931" s="445"/>
      <c r="I931" s="445"/>
      <c r="J931" s="347" t="s">
        <v>1622</v>
      </c>
      <c r="K931" s="20" t="str">
        <f t="shared" si="16"/>
        <v>£m</v>
      </c>
      <c r="L931" s="1116"/>
      <c r="M931" s="1116"/>
      <c r="N931" s="1116"/>
      <c r="O931" s="1116"/>
      <c r="P931" s="1116"/>
    </row>
    <row r="932" spans="8:16">
      <c r="H932" s="445"/>
      <c r="I932" s="445"/>
      <c r="J932" s="347" t="s">
        <v>1622</v>
      </c>
      <c r="K932" s="20" t="str">
        <f t="shared" ref="K932:K994" si="17">IF(F932="Placeholder", "Placeholder", "£m")</f>
        <v>£m</v>
      </c>
      <c r="L932" s="1116"/>
      <c r="M932" s="1116"/>
      <c r="N932" s="1116"/>
      <c r="O932" s="1116"/>
      <c r="P932" s="1116"/>
    </row>
    <row r="933" spans="8:16" s="78" customFormat="1">
      <c r="H933" s="445"/>
      <c r="I933" s="445"/>
      <c r="J933" s="347" t="s">
        <v>1622</v>
      </c>
      <c r="K933" s="20" t="str">
        <f t="shared" si="17"/>
        <v>£m</v>
      </c>
      <c r="L933" s="1116"/>
      <c r="M933" s="1116"/>
      <c r="N933" s="1116"/>
      <c r="O933" s="1116"/>
      <c r="P933" s="1116"/>
    </row>
    <row r="934" spans="8:16" s="353" customFormat="1">
      <c r="H934" s="445"/>
      <c r="I934" s="445"/>
      <c r="J934" s="347" t="s">
        <v>1622</v>
      </c>
      <c r="K934" s="20" t="str">
        <f t="shared" si="17"/>
        <v>£m</v>
      </c>
      <c r="L934" s="1116"/>
      <c r="M934" s="1116"/>
      <c r="N934" s="1116"/>
      <c r="O934" s="1116"/>
      <c r="P934" s="1116"/>
    </row>
    <row r="935" spans="8:16">
      <c r="H935" s="445"/>
      <c r="I935" s="445"/>
      <c r="J935" s="347" t="s">
        <v>1622</v>
      </c>
      <c r="K935" s="20" t="str">
        <f t="shared" si="17"/>
        <v>£m</v>
      </c>
      <c r="L935" s="1116"/>
      <c r="M935" s="1116"/>
      <c r="N935" s="1116"/>
      <c r="O935" s="1116"/>
      <c r="P935" s="1116"/>
    </row>
    <row r="936" spans="8:16">
      <c r="H936" s="445"/>
      <c r="I936" s="445"/>
      <c r="J936" s="347" t="s">
        <v>1622</v>
      </c>
      <c r="K936" s="20" t="str">
        <f t="shared" si="17"/>
        <v>£m</v>
      </c>
      <c r="L936" s="1116"/>
      <c r="M936" s="1116"/>
      <c r="N936" s="1116"/>
      <c r="O936" s="1116"/>
      <c r="P936" s="1116"/>
    </row>
    <row r="937" spans="8:16">
      <c r="H937" s="445"/>
      <c r="I937" s="445"/>
      <c r="J937" s="347" t="s">
        <v>1622</v>
      </c>
      <c r="K937" s="20" t="str">
        <f t="shared" si="17"/>
        <v>£m</v>
      </c>
      <c r="L937" s="1116"/>
      <c r="M937" s="1116"/>
      <c r="N937" s="1116"/>
      <c r="O937" s="1116"/>
      <c r="P937" s="1116"/>
    </row>
    <row r="938" spans="8:16">
      <c r="H938" s="445"/>
      <c r="I938" s="445"/>
      <c r="J938" s="347" t="s">
        <v>1622</v>
      </c>
      <c r="K938" s="20" t="str">
        <f t="shared" si="17"/>
        <v>£m</v>
      </c>
      <c r="L938" s="1116"/>
      <c r="M938" s="1116"/>
      <c r="N938" s="1116"/>
      <c r="O938" s="1116"/>
      <c r="P938" s="1116"/>
    </row>
    <row r="939" spans="8:16">
      <c r="H939" s="445"/>
      <c r="I939" s="445"/>
      <c r="J939" s="347" t="s">
        <v>1622</v>
      </c>
      <c r="K939" s="20" t="str">
        <f t="shared" si="17"/>
        <v>£m</v>
      </c>
      <c r="L939" s="1116"/>
      <c r="M939" s="1116"/>
      <c r="N939" s="1116"/>
      <c r="O939" s="1116"/>
      <c r="P939" s="1116"/>
    </row>
    <row r="940" spans="8:16">
      <c r="H940" s="445"/>
      <c r="I940" s="445"/>
      <c r="J940" s="347" t="s">
        <v>1622</v>
      </c>
      <c r="K940" s="20" t="str">
        <f t="shared" si="17"/>
        <v>£m</v>
      </c>
      <c r="L940" s="1116"/>
      <c r="M940" s="1116"/>
      <c r="N940" s="1116"/>
      <c r="O940" s="1116"/>
      <c r="P940" s="1116"/>
    </row>
    <row r="941" spans="8:16" s="78" customFormat="1">
      <c r="H941" s="445"/>
      <c r="I941" s="445"/>
      <c r="J941" s="347" t="s">
        <v>1622</v>
      </c>
      <c r="K941" s="20" t="str">
        <f t="shared" si="17"/>
        <v>£m</v>
      </c>
      <c r="L941" s="1116"/>
      <c r="M941" s="1116"/>
      <c r="N941" s="1116"/>
      <c r="O941" s="1116"/>
      <c r="P941" s="1116"/>
    </row>
    <row r="942" spans="8:16" s="353" customFormat="1">
      <c r="H942" s="445"/>
      <c r="I942" s="445"/>
      <c r="J942" s="347" t="s">
        <v>1622</v>
      </c>
      <c r="K942" s="20" t="str">
        <f t="shared" si="17"/>
        <v>£m</v>
      </c>
      <c r="L942" s="1116"/>
      <c r="M942" s="1116"/>
      <c r="N942" s="1116"/>
      <c r="O942" s="1116"/>
      <c r="P942" s="1116"/>
    </row>
    <row r="943" spans="8:16">
      <c r="H943" s="445"/>
      <c r="I943" s="445"/>
      <c r="J943" s="347" t="s">
        <v>1622</v>
      </c>
      <c r="K943" s="20" t="str">
        <f t="shared" si="17"/>
        <v>£m</v>
      </c>
      <c r="L943" s="1116"/>
      <c r="M943" s="1116"/>
      <c r="N943" s="1116"/>
      <c r="O943" s="1116"/>
      <c r="P943" s="1116"/>
    </row>
    <row r="944" spans="8:16">
      <c r="H944" s="445"/>
      <c r="I944" s="445"/>
      <c r="J944" s="347" t="s">
        <v>1622</v>
      </c>
      <c r="K944" s="20" t="str">
        <f t="shared" si="17"/>
        <v>£m</v>
      </c>
      <c r="L944" s="1116"/>
      <c r="M944" s="1116"/>
      <c r="N944" s="1116"/>
      <c r="O944" s="1116"/>
      <c r="P944" s="1116"/>
    </row>
    <row r="945" spans="8:16">
      <c r="H945" s="445"/>
      <c r="I945" s="445"/>
      <c r="J945" s="347" t="s">
        <v>1622</v>
      </c>
      <c r="K945" s="20" t="str">
        <f t="shared" si="17"/>
        <v>£m</v>
      </c>
      <c r="L945" s="1116"/>
      <c r="M945" s="1116"/>
      <c r="N945" s="1116"/>
      <c r="O945" s="1116"/>
      <c r="P945" s="1116"/>
    </row>
    <row r="946" spans="8:16">
      <c r="H946" s="445"/>
      <c r="I946" s="445"/>
      <c r="J946" s="347" t="s">
        <v>1622</v>
      </c>
      <c r="K946" s="20" t="str">
        <f t="shared" si="17"/>
        <v>£m</v>
      </c>
      <c r="L946" s="1116"/>
      <c r="M946" s="1116"/>
      <c r="N946" s="1116"/>
      <c r="O946" s="1116"/>
      <c r="P946" s="1116"/>
    </row>
    <row r="947" spans="8:16">
      <c r="H947" s="445"/>
      <c r="I947" s="445"/>
      <c r="J947" s="347" t="s">
        <v>1622</v>
      </c>
      <c r="K947" s="20" t="str">
        <f t="shared" si="17"/>
        <v>£m</v>
      </c>
      <c r="L947" s="1116"/>
      <c r="M947" s="1116"/>
      <c r="N947" s="1116"/>
      <c r="O947" s="1116"/>
      <c r="P947" s="1116"/>
    </row>
    <row r="948" spans="8:16">
      <c r="H948" s="445"/>
      <c r="I948" s="445"/>
      <c r="J948" s="347" t="s">
        <v>1622</v>
      </c>
      <c r="K948" s="20" t="str">
        <f t="shared" si="17"/>
        <v>£m</v>
      </c>
      <c r="L948" s="1116"/>
      <c r="M948" s="1116"/>
      <c r="N948" s="1116"/>
      <c r="O948" s="1116"/>
      <c r="P948" s="1116"/>
    </row>
    <row r="949" spans="8:16" s="78" customFormat="1">
      <c r="H949" s="445"/>
      <c r="I949" s="445"/>
      <c r="J949" s="347" t="s">
        <v>1622</v>
      </c>
      <c r="K949" s="20" t="str">
        <f t="shared" si="17"/>
        <v>£m</v>
      </c>
      <c r="L949" s="1116"/>
      <c r="M949" s="1116"/>
      <c r="N949" s="1116"/>
      <c r="O949" s="1116"/>
      <c r="P949" s="1116"/>
    </row>
    <row r="950" spans="8:16" s="353" customFormat="1">
      <c r="H950" s="445"/>
      <c r="I950" s="445"/>
      <c r="J950" s="347" t="s">
        <v>1622</v>
      </c>
      <c r="K950" s="20" t="str">
        <f t="shared" si="17"/>
        <v>£m</v>
      </c>
      <c r="L950" s="1116"/>
      <c r="M950" s="1116"/>
      <c r="N950" s="1116"/>
      <c r="O950" s="1116"/>
      <c r="P950" s="1116"/>
    </row>
    <row r="951" spans="8:16">
      <c r="H951" s="445"/>
      <c r="I951" s="445"/>
      <c r="J951" s="347" t="s">
        <v>1622</v>
      </c>
      <c r="K951" s="20" t="str">
        <f t="shared" si="17"/>
        <v>£m</v>
      </c>
      <c r="L951" s="1116"/>
      <c r="M951" s="1116"/>
      <c r="N951" s="1116"/>
      <c r="O951" s="1116"/>
      <c r="P951" s="1116"/>
    </row>
    <row r="952" spans="8:16">
      <c r="H952" s="445"/>
      <c r="I952" s="445"/>
      <c r="J952" s="347" t="s">
        <v>1622</v>
      </c>
      <c r="K952" s="20" t="str">
        <f t="shared" si="17"/>
        <v>£m</v>
      </c>
      <c r="L952" s="1116"/>
      <c r="M952" s="1116"/>
      <c r="N952" s="1116"/>
      <c r="O952" s="1116"/>
      <c r="P952" s="1116"/>
    </row>
    <row r="953" spans="8:16">
      <c r="H953" s="445"/>
      <c r="I953" s="445"/>
      <c r="J953" s="347" t="s">
        <v>1622</v>
      </c>
      <c r="K953" s="20" t="str">
        <f t="shared" si="17"/>
        <v>£m</v>
      </c>
      <c r="L953" s="1116"/>
      <c r="M953" s="1116"/>
      <c r="N953" s="1116"/>
      <c r="O953" s="1116"/>
      <c r="P953" s="1116"/>
    </row>
    <row r="954" spans="8:16">
      <c r="H954" s="445"/>
      <c r="I954" s="445"/>
      <c r="J954" s="347" t="s">
        <v>1622</v>
      </c>
      <c r="K954" s="20" t="str">
        <f t="shared" si="17"/>
        <v>£m</v>
      </c>
      <c r="L954" s="1116"/>
      <c r="M954" s="1116"/>
      <c r="N954" s="1116"/>
      <c r="O954" s="1116"/>
      <c r="P954" s="1116"/>
    </row>
    <row r="955" spans="8:16">
      <c r="H955" s="445"/>
      <c r="I955" s="445"/>
      <c r="J955" s="347" t="s">
        <v>1622</v>
      </c>
      <c r="K955" s="20" t="str">
        <f t="shared" si="17"/>
        <v>£m</v>
      </c>
      <c r="L955" s="1116"/>
      <c r="M955" s="1116"/>
      <c r="N955" s="1116"/>
      <c r="O955" s="1116"/>
      <c r="P955" s="1116"/>
    </row>
    <row r="956" spans="8:16">
      <c r="H956" s="445"/>
      <c r="I956" s="445"/>
      <c r="J956" s="347" t="s">
        <v>1622</v>
      </c>
      <c r="K956" s="20" t="str">
        <f t="shared" si="17"/>
        <v>£m</v>
      </c>
      <c r="L956" s="1116"/>
      <c r="M956" s="1116"/>
      <c r="N956" s="1116"/>
      <c r="O956" s="1116"/>
      <c r="P956" s="1116"/>
    </row>
    <row r="957" spans="8:16" s="78" customFormat="1">
      <c r="H957" s="445"/>
      <c r="I957" s="445"/>
      <c r="J957" s="347" t="s">
        <v>1622</v>
      </c>
      <c r="K957" s="20" t="str">
        <f t="shared" si="17"/>
        <v>£m</v>
      </c>
      <c r="L957" s="1116"/>
      <c r="M957" s="1116"/>
      <c r="N957" s="1116"/>
      <c r="O957" s="1116"/>
      <c r="P957" s="1116"/>
    </row>
    <row r="958" spans="8:16" s="353" customFormat="1">
      <c r="H958" s="445"/>
      <c r="I958" s="445"/>
      <c r="J958" s="347" t="s">
        <v>1622</v>
      </c>
      <c r="K958" s="20" t="str">
        <f t="shared" si="17"/>
        <v>£m</v>
      </c>
      <c r="L958" s="1116"/>
      <c r="M958" s="1116"/>
      <c r="N958" s="1116"/>
      <c r="O958" s="1116"/>
      <c r="P958" s="1116"/>
    </row>
    <row r="959" spans="8:16">
      <c r="H959" s="445"/>
      <c r="I959" s="445"/>
      <c r="J959" s="347" t="s">
        <v>1622</v>
      </c>
      <c r="K959" s="20" t="str">
        <f t="shared" si="17"/>
        <v>£m</v>
      </c>
      <c r="L959" s="1116"/>
      <c r="M959" s="1116"/>
      <c r="N959" s="1116"/>
      <c r="O959" s="1116"/>
      <c r="P959" s="1116"/>
    </row>
    <row r="960" spans="8:16">
      <c r="H960" s="445"/>
      <c r="I960" s="445"/>
      <c r="J960" s="347" t="s">
        <v>1622</v>
      </c>
      <c r="K960" s="20" t="str">
        <f t="shared" si="17"/>
        <v>£m</v>
      </c>
      <c r="L960" s="1116"/>
      <c r="M960" s="1116"/>
      <c r="N960" s="1116"/>
      <c r="O960" s="1116"/>
      <c r="P960" s="1116"/>
    </row>
    <row r="961" spans="8:16">
      <c r="H961" s="445"/>
      <c r="I961" s="445"/>
      <c r="J961" s="347" t="s">
        <v>1622</v>
      </c>
      <c r="K961" s="20" t="str">
        <f t="shared" si="17"/>
        <v>£m</v>
      </c>
      <c r="L961" s="1116"/>
      <c r="M961" s="1116"/>
      <c r="N961" s="1116"/>
      <c r="O961" s="1116"/>
      <c r="P961" s="1116"/>
    </row>
    <row r="962" spans="8:16">
      <c r="H962" s="445"/>
      <c r="I962" s="445"/>
      <c r="J962" s="347" t="s">
        <v>1622</v>
      </c>
      <c r="K962" s="20" t="str">
        <f t="shared" si="17"/>
        <v>£m</v>
      </c>
      <c r="L962" s="1116"/>
      <c r="M962" s="1116"/>
      <c r="N962" s="1116"/>
      <c r="O962" s="1116"/>
      <c r="P962" s="1116"/>
    </row>
    <row r="963" spans="8:16">
      <c r="H963" s="445"/>
      <c r="I963" s="445"/>
      <c r="J963" s="347" t="s">
        <v>1622</v>
      </c>
      <c r="K963" s="20" t="str">
        <f t="shared" si="17"/>
        <v>£m</v>
      </c>
      <c r="L963" s="1116"/>
      <c r="M963" s="1116"/>
      <c r="N963" s="1116"/>
      <c r="O963" s="1116"/>
      <c r="P963" s="1116"/>
    </row>
    <row r="964" spans="8:16">
      <c r="H964" s="445"/>
      <c r="I964" s="445"/>
      <c r="J964" s="347" t="s">
        <v>1622</v>
      </c>
      <c r="K964" s="20" t="str">
        <f t="shared" si="17"/>
        <v>£m</v>
      </c>
      <c r="L964" s="1116"/>
      <c r="M964" s="1116"/>
      <c r="N964" s="1116"/>
      <c r="O964" s="1116"/>
      <c r="P964" s="1116"/>
    </row>
    <row r="965" spans="8:16" s="78" customFormat="1">
      <c r="H965" s="445"/>
      <c r="I965" s="445"/>
      <c r="J965" s="347" t="s">
        <v>1622</v>
      </c>
      <c r="K965" s="20" t="str">
        <f t="shared" si="17"/>
        <v>£m</v>
      </c>
      <c r="L965" s="1116"/>
      <c r="M965" s="1116"/>
      <c r="N965" s="1116"/>
      <c r="O965" s="1116"/>
      <c r="P965" s="1116"/>
    </row>
    <row r="966" spans="8:16" s="353" customFormat="1">
      <c r="H966" s="445"/>
      <c r="I966" s="445"/>
      <c r="J966" s="347" t="s">
        <v>1622</v>
      </c>
      <c r="K966" s="20" t="str">
        <f t="shared" si="17"/>
        <v>£m</v>
      </c>
      <c r="L966" s="1116"/>
      <c r="M966" s="1116"/>
      <c r="N966" s="1116"/>
      <c r="O966" s="1116"/>
      <c r="P966" s="1116"/>
    </row>
    <row r="967" spans="8:16">
      <c r="H967" s="445"/>
      <c r="I967" s="445"/>
      <c r="J967" s="347" t="s">
        <v>1622</v>
      </c>
      <c r="K967" s="20" t="str">
        <f t="shared" si="17"/>
        <v>£m</v>
      </c>
      <c r="L967" s="1116"/>
      <c r="M967" s="1116"/>
      <c r="N967" s="1116"/>
      <c r="O967" s="1116"/>
      <c r="P967" s="1116"/>
    </row>
    <row r="968" spans="8:16">
      <c r="H968" s="445"/>
      <c r="I968" s="445"/>
      <c r="J968" s="347" t="s">
        <v>1622</v>
      </c>
      <c r="K968" s="20" t="str">
        <f t="shared" si="17"/>
        <v>£m</v>
      </c>
      <c r="L968" s="1116"/>
      <c r="M968" s="1116"/>
      <c r="N968" s="1116"/>
      <c r="O968" s="1116"/>
      <c r="P968" s="1116"/>
    </row>
    <row r="969" spans="8:16">
      <c r="H969" s="445"/>
      <c r="I969" s="445"/>
      <c r="J969" s="347" t="s">
        <v>1622</v>
      </c>
      <c r="K969" s="20" t="str">
        <f t="shared" si="17"/>
        <v>£m</v>
      </c>
      <c r="L969" s="1116"/>
      <c r="M969" s="1116"/>
      <c r="N969" s="1116"/>
      <c r="O969" s="1116"/>
      <c r="P969" s="1116"/>
    </row>
    <row r="970" spans="8:16">
      <c r="H970" s="445"/>
      <c r="I970" s="445"/>
      <c r="J970" s="347" t="s">
        <v>1622</v>
      </c>
      <c r="K970" s="20" t="str">
        <f t="shared" si="17"/>
        <v>£m</v>
      </c>
      <c r="L970" s="1116"/>
      <c r="M970" s="1116"/>
      <c r="N970" s="1116"/>
      <c r="O970" s="1116"/>
      <c r="P970" s="1116"/>
    </row>
    <row r="971" spans="8:16">
      <c r="H971" s="445"/>
      <c r="I971" s="445"/>
      <c r="J971" s="347" t="s">
        <v>1622</v>
      </c>
      <c r="K971" s="20" t="str">
        <f t="shared" si="17"/>
        <v>£m</v>
      </c>
      <c r="L971" s="1116"/>
      <c r="M971" s="1116"/>
      <c r="N971" s="1116"/>
      <c r="O971" s="1116"/>
      <c r="P971" s="1116"/>
    </row>
    <row r="972" spans="8:16">
      <c r="H972" s="445"/>
      <c r="I972" s="445"/>
      <c r="J972" s="347" t="s">
        <v>1622</v>
      </c>
      <c r="K972" s="20" t="str">
        <f t="shared" si="17"/>
        <v>£m</v>
      </c>
      <c r="L972" s="1116"/>
      <c r="M972" s="1116"/>
      <c r="N972" s="1116"/>
      <c r="O972" s="1116"/>
      <c r="P972" s="1116"/>
    </row>
    <row r="973" spans="8:16" s="78" customFormat="1">
      <c r="H973" s="445"/>
      <c r="I973" s="445"/>
      <c r="J973" s="347" t="s">
        <v>1622</v>
      </c>
      <c r="K973" s="20" t="str">
        <f t="shared" si="17"/>
        <v>£m</v>
      </c>
      <c r="L973" s="1116"/>
      <c r="M973" s="1116"/>
      <c r="N973" s="1116"/>
      <c r="O973" s="1116"/>
      <c r="P973" s="1116"/>
    </row>
    <row r="974" spans="8:16" s="353" customFormat="1">
      <c r="H974" s="445"/>
      <c r="I974" s="445"/>
      <c r="J974" s="347" t="s">
        <v>1622</v>
      </c>
      <c r="K974" s="20" t="str">
        <f t="shared" si="17"/>
        <v>£m</v>
      </c>
      <c r="L974" s="1116"/>
      <c r="M974" s="1116"/>
      <c r="N974" s="1116"/>
      <c r="O974" s="1116"/>
      <c r="P974" s="1116"/>
    </row>
    <row r="975" spans="8:16">
      <c r="H975" s="445"/>
      <c r="I975" s="445"/>
      <c r="J975" s="347" t="s">
        <v>1622</v>
      </c>
      <c r="K975" s="20" t="str">
        <f t="shared" si="17"/>
        <v>£m</v>
      </c>
      <c r="L975" s="1116"/>
      <c r="M975" s="1116"/>
      <c r="N975" s="1116"/>
      <c r="O975" s="1116"/>
      <c r="P975" s="1116"/>
    </row>
    <row r="976" spans="8:16">
      <c r="H976" s="445"/>
      <c r="I976" s="445"/>
      <c r="J976" s="347" t="s">
        <v>1622</v>
      </c>
      <c r="K976" s="20" t="str">
        <f t="shared" si="17"/>
        <v>£m</v>
      </c>
      <c r="L976" s="1116"/>
      <c r="M976" s="1116"/>
      <c r="N976" s="1116"/>
      <c r="O976" s="1116"/>
      <c r="P976" s="1116"/>
    </row>
    <row r="977" spans="8:16">
      <c r="H977" s="445"/>
      <c r="I977" s="445"/>
      <c r="J977" s="347" t="s">
        <v>1622</v>
      </c>
      <c r="K977" s="20" t="str">
        <f t="shared" si="17"/>
        <v>£m</v>
      </c>
      <c r="L977" s="1116"/>
      <c r="M977" s="1116"/>
      <c r="N977" s="1116"/>
      <c r="O977" s="1116"/>
      <c r="P977" s="1116"/>
    </row>
    <row r="978" spans="8:16">
      <c r="H978" s="445"/>
      <c r="I978" s="445"/>
      <c r="J978" s="347" t="s">
        <v>1622</v>
      </c>
      <c r="K978" s="20" t="str">
        <f t="shared" si="17"/>
        <v>£m</v>
      </c>
      <c r="L978" s="1116"/>
      <c r="M978" s="1116"/>
      <c r="N978" s="1116"/>
      <c r="O978" s="1116"/>
      <c r="P978" s="1116"/>
    </row>
    <row r="979" spans="8:16">
      <c r="H979" s="445"/>
      <c r="I979" s="445"/>
      <c r="J979" s="347" t="s">
        <v>1622</v>
      </c>
      <c r="K979" s="20" t="str">
        <f t="shared" si="17"/>
        <v>£m</v>
      </c>
      <c r="L979" s="1116"/>
      <c r="M979" s="1116"/>
      <c r="N979" s="1116"/>
      <c r="O979" s="1116"/>
      <c r="P979" s="1116"/>
    </row>
    <row r="980" spans="8:16">
      <c r="H980" s="445"/>
      <c r="I980" s="445"/>
      <c r="J980" s="347" t="s">
        <v>1622</v>
      </c>
      <c r="K980" s="20" t="str">
        <f t="shared" si="17"/>
        <v>£m</v>
      </c>
      <c r="L980" s="1116"/>
      <c r="M980" s="1116"/>
      <c r="N980" s="1116"/>
      <c r="O980" s="1116"/>
      <c r="P980" s="1116"/>
    </row>
    <row r="981" spans="8:16" s="78" customFormat="1">
      <c r="H981" s="445"/>
      <c r="I981" s="445"/>
      <c r="J981" s="347" t="s">
        <v>1622</v>
      </c>
      <c r="K981" s="20" t="str">
        <f t="shared" si="17"/>
        <v>£m</v>
      </c>
      <c r="L981" s="1116"/>
      <c r="M981" s="1116"/>
      <c r="N981" s="1116"/>
      <c r="O981" s="1116"/>
      <c r="P981" s="1116"/>
    </row>
    <row r="982" spans="8:16" s="353" customFormat="1">
      <c r="H982" s="445"/>
      <c r="I982" s="445"/>
      <c r="J982" s="347" t="s">
        <v>1622</v>
      </c>
      <c r="K982" s="20" t="str">
        <f t="shared" si="17"/>
        <v>£m</v>
      </c>
      <c r="L982" s="1116"/>
      <c r="M982" s="1116"/>
      <c r="N982" s="1116"/>
      <c r="O982" s="1116"/>
      <c r="P982" s="1116"/>
    </row>
    <row r="983" spans="8:16">
      <c r="H983" s="445"/>
      <c r="I983" s="445"/>
      <c r="J983" s="347" t="s">
        <v>1622</v>
      </c>
      <c r="K983" s="20" t="str">
        <f t="shared" si="17"/>
        <v>£m</v>
      </c>
      <c r="L983" s="1116"/>
      <c r="M983" s="1116"/>
      <c r="N983" s="1116"/>
      <c r="O983" s="1116"/>
      <c r="P983" s="1116"/>
    </row>
    <row r="984" spans="8:16">
      <c r="H984" s="445"/>
      <c r="I984" s="445"/>
      <c r="J984" s="347" t="s">
        <v>1622</v>
      </c>
      <c r="K984" s="20" t="str">
        <f t="shared" si="17"/>
        <v>£m</v>
      </c>
      <c r="L984" s="1116"/>
      <c r="M984" s="1116"/>
      <c r="N984" s="1116"/>
      <c r="O984" s="1116"/>
      <c r="P984" s="1116"/>
    </row>
    <row r="985" spans="8:16">
      <c r="H985" s="445"/>
      <c r="I985" s="445"/>
      <c r="J985" s="347" t="s">
        <v>1622</v>
      </c>
      <c r="K985" s="20" t="str">
        <f t="shared" si="17"/>
        <v>£m</v>
      </c>
      <c r="L985" s="1116"/>
      <c r="M985" s="1116"/>
      <c r="N985" s="1116"/>
      <c r="O985" s="1116"/>
      <c r="P985" s="1116"/>
    </row>
    <row r="986" spans="8:16">
      <c r="H986" s="445"/>
      <c r="I986" s="445"/>
      <c r="J986" s="347" t="s">
        <v>1622</v>
      </c>
      <c r="K986" s="20" t="str">
        <f t="shared" si="17"/>
        <v>£m</v>
      </c>
      <c r="L986" s="1116"/>
      <c r="M986" s="1116"/>
      <c r="N986" s="1116"/>
      <c r="O986" s="1116"/>
      <c r="P986" s="1116"/>
    </row>
    <row r="987" spans="8:16">
      <c r="H987" s="445"/>
      <c r="I987" s="445"/>
      <c r="J987" s="347" t="s">
        <v>1622</v>
      </c>
      <c r="K987" s="20" t="str">
        <f t="shared" si="17"/>
        <v>£m</v>
      </c>
      <c r="L987" s="1116"/>
      <c r="M987" s="1116"/>
      <c r="N987" s="1116"/>
      <c r="O987" s="1116"/>
      <c r="P987" s="1116"/>
    </row>
    <row r="988" spans="8:16">
      <c r="H988" s="445"/>
      <c r="I988" s="445"/>
      <c r="J988" s="347" t="s">
        <v>1622</v>
      </c>
      <c r="K988" s="20" t="str">
        <f t="shared" si="17"/>
        <v>£m</v>
      </c>
      <c r="L988" s="1116"/>
      <c r="M988" s="1116"/>
      <c r="N988" s="1116"/>
      <c r="O988" s="1116"/>
      <c r="P988" s="1116"/>
    </row>
    <row r="989" spans="8:16">
      <c r="H989" s="445"/>
      <c r="I989" s="445"/>
      <c r="J989" s="347" t="s">
        <v>1622</v>
      </c>
      <c r="K989" s="20" t="str">
        <f t="shared" si="17"/>
        <v>£m</v>
      </c>
      <c r="L989" s="1116"/>
      <c r="M989" s="1116"/>
      <c r="N989" s="1116"/>
      <c r="O989" s="1116"/>
      <c r="P989" s="1116"/>
    </row>
    <row r="990" spans="8:16" s="353" customFormat="1">
      <c r="H990" s="445"/>
      <c r="I990" s="445"/>
      <c r="J990" s="347" t="s">
        <v>1622</v>
      </c>
      <c r="K990" s="20" t="str">
        <f t="shared" si="17"/>
        <v>£m</v>
      </c>
      <c r="L990" s="1116"/>
      <c r="M990" s="1116"/>
      <c r="N990" s="1116"/>
      <c r="O990" s="1116"/>
      <c r="P990" s="1116"/>
    </row>
    <row r="991" spans="8:16" s="78" customFormat="1">
      <c r="H991" s="445"/>
      <c r="I991" s="445"/>
      <c r="J991" s="347" t="s">
        <v>1622</v>
      </c>
      <c r="K991" s="20" t="str">
        <f t="shared" si="17"/>
        <v>£m</v>
      </c>
      <c r="L991" s="1116"/>
      <c r="M991" s="1116"/>
      <c r="N991" s="1116"/>
      <c r="O991" s="1116"/>
      <c r="P991" s="1116"/>
    </row>
    <row r="992" spans="8:16" s="353" customFormat="1">
      <c r="H992" s="445"/>
      <c r="I992" s="445"/>
      <c r="J992" s="347" t="s">
        <v>1622</v>
      </c>
      <c r="K992" s="20" t="str">
        <f t="shared" si="17"/>
        <v>£m</v>
      </c>
      <c r="L992" s="1116"/>
      <c r="M992" s="1116"/>
      <c r="N992" s="1116"/>
      <c r="O992" s="1116"/>
      <c r="P992" s="1116"/>
    </row>
    <row r="993" spans="3:16" ht="13.9">
      <c r="C993" s="431"/>
      <c r="D993" s="20"/>
      <c r="E993" s="20"/>
      <c r="F993" s="20"/>
      <c r="G993" s="365"/>
      <c r="H993" s="445"/>
      <c r="I993" s="445"/>
      <c r="J993" s="347" t="s">
        <v>1622</v>
      </c>
      <c r="K993" s="20" t="str">
        <f t="shared" si="17"/>
        <v>£m</v>
      </c>
      <c r="L993" s="1116"/>
      <c r="M993" s="1116"/>
      <c r="N993" s="1116"/>
      <c r="O993" s="1116"/>
      <c r="P993" s="1116"/>
    </row>
    <row r="994" spans="3:16" ht="13.9">
      <c r="C994" s="431"/>
      <c r="D994" s="20"/>
      <c r="E994" s="20"/>
      <c r="F994" s="20"/>
      <c r="G994" s="365"/>
      <c r="H994" s="445"/>
      <c r="I994" s="445"/>
      <c r="J994" s="347" t="s">
        <v>1622</v>
      </c>
      <c r="K994" s="20" t="str">
        <f t="shared" si="17"/>
        <v>£m</v>
      </c>
      <c r="L994" s="1116"/>
      <c r="M994" s="1116"/>
      <c r="N994" s="1116"/>
      <c r="O994" s="1116"/>
      <c r="P994" s="1116"/>
    </row>
    <row r="995" spans="3:16">
      <c r="L995" s="399"/>
      <c r="M995" s="399"/>
      <c r="N995" s="399"/>
      <c r="O995" s="399"/>
      <c r="P995" s="399"/>
    </row>
    <row r="996" spans="3:16" ht="13.9">
      <c r="C996" s="34" t="s">
        <v>2774</v>
      </c>
      <c r="D996" s="34"/>
      <c r="E996" s="33"/>
      <c r="F996" s="33"/>
      <c r="G996" s="33"/>
      <c r="H996" s="33"/>
      <c r="I996" s="33"/>
      <c r="J996" s="33"/>
      <c r="K996" s="33"/>
      <c r="L996" s="401"/>
      <c r="M996" s="401"/>
      <c r="N996" s="401"/>
      <c r="O996" s="401"/>
      <c r="P996" s="401"/>
    </row>
    <row r="997" spans="3:16" ht="15">
      <c r="C997" s="353"/>
      <c r="D997" s="720"/>
      <c r="E997" s="720"/>
      <c r="F997" s="720"/>
      <c r="G997" s="353"/>
      <c r="H997" s="36"/>
      <c r="I997" s="36"/>
      <c r="J997" s="353"/>
      <c r="K997" s="353"/>
      <c r="L997" s="1111"/>
      <c r="M997" s="1111"/>
      <c r="N997" s="1111"/>
      <c r="O997" s="1111"/>
      <c r="P997" s="1111"/>
    </row>
    <row r="998" spans="3:16">
      <c r="C998" s="431"/>
      <c r="D998" s="20">
        <f t="shared" ref="D998:F1017" si="18">D36</f>
        <v>0</v>
      </c>
      <c r="E998" s="20">
        <f t="shared" si="18"/>
        <v>0</v>
      </c>
      <c r="F998" s="928">
        <f t="shared" si="18"/>
        <v>0</v>
      </c>
      <c r="G998" s="20"/>
      <c r="H998" s="928">
        <f t="shared" ref="H998:I1001" si="19">H36</f>
        <v>0</v>
      </c>
      <c r="I998" s="928" t="str">
        <f t="shared" si="19"/>
        <v>LTS Pipelines</v>
      </c>
      <c r="J998" s="347" t="s">
        <v>2771</v>
      </c>
      <c r="K998" s="353"/>
      <c r="L998" s="1116">
        <f>'5.01 LTSStorageEntry'!Y551</f>
        <v>0</v>
      </c>
      <c r="M998" s="1116">
        <f>'5.01 LTSStorageEntry'!Z551</f>
        <v>0</v>
      </c>
      <c r="N998" s="1116">
        <f>'5.01 LTSStorageEntry'!AA551</f>
        <v>0</v>
      </c>
      <c r="O998" s="1116">
        <f>'5.01 LTSStorageEntry'!AB551</f>
        <v>0</v>
      </c>
      <c r="P998" s="1116">
        <f>'5.01 LTSStorageEntry'!AC551</f>
        <v>0</v>
      </c>
    </row>
    <row r="999" spans="3:16">
      <c r="C999" s="431"/>
      <c r="D999" s="20">
        <f t="shared" si="18"/>
        <v>0</v>
      </c>
      <c r="E999" s="20">
        <f t="shared" si="18"/>
        <v>0</v>
      </c>
      <c r="F999" s="928">
        <f t="shared" si="18"/>
        <v>0</v>
      </c>
      <c r="G999" s="20"/>
      <c r="H999" s="928">
        <f t="shared" si="19"/>
        <v>0</v>
      </c>
      <c r="I999" s="928" t="str">
        <f t="shared" si="19"/>
        <v>Mains</v>
      </c>
      <c r="J999" s="347" t="s">
        <v>2771</v>
      </c>
      <c r="K999" s="353"/>
      <c r="L999" s="1116">
        <f>SUM('6.02 MainsTier_1'!R143,'6.03 MainsTier_2A'!Q110,'6.04 MainsTier_2B'!R110,'6.05 MainsTier_3'!R108,'6.06 MainsTier_Other'!R251,'6.07 MainsDiversions'!T224,'6.11 RoboticIntervention'!R168)</f>
        <v>0</v>
      </c>
      <c r="M999" s="1116">
        <f>SUM('6.02 MainsTier_1'!S143,'6.03 MainsTier_2A'!R110,'6.04 MainsTier_2B'!S110,'6.05 MainsTier_3'!S108,'6.06 MainsTier_Other'!S251,'6.07 MainsDiversions'!U224,'6.11 RoboticIntervention'!S168)</f>
        <v>0</v>
      </c>
      <c r="N999" s="1116">
        <f>SUM('6.02 MainsTier_1'!T143,'6.03 MainsTier_2A'!S110,'6.04 MainsTier_2B'!T110,'6.05 MainsTier_3'!T108,'6.06 MainsTier_Other'!T251,'6.07 MainsDiversions'!V224,'6.11 RoboticIntervention'!T168)</f>
        <v>0</v>
      </c>
      <c r="O999" s="1116">
        <f>SUM('6.02 MainsTier_1'!U143,'6.03 MainsTier_2A'!T110,'6.04 MainsTier_2B'!U110,'6.05 MainsTier_3'!U108,'6.06 MainsTier_Other'!U251,'6.07 MainsDiversions'!W224,'6.11 RoboticIntervention'!U168)</f>
        <v>0</v>
      </c>
      <c r="P999" s="1116">
        <f>SUM('6.02 MainsTier_1'!V143,'6.03 MainsTier_2A'!U110,'6.04 MainsTier_2B'!V110,'6.05 MainsTier_3'!V108,'6.06 MainsTier_Other'!V251,'6.07 MainsDiversions'!X224,'6.11 RoboticIntervention'!V168)</f>
        <v>0</v>
      </c>
    </row>
    <row r="1000" spans="3:16">
      <c r="C1000" s="431"/>
      <c r="D1000" s="20">
        <f t="shared" si="18"/>
        <v>0</v>
      </c>
      <c r="E1000" s="20">
        <f t="shared" si="18"/>
        <v>0</v>
      </c>
      <c r="F1000" s="928">
        <f t="shared" si="18"/>
        <v>0</v>
      </c>
      <c r="G1000" s="20"/>
      <c r="H1000" s="928">
        <f t="shared" si="19"/>
        <v>0</v>
      </c>
      <c r="I1000" s="928" t="str">
        <f t="shared" si="19"/>
        <v>Services</v>
      </c>
      <c r="J1000" s="347" t="s">
        <v>2771</v>
      </c>
      <c r="K1000" s="353"/>
      <c r="L1000" s="1116">
        <f>'6.09 RepexServices'!R233</f>
        <v>0</v>
      </c>
      <c r="M1000" s="1116">
        <f>'6.09 RepexServices'!S233</f>
        <v>0</v>
      </c>
      <c r="N1000" s="1116">
        <f>'6.09 RepexServices'!T233</f>
        <v>0</v>
      </c>
      <c r="O1000" s="1116">
        <f>'6.09 RepexServices'!U233</f>
        <v>0</v>
      </c>
      <c r="P1000" s="1116">
        <f>'6.09 RepexServices'!V233</f>
        <v>0</v>
      </c>
    </row>
    <row r="1001" spans="3:16">
      <c r="C1001" s="431"/>
      <c r="D1001" s="20">
        <f t="shared" si="18"/>
        <v>0</v>
      </c>
      <c r="E1001" s="20">
        <f t="shared" si="18"/>
        <v>0</v>
      </c>
      <c r="F1001" s="928">
        <f t="shared" si="18"/>
        <v>0</v>
      </c>
      <c r="G1001" s="20"/>
      <c r="H1001" s="928">
        <f t="shared" si="19"/>
        <v>0</v>
      </c>
      <c r="I1001" s="928" t="str">
        <f t="shared" si="19"/>
        <v>Risers</v>
      </c>
      <c r="J1001" s="347" t="s">
        <v>2771</v>
      </c>
      <c r="K1001" s="353"/>
      <c r="L1001" s="1116">
        <f>'6.12 Risers'!N208</f>
        <v>0</v>
      </c>
      <c r="M1001" s="1116">
        <f>'6.12 Risers'!O208</f>
        <v>0</v>
      </c>
      <c r="N1001" s="1116">
        <f>'6.12 Risers'!P208</f>
        <v>0</v>
      </c>
      <c r="O1001" s="1116">
        <f>'6.12 Risers'!Q208</f>
        <v>0</v>
      </c>
      <c r="P1001" s="1116">
        <f>'6.12 Risers'!R208</f>
        <v>0</v>
      </c>
    </row>
    <row r="1002" spans="3:16">
      <c r="C1002" s="431"/>
      <c r="D1002" s="20">
        <f t="shared" si="18"/>
        <v>0</v>
      </c>
      <c r="E1002" s="20">
        <f t="shared" si="18"/>
        <v>0</v>
      </c>
      <c r="F1002" s="928">
        <f t="shared" si="18"/>
        <v>0</v>
      </c>
      <c r="G1002" s="20"/>
      <c r="H1002" s="928"/>
      <c r="I1002" s="928" t="str">
        <f>I40</f>
        <v>Filters</v>
      </c>
      <c r="J1002" s="347" t="s">
        <v>2771</v>
      </c>
      <c r="K1002" s="353"/>
      <c r="L1002" s="1116">
        <f>'5.01 LTSStorageEntry'!Y552</f>
        <v>0</v>
      </c>
      <c r="M1002" s="1116">
        <f>'5.01 LTSStorageEntry'!Z552</f>
        <v>0</v>
      </c>
      <c r="N1002" s="1116">
        <f>'5.01 LTSStorageEntry'!AA552</f>
        <v>0</v>
      </c>
      <c r="O1002" s="1116">
        <f>'5.01 LTSStorageEntry'!AB552</f>
        <v>0</v>
      </c>
      <c r="P1002" s="1116">
        <f>'5.01 LTSStorageEntry'!AC552</f>
        <v>0</v>
      </c>
    </row>
    <row r="1003" spans="3:16">
      <c r="C1003" s="431"/>
      <c r="D1003" s="20">
        <f t="shared" si="18"/>
        <v>0</v>
      </c>
      <c r="E1003" s="20">
        <f t="shared" si="18"/>
        <v>0</v>
      </c>
      <c r="F1003" s="928">
        <f t="shared" si="18"/>
        <v>0</v>
      </c>
      <c r="G1003" s="367"/>
      <c r="H1003" s="928"/>
      <c r="I1003" s="928" t="str">
        <f>I41</f>
        <v>Slamshut/ Regulators</v>
      </c>
      <c r="J1003" s="347" t="s">
        <v>2771</v>
      </c>
      <c r="K1003" s="353"/>
      <c r="L1003" s="1116">
        <f>'5.01 LTSStorageEntry'!Y553</f>
        <v>0</v>
      </c>
      <c r="M1003" s="1116">
        <f>'5.01 LTSStorageEntry'!Z553</f>
        <v>0</v>
      </c>
      <c r="N1003" s="1116">
        <f>'5.01 LTSStorageEntry'!AA553</f>
        <v>0</v>
      </c>
      <c r="O1003" s="1116">
        <f>'5.01 LTSStorageEntry'!AB553</f>
        <v>0</v>
      </c>
      <c r="P1003" s="1116">
        <f>'5.01 LTSStorageEntry'!AC553</f>
        <v>0</v>
      </c>
    </row>
    <row r="1004" spans="3:16">
      <c r="C1004" s="431"/>
      <c r="D1004" s="20">
        <f t="shared" si="18"/>
        <v>0</v>
      </c>
      <c r="E1004" s="20">
        <f t="shared" si="18"/>
        <v>0</v>
      </c>
      <c r="F1004" s="928">
        <f t="shared" si="18"/>
        <v>0</v>
      </c>
      <c r="G1004" s="367"/>
      <c r="H1004" s="928"/>
      <c r="I1004" s="928" t="str">
        <f>I42</f>
        <v>Pre-heating</v>
      </c>
      <c r="J1004" s="347" t="s">
        <v>2771</v>
      </c>
      <c r="K1004" s="353"/>
      <c r="L1004" s="1116">
        <f>'5.01 LTSStorageEntry'!Y554</f>
        <v>0</v>
      </c>
      <c r="M1004" s="1116">
        <f>'5.01 LTSStorageEntry'!Z554</f>
        <v>0</v>
      </c>
      <c r="N1004" s="1116">
        <f>'5.01 LTSStorageEntry'!AA554</f>
        <v>0</v>
      </c>
      <c r="O1004" s="1116">
        <f>'5.01 LTSStorageEntry'!AB554</f>
        <v>0</v>
      </c>
      <c r="P1004" s="1116">
        <f>'5.01 LTSStorageEntry'!AC554</f>
        <v>0</v>
      </c>
    </row>
    <row r="1005" spans="3:16" ht="13.9">
      <c r="C1005" s="431"/>
      <c r="D1005" s="20">
        <f t="shared" si="18"/>
        <v>0</v>
      </c>
      <c r="E1005" s="20">
        <f t="shared" si="18"/>
        <v>0</v>
      </c>
      <c r="F1005" s="928">
        <f t="shared" si="18"/>
        <v>0</v>
      </c>
      <c r="G1005" s="365"/>
      <c r="H1005" s="928"/>
      <c r="I1005" s="928" t="str">
        <f>I43</f>
        <v>Odorisation &amp; Metering</v>
      </c>
      <c r="J1005" s="347" t="s">
        <v>2771</v>
      </c>
      <c r="K1005" s="353"/>
      <c r="L1005" s="1116">
        <f>'5.01 LTSStorageEntry'!Y555</f>
        <v>0</v>
      </c>
      <c r="M1005" s="1116">
        <f>'5.01 LTSStorageEntry'!Z555</f>
        <v>0</v>
      </c>
      <c r="N1005" s="1116">
        <f>'5.01 LTSStorageEntry'!AA555</f>
        <v>0</v>
      </c>
      <c r="O1005" s="1116">
        <f>'5.01 LTSStorageEntry'!AB555</f>
        <v>0</v>
      </c>
      <c r="P1005" s="1116">
        <f>'5.01 LTSStorageEntry'!AC555</f>
        <v>0</v>
      </c>
    </row>
    <row r="1006" spans="3:16" ht="13.9">
      <c r="C1006" s="431"/>
      <c r="D1006" s="20">
        <f t="shared" si="18"/>
        <v>0</v>
      </c>
      <c r="E1006" s="20">
        <f t="shared" si="18"/>
        <v>0</v>
      </c>
      <c r="F1006" s="928">
        <f t="shared" si="18"/>
        <v>0</v>
      </c>
      <c r="G1006" s="365"/>
      <c r="H1006" s="928">
        <f t="shared" ref="H1006:H1069" si="20">H44</f>
        <v>0</v>
      </c>
      <c r="I1006" s="928" t="str">
        <f>I44</f>
        <v>Governors</v>
      </c>
      <c r="J1006" s="347" t="s">
        <v>2771</v>
      </c>
      <c r="K1006" s="353"/>
      <c r="L1006" s="1116">
        <f>'5.04 Governors'!R87</f>
        <v>0</v>
      </c>
      <c r="M1006" s="1116">
        <f>'5.04 Governors'!S87</f>
        <v>0</v>
      </c>
      <c r="N1006" s="1116">
        <f>'5.04 Governors'!T87</f>
        <v>0</v>
      </c>
      <c r="O1006" s="1116">
        <f>'5.04 Governors'!U87</f>
        <v>0</v>
      </c>
      <c r="P1006" s="1116">
        <f>'5.04 Governors'!V87</f>
        <v>0</v>
      </c>
    </row>
    <row r="1007" spans="3:16" ht="13.9">
      <c r="C1007" s="431"/>
      <c r="D1007" s="20">
        <f t="shared" si="18"/>
        <v>0</v>
      </c>
      <c r="E1007" s="20">
        <f t="shared" si="18"/>
        <v>0</v>
      </c>
      <c r="F1007" s="928">
        <f t="shared" si="18"/>
        <v>0</v>
      </c>
      <c r="G1007" s="365"/>
      <c r="H1007" s="928">
        <f t="shared" si="20"/>
        <v>0</v>
      </c>
      <c r="I1007" s="928"/>
      <c r="J1007" s="347" t="s">
        <v>2771</v>
      </c>
      <c r="K1007" s="353"/>
      <c r="L1007" s="1116"/>
      <c r="M1007" s="1116"/>
      <c r="N1007" s="1116"/>
      <c r="O1007" s="1116"/>
      <c r="P1007" s="1116"/>
    </row>
    <row r="1008" spans="3:16" ht="13.9">
      <c r="C1008" s="431"/>
      <c r="D1008" s="20">
        <f t="shared" si="18"/>
        <v>0</v>
      </c>
      <c r="E1008" s="20">
        <f t="shared" si="18"/>
        <v>0</v>
      </c>
      <c r="F1008" s="928">
        <f t="shared" si="18"/>
        <v>0</v>
      </c>
      <c r="G1008" s="365"/>
      <c r="H1008" s="928">
        <f t="shared" si="20"/>
        <v>0</v>
      </c>
      <c r="I1008" s="928">
        <f t="shared" ref="I1008:I1071" si="21">I46</f>
        <v>0</v>
      </c>
      <c r="J1008" s="347" t="s">
        <v>2771</v>
      </c>
      <c r="K1008" s="353"/>
      <c r="L1008" s="1116"/>
      <c r="M1008" s="1116"/>
      <c r="N1008" s="1116"/>
      <c r="O1008" s="1116"/>
      <c r="P1008" s="1116"/>
    </row>
    <row r="1009" spans="4:10" ht="13.9">
      <c r="D1009" s="20">
        <f t="shared" si="18"/>
        <v>0</v>
      </c>
      <c r="E1009" s="20">
        <f t="shared" si="18"/>
        <v>0</v>
      </c>
      <c r="F1009" s="928">
        <f t="shared" si="18"/>
        <v>0</v>
      </c>
      <c r="G1009" s="365"/>
      <c r="H1009" s="928">
        <f t="shared" si="20"/>
        <v>0</v>
      </c>
      <c r="I1009" s="928">
        <f t="shared" si="21"/>
        <v>0</v>
      </c>
      <c r="J1009" s="347" t="s">
        <v>2771</v>
      </c>
    </row>
    <row r="1010" spans="4:10" ht="13.9">
      <c r="D1010" s="20">
        <f t="shared" si="18"/>
        <v>0</v>
      </c>
      <c r="E1010" s="20">
        <f t="shared" si="18"/>
        <v>0</v>
      </c>
      <c r="F1010" s="928">
        <f t="shared" si="18"/>
        <v>0</v>
      </c>
      <c r="G1010" s="365"/>
      <c r="H1010" s="928">
        <f t="shared" si="20"/>
        <v>0</v>
      </c>
      <c r="I1010" s="928">
        <f t="shared" si="21"/>
        <v>0</v>
      </c>
      <c r="J1010" s="347" t="s">
        <v>2771</v>
      </c>
    </row>
    <row r="1011" spans="4:10" ht="13.9">
      <c r="D1011" s="20">
        <f t="shared" si="18"/>
        <v>0</v>
      </c>
      <c r="E1011" s="20">
        <f t="shared" si="18"/>
        <v>0</v>
      </c>
      <c r="F1011" s="928">
        <f t="shared" si="18"/>
        <v>0</v>
      </c>
      <c r="G1011" s="365"/>
      <c r="H1011" s="928">
        <f t="shared" si="20"/>
        <v>0</v>
      </c>
      <c r="I1011" s="928">
        <f t="shared" si="21"/>
        <v>0</v>
      </c>
      <c r="J1011" s="347" t="s">
        <v>2771</v>
      </c>
    </row>
    <row r="1012" spans="4:10" ht="13.9">
      <c r="D1012" s="20">
        <f t="shared" si="18"/>
        <v>0</v>
      </c>
      <c r="E1012" s="20">
        <f t="shared" si="18"/>
        <v>0</v>
      </c>
      <c r="F1012" s="928">
        <f t="shared" si="18"/>
        <v>0</v>
      </c>
      <c r="G1012" s="365"/>
      <c r="H1012" s="928">
        <f t="shared" si="20"/>
        <v>0</v>
      </c>
      <c r="I1012" s="928">
        <f t="shared" si="21"/>
        <v>0</v>
      </c>
      <c r="J1012" s="347" t="s">
        <v>2771</v>
      </c>
    </row>
    <row r="1013" spans="4:10" ht="13.9">
      <c r="D1013" s="20">
        <f t="shared" si="18"/>
        <v>0</v>
      </c>
      <c r="E1013" s="20">
        <f t="shared" si="18"/>
        <v>0</v>
      </c>
      <c r="F1013" s="928">
        <f t="shared" si="18"/>
        <v>0</v>
      </c>
      <c r="G1013" s="365"/>
      <c r="H1013" s="928">
        <f t="shared" si="20"/>
        <v>0</v>
      </c>
      <c r="I1013" s="928">
        <f t="shared" si="21"/>
        <v>0</v>
      </c>
      <c r="J1013" s="347" t="s">
        <v>2771</v>
      </c>
    </row>
    <row r="1014" spans="4:10" ht="13.9">
      <c r="D1014" s="20">
        <f t="shared" si="18"/>
        <v>0</v>
      </c>
      <c r="E1014" s="20">
        <f t="shared" si="18"/>
        <v>0</v>
      </c>
      <c r="F1014" s="928">
        <f t="shared" si="18"/>
        <v>0</v>
      </c>
      <c r="G1014" s="365"/>
      <c r="H1014" s="928">
        <f t="shared" si="20"/>
        <v>0</v>
      </c>
      <c r="I1014" s="928">
        <f t="shared" si="21"/>
        <v>0</v>
      </c>
      <c r="J1014" s="347" t="s">
        <v>2771</v>
      </c>
    </row>
    <row r="1015" spans="4:10" ht="13.9">
      <c r="D1015" s="20">
        <f t="shared" si="18"/>
        <v>0</v>
      </c>
      <c r="E1015" s="20">
        <f t="shared" si="18"/>
        <v>0</v>
      </c>
      <c r="F1015" s="928">
        <f t="shared" si="18"/>
        <v>0</v>
      </c>
      <c r="G1015" s="365"/>
      <c r="H1015" s="928">
        <f t="shared" si="20"/>
        <v>0</v>
      </c>
      <c r="I1015" s="928">
        <f t="shared" si="21"/>
        <v>0</v>
      </c>
      <c r="J1015" s="347" t="s">
        <v>2771</v>
      </c>
    </row>
    <row r="1016" spans="4:10" ht="13.9">
      <c r="D1016" s="20">
        <f t="shared" si="18"/>
        <v>0</v>
      </c>
      <c r="E1016" s="20">
        <f t="shared" si="18"/>
        <v>0</v>
      </c>
      <c r="F1016" s="928">
        <f t="shared" si="18"/>
        <v>0</v>
      </c>
      <c r="G1016" s="365"/>
      <c r="H1016" s="928">
        <f t="shared" si="20"/>
        <v>0</v>
      </c>
      <c r="I1016" s="928">
        <f t="shared" si="21"/>
        <v>0</v>
      </c>
      <c r="J1016" s="347" t="s">
        <v>2771</v>
      </c>
    </row>
    <row r="1017" spans="4:10" ht="13.9">
      <c r="D1017" s="20">
        <f t="shared" si="18"/>
        <v>0</v>
      </c>
      <c r="E1017" s="20">
        <f t="shared" si="18"/>
        <v>0</v>
      </c>
      <c r="F1017" s="928">
        <f t="shared" si="18"/>
        <v>0</v>
      </c>
      <c r="G1017" s="365"/>
      <c r="H1017" s="928">
        <f t="shared" si="20"/>
        <v>0</v>
      </c>
      <c r="I1017" s="928">
        <f t="shared" si="21"/>
        <v>0</v>
      </c>
      <c r="J1017" s="347" t="s">
        <v>2771</v>
      </c>
    </row>
    <row r="1018" spans="4:10" ht="13.9">
      <c r="D1018" s="20">
        <f t="shared" ref="D1018:F1037" si="22">D56</f>
        <v>0</v>
      </c>
      <c r="E1018" s="20">
        <f t="shared" si="22"/>
        <v>0</v>
      </c>
      <c r="F1018" s="928">
        <f t="shared" si="22"/>
        <v>0</v>
      </c>
      <c r="G1018" s="365"/>
      <c r="H1018" s="928">
        <f t="shared" si="20"/>
        <v>0</v>
      </c>
      <c r="I1018" s="928">
        <f t="shared" si="21"/>
        <v>0</v>
      </c>
      <c r="J1018" s="347" t="s">
        <v>2771</v>
      </c>
    </row>
    <row r="1019" spans="4:10" ht="13.9">
      <c r="D1019" s="20">
        <f t="shared" si="22"/>
        <v>0</v>
      </c>
      <c r="E1019" s="20">
        <f t="shared" si="22"/>
        <v>0</v>
      </c>
      <c r="F1019" s="928">
        <f t="shared" si="22"/>
        <v>0</v>
      </c>
      <c r="G1019" s="365"/>
      <c r="H1019" s="928">
        <f t="shared" si="20"/>
        <v>0</v>
      </c>
      <c r="I1019" s="928">
        <f t="shared" si="21"/>
        <v>0</v>
      </c>
      <c r="J1019" s="347" t="s">
        <v>2771</v>
      </c>
    </row>
    <row r="1020" spans="4:10" ht="13.9">
      <c r="D1020" s="20">
        <f t="shared" si="22"/>
        <v>0</v>
      </c>
      <c r="E1020" s="20">
        <f t="shared" si="22"/>
        <v>0</v>
      </c>
      <c r="F1020" s="928">
        <f t="shared" si="22"/>
        <v>0</v>
      </c>
      <c r="G1020" s="365"/>
      <c r="H1020" s="928">
        <f t="shared" si="20"/>
        <v>0</v>
      </c>
      <c r="I1020" s="928">
        <f t="shared" si="21"/>
        <v>0</v>
      </c>
      <c r="J1020" s="347" t="s">
        <v>2771</v>
      </c>
    </row>
    <row r="1021" spans="4:10" ht="13.9">
      <c r="D1021" s="20">
        <f t="shared" si="22"/>
        <v>0</v>
      </c>
      <c r="E1021" s="20">
        <f t="shared" si="22"/>
        <v>0</v>
      </c>
      <c r="F1021" s="928">
        <f t="shared" si="22"/>
        <v>0</v>
      </c>
      <c r="G1021" s="365"/>
      <c r="H1021" s="928">
        <f t="shared" si="20"/>
        <v>0</v>
      </c>
      <c r="I1021" s="928">
        <f t="shared" si="21"/>
        <v>0</v>
      </c>
      <c r="J1021" s="347" t="s">
        <v>2771</v>
      </c>
    </row>
    <row r="1022" spans="4:10" ht="13.9">
      <c r="D1022" s="20">
        <f t="shared" si="22"/>
        <v>0</v>
      </c>
      <c r="E1022" s="20">
        <f t="shared" si="22"/>
        <v>0</v>
      </c>
      <c r="F1022" s="928">
        <f t="shared" si="22"/>
        <v>0</v>
      </c>
      <c r="G1022" s="365"/>
      <c r="H1022" s="928">
        <f t="shared" si="20"/>
        <v>0</v>
      </c>
      <c r="I1022" s="928">
        <f t="shared" si="21"/>
        <v>0</v>
      </c>
      <c r="J1022" s="347" t="s">
        <v>2771</v>
      </c>
    </row>
    <row r="1023" spans="4:10" ht="13.9">
      <c r="D1023" s="20">
        <f t="shared" si="22"/>
        <v>0</v>
      </c>
      <c r="E1023" s="20">
        <f t="shared" si="22"/>
        <v>0</v>
      </c>
      <c r="F1023" s="928">
        <f t="shared" si="22"/>
        <v>0</v>
      </c>
      <c r="G1023" s="365"/>
      <c r="H1023" s="928">
        <f t="shared" si="20"/>
        <v>0</v>
      </c>
      <c r="I1023" s="928">
        <f t="shared" si="21"/>
        <v>0</v>
      </c>
      <c r="J1023" s="347" t="s">
        <v>2771</v>
      </c>
    </row>
    <row r="1024" spans="4:10" ht="13.9">
      <c r="D1024" s="20">
        <f t="shared" si="22"/>
        <v>0</v>
      </c>
      <c r="E1024" s="20">
        <f t="shared" si="22"/>
        <v>0</v>
      </c>
      <c r="F1024" s="928">
        <f t="shared" si="22"/>
        <v>0</v>
      </c>
      <c r="G1024" s="365"/>
      <c r="H1024" s="928">
        <f t="shared" si="20"/>
        <v>0</v>
      </c>
      <c r="I1024" s="928">
        <f t="shared" si="21"/>
        <v>0</v>
      </c>
      <c r="J1024" s="347" t="s">
        <v>2771</v>
      </c>
    </row>
    <row r="1025" spans="4:10" ht="13.9">
      <c r="D1025" s="20">
        <f t="shared" si="22"/>
        <v>0</v>
      </c>
      <c r="E1025" s="20">
        <f t="shared" si="22"/>
        <v>0</v>
      </c>
      <c r="F1025" s="928">
        <f t="shared" si="22"/>
        <v>0</v>
      </c>
      <c r="G1025" s="365"/>
      <c r="H1025" s="928">
        <f t="shared" si="20"/>
        <v>0</v>
      </c>
      <c r="I1025" s="928">
        <f t="shared" si="21"/>
        <v>0</v>
      </c>
      <c r="J1025" s="347" t="s">
        <v>2771</v>
      </c>
    </row>
    <row r="1026" spans="4:10" ht="13.9">
      <c r="D1026" s="20">
        <f t="shared" si="22"/>
        <v>0</v>
      </c>
      <c r="E1026" s="20">
        <f t="shared" si="22"/>
        <v>0</v>
      </c>
      <c r="F1026" s="928">
        <f t="shared" si="22"/>
        <v>0</v>
      </c>
      <c r="G1026" s="365"/>
      <c r="H1026" s="928">
        <f t="shared" si="20"/>
        <v>0</v>
      </c>
      <c r="I1026" s="928">
        <f t="shared" si="21"/>
        <v>0</v>
      </c>
      <c r="J1026" s="347" t="s">
        <v>2771</v>
      </c>
    </row>
    <row r="1027" spans="4:10" ht="13.9">
      <c r="D1027" s="20">
        <f t="shared" si="22"/>
        <v>0</v>
      </c>
      <c r="E1027" s="20">
        <f t="shared" si="22"/>
        <v>0</v>
      </c>
      <c r="F1027" s="928">
        <f t="shared" si="22"/>
        <v>0</v>
      </c>
      <c r="G1027" s="365"/>
      <c r="H1027" s="928">
        <f t="shared" si="20"/>
        <v>0</v>
      </c>
      <c r="I1027" s="928">
        <f t="shared" si="21"/>
        <v>0</v>
      </c>
      <c r="J1027" s="347" t="s">
        <v>2771</v>
      </c>
    </row>
    <row r="1028" spans="4:10" ht="13.9">
      <c r="D1028" s="20">
        <f t="shared" si="22"/>
        <v>0</v>
      </c>
      <c r="E1028" s="20">
        <f t="shared" si="22"/>
        <v>0</v>
      </c>
      <c r="F1028" s="928">
        <f t="shared" si="22"/>
        <v>0</v>
      </c>
      <c r="G1028" s="365"/>
      <c r="H1028" s="928">
        <f t="shared" si="20"/>
        <v>0</v>
      </c>
      <c r="I1028" s="928">
        <f t="shared" si="21"/>
        <v>0</v>
      </c>
      <c r="J1028" s="347" t="s">
        <v>2771</v>
      </c>
    </row>
    <row r="1029" spans="4:10" ht="13.9">
      <c r="D1029" s="20">
        <f t="shared" si="22"/>
        <v>0</v>
      </c>
      <c r="E1029" s="20">
        <f t="shared" si="22"/>
        <v>0</v>
      </c>
      <c r="F1029" s="928">
        <f t="shared" si="22"/>
        <v>0</v>
      </c>
      <c r="G1029" s="365"/>
      <c r="H1029" s="928">
        <f t="shared" si="20"/>
        <v>0</v>
      </c>
      <c r="I1029" s="928">
        <f t="shared" si="21"/>
        <v>0</v>
      </c>
      <c r="J1029" s="347" t="s">
        <v>2771</v>
      </c>
    </row>
    <row r="1030" spans="4:10" ht="13.9">
      <c r="D1030" s="20">
        <f t="shared" si="22"/>
        <v>0</v>
      </c>
      <c r="E1030" s="20">
        <f t="shared" si="22"/>
        <v>0</v>
      </c>
      <c r="F1030" s="928">
        <f t="shared" si="22"/>
        <v>0</v>
      </c>
      <c r="G1030" s="365"/>
      <c r="H1030" s="928">
        <f t="shared" si="20"/>
        <v>0</v>
      </c>
      <c r="I1030" s="928">
        <f t="shared" si="21"/>
        <v>0</v>
      </c>
      <c r="J1030" s="347" t="s">
        <v>2771</v>
      </c>
    </row>
    <row r="1031" spans="4:10" ht="13.9">
      <c r="D1031" s="20">
        <f t="shared" si="22"/>
        <v>0</v>
      </c>
      <c r="E1031" s="20">
        <f t="shared" si="22"/>
        <v>0</v>
      </c>
      <c r="F1031" s="928">
        <f t="shared" si="22"/>
        <v>0</v>
      </c>
      <c r="G1031" s="365"/>
      <c r="H1031" s="928">
        <f t="shared" si="20"/>
        <v>0</v>
      </c>
      <c r="I1031" s="928">
        <f t="shared" si="21"/>
        <v>0</v>
      </c>
      <c r="J1031" s="347" t="s">
        <v>2771</v>
      </c>
    </row>
    <row r="1032" spans="4:10" ht="13.9">
      <c r="D1032" s="20">
        <f t="shared" si="22"/>
        <v>0</v>
      </c>
      <c r="E1032" s="20">
        <f t="shared" si="22"/>
        <v>0</v>
      </c>
      <c r="F1032" s="928">
        <f t="shared" si="22"/>
        <v>0</v>
      </c>
      <c r="G1032" s="365"/>
      <c r="H1032" s="928">
        <f t="shared" si="20"/>
        <v>0</v>
      </c>
      <c r="I1032" s="928">
        <f t="shared" si="21"/>
        <v>0</v>
      </c>
      <c r="J1032" s="347" t="s">
        <v>2771</v>
      </c>
    </row>
    <row r="1033" spans="4:10" ht="13.9">
      <c r="D1033" s="20">
        <f t="shared" si="22"/>
        <v>0</v>
      </c>
      <c r="E1033" s="20">
        <f t="shared" si="22"/>
        <v>0</v>
      </c>
      <c r="F1033" s="928">
        <f t="shared" si="22"/>
        <v>0</v>
      </c>
      <c r="G1033" s="365"/>
      <c r="H1033" s="928">
        <f t="shared" si="20"/>
        <v>0</v>
      </c>
      <c r="I1033" s="928">
        <f t="shared" si="21"/>
        <v>0</v>
      </c>
      <c r="J1033" s="347" t="s">
        <v>2771</v>
      </c>
    </row>
    <row r="1034" spans="4:10" ht="13.9">
      <c r="D1034" s="20">
        <f t="shared" si="22"/>
        <v>0</v>
      </c>
      <c r="E1034" s="20">
        <f t="shared" si="22"/>
        <v>0</v>
      </c>
      <c r="F1034" s="928">
        <f t="shared" si="22"/>
        <v>0</v>
      </c>
      <c r="G1034" s="365"/>
      <c r="H1034" s="928">
        <f t="shared" si="20"/>
        <v>0</v>
      </c>
      <c r="I1034" s="928">
        <f t="shared" si="21"/>
        <v>0</v>
      </c>
      <c r="J1034" s="347" t="s">
        <v>2771</v>
      </c>
    </row>
    <row r="1035" spans="4:10" ht="13.9">
      <c r="D1035" s="20">
        <f t="shared" si="22"/>
        <v>0</v>
      </c>
      <c r="E1035" s="20">
        <f t="shared" si="22"/>
        <v>0</v>
      </c>
      <c r="F1035" s="928">
        <f t="shared" si="22"/>
        <v>0</v>
      </c>
      <c r="G1035" s="365"/>
      <c r="H1035" s="928">
        <f t="shared" si="20"/>
        <v>0</v>
      </c>
      <c r="I1035" s="928">
        <f t="shared" si="21"/>
        <v>0</v>
      </c>
      <c r="J1035" s="347" t="s">
        <v>2771</v>
      </c>
    </row>
    <row r="1036" spans="4:10" ht="13.9">
      <c r="D1036" s="20">
        <f t="shared" si="22"/>
        <v>0</v>
      </c>
      <c r="E1036" s="20">
        <f t="shared" si="22"/>
        <v>0</v>
      </c>
      <c r="F1036" s="928">
        <f t="shared" si="22"/>
        <v>0</v>
      </c>
      <c r="G1036" s="365"/>
      <c r="H1036" s="928">
        <f t="shared" si="20"/>
        <v>0</v>
      </c>
      <c r="I1036" s="928">
        <f t="shared" si="21"/>
        <v>0</v>
      </c>
      <c r="J1036" s="347" t="s">
        <v>2771</v>
      </c>
    </row>
    <row r="1037" spans="4:10" ht="13.9">
      <c r="D1037" s="20">
        <f t="shared" si="22"/>
        <v>0</v>
      </c>
      <c r="E1037" s="20">
        <f t="shared" si="22"/>
        <v>0</v>
      </c>
      <c r="F1037" s="928">
        <f t="shared" si="22"/>
        <v>0</v>
      </c>
      <c r="G1037" s="365"/>
      <c r="H1037" s="928">
        <f t="shared" si="20"/>
        <v>0</v>
      </c>
      <c r="I1037" s="928">
        <f t="shared" si="21"/>
        <v>0</v>
      </c>
      <c r="J1037" s="347" t="s">
        <v>2771</v>
      </c>
    </row>
    <row r="1038" spans="4:10" ht="13.9">
      <c r="D1038" s="20">
        <f t="shared" ref="D1038:F1057" si="23">D76</f>
        <v>0</v>
      </c>
      <c r="E1038" s="20">
        <f t="shared" si="23"/>
        <v>0</v>
      </c>
      <c r="F1038" s="928">
        <f t="shared" si="23"/>
        <v>0</v>
      </c>
      <c r="G1038" s="365"/>
      <c r="H1038" s="928">
        <f t="shared" si="20"/>
        <v>0</v>
      </c>
      <c r="I1038" s="928">
        <f t="shared" si="21"/>
        <v>0</v>
      </c>
      <c r="J1038" s="347" t="s">
        <v>2771</v>
      </c>
    </row>
    <row r="1039" spans="4:10" ht="13.9">
      <c r="D1039" s="20">
        <f t="shared" si="23"/>
        <v>0</v>
      </c>
      <c r="E1039" s="20">
        <f t="shared" si="23"/>
        <v>0</v>
      </c>
      <c r="F1039" s="928">
        <f t="shared" si="23"/>
        <v>0</v>
      </c>
      <c r="G1039" s="365"/>
      <c r="H1039" s="928">
        <f t="shared" si="20"/>
        <v>0</v>
      </c>
      <c r="I1039" s="928">
        <f t="shared" si="21"/>
        <v>0</v>
      </c>
      <c r="J1039" s="347" t="s">
        <v>2771</v>
      </c>
    </row>
    <row r="1040" spans="4:10" ht="13.9">
      <c r="D1040" s="20">
        <f t="shared" si="23"/>
        <v>0</v>
      </c>
      <c r="E1040" s="20">
        <f t="shared" si="23"/>
        <v>0</v>
      </c>
      <c r="F1040" s="928">
        <f t="shared" si="23"/>
        <v>0</v>
      </c>
      <c r="G1040" s="365"/>
      <c r="H1040" s="928">
        <f t="shared" si="20"/>
        <v>0</v>
      </c>
      <c r="I1040" s="928">
        <f t="shared" si="21"/>
        <v>0</v>
      </c>
      <c r="J1040" s="347" t="s">
        <v>2771</v>
      </c>
    </row>
    <row r="1041" spans="4:10" ht="13.9">
      <c r="D1041" s="20">
        <f t="shared" si="23"/>
        <v>0</v>
      </c>
      <c r="E1041" s="20">
        <f t="shared" si="23"/>
        <v>0</v>
      </c>
      <c r="F1041" s="928">
        <f t="shared" si="23"/>
        <v>0</v>
      </c>
      <c r="G1041" s="365"/>
      <c r="H1041" s="928">
        <f t="shared" si="20"/>
        <v>0</v>
      </c>
      <c r="I1041" s="928">
        <f t="shared" si="21"/>
        <v>0</v>
      </c>
      <c r="J1041" s="347" t="s">
        <v>2771</v>
      </c>
    </row>
    <row r="1042" spans="4:10" ht="13.9">
      <c r="D1042" s="20">
        <f t="shared" si="23"/>
        <v>0</v>
      </c>
      <c r="E1042" s="20">
        <f t="shared" si="23"/>
        <v>0</v>
      </c>
      <c r="F1042" s="928">
        <f t="shared" si="23"/>
        <v>0</v>
      </c>
      <c r="G1042" s="365"/>
      <c r="H1042" s="928">
        <f t="shared" si="20"/>
        <v>0</v>
      </c>
      <c r="I1042" s="928">
        <f t="shared" si="21"/>
        <v>0</v>
      </c>
      <c r="J1042" s="347" t="s">
        <v>2771</v>
      </c>
    </row>
    <row r="1043" spans="4:10" ht="13.9">
      <c r="D1043" s="20">
        <f t="shared" si="23"/>
        <v>0</v>
      </c>
      <c r="E1043" s="20">
        <f t="shared" si="23"/>
        <v>0</v>
      </c>
      <c r="F1043" s="928">
        <f t="shared" si="23"/>
        <v>0</v>
      </c>
      <c r="G1043" s="365"/>
      <c r="H1043" s="928">
        <f t="shared" si="20"/>
        <v>0</v>
      </c>
      <c r="I1043" s="928">
        <f t="shared" si="21"/>
        <v>0</v>
      </c>
      <c r="J1043" s="347" t="s">
        <v>2771</v>
      </c>
    </row>
    <row r="1044" spans="4:10" ht="13.9">
      <c r="D1044" s="20">
        <f t="shared" si="23"/>
        <v>0</v>
      </c>
      <c r="E1044" s="20">
        <f t="shared" si="23"/>
        <v>0</v>
      </c>
      <c r="F1044" s="928">
        <f t="shared" si="23"/>
        <v>0</v>
      </c>
      <c r="G1044" s="365"/>
      <c r="H1044" s="928">
        <f t="shared" si="20"/>
        <v>0</v>
      </c>
      <c r="I1044" s="928">
        <f t="shared" si="21"/>
        <v>0</v>
      </c>
      <c r="J1044" s="347" t="s">
        <v>2771</v>
      </c>
    </row>
    <row r="1045" spans="4:10" ht="13.9">
      <c r="D1045" s="20">
        <f t="shared" si="23"/>
        <v>0</v>
      </c>
      <c r="E1045" s="20">
        <f t="shared" si="23"/>
        <v>0</v>
      </c>
      <c r="F1045" s="928">
        <f t="shared" si="23"/>
        <v>0</v>
      </c>
      <c r="G1045" s="365"/>
      <c r="H1045" s="928">
        <f t="shared" si="20"/>
        <v>0</v>
      </c>
      <c r="I1045" s="928">
        <f t="shared" si="21"/>
        <v>0</v>
      </c>
      <c r="J1045" s="347" t="s">
        <v>2771</v>
      </c>
    </row>
    <row r="1046" spans="4:10" ht="13.9">
      <c r="D1046" s="20">
        <f t="shared" si="23"/>
        <v>0</v>
      </c>
      <c r="E1046" s="20">
        <f t="shared" si="23"/>
        <v>0</v>
      </c>
      <c r="F1046" s="928">
        <f t="shared" si="23"/>
        <v>0</v>
      </c>
      <c r="G1046" s="365"/>
      <c r="H1046" s="928">
        <f t="shared" si="20"/>
        <v>0</v>
      </c>
      <c r="I1046" s="928">
        <f t="shared" si="21"/>
        <v>0</v>
      </c>
      <c r="J1046" s="347" t="s">
        <v>2771</v>
      </c>
    </row>
    <row r="1047" spans="4:10" ht="13.9">
      <c r="D1047" s="20">
        <f t="shared" si="23"/>
        <v>0</v>
      </c>
      <c r="E1047" s="20">
        <f t="shared" si="23"/>
        <v>0</v>
      </c>
      <c r="F1047" s="928">
        <f t="shared" si="23"/>
        <v>0</v>
      </c>
      <c r="G1047" s="365"/>
      <c r="H1047" s="928">
        <f t="shared" si="20"/>
        <v>0</v>
      </c>
      <c r="I1047" s="928">
        <f t="shared" si="21"/>
        <v>0</v>
      </c>
      <c r="J1047" s="347" t="s">
        <v>2771</v>
      </c>
    </row>
    <row r="1048" spans="4:10" ht="13.9">
      <c r="D1048" s="20">
        <f t="shared" si="23"/>
        <v>0</v>
      </c>
      <c r="E1048" s="20">
        <f t="shared" si="23"/>
        <v>0</v>
      </c>
      <c r="F1048" s="928">
        <f t="shared" si="23"/>
        <v>0</v>
      </c>
      <c r="G1048" s="365"/>
      <c r="H1048" s="928">
        <f t="shared" si="20"/>
        <v>0</v>
      </c>
      <c r="I1048" s="928">
        <f t="shared" si="21"/>
        <v>0</v>
      </c>
      <c r="J1048" s="347" t="s">
        <v>2771</v>
      </c>
    </row>
    <row r="1049" spans="4:10" ht="13.9">
      <c r="D1049" s="20">
        <f t="shared" si="23"/>
        <v>0</v>
      </c>
      <c r="E1049" s="20">
        <f t="shared" si="23"/>
        <v>0</v>
      </c>
      <c r="F1049" s="928">
        <f t="shared" si="23"/>
        <v>0</v>
      </c>
      <c r="G1049" s="365"/>
      <c r="H1049" s="928">
        <f t="shared" si="20"/>
        <v>0</v>
      </c>
      <c r="I1049" s="928">
        <f t="shared" si="21"/>
        <v>0</v>
      </c>
      <c r="J1049" s="347" t="s">
        <v>2771</v>
      </c>
    </row>
    <row r="1050" spans="4:10" ht="13.9">
      <c r="D1050" s="20">
        <f t="shared" si="23"/>
        <v>0</v>
      </c>
      <c r="E1050" s="20">
        <f t="shared" si="23"/>
        <v>0</v>
      </c>
      <c r="F1050" s="928">
        <f t="shared" si="23"/>
        <v>0</v>
      </c>
      <c r="G1050" s="365"/>
      <c r="H1050" s="928">
        <f t="shared" si="20"/>
        <v>0</v>
      </c>
      <c r="I1050" s="928">
        <f t="shared" si="21"/>
        <v>0</v>
      </c>
      <c r="J1050" s="347" t="s">
        <v>2771</v>
      </c>
    </row>
    <row r="1051" spans="4:10" ht="13.9">
      <c r="D1051" s="20">
        <f t="shared" si="23"/>
        <v>0</v>
      </c>
      <c r="E1051" s="20">
        <f t="shared" si="23"/>
        <v>0</v>
      </c>
      <c r="F1051" s="928">
        <f t="shared" si="23"/>
        <v>0</v>
      </c>
      <c r="G1051" s="365"/>
      <c r="H1051" s="928">
        <f t="shared" si="20"/>
        <v>0</v>
      </c>
      <c r="I1051" s="928">
        <f t="shared" si="21"/>
        <v>0</v>
      </c>
      <c r="J1051" s="347" t="s">
        <v>2771</v>
      </c>
    </row>
    <row r="1052" spans="4:10" ht="13.9">
      <c r="D1052" s="20">
        <f t="shared" si="23"/>
        <v>0</v>
      </c>
      <c r="E1052" s="20">
        <f t="shared" si="23"/>
        <v>0</v>
      </c>
      <c r="F1052" s="928">
        <f t="shared" si="23"/>
        <v>0</v>
      </c>
      <c r="G1052" s="365"/>
      <c r="H1052" s="928">
        <f t="shared" si="20"/>
        <v>0</v>
      </c>
      <c r="I1052" s="928">
        <f t="shared" si="21"/>
        <v>0</v>
      </c>
      <c r="J1052" s="347" t="s">
        <v>2771</v>
      </c>
    </row>
    <row r="1053" spans="4:10" ht="13.9">
      <c r="D1053" s="20">
        <f t="shared" si="23"/>
        <v>0</v>
      </c>
      <c r="E1053" s="20">
        <f t="shared" si="23"/>
        <v>0</v>
      </c>
      <c r="F1053" s="928">
        <f t="shared" si="23"/>
        <v>0</v>
      </c>
      <c r="G1053" s="365"/>
      <c r="H1053" s="928">
        <f t="shared" si="20"/>
        <v>0</v>
      </c>
      <c r="I1053" s="928">
        <f t="shared" si="21"/>
        <v>0</v>
      </c>
      <c r="J1053" s="347" t="s">
        <v>2771</v>
      </c>
    </row>
    <row r="1054" spans="4:10" ht="13.9">
      <c r="D1054" s="20">
        <f t="shared" si="23"/>
        <v>0</v>
      </c>
      <c r="E1054" s="20">
        <f t="shared" si="23"/>
        <v>0</v>
      </c>
      <c r="F1054" s="928">
        <f t="shared" si="23"/>
        <v>0</v>
      </c>
      <c r="G1054" s="365"/>
      <c r="H1054" s="928">
        <f t="shared" si="20"/>
        <v>0</v>
      </c>
      <c r="I1054" s="928">
        <f t="shared" si="21"/>
        <v>0</v>
      </c>
      <c r="J1054" s="347" t="s">
        <v>2771</v>
      </c>
    </row>
    <row r="1055" spans="4:10" ht="13.9">
      <c r="D1055" s="20">
        <f t="shared" si="23"/>
        <v>0</v>
      </c>
      <c r="E1055" s="20">
        <f t="shared" si="23"/>
        <v>0</v>
      </c>
      <c r="F1055" s="928">
        <f t="shared" si="23"/>
        <v>0</v>
      </c>
      <c r="G1055" s="365"/>
      <c r="H1055" s="928">
        <f t="shared" si="20"/>
        <v>0</v>
      </c>
      <c r="I1055" s="928">
        <f t="shared" si="21"/>
        <v>0</v>
      </c>
      <c r="J1055" s="347" t="s">
        <v>2771</v>
      </c>
    </row>
    <row r="1056" spans="4:10" ht="13.9">
      <c r="D1056" s="20">
        <f t="shared" si="23"/>
        <v>0</v>
      </c>
      <c r="E1056" s="20">
        <f t="shared" si="23"/>
        <v>0</v>
      </c>
      <c r="F1056" s="928">
        <f t="shared" si="23"/>
        <v>0</v>
      </c>
      <c r="G1056" s="365"/>
      <c r="H1056" s="928">
        <f t="shared" si="20"/>
        <v>0</v>
      </c>
      <c r="I1056" s="928">
        <f t="shared" si="21"/>
        <v>0</v>
      </c>
      <c r="J1056" s="347" t="s">
        <v>2771</v>
      </c>
    </row>
    <row r="1057" spans="4:10" ht="13.9">
      <c r="D1057" s="20">
        <f t="shared" si="23"/>
        <v>0</v>
      </c>
      <c r="E1057" s="20">
        <f t="shared" si="23"/>
        <v>0</v>
      </c>
      <c r="F1057" s="928">
        <f t="shared" si="23"/>
        <v>0</v>
      </c>
      <c r="G1057" s="365"/>
      <c r="H1057" s="928">
        <f t="shared" si="20"/>
        <v>0</v>
      </c>
      <c r="I1057" s="928">
        <f t="shared" si="21"/>
        <v>0</v>
      </c>
      <c r="J1057" s="347" t="s">
        <v>2771</v>
      </c>
    </row>
    <row r="1058" spans="4:10" ht="13.9">
      <c r="D1058" s="20">
        <f t="shared" ref="D1058:F1077" si="24">D96</f>
        <v>0</v>
      </c>
      <c r="E1058" s="20">
        <f t="shared" si="24"/>
        <v>0</v>
      </c>
      <c r="F1058" s="928">
        <f t="shared" si="24"/>
        <v>0</v>
      </c>
      <c r="G1058" s="365"/>
      <c r="H1058" s="928">
        <f t="shared" si="20"/>
        <v>0</v>
      </c>
      <c r="I1058" s="928">
        <f t="shared" si="21"/>
        <v>0</v>
      </c>
      <c r="J1058" s="347" t="s">
        <v>2771</v>
      </c>
    </row>
    <row r="1059" spans="4:10" ht="13.9">
      <c r="D1059" s="20">
        <f t="shared" si="24"/>
        <v>0</v>
      </c>
      <c r="E1059" s="20">
        <f t="shared" si="24"/>
        <v>0</v>
      </c>
      <c r="F1059" s="928">
        <f t="shared" si="24"/>
        <v>0</v>
      </c>
      <c r="G1059" s="365"/>
      <c r="H1059" s="928">
        <f t="shared" si="20"/>
        <v>0</v>
      </c>
      <c r="I1059" s="928">
        <f t="shared" si="21"/>
        <v>0</v>
      </c>
      <c r="J1059" s="347" t="s">
        <v>2771</v>
      </c>
    </row>
    <row r="1060" spans="4:10" ht="13.9">
      <c r="D1060" s="20">
        <f t="shared" si="24"/>
        <v>0</v>
      </c>
      <c r="E1060" s="20">
        <f t="shared" si="24"/>
        <v>0</v>
      </c>
      <c r="F1060" s="928">
        <f t="shared" si="24"/>
        <v>0</v>
      </c>
      <c r="G1060" s="365"/>
      <c r="H1060" s="928">
        <f t="shared" si="20"/>
        <v>0</v>
      </c>
      <c r="I1060" s="928">
        <f t="shared" si="21"/>
        <v>0</v>
      </c>
      <c r="J1060" s="347" t="s">
        <v>2771</v>
      </c>
    </row>
    <row r="1061" spans="4:10" ht="13.9">
      <c r="D1061" s="20">
        <f t="shared" si="24"/>
        <v>0</v>
      </c>
      <c r="E1061" s="20">
        <f t="shared" si="24"/>
        <v>0</v>
      </c>
      <c r="F1061" s="928">
        <f t="shared" si="24"/>
        <v>0</v>
      </c>
      <c r="G1061" s="365"/>
      <c r="H1061" s="928">
        <f t="shared" si="20"/>
        <v>0</v>
      </c>
      <c r="I1061" s="928">
        <f t="shared" si="21"/>
        <v>0</v>
      </c>
      <c r="J1061" s="347" t="s">
        <v>2771</v>
      </c>
    </row>
    <row r="1062" spans="4:10" ht="13.9">
      <c r="D1062" s="20">
        <f t="shared" si="24"/>
        <v>0</v>
      </c>
      <c r="E1062" s="20">
        <f t="shared" si="24"/>
        <v>0</v>
      </c>
      <c r="F1062" s="928">
        <f t="shared" si="24"/>
        <v>0</v>
      </c>
      <c r="G1062" s="365"/>
      <c r="H1062" s="928">
        <f t="shared" si="20"/>
        <v>0</v>
      </c>
      <c r="I1062" s="928">
        <f t="shared" si="21"/>
        <v>0</v>
      </c>
      <c r="J1062" s="347" t="s">
        <v>2771</v>
      </c>
    </row>
    <row r="1063" spans="4:10" ht="13.9">
      <c r="D1063" s="20">
        <f t="shared" si="24"/>
        <v>0</v>
      </c>
      <c r="E1063" s="20">
        <f t="shared" si="24"/>
        <v>0</v>
      </c>
      <c r="F1063" s="928">
        <f t="shared" si="24"/>
        <v>0</v>
      </c>
      <c r="G1063" s="365"/>
      <c r="H1063" s="928">
        <f t="shared" si="20"/>
        <v>0</v>
      </c>
      <c r="I1063" s="928">
        <f t="shared" si="21"/>
        <v>0</v>
      </c>
      <c r="J1063" s="347" t="s">
        <v>2771</v>
      </c>
    </row>
    <row r="1064" spans="4:10" ht="13.9">
      <c r="D1064" s="20">
        <f t="shared" si="24"/>
        <v>0</v>
      </c>
      <c r="E1064" s="20">
        <f t="shared" si="24"/>
        <v>0</v>
      </c>
      <c r="F1064" s="928">
        <f t="shared" si="24"/>
        <v>0</v>
      </c>
      <c r="G1064" s="365"/>
      <c r="H1064" s="928">
        <f t="shared" si="20"/>
        <v>0</v>
      </c>
      <c r="I1064" s="928">
        <f t="shared" si="21"/>
        <v>0</v>
      </c>
      <c r="J1064" s="347" t="s">
        <v>2771</v>
      </c>
    </row>
    <row r="1065" spans="4:10" ht="13.9">
      <c r="D1065" s="20">
        <f t="shared" si="24"/>
        <v>0</v>
      </c>
      <c r="E1065" s="20">
        <f t="shared" si="24"/>
        <v>0</v>
      </c>
      <c r="F1065" s="928">
        <f t="shared" si="24"/>
        <v>0</v>
      </c>
      <c r="G1065" s="365"/>
      <c r="H1065" s="928">
        <f t="shared" si="20"/>
        <v>0</v>
      </c>
      <c r="I1065" s="928">
        <f t="shared" si="21"/>
        <v>0</v>
      </c>
      <c r="J1065" s="347" t="s">
        <v>2771</v>
      </c>
    </row>
    <row r="1066" spans="4:10" ht="13.9">
      <c r="D1066" s="20">
        <f t="shared" si="24"/>
        <v>0</v>
      </c>
      <c r="E1066" s="20">
        <f t="shared" si="24"/>
        <v>0</v>
      </c>
      <c r="F1066" s="928">
        <f t="shared" si="24"/>
        <v>0</v>
      </c>
      <c r="G1066" s="365"/>
      <c r="H1066" s="928">
        <f t="shared" si="20"/>
        <v>0</v>
      </c>
      <c r="I1066" s="928">
        <f t="shared" si="21"/>
        <v>0</v>
      </c>
      <c r="J1066" s="347" t="s">
        <v>2771</v>
      </c>
    </row>
    <row r="1067" spans="4:10" ht="13.9">
      <c r="D1067" s="20">
        <f t="shared" si="24"/>
        <v>0</v>
      </c>
      <c r="E1067" s="20">
        <f t="shared" si="24"/>
        <v>0</v>
      </c>
      <c r="F1067" s="928">
        <f t="shared" si="24"/>
        <v>0</v>
      </c>
      <c r="G1067" s="365"/>
      <c r="H1067" s="928">
        <f t="shared" si="20"/>
        <v>0</v>
      </c>
      <c r="I1067" s="928">
        <f t="shared" si="21"/>
        <v>0</v>
      </c>
      <c r="J1067" s="347" t="s">
        <v>2771</v>
      </c>
    </row>
    <row r="1068" spans="4:10" ht="13.9">
      <c r="D1068" s="20">
        <f t="shared" si="24"/>
        <v>0</v>
      </c>
      <c r="E1068" s="20">
        <f t="shared" si="24"/>
        <v>0</v>
      </c>
      <c r="F1068" s="928">
        <f t="shared" si="24"/>
        <v>0</v>
      </c>
      <c r="G1068" s="365"/>
      <c r="H1068" s="928">
        <f t="shared" si="20"/>
        <v>0</v>
      </c>
      <c r="I1068" s="928">
        <f t="shared" si="21"/>
        <v>0</v>
      </c>
      <c r="J1068" s="347" t="s">
        <v>2771</v>
      </c>
    </row>
    <row r="1069" spans="4:10" ht="13.9">
      <c r="D1069" s="20">
        <f t="shared" si="24"/>
        <v>0</v>
      </c>
      <c r="E1069" s="20">
        <f t="shared" si="24"/>
        <v>0</v>
      </c>
      <c r="F1069" s="928">
        <f t="shared" si="24"/>
        <v>0</v>
      </c>
      <c r="G1069" s="365"/>
      <c r="H1069" s="928">
        <f t="shared" si="20"/>
        <v>0</v>
      </c>
      <c r="I1069" s="928">
        <f t="shared" si="21"/>
        <v>0</v>
      </c>
      <c r="J1069" s="347" t="s">
        <v>2771</v>
      </c>
    </row>
    <row r="1070" spans="4:10" ht="13.9">
      <c r="D1070" s="20">
        <f t="shared" si="24"/>
        <v>0</v>
      </c>
      <c r="E1070" s="20">
        <f t="shared" si="24"/>
        <v>0</v>
      </c>
      <c r="F1070" s="928">
        <f t="shared" si="24"/>
        <v>0</v>
      </c>
      <c r="G1070" s="365"/>
      <c r="H1070" s="928">
        <f t="shared" ref="H1070:H1133" si="25">H108</f>
        <v>0</v>
      </c>
      <c r="I1070" s="928">
        <f t="shared" si="21"/>
        <v>0</v>
      </c>
      <c r="J1070" s="347" t="s">
        <v>2771</v>
      </c>
    </row>
    <row r="1071" spans="4:10" ht="13.9">
      <c r="D1071" s="20">
        <f t="shared" si="24"/>
        <v>0</v>
      </c>
      <c r="E1071" s="20">
        <f t="shared" si="24"/>
        <v>0</v>
      </c>
      <c r="F1071" s="928">
        <f t="shared" si="24"/>
        <v>0</v>
      </c>
      <c r="G1071" s="365"/>
      <c r="H1071" s="928">
        <f t="shared" si="25"/>
        <v>0</v>
      </c>
      <c r="I1071" s="928">
        <f t="shared" si="21"/>
        <v>0</v>
      </c>
      <c r="J1071" s="347" t="s">
        <v>2771</v>
      </c>
    </row>
    <row r="1072" spans="4:10" ht="13.9">
      <c r="D1072" s="20">
        <f t="shared" si="24"/>
        <v>0</v>
      </c>
      <c r="E1072" s="20">
        <f t="shared" si="24"/>
        <v>0</v>
      </c>
      <c r="F1072" s="928">
        <f t="shared" si="24"/>
        <v>0</v>
      </c>
      <c r="G1072" s="365"/>
      <c r="H1072" s="928">
        <f t="shared" si="25"/>
        <v>0</v>
      </c>
      <c r="I1072" s="928">
        <f t="shared" ref="I1072:I1135" si="26">I110</f>
        <v>0</v>
      </c>
      <c r="J1072" s="347" t="s">
        <v>2771</v>
      </c>
    </row>
    <row r="1073" spans="4:10" ht="13.9">
      <c r="D1073" s="20">
        <f t="shared" si="24"/>
        <v>0</v>
      </c>
      <c r="E1073" s="20">
        <f t="shared" si="24"/>
        <v>0</v>
      </c>
      <c r="F1073" s="928">
        <f t="shared" si="24"/>
        <v>0</v>
      </c>
      <c r="G1073" s="365"/>
      <c r="H1073" s="928">
        <f t="shared" si="25"/>
        <v>0</v>
      </c>
      <c r="I1073" s="928">
        <f t="shared" si="26"/>
        <v>0</v>
      </c>
      <c r="J1073" s="347" t="s">
        <v>2771</v>
      </c>
    </row>
    <row r="1074" spans="4:10" ht="13.9">
      <c r="D1074" s="20">
        <f t="shared" si="24"/>
        <v>0</v>
      </c>
      <c r="E1074" s="20">
        <f t="shared" si="24"/>
        <v>0</v>
      </c>
      <c r="F1074" s="928">
        <f t="shared" si="24"/>
        <v>0</v>
      </c>
      <c r="G1074" s="365"/>
      <c r="H1074" s="928">
        <f t="shared" si="25"/>
        <v>0</v>
      </c>
      <c r="I1074" s="928">
        <f t="shared" si="26"/>
        <v>0</v>
      </c>
      <c r="J1074" s="347" t="s">
        <v>2771</v>
      </c>
    </row>
    <row r="1075" spans="4:10" ht="13.9">
      <c r="D1075" s="20">
        <f t="shared" si="24"/>
        <v>0</v>
      </c>
      <c r="E1075" s="20">
        <f t="shared" si="24"/>
        <v>0</v>
      </c>
      <c r="F1075" s="928">
        <f t="shared" si="24"/>
        <v>0</v>
      </c>
      <c r="G1075" s="365"/>
      <c r="H1075" s="928">
        <f t="shared" si="25"/>
        <v>0</v>
      </c>
      <c r="I1075" s="928">
        <f t="shared" si="26"/>
        <v>0</v>
      </c>
      <c r="J1075" s="347" t="s">
        <v>2771</v>
      </c>
    </row>
    <row r="1076" spans="4:10" ht="13.9">
      <c r="D1076" s="20">
        <f t="shared" si="24"/>
        <v>0</v>
      </c>
      <c r="E1076" s="20">
        <f t="shared" si="24"/>
        <v>0</v>
      </c>
      <c r="F1076" s="928">
        <f t="shared" si="24"/>
        <v>0</v>
      </c>
      <c r="G1076" s="365"/>
      <c r="H1076" s="928">
        <f t="shared" si="25"/>
        <v>0</v>
      </c>
      <c r="I1076" s="928">
        <f t="shared" si="26"/>
        <v>0</v>
      </c>
      <c r="J1076" s="347" t="s">
        <v>2771</v>
      </c>
    </row>
    <row r="1077" spans="4:10" ht="13.9">
      <c r="D1077" s="20">
        <f t="shared" si="24"/>
        <v>0</v>
      </c>
      <c r="E1077" s="20">
        <f t="shared" si="24"/>
        <v>0</v>
      </c>
      <c r="F1077" s="928">
        <f t="shared" si="24"/>
        <v>0</v>
      </c>
      <c r="G1077" s="365"/>
      <c r="H1077" s="928">
        <f t="shared" si="25"/>
        <v>0</v>
      </c>
      <c r="I1077" s="928">
        <f t="shared" si="26"/>
        <v>0</v>
      </c>
      <c r="J1077" s="347" t="s">
        <v>2771</v>
      </c>
    </row>
    <row r="1078" spans="4:10" ht="13.9">
      <c r="D1078" s="20">
        <f t="shared" ref="D1078:F1097" si="27">D116</f>
        <v>0</v>
      </c>
      <c r="E1078" s="20">
        <f t="shared" si="27"/>
        <v>0</v>
      </c>
      <c r="F1078" s="928">
        <f t="shared" si="27"/>
        <v>0</v>
      </c>
      <c r="G1078" s="365"/>
      <c r="H1078" s="928">
        <f t="shared" si="25"/>
        <v>0</v>
      </c>
      <c r="I1078" s="928">
        <f t="shared" si="26"/>
        <v>0</v>
      </c>
      <c r="J1078" s="347" t="s">
        <v>2771</v>
      </c>
    </row>
    <row r="1079" spans="4:10" ht="13.9">
      <c r="D1079" s="20">
        <f t="shared" si="27"/>
        <v>0</v>
      </c>
      <c r="E1079" s="20">
        <f t="shared" si="27"/>
        <v>0</v>
      </c>
      <c r="F1079" s="928">
        <f t="shared" si="27"/>
        <v>0</v>
      </c>
      <c r="G1079" s="365"/>
      <c r="H1079" s="928">
        <f t="shared" si="25"/>
        <v>0</v>
      </c>
      <c r="I1079" s="928">
        <f t="shared" si="26"/>
        <v>0</v>
      </c>
      <c r="J1079" s="347" t="s">
        <v>2771</v>
      </c>
    </row>
    <row r="1080" spans="4:10" ht="13.9">
      <c r="D1080" s="20">
        <f t="shared" si="27"/>
        <v>0</v>
      </c>
      <c r="E1080" s="20">
        <f t="shared" si="27"/>
        <v>0</v>
      </c>
      <c r="F1080" s="928">
        <f t="shared" si="27"/>
        <v>0</v>
      </c>
      <c r="G1080" s="365"/>
      <c r="H1080" s="928">
        <f t="shared" si="25"/>
        <v>0</v>
      </c>
      <c r="I1080" s="928">
        <f t="shared" si="26"/>
        <v>0</v>
      </c>
      <c r="J1080" s="347" t="s">
        <v>2771</v>
      </c>
    </row>
    <row r="1081" spans="4:10" ht="13.9">
      <c r="D1081" s="20">
        <f t="shared" si="27"/>
        <v>0</v>
      </c>
      <c r="E1081" s="20">
        <f t="shared" si="27"/>
        <v>0</v>
      </c>
      <c r="F1081" s="928">
        <f t="shared" si="27"/>
        <v>0</v>
      </c>
      <c r="G1081" s="365"/>
      <c r="H1081" s="928">
        <f t="shared" si="25"/>
        <v>0</v>
      </c>
      <c r="I1081" s="928">
        <f t="shared" si="26"/>
        <v>0</v>
      </c>
      <c r="J1081" s="347" t="s">
        <v>2771</v>
      </c>
    </row>
    <row r="1082" spans="4:10" ht="13.9">
      <c r="D1082" s="20">
        <f t="shared" si="27"/>
        <v>0</v>
      </c>
      <c r="E1082" s="20">
        <f t="shared" si="27"/>
        <v>0</v>
      </c>
      <c r="F1082" s="928">
        <f t="shared" si="27"/>
        <v>0</v>
      </c>
      <c r="G1082" s="365"/>
      <c r="H1082" s="928">
        <f t="shared" si="25"/>
        <v>0</v>
      </c>
      <c r="I1082" s="928">
        <f t="shared" si="26"/>
        <v>0</v>
      </c>
      <c r="J1082" s="347" t="s">
        <v>2771</v>
      </c>
    </row>
    <row r="1083" spans="4:10" ht="13.9">
      <c r="D1083" s="20">
        <f t="shared" si="27"/>
        <v>0</v>
      </c>
      <c r="E1083" s="20">
        <f t="shared" si="27"/>
        <v>0</v>
      </c>
      <c r="F1083" s="928">
        <f t="shared" si="27"/>
        <v>0</v>
      </c>
      <c r="G1083" s="365"/>
      <c r="H1083" s="928">
        <f t="shared" si="25"/>
        <v>0</v>
      </c>
      <c r="I1083" s="928">
        <f t="shared" si="26"/>
        <v>0</v>
      </c>
      <c r="J1083" s="347" t="s">
        <v>2771</v>
      </c>
    </row>
    <row r="1084" spans="4:10" ht="13.9">
      <c r="D1084" s="20">
        <f t="shared" si="27"/>
        <v>0</v>
      </c>
      <c r="E1084" s="20">
        <f t="shared" si="27"/>
        <v>0</v>
      </c>
      <c r="F1084" s="928">
        <f t="shared" si="27"/>
        <v>0</v>
      </c>
      <c r="G1084" s="365"/>
      <c r="H1084" s="928">
        <f t="shared" si="25"/>
        <v>0</v>
      </c>
      <c r="I1084" s="928">
        <f t="shared" si="26"/>
        <v>0</v>
      </c>
      <c r="J1084" s="347" t="s">
        <v>2771</v>
      </c>
    </row>
    <row r="1085" spans="4:10" ht="13.9">
      <c r="D1085" s="20">
        <f t="shared" si="27"/>
        <v>0</v>
      </c>
      <c r="E1085" s="20">
        <f t="shared" si="27"/>
        <v>0</v>
      </c>
      <c r="F1085" s="928">
        <f t="shared" si="27"/>
        <v>0</v>
      </c>
      <c r="G1085" s="365"/>
      <c r="H1085" s="928">
        <f t="shared" si="25"/>
        <v>0</v>
      </c>
      <c r="I1085" s="928">
        <f t="shared" si="26"/>
        <v>0</v>
      </c>
      <c r="J1085" s="347" t="s">
        <v>2771</v>
      </c>
    </row>
    <row r="1086" spans="4:10" ht="13.9">
      <c r="D1086" s="20">
        <f t="shared" si="27"/>
        <v>0</v>
      </c>
      <c r="E1086" s="20">
        <f t="shared" si="27"/>
        <v>0</v>
      </c>
      <c r="F1086" s="928">
        <f t="shared" si="27"/>
        <v>0</v>
      </c>
      <c r="G1086" s="365"/>
      <c r="H1086" s="928">
        <f t="shared" si="25"/>
        <v>0</v>
      </c>
      <c r="I1086" s="928">
        <f t="shared" si="26"/>
        <v>0</v>
      </c>
      <c r="J1086" s="347" t="s">
        <v>2771</v>
      </c>
    </row>
    <row r="1087" spans="4:10" ht="13.9">
      <c r="D1087" s="20">
        <f t="shared" si="27"/>
        <v>0</v>
      </c>
      <c r="E1087" s="20">
        <f t="shared" si="27"/>
        <v>0</v>
      </c>
      <c r="F1087" s="928">
        <f t="shared" si="27"/>
        <v>0</v>
      </c>
      <c r="G1087" s="365"/>
      <c r="H1087" s="928">
        <f t="shared" si="25"/>
        <v>0</v>
      </c>
      <c r="I1087" s="928">
        <f t="shared" si="26"/>
        <v>0</v>
      </c>
      <c r="J1087" s="347" t="s">
        <v>2771</v>
      </c>
    </row>
    <row r="1088" spans="4:10" ht="13.9">
      <c r="D1088" s="20">
        <f t="shared" si="27"/>
        <v>0</v>
      </c>
      <c r="E1088" s="20">
        <f t="shared" si="27"/>
        <v>0</v>
      </c>
      <c r="F1088" s="928">
        <f t="shared" si="27"/>
        <v>0</v>
      </c>
      <c r="G1088" s="365"/>
      <c r="H1088" s="928">
        <f t="shared" si="25"/>
        <v>0</v>
      </c>
      <c r="I1088" s="928">
        <f t="shared" si="26"/>
        <v>0</v>
      </c>
      <c r="J1088" s="347" t="s">
        <v>2771</v>
      </c>
    </row>
    <row r="1089" spans="4:10" ht="13.9">
      <c r="D1089" s="20">
        <f t="shared" si="27"/>
        <v>0</v>
      </c>
      <c r="E1089" s="20">
        <f t="shared" si="27"/>
        <v>0</v>
      </c>
      <c r="F1089" s="928">
        <f t="shared" si="27"/>
        <v>0</v>
      </c>
      <c r="G1089" s="365"/>
      <c r="H1089" s="928">
        <f t="shared" si="25"/>
        <v>0</v>
      </c>
      <c r="I1089" s="928">
        <f t="shared" si="26"/>
        <v>0</v>
      </c>
      <c r="J1089" s="347" t="s">
        <v>2771</v>
      </c>
    </row>
    <row r="1090" spans="4:10" ht="13.9">
      <c r="D1090" s="20">
        <f t="shared" si="27"/>
        <v>0</v>
      </c>
      <c r="E1090" s="20">
        <f t="shared" si="27"/>
        <v>0</v>
      </c>
      <c r="F1090" s="928">
        <f t="shared" si="27"/>
        <v>0</v>
      </c>
      <c r="G1090" s="365"/>
      <c r="H1090" s="928">
        <f t="shared" si="25"/>
        <v>0</v>
      </c>
      <c r="I1090" s="928">
        <f t="shared" si="26"/>
        <v>0</v>
      </c>
      <c r="J1090" s="347" t="s">
        <v>2771</v>
      </c>
    </row>
    <row r="1091" spans="4:10" ht="13.9">
      <c r="D1091" s="20">
        <f t="shared" si="27"/>
        <v>0</v>
      </c>
      <c r="E1091" s="20">
        <f t="shared" si="27"/>
        <v>0</v>
      </c>
      <c r="F1091" s="928">
        <f t="shared" si="27"/>
        <v>0</v>
      </c>
      <c r="G1091" s="365"/>
      <c r="H1091" s="928">
        <f t="shared" si="25"/>
        <v>0</v>
      </c>
      <c r="I1091" s="928">
        <f t="shared" si="26"/>
        <v>0</v>
      </c>
      <c r="J1091" s="347" t="s">
        <v>2771</v>
      </c>
    </row>
    <row r="1092" spans="4:10" ht="13.9">
      <c r="D1092" s="20">
        <f t="shared" si="27"/>
        <v>0</v>
      </c>
      <c r="E1092" s="20">
        <f t="shared" si="27"/>
        <v>0</v>
      </c>
      <c r="F1092" s="928">
        <f t="shared" si="27"/>
        <v>0</v>
      </c>
      <c r="G1092" s="365"/>
      <c r="H1092" s="928">
        <f t="shared" si="25"/>
        <v>0</v>
      </c>
      <c r="I1092" s="928">
        <f t="shared" si="26"/>
        <v>0</v>
      </c>
      <c r="J1092" s="347" t="s">
        <v>2771</v>
      </c>
    </row>
    <row r="1093" spans="4:10" ht="13.9">
      <c r="D1093" s="20">
        <f t="shared" si="27"/>
        <v>0</v>
      </c>
      <c r="E1093" s="20">
        <f t="shared" si="27"/>
        <v>0</v>
      </c>
      <c r="F1093" s="928">
        <f t="shared" si="27"/>
        <v>0</v>
      </c>
      <c r="G1093" s="365"/>
      <c r="H1093" s="928">
        <f t="shared" si="25"/>
        <v>0</v>
      </c>
      <c r="I1093" s="928">
        <f t="shared" si="26"/>
        <v>0</v>
      </c>
      <c r="J1093" s="347" t="s">
        <v>2771</v>
      </c>
    </row>
    <row r="1094" spans="4:10" ht="13.9">
      <c r="D1094" s="20">
        <f t="shared" si="27"/>
        <v>0</v>
      </c>
      <c r="E1094" s="20">
        <f t="shared" si="27"/>
        <v>0</v>
      </c>
      <c r="F1094" s="928">
        <f t="shared" si="27"/>
        <v>0</v>
      </c>
      <c r="G1094" s="365"/>
      <c r="H1094" s="928">
        <f t="shared" si="25"/>
        <v>0</v>
      </c>
      <c r="I1094" s="928">
        <f t="shared" si="26"/>
        <v>0</v>
      </c>
      <c r="J1094" s="347" t="s">
        <v>2771</v>
      </c>
    </row>
    <row r="1095" spans="4:10" ht="13.9">
      <c r="D1095" s="20">
        <f t="shared" si="27"/>
        <v>0</v>
      </c>
      <c r="E1095" s="20">
        <f t="shared" si="27"/>
        <v>0</v>
      </c>
      <c r="F1095" s="928">
        <f t="shared" si="27"/>
        <v>0</v>
      </c>
      <c r="G1095" s="365"/>
      <c r="H1095" s="928">
        <f t="shared" si="25"/>
        <v>0</v>
      </c>
      <c r="I1095" s="928">
        <f t="shared" si="26"/>
        <v>0</v>
      </c>
      <c r="J1095" s="347" t="s">
        <v>2771</v>
      </c>
    </row>
    <row r="1096" spans="4:10" ht="13.9">
      <c r="D1096" s="20">
        <f t="shared" si="27"/>
        <v>0</v>
      </c>
      <c r="E1096" s="20">
        <f t="shared" si="27"/>
        <v>0</v>
      </c>
      <c r="F1096" s="928">
        <f t="shared" si="27"/>
        <v>0</v>
      </c>
      <c r="G1096" s="365"/>
      <c r="H1096" s="928">
        <f t="shared" si="25"/>
        <v>0</v>
      </c>
      <c r="I1096" s="928">
        <f t="shared" si="26"/>
        <v>0</v>
      </c>
      <c r="J1096" s="347" t="s">
        <v>2771</v>
      </c>
    </row>
    <row r="1097" spans="4:10" ht="13.9">
      <c r="D1097" s="20">
        <f t="shared" si="27"/>
        <v>0</v>
      </c>
      <c r="E1097" s="20">
        <f t="shared" si="27"/>
        <v>0</v>
      </c>
      <c r="F1097" s="928">
        <f t="shared" si="27"/>
        <v>0</v>
      </c>
      <c r="G1097" s="365"/>
      <c r="H1097" s="928">
        <f t="shared" si="25"/>
        <v>0</v>
      </c>
      <c r="I1097" s="928">
        <f t="shared" si="26"/>
        <v>0</v>
      </c>
      <c r="J1097" s="347" t="s">
        <v>2771</v>
      </c>
    </row>
    <row r="1098" spans="4:10" ht="13.9">
      <c r="D1098" s="20">
        <f t="shared" ref="D1098:F1117" si="28">D136</f>
        <v>0</v>
      </c>
      <c r="E1098" s="20">
        <f t="shared" si="28"/>
        <v>0</v>
      </c>
      <c r="F1098" s="928">
        <f t="shared" si="28"/>
        <v>0</v>
      </c>
      <c r="G1098" s="365"/>
      <c r="H1098" s="928">
        <f t="shared" si="25"/>
        <v>0</v>
      </c>
      <c r="I1098" s="928">
        <f t="shared" si="26"/>
        <v>0</v>
      </c>
      <c r="J1098" s="347" t="s">
        <v>2771</v>
      </c>
    </row>
    <row r="1099" spans="4:10" ht="13.9">
      <c r="D1099" s="20">
        <f t="shared" si="28"/>
        <v>0</v>
      </c>
      <c r="E1099" s="20">
        <f t="shared" si="28"/>
        <v>0</v>
      </c>
      <c r="F1099" s="928">
        <f t="shared" si="28"/>
        <v>0</v>
      </c>
      <c r="G1099" s="365"/>
      <c r="H1099" s="928">
        <f t="shared" si="25"/>
        <v>0</v>
      </c>
      <c r="I1099" s="928">
        <f t="shared" si="26"/>
        <v>0</v>
      </c>
      <c r="J1099" s="347" t="s">
        <v>2771</v>
      </c>
    </row>
    <row r="1100" spans="4:10" ht="13.9">
      <c r="D1100" s="20">
        <f t="shared" si="28"/>
        <v>0</v>
      </c>
      <c r="E1100" s="20">
        <f t="shared" si="28"/>
        <v>0</v>
      </c>
      <c r="F1100" s="928">
        <f t="shared" si="28"/>
        <v>0</v>
      </c>
      <c r="G1100" s="365"/>
      <c r="H1100" s="928">
        <f t="shared" si="25"/>
        <v>0</v>
      </c>
      <c r="I1100" s="928">
        <f t="shared" si="26"/>
        <v>0</v>
      </c>
      <c r="J1100" s="347" t="s">
        <v>2771</v>
      </c>
    </row>
    <row r="1101" spans="4:10" ht="13.9">
      <c r="D1101" s="20">
        <f t="shared" si="28"/>
        <v>0</v>
      </c>
      <c r="E1101" s="20">
        <f t="shared" si="28"/>
        <v>0</v>
      </c>
      <c r="F1101" s="928">
        <f t="shared" si="28"/>
        <v>0</v>
      </c>
      <c r="G1101" s="365"/>
      <c r="H1101" s="928">
        <f t="shared" si="25"/>
        <v>0</v>
      </c>
      <c r="I1101" s="928">
        <f t="shared" si="26"/>
        <v>0</v>
      </c>
      <c r="J1101" s="347" t="s">
        <v>2771</v>
      </c>
    </row>
    <row r="1102" spans="4:10" ht="13.9">
      <c r="D1102" s="20">
        <f t="shared" si="28"/>
        <v>0</v>
      </c>
      <c r="E1102" s="20">
        <f t="shared" si="28"/>
        <v>0</v>
      </c>
      <c r="F1102" s="928">
        <f t="shared" si="28"/>
        <v>0</v>
      </c>
      <c r="G1102" s="365"/>
      <c r="H1102" s="928">
        <f t="shared" si="25"/>
        <v>0</v>
      </c>
      <c r="I1102" s="928">
        <f t="shared" si="26"/>
        <v>0</v>
      </c>
      <c r="J1102" s="347" t="s">
        <v>2771</v>
      </c>
    </row>
    <row r="1103" spans="4:10" ht="13.9">
      <c r="D1103" s="20">
        <f t="shared" si="28"/>
        <v>0</v>
      </c>
      <c r="E1103" s="20">
        <f t="shared" si="28"/>
        <v>0</v>
      </c>
      <c r="F1103" s="928">
        <f t="shared" si="28"/>
        <v>0</v>
      </c>
      <c r="G1103" s="365"/>
      <c r="H1103" s="928">
        <f t="shared" si="25"/>
        <v>0</v>
      </c>
      <c r="I1103" s="928">
        <f t="shared" si="26"/>
        <v>0</v>
      </c>
      <c r="J1103" s="347" t="s">
        <v>2771</v>
      </c>
    </row>
    <row r="1104" spans="4:10" ht="13.9">
      <c r="D1104" s="20">
        <f t="shared" si="28"/>
        <v>0</v>
      </c>
      <c r="E1104" s="20">
        <f t="shared" si="28"/>
        <v>0</v>
      </c>
      <c r="F1104" s="928">
        <f t="shared" si="28"/>
        <v>0</v>
      </c>
      <c r="G1104" s="365"/>
      <c r="H1104" s="928">
        <f t="shared" si="25"/>
        <v>0</v>
      </c>
      <c r="I1104" s="928">
        <f t="shared" si="26"/>
        <v>0</v>
      </c>
      <c r="J1104" s="347" t="s">
        <v>2771</v>
      </c>
    </row>
    <row r="1105" spans="4:10" ht="13.9">
      <c r="D1105" s="20">
        <f t="shared" si="28"/>
        <v>0</v>
      </c>
      <c r="E1105" s="20">
        <f t="shared" si="28"/>
        <v>0</v>
      </c>
      <c r="F1105" s="928">
        <f t="shared" si="28"/>
        <v>0</v>
      </c>
      <c r="G1105" s="365"/>
      <c r="H1105" s="928">
        <f t="shared" si="25"/>
        <v>0</v>
      </c>
      <c r="I1105" s="928">
        <f t="shared" si="26"/>
        <v>0</v>
      </c>
      <c r="J1105" s="347" t="s">
        <v>2771</v>
      </c>
    </row>
    <row r="1106" spans="4:10" ht="13.9">
      <c r="D1106" s="20">
        <f t="shared" si="28"/>
        <v>0</v>
      </c>
      <c r="E1106" s="20">
        <f t="shared" si="28"/>
        <v>0</v>
      </c>
      <c r="F1106" s="928">
        <f t="shared" si="28"/>
        <v>0</v>
      </c>
      <c r="G1106" s="365"/>
      <c r="H1106" s="928">
        <f t="shared" si="25"/>
        <v>0</v>
      </c>
      <c r="I1106" s="928">
        <f t="shared" si="26"/>
        <v>0</v>
      </c>
      <c r="J1106" s="347" t="s">
        <v>2771</v>
      </c>
    </row>
    <row r="1107" spans="4:10" ht="13.9">
      <c r="D1107" s="20">
        <f t="shared" si="28"/>
        <v>0</v>
      </c>
      <c r="E1107" s="20">
        <f t="shared" si="28"/>
        <v>0</v>
      </c>
      <c r="F1107" s="928">
        <f t="shared" si="28"/>
        <v>0</v>
      </c>
      <c r="G1107" s="365"/>
      <c r="H1107" s="928">
        <f t="shared" si="25"/>
        <v>0</v>
      </c>
      <c r="I1107" s="928">
        <f t="shared" si="26"/>
        <v>0</v>
      </c>
      <c r="J1107" s="347" t="s">
        <v>2771</v>
      </c>
    </row>
    <row r="1108" spans="4:10" ht="13.9">
      <c r="D1108" s="20">
        <f t="shared" si="28"/>
        <v>0</v>
      </c>
      <c r="E1108" s="20">
        <f t="shared" si="28"/>
        <v>0</v>
      </c>
      <c r="F1108" s="928">
        <f t="shared" si="28"/>
        <v>0</v>
      </c>
      <c r="G1108" s="365"/>
      <c r="H1108" s="928">
        <f t="shared" si="25"/>
        <v>0</v>
      </c>
      <c r="I1108" s="928">
        <f t="shared" si="26"/>
        <v>0</v>
      </c>
      <c r="J1108" s="347" t="s">
        <v>2771</v>
      </c>
    </row>
    <row r="1109" spans="4:10" ht="13.9">
      <c r="D1109" s="20">
        <f t="shared" si="28"/>
        <v>0</v>
      </c>
      <c r="E1109" s="20">
        <f t="shared" si="28"/>
        <v>0</v>
      </c>
      <c r="F1109" s="928">
        <f t="shared" si="28"/>
        <v>0</v>
      </c>
      <c r="G1109" s="365"/>
      <c r="H1109" s="928">
        <f t="shared" si="25"/>
        <v>0</v>
      </c>
      <c r="I1109" s="928">
        <f t="shared" si="26"/>
        <v>0</v>
      </c>
      <c r="J1109" s="347" t="s">
        <v>2771</v>
      </c>
    </row>
    <row r="1110" spans="4:10" ht="13.9">
      <c r="D1110" s="20">
        <f t="shared" si="28"/>
        <v>0</v>
      </c>
      <c r="E1110" s="20">
        <f t="shared" si="28"/>
        <v>0</v>
      </c>
      <c r="F1110" s="928">
        <f t="shared" si="28"/>
        <v>0</v>
      </c>
      <c r="G1110" s="365"/>
      <c r="H1110" s="928">
        <f t="shared" si="25"/>
        <v>0</v>
      </c>
      <c r="I1110" s="928">
        <f t="shared" si="26"/>
        <v>0</v>
      </c>
      <c r="J1110" s="347" t="s">
        <v>2771</v>
      </c>
    </row>
    <row r="1111" spans="4:10" ht="13.9">
      <c r="D1111" s="20">
        <f t="shared" si="28"/>
        <v>0</v>
      </c>
      <c r="E1111" s="20">
        <f t="shared" si="28"/>
        <v>0</v>
      </c>
      <c r="F1111" s="928">
        <f t="shared" si="28"/>
        <v>0</v>
      </c>
      <c r="G1111" s="365"/>
      <c r="H1111" s="928">
        <f t="shared" si="25"/>
        <v>0</v>
      </c>
      <c r="I1111" s="928">
        <f t="shared" si="26"/>
        <v>0</v>
      </c>
      <c r="J1111" s="347" t="s">
        <v>2771</v>
      </c>
    </row>
    <row r="1112" spans="4:10" ht="13.9">
      <c r="D1112" s="20">
        <f t="shared" si="28"/>
        <v>0</v>
      </c>
      <c r="E1112" s="20">
        <f t="shared" si="28"/>
        <v>0</v>
      </c>
      <c r="F1112" s="928">
        <f t="shared" si="28"/>
        <v>0</v>
      </c>
      <c r="G1112" s="365"/>
      <c r="H1112" s="928">
        <f t="shared" si="25"/>
        <v>0</v>
      </c>
      <c r="I1112" s="928">
        <f t="shared" si="26"/>
        <v>0</v>
      </c>
      <c r="J1112" s="347" t="s">
        <v>2771</v>
      </c>
    </row>
    <row r="1113" spans="4:10" ht="13.9">
      <c r="D1113" s="20">
        <f t="shared" si="28"/>
        <v>0</v>
      </c>
      <c r="E1113" s="20">
        <f t="shared" si="28"/>
        <v>0</v>
      </c>
      <c r="F1113" s="928">
        <f t="shared" si="28"/>
        <v>0</v>
      </c>
      <c r="G1113" s="365"/>
      <c r="H1113" s="928">
        <f t="shared" si="25"/>
        <v>0</v>
      </c>
      <c r="I1113" s="928">
        <f t="shared" si="26"/>
        <v>0</v>
      </c>
      <c r="J1113" s="347" t="s">
        <v>2771</v>
      </c>
    </row>
    <row r="1114" spans="4:10" ht="13.9">
      <c r="D1114" s="20">
        <f t="shared" si="28"/>
        <v>0</v>
      </c>
      <c r="E1114" s="20">
        <f t="shared" si="28"/>
        <v>0</v>
      </c>
      <c r="F1114" s="928">
        <f t="shared" si="28"/>
        <v>0</v>
      </c>
      <c r="G1114" s="365"/>
      <c r="H1114" s="928">
        <f t="shared" si="25"/>
        <v>0</v>
      </c>
      <c r="I1114" s="928">
        <f t="shared" si="26"/>
        <v>0</v>
      </c>
      <c r="J1114" s="347" t="s">
        <v>2771</v>
      </c>
    </row>
    <row r="1115" spans="4:10" ht="13.9">
      <c r="D1115" s="20">
        <f t="shared" si="28"/>
        <v>0</v>
      </c>
      <c r="E1115" s="20">
        <f t="shared" si="28"/>
        <v>0</v>
      </c>
      <c r="F1115" s="928">
        <f t="shared" si="28"/>
        <v>0</v>
      </c>
      <c r="G1115" s="365"/>
      <c r="H1115" s="928">
        <f t="shared" si="25"/>
        <v>0</v>
      </c>
      <c r="I1115" s="928">
        <f t="shared" si="26"/>
        <v>0</v>
      </c>
      <c r="J1115" s="347" t="s">
        <v>2771</v>
      </c>
    </row>
    <row r="1116" spans="4:10" ht="13.9">
      <c r="D1116" s="20">
        <f t="shared" si="28"/>
        <v>0</v>
      </c>
      <c r="E1116" s="20">
        <f t="shared" si="28"/>
        <v>0</v>
      </c>
      <c r="F1116" s="928">
        <f t="shared" si="28"/>
        <v>0</v>
      </c>
      <c r="G1116" s="365"/>
      <c r="H1116" s="928">
        <f t="shared" si="25"/>
        <v>0</v>
      </c>
      <c r="I1116" s="928">
        <f t="shared" si="26"/>
        <v>0</v>
      </c>
      <c r="J1116" s="347" t="s">
        <v>2771</v>
      </c>
    </row>
    <row r="1117" spans="4:10">
      <c r="D1117" s="20">
        <f t="shared" si="28"/>
        <v>0</v>
      </c>
      <c r="E1117" s="20">
        <f t="shared" si="28"/>
        <v>0</v>
      </c>
      <c r="F1117" s="928">
        <f t="shared" si="28"/>
        <v>0</v>
      </c>
      <c r="G1117" s="20"/>
      <c r="H1117" s="928">
        <f t="shared" si="25"/>
        <v>0</v>
      </c>
      <c r="I1117" s="928">
        <f t="shared" si="26"/>
        <v>0</v>
      </c>
      <c r="J1117" s="347" t="s">
        <v>2771</v>
      </c>
    </row>
    <row r="1118" spans="4:10">
      <c r="D1118" s="20">
        <f t="shared" ref="D1118:F1137" si="29">D156</f>
        <v>0</v>
      </c>
      <c r="E1118" s="20">
        <f t="shared" si="29"/>
        <v>0</v>
      </c>
      <c r="F1118" s="928">
        <f t="shared" si="29"/>
        <v>0</v>
      </c>
      <c r="G1118" s="20"/>
      <c r="H1118" s="928">
        <f t="shared" si="25"/>
        <v>0</v>
      </c>
      <c r="I1118" s="928">
        <f t="shared" si="26"/>
        <v>0</v>
      </c>
      <c r="J1118" s="347" t="s">
        <v>2771</v>
      </c>
    </row>
    <row r="1119" spans="4:10">
      <c r="D1119" s="20">
        <f t="shared" si="29"/>
        <v>0</v>
      </c>
      <c r="E1119" s="20">
        <f t="shared" si="29"/>
        <v>0</v>
      </c>
      <c r="F1119" s="928">
        <f t="shared" si="29"/>
        <v>0</v>
      </c>
      <c r="G1119" s="20"/>
      <c r="H1119" s="928">
        <f t="shared" si="25"/>
        <v>0</v>
      </c>
      <c r="I1119" s="928">
        <f t="shared" si="26"/>
        <v>0</v>
      </c>
      <c r="J1119" s="347" t="s">
        <v>2771</v>
      </c>
    </row>
    <row r="1120" spans="4:10">
      <c r="D1120" s="20">
        <f t="shared" si="29"/>
        <v>0</v>
      </c>
      <c r="E1120" s="20">
        <f t="shared" si="29"/>
        <v>0</v>
      </c>
      <c r="F1120" s="928">
        <f t="shared" si="29"/>
        <v>0</v>
      </c>
      <c r="G1120" s="20"/>
      <c r="H1120" s="928">
        <f t="shared" si="25"/>
        <v>0</v>
      </c>
      <c r="I1120" s="928">
        <f t="shared" si="26"/>
        <v>0</v>
      </c>
      <c r="J1120" s="347" t="s">
        <v>2771</v>
      </c>
    </row>
    <row r="1121" spans="4:10">
      <c r="D1121" s="20">
        <f t="shared" si="29"/>
        <v>0</v>
      </c>
      <c r="E1121" s="20">
        <f t="shared" si="29"/>
        <v>0</v>
      </c>
      <c r="F1121" s="928">
        <f t="shared" si="29"/>
        <v>0</v>
      </c>
      <c r="G1121" s="20"/>
      <c r="H1121" s="928">
        <f t="shared" si="25"/>
        <v>0</v>
      </c>
      <c r="I1121" s="928">
        <f t="shared" si="26"/>
        <v>0</v>
      </c>
      <c r="J1121" s="347" t="s">
        <v>2771</v>
      </c>
    </row>
    <row r="1122" spans="4:10">
      <c r="D1122" s="20">
        <f t="shared" si="29"/>
        <v>0</v>
      </c>
      <c r="E1122" s="20">
        <f t="shared" si="29"/>
        <v>0</v>
      </c>
      <c r="F1122" s="928">
        <f t="shared" si="29"/>
        <v>0</v>
      </c>
      <c r="G1122" s="367"/>
      <c r="H1122" s="928">
        <f t="shared" si="25"/>
        <v>0</v>
      </c>
      <c r="I1122" s="928">
        <f t="shared" si="26"/>
        <v>0</v>
      </c>
      <c r="J1122" s="347" t="s">
        <v>2771</v>
      </c>
    </row>
    <row r="1123" spans="4:10">
      <c r="D1123" s="20">
        <f t="shared" si="29"/>
        <v>0</v>
      </c>
      <c r="E1123" s="20">
        <f t="shared" si="29"/>
        <v>0</v>
      </c>
      <c r="F1123" s="928">
        <f t="shared" si="29"/>
        <v>0</v>
      </c>
      <c r="G1123" s="367"/>
      <c r="H1123" s="928">
        <f t="shared" si="25"/>
        <v>0</v>
      </c>
      <c r="I1123" s="928">
        <f t="shared" si="26"/>
        <v>0</v>
      </c>
      <c r="J1123" s="347" t="s">
        <v>2771</v>
      </c>
    </row>
    <row r="1124" spans="4:10" ht="13.9">
      <c r="D1124" s="20">
        <f t="shared" si="29"/>
        <v>0</v>
      </c>
      <c r="E1124" s="20">
        <f t="shared" si="29"/>
        <v>0</v>
      </c>
      <c r="F1124" s="928">
        <f t="shared" si="29"/>
        <v>0</v>
      </c>
      <c r="G1124" s="365"/>
      <c r="H1124" s="928">
        <f t="shared" si="25"/>
        <v>0</v>
      </c>
      <c r="I1124" s="928">
        <f t="shared" si="26"/>
        <v>0</v>
      </c>
      <c r="J1124" s="347" t="s">
        <v>2771</v>
      </c>
    </row>
    <row r="1125" spans="4:10" ht="13.9">
      <c r="D1125" s="20">
        <f t="shared" si="29"/>
        <v>0</v>
      </c>
      <c r="E1125" s="20">
        <f t="shared" si="29"/>
        <v>0</v>
      </c>
      <c r="F1125" s="928">
        <f t="shared" si="29"/>
        <v>0</v>
      </c>
      <c r="G1125" s="365"/>
      <c r="H1125" s="928">
        <f t="shared" si="25"/>
        <v>0</v>
      </c>
      <c r="I1125" s="928">
        <f t="shared" si="26"/>
        <v>0</v>
      </c>
      <c r="J1125" s="347" t="s">
        <v>2771</v>
      </c>
    </row>
    <row r="1126" spans="4:10" ht="13.9">
      <c r="D1126" s="20">
        <f t="shared" si="29"/>
        <v>0</v>
      </c>
      <c r="E1126" s="20">
        <f t="shared" si="29"/>
        <v>0</v>
      </c>
      <c r="F1126" s="928">
        <f t="shared" si="29"/>
        <v>0</v>
      </c>
      <c r="G1126" s="365"/>
      <c r="H1126" s="928">
        <f t="shared" si="25"/>
        <v>0</v>
      </c>
      <c r="I1126" s="928">
        <f t="shared" si="26"/>
        <v>0</v>
      </c>
      <c r="J1126" s="347" t="s">
        <v>2771</v>
      </c>
    </row>
    <row r="1127" spans="4:10" ht="13.9">
      <c r="D1127" s="20">
        <f t="shared" si="29"/>
        <v>0</v>
      </c>
      <c r="E1127" s="20">
        <f t="shared" si="29"/>
        <v>0</v>
      </c>
      <c r="F1127" s="928">
        <f t="shared" si="29"/>
        <v>0</v>
      </c>
      <c r="G1127" s="365"/>
      <c r="H1127" s="928">
        <f t="shared" si="25"/>
        <v>0</v>
      </c>
      <c r="I1127" s="928">
        <f t="shared" si="26"/>
        <v>0</v>
      </c>
      <c r="J1127" s="347" t="s">
        <v>2771</v>
      </c>
    </row>
    <row r="1128" spans="4:10" ht="13.9">
      <c r="D1128" s="20">
        <f t="shared" si="29"/>
        <v>0</v>
      </c>
      <c r="E1128" s="20">
        <f t="shared" si="29"/>
        <v>0</v>
      </c>
      <c r="F1128" s="928">
        <f t="shared" si="29"/>
        <v>0</v>
      </c>
      <c r="G1128" s="365"/>
      <c r="H1128" s="928">
        <f t="shared" si="25"/>
        <v>0</v>
      </c>
      <c r="I1128" s="928">
        <f t="shared" si="26"/>
        <v>0</v>
      </c>
      <c r="J1128" s="347" t="s">
        <v>2771</v>
      </c>
    </row>
    <row r="1129" spans="4:10" ht="13.9">
      <c r="D1129" s="20">
        <f t="shared" si="29"/>
        <v>0</v>
      </c>
      <c r="E1129" s="20">
        <f t="shared" si="29"/>
        <v>0</v>
      </c>
      <c r="F1129" s="928">
        <f t="shared" si="29"/>
        <v>0</v>
      </c>
      <c r="G1129" s="365"/>
      <c r="H1129" s="928">
        <f t="shared" si="25"/>
        <v>0</v>
      </c>
      <c r="I1129" s="928">
        <f t="shared" si="26"/>
        <v>0</v>
      </c>
      <c r="J1129" s="347" t="s">
        <v>2771</v>
      </c>
    </row>
    <row r="1130" spans="4:10" ht="13.9">
      <c r="D1130" s="20">
        <f t="shared" si="29"/>
        <v>0</v>
      </c>
      <c r="E1130" s="20">
        <f t="shared" si="29"/>
        <v>0</v>
      </c>
      <c r="F1130" s="928">
        <f t="shared" si="29"/>
        <v>0</v>
      </c>
      <c r="G1130" s="365"/>
      <c r="H1130" s="928">
        <f t="shared" si="25"/>
        <v>0</v>
      </c>
      <c r="I1130" s="928">
        <f t="shared" si="26"/>
        <v>0</v>
      </c>
      <c r="J1130" s="347" t="s">
        <v>2771</v>
      </c>
    </row>
    <row r="1131" spans="4:10" ht="13.9">
      <c r="D1131" s="20">
        <f t="shared" si="29"/>
        <v>0</v>
      </c>
      <c r="E1131" s="20">
        <f t="shared" si="29"/>
        <v>0</v>
      </c>
      <c r="F1131" s="928">
        <f t="shared" si="29"/>
        <v>0</v>
      </c>
      <c r="G1131" s="365"/>
      <c r="H1131" s="928">
        <f t="shared" si="25"/>
        <v>0</v>
      </c>
      <c r="I1131" s="928">
        <f t="shared" si="26"/>
        <v>0</v>
      </c>
      <c r="J1131" s="347" t="s">
        <v>2771</v>
      </c>
    </row>
    <row r="1132" spans="4:10" ht="13.9">
      <c r="D1132" s="20">
        <f t="shared" si="29"/>
        <v>0</v>
      </c>
      <c r="E1132" s="20">
        <f t="shared" si="29"/>
        <v>0</v>
      </c>
      <c r="F1132" s="928">
        <f t="shared" si="29"/>
        <v>0</v>
      </c>
      <c r="G1132" s="365"/>
      <c r="H1132" s="928">
        <f t="shared" si="25"/>
        <v>0</v>
      </c>
      <c r="I1132" s="928">
        <f t="shared" si="26"/>
        <v>0</v>
      </c>
      <c r="J1132" s="347" t="s">
        <v>2771</v>
      </c>
    </row>
    <row r="1133" spans="4:10" ht="13.9">
      <c r="D1133" s="20">
        <f t="shared" si="29"/>
        <v>0</v>
      </c>
      <c r="E1133" s="20">
        <f t="shared" si="29"/>
        <v>0</v>
      </c>
      <c r="F1133" s="928">
        <f t="shared" si="29"/>
        <v>0</v>
      </c>
      <c r="G1133" s="365"/>
      <c r="H1133" s="928">
        <f t="shared" si="25"/>
        <v>0</v>
      </c>
      <c r="I1133" s="928">
        <f t="shared" si="26"/>
        <v>0</v>
      </c>
      <c r="J1133" s="347" t="s">
        <v>2771</v>
      </c>
    </row>
    <row r="1134" spans="4:10" ht="13.9">
      <c r="D1134" s="20">
        <f t="shared" si="29"/>
        <v>0</v>
      </c>
      <c r="E1134" s="20">
        <f t="shared" si="29"/>
        <v>0</v>
      </c>
      <c r="F1134" s="928">
        <f t="shared" si="29"/>
        <v>0</v>
      </c>
      <c r="G1134" s="365"/>
      <c r="H1134" s="928">
        <f t="shared" ref="H1134:H1197" si="30">H172</f>
        <v>0</v>
      </c>
      <c r="I1134" s="928">
        <f t="shared" si="26"/>
        <v>0</v>
      </c>
      <c r="J1134" s="347" t="s">
        <v>2771</v>
      </c>
    </row>
    <row r="1135" spans="4:10" ht="13.9">
      <c r="D1135" s="20">
        <f t="shared" si="29"/>
        <v>0</v>
      </c>
      <c r="E1135" s="20">
        <f t="shared" si="29"/>
        <v>0</v>
      </c>
      <c r="F1135" s="928">
        <f t="shared" si="29"/>
        <v>0</v>
      </c>
      <c r="G1135" s="365"/>
      <c r="H1135" s="928">
        <f t="shared" si="30"/>
        <v>0</v>
      </c>
      <c r="I1135" s="928">
        <f t="shared" si="26"/>
        <v>0</v>
      </c>
      <c r="J1135" s="347" t="s">
        <v>2771</v>
      </c>
    </row>
    <row r="1136" spans="4:10" ht="13.9">
      <c r="D1136" s="20">
        <f t="shared" si="29"/>
        <v>0</v>
      </c>
      <c r="E1136" s="20">
        <f t="shared" si="29"/>
        <v>0</v>
      </c>
      <c r="F1136" s="928">
        <f t="shared" si="29"/>
        <v>0</v>
      </c>
      <c r="G1136" s="365"/>
      <c r="H1136" s="928">
        <f t="shared" si="30"/>
        <v>0</v>
      </c>
      <c r="I1136" s="928">
        <f t="shared" ref="I1136:I1199" si="31">I174</f>
        <v>0</v>
      </c>
      <c r="J1136" s="347" t="s">
        <v>2771</v>
      </c>
    </row>
    <row r="1137" spans="4:10" ht="13.9">
      <c r="D1137" s="20">
        <f t="shared" si="29"/>
        <v>0</v>
      </c>
      <c r="E1137" s="20">
        <f t="shared" si="29"/>
        <v>0</v>
      </c>
      <c r="F1137" s="928">
        <f t="shared" si="29"/>
        <v>0</v>
      </c>
      <c r="G1137" s="365"/>
      <c r="H1137" s="928">
        <f t="shared" si="30"/>
        <v>0</v>
      </c>
      <c r="I1137" s="928">
        <f t="shared" si="31"/>
        <v>0</v>
      </c>
      <c r="J1137" s="347" t="s">
        <v>2771</v>
      </c>
    </row>
    <row r="1138" spans="4:10" ht="13.9">
      <c r="D1138" s="20">
        <f t="shared" ref="D1138:F1157" si="32">D176</f>
        <v>0</v>
      </c>
      <c r="E1138" s="20">
        <f t="shared" si="32"/>
        <v>0</v>
      </c>
      <c r="F1138" s="928">
        <f t="shared" si="32"/>
        <v>0</v>
      </c>
      <c r="G1138" s="365"/>
      <c r="H1138" s="928">
        <f t="shared" si="30"/>
        <v>0</v>
      </c>
      <c r="I1138" s="928">
        <f t="shared" si="31"/>
        <v>0</v>
      </c>
      <c r="J1138" s="347" t="s">
        <v>2771</v>
      </c>
    </row>
    <row r="1139" spans="4:10" ht="13.9">
      <c r="D1139" s="20">
        <f t="shared" si="32"/>
        <v>0</v>
      </c>
      <c r="E1139" s="20">
        <f t="shared" si="32"/>
        <v>0</v>
      </c>
      <c r="F1139" s="928">
        <f t="shared" si="32"/>
        <v>0</v>
      </c>
      <c r="G1139" s="365"/>
      <c r="H1139" s="928">
        <f t="shared" si="30"/>
        <v>0</v>
      </c>
      <c r="I1139" s="928">
        <f t="shared" si="31"/>
        <v>0</v>
      </c>
      <c r="J1139" s="347" t="s">
        <v>2771</v>
      </c>
    </row>
    <row r="1140" spans="4:10" ht="13.9">
      <c r="D1140" s="20">
        <f t="shared" si="32"/>
        <v>0</v>
      </c>
      <c r="E1140" s="20">
        <f t="shared" si="32"/>
        <v>0</v>
      </c>
      <c r="F1140" s="928">
        <f t="shared" si="32"/>
        <v>0</v>
      </c>
      <c r="G1140" s="365"/>
      <c r="H1140" s="928">
        <f t="shared" si="30"/>
        <v>0</v>
      </c>
      <c r="I1140" s="928">
        <f t="shared" si="31"/>
        <v>0</v>
      </c>
      <c r="J1140" s="347" t="s">
        <v>2771</v>
      </c>
    </row>
    <row r="1141" spans="4:10" ht="13.9">
      <c r="D1141" s="20">
        <f t="shared" si="32"/>
        <v>0</v>
      </c>
      <c r="E1141" s="20">
        <f t="shared" si="32"/>
        <v>0</v>
      </c>
      <c r="F1141" s="928">
        <f t="shared" si="32"/>
        <v>0</v>
      </c>
      <c r="G1141" s="365"/>
      <c r="H1141" s="928">
        <f t="shared" si="30"/>
        <v>0</v>
      </c>
      <c r="I1141" s="928">
        <f t="shared" si="31"/>
        <v>0</v>
      </c>
      <c r="J1141" s="347" t="s">
        <v>2771</v>
      </c>
    </row>
    <row r="1142" spans="4:10" ht="13.9">
      <c r="D1142" s="20">
        <f t="shared" si="32"/>
        <v>0</v>
      </c>
      <c r="E1142" s="20">
        <f t="shared" si="32"/>
        <v>0</v>
      </c>
      <c r="F1142" s="928">
        <f t="shared" si="32"/>
        <v>0</v>
      </c>
      <c r="G1142" s="365"/>
      <c r="H1142" s="928">
        <f t="shared" si="30"/>
        <v>0</v>
      </c>
      <c r="I1142" s="928">
        <f t="shared" si="31"/>
        <v>0</v>
      </c>
      <c r="J1142" s="347" t="s">
        <v>2771</v>
      </c>
    </row>
    <row r="1143" spans="4:10" ht="13.9">
      <c r="D1143" s="20">
        <f t="shared" si="32"/>
        <v>0</v>
      </c>
      <c r="E1143" s="20">
        <f t="shared" si="32"/>
        <v>0</v>
      </c>
      <c r="F1143" s="928">
        <f t="shared" si="32"/>
        <v>0</v>
      </c>
      <c r="G1143" s="365"/>
      <c r="H1143" s="928">
        <f t="shared" si="30"/>
        <v>0</v>
      </c>
      <c r="I1143" s="928">
        <f t="shared" si="31"/>
        <v>0</v>
      </c>
      <c r="J1143" s="347" t="s">
        <v>2771</v>
      </c>
    </row>
    <row r="1144" spans="4:10" ht="13.9">
      <c r="D1144" s="20">
        <f t="shared" si="32"/>
        <v>0</v>
      </c>
      <c r="E1144" s="20">
        <f t="shared" si="32"/>
        <v>0</v>
      </c>
      <c r="F1144" s="928">
        <f t="shared" si="32"/>
        <v>0</v>
      </c>
      <c r="G1144" s="365"/>
      <c r="H1144" s="928">
        <f t="shared" si="30"/>
        <v>0</v>
      </c>
      <c r="I1144" s="928">
        <f t="shared" si="31"/>
        <v>0</v>
      </c>
      <c r="J1144" s="347" t="s">
        <v>2771</v>
      </c>
    </row>
    <row r="1145" spans="4:10" ht="13.9">
      <c r="D1145" s="20">
        <f t="shared" si="32"/>
        <v>0</v>
      </c>
      <c r="E1145" s="20">
        <f t="shared" si="32"/>
        <v>0</v>
      </c>
      <c r="F1145" s="928">
        <f t="shared" si="32"/>
        <v>0</v>
      </c>
      <c r="G1145" s="365"/>
      <c r="H1145" s="928">
        <f t="shared" si="30"/>
        <v>0</v>
      </c>
      <c r="I1145" s="928">
        <f t="shared" si="31"/>
        <v>0</v>
      </c>
      <c r="J1145" s="347" t="s">
        <v>2771</v>
      </c>
    </row>
    <row r="1146" spans="4:10" ht="13.9">
      <c r="D1146" s="20">
        <f t="shared" si="32"/>
        <v>0</v>
      </c>
      <c r="E1146" s="20">
        <f t="shared" si="32"/>
        <v>0</v>
      </c>
      <c r="F1146" s="928">
        <f t="shared" si="32"/>
        <v>0</v>
      </c>
      <c r="G1146" s="365"/>
      <c r="H1146" s="928">
        <f t="shared" si="30"/>
        <v>0</v>
      </c>
      <c r="I1146" s="928">
        <f t="shared" si="31"/>
        <v>0</v>
      </c>
      <c r="J1146" s="347" t="s">
        <v>2771</v>
      </c>
    </row>
    <row r="1147" spans="4:10" ht="13.9">
      <c r="D1147" s="20">
        <f t="shared" si="32"/>
        <v>0</v>
      </c>
      <c r="E1147" s="20">
        <f t="shared" si="32"/>
        <v>0</v>
      </c>
      <c r="F1147" s="928">
        <f t="shared" si="32"/>
        <v>0</v>
      </c>
      <c r="G1147" s="365"/>
      <c r="H1147" s="928">
        <f t="shared" si="30"/>
        <v>0</v>
      </c>
      <c r="I1147" s="928">
        <f t="shared" si="31"/>
        <v>0</v>
      </c>
      <c r="J1147" s="347" t="s">
        <v>2771</v>
      </c>
    </row>
    <row r="1148" spans="4:10" ht="13.9">
      <c r="D1148" s="20">
        <f t="shared" si="32"/>
        <v>0</v>
      </c>
      <c r="E1148" s="20">
        <f t="shared" si="32"/>
        <v>0</v>
      </c>
      <c r="F1148" s="928">
        <f t="shared" si="32"/>
        <v>0</v>
      </c>
      <c r="G1148" s="365"/>
      <c r="H1148" s="928">
        <f t="shared" si="30"/>
        <v>0</v>
      </c>
      <c r="I1148" s="928">
        <f t="shared" si="31"/>
        <v>0</v>
      </c>
      <c r="J1148" s="347" t="s">
        <v>2771</v>
      </c>
    </row>
    <row r="1149" spans="4:10" ht="13.9">
      <c r="D1149" s="20">
        <f t="shared" si="32"/>
        <v>0</v>
      </c>
      <c r="E1149" s="20">
        <f t="shared" si="32"/>
        <v>0</v>
      </c>
      <c r="F1149" s="928">
        <f t="shared" si="32"/>
        <v>0</v>
      </c>
      <c r="G1149" s="365"/>
      <c r="H1149" s="928">
        <f t="shared" si="30"/>
        <v>0</v>
      </c>
      <c r="I1149" s="928">
        <f t="shared" si="31"/>
        <v>0</v>
      </c>
      <c r="J1149" s="347" t="s">
        <v>2771</v>
      </c>
    </row>
    <row r="1150" spans="4:10" ht="13.9">
      <c r="D1150" s="20">
        <f t="shared" si="32"/>
        <v>0</v>
      </c>
      <c r="E1150" s="20">
        <f t="shared" si="32"/>
        <v>0</v>
      </c>
      <c r="F1150" s="928">
        <f t="shared" si="32"/>
        <v>0</v>
      </c>
      <c r="G1150" s="365"/>
      <c r="H1150" s="928">
        <f t="shared" si="30"/>
        <v>0</v>
      </c>
      <c r="I1150" s="928">
        <f t="shared" si="31"/>
        <v>0</v>
      </c>
      <c r="J1150" s="347" t="s">
        <v>2771</v>
      </c>
    </row>
    <row r="1151" spans="4:10" ht="13.9">
      <c r="D1151" s="20">
        <f t="shared" si="32"/>
        <v>0</v>
      </c>
      <c r="E1151" s="20">
        <f t="shared" si="32"/>
        <v>0</v>
      </c>
      <c r="F1151" s="928">
        <f t="shared" si="32"/>
        <v>0</v>
      </c>
      <c r="G1151" s="365"/>
      <c r="H1151" s="928">
        <f t="shared" si="30"/>
        <v>0</v>
      </c>
      <c r="I1151" s="928">
        <f t="shared" si="31"/>
        <v>0</v>
      </c>
      <c r="J1151" s="347" t="s">
        <v>2771</v>
      </c>
    </row>
    <row r="1152" spans="4:10" ht="13.9">
      <c r="D1152" s="20">
        <f t="shared" si="32"/>
        <v>0</v>
      </c>
      <c r="E1152" s="20">
        <f t="shared" si="32"/>
        <v>0</v>
      </c>
      <c r="F1152" s="928">
        <f t="shared" si="32"/>
        <v>0</v>
      </c>
      <c r="G1152" s="365"/>
      <c r="H1152" s="928">
        <f t="shared" si="30"/>
        <v>0</v>
      </c>
      <c r="I1152" s="928">
        <f t="shared" si="31"/>
        <v>0</v>
      </c>
      <c r="J1152" s="347" t="s">
        <v>2771</v>
      </c>
    </row>
    <row r="1153" spans="4:10" ht="13.9">
      <c r="D1153" s="20">
        <f t="shared" si="32"/>
        <v>0</v>
      </c>
      <c r="E1153" s="20">
        <f t="shared" si="32"/>
        <v>0</v>
      </c>
      <c r="F1153" s="928">
        <f t="shared" si="32"/>
        <v>0</v>
      </c>
      <c r="G1153" s="365"/>
      <c r="H1153" s="928">
        <f t="shared" si="30"/>
        <v>0</v>
      </c>
      <c r="I1153" s="928">
        <f t="shared" si="31"/>
        <v>0</v>
      </c>
      <c r="J1153" s="347" t="s">
        <v>2771</v>
      </c>
    </row>
    <row r="1154" spans="4:10" ht="13.9">
      <c r="D1154" s="20">
        <f t="shared" si="32"/>
        <v>0</v>
      </c>
      <c r="E1154" s="20">
        <f t="shared" si="32"/>
        <v>0</v>
      </c>
      <c r="F1154" s="928">
        <f t="shared" si="32"/>
        <v>0</v>
      </c>
      <c r="G1154" s="365"/>
      <c r="H1154" s="928">
        <f t="shared" si="30"/>
        <v>0</v>
      </c>
      <c r="I1154" s="928">
        <f t="shared" si="31"/>
        <v>0</v>
      </c>
      <c r="J1154" s="347" t="s">
        <v>2771</v>
      </c>
    </row>
    <row r="1155" spans="4:10" ht="13.9">
      <c r="D1155" s="20">
        <f t="shared" si="32"/>
        <v>0</v>
      </c>
      <c r="E1155" s="20">
        <f t="shared" si="32"/>
        <v>0</v>
      </c>
      <c r="F1155" s="928">
        <f t="shared" si="32"/>
        <v>0</v>
      </c>
      <c r="G1155" s="365"/>
      <c r="H1155" s="928">
        <f t="shared" si="30"/>
        <v>0</v>
      </c>
      <c r="I1155" s="928">
        <f t="shared" si="31"/>
        <v>0</v>
      </c>
      <c r="J1155" s="347" t="s">
        <v>2771</v>
      </c>
    </row>
    <row r="1156" spans="4:10" ht="13.9">
      <c r="D1156" s="20">
        <f t="shared" si="32"/>
        <v>0</v>
      </c>
      <c r="E1156" s="20">
        <f t="shared" si="32"/>
        <v>0</v>
      </c>
      <c r="F1156" s="928">
        <f t="shared" si="32"/>
        <v>0</v>
      </c>
      <c r="G1156" s="365"/>
      <c r="H1156" s="928">
        <f t="shared" si="30"/>
        <v>0</v>
      </c>
      <c r="I1156" s="928">
        <f t="shared" si="31"/>
        <v>0</v>
      </c>
      <c r="J1156" s="347" t="s">
        <v>2771</v>
      </c>
    </row>
    <row r="1157" spans="4:10" ht="13.9">
      <c r="D1157" s="20">
        <f t="shared" si="32"/>
        <v>0</v>
      </c>
      <c r="E1157" s="20">
        <f t="shared" si="32"/>
        <v>0</v>
      </c>
      <c r="F1157" s="928">
        <f t="shared" si="32"/>
        <v>0</v>
      </c>
      <c r="G1157" s="365"/>
      <c r="H1157" s="928">
        <f t="shared" si="30"/>
        <v>0</v>
      </c>
      <c r="I1157" s="928">
        <f t="shared" si="31"/>
        <v>0</v>
      </c>
      <c r="J1157" s="347" t="s">
        <v>2771</v>
      </c>
    </row>
    <row r="1158" spans="4:10" ht="13.9">
      <c r="D1158" s="20">
        <f t="shared" ref="D1158:F1177" si="33">D196</f>
        <v>0</v>
      </c>
      <c r="E1158" s="20">
        <f t="shared" si="33"/>
        <v>0</v>
      </c>
      <c r="F1158" s="928">
        <f t="shared" si="33"/>
        <v>0</v>
      </c>
      <c r="G1158" s="365"/>
      <c r="H1158" s="928">
        <f t="shared" si="30"/>
        <v>0</v>
      </c>
      <c r="I1158" s="928">
        <f t="shared" si="31"/>
        <v>0</v>
      </c>
      <c r="J1158" s="347" t="s">
        <v>2771</v>
      </c>
    </row>
    <row r="1159" spans="4:10" ht="13.9">
      <c r="D1159" s="20">
        <f t="shared" si="33"/>
        <v>0</v>
      </c>
      <c r="E1159" s="20">
        <f t="shared" si="33"/>
        <v>0</v>
      </c>
      <c r="F1159" s="928">
        <f t="shared" si="33"/>
        <v>0</v>
      </c>
      <c r="G1159" s="365"/>
      <c r="H1159" s="928">
        <f t="shared" si="30"/>
        <v>0</v>
      </c>
      <c r="I1159" s="928">
        <f t="shared" si="31"/>
        <v>0</v>
      </c>
      <c r="J1159" s="347" t="s">
        <v>2771</v>
      </c>
    </row>
    <row r="1160" spans="4:10" ht="13.9">
      <c r="D1160" s="20">
        <f t="shared" si="33"/>
        <v>0</v>
      </c>
      <c r="E1160" s="20">
        <f t="shared" si="33"/>
        <v>0</v>
      </c>
      <c r="F1160" s="928">
        <f t="shared" si="33"/>
        <v>0</v>
      </c>
      <c r="G1160" s="365"/>
      <c r="H1160" s="928">
        <f t="shared" si="30"/>
        <v>0</v>
      </c>
      <c r="I1160" s="928">
        <f t="shared" si="31"/>
        <v>0</v>
      </c>
      <c r="J1160" s="347" t="s">
        <v>2771</v>
      </c>
    </row>
    <row r="1161" spans="4:10" ht="13.9">
      <c r="D1161" s="20">
        <f t="shared" si="33"/>
        <v>0</v>
      </c>
      <c r="E1161" s="20">
        <f t="shared" si="33"/>
        <v>0</v>
      </c>
      <c r="F1161" s="928">
        <f t="shared" si="33"/>
        <v>0</v>
      </c>
      <c r="G1161" s="365"/>
      <c r="H1161" s="928">
        <f t="shared" si="30"/>
        <v>0</v>
      </c>
      <c r="I1161" s="928">
        <f t="shared" si="31"/>
        <v>0</v>
      </c>
      <c r="J1161" s="347" t="s">
        <v>2771</v>
      </c>
    </row>
    <row r="1162" spans="4:10" ht="13.9">
      <c r="D1162" s="20">
        <f t="shared" si="33"/>
        <v>0</v>
      </c>
      <c r="E1162" s="20">
        <f t="shared" si="33"/>
        <v>0</v>
      </c>
      <c r="F1162" s="928">
        <f t="shared" si="33"/>
        <v>0</v>
      </c>
      <c r="G1162" s="365"/>
      <c r="H1162" s="928">
        <f t="shared" si="30"/>
        <v>0</v>
      </c>
      <c r="I1162" s="928">
        <f t="shared" si="31"/>
        <v>0</v>
      </c>
      <c r="J1162" s="347" t="s">
        <v>2771</v>
      </c>
    </row>
    <row r="1163" spans="4:10" ht="13.9">
      <c r="D1163" s="20">
        <f t="shared" si="33"/>
        <v>0</v>
      </c>
      <c r="E1163" s="20">
        <f t="shared" si="33"/>
        <v>0</v>
      </c>
      <c r="F1163" s="928">
        <f t="shared" si="33"/>
        <v>0</v>
      </c>
      <c r="G1163" s="365"/>
      <c r="H1163" s="928">
        <f t="shared" si="30"/>
        <v>0</v>
      </c>
      <c r="I1163" s="928">
        <f t="shared" si="31"/>
        <v>0</v>
      </c>
      <c r="J1163" s="347" t="s">
        <v>2771</v>
      </c>
    </row>
    <row r="1164" spans="4:10" ht="13.9">
      <c r="D1164" s="20">
        <f t="shared" si="33"/>
        <v>0</v>
      </c>
      <c r="E1164" s="20">
        <f t="shared" si="33"/>
        <v>0</v>
      </c>
      <c r="F1164" s="928">
        <f t="shared" si="33"/>
        <v>0</v>
      </c>
      <c r="G1164" s="365"/>
      <c r="H1164" s="928">
        <f t="shared" si="30"/>
        <v>0</v>
      </c>
      <c r="I1164" s="928">
        <f t="shared" si="31"/>
        <v>0</v>
      </c>
      <c r="J1164" s="347" t="s">
        <v>2771</v>
      </c>
    </row>
    <row r="1165" spans="4:10" ht="13.9">
      <c r="D1165" s="20">
        <f t="shared" si="33"/>
        <v>0</v>
      </c>
      <c r="E1165" s="20">
        <f t="shared" si="33"/>
        <v>0</v>
      </c>
      <c r="F1165" s="928">
        <f t="shared" si="33"/>
        <v>0</v>
      </c>
      <c r="G1165" s="365"/>
      <c r="H1165" s="928">
        <f t="shared" si="30"/>
        <v>0</v>
      </c>
      <c r="I1165" s="928">
        <f t="shared" si="31"/>
        <v>0</v>
      </c>
      <c r="J1165" s="347" t="s">
        <v>2771</v>
      </c>
    </row>
    <row r="1166" spans="4:10" ht="13.9">
      <c r="D1166" s="20">
        <f t="shared" si="33"/>
        <v>0</v>
      </c>
      <c r="E1166" s="20">
        <f t="shared" si="33"/>
        <v>0</v>
      </c>
      <c r="F1166" s="928">
        <f t="shared" si="33"/>
        <v>0</v>
      </c>
      <c r="G1166" s="365"/>
      <c r="H1166" s="928">
        <f t="shared" si="30"/>
        <v>0</v>
      </c>
      <c r="I1166" s="928">
        <f t="shared" si="31"/>
        <v>0</v>
      </c>
      <c r="J1166" s="347" t="s">
        <v>2771</v>
      </c>
    </row>
    <row r="1167" spans="4:10" ht="13.9">
      <c r="D1167" s="20">
        <f t="shared" si="33"/>
        <v>0</v>
      </c>
      <c r="E1167" s="20">
        <f t="shared" si="33"/>
        <v>0</v>
      </c>
      <c r="F1167" s="928">
        <f t="shared" si="33"/>
        <v>0</v>
      </c>
      <c r="G1167" s="365"/>
      <c r="H1167" s="928">
        <f t="shared" si="30"/>
        <v>0</v>
      </c>
      <c r="I1167" s="928">
        <f t="shared" si="31"/>
        <v>0</v>
      </c>
      <c r="J1167" s="347" t="s">
        <v>2771</v>
      </c>
    </row>
    <row r="1168" spans="4:10" ht="13.9">
      <c r="D1168" s="20">
        <f t="shared" si="33"/>
        <v>0</v>
      </c>
      <c r="E1168" s="20">
        <f t="shared" si="33"/>
        <v>0</v>
      </c>
      <c r="F1168" s="928">
        <f t="shared" si="33"/>
        <v>0</v>
      </c>
      <c r="G1168" s="365"/>
      <c r="H1168" s="928">
        <f t="shared" si="30"/>
        <v>0</v>
      </c>
      <c r="I1168" s="928">
        <f t="shared" si="31"/>
        <v>0</v>
      </c>
      <c r="J1168" s="347" t="s">
        <v>2771</v>
      </c>
    </row>
    <row r="1169" spans="4:10" ht="13.9">
      <c r="D1169" s="20">
        <f t="shared" si="33"/>
        <v>0</v>
      </c>
      <c r="E1169" s="20">
        <f t="shared" si="33"/>
        <v>0</v>
      </c>
      <c r="F1169" s="928">
        <f t="shared" si="33"/>
        <v>0</v>
      </c>
      <c r="G1169" s="365"/>
      <c r="H1169" s="928">
        <f t="shared" si="30"/>
        <v>0</v>
      </c>
      <c r="I1169" s="928">
        <f t="shared" si="31"/>
        <v>0</v>
      </c>
      <c r="J1169" s="347" t="s">
        <v>2771</v>
      </c>
    </row>
    <row r="1170" spans="4:10" ht="13.9">
      <c r="D1170" s="20">
        <f t="shared" si="33"/>
        <v>0</v>
      </c>
      <c r="E1170" s="20">
        <f t="shared" si="33"/>
        <v>0</v>
      </c>
      <c r="F1170" s="928">
        <f t="shared" si="33"/>
        <v>0</v>
      </c>
      <c r="G1170" s="365"/>
      <c r="H1170" s="928">
        <f t="shared" si="30"/>
        <v>0</v>
      </c>
      <c r="I1170" s="928">
        <f t="shared" si="31"/>
        <v>0</v>
      </c>
      <c r="J1170" s="347" t="s">
        <v>2771</v>
      </c>
    </row>
    <row r="1171" spans="4:10" ht="13.9">
      <c r="D1171" s="20">
        <f t="shared" si="33"/>
        <v>0</v>
      </c>
      <c r="E1171" s="20">
        <f t="shared" si="33"/>
        <v>0</v>
      </c>
      <c r="F1171" s="928">
        <f t="shared" si="33"/>
        <v>0</v>
      </c>
      <c r="G1171" s="365"/>
      <c r="H1171" s="928">
        <f t="shared" si="30"/>
        <v>0</v>
      </c>
      <c r="I1171" s="928">
        <f t="shared" si="31"/>
        <v>0</v>
      </c>
      <c r="J1171" s="347" t="s">
        <v>2771</v>
      </c>
    </row>
    <row r="1172" spans="4:10" ht="13.9">
      <c r="D1172" s="20">
        <f t="shared" si="33"/>
        <v>0</v>
      </c>
      <c r="E1172" s="20">
        <f t="shared" si="33"/>
        <v>0</v>
      </c>
      <c r="F1172" s="928">
        <f t="shared" si="33"/>
        <v>0</v>
      </c>
      <c r="G1172" s="365"/>
      <c r="H1172" s="928">
        <f t="shared" si="30"/>
        <v>0</v>
      </c>
      <c r="I1172" s="928">
        <f t="shared" si="31"/>
        <v>0</v>
      </c>
      <c r="J1172" s="347" t="s">
        <v>2771</v>
      </c>
    </row>
    <row r="1173" spans="4:10" ht="13.9">
      <c r="D1173" s="20">
        <f t="shared" si="33"/>
        <v>0</v>
      </c>
      <c r="E1173" s="20">
        <f t="shared" si="33"/>
        <v>0</v>
      </c>
      <c r="F1173" s="928">
        <f t="shared" si="33"/>
        <v>0</v>
      </c>
      <c r="G1173" s="365"/>
      <c r="H1173" s="928">
        <f t="shared" si="30"/>
        <v>0</v>
      </c>
      <c r="I1173" s="928">
        <f t="shared" si="31"/>
        <v>0</v>
      </c>
      <c r="J1173" s="347" t="s">
        <v>2771</v>
      </c>
    </row>
    <row r="1174" spans="4:10" ht="13.9">
      <c r="D1174" s="20">
        <f t="shared" si="33"/>
        <v>0</v>
      </c>
      <c r="E1174" s="20">
        <f t="shared" si="33"/>
        <v>0</v>
      </c>
      <c r="F1174" s="928">
        <f t="shared" si="33"/>
        <v>0</v>
      </c>
      <c r="G1174" s="365"/>
      <c r="H1174" s="928">
        <f t="shared" si="30"/>
        <v>0</v>
      </c>
      <c r="I1174" s="928">
        <f t="shared" si="31"/>
        <v>0</v>
      </c>
      <c r="J1174" s="347" t="s">
        <v>2771</v>
      </c>
    </row>
    <row r="1175" spans="4:10" ht="13.9">
      <c r="D1175" s="20">
        <f t="shared" si="33"/>
        <v>0</v>
      </c>
      <c r="E1175" s="20">
        <f t="shared" si="33"/>
        <v>0</v>
      </c>
      <c r="F1175" s="928">
        <f t="shared" si="33"/>
        <v>0</v>
      </c>
      <c r="G1175" s="365"/>
      <c r="H1175" s="928">
        <f t="shared" si="30"/>
        <v>0</v>
      </c>
      <c r="I1175" s="928">
        <f t="shared" si="31"/>
        <v>0</v>
      </c>
      <c r="J1175" s="347" t="s">
        <v>2771</v>
      </c>
    </row>
    <row r="1176" spans="4:10" ht="13.9">
      <c r="D1176" s="20">
        <f t="shared" si="33"/>
        <v>0</v>
      </c>
      <c r="E1176" s="20">
        <f t="shared" si="33"/>
        <v>0</v>
      </c>
      <c r="F1176" s="928">
        <f t="shared" si="33"/>
        <v>0</v>
      </c>
      <c r="G1176" s="365"/>
      <c r="H1176" s="928">
        <f t="shared" si="30"/>
        <v>0</v>
      </c>
      <c r="I1176" s="928">
        <f t="shared" si="31"/>
        <v>0</v>
      </c>
      <c r="J1176" s="347" t="s">
        <v>2771</v>
      </c>
    </row>
    <row r="1177" spans="4:10" ht="13.9">
      <c r="D1177" s="20">
        <f t="shared" si="33"/>
        <v>0</v>
      </c>
      <c r="E1177" s="20">
        <f t="shared" si="33"/>
        <v>0</v>
      </c>
      <c r="F1177" s="928">
        <f t="shared" si="33"/>
        <v>0</v>
      </c>
      <c r="G1177" s="365"/>
      <c r="H1177" s="928">
        <f t="shared" si="30"/>
        <v>0</v>
      </c>
      <c r="I1177" s="928">
        <f t="shared" si="31"/>
        <v>0</v>
      </c>
      <c r="J1177" s="347" t="s">
        <v>2771</v>
      </c>
    </row>
    <row r="1178" spans="4:10" ht="13.9">
      <c r="D1178" s="20">
        <f t="shared" ref="D1178:F1197" si="34">D216</f>
        <v>0</v>
      </c>
      <c r="E1178" s="20">
        <f t="shared" si="34"/>
        <v>0</v>
      </c>
      <c r="F1178" s="928">
        <f t="shared" si="34"/>
        <v>0</v>
      </c>
      <c r="G1178" s="365"/>
      <c r="H1178" s="928">
        <f t="shared" si="30"/>
        <v>0</v>
      </c>
      <c r="I1178" s="928">
        <f t="shared" si="31"/>
        <v>0</v>
      </c>
      <c r="J1178" s="347" t="s">
        <v>2771</v>
      </c>
    </row>
    <row r="1179" spans="4:10" ht="13.9">
      <c r="D1179" s="20">
        <f t="shared" si="34"/>
        <v>0</v>
      </c>
      <c r="E1179" s="20">
        <f t="shared" si="34"/>
        <v>0</v>
      </c>
      <c r="F1179" s="928">
        <f t="shared" si="34"/>
        <v>0</v>
      </c>
      <c r="G1179" s="365"/>
      <c r="H1179" s="928">
        <f t="shared" si="30"/>
        <v>0</v>
      </c>
      <c r="I1179" s="928">
        <f t="shared" si="31"/>
        <v>0</v>
      </c>
      <c r="J1179" s="347" t="s">
        <v>2771</v>
      </c>
    </row>
    <row r="1180" spans="4:10" ht="13.9">
      <c r="D1180" s="20">
        <f t="shared" si="34"/>
        <v>0</v>
      </c>
      <c r="E1180" s="20">
        <f t="shared" si="34"/>
        <v>0</v>
      </c>
      <c r="F1180" s="928">
        <f t="shared" si="34"/>
        <v>0</v>
      </c>
      <c r="G1180" s="365"/>
      <c r="H1180" s="928">
        <f t="shared" si="30"/>
        <v>0</v>
      </c>
      <c r="I1180" s="928">
        <f t="shared" si="31"/>
        <v>0</v>
      </c>
      <c r="J1180" s="347" t="s">
        <v>2771</v>
      </c>
    </row>
    <row r="1181" spans="4:10" ht="13.9">
      <c r="D1181" s="20">
        <f t="shared" si="34"/>
        <v>0</v>
      </c>
      <c r="E1181" s="20">
        <f t="shared" si="34"/>
        <v>0</v>
      </c>
      <c r="F1181" s="928">
        <f t="shared" si="34"/>
        <v>0</v>
      </c>
      <c r="G1181" s="365"/>
      <c r="H1181" s="928">
        <f t="shared" si="30"/>
        <v>0</v>
      </c>
      <c r="I1181" s="928">
        <f t="shared" si="31"/>
        <v>0</v>
      </c>
      <c r="J1181" s="347" t="s">
        <v>2771</v>
      </c>
    </row>
    <row r="1182" spans="4:10" ht="13.9">
      <c r="D1182" s="20">
        <f t="shared" si="34"/>
        <v>0</v>
      </c>
      <c r="E1182" s="20">
        <f t="shared" si="34"/>
        <v>0</v>
      </c>
      <c r="F1182" s="928">
        <f t="shared" si="34"/>
        <v>0</v>
      </c>
      <c r="G1182" s="365"/>
      <c r="H1182" s="928">
        <f t="shared" si="30"/>
        <v>0</v>
      </c>
      <c r="I1182" s="928">
        <f t="shared" si="31"/>
        <v>0</v>
      </c>
      <c r="J1182" s="347" t="s">
        <v>2771</v>
      </c>
    </row>
    <row r="1183" spans="4:10" ht="13.9">
      <c r="D1183" s="20">
        <f t="shared" si="34"/>
        <v>0</v>
      </c>
      <c r="E1183" s="20">
        <f t="shared" si="34"/>
        <v>0</v>
      </c>
      <c r="F1183" s="928">
        <f t="shared" si="34"/>
        <v>0</v>
      </c>
      <c r="G1183" s="365"/>
      <c r="H1183" s="928">
        <f t="shared" si="30"/>
        <v>0</v>
      </c>
      <c r="I1183" s="928">
        <f t="shared" si="31"/>
        <v>0</v>
      </c>
      <c r="J1183" s="347" t="s">
        <v>2771</v>
      </c>
    </row>
    <row r="1184" spans="4:10" ht="13.9">
      <c r="D1184" s="20">
        <f t="shared" si="34"/>
        <v>0</v>
      </c>
      <c r="E1184" s="20">
        <f t="shared" si="34"/>
        <v>0</v>
      </c>
      <c r="F1184" s="928">
        <f t="shared" si="34"/>
        <v>0</v>
      </c>
      <c r="G1184" s="365"/>
      <c r="H1184" s="928">
        <f t="shared" si="30"/>
        <v>0</v>
      </c>
      <c r="I1184" s="928">
        <f t="shared" si="31"/>
        <v>0</v>
      </c>
      <c r="J1184" s="347" t="s">
        <v>2771</v>
      </c>
    </row>
    <row r="1185" spans="4:10" ht="13.9">
      <c r="D1185" s="20">
        <f t="shared" si="34"/>
        <v>0</v>
      </c>
      <c r="E1185" s="20">
        <f t="shared" si="34"/>
        <v>0</v>
      </c>
      <c r="F1185" s="928">
        <f t="shared" si="34"/>
        <v>0</v>
      </c>
      <c r="G1185" s="365"/>
      <c r="H1185" s="928">
        <f t="shared" si="30"/>
        <v>0</v>
      </c>
      <c r="I1185" s="928">
        <f t="shared" si="31"/>
        <v>0</v>
      </c>
      <c r="J1185" s="347" t="s">
        <v>2771</v>
      </c>
    </row>
    <row r="1186" spans="4:10" ht="13.9">
      <c r="D1186" s="20">
        <f t="shared" si="34"/>
        <v>0</v>
      </c>
      <c r="E1186" s="20">
        <f t="shared" si="34"/>
        <v>0</v>
      </c>
      <c r="F1186" s="928">
        <f t="shared" si="34"/>
        <v>0</v>
      </c>
      <c r="G1186" s="365"/>
      <c r="H1186" s="928">
        <f t="shared" si="30"/>
        <v>0</v>
      </c>
      <c r="I1186" s="928">
        <f t="shared" si="31"/>
        <v>0</v>
      </c>
      <c r="J1186" s="347" t="s">
        <v>2771</v>
      </c>
    </row>
    <row r="1187" spans="4:10" ht="13.9">
      <c r="D1187" s="20">
        <f t="shared" si="34"/>
        <v>0</v>
      </c>
      <c r="E1187" s="20">
        <f t="shared" si="34"/>
        <v>0</v>
      </c>
      <c r="F1187" s="928">
        <f t="shared" si="34"/>
        <v>0</v>
      </c>
      <c r="G1187" s="365"/>
      <c r="H1187" s="928">
        <f t="shared" si="30"/>
        <v>0</v>
      </c>
      <c r="I1187" s="928">
        <f t="shared" si="31"/>
        <v>0</v>
      </c>
      <c r="J1187" s="347" t="s">
        <v>2771</v>
      </c>
    </row>
    <row r="1188" spans="4:10" ht="13.9">
      <c r="D1188" s="20">
        <f t="shared" si="34"/>
        <v>0</v>
      </c>
      <c r="E1188" s="20">
        <f t="shared" si="34"/>
        <v>0</v>
      </c>
      <c r="F1188" s="928">
        <f t="shared" si="34"/>
        <v>0</v>
      </c>
      <c r="G1188" s="365"/>
      <c r="H1188" s="928">
        <f t="shared" si="30"/>
        <v>0</v>
      </c>
      <c r="I1188" s="928">
        <f t="shared" si="31"/>
        <v>0</v>
      </c>
      <c r="J1188" s="347" t="s">
        <v>2771</v>
      </c>
    </row>
    <row r="1189" spans="4:10" ht="13.9">
      <c r="D1189" s="20">
        <f t="shared" si="34"/>
        <v>0</v>
      </c>
      <c r="E1189" s="20">
        <f t="shared" si="34"/>
        <v>0</v>
      </c>
      <c r="F1189" s="928">
        <f t="shared" si="34"/>
        <v>0</v>
      </c>
      <c r="G1189" s="365"/>
      <c r="H1189" s="928">
        <f t="shared" si="30"/>
        <v>0</v>
      </c>
      <c r="I1189" s="928">
        <f t="shared" si="31"/>
        <v>0</v>
      </c>
      <c r="J1189" s="347" t="s">
        <v>2771</v>
      </c>
    </row>
    <row r="1190" spans="4:10" ht="13.9">
      <c r="D1190" s="20">
        <f t="shared" si="34"/>
        <v>0</v>
      </c>
      <c r="E1190" s="20">
        <f t="shared" si="34"/>
        <v>0</v>
      </c>
      <c r="F1190" s="928">
        <f t="shared" si="34"/>
        <v>0</v>
      </c>
      <c r="G1190" s="365"/>
      <c r="H1190" s="928">
        <f t="shared" si="30"/>
        <v>0</v>
      </c>
      <c r="I1190" s="928">
        <f t="shared" si="31"/>
        <v>0</v>
      </c>
      <c r="J1190" s="347" t="s">
        <v>2771</v>
      </c>
    </row>
    <row r="1191" spans="4:10" ht="13.9">
      <c r="D1191" s="20">
        <f t="shared" si="34"/>
        <v>0</v>
      </c>
      <c r="E1191" s="20">
        <f t="shared" si="34"/>
        <v>0</v>
      </c>
      <c r="F1191" s="928">
        <f t="shared" si="34"/>
        <v>0</v>
      </c>
      <c r="G1191" s="365"/>
      <c r="H1191" s="928">
        <f t="shared" si="30"/>
        <v>0</v>
      </c>
      <c r="I1191" s="928">
        <f t="shared" si="31"/>
        <v>0</v>
      </c>
      <c r="J1191" s="347" t="s">
        <v>2771</v>
      </c>
    </row>
    <row r="1192" spans="4:10" ht="13.9">
      <c r="D1192" s="20">
        <f t="shared" si="34"/>
        <v>0</v>
      </c>
      <c r="E1192" s="20">
        <f t="shared" si="34"/>
        <v>0</v>
      </c>
      <c r="F1192" s="928">
        <f t="shared" si="34"/>
        <v>0</v>
      </c>
      <c r="G1192" s="365"/>
      <c r="H1192" s="928">
        <f t="shared" si="30"/>
        <v>0</v>
      </c>
      <c r="I1192" s="928">
        <f t="shared" si="31"/>
        <v>0</v>
      </c>
      <c r="J1192" s="347" t="s">
        <v>2771</v>
      </c>
    </row>
    <row r="1193" spans="4:10" ht="13.9">
      <c r="D1193" s="20">
        <f t="shared" si="34"/>
        <v>0</v>
      </c>
      <c r="E1193" s="20">
        <f t="shared" si="34"/>
        <v>0</v>
      </c>
      <c r="F1193" s="928">
        <f t="shared" si="34"/>
        <v>0</v>
      </c>
      <c r="G1193" s="365"/>
      <c r="H1193" s="928">
        <f t="shared" si="30"/>
        <v>0</v>
      </c>
      <c r="I1193" s="928">
        <f t="shared" si="31"/>
        <v>0</v>
      </c>
      <c r="J1193" s="347" t="s">
        <v>2771</v>
      </c>
    </row>
    <row r="1194" spans="4:10" ht="13.9">
      <c r="D1194" s="20">
        <f t="shared" si="34"/>
        <v>0</v>
      </c>
      <c r="E1194" s="20">
        <f t="shared" si="34"/>
        <v>0</v>
      </c>
      <c r="F1194" s="928">
        <f t="shared" si="34"/>
        <v>0</v>
      </c>
      <c r="G1194" s="365"/>
      <c r="H1194" s="928">
        <f t="shared" si="30"/>
        <v>0</v>
      </c>
      <c r="I1194" s="928">
        <f t="shared" si="31"/>
        <v>0</v>
      </c>
      <c r="J1194" s="347" t="s">
        <v>2771</v>
      </c>
    </row>
    <row r="1195" spans="4:10" ht="13.9">
      <c r="D1195" s="20">
        <f t="shared" si="34"/>
        <v>0</v>
      </c>
      <c r="E1195" s="20">
        <f t="shared" si="34"/>
        <v>0</v>
      </c>
      <c r="F1195" s="928">
        <f t="shared" si="34"/>
        <v>0</v>
      </c>
      <c r="G1195" s="365"/>
      <c r="H1195" s="928">
        <f t="shared" si="30"/>
        <v>0</v>
      </c>
      <c r="I1195" s="928">
        <f t="shared" si="31"/>
        <v>0</v>
      </c>
      <c r="J1195" s="347" t="s">
        <v>2771</v>
      </c>
    </row>
    <row r="1196" spans="4:10" ht="13.9">
      <c r="D1196" s="20">
        <f t="shared" si="34"/>
        <v>0</v>
      </c>
      <c r="E1196" s="20">
        <f t="shared" si="34"/>
        <v>0</v>
      </c>
      <c r="F1196" s="928">
        <f t="shared" si="34"/>
        <v>0</v>
      </c>
      <c r="G1196" s="365"/>
      <c r="H1196" s="928">
        <f t="shared" si="30"/>
        <v>0</v>
      </c>
      <c r="I1196" s="928">
        <f t="shared" si="31"/>
        <v>0</v>
      </c>
      <c r="J1196" s="347" t="s">
        <v>2771</v>
      </c>
    </row>
    <row r="1197" spans="4:10" ht="13.9">
      <c r="D1197" s="20">
        <f t="shared" si="34"/>
        <v>0</v>
      </c>
      <c r="E1197" s="20">
        <f t="shared" si="34"/>
        <v>0</v>
      </c>
      <c r="F1197" s="928">
        <f t="shared" si="34"/>
        <v>0</v>
      </c>
      <c r="G1197" s="365"/>
      <c r="H1197" s="928">
        <f t="shared" si="30"/>
        <v>0</v>
      </c>
      <c r="I1197" s="928">
        <f t="shared" si="31"/>
        <v>0</v>
      </c>
      <c r="J1197" s="347" t="s">
        <v>2771</v>
      </c>
    </row>
    <row r="1198" spans="4:10" ht="13.9">
      <c r="D1198" s="20">
        <f t="shared" ref="D1198:F1217" si="35">D236</f>
        <v>0</v>
      </c>
      <c r="E1198" s="20">
        <f t="shared" si="35"/>
        <v>0</v>
      </c>
      <c r="F1198" s="928">
        <f t="shared" si="35"/>
        <v>0</v>
      </c>
      <c r="G1198" s="365"/>
      <c r="H1198" s="928">
        <f t="shared" ref="H1198:H1261" si="36">H236</f>
        <v>0</v>
      </c>
      <c r="I1198" s="928">
        <f t="shared" si="31"/>
        <v>0</v>
      </c>
      <c r="J1198" s="347" t="s">
        <v>2771</v>
      </c>
    </row>
    <row r="1199" spans="4:10" ht="13.9">
      <c r="D1199" s="20">
        <f t="shared" si="35"/>
        <v>0</v>
      </c>
      <c r="E1199" s="20">
        <f t="shared" si="35"/>
        <v>0</v>
      </c>
      <c r="F1199" s="928">
        <f t="shared" si="35"/>
        <v>0</v>
      </c>
      <c r="G1199" s="365"/>
      <c r="H1199" s="928">
        <f t="shared" si="36"/>
        <v>0</v>
      </c>
      <c r="I1199" s="928">
        <f t="shared" si="31"/>
        <v>0</v>
      </c>
      <c r="J1199" s="347" t="s">
        <v>2771</v>
      </c>
    </row>
    <row r="1200" spans="4:10" ht="13.9">
      <c r="D1200" s="20">
        <f t="shared" si="35"/>
        <v>0</v>
      </c>
      <c r="E1200" s="20">
        <f t="shared" si="35"/>
        <v>0</v>
      </c>
      <c r="F1200" s="928">
        <f t="shared" si="35"/>
        <v>0</v>
      </c>
      <c r="G1200" s="365"/>
      <c r="H1200" s="928">
        <f t="shared" si="36"/>
        <v>0</v>
      </c>
      <c r="I1200" s="928">
        <f t="shared" ref="I1200:I1263" si="37">I238</f>
        <v>0</v>
      </c>
      <c r="J1200" s="347" t="s">
        <v>2771</v>
      </c>
    </row>
    <row r="1201" spans="4:10" ht="13.9">
      <c r="D1201" s="20">
        <f t="shared" si="35"/>
        <v>0</v>
      </c>
      <c r="E1201" s="20">
        <f t="shared" si="35"/>
        <v>0</v>
      </c>
      <c r="F1201" s="928">
        <f t="shared" si="35"/>
        <v>0</v>
      </c>
      <c r="G1201" s="365"/>
      <c r="H1201" s="928">
        <f t="shared" si="36"/>
        <v>0</v>
      </c>
      <c r="I1201" s="928">
        <f t="shared" si="37"/>
        <v>0</v>
      </c>
      <c r="J1201" s="347" t="s">
        <v>2771</v>
      </c>
    </row>
    <row r="1202" spans="4:10" ht="13.9">
      <c r="D1202" s="20">
        <f t="shared" si="35"/>
        <v>0</v>
      </c>
      <c r="E1202" s="20">
        <f t="shared" si="35"/>
        <v>0</v>
      </c>
      <c r="F1202" s="928">
        <f t="shared" si="35"/>
        <v>0</v>
      </c>
      <c r="G1202" s="365"/>
      <c r="H1202" s="928">
        <f t="shared" si="36"/>
        <v>0</v>
      </c>
      <c r="I1202" s="928">
        <f t="shared" si="37"/>
        <v>0</v>
      </c>
      <c r="J1202" s="347" t="s">
        <v>2771</v>
      </c>
    </row>
    <row r="1203" spans="4:10" ht="13.9">
      <c r="D1203" s="20">
        <f t="shared" si="35"/>
        <v>0</v>
      </c>
      <c r="E1203" s="20">
        <f t="shared" si="35"/>
        <v>0</v>
      </c>
      <c r="F1203" s="928">
        <f t="shared" si="35"/>
        <v>0</v>
      </c>
      <c r="G1203" s="365"/>
      <c r="H1203" s="928">
        <f t="shared" si="36"/>
        <v>0</v>
      </c>
      <c r="I1203" s="928">
        <f t="shared" si="37"/>
        <v>0</v>
      </c>
      <c r="J1203" s="347" t="s">
        <v>2771</v>
      </c>
    </row>
    <row r="1204" spans="4:10" ht="13.9">
      <c r="D1204" s="20">
        <f t="shared" si="35"/>
        <v>0</v>
      </c>
      <c r="E1204" s="20">
        <f t="shared" si="35"/>
        <v>0</v>
      </c>
      <c r="F1204" s="928">
        <f t="shared" si="35"/>
        <v>0</v>
      </c>
      <c r="G1204" s="365"/>
      <c r="H1204" s="928">
        <f t="shared" si="36"/>
        <v>0</v>
      </c>
      <c r="I1204" s="928">
        <f t="shared" si="37"/>
        <v>0</v>
      </c>
      <c r="J1204" s="347" t="s">
        <v>2771</v>
      </c>
    </row>
    <row r="1205" spans="4:10" ht="13.9">
      <c r="D1205" s="20">
        <f t="shared" si="35"/>
        <v>0</v>
      </c>
      <c r="E1205" s="20">
        <f t="shared" si="35"/>
        <v>0</v>
      </c>
      <c r="F1205" s="928">
        <f t="shared" si="35"/>
        <v>0</v>
      </c>
      <c r="G1205" s="365"/>
      <c r="H1205" s="928">
        <f t="shared" si="36"/>
        <v>0</v>
      </c>
      <c r="I1205" s="928">
        <f t="shared" si="37"/>
        <v>0</v>
      </c>
      <c r="J1205" s="347" t="s">
        <v>2771</v>
      </c>
    </row>
    <row r="1206" spans="4:10" ht="13.9">
      <c r="D1206" s="20">
        <f t="shared" si="35"/>
        <v>0</v>
      </c>
      <c r="E1206" s="20">
        <f t="shared" si="35"/>
        <v>0</v>
      </c>
      <c r="F1206" s="928">
        <f t="shared" si="35"/>
        <v>0</v>
      </c>
      <c r="G1206" s="365"/>
      <c r="H1206" s="928">
        <f t="shared" si="36"/>
        <v>0</v>
      </c>
      <c r="I1206" s="928">
        <f t="shared" si="37"/>
        <v>0</v>
      </c>
      <c r="J1206" s="347" t="s">
        <v>2771</v>
      </c>
    </row>
    <row r="1207" spans="4:10" ht="13.9">
      <c r="D1207" s="20">
        <f t="shared" si="35"/>
        <v>0</v>
      </c>
      <c r="E1207" s="20">
        <f t="shared" si="35"/>
        <v>0</v>
      </c>
      <c r="F1207" s="928">
        <f t="shared" si="35"/>
        <v>0</v>
      </c>
      <c r="G1207" s="365"/>
      <c r="H1207" s="928">
        <f t="shared" si="36"/>
        <v>0</v>
      </c>
      <c r="I1207" s="928">
        <f t="shared" si="37"/>
        <v>0</v>
      </c>
      <c r="J1207" s="347" t="s">
        <v>2771</v>
      </c>
    </row>
    <row r="1208" spans="4:10" ht="13.9">
      <c r="D1208" s="20">
        <f t="shared" si="35"/>
        <v>0</v>
      </c>
      <c r="E1208" s="20">
        <f t="shared" si="35"/>
        <v>0</v>
      </c>
      <c r="F1208" s="928">
        <f t="shared" si="35"/>
        <v>0</v>
      </c>
      <c r="G1208" s="365"/>
      <c r="H1208" s="928">
        <f t="shared" si="36"/>
        <v>0</v>
      </c>
      <c r="I1208" s="928">
        <f t="shared" si="37"/>
        <v>0</v>
      </c>
      <c r="J1208" s="347" t="s">
        <v>2771</v>
      </c>
    </row>
    <row r="1209" spans="4:10" ht="13.9">
      <c r="D1209" s="20">
        <f t="shared" si="35"/>
        <v>0</v>
      </c>
      <c r="E1209" s="20">
        <f t="shared" si="35"/>
        <v>0</v>
      </c>
      <c r="F1209" s="928">
        <f t="shared" si="35"/>
        <v>0</v>
      </c>
      <c r="G1209" s="365"/>
      <c r="H1209" s="928">
        <f t="shared" si="36"/>
        <v>0</v>
      </c>
      <c r="I1209" s="928">
        <f t="shared" si="37"/>
        <v>0</v>
      </c>
      <c r="J1209" s="347" t="s">
        <v>2771</v>
      </c>
    </row>
    <row r="1210" spans="4:10" ht="13.9">
      <c r="D1210" s="20">
        <f t="shared" si="35"/>
        <v>0</v>
      </c>
      <c r="E1210" s="20">
        <f t="shared" si="35"/>
        <v>0</v>
      </c>
      <c r="F1210" s="928">
        <f t="shared" si="35"/>
        <v>0</v>
      </c>
      <c r="G1210" s="365"/>
      <c r="H1210" s="928">
        <f t="shared" si="36"/>
        <v>0</v>
      </c>
      <c r="I1210" s="928">
        <f t="shared" si="37"/>
        <v>0</v>
      </c>
      <c r="J1210" s="347" t="s">
        <v>2771</v>
      </c>
    </row>
    <row r="1211" spans="4:10" ht="13.9">
      <c r="D1211" s="20">
        <f t="shared" si="35"/>
        <v>0</v>
      </c>
      <c r="E1211" s="20">
        <f t="shared" si="35"/>
        <v>0</v>
      </c>
      <c r="F1211" s="928">
        <f t="shared" si="35"/>
        <v>0</v>
      </c>
      <c r="G1211" s="365"/>
      <c r="H1211" s="928">
        <f t="shared" si="36"/>
        <v>0</v>
      </c>
      <c r="I1211" s="928">
        <f t="shared" si="37"/>
        <v>0</v>
      </c>
      <c r="J1211" s="347" t="s">
        <v>2771</v>
      </c>
    </row>
    <row r="1212" spans="4:10" ht="13.9">
      <c r="D1212" s="20">
        <f t="shared" si="35"/>
        <v>0</v>
      </c>
      <c r="E1212" s="20">
        <f t="shared" si="35"/>
        <v>0</v>
      </c>
      <c r="F1212" s="928">
        <f t="shared" si="35"/>
        <v>0</v>
      </c>
      <c r="G1212" s="365"/>
      <c r="H1212" s="928">
        <f t="shared" si="36"/>
        <v>0</v>
      </c>
      <c r="I1212" s="928">
        <f t="shared" si="37"/>
        <v>0</v>
      </c>
      <c r="J1212" s="347" t="s">
        <v>2771</v>
      </c>
    </row>
    <row r="1213" spans="4:10" ht="13.9">
      <c r="D1213" s="20">
        <f t="shared" si="35"/>
        <v>0</v>
      </c>
      <c r="E1213" s="20">
        <f t="shared" si="35"/>
        <v>0</v>
      </c>
      <c r="F1213" s="928">
        <f t="shared" si="35"/>
        <v>0</v>
      </c>
      <c r="G1213" s="365"/>
      <c r="H1213" s="928">
        <f t="shared" si="36"/>
        <v>0</v>
      </c>
      <c r="I1213" s="928">
        <f t="shared" si="37"/>
        <v>0</v>
      </c>
      <c r="J1213" s="347" t="s">
        <v>2771</v>
      </c>
    </row>
    <row r="1214" spans="4:10" ht="13.9">
      <c r="D1214" s="20">
        <f t="shared" si="35"/>
        <v>0</v>
      </c>
      <c r="E1214" s="20">
        <f t="shared" si="35"/>
        <v>0</v>
      </c>
      <c r="F1214" s="928">
        <f t="shared" si="35"/>
        <v>0</v>
      </c>
      <c r="G1214" s="365"/>
      <c r="H1214" s="928">
        <f t="shared" si="36"/>
        <v>0</v>
      </c>
      <c r="I1214" s="928">
        <f t="shared" si="37"/>
        <v>0</v>
      </c>
      <c r="J1214" s="347" t="s">
        <v>2771</v>
      </c>
    </row>
    <row r="1215" spans="4:10" ht="13.9">
      <c r="D1215" s="20">
        <f t="shared" si="35"/>
        <v>0</v>
      </c>
      <c r="E1215" s="20">
        <f t="shared" si="35"/>
        <v>0</v>
      </c>
      <c r="F1215" s="928">
        <f t="shared" si="35"/>
        <v>0</v>
      </c>
      <c r="G1215" s="365"/>
      <c r="H1215" s="928">
        <f t="shared" si="36"/>
        <v>0</v>
      </c>
      <c r="I1215" s="928">
        <f t="shared" si="37"/>
        <v>0</v>
      </c>
      <c r="J1215" s="347" t="s">
        <v>2771</v>
      </c>
    </row>
    <row r="1216" spans="4:10" ht="13.9">
      <c r="D1216" s="20">
        <f t="shared" si="35"/>
        <v>0</v>
      </c>
      <c r="E1216" s="20">
        <f t="shared" si="35"/>
        <v>0</v>
      </c>
      <c r="F1216" s="928">
        <f t="shared" si="35"/>
        <v>0</v>
      </c>
      <c r="G1216" s="365"/>
      <c r="H1216" s="928">
        <f t="shared" si="36"/>
        <v>0</v>
      </c>
      <c r="I1216" s="928">
        <f t="shared" si="37"/>
        <v>0</v>
      </c>
      <c r="J1216" s="347" t="s">
        <v>2771</v>
      </c>
    </row>
    <row r="1217" spans="4:10" ht="13.9">
      <c r="D1217" s="20">
        <f t="shared" si="35"/>
        <v>0</v>
      </c>
      <c r="E1217" s="20">
        <f t="shared" si="35"/>
        <v>0</v>
      </c>
      <c r="F1217" s="928">
        <f t="shared" si="35"/>
        <v>0</v>
      </c>
      <c r="G1217" s="365"/>
      <c r="H1217" s="928">
        <f t="shared" si="36"/>
        <v>0</v>
      </c>
      <c r="I1217" s="928">
        <f t="shared" si="37"/>
        <v>0</v>
      </c>
      <c r="J1217" s="347" t="s">
        <v>2771</v>
      </c>
    </row>
    <row r="1218" spans="4:10" ht="13.9">
      <c r="D1218" s="20">
        <f t="shared" ref="D1218:F1237" si="38">D256</f>
        <v>0</v>
      </c>
      <c r="E1218" s="20">
        <f t="shared" si="38"/>
        <v>0</v>
      </c>
      <c r="F1218" s="928">
        <f t="shared" si="38"/>
        <v>0</v>
      </c>
      <c r="G1218" s="365"/>
      <c r="H1218" s="928">
        <f t="shared" si="36"/>
        <v>0</v>
      </c>
      <c r="I1218" s="928">
        <f t="shared" si="37"/>
        <v>0</v>
      </c>
      <c r="J1218" s="347" t="s">
        <v>2771</v>
      </c>
    </row>
    <row r="1219" spans="4:10" ht="13.9">
      <c r="D1219" s="20">
        <f t="shared" si="38"/>
        <v>0</v>
      </c>
      <c r="E1219" s="20">
        <f t="shared" si="38"/>
        <v>0</v>
      </c>
      <c r="F1219" s="928">
        <f t="shared" si="38"/>
        <v>0</v>
      </c>
      <c r="G1219" s="365"/>
      <c r="H1219" s="928">
        <f t="shared" si="36"/>
        <v>0</v>
      </c>
      <c r="I1219" s="928">
        <f t="shared" si="37"/>
        <v>0</v>
      </c>
      <c r="J1219" s="347" t="s">
        <v>2771</v>
      </c>
    </row>
    <row r="1220" spans="4:10" ht="13.9">
      <c r="D1220" s="20">
        <f t="shared" si="38"/>
        <v>0</v>
      </c>
      <c r="E1220" s="20">
        <f t="shared" si="38"/>
        <v>0</v>
      </c>
      <c r="F1220" s="928">
        <f t="shared" si="38"/>
        <v>0</v>
      </c>
      <c r="G1220" s="365"/>
      <c r="H1220" s="928">
        <f t="shared" si="36"/>
        <v>0</v>
      </c>
      <c r="I1220" s="928">
        <f t="shared" si="37"/>
        <v>0</v>
      </c>
      <c r="J1220" s="347" t="s">
        <v>2771</v>
      </c>
    </row>
    <row r="1221" spans="4:10" ht="13.9">
      <c r="D1221" s="20">
        <f t="shared" si="38"/>
        <v>0</v>
      </c>
      <c r="E1221" s="20">
        <f t="shared" si="38"/>
        <v>0</v>
      </c>
      <c r="F1221" s="928">
        <f t="shared" si="38"/>
        <v>0</v>
      </c>
      <c r="G1221" s="365"/>
      <c r="H1221" s="928">
        <f t="shared" si="36"/>
        <v>0</v>
      </c>
      <c r="I1221" s="928">
        <f t="shared" si="37"/>
        <v>0</v>
      </c>
      <c r="J1221" s="347" t="s">
        <v>2771</v>
      </c>
    </row>
    <row r="1222" spans="4:10" ht="13.9">
      <c r="D1222" s="20">
        <f t="shared" si="38"/>
        <v>0</v>
      </c>
      <c r="E1222" s="20">
        <f t="shared" si="38"/>
        <v>0</v>
      </c>
      <c r="F1222" s="928">
        <f t="shared" si="38"/>
        <v>0</v>
      </c>
      <c r="G1222" s="365"/>
      <c r="H1222" s="928">
        <f t="shared" si="36"/>
        <v>0</v>
      </c>
      <c r="I1222" s="928">
        <f t="shared" si="37"/>
        <v>0</v>
      </c>
      <c r="J1222" s="347" t="s">
        <v>2771</v>
      </c>
    </row>
    <row r="1223" spans="4:10" ht="13.9">
      <c r="D1223" s="20">
        <f t="shared" si="38"/>
        <v>0</v>
      </c>
      <c r="E1223" s="20">
        <f t="shared" si="38"/>
        <v>0</v>
      </c>
      <c r="F1223" s="928">
        <f t="shared" si="38"/>
        <v>0</v>
      </c>
      <c r="G1223" s="365"/>
      <c r="H1223" s="928">
        <f t="shared" si="36"/>
        <v>0</v>
      </c>
      <c r="I1223" s="928">
        <f t="shared" si="37"/>
        <v>0</v>
      </c>
      <c r="J1223" s="347" t="s">
        <v>2771</v>
      </c>
    </row>
    <row r="1224" spans="4:10" ht="13.9">
      <c r="D1224" s="20">
        <f t="shared" si="38"/>
        <v>0</v>
      </c>
      <c r="E1224" s="20">
        <f t="shared" si="38"/>
        <v>0</v>
      </c>
      <c r="F1224" s="928">
        <f t="shared" si="38"/>
        <v>0</v>
      </c>
      <c r="G1224" s="365"/>
      <c r="H1224" s="928">
        <f t="shared" si="36"/>
        <v>0</v>
      </c>
      <c r="I1224" s="928">
        <f t="shared" si="37"/>
        <v>0</v>
      </c>
      <c r="J1224" s="347" t="s">
        <v>2771</v>
      </c>
    </row>
    <row r="1225" spans="4:10" ht="13.9">
      <c r="D1225" s="20">
        <f t="shared" si="38"/>
        <v>0</v>
      </c>
      <c r="E1225" s="20">
        <f t="shared" si="38"/>
        <v>0</v>
      </c>
      <c r="F1225" s="928">
        <f t="shared" si="38"/>
        <v>0</v>
      </c>
      <c r="G1225" s="365"/>
      <c r="H1225" s="928">
        <f t="shared" si="36"/>
        <v>0</v>
      </c>
      <c r="I1225" s="928">
        <f t="shared" si="37"/>
        <v>0</v>
      </c>
      <c r="J1225" s="347" t="s">
        <v>2771</v>
      </c>
    </row>
    <row r="1226" spans="4:10" ht="13.9">
      <c r="D1226" s="20">
        <f t="shared" si="38"/>
        <v>0</v>
      </c>
      <c r="E1226" s="20">
        <f t="shared" si="38"/>
        <v>0</v>
      </c>
      <c r="F1226" s="928">
        <f t="shared" si="38"/>
        <v>0</v>
      </c>
      <c r="G1226" s="365"/>
      <c r="H1226" s="928">
        <f t="shared" si="36"/>
        <v>0</v>
      </c>
      <c r="I1226" s="928">
        <f t="shared" si="37"/>
        <v>0</v>
      </c>
      <c r="J1226" s="347" t="s">
        <v>2771</v>
      </c>
    </row>
    <row r="1227" spans="4:10" ht="13.9">
      <c r="D1227" s="20">
        <f t="shared" si="38"/>
        <v>0</v>
      </c>
      <c r="E1227" s="20">
        <f t="shared" si="38"/>
        <v>0</v>
      </c>
      <c r="F1227" s="928">
        <f t="shared" si="38"/>
        <v>0</v>
      </c>
      <c r="G1227" s="365"/>
      <c r="H1227" s="928">
        <f t="shared" si="36"/>
        <v>0</v>
      </c>
      <c r="I1227" s="928">
        <f t="shared" si="37"/>
        <v>0</v>
      </c>
      <c r="J1227" s="347" t="s">
        <v>2771</v>
      </c>
    </row>
    <row r="1228" spans="4:10" ht="13.9">
      <c r="D1228" s="20">
        <f t="shared" si="38"/>
        <v>0</v>
      </c>
      <c r="E1228" s="20">
        <f t="shared" si="38"/>
        <v>0</v>
      </c>
      <c r="F1228" s="928">
        <f t="shared" si="38"/>
        <v>0</v>
      </c>
      <c r="G1228" s="365"/>
      <c r="H1228" s="928">
        <f t="shared" si="36"/>
        <v>0</v>
      </c>
      <c r="I1228" s="928">
        <f t="shared" si="37"/>
        <v>0</v>
      </c>
      <c r="J1228" s="347" t="s">
        <v>2771</v>
      </c>
    </row>
    <row r="1229" spans="4:10" ht="13.9">
      <c r="D1229" s="20">
        <f t="shared" si="38"/>
        <v>0</v>
      </c>
      <c r="E1229" s="20">
        <f t="shared" si="38"/>
        <v>0</v>
      </c>
      <c r="F1229" s="928">
        <f t="shared" si="38"/>
        <v>0</v>
      </c>
      <c r="G1229" s="365"/>
      <c r="H1229" s="928">
        <f t="shared" si="36"/>
        <v>0</v>
      </c>
      <c r="I1229" s="928">
        <f t="shared" si="37"/>
        <v>0</v>
      </c>
      <c r="J1229" s="347" t="s">
        <v>2771</v>
      </c>
    </row>
    <row r="1230" spans="4:10" ht="13.9">
      <c r="D1230" s="20">
        <f t="shared" si="38"/>
        <v>0</v>
      </c>
      <c r="E1230" s="20">
        <f t="shared" si="38"/>
        <v>0</v>
      </c>
      <c r="F1230" s="928">
        <f t="shared" si="38"/>
        <v>0</v>
      </c>
      <c r="G1230" s="365"/>
      <c r="H1230" s="928">
        <f t="shared" si="36"/>
        <v>0</v>
      </c>
      <c r="I1230" s="928">
        <f t="shared" si="37"/>
        <v>0</v>
      </c>
      <c r="J1230" s="347" t="s">
        <v>2771</v>
      </c>
    </row>
    <row r="1231" spans="4:10" ht="13.9">
      <c r="D1231" s="20">
        <f t="shared" si="38"/>
        <v>0</v>
      </c>
      <c r="E1231" s="20">
        <f t="shared" si="38"/>
        <v>0</v>
      </c>
      <c r="F1231" s="928">
        <f t="shared" si="38"/>
        <v>0</v>
      </c>
      <c r="G1231" s="365"/>
      <c r="H1231" s="928">
        <f t="shared" si="36"/>
        <v>0</v>
      </c>
      <c r="I1231" s="928">
        <f t="shared" si="37"/>
        <v>0</v>
      </c>
      <c r="J1231" s="347" t="s">
        <v>2771</v>
      </c>
    </row>
    <row r="1232" spans="4:10" ht="13.9">
      <c r="D1232" s="20">
        <f t="shared" si="38"/>
        <v>0</v>
      </c>
      <c r="E1232" s="20">
        <f t="shared" si="38"/>
        <v>0</v>
      </c>
      <c r="F1232" s="928">
        <f t="shared" si="38"/>
        <v>0</v>
      </c>
      <c r="G1232" s="365"/>
      <c r="H1232" s="928">
        <f t="shared" si="36"/>
        <v>0</v>
      </c>
      <c r="I1232" s="928">
        <f t="shared" si="37"/>
        <v>0</v>
      </c>
      <c r="J1232" s="347" t="s">
        <v>2771</v>
      </c>
    </row>
    <row r="1233" spans="4:10" ht="13.9">
      <c r="D1233" s="20">
        <f t="shared" si="38"/>
        <v>0</v>
      </c>
      <c r="E1233" s="20">
        <f t="shared" si="38"/>
        <v>0</v>
      </c>
      <c r="F1233" s="928">
        <f t="shared" si="38"/>
        <v>0</v>
      </c>
      <c r="G1233" s="365"/>
      <c r="H1233" s="928">
        <f t="shared" si="36"/>
        <v>0</v>
      </c>
      <c r="I1233" s="928">
        <f t="shared" si="37"/>
        <v>0</v>
      </c>
      <c r="J1233" s="347" t="s">
        <v>2771</v>
      </c>
    </row>
    <row r="1234" spans="4:10" ht="13.9">
      <c r="D1234" s="20">
        <f t="shared" si="38"/>
        <v>0</v>
      </c>
      <c r="E1234" s="20">
        <f t="shared" si="38"/>
        <v>0</v>
      </c>
      <c r="F1234" s="928">
        <f t="shared" si="38"/>
        <v>0</v>
      </c>
      <c r="G1234" s="365"/>
      <c r="H1234" s="928">
        <f t="shared" si="36"/>
        <v>0</v>
      </c>
      <c r="I1234" s="928">
        <f t="shared" si="37"/>
        <v>0</v>
      </c>
      <c r="J1234" s="347" t="s">
        <v>2771</v>
      </c>
    </row>
    <row r="1235" spans="4:10" ht="13.9">
      <c r="D1235" s="20">
        <f t="shared" si="38"/>
        <v>0</v>
      </c>
      <c r="E1235" s="20">
        <f t="shared" si="38"/>
        <v>0</v>
      </c>
      <c r="F1235" s="928">
        <f t="shared" si="38"/>
        <v>0</v>
      </c>
      <c r="G1235" s="365"/>
      <c r="H1235" s="928">
        <f t="shared" si="36"/>
        <v>0</v>
      </c>
      <c r="I1235" s="928">
        <f t="shared" si="37"/>
        <v>0</v>
      </c>
      <c r="J1235" s="347" t="s">
        <v>2771</v>
      </c>
    </row>
    <row r="1236" spans="4:10" ht="13.9">
      <c r="D1236" s="20">
        <f t="shared" si="38"/>
        <v>0</v>
      </c>
      <c r="E1236" s="20">
        <f t="shared" si="38"/>
        <v>0</v>
      </c>
      <c r="F1236" s="928">
        <f t="shared" si="38"/>
        <v>0</v>
      </c>
      <c r="G1236" s="365"/>
      <c r="H1236" s="928">
        <f t="shared" si="36"/>
        <v>0</v>
      </c>
      <c r="I1236" s="928">
        <f t="shared" si="37"/>
        <v>0</v>
      </c>
      <c r="J1236" s="347" t="s">
        <v>2771</v>
      </c>
    </row>
    <row r="1237" spans="4:10">
      <c r="D1237" s="20">
        <f t="shared" si="38"/>
        <v>0</v>
      </c>
      <c r="E1237" s="20">
        <f t="shared" si="38"/>
        <v>0</v>
      </c>
      <c r="F1237" s="928">
        <f t="shared" si="38"/>
        <v>0</v>
      </c>
      <c r="G1237" s="20"/>
      <c r="H1237" s="928">
        <f t="shared" si="36"/>
        <v>0</v>
      </c>
      <c r="I1237" s="928">
        <f t="shared" si="37"/>
        <v>0</v>
      </c>
      <c r="J1237" s="347" t="s">
        <v>2771</v>
      </c>
    </row>
    <row r="1238" spans="4:10">
      <c r="D1238" s="20">
        <f t="shared" ref="D1238:F1257" si="39">D276</f>
        <v>0</v>
      </c>
      <c r="E1238" s="20">
        <f t="shared" si="39"/>
        <v>0</v>
      </c>
      <c r="F1238" s="928">
        <f t="shared" si="39"/>
        <v>0</v>
      </c>
      <c r="G1238" s="20"/>
      <c r="H1238" s="928">
        <f t="shared" si="36"/>
        <v>0</v>
      </c>
      <c r="I1238" s="928">
        <f t="shared" si="37"/>
        <v>0</v>
      </c>
      <c r="J1238" s="347" t="s">
        <v>2771</v>
      </c>
    </row>
    <row r="1239" spans="4:10">
      <c r="D1239" s="20">
        <f t="shared" si="39"/>
        <v>0</v>
      </c>
      <c r="E1239" s="20">
        <f t="shared" si="39"/>
        <v>0</v>
      </c>
      <c r="F1239" s="928">
        <f t="shared" si="39"/>
        <v>0</v>
      </c>
      <c r="G1239" s="20"/>
      <c r="H1239" s="928">
        <f t="shared" si="36"/>
        <v>0</v>
      </c>
      <c r="I1239" s="928">
        <f t="shared" si="37"/>
        <v>0</v>
      </c>
      <c r="J1239" s="347" t="s">
        <v>2771</v>
      </c>
    </row>
    <row r="1240" spans="4:10">
      <c r="D1240" s="20">
        <f t="shared" si="39"/>
        <v>0</v>
      </c>
      <c r="E1240" s="20">
        <f t="shared" si="39"/>
        <v>0</v>
      </c>
      <c r="F1240" s="928">
        <f t="shared" si="39"/>
        <v>0</v>
      </c>
      <c r="G1240" s="20"/>
      <c r="H1240" s="928">
        <f t="shared" si="36"/>
        <v>0</v>
      </c>
      <c r="I1240" s="928">
        <f t="shared" si="37"/>
        <v>0</v>
      </c>
      <c r="J1240" s="347" t="s">
        <v>2771</v>
      </c>
    </row>
    <row r="1241" spans="4:10">
      <c r="D1241" s="20">
        <f t="shared" si="39"/>
        <v>0</v>
      </c>
      <c r="E1241" s="20">
        <f t="shared" si="39"/>
        <v>0</v>
      </c>
      <c r="F1241" s="928">
        <f t="shared" si="39"/>
        <v>0</v>
      </c>
      <c r="G1241" s="20"/>
      <c r="H1241" s="928">
        <f t="shared" si="36"/>
        <v>0</v>
      </c>
      <c r="I1241" s="928">
        <f t="shared" si="37"/>
        <v>0</v>
      </c>
      <c r="J1241" s="347" t="s">
        <v>2771</v>
      </c>
    </row>
    <row r="1242" spans="4:10">
      <c r="D1242" s="20">
        <f t="shared" si="39"/>
        <v>0</v>
      </c>
      <c r="E1242" s="20">
        <f t="shared" si="39"/>
        <v>0</v>
      </c>
      <c r="F1242" s="928">
        <f t="shared" si="39"/>
        <v>0</v>
      </c>
      <c r="G1242" s="367"/>
      <c r="H1242" s="928">
        <f t="shared" si="36"/>
        <v>0</v>
      </c>
      <c r="I1242" s="928">
        <f t="shared" si="37"/>
        <v>0</v>
      </c>
      <c r="J1242" s="347" t="s">
        <v>2771</v>
      </c>
    </row>
    <row r="1243" spans="4:10">
      <c r="D1243" s="20">
        <f t="shared" si="39"/>
        <v>0</v>
      </c>
      <c r="E1243" s="20">
        <f t="shared" si="39"/>
        <v>0</v>
      </c>
      <c r="F1243" s="928">
        <f t="shared" si="39"/>
        <v>0</v>
      </c>
      <c r="G1243" s="367"/>
      <c r="H1243" s="928">
        <f t="shared" si="36"/>
        <v>0</v>
      </c>
      <c r="I1243" s="928">
        <f t="shared" si="37"/>
        <v>0</v>
      </c>
      <c r="J1243" s="347" t="s">
        <v>2771</v>
      </c>
    </row>
    <row r="1244" spans="4:10" ht="13.9">
      <c r="D1244" s="20">
        <f t="shared" si="39"/>
        <v>0</v>
      </c>
      <c r="E1244" s="20">
        <f t="shared" si="39"/>
        <v>0</v>
      </c>
      <c r="F1244" s="928">
        <f t="shared" si="39"/>
        <v>0</v>
      </c>
      <c r="G1244" s="365"/>
      <c r="H1244" s="928">
        <f t="shared" si="36"/>
        <v>0</v>
      </c>
      <c r="I1244" s="928">
        <f t="shared" si="37"/>
        <v>0</v>
      </c>
      <c r="J1244" s="347" t="s">
        <v>2771</v>
      </c>
    </row>
    <row r="1245" spans="4:10" ht="13.9">
      <c r="D1245" s="20">
        <f t="shared" si="39"/>
        <v>0</v>
      </c>
      <c r="E1245" s="20">
        <f t="shared" si="39"/>
        <v>0</v>
      </c>
      <c r="F1245" s="928">
        <f t="shared" si="39"/>
        <v>0</v>
      </c>
      <c r="G1245" s="365"/>
      <c r="H1245" s="928">
        <f t="shared" si="36"/>
        <v>0</v>
      </c>
      <c r="I1245" s="928">
        <f t="shared" si="37"/>
        <v>0</v>
      </c>
      <c r="J1245" s="347" t="s">
        <v>2771</v>
      </c>
    </row>
    <row r="1246" spans="4:10" ht="13.9">
      <c r="D1246" s="20">
        <f t="shared" si="39"/>
        <v>0</v>
      </c>
      <c r="E1246" s="20">
        <f t="shared" si="39"/>
        <v>0</v>
      </c>
      <c r="F1246" s="928">
        <f t="shared" si="39"/>
        <v>0</v>
      </c>
      <c r="G1246" s="365"/>
      <c r="H1246" s="928">
        <f t="shared" si="36"/>
        <v>0</v>
      </c>
      <c r="I1246" s="928">
        <f t="shared" si="37"/>
        <v>0</v>
      </c>
      <c r="J1246" s="347" t="s">
        <v>2771</v>
      </c>
    </row>
    <row r="1247" spans="4:10" ht="13.9">
      <c r="D1247" s="20">
        <f t="shared" si="39"/>
        <v>0</v>
      </c>
      <c r="E1247" s="20">
        <f t="shared" si="39"/>
        <v>0</v>
      </c>
      <c r="F1247" s="928">
        <f t="shared" si="39"/>
        <v>0</v>
      </c>
      <c r="G1247" s="365"/>
      <c r="H1247" s="928">
        <f t="shared" si="36"/>
        <v>0</v>
      </c>
      <c r="I1247" s="928">
        <f t="shared" si="37"/>
        <v>0</v>
      </c>
      <c r="J1247" s="347" t="s">
        <v>2771</v>
      </c>
    </row>
    <row r="1248" spans="4:10" ht="13.9">
      <c r="D1248" s="20">
        <f t="shared" si="39"/>
        <v>0</v>
      </c>
      <c r="E1248" s="20">
        <f t="shared" si="39"/>
        <v>0</v>
      </c>
      <c r="F1248" s="928">
        <f t="shared" si="39"/>
        <v>0</v>
      </c>
      <c r="G1248" s="365"/>
      <c r="H1248" s="928">
        <f t="shared" si="36"/>
        <v>0</v>
      </c>
      <c r="I1248" s="928">
        <f t="shared" si="37"/>
        <v>0</v>
      </c>
      <c r="J1248" s="347" t="s">
        <v>2771</v>
      </c>
    </row>
    <row r="1249" spans="4:10" ht="13.9">
      <c r="D1249" s="20">
        <f t="shared" si="39"/>
        <v>0</v>
      </c>
      <c r="E1249" s="20">
        <f t="shared" si="39"/>
        <v>0</v>
      </c>
      <c r="F1249" s="928">
        <f t="shared" si="39"/>
        <v>0</v>
      </c>
      <c r="G1249" s="365"/>
      <c r="H1249" s="928">
        <f t="shared" si="36"/>
        <v>0</v>
      </c>
      <c r="I1249" s="928">
        <f t="shared" si="37"/>
        <v>0</v>
      </c>
      <c r="J1249" s="347" t="s">
        <v>2771</v>
      </c>
    </row>
    <row r="1250" spans="4:10" ht="13.9">
      <c r="D1250" s="20">
        <f t="shared" si="39"/>
        <v>0</v>
      </c>
      <c r="E1250" s="20">
        <f t="shared" si="39"/>
        <v>0</v>
      </c>
      <c r="F1250" s="928">
        <f t="shared" si="39"/>
        <v>0</v>
      </c>
      <c r="G1250" s="365"/>
      <c r="H1250" s="928">
        <f t="shared" si="36"/>
        <v>0</v>
      </c>
      <c r="I1250" s="928">
        <f t="shared" si="37"/>
        <v>0</v>
      </c>
      <c r="J1250" s="347" t="s">
        <v>2771</v>
      </c>
    </row>
    <row r="1251" spans="4:10" ht="13.9">
      <c r="D1251" s="20">
        <f t="shared" si="39"/>
        <v>0</v>
      </c>
      <c r="E1251" s="20">
        <f t="shared" si="39"/>
        <v>0</v>
      </c>
      <c r="F1251" s="928">
        <f t="shared" si="39"/>
        <v>0</v>
      </c>
      <c r="G1251" s="365"/>
      <c r="H1251" s="928">
        <f t="shared" si="36"/>
        <v>0</v>
      </c>
      <c r="I1251" s="928">
        <f t="shared" si="37"/>
        <v>0</v>
      </c>
      <c r="J1251" s="347" t="s">
        <v>2771</v>
      </c>
    </row>
    <row r="1252" spans="4:10" ht="13.9">
      <c r="D1252" s="20">
        <f t="shared" si="39"/>
        <v>0</v>
      </c>
      <c r="E1252" s="20">
        <f t="shared" si="39"/>
        <v>0</v>
      </c>
      <c r="F1252" s="928">
        <f t="shared" si="39"/>
        <v>0</v>
      </c>
      <c r="G1252" s="365"/>
      <c r="H1252" s="928">
        <f t="shared" si="36"/>
        <v>0</v>
      </c>
      <c r="I1252" s="928">
        <f t="shared" si="37"/>
        <v>0</v>
      </c>
      <c r="J1252" s="347" t="s">
        <v>2771</v>
      </c>
    </row>
    <row r="1253" spans="4:10" ht="13.9">
      <c r="D1253" s="20">
        <f t="shared" si="39"/>
        <v>0</v>
      </c>
      <c r="E1253" s="20">
        <f t="shared" si="39"/>
        <v>0</v>
      </c>
      <c r="F1253" s="928">
        <f t="shared" si="39"/>
        <v>0</v>
      </c>
      <c r="G1253" s="365"/>
      <c r="H1253" s="928">
        <f t="shared" si="36"/>
        <v>0</v>
      </c>
      <c r="I1253" s="928">
        <f t="shared" si="37"/>
        <v>0</v>
      </c>
      <c r="J1253" s="347" t="s">
        <v>2771</v>
      </c>
    </row>
    <row r="1254" spans="4:10" ht="13.9">
      <c r="D1254" s="20">
        <f t="shared" si="39"/>
        <v>0</v>
      </c>
      <c r="E1254" s="20">
        <f t="shared" si="39"/>
        <v>0</v>
      </c>
      <c r="F1254" s="928">
        <f t="shared" si="39"/>
        <v>0</v>
      </c>
      <c r="G1254" s="365"/>
      <c r="H1254" s="928">
        <f t="shared" si="36"/>
        <v>0</v>
      </c>
      <c r="I1254" s="928">
        <f t="shared" si="37"/>
        <v>0</v>
      </c>
      <c r="J1254" s="347" t="s">
        <v>2771</v>
      </c>
    </row>
    <row r="1255" spans="4:10" ht="13.9">
      <c r="D1255" s="20">
        <f t="shared" si="39"/>
        <v>0</v>
      </c>
      <c r="E1255" s="20">
        <f t="shared" si="39"/>
        <v>0</v>
      </c>
      <c r="F1255" s="928">
        <f t="shared" si="39"/>
        <v>0</v>
      </c>
      <c r="G1255" s="365"/>
      <c r="H1255" s="928">
        <f t="shared" si="36"/>
        <v>0</v>
      </c>
      <c r="I1255" s="928">
        <f t="shared" si="37"/>
        <v>0</v>
      </c>
      <c r="J1255" s="347" t="s">
        <v>2771</v>
      </c>
    </row>
    <row r="1256" spans="4:10" ht="13.9">
      <c r="D1256" s="20">
        <f t="shared" si="39"/>
        <v>0</v>
      </c>
      <c r="E1256" s="20">
        <f t="shared" si="39"/>
        <v>0</v>
      </c>
      <c r="F1256" s="928">
        <f t="shared" si="39"/>
        <v>0</v>
      </c>
      <c r="G1256" s="365"/>
      <c r="H1256" s="928">
        <f t="shared" si="36"/>
        <v>0</v>
      </c>
      <c r="I1256" s="928">
        <f t="shared" si="37"/>
        <v>0</v>
      </c>
      <c r="J1256" s="347" t="s">
        <v>2771</v>
      </c>
    </row>
    <row r="1257" spans="4:10" ht="13.9">
      <c r="D1257" s="20">
        <f t="shared" si="39"/>
        <v>0</v>
      </c>
      <c r="E1257" s="20">
        <f t="shared" si="39"/>
        <v>0</v>
      </c>
      <c r="F1257" s="928">
        <f t="shared" si="39"/>
        <v>0</v>
      </c>
      <c r="G1257" s="365"/>
      <c r="H1257" s="928">
        <f t="shared" si="36"/>
        <v>0</v>
      </c>
      <c r="I1257" s="928">
        <f t="shared" si="37"/>
        <v>0</v>
      </c>
      <c r="J1257" s="347" t="s">
        <v>2771</v>
      </c>
    </row>
    <row r="1258" spans="4:10" ht="13.9">
      <c r="D1258" s="20">
        <f t="shared" ref="D1258:F1277" si="40">D296</f>
        <v>0</v>
      </c>
      <c r="E1258" s="20">
        <f t="shared" si="40"/>
        <v>0</v>
      </c>
      <c r="F1258" s="928">
        <f t="shared" si="40"/>
        <v>0</v>
      </c>
      <c r="G1258" s="365"/>
      <c r="H1258" s="928">
        <f t="shared" si="36"/>
        <v>0</v>
      </c>
      <c r="I1258" s="928">
        <f t="shared" si="37"/>
        <v>0</v>
      </c>
      <c r="J1258" s="347" t="s">
        <v>2771</v>
      </c>
    </row>
    <row r="1259" spans="4:10" ht="13.9">
      <c r="D1259" s="20">
        <f t="shared" si="40"/>
        <v>0</v>
      </c>
      <c r="E1259" s="20">
        <f t="shared" si="40"/>
        <v>0</v>
      </c>
      <c r="F1259" s="928">
        <f t="shared" si="40"/>
        <v>0</v>
      </c>
      <c r="G1259" s="365"/>
      <c r="H1259" s="928">
        <f t="shared" si="36"/>
        <v>0</v>
      </c>
      <c r="I1259" s="928">
        <f t="shared" si="37"/>
        <v>0</v>
      </c>
      <c r="J1259" s="347" t="s">
        <v>2771</v>
      </c>
    </row>
    <row r="1260" spans="4:10" ht="13.9">
      <c r="D1260" s="20">
        <f t="shared" si="40"/>
        <v>0</v>
      </c>
      <c r="E1260" s="20">
        <f t="shared" si="40"/>
        <v>0</v>
      </c>
      <c r="F1260" s="928">
        <f t="shared" si="40"/>
        <v>0</v>
      </c>
      <c r="G1260" s="365"/>
      <c r="H1260" s="928">
        <f t="shared" si="36"/>
        <v>0</v>
      </c>
      <c r="I1260" s="928">
        <f t="shared" si="37"/>
        <v>0</v>
      </c>
      <c r="J1260" s="347" t="s">
        <v>2771</v>
      </c>
    </row>
    <row r="1261" spans="4:10" ht="13.9">
      <c r="D1261" s="20">
        <f t="shared" si="40"/>
        <v>0</v>
      </c>
      <c r="E1261" s="20">
        <f t="shared" si="40"/>
        <v>0</v>
      </c>
      <c r="F1261" s="928">
        <f t="shared" si="40"/>
        <v>0</v>
      </c>
      <c r="G1261" s="365"/>
      <c r="H1261" s="928">
        <f t="shared" si="36"/>
        <v>0</v>
      </c>
      <c r="I1261" s="928">
        <f t="shared" si="37"/>
        <v>0</v>
      </c>
      <c r="J1261" s="347" t="s">
        <v>2771</v>
      </c>
    </row>
    <row r="1262" spans="4:10" ht="13.9">
      <c r="D1262" s="20">
        <f t="shared" si="40"/>
        <v>0</v>
      </c>
      <c r="E1262" s="20">
        <f t="shared" si="40"/>
        <v>0</v>
      </c>
      <c r="F1262" s="928">
        <f t="shared" si="40"/>
        <v>0</v>
      </c>
      <c r="G1262" s="365"/>
      <c r="H1262" s="928">
        <f t="shared" ref="H1262:H1325" si="41">H300</f>
        <v>0</v>
      </c>
      <c r="I1262" s="928">
        <f t="shared" si="37"/>
        <v>0</v>
      </c>
      <c r="J1262" s="347" t="s">
        <v>2771</v>
      </c>
    </row>
    <row r="1263" spans="4:10" ht="13.9">
      <c r="D1263" s="20">
        <f t="shared" si="40"/>
        <v>0</v>
      </c>
      <c r="E1263" s="20">
        <f t="shared" si="40"/>
        <v>0</v>
      </c>
      <c r="F1263" s="928">
        <f t="shared" si="40"/>
        <v>0</v>
      </c>
      <c r="G1263" s="365"/>
      <c r="H1263" s="928">
        <f t="shared" si="41"/>
        <v>0</v>
      </c>
      <c r="I1263" s="928">
        <f t="shared" si="37"/>
        <v>0</v>
      </c>
      <c r="J1263" s="347" t="s">
        <v>2771</v>
      </c>
    </row>
    <row r="1264" spans="4:10" ht="13.9">
      <c r="D1264" s="20">
        <f t="shared" si="40"/>
        <v>0</v>
      </c>
      <c r="E1264" s="20">
        <f t="shared" si="40"/>
        <v>0</v>
      </c>
      <c r="F1264" s="928">
        <f t="shared" si="40"/>
        <v>0</v>
      </c>
      <c r="G1264" s="365"/>
      <c r="H1264" s="928">
        <f t="shared" si="41"/>
        <v>0</v>
      </c>
      <c r="I1264" s="928">
        <f t="shared" ref="I1264:I1327" si="42">I302</f>
        <v>0</v>
      </c>
      <c r="J1264" s="347" t="s">
        <v>2771</v>
      </c>
    </row>
    <row r="1265" spans="4:10" ht="13.9">
      <c r="D1265" s="20">
        <f t="shared" si="40"/>
        <v>0</v>
      </c>
      <c r="E1265" s="20">
        <f t="shared" si="40"/>
        <v>0</v>
      </c>
      <c r="F1265" s="928">
        <f t="shared" si="40"/>
        <v>0</v>
      </c>
      <c r="G1265" s="365"/>
      <c r="H1265" s="928">
        <f t="shared" si="41"/>
        <v>0</v>
      </c>
      <c r="I1265" s="928">
        <f t="shared" si="42"/>
        <v>0</v>
      </c>
      <c r="J1265" s="347" t="s">
        <v>2771</v>
      </c>
    </row>
    <row r="1266" spans="4:10" ht="13.9">
      <c r="D1266" s="20">
        <f t="shared" si="40"/>
        <v>0</v>
      </c>
      <c r="E1266" s="20">
        <f t="shared" si="40"/>
        <v>0</v>
      </c>
      <c r="F1266" s="928">
        <f t="shared" si="40"/>
        <v>0</v>
      </c>
      <c r="G1266" s="365"/>
      <c r="H1266" s="928">
        <f t="shared" si="41"/>
        <v>0</v>
      </c>
      <c r="I1266" s="928">
        <f t="shared" si="42"/>
        <v>0</v>
      </c>
      <c r="J1266" s="347" t="s">
        <v>2771</v>
      </c>
    </row>
    <row r="1267" spans="4:10" ht="13.9">
      <c r="D1267" s="20">
        <f t="shared" si="40"/>
        <v>0</v>
      </c>
      <c r="E1267" s="20">
        <f t="shared" si="40"/>
        <v>0</v>
      </c>
      <c r="F1267" s="928">
        <f t="shared" si="40"/>
        <v>0</v>
      </c>
      <c r="G1267" s="365"/>
      <c r="H1267" s="928">
        <f t="shared" si="41"/>
        <v>0</v>
      </c>
      <c r="I1267" s="928">
        <f t="shared" si="42"/>
        <v>0</v>
      </c>
      <c r="J1267" s="347" t="s">
        <v>2771</v>
      </c>
    </row>
    <row r="1268" spans="4:10" ht="13.9">
      <c r="D1268" s="20">
        <f t="shared" si="40"/>
        <v>0</v>
      </c>
      <c r="E1268" s="20">
        <f t="shared" si="40"/>
        <v>0</v>
      </c>
      <c r="F1268" s="928">
        <f t="shared" si="40"/>
        <v>0</v>
      </c>
      <c r="G1268" s="365"/>
      <c r="H1268" s="928">
        <f t="shared" si="41"/>
        <v>0</v>
      </c>
      <c r="I1268" s="928">
        <f t="shared" si="42"/>
        <v>0</v>
      </c>
      <c r="J1268" s="347" t="s">
        <v>2771</v>
      </c>
    </row>
    <row r="1269" spans="4:10" ht="13.9">
      <c r="D1269" s="20">
        <f t="shared" si="40"/>
        <v>0</v>
      </c>
      <c r="E1269" s="20">
        <f t="shared" si="40"/>
        <v>0</v>
      </c>
      <c r="F1269" s="928">
        <f t="shared" si="40"/>
        <v>0</v>
      </c>
      <c r="G1269" s="365"/>
      <c r="H1269" s="928">
        <f t="shared" si="41"/>
        <v>0</v>
      </c>
      <c r="I1269" s="928">
        <f t="shared" si="42"/>
        <v>0</v>
      </c>
      <c r="J1269" s="347" t="s">
        <v>2771</v>
      </c>
    </row>
    <row r="1270" spans="4:10" ht="13.9">
      <c r="D1270" s="20">
        <f t="shared" si="40"/>
        <v>0</v>
      </c>
      <c r="E1270" s="20">
        <f t="shared" si="40"/>
        <v>0</v>
      </c>
      <c r="F1270" s="928">
        <f t="shared" si="40"/>
        <v>0</v>
      </c>
      <c r="G1270" s="365"/>
      <c r="H1270" s="928">
        <f t="shared" si="41"/>
        <v>0</v>
      </c>
      <c r="I1270" s="928">
        <f t="shared" si="42"/>
        <v>0</v>
      </c>
      <c r="J1270" s="347" t="s">
        <v>2771</v>
      </c>
    </row>
    <row r="1271" spans="4:10" ht="13.9">
      <c r="D1271" s="20">
        <f t="shared" si="40"/>
        <v>0</v>
      </c>
      <c r="E1271" s="20">
        <f t="shared" si="40"/>
        <v>0</v>
      </c>
      <c r="F1271" s="928">
        <f t="shared" si="40"/>
        <v>0</v>
      </c>
      <c r="G1271" s="365"/>
      <c r="H1271" s="928">
        <f t="shared" si="41"/>
        <v>0</v>
      </c>
      <c r="I1271" s="928">
        <f t="shared" si="42"/>
        <v>0</v>
      </c>
      <c r="J1271" s="347" t="s">
        <v>2771</v>
      </c>
    </row>
    <row r="1272" spans="4:10" ht="13.9">
      <c r="D1272" s="20">
        <f t="shared" si="40"/>
        <v>0</v>
      </c>
      <c r="E1272" s="20">
        <f t="shared" si="40"/>
        <v>0</v>
      </c>
      <c r="F1272" s="928">
        <f t="shared" si="40"/>
        <v>0</v>
      </c>
      <c r="G1272" s="365"/>
      <c r="H1272" s="928">
        <f t="shared" si="41"/>
        <v>0</v>
      </c>
      <c r="I1272" s="928">
        <f t="shared" si="42"/>
        <v>0</v>
      </c>
      <c r="J1272" s="347" t="s">
        <v>2771</v>
      </c>
    </row>
    <row r="1273" spans="4:10" ht="13.9">
      <c r="D1273" s="20">
        <f t="shared" si="40"/>
        <v>0</v>
      </c>
      <c r="E1273" s="20">
        <f t="shared" si="40"/>
        <v>0</v>
      </c>
      <c r="F1273" s="928">
        <f t="shared" si="40"/>
        <v>0</v>
      </c>
      <c r="G1273" s="365"/>
      <c r="H1273" s="928">
        <f t="shared" si="41"/>
        <v>0</v>
      </c>
      <c r="I1273" s="928">
        <f t="shared" si="42"/>
        <v>0</v>
      </c>
      <c r="J1273" s="347" t="s">
        <v>2771</v>
      </c>
    </row>
    <row r="1274" spans="4:10" ht="13.9">
      <c r="D1274" s="20">
        <f t="shared" si="40"/>
        <v>0</v>
      </c>
      <c r="E1274" s="20">
        <f t="shared" si="40"/>
        <v>0</v>
      </c>
      <c r="F1274" s="928">
        <f t="shared" si="40"/>
        <v>0</v>
      </c>
      <c r="G1274" s="365"/>
      <c r="H1274" s="928">
        <f t="shared" si="41"/>
        <v>0</v>
      </c>
      <c r="I1274" s="928">
        <f t="shared" si="42"/>
        <v>0</v>
      </c>
      <c r="J1274" s="347" t="s">
        <v>2771</v>
      </c>
    </row>
    <row r="1275" spans="4:10" ht="13.9">
      <c r="D1275" s="20">
        <f t="shared" si="40"/>
        <v>0</v>
      </c>
      <c r="E1275" s="20">
        <f t="shared" si="40"/>
        <v>0</v>
      </c>
      <c r="F1275" s="928">
        <f t="shared" si="40"/>
        <v>0</v>
      </c>
      <c r="G1275" s="365"/>
      <c r="H1275" s="928">
        <f t="shared" si="41"/>
        <v>0</v>
      </c>
      <c r="I1275" s="928">
        <f t="shared" si="42"/>
        <v>0</v>
      </c>
      <c r="J1275" s="347" t="s">
        <v>2771</v>
      </c>
    </row>
    <row r="1276" spans="4:10" ht="13.9">
      <c r="D1276" s="20">
        <f t="shared" si="40"/>
        <v>0</v>
      </c>
      <c r="E1276" s="20">
        <f t="shared" si="40"/>
        <v>0</v>
      </c>
      <c r="F1276" s="928">
        <f t="shared" si="40"/>
        <v>0</v>
      </c>
      <c r="G1276" s="365"/>
      <c r="H1276" s="928">
        <f t="shared" si="41"/>
        <v>0</v>
      </c>
      <c r="I1276" s="928">
        <f t="shared" si="42"/>
        <v>0</v>
      </c>
      <c r="J1276" s="347" t="s">
        <v>2771</v>
      </c>
    </row>
    <row r="1277" spans="4:10" ht="13.9">
      <c r="D1277" s="20">
        <f t="shared" si="40"/>
        <v>0</v>
      </c>
      <c r="E1277" s="20">
        <f t="shared" si="40"/>
        <v>0</v>
      </c>
      <c r="F1277" s="928">
        <f t="shared" si="40"/>
        <v>0</v>
      </c>
      <c r="G1277" s="365"/>
      <c r="H1277" s="928">
        <f t="shared" si="41"/>
        <v>0</v>
      </c>
      <c r="I1277" s="928">
        <f t="shared" si="42"/>
        <v>0</v>
      </c>
      <c r="J1277" s="347" t="s">
        <v>2771</v>
      </c>
    </row>
    <row r="1278" spans="4:10" ht="13.9">
      <c r="D1278" s="20">
        <f t="shared" ref="D1278:F1297" si="43">D316</f>
        <v>0</v>
      </c>
      <c r="E1278" s="20">
        <f t="shared" si="43"/>
        <v>0</v>
      </c>
      <c r="F1278" s="928">
        <f t="shared" si="43"/>
        <v>0</v>
      </c>
      <c r="G1278" s="365"/>
      <c r="H1278" s="928">
        <f t="shared" si="41"/>
        <v>0</v>
      </c>
      <c r="I1278" s="928">
        <f t="shared" si="42"/>
        <v>0</v>
      </c>
      <c r="J1278" s="347" t="s">
        <v>2771</v>
      </c>
    </row>
    <row r="1279" spans="4:10" ht="13.9">
      <c r="D1279" s="20">
        <f t="shared" si="43"/>
        <v>0</v>
      </c>
      <c r="E1279" s="20">
        <f t="shared" si="43"/>
        <v>0</v>
      </c>
      <c r="F1279" s="928">
        <f t="shared" si="43"/>
        <v>0</v>
      </c>
      <c r="G1279" s="365"/>
      <c r="H1279" s="928">
        <f t="shared" si="41"/>
        <v>0</v>
      </c>
      <c r="I1279" s="928">
        <f t="shared" si="42"/>
        <v>0</v>
      </c>
      <c r="J1279" s="347" t="s">
        <v>2771</v>
      </c>
    </row>
    <row r="1280" spans="4:10" ht="13.9">
      <c r="D1280" s="20">
        <f t="shared" si="43"/>
        <v>0</v>
      </c>
      <c r="E1280" s="20">
        <f t="shared" si="43"/>
        <v>0</v>
      </c>
      <c r="F1280" s="928">
        <f t="shared" si="43"/>
        <v>0</v>
      </c>
      <c r="G1280" s="365"/>
      <c r="H1280" s="928">
        <f t="shared" si="41"/>
        <v>0</v>
      </c>
      <c r="I1280" s="928">
        <f t="shared" si="42"/>
        <v>0</v>
      </c>
      <c r="J1280" s="347" t="s">
        <v>2771</v>
      </c>
    </row>
    <row r="1281" spans="4:10" ht="13.9">
      <c r="D1281" s="20">
        <f t="shared" si="43"/>
        <v>0</v>
      </c>
      <c r="E1281" s="20">
        <f t="shared" si="43"/>
        <v>0</v>
      </c>
      <c r="F1281" s="928">
        <f t="shared" si="43"/>
        <v>0</v>
      </c>
      <c r="G1281" s="365"/>
      <c r="H1281" s="928">
        <f t="shared" si="41"/>
        <v>0</v>
      </c>
      <c r="I1281" s="928">
        <f t="shared" si="42"/>
        <v>0</v>
      </c>
      <c r="J1281" s="347" t="s">
        <v>2771</v>
      </c>
    </row>
    <row r="1282" spans="4:10" ht="13.9">
      <c r="D1282" s="20">
        <f t="shared" si="43"/>
        <v>0</v>
      </c>
      <c r="E1282" s="20">
        <f t="shared" si="43"/>
        <v>0</v>
      </c>
      <c r="F1282" s="928">
        <f t="shared" si="43"/>
        <v>0</v>
      </c>
      <c r="G1282" s="365"/>
      <c r="H1282" s="928">
        <f t="shared" si="41"/>
        <v>0</v>
      </c>
      <c r="I1282" s="928">
        <f t="shared" si="42"/>
        <v>0</v>
      </c>
      <c r="J1282" s="347" t="s">
        <v>2771</v>
      </c>
    </row>
    <row r="1283" spans="4:10" ht="13.9">
      <c r="D1283" s="20">
        <f t="shared" si="43"/>
        <v>0</v>
      </c>
      <c r="E1283" s="20">
        <f t="shared" si="43"/>
        <v>0</v>
      </c>
      <c r="F1283" s="928">
        <f t="shared" si="43"/>
        <v>0</v>
      </c>
      <c r="G1283" s="365"/>
      <c r="H1283" s="928">
        <f t="shared" si="41"/>
        <v>0</v>
      </c>
      <c r="I1283" s="928">
        <f t="shared" si="42"/>
        <v>0</v>
      </c>
      <c r="J1283" s="347" t="s">
        <v>2771</v>
      </c>
    </row>
    <row r="1284" spans="4:10" ht="13.9">
      <c r="D1284" s="20">
        <f t="shared" si="43"/>
        <v>0</v>
      </c>
      <c r="E1284" s="20">
        <f t="shared" si="43"/>
        <v>0</v>
      </c>
      <c r="F1284" s="928">
        <f t="shared" si="43"/>
        <v>0</v>
      </c>
      <c r="G1284" s="365"/>
      <c r="H1284" s="928">
        <f t="shared" si="41"/>
        <v>0</v>
      </c>
      <c r="I1284" s="928">
        <f t="shared" si="42"/>
        <v>0</v>
      </c>
      <c r="J1284" s="347" t="s">
        <v>2771</v>
      </c>
    </row>
    <row r="1285" spans="4:10" ht="13.9">
      <c r="D1285" s="20">
        <f t="shared" si="43"/>
        <v>0</v>
      </c>
      <c r="E1285" s="20">
        <f t="shared" si="43"/>
        <v>0</v>
      </c>
      <c r="F1285" s="928">
        <f t="shared" si="43"/>
        <v>0</v>
      </c>
      <c r="G1285" s="365"/>
      <c r="H1285" s="928">
        <f t="shared" si="41"/>
        <v>0</v>
      </c>
      <c r="I1285" s="928">
        <f t="shared" si="42"/>
        <v>0</v>
      </c>
      <c r="J1285" s="347" t="s">
        <v>2771</v>
      </c>
    </row>
    <row r="1286" spans="4:10" ht="13.9">
      <c r="D1286" s="20">
        <f t="shared" si="43"/>
        <v>0</v>
      </c>
      <c r="E1286" s="20">
        <f t="shared" si="43"/>
        <v>0</v>
      </c>
      <c r="F1286" s="928">
        <f t="shared" si="43"/>
        <v>0</v>
      </c>
      <c r="G1286" s="365"/>
      <c r="H1286" s="928">
        <f t="shared" si="41"/>
        <v>0</v>
      </c>
      <c r="I1286" s="928">
        <f t="shared" si="42"/>
        <v>0</v>
      </c>
      <c r="J1286" s="347" t="s">
        <v>2771</v>
      </c>
    </row>
    <row r="1287" spans="4:10" ht="13.9">
      <c r="D1287" s="20">
        <f t="shared" si="43"/>
        <v>0</v>
      </c>
      <c r="E1287" s="20">
        <f t="shared" si="43"/>
        <v>0</v>
      </c>
      <c r="F1287" s="928">
        <f t="shared" si="43"/>
        <v>0</v>
      </c>
      <c r="G1287" s="365"/>
      <c r="H1287" s="928">
        <f t="shared" si="41"/>
        <v>0</v>
      </c>
      <c r="I1287" s="928">
        <f t="shared" si="42"/>
        <v>0</v>
      </c>
      <c r="J1287" s="347" t="s">
        <v>2771</v>
      </c>
    </row>
    <row r="1288" spans="4:10" ht="13.9">
      <c r="D1288" s="20">
        <f t="shared" si="43"/>
        <v>0</v>
      </c>
      <c r="E1288" s="20">
        <f t="shared" si="43"/>
        <v>0</v>
      </c>
      <c r="F1288" s="928">
        <f t="shared" si="43"/>
        <v>0</v>
      </c>
      <c r="G1288" s="365"/>
      <c r="H1288" s="928">
        <f t="shared" si="41"/>
        <v>0</v>
      </c>
      <c r="I1288" s="928">
        <f t="shared" si="42"/>
        <v>0</v>
      </c>
      <c r="J1288" s="347" t="s">
        <v>2771</v>
      </c>
    </row>
    <row r="1289" spans="4:10" ht="13.9">
      <c r="D1289" s="20">
        <f t="shared" si="43"/>
        <v>0</v>
      </c>
      <c r="E1289" s="20">
        <f t="shared" si="43"/>
        <v>0</v>
      </c>
      <c r="F1289" s="928">
        <f t="shared" si="43"/>
        <v>0</v>
      </c>
      <c r="G1289" s="365"/>
      <c r="H1289" s="928">
        <f t="shared" si="41"/>
        <v>0</v>
      </c>
      <c r="I1289" s="928">
        <f t="shared" si="42"/>
        <v>0</v>
      </c>
      <c r="J1289" s="347" t="s">
        <v>2771</v>
      </c>
    </row>
    <row r="1290" spans="4:10" ht="13.9">
      <c r="D1290" s="20">
        <f t="shared" si="43"/>
        <v>0</v>
      </c>
      <c r="E1290" s="20">
        <f t="shared" si="43"/>
        <v>0</v>
      </c>
      <c r="F1290" s="928">
        <f t="shared" si="43"/>
        <v>0</v>
      </c>
      <c r="G1290" s="365"/>
      <c r="H1290" s="928">
        <f t="shared" si="41"/>
        <v>0</v>
      </c>
      <c r="I1290" s="928">
        <f t="shared" si="42"/>
        <v>0</v>
      </c>
      <c r="J1290" s="347" t="s">
        <v>2771</v>
      </c>
    </row>
    <row r="1291" spans="4:10" ht="13.9">
      <c r="D1291" s="20">
        <f t="shared" si="43"/>
        <v>0</v>
      </c>
      <c r="E1291" s="20">
        <f t="shared" si="43"/>
        <v>0</v>
      </c>
      <c r="F1291" s="928">
        <f t="shared" si="43"/>
        <v>0</v>
      </c>
      <c r="G1291" s="365"/>
      <c r="H1291" s="928">
        <f t="shared" si="41"/>
        <v>0</v>
      </c>
      <c r="I1291" s="928">
        <f t="shared" si="42"/>
        <v>0</v>
      </c>
      <c r="J1291" s="347" t="s">
        <v>2771</v>
      </c>
    </row>
    <row r="1292" spans="4:10" ht="13.9">
      <c r="D1292" s="20">
        <f t="shared" si="43"/>
        <v>0</v>
      </c>
      <c r="E1292" s="20">
        <f t="shared" si="43"/>
        <v>0</v>
      </c>
      <c r="F1292" s="928">
        <f t="shared" si="43"/>
        <v>0</v>
      </c>
      <c r="G1292" s="365"/>
      <c r="H1292" s="928">
        <f t="shared" si="41"/>
        <v>0</v>
      </c>
      <c r="I1292" s="928">
        <f t="shared" si="42"/>
        <v>0</v>
      </c>
      <c r="J1292" s="347" t="s">
        <v>2771</v>
      </c>
    </row>
    <row r="1293" spans="4:10" ht="13.9">
      <c r="D1293" s="20">
        <f t="shared" si="43"/>
        <v>0</v>
      </c>
      <c r="E1293" s="20">
        <f t="shared" si="43"/>
        <v>0</v>
      </c>
      <c r="F1293" s="928">
        <f t="shared" si="43"/>
        <v>0</v>
      </c>
      <c r="G1293" s="365"/>
      <c r="H1293" s="928">
        <f t="shared" si="41"/>
        <v>0</v>
      </c>
      <c r="I1293" s="928">
        <f t="shared" si="42"/>
        <v>0</v>
      </c>
      <c r="J1293" s="347" t="s">
        <v>2771</v>
      </c>
    </row>
    <row r="1294" spans="4:10" ht="13.9">
      <c r="D1294" s="20">
        <f t="shared" si="43"/>
        <v>0</v>
      </c>
      <c r="E1294" s="20">
        <f t="shared" si="43"/>
        <v>0</v>
      </c>
      <c r="F1294" s="928">
        <f t="shared" si="43"/>
        <v>0</v>
      </c>
      <c r="G1294" s="365"/>
      <c r="H1294" s="928">
        <f t="shared" si="41"/>
        <v>0</v>
      </c>
      <c r="I1294" s="928">
        <f t="shared" si="42"/>
        <v>0</v>
      </c>
      <c r="J1294" s="347" t="s">
        <v>2771</v>
      </c>
    </row>
    <row r="1295" spans="4:10" ht="13.9">
      <c r="D1295" s="20">
        <f t="shared" si="43"/>
        <v>0</v>
      </c>
      <c r="E1295" s="20">
        <f t="shared" si="43"/>
        <v>0</v>
      </c>
      <c r="F1295" s="928">
        <f t="shared" si="43"/>
        <v>0</v>
      </c>
      <c r="G1295" s="365"/>
      <c r="H1295" s="928">
        <f t="shared" si="41"/>
        <v>0</v>
      </c>
      <c r="I1295" s="928">
        <f t="shared" si="42"/>
        <v>0</v>
      </c>
      <c r="J1295" s="347" t="s">
        <v>2771</v>
      </c>
    </row>
    <row r="1296" spans="4:10" ht="13.9">
      <c r="D1296" s="20">
        <f t="shared" si="43"/>
        <v>0</v>
      </c>
      <c r="E1296" s="20">
        <f t="shared" si="43"/>
        <v>0</v>
      </c>
      <c r="F1296" s="928">
        <f t="shared" si="43"/>
        <v>0</v>
      </c>
      <c r="G1296" s="365"/>
      <c r="H1296" s="928">
        <f t="shared" si="41"/>
        <v>0</v>
      </c>
      <c r="I1296" s="928">
        <f t="shared" si="42"/>
        <v>0</v>
      </c>
      <c r="J1296" s="347" t="s">
        <v>2771</v>
      </c>
    </row>
    <row r="1297" spans="4:10" ht="13.9">
      <c r="D1297" s="20">
        <f t="shared" si="43"/>
        <v>0</v>
      </c>
      <c r="E1297" s="20">
        <f t="shared" si="43"/>
        <v>0</v>
      </c>
      <c r="F1297" s="928">
        <f t="shared" si="43"/>
        <v>0</v>
      </c>
      <c r="G1297" s="365"/>
      <c r="H1297" s="928">
        <f t="shared" si="41"/>
        <v>0</v>
      </c>
      <c r="I1297" s="928">
        <f t="shared" si="42"/>
        <v>0</v>
      </c>
      <c r="J1297" s="347" t="s">
        <v>2771</v>
      </c>
    </row>
    <row r="1298" spans="4:10" ht="13.9">
      <c r="D1298" s="20">
        <f t="shared" ref="D1298:F1317" si="44">D336</f>
        <v>0</v>
      </c>
      <c r="E1298" s="20">
        <f t="shared" si="44"/>
        <v>0</v>
      </c>
      <c r="F1298" s="928">
        <f t="shared" si="44"/>
        <v>0</v>
      </c>
      <c r="G1298" s="365"/>
      <c r="H1298" s="928">
        <f t="shared" si="41"/>
        <v>0</v>
      </c>
      <c r="I1298" s="928">
        <f t="shared" si="42"/>
        <v>0</v>
      </c>
      <c r="J1298" s="347" t="s">
        <v>2771</v>
      </c>
    </row>
    <row r="1299" spans="4:10" ht="13.9">
      <c r="D1299" s="20">
        <f t="shared" si="44"/>
        <v>0</v>
      </c>
      <c r="E1299" s="20">
        <f t="shared" si="44"/>
        <v>0</v>
      </c>
      <c r="F1299" s="928">
        <f t="shared" si="44"/>
        <v>0</v>
      </c>
      <c r="G1299" s="365"/>
      <c r="H1299" s="928">
        <f t="shared" si="41"/>
        <v>0</v>
      </c>
      <c r="I1299" s="928">
        <f t="shared" si="42"/>
        <v>0</v>
      </c>
      <c r="J1299" s="347" t="s">
        <v>2771</v>
      </c>
    </row>
    <row r="1300" spans="4:10" ht="13.9">
      <c r="D1300" s="20">
        <f t="shared" si="44"/>
        <v>0</v>
      </c>
      <c r="E1300" s="20">
        <f t="shared" si="44"/>
        <v>0</v>
      </c>
      <c r="F1300" s="928">
        <f t="shared" si="44"/>
        <v>0</v>
      </c>
      <c r="G1300" s="365"/>
      <c r="H1300" s="928">
        <f t="shared" si="41"/>
        <v>0</v>
      </c>
      <c r="I1300" s="928">
        <f t="shared" si="42"/>
        <v>0</v>
      </c>
      <c r="J1300" s="347" t="s">
        <v>2771</v>
      </c>
    </row>
    <row r="1301" spans="4:10" ht="13.9">
      <c r="D1301" s="20">
        <f t="shared" si="44"/>
        <v>0</v>
      </c>
      <c r="E1301" s="20">
        <f t="shared" si="44"/>
        <v>0</v>
      </c>
      <c r="F1301" s="928">
        <f t="shared" si="44"/>
        <v>0</v>
      </c>
      <c r="G1301" s="365"/>
      <c r="H1301" s="928">
        <f t="shared" si="41"/>
        <v>0</v>
      </c>
      <c r="I1301" s="928">
        <f t="shared" si="42"/>
        <v>0</v>
      </c>
      <c r="J1301" s="347" t="s">
        <v>2771</v>
      </c>
    </row>
    <row r="1302" spans="4:10" ht="13.9">
      <c r="D1302" s="20">
        <f t="shared" si="44"/>
        <v>0</v>
      </c>
      <c r="E1302" s="20">
        <f t="shared" si="44"/>
        <v>0</v>
      </c>
      <c r="F1302" s="928">
        <f t="shared" si="44"/>
        <v>0</v>
      </c>
      <c r="G1302" s="365"/>
      <c r="H1302" s="928">
        <f t="shared" si="41"/>
        <v>0</v>
      </c>
      <c r="I1302" s="928">
        <f t="shared" si="42"/>
        <v>0</v>
      </c>
      <c r="J1302" s="347" t="s">
        <v>2771</v>
      </c>
    </row>
    <row r="1303" spans="4:10" ht="13.9">
      <c r="D1303" s="20">
        <f t="shared" si="44"/>
        <v>0</v>
      </c>
      <c r="E1303" s="20">
        <f t="shared" si="44"/>
        <v>0</v>
      </c>
      <c r="F1303" s="928">
        <f t="shared" si="44"/>
        <v>0</v>
      </c>
      <c r="G1303" s="365"/>
      <c r="H1303" s="928">
        <f t="shared" si="41"/>
        <v>0</v>
      </c>
      <c r="I1303" s="928">
        <f t="shared" si="42"/>
        <v>0</v>
      </c>
      <c r="J1303" s="347" t="s">
        <v>2771</v>
      </c>
    </row>
    <row r="1304" spans="4:10" ht="13.9">
      <c r="D1304" s="20">
        <f t="shared" si="44"/>
        <v>0</v>
      </c>
      <c r="E1304" s="20">
        <f t="shared" si="44"/>
        <v>0</v>
      </c>
      <c r="F1304" s="928">
        <f t="shared" si="44"/>
        <v>0</v>
      </c>
      <c r="G1304" s="365"/>
      <c r="H1304" s="928">
        <f t="shared" si="41"/>
        <v>0</v>
      </c>
      <c r="I1304" s="928">
        <f t="shared" si="42"/>
        <v>0</v>
      </c>
      <c r="J1304" s="347" t="s">
        <v>2771</v>
      </c>
    </row>
    <row r="1305" spans="4:10" ht="13.9">
      <c r="D1305" s="20">
        <f t="shared" si="44"/>
        <v>0</v>
      </c>
      <c r="E1305" s="20">
        <f t="shared" si="44"/>
        <v>0</v>
      </c>
      <c r="F1305" s="928">
        <f t="shared" si="44"/>
        <v>0</v>
      </c>
      <c r="G1305" s="365"/>
      <c r="H1305" s="928">
        <f t="shared" si="41"/>
        <v>0</v>
      </c>
      <c r="I1305" s="928">
        <f t="shared" si="42"/>
        <v>0</v>
      </c>
      <c r="J1305" s="347" t="s">
        <v>2771</v>
      </c>
    </row>
    <row r="1306" spans="4:10" ht="13.9">
      <c r="D1306" s="20">
        <f t="shared" si="44"/>
        <v>0</v>
      </c>
      <c r="E1306" s="20">
        <f t="shared" si="44"/>
        <v>0</v>
      </c>
      <c r="F1306" s="928">
        <f t="shared" si="44"/>
        <v>0</v>
      </c>
      <c r="G1306" s="365"/>
      <c r="H1306" s="928">
        <f t="shared" si="41"/>
        <v>0</v>
      </c>
      <c r="I1306" s="928">
        <f t="shared" si="42"/>
        <v>0</v>
      </c>
      <c r="J1306" s="347" t="s">
        <v>2771</v>
      </c>
    </row>
    <row r="1307" spans="4:10" ht="13.9">
      <c r="D1307" s="20">
        <f t="shared" si="44"/>
        <v>0</v>
      </c>
      <c r="E1307" s="20">
        <f t="shared" si="44"/>
        <v>0</v>
      </c>
      <c r="F1307" s="928">
        <f t="shared" si="44"/>
        <v>0</v>
      </c>
      <c r="G1307" s="365"/>
      <c r="H1307" s="928">
        <f t="shared" si="41"/>
        <v>0</v>
      </c>
      <c r="I1307" s="928">
        <f t="shared" si="42"/>
        <v>0</v>
      </c>
      <c r="J1307" s="347" t="s">
        <v>2771</v>
      </c>
    </row>
    <row r="1308" spans="4:10" ht="13.9">
      <c r="D1308" s="20">
        <f t="shared" si="44"/>
        <v>0</v>
      </c>
      <c r="E1308" s="20">
        <f t="shared" si="44"/>
        <v>0</v>
      </c>
      <c r="F1308" s="928">
        <f t="shared" si="44"/>
        <v>0</v>
      </c>
      <c r="G1308" s="365"/>
      <c r="H1308" s="928">
        <f t="shared" si="41"/>
        <v>0</v>
      </c>
      <c r="I1308" s="928">
        <f t="shared" si="42"/>
        <v>0</v>
      </c>
      <c r="J1308" s="347" t="s">
        <v>2771</v>
      </c>
    </row>
    <row r="1309" spans="4:10" ht="13.9">
      <c r="D1309" s="20">
        <f t="shared" si="44"/>
        <v>0</v>
      </c>
      <c r="E1309" s="20">
        <f t="shared" si="44"/>
        <v>0</v>
      </c>
      <c r="F1309" s="928">
        <f t="shared" si="44"/>
        <v>0</v>
      </c>
      <c r="G1309" s="365"/>
      <c r="H1309" s="928">
        <f t="shared" si="41"/>
        <v>0</v>
      </c>
      <c r="I1309" s="928">
        <f t="shared" si="42"/>
        <v>0</v>
      </c>
      <c r="J1309" s="347" t="s">
        <v>2771</v>
      </c>
    </row>
    <row r="1310" spans="4:10" ht="13.9">
      <c r="D1310" s="20">
        <f t="shared" si="44"/>
        <v>0</v>
      </c>
      <c r="E1310" s="20">
        <f t="shared" si="44"/>
        <v>0</v>
      </c>
      <c r="F1310" s="928">
        <f t="shared" si="44"/>
        <v>0</v>
      </c>
      <c r="G1310" s="365"/>
      <c r="H1310" s="928">
        <f t="shared" si="41"/>
        <v>0</v>
      </c>
      <c r="I1310" s="928">
        <f t="shared" si="42"/>
        <v>0</v>
      </c>
      <c r="J1310" s="347" t="s">
        <v>2771</v>
      </c>
    </row>
    <row r="1311" spans="4:10" ht="13.9">
      <c r="D1311" s="20">
        <f t="shared" si="44"/>
        <v>0</v>
      </c>
      <c r="E1311" s="20">
        <f t="shared" si="44"/>
        <v>0</v>
      </c>
      <c r="F1311" s="928">
        <f t="shared" si="44"/>
        <v>0</v>
      </c>
      <c r="G1311" s="365"/>
      <c r="H1311" s="928">
        <f t="shared" si="41"/>
        <v>0</v>
      </c>
      <c r="I1311" s="928">
        <f t="shared" si="42"/>
        <v>0</v>
      </c>
      <c r="J1311" s="347" t="s">
        <v>2771</v>
      </c>
    </row>
    <row r="1312" spans="4:10" ht="13.9">
      <c r="D1312" s="20">
        <f t="shared" si="44"/>
        <v>0</v>
      </c>
      <c r="E1312" s="20">
        <f t="shared" si="44"/>
        <v>0</v>
      </c>
      <c r="F1312" s="928">
        <f t="shared" si="44"/>
        <v>0</v>
      </c>
      <c r="G1312" s="365"/>
      <c r="H1312" s="928">
        <f t="shared" si="41"/>
        <v>0</v>
      </c>
      <c r="I1312" s="928">
        <f t="shared" si="42"/>
        <v>0</v>
      </c>
      <c r="J1312" s="347" t="s">
        <v>2771</v>
      </c>
    </row>
    <row r="1313" spans="4:10" ht="13.9">
      <c r="D1313" s="20">
        <f t="shared" si="44"/>
        <v>0</v>
      </c>
      <c r="E1313" s="20">
        <f t="shared" si="44"/>
        <v>0</v>
      </c>
      <c r="F1313" s="928">
        <f t="shared" si="44"/>
        <v>0</v>
      </c>
      <c r="G1313" s="365"/>
      <c r="H1313" s="928">
        <f t="shared" si="41"/>
        <v>0</v>
      </c>
      <c r="I1313" s="928">
        <f t="shared" si="42"/>
        <v>0</v>
      </c>
      <c r="J1313" s="347" t="s">
        <v>2771</v>
      </c>
    </row>
    <row r="1314" spans="4:10" ht="13.9">
      <c r="D1314" s="20">
        <f t="shared" si="44"/>
        <v>0</v>
      </c>
      <c r="E1314" s="20">
        <f t="shared" si="44"/>
        <v>0</v>
      </c>
      <c r="F1314" s="928">
        <f t="shared" si="44"/>
        <v>0</v>
      </c>
      <c r="G1314" s="365"/>
      <c r="H1314" s="928">
        <f t="shared" si="41"/>
        <v>0</v>
      </c>
      <c r="I1314" s="928">
        <f t="shared" si="42"/>
        <v>0</v>
      </c>
      <c r="J1314" s="347" t="s">
        <v>2771</v>
      </c>
    </row>
    <row r="1315" spans="4:10" ht="13.9">
      <c r="D1315" s="20">
        <f t="shared" si="44"/>
        <v>0</v>
      </c>
      <c r="E1315" s="20">
        <f t="shared" si="44"/>
        <v>0</v>
      </c>
      <c r="F1315" s="928">
        <f t="shared" si="44"/>
        <v>0</v>
      </c>
      <c r="G1315" s="365"/>
      <c r="H1315" s="928">
        <f t="shared" si="41"/>
        <v>0</v>
      </c>
      <c r="I1315" s="928">
        <f t="shared" si="42"/>
        <v>0</v>
      </c>
      <c r="J1315" s="347" t="s">
        <v>2771</v>
      </c>
    </row>
    <row r="1316" spans="4:10" ht="13.9">
      <c r="D1316" s="20">
        <f t="shared" si="44"/>
        <v>0</v>
      </c>
      <c r="E1316" s="20">
        <f t="shared" si="44"/>
        <v>0</v>
      </c>
      <c r="F1316" s="928">
        <f t="shared" si="44"/>
        <v>0</v>
      </c>
      <c r="G1316" s="365"/>
      <c r="H1316" s="928">
        <f t="shared" si="41"/>
        <v>0</v>
      </c>
      <c r="I1316" s="928">
        <f t="shared" si="42"/>
        <v>0</v>
      </c>
      <c r="J1316" s="347" t="s">
        <v>2771</v>
      </c>
    </row>
    <row r="1317" spans="4:10" ht="13.9">
      <c r="D1317" s="20">
        <f t="shared" si="44"/>
        <v>0</v>
      </c>
      <c r="E1317" s="20">
        <f t="shared" si="44"/>
        <v>0</v>
      </c>
      <c r="F1317" s="928">
        <f t="shared" si="44"/>
        <v>0</v>
      </c>
      <c r="G1317" s="365"/>
      <c r="H1317" s="928">
        <f t="shared" si="41"/>
        <v>0</v>
      </c>
      <c r="I1317" s="928">
        <f t="shared" si="42"/>
        <v>0</v>
      </c>
      <c r="J1317" s="347" t="s">
        <v>2771</v>
      </c>
    </row>
    <row r="1318" spans="4:10" ht="13.9">
      <c r="D1318" s="20">
        <f t="shared" ref="D1318:F1337" si="45">D356</f>
        <v>0</v>
      </c>
      <c r="E1318" s="20">
        <f t="shared" si="45"/>
        <v>0</v>
      </c>
      <c r="F1318" s="928">
        <f t="shared" si="45"/>
        <v>0</v>
      </c>
      <c r="G1318" s="365"/>
      <c r="H1318" s="928">
        <f t="shared" si="41"/>
        <v>0</v>
      </c>
      <c r="I1318" s="928">
        <f t="shared" si="42"/>
        <v>0</v>
      </c>
      <c r="J1318" s="347" t="s">
        <v>2771</v>
      </c>
    </row>
    <row r="1319" spans="4:10" ht="13.9">
      <c r="D1319" s="20">
        <f t="shared" si="45"/>
        <v>0</v>
      </c>
      <c r="E1319" s="20">
        <f t="shared" si="45"/>
        <v>0</v>
      </c>
      <c r="F1319" s="928">
        <f t="shared" si="45"/>
        <v>0</v>
      </c>
      <c r="G1319" s="365"/>
      <c r="H1319" s="928">
        <f t="shared" si="41"/>
        <v>0</v>
      </c>
      <c r="I1319" s="928">
        <f t="shared" si="42"/>
        <v>0</v>
      </c>
      <c r="J1319" s="347" t="s">
        <v>2771</v>
      </c>
    </row>
    <row r="1320" spans="4:10" ht="13.9">
      <c r="D1320" s="20">
        <f t="shared" si="45"/>
        <v>0</v>
      </c>
      <c r="E1320" s="20">
        <f t="shared" si="45"/>
        <v>0</v>
      </c>
      <c r="F1320" s="928">
        <f t="shared" si="45"/>
        <v>0</v>
      </c>
      <c r="G1320" s="365"/>
      <c r="H1320" s="928">
        <f t="shared" si="41"/>
        <v>0</v>
      </c>
      <c r="I1320" s="928">
        <f t="shared" si="42"/>
        <v>0</v>
      </c>
      <c r="J1320" s="347" t="s">
        <v>2771</v>
      </c>
    </row>
    <row r="1321" spans="4:10" ht="13.9">
      <c r="D1321" s="20">
        <f t="shared" si="45"/>
        <v>0</v>
      </c>
      <c r="E1321" s="20">
        <f t="shared" si="45"/>
        <v>0</v>
      </c>
      <c r="F1321" s="928">
        <f t="shared" si="45"/>
        <v>0</v>
      </c>
      <c r="G1321" s="365"/>
      <c r="H1321" s="928">
        <f t="shared" si="41"/>
        <v>0</v>
      </c>
      <c r="I1321" s="928">
        <f t="shared" si="42"/>
        <v>0</v>
      </c>
      <c r="J1321" s="347" t="s">
        <v>2771</v>
      </c>
    </row>
    <row r="1322" spans="4:10" ht="13.9">
      <c r="D1322" s="20">
        <f t="shared" si="45"/>
        <v>0</v>
      </c>
      <c r="E1322" s="20">
        <f t="shared" si="45"/>
        <v>0</v>
      </c>
      <c r="F1322" s="928">
        <f t="shared" si="45"/>
        <v>0</v>
      </c>
      <c r="G1322" s="365"/>
      <c r="H1322" s="928">
        <f t="shared" si="41"/>
        <v>0</v>
      </c>
      <c r="I1322" s="928">
        <f t="shared" si="42"/>
        <v>0</v>
      </c>
      <c r="J1322" s="347" t="s">
        <v>2771</v>
      </c>
    </row>
    <row r="1323" spans="4:10" ht="13.9">
      <c r="D1323" s="20">
        <f t="shared" si="45"/>
        <v>0</v>
      </c>
      <c r="E1323" s="20">
        <f t="shared" si="45"/>
        <v>0</v>
      </c>
      <c r="F1323" s="928">
        <f t="shared" si="45"/>
        <v>0</v>
      </c>
      <c r="G1323" s="365"/>
      <c r="H1323" s="928">
        <f t="shared" si="41"/>
        <v>0</v>
      </c>
      <c r="I1323" s="928">
        <f t="shared" si="42"/>
        <v>0</v>
      </c>
      <c r="J1323" s="347" t="s">
        <v>2771</v>
      </c>
    </row>
    <row r="1324" spans="4:10" ht="13.9">
      <c r="D1324" s="20">
        <f t="shared" si="45"/>
        <v>0</v>
      </c>
      <c r="E1324" s="20">
        <f t="shared" si="45"/>
        <v>0</v>
      </c>
      <c r="F1324" s="928">
        <f t="shared" si="45"/>
        <v>0</v>
      </c>
      <c r="G1324" s="365"/>
      <c r="H1324" s="928">
        <f t="shared" si="41"/>
        <v>0</v>
      </c>
      <c r="I1324" s="928">
        <f t="shared" si="42"/>
        <v>0</v>
      </c>
      <c r="J1324" s="347" t="s">
        <v>2771</v>
      </c>
    </row>
    <row r="1325" spans="4:10" ht="13.9">
      <c r="D1325" s="20">
        <f t="shared" si="45"/>
        <v>0</v>
      </c>
      <c r="E1325" s="20">
        <f t="shared" si="45"/>
        <v>0</v>
      </c>
      <c r="F1325" s="928">
        <f t="shared" si="45"/>
        <v>0</v>
      </c>
      <c r="G1325" s="365"/>
      <c r="H1325" s="928">
        <f t="shared" si="41"/>
        <v>0</v>
      </c>
      <c r="I1325" s="928">
        <f t="shared" si="42"/>
        <v>0</v>
      </c>
      <c r="J1325" s="347" t="s">
        <v>2771</v>
      </c>
    </row>
    <row r="1326" spans="4:10" ht="13.9">
      <c r="D1326" s="20">
        <f t="shared" si="45"/>
        <v>0</v>
      </c>
      <c r="E1326" s="20">
        <f t="shared" si="45"/>
        <v>0</v>
      </c>
      <c r="F1326" s="928">
        <f t="shared" si="45"/>
        <v>0</v>
      </c>
      <c r="G1326" s="365"/>
      <c r="H1326" s="928">
        <f t="shared" ref="H1326:H1389" si="46">H364</f>
        <v>0</v>
      </c>
      <c r="I1326" s="928">
        <f t="shared" si="42"/>
        <v>0</v>
      </c>
      <c r="J1326" s="347" t="s">
        <v>2771</v>
      </c>
    </row>
    <row r="1327" spans="4:10" ht="13.9">
      <c r="D1327" s="20">
        <f t="shared" si="45"/>
        <v>0</v>
      </c>
      <c r="E1327" s="20">
        <f t="shared" si="45"/>
        <v>0</v>
      </c>
      <c r="F1327" s="928">
        <f t="shared" si="45"/>
        <v>0</v>
      </c>
      <c r="G1327" s="365"/>
      <c r="H1327" s="928">
        <f t="shared" si="46"/>
        <v>0</v>
      </c>
      <c r="I1327" s="928">
        <f t="shared" si="42"/>
        <v>0</v>
      </c>
      <c r="J1327" s="347" t="s">
        <v>2771</v>
      </c>
    </row>
    <row r="1328" spans="4:10" ht="13.9">
      <c r="D1328" s="20">
        <f t="shared" si="45"/>
        <v>0</v>
      </c>
      <c r="E1328" s="20">
        <f t="shared" si="45"/>
        <v>0</v>
      </c>
      <c r="F1328" s="928">
        <f t="shared" si="45"/>
        <v>0</v>
      </c>
      <c r="G1328" s="365"/>
      <c r="H1328" s="928">
        <f t="shared" si="46"/>
        <v>0</v>
      </c>
      <c r="I1328" s="928">
        <f t="shared" ref="I1328:I1391" si="47">I366</f>
        <v>0</v>
      </c>
      <c r="J1328" s="347" t="s">
        <v>2771</v>
      </c>
    </row>
    <row r="1329" spans="4:10" ht="13.9">
      <c r="D1329" s="20">
        <f t="shared" si="45"/>
        <v>0</v>
      </c>
      <c r="E1329" s="20">
        <f t="shared" si="45"/>
        <v>0</v>
      </c>
      <c r="F1329" s="928">
        <f t="shared" si="45"/>
        <v>0</v>
      </c>
      <c r="G1329" s="365"/>
      <c r="H1329" s="928">
        <f t="shared" si="46"/>
        <v>0</v>
      </c>
      <c r="I1329" s="928">
        <f t="shared" si="47"/>
        <v>0</v>
      </c>
      <c r="J1329" s="347" t="s">
        <v>2771</v>
      </c>
    </row>
    <row r="1330" spans="4:10" ht="13.9">
      <c r="D1330" s="20">
        <f t="shared" si="45"/>
        <v>0</v>
      </c>
      <c r="E1330" s="20">
        <f t="shared" si="45"/>
        <v>0</v>
      </c>
      <c r="F1330" s="928">
        <f t="shared" si="45"/>
        <v>0</v>
      </c>
      <c r="G1330" s="365"/>
      <c r="H1330" s="928">
        <f t="shared" si="46"/>
        <v>0</v>
      </c>
      <c r="I1330" s="928">
        <f t="shared" si="47"/>
        <v>0</v>
      </c>
      <c r="J1330" s="347" t="s">
        <v>2771</v>
      </c>
    </row>
    <row r="1331" spans="4:10" ht="13.9">
      <c r="D1331" s="20">
        <f t="shared" si="45"/>
        <v>0</v>
      </c>
      <c r="E1331" s="20">
        <f t="shared" si="45"/>
        <v>0</v>
      </c>
      <c r="F1331" s="928">
        <f t="shared" si="45"/>
        <v>0</v>
      </c>
      <c r="G1331" s="365"/>
      <c r="H1331" s="928">
        <f t="shared" si="46"/>
        <v>0</v>
      </c>
      <c r="I1331" s="928">
        <f t="shared" si="47"/>
        <v>0</v>
      </c>
      <c r="J1331" s="347" t="s">
        <v>2771</v>
      </c>
    </row>
    <row r="1332" spans="4:10" ht="13.9">
      <c r="D1332" s="20">
        <f t="shared" si="45"/>
        <v>0</v>
      </c>
      <c r="E1332" s="20">
        <f t="shared" si="45"/>
        <v>0</v>
      </c>
      <c r="F1332" s="928">
        <f t="shared" si="45"/>
        <v>0</v>
      </c>
      <c r="G1332" s="365"/>
      <c r="H1332" s="928">
        <f t="shared" si="46"/>
        <v>0</v>
      </c>
      <c r="I1332" s="928">
        <f t="shared" si="47"/>
        <v>0</v>
      </c>
      <c r="J1332" s="347" t="s">
        <v>2771</v>
      </c>
    </row>
    <row r="1333" spans="4:10" ht="13.9">
      <c r="D1333" s="20">
        <f t="shared" si="45"/>
        <v>0</v>
      </c>
      <c r="E1333" s="20">
        <f t="shared" si="45"/>
        <v>0</v>
      </c>
      <c r="F1333" s="928">
        <f t="shared" si="45"/>
        <v>0</v>
      </c>
      <c r="G1333" s="365"/>
      <c r="H1333" s="928">
        <f t="shared" si="46"/>
        <v>0</v>
      </c>
      <c r="I1333" s="928">
        <f t="shared" si="47"/>
        <v>0</v>
      </c>
      <c r="J1333" s="347" t="s">
        <v>2771</v>
      </c>
    </row>
    <row r="1334" spans="4:10" ht="13.9">
      <c r="D1334" s="20">
        <f t="shared" si="45"/>
        <v>0</v>
      </c>
      <c r="E1334" s="20">
        <f t="shared" si="45"/>
        <v>0</v>
      </c>
      <c r="F1334" s="928">
        <f t="shared" si="45"/>
        <v>0</v>
      </c>
      <c r="G1334" s="365"/>
      <c r="H1334" s="928">
        <f t="shared" si="46"/>
        <v>0</v>
      </c>
      <c r="I1334" s="928">
        <f t="shared" si="47"/>
        <v>0</v>
      </c>
      <c r="J1334" s="347" t="s">
        <v>2771</v>
      </c>
    </row>
    <row r="1335" spans="4:10" ht="13.9">
      <c r="D1335" s="20">
        <f t="shared" si="45"/>
        <v>0</v>
      </c>
      <c r="E1335" s="20">
        <f t="shared" si="45"/>
        <v>0</v>
      </c>
      <c r="F1335" s="928">
        <f t="shared" si="45"/>
        <v>0</v>
      </c>
      <c r="G1335" s="365"/>
      <c r="H1335" s="928">
        <f t="shared" si="46"/>
        <v>0</v>
      </c>
      <c r="I1335" s="928">
        <f t="shared" si="47"/>
        <v>0</v>
      </c>
      <c r="J1335" s="347" t="s">
        <v>2771</v>
      </c>
    </row>
    <row r="1336" spans="4:10" ht="13.9">
      <c r="D1336" s="20">
        <f t="shared" si="45"/>
        <v>0</v>
      </c>
      <c r="E1336" s="20">
        <f t="shared" si="45"/>
        <v>0</v>
      </c>
      <c r="F1336" s="928">
        <f t="shared" si="45"/>
        <v>0</v>
      </c>
      <c r="G1336" s="365"/>
      <c r="H1336" s="928">
        <f t="shared" si="46"/>
        <v>0</v>
      </c>
      <c r="I1336" s="928">
        <f t="shared" si="47"/>
        <v>0</v>
      </c>
      <c r="J1336" s="347" t="s">
        <v>2771</v>
      </c>
    </row>
    <row r="1337" spans="4:10" ht="13.9">
      <c r="D1337" s="20">
        <f t="shared" si="45"/>
        <v>0</v>
      </c>
      <c r="E1337" s="20">
        <f t="shared" si="45"/>
        <v>0</v>
      </c>
      <c r="F1337" s="928">
        <f t="shared" si="45"/>
        <v>0</v>
      </c>
      <c r="G1337" s="365"/>
      <c r="H1337" s="928">
        <f t="shared" si="46"/>
        <v>0</v>
      </c>
      <c r="I1337" s="928">
        <f t="shared" si="47"/>
        <v>0</v>
      </c>
      <c r="J1337" s="347" t="s">
        <v>2771</v>
      </c>
    </row>
    <row r="1338" spans="4:10" ht="13.9">
      <c r="D1338" s="20">
        <f t="shared" ref="D1338:F1357" si="48">D376</f>
        <v>0</v>
      </c>
      <c r="E1338" s="20">
        <f t="shared" si="48"/>
        <v>0</v>
      </c>
      <c r="F1338" s="928">
        <f t="shared" si="48"/>
        <v>0</v>
      </c>
      <c r="G1338" s="365"/>
      <c r="H1338" s="928">
        <f t="shared" si="46"/>
        <v>0</v>
      </c>
      <c r="I1338" s="928">
        <f t="shared" si="47"/>
        <v>0</v>
      </c>
      <c r="J1338" s="347" t="s">
        <v>2771</v>
      </c>
    </row>
    <row r="1339" spans="4:10" ht="13.9">
      <c r="D1339" s="20">
        <f t="shared" si="48"/>
        <v>0</v>
      </c>
      <c r="E1339" s="20">
        <f t="shared" si="48"/>
        <v>0</v>
      </c>
      <c r="F1339" s="928">
        <f t="shared" si="48"/>
        <v>0</v>
      </c>
      <c r="G1339" s="365"/>
      <c r="H1339" s="928">
        <f t="shared" si="46"/>
        <v>0</v>
      </c>
      <c r="I1339" s="928">
        <f t="shared" si="47"/>
        <v>0</v>
      </c>
      <c r="J1339" s="347" t="s">
        <v>2771</v>
      </c>
    </row>
    <row r="1340" spans="4:10" ht="13.9">
      <c r="D1340" s="20">
        <f t="shared" si="48"/>
        <v>0</v>
      </c>
      <c r="E1340" s="20">
        <f t="shared" si="48"/>
        <v>0</v>
      </c>
      <c r="F1340" s="928">
        <f t="shared" si="48"/>
        <v>0</v>
      </c>
      <c r="G1340" s="365"/>
      <c r="H1340" s="928">
        <f t="shared" si="46"/>
        <v>0</v>
      </c>
      <c r="I1340" s="928">
        <f t="shared" si="47"/>
        <v>0</v>
      </c>
      <c r="J1340" s="347" t="s">
        <v>2771</v>
      </c>
    </row>
    <row r="1341" spans="4:10" ht="13.9">
      <c r="D1341" s="20">
        <f t="shared" si="48"/>
        <v>0</v>
      </c>
      <c r="E1341" s="20">
        <f t="shared" si="48"/>
        <v>0</v>
      </c>
      <c r="F1341" s="928">
        <f t="shared" si="48"/>
        <v>0</v>
      </c>
      <c r="G1341" s="365"/>
      <c r="H1341" s="928">
        <f t="shared" si="46"/>
        <v>0</v>
      </c>
      <c r="I1341" s="928">
        <f t="shared" si="47"/>
        <v>0</v>
      </c>
      <c r="J1341" s="347" t="s">
        <v>2771</v>
      </c>
    </row>
    <row r="1342" spans="4:10" ht="13.9">
      <c r="D1342" s="20">
        <f t="shared" si="48"/>
        <v>0</v>
      </c>
      <c r="E1342" s="20">
        <f t="shared" si="48"/>
        <v>0</v>
      </c>
      <c r="F1342" s="928">
        <f t="shared" si="48"/>
        <v>0</v>
      </c>
      <c r="G1342" s="365"/>
      <c r="H1342" s="928">
        <f t="shared" si="46"/>
        <v>0</v>
      </c>
      <c r="I1342" s="928">
        <f t="shared" si="47"/>
        <v>0</v>
      </c>
      <c r="J1342" s="347" t="s">
        <v>2771</v>
      </c>
    </row>
    <row r="1343" spans="4:10" ht="13.9">
      <c r="D1343" s="20">
        <f t="shared" si="48"/>
        <v>0</v>
      </c>
      <c r="E1343" s="20">
        <f t="shared" si="48"/>
        <v>0</v>
      </c>
      <c r="F1343" s="928">
        <f t="shared" si="48"/>
        <v>0</v>
      </c>
      <c r="G1343" s="365"/>
      <c r="H1343" s="928">
        <f t="shared" si="46"/>
        <v>0</v>
      </c>
      <c r="I1343" s="928">
        <f t="shared" si="47"/>
        <v>0</v>
      </c>
      <c r="J1343" s="347" t="s">
        <v>2771</v>
      </c>
    </row>
    <row r="1344" spans="4:10" ht="13.9">
      <c r="D1344" s="20">
        <f t="shared" si="48"/>
        <v>0</v>
      </c>
      <c r="E1344" s="20">
        <f t="shared" si="48"/>
        <v>0</v>
      </c>
      <c r="F1344" s="928">
        <f t="shared" si="48"/>
        <v>0</v>
      </c>
      <c r="G1344" s="365"/>
      <c r="H1344" s="928">
        <f t="shared" si="46"/>
        <v>0</v>
      </c>
      <c r="I1344" s="928">
        <f t="shared" si="47"/>
        <v>0</v>
      </c>
      <c r="J1344" s="347" t="s">
        <v>2771</v>
      </c>
    </row>
    <row r="1345" spans="4:10" ht="13.9">
      <c r="D1345" s="20">
        <f t="shared" si="48"/>
        <v>0</v>
      </c>
      <c r="E1345" s="20">
        <f t="shared" si="48"/>
        <v>0</v>
      </c>
      <c r="F1345" s="928">
        <f t="shared" si="48"/>
        <v>0</v>
      </c>
      <c r="G1345" s="365"/>
      <c r="H1345" s="928">
        <f t="shared" si="46"/>
        <v>0</v>
      </c>
      <c r="I1345" s="928">
        <f t="shared" si="47"/>
        <v>0</v>
      </c>
      <c r="J1345" s="347" t="s">
        <v>2771</v>
      </c>
    </row>
    <row r="1346" spans="4:10" ht="13.9">
      <c r="D1346" s="20">
        <f t="shared" si="48"/>
        <v>0</v>
      </c>
      <c r="E1346" s="20">
        <f t="shared" si="48"/>
        <v>0</v>
      </c>
      <c r="F1346" s="928">
        <f t="shared" si="48"/>
        <v>0</v>
      </c>
      <c r="G1346" s="365"/>
      <c r="H1346" s="928">
        <f t="shared" si="46"/>
        <v>0</v>
      </c>
      <c r="I1346" s="928">
        <f t="shared" si="47"/>
        <v>0</v>
      </c>
      <c r="J1346" s="347" t="s">
        <v>2771</v>
      </c>
    </row>
    <row r="1347" spans="4:10" ht="13.9">
      <c r="D1347" s="20">
        <f t="shared" si="48"/>
        <v>0</v>
      </c>
      <c r="E1347" s="20">
        <f t="shared" si="48"/>
        <v>0</v>
      </c>
      <c r="F1347" s="928">
        <f t="shared" si="48"/>
        <v>0</v>
      </c>
      <c r="G1347" s="365"/>
      <c r="H1347" s="928">
        <f t="shared" si="46"/>
        <v>0</v>
      </c>
      <c r="I1347" s="928">
        <f t="shared" si="47"/>
        <v>0</v>
      </c>
      <c r="J1347" s="347" t="s">
        <v>2771</v>
      </c>
    </row>
    <row r="1348" spans="4:10" ht="13.9">
      <c r="D1348" s="20">
        <f t="shared" si="48"/>
        <v>0</v>
      </c>
      <c r="E1348" s="20">
        <f t="shared" si="48"/>
        <v>0</v>
      </c>
      <c r="F1348" s="928">
        <f t="shared" si="48"/>
        <v>0</v>
      </c>
      <c r="G1348" s="365"/>
      <c r="H1348" s="928">
        <f t="shared" si="46"/>
        <v>0</v>
      </c>
      <c r="I1348" s="928">
        <f t="shared" si="47"/>
        <v>0</v>
      </c>
      <c r="J1348" s="347" t="s">
        <v>2771</v>
      </c>
    </row>
    <row r="1349" spans="4:10" ht="13.9">
      <c r="D1349" s="20">
        <f t="shared" si="48"/>
        <v>0</v>
      </c>
      <c r="E1349" s="20">
        <f t="shared" si="48"/>
        <v>0</v>
      </c>
      <c r="F1349" s="928">
        <f t="shared" si="48"/>
        <v>0</v>
      </c>
      <c r="G1349" s="365"/>
      <c r="H1349" s="928">
        <f t="shared" si="46"/>
        <v>0</v>
      </c>
      <c r="I1349" s="928">
        <f t="shared" si="47"/>
        <v>0</v>
      </c>
      <c r="J1349" s="347" t="s">
        <v>2771</v>
      </c>
    </row>
    <row r="1350" spans="4:10" ht="13.9">
      <c r="D1350" s="20">
        <f t="shared" si="48"/>
        <v>0</v>
      </c>
      <c r="E1350" s="20">
        <f t="shared" si="48"/>
        <v>0</v>
      </c>
      <c r="F1350" s="928">
        <f t="shared" si="48"/>
        <v>0</v>
      </c>
      <c r="G1350" s="365"/>
      <c r="H1350" s="928">
        <f t="shared" si="46"/>
        <v>0</v>
      </c>
      <c r="I1350" s="928">
        <f t="shared" si="47"/>
        <v>0</v>
      </c>
      <c r="J1350" s="347" t="s">
        <v>2771</v>
      </c>
    </row>
    <row r="1351" spans="4:10" ht="13.9">
      <c r="D1351" s="20">
        <f t="shared" si="48"/>
        <v>0</v>
      </c>
      <c r="E1351" s="20">
        <f t="shared" si="48"/>
        <v>0</v>
      </c>
      <c r="F1351" s="928">
        <f t="shared" si="48"/>
        <v>0</v>
      </c>
      <c r="G1351" s="365"/>
      <c r="H1351" s="928">
        <f t="shared" si="46"/>
        <v>0</v>
      </c>
      <c r="I1351" s="928">
        <f t="shared" si="47"/>
        <v>0</v>
      </c>
      <c r="J1351" s="347" t="s">
        <v>2771</v>
      </c>
    </row>
    <row r="1352" spans="4:10" ht="13.9">
      <c r="D1352" s="20">
        <f t="shared" si="48"/>
        <v>0</v>
      </c>
      <c r="E1352" s="20">
        <f t="shared" si="48"/>
        <v>0</v>
      </c>
      <c r="F1352" s="928">
        <f t="shared" si="48"/>
        <v>0</v>
      </c>
      <c r="G1352" s="365"/>
      <c r="H1352" s="928">
        <f t="shared" si="46"/>
        <v>0</v>
      </c>
      <c r="I1352" s="928">
        <f t="shared" si="47"/>
        <v>0</v>
      </c>
      <c r="J1352" s="347" t="s">
        <v>2771</v>
      </c>
    </row>
    <row r="1353" spans="4:10" ht="13.9">
      <c r="D1353" s="20">
        <f t="shared" si="48"/>
        <v>0</v>
      </c>
      <c r="E1353" s="20">
        <f t="shared" si="48"/>
        <v>0</v>
      </c>
      <c r="F1353" s="928">
        <f t="shared" si="48"/>
        <v>0</v>
      </c>
      <c r="G1353" s="365"/>
      <c r="H1353" s="928">
        <f t="shared" si="46"/>
        <v>0</v>
      </c>
      <c r="I1353" s="928">
        <f t="shared" si="47"/>
        <v>0</v>
      </c>
      <c r="J1353" s="347" t="s">
        <v>2771</v>
      </c>
    </row>
    <row r="1354" spans="4:10" ht="13.9">
      <c r="D1354" s="20">
        <f t="shared" si="48"/>
        <v>0</v>
      </c>
      <c r="E1354" s="20">
        <f t="shared" si="48"/>
        <v>0</v>
      </c>
      <c r="F1354" s="928">
        <f t="shared" si="48"/>
        <v>0</v>
      </c>
      <c r="G1354" s="365"/>
      <c r="H1354" s="928">
        <f t="shared" si="46"/>
        <v>0</v>
      </c>
      <c r="I1354" s="928">
        <f t="shared" si="47"/>
        <v>0</v>
      </c>
      <c r="J1354" s="347" t="s">
        <v>2771</v>
      </c>
    </row>
    <row r="1355" spans="4:10" ht="13.9">
      <c r="D1355" s="20">
        <f t="shared" si="48"/>
        <v>0</v>
      </c>
      <c r="E1355" s="20">
        <f t="shared" si="48"/>
        <v>0</v>
      </c>
      <c r="F1355" s="928">
        <f t="shared" si="48"/>
        <v>0</v>
      </c>
      <c r="G1355" s="365"/>
      <c r="H1355" s="928">
        <f t="shared" si="46"/>
        <v>0</v>
      </c>
      <c r="I1355" s="928">
        <f t="shared" si="47"/>
        <v>0</v>
      </c>
      <c r="J1355" s="347" t="s">
        <v>2771</v>
      </c>
    </row>
    <row r="1356" spans="4:10" ht="13.9">
      <c r="D1356" s="20">
        <f t="shared" si="48"/>
        <v>0</v>
      </c>
      <c r="E1356" s="20">
        <f t="shared" si="48"/>
        <v>0</v>
      </c>
      <c r="F1356" s="928">
        <f t="shared" si="48"/>
        <v>0</v>
      </c>
      <c r="G1356" s="365"/>
      <c r="H1356" s="928">
        <f t="shared" si="46"/>
        <v>0</v>
      </c>
      <c r="I1356" s="928">
        <f t="shared" si="47"/>
        <v>0</v>
      </c>
      <c r="J1356" s="347" t="s">
        <v>2771</v>
      </c>
    </row>
    <row r="1357" spans="4:10">
      <c r="D1357" s="20">
        <f t="shared" si="48"/>
        <v>0</v>
      </c>
      <c r="E1357" s="20">
        <f t="shared" si="48"/>
        <v>0</v>
      </c>
      <c r="F1357" s="928">
        <f t="shared" si="48"/>
        <v>0</v>
      </c>
      <c r="G1357" s="20"/>
      <c r="H1357" s="928">
        <f t="shared" si="46"/>
        <v>0</v>
      </c>
      <c r="I1357" s="928">
        <f t="shared" si="47"/>
        <v>0</v>
      </c>
      <c r="J1357" s="347" t="s">
        <v>2771</v>
      </c>
    </row>
    <row r="1358" spans="4:10">
      <c r="D1358" s="20">
        <f t="shared" ref="D1358:F1377" si="49">D396</f>
        <v>0</v>
      </c>
      <c r="E1358" s="20">
        <f t="shared" si="49"/>
        <v>0</v>
      </c>
      <c r="F1358" s="928">
        <f t="shared" si="49"/>
        <v>0</v>
      </c>
      <c r="G1358" s="20"/>
      <c r="H1358" s="928">
        <f t="shared" si="46"/>
        <v>0</v>
      </c>
      <c r="I1358" s="928">
        <f t="shared" si="47"/>
        <v>0</v>
      </c>
      <c r="J1358" s="347" t="s">
        <v>2771</v>
      </c>
    </row>
    <row r="1359" spans="4:10">
      <c r="D1359" s="20">
        <f t="shared" si="49"/>
        <v>0</v>
      </c>
      <c r="E1359" s="20">
        <f t="shared" si="49"/>
        <v>0</v>
      </c>
      <c r="F1359" s="928">
        <f t="shared" si="49"/>
        <v>0</v>
      </c>
      <c r="G1359" s="20"/>
      <c r="H1359" s="928">
        <f t="shared" si="46"/>
        <v>0</v>
      </c>
      <c r="I1359" s="928">
        <f t="shared" si="47"/>
        <v>0</v>
      </c>
      <c r="J1359" s="347" t="s">
        <v>2771</v>
      </c>
    </row>
    <row r="1360" spans="4:10">
      <c r="D1360" s="20">
        <f t="shared" si="49"/>
        <v>0</v>
      </c>
      <c r="E1360" s="20">
        <f t="shared" si="49"/>
        <v>0</v>
      </c>
      <c r="F1360" s="928">
        <f t="shared" si="49"/>
        <v>0</v>
      </c>
      <c r="G1360" s="20"/>
      <c r="H1360" s="928">
        <f t="shared" si="46"/>
        <v>0</v>
      </c>
      <c r="I1360" s="928">
        <f t="shared" si="47"/>
        <v>0</v>
      </c>
      <c r="J1360" s="347" t="s">
        <v>2771</v>
      </c>
    </row>
    <row r="1361" spans="4:10">
      <c r="D1361" s="20">
        <f t="shared" si="49"/>
        <v>0</v>
      </c>
      <c r="E1361" s="20">
        <f t="shared" si="49"/>
        <v>0</v>
      </c>
      <c r="F1361" s="928">
        <f t="shared" si="49"/>
        <v>0</v>
      </c>
      <c r="G1361" s="20"/>
      <c r="H1361" s="928">
        <f t="shared" si="46"/>
        <v>0</v>
      </c>
      <c r="I1361" s="928">
        <f t="shared" si="47"/>
        <v>0</v>
      </c>
      <c r="J1361" s="347" t="s">
        <v>2771</v>
      </c>
    </row>
    <row r="1362" spans="4:10">
      <c r="D1362" s="20">
        <f t="shared" si="49"/>
        <v>0</v>
      </c>
      <c r="E1362" s="20">
        <f t="shared" si="49"/>
        <v>0</v>
      </c>
      <c r="F1362" s="928">
        <f t="shared" si="49"/>
        <v>0</v>
      </c>
      <c r="G1362" s="367"/>
      <c r="H1362" s="928">
        <f t="shared" si="46"/>
        <v>0</v>
      </c>
      <c r="I1362" s="928">
        <f t="shared" si="47"/>
        <v>0</v>
      </c>
      <c r="J1362" s="347" t="s">
        <v>2771</v>
      </c>
    </row>
    <row r="1363" spans="4:10">
      <c r="D1363" s="20">
        <f t="shared" si="49"/>
        <v>0</v>
      </c>
      <c r="E1363" s="20">
        <f t="shared" si="49"/>
        <v>0</v>
      </c>
      <c r="F1363" s="928">
        <f t="shared" si="49"/>
        <v>0</v>
      </c>
      <c r="G1363" s="367"/>
      <c r="H1363" s="928">
        <f t="shared" si="46"/>
        <v>0</v>
      </c>
      <c r="I1363" s="928">
        <f t="shared" si="47"/>
        <v>0</v>
      </c>
      <c r="J1363" s="347" t="s">
        <v>2771</v>
      </c>
    </row>
    <row r="1364" spans="4:10" ht="13.9">
      <c r="D1364" s="20">
        <f t="shared" si="49"/>
        <v>0</v>
      </c>
      <c r="E1364" s="20">
        <f t="shared" si="49"/>
        <v>0</v>
      </c>
      <c r="F1364" s="928">
        <f t="shared" si="49"/>
        <v>0</v>
      </c>
      <c r="G1364" s="365"/>
      <c r="H1364" s="928">
        <f t="shared" si="46"/>
        <v>0</v>
      </c>
      <c r="I1364" s="928">
        <f t="shared" si="47"/>
        <v>0</v>
      </c>
      <c r="J1364" s="347" t="s">
        <v>2771</v>
      </c>
    </row>
    <row r="1365" spans="4:10" ht="13.9">
      <c r="D1365" s="20">
        <f t="shared" si="49"/>
        <v>0</v>
      </c>
      <c r="E1365" s="20">
        <f t="shared" si="49"/>
        <v>0</v>
      </c>
      <c r="F1365" s="928">
        <f t="shared" si="49"/>
        <v>0</v>
      </c>
      <c r="G1365" s="365"/>
      <c r="H1365" s="928">
        <f t="shared" si="46"/>
        <v>0</v>
      </c>
      <c r="I1365" s="928">
        <f t="shared" si="47"/>
        <v>0</v>
      </c>
      <c r="J1365" s="347" t="s">
        <v>2771</v>
      </c>
    </row>
    <row r="1366" spans="4:10" ht="13.9">
      <c r="D1366" s="20">
        <f t="shared" si="49"/>
        <v>0</v>
      </c>
      <c r="E1366" s="20">
        <f t="shared" si="49"/>
        <v>0</v>
      </c>
      <c r="F1366" s="928">
        <f t="shared" si="49"/>
        <v>0</v>
      </c>
      <c r="G1366" s="365"/>
      <c r="H1366" s="928">
        <f t="shared" si="46"/>
        <v>0</v>
      </c>
      <c r="I1366" s="928">
        <f t="shared" si="47"/>
        <v>0</v>
      </c>
      <c r="J1366" s="347" t="s">
        <v>2771</v>
      </c>
    </row>
    <row r="1367" spans="4:10" ht="13.9">
      <c r="D1367" s="20">
        <f t="shared" si="49"/>
        <v>0</v>
      </c>
      <c r="E1367" s="20">
        <f t="shared" si="49"/>
        <v>0</v>
      </c>
      <c r="F1367" s="928">
        <f t="shared" si="49"/>
        <v>0</v>
      </c>
      <c r="G1367" s="365"/>
      <c r="H1367" s="928">
        <f t="shared" si="46"/>
        <v>0</v>
      </c>
      <c r="I1367" s="928">
        <f t="shared" si="47"/>
        <v>0</v>
      </c>
      <c r="J1367" s="347" t="s">
        <v>2771</v>
      </c>
    </row>
    <row r="1368" spans="4:10" ht="13.9">
      <c r="D1368" s="20">
        <f t="shared" si="49"/>
        <v>0</v>
      </c>
      <c r="E1368" s="20">
        <f t="shared" si="49"/>
        <v>0</v>
      </c>
      <c r="F1368" s="928">
        <f t="shared" si="49"/>
        <v>0</v>
      </c>
      <c r="G1368" s="365"/>
      <c r="H1368" s="928">
        <f t="shared" si="46"/>
        <v>0</v>
      </c>
      <c r="I1368" s="928">
        <f t="shared" si="47"/>
        <v>0</v>
      </c>
      <c r="J1368" s="347" t="s">
        <v>2771</v>
      </c>
    </row>
    <row r="1369" spans="4:10" ht="13.9">
      <c r="D1369" s="20">
        <f t="shared" si="49"/>
        <v>0</v>
      </c>
      <c r="E1369" s="20">
        <f t="shared" si="49"/>
        <v>0</v>
      </c>
      <c r="F1369" s="928">
        <f t="shared" si="49"/>
        <v>0</v>
      </c>
      <c r="G1369" s="365"/>
      <c r="H1369" s="928">
        <f t="shared" si="46"/>
        <v>0</v>
      </c>
      <c r="I1369" s="928">
        <f t="shared" si="47"/>
        <v>0</v>
      </c>
      <c r="J1369" s="347" t="s">
        <v>2771</v>
      </c>
    </row>
    <row r="1370" spans="4:10" ht="13.9">
      <c r="D1370" s="20">
        <f t="shared" si="49"/>
        <v>0</v>
      </c>
      <c r="E1370" s="20">
        <f t="shared" si="49"/>
        <v>0</v>
      </c>
      <c r="F1370" s="928">
        <f t="shared" si="49"/>
        <v>0</v>
      </c>
      <c r="G1370" s="365"/>
      <c r="H1370" s="928">
        <f t="shared" si="46"/>
        <v>0</v>
      </c>
      <c r="I1370" s="928">
        <f t="shared" si="47"/>
        <v>0</v>
      </c>
      <c r="J1370" s="347" t="s">
        <v>2771</v>
      </c>
    </row>
    <row r="1371" spans="4:10" ht="13.9">
      <c r="D1371" s="20">
        <f t="shared" si="49"/>
        <v>0</v>
      </c>
      <c r="E1371" s="20">
        <f t="shared" si="49"/>
        <v>0</v>
      </c>
      <c r="F1371" s="928">
        <f t="shared" si="49"/>
        <v>0</v>
      </c>
      <c r="G1371" s="365"/>
      <c r="H1371" s="928">
        <f t="shared" si="46"/>
        <v>0</v>
      </c>
      <c r="I1371" s="928">
        <f t="shared" si="47"/>
        <v>0</v>
      </c>
      <c r="J1371" s="347" t="s">
        <v>2771</v>
      </c>
    </row>
    <row r="1372" spans="4:10" ht="13.9">
      <c r="D1372" s="20">
        <f t="shared" si="49"/>
        <v>0</v>
      </c>
      <c r="E1372" s="20">
        <f t="shared" si="49"/>
        <v>0</v>
      </c>
      <c r="F1372" s="928">
        <f t="shared" si="49"/>
        <v>0</v>
      </c>
      <c r="G1372" s="365"/>
      <c r="H1372" s="928">
        <f t="shared" si="46"/>
        <v>0</v>
      </c>
      <c r="I1372" s="928">
        <f t="shared" si="47"/>
        <v>0</v>
      </c>
      <c r="J1372" s="347" t="s">
        <v>2771</v>
      </c>
    </row>
    <row r="1373" spans="4:10" ht="13.9">
      <c r="D1373" s="20">
        <f t="shared" si="49"/>
        <v>0</v>
      </c>
      <c r="E1373" s="20">
        <f t="shared" si="49"/>
        <v>0</v>
      </c>
      <c r="F1373" s="928">
        <f t="shared" si="49"/>
        <v>0</v>
      </c>
      <c r="G1373" s="365"/>
      <c r="H1373" s="928">
        <f t="shared" si="46"/>
        <v>0</v>
      </c>
      <c r="I1373" s="928">
        <f t="shared" si="47"/>
        <v>0</v>
      </c>
      <c r="J1373" s="347" t="s">
        <v>2771</v>
      </c>
    </row>
    <row r="1374" spans="4:10" ht="13.9">
      <c r="D1374" s="20">
        <f t="shared" si="49"/>
        <v>0</v>
      </c>
      <c r="E1374" s="20">
        <f t="shared" si="49"/>
        <v>0</v>
      </c>
      <c r="F1374" s="928">
        <f t="shared" si="49"/>
        <v>0</v>
      </c>
      <c r="G1374" s="365"/>
      <c r="H1374" s="928">
        <f t="shared" si="46"/>
        <v>0</v>
      </c>
      <c r="I1374" s="928">
        <f t="shared" si="47"/>
        <v>0</v>
      </c>
      <c r="J1374" s="347" t="s">
        <v>2771</v>
      </c>
    </row>
    <row r="1375" spans="4:10" ht="13.9">
      <c r="D1375" s="20">
        <f t="shared" si="49"/>
        <v>0</v>
      </c>
      <c r="E1375" s="20">
        <f t="shared" si="49"/>
        <v>0</v>
      </c>
      <c r="F1375" s="928">
        <f t="shared" si="49"/>
        <v>0</v>
      </c>
      <c r="G1375" s="365"/>
      <c r="H1375" s="928">
        <f t="shared" si="46"/>
        <v>0</v>
      </c>
      <c r="I1375" s="928">
        <f t="shared" si="47"/>
        <v>0</v>
      </c>
      <c r="J1375" s="347" t="s">
        <v>2771</v>
      </c>
    </row>
    <row r="1376" spans="4:10" ht="13.9">
      <c r="D1376" s="20">
        <f t="shared" si="49"/>
        <v>0</v>
      </c>
      <c r="E1376" s="20">
        <f t="shared" si="49"/>
        <v>0</v>
      </c>
      <c r="F1376" s="928">
        <f t="shared" si="49"/>
        <v>0</v>
      </c>
      <c r="G1376" s="365"/>
      <c r="H1376" s="928">
        <f t="shared" si="46"/>
        <v>0</v>
      </c>
      <c r="I1376" s="928">
        <f t="shared" si="47"/>
        <v>0</v>
      </c>
      <c r="J1376" s="347" t="s">
        <v>2771</v>
      </c>
    </row>
    <row r="1377" spans="4:10" ht="13.9">
      <c r="D1377" s="20">
        <f t="shared" si="49"/>
        <v>0</v>
      </c>
      <c r="E1377" s="20">
        <f t="shared" si="49"/>
        <v>0</v>
      </c>
      <c r="F1377" s="928">
        <f t="shared" si="49"/>
        <v>0</v>
      </c>
      <c r="G1377" s="365"/>
      <c r="H1377" s="928">
        <f t="shared" si="46"/>
        <v>0</v>
      </c>
      <c r="I1377" s="928">
        <f t="shared" si="47"/>
        <v>0</v>
      </c>
      <c r="J1377" s="347" t="s">
        <v>2771</v>
      </c>
    </row>
    <row r="1378" spans="4:10" ht="13.9">
      <c r="D1378" s="20">
        <f t="shared" ref="D1378:F1397" si="50">D416</f>
        <v>0</v>
      </c>
      <c r="E1378" s="20">
        <f t="shared" si="50"/>
        <v>0</v>
      </c>
      <c r="F1378" s="928">
        <f t="shared" si="50"/>
        <v>0</v>
      </c>
      <c r="G1378" s="365"/>
      <c r="H1378" s="928">
        <f t="shared" si="46"/>
        <v>0</v>
      </c>
      <c r="I1378" s="928">
        <f t="shared" si="47"/>
        <v>0</v>
      </c>
      <c r="J1378" s="347" t="s">
        <v>2771</v>
      </c>
    </row>
    <row r="1379" spans="4:10" ht="13.9">
      <c r="D1379" s="20">
        <f t="shared" si="50"/>
        <v>0</v>
      </c>
      <c r="E1379" s="20">
        <f t="shared" si="50"/>
        <v>0</v>
      </c>
      <c r="F1379" s="928">
        <f t="shared" si="50"/>
        <v>0</v>
      </c>
      <c r="G1379" s="365"/>
      <c r="H1379" s="928">
        <f t="shared" si="46"/>
        <v>0</v>
      </c>
      <c r="I1379" s="928">
        <f t="shared" si="47"/>
        <v>0</v>
      </c>
      <c r="J1379" s="347" t="s">
        <v>2771</v>
      </c>
    </row>
    <row r="1380" spans="4:10" ht="13.9">
      <c r="D1380" s="20">
        <f t="shared" si="50"/>
        <v>0</v>
      </c>
      <c r="E1380" s="20">
        <f t="shared" si="50"/>
        <v>0</v>
      </c>
      <c r="F1380" s="928">
        <f t="shared" si="50"/>
        <v>0</v>
      </c>
      <c r="G1380" s="365"/>
      <c r="H1380" s="928">
        <f t="shared" si="46"/>
        <v>0</v>
      </c>
      <c r="I1380" s="928">
        <f t="shared" si="47"/>
        <v>0</v>
      </c>
      <c r="J1380" s="347" t="s">
        <v>2771</v>
      </c>
    </row>
    <row r="1381" spans="4:10" ht="13.9">
      <c r="D1381" s="20">
        <f t="shared" si="50"/>
        <v>0</v>
      </c>
      <c r="E1381" s="20">
        <f t="shared" si="50"/>
        <v>0</v>
      </c>
      <c r="F1381" s="928">
        <f t="shared" si="50"/>
        <v>0</v>
      </c>
      <c r="G1381" s="365"/>
      <c r="H1381" s="928">
        <f t="shared" si="46"/>
        <v>0</v>
      </c>
      <c r="I1381" s="928">
        <f t="shared" si="47"/>
        <v>0</v>
      </c>
      <c r="J1381" s="347" t="s">
        <v>2771</v>
      </c>
    </row>
    <row r="1382" spans="4:10" ht="13.9">
      <c r="D1382" s="20">
        <f t="shared" si="50"/>
        <v>0</v>
      </c>
      <c r="E1382" s="20">
        <f t="shared" si="50"/>
        <v>0</v>
      </c>
      <c r="F1382" s="928">
        <f t="shared" si="50"/>
        <v>0</v>
      </c>
      <c r="G1382" s="365"/>
      <c r="H1382" s="928">
        <f t="shared" si="46"/>
        <v>0</v>
      </c>
      <c r="I1382" s="928">
        <f t="shared" si="47"/>
        <v>0</v>
      </c>
      <c r="J1382" s="347" t="s">
        <v>2771</v>
      </c>
    </row>
    <row r="1383" spans="4:10" ht="13.9">
      <c r="D1383" s="20">
        <f t="shared" si="50"/>
        <v>0</v>
      </c>
      <c r="E1383" s="20">
        <f t="shared" si="50"/>
        <v>0</v>
      </c>
      <c r="F1383" s="928">
        <f t="shared" si="50"/>
        <v>0</v>
      </c>
      <c r="G1383" s="365"/>
      <c r="H1383" s="928">
        <f t="shared" si="46"/>
        <v>0</v>
      </c>
      <c r="I1383" s="928">
        <f t="shared" si="47"/>
        <v>0</v>
      </c>
      <c r="J1383" s="347" t="s">
        <v>2771</v>
      </c>
    </row>
    <row r="1384" spans="4:10" ht="13.9">
      <c r="D1384" s="20">
        <f t="shared" si="50"/>
        <v>0</v>
      </c>
      <c r="E1384" s="20">
        <f t="shared" si="50"/>
        <v>0</v>
      </c>
      <c r="F1384" s="928">
        <f t="shared" si="50"/>
        <v>0</v>
      </c>
      <c r="G1384" s="365"/>
      <c r="H1384" s="928">
        <f t="shared" si="46"/>
        <v>0</v>
      </c>
      <c r="I1384" s="928">
        <f t="shared" si="47"/>
        <v>0</v>
      </c>
      <c r="J1384" s="347" t="s">
        <v>2771</v>
      </c>
    </row>
    <row r="1385" spans="4:10" ht="13.9">
      <c r="D1385" s="20">
        <f t="shared" si="50"/>
        <v>0</v>
      </c>
      <c r="E1385" s="20">
        <f t="shared" si="50"/>
        <v>0</v>
      </c>
      <c r="F1385" s="928">
        <f t="shared" si="50"/>
        <v>0</v>
      </c>
      <c r="G1385" s="365"/>
      <c r="H1385" s="928">
        <f t="shared" si="46"/>
        <v>0</v>
      </c>
      <c r="I1385" s="928">
        <f t="shared" si="47"/>
        <v>0</v>
      </c>
      <c r="J1385" s="347" t="s">
        <v>2771</v>
      </c>
    </row>
    <row r="1386" spans="4:10" ht="13.9">
      <c r="D1386" s="20">
        <f t="shared" si="50"/>
        <v>0</v>
      </c>
      <c r="E1386" s="20">
        <f t="shared" si="50"/>
        <v>0</v>
      </c>
      <c r="F1386" s="928">
        <f t="shared" si="50"/>
        <v>0</v>
      </c>
      <c r="G1386" s="365"/>
      <c r="H1386" s="928">
        <f t="shared" si="46"/>
        <v>0</v>
      </c>
      <c r="I1386" s="928">
        <f t="shared" si="47"/>
        <v>0</v>
      </c>
      <c r="J1386" s="347" t="s">
        <v>2771</v>
      </c>
    </row>
    <row r="1387" spans="4:10" ht="13.9">
      <c r="D1387" s="20">
        <f t="shared" si="50"/>
        <v>0</v>
      </c>
      <c r="E1387" s="20">
        <f t="shared" si="50"/>
        <v>0</v>
      </c>
      <c r="F1387" s="928">
        <f t="shared" si="50"/>
        <v>0</v>
      </c>
      <c r="G1387" s="365"/>
      <c r="H1387" s="928">
        <f t="shared" si="46"/>
        <v>0</v>
      </c>
      <c r="I1387" s="928">
        <f t="shared" si="47"/>
        <v>0</v>
      </c>
      <c r="J1387" s="347" t="s">
        <v>2771</v>
      </c>
    </row>
    <row r="1388" spans="4:10" ht="13.9">
      <c r="D1388" s="20">
        <f t="shared" si="50"/>
        <v>0</v>
      </c>
      <c r="E1388" s="20">
        <f t="shared" si="50"/>
        <v>0</v>
      </c>
      <c r="F1388" s="928">
        <f t="shared" si="50"/>
        <v>0</v>
      </c>
      <c r="G1388" s="365"/>
      <c r="H1388" s="928">
        <f t="shared" si="46"/>
        <v>0</v>
      </c>
      <c r="I1388" s="928">
        <f t="shared" si="47"/>
        <v>0</v>
      </c>
      <c r="J1388" s="347" t="s">
        <v>2771</v>
      </c>
    </row>
    <row r="1389" spans="4:10" ht="13.9">
      <c r="D1389" s="20">
        <f t="shared" si="50"/>
        <v>0</v>
      </c>
      <c r="E1389" s="20">
        <f t="shared" si="50"/>
        <v>0</v>
      </c>
      <c r="F1389" s="928">
        <f t="shared" si="50"/>
        <v>0</v>
      </c>
      <c r="G1389" s="365"/>
      <c r="H1389" s="928">
        <f t="shared" si="46"/>
        <v>0</v>
      </c>
      <c r="I1389" s="928">
        <f t="shared" si="47"/>
        <v>0</v>
      </c>
      <c r="J1389" s="347" t="s">
        <v>2771</v>
      </c>
    </row>
    <row r="1390" spans="4:10" ht="13.9">
      <c r="D1390" s="20">
        <f t="shared" si="50"/>
        <v>0</v>
      </c>
      <c r="E1390" s="20">
        <f t="shared" si="50"/>
        <v>0</v>
      </c>
      <c r="F1390" s="928">
        <f t="shared" si="50"/>
        <v>0</v>
      </c>
      <c r="G1390" s="365"/>
      <c r="H1390" s="928">
        <f t="shared" ref="H1390:H1453" si="51">H428</f>
        <v>0</v>
      </c>
      <c r="I1390" s="928">
        <f t="shared" si="47"/>
        <v>0</v>
      </c>
      <c r="J1390" s="347" t="s">
        <v>2771</v>
      </c>
    </row>
    <row r="1391" spans="4:10" ht="13.9">
      <c r="D1391" s="20">
        <f t="shared" si="50"/>
        <v>0</v>
      </c>
      <c r="E1391" s="20">
        <f t="shared" si="50"/>
        <v>0</v>
      </c>
      <c r="F1391" s="928">
        <f t="shared" si="50"/>
        <v>0</v>
      </c>
      <c r="G1391" s="365"/>
      <c r="H1391" s="928">
        <f t="shared" si="51"/>
        <v>0</v>
      </c>
      <c r="I1391" s="928">
        <f t="shared" si="47"/>
        <v>0</v>
      </c>
      <c r="J1391" s="347" t="s">
        <v>2771</v>
      </c>
    </row>
    <row r="1392" spans="4:10" ht="13.9">
      <c r="D1392" s="20">
        <f t="shared" si="50"/>
        <v>0</v>
      </c>
      <c r="E1392" s="20">
        <f t="shared" si="50"/>
        <v>0</v>
      </c>
      <c r="F1392" s="928">
        <f t="shared" si="50"/>
        <v>0</v>
      </c>
      <c r="G1392" s="365"/>
      <c r="H1392" s="928">
        <f t="shared" si="51"/>
        <v>0</v>
      </c>
      <c r="I1392" s="928">
        <f t="shared" ref="I1392:I1455" si="52">I430</f>
        <v>0</v>
      </c>
      <c r="J1392" s="347" t="s">
        <v>2771</v>
      </c>
    </row>
    <row r="1393" spans="4:10" ht="13.9">
      <c r="D1393" s="20">
        <f t="shared" si="50"/>
        <v>0</v>
      </c>
      <c r="E1393" s="20">
        <f t="shared" si="50"/>
        <v>0</v>
      </c>
      <c r="F1393" s="928">
        <f t="shared" si="50"/>
        <v>0</v>
      </c>
      <c r="G1393" s="365"/>
      <c r="H1393" s="928">
        <f t="shared" si="51"/>
        <v>0</v>
      </c>
      <c r="I1393" s="928">
        <f t="shared" si="52"/>
        <v>0</v>
      </c>
      <c r="J1393" s="347" t="s">
        <v>2771</v>
      </c>
    </row>
    <row r="1394" spans="4:10" ht="13.9">
      <c r="D1394" s="20">
        <f t="shared" si="50"/>
        <v>0</v>
      </c>
      <c r="E1394" s="20">
        <f t="shared" si="50"/>
        <v>0</v>
      </c>
      <c r="F1394" s="928">
        <f t="shared" si="50"/>
        <v>0</v>
      </c>
      <c r="G1394" s="365"/>
      <c r="H1394" s="928">
        <f t="shared" si="51"/>
        <v>0</v>
      </c>
      <c r="I1394" s="928">
        <f t="shared" si="52"/>
        <v>0</v>
      </c>
      <c r="J1394" s="347" t="s">
        <v>2771</v>
      </c>
    </row>
    <row r="1395" spans="4:10" ht="13.9">
      <c r="D1395" s="20">
        <f t="shared" si="50"/>
        <v>0</v>
      </c>
      <c r="E1395" s="20">
        <f t="shared" si="50"/>
        <v>0</v>
      </c>
      <c r="F1395" s="928">
        <f t="shared" si="50"/>
        <v>0</v>
      </c>
      <c r="G1395" s="365"/>
      <c r="H1395" s="928">
        <f t="shared" si="51"/>
        <v>0</v>
      </c>
      <c r="I1395" s="928">
        <f t="shared" si="52"/>
        <v>0</v>
      </c>
      <c r="J1395" s="347" t="s">
        <v>2771</v>
      </c>
    </row>
    <row r="1396" spans="4:10" ht="13.9">
      <c r="D1396" s="20">
        <f t="shared" si="50"/>
        <v>0</v>
      </c>
      <c r="E1396" s="20">
        <f t="shared" si="50"/>
        <v>0</v>
      </c>
      <c r="F1396" s="928">
        <f t="shared" si="50"/>
        <v>0</v>
      </c>
      <c r="G1396" s="365"/>
      <c r="H1396" s="928">
        <f t="shared" si="51"/>
        <v>0</v>
      </c>
      <c r="I1396" s="928">
        <f t="shared" si="52"/>
        <v>0</v>
      </c>
      <c r="J1396" s="347" t="s">
        <v>2771</v>
      </c>
    </row>
    <row r="1397" spans="4:10" ht="13.9">
      <c r="D1397" s="20">
        <f t="shared" si="50"/>
        <v>0</v>
      </c>
      <c r="E1397" s="20">
        <f t="shared" si="50"/>
        <v>0</v>
      </c>
      <c r="F1397" s="928">
        <f t="shared" si="50"/>
        <v>0</v>
      </c>
      <c r="G1397" s="365"/>
      <c r="H1397" s="928">
        <f t="shared" si="51"/>
        <v>0</v>
      </c>
      <c r="I1397" s="928">
        <f t="shared" si="52"/>
        <v>0</v>
      </c>
      <c r="J1397" s="347" t="s">
        <v>2771</v>
      </c>
    </row>
    <row r="1398" spans="4:10" ht="13.9">
      <c r="D1398" s="20">
        <f t="shared" ref="D1398:F1417" si="53">D436</f>
        <v>0</v>
      </c>
      <c r="E1398" s="20">
        <f t="shared" si="53"/>
        <v>0</v>
      </c>
      <c r="F1398" s="928">
        <f t="shared" si="53"/>
        <v>0</v>
      </c>
      <c r="G1398" s="365"/>
      <c r="H1398" s="928">
        <f t="shared" si="51"/>
        <v>0</v>
      </c>
      <c r="I1398" s="928">
        <f t="shared" si="52"/>
        <v>0</v>
      </c>
      <c r="J1398" s="347" t="s">
        <v>2771</v>
      </c>
    </row>
    <row r="1399" spans="4:10" ht="13.9">
      <c r="D1399" s="20">
        <f t="shared" si="53"/>
        <v>0</v>
      </c>
      <c r="E1399" s="20">
        <f t="shared" si="53"/>
        <v>0</v>
      </c>
      <c r="F1399" s="928">
        <f t="shared" si="53"/>
        <v>0</v>
      </c>
      <c r="G1399" s="365"/>
      <c r="H1399" s="928">
        <f t="shared" si="51"/>
        <v>0</v>
      </c>
      <c r="I1399" s="928">
        <f t="shared" si="52"/>
        <v>0</v>
      </c>
      <c r="J1399" s="347" t="s">
        <v>2771</v>
      </c>
    </row>
    <row r="1400" spans="4:10" ht="13.9">
      <c r="D1400" s="20">
        <f t="shared" si="53"/>
        <v>0</v>
      </c>
      <c r="E1400" s="20">
        <f t="shared" si="53"/>
        <v>0</v>
      </c>
      <c r="F1400" s="928">
        <f t="shared" si="53"/>
        <v>0</v>
      </c>
      <c r="G1400" s="365"/>
      <c r="H1400" s="928">
        <f t="shared" si="51"/>
        <v>0</v>
      </c>
      <c r="I1400" s="928">
        <f t="shared" si="52"/>
        <v>0</v>
      </c>
      <c r="J1400" s="347" t="s">
        <v>2771</v>
      </c>
    </row>
    <row r="1401" spans="4:10" ht="13.9">
      <c r="D1401" s="20">
        <f t="shared" si="53"/>
        <v>0</v>
      </c>
      <c r="E1401" s="20">
        <f t="shared" si="53"/>
        <v>0</v>
      </c>
      <c r="F1401" s="928">
        <f t="shared" si="53"/>
        <v>0</v>
      </c>
      <c r="G1401" s="365"/>
      <c r="H1401" s="928">
        <f t="shared" si="51"/>
        <v>0</v>
      </c>
      <c r="I1401" s="928">
        <f t="shared" si="52"/>
        <v>0</v>
      </c>
      <c r="J1401" s="347" t="s">
        <v>2771</v>
      </c>
    </row>
    <row r="1402" spans="4:10" ht="13.9">
      <c r="D1402" s="20">
        <f t="shared" si="53"/>
        <v>0</v>
      </c>
      <c r="E1402" s="20">
        <f t="shared" si="53"/>
        <v>0</v>
      </c>
      <c r="F1402" s="928">
        <f t="shared" si="53"/>
        <v>0</v>
      </c>
      <c r="G1402" s="365"/>
      <c r="H1402" s="928">
        <f t="shared" si="51"/>
        <v>0</v>
      </c>
      <c r="I1402" s="928">
        <f t="shared" si="52"/>
        <v>0</v>
      </c>
      <c r="J1402" s="347" t="s">
        <v>2771</v>
      </c>
    </row>
    <row r="1403" spans="4:10" ht="13.9">
      <c r="D1403" s="20">
        <f t="shared" si="53"/>
        <v>0</v>
      </c>
      <c r="E1403" s="20">
        <f t="shared" si="53"/>
        <v>0</v>
      </c>
      <c r="F1403" s="928">
        <f t="shared" si="53"/>
        <v>0</v>
      </c>
      <c r="G1403" s="365"/>
      <c r="H1403" s="928">
        <f t="shared" si="51"/>
        <v>0</v>
      </c>
      <c r="I1403" s="928">
        <f t="shared" si="52"/>
        <v>0</v>
      </c>
      <c r="J1403" s="347" t="s">
        <v>2771</v>
      </c>
    </row>
    <row r="1404" spans="4:10" ht="13.9">
      <c r="D1404" s="20">
        <f t="shared" si="53"/>
        <v>0</v>
      </c>
      <c r="E1404" s="20">
        <f t="shared" si="53"/>
        <v>0</v>
      </c>
      <c r="F1404" s="928">
        <f t="shared" si="53"/>
        <v>0</v>
      </c>
      <c r="G1404" s="365"/>
      <c r="H1404" s="928">
        <f t="shared" si="51"/>
        <v>0</v>
      </c>
      <c r="I1404" s="928">
        <f t="shared" si="52"/>
        <v>0</v>
      </c>
      <c r="J1404" s="347" t="s">
        <v>2771</v>
      </c>
    </row>
    <row r="1405" spans="4:10" ht="13.9">
      <c r="D1405" s="20">
        <f t="shared" si="53"/>
        <v>0</v>
      </c>
      <c r="E1405" s="20">
        <f t="shared" si="53"/>
        <v>0</v>
      </c>
      <c r="F1405" s="928">
        <f t="shared" si="53"/>
        <v>0</v>
      </c>
      <c r="G1405" s="365"/>
      <c r="H1405" s="928">
        <f t="shared" si="51"/>
        <v>0</v>
      </c>
      <c r="I1405" s="928">
        <f t="shared" si="52"/>
        <v>0</v>
      </c>
      <c r="J1405" s="347" t="s">
        <v>2771</v>
      </c>
    </row>
    <row r="1406" spans="4:10" ht="13.9">
      <c r="D1406" s="20">
        <f t="shared" si="53"/>
        <v>0</v>
      </c>
      <c r="E1406" s="20">
        <f t="shared" si="53"/>
        <v>0</v>
      </c>
      <c r="F1406" s="928">
        <f t="shared" si="53"/>
        <v>0</v>
      </c>
      <c r="G1406" s="365"/>
      <c r="H1406" s="928">
        <f t="shared" si="51"/>
        <v>0</v>
      </c>
      <c r="I1406" s="928">
        <f t="shared" si="52"/>
        <v>0</v>
      </c>
      <c r="J1406" s="347" t="s">
        <v>2771</v>
      </c>
    </row>
    <row r="1407" spans="4:10" ht="13.9">
      <c r="D1407" s="20">
        <f t="shared" si="53"/>
        <v>0</v>
      </c>
      <c r="E1407" s="20">
        <f t="shared" si="53"/>
        <v>0</v>
      </c>
      <c r="F1407" s="928">
        <f t="shared" si="53"/>
        <v>0</v>
      </c>
      <c r="G1407" s="365"/>
      <c r="H1407" s="928">
        <f t="shared" si="51"/>
        <v>0</v>
      </c>
      <c r="I1407" s="928">
        <f t="shared" si="52"/>
        <v>0</v>
      </c>
      <c r="J1407" s="347" t="s">
        <v>2771</v>
      </c>
    </row>
    <row r="1408" spans="4:10" ht="13.9">
      <c r="D1408" s="20">
        <f t="shared" si="53"/>
        <v>0</v>
      </c>
      <c r="E1408" s="20">
        <f t="shared" si="53"/>
        <v>0</v>
      </c>
      <c r="F1408" s="928">
        <f t="shared" si="53"/>
        <v>0</v>
      </c>
      <c r="G1408" s="365"/>
      <c r="H1408" s="928">
        <f t="shared" si="51"/>
        <v>0</v>
      </c>
      <c r="I1408" s="928">
        <f t="shared" si="52"/>
        <v>0</v>
      </c>
      <c r="J1408" s="347" t="s">
        <v>2771</v>
      </c>
    </row>
    <row r="1409" spans="4:10" ht="13.9">
      <c r="D1409" s="20">
        <f t="shared" si="53"/>
        <v>0</v>
      </c>
      <c r="E1409" s="20">
        <f t="shared" si="53"/>
        <v>0</v>
      </c>
      <c r="F1409" s="928">
        <f t="shared" si="53"/>
        <v>0</v>
      </c>
      <c r="G1409" s="365"/>
      <c r="H1409" s="928">
        <f t="shared" si="51"/>
        <v>0</v>
      </c>
      <c r="I1409" s="928">
        <f t="shared" si="52"/>
        <v>0</v>
      </c>
      <c r="J1409" s="347" t="s">
        <v>2771</v>
      </c>
    </row>
    <row r="1410" spans="4:10" ht="13.9">
      <c r="D1410" s="20">
        <f t="shared" si="53"/>
        <v>0</v>
      </c>
      <c r="E1410" s="20">
        <f t="shared" si="53"/>
        <v>0</v>
      </c>
      <c r="F1410" s="928">
        <f t="shared" si="53"/>
        <v>0</v>
      </c>
      <c r="G1410" s="365"/>
      <c r="H1410" s="928">
        <f t="shared" si="51"/>
        <v>0</v>
      </c>
      <c r="I1410" s="928">
        <f t="shared" si="52"/>
        <v>0</v>
      </c>
      <c r="J1410" s="347" t="s">
        <v>2771</v>
      </c>
    </row>
    <row r="1411" spans="4:10" ht="13.9">
      <c r="D1411" s="20">
        <f t="shared" si="53"/>
        <v>0</v>
      </c>
      <c r="E1411" s="20">
        <f t="shared" si="53"/>
        <v>0</v>
      </c>
      <c r="F1411" s="928">
        <f t="shared" si="53"/>
        <v>0</v>
      </c>
      <c r="G1411" s="365"/>
      <c r="H1411" s="928">
        <f t="shared" si="51"/>
        <v>0</v>
      </c>
      <c r="I1411" s="928">
        <f t="shared" si="52"/>
        <v>0</v>
      </c>
      <c r="J1411" s="347" t="s">
        <v>2771</v>
      </c>
    </row>
    <row r="1412" spans="4:10" ht="13.9">
      <c r="D1412" s="20">
        <f t="shared" si="53"/>
        <v>0</v>
      </c>
      <c r="E1412" s="20">
        <f t="shared" si="53"/>
        <v>0</v>
      </c>
      <c r="F1412" s="928">
        <f t="shared" si="53"/>
        <v>0</v>
      </c>
      <c r="G1412" s="365"/>
      <c r="H1412" s="928">
        <f t="shared" si="51"/>
        <v>0</v>
      </c>
      <c r="I1412" s="928">
        <f t="shared" si="52"/>
        <v>0</v>
      </c>
      <c r="J1412" s="347" t="s">
        <v>2771</v>
      </c>
    </row>
    <row r="1413" spans="4:10" ht="13.9">
      <c r="D1413" s="20">
        <f t="shared" si="53"/>
        <v>0</v>
      </c>
      <c r="E1413" s="20">
        <f t="shared" si="53"/>
        <v>0</v>
      </c>
      <c r="F1413" s="928">
        <f t="shared" si="53"/>
        <v>0</v>
      </c>
      <c r="G1413" s="365"/>
      <c r="H1413" s="928">
        <f t="shared" si="51"/>
        <v>0</v>
      </c>
      <c r="I1413" s="928">
        <f t="shared" si="52"/>
        <v>0</v>
      </c>
      <c r="J1413" s="347" t="s">
        <v>2771</v>
      </c>
    </row>
    <row r="1414" spans="4:10" ht="13.9">
      <c r="D1414" s="20">
        <f t="shared" si="53"/>
        <v>0</v>
      </c>
      <c r="E1414" s="20">
        <f t="shared" si="53"/>
        <v>0</v>
      </c>
      <c r="F1414" s="928">
        <f t="shared" si="53"/>
        <v>0</v>
      </c>
      <c r="G1414" s="365"/>
      <c r="H1414" s="928">
        <f t="shared" si="51"/>
        <v>0</v>
      </c>
      <c r="I1414" s="928">
        <f t="shared" si="52"/>
        <v>0</v>
      </c>
      <c r="J1414" s="347" t="s">
        <v>2771</v>
      </c>
    </row>
    <row r="1415" spans="4:10" ht="13.9">
      <c r="D1415" s="20">
        <f t="shared" si="53"/>
        <v>0</v>
      </c>
      <c r="E1415" s="20">
        <f t="shared" si="53"/>
        <v>0</v>
      </c>
      <c r="F1415" s="928">
        <f t="shared" si="53"/>
        <v>0</v>
      </c>
      <c r="G1415" s="365"/>
      <c r="H1415" s="928">
        <f t="shared" si="51"/>
        <v>0</v>
      </c>
      <c r="I1415" s="928">
        <f t="shared" si="52"/>
        <v>0</v>
      </c>
      <c r="J1415" s="347" t="s">
        <v>2771</v>
      </c>
    </row>
    <row r="1416" spans="4:10" ht="13.9">
      <c r="D1416" s="20">
        <f t="shared" si="53"/>
        <v>0</v>
      </c>
      <c r="E1416" s="20">
        <f t="shared" si="53"/>
        <v>0</v>
      </c>
      <c r="F1416" s="928">
        <f t="shared" si="53"/>
        <v>0</v>
      </c>
      <c r="G1416" s="365"/>
      <c r="H1416" s="928">
        <f t="shared" si="51"/>
        <v>0</v>
      </c>
      <c r="I1416" s="928">
        <f t="shared" si="52"/>
        <v>0</v>
      </c>
      <c r="J1416" s="347" t="s">
        <v>2771</v>
      </c>
    </row>
    <row r="1417" spans="4:10" ht="13.9">
      <c r="D1417" s="20">
        <f t="shared" si="53"/>
        <v>0</v>
      </c>
      <c r="E1417" s="20">
        <f t="shared" si="53"/>
        <v>0</v>
      </c>
      <c r="F1417" s="928">
        <f t="shared" si="53"/>
        <v>0</v>
      </c>
      <c r="G1417" s="365"/>
      <c r="H1417" s="928">
        <f t="shared" si="51"/>
        <v>0</v>
      </c>
      <c r="I1417" s="928">
        <f t="shared" si="52"/>
        <v>0</v>
      </c>
      <c r="J1417" s="347" t="s">
        <v>2771</v>
      </c>
    </row>
    <row r="1418" spans="4:10" ht="13.9">
      <c r="D1418" s="20">
        <f t="shared" ref="D1418:F1437" si="54">D456</f>
        <v>0</v>
      </c>
      <c r="E1418" s="20">
        <f t="shared" si="54"/>
        <v>0</v>
      </c>
      <c r="F1418" s="928">
        <f t="shared" si="54"/>
        <v>0</v>
      </c>
      <c r="G1418" s="365"/>
      <c r="H1418" s="928">
        <f t="shared" si="51"/>
        <v>0</v>
      </c>
      <c r="I1418" s="928">
        <f t="shared" si="52"/>
        <v>0</v>
      </c>
      <c r="J1418" s="347" t="s">
        <v>2771</v>
      </c>
    </row>
    <row r="1419" spans="4:10" ht="13.9">
      <c r="D1419" s="20">
        <f t="shared" si="54"/>
        <v>0</v>
      </c>
      <c r="E1419" s="20">
        <f t="shared" si="54"/>
        <v>0</v>
      </c>
      <c r="F1419" s="928">
        <f t="shared" si="54"/>
        <v>0</v>
      </c>
      <c r="G1419" s="365"/>
      <c r="H1419" s="928">
        <f t="shared" si="51"/>
        <v>0</v>
      </c>
      <c r="I1419" s="928">
        <f t="shared" si="52"/>
        <v>0</v>
      </c>
      <c r="J1419" s="347" t="s">
        <v>2771</v>
      </c>
    </row>
    <row r="1420" spans="4:10" ht="13.9">
      <c r="D1420" s="20">
        <f t="shared" si="54"/>
        <v>0</v>
      </c>
      <c r="E1420" s="20">
        <f t="shared" si="54"/>
        <v>0</v>
      </c>
      <c r="F1420" s="928">
        <f t="shared" si="54"/>
        <v>0</v>
      </c>
      <c r="G1420" s="365"/>
      <c r="H1420" s="928">
        <f t="shared" si="51"/>
        <v>0</v>
      </c>
      <c r="I1420" s="928">
        <f t="shared" si="52"/>
        <v>0</v>
      </c>
      <c r="J1420" s="347" t="s">
        <v>2771</v>
      </c>
    </row>
    <row r="1421" spans="4:10" ht="13.9">
      <c r="D1421" s="20">
        <f t="shared" si="54"/>
        <v>0</v>
      </c>
      <c r="E1421" s="20">
        <f t="shared" si="54"/>
        <v>0</v>
      </c>
      <c r="F1421" s="928">
        <f t="shared" si="54"/>
        <v>0</v>
      </c>
      <c r="G1421" s="365"/>
      <c r="H1421" s="928">
        <f t="shared" si="51"/>
        <v>0</v>
      </c>
      <c r="I1421" s="928">
        <f t="shared" si="52"/>
        <v>0</v>
      </c>
      <c r="J1421" s="347" t="s">
        <v>2771</v>
      </c>
    </row>
    <row r="1422" spans="4:10" ht="13.9">
      <c r="D1422" s="20">
        <f t="shared" si="54"/>
        <v>0</v>
      </c>
      <c r="E1422" s="20">
        <f t="shared" si="54"/>
        <v>0</v>
      </c>
      <c r="F1422" s="928">
        <f t="shared" si="54"/>
        <v>0</v>
      </c>
      <c r="G1422" s="365"/>
      <c r="H1422" s="928">
        <f t="shared" si="51"/>
        <v>0</v>
      </c>
      <c r="I1422" s="928">
        <f t="shared" si="52"/>
        <v>0</v>
      </c>
      <c r="J1422" s="347" t="s">
        <v>2771</v>
      </c>
    </row>
    <row r="1423" spans="4:10" ht="13.9">
      <c r="D1423" s="20">
        <f t="shared" si="54"/>
        <v>0</v>
      </c>
      <c r="E1423" s="20">
        <f t="shared" si="54"/>
        <v>0</v>
      </c>
      <c r="F1423" s="928">
        <f t="shared" si="54"/>
        <v>0</v>
      </c>
      <c r="G1423" s="365"/>
      <c r="H1423" s="928">
        <f t="shared" si="51"/>
        <v>0</v>
      </c>
      <c r="I1423" s="928">
        <f t="shared" si="52"/>
        <v>0</v>
      </c>
      <c r="J1423" s="347" t="s">
        <v>2771</v>
      </c>
    </row>
    <row r="1424" spans="4:10" ht="13.9">
      <c r="D1424" s="20">
        <f t="shared" si="54"/>
        <v>0</v>
      </c>
      <c r="E1424" s="20">
        <f t="shared" si="54"/>
        <v>0</v>
      </c>
      <c r="F1424" s="928">
        <f t="shared" si="54"/>
        <v>0</v>
      </c>
      <c r="G1424" s="365"/>
      <c r="H1424" s="928">
        <f t="shared" si="51"/>
        <v>0</v>
      </c>
      <c r="I1424" s="928">
        <f t="shared" si="52"/>
        <v>0</v>
      </c>
      <c r="J1424" s="347" t="s">
        <v>2771</v>
      </c>
    </row>
    <row r="1425" spans="4:10" ht="13.9">
      <c r="D1425" s="20">
        <f t="shared" si="54"/>
        <v>0</v>
      </c>
      <c r="E1425" s="20">
        <f t="shared" si="54"/>
        <v>0</v>
      </c>
      <c r="F1425" s="928">
        <f t="shared" si="54"/>
        <v>0</v>
      </c>
      <c r="G1425" s="365"/>
      <c r="H1425" s="928">
        <f t="shared" si="51"/>
        <v>0</v>
      </c>
      <c r="I1425" s="928">
        <f t="shared" si="52"/>
        <v>0</v>
      </c>
      <c r="J1425" s="347" t="s">
        <v>2771</v>
      </c>
    </row>
    <row r="1426" spans="4:10" ht="13.9">
      <c r="D1426" s="20">
        <f t="shared" si="54"/>
        <v>0</v>
      </c>
      <c r="E1426" s="20">
        <f t="shared" si="54"/>
        <v>0</v>
      </c>
      <c r="F1426" s="928">
        <f t="shared" si="54"/>
        <v>0</v>
      </c>
      <c r="G1426" s="365"/>
      <c r="H1426" s="928">
        <f t="shared" si="51"/>
        <v>0</v>
      </c>
      <c r="I1426" s="928">
        <f t="shared" si="52"/>
        <v>0</v>
      </c>
      <c r="J1426" s="347" t="s">
        <v>2771</v>
      </c>
    </row>
    <row r="1427" spans="4:10" ht="13.9">
      <c r="D1427" s="20">
        <f t="shared" si="54"/>
        <v>0</v>
      </c>
      <c r="E1427" s="20">
        <f t="shared" si="54"/>
        <v>0</v>
      </c>
      <c r="F1427" s="928">
        <f t="shared" si="54"/>
        <v>0</v>
      </c>
      <c r="G1427" s="365"/>
      <c r="H1427" s="928">
        <f t="shared" si="51"/>
        <v>0</v>
      </c>
      <c r="I1427" s="928">
        <f t="shared" si="52"/>
        <v>0</v>
      </c>
      <c r="J1427" s="347" t="s">
        <v>2771</v>
      </c>
    </row>
    <row r="1428" spans="4:10" ht="13.9">
      <c r="D1428" s="20">
        <f t="shared" si="54"/>
        <v>0</v>
      </c>
      <c r="E1428" s="20">
        <f t="shared" si="54"/>
        <v>0</v>
      </c>
      <c r="F1428" s="928">
        <f t="shared" si="54"/>
        <v>0</v>
      </c>
      <c r="G1428" s="365"/>
      <c r="H1428" s="928">
        <f t="shared" si="51"/>
        <v>0</v>
      </c>
      <c r="I1428" s="928">
        <f t="shared" si="52"/>
        <v>0</v>
      </c>
      <c r="J1428" s="347" t="s">
        <v>2771</v>
      </c>
    </row>
    <row r="1429" spans="4:10" ht="13.9">
      <c r="D1429" s="20">
        <f t="shared" si="54"/>
        <v>0</v>
      </c>
      <c r="E1429" s="20">
        <f t="shared" si="54"/>
        <v>0</v>
      </c>
      <c r="F1429" s="928">
        <f t="shared" si="54"/>
        <v>0</v>
      </c>
      <c r="G1429" s="365"/>
      <c r="H1429" s="928">
        <f t="shared" si="51"/>
        <v>0</v>
      </c>
      <c r="I1429" s="928">
        <f t="shared" si="52"/>
        <v>0</v>
      </c>
      <c r="J1429" s="347" t="s">
        <v>2771</v>
      </c>
    </row>
    <row r="1430" spans="4:10" ht="13.9">
      <c r="D1430" s="20">
        <f t="shared" si="54"/>
        <v>0</v>
      </c>
      <c r="E1430" s="20">
        <f t="shared" si="54"/>
        <v>0</v>
      </c>
      <c r="F1430" s="928">
        <f t="shared" si="54"/>
        <v>0</v>
      </c>
      <c r="G1430" s="365"/>
      <c r="H1430" s="928">
        <f t="shared" si="51"/>
        <v>0</v>
      </c>
      <c r="I1430" s="928">
        <f t="shared" si="52"/>
        <v>0</v>
      </c>
      <c r="J1430" s="347" t="s">
        <v>2771</v>
      </c>
    </row>
    <row r="1431" spans="4:10" ht="13.9">
      <c r="D1431" s="20">
        <f t="shared" si="54"/>
        <v>0</v>
      </c>
      <c r="E1431" s="20">
        <f t="shared" si="54"/>
        <v>0</v>
      </c>
      <c r="F1431" s="928">
        <f t="shared" si="54"/>
        <v>0</v>
      </c>
      <c r="G1431" s="365"/>
      <c r="H1431" s="928">
        <f t="shared" si="51"/>
        <v>0</v>
      </c>
      <c r="I1431" s="928">
        <f t="shared" si="52"/>
        <v>0</v>
      </c>
      <c r="J1431" s="347" t="s">
        <v>2771</v>
      </c>
    </row>
    <row r="1432" spans="4:10" ht="13.9">
      <c r="D1432" s="20">
        <f t="shared" si="54"/>
        <v>0</v>
      </c>
      <c r="E1432" s="20">
        <f t="shared" si="54"/>
        <v>0</v>
      </c>
      <c r="F1432" s="928">
        <f t="shared" si="54"/>
        <v>0</v>
      </c>
      <c r="G1432" s="365"/>
      <c r="H1432" s="928">
        <f t="shared" si="51"/>
        <v>0</v>
      </c>
      <c r="I1432" s="928">
        <f t="shared" si="52"/>
        <v>0</v>
      </c>
      <c r="J1432" s="347" t="s">
        <v>2771</v>
      </c>
    </row>
    <row r="1433" spans="4:10" ht="13.9">
      <c r="D1433" s="20">
        <f t="shared" si="54"/>
        <v>0</v>
      </c>
      <c r="E1433" s="20">
        <f t="shared" si="54"/>
        <v>0</v>
      </c>
      <c r="F1433" s="928">
        <f t="shared" si="54"/>
        <v>0</v>
      </c>
      <c r="G1433" s="365"/>
      <c r="H1433" s="928">
        <f t="shared" si="51"/>
        <v>0</v>
      </c>
      <c r="I1433" s="928">
        <f t="shared" si="52"/>
        <v>0</v>
      </c>
      <c r="J1433" s="347" t="s">
        <v>2771</v>
      </c>
    </row>
    <row r="1434" spans="4:10" ht="13.9">
      <c r="D1434" s="20">
        <f t="shared" si="54"/>
        <v>0</v>
      </c>
      <c r="E1434" s="20">
        <f t="shared" si="54"/>
        <v>0</v>
      </c>
      <c r="F1434" s="928">
        <f t="shared" si="54"/>
        <v>0</v>
      </c>
      <c r="G1434" s="365"/>
      <c r="H1434" s="928">
        <f t="shared" si="51"/>
        <v>0</v>
      </c>
      <c r="I1434" s="928">
        <f t="shared" si="52"/>
        <v>0</v>
      </c>
      <c r="J1434" s="347" t="s">
        <v>2771</v>
      </c>
    </row>
    <row r="1435" spans="4:10" ht="13.9">
      <c r="D1435" s="20">
        <f t="shared" si="54"/>
        <v>0</v>
      </c>
      <c r="E1435" s="20">
        <f t="shared" si="54"/>
        <v>0</v>
      </c>
      <c r="F1435" s="928">
        <f t="shared" si="54"/>
        <v>0</v>
      </c>
      <c r="G1435" s="365"/>
      <c r="H1435" s="928">
        <f t="shared" si="51"/>
        <v>0</v>
      </c>
      <c r="I1435" s="928">
        <f t="shared" si="52"/>
        <v>0</v>
      </c>
      <c r="J1435" s="347" t="s">
        <v>2771</v>
      </c>
    </row>
    <row r="1436" spans="4:10" ht="13.9">
      <c r="D1436" s="20">
        <f t="shared" si="54"/>
        <v>0</v>
      </c>
      <c r="E1436" s="20">
        <f t="shared" si="54"/>
        <v>0</v>
      </c>
      <c r="F1436" s="928">
        <f t="shared" si="54"/>
        <v>0</v>
      </c>
      <c r="G1436" s="365"/>
      <c r="H1436" s="928">
        <f t="shared" si="51"/>
        <v>0</v>
      </c>
      <c r="I1436" s="928">
        <f t="shared" si="52"/>
        <v>0</v>
      </c>
      <c r="J1436" s="347" t="s">
        <v>2771</v>
      </c>
    </row>
    <row r="1437" spans="4:10" ht="13.9">
      <c r="D1437" s="20">
        <f t="shared" si="54"/>
        <v>0</v>
      </c>
      <c r="E1437" s="20">
        <f t="shared" si="54"/>
        <v>0</v>
      </c>
      <c r="F1437" s="928">
        <f t="shared" si="54"/>
        <v>0</v>
      </c>
      <c r="G1437" s="365"/>
      <c r="H1437" s="928">
        <f t="shared" si="51"/>
        <v>0</v>
      </c>
      <c r="I1437" s="928">
        <f t="shared" si="52"/>
        <v>0</v>
      </c>
      <c r="J1437" s="347" t="s">
        <v>2771</v>
      </c>
    </row>
    <row r="1438" spans="4:10" ht="13.9">
      <c r="D1438" s="20">
        <f t="shared" ref="D1438:F1457" si="55">D476</f>
        <v>0</v>
      </c>
      <c r="E1438" s="20">
        <f t="shared" si="55"/>
        <v>0</v>
      </c>
      <c r="F1438" s="928">
        <f t="shared" si="55"/>
        <v>0</v>
      </c>
      <c r="G1438" s="365"/>
      <c r="H1438" s="928">
        <f t="shared" si="51"/>
        <v>0</v>
      </c>
      <c r="I1438" s="928">
        <f t="shared" si="52"/>
        <v>0</v>
      </c>
      <c r="J1438" s="347" t="s">
        <v>2771</v>
      </c>
    </row>
    <row r="1439" spans="4:10" ht="13.9">
      <c r="D1439" s="20">
        <f t="shared" si="55"/>
        <v>0</v>
      </c>
      <c r="E1439" s="20">
        <f t="shared" si="55"/>
        <v>0</v>
      </c>
      <c r="F1439" s="928">
        <f t="shared" si="55"/>
        <v>0</v>
      </c>
      <c r="G1439" s="365"/>
      <c r="H1439" s="928">
        <f t="shared" si="51"/>
        <v>0</v>
      </c>
      <c r="I1439" s="928">
        <f t="shared" si="52"/>
        <v>0</v>
      </c>
      <c r="J1439" s="347" t="s">
        <v>2771</v>
      </c>
    </row>
    <row r="1440" spans="4:10" ht="13.9">
      <c r="D1440" s="20">
        <f t="shared" si="55"/>
        <v>0</v>
      </c>
      <c r="E1440" s="20">
        <f t="shared" si="55"/>
        <v>0</v>
      </c>
      <c r="F1440" s="928">
        <f t="shared" si="55"/>
        <v>0</v>
      </c>
      <c r="G1440" s="365"/>
      <c r="H1440" s="928">
        <f t="shared" si="51"/>
        <v>0</v>
      </c>
      <c r="I1440" s="928">
        <f t="shared" si="52"/>
        <v>0</v>
      </c>
      <c r="J1440" s="347" t="s">
        <v>2771</v>
      </c>
    </row>
    <row r="1441" spans="4:10" ht="13.9">
      <c r="D1441" s="20">
        <f t="shared" si="55"/>
        <v>0</v>
      </c>
      <c r="E1441" s="20">
        <f t="shared" si="55"/>
        <v>0</v>
      </c>
      <c r="F1441" s="928">
        <f t="shared" si="55"/>
        <v>0</v>
      </c>
      <c r="G1441" s="365"/>
      <c r="H1441" s="928">
        <f t="shared" si="51"/>
        <v>0</v>
      </c>
      <c r="I1441" s="928">
        <f t="shared" si="52"/>
        <v>0</v>
      </c>
      <c r="J1441" s="347" t="s">
        <v>2771</v>
      </c>
    </row>
    <row r="1442" spans="4:10" ht="13.9">
      <c r="D1442" s="20">
        <f t="shared" si="55"/>
        <v>0</v>
      </c>
      <c r="E1442" s="20">
        <f t="shared" si="55"/>
        <v>0</v>
      </c>
      <c r="F1442" s="928">
        <f t="shared" si="55"/>
        <v>0</v>
      </c>
      <c r="G1442" s="365"/>
      <c r="H1442" s="928">
        <f t="shared" si="51"/>
        <v>0</v>
      </c>
      <c r="I1442" s="928">
        <f t="shared" si="52"/>
        <v>0</v>
      </c>
      <c r="J1442" s="347" t="s">
        <v>2771</v>
      </c>
    </row>
    <row r="1443" spans="4:10" ht="13.9">
      <c r="D1443" s="20">
        <f t="shared" si="55"/>
        <v>0</v>
      </c>
      <c r="E1443" s="20">
        <f t="shared" si="55"/>
        <v>0</v>
      </c>
      <c r="F1443" s="928">
        <f t="shared" si="55"/>
        <v>0</v>
      </c>
      <c r="G1443" s="365"/>
      <c r="H1443" s="928">
        <f t="shared" si="51"/>
        <v>0</v>
      </c>
      <c r="I1443" s="928">
        <f t="shared" si="52"/>
        <v>0</v>
      </c>
      <c r="J1443" s="347" t="s">
        <v>2771</v>
      </c>
    </row>
    <row r="1444" spans="4:10" ht="13.9">
      <c r="D1444" s="20">
        <f t="shared" si="55"/>
        <v>0</v>
      </c>
      <c r="E1444" s="20">
        <f t="shared" si="55"/>
        <v>0</v>
      </c>
      <c r="F1444" s="928">
        <f t="shared" si="55"/>
        <v>0</v>
      </c>
      <c r="G1444" s="365"/>
      <c r="H1444" s="928">
        <f t="shared" si="51"/>
        <v>0</v>
      </c>
      <c r="I1444" s="928">
        <f t="shared" si="52"/>
        <v>0</v>
      </c>
      <c r="J1444" s="347" t="s">
        <v>2771</v>
      </c>
    </row>
    <row r="1445" spans="4:10" ht="13.9">
      <c r="D1445" s="20">
        <f t="shared" si="55"/>
        <v>0</v>
      </c>
      <c r="E1445" s="20">
        <f t="shared" si="55"/>
        <v>0</v>
      </c>
      <c r="F1445" s="928">
        <f t="shared" si="55"/>
        <v>0</v>
      </c>
      <c r="G1445" s="365"/>
      <c r="H1445" s="928">
        <f t="shared" si="51"/>
        <v>0</v>
      </c>
      <c r="I1445" s="928">
        <f t="shared" si="52"/>
        <v>0</v>
      </c>
      <c r="J1445" s="347" t="s">
        <v>2771</v>
      </c>
    </row>
    <row r="1446" spans="4:10" ht="13.9">
      <c r="D1446" s="20">
        <f t="shared" si="55"/>
        <v>0</v>
      </c>
      <c r="E1446" s="20">
        <f t="shared" si="55"/>
        <v>0</v>
      </c>
      <c r="F1446" s="928">
        <f t="shared" si="55"/>
        <v>0</v>
      </c>
      <c r="G1446" s="365"/>
      <c r="H1446" s="928">
        <f t="shared" si="51"/>
        <v>0</v>
      </c>
      <c r="I1446" s="928">
        <f t="shared" si="52"/>
        <v>0</v>
      </c>
      <c r="J1446" s="347" t="s">
        <v>2771</v>
      </c>
    </row>
    <row r="1447" spans="4:10" ht="13.9">
      <c r="D1447" s="20">
        <f t="shared" si="55"/>
        <v>0</v>
      </c>
      <c r="E1447" s="20">
        <f t="shared" si="55"/>
        <v>0</v>
      </c>
      <c r="F1447" s="928">
        <f t="shared" si="55"/>
        <v>0</v>
      </c>
      <c r="G1447" s="365"/>
      <c r="H1447" s="928">
        <f t="shared" si="51"/>
        <v>0</v>
      </c>
      <c r="I1447" s="928">
        <f t="shared" si="52"/>
        <v>0</v>
      </c>
      <c r="J1447" s="347" t="s">
        <v>2771</v>
      </c>
    </row>
    <row r="1448" spans="4:10" ht="13.9">
      <c r="D1448" s="20">
        <f t="shared" si="55"/>
        <v>0</v>
      </c>
      <c r="E1448" s="20">
        <f t="shared" si="55"/>
        <v>0</v>
      </c>
      <c r="F1448" s="928">
        <f t="shared" si="55"/>
        <v>0</v>
      </c>
      <c r="G1448" s="365"/>
      <c r="H1448" s="928">
        <f t="shared" si="51"/>
        <v>0</v>
      </c>
      <c r="I1448" s="928">
        <f t="shared" si="52"/>
        <v>0</v>
      </c>
      <c r="J1448" s="347" t="s">
        <v>2771</v>
      </c>
    </row>
    <row r="1449" spans="4:10" ht="13.9">
      <c r="D1449" s="20">
        <f t="shared" si="55"/>
        <v>0</v>
      </c>
      <c r="E1449" s="20">
        <f t="shared" si="55"/>
        <v>0</v>
      </c>
      <c r="F1449" s="928">
        <f t="shared" si="55"/>
        <v>0</v>
      </c>
      <c r="G1449" s="365"/>
      <c r="H1449" s="928">
        <f t="shared" si="51"/>
        <v>0</v>
      </c>
      <c r="I1449" s="928">
        <f t="shared" si="52"/>
        <v>0</v>
      </c>
      <c r="J1449" s="347" t="s">
        <v>2771</v>
      </c>
    </row>
    <row r="1450" spans="4:10" ht="13.9">
      <c r="D1450" s="20">
        <f t="shared" si="55"/>
        <v>0</v>
      </c>
      <c r="E1450" s="20">
        <f t="shared" si="55"/>
        <v>0</v>
      </c>
      <c r="F1450" s="928">
        <f t="shared" si="55"/>
        <v>0</v>
      </c>
      <c r="G1450" s="365"/>
      <c r="H1450" s="928">
        <f t="shared" si="51"/>
        <v>0</v>
      </c>
      <c r="I1450" s="928">
        <f t="shared" si="52"/>
        <v>0</v>
      </c>
      <c r="J1450" s="347" t="s">
        <v>2771</v>
      </c>
    </row>
    <row r="1451" spans="4:10" ht="13.9">
      <c r="D1451" s="20">
        <f t="shared" si="55"/>
        <v>0</v>
      </c>
      <c r="E1451" s="20">
        <f t="shared" si="55"/>
        <v>0</v>
      </c>
      <c r="F1451" s="928">
        <f t="shared" si="55"/>
        <v>0</v>
      </c>
      <c r="G1451" s="365"/>
      <c r="H1451" s="928">
        <f t="shared" si="51"/>
        <v>0</v>
      </c>
      <c r="I1451" s="928">
        <f t="shared" si="52"/>
        <v>0</v>
      </c>
      <c r="J1451" s="347" t="s">
        <v>2771</v>
      </c>
    </row>
    <row r="1452" spans="4:10" ht="13.9">
      <c r="D1452" s="20">
        <f t="shared" si="55"/>
        <v>0</v>
      </c>
      <c r="E1452" s="20">
        <f t="shared" si="55"/>
        <v>0</v>
      </c>
      <c r="F1452" s="928">
        <f t="shared" si="55"/>
        <v>0</v>
      </c>
      <c r="G1452" s="365"/>
      <c r="H1452" s="928">
        <f t="shared" si="51"/>
        <v>0</v>
      </c>
      <c r="I1452" s="928">
        <f t="shared" si="52"/>
        <v>0</v>
      </c>
      <c r="J1452" s="347" t="s">
        <v>2771</v>
      </c>
    </row>
    <row r="1453" spans="4:10" ht="13.9">
      <c r="D1453" s="20">
        <f t="shared" si="55"/>
        <v>0</v>
      </c>
      <c r="E1453" s="20">
        <f t="shared" si="55"/>
        <v>0</v>
      </c>
      <c r="F1453" s="928">
        <f t="shared" si="55"/>
        <v>0</v>
      </c>
      <c r="G1453" s="365"/>
      <c r="H1453" s="928">
        <f t="shared" si="51"/>
        <v>0</v>
      </c>
      <c r="I1453" s="928">
        <f t="shared" si="52"/>
        <v>0</v>
      </c>
      <c r="J1453" s="347" t="s">
        <v>2771</v>
      </c>
    </row>
    <row r="1454" spans="4:10" ht="13.9">
      <c r="D1454" s="20">
        <f t="shared" si="55"/>
        <v>0</v>
      </c>
      <c r="E1454" s="20">
        <f t="shared" si="55"/>
        <v>0</v>
      </c>
      <c r="F1454" s="928">
        <f t="shared" si="55"/>
        <v>0</v>
      </c>
      <c r="G1454" s="365"/>
      <c r="H1454" s="928">
        <f t="shared" ref="H1454:H1517" si="56">H492</f>
        <v>0</v>
      </c>
      <c r="I1454" s="928">
        <f t="shared" si="52"/>
        <v>0</v>
      </c>
      <c r="J1454" s="347" t="s">
        <v>2771</v>
      </c>
    </row>
    <row r="1455" spans="4:10" ht="13.9">
      <c r="D1455" s="20">
        <f t="shared" si="55"/>
        <v>0</v>
      </c>
      <c r="E1455" s="20">
        <f t="shared" si="55"/>
        <v>0</v>
      </c>
      <c r="F1455" s="928">
        <f t="shared" si="55"/>
        <v>0</v>
      </c>
      <c r="G1455" s="365"/>
      <c r="H1455" s="928">
        <f t="shared" si="56"/>
        <v>0</v>
      </c>
      <c r="I1455" s="928">
        <f t="shared" si="52"/>
        <v>0</v>
      </c>
      <c r="J1455" s="347" t="s">
        <v>2771</v>
      </c>
    </row>
    <row r="1456" spans="4:10" ht="13.9">
      <c r="D1456" s="20">
        <f t="shared" si="55"/>
        <v>0</v>
      </c>
      <c r="E1456" s="20">
        <f t="shared" si="55"/>
        <v>0</v>
      </c>
      <c r="F1456" s="928">
        <f t="shared" si="55"/>
        <v>0</v>
      </c>
      <c r="G1456" s="365"/>
      <c r="H1456" s="928">
        <f t="shared" si="56"/>
        <v>0</v>
      </c>
      <c r="I1456" s="928">
        <f t="shared" ref="I1456:I1519" si="57">I494</f>
        <v>0</v>
      </c>
      <c r="J1456" s="347" t="s">
        <v>2771</v>
      </c>
    </row>
    <row r="1457" spans="4:10" ht="13.9">
      <c r="D1457" s="20">
        <f t="shared" si="55"/>
        <v>0</v>
      </c>
      <c r="E1457" s="20">
        <f t="shared" si="55"/>
        <v>0</v>
      </c>
      <c r="F1457" s="928">
        <f t="shared" si="55"/>
        <v>0</v>
      </c>
      <c r="G1457" s="365"/>
      <c r="H1457" s="928">
        <f t="shared" si="56"/>
        <v>0</v>
      </c>
      <c r="I1457" s="928">
        <f t="shared" si="57"/>
        <v>0</v>
      </c>
      <c r="J1457" s="347" t="s">
        <v>2771</v>
      </c>
    </row>
    <row r="1458" spans="4:10" ht="13.9">
      <c r="D1458" s="20">
        <f t="shared" ref="D1458:F1477" si="58">D496</f>
        <v>0</v>
      </c>
      <c r="E1458" s="20">
        <f t="shared" si="58"/>
        <v>0</v>
      </c>
      <c r="F1458" s="928">
        <f t="shared" si="58"/>
        <v>0</v>
      </c>
      <c r="G1458" s="365"/>
      <c r="H1458" s="928">
        <f t="shared" si="56"/>
        <v>0</v>
      </c>
      <c r="I1458" s="928">
        <f t="shared" si="57"/>
        <v>0</v>
      </c>
      <c r="J1458" s="347" t="s">
        <v>2771</v>
      </c>
    </row>
    <row r="1459" spans="4:10" ht="13.9">
      <c r="D1459" s="20">
        <f t="shared" si="58"/>
        <v>0</v>
      </c>
      <c r="E1459" s="20">
        <f t="shared" si="58"/>
        <v>0</v>
      </c>
      <c r="F1459" s="928">
        <f t="shared" si="58"/>
        <v>0</v>
      </c>
      <c r="G1459" s="365"/>
      <c r="H1459" s="928">
        <f t="shared" si="56"/>
        <v>0</v>
      </c>
      <c r="I1459" s="928">
        <f t="shared" si="57"/>
        <v>0</v>
      </c>
      <c r="J1459" s="347" t="s">
        <v>2771</v>
      </c>
    </row>
    <row r="1460" spans="4:10" ht="13.9">
      <c r="D1460" s="20">
        <f t="shared" si="58"/>
        <v>0</v>
      </c>
      <c r="E1460" s="20">
        <f t="shared" si="58"/>
        <v>0</v>
      </c>
      <c r="F1460" s="928">
        <f t="shared" si="58"/>
        <v>0</v>
      </c>
      <c r="G1460" s="365"/>
      <c r="H1460" s="928">
        <f t="shared" si="56"/>
        <v>0</v>
      </c>
      <c r="I1460" s="928">
        <f t="shared" si="57"/>
        <v>0</v>
      </c>
      <c r="J1460" s="347" t="s">
        <v>2771</v>
      </c>
    </row>
    <row r="1461" spans="4:10" ht="13.9">
      <c r="D1461" s="20">
        <f t="shared" si="58"/>
        <v>0</v>
      </c>
      <c r="E1461" s="20">
        <f t="shared" si="58"/>
        <v>0</v>
      </c>
      <c r="F1461" s="928">
        <f t="shared" si="58"/>
        <v>0</v>
      </c>
      <c r="G1461" s="365"/>
      <c r="H1461" s="928">
        <f t="shared" si="56"/>
        <v>0</v>
      </c>
      <c r="I1461" s="928">
        <f t="shared" si="57"/>
        <v>0</v>
      </c>
      <c r="J1461" s="347" t="s">
        <v>2771</v>
      </c>
    </row>
    <row r="1462" spans="4:10" ht="13.9">
      <c r="D1462" s="20">
        <f t="shared" si="58"/>
        <v>0</v>
      </c>
      <c r="E1462" s="20">
        <f t="shared" si="58"/>
        <v>0</v>
      </c>
      <c r="F1462" s="928">
        <f t="shared" si="58"/>
        <v>0</v>
      </c>
      <c r="G1462" s="365"/>
      <c r="H1462" s="928">
        <f t="shared" si="56"/>
        <v>0</v>
      </c>
      <c r="I1462" s="928">
        <f t="shared" si="57"/>
        <v>0</v>
      </c>
      <c r="J1462" s="347" t="s">
        <v>2771</v>
      </c>
    </row>
    <row r="1463" spans="4:10" ht="13.9">
      <c r="D1463" s="20">
        <f t="shared" si="58"/>
        <v>0</v>
      </c>
      <c r="E1463" s="20">
        <f t="shared" si="58"/>
        <v>0</v>
      </c>
      <c r="F1463" s="928">
        <f t="shared" si="58"/>
        <v>0</v>
      </c>
      <c r="G1463" s="365"/>
      <c r="H1463" s="928">
        <f t="shared" si="56"/>
        <v>0</v>
      </c>
      <c r="I1463" s="928">
        <f t="shared" si="57"/>
        <v>0</v>
      </c>
      <c r="J1463" s="347" t="s">
        <v>2771</v>
      </c>
    </row>
    <row r="1464" spans="4:10" ht="13.9">
      <c r="D1464" s="20">
        <f t="shared" si="58"/>
        <v>0</v>
      </c>
      <c r="E1464" s="20">
        <f t="shared" si="58"/>
        <v>0</v>
      </c>
      <c r="F1464" s="928">
        <f t="shared" si="58"/>
        <v>0</v>
      </c>
      <c r="G1464" s="365"/>
      <c r="H1464" s="928">
        <f t="shared" si="56"/>
        <v>0</v>
      </c>
      <c r="I1464" s="928">
        <f t="shared" si="57"/>
        <v>0</v>
      </c>
      <c r="J1464" s="347" t="s">
        <v>2771</v>
      </c>
    </row>
    <row r="1465" spans="4:10" ht="13.9">
      <c r="D1465" s="20">
        <f t="shared" si="58"/>
        <v>0</v>
      </c>
      <c r="E1465" s="20">
        <f t="shared" si="58"/>
        <v>0</v>
      </c>
      <c r="F1465" s="928">
        <f t="shared" si="58"/>
        <v>0</v>
      </c>
      <c r="G1465" s="365"/>
      <c r="H1465" s="928">
        <f t="shared" si="56"/>
        <v>0</v>
      </c>
      <c r="I1465" s="928">
        <f t="shared" si="57"/>
        <v>0</v>
      </c>
      <c r="J1465" s="347" t="s">
        <v>2771</v>
      </c>
    </row>
    <row r="1466" spans="4:10" ht="13.9">
      <c r="D1466" s="20">
        <f t="shared" si="58"/>
        <v>0</v>
      </c>
      <c r="E1466" s="20">
        <f t="shared" si="58"/>
        <v>0</v>
      </c>
      <c r="F1466" s="928">
        <f t="shared" si="58"/>
        <v>0</v>
      </c>
      <c r="G1466" s="365"/>
      <c r="H1466" s="928">
        <f t="shared" si="56"/>
        <v>0</v>
      </c>
      <c r="I1466" s="928">
        <f t="shared" si="57"/>
        <v>0</v>
      </c>
      <c r="J1466" s="347" t="s">
        <v>2771</v>
      </c>
    </row>
    <row r="1467" spans="4:10" ht="13.9">
      <c r="D1467" s="20">
        <f t="shared" si="58"/>
        <v>0</v>
      </c>
      <c r="E1467" s="20">
        <f t="shared" si="58"/>
        <v>0</v>
      </c>
      <c r="F1467" s="928">
        <f t="shared" si="58"/>
        <v>0</v>
      </c>
      <c r="G1467" s="365"/>
      <c r="H1467" s="928">
        <f t="shared" si="56"/>
        <v>0</v>
      </c>
      <c r="I1467" s="928">
        <f t="shared" si="57"/>
        <v>0</v>
      </c>
      <c r="J1467" s="347" t="s">
        <v>2771</v>
      </c>
    </row>
    <row r="1468" spans="4:10" ht="13.9">
      <c r="D1468" s="20">
        <f t="shared" si="58"/>
        <v>0</v>
      </c>
      <c r="E1468" s="20">
        <f t="shared" si="58"/>
        <v>0</v>
      </c>
      <c r="F1468" s="928">
        <f t="shared" si="58"/>
        <v>0</v>
      </c>
      <c r="G1468" s="365"/>
      <c r="H1468" s="928">
        <f t="shared" si="56"/>
        <v>0</v>
      </c>
      <c r="I1468" s="928">
        <f t="shared" si="57"/>
        <v>0</v>
      </c>
      <c r="J1468" s="347" t="s">
        <v>2771</v>
      </c>
    </row>
    <row r="1469" spans="4:10" ht="13.9">
      <c r="D1469" s="20">
        <f t="shared" si="58"/>
        <v>0</v>
      </c>
      <c r="E1469" s="20">
        <f t="shared" si="58"/>
        <v>0</v>
      </c>
      <c r="F1469" s="928">
        <f t="shared" si="58"/>
        <v>0</v>
      </c>
      <c r="G1469" s="365"/>
      <c r="H1469" s="928">
        <f t="shared" si="56"/>
        <v>0</v>
      </c>
      <c r="I1469" s="928">
        <f t="shared" si="57"/>
        <v>0</v>
      </c>
      <c r="J1469" s="347" t="s">
        <v>2771</v>
      </c>
    </row>
    <row r="1470" spans="4:10" ht="13.9">
      <c r="D1470" s="20">
        <f t="shared" si="58"/>
        <v>0</v>
      </c>
      <c r="E1470" s="20">
        <f t="shared" si="58"/>
        <v>0</v>
      </c>
      <c r="F1470" s="928">
        <f t="shared" si="58"/>
        <v>0</v>
      </c>
      <c r="G1470" s="365"/>
      <c r="H1470" s="928">
        <f t="shared" si="56"/>
        <v>0</v>
      </c>
      <c r="I1470" s="928">
        <f t="shared" si="57"/>
        <v>0</v>
      </c>
      <c r="J1470" s="347" t="s">
        <v>2771</v>
      </c>
    </row>
    <row r="1471" spans="4:10" ht="13.9">
      <c r="D1471" s="20">
        <f t="shared" si="58"/>
        <v>0</v>
      </c>
      <c r="E1471" s="20">
        <f t="shared" si="58"/>
        <v>0</v>
      </c>
      <c r="F1471" s="928">
        <f t="shared" si="58"/>
        <v>0</v>
      </c>
      <c r="G1471" s="365"/>
      <c r="H1471" s="928">
        <f t="shared" si="56"/>
        <v>0</v>
      </c>
      <c r="I1471" s="928">
        <f t="shared" si="57"/>
        <v>0</v>
      </c>
      <c r="J1471" s="347" t="s">
        <v>2771</v>
      </c>
    </row>
    <row r="1472" spans="4:10" ht="13.9">
      <c r="D1472" s="20">
        <f t="shared" si="58"/>
        <v>0</v>
      </c>
      <c r="E1472" s="20">
        <f t="shared" si="58"/>
        <v>0</v>
      </c>
      <c r="F1472" s="928">
        <f t="shared" si="58"/>
        <v>0</v>
      </c>
      <c r="G1472" s="365"/>
      <c r="H1472" s="928">
        <f t="shared" si="56"/>
        <v>0</v>
      </c>
      <c r="I1472" s="928">
        <f t="shared" si="57"/>
        <v>0</v>
      </c>
      <c r="J1472" s="347" t="s">
        <v>2771</v>
      </c>
    </row>
    <row r="1473" spans="4:10" ht="13.9">
      <c r="D1473" s="20">
        <f t="shared" si="58"/>
        <v>0</v>
      </c>
      <c r="E1473" s="20">
        <f t="shared" si="58"/>
        <v>0</v>
      </c>
      <c r="F1473" s="928">
        <f t="shared" si="58"/>
        <v>0</v>
      </c>
      <c r="G1473" s="365"/>
      <c r="H1473" s="928">
        <f t="shared" si="56"/>
        <v>0</v>
      </c>
      <c r="I1473" s="928">
        <f t="shared" si="57"/>
        <v>0</v>
      </c>
      <c r="J1473" s="347" t="s">
        <v>2771</v>
      </c>
    </row>
    <row r="1474" spans="4:10" ht="13.9">
      <c r="D1474" s="20">
        <f t="shared" si="58"/>
        <v>0</v>
      </c>
      <c r="E1474" s="20">
        <f t="shared" si="58"/>
        <v>0</v>
      </c>
      <c r="F1474" s="928">
        <f t="shared" si="58"/>
        <v>0</v>
      </c>
      <c r="G1474" s="365"/>
      <c r="H1474" s="928">
        <f t="shared" si="56"/>
        <v>0</v>
      </c>
      <c r="I1474" s="928">
        <f t="shared" si="57"/>
        <v>0</v>
      </c>
      <c r="J1474" s="347" t="s">
        <v>2771</v>
      </c>
    </row>
    <row r="1475" spans="4:10" ht="13.9">
      <c r="D1475" s="20">
        <f t="shared" si="58"/>
        <v>0</v>
      </c>
      <c r="E1475" s="20">
        <f t="shared" si="58"/>
        <v>0</v>
      </c>
      <c r="F1475" s="928">
        <f t="shared" si="58"/>
        <v>0</v>
      </c>
      <c r="G1475" s="365"/>
      <c r="H1475" s="928">
        <f t="shared" si="56"/>
        <v>0</v>
      </c>
      <c r="I1475" s="928">
        <f t="shared" si="57"/>
        <v>0</v>
      </c>
      <c r="J1475" s="347" t="s">
        <v>2771</v>
      </c>
    </row>
    <row r="1476" spans="4:10" ht="13.9">
      <c r="D1476" s="20">
        <f t="shared" si="58"/>
        <v>0</v>
      </c>
      <c r="E1476" s="20">
        <f t="shared" si="58"/>
        <v>0</v>
      </c>
      <c r="F1476" s="928">
        <f t="shared" si="58"/>
        <v>0</v>
      </c>
      <c r="G1476" s="365"/>
      <c r="H1476" s="928">
        <f t="shared" si="56"/>
        <v>0</v>
      </c>
      <c r="I1476" s="928">
        <f t="shared" si="57"/>
        <v>0</v>
      </c>
      <c r="J1476" s="347" t="s">
        <v>2771</v>
      </c>
    </row>
    <row r="1477" spans="4:10">
      <c r="D1477" s="20">
        <f t="shared" si="58"/>
        <v>0</v>
      </c>
      <c r="E1477" s="20">
        <f t="shared" si="58"/>
        <v>0</v>
      </c>
      <c r="F1477" s="928">
        <f t="shared" si="58"/>
        <v>0</v>
      </c>
      <c r="G1477" s="20"/>
      <c r="H1477" s="928">
        <f t="shared" si="56"/>
        <v>0</v>
      </c>
      <c r="I1477" s="928">
        <f t="shared" si="57"/>
        <v>0</v>
      </c>
      <c r="J1477" s="347" t="s">
        <v>2771</v>
      </c>
    </row>
    <row r="1478" spans="4:10">
      <c r="D1478" s="20">
        <f t="shared" ref="D1478:F1497" si="59">D516</f>
        <v>0</v>
      </c>
      <c r="E1478" s="20">
        <f t="shared" si="59"/>
        <v>0</v>
      </c>
      <c r="F1478" s="928">
        <f t="shared" si="59"/>
        <v>0</v>
      </c>
      <c r="G1478" s="20"/>
      <c r="H1478" s="928">
        <f t="shared" si="56"/>
        <v>0</v>
      </c>
      <c r="I1478" s="928">
        <f t="shared" si="57"/>
        <v>0</v>
      </c>
      <c r="J1478" s="347" t="s">
        <v>2771</v>
      </c>
    </row>
    <row r="1479" spans="4:10">
      <c r="D1479" s="20">
        <f t="shared" si="59"/>
        <v>0</v>
      </c>
      <c r="E1479" s="20">
        <f t="shared" si="59"/>
        <v>0</v>
      </c>
      <c r="F1479" s="928">
        <f t="shared" si="59"/>
        <v>0</v>
      </c>
      <c r="G1479" s="20"/>
      <c r="H1479" s="928">
        <f t="shared" si="56"/>
        <v>0</v>
      </c>
      <c r="I1479" s="928">
        <f t="shared" si="57"/>
        <v>0</v>
      </c>
      <c r="J1479" s="347" t="s">
        <v>2771</v>
      </c>
    </row>
    <row r="1480" spans="4:10">
      <c r="D1480" s="20">
        <f t="shared" si="59"/>
        <v>0</v>
      </c>
      <c r="E1480" s="20">
        <f t="shared" si="59"/>
        <v>0</v>
      </c>
      <c r="F1480" s="928">
        <f t="shared" si="59"/>
        <v>0</v>
      </c>
      <c r="G1480" s="20"/>
      <c r="H1480" s="928">
        <f t="shared" si="56"/>
        <v>0</v>
      </c>
      <c r="I1480" s="928">
        <f t="shared" si="57"/>
        <v>0</v>
      </c>
      <c r="J1480" s="347" t="s">
        <v>2771</v>
      </c>
    </row>
    <row r="1481" spans="4:10">
      <c r="D1481" s="20">
        <f t="shared" si="59"/>
        <v>0</v>
      </c>
      <c r="E1481" s="20">
        <f t="shared" si="59"/>
        <v>0</v>
      </c>
      <c r="F1481" s="928">
        <f t="shared" si="59"/>
        <v>0</v>
      </c>
      <c r="G1481" s="20"/>
      <c r="H1481" s="928">
        <f t="shared" si="56"/>
        <v>0</v>
      </c>
      <c r="I1481" s="928">
        <f t="shared" si="57"/>
        <v>0</v>
      </c>
      <c r="J1481" s="347" t="s">
        <v>2771</v>
      </c>
    </row>
    <row r="1482" spans="4:10">
      <c r="D1482" s="20">
        <f t="shared" si="59"/>
        <v>0</v>
      </c>
      <c r="E1482" s="20">
        <f t="shared" si="59"/>
        <v>0</v>
      </c>
      <c r="F1482" s="928">
        <f t="shared" si="59"/>
        <v>0</v>
      </c>
      <c r="G1482" s="367"/>
      <c r="H1482" s="928">
        <f t="shared" si="56"/>
        <v>0</v>
      </c>
      <c r="I1482" s="928">
        <f t="shared" si="57"/>
        <v>0</v>
      </c>
      <c r="J1482" s="347" t="s">
        <v>2771</v>
      </c>
    </row>
    <row r="1483" spans="4:10">
      <c r="D1483" s="20">
        <f t="shared" si="59"/>
        <v>0</v>
      </c>
      <c r="E1483" s="20">
        <f t="shared" si="59"/>
        <v>0</v>
      </c>
      <c r="F1483" s="928">
        <f t="shared" si="59"/>
        <v>0</v>
      </c>
      <c r="G1483" s="367"/>
      <c r="H1483" s="928">
        <f t="shared" si="56"/>
        <v>0</v>
      </c>
      <c r="I1483" s="928">
        <f t="shared" si="57"/>
        <v>0</v>
      </c>
      <c r="J1483" s="347" t="s">
        <v>2771</v>
      </c>
    </row>
    <row r="1484" spans="4:10" ht="13.9">
      <c r="D1484" s="20">
        <f t="shared" si="59"/>
        <v>0</v>
      </c>
      <c r="E1484" s="20">
        <f t="shared" si="59"/>
        <v>0</v>
      </c>
      <c r="F1484" s="928">
        <f t="shared" si="59"/>
        <v>0</v>
      </c>
      <c r="G1484" s="365"/>
      <c r="H1484" s="928">
        <f t="shared" si="56"/>
        <v>0</v>
      </c>
      <c r="I1484" s="928">
        <f t="shared" si="57"/>
        <v>0</v>
      </c>
      <c r="J1484" s="347" t="s">
        <v>2771</v>
      </c>
    </row>
    <row r="1485" spans="4:10" ht="13.9">
      <c r="D1485" s="20">
        <f t="shared" si="59"/>
        <v>0</v>
      </c>
      <c r="E1485" s="20">
        <f t="shared" si="59"/>
        <v>0</v>
      </c>
      <c r="F1485" s="928">
        <f t="shared" si="59"/>
        <v>0</v>
      </c>
      <c r="G1485" s="365"/>
      <c r="H1485" s="928">
        <f t="shared" si="56"/>
        <v>0</v>
      </c>
      <c r="I1485" s="928">
        <f t="shared" si="57"/>
        <v>0</v>
      </c>
      <c r="J1485" s="347" t="s">
        <v>2771</v>
      </c>
    </row>
    <row r="1486" spans="4:10" ht="13.9">
      <c r="D1486" s="20">
        <f t="shared" si="59"/>
        <v>0</v>
      </c>
      <c r="E1486" s="20">
        <f t="shared" si="59"/>
        <v>0</v>
      </c>
      <c r="F1486" s="928">
        <f t="shared" si="59"/>
        <v>0</v>
      </c>
      <c r="G1486" s="365"/>
      <c r="H1486" s="928">
        <f t="shared" si="56"/>
        <v>0</v>
      </c>
      <c r="I1486" s="928">
        <f t="shared" si="57"/>
        <v>0</v>
      </c>
      <c r="J1486" s="347" t="s">
        <v>2771</v>
      </c>
    </row>
    <row r="1487" spans="4:10" ht="13.9">
      <c r="D1487" s="20">
        <f t="shared" si="59"/>
        <v>0</v>
      </c>
      <c r="E1487" s="20">
        <f t="shared" si="59"/>
        <v>0</v>
      </c>
      <c r="F1487" s="928">
        <f t="shared" si="59"/>
        <v>0</v>
      </c>
      <c r="G1487" s="365"/>
      <c r="H1487" s="928">
        <f t="shared" si="56"/>
        <v>0</v>
      </c>
      <c r="I1487" s="928">
        <f t="shared" si="57"/>
        <v>0</v>
      </c>
      <c r="J1487" s="347" t="s">
        <v>2771</v>
      </c>
    </row>
    <row r="1488" spans="4:10" ht="13.9">
      <c r="D1488" s="20">
        <f t="shared" si="59"/>
        <v>0</v>
      </c>
      <c r="E1488" s="20">
        <f t="shared" si="59"/>
        <v>0</v>
      </c>
      <c r="F1488" s="928">
        <f t="shared" si="59"/>
        <v>0</v>
      </c>
      <c r="G1488" s="365"/>
      <c r="H1488" s="928">
        <f t="shared" si="56"/>
        <v>0</v>
      </c>
      <c r="I1488" s="928">
        <f t="shared" si="57"/>
        <v>0</v>
      </c>
      <c r="J1488" s="347" t="s">
        <v>2771</v>
      </c>
    </row>
    <row r="1489" spans="4:10" ht="13.9">
      <c r="D1489" s="20">
        <f t="shared" si="59"/>
        <v>0</v>
      </c>
      <c r="E1489" s="20">
        <f t="shared" si="59"/>
        <v>0</v>
      </c>
      <c r="F1489" s="928">
        <f t="shared" si="59"/>
        <v>0</v>
      </c>
      <c r="G1489" s="365"/>
      <c r="H1489" s="928">
        <f t="shared" si="56"/>
        <v>0</v>
      </c>
      <c r="I1489" s="928">
        <f t="shared" si="57"/>
        <v>0</v>
      </c>
      <c r="J1489" s="347" t="s">
        <v>2771</v>
      </c>
    </row>
    <row r="1490" spans="4:10" ht="13.9">
      <c r="D1490" s="20">
        <f t="shared" si="59"/>
        <v>0</v>
      </c>
      <c r="E1490" s="20">
        <f t="shared" si="59"/>
        <v>0</v>
      </c>
      <c r="F1490" s="928">
        <f t="shared" si="59"/>
        <v>0</v>
      </c>
      <c r="G1490" s="365"/>
      <c r="H1490" s="928">
        <f t="shared" si="56"/>
        <v>0</v>
      </c>
      <c r="I1490" s="928">
        <f t="shared" si="57"/>
        <v>0</v>
      </c>
      <c r="J1490" s="347" t="s">
        <v>2771</v>
      </c>
    </row>
    <row r="1491" spans="4:10" ht="13.9">
      <c r="D1491" s="20">
        <f t="shared" si="59"/>
        <v>0</v>
      </c>
      <c r="E1491" s="20">
        <f t="shared" si="59"/>
        <v>0</v>
      </c>
      <c r="F1491" s="928">
        <f t="shared" si="59"/>
        <v>0</v>
      </c>
      <c r="G1491" s="365"/>
      <c r="H1491" s="928">
        <f t="shared" si="56"/>
        <v>0</v>
      </c>
      <c r="I1491" s="928">
        <f t="shared" si="57"/>
        <v>0</v>
      </c>
      <c r="J1491" s="347" t="s">
        <v>2771</v>
      </c>
    </row>
    <row r="1492" spans="4:10" ht="13.9">
      <c r="D1492" s="20">
        <f t="shared" si="59"/>
        <v>0</v>
      </c>
      <c r="E1492" s="20">
        <f t="shared" si="59"/>
        <v>0</v>
      </c>
      <c r="F1492" s="928">
        <f t="shared" si="59"/>
        <v>0</v>
      </c>
      <c r="G1492" s="365"/>
      <c r="H1492" s="928">
        <f t="shared" si="56"/>
        <v>0</v>
      </c>
      <c r="I1492" s="928">
        <f t="shared" si="57"/>
        <v>0</v>
      </c>
      <c r="J1492" s="347" t="s">
        <v>2771</v>
      </c>
    </row>
    <row r="1493" spans="4:10" ht="13.9">
      <c r="D1493" s="20">
        <f t="shared" si="59"/>
        <v>0</v>
      </c>
      <c r="E1493" s="20">
        <f t="shared" si="59"/>
        <v>0</v>
      </c>
      <c r="F1493" s="928">
        <f t="shared" si="59"/>
        <v>0</v>
      </c>
      <c r="G1493" s="365"/>
      <c r="H1493" s="928">
        <f t="shared" si="56"/>
        <v>0</v>
      </c>
      <c r="I1493" s="928">
        <f t="shared" si="57"/>
        <v>0</v>
      </c>
      <c r="J1493" s="347" t="s">
        <v>2771</v>
      </c>
    </row>
    <row r="1494" spans="4:10" ht="13.9">
      <c r="D1494" s="20">
        <f t="shared" si="59"/>
        <v>0</v>
      </c>
      <c r="E1494" s="20">
        <f t="shared" si="59"/>
        <v>0</v>
      </c>
      <c r="F1494" s="928">
        <f t="shared" si="59"/>
        <v>0</v>
      </c>
      <c r="G1494" s="365"/>
      <c r="H1494" s="928">
        <f t="shared" si="56"/>
        <v>0</v>
      </c>
      <c r="I1494" s="928">
        <f t="shared" si="57"/>
        <v>0</v>
      </c>
      <c r="J1494" s="347" t="s">
        <v>2771</v>
      </c>
    </row>
    <row r="1495" spans="4:10" ht="13.9">
      <c r="D1495" s="20">
        <f t="shared" si="59"/>
        <v>0</v>
      </c>
      <c r="E1495" s="20">
        <f t="shared" si="59"/>
        <v>0</v>
      </c>
      <c r="F1495" s="928">
        <f t="shared" si="59"/>
        <v>0</v>
      </c>
      <c r="G1495" s="365"/>
      <c r="H1495" s="928">
        <f t="shared" si="56"/>
        <v>0</v>
      </c>
      <c r="I1495" s="928">
        <f t="shared" si="57"/>
        <v>0</v>
      </c>
      <c r="J1495" s="347" t="s">
        <v>2771</v>
      </c>
    </row>
    <row r="1496" spans="4:10" ht="13.9">
      <c r="D1496" s="20">
        <f t="shared" si="59"/>
        <v>0</v>
      </c>
      <c r="E1496" s="20">
        <f t="shared" si="59"/>
        <v>0</v>
      </c>
      <c r="F1496" s="928">
        <f t="shared" si="59"/>
        <v>0</v>
      </c>
      <c r="G1496" s="365"/>
      <c r="H1496" s="928">
        <f t="shared" si="56"/>
        <v>0</v>
      </c>
      <c r="I1496" s="928">
        <f t="shared" si="57"/>
        <v>0</v>
      </c>
      <c r="J1496" s="347" t="s">
        <v>2771</v>
      </c>
    </row>
    <row r="1497" spans="4:10" ht="13.9">
      <c r="D1497" s="20">
        <f t="shared" si="59"/>
        <v>0</v>
      </c>
      <c r="E1497" s="20">
        <f t="shared" si="59"/>
        <v>0</v>
      </c>
      <c r="F1497" s="928">
        <f t="shared" si="59"/>
        <v>0</v>
      </c>
      <c r="G1497" s="365"/>
      <c r="H1497" s="928">
        <f t="shared" si="56"/>
        <v>0</v>
      </c>
      <c r="I1497" s="928">
        <f t="shared" si="57"/>
        <v>0</v>
      </c>
      <c r="J1497" s="347" t="s">
        <v>2771</v>
      </c>
    </row>
    <row r="1498" spans="4:10" ht="13.9">
      <c r="D1498" s="20">
        <f t="shared" ref="D1498:F1517" si="60">D536</f>
        <v>0</v>
      </c>
      <c r="E1498" s="20">
        <f t="shared" si="60"/>
        <v>0</v>
      </c>
      <c r="F1498" s="928">
        <f t="shared" si="60"/>
        <v>0</v>
      </c>
      <c r="G1498" s="365"/>
      <c r="H1498" s="928">
        <f t="shared" si="56"/>
        <v>0</v>
      </c>
      <c r="I1498" s="928">
        <f t="shared" si="57"/>
        <v>0</v>
      </c>
      <c r="J1498" s="347" t="s">
        <v>2771</v>
      </c>
    </row>
    <row r="1499" spans="4:10" ht="13.9">
      <c r="D1499" s="20">
        <f t="shared" si="60"/>
        <v>0</v>
      </c>
      <c r="E1499" s="20">
        <f t="shared" si="60"/>
        <v>0</v>
      </c>
      <c r="F1499" s="928">
        <f t="shared" si="60"/>
        <v>0</v>
      </c>
      <c r="G1499" s="365"/>
      <c r="H1499" s="928">
        <f t="shared" si="56"/>
        <v>0</v>
      </c>
      <c r="I1499" s="928">
        <f t="shared" si="57"/>
        <v>0</v>
      </c>
      <c r="J1499" s="347" t="s">
        <v>2771</v>
      </c>
    </row>
    <row r="1500" spans="4:10" ht="13.9">
      <c r="D1500" s="20">
        <f t="shared" si="60"/>
        <v>0</v>
      </c>
      <c r="E1500" s="20">
        <f t="shared" si="60"/>
        <v>0</v>
      </c>
      <c r="F1500" s="928">
        <f t="shared" si="60"/>
        <v>0</v>
      </c>
      <c r="G1500" s="365"/>
      <c r="H1500" s="928">
        <f t="shared" si="56"/>
        <v>0</v>
      </c>
      <c r="I1500" s="928">
        <f t="shared" si="57"/>
        <v>0</v>
      </c>
      <c r="J1500" s="347" t="s">
        <v>2771</v>
      </c>
    </row>
    <row r="1501" spans="4:10" ht="13.9">
      <c r="D1501" s="20">
        <f t="shared" si="60"/>
        <v>0</v>
      </c>
      <c r="E1501" s="20">
        <f t="shared" si="60"/>
        <v>0</v>
      </c>
      <c r="F1501" s="928">
        <f t="shared" si="60"/>
        <v>0</v>
      </c>
      <c r="G1501" s="365"/>
      <c r="H1501" s="928">
        <f t="shared" si="56"/>
        <v>0</v>
      </c>
      <c r="I1501" s="928">
        <f t="shared" si="57"/>
        <v>0</v>
      </c>
      <c r="J1501" s="347" t="s">
        <v>2771</v>
      </c>
    </row>
    <row r="1502" spans="4:10" ht="13.9">
      <c r="D1502" s="20">
        <f t="shared" si="60"/>
        <v>0</v>
      </c>
      <c r="E1502" s="20">
        <f t="shared" si="60"/>
        <v>0</v>
      </c>
      <c r="F1502" s="928">
        <f t="shared" si="60"/>
        <v>0</v>
      </c>
      <c r="G1502" s="365"/>
      <c r="H1502" s="928">
        <f t="shared" si="56"/>
        <v>0</v>
      </c>
      <c r="I1502" s="928">
        <f t="shared" si="57"/>
        <v>0</v>
      </c>
      <c r="J1502" s="347" t="s">
        <v>2771</v>
      </c>
    </row>
    <row r="1503" spans="4:10" ht="13.9">
      <c r="D1503" s="20">
        <f t="shared" si="60"/>
        <v>0</v>
      </c>
      <c r="E1503" s="20">
        <f t="shared" si="60"/>
        <v>0</v>
      </c>
      <c r="F1503" s="928">
        <f t="shared" si="60"/>
        <v>0</v>
      </c>
      <c r="G1503" s="365"/>
      <c r="H1503" s="928">
        <f t="shared" si="56"/>
        <v>0</v>
      </c>
      <c r="I1503" s="928">
        <f t="shared" si="57"/>
        <v>0</v>
      </c>
      <c r="J1503" s="347" t="s">
        <v>2771</v>
      </c>
    </row>
    <row r="1504" spans="4:10" ht="13.9">
      <c r="D1504" s="20">
        <f t="shared" si="60"/>
        <v>0</v>
      </c>
      <c r="E1504" s="20">
        <f t="shared" si="60"/>
        <v>0</v>
      </c>
      <c r="F1504" s="928">
        <f t="shared" si="60"/>
        <v>0</v>
      </c>
      <c r="G1504" s="365"/>
      <c r="H1504" s="928">
        <f t="shared" si="56"/>
        <v>0</v>
      </c>
      <c r="I1504" s="928">
        <f t="shared" si="57"/>
        <v>0</v>
      </c>
      <c r="J1504" s="347" t="s">
        <v>2771</v>
      </c>
    </row>
    <row r="1505" spans="4:10" ht="13.9">
      <c r="D1505" s="20">
        <f t="shared" si="60"/>
        <v>0</v>
      </c>
      <c r="E1505" s="20">
        <f t="shared" si="60"/>
        <v>0</v>
      </c>
      <c r="F1505" s="928">
        <f t="shared" si="60"/>
        <v>0</v>
      </c>
      <c r="G1505" s="365"/>
      <c r="H1505" s="928">
        <f t="shared" si="56"/>
        <v>0</v>
      </c>
      <c r="I1505" s="928">
        <f t="shared" si="57"/>
        <v>0</v>
      </c>
      <c r="J1505" s="347" t="s">
        <v>2771</v>
      </c>
    </row>
    <row r="1506" spans="4:10" ht="13.9">
      <c r="D1506" s="20">
        <f t="shared" si="60"/>
        <v>0</v>
      </c>
      <c r="E1506" s="20">
        <f t="shared" si="60"/>
        <v>0</v>
      </c>
      <c r="F1506" s="928">
        <f t="shared" si="60"/>
        <v>0</v>
      </c>
      <c r="G1506" s="365"/>
      <c r="H1506" s="928">
        <f t="shared" si="56"/>
        <v>0</v>
      </c>
      <c r="I1506" s="928">
        <f t="shared" si="57"/>
        <v>0</v>
      </c>
      <c r="J1506" s="347" t="s">
        <v>2771</v>
      </c>
    </row>
    <row r="1507" spans="4:10" ht="13.9">
      <c r="D1507" s="20">
        <f t="shared" si="60"/>
        <v>0</v>
      </c>
      <c r="E1507" s="20">
        <f t="shared" si="60"/>
        <v>0</v>
      </c>
      <c r="F1507" s="928">
        <f t="shared" si="60"/>
        <v>0</v>
      </c>
      <c r="G1507" s="365"/>
      <c r="H1507" s="928">
        <f t="shared" si="56"/>
        <v>0</v>
      </c>
      <c r="I1507" s="928">
        <f t="shared" si="57"/>
        <v>0</v>
      </c>
      <c r="J1507" s="347" t="s">
        <v>2771</v>
      </c>
    </row>
    <row r="1508" spans="4:10" ht="13.9">
      <c r="D1508" s="20">
        <f t="shared" si="60"/>
        <v>0</v>
      </c>
      <c r="E1508" s="20">
        <f t="shared" si="60"/>
        <v>0</v>
      </c>
      <c r="F1508" s="928">
        <f t="shared" si="60"/>
        <v>0</v>
      </c>
      <c r="G1508" s="365"/>
      <c r="H1508" s="928">
        <f t="shared" si="56"/>
        <v>0</v>
      </c>
      <c r="I1508" s="928">
        <f t="shared" si="57"/>
        <v>0</v>
      </c>
      <c r="J1508" s="347" t="s">
        <v>2771</v>
      </c>
    </row>
    <row r="1509" spans="4:10" ht="13.9">
      <c r="D1509" s="20">
        <f t="shared" si="60"/>
        <v>0</v>
      </c>
      <c r="E1509" s="20">
        <f t="shared" si="60"/>
        <v>0</v>
      </c>
      <c r="F1509" s="928">
        <f t="shared" si="60"/>
        <v>0</v>
      </c>
      <c r="G1509" s="365"/>
      <c r="H1509" s="928">
        <f t="shared" si="56"/>
        <v>0</v>
      </c>
      <c r="I1509" s="928">
        <f t="shared" si="57"/>
        <v>0</v>
      </c>
      <c r="J1509" s="347" t="s">
        <v>2771</v>
      </c>
    </row>
    <row r="1510" spans="4:10" ht="13.9">
      <c r="D1510" s="20">
        <f t="shared" si="60"/>
        <v>0</v>
      </c>
      <c r="E1510" s="20">
        <f t="shared" si="60"/>
        <v>0</v>
      </c>
      <c r="F1510" s="928">
        <f t="shared" si="60"/>
        <v>0</v>
      </c>
      <c r="G1510" s="365"/>
      <c r="H1510" s="928">
        <f t="shared" si="56"/>
        <v>0</v>
      </c>
      <c r="I1510" s="928">
        <f t="shared" si="57"/>
        <v>0</v>
      </c>
      <c r="J1510" s="347" t="s">
        <v>2771</v>
      </c>
    </row>
    <row r="1511" spans="4:10" ht="13.9">
      <c r="D1511" s="20">
        <f t="shared" si="60"/>
        <v>0</v>
      </c>
      <c r="E1511" s="20">
        <f t="shared" si="60"/>
        <v>0</v>
      </c>
      <c r="F1511" s="928">
        <f t="shared" si="60"/>
        <v>0</v>
      </c>
      <c r="G1511" s="365"/>
      <c r="H1511" s="928">
        <f t="shared" si="56"/>
        <v>0</v>
      </c>
      <c r="I1511" s="928">
        <f t="shared" si="57"/>
        <v>0</v>
      </c>
      <c r="J1511" s="347" t="s">
        <v>2771</v>
      </c>
    </row>
    <row r="1512" spans="4:10" ht="13.9">
      <c r="D1512" s="20">
        <f t="shared" si="60"/>
        <v>0</v>
      </c>
      <c r="E1512" s="20">
        <f t="shared" si="60"/>
        <v>0</v>
      </c>
      <c r="F1512" s="928">
        <f t="shared" si="60"/>
        <v>0</v>
      </c>
      <c r="G1512" s="365"/>
      <c r="H1512" s="928">
        <f t="shared" si="56"/>
        <v>0</v>
      </c>
      <c r="I1512" s="928">
        <f t="shared" si="57"/>
        <v>0</v>
      </c>
      <c r="J1512" s="347" t="s">
        <v>2771</v>
      </c>
    </row>
    <row r="1513" spans="4:10" ht="13.9">
      <c r="D1513" s="20">
        <f t="shared" si="60"/>
        <v>0</v>
      </c>
      <c r="E1513" s="20">
        <f t="shared" si="60"/>
        <v>0</v>
      </c>
      <c r="F1513" s="928">
        <f t="shared" si="60"/>
        <v>0</v>
      </c>
      <c r="G1513" s="365"/>
      <c r="H1513" s="928">
        <f t="shared" si="56"/>
        <v>0</v>
      </c>
      <c r="I1513" s="928">
        <f t="shared" si="57"/>
        <v>0</v>
      </c>
      <c r="J1513" s="347" t="s">
        <v>2771</v>
      </c>
    </row>
    <row r="1514" spans="4:10" ht="13.9">
      <c r="D1514" s="20">
        <f t="shared" si="60"/>
        <v>0</v>
      </c>
      <c r="E1514" s="20">
        <f t="shared" si="60"/>
        <v>0</v>
      </c>
      <c r="F1514" s="928">
        <f t="shared" si="60"/>
        <v>0</v>
      </c>
      <c r="G1514" s="365"/>
      <c r="H1514" s="928">
        <f t="shared" si="56"/>
        <v>0</v>
      </c>
      <c r="I1514" s="928">
        <f t="shared" si="57"/>
        <v>0</v>
      </c>
      <c r="J1514" s="347" t="s">
        <v>2771</v>
      </c>
    </row>
    <row r="1515" spans="4:10" ht="13.9">
      <c r="D1515" s="20">
        <f t="shared" si="60"/>
        <v>0</v>
      </c>
      <c r="E1515" s="20">
        <f t="shared" si="60"/>
        <v>0</v>
      </c>
      <c r="F1515" s="928">
        <f t="shared" si="60"/>
        <v>0</v>
      </c>
      <c r="G1515" s="365"/>
      <c r="H1515" s="928">
        <f t="shared" si="56"/>
        <v>0</v>
      </c>
      <c r="I1515" s="928">
        <f t="shared" si="57"/>
        <v>0</v>
      </c>
      <c r="J1515" s="347" t="s">
        <v>2771</v>
      </c>
    </row>
    <row r="1516" spans="4:10" ht="13.9">
      <c r="D1516" s="20">
        <f t="shared" si="60"/>
        <v>0</v>
      </c>
      <c r="E1516" s="20">
        <f t="shared" si="60"/>
        <v>0</v>
      </c>
      <c r="F1516" s="928">
        <f t="shared" si="60"/>
        <v>0</v>
      </c>
      <c r="G1516" s="365"/>
      <c r="H1516" s="928">
        <f t="shared" si="56"/>
        <v>0</v>
      </c>
      <c r="I1516" s="928">
        <f t="shared" si="57"/>
        <v>0</v>
      </c>
      <c r="J1516" s="347" t="s">
        <v>2771</v>
      </c>
    </row>
    <row r="1517" spans="4:10" ht="13.9">
      <c r="D1517" s="20">
        <f t="shared" si="60"/>
        <v>0</v>
      </c>
      <c r="E1517" s="20">
        <f t="shared" si="60"/>
        <v>0</v>
      </c>
      <c r="F1517" s="928">
        <f t="shared" si="60"/>
        <v>0</v>
      </c>
      <c r="G1517" s="365"/>
      <c r="H1517" s="928">
        <f t="shared" si="56"/>
        <v>0</v>
      </c>
      <c r="I1517" s="928">
        <f t="shared" si="57"/>
        <v>0</v>
      </c>
      <c r="J1517" s="347" t="s">
        <v>2771</v>
      </c>
    </row>
    <row r="1518" spans="4:10" ht="13.9">
      <c r="D1518" s="20">
        <f t="shared" ref="D1518:F1537" si="61">D556</f>
        <v>0</v>
      </c>
      <c r="E1518" s="20">
        <f t="shared" si="61"/>
        <v>0</v>
      </c>
      <c r="F1518" s="928">
        <f t="shared" si="61"/>
        <v>0</v>
      </c>
      <c r="G1518" s="365"/>
      <c r="H1518" s="928">
        <f t="shared" ref="H1518:H1581" si="62">H556</f>
        <v>0</v>
      </c>
      <c r="I1518" s="928">
        <f t="shared" si="57"/>
        <v>0</v>
      </c>
      <c r="J1518" s="347" t="s">
        <v>2771</v>
      </c>
    </row>
    <row r="1519" spans="4:10" ht="13.9">
      <c r="D1519" s="20">
        <f t="shared" si="61"/>
        <v>0</v>
      </c>
      <c r="E1519" s="20">
        <f t="shared" si="61"/>
        <v>0</v>
      </c>
      <c r="F1519" s="928">
        <f t="shared" si="61"/>
        <v>0</v>
      </c>
      <c r="G1519" s="365"/>
      <c r="H1519" s="928">
        <f t="shared" si="62"/>
        <v>0</v>
      </c>
      <c r="I1519" s="928">
        <f t="shared" si="57"/>
        <v>0</v>
      </c>
      <c r="J1519" s="347" t="s">
        <v>2771</v>
      </c>
    </row>
    <row r="1520" spans="4:10" ht="13.9">
      <c r="D1520" s="20">
        <f t="shared" si="61"/>
        <v>0</v>
      </c>
      <c r="E1520" s="20">
        <f t="shared" si="61"/>
        <v>0</v>
      </c>
      <c r="F1520" s="928">
        <f t="shared" si="61"/>
        <v>0</v>
      </c>
      <c r="G1520" s="365"/>
      <c r="H1520" s="928">
        <f t="shared" si="62"/>
        <v>0</v>
      </c>
      <c r="I1520" s="928">
        <f t="shared" ref="I1520:I1583" si="63">I558</f>
        <v>0</v>
      </c>
      <c r="J1520" s="347" t="s">
        <v>2771</v>
      </c>
    </row>
    <row r="1521" spans="4:10" ht="13.9">
      <c r="D1521" s="20">
        <f t="shared" si="61"/>
        <v>0</v>
      </c>
      <c r="E1521" s="20">
        <f t="shared" si="61"/>
        <v>0</v>
      </c>
      <c r="F1521" s="928">
        <f t="shared" si="61"/>
        <v>0</v>
      </c>
      <c r="G1521" s="365"/>
      <c r="H1521" s="928">
        <f t="shared" si="62"/>
        <v>0</v>
      </c>
      <c r="I1521" s="928">
        <f t="shared" si="63"/>
        <v>0</v>
      </c>
      <c r="J1521" s="347" t="s">
        <v>2771</v>
      </c>
    </row>
    <row r="1522" spans="4:10" ht="13.9">
      <c r="D1522" s="20">
        <f t="shared" si="61"/>
        <v>0</v>
      </c>
      <c r="E1522" s="20">
        <f t="shared" si="61"/>
        <v>0</v>
      </c>
      <c r="F1522" s="928">
        <f t="shared" si="61"/>
        <v>0</v>
      </c>
      <c r="G1522" s="365"/>
      <c r="H1522" s="928">
        <f t="shared" si="62"/>
        <v>0</v>
      </c>
      <c r="I1522" s="928">
        <f t="shared" si="63"/>
        <v>0</v>
      </c>
      <c r="J1522" s="347" t="s">
        <v>2771</v>
      </c>
    </row>
    <row r="1523" spans="4:10" ht="13.9">
      <c r="D1523" s="20">
        <f t="shared" si="61"/>
        <v>0</v>
      </c>
      <c r="E1523" s="20">
        <f t="shared" si="61"/>
        <v>0</v>
      </c>
      <c r="F1523" s="928">
        <f t="shared" si="61"/>
        <v>0</v>
      </c>
      <c r="G1523" s="365"/>
      <c r="H1523" s="928">
        <f t="shared" si="62"/>
        <v>0</v>
      </c>
      <c r="I1523" s="928">
        <f t="shared" si="63"/>
        <v>0</v>
      </c>
      <c r="J1523" s="347" t="s">
        <v>2771</v>
      </c>
    </row>
    <row r="1524" spans="4:10" ht="13.9">
      <c r="D1524" s="20">
        <f t="shared" si="61"/>
        <v>0</v>
      </c>
      <c r="E1524" s="20">
        <f t="shared" si="61"/>
        <v>0</v>
      </c>
      <c r="F1524" s="928">
        <f t="shared" si="61"/>
        <v>0</v>
      </c>
      <c r="G1524" s="365"/>
      <c r="H1524" s="928">
        <f t="shared" si="62"/>
        <v>0</v>
      </c>
      <c r="I1524" s="928">
        <f t="shared" si="63"/>
        <v>0</v>
      </c>
      <c r="J1524" s="347" t="s">
        <v>2771</v>
      </c>
    </row>
    <row r="1525" spans="4:10" ht="13.9">
      <c r="D1525" s="20">
        <f t="shared" si="61"/>
        <v>0</v>
      </c>
      <c r="E1525" s="20">
        <f t="shared" si="61"/>
        <v>0</v>
      </c>
      <c r="F1525" s="928">
        <f t="shared" si="61"/>
        <v>0</v>
      </c>
      <c r="G1525" s="365"/>
      <c r="H1525" s="928">
        <f t="shared" si="62"/>
        <v>0</v>
      </c>
      <c r="I1525" s="928">
        <f t="shared" si="63"/>
        <v>0</v>
      </c>
      <c r="J1525" s="347" t="s">
        <v>2771</v>
      </c>
    </row>
    <row r="1526" spans="4:10" ht="13.9">
      <c r="D1526" s="20">
        <f t="shared" si="61"/>
        <v>0</v>
      </c>
      <c r="E1526" s="20">
        <f t="shared" si="61"/>
        <v>0</v>
      </c>
      <c r="F1526" s="928">
        <f t="shared" si="61"/>
        <v>0</v>
      </c>
      <c r="G1526" s="365"/>
      <c r="H1526" s="928">
        <f t="shared" si="62"/>
        <v>0</v>
      </c>
      <c r="I1526" s="928">
        <f t="shared" si="63"/>
        <v>0</v>
      </c>
      <c r="J1526" s="347" t="s">
        <v>2771</v>
      </c>
    </row>
    <row r="1527" spans="4:10" ht="13.9">
      <c r="D1527" s="20">
        <f t="shared" si="61"/>
        <v>0</v>
      </c>
      <c r="E1527" s="20">
        <f t="shared" si="61"/>
        <v>0</v>
      </c>
      <c r="F1527" s="928">
        <f t="shared" si="61"/>
        <v>0</v>
      </c>
      <c r="G1527" s="365"/>
      <c r="H1527" s="928">
        <f t="shared" si="62"/>
        <v>0</v>
      </c>
      <c r="I1527" s="928">
        <f t="shared" si="63"/>
        <v>0</v>
      </c>
      <c r="J1527" s="347" t="s">
        <v>2771</v>
      </c>
    </row>
    <row r="1528" spans="4:10" ht="13.9">
      <c r="D1528" s="20">
        <f t="shared" si="61"/>
        <v>0</v>
      </c>
      <c r="E1528" s="20">
        <f t="shared" si="61"/>
        <v>0</v>
      </c>
      <c r="F1528" s="928">
        <f t="shared" si="61"/>
        <v>0</v>
      </c>
      <c r="G1528" s="365"/>
      <c r="H1528" s="928">
        <f t="shared" si="62"/>
        <v>0</v>
      </c>
      <c r="I1528" s="928">
        <f t="shared" si="63"/>
        <v>0</v>
      </c>
      <c r="J1528" s="347" t="s">
        <v>2771</v>
      </c>
    </row>
    <row r="1529" spans="4:10" ht="13.9">
      <c r="D1529" s="20">
        <f t="shared" si="61"/>
        <v>0</v>
      </c>
      <c r="E1529" s="20">
        <f t="shared" si="61"/>
        <v>0</v>
      </c>
      <c r="F1529" s="928">
        <f t="shared" si="61"/>
        <v>0</v>
      </c>
      <c r="G1529" s="365"/>
      <c r="H1529" s="928">
        <f t="shared" si="62"/>
        <v>0</v>
      </c>
      <c r="I1529" s="928">
        <f t="shared" si="63"/>
        <v>0</v>
      </c>
      <c r="J1529" s="347" t="s">
        <v>2771</v>
      </c>
    </row>
    <row r="1530" spans="4:10" ht="13.9">
      <c r="D1530" s="20">
        <f t="shared" si="61"/>
        <v>0</v>
      </c>
      <c r="E1530" s="20">
        <f t="shared" si="61"/>
        <v>0</v>
      </c>
      <c r="F1530" s="928">
        <f t="shared" si="61"/>
        <v>0</v>
      </c>
      <c r="G1530" s="365"/>
      <c r="H1530" s="928">
        <f t="shared" si="62"/>
        <v>0</v>
      </c>
      <c r="I1530" s="928">
        <f t="shared" si="63"/>
        <v>0</v>
      </c>
      <c r="J1530" s="347" t="s">
        <v>2771</v>
      </c>
    </row>
    <row r="1531" spans="4:10" ht="13.9">
      <c r="D1531" s="20">
        <f t="shared" si="61"/>
        <v>0</v>
      </c>
      <c r="E1531" s="20">
        <f t="shared" si="61"/>
        <v>0</v>
      </c>
      <c r="F1531" s="928">
        <f t="shared" si="61"/>
        <v>0</v>
      </c>
      <c r="G1531" s="365"/>
      <c r="H1531" s="928">
        <f t="shared" si="62"/>
        <v>0</v>
      </c>
      <c r="I1531" s="928">
        <f t="shared" si="63"/>
        <v>0</v>
      </c>
      <c r="J1531" s="347" t="s">
        <v>2771</v>
      </c>
    </row>
    <row r="1532" spans="4:10" ht="13.9">
      <c r="D1532" s="20">
        <f t="shared" si="61"/>
        <v>0</v>
      </c>
      <c r="E1532" s="20">
        <f t="shared" si="61"/>
        <v>0</v>
      </c>
      <c r="F1532" s="928">
        <f t="shared" si="61"/>
        <v>0</v>
      </c>
      <c r="G1532" s="365"/>
      <c r="H1532" s="928">
        <f t="shared" si="62"/>
        <v>0</v>
      </c>
      <c r="I1532" s="928">
        <f t="shared" si="63"/>
        <v>0</v>
      </c>
      <c r="J1532" s="347" t="s">
        <v>2771</v>
      </c>
    </row>
    <row r="1533" spans="4:10" ht="13.9">
      <c r="D1533" s="20">
        <f t="shared" si="61"/>
        <v>0</v>
      </c>
      <c r="E1533" s="20">
        <f t="shared" si="61"/>
        <v>0</v>
      </c>
      <c r="F1533" s="928">
        <f t="shared" si="61"/>
        <v>0</v>
      </c>
      <c r="G1533" s="365"/>
      <c r="H1533" s="928">
        <f t="shared" si="62"/>
        <v>0</v>
      </c>
      <c r="I1533" s="928">
        <f t="shared" si="63"/>
        <v>0</v>
      </c>
      <c r="J1533" s="347" t="s">
        <v>2771</v>
      </c>
    </row>
    <row r="1534" spans="4:10" ht="13.9">
      <c r="D1534" s="20">
        <f t="shared" si="61"/>
        <v>0</v>
      </c>
      <c r="E1534" s="20">
        <f t="shared" si="61"/>
        <v>0</v>
      </c>
      <c r="F1534" s="928">
        <f t="shared" si="61"/>
        <v>0</v>
      </c>
      <c r="G1534" s="365"/>
      <c r="H1534" s="928">
        <f t="shared" si="62"/>
        <v>0</v>
      </c>
      <c r="I1534" s="928">
        <f t="shared" si="63"/>
        <v>0</v>
      </c>
      <c r="J1534" s="347" t="s">
        <v>2771</v>
      </c>
    </row>
    <row r="1535" spans="4:10" ht="13.9">
      <c r="D1535" s="20">
        <f t="shared" si="61"/>
        <v>0</v>
      </c>
      <c r="E1535" s="20">
        <f t="shared" si="61"/>
        <v>0</v>
      </c>
      <c r="F1535" s="928">
        <f t="shared" si="61"/>
        <v>0</v>
      </c>
      <c r="G1535" s="365"/>
      <c r="H1535" s="928">
        <f t="shared" si="62"/>
        <v>0</v>
      </c>
      <c r="I1535" s="928">
        <f t="shared" si="63"/>
        <v>0</v>
      </c>
      <c r="J1535" s="347" t="s">
        <v>2771</v>
      </c>
    </row>
    <row r="1536" spans="4:10" ht="13.9">
      <c r="D1536" s="20">
        <f t="shared" si="61"/>
        <v>0</v>
      </c>
      <c r="E1536" s="20">
        <f t="shared" si="61"/>
        <v>0</v>
      </c>
      <c r="F1536" s="928">
        <f t="shared" si="61"/>
        <v>0</v>
      </c>
      <c r="G1536" s="365"/>
      <c r="H1536" s="928">
        <f t="shared" si="62"/>
        <v>0</v>
      </c>
      <c r="I1536" s="928">
        <f t="shared" si="63"/>
        <v>0</v>
      </c>
      <c r="J1536" s="347" t="s">
        <v>2771</v>
      </c>
    </row>
    <row r="1537" spans="4:10" ht="13.9">
      <c r="D1537" s="20">
        <f t="shared" si="61"/>
        <v>0</v>
      </c>
      <c r="E1537" s="20">
        <f t="shared" si="61"/>
        <v>0</v>
      </c>
      <c r="F1537" s="928">
        <f t="shared" si="61"/>
        <v>0</v>
      </c>
      <c r="G1537" s="365"/>
      <c r="H1537" s="928">
        <f t="shared" si="62"/>
        <v>0</v>
      </c>
      <c r="I1537" s="928">
        <f t="shared" si="63"/>
        <v>0</v>
      </c>
      <c r="J1537" s="347" t="s">
        <v>2771</v>
      </c>
    </row>
    <row r="1538" spans="4:10" ht="13.9">
      <c r="D1538" s="20">
        <f t="shared" ref="D1538:F1557" si="64">D576</f>
        <v>0</v>
      </c>
      <c r="E1538" s="20">
        <f t="shared" si="64"/>
        <v>0</v>
      </c>
      <c r="F1538" s="928">
        <f t="shared" si="64"/>
        <v>0</v>
      </c>
      <c r="G1538" s="365"/>
      <c r="H1538" s="928">
        <f t="shared" si="62"/>
        <v>0</v>
      </c>
      <c r="I1538" s="928">
        <f t="shared" si="63"/>
        <v>0</v>
      </c>
      <c r="J1538" s="347" t="s">
        <v>2771</v>
      </c>
    </row>
    <row r="1539" spans="4:10" ht="13.9">
      <c r="D1539" s="20">
        <f t="shared" si="64"/>
        <v>0</v>
      </c>
      <c r="E1539" s="20">
        <f t="shared" si="64"/>
        <v>0</v>
      </c>
      <c r="F1539" s="928">
        <f t="shared" si="64"/>
        <v>0</v>
      </c>
      <c r="G1539" s="365"/>
      <c r="H1539" s="928">
        <f t="shared" si="62"/>
        <v>0</v>
      </c>
      <c r="I1539" s="928">
        <f t="shared" si="63"/>
        <v>0</v>
      </c>
      <c r="J1539" s="347" t="s">
        <v>2771</v>
      </c>
    </row>
    <row r="1540" spans="4:10" ht="13.9">
      <c r="D1540" s="20">
        <f t="shared" si="64"/>
        <v>0</v>
      </c>
      <c r="E1540" s="20">
        <f t="shared" si="64"/>
        <v>0</v>
      </c>
      <c r="F1540" s="928">
        <f t="shared" si="64"/>
        <v>0</v>
      </c>
      <c r="G1540" s="365"/>
      <c r="H1540" s="928">
        <f t="shared" si="62"/>
        <v>0</v>
      </c>
      <c r="I1540" s="928">
        <f t="shared" si="63"/>
        <v>0</v>
      </c>
      <c r="J1540" s="347" t="s">
        <v>2771</v>
      </c>
    </row>
    <row r="1541" spans="4:10" ht="13.9">
      <c r="D1541" s="20">
        <f t="shared" si="64"/>
        <v>0</v>
      </c>
      <c r="E1541" s="20">
        <f t="shared" si="64"/>
        <v>0</v>
      </c>
      <c r="F1541" s="928">
        <f t="shared" si="64"/>
        <v>0</v>
      </c>
      <c r="G1541" s="365"/>
      <c r="H1541" s="928">
        <f t="shared" si="62"/>
        <v>0</v>
      </c>
      <c r="I1541" s="928">
        <f t="shared" si="63"/>
        <v>0</v>
      </c>
      <c r="J1541" s="347" t="s">
        <v>2771</v>
      </c>
    </row>
    <row r="1542" spans="4:10" ht="13.9">
      <c r="D1542" s="20">
        <f t="shared" si="64"/>
        <v>0</v>
      </c>
      <c r="E1542" s="20">
        <f t="shared" si="64"/>
        <v>0</v>
      </c>
      <c r="F1542" s="928">
        <f t="shared" si="64"/>
        <v>0</v>
      </c>
      <c r="G1542" s="365"/>
      <c r="H1542" s="928">
        <f t="shared" si="62"/>
        <v>0</v>
      </c>
      <c r="I1542" s="928">
        <f t="shared" si="63"/>
        <v>0</v>
      </c>
      <c r="J1542" s="347" t="s">
        <v>2771</v>
      </c>
    </row>
    <row r="1543" spans="4:10" ht="13.9">
      <c r="D1543" s="20">
        <f t="shared" si="64"/>
        <v>0</v>
      </c>
      <c r="E1543" s="20">
        <f t="shared" si="64"/>
        <v>0</v>
      </c>
      <c r="F1543" s="928">
        <f t="shared" si="64"/>
        <v>0</v>
      </c>
      <c r="G1543" s="365"/>
      <c r="H1543" s="928">
        <f t="shared" si="62"/>
        <v>0</v>
      </c>
      <c r="I1543" s="928">
        <f t="shared" si="63"/>
        <v>0</v>
      </c>
      <c r="J1543" s="347" t="s">
        <v>2771</v>
      </c>
    </row>
    <row r="1544" spans="4:10" ht="13.9">
      <c r="D1544" s="20">
        <f t="shared" si="64"/>
        <v>0</v>
      </c>
      <c r="E1544" s="20">
        <f t="shared" si="64"/>
        <v>0</v>
      </c>
      <c r="F1544" s="928">
        <f t="shared" si="64"/>
        <v>0</v>
      </c>
      <c r="G1544" s="365"/>
      <c r="H1544" s="928">
        <f t="shared" si="62"/>
        <v>0</v>
      </c>
      <c r="I1544" s="928">
        <f t="shared" si="63"/>
        <v>0</v>
      </c>
      <c r="J1544" s="347" t="s">
        <v>2771</v>
      </c>
    </row>
    <row r="1545" spans="4:10" ht="13.9">
      <c r="D1545" s="20">
        <f t="shared" si="64"/>
        <v>0</v>
      </c>
      <c r="E1545" s="20">
        <f t="shared" si="64"/>
        <v>0</v>
      </c>
      <c r="F1545" s="928">
        <f t="shared" si="64"/>
        <v>0</v>
      </c>
      <c r="G1545" s="365"/>
      <c r="H1545" s="928">
        <f t="shared" si="62"/>
        <v>0</v>
      </c>
      <c r="I1545" s="928">
        <f t="shared" si="63"/>
        <v>0</v>
      </c>
      <c r="J1545" s="347" t="s">
        <v>2771</v>
      </c>
    </row>
    <row r="1546" spans="4:10" ht="13.9">
      <c r="D1546" s="20">
        <f t="shared" si="64"/>
        <v>0</v>
      </c>
      <c r="E1546" s="20">
        <f t="shared" si="64"/>
        <v>0</v>
      </c>
      <c r="F1546" s="928">
        <f t="shared" si="64"/>
        <v>0</v>
      </c>
      <c r="G1546" s="365"/>
      <c r="H1546" s="928">
        <f t="shared" si="62"/>
        <v>0</v>
      </c>
      <c r="I1546" s="928">
        <f t="shared" si="63"/>
        <v>0</v>
      </c>
      <c r="J1546" s="347" t="s">
        <v>2771</v>
      </c>
    </row>
    <row r="1547" spans="4:10" ht="13.9">
      <c r="D1547" s="20">
        <f t="shared" si="64"/>
        <v>0</v>
      </c>
      <c r="E1547" s="20">
        <f t="shared" si="64"/>
        <v>0</v>
      </c>
      <c r="F1547" s="928">
        <f t="shared" si="64"/>
        <v>0</v>
      </c>
      <c r="G1547" s="365"/>
      <c r="H1547" s="928">
        <f t="shared" si="62"/>
        <v>0</v>
      </c>
      <c r="I1547" s="928">
        <f t="shared" si="63"/>
        <v>0</v>
      </c>
      <c r="J1547" s="347" t="s">
        <v>2771</v>
      </c>
    </row>
    <row r="1548" spans="4:10" ht="13.9">
      <c r="D1548" s="20">
        <f t="shared" si="64"/>
        <v>0</v>
      </c>
      <c r="E1548" s="20">
        <f t="shared" si="64"/>
        <v>0</v>
      </c>
      <c r="F1548" s="928">
        <f t="shared" si="64"/>
        <v>0</v>
      </c>
      <c r="G1548" s="365"/>
      <c r="H1548" s="928">
        <f t="shared" si="62"/>
        <v>0</v>
      </c>
      <c r="I1548" s="928">
        <f t="shared" si="63"/>
        <v>0</v>
      </c>
      <c r="J1548" s="347" t="s">
        <v>2771</v>
      </c>
    </row>
    <row r="1549" spans="4:10" ht="13.9">
      <c r="D1549" s="20">
        <f t="shared" si="64"/>
        <v>0</v>
      </c>
      <c r="E1549" s="20">
        <f t="shared" si="64"/>
        <v>0</v>
      </c>
      <c r="F1549" s="928">
        <f t="shared" si="64"/>
        <v>0</v>
      </c>
      <c r="G1549" s="365"/>
      <c r="H1549" s="928">
        <f t="shared" si="62"/>
        <v>0</v>
      </c>
      <c r="I1549" s="928">
        <f t="shared" si="63"/>
        <v>0</v>
      </c>
      <c r="J1549" s="347" t="s">
        <v>2771</v>
      </c>
    </row>
    <row r="1550" spans="4:10" ht="13.9">
      <c r="D1550" s="20">
        <f t="shared" si="64"/>
        <v>0</v>
      </c>
      <c r="E1550" s="20">
        <f t="shared" si="64"/>
        <v>0</v>
      </c>
      <c r="F1550" s="928">
        <f t="shared" si="64"/>
        <v>0</v>
      </c>
      <c r="G1550" s="365"/>
      <c r="H1550" s="928">
        <f t="shared" si="62"/>
        <v>0</v>
      </c>
      <c r="I1550" s="928">
        <f t="shared" si="63"/>
        <v>0</v>
      </c>
      <c r="J1550" s="347" t="s">
        <v>2771</v>
      </c>
    </row>
    <row r="1551" spans="4:10" ht="13.9">
      <c r="D1551" s="20">
        <f t="shared" si="64"/>
        <v>0</v>
      </c>
      <c r="E1551" s="20">
        <f t="shared" si="64"/>
        <v>0</v>
      </c>
      <c r="F1551" s="928">
        <f t="shared" si="64"/>
        <v>0</v>
      </c>
      <c r="G1551" s="365"/>
      <c r="H1551" s="928">
        <f t="shared" si="62"/>
        <v>0</v>
      </c>
      <c r="I1551" s="928">
        <f t="shared" si="63"/>
        <v>0</v>
      </c>
      <c r="J1551" s="347" t="s">
        <v>2771</v>
      </c>
    </row>
    <row r="1552" spans="4:10" ht="13.9">
      <c r="D1552" s="20">
        <f t="shared" si="64"/>
        <v>0</v>
      </c>
      <c r="E1552" s="20">
        <f t="shared" si="64"/>
        <v>0</v>
      </c>
      <c r="F1552" s="928">
        <f t="shared" si="64"/>
        <v>0</v>
      </c>
      <c r="G1552" s="365"/>
      <c r="H1552" s="928">
        <f t="shared" si="62"/>
        <v>0</v>
      </c>
      <c r="I1552" s="928">
        <f t="shared" si="63"/>
        <v>0</v>
      </c>
      <c r="J1552" s="347" t="s">
        <v>2771</v>
      </c>
    </row>
    <row r="1553" spans="4:10" ht="13.9">
      <c r="D1553" s="20">
        <f t="shared" si="64"/>
        <v>0</v>
      </c>
      <c r="E1553" s="20">
        <f t="shared" si="64"/>
        <v>0</v>
      </c>
      <c r="F1553" s="928">
        <f t="shared" si="64"/>
        <v>0</v>
      </c>
      <c r="G1553" s="365"/>
      <c r="H1553" s="928">
        <f t="shared" si="62"/>
        <v>0</v>
      </c>
      <c r="I1553" s="928">
        <f t="shared" si="63"/>
        <v>0</v>
      </c>
      <c r="J1553" s="347" t="s">
        <v>2771</v>
      </c>
    </row>
    <row r="1554" spans="4:10" ht="13.9">
      <c r="D1554" s="20">
        <f t="shared" si="64"/>
        <v>0</v>
      </c>
      <c r="E1554" s="20">
        <f t="shared" si="64"/>
        <v>0</v>
      </c>
      <c r="F1554" s="928">
        <f t="shared" si="64"/>
        <v>0</v>
      </c>
      <c r="G1554" s="365"/>
      <c r="H1554" s="928">
        <f t="shared" si="62"/>
        <v>0</v>
      </c>
      <c r="I1554" s="928">
        <f t="shared" si="63"/>
        <v>0</v>
      </c>
      <c r="J1554" s="347" t="s">
        <v>2771</v>
      </c>
    </row>
    <row r="1555" spans="4:10" ht="13.9">
      <c r="D1555" s="20">
        <f t="shared" si="64"/>
        <v>0</v>
      </c>
      <c r="E1555" s="20">
        <f t="shared" si="64"/>
        <v>0</v>
      </c>
      <c r="F1555" s="928">
        <f t="shared" si="64"/>
        <v>0</v>
      </c>
      <c r="G1555" s="365"/>
      <c r="H1555" s="928">
        <f t="shared" si="62"/>
        <v>0</v>
      </c>
      <c r="I1555" s="928">
        <f t="shared" si="63"/>
        <v>0</v>
      </c>
      <c r="J1555" s="347" t="s">
        <v>2771</v>
      </c>
    </row>
    <row r="1556" spans="4:10" ht="13.9">
      <c r="D1556" s="20">
        <f t="shared" si="64"/>
        <v>0</v>
      </c>
      <c r="E1556" s="20">
        <f t="shared" si="64"/>
        <v>0</v>
      </c>
      <c r="F1556" s="928">
        <f t="shared" si="64"/>
        <v>0</v>
      </c>
      <c r="G1556" s="365"/>
      <c r="H1556" s="928">
        <f t="shared" si="62"/>
        <v>0</v>
      </c>
      <c r="I1556" s="928">
        <f t="shared" si="63"/>
        <v>0</v>
      </c>
      <c r="J1556" s="347" t="s">
        <v>2771</v>
      </c>
    </row>
    <row r="1557" spans="4:10" ht="13.9">
      <c r="D1557" s="20">
        <f t="shared" si="64"/>
        <v>0</v>
      </c>
      <c r="E1557" s="20">
        <f t="shared" si="64"/>
        <v>0</v>
      </c>
      <c r="F1557" s="928">
        <f t="shared" si="64"/>
        <v>0</v>
      </c>
      <c r="G1557" s="365"/>
      <c r="H1557" s="928">
        <f t="shared" si="62"/>
        <v>0</v>
      </c>
      <c r="I1557" s="928">
        <f t="shared" si="63"/>
        <v>0</v>
      </c>
      <c r="J1557" s="347" t="s">
        <v>2771</v>
      </c>
    </row>
    <row r="1558" spans="4:10" ht="13.9">
      <c r="D1558" s="20">
        <f t="shared" ref="D1558:F1577" si="65">D596</f>
        <v>0</v>
      </c>
      <c r="E1558" s="20">
        <f t="shared" si="65"/>
        <v>0</v>
      </c>
      <c r="F1558" s="928">
        <f t="shared" si="65"/>
        <v>0</v>
      </c>
      <c r="G1558" s="365"/>
      <c r="H1558" s="928">
        <f t="shared" si="62"/>
        <v>0</v>
      </c>
      <c r="I1558" s="928">
        <f t="shared" si="63"/>
        <v>0</v>
      </c>
      <c r="J1558" s="347" t="s">
        <v>2771</v>
      </c>
    </row>
    <row r="1559" spans="4:10" ht="13.9">
      <c r="D1559" s="20">
        <f t="shared" si="65"/>
        <v>0</v>
      </c>
      <c r="E1559" s="20">
        <f t="shared" si="65"/>
        <v>0</v>
      </c>
      <c r="F1559" s="928">
        <f t="shared" si="65"/>
        <v>0</v>
      </c>
      <c r="G1559" s="365"/>
      <c r="H1559" s="928">
        <f t="shared" si="62"/>
        <v>0</v>
      </c>
      <c r="I1559" s="928">
        <f t="shared" si="63"/>
        <v>0</v>
      </c>
      <c r="J1559" s="347" t="s">
        <v>2771</v>
      </c>
    </row>
    <row r="1560" spans="4:10" ht="13.9">
      <c r="D1560" s="20">
        <f t="shared" si="65"/>
        <v>0</v>
      </c>
      <c r="E1560" s="20">
        <f t="shared" si="65"/>
        <v>0</v>
      </c>
      <c r="F1560" s="928">
        <f t="shared" si="65"/>
        <v>0</v>
      </c>
      <c r="G1560" s="365"/>
      <c r="H1560" s="928">
        <f t="shared" si="62"/>
        <v>0</v>
      </c>
      <c r="I1560" s="928">
        <f t="shared" si="63"/>
        <v>0</v>
      </c>
      <c r="J1560" s="347" t="s">
        <v>2771</v>
      </c>
    </row>
    <row r="1561" spans="4:10" ht="13.9">
      <c r="D1561" s="20">
        <f t="shared" si="65"/>
        <v>0</v>
      </c>
      <c r="E1561" s="20">
        <f t="shared" si="65"/>
        <v>0</v>
      </c>
      <c r="F1561" s="928">
        <f t="shared" si="65"/>
        <v>0</v>
      </c>
      <c r="G1561" s="365"/>
      <c r="H1561" s="928">
        <f t="shared" si="62"/>
        <v>0</v>
      </c>
      <c r="I1561" s="928">
        <f t="shared" si="63"/>
        <v>0</v>
      </c>
      <c r="J1561" s="347" t="s">
        <v>2771</v>
      </c>
    </row>
    <row r="1562" spans="4:10" ht="13.9">
      <c r="D1562" s="20">
        <f t="shared" si="65"/>
        <v>0</v>
      </c>
      <c r="E1562" s="20">
        <f t="shared" si="65"/>
        <v>0</v>
      </c>
      <c r="F1562" s="928">
        <f t="shared" si="65"/>
        <v>0</v>
      </c>
      <c r="G1562" s="365"/>
      <c r="H1562" s="928">
        <f t="shared" si="62"/>
        <v>0</v>
      </c>
      <c r="I1562" s="928">
        <f t="shared" si="63"/>
        <v>0</v>
      </c>
      <c r="J1562" s="347" t="s">
        <v>2771</v>
      </c>
    </row>
    <row r="1563" spans="4:10" ht="13.9">
      <c r="D1563" s="20">
        <f t="shared" si="65"/>
        <v>0</v>
      </c>
      <c r="E1563" s="20">
        <f t="shared" si="65"/>
        <v>0</v>
      </c>
      <c r="F1563" s="928">
        <f t="shared" si="65"/>
        <v>0</v>
      </c>
      <c r="G1563" s="365"/>
      <c r="H1563" s="928">
        <f t="shared" si="62"/>
        <v>0</v>
      </c>
      <c r="I1563" s="928">
        <f t="shared" si="63"/>
        <v>0</v>
      </c>
      <c r="J1563" s="347" t="s">
        <v>2771</v>
      </c>
    </row>
    <row r="1564" spans="4:10" ht="13.9">
      <c r="D1564" s="20">
        <f t="shared" si="65"/>
        <v>0</v>
      </c>
      <c r="E1564" s="20">
        <f t="shared" si="65"/>
        <v>0</v>
      </c>
      <c r="F1564" s="928">
        <f t="shared" si="65"/>
        <v>0</v>
      </c>
      <c r="G1564" s="365"/>
      <c r="H1564" s="928">
        <f t="shared" si="62"/>
        <v>0</v>
      </c>
      <c r="I1564" s="928">
        <f t="shared" si="63"/>
        <v>0</v>
      </c>
      <c r="J1564" s="347" t="s">
        <v>2771</v>
      </c>
    </row>
    <row r="1565" spans="4:10" ht="13.9">
      <c r="D1565" s="20">
        <f t="shared" si="65"/>
        <v>0</v>
      </c>
      <c r="E1565" s="20">
        <f t="shared" si="65"/>
        <v>0</v>
      </c>
      <c r="F1565" s="928">
        <f t="shared" si="65"/>
        <v>0</v>
      </c>
      <c r="G1565" s="365"/>
      <c r="H1565" s="928">
        <f t="shared" si="62"/>
        <v>0</v>
      </c>
      <c r="I1565" s="928">
        <f t="shared" si="63"/>
        <v>0</v>
      </c>
      <c r="J1565" s="347" t="s">
        <v>2771</v>
      </c>
    </row>
    <row r="1566" spans="4:10" ht="13.9">
      <c r="D1566" s="20">
        <f t="shared" si="65"/>
        <v>0</v>
      </c>
      <c r="E1566" s="20">
        <f t="shared" si="65"/>
        <v>0</v>
      </c>
      <c r="F1566" s="928">
        <f t="shared" si="65"/>
        <v>0</v>
      </c>
      <c r="G1566" s="365"/>
      <c r="H1566" s="928">
        <f t="shared" si="62"/>
        <v>0</v>
      </c>
      <c r="I1566" s="928">
        <f t="shared" si="63"/>
        <v>0</v>
      </c>
      <c r="J1566" s="347" t="s">
        <v>2771</v>
      </c>
    </row>
    <row r="1567" spans="4:10" ht="13.9">
      <c r="D1567" s="20">
        <f t="shared" si="65"/>
        <v>0</v>
      </c>
      <c r="E1567" s="20">
        <f t="shared" si="65"/>
        <v>0</v>
      </c>
      <c r="F1567" s="928">
        <f t="shared" si="65"/>
        <v>0</v>
      </c>
      <c r="G1567" s="365"/>
      <c r="H1567" s="928">
        <f t="shared" si="62"/>
        <v>0</v>
      </c>
      <c r="I1567" s="928">
        <f t="shared" si="63"/>
        <v>0</v>
      </c>
      <c r="J1567" s="347" t="s">
        <v>2771</v>
      </c>
    </row>
    <row r="1568" spans="4:10" ht="13.9">
      <c r="D1568" s="20">
        <f t="shared" si="65"/>
        <v>0</v>
      </c>
      <c r="E1568" s="20">
        <f t="shared" si="65"/>
        <v>0</v>
      </c>
      <c r="F1568" s="928">
        <f t="shared" si="65"/>
        <v>0</v>
      </c>
      <c r="G1568" s="365"/>
      <c r="H1568" s="928">
        <f t="shared" si="62"/>
        <v>0</v>
      </c>
      <c r="I1568" s="928">
        <f t="shared" si="63"/>
        <v>0</v>
      </c>
      <c r="J1568" s="347" t="s">
        <v>2771</v>
      </c>
    </row>
    <row r="1569" spans="4:10" ht="13.9">
      <c r="D1569" s="20">
        <f t="shared" si="65"/>
        <v>0</v>
      </c>
      <c r="E1569" s="20">
        <f t="shared" si="65"/>
        <v>0</v>
      </c>
      <c r="F1569" s="928">
        <f t="shared" si="65"/>
        <v>0</v>
      </c>
      <c r="G1569" s="365"/>
      <c r="H1569" s="928">
        <f t="shared" si="62"/>
        <v>0</v>
      </c>
      <c r="I1569" s="928">
        <f t="shared" si="63"/>
        <v>0</v>
      </c>
      <c r="J1569" s="347" t="s">
        <v>2771</v>
      </c>
    </row>
    <row r="1570" spans="4:10" ht="13.9">
      <c r="D1570" s="20">
        <f t="shared" si="65"/>
        <v>0</v>
      </c>
      <c r="E1570" s="20">
        <f t="shared" si="65"/>
        <v>0</v>
      </c>
      <c r="F1570" s="928">
        <f t="shared" si="65"/>
        <v>0</v>
      </c>
      <c r="G1570" s="365"/>
      <c r="H1570" s="928">
        <f t="shared" si="62"/>
        <v>0</v>
      </c>
      <c r="I1570" s="928">
        <f t="shared" si="63"/>
        <v>0</v>
      </c>
      <c r="J1570" s="347" t="s">
        <v>2771</v>
      </c>
    </row>
    <row r="1571" spans="4:10" ht="13.9">
      <c r="D1571" s="20">
        <f t="shared" si="65"/>
        <v>0</v>
      </c>
      <c r="E1571" s="20">
        <f t="shared" si="65"/>
        <v>0</v>
      </c>
      <c r="F1571" s="928">
        <f t="shared" si="65"/>
        <v>0</v>
      </c>
      <c r="G1571" s="365"/>
      <c r="H1571" s="928">
        <f t="shared" si="62"/>
        <v>0</v>
      </c>
      <c r="I1571" s="928">
        <f t="shared" si="63"/>
        <v>0</v>
      </c>
      <c r="J1571" s="347" t="s">
        <v>2771</v>
      </c>
    </row>
    <row r="1572" spans="4:10" ht="13.9">
      <c r="D1572" s="20">
        <f t="shared" si="65"/>
        <v>0</v>
      </c>
      <c r="E1572" s="20">
        <f t="shared" si="65"/>
        <v>0</v>
      </c>
      <c r="F1572" s="928">
        <f t="shared" si="65"/>
        <v>0</v>
      </c>
      <c r="G1572" s="365"/>
      <c r="H1572" s="928">
        <f t="shared" si="62"/>
        <v>0</v>
      </c>
      <c r="I1572" s="928">
        <f t="shared" si="63"/>
        <v>0</v>
      </c>
      <c r="J1572" s="347" t="s">
        <v>2771</v>
      </c>
    </row>
    <row r="1573" spans="4:10" ht="13.9">
      <c r="D1573" s="20">
        <f t="shared" si="65"/>
        <v>0</v>
      </c>
      <c r="E1573" s="20">
        <f t="shared" si="65"/>
        <v>0</v>
      </c>
      <c r="F1573" s="928">
        <f t="shared" si="65"/>
        <v>0</v>
      </c>
      <c r="G1573" s="365"/>
      <c r="H1573" s="928">
        <f t="shared" si="62"/>
        <v>0</v>
      </c>
      <c r="I1573" s="928">
        <f t="shared" si="63"/>
        <v>0</v>
      </c>
      <c r="J1573" s="347" t="s">
        <v>2771</v>
      </c>
    </row>
    <row r="1574" spans="4:10" ht="13.9">
      <c r="D1574" s="20">
        <f t="shared" si="65"/>
        <v>0</v>
      </c>
      <c r="E1574" s="20">
        <f t="shared" si="65"/>
        <v>0</v>
      </c>
      <c r="F1574" s="928">
        <f t="shared" si="65"/>
        <v>0</v>
      </c>
      <c r="G1574" s="365"/>
      <c r="H1574" s="928">
        <f t="shared" si="62"/>
        <v>0</v>
      </c>
      <c r="I1574" s="928">
        <f t="shared" si="63"/>
        <v>0</v>
      </c>
      <c r="J1574" s="347" t="s">
        <v>2771</v>
      </c>
    </row>
    <row r="1575" spans="4:10" ht="13.9">
      <c r="D1575" s="20">
        <f t="shared" si="65"/>
        <v>0</v>
      </c>
      <c r="E1575" s="20">
        <f t="shared" si="65"/>
        <v>0</v>
      </c>
      <c r="F1575" s="928">
        <f t="shared" si="65"/>
        <v>0</v>
      </c>
      <c r="G1575" s="365"/>
      <c r="H1575" s="928">
        <f t="shared" si="62"/>
        <v>0</v>
      </c>
      <c r="I1575" s="928">
        <f t="shared" si="63"/>
        <v>0</v>
      </c>
      <c r="J1575" s="347" t="s">
        <v>2771</v>
      </c>
    </row>
    <row r="1576" spans="4:10" ht="13.9">
      <c r="D1576" s="20">
        <f t="shared" si="65"/>
        <v>0</v>
      </c>
      <c r="E1576" s="20">
        <f t="shared" si="65"/>
        <v>0</v>
      </c>
      <c r="F1576" s="928">
        <f t="shared" si="65"/>
        <v>0</v>
      </c>
      <c r="G1576" s="365"/>
      <c r="H1576" s="928">
        <f t="shared" si="62"/>
        <v>0</v>
      </c>
      <c r="I1576" s="928">
        <f t="shared" si="63"/>
        <v>0</v>
      </c>
      <c r="J1576" s="347" t="s">
        <v>2771</v>
      </c>
    </row>
    <row r="1577" spans="4:10" ht="13.9">
      <c r="D1577" s="20">
        <f t="shared" si="65"/>
        <v>0</v>
      </c>
      <c r="E1577" s="20">
        <f t="shared" si="65"/>
        <v>0</v>
      </c>
      <c r="F1577" s="928">
        <f t="shared" si="65"/>
        <v>0</v>
      </c>
      <c r="G1577" s="365"/>
      <c r="H1577" s="928">
        <f t="shared" si="62"/>
        <v>0</v>
      </c>
      <c r="I1577" s="928">
        <f t="shared" si="63"/>
        <v>0</v>
      </c>
      <c r="J1577" s="347" t="s">
        <v>2771</v>
      </c>
    </row>
    <row r="1578" spans="4:10" ht="13.9">
      <c r="D1578" s="20">
        <f t="shared" ref="D1578:F1597" si="66">D616</f>
        <v>0</v>
      </c>
      <c r="E1578" s="20">
        <f t="shared" si="66"/>
        <v>0</v>
      </c>
      <c r="F1578" s="928">
        <f t="shared" si="66"/>
        <v>0</v>
      </c>
      <c r="G1578" s="365"/>
      <c r="H1578" s="928">
        <f t="shared" si="62"/>
        <v>0</v>
      </c>
      <c r="I1578" s="928">
        <f t="shared" si="63"/>
        <v>0</v>
      </c>
      <c r="J1578" s="347" t="s">
        <v>2771</v>
      </c>
    </row>
    <row r="1579" spans="4:10" ht="13.9">
      <c r="D1579" s="20">
        <f t="shared" si="66"/>
        <v>0</v>
      </c>
      <c r="E1579" s="20">
        <f t="shared" si="66"/>
        <v>0</v>
      </c>
      <c r="F1579" s="928">
        <f t="shared" si="66"/>
        <v>0</v>
      </c>
      <c r="G1579" s="365"/>
      <c r="H1579" s="928">
        <f t="shared" si="62"/>
        <v>0</v>
      </c>
      <c r="I1579" s="928">
        <f t="shared" si="63"/>
        <v>0</v>
      </c>
      <c r="J1579" s="347" t="s">
        <v>2771</v>
      </c>
    </row>
    <row r="1580" spans="4:10" ht="13.9">
      <c r="D1580" s="20">
        <f t="shared" si="66"/>
        <v>0</v>
      </c>
      <c r="E1580" s="20">
        <f t="shared" si="66"/>
        <v>0</v>
      </c>
      <c r="F1580" s="928">
        <f t="shared" si="66"/>
        <v>0</v>
      </c>
      <c r="G1580" s="365"/>
      <c r="H1580" s="928">
        <f t="shared" si="62"/>
        <v>0</v>
      </c>
      <c r="I1580" s="928">
        <f t="shared" si="63"/>
        <v>0</v>
      </c>
      <c r="J1580" s="347" t="s">
        <v>2771</v>
      </c>
    </row>
    <row r="1581" spans="4:10" ht="13.9">
      <c r="D1581" s="20">
        <f t="shared" si="66"/>
        <v>0</v>
      </c>
      <c r="E1581" s="20">
        <f t="shared" si="66"/>
        <v>0</v>
      </c>
      <c r="F1581" s="928">
        <f t="shared" si="66"/>
        <v>0</v>
      </c>
      <c r="G1581" s="365"/>
      <c r="H1581" s="928">
        <f t="shared" si="62"/>
        <v>0</v>
      </c>
      <c r="I1581" s="928">
        <f t="shared" si="63"/>
        <v>0</v>
      </c>
      <c r="J1581" s="347" t="s">
        <v>2771</v>
      </c>
    </row>
    <row r="1582" spans="4:10" ht="13.9">
      <c r="D1582" s="20">
        <f t="shared" si="66"/>
        <v>0</v>
      </c>
      <c r="E1582" s="20">
        <f t="shared" si="66"/>
        <v>0</v>
      </c>
      <c r="F1582" s="928">
        <f t="shared" si="66"/>
        <v>0</v>
      </c>
      <c r="G1582" s="365"/>
      <c r="H1582" s="928">
        <f t="shared" ref="H1582:H1645" si="67">H620</f>
        <v>0</v>
      </c>
      <c r="I1582" s="928">
        <f t="shared" si="63"/>
        <v>0</v>
      </c>
      <c r="J1582" s="347" t="s">
        <v>2771</v>
      </c>
    </row>
    <row r="1583" spans="4:10" ht="13.9">
      <c r="D1583" s="20">
        <f t="shared" si="66"/>
        <v>0</v>
      </c>
      <c r="E1583" s="20">
        <f t="shared" si="66"/>
        <v>0</v>
      </c>
      <c r="F1583" s="928">
        <f t="shared" si="66"/>
        <v>0</v>
      </c>
      <c r="G1583" s="365"/>
      <c r="H1583" s="928">
        <f t="shared" si="67"/>
        <v>0</v>
      </c>
      <c r="I1583" s="928">
        <f t="shared" si="63"/>
        <v>0</v>
      </c>
      <c r="J1583" s="347" t="s">
        <v>2771</v>
      </c>
    </row>
    <row r="1584" spans="4:10" ht="13.9">
      <c r="D1584" s="20">
        <f t="shared" si="66"/>
        <v>0</v>
      </c>
      <c r="E1584" s="20">
        <f t="shared" si="66"/>
        <v>0</v>
      </c>
      <c r="F1584" s="928">
        <f t="shared" si="66"/>
        <v>0</v>
      </c>
      <c r="G1584" s="365"/>
      <c r="H1584" s="928">
        <f t="shared" si="67"/>
        <v>0</v>
      </c>
      <c r="I1584" s="928">
        <f t="shared" ref="I1584:I1647" si="68">I622</f>
        <v>0</v>
      </c>
      <c r="J1584" s="347" t="s">
        <v>2771</v>
      </c>
    </row>
    <row r="1585" spans="4:10" ht="13.9">
      <c r="D1585" s="20">
        <f t="shared" si="66"/>
        <v>0</v>
      </c>
      <c r="E1585" s="20">
        <f t="shared" si="66"/>
        <v>0</v>
      </c>
      <c r="F1585" s="928">
        <f t="shared" si="66"/>
        <v>0</v>
      </c>
      <c r="G1585" s="365"/>
      <c r="H1585" s="928">
        <f t="shared" si="67"/>
        <v>0</v>
      </c>
      <c r="I1585" s="928">
        <f t="shared" si="68"/>
        <v>0</v>
      </c>
      <c r="J1585" s="347" t="s">
        <v>2771</v>
      </c>
    </row>
    <row r="1586" spans="4:10" ht="13.9">
      <c r="D1586" s="20">
        <f t="shared" si="66"/>
        <v>0</v>
      </c>
      <c r="E1586" s="20">
        <f t="shared" si="66"/>
        <v>0</v>
      </c>
      <c r="F1586" s="928">
        <f t="shared" si="66"/>
        <v>0</v>
      </c>
      <c r="G1586" s="365"/>
      <c r="H1586" s="928">
        <f t="shared" si="67"/>
        <v>0</v>
      </c>
      <c r="I1586" s="928">
        <f t="shared" si="68"/>
        <v>0</v>
      </c>
      <c r="J1586" s="347" t="s">
        <v>2771</v>
      </c>
    </row>
    <row r="1587" spans="4:10" ht="13.9">
      <c r="D1587" s="20">
        <f t="shared" si="66"/>
        <v>0</v>
      </c>
      <c r="E1587" s="20">
        <f t="shared" si="66"/>
        <v>0</v>
      </c>
      <c r="F1587" s="928">
        <f t="shared" si="66"/>
        <v>0</v>
      </c>
      <c r="G1587" s="365"/>
      <c r="H1587" s="928">
        <f t="shared" si="67"/>
        <v>0</v>
      </c>
      <c r="I1587" s="928">
        <f t="shared" si="68"/>
        <v>0</v>
      </c>
      <c r="J1587" s="347" t="s">
        <v>2771</v>
      </c>
    </row>
    <row r="1588" spans="4:10" ht="13.9">
      <c r="D1588" s="20">
        <f t="shared" si="66"/>
        <v>0</v>
      </c>
      <c r="E1588" s="20">
        <f t="shared" si="66"/>
        <v>0</v>
      </c>
      <c r="F1588" s="928">
        <f t="shared" si="66"/>
        <v>0</v>
      </c>
      <c r="G1588" s="365"/>
      <c r="H1588" s="928">
        <f t="shared" si="67"/>
        <v>0</v>
      </c>
      <c r="I1588" s="928">
        <f t="shared" si="68"/>
        <v>0</v>
      </c>
      <c r="J1588" s="347" t="s">
        <v>2771</v>
      </c>
    </row>
    <row r="1589" spans="4:10" ht="13.9">
      <c r="D1589" s="20">
        <f t="shared" si="66"/>
        <v>0</v>
      </c>
      <c r="E1589" s="20">
        <f t="shared" si="66"/>
        <v>0</v>
      </c>
      <c r="F1589" s="928">
        <f t="shared" si="66"/>
        <v>0</v>
      </c>
      <c r="G1589" s="365"/>
      <c r="H1589" s="928">
        <f t="shared" si="67"/>
        <v>0</v>
      </c>
      <c r="I1589" s="928">
        <f t="shared" si="68"/>
        <v>0</v>
      </c>
      <c r="J1589" s="347" t="s">
        <v>2771</v>
      </c>
    </row>
    <row r="1590" spans="4:10" ht="13.9">
      <c r="D1590" s="20">
        <f t="shared" si="66"/>
        <v>0</v>
      </c>
      <c r="E1590" s="20">
        <f t="shared" si="66"/>
        <v>0</v>
      </c>
      <c r="F1590" s="928">
        <f t="shared" si="66"/>
        <v>0</v>
      </c>
      <c r="G1590" s="365"/>
      <c r="H1590" s="928">
        <f t="shared" si="67"/>
        <v>0</v>
      </c>
      <c r="I1590" s="928">
        <f t="shared" si="68"/>
        <v>0</v>
      </c>
      <c r="J1590" s="347" t="s">
        <v>2771</v>
      </c>
    </row>
    <row r="1591" spans="4:10" ht="13.9">
      <c r="D1591" s="20">
        <f t="shared" si="66"/>
        <v>0</v>
      </c>
      <c r="E1591" s="20">
        <f t="shared" si="66"/>
        <v>0</v>
      </c>
      <c r="F1591" s="928">
        <f t="shared" si="66"/>
        <v>0</v>
      </c>
      <c r="G1591" s="365"/>
      <c r="H1591" s="928">
        <f t="shared" si="67"/>
        <v>0</v>
      </c>
      <c r="I1591" s="928">
        <f t="shared" si="68"/>
        <v>0</v>
      </c>
      <c r="J1591" s="347" t="s">
        <v>2771</v>
      </c>
    </row>
    <row r="1592" spans="4:10" ht="13.9">
      <c r="D1592" s="20">
        <f t="shared" si="66"/>
        <v>0</v>
      </c>
      <c r="E1592" s="20">
        <f t="shared" si="66"/>
        <v>0</v>
      </c>
      <c r="F1592" s="928">
        <f t="shared" si="66"/>
        <v>0</v>
      </c>
      <c r="G1592" s="365"/>
      <c r="H1592" s="928">
        <f t="shared" si="67"/>
        <v>0</v>
      </c>
      <c r="I1592" s="928">
        <f t="shared" si="68"/>
        <v>0</v>
      </c>
      <c r="J1592" s="347" t="s">
        <v>2771</v>
      </c>
    </row>
    <row r="1593" spans="4:10" ht="13.9">
      <c r="D1593" s="20">
        <f t="shared" si="66"/>
        <v>0</v>
      </c>
      <c r="E1593" s="20">
        <f t="shared" si="66"/>
        <v>0</v>
      </c>
      <c r="F1593" s="928">
        <f t="shared" si="66"/>
        <v>0</v>
      </c>
      <c r="G1593" s="365"/>
      <c r="H1593" s="928">
        <f t="shared" si="67"/>
        <v>0</v>
      </c>
      <c r="I1593" s="928">
        <f t="shared" si="68"/>
        <v>0</v>
      </c>
      <c r="J1593" s="347" t="s">
        <v>2771</v>
      </c>
    </row>
    <row r="1594" spans="4:10" ht="13.9">
      <c r="D1594" s="20">
        <f t="shared" si="66"/>
        <v>0</v>
      </c>
      <c r="E1594" s="20">
        <f t="shared" si="66"/>
        <v>0</v>
      </c>
      <c r="F1594" s="928">
        <f t="shared" si="66"/>
        <v>0</v>
      </c>
      <c r="G1594" s="365"/>
      <c r="H1594" s="928">
        <f t="shared" si="67"/>
        <v>0</v>
      </c>
      <c r="I1594" s="928">
        <f t="shared" si="68"/>
        <v>0</v>
      </c>
      <c r="J1594" s="347" t="s">
        <v>2771</v>
      </c>
    </row>
    <row r="1595" spans="4:10" ht="13.9">
      <c r="D1595" s="20">
        <f t="shared" si="66"/>
        <v>0</v>
      </c>
      <c r="E1595" s="20">
        <f t="shared" si="66"/>
        <v>0</v>
      </c>
      <c r="F1595" s="928">
        <f t="shared" si="66"/>
        <v>0</v>
      </c>
      <c r="G1595" s="365"/>
      <c r="H1595" s="928">
        <f t="shared" si="67"/>
        <v>0</v>
      </c>
      <c r="I1595" s="928">
        <f t="shared" si="68"/>
        <v>0</v>
      </c>
      <c r="J1595" s="347" t="s">
        <v>2771</v>
      </c>
    </row>
    <row r="1596" spans="4:10" ht="13.9">
      <c r="D1596" s="20">
        <f t="shared" si="66"/>
        <v>0</v>
      </c>
      <c r="E1596" s="20">
        <f t="shared" si="66"/>
        <v>0</v>
      </c>
      <c r="F1596" s="928">
        <f t="shared" si="66"/>
        <v>0</v>
      </c>
      <c r="G1596" s="365"/>
      <c r="H1596" s="928">
        <f t="shared" si="67"/>
        <v>0</v>
      </c>
      <c r="I1596" s="928">
        <f t="shared" si="68"/>
        <v>0</v>
      </c>
      <c r="J1596" s="347" t="s">
        <v>2771</v>
      </c>
    </row>
    <row r="1597" spans="4:10">
      <c r="D1597" s="20">
        <f t="shared" si="66"/>
        <v>0</v>
      </c>
      <c r="E1597" s="20">
        <f t="shared" si="66"/>
        <v>0</v>
      </c>
      <c r="F1597" s="928">
        <f t="shared" si="66"/>
        <v>0</v>
      </c>
      <c r="G1597" s="20"/>
      <c r="H1597" s="928">
        <f t="shared" si="67"/>
        <v>0</v>
      </c>
      <c r="I1597" s="928">
        <f t="shared" si="68"/>
        <v>0</v>
      </c>
      <c r="J1597" s="347" t="s">
        <v>2771</v>
      </c>
    </row>
    <row r="1598" spans="4:10">
      <c r="D1598" s="20">
        <f t="shared" ref="D1598:F1617" si="69">D636</f>
        <v>0</v>
      </c>
      <c r="E1598" s="20">
        <f t="shared" si="69"/>
        <v>0</v>
      </c>
      <c r="F1598" s="928">
        <f t="shared" si="69"/>
        <v>0</v>
      </c>
      <c r="G1598" s="20"/>
      <c r="H1598" s="928">
        <f t="shared" si="67"/>
        <v>0</v>
      </c>
      <c r="I1598" s="928">
        <f t="shared" si="68"/>
        <v>0</v>
      </c>
      <c r="J1598" s="347" t="s">
        <v>2771</v>
      </c>
    </row>
    <row r="1599" spans="4:10">
      <c r="D1599" s="20">
        <f t="shared" si="69"/>
        <v>0</v>
      </c>
      <c r="E1599" s="20">
        <f t="shared" si="69"/>
        <v>0</v>
      </c>
      <c r="F1599" s="928">
        <f t="shared" si="69"/>
        <v>0</v>
      </c>
      <c r="G1599" s="20"/>
      <c r="H1599" s="928">
        <f t="shared" si="67"/>
        <v>0</v>
      </c>
      <c r="I1599" s="928">
        <f t="shared" si="68"/>
        <v>0</v>
      </c>
      <c r="J1599" s="347" t="s">
        <v>2771</v>
      </c>
    </row>
    <row r="1600" spans="4:10">
      <c r="D1600" s="20">
        <f t="shared" si="69"/>
        <v>0</v>
      </c>
      <c r="E1600" s="20">
        <f t="shared" si="69"/>
        <v>0</v>
      </c>
      <c r="F1600" s="928">
        <f t="shared" si="69"/>
        <v>0</v>
      </c>
      <c r="G1600" s="20"/>
      <c r="H1600" s="928">
        <f t="shared" si="67"/>
        <v>0</v>
      </c>
      <c r="I1600" s="928">
        <f t="shared" si="68"/>
        <v>0</v>
      </c>
      <c r="J1600" s="347" t="s">
        <v>2771</v>
      </c>
    </row>
    <row r="1601" spans="4:10">
      <c r="D1601" s="20">
        <f t="shared" si="69"/>
        <v>0</v>
      </c>
      <c r="E1601" s="20">
        <f t="shared" si="69"/>
        <v>0</v>
      </c>
      <c r="F1601" s="928">
        <f t="shared" si="69"/>
        <v>0</v>
      </c>
      <c r="G1601" s="20"/>
      <c r="H1601" s="928">
        <f t="shared" si="67"/>
        <v>0</v>
      </c>
      <c r="I1601" s="928">
        <f t="shared" si="68"/>
        <v>0</v>
      </c>
      <c r="J1601" s="347" t="s">
        <v>2771</v>
      </c>
    </row>
    <row r="1602" spans="4:10">
      <c r="D1602" s="20">
        <f t="shared" si="69"/>
        <v>0</v>
      </c>
      <c r="E1602" s="20">
        <f t="shared" si="69"/>
        <v>0</v>
      </c>
      <c r="F1602" s="928">
        <f t="shared" si="69"/>
        <v>0</v>
      </c>
      <c r="G1602" s="367"/>
      <c r="H1602" s="928">
        <f t="shared" si="67"/>
        <v>0</v>
      </c>
      <c r="I1602" s="928">
        <f t="shared" si="68"/>
        <v>0</v>
      </c>
      <c r="J1602" s="347" t="s">
        <v>2771</v>
      </c>
    </row>
    <row r="1603" spans="4:10">
      <c r="D1603" s="20">
        <f t="shared" si="69"/>
        <v>0</v>
      </c>
      <c r="E1603" s="20">
        <f t="shared" si="69"/>
        <v>0</v>
      </c>
      <c r="F1603" s="928">
        <f t="shared" si="69"/>
        <v>0</v>
      </c>
      <c r="G1603" s="367"/>
      <c r="H1603" s="928">
        <f t="shared" si="67"/>
        <v>0</v>
      </c>
      <c r="I1603" s="928">
        <f t="shared" si="68"/>
        <v>0</v>
      </c>
      <c r="J1603" s="347" t="s">
        <v>2771</v>
      </c>
    </row>
    <row r="1604" spans="4:10" ht="13.9">
      <c r="D1604" s="20">
        <f t="shared" si="69"/>
        <v>0</v>
      </c>
      <c r="E1604" s="20">
        <f t="shared" si="69"/>
        <v>0</v>
      </c>
      <c r="F1604" s="928">
        <f t="shared" si="69"/>
        <v>0</v>
      </c>
      <c r="G1604" s="365"/>
      <c r="H1604" s="928">
        <f t="shared" si="67"/>
        <v>0</v>
      </c>
      <c r="I1604" s="928">
        <f t="shared" si="68"/>
        <v>0</v>
      </c>
      <c r="J1604" s="347" t="s">
        <v>2771</v>
      </c>
    </row>
    <row r="1605" spans="4:10" ht="13.9">
      <c r="D1605" s="20">
        <f t="shared" si="69"/>
        <v>0</v>
      </c>
      <c r="E1605" s="20">
        <f t="shared" si="69"/>
        <v>0</v>
      </c>
      <c r="F1605" s="928">
        <f t="shared" si="69"/>
        <v>0</v>
      </c>
      <c r="G1605" s="365"/>
      <c r="H1605" s="928">
        <f t="shared" si="67"/>
        <v>0</v>
      </c>
      <c r="I1605" s="928">
        <f t="shared" si="68"/>
        <v>0</v>
      </c>
      <c r="J1605" s="347" t="s">
        <v>2771</v>
      </c>
    </row>
    <row r="1606" spans="4:10" ht="13.9">
      <c r="D1606" s="20">
        <f t="shared" si="69"/>
        <v>0</v>
      </c>
      <c r="E1606" s="20">
        <f t="shared" si="69"/>
        <v>0</v>
      </c>
      <c r="F1606" s="928">
        <f t="shared" si="69"/>
        <v>0</v>
      </c>
      <c r="G1606" s="365"/>
      <c r="H1606" s="928">
        <f t="shared" si="67"/>
        <v>0</v>
      </c>
      <c r="I1606" s="928">
        <f t="shared" si="68"/>
        <v>0</v>
      </c>
      <c r="J1606" s="347" t="s">
        <v>2771</v>
      </c>
    </row>
    <row r="1607" spans="4:10" ht="13.9">
      <c r="D1607" s="20">
        <f t="shared" si="69"/>
        <v>0</v>
      </c>
      <c r="E1607" s="20">
        <f t="shared" si="69"/>
        <v>0</v>
      </c>
      <c r="F1607" s="928">
        <f t="shared" si="69"/>
        <v>0</v>
      </c>
      <c r="G1607" s="365"/>
      <c r="H1607" s="928">
        <f t="shared" si="67"/>
        <v>0</v>
      </c>
      <c r="I1607" s="928">
        <f t="shared" si="68"/>
        <v>0</v>
      </c>
      <c r="J1607" s="347" t="s">
        <v>2771</v>
      </c>
    </row>
    <row r="1608" spans="4:10" ht="13.9">
      <c r="D1608" s="20">
        <f t="shared" si="69"/>
        <v>0</v>
      </c>
      <c r="E1608" s="20">
        <f t="shared" si="69"/>
        <v>0</v>
      </c>
      <c r="F1608" s="928">
        <f t="shared" si="69"/>
        <v>0</v>
      </c>
      <c r="G1608" s="365"/>
      <c r="H1608" s="928">
        <f t="shared" si="67"/>
        <v>0</v>
      </c>
      <c r="I1608" s="928">
        <f t="shared" si="68"/>
        <v>0</v>
      </c>
      <c r="J1608" s="347" t="s">
        <v>2771</v>
      </c>
    </row>
    <row r="1609" spans="4:10" ht="13.9">
      <c r="D1609" s="20">
        <f t="shared" si="69"/>
        <v>0</v>
      </c>
      <c r="E1609" s="20">
        <f t="shared" si="69"/>
        <v>0</v>
      </c>
      <c r="F1609" s="928">
        <f t="shared" si="69"/>
        <v>0</v>
      </c>
      <c r="G1609" s="365"/>
      <c r="H1609" s="928">
        <f t="shared" si="67"/>
        <v>0</v>
      </c>
      <c r="I1609" s="928">
        <f t="shared" si="68"/>
        <v>0</v>
      </c>
      <c r="J1609" s="347" t="s">
        <v>2771</v>
      </c>
    </row>
    <row r="1610" spans="4:10" ht="13.9">
      <c r="D1610" s="20">
        <f t="shared" si="69"/>
        <v>0</v>
      </c>
      <c r="E1610" s="20">
        <f t="shared" si="69"/>
        <v>0</v>
      </c>
      <c r="F1610" s="928">
        <f t="shared" si="69"/>
        <v>0</v>
      </c>
      <c r="G1610" s="365"/>
      <c r="H1610" s="928">
        <f t="shared" si="67"/>
        <v>0</v>
      </c>
      <c r="I1610" s="928">
        <f t="shared" si="68"/>
        <v>0</v>
      </c>
      <c r="J1610" s="347" t="s">
        <v>2771</v>
      </c>
    </row>
    <row r="1611" spans="4:10" ht="13.9">
      <c r="D1611" s="20">
        <f t="shared" si="69"/>
        <v>0</v>
      </c>
      <c r="E1611" s="20">
        <f t="shared" si="69"/>
        <v>0</v>
      </c>
      <c r="F1611" s="928">
        <f t="shared" si="69"/>
        <v>0</v>
      </c>
      <c r="G1611" s="365"/>
      <c r="H1611" s="928">
        <f t="shared" si="67"/>
        <v>0</v>
      </c>
      <c r="I1611" s="928">
        <f t="shared" si="68"/>
        <v>0</v>
      </c>
      <c r="J1611" s="347" t="s">
        <v>2771</v>
      </c>
    </row>
    <row r="1612" spans="4:10" ht="13.9">
      <c r="D1612" s="20">
        <f t="shared" si="69"/>
        <v>0</v>
      </c>
      <c r="E1612" s="20">
        <f t="shared" si="69"/>
        <v>0</v>
      </c>
      <c r="F1612" s="928">
        <f t="shared" si="69"/>
        <v>0</v>
      </c>
      <c r="G1612" s="365"/>
      <c r="H1612" s="928">
        <f t="shared" si="67"/>
        <v>0</v>
      </c>
      <c r="I1612" s="928">
        <f t="shared" si="68"/>
        <v>0</v>
      </c>
      <c r="J1612" s="347" t="s">
        <v>2771</v>
      </c>
    </row>
    <row r="1613" spans="4:10" ht="13.9">
      <c r="D1613" s="20">
        <f t="shared" si="69"/>
        <v>0</v>
      </c>
      <c r="E1613" s="20">
        <f t="shared" si="69"/>
        <v>0</v>
      </c>
      <c r="F1613" s="928">
        <f t="shared" si="69"/>
        <v>0</v>
      </c>
      <c r="G1613" s="365"/>
      <c r="H1613" s="928">
        <f t="shared" si="67"/>
        <v>0</v>
      </c>
      <c r="I1613" s="928">
        <f t="shared" si="68"/>
        <v>0</v>
      </c>
      <c r="J1613" s="347" t="s">
        <v>2771</v>
      </c>
    </row>
    <row r="1614" spans="4:10" ht="13.9">
      <c r="D1614" s="20">
        <f t="shared" si="69"/>
        <v>0</v>
      </c>
      <c r="E1614" s="20">
        <f t="shared" si="69"/>
        <v>0</v>
      </c>
      <c r="F1614" s="928">
        <f t="shared" si="69"/>
        <v>0</v>
      </c>
      <c r="G1614" s="365"/>
      <c r="H1614" s="928">
        <f t="shared" si="67"/>
        <v>0</v>
      </c>
      <c r="I1614" s="928">
        <f t="shared" si="68"/>
        <v>0</v>
      </c>
      <c r="J1614" s="347" t="s">
        <v>2771</v>
      </c>
    </row>
    <row r="1615" spans="4:10" ht="13.9">
      <c r="D1615" s="20">
        <f t="shared" si="69"/>
        <v>0</v>
      </c>
      <c r="E1615" s="20">
        <f t="shared" si="69"/>
        <v>0</v>
      </c>
      <c r="F1615" s="928">
        <f t="shared" si="69"/>
        <v>0</v>
      </c>
      <c r="G1615" s="365"/>
      <c r="H1615" s="928">
        <f t="shared" si="67"/>
        <v>0</v>
      </c>
      <c r="I1615" s="928">
        <f t="shared" si="68"/>
        <v>0</v>
      </c>
      <c r="J1615" s="347" t="s">
        <v>2771</v>
      </c>
    </row>
    <row r="1616" spans="4:10" ht="13.9">
      <c r="D1616" s="20">
        <f t="shared" si="69"/>
        <v>0</v>
      </c>
      <c r="E1616" s="20">
        <f t="shared" si="69"/>
        <v>0</v>
      </c>
      <c r="F1616" s="928">
        <f t="shared" si="69"/>
        <v>0</v>
      </c>
      <c r="G1616" s="365"/>
      <c r="H1616" s="928">
        <f t="shared" si="67"/>
        <v>0</v>
      </c>
      <c r="I1616" s="928">
        <f t="shared" si="68"/>
        <v>0</v>
      </c>
      <c r="J1616" s="347" t="s">
        <v>2771</v>
      </c>
    </row>
    <row r="1617" spans="4:10" ht="13.9">
      <c r="D1617" s="20">
        <f t="shared" si="69"/>
        <v>0</v>
      </c>
      <c r="E1617" s="20">
        <f t="shared" si="69"/>
        <v>0</v>
      </c>
      <c r="F1617" s="928">
        <f t="shared" si="69"/>
        <v>0</v>
      </c>
      <c r="G1617" s="365"/>
      <c r="H1617" s="928">
        <f t="shared" si="67"/>
        <v>0</v>
      </c>
      <c r="I1617" s="928">
        <f t="shared" si="68"/>
        <v>0</v>
      </c>
      <c r="J1617" s="347" t="s">
        <v>2771</v>
      </c>
    </row>
    <row r="1618" spans="4:10" ht="13.9">
      <c r="D1618" s="20">
        <f t="shared" ref="D1618:F1637" si="70">D656</f>
        <v>0</v>
      </c>
      <c r="E1618" s="20">
        <f t="shared" si="70"/>
        <v>0</v>
      </c>
      <c r="F1618" s="928">
        <f t="shared" si="70"/>
        <v>0</v>
      </c>
      <c r="G1618" s="365"/>
      <c r="H1618" s="928">
        <f t="shared" si="67"/>
        <v>0</v>
      </c>
      <c r="I1618" s="928">
        <f t="shared" si="68"/>
        <v>0</v>
      </c>
      <c r="J1618" s="347" t="s">
        <v>2771</v>
      </c>
    </row>
    <row r="1619" spans="4:10" ht="13.9">
      <c r="D1619" s="20">
        <f t="shared" si="70"/>
        <v>0</v>
      </c>
      <c r="E1619" s="20">
        <f t="shared" si="70"/>
        <v>0</v>
      </c>
      <c r="F1619" s="928">
        <f t="shared" si="70"/>
        <v>0</v>
      </c>
      <c r="G1619" s="365"/>
      <c r="H1619" s="928">
        <f t="shared" si="67"/>
        <v>0</v>
      </c>
      <c r="I1619" s="928">
        <f t="shared" si="68"/>
        <v>0</v>
      </c>
      <c r="J1619" s="347" t="s">
        <v>2771</v>
      </c>
    </row>
    <row r="1620" spans="4:10" ht="13.9">
      <c r="D1620" s="20">
        <f t="shared" si="70"/>
        <v>0</v>
      </c>
      <c r="E1620" s="20">
        <f t="shared" si="70"/>
        <v>0</v>
      </c>
      <c r="F1620" s="928">
        <f t="shared" si="70"/>
        <v>0</v>
      </c>
      <c r="G1620" s="365"/>
      <c r="H1620" s="928">
        <f t="shared" si="67"/>
        <v>0</v>
      </c>
      <c r="I1620" s="928">
        <f t="shared" si="68"/>
        <v>0</v>
      </c>
      <c r="J1620" s="347" t="s">
        <v>2771</v>
      </c>
    </row>
    <row r="1621" spans="4:10" ht="13.9">
      <c r="D1621" s="20">
        <f t="shared" si="70"/>
        <v>0</v>
      </c>
      <c r="E1621" s="20">
        <f t="shared" si="70"/>
        <v>0</v>
      </c>
      <c r="F1621" s="928">
        <f t="shared" si="70"/>
        <v>0</v>
      </c>
      <c r="G1621" s="365"/>
      <c r="H1621" s="928">
        <f t="shared" si="67"/>
        <v>0</v>
      </c>
      <c r="I1621" s="928">
        <f t="shared" si="68"/>
        <v>0</v>
      </c>
      <c r="J1621" s="347" t="s">
        <v>2771</v>
      </c>
    </row>
    <row r="1622" spans="4:10" ht="13.9">
      <c r="D1622" s="20">
        <f t="shared" si="70"/>
        <v>0</v>
      </c>
      <c r="E1622" s="20">
        <f t="shared" si="70"/>
        <v>0</v>
      </c>
      <c r="F1622" s="928">
        <f t="shared" si="70"/>
        <v>0</v>
      </c>
      <c r="G1622" s="365"/>
      <c r="H1622" s="928">
        <f t="shared" si="67"/>
        <v>0</v>
      </c>
      <c r="I1622" s="928">
        <f t="shared" si="68"/>
        <v>0</v>
      </c>
      <c r="J1622" s="347" t="s">
        <v>2771</v>
      </c>
    </row>
    <row r="1623" spans="4:10" ht="13.9">
      <c r="D1623" s="20">
        <f t="shared" si="70"/>
        <v>0</v>
      </c>
      <c r="E1623" s="20">
        <f t="shared" si="70"/>
        <v>0</v>
      </c>
      <c r="F1623" s="928">
        <f t="shared" si="70"/>
        <v>0</v>
      </c>
      <c r="G1623" s="365"/>
      <c r="H1623" s="928">
        <f t="shared" si="67"/>
        <v>0</v>
      </c>
      <c r="I1623" s="928">
        <f t="shared" si="68"/>
        <v>0</v>
      </c>
      <c r="J1623" s="347" t="s">
        <v>2771</v>
      </c>
    </row>
    <row r="1624" spans="4:10" ht="13.9">
      <c r="D1624" s="20">
        <f t="shared" si="70"/>
        <v>0</v>
      </c>
      <c r="E1624" s="20">
        <f t="shared" si="70"/>
        <v>0</v>
      </c>
      <c r="F1624" s="928">
        <f t="shared" si="70"/>
        <v>0</v>
      </c>
      <c r="G1624" s="365"/>
      <c r="H1624" s="928">
        <f t="shared" si="67"/>
        <v>0</v>
      </c>
      <c r="I1624" s="928">
        <f t="shared" si="68"/>
        <v>0</v>
      </c>
      <c r="J1624" s="347" t="s">
        <v>2771</v>
      </c>
    </row>
    <row r="1625" spans="4:10" ht="13.9">
      <c r="D1625" s="20">
        <f t="shared" si="70"/>
        <v>0</v>
      </c>
      <c r="E1625" s="20">
        <f t="shared" si="70"/>
        <v>0</v>
      </c>
      <c r="F1625" s="928">
        <f t="shared" si="70"/>
        <v>0</v>
      </c>
      <c r="G1625" s="365"/>
      <c r="H1625" s="928">
        <f t="shared" si="67"/>
        <v>0</v>
      </c>
      <c r="I1625" s="928">
        <f t="shared" si="68"/>
        <v>0</v>
      </c>
      <c r="J1625" s="347" t="s">
        <v>2771</v>
      </c>
    </row>
    <row r="1626" spans="4:10" ht="13.9">
      <c r="D1626" s="20">
        <f t="shared" si="70"/>
        <v>0</v>
      </c>
      <c r="E1626" s="20">
        <f t="shared" si="70"/>
        <v>0</v>
      </c>
      <c r="F1626" s="928">
        <f t="shared" si="70"/>
        <v>0</v>
      </c>
      <c r="G1626" s="365"/>
      <c r="H1626" s="928">
        <f t="shared" si="67"/>
        <v>0</v>
      </c>
      <c r="I1626" s="928">
        <f t="shared" si="68"/>
        <v>0</v>
      </c>
      <c r="J1626" s="347" t="s">
        <v>2771</v>
      </c>
    </row>
    <row r="1627" spans="4:10" ht="13.9">
      <c r="D1627" s="20">
        <f t="shared" si="70"/>
        <v>0</v>
      </c>
      <c r="E1627" s="20">
        <f t="shared" si="70"/>
        <v>0</v>
      </c>
      <c r="F1627" s="928">
        <f t="shared" si="70"/>
        <v>0</v>
      </c>
      <c r="G1627" s="365"/>
      <c r="H1627" s="928">
        <f t="shared" si="67"/>
        <v>0</v>
      </c>
      <c r="I1627" s="928">
        <f t="shared" si="68"/>
        <v>0</v>
      </c>
      <c r="J1627" s="347" t="s">
        <v>2771</v>
      </c>
    </row>
    <row r="1628" spans="4:10" ht="13.9">
      <c r="D1628" s="20">
        <f t="shared" si="70"/>
        <v>0</v>
      </c>
      <c r="E1628" s="20">
        <f t="shared" si="70"/>
        <v>0</v>
      </c>
      <c r="F1628" s="928">
        <f t="shared" si="70"/>
        <v>0</v>
      </c>
      <c r="G1628" s="365"/>
      <c r="H1628" s="928">
        <f t="shared" si="67"/>
        <v>0</v>
      </c>
      <c r="I1628" s="928">
        <f t="shared" si="68"/>
        <v>0</v>
      </c>
      <c r="J1628" s="347" t="s">
        <v>2771</v>
      </c>
    </row>
    <row r="1629" spans="4:10" ht="13.9">
      <c r="D1629" s="20">
        <f t="shared" si="70"/>
        <v>0</v>
      </c>
      <c r="E1629" s="20">
        <f t="shared" si="70"/>
        <v>0</v>
      </c>
      <c r="F1629" s="928">
        <f t="shared" si="70"/>
        <v>0</v>
      </c>
      <c r="G1629" s="365"/>
      <c r="H1629" s="928">
        <f t="shared" si="67"/>
        <v>0</v>
      </c>
      <c r="I1629" s="928">
        <f t="shared" si="68"/>
        <v>0</v>
      </c>
      <c r="J1629" s="347" t="s">
        <v>2771</v>
      </c>
    </row>
    <row r="1630" spans="4:10" ht="13.9">
      <c r="D1630" s="20">
        <f t="shared" si="70"/>
        <v>0</v>
      </c>
      <c r="E1630" s="20">
        <f t="shared" si="70"/>
        <v>0</v>
      </c>
      <c r="F1630" s="928">
        <f t="shared" si="70"/>
        <v>0</v>
      </c>
      <c r="G1630" s="365"/>
      <c r="H1630" s="928">
        <f t="shared" si="67"/>
        <v>0</v>
      </c>
      <c r="I1630" s="928">
        <f t="shared" si="68"/>
        <v>0</v>
      </c>
      <c r="J1630" s="347" t="s">
        <v>2771</v>
      </c>
    </row>
    <row r="1631" spans="4:10" ht="13.9">
      <c r="D1631" s="20">
        <f t="shared" si="70"/>
        <v>0</v>
      </c>
      <c r="E1631" s="20">
        <f t="shared" si="70"/>
        <v>0</v>
      </c>
      <c r="F1631" s="928">
        <f t="shared" si="70"/>
        <v>0</v>
      </c>
      <c r="G1631" s="365"/>
      <c r="H1631" s="928">
        <f t="shared" si="67"/>
        <v>0</v>
      </c>
      <c r="I1631" s="928">
        <f t="shared" si="68"/>
        <v>0</v>
      </c>
      <c r="J1631" s="347" t="s">
        <v>2771</v>
      </c>
    </row>
    <row r="1632" spans="4:10" ht="13.9">
      <c r="D1632" s="20">
        <f t="shared" si="70"/>
        <v>0</v>
      </c>
      <c r="E1632" s="20">
        <f t="shared" si="70"/>
        <v>0</v>
      </c>
      <c r="F1632" s="928">
        <f t="shared" si="70"/>
        <v>0</v>
      </c>
      <c r="G1632" s="365"/>
      <c r="H1632" s="928">
        <f t="shared" si="67"/>
        <v>0</v>
      </c>
      <c r="I1632" s="928">
        <f t="shared" si="68"/>
        <v>0</v>
      </c>
      <c r="J1632" s="347" t="s">
        <v>2771</v>
      </c>
    </row>
    <row r="1633" spans="4:10" ht="13.9">
      <c r="D1633" s="20">
        <f t="shared" si="70"/>
        <v>0</v>
      </c>
      <c r="E1633" s="20">
        <f t="shared" si="70"/>
        <v>0</v>
      </c>
      <c r="F1633" s="928">
        <f t="shared" si="70"/>
        <v>0</v>
      </c>
      <c r="G1633" s="365"/>
      <c r="H1633" s="928">
        <f t="shared" si="67"/>
        <v>0</v>
      </c>
      <c r="I1633" s="928">
        <f t="shared" si="68"/>
        <v>0</v>
      </c>
      <c r="J1633" s="347" t="s">
        <v>2771</v>
      </c>
    </row>
    <row r="1634" spans="4:10" ht="13.9">
      <c r="D1634" s="20">
        <f t="shared" si="70"/>
        <v>0</v>
      </c>
      <c r="E1634" s="20">
        <f t="shared" si="70"/>
        <v>0</v>
      </c>
      <c r="F1634" s="928">
        <f t="shared" si="70"/>
        <v>0</v>
      </c>
      <c r="G1634" s="365"/>
      <c r="H1634" s="928">
        <f t="shared" si="67"/>
        <v>0</v>
      </c>
      <c r="I1634" s="928">
        <f t="shared" si="68"/>
        <v>0</v>
      </c>
      <c r="J1634" s="347" t="s">
        <v>2771</v>
      </c>
    </row>
    <row r="1635" spans="4:10" ht="13.9">
      <c r="D1635" s="20">
        <f t="shared" si="70"/>
        <v>0</v>
      </c>
      <c r="E1635" s="20">
        <f t="shared" si="70"/>
        <v>0</v>
      </c>
      <c r="F1635" s="928">
        <f t="shared" si="70"/>
        <v>0</v>
      </c>
      <c r="G1635" s="365"/>
      <c r="H1635" s="928">
        <f t="shared" si="67"/>
        <v>0</v>
      </c>
      <c r="I1635" s="928">
        <f t="shared" si="68"/>
        <v>0</v>
      </c>
      <c r="J1635" s="347" t="s">
        <v>2771</v>
      </c>
    </row>
    <row r="1636" spans="4:10" ht="13.9">
      <c r="D1636" s="20">
        <f t="shared" si="70"/>
        <v>0</v>
      </c>
      <c r="E1636" s="20">
        <f t="shared" si="70"/>
        <v>0</v>
      </c>
      <c r="F1636" s="928">
        <f t="shared" si="70"/>
        <v>0</v>
      </c>
      <c r="G1636" s="365"/>
      <c r="H1636" s="928">
        <f t="shared" si="67"/>
        <v>0</v>
      </c>
      <c r="I1636" s="928">
        <f t="shared" si="68"/>
        <v>0</v>
      </c>
      <c r="J1636" s="347" t="s">
        <v>2771</v>
      </c>
    </row>
    <row r="1637" spans="4:10" ht="13.9">
      <c r="D1637" s="20">
        <f t="shared" si="70"/>
        <v>0</v>
      </c>
      <c r="E1637" s="20">
        <f t="shared" si="70"/>
        <v>0</v>
      </c>
      <c r="F1637" s="928">
        <f t="shared" si="70"/>
        <v>0</v>
      </c>
      <c r="G1637" s="365"/>
      <c r="H1637" s="928">
        <f t="shared" si="67"/>
        <v>0</v>
      </c>
      <c r="I1637" s="928">
        <f t="shared" si="68"/>
        <v>0</v>
      </c>
      <c r="J1637" s="347" t="s">
        <v>2771</v>
      </c>
    </row>
    <row r="1638" spans="4:10" ht="13.9">
      <c r="D1638" s="20">
        <f t="shared" ref="D1638:F1657" si="71">D676</f>
        <v>0</v>
      </c>
      <c r="E1638" s="20">
        <f t="shared" si="71"/>
        <v>0</v>
      </c>
      <c r="F1638" s="928">
        <f t="shared" si="71"/>
        <v>0</v>
      </c>
      <c r="G1638" s="365"/>
      <c r="H1638" s="928">
        <f t="shared" si="67"/>
        <v>0</v>
      </c>
      <c r="I1638" s="928">
        <f t="shared" si="68"/>
        <v>0</v>
      </c>
      <c r="J1638" s="347" t="s">
        <v>2771</v>
      </c>
    </row>
    <row r="1639" spans="4:10" ht="13.9">
      <c r="D1639" s="20">
        <f t="shared" si="71"/>
        <v>0</v>
      </c>
      <c r="E1639" s="20">
        <f t="shared" si="71"/>
        <v>0</v>
      </c>
      <c r="F1639" s="928">
        <f t="shared" si="71"/>
        <v>0</v>
      </c>
      <c r="G1639" s="365"/>
      <c r="H1639" s="928">
        <f t="shared" si="67"/>
        <v>0</v>
      </c>
      <c r="I1639" s="928">
        <f t="shared" si="68"/>
        <v>0</v>
      </c>
      <c r="J1639" s="347" t="s">
        <v>2771</v>
      </c>
    </row>
    <row r="1640" spans="4:10" ht="13.9">
      <c r="D1640" s="20">
        <f t="shared" si="71"/>
        <v>0</v>
      </c>
      <c r="E1640" s="20">
        <f t="shared" si="71"/>
        <v>0</v>
      </c>
      <c r="F1640" s="928">
        <f t="shared" si="71"/>
        <v>0</v>
      </c>
      <c r="G1640" s="365"/>
      <c r="H1640" s="928">
        <f t="shared" si="67"/>
        <v>0</v>
      </c>
      <c r="I1640" s="928">
        <f t="shared" si="68"/>
        <v>0</v>
      </c>
      <c r="J1640" s="347" t="s">
        <v>2771</v>
      </c>
    </row>
    <row r="1641" spans="4:10" ht="13.9">
      <c r="D1641" s="20">
        <f t="shared" si="71"/>
        <v>0</v>
      </c>
      <c r="E1641" s="20">
        <f t="shared" si="71"/>
        <v>0</v>
      </c>
      <c r="F1641" s="928">
        <f t="shared" si="71"/>
        <v>0</v>
      </c>
      <c r="G1641" s="365"/>
      <c r="H1641" s="928">
        <f t="shared" si="67"/>
        <v>0</v>
      </c>
      <c r="I1641" s="928">
        <f t="shared" si="68"/>
        <v>0</v>
      </c>
      <c r="J1641" s="347" t="s">
        <v>2771</v>
      </c>
    </row>
    <row r="1642" spans="4:10" ht="13.9">
      <c r="D1642" s="20">
        <f t="shared" si="71"/>
        <v>0</v>
      </c>
      <c r="E1642" s="20">
        <f t="shared" si="71"/>
        <v>0</v>
      </c>
      <c r="F1642" s="928">
        <f t="shared" si="71"/>
        <v>0</v>
      </c>
      <c r="G1642" s="365"/>
      <c r="H1642" s="928">
        <f t="shared" si="67"/>
        <v>0</v>
      </c>
      <c r="I1642" s="928">
        <f t="shared" si="68"/>
        <v>0</v>
      </c>
      <c r="J1642" s="347" t="s">
        <v>2771</v>
      </c>
    </row>
    <row r="1643" spans="4:10" ht="13.9">
      <c r="D1643" s="20">
        <f t="shared" si="71"/>
        <v>0</v>
      </c>
      <c r="E1643" s="20">
        <f t="shared" si="71"/>
        <v>0</v>
      </c>
      <c r="F1643" s="928">
        <f t="shared" si="71"/>
        <v>0</v>
      </c>
      <c r="G1643" s="365"/>
      <c r="H1643" s="928">
        <f t="shared" si="67"/>
        <v>0</v>
      </c>
      <c r="I1643" s="928">
        <f t="shared" si="68"/>
        <v>0</v>
      </c>
      <c r="J1643" s="347" t="s">
        <v>2771</v>
      </c>
    </row>
    <row r="1644" spans="4:10" ht="13.9">
      <c r="D1644" s="20">
        <f t="shared" si="71"/>
        <v>0</v>
      </c>
      <c r="E1644" s="20">
        <f t="shared" si="71"/>
        <v>0</v>
      </c>
      <c r="F1644" s="928">
        <f t="shared" si="71"/>
        <v>0</v>
      </c>
      <c r="G1644" s="365"/>
      <c r="H1644" s="928">
        <f t="shared" si="67"/>
        <v>0</v>
      </c>
      <c r="I1644" s="928">
        <f t="shared" si="68"/>
        <v>0</v>
      </c>
      <c r="J1644" s="347" t="s">
        <v>2771</v>
      </c>
    </row>
    <row r="1645" spans="4:10" ht="13.9">
      <c r="D1645" s="20">
        <f t="shared" si="71"/>
        <v>0</v>
      </c>
      <c r="E1645" s="20">
        <f t="shared" si="71"/>
        <v>0</v>
      </c>
      <c r="F1645" s="928">
        <f t="shared" si="71"/>
        <v>0</v>
      </c>
      <c r="G1645" s="365"/>
      <c r="H1645" s="928">
        <f t="shared" si="67"/>
        <v>0</v>
      </c>
      <c r="I1645" s="928">
        <f t="shared" si="68"/>
        <v>0</v>
      </c>
      <c r="J1645" s="347" t="s">
        <v>2771</v>
      </c>
    </row>
    <row r="1646" spans="4:10" ht="13.9">
      <c r="D1646" s="20">
        <f t="shared" si="71"/>
        <v>0</v>
      </c>
      <c r="E1646" s="20">
        <f t="shared" si="71"/>
        <v>0</v>
      </c>
      <c r="F1646" s="928">
        <f t="shared" si="71"/>
        <v>0</v>
      </c>
      <c r="G1646" s="365"/>
      <c r="H1646" s="928">
        <f t="shared" ref="H1646:H1709" si="72">H684</f>
        <v>0</v>
      </c>
      <c r="I1646" s="928">
        <f t="shared" si="68"/>
        <v>0</v>
      </c>
      <c r="J1646" s="347" t="s">
        <v>2771</v>
      </c>
    </row>
    <row r="1647" spans="4:10" ht="13.9">
      <c r="D1647" s="20">
        <f t="shared" si="71"/>
        <v>0</v>
      </c>
      <c r="E1647" s="20">
        <f t="shared" si="71"/>
        <v>0</v>
      </c>
      <c r="F1647" s="928">
        <f t="shared" si="71"/>
        <v>0</v>
      </c>
      <c r="G1647" s="365"/>
      <c r="H1647" s="928">
        <f t="shared" si="72"/>
        <v>0</v>
      </c>
      <c r="I1647" s="928">
        <f t="shared" si="68"/>
        <v>0</v>
      </c>
      <c r="J1647" s="347" t="s">
        <v>2771</v>
      </c>
    </row>
    <row r="1648" spans="4:10" ht="13.9">
      <c r="D1648" s="20">
        <f t="shared" si="71"/>
        <v>0</v>
      </c>
      <c r="E1648" s="20">
        <f t="shared" si="71"/>
        <v>0</v>
      </c>
      <c r="F1648" s="928">
        <f t="shared" si="71"/>
        <v>0</v>
      </c>
      <c r="G1648" s="365"/>
      <c r="H1648" s="928">
        <f t="shared" si="72"/>
        <v>0</v>
      </c>
      <c r="I1648" s="928">
        <f t="shared" ref="I1648:I1711" si="73">I686</f>
        <v>0</v>
      </c>
      <c r="J1648" s="347" t="s">
        <v>2771</v>
      </c>
    </row>
    <row r="1649" spans="4:10" ht="13.9">
      <c r="D1649" s="20">
        <f t="shared" si="71"/>
        <v>0</v>
      </c>
      <c r="E1649" s="20">
        <f t="shared" si="71"/>
        <v>0</v>
      </c>
      <c r="F1649" s="928">
        <f t="shared" si="71"/>
        <v>0</v>
      </c>
      <c r="G1649" s="365"/>
      <c r="H1649" s="928">
        <f t="shared" si="72"/>
        <v>0</v>
      </c>
      <c r="I1649" s="928">
        <f t="shared" si="73"/>
        <v>0</v>
      </c>
      <c r="J1649" s="347" t="s">
        <v>2771</v>
      </c>
    </row>
    <row r="1650" spans="4:10" ht="13.9">
      <c r="D1650" s="20">
        <f t="shared" si="71"/>
        <v>0</v>
      </c>
      <c r="E1650" s="20">
        <f t="shared" si="71"/>
        <v>0</v>
      </c>
      <c r="F1650" s="928">
        <f t="shared" si="71"/>
        <v>0</v>
      </c>
      <c r="G1650" s="365"/>
      <c r="H1650" s="928">
        <f t="shared" si="72"/>
        <v>0</v>
      </c>
      <c r="I1650" s="928">
        <f t="shared" si="73"/>
        <v>0</v>
      </c>
      <c r="J1650" s="347" t="s">
        <v>2771</v>
      </c>
    </row>
    <row r="1651" spans="4:10" ht="13.9">
      <c r="D1651" s="20">
        <f t="shared" si="71"/>
        <v>0</v>
      </c>
      <c r="E1651" s="20">
        <f t="shared" si="71"/>
        <v>0</v>
      </c>
      <c r="F1651" s="928">
        <f t="shared" si="71"/>
        <v>0</v>
      </c>
      <c r="G1651" s="365"/>
      <c r="H1651" s="928">
        <f t="shared" si="72"/>
        <v>0</v>
      </c>
      <c r="I1651" s="928">
        <f t="shared" si="73"/>
        <v>0</v>
      </c>
      <c r="J1651" s="347" t="s">
        <v>2771</v>
      </c>
    </row>
    <row r="1652" spans="4:10" ht="13.9">
      <c r="D1652" s="20">
        <f t="shared" si="71"/>
        <v>0</v>
      </c>
      <c r="E1652" s="20">
        <f t="shared" si="71"/>
        <v>0</v>
      </c>
      <c r="F1652" s="928">
        <f t="shared" si="71"/>
        <v>0</v>
      </c>
      <c r="G1652" s="365"/>
      <c r="H1652" s="928">
        <f t="shared" si="72"/>
        <v>0</v>
      </c>
      <c r="I1652" s="928">
        <f t="shared" si="73"/>
        <v>0</v>
      </c>
      <c r="J1652" s="347" t="s">
        <v>2771</v>
      </c>
    </row>
    <row r="1653" spans="4:10" ht="13.9">
      <c r="D1653" s="20">
        <f t="shared" si="71"/>
        <v>0</v>
      </c>
      <c r="E1653" s="20">
        <f t="shared" si="71"/>
        <v>0</v>
      </c>
      <c r="F1653" s="928">
        <f t="shared" si="71"/>
        <v>0</v>
      </c>
      <c r="G1653" s="365"/>
      <c r="H1653" s="928">
        <f t="shared" si="72"/>
        <v>0</v>
      </c>
      <c r="I1653" s="928">
        <f t="shared" si="73"/>
        <v>0</v>
      </c>
      <c r="J1653" s="347" t="s">
        <v>2771</v>
      </c>
    </row>
    <row r="1654" spans="4:10" ht="13.9">
      <c r="D1654" s="20">
        <f t="shared" si="71"/>
        <v>0</v>
      </c>
      <c r="E1654" s="20">
        <f t="shared" si="71"/>
        <v>0</v>
      </c>
      <c r="F1654" s="928">
        <f t="shared" si="71"/>
        <v>0</v>
      </c>
      <c r="G1654" s="365"/>
      <c r="H1654" s="928">
        <f t="shared" si="72"/>
        <v>0</v>
      </c>
      <c r="I1654" s="928">
        <f t="shared" si="73"/>
        <v>0</v>
      </c>
      <c r="J1654" s="347" t="s">
        <v>2771</v>
      </c>
    </row>
    <row r="1655" spans="4:10" ht="13.9">
      <c r="D1655" s="20">
        <f t="shared" si="71"/>
        <v>0</v>
      </c>
      <c r="E1655" s="20">
        <f t="shared" si="71"/>
        <v>0</v>
      </c>
      <c r="F1655" s="928">
        <f t="shared" si="71"/>
        <v>0</v>
      </c>
      <c r="G1655" s="365"/>
      <c r="H1655" s="928">
        <f t="shared" si="72"/>
        <v>0</v>
      </c>
      <c r="I1655" s="928">
        <f t="shared" si="73"/>
        <v>0</v>
      </c>
      <c r="J1655" s="347" t="s">
        <v>2771</v>
      </c>
    </row>
    <row r="1656" spans="4:10" ht="13.9">
      <c r="D1656" s="20">
        <f t="shared" si="71"/>
        <v>0</v>
      </c>
      <c r="E1656" s="20">
        <f t="shared" si="71"/>
        <v>0</v>
      </c>
      <c r="F1656" s="928">
        <f t="shared" si="71"/>
        <v>0</v>
      </c>
      <c r="G1656" s="365"/>
      <c r="H1656" s="928">
        <f t="shared" si="72"/>
        <v>0</v>
      </c>
      <c r="I1656" s="928">
        <f t="shared" si="73"/>
        <v>0</v>
      </c>
      <c r="J1656" s="347" t="s">
        <v>2771</v>
      </c>
    </row>
    <row r="1657" spans="4:10" ht="13.9">
      <c r="D1657" s="20">
        <f t="shared" si="71"/>
        <v>0</v>
      </c>
      <c r="E1657" s="20">
        <f t="shared" si="71"/>
        <v>0</v>
      </c>
      <c r="F1657" s="928">
        <f t="shared" si="71"/>
        <v>0</v>
      </c>
      <c r="G1657" s="365"/>
      <c r="H1657" s="928">
        <f t="shared" si="72"/>
        <v>0</v>
      </c>
      <c r="I1657" s="928">
        <f t="shared" si="73"/>
        <v>0</v>
      </c>
      <c r="J1657" s="347" t="s">
        <v>2771</v>
      </c>
    </row>
    <row r="1658" spans="4:10" ht="13.9">
      <c r="D1658" s="20">
        <f t="shared" ref="D1658:F1677" si="74">D696</f>
        <v>0</v>
      </c>
      <c r="E1658" s="20">
        <f t="shared" si="74"/>
        <v>0</v>
      </c>
      <c r="F1658" s="928">
        <f t="shared" si="74"/>
        <v>0</v>
      </c>
      <c r="G1658" s="365"/>
      <c r="H1658" s="928">
        <f t="shared" si="72"/>
        <v>0</v>
      </c>
      <c r="I1658" s="928">
        <f t="shared" si="73"/>
        <v>0</v>
      </c>
      <c r="J1658" s="347" t="s">
        <v>2771</v>
      </c>
    </row>
    <row r="1659" spans="4:10" ht="13.9">
      <c r="D1659" s="20">
        <f t="shared" si="74"/>
        <v>0</v>
      </c>
      <c r="E1659" s="20">
        <f t="shared" si="74"/>
        <v>0</v>
      </c>
      <c r="F1659" s="928">
        <f t="shared" si="74"/>
        <v>0</v>
      </c>
      <c r="G1659" s="365"/>
      <c r="H1659" s="928">
        <f t="shared" si="72"/>
        <v>0</v>
      </c>
      <c r="I1659" s="928">
        <f t="shared" si="73"/>
        <v>0</v>
      </c>
      <c r="J1659" s="347" t="s">
        <v>2771</v>
      </c>
    </row>
    <row r="1660" spans="4:10" ht="13.9">
      <c r="D1660" s="20">
        <f t="shared" si="74"/>
        <v>0</v>
      </c>
      <c r="E1660" s="20">
        <f t="shared" si="74"/>
        <v>0</v>
      </c>
      <c r="F1660" s="928">
        <f t="shared" si="74"/>
        <v>0</v>
      </c>
      <c r="G1660" s="365"/>
      <c r="H1660" s="928">
        <f t="shared" si="72"/>
        <v>0</v>
      </c>
      <c r="I1660" s="928">
        <f t="shared" si="73"/>
        <v>0</v>
      </c>
      <c r="J1660" s="347" t="s">
        <v>2771</v>
      </c>
    </row>
    <row r="1661" spans="4:10" ht="13.9">
      <c r="D1661" s="20">
        <f t="shared" si="74"/>
        <v>0</v>
      </c>
      <c r="E1661" s="20">
        <f t="shared" si="74"/>
        <v>0</v>
      </c>
      <c r="F1661" s="928">
        <f t="shared" si="74"/>
        <v>0</v>
      </c>
      <c r="G1661" s="365"/>
      <c r="H1661" s="928">
        <f t="shared" si="72"/>
        <v>0</v>
      </c>
      <c r="I1661" s="928">
        <f t="shared" si="73"/>
        <v>0</v>
      </c>
      <c r="J1661" s="347" t="s">
        <v>2771</v>
      </c>
    </row>
    <row r="1662" spans="4:10" ht="13.9">
      <c r="D1662" s="20">
        <f t="shared" si="74"/>
        <v>0</v>
      </c>
      <c r="E1662" s="20">
        <f t="shared" si="74"/>
        <v>0</v>
      </c>
      <c r="F1662" s="928">
        <f t="shared" si="74"/>
        <v>0</v>
      </c>
      <c r="G1662" s="365"/>
      <c r="H1662" s="928">
        <f t="shared" si="72"/>
        <v>0</v>
      </c>
      <c r="I1662" s="928">
        <f t="shared" si="73"/>
        <v>0</v>
      </c>
      <c r="J1662" s="347" t="s">
        <v>2771</v>
      </c>
    </row>
    <row r="1663" spans="4:10" ht="13.9">
      <c r="D1663" s="20">
        <f t="shared" si="74"/>
        <v>0</v>
      </c>
      <c r="E1663" s="20">
        <f t="shared" si="74"/>
        <v>0</v>
      </c>
      <c r="F1663" s="928">
        <f t="shared" si="74"/>
        <v>0</v>
      </c>
      <c r="G1663" s="365"/>
      <c r="H1663" s="928">
        <f t="shared" si="72"/>
        <v>0</v>
      </c>
      <c r="I1663" s="928">
        <f t="shared" si="73"/>
        <v>0</v>
      </c>
      <c r="J1663" s="347" t="s">
        <v>2771</v>
      </c>
    </row>
    <row r="1664" spans="4:10" ht="13.9">
      <c r="D1664" s="20">
        <f t="shared" si="74"/>
        <v>0</v>
      </c>
      <c r="E1664" s="20">
        <f t="shared" si="74"/>
        <v>0</v>
      </c>
      <c r="F1664" s="928">
        <f t="shared" si="74"/>
        <v>0</v>
      </c>
      <c r="G1664" s="365"/>
      <c r="H1664" s="928">
        <f t="shared" si="72"/>
        <v>0</v>
      </c>
      <c r="I1664" s="928">
        <f t="shared" si="73"/>
        <v>0</v>
      </c>
      <c r="J1664" s="347" t="s">
        <v>2771</v>
      </c>
    </row>
    <row r="1665" spans="4:10" ht="13.9">
      <c r="D1665" s="20">
        <f t="shared" si="74"/>
        <v>0</v>
      </c>
      <c r="E1665" s="20">
        <f t="shared" si="74"/>
        <v>0</v>
      </c>
      <c r="F1665" s="928">
        <f t="shared" si="74"/>
        <v>0</v>
      </c>
      <c r="G1665" s="365"/>
      <c r="H1665" s="928">
        <f t="shared" si="72"/>
        <v>0</v>
      </c>
      <c r="I1665" s="928">
        <f t="shared" si="73"/>
        <v>0</v>
      </c>
      <c r="J1665" s="347" t="s">
        <v>2771</v>
      </c>
    </row>
    <row r="1666" spans="4:10" ht="13.9">
      <c r="D1666" s="20">
        <f t="shared" si="74"/>
        <v>0</v>
      </c>
      <c r="E1666" s="20">
        <f t="shared" si="74"/>
        <v>0</v>
      </c>
      <c r="F1666" s="928">
        <f t="shared" si="74"/>
        <v>0</v>
      </c>
      <c r="G1666" s="365"/>
      <c r="H1666" s="928">
        <f t="shared" si="72"/>
        <v>0</v>
      </c>
      <c r="I1666" s="928">
        <f t="shared" si="73"/>
        <v>0</v>
      </c>
      <c r="J1666" s="347" t="s">
        <v>2771</v>
      </c>
    </row>
    <row r="1667" spans="4:10" ht="13.9">
      <c r="D1667" s="20">
        <f t="shared" si="74"/>
        <v>0</v>
      </c>
      <c r="E1667" s="20">
        <f t="shared" si="74"/>
        <v>0</v>
      </c>
      <c r="F1667" s="928">
        <f t="shared" si="74"/>
        <v>0</v>
      </c>
      <c r="G1667" s="365"/>
      <c r="H1667" s="928">
        <f t="shared" si="72"/>
        <v>0</v>
      </c>
      <c r="I1667" s="928">
        <f t="shared" si="73"/>
        <v>0</v>
      </c>
      <c r="J1667" s="347" t="s">
        <v>2771</v>
      </c>
    </row>
    <row r="1668" spans="4:10" ht="13.9">
      <c r="D1668" s="20">
        <f t="shared" si="74"/>
        <v>0</v>
      </c>
      <c r="E1668" s="20">
        <f t="shared" si="74"/>
        <v>0</v>
      </c>
      <c r="F1668" s="928">
        <f t="shared" si="74"/>
        <v>0</v>
      </c>
      <c r="G1668" s="365"/>
      <c r="H1668" s="928">
        <f t="shared" si="72"/>
        <v>0</v>
      </c>
      <c r="I1668" s="928">
        <f t="shared" si="73"/>
        <v>0</v>
      </c>
      <c r="J1668" s="347" t="s">
        <v>2771</v>
      </c>
    </row>
    <row r="1669" spans="4:10" ht="13.9">
      <c r="D1669" s="20">
        <f t="shared" si="74"/>
        <v>0</v>
      </c>
      <c r="E1669" s="20">
        <f t="shared" si="74"/>
        <v>0</v>
      </c>
      <c r="F1669" s="928">
        <f t="shared" si="74"/>
        <v>0</v>
      </c>
      <c r="G1669" s="365"/>
      <c r="H1669" s="928">
        <f t="shared" si="72"/>
        <v>0</v>
      </c>
      <c r="I1669" s="928">
        <f t="shared" si="73"/>
        <v>0</v>
      </c>
      <c r="J1669" s="347" t="s">
        <v>2771</v>
      </c>
    </row>
    <row r="1670" spans="4:10" ht="13.9">
      <c r="D1670" s="20">
        <f t="shared" si="74"/>
        <v>0</v>
      </c>
      <c r="E1670" s="20">
        <f t="shared" si="74"/>
        <v>0</v>
      </c>
      <c r="F1670" s="928">
        <f t="shared" si="74"/>
        <v>0</v>
      </c>
      <c r="G1670" s="365"/>
      <c r="H1670" s="928">
        <f t="shared" si="72"/>
        <v>0</v>
      </c>
      <c r="I1670" s="928">
        <f t="shared" si="73"/>
        <v>0</v>
      </c>
      <c r="J1670" s="347" t="s">
        <v>2771</v>
      </c>
    </row>
    <row r="1671" spans="4:10" ht="13.9">
      <c r="D1671" s="20">
        <f t="shared" si="74"/>
        <v>0</v>
      </c>
      <c r="E1671" s="20">
        <f t="shared" si="74"/>
        <v>0</v>
      </c>
      <c r="F1671" s="928">
        <f t="shared" si="74"/>
        <v>0</v>
      </c>
      <c r="G1671" s="365"/>
      <c r="H1671" s="928">
        <f t="shared" si="72"/>
        <v>0</v>
      </c>
      <c r="I1671" s="928">
        <f t="shared" si="73"/>
        <v>0</v>
      </c>
      <c r="J1671" s="347" t="s">
        <v>2771</v>
      </c>
    </row>
    <row r="1672" spans="4:10" ht="13.9">
      <c r="D1672" s="20">
        <f t="shared" si="74"/>
        <v>0</v>
      </c>
      <c r="E1672" s="20">
        <f t="shared" si="74"/>
        <v>0</v>
      </c>
      <c r="F1672" s="928">
        <f t="shared" si="74"/>
        <v>0</v>
      </c>
      <c r="G1672" s="365"/>
      <c r="H1672" s="928">
        <f t="shared" si="72"/>
        <v>0</v>
      </c>
      <c r="I1672" s="928">
        <f t="shared" si="73"/>
        <v>0</v>
      </c>
      <c r="J1672" s="347" t="s">
        <v>2771</v>
      </c>
    </row>
    <row r="1673" spans="4:10" ht="13.9">
      <c r="D1673" s="20">
        <f t="shared" si="74"/>
        <v>0</v>
      </c>
      <c r="E1673" s="20">
        <f t="shared" si="74"/>
        <v>0</v>
      </c>
      <c r="F1673" s="928">
        <f t="shared" si="74"/>
        <v>0</v>
      </c>
      <c r="G1673" s="365"/>
      <c r="H1673" s="928">
        <f t="shared" si="72"/>
        <v>0</v>
      </c>
      <c r="I1673" s="928">
        <f t="shared" si="73"/>
        <v>0</v>
      </c>
      <c r="J1673" s="347" t="s">
        <v>2771</v>
      </c>
    </row>
    <row r="1674" spans="4:10" ht="13.9">
      <c r="D1674" s="20">
        <f t="shared" si="74"/>
        <v>0</v>
      </c>
      <c r="E1674" s="20">
        <f t="shared" si="74"/>
        <v>0</v>
      </c>
      <c r="F1674" s="928">
        <f t="shared" si="74"/>
        <v>0</v>
      </c>
      <c r="G1674" s="365"/>
      <c r="H1674" s="928">
        <f t="shared" si="72"/>
        <v>0</v>
      </c>
      <c r="I1674" s="928">
        <f t="shared" si="73"/>
        <v>0</v>
      </c>
      <c r="J1674" s="347" t="s">
        <v>2771</v>
      </c>
    </row>
    <row r="1675" spans="4:10" ht="13.9">
      <c r="D1675" s="20">
        <f t="shared" si="74"/>
        <v>0</v>
      </c>
      <c r="E1675" s="20">
        <f t="shared" si="74"/>
        <v>0</v>
      </c>
      <c r="F1675" s="928">
        <f t="shared" si="74"/>
        <v>0</v>
      </c>
      <c r="G1675" s="365"/>
      <c r="H1675" s="928">
        <f t="shared" si="72"/>
        <v>0</v>
      </c>
      <c r="I1675" s="928">
        <f t="shared" si="73"/>
        <v>0</v>
      </c>
      <c r="J1675" s="347" t="s">
        <v>2771</v>
      </c>
    </row>
    <row r="1676" spans="4:10" ht="13.9">
      <c r="D1676" s="20">
        <f t="shared" si="74"/>
        <v>0</v>
      </c>
      <c r="E1676" s="20">
        <f t="shared" si="74"/>
        <v>0</v>
      </c>
      <c r="F1676" s="928">
        <f t="shared" si="74"/>
        <v>0</v>
      </c>
      <c r="G1676" s="365"/>
      <c r="H1676" s="928">
        <f t="shared" si="72"/>
        <v>0</v>
      </c>
      <c r="I1676" s="928">
        <f t="shared" si="73"/>
        <v>0</v>
      </c>
      <c r="J1676" s="347" t="s">
        <v>2771</v>
      </c>
    </row>
    <row r="1677" spans="4:10" ht="13.9">
      <c r="D1677" s="20">
        <f t="shared" si="74"/>
        <v>0</v>
      </c>
      <c r="E1677" s="20">
        <f t="shared" si="74"/>
        <v>0</v>
      </c>
      <c r="F1677" s="928">
        <f t="shared" si="74"/>
        <v>0</v>
      </c>
      <c r="G1677" s="365"/>
      <c r="H1677" s="928">
        <f t="shared" si="72"/>
        <v>0</v>
      </c>
      <c r="I1677" s="928">
        <f t="shared" si="73"/>
        <v>0</v>
      </c>
      <c r="J1677" s="347" t="s">
        <v>2771</v>
      </c>
    </row>
    <row r="1678" spans="4:10" ht="13.9">
      <c r="D1678" s="20">
        <f t="shared" ref="D1678:F1697" si="75">D716</f>
        <v>0</v>
      </c>
      <c r="E1678" s="20">
        <f t="shared" si="75"/>
        <v>0</v>
      </c>
      <c r="F1678" s="928">
        <f t="shared" si="75"/>
        <v>0</v>
      </c>
      <c r="G1678" s="365"/>
      <c r="H1678" s="928">
        <f t="shared" si="72"/>
        <v>0</v>
      </c>
      <c r="I1678" s="928">
        <f t="shared" si="73"/>
        <v>0</v>
      </c>
      <c r="J1678" s="347" t="s">
        <v>2771</v>
      </c>
    </row>
    <row r="1679" spans="4:10" ht="13.9">
      <c r="D1679" s="20">
        <f t="shared" si="75"/>
        <v>0</v>
      </c>
      <c r="E1679" s="20">
        <f t="shared" si="75"/>
        <v>0</v>
      </c>
      <c r="F1679" s="928">
        <f t="shared" si="75"/>
        <v>0</v>
      </c>
      <c r="G1679" s="365"/>
      <c r="H1679" s="928">
        <f t="shared" si="72"/>
        <v>0</v>
      </c>
      <c r="I1679" s="928">
        <f t="shared" si="73"/>
        <v>0</v>
      </c>
      <c r="J1679" s="347" t="s">
        <v>2771</v>
      </c>
    </row>
    <row r="1680" spans="4:10" ht="13.9">
      <c r="D1680" s="20">
        <f t="shared" si="75"/>
        <v>0</v>
      </c>
      <c r="E1680" s="20">
        <f t="shared" si="75"/>
        <v>0</v>
      </c>
      <c r="F1680" s="928">
        <f t="shared" si="75"/>
        <v>0</v>
      </c>
      <c r="G1680" s="365"/>
      <c r="H1680" s="928">
        <f t="shared" si="72"/>
        <v>0</v>
      </c>
      <c r="I1680" s="928">
        <f t="shared" si="73"/>
        <v>0</v>
      </c>
      <c r="J1680" s="347" t="s">
        <v>2771</v>
      </c>
    </row>
    <row r="1681" spans="4:10" ht="13.9">
      <c r="D1681" s="20">
        <f t="shared" si="75"/>
        <v>0</v>
      </c>
      <c r="E1681" s="20">
        <f t="shared" si="75"/>
        <v>0</v>
      </c>
      <c r="F1681" s="928">
        <f t="shared" si="75"/>
        <v>0</v>
      </c>
      <c r="G1681" s="365"/>
      <c r="H1681" s="928">
        <f t="shared" si="72"/>
        <v>0</v>
      </c>
      <c r="I1681" s="928">
        <f t="shared" si="73"/>
        <v>0</v>
      </c>
      <c r="J1681" s="347" t="s">
        <v>2771</v>
      </c>
    </row>
    <row r="1682" spans="4:10" ht="13.9">
      <c r="D1682" s="20">
        <f t="shared" si="75"/>
        <v>0</v>
      </c>
      <c r="E1682" s="20">
        <f t="shared" si="75"/>
        <v>0</v>
      </c>
      <c r="F1682" s="928">
        <f t="shared" si="75"/>
        <v>0</v>
      </c>
      <c r="G1682" s="365"/>
      <c r="H1682" s="928">
        <f t="shared" si="72"/>
        <v>0</v>
      </c>
      <c r="I1682" s="928">
        <f t="shared" si="73"/>
        <v>0</v>
      </c>
      <c r="J1682" s="347" t="s">
        <v>2771</v>
      </c>
    </row>
    <row r="1683" spans="4:10" ht="13.9">
      <c r="D1683" s="20">
        <f t="shared" si="75"/>
        <v>0</v>
      </c>
      <c r="E1683" s="20">
        <f t="shared" si="75"/>
        <v>0</v>
      </c>
      <c r="F1683" s="928">
        <f t="shared" si="75"/>
        <v>0</v>
      </c>
      <c r="G1683" s="365"/>
      <c r="H1683" s="928">
        <f t="shared" si="72"/>
        <v>0</v>
      </c>
      <c r="I1683" s="928">
        <f t="shared" si="73"/>
        <v>0</v>
      </c>
      <c r="J1683" s="347" t="s">
        <v>2771</v>
      </c>
    </row>
    <row r="1684" spans="4:10" ht="13.9">
      <c r="D1684" s="20">
        <f t="shared" si="75"/>
        <v>0</v>
      </c>
      <c r="E1684" s="20">
        <f t="shared" si="75"/>
        <v>0</v>
      </c>
      <c r="F1684" s="928">
        <f t="shared" si="75"/>
        <v>0</v>
      </c>
      <c r="G1684" s="365"/>
      <c r="H1684" s="928">
        <f t="shared" si="72"/>
        <v>0</v>
      </c>
      <c r="I1684" s="928">
        <f t="shared" si="73"/>
        <v>0</v>
      </c>
      <c r="J1684" s="347" t="s">
        <v>2771</v>
      </c>
    </row>
    <row r="1685" spans="4:10" ht="13.9">
      <c r="D1685" s="20">
        <f t="shared" si="75"/>
        <v>0</v>
      </c>
      <c r="E1685" s="20">
        <f t="shared" si="75"/>
        <v>0</v>
      </c>
      <c r="F1685" s="928">
        <f t="shared" si="75"/>
        <v>0</v>
      </c>
      <c r="G1685" s="365"/>
      <c r="H1685" s="928">
        <f t="shared" si="72"/>
        <v>0</v>
      </c>
      <c r="I1685" s="928">
        <f t="shared" si="73"/>
        <v>0</v>
      </c>
      <c r="J1685" s="347" t="s">
        <v>2771</v>
      </c>
    </row>
    <row r="1686" spans="4:10" ht="13.9">
      <c r="D1686" s="20">
        <f t="shared" si="75"/>
        <v>0</v>
      </c>
      <c r="E1686" s="20">
        <f t="shared" si="75"/>
        <v>0</v>
      </c>
      <c r="F1686" s="928">
        <f t="shared" si="75"/>
        <v>0</v>
      </c>
      <c r="G1686" s="365"/>
      <c r="H1686" s="928">
        <f t="shared" si="72"/>
        <v>0</v>
      </c>
      <c r="I1686" s="928">
        <f t="shared" si="73"/>
        <v>0</v>
      </c>
      <c r="J1686" s="347" t="s">
        <v>2771</v>
      </c>
    </row>
    <row r="1687" spans="4:10" ht="13.9">
      <c r="D1687" s="20">
        <f t="shared" si="75"/>
        <v>0</v>
      </c>
      <c r="E1687" s="20">
        <f t="shared" si="75"/>
        <v>0</v>
      </c>
      <c r="F1687" s="928">
        <f t="shared" si="75"/>
        <v>0</v>
      </c>
      <c r="G1687" s="365"/>
      <c r="H1687" s="928">
        <f t="shared" si="72"/>
        <v>0</v>
      </c>
      <c r="I1687" s="928">
        <f t="shared" si="73"/>
        <v>0</v>
      </c>
      <c r="J1687" s="347" t="s">
        <v>2771</v>
      </c>
    </row>
    <row r="1688" spans="4:10" ht="13.9">
      <c r="D1688" s="20">
        <f t="shared" si="75"/>
        <v>0</v>
      </c>
      <c r="E1688" s="20">
        <f t="shared" si="75"/>
        <v>0</v>
      </c>
      <c r="F1688" s="928">
        <f t="shared" si="75"/>
        <v>0</v>
      </c>
      <c r="G1688" s="365"/>
      <c r="H1688" s="928">
        <f t="shared" si="72"/>
        <v>0</v>
      </c>
      <c r="I1688" s="928">
        <f t="shared" si="73"/>
        <v>0</v>
      </c>
      <c r="J1688" s="347" t="s">
        <v>2771</v>
      </c>
    </row>
    <row r="1689" spans="4:10" ht="13.9">
      <c r="D1689" s="20">
        <f t="shared" si="75"/>
        <v>0</v>
      </c>
      <c r="E1689" s="20">
        <f t="shared" si="75"/>
        <v>0</v>
      </c>
      <c r="F1689" s="928">
        <f t="shared" si="75"/>
        <v>0</v>
      </c>
      <c r="G1689" s="365"/>
      <c r="H1689" s="928">
        <f t="shared" si="72"/>
        <v>0</v>
      </c>
      <c r="I1689" s="928">
        <f t="shared" si="73"/>
        <v>0</v>
      </c>
      <c r="J1689" s="347" t="s">
        <v>2771</v>
      </c>
    </row>
    <row r="1690" spans="4:10" ht="13.9">
      <c r="D1690" s="20">
        <f t="shared" si="75"/>
        <v>0</v>
      </c>
      <c r="E1690" s="20">
        <f t="shared" si="75"/>
        <v>0</v>
      </c>
      <c r="F1690" s="928">
        <f t="shared" si="75"/>
        <v>0</v>
      </c>
      <c r="G1690" s="365"/>
      <c r="H1690" s="928">
        <f t="shared" si="72"/>
        <v>0</v>
      </c>
      <c r="I1690" s="928">
        <f t="shared" si="73"/>
        <v>0</v>
      </c>
      <c r="J1690" s="347" t="s">
        <v>2771</v>
      </c>
    </row>
    <row r="1691" spans="4:10" ht="13.9">
      <c r="D1691" s="20">
        <f t="shared" si="75"/>
        <v>0</v>
      </c>
      <c r="E1691" s="20">
        <f t="shared" si="75"/>
        <v>0</v>
      </c>
      <c r="F1691" s="928">
        <f t="shared" si="75"/>
        <v>0</v>
      </c>
      <c r="G1691" s="365"/>
      <c r="H1691" s="928">
        <f t="shared" si="72"/>
        <v>0</v>
      </c>
      <c r="I1691" s="928">
        <f t="shared" si="73"/>
        <v>0</v>
      </c>
      <c r="J1691" s="347" t="s">
        <v>2771</v>
      </c>
    </row>
    <row r="1692" spans="4:10" ht="13.9">
      <c r="D1692" s="20">
        <f t="shared" si="75"/>
        <v>0</v>
      </c>
      <c r="E1692" s="20">
        <f t="shared" si="75"/>
        <v>0</v>
      </c>
      <c r="F1692" s="928">
        <f t="shared" si="75"/>
        <v>0</v>
      </c>
      <c r="G1692" s="365"/>
      <c r="H1692" s="928">
        <f t="shared" si="72"/>
        <v>0</v>
      </c>
      <c r="I1692" s="928">
        <f t="shared" si="73"/>
        <v>0</v>
      </c>
      <c r="J1692" s="347" t="s">
        <v>2771</v>
      </c>
    </row>
    <row r="1693" spans="4:10" ht="13.9">
      <c r="D1693" s="20">
        <f t="shared" si="75"/>
        <v>0</v>
      </c>
      <c r="E1693" s="20">
        <f t="shared" si="75"/>
        <v>0</v>
      </c>
      <c r="F1693" s="928">
        <f t="shared" si="75"/>
        <v>0</v>
      </c>
      <c r="G1693" s="365"/>
      <c r="H1693" s="928">
        <f t="shared" si="72"/>
        <v>0</v>
      </c>
      <c r="I1693" s="928">
        <f t="shared" si="73"/>
        <v>0</v>
      </c>
      <c r="J1693" s="347" t="s">
        <v>2771</v>
      </c>
    </row>
    <row r="1694" spans="4:10" ht="13.9">
      <c r="D1694" s="20">
        <f t="shared" si="75"/>
        <v>0</v>
      </c>
      <c r="E1694" s="20">
        <f t="shared" si="75"/>
        <v>0</v>
      </c>
      <c r="F1694" s="928">
        <f t="shared" si="75"/>
        <v>0</v>
      </c>
      <c r="G1694" s="365"/>
      <c r="H1694" s="928">
        <f t="shared" si="72"/>
        <v>0</v>
      </c>
      <c r="I1694" s="928">
        <f t="shared" si="73"/>
        <v>0</v>
      </c>
      <c r="J1694" s="347" t="s">
        <v>2771</v>
      </c>
    </row>
    <row r="1695" spans="4:10" ht="13.9">
      <c r="D1695" s="20">
        <f t="shared" si="75"/>
        <v>0</v>
      </c>
      <c r="E1695" s="20">
        <f t="shared" si="75"/>
        <v>0</v>
      </c>
      <c r="F1695" s="928">
        <f t="shared" si="75"/>
        <v>0</v>
      </c>
      <c r="G1695" s="365"/>
      <c r="H1695" s="928">
        <f t="shared" si="72"/>
        <v>0</v>
      </c>
      <c r="I1695" s="928">
        <f t="shared" si="73"/>
        <v>0</v>
      </c>
      <c r="J1695" s="347" t="s">
        <v>2771</v>
      </c>
    </row>
    <row r="1696" spans="4:10" ht="13.9">
      <c r="D1696" s="20">
        <f t="shared" si="75"/>
        <v>0</v>
      </c>
      <c r="E1696" s="20">
        <f t="shared" si="75"/>
        <v>0</v>
      </c>
      <c r="F1696" s="928">
        <f t="shared" si="75"/>
        <v>0</v>
      </c>
      <c r="G1696" s="365"/>
      <c r="H1696" s="928">
        <f t="shared" si="72"/>
        <v>0</v>
      </c>
      <c r="I1696" s="928">
        <f t="shared" si="73"/>
        <v>0</v>
      </c>
      <c r="J1696" s="347" t="s">
        <v>2771</v>
      </c>
    </row>
    <row r="1697" spans="4:10" ht="13.9">
      <c r="D1697" s="20">
        <f t="shared" si="75"/>
        <v>0</v>
      </c>
      <c r="E1697" s="20">
        <f t="shared" si="75"/>
        <v>0</v>
      </c>
      <c r="F1697" s="928">
        <f t="shared" si="75"/>
        <v>0</v>
      </c>
      <c r="G1697" s="365"/>
      <c r="H1697" s="928">
        <f t="shared" si="72"/>
        <v>0</v>
      </c>
      <c r="I1697" s="928">
        <f t="shared" si="73"/>
        <v>0</v>
      </c>
      <c r="J1697" s="347" t="s">
        <v>2771</v>
      </c>
    </row>
    <row r="1698" spans="4:10" ht="13.9">
      <c r="D1698" s="20">
        <f t="shared" ref="D1698:F1717" si="76">D736</f>
        <v>0</v>
      </c>
      <c r="E1698" s="20">
        <f t="shared" si="76"/>
        <v>0</v>
      </c>
      <c r="F1698" s="928">
        <f t="shared" si="76"/>
        <v>0</v>
      </c>
      <c r="G1698" s="365"/>
      <c r="H1698" s="928">
        <f t="shared" si="72"/>
        <v>0</v>
      </c>
      <c r="I1698" s="928">
        <f t="shared" si="73"/>
        <v>0</v>
      </c>
      <c r="J1698" s="347" t="s">
        <v>2771</v>
      </c>
    </row>
    <row r="1699" spans="4:10" ht="13.9">
      <c r="D1699" s="20">
        <f t="shared" si="76"/>
        <v>0</v>
      </c>
      <c r="E1699" s="20">
        <f t="shared" si="76"/>
        <v>0</v>
      </c>
      <c r="F1699" s="928">
        <f t="shared" si="76"/>
        <v>0</v>
      </c>
      <c r="G1699" s="365"/>
      <c r="H1699" s="928">
        <f t="shared" si="72"/>
        <v>0</v>
      </c>
      <c r="I1699" s="928">
        <f t="shared" si="73"/>
        <v>0</v>
      </c>
      <c r="J1699" s="347" t="s">
        <v>2771</v>
      </c>
    </row>
    <row r="1700" spans="4:10" ht="13.9">
      <c r="D1700" s="20">
        <f t="shared" si="76"/>
        <v>0</v>
      </c>
      <c r="E1700" s="20">
        <f t="shared" si="76"/>
        <v>0</v>
      </c>
      <c r="F1700" s="928">
        <f t="shared" si="76"/>
        <v>0</v>
      </c>
      <c r="G1700" s="365"/>
      <c r="H1700" s="928">
        <f t="shared" si="72"/>
        <v>0</v>
      </c>
      <c r="I1700" s="928">
        <f t="shared" si="73"/>
        <v>0</v>
      </c>
      <c r="J1700" s="347" t="s">
        <v>2771</v>
      </c>
    </row>
    <row r="1701" spans="4:10" ht="13.9">
      <c r="D1701" s="20">
        <f t="shared" si="76"/>
        <v>0</v>
      </c>
      <c r="E1701" s="20">
        <f t="shared" si="76"/>
        <v>0</v>
      </c>
      <c r="F1701" s="928">
        <f t="shared" si="76"/>
        <v>0</v>
      </c>
      <c r="G1701" s="365"/>
      <c r="H1701" s="928">
        <f t="shared" si="72"/>
        <v>0</v>
      </c>
      <c r="I1701" s="928">
        <f t="shared" si="73"/>
        <v>0</v>
      </c>
      <c r="J1701" s="347" t="s">
        <v>2771</v>
      </c>
    </row>
    <row r="1702" spans="4:10" ht="13.9">
      <c r="D1702" s="20">
        <f t="shared" si="76"/>
        <v>0</v>
      </c>
      <c r="E1702" s="20">
        <f t="shared" si="76"/>
        <v>0</v>
      </c>
      <c r="F1702" s="928">
        <f t="shared" si="76"/>
        <v>0</v>
      </c>
      <c r="G1702" s="365"/>
      <c r="H1702" s="928">
        <f t="shared" si="72"/>
        <v>0</v>
      </c>
      <c r="I1702" s="928">
        <f t="shared" si="73"/>
        <v>0</v>
      </c>
      <c r="J1702" s="347" t="s">
        <v>2771</v>
      </c>
    </row>
    <row r="1703" spans="4:10" ht="13.9">
      <c r="D1703" s="20">
        <f t="shared" si="76"/>
        <v>0</v>
      </c>
      <c r="E1703" s="20">
        <f t="shared" si="76"/>
        <v>0</v>
      </c>
      <c r="F1703" s="928">
        <f t="shared" si="76"/>
        <v>0</v>
      </c>
      <c r="G1703" s="365"/>
      <c r="H1703" s="928">
        <f t="shared" si="72"/>
        <v>0</v>
      </c>
      <c r="I1703" s="928">
        <f t="shared" si="73"/>
        <v>0</v>
      </c>
      <c r="J1703" s="347" t="s">
        <v>2771</v>
      </c>
    </row>
    <row r="1704" spans="4:10" ht="13.9">
      <c r="D1704" s="20">
        <f t="shared" si="76"/>
        <v>0</v>
      </c>
      <c r="E1704" s="20">
        <f t="shared" si="76"/>
        <v>0</v>
      </c>
      <c r="F1704" s="928">
        <f t="shared" si="76"/>
        <v>0</v>
      </c>
      <c r="G1704" s="365"/>
      <c r="H1704" s="928">
        <f t="shared" si="72"/>
        <v>0</v>
      </c>
      <c r="I1704" s="928">
        <f t="shared" si="73"/>
        <v>0</v>
      </c>
      <c r="J1704" s="347" t="s">
        <v>2771</v>
      </c>
    </row>
    <row r="1705" spans="4:10" ht="13.9">
      <c r="D1705" s="20">
        <f t="shared" si="76"/>
        <v>0</v>
      </c>
      <c r="E1705" s="20">
        <f t="shared" si="76"/>
        <v>0</v>
      </c>
      <c r="F1705" s="928">
        <f t="shared" si="76"/>
        <v>0</v>
      </c>
      <c r="G1705" s="365"/>
      <c r="H1705" s="928">
        <f t="shared" si="72"/>
        <v>0</v>
      </c>
      <c r="I1705" s="928">
        <f t="shared" si="73"/>
        <v>0</v>
      </c>
      <c r="J1705" s="347" t="s">
        <v>2771</v>
      </c>
    </row>
    <row r="1706" spans="4:10" ht="13.9">
      <c r="D1706" s="20">
        <f t="shared" si="76"/>
        <v>0</v>
      </c>
      <c r="E1706" s="20">
        <f t="shared" si="76"/>
        <v>0</v>
      </c>
      <c r="F1706" s="928">
        <f t="shared" si="76"/>
        <v>0</v>
      </c>
      <c r="G1706" s="365"/>
      <c r="H1706" s="928">
        <f t="shared" si="72"/>
        <v>0</v>
      </c>
      <c r="I1706" s="928">
        <f t="shared" si="73"/>
        <v>0</v>
      </c>
      <c r="J1706" s="347" t="s">
        <v>2771</v>
      </c>
    </row>
    <row r="1707" spans="4:10" ht="13.9">
      <c r="D1707" s="20">
        <f t="shared" si="76"/>
        <v>0</v>
      </c>
      <c r="E1707" s="20">
        <f t="shared" si="76"/>
        <v>0</v>
      </c>
      <c r="F1707" s="928">
        <f t="shared" si="76"/>
        <v>0</v>
      </c>
      <c r="G1707" s="365"/>
      <c r="H1707" s="928">
        <f t="shared" si="72"/>
        <v>0</v>
      </c>
      <c r="I1707" s="928">
        <f t="shared" si="73"/>
        <v>0</v>
      </c>
      <c r="J1707" s="347" t="s">
        <v>2771</v>
      </c>
    </row>
    <row r="1708" spans="4:10" ht="13.9">
      <c r="D1708" s="20">
        <f t="shared" si="76"/>
        <v>0</v>
      </c>
      <c r="E1708" s="20">
        <f t="shared" si="76"/>
        <v>0</v>
      </c>
      <c r="F1708" s="928">
        <f t="shared" si="76"/>
        <v>0</v>
      </c>
      <c r="G1708" s="365"/>
      <c r="H1708" s="928">
        <f t="shared" si="72"/>
        <v>0</v>
      </c>
      <c r="I1708" s="928">
        <f t="shared" si="73"/>
        <v>0</v>
      </c>
      <c r="J1708" s="347" t="s">
        <v>2771</v>
      </c>
    </row>
    <row r="1709" spans="4:10" ht="13.9">
      <c r="D1709" s="20">
        <f t="shared" si="76"/>
        <v>0</v>
      </c>
      <c r="E1709" s="20">
        <f t="shared" si="76"/>
        <v>0</v>
      </c>
      <c r="F1709" s="928">
        <f t="shared" si="76"/>
        <v>0</v>
      </c>
      <c r="G1709" s="365"/>
      <c r="H1709" s="928">
        <f t="shared" si="72"/>
        <v>0</v>
      </c>
      <c r="I1709" s="928">
        <f t="shared" si="73"/>
        <v>0</v>
      </c>
      <c r="J1709" s="347" t="s">
        <v>2771</v>
      </c>
    </row>
    <row r="1710" spans="4:10" ht="13.9">
      <c r="D1710" s="20">
        <f t="shared" si="76"/>
        <v>0</v>
      </c>
      <c r="E1710" s="20">
        <f t="shared" si="76"/>
        <v>0</v>
      </c>
      <c r="F1710" s="928">
        <f t="shared" si="76"/>
        <v>0</v>
      </c>
      <c r="G1710" s="365"/>
      <c r="H1710" s="928">
        <f t="shared" ref="H1710:H1773" si="77">H748</f>
        <v>0</v>
      </c>
      <c r="I1710" s="928">
        <f t="shared" si="73"/>
        <v>0</v>
      </c>
      <c r="J1710" s="347" t="s">
        <v>2771</v>
      </c>
    </row>
    <row r="1711" spans="4:10" ht="13.9">
      <c r="D1711" s="20">
        <f t="shared" si="76"/>
        <v>0</v>
      </c>
      <c r="E1711" s="20">
        <f t="shared" si="76"/>
        <v>0</v>
      </c>
      <c r="F1711" s="928">
        <f t="shared" si="76"/>
        <v>0</v>
      </c>
      <c r="G1711" s="365"/>
      <c r="H1711" s="928">
        <f t="shared" si="77"/>
        <v>0</v>
      </c>
      <c r="I1711" s="928">
        <f t="shared" si="73"/>
        <v>0</v>
      </c>
      <c r="J1711" s="347" t="s">
        <v>2771</v>
      </c>
    </row>
    <row r="1712" spans="4:10" ht="13.9">
      <c r="D1712" s="20">
        <f t="shared" si="76"/>
        <v>0</v>
      </c>
      <c r="E1712" s="20">
        <f t="shared" si="76"/>
        <v>0</v>
      </c>
      <c r="F1712" s="928">
        <f t="shared" si="76"/>
        <v>0</v>
      </c>
      <c r="G1712" s="365"/>
      <c r="H1712" s="928">
        <f t="shared" si="77"/>
        <v>0</v>
      </c>
      <c r="I1712" s="928">
        <f t="shared" ref="I1712:I1775" si="78">I750</f>
        <v>0</v>
      </c>
      <c r="J1712" s="347" t="s">
        <v>2771</v>
      </c>
    </row>
    <row r="1713" spans="4:10" ht="13.9">
      <c r="D1713" s="20">
        <f t="shared" si="76"/>
        <v>0</v>
      </c>
      <c r="E1713" s="20">
        <f t="shared" si="76"/>
        <v>0</v>
      </c>
      <c r="F1713" s="928">
        <f t="shared" si="76"/>
        <v>0</v>
      </c>
      <c r="G1713" s="365"/>
      <c r="H1713" s="928">
        <f t="shared" si="77"/>
        <v>0</v>
      </c>
      <c r="I1713" s="928">
        <f t="shared" si="78"/>
        <v>0</v>
      </c>
      <c r="J1713" s="347" t="s">
        <v>2771</v>
      </c>
    </row>
    <row r="1714" spans="4:10" ht="13.9">
      <c r="D1714" s="20">
        <f t="shared" si="76"/>
        <v>0</v>
      </c>
      <c r="E1714" s="20">
        <f t="shared" si="76"/>
        <v>0</v>
      </c>
      <c r="F1714" s="928">
        <f t="shared" si="76"/>
        <v>0</v>
      </c>
      <c r="G1714" s="365"/>
      <c r="H1714" s="928">
        <f t="shared" si="77"/>
        <v>0</v>
      </c>
      <c r="I1714" s="928">
        <f t="shared" si="78"/>
        <v>0</v>
      </c>
      <c r="J1714" s="347" t="s">
        <v>2771</v>
      </c>
    </row>
    <row r="1715" spans="4:10" ht="13.9">
      <c r="D1715" s="20">
        <f t="shared" si="76"/>
        <v>0</v>
      </c>
      <c r="E1715" s="20">
        <f t="shared" si="76"/>
        <v>0</v>
      </c>
      <c r="F1715" s="928">
        <f t="shared" si="76"/>
        <v>0</v>
      </c>
      <c r="G1715" s="365"/>
      <c r="H1715" s="928">
        <f t="shared" si="77"/>
        <v>0</v>
      </c>
      <c r="I1715" s="928">
        <f t="shared" si="78"/>
        <v>0</v>
      </c>
      <c r="J1715" s="347" t="s">
        <v>2771</v>
      </c>
    </row>
    <row r="1716" spans="4:10" ht="13.9">
      <c r="D1716" s="20">
        <f t="shared" si="76"/>
        <v>0</v>
      </c>
      <c r="E1716" s="20">
        <f t="shared" si="76"/>
        <v>0</v>
      </c>
      <c r="F1716" s="928">
        <f t="shared" si="76"/>
        <v>0</v>
      </c>
      <c r="G1716" s="365"/>
      <c r="H1716" s="928">
        <f t="shared" si="77"/>
        <v>0</v>
      </c>
      <c r="I1716" s="928">
        <f t="shared" si="78"/>
        <v>0</v>
      </c>
      <c r="J1716" s="347" t="s">
        <v>2771</v>
      </c>
    </row>
    <row r="1717" spans="4:10">
      <c r="D1717" s="20">
        <f t="shared" si="76"/>
        <v>0</v>
      </c>
      <c r="E1717" s="20">
        <f t="shared" si="76"/>
        <v>0</v>
      </c>
      <c r="F1717" s="928">
        <f t="shared" si="76"/>
        <v>0</v>
      </c>
      <c r="G1717" s="20"/>
      <c r="H1717" s="928">
        <f t="shared" si="77"/>
        <v>0</v>
      </c>
      <c r="I1717" s="928">
        <f t="shared" si="78"/>
        <v>0</v>
      </c>
      <c r="J1717" s="347" t="s">
        <v>2771</v>
      </c>
    </row>
    <row r="1718" spans="4:10">
      <c r="D1718" s="20">
        <f t="shared" ref="D1718:F1737" si="79">D756</f>
        <v>0</v>
      </c>
      <c r="E1718" s="20">
        <f t="shared" si="79"/>
        <v>0</v>
      </c>
      <c r="F1718" s="928">
        <f t="shared" si="79"/>
        <v>0</v>
      </c>
      <c r="G1718" s="20"/>
      <c r="H1718" s="928">
        <f t="shared" si="77"/>
        <v>0</v>
      </c>
      <c r="I1718" s="928">
        <f t="shared" si="78"/>
        <v>0</v>
      </c>
      <c r="J1718" s="347" t="s">
        <v>2771</v>
      </c>
    </row>
    <row r="1719" spans="4:10">
      <c r="D1719" s="20">
        <f t="shared" si="79"/>
        <v>0</v>
      </c>
      <c r="E1719" s="20">
        <f t="shared" si="79"/>
        <v>0</v>
      </c>
      <c r="F1719" s="928">
        <f t="shared" si="79"/>
        <v>0</v>
      </c>
      <c r="G1719" s="20"/>
      <c r="H1719" s="928">
        <f t="shared" si="77"/>
        <v>0</v>
      </c>
      <c r="I1719" s="928">
        <f t="shared" si="78"/>
        <v>0</v>
      </c>
      <c r="J1719" s="347" t="s">
        <v>2771</v>
      </c>
    </row>
    <row r="1720" spans="4:10">
      <c r="D1720" s="20">
        <f t="shared" si="79"/>
        <v>0</v>
      </c>
      <c r="E1720" s="20">
        <f t="shared" si="79"/>
        <v>0</v>
      </c>
      <c r="F1720" s="928">
        <f t="shared" si="79"/>
        <v>0</v>
      </c>
      <c r="G1720" s="20"/>
      <c r="H1720" s="928">
        <f t="shared" si="77"/>
        <v>0</v>
      </c>
      <c r="I1720" s="928">
        <f t="shared" si="78"/>
        <v>0</v>
      </c>
      <c r="J1720" s="347" t="s">
        <v>2771</v>
      </c>
    </row>
    <row r="1721" spans="4:10">
      <c r="D1721" s="20">
        <f t="shared" si="79"/>
        <v>0</v>
      </c>
      <c r="E1721" s="20">
        <f t="shared" si="79"/>
        <v>0</v>
      </c>
      <c r="F1721" s="928">
        <f t="shared" si="79"/>
        <v>0</v>
      </c>
      <c r="G1721" s="20"/>
      <c r="H1721" s="928">
        <f t="shared" si="77"/>
        <v>0</v>
      </c>
      <c r="I1721" s="928">
        <f t="shared" si="78"/>
        <v>0</v>
      </c>
      <c r="J1721" s="347" t="s">
        <v>2771</v>
      </c>
    </row>
    <row r="1722" spans="4:10">
      <c r="D1722" s="20">
        <f t="shared" si="79"/>
        <v>0</v>
      </c>
      <c r="E1722" s="20">
        <f t="shared" si="79"/>
        <v>0</v>
      </c>
      <c r="F1722" s="928">
        <f t="shared" si="79"/>
        <v>0</v>
      </c>
      <c r="G1722" s="367"/>
      <c r="H1722" s="928">
        <f t="shared" si="77"/>
        <v>0</v>
      </c>
      <c r="I1722" s="928">
        <f t="shared" si="78"/>
        <v>0</v>
      </c>
      <c r="J1722" s="347" t="s">
        <v>2771</v>
      </c>
    </row>
    <row r="1723" spans="4:10">
      <c r="D1723" s="20">
        <f t="shared" si="79"/>
        <v>0</v>
      </c>
      <c r="E1723" s="20">
        <f t="shared" si="79"/>
        <v>0</v>
      </c>
      <c r="F1723" s="928">
        <f t="shared" si="79"/>
        <v>0</v>
      </c>
      <c r="G1723" s="367"/>
      <c r="H1723" s="928">
        <f t="shared" si="77"/>
        <v>0</v>
      </c>
      <c r="I1723" s="928">
        <f t="shared" si="78"/>
        <v>0</v>
      </c>
      <c r="J1723" s="347" t="s">
        <v>2771</v>
      </c>
    </row>
    <row r="1724" spans="4:10" ht="13.9">
      <c r="D1724" s="20">
        <f t="shared" si="79"/>
        <v>0</v>
      </c>
      <c r="E1724" s="20">
        <f t="shared" si="79"/>
        <v>0</v>
      </c>
      <c r="F1724" s="928">
        <f t="shared" si="79"/>
        <v>0</v>
      </c>
      <c r="G1724" s="365"/>
      <c r="H1724" s="928">
        <f t="shared" si="77"/>
        <v>0</v>
      </c>
      <c r="I1724" s="928">
        <f t="shared" si="78"/>
        <v>0</v>
      </c>
      <c r="J1724" s="347" t="s">
        <v>2771</v>
      </c>
    </row>
    <row r="1725" spans="4:10" ht="13.9">
      <c r="D1725" s="20">
        <f t="shared" si="79"/>
        <v>0</v>
      </c>
      <c r="E1725" s="20">
        <f t="shared" si="79"/>
        <v>0</v>
      </c>
      <c r="F1725" s="928">
        <f t="shared" si="79"/>
        <v>0</v>
      </c>
      <c r="G1725" s="365"/>
      <c r="H1725" s="928">
        <f t="shared" si="77"/>
        <v>0</v>
      </c>
      <c r="I1725" s="928">
        <f t="shared" si="78"/>
        <v>0</v>
      </c>
      <c r="J1725" s="347" t="s">
        <v>2771</v>
      </c>
    </row>
    <row r="1726" spans="4:10" ht="13.9">
      <c r="D1726" s="20">
        <f t="shared" si="79"/>
        <v>0</v>
      </c>
      <c r="E1726" s="20">
        <f t="shared" si="79"/>
        <v>0</v>
      </c>
      <c r="F1726" s="928">
        <f t="shared" si="79"/>
        <v>0</v>
      </c>
      <c r="G1726" s="365"/>
      <c r="H1726" s="928">
        <f t="shared" si="77"/>
        <v>0</v>
      </c>
      <c r="I1726" s="928">
        <f t="shared" si="78"/>
        <v>0</v>
      </c>
      <c r="J1726" s="347" t="s">
        <v>2771</v>
      </c>
    </row>
    <row r="1727" spans="4:10" ht="13.9">
      <c r="D1727" s="20">
        <f t="shared" si="79"/>
        <v>0</v>
      </c>
      <c r="E1727" s="20">
        <f t="shared" si="79"/>
        <v>0</v>
      </c>
      <c r="F1727" s="928">
        <f t="shared" si="79"/>
        <v>0</v>
      </c>
      <c r="G1727" s="365"/>
      <c r="H1727" s="928">
        <f t="shared" si="77"/>
        <v>0</v>
      </c>
      <c r="I1727" s="928">
        <f t="shared" si="78"/>
        <v>0</v>
      </c>
      <c r="J1727" s="347" t="s">
        <v>2771</v>
      </c>
    </row>
    <row r="1728" spans="4:10" ht="13.9">
      <c r="D1728" s="20">
        <f t="shared" si="79"/>
        <v>0</v>
      </c>
      <c r="E1728" s="20">
        <f t="shared" si="79"/>
        <v>0</v>
      </c>
      <c r="F1728" s="928">
        <f t="shared" si="79"/>
        <v>0</v>
      </c>
      <c r="G1728" s="365"/>
      <c r="H1728" s="928">
        <f t="shared" si="77"/>
        <v>0</v>
      </c>
      <c r="I1728" s="928">
        <f t="shared" si="78"/>
        <v>0</v>
      </c>
      <c r="J1728" s="347" t="s">
        <v>2771</v>
      </c>
    </row>
    <row r="1729" spans="4:10" ht="13.9">
      <c r="D1729" s="20">
        <f t="shared" si="79"/>
        <v>0</v>
      </c>
      <c r="E1729" s="20">
        <f t="shared" si="79"/>
        <v>0</v>
      </c>
      <c r="F1729" s="928">
        <f t="shared" si="79"/>
        <v>0</v>
      </c>
      <c r="G1729" s="365"/>
      <c r="H1729" s="928">
        <f t="shared" si="77"/>
        <v>0</v>
      </c>
      <c r="I1729" s="928">
        <f t="shared" si="78"/>
        <v>0</v>
      </c>
      <c r="J1729" s="347" t="s">
        <v>2771</v>
      </c>
    </row>
    <row r="1730" spans="4:10" ht="13.9">
      <c r="D1730" s="20">
        <f t="shared" si="79"/>
        <v>0</v>
      </c>
      <c r="E1730" s="20">
        <f t="shared" si="79"/>
        <v>0</v>
      </c>
      <c r="F1730" s="928">
        <f t="shared" si="79"/>
        <v>0</v>
      </c>
      <c r="G1730" s="365"/>
      <c r="H1730" s="928">
        <f t="shared" si="77"/>
        <v>0</v>
      </c>
      <c r="I1730" s="928">
        <f t="shared" si="78"/>
        <v>0</v>
      </c>
      <c r="J1730" s="347" t="s">
        <v>2771</v>
      </c>
    </row>
    <row r="1731" spans="4:10" ht="13.9">
      <c r="D1731" s="20">
        <f t="shared" si="79"/>
        <v>0</v>
      </c>
      <c r="E1731" s="20">
        <f t="shared" si="79"/>
        <v>0</v>
      </c>
      <c r="F1731" s="928">
        <f t="shared" si="79"/>
        <v>0</v>
      </c>
      <c r="G1731" s="365"/>
      <c r="H1731" s="928">
        <f t="shared" si="77"/>
        <v>0</v>
      </c>
      <c r="I1731" s="928">
        <f t="shared" si="78"/>
        <v>0</v>
      </c>
      <c r="J1731" s="347" t="s">
        <v>2771</v>
      </c>
    </row>
    <row r="1732" spans="4:10" ht="13.9">
      <c r="D1732" s="20">
        <f t="shared" si="79"/>
        <v>0</v>
      </c>
      <c r="E1732" s="20">
        <f t="shared" si="79"/>
        <v>0</v>
      </c>
      <c r="F1732" s="928">
        <f t="shared" si="79"/>
        <v>0</v>
      </c>
      <c r="G1732" s="365"/>
      <c r="H1732" s="928">
        <f t="shared" si="77"/>
        <v>0</v>
      </c>
      <c r="I1732" s="928">
        <f t="shared" si="78"/>
        <v>0</v>
      </c>
      <c r="J1732" s="347" t="s">
        <v>2771</v>
      </c>
    </row>
    <row r="1733" spans="4:10" ht="13.9">
      <c r="D1733" s="20">
        <f t="shared" si="79"/>
        <v>0</v>
      </c>
      <c r="E1733" s="20">
        <f t="shared" si="79"/>
        <v>0</v>
      </c>
      <c r="F1733" s="928">
        <f t="shared" si="79"/>
        <v>0</v>
      </c>
      <c r="G1733" s="365"/>
      <c r="H1733" s="928">
        <f t="shared" si="77"/>
        <v>0</v>
      </c>
      <c r="I1733" s="928">
        <f t="shared" si="78"/>
        <v>0</v>
      </c>
      <c r="J1733" s="347" t="s">
        <v>2771</v>
      </c>
    </row>
    <row r="1734" spans="4:10" ht="13.9">
      <c r="D1734" s="20">
        <f t="shared" si="79"/>
        <v>0</v>
      </c>
      <c r="E1734" s="20">
        <f t="shared" si="79"/>
        <v>0</v>
      </c>
      <c r="F1734" s="928">
        <f t="shared" si="79"/>
        <v>0</v>
      </c>
      <c r="G1734" s="365"/>
      <c r="H1734" s="928">
        <f t="shared" si="77"/>
        <v>0</v>
      </c>
      <c r="I1734" s="928">
        <f t="shared" si="78"/>
        <v>0</v>
      </c>
      <c r="J1734" s="347" t="s">
        <v>2771</v>
      </c>
    </row>
    <row r="1735" spans="4:10" ht="13.9">
      <c r="D1735" s="20">
        <f t="shared" si="79"/>
        <v>0</v>
      </c>
      <c r="E1735" s="20">
        <f t="shared" si="79"/>
        <v>0</v>
      </c>
      <c r="F1735" s="928">
        <f t="shared" si="79"/>
        <v>0</v>
      </c>
      <c r="G1735" s="365"/>
      <c r="H1735" s="928">
        <f t="shared" si="77"/>
        <v>0</v>
      </c>
      <c r="I1735" s="928">
        <f t="shared" si="78"/>
        <v>0</v>
      </c>
      <c r="J1735" s="347" t="s">
        <v>2771</v>
      </c>
    </row>
    <row r="1736" spans="4:10" ht="13.9">
      <c r="D1736" s="20">
        <f t="shared" si="79"/>
        <v>0</v>
      </c>
      <c r="E1736" s="20">
        <f t="shared" si="79"/>
        <v>0</v>
      </c>
      <c r="F1736" s="928">
        <f t="shared" si="79"/>
        <v>0</v>
      </c>
      <c r="G1736" s="365"/>
      <c r="H1736" s="928">
        <f t="shared" si="77"/>
        <v>0</v>
      </c>
      <c r="I1736" s="928">
        <f t="shared" si="78"/>
        <v>0</v>
      </c>
      <c r="J1736" s="347" t="s">
        <v>2771</v>
      </c>
    </row>
    <row r="1737" spans="4:10" ht="13.9">
      <c r="D1737" s="20">
        <f t="shared" si="79"/>
        <v>0</v>
      </c>
      <c r="E1737" s="20">
        <f t="shared" si="79"/>
        <v>0</v>
      </c>
      <c r="F1737" s="928">
        <f t="shared" si="79"/>
        <v>0</v>
      </c>
      <c r="G1737" s="365"/>
      <c r="H1737" s="928">
        <f t="shared" si="77"/>
        <v>0</v>
      </c>
      <c r="I1737" s="928">
        <f t="shared" si="78"/>
        <v>0</v>
      </c>
      <c r="J1737" s="347" t="s">
        <v>2771</v>
      </c>
    </row>
    <row r="1738" spans="4:10" ht="13.9">
      <c r="D1738" s="20">
        <f t="shared" ref="D1738:F1757" si="80">D776</f>
        <v>0</v>
      </c>
      <c r="E1738" s="20">
        <f t="shared" si="80"/>
        <v>0</v>
      </c>
      <c r="F1738" s="928">
        <f t="shared" si="80"/>
        <v>0</v>
      </c>
      <c r="G1738" s="365"/>
      <c r="H1738" s="928">
        <f t="shared" si="77"/>
        <v>0</v>
      </c>
      <c r="I1738" s="928">
        <f t="shared" si="78"/>
        <v>0</v>
      </c>
      <c r="J1738" s="347" t="s">
        <v>2771</v>
      </c>
    </row>
    <row r="1739" spans="4:10" ht="13.9">
      <c r="D1739" s="20">
        <f t="shared" si="80"/>
        <v>0</v>
      </c>
      <c r="E1739" s="20">
        <f t="shared" si="80"/>
        <v>0</v>
      </c>
      <c r="F1739" s="928">
        <f t="shared" si="80"/>
        <v>0</v>
      </c>
      <c r="G1739" s="365"/>
      <c r="H1739" s="928">
        <f t="shared" si="77"/>
        <v>0</v>
      </c>
      <c r="I1739" s="928">
        <f t="shared" si="78"/>
        <v>0</v>
      </c>
      <c r="J1739" s="347" t="s">
        <v>2771</v>
      </c>
    </row>
    <row r="1740" spans="4:10" ht="13.9">
      <c r="D1740" s="20">
        <f t="shared" si="80"/>
        <v>0</v>
      </c>
      <c r="E1740" s="20">
        <f t="shared" si="80"/>
        <v>0</v>
      </c>
      <c r="F1740" s="928">
        <f t="shared" si="80"/>
        <v>0</v>
      </c>
      <c r="G1740" s="365"/>
      <c r="H1740" s="928">
        <f t="shared" si="77"/>
        <v>0</v>
      </c>
      <c r="I1740" s="928">
        <f t="shared" si="78"/>
        <v>0</v>
      </c>
      <c r="J1740" s="347" t="s">
        <v>2771</v>
      </c>
    </row>
    <row r="1741" spans="4:10" ht="13.9">
      <c r="D1741" s="20">
        <f t="shared" si="80"/>
        <v>0</v>
      </c>
      <c r="E1741" s="20">
        <f t="shared" si="80"/>
        <v>0</v>
      </c>
      <c r="F1741" s="928">
        <f t="shared" si="80"/>
        <v>0</v>
      </c>
      <c r="G1741" s="365"/>
      <c r="H1741" s="928">
        <f t="shared" si="77"/>
        <v>0</v>
      </c>
      <c r="I1741" s="928">
        <f t="shared" si="78"/>
        <v>0</v>
      </c>
      <c r="J1741" s="347" t="s">
        <v>2771</v>
      </c>
    </row>
    <row r="1742" spans="4:10" ht="13.9">
      <c r="D1742" s="20">
        <f t="shared" si="80"/>
        <v>0</v>
      </c>
      <c r="E1742" s="20">
        <f t="shared" si="80"/>
        <v>0</v>
      </c>
      <c r="F1742" s="928">
        <f t="shared" si="80"/>
        <v>0</v>
      </c>
      <c r="G1742" s="365"/>
      <c r="H1742" s="928">
        <f t="shared" si="77"/>
        <v>0</v>
      </c>
      <c r="I1742" s="928">
        <f t="shared" si="78"/>
        <v>0</v>
      </c>
      <c r="J1742" s="347" t="s">
        <v>2771</v>
      </c>
    </row>
    <row r="1743" spans="4:10" ht="13.9">
      <c r="D1743" s="20">
        <f t="shared" si="80"/>
        <v>0</v>
      </c>
      <c r="E1743" s="20">
        <f t="shared" si="80"/>
        <v>0</v>
      </c>
      <c r="F1743" s="928">
        <f t="shared" si="80"/>
        <v>0</v>
      </c>
      <c r="G1743" s="365"/>
      <c r="H1743" s="928">
        <f t="shared" si="77"/>
        <v>0</v>
      </c>
      <c r="I1743" s="928">
        <f t="shared" si="78"/>
        <v>0</v>
      </c>
      <c r="J1743" s="347" t="s">
        <v>2771</v>
      </c>
    </row>
    <row r="1744" spans="4:10" ht="13.9">
      <c r="D1744" s="20">
        <f t="shared" si="80"/>
        <v>0</v>
      </c>
      <c r="E1744" s="20">
        <f t="shared" si="80"/>
        <v>0</v>
      </c>
      <c r="F1744" s="928">
        <f t="shared" si="80"/>
        <v>0</v>
      </c>
      <c r="G1744" s="365"/>
      <c r="H1744" s="928">
        <f t="shared" si="77"/>
        <v>0</v>
      </c>
      <c r="I1744" s="928">
        <f t="shared" si="78"/>
        <v>0</v>
      </c>
      <c r="J1744" s="347" t="s">
        <v>2771</v>
      </c>
    </row>
    <row r="1745" spans="4:10" ht="13.9">
      <c r="D1745" s="20">
        <f t="shared" si="80"/>
        <v>0</v>
      </c>
      <c r="E1745" s="20">
        <f t="shared" si="80"/>
        <v>0</v>
      </c>
      <c r="F1745" s="928">
        <f t="shared" si="80"/>
        <v>0</v>
      </c>
      <c r="G1745" s="365"/>
      <c r="H1745" s="928">
        <f t="shared" si="77"/>
        <v>0</v>
      </c>
      <c r="I1745" s="928">
        <f t="shared" si="78"/>
        <v>0</v>
      </c>
      <c r="J1745" s="347" t="s">
        <v>2771</v>
      </c>
    </row>
    <row r="1746" spans="4:10" ht="13.9">
      <c r="D1746" s="20">
        <f t="shared" si="80"/>
        <v>0</v>
      </c>
      <c r="E1746" s="20">
        <f t="shared" si="80"/>
        <v>0</v>
      </c>
      <c r="F1746" s="928">
        <f t="shared" si="80"/>
        <v>0</v>
      </c>
      <c r="G1746" s="365"/>
      <c r="H1746" s="928">
        <f t="shared" si="77"/>
        <v>0</v>
      </c>
      <c r="I1746" s="928">
        <f t="shared" si="78"/>
        <v>0</v>
      </c>
      <c r="J1746" s="347" t="s">
        <v>2771</v>
      </c>
    </row>
    <row r="1747" spans="4:10" ht="13.9">
      <c r="D1747" s="20">
        <f t="shared" si="80"/>
        <v>0</v>
      </c>
      <c r="E1747" s="20">
        <f t="shared" si="80"/>
        <v>0</v>
      </c>
      <c r="F1747" s="928">
        <f t="shared" si="80"/>
        <v>0</v>
      </c>
      <c r="G1747" s="365"/>
      <c r="H1747" s="928">
        <f t="shared" si="77"/>
        <v>0</v>
      </c>
      <c r="I1747" s="928">
        <f t="shared" si="78"/>
        <v>0</v>
      </c>
      <c r="J1747" s="347" t="s">
        <v>2771</v>
      </c>
    </row>
    <row r="1748" spans="4:10" ht="13.9">
      <c r="D1748" s="20">
        <f t="shared" si="80"/>
        <v>0</v>
      </c>
      <c r="E1748" s="20">
        <f t="shared" si="80"/>
        <v>0</v>
      </c>
      <c r="F1748" s="928">
        <f t="shared" si="80"/>
        <v>0</v>
      </c>
      <c r="G1748" s="365"/>
      <c r="H1748" s="928">
        <f t="shared" si="77"/>
        <v>0</v>
      </c>
      <c r="I1748" s="928">
        <f t="shared" si="78"/>
        <v>0</v>
      </c>
      <c r="J1748" s="347" t="s">
        <v>2771</v>
      </c>
    </row>
    <row r="1749" spans="4:10" ht="13.9">
      <c r="D1749" s="20">
        <f t="shared" si="80"/>
        <v>0</v>
      </c>
      <c r="E1749" s="20">
        <f t="shared" si="80"/>
        <v>0</v>
      </c>
      <c r="F1749" s="928">
        <f t="shared" si="80"/>
        <v>0</v>
      </c>
      <c r="G1749" s="365"/>
      <c r="H1749" s="928">
        <f t="shared" si="77"/>
        <v>0</v>
      </c>
      <c r="I1749" s="928">
        <f t="shared" si="78"/>
        <v>0</v>
      </c>
      <c r="J1749" s="347" t="s">
        <v>2771</v>
      </c>
    </row>
    <row r="1750" spans="4:10" ht="13.9">
      <c r="D1750" s="20">
        <f t="shared" si="80"/>
        <v>0</v>
      </c>
      <c r="E1750" s="20">
        <f t="shared" si="80"/>
        <v>0</v>
      </c>
      <c r="F1750" s="928">
        <f t="shared" si="80"/>
        <v>0</v>
      </c>
      <c r="G1750" s="365"/>
      <c r="H1750" s="928">
        <f t="shared" si="77"/>
        <v>0</v>
      </c>
      <c r="I1750" s="928">
        <f t="shared" si="78"/>
        <v>0</v>
      </c>
      <c r="J1750" s="347" t="s">
        <v>2771</v>
      </c>
    </row>
    <row r="1751" spans="4:10" ht="13.9">
      <c r="D1751" s="20">
        <f t="shared" si="80"/>
        <v>0</v>
      </c>
      <c r="E1751" s="20">
        <f t="shared" si="80"/>
        <v>0</v>
      </c>
      <c r="F1751" s="928">
        <f t="shared" si="80"/>
        <v>0</v>
      </c>
      <c r="G1751" s="365"/>
      <c r="H1751" s="928">
        <f t="shared" si="77"/>
        <v>0</v>
      </c>
      <c r="I1751" s="928">
        <f t="shared" si="78"/>
        <v>0</v>
      </c>
      <c r="J1751" s="347" t="s">
        <v>2771</v>
      </c>
    </row>
    <row r="1752" spans="4:10" ht="13.9">
      <c r="D1752" s="20">
        <f t="shared" si="80"/>
        <v>0</v>
      </c>
      <c r="E1752" s="20">
        <f t="shared" si="80"/>
        <v>0</v>
      </c>
      <c r="F1752" s="928">
        <f t="shared" si="80"/>
        <v>0</v>
      </c>
      <c r="G1752" s="365"/>
      <c r="H1752" s="928">
        <f t="shared" si="77"/>
        <v>0</v>
      </c>
      <c r="I1752" s="928">
        <f t="shared" si="78"/>
        <v>0</v>
      </c>
      <c r="J1752" s="347" t="s">
        <v>2771</v>
      </c>
    </row>
    <row r="1753" spans="4:10" ht="13.9">
      <c r="D1753" s="20">
        <f t="shared" si="80"/>
        <v>0</v>
      </c>
      <c r="E1753" s="20">
        <f t="shared" si="80"/>
        <v>0</v>
      </c>
      <c r="F1753" s="928">
        <f t="shared" si="80"/>
        <v>0</v>
      </c>
      <c r="G1753" s="365"/>
      <c r="H1753" s="928">
        <f t="shared" si="77"/>
        <v>0</v>
      </c>
      <c r="I1753" s="928">
        <f t="shared" si="78"/>
        <v>0</v>
      </c>
      <c r="J1753" s="347" t="s">
        <v>2771</v>
      </c>
    </row>
    <row r="1754" spans="4:10" ht="13.9">
      <c r="D1754" s="20">
        <f t="shared" si="80"/>
        <v>0</v>
      </c>
      <c r="E1754" s="20">
        <f t="shared" si="80"/>
        <v>0</v>
      </c>
      <c r="F1754" s="928">
        <f t="shared" si="80"/>
        <v>0</v>
      </c>
      <c r="G1754" s="365"/>
      <c r="H1754" s="928">
        <f t="shared" si="77"/>
        <v>0</v>
      </c>
      <c r="I1754" s="928">
        <f t="shared" si="78"/>
        <v>0</v>
      </c>
      <c r="J1754" s="347" t="s">
        <v>2771</v>
      </c>
    </row>
    <row r="1755" spans="4:10" ht="13.9">
      <c r="D1755" s="20">
        <f t="shared" si="80"/>
        <v>0</v>
      </c>
      <c r="E1755" s="20">
        <f t="shared" si="80"/>
        <v>0</v>
      </c>
      <c r="F1755" s="928">
        <f t="shared" si="80"/>
        <v>0</v>
      </c>
      <c r="G1755" s="365"/>
      <c r="H1755" s="928">
        <f t="shared" si="77"/>
        <v>0</v>
      </c>
      <c r="I1755" s="928">
        <f t="shared" si="78"/>
        <v>0</v>
      </c>
      <c r="J1755" s="347" t="s">
        <v>2771</v>
      </c>
    </row>
    <row r="1756" spans="4:10" ht="13.9">
      <c r="D1756" s="20">
        <f t="shared" si="80"/>
        <v>0</v>
      </c>
      <c r="E1756" s="20">
        <f t="shared" si="80"/>
        <v>0</v>
      </c>
      <c r="F1756" s="928">
        <f t="shared" si="80"/>
        <v>0</v>
      </c>
      <c r="G1756" s="365"/>
      <c r="H1756" s="928">
        <f t="shared" si="77"/>
        <v>0</v>
      </c>
      <c r="I1756" s="928">
        <f t="shared" si="78"/>
        <v>0</v>
      </c>
      <c r="J1756" s="347" t="s">
        <v>2771</v>
      </c>
    </row>
    <row r="1757" spans="4:10" ht="13.9">
      <c r="D1757" s="20">
        <f t="shared" si="80"/>
        <v>0</v>
      </c>
      <c r="E1757" s="20">
        <f t="shared" si="80"/>
        <v>0</v>
      </c>
      <c r="F1757" s="928">
        <f t="shared" si="80"/>
        <v>0</v>
      </c>
      <c r="G1757" s="365"/>
      <c r="H1757" s="928">
        <f t="shared" si="77"/>
        <v>0</v>
      </c>
      <c r="I1757" s="928">
        <f t="shared" si="78"/>
        <v>0</v>
      </c>
      <c r="J1757" s="347" t="s">
        <v>2771</v>
      </c>
    </row>
    <row r="1758" spans="4:10" ht="13.9">
      <c r="D1758" s="20">
        <f t="shared" ref="D1758:F1777" si="81">D796</f>
        <v>0</v>
      </c>
      <c r="E1758" s="20">
        <f t="shared" si="81"/>
        <v>0</v>
      </c>
      <c r="F1758" s="928">
        <f t="shared" si="81"/>
        <v>0</v>
      </c>
      <c r="G1758" s="365"/>
      <c r="H1758" s="928">
        <f t="shared" si="77"/>
        <v>0</v>
      </c>
      <c r="I1758" s="928">
        <f t="shared" si="78"/>
        <v>0</v>
      </c>
      <c r="J1758" s="347" t="s">
        <v>2771</v>
      </c>
    </row>
    <row r="1759" spans="4:10" ht="13.9">
      <c r="D1759" s="20">
        <f t="shared" si="81"/>
        <v>0</v>
      </c>
      <c r="E1759" s="20">
        <f t="shared" si="81"/>
        <v>0</v>
      </c>
      <c r="F1759" s="928">
        <f t="shared" si="81"/>
        <v>0</v>
      </c>
      <c r="G1759" s="365"/>
      <c r="H1759" s="928">
        <f t="shared" si="77"/>
        <v>0</v>
      </c>
      <c r="I1759" s="928">
        <f t="shared" si="78"/>
        <v>0</v>
      </c>
      <c r="J1759" s="347" t="s">
        <v>2771</v>
      </c>
    </row>
    <row r="1760" spans="4:10" ht="13.9">
      <c r="D1760" s="20">
        <f t="shared" si="81"/>
        <v>0</v>
      </c>
      <c r="E1760" s="20">
        <f t="shared" si="81"/>
        <v>0</v>
      </c>
      <c r="F1760" s="928">
        <f t="shared" si="81"/>
        <v>0</v>
      </c>
      <c r="G1760" s="365"/>
      <c r="H1760" s="928">
        <f t="shared" si="77"/>
        <v>0</v>
      </c>
      <c r="I1760" s="928">
        <f t="shared" si="78"/>
        <v>0</v>
      </c>
      <c r="J1760" s="347" t="s">
        <v>2771</v>
      </c>
    </row>
    <row r="1761" spans="4:10" ht="13.9">
      <c r="D1761" s="20">
        <f t="shared" si="81"/>
        <v>0</v>
      </c>
      <c r="E1761" s="20">
        <f t="shared" si="81"/>
        <v>0</v>
      </c>
      <c r="F1761" s="928">
        <f t="shared" si="81"/>
        <v>0</v>
      </c>
      <c r="G1761" s="365"/>
      <c r="H1761" s="928">
        <f t="shared" si="77"/>
        <v>0</v>
      </c>
      <c r="I1761" s="928">
        <f t="shared" si="78"/>
        <v>0</v>
      </c>
      <c r="J1761" s="347" t="s">
        <v>2771</v>
      </c>
    </row>
    <row r="1762" spans="4:10" ht="13.9">
      <c r="D1762" s="20">
        <f t="shared" si="81"/>
        <v>0</v>
      </c>
      <c r="E1762" s="20">
        <f t="shared" si="81"/>
        <v>0</v>
      </c>
      <c r="F1762" s="928">
        <f t="shared" si="81"/>
        <v>0</v>
      </c>
      <c r="G1762" s="365"/>
      <c r="H1762" s="928">
        <f t="shared" si="77"/>
        <v>0</v>
      </c>
      <c r="I1762" s="928">
        <f t="shared" si="78"/>
        <v>0</v>
      </c>
      <c r="J1762" s="347" t="s">
        <v>2771</v>
      </c>
    </row>
    <row r="1763" spans="4:10" ht="13.9">
      <c r="D1763" s="20">
        <f t="shared" si="81"/>
        <v>0</v>
      </c>
      <c r="E1763" s="20">
        <f t="shared" si="81"/>
        <v>0</v>
      </c>
      <c r="F1763" s="928">
        <f t="shared" si="81"/>
        <v>0</v>
      </c>
      <c r="G1763" s="365"/>
      <c r="H1763" s="928">
        <f t="shared" si="77"/>
        <v>0</v>
      </c>
      <c r="I1763" s="928">
        <f t="shared" si="78"/>
        <v>0</v>
      </c>
      <c r="J1763" s="347" t="s">
        <v>2771</v>
      </c>
    </row>
    <row r="1764" spans="4:10" ht="13.9">
      <c r="D1764" s="20">
        <f t="shared" si="81"/>
        <v>0</v>
      </c>
      <c r="E1764" s="20">
        <f t="shared" si="81"/>
        <v>0</v>
      </c>
      <c r="F1764" s="928">
        <f t="shared" si="81"/>
        <v>0</v>
      </c>
      <c r="G1764" s="365"/>
      <c r="H1764" s="928">
        <f t="shared" si="77"/>
        <v>0</v>
      </c>
      <c r="I1764" s="928">
        <f t="shared" si="78"/>
        <v>0</v>
      </c>
      <c r="J1764" s="347" t="s">
        <v>2771</v>
      </c>
    </row>
    <row r="1765" spans="4:10" ht="13.9">
      <c r="D1765" s="20">
        <f t="shared" si="81"/>
        <v>0</v>
      </c>
      <c r="E1765" s="20">
        <f t="shared" si="81"/>
        <v>0</v>
      </c>
      <c r="F1765" s="928">
        <f t="shared" si="81"/>
        <v>0</v>
      </c>
      <c r="G1765" s="365"/>
      <c r="H1765" s="928">
        <f t="shared" si="77"/>
        <v>0</v>
      </c>
      <c r="I1765" s="928">
        <f t="shared" si="78"/>
        <v>0</v>
      </c>
      <c r="J1765" s="347" t="s">
        <v>2771</v>
      </c>
    </row>
    <row r="1766" spans="4:10" ht="13.9">
      <c r="D1766" s="20">
        <f t="shared" si="81"/>
        <v>0</v>
      </c>
      <c r="E1766" s="20">
        <f t="shared" si="81"/>
        <v>0</v>
      </c>
      <c r="F1766" s="928">
        <f t="shared" si="81"/>
        <v>0</v>
      </c>
      <c r="G1766" s="365"/>
      <c r="H1766" s="928">
        <f t="shared" si="77"/>
        <v>0</v>
      </c>
      <c r="I1766" s="928">
        <f t="shared" si="78"/>
        <v>0</v>
      </c>
      <c r="J1766" s="347" t="s">
        <v>2771</v>
      </c>
    </row>
    <row r="1767" spans="4:10" ht="13.9">
      <c r="D1767" s="20">
        <f t="shared" si="81"/>
        <v>0</v>
      </c>
      <c r="E1767" s="20">
        <f t="shared" si="81"/>
        <v>0</v>
      </c>
      <c r="F1767" s="928">
        <f t="shared" si="81"/>
        <v>0</v>
      </c>
      <c r="G1767" s="365"/>
      <c r="H1767" s="928">
        <f t="shared" si="77"/>
        <v>0</v>
      </c>
      <c r="I1767" s="928">
        <f t="shared" si="78"/>
        <v>0</v>
      </c>
      <c r="J1767" s="347" t="s">
        <v>2771</v>
      </c>
    </row>
    <row r="1768" spans="4:10" ht="13.9">
      <c r="D1768" s="20">
        <f t="shared" si="81"/>
        <v>0</v>
      </c>
      <c r="E1768" s="20">
        <f t="shared" si="81"/>
        <v>0</v>
      </c>
      <c r="F1768" s="928">
        <f t="shared" si="81"/>
        <v>0</v>
      </c>
      <c r="G1768" s="365"/>
      <c r="H1768" s="928">
        <f t="shared" si="77"/>
        <v>0</v>
      </c>
      <c r="I1768" s="928">
        <f t="shared" si="78"/>
        <v>0</v>
      </c>
      <c r="J1768" s="347" t="s">
        <v>2771</v>
      </c>
    </row>
    <row r="1769" spans="4:10" ht="13.9">
      <c r="D1769" s="20">
        <f t="shared" si="81"/>
        <v>0</v>
      </c>
      <c r="E1769" s="20">
        <f t="shared" si="81"/>
        <v>0</v>
      </c>
      <c r="F1769" s="928">
        <f t="shared" si="81"/>
        <v>0</v>
      </c>
      <c r="G1769" s="365"/>
      <c r="H1769" s="928">
        <f t="shared" si="77"/>
        <v>0</v>
      </c>
      <c r="I1769" s="928">
        <f t="shared" si="78"/>
        <v>0</v>
      </c>
      <c r="J1769" s="347" t="s">
        <v>2771</v>
      </c>
    </row>
    <row r="1770" spans="4:10" ht="13.9">
      <c r="D1770" s="20">
        <f t="shared" si="81"/>
        <v>0</v>
      </c>
      <c r="E1770" s="20">
        <f t="shared" si="81"/>
        <v>0</v>
      </c>
      <c r="F1770" s="928">
        <f t="shared" si="81"/>
        <v>0</v>
      </c>
      <c r="G1770" s="365"/>
      <c r="H1770" s="928">
        <f t="shared" si="77"/>
        <v>0</v>
      </c>
      <c r="I1770" s="928">
        <f t="shared" si="78"/>
        <v>0</v>
      </c>
      <c r="J1770" s="347" t="s">
        <v>2771</v>
      </c>
    </row>
    <row r="1771" spans="4:10" ht="13.9">
      <c r="D1771" s="20">
        <f t="shared" si="81"/>
        <v>0</v>
      </c>
      <c r="E1771" s="20">
        <f t="shared" si="81"/>
        <v>0</v>
      </c>
      <c r="F1771" s="928">
        <f t="shared" si="81"/>
        <v>0</v>
      </c>
      <c r="G1771" s="365"/>
      <c r="H1771" s="928">
        <f t="shared" si="77"/>
        <v>0</v>
      </c>
      <c r="I1771" s="928">
        <f t="shared" si="78"/>
        <v>0</v>
      </c>
      <c r="J1771" s="347" t="s">
        <v>2771</v>
      </c>
    </row>
    <row r="1772" spans="4:10" ht="13.9">
      <c r="D1772" s="20">
        <f t="shared" si="81"/>
        <v>0</v>
      </c>
      <c r="E1772" s="20">
        <f t="shared" si="81"/>
        <v>0</v>
      </c>
      <c r="F1772" s="928">
        <f t="shared" si="81"/>
        <v>0</v>
      </c>
      <c r="G1772" s="365"/>
      <c r="H1772" s="928">
        <f t="shared" si="77"/>
        <v>0</v>
      </c>
      <c r="I1772" s="928">
        <f t="shared" si="78"/>
        <v>0</v>
      </c>
      <c r="J1772" s="347" t="s">
        <v>2771</v>
      </c>
    </row>
    <row r="1773" spans="4:10" ht="13.9">
      <c r="D1773" s="20">
        <f t="shared" si="81"/>
        <v>0</v>
      </c>
      <c r="E1773" s="20">
        <f t="shared" si="81"/>
        <v>0</v>
      </c>
      <c r="F1773" s="928">
        <f t="shared" si="81"/>
        <v>0</v>
      </c>
      <c r="G1773" s="365"/>
      <c r="H1773" s="928">
        <f t="shared" si="77"/>
        <v>0</v>
      </c>
      <c r="I1773" s="928">
        <f t="shared" si="78"/>
        <v>0</v>
      </c>
      <c r="J1773" s="347" t="s">
        <v>2771</v>
      </c>
    </row>
    <row r="1774" spans="4:10" ht="13.9">
      <c r="D1774" s="20">
        <f t="shared" si="81"/>
        <v>0</v>
      </c>
      <c r="E1774" s="20">
        <f t="shared" si="81"/>
        <v>0</v>
      </c>
      <c r="F1774" s="928">
        <f t="shared" si="81"/>
        <v>0</v>
      </c>
      <c r="G1774" s="365"/>
      <c r="H1774" s="928">
        <f t="shared" ref="H1774:H1837" si="82">H812</f>
        <v>0</v>
      </c>
      <c r="I1774" s="928">
        <f t="shared" si="78"/>
        <v>0</v>
      </c>
      <c r="J1774" s="347" t="s">
        <v>2771</v>
      </c>
    </row>
    <row r="1775" spans="4:10" ht="13.9">
      <c r="D1775" s="20">
        <f t="shared" si="81"/>
        <v>0</v>
      </c>
      <c r="E1775" s="20">
        <f t="shared" si="81"/>
        <v>0</v>
      </c>
      <c r="F1775" s="928">
        <f t="shared" si="81"/>
        <v>0</v>
      </c>
      <c r="G1775" s="365"/>
      <c r="H1775" s="928">
        <f t="shared" si="82"/>
        <v>0</v>
      </c>
      <c r="I1775" s="928">
        <f t="shared" si="78"/>
        <v>0</v>
      </c>
      <c r="J1775" s="347" t="s">
        <v>2771</v>
      </c>
    </row>
    <row r="1776" spans="4:10" ht="13.9">
      <c r="D1776" s="20">
        <f t="shared" si="81"/>
        <v>0</v>
      </c>
      <c r="E1776" s="20">
        <f t="shared" si="81"/>
        <v>0</v>
      </c>
      <c r="F1776" s="928">
        <f t="shared" si="81"/>
        <v>0</v>
      </c>
      <c r="G1776" s="365"/>
      <c r="H1776" s="928">
        <f t="shared" si="82"/>
        <v>0</v>
      </c>
      <c r="I1776" s="928">
        <f t="shared" ref="I1776:I1839" si="83">I814</f>
        <v>0</v>
      </c>
      <c r="J1776" s="347" t="s">
        <v>2771</v>
      </c>
    </row>
    <row r="1777" spans="4:10" ht="13.9">
      <c r="D1777" s="20">
        <f t="shared" si="81"/>
        <v>0</v>
      </c>
      <c r="E1777" s="20">
        <f t="shared" si="81"/>
        <v>0</v>
      </c>
      <c r="F1777" s="928">
        <f t="shared" si="81"/>
        <v>0</v>
      </c>
      <c r="G1777" s="365"/>
      <c r="H1777" s="928">
        <f t="shared" si="82"/>
        <v>0</v>
      </c>
      <c r="I1777" s="928">
        <f t="shared" si="83"/>
        <v>0</v>
      </c>
      <c r="J1777" s="347" t="s">
        <v>2771</v>
      </c>
    </row>
    <row r="1778" spans="4:10" ht="13.9">
      <c r="D1778" s="20">
        <f t="shared" ref="D1778:F1797" si="84">D816</f>
        <v>0</v>
      </c>
      <c r="E1778" s="20">
        <f t="shared" si="84"/>
        <v>0</v>
      </c>
      <c r="F1778" s="928">
        <f t="shared" si="84"/>
        <v>0</v>
      </c>
      <c r="G1778" s="365"/>
      <c r="H1778" s="928">
        <f t="shared" si="82"/>
        <v>0</v>
      </c>
      <c r="I1778" s="928">
        <f t="shared" si="83"/>
        <v>0</v>
      </c>
      <c r="J1778" s="347" t="s">
        <v>2771</v>
      </c>
    </row>
    <row r="1779" spans="4:10" ht="13.9">
      <c r="D1779" s="20">
        <f t="shared" si="84"/>
        <v>0</v>
      </c>
      <c r="E1779" s="20">
        <f t="shared" si="84"/>
        <v>0</v>
      </c>
      <c r="F1779" s="928">
        <f t="shared" si="84"/>
        <v>0</v>
      </c>
      <c r="G1779" s="365"/>
      <c r="H1779" s="928">
        <f t="shared" si="82"/>
        <v>0</v>
      </c>
      <c r="I1779" s="928">
        <f t="shared" si="83"/>
        <v>0</v>
      </c>
      <c r="J1779" s="347" t="s">
        <v>2771</v>
      </c>
    </row>
    <row r="1780" spans="4:10" ht="13.9">
      <c r="D1780" s="20">
        <f t="shared" si="84"/>
        <v>0</v>
      </c>
      <c r="E1780" s="20">
        <f t="shared" si="84"/>
        <v>0</v>
      </c>
      <c r="F1780" s="928">
        <f t="shared" si="84"/>
        <v>0</v>
      </c>
      <c r="G1780" s="365"/>
      <c r="H1780" s="928">
        <f t="shared" si="82"/>
        <v>0</v>
      </c>
      <c r="I1780" s="928">
        <f t="shared" si="83"/>
        <v>0</v>
      </c>
      <c r="J1780" s="347" t="s">
        <v>2771</v>
      </c>
    </row>
    <row r="1781" spans="4:10" ht="13.9">
      <c r="D1781" s="20">
        <f t="shared" si="84"/>
        <v>0</v>
      </c>
      <c r="E1781" s="20">
        <f t="shared" si="84"/>
        <v>0</v>
      </c>
      <c r="F1781" s="928">
        <f t="shared" si="84"/>
        <v>0</v>
      </c>
      <c r="G1781" s="365"/>
      <c r="H1781" s="928">
        <f t="shared" si="82"/>
        <v>0</v>
      </c>
      <c r="I1781" s="928">
        <f t="shared" si="83"/>
        <v>0</v>
      </c>
      <c r="J1781" s="347" t="s">
        <v>2771</v>
      </c>
    </row>
    <row r="1782" spans="4:10" ht="13.9">
      <c r="D1782" s="20">
        <f t="shared" si="84"/>
        <v>0</v>
      </c>
      <c r="E1782" s="20">
        <f t="shared" si="84"/>
        <v>0</v>
      </c>
      <c r="F1782" s="928">
        <f t="shared" si="84"/>
        <v>0</v>
      </c>
      <c r="G1782" s="365"/>
      <c r="H1782" s="928">
        <f t="shared" si="82"/>
        <v>0</v>
      </c>
      <c r="I1782" s="928">
        <f t="shared" si="83"/>
        <v>0</v>
      </c>
      <c r="J1782" s="347" t="s">
        <v>2771</v>
      </c>
    </row>
    <row r="1783" spans="4:10" ht="13.9">
      <c r="D1783" s="20">
        <f t="shared" si="84"/>
        <v>0</v>
      </c>
      <c r="E1783" s="20">
        <f t="shared" si="84"/>
        <v>0</v>
      </c>
      <c r="F1783" s="928">
        <f t="shared" si="84"/>
        <v>0</v>
      </c>
      <c r="G1783" s="365"/>
      <c r="H1783" s="928">
        <f t="shared" si="82"/>
        <v>0</v>
      </c>
      <c r="I1783" s="928">
        <f t="shared" si="83"/>
        <v>0</v>
      </c>
      <c r="J1783" s="347" t="s">
        <v>2771</v>
      </c>
    </row>
    <row r="1784" spans="4:10" ht="13.9">
      <c r="D1784" s="20">
        <f t="shared" si="84"/>
        <v>0</v>
      </c>
      <c r="E1784" s="20">
        <f t="shared" si="84"/>
        <v>0</v>
      </c>
      <c r="F1784" s="928">
        <f t="shared" si="84"/>
        <v>0</v>
      </c>
      <c r="G1784" s="365"/>
      <c r="H1784" s="928">
        <f t="shared" si="82"/>
        <v>0</v>
      </c>
      <c r="I1784" s="928">
        <f t="shared" si="83"/>
        <v>0</v>
      </c>
      <c r="J1784" s="347" t="s">
        <v>2771</v>
      </c>
    </row>
    <row r="1785" spans="4:10" ht="13.9">
      <c r="D1785" s="20">
        <f t="shared" si="84"/>
        <v>0</v>
      </c>
      <c r="E1785" s="20">
        <f t="shared" si="84"/>
        <v>0</v>
      </c>
      <c r="F1785" s="928">
        <f t="shared" si="84"/>
        <v>0</v>
      </c>
      <c r="G1785" s="365"/>
      <c r="H1785" s="928">
        <f t="shared" si="82"/>
        <v>0</v>
      </c>
      <c r="I1785" s="928">
        <f t="shared" si="83"/>
        <v>0</v>
      </c>
      <c r="J1785" s="347" t="s">
        <v>2771</v>
      </c>
    </row>
    <row r="1786" spans="4:10" ht="13.9">
      <c r="D1786" s="20">
        <f t="shared" si="84"/>
        <v>0</v>
      </c>
      <c r="E1786" s="20">
        <f t="shared" si="84"/>
        <v>0</v>
      </c>
      <c r="F1786" s="928">
        <f t="shared" si="84"/>
        <v>0</v>
      </c>
      <c r="G1786" s="365"/>
      <c r="H1786" s="928">
        <f t="shared" si="82"/>
        <v>0</v>
      </c>
      <c r="I1786" s="928">
        <f t="shared" si="83"/>
        <v>0</v>
      </c>
      <c r="J1786" s="347" t="s">
        <v>2771</v>
      </c>
    </row>
    <row r="1787" spans="4:10" ht="13.9">
      <c r="D1787" s="20">
        <f t="shared" si="84"/>
        <v>0</v>
      </c>
      <c r="E1787" s="20">
        <f t="shared" si="84"/>
        <v>0</v>
      </c>
      <c r="F1787" s="928">
        <f t="shared" si="84"/>
        <v>0</v>
      </c>
      <c r="G1787" s="365"/>
      <c r="H1787" s="928">
        <f t="shared" si="82"/>
        <v>0</v>
      </c>
      <c r="I1787" s="928">
        <f t="shared" si="83"/>
        <v>0</v>
      </c>
      <c r="J1787" s="347" t="s">
        <v>2771</v>
      </c>
    </row>
    <row r="1788" spans="4:10" ht="13.9">
      <c r="D1788" s="20">
        <f t="shared" si="84"/>
        <v>0</v>
      </c>
      <c r="E1788" s="20">
        <f t="shared" si="84"/>
        <v>0</v>
      </c>
      <c r="F1788" s="928">
        <f t="shared" si="84"/>
        <v>0</v>
      </c>
      <c r="G1788" s="365"/>
      <c r="H1788" s="928">
        <f t="shared" si="82"/>
        <v>0</v>
      </c>
      <c r="I1788" s="928">
        <f t="shared" si="83"/>
        <v>0</v>
      </c>
      <c r="J1788" s="347" t="s">
        <v>2771</v>
      </c>
    </row>
    <row r="1789" spans="4:10" ht="13.9">
      <c r="D1789" s="20">
        <f t="shared" si="84"/>
        <v>0</v>
      </c>
      <c r="E1789" s="20">
        <f t="shared" si="84"/>
        <v>0</v>
      </c>
      <c r="F1789" s="928">
        <f t="shared" si="84"/>
        <v>0</v>
      </c>
      <c r="G1789" s="365"/>
      <c r="H1789" s="928">
        <f t="shared" si="82"/>
        <v>0</v>
      </c>
      <c r="I1789" s="928">
        <f t="shared" si="83"/>
        <v>0</v>
      </c>
      <c r="J1789" s="347" t="s">
        <v>2771</v>
      </c>
    </row>
    <row r="1790" spans="4:10" ht="13.9">
      <c r="D1790" s="20">
        <f t="shared" si="84"/>
        <v>0</v>
      </c>
      <c r="E1790" s="20">
        <f t="shared" si="84"/>
        <v>0</v>
      </c>
      <c r="F1790" s="928">
        <f t="shared" si="84"/>
        <v>0</v>
      </c>
      <c r="G1790" s="365"/>
      <c r="H1790" s="928">
        <f t="shared" si="82"/>
        <v>0</v>
      </c>
      <c r="I1790" s="928">
        <f t="shared" si="83"/>
        <v>0</v>
      </c>
      <c r="J1790" s="347" t="s">
        <v>2771</v>
      </c>
    </row>
    <row r="1791" spans="4:10" ht="13.9">
      <c r="D1791" s="20">
        <f t="shared" si="84"/>
        <v>0</v>
      </c>
      <c r="E1791" s="20">
        <f t="shared" si="84"/>
        <v>0</v>
      </c>
      <c r="F1791" s="928">
        <f t="shared" si="84"/>
        <v>0</v>
      </c>
      <c r="G1791" s="365"/>
      <c r="H1791" s="928">
        <f t="shared" si="82"/>
        <v>0</v>
      </c>
      <c r="I1791" s="928">
        <f t="shared" si="83"/>
        <v>0</v>
      </c>
      <c r="J1791" s="347" t="s">
        <v>2771</v>
      </c>
    </row>
    <row r="1792" spans="4:10" ht="13.9">
      <c r="D1792" s="20">
        <f t="shared" si="84"/>
        <v>0</v>
      </c>
      <c r="E1792" s="20">
        <f t="shared" si="84"/>
        <v>0</v>
      </c>
      <c r="F1792" s="928">
        <f t="shared" si="84"/>
        <v>0</v>
      </c>
      <c r="G1792" s="365"/>
      <c r="H1792" s="928">
        <f t="shared" si="82"/>
        <v>0</v>
      </c>
      <c r="I1792" s="928">
        <f t="shared" si="83"/>
        <v>0</v>
      </c>
      <c r="J1792" s="347" t="s">
        <v>2771</v>
      </c>
    </row>
    <row r="1793" spans="4:10" ht="13.9">
      <c r="D1793" s="20">
        <f t="shared" si="84"/>
        <v>0</v>
      </c>
      <c r="E1793" s="20">
        <f t="shared" si="84"/>
        <v>0</v>
      </c>
      <c r="F1793" s="928">
        <f t="shared" si="84"/>
        <v>0</v>
      </c>
      <c r="G1793" s="365"/>
      <c r="H1793" s="928">
        <f t="shared" si="82"/>
        <v>0</v>
      </c>
      <c r="I1793" s="928">
        <f t="shared" si="83"/>
        <v>0</v>
      </c>
      <c r="J1793" s="347" t="s">
        <v>2771</v>
      </c>
    </row>
    <row r="1794" spans="4:10" ht="13.9">
      <c r="D1794" s="20">
        <f t="shared" si="84"/>
        <v>0</v>
      </c>
      <c r="E1794" s="20">
        <f t="shared" si="84"/>
        <v>0</v>
      </c>
      <c r="F1794" s="928">
        <f t="shared" si="84"/>
        <v>0</v>
      </c>
      <c r="G1794" s="365"/>
      <c r="H1794" s="928">
        <f t="shared" si="82"/>
        <v>0</v>
      </c>
      <c r="I1794" s="928">
        <f t="shared" si="83"/>
        <v>0</v>
      </c>
      <c r="J1794" s="347" t="s">
        <v>2771</v>
      </c>
    </row>
    <row r="1795" spans="4:10" ht="13.9">
      <c r="D1795" s="20">
        <f t="shared" si="84"/>
        <v>0</v>
      </c>
      <c r="E1795" s="20">
        <f t="shared" si="84"/>
        <v>0</v>
      </c>
      <c r="F1795" s="928">
        <f t="shared" si="84"/>
        <v>0</v>
      </c>
      <c r="G1795" s="365"/>
      <c r="H1795" s="928">
        <f t="shared" si="82"/>
        <v>0</v>
      </c>
      <c r="I1795" s="928">
        <f t="shared" si="83"/>
        <v>0</v>
      </c>
      <c r="J1795" s="347" t="s">
        <v>2771</v>
      </c>
    </row>
    <row r="1796" spans="4:10" ht="13.9">
      <c r="D1796" s="20">
        <f t="shared" si="84"/>
        <v>0</v>
      </c>
      <c r="E1796" s="20">
        <f t="shared" si="84"/>
        <v>0</v>
      </c>
      <c r="F1796" s="928">
        <f t="shared" si="84"/>
        <v>0</v>
      </c>
      <c r="G1796" s="365"/>
      <c r="H1796" s="928">
        <f t="shared" si="82"/>
        <v>0</v>
      </c>
      <c r="I1796" s="928">
        <f t="shared" si="83"/>
        <v>0</v>
      </c>
      <c r="J1796" s="347" t="s">
        <v>2771</v>
      </c>
    </row>
    <row r="1797" spans="4:10" ht="13.9">
      <c r="D1797" s="20">
        <f t="shared" si="84"/>
        <v>0</v>
      </c>
      <c r="E1797" s="20">
        <f t="shared" si="84"/>
        <v>0</v>
      </c>
      <c r="F1797" s="928">
        <f t="shared" si="84"/>
        <v>0</v>
      </c>
      <c r="G1797" s="365"/>
      <c r="H1797" s="928">
        <f t="shared" si="82"/>
        <v>0</v>
      </c>
      <c r="I1797" s="928">
        <f t="shared" si="83"/>
        <v>0</v>
      </c>
      <c r="J1797" s="347" t="s">
        <v>2771</v>
      </c>
    </row>
    <row r="1798" spans="4:10" ht="13.9">
      <c r="D1798" s="20">
        <f t="shared" ref="D1798:F1817" si="85">D836</f>
        <v>0</v>
      </c>
      <c r="E1798" s="20">
        <f t="shared" si="85"/>
        <v>0</v>
      </c>
      <c r="F1798" s="928">
        <f t="shared" si="85"/>
        <v>0</v>
      </c>
      <c r="G1798" s="365"/>
      <c r="H1798" s="928">
        <f t="shared" si="82"/>
        <v>0</v>
      </c>
      <c r="I1798" s="928">
        <f t="shared" si="83"/>
        <v>0</v>
      </c>
      <c r="J1798" s="347" t="s">
        <v>2771</v>
      </c>
    </row>
    <row r="1799" spans="4:10" ht="13.9">
      <c r="D1799" s="20">
        <f t="shared" si="85"/>
        <v>0</v>
      </c>
      <c r="E1799" s="20">
        <f t="shared" si="85"/>
        <v>0</v>
      </c>
      <c r="F1799" s="928">
        <f t="shared" si="85"/>
        <v>0</v>
      </c>
      <c r="G1799" s="365"/>
      <c r="H1799" s="928">
        <f t="shared" si="82"/>
        <v>0</v>
      </c>
      <c r="I1799" s="928">
        <f t="shared" si="83"/>
        <v>0</v>
      </c>
      <c r="J1799" s="347" t="s">
        <v>2771</v>
      </c>
    </row>
    <row r="1800" spans="4:10" ht="13.9">
      <c r="D1800" s="20">
        <f t="shared" si="85"/>
        <v>0</v>
      </c>
      <c r="E1800" s="20">
        <f t="shared" si="85"/>
        <v>0</v>
      </c>
      <c r="F1800" s="928">
        <f t="shared" si="85"/>
        <v>0</v>
      </c>
      <c r="G1800" s="365"/>
      <c r="H1800" s="928">
        <f t="shared" si="82"/>
        <v>0</v>
      </c>
      <c r="I1800" s="928">
        <f t="shared" si="83"/>
        <v>0</v>
      </c>
      <c r="J1800" s="347" t="s">
        <v>2771</v>
      </c>
    </row>
    <row r="1801" spans="4:10" ht="13.9">
      <c r="D1801" s="20">
        <f t="shared" si="85"/>
        <v>0</v>
      </c>
      <c r="E1801" s="20">
        <f t="shared" si="85"/>
        <v>0</v>
      </c>
      <c r="F1801" s="928">
        <f t="shared" si="85"/>
        <v>0</v>
      </c>
      <c r="G1801" s="365"/>
      <c r="H1801" s="928">
        <f t="shared" si="82"/>
        <v>0</v>
      </c>
      <c r="I1801" s="928">
        <f t="shared" si="83"/>
        <v>0</v>
      </c>
      <c r="J1801" s="347" t="s">
        <v>2771</v>
      </c>
    </row>
    <row r="1802" spans="4:10" ht="13.9">
      <c r="D1802" s="20">
        <f t="shared" si="85"/>
        <v>0</v>
      </c>
      <c r="E1802" s="20">
        <f t="shared" si="85"/>
        <v>0</v>
      </c>
      <c r="F1802" s="928">
        <f t="shared" si="85"/>
        <v>0</v>
      </c>
      <c r="G1802" s="365"/>
      <c r="H1802" s="928">
        <f t="shared" si="82"/>
        <v>0</v>
      </c>
      <c r="I1802" s="928">
        <f t="shared" si="83"/>
        <v>0</v>
      </c>
      <c r="J1802" s="347" t="s">
        <v>2771</v>
      </c>
    </row>
    <row r="1803" spans="4:10" ht="13.9">
      <c r="D1803" s="20">
        <f t="shared" si="85"/>
        <v>0</v>
      </c>
      <c r="E1803" s="20">
        <f t="shared" si="85"/>
        <v>0</v>
      </c>
      <c r="F1803" s="928">
        <f t="shared" si="85"/>
        <v>0</v>
      </c>
      <c r="G1803" s="365"/>
      <c r="H1803" s="928">
        <f t="shared" si="82"/>
        <v>0</v>
      </c>
      <c r="I1803" s="928">
        <f t="shared" si="83"/>
        <v>0</v>
      </c>
      <c r="J1803" s="347" t="s">
        <v>2771</v>
      </c>
    </row>
    <row r="1804" spans="4:10" ht="13.9">
      <c r="D1804" s="20">
        <f t="shared" si="85"/>
        <v>0</v>
      </c>
      <c r="E1804" s="20">
        <f t="shared" si="85"/>
        <v>0</v>
      </c>
      <c r="F1804" s="928">
        <f t="shared" si="85"/>
        <v>0</v>
      </c>
      <c r="G1804" s="365"/>
      <c r="H1804" s="928">
        <f t="shared" si="82"/>
        <v>0</v>
      </c>
      <c r="I1804" s="928">
        <f t="shared" si="83"/>
        <v>0</v>
      </c>
      <c r="J1804" s="347" t="s">
        <v>2771</v>
      </c>
    </row>
    <row r="1805" spans="4:10" ht="13.9">
      <c r="D1805" s="20">
        <f t="shared" si="85"/>
        <v>0</v>
      </c>
      <c r="E1805" s="20">
        <f t="shared" si="85"/>
        <v>0</v>
      </c>
      <c r="F1805" s="928">
        <f t="shared" si="85"/>
        <v>0</v>
      </c>
      <c r="G1805" s="365"/>
      <c r="H1805" s="928">
        <f t="shared" si="82"/>
        <v>0</v>
      </c>
      <c r="I1805" s="928">
        <f t="shared" si="83"/>
        <v>0</v>
      </c>
      <c r="J1805" s="347" t="s">
        <v>2771</v>
      </c>
    </row>
    <row r="1806" spans="4:10" ht="13.9">
      <c r="D1806" s="20">
        <f t="shared" si="85"/>
        <v>0</v>
      </c>
      <c r="E1806" s="20">
        <f t="shared" si="85"/>
        <v>0</v>
      </c>
      <c r="F1806" s="928">
        <f t="shared" si="85"/>
        <v>0</v>
      </c>
      <c r="G1806" s="365"/>
      <c r="H1806" s="928">
        <f t="shared" si="82"/>
        <v>0</v>
      </c>
      <c r="I1806" s="928">
        <f t="shared" si="83"/>
        <v>0</v>
      </c>
      <c r="J1806" s="347" t="s">
        <v>2771</v>
      </c>
    </row>
    <row r="1807" spans="4:10" ht="13.9">
      <c r="D1807" s="20">
        <f t="shared" si="85"/>
        <v>0</v>
      </c>
      <c r="E1807" s="20">
        <f t="shared" si="85"/>
        <v>0</v>
      </c>
      <c r="F1807" s="928">
        <f t="shared" si="85"/>
        <v>0</v>
      </c>
      <c r="G1807" s="365"/>
      <c r="H1807" s="928">
        <f t="shared" si="82"/>
        <v>0</v>
      </c>
      <c r="I1807" s="928">
        <f t="shared" si="83"/>
        <v>0</v>
      </c>
      <c r="J1807" s="347" t="s">
        <v>2771</v>
      </c>
    </row>
    <row r="1808" spans="4:10" ht="13.9">
      <c r="D1808" s="20">
        <f t="shared" si="85"/>
        <v>0</v>
      </c>
      <c r="E1808" s="20">
        <f t="shared" si="85"/>
        <v>0</v>
      </c>
      <c r="F1808" s="928">
        <f t="shared" si="85"/>
        <v>0</v>
      </c>
      <c r="G1808" s="365"/>
      <c r="H1808" s="928">
        <f t="shared" si="82"/>
        <v>0</v>
      </c>
      <c r="I1808" s="928">
        <f t="shared" si="83"/>
        <v>0</v>
      </c>
      <c r="J1808" s="347" t="s">
        <v>2771</v>
      </c>
    </row>
    <row r="1809" spans="4:10" ht="13.9">
      <c r="D1809" s="20">
        <f t="shared" si="85"/>
        <v>0</v>
      </c>
      <c r="E1809" s="20">
        <f t="shared" si="85"/>
        <v>0</v>
      </c>
      <c r="F1809" s="928">
        <f t="shared" si="85"/>
        <v>0</v>
      </c>
      <c r="G1809" s="365"/>
      <c r="H1809" s="928">
        <f t="shared" si="82"/>
        <v>0</v>
      </c>
      <c r="I1809" s="928">
        <f t="shared" si="83"/>
        <v>0</v>
      </c>
      <c r="J1809" s="347" t="s">
        <v>2771</v>
      </c>
    </row>
    <row r="1810" spans="4:10" ht="13.9">
      <c r="D1810" s="20">
        <f t="shared" si="85"/>
        <v>0</v>
      </c>
      <c r="E1810" s="20">
        <f t="shared" si="85"/>
        <v>0</v>
      </c>
      <c r="F1810" s="928">
        <f t="shared" si="85"/>
        <v>0</v>
      </c>
      <c r="G1810" s="365"/>
      <c r="H1810" s="928">
        <f t="shared" si="82"/>
        <v>0</v>
      </c>
      <c r="I1810" s="928">
        <f t="shared" si="83"/>
        <v>0</v>
      </c>
      <c r="J1810" s="347" t="s">
        <v>2771</v>
      </c>
    </row>
    <row r="1811" spans="4:10" ht="13.9">
      <c r="D1811" s="20">
        <f t="shared" si="85"/>
        <v>0</v>
      </c>
      <c r="E1811" s="20">
        <f t="shared" si="85"/>
        <v>0</v>
      </c>
      <c r="F1811" s="928">
        <f t="shared" si="85"/>
        <v>0</v>
      </c>
      <c r="G1811" s="365"/>
      <c r="H1811" s="928">
        <f t="shared" si="82"/>
        <v>0</v>
      </c>
      <c r="I1811" s="928">
        <f t="shared" si="83"/>
        <v>0</v>
      </c>
      <c r="J1811" s="347" t="s">
        <v>2771</v>
      </c>
    </row>
    <row r="1812" spans="4:10" ht="13.9">
      <c r="D1812" s="20">
        <f t="shared" si="85"/>
        <v>0</v>
      </c>
      <c r="E1812" s="20">
        <f t="shared" si="85"/>
        <v>0</v>
      </c>
      <c r="F1812" s="928">
        <f t="shared" si="85"/>
        <v>0</v>
      </c>
      <c r="G1812" s="365"/>
      <c r="H1812" s="928">
        <f t="shared" si="82"/>
        <v>0</v>
      </c>
      <c r="I1812" s="928">
        <f t="shared" si="83"/>
        <v>0</v>
      </c>
      <c r="J1812" s="347" t="s">
        <v>2771</v>
      </c>
    </row>
    <row r="1813" spans="4:10" ht="13.9">
      <c r="D1813" s="20">
        <f t="shared" si="85"/>
        <v>0</v>
      </c>
      <c r="E1813" s="20">
        <f t="shared" si="85"/>
        <v>0</v>
      </c>
      <c r="F1813" s="928">
        <f t="shared" si="85"/>
        <v>0</v>
      </c>
      <c r="G1813" s="365"/>
      <c r="H1813" s="928">
        <f t="shared" si="82"/>
        <v>0</v>
      </c>
      <c r="I1813" s="928">
        <f t="shared" si="83"/>
        <v>0</v>
      </c>
      <c r="J1813" s="347" t="s">
        <v>2771</v>
      </c>
    </row>
    <row r="1814" spans="4:10" ht="13.9">
      <c r="D1814" s="20">
        <f t="shared" si="85"/>
        <v>0</v>
      </c>
      <c r="E1814" s="20">
        <f t="shared" si="85"/>
        <v>0</v>
      </c>
      <c r="F1814" s="928">
        <f t="shared" si="85"/>
        <v>0</v>
      </c>
      <c r="G1814" s="365"/>
      <c r="H1814" s="928">
        <f t="shared" si="82"/>
        <v>0</v>
      </c>
      <c r="I1814" s="928">
        <f t="shared" si="83"/>
        <v>0</v>
      </c>
      <c r="J1814" s="347" t="s">
        <v>2771</v>
      </c>
    </row>
    <row r="1815" spans="4:10" ht="13.9">
      <c r="D1815" s="20">
        <f t="shared" si="85"/>
        <v>0</v>
      </c>
      <c r="E1815" s="20">
        <f t="shared" si="85"/>
        <v>0</v>
      </c>
      <c r="F1815" s="928">
        <f t="shared" si="85"/>
        <v>0</v>
      </c>
      <c r="G1815" s="365"/>
      <c r="H1815" s="928">
        <f t="shared" si="82"/>
        <v>0</v>
      </c>
      <c r="I1815" s="928">
        <f t="shared" si="83"/>
        <v>0</v>
      </c>
      <c r="J1815" s="347" t="s">
        <v>2771</v>
      </c>
    </row>
    <row r="1816" spans="4:10" ht="13.9">
      <c r="D1816" s="20">
        <f t="shared" si="85"/>
        <v>0</v>
      </c>
      <c r="E1816" s="20">
        <f t="shared" si="85"/>
        <v>0</v>
      </c>
      <c r="F1816" s="928">
        <f t="shared" si="85"/>
        <v>0</v>
      </c>
      <c r="G1816" s="365"/>
      <c r="H1816" s="928">
        <f t="shared" si="82"/>
        <v>0</v>
      </c>
      <c r="I1816" s="928">
        <f t="shared" si="83"/>
        <v>0</v>
      </c>
      <c r="J1816" s="347" t="s">
        <v>2771</v>
      </c>
    </row>
    <row r="1817" spans="4:10" ht="13.9">
      <c r="D1817" s="20">
        <f t="shared" si="85"/>
        <v>0</v>
      </c>
      <c r="E1817" s="20">
        <f t="shared" si="85"/>
        <v>0</v>
      </c>
      <c r="F1817" s="928">
        <f t="shared" si="85"/>
        <v>0</v>
      </c>
      <c r="G1817" s="365"/>
      <c r="H1817" s="928">
        <f t="shared" si="82"/>
        <v>0</v>
      </c>
      <c r="I1817" s="928">
        <f t="shared" si="83"/>
        <v>0</v>
      </c>
      <c r="J1817" s="347" t="s">
        <v>2771</v>
      </c>
    </row>
    <row r="1818" spans="4:10" ht="13.9">
      <c r="D1818" s="20">
        <f t="shared" ref="D1818:F1837" si="86">D856</f>
        <v>0</v>
      </c>
      <c r="E1818" s="20">
        <f t="shared" si="86"/>
        <v>0</v>
      </c>
      <c r="F1818" s="928">
        <f t="shared" si="86"/>
        <v>0</v>
      </c>
      <c r="G1818" s="365"/>
      <c r="H1818" s="928">
        <f t="shared" si="82"/>
        <v>0</v>
      </c>
      <c r="I1818" s="928">
        <f t="shared" si="83"/>
        <v>0</v>
      </c>
      <c r="J1818" s="347" t="s">
        <v>2771</v>
      </c>
    </row>
    <row r="1819" spans="4:10" ht="13.9">
      <c r="D1819" s="20">
        <f t="shared" si="86"/>
        <v>0</v>
      </c>
      <c r="E1819" s="20">
        <f t="shared" si="86"/>
        <v>0</v>
      </c>
      <c r="F1819" s="928">
        <f t="shared" si="86"/>
        <v>0</v>
      </c>
      <c r="G1819" s="365"/>
      <c r="H1819" s="928">
        <f t="shared" si="82"/>
        <v>0</v>
      </c>
      <c r="I1819" s="928">
        <f t="shared" si="83"/>
        <v>0</v>
      </c>
      <c r="J1819" s="347" t="s">
        <v>2771</v>
      </c>
    </row>
    <row r="1820" spans="4:10" ht="13.9">
      <c r="D1820" s="20">
        <f t="shared" si="86"/>
        <v>0</v>
      </c>
      <c r="E1820" s="20">
        <f t="shared" si="86"/>
        <v>0</v>
      </c>
      <c r="F1820" s="928">
        <f t="shared" si="86"/>
        <v>0</v>
      </c>
      <c r="G1820" s="365"/>
      <c r="H1820" s="928">
        <f t="shared" si="82"/>
        <v>0</v>
      </c>
      <c r="I1820" s="928">
        <f t="shared" si="83"/>
        <v>0</v>
      </c>
      <c r="J1820" s="347" t="s">
        <v>2771</v>
      </c>
    </row>
    <row r="1821" spans="4:10" ht="13.9">
      <c r="D1821" s="20">
        <f t="shared" si="86"/>
        <v>0</v>
      </c>
      <c r="E1821" s="20">
        <f t="shared" si="86"/>
        <v>0</v>
      </c>
      <c r="F1821" s="928">
        <f t="shared" si="86"/>
        <v>0</v>
      </c>
      <c r="G1821" s="365"/>
      <c r="H1821" s="928">
        <f t="shared" si="82"/>
        <v>0</v>
      </c>
      <c r="I1821" s="928">
        <f t="shared" si="83"/>
        <v>0</v>
      </c>
      <c r="J1821" s="347" t="s">
        <v>2771</v>
      </c>
    </row>
    <row r="1822" spans="4:10" ht="13.9">
      <c r="D1822" s="20">
        <f t="shared" si="86"/>
        <v>0</v>
      </c>
      <c r="E1822" s="20">
        <f t="shared" si="86"/>
        <v>0</v>
      </c>
      <c r="F1822" s="928">
        <f t="shared" si="86"/>
        <v>0</v>
      </c>
      <c r="G1822" s="365"/>
      <c r="H1822" s="928">
        <f t="shared" si="82"/>
        <v>0</v>
      </c>
      <c r="I1822" s="928">
        <f t="shared" si="83"/>
        <v>0</v>
      </c>
      <c r="J1822" s="347" t="s">
        <v>2771</v>
      </c>
    </row>
    <row r="1823" spans="4:10" ht="13.9">
      <c r="D1823" s="20">
        <f t="shared" si="86"/>
        <v>0</v>
      </c>
      <c r="E1823" s="20">
        <f t="shared" si="86"/>
        <v>0</v>
      </c>
      <c r="F1823" s="928">
        <f t="shared" si="86"/>
        <v>0</v>
      </c>
      <c r="G1823" s="365"/>
      <c r="H1823" s="928">
        <f t="shared" si="82"/>
        <v>0</v>
      </c>
      <c r="I1823" s="928">
        <f t="shared" si="83"/>
        <v>0</v>
      </c>
      <c r="J1823" s="347" t="s">
        <v>2771</v>
      </c>
    </row>
    <row r="1824" spans="4:10" ht="13.9">
      <c r="D1824" s="20">
        <f t="shared" si="86"/>
        <v>0</v>
      </c>
      <c r="E1824" s="20">
        <f t="shared" si="86"/>
        <v>0</v>
      </c>
      <c r="F1824" s="928">
        <f t="shared" si="86"/>
        <v>0</v>
      </c>
      <c r="G1824" s="365"/>
      <c r="H1824" s="928">
        <f t="shared" si="82"/>
        <v>0</v>
      </c>
      <c r="I1824" s="928">
        <f t="shared" si="83"/>
        <v>0</v>
      </c>
      <c r="J1824" s="347" t="s">
        <v>2771</v>
      </c>
    </row>
    <row r="1825" spans="4:10" ht="13.9">
      <c r="D1825" s="20">
        <f t="shared" si="86"/>
        <v>0</v>
      </c>
      <c r="E1825" s="20">
        <f t="shared" si="86"/>
        <v>0</v>
      </c>
      <c r="F1825" s="928">
        <f t="shared" si="86"/>
        <v>0</v>
      </c>
      <c r="G1825" s="365"/>
      <c r="H1825" s="928">
        <f t="shared" si="82"/>
        <v>0</v>
      </c>
      <c r="I1825" s="928">
        <f t="shared" si="83"/>
        <v>0</v>
      </c>
      <c r="J1825" s="347" t="s">
        <v>2771</v>
      </c>
    </row>
    <row r="1826" spans="4:10" ht="13.9">
      <c r="D1826" s="20">
        <f t="shared" si="86"/>
        <v>0</v>
      </c>
      <c r="E1826" s="20">
        <f t="shared" si="86"/>
        <v>0</v>
      </c>
      <c r="F1826" s="928">
        <f t="shared" si="86"/>
        <v>0</v>
      </c>
      <c r="G1826" s="365"/>
      <c r="H1826" s="928">
        <f t="shared" si="82"/>
        <v>0</v>
      </c>
      <c r="I1826" s="928">
        <f t="shared" si="83"/>
        <v>0</v>
      </c>
      <c r="J1826" s="347" t="s">
        <v>2771</v>
      </c>
    </row>
    <row r="1827" spans="4:10" ht="13.9">
      <c r="D1827" s="20">
        <f t="shared" si="86"/>
        <v>0</v>
      </c>
      <c r="E1827" s="20">
        <f t="shared" si="86"/>
        <v>0</v>
      </c>
      <c r="F1827" s="928">
        <f t="shared" si="86"/>
        <v>0</v>
      </c>
      <c r="G1827" s="365"/>
      <c r="H1827" s="928">
        <f t="shared" si="82"/>
        <v>0</v>
      </c>
      <c r="I1827" s="928">
        <f t="shared" si="83"/>
        <v>0</v>
      </c>
      <c r="J1827" s="347" t="s">
        <v>2771</v>
      </c>
    </row>
    <row r="1828" spans="4:10" ht="13.9">
      <c r="D1828" s="20">
        <f t="shared" si="86"/>
        <v>0</v>
      </c>
      <c r="E1828" s="20">
        <f t="shared" si="86"/>
        <v>0</v>
      </c>
      <c r="F1828" s="928">
        <f t="shared" si="86"/>
        <v>0</v>
      </c>
      <c r="G1828" s="365"/>
      <c r="H1828" s="928">
        <f t="shared" si="82"/>
        <v>0</v>
      </c>
      <c r="I1828" s="928">
        <f t="shared" si="83"/>
        <v>0</v>
      </c>
      <c r="J1828" s="347" t="s">
        <v>2771</v>
      </c>
    </row>
    <row r="1829" spans="4:10" ht="13.9">
      <c r="D1829" s="20">
        <f t="shared" si="86"/>
        <v>0</v>
      </c>
      <c r="E1829" s="20">
        <f t="shared" si="86"/>
        <v>0</v>
      </c>
      <c r="F1829" s="928">
        <f t="shared" si="86"/>
        <v>0</v>
      </c>
      <c r="G1829" s="365"/>
      <c r="H1829" s="928">
        <f t="shared" si="82"/>
        <v>0</v>
      </c>
      <c r="I1829" s="928">
        <f t="shared" si="83"/>
        <v>0</v>
      </c>
      <c r="J1829" s="347" t="s">
        <v>2771</v>
      </c>
    </row>
    <row r="1830" spans="4:10" ht="13.9">
      <c r="D1830" s="20">
        <f t="shared" si="86"/>
        <v>0</v>
      </c>
      <c r="E1830" s="20">
        <f t="shared" si="86"/>
        <v>0</v>
      </c>
      <c r="F1830" s="928">
        <f t="shared" si="86"/>
        <v>0</v>
      </c>
      <c r="G1830" s="365"/>
      <c r="H1830" s="928">
        <f t="shared" si="82"/>
        <v>0</v>
      </c>
      <c r="I1830" s="928">
        <f t="shared" si="83"/>
        <v>0</v>
      </c>
      <c r="J1830" s="347" t="s">
        <v>2771</v>
      </c>
    </row>
    <row r="1831" spans="4:10" ht="13.9">
      <c r="D1831" s="20">
        <f t="shared" si="86"/>
        <v>0</v>
      </c>
      <c r="E1831" s="20">
        <f t="shared" si="86"/>
        <v>0</v>
      </c>
      <c r="F1831" s="928">
        <f t="shared" si="86"/>
        <v>0</v>
      </c>
      <c r="G1831" s="365"/>
      <c r="H1831" s="928">
        <f t="shared" si="82"/>
        <v>0</v>
      </c>
      <c r="I1831" s="928">
        <f t="shared" si="83"/>
        <v>0</v>
      </c>
      <c r="J1831" s="347" t="s">
        <v>2771</v>
      </c>
    </row>
    <row r="1832" spans="4:10" ht="13.9">
      <c r="D1832" s="20">
        <f t="shared" si="86"/>
        <v>0</v>
      </c>
      <c r="E1832" s="20">
        <f t="shared" si="86"/>
        <v>0</v>
      </c>
      <c r="F1832" s="928">
        <f t="shared" si="86"/>
        <v>0</v>
      </c>
      <c r="G1832" s="365"/>
      <c r="H1832" s="928">
        <f t="shared" si="82"/>
        <v>0</v>
      </c>
      <c r="I1832" s="928">
        <f t="shared" si="83"/>
        <v>0</v>
      </c>
      <c r="J1832" s="347" t="s">
        <v>2771</v>
      </c>
    </row>
    <row r="1833" spans="4:10" ht="13.9">
      <c r="D1833" s="20">
        <f t="shared" si="86"/>
        <v>0</v>
      </c>
      <c r="E1833" s="20">
        <f t="shared" si="86"/>
        <v>0</v>
      </c>
      <c r="F1833" s="928">
        <f t="shared" si="86"/>
        <v>0</v>
      </c>
      <c r="G1833" s="365"/>
      <c r="H1833" s="928">
        <f t="shared" si="82"/>
        <v>0</v>
      </c>
      <c r="I1833" s="928">
        <f t="shared" si="83"/>
        <v>0</v>
      </c>
      <c r="J1833" s="347" t="s">
        <v>2771</v>
      </c>
    </row>
    <row r="1834" spans="4:10" ht="13.9">
      <c r="D1834" s="20">
        <f t="shared" si="86"/>
        <v>0</v>
      </c>
      <c r="E1834" s="20">
        <f t="shared" si="86"/>
        <v>0</v>
      </c>
      <c r="F1834" s="928">
        <f t="shared" si="86"/>
        <v>0</v>
      </c>
      <c r="G1834" s="365"/>
      <c r="H1834" s="928">
        <f t="shared" si="82"/>
        <v>0</v>
      </c>
      <c r="I1834" s="928">
        <f t="shared" si="83"/>
        <v>0</v>
      </c>
      <c r="J1834" s="347" t="s">
        <v>2771</v>
      </c>
    </row>
    <row r="1835" spans="4:10" ht="13.9">
      <c r="D1835" s="20">
        <f t="shared" si="86"/>
        <v>0</v>
      </c>
      <c r="E1835" s="20">
        <f t="shared" si="86"/>
        <v>0</v>
      </c>
      <c r="F1835" s="928">
        <f t="shared" si="86"/>
        <v>0</v>
      </c>
      <c r="G1835" s="365"/>
      <c r="H1835" s="928">
        <f t="shared" si="82"/>
        <v>0</v>
      </c>
      <c r="I1835" s="928">
        <f t="shared" si="83"/>
        <v>0</v>
      </c>
      <c r="J1835" s="347" t="s">
        <v>2771</v>
      </c>
    </row>
    <row r="1836" spans="4:10" ht="13.9">
      <c r="D1836" s="20">
        <f t="shared" si="86"/>
        <v>0</v>
      </c>
      <c r="E1836" s="20">
        <f t="shared" si="86"/>
        <v>0</v>
      </c>
      <c r="F1836" s="928">
        <f t="shared" si="86"/>
        <v>0</v>
      </c>
      <c r="G1836" s="365"/>
      <c r="H1836" s="928">
        <f t="shared" si="82"/>
        <v>0</v>
      </c>
      <c r="I1836" s="928">
        <f t="shared" si="83"/>
        <v>0</v>
      </c>
      <c r="J1836" s="347" t="s">
        <v>2771</v>
      </c>
    </row>
    <row r="1837" spans="4:10">
      <c r="D1837" s="20">
        <f t="shared" si="86"/>
        <v>0</v>
      </c>
      <c r="E1837" s="20">
        <f t="shared" si="86"/>
        <v>0</v>
      </c>
      <c r="F1837" s="928">
        <f t="shared" si="86"/>
        <v>0</v>
      </c>
      <c r="G1837" s="20"/>
      <c r="H1837" s="928">
        <f t="shared" si="82"/>
        <v>0</v>
      </c>
      <c r="I1837" s="928">
        <f t="shared" si="83"/>
        <v>0</v>
      </c>
      <c r="J1837" s="347" t="s">
        <v>2771</v>
      </c>
    </row>
    <row r="1838" spans="4:10">
      <c r="D1838" s="20">
        <f t="shared" ref="D1838:F1857" si="87">D876</f>
        <v>0</v>
      </c>
      <c r="E1838" s="20">
        <f t="shared" si="87"/>
        <v>0</v>
      </c>
      <c r="F1838" s="928">
        <f t="shared" si="87"/>
        <v>0</v>
      </c>
      <c r="G1838" s="20"/>
      <c r="H1838" s="928">
        <f t="shared" ref="H1838:H1893" si="88">H876</f>
        <v>0</v>
      </c>
      <c r="I1838" s="928">
        <f t="shared" si="83"/>
        <v>0</v>
      </c>
      <c r="J1838" s="347" t="s">
        <v>2771</v>
      </c>
    </row>
    <row r="1839" spans="4:10">
      <c r="D1839" s="20">
        <f t="shared" si="87"/>
        <v>0</v>
      </c>
      <c r="E1839" s="20">
        <f t="shared" si="87"/>
        <v>0</v>
      </c>
      <c r="F1839" s="928">
        <f t="shared" si="87"/>
        <v>0</v>
      </c>
      <c r="G1839" s="20"/>
      <c r="H1839" s="928">
        <f t="shared" si="88"/>
        <v>0</v>
      </c>
      <c r="I1839" s="928">
        <f t="shared" si="83"/>
        <v>0</v>
      </c>
      <c r="J1839" s="347" t="s">
        <v>2771</v>
      </c>
    </row>
    <row r="1840" spans="4:10">
      <c r="D1840" s="20">
        <f t="shared" si="87"/>
        <v>0</v>
      </c>
      <c r="E1840" s="20">
        <f t="shared" si="87"/>
        <v>0</v>
      </c>
      <c r="F1840" s="928">
        <f t="shared" si="87"/>
        <v>0</v>
      </c>
      <c r="G1840" s="20"/>
      <c r="H1840" s="928">
        <f t="shared" si="88"/>
        <v>0</v>
      </c>
      <c r="I1840" s="928">
        <f t="shared" ref="I1840:I1893" si="89">I878</f>
        <v>0</v>
      </c>
      <c r="J1840" s="347" t="s">
        <v>2771</v>
      </c>
    </row>
    <row r="1841" spans="4:10">
      <c r="D1841" s="20">
        <f t="shared" si="87"/>
        <v>0</v>
      </c>
      <c r="E1841" s="20">
        <f t="shared" si="87"/>
        <v>0</v>
      </c>
      <c r="F1841" s="928">
        <f t="shared" si="87"/>
        <v>0</v>
      </c>
      <c r="G1841" s="20"/>
      <c r="H1841" s="928">
        <f t="shared" si="88"/>
        <v>0</v>
      </c>
      <c r="I1841" s="928">
        <f t="shared" si="89"/>
        <v>0</v>
      </c>
      <c r="J1841" s="347" t="s">
        <v>2771</v>
      </c>
    </row>
    <row r="1842" spans="4:10">
      <c r="D1842" s="20">
        <f t="shared" si="87"/>
        <v>0</v>
      </c>
      <c r="E1842" s="20">
        <f t="shared" si="87"/>
        <v>0</v>
      </c>
      <c r="F1842" s="928">
        <f t="shared" si="87"/>
        <v>0</v>
      </c>
      <c r="G1842" s="367"/>
      <c r="H1842" s="928">
        <f t="shared" si="88"/>
        <v>0</v>
      </c>
      <c r="I1842" s="928">
        <f t="shared" si="89"/>
        <v>0</v>
      </c>
      <c r="J1842" s="347" t="s">
        <v>2771</v>
      </c>
    </row>
    <row r="1843" spans="4:10">
      <c r="D1843" s="20">
        <f t="shared" si="87"/>
        <v>0</v>
      </c>
      <c r="E1843" s="20">
        <f t="shared" si="87"/>
        <v>0</v>
      </c>
      <c r="F1843" s="928">
        <f t="shared" si="87"/>
        <v>0</v>
      </c>
      <c r="G1843" s="367"/>
      <c r="H1843" s="928">
        <f t="shared" si="88"/>
        <v>0</v>
      </c>
      <c r="I1843" s="928">
        <f t="shared" si="89"/>
        <v>0</v>
      </c>
      <c r="J1843" s="347" t="s">
        <v>2771</v>
      </c>
    </row>
    <row r="1844" spans="4:10" ht="13.9">
      <c r="D1844" s="20">
        <f t="shared" si="87"/>
        <v>0</v>
      </c>
      <c r="E1844" s="20">
        <f t="shared" si="87"/>
        <v>0</v>
      </c>
      <c r="F1844" s="928">
        <f t="shared" si="87"/>
        <v>0</v>
      </c>
      <c r="G1844" s="365"/>
      <c r="H1844" s="928">
        <f t="shared" si="88"/>
        <v>0</v>
      </c>
      <c r="I1844" s="928">
        <f t="shared" si="89"/>
        <v>0</v>
      </c>
      <c r="J1844" s="347" t="s">
        <v>2771</v>
      </c>
    </row>
    <row r="1845" spans="4:10" ht="13.9">
      <c r="D1845" s="20">
        <f t="shared" si="87"/>
        <v>0</v>
      </c>
      <c r="E1845" s="20">
        <f t="shared" si="87"/>
        <v>0</v>
      </c>
      <c r="F1845" s="928">
        <f t="shared" si="87"/>
        <v>0</v>
      </c>
      <c r="G1845" s="365"/>
      <c r="H1845" s="928">
        <f t="shared" si="88"/>
        <v>0</v>
      </c>
      <c r="I1845" s="928">
        <f t="shared" si="89"/>
        <v>0</v>
      </c>
      <c r="J1845" s="347" t="s">
        <v>2771</v>
      </c>
    </row>
    <row r="1846" spans="4:10" ht="13.9">
      <c r="D1846" s="20">
        <f t="shared" si="87"/>
        <v>0</v>
      </c>
      <c r="E1846" s="20">
        <f t="shared" si="87"/>
        <v>0</v>
      </c>
      <c r="F1846" s="928">
        <f t="shared" si="87"/>
        <v>0</v>
      </c>
      <c r="G1846" s="365"/>
      <c r="H1846" s="928">
        <f t="shared" si="88"/>
        <v>0</v>
      </c>
      <c r="I1846" s="928">
        <f t="shared" si="89"/>
        <v>0</v>
      </c>
      <c r="J1846" s="347" t="s">
        <v>2771</v>
      </c>
    </row>
    <row r="1847" spans="4:10" ht="13.9">
      <c r="D1847" s="20">
        <f t="shared" si="87"/>
        <v>0</v>
      </c>
      <c r="E1847" s="20">
        <f t="shared" si="87"/>
        <v>0</v>
      </c>
      <c r="F1847" s="928">
        <f t="shared" si="87"/>
        <v>0</v>
      </c>
      <c r="G1847" s="365"/>
      <c r="H1847" s="928">
        <f t="shared" si="88"/>
        <v>0</v>
      </c>
      <c r="I1847" s="928">
        <f t="shared" si="89"/>
        <v>0</v>
      </c>
      <c r="J1847" s="347" t="s">
        <v>2771</v>
      </c>
    </row>
    <row r="1848" spans="4:10" ht="13.9">
      <c r="D1848" s="20">
        <f t="shared" si="87"/>
        <v>0</v>
      </c>
      <c r="E1848" s="20">
        <f t="shared" si="87"/>
        <v>0</v>
      </c>
      <c r="F1848" s="928">
        <f t="shared" si="87"/>
        <v>0</v>
      </c>
      <c r="G1848" s="365"/>
      <c r="H1848" s="928">
        <f t="shared" si="88"/>
        <v>0</v>
      </c>
      <c r="I1848" s="928">
        <f t="shared" si="89"/>
        <v>0</v>
      </c>
      <c r="J1848" s="347" t="s">
        <v>2771</v>
      </c>
    </row>
    <row r="1849" spans="4:10" ht="13.9">
      <c r="D1849" s="20">
        <f t="shared" si="87"/>
        <v>0</v>
      </c>
      <c r="E1849" s="20">
        <f t="shared" si="87"/>
        <v>0</v>
      </c>
      <c r="F1849" s="928">
        <f t="shared" si="87"/>
        <v>0</v>
      </c>
      <c r="G1849" s="365"/>
      <c r="H1849" s="928">
        <f t="shared" si="88"/>
        <v>0</v>
      </c>
      <c r="I1849" s="928">
        <f t="shared" si="89"/>
        <v>0</v>
      </c>
      <c r="J1849" s="347" t="s">
        <v>2771</v>
      </c>
    </row>
    <row r="1850" spans="4:10" ht="13.9">
      <c r="D1850" s="20">
        <f t="shared" si="87"/>
        <v>0</v>
      </c>
      <c r="E1850" s="20">
        <f t="shared" si="87"/>
        <v>0</v>
      </c>
      <c r="F1850" s="928">
        <f t="shared" si="87"/>
        <v>0</v>
      </c>
      <c r="G1850" s="365"/>
      <c r="H1850" s="928">
        <f t="shared" si="88"/>
        <v>0</v>
      </c>
      <c r="I1850" s="928">
        <f t="shared" si="89"/>
        <v>0</v>
      </c>
      <c r="J1850" s="347" t="s">
        <v>2771</v>
      </c>
    </row>
    <row r="1851" spans="4:10" ht="13.9">
      <c r="D1851" s="20">
        <f t="shared" si="87"/>
        <v>0</v>
      </c>
      <c r="E1851" s="20">
        <f t="shared" si="87"/>
        <v>0</v>
      </c>
      <c r="F1851" s="928">
        <f t="shared" si="87"/>
        <v>0</v>
      </c>
      <c r="G1851" s="365"/>
      <c r="H1851" s="928">
        <f t="shared" si="88"/>
        <v>0</v>
      </c>
      <c r="I1851" s="928">
        <f t="shared" si="89"/>
        <v>0</v>
      </c>
      <c r="J1851" s="347" t="s">
        <v>2771</v>
      </c>
    </row>
    <row r="1852" spans="4:10" ht="13.9">
      <c r="D1852" s="20">
        <f t="shared" si="87"/>
        <v>0</v>
      </c>
      <c r="E1852" s="20">
        <f t="shared" si="87"/>
        <v>0</v>
      </c>
      <c r="F1852" s="928">
        <f t="shared" si="87"/>
        <v>0</v>
      </c>
      <c r="G1852" s="365"/>
      <c r="H1852" s="928">
        <f t="shared" si="88"/>
        <v>0</v>
      </c>
      <c r="I1852" s="928">
        <f t="shared" si="89"/>
        <v>0</v>
      </c>
      <c r="J1852" s="347" t="s">
        <v>2771</v>
      </c>
    </row>
    <row r="1853" spans="4:10" ht="13.9">
      <c r="D1853" s="20">
        <f t="shared" si="87"/>
        <v>0</v>
      </c>
      <c r="E1853" s="20">
        <f t="shared" si="87"/>
        <v>0</v>
      </c>
      <c r="F1853" s="928">
        <f t="shared" si="87"/>
        <v>0</v>
      </c>
      <c r="G1853" s="365"/>
      <c r="H1853" s="928">
        <f t="shared" si="88"/>
        <v>0</v>
      </c>
      <c r="I1853" s="928">
        <f t="shared" si="89"/>
        <v>0</v>
      </c>
      <c r="J1853" s="347" t="s">
        <v>2771</v>
      </c>
    </row>
    <row r="1854" spans="4:10" ht="13.9">
      <c r="D1854" s="20">
        <f t="shared" si="87"/>
        <v>0</v>
      </c>
      <c r="E1854" s="20">
        <f t="shared" si="87"/>
        <v>0</v>
      </c>
      <c r="F1854" s="928">
        <f t="shared" si="87"/>
        <v>0</v>
      </c>
      <c r="G1854" s="365"/>
      <c r="H1854" s="928">
        <f t="shared" si="88"/>
        <v>0</v>
      </c>
      <c r="I1854" s="928">
        <f t="shared" si="89"/>
        <v>0</v>
      </c>
      <c r="J1854" s="347" t="s">
        <v>2771</v>
      </c>
    </row>
    <row r="1855" spans="4:10" ht="13.9">
      <c r="D1855" s="20">
        <f t="shared" si="87"/>
        <v>0</v>
      </c>
      <c r="E1855" s="20">
        <f t="shared" si="87"/>
        <v>0</v>
      </c>
      <c r="F1855" s="928">
        <f t="shared" si="87"/>
        <v>0</v>
      </c>
      <c r="G1855" s="365"/>
      <c r="H1855" s="928">
        <f t="shared" si="88"/>
        <v>0</v>
      </c>
      <c r="I1855" s="928">
        <f t="shared" si="89"/>
        <v>0</v>
      </c>
      <c r="J1855" s="347" t="s">
        <v>2771</v>
      </c>
    </row>
    <row r="1856" spans="4:10" ht="13.9">
      <c r="D1856" s="20">
        <f t="shared" si="87"/>
        <v>0</v>
      </c>
      <c r="E1856" s="20">
        <f t="shared" si="87"/>
        <v>0</v>
      </c>
      <c r="F1856" s="928">
        <f t="shared" si="87"/>
        <v>0</v>
      </c>
      <c r="G1856" s="365"/>
      <c r="H1856" s="928">
        <f t="shared" si="88"/>
        <v>0</v>
      </c>
      <c r="I1856" s="928">
        <f t="shared" si="89"/>
        <v>0</v>
      </c>
      <c r="J1856" s="347" t="s">
        <v>2771</v>
      </c>
    </row>
    <row r="1857" spans="4:10" ht="13.9">
      <c r="D1857" s="20">
        <f t="shared" si="87"/>
        <v>0</v>
      </c>
      <c r="E1857" s="20">
        <f t="shared" si="87"/>
        <v>0</v>
      </c>
      <c r="F1857" s="928">
        <f t="shared" si="87"/>
        <v>0</v>
      </c>
      <c r="G1857" s="365"/>
      <c r="H1857" s="928">
        <f t="shared" si="88"/>
        <v>0</v>
      </c>
      <c r="I1857" s="928">
        <f t="shared" si="89"/>
        <v>0</v>
      </c>
      <c r="J1857" s="347" t="s">
        <v>2771</v>
      </c>
    </row>
    <row r="1858" spans="4:10" ht="13.9">
      <c r="D1858" s="20">
        <f t="shared" ref="D1858:F1877" si="90">D896</f>
        <v>0</v>
      </c>
      <c r="E1858" s="20">
        <f t="shared" si="90"/>
        <v>0</v>
      </c>
      <c r="F1858" s="928">
        <f t="shared" si="90"/>
        <v>0</v>
      </c>
      <c r="G1858" s="365"/>
      <c r="H1858" s="928">
        <f t="shared" si="88"/>
        <v>0</v>
      </c>
      <c r="I1858" s="928">
        <f t="shared" si="89"/>
        <v>0</v>
      </c>
      <c r="J1858" s="347" t="s">
        <v>2771</v>
      </c>
    </row>
    <row r="1859" spans="4:10" ht="13.9">
      <c r="D1859" s="20">
        <f t="shared" si="90"/>
        <v>0</v>
      </c>
      <c r="E1859" s="20">
        <f t="shared" si="90"/>
        <v>0</v>
      </c>
      <c r="F1859" s="928">
        <f t="shared" si="90"/>
        <v>0</v>
      </c>
      <c r="G1859" s="365"/>
      <c r="H1859" s="928">
        <f t="shared" si="88"/>
        <v>0</v>
      </c>
      <c r="I1859" s="928">
        <f t="shared" si="89"/>
        <v>0</v>
      </c>
      <c r="J1859" s="347" t="s">
        <v>2771</v>
      </c>
    </row>
    <row r="1860" spans="4:10" ht="13.9">
      <c r="D1860" s="20">
        <f t="shared" si="90"/>
        <v>0</v>
      </c>
      <c r="E1860" s="20">
        <f t="shared" si="90"/>
        <v>0</v>
      </c>
      <c r="F1860" s="928">
        <f t="shared" si="90"/>
        <v>0</v>
      </c>
      <c r="G1860" s="365"/>
      <c r="H1860" s="928">
        <f t="shared" si="88"/>
        <v>0</v>
      </c>
      <c r="I1860" s="928">
        <f t="shared" si="89"/>
        <v>0</v>
      </c>
      <c r="J1860" s="347" t="s">
        <v>2771</v>
      </c>
    </row>
    <row r="1861" spans="4:10" ht="13.9">
      <c r="D1861" s="20">
        <f t="shared" si="90"/>
        <v>0</v>
      </c>
      <c r="E1861" s="20">
        <f t="shared" si="90"/>
        <v>0</v>
      </c>
      <c r="F1861" s="928">
        <f t="shared" si="90"/>
        <v>0</v>
      </c>
      <c r="G1861" s="365"/>
      <c r="H1861" s="928">
        <f t="shared" si="88"/>
        <v>0</v>
      </c>
      <c r="I1861" s="928">
        <f t="shared" si="89"/>
        <v>0</v>
      </c>
      <c r="J1861" s="347" t="s">
        <v>2771</v>
      </c>
    </row>
    <row r="1862" spans="4:10" ht="13.9">
      <c r="D1862" s="20">
        <f t="shared" si="90"/>
        <v>0</v>
      </c>
      <c r="E1862" s="20">
        <f t="shared" si="90"/>
        <v>0</v>
      </c>
      <c r="F1862" s="928">
        <f t="shared" si="90"/>
        <v>0</v>
      </c>
      <c r="G1862" s="365"/>
      <c r="H1862" s="928">
        <f t="shared" si="88"/>
        <v>0</v>
      </c>
      <c r="I1862" s="928">
        <f t="shared" si="89"/>
        <v>0</v>
      </c>
      <c r="J1862" s="347" t="s">
        <v>2771</v>
      </c>
    </row>
    <row r="1863" spans="4:10" ht="13.9">
      <c r="D1863" s="20">
        <f t="shared" si="90"/>
        <v>0</v>
      </c>
      <c r="E1863" s="20">
        <f t="shared" si="90"/>
        <v>0</v>
      </c>
      <c r="F1863" s="928">
        <f t="shared" si="90"/>
        <v>0</v>
      </c>
      <c r="G1863" s="365"/>
      <c r="H1863" s="928">
        <f t="shared" si="88"/>
        <v>0</v>
      </c>
      <c r="I1863" s="928">
        <f t="shared" si="89"/>
        <v>0</v>
      </c>
      <c r="J1863" s="347" t="s">
        <v>2771</v>
      </c>
    </row>
    <row r="1864" spans="4:10" ht="13.9">
      <c r="D1864" s="20">
        <f t="shared" si="90"/>
        <v>0</v>
      </c>
      <c r="E1864" s="20">
        <f t="shared" si="90"/>
        <v>0</v>
      </c>
      <c r="F1864" s="928">
        <f t="shared" si="90"/>
        <v>0</v>
      </c>
      <c r="G1864" s="365"/>
      <c r="H1864" s="928">
        <f t="shared" si="88"/>
        <v>0</v>
      </c>
      <c r="I1864" s="928">
        <f t="shared" si="89"/>
        <v>0</v>
      </c>
      <c r="J1864" s="347" t="s">
        <v>2771</v>
      </c>
    </row>
    <row r="1865" spans="4:10" ht="13.9">
      <c r="D1865" s="20">
        <f t="shared" si="90"/>
        <v>0</v>
      </c>
      <c r="E1865" s="20">
        <f t="shared" si="90"/>
        <v>0</v>
      </c>
      <c r="F1865" s="928">
        <f t="shared" si="90"/>
        <v>0</v>
      </c>
      <c r="G1865" s="365"/>
      <c r="H1865" s="928">
        <f t="shared" si="88"/>
        <v>0</v>
      </c>
      <c r="I1865" s="928">
        <f t="shared" si="89"/>
        <v>0</v>
      </c>
      <c r="J1865" s="347" t="s">
        <v>2771</v>
      </c>
    </row>
    <row r="1866" spans="4:10" ht="13.9">
      <c r="D1866" s="20">
        <f t="shared" si="90"/>
        <v>0</v>
      </c>
      <c r="E1866" s="20">
        <f t="shared" si="90"/>
        <v>0</v>
      </c>
      <c r="F1866" s="928">
        <f t="shared" si="90"/>
        <v>0</v>
      </c>
      <c r="G1866" s="365"/>
      <c r="H1866" s="928">
        <f t="shared" si="88"/>
        <v>0</v>
      </c>
      <c r="I1866" s="928">
        <f t="shared" si="89"/>
        <v>0</v>
      </c>
      <c r="J1866" s="347" t="s">
        <v>2771</v>
      </c>
    </row>
    <row r="1867" spans="4:10" ht="13.9">
      <c r="D1867" s="20">
        <f t="shared" si="90"/>
        <v>0</v>
      </c>
      <c r="E1867" s="20">
        <f t="shared" si="90"/>
        <v>0</v>
      </c>
      <c r="F1867" s="928">
        <f t="shared" si="90"/>
        <v>0</v>
      </c>
      <c r="G1867" s="365"/>
      <c r="H1867" s="928">
        <f t="shared" si="88"/>
        <v>0</v>
      </c>
      <c r="I1867" s="928">
        <f t="shared" si="89"/>
        <v>0</v>
      </c>
      <c r="J1867" s="347" t="s">
        <v>2771</v>
      </c>
    </row>
    <row r="1868" spans="4:10" ht="13.9">
      <c r="D1868" s="20">
        <f t="shared" si="90"/>
        <v>0</v>
      </c>
      <c r="E1868" s="20">
        <f t="shared" si="90"/>
        <v>0</v>
      </c>
      <c r="F1868" s="928">
        <f t="shared" si="90"/>
        <v>0</v>
      </c>
      <c r="G1868" s="365"/>
      <c r="H1868" s="928">
        <f t="shared" si="88"/>
        <v>0</v>
      </c>
      <c r="I1868" s="928">
        <f t="shared" si="89"/>
        <v>0</v>
      </c>
      <c r="J1868" s="347" t="s">
        <v>2771</v>
      </c>
    </row>
    <row r="1869" spans="4:10" ht="13.9">
      <c r="D1869" s="20">
        <f t="shared" si="90"/>
        <v>0</v>
      </c>
      <c r="E1869" s="20">
        <f t="shared" si="90"/>
        <v>0</v>
      </c>
      <c r="F1869" s="928">
        <f t="shared" si="90"/>
        <v>0</v>
      </c>
      <c r="G1869" s="365"/>
      <c r="H1869" s="928">
        <f t="shared" si="88"/>
        <v>0</v>
      </c>
      <c r="I1869" s="928">
        <f t="shared" si="89"/>
        <v>0</v>
      </c>
      <c r="J1869" s="347" t="s">
        <v>2771</v>
      </c>
    </row>
    <row r="1870" spans="4:10" ht="13.9">
      <c r="D1870" s="20">
        <f t="shared" si="90"/>
        <v>0</v>
      </c>
      <c r="E1870" s="20">
        <f t="shared" si="90"/>
        <v>0</v>
      </c>
      <c r="F1870" s="928">
        <f t="shared" si="90"/>
        <v>0</v>
      </c>
      <c r="G1870" s="365"/>
      <c r="H1870" s="928">
        <f t="shared" si="88"/>
        <v>0</v>
      </c>
      <c r="I1870" s="928">
        <f t="shared" si="89"/>
        <v>0</v>
      </c>
      <c r="J1870" s="347" t="s">
        <v>2771</v>
      </c>
    </row>
    <row r="1871" spans="4:10" ht="13.9">
      <c r="D1871" s="20">
        <f t="shared" si="90"/>
        <v>0</v>
      </c>
      <c r="E1871" s="20">
        <f t="shared" si="90"/>
        <v>0</v>
      </c>
      <c r="F1871" s="928">
        <f t="shared" si="90"/>
        <v>0</v>
      </c>
      <c r="G1871" s="365"/>
      <c r="H1871" s="928">
        <f t="shared" si="88"/>
        <v>0</v>
      </c>
      <c r="I1871" s="928">
        <f t="shared" si="89"/>
        <v>0</v>
      </c>
      <c r="J1871" s="347" t="s">
        <v>2771</v>
      </c>
    </row>
    <row r="1872" spans="4:10" ht="13.9">
      <c r="D1872" s="20">
        <f t="shared" si="90"/>
        <v>0</v>
      </c>
      <c r="E1872" s="20">
        <f t="shared" si="90"/>
        <v>0</v>
      </c>
      <c r="F1872" s="928">
        <f t="shared" si="90"/>
        <v>0</v>
      </c>
      <c r="G1872" s="365"/>
      <c r="H1872" s="928">
        <f t="shared" si="88"/>
        <v>0</v>
      </c>
      <c r="I1872" s="928">
        <f t="shared" si="89"/>
        <v>0</v>
      </c>
      <c r="J1872" s="347" t="s">
        <v>2771</v>
      </c>
    </row>
    <row r="1873" spans="4:10" ht="13.9">
      <c r="D1873" s="20">
        <f t="shared" si="90"/>
        <v>0</v>
      </c>
      <c r="E1873" s="20">
        <f t="shared" si="90"/>
        <v>0</v>
      </c>
      <c r="F1873" s="928">
        <f t="shared" si="90"/>
        <v>0</v>
      </c>
      <c r="G1873" s="365"/>
      <c r="H1873" s="928">
        <f t="shared" si="88"/>
        <v>0</v>
      </c>
      <c r="I1873" s="928">
        <f t="shared" si="89"/>
        <v>0</v>
      </c>
      <c r="J1873" s="347" t="s">
        <v>2771</v>
      </c>
    </row>
    <row r="1874" spans="4:10" ht="13.9">
      <c r="D1874" s="20">
        <f t="shared" si="90"/>
        <v>0</v>
      </c>
      <c r="E1874" s="20">
        <f t="shared" si="90"/>
        <v>0</v>
      </c>
      <c r="F1874" s="928">
        <f t="shared" si="90"/>
        <v>0</v>
      </c>
      <c r="G1874" s="365"/>
      <c r="H1874" s="928">
        <f t="shared" si="88"/>
        <v>0</v>
      </c>
      <c r="I1874" s="928">
        <f t="shared" si="89"/>
        <v>0</v>
      </c>
      <c r="J1874" s="347" t="s">
        <v>2771</v>
      </c>
    </row>
    <row r="1875" spans="4:10" ht="13.9">
      <c r="D1875" s="20">
        <f t="shared" si="90"/>
        <v>0</v>
      </c>
      <c r="E1875" s="20">
        <f t="shared" si="90"/>
        <v>0</v>
      </c>
      <c r="F1875" s="928">
        <f t="shared" si="90"/>
        <v>0</v>
      </c>
      <c r="G1875" s="365"/>
      <c r="H1875" s="928">
        <f t="shared" si="88"/>
        <v>0</v>
      </c>
      <c r="I1875" s="928">
        <f t="shared" si="89"/>
        <v>0</v>
      </c>
      <c r="J1875" s="347" t="s">
        <v>2771</v>
      </c>
    </row>
    <row r="1876" spans="4:10" ht="13.9">
      <c r="D1876" s="20">
        <f t="shared" si="90"/>
        <v>0</v>
      </c>
      <c r="E1876" s="20">
        <f t="shared" si="90"/>
        <v>0</v>
      </c>
      <c r="F1876" s="928">
        <f t="shared" si="90"/>
        <v>0</v>
      </c>
      <c r="G1876" s="365"/>
      <c r="H1876" s="928">
        <f t="shared" si="88"/>
        <v>0</v>
      </c>
      <c r="I1876" s="928">
        <f t="shared" si="89"/>
        <v>0</v>
      </c>
      <c r="J1876" s="347" t="s">
        <v>2771</v>
      </c>
    </row>
    <row r="1877" spans="4:10" ht="13.9">
      <c r="D1877" s="20">
        <f t="shared" si="90"/>
        <v>0</v>
      </c>
      <c r="E1877" s="20">
        <f t="shared" si="90"/>
        <v>0</v>
      </c>
      <c r="F1877" s="928">
        <f t="shared" si="90"/>
        <v>0</v>
      </c>
      <c r="G1877" s="365"/>
      <c r="H1877" s="928">
        <f t="shared" si="88"/>
        <v>0</v>
      </c>
      <c r="I1877" s="928">
        <f t="shared" si="89"/>
        <v>0</v>
      </c>
      <c r="J1877" s="347" t="s">
        <v>2771</v>
      </c>
    </row>
    <row r="1878" spans="4:10" ht="13.9">
      <c r="D1878" s="20">
        <f t="shared" ref="D1878:F1897" si="91">D916</f>
        <v>0</v>
      </c>
      <c r="E1878" s="20">
        <f t="shared" si="91"/>
        <v>0</v>
      </c>
      <c r="F1878" s="928">
        <f t="shared" si="91"/>
        <v>0</v>
      </c>
      <c r="G1878" s="365"/>
      <c r="H1878" s="928">
        <f t="shared" si="88"/>
        <v>0</v>
      </c>
      <c r="I1878" s="928">
        <f t="shared" si="89"/>
        <v>0</v>
      </c>
      <c r="J1878" s="347" t="s">
        <v>2771</v>
      </c>
    </row>
    <row r="1879" spans="4:10" ht="13.9">
      <c r="D1879" s="20">
        <f t="shared" si="91"/>
        <v>0</v>
      </c>
      <c r="E1879" s="20">
        <f t="shared" si="91"/>
        <v>0</v>
      </c>
      <c r="F1879" s="928">
        <f t="shared" si="91"/>
        <v>0</v>
      </c>
      <c r="G1879" s="365"/>
      <c r="H1879" s="928">
        <f t="shared" si="88"/>
        <v>0</v>
      </c>
      <c r="I1879" s="928">
        <f t="shared" si="89"/>
        <v>0</v>
      </c>
      <c r="J1879" s="347" t="s">
        <v>2771</v>
      </c>
    </row>
    <row r="1880" spans="4:10" ht="13.9">
      <c r="D1880" s="20">
        <f t="shared" si="91"/>
        <v>0</v>
      </c>
      <c r="E1880" s="20">
        <f t="shared" si="91"/>
        <v>0</v>
      </c>
      <c r="F1880" s="928">
        <f t="shared" si="91"/>
        <v>0</v>
      </c>
      <c r="G1880" s="365"/>
      <c r="H1880" s="928">
        <f t="shared" si="88"/>
        <v>0</v>
      </c>
      <c r="I1880" s="928">
        <f t="shared" si="89"/>
        <v>0</v>
      </c>
      <c r="J1880" s="347" t="s">
        <v>2771</v>
      </c>
    </row>
    <row r="1881" spans="4:10" ht="13.9">
      <c r="D1881" s="20">
        <f t="shared" si="91"/>
        <v>0</v>
      </c>
      <c r="E1881" s="20">
        <f t="shared" si="91"/>
        <v>0</v>
      </c>
      <c r="F1881" s="928">
        <f t="shared" si="91"/>
        <v>0</v>
      </c>
      <c r="G1881" s="365"/>
      <c r="H1881" s="928">
        <f t="shared" si="88"/>
        <v>0</v>
      </c>
      <c r="I1881" s="928">
        <f t="shared" si="89"/>
        <v>0</v>
      </c>
      <c r="J1881" s="347" t="s">
        <v>2771</v>
      </c>
    </row>
    <row r="1882" spans="4:10" ht="13.9">
      <c r="D1882" s="20">
        <f t="shared" si="91"/>
        <v>0</v>
      </c>
      <c r="E1882" s="20">
        <f t="shared" si="91"/>
        <v>0</v>
      </c>
      <c r="F1882" s="928">
        <f t="shared" si="91"/>
        <v>0</v>
      </c>
      <c r="G1882" s="365"/>
      <c r="H1882" s="928">
        <f t="shared" si="88"/>
        <v>0</v>
      </c>
      <c r="I1882" s="928">
        <f t="shared" si="89"/>
        <v>0</v>
      </c>
      <c r="J1882" s="347" t="s">
        <v>2771</v>
      </c>
    </row>
    <row r="1883" spans="4:10" ht="13.9">
      <c r="D1883" s="20">
        <f t="shared" si="91"/>
        <v>0</v>
      </c>
      <c r="E1883" s="20">
        <f t="shared" si="91"/>
        <v>0</v>
      </c>
      <c r="F1883" s="928">
        <f t="shared" si="91"/>
        <v>0</v>
      </c>
      <c r="G1883" s="365"/>
      <c r="H1883" s="928">
        <f t="shared" si="88"/>
        <v>0</v>
      </c>
      <c r="I1883" s="928">
        <f t="shared" si="89"/>
        <v>0</v>
      </c>
      <c r="J1883" s="347" t="s">
        <v>2771</v>
      </c>
    </row>
    <row r="1884" spans="4:10" ht="13.9">
      <c r="D1884" s="20">
        <f t="shared" si="91"/>
        <v>0</v>
      </c>
      <c r="E1884" s="20">
        <f t="shared" si="91"/>
        <v>0</v>
      </c>
      <c r="F1884" s="928">
        <f t="shared" si="91"/>
        <v>0</v>
      </c>
      <c r="G1884" s="365"/>
      <c r="H1884" s="928">
        <f t="shared" si="88"/>
        <v>0</v>
      </c>
      <c r="I1884" s="928">
        <f t="shared" si="89"/>
        <v>0</v>
      </c>
      <c r="J1884" s="347" t="s">
        <v>2771</v>
      </c>
    </row>
    <row r="1885" spans="4:10" ht="13.9">
      <c r="D1885" s="20">
        <f t="shared" si="91"/>
        <v>0</v>
      </c>
      <c r="E1885" s="20">
        <f t="shared" si="91"/>
        <v>0</v>
      </c>
      <c r="F1885" s="928">
        <f t="shared" si="91"/>
        <v>0</v>
      </c>
      <c r="G1885" s="365"/>
      <c r="H1885" s="928">
        <f t="shared" si="88"/>
        <v>0</v>
      </c>
      <c r="I1885" s="928">
        <f t="shared" si="89"/>
        <v>0</v>
      </c>
      <c r="J1885" s="347" t="s">
        <v>2771</v>
      </c>
    </row>
    <row r="1886" spans="4:10" ht="13.9">
      <c r="D1886" s="20">
        <f t="shared" si="91"/>
        <v>0</v>
      </c>
      <c r="E1886" s="20">
        <f t="shared" si="91"/>
        <v>0</v>
      </c>
      <c r="F1886" s="928">
        <f t="shared" si="91"/>
        <v>0</v>
      </c>
      <c r="G1886" s="365"/>
      <c r="H1886" s="928">
        <f t="shared" si="88"/>
        <v>0</v>
      </c>
      <c r="I1886" s="928">
        <f t="shared" si="89"/>
        <v>0</v>
      </c>
      <c r="J1886" s="347" t="s">
        <v>2771</v>
      </c>
    </row>
    <row r="1887" spans="4:10" ht="13.9">
      <c r="D1887" s="20">
        <f t="shared" si="91"/>
        <v>0</v>
      </c>
      <c r="E1887" s="20">
        <f t="shared" si="91"/>
        <v>0</v>
      </c>
      <c r="F1887" s="928">
        <f t="shared" si="91"/>
        <v>0</v>
      </c>
      <c r="G1887" s="365"/>
      <c r="H1887" s="928">
        <f t="shared" si="88"/>
        <v>0</v>
      </c>
      <c r="I1887" s="928">
        <f t="shared" si="89"/>
        <v>0</v>
      </c>
      <c r="J1887" s="347" t="s">
        <v>2771</v>
      </c>
    </row>
    <row r="1888" spans="4:10" ht="13.9">
      <c r="D1888" s="20">
        <f t="shared" si="91"/>
        <v>0</v>
      </c>
      <c r="E1888" s="20">
        <f t="shared" si="91"/>
        <v>0</v>
      </c>
      <c r="F1888" s="928">
        <f t="shared" si="91"/>
        <v>0</v>
      </c>
      <c r="G1888" s="365"/>
      <c r="H1888" s="928">
        <f t="shared" si="88"/>
        <v>0</v>
      </c>
      <c r="I1888" s="928">
        <f t="shared" si="89"/>
        <v>0</v>
      </c>
      <c r="J1888" s="347" t="s">
        <v>2771</v>
      </c>
    </row>
    <row r="1889" spans="4:10" ht="13.9">
      <c r="D1889" s="20">
        <f t="shared" si="91"/>
        <v>0</v>
      </c>
      <c r="E1889" s="20">
        <f t="shared" si="91"/>
        <v>0</v>
      </c>
      <c r="F1889" s="928">
        <f t="shared" si="91"/>
        <v>0</v>
      </c>
      <c r="G1889" s="365"/>
      <c r="H1889" s="928">
        <f t="shared" si="88"/>
        <v>0</v>
      </c>
      <c r="I1889" s="928">
        <f t="shared" si="89"/>
        <v>0</v>
      </c>
      <c r="J1889" s="347" t="s">
        <v>2771</v>
      </c>
    </row>
    <row r="1890" spans="4:10" ht="13.9">
      <c r="D1890" s="20">
        <f t="shared" si="91"/>
        <v>0</v>
      </c>
      <c r="E1890" s="20">
        <f t="shared" si="91"/>
        <v>0</v>
      </c>
      <c r="F1890" s="928">
        <f t="shared" si="91"/>
        <v>0</v>
      </c>
      <c r="G1890" s="365"/>
      <c r="H1890" s="928">
        <f t="shared" si="88"/>
        <v>0</v>
      </c>
      <c r="I1890" s="928">
        <f t="shared" si="89"/>
        <v>0</v>
      </c>
      <c r="J1890" s="347" t="s">
        <v>2771</v>
      </c>
    </row>
    <row r="1891" spans="4:10" ht="13.9">
      <c r="D1891" s="20">
        <f t="shared" si="91"/>
        <v>0</v>
      </c>
      <c r="E1891" s="20">
        <f t="shared" si="91"/>
        <v>0</v>
      </c>
      <c r="F1891" s="928">
        <f t="shared" si="91"/>
        <v>0</v>
      </c>
      <c r="G1891" s="365"/>
      <c r="H1891" s="928">
        <f t="shared" si="88"/>
        <v>0</v>
      </c>
      <c r="I1891" s="928">
        <f t="shared" si="89"/>
        <v>0</v>
      </c>
      <c r="J1891" s="347" t="s">
        <v>2771</v>
      </c>
    </row>
    <row r="1892" spans="4:10" ht="13.9">
      <c r="D1892" s="20">
        <f t="shared" si="91"/>
        <v>0</v>
      </c>
      <c r="E1892" s="20">
        <f t="shared" si="91"/>
        <v>0</v>
      </c>
      <c r="F1892" s="928">
        <f t="shared" si="91"/>
        <v>0</v>
      </c>
      <c r="G1892" s="365"/>
      <c r="H1892" s="928">
        <f t="shared" si="88"/>
        <v>0</v>
      </c>
      <c r="I1892" s="928">
        <f t="shared" si="89"/>
        <v>0</v>
      </c>
      <c r="J1892" s="347" t="s">
        <v>2771</v>
      </c>
    </row>
    <row r="1893" spans="4:10" ht="13.9">
      <c r="D1893" s="20">
        <f t="shared" si="91"/>
        <v>0</v>
      </c>
      <c r="E1893" s="20">
        <f t="shared" si="91"/>
        <v>0</v>
      </c>
      <c r="F1893" s="928">
        <f t="shared" si="91"/>
        <v>0</v>
      </c>
      <c r="G1893" s="365"/>
      <c r="H1893" s="928">
        <f t="shared" si="88"/>
        <v>0</v>
      </c>
      <c r="I1893" s="928">
        <f t="shared" si="89"/>
        <v>0</v>
      </c>
      <c r="J1893" s="347" t="s">
        <v>2771</v>
      </c>
    </row>
    <row r="1894" spans="4:10" ht="13.9">
      <c r="D1894" s="20">
        <f t="shared" si="91"/>
        <v>0</v>
      </c>
      <c r="E1894" s="20">
        <f t="shared" si="91"/>
        <v>0</v>
      </c>
      <c r="F1894" s="928">
        <f t="shared" si="91"/>
        <v>0</v>
      </c>
      <c r="G1894" s="365"/>
      <c r="H1894" s="928">
        <f t="shared" ref="H1894:I1909" si="92">H932</f>
        <v>0</v>
      </c>
      <c r="I1894" s="928">
        <f t="shared" si="92"/>
        <v>0</v>
      </c>
      <c r="J1894" s="347" t="s">
        <v>2771</v>
      </c>
    </row>
    <row r="1895" spans="4:10" ht="13.9">
      <c r="D1895" s="20">
        <f t="shared" si="91"/>
        <v>0</v>
      </c>
      <c r="E1895" s="20">
        <f t="shared" si="91"/>
        <v>0</v>
      </c>
      <c r="F1895" s="928">
        <f t="shared" si="91"/>
        <v>0</v>
      </c>
      <c r="G1895" s="365"/>
      <c r="H1895" s="928">
        <f t="shared" si="92"/>
        <v>0</v>
      </c>
      <c r="I1895" s="928">
        <f t="shared" si="92"/>
        <v>0</v>
      </c>
      <c r="J1895" s="347" t="s">
        <v>2771</v>
      </c>
    </row>
    <row r="1896" spans="4:10" ht="13.9">
      <c r="D1896" s="20">
        <f t="shared" si="91"/>
        <v>0</v>
      </c>
      <c r="E1896" s="20">
        <f t="shared" si="91"/>
        <v>0</v>
      </c>
      <c r="F1896" s="928">
        <f t="shared" si="91"/>
        <v>0</v>
      </c>
      <c r="G1896" s="365"/>
      <c r="H1896" s="928">
        <f t="shared" si="92"/>
        <v>0</v>
      </c>
      <c r="I1896" s="928">
        <f t="shared" si="92"/>
        <v>0</v>
      </c>
      <c r="J1896" s="347" t="s">
        <v>2771</v>
      </c>
    </row>
    <row r="1897" spans="4:10" ht="13.9">
      <c r="D1897" s="20">
        <f t="shared" si="91"/>
        <v>0</v>
      </c>
      <c r="E1897" s="20">
        <f t="shared" si="91"/>
        <v>0</v>
      </c>
      <c r="F1897" s="928">
        <f t="shared" si="91"/>
        <v>0</v>
      </c>
      <c r="G1897" s="365"/>
      <c r="H1897" s="928">
        <f t="shared" si="92"/>
        <v>0</v>
      </c>
      <c r="I1897" s="928">
        <f t="shared" si="92"/>
        <v>0</v>
      </c>
      <c r="J1897" s="347" t="s">
        <v>2771</v>
      </c>
    </row>
    <row r="1898" spans="4:10" ht="13.9">
      <c r="D1898" s="20">
        <f t="shared" ref="D1898:F1908" si="93">D936</f>
        <v>0</v>
      </c>
      <c r="E1898" s="20">
        <f t="shared" si="93"/>
        <v>0</v>
      </c>
      <c r="F1898" s="928">
        <f t="shared" si="93"/>
        <v>0</v>
      </c>
      <c r="G1898" s="365"/>
      <c r="H1898" s="928">
        <f t="shared" si="92"/>
        <v>0</v>
      </c>
      <c r="I1898" s="928">
        <f t="shared" si="92"/>
        <v>0</v>
      </c>
      <c r="J1898" s="347" t="s">
        <v>2771</v>
      </c>
    </row>
    <row r="1899" spans="4:10" ht="13.9">
      <c r="D1899" s="20">
        <f t="shared" si="93"/>
        <v>0</v>
      </c>
      <c r="E1899" s="20">
        <f t="shared" si="93"/>
        <v>0</v>
      </c>
      <c r="F1899" s="928">
        <f t="shared" si="93"/>
        <v>0</v>
      </c>
      <c r="G1899" s="365"/>
      <c r="H1899" s="928">
        <f t="shared" si="92"/>
        <v>0</v>
      </c>
      <c r="I1899" s="928">
        <f t="shared" si="92"/>
        <v>0</v>
      </c>
      <c r="J1899" s="347" t="s">
        <v>2771</v>
      </c>
    </row>
    <row r="1900" spans="4:10" ht="13.9">
      <c r="D1900" s="20">
        <f t="shared" si="93"/>
        <v>0</v>
      </c>
      <c r="E1900" s="20">
        <f t="shared" si="93"/>
        <v>0</v>
      </c>
      <c r="F1900" s="928">
        <f t="shared" si="93"/>
        <v>0</v>
      </c>
      <c r="G1900" s="365"/>
      <c r="H1900" s="928">
        <f t="shared" si="92"/>
        <v>0</v>
      </c>
      <c r="I1900" s="928">
        <f t="shared" si="92"/>
        <v>0</v>
      </c>
      <c r="J1900" s="347" t="s">
        <v>2771</v>
      </c>
    </row>
    <row r="1901" spans="4:10" ht="13.9">
      <c r="D1901" s="20">
        <f t="shared" si="93"/>
        <v>0</v>
      </c>
      <c r="E1901" s="20">
        <f t="shared" si="93"/>
        <v>0</v>
      </c>
      <c r="F1901" s="928">
        <f t="shared" si="93"/>
        <v>0</v>
      </c>
      <c r="G1901" s="365"/>
      <c r="H1901" s="928">
        <f t="shared" si="92"/>
        <v>0</v>
      </c>
      <c r="I1901" s="928">
        <f t="shared" si="92"/>
        <v>0</v>
      </c>
      <c r="J1901" s="347" t="s">
        <v>2771</v>
      </c>
    </row>
    <row r="1902" spans="4:10" ht="13.9">
      <c r="D1902" s="20">
        <f t="shared" si="93"/>
        <v>0</v>
      </c>
      <c r="E1902" s="20">
        <f t="shared" si="93"/>
        <v>0</v>
      </c>
      <c r="F1902" s="928">
        <f t="shared" si="93"/>
        <v>0</v>
      </c>
      <c r="G1902" s="365"/>
      <c r="H1902" s="928">
        <f t="shared" si="92"/>
        <v>0</v>
      </c>
      <c r="I1902" s="928">
        <f t="shared" si="92"/>
        <v>0</v>
      </c>
      <c r="J1902" s="347" t="s">
        <v>2771</v>
      </c>
    </row>
    <row r="1903" spans="4:10" ht="13.9">
      <c r="D1903" s="20">
        <f t="shared" si="93"/>
        <v>0</v>
      </c>
      <c r="E1903" s="20">
        <f t="shared" si="93"/>
        <v>0</v>
      </c>
      <c r="F1903" s="928">
        <f t="shared" si="93"/>
        <v>0</v>
      </c>
      <c r="G1903" s="365"/>
      <c r="H1903" s="928">
        <f t="shared" si="92"/>
        <v>0</v>
      </c>
      <c r="I1903" s="928">
        <f t="shared" si="92"/>
        <v>0</v>
      </c>
      <c r="J1903" s="347" t="s">
        <v>2771</v>
      </c>
    </row>
    <row r="1904" spans="4:10" ht="13.9">
      <c r="D1904" s="20">
        <f t="shared" si="93"/>
        <v>0</v>
      </c>
      <c r="E1904" s="20">
        <f t="shared" si="93"/>
        <v>0</v>
      </c>
      <c r="F1904" s="928">
        <f t="shared" si="93"/>
        <v>0</v>
      </c>
      <c r="G1904" s="365"/>
      <c r="H1904" s="928">
        <f t="shared" si="92"/>
        <v>0</v>
      </c>
      <c r="I1904" s="928">
        <f t="shared" si="92"/>
        <v>0</v>
      </c>
      <c r="J1904" s="347" t="s">
        <v>2771</v>
      </c>
    </row>
    <row r="1905" spans="4:10" ht="13.9">
      <c r="D1905" s="20">
        <f t="shared" si="93"/>
        <v>0</v>
      </c>
      <c r="E1905" s="20">
        <f t="shared" si="93"/>
        <v>0</v>
      </c>
      <c r="F1905" s="928">
        <f t="shared" si="93"/>
        <v>0</v>
      </c>
      <c r="G1905" s="365"/>
      <c r="H1905" s="928">
        <f t="shared" si="92"/>
        <v>0</v>
      </c>
      <c r="I1905" s="928">
        <f t="shared" si="92"/>
        <v>0</v>
      </c>
      <c r="J1905" s="347" t="s">
        <v>2771</v>
      </c>
    </row>
    <row r="1906" spans="4:10" ht="13.9">
      <c r="D1906" s="20">
        <f t="shared" si="93"/>
        <v>0</v>
      </c>
      <c r="E1906" s="20">
        <f t="shared" si="93"/>
        <v>0</v>
      </c>
      <c r="F1906" s="928">
        <f t="shared" si="93"/>
        <v>0</v>
      </c>
      <c r="G1906" s="365"/>
      <c r="H1906" s="928">
        <f t="shared" si="92"/>
        <v>0</v>
      </c>
      <c r="I1906" s="928">
        <f t="shared" si="92"/>
        <v>0</v>
      </c>
      <c r="J1906" s="347" t="s">
        <v>2771</v>
      </c>
    </row>
    <row r="1907" spans="4:10" ht="13.9">
      <c r="D1907" s="20">
        <f t="shared" si="93"/>
        <v>0</v>
      </c>
      <c r="E1907" s="20">
        <f t="shared" si="93"/>
        <v>0</v>
      </c>
      <c r="F1907" s="928">
        <f t="shared" si="93"/>
        <v>0</v>
      </c>
      <c r="G1907" s="365"/>
      <c r="H1907" s="928">
        <f t="shared" si="92"/>
        <v>0</v>
      </c>
      <c r="I1907" s="928">
        <f t="shared" si="92"/>
        <v>0</v>
      </c>
      <c r="J1907" s="347" t="s">
        <v>2771</v>
      </c>
    </row>
    <row r="1908" spans="4:10" ht="13.9">
      <c r="D1908" s="20">
        <f t="shared" si="93"/>
        <v>0</v>
      </c>
      <c r="E1908" s="20">
        <f t="shared" si="93"/>
        <v>0</v>
      </c>
      <c r="F1908" s="928">
        <f t="shared" si="93"/>
        <v>0</v>
      </c>
      <c r="G1908" s="365"/>
      <c r="H1908" s="928">
        <f t="shared" si="92"/>
        <v>0</v>
      </c>
      <c r="I1908" s="928">
        <f t="shared" si="92"/>
        <v>0</v>
      </c>
      <c r="J1908" s="347" t="s">
        <v>2771</v>
      </c>
    </row>
    <row r="1909" spans="4:10" ht="13.9">
      <c r="D1909" s="20">
        <f t="shared" ref="D1909:F1924" si="94">D947</f>
        <v>0</v>
      </c>
      <c r="E1909" s="20">
        <f t="shared" si="94"/>
        <v>0</v>
      </c>
      <c r="F1909" s="928">
        <f t="shared" si="94"/>
        <v>0</v>
      </c>
      <c r="G1909" s="365"/>
      <c r="H1909" s="928">
        <f t="shared" si="92"/>
        <v>0</v>
      </c>
      <c r="I1909" s="928">
        <f t="shared" si="92"/>
        <v>0</v>
      </c>
      <c r="J1909" s="347" t="s">
        <v>2771</v>
      </c>
    </row>
    <row r="1910" spans="4:10" ht="13.9">
      <c r="D1910" s="20">
        <f t="shared" si="94"/>
        <v>0</v>
      </c>
      <c r="E1910" s="20">
        <f t="shared" si="94"/>
        <v>0</v>
      </c>
      <c r="F1910" s="928">
        <f t="shared" si="94"/>
        <v>0</v>
      </c>
      <c r="G1910" s="365"/>
      <c r="H1910" s="928">
        <f t="shared" ref="H1910:I1925" si="95">H948</f>
        <v>0</v>
      </c>
      <c r="I1910" s="928">
        <f t="shared" si="95"/>
        <v>0</v>
      </c>
      <c r="J1910" s="347" t="s">
        <v>2771</v>
      </c>
    </row>
    <row r="1911" spans="4:10" ht="13.9">
      <c r="D1911" s="20">
        <f t="shared" si="94"/>
        <v>0</v>
      </c>
      <c r="E1911" s="20">
        <f t="shared" si="94"/>
        <v>0</v>
      </c>
      <c r="F1911" s="928">
        <f t="shared" si="94"/>
        <v>0</v>
      </c>
      <c r="G1911" s="365"/>
      <c r="H1911" s="928">
        <f t="shared" si="95"/>
        <v>0</v>
      </c>
      <c r="I1911" s="928">
        <f t="shared" si="95"/>
        <v>0</v>
      </c>
      <c r="J1911" s="347" t="s">
        <v>2771</v>
      </c>
    </row>
    <row r="1912" spans="4:10" ht="13.9">
      <c r="D1912" s="20">
        <f t="shared" si="94"/>
        <v>0</v>
      </c>
      <c r="E1912" s="20">
        <f t="shared" si="94"/>
        <v>0</v>
      </c>
      <c r="F1912" s="928">
        <f t="shared" si="94"/>
        <v>0</v>
      </c>
      <c r="G1912" s="365"/>
      <c r="H1912" s="928">
        <f t="shared" si="95"/>
        <v>0</v>
      </c>
      <c r="I1912" s="928">
        <f t="shared" si="95"/>
        <v>0</v>
      </c>
      <c r="J1912" s="347" t="s">
        <v>2771</v>
      </c>
    </row>
    <row r="1913" spans="4:10" ht="13.9">
      <c r="D1913" s="20">
        <f t="shared" si="94"/>
        <v>0</v>
      </c>
      <c r="E1913" s="20">
        <f t="shared" si="94"/>
        <v>0</v>
      </c>
      <c r="F1913" s="928">
        <f t="shared" si="94"/>
        <v>0</v>
      </c>
      <c r="G1913" s="365"/>
      <c r="H1913" s="928">
        <f t="shared" si="95"/>
        <v>0</v>
      </c>
      <c r="I1913" s="928">
        <f t="shared" si="95"/>
        <v>0</v>
      </c>
      <c r="J1913" s="347" t="s">
        <v>2771</v>
      </c>
    </row>
    <row r="1914" spans="4:10" ht="13.9">
      <c r="D1914" s="20">
        <f t="shared" si="94"/>
        <v>0</v>
      </c>
      <c r="E1914" s="20">
        <f t="shared" si="94"/>
        <v>0</v>
      </c>
      <c r="F1914" s="928">
        <f t="shared" si="94"/>
        <v>0</v>
      </c>
      <c r="G1914" s="365"/>
      <c r="H1914" s="928">
        <f t="shared" si="95"/>
        <v>0</v>
      </c>
      <c r="I1914" s="928">
        <f t="shared" si="95"/>
        <v>0</v>
      </c>
      <c r="J1914" s="347" t="s">
        <v>2771</v>
      </c>
    </row>
    <row r="1915" spans="4:10" ht="13.9">
      <c r="D1915" s="20">
        <f t="shared" si="94"/>
        <v>0</v>
      </c>
      <c r="E1915" s="20">
        <f t="shared" si="94"/>
        <v>0</v>
      </c>
      <c r="F1915" s="928">
        <f t="shared" si="94"/>
        <v>0</v>
      </c>
      <c r="G1915" s="365"/>
      <c r="H1915" s="928">
        <f t="shared" si="95"/>
        <v>0</v>
      </c>
      <c r="I1915" s="928">
        <f t="shared" si="95"/>
        <v>0</v>
      </c>
      <c r="J1915" s="347" t="s">
        <v>2771</v>
      </c>
    </row>
    <row r="1916" spans="4:10" ht="13.9">
      <c r="D1916" s="20">
        <f t="shared" si="94"/>
        <v>0</v>
      </c>
      <c r="E1916" s="20">
        <f t="shared" si="94"/>
        <v>0</v>
      </c>
      <c r="F1916" s="928">
        <f t="shared" si="94"/>
        <v>0</v>
      </c>
      <c r="G1916" s="365"/>
      <c r="H1916" s="928">
        <f t="shared" si="95"/>
        <v>0</v>
      </c>
      <c r="I1916" s="928">
        <f t="shared" si="95"/>
        <v>0</v>
      </c>
      <c r="J1916" s="347" t="s">
        <v>2771</v>
      </c>
    </row>
    <row r="1917" spans="4:10" ht="13.9">
      <c r="D1917" s="20">
        <f t="shared" si="94"/>
        <v>0</v>
      </c>
      <c r="E1917" s="20">
        <f t="shared" si="94"/>
        <v>0</v>
      </c>
      <c r="F1917" s="928">
        <f t="shared" si="94"/>
        <v>0</v>
      </c>
      <c r="G1917" s="365"/>
      <c r="H1917" s="928">
        <f t="shared" si="95"/>
        <v>0</v>
      </c>
      <c r="I1917" s="928">
        <f t="shared" si="95"/>
        <v>0</v>
      </c>
      <c r="J1917" s="347" t="s">
        <v>2771</v>
      </c>
    </row>
    <row r="1918" spans="4:10" ht="13.9">
      <c r="D1918" s="20">
        <f t="shared" si="94"/>
        <v>0</v>
      </c>
      <c r="E1918" s="20">
        <f t="shared" si="94"/>
        <v>0</v>
      </c>
      <c r="F1918" s="928">
        <f t="shared" si="94"/>
        <v>0</v>
      </c>
      <c r="G1918" s="365"/>
      <c r="H1918" s="928">
        <f t="shared" si="95"/>
        <v>0</v>
      </c>
      <c r="I1918" s="928">
        <f t="shared" si="95"/>
        <v>0</v>
      </c>
      <c r="J1918" s="347" t="s">
        <v>2771</v>
      </c>
    </row>
    <row r="1919" spans="4:10" ht="13.9">
      <c r="D1919" s="20">
        <f t="shared" si="94"/>
        <v>0</v>
      </c>
      <c r="E1919" s="20">
        <f t="shared" si="94"/>
        <v>0</v>
      </c>
      <c r="F1919" s="928">
        <f t="shared" si="94"/>
        <v>0</v>
      </c>
      <c r="G1919" s="365"/>
      <c r="H1919" s="928">
        <f t="shared" si="95"/>
        <v>0</v>
      </c>
      <c r="I1919" s="928">
        <f t="shared" si="95"/>
        <v>0</v>
      </c>
      <c r="J1919" s="347" t="s">
        <v>2771</v>
      </c>
    </row>
    <row r="1920" spans="4:10" ht="13.9">
      <c r="D1920" s="20">
        <f t="shared" si="94"/>
        <v>0</v>
      </c>
      <c r="E1920" s="20">
        <f t="shared" si="94"/>
        <v>0</v>
      </c>
      <c r="F1920" s="928">
        <f t="shared" si="94"/>
        <v>0</v>
      </c>
      <c r="G1920" s="365"/>
      <c r="H1920" s="928">
        <f t="shared" si="95"/>
        <v>0</v>
      </c>
      <c r="I1920" s="928">
        <f t="shared" si="95"/>
        <v>0</v>
      </c>
      <c r="J1920" s="347" t="s">
        <v>2771</v>
      </c>
    </row>
    <row r="1921" spans="4:10" ht="13.9">
      <c r="D1921" s="20">
        <f t="shared" si="94"/>
        <v>0</v>
      </c>
      <c r="E1921" s="20">
        <f t="shared" si="94"/>
        <v>0</v>
      </c>
      <c r="F1921" s="928">
        <f t="shared" si="94"/>
        <v>0</v>
      </c>
      <c r="G1921" s="365"/>
      <c r="H1921" s="928">
        <f t="shared" si="95"/>
        <v>0</v>
      </c>
      <c r="I1921" s="928">
        <f t="shared" si="95"/>
        <v>0</v>
      </c>
      <c r="J1921" s="347" t="s">
        <v>2771</v>
      </c>
    </row>
    <row r="1922" spans="4:10" ht="13.9">
      <c r="D1922" s="20">
        <f t="shared" si="94"/>
        <v>0</v>
      </c>
      <c r="E1922" s="20">
        <f t="shared" si="94"/>
        <v>0</v>
      </c>
      <c r="F1922" s="928">
        <f t="shared" si="94"/>
        <v>0</v>
      </c>
      <c r="G1922" s="365"/>
      <c r="H1922" s="928">
        <f t="shared" si="95"/>
        <v>0</v>
      </c>
      <c r="I1922" s="928">
        <f t="shared" si="95"/>
        <v>0</v>
      </c>
      <c r="J1922" s="347" t="s">
        <v>2771</v>
      </c>
    </row>
    <row r="1923" spans="4:10" ht="13.9">
      <c r="D1923" s="20">
        <f t="shared" si="94"/>
        <v>0</v>
      </c>
      <c r="E1923" s="20">
        <f t="shared" si="94"/>
        <v>0</v>
      </c>
      <c r="F1923" s="928">
        <f t="shared" si="94"/>
        <v>0</v>
      </c>
      <c r="G1923" s="365"/>
      <c r="H1923" s="928">
        <f t="shared" si="95"/>
        <v>0</v>
      </c>
      <c r="I1923" s="928">
        <f t="shared" si="95"/>
        <v>0</v>
      </c>
      <c r="J1923" s="347" t="s">
        <v>2771</v>
      </c>
    </row>
    <row r="1924" spans="4:10" ht="13.9">
      <c r="D1924" s="20">
        <f t="shared" si="94"/>
        <v>0</v>
      </c>
      <c r="E1924" s="20">
        <f t="shared" si="94"/>
        <v>0</v>
      </c>
      <c r="F1924" s="928">
        <f t="shared" si="94"/>
        <v>0</v>
      </c>
      <c r="G1924" s="365"/>
      <c r="H1924" s="928">
        <f t="shared" si="95"/>
        <v>0</v>
      </c>
      <c r="I1924" s="928">
        <f t="shared" si="95"/>
        <v>0</v>
      </c>
      <c r="J1924" s="347" t="s">
        <v>2771</v>
      </c>
    </row>
    <row r="1925" spans="4:10" ht="13.9">
      <c r="D1925" s="20">
        <f t="shared" ref="D1925:F1940" si="96">D963</f>
        <v>0</v>
      </c>
      <c r="E1925" s="20">
        <f t="shared" si="96"/>
        <v>0</v>
      </c>
      <c r="F1925" s="928">
        <f t="shared" si="96"/>
        <v>0</v>
      </c>
      <c r="G1925" s="365"/>
      <c r="H1925" s="928">
        <f t="shared" si="95"/>
        <v>0</v>
      </c>
      <c r="I1925" s="928">
        <f t="shared" si="95"/>
        <v>0</v>
      </c>
      <c r="J1925" s="347" t="s">
        <v>2771</v>
      </c>
    </row>
    <row r="1926" spans="4:10" ht="13.9">
      <c r="D1926" s="20">
        <f t="shared" si="96"/>
        <v>0</v>
      </c>
      <c r="E1926" s="20">
        <f t="shared" si="96"/>
        <v>0</v>
      </c>
      <c r="F1926" s="928">
        <f t="shared" si="96"/>
        <v>0</v>
      </c>
      <c r="G1926" s="365"/>
      <c r="H1926" s="928">
        <f t="shared" ref="H1926:I1941" si="97">H964</f>
        <v>0</v>
      </c>
      <c r="I1926" s="928">
        <f t="shared" si="97"/>
        <v>0</v>
      </c>
      <c r="J1926" s="347" t="s">
        <v>2771</v>
      </c>
    </row>
    <row r="1927" spans="4:10" ht="13.9">
      <c r="D1927" s="20">
        <f t="shared" si="96"/>
        <v>0</v>
      </c>
      <c r="E1927" s="20">
        <f t="shared" si="96"/>
        <v>0</v>
      </c>
      <c r="F1927" s="928">
        <f t="shared" si="96"/>
        <v>0</v>
      </c>
      <c r="G1927" s="365"/>
      <c r="H1927" s="928">
        <f t="shared" si="97"/>
        <v>0</v>
      </c>
      <c r="I1927" s="928">
        <f t="shared" si="97"/>
        <v>0</v>
      </c>
      <c r="J1927" s="347" t="s">
        <v>2771</v>
      </c>
    </row>
    <row r="1928" spans="4:10" ht="13.9">
      <c r="D1928" s="20">
        <f t="shared" si="96"/>
        <v>0</v>
      </c>
      <c r="E1928" s="20">
        <f t="shared" si="96"/>
        <v>0</v>
      </c>
      <c r="F1928" s="928">
        <f t="shared" si="96"/>
        <v>0</v>
      </c>
      <c r="G1928" s="365"/>
      <c r="H1928" s="928">
        <f t="shared" si="97"/>
        <v>0</v>
      </c>
      <c r="I1928" s="928">
        <f t="shared" si="97"/>
        <v>0</v>
      </c>
      <c r="J1928" s="347" t="s">
        <v>2771</v>
      </c>
    </row>
    <row r="1929" spans="4:10" ht="13.9">
      <c r="D1929" s="20">
        <f t="shared" si="96"/>
        <v>0</v>
      </c>
      <c r="E1929" s="20">
        <f t="shared" si="96"/>
        <v>0</v>
      </c>
      <c r="F1929" s="928">
        <f t="shared" si="96"/>
        <v>0</v>
      </c>
      <c r="G1929" s="365"/>
      <c r="H1929" s="928">
        <f t="shared" si="97"/>
        <v>0</v>
      </c>
      <c r="I1929" s="928">
        <f t="shared" si="97"/>
        <v>0</v>
      </c>
      <c r="J1929" s="347" t="s">
        <v>2771</v>
      </c>
    </row>
    <row r="1930" spans="4:10" ht="13.9">
      <c r="D1930" s="20">
        <f t="shared" si="96"/>
        <v>0</v>
      </c>
      <c r="E1930" s="20">
        <f t="shared" si="96"/>
        <v>0</v>
      </c>
      <c r="F1930" s="928">
        <f t="shared" si="96"/>
        <v>0</v>
      </c>
      <c r="G1930" s="365"/>
      <c r="H1930" s="928">
        <f t="shared" si="97"/>
        <v>0</v>
      </c>
      <c r="I1930" s="928">
        <f t="shared" si="97"/>
        <v>0</v>
      </c>
      <c r="J1930" s="347" t="s">
        <v>2771</v>
      </c>
    </row>
    <row r="1931" spans="4:10" ht="13.9">
      <c r="D1931" s="20">
        <f t="shared" si="96"/>
        <v>0</v>
      </c>
      <c r="E1931" s="20">
        <f t="shared" si="96"/>
        <v>0</v>
      </c>
      <c r="F1931" s="928">
        <f t="shared" si="96"/>
        <v>0</v>
      </c>
      <c r="G1931" s="365"/>
      <c r="H1931" s="928">
        <f t="shared" si="97"/>
        <v>0</v>
      </c>
      <c r="I1931" s="928">
        <f t="shared" si="97"/>
        <v>0</v>
      </c>
      <c r="J1931" s="347" t="s">
        <v>2771</v>
      </c>
    </row>
    <row r="1932" spans="4:10" ht="13.9">
      <c r="D1932" s="20">
        <f t="shared" si="96"/>
        <v>0</v>
      </c>
      <c r="E1932" s="20">
        <f t="shared" si="96"/>
        <v>0</v>
      </c>
      <c r="F1932" s="928">
        <f t="shared" si="96"/>
        <v>0</v>
      </c>
      <c r="G1932" s="365"/>
      <c r="H1932" s="928">
        <f t="shared" si="97"/>
        <v>0</v>
      </c>
      <c r="I1932" s="928">
        <f t="shared" si="97"/>
        <v>0</v>
      </c>
      <c r="J1932" s="347" t="s">
        <v>2771</v>
      </c>
    </row>
    <row r="1933" spans="4:10" ht="13.9">
      <c r="D1933" s="20">
        <f t="shared" si="96"/>
        <v>0</v>
      </c>
      <c r="E1933" s="20">
        <f t="shared" si="96"/>
        <v>0</v>
      </c>
      <c r="F1933" s="928">
        <f t="shared" si="96"/>
        <v>0</v>
      </c>
      <c r="G1933" s="365"/>
      <c r="H1933" s="928">
        <f t="shared" si="97"/>
        <v>0</v>
      </c>
      <c r="I1933" s="928">
        <f t="shared" si="97"/>
        <v>0</v>
      </c>
      <c r="J1933" s="347" t="s">
        <v>2771</v>
      </c>
    </row>
    <row r="1934" spans="4:10" ht="13.9">
      <c r="D1934" s="20">
        <f t="shared" si="96"/>
        <v>0</v>
      </c>
      <c r="E1934" s="20">
        <f t="shared" si="96"/>
        <v>0</v>
      </c>
      <c r="F1934" s="928">
        <f t="shared" si="96"/>
        <v>0</v>
      </c>
      <c r="G1934" s="365"/>
      <c r="H1934" s="928">
        <f t="shared" si="97"/>
        <v>0</v>
      </c>
      <c r="I1934" s="928">
        <f t="shared" si="97"/>
        <v>0</v>
      </c>
      <c r="J1934" s="347" t="s">
        <v>2771</v>
      </c>
    </row>
    <row r="1935" spans="4:10" ht="13.9">
      <c r="D1935" s="20">
        <f t="shared" si="96"/>
        <v>0</v>
      </c>
      <c r="E1935" s="20">
        <f t="shared" si="96"/>
        <v>0</v>
      </c>
      <c r="F1935" s="928">
        <f t="shared" si="96"/>
        <v>0</v>
      </c>
      <c r="G1935" s="365"/>
      <c r="H1935" s="928">
        <f t="shared" si="97"/>
        <v>0</v>
      </c>
      <c r="I1935" s="928">
        <f t="shared" si="97"/>
        <v>0</v>
      </c>
      <c r="J1935" s="347" t="s">
        <v>2771</v>
      </c>
    </row>
    <row r="1936" spans="4:10" ht="13.9">
      <c r="D1936" s="20">
        <f t="shared" si="96"/>
        <v>0</v>
      </c>
      <c r="E1936" s="20">
        <f t="shared" si="96"/>
        <v>0</v>
      </c>
      <c r="F1936" s="928">
        <f t="shared" si="96"/>
        <v>0</v>
      </c>
      <c r="G1936" s="365"/>
      <c r="H1936" s="928">
        <f t="shared" si="97"/>
        <v>0</v>
      </c>
      <c r="I1936" s="928">
        <f t="shared" si="97"/>
        <v>0</v>
      </c>
      <c r="J1936" s="347" t="s">
        <v>2771</v>
      </c>
    </row>
    <row r="1937" spans="4:10" ht="13.9">
      <c r="D1937" s="20">
        <f t="shared" si="96"/>
        <v>0</v>
      </c>
      <c r="E1937" s="20">
        <f t="shared" si="96"/>
        <v>0</v>
      </c>
      <c r="F1937" s="928">
        <f t="shared" si="96"/>
        <v>0</v>
      </c>
      <c r="G1937" s="365"/>
      <c r="H1937" s="928">
        <f t="shared" si="97"/>
        <v>0</v>
      </c>
      <c r="I1937" s="928">
        <f t="shared" si="97"/>
        <v>0</v>
      </c>
      <c r="J1937" s="347" t="s">
        <v>2771</v>
      </c>
    </row>
    <row r="1938" spans="4:10" ht="13.9">
      <c r="D1938" s="20">
        <f t="shared" si="96"/>
        <v>0</v>
      </c>
      <c r="E1938" s="20">
        <f t="shared" si="96"/>
        <v>0</v>
      </c>
      <c r="F1938" s="928">
        <f t="shared" si="96"/>
        <v>0</v>
      </c>
      <c r="G1938" s="365"/>
      <c r="H1938" s="928">
        <f t="shared" si="97"/>
        <v>0</v>
      </c>
      <c r="I1938" s="928">
        <f t="shared" si="97"/>
        <v>0</v>
      </c>
      <c r="J1938" s="347" t="s">
        <v>2771</v>
      </c>
    </row>
    <row r="1939" spans="4:10" ht="13.9">
      <c r="D1939" s="20">
        <f t="shared" si="96"/>
        <v>0</v>
      </c>
      <c r="E1939" s="20">
        <f t="shared" si="96"/>
        <v>0</v>
      </c>
      <c r="F1939" s="928">
        <f t="shared" si="96"/>
        <v>0</v>
      </c>
      <c r="G1939" s="365"/>
      <c r="H1939" s="928">
        <f t="shared" si="97"/>
        <v>0</v>
      </c>
      <c r="I1939" s="928">
        <f t="shared" si="97"/>
        <v>0</v>
      </c>
      <c r="J1939" s="347" t="s">
        <v>2771</v>
      </c>
    </row>
    <row r="1940" spans="4:10" ht="13.9">
      <c r="D1940" s="20">
        <f t="shared" si="96"/>
        <v>0</v>
      </c>
      <c r="E1940" s="20">
        <f t="shared" si="96"/>
        <v>0</v>
      </c>
      <c r="F1940" s="928">
        <f t="shared" si="96"/>
        <v>0</v>
      </c>
      <c r="G1940" s="365"/>
      <c r="H1940" s="928">
        <f t="shared" si="97"/>
        <v>0</v>
      </c>
      <c r="I1940" s="928">
        <f t="shared" si="97"/>
        <v>0</v>
      </c>
      <c r="J1940" s="347" t="s">
        <v>2771</v>
      </c>
    </row>
    <row r="1941" spans="4:10" ht="13.9">
      <c r="D1941" s="20">
        <f t="shared" ref="D1941:F1956" si="98">D979</f>
        <v>0</v>
      </c>
      <c r="E1941" s="20">
        <f t="shared" si="98"/>
        <v>0</v>
      </c>
      <c r="F1941" s="928">
        <f t="shared" si="98"/>
        <v>0</v>
      </c>
      <c r="G1941" s="365"/>
      <c r="H1941" s="928">
        <f t="shared" si="97"/>
        <v>0</v>
      </c>
      <c r="I1941" s="928">
        <f t="shared" si="97"/>
        <v>0</v>
      </c>
      <c r="J1941" s="347" t="s">
        <v>2771</v>
      </c>
    </row>
    <row r="1942" spans="4:10" ht="13.9">
      <c r="D1942" s="20">
        <f t="shared" si="98"/>
        <v>0</v>
      </c>
      <c r="E1942" s="20">
        <f t="shared" si="98"/>
        <v>0</v>
      </c>
      <c r="F1942" s="928">
        <f t="shared" si="98"/>
        <v>0</v>
      </c>
      <c r="G1942" s="365"/>
      <c r="H1942" s="928">
        <f t="shared" ref="H1942:I1956" si="99">H980</f>
        <v>0</v>
      </c>
      <c r="I1942" s="928">
        <f t="shared" si="99"/>
        <v>0</v>
      </c>
      <c r="J1942" s="347" t="s">
        <v>2771</v>
      </c>
    </row>
    <row r="1943" spans="4:10" ht="13.9">
      <c r="D1943" s="20">
        <f t="shared" si="98"/>
        <v>0</v>
      </c>
      <c r="E1943" s="20">
        <f t="shared" si="98"/>
        <v>0</v>
      </c>
      <c r="F1943" s="928">
        <f t="shared" si="98"/>
        <v>0</v>
      </c>
      <c r="G1943" s="365"/>
      <c r="H1943" s="928">
        <f t="shared" si="99"/>
        <v>0</v>
      </c>
      <c r="I1943" s="928">
        <f t="shared" si="99"/>
        <v>0</v>
      </c>
      <c r="J1943" s="347" t="s">
        <v>2771</v>
      </c>
    </row>
    <row r="1944" spans="4:10" ht="13.9">
      <c r="D1944" s="20">
        <f t="shared" si="98"/>
        <v>0</v>
      </c>
      <c r="E1944" s="20">
        <f t="shared" si="98"/>
        <v>0</v>
      </c>
      <c r="F1944" s="928">
        <f t="shared" si="98"/>
        <v>0</v>
      </c>
      <c r="G1944" s="365"/>
      <c r="H1944" s="928">
        <f t="shared" si="99"/>
        <v>0</v>
      </c>
      <c r="I1944" s="928">
        <f t="shared" si="99"/>
        <v>0</v>
      </c>
      <c r="J1944" s="347" t="s">
        <v>2771</v>
      </c>
    </row>
    <row r="1945" spans="4:10" ht="13.9">
      <c r="D1945" s="20">
        <f t="shared" si="98"/>
        <v>0</v>
      </c>
      <c r="E1945" s="20">
        <f t="shared" si="98"/>
        <v>0</v>
      </c>
      <c r="F1945" s="928">
        <f t="shared" si="98"/>
        <v>0</v>
      </c>
      <c r="G1945" s="365"/>
      <c r="H1945" s="928">
        <f t="shared" si="99"/>
        <v>0</v>
      </c>
      <c r="I1945" s="928">
        <f t="shared" si="99"/>
        <v>0</v>
      </c>
      <c r="J1945" s="347" t="s">
        <v>2771</v>
      </c>
    </row>
    <row r="1946" spans="4:10" ht="13.9">
      <c r="D1946" s="20">
        <f t="shared" si="98"/>
        <v>0</v>
      </c>
      <c r="E1946" s="20">
        <f t="shared" si="98"/>
        <v>0</v>
      </c>
      <c r="F1946" s="928">
        <f t="shared" si="98"/>
        <v>0</v>
      </c>
      <c r="G1946" s="365"/>
      <c r="H1946" s="928">
        <f t="shared" si="99"/>
        <v>0</v>
      </c>
      <c r="I1946" s="928">
        <f t="shared" si="99"/>
        <v>0</v>
      </c>
      <c r="J1946" s="347" t="s">
        <v>2771</v>
      </c>
    </row>
    <row r="1947" spans="4:10" ht="13.9">
      <c r="D1947" s="20">
        <f t="shared" si="98"/>
        <v>0</v>
      </c>
      <c r="E1947" s="20">
        <f t="shared" si="98"/>
        <v>0</v>
      </c>
      <c r="F1947" s="928">
        <f t="shared" si="98"/>
        <v>0</v>
      </c>
      <c r="G1947" s="365"/>
      <c r="H1947" s="928">
        <f t="shared" si="99"/>
        <v>0</v>
      </c>
      <c r="I1947" s="928">
        <f t="shared" si="99"/>
        <v>0</v>
      </c>
      <c r="J1947" s="347" t="s">
        <v>2771</v>
      </c>
    </row>
    <row r="1948" spans="4:10" ht="13.9">
      <c r="D1948" s="20">
        <f t="shared" si="98"/>
        <v>0</v>
      </c>
      <c r="E1948" s="20">
        <f t="shared" si="98"/>
        <v>0</v>
      </c>
      <c r="F1948" s="928">
        <f t="shared" si="98"/>
        <v>0</v>
      </c>
      <c r="G1948" s="365"/>
      <c r="H1948" s="928">
        <f t="shared" si="99"/>
        <v>0</v>
      </c>
      <c r="I1948" s="928">
        <f t="shared" si="99"/>
        <v>0</v>
      </c>
      <c r="J1948" s="347" t="s">
        <v>2771</v>
      </c>
    </row>
    <row r="1949" spans="4:10" ht="13.9">
      <c r="D1949" s="20">
        <f t="shared" si="98"/>
        <v>0</v>
      </c>
      <c r="E1949" s="20">
        <f t="shared" si="98"/>
        <v>0</v>
      </c>
      <c r="F1949" s="928">
        <f t="shared" si="98"/>
        <v>0</v>
      </c>
      <c r="G1949" s="365"/>
      <c r="H1949" s="928">
        <f t="shared" si="99"/>
        <v>0</v>
      </c>
      <c r="I1949" s="928">
        <f t="shared" si="99"/>
        <v>0</v>
      </c>
      <c r="J1949" s="347" t="s">
        <v>2771</v>
      </c>
    </row>
    <row r="1950" spans="4:10" ht="13.9">
      <c r="D1950" s="20">
        <f t="shared" si="98"/>
        <v>0</v>
      </c>
      <c r="E1950" s="20">
        <f t="shared" si="98"/>
        <v>0</v>
      </c>
      <c r="F1950" s="928">
        <f t="shared" si="98"/>
        <v>0</v>
      </c>
      <c r="G1950" s="365"/>
      <c r="H1950" s="928">
        <f t="shared" si="99"/>
        <v>0</v>
      </c>
      <c r="I1950" s="928">
        <f t="shared" si="99"/>
        <v>0</v>
      </c>
      <c r="J1950" s="347" t="s">
        <v>2771</v>
      </c>
    </row>
    <row r="1951" spans="4:10" ht="13.9">
      <c r="D1951" s="20">
        <f t="shared" si="98"/>
        <v>0</v>
      </c>
      <c r="E1951" s="20">
        <f t="shared" si="98"/>
        <v>0</v>
      </c>
      <c r="F1951" s="928">
        <f t="shared" si="98"/>
        <v>0</v>
      </c>
      <c r="G1951" s="365"/>
      <c r="H1951" s="928">
        <f t="shared" si="99"/>
        <v>0</v>
      </c>
      <c r="I1951" s="928">
        <f t="shared" si="99"/>
        <v>0</v>
      </c>
      <c r="J1951" s="347" t="s">
        <v>2771</v>
      </c>
    </row>
    <row r="1952" spans="4:10" ht="13.9">
      <c r="D1952" s="20">
        <f t="shared" si="98"/>
        <v>0</v>
      </c>
      <c r="E1952" s="20">
        <f t="shared" si="98"/>
        <v>0</v>
      </c>
      <c r="F1952" s="928">
        <f t="shared" si="98"/>
        <v>0</v>
      </c>
      <c r="G1952" s="365"/>
      <c r="H1952" s="928">
        <f t="shared" si="99"/>
        <v>0</v>
      </c>
      <c r="I1952" s="928">
        <f t="shared" si="99"/>
        <v>0</v>
      </c>
      <c r="J1952" s="347" t="s">
        <v>2771</v>
      </c>
    </row>
    <row r="1953" spans="4:10" ht="13.9">
      <c r="D1953" s="20">
        <f t="shared" si="98"/>
        <v>0</v>
      </c>
      <c r="E1953" s="20">
        <f t="shared" si="98"/>
        <v>0</v>
      </c>
      <c r="F1953" s="928">
        <f t="shared" si="98"/>
        <v>0</v>
      </c>
      <c r="G1953" s="365"/>
      <c r="H1953" s="928">
        <f t="shared" si="99"/>
        <v>0</v>
      </c>
      <c r="I1953" s="928">
        <f t="shared" si="99"/>
        <v>0</v>
      </c>
      <c r="J1953" s="347" t="s">
        <v>2771</v>
      </c>
    </row>
    <row r="1954" spans="4:10" ht="13.9">
      <c r="D1954" s="20">
        <f t="shared" si="98"/>
        <v>0</v>
      </c>
      <c r="E1954" s="20">
        <f t="shared" si="98"/>
        <v>0</v>
      </c>
      <c r="F1954" s="928">
        <f t="shared" si="98"/>
        <v>0</v>
      </c>
      <c r="G1954" s="365"/>
      <c r="H1954" s="928">
        <f t="shared" si="99"/>
        <v>0</v>
      </c>
      <c r="I1954" s="928">
        <f t="shared" si="99"/>
        <v>0</v>
      </c>
      <c r="J1954" s="347" t="s">
        <v>2771</v>
      </c>
    </row>
    <row r="1955" spans="4:10" ht="13.9">
      <c r="D1955" s="20">
        <f t="shared" si="98"/>
        <v>0</v>
      </c>
      <c r="E1955" s="20">
        <f t="shared" si="98"/>
        <v>0</v>
      </c>
      <c r="F1955" s="928">
        <f t="shared" si="98"/>
        <v>0</v>
      </c>
      <c r="G1955" s="365"/>
      <c r="H1955" s="928">
        <f t="shared" si="99"/>
        <v>0</v>
      </c>
      <c r="I1955" s="928">
        <f t="shared" si="99"/>
        <v>0</v>
      </c>
      <c r="J1955" s="347" t="s">
        <v>2771</v>
      </c>
    </row>
    <row r="1956" spans="4:10" ht="13.9">
      <c r="D1956" s="20">
        <f t="shared" si="98"/>
        <v>0</v>
      </c>
      <c r="E1956" s="20">
        <f t="shared" si="98"/>
        <v>0</v>
      </c>
      <c r="F1956" s="928">
        <f t="shared" si="98"/>
        <v>0</v>
      </c>
      <c r="G1956" s="365"/>
      <c r="H1956" s="928">
        <f t="shared" si="99"/>
        <v>0</v>
      </c>
      <c r="I1956" s="928">
        <f t="shared" si="99"/>
        <v>0</v>
      </c>
      <c r="J1956" s="347" t="s">
        <v>2771</v>
      </c>
    </row>
    <row r="2044" spans="2:2" ht="17.649999999999999">
      <c r="B2044" s="28" t="s">
        <v>1807</v>
      </c>
    </row>
  </sheetData>
  <dataValidations count="1">
    <dataValidation type="list" allowBlank="1" showInputMessage="1" showErrorMessage="1" sqref="I1007 I36:I994" xr:uid="{9CAA607F-BF0E-4BBC-93A8-71D0145D0757}">
      <formula1>$I$12:$I$21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3035-3D7A-4407-878C-C8767BCFA525}">
  <sheetPr codeName="Sheet7">
    <tabColor theme="9"/>
    <pageSetUpPr autoPageBreaks="0"/>
  </sheetPr>
  <dimension ref="A1:XFC638"/>
  <sheetViews>
    <sheetView zoomScale="40" zoomScaleNormal="40" workbookViewId="0">
      <pane ySplit="6" topLeftCell="A7" activePane="bottomLeft" state="frozen"/>
      <selection pane="bottomLeft" activeCell="E32" sqref="E32"/>
      <selection activeCell="G59" sqref="G59"/>
    </sheetView>
  </sheetViews>
  <sheetFormatPr defaultColWidth="0" defaultRowHeight="13.5"/>
  <cols>
    <col min="1" max="1" width="14.42578125" style="11" customWidth="1"/>
    <col min="2" max="3" width="1.5703125" style="11" customWidth="1"/>
    <col min="4" max="4" width="24.42578125" style="11" customWidth="1"/>
    <col min="5" max="5" width="30.5703125" style="11" bestFit="1" customWidth="1"/>
    <col min="6" max="6" width="14.5703125" style="11" customWidth="1"/>
    <col min="7" max="7" width="14.42578125" style="11" customWidth="1"/>
    <col min="8" max="8" width="61" style="11" bestFit="1" customWidth="1"/>
    <col min="9" max="9" width="42.42578125" style="11" bestFit="1" customWidth="1"/>
    <col min="10" max="10" width="41.42578125" style="11" customWidth="1"/>
    <col min="11" max="11" width="26.42578125" style="11" bestFit="1" customWidth="1"/>
    <col min="12" max="12" width="24" style="11" bestFit="1" customWidth="1"/>
    <col min="13" max="13" width="10.5703125" style="11" bestFit="1" customWidth="1"/>
    <col min="14" max="14" width="12.42578125" style="11" bestFit="1" customWidth="1"/>
    <col min="15" max="15" width="11.5703125" style="11" customWidth="1"/>
    <col min="16" max="20" width="11.42578125" style="11" customWidth="1"/>
    <col min="21" max="26" width="1.5703125" style="11" customWidth="1"/>
    <col min="27" max="63" width="18.42578125" style="11" hidden="1"/>
    <col min="64" max="16383" width="14" style="11" hidden="1"/>
    <col min="16384" max="16384" width="14.42578125" style="11" hidden="1"/>
  </cols>
  <sheetData>
    <row r="1" spans="1:20" s="2" customFormat="1" ht="25.15">
      <c r="A1" s="62" t="s">
        <v>1619</v>
      </c>
      <c r="B1" s="3"/>
      <c r="I1" s="4" t="s">
        <v>1</v>
      </c>
      <c r="J1" s="4"/>
      <c r="K1" s="4"/>
      <c r="L1" s="4"/>
      <c r="R1" s="3"/>
    </row>
    <row r="2" spans="1:20" s="2" customFormat="1" ht="25.15">
      <c r="A2" s="4" t="str">
        <f>Cover!$E$13</f>
        <v>Master</v>
      </c>
      <c r="B2" s="3"/>
    </row>
    <row r="3" spans="1:20" s="2" customFormat="1" ht="25.15">
      <c r="A3" s="4">
        <f>Cover!$E$15</f>
        <v>2026</v>
      </c>
      <c r="B3" s="4"/>
      <c r="C3" s="4"/>
      <c r="D3" s="4"/>
    </row>
    <row r="4" spans="1:20" s="5" customFormat="1" ht="25.5" thickBot="1">
      <c r="A4" s="1305" t="s">
        <v>56</v>
      </c>
      <c r="B4" s="6"/>
    </row>
    <row r="5" spans="1:20" ht="17.649999999999999">
      <c r="A5" s="7"/>
      <c r="B5" s="8"/>
      <c r="C5" s="8"/>
      <c r="D5" s="9"/>
      <c r="E5" s="9"/>
      <c r="F5" s="9"/>
      <c r="G5" s="9"/>
      <c r="H5" s="9"/>
      <c r="I5" s="9"/>
      <c r="J5" s="9"/>
      <c r="K5" s="9"/>
      <c r="L5" s="9"/>
      <c r="M5" s="10"/>
      <c r="N5" s="10"/>
      <c r="O5" s="7"/>
      <c r="P5" s="68" t="s">
        <v>1997</v>
      </c>
      <c r="Q5" s="66"/>
      <c r="R5" s="66"/>
      <c r="S5" s="66"/>
      <c r="T5" s="67"/>
    </row>
    <row r="6" spans="1:20" s="61" customFormat="1" ht="15">
      <c r="A6" s="21"/>
      <c r="B6" s="57"/>
      <c r="C6" s="57"/>
      <c r="D6" s="36" t="s">
        <v>165</v>
      </c>
      <c r="E6" s="36" t="s">
        <v>166</v>
      </c>
      <c r="F6" s="36" t="s">
        <v>171</v>
      </c>
      <c r="G6" s="36" t="s">
        <v>172</v>
      </c>
      <c r="H6" s="36" t="s">
        <v>1809</v>
      </c>
      <c r="I6" s="37" t="s">
        <v>2775</v>
      </c>
      <c r="J6" s="37" t="s">
        <v>406</v>
      </c>
      <c r="K6" s="37" t="s">
        <v>407</v>
      </c>
      <c r="L6" s="37" t="s">
        <v>408</v>
      </c>
      <c r="M6" s="37" t="s">
        <v>175</v>
      </c>
      <c r="N6" s="37" t="s">
        <v>2776</v>
      </c>
      <c r="O6" s="37" t="s">
        <v>176</v>
      </c>
      <c r="P6" s="16">
        <v>2022</v>
      </c>
      <c r="Q6" s="17">
        <v>2023</v>
      </c>
      <c r="R6" s="17">
        <v>2024</v>
      </c>
      <c r="S6" s="17">
        <v>2025</v>
      </c>
      <c r="T6" s="18">
        <v>2026</v>
      </c>
    </row>
    <row r="8" spans="1:20" ht="22.5">
      <c r="A8" s="437"/>
      <c r="B8" s="801" t="s">
        <v>2777</v>
      </c>
      <c r="C8" s="437"/>
      <c r="D8" s="437"/>
      <c r="E8" s="437"/>
      <c r="F8" s="27"/>
      <c r="G8" s="27"/>
      <c r="H8" s="27"/>
      <c r="I8" s="27"/>
      <c r="J8" s="27"/>
      <c r="K8" s="27"/>
      <c r="L8" s="27"/>
      <c r="M8" s="27"/>
      <c r="N8" s="27"/>
      <c r="O8" s="27"/>
      <c r="P8" s="27"/>
      <c r="Q8" s="27"/>
      <c r="R8" s="27"/>
      <c r="S8" s="27"/>
      <c r="T8" s="27"/>
    </row>
    <row r="9" spans="1:20" ht="15">
      <c r="A9" s="21"/>
      <c r="B9" s="57"/>
      <c r="C9" s="57"/>
      <c r="D9" s="36"/>
      <c r="E9" s="36"/>
      <c r="F9" s="36"/>
      <c r="G9" s="36"/>
      <c r="H9" s="36"/>
      <c r="I9" s="37"/>
      <c r="J9" s="37"/>
      <c r="K9" s="37"/>
      <c r="L9" s="37"/>
      <c r="M9" s="37"/>
      <c r="N9" s="37"/>
      <c r="O9" s="37"/>
      <c r="P9" s="374"/>
      <c r="Q9" s="374"/>
      <c r="R9" s="374"/>
      <c r="S9" s="374"/>
      <c r="T9" s="374"/>
    </row>
    <row r="10" spans="1:20" ht="20.65">
      <c r="A10" s="437"/>
      <c r="B10" s="437" t="s">
        <v>2778</v>
      </c>
      <c r="C10" s="437"/>
      <c r="D10" s="437"/>
      <c r="E10" s="437"/>
      <c r="F10" s="27"/>
      <c r="G10" s="27"/>
      <c r="H10" s="27"/>
      <c r="I10" s="27"/>
      <c r="J10" s="27"/>
      <c r="K10" s="27"/>
      <c r="L10" s="27"/>
      <c r="M10" s="27"/>
      <c r="N10" s="27"/>
      <c r="O10" s="27"/>
      <c r="P10" s="27"/>
      <c r="Q10" s="27"/>
      <c r="R10" s="27"/>
      <c r="S10" s="27"/>
      <c r="T10" s="27"/>
    </row>
    <row r="11" spans="1:20" ht="15">
      <c r="A11" s="21"/>
      <c r="B11" s="57"/>
      <c r="C11" s="57"/>
      <c r="D11" s="36"/>
      <c r="E11" s="36"/>
      <c r="F11" s="36"/>
      <c r="G11" s="36"/>
      <c r="H11" s="36"/>
      <c r="I11" s="37"/>
      <c r="J11" s="37"/>
      <c r="K11" s="37"/>
      <c r="L11" s="37"/>
      <c r="M11" s="37"/>
      <c r="N11" s="37"/>
      <c r="O11" s="37"/>
      <c r="P11" s="374"/>
      <c r="Q11" s="374"/>
      <c r="R11" s="374"/>
      <c r="S11" s="374"/>
      <c r="T11" s="374"/>
    </row>
    <row r="12" spans="1:20" ht="13.5" customHeight="1">
      <c r="A12" s="22"/>
      <c r="B12" s="22"/>
      <c r="C12" s="76" t="s">
        <v>2779</v>
      </c>
      <c r="D12" s="76"/>
      <c r="E12" s="77"/>
      <c r="F12" s="77"/>
      <c r="G12" s="77"/>
      <c r="H12" s="77"/>
      <c r="I12" s="77"/>
      <c r="J12" s="77"/>
      <c r="K12" s="77"/>
      <c r="L12" s="77"/>
      <c r="M12" s="77"/>
      <c r="N12" s="77"/>
      <c r="O12" s="77"/>
      <c r="P12" s="77"/>
      <c r="Q12" s="77"/>
      <c r="R12" s="77"/>
      <c r="S12" s="77"/>
      <c r="T12" s="77"/>
    </row>
    <row r="13" spans="1:20" ht="15">
      <c r="A13" s="21"/>
      <c r="B13" s="57"/>
      <c r="C13" s="57"/>
      <c r="D13" s="36"/>
      <c r="E13" s="36"/>
      <c r="F13" s="36"/>
      <c r="G13" s="36"/>
      <c r="H13" s="36"/>
      <c r="I13" s="37"/>
      <c r="J13" s="37"/>
      <c r="K13" s="37"/>
      <c r="L13" s="37"/>
      <c r="M13" s="37"/>
      <c r="N13" s="37"/>
      <c r="O13" s="37"/>
      <c r="P13" s="374"/>
      <c r="Q13" s="374"/>
      <c r="R13" s="374"/>
      <c r="S13" s="374"/>
      <c r="T13" s="374"/>
    </row>
    <row r="14" spans="1:20" ht="13.9">
      <c r="A14" s="402" t="s">
        <v>2780</v>
      </c>
      <c r="D14" s="20" t="s">
        <v>190</v>
      </c>
      <c r="E14" s="20" t="s">
        <v>172</v>
      </c>
      <c r="F14" s="7" t="s">
        <v>181</v>
      </c>
      <c r="G14" s="20"/>
      <c r="H14" s="11" t="s">
        <v>1998</v>
      </c>
      <c r="I14" s="11" t="s">
        <v>2781</v>
      </c>
      <c r="K14" s="20"/>
      <c r="L14" s="7"/>
      <c r="M14" s="21" t="s">
        <v>185</v>
      </c>
      <c r="N14" s="21" t="s">
        <v>1628</v>
      </c>
      <c r="O14" s="7" t="s">
        <v>186</v>
      </c>
      <c r="P14" s="929">
        <f t="shared" ref="P14:T23" si="0">SUMIFS(P$62:P$619,$E$62:$E$619,$E14,$F$62:$F$619,$F14,$H$62:$H$619,$H14,$I$62:$I$619,$I14,$N$62:$N$619,$N14)</f>
        <v>0</v>
      </c>
      <c r="Q14" s="929">
        <f t="shared" si="0"/>
        <v>0</v>
      </c>
      <c r="R14" s="929">
        <f t="shared" si="0"/>
        <v>0</v>
      </c>
      <c r="S14" s="929">
        <f t="shared" si="0"/>
        <v>0</v>
      </c>
      <c r="T14" s="929">
        <f t="shared" si="0"/>
        <v>0</v>
      </c>
    </row>
    <row r="15" spans="1:20" ht="13.9">
      <c r="A15" s="402" t="s">
        <v>2780</v>
      </c>
      <c r="D15" s="20" t="s">
        <v>190</v>
      </c>
      <c r="E15" s="20" t="s">
        <v>172</v>
      </c>
      <c r="F15" s="7" t="s">
        <v>181</v>
      </c>
      <c r="G15" s="20"/>
      <c r="H15" s="11" t="s">
        <v>1998</v>
      </c>
      <c r="I15" s="11" t="s">
        <v>2782</v>
      </c>
      <c r="L15" s="7"/>
      <c r="M15" s="21" t="s">
        <v>185</v>
      </c>
      <c r="N15" s="21" t="s">
        <v>1628</v>
      </c>
      <c r="O15" s="7" t="s">
        <v>186</v>
      </c>
      <c r="P15" s="929">
        <f t="shared" si="0"/>
        <v>0</v>
      </c>
      <c r="Q15" s="929">
        <f t="shared" si="0"/>
        <v>0</v>
      </c>
      <c r="R15" s="929">
        <f t="shared" si="0"/>
        <v>0</v>
      </c>
      <c r="S15" s="929">
        <f t="shared" si="0"/>
        <v>0</v>
      </c>
      <c r="T15" s="929">
        <f t="shared" si="0"/>
        <v>0</v>
      </c>
    </row>
    <row r="16" spans="1:20" ht="13.9">
      <c r="A16" s="402" t="s">
        <v>2780</v>
      </c>
      <c r="D16" s="20" t="s">
        <v>190</v>
      </c>
      <c r="E16" s="20" t="s">
        <v>172</v>
      </c>
      <c r="F16" s="7" t="s">
        <v>181</v>
      </c>
      <c r="G16" s="20"/>
      <c r="H16" s="11" t="s">
        <v>1998</v>
      </c>
      <c r="I16" s="11" t="s">
        <v>2783</v>
      </c>
      <c r="L16" s="7"/>
      <c r="M16" s="21" t="s">
        <v>185</v>
      </c>
      <c r="N16" s="21" t="s">
        <v>1628</v>
      </c>
      <c r="O16" s="7" t="s">
        <v>186</v>
      </c>
      <c r="P16" s="929">
        <f t="shared" si="0"/>
        <v>0</v>
      </c>
      <c r="Q16" s="929">
        <f t="shared" si="0"/>
        <v>0</v>
      </c>
      <c r="R16" s="929">
        <f t="shared" si="0"/>
        <v>0</v>
      </c>
      <c r="S16" s="929">
        <f t="shared" si="0"/>
        <v>0</v>
      </c>
      <c r="T16" s="929">
        <f t="shared" si="0"/>
        <v>0</v>
      </c>
    </row>
    <row r="17" spans="1:20" ht="13.9">
      <c r="A17" s="402" t="s">
        <v>2780</v>
      </c>
      <c r="D17" s="20" t="s">
        <v>190</v>
      </c>
      <c r="E17" s="20" t="s">
        <v>172</v>
      </c>
      <c r="F17" s="7" t="s">
        <v>181</v>
      </c>
      <c r="G17" s="20"/>
      <c r="H17" s="11" t="s">
        <v>1998</v>
      </c>
      <c r="I17" s="11" t="s">
        <v>2784</v>
      </c>
      <c r="L17" s="7"/>
      <c r="M17" s="21" t="s">
        <v>185</v>
      </c>
      <c r="N17" s="21" t="s">
        <v>1628</v>
      </c>
      <c r="O17" s="7" t="s">
        <v>186</v>
      </c>
      <c r="P17" s="929">
        <f t="shared" si="0"/>
        <v>0</v>
      </c>
      <c r="Q17" s="929">
        <f t="shared" si="0"/>
        <v>0</v>
      </c>
      <c r="R17" s="929">
        <f t="shared" si="0"/>
        <v>0</v>
      </c>
      <c r="S17" s="929">
        <f t="shared" si="0"/>
        <v>0</v>
      </c>
      <c r="T17" s="929">
        <f t="shared" si="0"/>
        <v>0</v>
      </c>
    </row>
    <row r="18" spans="1:20" ht="13.9">
      <c r="A18" s="402" t="s">
        <v>2780</v>
      </c>
      <c r="D18" s="20" t="s">
        <v>190</v>
      </c>
      <c r="E18" s="20" t="s">
        <v>172</v>
      </c>
      <c r="F18" s="7" t="s">
        <v>181</v>
      </c>
      <c r="G18" s="20"/>
      <c r="H18" s="11" t="s">
        <v>2001</v>
      </c>
      <c r="I18" s="11" t="s">
        <v>2002</v>
      </c>
      <c r="K18" s="20"/>
      <c r="L18" s="7"/>
      <c r="M18" s="21" t="s">
        <v>185</v>
      </c>
      <c r="N18" s="21" t="s">
        <v>1628</v>
      </c>
      <c r="O18" s="7" t="s">
        <v>186</v>
      </c>
      <c r="P18" s="929">
        <f t="shared" si="0"/>
        <v>0</v>
      </c>
      <c r="Q18" s="929">
        <f t="shared" si="0"/>
        <v>0</v>
      </c>
      <c r="R18" s="929">
        <f t="shared" si="0"/>
        <v>0</v>
      </c>
      <c r="S18" s="929">
        <f t="shared" si="0"/>
        <v>0</v>
      </c>
      <c r="T18" s="929">
        <f t="shared" si="0"/>
        <v>0</v>
      </c>
    </row>
    <row r="19" spans="1:20" ht="13.9">
      <c r="A19" s="402" t="s">
        <v>2780</v>
      </c>
      <c r="D19" s="20" t="s">
        <v>190</v>
      </c>
      <c r="E19" s="20" t="s">
        <v>172</v>
      </c>
      <c r="F19" s="7" t="s">
        <v>181</v>
      </c>
      <c r="G19" s="20"/>
      <c r="H19" s="11" t="s">
        <v>2001</v>
      </c>
      <c r="I19" s="11" t="s">
        <v>2785</v>
      </c>
      <c r="K19" s="20"/>
      <c r="L19" s="7"/>
      <c r="M19" s="21" t="s">
        <v>185</v>
      </c>
      <c r="N19" s="21" t="s">
        <v>1628</v>
      </c>
      <c r="O19" s="7" t="s">
        <v>186</v>
      </c>
      <c r="P19" s="929">
        <f t="shared" si="0"/>
        <v>0</v>
      </c>
      <c r="Q19" s="929">
        <f t="shared" si="0"/>
        <v>0</v>
      </c>
      <c r="R19" s="929">
        <f t="shared" si="0"/>
        <v>0</v>
      </c>
      <c r="S19" s="929">
        <f t="shared" si="0"/>
        <v>0</v>
      </c>
      <c r="T19" s="929">
        <f t="shared" si="0"/>
        <v>0</v>
      </c>
    </row>
    <row r="20" spans="1:20" ht="13.9">
      <c r="A20" s="402" t="s">
        <v>2780</v>
      </c>
      <c r="D20" s="20" t="s">
        <v>190</v>
      </c>
      <c r="E20" s="20" t="s">
        <v>172</v>
      </c>
      <c r="F20" s="7" t="s">
        <v>181</v>
      </c>
      <c r="G20" s="20"/>
      <c r="H20" s="11" t="s">
        <v>2001</v>
      </c>
      <c r="I20" s="11" t="s">
        <v>2004</v>
      </c>
      <c r="K20" s="20"/>
      <c r="L20" s="7"/>
      <c r="M20" s="21" t="s">
        <v>185</v>
      </c>
      <c r="N20" s="21" t="s">
        <v>1628</v>
      </c>
      <c r="O20" s="7" t="s">
        <v>186</v>
      </c>
      <c r="P20" s="929">
        <f t="shared" si="0"/>
        <v>0</v>
      </c>
      <c r="Q20" s="929">
        <f t="shared" si="0"/>
        <v>0</v>
      </c>
      <c r="R20" s="929">
        <f t="shared" si="0"/>
        <v>0</v>
      </c>
      <c r="S20" s="929">
        <f t="shared" si="0"/>
        <v>0</v>
      </c>
      <c r="T20" s="929">
        <f t="shared" si="0"/>
        <v>0</v>
      </c>
    </row>
    <row r="21" spans="1:20" ht="13.9">
      <c r="A21" s="402" t="s">
        <v>2780</v>
      </c>
      <c r="D21" s="20" t="s">
        <v>190</v>
      </c>
      <c r="E21" s="20" t="s">
        <v>172</v>
      </c>
      <c r="F21" s="7" t="s">
        <v>181</v>
      </c>
      <c r="G21" s="20"/>
      <c r="H21" s="11" t="s">
        <v>2001</v>
      </c>
      <c r="I21" s="11" t="s">
        <v>2786</v>
      </c>
      <c r="K21" s="20"/>
      <c r="L21" s="7"/>
      <c r="M21" s="21" t="s">
        <v>185</v>
      </c>
      <c r="N21" s="21" t="s">
        <v>1628</v>
      </c>
      <c r="O21" s="7" t="s">
        <v>186</v>
      </c>
      <c r="P21" s="929">
        <f t="shared" si="0"/>
        <v>0</v>
      </c>
      <c r="Q21" s="929">
        <f t="shared" si="0"/>
        <v>0</v>
      </c>
      <c r="R21" s="929">
        <f t="shared" si="0"/>
        <v>0</v>
      </c>
      <c r="S21" s="929">
        <f t="shared" si="0"/>
        <v>0</v>
      </c>
      <c r="T21" s="929">
        <f t="shared" si="0"/>
        <v>0</v>
      </c>
    </row>
    <row r="22" spans="1:20" ht="13.9">
      <c r="A22" s="402" t="s">
        <v>2780</v>
      </c>
      <c r="D22" s="20" t="s">
        <v>190</v>
      </c>
      <c r="E22" s="20" t="s">
        <v>172</v>
      </c>
      <c r="F22" s="7" t="s">
        <v>181</v>
      </c>
      <c r="G22" s="20"/>
      <c r="H22" s="11" t="s">
        <v>2001</v>
      </c>
      <c r="I22" s="11" t="s">
        <v>2787</v>
      </c>
      <c r="K22" s="20"/>
      <c r="L22" s="7"/>
      <c r="M22" s="21" t="s">
        <v>185</v>
      </c>
      <c r="N22" s="21" t="s">
        <v>1628</v>
      </c>
      <c r="O22" s="7" t="s">
        <v>186</v>
      </c>
      <c r="P22" s="929">
        <f t="shared" si="0"/>
        <v>0</v>
      </c>
      <c r="Q22" s="929">
        <f t="shared" si="0"/>
        <v>0</v>
      </c>
      <c r="R22" s="929">
        <f t="shared" si="0"/>
        <v>0</v>
      </c>
      <c r="S22" s="929">
        <f t="shared" si="0"/>
        <v>0</v>
      </c>
      <c r="T22" s="929">
        <f t="shared" si="0"/>
        <v>0</v>
      </c>
    </row>
    <row r="23" spans="1:20" ht="13.9">
      <c r="A23" s="402" t="s">
        <v>2780</v>
      </c>
      <c r="D23" s="20" t="s">
        <v>190</v>
      </c>
      <c r="E23" s="20" t="s">
        <v>179</v>
      </c>
      <c r="F23" s="7" t="s">
        <v>181</v>
      </c>
      <c r="G23" s="20"/>
      <c r="H23" s="20" t="s">
        <v>179</v>
      </c>
      <c r="I23" s="11" t="s">
        <v>2788</v>
      </c>
      <c r="J23" s="11" t="s">
        <v>2788</v>
      </c>
      <c r="K23" s="20"/>
      <c r="L23" s="7"/>
      <c r="M23" s="21" t="s">
        <v>185</v>
      </c>
      <c r="N23" s="21" t="s">
        <v>1628</v>
      </c>
      <c r="O23" s="7" t="s">
        <v>186</v>
      </c>
      <c r="P23" s="929">
        <f t="shared" si="0"/>
        <v>0</v>
      </c>
      <c r="Q23" s="929">
        <f t="shared" si="0"/>
        <v>0</v>
      </c>
      <c r="R23" s="929">
        <f t="shared" si="0"/>
        <v>0</v>
      </c>
      <c r="S23" s="929">
        <f t="shared" si="0"/>
        <v>0</v>
      </c>
      <c r="T23" s="929">
        <f t="shared" si="0"/>
        <v>0</v>
      </c>
    </row>
    <row r="24" spans="1:20" ht="13.9">
      <c r="A24" s="402" t="s">
        <v>2780</v>
      </c>
      <c r="D24" s="20" t="s">
        <v>190</v>
      </c>
      <c r="E24" s="20" t="s">
        <v>179</v>
      </c>
      <c r="F24" s="7" t="s">
        <v>181</v>
      </c>
      <c r="G24" s="20"/>
      <c r="H24" s="20" t="s">
        <v>179</v>
      </c>
      <c r="I24" s="11" t="s">
        <v>289</v>
      </c>
      <c r="J24" s="11" t="s">
        <v>289</v>
      </c>
      <c r="K24" s="20"/>
      <c r="L24" s="7"/>
      <c r="M24" s="21" t="s">
        <v>185</v>
      </c>
      <c r="N24" s="21" t="s">
        <v>1628</v>
      </c>
      <c r="O24" s="7" t="s">
        <v>186</v>
      </c>
      <c r="P24" s="929">
        <f t="shared" ref="P24:T31" si="1">SUMIFS(P$62:P$619,$E$62:$E$619,$E24,$F$62:$F$619,$F24,$H$62:$H$619,$H24,$I$62:$I$619,$I24,$N$62:$N$619,$N24)</f>
        <v>0</v>
      </c>
      <c r="Q24" s="929">
        <f t="shared" si="1"/>
        <v>0</v>
      </c>
      <c r="R24" s="929">
        <f t="shared" si="1"/>
        <v>0</v>
      </c>
      <c r="S24" s="929">
        <f t="shared" si="1"/>
        <v>0</v>
      </c>
      <c r="T24" s="929">
        <f t="shared" si="1"/>
        <v>0</v>
      </c>
    </row>
    <row r="25" spans="1:20" ht="13.9">
      <c r="A25" s="402" t="s">
        <v>2780</v>
      </c>
      <c r="D25" s="20" t="s">
        <v>190</v>
      </c>
      <c r="E25" s="20" t="s">
        <v>179</v>
      </c>
      <c r="F25" s="7" t="s">
        <v>181</v>
      </c>
      <c r="G25" s="20"/>
      <c r="H25" s="20" t="s">
        <v>179</v>
      </c>
      <c r="I25" s="11" t="s">
        <v>2789</v>
      </c>
      <c r="J25" s="11" t="s">
        <v>2789</v>
      </c>
      <c r="K25" s="20"/>
      <c r="L25" s="7"/>
      <c r="M25" s="21" t="s">
        <v>185</v>
      </c>
      <c r="N25" s="21" t="s">
        <v>1628</v>
      </c>
      <c r="O25" s="7" t="s">
        <v>186</v>
      </c>
      <c r="P25" s="929">
        <f t="shared" si="1"/>
        <v>0</v>
      </c>
      <c r="Q25" s="929">
        <f t="shared" si="1"/>
        <v>0</v>
      </c>
      <c r="R25" s="929">
        <f t="shared" si="1"/>
        <v>0</v>
      </c>
      <c r="S25" s="929">
        <f t="shared" si="1"/>
        <v>0</v>
      </c>
      <c r="T25" s="929">
        <f t="shared" si="1"/>
        <v>0</v>
      </c>
    </row>
    <row r="26" spans="1:20" ht="13.9">
      <c r="A26" s="402" t="s">
        <v>2780</v>
      </c>
      <c r="D26" s="20" t="s">
        <v>190</v>
      </c>
      <c r="E26" s="20" t="s">
        <v>179</v>
      </c>
      <c r="F26" s="7" t="s">
        <v>181</v>
      </c>
      <c r="G26" s="20"/>
      <c r="H26" s="20" t="s">
        <v>179</v>
      </c>
      <c r="I26" s="11" t="s">
        <v>2790</v>
      </c>
      <c r="J26" s="11" t="s">
        <v>2790</v>
      </c>
      <c r="K26" s="20"/>
      <c r="L26" s="7"/>
      <c r="M26" s="21" t="s">
        <v>185</v>
      </c>
      <c r="N26" s="21" t="s">
        <v>1628</v>
      </c>
      <c r="O26" s="7" t="s">
        <v>186</v>
      </c>
      <c r="P26" s="929">
        <f t="shared" si="1"/>
        <v>0</v>
      </c>
      <c r="Q26" s="929">
        <f t="shared" si="1"/>
        <v>0</v>
      </c>
      <c r="R26" s="929">
        <f t="shared" si="1"/>
        <v>0</v>
      </c>
      <c r="S26" s="929">
        <f t="shared" si="1"/>
        <v>0</v>
      </c>
      <c r="T26" s="929">
        <f t="shared" si="1"/>
        <v>0</v>
      </c>
    </row>
    <row r="27" spans="1:20" ht="13.9">
      <c r="A27" s="402" t="s">
        <v>2780</v>
      </c>
      <c r="D27" s="20" t="s">
        <v>190</v>
      </c>
      <c r="E27" s="20" t="s">
        <v>179</v>
      </c>
      <c r="F27" s="7" t="s">
        <v>181</v>
      </c>
      <c r="G27" s="20"/>
      <c r="H27" s="20" t="s">
        <v>179</v>
      </c>
      <c r="I27" s="11" t="s">
        <v>2791</v>
      </c>
      <c r="J27" s="11" t="s">
        <v>2791</v>
      </c>
      <c r="K27" s="20"/>
      <c r="L27" s="7"/>
      <c r="M27" s="21" t="s">
        <v>185</v>
      </c>
      <c r="N27" s="21" t="s">
        <v>1628</v>
      </c>
      <c r="O27" s="7" t="s">
        <v>186</v>
      </c>
      <c r="P27" s="929">
        <f t="shared" si="1"/>
        <v>0</v>
      </c>
      <c r="Q27" s="929">
        <f t="shared" si="1"/>
        <v>0</v>
      </c>
      <c r="R27" s="929">
        <f t="shared" si="1"/>
        <v>0</v>
      </c>
      <c r="S27" s="929">
        <f t="shared" si="1"/>
        <v>0</v>
      </c>
      <c r="T27" s="929">
        <f t="shared" si="1"/>
        <v>0</v>
      </c>
    </row>
    <row r="28" spans="1:20" ht="13.9">
      <c r="A28" s="402" t="s">
        <v>2780</v>
      </c>
      <c r="D28" s="20" t="s">
        <v>190</v>
      </c>
      <c r="E28" s="20" t="s">
        <v>179</v>
      </c>
      <c r="F28" s="7" t="s">
        <v>181</v>
      </c>
      <c r="G28" s="20"/>
      <c r="H28" s="20" t="s">
        <v>179</v>
      </c>
      <c r="I28" s="11" t="s">
        <v>2792</v>
      </c>
      <c r="J28" s="11" t="s">
        <v>2792</v>
      </c>
      <c r="K28" s="20"/>
      <c r="L28" s="7"/>
      <c r="M28" s="21" t="s">
        <v>185</v>
      </c>
      <c r="N28" s="21" t="s">
        <v>1628</v>
      </c>
      <c r="O28" s="7" t="s">
        <v>186</v>
      </c>
      <c r="P28" s="929">
        <f t="shared" si="1"/>
        <v>0</v>
      </c>
      <c r="Q28" s="929">
        <f t="shared" si="1"/>
        <v>0</v>
      </c>
      <c r="R28" s="929">
        <f t="shared" si="1"/>
        <v>0</v>
      </c>
      <c r="S28" s="929">
        <f t="shared" si="1"/>
        <v>0</v>
      </c>
      <c r="T28" s="929">
        <f t="shared" si="1"/>
        <v>0</v>
      </c>
    </row>
    <row r="29" spans="1:20" ht="13.9">
      <c r="A29" s="402" t="s">
        <v>2780</v>
      </c>
      <c r="D29" s="20" t="s">
        <v>190</v>
      </c>
      <c r="E29" s="20" t="s">
        <v>179</v>
      </c>
      <c r="F29" s="7" t="s">
        <v>181</v>
      </c>
      <c r="G29" s="20"/>
      <c r="H29" s="20" t="s">
        <v>179</v>
      </c>
      <c r="I29" s="11" t="s">
        <v>2793</v>
      </c>
      <c r="J29" s="11" t="s">
        <v>2793</v>
      </c>
      <c r="K29" s="20"/>
      <c r="L29" s="7"/>
      <c r="M29" s="21" t="s">
        <v>185</v>
      </c>
      <c r="N29" s="21" t="s">
        <v>1628</v>
      </c>
      <c r="O29" s="7" t="s">
        <v>186</v>
      </c>
      <c r="P29" s="929">
        <f t="shared" si="1"/>
        <v>0</v>
      </c>
      <c r="Q29" s="929">
        <f t="shared" si="1"/>
        <v>0</v>
      </c>
      <c r="R29" s="929">
        <f t="shared" si="1"/>
        <v>0</v>
      </c>
      <c r="S29" s="929">
        <f t="shared" si="1"/>
        <v>0</v>
      </c>
      <c r="T29" s="929">
        <f t="shared" si="1"/>
        <v>0</v>
      </c>
    </row>
    <row r="30" spans="1:20" ht="13.9">
      <c r="A30" s="402" t="s">
        <v>2780</v>
      </c>
      <c r="D30" s="20" t="s">
        <v>190</v>
      </c>
      <c r="E30" s="20" t="s">
        <v>179</v>
      </c>
      <c r="F30" s="7" t="s">
        <v>181</v>
      </c>
      <c r="G30" s="20"/>
      <c r="H30" s="20" t="s">
        <v>179</v>
      </c>
      <c r="I30" s="11" t="s">
        <v>2794</v>
      </c>
      <c r="J30" s="11" t="s">
        <v>2794</v>
      </c>
      <c r="K30" s="20"/>
      <c r="L30" s="7"/>
      <c r="M30" s="21" t="s">
        <v>185</v>
      </c>
      <c r="N30" s="21" t="s">
        <v>1628</v>
      </c>
      <c r="O30" s="7" t="s">
        <v>186</v>
      </c>
      <c r="P30" s="929">
        <f t="shared" si="1"/>
        <v>0</v>
      </c>
      <c r="Q30" s="929">
        <f t="shared" si="1"/>
        <v>0</v>
      </c>
      <c r="R30" s="929">
        <f t="shared" si="1"/>
        <v>0</v>
      </c>
      <c r="S30" s="929">
        <f t="shared" si="1"/>
        <v>0</v>
      </c>
      <c r="T30" s="929">
        <f t="shared" si="1"/>
        <v>0</v>
      </c>
    </row>
    <row r="31" spans="1:20" ht="13.9">
      <c r="A31" s="402" t="s">
        <v>2780</v>
      </c>
      <c r="D31" s="20" t="s">
        <v>190</v>
      </c>
      <c r="E31" s="20" t="s">
        <v>172</v>
      </c>
      <c r="F31" s="7" t="s">
        <v>181</v>
      </c>
      <c r="G31" s="20"/>
      <c r="H31" s="20" t="s">
        <v>1638</v>
      </c>
      <c r="I31" s="438" t="s">
        <v>2691</v>
      </c>
      <c r="J31" s="11" t="s">
        <v>2795</v>
      </c>
      <c r="K31" s="20"/>
      <c r="L31" s="7"/>
      <c r="M31" s="21" t="s">
        <v>185</v>
      </c>
      <c r="N31" s="21" t="s">
        <v>1628</v>
      </c>
      <c r="O31" s="7" t="s">
        <v>186</v>
      </c>
      <c r="P31" s="929">
        <f t="shared" si="1"/>
        <v>0</v>
      </c>
      <c r="Q31" s="929">
        <f t="shared" si="1"/>
        <v>0</v>
      </c>
      <c r="R31" s="929">
        <f t="shared" si="1"/>
        <v>0</v>
      </c>
      <c r="S31" s="929">
        <f t="shared" si="1"/>
        <v>0</v>
      </c>
      <c r="T31" s="929">
        <f t="shared" si="1"/>
        <v>0</v>
      </c>
    </row>
    <row r="32" spans="1:20" ht="13.9">
      <c r="A32" s="1361" t="s">
        <v>2796</v>
      </c>
      <c r="B32" s="29"/>
      <c r="C32" s="29"/>
      <c r="D32" s="9" t="s">
        <v>190</v>
      </c>
      <c r="E32" s="9" t="s">
        <v>2797</v>
      </c>
      <c r="F32" s="9" t="s">
        <v>1625</v>
      </c>
      <c r="G32" s="20"/>
      <c r="I32" s="438"/>
      <c r="J32" s="29" t="s">
        <v>2798</v>
      </c>
      <c r="K32" s="20"/>
      <c r="L32" s="7"/>
      <c r="M32" s="116" t="s">
        <v>185</v>
      </c>
      <c r="N32" s="116" t="s">
        <v>1628</v>
      </c>
      <c r="O32" s="31" t="s">
        <v>186</v>
      </c>
      <c r="P32" s="930">
        <f>SUM(P14:P31)</f>
        <v>0</v>
      </c>
      <c r="Q32" s="930">
        <f t="shared" ref="Q32:T32" si="2">SUM(Q14:Q31)</f>
        <v>0</v>
      </c>
      <c r="R32" s="930">
        <f t="shared" si="2"/>
        <v>0</v>
      </c>
      <c r="S32" s="930">
        <f t="shared" si="2"/>
        <v>0</v>
      </c>
      <c r="T32" s="930">
        <f t="shared" si="2"/>
        <v>0</v>
      </c>
    </row>
    <row r="33" spans="1:20" ht="14.25">
      <c r="A33" s="402"/>
      <c r="B33"/>
      <c r="C33"/>
      <c r="D33" s="20"/>
      <c r="E33" s="20"/>
      <c r="J33" s="1362"/>
    </row>
    <row r="34" spans="1:20" ht="14.25">
      <c r="A34" s="402" t="s">
        <v>2780</v>
      </c>
      <c r="B34"/>
      <c r="C34"/>
      <c r="D34" s="20" t="s">
        <v>190</v>
      </c>
      <c r="E34" s="20" t="s">
        <v>172</v>
      </c>
      <c r="F34" s="7" t="s">
        <v>181</v>
      </c>
      <c r="G34" s="20"/>
      <c r="H34" s="20" t="s">
        <v>2799</v>
      </c>
      <c r="I34" s="11" t="s">
        <v>2800</v>
      </c>
      <c r="J34"/>
      <c r="K34" s="20"/>
      <c r="L34" s="7"/>
      <c r="M34" s="21" t="s">
        <v>185</v>
      </c>
      <c r="N34" s="21" t="s">
        <v>1628</v>
      </c>
      <c r="O34" s="7" t="s">
        <v>186</v>
      </c>
      <c r="P34" s="929">
        <f>SUMIFS(P$62:P$619,$E$62:$E$619,$E34,$F$62:$F$619,$F34,$H$62:$H$619,$H34,$I$62:$I$619,$I34,$N$62:$N$619,$N34)</f>
        <v>0</v>
      </c>
      <c r="Q34" s="929">
        <f>SUMIFS(Q$62:Q$619,$E$62:$E$619,$E34,$F$62:$F$619,$F34,$H$62:$H$619,$H34,$I$62:$I$619,$I34,$N$62:$N$619,$N34)</f>
        <v>0</v>
      </c>
      <c r="R34" s="929">
        <f>SUMIFS(R$62:R$619,$E$62:$E$619,$E34,$F$62:$F$619,$F34,$H$62:$H$619,$H34,$I$62:$I$619,$I34,$N$62:$N$619,$N34)</f>
        <v>0</v>
      </c>
      <c r="S34" s="929">
        <f>SUMIFS(S$62:S$619,$E$62:$E$619,$E34,$F$62:$F$619,$F34,$H$62:$H$619,$H34,$I$62:$I$619,$I34,$N$62:$N$619,$N34)</f>
        <v>0</v>
      </c>
      <c r="T34" s="929">
        <f>SUMIFS(T$62:T$619,$E$62:$E$619,$E34,$F$62:$F$619,$F34,$H$62:$H$619,$H34,$I$62:$I$619,$I34,$N$62:$N$619,$N34)</f>
        <v>0</v>
      </c>
    </row>
    <row r="35" spans="1:20" ht="13.9">
      <c r="A35" s="1361" t="s">
        <v>2796</v>
      </c>
      <c r="B35" s="29"/>
      <c r="C35" s="29"/>
      <c r="D35" s="9" t="s">
        <v>190</v>
      </c>
      <c r="E35" s="9" t="s">
        <v>172</v>
      </c>
      <c r="F35" s="9" t="s">
        <v>2799</v>
      </c>
      <c r="G35" s="20"/>
      <c r="I35" s="438"/>
      <c r="J35" s="29" t="s">
        <v>2798</v>
      </c>
      <c r="K35" s="20"/>
      <c r="L35" s="7"/>
      <c r="M35" s="116" t="s">
        <v>185</v>
      </c>
      <c r="N35" s="116" t="s">
        <v>1628</v>
      </c>
      <c r="O35" s="31" t="s">
        <v>186</v>
      </c>
      <c r="P35" s="930">
        <f>SUM(P34:P34)</f>
        <v>0</v>
      </c>
      <c r="Q35" s="930">
        <f>SUM(Q34:Q34)</f>
        <v>0</v>
      </c>
      <c r="R35" s="930">
        <f>SUM(R34:R34)</f>
        <v>0</v>
      </c>
      <c r="S35" s="930">
        <f>SUM(S34:S34)</f>
        <v>0</v>
      </c>
      <c r="T35" s="930">
        <f>SUM(T34:T34)</f>
        <v>0</v>
      </c>
    </row>
    <row r="36" spans="1:20" ht="14.25">
      <c r="A36" s="402"/>
      <c r="B36"/>
      <c r="C36"/>
      <c r="D36" s="20"/>
      <c r="E36" s="20"/>
      <c r="F36" s="7"/>
      <c r="G36" s="20"/>
      <c r="H36" s="20"/>
      <c r="I36" s="438"/>
      <c r="J36" s="1362"/>
      <c r="K36" s="438"/>
      <c r="L36" s="438"/>
      <c r="M36" s="438"/>
      <c r="N36" s="438"/>
      <c r="O36" s="438"/>
      <c r="P36" s="438"/>
      <c r="Q36" s="438"/>
      <c r="R36" s="438"/>
      <c r="S36" s="438"/>
      <c r="T36" s="438"/>
    </row>
    <row r="37" spans="1:20" ht="14.25">
      <c r="A37" s="402" t="s">
        <v>2780</v>
      </c>
      <c r="B37"/>
      <c r="C37"/>
      <c r="D37" s="20" t="s">
        <v>190</v>
      </c>
      <c r="E37" s="20" t="s">
        <v>172</v>
      </c>
      <c r="F37" s="7" t="s">
        <v>181</v>
      </c>
      <c r="G37" s="20"/>
      <c r="H37" s="20" t="s">
        <v>2801</v>
      </c>
      <c r="I37" s="11" t="s">
        <v>2781</v>
      </c>
      <c r="J37"/>
      <c r="K37" s="20"/>
      <c r="L37" s="7"/>
      <c r="M37" s="21" t="s">
        <v>185</v>
      </c>
      <c r="N37" s="21" t="s">
        <v>1628</v>
      </c>
      <c r="O37" s="7" t="s">
        <v>186</v>
      </c>
      <c r="P37" s="929">
        <f t="shared" ref="P37:T41" si="3">SUMIFS(P$62:P$619,$E$62:$E$619,$E37,$F$62:$F$619,$F37,$H$62:$H$619,$H37,$I$62:$I$619,$I37,$N$62:$N$619,$N37)</f>
        <v>0</v>
      </c>
      <c r="Q37" s="929">
        <f t="shared" si="3"/>
        <v>0</v>
      </c>
      <c r="R37" s="929">
        <f t="shared" si="3"/>
        <v>0</v>
      </c>
      <c r="S37" s="929">
        <f t="shared" si="3"/>
        <v>0</v>
      </c>
      <c r="T37" s="929">
        <f t="shared" si="3"/>
        <v>0</v>
      </c>
    </row>
    <row r="38" spans="1:20" ht="14.25">
      <c r="A38" s="402" t="s">
        <v>2780</v>
      </c>
      <c r="B38"/>
      <c r="C38"/>
      <c r="D38" s="20" t="s">
        <v>190</v>
      </c>
      <c r="E38" s="20" t="s">
        <v>172</v>
      </c>
      <c r="F38" s="7" t="s">
        <v>181</v>
      </c>
      <c r="G38" s="20"/>
      <c r="H38" s="20" t="s">
        <v>2801</v>
      </c>
      <c r="I38" s="11" t="s">
        <v>2001</v>
      </c>
      <c r="J38"/>
      <c r="K38" s="20"/>
      <c r="L38" s="7"/>
      <c r="M38" s="21" t="s">
        <v>185</v>
      </c>
      <c r="N38" s="21" t="s">
        <v>1628</v>
      </c>
      <c r="O38" s="7" t="s">
        <v>186</v>
      </c>
      <c r="P38" s="929">
        <f t="shared" si="3"/>
        <v>0</v>
      </c>
      <c r="Q38" s="929">
        <f t="shared" si="3"/>
        <v>0</v>
      </c>
      <c r="R38" s="929">
        <f t="shared" si="3"/>
        <v>0</v>
      </c>
      <c r="S38" s="929">
        <f t="shared" si="3"/>
        <v>0</v>
      </c>
      <c r="T38" s="929">
        <f t="shared" si="3"/>
        <v>0</v>
      </c>
    </row>
    <row r="39" spans="1:20" ht="14.25">
      <c r="A39" s="402" t="s">
        <v>2780</v>
      </c>
      <c r="B39"/>
      <c r="C39"/>
      <c r="D39" s="20" t="s">
        <v>190</v>
      </c>
      <c r="E39" s="20" t="s">
        <v>172</v>
      </c>
      <c r="F39" s="7" t="s">
        <v>181</v>
      </c>
      <c r="G39" s="20"/>
      <c r="H39" s="20" t="s">
        <v>2801</v>
      </c>
      <c r="I39" s="11" t="s">
        <v>179</v>
      </c>
      <c r="J39"/>
      <c r="K39" s="20"/>
      <c r="L39" s="7"/>
      <c r="M39" s="21" t="s">
        <v>185</v>
      </c>
      <c r="N39" s="21" t="s">
        <v>1628</v>
      </c>
      <c r="O39" s="7" t="s">
        <v>186</v>
      </c>
      <c r="P39" s="929">
        <f t="shared" si="3"/>
        <v>0</v>
      </c>
      <c r="Q39" s="929">
        <f t="shared" si="3"/>
        <v>0</v>
      </c>
      <c r="R39" s="929">
        <f t="shared" si="3"/>
        <v>0</v>
      </c>
      <c r="S39" s="929">
        <f t="shared" si="3"/>
        <v>0</v>
      </c>
      <c r="T39" s="929">
        <f t="shared" si="3"/>
        <v>0</v>
      </c>
    </row>
    <row r="40" spans="1:20" ht="13.5" customHeight="1">
      <c r="A40" s="402" t="s">
        <v>2780</v>
      </c>
      <c r="B40"/>
      <c r="C40"/>
      <c r="D40" s="20" t="s">
        <v>190</v>
      </c>
      <c r="E40" s="20" t="s">
        <v>172</v>
      </c>
      <c r="F40" s="7" t="s">
        <v>181</v>
      </c>
      <c r="G40" s="20"/>
      <c r="H40" s="20" t="s">
        <v>2801</v>
      </c>
      <c r="I40" s="11" t="s">
        <v>1638</v>
      </c>
      <c r="J40"/>
      <c r="K40" s="20"/>
      <c r="L40" s="7"/>
      <c r="M40" s="21" t="s">
        <v>185</v>
      </c>
      <c r="N40" s="21" t="s">
        <v>1628</v>
      </c>
      <c r="O40" s="7" t="s">
        <v>186</v>
      </c>
      <c r="P40" s="929">
        <f t="shared" si="3"/>
        <v>0</v>
      </c>
      <c r="Q40" s="929">
        <f t="shared" si="3"/>
        <v>0</v>
      </c>
      <c r="R40" s="929">
        <f t="shared" si="3"/>
        <v>0</v>
      </c>
      <c r="S40" s="929">
        <f t="shared" si="3"/>
        <v>0</v>
      </c>
      <c r="T40" s="929">
        <f t="shared" si="3"/>
        <v>0</v>
      </c>
    </row>
    <row r="41" spans="1:20" ht="13.5" customHeight="1">
      <c r="A41" s="402" t="s">
        <v>2780</v>
      </c>
      <c r="B41"/>
      <c r="C41"/>
      <c r="D41" s="20" t="s">
        <v>190</v>
      </c>
      <c r="E41" s="20" t="s">
        <v>172</v>
      </c>
      <c r="F41" s="456" t="s">
        <v>181</v>
      </c>
      <c r="G41" s="20"/>
      <c r="H41" s="20" t="s">
        <v>2801</v>
      </c>
      <c r="I41" s="11" t="s">
        <v>2799</v>
      </c>
      <c r="J41"/>
      <c r="K41" s="20"/>
      <c r="L41" s="456"/>
      <c r="M41" s="462" t="s">
        <v>185</v>
      </c>
      <c r="N41" s="21" t="s">
        <v>1628</v>
      </c>
      <c r="O41" s="456" t="s">
        <v>186</v>
      </c>
      <c r="P41" s="929">
        <f t="shared" si="3"/>
        <v>0</v>
      </c>
      <c r="Q41" s="929">
        <f t="shared" si="3"/>
        <v>0</v>
      </c>
      <c r="R41" s="929">
        <f t="shared" si="3"/>
        <v>0</v>
      </c>
      <c r="S41" s="929">
        <f t="shared" si="3"/>
        <v>0</v>
      </c>
      <c r="T41" s="929">
        <f t="shared" si="3"/>
        <v>0</v>
      </c>
    </row>
    <row r="42" spans="1:20" ht="13.9">
      <c r="A42" s="1361" t="s">
        <v>2796</v>
      </c>
      <c r="B42" s="29"/>
      <c r="C42" s="29"/>
      <c r="D42" s="9" t="s">
        <v>190</v>
      </c>
      <c r="E42" s="9" t="s">
        <v>172</v>
      </c>
      <c r="F42" s="9" t="s">
        <v>2801</v>
      </c>
      <c r="G42" s="20"/>
      <c r="I42" s="438"/>
      <c r="J42" s="29" t="s">
        <v>2798</v>
      </c>
      <c r="K42" s="20"/>
      <c r="L42" s="7"/>
      <c r="M42" s="21"/>
      <c r="N42" s="21"/>
      <c r="O42" s="7"/>
      <c r="P42" s="930">
        <f>SUM(P37:P41)</f>
        <v>0</v>
      </c>
      <c r="Q42" s="930">
        <f t="shared" ref="Q42:T42" si="4">SUM(Q37:Q41)</f>
        <v>0</v>
      </c>
      <c r="R42" s="930">
        <f t="shared" si="4"/>
        <v>0</v>
      </c>
      <c r="S42" s="930">
        <f t="shared" si="4"/>
        <v>0</v>
      </c>
      <c r="T42" s="930">
        <f t="shared" si="4"/>
        <v>0</v>
      </c>
    </row>
    <row r="43" spans="1:20" ht="14.25">
      <c r="A43" s="402"/>
      <c r="B43"/>
      <c r="C43"/>
      <c r="D43" s="20"/>
      <c r="E43" s="20"/>
      <c r="F43" s="7"/>
      <c r="G43" s="20"/>
      <c r="H43" s="20"/>
      <c r="I43" s="20"/>
      <c r="J43" s="20"/>
      <c r="K43" s="20"/>
      <c r="L43" s="20"/>
      <c r="M43" s="20"/>
      <c r="N43" s="20"/>
      <c r="O43" s="20"/>
      <c r="P43" s="20"/>
      <c r="Q43" s="20"/>
      <c r="R43" s="20"/>
      <c r="S43" s="20"/>
      <c r="T43" s="20"/>
    </row>
    <row r="44" spans="1:20" ht="14.25">
      <c r="A44" s="402" t="s">
        <v>2780</v>
      </c>
      <c r="B44"/>
      <c r="C44"/>
      <c r="D44" s="20" t="s">
        <v>190</v>
      </c>
      <c r="E44" s="20" t="s">
        <v>172</v>
      </c>
      <c r="F44" s="7" t="s">
        <v>181</v>
      </c>
      <c r="G44" s="20"/>
      <c r="H44" s="20" t="s">
        <v>2802</v>
      </c>
      <c r="I44" s="11" t="s">
        <v>2781</v>
      </c>
      <c r="J44"/>
      <c r="K44" s="20"/>
      <c r="L44" s="7"/>
      <c r="M44" s="21" t="s">
        <v>185</v>
      </c>
      <c r="N44" s="21" t="s">
        <v>1628</v>
      </c>
      <c r="O44" s="7" t="s">
        <v>186</v>
      </c>
      <c r="P44" s="929">
        <f t="shared" ref="P44:T48" si="5">SUMIFS(P$62:P$619,$E$62:$E$619,$E44,$F$62:$F$619,$F44,$H$62:$H$619,$H44,$I$62:$I$619,$I44,$N$62:$N$619,$N44)</f>
        <v>0</v>
      </c>
      <c r="Q44" s="929">
        <f t="shared" si="5"/>
        <v>0</v>
      </c>
      <c r="R44" s="929">
        <f t="shared" si="5"/>
        <v>0</v>
      </c>
      <c r="S44" s="929">
        <f t="shared" si="5"/>
        <v>0</v>
      </c>
      <c r="T44" s="929">
        <f t="shared" si="5"/>
        <v>0</v>
      </c>
    </row>
    <row r="45" spans="1:20" ht="14.25">
      <c r="A45" s="402" t="s">
        <v>2780</v>
      </c>
      <c r="B45"/>
      <c r="C45"/>
      <c r="D45" s="20" t="s">
        <v>190</v>
      </c>
      <c r="E45" s="20" t="s">
        <v>172</v>
      </c>
      <c r="F45" s="7" t="s">
        <v>181</v>
      </c>
      <c r="G45" s="20"/>
      <c r="H45" s="20" t="s">
        <v>2802</v>
      </c>
      <c r="I45" s="11" t="s">
        <v>2001</v>
      </c>
      <c r="J45"/>
      <c r="K45" s="20"/>
      <c r="L45" s="7"/>
      <c r="M45" s="21" t="s">
        <v>185</v>
      </c>
      <c r="N45" s="21" t="s">
        <v>1628</v>
      </c>
      <c r="O45" s="7" t="s">
        <v>186</v>
      </c>
      <c r="P45" s="929">
        <f t="shared" si="5"/>
        <v>0</v>
      </c>
      <c r="Q45" s="929">
        <f t="shared" si="5"/>
        <v>0</v>
      </c>
      <c r="R45" s="929">
        <f t="shared" si="5"/>
        <v>0</v>
      </c>
      <c r="S45" s="929">
        <f t="shared" si="5"/>
        <v>0</v>
      </c>
      <c r="T45" s="929">
        <f t="shared" si="5"/>
        <v>0</v>
      </c>
    </row>
    <row r="46" spans="1:20" ht="14.25">
      <c r="A46" s="402" t="s">
        <v>2780</v>
      </c>
      <c r="B46"/>
      <c r="C46"/>
      <c r="D46" s="20" t="s">
        <v>190</v>
      </c>
      <c r="E46" s="20" t="s">
        <v>172</v>
      </c>
      <c r="F46" s="7" t="s">
        <v>181</v>
      </c>
      <c r="G46" s="20"/>
      <c r="H46" s="20" t="s">
        <v>2802</v>
      </c>
      <c r="I46" s="11" t="s">
        <v>179</v>
      </c>
      <c r="J46"/>
      <c r="K46" s="20"/>
      <c r="L46" s="7"/>
      <c r="M46" s="21" t="s">
        <v>185</v>
      </c>
      <c r="N46" s="21" t="s">
        <v>1628</v>
      </c>
      <c r="O46" s="7" t="s">
        <v>186</v>
      </c>
      <c r="P46" s="929">
        <f t="shared" si="5"/>
        <v>0</v>
      </c>
      <c r="Q46" s="929">
        <f t="shared" si="5"/>
        <v>0</v>
      </c>
      <c r="R46" s="929">
        <f t="shared" si="5"/>
        <v>0</v>
      </c>
      <c r="S46" s="929">
        <f t="shared" si="5"/>
        <v>0</v>
      </c>
      <c r="T46" s="929">
        <f t="shared" si="5"/>
        <v>0</v>
      </c>
    </row>
    <row r="47" spans="1:20" ht="14.25">
      <c r="A47" s="402" t="s">
        <v>2780</v>
      </c>
      <c r="B47"/>
      <c r="C47"/>
      <c r="D47" s="20" t="s">
        <v>190</v>
      </c>
      <c r="E47" s="20" t="s">
        <v>172</v>
      </c>
      <c r="F47" s="7" t="s">
        <v>181</v>
      </c>
      <c r="G47" s="20"/>
      <c r="H47" s="20" t="s">
        <v>2802</v>
      </c>
      <c r="I47" s="11" t="s">
        <v>1638</v>
      </c>
      <c r="J47"/>
      <c r="K47" s="20"/>
      <c r="L47" s="7"/>
      <c r="M47" s="21" t="s">
        <v>185</v>
      </c>
      <c r="N47" s="21" t="s">
        <v>1628</v>
      </c>
      <c r="O47" s="7" t="s">
        <v>186</v>
      </c>
      <c r="P47" s="929">
        <f t="shared" si="5"/>
        <v>0</v>
      </c>
      <c r="Q47" s="929">
        <f t="shared" si="5"/>
        <v>0</v>
      </c>
      <c r="R47" s="929">
        <f t="shared" si="5"/>
        <v>0</v>
      </c>
      <c r="S47" s="929">
        <f t="shared" si="5"/>
        <v>0</v>
      </c>
      <c r="T47" s="929">
        <f t="shared" si="5"/>
        <v>0</v>
      </c>
    </row>
    <row r="48" spans="1:20" ht="14.25">
      <c r="A48" s="402" t="s">
        <v>2780</v>
      </c>
      <c r="B48"/>
      <c r="C48"/>
      <c r="D48" s="20" t="s">
        <v>190</v>
      </c>
      <c r="E48" s="20" t="s">
        <v>172</v>
      </c>
      <c r="F48" s="7" t="s">
        <v>181</v>
      </c>
      <c r="G48" s="20"/>
      <c r="H48" s="20" t="s">
        <v>2802</v>
      </c>
      <c r="I48" s="11" t="s">
        <v>2799</v>
      </c>
      <c r="J48"/>
      <c r="K48" s="20"/>
      <c r="L48" s="7"/>
      <c r="M48" s="21" t="s">
        <v>185</v>
      </c>
      <c r="N48" s="21" t="s">
        <v>1628</v>
      </c>
      <c r="O48" s="7" t="s">
        <v>186</v>
      </c>
      <c r="P48" s="929">
        <f t="shared" si="5"/>
        <v>0</v>
      </c>
      <c r="Q48" s="929">
        <f t="shared" si="5"/>
        <v>0</v>
      </c>
      <c r="R48" s="929">
        <f t="shared" si="5"/>
        <v>0</v>
      </c>
      <c r="S48" s="929">
        <f t="shared" si="5"/>
        <v>0</v>
      </c>
      <c r="T48" s="929">
        <f t="shared" si="5"/>
        <v>0</v>
      </c>
    </row>
    <row r="49" spans="1:20" ht="13.9">
      <c r="A49" s="1361" t="s">
        <v>2796</v>
      </c>
      <c r="B49" s="29"/>
      <c r="C49" s="29"/>
      <c r="D49" s="9" t="s">
        <v>190</v>
      </c>
      <c r="E49" s="9" t="s">
        <v>172</v>
      </c>
      <c r="F49" s="9" t="s">
        <v>2802</v>
      </c>
      <c r="G49" s="20"/>
      <c r="J49" s="29" t="s">
        <v>2798</v>
      </c>
      <c r="K49" s="20"/>
      <c r="L49" s="7"/>
      <c r="M49" s="21"/>
      <c r="N49" s="21"/>
      <c r="O49" s="7"/>
      <c r="P49" s="930">
        <f>SUM(P44:P48)</f>
        <v>0</v>
      </c>
      <c r="Q49" s="930">
        <f t="shared" ref="Q49:T49" si="6">SUM(Q44:Q48)</f>
        <v>0</v>
      </c>
      <c r="R49" s="930">
        <f t="shared" si="6"/>
        <v>0</v>
      </c>
      <c r="S49" s="930">
        <f t="shared" si="6"/>
        <v>0</v>
      </c>
      <c r="T49" s="930">
        <f t="shared" si="6"/>
        <v>0</v>
      </c>
    </row>
    <row r="50" spans="1:20" ht="14.25">
      <c r="A50" s="402"/>
      <c r="D50" s="20"/>
      <c r="E50" s="20"/>
      <c r="F50" s="7"/>
      <c r="G50" s="20"/>
      <c r="H50" s="20"/>
      <c r="J50"/>
      <c r="K50" s="20"/>
      <c r="L50" s="7"/>
      <c r="M50" s="21"/>
      <c r="N50" s="21"/>
      <c r="O50" s="21"/>
      <c r="P50" s="21"/>
      <c r="Q50" s="21"/>
      <c r="R50" s="21"/>
      <c r="S50" s="21"/>
      <c r="T50" s="21"/>
    </row>
    <row r="51" spans="1:20" ht="14.25">
      <c r="A51" s="402" t="s">
        <v>2780</v>
      </c>
      <c r="D51" s="20" t="s">
        <v>190</v>
      </c>
      <c r="E51" s="20" t="s">
        <v>172</v>
      </c>
      <c r="F51" s="7" t="s">
        <v>2803</v>
      </c>
      <c r="G51" s="20"/>
      <c r="H51" s="11" t="s">
        <v>2691</v>
      </c>
      <c r="I51" s="11" t="s">
        <v>2691</v>
      </c>
      <c r="J51"/>
      <c r="K51" s="20"/>
      <c r="L51" s="7" t="s">
        <v>2804</v>
      </c>
      <c r="M51" s="21" t="s">
        <v>185</v>
      </c>
      <c r="N51" s="21" t="s">
        <v>1628</v>
      </c>
      <c r="O51" s="7" t="s">
        <v>186</v>
      </c>
      <c r="P51" s="929">
        <f t="shared" ref="P51:T52" si="7">SUMIFS(P$62:P$619,$E$62:$E$619,$E51,$F$62:$F$619,$F51,$H$62:$H$619,$H51,$I$62:$I$619,$I51,$L$62:$L$619,$L51,$N$62:$N$619,$N51)</f>
        <v>0</v>
      </c>
      <c r="Q51" s="929">
        <f t="shared" si="7"/>
        <v>0</v>
      </c>
      <c r="R51" s="929">
        <f t="shared" si="7"/>
        <v>0</v>
      </c>
      <c r="S51" s="929">
        <f t="shared" si="7"/>
        <v>0</v>
      </c>
      <c r="T51" s="929">
        <f t="shared" si="7"/>
        <v>0</v>
      </c>
    </row>
    <row r="52" spans="1:20" ht="14.25">
      <c r="A52" s="402" t="s">
        <v>2780</v>
      </c>
      <c r="D52" s="20" t="s">
        <v>190</v>
      </c>
      <c r="E52" s="20" t="s">
        <v>172</v>
      </c>
      <c r="F52" s="7" t="s">
        <v>2803</v>
      </c>
      <c r="G52" s="20"/>
      <c r="H52" s="11" t="s">
        <v>2691</v>
      </c>
      <c r="I52" s="11" t="s">
        <v>2691</v>
      </c>
      <c r="J52"/>
      <c r="K52" s="20"/>
      <c r="L52" s="7" t="s">
        <v>2805</v>
      </c>
      <c r="M52" s="21" t="s">
        <v>185</v>
      </c>
      <c r="N52" s="21" t="s">
        <v>1628</v>
      </c>
      <c r="O52" s="7" t="s">
        <v>186</v>
      </c>
      <c r="P52" s="929">
        <f t="shared" si="7"/>
        <v>0</v>
      </c>
      <c r="Q52" s="929">
        <f t="shared" si="7"/>
        <v>0</v>
      </c>
      <c r="R52" s="929">
        <f t="shared" si="7"/>
        <v>0</v>
      </c>
      <c r="S52" s="929">
        <f t="shared" si="7"/>
        <v>0</v>
      </c>
      <c r="T52" s="929">
        <f t="shared" si="7"/>
        <v>0</v>
      </c>
    </row>
    <row r="53" spans="1:20" ht="13.9">
      <c r="A53" s="402" t="s">
        <v>2780</v>
      </c>
      <c r="D53" s="20" t="s">
        <v>190</v>
      </c>
      <c r="E53" s="20" t="s">
        <v>172</v>
      </c>
      <c r="F53" s="31" t="s">
        <v>2806</v>
      </c>
      <c r="G53" s="20"/>
      <c r="H53" s="11" t="s">
        <v>2691</v>
      </c>
      <c r="I53" s="11" t="s">
        <v>2691</v>
      </c>
      <c r="J53" s="29" t="s">
        <v>2798</v>
      </c>
      <c r="K53" s="20"/>
      <c r="L53" s="7"/>
      <c r="M53" s="21" t="s">
        <v>185</v>
      </c>
      <c r="N53" s="21" t="s">
        <v>1628</v>
      </c>
      <c r="O53" s="7" t="s">
        <v>186</v>
      </c>
      <c r="P53" s="1043">
        <f>SUM(P51:P52)</f>
        <v>0</v>
      </c>
      <c r="Q53" s="1043">
        <f t="shared" ref="Q53:T53" si="8">SUM(Q51:Q52)</f>
        <v>0</v>
      </c>
      <c r="R53" s="1043">
        <f t="shared" si="8"/>
        <v>0</v>
      </c>
      <c r="S53" s="1043">
        <f t="shared" si="8"/>
        <v>0</v>
      </c>
      <c r="T53" s="1043">
        <f t="shared" si="8"/>
        <v>0</v>
      </c>
    </row>
    <row r="56" spans="1:20" ht="17.649999999999999">
      <c r="A56" s="27"/>
      <c r="B56" s="28" t="s">
        <v>1625</v>
      </c>
      <c r="C56" s="27"/>
      <c r="D56" s="27"/>
      <c r="E56" s="27"/>
      <c r="F56" s="27"/>
      <c r="G56" s="27"/>
      <c r="H56" s="27"/>
      <c r="I56" s="27"/>
      <c r="J56" s="27"/>
      <c r="K56" s="27"/>
      <c r="L56" s="27"/>
      <c r="M56" s="27"/>
      <c r="N56" s="27"/>
      <c r="O56" s="27"/>
      <c r="P56" s="27"/>
      <c r="Q56" s="27"/>
      <c r="R56" s="27"/>
      <c r="S56" s="27"/>
      <c r="T56" s="27"/>
    </row>
    <row r="57" spans="1:20">
      <c r="A57" s="12"/>
      <c r="B57" s="12"/>
      <c r="C57" s="12"/>
      <c r="D57" s="12"/>
      <c r="E57" s="12"/>
      <c r="F57" s="12"/>
      <c r="G57" s="12"/>
      <c r="H57" s="12"/>
      <c r="I57" s="7"/>
      <c r="J57" s="7"/>
      <c r="K57" s="7"/>
      <c r="L57" s="7"/>
      <c r="M57" s="22"/>
      <c r="N57" s="22"/>
      <c r="O57" s="15"/>
      <c r="P57" s="12"/>
      <c r="Q57" s="12"/>
      <c r="R57" s="13"/>
      <c r="S57" s="14"/>
      <c r="T57" s="15"/>
    </row>
    <row r="58" spans="1:20" ht="13.5" customHeight="1">
      <c r="A58" s="22"/>
      <c r="B58" s="22"/>
      <c r="C58" s="76" t="s">
        <v>1998</v>
      </c>
      <c r="D58" s="76"/>
      <c r="E58" s="77"/>
      <c r="F58" s="77"/>
      <c r="G58" s="77"/>
      <c r="H58" s="77"/>
      <c r="I58" s="77"/>
      <c r="J58" s="77"/>
      <c r="K58" s="77"/>
      <c r="L58" s="77"/>
      <c r="M58" s="77"/>
      <c r="N58" s="77"/>
      <c r="O58" s="77"/>
      <c r="P58" s="77"/>
      <c r="Q58" s="77"/>
      <c r="R58" s="77"/>
      <c r="S58" s="77"/>
      <c r="T58" s="77"/>
    </row>
    <row r="59" spans="1:20">
      <c r="A59" s="12"/>
      <c r="B59" s="12"/>
      <c r="C59" s="12"/>
      <c r="D59" s="12"/>
      <c r="E59" s="12"/>
      <c r="F59" s="12"/>
      <c r="G59" s="12"/>
      <c r="H59" s="12"/>
      <c r="I59" s="7"/>
      <c r="J59" s="7"/>
      <c r="K59" s="7"/>
      <c r="L59" s="7"/>
      <c r="M59" s="22"/>
      <c r="N59" s="22"/>
      <c r="O59" s="15"/>
      <c r="P59" s="12"/>
      <c r="Q59" s="12"/>
      <c r="R59" s="13"/>
      <c r="S59" s="14"/>
      <c r="T59" s="15"/>
    </row>
    <row r="60" spans="1:20" ht="14.25" customHeight="1">
      <c r="A60" s="12"/>
      <c r="B60" s="12"/>
      <c r="C60" s="12"/>
      <c r="D60" s="80" t="s">
        <v>2807</v>
      </c>
      <c r="E60" s="81"/>
      <c r="F60" s="81"/>
      <c r="G60" s="81"/>
      <c r="H60" s="81"/>
      <c r="I60" s="81"/>
      <c r="J60" s="81"/>
      <c r="K60" s="81"/>
      <c r="L60" s="81"/>
      <c r="M60" s="81"/>
      <c r="N60" s="81"/>
      <c r="O60" s="81"/>
      <c r="P60" s="81"/>
      <c r="Q60" s="81"/>
      <c r="R60" s="81"/>
      <c r="S60" s="81"/>
      <c r="T60" s="81"/>
    </row>
    <row r="61" spans="1:20">
      <c r="A61" s="12"/>
      <c r="B61" s="12"/>
      <c r="C61" s="12"/>
      <c r="D61" s="12"/>
      <c r="E61" s="12"/>
      <c r="F61" s="12"/>
      <c r="G61" s="12"/>
      <c r="H61" s="12"/>
      <c r="I61" s="7"/>
      <c r="J61" s="7"/>
      <c r="K61" s="7"/>
      <c r="L61" s="7"/>
      <c r="M61" s="22"/>
      <c r="N61" s="22"/>
      <c r="O61" s="15"/>
      <c r="P61" s="12"/>
      <c r="Q61" s="12"/>
      <c r="R61" s="13"/>
      <c r="S61" s="14"/>
      <c r="T61" s="15"/>
    </row>
    <row r="62" spans="1:20">
      <c r="D62" s="20" t="s">
        <v>190</v>
      </c>
      <c r="E62" s="20" t="s">
        <v>172</v>
      </c>
      <c r="F62" s="7" t="s">
        <v>181</v>
      </c>
      <c r="G62" s="20"/>
      <c r="H62" s="11" t="s">
        <v>1998</v>
      </c>
      <c r="I62" s="11" t="s">
        <v>2781</v>
      </c>
      <c r="J62" s="11" t="s">
        <v>2808</v>
      </c>
      <c r="K62" s="20"/>
      <c r="L62" s="7"/>
      <c r="M62" s="21" t="s">
        <v>185</v>
      </c>
      <c r="N62" s="462" t="s">
        <v>2809</v>
      </c>
      <c r="O62" s="7" t="s">
        <v>186</v>
      </c>
      <c r="P62" s="728"/>
      <c r="Q62" s="728"/>
      <c r="R62" s="728"/>
      <c r="S62" s="728"/>
      <c r="T62" s="728"/>
    </row>
    <row r="63" spans="1:20">
      <c r="D63" s="20" t="s">
        <v>190</v>
      </c>
      <c r="E63" s="20" t="s">
        <v>172</v>
      </c>
      <c r="F63" s="7" t="s">
        <v>181</v>
      </c>
      <c r="G63" s="20"/>
      <c r="H63" s="11" t="s">
        <v>1998</v>
      </c>
      <c r="I63" s="11" t="s">
        <v>2781</v>
      </c>
      <c r="J63" s="11" t="s">
        <v>2810</v>
      </c>
      <c r="K63" s="20"/>
      <c r="L63" s="7"/>
      <c r="M63" s="21" t="s">
        <v>185</v>
      </c>
      <c r="N63" s="462" t="s">
        <v>2809</v>
      </c>
      <c r="O63" s="7" t="s">
        <v>186</v>
      </c>
      <c r="P63" s="728"/>
      <c r="Q63" s="728"/>
      <c r="R63" s="728"/>
      <c r="S63" s="728"/>
      <c r="T63" s="728"/>
    </row>
    <row r="64" spans="1:20">
      <c r="D64" s="20" t="s">
        <v>190</v>
      </c>
      <c r="E64" s="20" t="s">
        <v>172</v>
      </c>
      <c r="F64" s="7" t="s">
        <v>181</v>
      </c>
      <c r="G64" s="20"/>
      <c r="H64" s="11" t="s">
        <v>1998</v>
      </c>
      <c r="I64" s="11" t="s">
        <v>2781</v>
      </c>
      <c r="J64" s="11" t="s">
        <v>433</v>
      </c>
      <c r="K64" s="20"/>
      <c r="L64" s="7"/>
      <c r="M64" s="21" t="s">
        <v>185</v>
      </c>
      <c r="N64" s="462" t="s">
        <v>2809</v>
      </c>
      <c r="O64" s="7" t="s">
        <v>186</v>
      </c>
      <c r="P64" s="728"/>
      <c r="Q64" s="728"/>
      <c r="R64" s="728"/>
      <c r="S64" s="728"/>
      <c r="T64" s="728"/>
    </row>
    <row r="65" spans="4:20">
      <c r="D65" s="20" t="s">
        <v>190</v>
      </c>
      <c r="E65" s="20" t="s">
        <v>172</v>
      </c>
      <c r="F65" s="7" t="s">
        <v>181</v>
      </c>
      <c r="G65" s="20"/>
      <c r="H65" s="11" t="s">
        <v>1998</v>
      </c>
      <c r="I65" s="11" t="s">
        <v>2781</v>
      </c>
      <c r="J65" s="11" t="s">
        <v>2811</v>
      </c>
      <c r="K65" s="20"/>
      <c r="L65" s="7"/>
      <c r="M65" s="21" t="s">
        <v>185</v>
      </c>
      <c r="N65" s="462" t="s">
        <v>2809</v>
      </c>
      <c r="O65" s="7" t="s">
        <v>186</v>
      </c>
      <c r="P65" s="728"/>
      <c r="Q65" s="728"/>
      <c r="R65" s="728"/>
      <c r="S65" s="728"/>
      <c r="T65" s="728"/>
    </row>
    <row r="66" spans="4:20">
      <c r="D66" s="15" t="s">
        <v>190</v>
      </c>
      <c r="E66" s="20" t="s">
        <v>172</v>
      </c>
      <c r="F66" s="7" t="s">
        <v>181</v>
      </c>
      <c r="G66" s="15"/>
      <c r="H66" s="11" t="s">
        <v>1998</v>
      </c>
      <c r="I66" s="11" t="s">
        <v>2781</v>
      </c>
      <c r="J66" s="11" t="s">
        <v>2812</v>
      </c>
      <c r="K66" s="15"/>
      <c r="L66" s="7"/>
      <c r="M66" s="13" t="s">
        <v>185</v>
      </c>
      <c r="N66" s="462" t="s">
        <v>2809</v>
      </c>
      <c r="O66" s="7" t="s">
        <v>186</v>
      </c>
      <c r="P66" s="728"/>
      <c r="Q66" s="728"/>
      <c r="R66" s="728"/>
      <c r="S66" s="728"/>
      <c r="T66" s="728"/>
    </row>
    <row r="67" spans="4:20">
      <c r="D67" s="15" t="s">
        <v>190</v>
      </c>
      <c r="E67" s="20" t="s">
        <v>172</v>
      </c>
      <c r="F67" s="7" t="s">
        <v>181</v>
      </c>
      <c r="G67" s="15"/>
      <c r="H67" s="11" t="s">
        <v>1998</v>
      </c>
      <c r="I67" s="11" t="s">
        <v>2781</v>
      </c>
      <c r="J67" s="11" t="s">
        <v>2813</v>
      </c>
      <c r="K67" s="15"/>
      <c r="L67" s="7"/>
      <c r="M67" s="23" t="s">
        <v>185</v>
      </c>
      <c r="N67" s="462" t="s">
        <v>2809</v>
      </c>
      <c r="O67" s="7" t="s">
        <v>186</v>
      </c>
      <c r="P67" s="728"/>
      <c r="Q67" s="728"/>
      <c r="R67" s="728"/>
      <c r="S67" s="728"/>
      <c r="T67" s="728"/>
    </row>
    <row r="68" spans="4:20">
      <c r="D68" s="15" t="s">
        <v>190</v>
      </c>
      <c r="E68" s="20" t="s">
        <v>172</v>
      </c>
      <c r="F68" s="7" t="s">
        <v>181</v>
      </c>
      <c r="G68" s="15"/>
      <c r="H68" s="11" t="s">
        <v>1998</v>
      </c>
      <c r="I68" s="11" t="s">
        <v>2781</v>
      </c>
      <c r="J68" s="11" t="s">
        <v>2814</v>
      </c>
      <c r="K68" s="15"/>
      <c r="L68" s="7"/>
      <c r="M68" s="23" t="s">
        <v>185</v>
      </c>
      <c r="N68" s="462" t="s">
        <v>2809</v>
      </c>
      <c r="O68" s="7" t="s">
        <v>186</v>
      </c>
      <c r="P68" s="728"/>
      <c r="Q68" s="728"/>
      <c r="R68" s="728"/>
      <c r="S68" s="728"/>
      <c r="T68" s="728"/>
    </row>
    <row r="69" spans="4:20">
      <c r="D69" s="15" t="s">
        <v>190</v>
      </c>
      <c r="E69" s="20" t="s">
        <v>172</v>
      </c>
      <c r="F69" s="7" t="s">
        <v>181</v>
      </c>
      <c r="G69" s="15"/>
      <c r="H69" s="11" t="s">
        <v>1998</v>
      </c>
      <c r="I69" s="11" t="s">
        <v>2781</v>
      </c>
      <c r="J69" s="11" t="s">
        <v>2815</v>
      </c>
      <c r="K69" s="15"/>
      <c r="L69" s="7"/>
      <c r="M69" s="23" t="s">
        <v>185</v>
      </c>
      <c r="N69" s="462" t="s">
        <v>2809</v>
      </c>
      <c r="O69" s="7" t="s">
        <v>186</v>
      </c>
      <c r="P69" s="728"/>
      <c r="Q69" s="728"/>
      <c r="R69" s="728"/>
      <c r="S69" s="728"/>
      <c r="T69" s="728"/>
    </row>
    <row r="70" spans="4:20">
      <c r="D70" s="11" t="s">
        <v>190</v>
      </c>
      <c r="E70" s="20" t="s">
        <v>172</v>
      </c>
      <c r="F70" s="7" t="s">
        <v>181</v>
      </c>
      <c r="H70" s="11" t="s">
        <v>1998</v>
      </c>
      <c r="I70" s="11" t="s">
        <v>2781</v>
      </c>
      <c r="J70" s="11" t="s">
        <v>217</v>
      </c>
      <c r="K70" s="53"/>
      <c r="M70" s="11" t="s">
        <v>185</v>
      </c>
      <c r="N70" s="462" t="s">
        <v>2809</v>
      </c>
      <c r="O70" s="7" t="s">
        <v>186</v>
      </c>
      <c r="P70" s="728"/>
      <c r="Q70" s="728"/>
      <c r="R70" s="728"/>
      <c r="S70" s="728"/>
      <c r="T70" s="728"/>
    </row>
    <row r="71" spans="4:20">
      <c r="D71" s="11" t="s">
        <v>190</v>
      </c>
      <c r="E71" s="20" t="s">
        <v>172</v>
      </c>
      <c r="F71" s="7" t="s">
        <v>181</v>
      </c>
      <c r="H71" s="11" t="s">
        <v>1998</v>
      </c>
      <c r="I71" s="11" t="s">
        <v>2781</v>
      </c>
      <c r="J71" s="11" t="s">
        <v>217</v>
      </c>
      <c r="K71" s="53"/>
      <c r="M71" s="11" t="s">
        <v>185</v>
      </c>
      <c r="N71" s="462" t="s">
        <v>2809</v>
      </c>
      <c r="O71" s="7" t="s">
        <v>186</v>
      </c>
      <c r="P71" s="728"/>
      <c r="Q71" s="728"/>
      <c r="R71" s="728"/>
      <c r="S71" s="728"/>
      <c r="T71" s="728"/>
    </row>
    <row r="72" spans="4:20">
      <c r="D72" s="11" t="s">
        <v>190</v>
      </c>
      <c r="E72" s="20" t="s">
        <v>172</v>
      </c>
      <c r="F72" s="7" t="s">
        <v>181</v>
      </c>
      <c r="H72" s="11" t="s">
        <v>1998</v>
      </c>
      <c r="I72" s="11" t="s">
        <v>2781</v>
      </c>
      <c r="J72" s="11" t="s">
        <v>217</v>
      </c>
      <c r="K72" s="53"/>
      <c r="M72" s="11" t="s">
        <v>185</v>
      </c>
      <c r="N72" s="462" t="s">
        <v>2809</v>
      </c>
      <c r="O72" s="7" t="s">
        <v>186</v>
      </c>
      <c r="P72" s="728"/>
      <c r="Q72" s="728"/>
      <c r="R72" s="728"/>
      <c r="S72" s="728"/>
      <c r="T72" s="728"/>
    </row>
    <row r="73" spans="4:20">
      <c r="D73" s="11" t="s">
        <v>190</v>
      </c>
      <c r="E73" s="20" t="s">
        <v>172</v>
      </c>
      <c r="F73" s="7" t="s">
        <v>181</v>
      </c>
      <c r="H73" s="11" t="s">
        <v>1998</v>
      </c>
      <c r="I73" s="11" t="s">
        <v>2781</v>
      </c>
      <c r="J73" s="11" t="s">
        <v>217</v>
      </c>
      <c r="K73" s="53"/>
      <c r="M73" s="11" t="s">
        <v>185</v>
      </c>
      <c r="N73" s="462" t="s">
        <v>2809</v>
      </c>
      <c r="O73" s="7" t="s">
        <v>186</v>
      </c>
      <c r="P73" s="728"/>
      <c r="Q73" s="728"/>
      <c r="R73" s="728"/>
      <c r="S73" s="728"/>
      <c r="T73" s="728"/>
    </row>
    <row r="74" spans="4:20">
      <c r="D74" s="11" t="s">
        <v>190</v>
      </c>
      <c r="E74" s="20" t="s">
        <v>172</v>
      </c>
      <c r="F74" s="7" t="s">
        <v>181</v>
      </c>
      <c r="H74" s="11" t="s">
        <v>1998</v>
      </c>
      <c r="I74" s="11" t="s">
        <v>2781</v>
      </c>
      <c r="J74" s="11" t="s">
        <v>217</v>
      </c>
      <c r="K74" s="53"/>
      <c r="M74" s="11" t="s">
        <v>185</v>
      </c>
      <c r="N74" s="462" t="s">
        <v>2809</v>
      </c>
      <c r="O74" s="7" t="s">
        <v>186</v>
      </c>
      <c r="P74" s="728"/>
      <c r="Q74" s="728"/>
      <c r="R74" s="728"/>
      <c r="S74" s="728"/>
      <c r="T74" s="728"/>
    </row>
    <row r="75" spans="4:20">
      <c r="D75" s="11" t="s">
        <v>190</v>
      </c>
      <c r="E75" s="20" t="s">
        <v>172</v>
      </c>
      <c r="F75" s="7" t="s">
        <v>181</v>
      </c>
      <c r="H75" s="11" t="s">
        <v>1998</v>
      </c>
      <c r="I75" s="11" t="s">
        <v>2781</v>
      </c>
      <c r="J75" s="11" t="s">
        <v>217</v>
      </c>
      <c r="K75" s="53"/>
      <c r="M75" s="11" t="s">
        <v>185</v>
      </c>
      <c r="N75" s="462" t="s">
        <v>2809</v>
      </c>
      <c r="O75" s="7" t="s">
        <v>186</v>
      </c>
      <c r="P75" s="728"/>
      <c r="Q75" s="728"/>
      <c r="R75" s="728"/>
      <c r="S75" s="728"/>
      <c r="T75" s="728"/>
    </row>
    <row r="76" spans="4:20">
      <c r="D76" s="11" t="s">
        <v>190</v>
      </c>
      <c r="E76" s="20" t="s">
        <v>172</v>
      </c>
      <c r="F76" s="7" t="s">
        <v>181</v>
      </c>
      <c r="H76" s="11" t="s">
        <v>1998</v>
      </c>
      <c r="I76" s="11" t="s">
        <v>2781</v>
      </c>
      <c r="J76" s="11" t="s">
        <v>217</v>
      </c>
      <c r="K76" s="53"/>
      <c r="M76" s="11" t="s">
        <v>185</v>
      </c>
      <c r="N76" s="462" t="s">
        <v>2809</v>
      </c>
      <c r="O76" s="7" t="s">
        <v>186</v>
      </c>
      <c r="P76" s="728"/>
      <c r="Q76" s="728"/>
      <c r="R76" s="728"/>
      <c r="S76" s="728"/>
      <c r="T76" s="728"/>
    </row>
    <row r="77" spans="4:20">
      <c r="D77" s="11" t="s">
        <v>190</v>
      </c>
      <c r="E77" s="20" t="s">
        <v>172</v>
      </c>
      <c r="F77" s="7" t="s">
        <v>181</v>
      </c>
      <c r="H77" s="11" t="s">
        <v>1998</v>
      </c>
      <c r="I77" s="11" t="s">
        <v>2781</v>
      </c>
      <c r="J77" s="11" t="s">
        <v>217</v>
      </c>
      <c r="K77" s="53"/>
      <c r="M77" s="11" t="s">
        <v>185</v>
      </c>
      <c r="N77" s="462" t="s">
        <v>2809</v>
      </c>
      <c r="O77" s="7" t="s">
        <v>186</v>
      </c>
      <c r="P77" s="728"/>
      <c r="Q77" s="728"/>
      <c r="R77" s="728"/>
      <c r="S77" s="728"/>
      <c r="T77" s="728"/>
    </row>
    <row r="78" spans="4:20">
      <c r="D78" s="11" t="s">
        <v>190</v>
      </c>
      <c r="E78" s="20" t="s">
        <v>172</v>
      </c>
      <c r="F78" s="7" t="s">
        <v>181</v>
      </c>
      <c r="H78" s="11" t="s">
        <v>1998</v>
      </c>
      <c r="I78" s="11" t="s">
        <v>2781</v>
      </c>
      <c r="J78" s="11" t="s">
        <v>217</v>
      </c>
      <c r="K78" s="53"/>
      <c r="M78" s="11" t="s">
        <v>185</v>
      </c>
      <c r="N78" s="462" t="s">
        <v>2809</v>
      </c>
      <c r="O78" s="7" t="s">
        <v>186</v>
      </c>
      <c r="P78" s="728"/>
      <c r="Q78" s="728"/>
      <c r="R78" s="728"/>
      <c r="S78" s="728"/>
      <c r="T78" s="728"/>
    </row>
    <row r="79" spans="4:20">
      <c r="D79" s="11" t="s">
        <v>190</v>
      </c>
      <c r="E79" s="20" t="s">
        <v>172</v>
      </c>
      <c r="F79" s="7" t="s">
        <v>181</v>
      </c>
      <c r="H79" s="11" t="s">
        <v>1998</v>
      </c>
      <c r="I79" s="11" t="s">
        <v>2781</v>
      </c>
      <c r="J79" s="11" t="s">
        <v>217</v>
      </c>
      <c r="K79" s="53"/>
      <c r="M79" s="11" t="s">
        <v>185</v>
      </c>
      <c r="N79" s="462" t="s">
        <v>2809</v>
      </c>
      <c r="O79" s="7" t="s">
        <v>186</v>
      </c>
      <c r="P79" s="728"/>
      <c r="Q79" s="728"/>
      <c r="R79" s="728"/>
      <c r="S79" s="728"/>
      <c r="T79" s="728"/>
    </row>
    <row r="80" spans="4:20" ht="13.9">
      <c r="D80" s="29" t="s">
        <v>190</v>
      </c>
      <c r="E80" s="9" t="s">
        <v>172</v>
      </c>
      <c r="F80" s="31" t="s">
        <v>181</v>
      </c>
      <c r="H80" s="29" t="s">
        <v>1998</v>
      </c>
      <c r="I80" s="29" t="s">
        <v>2781</v>
      </c>
      <c r="J80" s="29" t="s">
        <v>2816</v>
      </c>
      <c r="M80" s="29" t="s">
        <v>185</v>
      </c>
      <c r="N80" s="1360" t="s">
        <v>2809</v>
      </c>
      <c r="O80" s="31" t="s">
        <v>186</v>
      </c>
      <c r="P80" s="1043">
        <f>SUM(P62:P79)</f>
        <v>0</v>
      </c>
      <c r="Q80" s="1043">
        <f t="shared" ref="Q80:T80" si="9">SUM(Q62:Q79)</f>
        <v>0</v>
      </c>
      <c r="R80" s="1043">
        <f t="shared" si="9"/>
        <v>0</v>
      </c>
      <c r="S80" s="1043">
        <f t="shared" si="9"/>
        <v>0</v>
      </c>
      <c r="T80" s="1043">
        <f t="shared" si="9"/>
        <v>0</v>
      </c>
    </row>
    <row r="81" spans="4:20">
      <c r="D81" s="11" t="s">
        <v>190</v>
      </c>
      <c r="E81" s="20" t="s">
        <v>172</v>
      </c>
      <c r="F81" s="7" t="s">
        <v>181</v>
      </c>
      <c r="H81" s="11" t="s">
        <v>1998</v>
      </c>
      <c r="I81" s="11" t="s">
        <v>2781</v>
      </c>
      <c r="J81" s="11" t="s">
        <v>2817</v>
      </c>
      <c r="M81" s="11" t="s">
        <v>185</v>
      </c>
      <c r="O81" s="7" t="s">
        <v>186</v>
      </c>
      <c r="P81" s="728"/>
      <c r="Q81" s="728"/>
      <c r="R81" s="728"/>
      <c r="S81" s="728"/>
      <c r="T81" s="728"/>
    </row>
    <row r="82" spans="4:20" ht="13.9">
      <c r="D82" s="29" t="s">
        <v>190</v>
      </c>
      <c r="E82" s="9" t="s">
        <v>172</v>
      </c>
      <c r="F82" s="31" t="s">
        <v>181</v>
      </c>
      <c r="H82" s="29" t="s">
        <v>1998</v>
      </c>
      <c r="I82" s="29" t="s">
        <v>2781</v>
      </c>
      <c r="J82" s="29" t="s">
        <v>2818</v>
      </c>
      <c r="M82" s="29" t="s">
        <v>185</v>
      </c>
      <c r="N82" s="29" t="s">
        <v>1628</v>
      </c>
      <c r="O82" s="31" t="s">
        <v>186</v>
      </c>
      <c r="P82" s="1043">
        <f>SUM(P80:P81)</f>
        <v>0</v>
      </c>
      <c r="Q82" s="1043">
        <f t="shared" ref="Q82:T82" si="10">SUM(Q80:Q81)</f>
        <v>0</v>
      </c>
      <c r="R82" s="1043">
        <f t="shared" si="10"/>
        <v>0</v>
      </c>
      <c r="S82" s="1043">
        <f t="shared" si="10"/>
        <v>0</v>
      </c>
      <c r="T82" s="1043">
        <f t="shared" si="10"/>
        <v>0</v>
      </c>
    </row>
    <row r="83" spans="4:20">
      <c r="P83" s="399"/>
      <c r="Q83" s="399"/>
      <c r="R83" s="399"/>
      <c r="S83" s="399"/>
      <c r="T83" s="399"/>
    </row>
    <row r="84" spans="4:20" ht="14.25" customHeight="1">
      <c r="D84" s="80" t="s">
        <v>2819</v>
      </c>
      <c r="E84" s="81"/>
      <c r="F84" s="81"/>
      <c r="G84" s="81"/>
      <c r="H84" s="81"/>
      <c r="I84" s="81"/>
      <c r="J84" s="81"/>
      <c r="K84" s="81"/>
      <c r="L84" s="81"/>
      <c r="M84" s="81"/>
      <c r="N84" s="81"/>
      <c r="O84" s="81"/>
      <c r="P84" s="1102"/>
      <c r="Q84" s="1102"/>
      <c r="R84" s="1102"/>
      <c r="S84" s="1102"/>
      <c r="T84" s="1102"/>
    </row>
    <row r="85" spans="4:20">
      <c r="D85" s="12"/>
      <c r="E85" s="12"/>
      <c r="F85" s="7"/>
      <c r="G85" s="12"/>
      <c r="H85" s="12"/>
      <c r="I85" s="12"/>
      <c r="J85" s="7"/>
      <c r="K85" s="7"/>
      <c r="L85" s="7"/>
      <c r="M85" s="22"/>
      <c r="N85" s="22"/>
      <c r="O85" s="15"/>
      <c r="P85" s="1103"/>
      <c r="Q85" s="1103"/>
      <c r="R85" s="1104"/>
      <c r="S85" s="1105"/>
      <c r="T85" s="1106"/>
    </row>
    <row r="86" spans="4:20">
      <c r="D86" s="20" t="s">
        <v>190</v>
      </c>
      <c r="E86" s="20" t="s">
        <v>172</v>
      </c>
      <c r="F86" s="7" t="s">
        <v>181</v>
      </c>
      <c r="G86" s="20"/>
      <c r="H86" s="11" t="s">
        <v>1998</v>
      </c>
      <c r="I86" s="11" t="s">
        <v>2782</v>
      </c>
      <c r="J86" s="11" t="s">
        <v>2808</v>
      </c>
      <c r="K86" s="20"/>
      <c r="L86" s="7"/>
      <c r="M86" s="21" t="s">
        <v>185</v>
      </c>
      <c r="N86" s="462" t="s">
        <v>2809</v>
      </c>
      <c r="O86" s="7" t="s">
        <v>186</v>
      </c>
      <c r="P86" s="728"/>
      <c r="Q86" s="728"/>
      <c r="R86" s="728"/>
      <c r="S86" s="728"/>
      <c r="T86" s="728"/>
    </row>
    <row r="87" spans="4:20">
      <c r="D87" s="20" t="s">
        <v>190</v>
      </c>
      <c r="E87" s="20" t="s">
        <v>172</v>
      </c>
      <c r="F87" s="7" t="s">
        <v>181</v>
      </c>
      <c r="G87" s="20"/>
      <c r="H87" s="11" t="s">
        <v>1998</v>
      </c>
      <c r="I87" s="11" t="s">
        <v>2782</v>
      </c>
      <c r="J87" s="11" t="s">
        <v>2810</v>
      </c>
      <c r="K87" s="20"/>
      <c r="L87" s="7"/>
      <c r="M87" s="21" t="s">
        <v>185</v>
      </c>
      <c r="N87" s="462" t="s">
        <v>2809</v>
      </c>
      <c r="O87" s="7" t="s">
        <v>186</v>
      </c>
      <c r="P87" s="728"/>
      <c r="Q87" s="728"/>
      <c r="R87" s="728"/>
      <c r="S87" s="728"/>
      <c r="T87" s="728"/>
    </row>
    <row r="88" spans="4:20">
      <c r="D88" s="20" t="s">
        <v>190</v>
      </c>
      <c r="E88" s="20" t="s">
        <v>172</v>
      </c>
      <c r="F88" s="7" t="s">
        <v>181</v>
      </c>
      <c r="G88" s="20"/>
      <c r="H88" s="11" t="s">
        <v>1998</v>
      </c>
      <c r="I88" s="11" t="s">
        <v>2782</v>
      </c>
      <c r="J88" s="11" t="s">
        <v>433</v>
      </c>
      <c r="K88" s="20"/>
      <c r="L88" s="7"/>
      <c r="M88" s="21" t="s">
        <v>185</v>
      </c>
      <c r="N88" s="462" t="s">
        <v>2809</v>
      </c>
      <c r="O88" s="7" t="s">
        <v>186</v>
      </c>
      <c r="P88" s="728"/>
      <c r="Q88" s="728"/>
      <c r="R88" s="728"/>
      <c r="S88" s="728"/>
      <c r="T88" s="728"/>
    </row>
    <row r="89" spans="4:20">
      <c r="D89" s="20" t="s">
        <v>190</v>
      </c>
      <c r="E89" s="20" t="s">
        <v>172</v>
      </c>
      <c r="F89" s="7" t="s">
        <v>181</v>
      </c>
      <c r="G89" s="20"/>
      <c r="H89" s="11" t="s">
        <v>1998</v>
      </c>
      <c r="I89" s="11" t="s">
        <v>2782</v>
      </c>
      <c r="J89" s="11" t="s">
        <v>2811</v>
      </c>
      <c r="K89" s="20"/>
      <c r="L89" s="7"/>
      <c r="M89" s="21" t="s">
        <v>185</v>
      </c>
      <c r="N89" s="462" t="s">
        <v>2809</v>
      </c>
      <c r="O89" s="7" t="s">
        <v>186</v>
      </c>
      <c r="P89" s="728"/>
      <c r="Q89" s="728"/>
      <c r="R89" s="728"/>
      <c r="S89" s="728"/>
      <c r="T89" s="728"/>
    </row>
    <row r="90" spans="4:20">
      <c r="D90" s="15" t="s">
        <v>190</v>
      </c>
      <c r="E90" s="20" t="s">
        <v>172</v>
      </c>
      <c r="F90" s="7" t="s">
        <v>181</v>
      </c>
      <c r="G90" s="15"/>
      <c r="H90" s="11" t="s">
        <v>1998</v>
      </c>
      <c r="I90" s="11" t="s">
        <v>2782</v>
      </c>
      <c r="J90" s="11" t="s">
        <v>2812</v>
      </c>
      <c r="K90" s="15"/>
      <c r="L90" s="7"/>
      <c r="M90" s="13" t="s">
        <v>185</v>
      </c>
      <c r="N90" s="462" t="s">
        <v>2809</v>
      </c>
      <c r="O90" s="7" t="s">
        <v>186</v>
      </c>
      <c r="P90" s="728"/>
      <c r="Q90" s="728"/>
      <c r="R90" s="728"/>
      <c r="S90" s="728"/>
      <c r="T90" s="728"/>
    </row>
    <row r="91" spans="4:20">
      <c r="D91" s="15" t="s">
        <v>190</v>
      </c>
      <c r="E91" s="20" t="s">
        <v>172</v>
      </c>
      <c r="F91" s="7" t="s">
        <v>181</v>
      </c>
      <c r="G91" s="15"/>
      <c r="H91" s="11" t="s">
        <v>1998</v>
      </c>
      <c r="I91" s="11" t="s">
        <v>2782</v>
      </c>
      <c r="J91" s="11" t="s">
        <v>2813</v>
      </c>
      <c r="K91" s="15"/>
      <c r="L91" s="7"/>
      <c r="M91" s="23" t="s">
        <v>185</v>
      </c>
      <c r="N91" s="462" t="s">
        <v>2809</v>
      </c>
      <c r="O91" s="7" t="s">
        <v>186</v>
      </c>
      <c r="P91" s="728"/>
      <c r="Q91" s="728"/>
      <c r="R91" s="728"/>
      <c r="S91" s="728"/>
      <c r="T91" s="728"/>
    </row>
    <row r="92" spans="4:20">
      <c r="D92" s="15" t="s">
        <v>190</v>
      </c>
      <c r="E92" s="20" t="s">
        <v>172</v>
      </c>
      <c r="F92" s="7" t="s">
        <v>181</v>
      </c>
      <c r="G92" s="15"/>
      <c r="H92" s="11" t="s">
        <v>1998</v>
      </c>
      <c r="I92" s="11" t="s">
        <v>2782</v>
      </c>
      <c r="J92" s="11" t="s">
        <v>2814</v>
      </c>
      <c r="K92" s="15"/>
      <c r="L92" s="7"/>
      <c r="M92" s="23" t="s">
        <v>185</v>
      </c>
      <c r="N92" s="462" t="s">
        <v>2809</v>
      </c>
      <c r="O92" s="7" t="s">
        <v>186</v>
      </c>
      <c r="P92" s="728"/>
      <c r="Q92" s="728"/>
      <c r="R92" s="728"/>
      <c r="S92" s="728"/>
      <c r="T92" s="728"/>
    </row>
    <row r="93" spans="4:20">
      <c r="D93" s="15" t="s">
        <v>190</v>
      </c>
      <c r="E93" s="20" t="s">
        <v>172</v>
      </c>
      <c r="F93" s="7" t="s">
        <v>181</v>
      </c>
      <c r="G93" s="15"/>
      <c r="H93" s="11" t="s">
        <v>1998</v>
      </c>
      <c r="I93" s="11" t="s">
        <v>2782</v>
      </c>
      <c r="J93" s="11" t="s">
        <v>2815</v>
      </c>
      <c r="K93" s="15"/>
      <c r="L93" s="7"/>
      <c r="M93" s="23" t="s">
        <v>185</v>
      </c>
      <c r="N93" s="462" t="s">
        <v>2809</v>
      </c>
      <c r="O93" s="7" t="s">
        <v>186</v>
      </c>
      <c r="P93" s="728"/>
      <c r="Q93" s="728"/>
      <c r="R93" s="728"/>
      <c r="S93" s="728"/>
      <c r="T93" s="728"/>
    </row>
    <row r="94" spans="4:20">
      <c r="D94" s="11" t="s">
        <v>190</v>
      </c>
      <c r="E94" s="20" t="s">
        <v>172</v>
      </c>
      <c r="F94" s="7" t="s">
        <v>181</v>
      </c>
      <c r="H94" s="11" t="s">
        <v>1998</v>
      </c>
      <c r="I94" s="11" t="s">
        <v>2782</v>
      </c>
      <c r="J94" s="11" t="s">
        <v>217</v>
      </c>
      <c r="K94" s="53"/>
      <c r="M94" s="11" t="s">
        <v>185</v>
      </c>
      <c r="N94" s="462" t="s">
        <v>2809</v>
      </c>
      <c r="O94" s="7" t="s">
        <v>186</v>
      </c>
      <c r="P94" s="728"/>
      <c r="Q94" s="728"/>
      <c r="R94" s="728"/>
      <c r="S94" s="728"/>
      <c r="T94" s="728"/>
    </row>
    <row r="95" spans="4:20">
      <c r="D95" s="11" t="s">
        <v>190</v>
      </c>
      <c r="E95" s="20" t="s">
        <v>172</v>
      </c>
      <c r="F95" s="7" t="s">
        <v>181</v>
      </c>
      <c r="H95" s="11" t="s">
        <v>1998</v>
      </c>
      <c r="I95" s="11" t="s">
        <v>2782</v>
      </c>
      <c r="J95" s="11" t="s">
        <v>217</v>
      </c>
      <c r="K95" s="53"/>
      <c r="M95" s="11" t="s">
        <v>185</v>
      </c>
      <c r="N95" s="462" t="s">
        <v>2809</v>
      </c>
      <c r="O95" s="7" t="s">
        <v>186</v>
      </c>
      <c r="P95" s="728"/>
      <c r="Q95" s="728"/>
      <c r="R95" s="728"/>
      <c r="S95" s="728"/>
      <c r="T95" s="728"/>
    </row>
    <row r="96" spans="4:20">
      <c r="D96" s="11" t="s">
        <v>190</v>
      </c>
      <c r="E96" s="20" t="s">
        <v>172</v>
      </c>
      <c r="F96" s="7" t="s">
        <v>181</v>
      </c>
      <c r="H96" s="11" t="s">
        <v>1998</v>
      </c>
      <c r="I96" s="11" t="s">
        <v>2782</v>
      </c>
      <c r="J96" s="11" t="s">
        <v>217</v>
      </c>
      <c r="K96" s="53"/>
      <c r="M96" s="11" t="s">
        <v>185</v>
      </c>
      <c r="N96" s="462" t="s">
        <v>2809</v>
      </c>
      <c r="O96" s="7" t="s">
        <v>186</v>
      </c>
      <c r="P96" s="728"/>
      <c r="Q96" s="728"/>
      <c r="R96" s="728"/>
      <c r="S96" s="728"/>
      <c r="T96" s="728"/>
    </row>
    <row r="97" spans="4:20">
      <c r="D97" s="11" t="s">
        <v>190</v>
      </c>
      <c r="E97" s="20" t="s">
        <v>172</v>
      </c>
      <c r="F97" s="7" t="s">
        <v>181</v>
      </c>
      <c r="H97" s="11" t="s">
        <v>1998</v>
      </c>
      <c r="I97" s="11" t="s">
        <v>2782</v>
      </c>
      <c r="J97" s="11" t="s">
        <v>217</v>
      </c>
      <c r="K97" s="53"/>
      <c r="M97" s="11" t="s">
        <v>185</v>
      </c>
      <c r="N97" s="462" t="s">
        <v>2809</v>
      </c>
      <c r="O97" s="7" t="s">
        <v>186</v>
      </c>
      <c r="P97" s="728"/>
      <c r="Q97" s="728"/>
      <c r="R97" s="728"/>
      <c r="S97" s="728"/>
      <c r="T97" s="728"/>
    </row>
    <row r="98" spans="4:20">
      <c r="D98" s="11" t="s">
        <v>190</v>
      </c>
      <c r="E98" s="20" t="s">
        <v>172</v>
      </c>
      <c r="F98" s="7" t="s">
        <v>181</v>
      </c>
      <c r="H98" s="11" t="s">
        <v>1998</v>
      </c>
      <c r="I98" s="11" t="s">
        <v>2782</v>
      </c>
      <c r="J98" s="11" t="s">
        <v>217</v>
      </c>
      <c r="K98" s="53"/>
      <c r="M98" s="11" t="s">
        <v>185</v>
      </c>
      <c r="N98" s="462" t="s">
        <v>2809</v>
      </c>
      <c r="O98" s="7" t="s">
        <v>186</v>
      </c>
      <c r="P98" s="728"/>
      <c r="Q98" s="728"/>
      <c r="R98" s="728"/>
      <c r="S98" s="728"/>
      <c r="T98" s="728"/>
    </row>
    <row r="99" spans="4:20">
      <c r="D99" s="11" t="s">
        <v>190</v>
      </c>
      <c r="E99" s="20" t="s">
        <v>172</v>
      </c>
      <c r="F99" s="7" t="s">
        <v>181</v>
      </c>
      <c r="H99" s="11" t="s">
        <v>1998</v>
      </c>
      <c r="I99" s="11" t="s">
        <v>2782</v>
      </c>
      <c r="J99" s="11" t="s">
        <v>217</v>
      </c>
      <c r="K99" s="53"/>
      <c r="M99" s="11" t="s">
        <v>185</v>
      </c>
      <c r="N99" s="462" t="s">
        <v>2809</v>
      </c>
      <c r="O99" s="7" t="s">
        <v>186</v>
      </c>
      <c r="P99" s="728"/>
      <c r="Q99" s="728"/>
      <c r="R99" s="728"/>
      <c r="S99" s="728"/>
      <c r="T99" s="728"/>
    </row>
    <row r="100" spans="4:20">
      <c r="D100" s="11" t="s">
        <v>190</v>
      </c>
      <c r="E100" s="20" t="s">
        <v>172</v>
      </c>
      <c r="F100" s="7" t="s">
        <v>181</v>
      </c>
      <c r="H100" s="11" t="s">
        <v>1998</v>
      </c>
      <c r="I100" s="11" t="s">
        <v>2782</v>
      </c>
      <c r="J100" s="11" t="s">
        <v>217</v>
      </c>
      <c r="K100" s="53"/>
      <c r="M100" s="11" t="s">
        <v>185</v>
      </c>
      <c r="N100" s="462" t="s">
        <v>2809</v>
      </c>
      <c r="O100" s="7" t="s">
        <v>186</v>
      </c>
      <c r="P100" s="728"/>
      <c r="Q100" s="728"/>
      <c r="R100" s="728"/>
      <c r="S100" s="728"/>
      <c r="T100" s="728"/>
    </row>
    <row r="101" spans="4:20">
      <c r="D101" s="11" t="s">
        <v>190</v>
      </c>
      <c r="E101" s="20" t="s">
        <v>172</v>
      </c>
      <c r="F101" s="7" t="s">
        <v>181</v>
      </c>
      <c r="H101" s="11" t="s">
        <v>1998</v>
      </c>
      <c r="I101" s="11" t="s">
        <v>2782</v>
      </c>
      <c r="J101" s="11" t="s">
        <v>217</v>
      </c>
      <c r="K101" s="53"/>
      <c r="M101" s="11" t="s">
        <v>185</v>
      </c>
      <c r="N101" s="462" t="s">
        <v>2809</v>
      </c>
      <c r="O101" s="7" t="s">
        <v>186</v>
      </c>
      <c r="P101" s="728"/>
      <c r="Q101" s="728"/>
      <c r="R101" s="728"/>
      <c r="S101" s="728"/>
      <c r="T101" s="728"/>
    </row>
    <row r="102" spans="4:20">
      <c r="D102" s="11" t="s">
        <v>190</v>
      </c>
      <c r="E102" s="20" t="s">
        <v>172</v>
      </c>
      <c r="F102" s="7" t="s">
        <v>181</v>
      </c>
      <c r="H102" s="11" t="s">
        <v>1998</v>
      </c>
      <c r="I102" s="11" t="s">
        <v>2782</v>
      </c>
      <c r="J102" s="11" t="s">
        <v>217</v>
      </c>
      <c r="K102" s="53"/>
      <c r="M102" s="11" t="s">
        <v>185</v>
      </c>
      <c r="N102" s="462" t="s">
        <v>2809</v>
      </c>
      <c r="O102" s="7" t="s">
        <v>186</v>
      </c>
      <c r="P102" s="728"/>
      <c r="Q102" s="728"/>
      <c r="R102" s="728"/>
      <c r="S102" s="728"/>
      <c r="T102" s="728"/>
    </row>
    <row r="103" spans="4:20">
      <c r="D103" s="11" t="s">
        <v>190</v>
      </c>
      <c r="E103" s="20" t="s">
        <v>172</v>
      </c>
      <c r="F103" s="7" t="s">
        <v>181</v>
      </c>
      <c r="H103" s="11" t="s">
        <v>1998</v>
      </c>
      <c r="I103" s="11" t="s">
        <v>2782</v>
      </c>
      <c r="J103" s="11" t="s">
        <v>217</v>
      </c>
      <c r="K103" s="53"/>
      <c r="M103" s="11" t="s">
        <v>185</v>
      </c>
      <c r="N103" s="462" t="s">
        <v>2809</v>
      </c>
      <c r="O103" s="7" t="s">
        <v>186</v>
      </c>
      <c r="P103" s="728"/>
      <c r="Q103" s="728"/>
      <c r="R103" s="728"/>
      <c r="S103" s="728"/>
      <c r="T103" s="728"/>
    </row>
    <row r="104" spans="4:20" ht="13.9">
      <c r="D104" s="11" t="s">
        <v>190</v>
      </c>
      <c r="E104" s="20" t="s">
        <v>172</v>
      </c>
      <c r="F104" s="7" t="s">
        <v>181</v>
      </c>
      <c r="H104" s="11" t="s">
        <v>1998</v>
      </c>
      <c r="I104" s="11" t="s">
        <v>2782</v>
      </c>
      <c r="J104" s="29" t="s">
        <v>2816</v>
      </c>
      <c r="M104" s="29" t="s">
        <v>185</v>
      </c>
      <c r="N104" s="1360" t="s">
        <v>2809</v>
      </c>
      <c r="O104" s="31" t="s">
        <v>186</v>
      </c>
      <c r="P104" s="1043">
        <f>SUM(P86:P103)</f>
        <v>0</v>
      </c>
      <c r="Q104" s="1043">
        <f t="shared" ref="Q104:T104" si="11">SUM(Q86:Q103)</f>
        <v>0</v>
      </c>
      <c r="R104" s="1043">
        <f t="shared" si="11"/>
        <v>0</v>
      </c>
      <c r="S104" s="1043">
        <f t="shared" si="11"/>
        <v>0</v>
      </c>
      <c r="T104" s="1043">
        <f t="shared" si="11"/>
        <v>0</v>
      </c>
    </row>
    <row r="105" spans="4:20">
      <c r="D105" s="11" t="s">
        <v>190</v>
      </c>
      <c r="E105" s="20" t="s">
        <v>172</v>
      </c>
      <c r="F105" s="7" t="s">
        <v>181</v>
      </c>
      <c r="H105" s="11" t="s">
        <v>1998</v>
      </c>
      <c r="I105" s="11" t="s">
        <v>2782</v>
      </c>
      <c r="J105" s="11" t="s">
        <v>2817</v>
      </c>
      <c r="M105" s="11" t="s">
        <v>185</v>
      </c>
      <c r="O105" s="7" t="s">
        <v>186</v>
      </c>
      <c r="P105" s="728"/>
      <c r="Q105" s="728"/>
      <c r="R105" s="728"/>
      <c r="S105" s="728"/>
      <c r="T105" s="728"/>
    </row>
    <row r="106" spans="4:20" ht="13.9">
      <c r="D106" s="11" t="s">
        <v>190</v>
      </c>
      <c r="E106" s="20" t="s">
        <v>172</v>
      </c>
      <c r="F106" s="7" t="s">
        <v>181</v>
      </c>
      <c r="H106" s="11" t="s">
        <v>1998</v>
      </c>
      <c r="I106" s="11" t="s">
        <v>2782</v>
      </c>
      <c r="J106" s="29" t="s">
        <v>2818</v>
      </c>
      <c r="M106" s="29" t="s">
        <v>185</v>
      </c>
      <c r="N106" s="29" t="s">
        <v>1628</v>
      </c>
      <c r="O106" s="31" t="s">
        <v>186</v>
      </c>
      <c r="P106" s="1043">
        <f>SUM(P104:P105)</f>
        <v>0</v>
      </c>
      <c r="Q106" s="1043">
        <f t="shared" ref="Q106" si="12">SUM(Q104:Q105)</f>
        <v>0</v>
      </c>
      <c r="R106" s="1043">
        <f t="shared" ref="R106" si="13">SUM(R104:R105)</f>
        <v>0</v>
      </c>
      <c r="S106" s="1043">
        <f t="shared" ref="S106" si="14">SUM(S104:S105)</f>
        <v>0</v>
      </c>
      <c r="T106" s="1043">
        <f t="shared" ref="T106" si="15">SUM(T104:T105)</f>
        <v>0</v>
      </c>
    </row>
    <row r="107" spans="4:20">
      <c r="P107" s="399"/>
      <c r="Q107" s="399"/>
      <c r="R107" s="399"/>
      <c r="S107" s="399"/>
      <c r="T107" s="399"/>
    </row>
    <row r="108" spans="4:20" ht="14.25" customHeight="1">
      <c r="D108" s="80" t="s">
        <v>2783</v>
      </c>
      <c r="E108" s="81"/>
      <c r="F108" s="81"/>
      <c r="G108" s="81"/>
      <c r="H108" s="81"/>
      <c r="I108" s="81"/>
      <c r="J108" s="81"/>
      <c r="K108" s="81"/>
      <c r="L108" s="81"/>
      <c r="M108" s="81"/>
      <c r="N108" s="81"/>
      <c r="O108" s="81"/>
      <c r="P108" s="1102"/>
      <c r="Q108" s="1102"/>
      <c r="R108" s="1102"/>
      <c r="S108" s="1102"/>
      <c r="T108" s="1102"/>
    </row>
    <row r="109" spans="4:20">
      <c r="D109" s="12"/>
      <c r="E109" s="12"/>
      <c r="F109" s="7"/>
      <c r="G109" s="12"/>
      <c r="H109" s="12"/>
      <c r="I109" s="12"/>
      <c r="J109" s="7"/>
      <c r="K109" s="7"/>
      <c r="L109" s="7"/>
      <c r="M109" s="22"/>
      <c r="N109" s="22"/>
      <c r="O109" s="15"/>
      <c r="P109" s="1103"/>
      <c r="Q109" s="1103"/>
      <c r="R109" s="1104"/>
      <c r="S109" s="1105"/>
      <c r="T109" s="1106"/>
    </row>
    <row r="110" spans="4:20">
      <c r="D110" s="20" t="s">
        <v>190</v>
      </c>
      <c r="E110" s="20" t="s">
        <v>172</v>
      </c>
      <c r="F110" s="7" t="s">
        <v>181</v>
      </c>
      <c r="G110" s="20"/>
      <c r="H110" s="11" t="s">
        <v>1998</v>
      </c>
      <c r="I110" s="11" t="s">
        <v>2783</v>
      </c>
      <c r="J110" s="11" t="s">
        <v>2808</v>
      </c>
      <c r="K110" s="20"/>
      <c r="L110" s="7"/>
      <c r="M110" s="21" t="s">
        <v>185</v>
      </c>
      <c r="N110" s="462" t="s">
        <v>2809</v>
      </c>
      <c r="O110" s="7" t="s">
        <v>186</v>
      </c>
      <c r="P110" s="728"/>
      <c r="Q110" s="728"/>
      <c r="R110" s="728"/>
      <c r="S110" s="728"/>
      <c r="T110" s="728"/>
    </row>
    <row r="111" spans="4:20">
      <c r="D111" s="20" t="s">
        <v>190</v>
      </c>
      <c r="E111" s="20" t="s">
        <v>172</v>
      </c>
      <c r="F111" s="7" t="s">
        <v>181</v>
      </c>
      <c r="G111" s="20"/>
      <c r="H111" s="11" t="s">
        <v>1998</v>
      </c>
      <c r="I111" s="11" t="s">
        <v>2783</v>
      </c>
      <c r="J111" s="11" t="s">
        <v>2810</v>
      </c>
      <c r="K111" s="20"/>
      <c r="L111" s="7"/>
      <c r="M111" s="21" t="s">
        <v>185</v>
      </c>
      <c r="N111" s="462" t="s">
        <v>2809</v>
      </c>
      <c r="O111" s="7" t="s">
        <v>186</v>
      </c>
      <c r="P111" s="728"/>
      <c r="Q111" s="728"/>
      <c r="R111" s="728"/>
      <c r="S111" s="728"/>
      <c r="T111" s="728"/>
    </row>
    <row r="112" spans="4:20">
      <c r="D112" s="20" t="s">
        <v>190</v>
      </c>
      <c r="E112" s="20" t="s">
        <v>172</v>
      </c>
      <c r="F112" s="7" t="s">
        <v>181</v>
      </c>
      <c r="G112" s="20"/>
      <c r="H112" s="11" t="s">
        <v>1998</v>
      </c>
      <c r="I112" s="11" t="s">
        <v>2783</v>
      </c>
      <c r="J112" s="11" t="s">
        <v>433</v>
      </c>
      <c r="K112" s="20"/>
      <c r="L112" s="7"/>
      <c r="M112" s="21" t="s">
        <v>185</v>
      </c>
      <c r="N112" s="462" t="s">
        <v>2809</v>
      </c>
      <c r="O112" s="7" t="s">
        <v>186</v>
      </c>
      <c r="P112" s="728"/>
      <c r="Q112" s="728"/>
      <c r="R112" s="728"/>
      <c r="S112" s="728"/>
      <c r="T112" s="728"/>
    </row>
    <row r="113" spans="4:20">
      <c r="D113" s="20" t="s">
        <v>190</v>
      </c>
      <c r="E113" s="20" t="s">
        <v>172</v>
      </c>
      <c r="F113" s="7" t="s">
        <v>181</v>
      </c>
      <c r="G113" s="20"/>
      <c r="H113" s="11" t="s">
        <v>1998</v>
      </c>
      <c r="I113" s="11" t="s">
        <v>2783</v>
      </c>
      <c r="J113" s="11" t="s">
        <v>2811</v>
      </c>
      <c r="K113" s="20"/>
      <c r="L113" s="7"/>
      <c r="M113" s="21" t="s">
        <v>185</v>
      </c>
      <c r="N113" s="462" t="s">
        <v>2809</v>
      </c>
      <c r="O113" s="7" t="s">
        <v>186</v>
      </c>
      <c r="P113" s="728"/>
      <c r="Q113" s="728"/>
      <c r="R113" s="728"/>
      <c r="S113" s="728"/>
      <c r="T113" s="728"/>
    </row>
    <row r="114" spans="4:20">
      <c r="D114" s="15" t="s">
        <v>190</v>
      </c>
      <c r="E114" s="20" t="s">
        <v>172</v>
      </c>
      <c r="F114" s="7" t="s">
        <v>181</v>
      </c>
      <c r="G114" s="15"/>
      <c r="H114" s="11" t="s">
        <v>1998</v>
      </c>
      <c r="I114" s="11" t="s">
        <v>2783</v>
      </c>
      <c r="J114" s="11" t="s">
        <v>2812</v>
      </c>
      <c r="K114" s="15"/>
      <c r="L114" s="7"/>
      <c r="M114" s="13" t="s">
        <v>185</v>
      </c>
      <c r="N114" s="462" t="s">
        <v>2809</v>
      </c>
      <c r="O114" s="7" t="s">
        <v>186</v>
      </c>
      <c r="P114" s="728"/>
      <c r="Q114" s="728"/>
      <c r="R114" s="728"/>
      <c r="S114" s="728"/>
      <c r="T114" s="728"/>
    </row>
    <row r="115" spans="4:20">
      <c r="D115" s="15" t="s">
        <v>190</v>
      </c>
      <c r="E115" s="20" t="s">
        <v>172</v>
      </c>
      <c r="F115" s="7" t="s">
        <v>181</v>
      </c>
      <c r="G115" s="15"/>
      <c r="H115" s="11" t="s">
        <v>1998</v>
      </c>
      <c r="I115" s="11" t="s">
        <v>2783</v>
      </c>
      <c r="J115" s="11" t="s">
        <v>2813</v>
      </c>
      <c r="K115" s="15"/>
      <c r="L115" s="7"/>
      <c r="M115" s="23" t="s">
        <v>185</v>
      </c>
      <c r="N115" s="462" t="s">
        <v>2809</v>
      </c>
      <c r="O115" s="7" t="s">
        <v>186</v>
      </c>
      <c r="P115" s="728"/>
      <c r="Q115" s="728"/>
      <c r="R115" s="728"/>
      <c r="S115" s="728"/>
      <c r="T115" s="728"/>
    </row>
    <row r="116" spans="4:20">
      <c r="D116" s="15" t="s">
        <v>190</v>
      </c>
      <c r="E116" s="20" t="s">
        <v>172</v>
      </c>
      <c r="F116" s="7" t="s">
        <v>181</v>
      </c>
      <c r="G116" s="15"/>
      <c r="H116" s="11" t="s">
        <v>1998</v>
      </c>
      <c r="I116" s="11" t="s">
        <v>2783</v>
      </c>
      <c r="J116" s="11" t="s">
        <v>2814</v>
      </c>
      <c r="K116" s="15"/>
      <c r="L116" s="7"/>
      <c r="M116" s="23" t="s">
        <v>185</v>
      </c>
      <c r="N116" s="462" t="s">
        <v>2809</v>
      </c>
      <c r="O116" s="7" t="s">
        <v>186</v>
      </c>
      <c r="P116" s="728"/>
      <c r="Q116" s="728"/>
      <c r="R116" s="728"/>
      <c r="S116" s="728"/>
      <c r="T116" s="728"/>
    </row>
    <row r="117" spans="4:20">
      <c r="D117" s="15" t="s">
        <v>190</v>
      </c>
      <c r="E117" s="20" t="s">
        <v>172</v>
      </c>
      <c r="F117" s="7" t="s">
        <v>181</v>
      </c>
      <c r="G117" s="15"/>
      <c r="H117" s="11" t="s">
        <v>1998</v>
      </c>
      <c r="I117" s="11" t="s">
        <v>2783</v>
      </c>
      <c r="J117" s="11" t="s">
        <v>2815</v>
      </c>
      <c r="K117" s="15"/>
      <c r="L117" s="7"/>
      <c r="M117" s="23" t="s">
        <v>185</v>
      </c>
      <c r="N117" s="462" t="s">
        <v>2809</v>
      </c>
      <c r="O117" s="7" t="s">
        <v>186</v>
      </c>
      <c r="P117" s="728"/>
      <c r="Q117" s="728"/>
      <c r="R117" s="728"/>
      <c r="S117" s="728"/>
      <c r="T117" s="728"/>
    </row>
    <row r="118" spans="4:20">
      <c r="D118" s="11" t="s">
        <v>190</v>
      </c>
      <c r="E118" s="20" t="s">
        <v>172</v>
      </c>
      <c r="F118" s="7" t="s">
        <v>181</v>
      </c>
      <c r="H118" s="11" t="s">
        <v>1998</v>
      </c>
      <c r="I118" s="11" t="s">
        <v>2783</v>
      </c>
      <c r="J118" s="11" t="s">
        <v>217</v>
      </c>
      <c r="K118" s="53"/>
      <c r="M118" s="11" t="s">
        <v>185</v>
      </c>
      <c r="N118" s="462" t="s">
        <v>2809</v>
      </c>
      <c r="O118" s="7" t="s">
        <v>186</v>
      </c>
      <c r="P118" s="728"/>
      <c r="Q118" s="728"/>
      <c r="R118" s="728"/>
      <c r="S118" s="728"/>
      <c r="T118" s="728"/>
    </row>
    <row r="119" spans="4:20">
      <c r="D119" s="11" t="s">
        <v>190</v>
      </c>
      <c r="E119" s="20" t="s">
        <v>172</v>
      </c>
      <c r="F119" s="7" t="s">
        <v>181</v>
      </c>
      <c r="H119" s="11" t="s">
        <v>1998</v>
      </c>
      <c r="I119" s="11" t="s">
        <v>2783</v>
      </c>
      <c r="J119" s="11" t="s">
        <v>217</v>
      </c>
      <c r="K119" s="53"/>
      <c r="M119" s="11" t="s">
        <v>185</v>
      </c>
      <c r="N119" s="462" t="s">
        <v>2809</v>
      </c>
      <c r="O119" s="7" t="s">
        <v>186</v>
      </c>
      <c r="P119" s="728"/>
      <c r="Q119" s="728"/>
      <c r="R119" s="728"/>
      <c r="S119" s="728"/>
      <c r="T119" s="728"/>
    </row>
    <row r="120" spans="4:20">
      <c r="D120" s="11" t="s">
        <v>190</v>
      </c>
      <c r="E120" s="20" t="s">
        <v>172</v>
      </c>
      <c r="F120" s="7" t="s">
        <v>181</v>
      </c>
      <c r="H120" s="11" t="s">
        <v>1998</v>
      </c>
      <c r="I120" s="11" t="s">
        <v>2783</v>
      </c>
      <c r="J120" s="11" t="s">
        <v>217</v>
      </c>
      <c r="K120" s="53"/>
      <c r="M120" s="11" t="s">
        <v>185</v>
      </c>
      <c r="N120" s="462" t="s">
        <v>2809</v>
      </c>
      <c r="O120" s="7" t="s">
        <v>186</v>
      </c>
      <c r="P120" s="728"/>
      <c r="Q120" s="728"/>
      <c r="R120" s="728"/>
      <c r="S120" s="728"/>
      <c r="T120" s="728"/>
    </row>
    <row r="121" spans="4:20">
      <c r="D121" s="11" t="s">
        <v>190</v>
      </c>
      <c r="E121" s="20" t="s">
        <v>172</v>
      </c>
      <c r="F121" s="7" t="s">
        <v>181</v>
      </c>
      <c r="H121" s="11" t="s">
        <v>1998</v>
      </c>
      <c r="I121" s="11" t="s">
        <v>2783</v>
      </c>
      <c r="J121" s="11" t="s">
        <v>217</v>
      </c>
      <c r="K121" s="53"/>
      <c r="M121" s="11" t="s">
        <v>185</v>
      </c>
      <c r="N121" s="462" t="s">
        <v>2809</v>
      </c>
      <c r="O121" s="7" t="s">
        <v>186</v>
      </c>
      <c r="P121" s="728"/>
      <c r="Q121" s="728"/>
      <c r="R121" s="728"/>
      <c r="S121" s="728"/>
      <c r="T121" s="728"/>
    </row>
    <row r="122" spans="4:20">
      <c r="D122" s="11" t="s">
        <v>190</v>
      </c>
      <c r="E122" s="20" t="s">
        <v>172</v>
      </c>
      <c r="F122" s="7" t="s">
        <v>181</v>
      </c>
      <c r="H122" s="11" t="s">
        <v>1998</v>
      </c>
      <c r="I122" s="11" t="s">
        <v>2783</v>
      </c>
      <c r="J122" s="11" t="s">
        <v>217</v>
      </c>
      <c r="K122" s="53"/>
      <c r="M122" s="11" t="s">
        <v>185</v>
      </c>
      <c r="N122" s="462" t="s">
        <v>2809</v>
      </c>
      <c r="O122" s="7" t="s">
        <v>186</v>
      </c>
      <c r="P122" s="728"/>
      <c r="Q122" s="728"/>
      <c r="R122" s="728"/>
      <c r="S122" s="728"/>
      <c r="T122" s="728"/>
    </row>
    <row r="123" spans="4:20">
      <c r="D123" s="11" t="s">
        <v>190</v>
      </c>
      <c r="E123" s="20" t="s">
        <v>172</v>
      </c>
      <c r="F123" s="7" t="s">
        <v>181</v>
      </c>
      <c r="H123" s="11" t="s">
        <v>1998</v>
      </c>
      <c r="I123" s="11" t="s">
        <v>2783</v>
      </c>
      <c r="J123" s="11" t="s">
        <v>217</v>
      </c>
      <c r="K123" s="53"/>
      <c r="M123" s="11" t="s">
        <v>185</v>
      </c>
      <c r="N123" s="462" t="s">
        <v>2809</v>
      </c>
      <c r="O123" s="7" t="s">
        <v>186</v>
      </c>
      <c r="P123" s="728"/>
      <c r="Q123" s="728"/>
      <c r="R123" s="728"/>
      <c r="S123" s="728"/>
      <c r="T123" s="728"/>
    </row>
    <row r="124" spans="4:20">
      <c r="D124" s="11" t="s">
        <v>190</v>
      </c>
      <c r="E124" s="20" t="s">
        <v>172</v>
      </c>
      <c r="F124" s="7" t="s">
        <v>181</v>
      </c>
      <c r="H124" s="11" t="s">
        <v>1998</v>
      </c>
      <c r="I124" s="11" t="s">
        <v>2783</v>
      </c>
      <c r="J124" s="11" t="s">
        <v>217</v>
      </c>
      <c r="K124" s="53"/>
      <c r="M124" s="11" t="s">
        <v>185</v>
      </c>
      <c r="N124" s="462" t="s">
        <v>2809</v>
      </c>
      <c r="O124" s="7" t="s">
        <v>186</v>
      </c>
      <c r="P124" s="728"/>
      <c r="Q124" s="728"/>
      <c r="R124" s="728"/>
      <c r="S124" s="728"/>
      <c r="T124" s="728"/>
    </row>
    <row r="125" spans="4:20">
      <c r="D125" s="11" t="s">
        <v>190</v>
      </c>
      <c r="E125" s="20" t="s">
        <v>172</v>
      </c>
      <c r="F125" s="7" t="s">
        <v>181</v>
      </c>
      <c r="H125" s="11" t="s">
        <v>1998</v>
      </c>
      <c r="I125" s="11" t="s">
        <v>2783</v>
      </c>
      <c r="J125" s="11" t="s">
        <v>217</v>
      </c>
      <c r="K125" s="53"/>
      <c r="M125" s="11" t="s">
        <v>185</v>
      </c>
      <c r="N125" s="462" t="s">
        <v>2809</v>
      </c>
      <c r="O125" s="7" t="s">
        <v>186</v>
      </c>
      <c r="P125" s="728"/>
      <c r="Q125" s="728"/>
      <c r="R125" s="728"/>
      <c r="S125" s="728"/>
      <c r="T125" s="728"/>
    </row>
    <row r="126" spans="4:20">
      <c r="D126" s="11" t="s">
        <v>190</v>
      </c>
      <c r="E126" s="20" t="s">
        <v>172</v>
      </c>
      <c r="F126" s="7" t="s">
        <v>181</v>
      </c>
      <c r="H126" s="11" t="s">
        <v>1998</v>
      </c>
      <c r="I126" s="11" t="s">
        <v>2783</v>
      </c>
      <c r="J126" s="11" t="s">
        <v>217</v>
      </c>
      <c r="K126" s="53"/>
      <c r="M126" s="11" t="s">
        <v>185</v>
      </c>
      <c r="N126" s="462" t="s">
        <v>2809</v>
      </c>
      <c r="O126" s="7" t="s">
        <v>186</v>
      </c>
      <c r="P126" s="728"/>
      <c r="Q126" s="728"/>
      <c r="R126" s="728"/>
      <c r="S126" s="728"/>
      <c r="T126" s="728"/>
    </row>
    <row r="127" spans="4:20">
      <c r="D127" s="11" t="s">
        <v>190</v>
      </c>
      <c r="E127" s="20" t="s">
        <v>172</v>
      </c>
      <c r="F127" s="7" t="s">
        <v>181</v>
      </c>
      <c r="H127" s="11" t="s">
        <v>1998</v>
      </c>
      <c r="I127" s="11" t="s">
        <v>2783</v>
      </c>
      <c r="J127" s="11" t="s">
        <v>217</v>
      </c>
      <c r="K127" s="53"/>
      <c r="M127" s="11" t="s">
        <v>185</v>
      </c>
      <c r="N127" s="462" t="s">
        <v>2809</v>
      </c>
      <c r="O127" s="7" t="s">
        <v>186</v>
      </c>
      <c r="P127" s="728"/>
      <c r="Q127" s="728"/>
      <c r="R127" s="728"/>
      <c r="S127" s="728"/>
      <c r="T127" s="728"/>
    </row>
    <row r="128" spans="4:20" ht="13.9">
      <c r="D128" s="11" t="s">
        <v>190</v>
      </c>
      <c r="E128" s="20" t="s">
        <v>172</v>
      </c>
      <c r="F128" s="7" t="s">
        <v>181</v>
      </c>
      <c r="H128" s="11" t="s">
        <v>1998</v>
      </c>
      <c r="I128" s="11" t="s">
        <v>2783</v>
      </c>
      <c r="J128" s="29" t="s">
        <v>2816</v>
      </c>
      <c r="M128" s="29" t="s">
        <v>185</v>
      </c>
      <c r="N128" s="1360" t="s">
        <v>2809</v>
      </c>
      <c r="O128" s="31" t="s">
        <v>186</v>
      </c>
      <c r="P128" s="1043">
        <f>SUM(P110:P127)</f>
        <v>0</v>
      </c>
      <c r="Q128" s="1043">
        <f t="shared" ref="Q128:T128" si="16">SUM(Q110:Q127)</f>
        <v>0</v>
      </c>
      <c r="R128" s="1043">
        <f t="shared" si="16"/>
        <v>0</v>
      </c>
      <c r="S128" s="1043">
        <f t="shared" si="16"/>
        <v>0</v>
      </c>
      <c r="T128" s="1043">
        <f t="shared" si="16"/>
        <v>0</v>
      </c>
    </row>
    <row r="129" spans="4:20">
      <c r="D129" s="11" t="s">
        <v>190</v>
      </c>
      <c r="E129" s="20" t="s">
        <v>172</v>
      </c>
      <c r="F129" s="7" t="s">
        <v>181</v>
      </c>
      <c r="H129" s="11" t="s">
        <v>1998</v>
      </c>
      <c r="I129" s="11" t="s">
        <v>2783</v>
      </c>
      <c r="J129" s="11" t="s">
        <v>2817</v>
      </c>
      <c r="M129" s="11" t="s">
        <v>185</v>
      </c>
      <c r="O129" s="7" t="s">
        <v>186</v>
      </c>
      <c r="P129" s="728"/>
      <c r="Q129" s="728"/>
      <c r="R129" s="728"/>
      <c r="S129" s="728"/>
      <c r="T129" s="728"/>
    </row>
    <row r="130" spans="4:20" ht="13.9">
      <c r="D130" s="11" t="s">
        <v>190</v>
      </c>
      <c r="E130" s="20" t="s">
        <v>172</v>
      </c>
      <c r="F130" s="7" t="s">
        <v>181</v>
      </c>
      <c r="H130" s="11" t="s">
        <v>1998</v>
      </c>
      <c r="I130" s="11" t="s">
        <v>2783</v>
      </c>
      <c r="J130" s="29" t="s">
        <v>2818</v>
      </c>
      <c r="M130" s="29" t="s">
        <v>185</v>
      </c>
      <c r="N130" s="29" t="s">
        <v>1628</v>
      </c>
      <c r="O130" s="31" t="s">
        <v>186</v>
      </c>
      <c r="P130" s="1043">
        <f>SUM(P128:P129)</f>
        <v>0</v>
      </c>
      <c r="Q130" s="1043">
        <f t="shared" ref="Q130" si="17">SUM(Q128:Q129)</f>
        <v>0</v>
      </c>
      <c r="R130" s="1043">
        <f t="shared" ref="R130" si="18">SUM(R128:R129)</f>
        <v>0</v>
      </c>
      <c r="S130" s="1043">
        <f t="shared" ref="S130" si="19">SUM(S128:S129)</f>
        <v>0</v>
      </c>
      <c r="T130" s="1043">
        <f t="shared" ref="T130" si="20">SUM(T128:T129)</f>
        <v>0</v>
      </c>
    </row>
    <row r="131" spans="4:20">
      <c r="P131" s="399"/>
      <c r="Q131" s="399"/>
      <c r="R131" s="399"/>
      <c r="S131" s="399"/>
      <c r="T131" s="399"/>
    </row>
    <row r="132" spans="4:20" ht="14.25" customHeight="1">
      <c r="D132" s="80" t="s">
        <v>2784</v>
      </c>
      <c r="E132" s="81"/>
      <c r="F132" s="81"/>
      <c r="G132" s="81"/>
      <c r="H132" s="81"/>
      <c r="I132" s="81"/>
      <c r="J132" s="81"/>
      <c r="K132" s="81"/>
      <c r="L132" s="81"/>
      <c r="M132" s="81"/>
      <c r="N132" s="81"/>
      <c r="O132" s="81"/>
      <c r="P132" s="1102"/>
      <c r="Q132" s="1102"/>
      <c r="R132" s="1102"/>
      <c r="S132" s="1102"/>
      <c r="T132" s="1102"/>
    </row>
    <row r="133" spans="4:20" ht="12.75" customHeight="1">
      <c r="D133" s="12"/>
      <c r="E133" s="12"/>
      <c r="F133" s="7"/>
      <c r="G133" s="12"/>
      <c r="H133" s="12"/>
      <c r="I133" s="12"/>
      <c r="J133" s="7"/>
      <c r="K133" s="7"/>
      <c r="L133" s="7"/>
      <c r="M133" s="22"/>
      <c r="N133" s="22"/>
      <c r="O133" s="15"/>
      <c r="P133" s="1103"/>
      <c r="Q133" s="1103"/>
      <c r="R133" s="1104"/>
      <c r="S133" s="1105"/>
      <c r="T133" s="1106"/>
    </row>
    <row r="134" spans="4:20">
      <c r="D134" s="20" t="s">
        <v>190</v>
      </c>
      <c r="E134" s="20" t="s">
        <v>172</v>
      </c>
      <c r="F134" s="7" t="s">
        <v>181</v>
      </c>
      <c r="G134" s="20"/>
      <c r="H134" s="11" t="s">
        <v>1998</v>
      </c>
      <c r="I134" s="11" t="s">
        <v>2784</v>
      </c>
      <c r="J134" s="11" t="s">
        <v>2808</v>
      </c>
      <c r="K134" s="20"/>
      <c r="L134" s="7"/>
      <c r="M134" s="21" t="s">
        <v>185</v>
      </c>
      <c r="N134" s="462" t="s">
        <v>2809</v>
      </c>
      <c r="O134" s="7" t="s">
        <v>186</v>
      </c>
      <c r="P134" s="728"/>
      <c r="Q134" s="728"/>
      <c r="R134" s="728"/>
      <c r="S134" s="728"/>
      <c r="T134" s="728"/>
    </row>
    <row r="135" spans="4:20">
      <c r="D135" s="20" t="s">
        <v>190</v>
      </c>
      <c r="E135" s="20" t="s">
        <v>172</v>
      </c>
      <c r="F135" s="7" t="s">
        <v>181</v>
      </c>
      <c r="G135" s="20"/>
      <c r="H135" s="11" t="s">
        <v>1998</v>
      </c>
      <c r="I135" s="11" t="s">
        <v>2784</v>
      </c>
      <c r="J135" s="11" t="s">
        <v>2810</v>
      </c>
      <c r="K135" s="20"/>
      <c r="L135" s="7"/>
      <c r="M135" s="21" t="s">
        <v>185</v>
      </c>
      <c r="N135" s="462" t="s">
        <v>2809</v>
      </c>
      <c r="O135" s="7" t="s">
        <v>186</v>
      </c>
      <c r="P135" s="728"/>
      <c r="Q135" s="728"/>
      <c r="R135" s="728"/>
      <c r="S135" s="728"/>
      <c r="T135" s="728"/>
    </row>
    <row r="136" spans="4:20">
      <c r="D136" s="20" t="s">
        <v>190</v>
      </c>
      <c r="E136" s="20" t="s">
        <v>172</v>
      </c>
      <c r="F136" s="7" t="s">
        <v>181</v>
      </c>
      <c r="G136" s="20"/>
      <c r="H136" s="11" t="s">
        <v>1998</v>
      </c>
      <c r="I136" s="11" t="s">
        <v>2784</v>
      </c>
      <c r="J136" s="11" t="s">
        <v>433</v>
      </c>
      <c r="K136" s="20"/>
      <c r="L136" s="7"/>
      <c r="M136" s="21" t="s">
        <v>185</v>
      </c>
      <c r="N136" s="462" t="s">
        <v>2809</v>
      </c>
      <c r="O136" s="7" t="s">
        <v>186</v>
      </c>
      <c r="P136" s="728"/>
      <c r="Q136" s="728"/>
      <c r="R136" s="728"/>
      <c r="S136" s="728"/>
      <c r="T136" s="728"/>
    </row>
    <row r="137" spans="4:20">
      <c r="D137" s="20" t="s">
        <v>190</v>
      </c>
      <c r="E137" s="20" t="s">
        <v>172</v>
      </c>
      <c r="F137" s="7" t="s">
        <v>181</v>
      </c>
      <c r="G137" s="20"/>
      <c r="H137" s="11" t="s">
        <v>1998</v>
      </c>
      <c r="I137" s="11" t="s">
        <v>2784</v>
      </c>
      <c r="J137" s="11" t="s">
        <v>2811</v>
      </c>
      <c r="K137" s="20"/>
      <c r="L137" s="7"/>
      <c r="M137" s="21" t="s">
        <v>185</v>
      </c>
      <c r="N137" s="462" t="s">
        <v>2809</v>
      </c>
      <c r="O137" s="7" t="s">
        <v>186</v>
      </c>
      <c r="P137" s="728"/>
      <c r="Q137" s="728"/>
      <c r="R137" s="728"/>
      <c r="S137" s="728"/>
      <c r="T137" s="728"/>
    </row>
    <row r="138" spans="4:20">
      <c r="D138" s="15" t="s">
        <v>190</v>
      </c>
      <c r="E138" s="20" t="s">
        <v>172</v>
      </c>
      <c r="F138" s="7" t="s">
        <v>181</v>
      </c>
      <c r="G138" s="15"/>
      <c r="H138" s="11" t="s">
        <v>1998</v>
      </c>
      <c r="I138" s="11" t="s">
        <v>2784</v>
      </c>
      <c r="J138" s="11" t="s">
        <v>2812</v>
      </c>
      <c r="K138" s="15"/>
      <c r="L138" s="7"/>
      <c r="M138" s="13" t="s">
        <v>185</v>
      </c>
      <c r="N138" s="462" t="s">
        <v>2809</v>
      </c>
      <c r="O138" s="7" t="s">
        <v>186</v>
      </c>
      <c r="P138" s="728"/>
      <c r="Q138" s="728"/>
      <c r="R138" s="728"/>
      <c r="S138" s="728"/>
      <c r="T138" s="728"/>
    </row>
    <row r="139" spans="4:20">
      <c r="D139" s="15" t="s">
        <v>190</v>
      </c>
      <c r="E139" s="20" t="s">
        <v>172</v>
      </c>
      <c r="F139" s="7" t="s">
        <v>181</v>
      </c>
      <c r="G139" s="15"/>
      <c r="H139" s="11" t="s">
        <v>1998</v>
      </c>
      <c r="I139" s="11" t="s">
        <v>2784</v>
      </c>
      <c r="J139" s="11" t="s">
        <v>2813</v>
      </c>
      <c r="K139" s="15"/>
      <c r="L139" s="7"/>
      <c r="M139" s="23" t="s">
        <v>185</v>
      </c>
      <c r="N139" s="462" t="s">
        <v>2809</v>
      </c>
      <c r="O139" s="7" t="s">
        <v>186</v>
      </c>
      <c r="P139" s="728"/>
      <c r="Q139" s="728"/>
      <c r="R139" s="728"/>
      <c r="S139" s="728"/>
      <c r="T139" s="728"/>
    </row>
    <row r="140" spans="4:20">
      <c r="D140" s="15" t="s">
        <v>190</v>
      </c>
      <c r="E140" s="20" t="s">
        <v>172</v>
      </c>
      <c r="F140" s="7" t="s">
        <v>181</v>
      </c>
      <c r="G140" s="15"/>
      <c r="H140" s="11" t="s">
        <v>1998</v>
      </c>
      <c r="I140" s="11" t="s">
        <v>2784</v>
      </c>
      <c r="J140" s="11" t="s">
        <v>2814</v>
      </c>
      <c r="K140" s="15"/>
      <c r="L140" s="7"/>
      <c r="M140" s="23" t="s">
        <v>185</v>
      </c>
      <c r="N140" s="462" t="s">
        <v>2809</v>
      </c>
      <c r="O140" s="7" t="s">
        <v>186</v>
      </c>
      <c r="P140" s="728"/>
      <c r="Q140" s="728"/>
      <c r="R140" s="728"/>
      <c r="S140" s="728"/>
      <c r="T140" s="728"/>
    </row>
    <row r="141" spans="4:20">
      <c r="D141" s="15" t="s">
        <v>190</v>
      </c>
      <c r="E141" s="20" t="s">
        <v>172</v>
      </c>
      <c r="F141" s="7" t="s">
        <v>181</v>
      </c>
      <c r="G141" s="15"/>
      <c r="H141" s="11" t="s">
        <v>1998</v>
      </c>
      <c r="I141" s="11" t="s">
        <v>2784</v>
      </c>
      <c r="J141" s="11" t="s">
        <v>2815</v>
      </c>
      <c r="K141" s="15"/>
      <c r="L141" s="7"/>
      <c r="M141" s="23" t="s">
        <v>185</v>
      </c>
      <c r="N141" s="462" t="s">
        <v>2809</v>
      </c>
      <c r="O141" s="7" t="s">
        <v>186</v>
      </c>
      <c r="P141" s="728"/>
      <c r="Q141" s="728"/>
      <c r="R141" s="728"/>
      <c r="S141" s="728"/>
      <c r="T141" s="728"/>
    </row>
    <row r="142" spans="4:20">
      <c r="D142" s="11" t="s">
        <v>190</v>
      </c>
      <c r="E142" s="20" t="s">
        <v>172</v>
      </c>
      <c r="F142" s="7" t="s">
        <v>181</v>
      </c>
      <c r="H142" s="11" t="s">
        <v>1998</v>
      </c>
      <c r="I142" s="11" t="s">
        <v>2784</v>
      </c>
      <c r="J142" s="11" t="s">
        <v>217</v>
      </c>
      <c r="K142" s="53"/>
      <c r="M142" s="11" t="s">
        <v>185</v>
      </c>
      <c r="N142" s="462" t="s">
        <v>2809</v>
      </c>
      <c r="O142" s="7" t="s">
        <v>186</v>
      </c>
      <c r="P142" s="728"/>
      <c r="Q142" s="728"/>
      <c r="R142" s="728"/>
      <c r="S142" s="728"/>
      <c r="T142" s="728"/>
    </row>
    <row r="143" spans="4:20">
      <c r="D143" s="11" t="s">
        <v>190</v>
      </c>
      <c r="E143" s="20" t="s">
        <v>172</v>
      </c>
      <c r="F143" s="7" t="s">
        <v>181</v>
      </c>
      <c r="H143" s="11" t="s">
        <v>1998</v>
      </c>
      <c r="I143" s="11" t="s">
        <v>2784</v>
      </c>
      <c r="J143" s="11" t="s">
        <v>217</v>
      </c>
      <c r="K143" s="53"/>
      <c r="M143" s="11" t="s">
        <v>185</v>
      </c>
      <c r="N143" s="462" t="s">
        <v>2809</v>
      </c>
      <c r="O143" s="7" t="s">
        <v>186</v>
      </c>
      <c r="P143" s="728"/>
      <c r="Q143" s="728"/>
      <c r="R143" s="728"/>
      <c r="S143" s="728"/>
      <c r="T143" s="728"/>
    </row>
    <row r="144" spans="4:20">
      <c r="D144" s="11" t="s">
        <v>190</v>
      </c>
      <c r="E144" s="20" t="s">
        <v>172</v>
      </c>
      <c r="F144" s="7" t="s">
        <v>181</v>
      </c>
      <c r="H144" s="11" t="s">
        <v>1998</v>
      </c>
      <c r="I144" s="11" t="s">
        <v>2784</v>
      </c>
      <c r="J144" s="11" t="s">
        <v>217</v>
      </c>
      <c r="K144" s="53"/>
      <c r="M144" s="11" t="s">
        <v>185</v>
      </c>
      <c r="N144" s="462" t="s">
        <v>2809</v>
      </c>
      <c r="O144" s="7" t="s">
        <v>186</v>
      </c>
      <c r="P144" s="728"/>
      <c r="Q144" s="728"/>
      <c r="R144" s="728"/>
      <c r="S144" s="728"/>
      <c r="T144" s="728"/>
    </row>
    <row r="145" spans="3:20">
      <c r="D145" s="11" t="s">
        <v>190</v>
      </c>
      <c r="E145" s="20" t="s">
        <v>172</v>
      </c>
      <c r="F145" s="7" t="s">
        <v>181</v>
      </c>
      <c r="H145" s="11" t="s">
        <v>1998</v>
      </c>
      <c r="I145" s="11" t="s">
        <v>2784</v>
      </c>
      <c r="J145" s="11" t="s">
        <v>217</v>
      </c>
      <c r="K145" s="53"/>
      <c r="M145" s="11" t="s">
        <v>185</v>
      </c>
      <c r="N145" s="462" t="s">
        <v>2809</v>
      </c>
      <c r="O145" s="7" t="s">
        <v>186</v>
      </c>
      <c r="P145" s="728"/>
      <c r="Q145" s="728"/>
      <c r="R145" s="728"/>
      <c r="S145" s="728"/>
      <c r="T145" s="728"/>
    </row>
    <row r="146" spans="3:20">
      <c r="D146" s="11" t="s">
        <v>190</v>
      </c>
      <c r="E146" s="20" t="s">
        <v>172</v>
      </c>
      <c r="F146" s="7" t="s">
        <v>181</v>
      </c>
      <c r="H146" s="11" t="s">
        <v>1998</v>
      </c>
      <c r="I146" s="11" t="s">
        <v>2784</v>
      </c>
      <c r="J146" s="11" t="s">
        <v>217</v>
      </c>
      <c r="K146" s="53"/>
      <c r="M146" s="11" t="s">
        <v>185</v>
      </c>
      <c r="N146" s="462" t="s">
        <v>2809</v>
      </c>
      <c r="O146" s="7" t="s">
        <v>186</v>
      </c>
      <c r="P146" s="728"/>
      <c r="Q146" s="728"/>
      <c r="R146" s="728"/>
      <c r="S146" s="728"/>
      <c r="T146" s="728"/>
    </row>
    <row r="147" spans="3:20">
      <c r="D147" s="11" t="s">
        <v>190</v>
      </c>
      <c r="E147" s="20" t="s">
        <v>172</v>
      </c>
      <c r="F147" s="7" t="s">
        <v>181</v>
      </c>
      <c r="H147" s="11" t="s">
        <v>1998</v>
      </c>
      <c r="I147" s="11" t="s">
        <v>2784</v>
      </c>
      <c r="J147" s="11" t="s">
        <v>217</v>
      </c>
      <c r="K147" s="53"/>
      <c r="M147" s="11" t="s">
        <v>185</v>
      </c>
      <c r="N147" s="462" t="s">
        <v>2809</v>
      </c>
      <c r="O147" s="7" t="s">
        <v>186</v>
      </c>
      <c r="P147" s="728"/>
      <c r="Q147" s="728"/>
      <c r="R147" s="728"/>
      <c r="S147" s="728"/>
      <c r="T147" s="728"/>
    </row>
    <row r="148" spans="3:20">
      <c r="D148" s="11" t="s">
        <v>190</v>
      </c>
      <c r="E148" s="20" t="s">
        <v>172</v>
      </c>
      <c r="F148" s="7" t="s">
        <v>181</v>
      </c>
      <c r="H148" s="11" t="s">
        <v>1998</v>
      </c>
      <c r="I148" s="11" t="s">
        <v>2784</v>
      </c>
      <c r="J148" s="11" t="s">
        <v>217</v>
      </c>
      <c r="K148" s="53"/>
      <c r="M148" s="11" t="s">
        <v>185</v>
      </c>
      <c r="N148" s="462" t="s">
        <v>2809</v>
      </c>
      <c r="O148" s="7" t="s">
        <v>186</v>
      </c>
      <c r="P148" s="728"/>
      <c r="Q148" s="728"/>
      <c r="R148" s="728"/>
      <c r="S148" s="728"/>
      <c r="T148" s="728"/>
    </row>
    <row r="149" spans="3:20">
      <c r="D149" s="11" t="s">
        <v>190</v>
      </c>
      <c r="E149" s="20" t="s">
        <v>172</v>
      </c>
      <c r="F149" s="7" t="s">
        <v>181</v>
      </c>
      <c r="H149" s="11" t="s">
        <v>1998</v>
      </c>
      <c r="I149" s="11" t="s">
        <v>2784</v>
      </c>
      <c r="J149" s="11" t="s">
        <v>217</v>
      </c>
      <c r="K149" s="53"/>
      <c r="M149" s="11" t="s">
        <v>185</v>
      </c>
      <c r="N149" s="462" t="s">
        <v>2809</v>
      </c>
      <c r="O149" s="7" t="s">
        <v>186</v>
      </c>
      <c r="P149" s="728"/>
      <c r="Q149" s="728"/>
      <c r="R149" s="728"/>
      <c r="S149" s="728"/>
      <c r="T149" s="728"/>
    </row>
    <row r="150" spans="3:20">
      <c r="D150" s="11" t="s">
        <v>190</v>
      </c>
      <c r="E150" s="20" t="s">
        <v>172</v>
      </c>
      <c r="F150" s="7" t="s">
        <v>181</v>
      </c>
      <c r="H150" s="11" t="s">
        <v>1998</v>
      </c>
      <c r="I150" s="11" t="s">
        <v>2784</v>
      </c>
      <c r="J150" s="11" t="s">
        <v>217</v>
      </c>
      <c r="K150" s="53"/>
      <c r="M150" s="11" t="s">
        <v>185</v>
      </c>
      <c r="N150" s="462" t="s">
        <v>2809</v>
      </c>
      <c r="O150" s="7" t="s">
        <v>186</v>
      </c>
      <c r="P150" s="728"/>
      <c r="Q150" s="728"/>
      <c r="R150" s="728"/>
      <c r="S150" s="728"/>
      <c r="T150" s="728"/>
    </row>
    <row r="151" spans="3:20">
      <c r="D151" s="11" t="s">
        <v>190</v>
      </c>
      <c r="E151" s="20" t="s">
        <v>172</v>
      </c>
      <c r="F151" s="7" t="s">
        <v>181</v>
      </c>
      <c r="H151" s="11" t="s">
        <v>1998</v>
      </c>
      <c r="I151" s="11" t="s">
        <v>2784</v>
      </c>
      <c r="J151" s="11" t="s">
        <v>217</v>
      </c>
      <c r="K151" s="53"/>
      <c r="M151" s="11" t="s">
        <v>185</v>
      </c>
      <c r="N151" s="462" t="s">
        <v>2809</v>
      </c>
      <c r="O151" s="7" t="s">
        <v>186</v>
      </c>
      <c r="P151" s="728"/>
      <c r="Q151" s="728"/>
      <c r="R151" s="728"/>
      <c r="S151" s="728"/>
      <c r="T151" s="728"/>
    </row>
    <row r="152" spans="3:20" ht="13.9">
      <c r="D152" s="11" t="s">
        <v>190</v>
      </c>
      <c r="E152" s="20" t="s">
        <v>172</v>
      </c>
      <c r="F152" s="7" t="s">
        <v>181</v>
      </c>
      <c r="H152" s="11" t="s">
        <v>1998</v>
      </c>
      <c r="I152" s="11" t="s">
        <v>2784</v>
      </c>
      <c r="J152" s="29" t="s">
        <v>2816</v>
      </c>
      <c r="M152" s="29" t="s">
        <v>185</v>
      </c>
      <c r="N152" s="1360" t="s">
        <v>2809</v>
      </c>
      <c r="O152" s="31" t="s">
        <v>186</v>
      </c>
      <c r="P152" s="1043">
        <f>SUM(P134:P151)</f>
        <v>0</v>
      </c>
      <c r="Q152" s="1043">
        <f t="shared" ref="Q152:T152" si="21">SUM(Q134:Q151)</f>
        <v>0</v>
      </c>
      <c r="R152" s="1043">
        <f t="shared" si="21"/>
        <v>0</v>
      </c>
      <c r="S152" s="1043">
        <f t="shared" si="21"/>
        <v>0</v>
      </c>
      <c r="T152" s="1043">
        <f t="shared" si="21"/>
        <v>0</v>
      </c>
    </row>
    <row r="153" spans="3:20">
      <c r="D153" s="11" t="s">
        <v>190</v>
      </c>
      <c r="E153" s="20" t="s">
        <v>172</v>
      </c>
      <c r="F153" s="7" t="s">
        <v>181</v>
      </c>
      <c r="H153" s="11" t="s">
        <v>1998</v>
      </c>
      <c r="I153" s="11" t="s">
        <v>2784</v>
      </c>
      <c r="J153" s="11" t="s">
        <v>2817</v>
      </c>
      <c r="M153" s="11" t="s">
        <v>185</v>
      </c>
      <c r="O153" s="7" t="s">
        <v>186</v>
      </c>
      <c r="P153" s="728"/>
      <c r="Q153" s="728"/>
      <c r="R153" s="728"/>
      <c r="S153" s="728"/>
      <c r="T153" s="728"/>
    </row>
    <row r="154" spans="3:20" ht="13.9">
      <c r="D154" s="11" t="s">
        <v>190</v>
      </c>
      <c r="E154" s="20" t="s">
        <v>172</v>
      </c>
      <c r="F154" s="7" t="s">
        <v>181</v>
      </c>
      <c r="H154" s="11" t="s">
        <v>1998</v>
      </c>
      <c r="I154" s="11" t="s">
        <v>2784</v>
      </c>
      <c r="J154" s="29" t="s">
        <v>2818</v>
      </c>
      <c r="M154" s="29" t="s">
        <v>185</v>
      </c>
      <c r="N154" s="29" t="s">
        <v>1628</v>
      </c>
      <c r="O154" s="31" t="s">
        <v>186</v>
      </c>
      <c r="P154" s="1043">
        <f>SUM(P152:P153)</f>
        <v>0</v>
      </c>
      <c r="Q154" s="1043">
        <f t="shared" ref="Q154" si="22">SUM(Q152:Q153)</f>
        <v>0</v>
      </c>
      <c r="R154" s="1043">
        <f t="shared" ref="R154" si="23">SUM(R152:R153)</f>
        <v>0</v>
      </c>
      <c r="S154" s="1043">
        <f t="shared" ref="S154" si="24">SUM(S152:S153)</f>
        <v>0</v>
      </c>
      <c r="T154" s="1043">
        <f t="shared" ref="T154" si="25">SUM(T152:T153)</f>
        <v>0</v>
      </c>
    </row>
    <row r="155" spans="3:20">
      <c r="P155" s="399"/>
      <c r="Q155" s="399"/>
      <c r="R155" s="399"/>
      <c r="S155" s="399"/>
      <c r="T155" s="399"/>
    </row>
    <row r="156" spans="3:20" ht="13.5" customHeight="1">
      <c r="C156" s="76" t="s">
        <v>2001</v>
      </c>
      <c r="D156" s="76"/>
      <c r="E156" s="77"/>
      <c r="F156" s="77"/>
      <c r="G156" s="77"/>
      <c r="H156" s="77"/>
      <c r="I156" s="77"/>
      <c r="J156" s="77"/>
      <c r="K156" s="77"/>
      <c r="L156" s="77"/>
      <c r="M156" s="77"/>
      <c r="N156" s="77"/>
      <c r="O156" s="77"/>
      <c r="P156" s="1107"/>
      <c r="Q156" s="1107"/>
      <c r="R156" s="1107"/>
      <c r="S156" s="1107"/>
      <c r="T156" s="1107"/>
    </row>
    <row r="157" spans="3:20">
      <c r="C157" s="12"/>
      <c r="D157" s="12"/>
      <c r="E157" s="12"/>
      <c r="F157" s="7"/>
      <c r="G157" s="12"/>
      <c r="H157" s="12"/>
      <c r="I157" s="7"/>
      <c r="J157" s="7"/>
      <c r="K157" s="7"/>
      <c r="L157" s="7"/>
      <c r="M157" s="22"/>
      <c r="N157" s="22"/>
      <c r="O157" s="15"/>
      <c r="P157" s="1103"/>
      <c r="Q157" s="1103"/>
      <c r="R157" s="1104"/>
      <c r="S157" s="1105"/>
      <c r="T157" s="1106"/>
    </row>
    <row r="158" spans="3:20" ht="14.25" customHeight="1">
      <c r="C158" s="12"/>
      <c r="D158" s="80" t="s">
        <v>2002</v>
      </c>
      <c r="E158" s="81"/>
      <c r="F158" s="81"/>
      <c r="G158" s="81"/>
      <c r="H158" s="81"/>
      <c r="I158" s="81"/>
      <c r="J158" s="81"/>
      <c r="K158" s="81"/>
      <c r="L158" s="81"/>
      <c r="M158" s="81"/>
      <c r="N158" s="81"/>
      <c r="O158" s="81"/>
      <c r="P158" s="1102"/>
      <c r="Q158" s="1102"/>
      <c r="R158" s="1102"/>
      <c r="S158" s="1102"/>
      <c r="T158" s="1102"/>
    </row>
    <row r="159" spans="3:20">
      <c r="C159" s="12"/>
      <c r="D159" s="12"/>
      <c r="E159" s="12"/>
      <c r="F159" s="7"/>
      <c r="G159" s="12"/>
      <c r="H159" s="12"/>
      <c r="I159" s="7"/>
      <c r="J159" s="7"/>
      <c r="K159" s="7"/>
      <c r="L159" s="7"/>
      <c r="M159" s="22"/>
      <c r="N159" s="22"/>
      <c r="O159" s="15"/>
      <c r="P159" s="1103"/>
      <c r="Q159" s="1103"/>
      <c r="R159" s="1104"/>
      <c r="S159" s="1105"/>
      <c r="T159" s="1106"/>
    </row>
    <row r="160" spans="3:20">
      <c r="D160" s="20" t="s">
        <v>190</v>
      </c>
      <c r="E160" s="20" t="s">
        <v>172</v>
      </c>
      <c r="F160" s="7" t="s">
        <v>181</v>
      </c>
      <c r="G160" s="20"/>
      <c r="H160" s="11" t="s">
        <v>2001</v>
      </c>
      <c r="I160" s="11" t="s">
        <v>2002</v>
      </c>
      <c r="J160" s="11" t="s">
        <v>2808</v>
      </c>
      <c r="K160" s="20"/>
      <c r="L160" s="7"/>
      <c r="M160" s="21" t="s">
        <v>185</v>
      </c>
      <c r="N160" s="462" t="s">
        <v>2809</v>
      </c>
      <c r="O160" s="7" t="s">
        <v>186</v>
      </c>
      <c r="P160" s="728"/>
      <c r="Q160" s="728"/>
      <c r="R160" s="728"/>
      <c r="S160" s="728"/>
      <c r="T160" s="728"/>
    </row>
    <row r="161" spans="4:20">
      <c r="D161" s="20" t="s">
        <v>190</v>
      </c>
      <c r="E161" s="20" t="s">
        <v>172</v>
      </c>
      <c r="F161" s="7" t="s">
        <v>181</v>
      </c>
      <c r="G161" s="20"/>
      <c r="H161" s="11" t="s">
        <v>2001</v>
      </c>
      <c r="I161" s="11" t="s">
        <v>2002</v>
      </c>
      <c r="J161" s="11" t="s">
        <v>2810</v>
      </c>
      <c r="K161" s="20"/>
      <c r="L161" s="7"/>
      <c r="M161" s="21" t="s">
        <v>185</v>
      </c>
      <c r="N161" s="462" t="s">
        <v>2809</v>
      </c>
      <c r="O161" s="7" t="s">
        <v>186</v>
      </c>
      <c r="P161" s="728"/>
      <c r="Q161" s="728"/>
      <c r="R161" s="728"/>
      <c r="S161" s="728"/>
      <c r="T161" s="728"/>
    </row>
    <row r="162" spans="4:20">
      <c r="D162" s="20" t="s">
        <v>190</v>
      </c>
      <c r="E162" s="20" t="s">
        <v>172</v>
      </c>
      <c r="F162" s="7" t="s">
        <v>181</v>
      </c>
      <c r="G162" s="20"/>
      <c r="H162" s="11" t="s">
        <v>2001</v>
      </c>
      <c r="I162" s="11" t="s">
        <v>2002</v>
      </c>
      <c r="J162" s="11" t="s">
        <v>433</v>
      </c>
      <c r="K162" s="20"/>
      <c r="L162" s="7"/>
      <c r="M162" s="21" t="s">
        <v>185</v>
      </c>
      <c r="N162" s="462" t="s">
        <v>2809</v>
      </c>
      <c r="O162" s="7" t="s">
        <v>186</v>
      </c>
      <c r="P162" s="728"/>
      <c r="Q162" s="728"/>
      <c r="R162" s="728"/>
      <c r="S162" s="728"/>
      <c r="T162" s="728"/>
    </row>
    <row r="163" spans="4:20">
      <c r="D163" s="20" t="s">
        <v>190</v>
      </c>
      <c r="E163" s="20" t="s">
        <v>172</v>
      </c>
      <c r="F163" s="7" t="s">
        <v>181</v>
      </c>
      <c r="G163" s="20"/>
      <c r="H163" s="11" t="s">
        <v>2001</v>
      </c>
      <c r="I163" s="11" t="s">
        <v>2002</v>
      </c>
      <c r="J163" s="11" t="s">
        <v>2811</v>
      </c>
      <c r="K163" s="20"/>
      <c r="L163" s="7"/>
      <c r="M163" s="21" t="s">
        <v>185</v>
      </c>
      <c r="N163" s="462" t="s">
        <v>2809</v>
      </c>
      <c r="O163" s="7" t="s">
        <v>186</v>
      </c>
      <c r="P163" s="728"/>
      <c r="Q163" s="728"/>
      <c r="R163" s="728"/>
      <c r="S163" s="728"/>
      <c r="T163" s="728"/>
    </row>
    <row r="164" spans="4:20">
      <c r="D164" s="15" t="s">
        <v>190</v>
      </c>
      <c r="E164" s="20" t="s">
        <v>172</v>
      </c>
      <c r="F164" s="7" t="s">
        <v>181</v>
      </c>
      <c r="G164" s="15"/>
      <c r="H164" s="11" t="s">
        <v>2001</v>
      </c>
      <c r="I164" s="11" t="s">
        <v>2002</v>
      </c>
      <c r="J164" s="11" t="s">
        <v>2812</v>
      </c>
      <c r="K164" s="15"/>
      <c r="L164" s="7"/>
      <c r="M164" s="13" t="s">
        <v>185</v>
      </c>
      <c r="N164" s="462" t="s">
        <v>2809</v>
      </c>
      <c r="O164" s="7" t="s">
        <v>186</v>
      </c>
      <c r="P164" s="728"/>
      <c r="Q164" s="728"/>
      <c r="R164" s="728"/>
      <c r="S164" s="728"/>
      <c r="T164" s="728"/>
    </row>
    <row r="165" spans="4:20">
      <c r="D165" s="15" t="s">
        <v>190</v>
      </c>
      <c r="E165" s="20" t="s">
        <v>172</v>
      </c>
      <c r="F165" s="7" t="s">
        <v>181</v>
      </c>
      <c r="G165" s="15"/>
      <c r="H165" s="11" t="s">
        <v>2001</v>
      </c>
      <c r="I165" s="11" t="s">
        <v>2002</v>
      </c>
      <c r="J165" s="11" t="s">
        <v>2813</v>
      </c>
      <c r="K165" s="15"/>
      <c r="L165" s="7"/>
      <c r="M165" s="23" t="s">
        <v>185</v>
      </c>
      <c r="N165" s="462" t="s">
        <v>2809</v>
      </c>
      <c r="O165" s="7" t="s">
        <v>186</v>
      </c>
      <c r="P165" s="728"/>
      <c r="Q165" s="728"/>
      <c r="R165" s="728"/>
      <c r="S165" s="728"/>
      <c r="T165" s="728"/>
    </row>
    <row r="166" spans="4:20">
      <c r="D166" s="15" t="s">
        <v>190</v>
      </c>
      <c r="E166" s="20" t="s">
        <v>172</v>
      </c>
      <c r="F166" s="7" t="s">
        <v>181</v>
      </c>
      <c r="G166" s="15"/>
      <c r="H166" s="11" t="s">
        <v>2001</v>
      </c>
      <c r="I166" s="11" t="s">
        <v>2002</v>
      </c>
      <c r="J166" s="11" t="s">
        <v>2814</v>
      </c>
      <c r="K166" s="15"/>
      <c r="L166" s="7"/>
      <c r="M166" s="23" t="s">
        <v>185</v>
      </c>
      <c r="N166" s="462" t="s">
        <v>2809</v>
      </c>
      <c r="O166" s="7" t="s">
        <v>186</v>
      </c>
      <c r="P166" s="728"/>
      <c r="Q166" s="728"/>
      <c r="R166" s="728"/>
      <c r="S166" s="728"/>
      <c r="T166" s="728"/>
    </row>
    <row r="167" spans="4:20">
      <c r="D167" s="15" t="s">
        <v>190</v>
      </c>
      <c r="E167" s="20" t="s">
        <v>172</v>
      </c>
      <c r="F167" s="7" t="s">
        <v>181</v>
      </c>
      <c r="G167" s="15"/>
      <c r="H167" s="11" t="s">
        <v>2001</v>
      </c>
      <c r="I167" s="11" t="s">
        <v>2002</v>
      </c>
      <c r="J167" s="11" t="s">
        <v>2815</v>
      </c>
      <c r="K167" s="15"/>
      <c r="L167" s="7"/>
      <c r="M167" s="23" t="s">
        <v>185</v>
      </c>
      <c r="N167" s="462" t="s">
        <v>2809</v>
      </c>
      <c r="O167" s="7" t="s">
        <v>186</v>
      </c>
      <c r="P167" s="728"/>
      <c r="Q167" s="728"/>
      <c r="R167" s="728"/>
      <c r="S167" s="728"/>
      <c r="T167" s="728"/>
    </row>
    <row r="168" spans="4:20">
      <c r="D168" s="11" t="s">
        <v>190</v>
      </c>
      <c r="E168" s="20" t="s">
        <v>172</v>
      </c>
      <c r="F168" s="7" t="s">
        <v>181</v>
      </c>
      <c r="H168" s="11" t="s">
        <v>2001</v>
      </c>
      <c r="I168" s="11" t="s">
        <v>2002</v>
      </c>
      <c r="J168" s="11" t="s">
        <v>217</v>
      </c>
      <c r="K168" s="53"/>
      <c r="M168" s="11" t="s">
        <v>185</v>
      </c>
      <c r="N168" s="462" t="s">
        <v>2809</v>
      </c>
      <c r="O168" s="7" t="s">
        <v>186</v>
      </c>
      <c r="P168" s="728"/>
      <c r="Q168" s="728"/>
      <c r="R168" s="728"/>
      <c r="S168" s="728"/>
      <c r="T168" s="728"/>
    </row>
    <row r="169" spans="4:20">
      <c r="D169" s="11" t="s">
        <v>190</v>
      </c>
      <c r="E169" s="20" t="s">
        <v>172</v>
      </c>
      <c r="F169" s="7" t="s">
        <v>181</v>
      </c>
      <c r="H169" s="11" t="s">
        <v>2001</v>
      </c>
      <c r="I169" s="11" t="s">
        <v>2002</v>
      </c>
      <c r="J169" s="11" t="s">
        <v>217</v>
      </c>
      <c r="K169" s="53"/>
      <c r="M169" s="11" t="s">
        <v>185</v>
      </c>
      <c r="N169" s="462" t="s">
        <v>2809</v>
      </c>
      <c r="O169" s="7" t="s">
        <v>186</v>
      </c>
      <c r="P169" s="728"/>
      <c r="Q169" s="728"/>
      <c r="R169" s="728"/>
      <c r="S169" s="728"/>
      <c r="T169" s="728"/>
    </row>
    <row r="170" spans="4:20">
      <c r="D170" s="11" t="s">
        <v>190</v>
      </c>
      <c r="E170" s="20" t="s">
        <v>172</v>
      </c>
      <c r="F170" s="7" t="s">
        <v>181</v>
      </c>
      <c r="H170" s="11" t="s">
        <v>2001</v>
      </c>
      <c r="I170" s="11" t="s">
        <v>2002</v>
      </c>
      <c r="J170" s="11" t="s">
        <v>217</v>
      </c>
      <c r="K170" s="53"/>
      <c r="M170" s="11" t="s">
        <v>185</v>
      </c>
      <c r="N170" s="462" t="s">
        <v>2809</v>
      </c>
      <c r="O170" s="7" t="s">
        <v>186</v>
      </c>
      <c r="P170" s="728"/>
      <c r="Q170" s="728"/>
      <c r="R170" s="728"/>
      <c r="S170" s="728"/>
      <c r="T170" s="728"/>
    </row>
    <row r="171" spans="4:20">
      <c r="D171" s="11" t="s">
        <v>190</v>
      </c>
      <c r="E171" s="20" t="s">
        <v>172</v>
      </c>
      <c r="F171" s="7" t="s">
        <v>181</v>
      </c>
      <c r="H171" s="11" t="s">
        <v>2001</v>
      </c>
      <c r="I171" s="11" t="s">
        <v>2002</v>
      </c>
      <c r="J171" s="11" t="s">
        <v>217</v>
      </c>
      <c r="K171" s="53"/>
      <c r="M171" s="11" t="s">
        <v>185</v>
      </c>
      <c r="N171" s="462" t="s">
        <v>2809</v>
      </c>
      <c r="O171" s="7" t="s">
        <v>186</v>
      </c>
      <c r="P171" s="728"/>
      <c r="Q171" s="728"/>
      <c r="R171" s="728"/>
      <c r="S171" s="728"/>
      <c r="T171" s="728"/>
    </row>
    <row r="172" spans="4:20">
      <c r="D172" s="11" t="s">
        <v>190</v>
      </c>
      <c r="E172" s="20" t="s">
        <v>172</v>
      </c>
      <c r="F172" s="7" t="s">
        <v>181</v>
      </c>
      <c r="H172" s="11" t="s">
        <v>2001</v>
      </c>
      <c r="I172" s="11" t="s">
        <v>2002</v>
      </c>
      <c r="J172" s="11" t="s">
        <v>217</v>
      </c>
      <c r="K172" s="53"/>
      <c r="M172" s="11" t="s">
        <v>185</v>
      </c>
      <c r="N172" s="462" t="s">
        <v>2809</v>
      </c>
      <c r="O172" s="7" t="s">
        <v>186</v>
      </c>
      <c r="P172" s="728"/>
      <c r="Q172" s="728"/>
      <c r="R172" s="728"/>
      <c r="S172" s="728"/>
      <c r="T172" s="728"/>
    </row>
    <row r="173" spans="4:20">
      <c r="D173" s="11" t="s">
        <v>190</v>
      </c>
      <c r="E173" s="20" t="s">
        <v>172</v>
      </c>
      <c r="F173" s="7" t="s">
        <v>181</v>
      </c>
      <c r="H173" s="11" t="s">
        <v>2001</v>
      </c>
      <c r="I173" s="11" t="s">
        <v>2002</v>
      </c>
      <c r="J173" s="11" t="s">
        <v>217</v>
      </c>
      <c r="K173" s="53"/>
      <c r="M173" s="11" t="s">
        <v>185</v>
      </c>
      <c r="N173" s="462" t="s">
        <v>2809</v>
      </c>
      <c r="O173" s="7" t="s">
        <v>186</v>
      </c>
      <c r="P173" s="728"/>
      <c r="Q173" s="728"/>
      <c r="R173" s="728"/>
      <c r="S173" s="728"/>
      <c r="T173" s="728"/>
    </row>
    <row r="174" spans="4:20">
      <c r="D174" s="11" t="s">
        <v>190</v>
      </c>
      <c r="E174" s="20" t="s">
        <v>172</v>
      </c>
      <c r="F174" s="7" t="s">
        <v>181</v>
      </c>
      <c r="H174" s="11" t="s">
        <v>2001</v>
      </c>
      <c r="I174" s="11" t="s">
        <v>2002</v>
      </c>
      <c r="J174" s="11" t="s">
        <v>217</v>
      </c>
      <c r="K174" s="53"/>
      <c r="M174" s="11" t="s">
        <v>185</v>
      </c>
      <c r="N174" s="462" t="s">
        <v>2809</v>
      </c>
      <c r="O174" s="7" t="s">
        <v>186</v>
      </c>
      <c r="P174" s="728"/>
      <c r="Q174" s="728"/>
      <c r="R174" s="728"/>
      <c r="S174" s="728"/>
      <c r="T174" s="728"/>
    </row>
    <row r="175" spans="4:20">
      <c r="D175" s="11" t="s">
        <v>190</v>
      </c>
      <c r="E175" s="20" t="s">
        <v>172</v>
      </c>
      <c r="F175" s="7" t="s">
        <v>181</v>
      </c>
      <c r="H175" s="11" t="s">
        <v>2001</v>
      </c>
      <c r="I175" s="11" t="s">
        <v>2002</v>
      </c>
      <c r="J175" s="11" t="s">
        <v>217</v>
      </c>
      <c r="K175" s="53"/>
      <c r="M175" s="11" t="s">
        <v>185</v>
      </c>
      <c r="N175" s="462" t="s">
        <v>2809</v>
      </c>
      <c r="O175" s="7" t="s">
        <v>186</v>
      </c>
      <c r="P175" s="728"/>
      <c r="Q175" s="728"/>
      <c r="R175" s="728"/>
      <c r="S175" s="728"/>
      <c r="T175" s="728"/>
    </row>
    <row r="176" spans="4:20">
      <c r="D176" s="11" t="s">
        <v>190</v>
      </c>
      <c r="E176" s="20" t="s">
        <v>172</v>
      </c>
      <c r="F176" s="7" t="s">
        <v>181</v>
      </c>
      <c r="H176" s="11" t="s">
        <v>2001</v>
      </c>
      <c r="I176" s="11" t="s">
        <v>2002</v>
      </c>
      <c r="J176" s="11" t="s">
        <v>217</v>
      </c>
      <c r="K176" s="53"/>
      <c r="M176" s="11" t="s">
        <v>185</v>
      </c>
      <c r="N176" s="462" t="s">
        <v>2809</v>
      </c>
      <c r="O176" s="7" t="s">
        <v>186</v>
      </c>
      <c r="P176" s="728"/>
      <c r="Q176" s="728"/>
      <c r="R176" s="728"/>
      <c r="S176" s="728"/>
      <c r="T176" s="728"/>
    </row>
    <row r="177" spans="4:20">
      <c r="D177" s="11" t="s">
        <v>190</v>
      </c>
      <c r="E177" s="20" t="s">
        <v>172</v>
      </c>
      <c r="F177" s="7" t="s">
        <v>181</v>
      </c>
      <c r="H177" s="11" t="s">
        <v>2001</v>
      </c>
      <c r="I177" s="11" t="s">
        <v>2002</v>
      </c>
      <c r="J177" s="11" t="s">
        <v>217</v>
      </c>
      <c r="K177" s="53"/>
      <c r="M177" s="11" t="s">
        <v>185</v>
      </c>
      <c r="N177" s="462" t="s">
        <v>2809</v>
      </c>
      <c r="O177" s="7" t="s">
        <v>186</v>
      </c>
      <c r="P177" s="728"/>
      <c r="Q177" s="728"/>
      <c r="R177" s="728"/>
      <c r="S177" s="728"/>
      <c r="T177" s="728"/>
    </row>
    <row r="178" spans="4:20" ht="13.9">
      <c r="D178" s="11" t="s">
        <v>190</v>
      </c>
      <c r="E178" s="20" t="s">
        <v>172</v>
      </c>
      <c r="F178" s="7" t="s">
        <v>181</v>
      </c>
      <c r="H178" s="11" t="s">
        <v>2001</v>
      </c>
      <c r="I178" s="11" t="s">
        <v>2002</v>
      </c>
      <c r="J178" s="29" t="s">
        <v>2816</v>
      </c>
      <c r="M178" s="29" t="s">
        <v>185</v>
      </c>
      <c r="N178" s="1360" t="s">
        <v>2809</v>
      </c>
      <c r="O178" s="31" t="s">
        <v>186</v>
      </c>
      <c r="P178" s="1043">
        <f>SUM(P160:P177)</f>
        <v>0</v>
      </c>
      <c r="Q178" s="1043">
        <f t="shared" ref="Q178:T178" si="26">SUM(Q160:Q177)</f>
        <v>0</v>
      </c>
      <c r="R178" s="1043">
        <f t="shared" si="26"/>
        <v>0</v>
      </c>
      <c r="S178" s="1043">
        <f t="shared" si="26"/>
        <v>0</v>
      </c>
      <c r="T178" s="1043">
        <f t="shared" si="26"/>
        <v>0</v>
      </c>
    </row>
    <row r="179" spans="4:20">
      <c r="D179" s="11" t="s">
        <v>190</v>
      </c>
      <c r="E179" s="20" t="s">
        <v>172</v>
      </c>
      <c r="F179" s="7" t="s">
        <v>181</v>
      </c>
      <c r="H179" s="11" t="s">
        <v>2001</v>
      </c>
      <c r="I179" s="11" t="s">
        <v>2002</v>
      </c>
      <c r="J179" s="11" t="s">
        <v>2817</v>
      </c>
      <c r="M179" s="11" t="s">
        <v>185</v>
      </c>
      <c r="O179" s="7" t="s">
        <v>186</v>
      </c>
      <c r="P179" s="728"/>
      <c r="Q179" s="728"/>
      <c r="R179" s="728"/>
      <c r="S179" s="728"/>
      <c r="T179" s="728"/>
    </row>
    <row r="180" spans="4:20" ht="13.9">
      <c r="D180" s="11" t="s">
        <v>190</v>
      </c>
      <c r="E180" s="20" t="s">
        <v>172</v>
      </c>
      <c r="F180" s="7" t="s">
        <v>181</v>
      </c>
      <c r="H180" s="11" t="s">
        <v>2001</v>
      </c>
      <c r="I180" s="11" t="s">
        <v>2002</v>
      </c>
      <c r="J180" s="29" t="s">
        <v>2818</v>
      </c>
      <c r="M180" s="29" t="s">
        <v>185</v>
      </c>
      <c r="N180" s="29" t="s">
        <v>1628</v>
      </c>
      <c r="O180" s="31" t="s">
        <v>186</v>
      </c>
      <c r="P180" s="1043">
        <f>SUM(P178:P179)</f>
        <v>0</v>
      </c>
      <c r="Q180" s="1043">
        <f t="shared" ref="Q180" si="27">SUM(Q178:Q179)</f>
        <v>0</v>
      </c>
      <c r="R180" s="1043">
        <f t="shared" ref="R180" si="28">SUM(R178:R179)</f>
        <v>0</v>
      </c>
      <c r="S180" s="1043">
        <f t="shared" ref="S180" si="29">SUM(S178:S179)</f>
        <v>0</v>
      </c>
      <c r="T180" s="1043">
        <f t="shared" ref="T180" si="30">SUM(T178:T179)</f>
        <v>0</v>
      </c>
    </row>
    <row r="181" spans="4:20">
      <c r="P181" s="399"/>
      <c r="Q181" s="399"/>
      <c r="R181" s="399"/>
      <c r="S181" s="399"/>
      <c r="T181" s="399"/>
    </row>
    <row r="182" spans="4:20" ht="14.25" customHeight="1">
      <c r="D182" s="80" t="s">
        <v>2785</v>
      </c>
      <c r="E182" s="81"/>
      <c r="F182" s="81"/>
      <c r="G182" s="81"/>
      <c r="H182" s="81"/>
      <c r="I182" s="81"/>
      <c r="J182" s="81"/>
      <c r="K182" s="81"/>
      <c r="L182" s="81"/>
      <c r="M182" s="81"/>
      <c r="N182" s="81"/>
      <c r="O182" s="81"/>
      <c r="P182" s="1102"/>
      <c r="Q182" s="1102"/>
      <c r="R182" s="1102"/>
      <c r="S182" s="1102"/>
      <c r="T182" s="1102"/>
    </row>
    <row r="183" spans="4:20">
      <c r="D183" s="12"/>
      <c r="E183" s="12"/>
      <c r="F183" s="7"/>
      <c r="G183" s="12"/>
      <c r="H183" s="12"/>
      <c r="I183" s="12"/>
      <c r="J183" s="7"/>
      <c r="K183" s="7"/>
      <c r="L183" s="7"/>
      <c r="M183" s="22"/>
      <c r="N183" s="22"/>
      <c r="O183" s="15"/>
      <c r="P183" s="1103"/>
      <c r="Q183" s="1103"/>
      <c r="R183" s="1104"/>
      <c r="S183" s="1105"/>
      <c r="T183" s="1106"/>
    </row>
    <row r="184" spans="4:20">
      <c r="D184" s="20" t="s">
        <v>190</v>
      </c>
      <c r="E184" s="20" t="s">
        <v>172</v>
      </c>
      <c r="F184" s="7" t="s">
        <v>181</v>
      </c>
      <c r="G184" s="20"/>
      <c r="H184" s="11" t="s">
        <v>2001</v>
      </c>
      <c r="I184" s="11" t="s">
        <v>2785</v>
      </c>
      <c r="J184" s="11" t="s">
        <v>2808</v>
      </c>
      <c r="K184" s="20"/>
      <c r="L184" s="7"/>
      <c r="M184" s="21" t="s">
        <v>185</v>
      </c>
      <c r="N184" s="462" t="s">
        <v>2809</v>
      </c>
      <c r="O184" s="7" t="s">
        <v>186</v>
      </c>
      <c r="P184" s="728"/>
      <c r="Q184" s="728"/>
      <c r="R184" s="728"/>
      <c r="S184" s="728"/>
      <c r="T184" s="728"/>
    </row>
    <row r="185" spans="4:20">
      <c r="D185" s="20" t="s">
        <v>190</v>
      </c>
      <c r="E185" s="20" t="s">
        <v>172</v>
      </c>
      <c r="F185" s="7" t="s">
        <v>181</v>
      </c>
      <c r="G185" s="20"/>
      <c r="H185" s="11" t="s">
        <v>2001</v>
      </c>
      <c r="I185" s="11" t="s">
        <v>2785</v>
      </c>
      <c r="J185" s="11" t="s">
        <v>2810</v>
      </c>
      <c r="K185" s="20"/>
      <c r="L185" s="7"/>
      <c r="M185" s="21" t="s">
        <v>185</v>
      </c>
      <c r="N185" s="462" t="s">
        <v>2809</v>
      </c>
      <c r="O185" s="7" t="s">
        <v>186</v>
      </c>
      <c r="P185" s="728"/>
      <c r="Q185" s="728"/>
      <c r="R185" s="728"/>
      <c r="S185" s="728"/>
      <c r="T185" s="728"/>
    </row>
    <row r="186" spans="4:20">
      <c r="D186" s="20" t="s">
        <v>190</v>
      </c>
      <c r="E186" s="20" t="s">
        <v>172</v>
      </c>
      <c r="F186" s="7" t="s">
        <v>181</v>
      </c>
      <c r="G186" s="20"/>
      <c r="H186" s="11" t="s">
        <v>2001</v>
      </c>
      <c r="I186" s="11" t="s">
        <v>2785</v>
      </c>
      <c r="J186" s="11" t="s">
        <v>433</v>
      </c>
      <c r="K186" s="20"/>
      <c r="L186" s="7"/>
      <c r="M186" s="21" t="s">
        <v>185</v>
      </c>
      <c r="N186" s="462" t="s">
        <v>2809</v>
      </c>
      <c r="O186" s="7" t="s">
        <v>186</v>
      </c>
      <c r="P186" s="728"/>
      <c r="Q186" s="728"/>
      <c r="R186" s="728"/>
      <c r="S186" s="728"/>
      <c r="T186" s="728"/>
    </row>
    <row r="187" spans="4:20">
      <c r="D187" s="20" t="s">
        <v>190</v>
      </c>
      <c r="E187" s="20" t="s">
        <v>172</v>
      </c>
      <c r="F187" s="7" t="s">
        <v>181</v>
      </c>
      <c r="G187" s="20"/>
      <c r="H187" s="11" t="s">
        <v>2001</v>
      </c>
      <c r="I187" s="11" t="s">
        <v>2785</v>
      </c>
      <c r="J187" s="11" t="s">
        <v>2811</v>
      </c>
      <c r="K187" s="20"/>
      <c r="L187" s="7"/>
      <c r="M187" s="21" t="s">
        <v>185</v>
      </c>
      <c r="N187" s="462" t="s">
        <v>2809</v>
      </c>
      <c r="O187" s="7" t="s">
        <v>186</v>
      </c>
      <c r="P187" s="728"/>
      <c r="Q187" s="728"/>
      <c r="R187" s="728"/>
      <c r="S187" s="728"/>
      <c r="T187" s="728"/>
    </row>
    <row r="188" spans="4:20">
      <c r="D188" s="15" t="s">
        <v>190</v>
      </c>
      <c r="E188" s="20" t="s">
        <v>172</v>
      </c>
      <c r="F188" s="7" t="s">
        <v>181</v>
      </c>
      <c r="G188" s="15"/>
      <c r="H188" s="11" t="s">
        <v>2001</v>
      </c>
      <c r="I188" s="11" t="s">
        <v>2785</v>
      </c>
      <c r="J188" s="11" t="s">
        <v>2812</v>
      </c>
      <c r="K188" s="15"/>
      <c r="L188" s="7"/>
      <c r="M188" s="13" t="s">
        <v>185</v>
      </c>
      <c r="N188" s="462" t="s">
        <v>2809</v>
      </c>
      <c r="O188" s="7" t="s">
        <v>186</v>
      </c>
      <c r="P188" s="728"/>
      <c r="Q188" s="728"/>
      <c r="R188" s="728"/>
      <c r="S188" s="728"/>
      <c r="T188" s="728"/>
    </row>
    <row r="189" spans="4:20">
      <c r="D189" s="15" t="s">
        <v>190</v>
      </c>
      <c r="E189" s="20" t="s">
        <v>172</v>
      </c>
      <c r="F189" s="7" t="s">
        <v>181</v>
      </c>
      <c r="G189" s="15"/>
      <c r="H189" s="11" t="s">
        <v>2001</v>
      </c>
      <c r="I189" s="11" t="s">
        <v>2785</v>
      </c>
      <c r="J189" s="11" t="s">
        <v>2813</v>
      </c>
      <c r="K189" s="15"/>
      <c r="L189" s="7"/>
      <c r="M189" s="23" t="s">
        <v>185</v>
      </c>
      <c r="N189" s="462" t="s">
        <v>2809</v>
      </c>
      <c r="O189" s="7" t="s">
        <v>186</v>
      </c>
      <c r="P189" s="728"/>
      <c r="Q189" s="728"/>
      <c r="R189" s="728"/>
      <c r="S189" s="728"/>
      <c r="T189" s="728"/>
    </row>
    <row r="190" spans="4:20">
      <c r="D190" s="15" t="s">
        <v>190</v>
      </c>
      <c r="E190" s="20" t="s">
        <v>172</v>
      </c>
      <c r="F190" s="7" t="s">
        <v>181</v>
      </c>
      <c r="G190" s="15"/>
      <c r="H190" s="11" t="s">
        <v>2001</v>
      </c>
      <c r="I190" s="11" t="s">
        <v>2785</v>
      </c>
      <c r="J190" s="11" t="s">
        <v>2814</v>
      </c>
      <c r="K190" s="15"/>
      <c r="L190" s="7"/>
      <c r="M190" s="23" t="s">
        <v>185</v>
      </c>
      <c r="N190" s="462" t="s">
        <v>2809</v>
      </c>
      <c r="O190" s="7" t="s">
        <v>186</v>
      </c>
      <c r="P190" s="728"/>
      <c r="Q190" s="728"/>
      <c r="R190" s="728"/>
      <c r="S190" s="728"/>
      <c r="T190" s="728"/>
    </row>
    <row r="191" spans="4:20">
      <c r="D191" s="15" t="s">
        <v>190</v>
      </c>
      <c r="E191" s="20" t="s">
        <v>172</v>
      </c>
      <c r="F191" s="7" t="s">
        <v>181</v>
      </c>
      <c r="G191" s="15"/>
      <c r="H191" s="11" t="s">
        <v>2001</v>
      </c>
      <c r="I191" s="11" t="s">
        <v>2785</v>
      </c>
      <c r="J191" s="11" t="s">
        <v>2815</v>
      </c>
      <c r="K191" s="15"/>
      <c r="L191" s="7"/>
      <c r="M191" s="23" t="s">
        <v>185</v>
      </c>
      <c r="N191" s="462" t="s">
        <v>2809</v>
      </c>
      <c r="O191" s="7" t="s">
        <v>186</v>
      </c>
      <c r="P191" s="728"/>
      <c r="Q191" s="728"/>
      <c r="R191" s="728"/>
      <c r="S191" s="728"/>
      <c r="T191" s="728"/>
    </row>
    <row r="192" spans="4:20">
      <c r="D192" s="11" t="s">
        <v>190</v>
      </c>
      <c r="E192" s="20" t="s">
        <v>172</v>
      </c>
      <c r="F192" s="7" t="s">
        <v>181</v>
      </c>
      <c r="H192" s="11" t="s">
        <v>2001</v>
      </c>
      <c r="I192" s="11" t="s">
        <v>2785</v>
      </c>
      <c r="J192" s="11" t="s">
        <v>217</v>
      </c>
      <c r="K192" s="53"/>
      <c r="M192" s="11" t="s">
        <v>185</v>
      </c>
      <c r="N192" s="462" t="s">
        <v>2809</v>
      </c>
      <c r="O192" s="7" t="s">
        <v>186</v>
      </c>
      <c r="P192" s="728"/>
      <c r="Q192" s="728"/>
      <c r="R192" s="728"/>
      <c r="S192" s="728"/>
      <c r="T192" s="728"/>
    </row>
    <row r="193" spans="4:20">
      <c r="D193" s="11" t="s">
        <v>190</v>
      </c>
      <c r="E193" s="20" t="s">
        <v>172</v>
      </c>
      <c r="F193" s="7" t="s">
        <v>181</v>
      </c>
      <c r="H193" s="11" t="s">
        <v>2001</v>
      </c>
      <c r="I193" s="11" t="s">
        <v>2785</v>
      </c>
      <c r="J193" s="11" t="s">
        <v>217</v>
      </c>
      <c r="K193" s="53"/>
      <c r="M193" s="11" t="s">
        <v>185</v>
      </c>
      <c r="N193" s="462" t="s">
        <v>2809</v>
      </c>
      <c r="O193" s="7" t="s">
        <v>186</v>
      </c>
      <c r="P193" s="728"/>
      <c r="Q193" s="728"/>
      <c r="R193" s="728"/>
      <c r="S193" s="728"/>
      <c r="T193" s="728"/>
    </row>
    <row r="194" spans="4:20">
      <c r="D194" s="11" t="s">
        <v>190</v>
      </c>
      <c r="E194" s="20" t="s">
        <v>172</v>
      </c>
      <c r="F194" s="7" t="s">
        <v>181</v>
      </c>
      <c r="H194" s="11" t="s">
        <v>2001</v>
      </c>
      <c r="I194" s="11" t="s">
        <v>2785</v>
      </c>
      <c r="J194" s="11" t="s">
        <v>217</v>
      </c>
      <c r="K194" s="53"/>
      <c r="M194" s="11" t="s">
        <v>185</v>
      </c>
      <c r="N194" s="462" t="s">
        <v>2809</v>
      </c>
      <c r="O194" s="7" t="s">
        <v>186</v>
      </c>
      <c r="P194" s="728"/>
      <c r="Q194" s="728"/>
      <c r="R194" s="728"/>
      <c r="S194" s="728"/>
      <c r="T194" s="728"/>
    </row>
    <row r="195" spans="4:20">
      <c r="D195" s="11" t="s">
        <v>190</v>
      </c>
      <c r="E195" s="20" t="s">
        <v>172</v>
      </c>
      <c r="F195" s="7" t="s">
        <v>181</v>
      </c>
      <c r="H195" s="11" t="s">
        <v>2001</v>
      </c>
      <c r="I195" s="11" t="s">
        <v>2785</v>
      </c>
      <c r="J195" s="11" t="s">
        <v>217</v>
      </c>
      <c r="K195" s="53"/>
      <c r="M195" s="11" t="s">
        <v>185</v>
      </c>
      <c r="N195" s="462" t="s">
        <v>2809</v>
      </c>
      <c r="O195" s="7" t="s">
        <v>186</v>
      </c>
      <c r="P195" s="728"/>
      <c r="Q195" s="728"/>
      <c r="R195" s="728"/>
      <c r="S195" s="728"/>
      <c r="T195" s="728"/>
    </row>
    <row r="196" spans="4:20">
      <c r="D196" s="11" t="s">
        <v>190</v>
      </c>
      <c r="E196" s="20" t="s">
        <v>172</v>
      </c>
      <c r="F196" s="7" t="s">
        <v>181</v>
      </c>
      <c r="H196" s="11" t="s">
        <v>2001</v>
      </c>
      <c r="I196" s="11" t="s">
        <v>2785</v>
      </c>
      <c r="J196" s="11" t="s">
        <v>217</v>
      </c>
      <c r="K196" s="53"/>
      <c r="M196" s="11" t="s">
        <v>185</v>
      </c>
      <c r="N196" s="462" t="s">
        <v>2809</v>
      </c>
      <c r="O196" s="7" t="s">
        <v>186</v>
      </c>
      <c r="P196" s="728"/>
      <c r="Q196" s="728"/>
      <c r="R196" s="728"/>
      <c r="S196" s="728"/>
      <c r="T196" s="728"/>
    </row>
    <row r="197" spans="4:20">
      <c r="D197" s="11" t="s">
        <v>190</v>
      </c>
      <c r="E197" s="20" t="s">
        <v>172</v>
      </c>
      <c r="F197" s="7" t="s">
        <v>181</v>
      </c>
      <c r="H197" s="11" t="s">
        <v>2001</v>
      </c>
      <c r="I197" s="11" t="s">
        <v>2785</v>
      </c>
      <c r="J197" s="11" t="s">
        <v>217</v>
      </c>
      <c r="K197" s="53"/>
      <c r="M197" s="11" t="s">
        <v>185</v>
      </c>
      <c r="N197" s="462" t="s">
        <v>2809</v>
      </c>
      <c r="O197" s="7" t="s">
        <v>186</v>
      </c>
      <c r="P197" s="728"/>
      <c r="Q197" s="728"/>
      <c r="R197" s="728"/>
      <c r="S197" s="728"/>
      <c r="T197" s="728"/>
    </row>
    <row r="198" spans="4:20">
      <c r="D198" s="11" t="s">
        <v>190</v>
      </c>
      <c r="E198" s="20" t="s">
        <v>172</v>
      </c>
      <c r="F198" s="7" t="s">
        <v>181</v>
      </c>
      <c r="H198" s="11" t="s">
        <v>2001</v>
      </c>
      <c r="I198" s="11" t="s">
        <v>2785</v>
      </c>
      <c r="J198" s="11" t="s">
        <v>217</v>
      </c>
      <c r="K198" s="53"/>
      <c r="M198" s="11" t="s">
        <v>185</v>
      </c>
      <c r="N198" s="462" t="s">
        <v>2809</v>
      </c>
      <c r="O198" s="7" t="s">
        <v>186</v>
      </c>
      <c r="P198" s="728"/>
      <c r="Q198" s="728"/>
      <c r="R198" s="728"/>
      <c r="S198" s="728"/>
      <c r="T198" s="728"/>
    </row>
    <row r="199" spans="4:20">
      <c r="D199" s="11" t="s">
        <v>190</v>
      </c>
      <c r="E199" s="20" t="s">
        <v>172</v>
      </c>
      <c r="F199" s="7" t="s">
        <v>181</v>
      </c>
      <c r="H199" s="11" t="s">
        <v>2001</v>
      </c>
      <c r="I199" s="11" t="s">
        <v>2785</v>
      </c>
      <c r="J199" s="11" t="s">
        <v>217</v>
      </c>
      <c r="K199" s="53"/>
      <c r="M199" s="11" t="s">
        <v>185</v>
      </c>
      <c r="N199" s="462" t="s">
        <v>2809</v>
      </c>
      <c r="O199" s="7" t="s">
        <v>186</v>
      </c>
      <c r="P199" s="728"/>
      <c r="Q199" s="728"/>
      <c r="R199" s="728"/>
      <c r="S199" s="728"/>
      <c r="T199" s="728"/>
    </row>
    <row r="200" spans="4:20">
      <c r="D200" s="11" t="s">
        <v>190</v>
      </c>
      <c r="E200" s="20" t="s">
        <v>172</v>
      </c>
      <c r="F200" s="7" t="s">
        <v>181</v>
      </c>
      <c r="H200" s="11" t="s">
        <v>2001</v>
      </c>
      <c r="I200" s="11" t="s">
        <v>2785</v>
      </c>
      <c r="J200" s="11" t="s">
        <v>217</v>
      </c>
      <c r="K200" s="53"/>
      <c r="M200" s="11" t="s">
        <v>185</v>
      </c>
      <c r="N200" s="462" t="s">
        <v>2809</v>
      </c>
      <c r="O200" s="7" t="s">
        <v>186</v>
      </c>
      <c r="P200" s="728"/>
      <c r="Q200" s="728"/>
      <c r="R200" s="728"/>
      <c r="S200" s="728"/>
      <c r="T200" s="728"/>
    </row>
    <row r="201" spans="4:20">
      <c r="D201" s="11" t="s">
        <v>190</v>
      </c>
      <c r="E201" s="20" t="s">
        <v>172</v>
      </c>
      <c r="F201" s="7" t="s">
        <v>181</v>
      </c>
      <c r="H201" s="11" t="s">
        <v>2001</v>
      </c>
      <c r="I201" s="11" t="s">
        <v>2785</v>
      </c>
      <c r="J201" s="11" t="s">
        <v>217</v>
      </c>
      <c r="K201" s="53"/>
      <c r="M201" s="11" t="s">
        <v>185</v>
      </c>
      <c r="N201" s="462" t="s">
        <v>2809</v>
      </c>
      <c r="O201" s="7" t="s">
        <v>186</v>
      </c>
      <c r="P201" s="728"/>
      <c r="Q201" s="728"/>
      <c r="R201" s="728"/>
      <c r="S201" s="728"/>
      <c r="T201" s="728"/>
    </row>
    <row r="202" spans="4:20" ht="13.9">
      <c r="D202" s="11" t="s">
        <v>190</v>
      </c>
      <c r="E202" s="20" t="s">
        <v>172</v>
      </c>
      <c r="F202" s="7" t="s">
        <v>181</v>
      </c>
      <c r="H202" s="11" t="s">
        <v>2001</v>
      </c>
      <c r="I202" s="11" t="s">
        <v>2785</v>
      </c>
      <c r="J202" s="29" t="s">
        <v>2816</v>
      </c>
      <c r="M202" s="29" t="s">
        <v>185</v>
      </c>
      <c r="N202" s="1360" t="s">
        <v>2809</v>
      </c>
      <c r="O202" s="31" t="s">
        <v>186</v>
      </c>
      <c r="P202" s="1043">
        <f>SUM(P184:P201)</f>
        <v>0</v>
      </c>
      <c r="Q202" s="1043">
        <f t="shared" ref="Q202:T202" si="31">SUM(Q184:Q201)</f>
        <v>0</v>
      </c>
      <c r="R202" s="1043">
        <f t="shared" si="31"/>
        <v>0</v>
      </c>
      <c r="S202" s="1043">
        <f t="shared" si="31"/>
        <v>0</v>
      </c>
      <c r="T202" s="1043">
        <f t="shared" si="31"/>
        <v>0</v>
      </c>
    </row>
    <row r="203" spans="4:20">
      <c r="D203" s="11" t="s">
        <v>190</v>
      </c>
      <c r="E203" s="20" t="s">
        <v>172</v>
      </c>
      <c r="F203" s="7" t="s">
        <v>181</v>
      </c>
      <c r="H203" s="11" t="s">
        <v>2001</v>
      </c>
      <c r="I203" s="11" t="s">
        <v>2785</v>
      </c>
      <c r="J203" s="11" t="s">
        <v>2817</v>
      </c>
      <c r="M203" s="11" t="s">
        <v>185</v>
      </c>
      <c r="O203" s="7" t="s">
        <v>186</v>
      </c>
      <c r="P203" s="728"/>
      <c r="Q203" s="728"/>
      <c r="R203" s="728"/>
      <c r="S203" s="728"/>
      <c r="T203" s="728"/>
    </row>
    <row r="204" spans="4:20" ht="13.9">
      <c r="D204" s="11" t="s">
        <v>190</v>
      </c>
      <c r="E204" s="20" t="s">
        <v>172</v>
      </c>
      <c r="F204" s="7" t="s">
        <v>181</v>
      </c>
      <c r="H204" s="11" t="s">
        <v>2001</v>
      </c>
      <c r="I204" s="11" t="s">
        <v>2785</v>
      </c>
      <c r="J204" s="29" t="s">
        <v>2818</v>
      </c>
      <c r="M204" s="29" t="s">
        <v>185</v>
      </c>
      <c r="N204" s="29" t="s">
        <v>1628</v>
      </c>
      <c r="O204" s="31" t="s">
        <v>186</v>
      </c>
      <c r="P204" s="1043">
        <f>SUM(P202:P203)</f>
        <v>0</v>
      </c>
      <c r="Q204" s="1043">
        <f t="shared" ref="Q204" si="32">SUM(Q202:Q203)</f>
        <v>0</v>
      </c>
      <c r="R204" s="1043">
        <f t="shared" ref="R204" si="33">SUM(R202:R203)</f>
        <v>0</v>
      </c>
      <c r="S204" s="1043">
        <f t="shared" ref="S204" si="34">SUM(S202:S203)</f>
        <v>0</v>
      </c>
      <c r="T204" s="1043">
        <f t="shared" ref="T204" si="35">SUM(T202:T203)</f>
        <v>0</v>
      </c>
    </row>
    <row r="205" spans="4:20">
      <c r="P205" s="399"/>
      <c r="Q205" s="399"/>
      <c r="R205" s="399"/>
      <c r="S205" s="399"/>
      <c r="T205" s="399"/>
    </row>
    <row r="206" spans="4:20" ht="14.25" customHeight="1">
      <c r="D206" s="80" t="s">
        <v>2004</v>
      </c>
      <c r="E206" s="81"/>
      <c r="F206" s="81"/>
      <c r="G206" s="81"/>
      <c r="H206" s="81"/>
      <c r="I206" s="81"/>
      <c r="J206" s="81"/>
      <c r="K206" s="81"/>
      <c r="L206" s="81"/>
      <c r="M206" s="81"/>
      <c r="N206" s="81"/>
      <c r="O206" s="81"/>
      <c r="P206" s="1102"/>
      <c r="Q206" s="1102"/>
      <c r="R206" s="1102"/>
      <c r="S206" s="1102"/>
      <c r="T206" s="1102"/>
    </row>
    <row r="207" spans="4:20">
      <c r="D207" s="12"/>
      <c r="E207" s="12"/>
      <c r="F207" s="7"/>
      <c r="G207" s="12"/>
      <c r="H207" s="12"/>
      <c r="I207" s="12"/>
      <c r="J207" s="7"/>
      <c r="K207" s="7"/>
      <c r="L207" s="7"/>
      <c r="M207" s="22"/>
      <c r="N207" s="22"/>
      <c r="O207" s="15"/>
      <c r="P207" s="1103"/>
      <c r="Q207" s="1103"/>
      <c r="R207" s="1104"/>
      <c r="S207" s="1105"/>
      <c r="T207" s="1106"/>
    </row>
    <row r="208" spans="4:20">
      <c r="D208" s="20" t="s">
        <v>190</v>
      </c>
      <c r="E208" s="20" t="s">
        <v>172</v>
      </c>
      <c r="F208" s="7" t="s">
        <v>181</v>
      </c>
      <c r="G208" s="20"/>
      <c r="H208" s="11" t="s">
        <v>2001</v>
      </c>
      <c r="I208" s="11" t="s">
        <v>2004</v>
      </c>
      <c r="J208" s="11" t="s">
        <v>2808</v>
      </c>
      <c r="K208" s="20"/>
      <c r="L208" s="7"/>
      <c r="M208" s="21" t="s">
        <v>185</v>
      </c>
      <c r="N208" s="462" t="s">
        <v>2809</v>
      </c>
      <c r="O208" s="7" t="s">
        <v>186</v>
      </c>
      <c r="P208" s="728"/>
      <c r="Q208" s="728"/>
      <c r="R208" s="728"/>
      <c r="S208" s="728"/>
      <c r="T208" s="728"/>
    </row>
    <row r="209" spans="4:20">
      <c r="D209" s="20" t="s">
        <v>190</v>
      </c>
      <c r="E209" s="20" t="s">
        <v>172</v>
      </c>
      <c r="F209" s="7" t="s">
        <v>181</v>
      </c>
      <c r="G209" s="20"/>
      <c r="H209" s="11" t="s">
        <v>2001</v>
      </c>
      <c r="I209" s="11" t="s">
        <v>2004</v>
      </c>
      <c r="J209" s="11" t="s">
        <v>2810</v>
      </c>
      <c r="K209" s="20"/>
      <c r="L209" s="7"/>
      <c r="M209" s="21" t="s">
        <v>185</v>
      </c>
      <c r="N209" s="462" t="s">
        <v>2809</v>
      </c>
      <c r="O209" s="7" t="s">
        <v>186</v>
      </c>
      <c r="P209" s="728"/>
      <c r="Q209" s="728"/>
      <c r="R209" s="728"/>
      <c r="S209" s="728"/>
      <c r="T209" s="728"/>
    </row>
    <row r="210" spans="4:20">
      <c r="D210" s="20" t="s">
        <v>190</v>
      </c>
      <c r="E210" s="20" t="s">
        <v>172</v>
      </c>
      <c r="F210" s="7" t="s">
        <v>181</v>
      </c>
      <c r="G210" s="20"/>
      <c r="H210" s="11" t="s">
        <v>2001</v>
      </c>
      <c r="I210" s="11" t="s">
        <v>2004</v>
      </c>
      <c r="J210" s="11" t="s">
        <v>433</v>
      </c>
      <c r="K210" s="20"/>
      <c r="L210" s="7"/>
      <c r="M210" s="21" t="s">
        <v>185</v>
      </c>
      <c r="N210" s="462" t="s">
        <v>2809</v>
      </c>
      <c r="O210" s="7" t="s">
        <v>186</v>
      </c>
      <c r="P210" s="728"/>
      <c r="Q210" s="728"/>
      <c r="R210" s="728"/>
      <c r="S210" s="728"/>
      <c r="T210" s="728"/>
    </row>
    <row r="211" spans="4:20">
      <c r="D211" s="20" t="s">
        <v>190</v>
      </c>
      <c r="E211" s="20" t="s">
        <v>172</v>
      </c>
      <c r="F211" s="7" t="s">
        <v>181</v>
      </c>
      <c r="G211" s="20"/>
      <c r="H211" s="11" t="s">
        <v>2001</v>
      </c>
      <c r="I211" s="11" t="s">
        <v>2004</v>
      </c>
      <c r="J211" s="11" t="s">
        <v>2811</v>
      </c>
      <c r="K211" s="20"/>
      <c r="L211" s="7"/>
      <c r="M211" s="21" t="s">
        <v>185</v>
      </c>
      <c r="N211" s="462" t="s">
        <v>2809</v>
      </c>
      <c r="O211" s="7" t="s">
        <v>186</v>
      </c>
      <c r="P211" s="728"/>
      <c r="Q211" s="728"/>
      <c r="R211" s="728"/>
      <c r="S211" s="728"/>
      <c r="T211" s="728"/>
    </row>
    <row r="212" spans="4:20">
      <c r="D212" s="15" t="s">
        <v>190</v>
      </c>
      <c r="E212" s="20" t="s">
        <v>172</v>
      </c>
      <c r="F212" s="7" t="s">
        <v>181</v>
      </c>
      <c r="G212" s="15"/>
      <c r="H212" s="11" t="s">
        <v>2001</v>
      </c>
      <c r="I212" s="11" t="s">
        <v>2004</v>
      </c>
      <c r="J212" s="11" t="s">
        <v>2812</v>
      </c>
      <c r="K212" s="15"/>
      <c r="L212" s="7"/>
      <c r="M212" s="13" t="s">
        <v>185</v>
      </c>
      <c r="N212" s="462" t="s">
        <v>2809</v>
      </c>
      <c r="O212" s="7" t="s">
        <v>186</v>
      </c>
      <c r="P212" s="728"/>
      <c r="Q212" s="728"/>
      <c r="R212" s="728"/>
      <c r="S212" s="728"/>
      <c r="T212" s="728"/>
    </row>
    <row r="213" spans="4:20">
      <c r="D213" s="15" t="s">
        <v>190</v>
      </c>
      <c r="E213" s="20" t="s">
        <v>172</v>
      </c>
      <c r="F213" s="7" t="s">
        <v>181</v>
      </c>
      <c r="G213" s="15"/>
      <c r="H213" s="11" t="s">
        <v>2001</v>
      </c>
      <c r="I213" s="11" t="s">
        <v>2004</v>
      </c>
      <c r="J213" s="11" t="s">
        <v>2813</v>
      </c>
      <c r="K213" s="15"/>
      <c r="L213" s="7"/>
      <c r="M213" s="23" t="s">
        <v>185</v>
      </c>
      <c r="N213" s="462" t="s">
        <v>2809</v>
      </c>
      <c r="O213" s="7" t="s">
        <v>186</v>
      </c>
      <c r="P213" s="728"/>
      <c r="Q213" s="728"/>
      <c r="R213" s="728"/>
      <c r="S213" s="728"/>
      <c r="T213" s="728"/>
    </row>
    <row r="214" spans="4:20">
      <c r="D214" s="15" t="s">
        <v>190</v>
      </c>
      <c r="E214" s="20" t="s">
        <v>172</v>
      </c>
      <c r="F214" s="7" t="s">
        <v>181</v>
      </c>
      <c r="G214" s="15"/>
      <c r="H214" s="11" t="s">
        <v>2001</v>
      </c>
      <c r="I214" s="11" t="s">
        <v>2004</v>
      </c>
      <c r="J214" s="11" t="s">
        <v>2814</v>
      </c>
      <c r="K214" s="15"/>
      <c r="L214" s="7"/>
      <c r="M214" s="23" t="s">
        <v>185</v>
      </c>
      <c r="N214" s="462" t="s">
        <v>2809</v>
      </c>
      <c r="O214" s="7" t="s">
        <v>186</v>
      </c>
      <c r="P214" s="728"/>
      <c r="Q214" s="728"/>
      <c r="R214" s="728"/>
      <c r="S214" s="728"/>
      <c r="T214" s="728"/>
    </row>
    <row r="215" spans="4:20">
      <c r="D215" s="15" t="s">
        <v>190</v>
      </c>
      <c r="E215" s="20" t="s">
        <v>172</v>
      </c>
      <c r="F215" s="7" t="s">
        <v>181</v>
      </c>
      <c r="G215" s="15"/>
      <c r="H215" s="11" t="s">
        <v>2001</v>
      </c>
      <c r="I215" s="11" t="s">
        <v>2004</v>
      </c>
      <c r="J215" s="11" t="s">
        <v>2815</v>
      </c>
      <c r="K215" s="15"/>
      <c r="L215" s="7"/>
      <c r="M215" s="23" t="s">
        <v>185</v>
      </c>
      <c r="N215" s="462" t="s">
        <v>2809</v>
      </c>
      <c r="O215" s="7" t="s">
        <v>186</v>
      </c>
      <c r="P215" s="728"/>
      <c r="Q215" s="728"/>
      <c r="R215" s="728"/>
      <c r="S215" s="728"/>
      <c r="T215" s="728"/>
    </row>
    <row r="216" spans="4:20">
      <c r="D216" s="11" t="s">
        <v>190</v>
      </c>
      <c r="E216" s="20" t="s">
        <v>172</v>
      </c>
      <c r="F216" s="7" t="s">
        <v>181</v>
      </c>
      <c r="H216" s="11" t="s">
        <v>2001</v>
      </c>
      <c r="I216" s="11" t="s">
        <v>2004</v>
      </c>
      <c r="J216" s="11" t="s">
        <v>217</v>
      </c>
      <c r="K216" s="53"/>
      <c r="M216" s="11" t="s">
        <v>185</v>
      </c>
      <c r="N216" s="462" t="s">
        <v>2809</v>
      </c>
      <c r="O216" s="7" t="s">
        <v>186</v>
      </c>
      <c r="P216" s="728"/>
      <c r="Q216" s="728"/>
      <c r="R216" s="728"/>
      <c r="S216" s="728"/>
      <c r="T216" s="728"/>
    </row>
    <row r="217" spans="4:20">
      <c r="D217" s="11" t="s">
        <v>190</v>
      </c>
      <c r="E217" s="20" t="s">
        <v>172</v>
      </c>
      <c r="F217" s="7" t="s">
        <v>181</v>
      </c>
      <c r="H217" s="11" t="s">
        <v>2001</v>
      </c>
      <c r="I217" s="11" t="s">
        <v>2004</v>
      </c>
      <c r="J217" s="11" t="s">
        <v>217</v>
      </c>
      <c r="K217" s="53"/>
      <c r="M217" s="11" t="s">
        <v>185</v>
      </c>
      <c r="N217" s="462" t="s">
        <v>2809</v>
      </c>
      <c r="O217" s="7" t="s">
        <v>186</v>
      </c>
      <c r="P217" s="728"/>
      <c r="Q217" s="728"/>
      <c r="R217" s="728"/>
      <c r="S217" s="728"/>
      <c r="T217" s="728"/>
    </row>
    <row r="218" spans="4:20">
      <c r="D218" s="11" t="s">
        <v>190</v>
      </c>
      <c r="E218" s="20" t="s">
        <v>172</v>
      </c>
      <c r="F218" s="7" t="s">
        <v>181</v>
      </c>
      <c r="H218" s="11" t="s">
        <v>2001</v>
      </c>
      <c r="I218" s="11" t="s">
        <v>2004</v>
      </c>
      <c r="J218" s="11" t="s">
        <v>217</v>
      </c>
      <c r="K218" s="53"/>
      <c r="M218" s="11" t="s">
        <v>185</v>
      </c>
      <c r="N218" s="462" t="s">
        <v>2809</v>
      </c>
      <c r="O218" s="7" t="s">
        <v>186</v>
      </c>
      <c r="P218" s="728"/>
      <c r="Q218" s="728"/>
      <c r="R218" s="728"/>
      <c r="S218" s="728"/>
      <c r="T218" s="728"/>
    </row>
    <row r="219" spans="4:20">
      <c r="D219" s="11" t="s">
        <v>190</v>
      </c>
      <c r="E219" s="20" t="s">
        <v>172</v>
      </c>
      <c r="F219" s="7" t="s">
        <v>181</v>
      </c>
      <c r="H219" s="11" t="s">
        <v>2001</v>
      </c>
      <c r="I219" s="11" t="s">
        <v>2004</v>
      </c>
      <c r="J219" s="11" t="s">
        <v>217</v>
      </c>
      <c r="K219" s="53"/>
      <c r="M219" s="11" t="s">
        <v>185</v>
      </c>
      <c r="N219" s="462" t="s">
        <v>2809</v>
      </c>
      <c r="O219" s="7" t="s">
        <v>186</v>
      </c>
      <c r="P219" s="728"/>
      <c r="Q219" s="728"/>
      <c r="R219" s="728"/>
      <c r="S219" s="728"/>
      <c r="T219" s="728"/>
    </row>
    <row r="220" spans="4:20">
      <c r="D220" s="11" t="s">
        <v>190</v>
      </c>
      <c r="E220" s="20" t="s">
        <v>172</v>
      </c>
      <c r="F220" s="7" t="s">
        <v>181</v>
      </c>
      <c r="H220" s="11" t="s">
        <v>2001</v>
      </c>
      <c r="I220" s="11" t="s">
        <v>2004</v>
      </c>
      <c r="J220" s="11" t="s">
        <v>217</v>
      </c>
      <c r="K220" s="53"/>
      <c r="M220" s="11" t="s">
        <v>185</v>
      </c>
      <c r="N220" s="462" t="s">
        <v>2809</v>
      </c>
      <c r="O220" s="7" t="s">
        <v>186</v>
      </c>
      <c r="P220" s="728"/>
      <c r="Q220" s="728"/>
      <c r="R220" s="728"/>
      <c r="S220" s="728"/>
      <c r="T220" s="728"/>
    </row>
    <row r="221" spans="4:20">
      <c r="D221" s="11" t="s">
        <v>190</v>
      </c>
      <c r="E221" s="20" t="s">
        <v>172</v>
      </c>
      <c r="F221" s="7" t="s">
        <v>181</v>
      </c>
      <c r="H221" s="11" t="s">
        <v>2001</v>
      </c>
      <c r="I221" s="11" t="s">
        <v>2004</v>
      </c>
      <c r="J221" s="11" t="s">
        <v>217</v>
      </c>
      <c r="K221" s="53"/>
      <c r="M221" s="11" t="s">
        <v>185</v>
      </c>
      <c r="N221" s="462" t="s">
        <v>2809</v>
      </c>
      <c r="O221" s="7" t="s">
        <v>186</v>
      </c>
      <c r="P221" s="728"/>
      <c r="Q221" s="728"/>
      <c r="R221" s="728"/>
      <c r="S221" s="728"/>
      <c r="T221" s="728"/>
    </row>
    <row r="222" spans="4:20">
      <c r="D222" s="11" t="s">
        <v>190</v>
      </c>
      <c r="E222" s="20" t="s">
        <v>172</v>
      </c>
      <c r="F222" s="7" t="s">
        <v>181</v>
      </c>
      <c r="H222" s="11" t="s">
        <v>2001</v>
      </c>
      <c r="I222" s="11" t="s">
        <v>2004</v>
      </c>
      <c r="J222" s="11" t="s">
        <v>217</v>
      </c>
      <c r="K222" s="53"/>
      <c r="M222" s="11" t="s">
        <v>185</v>
      </c>
      <c r="N222" s="462" t="s">
        <v>2809</v>
      </c>
      <c r="O222" s="7" t="s">
        <v>186</v>
      </c>
      <c r="P222" s="728"/>
      <c r="Q222" s="728"/>
      <c r="R222" s="728"/>
      <c r="S222" s="728"/>
      <c r="T222" s="728"/>
    </row>
    <row r="223" spans="4:20">
      <c r="D223" s="11" t="s">
        <v>190</v>
      </c>
      <c r="E223" s="20" t="s">
        <v>172</v>
      </c>
      <c r="F223" s="7" t="s">
        <v>181</v>
      </c>
      <c r="H223" s="11" t="s">
        <v>2001</v>
      </c>
      <c r="I223" s="11" t="s">
        <v>2004</v>
      </c>
      <c r="J223" s="11" t="s">
        <v>217</v>
      </c>
      <c r="K223" s="53"/>
      <c r="M223" s="11" t="s">
        <v>185</v>
      </c>
      <c r="N223" s="462" t="s">
        <v>2809</v>
      </c>
      <c r="O223" s="7" t="s">
        <v>186</v>
      </c>
      <c r="P223" s="728"/>
      <c r="Q223" s="728"/>
      <c r="R223" s="728"/>
      <c r="S223" s="728"/>
      <c r="T223" s="728"/>
    </row>
    <row r="224" spans="4:20">
      <c r="D224" s="11" t="s">
        <v>190</v>
      </c>
      <c r="E224" s="20" t="s">
        <v>172</v>
      </c>
      <c r="F224" s="7" t="s">
        <v>181</v>
      </c>
      <c r="H224" s="11" t="s">
        <v>2001</v>
      </c>
      <c r="I224" s="11" t="s">
        <v>2004</v>
      </c>
      <c r="J224" s="11" t="s">
        <v>217</v>
      </c>
      <c r="K224" s="53"/>
      <c r="M224" s="11" t="s">
        <v>185</v>
      </c>
      <c r="N224" s="462" t="s">
        <v>2809</v>
      </c>
      <c r="O224" s="7" t="s">
        <v>186</v>
      </c>
      <c r="P224" s="728"/>
      <c r="Q224" s="728"/>
      <c r="R224" s="728"/>
      <c r="S224" s="728"/>
      <c r="T224" s="728"/>
    </row>
    <row r="225" spans="4:20">
      <c r="D225" s="11" t="s">
        <v>190</v>
      </c>
      <c r="E225" s="20" t="s">
        <v>172</v>
      </c>
      <c r="F225" s="7" t="s">
        <v>181</v>
      </c>
      <c r="H225" s="11" t="s">
        <v>2001</v>
      </c>
      <c r="I225" s="11" t="s">
        <v>2004</v>
      </c>
      <c r="J225" s="11" t="s">
        <v>217</v>
      </c>
      <c r="K225" s="53"/>
      <c r="M225" s="11" t="s">
        <v>185</v>
      </c>
      <c r="N225" s="462" t="s">
        <v>2809</v>
      </c>
      <c r="O225" s="7" t="s">
        <v>186</v>
      </c>
      <c r="P225" s="728"/>
      <c r="Q225" s="728"/>
      <c r="R225" s="728"/>
      <c r="S225" s="728"/>
      <c r="T225" s="728"/>
    </row>
    <row r="226" spans="4:20" ht="13.9">
      <c r="D226" s="11" t="s">
        <v>190</v>
      </c>
      <c r="E226" s="20" t="s">
        <v>172</v>
      </c>
      <c r="F226" s="7" t="s">
        <v>181</v>
      </c>
      <c r="H226" s="11" t="s">
        <v>2001</v>
      </c>
      <c r="I226" s="11" t="s">
        <v>2004</v>
      </c>
      <c r="J226" s="29" t="s">
        <v>2816</v>
      </c>
      <c r="M226" s="29" t="s">
        <v>185</v>
      </c>
      <c r="N226" s="1360" t="s">
        <v>2809</v>
      </c>
      <c r="O226" s="31" t="s">
        <v>186</v>
      </c>
      <c r="P226" s="1043">
        <f>SUM(P208:P225)</f>
        <v>0</v>
      </c>
      <c r="Q226" s="1043">
        <f t="shared" ref="Q226:T226" si="36">SUM(Q208:Q225)</f>
        <v>0</v>
      </c>
      <c r="R226" s="1043">
        <f t="shared" si="36"/>
        <v>0</v>
      </c>
      <c r="S226" s="1043">
        <f t="shared" si="36"/>
        <v>0</v>
      </c>
      <c r="T226" s="1043">
        <f t="shared" si="36"/>
        <v>0</v>
      </c>
    </row>
    <row r="227" spans="4:20">
      <c r="D227" s="11" t="s">
        <v>190</v>
      </c>
      <c r="E227" s="20" t="s">
        <v>172</v>
      </c>
      <c r="F227" s="7" t="s">
        <v>181</v>
      </c>
      <c r="H227" s="11" t="s">
        <v>2001</v>
      </c>
      <c r="I227" s="11" t="s">
        <v>2004</v>
      </c>
      <c r="J227" s="11" t="s">
        <v>2817</v>
      </c>
      <c r="M227" s="11" t="s">
        <v>185</v>
      </c>
      <c r="O227" s="7" t="s">
        <v>186</v>
      </c>
      <c r="P227" s="728"/>
      <c r="Q227" s="728"/>
      <c r="R227" s="728"/>
      <c r="S227" s="728"/>
      <c r="T227" s="728"/>
    </row>
    <row r="228" spans="4:20" ht="13.9">
      <c r="D228" s="11" t="s">
        <v>190</v>
      </c>
      <c r="E228" s="20" t="s">
        <v>172</v>
      </c>
      <c r="F228" s="7" t="s">
        <v>181</v>
      </c>
      <c r="H228" s="11" t="s">
        <v>2001</v>
      </c>
      <c r="I228" s="11" t="s">
        <v>2004</v>
      </c>
      <c r="J228" s="29" t="s">
        <v>2818</v>
      </c>
      <c r="M228" s="29" t="s">
        <v>185</v>
      </c>
      <c r="N228" s="29" t="s">
        <v>1628</v>
      </c>
      <c r="O228" s="31" t="s">
        <v>186</v>
      </c>
      <c r="P228" s="1043">
        <f>SUM(P226:P227)</f>
        <v>0</v>
      </c>
      <c r="Q228" s="1043">
        <f t="shared" ref="Q228" si="37">SUM(Q226:Q227)</f>
        <v>0</v>
      </c>
      <c r="R228" s="1043">
        <f t="shared" ref="R228" si="38">SUM(R226:R227)</f>
        <v>0</v>
      </c>
      <c r="S228" s="1043">
        <f t="shared" ref="S228" si="39">SUM(S226:S227)</f>
        <v>0</v>
      </c>
      <c r="T228" s="1043">
        <f t="shared" ref="T228" si="40">SUM(T226:T227)</f>
        <v>0</v>
      </c>
    </row>
    <row r="229" spans="4:20">
      <c r="E229" s="20"/>
      <c r="P229" s="399"/>
      <c r="Q229" s="399"/>
      <c r="R229" s="399"/>
      <c r="S229" s="399"/>
      <c r="T229" s="399"/>
    </row>
    <row r="230" spans="4:20" ht="14.25" customHeight="1">
      <c r="D230" s="80" t="s">
        <v>1647</v>
      </c>
      <c r="E230" s="81"/>
      <c r="F230" s="81"/>
      <c r="G230" s="81"/>
      <c r="H230" s="81"/>
      <c r="I230" s="81"/>
      <c r="J230" s="81"/>
      <c r="K230" s="81"/>
      <c r="L230" s="81"/>
      <c r="M230" s="81"/>
      <c r="N230" s="81"/>
      <c r="O230" s="81"/>
      <c r="P230" s="1102"/>
      <c r="Q230" s="1102"/>
      <c r="R230" s="1102"/>
      <c r="S230" s="1102"/>
      <c r="T230" s="1102"/>
    </row>
    <row r="231" spans="4:20">
      <c r="D231" s="12"/>
      <c r="E231" s="12"/>
      <c r="F231" s="7"/>
      <c r="G231" s="12"/>
      <c r="H231" s="12"/>
      <c r="I231" s="12"/>
      <c r="J231" s="7"/>
      <c r="K231" s="7"/>
      <c r="L231" s="7"/>
      <c r="M231" s="22"/>
      <c r="N231" s="22"/>
      <c r="O231" s="15"/>
      <c r="P231" s="1103"/>
      <c r="Q231" s="1103"/>
      <c r="R231" s="1104"/>
      <c r="S231" s="1105"/>
      <c r="T231" s="1106"/>
    </row>
    <row r="232" spans="4:20">
      <c r="D232" s="20" t="s">
        <v>190</v>
      </c>
      <c r="E232" s="20" t="s">
        <v>172</v>
      </c>
      <c r="F232" s="7" t="s">
        <v>181</v>
      </c>
      <c r="G232" s="20"/>
      <c r="H232" s="11" t="s">
        <v>2001</v>
      </c>
      <c r="I232" s="11" t="s">
        <v>2786</v>
      </c>
      <c r="J232" s="11" t="s">
        <v>2808</v>
      </c>
      <c r="K232" s="20"/>
      <c r="L232" s="7"/>
      <c r="M232" s="21" t="s">
        <v>185</v>
      </c>
      <c r="N232" s="462" t="s">
        <v>2809</v>
      </c>
      <c r="O232" s="7" t="s">
        <v>186</v>
      </c>
      <c r="P232" s="728"/>
      <c r="Q232" s="728"/>
      <c r="R232" s="728"/>
      <c r="S232" s="728"/>
      <c r="T232" s="728"/>
    </row>
    <row r="233" spans="4:20">
      <c r="D233" s="20" t="s">
        <v>190</v>
      </c>
      <c r="E233" s="20" t="s">
        <v>172</v>
      </c>
      <c r="F233" s="7" t="s">
        <v>181</v>
      </c>
      <c r="G233" s="20"/>
      <c r="H233" s="11" t="s">
        <v>2001</v>
      </c>
      <c r="I233" s="11" t="s">
        <v>2786</v>
      </c>
      <c r="J233" s="11" t="s">
        <v>2810</v>
      </c>
      <c r="K233" s="20"/>
      <c r="L233" s="7"/>
      <c r="M233" s="21" t="s">
        <v>185</v>
      </c>
      <c r="N233" s="462" t="s">
        <v>2809</v>
      </c>
      <c r="O233" s="7" t="s">
        <v>186</v>
      </c>
      <c r="P233" s="728"/>
      <c r="Q233" s="728"/>
      <c r="R233" s="728"/>
      <c r="S233" s="728"/>
      <c r="T233" s="728"/>
    </row>
    <row r="234" spans="4:20">
      <c r="D234" s="20" t="s">
        <v>190</v>
      </c>
      <c r="E234" s="20" t="s">
        <v>172</v>
      </c>
      <c r="F234" s="7" t="s">
        <v>181</v>
      </c>
      <c r="G234" s="20"/>
      <c r="H234" s="11" t="s">
        <v>2001</v>
      </c>
      <c r="I234" s="11" t="s">
        <v>2786</v>
      </c>
      <c r="J234" s="11" t="s">
        <v>433</v>
      </c>
      <c r="K234" s="20"/>
      <c r="L234" s="7"/>
      <c r="M234" s="21" t="s">
        <v>185</v>
      </c>
      <c r="N234" s="462" t="s">
        <v>2809</v>
      </c>
      <c r="O234" s="7" t="s">
        <v>186</v>
      </c>
      <c r="P234" s="728"/>
      <c r="Q234" s="728"/>
      <c r="R234" s="728"/>
      <c r="S234" s="728"/>
      <c r="T234" s="728"/>
    </row>
    <row r="235" spans="4:20">
      <c r="D235" s="20" t="s">
        <v>190</v>
      </c>
      <c r="E235" s="20" t="s">
        <v>172</v>
      </c>
      <c r="F235" s="7" t="s">
        <v>181</v>
      </c>
      <c r="G235" s="20"/>
      <c r="H235" s="11" t="s">
        <v>2001</v>
      </c>
      <c r="I235" s="11" t="s">
        <v>2786</v>
      </c>
      <c r="J235" s="11" t="s">
        <v>2811</v>
      </c>
      <c r="K235" s="20"/>
      <c r="L235" s="7"/>
      <c r="M235" s="21" t="s">
        <v>185</v>
      </c>
      <c r="N235" s="462" t="s">
        <v>2809</v>
      </c>
      <c r="O235" s="7" t="s">
        <v>186</v>
      </c>
      <c r="P235" s="728"/>
      <c r="Q235" s="728"/>
      <c r="R235" s="728"/>
      <c r="S235" s="728"/>
      <c r="T235" s="728"/>
    </row>
    <row r="236" spans="4:20">
      <c r="D236" s="15" t="s">
        <v>190</v>
      </c>
      <c r="E236" s="20" t="s">
        <v>172</v>
      </c>
      <c r="F236" s="7" t="s">
        <v>181</v>
      </c>
      <c r="G236" s="15"/>
      <c r="H236" s="11" t="s">
        <v>2001</v>
      </c>
      <c r="I236" s="11" t="s">
        <v>2786</v>
      </c>
      <c r="J236" s="11" t="s">
        <v>2812</v>
      </c>
      <c r="K236" s="15"/>
      <c r="L236" s="7"/>
      <c r="M236" s="13" t="s">
        <v>185</v>
      </c>
      <c r="N236" s="462" t="s">
        <v>2809</v>
      </c>
      <c r="O236" s="7" t="s">
        <v>186</v>
      </c>
      <c r="P236" s="728"/>
      <c r="Q236" s="728"/>
      <c r="R236" s="728"/>
      <c r="S236" s="728"/>
      <c r="T236" s="728"/>
    </row>
    <row r="237" spans="4:20">
      <c r="D237" s="15" t="s">
        <v>190</v>
      </c>
      <c r="E237" s="20" t="s">
        <v>172</v>
      </c>
      <c r="F237" s="7" t="s">
        <v>181</v>
      </c>
      <c r="G237" s="15"/>
      <c r="H237" s="11" t="s">
        <v>2001</v>
      </c>
      <c r="I237" s="11" t="s">
        <v>2786</v>
      </c>
      <c r="J237" s="11" t="s">
        <v>2813</v>
      </c>
      <c r="K237" s="15"/>
      <c r="L237" s="7"/>
      <c r="M237" s="23" t="s">
        <v>185</v>
      </c>
      <c r="N237" s="462" t="s">
        <v>2809</v>
      </c>
      <c r="O237" s="7" t="s">
        <v>186</v>
      </c>
      <c r="P237" s="728"/>
      <c r="Q237" s="728"/>
      <c r="R237" s="728"/>
      <c r="S237" s="728"/>
      <c r="T237" s="728"/>
    </row>
    <row r="238" spans="4:20">
      <c r="D238" s="15" t="s">
        <v>190</v>
      </c>
      <c r="E238" s="20" t="s">
        <v>172</v>
      </c>
      <c r="F238" s="7" t="s">
        <v>181</v>
      </c>
      <c r="G238" s="15"/>
      <c r="H238" s="11" t="s">
        <v>2001</v>
      </c>
      <c r="I238" s="11" t="s">
        <v>2786</v>
      </c>
      <c r="J238" s="11" t="s">
        <v>2814</v>
      </c>
      <c r="K238" s="15"/>
      <c r="L238" s="7"/>
      <c r="M238" s="23" t="s">
        <v>185</v>
      </c>
      <c r="N238" s="462" t="s">
        <v>2809</v>
      </c>
      <c r="O238" s="7" t="s">
        <v>186</v>
      </c>
      <c r="P238" s="728"/>
      <c r="Q238" s="728"/>
      <c r="R238" s="728"/>
      <c r="S238" s="728"/>
      <c r="T238" s="728"/>
    </row>
    <row r="239" spans="4:20">
      <c r="D239" s="15" t="s">
        <v>190</v>
      </c>
      <c r="E239" s="20" t="s">
        <v>172</v>
      </c>
      <c r="F239" s="7" t="s">
        <v>181</v>
      </c>
      <c r="G239" s="15"/>
      <c r="H239" s="11" t="s">
        <v>2001</v>
      </c>
      <c r="I239" s="11" t="s">
        <v>2786</v>
      </c>
      <c r="J239" s="11" t="s">
        <v>2815</v>
      </c>
      <c r="K239" s="15"/>
      <c r="L239" s="7"/>
      <c r="M239" s="23" t="s">
        <v>185</v>
      </c>
      <c r="N239" s="462" t="s">
        <v>2809</v>
      </c>
      <c r="O239" s="7" t="s">
        <v>186</v>
      </c>
      <c r="P239" s="728"/>
      <c r="Q239" s="728"/>
      <c r="R239" s="728"/>
      <c r="S239" s="728"/>
      <c r="T239" s="728"/>
    </row>
    <row r="240" spans="4:20">
      <c r="D240" s="11" t="s">
        <v>190</v>
      </c>
      <c r="E240" s="20" t="s">
        <v>172</v>
      </c>
      <c r="F240" s="7" t="s">
        <v>181</v>
      </c>
      <c r="H240" s="11" t="s">
        <v>2001</v>
      </c>
      <c r="I240" s="11" t="s">
        <v>2786</v>
      </c>
      <c r="J240" s="11" t="s">
        <v>217</v>
      </c>
      <c r="K240" s="53"/>
      <c r="M240" s="11" t="s">
        <v>185</v>
      </c>
      <c r="N240" s="462" t="s">
        <v>2809</v>
      </c>
      <c r="O240" s="7" t="s">
        <v>186</v>
      </c>
      <c r="P240" s="728"/>
      <c r="Q240" s="728"/>
      <c r="R240" s="728"/>
      <c r="S240" s="728"/>
      <c r="T240" s="728"/>
    </row>
    <row r="241" spans="4:20">
      <c r="D241" s="11" t="s">
        <v>190</v>
      </c>
      <c r="E241" s="20" t="s">
        <v>172</v>
      </c>
      <c r="F241" s="7" t="s">
        <v>181</v>
      </c>
      <c r="H241" s="11" t="s">
        <v>2001</v>
      </c>
      <c r="I241" s="11" t="s">
        <v>2786</v>
      </c>
      <c r="J241" s="11" t="s">
        <v>217</v>
      </c>
      <c r="K241" s="53"/>
      <c r="M241" s="11" t="s">
        <v>185</v>
      </c>
      <c r="N241" s="462" t="s">
        <v>2809</v>
      </c>
      <c r="O241" s="7" t="s">
        <v>186</v>
      </c>
      <c r="P241" s="728"/>
      <c r="Q241" s="728"/>
      <c r="R241" s="728"/>
      <c r="S241" s="728"/>
      <c r="T241" s="728"/>
    </row>
    <row r="242" spans="4:20">
      <c r="D242" s="11" t="s">
        <v>190</v>
      </c>
      <c r="E242" s="20" t="s">
        <v>172</v>
      </c>
      <c r="F242" s="7" t="s">
        <v>181</v>
      </c>
      <c r="H242" s="11" t="s">
        <v>2001</v>
      </c>
      <c r="I242" s="11" t="s">
        <v>2786</v>
      </c>
      <c r="J242" s="11" t="s">
        <v>217</v>
      </c>
      <c r="K242" s="53"/>
      <c r="M242" s="11" t="s">
        <v>185</v>
      </c>
      <c r="N242" s="462" t="s">
        <v>2809</v>
      </c>
      <c r="O242" s="7" t="s">
        <v>186</v>
      </c>
      <c r="P242" s="728"/>
      <c r="Q242" s="728"/>
      <c r="R242" s="728"/>
      <c r="S242" s="728"/>
      <c r="T242" s="728"/>
    </row>
    <row r="243" spans="4:20">
      <c r="D243" s="11" t="s">
        <v>190</v>
      </c>
      <c r="E243" s="20" t="s">
        <v>172</v>
      </c>
      <c r="F243" s="7" t="s">
        <v>181</v>
      </c>
      <c r="H243" s="11" t="s">
        <v>2001</v>
      </c>
      <c r="I243" s="11" t="s">
        <v>2786</v>
      </c>
      <c r="J243" s="11" t="s">
        <v>217</v>
      </c>
      <c r="K243" s="53"/>
      <c r="M243" s="11" t="s">
        <v>185</v>
      </c>
      <c r="N243" s="462" t="s">
        <v>2809</v>
      </c>
      <c r="O243" s="7" t="s">
        <v>186</v>
      </c>
      <c r="P243" s="728"/>
      <c r="Q243" s="728"/>
      <c r="R243" s="728"/>
      <c r="S243" s="728"/>
      <c r="T243" s="728"/>
    </row>
    <row r="244" spans="4:20">
      <c r="D244" s="11" t="s">
        <v>190</v>
      </c>
      <c r="E244" s="20" t="s">
        <v>172</v>
      </c>
      <c r="F244" s="7" t="s">
        <v>181</v>
      </c>
      <c r="H244" s="11" t="s">
        <v>2001</v>
      </c>
      <c r="I244" s="11" t="s">
        <v>2786</v>
      </c>
      <c r="J244" s="11" t="s">
        <v>217</v>
      </c>
      <c r="K244" s="53"/>
      <c r="M244" s="11" t="s">
        <v>185</v>
      </c>
      <c r="N244" s="462" t="s">
        <v>2809</v>
      </c>
      <c r="O244" s="7" t="s">
        <v>186</v>
      </c>
      <c r="P244" s="728"/>
      <c r="Q244" s="728"/>
      <c r="R244" s="728"/>
      <c r="S244" s="728"/>
      <c r="T244" s="728"/>
    </row>
    <row r="245" spans="4:20">
      <c r="D245" s="11" t="s">
        <v>190</v>
      </c>
      <c r="E245" s="20" t="s">
        <v>172</v>
      </c>
      <c r="F245" s="7" t="s">
        <v>181</v>
      </c>
      <c r="H245" s="11" t="s">
        <v>2001</v>
      </c>
      <c r="I245" s="11" t="s">
        <v>2786</v>
      </c>
      <c r="J245" s="11" t="s">
        <v>217</v>
      </c>
      <c r="K245" s="53"/>
      <c r="M245" s="11" t="s">
        <v>185</v>
      </c>
      <c r="N245" s="462" t="s">
        <v>2809</v>
      </c>
      <c r="O245" s="7" t="s">
        <v>186</v>
      </c>
      <c r="P245" s="728"/>
      <c r="Q245" s="728"/>
      <c r="R245" s="728"/>
      <c r="S245" s="728"/>
      <c r="T245" s="728"/>
    </row>
    <row r="246" spans="4:20">
      <c r="D246" s="11" t="s">
        <v>190</v>
      </c>
      <c r="E246" s="20" t="s">
        <v>172</v>
      </c>
      <c r="F246" s="7" t="s">
        <v>181</v>
      </c>
      <c r="H246" s="11" t="s">
        <v>2001</v>
      </c>
      <c r="I246" s="11" t="s">
        <v>2786</v>
      </c>
      <c r="J246" s="11" t="s">
        <v>217</v>
      </c>
      <c r="K246" s="53"/>
      <c r="M246" s="11" t="s">
        <v>185</v>
      </c>
      <c r="N246" s="462" t="s">
        <v>2809</v>
      </c>
      <c r="O246" s="7" t="s">
        <v>186</v>
      </c>
      <c r="P246" s="728"/>
      <c r="Q246" s="728"/>
      <c r="R246" s="728"/>
      <c r="S246" s="728"/>
      <c r="T246" s="728"/>
    </row>
    <row r="247" spans="4:20">
      <c r="D247" s="11" t="s">
        <v>190</v>
      </c>
      <c r="E247" s="20" t="s">
        <v>172</v>
      </c>
      <c r="F247" s="7" t="s">
        <v>181</v>
      </c>
      <c r="H247" s="11" t="s">
        <v>2001</v>
      </c>
      <c r="I247" s="11" t="s">
        <v>2786</v>
      </c>
      <c r="J247" s="11" t="s">
        <v>217</v>
      </c>
      <c r="K247" s="53"/>
      <c r="M247" s="11" t="s">
        <v>185</v>
      </c>
      <c r="N247" s="462" t="s">
        <v>2809</v>
      </c>
      <c r="O247" s="7" t="s">
        <v>186</v>
      </c>
      <c r="P247" s="728"/>
      <c r="Q247" s="728"/>
      <c r="R247" s="728"/>
      <c r="S247" s="728"/>
      <c r="T247" s="728"/>
    </row>
    <row r="248" spans="4:20">
      <c r="D248" s="11" t="s">
        <v>190</v>
      </c>
      <c r="E248" s="20" t="s">
        <v>172</v>
      </c>
      <c r="F248" s="7" t="s">
        <v>181</v>
      </c>
      <c r="H248" s="11" t="s">
        <v>2001</v>
      </c>
      <c r="I248" s="11" t="s">
        <v>2786</v>
      </c>
      <c r="J248" s="11" t="s">
        <v>217</v>
      </c>
      <c r="K248" s="53"/>
      <c r="M248" s="11" t="s">
        <v>185</v>
      </c>
      <c r="N248" s="462" t="s">
        <v>2809</v>
      </c>
      <c r="O248" s="7" t="s">
        <v>186</v>
      </c>
      <c r="P248" s="728"/>
      <c r="Q248" s="728"/>
      <c r="R248" s="728"/>
      <c r="S248" s="728"/>
      <c r="T248" s="728"/>
    </row>
    <row r="249" spans="4:20">
      <c r="D249" s="11" t="s">
        <v>190</v>
      </c>
      <c r="E249" s="20" t="s">
        <v>172</v>
      </c>
      <c r="F249" s="7" t="s">
        <v>181</v>
      </c>
      <c r="H249" s="11" t="s">
        <v>2001</v>
      </c>
      <c r="I249" s="11" t="s">
        <v>2786</v>
      </c>
      <c r="J249" s="11" t="s">
        <v>217</v>
      </c>
      <c r="K249" s="53"/>
      <c r="M249" s="11" t="s">
        <v>185</v>
      </c>
      <c r="N249" s="462" t="s">
        <v>2809</v>
      </c>
      <c r="O249" s="7" t="s">
        <v>186</v>
      </c>
      <c r="P249" s="728"/>
      <c r="Q249" s="728"/>
      <c r="R249" s="728"/>
      <c r="S249" s="728"/>
      <c r="T249" s="728"/>
    </row>
    <row r="250" spans="4:20" ht="13.9">
      <c r="D250" s="11" t="s">
        <v>190</v>
      </c>
      <c r="E250" s="20" t="s">
        <v>172</v>
      </c>
      <c r="F250" s="7" t="s">
        <v>181</v>
      </c>
      <c r="H250" s="11" t="s">
        <v>2001</v>
      </c>
      <c r="I250" s="11" t="s">
        <v>2786</v>
      </c>
      <c r="J250" s="29" t="s">
        <v>2816</v>
      </c>
      <c r="M250" s="29" t="s">
        <v>185</v>
      </c>
      <c r="N250" s="1360" t="s">
        <v>2809</v>
      </c>
      <c r="O250" s="31" t="s">
        <v>186</v>
      </c>
      <c r="P250" s="1043">
        <f>SUM(P232:P249)</f>
        <v>0</v>
      </c>
      <c r="Q250" s="1043">
        <f t="shared" ref="Q250:T250" si="41">SUM(Q232:Q249)</f>
        <v>0</v>
      </c>
      <c r="R250" s="1043">
        <f t="shared" si="41"/>
        <v>0</v>
      </c>
      <c r="S250" s="1043">
        <f t="shared" si="41"/>
        <v>0</v>
      </c>
      <c r="T250" s="1043">
        <f t="shared" si="41"/>
        <v>0</v>
      </c>
    </row>
    <row r="251" spans="4:20">
      <c r="D251" s="11" t="s">
        <v>190</v>
      </c>
      <c r="E251" s="20" t="s">
        <v>172</v>
      </c>
      <c r="F251" s="7" t="s">
        <v>181</v>
      </c>
      <c r="H251" s="11" t="s">
        <v>2001</v>
      </c>
      <c r="I251" s="11" t="s">
        <v>2786</v>
      </c>
      <c r="J251" s="11" t="s">
        <v>2817</v>
      </c>
      <c r="M251" s="11" t="s">
        <v>185</v>
      </c>
      <c r="O251" s="7" t="s">
        <v>186</v>
      </c>
      <c r="P251" s="728"/>
      <c r="Q251" s="728"/>
      <c r="R251" s="728"/>
      <c r="S251" s="728"/>
      <c r="T251" s="728"/>
    </row>
    <row r="252" spans="4:20" ht="13.9">
      <c r="D252" s="11" t="s">
        <v>190</v>
      </c>
      <c r="E252" s="20" t="s">
        <v>172</v>
      </c>
      <c r="F252" s="7" t="s">
        <v>181</v>
      </c>
      <c r="H252" s="11" t="s">
        <v>2001</v>
      </c>
      <c r="I252" s="11" t="s">
        <v>2786</v>
      </c>
      <c r="J252" s="29" t="s">
        <v>2818</v>
      </c>
      <c r="M252" s="29" t="s">
        <v>185</v>
      </c>
      <c r="N252" s="29" t="s">
        <v>1628</v>
      </c>
      <c r="O252" s="31" t="s">
        <v>186</v>
      </c>
      <c r="P252" s="1043">
        <f>SUM(P250:P251)</f>
        <v>0</v>
      </c>
      <c r="Q252" s="1043">
        <f t="shared" ref="Q252" si="42">SUM(Q250:Q251)</f>
        <v>0</v>
      </c>
      <c r="R252" s="1043">
        <f t="shared" ref="R252" si="43">SUM(R250:R251)</f>
        <v>0</v>
      </c>
      <c r="S252" s="1043">
        <f t="shared" ref="S252" si="44">SUM(S250:S251)</f>
        <v>0</v>
      </c>
      <c r="T252" s="1043">
        <f t="shared" ref="T252" si="45">SUM(T250:T251)</f>
        <v>0</v>
      </c>
    </row>
    <row r="253" spans="4:20">
      <c r="P253" s="399"/>
      <c r="Q253" s="399"/>
      <c r="R253" s="399"/>
      <c r="S253" s="399"/>
      <c r="T253" s="399"/>
    </row>
    <row r="254" spans="4:20" ht="14.25" customHeight="1">
      <c r="D254" s="80" t="s">
        <v>2820</v>
      </c>
      <c r="E254" s="81"/>
      <c r="F254" s="81"/>
      <c r="G254" s="81"/>
      <c r="H254" s="81"/>
      <c r="I254" s="81"/>
      <c r="J254" s="81"/>
      <c r="K254" s="81"/>
      <c r="L254" s="81"/>
      <c r="M254" s="81"/>
      <c r="N254" s="81"/>
      <c r="O254" s="81"/>
      <c r="P254" s="1102"/>
      <c r="Q254" s="1102"/>
      <c r="R254" s="1102"/>
      <c r="S254" s="1102"/>
      <c r="T254" s="1102"/>
    </row>
    <row r="255" spans="4:20">
      <c r="D255" s="12"/>
      <c r="E255" s="12"/>
      <c r="F255" s="7"/>
      <c r="G255" s="12"/>
      <c r="H255" s="12"/>
      <c r="I255" s="12"/>
      <c r="J255" s="7"/>
      <c r="K255" s="7"/>
      <c r="L255" s="7"/>
      <c r="M255" s="22"/>
      <c r="N255" s="22"/>
      <c r="O255" s="15"/>
      <c r="P255" s="1103"/>
      <c r="Q255" s="1103"/>
      <c r="R255" s="1104"/>
      <c r="S255" s="1105"/>
      <c r="T255" s="1106"/>
    </row>
    <row r="256" spans="4:20">
      <c r="D256" s="20" t="s">
        <v>190</v>
      </c>
      <c r="E256" s="20" t="s">
        <v>172</v>
      </c>
      <c r="F256" s="7" t="s">
        <v>181</v>
      </c>
      <c r="G256" s="20"/>
      <c r="H256" s="11" t="s">
        <v>2001</v>
      </c>
      <c r="I256" s="11" t="s">
        <v>2787</v>
      </c>
      <c r="J256" s="11" t="s">
        <v>2808</v>
      </c>
      <c r="K256" s="20"/>
      <c r="L256" s="7"/>
      <c r="M256" s="21" t="s">
        <v>185</v>
      </c>
      <c r="N256" s="462" t="s">
        <v>2809</v>
      </c>
      <c r="O256" s="7" t="s">
        <v>186</v>
      </c>
      <c r="P256" s="728"/>
      <c r="Q256" s="728"/>
      <c r="R256" s="728"/>
      <c r="S256" s="728"/>
      <c r="T256" s="728"/>
    </row>
    <row r="257" spans="4:20">
      <c r="D257" s="20" t="s">
        <v>190</v>
      </c>
      <c r="E257" s="20" t="s">
        <v>172</v>
      </c>
      <c r="F257" s="7" t="s">
        <v>181</v>
      </c>
      <c r="G257" s="20"/>
      <c r="H257" s="11" t="s">
        <v>2001</v>
      </c>
      <c r="I257" s="11" t="s">
        <v>2787</v>
      </c>
      <c r="J257" s="11" t="s">
        <v>2810</v>
      </c>
      <c r="K257" s="20"/>
      <c r="L257" s="7"/>
      <c r="M257" s="21" t="s">
        <v>185</v>
      </c>
      <c r="N257" s="462" t="s">
        <v>2809</v>
      </c>
      <c r="O257" s="7" t="s">
        <v>186</v>
      </c>
      <c r="P257" s="728"/>
      <c r="Q257" s="728"/>
      <c r="R257" s="728"/>
      <c r="S257" s="728"/>
      <c r="T257" s="728"/>
    </row>
    <row r="258" spans="4:20">
      <c r="D258" s="20" t="s">
        <v>190</v>
      </c>
      <c r="E258" s="20" t="s">
        <v>172</v>
      </c>
      <c r="F258" s="7" t="s">
        <v>181</v>
      </c>
      <c r="G258" s="20"/>
      <c r="H258" s="11" t="s">
        <v>2001</v>
      </c>
      <c r="I258" s="11" t="s">
        <v>2787</v>
      </c>
      <c r="J258" s="11" t="s">
        <v>433</v>
      </c>
      <c r="K258" s="20"/>
      <c r="L258" s="7"/>
      <c r="M258" s="21" t="s">
        <v>185</v>
      </c>
      <c r="N258" s="462" t="s">
        <v>2809</v>
      </c>
      <c r="O258" s="7" t="s">
        <v>186</v>
      </c>
      <c r="P258" s="728"/>
      <c r="Q258" s="728"/>
      <c r="R258" s="728"/>
      <c r="S258" s="728"/>
      <c r="T258" s="728"/>
    </row>
    <row r="259" spans="4:20">
      <c r="D259" s="20" t="s">
        <v>190</v>
      </c>
      <c r="E259" s="20" t="s">
        <v>172</v>
      </c>
      <c r="F259" s="7" t="s">
        <v>181</v>
      </c>
      <c r="G259" s="20"/>
      <c r="H259" s="11" t="s">
        <v>2001</v>
      </c>
      <c r="I259" s="11" t="s">
        <v>2787</v>
      </c>
      <c r="J259" s="11" t="s">
        <v>2811</v>
      </c>
      <c r="K259" s="20"/>
      <c r="L259" s="7"/>
      <c r="M259" s="21" t="s">
        <v>185</v>
      </c>
      <c r="N259" s="462" t="s">
        <v>2809</v>
      </c>
      <c r="O259" s="7" t="s">
        <v>186</v>
      </c>
      <c r="P259" s="728"/>
      <c r="Q259" s="728"/>
      <c r="R259" s="728"/>
      <c r="S259" s="728"/>
      <c r="T259" s="728"/>
    </row>
    <row r="260" spans="4:20">
      <c r="D260" s="15" t="s">
        <v>190</v>
      </c>
      <c r="E260" s="20" t="s">
        <v>172</v>
      </c>
      <c r="F260" s="7" t="s">
        <v>181</v>
      </c>
      <c r="G260" s="15"/>
      <c r="H260" s="11" t="s">
        <v>2001</v>
      </c>
      <c r="I260" s="11" t="s">
        <v>2787</v>
      </c>
      <c r="J260" s="11" t="s">
        <v>2812</v>
      </c>
      <c r="K260" s="15"/>
      <c r="L260" s="7"/>
      <c r="M260" s="13" t="s">
        <v>185</v>
      </c>
      <c r="N260" s="462" t="s">
        <v>2809</v>
      </c>
      <c r="O260" s="7" t="s">
        <v>186</v>
      </c>
      <c r="P260" s="728"/>
      <c r="Q260" s="728"/>
      <c r="R260" s="728"/>
      <c r="S260" s="728"/>
      <c r="T260" s="728"/>
    </row>
    <row r="261" spans="4:20">
      <c r="D261" s="15" t="s">
        <v>190</v>
      </c>
      <c r="E261" s="20" t="s">
        <v>172</v>
      </c>
      <c r="F261" s="7" t="s">
        <v>181</v>
      </c>
      <c r="G261" s="15"/>
      <c r="H261" s="11" t="s">
        <v>2001</v>
      </c>
      <c r="I261" s="11" t="s">
        <v>2787</v>
      </c>
      <c r="J261" s="11" t="s">
        <v>2813</v>
      </c>
      <c r="K261" s="15"/>
      <c r="L261" s="7"/>
      <c r="M261" s="23" t="s">
        <v>185</v>
      </c>
      <c r="N261" s="462" t="s">
        <v>2809</v>
      </c>
      <c r="O261" s="7" t="s">
        <v>186</v>
      </c>
      <c r="P261" s="728"/>
      <c r="Q261" s="728"/>
      <c r="R261" s="728"/>
      <c r="S261" s="728"/>
      <c r="T261" s="728"/>
    </row>
    <row r="262" spans="4:20">
      <c r="D262" s="15" t="s">
        <v>190</v>
      </c>
      <c r="E262" s="20" t="s">
        <v>172</v>
      </c>
      <c r="F262" s="7" t="s">
        <v>181</v>
      </c>
      <c r="G262" s="15"/>
      <c r="H262" s="11" t="s">
        <v>2001</v>
      </c>
      <c r="I262" s="11" t="s">
        <v>2787</v>
      </c>
      <c r="J262" s="11" t="s">
        <v>2814</v>
      </c>
      <c r="K262" s="15"/>
      <c r="L262" s="7"/>
      <c r="M262" s="23" t="s">
        <v>185</v>
      </c>
      <c r="N262" s="462" t="s">
        <v>2809</v>
      </c>
      <c r="O262" s="7" t="s">
        <v>186</v>
      </c>
      <c r="P262" s="728"/>
      <c r="Q262" s="728"/>
      <c r="R262" s="728"/>
      <c r="S262" s="728"/>
      <c r="T262" s="728"/>
    </row>
    <row r="263" spans="4:20">
      <c r="D263" s="15" t="s">
        <v>190</v>
      </c>
      <c r="E263" s="20" t="s">
        <v>172</v>
      </c>
      <c r="F263" s="7" t="s">
        <v>181</v>
      </c>
      <c r="G263" s="15"/>
      <c r="H263" s="11" t="s">
        <v>2001</v>
      </c>
      <c r="I263" s="11" t="s">
        <v>2787</v>
      </c>
      <c r="J263" s="11" t="s">
        <v>2815</v>
      </c>
      <c r="K263" s="15"/>
      <c r="L263" s="7"/>
      <c r="M263" s="23" t="s">
        <v>185</v>
      </c>
      <c r="N263" s="462" t="s">
        <v>2809</v>
      </c>
      <c r="O263" s="7" t="s">
        <v>186</v>
      </c>
      <c r="P263" s="728"/>
      <c r="Q263" s="728"/>
      <c r="R263" s="728"/>
      <c r="S263" s="728"/>
      <c r="T263" s="728"/>
    </row>
    <row r="264" spans="4:20">
      <c r="D264" s="469" t="s">
        <v>190</v>
      </c>
      <c r="E264" s="20" t="s">
        <v>172</v>
      </c>
      <c r="F264" s="456" t="s">
        <v>181</v>
      </c>
      <c r="G264" s="469"/>
      <c r="H264" s="11" t="s">
        <v>2001</v>
      </c>
      <c r="I264" s="11" t="s">
        <v>2787</v>
      </c>
      <c r="J264" s="11" t="s">
        <v>2821</v>
      </c>
      <c r="K264" s="469"/>
      <c r="L264" s="456"/>
      <c r="M264" s="707" t="s">
        <v>185</v>
      </c>
      <c r="N264" s="462" t="s">
        <v>2809</v>
      </c>
      <c r="O264" s="456" t="s">
        <v>186</v>
      </c>
      <c r="P264" s="728"/>
      <c r="Q264" s="728"/>
      <c r="R264" s="728"/>
      <c r="S264" s="728"/>
      <c r="T264" s="728"/>
    </row>
    <row r="265" spans="4:20">
      <c r="D265" s="469" t="s">
        <v>190</v>
      </c>
      <c r="E265" s="20" t="s">
        <v>172</v>
      </c>
      <c r="F265" s="456" t="s">
        <v>181</v>
      </c>
      <c r="G265" s="469"/>
      <c r="H265" s="11" t="s">
        <v>2001</v>
      </c>
      <c r="I265" s="11" t="s">
        <v>2787</v>
      </c>
      <c r="J265" s="11" t="s">
        <v>2822</v>
      </c>
      <c r="K265" s="469"/>
      <c r="L265" s="456"/>
      <c r="M265" s="707" t="s">
        <v>185</v>
      </c>
      <c r="N265" s="462" t="s">
        <v>2809</v>
      </c>
      <c r="O265" s="456" t="s">
        <v>186</v>
      </c>
      <c r="P265" s="728"/>
      <c r="Q265" s="728"/>
      <c r="R265" s="728"/>
      <c r="S265" s="728"/>
      <c r="T265" s="728"/>
    </row>
    <row r="266" spans="4:20">
      <c r="D266" s="113" t="s">
        <v>190</v>
      </c>
      <c r="E266" s="20" t="s">
        <v>172</v>
      </c>
      <c r="F266" s="98" t="s">
        <v>181</v>
      </c>
      <c r="G266" s="113"/>
      <c r="H266" s="11" t="s">
        <v>2001</v>
      </c>
      <c r="I266" s="11" t="s">
        <v>2787</v>
      </c>
      <c r="J266" s="11" t="s">
        <v>217</v>
      </c>
      <c r="K266" s="53"/>
      <c r="M266" s="11" t="s">
        <v>185</v>
      </c>
      <c r="N266" s="462" t="s">
        <v>2809</v>
      </c>
      <c r="O266" s="7" t="s">
        <v>186</v>
      </c>
      <c r="P266" s="728"/>
      <c r="Q266" s="728"/>
      <c r="R266" s="728"/>
      <c r="S266" s="728"/>
      <c r="T266" s="728"/>
    </row>
    <row r="267" spans="4:20">
      <c r="D267" s="113" t="s">
        <v>190</v>
      </c>
      <c r="E267" s="20" t="s">
        <v>172</v>
      </c>
      <c r="F267" s="98" t="s">
        <v>181</v>
      </c>
      <c r="G267" s="113"/>
      <c r="H267" s="11" t="s">
        <v>2001</v>
      </c>
      <c r="I267" s="11" t="s">
        <v>2787</v>
      </c>
      <c r="J267" s="11" t="s">
        <v>217</v>
      </c>
      <c r="K267" s="53"/>
      <c r="M267" s="11" t="s">
        <v>185</v>
      </c>
      <c r="N267" s="462" t="s">
        <v>2809</v>
      </c>
      <c r="O267" s="7" t="s">
        <v>186</v>
      </c>
      <c r="P267" s="728"/>
      <c r="Q267" s="728"/>
      <c r="R267" s="728"/>
      <c r="S267" s="728"/>
      <c r="T267" s="728"/>
    </row>
    <row r="268" spans="4:20">
      <c r="D268" s="11" t="s">
        <v>190</v>
      </c>
      <c r="E268" s="20" t="s">
        <v>172</v>
      </c>
      <c r="F268" s="7" t="s">
        <v>181</v>
      </c>
      <c r="H268" s="11" t="s">
        <v>2001</v>
      </c>
      <c r="I268" s="11" t="s">
        <v>2787</v>
      </c>
      <c r="J268" s="11" t="s">
        <v>217</v>
      </c>
      <c r="K268" s="53"/>
      <c r="M268" s="11" t="s">
        <v>185</v>
      </c>
      <c r="N268" s="462" t="s">
        <v>2809</v>
      </c>
      <c r="O268" s="7" t="s">
        <v>186</v>
      </c>
      <c r="P268" s="728"/>
      <c r="Q268" s="728"/>
      <c r="R268" s="728"/>
      <c r="S268" s="728"/>
      <c r="T268" s="728"/>
    </row>
    <row r="269" spans="4:20">
      <c r="D269" s="11" t="s">
        <v>190</v>
      </c>
      <c r="E269" s="20" t="s">
        <v>172</v>
      </c>
      <c r="F269" s="7" t="s">
        <v>181</v>
      </c>
      <c r="H269" s="11" t="s">
        <v>2001</v>
      </c>
      <c r="I269" s="11" t="s">
        <v>2787</v>
      </c>
      <c r="J269" s="11" t="s">
        <v>217</v>
      </c>
      <c r="K269" s="53"/>
      <c r="M269" s="11" t="s">
        <v>185</v>
      </c>
      <c r="N269" s="462" t="s">
        <v>2809</v>
      </c>
      <c r="O269" s="7" t="s">
        <v>186</v>
      </c>
      <c r="P269" s="728"/>
      <c r="Q269" s="728"/>
      <c r="R269" s="728"/>
      <c r="S269" s="728"/>
      <c r="T269" s="728"/>
    </row>
    <row r="270" spans="4:20">
      <c r="D270" s="11" t="s">
        <v>190</v>
      </c>
      <c r="E270" s="20" t="s">
        <v>172</v>
      </c>
      <c r="F270" s="7" t="s">
        <v>181</v>
      </c>
      <c r="H270" s="11" t="s">
        <v>2001</v>
      </c>
      <c r="I270" s="11" t="s">
        <v>2787</v>
      </c>
      <c r="J270" s="11" t="s">
        <v>217</v>
      </c>
      <c r="K270" s="53"/>
      <c r="M270" s="11" t="s">
        <v>185</v>
      </c>
      <c r="N270" s="462" t="s">
        <v>2809</v>
      </c>
      <c r="O270" s="7" t="s">
        <v>186</v>
      </c>
      <c r="P270" s="728"/>
      <c r="Q270" s="728"/>
      <c r="R270" s="728"/>
      <c r="S270" s="728"/>
      <c r="T270" s="728"/>
    </row>
    <row r="271" spans="4:20">
      <c r="D271" s="11" t="s">
        <v>190</v>
      </c>
      <c r="E271" s="20" t="s">
        <v>172</v>
      </c>
      <c r="F271" s="7" t="s">
        <v>181</v>
      </c>
      <c r="H271" s="11" t="s">
        <v>2001</v>
      </c>
      <c r="I271" s="11" t="s">
        <v>2787</v>
      </c>
      <c r="J271" s="11" t="s">
        <v>217</v>
      </c>
      <c r="K271" s="53"/>
      <c r="M271" s="11" t="s">
        <v>185</v>
      </c>
      <c r="N271" s="462" t="s">
        <v>2809</v>
      </c>
      <c r="O271" s="7" t="s">
        <v>186</v>
      </c>
      <c r="P271" s="728"/>
      <c r="Q271" s="728"/>
      <c r="R271" s="728"/>
      <c r="S271" s="728"/>
      <c r="T271" s="728"/>
    </row>
    <row r="272" spans="4:20">
      <c r="D272" s="11" t="s">
        <v>190</v>
      </c>
      <c r="E272" s="20" t="s">
        <v>172</v>
      </c>
      <c r="F272" s="7" t="s">
        <v>181</v>
      </c>
      <c r="H272" s="11" t="s">
        <v>2001</v>
      </c>
      <c r="I272" s="11" t="s">
        <v>2787</v>
      </c>
      <c r="J272" s="11" t="s">
        <v>217</v>
      </c>
      <c r="K272" s="53"/>
      <c r="M272" s="11" t="s">
        <v>185</v>
      </c>
      <c r="N272" s="462" t="s">
        <v>2809</v>
      </c>
      <c r="O272" s="7" t="s">
        <v>186</v>
      </c>
      <c r="P272" s="728"/>
      <c r="Q272" s="728"/>
      <c r="R272" s="728"/>
      <c r="S272" s="728"/>
      <c r="T272" s="728"/>
    </row>
    <row r="273" spans="3:20">
      <c r="D273" s="11" t="s">
        <v>190</v>
      </c>
      <c r="E273" s="20" t="s">
        <v>172</v>
      </c>
      <c r="F273" s="7" t="s">
        <v>181</v>
      </c>
      <c r="H273" s="11" t="s">
        <v>2001</v>
      </c>
      <c r="I273" s="11" t="s">
        <v>2787</v>
      </c>
      <c r="J273" s="11" t="s">
        <v>217</v>
      </c>
      <c r="K273" s="53"/>
      <c r="M273" s="11" t="s">
        <v>185</v>
      </c>
      <c r="N273" s="462" t="s">
        <v>2809</v>
      </c>
      <c r="O273" s="7" t="s">
        <v>186</v>
      </c>
      <c r="P273" s="728"/>
      <c r="Q273" s="728"/>
      <c r="R273" s="728"/>
      <c r="S273" s="728"/>
      <c r="T273" s="728"/>
    </row>
    <row r="274" spans="3:20">
      <c r="D274" s="11" t="s">
        <v>190</v>
      </c>
      <c r="E274" s="20" t="s">
        <v>172</v>
      </c>
      <c r="F274" s="7" t="s">
        <v>181</v>
      </c>
      <c r="H274" s="11" t="s">
        <v>2001</v>
      </c>
      <c r="I274" s="11" t="s">
        <v>2787</v>
      </c>
      <c r="J274" s="11" t="s">
        <v>217</v>
      </c>
      <c r="K274" s="53"/>
      <c r="M274" s="11" t="s">
        <v>185</v>
      </c>
      <c r="N274" s="462" t="s">
        <v>2809</v>
      </c>
      <c r="O274" s="7" t="s">
        <v>186</v>
      </c>
      <c r="P274" s="728"/>
      <c r="Q274" s="728"/>
      <c r="R274" s="728"/>
      <c r="S274" s="728"/>
      <c r="T274" s="728"/>
    </row>
    <row r="275" spans="3:20">
      <c r="D275" s="11" t="s">
        <v>190</v>
      </c>
      <c r="E275" s="20" t="s">
        <v>172</v>
      </c>
      <c r="F275" s="7" t="s">
        <v>181</v>
      </c>
      <c r="H275" s="11" t="s">
        <v>2001</v>
      </c>
      <c r="I275" s="11" t="s">
        <v>2787</v>
      </c>
      <c r="J275" s="11" t="s">
        <v>217</v>
      </c>
      <c r="K275" s="53"/>
      <c r="M275" s="11" t="s">
        <v>185</v>
      </c>
      <c r="N275" s="462" t="s">
        <v>2809</v>
      </c>
      <c r="O275" s="7" t="s">
        <v>186</v>
      </c>
      <c r="P275" s="728"/>
      <c r="Q275" s="728"/>
      <c r="R275" s="728"/>
      <c r="S275" s="728"/>
      <c r="T275" s="728"/>
    </row>
    <row r="276" spans="3:20" ht="13.9">
      <c r="D276" s="11" t="s">
        <v>190</v>
      </c>
      <c r="E276" s="20" t="s">
        <v>172</v>
      </c>
      <c r="F276" s="7" t="s">
        <v>181</v>
      </c>
      <c r="H276" s="11" t="s">
        <v>2001</v>
      </c>
      <c r="I276" s="11" t="s">
        <v>2787</v>
      </c>
      <c r="J276" s="29" t="s">
        <v>2816</v>
      </c>
      <c r="M276" s="29" t="s">
        <v>185</v>
      </c>
      <c r="N276" s="1360" t="s">
        <v>2809</v>
      </c>
      <c r="O276" s="31" t="s">
        <v>186</v>
      </c>
      <c r="P276" s="1043">
        <f>SUM(P256:P275)</f>
        <v>0</v>
      </c>
      <c r="Q276" s="1043">
        <f t="shared" ref="Q276:T276" si="46">SUM(Q256:Q275)</f>
        <v>0</v>
      </c>
      <c r="R276" s="1043">
        <f t="shared" si="46"/>
        <v>0</v>
      </c>
      <c r="S276" s="1043">
        <f t="shared" si="46"/>
        <v>0</v>
      </c>
      <c r="T276" s="1043">
        <f t="shared" si="46"/>
        <v>0</v>
      </c>
    </row>
    <row r="277" spans="3:20">
      <c r="D277" s="11" t="s">
        <v>190</v>
      </c>
      <c r="E277" s="20" t="s">
        <v>172</v>
      </c>
      <c r="F277" s="7" t="s">
        <v>181</v>
      </c>
      <c r="H277" s="11" t="s">
        <v>2001</v>
      </c>
      <c r="I277" s="11" t="s">
        <v>2787</v>
      </c>
      <c r="J277" s="11" t="s">
        <v>2817</v>
      </c>
      <c r="M277" s="11" t="s">
        <v>185</v>
      </c>
      <c r="O277" s="7" t="s">
        <v>186</v>
      </c>
      <c r="P277" s="728"/>
      <c r="Q277" s="728"/>
      <c r="R277" s="728"/>
      <c r="S277" s="728"/>
      <c r="T277" s="728"/>
    </row>
    <row r="278" spans="3:20" ht="13.9">
      <c r="D278" s="11" t="s">
        <v>190</v>
      </c>
      <c r="E278" s="20" t="s">
        <v>172</v>
      </c>
      <c r="F278" s="7" t="s">
        <v>181</v>
      </c>
      <c r="H278" s="11" t="s">
        <v>2001</v>
      </c>
      <c r="I278" s="11" t="s">
        <v>2787</v>
      </c>
      <c r="J278" s="29" t="s">
        <v>2818</v>
      </c>
      <c r="M278" s="29" t="s">
        <v>185</v>
      </c>
      <c r="N278" s="29" t="s">
        <v>1628</v>
      </c>
      <c r="O278" s="31" t="s">
        <v>186</v>
      </c>
      <c r="P278" s="1043">
        <f>SUM(P276:P277)</f>
        <v>0</v>
      </c>
      <c r="Q278" s="1043">
        <f t="shared" ref="Q278" si="47">SUM(Q276:Q277)</f>
        <v>0</v>
      </c>
      <c r="R278" s="1043">
        <f t="shared" ref="R278" si="48">SUM(R276:R277)</f>
        <v>0</v>
      </c>
      <c r="S278" s="1043">
        <f t="shared" ref="S278" si="49">SUM(S276:S277)</f>
        <v>0</v>
      </c>
      <c r="T278" s="1043">
        <f t="shared" ref="T278" si="50">SUM(T276:T277)</f>
        <v>0</v>
      </c>
    </row>
    <row r="279" spans="3:20" ht="15.75" customHeight="1">
      <c r="P279" s="399"/>
      <c r="Q279" s="399"/>
      <c r="R279" s="399"/>
      <c r="S279" s="399"/>
      <c r="T279" s="399"/>
    </row>
    <row r="280" spans="3:20" ht="13.5" customHeight="1">
      <c r="C280" s="76" t="s">
        <v>2823</v>
      </c>
      <c r="D280" s="76"/>
      <c r="E280" s="77"/>
      <c r="F280" s="77"/>
      <c r="G280" s="77"/>
      <c r="H280" s="77"/>
      <c r="I280" s="77"/>
      <c r="J280" s="77"/>
      <c r="K280" s="77"/>
      <c r="L280" s="77"/>
      <c r="M280" s="77"/>
      <c r="N280" s="77"/>
      <c r="O280" s="77"/>
      <c r="P280" s="1107"/>
      <c r="Q280" s="1107"/>
      <c r="R280" s="1107"/>
      <c r="S280" s="1107"/>
      <c r="T280" s="1107"/>
    </row>
    <row r="281" spans="3:20">
      <c r="C281" s="12"/>
      <c r="D281" s="12"/>
      <c r="E281" s="12"/>
      <c r="F281" s="7"/>
      <c r="G281" s="12"/>
      <c r="H281" s="12"/>
      <c r="I281" s="7"/>
      <c r="J281" s="7"/>
      <c r="K281" s="7"/>
      <c r="L281" s="7"/>
      <c r="M281" s="22"/>
      <c r="N281" s="22"/>
      <c r="O281" s="15"/>
      <c r="P281" s="1103"/>
      <c r="Q281" s="1103"/>
      <c r="R281" s="1104"/>
      <c r="S281" s="1105"/>
      <c r="T281" s="1106"/>
    </row>
    <row r="282" spans="3:20" ht="14.25" customHeight="1">
      <c r="C282" s="12"/>
      <c r="D282" s="80" t="s">
        <v>2788</v>
      </c>
      <c r="E282" s="81"/>
      <c r="F282" s="81"/>
      <c r="G282" s="81"/>
      <c r="H282" s="81"/>
      <c r="I282" s="81"/>
      <c r="J282" s="81"/>
      <c r="K282" s="81"/>
      <c r="L282" s="81"/>
      <c r="M282" s="81"/>
      <c r="N282" s="81"/>
      <c r="O282" s="81"/>
      <c r="P282" s="1102"/>
      <c r="Q282" s="1102"/>
      <c r="R282" s="1102"/>
      <c r="S282" s="1102"/>
      <c r="T282" s="1102"/>
    </row>
    <row r="283" spans="3:20">
      <c r="C283" s="12"/>
      <c r="D283" s="12"/>
      <c r="E283" s="12"/>
      <c r="F283" s="7"/>
      <c r="G283" s="12"/>
      <c r="H283" s="12"/>
      <c r="I283" s="7"/>
      <c r="J283" s="7"/>
      <c r="K283" s="7"/>
      <c r="L283" s="7"/>
      <c r="M283" s="22"/>
      <c r="N283" s="22"/>
      <c r="O283" s="15"/>
      <c r="P283" s="1103"/>
      <c r="Q283" s="1103"/>
      <c r="R283" s="1104"/>
      <c r="S283" s="1105"/>
      <c r="T283" s="1106"/>
    </row>
    <row r="284" spans="3:20">
      <c r="D284" s="20" t="s">
        <v>190</v>
      </c>
      <c r="E284" s="20" t="s">
        <v>179</v>
      </c>
      <c r="F284" s="7" t="s">
        <v>181</v>
      </c>
      <c r="G284" s="20"/>
      <c r="H284" s="20" t="s">
        <v>179</v>
      </c>
      <c r="I284" s="11" t="s">
        <v>2788</v>
      </c>
      <c r="J284" s="11" t="s">
        <v>2808</v>
      </c>
      <c r="K284" s="20"/>
      <c r="L284" s="7"/>
      <c r="M284" s="21" t="s">
        <v>185</v>
      </c>
      <c r="N284" s="462" t="s">
        <v>2809</v>
      </c>
      <c r="O284" s="7" t="s">
        <v>186</v>
      </c>
      <c r="P284" s="728"/>
      <c r="Q284" s="728"/>
      <c r="R284" s="728"/>
      <c r="S284" s="728"/>
      <c r="T284" s="728"/>
    </row>
    <row r="285" spans="3:20">
      <c r="D285" s="20" t="s">
        <v>190</v>
      </c>
      <c r="E285" s="20" t="s">
        <v>179</v>
      </c>
      <c r="F285" s="7" t="s">
        <v>181</v>
      </c>
      <c r="G285" s="20"/>
      <c r="H285" s="20" t="s">
        <v>179</v>
      </c>
      <c r="I285" s="11" t="s">
        <v>2788</v>
      </c>
      <c r="J285" s="11" t="s">
        <v>2810</v>
      </c>
      <c r="K285" s="20"/>
      <c r="L285" s="7"/>
      <c r="M285" s="21" t="s">
        <v>185</v>
      </c>
      <c r="N285" s="462" t="s">
        <v>2809</v>
      </c>
      <c r="O285" s="7" t="s">
        <v>186</v>
      </c>
      <c r="P285" s="728"/>
      <c r="Q285" s="728"/>
      <c r="R285" s="728"/>
      <c r="S285" s="728"/>
      <c r="T285" s="728"/>
    </row>
    <row r="286" spans="3:20">
      <c r="D286" s="20" t="s">
        <v>190</v>
      </c>
      <c r="E286" s="20" t="s">
        <v>179</v>
      </c>
      <c r="F286" s="7" t="s">
        <v>181</v>
      </c>
      <c r="G286" s="20"/>
      <c r="H286" s="20" t="s">
        <v>179</v>
      </c>
      <c r="I286" s="11" t="s">
        <v>2788</v>
      </c>
      <c r="J286" s="11" t="s">
        <v>433</v>
      </c>
      <c r="K286" s="20"/>
      <c r="L286" s="7"/>
      <c r="M286" s="21" t="s">
        <v>185</v>
      </c>
      <c r="N286" s="462" t="s">
        <v>2809</v>
      </c>
      <c r="O286" s="7" t="s">
        <v>186</v>
      </c>
      <c r="P286" s="728"/>
      <c r="Q286" s="728"/>
      <c r="R286" s="728"/>
      <c r="S286" s="728"/>
      <c r="T286" s="728"/>
    </row>
    <row r="287" spans="3:20">
      <c r="D287" s="20" t="s">
        <v>190</v>
      </c>
      <c r="E287" s="20" t="s">
        <v>179</v>
      </c>
      <c r="F287" s="7" t="s">
        <v>181</v>
      </c>
      <c r="G287" s="20"/>
      <c r="H287" s="20" t="s">
        <v>179</v>
      </c>
      <c r="I287" s="11" t="s">
        <v>2788</v>
      </c>
      <c r="J287" s="11" t="s">
        <v>2811</v>
      </c>
      <c r="K287" s="20"/>
      <c r="L287" s="7"/>
      <c r="M287" s="21" t="s">
        <v>185</v>
      </c>
      <c r="N287" s="462" t="s">
        <v>2809</v>
      </c>
      <c r="O287" s="7" t="s">
        <v>186</v>
      </c>
      <c r="P287" s="728"/>
      <c r="Q287" s="728"/>
      <c r="R287" s="728"/>
      <c r="S287" s="728"/>
      <c r="T287" s="728"/>
    </row>
    <row r="288" spans="3:20">
      <c r="D288" s="15" t="s">
        <v>190</v>
      </c>
      <c r="E288" s="20" t="s">
        <v>179</v>
      </c>
      <c r="F288" s="7" t="s">
        <v>181</v>
      </c>
      <c r="G288" s="15"/>
      <c r="H288" s="20" t="s">
        <v>179</v>
      </c>
      <c r="I288" s="11" t="s">
        <v>2788</v>
      </c>
      <c r="J288" s="11" t="s">
        <v>2812</v>
      </c>
      <c r="K288" s="15"/>
      <c r="L288" s="7"/>
      <c r="M288" s="13" t="s">
        <v>185</v>
      </c>
      <c r="N288" s="462" t="s">
        <v>2809</v>
      </c>
      <c r="O288" s="7" t="s">
        <v>186</v>
      </c>
      <c r="P288" s="728"/>
      <c r="Q288" s="728"/>
      <c r="R288" s="728"/>
      <c r="S288" s="728"/>
      <c r="T288" s="728"/>
    </row>
    <row r="289" spans="4:20">
      <c r="D289" s="15" t="s">
        <v>190</v>
      </c>
      <c r="E289" s="20" t="s">
        <v>179</v>
      </c>
      <c r="F289" s="7" t="s">
        <v>181</v>
      </c>
      <c r="G289" s="15"/>
      <c r="H289" s="20" t="s">
        <v>179</v>
      </c>
      <c r="I289" s="11" t="s">
        <v>2788</v>
      </c>
      <c r="J289" s="11" t="s">
        <v>2813</v>
      </c>
      <c r="K289" s="15"/>
      <c r="L289" s="7"/>
      <c r="M289" s="23" t="s">
        <v>185</v>
      </c>
      <c r="N289" s="462" t="s">
        <v>2809</v>
      </c>
      <c r="O289" s="7" t="s">
        <v>186</v>
      </c>
      <c r="P289" s="728"/>
      <c r="Q289" s="728"/>
      <c r="R289" s="728"/>
      <c r="S289" s="728"/>
      <c r="T289" s="728"/>
    </row>
    <row r="290" spans="4:20">
      <c r="D290" s="15" t="s">
        <v>190</v>
      </c>
      <c r="E290" s="20" t="s">
        <v>179</v>
      </c>
      <c r="F290" s="7" t="s">
        <v>181</v>
      </c>
      <c r="G290" s="15"/>
      <c r="H290" s="20" t="s">
        <v>179</v>
      </c>
      <c r="I290" s="11" t="s">
        <v>2788</v>
      </c>
      <c r="J290" s="11" t="s">
        <v>2814</v>
      </c>
      <c r="K290" s="15"/>
      <c r="L290" s="7"/>
      <c r="M290" s="23" t="s">
        <v>185</v>
      </c>
      <c r="N290" s="462" t="s">
        <v>2809</v>
      </c>
      <c r="O290" s="7" t="s">
        <v>186</v>
      </c>
      <c r="P290" s="728"/>
      <c r="Q290" s="728"/>
      <c r="R290" s="728"/>
      <c r="S290" s="728"/>
      <c r="T290" s="728"/>
    </row>
    <row r="291" spans="4:20">
      <c r="D291" s="15" t="s">
        <v>190</v>
      </c>
      <c r="E291" s="20" t="s">
        <v>179</v>
      </c>
      <c r="F291" s="7" t="s">
        <v>181</v>
      </c>
      <c r="G291" s="15"/>
      <c r="H291" s="20" t="s">
        <v>179</v>
      </c>
      <c r="I291" s="11" t="s">
        <v>2788</v>
      </c>
      <c r="J291" s="11" t="s">
        <v>2815</v>
      </c>
      <c r="K291" s="15"/>
      <c r="L291" s="7"/>
      <c r="M291" s="23" t="s">
        <v>185</v>
      </c>
      <c r="N291" s="462" t="s">
        <v>2809</v>
      </c>
      <c r="O291" s="7" t="s">
        <v>186</v>
      </c>
      <c r="P291" s="728"/>
      <c r="Q291" s="728"/>
      <c r="R291" s="728"/>
      <c r="S291" s="728"/>
      <c r="T291" s="728"/>
    </row>
    <row r="292" spans="4:20">
      <c r="D292" s="11" t="s">
        <v>190</v>
      </c>
      <c r="E292" s="20" t="s">
        <v>179</v>
      </c>
      <c r="F292" s="7" t="s">
        <v>181</v>
      </c>
      <c r="H292" s="20" t="s">
        <v>179</v>
      </c>
      <c r="I292" s="11" t="s">
        <v>2788</v>
      </c>
      <c r="J292" s="11" t="s">
        <v>217</v>
      </c>
      <c r="K292" s="53"/>
      <c r="M292" s="11" t="s">
        <v>185</v>
      </c>
      <c r="N292" s="462" t="s">
        <v>2809</v>
      </c>
      <c r="O292" s="7" t="s">
        <v>186</v>
      </c>
      <c r="P292" s="728"/>
      <c r="Q292" s="728"/>
      <c r="R292" s="728"/>
      <c r="S292" s="728"/>
      <c r="T292" s="728"/>
    </row>
    <row r="293" spans="4:20">
      <c r="D293" s="11" t="s">
        <v>190</v>
      </c>
      <c r="E293" s="20" t="s">
        <v>179</v>
      </c>
      <c r="F293" s="7" t="s">
        <v>181</v>
      </c>
      <c r="H293" s="20" t="s">
        <v>179</v>
      </c>
      <c r="I293" s="11" t="s">
        <v>2788</v>
      </c>
      <c r="J293" s="11" t="s">
        <v>217</v>
      </c>
      <c r="K293" s="53"/>
      <c r="M293" s="11" t="s">
        <v>185</v>
      </c>
      <c r="N293" s="462" t="s">
        <v>2809</v>
      </c>
      <c r="O293" s="7" t="s">
        <v>186</v>
      </c>
      <c r="P293" s="728"/>
      <c r="Q293" s="728"/>
      <c r="R293" s="728"/>
      <c r="S293" s="728"/>
      <c r="T293" s="728"/>
    </row>
    <row r="294" spans="4:20">
      <c r="D294" s="11" t="s">
        <v>190</v>
      </c>
      <c r="E294" s="20" t="s">
        <v>179</v>
      </c>
      <c r="F294" s="7" t="s">
        <v>181</v>
      </c>
      <c r="H294" s="20" t="s">
        <v>179</v>
      </c>
      <c r="I294" s="11" t="s">
        <v>2788</v>
      </c>
      <c r="J294" s="11" t="s">
        <v>217</v>
      </c>
      <c r="K294" s="53"/>
      <c r="M294" s="11" t="s">
        <v>185</v>
      </c>
      <c r="N294" s="462" t="s">
        <v>2809</v>
      </c>
      <c r="O294" s="7" t="s">
        <v>186</v>
      </c>
      <c r="P294" s="728"/>
      <c r="Q294" s="728"/>
      <c r="R294" s="728"/>
      <c r="S294" s="728"/>
      <c r="T294" s="728"/>
    </row>
    <row r="295" spans="4:20">
      <c r="D295" s="11" t="s">
        <v>190</v>
      </c>
      <c r="E295" s="20" t="s">
        <v>179</v>
      </c>
      <c r="F295" s="7" t="s">
        <v>181</v>
      </c>
      <c r="H295" s="20" t="s">
        <v>179</v>
      </c>
      <c r="I295" s="11" t="s">
        <v>2788</v>
      </c>
      <c r="J295" s="11" t="s">
        <v>217</v>
      </c>
      <c r="K295" s="53"/>
      <c r="M295" s="11" t="s">
        <v>185</v>
      </c>
      <c r="N295" s="462" t="s">
        <v>2809</v>
      </c>
      <c r="O295" s="7" t="s">
        <v>186</v>
      </c>
      <c r="P295" s="728"/>
      <c r="Q295" s="728"/>
      <c r="R295" s="728"/>
      <c r="S295" s="728"/>
      <c r="T295" s="728"/>
    </row>
    <row r="296" spans="4:20">
      <c r="D296" s="11" t="s">
        <v>190</v>
      </c>
      <c r="E296" s="20" t="s">
        <v>179</v>
      </c>
      <c r="F296" s="7" t="s">
        <v>181</v>
      </c>
      <c r="H296" s="20" t="s">
        <v>179</v>
      </c>
      <c r="I296" s="11" t="s">
        <v>2788</v>
      </c>
      <c r="J296" s="11" t="s">
        <v>217</v>
      </c>
      <c r="K296" s="53"/>
      <c r="M296" s="11" t="s">
        <v>185</v>
      </c>
      <c r="N296" s="462" t="s">
        <v>2809</v>
      </c>
      <c r="O296" s="7" t="s">
        <v>186</v>
      </c>
      <c r="P296" s="728"/>
      <c r="Q296" s="728"/>
      <c r="R296" s="728"/>
      <c r="S296" s="728"/>
      <c r="T296" s="728"/>
    </row>
    <row r="297" spans="4:20">
      <c r="D297" s="11" t="s">
        <v>190</v>
      </c>
      <c r="E297" s="20" t="s">
        <v>179</v>
      </c>
      <c r="F297" s="7" t="s">
        <v>181</v>
      </c>
      <c r="H297" s="20" t="s">
        <v>179</v>
      </c>
      <c r="I297" s="11" t="s">
        <v>2788</v>
      </c>
      <c r="J297" s="11" t="s">
        <v>217</v>
      </c>
      <c r="K297" s="53"/>
      <c r="M297" s="11" t="s">
        <v>185</v>
      </c>
      <c r="N297" s="462" t="s">
        <v>2809</v>
      </c>
      <c r="O297" s="7" t="s">
        <v>186</v>
      </c>
      <c r="P297" s="728"/>
      <c r="Q297" s="728"/>
      <c r="R297" s="728"/>
      <c r="S297" s="728"/>
      <c r="T297" s="728"/>
    </row>
    <row r="298" spans="4:20">
      <c r="D298" s="11" t="s">
        <v>190</v>
      </c>
      <c r="E298" s="20" t="s">
        <v>179</v>
      </c>
      <c r="F298" s="7" t="s">
        <v>181</v>
      </c>
      <c r="H298" s="20" t="s">
        <v>179</v>
      </c>
      <c r="I298" s="11" t="s">
        <v>2788</v>
      </c>
      <c r="J298" s="11" t="s">
        <v>217</v>
      </c>
      <c r="K298" s="53"/>
      <c r="M298" s="11" t="s">
        <v>185</v>
      </c>
      <c r="N298" s="462" t="s">
        <v>2809</v>
      </c>
      <c r="O298" s="7" t="s">
        <v>186</v>
      </c>
      <c r="P298" s="728"/>
      <c r="Q298" s="728"/>
      <c r="R298" s="728"/>
      <c r="S298" s="728"/>
      <c r="T298" s="728"/>
    </row>
    <row r="299" spans="4:20">
      <c r="D299" s="11" t="s">
        <v>190</v>
      </c>
      <c r="E299" s="20" t="s">
        <v>179</v>
      </c>
      <c r="F299" s="7" t="s">
        <v>181</v>
      </c>
      <c r="H299" s="20" t="s">
        <v>179</v>
      </c>
      <c r="I299" s="11" t="s">
        <v>2788</v>
      </c>
      <c r="J299" s="11" t="s">
        <v>217</v>
      </c>
      <c r="K299" s="53"/>
      <c r="M299" s="11" t="s">
        <v>185</v>
      </c>
      <c r="N299" s="462" t="s">
        <v>2809</v>
      </c>
      <c r="O299" s="7" t="s">
        <v>186</v>
      </c>
      <c r="P299" s="728"/>
      <c r="Q299" s="728"/>
      <c r="R299" s="728"/>
      <c r="S299" s="728"/>
      <c r="T299" s="728"/>
    </row>
    <row r="300" spans="4:20">
      <c r="D300" s="11" t="s">
        <v>190</v>
      </c>
      <c r="E300" s="20" t="s">
        <v>179</v>
      </c>
      <c r="F300" s="7" t="s">
        <v>181</v>
      </c>
      <c r="H300" s="20" t="s">
        <v>179</v>
      </c>
      <c r="I300" s="11" t="s">
        <v>2788</v>
      </c>
      <c r="J300" s="11" t="s">
        <v>217</v>
      </c>
      <c r="K300" s="53"/>
      <c r="M300" s="11" t="s">
        <v>185</v>
      </c>
      <c r="N300" s="462" t="s">
        <v>2809</v>
      </c>
      <c r="O300" s="7" t="s">
        <v>186</v>
      </c>
      <c r="P300" s="728"/>
      <c r="Q300" s="728"/>
      <c r="R300" s="728"/>
      <c r="S300" s="728"/>
      <c r="T300" s="728"/>
    </row>
    <row r="301" spans="4:20">
      <c r="D301" s="11" t="s">
        <v>190</v>
      </c>
      <c r="E301" s="20" t="s">
        <v>179</v>
      </c>
      <c r="F301" s="7" t="s">
        <v>181</v>
      </c>
      <c r="H301" s="20" t="s">
        <v>179</v>
      </c>
      <c r="I301" s="11" t="s">
        <v>2788</v>
      </c>
      <c r="J301" s="11" t="s">
        <v>217</v>
      </c>
      <c r="K301" s="53"/>
      <c r="M301" s="11" t="s">
        <v>185</v>
      </c>
      <c r="N301" s="462" t="s">
        <v>2809</v>
      </c>
      <c r="O301" s="7" t="s">
        <v>186</v>
      </c>
      <c r="P301" s="728"/>
      <c r="Q301" s="728"/>
      <c r="R301" s="728"/>
      <c r="S301" s="728"/>
      <c r="T301" s="728"/>
    </row>
    <row r="302" spans="4:20" ht="13.9">
      <c r="D302" s="11" t="s">
        <v>190</v>
      </c>
      <c r="E302" s="20" t="s">
        <v>179</v>
      </c>
      <c r="F302" s="7" t="s">
        <v>181</v>
      </c>
      <c r="H302" s="20" t="s">
        <v>179</v>
      </c>
      <c r="I302" s="11" t="s">
        <v>2788</v>
      </c>
      <c r="J302" s="29" t="s">
        <v>2816</v>
      </c>
      <c r="M302" s="29" t="s">
        <v>185</v>
      </c>
      <c r="N302" s="1360" t="s">
        <v>2809</v>
      </c>
      <c r="O302" s="31" t="s">
        <v>186</v>
      </c>
      <c r="P302" s="1043">
        <f>SUM(P284:P301)</f>
        <v>0</v>
      </c>
      <c r="Q302" s="1043">
        <f t="shared" ref="Q302:T302" si="51">SUM(Q284:Q301)</f>
        <v>0</v>
      </c>
      <c r="R302" s="1043">
        <f t="shared" si="51"/>
        <v>0</v>
      </c>
      <c r="S302" s="1043">
        <f t="shared" si="51"/>
        <v>0</v>
      </c>
      <c r="T302" s="1043">
        <f t="shared" si="51"/>
        <v>0</v>
      </c>
    </row>
    <row r="303" spans="4:20">
      <c r="D303" s="11" t="s">
        <v>190</v>
      </c>
      <c r="E303" s="20" t="s">
        <v>179</v>
      </c>
      <c r="F303" s="7" t="s">
        <v>181</v>
      </c>
      <c r="H303" s="20" t="s">
        <v>179</v>
      </c>
      <c r="I303" s="11" t="s">
        <v>2788</v>
      </c>
      <c r="J303" s="11" t="s">
        <v>2817</v>
      </c>
      <c r="M303" s="11" t="s">
        <v>185</v>
      </c>
      <c r="O303" s="7" t="s">
        <v>186</v>
      </c>
      <c r="P303" s="728"/>
      <c r="Q303" s="728"/>
      <c r="R303" s="728"/>
      <c r="S303" s="728"/>
      <c r="T303" s="728"/>
    </row>
    <row r="304" spans="4:20" ht="13.9">
      <c r="D304" s="11" t="s">
        <v>190</v>
      </c>
      <c r="E304" s="20" t="s">
        <v>179</v>
      </c>
      <c r="F304" s="7" t="s">
        <v>181</v>
      </c>
      <c r="H304" s="20" t="s">
        <v>179</v>
      </c>
      <c r="I304" s="11" t="s">
        <v>2788</v>
      </c>
      <c r="J304" s="29" t="s">
        <v>2818</v>
      </c>
      <c r="M304" s="29" t="s">
        <v>185</v>
      </c>
      <c r="N304" s="29" t="s">
        <v>1628</v>
      </c>
      <c r="O304" s="31" t="s">
        <v>186</v>
      </c>
      <c r="P304" s="1043">
        <f>SUM(P302:P303)</f>
        <v>0</v>
      </c>
      <c r="Q304" s="1043">
        <f t="shared" ref="Q304" si="52">SUM(Q302:Q303)</f>
        <v>0</v>
      </c>
      <c r="R304" s="1043">
        <f t="shared" ref="R304" si="53">SUM(R302:R303)</f>
        <v>0</v>
      </c>
      <c r="S304" s="1043">
        <f t="shared" ref="S304" si="54">SUM(S302:S303)</f>
        <v>0</v>
      </c>
      <c r="T304" s="1043">
        <f t="shared" ref="T304" si="55">SUM(T302:T303)</f>
        <v>0</v>
      </c>
    </row>
    <row r="306" spans="4:20" ht="14.25" customHeight="1">
      <c r="D306" s="80" t="s">
        <v>289</v>
      </c>
      <c r="E306" s="81"/>
      <c r="F306" s="81"/>
      <c r="G306" s="81"/>
      <c r="H306" s="81"/>
      <c r="I306" s="81"/>
      <c r="J306" s="81"/>
      <c r="K306" s="81"/>
      <c r="L306" s="81"/>
      <c r="M306" s="81"/>
      <c r="N306" s="81"/>
      <c r="O306" s="81"/>
      <c r="P306" s="1102"/>
      <c r="Q306" s="1102"/>
      <c r="R306" s="1102"/>
      <c r="S306" s="1102"/>
      <c r="T306" s="1102"/>
    </row>
    <row r="307" spans="4:20">
      <c r="D307" s="12"/>
      <c r="E307" s="12"/>
      <c r="F307" s="7"/>
      <c r="G307" s="12"/>
      <c r="H307" s="12"/>
      <c r="I307" s="12"/>
      <c r="J307" s="7"/>
      <c r="K307" s="7"/>
      <c r="L307" s="7"/>
      <c r="M307" s="22"/>
      <c r="N307" s="22"/>
      <c r="O307" s="15"/>
      <c r="P307" s="1103"/>
      <c r="Q307" s="1103"/>
      <c r="R307" s="1104"/>
      <c r="S307" s="1105"/>
      <c r="T307" s="1106"/>
    </row>
    <row r="308" spans="4:20">
      <c r="D308" s="20" t="s">
        <v>190</v>
      </c>
      <c r="E308" s="20" t="s">
        <v>179</v>
      </c>
      <c r="F308" s="7" t="s">
        <v>181</v>
      </c>
      <c r="G308" s="20"/>
      <c r="H308" s="20" t="s">
        <v>179</v>
      </c>
      <c r="I308" s="11" t="s">
        <v>289</v>
      </c>
      <c r="J308" s="11" t="s">
        <v>2808</v>
      </c>
      <c r="K308" s="20"/>
      <c r="L308" s="7"/>
      <c r="M308" s="21" t="s">
        <v>185</v>
      </c>
      <c r="N308" s="462" t="s">
        <v>2809</v>
      </c>
      <c r="O308" s="7" t="s">
        <v>186</v>
      </c>
      <c r="P308" s="728"/>
      <c r="Q308" s="728"/>
      <c r="R308" s="728"/>
      <c r="S308" s="728"/>
      <c r="T308" s="728"/>
    </row>
    <row r="309" spans="4:20">
      <c r="D309" s="20" t="s">
        <v>190</v>
      </c>
      <c r="E309" s="20" t="s">
        <v>179</v>
      </c>
      <c r="F309" s="7" t="s">
        <v>181</v>
      </c>
      <c r="G309" s="20"/>
      <c r="H309" s="20" t="s">
        <v>179</v>
      </c>
      <c r="I309" s="11" t="s">
        <v>289</v>
      </c>
      <c r="J309" s="11" t="s">
        <v>2810</v>
      </c>
      <c r="K309" s="20"/>
      <c r="L309" s="7"/>
      <c r="M309" s="21" t="s">
        <v>185</v>
      </c>
      <c r="N309" s="462" t="s">
        <v>2809</v>
      </c>
      <c r="O309" s="7" t="s">
        <v>186</v>
      </c>
      <c r="P309" s="728"/>
      <c r="Q309" s="728"/>
      <c r="R309" s="728"/>
      <c r="S309" s="728"/>
      <c r="T309" s="728"/>
    </row>
    <row r="310" spans="4:20">
      <c r="D310" s="20" t="s">
        <v>190</v>
      </c>
      <c r="E310" s="20" t="s">
        <v>179</v>
      </c>
      <c r="F310" s="7" t="s">
        <v>181</v>
      </c>
      <c r="G310" s="20"/>
      <c r="H310" s="20" t="s">
        <v>179</v>
      </c>
      <c r="I310" s="11" t="s">
        <v>289</v>
      </c>
      <c r="J310" s="11" t="s">
        <v>433</v>
      </c>
      <c r="K310" s="20"/>
      <c r="L310" s="7"/>
      <c r="M310" s="21" t="s">
        <v>185</v>
      </c>
      <c r="N310" s="462" t="s">
        <v>2809</v>
      </c>
      <c r="O310" s="7" t="s">
        <v>186</v>
      </c>
      <c r="P310" s="728"/>
      <c r="Q310" s="728"/>
      <c r="R310" s="728"/>
      <c r="S310" s="728"/>
      <c r="T310" s="728"/>
    </row>
    <row r="311" spans="4:20">
      <c r="D311" s="20" t="s">
        <v>190</v>
      </c>
      <c r="E311" s="20" t="s">
        <v>179</v>
      </c>
      <c r="F311" s="7" t="s">
        <v>181</v>
      </c>
      <c r="G311" s="20"/>
      <c r="H311" s="20" t="s">
        <v>179</v>
      </c>
      <c r="I311" s="11" t="s">
        <v>289</v>
      </c>
      <c r="J311" s="11" t="s">
        <v>2811</v>
      </c>
      <c r="K311" s="20"/>
      <c r="L311" s="7"/>
      <c r="M311" s="21" t="s">
        <v>185</v>
      </c>
      <c r="N311" s="462" t="s">
        <v>2809</v>
      </c>
      <c r="O311" s="7" t="s">
        <v>186</v>
      </c>
      <c r="P311" s="728"/>
      <c r="Q311" s="728"/>
      <c r="R311" s="728"/>
      <c r="S311" s="728"/>
      <c r="T311" s="728"/>
    </row>
    <row r="312" spans="4:20">
      <c r="D312" s="15" t="s">
        <v>190</v>
      </c>
      <c r="E312" s="20" t="s">
        <v>179</v>
      </c>
      <c r="F312" s="7" t="s">
        <v>181</v>
      </c>
      <c r="G312" s="15"/>
      <c r="H312" s="20" t="s">
        <v>179</v>
      </c>
      <c r="I312" s="11" t="s">
        <v>289</v>
      </c>
      <c r="J312" s="11" t="s">
        <v>2812</v>
      </c>
      <c r="K312" s="15"/>
      <c r="L312" s="7"/>
      <c r="M312" s="13" t="s">
        <v>185</v>
      </c>
      <c r="N312" s="462" t="s">
        <v>2809</v>
      </c>
      <c r="O312" s="7" t="s">
        <v>186</v>
      </c>
      <c r="P312" s="728"/>
      <c r="Q312" s="728"/>
      <c r="R312" s="728"/>
      <c r="S312" s="728"/>
      <c r="T312" s="728"/>
    </row>
    <row r="313" spans="4:20">
      <c r="D313" s="15" t="s">
        <v>190</v>
      </c>
      <c r="E313" s="20" t="s">
        <v>179</v>
      </c>
      <c r="F313" s="7" t="s">
        <v>181</v>
      </c>
      <c r="G313" s="15"/>
      <c r="H313" s="20" t="s">
        <v>179</v>
      </c>
      <c r="I313" s="11" t="s">
        <v>289</v>
      </c>
      <c r="J313" s="11" t="s">
        <v>2813</v>
      </c>
      <c r="K313" s="15"/>
      <c r="L313" s="7"/>
      <c r="M313" s="23" t="s">
        <v>185</v>
      </c>
      <c r="N313" s="462" t="s">
        <v>2809</v>
      </c>
      <c r="O313" s="7" t="s">
        <v>186</v>
      </c>
      <c r="P313" s="728"/>
      <c r="Q313" s="728"/>
      <c r="R313" s="728"/>
      <c r="S313" s="728"/>
      <c r="T313" s="728"/>
    </row>
    <row r="314" spans="4:20">
      <c r="D314" s="15" t="s">
        <v>190</v>
      </c>
      <c r="E314" s="20" t="s">
        <v>179</v>
      </c>
      <c r="F314" s="7" t="s">
        <v>181</v>
      </c>
      <c r="G314" s="15"/>
      <c r="H314" s="20" t="s">
        <v>179</v>
      </c>
      <c r="I314" s="11" t="s">
        <v>289</v>
      </c>
      <c r="J314" s="11" t="s">
        <v>2814</v>
      </c>
      <c r="K314" s="15"/>
      <c r="L314" s="7"/>
      <c r="M314" s="23" t="s">
        <v>185</v>
      </c>
      <c r="N314" s="462" t="s">
        <v>2809</v>
      </c>
      <c r="O314" s="7" t="s">
        <v>186</v>
      </c>
      <c r="P314" s="728"/>
      <c r="Q314" s="728"/>
      <c r="R314" s="728"/>
      <c r="S314" s="728"/>
      <c r="T314" s="728"/>
    </row>
    <row r="315" spans="4:20">
      <c r="D315" s="15" t="s">
        <v>190</v>
      </c>
      <c r="E315" s="20" t="s">
        <v>179</v>
      </c>
      <c r="F315" s="7" t="s">
        <v>181</v>
      </c>
      <c r="G315" s="15"/>
      <c r="H315" s="20" t="s">
        <v>179</v>
      </c>
      <c r="I315" s="11" t="s">
        <v>289</v>
      </c>
      <c r="J315" s="11" t="s">
        <v>2815</v>
      </c>
      <c r="K315" s="15"/>
      <c r="L315" s="7"/>
      <c r="M315" s="23" t="s">
        <v>185</v>
      </c>
      <c r="N315" s="462" t="s">
        <v>2809</v>
      </c>
      <c r="O315" s="7" t="s">
        <v>186</v>
      </c>
      <c r="P315" s="728"/>
      <c r="Q315" s="728"/>
      <c r="R315" s="728"/>
      <c r="S315" s="728"/>
      <c r="T315" s="728"/>
    </row>
    <row r="316" spans="4:20">
      <c r="D316" s="11" t="s">
        <v>190</v>
      </c>
      <c r="E316" s="20" t="s">
        <v>179</v>
      </c>
      <c r="F316" s="7" t="s">
        <v>181</v>
      </c>
      <c r="H316" s="20" t="s">
        <v>179</v>
      </c>
      <c r="I316" s="11" t="s">
        <v>289</v>
      </c>
      <c r="J316" s="11" t="s">
        <v>217</v>
      </c>
      <c r="K316" s="53"/>
      <c r="M316" s="11" t="s">
        <v>185</v>
      </c>
      <c r="N316" s="462" t="s">
        <v>2809</v>
      </c>
      <c r="O316" s="7" t="s">
        <v>186</v>
      </c>
      <c r="P316" s="728"/>
      <c r="Q316" s="728"/>
      <c r="R316" s="728"/>
      <c r="S316" s="728"/>
      <c r="T316" s="728"/>
    </row>
    <row r="317" spans="4:20">
      <c r="D317" s="11" t="s">
        <v>190</v>
      </c>
      <c r="E317" s="20" t="s">
        <v>179</v>
      </c>
      <c r="F317" s="7" t="s">
        <v>181</v>
      </c>
      <c r="H317" s="20" t="s">
        <v>179</v>
      </c>
      <c r="I317" s="11" t="s">
        <v>289</v>
      </c>
      <c r="J317" s="11" t="s">
        <v>217</v>
      </c>
      <c r="K317" s="53"/>
      <c r="M317" s="11" t="s">
        <v>185</v>
      </c>
      <c r="N317" s="462" t="s">
        <v>2809</v>
      </c>
      <c r="O317" s="7" t="s">
        <v>186</v>
      </c>
      <c r="P317" s="728"/>
      <c r="Q317" s="728"/>
      <c r="R317" s="728"/>
      <c r="S317" s="728"/>
      <c r="T317" s="728"/>
    </row>
    <row r="318" spans="4:20">
      <c r="D318" s="11" t="s">
        <v>190</v>
      </c>
      <c r="E318" s="20" t="s">
        <v>179</v>
      </c>
      <c r="F318" s="7" t="s">
        <v>181</v>
      </c>
      <c r="H318" s="20" t="s">
        <v>179</v>
      </c>
      <c r="I318" s="11" t="s">
        <v>289</v>
      </c>
      <c r="J318" s="11" t="s">
        <v>217</v>
      </c>
      <c r="K318" s="53"/>
      <c r="M318" s="11" t="s">
        <v>185</v>
      </c>
      <c r="N318" s="462" t="s">
        <v>2809</v>
      </c>
      <c r="O318" s="7" t="s">
        <v>186</v>
      </c>
      <c r="P318" s="728"/>
      <c r="Q318" s="728"/>
      <c r="R318" s="728"/>
      <c r="S318" s="728"/>
      <c r="T318" s="728"/>
    </row>
    <row r="319" spans="4:20">
      <c r="D319" s="11" t="s">
        <v>190</v>
      </c>
      <c r="E319" s="20" t="s">
        <v>179</v>
      </c>
      <c r="F319" s="7" t="s">
        <v>181</v>
      </c>
      <c r="H319" s="20" t="s">
        <v>179</v>
      </c>
      <c r="I319" s="11" t="s">
        <v>289</v>
      </c>
      <c r="J319" s="11" t="s">
        <v>217</v>
      </c>
      <c r="K319" s="53"/>
      <c r="M319" s="11" t="s">
        <v>185</v>
      </c>
      <c r="N319" s="462" t="s">
        <v>2809</v>
      </c>
      <c r="O319" s="7" t="s">
        <v>186</v>
      </c>
      <c r="P319" s="728"/>
      <c r="Q319" s="728"/>
      <c r="R319" s="728"/>
      <c r="S319" s="728"/>
      <c r="T319" s="728"/>
    </row>
    <row r="320" spans="4:20">
      <c r="D320" s="11" t="s">
        <v>190</v>
      </c>
      <c r="E320" s="20" t="s">
        <v>179</v>
      </c>
      <c r="F320" s="7" t="s">
        <v>181</v>
      </c>
      <c r="H320" s="20" t="s">
        <v>179</v>
      </c>
      <c r="I320" s="11" t="s">
        <v>289</v>
      </c>
      <c r="J320" s="11" t="s">
        <v>217</v>
      </c>
      <c r="K320" s="53"/>
      <c r="M320" s="11" t="s">
        <v>185</v>
      </c>
      <c r="N320" s="462" t="s">
        <v>2809</v>
      </c>
      <c r="O320" s="7" t="s">
        <v>186</v>
      </c>
      <c r="P320" s="728"/>
      <c r="Q320" s="728"/>
      <c r="R320" s="728"/>
      <c r="S320" s="728"/>
      <c r="T320" s="728"/>
    </row>
    <row r="321" spans="4:20">
      <c r="D321" s="11" t="s">
        <v>190</v>
      </c>
      <c r="E321" s="20" t="s">
        <v>179</v>
      </c>
      <c r="F321" s="7" t="s">
        <v>181</v>
      </c>
      <c r="H321" s="20" t="s">
        <v>179</v>
      </c>
      <c r="I321" s="11" t="s">
        <v>289</v>
      </c>
      <c r="J321" s="11" t="s">
        <v>217</v>
      </c>
      <c r="K321" s="53"/>
      <c r="M321" s="11" t="s">
        <v>185</v>
      </c>
      <c r="N321" s="462" t="s">
        <v>2809</v>
      </c>
      <c r="O321" s="7" t="s">
        <v>186</v>
      </c>
      <c r="P321" s="728"/>
      <c r="Q321" s="728"/>
      <c r="R321" s="728"/>
      <c r="S321" s="728"/>
      <c r="T321" s="728"/>
    </row>
    <row r="322" spans="4:20">
      <c r="D322" s="11" t="s">
        <v>190</v>
      </c>
      <c r="E322" s="20" t="s">
        <v>179</v>
      </c>
      <c r="F322" s="7" t="s">
        <v>181</v>
      </c>
      <c r="H322" s="20" t="s">
        <v>179</v>
      </c>
      <c r="I322" s="11" t="s">
        <v>289</v>
      </c>
      <c r="J322" s="11" t="s">
        <v>217</v>
      </c>
      <c r="K322" s="53"/>
      <c r="M322" s="11" t="s">
        <v>185</v>
      </c>
      <c r="N322" s="462" t="s">
        <v>2809</v>
      </c>
      <c r="O322" s="7" t="s">
        <v>186</v>
      </c>
      <c r="P322" s="728"/>
      <c r="Q322" s="728"/>
      <c r="R322" s="728"/>
      <c r="S322" s="728"/>
      <c r="T322" s="728"/>
    </row>
    <row r="323" spans="4:20">
      <c r="D323" s="11" t="s">
        <v>190</v>
      </c>
      <c r="E323" s="20" t="s">
        <v>179</v>
      </c>
      <c r="F323" s="7" t="s">
        <v>181</v>
      </c>
      <c r="H323" s="20" t="s">
        <v>179</v>
      </c>
      <c r="I323" s="11" t="s">
        <v>289</v>
      </c>
      <c r="J323" s="11" t="s">
        <v>217</v>
      </c>
      <c r="K323" s="53"/>
      <c r="M323" s="11" t="s">
        <v>185</v>
      </c>
      <c r="N323" s="462" t="s">
        <v>2809</v>
      </c>
      <c r="O323" s="7" t="s">
        <v>186</v>
      </c>
      <c r="P323" s="728"/>
      <c r="Q323" s="728"/>
      <c r="R323" s="728"/>
      <c r="S323" s="728"/>
      <c r="T323" s="728"/>
    </row>
    <row r="324" spans="4:20">
      <c r="D324" s="11" t="s">
        <v>190</v>
      </c>
      <c r="E324" s="20" t="s">
        <v>179</v>
      </c>
      <c r="F324" s="7" t="s">
        <v>181</v>
      </c>
      <c r="H324" s="20" t="s">
        <v>179</v>
      </c>
      <c r="I324" s="11" t="s">
        <v>289</v>
      </c>
      <c r="J324" s="11" t="s">
        <v>217</v>
      </c>
      <c r="K324" s="53"/>
      <c r="M324" s="11" t="s">
        <v>185</v>
      </c>
      <c r="N324" s="462" t="s">
        <v>2809</v>
      </c>
      <c r="O324" s="7" t="s">
        <v>186</v>
      </c>
      <c r="P324" s="728"/>
      <c r="Q324" s="728"/>
      <c r="R324" s="728"/>
      <c r="S324" s="728"/>
      <c r="T324" s="728"/>
    </row>
    <row r="325" spans="4:20">
      <c r="D325" s="11" t="s">
        <v>190</v>
      </c>
      <c r="E325" s="20" t="s">
        <v>179</v>
      </c>
      <c r="F325" s="7" t="s">
        <v>181</v>
      </c>
      <c r="H325" s="20" t="s">
        <v>179</v>
      </c>
      <c r="I325" s="11" t="s">
        <v>289</v>
      </c>
      <c r="J325" s="11" t="s">
        <v>217</v>
      </c>
      <c r="K325" s="53"/>
      <c r="M325" s="11" t="s">
        <v>185</v>
      </c>
      <c r="N325" s="462" t="s">
        <v>2809</v>
      </c>
      <c r="O325" s="7" t="s">
        <v>186</v>
      </c>
      <c r="P325" s="728"/>
      <c r="Q325" s="728"/>
      <c r="R325" s="728"/>
      <c r="S325" s="728"/>
      <c r="T325" s="728"/>
    </row>
    <row r="326" spans="4:20" ht="13.9">
      <c r="D326" s="11" t="s">
        <v>190</v>
      </c>
      <c r="E326" s="20" t="s">
        <v>179</v>
      </c>
      <c r="F326" s="7" t="s">
        <v>181</v>
      </c>
      <c r="H326" s="20" t="s">
        <v>179</v>
      </c>
      <c r="I326" s="11" t="s">
        <v>289</v>
      </c>
      <c r="J326" s="29" t="s">
        <v>2816</v>
      </c>
      <c r="M326" s="29" t="s">
        <v>185</v>
      </c>
      <c r="N326" s="1360" t="s">
        <v>2809</v>
      </c>
      <c r="O326" s="31" t="s">
        <v>186</v>
      </c>
      <c r="P326" s="1043">
        <f>SUM(P308:P325)</f>
        <v>0</v>
      </c>
      <c r="Q326" s="1043">
        <f t="shared" ref="Q326:T326" si="56">SUM(Q308:Q325)</f>
        <v>0</v>
      </c>
      <c r="R326" s="1043">
        <f t="shared" si="56"/>
        <v>0</v>
      </c>
      <c r="S326" s="1043">
        <f t="shared" si="56"/>
        <v>0</v>
      </c>
      <c r="T326" s="1043">
        <f t="shared" si="56"/>
        <v>0</v>
      </c>
    </row>
    <row r="327" spans="4:20">
      <c r="D327" s="11" t="s">
        <v>190</v>
      </c>
      <c r="E327" s="20" t="s">
        <v>179</v>
      </c>
      <c r="F327" s="7" t="s">
        <v>181</v>
      </c>
      <c r="H327" s="20" t="s">
        <v>179</v>
      </c>
      <c r="I327" s="11" t="s">
        <v>289</v>
      </c>
      <c r="J327" s="11" t="s">
        <v>2817</v>
      </c>
      <c r="M327" s="11" t="s">
        <v>185</v>
      </c>
      <c r="O327" s="7" t="s">
        <v>186</v>
      </c>
      <c r="P327" s="728"/>
      <c r="Q327" s="728"/>
      <c r="R327" s="728"/>
      <c r="S327" s="728"/>
      <c r="T327" s="728"/>
    </row>
    <row r="328" spans="4:20" ht="13.9">
      <c r="D328" s="11" t="s">
        <v>190</v>
      </c>
      <c r="E328" s="20" t="s">
        <v>179</v>
      </c>
      <c r="F328" s="7" t="s">
        <v>181</v>
      </c>
      <c r="H328" s="20" t="s">
        <v>179</v>
      </c>
      <c r="I328" s="11" t="s">
        <v>289</v>
      </c>
      <c r="J328" s="29" t="s">
        <v>2818</v>
      </c>
      <c r="M328" s="29" t="s">
        <v>185</v>
      </c>
      <c r="N328" s="29" t="s">
        <v>1628</v>
      </c>
      <c r="O328" s="31" t="s">
        <v>186</v>
      </c>
      <c r="P328" s="1043">
        <f>SUM(P326:P327)</f>
        <v>0</v>
      </c>
      <c r="Q328" s="1043">
        <f t="shared" ref="Q328" si="57">SUM(Q326:Q327)</f>
        <v>0</v>
      </c>
      <c r="R328" s="1043">
        <f t="shared" ref="R328" si="58">SUM(R326:R327)</f>
        <v>0</v>
      </c>
      <c r="S328" s="1043">
        <f t="shared" ref="S328" si="59">SUM(S326:S327)</f>
        <v>0</v>
      </c>
      <c r="T328" s="1043">
        <f t="shared" ref="T328" si="60">SUM(T326:T327)</f>
        <v>0</v>
      </c>
    </row>
    <row r="329" spans="4:20">
      <c r="P329" s="399"/>
      <c r="Q329" s="399"/>
      <c r="R329" s="399"/>
      <c r="S329" s="399"/>
      <c r="T329" s="399"/>
    </row>
    <row r="330" spans="4:20" ht="14.25" customHeight="1">
      <c r="D330" s="80" t="s">
        <v>2789</v>
      </c>
      <c r="E330" s="81"/>
      <c r="F330" s="81"/>
      <c r="G330" s="81"/>
      <c r="H330" s="81"/>
      <c r="I330" s="81"/>
      <c r="J330" s="81"/>
      <c r="K330" s="81"/>
      <c r="L330" s="81"/>
      <c r="M330" s="81"/>
      <c r="N330" s="81"/>
      <c r="O330" s="81"/>
      <c r="P330" s="1102"/>
      <c r="Q330" s="1102"/>
      <c r="R330" s="1102"/>
      <c r="S330" s="1102"/>
      <c r="T330" s="1102"/>
    </row>
    <row r="331" spans="4:20">
      <c r="D331" s="12"/>
      <c r="E331" s="12"/>
      <c r="F331" s="7"/>
      <c r="G331" s="12"/>
      <c r="H331" s="12"/>
      <c r="I331" s="12"/>
      <c r="J331" s="7"/>
      <c r="K331" s="7"/>
      <c r="L331" s="7"/>
      <c r="M331" s="22"/>
      <c r="N331" s="22"/>
      <c r="O331" s="15"/>
      <c r="P331" s="1103"/>
      <c r="Q331" s="1103"/>
      <c r="R331" s="1104"/>
      <c r="S331" s="1105"/>
      <c r="T331" s="1106"/>
    </row>
    <row r="332" spans="4:20">
      <c r="D332" s="20" t="s">
        <v>190</v>
      </c>
      <c r="E332" s="20" t="s">
        <v>179</v>
      </c>
      <c r="F332" s="7" t="s">
        <v>181</v>
      </c>
      <c r="G332" s="20"/>
      <c r="H332" s="20" t="s">
        <v>179</v>
      </c>
      <c r="I332" s="11" t="s">
        <v>2789</v>
      </c>
      <c r="J332" s="11" t="s">
        <v>2808</v>
      </c>
      <c r="K332" s="20"/>
      <c r="L332" s="7"/>
      <c r="M332" s="21" t="s">
        <v>185</v>
      </c>
      <c r="N332" s="462" t="s">
        <v>2809</v>
      </c>
      <c r="O332" s="7" t="s">
        <v>186</v>
      </c>
      <c r="P332" s="728"/>
      <c r="Q332" s="728"/>
      <c r="R332" s="728"/>
      <c r="S332" s="728"/>
      <c r="T332" s="728"/>
    </row>
    <row r="333" spans="4:20">
      <c r="D333" s="20" t="s">
        <v>190</v>
      </c>
      <c r="E333" s="20" t="s">
        <v>179</v>
      </c>
      <c r="F333" s="7" t="s">
        <v>181</v>
      </c>
      <c r="G333" s="20"/>
      <c r="H333" s="20" t="s">
        <v>179</v>
      </c>
      <c r="I333" s="11" t="s">
        <v>2789</v>
      </c>
      <c r="J333" s="11" t="s">
        <v>2810</v>
      </c>
      <c r="K333" s="20"/>
      <c r="L333" s="7"/>
      <c r="M333" s="21" t="s">
        <v>185</v>
      </c>
      <c r="N333" s="462" t="s">
        <v>2809</v>
      </c>
      <c r="O333" s="7" t="s">
        <v>186</v>
      </c>
      <c r="P333" s="728"/>
      <c r="Q333" s="728"/>
      <c r="R333" s="728"/>
      <c r="S333" s="728"/>
      <c r="T333" s="728"/>
    </row>
    <row r="334" spans="4:20">
      <c r="D334" s="20" t="s">
        <v>190</v>
      </c>
      <c r="E334" s="20" t="s">
        <v>179</v>
      </c>
      <c r="F334" s="7" t="s">
        <v>181</v>
      </c>
      <c r="G334" s="20"/>
      <c r="H334" s="20" t="s">
        <v>179</v>
      </c>
      <c r="I334" s="11" t="s">
        <v>2789</v>
      </c>
      <c r="J334" s="11" t="s">
        <v>433</v>
      </c>
      <c r="K334" s="20"/>
      <c r="L334" s="7"/>
      <c r="M334" s="21" t="s">
        <v>185</v>
      </c>
      <c r="N334" s="462" t="s">
        <v>2809</v>
      </c>
      <c r="O334" s="7" t="s">
        <v>186</v>
      </c>
      <c r="P334" s="728"/>
      <c r="Q334" s="728"/>
      <c r="R334" s="728"/>
      <c r="S334" s="728"/>
      <c r="T334" s="728"/>
    </row>
    <row r="335" spans="4:20">
      <c r="D335" s="20" t="s">
        <v>190</v>
      </c>
      <c r="E335" s="20" t="s">
        <v>179</v>
      </c>
      <c r="F335" s="7" t="s">
        <v>181</v>
      </c>
      <c r="G335" s="20"/>
      <c r="H335" s="20" t="s">
        <v>179</v>
      </c>
      <c r="I335" s="11" t="s">
        <v>2789</v>
      </c>
      <c r="J335" s="11" t="s">
        <v>2811</v>
      </c>
      <c r="K335" s="20"/>
      <c r="L335" s="7"/>
      <c r="M335" s="21" t="s">
        <v>185</v>
      </c>
      <c r="N335" s="462" t="s">
        <v>2809</v>
      </c>
      <c r="O335" s="7" t="s">
        <v>186</v>
      </c>
      <c r="P335" s="728"/>
      <c r="Q335" s="728"/>
      <c r="R335" s="728"/>
      <c r="S335" s="728"/>
      <c r="T335" s="728"/>
    </row>
    <row r="336" spans="4:20">
      <c r="D336" s="15" t="s">
        <v>190</v>
      </c>
      <c r="E336" s="20" t="s">
        <v>179</v>
      </c>
      <c r="F336" s="7" t="s">
        <v>181</v>
      </c>
      <c r="G336" s="20"/>
      <c r="H336" s="20" t="s">
        <v>179</v>
      </c>
      <c r="I336" s="11" t="s">
        <v>2789</v>
      </c>
      <c r="J336" s="11" t="s">
        <v>2812</v>
      </c>
      <c r="K336" s="15"/>
      <c r="L336" s="7"/>
      <c r="M336" s="13" t="s">
        <v>185</v>
      </c>
      <c r="N336" s="462" t="s">
        <v>2809</v>
      </c>
      <c r="O336" s="7" t="s">
        <v>186</v>
      </c>
      <c r="P336" s="728"/>
      <c r="Q336" s="728"/>
      <c r="R336" s="728"/>
      <c r="S336" s="728"/>
      <c r="T336" s="728"/>
    </row>
    <row r="337" spans="4:20">
      <c r="D337" s="15" t="s">
        <v>190</v>
      </c>
      <c r="E337" s="20" t="s">
        <v>179</v>
      </c>
      <c r="F337" s="7" t="s">
        <v>181</v>
      </c>
      <c r="G337" s="20"/>
      <c r="H337" s="20" t="s">
        <v>179</v>
      </c>
      <c r="I337" s="11" t="s">
        <v>2789</v>
      </c>
      <c r="J337" s="11" t="s">
        <v>2813</v>
      </c>
      <c r="K337" s="15"/>
      <c r="L337" s="7"/>
      <c r="M337" s="23" t="s">
        <v>185</v>
      </c>
      <c r="N337" s="462" t="s">
        <v>2809</v>
      </c>
      <c r="O337" s="7" t="s">
        <v>186</v>
      </c>
      <c r="P337" s="728"/>
      <c r="Q337" s="728"/>
      <c r="R337" s="728"/>
      <c r="S337" s="728"/>
      <c r="T337" s="728"/>
    </row>
    <row r="338" spans="4:20">
      <c r="D338" s="15" t="s">
        <v>190</v>
      </c>
      <c r="E338" s="20" t="s">
        <v>179</v>
      </c>
      <c r="F338" s="7" t="s">
        <v>181</v>
      </c>
      <c r="G338" s="20"/>
      <c r="H338" s="20" t="s">
        <v>179</v>
      </c>
      <c r="I338" s="11" t="s">
        <v>2789</v>
      </c>
      <c r="J338" s="11" t="s">
        <v>2814</v>
      </c>
      <c r="K338" s="15"/>
      <c r="L338" s="7"/>
      <c r="M338" s="23" t="s">
        <v>185</v>
      </c>
      <c r="N338" s="462" t="s">
        <v>2809</v>
      </c>
      <c r="O338" s="7" t="s">
        <v>186</v>
      </c>
      <c r="P338" s="728"/>
      <c r="Q338" s="728"/>
      <c r="R338" s="728"/>
      <c r="S338" s="728"/>
      <c r="T338" s="728"/>
    </row>
    <row r="339" spans="4:20">
      <c r="D339" s="15" t="s">
        <v>190</v>
      </c>
      <c r="E339" s="20" t="s">
        <v>179</v>
      </c>
      <c r="F339" s="7" t="s">
        <v>181</v>
      </c>
      <c r="G339" s="20"/>
      <c r="H339" s="20" t="s">
        <v>179</v>
      </c>
      <c r="I339" s="11" t="s">
        <v>2789</v>
      </c>
      <c r="J339" s="11" t="s">
        <v>2815</v>
      </c>
      <c r="K339" s="15"/>
      <c r="L339" s="7"/>
      <c r="M339" s="23" t="s">
        <v>185</v>
      </c>
      <c r="N339" s="462" t="s">
        <v>2809</v>
      </c>
      <c r="O339" s="7" t="s">
        <v>186</v>
      </c>
      <c r="P339" s="728"/>
      <c r="Q339" s="728"/>
      <c r="R339" s="728"/>
      <c r="S339" s="728"/>
      <c r="T339" s="728"/>
    </row>
    <row r="340" spans="4:20">
      <c r="D340" s="11" t="s">
        <v>190</v>
      </c>
      <c r="E340" s="20" t="s">
        <v>179</v>
      </c>
      <c r="F340" s="7" t="s">
        <v>181</v>
      </c>
      <c r="G340" s="20"/>
      <c r="H340" s="20" t="s">
        <v>179</v>
      </c>
      <c r="I340" s="11" t="s">
        <v>2789</v>
      </c>
      <c r="J340" s="11" t="s">
        <v>217</v>
      </c>
      <c r="K340" s="53"/>
      <c r="M340" s="11" t="s">
        <v>185</v>
      </c>
      <c r="N340" s="462" t="s">
        <v>2809</v>
      </c>
      <c r="O340" s="7" t="s">
        <v>186</v>
      </c>
      <c r="P340" s="728"/>
      <c r="Q340" s="728"/>
      <c r="R340" s="728"/>
      <c r="S340" s="728"/>
      <c r="T340" s="728"/>
    </row>
    <row r="341" spans="4:20">
      <c r="D341" s="11" t="s">
        <v>190</v>
      </c>
      <c r="E341" s="20" t="s">
        <v>179</v>
      </c>
      <c r="F341" s="7" t="s">
        <v>181</v>
      </c>
      <c r="G341" s="20"/>
      <c r="H341" s="20" t="s">
        <v>179</v>
      </c>
      <c r="I341" s="11" t="s">
        <v>2789</v>
      </c>
      <c r="J341" s="11" t="s">
        <v>217</v>
      </c>
      <c r="K341" s="53"/>
      <c r="M341" s="11" t="s">
        <v>185</v>
      </c>
      <c r="N341" s="462" t="s">
        <v>2809</v>
      </c>
      <c r="O341" s="7" t="s">
        <v>186</v>
      </c>
      <c r="P341" s="728"/>
      <c r="Q341" s="728"/>
      <c r="R341" s="728"/>
      <c r="S341" s="728"/>
      <c r="T341" s="728"/>
    </row>
    <row r="342" spans="4:20">
      <c r="D342" s="11" t="s">
        <v>190</v>
      </c>
      <c r="E342" s="20" t="s">
        <v>179</v>
      </c>
      <c r="F342" s="7" t="s">
        <v>181</v>
      </c>
      <c r="G342" s="20"/>
      <c r="H342" s="20" t="s">
        <v>179</v>
      </c>
      <c r="I342" s="11" t="s">
        <v>2789</v>
      </c>
      <c r="J342" s="11" t="s">
        <v>217</v>
      </c>
      <c r="K342" s="53"/>
      <c r="M342" s="11" t="s">
        <v>185</v>
      </c>
      <c r="N342" s="462" t="s">
        <v>2809</v>
      </c>
      <c r="O342" s="7" t="s">
        <v>186</v>
      </c>
      <c r="P342" s="728"/>
      <c r="Q342" s="728"/>
      <c r="R342" s="728"/>
      <c r="S342" s="728"/>
      <c r="T342" s="728"/>
    </row>
    <row r="343" spans="4:20">
      <c r="D343" s="11" t="s">
        <v>190</v>
      </c>
      <c r="E343" s="20" t="s">
        <v>179</v>
      </c>
      <c r="F343" s="7" t="s">
        <v>181</v>
      </c>
      <c r="G343" s="20"/>
      <c r="H343" s="20" t="s">
        <v>179</v>
      </c>
      <c r="I343" s="11" t="s">
        <v>2789</v>
      </c>
      <c r="J343" s="11" t="s">
        <v>217</v>
      </c>
      <c r="K343" s="53"/>
      <c r="M343" s="11" t="s">
        <v>185</v>
      </c>
      <c r="N343" s="462" t="s">
        <v>2809</v>
      </c>
      <c r="O343" s="7" t="s">
        <v>186</v>
      </c>
      <c r="P343" s="728"/>
      <c r="Q343" s="728"/>
      <c r="R343" s="728"/>
      <c r="S343" s="728"/>
      <c r="T343" s="728"/>
    </row>
    <row r="344" spans="4:20">
      <c r="D344" s="11" t="s">
        <v>190</v>
      </c>
      <c r="E344" s="20" t="s">
        <v>179</v>
      </c>
      <c r="F344" s="7" t="s">
        <v>181</v>
      </c>
      <c r="G344" s="20"/>
      <c r="H344" s="20" t="s">
        <v>179</v>
      </c>
      <c r="I344" s="11" t="s">
        <v>2789</v>
      </c>
      <c r="J344" s="11" t="s">
        <v>217</v>
      </c>
      <c r="K344" s="53"/>
      <c r="M344" s="11" t="s">
        <v>185</v>
      </c>
      <c r="N344" s="462" t="s">
        <v>2809</v>
      </c>
      <c r="O344" s="7" t="s">
        <v>186</v>
      </c>
      <c r="P344" s="728"/>
      <c r="Q344" s="728"/>
      <c r="R344" s="728"/>
      <c r="S344" s="728"/>
      <c r="T344" s="728"/>
    </row>
    <row r="345" spans="4:20">
      <c r="D345" s="11" t="s">
        <v>190</v>
      </c>
      <c r="E345" s="20" t="s">
        <v>179</v>
      </c>
      <c r="F345" s="7" t="s">
        <v>181</v>
      </c>
      <c r="G345" s="20"/>
      <c r="H345" s="20" t="s">
        <v>179</v>
      </c>
      <c r="I345" s="11" t="s">
        <v>2789</v>
      </c>
      <c r="J345" s="11" t="s">
        <v>217</v>
      </c>
      <c r="K345" s="53"/>
      <c r="M345" s="11" t="s">
        <v>185</v>
      </c>
      <c r="N345" s="462" t="s">
        <v>2809</v>
      </c>
      <c r="O345" s="7" t="s">
        <v>186</v>
      </c>
      <c r="P345" s="728"/>
      <c r="Q345" s="728"/>
      <c r="R345" s="728"/>
      <c r="S345" s="728"/>
      <c r="T345" s="728"/>
    </row>
    <row r="346" spans="4:20">
      <c r="D346" s="11" t="s">
        <v>190</v>
      </c>
      <c r="E346" s="20" t="s">
        <v>179</v>
      </c>
      <c r="F346" s="7" t="s">
        <v>181</v>
      </c>
      <c r="G346" s="20"/>
      <c r="H346" s="20" t="s">
        <v>179</v>
      </c>
      <c r="I346" s="11" t="s">
        <v>2789</v>
      </c>
      <c r="J346" s="11" t="s">
        <v>217</v>
      </c>
      <c r="K346" s="53"/>
      <c r="M346" s="11" t="s">
        <v>185</v>
      </c>
      <c r="N346" s="462" t="s">
        <v>2809</v>
      </c>
      <c r="O346" s="7" t="s">
        <v>186</v>
      </c>
      <c r="P346" s="728"/>
      <c r="Q346" s="728"/>
      <c r="R346" s="728"/>
      <c r="S346" s="728"/>
      <c r="T346" s="728"/>
    </row>
    <row r="347" spans="4:20">
      <c r="D347" s="11" t="s">
        <v>190</v>
      </c>
      <c r="E347" s="20" t="s">
        <v>179</v>
      </c>
      <c r="F347" s="7" t="s">
        <v>181</v>
      </c>
      <c r="G347" s="20"/>
      <c r="H347" s="20" t="s">
        <v>179</v>
      </c>
      <c r="I347" s="11" t="s">
        <v>2789</v>
      </c>
      <c r="J347" s="11" t="s">
        <v>217</v>
      </c>
      <c r="K347" s="53"/>
      <c r="M347" s="11" t="s">
        <v>185</v>
      </c>
      <c r="N347" s="462" t="s">
        <v>2809</v>
      </c>
      <c r="O347" s="7" t="s">
        <v>186</v>
      </c>
      <c r="P347" s="728"/>
      <c r="Q347" s="728"/>
      <c r="R347" s="728"/>
      <c r="S347" s="728"/>
      <c r="T347" s="728"/>
    </row>
    <row r="348" spans="4:20">
      <c r="D348" s="11" t="s">
        <v>190</v>
      </c>
      <c r="E348" s="20" t="s">
        <v>179</v>
      </c>
      <c r="F348" s="7" t="s">
        <v>181</v>
      </c>
      <c r="G348" s="20"/>
      <c r="H348" s="20" t="s">
        <v>179</v>
      </c>
      <c r="I348" s="11" t="s">
        <v>2789</v>
      </c>
      <c r="J348" s="11" t="s">
        <v>217</v>
      </c>
      <c r="K348" s="53"/>
      <c r="M348" s="11" t="s">
        <v>185</v>
      </c>
      <c r="N348" s="462" t="s">
        <v>2809</v>
      </c>
      <c r="O348" s="7" t="s">
        <v>186</v>
      </c>
      <c r="P348" s="728"/>
      <c r="Q348" s="728"/>
      <c r="R348" s="728"/>
      <c r="S348" s="728"/>
      <c r="T348" s="728"/>
    </row>
    <row r="349" spans="4:20">
      <c r="D349" s="11" t="s">
        <v>190</v>
      </c>
      <c r="E349" s="20" t="s">
        <v>179</v>
      </c>
      <c r="F349" s="7" t="s">
        <v>181</v>
      </c>
      <c r="G349" s="20"/>
      <c r="H349" s="20" t="s">
        <v>179</v>
      </c>
      <c r="I349" s="11" t="s">
        <v>2789</v>
      </c>
      <c r="J349" s="11" t="s">
        <v>217</v>
      </c>
      <c r="K349" s="53"/>
      <c r="M349" s="11" t="s">
        <v>185</v>
      </c>
      <c r="N349" s="462" t="s">
        <v>2809</v>
      </c>
      <c r="O349" s="7" t="s">
        <v>186</v>
      </c>
      <c r="P349" s="728"/>
      <c r="Q349" s="728"/>
      <c r="R349" s="728"/>
      <c r="S349" s="728"/>
      <c r="T349" s="728"/>
    </row>
    <row r="350" spans="4:20" ht="13.9">
      <c r="D350" s="11" t="s">
        <v>190</v>
      </c>
      <c r="E350" s="20" t="s">
        <v>179</v>
      </c>
      <c r="F350" s="7" t="s">
        <v>181</v>
      </c>
      <c r="G350" s="20"/>
      <c r="H350" s="20" t="s">
        <v>179</v>
      </c>
      <c r="I350" s="11" t="s">
        <v>2789</v>
      </c>
      <c r="J350" s="29" t="s">
        <v>2816</v>
      </c>
      <c r="M350" s="29" t="s">
        <v>185</v>
      </c>
      <c r="N350" s="1360" t="s">
        <v>2809</v>
      </c>
      <c r="O350" s="31" t="s">
        <v>186</v>
      </c>
      <c r="P350" s="1043">
        <f>SUM(P332:P349)</f>
        <v>0</v>
      </c>
      <c r="Q350" s="1043">
        <f t="shared" ref="Q350:T350" si="61">SUM(Q332:Q349)</f>
        <v>0</v>
      </c>
      <c r="R350" s="1043">
        <f t="shared" si="61"/>
        <v>0</v>
      </c>
      <c r="S350" s="1043">
        <f t="shared" si="61"/>
        <v>0</v>
      </c>
      <c r="T350" s="1043">
        <f t="shared" si="61"/>
        <v>0</v>
      </c>
    </row>
    <row r="351" spans="4:20">
      <c r="D351" s="11" t="s">
        <v>190</v>
      </c>
      <c r="E351" s="20" t="s">
        <v>179</v>
      </c>
      <c r="F351" s="7" t="s">
        <v>181</v>
      </c>
      <c r="G351" s="20"/>
      <c r="H351" s="20" t="s">
        <v>179</v>
      </c>
      <c r="I351" s="11" t="s">
        <v>2789</v>
      </c>
      <c r="J351" s="11" t="s">
        <v>2817</v>
      </c>
      <c r="M351" s="11" t="s">
        <v>185</v>
      </c>
      <c r="O351" s="7" t="s">
        <v>186</v>
      </c>
      <c r="P351" s="728"/>
      <c r="Q351" s="728"/>
      <c r="R351" s="728"/>
      <c r="S351" s="728"/>
      <c r="T351" s="728"/>
    </row>
    <row r="352" spans="4:20" ht="13.9">
      <c r="D352" s="11" t="s">
        <v>190</v>
      </c>
      <c r="E352" s="20" t="s">
        <v>179</v>
      </c>
      <c r="F352" s="7" t="s">
        <v>181</v>
      </c>
      <c r="G352" s="20"/>
      <c r="H352" s="20" t="s">
        <v>179</v>
      </c>
      <c r="I352" s="11" t="s">
        <v>2789</v>
      </c>
      <c r="J352" s="29" t="s">
        <v>2818</v>
      </c>
      <c r="M352" s="29" t="s">
        <v>185</v>
      </c>
      <c r="N352" s="29" t="s">
        <v>1628</v>
      </c>
      <c r="O352" s="31" t="s">
        <v>186</v>
      </c>
      <c r="P352" s="1043">
        <f>SUM(P350:P351)</f>
        <v>0</v>
      </c>
      <c r="Q352" s="1043">
        <f t="shared" ref="Q352" si="62">SUM(Q350:Q351)</f>
        <v>0</v>
      </c>
      <c r="R352" s="1043">
        <f t="shared" ref="R352" si="63">SUM(R350:R351)</f>
        <v>0</v>
      </c>
      <c r="S352" s="1043">
        <f t="shared" ref="S352" si="64">SUM(S350:S351)</f>
        <v>0</v>
      </c>
      <c r="T352" s="1043">
        <f t="shared" ref="T352" si="65">SUM(T350:T351)</f>
        <v>0</v>
      </c>
    </row>
    <row r="354" spans="4:20" ht="14.25" customHeight="1">
      <c r="D354" s="80" t="s">
        <v>2790</v>
      </c>
      <c r="E354" s="81"/>
      <c r="F354" s="81"/>
      <c r="G354" s="81"/>
      <c r="H354" s="81"/>
      <c r="I354" s="81"/>
      <c r="J354" s="81"/>
      <c r="K354" s="81"/>
      <c r="L354" s="81"/>
      <c r="M354" s="81"/>
      <c r="N354" s="81"/>
      <c r="O354" s="81"/>
      <c r="P354" s="1102"/>
      <c r="Q354" s="1102"/>
      <c r="R354" s="1102"/>
      <c r="S354" s="1102"/>
      <c r="T354" s="1102"/>
    </row>
    <row r="355" spans="4:20">
      <c r="D355" s="12"/>
      <c r="E355" s="12"/>
      <c r="F355" s="7"/>
      <c r="G355" s="12"/>
      <c r="H355" s="12"/>
      <c r="I355" s="12"/>
      <c r="J355" s="7"/>
      <c r="K355" s="7"/>
      <c r="L355" s="7"/>
      <c r="M355" s="22"/>
      <c r="N355" s="22"/>
      <c r="O355" s="15"/>
      <c r="P355" s="1103"/>
      <c r="Q355" s="1103"/>
      <c r="R355" s="1104"/>
      <c r="S355" s="1105"/>
      <c r="T355" s="1106"/>
    </row>
    <row r="356" spans="4:20">
      <c r="D356" s="20" t="s">
        <v>190</v>
      </c>
      <c r="E356" s="20" t="s">
        <v>179</v>
      </c>
      <c r="F356" s="7" t="s">
        <v>181</v>
      </c>
      <c r="G356" s="20"/>
      <c r="H356" s="20" t="s">
        <v>179</v>
      </c>
      <c r="I356" s="11" t="s">
        <v>2790</v>
      </c>
      <c r="J356" s="11" t="s">
        <v>2808</v>
      </c>
      <c r="K356" s="20"/>
      <c r="L356" s="7"/>
      <c r="M356" s="21" t="s">
        <v>185</v>
      </c>
      <c r="N356" s="462" t="s">
        <v>2809</v>
      </c>
      <c r="O356" s="7" t="s">
        <v>186</v>
      </c>
      <c r="P356" s="728"/>
      <c r="Q356" s="728"/>
      <c r="R356" s="728"/>
      <c r="S356" s="728"/>
      <c r="T356" s="728"/>
    </row>
    <row r="357" spans="4:20">
      <c r="D357" s="20" t="s">
        <v>190</v>
      </c>
      <c r="E357" s="20" t="s">
        <v>179</v>
      </c>
      <c r="F357" s="7" t="s">
        <v>181</v>
      </c>
      <c r="G357" s="20"/>
      <c r="H357" s="20" t="s">
        <v>179</v>
      </c>
      <c r="I357" s="11" t="s">
        <v>2790</v>
      </c>
      <c r="J357" s="11" t="s">
        <v>2810</v>
      </c>
      <c r="K357" s="20"/>
      <c r="L357" s="7"/>
      <c r="M357" s="21" t="s">
        <v>185</v>
      </c>
      <c r="N357" s="462" t="s">
        <v>2809</v>
      </c>
      <c r="O357" s="7" t="s">
        <v>186</v>
      </c>
      <c r="P357" s="728"/>
      <c r="Q357" s="728"/>
      <c r="R357" s="728"/>
      <c r="S357" s="728"/>
      <c r="T357" s="728"/>
    </row>
    <row r="358" spans="4:20">
      <c r="D358" s="20" t="s">
        <v>190</v>
      </c>
      <c r="E358" s="20" t="s">
        <v>179</v>
      </c>
      <c r="F358" s="7" t="s">
        <v>181</v>
      </c>
      <c r="G358" s="20"/>
      <c r="H358" s="20" t="s">
        <v>179</v>
      </c>
      <c r="I358" s="11" t="s">
        <v>2790</v>
      </c>
      <c r="J358" s="11" t="s">
        <v>433</v>
      </c>
      <c r="K358" s="20"/>
      <c r="L358" s="7"/>
      <c r="M358" s="21" t="s">
        <v>185</v>
      </c>
      <c r="N358" s="462" t="s">
        <v>2809</v>
      </c>
      <c r="O358" s="7" t="s">
        <v>186</v>
      </c>
      <c r="P358" s="728"/>
      <c r="Q358" s="728"/>
      <c r="R358" s="728"/>
      <c r="S358" s="728"/>
      <c r="T358" s="728"/>
    </row>
    <row r="359" spans="4:20">
      <c r="D359" s="20" t="s">
        <v>190</v>
      </c>
      <c r="E359" s="20" t="s">
        <v>179</v>
      </c>
      <c r="F359" s="7" t="s">
        <v>181</v>
      </c>
      <c r="G359" s="20"/>
      <c r="H359" s="20" t="s">
        <v>179</v>
      </c>
      <c r="I359" s="11" t="s">
        <v>2790</v>
      </c>
      <c r="J359" s="11" t="s">
        <v>2811</v>
      </c>
      <c r="K359" s="20"/>
      <c r="L359" s="7"/>
      <c r="M359" s="21" t="s">
        <v>185</v>
      </c>
      <c r="N359" s="462" t="s">
        <v>2809</v>
      </c>
      <c r="O359" s="7" t="s">
        <v>186</v>
      </c>
      <c r="P359" s="728"/>
      <c r="Q359" s="728"/>
      <c r="R359" s="728"/>
      <c r="S359" s="728"/>
      <c r="T359" s="728"/>
    </row>
    <row r="360" spans="4:20">
      <c r="D360" s="15" t="s">
        <v>190</v>
      </c>
      <c r="E360" s="20" t="s">
        <v>179</v>
      </c>
      <c r="F360" s="7" t="s">
        <v>181</v>
      </c>
      <c r="G360" s="20"/>
      <c r="H360" s="20" t="s">
        <v>179</v>
      </c>
      <c r="I360" s="11" t="s">
        <v>2790</v>
      </c>
      <c r="J360" s="11" t="s">
        <v>2812</v>
      </c>
      <c r="K360" s="15"/>
      <c r="L360" s="7"/>
      <c r="M360" s="13" t="s">
        <v>185</v>
      </c>
      <c r="N360" s="462" t="s">
        <v>2809</v>
      </c>
      <c r="O360" s="7" t="s">
        <v>186</v>
      </c>
      <c r="P360" s="728"/>
      <c r="Q360" s="728"/>
      <c r="R360" s="728"/>
      <c r="S360" s="728"/>
      <c r="T360" s="728"/>
    </row>
    <row r="361" spans="4:20">
      <c r="D361" s="15" t="s">
        <v>190</v>
      </c>
      <c r="E361" s="20" t="s">
        <v>179</v>
      </c>
      <c r="F361" s="7" t="s">
        <v>181</v>
      </c>
      <c r="G361" s="20"/>
      <c r="H361" s="20" t="s">
        <v>179</v>
      </c>
      <c r="I361" s="11" t="s">
        <v>2790</v>
      </c>
      <c r="J361" s="11" t="s">
        <v>2813</v>
      </c>
      <c r="K361" s="15"/>
      <c r="L361" s="7"/>
      <c r="M361" s="23" t="s">
        <v>185</v>
      </c>
      <c r="N361" s="462" t="s">
        <v>2809</v>
      </c>
      <c r="O361" s="7" t="s">
        <v>186</v>
      </c>
      <c r="P361" s="728"/>
      <c r="Q361" s="728"/>
      <c r="R361" s="728"/>
      <c r="S361" s="728"/>
      <c r="T361" s="728"/>
    </row>
    <row r="362" spans="4:20">
      <c r="D362" s="15" t="s">
        <v>190</v>
      </c>
      <c r="E362" s="20" t="s">
        <v>179</v>
      </c>
      <c r="F362" s="7" t="s">
        <v>181</v>
      </c>
      <c r="G362" s="20"/>
      <c r="H362" s="20" t="s">
        <v>179</v>
      </c>
      <c r="I362" s="11" t="s">
        <v>2790</v>
      </c>
      <c r="J362" s="11" t="s">
        <v>2814</v>
      </c>
      <c r="K362" s="15"/>
      <c r="L362" s="7"/>
      <c r="M362" s="23" t="s">
        <v>185</v>
      </c>
      <c r="N362" s="462" t="s">
        <v>2809</v>
      </c>
      <c r="O362" s="7" t="s">
        <v>186</v>
      </c>
      <c r="P362" s="728"/>
      <c r="Q362" s="728"/>
      <c r="R362" s="728"/>
      <c r="S362" s="728"/>
      <c r="T362" s="728"/>
    </row>
    <row r="363" spans="4:20">
      <c r="D363" s="15" t="s">
        <v>190</v>
      </c>
      <c r="E363" s="20" t="s">
        <v>179</v>
      </c>
      <c r="F363" s="7" t="s">
        <v>181</v>
      </c>
      <c r="G363" s="20"/>
      <c r="H363" s="20" t="s">
        <v>179</v>
      </c>
      <c r="I363" s="11" t="s">
        <v>2790</v>
      </c>
      <c r="J363" s="11" t="s">
        <v>2815</v>
      </c>
      <c r="K363" s="15"/>
      <c r="L363" s="7"/>
      <c r="M363" s="23" t="s">
        <v>185</v>
      </c>
      <c r="N363" s="462" t="s">
        <v>2809</v>
      </c>
      <c r="O363" s="7" t="s">
        <v>186</v>
      </c>
      <c r="P363" s="728"/>
      <c r="Q363" s="728"/>
      <c r="R363" s="728"/>
      <c r="S363" s="728"/>
      <c r="T363" s="728"/>
    </row>
    <row r="364" spans="4:20">
      <c r="D364" s="11" t="s">
        <v>190</v>
      </c>
      <c r="E364" s="20" t="s">
        <v>179</v>
      </c>
      <c r="F364" s="7" t="s">
        <v>181</v>
      </c>
      <c r="G364" s="20"/>
      <c r="H364" s="20" t="s">
        <v>179</v>
      </c>
      <c r="I364" s="11" t="s">
        <v>2790</v>
      </c>
      <c r="J364" s="11" t="s">
        <v>217</v>
      </c>
      <c r="K364" s="53"/>
      <c r="M364" s="11" t="s">
        <v>185</v>
      </c>
      <c r="N364" s="462" t="s">
        <v>2809</v>
      </c>
      <c r="O364" s="7" t="s">
        <v>186</v>
      </c>
      <c r="P364" s="728"/>
      <c r="Q364" s="728"/>
      <c r="R364" s="728"/>
      <c r="S364" s="728"/>
      <c r="T364" s="728"/>
    </row>
    <row r="365" spans="4:20">
      <c r="D365" s="11" t="s">
        <v>190</v>
      </c>
      <c r="E365" s="20" t="s">
        <v>179</v>
      </c>
      <c r="F365" s="7" t="s">
        <v>181</v>
      </c>
      <c r="G365" s="20"/>
      <c r="H365" s="20" t="s">
        <v>179</v>
      </c>
      <c r="I365" s="11" t="s">
        <v>2790</v>
      </c>
      <c r="J365" s="11" t="s">
        <v>217</v>
      </c>
      <c r="K365" s="53"/>
      <c r="M365" s="11" t="s">
        <v>185</v>
      </c>
      <c r="N365" s="462" t="s">
        <v>2809</v>
      </c>
      <c r="O365" s="7" t="s">
        <v>186</v>
      </c>
      <c r="P365" s="728"/>
      <c r="Q365" s="728"/>
      <c r="R365" s="728"/>
      <c r="S365" s="728"/>
      <c r="T365" s="728"/>
    </row>
    <row r="366" spans="4:20">
      <c r="D366" s="11" t="s">
        <v>190</v>
      </c>
      <c r="E366" s="20" t="s">
        <v>179</v>
      </c>
      <c r="F366" s="7" t="s">
        <v>181</v>
      </c>
      <c r="G366" s="20"/>
      <c r="H366" s="20" t="s">
        <v>179</v>
      </c>
      <c r="I366" s="11" t="s">
        <v>2790</v>
      </c>
      <c r="J366" s="11" t="s">
        <v>217</v>
      </c>
      <c r="K366" s="53"/>
      <c r="M366" s="11" t="s">
        <v>185</v>
      </c>
      <c r="N366" s="462" t="s">
        <v>2809</v>
      </c>
      <c r="O366" s="7" t="s">
        <v>186</v>
      </c>
      <c r="P366" s="728"/>
      <c r="Q366" s="728"/>
      <c r="R366" s="728"/>
      <c r="S366" s="728"/>
      <c r="T366" s="728"/>
    </row>
    <row r="367" spans="4:20">
      <c r="D367" s="11" t="s">
        <v>190</v>
      </c>
      <c r="E367" s="20" t="s">
        <v>179</v>
      </c>
      <c r="F367" s="7" t="s">
        <v>181</v>
      </c>
      <c r="G367" s="20"/>
      <c r="H367" s="20" t="s">
        <v>179</v>
      </c>
      <c r="I367" s="11" t="s">
        <v>2790</v>
      </c>
      <c r="J367" s="11" t="s">
        <v>217</v>
      </c>
      <c r="K367" s="53"/>
      <c r="M367" s="11" t="s">
        <v>185</v>
      </c>
      <c r="N367" s="462" t="s">
        <v>2809</v>
      </c>
      <c r="O367" s="7" t="s">
        <v>186</v>
      </c>
      <c r="P367" s="728"/>
      <c r="Q367" s="728"/>
      <c r="R367" s="728"/>
      <c r="S367" s="728"/>
      <c r="T367" s="728"/>
    </row>
    <row r="368" spans="4:20">
      <c r="D368" s="11" t="s">
        <v>190</v>
      </c>
      <c r="E368" s="20" t="s">
        <v>179</v>
      </c>
      <c r="F368" s="7" t="s">
        <v>181</v>
      </c>
      <c r="G368" s="20"/>
      <c r="H368" s="20" t="s">
        <v>179</v>
      </c>
      <c r="I368" s="11" t="s">
        <v>2790</v>
      </c>
      <c r="J368" s="11" t="s">
        <v>217</v>
      </c>
      <c r="K368" s="53"/>
      <c r="M368" s="11" t="s">
        <v>185</v>
      </c>
      <c r="N368" s="462" t="s">
        <v>2809</v>
      </c>
      <c r="O368" s="7" t="s">
        <v>186</v>
      </c>
      <c r="P368" s="728"/>
      <c r="Q368" s="728"/>
      <c r="R368" s="728"/>
      <c r="S368" s="728"/>
      <c r="T368" s="728"/>
    </row>
    <row r="369" spans="4:20">
      <c r="D369" s="11" t="s">
        <v>190</v>
      </c>
      <c r="E369" s="20" t="s">
        <v>179</v>
      </c>
      <c r="F369" s="7" t="s">
        <v>181</v>
      </c>
      <c r="G369" s="20"/>
      <c r="H369" s="20" t="s">
        <v>179</v>
      </c>
      <c r="I369" s="11" t="s">
        <v>2790</v>
      </c>
      <c r="J369" s="11" t="s">
        <v>217</v>
      </c>
      <c r="K369" s="53"/>
      <c r="M369" s="11" t="s">
        <v>185</v>
      </c>
      <c r="N369" s="462" t="s">
        <v>2809</v>
      </c>
      <c r="O369" s="7" t="s">
        <v>186</v>
      </c>
      <c r="P369" s="728"/>
      <c r="Q369" s="728"/>
      <c r="R369" s="728"/>
      <c r="S369" s="728"/>
      <c r="T369" s="728"/>
    </row>
    <row r="370" spans="4:20">
      <c r="D370" s="11" t="s">
        <v>190</v>
      </c>
      <c r="E370" s="20" t="s">
        <v>179</v>
      </c>
      <c r="F370" s="7" t="s">
        <v>181</v>
      </c>
      <c r="G370" s="20"/>
      <c r="H370" s="20" t="s">
        <v>179</v>
      </c>
      <c r="I370" s="11" t="s">
        <v>2790</v>
      </c>
      <c r="J370" s="11" t="s">
        <v>217</v>
      </c>
      <c r="K370" s="53"/>
      <c r="M370" s="11" t="s">
        <v>185</v>
      </c>
      <c r="N370" s="462" t="s">
        <v>2809</v>
      </c>
      <c r="O370" s="7" t="s">
        <v>186</v>
      </c>
      <c r="P370" s="728"/>
      <c r="Q370" s="728"/>
      <c r="R370" s="728"/>
      <c r="S370" s="728"/>
      <c r="T370" s="728"/>
    </row>
    <row r="371" spans="4:20">
      <c r="D371" s="11" t="s">
        <v>190</v>
      </c>
      <c r="E371" s="20" t="s">
        <v>179</v>
      </c>
      <c r="F371" s="7" t="s">
        <v>181</v>
      </c>
      <c r="G371" s="20"/>
      <c r="H371" s="20" t="s">
        <v>179</v>
      </c>
      <c r="I371" s="11" t="s">
        <v>2790</v>
      </c>
      <c r="J371" s="11" t="s">
        <v>217</v>
      </c>
      <c r="K371" s="53"/>
      <c r="M371" s="11" t="s">
        <v>185</v>
      </c>
      <c r="N371" s="462" t="s">
        <v>2809</v>
      </c>
      <c r="O371" s="7" t="s">
        <v>186</v>
      </c>
      <c r="P371" s="728"/>
      <c r="Q371" s="728"/>
      <c r="R371" s="728"/>
      <c r="S371" s="728"/>
      <c r="T371" s="728"/>
    </row>
    <row r="372" spans="4:20">
      <c r="D372" s="11" t="s">
        <v>190</v>
      </c>
      <c r="E372" s="20" t="s">
        <v>179</v>
      </c>
      <c r="F372" s="7" t="s">
        <v>181</v>
      </c>
      <c r="G372" s="20"/>
      <c r="H372" s="20" t="s">
        <v>179</v>
      </c>
      <c r="I372" s="11" t="s">
        <v>2790</v>
      </c>
      <c r="J372" s="11" t="s">
        <v>217</v>
      </c>
      <c r="K372" s="53"/>
      <c r="M372" s="11" t="s">
        <v>185</v>
      </c>
      <c r="N372" s="462" t="s">
        <v>2809</v>
      </c>
      <c r="O372" s="7" t="s">
        <v>186</v>
      </c>
      <c r="P372" s="728"/>
      <c r="Q372" s="728"/>
      <c r="R372" s="728"/>
      <c r="S372" s="728"/>
      <c r="T372" s="728"/>
    </row>
    <row r="373" spans="4:20">
      <c r="D373" s="11" t="s">
        <v>190</v>
      </c>
      <c r="E373" s="20" t="s">
        <v>179</v>
      </c>
      <c r="F373" s="7" t="s">
        <v>181</v>
      </c>
      <c r="G373" s="20"/>
      <c r="H373" s="20" t="s">
        <v>179</v>
      </c>
      <c r="I373" s="11" t="s">
        <v>2790</v>
      </c>
      <c r="J373" s="11" t="s">
        <v>217</v>
      </c>
      <c r="K373" s="53"/>
      <c r="M373" s="11" t="s">
        <v>185</v>
      </c>
      <c r="N373" s="462" t="s">
        <v>2809</v>
      </c>
      <c r="O373" s="7" t="s">
        <v>186</v>
      </c>
      <c r="P373" s="728"/>
      <c r="Q373" s="728"/>
      <c r="R373" s="728"/>
      <c r="S373" s="728"/>
      <c r="T373" s="728"/>
    </row>
    <row r="374" spans="4:20" ht="13.9">
      <c r="D374" s="11" t="s">
        <v>190</v>
      </c>
      <c r="E374" s="20" t="s">
        <v>179</v>
      </c>
      <c r="F374" s="7" t="s">
        <v>181</v>
      </c>
      <c r="G374" s="20"/>
      <c r="H374" s="20" t="s">
        <v>179</v>
      </c>
      <c r="I374" s="11" t="s">
        <v>2790</v>
      </c>
      <c r="J374" s="29" t="s">
        <v>2816</v>
      </c>
      <c r="M374" s="29" t="s">
        <v>185</v>
      </c>
      <c r="N374" s="1360" t="s">
        <v>2809</v>
      </c>
      <c r="O374" s="31" t="s">
        <v>186</v>
      </c>
      <c r="P374" s="1043">
        <f>SUM(P356:P373)</f>
        <v>0</v>
      </c>
      <c r="Q374" s="1043">
        <f t="shared" ref="Q374:T374" si="66">SUM(Q356:Q373)</f>
        <v>0</v>
      </c>
      <c r="R374" s="1043">
        <f t="shared" si="66"/>
        <v>0</v>
      </c>
      <c r="S374" s="1043">
        <f t="shared" si="66"/>
        <v>0</v>
      </c>
      <c r="T374" s="1043">
        <f t="shared" si="66"/>
        <v>0</v>
      </c>
    </row>
    <row r="375" spans="4:20">
      <c r="D375" s="11" t="s">
        <v>190</v>
      </c>
      <c r="E375" s="20" t="s">
        <v>179</v>
      </c>
      <c r="F375" s="7" t="s">
        <v>181</v>
      </c>
      <c r="G375" s="20"/>
      <c r="H375" s="20" t="s">
        <v>179</v>
      </c>
      <c r="I375" s="11" t="s">
        <v>2790</v>
      </c>
      <c r="J375" s="11" t="s">
        <v>2817</v>
      </c>
      <c r="M375" s="11" t="s">
        <v>185</v>
      </c>
      <c r="O375" s="7" t="s">
        <v>186</v>
      </c>
      <c r="P375" s="728"/>
      <c r="Q375" s="728"/>
      <c r="R375" s="728"/>
      <c r="S375" s="728"/>
      <c r="T375" s="728"/>
    </row>
    <row r="376" spans="4:20" ht="13.9">
      <c r="D376" s="11" t="s">
        <v>190</v>
      </c>
      <c r="E376" s="20" t="s">
        <v>179</v>
      </c>
      <c r="F376" s="7" t="s">
        <v>181</v>
      </c>
      <c r="G376" s="20"/>
      <c r="H376" s="20" t="s">
        <v>179</v>
      </c>
      <c r="I376" s="11" t="s">
        <v>2790</v>
      </c>
      <c r="J376" s="29" t="s">
        <v>2818</v>
      </c>
      <c r="M376" s="29" t="s">
        <v>185</v>
      </c>
      <c r="N376" s="29" t="s">
        <v>1628</v>
      </c>
      <c r="O376" s="31" t="s">
        <v>186</v>
      </c>
      <c r="P376" s="1043">
        <f>SUM(P374:P375)</f>
        <v>0</v>
      </c>
      <c r="Q376" s="1043">
        <f t="shared" ref="Q376" si="67">SUM(Q374:Q375)</f>
        <v>0</v>
      </c>
      <c r="R376" s="1043">
        <f t="shared" ref="R376" si="68">SUM(R374:R375)</f>
        <v>0</v>
      </c>
      <c r="S376" s="1043">
        <f t="shared" ref="S376" si="69">SUM(S374:S375)</f>
        <v>0</v>
      </c>
      <c r="T376" s="1043">
        <f t="shared" ref="T376" si="70">SUM(T374:T375)</f>
        <v>0</v>
      </c>
    </row>
    <row r="377" spans="4:20">
      <c r="P377" s="399"/>
      <c r="Q377" s="399"/>
      <c r="R377" s="399"/>
      <c r="S377" s="399"/>
      <c r="T377" s="399"/>
    </row>
    <row r="378" spans="4:20" ht="14.25" customHeight="1">
      <c r="D378" s="80" t="s">
        <v>2791</v>
      </c>
      <c r="E378" s="81"/>
      <c r="F378" s="81"/>
      <c r="G378" s="81"/>
      <c r="H378" s="81"/>
      <c r="I378" s="81"/>
      <c r="J378" s="81"/>
      <c r="K378" s="81"/>
      <c r="L378" s="81"/>
      <c r="M378" s="81"/>
      <c r="N378" s="81"/>
      <c r="O378" s="81"/>
      <c r="P378" s="1102"/>
      <c r="Q378" s="1102"/>
      <c r="R378" s="1102"/>
      <c r="S378" s="1102"/>
      <c r="T378" s="1102"/>
    </row>
    <row r="379" spans="4:20">
      <c r="D379" s="12"/>
      <c r="E379" s="12"/>
      <c r="F379" s="7"/>
      <c r="G379" s="12"/>
      <c r="H379" s="12"/>
      <c r="I379" s="12"/>
      <c r="J379" s="7"/>
      <c r="K379" s="7"/>
      <c r="L379" s="7"/>
      <c r="M379" s="22"/>
      <c r="N379" s="22"/>
      <c r="O379" s="15"/>
      <c r="P379" s="1103"/>
      <c r="Q379" s="1103"/>
      <c r="R379" s="1104"/>
      <c r="S379" s="1105"/>
      <c r="T379" s="1106"/>
    </row>
    <row r="380" spans="4:20">
      <c r="D380" s="20" t="s">
        <v>190</v>
      </c>
      <c r="E380" s="20" t="s">
        <v>179</v>
      </c>
      <c r="F380" s="7" t="s">
        <v>181</v>
      </c>
      <c r="G380" s="20"/>
      <c r="H380" s="20" t="s">
        <v>179</v>
      </c>
      <c r="I380" s="11" t="s">
        <v>2791</v>
      </c>
      <c r="J380" s="11" t="s">
        <v>2808</v>
      </c>
      <c r="K380" s="20"/>
      <c r="L380" s="7"/>
      <c r="M380" s="21" t="s">
        <v>185</v>
      </c>
      <c r="N380" s="462" t="s">
        <v>2809</v>
      </c>
      <c r="O380" s="7" t="s">
        <v>186</v>
      </c>
      <c r="P380" s="728"/>
      <c r="Q380" s="728"/>
      <c r="R380" s="728"/>
      <c r="S380" s="728"/>
      <c r="T380" s="728"/>
    </row>
    <row r="381" spans="4:20">
      <c r="D381" s="20" t="s">
        <v>190</v>
      </c>
      <c r="E381" s="20" t="s">
        <v>179</v>
      </c>
      <c r="F381" s="7" t="s">
        <v>181</v>
      </c>
      <c r="G381" s="20"/>
      <c r="H381" s="20" t="s">
        <v>179</v>
      </c>
      <c r="I381" s="11" t="s">
        <v>2791</v>
      </c>
      <c r="J381" s="11" t="s">
        <v>2810</v>
      </c>
      <c r="K381" s="20"/>
      <c r="L381" s="7"/>
      <c r="M381" s="21" t="s">
        <v>185</v>
      </c>
      <c r="N381" s="462" t="s">
        <v>2809</v>
      </c>
      <c r="O381" s="7" t="s">
        <v>186</v>
      </c>
      <c r="P381" s="728"/>
      <c r="Q381" s="728"/>
      <c r="R381" s="728"/>
      <c r="S381" s="728"/>
      <c r="T381" s="728"/>
    </row>
    <row r="382" spans="4:20">
      <c r="D382" s="20" t="s">
        <v>190</v>
      </c>
      <c r="E382" s="20" t="s">
        <v>179</v>
      </c>
      <c r="F382" s="7" t="s">
        <v>181</v>
      </c>
      <c r="G382" s="20"/>
      <c r="H382" s="20" t="s">
        <v>179</v>
      </c>
      <c r="I382" s="11" t="s">
        <v>2791</v>
      </c>
      <c r="J382" s="11" t="s">
        <v>433</v>
      </c>
      <c r="K382" s="20"/>
      <c r="L382" s="7"/>
      <c r="M382" s="21" t="s">
        <v>185</v>
      </c>
      <c r="N382" s="462" t="s">
        <v>2809</v>
      </c>
      <c r="O382" s="7" t="s">
        <v>186</v>
      </c>
      <c r="P382" s="728"/>
      <c r="Q382" s="728"/>
      <c r="R382" s="728"/>
      <c r="S382" s="728"/>
      <c r="T382" s="728"/>
    </row>
    <row r="383" spans="4:20">
      <c r="D383" s="20" t="s">
        <v>190</v>
      </c>
      <c r="E383" s="20" t="s">
        <v>179</v>
      </c>
      <c r="F383" s="7" t="s">
        <v>181</v>
      </c>
      <c r="G383" s="20"/>
      <c r="H383" s="20" t="s">
        <v>179</v>
      </c>
      <c r="I383" s="11" t="s">
        <v>2791</v>
      </c>
      <c r="J383" s="11" t="s">
        <v>2811</v>
      </c>
      <c r="K383" s="20"/>
      <c r="L383" s="7"/>
      <c r="M383" s="21" t="s">
        <v>185</v>
      </c>
      <c r="N383" s="462" t="s">
        <v>2809</v>
      </c>
      <c r="O383" s="7" t="s">
        <v>186</v>
      </c>
      <c r="P383" s="728"/>
      <c r="Q383" s="728"/>
      <c r="R383" s="728"/>
      <c r="S383" s="728"/>
      <c r="T383" s="728"/>
    </row>
    <row r="384" spans="4:20">
      <c r="D384" s="15" t="s">
        <v>190</v>
      </c>
      <c r="E384" s="20" t="s">
        <v>179</v>
      </c>
      <c r="F384" s="7" t="s">
        <v>181</v>
      </c>
      <c r="G384" s="15"/>
      <c r="H384" s="20" t="s">
        <v>179</v>
      </c>
      <c r="I384" s="11" t="s">
        <v>2791</v>
      </c>
      <c r="J384" s="11" t="s">
        <v>2812</v>
      </c>
      <c r="K384" s="15"/>
      <c r="L384" s="7"/>
      <c r="M384" s="13" t="s">
        <v>185</v>
      </c>
      <c r="N384" s="462" t="s">
        <v>2809</v>
      </c>
      <c r="O384" s="7" t="s">
        <v>186</v>
      </c>
      <c r="P384" s="728"/>
      <c r="Q384" s="728"/>
      <c r="R384" s="728"/>
      <c r="S384" s="728"/>
      <c r="T384" s="728"/>
    </row>
    <row r="385" spans="4:20">
      <c r="D385" s="15" t="s">
        <v>190</v>
      </c>
      <c r="E385" s="20" t="s">
        <v>179</v>
      </c>
      <c r="F385" s="7" t="s">
        <v>181</v>
      </c>
      <c r="G385" s="15"/>
      <c r="H385" s="20" t="s">
        <v>179</v>
      </c>
      <c r="I385" s="11" t="s">
        <v>2791</v>
      </c>
      <c r="J385" s="11" t="s">
        <v>2813</v>
      </c>
      <c r="K385" s="15"/>
      <c r="L385" s="7"/>
      <c r="M385" s="23" t="s">
        <v>185</v>
      </c>
      <c r="N385" s="462" t="s">
        <v>2809</v>
      </c>
      <c r="O385" s="7" t="s">
        <v>186</v>
      </c>
      <c r="P385" s="728"/>
      <c r="Q385" s="728"/>
      <c r="R385" s="728"/>
      <c r="S385" s="728"/>
      <c r="T385" s="728"/>
    </row>
    <row r="386" spans="4:20">
      <c r="D386" s="15" t="s">
        <v>190</v>
      </c>
      <c r="E386" s="20" t="s">
        <v>179</v>
      </c>
      <c r="F386" s="7" t="s">
        <v>181</v>
      </c>
      <c r="G386" s="15"/>
      <c r="H386" s="20" t="s">
        <v>179</v>
      </c>
      <c r="I386" s="11" t="s">
        <v>2791</v>
      </c>
      <c r="J386" s="11" t="s">
        <v>2814</v>
      </c>
      <c r="K386" s="15"/>
      <c r="L386" s="7"/>
      <c r="M386" s="23" t="s">
        <v>185</v>
      </c>
      <c r="N386" s="462" t="s">
        <v>2809</v>
      </c>
      <c r="O386" s="7" t="s">
        <v>186</v>
      </c>
      <c r="P386" s="728"/>
      <c r="Q386" s="728"/>
      <c r="R386" s="728"/>
      <c r="S386" s="728"/>
      <c r="T386" s="728"/>
    </row>
    <row r="387" spans="4:20">
      <c r="D387" s="15" t="s">
        <v>190</v>
      </c>
      <c r="E387" s="20" t="s">
        <v>179</v>
      </c>
      <c r="F387" s="7" t="s">
        <v>181</v>
      </c>
      <c r="G387" s="15"/>
      <c r="H387" s="20" t="s">
        <v>179</v>
      </c>
      <c r="I387" s="11" t="s">
        <v>2791</v>
      </c>
      <c r="J387" s="11" t="s">
        <v>2815</v>
      </c>
      <c r="K387" s="15"/>
      <c r="L387" s="7"/>
      <c r="M387" s="23" t="s">
        <v>185</v>
      </c>
      <c r="N387" s="462" t="s">
        <v>2809</v>
      </c>
      <c r="O387" s="7" t="s">
        <v>186</v>
      </c>
      <c r="P387" s="728"/>
      <c r="Q387" s="728"/>
      <c r="R387" s="728"/>
      <c r="S387" s="728"/>
      <c r="T387" s="728"/>
    </row>
    <row r="388" spans="4:20">
      <c r="D388" s="11" t="s">
        <v>190</v>
      </c>
      <c r="E388" s="20" t="s">
        <v>179</v>
      </c>
      <c r="F388" s="7" t="s">
        <v>181</v>
      </c>
      <c r="H388" s="20" t="s">
        <v>179</v>
      </c>
      <c r="I388" s="11" t="s">
        <v>2791</v>
      </c>
      <c r="J388" s="11" t="s">
        <v>217</v>
      </c>
      <c r="K388" s="53"/>
      <c r="M388" s="11" t="s">
        <v>185</v>
      </c>
      <c r="N388" s="462" t="s">
        <v>2809</v>
      </c>
      <c r="O388" s="7" t="s">
        <v>186</v>
      </c>
      <c r="P388" s="728"/>
      <c r="Q388" s="728"/>
      <c r="R388" s="728"/>
      <c r="S388" s="728"/>
      <c r="T388" s="728"/>
    </row>
    <row r="389" spans="4:20">
      <c r="D389" s="11" t="s">
        <v>190</v>
      </c>
      <c r="E389" s="20" t="s">
        <v>179</v>
      </c>
      <c r="F389" s="7" t="s">
        <v>181</v>
      </c>
      <c r="H389" s="20" t="s">
        <v>179</v>
      </c>
      <c r="I389" s="11" t="s">
        <v>2791</v>
      </c>
      <c r="J389" s="11" t="s">
        <v>217</v>
      </c>
      <c r="K389" s="53"/>
      <c r="M389" s="11" t="s">
        <v>185</v>
      </c>
      <c r="N389" s="462" t="s">
        <v>2809</v>
      </c>
      <c r="O389" s="7" t="s">
        <v>186</v>
      </c>
      <c r="P389" s="728"/>
      <c r="Q389" s="728"/>
      <c r="R389" s="728"/>
      <c r="S389" s="728"/>
      <c r="T389" s="728"/>
    </row>
    <row r="390" spans="4:20">
      <c r="D390" s="11" t="s">
        <v>190</v>
      </c>
      <c r="E390" s="20" t="s">
        <v>179</v>
      </c>
      <c r="F390" s="7" t="s">
        <v>181</v>
      </c>
      <c r="H390" s="20" t="s">
        <v>179</v>
      </c>
      <c r="I390" s="11" t="s">
        <v>2791</v>
      </c>
      <c r="J390" s="11" t="s">
        <v>217</v>
      </c>
      <c r="K390" s="53"/>
      <c r="M390" s="11" t="s">
        <v>185</v>
      </c>
      <c r="N390" s="462" t="s">
        <v>2809</v>
      </c>
      <c r="O390" s="7" t="s">
        <v>186</v>
      </c>
      <c r="P390" s="728"/>
      <c r="Q390" s="728"/>
      <c r="R390" s="728"/>
      <c r="S390" s="728"/>
      <c r="T390" s="728"/>
    </row>
    <row r="391" spans="4:20">
      <c r="D391" s="11" t="s">
        <v>190</v>
      </c>
      <c r="E391" s="20" t="s">
        <v>179</v>
      </c>
      <c r="F391" s="7" t="s">
        <v>181</v>
      </c>
      <c r="H391" s="20" t="s">
        <v>179</v>
      </c>
      <c r="I391" s="11" t="s">
        <v>2791</v>
      </c>
      <c r="J391" s="11" t="s">
        <v>217</v>
      </c>
      <c r="K391" s="53"/>
      <c r="M391" s="11" t="s">
        <v>185</v>
      </c>
      <c r="N391" s="462" t="s">
        <v>2809</v>
      </c>
      <c r="O391" s="7" t="s">
        <v>186</v>
      </c>
      <c r="P391" s="728"/>
      <c r="Q391" s="728"/>
      <c r="R391" s="728"/>
      <c r="S391" s="728"/>
      <c r="T391" s="728"/>
    </row>
    <row r="392" spans="4:20">
      <c r="D392" s="11" t="s">
        <v>190</v>
      </c>
      <c r="E392" s="20" t="s">
        <v>179</v>
      </c>
      <c r="F392" s="7" t="s">
        <v>181</v>
      </c>
      <c r="H392" s="20" t="s">
        <v>179</v>
      </c>
      <c r="I392" s="11" t="s">
        <v>2791</v>
      </c>
      <c r="J392" s="11" t="s">
        <v>217</v>
      </c>
      <c r="K392" s="53"/>
      <c r="M392" s="11" t="s">
        <v>185</v>
      </c>
      <c r="N392" s="462" t="s">
        <v>2809</v>
      </c>
      <c r="O392" s="7" t="s">
        <v>186</v>
      </c>
      <c r="P392" s="728"/>
      <c r="Q392" s="728"/>
      <c r="R392" s="728"/>
      <c r="S392" s="728"/>
      <c r="T392" s="728"/>
    </row>
    <row r="393" spans="4:20">
      <c r="D393" s="11" t="s">
        <v>190</v>
      </c>
      <c r="E393" s="20" t="s">
        <v>179</v>
      </c>
      <c r="F393" s="7" t="s">
        <v>181</v>
      </c>
      <c r="H393" s="20" t="s">
        <v>179</v>
      </c>
      <c r="I393" s="11" t="s">
        <v>2791</v>
      </c>
      <c r="J393" s="11" t="s">
        <v>217</v>
      </c>
      <c r="K393" s="53"/>
      <c r="M393" s="11" t="s">
        <v>185</v>
      </c>
      <c r="N393" s="462" t="s">
        <v>2809</v>
      </c>
      <c r="O393" s="7" t="s">
        <v>186</v>
      </c>
      <c r="P393" s="728"/>
      <c r="Q393" s="728"/>
      <c r="R393" s="728"/>
      <c r="S393" s="728"/>
      <c r="T393" s="728"/>
    </row>
    <row r="394" spans="4:20">
      <c r="D394" s="11" t="s">
        <v>190</v>
      </c>
      <c r="E394" s="20" t="s">
        <v>179</v>
      </c>
      <c r="F394" s="7" t="s">
        <v>181</v>
      </c>
      <c r="H394" s="20" t="s">
        <v>179</v>
      </c>
      <c r="I394" s="11" t="s">
        <v>2791</v>
      </c>
      <c r="J394" s="11" t="s">
        <v>217</v>
      </c>
      <c r="K394" s="53"/>
      <c r="M394" s="11" t="s">
        <v>185</v>
      </c>
      <c r="N394" s="462" t="s">
        <v>2809</v>
      </c>
      <c r="O394" s="7" t="s">
        <v>186</v>
      </c>
      <c r="P394" s="728"/>
      <c r="Q394" s="728"/>
      <c r="R394" s="728"/>
      <c r="S394" s="728"/>
      <c r="T394" s="728"/>
    </row>
    <row r="395" spans="4:20">
      <c r="D395" s="11" t="s">
        <v>190</v>
      </c>
      <c r="E395" s="20" t="s">
        <v>179</v>
      </c>
      <c r="F395" s="7" t="s">
        <v>181</v>
      </c>
      <c r="H395" s="20" t="s">
        <v>179</v>
      </c>
      <c r="I395" s="11" t="s">
        <v>2791</v>
      </c>
      <c r="J395" s="11" t="s">
        <v>217</v>
      </c>
      <c r="K395" s="53"/>
      <c r="M395" s="11" t="s">
        <v>185</v>
      </c>
      <c r="N395" s="462" t="s">
        <v>2809</v>
      </c>
      <c r="O395" s="7" t="s">
        <v>186</v>
      </c>
      <c r="P395" s="728"/>
      <c r="Q395" s="728"/>
      <c r="R395" s="728"/>
      <c r="S395" s="728"/>
      <c r="T395" s="728"/>
    </row>
    <row r="396" spans="4:20">
      <c r="D396" s="11" t="s">
        <v>190</v>
      </c>
      <c r="E396" s="20" t="s">
        <v>179</v>
      </c>
      <c r="F396" s="7" t="s">
        <v>181</v>
      </c>
      <c r="H396" s="20" t="s">
        <v>179</v>
      </c>
      <c r="I396" s="11" t="s">
        <v>2791</v>
      </c>
      <c r="J396" s="11" t="s">
        <v>217</v>
      </c>
      <c r="K396" s="53"/>
      <c r="M396" s="11" t="s">
        <v>185</v>
      </c>
      <c r="N396" s="462" t="s">
        <v>2809</v>
      </c>
      <c r="O396" s="7" t="s">
        <v>186</v>
      </c>
      <c r="P396" s="728"/>
      <c r="Q396" s="728"/>
      <c r="R396" s="728"/>
      <c r="S396" s="728"/>
      <c r="T396" s="728"/>
    </row>
    <row r="397" spans="4:20">
      <c r="D397" s="11" t="s">
        <v>190</v>
      </c>
      <c r="E397" s="20" t="s">
        <v>179</v>
      </c>
      <c r="F397" s="7" t="s">
        <v>181</v>
      </c>
      <c r="H397" s="20" t="s">
        <v>179</v>
      </c>
      <c r="I397" s="11" t="s">
        <v>2791</v>
      </c>
      <c r="J397" s="11" t="s">
        <v>217</v>
      </c>
      <c r="K397" s="53"/>
      <c r="M397" s="11" t="s">
        <v>185</v>
      </c>
      <c r="N397" s="462" t="s">
        <v>2809</v>
      </c>
      <c r="O397" s="7" t="s">
        <v>186</v>
      </c>
      <c r="P397" s="728"/>
      <c r="Q397" s="728"/>
      <c r="R397" s="728"/>
      <c r="S397" s="728"/>
      <c r="T397" s="728"/>
    </row>
    <row r="398" spans="4:20" ht="13.9">
      <c r="D398" s="11" t="s">
        <v>190</v>
      </c>
      <c r="E398" s="20" t="s">
        <v>179</v>
      </c>
      <c r="F398" s="7" t="s">
        <v>181</v>
      </c>
      <c r="H398" s="20" t="s">
        <v>179</v>
      </c>
      <c r="I398" s="11" t="s">
        <v>2791</v>
      </c>
      <c r="J398" s="29" t="s">
        <v>2816</v>
      </c>
      <c r="M398" s="29" t="s">
        <v>185</v>
      </c>
      <c r="N398" s="1360" t="s">
        <v>2809</v>
      </c>
      <c r="O398" s="31" t="s">
        <v>186</v>
      </c>
      <c r="P398" s="1043">
        <f>SUM(P380:P397)</f>
        <v>0</v>
      </c>
      <c r="Q398" s="1043">
        <f t="shared" ref="Q398:T398" si="71">SUM(Q380:Q397)</f>
        <v>0</v>
      </c>
      <c r="R398" s="1043">
        <f t="shared" si="71"/>
        <v>0</v>
      </c>
      <c r="S398" s="1043">
        <f t="shared" si="71"/>
        <v>0</v>
      </c>
      <c r="T398" s="1043">
        <f t="shared" si="71"/>
        <v>0</v>
      </c>
    </row>
    <row r="399" spans="4:20">
      <c r="D399" s="11" t="s">
        <v>190</v>
      </c>
      <c r="E399" s="20" t="s">
        <v>179</v>
      </c>
      <c r="F399" s="7" t="s">
        <v>181</v>
      </c>
      <c r="H399" s="20" t="s">
        <v>179</v>
      </c>
      <c r="I399" s="11" t="s">
        <v>2791</v>
      </c>
      <c r="J399" s="11" t="s">
        <v>2817</v>
      </c>
      <c r="M399" s="11" t="s">
        <v>185</v>
      </c>
      <c r="O399" s="7" t="s">
        <v>186</v>
      </c>
      <c r="P399" s="728"/>
      <c r="Q399" s="728"/>
      <c r="R399" s="728"/>
      <c r="S399" s="728"/>
      <c r="T399" s="728"/>
    </row>
    <row r="400" spans="4:20" ht="13.9">
      <c r="D400" s="11" t="s">
        <v>190</v>
      </c>
      <c r="E400" s="20" t="s">
        <v>179</v>
      </c>
      <c r="F400" s="7" t="s">
        <v>181</v>
      </c>
      <c r="H400" s="20" t="s">
        <v>179</v>
      </c>
      <c r="I400" s="11" t="s">
        <v>2791</v>
      </c>
      <c r="J400" s="29" t="s">
        <v>2818</v>
      </c>
      <c r="M400" s="29" t="s">
        <v>185</v>
      </c>
      <c r="N400" s="29" t="s">
        <v>1628</v>
      </c>
      <c r="O400" s="31" t="s">
        <v>186</v>
      </c>
      <c r="P400" s="1043">
        <f>SUM(P398:P399)</f>
        <v>0</v>
      </c>
      <c r="Q400" s="1043">
        <f t="shared" ref="Q400" si="72">SUM(Q398:Q399)</f>
        <v>0</v>
      </c>
      <c r="R400" s="1043">
        <f t="shared" ref="R400" si="73">SUM(R398:R399)</f>
        <v>0</v>
      </c>
      <c r="S400" s="1043">
        <f t="shared" ref="S400" si="74">SUM(S398:S399)</f>
        <v>0</v>
      </c>
      <c r="T400" s="1043">
        <f t="shared" ref="T400" si="75">SUM(T398:T399)</f>
        <v>0</v>
      </c>
    </row>
    <row r="402" spans="4:20" ht="14.25" customHeight="1">
      <c r="D402" s="80" t="s">
        <v>2792</v>
      </c>
      <c r="E402" s="81"/>
      <c r="F402" s="81"/>
      <c r="G402" s="81"/>
      <c r="H402" s="81"/>
      <c r="I402" s="81"/>
      <c r="J402" s="81"/>
      <c r="K402" s="81"/>
      <c r="L402" s="81"/>
      <c r="M402" s="81"/>
      <c r="N402" s="81"/>
      <c r="O402" s="81"/>
      <c r="P402" s="1102"/>
      <c r="Q402" s="1102"/>
      <c r="R402" s="1102"/>
      <c r="S402" s="1102"/>
      <c r="T402" s="1102"/>
    </row>
    <row r="403" spans="4:20">
      <c r="D403" s="12"/>
      <c r="E403" s="12"/>
      <c r="F403" s="7"/>
      <c r="G403" s="12"/>
      <c r="H403" s="12"/>
      <c r="I403" s="12"/>
      <c r="J403" s="7"/>
      <c r="K403" s="7"/>
      <c r="L403" s="7"/>
      <c r="M403" s="22"/>
      <c r="N403" s="22"/>
      <c r="O403" s="15"/>
      <c r="P403" s="1103"/>
      <c r="Q403" s="1103"/>
      <c r="R403" s="1104"/>
      <c r="S403" s="1105"/>
      <c r="T403" s="1106"/>
    </row>
    <row r="404" spans="4:20">
      <c r="D404" s="20" t="s">
        <v>190</v>
      </c>
      <c r="E404" s="20" t="s">
        <v>179</v>
      </c>
      <c r="F404" s="7" t="s">
        <v>181</v>
      </c>
      <c r="G404" s="20"/>
      <c r="H404" s="20" t="s">
        <v>179</v>
      </c>
      <c r="I404" s="11" t="s">
        <v>2792</v>
      </c>
      <c r="J404" s="11" t="s">
        <v>2808</v>
      </c>
      <c r="K404" s="20"/>
      <c r="L404" s="7"/>
      <c r="M404" s="21" t="s">
        <v>185</v>
      </c>
      <c r="N404" s="462" t="s">
        <v>2809</v>
      </c>
      <c r="O404" s="7" t="s">
        <v>186</v>
      </c>
      <c r="P404" s="728"/>
      <c r="Q404" s="728"/>
      <c r="R404" s="728"/>
      <c r="S404" s="728"/>
      <c r="T404" s="728"/>
    </row>
    <row r="405" spans="4:20">
      <c r="D405" s="20" t="s">
        <v>190</v>
      </c>
      <c r="E405" s="20" t="s">
        <v>179</v>
      </c>
      <c r="F405" s="7" t="s">
        <v>181</v>
      </c>
      <c r="G405" s="20"/>
      <c r="H405" s="20" t="s">
        <v>179</v>
      </c>
      <c r="I405" s="11" t="s">
        <v>2792</v>
      </c>
      <c r="J405" s="11" t="s">
        <v>2810</v>
      </c>
      <c r="K405" s="20"/>
      <c r="L405" s="7"/>
      <c r="M405" s="21" t="s">
        <v>185</v>
      </c>
      <c r="N405" s="462" t="s">
        <v>2809</v>
      </c>
      <c r="O405" s="7" t="s">
        <v>186</v>
      </c>
      <c r="P405" s="728"/>
      <c r="Q405" s="728"/>
      <c r="R405" s="728"/>
      <c r="S405" s="728"/>
      <c r="T405" s="728"/>
    </row>
    <row r="406" spans="4:20">
      <c r="D406" s="20" t="s">
        <v>190</v>
      </c>
      <c r="E406" s="20" t="s">
        <v>179</v>
      </c>
      <c r="F406" s="7" t="s">
        <v>181</v>
      </c>
      <c r="G406" s="20"/>
      <c r="H406" s="20" t="s">
        <v>179</v>
      </c>
      <c r="I406" s="11" t="s">
        <v>2792</v>
      </c>
      <c r="J406" s="11" t="s">
        <v>433</v>
      </c>
      <c r="K406" s="20"/>
      <c r="L406" s="7"/>
      <c r="M406" s="21" t="s">
        <v>185</v>
      </c>
      <c r="N406" s="462" t="s">
        <v>2809</v>
      </c>
      <c r="O406" s="7" t="s">
        <v>186</v>
      </c>
      <c r="P406" s="728"/>
      <c r="Q406" s="728"/>
      <c r="R406" s="728"/>
      <c r="S406" s="728"/>
      <c r="T406" s="728"/>
    </row>
    <row r="407" spans="4:20">
      <c r="D407" s="20" t="s">
        <v>190</v>
      </c>
      <c r="E407" s="20" t="s">
        <v>179</v>
      </c>
      <c r="F407" s="7" t="s">
        <v>181</v>
      </c>
      <c r="G407" s="20"/>
      <c r="H407" s="20" t="s">
        <v>179</v>
      </c>
      <c r="I407" s="11" t="s">
        <v>2792</v>
      </c>
      <c r="J407" s="11" t="s">
        <v>2811</v>
      </c>
      <c r="K407" s="20"/>
      <c r="L407" s="7"/>
      <c r="M407" s="21" t="s">
        <v>185</v>
      </c>
      <c r="N407" s="462" t="s">
        <v>2809</v>
      </c>
      <c r="O407" s="7" t="s">
        <v>186</v>
      </c>
      <c r="P407" s="728"/>
      <c r="Q407" s="728"/>
      <c r="R407" s="728"/>
      <c r="S407" s="728"/>
      <c r="T407" s="728"/>
    </row>
    <row r="408" spans="4:20">
      <c r="D408" s="15" t="s">
        <v>190</v>
      </c>
      <c r="E408" s="20" t="s">
        <v>179</v>
      </c>
      <c r="F408" s="7" t="s">
        <v>181</v>
      </c>
      <c r="G408" s="15"/>
      <c r="H408" s="20" t="s">
        <v>179</v>
      </c>
      <c r="I408" s="11" t="s">
        <v>2792</v>
      </c>
      <c r="J408" s="11" t="s">
        <v>2812</v>
      </c>
      <c r="K408" s="15"/>
      <c r="L408" s="7"/>
      <c r="M408" s="13" t="s">
        <v>185</v>
      </c>
      <c r="N408" s="462" t="s">
        <v>2809</v>
      </c>
      <c r="O408" s="7" t="s">
        <v>186</v>
      </c>
      <c r="P408" s="728"/>
      <c r="Q408" s="728"/>
      <c r="R408" s="728"/>
      <c r="S408" s="728"/>
      <c r="T408" s="728"/>
    </row>
    <row r="409" spans="4:20">
      <c r="D409" s="15" t="s">
        <v>190</v>
      </c>
      <c r="E409" s="20" t="s">
        <v>179</v>
      </c>
      <c r="F409" s="7" t="s">
        <v>181</v>
      </c>
      <c r="G409" s="15"/>
      <c r="H409" s="20" t="s">
        <v>179</v>
      </c>
      <c r="I409" s="11" t="s">
        <v>2792</v>
      </c>
      <c r="J409" s="11" t="s">
        <v>2813</v>
      </c>
      <c r="K409" s="15"/>
      <c r="L409" s="7"/>
      <c r="M409" s="23" t="s">
        <v>185</v>
      </c>
      <c r="N409" s="462" t="s">
        <v>2809</v>
      </c>
      <c r="O409" s="7" t="s">
        <v>186</v>
      </c>
      <c r="P409" s="728"/>
      <c r="Q409" s="728"/>
      <c r="R409" s="728"/>
      <c r="S409" s="728"/>
      <c r="T409" s="728"/>
    </row>
    <row r="410" spans="4:20">
      <c r="D410" s="15" t="s">
        <v>190</v>
      </c>
      <c r="E410" s="20" t="s">
        <v>179</v>
      </c>
      <c r="F410" s="7" t="s">
        <v>181</v>
      </c>
      <c r="G410" s="15"/>
      <c r="H410" s="20" t="s">
        <v>179</v>
      </c>
      <c r="I410" s="11" t="s">
        <v>2792</v>
      </c>
      <c r="J410" s="11" t="s">
        <v>2814</v>
      </c>
      <c r="K410" s="15"/>
      <c r="L410" s="7"/>
      <c r="M410" s="23" t="s">
        <v>185</v>
      </c>
      <c r="N410" s="462" t="s">
        <v>2809</v>
      </c>
      <c r="O410" s="7" t="s">
        <v>186</v>
      </c>
      <c r="P410" s="728"/>
      <c r="Q410" s="728"/>
      <c r="R410" s="728"/>
      <c r="S410" s="728"/>
      <c r="T410" s="728"/>
    </row>
    <row r="411" spans="4:20">
      <c r="D411" s="15" t="s">
        <v>190</v>
      </c>
      <c r="E411" s="20" t="s">
        <v>179</v>
      </c>
      <c r="F411" s="7" t="s">
        <v>181</v>
      </c>
      <c r="G411" s="15"/>
      <c r="H411" s="20" t="s">
        <v>179</v>
      </c>
      <c r="I411" s="11" t="s">
        <v>2792</v>
      </c>
      <c r="J411" s="11" t="s">
        <v>2815</v>
      </c>
      <c r="K411" s="15"/>
      <c r="L411" s="7"/>
      <c r="M411" s="23" t="s">
        <v>185</v>
      </c>
      <c r="N411" s="462" t="s">
        <v>2809</v>
      </c>
      <c r="O411" s="7" t="s">
        <v>186</v>
      </c>
      <c r="P411" s="728"/>
      <c r="Q411" s="728"/>
      <c r="R411" s="728"/>
      <c r="S411" s="728"/>
      <c r="T411" s="728"/>
    </row>
    <row r="412" spans="4:20">
      <c r="D412" s="11" t="s">
        <v>190</v>
      </c>
      <c r="E412" s="20" t="s">
        <v>179</v>
      </c>
      <c r="F412" s="7" t="s">
        <v>181</v>
      </c>
      <c r="H412" s="20" t="s">
        <v>179</v>
      </c>
      <c r="I412" s="11" t="s">
        <v>2792</v>
      </c>
      <c r="J412" s="11" t="s">
        <v>217</v>
      </c>
      <c r="K412" s="53"/>
      <c r="M412" s="11" t="s">
        <v>185</v>
      </c>
      <c r="N412" s="462" t="s">
        <v>2809</v>
      </c>
      <c r="O412" s="7" t="s">
        <v>186</v>
      </c>
      <c r="P412" s="728"/>
      <c r="Q412" s="728"/>
      <c r="R412" s="728"/>
      <c r="S412" s="728"/>
      <c r="T412" s="728"/>
    </row>
    <row r="413" spans="4:20">
      <c r="D413" s="11" t="s">
        <v>190</v>
      </c>
      <c r="E413" s="20" t="s">
        <v>179</v>
      </c>
      <c r="F413" s="7" t="s">
        <v>181</v>
      </c>
      <c r="H413" s="20" t="s">
        <v>179</v>
      </c>
      <c r="I413" s="11" t="s">
        <v>2792</v>
      </c>
      <c r="J413" s="11" t="s">
        <v>217</v>
      </c>
      <c r="K413" s="53"/>
      <c r="M413" s="11" t="s">
        <v>185</v>
      </c>
      <c r="N413" s="462" t="s">
        <v>2809</v>
      </c>
      <c r="O413" s="7" t="s">
        <v>186</v>
      </c>
      <c r="P413" s="728"/>
      <c r="Q413" s="728"/>
      <c r="R413" s="728"/>
      <c r="S413" s="728"/>
      <c r="T413" s="728"/>
    </row>
    <row r="414" spans="4:20">
      <c r="D414" s="11" t="s">
        <v>190</v>
      </c>
      <c r="E414" s="20" t="s">
        <v>179</v>
      </c>
      <c r="F414" s="7" t="s">
        <v>181</v>
      </c>
      <c r="H414" s="20" t="s">
        <v>179</v>
      </c>
      <c r="I414" s="11" t="s">
        <v>2792</v>
      </c>
      <c r="J414" s="11" t="s">
        <v>217</v>
      </c>
      <c r="K414" s="53"/>
      <c r="M414" s="11" t="s">
        <v>185</v>
      </c>
      <c r="N414" s="462" t="s">
        <v>2809</v>
      </c>
      <c r="O414" s="7" t="s">
        <v>186</v>
      </c>
      <c r="P414" s="728"/>
      <c r="Q414" s="728"/>
      <c r="R414" s="728"/>
      <c r="S414" s="728"/>
      <c r="T414" s="728"/>
    </row>
    <row r="415" spans="4:20">
      <c r="D415" s="11" t="s">
        <v>190</v>
      </c>
      <c r="E415" s="20" t="s">
        <v>179</v>
      </c>
      <c r="F415" s="7" t="s">
        <v>181</v>
      </c>
      <c r="H415" s="20" t="s">
        <v>179</v>
      </c>
      <c r="I415" s="11" t="s">
        <v>2792</v>
      </c>
      <c r="J415" s="11" t="s">
        <v>217</v>
      </c>
      <c r="K415" s="53"/>
      <c r="M415" s="11" t="s">
        <v>185</v>
      </c>
      <c r="N415" s="462" t="s">
        <v>2809</v>
      </c>
      <c r="O415" s="7" t="s">
        <v>186</v>
      </c>
      <c r="P415" s="728"/>
      <c r="Q415" s="728"/>
      <c r="R415" s="728"/>
      <c r="S415" s="728"/>
      <c r="T415" s="728"/>
    </row>
    <row r="416" spans="4:20">
      <c r="D416" s="11" t="s">
        <v>190</v>
      </c>
      <c r="E416" s="20" t="s">
        <v>179</v>
      </c>
      <c r="F416" s="7" t="s">
        <v>181</v>
      </c>
      <c r="H416" s="20" t="s">
        <v>179</v>
      </c>
      <c r="I416" s="11" t="s">
        <v>2792</v>
      </c>
      <c r="J416" s="11" t="s">
        <v>217</v>
      </c>
      <c r="K416" s="53"/>
      <c r="M416" s="11" t="s">
        <v>185</v>
      </c>
      <c r="N416" s="462" t="s">
        <v>2809</v>
      </c>
      <c r="O416" s="7" t="s">
        <v>186</v>
      </c>
      <c r="P416" s="728"/>
      <c r="Q416" s="728"/>
      <c r="R416" s="728"/>
      <c r="S416" s="728"/>
      <c r="T416" s="728"/>
    </row>
    <row r="417" spans="4:20">
      <c r="D417" s="11" t="s">
        <v>190</v>
      </c>
      <c r="E417" s="20" t="s">
        <v>179</v>
      </c>
      <c r="F417" s="7" t="s">
        <v>181</v>
      </c>
      <c r="H417" s="20" t="s">
        <v>179</v>
      </c>
      <c r="I417" s="11" t="s">
        <v>2792</v>
      </c>
      <c r="J417" s="11" t="s">
        <v>217</v>
      </c>
      <c r="K417" s="53"/>
      <c r="M417" s="11" t="s">
        <v>185</v>
      </c>
      <c r="N417" s="462" t="s">
        <v>2809</v>
      </c>
      <c r="O417" s="7" t="s">
        <v>186</v>
      </c>
      <c r="P417" s="728"/>
      <c r="Q417" s="728"/>
      <c r="R417" s="728"/>
      <c r="S417" s="728"/>
      <c r="T417" s="728"/>
    </row>
    <row r="418" spans="4:20">
      <c r="D418" s="11" t="s">
        <v>190</v>
      </c>
      <c r="E418" s="20" t="s">
        <v>179</v>
      </c>
      <c r="F418" s="7" t="s">
        <v>181</v>
      </c>
      <c r="H418" s="20" t="s">
        <v>179</v>
      </c>
      <c r="I418" s="11" t="s">
        <v>2792</v>
      </c>
      <c r="J418" s="11" t="s">
        <v>217</v>
      </c>
      <c r="K418" s="53"/>
      <c r="M418" s="11" t="s">
        <v>185</v>
      </c>
      <c r="N418" s="462" t="s">
        <v>2809</v>
      </c>
      <c r="O418" s="7" t="s">
        <v>186</v>
      </c>
      <c r="P418" s="728"/>
      <c r="Q418" s="728"/>
      <c r="R418" s="728"/>
      <c r="S418" s="728"/>
      <c r="T418" s="728"/>
    </row>
    <row r="419" spans="4:20">
      <c r="D419" s="11" t="s">
        <v>190</v>
      </c>
      <c r="E419" s="20" t="s">
        <v>179</v>
      </c>
      <c r="F419" s="7" t="s">
        <v>181</v>
      </c>
      <c r="H419" s="20" t="s">
        <v>179</v>
      </c>
      <c r="I419" s="11" t="s">
        <v>2792</v>
      </c>
      <c r="J419" s="11" t="s">
        <v>217</v>
      </c>
      <c r="K419" s="53"/>
      <c r="M419" s="11" t="s">
        <v>185</v>
      </c>
      <c r="N419" s="462" t="s">
        <v>2809</v>
      </c>
      <c r="O419" s="7" t="s">
        <v>186</v>
      </c>
      <c r="P419" s="728"/>
      <c r="Q419" s="728"/>
      <c r="R419" s="728"/>
      <c r="S419" s="728"/>
      <c r="T419" s="728"/>
    </row>
    <row r="420" spans="4:20">
      <c r="D420" s="11" t="s">
        <v>190</v>
      </c>
      <c r="E420" s="20" t="s">
        <v>179</v>
      </c>
      <c r="F420" s="7" t="s">
        <v>181</v>
      </c>
      <c r="H420" s="20" t="s">
        <v>179</v>
      </c>
      <c r="I420" s="11" t="s">
        <v>2792</v>
      </c>
      <c r="J420" s="11" t="s">
        <v>217</v>
      </c>
      <c r="K420" s="53"/>
      <c r="M420" s="11" t="s">
        <v>185</v>
      </c>
      <c r="N420" s="462" t="s">
        <v>2809</v>
      </c>
      <c r="O420" s="7" t="s">
        <v>186</v>
      </c>
      <c r="P420" s="728"/>
      <c r="Q420" s="728"/>
      <c r="R420" s="728"/>
      <c r="S420" s="728"/>
      <c r="T420" s="728"/>
    </row>
    <row r="421" spans="4:20">
      <c r="D421" s="11" t="s">
        <v>190</v>
      </c>
      <c r="E421" s="20" t="s">
        <v>179</v>
      </c>
      <c r="F421" s="7" t="s">
        <v>181</v>
      </c>
      <c r="H421" s="20" t="s">
        <v>179</v>
      </c>
      <c r="I421" s="11" t="s">
        <v>2792</v>
      </c>
      <c r="J421" s="11" t="s">
        <v>217</v>
      </c>
      <c r="K421" s="53"/>
      <c r="M421" s="11" t="s">
        <v>185</v>
      </c>
      <c r="N421" s="462" t="s">
        <v>2809</v>
      </c>
      <c r="O421" s="7" t="s">
        <v>186</v>
      </c>
      <c r="P421" s="728"/>
      <c r="Q421" s="728"/>
      <c r="R421" s="728"/>
      <c r="S421" s="728"/>
      <c r="T421" s="728"/>
    </row>
    <row r="422" spans="4:20" ht="13.9">
      <c r="D422" s="11" t="s">
        <v>190</v>
      </c>
      <c r="E422" s="20" t="s">
        <v>179</v>
      </c>
      <c r="F422" s="7" t="s">
        <v>181</v>
      </c>
      <c r="H422" s="20" t="s">
        <v>179</v>
      </c>
      <c r="I422" s="11" t="s">
        <v>2792</v>
      </c>
      <c r="J422" s="29" t="s">
        <v>2816</v>
      </c>
      <c r="M422" s="29" t="s">
        <v>185</v>
      </c>
      <c r="N422" s="1360" t="s">
        <v>2809</v>
      </c>
      <c r="O422" s="31" t="s">
        <v>186</v>
      </c>
      <c r="P422" s="1043">
        <f>SUM(P404:P421)</f>
        <v>0</v>
      </c>
      <c r="Q422" s="1043">
        <f t="shared" ref="Q422:T422" si="76">SUM(Q404:Q421)</f>
        <v>0</v>
      </c>
      <c r="R422" s="1043">
        <f t="shared" si="76"/>
        <v>0</v>
      </c>
      <c r="S422" s="1043">
        <f t="shared" si="76"/>
        <v>0</v>
      </c>
      <c r="T422" s="1043">
        <f t="shared" si="76"/>
        <v>0</v>
      </c>
    </row>
    <row r="423" spans="4:20">
      <c r="D423" s="11" t="s">
        <v>190</v>
      </c>
      <c r="E423" s="20" t="s">
        <v>179</v>
      </c>
      <c r="F423" s="7" t="s">
        <v>181</v>
      </c>
      <c r="H423" s="20" t="s">
        <v>179</v>
      </c>
      <c r="I423" s="11" t="s">
        <v>2792</v>
      </c>
      <c r="J423" s="11" t="s">
        <v>2817</v>
      </c>
      <c r="M423" s="11" t="s">
        <v>185</v>
      </c>
      <c r="O423" s="7" t="s">
        <v>186</v>
      </c>
      <c r="P423" s="728"/>
      <c r="Q423" s="728"/>
      <c r="R423" s="728"/>
      <c r="S423" s="728"/>
      <c r="T423" s="728"/>
    </row>
    <row r="424" spans="4:20" ht="13.9">
      <c r="D424" s="11" t="s">
        <v>190</v>
      </c>
      <c r="E424" s="20" t="s">
        <v>179</v>
      </c>
      <c r="F424" s="7" t="s">
        <v>181</v>
      </c>
      <c r="H424" s="20" t="s">
        <v>179</v>
      </c>
      <c r="I424" s="11" t="s">
        <v>2792</v>
      </c>
      <c r="J424" s="29" t="s">
        <v>2818</v>
      </c>
      <c r="M424" s="29" t="s">
        <v>185</v>
      </c>
      <c r="N424" s="29" t="s">
        <v>1628</v>
      </c>
      <c r="O424" s="31" t="s">
        <v>186</v>
      </c>
      <c r="P424" s="1043">
        <f>SUM(P422:P423)</f>
        <v>0</v>
      </c>
      <c r="Q424" s="1043">
        <f t="shared" ref="Q424" si="77">SUM(Q422:Q423)</f>
        <v>0</v>
      </c>
      <c r="R424" s="1043">
        <f t="shared" ref="R424" si="78">SUM(R422:R423)</f>
        <v>0</v>
      </c>
      <c r="S424" s="1043">
        <f t="shared" ref="S424" si="79">SUM(S422:S423)</f>
        <v>0</v>
      </c>
      <c r="T424" s="1043">
        <f t="shared" ref="T424" si="80">SUM(T422:T423)</f>
        <v>0</v>
      </c>
    </row>
    <row r="425" spans="4:20">
      <c r="P425" s="399"/>
      <c r="Q425" s="399"/>
      <c r="R425" s="399"/>
      <c r="S425" s="399"/>
      <c r="T425" s="399"/>
    </row>
    <row r="426" spans="4:20" ht="14.25" customHeight="1">
      <c r="D426" s="80" t="s">
        <v>2793</v>
      </c>
      <c r="E426" s="81"/>
      <c r="F426" s="81"/>
      <c r="G426" s="81"/>
      <c r="H426" s="81"/>
      <c r="I426" s="81"/>
      <c r="J426" s="81"/>
      <c r="K426" s="81"/>
      <c r="L426" s="81"/>
      <c r="M426" s="81"/>
      <c r="N426" s="81"/>
      <c r="O426" s="81"/>
      <c r="P426" s="1102"/>
      <c r="Q426" s="1102"/>
      <c r="R426" s="1102"/>
      <c r="S426" s="1102"/>
      <c r="T426" s="1102"/>
    </row>
    <row r="427" spans="4:20">
      <c r="D427" s="12"/>
      <c r="E427" s="12"/>
      <c r="F427" s="7"/>
      <c r="G427" s="12"/>
      <c r="H427" s="12"/>
      <c r="I427" s="12"/>
      <c r="J427" s="7"/>
      <c r="K427" s="7"/>
      <c r="L427" s="7"/>
      <c r="M427" s="22"/>
      <c r="N427" s="22"/>
      <c r="O427" s="15"/>
      <c r="P427" s="1103"/>
      <c r="Q427" s="1103"/>
      <c r="R427" s="1104"/>
      <c r="S427" s="1105"/>
      <c r="T427" s="1106"/>
    </row>
    <row r="428" spans="4:20">
      <c r="D428" s="20" t="s">
        <v>190</v>
      </c>
      <c r="E428" s="20" t="s">
        <v>179</v>
      </c>
      <c r="F428" s="7" t="s">
        <v>181</v>
      </c>
      <c r="G428" s="20"/>
      <c r="H428" s="20" t="s">
        <v>179</v>
      </c>
      <c r="I428" s="11" t="s">
        <v>2793</v>
      </c>
      <c r="J428" s="11" t="s">
        <v>2808</v>
      </c>
      <c r="K428" s="20"/>
      <c r="L428" s="7"/>
      <c r="M428" s="21" t="s">
        <v>185</v>
      </c>
      <c r="N428" s="462" t="s">
        <v>2809</v>
      </c>
      <c r="O428" s="7" t="s">
        <v>186</v>
      </c>
      <c r="P428" s="728"/>
      <c r="Q428" s="728"/>
      <c r="R428" s="728"/>
      <c r="S428" s="728"/>
      <c r="T428" s="728"/>
    </row>
    <row r="429" spans="4:20">
      <c r="D429" s="20" t="s">
        <v>190</v>
      </c>
      <c r="E429" s="20" t="s">
        <v>179</v>
      </c>
      <c r="F429" s="7" t="s">
        <v>181</v>
      </c>
      <c r="G429" s="20"/>
      <c r="H429" s="20" t="s">
        <v>179</v>
      </c>
      <c r="I429" s="11" t="s">
        <v>2793</v>
      </c>
      <c r="J429" s="11" t="s">
        <v>2810</v>
      </c>
      <c r="K429" s="20"/>
      <c r="L429" s="7"/>
      <c r="M429" s="21" t="s">
        <v>185</v>
      </c>
      <c r="N429" s="462" t="s">
        <v>2809</v>
      </c>
      <c r="O429" s="7" t="s">
        <v>186</v>
      </c>
      <c r="P429" s="728"/>
      <c r="Q429" s="728"/>
      <c r="R429" s="728"/>
      <c r="S429" s="728"/>
      <c r="T429" s="728"/>
    </row>
    <row r="430" spans="4:20">
      <c r="D430" s="20" t="s">
        <v>190</v>
      </c>
      <c r="E430" s="20" t="s">
        <v>179</v>
      </c>
      <c r="F430" s="7" t="s">
        <v>181</v>
      </c>
      <c r="G430" s="20"/>
      <c r="H430" s="20" t="s">
        <v>179</v>
      </c>
      <c r="I430" s="11" t="s">
        <v>2793</v>
      </c>
      <c r="J430" s="11" t="s">
        <v>433</v>
      </c>
      <c r="K430" s="20"/>
      <c r="L430" s="7"/>
      <c r="M430" s="21" t="s">
        <v>185</v>
      </c>
      <c r="N430" s="462" t="s">
        <v>2809</v>
      </c>
      <c r="O430" s="7" t="s">
        <v>186</v>
      </c>
      <c r="P430" s="728"/>
      <c r="Q430" s="728"/>
      <c r="R430" s="728"/>
      <c r="S430" s="728"/>
      <c r="T430" s="728"/>
    </row>
    <row r="431" spans="4:20">
      <c r="D431" s="20" t="s">
        <v>190</v>
      </c>
      <c r="E431" s="20" t="s">
        <v>179</v>
      </c>
      <c r="F431" s="7" t="s">
        <v>181</v>
      </c>
      <c r="G431" s="20"/>
      <c r="H431" s="20" t="s">
        <v>179</v>
      </c>
      <c r="I431" s="11" t="s">
        <v>2793</v>
      </c>
      <c r="J431" s="11" t="s">
        <v>2811</v>
      </c>
      <c r="K431" s="20"/>
      <c r="L431" s="7"/>
      <c r="M431" s="21" t="s">
        <v>185</v>
      </c>
      <c r="N431" s="462" t="s">
        <v>2809</v>
      </c>
      <c r="O431" s="7" t="s">
        <v>186</v>
      </c>
      <c r="P431" s="728"/>
      <c r="Q431" s="728"/>
      <c r="R431" s="728"/>
      <c r="S431" s="728"/>
      <c r="T431" s="728"/>
    </row>
    <row r="432" spans="4:20">
      <c r="D432" s="15" t="s">
        <v>190</v>
      </c>
      <c r="E432" s="20" t="s">
        <v>179</v>
      </c>
      <c r="F432" s="7" t="s">
        <v>181</v>
      </c>
      <c r="G432" s="15"/>
      <c r="H432" s="20" t="s">
        <v>179</v>
      </c>
      <c r="I432" s="11" t="s">
        <v>2793</v>
      </c>
      <c r="J432" s="11" t="s">
        <v>2812</v>
      </c>
      <c r="K432" s="15"/>
      <c r="L432" s="7"/>
      <c r="M432" s="13" t="s">
        <v>185</v>
      </c>
      <c r="N432" s="462" t="s">
        <v>2809</v>
      </c>
      <c r="O432" s="7" t="s">
        <v>186</v>
      </c>
      <c r="P432" s="728"/>
      <c r="Q432" s="728"/>
      <c r="R432" s="728"/>
      <c r="S432" s="728"/>
      <c r="T432" s="728"/>
    </row>
    <row r="433" spans="4:20">
      <c r="D433" s="15" t="s">
        <v>190</v>
      </c>
      <c r="E433" s="20" t="s">
        <v>179</v>
      </c>
      <c r="F433" s="7" t="s">
        <v>181</v>
      </c>
      <c r="G433" s="15"/>
      <c r="H433" s="20" t="s">
        <v>179</v>
      </c>
      <c r="I433" s="11" t="s">
        <v>2793</v>
      </c>
      <c r="J433" s="11" t="s">
        <v>2813</v>
      </c>
      <c r="K433" s="15"/>
      <c r="L433" s="7"/>
      <c r="M433" s="23" t="s">
        <v>185</v>
      </c>
      <c r="N433" s="462" t="s">
        <v>2809</v>
      </c>
      <c r="O433" s="7" t="s">
        <v>186</v>
      </c>
      <c r="P433" s="728"/>
      <c r="Q433" s="728"/>
      <c r="R433" s="728"/>
      <c r="S433" s="728"/>
      <c r="T433" s="728"/>
    </row>
    <row r="434" spans="4:20">
      <c r="D434" s="15" t="s">
        <v>190</v>
      </c>
      <c r="E434" s="20" t="s">
        <v>179</v>
      </c>
      <c r="F434" s="7" t="s">
        <v>181</v>
      </c>
      <c r="G434" s="15"/>
      <c r="H434" s="20" t="s">
        <v>179</v>
      </c>
      <c r="I434" s="11" t="s">
        <v>2793</v>
      </c>
      <c r="J434" s="11" t="s">
        <v>2814</v>
      </c>
      <c r="K434" s="15"/>
      <c r="L434" s="7"/>
      <c r="M434" s="23" t="s">
        <v>185</v>
      </c>
      <c r="N434" s="462" t="s">
        <v>2809</v>
      </c>
      <c r="O434" s="7" t="s">
        <v>186</v>
      </c>
      <c r="P434" s="728"/>
      <c r="Q434" s="728"/>
      <c r="R434" s="728"/>
      <c r="S434" s="728"/>
      <c r="T434" s="728"/>
    </row>
    <row r="435" spans="4:20">
      <c r="D435" s="15" t="s">
        <v>190</v>
      </c>
      <c r="E435" s="20" t="s">
        <v>179</v>
      </c>
      <c r="F435" s="7" t="s">
        <v>181</v>
      </c>
      <c r="G435" s="15"/>
      <c r="H435" s="20" t="s">
        <v>179</v>
      </c>
      <c r="I435" s="11" t="s">
        <v>2793</v>
      </c>
      <c r="J435" s="11" t="s">
        <v>2815</v>
      </c>
      <c r="K435" s="15"/>
      <c r="L435" s="7"/>
      <c r="M435" s="23" t="s">
        <v>185</v>
      </c>
      <c r="N435" s="462" t="s">
        <v>2809</v>
      </c>
      <c r="O435" s="7" t="s">
        <v>186</v>
      </c>
      <c r="P435" s="728"/>
      <c r="Q435" s="728"/>
      <c r="R435" s="728"/>
      <c r="S435" s="728"/>
      <c r="T435" s="728"/>
    </row>
    <row r="436" spans="4:20">
      <c r="D436" s="11" t="s">
        <v>190</v>
      </c>
      <c r="E436" s="20" t="s">
        <v>179</v>
      </c>
      <c r="F436" s="7" t="s">
        <v>181</v>
      </c>
      <c r="H436" s="20" t="s">
        <v>179</v>
      </c>
      <c r="I436" s="11" t="s">
        <v>2793</v>
      </c>
      <c r="J436" s="11" t="s">
        <v>217</v>
      </c>
      <c r="K436" s="53"/>
      <c r="M436" s="11" t="s">
        <v>185</v>
      </c>
      <c r="N436" s="462" t="s">
        <v>2809</v>
      </c>
      <c r="O436" s="7" t="s">
        <v>186</v>
      </c>
      <c r="P436" s="728"/>
      <c r="Q436" s="728"/>
      <c r="R436" s="728"/>
      <c r="S436" s="728"/>
      <c r="T436" s="728"/>
    </row>
    <row r="437" spans="4:20">
      <c r="D437" s="11" t="s">
        <v>190</v>
      </c>
      <c r="E437" s="20" t="s">
        <v>179</v>
      </c>
      <c r="F437" s="7" t="s">
        <v>181</v>
      </c>
      <c r="H437" s="20" t="s">
        <v>179</v>
      </c>
      <c r="I437" s="11" t="s">
        <v>2793</v>
      </c>
      <c r="J437" s="11" t="s">
        <v>217</v>
      </c>
      <c r="K437" s="53"/>
      <c r="M437" s="11" t="s">
        <v>185</v>
      </c>
      <c r="N437" s="462" t="s">
        <v>2809</v>
      </c>
      <c r="O437" s="7" t="s">
        <v>186</v>
      </c>
      <c r="P437" s="728"/>
      <c r="Q437" s="728"/>
      <c r="R437" s="728"/>
      <c r="S437" s="728"/>
      <c r="T437" s="728"/>
    </row>
    <row r="438" spans="4:20">
      <c r="D438" s="11" t="s">
        <v>190</v>
      </c>
      <c r="E438" s="20" t="s">
        <v>179</v>
      </c>
      <c r="F438" s="7" t="s">
        <v>181</v>
      </c>
      <c r="H438" s="20" t="s">
        <v>179</v>
      </c>
      <c r="I438" s="11" t="s">
        <v>2793</v>
      </c>
      <c r="J438" s="11" t="s">
        <v>217</v>
      </c>
      <c r="K438" s="53"/>
      <c r="M438" s="11" t="s">
        <v>185</v>
      </c>
      <c r="N438" s="462" t="s">
        <v>2809</v>
      </c>
      <c r="O438" s="7" t="s">
        <v>186</v>
      </c>
      <c r="P438" s="728"/>
      <c r="Q438" s="728"/>
      <c r="R438" s="728"/>
      <c r="S438" s="728"/>
      <c r="T438" s="728"/>
    </row>
    <row r="439" spans="4:20">
      <c r="D439" s="11" t="s">
        <v>190</v>
      </c>
      <c r="E439" s="20" t="s">
        <v>179</v>
      </c>
      <c r="F439" s="7" t="s">
        <v>181</v>
      </c>
      <c r="H439" s="20" t="s">
        <v>179</v>
      </c>
      <c r="I439" s="11" t="s">
        <v>2793</v>
      </c>
      <c r="J439" s="11" t="s">
        <v>217</v>
      </c>
      <c r="K439" s="53"/>
      <c r="M439" s="11" t="s">
        <v>185</v>
      </c>
      <c r="N439" s="462" t="s">
        <v>2809</v>
      </c>
      <c r="O439" s="7" t="s">
        <v>186</v>
      </c>
      <c r="P439" s="728"/>
      <c r="Q439" s="728"/>
      <c r="R439" s="728"/>
      <c r="S439" s="728"/>
      <c r="T439" s="728"/>
    </row>
    <row r="440" spans="4:20">
      <c r="D440" s="11" t="s">
        <v>190</v>
      </c>
      <c r="E440" s="20" t="s">
        <v>179</v>
      </c>
      <c r="F440" s="7" t="s">
        <v>181</v>
      </c>
      <c r="H440" s="20" t="s">
        <v>179</v>
      </c>
      <c r="I440" s="11" t="s">
        <v>2793</v>
      </c>
      <c r="J440" s="11" t="s">
        <v>217</v>
      </c>
      <c r="K440" s="53"/>
      <c r="M440" s="11" t="s">
        <v>185</v>
      </c>
      <c r="N440" s="462" t="s">
        <v>2809</v>
      </c>
      <c r="O440" s="7" t="s">
        <v>186</v>
      </c>
      <c r="P440" s="728"/>
      <c r="Q440" s="728"/>
      <c r="R440" s="728"/>
      <c r="S440" s="728"/>
      <c r="T440" s="728"/>
    </row>
    <row r="441" spans="4:20">
      <c r="D441" s="11" t="s">
        <v>190</v>
      </c>
      <c r="E441" s="20" t="s">
        <v>179</v>
      </c>
      <c r="F441" s="7" t="s">
        <v>181</v>
      </c>
      <c r="H441" s="20" t="s">
        <v>179</v>
      </c>
      <c r="I441" s="11" t="s">
        <v>2793</v>
      </c>
      <c r="J441" s="11" t="s">
        <v>217</v>
      </c>
      <c r="K441" s="53"/>
      <c r="M441" s="11" t="s">
        <v>185</v>
      </c>
      <c r="N441" s="462" t="s">
        <v>2809</v>
      </c>
      <c r="O441" s="7" t="s">
        <v>186</v>
      </c>
      <c r="P441" s="728"/>
      <c r="Q441" s="728"/>
      <c r="R441" s="728"/>
      <c r="S441" s="728"/>
      <c r="T441" s="728"/>
    </row>
    <row r="442" spans="4:20">
      <c r="D442" s="11" t="s">
        <v>190</v>
      </c>
      <c r="E442" s="20" t="s">
        <v>179</v>
      </c>
      <c r="F442" s="7" t="s">
        <v>181</v>
      </c>
      <c r="H442" s="20" t="s">
        <v>179</v>
      </c>
      <c r="I442" s="11" t="s">
        <v>2793</v>
      </c>
      <c r="J442" s="11" t="s">
        <v>217</v>
      </c>
      <c r="K442" s="53"/>
      <c r="M442" s="11" t="s">
        <v>185</v>
      </c>
      <c r="N442" s="462" t="s">
        <v>2809</v>
      </c>
      <c r="O442" s="7" t="s">
        <v>186</v>
      </c>
      <c r="P442" s="728"/>
      <c r="Q442" s="728"/>
      <c r="R442" s="728"/>
      <c r="S442" s="728"/>
      <c r="T442" s="728"/>
    </row>
    <row r="443" spans="4:20">
      <c r="D443" s="11" t="s">
        <v>190</v>
      </c>
      <c r="E443" s="20" t="s">
        <v>179</v>
      </c>
      <c r="F443" s="7" t="s">
        <v>181</v>
      </c>
      <c r="H443" s="20" t="s">
        <v>179</v>
      </c>
      <c r="I443" s="11" t="s">
        <v>2793</v>
      </c>
      <c r="J443" s="11" t="s">
        <v>217</v>
      </c>
      <c r="K443" s="53"/>
      <c r="M443" s="11" t="s">
        <v>185</v>
      </c>
      <c r="N443" s="462" t="s">
        <v>2809</v>
      </c>
      <c r="O443" s="7" t="s">
        <v>186</v>
      </c>
      <c r="P443" s="728"/>
      <c r="Q443" s="728"/>
      <c r="R443" s="728"/>
      <c r="S443" s="728"/>
      <c r="T443" s="728"/>
    </row>
    <row r="444" spans="4:20">
      <c r="D444" s="11" t="s">
        <v>190</v>
      </c>
      <c r="E444" s="20" t="s">
        <v>179</v>
      </c>
      <c r="F444" s="7" t="s">
        <v>181</v>
      </c>
      <c r="H444" s="20" t="s">
        <v>179</v>
      </c>
      <c r="I444" s="11" t="s">
        <v>2793</v>
      </c>
      <c r="J444" s="11" t="s">
        <v>217</v>
      </c>
      <c r="K444" s="53"/>
      <c r="M444" s="11" t="s">
        <v>185</v>
      </c>
      <c r="N444" s="462" t="s">
        <v>2809</v>
      </c>
      <c r="O444" s="7" t="s">
        <v>186</v>
      </c>
      <c r="P444" s="728"/>
      <c r="Q444" s="728"/>
      <c r="R444" s="728"/>
      <c r="S444" s="728"/>
      <c r="T444" s="728"/>
    </row>
    <row r="445" spans="4:20">
      <c r="D445" s="11" t="s">
        <v>190</v>
      </c>
      <c r="E445" s="20" t="s">
        <v>179</v>
      </c>
      <c r="F445" s="7" t="s">
        <v>181</v>
      </c>
      <c r="H445" s="20" t="s">
        <v>179</v>
      </c>
      <c r="I445" s="11" t="s">
        <v>2793</v>
      </c>
      <c r="J445" s="11" t="s">
        <v>217</v>
      </c>
      <c r="K445" s="53"/>
      <c r="M445" s="11" t="s">
        <v>185</v>
      </c>
      <c r="N445" s="462" t="s">
        <v>2809</v>
      </c>
      <c r="O445" s="7" t="s">
        <v>186</v>
      </c>
      <c r="P445" s="728"/>
      <c r="Q445" s="728"/>
      <c r="R445" s="728"/>
      <c r="S445" s="728"/>
      <c r="T445" s="728"/>
    </row>
    <row r="446" spans="4:20" ht="13.9">
      <c r="D446" s="11" t="s">
        <v>190</v>
      </c>
      <c r="E446" s="20" t="s">
        <v>179</v>
      </c>
      <c r="F446" s="7" t="s">
        <v>181</v>
      </c>
      <c r="H446" s="20" t="s">
        <v>179</v>
      </c>
      <c r="I446" s="11" t="s">
        <v>2793</v>
      </c>
      <c r="J446" s="29" t="s">
        <v>2816</v>
      </c>
      <c r="M446" s="29" t="s">
        <v>185</v>
      </c>
      <c r="N446" s="1360" t="s">
        <v>2809</v>
      </c>
      <c r="O446" s="31" t="s">
        <v>186</v>
      </c>
      <c r="P446" s="1043">
        <f>SUM(P428:P445)</f>
        <v>0</v>
      </c>
      <c r="Q446" s="1043">
        <f t="shared" ref="Q446:T446" si="81">SUM(Q428:Q445)</f>
        <v>0</v>
      </c>
      <c r="R446" s="1043">
        <f t="shared" si="81"/>
        <v>0</v>
      </c>
      <c r="S446" s="1043">
        <f t="shared" si="81"/>
        <v>0</v>
      </c>
      <c r="T446" s="1043">
        <f t="shared" si="81"/>
        <v>0</v>
      </c>
    </row>
    <row r="447" spans="4:20">
      <c r="D447" s="11" t="s">
        <v>190</v>
      </c>
      <c r="E447" s="20" t="s">
        <v>179</v>
      </c>
      <c r="F447" s="7" t="s">
        <v>181</v>
      </c>
      <c r="H447" s="20" t="s">
        <v>179</v>
      </c>
      <c r="I447" s="11" t="s">
        <v>2793</v>
      </c>
      <c r="J447" s="11" t="s">
        <v>2817</v>
      </c>
      <c r="M447" s="11" t="s">
        <v>185</v>
      </c>
      <c r="O447" s="7" t="s">
        <v>186</v>
      </c>
      <c r="P447" s="728"/>
      <c r="Q447" s="728"/>
      <c r="R447" s="728"/>
      <c r="S447" s="728"/>
      <c r="T447" s="728"/>
    </row>
    <row r="448" spans="4:20" ht="13.9">
      <c r="D448" s="11" t="s">
        <v>190</v>
      </c>
      <c r="E448" s="20" t="s">
        <v>179</v>
      </c>
      <c r="F448" s="7" t="s">
        <v>181</v>
      </c>
      <c r="H448" s="20" t="s">
        <v>179</v>
      </c>
      <c r="I448" s="11" t="s">
        <v>2793</v>
      </c>
      <c r="J448" s="29" t="s">
        <v>2818</v>
      </c>
      <c r="M448" s="29" t="s">
        <v>185</v>
      </c>
      <c r="N448" s="29" t="s">
        <v>1628</v>
      </c>
      <c r="O448" s="31" t="s">
        <v>186</v>
      </c>
      <c r="P448" s="1043">
        <f>SUM(P446:P447)</f>
        <v>0</v>
      </c>
      <c r="Q448" s="1043">
        <f t="shared" ref="Q448" si="82">SUM(Q446:Q447)</f>
        <v>0</v>
      </c>
      <c r="R448" s="1043">
        <f t="shared" ref="R448" si="83">SUM(R446:R447)</f>
        <v>0</v>
      </c>
      <c r="S448" s="1043">
        <f t="shared" ref="S448" si="84">SUM(S446:S447)</f>
        <v>0</v>
      </c>
      <c r="T448" s="1043">
        <f t="shared" ref="T448" si="85">SUM(T446:T447)</f>
        <v>0</v>
      </c>
    </row>
    <row r="450" spans="4:20" ht="14.25" customHeight="1">
      <c r="D450" s="80" t="s">
        <v>2794</v>
      </c>
      <c r="E450" s="81"/>
      <c r="F450" s="81"/>
      <c r="G450" s="81"/>
      <c r="H450" s="81"/>
      <c r="I450" s="81"/>
      <c r="J450" s="81"/>
      <c r="K450" s="81"/>
      <c r="L450" s="81"/>
      <c r="M450" s="81"/>
      <c r="N450" s="81"/>
      <c r="O450" s="81"/>
      <c r="P450" s="1102"/>
      <c r="Q450" s="1102"/>
      <c r="R450" s="1102"/>
      <c r="S450" s="1102"/>
      <c r="T450" s="1102"/>
    </row>
    <row r="451" spans="4:20">
      <c r="D451" s="12"/>
      <c r="E451" s="12"/>
      <c r="F451" s="7"/>
      <c r="G451" s="12"/>
      <c r="H451" s="12"/>
      <c r="I451" s="12"/>
      <c r="J451" s="7"/>
      <c r="K451" s="7"/>
      <c r="L451" s="7"/>
      <c r="M451" s="22"/>
      <c r="N451" s="22"/>
      <c r="O451" s="15"/>
      <c r="P451" s="1103"/>
      <c r="Q451" s="1103"/>
      <c r="R451" s="1104"/>
      <c r="S451" s="1105"/>
      <c r="T451" s="1106"/>
    </row>
    <row r="452" spans="4:20" ht="16.5" customHeight="1">
      <c r="D452" s="20" t="s">
        <v>190</v>
      </c>
      <c r="E452" s="20" t="s">
        <v>179</v>
      </c>
      <c r="F452" s="7" t="s">
        <v>181</v>
      </c>
      <c r="G452" s="20"/>
      <c r="H452" s="20" t="s">
        <v>179</v>
      </c>
      <c r="I452" s="11" t="s">
        <v>2794</v>
      </c>
      <c r="J452" s="11" t="s">
        <v>2808</v>
      </c>
      <c r="K452" s="20"/>
      <c r="L452" s="7"/>
      <c r="M452" s="21" t="s">
        <v>185</v>
      </c>
      <c r="N452" s="462" t="s">
        <v>2809</v>
      </c>
      <c r="O452" s="7" t="s">
        <v>186</v>
      </c>
      <c r="P452" s="728"/>
      <c r="Q452" s="728"/>
      <c r="R452" s="728"/>
      <c r="S452" s="728"/>
      <c r="T452" s="728"/>
    </row>
    <row r="453" spans="4:20">
      <c r="D453" s="20" t="s">
        <v>190</v>
      </c>
      <c r="E453" s="20" t="s">
        <v>179</v>
      </c>
      <c r="F453" s="7" t="s">
        <v>181</v>
      </c>
      <c r="G453" s="20"/>
      <c r="H453" s="20" t="s">
        <v>179</v>
      </c>
      <c r="I453" s="11" t="s">
        <v>2794</v>
      </c>
      <c r="J453" s="11" t="s">
        <v>2810</v>
      </c>
      <c r="K453" s="20"/>
      <c r="L453" s="7"/>
      <c r="M453" s="21" t="s">
        <v>185</v>
      </c>
      <c r="N453" s="462" t="s">
        <v>2809</v>
      </c>
      <c r="O453" s="7" t="s">
        <v>186</v>
      </c>
      <c r="P453" s="728"/>
      <c r="Q453" s="728"/>
      <c r="R453" s="728"/>
      <c r="S453" s="728"/>
      <c r="T453" s="728"/>
    </row>
    <row r="454" spans="4:20">
      <c r="D454" s="20" t="s">
        <v>190</v>
      </c>
      <c r="E454" s="20" t="s">
        <v>179</v>
      </c>
      <c r="F454" s="7" t="s">
        <v>181</v>
      </c>
      <c r="G454" s="20"/>
      <c r="H454" s="20" t="s">
        <v>179</v>
      </c>
      <c r="I454" s="11" t="s">
        <v>2794</v>
      </c>
      <c r="J454" s="11" t="s">
        <v>433</v>
      </c>
      <c r="K454" s="20"/>
      <c r="L454" s="7"/>
      <c r="M454" s="21" t="s">
        <v>185</v>
      </c>
      <c r="N454" s="462" t="s">
        <v>2809</v>
      </c>
      <c r="O454" s="7" t="s">
        <v>186</v>
      </c>
      <c r="P454" s="728"/>
      <c r="Q454" s="728"/>
      <c r="R454" s="728"/>
      <c r="S454" s="728"/>
      <c r="T454" s="728"/>
    </row>
    <row r="455" spans="4:20">
      <c r="D455" s="20" t="s">
        <v>190</v>
      </c>
      <c r="E455" s="20" t="s">
        <v>179</v>
      </c>
      <c r="F455" s="7" t="s">
        <v>181</v>
      </c>
      <c r="G455" s="20"/>
      <c r="H455" s="20" t="s">
        <v>179</v>
      </c>
      <c r="I455" s="11" t="s">
        <v>2794</v>
      </c>
      <c r="J455" s="11" t="s">
        <v>2811</v>
      </c>
      <c r="K455" s="20"/>
      <c r="L455" s="7"/>
      <c r="M455" s="21" t="s">
        <v>185</v>
      </c>
      <c r="N455" s="462" t="s">
        <v>2809</v>
      </c>
      <c r="O455" s="7" t="s">
        <v>186</v>
      </c>
      <c r="P455" s="728"/>
      <c r="Q455" s="728"/>
      <c r="R455" s="728"/>
      <c r="S455" s="728"/>
      <c r="T455" s="728"/>
    </row>
    <row r="456" spans="4:20">
      <c r="D456" s="15" t="s">
        <v>190</v>
      </c>
      <c r="E456" s="20" t="s">
        <v>179</v>
      </c>
      <c r="F456" s="7" t="s">
        <v>181</v>
      </c>
      <c r="G456" s="15"/>
      <c r="H456" s="20" t="s">
        <v>179</v>
      </c>
      <c r="I456" s="11" t="s">
        <v>2794</v>
      </c>
      <c r="J456" s="11" t="s">
        <v>2812</v>
      </c>
      <c r="K456" s="15"/>
      <c r="L456" s="7"/>
      <c r="M456" s="13" t="s">
        <v>185</v>
      </c>
      <c r="N456" s="462" t="s">
        <v>2809</v>
      </c>
      <c r="O456" s="7" t="s">
        <v>186</v>
      </c>
      <c r="P456" s="728"/>
      <c r="Q456" s="728"/>
      <c r="R456" s="728"/>
      <c r="S456" s="728"/>
      <c r="T456" s="728"/>
    </row>
    <row r="457" spans="4:20">
      <c r="D457" s="15" t="s">
        <v>190</v>
      </c>
      <c r="E457" s="20" t="s">
        <v>179</v>
      </c>
      <c r="F457" s="7" t="s">
        <v>181</v>
      </c>
      <c r="G457" s="15"/>
      <c r="H457" s="20" t="s">
        <v>179</v>
      </c>
      <c r="I457" s="11" t="s">
        <v>2794</v>
      </c>
      <c r="J457" s="11" t="s">
        <v>2813</v>
      </c>
      <c r="K457" s="15"/>
      <c r="L457" s="7"/>
      <c r="M457" s="23" t="s">
        <v>185</v>
      </c>
      <c r="N457" s="462" t="s">
        <v>2809</v>
      </c>
      <c r="O457" s="7" t="s">
        <v>186</v>
      </c>
      <c r="P457" s="728"/>
      <c r="Q457" s="728"/>
      <c r="R457" s="728"/>
      <c r="S457" s="728"/>
      <c r="T457" s="728"/>
    </row>
    <row r="458" spans="4:20">
      <c r="D458" s="15" t="s">
        <v>190</v>
      </c>
      <c r="E458" s="20" t="s">
        <v>179</v>
      </c>
      <c r="F458" s="7" t="s">
        <v>181</v>
      </c>
      <c r="G458" s="15"/>
      <c r="H458" s="20" t="s">
        <v>179</v>
      </c>
      <c r="I458" s="11" t="s">
        <v>2794</v>
      </c>
      <c r="J458" s="11" t="s">
        <v>2814</v>
      </c>
      <c r="K458" s="15"/>
      <c r="L458" s="7"/>
      <c r="M458" s="23" t="s">
        <v>185</v>
      </c>
      <c r="N458" s="462" t="s">
        <v>2809</v>
      </c>
      <c r="O458" s="7" t="s">
        <v>186</v>
      </c>
      <c r="P458" s="728"/>
      <c r="Q458" s="728"/>
      <c r="R458" s="728"/>
      <c r="S458" s="728"/>
      <c r="T458" s="728"/>
    </row>
    <row r="459" spans="4:20">
      <c r="D459" s="15" t="s">
        <v>190</v>
      </c>
      <c r="E459" s="20" t="s">
        <v>179</v>
      </c>
      <c r="F459" s="7" t="s">
        <v>181</v>
      </c>
      <c r="G459" s="15"/>
      <c r="H459" s="20" t="s">
        <v>179</v>
      </c>
      <c r="I459" s="11" t="s">
        <v>2794</v>
      </c>
      <c r="J459" s="11" t="s">
        <v>2815</v>
      </c>
      <c r="K459" s="15"/>
      <c r="L459" s="7"/>
      <c r="M459" s="23" t="s">
        <v>185</v>
      </c>
      <c r="N459" s="462" t="s">
        <v>2809</v>
      </c>
      <c r="O459" s="7" t="s">
        <v>186</v>
      </c>
      <c r="P459" s="728"/>
      <c r="Q459" s="728"/>
      <c r="R459" s="728"/>
      <c r="S459" s="728"/>
      <c r="T459" s="728"/>
    </row>
    <row r="460" spans="4:20">
      <c r="D460" s="11" t="s">
        <v>190</v>
      </c>
      <c r="E460" s="20" t="s">
        <v>179</v>
      </c>
      <c r="F460" s="7" t="s">
        <v>181</v>
      </c>
      <c r="H460" s="20" t="s">
        <v>179</v>
      </c>
      <c r="I460" s="11" t="s">
        <v>2794</v>
      </c>
      <c r="J460" s="11" t="s">
        <v>217</v>
      </c>
      <c r="K460" s="53"/>
      <c r="M460" s="11" t="s">
        <v>185</v>
      </c>
      <c r="N460" s="462" t="s">
        <v>2809</v>
      </c>
      <c r="O460" s="7" t="s">
        <v>186</v>
      </c>
      <c r="P460" s="728"/>
      <c r="Q460" s="728"/>
      <c r="R460" s="728"/>
      <c r="S460" s="728"/>
      <c r="T460" s="728"/>
    </row>
    <row r="461" spans="4:20">
      <c r="D461" s="11" t="s">
        <v>190</v>
      </c>
      <c r="E461" s="20" t="s">
        <v>179</v>
      </c>
      <c r="F461" s="7" t="s">
        <v>181</v>
      </c>
      <c r="H461" s="20" t="s">
        <v>179</v>
      </c>
      <c r="I461" s="11" t="s">
        <v>2794</v>
      </c>
      <c r="J461" s="11" t="s">
        <v>217</v>
      </c>
      <c r="K461" s="53"/>
      <c r="M461" s="11" t="s">
        <v>185</v>
      </c>
      <c r="N461" s="462" t="s">
        <v>2809</v>
      </c>
      <c r="O461" s="7" t="s">
        <v>186</v>
      </c>
      <c r="P461" s="728"/>
      <c r="Q461" s="728"/>
      <c r="R461" s="728"/>
      <c r="S461" s="728"/>
      <c r="T461" s="728"/>
    </row>
    <row r="462" spans="4:20">
      <c r="D462" s="11" t="s">
        <v>190</v>
      </c>
      <c r="E462" s="20" t="s">
        <v>179</v>
      </c>
      <c r="F462" s="7" t="s">
        <v>181</v>
      </c>
      <c r="H462" s="20" t="s">
        <v>179</v>
      </c>
      <c r="I462" s="11" t="s">
        <v>2794</v>
      </c>
      <c r="J462" s="11" t="s">
        <v>217</v>
      </c>
      <c r="K462" s="53"/>
      <c r="M462" s="11" t="s">
        <v>185</v>
      </c>
      <c r="N462" s="462" t="s">
        <v>2809</v>
      </c>
      <c r="O462" s="7" t="s">
        <v>186</v>
      </c>
      <c r="P462" s="728"/>
      <c r="Q462" s="728"/>
      <c r="R462" s="728"/>
      <c r="S462" s="728"/>
      <c r="T462" s="728"/>
    </row>
    <row r="463" spans="4:20">
      <c r="D463" s="11" t="s">
        <v>190</v>
      </c>
      <c r="E463" s="20" t="s">
        <v>179</v>
      </c>
      <c r="F463" s="7" t="s">
        <v>181</v>
      </c>
      <c r="H463" s="20" t="s">
        <v>179</v>
      </c>
      <c r="I463" s="11" t="s">
        <v>2794</v>
      </c>
      <c r="J463" s="11" t="s">
        <v>217</v>
      </c>
      <c r="K463" s="53"/>
      <c r="M463" s="11" t="s">
        <v>185</v>
      </c>
      <c r="N463" s="462" t="s">
        <v>2809</v>
      </c>
      <c r="O463" s="7" t="s">
        <v>186</v>
      </c>
      <c r="P463" s="728"/>
      <c r="Q463" s="728"/>
      <c r="R463" s="728"/>
      <c r="S463" s="728"/>
      <c r="T463" s="728"/>
    </row>
    <row r="464" spans="4:20">
      <c r="D464" s="11" t="s">
        <v>190</v>
      </c>
      <c r="E464" s="20" t="s">
        <v>179</v>
      </c>
      <c r="F464" s="7" t="s">
        <v>181</v>
      </c>
      <c r="H464" s="20" t="s">
        <v>179</v>
      </c>
      <c r="I464" s="11" t="s">
        <v>2794</v>
      </c>
      <c r="J464" s="11" t="s">
        <v>217</v>
      </c>
      <c r="K464" s="53"/>
      <c r="M464" s="11" t="s">
        <v>185</v>
      </c>
      <c r="N464" s="462" t="s">
        <v>2809</v>
      </c>
      <c r="O464" s="7" t="s">
        <v>186</v>
      </c>
      <c r="P464" s="728"/>
      <c r="Q464" s="728"/>
      <c r="R464" s="728"/>
      <c r="S464" s="728"/>
      <c r="T464" s="728"/>
    </row>
    <row r="465" spans="3:20">
      <c r="D465" s="11" t="s">
        <v>190</v>
      </c>
      <c r="E465" s="20" t="s">
        <v>179</v>
      </c>
      <c r="F465" s="7" t="s">
        <v>181</v>
      </c>
      <c r="H465" s="20" t="s">
        <v>179</v>
      </c>
      <c r="I465" s="11" t="s">
        <v>2794</v>
      </c>
      <c r="J465" s="11" t="s">
        <v>217</v>
      </c>
      <c r="K465" s="53"/>
      <c r="M465" s="11" t="s">
        <v>185</v>
      </c>
      <c r="N465" s="462" t="s">
        <v>2809</v>
      </c>
      <c r="O465" s="7" t="s">
        <v>186</v>
      </c>
      <c r="P465" s="728"/>
      <c r="Q465" s="728"/>
      <c r="R465" s="728"/>
      <c r="S465" s="728"/>
      <c r="T465" s="728"/>
    </row>
    <row r="466" spans="3:20">
      <c r="D466" s="11" t="s">
        <v>190</v>
      </c>
      <c r="E466" s="20" t="s">
        <v>179</v>
      </c>
      <c r="F466" s="7" t="s">
        <v>181</v>
      </c>
      <c r="H466" s="20" t="s">
        <v>179</v>
      </c>
      <c r="I466" s="11" t="s">
        <v>2794</v>
      </c>
      <c r="J466" s="11" t="s">
        <v>217</v>
      </c>
      <c r="K466" s="53"/>
      <c r="M466" s="11" t="s">
        <v>185</v>
      </c>
      <c r="N466" s="462" t="s">
        <v>2809</v>
      </c>
      <c r="O466" s="7" t="s">
        <v>186</v>
      </c>
      <c r="P466" s="728"/>
      <c r="Q466" s="728"/>
      <c r="R466" s="728"/>
      <c r="S466" s="728"/>
      <c r="T466" s="728"/>
    </row>
    <row r="467" spans="3:20">
      <c r="D467" s="11" t="s">
        <v>190</v>
      </c>
      <c r="E467" s="20" t="s">
        <v>179</v>
      </c>
      <c r="F467" s="7" t="s">
        <v>181</v>
      </c>
      <c r="H467" s="20" t="s">
        <v>179</v>
      </c>
      <c r="I467" s="11" t="s">
        <v>2794</v>
      </c>
      <c r="J467" s="11" t="s">
        <v>217</v>
      </c>
      <c r="K467" s="53"/>
      <c r="M467" s="11" t="s">
        <v>185</v>
      </c>
      <c r="N467" s="462" t="s">
        <v>2809</v>
      </c>
      <c r="O467" s="7" t="s">
        <v>186</v>
      </c>
      <c r="P467" s="728"/>
      <c r="Q467" s="728"/>
      <c r="R467" s="728"/>
      <c r="S467" s="728"/>
      <c r="T467" s="728"/>
    </row>
    <row r="468" spans="3:20">
      <c r="D468" s="11" t="s">
        <v>190</v>
      </c>
      <c r="E468" s="20" t="s">
        <v>179</v>
      </c>
      <c r="F468" s="7" t="s">
        <v>181</v>
      </c>
      <c r="H468" s="20" t="s">
        <v>179</v>
      </c>
      <c r="I468" s="11" t="s">
        <v>2794</v>
      </c>
      <c r="J468" s="11" t="s">
        <v>217</v>
      </c>
      <c r="K468" s="53"/>
      <c r="M468" s="11" t="s">
        <v>185</v>
      </c>
      <c r="N468" s="462" t="s">
        <v>2809</v>
      </c>
      <c r="O468" s="7" t="s">
        <v>186</v>
      </c>
      <c r="P468" s="728"/>
      <c r="Q468" s="728"/>
      <c r="R468" s="728"/>
      <c r="S468" s="728"/>
      <c r="T468" s="728"/>
    </row>
    <row r="469" spans="3:20">
      <c r="D469" s="11" t="s">
        <v>190</v>
      </c>
      <c r="E469" s="20" t="s">
        <v>179</v>
      </c>
      <c r="F469" s="7" t="s">
        <v>181</v>
      </c>
      <c r="H469" s="20" t="s">
        <v>179</v>
      </c>
      <c r="I469" s="11" t="s">
        <v>2794</v>
      </c>
      <c r="J469" s="11" t="s">
        <v>217</v>
      </c>
      <c r="K469" s="53"/>
      <c r="M469" s="11" t="s">
        <v>185</v>
      </c>
      <c r="N469" s="462" t="s">
        <v>2809</v>
      </c>
      <c r="O469" s="7" t="s">
        <v>186</v>
      </c>
      <c r="P469" s="728"/>
      <c r="Q469" s="728"/>
      <c r="R469" s="728"/>
      <c r="S469" s="728"/>
      <c r="T469" s="728"/>
    </row>
    <row r="470" spans="3:20" ht="13.9">
      <c r="D470" s="11" t="s">
        <v>190</v>
      </c>
      <c r="E470" s="20" t="s">
        <v>179</v>
      </c>
      <c r="F470" s="7" t="s">
        <v>181</v>
      </c>
      <c r="H470" s="20" t="s">
        <v>179</v>
      </c>
      <c r="I470" s="11" t="s">
        <v>2794</v>
      </c>
      <c r="J470" s="29" t="s">
        <v>2816</v>
      </c>
      <c r="M470" s="29" t="s">
        <v>185</v>
      </c>
      <c r="N470" s="1360" t="s">
        <v>2809</v>
      </c>
      <c r="O470" s="31" t="s">
        <v>186</v>
      </c>
      <c r="P470" s="1043">
        <f>SUM(P452:P469)</f>
        <v>0</v>
      </c>
      <c r="Q470" s="1043">
        <f t="shared" ref="Q470:T470" si="86">SUM(Q452:Q469)</f>
        <v>0</v>
      </c>
      <c r="R470" s="1043">
        <f t="shared" si="86"/>
        <v>0</v>
      </c>
      <c r="S470" s="1043">
        <f t="shared" si="86"/>
        <v>0</v>
      </c>
      <c r="T470" s="1043">
        <f t="shared" si="86"/>
        <v>0</v>
      </c>
    </row>
    <row r="471" spans="3:20">
      <c r="D471" s="11" t="s">
        <v>190</v>
      </c>
      <c r="E471" s="20" t="s">
        <v>179</v>
      </c>
      <c r="F471" s="7" t="s">
        <v>181</v>
      </c>
      <c r="H471" s="20" t="s">
        <v>179</v>
      </c>
      <c r="I471" s="11" t="s">
        <v>2794</v>
      </c>
      <c r="J471" s="11" t="s">
        <v>2817</v>
      </c>
      <c r="M471" s="11" t="s">
        <v>185</v>
      </c>
      <c r="O471" s="7" t="s">
        <v>186</v>
      </c>
      <c r="P471" s="728"/>
      <c r="Q471" s="728"/>
      <c r="R471" s="728"/>
      <c r="S471" s="728"/>
      <c r="T471" s="728"/>
    </row>
    <row r="472" spans="3:20" ht="13.9">
      <c r="D472" s="11" t="s">
        <v>190</v>
      </c>
      <c r="E472" s="20" t="s">
        <v>179</v>
      </c>
      <c r="F472" s="7" t="s">
        <v>181</v>
      </c>
      <c r="H472" s="20" t="s">
        <v>179</v>
      </c>
      <c r="I472" s="11" t="s">
        <v>2794</v>
      </c>
      <c r="J472" s="29" t="s">
        <v>2818</v>
      </c>
      <c r="M472" s="29" t="s">
        <v>185</v>
      </c>
      <c r="N472" s="29" t="s">
        <v>1628</v>
      </c>
      <c r="O472" s="31" t="s">
        <v>186</v>
      </c>
      <c r="P472" s="1043">
        <f>SUM(P470:P471)</f>
        <v>0</v>
      </c>
      <c r="Q472" s="1043">
        <f t="shared" ref="Q472" si="87">SUM(Q470:Q471)</f>
        <v>0</v>
      </c>
      <c r="R472" s="1043">
        <f t="shared" ref="R472" si="88">SUM(R470:R471)</f>
        <v>0</v>
      </c>
      <c r="S472" s="1043">
        <f t="shared" ref="S472" si="89">SUM(S470:S471)</f>
        <v>0</v>
      </c>
      <c r="T472" s="1043">
        <f t="shared" ref="T472" si="90">SUM(T470:T471)</f>
        <v>0</v>
      </c>
    </row>
    <row r="473" spans="3:20">
      <c r="E473" s="20"/>
      <c r="H473" s="20"/>
      <c r="P473" s="399"/>
      <c r="Q473" s="399"/>
      <c r="R473" s="399"/>
      <c r="S473" s="399"/>
      <c r="T473" s="399"/>
    </row>
    <row r="474" spans="3:20" ht="13.5" customHeight="1">
      <c r="C474" s="76" t="s">
        <v>1638</v>
      </c>
      <c r="D474" s="76"/>
      <c r="E474" s="77"/>
      <c r="F474" s="77"/>
      <c r="G474" s="77"/>
      <c r="H474" s="77"/>
      <c r="I474" s="77"/>
      <c r="J474" s="77"/>
      <c r="K474" s="77"/>
      <c r="L474" s="77"/>
      <c r="M474" s="77"/>
      <c r="N474" s="77"/>
      <c r="O474" s="77"/>
      <c r="P474" s="1107"/>
      <c r="Q474" s="1107"/>
      <c r="R474" s="1107"/>
      <c r="S474" s="1107"/>
      <c r="T474" s="1107"/>
    </row>
    <row r="475" spans="3:20">
      <c r="C475" s="12"/>
      <c r="D475" s="12"/>
      <c r="E475" s="12"/>
      <c r="F475" s="7"/>
      <c r="G475" s="12"/>
      <c r="H475" s="12"/>
      <c r="I475" s="7"/>
      <c r="J475" s="7"/>
      <c r="K475" s="7"/>
      <c r="L475" s="7"/>
      <c r="M475" s="22"/>
      <c r="N475" s="22"/>
      <c r="O475" s="15"/>
      <c r="P475" s="1103"/>
      <c r="Q475" s="1103"/>
      <c r="R475" s="1104"/>
      <c r="S475" s="1105"/>
      <c r="T475" s="1106"/>
    </row>
    <row r="476" spans="3:20" ht="14.25" customHeight="1">
      <c r="C476" s="12"/>
      <c r="D476" s="80" t="s">
        <v>2795</v>
      </c>
      <c r="E476" s="81"/>
      <c r="F476" s="81"/>
      <c r="G476" s="81"/>
      <c r="H476" s="81"/>
      <c r="I476" s="81"/>
      <c r="J476" s="81"/>
      <c r="K476" s="81"/>
      <c r="L476" s="81"/>
      <c r="M476" s="81"/>
      <c r="N476" s="81"/>
      <c r="O476" s="81"/>
      <c r="P476" s="1102"/>
      <c r="Q476" s="1102"/>
      <c r="R476" s="1102"/>
      <c r="S476" s="1102"/>
      <c r="T476" s="1102"/>
    </row>
    <row r="477" spans="3:20">
      <c r="C477" s="12"/>
      <c r="D477" s="12"/>
      <c r="E477" s="12"/>
      <c r="F477" s="7"/>
      <c r="G477" s="12"/>
      <c r="H477" s="12"/>
      <c r="I477" s="7"/>
      <c r="J477" s="7"/>
      <c r="K477" s="7"/>
      <c r="L477" s="7"/>
      <c r="M477" s="22"/>
      <c r="N477" s="22"/>
      <c r="O477" s="15"/>
      <c r="P477" s="1103"/>
      <c r="Q477" s="1103"/>
      <c r="R477" s="1104"/>
      <c r="S477" s="1105"/>
      <c r="T477" s="1106"/>
    </row>
    <row r="478" spans="3:20">
      <c r="D478" s="20" t="s">
        <v>190</v>
      </c>
      <c r="E478" s="20" t="s">
        <v>172</v>
      </c>
      <c r="F478" s="7" t="s">
        <v>181</v>
      </c>
      <c r="G478" s="20"/>
      <c r="H478" s="20" t="s">
        <v>1638</v>
      </c>
      <c r="I478" s="438" t="s">
        <v>2691</v>
      </c>
      <c r="J478" s="11" t="s">
        <v>2808</v>
      </c>
      <c r="K478" s="20"/>
      <c r="L478" s="7"/>
      <c r="M478" s="21" t="s">
        <v>185</v>
      </c>
      <c r="N478" s="462" t="s">
        <v>2809</v>
      </c>
      <c r="O478" s="7" t="s">
        <v>186</v>
      </c>
      <c r="P478" s="728"/>
      <c r="Q478" s="728"/>
      <c r="R478" s="728"/>
      <c r="S478" s="728"/>
      <c r="T478" s="728"/>
    </row>
    <row r="479" spans="3:20">
      <c r="D479" s="20" t="s">
        <v>190</v>
      </c>
      <c r="E479" s="20" t="s">
        <v>172</v>
      </c>
      <c r="F479" s="7" t="s">
        <v>181</v>
      </c>
      <c r="G479" s="20"/>
      <c r="H479" s="20" t="s">
        <v>1638</v>
      </c>
      <c r="I479" s="438" t="s">
        <v>2691</v>
      </c>
      <c r="J479" s="11" t="s">
        <v>2810</v>
      </c>
      <c r="K479" s="20"/>
      <c r="L479" s="7"/>
      <c r="M479" s="21" t="s">
        <v>185</v>
      </c>
      <c r="N479" s="462" t="s">
        <v>2809</v>
      </c>
      <c r="O479" s="7" t="s">
        <v>186</v>
      </c>
      <c r="P479" s="728"/>
      <c r="Q479" s="728"/>
      <c r="R479" s="728"/>
      <c r="S479" s="728"/>
      <c r="T479" s="728"/>
    </row>
    <row r="480" spans="3:20">
      <c r="D480" s="20" t="s">
        <v>190</v>
      </c>
      <c r="E480" s="20" t="s">
        <v>172</v>
      </c>
      <c r="F480" s="7" t="s">
        <v>181</v>
      </c>
      <c r="G480" s="20"/>
      <c r="H480" s="20" t="s">
        <v>1638</v>
      </c>
      <c r="I480" s="438" t="s">
        <v>2691</v>
      </c>
      <c r="J480" s="11" t="s">
        <v>433</v>
      </c>
      <c r="K480" s="20"/>
      <c r="L480" s="7"/>
      <c r="M480" s="21" t="s">
        <v>185</v>
      </c>
      <c r="N480" s="462" t="s">
        <v>2809</v>
      </c>
      <c r="O480" s="7" t="s">
        <v>186</v>
      </c>
      <c r="P480" s="728"/>
      <c r="Q480" s="728"/>
      <c r="R480" s="728"/>
      <c r="S480" s="728"/>
      <c r="T480" s="728"/>
    </row>
    <row r="481" spans="4:20">
      <c r="D481" s="20" t="s">
        <v>190</v>
      </c>
      <c r="E481" s="20" t="s">
        <v>172</v>
      </c>
      <c r="F481" s="7" t="s">
        <v>181</v>
      </c>
      <c r="G481" s="20"/>
      <c r="H481" s="20" t="s">
        <v>1638</v>
      </c>
      <c r="I481" s="438" t="s">
        <v>2691</v>
      </c>
      <c r="J481" s="11" t="s">
        <v>2811</v>
      </c>
      <c r="K481" s="20"/>
      <c r="L481" s="7"/>
      <c r="M481" s="21" t="s">
        <v>185</v>
      </c>
      <c r="N481" s="462" t="s">
        <v>2809</v>
      </c>
      <c r="O481" s="7" t="s">
        <v>186</v>
      </c>
      <c r="P481" s="728"/>
      <c r="Q481" s="728"/>
      <c r="R481" s="728"/>
      <c r="S481" s="728"/>
      <c r="T481" s="728"/>
    </row>
    <row r="482" spans="4:20">
      <c r="D482" s="15" t="s">
        <v>190</v>
      </c>
      <c r="E482" s="20" t="s">
        <v>172</v>
      </c>
      <c r="F482" s="7" t="s">
        <v>181</v>
      </c>
      <c r="G482" s="15"/>
      <c r="H482" s="20" t="s">
        <v>1638</v>
      </c>
      <c r="I482" s="438" t="s">
        <v>2691</v>
      </c>
      <c r="J482" s="11" t="s">
        <v>2812</v>
      </c>
      <c r="K482" s="15"/>
      <c r="L482" s="7"/>
      <c r="M482" s="13" t="s">
        <v>185</v>
      </c>
      <c r="N482" s="462" t="s">
        <v>2809</v>
      </c>
      <c r="O482" s="7" t="s">
        <v>186</v>
      </c>
      <c r="P482" s="728"/>
      <c r="Q482" s="728"/>
      <c r="R482" s="728"/>
      <c r="S482" s="728"/>
      <c r="T482" s="728"/>
    </row>
    <row r="483" spans="4:20">
      <c r="D483" s="15" t="s">
        <v>190</v>
      </c>
      <c r="E483" s="20" t="s">
        <v>172</v>
      </c>
      <c r="F483" s="7" t="s">
        <v>181</v>
      </c>
      <c r="G483" s="15"/>
      <c r="H483" s="20" t="s">
        <v>1638</v>
      </c>
      <c r="I483" s="438" t="s">
        <v>2691</v>
      </c>
      <c r="J483" s="11" t="s">
        <v>2813</v>
      </c>
      <c r="K483" s="15"/>
      <c r="L483" s="7"/>
      <c r="M483" s="23" t="s">
        <v>185</v>
      </c>
      <c r="N483" s="462" t="s">
        <v>2809</v>
      </c>
      <c r="O483" s="7" t="s">
        <v>186</v>
      </c>
      <c r="P483" s="728"/>
      <c r="Q483" s="728"/>
      <c r="R483" s="728"/>
      <c r="S483" s="728"/>
      <c r="T483" s="728"/>
    </row>
    <row r="484" spans="4:20">
      <c r="D484" s="15" t="s">
        <v>190</v>
      </c>
      <c r="E484" s="20" t="s">
        <v>172</v>
      </c>
      <c r="F484" s="7" t="s">
        <v>181</v>
      </c>
      <c r="G484" s="15"/>
      <c r="H484" s="20" t="s">
        <v>1638</v>
      </c>
      <c r="I484" s="438" t="s">
        <v>2691</v>
      </c>
      <c r="J484" s="11" t="s">
        <v>2814</v>
      </c>
      <c r="K484" s="15"/>
      <c r="L484" s="7"/>
      <c r="M484" s="23" t="s">
        <v>185</v>
      </c>
      <c r="N484" s="462" t="s">
        <v>2809</v>
      </c>
      <c r="O484" s="7" t="s">
        <v>186</v>
      </c>
      <c r="P484" s="728"/>
      <c r="Q484" s="728"/>
      <c r="R484" s="728"/>
      <c r="S484" s="728"/>
      <c r="T484" s="728"/>
    </row>
    <row r="485" spans="4:20">
      <c r="D485" s="15" t="s">
        <v>190</v>
      </c>
      <c r="E485" s="20" t="s">
        <v>172</v>
      </c>
      <c r="F485" s="7" t="s">
        <v>181</v>
      </c>
      <c r="G485" s="15"/>
      <c r="H485" s="20" t="s">
        <v>1638</v>
      </c>
      <c r="I485" s="438" t="s">
        <v>2691</v>
      </c>
      <c r="J485" s="11" t="s">
        <v>2815</v>
      </c>
      <c r="K485" s="15"/>
      <c r="L485" s="7"/>
      <c r="M485" s="23" t="s">
        <v>185</v>
      </c>
      <c r="N485" s="462" t="s">
        <v>2809</v>
      </c>
      <c r="O485" s="7" t="s">
        <v>186</v>
      </c>
      <c r="P485" s="728"/>
      <c r="Q485" s="728"/>
      <c r="R485" s="728"/>
      <c r="S485" s="728"/>
      <c r="T485" s="728"/>
    </row>
    <row r="486" spans="4:20">
      <c r="D486" s="11" t="s">
        <v>190</v>
      </c>
      <c r="E486" s="20" t="s">
        <v>172</v>
      </c>
      <c r="F486" s="7" t="s">
        <v>181</v>
      </c>
      <c r="H486" s="20" t="s">
        <v>1638</v>
      </c>
      <c r="I486" s="438" t="s">
        <v>2691</v>
      </c>
      <c r="J486" s="11" t="s">
        <v>217</v>
      </c>
      <c r="K486" s="53"/>
      <c r="M486" s="11" t="s">
        <v>185</v>
      </c>
      <c r="N486" s="462" t="s">
        <v>2809</v>
      </c>
      <c r="O486" s="7" t="s">
        <v>186</v>
      </c>
      <c r="P486" s="728"/>
      <c r="Q486" s="728"/>
      <c r="R486" s="728"/>
      <c r="S486" s="728"/>
      <c r="T486" s="728"/>
    </row>
    <row r="487" spans="4:20">
      <c r="D487" s="11" t="s">
        <v>190</v>
      </c>
      <c r="E487" s="20" t="s">
        <v>172</v>
      </c>
      <c r="F487" s="7" t="s">
        <v>181</v>
      </c>
      <c r="H487" s="20" t="s">
        <v>1638</v>
      </c>
      <c r="I487" s="438" t="s">
        <v>2691</v>
      </c>
      <c r="J487" s="11" t="s">
        <v>217</v>
      </c>
      <c r="K487" s="53"/>
      <c r="M487" s="11" t="s">
        <v>185</v>
      </c>
      <c r="N487" s="462" t="s">
        <v>2809</v>
      </c>
      <c r="O487" s="7" t="s">
        <v>186</v>
      </c>
      <c r="P487" s="728"/>
      <c r="Q487" s="728"/>
      <c r="R487" s="728"/>
      <c r="S487" s="728"/>
      <c r="T487" s="728"/>
    </row>
    <row r="488" spans="4:20">
      <c r="D488" s="11" t="s">
        <v>190</v>
      </c>
      <c r="E488" s="20" t="s">
        <v>172</v>
      </c>
      <c r="F488" s="7" t="s">
        <v>181</v>
      </c>
      <c r="H488" s="20" t="s">
        <v>1638</v>
      </c>
      <c r="I488" s="438" t="s">
        <v>2691</v>
      </c>
      <c r="J488" s="11" t="s">
        <v>217</v>
      </c>
      <c r="K488" s="53"/>
      <c r="M488" s="11" t="s">
        <v>185</v>
      </c>
      <c r="N488" s="462" t="s">
        <v>2809</v>
      </c>
      <c r="O488" s="7" t="s">
        <v>186</v>
      </c>
      <c r="P488" s="728"/>
      <c r="Q488" s="728"/>
      <c r="R488" s="728"/>
      <c r="S488" s="728"/>
      <c r="T488" s="728"/>
    </row>
    <row r="489" spans="4:20">
      <c r="D489" s="11" t="s">
        <v>190</v>
      </c>
      <c r="E489" s="20" t="s">
        <v>172</v>
      </c>
      <c r="F489" s="7" t="s">
        <v>181</v>
      </c>
      <c r="H489" s="20" t="s">
        <v>1638</v>
      </c>
      <c r="I489" s="438" t="s">
        <v>2691</v>
      </c>
      <c r="J489" s="11" t="s">
        <v>217</v>
      </c>
      <c r="K489" s="53"/>
      <c r="M489" s="11" t="s">
        <v>185</v>
      </c>
      <c r="N489" s="462" t="s">
        <v>2809</v>
      </c>
      <c r="O489" s="7" t="s">
        <v>186</v>
      </c>
      <c r="P489" s="728"/>
      <c r="Q489" s="728"/>
      <c r="R489" s="728"/>
      <c r="S489" s="728"/>
      <c r="T489" s="728"/>
    </row>
    <row r="490" spans="4:20">
      <c r="D490" s="11" t="s">
        <v>190</v>
      </c>
      <c r="E490" s="20" t="s">
        <v>172</v>
      </c>
      <c r="F490" s="7" t="s">
        <v>181</v>
      </c>
      <c r="H490" s="20" t="s">
        <v>1638</v>
      </c>
      <c r="I490" s="438" t="s">
        <v>2691</v>
      </c>
      <c r="J490" s="11" t="s">
        <v>217</v>
      </c>
      <c r="K490" s="53"/>
      <c r="M490" s="11" t="s">
        <v>185</v>
      </c>
      <c r="N490" s="462" t="s">
        <v>2809</v>
      </c>
      <c r="O490" s="7" t="s">
        <v>186</v>
      </c>
      <c r="P490" s="728"/>
      <c r="Q490" s="728"/>
      <c r="R490" s="728"/>
      <c r="S490" s="728"/>
      <c r="T490" s="728"/>
    </row>
    <row r="491" spans="4:20">
      <c r="D491" s="11" t="s">
        <v>190</v>
      </c>
      <c r="E491" s="20" t="s">
        <v>172</v>
      </c>
      <c r="F491" s="7" t="s">
        <v>181</v>
      </c>
      <c r="H491" s="20" t="s">
        <v>1638</v>
      </c>
      <c r="I491" s="438" t="s">
        <v>2691</v>
      </c>
      <c r="J491" s="11" t="s">
        <v>217</v>
      </c>
      <c r="K491" s="53"/>
      <c r="M491" s="11" t="s">
        <v>185</v>
      </c>
      <c r="N491" s="462" t="s">
        <v>2809</v>
      </c>
      <c r="O491" s="7" t="s">
        <v>186</v>
      </c>
      <c r="P491" s="728"/>
      <c r="Q491" s="728"/>
      <c r="R491" s="728"/>
      <c r="S491" s="728"/>
      <c r="T491" s="728"/>
    </row>
    <row r="492" spans="4:20">
      <c r="D492" s="11" t="s">
        <v>190</v>
      </c>
      <c r="E492" s="20" t="s">
        <v>172</v>
      </c>
      <c r="F492" s="7" t="s">
        <v>181</v>
      </c>
      <c r="H492" s="20" t="s">
        <v>1638</v>
      </c>
      <c r="I492" s="438" t="s">
        <v>2691</v>
      </c>
      <c r="J492" s="11" t="s">
        <v>217</v>
      </c>
      <c r="K492" s="53"/>
      <c r="M492" s="11" t="s">
        <v>185</v>
      </c>
      <c r="N492" s="462" t="s">
        <v>2809</v>
      </c>
      <c r="O492" s="7" t="s">
        <v>186</v>
      </c>
      <c r="P492" s="728"/>
      <c r="Q492" s="728"/>
      <c r="R492" s="728"/>
      <c r="S492" s="728"/>
      <c r="T492" s="728"/>
    </row>
    <row r="493" spans="4:20">
      <c r="D493" s="11" t="s">
        <v>190</v>
      </c>
      <c r="E493" s="20" t="s">
        <v>172</v>
      </c>
      <c r="F493" s="7" t="s">
        <v>181</v>
      </c>
      <c r="H493" s="20" t="s">
        <v>1638</v>
      </c>
      <c r="I493" s="438" t="s">
        <v>2691</v>
      </c>
      <c r="J493" s="11" t="s">
        <v>217</v>
      </c>
      <c r="K493" s="53"/>
      <c r="M493" s="11" t="s">
        <v>185</v>
      </c>
      <c r="N493" s="462" t="s">
        <v>2809</v>
      </c>
      <c r="O493" s="7" t="s">
        <v>186</v>
      </c>
      <c r="P493" s="728"/>
      <c r="Q493" s="728"/>
      <c r="R493" s="728"/>
      <c r="S493" s="728"/>
      <c r="T493" s="728"/>
    </row>
    <row r="494" spans="4:20">
      <c r="D494" s="11" t="s">
        <v>190</v>
      </c>
      <c r="E494" s="20" t="s">
        <v>172</v>
      </c>
      <c r="F494" s="7" t="s">
        <v>181</v>
      </c>
      <c r="H494" s="20" t="s">
        <v>1638</v>
      </c>
      <c r="I494" s="438" t="s">
        <v>2691</v>
      </c>
      <c r="J494" s="11" t="s">
        <v>217</v>
      </c>
      <c r="K494" s="53"/>
      <c r="M494" s="11" t="s">
        <v>185</v>
      </c>
      <c r="N494" s="462" t="s">
        <v>2809</v>
      </c>
      <c r="O494" s="7" t="s">
        <v>186</v>
      </c>
      <c r="P494" s="728"/>
      <c r="Q494" s="728"/>
      <c r="R494" s="728"/>
      <c r="S494" s="728"/>
      <c r="T494" s="728"/>
    </row>
    <row r="495" spans="4:20">
      <c r="D495" s="11" t="s">
        <v>190</v>
      </c>
      <c r="E495" s="20" t="s">
        <v>172</v>
      </c>
      <c r="F495" s="7" t="s">
        <v>181</v>
      </c>
      <c r="H495" s="20" t="s">
        <v>1638</v>
      </c>
      <c r="I495" s="438" t="s">
        <v>2691</v>
      </c>
      <c r="J495" s="11" t="s">
        <v>217</v>
      </c>
      <c r="K495" s="53"/>
      <c r="M495" s="11" t="s">
        <v>185</v>
      </c>
      <c r="N495" s="462" t="s">
        <v>2809</v>
      </c>
      <c r="O495" s="7" t="s">
        <v>186</v>
      </c>
      <c r="P495" s="728"/>
      <c r="Q495" s="728"/>
      <c r="R495" s="728"/>
      <c r="S495" s="728"/>
      <c r="T495" s="728"/>
    </row>
    <row r="496" spans="4:20" ht="13.9">
      <c r="D496" s="11" t="s">
        <v>190</v>
      </c>
      <c r="E496" s="20" t="s">
        <v>172</v>
      </c>
      <c r="F496" s="7" t="s">
        <v>181</v>
      </c>
      <c r="H496" s="20" t="s">
        <v>1638</v>
      </c>
      <c r="I496" s="438" t="s">
        <v>2691</v>
      </c>
      <c r="J496" s="29" t="s">
        <v>2816</v>
      </c>
      <c r="M496" s="29" t="s">
        <v>185</v>
      </c>
      <c r="N496" s="1360" t="s">
        <v>2809</v>
      </c>
      <c r="O496" s="31" t="s">
        <v>186</v>
      </c>
      <c r="P496" s="1043">
        <f>SUM(P478:P495)</f>
        <v>0</v>
      </c>
      <c r="Q496" s="1043">
        <f t="shared" ref="Q496:T496" si="91">SUM(Q478:Q495)</f>
        <v>0</v>
      </c>
      <c r="R496" s="1043">
        <f t="shared" si="91"/>
        <v>0</v>
      </c>
      <c r="S496" s="1043">
        <f t="shared" si="91"/>
        <v>0</v>
      </c>
      <c r="T496" s="1043">
        <f t="shared" si="91"/>
        <v>0</v>
      </c>
    </row>
    <row r="497" spans="3:20">
      <c r="D497" s="11" t="s">
        <v>190</v>
      </c>
      <c r="E497" s="20" t="s">
        <v>172</v>
      </c>
      <c r="F497" s="7" t="s">
        <v>181</v>
      </c>
      <c r="H497" s="20" t="s">
        <v>1638</v>
      </c>
      <c r="I497" s="438" t="s">
        <v>2691</v>
      </c>
      <c r="J497" s="11" t="s">
        <v>2817</v>
      </c>
      <c r="M497" s="11" t="s">
        <v>185</v>
      </c>
      <c r="O497" s="7" t="s">
        <v>186</v>
      </c>
      <c r="P497" s="728"/>
      <c r="Q497" s="728"/>
      <c r="R497" s="728"/>
      <c r="S497" s="728"/>
      <c r="T497" s="728"/>
    </row>
    <row r="498" spans="3:20" ht="13.9">
      <c r="D498" s="11" t="s">
        <v>190</v>
      </c>
      <c r="E498" s="20" t="s">
        <v>172</v>
      </c>
      <c r="F498" s="7" t="s">
        <v>181</v>
      </c>
      <c r="H498" s="20" t="s">
        <v>1638</v>
      </c>
      <c r="I498" s="438" t="s">
        <v>2691</v>
      </c>
      <c r="J498" s="29" t="s">
        <v>2818</v>
      </c>
      <c r="M498" s="29" t="s">
        <v>185</v>
      </c>
      <c r="N498" s="29" t="s">
        <v>1628</v>
      </c>
      <c r="O498" s="31" t="s">
        <v>186</v>
      </c>
      <c r="P498" s="1043">
        <f>SUM(P496:P497)</f>
        <v>0</v>
      </c>
      <c r="Q498" s="1043">
        <f t="shared" ref="Q498" si="92">SUM(Q496:Q497)</f>
        <v>0</v>
      </c>
      <c r="R498" s="1043">
        <f t="shared" ref="R498" si="93">SUM(R496:R497)</f>
        <v>0</v>
      </c>
      <c r="S498" s="1043">
        <f t="shared" ref="S498" si="94">SUM(S496:S497)</f>
        <v>0</v>
      </c>
      <c r="T498" s="1043">
        <f t="shared" ref="T498" si="95">SUM(T496:T497)</f>
        <v>0</v>
      </c>
    </row>
    <row r="499" spans="3:20">
      <c r="P499" s="399"/>
      <c r="Q499" s="399"/>
      <c r="R499" s="399"/>
      <c r="S499" s="399"/>
      <c r="T499" s="399"/>
    </row>
    <row r="500" spans="3:20" ht="13.5" customHeight="1">
      <c r="C500" s="76" t="s">
        <v>2799</v>
      </c>
      <c r="D500" s="76"/>
      <c r="E500" s="77"/>
      <c r="F500" s="77"/>
      <c r="G500" s="77"/>
      <c r="H500" s="77"/>
      <c r="I500" s="77"/>
      <c r="J500" s="77"/>
      <c r="K500" s="77"/>
      <c r="L500" s="77"/>
      <c r="M500" s="77"/>
      <c r="N500" s="77"/>
      <c r="O500" s="77"/>
      <c r="P500" s="1107"/>
      <c r="Q500" s="1107"/>
      <c r="R500" s="1107"/>
      <c r="S500" s="1107"/>
      <c r="T500" s="1107"/>
    </row>
    <row r="501" spans="3:20">
      <c r="C501" s="12"/>
      <c r="D501" s="12"/>
      <c r="E501" s="12"/>
      <c r="F501" s="7"/>
      <c r="G501" s="12"/>
      <c r="H501" s="12"/>
      <c r="I501" s="7"/>
      <c r="J501" s="7"/>
      <c r="K501" s="7"/>
      <c r="L501" s="7"/>
      <c r="M501" s="22"/>
      <c r="N501" s="22"/>
      <c r="O501" s="15"/>
      <c r="P501" s="1103"/>
      <c r="Q501" s="1103"/>
      <c r="R501" s="1104"/>
      <c r="S501" s="1105"/>
      <c r="T501" s="1106"/>
    </row>
    <row r="502" spans="3:20" ht="14.25" customHeight="1">
      <c r="C502" s="12"/>
      <c r="D502" s="80" t="s">
        <v>2800</v>
      </c>
      <c r="E502" s="81"/>
      <c r="F502" s="81"/>
      <c r="G502" s="81"/>
      <c r="H502" s="81"/>
      <c r="I502" s="81"/>
      <c r="J502" s="81"/>
      <c r="K502" s="81"/>
      <c r="L502" s="81"/>
      <c r="M502" s="81"/>
      <c r="N502" s="81"/>
      <c r="O502" s="81"/>
      <c r="P502" s="1102"/>
      <c r="Q502" s="1102"/>
      <c r="R502" s="1102"/>
      <c r="S502" s="1102"/>
      <c r="T502" s="1102"/>
    </row>
    <row r="503" spans="3:20">
      <c r="C503" s="12"/>
      <c r="D503" s="12"/>
      <c r="E503" s="12"/>
      <c r="F503" s="7"/>
      <c r="G503" s="12"/>
      <c r="H503" s="12"/>
      <c r="I503" s="12"/>
      <c r="J503" s="7"/>
      <c r="K503" s="7"/>
      <c r="L503" s="7"/>
      <c r="M503" s="22"/>
      <c r="N503" s="22"/>
      <c r="O503" s="15"/>
      <c r="P503" s="1103"/>
      <c r="Q503" s="1103"/>
      <c r="R503" s="1104"/>
      <c r="S503" s="1105"/>
      <c r="T503" s="1106"/>
    </row>
    <row r="504" spans="3:20">
      <c r="D504" s="20" t="s">
        <v>190</v>
      </c>
      <c r="E504" s="20" t="s">
        <v>172</v>
      </c>
      <c r="F504" s="7" t="s">
        <v>181</v>
      </c>
      <c r="G504" s="20"/>
      <c r="H504" s="20" t="s">
        <v>2799</v>
      </c>
      <c r="I504" s="11" t="s">
        <v>2800</v>
      </c>
      <c r="J504" s="11" t="s">
        <v>2808</v>
      </c>
      <c r="K504" s="20"/>
      <c r="L504" s="7"/>
      <c r="M504" s="21" t="s">
        <v>185</v>
      </c>
      <c r="N504" s="462" t="s">
        <v>2809</v>
      </c>
      <c r="O504" s="7" t="s">
        <v>186</v>
      </c>
      <c r="P504" s="728"/>
      <c r="Q504" s="728"/>
      <c r="R504" s="728"/>
      <c r="S504" s="728"/>
      <c r="T504" s="728"/>
    </row>
    <row r="505" spans="3:20">
      <c r="D505" s="20" t="s">
        <v>190</v>
      </c>
      <c r="E505" s="20" t="s">
        <v>172</v>
      </c>
      <c r="F505" s="7" t="s">
        <v>181</v>
      </c>
      <c r="G505" s="20"/>
      <c r="H505" s="20" t="s">
        <v>2799</v>
      </c>
      <c r="I505" s="11" t="s">
        <v>2800</v>
      </c>
      <c r="J505" s="11" t="s">
        <v>2810</v>
      </c>
      <c r="K505" s="20"/>
      <c r="L505" s="7"/>
      <c r="M505" s="21" t="s">
        <v>185</v>
      </c>
      <c r="N505" s="462" t="s">
        <v>2809</v>
      </c>
      <c r="O505" s="7" t="s">
        <v>186</v>
      </c>
      <c r="P505" s="728"/>
      <c r="Q505" s="728"/>
      <c r="R505" s="728"/>
      <c r="S505" s="728"/>
      <c r="T505" s="728"/>
    </row>
    <row r="506" spans="3:20">
      <c r="D506" s="20" t="s">
        <v>190</v>
      </c>
      <c r="E506" s="20" t="s">
        <v>172</v>
      </c>
      <c r="F506" s="7" t="s">
        <v>181</v>
      </c>
      <c r="G506" s="20"/>
      <c r="H506" s="20" t="s">
        <v>2799</v>
      </c>
      <c r="I506" s="11" t="s">
        <v>2800</v>
      </c>
      <c r="J506" s="11" t="s">
        <v>433</v>
      </c>
      <c r="K506" s="20"/>
      <c r="L506" s="7"/>
      <c r="M506" s="21" t="s">
        <v>185</v>
      </c>
      <c r="N506" s="462" t="s">
        <v>2809</v>
      </c>
      <c r="O506" s="7" t="s">
        <v>186</v>
      </c>
      <c r="P506" s="728"/>
      <c r="Q506" s="728"/>
      <c r="R506" s="728"/>
      <c r="S506" s="728"/>
      <c r="T506" s="728"/>
    </row>
    <row r="507" spans="3:20">
      <c r="D507" s="20" t="s">
        <v>190</v>
      </c>
      <c r="E507" s="20" t="s">
        <v>172</v>
      </c>
      <c r="F507" s="7" t="s">
        <v>181</v>
      </c>
      <c r="G507" s="20"/>
      <c r="H507" s="20" t="s">
        <v>2799</v>
      </c>
      <c r="I507" s="11" t="s">
        <v>2800</v>
      </c>
      <c r="J507" s="11" t="s">
        <v>2811</v>
      </c>
      <c r="K507" s="20"/>
      <c r="L507" s="7"/>
      <c r="M507" s="21" t="s">
        <v>185</v>
      </c>
      <c r="N507" s="462" t="s">
        <v>2809</v>
      </c>
      <c r="O507" s="7" t="s">
        <v>186</v>
      </c>
      <c r="P507" s="728"/>
      <c r="Q507" s="728"/>
      <c r="R507" s="728"/>
      <c r="S507" s="728"/>
      <c r="T507" s="728"/>
    </row>
    <row r="508" spans="3:20">
      <c r="D508" s="15" t="s">
        <v>190</v>
      </c>
      <c r="E508" s="20" t="s">
        <v>172</v>
      </c>
      <c r="F508" s="7" t="s">
        <v>181</v>
      </c>
      <c r="G508" s="15"/>
      <c r="H508" s="20" t="s">
        <v>2799</v>
      </c>
      <c r="I508" s="11" t="s">
        <v>2800</v>
      </c>
      <c r="J508" s="11" t="s">
        <v>2812</v>
      </c>
      <c r="K508" s="15"/>
      <c r="L508" s="7"/>
      <c r="M508" s="13" t="s">
        <v>185</v>
      </c>
      <c r="N508" s="462" t="s">
        <v>2809</v>
      </c>
      <c r="O508" s="7" t="s">
        <v>186</v>
      </c>
      <c r="P508" s="728"/>
      <c r="Q508" s="728"/>
      <c r="R508" s="728"/>
      <c r="S508" s="728"/>
      <c r="T508" s="728"/>
    </row>
    <row r="509" spans="3:20">
      <c r="D509" s="15" t="s">
        <v>190</v>
      </c>
      <c r="E509" s="20" t="s">
        <v>172</v>
      </c>
      <c r="F509" s="7" t="s">
        <v>181</v>
      </c>
      <c r="G509" s="15"/>
      <c r="H509" s="20" t="s">
        <v>2799</v>
      </c>
      <c r="I509" s="11" t="s">
        <v>2800</v>
      </c>
      <c r="J509" s="11" t="s">
        <v>2813</v>
      </c>
      <c r="K509" s="15"/>
      <c r="L509" s="7"/>
      <c r="M509" s="23" t="s">
        <v>185</v>
      </c>
      <c r="N509" s="462" t="s">
        <v>2809</v>
      </c>
      <c r="O509" s="7" t="s">
        <v>186</v>
      </c>
      <c r="P509" s="728"/>
      <c r="Q509" s="728"/>
      <c r="R509" s="728"/>
      <c r="S509" s="728"/>
      <c r="T509" s="728"/>
    </row>
    <row r="510" spans="3:20">
      <c r="D510" s="15" t="s">
        <v>190</v>
      </c>
      <c r="E510" s="20" t="s">
        <v>172</v>
      </c>
      <c r="F510" s="7" t="s">
        <v>181</v>
      </c>
      <c r="G510" s="15"/>
      <c r="H510" s="20" t="s">
        <v>2799</v>
      </c>
      <c r="I510" s="11" t="s">
        <v>2800</v>
      </c>
      <c r="J510" s="11" t="s">
        <v>2814</v>
      </c>
      <c r="K510" s="15"/>
      <c r="L510" s="7"/>
      <c r="M510" s="23" t="s">
        <v>185</v>
      </c>
      <c r="N510" s="462" t="s">
        <v>2809</v>
      </c>
      <c r="O510" s="7" t="s">
        <v>186</v>
      </c>
      <c r="P510" s="728"/>
      <c r="Q510" s="728"/>
      <c r="R510" s="728"/>
      <c r="S510" s="728"/>
      <c r="T510" s="728"/>
    </row>
    <row r="511" spans="3:20">
      <c r="D511" s="15" t="s">
        <v>190</v>
      </c>
      <c r="E511" s="20" t="s">
        <v>172</v>
      </c>
      <c r="F511" s="7" t="s">
        <v>181</v>
      </c>
      <c r="G511" s="15"/>
      <c r="H511" s="20" t="s">
        <v>2799</v>
      </c>
      <c r="I511" s="11" t="s">
        <v>2800</v>
      </c>
      <c r="J511" s="11" t="s">
        <v>2815</v>
      </c>
      <c r="K511" s="15"/>
      <c r="L511" s="7"/>
      <c r="M511" s="23" t="s">
        <v>185</v>
      </c>
      <c r="N511" s="462" t="s">
        <v>2809</v>
      </c>
      <c r="O511" s="7" t="s">
        <v>186</v>
      </c>
      <c r="P511" s="728"/>
      <c r="Q511" s="728"/>
      <c r="R511" s="728"/>
      <c r="S511" s="728"/>
      <c r="T511" s="728"/>
    </row>
    <row r="512" spans="3:20">
      <c r="D512" s="11" t="s">
        <v>190</v>
      </c>
      <c r="E512" s="20" t="s">
        <v>172</v>
      </c>
      <c r="F512" s="7" t="s">
        <v>181</v>
      </c>
      <c r="H512" s="20" t="s">
        <v>2799</v>
      </c>
      <c r="I512" s="11" t="s">
        <v>2800</v>
      </c>
      <c r="J512" s="11" t="s">
        <v>217</v>
      </c>
      <c r="K512" s="53"/>
      <c r="M512" s="11" t="s">
        <v>185</v>
      </c>
      <c r="N512" s="462" t="s">
        <v>2809</v>
      </c>
      <c r="O512" s="7" t="s">
        <v>186</v>
      </c>
      <c r="P512" s="728"/>
      <c r="Q512" s="728"/>
      <c r="R512" s="728"/>
      <c r="S512" s="728"/>
      <c r="T512" s="728"/>
    </row>
    <row r="513" spans="3:20">
      <c r="D513" s="11" t="s">
        <v>190</v>
      </c>
      <c r="E513" s="20" t="s">
        <v>172</v>
      </c>
      <c r="F513" s="7" t="s">
        <v>181</v>
      </c>
      <c r="H513" s="20" t="s">
        <v>2799</v>
      </c>
      <c r="I513" s="11" t="s">
        <v>2800</v>
      </c>
      <c r="J513" s="11" t="s">
        <v>217</v>
      </c>
      <c r="K513" s="53"/>
      <c r="M513" s="11" t="s">
        <v>185</v>
      </c>
      <c r="N513" s="462" t="s">
        <v>2809</v>
      </c>
      <c r="O513" s="7" t="s">
        <v>186</v>
      </c>
      <c r="P513" s="728"/>
      <c r="Q513" s="728"/>
      <c r="R513" s="728"/>
      <c r="S513" s="728"/>
      <c r="T513" s="728"/>
    </row>
    <row r="514" spans="3:20">
      <c r="D514" s="11" t="s">
        <v>190</v>
      </c>
      <c r="E514" s="20" t="s">
        <v>172</v>
      </c>
      <c r="F514" s="7" t="s">
        <v>181</v>
      </c>
      <c r="H514" s="20" t="s">
        <v>2799</v>
      </c>
      <c r="I514" s="11" t="s">
        <v>2800</v>
      </c>
      <c r="J514" s="11" t="s">
        <v>217</v>
      </c>
      <c r="K514" s="53"/>
      <c r="M514" s="11" t="s">
        <v>185</v>
      </c>
      <c r="N514" s="462" t="s">
        <v>2809</v>
      </c>
      <c r="O514" s="7" t="s">
        <v>186</v>
      </c>
      <c r="P514" s="728"/>
      <c r="Q514" s="728"/>
      <c r="R514" s="728"/>
      <c r="S514" s="728"/>
      <c r="T514" s="728"/>
    </row>
    <row r="515" spans="3:20">
      <c r="D515" s="11" t="s">
        <v>190</v>
      </c>
      <c r="E515" s="20" t="s">
        <v>172</v>
      </c>
      <c r="F515" s="7" t="s">
        <v>181</v>
      </c>
      <c r="H515" s="20" t="s">
        <v>2799</v>
      </c>
      <c r="I515" s="11" t="s">
        <v>2800</v>
      </c>
      <c r="J515" s="11" t="s">
        <v>217</v>
      </c>
      <c r="K515" s="53"/>
      <c r="M515" s="11" t="s">
        <v>185</v>
      </c>
      <c r="N515" s="462" t="s">
        <v>2809</v>
      </c>
      <c r="O515" s="7" t="s">
        <v>186</v>
      </c>
      <c r="P515" s="728"/>
      <c r="Q515" s="728"/>
      <c r="R515" s="728"/>
      <c r="S515" s="728"/>
      <c r="T515" s="728"/>
    </row>
    <row r="516" spans="3:20">
      <c r="D516" s="11" t="s">
        <v>190</v>
      </c>
      <c r="E516" s="20" t="s">
        <v>172</v>
      </c>
      <c r="F516" s="7" t="s">
        <v>181</v>
      </c>
      <c r="H516" s="20" t="s">
        <v>2799</v>
      </c>
      <c r="I516" s="11" t="s">
        <v>2800</v>
      </c>
      <c r="J516" s="11" t="s">
        <v>217</v>
      </c>
      <c r="K516" s="53"/>
      <c r="M516" s="11" t="s">
        <v>185</v>
      </c>
      <c r="N516" s="462" t="s">
        <v>2809</v>
      </c>
      <c r="O516" s="7" t="s">
        <v>186</v>
      </c>
      <c r="P516" s="728"/>
      <c r="Q516" s="728"/>
      <c r="R516" s="728"/>
      <c r="S516" s="728"/>
      <c r="T516" s="728"/>
    </row>
    <row r="517" spans="3:20">
      <c r="D517" s="11" t="s">
        <v>190</v>
      </c>
      <c r="E517" s="20" t="s">
        <v>172</v>
      </c>
      <c r="F517" s="7" t="s">
        <v>181</v>
      </c>
      <c r="H517" s="20" t="s">
        <v>2799</v>
      </c>
      <c r="I517" s="11" t="s">
        <v>2800</v>
      </c>
      <c r="J517" s="11" t="s">
        <v>217</v>
      </c>
      <c r="K517" s="53"/>
      <c r="M517" s="11" t="s">
        <v>185</v>
      </c>
      <c r="N517" s="462" t="s">
        <v>2809</v>
      </c>
      <c r="O517" s="7" t="s">
        <v>186</v>
      </c>
      <c r="P517" s="728"/>
      <c r="Q517" s="728"/>
      <c r="R517" s="728"/>
      <c r="S517" s="728"/>
      <c r="T517" s="728"/>
    </row>
    <row r="518" spans="3:20">
      <c r="D518" s="11" t="s">
        <v>190</v>
      </c>
      <c r="E518" s="20" t="s">
        <v>172</v>
      </c>
      <c r="F518" s="7" t="s">
        <v>181</v>
      </c>
      <c r="H518" s="20" t="s">
        <v>2799</v>
      </c>
      <c r="I518" s="11" t="s">
        <v>2800</v>
      </c>
      <c r="J518" s="11" t="s">
        <v>217</v>
      </c>
      <c r="K518" s="53"/>
      <c r="M518" s="11" t="s">
        <v>185</v>
      </c>
      <c r="N518" s="462" t="s">
        <v>2809</v>
      </c>
      <c r="O518" s="7" t="s">
        <v>186</v>
      </c>
      <c r="P518" s="728"/>
      <c r="Q518" s="728"/>
      <c r="R518" s="728"/>
      <c r="S518" s="728"/>
      <c r="T518" s="728"/>
    </row>
    <row r="519" spans="3:20">
      <c r="D519" s="11" t="s">
        <v>190</v>
      </c>
      <c r="E519" s="20" t="s">
        <v>172</v>
      </c>
      <c r="F519" s="7" t="s">
        <v>181</v>
      </c>
      <c r="H519" s="20" t="s">
        <v>2799</v>
      </c>
      <c r="I519" s="11" t="s">
        <v>2800</v>
      </c>
      <c r="J519" s="11" t="s">
        <v>217</v>
      </c>
      <c r="K519" s="53"/>
      <c r="M519" s="11" t="s">
        <v>185</v>
      </c>
      <c r="N519" s="462" t="s">
        <v>2809</v>
      </c>
      <c r="O519" s="7" t="s">
        <v>186</v>
      </c>
      <c r="P519" s="728"/>
      <c r="Q519" s="728"/>
      <c r="R519" s="728"/>
      <c r="S519" s="728"/>
      <c r="T519" s="728"/>
    </row>
    <row r="520" spans="3:20">
      <c r="D520" s="11" t="s">
        <v>190</v>
      </c>
      <c r="E520" s="20" t="s">
        <v>172</v>
      </c>
      <c r="F520" s="7" t="s">
        <v>181</v>
      </c>
      <c r="H520" s="20" t="s">
        <v>2799</v>
      </c>
      <c r="I520" s="11" t="s">
        <v>2800</v>
      </c>
      <c r="J520" s="11" t="s">
        <v>217</v>
      </c>
      <c r="K520" s="53"/>
      <c r="M520" s="11" t="s">
        <v>185</v>
      </c>
      <c r="N520" s="462" t="s">
        <v>2809</v>
      </c>
      <c r="O520" s="7" t="s">
        <v>186</v>
      </c>
      <c r="P520" s="728"/>
      <c r="Q520" s="728"/>
      <c r="R520" s="728"/>
      <c r="S520" s="728"/>
      <c r="T520" s="728"/>
    </row>
    <row r="521" spans="3:20">
      <c r="D521" s="11" t="s">
        <v>190</v>
      </c>
      <c r="E521" s="20" t="s">
        <v>172</v>
      </c>
      <c r="F521" s="7" t="s">
        <v>181</v>
      </c>
      <c r="H521" s="20" t="s">
        <v>2799</v>
      </c>
      <c r="I521" s="11" t="s">
        <v>2800</v>
      </c>
      <c r="J521" s="11" t="s">
        <v>217</v>
      </c>
      <c r="K521" s="53"/>
      <c r="M521" s="11" t="s">
        <v>185</v>
      </c>
      <c r="N521" s="462" t="s">
        <v>2809</v>
      </c>
      <c r="O521" s="7" t="s">
        <v>186</v>
      </c>
      <c r="P521" s="728"/>
      <c r="Q521" s="728"/>
      <c r="R521" s="728"/>
      <c r="S521" s="728"/>
      <c r="T521" s="728"/>
    </row>
    <row r="522" spans="3:20" ht="13.9">
      <c r="D522" s="11" t="s">
        <v>190</v>
      </c>
      <c r="E522" s="20" t="s">
        <v>172</v>
      </c>
      <c r="F522" s="7" t="s">
        <v>181</v>
      </c>
      <c r="H522" s="20" t="s">
        <v>2799</v>
      </c>
      <c r="I522" s="11" t="s">
        <v>2800</v>
      </c>
      <c r="J522" s="29" t="s">
        <v>2816</v>
      </c>
      <c r="M522" s="29" t="s">
        <v>185</v>
      </c>
      <c r="N522" s="1360" t="s">
        <v>2809</v>
      </c>
      <c r="O522" s="31" t="s">
        <v>186</v>
      </c>
      <c r="P522" s="1043">
        <f>SUM(P504:P521)</f>
        <v>0</v>
      </c>
      <c r="Q522" s="1043">
        <f t="shared" ref="Q522:T522" si="96">SUM(Q504:Q521)</f>
        <v>0</v>
      </c>
      <c r="R522" s="1043">
        <f t="shared" si="96"/>
        <v>0</v>
      </c>
      <c r="S522" s="1043">
        <f t="shared" si="96"/>
        <v>0</v>
      </c>
      <c r="T522" s="1043">
        <f t="shared" si="96"/>
        <v>0</v>
      </c>
    </row>
    <row r="523" spans="3:20">
      <c r="D523" s="11" t="s">
        <v>190</v>
      </c>
      <c r="E523" s="20" t="s">
        <v>172</v>
      </c>
      <c r="F523" s="7" t="s">
        <v>181</v>
      </c>
      <c r="H523" s="20" t="s">
        <v>2799</v>
      </c>
      <c r="I523" s="11" t="s">
        <v>2800</v>
      </c>
      <c r="J523" s="11" t="s">
        <v>2817</v>
      </c>
      <c r="M523" s="11" t="s">
        <v>185</v>
      </c>
      <c r="O523" s="7" t="s">
        <v>186</v>
      </c>
      <c r="P523" s="728"/>
      <c r="Q523" s="728"/>
      <c r="R523" s="728"/>
      <c r="S523" s="728"/>
      <c r="T523" s="728"/>
    </row>
    <row r="524" spans="3:20" ht="13.9">
      <c r="D524" s="11" t="s">
        <v>190</v>
      </c>
      <c r="E524" s="20" t="s">
        <v>172</v>
      </c>
      <c r="F524" s="7" t="s">
        <v>181</v>
      </c>
      <c r="H524" s="20" t="s">
        <v>2799</v>
      </c>
      <c r="I524" s="11" t="s">
        <v>2800</v>
      </c>
      <c r="J524" s="29" t="s">
        <v>2818</v>
      </c>
      <c r="M524" s="29" t="s">
        <v>185</v>
      </c>
      <c r="N524" s="29" t="s">
        <v>1628</v>
      </c>
      <c r="O524" s="31" t="s">
        <v>186</v>
      </c>
      <c r="P524" s="1043">
        <f>SUM(P522:P523)</f>
        <v>0</v>
      </c>
      <c r="Q524" s="1043">
        <f t="shared" ref="Q524" si="97">SUM(Q522:Q523)</f>
        <v>0</v>
      </c>
      <c r="R524" s="1043">
        <f t="shared" ref="R524" si="98">SUM(R522:R523)</f>
        <v>0</v>
      </c>
      <c r="S524" s="1043">
        <f t="shared" ref="S524" si="99">SUM(S522:S523)</f>
        <v>0</v>
      </c>
      <c r="T524" s="1043">
        <f t="shared" ref="T524" si="100">SUM(T522:T523)</f>
        <v>0</v>
      </c>
    </row>
    <row r="525" spans="3:20">
      <c r="P525" s="399"/>
      <c r="Q525" s="399"/>
      <c r="R525" s="399"/>
      <c r="S525" s="399"/>
      <c r="T525" s="399"/>
    </row>
    <row r="526" spans="3:20" ht="13.5" customHeight="1">
      <c r="C526" s="76" t="s">
        <v>2801</v>
      </c>
      <c r="D526" s="76"/>
      <c r="E526" s="77"/>
      <c r="F526" s="77"/>
      <c r="G526" s="77"/>
      <c r="H526" s="77"/>
      <c r="I526" s="77"/>
      <c r="J526" s="77"/>
      <c r="K526" s="77"/>
      <c r="L526" s="77"/>
      <c r="M526" s="77"/>
      <c r="N526" s="77"/>
      <c r="O526" s="77"/>
      <c r="P526" s="1107"/>
      <c r="Q526" s="1107"/>
      <c r="R526" s="1107"/>
      <c r="S526" s="1107"/>
      <c r="T526" s="1107"/>
    </row>
    <row r="527" spans="3:20">
      <c r="C527" s="12"/>
      <c r="D527" s="12"/>
      <c r="E527" s="12"/>
      <c r="F527" s="7"/>
      <c r="G527" s="12"/>
      <c r="H527" s="12"/>
      <c r="I527" s="7"/>
      <c r="J527" s="7"/>
      <c r="K527" s="7"/>
      <c r="L527" s="7"/>
      <c r="M527" s="22"/>
      <c r="N527" s="22"/>
      <c r="O527" s="15"/>
      <c r="P527" s="1103"/>
      <c r="Q527" s="1103"/>
      <c r="R527" s="1104"/>
      <c r="S527" s="1105"/>
      <c r="T527" s="1106"/>
    </row>
    <row r="528" spans="3:20" ht="14.25" customHeight="1">
      <c r="C528" s="12"/>
      <c r="D528" s="80" t="s">
        <v>1998</v>
      </c>
      <c r="E528" s="81"/>
      <c r="F528" s="81"/>
      <c r="G528" s="81"/>
      <c r="H528" s="81"/>
      <c r="I528" s="81"/>
      <c r="J528" s="81"/>
      <c r="K528" s="81"/>
      <c r="L528" s="81"/>
      <c r="M528" s="81"/>
      <c r="N528" s="81"/>
      <c r="O528" s="81"/>
      <c r="P528" s="1102"/>
      <c r="Q528" s="1102"/>
      <c r="R528" s="1102"/>
      <c r="S528" s="1102"/>
      <c r="T528" s="1102"/>
    </row>
    <row r="530" spans="4:20">
      <c r="D530" s="20" t="s">
        <v>190</v>
      </c>
      <c r="E530" s="20" t="s">
        <v>172</v>
      </c>
      <c r="F530" s="7" t="s">
        <v>181</v>
      </c>
      <c r="G530" s="20"/>
      <c r="H530" s="20" t="s">
        <v>2801</v>
      </c>
      <c r="I530" s="11" t="s">
        <v>2781</v>
      </c>
      <c r="J530" s="11" t="s">
        <v>2807</v>
      </c>
      <c r="K530" s="20"/>
      <c r="L530" s="7"/>
      <c r="M530" s="21" t="s">
        <v>185</v>
      </c>
      <c r="N530" s="21" t="s">
        <v>1628</v>
      </c>
      <c r="O530" s="7" t="s">
        <v>186</v>
      </c>
      <c r="P530" s="1345"/>
      <c r="Q530" s="1345"/>
      <c r="R530" s="1345"/>
      <c r="S530" s="1345"/>
      <c r="T530" s="1345"/>
    </row>
    <row r="531" spans="4:20">
      <c r="D531" s="20" t="s">
        <v>190</v>
      </c>
      <c r="E531" s="20" t="s">
        <v>172</v>
      </c>
      <c r="F531" s="7" t="s">
        <v>181</v>
      </c>
      <c r="G531" s="20"/>
      <c r="H531" s="20" t="s">
        <v>2801</v>
      </c>
      <c r="I531" s="11" t="s">
        <v>2781</v>
      </c>
      <c r="J531" s="11" t="s">
        <v>2819</v>
      </c>
      <c r="K531" s="20"/>
      <c r="L531" s="7"/>
      <c r="M531" s="21" t="s">
        <v>185</v>
      </c>
      <c r="N531" s="21" t="s">
        <v>1628</v>
      </c>
      <c r="O531" s="7" t="s">
        <v>186</v>
      </c>
      <c r="P531" s="1345"/>
      <c r="Q531" s="1345"/>
      <c r="R531" s="1345"/>
      <c r="S531" s="1345"/>
      <c r="T531" s="1345"/>
    </row>
    <row r="532" spans="4:20">
      <c r="D532" s="20" t="s">
        <v>190</v>
      </c>
      <c r="E532" s="20" t="s">
        <v>172</v>
      </c>
      <c r="F532" s="7" t="s">
        <v>181</v>
      </c>
      <c r="G532" s="20"/>
      <c r="H532" s="20" t="s">
        <v>2801</v>
      </c>
      <c r="I532" s="11" t="s">
        <v>2781</v>
      </c>
      <c r="J532" s="11" t="s">
        <v>2783</v>
      </c>
      <c r="K532" s="20"/>
      <c r="L532" s="7"/>
      <c r="M532" s="21" t="s">
        <v>185</v>
      </c>
      <c r="N532" s="21" t="s">
        <v>1628</v>
      </c>
      <c r="O532" s="7" t="s">
        <v>186</v>
      </c>
      <c r="P532" s="1345"/>
      <c r="Q532" s="1345"/>
      <c r="R532" s="1345"/>
      <c r="S532" s="1345"/>
      <c r="T532" s="1345"/>
    </row>
    <row r="533" spans="4:20">
      <c r="D533" s="20" t="s">
        <v>190</v>
      </c>
      <c r="E533" s="20" t="s">
        <v>172</v>
      </c>
      <c r="F533" s="7" t="s">
        <v>181</v>
      </c>
      <c r="G533" s="20"/>
      <c r="H533" s="20" t="s">
        <v>2801</v>
      </c>
      <c r="I533" s="11" t="s">
        <v>2781</v>
      </c>
      <c r="J533" s="11" t="s">
        <v>2784</v>
      </c>
      <c r="K533" s="20"/>
      <c r="L533" s="7"/>
      <c r="M533" s="21" t="s">
        <v>185</v>
      </c>
      <c r="N533" s="21" t="s">
        <v>1628</v>
      </c>
      <c r="O533" s="7" t="s">
        <v>186</v>
      </c>
      <c r="P533" s="1345"/>
      <c r="Q533" s="1345"/>
      <c r="R533" s="1345"/>
      <c r="S533" s="1345"/>
      <c r="T533" s="1345"/>
    </row>
    <row r="534" spans="4:20">
      <c r="D534" s="12"/>
      <c r="E534" s="12"/>
      <c r="F534" s="7"/>
      <c r="G534" s="12"/>
      <c r="H534" s="12"/>
      <c r="I534" s="7"/>
      <c r="J534" s="7"/>
      <c r="K534" s="7"/>
      <c r="L534" s="7"/>
      <c r="M534" s="22"/>
      <c r="N534" s="22"/>
      <c r="O534" s="15"/>
    </row>
    <row r="535" spans="4:20" ht="14.25" customHeight="1">
      <c r="D535" s="80" t="s">
        <v>2001</v>
      </c>
      <c r="E535" s="81"/>
      <c r="F535" s="81"/>
      <c r="G535" s="81"/>
      <c r="H535" s="81"/>
      <c r="I535" s="81"/>
      <c r="J535" s="81"/>
      <c r="K535" s="81"/>
      <c r="L535" s="81"/>
      <c r="M535" s="81"/>
      <c r="N535" s="81"/>
      <c r="O535" s="81"/>
      <c r="P535" s="81"/>
      <c r="Q535" s="81"/>
      <c r="R535" s="81"/>
      <c r="S535" s="81"/>
      <c r="T535" s="81"/>
    </row>
    <row r="536" spans="4:20">
      <c r="D536" s="12"/>
      <c r="E536" s="12"/>
      <c r="F536" s="7"/>
      <c r="G536" s="12"/>
      <c r="H536" s="12"/>
      <c r="I536" s="7"/>
      <c r="J536" s="7"/>
      <c r="K536" s="7"/>
      <c r="L536" s="7"/>
      <c r="M536" s="22"/>
      <c r="N536" s="22"/>
      <c r="O536" s="15"/>
    </row>
    <row r="537" spans="4:20">
      <c r="D537" s="20" t="s">
        <v>190</v>
      </c>
      <c r="E537" s="20" t="s">
        <v>172</v>
      </c>
      <c r="F537" s="7" t="s">
        <v>181</v>
      </c>
      <c r="G537" s="20"/>
      <c r="H537" s="20" t="s">
        <v>2801</v>
      </c>
      <c r="I537" s="11" t="s">
        <v>2001</v>
      </c>
      <c r="J537" s="11" t="s">
        <v>2002</v>
      </c>
      <c r="K537" s="20"/>
      <c r="L537" s="7"/>
      <c r="M537" s="21" t="s">
        <v>185</v>
      </c>
      <c r="N537" s="21" t="s">
        <v>1628</v>
      </c>
      <c r="O537" s="7" t="s">
        <v>186</v>
      </c>
      <c r="P537" s="1345"/>
      <c r="Q537" s="1345"/>
      <c r="R537" s="1345"/>
      <c r="S537" s="1345"/>
      <c r="T537" s="1345"/>
    </row>
    <row r="538" spans="4:20">
      <c r="D538" s="20" t="s">
        <v>190</v>
      </c>
      <c r="E538" s="20" t="s">
        <v>172</v>
      </c>
      <c r="F538" s="7" t="s">
        <v>181</v>
      </c>
      <c r="G538" s="20"/>
      <c r="H538" s="20" t="s">
        <v>2801</v>
      </c>
      <c r="I538" s="11" t="s">
        <v>2001</v>
      </c>
      <c r="J538" s="11" t="s">
        <v>2785</v>
      </c>
      <c r="K538" s="20"/>
      <c r="L538" s="7"/>
      <c r="M538" s="21" t="s">
        <v>185</v>
      </c>
      <c r="N538" s="21" t="s">
        <v>1628</v>
      </c>
      <c r="O538" s="7" t="s">
        <v>186</v>
      </c>
      <c r="P538" s="1345"/>
      <c r="Q538" s="1345"/>
      <c r="R538" s="1345"/>
      <c r="S538" s="1345"/>
      <c r="T538" s="1345"/>
    </row>
    <row r="539" spans="4:20">
      <c r="D539" s="20" t="s">
        <v>190</v>
      </c>
      <c r="E539" s="20" t="s">
        <v>172</v>
      </c>
      <c r="F539" s="7" t="s">
        <v>181</v>
      </c>
      <c r="G539" s="20"/>
      <c r="H539" s="20" t="s">
        <v>2801</v>
      </c>
      <c r="I539" s="11" t="s">
        <v>2001</v>
      </c>
      <c r="J539" s="11" t="s">
        <v>2004</v>
      </c>
      <c r="K539" s="20"/>
      <c r="L539" s="7"/>
      <c r="M539" s="21" t="s">
        <v>185</v>
      </c>
      <c r="N539" s="21" t="s">
        <v>1628</v>
      </c>
      <c r="O539" s="7" t="s">
        <v>186</v>
      </c>
      <c r="P539" s="1345"/>
      <c r="Q539" s="1345"/>
      <c r="R539" s="1345"/>
      <c r="S539" s="1345"/>
      <c r="T539" s="1345"/>
    </row>
    <row r="540" spans="4:20">
      <c r="D540" s="20" t="s">
        <v>190</v>
      </c>
      <c r="E540" s="20" t="s">
        <v>172</v>
      </c>
      <c r="F540" s="7" t="s">
        <v>181</v>
      </c>
      <c r="G540" s="20"/>
      <c r="H540" s="20" t="s">
        <v>2801</v>
      </c>
      <c r="I540" s="11" t="s">
        <v>2001</v>
      </c>
      <c r="J540" s="11" t="s">
        <v>2786</v>
      </c>
      <c r="K540" s="20"/>
      <c r="L540" s="7"/>
      <c r="M540" s="21" t="s">
        <v>185</v>
      </c>
      <c r="N540" s="21" t="s">
        <v>1628</v>
      </c>
      <c r="O540" s="7" t="s">
        <v>186</v>
      </c>
      <c r="P540" s="1345"/>
      <c r="Q540" s="1345"/>
      <c r="R540" s="1345"/>
      <c r="S540" s="1345"/>
      <c r="T540" s="1345"/>
    </row>
    <row r="541" spans="4:20">
      <c r="D541" s="20" t="s">
        <v>190</v>
      </c>
      <c r="E541" s="20" t="s">
        <v>172</v>
      </c>
      <c r="F541" s="7" t="s">
        <v>181</v>
      </c>
      <c r="G541" s="20"/>
      <c r="H541" s="20" t="s">
        <v>2801</v>
      </c>
      <c r="I541" s="11" t="s">
        <v>2001</v>
      </c>
      <c r="J541" s="11" t="s">
        <v>2787</v>
      </c>
      <c r="K541" s="20"/>
      <c r="L541" s="7"/>
      <c r="M541" s="21" t="s">
        <v>185</v>
      </c>
      <c r="N541" s="21" t="s">
        <v>1628</v>
      </c>
      <c r="O541" s="7" t="s">
        <v>186</v>
      </c>
      <c r="P541" s="1345"/>
      <c r="Q541" s="1345"/>
      <c r="R541" s="1345"/>
      <c r="S541" s="1345"/>
      <c r="T541" s="1345"/>
    </row>
    <row r="542" spans="4:20">
      <c r="D542" s="12"/>
      <c r="E542" s="12"/>
      <c r="F542" s="7"/>
      <c r="G542" s="12"/>
      <c r="H542" s="12"/>
      <c r="I542" s="7"/>
      <c r="J542" s="7"/>
      <c r="K542" s="7"/>
      <c r="L542" s="7"/>
      <c r="M542" s="22"/>
      <c r="N542" s="22"/>
      <c r="O542" s="15"/>
    </row>
    <row r="543" spans="4:20" ht="14.25" customHeight="1">
      <c r="D543" s="80" t="s">
        <v>179</v>
      </c>
      <c r="E543" s="81"/>
      <c r="F543" s="81"/>
      <c r="G543" s="81"/>
      <c r="H543" s="81"/>
      <c r="I543" s="81"/>
      <c r="J543" s="81"/>
      <c r="K543" s="81"/>
      <c r="L543" s="81"/>
      <c r="M543" s="81"/>
      <c r="N543" s="81"/>
      <c r="O543" s="81"/>
      <c r="P543" s="81"/>
      <c r="Q543" s="81"/>
      <c r="R543" s="81"/>
      <c r="S543" s="81"/>
      <c r="T543" s="81"/>
    </row>
    <row r="545" spans="4:20">
      <c r="D545" s="20" t="s">
        <v>190</v>
      </c>
      <c r="E545" s="20" t="s">
        <v>172</v>
      </c>
      <c r="F545" s="7" t="s">
        <v>181</v>
      </c>
      <c r="G545" s="20"/>
      <c r="H545" s="20" t="s">
        <v>2801</v>
      </c>
      <c r="I545" s="11" t="s">
        <v>179</v>
      </c>
      <c r="J545" s="11" t="s">
        <v>2824</v>
      </c>
      <c r="K545" s="20"/>
      <c r="L545" s="7"/>
      <c r="M545" s="21" t="s">
        <v>185</v>
      </c>
      <c r="N545" s="21" t="s">
        <v>1628</v>
      </c>
      <c r="O545" s="7" t="s">
        <v>186</v>
      </c>
      <c r="P545" s="1345"/>
      <c r="Q545" s="1345"/>
      <c r="R545" s="1345"/>
      <c r="S545" s="1345"/>
      <c r="T545" s="1345"/>
    </row>
    <row r="546" spans="4:20">
      <c r="D546" s="20" t="s">
        <v>190</v>
      </c>
      <c r="E546" s="20" t="s">
        <v>172</v>
      </c>
      <c r="F546" s="7" t="s">
        <v>181</v>
      </c>
      <c r="G546" s="20"/>
      <c r="H546" s="20" t="s">
        <v>2801</v>
      </c>
      <c r="I546" s="11" t="s">
        <v>179</v>
      </c>
      <c r="J546" s="11" t="s">
        <v>289</v>
      </c>
      <c r="K546" s="20"/>
      <c r="L546" s="7"/>
      <c r="M546" s="21" t="s">
        <v>185</v>
      </c>
      <c r="N546" s="21" t="s">
        <v>1628</v>
      </c>
      <c r="O546" s="7" t="s">
        <v>186</v>
      </c>
      <c r="P546" s="1345"/>
      <c r="Q546" s="1345"/>
      <c r="R546" s="1345"/>
      <c r="S546" s="1345"/>
      <c r="T546" s="1345"/>
    </row>
    <row r="547" spans="4:20">
      <c r="D547" s="20" t="s">
        <v>190</v>
      </c>
      <c r="E547" s="20" t="s">
        <v>172</v>
      </c>
      <c r="F547" s="7" t="s">
        <v>181</v>
      </c>
      <c r="G547" s="20"/>
      <c r="H547" s="20" t="s">
        <v>2801</v>
      </c>
      <c r="I547" s="11" t="s">
        <v>179</v>
      </c>
      <c r="J547" s="11" t="s">
        <v>2789</v>
      </c>
      <c r="K547" s="20"/>
      <c r="L547" s="7"/>
      <c r="M547" s="21" t="s">
        <v>185</v>
      </c>
      <c r="N547" s="21" t="s">
        <v>1628</v>
      </c>
      <c r="O547" s="7" t="s">
        <v>186</v>
      </c>
      <c r="P547" s="1345"/>
      <c r="Q547" s="1345"/>
      <c r="R547" s="1345"/>
      <c r="S547" s="1345"/>
      <c r="T547" s="1345"/>
    </row>
    <row r="548" spans="4:20">
      <c r="D548" s="20" t="s">
        <v>190</v>
      </c>
      <c r="E548" s="20" t="s">
        <v>172</v>
      </c>
      <c r="F548" s="7" t="s">
        <v>181</v>
      </c>
      <c r="G548" s="20"/>
      <c r="H548" s="20" t="s">
        <v>2801</v>
      </c>
      <c r="I548" s="11" t="s">
        <v>179</v>
      </c>
      <c r="J548" s="11" t="s">
        <v>2790</v>
      </c>
      <c r="K548" s="20"/>
      <c r="L548" s="7"/>
      <c r="M548" s="21" t="s">
        <v>185</v>
      </c>
      <c r="N548" s="21" t="s">
        <v>1628</v>
      </c>
      <c r="O548" s="7" t="s">
        <v>186</v>
      </c>
      <c r="P548" s="1345"/>
      <c r="Q548" s="1345"/>
      <c r="R548" s="1345"/>
      <c r="S548" s="1345"/>
      <c r="T548" s="1345"/>
    </row>
    <row r="549" spans="4:20">
      <c r="D549" s="20" t="s">
        <v>190</v>
      </c>
      <c r="E549" s="20" t="s">
        <v>172</v>
      </c>
      <c r="F549" s="7" t="s">
        <v>181</v>
      </c>
      <c r="G549" s="20"/>
      <c r="H549" s="20" t="s">
        <v>2801</v>
      </c>
      <c r="I549" s="11" t="s">
        <v>179</v>
      </c>
      <c r="J549" s="11" t="s">
        <v>2791</v>
      </c>
      <c r="K549" s="20"/>
      <c r="L549" s="7"/>
      <c r="M549" s="21" t="s">
        <v>185</v>
      </c>
      <c r="N549" s="21" t="s">
        <v>1628</v>
      </c>
      <c r="O549" s="7" t="s">
        <v>186</v>
      </c>
      <c r="P549" s="1345"/>
      <c r="Q549" s="1345"/>
      <c r="R549" s="1345"/>
      <c r="S549" s="1345"/>
      <c r="T549" s="1345"/>
    </row>
    <row r="550" spans="4:20">
      <c r="D550" s="20" t="s">
        <v>190</v>
      </c>
      <c r="E550" s="20" t="s">
        <v>172</v>
      </c>
      <c r="F550" s="7" t="s">
        <v>181</v>
      </c>
      <c r="G550" s="20"/>
      <c r="H550" s="20" t="s">
        <v>2801</v>
      </c>
      <c r="I550" s="11" t="s">
        <v>179</v>
      </c>
      <c r="J550" s="11" t="s">
        <v>2792</v>
      </c>
      <c r="K550" s="20"/>
      <c r="L550" s="7"/>
      <c r="M550" s="21" t="s">
        <v>185</v>
      </c>
      <c r="N550" s="21" t="s">
        <v>1628</v>
      </c>
      <c r="O550" s="7" t="s">
        <v>186</v>
      </c>
      <c r="P550" s="1345"/>
      <c r="Q550" s="1345"/>
      <c r="R550" s="1345"/>
      <c r="S550" s="1345"/>
      <c r="T550" s="1345"/>
    </row>
    <row r="551" spans="4:20">
      <c r="D551" s="20" t="s">
        <v>190</v>
      </c>
      <c r="E551" s="20" t="s">
        <v>172</v>
      </c>
      <c r="F551" s="7" t="s">
        <v>181</v>
      </c>
      <c r="G551" s="20"/>
      <c r="H551" s="20" t="s">
        <v>2801</v>
      </c>
      <c r="I551" s="11" t="s">
        <v>179</v>
      </c>
      <c r="J551" s="11" t="s">
        <v>2793</v>
      </c>
      <c r="K551" s="20"/>
      <c r="L551" s="7"/>
      <c r="M551" s="21" t="s">
        <v>185</v>
      </c>
      <c r="N551" s="21" t="s">
        <v>1628</v>
      </c>
      <c r="O551" s="7" t="s">
        <v>186</v>
      </c>
      <c r="P551" s="1345"/>
      <c r="Q551" s="1345"/>
      <c r="R551" s="1345"/>
      <c r="S551" s="1345"/>
      <c r="T551" s="1345"/>
    </row>
    <row r="552" spans="4:20">
      <c r="D552" s="20" t="s">
        <v>190</v>
      </c>
      <c r="E552" s="20" t="s">
        <v>172</v>
      </c>
      <c r="F552" s="7" t="s">
        <v>181</v>
      </c>
      <c r="G552" s="20"/>
      <c r="H552" s="20" t="s">
        <v>2801</v>
      </c>
      <c r="I552" s="11" t="s">
        <v>179</v>
      </c>
      <c r="J552" s="11" t="s">
        <v>2794</v>
      </c>
      <c r="K552" s="20"/>
      <c r="L552" s="7"/>
      <c r="M552" s="21" t="s">
        <v>185</v>
      </c>
      <c r="N552" s="21" t="s">
        <v>1628</v>
      </c>
      <c r="O552" s="7" t="s">
        <v>186</v>
      </c>
      <c r="P552" s="1345"/>
      <c r="Q552" s="1345"/>
      <c r="R552" s="1345"/>
      <c r="S552" s="1345"/>
      <c r="T552" s="1345"/>
    </row>
    <row r="553" spans="4:20">
      <c r="D553" s="12"/>
      <c r="E553" s="12"/>
      <c r="F553" s="7"/>
      <c r="G553" s="12"/>
      <c r="H553" s="12"/>
      <c r="I553" s="7"/>
      <c r="J553" s="7"/>
      <c r="K553" s="7"/>
      <c r="L553" s="7"/>
      <c r="M553" s="22"/>
      <c r="N553" s="22"/>
      <c r="O553" s="15"/>
    </row>
    <row r="554" spans="4:20" ht="14.25" customHeight="1">
      <c r="D554" s="80" t="s">
        <v>1638</v>
      </c>
      <c r="E554" s="81"/>
      <c r="F554" s="81"/>
      <c r="G554" s="81"/>
      <c r="H554" s="81"/>
      <c r="I554" s="81"/>
      <c r="J554" s="81"/>
      <c r="K554" s="81"/>
      <c r="L554" s="81"/>
      <c r="M554" s="81"/>
      <c r="N554" s="81"/>
      <c r="O554" s="81"/>
      <c r="P554" s="81"/>
      <c r="Q554" s="81"/>
      <c r="R554" s="81"/>
      <c r="S554" s="81"/>
      <c r="T554" s="81"/>
    </row>
    <row r="555" spans="4:20">
      <c r="D555" s="12"/>
      <c r="E555" s="12"/>
      <c r="F555" s="7"/>
      <c r="G555" s="12"/>
      <c r="H555" s="12"/>
      <c r="I555" s="7"/>
      <c r="J555" s="7"/>
      <c r="K555" s="7"/>
      <c r="L555" s="7"/>
      <c r="M555" s="22"/>
      <c r="N555" s="22"/>
      <c r="O555" s="15"/>
    </row>
    <row r="556" spans="4:20">
      <c r="D556" s="20" t="s">
        <v>190</v>
      </c>
      <c r="E556" s="20" t="s">
        <v>172</v>
      </c>
      <c r="F556" s="7" t="s">
        <v>181</v>
      </c>
      <c r="G556" s="20"/>
      <c r="H556" s="20" t="s">
        <v>2801</v>
      </c>
      <c r="I556" s="11" t="s">
        <v>1638</v>
      </c>
      <c r="K556" s="20"/>
      <c r="L556" s="7"/>
      <c r="M556" s="21" t="s">
        <v>185</v>
      </c>
      <c r="N556" s="21" t="s">
        <v>1628</v>
      </c>
      <c r="O556" s="7" t="s">
        <v>186</v>
      </c>
      <c r="P556" s="1345"/>
      <c r="Q556" s="1345"/>
      <c r="R556" s="1345"/>
      <c r="S556" s="1345"/>
      <c r="T556" s="1345"/>
    </row>
    <row r="558" spans="4:20" ht="14.25" customHeight="1">
      <c r="D558" s="80" t="s">
        <v>2799</v>
      </c>
      <c r="E558" s="81"/>
      <c r="F558" s="81"/>
      <c r="G558" s="81"/>
      <c r="H558" s="81"/>
      <c r="I558" s="81"/>
      <c r="J558" s="81"/>
      <c r="K558" s="81"/>
      <c r="L558" s="81"/>
      <c r="M558" s="81"/>
      <c r="N558" s="81"/>
      <c r="O558" s="81"/>
      <c r="P558" s="81"/>
      <c r="Q558" s="81"/>
      <c r="R558" s="81"/>
      <c r="S558" s="81"/>
      <c r="T558" s="81"/>
    </row>
    <row r="559" spans="4:20">
      <c r="D559" s="12"/>
      <c r="E559" s="12"/>
      <c r="F559" s="7"/>
      <c r="G559" s="12"/>
      <c r="H559" s="12"/>
      <c r="I559" s="7"/>
      <c r="J559" s="7"/>
      <c r="K559" s="7"/>
      <c r="L559" s="7"/>
      <c r="M559" s="22"/>
      <c r="N559" s="22"/>
      <c r="O559" s="15"/>
    </row>
    <row r="560" spans="4:20">
      <c r="D560" s="20" t="s">
        <v>190</v>
      </c>
      <c r="E560" s="20" t="s">
        <v>172</v>
      </c>
      <c r="F560" s="7" t="s">
        <v>181</v>
      </c>
      <c r="G560" s="20"/>
      <c r="H560" s="20" t="s">
        <v>2801</v>
      </c>
      <c r="I560" s="11" t="s">
        <v>2799</v>
      </c>
      <c r="J560" s="11" t="s">
        <v>2800</v>
      </c>
      <c r="K560" s="20"/>
      <c r="L560" s="7"/>
      <c r="M560" s="21" t="s">
        <v>185</v>
      </c>
      <c r="N560" s="21" t="s">
        <v>1628</v>
      </c>
      <c r="O560" s="7" t="s">
        <v>186</v>
      </c>
      <c r="P560" s="1345"/>
      <c r="Q560" s="1345"/>
      <c r="R560" s="1345"/>
      <c r="S560" s="1345"/>
      <c r="T560" s="1345"/>
    </row>
    <row r="561" spans="3:20">
      <c r="D561" s="20" t="s">
        <v>190</v>
      </c>
      <c r="E561" s="20" t="s">
        <v>172</v>
      </c>
      <c r="F561" s="7" t="s">
        <v>181</v>
      </c>
      <c r="G561" s="20"/>
      <c r="H561" s="20" t="s">
        <v>2801</v>
      </c>
      <c r="I561" s="11" t="s">
        <v>2799</v>
      </c>
      <c r="J561" s="11" t="s">
        <v>2825</v>
      </c>
      <c r="K561" s="20"/>
      <c r="L561" s="7"/>
      <c r="M561" s="21" t="s">
        <v>185</v>
      </c>
      <c r="N561" s="21" t="s">
        <v>1628</v>
      </c>
      <c r="O561" s="7" t="s">
        <v>186</v>
      </c>
      <c r="P561" s="1345"/>
      <c r="Q561" s="1345"/>
      <c r="R561" s="1345"/>
      <c r="S561" s="1345"/>
      <c r="T561" s="1345"/>
    </row>
    <row r="563" spans="3:20" ht="13.5" customHeight="1">
      <c r="C563" s="76" t="s">
        <v>2802</v>
      </c>
      <c r="D563" s="76"/>
      <c r="E563" s="77"/>
      <c r="F563" s="77"/>
      <c r="G563" s="77"/>
      <c r="H563" s="77"/>
      <c r="I563" s="77"/>
      <c r="J563" s="77"/>
      <c r="K563" s="77"/>
      <c r="L563" s="77"/>
      <c r="M563" s="77"/>
      <c r="N563" s="77"/>
      <c r="O563" s="77"/>
      <c r="P563" s="77"/>
      <c r="Q563" s="77"/>
      <c r="R563" s="77"/>
      <c r="S563" s="77"/>
      <c r="T563" s="77"/>
    </row>
    <row r="564" spans="3:20">
      <c r="C564" s="12"/>
      <c r="D564" s="12"/>
      <c r="E564" s="12"/>
      <c r="F564" s="7"/>
      <c r="G564" s="12"/>
      <c r="H564" s="12"/>
      <c r="I564" s="7"/>
      <c r="J564" s="7"/>
      <c r="K564" s="7"/>
      <c r="L564" s="7"/>
      <c r="M564" s="22"/>
      <c r="N564" s="22"/>
      <c r="O564" s="15"/>
      <c r="P564" s="15"/>
      <c r="Q564" s="15"/>
      <c r="R564" s="15"/>
      <c r="S564" s="15"/>
      <c r="T564" s="15"/>
    </row>
    <row r="565" spans="3:20" ht="14.25" customHeight="1">
      <c r="C565" s="12"/>
      <c r="D565" s="80" t="s">
        <v>1998</v>
      </c>
      <c r="E565" s="81"/>
      <c r="F565" s="81"/>
      <c r="G565" s="81"/>
      <c r="H565" s="81"/>
      <c r="I565" s="81"/>
      <c r="J565" s="81"/>
      <c r="K565" s="81"/>
      <c r="L565" s="81"/>
      <c r="M565" s="81"/>
      <c r="N565" s="81"/>
      <c r="O565" s="81"/>
      <c r="P565" s="81"/>
      <c r="Q565" s="81"/>
      <c r="R565" s="81"/>
      <c r="S565" s="81"/>
      <c r="T565" s="81"/>
    </row>
    <row r="566" spans="3:20">
      <c r="C566" s="12"/>
      <c r="D566" s="12"/>
      <c r="E566" s="12"/>
      <c r="F566" s="7"/>
      <c r="G566" s="12"/>
      <c r="H566" s="12"/>
      <c r="I566" s="7"/>
      <c r="J566" s="7"/>
      <c r="K566" s="7"/>
      <c r="L566" s="7"/>
      <c r="M566" s="22"/>
      <c r="N566" s="22"/>
      <c r="O566" s="15"/>
    </row>
    <row r="567" spans="3:20">
      <c r="D567" s="20" t="s">
        <v>190</v>
      </c>
      <c r="E567" s="20" t="s">
        <v>172</v>
      </c>
      <c r="F567" s="7" t="s">
        <v>181</v>
      </c>
      <c r="G567" s="20"/>
      <c r="H567" s="20" t="s">
        <v>2802</v>
      </c>
      <c r="I567" s="11" t="s">
        <v>2781</v>
      </c>
      <c r="J567" s="11" t="s">
        <v>2807</v>
      </c>
      <c r="K567" s="20"/>
      <c r="L567" s="7"/>
      <c r="M567" s="21" t="s">
        <v>185</v>
      </c>
      <c r="N567" s="21" t="s">
        <v>1628</v>
      </c>
      <c r="O567" s="7" t="s">
        <v>186</v>
      </c>
      <c r="P567" s="1345"/>
      <c r="Q567" s="1345"/>
      <c r="R567" s="1345"/>
      <c r="S567" s="1345"/>
      <c r="T567" s="1345"/>
    </row>
    <row r="568" spans="3:20">
      <c r="D568" s="20" t="s">
        <v>190</v>
      </c>
      <c r="E568" s="20" t="s">
        <v>172</v>
      </c>
      <c r="F568" s="7" t="s">
        <v>181</v>
      </c>
      <c r="G568" s="20"/>
      <c r="H568" s="20" t="s">
        <v>2802</v>
      </c>
      <c r="I568" s="11" t="s">
        <v>2781</v>
      </c>
      <c r="J568" s="11" t="s">
        <v>2819</v>
      </c>
      <c r="K568" s="20"/>
      <c r="L568" s="7"/>
      <c r="M568" s="21" t="s">
        <v>185</v>
      </c>
      <c r="N568" s="21" t="s">
        <v>1628</v>
      </c>
      <c r="O568" s="7" t="s">
        <v>186</v>
      </c>
      <c r="P568" s="1345"/>
      <c r="Q568" s="1345"/>
      <c r="R568" s="1345"/>
      <c r="S568" s="1345"/>
      <c r="T568" s="1345"/>
    </row>
    <row r="569" spans="3:20">
      <c r="D569" s="20" t="s">
        <v>190</v>
      </c>
      <c r="E569" s="20" t="s">
        <v>172</v>
      </c>
      <c r="F569" s="7" t="s">
        <v>181</v>
      </c>
      <c r="G569" s="20"/>
      <c r="H569" s="20" t="s">
        <v>2802</v>
      </c>
      <c r="I569" s="11" t="s">
        <v>2781</v>
      </c>
      <c r="J569" s="11" t="s">
        <v>2783</v>
      </c>
      <c r="K569" s="20"/>
      <c r="L569" s="7"/>
      <c r="M569" s="21" t="s">
        <v>185</v>
      </c>
      <c r="N569" s="21" t="s">
        <v>1628</v>
      </c>
      <c r="O569" s="7" t="s">
        <v>186</v>
      </c>
      <c r="P569" s="1345"/>
      <c r="Q569" s="1345"/>
      <c r="R569" s="1345"/>
      <c r="S569" s="1345"/>
      <c r="T569" s="1345"/>
    </row>
    <row r="570" spans="3:20">
      <c r="D570" s="20" t="s">
        <v>190</v>
      </c>
      <c r="E570" s="20" t="s">
        <v>172</v>
      </c>
      <c r="F570" s="7" t="s">
        <v>181</v>
      </c>
      <c r="G570" s="20"/>
      <c r="H570" s="20" t="s">
        <v>2802</v>
      </c>
      <c r="I570" s="11" t="s">
        <v>2781</v>
      </c>
      <c r="J570" s="11" t="s">
        <v>2784</v>
      </c>
      <c r="K570" s="20"/>
      <c r="L570" s="7"/>
      <c r="M570" s="21" t="s">
        <v>185</v>
      </c>
      <c r="N570" s="21" t="s">
        <v>1628</v>
      </c>
      <c r="O570" s="7" t="s">
        <v>186</v>
      </c>
      <c r="P570" s="1345"/>
      <c r="Q570" s="1345"/>
      <c r="R570" s="1345"/>
      <c r="S570" s="1345"/>
      <c r="T570" s="1345"/>
    </row>
    <row r="571" spans="3:20">
      <c r="C571" s="12"/>
      <c r="D571" s="12"/>
      <c r="E571" s="12"/>
      <c r="F571" s="7"/>
      <c r="G571" s="12"/>
      <c r="H571" s="12"/>
      <c r="I571" s="7"/>
      <c r="J571" s="7"/>
      <c r="K571" s="7"/>
      <c r="L571" s="7"/>
      <c r="M571" s="22"/>
      <c r="N571" s="22"/>
      <c r="O571" s="15"/>
    </row>
    <row r="572" spans="3:20" ht="14.25" customHeight="1">
      <c r="C572" s="12"/>
      <c r="D572" s="80" t="s">
        <v>2001</v>
      </c>
      <c r="E572" s="81"/>
      <c r="F572" s="81"/>
      <c r="G572" s="81"/>
      <c r="H572" s="81"/>
      <c r="I572" s="81"/>
      <c r="J572" s="81"/>
      <c r="K572" s="81"/>
      <c r="L572" s="81"/>
      <c r="M572" s="81"/>
      <c r="N572" s="81"/>
      <c r="O572" s="81"/>
      <c r="P572" s="81"/>
      <c r="Q572" s="81"/>
      <c r="R572" s="81"/>
      <c r="S572" s="81"/>
      <c r="T572" s="81"/>
    </row>
    <row r="573" spans="3:20">
      <c r="C573" s="12"/>
      <c r="D573" s="12"/>
      <c r="E573" s="12"/>
      <c r="F573" s="7"/>
      <c r="G573" s="12"/>
      <c r="H573" s="12"/>
      <c r="I573" s="7"/>
      <c r="J573" s="7"/>
      <c r="K573" s="7"/>
      <c r="L573" s="7"/>
      <c r="M573" s="22"/>
      <c r="N573" s="22"/>
      <c r="O573" s="15"/>
    </row>
    <row r="574" spans="3:20">
      <c r="D574" s="20" t="s">
        <v>190</v>
      </c>
      <c r="E574" s="20" t="s">
        <v>172</v>
      </c>
      <c r="F574" s="7" t="s">
        <v>181</v>
      </c>
      <c r="G574" s="20"/>
      <c r="H574" s="20" t="s">
        <v>2802</v>
      </c>
      <c r="I574" s="11" t="s">
        <v>2001</v>
      </c>
      <c r="J574" s="11" t="s">
        <v>2002</v>
      </c>
      <c r="K574" s="20"/>
      <c r="L574" s="7"/>
      <c r="M574" s="21" t="s">
        <v>185</v>
      </c>
      <c r="N574" s="21" t="s">
        <v>1628</v>
      </c>
      <c r="O574" s="7" t="s">
        <v>186</v>
      </c>
      <c r="P574" s="1345"/>
      <c r="Q574" s="1345"/>
      <c r="R574" s="1345"/>
      <c r="S574" s="1345"/>
      <c r="T574" s="1345"/>
    </row>
    <row r="575" spans="3:20">
      <c r="D575" s="20" t="s">
        <v>190</v>
      </c>
      <c r="E575" s="20" t="s">
        <v>172</v>
      </c>
      <c r="F575" s="7" t="s">
        <v>181</v>
      </c>
      <c r="G575" s="20"/>
      <c r="H575" s="20" t="s">
        <v>2802</v>
      </c>
      <c r="I575" s="11" t="s">
        <v>2001</v>
      </c>
      <c r="J575" s="11" t="s">
        <v>2785</v>
      </c>
      <c r="K575" s="20"/>
      <c r="L575" s="7"/>
      <c r="M575" s="21" t="s">
        <v>185</v>
      </c>
      <c r="N575" s="21" t="s">
        <v>1628</v>
      </c>
      <c r="O575" s="7" t="s">
        <v>186</v>
      </c>
      <c r="P575" s="1345"/>
      <c r="Q575" s="1345"/>
      <c r="R575" s="1345"/>
      <c r="S575" s="1345"/>
      <c r="T575" s="1345"/>
    </row>
    <row r="576" spans="3:20">
      <c r="D576" s="20" t="s">
        <v>190</v>
      </c>
      <c r="E576" s="20" t="s">
        <v>172</v>
      </c>
      <c r="F576" s="7" t="s">
        <v>181</v>
      </c>
      <c r="G576" s="20"/>
      <c r="H576" s="20" t="s">
        <v>2802</v>
      </c>
      <c r="I576" s="11" t="s">
        <v>2001</v>
      </c>
      <c r="J576" s="11" t="s">
        <v>2004</v>
      </c>
      <c r="K576" s="20"/>
      <c r="L576" s="7"/>
      <c r="M576" s="21" t="s">
        <v>185</v>
      </c>
      <c r="N576" s="21" t="s">
        <v>1628</v>
      </c>
      <c r="O576" s="7" t="s">
        <v>186</v>
      </c>
      <c r="P576" s="1345"/>
      <c r="Q576" s="1345"/>
      <c r="R576" s="1345"/>
      <c r="S576" s="1345"/>
      <c r="T576" s="1345"/>
    </row>
    <row r="577" spans="4:20">
      <c r="D577" s="20" t="s">
        <v>190</v>
      </c>
      <c r="E577" s="20" t="s">
        <v>172</v>
      </c>
      <c r="F577" s="7" t="s">
        <v>181</v>
      </c>
      <c r="G577" s="20"/>
      <c r="H577" s="20" t="s">
        <v>2802</v>
      </c>
      <c r="I577" s="11" t="s">
        <v>2001</v>
      </c>
      <c r="J577" s="11" t="s">
        <v>2786</v>
      </c>
      <c r="K577" s="20"/>
      <c r="L577" s="7"/>
      <c r="M577" s="21" t="s">
        <v>185</v>
      </c>
      <c r="N577" s="21" t="s">
        <v>1628</v>
      </c>
      <c r="O577" s="7" t="s">
        <v>186</v>
      </c>
      <c r="P577" s="1345"/>
      <c r="Q577" s="1345"/>
      <c r="R577" s="1345"/>
      <c r="S577" s="1345"/>
      <c r="T577" s="1345"/>
    </row>
    <row r="578" spans="4:20">
      <c r="D578" s="20" t="s">
        <v>190</v>
      </c>
      <c r="E578" s="20" t="s">
        <v>172</v>
      </c>
      <c r="F578" s="7" t="s">
        <v>181</v>
      </c>
      <c r="G578" s="20"/>
      <c r="H578" s="20" t="s">
        <v>2802</v>
      </c>
      <c r="I578" s="11" t="s">
        <v>2001</v>
      </c>
      <c r="J578" s="11" t="s">
        <v>2787</v>
      </c>
      <c r="K578" s="20"/>
      <c r="L578" s="7"/>
      <c r="M578" s="21" t="s">
        <v>185</v>
      </c>
      <c r="N578" s="21" t="s">
        <v>1628</v>
      </c>
      <c r="O578" s="7" t="s">
        <v>186</v>
      </c>
      <c r="P578" s="1345"/>
      <c r="Q578" s="1345"/>
      <c r="R578" s="1345"/>
      <c r="S578" s="1345"/>
      <c r="T578" s="1345"/>
    </row>
    <row r="579" spans="4:20">
      <c r="D579" s="12"/>
      <c r="E579" s="12"/>
      <c r="F579" s="7"/>
      <c r="G579" s="12"/>
      <c r="H579" s="12"/>
      <c r="I579" s="7"/>
      <c r="J579" s="7"/>
      <c r="K579" s="7"/>
      <c r="L579" s="7"/>
      <c r="M579" s="22"/>
      <c r="N579" s="22"/>
      <c r="O579" s="15"/>
    </row>
    <row r="580" spans="4:20" ht="14.25" customHeight="1">
      <c r="D580" s="80" t="s">
        <v>179</v>
      </c>
      <c r="E580" s="81"/>
      <c r="F580" s="81"/>
      <c r="G580" s="81"/>
      <c r="H580" s="81"/>
      <c r="I580" s="81"/>
      <c r="J580" s="81"/>
      <c r="K580" s="81"/>
      <c r="L580" s="81"/>
      <c r="M580" s="81"/>
      <c r="N580" s="81"/>
      <c r="O580" s="81"/>
      <c r="P580" s="81"/>
      <c r="Q580" s="81"/>
      <c r="R580" s="81"/>
      <c r="S580" s="81"/>
      <c r="T580" s="81"/>
    </row>
    <row r="581" spans="4:20">
      <c r="D581" s="12"/>
      <c r="E581" s="12"/>
      <c r="F581" s="7"/>
      <c r="G581" s="12"/>
      <c r="H581" s="12"/>
      <c r="I581" s="7"/>
      <c r="J581" s="7"/>
      <c r="K581" s="7"/>
      <c r="L581" s="7"/>
      <c r="M581" s="22"/>
      <c r="N581" s="22"/>
      <c r="O581" s="15"/>
    </row>
    <row r="582" spans="4:20">
      <c r="D582" s="20" t="s">
        <v>190</v>
      </c>
      <c r="E582" s="20" t="s">
        <v>172</v>
      </c>
      <c r="F582" s="7" t="s">
        <v>181</v>
      </c>
      <c r="G582" s="20"/>
      <c r="H582" s="20" t="s">
        <v>2802</v>
      </c>
      <c r="I582" s="11" t="s">
        <v>179</v>
      </c>
      <c r="J582" s="11" t="s">
        <v>2824</v>
      </c>
      <c r="K582" s="20"/>
      <c r="L582" s="7"/>
      <c r="M582" s="21" t="s">
        <v>185</v>
      </c>
      <c r="N582" s="21" t="s">
        <v>1628</v>
      </c>
      <c r="O582" s="7" t="s">
        <v>186</v>
      </c>
      <c r="P582" s="1345"/>
      <c r="Q582" s="1345"/>
      <c r="R582" s="1345"/>
      <c r="S582" s="1345"/>
      <c r="T582" s="1345"/>
    </row>
    <row r="583" spans="4:20">
      <c r="D583" s="20" t="s">
        <v>190</v>
      </c>
      <c r="E583" s="20" t="s">
        <v>172</v>
      </c>
      <c r="F583" s="7" t="s">
        <v>181</v>
      </c>
      <c r="G583" s="20"/>
      <c r="H583" s="20" t="s">
        <v>2802</v>
      </c>
      <c r="I583" s="11" t="s">
        <v>179</v>
      </c>
      <c r="J583" s="11" t="s">
        <v>289</v>
      </c>
      <c r="K583" s="20"/>
      <c r="L583" s="7"/>
      <c r="M583" s="21" t="s">
        <v>185</v>
      </c>
      <c r="N583" s="21" t="s">
        <v>1628</v>
      </c>
      <c r="O583" s="7" t="s">
        <v>186</v>
      </c>
      <c r="P583" s="1345"/>
      <c r="Q583" s="1345"/>
      <c r="R583" s="1345"/>
      <c r="S583" s="1345"/>
      <c r="T583" s="1345"/>
    </row>
    <row r="584" spans="4:20">
      <c r="D584" s="20" t="s">
        <v>190</v>
      </c>
      <c r="E584" s="20" t="s">
        <v>172</v>
      </c>
      <c r="F584" s="7" t="s">
        <v>181</v>
      </c>
      <c r="G584" s="20"/>
      <c r="H584" s="20" t="s">
        <v>2802</v>
      </c>
      <c r="I584" s="11" t="s">
        <v>179</v>
      </c>
      <c r="J584" s="11" t="s">
        <v>2789</v>
      </c>
      <c r="K584" s="20"/>
      <c r="L584" s="7"/>
      <c r="M584" s="21" t="s">
        <v>185</v>
      </c>
      <c r="N584" s="21" t="s">
        <v>1628</v>
      </c>
      <c r="O584" s="7" t="s">
        <v>186</v>
      </c>
      <c r="P584" s="1345"/>
      <c r="Q584" s="1345"/>
      <c r="R584" s="1345"/>
      <c r="S584" s="1345"/>
      <c r="T584" s="1345"/>
    </row>
    <row r="585" spans="4:20">
      <c r="D585" s="20" t="s">
        <v>190</v>
      </c>
      <c r="E585" s="20" t="s">
        <v>172</v>
      </c>
      <c r="F585" s="7" t="s">
        <v>181</v>
      </c>
      <c r="G585" s="20"/>
      <c r="H585" s="20" t="s">
        <v>2802</v>
      </c>
      <c r="I585" s="11" t="s">
        <v>179</v>
      </c>
      <c r="J585" s="11" t="s">
        <v>2790</v>
      </c>
      <c r="K585" s="20"/>
      <c r="L585" s="7"/>
      <c r="M585" s="21" t="s">
        <v>185</v>
      </c>
      <c r="N585" s="21" t="s">
        <v>1628</v>
      </c>
      <c r="O585" s="7" t="s">
        <v>186</v>
      </c>
      <c r="P585" s="1345"/>
      <c r="Q585" s="1345"/>
      <c r="R585" s="1345"/>
      <c r="S585" s="1345"/>
      <c r="T585" s="1345"/>
    </row>
    <row r="586" spans="4:20">
      <c r="D586" s="20" t="s">
        <v>190</v>
      </c>
      <c r="E586" s="20" t="s">
        <v>172</v>
      </c>
      <c r="F586" s="7" t="s">
        <v>181</v>
      </c>
      <c r="G586" s="20"/>
      <c r="H586" s="20" t="s">
        <v>2802</v>
      </c>
      <c r="I586" s="11" t="s">
        <v>179</v>
      </c>
      <c r="J586" s="11" t="s">
        <v>2791</v>
      </c>
      <c r="K586" s="20"/>
      <c r="L586" s="7"/>
      <c r="M586" s="21" t="s">
        <v>185</v>
      </c>
      <c r="N586" s="21" t="s">
        <v>1628</v>
      </c>
      <c r="O586" s="7" t="s">
        <v>186</v>
      </c>
      <c r="P586" s="1345"/>
      <c r="Q586" s="1345"/>
      <c r="R586" s="1345"/>
      <c r="S586" s="1345"/>
      <c r="T586" s="1345"/>
    </row>
    <row r="587" spans="4:20">
      <c r="D587" s="20" t="s">
        <v>190</v>
      </c>
      <c r="E587" s="20" t="s">
        <v>172</v>
      </c>
      <c r="F587" s="7" t="s">
        <v>181</v>
      </c>
      <c r="G587" s="20"/>
      <c r="H587" s="20" t="s">
        <v>2802</v>
      </c>
      <c r="I587" s="11" t="s">
        <v>179</v>
      </c>
      <c r="J587" s="11" t="s">
        <v>2792</v>
      </c>
      <c r="K587" s="20"/>
      <c r="L587" s="7"/>
      <c r="M587" s="21" t="s">
        <v>185</v>
      </c>
      <c r="N587" s="21" t="s">
        <v>1628</v>
      </c>
      <c r="O587" s="7" t="s">
        <v>186</v>
      </c>
      <c r="P587" s="1345"/>
      <c r="Q587" s="1345"/>
      <c r="R587" s="1345"/>
      <c r="S587" s="1345"/>
      <c r="T587" s="1345"/>
    </row>
    <row r="588" spans="4:20">
      <c r="D588" s="20" t="s">
        <v>190</v>
      </c>
      <c r="E588" s="20" t="s">
        <v>172</v>
      </c>
      <c r="F588" s="7" t="s">
        <v>181</v>
      </c>
      <c r="G588" s="20"/>
      <c r="H588" s="20" t="s">
        <v>2802</v>
      </c>
      <c r="I588" s="11" t="s">
        <v>179</v>
      </c>
      <c r="J588" s="11" t="s">
        <v>2793</v>
      </c>
      <c r="K588" s="20"/>
      <c r="L588" s="7"/>
      <c r="M588" s="21" t="s">
        <v>185</v>
      </c>
      <c r="N588" s="21" t="s">
        <v>1628</v>
      </c>
      <c r="O588" s="7" t="s">
        <v>186</v>
      </c>
      <c r="P588" s="1345"/>
      <c r="Q588" s="1345"/>
      <c r="R588" s="1345"/>
      <c r="S588" s="1345"/>
      <c r="T588" s="1345"/>
    </row>
    <row r="589" spans="4:20">
      <c r="D589" s="20" t="s">
        <v>190</v>
      </c>
      <c r="E589" s="20" t="s">
        <v>172</v>
      </c>
      <c r="F589" s="7" t="s">
        <v>181</v>
      </c>
      <c r="G589" s="20"/>
      <c r="H589" s="20" t="s">
        <v>2802</v>
      </c>
      <c r="I589" s="11" t="s">
        <v>179</v>
      </c>
      <c r="J589" s="11" t="s">
        <v>2794</v>
      </c>
      <c r="K589" s="20"/>
      <c r="L589" s="7"/>
      <c r="M589" s="21" t="s">
        <v>185</v>
      </c>
      <c r="N589" s="21" t="s">
        <v>1628</v>
      </c>
      <c r="O589" s="7" t="s">
        <v>186</v>
      </c>
      <c r="P589" s="1345"/>
      <c r="Q589" s="1345"/>
      <c r="R589" s="1345"/>
      <c r="S589" s="1345"/>
      <c r="T589" s="1345"/>
    </row>
    <row r="590" spans="4:20">
      <c r="D590" s="12"/>
      <c r="E590" s="12"/>
      <c r="F590" s="7"/>
      <c r="G590" s="12"/>
      <c r="H590" s="12"/>
      <c r="I590" s="7"/>
      <c r="J590" s="7"/>
      <c r="K590" s="7"/>
      <c r="L590" s="7"/>
      <c r="M590" s="22"/>
      <c r="N590" s="22"/>
      <c r="O590" s="15"/>
    </row>
    <row r="591" spans="4:20" ht="14.25" customHeight="1">
      <c r="D591" s="80" t="s">
        <v>1638</v>
      </c>
      <c r="E591" s="81"/>
      <c r="F591" s="81"/>
      <c r="G591" s="81"/>
      <c r="H591" s="81"/>
      <c r="I591" s="81"/>
      <c r="J591" s="81"/>
      <c r="K591" s="81"/>
      <c r="L591" s="81"/>
      <c r="M591" s="81"/>
      <c r="N591" s="81"/>
      <c r="O591" s="81"/>
      <c r="P591" s="81"/>
      <c r="Q591" s="81"/>
      <c r="R591" s="81"/>
      <c r="S591" s="81"/>
      <c r="T591" s="81"/>
    </row>
    <row r="593" spans="2:20">
      <c r="D593" s="20" t="s">
        <v>190</v>
      </c>
      <c r="E593" s="20" t="s">
        <v>172</v>
      </c>
      <c r="F593" s="7" t="s">
        <v>181</v>
      </c>
      <c r="G593" s="20"/>
      <c r="H593" s="20" t="s">
        <v>2802</v>
      </c>
      <c r="I593" s="11" t="s">
        <v>1638</v>
      </c>
      <c r="K593" s="20"/>
      <c r="L593" s="7"/>
      <c r="M593" s="21" t="s">
        <v>185</v>
      </c>
      <c r="N593" s="21" t="s">
        <v>1628</v>
      </c>
      <c r="O593" s="7" t="s">
        <v>186</v>
      </c>
      <c r="P593" s="1345"/>
      <c r="Q593" s="1345"/>
      <c r="R593" s="1345"/>
      <c r="S593" s="1345"/>
      <c r="T593" s="1345"/>
    </row>
    <row r="595" spans="2:20" ht="14.25" customHeight="1">
      <c r="B595" s="12"/>
      <c r="C595" s="12"/>
      <c r="D595" s="80" t="s">
        <v>2799</v>
      </c>
      <c r="E595" s="81"/>
      <c r="F595" s="81"/>
      <c r="G595" s="81"/>
      <c r="H595" s="81"/>
      <c r="I595" s="81"/>
      <c r="J595" s="81"/>
      <c r="K595" s="81"/>
      <c r="L595" s="81"/>
      <c r="M595" s="81"/>
      <c r="N595" s="81"/>
      <c r="O595" s="81"/>
      <c r="P595" s="81"/>
      <c r="Q595" s="81"/>
      <c r="R595" s="81"/>
      <c r="S595" s="81"/>
      <c r="T595" s="81"/>
    </row>
    <row r="596" spans="2:20">
      <c r="B596" s="12"/>
      <c r="C596" s="12"/>
      <c r="D596" s="12"/>
      <c r="E596" s="12"/>
      <c r="F596" s="7"/>
      <c r="G596" s="12"/>
      <c r="H596" s="12"/>
      <c r="I596" s="7"/>
      <c r="J596" s="7"/>
      <c r="K596" s="7"/>
      <c r="L596" s="7"/>
      <c r="M596" s="22"/>
      <c r="N596" s="22"/>
      <c r="O596" s="15"/>
    </row>
    <row r="597" spans="2:20">
      <c r="D597" s="20" t="s">
        <v>190</v>
      </c>
      <c r="E597" s="20" t="s">
        <v>172</v>
      </c>
      <c r="F597" s="7" t="s">
        <v>181</v>
      </c>
      <c r="G597" s="20"/>
      <c r="H597" s="20" t="s">
        <v>2802</v>
      </c>
      <c r="I597" s="11" t="s">
        <v>2799</v>
      </c>
      <c r="J597" s="11" t="s">
        <v>2800</v>
      </c>
      <c r="K597" s="20"/>
      <c r="L597" s="7"/>
      <c r="M597" s="21" t="s">
        <v>185</v>
      </c>
      <c r="N597" s="21" t="s">
        <v>1628</v>
      </c>
      <c r="O597" s="7" t="s">
        <v>186</v>
      </c>
      <c r="P597" s="1345"/>
      <c r="Q597" s="1345"/>
      <c r="R597" s="1345"/>
      <c r="S597" s="1345"/>
      <c r="T597" s="1345"/>
    </row>
    <row r="598" spans="2:20">
      <c r="D598" s="20" t="s">
        <v>190</v>
      </c>
      <c r="E598" s="20" t="s">
        <v>172</v>
      </c>
      <c r="F598" s="7" t="s">
        <v>181</v>
      </c>
      <c r="G598" s="20"/>
      <c r="H598" s="20" t="s">
        <v>2802</v>
      </c>
      <c r="I598" s="11" t="s">
        <v>2799</v>
      </c>
      <c r="J598" s="11" t="s">
        <v>2825</v>
      </c>
      <c r="K598" s="20"/>
      <c r="L598" s="7"/>
      <c r="M598" s="21" t="s">
        <v>185</v>
      </c>
      <c r="N598" s="21" t="s">
        <v>1628</v>
      </c>
      <c r="O598" s="7" t="s">
        <v>186</v>
      </c>
      <c r="P598" s="1345"/>
      <c r="Q598" s="1345"/>
      <c r="R598" s="1345"/>
      <c r="S598" s="1345"/>
      <c r="T598" s="1345"/>
    </row>
    <row r="599" spans="2:20">
      <c r="H599" s="20"/>
    </row>
    <row r="600" spans="2:20" ht="17.649999999999999">
      <c r="B600" s="28" t="s">
        <v>2826</v>
      </c>
      <c r="C600" s="27"/>
      <c r="D600" s="27"/>
      <c r="E600" s="27"/>
      <c r="F600" s="27"/>
      <c r="G600" s="27"/>
      <c r="H600" s="27"/>
      <c r="I600" s="27"/>
      <c r="J600" s="27"/>
      <c r="K600" s="27"/>
      <c r="L600" s="27"/>
      <c r="M600" s="27"/>
      <c r="N600" s="27"/>
      <c r="O600" s="27"/>
      <c r="P600" s="27"/>
      <c r="Q600" s="27"/>
      <c r="R600" s="27"/>
      <c r="S600" s="27"/>
      <c r="T600" s="27"/>
    </row>
    <row r="601" spans="2:20">
      <c r="B601" s="12"/>
      <c r="C601" s="12"/>
      <c r="D601" s="12"/>
      <c r="E601" s="12"/>
      <c r="F601" s="12"/>
      <c r="G601" s="12"/>
      <c r="H601" s="12"/>
      <c r="I601" s="7"/>
      <c r="J601" s="7"/>
      <c r="K601" s="7"/>
      <c r="L601" s="7"/>
      <c r="M601" s="22"/>
      <c r="N601" s="22"/>
      <c r="O601" s="15"/>
    </row>
    <row r="602" spans="2:20">
      <c r="D602" s="20" t="s">
        <v>190</v>
      </c>
      <c r="E602" s="20" t="s">
        <v>172</v>
      </c>
      <c r="F602" s="7" t="s">
        <v>2803</v>
      </c>
      <c r="G602" s="20"/>
      <c r="H602" s="11" t="s">
        <v>2691</v>
      </c>
      <c r="I602" s="11" t="s">
        <v>2691</v>
      </c>
      <c r="J602" s="11" t="s">
        <v>1669</v>
      </c>
      <c r="K602" s="20"/>
      <c r="L602" s="98" t="s">
        <v>2804</v>
      </c>
      <c r="M602" s="21" t="s">
        <v>185</v>
      </c>
      <c r="N602" s="21" t="s">
        <v>1628</v>
      </c>
      <c r="O602" s="7" t="s">
        <v>186</v>
      </c>
      <c r="P602" s="1345"/>
      <c r="Q602" s="1345"/>
      <c r="R602" s="1345"/>
      <c r="S602" s="1345"/>
      <c r="T602" s="1345"/>
    </row>
    <row r="603" spans="2:20">
      <c r="D603" s="20" t="s">
        <v>190</v>
      </c>
      <c r="E603" s="20" t="s">
        <v>172</v>
      </c>
      <c r="F603" s="7" t="s">
        <v>2803</v>
      </c>
      <c r="G603" s="20"/>
      <c r="H603" s="11" t="s">
        <v>2691</v>
      </c>
      <c r="I603" s="11" t="s">
        <v>2691</v>
      </c>
      <c r="J603" s="11" t="s">
        <v>1670</v>
      </c>
      <c r="K603" s="20"/>
      <c r="L603" s="98" t="s">
        <v>2804</v>
      </c>
      <c r="M603" s="21" t="s">
        <v>185</v>
      </c>
      <c r="N603" s="21" t="s">
        <v>1628</v>
      </c>
      <c r="O603" s="7" t="s">
        <v>186</v>
      </c>
      <c r="P603" s="1345"/>
      <c r="Q603" s="1345"/>
      <c r="R603" s="1345"/>
      <c r="S603" s="1345"/>
      <c r="T603" s="1345"/>
    </row>
    <row r="604" spans="2:20">
      <c r="D604" s="20" t="s">
        <v>190</v>
      </c>
      <c r="E604" s="20" t="s">
        <v>172</v>
      </c>
      <c r="F604" s="7" t="s">
        <v>2803</v>
      </c>
      <c r="G604" s="20"/>
      <c r="H604" s="11" t="s">
        <v>2691</v>
      </c>
      <c r="I604" s="11" t="s">
        <v>2691</v>
      </c>
      <c r="J604" s="11" t="s">
        <v>1671</v>
      </c>
      <c r="K604" s="20"/>
      <c r="L604" s="98" t="s">
        <v>2804</v>
      </c>
      <c r="M604" s="21" t="s">
        <v>185</v>
      </c>
      <c r="N604" s="21" t="s">
        <v>1628</v>
      </c>
      <c r="O604" s="7" t="s">
        <v>186</v>
      </c>
      <c r="P604" s="1345"/>
      <c r="Q604" s="1345"/>
      <c r="R604" s="1345"/>
      <c r="S604" s="1345"/>
      <c r="T604" s="1345"/>
    </row>
    <row r="605" spans="2:20">
      <c r="D605" s="20" t="s">
        <v>190</v>
      </c>
      <c r="E605" s="20" t="s">
        <v>172</v>
      </c>
      <c r="F605" s="7" t="s">
        <v>2803</v>
      </c>
      <c r="G605" s="20"/>
      <c r="H605" s="11" t="s">
        <v>2691</v>
      </c>
      <c r="I605" s="11" t="s">
        <v>2691</v>
      </c>
      <c r="J605" s="11" t="s">
        <v>2827</v>
      </c>
      <c r="K605" s="20"/>
      <c r="L605" s="98" t="s">
        <v>2804</v>
      </c>
      <c r="M605" s="21" t="s">
        <v>185</v>
      </c>
      <c r="N605" s="21" t="s">
        <v>1628</v>
      </c>
      <c r="O605" s="7" t="s">
        <v>186</v>
      </c>
      <c r="P605" s="1345"/>
      <c r="Q605" s="1345"/>
      <c r="R605" s="1345"/>
      <c r="S605" s="1345"/>
      <c r="T605" s="1345"/>
    </row>
    <row r="606" spans="2:20">
      <c r="D606" s="15" t="s">
        <v>190</v>
      </c>
      <c r="E606" s="20" t="s">
        <v>172</v>
      </c>
      <c r="F606" s="7" t="s">
        <v>2803</v>
      </c>
      <c r="G606" s="15"/>
      <c r="H606" s="11" t="s">
        <v>2691</v>
      </c>
      <c r="I606" s="11" t="s">
        <v>2691</v>
      </c>
      <c r="J606" s="11" t="s">
        <v>2828</v>
      </c>
      <c r="K606" s="15"/>
      <c r="L606" s="98" t="s">
        <v>2805</v>
      </c>
      <c r="M606" s="21" t="s">
        <v>185</v>
      </c>
      <c r="N606" s="21" t="s">
        <v>1628</v>
      </c>
      <c r="O606" s="7" t="s">
        <v>186</v>
      </c>
      <c r="P606" s="1345"/>
      <c r="Q606" s="1345"/>
      <c r="R606" s="1345"/>
      <c r="S606" s="1345"/>
      <c r="T606" s="1345"/>
    </row>
    <row r="607" spans="2:20">
      <c r="D607" s="11" t="s">
        <v>190</v>
      </c>
      <c r="E607" s="20" t="s">
        <v>172</v>
      </c>
      <c r="F607" s="7" t="s">
        <v>2803</v>
      </c>
      <c r="H607" s="11" t="s">
        <v>2691</v>
      </c>
      <c r="I607" s="11" t="s">
        <v>2691</v>
      </c>
      <c r="J607" s="11" t="s">
        <v>2829</v>
      </c>
      <c r="K607" s="15"/>
      <c r="L607" s="98" t="s">
        <v>2804</v>
      </c>
      <c r="M607" s="21" t="s">
        <v>185</v>
      </c>
      <c r="N607" s="21" t="s">
        <v>1628</v>
      </c>
      <c r="O607" s="7" t="s">
        <v>186</v>
      </c>
      <c r="P607" s="1345"/>
      <c r="Q607" s="1345"/>
      <c r="R607" s="1345"/>
      <c r="S607" s="1345"/>
      <c r="T607" s="1345"/>
    </row>
    <row r="608" spans="2:20">
      <c r="D608" s="11" t="s">
        <v>190</v>
      </c>
      <c r="E608" s="20" t="s">
        <v>172</v>
      </c>
      <c r="F608" s="7" t="s">
        <v>2803</v>
      </c>
      <c r="H608" s="11" t="s">
        <v>2691</v>
      </c>
      <c r="I608" s="11" t="s">
        <v>2691</v>
      </c>
      <c r="J608" s="11" t="s">
        <v>2830</v>
      </c>
      <c r="K608" s="15"/>
      <c r="L608" s="98" t="s">
        <v>2805</v>
      </c>
      <c r="M608" s="21" t="s">
        <v>185</v>
      </c>
      <c r="N608" s="21" t="s">
        <v>1628</v>
      </c>
      <c r="O608" s="7" t="s">
        <v>186</v>
      </c>
      <c r="P608" s="1345"/>
      <c r="Q608" s="1345"/>
      <c r="R608" s="1345"/>
      <c r="S608" s="1345"/>
      <c r="T608" s="1345"/>
    </row>
    <row r="609" spans="2:20">
      <c r="D609" s="11" t="s">
        <v>190</v>
      </c>
      <c r="E609" s="20" t="s">
        <v>172</v>
      </c>
      <c r="F609" s="7" t="s">
        <v>2803</v>
      </c>
      <c r="H609" s="11" t="s">
        <v>2691</v>
      </c>
      <c r="I609" s="11" t="s">
        <v>2691</v>
      </c>
      <c r="J609" s="11" t="s">
        <v>2831</v>
      </c>
      <c r="K609" s="15"/>
      <c r="L609" s="98" t="s">
        <v>2805</v>
      </c>
      <c r="M609" s="21" t="s">
        <v>185</v>
      </c>
      <c r="N609" s="21" t="s">
        <v>1628</v>
      </c>
      <c r="O609" s="7" t="s">
        <v>186</v>
      </c>
      <c r="P609" s="1345"/>
      <c r="Q609" s="1345"/>
      <c r="R609" s="1345"/>
      <c r="S609" s="1345"/>
      <c r="T609" s="1345"/>
    </row>
    <row r="610" spans="2:20">
      <c r="D610" s="11" t="s">
        <v>190</v>
      </c>
      <c r="E610" s="20" t="s">
        <v>172</v>
      </c>
      <c r="F610" s="7" t="s">
        <v>2803</v>
      </c>
      <c r="H610" s="11" t="s">
        <v>2691</v>
      </c>
      <c r="I610" s="11" t="s">
        <v>2691</v>
      </c>
      <c r="J610" s="11" t="s">
        <v>312</v>
      </c>
      <c r="K610" s="15"/>
      <c r="L610" s="98" t="s">
        <v>2804</v>
      </c>
      <c r="M610" s="21" t="s">
        <v>185</v>
      </c>
      <c r="N610" s="21" t="s">
        <v>1628</v>
      </c>
      <c r="O610" s="7" t="s">
        <v>186</v>
      </c>
      <c r="P610" s="1345"/>
      <c r="Q610" s="1345"/>
      <c r="R610" s="1345"/>
      <c r="S610" s="1345"/>
      <c r="T610" s="1345"/>
    </row>
    <row r="611" spans="2:20">
      <c r="D611" s="11" t="s">
        <v>190</v>
      </c>
      <c r="E611" s="20" t="s">
        <v>172</v>
      </c>
      <c r="F611" s="7" t="s">
        <v>2803</v>
      </c>
      <c r="H611" s="11" t="s">
        <v>2691</v>
      </c>
      <c r="I611" s="11" t="s">
        <v>2691</v>
      </c>
      <c r="J611" s="11" t="s">
        <v>217</v>
      </c>
      <c r="K611" s="53"/>
      <c r="L611" s="98" t="s">
        <v>2805</v>
      </c>
      <c r="M611" s="21" t="s">
        <v>185</v>
      </c>
      <c r="N611" s="21" t="s">
        <v>1628</v>
      </c>
      <c r="O611" s="7" t="s">
        <v>186</v>
      </c>
      <c r="P611" s="1345"/>
      <c r="Q611" s="1345"/>
      <c r="R611" s="1345"/>
      <c r="S611" s="1345"/>
      <c r="T611" s="1345"/>
    </row>
    <row r="612" spans="2:20">
      <c r="D612" s="11" t="s">
        <v>190</v>
      </c>
      <c r="E612" s="20" t="s">
        <v>172</v>
      </c>
      <c r="F612" s="7" t="s">
        <v>2803</v>
      </c>
      <c r="H612" s="11" t="s">
        <v>2691</v>
      </c>
      <c r="I612" s="11" t="s">
        <v>2691</v>
      </c>
      <c r="J612" s="11" t="s">
        <v>217</v>
      </c>
      <c r="K612" s="53"/>
      <c r="L612" s="98" t="s">
        <v>2805</v>
      </c>
      <c r="M612" s="21" t="s">
        <v>185</v>
      </c>
      <c r="N612" s="21" t="s">
        <v>1628</v>
      </c>
      <c r="O612" s="7" t="s">
        <v>186</v>
      </c>
      <c r="P612" s="1345"/>
      <c r="Q612" s="1345"/>
      <c r="R612" s="1345"/>
      <c r="S612" s="1345"/>
      <c r="T612" s="1345"/>
    </row>
    <row r="613" spans="2:20">
      <c r="D613" s="11" t="s">
        <v>190</v>
      </c>
      <c r="E613" s="20" t="s">
        <v>172</v>
      </c>
      <c r="F613" s="7" t="s">
        <v>2803</v>
      </c>
      <c r="H613" s="11" t="s">
        <v>2691</v>
      </c>
      <c r="I613" s="11" t="s">
        <v>2691</v>
      </c>
      <c r="J613" s="11" t="s">
        <v>217</v>
      </c>
      <c r="K613" s="53"/>
      <c r="L613" s="7" t="s">
        <v>2805</v>
      </c>
      <c r="M613" s="21" t="s">
        <v>185</v>
      </c>
      <c r="N613" s="21" t="s">
        <v>1628</v>
      </c>
      <c r="O613" s="7" t="s">
        <v>186</v>
      </c>
      <c r="P613" s="1345"/>
      <c r="Q613" s="1345"/>
      <c r="R613" s="1345"/>
      <c r="S613" s="1345"/>
      <c r="T613" s="1345"/>
    </row>
    <row r="614" spans="2:20">
      <c r="D614" s="11" t="s">
        <v>190</v>
      </c>
      <c r="E614" s="20" t="s">
        <v>172</v>
      </c>
      <c r="F614" s="7" t="s">
        <v>2803</v>
      </c>
      <c r="H614" s="11" t="s">
        <v>2691</v>
      </c>
      <c r="I614" s="11" t="s">
        <v>2691</v>
      </c>
      <c r="J614" s="11" t="s">
        <v>217</v>
      </c>
      <c r="K614" s="53"/>
      <c r="L614" s="7" t="s">
        <v>2805</v>
      </c>
      <c r="M614" s="21" t="s">
        <v>185</v>
      </c>
      <c r="N614" s="21" t="s">
        <v>1628</v>
      </c>
      <c r="O614" s="7" t="s">
        <v>186</v>
      </c>
      <c r="P614" s="1345"/>
      <c r="Q614" s="1345"/>
      <c r="R614" s="1345"/>
      <c r="S614" s="1345"/>
      <c r="T614" s="1345"/>
    </row>
    <row r="615" spans="2:20">
      <c r="D615" s="11" t="s">
        <v>190</v>
      </c>
      <c r="E615" s="20" t="s">
        <v>172</v>
      </c>
      <c r="F615" s="7" t="s">
        <v>2803</v>
      </c>
      <c r="H615" s="11" t="s">
        <v>2691</v>
      </c>
      <c r="I615" s="11" t="s">
        <v>2691</v>
      </c>
      <c r="J615" s="11" t="s">
        <v>217</v>
      </c>
      <c r="K615" s="53"/>
      <c r="L615" s="7" t="s">
        <v>2805</v>
      </c>
      <c r="M615" s="21" t="s">
        <v>185</v>
      </c>
      <c r="N615" s="21" t="s">
        <v>1628</v>
      </c>
      <c r="O615" s="7" t="s">
        <v>186</v>
      </c>
      <c r="P615" s="1345"/>
      <c r="Q615" s="1345"/>
      <c r="R615" s="1345"/>
      <c r="S615" s="1345"/>
      <c r="T615" s="1345"/>
    </row>
    <row r="616" spans="2:20">
      <c r="D616" s="11" t="s">
        <v>190</v>
      </c>
      <c r="E616" s="20" t="s">
        <v>172</v>
      </c>
      <c r="F616" s="7" t="s">
        <v>2803</v>
      </c>
      <c r="H616" s="11" t="s">
        <v>2691</v>
      </c>
      <c r="I616" s="11" t="s">
        <v>2691</v>
      </c>
      <c r="J616" s="11" t="s">
        <v>217</v>
      </c>
      <c r="K616" s="53"/>
      <c r="L616" s="7" t="s">
        <v>2805</v>
      </c>
      <c r="M616" s="21" t="s">
        <v>185</v>
      </c>
      <c r="N616" s="21" t="s">
        <v>1628</v>
      </c>
      <c r="O616" s="7" t="s">
        <v>186</v>
      </c>
      <c r="P616" s="1345"/>
      <c r="Q616" s="1345"/>
      <c r="R616" s="1345"/>
      <c r="S616" s="1345"/>
      <c r="T616" s="1345"/>
    </row>
    <row r="617" spans="2:20">
      <c r="D617" s="11" t="s">
        <v>190</v>
      </c>
      <c r="E617" s="20" t="s">
        <v>172</v>
      </c>
      <c r="F617" s="7" t="s">
        <v>2803</v>
      </c>
      <c r="H617" s="11" t="s">
        <v>2691</v>
      </c>
      <c r="I617" s="11" t="s">
        <v>2691</v>
      </c>
      <c r="J617" s="11" t="s">
        <v>217</v>
      </c>
      <c r="K617" s="53"/>
      <c r="L617" s="7" t="s">
        <v>2805</v>
      </c>
      <c r="M617" s="21" t="s">
        <v>185</v>
      </c>
      <c r="N617" s="21" t="s">
        <v>1628</v>
      </c>
      <c r="O617" s="7" t="s">
        <v>186</v>
      </c>
      <c r="P617" s="1345"/>
      <c r="Q617" s="1345"/>
      <c r="R617" s="1345"/>
      <c r="S617" s="1345"/>
      <c r="T617" s="1345"/>
    </row>
    <row r="618" spans="2:20">
      <c r="D618" s="11" t="s">
        <v>190</v>
      </c>
      <c r="E618" s="20" t="s">
        <v>172</v>
      </c>
      <c r="F618" s="7" t="s">
        <v>2803</v>
      </c>
      <c r="H618" s="11" t="s">
        <v>2691</v>
      </c>
      <c r="I618" s="11" t="s">
        <v>2691</v>
      </c>
      <c r="J618" s="11" t="s">
        <v>217</v>
      </c>
      <c r="K618" s="53"/>
      <c r="L618" s="7" t="s">
        <v>2805</v>
      </c>
      <c r="M618" s="21" t="s">
        <v>185</v>
      </c>
      <c r="N618" s="21" t="s">
        <v>1628</v>
      </c>
      <c r="O618" s="7" t="s">
        <v>186</v>
      </c>
      <c r="P618" s="1345"/>
      <c r="Q618" s="1345"/>
      <c r="R618" s="1345"/>
      <c r="S618" s="1345"/>
      <c r="T618" s="1345"/>
    </row>
    <row r="620" spans="2:20" ht="17.649999999999999">
      <c r="B620" s="28" t="s">
        <v>2832</v>
      </c>
      <c r="C620" s="27"/>
      <c r="D620" s="27"/>
      <c r="E620" s="27"/>
      <c r="F620" s="27"/>
      <c r="G620" s="27"/>
      <c r="H620" s="27"/>
      <c r="I620" s="27"/>
      <c r="J620" s="27"/>
      <c r="K620" s="27"/>
      <c r="L620" s="27"/>
      <c r="M620" s="27"/>
      <c r="N620" s="27"/>
      <c r="O620" s="27"/>
      <c r="P620" s="27"/>
      <c r="Q620" s="27"/>
      <c r="R620" s="27"/>
      <c r="S620" s="27"/>
      <c r="T620" s="27"/>
    </row>
    <row r="622" spans="2:20" ht="14.25" customHeight="1">
      <c r="B622" s="12"/>
      <c r="C622" s="12"/>
      <c r="D622" s="80" t="s">
        <v>2833</v>
      </c>
      <c r="E622" s="81"/>
      <c r="F622" s="81"/>
      <c r="G622" s="81"/>
      <c r="H622" s="81"/>
      <c r="I622" s="81"/>
      <c r="J622" s="81"/>
      <c r="K622" s="81"/>
      <c r="L622" s="81"/>
      <c r="M622" s="81"/>
      <c r="N622" s="81"/>
      <c r="O622" s="81"/>
      <c r="P622" s="81"/>
      <c r="Q622" s="81"/>
      <c r="R622" s="81"/>
      <c r="S622" s="81"/>
      <c r="T622" s="81"/>
    </row>
    <row r="623" spans="2:20" ht="14.25" customHeight="1">
      <c r="B623" s="12"/>
      <c r="C623" s="12"/>
      <c r="D623" s="12"/>
      <c r="E623" s="12"/>
      <c r="F623" s="12"/>
      <c r="G623" s="12"/>
      <c r="H623" s="12"/>
      <c r="I623" s="12"/>
      <c r="J623" s="12"/>
      <c r="K623" s="12"/>
      <c r="L623" s="12"/>
      <c r="M623" s="12"/>
      <c r="N623" s="12"/>
      <c r="O623" s="12"/>
    </row>
    <row r="624" spans="2:20">
      <c r="D624" s="11" t="s">
        <v>190</v>
      </c>
      <c r="E624" s="20" t="s">
        <v>172</v>
      </c>
      <c r="F624" s="7" t="s">
        <v>181</v>
      </c>
      <c r="I624" s="11" t="s">
        <v>2781</v>
      </c>
      <c r="O624" s="7" t="s">
        <v>186</v>
      </c>
      <c r="P624" s="1345"/>
      <c r="Q624" s="1345"/>
      <c r="R624" s="1345"/>
      <c r="S624" s="1345"/>
      <c r="T624" s="1345"/>
    </row>
    <row r="625" spans="2:20">
      <c r="D625" s="11" t="s">
        <v>190</v>
      </c>
      <c r="E625" s="20" t="s">
        <v>172</v>
      </c>
      <c r="F625" s="7" t="s">
        <v>181</v>
      </c>
      <c r="I625" s="11" t="s">
        <v>2001</v>
      </c>
      <c r="O625" s="7" t="s">
        <v>186</v>
      </c>
      <c r="P625" s="1345"/>
      <c r="Q625" s="1345"/>
      <c r="R625" s="1345"/>
      <c r="S625" s="1345"/>
      <c r="T625" s="1345"/>
    </row>
    <row r="626" spans="2:20">
      <c r="D626" s="11" t="s">
        <v>190</v>
      </c>
      <c r="E626" s="11" t="s">
        <v>179</v>
      </c>
      <c r="F626" s="7" t="s">
        <v>181</v>
      </c>
      <c r="I626" s="11" t="s">
        <v>179</v>
      </c>
      <c r="O626" s="7" t="s">
        <v>186</v>
      </c>
      <c r="P626" s="1345"/>
      <c r="Q626" s="1345"/>
      <c r="R626" s="1345"/>
      <c r="S626" s="1345"/>
      <c r="T626" s="1345"/>
    </row>
    <row r="627" spans="2:20">
      <c r="D627" s="11" t="s">
        <v>190</v>
      </c>
      <c r="E627" s="11" t="s">
        <v>1638</v>
      </c>
      <c r="F627" s="7" t="s">
        <v>181</v>
      </c>
      <c r="I627" s="11" t="s">
        <v>1638</v>
      </c>
      <c r="O627" s="7" t="s">
        <v>186</v>
      </c>
      <c r="P627" s="1345"/>
      <c r="Q627" s="1345"/>
      <c r="R627" s="1345"/>
      <c r="S627" s="1345"/>
      <c r="T627" s="1345"/>
    </row>
    <row r="628" spans="2:20">
      <c r="D628" s="11" t="s">
        <v>190</v>
      </c>
      <c r="E628" s="11" t="s">
        <v>2799</v>
      </c>
      <c r="F628" s="7" t="s">
        <v>2806</v>
      </c>
      <c r="I628" s="11" t="s">
        <v>2799</v>
      </c>
      <c r="O628" s="7" t="s">
        <v>186</v>
      </c>
      <c r="P628" s="1345"/>
      <c r="Q628" s="1345"/>
      <c r="R628" s="1345"/>
      <c r="S628" s="1345"/>
      <c r="T628" s="1345"/>
    </row>
    <row r="630" spans="2:20" ht="14.25" customHeight="1">
      <c r="B630" s="12"/>
      <c r="C630" s="12"/>
      <c r="D630" s="80" t="s">
        <v>2834</v>
      </c>
      <c r="E630" s="81"/>
      <c r="F630" s="81"/>
      <c r="G630" s="81"/>
      <c r="H630" s="81"/>
      <c r="I630" s="81"/>
      <c r="J630" s="81"/>
      <c r="K630" s="81"/>
      <c r="L630" s="81"/>
      <c r="M630" s="81"/>
      <c r="N630" s="81"/>
      <c r="O630" s="81"/>
      <c r="P630" s="81"/>
      <c r="Q630" s="81"/>
      <c r="R630" s="81"/>
      <c r="S630" s="81"/>
      <c r="T630" s="81"/>
    </row>
    <row r="632" spans="2:20">
      <c r="D632" s="11" t="s">
        <v>190</v>
      </c>
      <c r="E632" s="20" t="s">
        <v>172</v>
      </c>
      <c r="F632" s="7" t="s">
        <v>181</v>
      </c>
      <c r="I632" s="11" t="s">
        <v>2781</v>
      </c>
      <c r="O632" s="7" t="s">
        <v>186</v>
      </c>
      <c r="P632" s="1345"/>
      <c r="Q632" s="1345"/>
      <c r="R632" s="1345"/>
      <c r="S632" s="1345"/>
      <c r="T632" s="1345"/>
    </row>
    <row r="633" spans="2:20">
      <c r="D633" s="11" t="s">
        <v>190</v>
      </c>
      <c r="E633" s="20" t="s">
        <v>172</v>
      </c>
      <c r="F633" s="7" t="s">
        <v>181</v>
      </c>
      <c r="I633" s="11" t="s">
        <v>2001</v>
      </c>
      <c r="O633" s="7" t="s">
        <v>186</v>
      </c>
      <c r="P633" s="1345"/>
      <c r="Q633" s="1345"/>
      <c r="R633" s="1345"/>
      <c r="S633" s="1345"/>
      <c r="T633" s="1345"/>
    </row>
    <row r="634" spans="2:20">
      <c r="D634" s="11" t="s">
        <v>190</v>
      </c>
      <c r="E634" s="11" t="s">
        <v>179</v>
      </c>
      <c r="F634" s="7" t="s">
        <v>181</v>
      </c>
      <c r="I634" s="11" t="s">
        <v>179</v>
      </c>
      <c r="O634" s="7" t="s">
        <v>186</v>
      </c>
      <c r="P634" s="1345"/>
      <c r="Q634" s="1345"/>
      <c r="R634" s="1345"/>
      <c r="S634" s="1345"/>
      <c r="T634" s="1345"/>
    </row>
    <row r="635" spans="2:20">
      <c r="D635" s="11" t="s">
        <v>190</v>
      </c>
      <c r="E635" s="11" t="s">
        <v>1638</v>
      </c>
      <c r="F635" s="7" t="s">
        <v>181</v>
      </c>
      <c r="I635" s="11" t="s">
        <v>1638</v>
      </c>
      <c r="O635" s="7" t="s">
        <v>186</v>
      </c>
      <c r="P635" s="1345"/>
      <c r="Q635" s="1345"/>
      <c r="R635" s="1345"/>
      <c r="S635" s="1345"/>
      <c r="T635" s="1345"/>
    </row>
    <row r="636" spans="2:20">
      <c r="D636" s="11" t="s">
        <v>190</v>
      </c>
      <c r="E636" s="11" t="s">
        <v>2799</v>
      </c>
      <c r="F636" s="7" t="s">
        <v>2806</v>
      </c>
      <c r="I636" s="11" t="s">
        <v>2799</v>
      </c>
      <c r="O636" s="7" t="s">
        <v>186</v>
      </c>
      <c r="P636" s="1345"/>
      <c r="Q636" s="1345"/>
      <c r="R636" s="1345"/>
      <c r="S636" s="1345"/>
      <c r="T636" s="1345"/>
    </row>
    <row r="638" spans="2:20" ht="17.649999999999999">
      <c r="B638" s="28" t="s">
        <v>1807</v>
      </c>
      <c r="C638" s="27"/>
      <c r="D638" s="27"/>
      <c r="E638" s="27"/>
      <c r="F638" s="27"/>
      <c r="G638" s="27"/>
      <c r="H638" s="27"/>
      <c r="I638" s="27"/>
      <c r="J638" s="27"/>
      <c r="K638" s="27"/>
      <c r="L638" s="27"/>
      <c r="M638" s="27"/>
      <c r="N638" s="27"/>
      <c r="O638" s="27"/>
      <c r="P638" s="27"/>
      <c r="Q638" s="27"/>
      <c r="R638" s="27"/>
      <c r="S638" s="27"/>
      <c r="T6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877" id="{5FFA3DB9-D2E8-48F4-B05A-D015D7024FCB}">
            <xm:f>Cover!$E$15&lt;&gt;P$6</xm:f>
            <x14:dxf>
              <fill>
                <patternFill>
                  <bgColor theme="0" tint="-0.24994659260841701"/>
                </patternFill>
              </fill>
            </x14:dxf>
          </x14:cfRule>
          <xm:sqref>P602:P618</xm:sqref>
        </x14:conditionalFormatting>
        <x14:conditionalFormatting xmlns:xm="http://schemas.microsoft.com/office/excel/2006/main">
          <x14:cfRule type="expression" priority="119" id="{1D29E404-8F5F-4C85-87EE-585CA1C62691}">
            <xm:f>Cover!$E$15&lt;&gt;P$6</xm:f>
            <x14:dxf>
              <fill>
                <patternFill>
                  <bgColor theme="0" tint="-0.24994659260841701"/>
                </patternFill>
              </fill>
            </x14:dxf>
          </x14:cfRule>
          <x14:cfRule type="expression" priority="120" id="{FF257D4D-8056-492D-B7C0-1B7DD49E961B}">
            <xm:f>Cover!$E$15=P$6</xm:f>
            <x14:dxf>
              <fill>
                <patternFill>
                  <bgColor theme="7" tint="0.59996337778862885"/>
                </patternFill>
              </fill>
            </x14:dxf>
          </x14:cfRule>
          <xm:sqref>P62:T79</xm:sqref>
        </x14:conditionalFormatting>
        <x14:conditionalFormatting xmlns:xm="http://schemas.microsoft.com/office/excel/2006/main">
          <x14:cfRule type="expression" priority="73" id="{5042D6C8-8545-4674-AE27-F593D82B6534}">
            <xm:f>Cover!$E$15&lt;&gt;P$6</xm:f>
            <x14:dxf>
              <fill>
                <patternFill>
                  <bgColor theme="0" tint="-0.24994659260841701"/>
                </patternFill>
              </fill>
            </x14:dxf>
          </x14:cfRule>
          <x14:cfRule type="expression" priority="74" id="{F3E24164-1F72-47B1-BFB3-164D097432FE}">
            <xm:f>Cover!$E$15=P$6</xm:f>
            <x14:dxf>
              <fill>
                <patternFill>
                  <bgColor theme="7" tint="0.59996337778862885"/>
                </patternFill>
              </fill>
            </x14:dxf>
          </x14:cfRule>
          <xm:sqref>P81:T81</xm:sqref>
        </x14:conditionalFormatting>
        <x14:conditionalFormatting xmlns:xm="http://schemas.microsoft.com/office/excel/2006/main">
          <x14:cfRule type="expression" priority="72" id="{8F87F103-1E6B-4C58-B66D-8C3A4D03B1C2}">
            <xm:f>Cover!$E$15=P$6</xm:f>
            <x14:dxf>
              <fill>
                <patternFill>
                  <bgColor theme="7" tint="0.59996337778862885"/>
                </patternFill>
              </fill>
            </x14:dxf>
          </x14:cfRule>
          <x14:cfRule type="expression" priority="71" id="{F9557942-94FA-481F-9D24-081501A28527}">
            <xm:f>Cover!$E$15&lt;&gt;P$6</xm:f>
            <x14:dxf>
              <fill>
                <patternFill>
                  <bgColor theme="0" tint="-0.24994659260841701"/>
                </patternFill>
              </fill>
            </x14:dxf>
          </x14:cfRule>
          <xm:sqref>P86:T103</xm:sqref>
        </x14:conditionalFormatting>
        <x14:conditionalFormatting xmlns:xm="http://schemas.microsoft.com/office/excel/2006/main">
          <x14:cfRule type="expression" priority="70" id="{F2FF433D-7906-4EDD-88C2-3EA1F7432A27}">
            <xm:f>Cover!$E$15=P$6</xm:f>
            <x14:dxf>
              <fill>
                <patternFill>
                  <bgColor theme="7" tint="0.59996337778862885"/>
                </patternFill>
              </fill>
            </x14:dxf>
          </x14:cfRule>
          <x14:cfRule type="expression" priority="69" id="{47E945AB-47A4-4DA4-B93E-7CA62B59D4CF}">
            <xm:f>Cover!$E$15&lt;&gt;P$6</xm:f>
            <x14:dxf>
              <fill>
                <patternFill>
                  <bgColor theme="0" tint="-0.24994659260841701"/>
                </patternFill>
              </fill>
            </x14:dxf>
          </x14:cfRule>
          <xm:sqref>P105:T105</xm:sqref>
        </x14:conditionalFormatting>
        <x14:conditionalFormatting xmlns:xm="http://schemas.microsoft.com/office/excel/2006/main">
          <x14:cfRule type="expression" priority="68" id="{C4A27EBE-81E9-4047-90F9-20886B0B0608}">
            <xm:f>Cover!$E$15=P$6</xm:f>
            <x14:dxf>
              <fill>
                <patternFill>
                  <bgColor theme="7" tint="0.59996337778862885"/>
                </patternFill>
              </fill>
            </x14:dxf>
          </x14:cfRule>
          <x14:cfRule type="expression" priority="67" id="{7AF12AC6-D822-44F8-9C8C-5ED52410AFAF}">
            <xm:f>Cover!$E$15&lt;&gt;P$6</xm:f>
            <x14:dxf>
              <fill>
                <patternFill>
                  <bgColor theme="0" tint="-0.24994659260841701"/>
                </patternFill>
              </fill>
            </x14:dxf>
          </x14:cfRule>
          <xm:sqref>P110:T127</xm:sqref>
        </x14:conditionalFormatting>
        <x14:conditionalFormatting xmlns:xm="http://schemas.microsoft.com/office/excel/2006/main">
          <x14:cfRule type="expression" priority="65" id="{D2E71188-64E9-4833-8758-36759D597663}">
            <xm:f>Cover!$E$15&lt;&gt;P$6</xm:f>
            <x14:dxf>
              <fill>
                <patternFill>
                  <bgColor theme="0" tint="-0.24994659260841701"/>
                </patternFill>
              </fill>
            </x14:dxf>
          </x14:cfRule>
          <x14:cfRule type="expression" priority="66" id="{11DA6694-D406-499E-BCC1-31EEC9A6CFB0}">
            <xm:f>Cover!$E$15=P$6</xm:f>
            <x14:dxf>
              <fill>
                <patternFill>
                  <bgColor theme="7" tint="0.59996337778862885"/>
                </patternFill>
              </fill>
            </x14:dxf>
          </x14:cfRule>
          <xm:sqref>P129:T129</xm:sqref>
        </x14:conditionalFormatting>
        <x14:conditionalFormatting xmlns:xm="http://schemas.microsoft.com/office/excel/2006/main">
          <x14:cfRule type="expression" priority="64" id="{B96CB49F-1E55-4B63-8D01-EBA45B3367B3}">
            <xm:f>Cover!$E$15=P$6</xm:f>
            <x14:dxf>
              <fill>
                <patternFill>
                  <bgColor theme="7" tint="0.59996337778862885"/>
                </patternFill>
              </fill>
            </x14:dxf>
          </x14:cfRule>
          <x14:cfRule type="expression" priority="63" id="{C2ADC178-3E5C-4C38-8223-4988CE366F32}">
            <xm:f>Cover!$E$15&lt;&gt;P$6</xm:f>
            <x14:dxf>
              <fill>
                <patternFill>
                  <bgColor theme="0" tint="-0.24994659260841701"/>
                </patternFill>
              </fill>
            </x14:dxf>
          </x14:cfRule>
          <xm:sqref>P134:T151</xm:sqref>
        </x14:conditionalFormatting>
        <x14:conditionalFormatting xmlns:xm="http://schemas.microsoft.com/office/excel/2006/main">
          <x14:cfRule type="expression" priority="61" id="{15ACE739-AD8C-4B29-8444-B62360554FA6}">
            <xm:f>Cover!$E$15&lt;&gt;P$6</xm:f>
            <x14:dxf>
              <fill>
                <patternFill>
                  <bgColor theme="0" tint="-0.24994659260841701"/>
                </patternFill>
              </fill>
            </x14:dxf>
          </x14:cfRule>
          <x14:cfRule type="expression" priority="62" id="{CA64A310-8880-4411-92A9-4B05D01118DA}">
            <xm:f>Cover!$E$15=P$6</xm:f>
            <x14:dxf>
              <fill>
                <patternFill>
                  <bgColor theme="7" tint="0.59996337778862885"/>
                </patternFill>
              </fill>
            </x14:dxf>
          </x14:cfRule>
          <xm:sqref>P153:T153</xm:sqref>
        </x14:conditionalFormatting>
        <x14:conditionalFormatting xmlns:xm="http://schemas.microsoft.com/office/excel/2006/main">
          <x14:cfRule type="expression" priority="59" id="{6C7B5976-96ED-4FB6-BEC9-D9E4C8B2A49D}">
            <xm:f>Cover!$E$15&lt;&gt;P$6</xm:f>
            <x14:dxf>
              <fill>
                <patternFill>
                  <bgColor theme="0" tint="-0.24994659260841701"/>
                </patternFill>
              </fill>
            </x14:dxf>
          </x14:cfRule>
          <x14:cfRule type="expression" priority="60" id="{75E4EDD1-8BB3-4940-AA77-0D4D3E4C225E}">
            <xm:f>Cover!$E$15=P$6</xm:f>
            <x14:dxf>
              <fill>
                <patternFill>
                  <bgColor theme="7" tint="0.59996337778862885"/>
                </patternFill>
              </fill>
            </x14:dxf>
          </x14:cfRule>
          <xm:sqref>P160:T177</xm:sqref>
        </x14:conditionalFormatting>
        <x14:conditionalFormatting xmlns:xm="http://schemas.microsoft.com/office/excel/2006/main">
          <x14:cfRule type="expression" priority="58" id="{050CA4CC-3386-4924-8C2C-FA90DF614BEF}">
            <xm:f>Cover!$E$15=P$6</xm:f>
            <x14:dxf>
              <fill>
                <patternFill>
                  <bgColor theme="7" tint="0.59996337778862885"/>
                </patternFill>
              </fill>
            </x14:dxf>
          </x14:cfRule>
          <x14:cfRule type="expression" priority="57" id="{6DB959C2-05A6-471E-9745-80F6D1B71EBF}">
            <xm:f>Cover!$E$15&lt;&gt;P$6</xm:f>
            <x14:dxf>
              <fill>
                <patternFill>
                  <bgColor theme="0" tint="-0.24994659260841701"/>
                </patternFill>
              </fill>
            </x14:dxf>
          </x14:cfRule>
          <xm:sqref>P179:T179</xm:sqref>
        </x14:conditionalFormatting>
        <x14:conditionalFormatting xmlns:xm="http://schemas.microsoft.com/office/excel/2006/main">
          <x14:cfRule type="expression" priority="56" id="{6111C78D-1FDA-42E5-8486-18011D42BB61}">
            <xm:f>Cover!$E$15=P$6</xm:f>
            <x14:dxf>
              <fill>
                <patternFill>
                  <bgColor theme="7" tint="0.59996337778862885"/>
                </patternFill>
              </fill>
            </x14:dxf>
          </x14:cfRule>
          <x14:cfRule type="expression" priority="55" id="{FBE99C5F-B746-4CDB-9240-920F2EE0CBF1}">
            <xm:f>Cover!$E$15&lt;&gt;P$6</xm:f>
            <x14:dxf>
              <fill>
                <patternFill>
                  <bgColor theme="0" tint="-0.24994659260841701"/>
                </patternFill>
              </fill>
            </x14:dxf>
          </x14:cfRule>
          <xm:sqref>P184:T201</xm:sqref>
        </x14:conditionalFormatting>
        <x14:conditionalFormatting xmlns:xm="http://schemas.microsoft.com/office/excel/2006/main">
          <x14:cfRule type="expression" priority="53" id="{8E611941-32C4-4567-A3AE-F2ED7F11C8DE}">
            <xm:f>Cover!$E$15&lt;&gt;P$6</xm:f>
            <x14:dxf>
              <fill>
                <patternFill>
                  <bgColor theme="0" tint="-0.24994659260841701"/>
                </patternFill>
              </fill>
            </x14:dxf>
          </x14:cfRule>
          <x14:cfRule type="expression" priority="54" id="{3C0DDA65-CABD-44C3-9D71-E9AE54C03972}">
            <xm:f>Cover!$E$15=P$6</xm:f>
            <x14:dxf>
              <fill>
                <patternFill>
                  <bgColor theme="7" tint="0.59996337778862885"/>
                </patternFill>
              </fill>
            </x14:dxf>
          </x14:cfRule>
          <xm:sqref>P203:T203</xm:sqref>
        </x14:conditionalFormatting>
        <x14:conditionalFormatting xmlns:xm="http://schemas.microsoft.com/office/excel/2006/main">
          <x14:cfRule type="expression" priority="52" id="{7132558D-63DE-411B-BAD8-1D6E30330E09}">
            <xm:f>Cover!$E$15=P$6</xm:f>
            <x14:dxf>
              <fill>
                <patternFill>
                  <bgColor theme="7" tint="0.59996337778862885"/>
                </patternFill>
              </fill>
            </x14:dxf>
          </x14:cfRule>
          <x14:cfRule type="expression" priority="51" id="{1E8037DB-B664-458D-9DDC-544B5C4EC4FF}">
            <xm:f>Cover!$E$15&lt;&gt;P$6</xm:f>
            <x14:dxf>
              <fill>
                <patternFill>
                  <bgColor theme="0" tint="-0.24994659260841701"/>
                </patternFill>
              </fill>
            </x14:dxf>
          </x14:cfRule>
          <xm:sqref>P208:T225</xm:sqref>
        </x14:conditionalFormatting>
        <x14:conditionalFormatting xmlns:xm="http://schemas.microsoft.com/office/excel/2006/main">
          <x14:cfRule type="expression" priority="50" id="{292179D6-BF24-48CB-9CB1-BD369E7762AF}">
            <xm:f>Cover!$E$15=P$6</xm:f>
            <x14:dxf>
              <fill>
                <patternFill>
                  <bgColor theme="7" tint="0.59996337778862885"/>
                </patternFill>
              </fill>
            </x14:dxf>
          </x14:cfRule>
          <x14:cfRule type="expression" priority="49" id="{803F3493-CE24-40BC-91F1-C51F64D1049C}">
            <xm:f>Cover!$E$15&lt;&gt;P$6</xm:f>
            <x14:dxf>
              <fill>
                <patternFill>
                  <bgColor theme="0" tint="-0.24994659260841701"/>
                </patternFill>
              </fill>
            </x14:dxf>
          </x14:cfRule>
          <xm:sqref>P227:T227</xm:sqref>
        </x14:conditionalFormatting>
        <x14:conditionalFormatting xmlns:xm="http://schemas.microsoft.com/office/excel/2006/main">
          <x14:cfRule type="expression" priority="48" id="{3D107B1D-0F51-4200-AC12-36F4D4FC2B05}">
            <xm:f>Cover!$E$15=P$6</xm:f>
            <x14:dxf>
              <fill>
                <patternFill>
                  <bgColor theme="7" tint="0.59996337778862885"/>
                </patternFill>
              </fill>
            </x14:dxf>
          </x14:cfRule>
          <x14:cfRule type="expression" priority="47" id="{E31990D5-FC69-4F40-BB6E-4F7849774891}">
            <xm:f>Cover!$E$15&lt;&gt;P$6</xm:f>
            <x14:dxf>
              <fill>
                <patternFill>
                  <bgColor theme="0" tint="-0.24994659260841701"/>
                </patternFill>
              </fill>
            </x14:dxf>
          </x14:cfRule>
          <xm:sqref>P232:T249</xm:sqref>
        </x14:conditionalFormatting>
        <x14:conditionalFormatting xmlns:xm="http://schemas.microsoft.com/office/excel/2006/main">
          <x14:cfRule type="expression" priority="45" id="{F2CCB260-B5E4-4C10-9EE3-7A54F9577AA4}">
            <xm:f>Cover!$E$15&lt;&gt;P$6</xm:f>
            <x14:dxf>
              <fill>
                <patternFill>
                  <bgColor theme="0" tint="-0.24994659260841701"/>
                </patternFill>
              </fill>
            </x14:dxf>
          </x14:cfRule>
          <x14:cfRule type="expression" priority="46" id="{486A277F-5230-40F9-839A-571439F8AC6A}">
            <xm:f>Cover!$E$15=P$6</xm:f>
            <x14:dxf>
              <fill>
                <patternFill>
                  <bgColor theme="7" tint="0.59996337778862885"/>
                </patternFill>
              </fill>
            </x14:dxf>
          </x14:cfRule>
          <xm:sqref>P251:T251</xm:sqref>
        </x14:conditionalFormatting>
        <x14:conditionalFormatting xmlns:xm="http://schemas.microsoft.com/office/excel/2006/main">
          <x14:cfRule type="expression" priority="43" id="{AC4BD53D-3EF4-475B-9CE0-CBCE539F84E8}">
            <xm:f>Cover!$E$15&lt;&gt;P$6</xm:f>
            <x14:dxf>
              <fill>
                <patternFill>
                  <bgColor theme="0" tint="-0.24994659260841701"/>
                </patternFill>
              </fill>
            </x14:dxf>
          </x14:cfRule>
          <x14:cfRule type="expression" priority="44" id="{3655A52C-AA7C-4AEF-B74D-602688ACD484}">
            <xm:f>Cover!$E$15=P$6</xm:f>
            <x14:dxf>
              <fill>
                <patternFill>
                  <bgColor theme="7" tint="0.59996337778862885"/>
                </patternFill>
              </fill>
            </x14:dxf>
          </x14:cfRule>
          <xm:sqref>P256:T275</xm:sqref>
        </x14:conditionalFormatting>
        <x14:conditionalFormatting xmlns:xm="http://schemas.microsoft.com/office/excel/2006/main">
          <x14:cfRule type="expression" priority="42" id="{926203B0-F7E6-46F1-B360-191ECD5FC148}">
            <xm:f>Cover!$E$15=P$6</xm:f>
            <x14:dxf>
              <fill>
                <patternFill>
                  <bgColor theme="7" tint="0.59996337778862885"/>
                </patternFill>
              </fill>
            </x14:dxf>
          </x14:cfRule>
          <x14:cfRule type="expression" priority="41" id="{63D24F70-3296-4D2F-A8A4-77EC64814E22}">
            <xm:f>Cover!$E$15&lt;&gt;P$6</xm:f>
            <x14:dxf>
              <fill>
                <patternFill>
                  <bgColor theme="0" tint="-0.24994659260841701"/>
                </patternFill>
              </fill>
            </x14:dxf>
          </x14:cfRule>
          <xm:sqref>P277:T277</xm:sqref>
        </x14:conditionalFormatting>
        <x14:conditionalFormatting xmlns:xm="http://schemas.microsoft.com/office/excel/2006/main">
          <x14:cfRule type="expression" priority="39" id="{8C873DB1-A817-42B2-BAFB-BF3FB95D6234}">
            <xm:f>Cover!$E$15&lt;&gt;P$6</xm:f>
            <x14:dxf>
              <fill>
                <patternFill>
                  <bgColor theme="0" tint="-0.24994659260841701"/>
                </patternFill>
              </fill>
            </x14:dxf>
          </x14:cfRule>
          <x14:cfRule type="expression" priority="40" id="{36BD42AB-3615-4756-88EA-9D873ABF3162}">
            <xm:f>Cover!$E$15=P$6</xm:f>
            <x14:dxf>
              <fill>
                <patternFill>
                  <bgColor theme="7" tint="0.59996337778862885"/>
                </patternFill>
              </fill>
            </x14:dxf>
          </x14:cfRule>
          <xm:sqref>P284:T301</xm:sqref>
        </x14:conditionalFormatting>
        <x14:conditionalFormatting xmlns:xm="http://schemas.microsoft.com/office/excel/2006/main">
          <x14:cfRule type="expression" priority="37" id="{702314F9-D71A-4E6A-8FAE-9687EACCEFA5}">
            <xm:f>Cover!$E$15&lt;&gt;P$6</xm:f>
            <x14:dxf>
              <fill>
                <patternFill>
                  <bgColor theme="0" tint="-0.24994659260841701"/>
                </patternFill>
              </fill>
            </x14:dxf>
          </x14:cfRule>
          <x14:cfRule type="expression" priority="38" id="{E7B736BB-7DA2-4D05-9D99-48DF3BFF75CF}">
            <xm:f>Cover!$E$15=P$6</xm:f>
            <x14:dxf>
              <fill>
                <patternFill>
                  <bgColor theme="7" tint="0.59996337778862885"/>
                </patternFill>
              </fill>
            </x14:dxf>
          </x14:cfRule>
          <xm:sqref>P303:T303</xm:sqref>
        </x14:conditionalFormatting>
        <x14:conditionalFormatting xmlns:xm="http://schemas.microsoft.com/office/excel/2006/main">
          <x14:cfRule type="expression" priority="36" id="{80EF1679-B15B-4590-B422-91A670CFB88E}">
            <xm:f>Cover!$E$15=P$6</xm:f>
            <x14:dxf>
              <fill>
                <patternFill>
                  <bgColor theme="7" tint="0.59996337778862885"/>
                </patternFill>
              </fill>
            </x14:dxf>
          </x14:cfRule>
          <x14:cfRule type="expression" priority="35" id="{8A724968-4F32-43A7-8228-5B8D310F5ED1}">
            <xm:f>Cover!$E$15&lt;&gt;P$6</xm:f>
            <x14:dxf>
              <fill>
                <patternFill>
                  <bgColor theme="0" tint="-0.24994659260841701"/>
                </patternFill>
              </fill>
            </x14:dxf>
          </x14:cfRule>
          <xm:sqref>P308:T325</xm:sqref>
        </x14:conditionalFormatting>
        <x14:conditionalFormatting xmlns:xm="http://schemas.microsoft.com/office/excel/2006/main">
          <x14:cfRule type="expression" priority="33" id="{9A7CC766-58A2-49A0-9511-30297462B923}">
            <xm:f>Cover!$E$15&lt;&gt;P$6</xm:f>
            <x14:dxf>
              <fill>
                <patternFill>
                  <bgColor theme="0" tint="-0.24994659260841701"/>
                </patternFill>
              </fill>
            </x14:dxf>
          </x14:cfRule>
          <x14:cfRule type="expression" priority="34" id="{94E9C280-C5E5-475D-9A02-982BCC586067}">
            <xm:f>Cover!$E$15=P$6</xm:f>
            <x14:dxf>
              <fill>
                <patternFill>
                  <bgColor theme="7" tint="0.59996337778862885"/>
                </patternFill>
              </fill>
            </x14:dxf>
          </x14:cfRule>
          <xm:sqref>P327:T327</xm:sqref>
        </x14:conditionalFormatting>
        <x14:conditionalFormatting xmlns:xm="http://schemas.microsoft.com/office/excel/2006/main">
          <x14:cfRule type="expression" priority="32" id="{5A27C7A2-3D7F-4CE4-A8D3-C8E93EA5C428}">
            <xm:f>Cover!$E$15=P$6</xm:f>
            <x14:dxf>
              <fill>
                <patternFill>
                  <bgColor theme="7" tint="0.59996337778862885"/>
                </patternFill>
              </fill>
            </x14:dxf>
          </x14:cfRule>
          <x14:cfRule type="expression" priority="31" id="{63278F42-4E05-470F-A9A9-DF4C4696FD01}">
            <xm:f>Cover!$E$15&lt;&gt;P$6</xm:f>
            <x14:dxf>
              <fill>
                <patternFill>
                  <bgColor theme="0" tint="-0.24994659260841701"/>
                </patternFill>
              </fill>
            </x14:dxf>
          </x14:cfRule>
          <xm:sqref>P332:T349</xm:sqref>
        </x14:conditionalFormatting>
        <x14:conditionalFormatting xmlns:xm="http://schemas.microsoft.com/office/excel/2006/main">
          <x14:cfRule type="expression" priority="30" id="{0259D703-437C-47CB-8B08-6D50382788F1}">
            <xm:f>Cover!$E$15=P$6</xm:f>
            <x14:dxf>
              <fill>
                <patternFill>
                  <bgColor theme="7" tint="0.59996337778862885"/>
                </patternFill>
              </fill>
            </x14:dxf>
          </x14:cfRule>
          <x14:cfRule type="expression" priority="29" id="{7DC14719-E906-4586-B971-A9051149D471}">
            <xm:f>Cover!$E$15&lt;&gt;P$6</xm:f>
            <x14:dxf>
              <fill>
                <patternFill>
                  <bgColor theme="0" tint="-0.24994659260841701"/>
                </patternFill>
              </fill>
            </x14:dxf>
          </x14:cfRule>
          <xm:sqref>P351:T351</xm:sqref>
        </x14:conditionalFormatting>
        <x14:conditionalFormatting xmlns:xm="http://schemas.microsoft.com/office/excel/2006/main">
          <x14:cfRule type="expression" priority="28" id="{80526653-C417-4C59-AAFC-477BE571A194}">
            <xm:f>Cover!$E$15=P$6</xm:f>
            <x14:dxf>
              <fill>
                <patternFill>
                  <bgColor theme="7" tint="0.59996337778862885"/>
                </patternFill>
              </fill>
            </x14:dxf>
          </x14:cfRule>
          <x14:cfRule type="expression" priority="27" id="{338DBEA6-5D42-4C40-96CF-9409C22D6BAC}">
            <xm:f>Cover!$E$15&lt;&gt;P$6</xm:f>
            <x14:dxf>
              <fill>
                <patternFill>
                  <bgColor theme="0" tint="-0.24994659260841701"/>
                </patternFill>
              </fill>
            </x14:dxf>
          </x14:cfRule>
          <xm:sqref>P356:T373</xm:sqref>
        </x14:conditionalFormatting>
        <x14:conditionalFormatting xmlns:xm="http://schemas.microsoft.com/office/excel/2006/main">
          <x14:cfRule type="expression" priority="26" id="{9F47889D-696C-47CF-9546-A17A1F90CAE0}">
            <xm:f>Cover!$E$15=P$6</xm:f>
            <x14:dxf>
              <fill>
                <patternFill>
                  <bgColor theme="7" tint="0.59996337778862885"/>
                </patternFill>
              </fill>
            </x14:dxf>
          </x14:cfRule>
          <x14:cfRule type="expression" priority="25" id="{064C7078-1057-4247-A4A1-D6DA0CE42A5C}">
            <xm:f>Cover!$E$15&lt;&gt;P$6</xm:f>
            <x14:dxf>
              <fill>
                <patternFill>
                  <bgColor theme="0" tint="-0.24994659260841701"/>
                </patternFill>
              </fill>
            </x14:dxf>
          </x14:cfRule>
          <xm:sqref>P375:T375</xm:sqref>
        </x14:conditionalFormatting>
        <x14:conditionalFormatting xmlns:xm="http://schemas.microsoft.com/office/excel/2006/main">
          <x14:cfRule type="expression" priority="24" id="{8BAC3C83-17C4-4666-B676-0A30ACF0E801}">
            <xm:f>Cover!$E$15=P$6</xm:f>
            <x14:dxf>
              <fill>
                <patternFill>
                  <bgColor theme="7" tint="0.59996337778862885"/>
                </patternFill>
              </fill>
            </x14:dxf>
          </x14:cfRule>
          <x14:cfRule type="expression" priority="23" id="{77E01701-93F1-45BB-8843-FA9274B1540A}">
            <xm:f>Cover!$E$15&lt;&gt;P$6</xm:f>
            <x14:dxf>
              <fill>
                <patternFill>
                  <bgColor theme="0" tint="-0.24994659260841701"/>
                </patternFill>
              </fill>
            </x14:dxf>
          </x14:cfRule>
          <xm:sqref>P380:T397</xm:sqref>
        </x14:conditionalFormatting>
        <x14:conditionalFormatting xmlns:xm="http://schemas.microsoft.com/office/excel/2006/main">
          <x14:cfRule type="expression" priority="22" id="{A7A97582-A6F5-4787-BB6F-C1B04864D1A1}">
            <xm:f>Cover!$E$15=P$6</xm:f>
            <x14:dxf>
              <fill>
                <patternFill>
                  <bgColor theme="7" tint="0.59996337778862885"/>
                </patternFill>
              </fill>
            </x14:dxf>
          </x14:cfRule>
          <x14:cfRule type="expression" priority="21" id="{B3753ED3-8581-497F-B0DD-3CC30B1CB3D9}">
            <xm:f>Cover!$E$15&lt;&gt;P$6</xm:f>
            <x14:dxf>
              <fill>
                <patternFill>
                  <bgColor theme="0" tint="-0.24994659260841701"/>
                </patternFill>
              </fill>
            </x14:dxf>
          </x14:cfRule>
          <xm:sqref>P399:T399</xm:sqref>
        </x14:conditionalFormatting>
        <x14:conditionalFormatting xmlns:xm="http://schemas.microsoft.com/office/excel/2006/main">
          <x14:cfRule type="expression" priority="20" id="{D0A21563-1007-48A7-85E0-7B40E4E663D8}">
            <xm:f>Cover!$E$15=P$6</xm:f>
            <x14:dxf>
              <fill>
                <patternFill>
                  <bgColor theme="7" tint="0.59996337778862885"/>
                </patternFill>
              </fill>
            </x14:dxf>
          </x14:cfRule>
          <x14:cfRule type="expression" priority="19" id="{9C2D4C6B-4ECB-49C2-9949-F203CE2BA919}">
            <xm:f>Cover!$E$15&lt;&gt;P$6</xm:f>
            <x14:dxf>
              <fill>
                <patternFill>
                  <bgColor theme="0" tint="-0.24994659260841701"/>
                </patternFill>
              </fill>
            </x14:dxf>
          </x14:cfRule>
          <xm:sqref>P404:T421</xm:sqref>
        </x14:conditionalFormatting>
        <x14:conditionalFormatting xmlns:xm="http://schemas.microsoft.com/office/excel/2006/main">
          <x14:cfRule type="expression" priority="18" id="{4174C289-9196-4DD0-BA97-FB1590CD8E81}">
            <xm:f>Cover!$E$15=P$6</xm:f>
            <x14:dxf>
              <fill>
                <patternFill>
                  <bgColor theme="7" tint="0.59996337778862885"/>
                </patternFill>
              </fill>
            </x14:dxf>
          </x14:cfRule>
          <x14:cfRule type="expression" priority="17" id="{976C923B-414D-4764-A6DD-F42741F4B69C}">
            <xm:f>Cover!$E$15&lt;&gt;P$6</xm:f>
            <x14:dxf>
              <fill>
                <patternFill>
                  <bgColor theme="0" tint="-0.24994659260841701"/>
                </patternFill>
              </fill>
            </x14:dxf>
          </x14:cfRule>
          <xm:sqref>P423:T423</xm:sqref>
        </x14:conditionalFormatting>
        <x14:conditionalFormatting xmlns:xm="http://schemas.microsoft.com/office/excel/2006/main">
          <x14:cfRule type="expression" priority="16" id="{F9FE2220-ED66-4E13-B2C0-1E37AA3ADF7E}">
            <xm:f>Cover!$E$15=P$6</xm:f>
            <x14:dxf>
              <fill>
                <patternFill>
                  <bgColor theme="7" tint="0.59996337778862885"/>
                </patternFill>
              </fill>
            </x14:dxf>
          </x14:cfRule>
          <x14:cfRule type="expression" priority="15" id="{66EFB29C-B336-42AC-BCF1-5311230EA4D4}">
            <xm:f>Cover!$E$15&lt;&gt;P$6</xm:f>
            <x14:dxf>
              <fill>
                <patternFill>
                  <bgColor theme="0" tint="-0.24994659260841701"/>
                </patternFill>
              </fill>
            </x14:dxf>
          </x14:cfRule>
          <xm:sqref>P428:T445</xm:sqref>
        </x14:conditionalFormatting>
        <x14:conditionalFormatting xmlns:xm="http://schemas.microsoft.com/office/excel/2006/main">
          <x14:cfRule type="expression" priority="13" id="{BC1B3714-B047-4C15-96F2-D8CE1E973D1A}">
            <xm:f>Cover!$E$15&lt;&gt;P$6</xm:f>
            <x14:dxf>
              <fill>
                <patternFill>
                  <bgColor theme="0" tint="-0.24994659260841701"/>
                </patternFill>
              </fill>
            </x14:dxf>
          </x14:cfRule>
          <x14:cfRule type="expression" priority="14" id="{4D78AC6D-715B-48B3-B146-DE9831446D27}">
            <xm:f>Cover!$E$15=P$6</xm:f>
            <x14:dxf>
              <fill>
                <patternFill>
                  <bgColor theme="7" tint="0.59996337778862885"/>
                </patternFill>
              </fill>
            </x14:dxf>
          </x14:cfRule>
          <xm:sqref>P447:T447</xm:sqref>
        </x14:conditionalFormatting>
        <x14:conditionalFormatting xmlns:xm="http://schemas.microsoft.com/office/excel/2006/main">
          <x14:cfRule type="expression" priority="12" id="{B1B0DD17-FEA0-4215-90E4-34CE7825CACD}">
            <xm:f>Cover!$E$15=P$6</xm:f>
            <x14:dxf>
              <fill>
                <patternFill>
                  <bgColor theme="7" tint="0.59996337778862885"/>
                </patternFill>
              </fill>
            </x14:dxf>
          </x14:cfRule>
          <x14:cfRule type="expression" priority="11" id="{336F23A1-1350-4A8E-83FF-24CDD447E7D2}">
            <xm:f>Cover!$E$15&lt;&gt;P$6</xm:f>
            <x14:dxf>
              <fill>
                <patternFill>
                  <bgColor theme="0" tint="-0.24994659260841701"/>
                </patternFill>
              </fill>
            </x14:dxf>
          </x14:cfRule>
          <xm:sqref>P452:T469</xm:sqref>
        </x14:conditionalFormatting>
        <x14:conditionalFormatting xmlns:xm="http://schemas.microsoft.com/office/excel/2006/main">
          <x14:cfRule type="expression" priority="10" id="{09E366A2-427D-4E58-9B81-5470873C5F70}">
            <xm:f>Cover!$E$15=P$6</xm:f>
            <x14:dxf>
              <fill>
                <patternFill>
                  <bgColor theme="7" tint="0.59996337778862885"/>
                </patternFill>
              </fill>
            </x14:dxf>
          </x14:cfRule>
          <x14:cfRule type="expression" priority="9" id="{663AE867-C824-49E4-B92C-6C4CCAB98E69}">
            <xm:f>Cover!$E$15&lt;&gt;P$6</xm:f>
            <x14:dxf>
              <fill>
                <patternFill>
                  <bgColor theme="0" tint="-0.24994659260841701"/>
                </patternFill>
              </fill>
            </x14:dxf>
          </x14:cfRule>
          <xm:sqref>P471:T471</xm:sqref>
        </x14:conditionalFormatting>
        <x14:conditionalFormatting xmlns:xm="http://schemas.microsoft.com/office/excel/2006/main">
          <x14:cfRule type="expression" priority="8" id="{F70D3D43-F9F9-494C-8270-3F9CF2F97B01}">
            <xm:f>Cover!$E$15=P$6</xm:f>
            <x14:dxf>
              <fill>
                <patternFill>
                  <bgColor theme="7" tint="0.59996337778862885"/>
                </patternFill>
              </fill>
            </x14:dxf>
          </x14:cfRule>
          <x14:cfRule type="expression" priority="7" id="{B81803BC-DD3A-4525-86C9-FAF47D7F2C42}">
            <xm:f>Cover!$E$15&lt;&gt;P$6</xm:f>
            <x14:dxf>
              <fill>
                <patternFill>
                  <bgColor theme="0" tint="-0.24994659260841701"/>
                </patternFill>
              </fill>
            </x14:dxf>
          </x14:cfRule>
          <xm:sqref>P478:T495</xm:sqref>
        </x14:conditionalFormatting>
        <x14:conditionalFormatting xmlns:xm="http://schemas.microsoft.com/office/excel/2006/main">
          <x14:cfRule type="expression" priority="6" id="{C84C17DA-E916-47ED-B5FF-5384E95CFAC2}">
            <xm:f>Cover!$E$15=P$6</xm:f>
            <x14:dxf>
              <fill>
                <patternFill>
                  <bgColor theme="7" tint="0.59996337778862885"/>
                </patternFill>
              </fill>
            </x14:dxf>
          </x14:cfRule>
          <x14:cfRule type="expression" priority="5" id="{7B977C79-BC5D-4694-A7B9-C7799A1B7CBE}">
            <xm:f>Cover!$E$15&lt;&gt;P$6</xm:f>
            <x14:dxf>
              <fill>
                <patternFill>
                  <bgColor theme="0" tint="-0.24994659260841701"/>
                </patternFill>
              </fill>
            </x14:dxf>
          </x14:cfRule>
          <xm:sqref>P497:T497</xm:sqref>
        </x14:conditionalFormatting>
        <x14:conditionalFormatting xmlns:xm="http://schemas.microsoft.com/office/excel/2006/main">
          <x14:cfRule type="expression" priority="4" id="{001FD892-45CC-4DAD-9ED9-130848A82BE3}">
            <xm:f>Cover!$E$15=P$6</xm:f>
            <x14:dxf>
              <fill>
                <patternFill>
                  <bgColor theme="7" tint="0.59996337778862885"/>
                </patternFill>
              </fill>
            </x14:dxf>
          </x14:cfRule>
          <x14:cfRule type="expression" priority="3" id="{8DC52FAA-5F93-4487-A74D-B3B8BAB8FE0B}">
            <xm:f>Cover!$E$15&lt;&gt;P$6</xm:f>
            <x14:dxf>
              <fill>
                <patternFill>
                  <bgColor theme="0" tint="-0.24994659260841701"/>
                </patternFill>
              </fill>
            </x14:dxf>
          </x14:cfRule>
          <xm:sqref>P504:T521</xm:sqref>
        </x14:conditionalFormatting>
        <x14:conditionalFormatting xmlns:xm="http://schemas.microsoft.com/office/excel/2006/main">
          <x14:cfRule type="expression" priority="1" id="{22F19C6D-1977-402F-A286-6C6E91FE57B6}">
            <xm:f>Cover!$E$15&lt;&gt;P$6</xm:f>
            <x14:dxf>
              <fill>
                <patternFill>
                  <bgColor theme="0" tint="-0.24994659260841701"/>
                </patternFill>
              </fill>
            </x14:dxf>
          </x14:cfRule>
          <x14:cfRule type="expression" priority="2" id="{3877F3CF-999B-4B48-A0AC-37A974CF61EF}">
            <xm:f>Cover!$E$15=P$6</xm:f>
            <x14:dxf>
              <fill>
                <patternFill>
                  <bgColor theme="7" tint="0.59996337778862885"/>
                </patternFill>
              </fill>
            </x14:dxf>
          </x14:cfRule>
          <xm:sqref>P523:T523</xm:sqref>
        </x14:conditionalFormatting>
        <x14:conditionalFormatting xmlns:xm="http://schemas.microsoft.com/office/excel/2006/main">
          <x14:cfRule type="expression" priority="187" id="{DA5AE8D9-94D0-42C2-B02F-9B5F2B267891}">
            <xm:f>Cover!$E$15&lt;&gt;P$6</xm:f>
            <x14:dxf>
              <fill>
                <patternFill>
                  <bgColor theme="0" tint="-0.24994659260841701"/>
                </patternFill>
              </fill>
            </x14:dxf>
          </x14:cfRule>
          <x14:cfRule type="expression" priority="188" id="{D4D4DA15-0D36-4CB2-85A5-2794B6D1B8B8}">
            <xm:f>Cover!$E$15=P$6</xm:f>
            <x14:dxf>
              <fill>
                <patternFill>
                  <bgColor theme="7" tint="0.59996337778862885"/>
                </patternFill>
              </fill>
            </x14:dxf>
          </x14:cfRule>
          <xm:sqref>P530:T533</xm:sqref>
        </x14:conditionalFormatting>
        <x14:conditionalFormatting xmlns:xm="http://schemas.microsoft.com/office/excel/2006/main">
          <x14:cfRule type="expression" priority="207" id="{7775C7BF-0934-464B-8402-D726866CDEF1}">
            <xm:f>Cover!$E$15&lt;&gt;P$6</xm:f>
            <x14:dxf>
              <fill>
                <patternFill>
                  <bgColor theme="0" tint="-0.24994659260841701"/>
                </patternFill>
              </fill>
            </x14:dxf>
          </x14:cfRule>
          <x14:cfRule type="expression" priority="208" id="{36142FEA-BBA6-469F-BD52-B991A68BFFD6}">
            <xm:f>Cover!$E$15=P$6</xm:f>
            <x14:dxf>
              <fill>
                <patternFill>
                  <bgColor theme="7" tint="0.59996337778862885"/>
                </patternFill>
              </fill>
            </x14:dxf>
          </x14:cfRule>
          <xm:sqref>P537:T541</xm:sqref>
        </x14:conditionalFormatting>
        <x14:conditionalFormatting xmlns:xm="http://schemas.microsoft.com/office/excel/2006/main">
          <x14:cfRule type="expression" priority="205" id="{0F2E5C77-E30F-4988-9435-27DDCA8BAE1B}">
            <xm:f>Cover!$E$15&lt;&gt;P$6</xm:f>
            <x14:dxf>
              <fill>
                <patternFill>
                  <bgColor theme="0" tint="-0.24994659260841701"/>
                </patternFill>
              </fill>
            </x14:dxf>
          </x14:cfRule>
          <x14:cfRule type="expression" priority="206" id="{4F5B2D89-1F34-48AE-BCB2-98372ADFF33C}">
            <xm:f>Cover!$E$15=P$6</xm:f>
            <x14:dxf>
              <fill>
                <patternFill>
                  <bgColor theme="7" tint="0.59996337778862885"/>
                </patternFill>
              </fill>
            </x14:dxf>
          </x14:cfRule>
          <xm:sqref>P545:T552</xm:sqref>
        </x14:conditionalFormatting>
        <x14:conditionalFormatting xmlns:xm="http://schemas.microsoft.com/office/excel/2006/main">
          <x14:cfRule type="expression" priority="203" id="{66043383-E0B3-4329-9AD4-D30C95A06C2E}">
            <xm:f>Cover!$E$15&lt;&gt;P$6</xm:f>
            <x14:dxf>
              <fill>
                <patternFill>
                  <bgColor theme="0" tint="-0.24994659260841701"/>
                </patternFill>
              </fill>
            </x14:dxf>
          </x14:cfRule>
          <x14:cfRule type="expression" priority="204" id="{9338E647-C084-4CF7-8D5B-DA7DA7EB3243}">
            <xm:f>Cover!$E$15=P$6</xm:f>
            <x14:dxf>
              <fill>
                <patternFill>
                  <bgColor theme="7" tint="0.59996337778862885"/>
                </patternFill>
              </fill>
            </x14:dxf>
          </x14:cfRule>
          <xm:sqref>P556:T556</xm:sqref>
        </x14:conditionalFormatting>
        <x14:conditionalFormatting xmlns:xm="http://schemas.microsoft.com/office/excel/2006/main">
          <x14:cfRule type="expression" priority="202" id="{97D0BC48-9742-4149-93BE-AE58D5673425}">
            <xm:f>Cover!$E$15=P$6</xm:f>
            <x14:dxf>
              <fill>
                <patternFill>
                  <bgColor theme="7" tint="0.59996337778862885"/>
                </patternFill>
              </fill>
            </x14:dxf>
          </x14:cfRule>
          <x14:cfRule type="expression" priority="201" id="{66632E00-330A-43EC-816C-58CAEE7A2782}">
            <xm:f>Cover!$E$15&lt;&gt;P$6</xm:f>
            <x14:dxf>
              <fill>
                <patternFill>
                  <bgColor theme="0" tint="-0.24994659260841701"/>
                </patternFill>
              </fill>
            </x14:dxf>
          </x14:cfRule>
          <xm:sqref>P560:T561</xm:sqref>
        </x14:conditionalFormatting>
        <x14:conditionalFormatting xmlns:xm="http://schemas.microsoft.com/office/excel/2006/main">
          <x14:cfRule type="expression" priority="200" id="{1F00EF7C-ACEF-49BD-8BA2-217FF50758A0}">
            <xm:f>Cover!$E$15=P$6</xm:f>
            <x14:dxf>
              <fill>
                <patternFill>
                  <bgColor theme="7" tint="0.59996337778862885"/>
                </patternFill>
              </fill>
            </x14:dxf>
          </x14:cfRule>
          <x14:cfRule type="expression" priority="199" id="{5BA05831-8799-4D8B-B326-A5F6F2B7C8FB}">
            <xm:f>Cover!$E$15&lt;&gt;P$6</xm:f>
            <x14:dxf>
              <fill>
                <patternFill>
                  <bgColor theme="0" tint="-0.24994659260841701"/>
                </patternFill>
              </fill>
            </x14:dxf>
          </x14:cfRule>
          <xm:sqref>P567:T570</xm:sqref>
        </x14:conditionalFormatting>
        <x14:conditionalFormatting xmlns:xm="http://schemas.microsoft.com/office/excel/2006/main">
          <x14:cfRule type="expression" priority="198" id="{451F6A16-CC32-4300-B1C1-D9D075BD6551}">
            <xm:f>Cover!$E$15=P$6</xm:f>
            <x14:dxf>
              <fill>
                <patternFill>
                  <bgColor theme="7" tint="0.59996337778862885"/>
                </patternFill>
              </fill>
            </x14:dxf>
          </x14:cfRule>
          <x14:cfRule type="expression" priority="197" id="{E132AE0E-FA6B-4E75-8DF0-CF590D629833}">
            <xm:f>Cover!$E$15&lt;&gt;P$6</xm:f>
            <x14:dxf>
              <fill>
                <patternFill>
                  <bgColor theme="0" tint="-0.24994659260841701"/>
                </patternFill>
              </fill>
            </x14:dxf>
          </x14:cfRule>
          <xm:sqref>P574:T578</xm:sqref>
        </x14:conditionalFormatting>
        <x14:conditionalFormatting xmlns:xm="http://schemas.microsoft.com/office/excel/2006/main">
          <x14:cfRule type="expression" priority="196" id="{35F5E09C-7C84-48DA-B93F-AD494FCA0B46}">
            <xm:f>Cover!$E$15=P$6</xm:f>
            <x14:dxf>
              <fill>
                <patternFill>
                  <bgColor theme="7" tint="0.59996337778862885"/>
                </patternFill>
              </fill>
            </x14:dxf>
          </x14:cfRule>
          <x14:cfRule type="expression" priority="195" id="{EC78A8AC-A967-493B-A77C-93D4FEFDA9B2}">
            <xm:f>Cover!$E$15&lt;&gt;P$6</xm:f>
            <x14:dxf>
              <fill>
                <patternFill>
                  <bgColor theme="0" tint="-0.24994659260841701"/>
                </patternFill>
              </fill>
            </x14:dxf>
          </x14:cfRule>
          <xm:sqref>P582:T589</xm:sqref>
        </x14:conditionalFormatting>
        <x14:conditionalFormatting xmlns:xm="http://schemas.microsoft.com/office/excel/2006/main">
          <x14:cfRule type="expression" priority="193" id="{3797B0F1-FFD2-4A65-9026-B4D031A1B509}">
            <xm:f>Cover!$E$15&lt;&gt;P$6</xm:f>
            <x14:dxf>
              <fill>
                <patternFill>
                  <bgColor theme="0" tint="-0.24994659260841701"/>
                </patternFill>
              </fill>
            </x14:dxf>
          </x14:cfRule>
          <x14:cfRule type="expression" priority="194" id="{BECFE8BD-094A-4D4F-9CBD-D88B5A586A77}">
            <xm:f>Cover!$E$15=P$6</xm:f>
            <x14:dxf>
              <fill>
                <patternFill>
                  <bgColor theme="7" tint="0.59996337778862885"/>
                </patternFill>
              </fill>
            </x14:dxf>
          </x14:cfRule>
          <xm:sqref>P593:T593</xm:sqref>
        </x14:conditionalFormatting>
        <x14:conditionalFormatting xmlns:xm="http://schemas.microsoft.com/office/excel/2006/main">
          <x14:cfRule type="expression" priority="192" id="{BC73434C-4C99-4F43-B100-B96CD9BC9315}">
            <xm:f>Cover!$E$15=P$6</xm:f>
            <x14:dxf>
              <fill>
                <patternFill>
                  <bgColor theme="7" tint="0.59996337778862885"/>
                </patternFill>
              </fill>
            </x14:dxf>
          </x14:cfRule>
          <x14:cfRule type="expression" priority="191" id="{8B0765D5-0E52-4344-AF97-E46D464DD111}">
            <xm:f>Cover!$E$15&lt;&gt;P$6</xm:f>
            <x14:dxf>
              <fill>
                <patternFill>
                  <bgColor theme="0" tint="-0.24994659260841701"/>
                </patternFill>
              </fill>
            </x14:dxf>
          </x14:cfRule>
          <xm:sqref>P597:T598</xm:sqref>
        </x14:conditionalFormatting>
        <x14:conditionalFormatting xmlns:xm="http://schemas.microsoft.com/office/excel/2006/main">
          <x14:cfRule type="expression" priority="878" id="{A5D9AF3C-023C-403B-A145-14BA4B3C78CD}">
            <xm:f>Cover!$E$15=P$6</xm:f>
            <x14:dxf>
              <fill>
                <patternFill>
                  <bgColor theme="7" tint="0.59996337778862885"/>
                </patternFill>
              </fill>
            </x14:dxf>
          </x14:cfRule>
          <xm:sqref>P602:T610 P602:P618</xm:sqref>
        </x14:conditionalFormatting>
        <x14:conditionalFormatting xmlns:xm="http://schemas.microsoft.com/office/excel/2006/main">
          <x14:cfRule type="expression" priority="123" id="{C0E1E55F-71C4-4DC0-8772-70B881DD9C9A}">
            <xm:f>Cover!$E$15&lt;&gt;P$6</xm:f>
            <x14:dxf>
              <fill>
                <patternFill>
                  <bgColor theme="0" tint="-0.24994659260841701"/>
                </patternFill>
              </fill>
            </x14:dxf>
          </x14:cfRule>
          <xm:sqref>P602:T618</xm:sqref>
        </x14:conditionalFormatting>
        <x14:conditionalFormatting xmlns:xm="http://schemas.microsoft.com/office/excel/2006/main">
          <x14:cfRule type="expression" priority="124" id="{1B45076E-9C36-4C33-B45C-E6E9B37369F0}">
            <xm:f>Cover!$E$15=P$6</xm:f>
            <x14:dxf>
              <fill>
                <patternFill>
                  <bgColor theme="7" tint="0.59996337778862885"/>
                </patternFill>
              </fill>
            </x14:dxf>
          </x14:cfRule>
          <xm:sqref>P611:T618</xm:sqref>
        </x14:conditionalFormatting>
        <x14:conditionalFormatting xmlns:xm="http://schemas.microsoft.com/office/excel/2006/main">
          <x14:cfRule type="expression" priority="735" id="{0A2B13EA-18AE-48AB-ACC1-8327F0926B90}">
            <xm:f>Cover!$E$15&lt;&gt;P$6</xm:f>
            <x14:dxf>
              <fill>
                <patternFill>
                  <bgColor theme="0" tint="-0.24994659260841701"/>
                </patternFill>
              </fill>
            </x14:dxf>
          </x14:cfRule>
          <x14:cfRule type="expression" priority="736" id="{CEB0A7D5-DFBE-4860-9A78-A3CC258FBF2D}">
            <xm:f>Cover!$E$15=P$6</xm:f>
            <x14:dxf>
              <fill>
                <patternFill>
                  <bgColor theme="7" tint="0.59996337778862885"/>
                </patternFill>
              </fill>
            </x14:dxf>
          </x14:cfRule>
          <xm:sqref>P624:T628</xm:sqref>
        </x14:conditionalFormatting>
        <x14:conditionalFormatting xmlns:xm="http://schemas.microsoft.com/office/excel/2006/main">
          <x14:cfRule type="expression" priority="733" id="{CA3EB1EB-1D0B-4DED-9156-342E49C2DAE6}">
            <xm:f>Cover!$E$15&lt;&gt;P$6</xm:f>
            <x14:dxf>
              <fill>
                <patternFill>
                  <bgColor theme="0" tint="-0.24994659260841701"/>
                </patternFill>
              </fill>
            </x14:dxf>
          </x14:cfRule>
          <x14:cfRule type="expression" priority="734" id="{DA27785A-DE33-42A7-B81C-CEBE89DA21F3}">
            <xm:f>Cover!$E$15=P$6</xm:f>
            <x14:dxf>
              <fill>
                <patternFill>
                  <bgColor theme="7" tint="0.59996337778862885"/>
                </patternFill>
              </fill>
            </x14:dxf>
          </x14:cfRule>
          <xm:sqref>P632:T636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6AB2-8144-4835-8AC0-5E75378CE260}">
  <sheetPr codeName="Sheet38">
    <tabColor theme="9"/>
    <pageSetUpPr autoPageBreaks="0"/>
  </sheetPr>
  <dimension ref="A1:AR340"/>
  <sheetViews>
    <sheetView zoomScale="40" zoomScaleNormal="40" workbookViewId="0">
      <pane ySplit="4" topLeftCell="A5" activePane="bottomLeft" state="frozen"/>
      <selection pane="bottomLeft" activeCell="N340" sqref="N340:S340"/>
      <selection activeCell="G59" sqref="G59"/>
    </sheetView>
  </sheetViews>
  <sheetFormatPr defaultColWidth="0" defaultRowHeight="13.5"/>
  <cols>
    <col min="1" max="1" width="14.42578125" style="11" customWidth="1"/>
    <col min="2" max="2" width="10.5703125" style="11" customWidth="1"/>
    <col min="3" max="3" width="1.5703125" style="11" customWidth="1"/>
    <col min="4" max="5" width="24" style="11" bestFit="1" customWidth="1"/>
    <col min="6" max="6" width="14.42578125" style="11" bestFit="1" customWidth="1"/>
    <col min="7" max="7" width="37.5703125" style="11" bestFit="1" customWidth="1"/>
    <col min="8" max="8" width="27.42578125" style="11" customWidth="1"/>
    <col min="9" max="9" width="33" style="11" bestFit="1" customWidth="1"/>
    <col min="10" max="10" width="14.42578125" style="11" customWidth="1"/>
    <col min="11" max="11" width="10.42578125" style="11" customWidth="1"/>
    <col min="12" max="12" width="14.42578125" style="11" customWidth="1"/>
    <col min="13" max="13" width="12.5703125" style="11" customWidth="1"/>
    <col min="14" max="14" width="5.42578125" style="11" bestFit="1" customWidth="1"/>
    <col min="15" max="19" width="18.42578125" style="11" customWidth="1"/>
    <col min="20" max="25" width="1.5703125" style="11" customWidth="1"/>
    <col min="26" max="44" width="18.42578125" style="11" hidden="1" customWidth="1"/>
    <col min="45" max="16384" width="14" style="11" hidden="1"/>
  </cols>
  <sheetData>
    <row r="1" spans="1:19" s="2" customFormat="1" ht="25.15">
      <c r="A1" s="62" t="s">
        <v>1619</v>
      </c>
      <c r="B1" s="3"/>
      <c r="H1" s="4" t="s">
        <v>1</v>
      </c>
      <c r="I1" s="4"/>
      <c r="J1" s="4"/>
      <c r="Q1" s="3"/>
    </row>
    <row r="2" spans="1:19" s="2" customFormat="1" ht="25.15">
      <c r="A2" s="4" t="str">
        <f>Cover!$E$13</f>
        <v>Master</v>
      </c>
      <c r="B2" s="3"/>
    </row>
    <row r="3" spans="1:19" s="2" customFormat="1" ht="25.15">
      <c r="A3" s="4">
        <f>Cover!$E$15</f>
        <v>2026</v>
      </c>
      <c r="B3" s="4"/>
      <c r="C3" s="4"/>
      <c r="D3" s="4"/>
    </row>
    <row r="4" spans="1:19" s="5" customFormat="1" ht="25.5" thickBot="1">
      <c r="A4" s="1305" t="s">
        <v>2835</v>
      </c>
      <c r="B4" s="6"/>
    </row>
    <row r="5" spans="1:19" ht="17.649999999999999">
      <c r="A5" s="355"/>
      <c r="B5" s="357"/>
      <c r="C5" s="357"/>
      <c r="D5" s="9"/>
      <c r="E5" s="9"/>
      <c r="F5" s="9"/>
      <c r="G5" s="9"/>
      <c r="H5" s="356"/>
      <c r="I5" s="356"/>
      <c r="J5" s="356"/>
      <c r="K5" s="356"/>
      <c r="L5" s="356"/>
      <c r="M5" s="356"/>
      <c r="N5" s="355"/>
      <c r="O5" s="362" t="s">
        <v>1997</v>
      </c>
      <c r="P5" s="361"/>
      <c r="Q5" s="361"/>
      <c r="R5" s="361"/>
      <c r="S5" s="360"/>
    </row>
    <row r="6" spans="1:19" s="347" customFormat="1" ht="19.5" customHeight="1">
      <c r="A6" s="347" t="s">
        <v>1957</v>
      </c>
      <c r="B6" s="352"/>
      <c r="C6" s="352"/>
      <c r="D6" s="36" t="s">
        <v>165</v>
      </c>
      <c r="E6" s="36" t="s">
        <v>166</v>
      </c>
      <c r="F6" s="36" t="s">
        <v>172</v>
      </c>
      <c r="G6" s="36" t="s">
        <v>1809</v>
      </c>
      <c r="H6" s="358" t="s">
        <v>2775</v>
      </c>
      <c r="I6" s="358" t="s">
        <v>406</v>
      </c>
      <c r="J6" s="358" t="s">
        <v>407</v>
      </c>
      <c r="K6" s="358" t="s">
        <v>175</v>
      </c>
      <c r="L6" s="358" t="s">
        <v>1789</v>
      </c>
      <c r="M6" s="358" t="s">
        <v>1790</v>
      </c>
      <c r="N6" s="358" t="s">
        <v>176</v>
      </c>
      <c r="O6" s="350">
        <v>2022</v>
      </c>
      <c r="P6" s="349">
        <v>2023</v>
      </c>
      <c r="Q6" s="349">
        <v>2024</v>
      </c>
      <c r="R6" s="349">
        <v>2025</v>
      </c>
      <c r="S6" s="348">
        <v>2026</v>
      </c>
    </row>
    <row r="7" spans="1:19" s="347" customFormat="1" ht="19.5" customHeight="1">
      <c r="B7" s="352"/>
      <c r="C7" s="352"/>
      <c r="D7" s="36"/>
      <c r="E7" s="36"/>
      <c r="F7" s="36"/>
      <c r="G7" s="36"/>
      <c r="H7" s="358"/>
      <c r="I7" s="358"/>
      <c r="J7" s="358"/>
      <c r="K7" s="358"/>
      <c r="L7" s="358"/>
      <c r="M7" s="358"/>
      <c r="N7" s="358"/>
      <c r="O7" s="430"/>
      <c r="P7" s="430"/>
      <c r="Q7" s="430"/>
      <c r="R7" s="430"/>
      <c r="S7" s="430"/>
    </row>
    <row r="8" spans="1:19" ht="19.5" customHeight="1">
      <c r="A8" s="437"/>
      <c r="B8" s="801" t="s">
        <v>2836</v>
      </c>
      <c r="C8" s="437"/>
      <c r="D8" s="437"/>
      <c r="E8" s="437"/>
      <c r="F8" s="27"/>
      <c r="G8" s="27"/>
      <c r="H8" s="27"/>
      <c r="I8" s="27"/>
      <c r="J8" s="27"/>
      <c r="K8" s="27"/>
      <c r="L8" s="27"/>
      <c r="M8" s="27"/>
      <c r="N8" s="27"/>
      <c r="O8" s="27"/>
      <c r="P8" s="27"/>
      <c r="Q8" s="27"/>
      <c r="R8" s="27"/>
      <c r="S8" s="27"/>
    </row>
    <row r="9" spans="1:19" s="347" customFormat="1" ht="19.5" customHeight="1">
      <c r="A9" s="27"/>
      <c r="B9" s="28" t="s">
        <v>2837</v>
      </c>
      <c r="C9" s="27"/>
      <c r="D9" s="27"/>
      <c r="E9" s="27"/>
      <c r="F9" s="27"/>
      <c r="G9" s="27"/>
      <c r="H9" s="27"/>
      <c r="I9" s="27"/>
      <c r="J9" s="27"/>
      <c r="K9" s="27"/>
      <c r="L9" s="27"/>
      <c r="M9" s="27"/>
      <c r="N9" s="27"/>
      <c r="O9" s="27"/>
      <c r="P9" s="27"/>
      <c r="Q9" s="27"/>
      <c r="R9" s="27"/>
      <c r="S9" s="27"/>
    </row>
    <row r="10" spans="1:19" s="347" customFormat="1">
      <c r="A10" s="353"/>
      <c r="B10" s="353"/>
      <c r="C10" s="353"/>
      <c r="D10" s="353"/>
      <c r="E10" s="353"/>
      <c r="F10" s="353"/>
      <c r="G10" s="353"/>
      <c r="H10" s="355"/>
      <c r="I10" s="355"/>
      <c r="J10" s="355"/>
      <c r="K10" s="372"/>
      <c r="L10" s="372"/>
      <c r="M10" s="372"/>
      <c r="N10" s="367"/>
      <c r="O10" s="353"/>
      <c r="P10" s="353"/>
      <c r="Q10" s="13"/>
      <c r="R10" s="371"/>
      <c r="S10" s="367"/>
    </row>
    <row r="11" spans="1:19" s="347" customFormat="1" ht="13.5" customHeight="1">
      <c r="A11" s="372"/>
      <c r="B11" s="372"/>
      <c r="C11" s="76" t="s">
        <v>2824</v>
      </c>
      <c r="D11" s="76"/>
      <c r="E11" s="77"/>
      <c r="F11" s="77"/>
      <c r="G11" s="77"/>
      <c r="H11" s="77"/>
      <c r="I11" s="77"/>
      <c r="J11" s="77"/>
      <c r="K11" s="77"/>
      <c r="L11" s="77"/>
      <c r="M11" s="77"/>
      <c r="N11" s="77"/>
      <c r="O11" s="77"/>
      <c r="P11" s="77"/>
      <c r="Q11" s="77"/>
      <c r="R11" s="77"/>
      <c r="S11" s="77"/>
    </row>
    <row r="12" spans="1:19" s="347" customFormat="1">
      <c r="A12" s="353"/>
      <c r="B12" s="353"/>
      <c r="C12" s="353"/>
      <c r="D12" s="353"/>
      <c r="E12" s="353"/>
      <c r="F12" s="353"/>
      <c r="G12" s="353"/>
      <c r="H12" s="355"/>
      <c r="I12" s="355"/>
      <c r="J12" s="355"/>
      <c r="K12" s="372"/>
      <c r="L12" s="372"/>
      <c r="M12" s="372"/>
      <c r="N12" s="367"/>
      <c r="O12" s="353"/>
      <c r="P12" s="353"/>
      <c r="Q12" s="13"/>
      <c r="R12" s="371"/>
      <c r="S12" s="367"/>
    </row>
    <row r="13" spans="1:19" s="347" customFormat="1">
      <c r="A13" s="11"/>
      <c r="B13" s="11"/>
      <c r="C13" s="11"/>
      <c r="D13" s="20" t="s">
        <v>190</v>
      </c>
      <c r="E13" s="20" t="s">
        <v>179</v>
      </c>
      <c r="F13" s="20" t="s">
        <v>182</v>
      </c>
      <c r="G13" s="11" t="s">
        <v>2824</v>
      </c>
      <c r="H13" s="11"/>
      <c r="I13" s="149" t="s">
        <v>2838</v>
      </c>
      <c r="J13" s="53"/>
      <c r="K13" s="347" t="s">
        <v>185</v>
      </c>
      <c r="M13" s="347" t="s">
        <v>2809</v>
      </c>
      <c r="N13" s="355" t="s">
        <v>186</v>
      </c>
      <c r="O13" s="728"/>
      <c r="P13" s="728"/>
      <c r="Q13" s="728"/>
      <c r="R13" s="728"/>
      <c r="S13" s="728"/>
    </row>
    <row r="14" spans="1:19" s="347" customFormat="1">
      <c r="A14" s="11"/>
      <c r="B14" s="11"/>
      <c r="C14" s="11"/>
      <c r="D14" s="20" t="s">
        <v>190</v>
      </c>
      <c r="E14" s="20" t="s">
        <v>179</v>
      </c>
      <c r="F14" s="20" t="s">
        <v>182</v>
      </c>
      <c r="G14" s="11" t="s">
        <v>2824</v>
      </c>
      <c r="H14" s="11"/>
      <c r="I14" s="149" t="s">
        <v>2839</v>
      </c>
      <c r="J14" s="53"/>
      <c r="K14" s="347" t="s">
        <v>185</v>
      </c>
      <c r="M14" s="347" t="s">
        <v>2809</v>
      </c>
      <c r="N14" s="355" t="s">
        <v>186</v>
      </c>
      <c r="O14" s="728"/>
      <c r="P14" s="728"/>
      <c r="Q14" s="728"/>
      <c r="R14" s="728"/>
      <c r="S14" s="728"/>
    </row>
    <row r="15" spans="1:19" s="347" customFormat="1">
      <c r="A15" s="11"/>
      <c r="B15" s="11"/>
      <c r="C15" s="11"/>
      <c r="D15" s="20" t="s">
        <v>190</v>
      </c>
      <c r="E15" s="20" t="s">
        <v>179</v>
      </c>
      <c r="F15" s="20" t="s">
        <v>182</v>
      </c>
      <c r="G15" s="11" t="s">
        <v>2824</v>
      </c>
      <c r="H15" s="11"/>
      <c r="I15" s="149" t="s">
        <v>2840</v>
      </c>
      <c r="J15" s="53"/>
      <c r="K15" s="347" t="s">
        <v>185</v>
      </c>
      <c r="M15" s="347" t="s">
        <v>2809</v>
      </c>
      <c r="N15" s="355" t="s">
        <v>186</v>
      </c>
      <c r="O15" s="728"/>
      <c r="P15" s="728"/>
      <c r="Q15" s="728"/>
      <c r="R15" s="728"/>
      <c r="S15" s="728"/>
    </row>
    <row r="16" spans="1:19" s="347" customFormat="1">
      <c r="A16" s="11"/>
      <c r="B16" s="11"/>
      <c r="C16" s="11"/>
      <c r="D16" s="20" t="s">
        <v>190</v>
      </c>
      <c r="E16" s="20" t="s">
        <v>179</v>
      </c>
      <c r="F16" s="20" t="s">
        <v>182</v>
      </c>
      <c r="G16" s="11" t="s">
        <v>2824</v>
      </c>
      <c r="H16" s="11"/>
      <c r="I16" s="149" t="s">
        <v>2841</v>
      </c>
      <c r="J16" s="53"/>
      <c r="K16" s="347" t="s">
        <v>185</v>
      </c>
      <c r="M16" s="347" t="s">
        <v>2809</v>
      </c>
      <c r="N16" s="355" t="s">
        <v>186</v>
      </c>
      <c r="O16" s="728"/>
      <c r="P16" s="728"/>
      <c r="Q16" s="728"/>
      <c r="R16" s="728"/>
      <c r="S16" s="728"/>
    </row>
    <row r="17" spans="3:19" s="347" customFormat="1">
      <c r="C17" s="11"/>
      <c r="D17" s="367" t="s">
        <v>190</v>
      </c>
      <c r="E17" s="367" t="s">
        <v>179</v>
      </c>
      <c r="F17" s="367" t="s">
        <v>182</v>
      </c>
      <c r="G17" s="11" t="s">
        <v>2824</v>
      </c>
      <c r="H17" s="11"/>
      <c r="I17" s="149" t="s">
        <v>2842</v>
      </c>
      <c r="J17" s="355"/>
      <c r="K17" s="13" t="s">
        <v>185</v>
      </c>
      <c r="L17" s="13"/>
      <c r="M17" s="347" t="s">
        <v>2809</v>
      </c>
      <c r="N17" s="367" t="s">
        <v>186</v>
      </c>
      <c r="O17" s="1411"/>
      <c r="P17" s="1411"/>
      <c r="Q17" s="1411"/>
      <c r="R17" s="1411"/>
      <c r="S17" s="1411"/>
    </row>
    <row r="18" spans="3:19" s="347" customFormat="1">
      <c r="C18" s="11"/>
      <c r="D18" s="367"/>
      <c r="E18" s="367"/>
      <c r="F18" s="367"/>
      <c r="G18" s="11"/>
      <c r="H18" s="11"/>
      <c r="I18" s="149"/>
      <c r="J18" s="355"/>
      <c r="K18" s="355"/>
      <c r="L18" s="355"/>
      <c r="M18" s="355"/>
      <c r="N18" s="355"/>
    </row>
    <row r="19" spans="3:19" s="347" customFormat="1">
      <c r="C19" s="897"/>
      <c r="D19" s="11"/>
      <c r="E19" s="11"/>
      <c r="F19" s="11"/>
      <c r="G19" s="11"/>
      <c r="H19" s="11"/>
      <c r="I19" s="11"/>
      <c r="J19" s="11"/>
      <c r="K19" s="11"/>
      <c r="L19" s="11"/>
      <c r="M19" s="11"/>
      <c r="N19" s="11"/>
    </row>
    <row r="20" spans="3:19" s="347" customFormat="1" ht="13.5" customHeight="1">
      <c r="C20" s="76" t="s">
        <v>289</v>
      </c>
      <c r="D20" s="76"/>
      <c r="E20" s="77"/>
      <c r="F20" s="77"/>
      <c r="G20" s="77"/>
      <c r="H20" s="77"/>
      <c r="I20" s="77"/>
      <c r="J20" s="77"/>
      <c r="K20" s="77"/>
      <c r="L20" s="77"/>
      <c r="M20" s="77"/>
      <c r="N20" s="77"/>
      <c r="O20" s="77"/>
      <c r="P20" s="77"/>
      <c r="Q20" s="77"/>
      <c r="R20" s="77"/>
      <c r="S20" s="77"/>
    </row>
    <row r="21" spans="3:19" s="347" customFormat="1" ht="13.5" customHeight="1">
      <c r="C21" s="353"/>
      <c r="D21" s="353"/>
      <c r="E21" s="353"/>
      <c r="F21" s="353"/>
      <c r="G21" s="353"/>
      <c r="H21" s="355"/>
      <c r="I21" s="355"/>
      <c r="J21" s="355"/>
      <c r="K21" s="372"/>
      <c r="L21" s="372"/>
      <c r="M21" s="372"/>
      <c r="N21" s="367"/>
    </row>
    <row r="22" spans="3:19" s="347" customFormat="1">
      <c r="C22" s="11"/>
      <c r="D22" s="20" t="s">
        <v>190</v>
      </c>
      <c r="E22" s="20" t="s">
        <v>179</v>
      </c>
      <c r="F22" s="20" t="s">
        <v>182</v>
      </c>
      <c r="G22" s="11" t="s">
        <v>289</v>
      </c>
      <c r="H22" s="11"/>
      <c r="I22" s="149" t="s">
        <v>2838</v>
      </c>
      <c r="J22" s="427">
        <f>$J$13</f>
        <v>0</v>
      </c>
      <c r="K22" s="347" t="s">
        <v>185</v>
      </c>
      <c r="M22" s="347" t="s">
        <v>2809</v>
      </c>
      <c r="N22" s="355" t="s">
        <v>186</v>
      </c>
      <c r="O22" s="1411"/>
      <c r="P22" s="1411"/>
      <c r="Q22" s="1411"/>
      <c r="R22" s="1411"/>
      <c r="S22" s="1411"/>
    </row>
    <row r="23" spans="3:19" s="347" customFormat="1">
      <c r="C23" s="11"/>
      <c r="D23" s="20" t="s">
        <v>190</v>
      </c>
      <c r="E23" s="20" t="s">
        <v>179</v>
      </c>
      <c r="F23" s="20" t="s">
        <v>182</v>
      </c>
      <c r="G23" s="11" t="s">
        <v>289</v>
      </c>
      <c r="H23" s="11"/>
      <c r="I23" s="149" t="s">
        <v>2839</v>
      </c>
      <c r="J23" s="427">
        <f>$J$14</f>
        <v>0</v>
      </c>
      <c r="K23" s="347" t="s">
        <v>185</v>
      </c>
      <c r="M23" s="347" t="s">
        <v>2809</v>
      </c>
      <c r="N23" s="355" t="s">
        <v>186</v>
      </c>
      <c r="O23" s="1411"/>
      <c r="P23" s="1411"/>
      <c r="Q23" s="1411"/>
      <c r="R23" s="1411"/>
      <c r="S23" s="1411"/>
    </row>
    <row r="24" spans="3:19" s="347" customFormat="1">
      <c r="C24" s="11"/>
      <c r="D24" s="20" t="s">
        <v>190</v>
      </c>
      <c r="E24" s="20" t="s">
        <v>179</v>
      </c>
      <c r="F24" s="20" t="s">
        <v>182</v>
      </c>
      <c r="G24" s="11" t="s">
        <v>289</v>
      </c>
      <c r="H24" s="11"/>
      <c r="I24" s="149" t="s">
        <v>2840</v>
      </c>
      <c r="J24" s="427">
        <f>$J$15</f>
        <v>0</v>
      </c>
      <c r="K24" s="347" t="s">
        <v>185</v>
      </c>
      <c r="M24" s="347" t="s">
        <v>2809</v>
      </c>
      <c r="N24" s="355" t="s">
        <v>186</v>
      </c>
      <c r="O24" s="1411"/>
      <c r="P24" s="1411"/>
      <c r="Q24" s="1411"/>
      <c r="R24" s="1411"/>
      <c r="S24" s="1411"/>
    </row>
    <row r="25" spans="3:19" s="347" customFormat="1">
      <c r="C25" s="11"/>
      <c r="D25" s="20" t="s">
        <v>190</v>
      </c>
      <c r="E25" s="20" t="s">
        <v>179</v>
      </c>
      <c r="F25" s="20" t="s">
        <v>182</v>
      </c>
      <c r="G25" s="11" t="s">
        <v>289</v>
      </c>
      <c r="H25" s="11"/>
      <c r="I25" s="149" t="s">
        <v>2841</v>
      </c>
      <c r="J25" s="427">
        <f>$J$16</f>
        <v>0</v>
      </c>
      <c r="K25" s="347" t="s">
        <v>185</v>
      </c>
      <c r="M25" s="347" t="s">
        <v>2809</v>
      </c>
      <c r="N25" s="355" t="s">
        <v>186</v>
      </c>
      <c r="O25" s="1411"/>
      <c r="P25" s="1411"/>
      <c r="Q25" s="1411"/>
      <c r="R25" s="1411"/>
      <c r="S25" s="1411"/>
    </row>
    <row r="26" spans="3:19" s="347" customFormat="1">
      <c r="C26" s="11"/>
      <c r="D26" s="367" t="s">
        <v>190</v>
      </c>
      <c r="E26" s="367" t="s">
        <v>179</v>
      </c>
      <c r="F26" s="367" t="s">
        <v>182</v>
      </c>
      <c r="G26" s="11" t="s">
        <v>289</v>
      </c>
      <c r="H26" s="11"/>
      <c r="I26" s="149" t="s">
        <v>2842</v>
      </c>
      <c r="J26" s="355"/>
      <c r="K26" s="13" t="s">
        <v>185</v>
      </c>
      <c r="L26" s="13"/>
      <c r="M26" s="347" t="s">
        <v>2809</v>
      </c>
      <c r="N26" s="367" t="s">
        <v>186</v>
      </c>
      <c r="O26" s="1411"/>
      <c r="P26" s="1411"/>
      <c r="Q26" s="1411"/>
      <c r="R26" s="1411"/>
      <c r="S26" s="1411"/>
    </row>
    <row r="27" spans="3:19" s="347" customFormat="1">
      <c r="C27" s="11"/>
      <c r="D27" s="11"/>
      <c r="E27" s="11"/>
      <c r="F27" s="11"/>
      <c r="G27" s="11"/>
      <c r="H27" s="11"/>
      <c r="I27" s="11"/>
      <c r="J27" s="11"/>
      <c r="K27" s="11"/>
      <c r="L27" s="11"/>
      <c r="M27" s="11"/>
      <c r="N27" s="11"/>
    </row>
    <row r="28" spans="3:19" s="347" customFormat="1" ht="13.5" customHeight="1">
      <c r="C28" s="76" t="s">
        <v>2791</v>
      </c>
      <c r="D28" s="76"/>
      <c r="E28" s="77"/>
      <c r="F28" s="77"/>
      <c r="G28" s="77"/>
      <c r="H28" s="77"/>
      <c r="I28" s="77"/>
      <c r="J28" s="77"/>
      <c r="K28" s="77"/>
      <c r="L28" s="77"/>
      <c r="M28" s="77"/>
      <c r="N28" s="77"/>
      <c r="O28" s="77"/>
      <c r="P28" s="77"/>
      <c r="Q28" s="77"/>
      <c r="R28" s="77"/>
      <c r="S28" s="77"/>
    </row>
    <row r="29" spans="3:19" s="347" customFormat="1">
      <c r="C29" s="353"/>
      <c r="D29" s="353"/>
      <c r="E29" s="353"/>
      <c r="F29" s="353"/>
      <c r="G29" s="353"/>
      <c r="H29" s="355"/>
      <c r="I29" s="355"/>
      <c r="J29" s="355"/>
      <c r="K29" s="372"/>
      <c r="L29" s="372"/>
      <c r="M29" s="372"/>
      <c r="N29" s="367"/>
    </row>
    <row r="30" spans="3:19" s="347" customFormat="1">
      <c r="C30" s="11"/>
      <c r="D30" s="20" t="s">
        <v>190</v>
      </c>
      <c r="E30" s="20" t="s">
        <v>179</v>
      </c>
      <c r="F30" s="20" t="s">
        <v>182</v>
      </c>
      <c r="G30" s="11" t="s">
        <v>2791</v>
      </c>
      <c r="H30" s="11"/>
      <c r="I30" s="149" t="s">
        <v>2838</v>
      </c>
      <c r="J30" s="427">
        <f>$J$13</f>
        <v>0</v>
      </c>
      <c r="K30" s="347" t="s">
        <v>185</v>
      </c>
      <c r="M30" s="347" t="s">
        <v>2809</v>
      </c>
      <c r="N30" s="355" t="s">
        <v>186</v>
      </c>
      <c r="O30" s="1411"/>
      <c r="P30" s="1411"/>
      <c r="Q30" s="1411"/>
      <c r="R30" s="1411"/>
      <c r="S30" s="1411"/>
    </row>
    <row r="31" spans="3:19" s="347" customFormat="1">
      <c r="C31" s="11"/>
      <c r="D31" s="20" t="s">
        <v>190</v>
      </c>
      <c r="E31" s="20" t="s">
        <v>179</v>
      </c>
      <c r="F31" s="20" t="s">
        <v>182</v>
      </c>
      <c r="G31" s="11" t="s">
        <v>2791</v>
      </c>
      <c r="H31" s="11"/>
      <c r="I31" s="149" t="s">
        <v>2839</v>
      </c>
      <c r="J31" s="427">
        <f>$J$14</f>
        <v>0</v>
      </c>
      <c r="K31" s="347" t="s">
        <v>185</v>
      </c>
      <c r="M31" s="347" t="s">
        <v>2809</v>
      </c>
      <c r="N31" s="355" t="s">
        <v>186</v>
      </c>
      <c r="O31" s="1411"/>
      <c r="P31" s="1411"/>
      <c r="Q31" s="1411"/>
      <c r="R31" s="1411"/>
      <c r="S31" s="1411"/>
    </row>
    <row r="32" spans="3:19" s="347" customFormat="1">
      <c r="C32" s="11"/>
      <c r="D32" s="20" t="s">
        <v>190</v>
      </c>
      <c r="E32" s="20" t="s">
        <v>179</v>
      </c>
      <c r="F32" s="20" t="s">
        <v>182</v>
      </c>
      <c r="G32" s="11" t="s">
        <v>2791</v>
      </c>
      <c r="H32" s="11"/>
      <c r="I32" s="149" t="s">
        <v>2840</v>
      </c>
      <c r="J32" s="427">
        <f>$J$15</f>
        <v>0</v>
      </c>
      <c r="K32" s="347" t="s">
        <v>185</v>
      </c>
      <c r="M32" s="347" t="s">
        <v>2809</v>
      </c>
      <c r="N32" s="355" t="s">
        <v>186</v>
      </c>
      <c r="O32" s="1411"/>
      <c r="P32" s="1411"/>
      <c r="Q32" s="1411"/>
      <c r="R32" s="1411"/>
      <c r="S32" s="1411"/>
    </row>
    <row r="33" spans="3:19" s="347" customFormat="1">
      <c r="C33" s="11"/>
      <c r="D33" s="20" t="s">
        <v>190</v>
      </c>
      <c r="E33" s="20" t="s">
        <v>179</v>
      </c>
      <c r="F33" s="20" t="s">
        <v>182</v>
      </c>
      <c r="G33" s="11" t="s">
        <v>2791</v>
      </c>
      <c r="H33" s="11"/>
      <c r="I33" s="149" t="s">
        <v>2841</v>
      </c>
      <c r="J33" s="427">
        <f>$J$16</f>
        <v>0</v>
      </c>
      <c r="K33" s="347" t="s">
        <v>185</v>
      </c>
      <c r="M33" s="347" t="s">
        <v>2809</v>
      </c>
      <c r="N33" s="355" t="s">
        <v>186</v>
      </c>
      <c r="O33" s="1411"/>
      <c r="P33" s="1411"/>
      <c r="Q33" s="1411"/>
      <c r="R33" s="1411"/>
      <c r="S33" s="1411"/>
    </row>
    <row r="34" spans="3:19" s="347" customFormat="1">
      <c r="C34" s="11"/>
      <c r="D34" s="367" t="s">
        <v>190</v>
      </c>
      <c r="E34" s="367" t="s">
        <v>179</v>
      </c>
      <c r="F34" s="367" t="s">
        <v>182</v>
      </c>
      <c r="G34" s="11" t="s">
        <v>2791</v>
      </c>
      <c r="H34" s="11"/>
      <c r="I34" s="149" t="s">
        <v>2842</v>
      </c>
      <c r="J34" s="355"/>
      <c r="K34" s="13" t="s">
        <v>185</v>
      </c>
      <c r="L34" s="13"/>
      <c r="M34" s="347" t="s">
        <v>2809</v>
      </c>
      <c r="N34" s="367" t="s">
        <v>186</v>
      </c>
      <c r="O34" s="1411"/>
      <c r="P34" s="1411"/>
      <c r="Q34" s="1411"/>
      <c r="R34" s="1411"/>
      <c r="S34" s="1411"/>
    </row>
    <row r="35" spans="3:19" s="347" customFormat="1">
      <c r="C35" s="11"/>
      <c r="D35" s="11"/>
      <c r="E35" s="11"/>
      <c r="F35" s="11"/>
      <c r="G35" s="11"/>
      <c r="H35" s="11"/>
      <c r="I35" s="11"/>
      <c r="J35" s="11"/>
      <c r="K35" s="11"/>
      <c r="L35" s="11"/>
      <c r="M35" s="11"/>
      <c r="N35" s="11"/>
    </row>
    <row r="36" spans="3:19" s="347" customFormat="1" ht="13.5" customHeight="1">
      <c r="C36" s="76" t="s">
        <v>2789</v>
      </c>
      <c r="D36" s="76"/>
      <c r="E36" s="77"/>
      <c r="F36" s="77"/>
      <c r="G36" s="77"/>
      <c r="H36" s="77"/>
      <c r="I36" s="77"/>
      <c r="J36" s="77"/>
      <c r="K36" s="77"/>
      <c r="L36" s="77"/>
      <c r="M36" s="77"/>
      <c r="N36" s="77"/>
      <c r="O36" s="77"/>
      <c r="P36" s="77"/>
      <c r="Q36" s="77"/>
      <c r="R36" s="77"/>
      <c r="S36" s="77"/>
    </row>
    <row r="37" spans="3:19" s="347" customFormat="1">
      <c r="C37" s="353"/>
      <c r="D37" s="353"/>
      <c r="E37" s="353"/>
      <c r="F37" s="353"/>
      <c r="G37" s="353"/>
      <c r="H37" s="355"/>
      <c r="I37" s="355"/>
      <c r="J37" s="355"/>
      <c r="K37" s="372"/>
      <c r="L37" s="372"/>
      <c r="M37" s="372"/>
      <c r="N37" s="367"/>
    </row>
    <row r="38" spans="3:19" s="347" customFormat="1">
      <c r="C38" s="11"/>
      <c r="D38" s="20" t="s">
        <v>190</v>
      </c>
      <c r="E38" s="20" t="s">
        <v>179</v>
      </c>
      <c r="F38" s="20" t="s">
        <v>182</v>
      </c>
      <c r="G38" s="11" t="s">
        <v>2789</v>
      </c>
      <c r="H38" s="11"/>
      <c r="I38" s="149" t="s">
        <v>2838</v>
      </c>
      <c r="J38" s="427">
        <f>$J$13</f>
        <v>0</v>
      </c>
      <c r="K38" s="347" t="s">
        <v>185</v>
      </c>
      <c r="M38" s="347" t="s">
        <v>2809</v>
      </c>
      <c r="N38" s="355" t="s">
        <v>186</v>
      </c>
      <c r="O38" s="1411"/>
      <c r="P38" s="1411"/>
      <c r="Q38" s="1411"/>
      <c r="R38" s="1411"/>
      <c r="S38" s="1411"/>
    </row>
    <row r="39" spans="3:19" s="347" customFormat="1">
      <c r="C39" s="11"/>
      <c r="D39" s="20" t="s">
        <v>190</v>
      </c>
      <c r="E39" s="20" t="s">
        <v>179</v>
      </c>
      <c r="F39" s="20" t="s">
        <v>182</v>
      </c>
      <c r="G39" s="11" t="s">
        <v>2789</v>
      </c>
      <c r="H39" s="11"/>
      <c r="I39" s="149" t="s">
        <v>2839</v>
      </c>
      <c r="J39" s="427">
        <f>$J$14</f>
        <v>0</v>
      </c>
      <c r="K39" s="347" t="s">
        <v>185</v>
      </c>
      <c r="M39" s="347" t="s">
        <v>2809</v>
      </c>
      <c r="N39" s="355" t="s">
        <v>186</v>
      </c>
      <c r="O39" s="1411"/>
      <c r="P39" s="1411"/>
      <c r="Q39" s="1411"/>
      <c r="R39" s="1411"/>
      <c r="S39" s="1411"/>
    </row>
    <row r="40" spans="3:19" s="347" customFormat="1">
      <c r="C40" s="11"/>
      <c r="D40" s="20" t="s">
        <v>190</v>
      </c>
      <c r="E40" s="20" t="s">
        <v>179</v>
      </c>
      <c r="F40" s="20" t="s">
        <v>182</v>
      </c>
      <c r="G40" s="11" t="s">
        <v>2789</v>
      </c>
      <c r="H40" s="11"/>
      <c r="I40" s="149" t="s">
        <v>2840</v>
      </c>
      <c r="J40" s="427">
        <f>$J$15</f>
        <v>0</v>
      </c>
      <c r="K40" s="347" t="s">
        <v>185</v>
      </c>
      <c r="M40" s="347" t="s">
        <v>2809</v>
      </c>
      <c r="N40" s="355" t="s">
        <v>186</v>
      </c>
      <c r="O40" s="1411"/>
      <c r="P40" s="1411"/>
      <c r="Q40" s="1411"/>
      <c r="R40" s="1411"/>
      <c r="S40" s="1411"/>
    </row>
    <row r="41" spans="3:19" s="347" customFormat="1">
      <c r="C41" s="11"/>
      <c r="D41" s="20" t="s">
        <v>190</v>
      </c>
      <c r="E41" s="20" t="s">
        <v>179</v>
      </c>
      <c r="F41" s="20" t="s">
        <v>182</v>
      </c>
      <c r="G41" s="11" t="s">
        <v>2789</v>
      </c>
      <c r="H41" s="11"/>
      <c r="I41" s="149" t="s">
        <v>2841</v>
      </c>
      <c r="J41" s="427">
        <f>$J$16</f>
        <v>0</v>
      </c>
      <c r="K41" s="347" t="s">
        <v>185</v>
      </c>
      <c r="M41" s="347" t="s">
        <v>2809</v>
      </c>
      <c r="N41" s="355" t="s">
        <v>186</v>
      </c>
      <c r="O41" s="1411"/>
      <c r="P41" s="1411"/>
      <c r="Q41" s="1411"/>
      <c r="R41" s="1411"/>
      <c r="S41" s="1411"/>
    </row>
    <row r="42" spans="3:19" s="347" customFormat="1">
      <c r="C42" s="11"/>
      <c r="D42" s="367" t="s">
        <v>190</v>
      </c>
      <c r="E42" s="367" t="s">
        <v>179</v>
      </c>
      <c r="F42" s="367" t="s">
        <v>182</v>
      </c>
      <c r="G42" s="11" t="s">
        <v>2789</v>
      </c>
      <c r="H42" s="11"/>
      <c r="I42" s="149" t="s">
        <v>2842</v>
      </c>
      <c r="J42" s="355"/>
      <c r="K42" s="13" t="s">
        <v>185</v>
      </c>
      <c r="L42" s="13"/>
      <c r="M42" s="347" t="s">
        <v>2809</v>
      </c>
      <c r="N42" s="367" t="s">
        <v>186</v>
      </c>
      <c r="O42" s="1411"/>
      <c r="P42" s="1411"/>
      <c r="Q42" s="1411"/>
      <c r="R42" s="1411"/>
      <c r="S42" s="1411"/>
    </row>
    <row r="43" spans="3:19" s="347" customFormat="1">
      <c r="C43" s="11"/>
      <c r="D43" s="11"/>
      <c r="E43" s="11"/>
      <c r="F43" s="11"/>
      <c r="G43" s="11"/>
      <c r="H43" s="11"/>
      <c r="I43" s="11"/>
      <c r="J43" s="11"/>
      <c r="K43" s="11"/>
      <c r="L43" s="11"/>
      <c r="M43" s="11"/>
      <c r="N43" s="11"/>
    </row>
    <row r="44" spans="3:19" s="347" customFormat="1" ht="13.5" customHeight="1">
      <c r="C44" s="76" t="s">
        <v>2790</v>
      </c>
      <c r="D44" s="76"/>
      <c r="E44" s="77"/>
      <c r="F44" s="77"/>
      <c r="G44" s="77"/>
      <c r="H44" s="77"/>
      <c r="I44" s="77"/>
      <c r="J44" s="77"/>
      <c r="K44" s="77"/>
      <c r="L44" s="77"/>
      <c r="M44" s="77"/>
      <c r="N44" s="77"/>
      <c r="O44" s="77"/>
      <c r="P44" s="77"/>
      <c r="Q44" s="77"/>
      <c r="R44" s="77"/>
      <c r="S44" s="77"/>
    </row>
    <row r="45" spans="3:19" s="347" customFormat="1">
      <c r="C45" s="353"/>
      <c r="D45" s="353"/>
      <c r="E45" s="353"/>
      <c r="F45" s="353"/>
      <c r="G45" s="353"/>
      <c r="H45" s="355"/>
      <c r="I45" s="355"/>
      <c r="J45" s="355"/>
      <c r="K45" s="372"/>
      <c r="L45" s="372"/>
      <c r="M45" s="372"/>
      <c r="N45" s="367"/>
    </row>
    <row r="46" spans="3:19" s="347" customFormat="1">
      <c r="C46" s="11"/>
      <c r="D46" s="20" t="s">
        <v>190</v>
      </c>
      <c r="E46" s="20" t="s">
        <v>179</v>
      </c>
      <c r="F46" s="20" t="s">
        <v>182</v>
      </c>
      <c r="G46" s="11" t="s">
        <v>2790</v>
      </c>
      <c r="H46" s="11"/>
      <c r="I46" s="149" t="s">
        <v>2838</v>
      </c>
      <c r="J46" s="427">
        <f>$J$13</f>
        <v>0</v>
      </c>
      <c r="K46" s="347" t="s">
        <v>185</v>
      </c>
      <c r="M46" s="347" t="s">
        <v>2809</v>
      </c>
      <c r="N46" s="355" t="s">
        <v>186</v>
      </c>
      <c r="O46" s="1411"/>
      <c r="P46" s="1411"/>
      <c r="Q46" s="1411"/>
      <c r="R46" s="1411"/>
      <c r="S46" s="1411"/>
    </row>
    <row r="47" spans="3:19" s="347" customFormat="1">
      <c r="C47" s="11"/>
      <c r="D47" s="20" t="s">
        <v>190</v>
      </c>
      <c r="E47" s="20" t="s">
        <v>179</v>
      </c>
      <c r="F47" s="20" t="s">
        <v>182</v>
      </c>
      <c r="G47" s="11" t="s">
        <v>2790</v>
      </c>
      <c r="H47" s="11"/>
      <c r="I47" s="149" t="s">
        <v>2839</v>
      </c>
      <c r="J47" s="427">
        <f>$J$14</f>
        <v>0</v>
      </c>
      <c r="K47" s="347" t="s">
        <v>185</v>
      </c>
      <c r="M47" s="347" t="s">
        <v>2809</v>
      </c>
      <c r="N47" s="355" t="s">
        <v>186</v>
      </c>
      <c r="O47" s="1411"/>
      <c r="P47" s="1411"/>
      <c r="Q47" s="1411"/>
      <c r="R47" s="1411"/>
      <c r="S47" s="1411"/>
    </row>
    <row r="48" spans="3:19" s="347" customFormat="1">
      <c r="C48" s="11"/>
      <c r="D48" s="20" t="s">
        <v>190</v>
      </c>
      <c r="E48" s="20" t="s">
        <v>179</v>
      </c>
      <c r="F48" s="20" t="s">
        <v>182</v>
      </c>
      <c r="G48" s="11" t="s">
        <v>2790</v>
      </c>
      <c r="H48" s="11"/>
      <c r="I48" s="149" t="s">
        <v>2840</v>
      </c>
      <c r="J48" s="427">
        <f>$J$15</f>
        <v>0</v>
      </c>
      <c r="K48" s="347" t="s">
        <v>185</v>
      </c>
      <c r="M48" s="347" t="s">
        <v>2809</v>
      </c>
      <c r="N48" s="355" t="s">
        <v>186</v>
      </c>
      <c r="O48" s="1411"/>
      <c r="P48" s="1411"/>
      <c r="Q48" s="1411"/>
      <c r="R48" s="1411"/>
      <c r="S48" s="1411"/>
    </row>
    <row r="49" spans="3:19" s="347" customFormat="1">
      <c r="C49" s="11"/>
      <c r="D49" s="20" t="s">
        <v>190</v>
      </c>
      <c r="E49" s="20" t="s">
        <v>179</v>
      </c>
      <c r="F49" s="20" t="s">
        <v>182</v>
      </c>
      <c r="G49" s="11" t="s">
        <v>2790</v>
      </c>
      <c r="H49" s="11"/>
      <c r="I49" s="149" t="s">
        <v>2841</v>
      </c>
      <c r="J49" s="427">
        <f>$J$16</f>
        <v>0</v>
      </c>
      <c r="K49" s="347" t="s">
        <v>185</v>
      </c>
      <c r="M49" s="347" t="s">
        <v>2809</v>
      </c>
      <c r="N49" s="355" t="s">
        <v>186</v>
      </c>
      <c r="O49" s="1411"/>
      <c r="P49" s="1411"/>
      <c r="Q49" s="1411"/>
      <c r="R49" s="1411"/>
      <c r="S49" s="1411"/>
    </row>
    <row r="50" spans="3:19" s="347" customFormat="1">
      <c r="C50" s="11"/>
      <c r="D50" s="367" t="s">
        <v>190</v>
      </c>
      <c r="E50" s="367" t="s">
        <v>179</v>
      </c>
      <c r="F50" s="367" t="s">
        <v>182</v>
      </c>
      <c r="G50" s="11" t="s">
        <v>2790</v>
      </c>
      <c r="H50" s="11"/>
      <c r="I50" s="149" t="s">
        <v>2842</v>
      </c>
      <c r="J50" s="355"/>
      <c r="K50" s="13" t="s">
        <v>185</v>
      </c>
      <c r="L50" s="13"/>
      <c r="M50" s="347" t="s">
        <v>2809</v>
      </c>
      <c r="N50" s="367" t="s">
        <v>186</v>
      </c>
      <c r="O50" s="1411"/>
      <c r="P50" s="1411"/>
      <c r="Q50" s="1411"/>
      <c r="R50" s="1411"/>
      <c r="S50" s="1411"/>
    </row>
    <row r="51" spans="3:19" s="347" customFormat="1">
      <c r="C51" s="11"/>
      <c r="D51" s="11"/>
      <c r="E51" s="11"/>
      <c r="F51" s="11"/>
      <c r="G51" s="11"/>
      <c r="H51" s="11"/>
      <c r="I51" s="11"/>
      <c r="J51" s="11"/>
      <c r="K51" s="11"/>
      <c r="L51" s="11"/>
      <c r="M51" s="11"/>
      <c r="N51" s="11"/>
    </row>
    <row r="52" spans="3:19" s="347" customFormat="1" ht="13.5" customHeight="1">
      <c r="C52" s="76" t="s">
        <v>2792</v>
      </c>
      <c r="D52" s="76"/>
      <c r="E52" s="77"/>
      <c r="F52" s="77"/>
      <c r="G52" s="77"/>
      <c r="H52" s="77"/>
      <c r="I52" s="77"/>
      <c r="J52" s="77"/>
      <c r="K52" s="77"/>
      <c r="L52" s="77"/>
      <c r="M52" s="77"/>
      <c r="N52" s="77"/>
      <c r="O52" s="77"/>
      <c r="P52" s="77"/>
      <c r="Q52" s="77"/>
      <c r="R52" s="77"/>
      <c r="S52" s="77"/>
    </row>
    <row r="53" spans="3:19" s="347" customFormat="1">
      <c r="C53" s="353"/>
      <c r="D53" s="353"/>
      <c r="E53" s="353"/>
      <c r="F53" s="353"/>
      <c r="G53" s="353"/>
      <c r="H53" s="355"/>
      <c r="I53" s="355"/>
      <c r="J53" s="355"/>
      <c r="K53" s="372"/>
      <c r="L53" s="372"/>
      <c r="M53" s="372"/>
      <c r="N53" s="367"/>
    </row>
    <row r="54" spans="3:19" s="347" customFormat="1">
      <c r="C54" s="11"/>
      <c r="D54" s="20" t="s">
        <v>190</v>
      </c>
      <c r="E54" s="20" t="s">
        <v>179</v>
      </c>
      <c r="F54" s="20" t="s">
        <v>182</v>
      </c>
      <c r="G54" s="11" t="s">
        <v>2792</v>
      </c>
      <c r="H54" s="11"/>
      <c r="I54" s="149" t="s">
        <v>2838</v>
      </c>
      <c r="J54" s="427">
        <f>$J$13</f>
        <v>0</v>
      </c>
      <c r="K54" s="347" t="s">
        <v>185</v>
      </c>
      <c r="M54" s="347" t="s">
        <v>2809</v>
      </c>
      <c r="N54" s="355" t="s">
        <v>186</v>
      </c>
      <c r="O54" s="1411"/>
      <c r="P54" s="1411"/>
      <c r="Q54" s="1411"/>
      <c r="R54" s="1411"/>
      <c r="S54" s="1411"/>
    </row>
    <row r="55" spans="3:19" s="347" customFormat="1">
      <c r="C55" s="11"/>
      <c r="D55" s="20" t="s">
        <v>190</v>
      </c>
      <c r="E55" s="20" t="s">
        <v>179</v>
      </c>
      <c r="F55" s="20" t="s">
        <v>182</v>
      </c>
      <c r="G55" s="11" t="s">
        <v>2792</v>
      </c>
      <c r="H55" s="11"/>
      <c r="I55" s="149" t="s">
        <v>2839</v>
      </c>
      <c r="J55" s="427">
        <f>$J$14</f>
        <v>0</v>
      </c>
      <c r="K55" s="347" t="s">
        <v>185</v>
      </c>
      <c r="M55" s="347" t="s">
        <v>2809</v>
      </c>
      <c r="N55" s="355" t="s">
        <v>186</v>
      </c>
      <c r="O55" s="1411"/>
      <c r="P55" s="1411"/>
      <c r="Q55" s="1411"/>
      <c r="R55" s="1411"/>
      <c r="S55" s="1411"/>
    </row>
    <row r="56" spans="3:19" s="347" customFormat="1">
      <c r="C56" s="11"/>
      <c r="D56" s="20" t="s">
        <v>190</v>
      </c>
      <c r="E56" s="20" t="s">
        <v>179</v>
      </c>
      <c r="F56" s="20" t="s">
        <v>182</v>
      </c>
      <c r="G56" s="11" t="s">
        <v>2792</v>
      </c>
      <c r="H56" s="11"/>
      <c r="I56" s="149" t="s">
        <v>2840</v>
      </c>
      <c r="J56" s="427">
        <f>$J$15</f>
        <v>0</v>
      </c>
      <c r="K56" s="347" t="s">
        <v>185</v>
      </c>
      <c r="M56" s="347" t="s">
        <v>2809</v>
      </c>
      <c r="N56" s="355" t="s">
        <v>186</v>
      </c>
      <c r="O56" s="1411"/>
      <c r="P56" s="1411"/>
      <c r="Q56" s="1411"/>
      <c r="R56" s="1411"/>
      <c r="S56" s="1411"/>
    </row>
    <row r="57" spans="3:19" s="347" customFormat="1">
      <c r="C57" s="11"/>
      <c r="D57" s="20" t="s">
        <v>190</v>
      </c>
      <c r="E57" s="20" t="s">
        <v>179</v>
      </c>
      <c r="F57" s="20" t="s">
        <v>182</v>
      </c>
      <c r="G57" s="11" t="s">
        <v>2792</v>
      </c>
      <c r="H57" s="11"/>
      <c r="I57" s="149" t="s">
        <v>2841</v>
      </c>
      <c r="J57" s="427">
        <f>$J$16</f>
        <v>0</v>
      </c>
      <c r="K57" s="347" t="s">
        <v>185</v>
      </c>
      <c r="M57" s="347" t="s">
        <v>2809</v>
      </c>
      <c r="N57" s="355" t="s">
        <v>186</v>
      </c>
      <c r="O57" s="1411"/>
      <c r="P57" s="1411"/>
      <c r="Q57" s="1411"/>
      <c r="R57" s="1411"/>
      <c r="S57" s="1411"/>
    </row>
    <row r="58" spans="3:19" s="347" customFormat="1">
      <c r="C58" s="11"/>
      <c r="D58" s="367" t="s">
        <v>190</v>
      </c>
      <c r="E58" s="367" t="s">
        <v>179</v>
      </c>
      <c r="F58" s="367" t="s">
        <v>182</v>
      </c>
      <c r="G58" s="11" t="s">
        <v>2792</v>
      </c>
      <c r="H58" s="11"/>
      <c r="I58" s="149" t="s">
        <v>2842</v>
      </c>
      <c r="J58" s="355"/>
      <c r="K58" s="13" t="s">
        <v>185</v>
      </c>
      <c r="L58" s="13"/>
      <c r="M58" s="347" t="s">
        <v>2809</v>
      </c>
      <c r="N58" s="367" t="s">
        <v>186</v>
      </c>
      <c r="O58" s="1411"/>
      <c r="P58" s="1411"/>
      <c r="Q58" s="1411"/>
      <c r="R58" s="1411"/>
      <c r="S58" s="1411"/>
    </row>
    <row r="59" spans="3:19" s="347" customFormat="1">
      <c r="C59" s="11"/>
      <c r="D59" s="11"/>
      <c r="E59" s="11"/>
      <c r="F59" s="11"/>
      <c r="G59" s="11"/>
      <c r="H59" s="11"/>
      <c r="I59" s="11"/>
      <c r="J59" s="11"/>
      <c r="K59" s="11"/>
      <c r="L59" s="11"/>
      <c r="M59" s="11"/>
      <c r="N59" s="11"/>
    </row>
    <row r="60" spans="3:19" s="347" customFormat="1" ht="13.5" customHeight="1">
      <c r="C60" s="76" t="s">
        <v>2794</v>
      </c>
      <c r="D60" s="76"/>
      <c r="E60" s="77"/>
      <c r="F60" s="77"/>
      <c r="G60" s="77"/>
      <c r="H60" s="77"/>
      <c r="I60" s="77"/>
      <c r="J60" s="77"/>
      <c r="K60" s="77"/>
      <c r="L60" s="77"/>
      <c r="M60" s="77"/>
      <c r="N60" s="77"/>
      <c r="O60" s="77"/>
      <c r="P60" s="77"/>
      <c r="Q60" s="77"/>
      <c r="R60" s="77"/>
      <c r="S60" s="77"/>
    </row>
    <row r="61" spans="3:19" s="347" customFormat="1">
      <c r="C61" s="353"/>
      <c r="D61" s="353"/>
      <c r="E61" s="353"/>
      <c r="F61" s="353"/>
      <c r="G61" s="353"/>
      <c r="H61" s="355"/>
      <c r="I61" s="355"/>
      <c r="J61" s="355"/>
      <c r="K61" s="372"/>
      <c r="L61" s="372"/>
      <c r="M61" s="372"/>
      <c r="N61" s="367"/>
    </row>
    <row r="62" spans="3:19" s="347" customFormat="1">
      <c r="C62" s="11"/>
      <c r="D62" s="20" t="s">
        <v>190</v>
      </c>
      <c r="E62" s="20" t="s">
        <v>179</v>
      </c>
      <c r="F62" s="20" t="s">
        <v>182</v>
      </c>
      <c r="G62" s="11" t="s">
        <v>2794</v>
      </c>
      <c r="H62" s="11"/>
      <c r="I62" s="149" t="s">
        <v>2838</v>
      </c>
      <c r="J62" s="427">
        <f>$J$13</f>
        <v>0</v>
      </c>
      <c r="K62" s="347" t="s">
        <v>185</v>
      </c>
      <c r="M62" s="347" t="s">
        <v>2809</v>
      </c>
      <c r="N62" s="355" t="s">
        <v>186</v>
      </c>
      <c r="O62" s="1411"/>
      <c r="P62" s="1411"/>
      <c r="Q62" s="1411"/>
      <c r="R62" s="1411"/>
      <c r="S62" s="1411"/>
    </row>
    <row r="63" spans="3:19" s="347" customFormat="1">
      <c r="C63" s="11"/>
      <c r="D63" s="20" t="s">
        <v>190</v>
      </c>
      <c r="E63" s="20" t="s">
        <v>179</v>
      </c>
      <c r="F63" s="20" t="s">
        <v>182</v>
      </c>
      <c r="G63" s="11" t="s">
        <v>2794</v>
      </c>
      <c r="H63" s="11"/>
      <c r="I63" s="149" t="s">
        <v>2839</v>
      </c>
      <c r="J63" s="427">
        <f>$J$14</f>
        <v>0</v>
      </c>
      <c r="K63" s="347" t="s">
        <v>185</v>
      </c>
      <c r="M63" s="347" t="s">
        <v>2809</v>
      </c>
      <c r="N63" s="355" t="s">
        <v>186</v>
      </c>
      <c r="O63" s="1411"/>
      <c r="P63" s="1411"/>
      <c r="Q63" s="1411"/>
      <c r="R63" s="1411"/>
      <c r="S63" s="1411"/>
    </row>
    <row r="64" spans="3:19" s="347" customFormat="1">
      <c r="C64" s="11"/>
      <c r="D64" s="20" t="s">
        <v>190</v>
      </c>
      <c r="E64" s="20" t="s">
        <v>179</v>
      </c>
      <c r="F64" s="20" t="s">
        <v>182</v>
      </c>
      <c r="G64" s="11" t="s">
        <v>2794</v>
      </c>
      <c r="H64" s="11"/>
      <c r="I64" s="149" t="s">
        <v>2840</v>
      </c>
      <c r="J64" s="427">
        <f>$J$15</f>
        <v>0</v>
      </c>
      <c r="K64" s="347" t="s">
        <v>185</v>
      </c>
      <c r="M64" s="347" t="s">
        <v>2809</v>
      </c>
      <c r="N64" s="355" t="s">
        <v>186</v>
      </c>
      <c r="O64" s="1411"/>
      <c r="P64" s="1411"/>
      <c r="Q64" s="1411"/>
      <c r="R64" s="1411"/>
      <c r="S64" s="1411"/>
    </row>
    <row r="65" spans="2:19" s="347" customFormat="1">
      <c r="B65" s="11"/>
      <c r="C65" s="11"/>
      <c r="D65" s="20" t="s">
        <v>190</v>
      </c>
      <c r="E65" s="20" t="s">
        <v>179</v>
      </c>
      <c r="F65" s="20" t="s">
        <v>182</v>
      </c>
      <c r="G65" s="11" t="s">
        <v>2794</v>
      </c>
      <c r="H65" s="11"/>
      <c r="I65" s="149" t="s">
        <v>2841</v>
      </c>
      <c r="J65" s="427">
        <f>$J$16</f>
        <v>0</v>
      </c>
      <c r="K65" s="347" t="s">
        <v>185</v>
      </c>
      <c r="M65" s="347" t="s">
        <v>2809</v>
      </c>
      <c r="N65" s="355" t="s">
        <v>186</v>
      </c>
      <c r="O65" s="1411"/>
      <c r="P65" s="1411"/>
      <c r="Q65" s="1411"/>
      <c r="R65" s="1411"/>
      <c r="S65" s="1411"/>
    </row>
    <row r="66" spans="2:19" s="347" customFormat="1">
      <c r="B66" s="11"/>
      <c r="C66" s="11"/>
      <c r="D66" s="367" t="s">
        <v>190</v>
      </c>
      <c r="E66" s="367" t="s">
        <v>179</v>
      </c>
      <c r="F66" s="367" t="s">
        <v>182</v>
      </c>
      <c r="G66" s="11" t="s">
        <v>2794</v>
      </c>
      <c r="H66" s="11"/>
      <c r="I66" s="149" t="s">
        <v>2842</v>
      </c>
      <c r="J66" s="355"/>
      <c r="K66" s="13" t="s">
        <v>185</v>
      </c>
      <c r="L66" s="13"/>
      <c r="M66" s="347" t="s">
        <v>2809</v>
      </c>
      <c r="N66" s="367" t="s">
        <v>186</v>
      </c>
      <c r="O66" s="1411"/>
      <c r="P66" s="1411"/>
      <c r="Q66" s="1411"/>
      <c r="R66" s="1411"/>
      <c r="S66" s="1411"/>
    </row>
    <row r="67" spans="2:19" s="347" customFormat="1">
      <c r="B67" s="11"/>
      <c r="C67" s="11"/>
      <c r="D67" s="11"/>
      <c r="E67" s="11"/>
      <c r="F67" s="11"/>
      <c r="G67" s="11"/>
      <c r="H67" s="11"/>
      <c r="I67" s="11"/>
      <c r="J67" s="11"/>
      <c r="K67" s="11"/>
      <c r="L67" s="11"/>
      <c r="M67" s="11"/>
      <c r="N67" s="11"/>
    </row>
    <row r="68" spans="2:19" s="347" customFormat="1" ht="13.5" customHeight="1">
      <c r="B68" s="372"/>
      <c r="C68" s="76" t="s">
        <v>2793</v>
      </c>
      <c r="D68" s="76"/>
      <c r="E68" s="77"/>
      <c r="F68" s="77"/>
      <c r="G68" s="77"/>
      <c r="H68" s="77"/>
      <c r="I68" s="77"/>
      <c r="J68" s="77"/>
      <c r="K68" s="77"/>
      <c r="L68" s="77"/>
      <c r="M68" s="77"/>
      <c r="N68" s="77"/>
      <c r="O68" s="77"/>
      <c r="P68" s="77"/>
      <c r="Q68" s="77"/>
      <c r="R68" s="77"/>
      <c r="S68" s="77"/>
    </row>
    <row r="69" spans="2:19" s="347" customFormat="1">
      <c r="B69" s="353"/>
      <c r="C69" s="353"/>
      <c r="D69" s="353"/>
      <c r="E69" s="353"/>
      <c r="F69" s="353"/>
      <c r="G69" s="353"/>
      <c r="H69" s="355"/>
      <c r="I69" s="355"/>
      <c r="J69" s="355"/>
      <c r="K69" s="372"/>
      <c r="L69" s="372"/>
      <c r="M69" s="372"/>
      <c r="N69" s="367"/>
    </row>
    <row r="70" spans="2:19" s="347" customFormat="1">
      <c r="B70" s="11"/>
      <c r="C70" s="11"/>
      <c r="D70" s="20" t="s">
        <v>190</v>
      </c>
      <c r="E70" s="20" t="s">
        <v>179</v>
      </c>
      <c r="F70" s="20" t="s">
        <v>182</v>
      </c>
      <c r="G70" s="11" t="s">
        <v>2793</v>
      </c>
      <c r="H70" s="11"/>
      <c r="I70" s="149" t="s">
        <v>2838</v>
      </c>
      <c r="J70" s="427">
        <f>$J$13</f>
        <v>0</v>
      </c>
      <c r="K70" s="347" t="s">
        <v>185</v>
      </c>
      <c r="M70" s="347" t="s">
        <v>2809</v>
      </c>
      <c r="N70" s="355" t="s">
        <v>186</v>
      </c>
      <c r="O70" s="1411"/>
      <c r="P70" s="1411"/>
      <c r="Q70" s="1411"/>
      <c r="R70" s="1411"/>
      <c r="S70" s="1411"/>
    </row>
    <row r="71" spans="2:19" s="347" customFormat="1">
      <c r="B71" s="11"/>
      <c r="C71" s="11"/>
      <c r="D71" s="20" t="s">
        <v>190</v>
      </c>
      <c r="E71" s="20" t="s">
        <v>179</v>
      </c>
      <c r="F71" s="20" t="s">
        <v>182</v>
      </c>
      <c r="G71" s="11" t="s">
        <v>2793</v>
      </c>
      <c r="H71" s="11"/>
      <c r="I71" s="149" t="s">
        <v>2839</v>
      </c>
      <c r="J71" s="427">
        <f>$J$14</f>
        <v>0</v>
      </c>
      <c r="K71" s="347" t="s">
        <v>185</v>
      </c>
      <c r="M71" s="347" t="s">
        <v>2809</v>
      </c>
      <c r="N71" s="355" t="s">
        <v>186</v>
      </c>
      <c r="O71" s="1411"/>
      <c r="P71" s="1411"/>
      <c r="Q71" s="1411"/>
      <c r="R71" s="1411"/>
      <c r="S71" s="1411"/>
    </row>
    <row r="72" spans="2:19" s="347" customFormat="1">
      <c r="B72" s="11"/>
      <c r="C72" s="11"/>
      <c r="D72" s="20" t="s">
        <v>190</v>
      </c>
      <c r="E72" s="20" t="s">
        <v>179</v>
      </c>
      <c r="F72" s="20" t="s">
        <v>182</v>
      </c>
      <c r="G72" s="11" t="s">
        <v>2793</v>
      </c>
      <c r="H72" s="11"/>
      <c r="I72" s="149" t="s">
        <v>2840</v>
      </c>
      <c r="J72" s="427">
        <f>$J$15</f>
        <v>0</v>
      </c>
      <c r="K72" s="347" t="s">
        <v>185</v>
      </c>
      <c r="M72" s="347" t="s">
        <v>2809</v>
      </c>
      <c r="N72" s="355" t="s">
        <v>186</v>
      </c>
      <c r="O72" s="1411"/>
      <c r="P72" s="1411"/>
      <c r="Q72" s="1411"/>
      <c r="R72" s="1411"/>
      <c r="S72" s="1411"/>
    </row>
    <row r="73" spans="2:19" s="347" customFormat="1">
      <c r="B73" s="11"/>
      <c r="C73" s="11"/>
      <c r="D73" s="20" t="s">
        <v>190</v>
      </c>
      <c r="E73" s="20" t="s">
        <v>179</v>
      </c>
      <c r="F73" s="20" t="s">
        <v>182</v>
      </c>
      <c r="G73" s="11" t="s">
        <v>2793</v>
      </c>
      <c r="H73" s="11"/>
      <c r="I73" s="149" t="s">
        <v>2841</v>
      </c>
      <c r="J73" s="427">
        <f>$J$16</f>
        <v>0</v>
      </c>
      <c r="K73" s="347" t="s">
        <v>185</v>
      </c>
      <c r="M73" s="347" t="s">
        <v>2809</v>
      </c>
      <c r="N73" s="355" t="s">
        <v>186</v>
      </c>
      <c r="O73" s="1411"/>
      <c r="P73" s="1411"/>
      <c r="Q73" s="1411"/>
      <c r="R73" s="1411"/>
      <c r="S73" s="1411"/>
    </row>
    <row r="74" spans="2:19" s="347" customFormat="1">
      <c r="B74" s="11"/>
      <c r="C74" s="11"/>
      <c r="D74" s="367" t="s">
        <v>190</v>
      </c>
      <c r="E74" s="367" t="s">
        <v>179</v>
      </c>
      <c r="F74" s="367" t="s">
        <v>182</v>
      </c>
      <c r="G74" s="11" t="s">
        <v>2793</v>
      </c>
      <c r="H74" s="11"/>
      <c r="I74" s="149" t="s">
        <v>2842</v>
      </c>
      <c r="J74" s="355"/>
      <c r="K74" s="13" t="s">
        <v>185</v>
      </c>
      <c r="L74" s="13"/>
      <c r="M74" s="347" t="s">
        <v>2809</v>
      </c>
      <c r="N74" s="367" t="s">
        <v>186</v>
      </c>
      <c r="O74" s="1411"/>
      <c r="P74" s="1411"/>
      <c r="Q74" s="1411"/>
      <c r="R74" s="1411"/>
      <c r="S74" s="1411"/>
    </row>
    <row r="75" spans="2:19" s="347" customFormat="1">
      <c r="B75" s="11"/>
      <c r="C75" s="11"/>
      <c r="D75" s="11"/>
      <c r="E75" s="11"/>
      <c r="F75" s="11"/>
      <c r="G75" s="11"/>
      <c r="H75" s="11"/>
      <c r="I75" s="11"/>
      <c r="J75" s="11"/>
      <c r="K75" s="11"/>
      <c r="L75" s="11"/>
      <c r="M75" s="11"/>
      <c r="N75" s="11"/>
    </row>
    <row r="76" spans="2:19" s="347" customFormat="1" ht="17.649999999999999">
      <c r="B76" s="28" t="s">
        <v>2843</v>
      </c>
      <c r="C76" s="27"/>
      <c r="D76" s="27"/>
      <c r="E76" s="27"/>
      <c r="F76" s="27"/>
      <c r="G76" s="27"/>
      <c r="H76" s="27"/>
      <c r="I76" s="27"/>
      <c r="J76" s="27"/>
      <c r="K76" s="27"/>
      <c r="L76" s="27"/>
      <c r="M76" s="27"/>
      <c r="N76" s="27"/>
      <c r="O76" s="27"/>
      <c r="P76" s="27"/>
      <c r="Q76" s="27"/>
      <c r="R76" s="27"/>
      <c r="S76" s="27"/>
    </row>
    <row r="77" spans="2:19" s="347" customFormat="1">
      <c r="B77" s="353"/>
      <c r="C77" s="353"/>
      <c r="D77" s="353"/>
      <c r="E77" s="353"/>
      <c r="F77" s="353"/>
      <c r="G77" s="353"/>
      <c r="H77" s="355"/>
      <c r="I77" s="355"/>
      <c r="J77" s="355"/>
      <c r="K77" s="372"/>
      <c r="L77" s="372"/>
      <c r="M77" s="372"/>
      <c r="N77" s="367"/>
    </row>
    <row r="78" spans="2:19" s="347" customFormat="1" ht="13.5" customHeight="1">
      <c r="B78" s="372"/>
      <c r="C78" s="76" t="s">
        <v>2824</v>
      </c>
      <c r="D78" s="76"/>
      <c r="E78" s="77"/>
      <c r="F78" s="77"/>
      <c r="G78" s="77"/>
      <c r="H78" s="77"/>
      <c r="I78" s="77"/>
      <c r="J78" s="77"/>
      <c r="K78" s="77"/>
      <c r="L78" s="77"/>
      <c r="M78" s="77"/>
      <c r="N78" s="77"/>
      <c r="O78" s="77"/>
      <c r="P78" s="77"/>
      <c r="Q78" s="77"/>
      <c r="R78" s="77"/>
      <c r="S78" s="77"/>
    </row>
    <row r="79" spans="2:19" s="347" customFormat="1">
      <c r="B79" s="353"/>
      <c r="C79" s="353"/>
      <c r="D79" s="353"/>
      <c r="E79" s="353"/>
      <c r="F79" s="353"/>
      <c r="G79" s="353"/>
      <c r="H79" s="355"/>
      <c r="I79" s="355"/>
      <c r="J79" s="355"/>
      <c r="K79" s="372"/>
      <c r="L79" s="372"/>
      <c r="M79" s="372"/>
      <c r="N79" s="367"/>
    </row>
    <row r="80" spans="2:19" s="347" customFormat="1">
      <c r="B80" s="11"/>
      <c r="C80" s="11"/>
      <c r="D80" s="20" t="s">
        <v>190</v>
      </c>
      <c r="E80" s="20" t="s">
        <v>179</v>
      </c>
      <c r="F80" s="20" t="s">
        <v>182</v>
      </c>
      <c r="G80" s="11" t="s">
        <v>2824</v>
      </c>
      <c r="H80" s="11"/>
      <c r="I80" s="149" t="s">
        <v>2838</v>
      </c>
      <c r="J80" s="427">
        <f>$J$13</f>
        <v>0</v>
      </c>
      <c r="K80" s="347" t="s">
        <v>185</v>
      </c>
      <c r="L80" s="347" t="s">
        <v>2844</v>
      </c>
      <c r="N80" s="355" t="s">
        <v>186</v>
      </c>
      <c r="O80" s="1411"/>
      <c r="P80" s="1411"/>
      <c r="Q80" s="1411"/>
      <c r="R80" s="1411"/>
      <c r="S80" s="1411"/>
    </row>
    <row r="81" spans="3:19" s="347" customFormat="1">
      <c r="C81" s="11"/>
      <c r="D81" s="20" t="s">
        <v>190</v>
      </c>
      <c r="E81" s="20" t="s">
        <v>179</v>
      </c>
      <c r="F81" s="20" t="s">
        <v>182</v>
      </c>
      <c r="G81" s="11" t="s">
        <v>2824</v>
      </c>
      <c r="H81" s="11"/>
      <c r="I81" s="149" t="s">
        <v>2839</v>
      </c>
      <c r="J81" s="427">
        <f>$J$14</f>
        <v>0</v>
      </c>
      <c r="K81" s="347" t="s">
        <v>185</v>
      </c>
      <c r="L81" s="347" t="s">
        <v>2844</v>
      </c>
      <c r="N81" s="355" t="s">
        <v>186</v>
      </c>
      <c r="O81" s="1411"/>
      <c r="P81" s="1411"/>
      <c r="Q81" s="1411"/>
      <c r="R81" s="1411"/>
      <c r="S81" s="1411"/>
    </row>
    <row r="82" spans="3:19" s="347" customFormat="1">
      <c r="C82" s="11"/>
      <c r="D82" s="20" t="s">
        <v>190</v>
      </c>
      <c r="E82" s="20" t="s">
        <v>179</v>
      </c>
      <c r="F82" s="20" t="s">
        <v>182</v>
      </c>
      <c r="G82" s="11" t="s">
        <v>2824</v>
      </c>
      <c r="H82" s="11"/>
      <c r="I82" s="149" t="s">
        <v>2840</v>
      </c>
      <c r="J82" s="427">
        <f>$J$15</f>
        <v>0</v>
      </c>
      <c r="K82" s="347" t="s">
        <v>185</v>
      </c>
      <c r="L82" s="347" t="s">
        <v>2844</v>
      </c>
      <c r="N82" s="355" t="s">
        <v>186</v>
      </c>
      <c r="O82" s="1411"/>
      <c r="P82" s="1411"/>
      <c r="Q82" s="1411"/>
      <c r="R82" s="1411"/>
      <c r="S82" s="1411"/>
    </row>
    <row r="83" spans="3:19" s="347" customFormat="1">
      <c r="C83" s="11"/>
      <c r="D83" s="20" t="s">
        <v>190</v>
      </c>
      <c r="E83" s="20" t="s">
        <v>179</v>
      </c>
      <c r="F83" s="20" t="s">
        <v>182</v>
      </c>
      <c r="G83" s="11" t="s">
        <v>2824</v>
      </c>
      <c r="H83" s="11"/>
      <c r="I83" s="149" t="s">
        <v>2841</v>
      </c>
      <c r="J83" s="427">
        <f>$J$16</f>
        <v>0</v>
      </c>
      <c r="K83" s="347" t="s">
        <v>185</v>
      </c>
      <c r="L83" s="347" t="s">
        <v>2844</v>
      </c>
      <c r="N83" s="355" t="s">
        <v>186</v>
      </c>
      <c r="O83" s="1411"/>
      <c r="P83" s="1411"/>
      <c r="Q83" s="1411"/>
      <c r="R83" s="1411"/>
      <c r="S83" s="1411"/>
    </row>
    <row r="84" spans="3:19" s="347" customFormat="1">
      <c r="C84" s="11"/>
      <c r="D84" s="367" t="s">
        <v>190</v>
      </c>
      <c r="E84" s="367" t="s">
        <v>179</v>
      </c>
      <c r="F84" s="367" t="s">
        <v>182</v>
      </c>
      <c r="G84" s="11" t="s">
        <v>2824</v>
      </c>
      <c r="H84" s="11"/>
      <c r="I84" s="149" t="s">
        <v>2842</v>
      </c>
      <c r="J84" s="355"/>
      <c r="K84" s="13" t="s">
        <v>185</v>
      </c>
      <c r="L84" s="347" t="s">
        <v>2844</v>
      </c>
      <c r="M84" s="13"/>
      <c r="N84" s="367" t="s">
        <v>186</v>
      </c>
      <c r="O84" s="1411"/>
      <c r="P84" s="1411"/>
      <c r="Q84" s="1411"/>
      <c r="R84" s="1411"/>
      <c r="S84" s="1411"/>
    </row>
    <row r="85" spans="3:19" s="347" customFormat="1">
      <c r="C85" s="11"/>
      <c r="D85" s="11"/>
      <c r="E85" s="11"/>
      <c r="F85" s="11"/>
      <c r="G85" s="11"/>
      <c r="H85" s="11"/>
      <c r="I85" s="11"/>
      <c r="J85" s="11"/>
      <c r="K85" s="11"/>
      <c r="L85" s="11"/>
      <c r="M85" s="11"/>
      <c r="N85" s="11"/>
    </row>
    <row r="86" spans="3:19" s="347" customFormat="1" ht="13.5" customHeight="1">
      <c r="C86" s="76" t="s">
        <v>289</v>
      </c>
      <c r="D86" s="76"/>
      <c r="E86" s="77"/>
      <c r="F86" s="77"/>
      <c r="G86" s="77"/>
      <c r="H86" s="77"/>
      <c r="I86" s="77"/>
      <c r="J86" s="77"/>
      <c r="K86" s="77"/>
      <c r="L86" s="77"/>
      <c r="M86" s="77"/>
      <c r="N86" s="77"/>
      <c r="O86" s="77"/>
      <c r="P86" s="77"/>
      <c r="Q86" s="77"/>
      <c r="R86" s="77"/>
      <c r="S86" s="77"/>
    </row>
    <row r="87" spans="3:19" s="347" customFormat="1">
      <c r="C87" s="353"/>
      <c r="D87" s="353"/>
      <c r="E87" s="353"/>
      <c r="F87" s="353"/>
      <c r="G87" s="353"/>
      <c r="H87" s="355"/>
      <c r="I87" s="355"/>
      <c r="J87" s="355"/>
      <c r="K87" s="372"/>
      <c r="L87" s="372"/>
      <c r="M87" s="372"/>
      <c r="N87" s="367"/>
    </row>
    <row r="88" spans="3:19" s="347" customFormat="1">
      <c r="C88" s="11"/>
      <c r="D88" s="20" t="s">
        <v>190</v>
      </c>
      <c r="E88" s="20" t="s">
        <v>179</v>
      </c>
      <c r="F88" s="20" t="s">
        <v>182</v>
      </c>
      <c r="G88" s="11" t="s">
        <v>289</v>
      </c>
      <c r="H88" s="11"/>
      <c r="I88" s="149" t="s">
        <v>2838</v>
      </c>
      <c r="J88" s="427">
        <f>$J$13</f>
        <v>0</v>
      </c>
      <c r="K88" s="347" t="s">
        <v>185</v>
      </c>
      <c r="L88" s="347" t="s">
        <v>2844</v>
      </c>
      <c r="N88" s="355" t="s">
        <v>186</v>
      </c>
      <c r="O88" s="1411"/>
      <c r="P88" s="1411"/>
      <c r="Q88" s="1411"/>
      <c r="R88" s="1411"/>
      <c r="S88" s="1411"/>
    </row>
    <row r="89" spans="3:19" s="347" customFormat="1">
      <c r="C89" s="11"/>
      <c r="D89" s="20" t="s">
        <v>190</v>
      </c>
      <c r="E89" s="20" t="s">
        <v>179</v>
      </c>
      <c r="F89" s="20" t="s">
        <v>182</v>
      </c>
      <c r="G89" s="11" t="s">
        <v>289</v>
      </c>
      <c r="H89" s="11"/>
      <c r="I89" s="149" t="s">
        <v>2839</v>
      </c>
      <c r="J89" s="427">
        <f>$J$14</f>
        <v>0</v>
      </c>
      <c r="K89" s="347" t="s">
        <v>185</v>
      </c>
      <c r="L89" s="347" t="s">
        <v>2844</v>
      </c>
      <c r="N89" s="355" t="s">
        <v>186</v>
      </c>
      <c r="O89" s="1411"/>
      <c r="P89" s="1411"/>
      <c r="Q89" s="1411"/>
      <c r="R89" s="1411"/>
      <c r="S89" s="1411"/>
    </row>
    <row r="90" spans="3:19" s="347" customFormat="1">
      <c r="C90" s="11"/>
      <c r="D90" s="20" t="s">
        <v>190</v>
      </c>
      <c r="E90" s="20" t="s">
        <v>179</v>
      </c>
      <c r="F90" s="20" t="s">
        <v>182</v>
      </c>
      <c r="G90" s="11" t="s">
        <v>289</v>
      </c>
      <c r="H90" s="11"/>
      <c r="I90" s="149" t="s">
        <v>2840</v>
      </c>
      <c r="J90" s="427">
        <f>$J$15</f>
        <v>0</v>
      </c>
      <c r="K90" s="347" t="s">
        <v>185</v>
      </c>
      <c r="L90" s="347" t="s">
        <v>2844</v>
      </c>
      <c r="N90" s="355" t="s">
        <v>186</v>
      </c>
      <c r="O90" s="1411"/>
      <c r="P90" s="1411"/>
      <c r="Q90" s="1411"/>
      <c r="R90" s="1411"/>
      <c r="S90" s="1411"/>
    </row>
    <row r="91" spans="3:19" s="347" customFormat="1">
      <c r="C91" s="11"/>
      <c r="D91" s="20" t="s">
        <v>190</v>
      </c>
      <c r="E91" s="20" t="s">
        <v>179</v>
      </c>
      <c r="F91" s="20" t="s">
        <v>182</v>
      </c>
      <c r="G91" s="11" t="s">
        <v>289</v>
      </c>
      <c r="H91" s="11"/>
      <c r="I91" s="149" t="s">
        <v>2841</v>
      </c>
      <c r="J91" s="427">
        <f>$J$16</f>
        <v>0</v>
      </c>
      <c r="K91" s="347" t="s">
        <v>185</v>
      </c>
      <c r="L91" s="347" t="s">
        <v>2844</v>
      </c>
      <c r="N91" s="355" t="s">
        <v>186</v>
      </c>
      <c r="O91" s="1411"/>
      <c r="P91" s="1411"/>
      <c r="Q91" s="1411"/>
      <c r="R91" s="1411"/>
      <c r="S91" s="1411"/>
    </row>
    <row r="92" spans="3:19" s="347" customFormat="1">
      <c r="C92" s="11"/>
      <c r="D92" s="367" t="s">
        <v>190</v>
      </c>
      <c r="E92" s="367" t="s">
        <v>179</v>
      </c>
      <c r="F92" s="367" t="s">
        <v>182</v>
      </c>
      <c r="G92" s="11" t="s">
        <v>289</v>
      </c>
      <c r="H92" s="11"/>
      <c r="I92" s="149" t="s">
        <v>2842</v>
      </c>
      <c r="J92" s="355"/>
      <c r="K92" s="13" t="s">
        <v>185</v>
      </c>
      <c r="L92" s="347" t="s">
        <v>2844</v>
      </c>
      <c r="M92" s="13"/>
      <c r="N92" s="367" t="s">
        <v>186</v>
      </c>
      <c r="O92" s="1411"/>
      <c r="P92" s="1411"/>
      <c r="Q92" s="1411"/>
      <c r="R92" s="1411"/>
      <c r="S92" s="1411"/>
    </row>
    <row r="93" spans="3:19" s="347" customFormat="1">
      <c r="C93" s="11"/>
      <c r="D93" s="11"/>
      <c r="E93" s="11"/>
      <c r="F93" s="11"/>
      <c r="G93" s="11"/>
      <c r="H93" s="11"/>
      <c r="I93" s="11"/>
      <c r="J93" s="11"/>
      <c r="K93" s="11"/>
      <c r="L93" s="11"/>
      <c r="M93" s="11"/>
      <c r="N93" s="11"/>
    </row>
    <row r="94" spans="3:19" s="347" customFormat="1" ht="13.5" customHeight="1">
      <c r="C94" s="76" t="s">
        <v>2791</v>
      </c>
      <c r="D94" s="76"/>
      <c r="E94" s="77"/>
      <c r="F94" s="77"/>
      <c r="G94" s="77"/>
      <c r="H94" s="77"/>
      <c r="I94" s="77"/>
      <c r="J94" s="77"/>
      <c r="K94" s="77"/>
      <c r="L94" s="77"/>
      <c r="M94" s="77"/>
      <c r="N94" s="77"/>
      <c r="O94" s="77"/>
      <c r="P94" s="77"/>
      <c r="Q94" s="77"/>
      <c r="R94" s="77"/>
      <c r="S94" s="77"/>
    </row>
    <row r="95" spans="3:19" s="347" customFormat="1">
      <c r="C95" s="353"/>
      <c r="D95" s="353"/>
      <c r="E95" s="353"/>
      <c r="F95" s="353"/>
      <c r="G95" s="353"/>
      <c r="H95" s="355"/>
      <c r="I95" s="355"/>
      <c r="J95" s="355"/>
      <c r="K95" s="372"/>
      <c r="L95" s="372"/>
      <c r="M95" s="372"/>
      <c r="N95" s="367"/>
    </row>
    <row r="96" spans="3:19" s="347" customFormat="1">
      <c r="C96" s="11"/>
      <c r="D96" s="20" t="s">
        <v>190</v>
      </c>
      <c r="E96" s="20" t="s">
        <v>179</v>
      </c>
      <c r="F96" s="20" t="s">
        <v>182</v>
      </c>
      <c r="G96" s="11" t="s">
        <v>2791</v>
      </c>
      <c r="H96" s="11"/>
      <c r="I96" s="149" t="s">
        <v>2838</v>
      </c>
      <c r="J96" s="427">
        <f>$J$13</f>
        <v>0</v>
      </c>
      <c r="K96" s="347" t="s">
        <v>185</v>
      </c>
      <c r="L96" s="347" t="s">
        <v>2844</v>
      </c>
      <c r="N96" s="355" t="s">
        <v>186</v>
      </c>
      <c r="O96" s="1411"/>
      <c r="P96" s="1411"/>
      <c r="Q96" s="1411"/>
      <c r="R96" s="1411"/>
      <c r="S96" s="1411"/>
    </row>
    <row r="97" spans="3:19" s="347" customFormat="1">
      <c r="C97" s="11"/>
      <c r="D97" s="20" t="s">
        <v>190</v>
      </c>
      <c r="E97" s="20" t="s">
        <v>179</v>
      </c>
      <c r="F97" s="20" t="s">
        <v>182</v>
      </c>
      <c r="G97" s="11" t="s">
        <v>2791</v>
      </c>
      <c r="H97" s="11"/>
      <c r="I97" s="149" t="s">
        <v>2839</v>
      </c>
      <c r="J97" s="427">
        <f>$J$14</f>
        <v>0</v>
      </c>
      <c r="K97" s="347" t="s">
        <v>185</v>
      </c>
      <c r="L97" s="347" t="s">
        <v>2844</v>
      </c>
      <c r="N97" s="355" t="s">
        <v>186</v>
      </c>
      <c r="O97" s="1411"/>
      <c r="P97" s="1411"/>
      <c r="Q97" s="1411"/>
      <c r="R97" s="1411"/>
      <c r="S97" s="1411"/>
    </row>
    <row r="98" spans="3:19" s="347" customFormat="1">
      <c r="C98" s="11"/>
      <c r="D98" s="20" t="s">
        <v>190</v>
      </c>
      <c r="E98" s="20" t="s">
        <v>179</v>
      </c>
      <c r="F98" s="20" t="s">
        <v>182</v>
      </c>
      <c r="G98" s="11" t="s">
        <v>2791</v>
      </c>
      <c r="H98" s="11"/>
      <c r="I98" s="149" t="s">
        <v>2840</v>
      </c>
      <c r="J98" s="427">
        <f>$J$15</f>
        <v>0</v>
      </c>
      <c r="K98" s="347" t="s">
        <v>185</v>
      </c>
      <c r="L98" s="347" t="s">
        <v>2844</v>
      </c>
      <c r="N98" s="355" t="s">
        <v>186</v>
      </c>
      <c r="O98" s="1411"/>
      <c r="P98" s="1411"/>
      <c r="Q98" s="1411"/>
      <c r="R98" s="1411"/>
      <c r="S98" s="1411"/>
    </row>
    <row r="99" spans="3:19" s="347" customFormat="1">
      <c r="C99" s="11"/>
      <c r="D99" s="20" t="s">
        <v>190</v>
      </c>
      <c r="E99" s="20" t="s">
        <v>179</v>
      </c>
      <c r="F99" s="20" t="s">
        <v>182</v>
      </c>
      <c r="G99" s="11" t="s">
        <v>2791</v>
      </c>
      <c r="H99" s="11"/>
      <c r="I99" s="149" t="s">
        <v>2841</v>
      </c>
      <c r="J99" s="427">
        <f>$J$16</f>
        <v>0</v>
      </c>
      <c r="K99" s="347" t="s">
        <v>185</v>
      </c>
      <c r="L99" s="347" t="s">
        <v>2844</v>
      </c>
      <c r="N99" s="355" t="s">
        <v>186</v>
      </c>
      <c r="O99" s="1411"/>
      <c r="P99" s="1411"/>
      <c r="Q99" s="1411"/>
      <c r="R99" s="1411"/>
      <c r="S99" s="1411"/>
    </row>
    <row r="100" spans="3:19" s="347" customFormat="1">
      <c r="C100" s="11"/>
      <c r="D100" s="367" t="s">
        <v>190</v>
      </c>
      <c r="E100" s="367" t="s">
        <v>179</v>
      </c>
      <c r="F100" s="367" t="s">
        <v>182</v>
      </c>
      <c r="G100" s="11" t="s">
        <v>2791</v>
      </c>
      <c r="H100" s="11"/>
      <c r="I100" s="149" t="s">
        <v>2842</v>
      </c>
      <c r="J100" s="355"/>
      <c r="K100" s="13" t="s">
        <v>185</v>
      </c>
      <c r="L100" s="347" t="s">
        <v>2844</v>
      </c>
      <c r="M100" s="13"/>
      <c r="N100" s="367" t="s">
        <v>186</v>
      </c>
      <c r="O100" s="1411"/>
      <c r="P100" s="1411"/>
      <c r="Q100" s="1411"/>
      <c r="R100" s="1411"/>
      <c r="S100" s="1411"/>
    </row>
    <row r="101" spans="3:19" s="347" customFormat="1">
      <c r="C101" s="11"/>
      <c r="D101" s="11"/>
      <c r="E101" s="11"/>
      <c r="F101" s="11"/>
      <c r="G101" s="11"/>
      <c r="H101" s="11"/>
      <c r="I101" s="11"/>
      <c r="J101" s="11"/>
      <c r="K101" s="11"/>
      <c r="L101" s="11"/>
      <c r="M101" s="11"/>
      <c r="N101" s="11"/>
    </row>
    <row r="102" spans="3:19" s="347" customFormat="1" ht="13.5" customHeight="1">
      <c r="C102" s="76" t="s">
        <v>2789</v>
      </c>
      <c r="D102" s="76"/>
      <c r="E102" s="77"/>
      <c r="F102" s="77"/>
      <c r="G102" s="77"/>
      <c r="H102" s="77"/>
      <c r="I102" s="77"/>
      <c r="J102" s="77"/>
      <c r="K102" s="77"/>
      <c r="L102" s="77"/>
      <c r="M102" s="77"/>
      <c r="N102" s="77"/>
      <c r="O102" s="77"/>
      <c r="P102" s="77"/>
      <c r="Q102" s="77"/>
      <c r="R102" s="77"/>
      <c r="S102" s="77"/>
    </row>
    <row r="103" spans="3:19" s="347" customFormat="1">
      <c r="C103" s="353"/>
      <c r="D103" s="353"/>
      <c r="E103" s="353"/>
      <c r="F103" s="353"/>
      <c r="G103" s="353"/>
      <c r="H103" s="355"/>
      <c r="I103" s="355"/>
      <c r="J103" s="355"/>
      <c r="K103" s="372"/>
      <c r="L103" s="372"/>
      <c r="M103" s="372"/>
      <c r="N103" s="367"/>
    </row>
    <row r="104" spans="3:19" s="347" customFormat="1">
      <c r="C104" s="11"/>
      <c r="D104" s="20" t="s">
        <v>190</v>
      </c>
      <c r="E104" s="20" t="s">
        <v>179</v>
      </c>
      <c r="F104" s="20" t="s">
        <v>182</v>
      </c>
      <c r="G104" s="11" t="s">
        <v>2789</v>
      </c>
      <c r="H104" s="11"/>
      <c r="I104" s="149" t="s">
        <v>2838</v>
      </c>
      <c r="J104" s="427">
        <f>$J$13</f>
        <v>0</v>
      </c>
      <c r="K104" s="347" t="s">
        <v>185</v>
      </c>
      <c r="L104" s="347" t="s">
        <v>2844</v>
      </c>
      <c r="N104" s="355" t="s">
        <v>186</v>
      </c>
      <c r="O104" s="1411"/>
      <c r="P104" s="1411"/>
      <c r="Q104" s="1411"/>
      <c r="R104" s="1411"/>
      <c r="S104" s="1411"/>
    </row>
    <row r="105" spans="3:19" s="347" customFormat="1">
      <c r="C105" s="11"/>
      <c r="D105" s="20" t="s">
        <v>190</v>
      </c>
      <c r="E105" s="20" t="s">
        <v>179</v>
      </c>
      <c r="F105" s="20" t="s">
        <v>182</v>
      </c>
      <c r="G105" s="11" t="s">
        <v>2789</v>
      </c>
      <c r="H105" s="11"/>
      <c r="I105" s="149" t="s">
        <v>2839</v>
      </c>
      <c r="J105" s="427">
        <f>$J$14</f>
        <v>0</v>
      </c>
      <c r="K105" s="347" t="s">
        <v>185</v>
      </c>
      <c r="L105" s="347" t="s">
        <v>2844</v>
      </c>
      <c r="N105" s="355" t="s">
        <v>186</v>
      </c>
      <c r="O105" s="1411"/>
      <c r="P105" s="1411"/>
      <c r="Q105" s="1411"/>
      <c r="R105" s="1411"/>
      <c r="S105" s="1411"/>
    </row>
    <row r="106" spans="3:19" s="347" customFormat="1">
      <c r="C106" s="11"/>
      <c r="D106" s="20" t="s">
        <v>190</v>
      </c>
      <c r="E106" s="20" t="s">
        <v>179</v>
      </c>
      <c r="F106" s="20" t="s">
        <v>182</v>
      </c>
      <c r="G106" s="11" t="s">
        <v>2789</v>
      </c>
      <c r="H106" s="11"/>
      <c r="I106" s="149" t="s">
        <v>2840</v>
      </c>
      <c r="J106" s="427">
        <f>$J$15</f>
        <v>0</v>
      </c>
      <c r="K106" s="347" t="s">
        <v>185</v>
      </c>
      <c r="L106" s="347" t="s">
        <v>2844</v>
      </c>
      <c r="N106" s="355" t="s">
        <v>186</v>
      </c>
      <c r="O106" s="1411"/>
      <c r="P106" s="1411"/>
      <c r="Q106" s="1411"/>
      <c r="R106" s="1411"/>
      <c r="S106" s="1411"/>
    </row>
    <row r="107" spans="3:19" s="347" customFormat="1">
      <c r="C107" s="11"/>
      <c r="D107" s="20" t="s">
        <v>190</v>
      </c>
      <c r="E107" s="20" t="s">
        <v>179</v>
      </c>
      <c r="F107" s="20" t="s">
        <v>182</v>
      </c>
      <c r="G107" s="11" t="s">
        <v>2789</v>
      </c>
      <c r="H107" s="11"/>
      <c r="I107" s="149" t="s">
        <v>2841</v>
      </c>
      <c r="J107" s="427">
        <f>$J$16</f>
        <v>0</v>
      </c>
      <c r="K107" s="347" t="s">
        <v>185</v>
      </c>
      <c r="L107" s="347" t="s">
        <v>2844</v>
      </c>
      <c r="N107" s="355" t="s">
        <v>186</v>
      </c>
      <c r="O107" s="1411"/>
      <c r="P107" s="1411"/>
      <c r="Q107" s="1411"/>
      <c r="R107" s="1411"/>
      <c r="S107" s="1411"/>
    </row>
    <row r="108" spans="3:19" s="347" customFormat="1">
      <c r="C108" s="11"/>
      <c r="D108" s="367" t="s">
        <v>190</v>
      </c>
      <c r="E108" s="367" t="s">
        <v>179</v>
      </c>
      <c r="F108" s="367" t="s">
        <v>182</v>
      </c>
      <c r="G108" s="11" t="s">
        <v>2789</v>
      </c>
      <c r="H108" s="11"/>
      <c r="I108" s="149" t="s">
        <v>2842</v>
      </c>
      <c r="J108" s="355"/>
      <c r="K108" s="13" t="s">
        <v>185</v>
      </c>
      <c r="L108" s="347" t="s">
        <v>2844</v>
      </c>
      <c r="M108" s="13"/>
      <c r="N108" s="367" t="s">
        <v>186</v>
      </c>
      <c r="O108" s="1411"/>
      <c r="P108" s="1411"/>
      <c r="Q108" s="1411"/>
      <c r="R108" s="1411"/>
      <c r="S108" s="1411"/>
    </row>
    <row r="109" spans="3:19" s="347" customFormat="1">
      <c r="C109" s="11"/>
      <c r="D109" s="11"/>
      <c r="E109" s="11"/>
      <c r="F109" s="11"/>
      <c r="G109" s="11"/>
      <c r="H109" s="11"/>
      <c r="I109" s="11"/>
      <c r="J109" s="11"/>
      <c r="K109" s="11"/>
      <c r="L109" s="11"/>
      <c r="M109" s="11"/>
      <c r="N109" s="11"/>
    </row>
    <row r="110" spans="3:19" s="347" customFormat="1" ht="13.5" customHeight="1">
      <c r="C110" s="76" t="s">
        <v>2790</v>
      </c>
      <c r="D110" s="76"/>
      <c r="E110" s="77"/>
      <c r="F110" s="77"/>
      <c r="G110" s="77"/>
      <c r="H110" s="77"/>
      <c r="I110" s="77"/>
      <c r="J110" s="77"/>
      <c r="K110" s="77"/>
      <c r="L110" s="77"/>
      <c r="M110" s="77"/>
      <c r="N110" s="77"/>
      <c r="O110" s="77"/>
      <c r="P110" s="77"/>
      <c r="Q110" s="77"/>
      <c r="R110" s="77"/>
      <c r="S110" s="77"/>
    </row>
    <row r="111" spans="3:19" s="347" customFormat="1">
      <c r="C111" s="353"/>
      <c r="D111" s="353"/>
      <c r="E111" s="353"/>
      <c r="F111" s="353"/>
      <c r="G111" s="353"/>
      <c r="H111" s="355"/>
      <c r="I111" s="355"/>
      <c r="J111" s="355"/>
      <c r="K111" s="372"/>
      <c r="L111" s="372"/>
      <c r="M111" s="372"/>
      <c r="N111" s="367"/>
    </row>
    <row r="112" spans="3:19" s="347" customFormat="1">
      <c r="C112" s="11"/>
      <c r="D112" s="20" t="s">
        <v>190</v>
      </c>
      <c r="E112" s="20" t="s">
        <v>179</v>
      </c>
      <c r="F112" s="20" t="s">
        <v>182</v>
      </c>
      <c r="G112" s="11" t="s">
        <v>2790</v>
      </c>
      <c r="H112" s="11"/>
      <c r="I112" s="149" t="s">
        <v>2838</v>
      </c>
      <c r="J112" s="427">
        <f>$J$13</f>
        <v>0</v>
      </c>
      <c r="K112" s="347" t="s">
        <v>185</v>
      </c>
      <c r="L112" s="347" t="s">
        <v>2844</v>
      </c>
      <c r="N112" s="355" t="s">
        <v>186</v>
      </c>
      <c r="O112" s="1411"/>
      <c r="P112" s="1411"/>
      <c r="Q112" s="1411"/>
      <c r="R112" s="1411"/>
      <c r="S112" s="1411"/>
    </row>
    <row r="113" spans="3:19" s="347" customFormat="1">
      <c r="C113" s="11"/>
      <c r="D113" s="20" t="s">
        <v>190</v>
      </c>
      <c r="E113" s="20" t="s">
        <v>179</v>
      </c>
      <c r="F113" s="20" t="s">
        <v>182</v>
      </c>
      <c r="G113" s="11" t="s">
        <v>2790</v>
      </c>
      <c r="H113" s="11"/>
      <c r="I113" s="149" t="s">
        <v>2839</v>
      </c>
      <c r="J113" s="427">
        <f>$J$14</f>
        <v>0</v>
      </c>
      <c r="K113" s="347" t="s">
        <v>185</v>
      </c>
      <c r="L113" s="347" t="s">
        <v>2844</v>
      </c>
      <c r="N113" s="355" t="s">
        <v>186</v>
      </c>
      <c r="O113" s="1411"/>
      <c r="P113" s="1411"/>
      <c r="Q113" s="1411"/>
      <c r="R113" s="1411"/>
      <c r="S113" s="1411"/>
    </row>
    <row r="114" spans="3:19" s="347" customFormat="1">
      <c r="C114" s="11"/>
      <c r="D114" s="20" t="s">
        <v>190</v>
      </c>
      <c r="E114" s="20" t="s">
        <v>179</v>
      </c>
      <c r="F114" s="20" t="s">
        <v>182</v>
      </c>
      <c r="G114" s="11" t="s">
        <v>2790</v>
      </c>
      <c r="H114" s="11"/>
      <c r="I114" s="149" t="s">
        <v>2840</v>
      </c>
      <c r="J114" s="427">
        <f>$J$15</f>
        <v>0</v>
      </c>
      <c r="K114" s="347" t="s">
        <v>185</v>
      </c>
      <c r="L114" s="347" t="s">
        <v>2844</v>
      </c>
      <c r="N114" s="355" t="s">
        <v>186</v>
      </c>
      <c r="O114" s="1411"/>
      <c r="P114" s="1411"/>
      <c r="Q114" s="1411"/>
      <c r="R114" s="1411"/>
      <c r="S114" s="1411"/>
    </row>
    <row r="115" spans="3:19" s="347" customFormat="1">
      <c r="C115" s="11"/>
      <c r="D115" s="20" t="s">
        <v>190</v>
      </c>
      <c r="E115" s="20" t="s">
        <v>179</v>
      </c>
      <c r="F115" s="20" t="s">
        <v>182</v>
      </c>
      <c r="G115" s="11" t="s">
        <v>2790</v>
      </c>
      <c r="H115" s="11"/>
      <c r="I115" s="149" t="s">
        <v>2841</v>
      </c>
      <c r="J115" s="427">
        <f>$J$16</f>
        <v>0</v>
      </c>
      <c r="K115" s="347" t="s">
        <v>185</v>
      </c>
      <c r="L115" s="347" t="s">
        <v>2844</v>
      </c>
      <c r="N115" s="355" t="s">
        <v>186</v>
      </c>
      <c r="O115" s="1411"/>
      <c r="P115" s="1411"/>
      <c r="Q115" s="1411"/>
      <c r="R115" s="1411"/>
      <c r="S115" s="1411"/>
    </row>
    <row r="116" spans="3:19" s="347" customFormat="1">
      <c r="C116" s="11"/>
      <c r="D116" s="367" t="s">
        <v>190</v>
      </c>
      <c r="E116" s="367" t="s">
        <v>179</v>
      </c>
      <c r="F116" s="367" t="s">
        <v>182</v>
      </c>
      <c r="G116" s="11" t="s">
        <v>2790</v>
      </c>
      <c r="H116" s="11"/>
      <c r="I116" s="149" t="s">
        <v>2842</v>
      </c>
      <c r="J116" s="355"/>
      <c r="K116" s="13" t="s">
        <v>185</v>
      </c>
      <c r="L116" s="347" t="s">
        <v>2844</v>
      </c>
      <c r="M116" s="13"/>
      <c r="N116" s="367" t="s">
        <v>186</v>
      </c>
      <c r="O116" s="1411"/>
      <c r="P116" s="1411"/>
      <c r="Q116" s="1411"/>
      <c r="R116" s="1411"/>
      <c r="S116" s="1411"/>
    </row>
    <row r="117" spans="3:19" s="347" customFormat="1">
      <c r="C117" s="11"/>
      <c r="D117" s="11"/>
      <c r="E117" s="11"/>
      <c r="F117" s="11"/>
      <c r="G117" s="11"/>
      <c r="H117" s="11"/>
      <c r="I117" s="11"/>
      <c r="J117" s="11"/>
      <c r="K117" s="11"/>
      <c r="L117" s="11"/>
      <c r="M117" s="11"/>
      <c r="N117" s="11"/>
    </row>
    <row r="118" spans="3:19" s="347" customFormat="1" ht="13.5" customHeight="1">
      <c r="C118" s="76" t="s">
        <v>2792</v>
      </c>
      <c r="D118" s="76"/>
      <c r="E118" s="77"/>
      <c r="F118" s="77"/>
      <c r="G118" s="77"/>
      <c r="H118" s="77"/>
      <c r="I118" s="77"/>
      <c r="J118" s="77"/>
      <c r="K118" s="77"/>
      <c r="L118" s="77"/>
      <c r="M118" s="77"/>
      <c r="N118" s="77"/>
      <c r="O118" s="77"/>
      <c r="P118" s="77"/>
      <c r="Q118" s="77"/>
      <c r="R118" s="77"/>
      <c r="S118" s="77"/>
    </row>
    <row r="119" spans="3:19" s="347" customFormat="1">
      <c r="C119" s="353"/>
      <c r="D119" s="353"/>
      <c r="E119" s="353"/>
      <c r="F119" s="353"/>
      <c r="G119" s="353"/>
      <c r="H119" s="355"/>
      <c r="I119" s="355"/>
      <c r="J119" s="355"/>
      <c r="K119" s="372"/>
      <c r="L119" s="372"/>
      <c r="M119" s="372"/>
      <c r="N119" s="367"/>
    </row>
    <row r="120" spans="3:19" s="347" customFormat="1">
      <c r="C120" s="11"/>
      <c r="D120" s="20" t="s">
        <v>190</v>
      </c>
      <c r="E120" s="20" t="s">
        <v>179</v>
      </c>
      <c r="F120" s="20" t="s">
        <v>182</v>
      </c>
      <c r="G120" s="11" t="s">
        <v>2792</v>
      </c>
      <c r="H120" s="11"/>
      <c r="I120" s="149" t="s">
        <v>2838</v>
      </c>
      <c r="J120" s="427">
        <f>$J$13</f>
        <v>0</v>
      </c>
      <c r="K120" s="347" t="s">
        <v>185</v>
      </c>
      <c r="L120" s="347" t="s">
        <v>2844</v>
      </c>
      <c r="N120" s="355" t="s">
        <v>186</v>
      </c>
      <c r="O120" s="1411"/>
      <c r="P120" s="1411"/>
      <c r="Q120" s="1411"/>
      <c r="R120" s="1411"/>
      <c r="S120" s="1411"/>
    </row>
    <row r="121" spans="3:19" s="347" customFormat="1">
      <c r="C121" s="11"/>
      <c r="D121" s="20" t="s">
        <v>190</v>
      </c>
      <c r="E121" s="20" t="s">
        <v>179</v>
      </c>
      <c r="F121" s="20" t="s">
        <v>182</v>
      </c>
      <c r="G121" s="11" t="s">
        <v>2792</v>
      </c>
      <c r="H121" s="11"/>
      <c r="I121" s="149" t="s">
        <v>2839</v>
      </c>
      <c r="J121" s="427">
        <f>$J$14</f>
        <v>0</v>
      </c>
      <c r="K121" s="347" t="s">
        <v>185</v>
      </c>
      <c r="L121" s="347" t="s">
        <v>2844</v>
      </c>
      <c r="N121" s="355" t="s">
        <v>186</v>
      </c>
      <c r="O121" s="1411"/>
      <c r="P121" s="1411"/>
      <c r="Q121" s="1411"/>
      <c r="R121" s="1411"/>
      <c r="S121" s="1411"/>
    </row>
    <row r="122" spans="3:19" s="347" customFormat="1">
      <c r="C122" s="11"/>
      <c r="D122" s="20" t="s">
        <v>190</v>
      </c>
      <c r="E122" s="20" t="s">
        <v>179</v>
      </c>
      <c r="F122" s="20" t="s">
        <v>182</v>
      </c>
      <c r="G122" s="11" t="s">
        <v>2792</v>
      </c>
      <c r="H122" s="11"/>
      <c r="I122" s="149" t="s">
        <v>2840</v>
      </c>
      <c r="J122" s="427">
        <f>$J$15</f>
        <v>0</v>
      </c>
      <c r="K122" s="347" t="s">
        <v>185</v>
      </c>
      <c r="L122" s="347" t="s">
        <v>2844</v>
      </c>
      <c r="N122" s="355" t="s">
        <v>186</v>
      </c>
      <c r="O122" s="1411"/>
      <c r="P122" s="1411"/>
      <c r="Q122" s="1411"/>
      <c r="R122" s="1411"/>
      <c r="S122" s="1411"/>
    </row>
    <row r="123" spans="3:19" s="347" customFormat="1">
      <c r="C123" s="11"/>
      <c r="D123" s="20" t="s">
        <v>190</v>
      </c>
      <c r="E123" s="20" t="s">
        <v>179</v>
      </c>
      <c r="F123" s="20" t="s">
        <v>182</v>
      </c>
      <c r="G123" s="11" t="s">
        <v>2792</v>
      </c>
      <c r="H123" s="11"/>
      <c r="I123" s="149" t="s">
        <v>2841</v>
      </c>
      <c r="J123" s="427">
        <f>$J$16</f>
        <v>0</v>
      </c>
      <c r="K123" s="347" t="s">
        <v>185</v>
      </c>
      <c r="L123" s="347" t="s">
        <v>2844</v>
      </c>
      <c r="N123" s="355" t="s">
        <v>186</v>
      </c>
      <c r="O123" s="1411"/>
      <c r="P123" s="1411"/>
      <c r="Q123" s="1411"/>
      <c r="R123" s="1411"/>
      <c r="S123" s="1411"/>
    </row>
    <row r="124" spans="3:19" s="347" customFormat="1">
      <c r="C124" s="11"/>
      <c r="D124" s="367" t="s">
        <v>190</v>
      </c>
      <c r="E124" s="367" t="s">
        <v>179</v>
      </c>
      <c r="F124" s="367" t="s">
        <v>182</v>
      </c>
      <c r="G124" s="11" t="s">
        <v>2792</v>
      </c>
      <c r="H124" s="11"/>
      <c r="I124" s="149" t="s">
        <v>2842</v>
      </c>
      <c r="J124" s="355"/>
      <c r="K124" s="13" t="s">
        <v>185</v>
      </c>
      <c r="L124" s="347" t="s">
        <v>2844</v>
      </c>
      <c r="M124" s="13"/>
      <c r="N124" s="367" t="s">
        <v>186</v>
      </c>
      <c r="O124" s="1411"/>
      <c r="P124" s="1411"/>
      <c r="Q124" s="1411"/>
      <c r="R124" s="1411"/>
      <c r="S124" s="1411"/>
    </row>
    <row r="125" spans="3:19" s="347" customFormat="1">
      <c r="C125" s="11"/>
      <c r="D125" s="11"/>
      <c r="E125" s="11"/>
      <c r="F125" s="11"/>
      <c r="G125" s="11"/>
      <c r="H125" s="11"/>
      <c r="I125" s="11"/>
      <c r="J125" s="11"/>
      <c r="K125" s="11"/>
      <c r="L125" s="11"/>
      <c r="M125" s="11"/>
      <c r="N125" s="11"/>
    </row>
    <row r="126" spans="3:19" s="347" customFormat="1" ht="13.5" customHeight="1">
      <c r="C126" s="76" t="s">
        <v>2794</v>
      </c>
      <c r="D126" s="76"/>
      <c r="E126" s="77"/>
      <c r="F126" s="77"/>
      <c r="G126" s="77"/>
      <c r="H126" s="77"/>
      <c r="I126" s="77"/>
      <c r="J126" s="77"/>
      <c r="K126" s="77"/>
      <c r="L126" s="77"/>
      <c r="M126" s="77"/>
      <c r="N126" s="77"/>
      <c r="O126" s="77"/>
      <c r="P126" s="77"/>
      <c r="Q126" s="77"/>
      <c r="R126" s="77"/>
      <c r="S126" s="77"/>
    </row>
    <row r="127" spans="3:19" s="347" customFormat="1">
      <c r="C127" s="353"/>
      <c r="D127" s="353"/>
      <c r="E127" s="353"/>
      <c r="F127" s="353"/>
      <c r="G127" s="353"/>
      <c r="H127" s="355"/>
      <c r="I127" s="355"/>
      <c r="J127" s="355"/>
      <c r="K127" s="372"/>
      <c r="L127" s="372"/>
      <c r="M127" s="372"/>
      <c r="N127" s="367"/>
    </row>
    <row r="128" spans="3:19" s="347" customFormat="1">
      <c r="C128" s="11"/>
      <c r="D128" s="20" t="s">
        <v>190</v>
      </c>
      <c r="E128" s="20" t="s">
        <v>179</v>
      </c>
      <c r="F128" s="20" t="s">
        <v>182</v>
      </c>
      <c r="G128" s="11" t="s">
        <v>2794</v>
      </c>
      <c r="H128" s="11"/>
      <c r="I128" s="149" t="s">
        <v>2838</v>
      </c>
      <c r="J128" s="427">
        <f>$J$13</f>
        <v>0</v>
      </c>
      <c r="K128" s="347" t="s">
        <v>185</v>
      </c>
      <c r="L128" s="347" t="s">
        <v>2844</v>
      </c>
      <c r="N128" s="355" t="s">
        <v>186</v>
      </c>
      <c r="O128" s="1411"/>
      <c r="P128" s="1411"/>
      <c r="Q128" s="1411"/>
      <c r="R128" s="1411"/>
      <c r="S128" s="1411"/>
    </row>
    <row r="129" spans="2:19" s="347" customFormat="1">
      <c r="B129" s="11"/>
      <c r="C129" s="11"/>
      <c r="D129" s="20" t="s">
        <v>190</v>
      </c>
      <c r="E129" s="20" t="s">
        <v>179</v>
      </c>
      <c r="F129" s="20" t="s">
        <v>182</v>
      </c>
      <c r="G129" s="11" t="s">
        <v>2794</v>
      </c>
      <c r="H129" s="11"/>
      <c r="I129" s="149" t="s">
        <v>2839</v>
      </c>
      <c r="J129" s="427">
        <f>$J$14</f>
        <v>0</v>
      </c>
      <c r="K129" s="347" t="s">
        <v>185</v>
      </c>
      <c r="L129" s="347" t="s">
        <v>2844</v>
      </c>
      <c r="N129" s="355" t="s">
        <v>186</v>
      </c>
      <c r="O129" s="1411"/>
      <c r="P129" s="1411"/>
      <c r="Q129" s="1411"/>
      <c r="R129" s="1411"/>
      <c r="S129" s="1411"/>
    </row>
    <row r="130" spans="2:19" s="347" customFormat="1">
      <c r="B130" s="11"/>
      <c r="C130" s="11"/>
      <c r="D130" s="20" t="s">
        <v>190</v>
      </c>
      <c r="E130" s="20" t="s">
        <v>179</v>
      </c>
      <c r="F130" s="20" t="s">
        <v>182</v>
      </c>
      <c r="G130" s="11" t="s">
        <v>2794</v>
      </c>
      <c r="H130" s="11"/>
      <c r="I130" s="149" t="s">
        <v>2840</v>
      </c>
      <c r="J130" s="427">
        <f>$J$15</f>
        <v>0</v>
      </c>
      <c r="K130" s="347" t="s">
        <v>185</v>
      </c>
      <c r="L130" s="347" t="s">
        <v>2844</v>
      </c>
      <c r="N130" s="355" t="s">
        <v>186</v>
      </c>
      <c r="O130" s="1411"/>
      <c r="P130" s="1411"/>
      <c r="Q130" s="1411"/>
      <c r="R130" s="1411"/>
      <c r="S130" s="1411"/>
    </row>
    <row r="131" spans="2:19" s="347" customFormat="1">
      <c r="B131" s="11"/>
      <c r="C131" s="11"/>
      <c r="D131" s="20" t="s">
        <v>190</v>
      </c>
      <c r="E131" s="20" t="s">
        <v>179</v>
      </c>
      <c r="F131" s="20" t="s">
        <v>182</v>
      </c>
      <c r="G131" s="11" t="s">
        <v>2794</v>
      </c>
      <c r="H131" s="11"/>
      <c r="I131" s="149" t="s">
        <v>2841</v>
      </c>
      <c r="J131" s="427">
        <f>$J$16</f>
        <v>0</v>
      </c>
      <c r="K131" s="347" t="s">
        <v>185</v>
      </c>
      <c r="L131" s="347" t="s">
        <v>2844</v>
      </c>
      <c r="N131" s="355" t="s">
        <v>186</v>
      </c>
      <c r="O131" s="1411"/>
      <c r="P131" s="1411"/>
      <c r="Q131" s="1411"/>
      <c r="R131" s="1411"/>
      <c r="S131" s="1411"/>
    </row>
    <row r="132" spans="2:19" s="347" customFormat="1">
      <c r="B132" s="11"/>
      <c r="C132" s="11"/>
      <c r="D132" s="367" t="s">
        <v>190</v>
      </c>
      <c r="E132" s="367" t="s">
        <v>179</v>
      </c>
      <c r="F132" s="367" t="s">
        <v>182</v>
      </c>
      <c r="G132" s="11" t="s">
        <v>2794</v>
      </c>
      <c r="H132" s="11"/>
      <c r="I132" s="149" t="s">
        <v>2842</v>
      </c>
      <c r="J132" s="355"/>
      <c r="K132" s="13" t="s">
        <v>185</v>
      </c>
      <c r="L132" s="347" t="s">
        <v>2844</v>
      </c>
      <c r="M132" s="13"/>
      <c r="N132" s="367" t="s">
        <v>186</v>
      </c>
      <c r="O132" s="1411"/>
      <c r="P132" s="1411"/>
      <c r="Q132" s="1411"/>
      <c r="R132" s="1411"/>
      <c r="S132" s="1411"/>
    </row>
    <row r="133" spans="2:19" s="347" customFormat="1">
      <c r="B133" s="11"/>
      <c r="C133" s="11"/>
      <c r="D133" s="11"/>
      <c r="E133" s="11"/>
      <c r="F133" s="11"/>
      <c r="G133" s="11"/>
      <c r="H133" s="11"/>
      <c r="I133" s="11"/>
      <c r="J133" s="11"/>
      <c r="K133" s="11"/>
      <c r="L133" s="11"/>
      <c r="M133" s="11"/>
      <c r="N133" s="11"/>
    </row>
    <row r="134" spans="2:19" s="347" customFormat="1" ht="13.5" customHeight="1">
      <c r="B134" s="372"/>
      <c r="C134" s="76" t="s">
        <v>2793</v>
      </c>
      <c r="D134" s="76"/>
      <c r="E134" s="77"/>
      <c r="F134" s="77"/>
      <c r="G134" s="77"/>
      <c r="H134" s="77"/>
      <c r="I134" s="77"/>
      <c r="J134" s="77"/>
      <c r="K134" s="77"/>
      <c r="L134" s="77"/>
      <c r="M134" s="77"/>
      <c r="N134" s="77"/>
      <c r="O134" s="77"/>
      <c r="P134" s="77"/>
      <c r="Q134" s="77"/>
      <c r="R134" s="77"/>
      <c r="S134" s="77"/>
    </row>
    <row r="135" spans="2:19" s="347" customFormat="1">
      <c r="B135" s="353"/>
      <c r="C135" s="353"/>
      <c r="D135" s="353"/>
      <c r="E135" s="353"/>
      <c r="F135" s="353"/>
      <c r="G135" s="353"/>
      <c r="H135" s="355"/>
      <c r="I135" s="355"/>
      <c r="J135" s="355"/>
      <c r="K135" s="372"/>
      <c r="L135" s="372"/>
      <c r="M135" s="372"/>
      <c r="N135" s="367"/>
    </row>
    <row r="136" spans="2:19" s="347" customFormat="1">
      <c r="B136" s="11"/>
      <c r="C136" s="11"/>
      <c r="D136" s="20" t="s">
        <v>190</v>
      </c>
      <c r="E136" s="20" t="s">
        <v>179</v>
      </c>
      <c r="F136" s="20" t="s">
        <v>182</v>
      </c>
      <c r="G136" s="11" t="s">
        <v>2793</v>
      </c>
      <c r="H136" s="11"/>
      <c r="I136" s="149" t="s">
        <v>2838</v>
      </c>
      <c r="J136" s="427">
        <f>$J$13</f>
        <v>0</v>
      </c>
      <c r="K136" s="347" t="s">
        <v>185</v>
      </c>
      <c r="L136" s="347" t="s">
        <v>2844</v>
      </c>
      <c r="N136" s="355" t="s">
        <v>186</v>
      </c>
      <c r="O136" s="1411"/>
      <c r="P136" s="1411"/>
      <c r="Q136" s="1411"/>
      <c r="R136" s="1411"/>
      <c r="S136" s="1411"/>
    </row>
    <row r="137" spans="2:19" s="347" customFormat="1">
      <c r="B137" s="11"/>
      <c r="C137" s="11"/>
      <c r="D137" s="20" t="s">
        <v>190</v>
      </c>
      <c r="E137" s="20" t="s">
        <v>179</v>
      </c>
      <c r="F137" s="20" t="s">
        <v>182</v>
      </c>
      <c r="G137" s="11" t="s">
        <v>2793</v>
      </c>
      <c r="H137" s="11"/>
      <c r="I137" s="149" t="s">
        <v>2839</v>
      </c>
      <c r="J137" s="427">
        <f>$J$14</f>
        <v>0</v>
      </c>
      <c r="K137" s="347" t="s">
        <v>185</v>
      </c>
      <c r="L137" s="347" t="s">
        <v>2844</v>
      </c>
      <c r="N137" s="355" t="s">
        <v>186</v>
      </c>
      <c r="O137" s="1411"/>
      <c r="P137" s="1411"/>
      <c r="Q137" s="1411"/>
      <c r="R137" s="1411"/>
      <c r="S137" s="1411"/>
    </row>
    <row r="138" spans="2:19" s="347" customFormat="1">
      <c r="B138" s="11"/>
      <c r="C138" s="11"/>
      <c r="D138" s="20" t="s">
        <v>190</v>
      </c>
      <c r="E138" s="20" t="s">
        <v>179</v>
      </c>
      <c r="F138" s="20" t="s">
        <v>182</v>
      </c>
      <c r="G138" s="11" t="s">
        <v>2793</v>
      </c>
      <c r="H138" s="11"/>
      <c r="I138" s="149" t="s">
        <v>2840</v>
      </c>
      <c r="J138" s="427">
        <f>$J$15</f>
        <v>0</v>
      </c>
      <c r="K138" s="347" t="s">
        <v>185</v>
      </c>
      <c r="L138" s="347" t="s">
        <v>2844</v>
      </c>
      <c r="N138" s="355" t="s">
        <v>186</v>
      </c>
      <c r="O138" s="1411"/>
      <c r="P138" s="1411"/>
      <c r="Q138" s="1411"/>
      <c r="R138" s="1411"/>
      <c r="S138" s="1411"/>
    </row>
    <row r="139" spans="2:19" s="347" customFormat="1">
      <c r="B139" s="11"/>
      <c r="C139" s="11"/>
      <c r="D139" s="20" t="s">
        <v>190</v>
      </c>
      <c r="E139" s="20" t="s">
        <v>179</v>
      </c>
      <c r="F139" s="20" t="s">
        <v>182</v>
      </c>
      <c r="G139" s="11" t="s">
        <v>2793</v>
      </c>
      <c r="H139" s="11"/>
      <c r="I139" s="149" t="s">
        <v>2841</v>
      </c>
      <c r="J139" s="427">
        <f>$J$16</f>
        <v>0</v>
      </c>
      <c r="K139" s="347" t="s">
        <v>185</v>
      </c>
      <c r="L139" s="347" t="s">
        <v>2844</v>
      </c>
      <c r="N139" s="355" t="s">
        <v>186</v>
      </c>
      <c r="O139" s="1411"/>
      <c r="P139" s="1411"/>
      <c r="Q139" s="1411"/>
      <c r="R139" s="1411"/>
      <c r="S139" s="1411"/>
    </row>
    <row r="140" spans="2:19" s="347" customFormat="1">
      <c r="B140" s="11"/>
      <c r="C140" s="11"/>
      <c r="D140" s="367" t="s">
        <v>190</v>
      </c>
      <c r="E140" s="367" t="s">
        <v>179</v>
      </c>
      <c r="F140" s="367" t="s">
        <v>182</v>
      </c>
      <c r="G140" s="11" t="s">
        <v>2793</v>
      </c>
      <c r="H140" s="11"/>
      <c r="I140" s="149" t="s">
        <v>2842</v>
      </c>
      <c r="J140" s="355"/>
      <c r="K140" s="13" t="s">
        <v>185</v>
      </c>
      <c r="L140" s="347" t="s">
        <v>2844</v>
      </c>
      <c r="M140" s="13"/>
      <c r="N140" s="367" t="s">
        <v>186</v>
      </c>
      <c r="O140" s="1411"/>
      <c r="P140" s="1411"/>
      <c r="Q140" s="1411"/>
      <c r="R140" s="1411"/>
      <c r="S140" s="1411"/>
    </row>
    <row r="141" spans="2:19" s="347" customFormat="1">
      <c r="B141" s="11"/>
      <c r="C141" s="11"/>
      <c r="D141" s="11"/>
      <c r="E141" s="11"/>
      <c r="F141" s="11"/>
      <c r="G141" s="11"/>
      <c r="H141" s="11"/>
      <c r="I141" s="11"/>
      <c r="J141" s="11"/>
      <c r="K141" s="11"/>
      <c r="L141" s="11"/>
      <c r="M141" s="11"/>
      <c r="N141" s="11"/>
    </row>
    <row r="142" spans="2:19" s="347" customFormat="1" ht="17.649999999999999">
      <c r="B142" s="28" t="s">
        <v>2845</v>
      </c>
      <c r="C142" s="27"/>
      <c r="D142" s="27"/>
      <c r="E142" s="27"/>
      <c r="F142" s="27"/>
      <c r="G142" s="27"/>
      <c r="H142" s="27"/>
      <c r="I142" s="27"/>
      <c r="J142" s="27"/>
      <c r="K142" s="27"/>
      <c r="L142" s="27"/>
      <c r="M142" s="27"/>
      <c r="N142" s="27"/>
      <c r="O142" s="27"/>
      <c r="P142" s="27"/>
      <c r="Q142" s="27"/>
      <c r="R142" s="27"/>
      <c r="S142" s="27"/>
    </row>
    <row r="143" spans="2:19" s="347" customFormat="1">
      <c r="B143" s="353"/>
      <c r="C143" s="353"/>
      <c r="D143" s="353"/>
      <c r="E143" s="353"/>
      <c r="F143" s="353"/>
      <c r="G143" s="353"/>
      <c r="H143" s="355"/>
      <c r="I143" s="355"/>
      <c r="J143" s="355"/>
      <c r="K143" s="372"/>
      <c r="L143" s="372"/>
      <c r="M143" s="372"/>
      <c r="N143" s="367"/>
    </row>
    <row r="144" spans="2:19" s="347" customFormat="1" ht="13.5" customHeight="1">
      <c r="B144" s="372"/>
      <c r="C144" s="76" t="s">
        <v>2824</v>
      </c>
      <c r="D144" s="76"/>
      <c r="E144" s="77"/>
      <c r="F144" s="77"/>
      <c r="G144" s="77"/>
      <c r="H144" s="77"/>
      <c r="I144" s="77"/>
      <c r="J144" s="77"/>
      <c r="K144" s="77"/>
      <c r="L144" s="77"/>
      <c r="M144" s="77"/>
      <c r="N144" s="77"/>
      <c r="O144" s="77"/>
      <c r="P144" s="77"/>
      <c r="Q144" s="77"/>
      <c r="R144" s="77"/>
      <c r="S144" s="77"/>
    </row>
    <row r="145" spans="3:19">
      <c r="O145" s="347"/>
      <c r="P145" s="347"/>
      <c r="Q145" s="347"/>
      <c r="R145" s="347"/>
      <c r="S145" s="347"/>
    </row>
    <row r="146" spans="3:19" s="347" customFormat="1">
      <c r="C146" s="11"/>
      <c r="D146" s="20" t="s">
        <v>190</v>
      </c>
      <c r="E146" s="20" t="s">
        <v>179</v>
      </c>
      <c r="F146" s="20" t="s">
        <v>182</v>
      </c>
      <c r="G146" s="11" t="s">
        <v>2824</v>
      </c>
      <c r="H146" s="11"/>
      <c r="I146" s="149" t="s">
        <v>2838</v>
      </c>
      <c r="J146" s="427">
        <f>$J$13</f>
        <v>0</v>
      </c>
      <c r="K146" s="347" t="s">
        <v>185</v>
      </c>
      <c r="L146" s="347" t="s">
        <v>2844</v>
      </c>
      <c r="N146" s="355" t="s">
        <v>186</v>
      </c>
      <c r="O146" s="1411"/>
      <c r="P146" s="1411"/>
      <c r="Q146" s="1411"/>
      <c r="R146" s="1411"/>
      <c r="S146" s="1411"/>
    </row>
    <row r="147" spans="3:19" s="347" customFormat="1">
      <c r="C147" s="11"/>
      <c r="D147" s="20" t="s">
        <v>190</v>
      </c>
      <c r="E147" s="20" t="s">
        <v>179</v>
      </c>
      <c r="F147" s="20" t="s">
        <v>182</v>
      </c>
      <c r="G147" s="11" t="s">
        <v>2824</v>
      </c>
      <c r="H147" s="11"/>
      <c r="I147" s="149" t="s">
        <v>2839</v>
      </c>
      <c r="J147" s="427">
        <f>$J$14</f>
        <v>0</v>
      </c>
      <c r="K147" s="347" t="s">
        <v>185</v>
      </c>
      <c r="L147" s="347" t="s">
        <v>2844</v>
      </c>
      <c r="N147" s="355" t="s">
        <v>186</v>
      </c>
      <c r="O147" s="1411"/>
      <c r="P147" s="1411"/>
      <c r="Q147" s="1411"/>
      <c r="R147" s="1411"/>
      <c r="S147" s="1411"/>
    </row>
    <row r="148" spans="3:19" s="347" customFormat="1">
      <c r="C148" s="11"/>
      <c r="D148" s="20" t="s">
        <v>190</v>
      </c>
      <c r="E148" s="20" t="s">
        <v>179</v>
      </c>
      <c r="F148" s="20" t="s">
        <v>182</v>
      </c>
      <c r="G148" s="11" t="s">
        <v>2824</v>
      </c>
      <c r="H148" s="11"/>
      <c r="I148" s="149" t="s">
        <v>2840</v>
      </c>
      <c r="J148" s="427">
        <f>$J$15</f>
        <v>0</v>
      </c>
      <c r="K148" s="347" t="s">
        <v>185</v>
      </c>
      <c r="L148" s="347" t="s">
        <v>2844</v>
      </c>
      <c r="N148" s="355" t="s">
        <v>186</v>
      </c>
      <c r="O148" s="1411"/>
      <c r="P148" s="1411"/>
      <c r="Q148" s="1411"/>
      <c r="R148" s="1411"/>
      <c r="S148" s="1411"/>
    </row>
    <row r="149" spans="3:19" s="347" customFormat="1">
      <c r="C149" s="11"/>
      <c r="D149" s="20" t="s">
        <v>190</v>
      </c>
      <c r="E149" s="20" t="s">
        <v>179</v>
      </c>
      <c r="F149" s="20" t="s">
        <v>182</v>
      </c>
      <c r="G149" s="11" t="s">
        <v>2824</v>
      </c>
      <c r="H149" s="11"/>
      <c r="I149" s="149" t="s">
        <v>2841</v>
      </c>
      <c r="J149" s="427">
        <f>$J$16</f>
        <v>0</v>
      </c>
      <c r="K149" s="347" t="s">
        <v>185</v>
      </c>
      <c r="L149" s="347" t="s">
        <v>2844</v>
      </c>
      <c r="N149" s="355" t="s">
        <v>186</v>
      </c>
      <c r="O149" s="1411"/>
      <c r="P149" s="1411"/>
      <c r="Q149" s="1411"/>
      <c r="R149" s="1411"/>
      <c r="S149" s="1411"/>
    </row>
    <row r="150" spans="3:19" s="347" customFormat="1">
      <c r="C150" s="11"/>
      <c r="D150" s="367" t="s">
        <v>190</v>
      </c>
      <c r="E150" s="367" t="s">
        <v>179</v>
      </c>
      <c r="F150" s="367" t="s">
        <v>182</v>
      </c>
      <c r="G150" s="11" t="s">
        <v>2824</v>
      </c>
      <c r="H150" s="11"/>
      <c r="I150" s="149" t="s">
        <v>2842</v>
      </c>
      <c r="J150" s="355"/>
      <c r="K150" s="13" t="s">
        <v>185</v>
      </c>
      <c r="L150" s="347" t="s">
        <v>2844</v>
      </c>
      <c r="M150" s="13"/>
      <c r="N150" s="367" t="s">
        <v>186</v>
      </c>
      <c r="O150" s="1411"/>
      <c r="P150" s="1411"/>
      <c r="Q150" s="1411"/>
      <c r="R150" s="1411"/>
      <c r="S150" s="1411"/>
    </row>
    <row r="151" spans="3:19" s="347" customFormat="1">
      <c r="C151" s="11"/>
      <c r="D151" s="11"/>
      <c r="E151" s="11"/>
      <c r="F151" s="11"/>
      <c r="G151" s="11"/>
      <c r="H151" s="11"/>
      <c r="I151" s="11"/>
      <c r="J151" s="11"/>
      <c r="K151" s="11"/>
      <c r="L151" s="11"/>
      <c r="M151" s="11"/>
      <c r="N151" s="11"/>
    </row>
    <row r="152" spans="3:19" s="347" customFormat="1" ht="13.5" customHeight="1">
      <c r="C152" s="76" t="s">
        <v>289</v>
      </c>
      <c r="D152" s="76"/>
      <c r="E152" s="77"/>
      <c r="F152" s="77"/>
      <c r="G152" s="77"/>
      <c r="H152" s="77"/>
      <c r="I152" s="77"/>
      <c r="J152" s="77"/>
      <c r="K152" s="77"/>
      <c r="L152" s="77"/>
      <c r="M152" s="77"/>
      <c r="N152" s="77"/>
      <c r="O152" s="77"/>
      <c r="P152" s="77"/>
      <c r="Q152" s="77"/>
      <c r="R152" s="77"/>
      <c r="S152" s="77"/>
    </row>
    <row r="153" spans="3:19" s="347" customFormat="1">
      <c r="C153" s="353"/>
      <c r="D153" s="353"/>
      <c r="E153" s="353"/>
      <c r="F153" s="353"/>
      <c r="G153" s="353"/>
      <c r="H153" s="355"/>
      <c r="I153" s="355"/>
      <c r="J153" s="355"/>
      <c r="K153" s="372"/>
      <c r="L153" s="372"/>
      <c r="M153" s="372"/>
      <c r="N153" s="367"/>
    </row>
    <row r="154" spans="3:19" s="347" customFormat="1">
      <c r="C154" s="11"/>
      <c r="D154" s="20" t="s">
        <v>190</v>
      </c>
      <c r="E154" s="20" t="s">
        <v>179</v>
      </c>
      <c r="F154" s="20" t="s">
        <v>182</v>
      </c>
      <c r="G154" s="11" t="s">
        <v>289</v>
      </c>
      <c r="H154" s="11"/>
      <c r="I154" s="149" t="s">
        <v>2838</v>
      </c>
      <c r="J154" s="427">
        <f>$J$13</f>
        <v>0</v>
      </c>
      <c r="K154" s="347" t="s">
        <v>185</v>
      </c>
      <c r="L154" s="347" t="s">
        <v>2844</v>
      </c>
      <c r="N154" s="355" t="s">
        <v>186</v>
      </c>
      <c r="O154" s="1411"/>
      <c r="P154" s="1411"/>
      <c r="Q154" s="1411"/>
      <c r="R154" s="1411"/>
      <c r="S154" s="1411"/>
    </row>
    <row r="155" spans="3:19" s="347" customFormat="1">
      <c r="C155" s="11"/>
      <c r="D155" s="20" t="s">
        <v>190</v>
      </c>
      <c r="E155" s="20" t="s">
        <v>179</v>
      </c>
      <c r="F155" s="20" t="s">
        <v>182</v>
      </c>
      <c r="G155" s="11" t="s">
        <v>289</v>
      </c>
      <c r="H155" s="11"/>
      <c r="I155" s="149" t="s">
        <v>2839</v>
      </c>
      <c r="J155" s="427">
        <f>$J$14</f>
        <v>0</v>
      </c>
      <c r="K155" s="347" t="s">
        <v>185</v>
      </c>
      <c r="L155" s="347" t="s">
        <v>2844</v>
      </c>
      <c r="N155" s="355" t="s">
        <v>186</v>
      </c>
      <c r="O155" s="1411"/>
      <c r="P155" s="1411"/>
      <c r="Q155" s="1411"/>
      <c r="R155" s="1411"/>
      <c r="S155" s="1411"/>
    </row>
    <row r="156" spans="3:19" s="347" customFormat="1">
      <c r="C156" s="11"/>
      <c r="D156" s="20" t="s">
        <v>190</v>
      </c>
      <c r="E156" s="20" t="s">
        <v>179</v>
      </c>
      <c r="F156" s="20" t="s">
        <v>182</v>
      </c>
      <c r="G156" s="11" t="s">
        <v>289</v>
      </c>
      <c r="H156" s="11"/>
      <c r="I156" s="149" t="s">
        <v>2840</v>
      </c>
      <c r="J156" s="427">
        <f>$J$15</f>
        <v>0</v>
      </c>
      <c r="K156" s="347" t="s">
        <v>185</v>
      </c>
      <c r="L156" s="347" t="s">
        <v>2844</v>
      </c>
      <c r="N156" s="355" t="s">
        <v>186</v>
      </c>
      <c r="O156" s="1411"/>
      <c r="P156" s="1411"/>
      <c r="Q156" s="1411"/>
      <c r="R156" s="1411"/>
      <c r="S156" s="1411"/>
    </row>
    <row r="157" spans="3:19" s="347" customFormat="1">
      <c r="C157" s="11"/>
      <c r="D157" s="20" t="s">
        <v>190</v>
      </c>
      <c r="E157" s="20" t="s">
        <v>179</v>
      </c>
      <c r="F157" s="20" t="s">
        <v>182</v>
      </c>
      <c r="G157" s="11" t="s">
        <v>289</v>
      </c>
      <c r="H157" s="11"/>
      <c r="I157" s="149" t="s">
        <v>2841</v>
      </c>
      <c r="J157" s="427">
        <f>$J$16</f>
        <v>0</v>
      </c>
      <c r="K157" s="347" t="s">
        <v>185</v>
      </c>
      <c r="L157" s="347" t="s">
        <v>2844</v>
      </c>
      <c r="N157" s="355" t="s">
        <v>186</v>
      </c>
      <c r="O157" s="1411"/>
      <c r="P157" s="1411"/>
      <c r="Q157" s="1411"/>
      <c r="R157" s="1411"/>
      <c r="S157" s="1411"/>
    </row>
    <row r="158" spans="3:19" s="347" customFormat="1">
      <c r="C158" s="11"/>
      <c r="D158" s="367" t="s">
        <v>190</v>
      </c>
      <c r="E158" s="367" t="s">
        <v>179</v>
      </c>
      <c r="F158" s="367" t="s">
        <v>182</v>
      </c>
      <c r="G158" s="11" t="s">
        <v>289</v>
      </c>
      <c r="H158" s="11"/>
      <c r="I158" s="149" t="s">
        <v>2842</v>
      </c>
      <c r="J158" s="355"/>
      <c r="K158" s="13" t="s">
        <v>185</v>
      </c>
      <c r="L158" s="347" t="s">
        <v>2844</v>
      </c>
      <c r="M158" s="13"/>
      <c r="N158" s="367" t="s">
        <v>186</v>
      </c>
      <c r="O158" s="1411"/>
      <c r="P158" s="1411"/>
      <c r="Q158" s="1411"/>
      <c r="R158" s="1411"/>
      <c r="S158" s="1411"/>
    </row>
    <row r="159" spans="3:19" s="347" customFormat="1">
      <c r="C159" s="11"/>
      <c r="D159" s="11"/>
      <c r="E159" s="11"/>
      <c r="F159" s="11"/>
      <c r="G159" s="11"/>
      <c r="H159" s="11"/>
      <c r="I159" s="11"/>
      <c r="J159" s="11"/>
      <c r="K159" s="11"/>
      <c r="L159" s="11"/>
      <c r="M159" s="11"/>
      <c r="N159" s="11"/>
    </row>
    <row r="160" spans="3:19" s="347" customFormat="1" ht="13.5" customHeight="1">
      <c r="C160" s="76" t="s">
        <v>2791</v>
      </c>
      <c r="D160" s="76"/>
      <c r="E160" s="77"/>
      <c r="F160" s="77"/>
      <c r="G160" s="77"/>
      <c r="H160" s="77"/>
      <c r="I160" s="77"/>
      <c r="J160" s="77"/>
      <c r="K160" s="77"/>
      <c r="L160" s="77"/>
      <c r="M160" s="77"/>
      <c r="N160" s="77"/>
      <c r="O160" s="77"/>
      <c r="P160" s="77"/>
      <c r="Q160" s="77"/>
      <c r="R160" s="77"/>
      <c r="S160" s="77"/>
    </row>
    <row r="161" spans="3:19">
      <c r="O161" s="347"/>
      <c r="P161" s="347"/>
      <c r="Q161" s="347"/>
      <c r="R161" s="347"/>
      <c r="S161" s="347"/>
    </row>
    <row r="162" spans="3:19" s="347" customFormat="1">
      <c r="C162" s="11"/>
      <c r="D162" s="20" t="s">
        <v>190</v>
      </c>
      <c r="E162" s="20" t="s">
        <v>179</v>
      </c>
      <c r="F162" s="20" t="s">
        <v>182</v>
      </c>
      <c r="G162" s="11" t="s">
        <v>2791</v>
      </c>
      <c r="H162" s="11"/>
      <c r="I162" s="149" t="s">
        <v>2838</v>
      </c>
      <c r="J162" s="427">
        <f>$J$13</f>
        <v>0</v>
      </c>
      <c r="K162" s="347" t="s">
        <v>185</v>
      </c>
      <c r="L162" s="347" t="s">
        <v>2844</v>
      </c>
      <c r="N162" s="355" t="s">
        <v>186</v>
      </c>
      <c r="O162" s="1411"/>
      <c r="P162" s="1411"/>
      <c r="Q162" s="1411"/>
      <c r="R162" s="1411"/>
      <c r="S162" s="1411"/>
    </row>
    <row r="163" spans="3:19" s="347" customFormat="1">
      <c r="C163" s="11"/>
      <c r="D163" s="20" t="s">
        <v>190</v>
      </c>
      <c r="E163" s="20" t="s">
        <v>179</v>
      </c>
      <c r="F163" s="20" t="s">
        <v>182</v>
      </c>
      <c r="G163" s="11" t="s">
        <v>2791</v>
      </c>
      <c r="H163" s="11"/>
      <c r="I163" s="149" t="s">
        <v>2839</v>
      </c>
      <c r="J163" s="427">
        <f>$J$14</f>
        <v>0</v>
      </c>
      <c r="K163" s="347" t="s">
        <v>185</v>
      </c>
      <c r="L163" s="347" t="s">
        <v>2844</v>
      </c>
      <c r="N163" s="355" t="s">
        <v>186</v>
      </c>
      <c r="O163" s="1411"/>
      <c r="P163" s="1411"/>
      <c r="Q163" s="1411"/>
      <c r="R163" s="1411"/>
      <c r="S163" s="1411"/>
    </row>
    <row r="164" spans="3:19" s="347" customFormat="1">
      <c r="C164" s="11"/>
      <c r="D164" s="20" t="s">
        <v>190</v>
      </c>
      <c r="E164" s="20" t="s">
        <v>179</v>
      </c>
      <c r="F164" s="20" t="s">
        <v>182</v>
      </c>
      <c r="G164" s="11" t="s">
        <v>2791</v>
      </c>
      <c r="H164" s="11"/>
      <c r="I164" s="149" t="s">
        <v>2840</v>
      </c>
      <c r="J164" s="427">
        <f>$J$15</f>
        <v>0</v>
      </c>
      <c r="K164" s="347" t="s">
        <v>185</v>
      </c>
      <c r="L164" s="347" t="s">
        <v>2844</v>
      </c>
      <c r="N164" s="355" t="s">
        <v>186</v>
      </c>
      <c r="O164" s="1411"/>
      <c r="P164" s="1411"/>
      <c r="Q164" s="1411"/>
      <c r="R164" s="1411"/>
      <c r="S164" s="1411"/>
    </row>
    <row r="165" spans="3:19" s="347" customFormat="1">
      <c r="C165" s="11"/>
      <c r="D165" s="20" t="s">
        <v>190</v>
      </c>
      <c r="E165" s="20" t="s">
        <v>179</v>
      </c>
      <c r="F165" s="20" t="s">
        <v>182</v>
      </c>
      <c r="G165" s="11" t="s">
        <v>2791</v>
      </c>
      <c r="H165" s="11"/>
      <c r="I165" s="149" t="s">
        <v>2841</v>
      </c>
      <c r="J165" s="427">
        <f>$J$16</f>
        <v>0</v>
      </c>
      <c r="K165" s="347" t="s">
        <v>185</v>
      </c>
      <c r="L165" s="347" t="s">
        <v>2844</v>
      </c>
      <c r="N165" s="355" t="s">
        <v>186</v>
      </c>
      <c r="O165" s="1411"/>
      <c r="P165" s="1411"/>
      <c r="Q165" s="1411"/>
      <c r="R165" s="1411"/>
      <c r="S165" s="1411"/>
    </row>
    <row r="166" spans="3:19" s="347" customFormat="1">
      <c r="C166" s="11"/>
      <c r="D166" s="367" t="s">
        <v>190</v>
      </c>
      <c r="E166" s="367" t="s">
        <v>179</v>
      </c>
      <c r="F166" s="367" t="s">
        <v>182</v>
      </c>
      <c r="G166" s="11" t="s">
        <v>2791</v>
      </c>
      <c r="H166" s="11"/>
      <c r="I166" s="149" t="s">
        <v>2842</v>
      </c>
      <c r="J166" s="355"/>
      <c r="K166" s="13" t="s">
        <v>185</v>
      </c>
      <c r="L166" s="347" t="s">
        <v>2844</v>
      </c>
      <c r="M166" s="13"/>
      <c r="N166" s="367" t="s">
        <v>186</v>
      </c>
      <c r="O166" s="1411"/>
      <c r="P166" s="1411"/>
      <c r="Q166" s="1411"/>
      <c r="R166" s="1411"/>
      <c r="S166" s="1411"/>
    </row>
    <row r="167" spans="3:19" s="347" customFormat="1">
      <c r="C167" s="11"/>
      <c r="D167" s="11"/>
      <c r="E167" s="11"/>
      <c r="F167" s="11"/>
      <c r="G167" s="11"/>
      <c r="H167" s="11"/>
      <c r="I167" s="11"/>
      <c r="J167" s="11"/>
      <c r="K167" s="11"/>
      <c r="L167" s="11"/>
      <c r="M167" s="11"/>
      <c r="N167" s="11"/>
    </row>
    <row r="168" spans="3:19" s="347" customFormat="1" ht="13.5" customHeight="1">
      <c r="C168" s="76" t="s">
        <v>2789</v>
      </c>
      <c r="D168" s="76"/>
      <c r="E168" s="77"/>
      <c r="F168" s="77"/>
      <c r="G168" s="77"/>
      <c r="H168" s="77"/>
      <c r="I168" s="77"/>
      <c r="J168" s="77"/>
      <c r="K168" s="77"/>
      <c r="L168" s="77"/>
      <c r="M168" s="77"/>
      <c r="N168" s="77"/>
      <c r="O168" s="77"/>
      <c r="P168" s="77"/>
      <c r="Q168" s="77"/>
      <c r="R168" s="77"/>
      <c r="S168" s="77"/>
    </row>
    <row r="169" spans="3:19" s="347" customFormat="1">
      <c r="C169" s="353"/>
      <c r="D169" s="353"/>
      <c r="E169" s="353"/>
      <c r="F169" s="353"/>
      <c r="G169" s="353"/>
      <c r="H169" s="355"/>
      <c r="I169" s="355"/>
      <c r="J169" s="355"/>
      <c r="K169" s="372"/>
      <c r="L169" s="372"/>
      <c r="M169" s="372"/>
      <c r="N169" s="367"/>
    </row>
    <row r="170" spans="3:19" s="347" customFormat="1">
      <c r="C170" s="11"/>
      <c r="D170" s="20" t="s">
        <v>190</v>
      </c>
      <c r="E170" s="20" t="s">
        <v>179</v>
      </c>
      <c r="F170" s="20" t="s">
        <v>182</v>
      </c>
      <c r="G170" s="11" t="s">
        <v>2789</v>
      </c>
      <c r="H170" s="11"/>
      <c r="I170" s="149" t="s">
        <v>2838</v>
      </c>
      <c r="J170" s="427">
        <f>$J$13</f>
        <v>0</v>
      </c>
      <c r="K170" s="347" t="s">
        <v>185</v>
      </c>
      <c r="L170" s="347" t="s">
        <v>2844</v>
      </c>
      <c r="N170" s="355" t="s">
        <v>186</v>
      </c>
      <c r="O170" s="1411"/>
      <c r="P170" s="1411"/>
      <c r="Q170" s="1411"/>
      <c r="R170" s="1411"/>
      <c r="S170" s="1411"/>
    </row>
    <row r="171" spans="3:19" s="347" customFormat="1">
      <c r="C171" s="11"/>
      <c r="D171" s="20" t="s">
        <v>190</v>
      </c>
      <c r="E171" s="20" t="s">
        <v>179</v>
      </c>
      <c r="F171" s="20" t="s">
        <v>182</v>
      </c>
      <c r="G171" s="11" t="s">
        <v>2789</v>
      </c>
      <c r="H171" s="11"/>
      <c r="I171" s="149" t="s">
        <v>2839</v>
      </c>
      <c r="J171" s="427">
        <f>$J$14</f>
        <v>0</v>
      </c>
      <c r="K171" s="347" t="s">
        <v>185</v>
      </c>
      <c r="L171" s="347" t="s">
        <v>2844</v>
      </c>
      <c r="N171" s="355" t="s">
        <v>186</v>
      </c>
      <c r="O171" s="1411"/>
      <c r="P171" s="1411"/>
      <c r="Q171" s="1411"/>
      <c r="R171" s="1411"/>
      <c r="S171" s="1411"/>
    </row>
    <row r="172" spans="3:19" s="347" customFormat="1">
      <c r="C172" s="11"/>
      <c r="D172" s="20" t="s">
        <v>190</v>
      </c>
      <c r="E172" s="20" t="s">
        <v>179</v>
      </c>
      <c r="F172" s="20" t="s">
        <v>182</v>
      </c>
      <c r="G172" s="11" t="s">
        <v>2789</v>
      </c>
      <c r="H172" s="11"/>
      <c r="I172" s="149" t="s">
        <v>2840</v>
      </c>
      <c r="J172" s="427">
        <f>$J$15</f>
        <v>0</v>
      </c>
      <c r="K172" s="347" t="s">
        <v>185</v>
      </c>
      <c r="L172" s="347" t="s">
        <v>2844</v>
      </c>
      <c r="N172" s="355" t="s">
        <v>186</v>
      </c>
      <c r="O172" s="1411"/>
      <c r="P172" s="1411"/>
      <c r="Q172" s="1411"/>
      <c r="R172" s="1411"/>
      <c r="S172" s="1411"/>
    </row>
    <row r="173" spans="3:19" s="347" customFormat="1">
      <c r="C173" s="11"/>
      <c r="D173" s="20" t="s">
        <v>190</v>
      </c>
      <c r="E173" s="20" t="s">
        <v>179</v>
      </c>
      <c r="F173" s="20" t="s">
        <v>182</v>
      </c>
      <c r="G173" s="11" t="s">
        <v>2789</v>
      </c>
      <c r="H173" s="11"/>
      <c r="I173" s="149" t="s">
        <v>2841</v>
      </c>
      <c r="J173" s="427">
        <f>$J$16</f>
        <v>0</v>
      </c>
      <c r="K173" s="347" t="s">
        <v>185</v>
      </c>
      <c r="L173" s="347" t="s">
        <v>2844</v>
      </c>
      <c r="N173" s="355" t="s">
        <v>186</v>
      </c>
      <c r="O173" s="1411"/>
      <c r="P173" s="1411"/>
      <c r="Q173" s="1411"/>
      <c r="R173" s="1411"/>
      <c r="S173" s="1411"/>
    </row>
    <row r="174" spans="3:19" s="347" customFormat="1">
      <c r="C174" s="11"/>
      <c r="D174" s="367" t="s">
        <v>190</v>
      </c>
      <c r="E174" s="367" t="s">
        <v>179</v>
      </c>
      <c r="F174" s="367" t="s">
        <v>182</v>
      </c>
      <c r="G174" s="11" t="s">
        <v>2789</v>
      </c>
      <c r="H174" s="11"/>
      <c r="I174" s="149" t="s">
        <v>2842</v>
      </c>
      <c r="J174" s="355"/>
      <c r="K174" s="13" t="s">
        <v>185</v>
      </c>
      <c r="L174" s="347" t="s">
        <v>2844</v>
      </c>
      <c r="M174" s="13"/>
      <c r="N174" s="367" t="s">
        <v>186</v>
      </c>
      <c r="O174" s="1411"/>
      <c r="P174" s="1411"/>
      <c r="Q174" s="1411"/>
      <c r="R174" s="1411"/>
      <c r="S174" s="1411"/>
    </row>
    <row r="175" spans="3:19" s="347" customFormat="1">
      <c r="C175" s="11"/>
      <c r="D175" s="11"/>
      <c r="E175" s="11"/>
      <c r="F175" s="11"/>
      <c r="G175" s="11"/>
      <c r="H175" s="11"/>
      <c r="I175" s="11"/>
      <c r="J175" s="11"/>
      <c r="K175" s="11"/>
      <c r="L175" s="11"/>
      <c r="M175" s="11"/>
      <c r="N175" s="11"/>
    </row>
    <row r="176" spans="3:19" s="347" customFormat="1" ht="13.5" customHeight="1">
      <c r="C176" s="76" t="s">
        <v>2790</v>
      </c>
      <c r="D176" s="76"/>
      <c r="E176" s="77"/>
      <c r="F176" s="77"/>
      <c r="G176" s="77"/>
      <c r="H176" s="77"/>
      <c r="I176" s="77"/>
      <c r="J176" s="77"/>
      <c r="K176" s="77"/>
      <c r="L176" s="77"/>
      <c r="M176" s="77"/>
      <c r="N176" s="77"/>
      <c r="O176" s="77"/>
      <c r="P176" s="77"/>
      <c r="Q176" s="77"/>
      <c r="R176" s="77"/>
      <c r="S176" s="77"/>
    </row>
    <row r="177" spans="3:19">
      <c r="O177" s="347"/>
      <c r="P177" s="347"/>
      <c r="Q177" s="347"/>
      <c r="R177" s="347"/>
      <c r="S177" s="347"/>
    </row>
    <row r="178" spans="3:19" s="347" customFormat="1">
      <c r="C178" s="11"/>
      <c r="D178" s="20" t="s">
        <v>190</v>
      </c>
      <c r="E178" s="20" t="s">
        <v>179</v>
      </c>
      <c r="F178" s="20" t="s">
        <v>182</v>
      </c>
      <c r="G178" s="11" t="s">
        <v>2790</v>
      </c>
      <c r="H178" s="11"/>
      <c r="I178" s="149" t="s">
        <v>2838</v>
      </c>
      <c r="J178" s="427">
        <f>$J$13</f>
        <v>0</v>
      </c>
      <c r="K178" s="347" t="s">
        <v>185</v>
      </c>
      <c r="L178" s="347" t="s">
        <v>2844</v>
      </c>
      <c r="N178" s="355" t="s">
        <v>186</v>
      </c>
      <c r="O178" s="1411"/>
      <c r="P178" s="1411"/>
      <c r="Q178" s="1411"/>
      <c r="R178" s="1411"/>
      <c r="S178" s="1411"/>
    </row>
    <row r="179" spans="3:19" s="347" customFormat="1">
      <c r="C179" s="11"/>
      <c r="D179" s="20" t="s">
        <v>190</v>
      </c>
      <c r="E179" s="20" t="s">
        <v>179</v>
      </c>
      <c r="F179" s="20" t="s">
        <v>182</v>
      </c>
      <c r="G179" s="11" t="s">
        <v>2790</v>
      </c>
      <c r="H179" s="11"/>
      <c r="I179" s="149" t="s">
        <v>2839</v>
      </c>
      <c r="J179" s="427">
        <f>$J$14</f>
        <v>0</v>
      </c>
      <c r="K179" s="347" t="s">
        <v>185</v>
      </c>
      <c r="L179" s="347" t="s">
        <v>2844</v>
      </c>
      <c r="N179" s="355" t="s">
        <v>186</v>
      </c>
      <c r="O179" s="1411"/>
      <c r="P179" s="1411"/>
      <c r="Q179" s="1411"/>
      <c r="R179" s="1411"/>
      <c r="S179" s="1411"/>
    </row>
    <row r="180" spans="3:19" s="347" customFormat="1">
      <c r="C180" s="11"/>
      <c r="D180" s="20" t="s">
        <v>190</v>
      </c>
      <c r="E180" s="20" t="s">
        <v>179</v>
      </c>
      <c r="F180" s="20" t="s">
        <v>182</v>
      </c>
      <c r="G180" s="11" t="s">
        <v>2790</v>
      </c>
      <c r="H180" s="11"/>
      <c r="I180" s="149" t="s">
        <v>2840</v>
      </c>
      <c r="J180" s="427">
        <f>$J$15</f>
        <v>0</v>
      </c>
      <c r="K180" s="347" t="s">
        <v>185</v>
      </c>
      <c r="L180" s="347" t="s">
        <v>2844</v>
      </c>
      <c r="N180" s="355" t="s">
        <v>186</v>
      </c>
      <c r="O180" s="1411"/>
      <c r="P180" s="1411"/>
      <c r="Q180" s="1411"/>
      <c r="R180" s="1411"/>
      <c r="S180" s="1411"/>
    </row>
    <row r="181" spans="3:19" s="347" customFormat="1">
      <c r="C181" s="11"/>
      <c r="D181" s="20" t="s">
        <v>190</v>
      </c>
      <c r="E181" s="20" t="s">
        <v>179</v>
      </c>
      <c r="F181" s="20" t="s">
        <v>182</v>
      </c>
      <c r="G181" s="11" t="s">
        <v>2790</v>
      </c>
      <c r="H181" s="11"/>
      <c r="I181" s="149" t="s">
        <v>2841</v>
      </c>
      <c r="J181" s="427">
        <f>$J$16</f>
        <v>0</v>
      </c>
      <c r="K181" s="347" t="s">
        <v>185</v>
      </c>
      <c r="L181" s="347" t="s">
        <v>2844</v>
      </c>
      <c r="N181" s="355" t="s">
        <v>186</v>
      </c>
      <c r="O181" s="1411"/>
      <c r="P181" s="1411"/>
      <c r="Q181" s="1411"/>
      <c r="R181" s="1411"/>
      <c r="S181" s="1411"/>
    </row>
    <row r="182" spans="3:19" s="347" customFormat="1">
      <c r="C182" s="11"/>
      <c r="D182" s="367" t="s">
        <v>190</v>
      </c>
      <c r="E182" s="367" t="s">
        <v>179</v>
      </c>
      <c r="F182" s="367" t="s">
        <v>182</v>
      </c>
      <c r="G182" s="11" t="s">
        <v>2790</v>
      </c>
      <c r="H182" s="11"/>
      <c r="I182" s="149" t="s">
        <v>2842</v>
      </c>
      <c r="J182" s="355"/>
      <c r="K182" s="13" t="s">
        <v>185</v>
      </c>
      <c r="L182" s="347" t="s">
        <v>2844</v>
      </c>
      <c r="M182" s="13"/>
      <c r="N182" s="367" t="s">
        <v>186</v>
      </c>
      <c r="O182" s="1411"/>
      <c r="P182" s="1411"/>
      <c r="Q182" s="1411"/>
      <c r="R182" s="1411"/>
      <c r="S182" s="1411"/>
    </row>
    <row r="183" spans="3:19" s="347" customFormat="1">
      <c r="C183" s="11"/>
      <c r="D183" s="11"/>
      <c r="E183" s="11"/>
      <c r="F183" s="11"/>
      <c r="G183" s="11"/>
      <c r="H183" s="11"/>
      <c r="I183" s="11"/>
      <c r="J183" s="11"/>
      <c r="K183" s="11"/>
      <c r="L183" s="11"/>
      <c r="M183" s="11"/>
      <c r="N183" s="11"/>
    </row>
    <row r="184" spans="3:19" s="347" customFormat="1" ht="13.5" customHeight="1">
      <c r="C184" s="76" t="s">
        <v>2792</v>
      </c>
      <c r="D184" s="76"/>
      <c r="E184" s="77"/>
      <c r="F184" s="77"/>
      <c r="G184" s="77"/>
      <c r="H184" s="77"/>
      <c r="I184" s="77"/>
      <c r="J184" s="77"/>
      <c r="K184" s="77"/>
      <c r="L184" s="77"/>
      <c r="M184" s="77"/>
      <c r="N184" s="77"/>
      <c r="O184" s="77"/>
      <c r="P184" s="77"/>
      <c r="Q184" s="77"/>
      <c r="R184" s="77"/>
      <c r="S184" s="77"/>
    </row>
    <row r="185" spans="3:19" s="347" customFormat="1">
      <c r="C185" s="353"/>
      <c r="D185" s="353"/>
      <c r="E185" s="353"/>
      <c r="F185" s="353"/>
      <c r="G185" s="353"/>
      <c r="H185" s="355"/>
      <c r="I185" s="355"/>
      <c r="J185" s="355"/>
      <c r="K185" s="372"/>
      <c r="L185" s="372"/>
      <c r="M185" s="372"/>
      <c r="N185" s="367"/>
    </row>
    <row r="186" spans="3:19" s="347" customFormat="1">
      <c r="C186" s="11"/>
      <c r="D186" s="20" t="s">
        <v>190</v>
      </c>
      <c r="E186" s="20" t="s">
        <v>179</v>
      </c>
      <c r="F186" s="20" t="s">
        <v>182</v>
      </c>
      <c r="G186" s="11" t="s">
        <v>2792</v>
      </c>
      <c r="H186" s="11"/>
      <c r="I186" s="149" t="s">
        <v>2838</v>
      </c>
      <c r="J186" s="427">
        <f>$J$13</f>
        <v>0</v>
      </c>
      <c r="K186" s="347" t="s">
        <v>185</v>
      </c>
      <c r="L186" s="347" t="s">
        <v>2844</v>
      </c>
      <c r="N186" s="355" t="s">
        <v>186</v>
      </c>
      <c r="O186" s="1411"/>
      <c r="P186" s="1411"/>
      <c r="Q186" s="1411"/>
      <c r="R186" s="1411"/>
      <c r="S186" s="1411"/>
    </row>
    <row r="187" spans="3:19" s="347" customFormat="1">
      <c r="C187" s="11"/>
      <c r="D187" s="20" t="s">
        <v>190</v>
      </c>
      <c r="E187" s="20" t="s">
        <v>179</v>
      </c>
      <c r="F187" s="20" t="s">
        <v>182</v>
      </c>
      <c r="G187" s="11" t="s">
        <v>2792</v>
      </c>
      <c r="H187" s="11"/>
      <c r="I187" s="149" t="s">
        <v>2839</v>
      </c>
      <c r="J187" s="427">
        <f>$J$14</f>
        <v>0</v>
      </c>
      <c r="K187" s="347" t="s">
        <v>185</v>
      </c>
      <c r="L187" s="347" t="s">
        <v>2844</v>
      </c>
      <c r="N187" s="355" t="s">
        <v>186</v>
      </c>
      <c r="O187" s="1411"/>
      <c r="P187" s="1411"/>
      <c r="Q187" s="1411"/>
      <c r="R187" s="1411"/>
      <c r="S187" s="1411"/>
    </row>
    <row r="188" spans="3:19" s="347" customFormat="1">
      <c r="C188" s="11"/>
      <c r="D188" s="20" t="s">
        <v>190</v>
      </c>
      <c r="E188" s="20" t="s">
        <v>179</v>
      </c>
      <c r="F188" s="20" t="s">
        <v>182</v>
      </c>
      <c r="G188" s="11" t="s">
        <v>2792</v>
      </c>
      <c r="H188" s="11"/>
      <c r="I188" s="149" t="s">
        <v>2840</v>
      </c>
      <c r="J188" s="427">
        <f>$J$15</f>
        <v>0</v>
      </c>
      <c r="K188" s="347" t="s">
        <v>185</v>
      </c>
      <c r="L188" s="347" t="s">
        <v>2844</v>
      </c>
      <c r="N188" s="355" t="s">
        <v>186</v>
      </c>
      <c r="O188" s="1411"/>
      <c r="P188" s="1411"/>
      <c r="Q188" s="1411"/>
      <c r="R188" s="1411"/>
      <c r="S188" s="1411"/>
    </row>
    <row r="189" spans="3:19" s="347" customFormat="1">
      <c r="C189" s="11"/>
      <c r="D189" s="20" t="s">
        <v>190</v>
      </c>
      <c r="E189" s="20" t="s">
        <v>179</v>
      </c>
      <c r="F189" s="20" t="s">
        <v>182</v>
      </c>
      <c r="G189" s="11" t="s">
        <v>2792</v>
      </c>
      <c r="H189" s="11"/>
      <c r="I189" s="149" t="s">
        <v>2841</v>
      </c>
      <c r="J189" s="427">
        <f>$J$16</f>
        <v>0</v>
      </c>
      <c r="K189" s="347" t="s">
        <v>185</v>
      </c>
      <c r="L189" s="347" t="s">
        <v>2844</v>
      </c>
      <c r="N189" s="355" t="s">
        <v>186</v>
      </c>
      <c r="O189" s="1411"/>
      <c r="P189" s="1411"/>
      <c r="Q189" s="1411"/>
      <c r="R189" s="1411"/>
      <c r="S189" s="1411"/>
    </row>
    <row r="190" spans="3:19" s="347" customFormat="1">
      <c r="C190" s="11"/>
      <c r="D190" s="367" t="s">
        <v>190</v>
      </c>
      <c r="E190" s="367" t="s">
        <v>179</v>
      </c>
      <c r="F190" s="367" t="s">
        <v>182</v>
      </c>
      <c r="G190" s="11" t="s">
        <v>2792</v>
      </c>
      <c r="H190" s="11"/>
      <c r="I190" s="149" t="s">
        <v>2842</v>
      </c>
      <c r="J190" s="355"/>
      <c r="K190" s="13" t="s">
        <v>185</v>
      </c>
      <c r="L190" s="347" t="s">
        <v>2844</v>
      </c>
      <c r="M190" s="13"/>
      <c r="N190" s="367" t="s">
        <v>186</v>
      </c>
      <c r="O190" s="1411"/>
      <c r="P190" s="1411"/>
      <c r="Q190" s="1411"/>
      <c r="R190" s="1411"/>
      <c r="S190" s="1411"/>
    </row>
    <row r="191" spans="3:19" s="347" customFormat="1">
      <c r="C191" s="11"/>
      <c r="D191" s="11"/>
      <c r="E191" s="11"/>
      <c r="F191" s="11"/>
      <c r="G191" s="11"/>
      <c r="H191" s="11"/>
      <c r="I191" s="11"/>
      <c r="J191" s="11"/>
      <c r="K191" s="11"/>
      <c r="L191" s="11"/>
      <c r="M191" s="11"/>
      <c r="N191" s="11"/>
    </row>
    <row r="192" spans="3:19" s="347" customFormat="1" ht="13.5" customHeight="1">
      <c r="C192" s="76" t="s">
        <v>2794</v>
      </c>
      <c r="D192" s="76"/>
      <c r="E192" s="77"/>
      <c r="F192" s="77"/>
      <c r="G192" s="77"/>
      <c r="H192" s="77"/>
      <c r="I192" s="77"/>
      <c r="J192" s="77"/>
      <c r="K192" s="77"/>
      <c r="L192" s="77"/>
      <c r="M192" s="77"/>
      <c r="N192" s="77"/>
      <c r="O192" s="77"/>
      <c r="P192" s="77"/>
      <c r="Q192" s="77"/>
      <c r="R192" s="77"/>
      <c r="S192" s="77"/>
    </row>
    <row r="193" spans="2:19">
      <c r="O193" s="347"/>
      <c r="P193" s="347"/>
      <c r="Q193" s="347"/>
      <c r="R193" s="347"/>
      <c r="S193" s="347"/>
    </row>
    <row r="194" spans="2:19" s="347" customFormat="1">
      <c r="B194" s="11"/>
      <c r="C194" s="11"/>
      <c r="D194" s="20" t="s">
        <v>190</v>
      </c>
      <c r="E194" s="20" t="s">
        <v>179</v>
      </c>
      <c r="F194" s="20" t="s">
        <v>182</v>
      </c>
      <c r="G194" s="11" t="s">
        <v>2794</v>
      </c>
      <c r="H194" s="11"/>
      <c r="I194" s="149" t="s">
        <v>2838</v>
      </c>
      <c r="J194" s="427">
        <f>$J$13</f>
        <v>0</v>
      </c>
      <c r="K194" s="347" t="s">
        <v>185</v>
      </c>
      <c r="L194" s="347" t="s">
        <v>2844</v>
      </c>
      <c r="N194" s="355" t="s">
        <v>186</v>
      </c>
      <c r="O194" s="1411"/>
      <c r="P194" s="1411"/>
      <c r="Q194" s="1411"/>
      <c r="R194" s="1411"/>
      <c r="S194" s="1411"/>
    </row>
    <row r="195" spans="2:19" s="347" customFormat="1">
      <c r="B195" s="11"/>
      <c r="C195" s="11"/>
      <c r="D195" s="20" t="s">
        <v>190</v>
      </c>
      <c r="E195" s="20" t="s">
        <v>179</v>
      </c>
      <c r="F195" s="20" t="s">
        <v>182</v>
      </c>
      <c r="G195" s="11" t="s">
        <v>2794</v>
      </c>
      <c r="H195" s="11"/>
      <c r="I195" s="149" t="s">
        <v>2839</v>
      </c>
      <c r="J195" s="427">
        <f>$J$14</f>
        <v>0</v>
      </c>
      <c r="K195" s="347" t="s">
        <v>185</v>
      </c>
      <c r="L195" s="347" t="s">
        <v>2844</v>
      </c>
      <c r="N195" s="355" t="s">
        <v>186</v>
      </c>
      <c r="O195" s="1411"/>
      <c r="P195" s="1411"/>
      <c r="Q195" s="1411"/>
      <c r="R195" s="1411"/>
      <c r="S195" s="1411"/>
    </row>
    <row r="196" spans="2:19" s="347" customFormat="1">
      <c r="B196" s="11"/>
      <c r="C196" s="11"/>
      <c r="D196" s="20" t="s">
        <v>190</v>
      </c>
      <c r="E196" s="20" t="s">
        <v>179</v>
      </c>
      <c r="F196" s="20" t="s">
        <v>182</v>
      </c>
      <c r="G196" s="11" t="s">
        <v>2794</v>
      </c>
      <c r="H196" s="11"/>
      <c r="I196" s="149" t="s">
        <v>2840</v>
      </c>
      <c r="J196" s="427">
        <f>$J$15</f>
        <v>0</v>
      </c>
      <c r="K196" s="347" t="s">
        <v>185</v>
      </c>
      <c r="L196" s="347" t="s">
        <v>2844</v>
      </c>
      <c r="N196" s="355" t="s">
        <v>186</v>
      </c>
      <c r="O196" s="1411"/>
      <c r="P196" s="1411"/>
      <c r="Q196" s="1411"/>
      <c r="R196" s="1411"/>
      <c r="S196" s="1411"/>
    </row>
    <row r="197" spans="2:19" s="347" customFormat="1">
      <c r="B197" s="11"/>
      <c r="C197" s="11"/>
      <c r="D197" s="20" t="s">
        <v>190</v>
      </c>
      <c r="E197" s="20" t="s">
        <v>179</v>
      </c>
      <c r="F197" s="20" t="s">
        <v>182</v>
      </c>
      <c r="G197" s="11" t="s">
        <v>2794</v>
      </c>
      <c r="H197" s="11"/>
      <c r="I197" s="149" t="s">
        <v>2841</v>
      </c>
      <c r="J197" s="427">
        <f>$J$16</f>
        <v>0</v>
      </c>
      <c r="K197" s="347" t="s">
        <v>185</v>
      </c>
      <c r="L197" s="347" t="s">
        <v>2844</v>
      </c>
      <c r="N197" s="355" t="s">
        <v>186</v>
      </c>
      <c r="O197" s="1411"/>
      <c r="P197" s="1411"/>
      <c r="Q197" s="1411"/>
      <c r="R197" s="1411"/>
      <c r="S197" s="1411"/>
    </row>
    <row r="198" spans="2:19" s="347" customFormat="1">
      <c r="B198" s="11"/>
      <c r="C198" s="11"/>
      <c r="D198" s="367" t="s">
        <v>190</v>
      </c>
      <c r="E198" s="367" t="s">
        <v>179</v>
      </c>
      <c r="F198" s="367" t="s">
        <v>182</v>
      </c>
      <c r="G198" s="11" t="s">
        <v>2794</v>
      </c>
      <c r="H198" s="11"/>
      <c r="I198" s="149" t="s">
        <v>2842</v>
      </c>
      <c r="J198" s="355"/>
      <c r="K198" s="13" t="s">
        <v>185</v>
      </c>
      <c r="L198" s="347" t="s">
        <v>2844</v>
      </c>
      <c r="M198" s="13"/>
      <c r="N198" s="367" t="s">
        <v>186</v>
      </c>
      <c r="O198" s="1411"/>
      <c r="P198" s="1411"/>
      <c r="Q198" s="1411"/>
      <c r="R198" s="1411"/>
      <c r="S198" s="1411"/>
    </row>
    <row r="199" spans="2:19" s="347" customFormat="1">
      <c r="B199" s="11"/>
      <c r="C199" s="11"/>
      <c r="D199" s="11"/>
      <c r="E199" s="11"/>
      <c r="F199" s="11"/>
      <c r="G199" s="11"/>
      <c r="H199" s="11"/>
      <c r="I199" s="11"/>
      <c r="J199" s="11"/>
      <c r="K199" s="11"/>
      <c r="L199" s="11"/>
      <c r="M199" s="11"/>
      <c r="N199" s="11"/>
    </row>
    <row r="200" spans="2:19" s="347" customFormat="1" ht="13.5" customHeight="1">
      <c r="B200" s="372"/>
      <c r="C200" s="76" t="s">
        <v>2793</v>
      </c>
      <c r="D200" s="76"/>
      <c r="E200" s="77"/>
      <c r="F200" s="77"/>
      <c r="G200" s="77"/>
      <c r="H200" s="77"/>
      <c r="I200" s="77"/>
      <c r="J200" s="77"/>
      <c r="K200" s="77"/>
      <c r="L200" s="77"/>
      <c r="M200" s="77"/>
      <c r="N200" s="77"/>
      <c r="O200" s="77"/>
      <c r="P200" s="77"/>
      <c r="Q200" s="77"/>
      <c r="R200" s="77"/>
      <c r="S200" s="77"/>
    </row>
    <row r="201" spans="2:19" s="347" customFormat="1">
      <c r="B201" s="353"/>
      <c r="C201" s="353"/>
      <c r="D201" s="353"/>
      <c r="E201" s="353"/>
      <c r="F201" s="353"/>
      <c r="G201" s="353"/>
      <c r="H201" s="355"/>
      <c r="I201" s="355"/>
      <c r="J201" s="355"/>
      <c r="K201" s="372"/>
      <c r="L201" s="372"/>
      <c r="M201" s="372"/>
      <c r="N201" s="367"/>
    </row>
    <row r="202" spans="2:19" s="347" customFormat="1">
      <c r="B202" s="11"/>
      <c r="C202" s="11"/>
      <c r="D202" s="20" t="s">
        <v>190</v>
      </c>
      <c r="E202" s="20" t="s">
        <v>179</v>
      </c>
      <c r="F202" s="20" t="s">
        <v>182</v>
      </c>
      <c r="G202" s="11" t="s">
        <v>2793</v>
      </c>
      <c r="H202" s="11"/>
      <c r="I202" s="149" t="s">
        <v>2838</v>
      </c>
      <c r="J202" s="427">
        <f>$J$13</f>
        <v>0</v>
      </c>
      <c r="K202" s="347" t="s">
        <v>185</v>
      </c>
      <c r="L202" s="347" t="s">
        <v>2844</v>
      </c>
      <c r="N202" s="355" t="s">
        <v>186</v>
      </c>
      <c r="O202" s="1411"/>
      <c r="P202" s="1411"/>
      <c r="Q202" s="1411"/>
      <c r="R202" s="1411"/>
      <c r="S202" s="1411"/>
    </row>
    <row r="203" spans="2:19" s="347" customFormat="1">
      <c r="B203" s="11"/>
      <c r="C203" s="11"/>
      <c r="D203" s="20" t="s">
        <v>190</v>
      </c>
      <c r="E203" s="20" t="s">
        <v>179</v>
      </c>
      <c r="F203" s="20" t="s">
        <v>182</v>
      </c>
      <c r="G203" s="11" t="s">
        <v>2793</v>
      </c>
      <c r="H203" s="11"/>
      <c r="I203" s="149" t="s">
        <v>2839</v>
      </c>
      <c r="J203" s="427">
        <f>$J$14</f>
        <v>0</v>
      </c>
      <c r="K203" s="347" t="s">
        <v>185</v>
      </c>
      <c r="L203" s="347" t="s">
        <v>2844</v>
      </c>
      <c r="N203" s="355" t="s">
        <v>186</v>
      </c>
      <c r="O203" s="1411"/>
      <c r="P203" s="1411"/>
      <c r="Q203" s="1411"/>
      <c r="R203" s="1411"/>
      <c r="S203" s="1411"/>
    </row>
    <row r="204" spans="2:19" s="347" customFormat="1">
      <c r="B204" s="11"/>
      <c r="C204" s="11"/>
      <c r="D204" s="20" t="s">
        <v>190</v>
      </c>
      <c r="E204" s="20" t="s">
        <v>179</v>
      </c>
      <c r="F204" s="20" t="s">
        <v>182</v>
      </c>
      <c r="G204" s="11" t="s">
        <v>2793</v>
      </c>
      <c r="H204" s="11"/>
      <c r="I204" s="149" t="s">
        <v>2840</v>
      </c>
      <c r="J204" s="427">
        <f>$J$15</f>
        <v>0</v>
      </c>
      <c r="K204" s="347" t="s">
        <v>185</v>
      </c>
      <c r="L204" s="347" t="s">
        <v>2844</v>
      </c>
      <c r="N204" s="355" t="s">
        <v>186</v>
      </c>
      <c r="O204" s="1411"/>
      <c r="P204" s="1411"/>
      <c r="Q204" s="1411"/>
      <c r="R204" s="1411"/>
      <c r="S204" s="1411"/>
    </row>
    <row r="205" spans="2:19" s="347" customFormat="1">
      <c r="B205" s="11"/>
      <c r="C205" s="11"/>
      <c r="D205" s="20" t="s">
        <v>190</v>
      </c>
      <c r="E205" s="20" t="s">
        <v>179</v>
      </c>
      <c r="F205" s="20" t="s">
        <v>182</v>
      </c>
      <c r="G205" s="11" t="s">
        <v>2793</v>
      </c>
      <c r="H205" s="11"/>
      <c r="I205" s="149" t="s">
        <v>2841</v>
      </c>
      <c r="J205" s="427">
        <f>$J$16</f>
        <v>0</v>
      </c>
      <c r="K205" s="347" t="s">
        <v>185</v>
      </c>
      <c r="L205" s="347" t="s">
        <v>2844</v>
      </c>
      <c r="N205" s="355" t="s">
        <v>186</v>
      </c>
      <c r="O205" s="1411"/>
      <c r="P205" s="1411"/>
      <c r="Q205" s="1411"/>
      <c r="R205" s="1411"/>
      <c r="S205" s="1411"/>
    </row>
    <row r="206" spans="2:19" s="347" customFormat="1">
      <c r="B206" s="11"/>
      <c r="C206" s="11"/>
      <c r="D206" s="367" t="s">
        <v>190</v>
      </c>
      <c r="E206" s="367" t="s">
        <v>179</v>
      </c>
      <c r="F206" s="367" t="s">
        <v>182</v>
      </c>
      <c r="G206" s="11" t="s">
        <v>2793</v>
      </c>
      <c r="H206" s="11"/>
      <c r="I206" s="149" t="s">
        <v>2842</v>
      </c>
      <c r="J206" s="355"/>
      <c r="K206" s="13" t="s">
        <v>185</v>
      </c>
      <c r="L206" s="347" t="s">
        <v>2844</v>
      </c>
      <c r="M206" s="13"/>
      <c r="N206" s="367" t="s">
        <v>186</v>
      </c>
      <c r="O206" s="1411"/>
      <c r="P206" s="1411"/>
      <c r="Q206" s="1411"/>
      <c r="R206" s="1411"/>
      <c r="S206" s="1411"/>
    </row>
    <row r="207" spans="2:19" s="347" customFormat="1">
      <c r="B207" s="11"/>
      <c r="C207" s="11"/>
      <c r="D207" s="11"/>
      <c r="E207" s="11"/>
      <c r="F207" s="11"/>
      <c r="G207" s="11"/>
      <c r="H207" s="11"/>
      <c r="I207" s="11"/>
      <c r="J207" s="11"/>
      <c r="K207" s="11"/>
      <c r="L207" s="11"/>
      <c r="M207" s="11"/>
      <c r="N207" s="11"/>
    </row>
    <row r="208" spans="2:19" s="347" customFormat="1" ht="17.649999999999999">
      <c r="B208" s="28" t="s">
        <v>2846</v>
      </c>
      <c r="C208" s="27"/>
      <c r="D208" s="27"/>
      <c r="E208" s="27"/>
      <c r="F208" s="27"/>
      <c r="G208" s="27"/>
      <c r="H208" s="27"/>
      <c r="I208" s="27"/>
      <c r="J208" s="27"/>
      <c r="K208" s="27"/>
      <c r="L208" s="27"/>
      <c r="M208" s="27"/>
      <c r="N208" s="27"/>
      <c r="O208" s="27"/>
      <c r="P208" s="27"/>
      <c r="Q208" s="27"/>
      <c r="R208" s="27"/>
      <c r="S208" s="27"/>
    </row>
    <row r="210" spans="3:19" s="347" customFormat="1" ht="13.5" customHeight="1">
      <c r="C210" s="76" t="s">
        <v>2824</v>
      </c>
      <c r="D210" s="76"/>
      <c r="E210" s="77"/>
      <c r="F210" s="77"/>
      <c r="G210" s="77"/>
      <c r="H210" s="77"/>
      <c r="I210" s="77"/>
      <c r="J210" s="77"/>
      <c r="K210" s="77"/>
      <c r="L210" s="77"/>
      <c r="M210" s="77"/>
      <c r="N210" s="77"/>
      <c r="O210" s="77"/>
      <c r="P210" s="77"/>
      <c r="Q210" s="77"/>
      <c r="R210" s="77"/>
      <c r="S210" s="77"/>
    </row>
    <row r="211" spans="3:19" s="347" customFormat="1">
      <c r="C211" s="353"/>
      <c r="D211" s="353"/>
      <c r="E211" s="353"/>
      <c r="F211" s="353"/>
      <c r="G211" s="353"/>
      <c r="H211" s="355"/>
      <c r="I211" s="355"/>
      <c r="J211" s="355"/>
      <c r="K211" s="372"/>
      <c r="L211" s="372"/>
      <c r="M211" s="372"/>
      <c r="N211" s="367"/>
    </row>
    <row r="212" spans="3:19" s="347" customFormat="1">
      <c r="C212" s="11"/>
      <c r="D212" s="20" t="s">
        <v>190</v>
      </c>
      <c r="E212" s="20" t="s">
        <v>179</v>
      </c>
      <c r="F212" s="20" t="s">
        <v>182</v>
      </c>
      <c r="G212" s="11" t="s">
        <v>2824</v>
      </c>
      <c r="H212" s="11"/>
      <c r="I212" s="149" t="s">
        <v>2838</v>
      </c>
      <c r="J212" s="427">
        <f>$J$13</f>
        <v>0</v>
      </c>
      <c r="K212" s="347" t="s">
        <v>185</v>
      </c>
      <c r="L212" s="347" t="s">
        <v>2844</v>
      </c>
      <c r="N212" s="355" t="s">
        <v>186</v>
      </c>
      <c r="O212" s="1411"/>
      <c r="P212" s="1411"/>
      <c r="Q212" s="1411"/>
      <c r="R212" s="1411"/>
      <c r="S212" s="1411"/>
    </row>
    <row r="213" spans="3:19" s="347" customFormat="1">
      <c r="C213" s="11"/>
      <c r="D213" s="20" t="s">
        <v>190</v>
      </c>
      <c r="E213" s="20" t="s">
        <v>179</v>
      </c>
      <c r="F213" s="20" t="s">
        <v>182</v>
      </c>
      <c r="G213" s="11" t="s">
        <v>2824</v>
      </c>
      <c r="H213" s="11"/>
      <c r="I213" s="149" t="s">
        <v>2839</v>
      </c>
      <c r="J213" s="427">
        <f>$J$14</f>
        <v>0</v>
      </c>
      <c r="K213" s="347" t="s">
        <v>185</v>
      </c>
      <c r="L213" s="347" t="s">
        <v>2844</v>
      </c>
      <c r="N213" s="355" t="s">
        <v>186</v>
      </c>
      <c r="O213" s="1411"/>
      <c r="P213" s="1411"/>
      <c r="Q213" s="1411"/>
      <c r="R213" s="1411"/>
      <c r="S213" s="1411"/>
    </row>
    <row r="214" spans="3:19" s="347" customFormat="1">
      <c r="C214" s="11"/>
      <c r="D214" s="20" t="s">
        <v>190</v>
      </c>
      <c r="E214" s="20" t="s">
        <v>179</v>
      </c>
      <c r="F214" s="20" t="s">
        <v>182</v>
      </c>
      <c r="G214" s="11" t="s">
        <v>2824</v>
      </c>
      <c r="H214" s="11"/>
      <c r="I214" s="149" t="s">
        <v>2840</v>
      </c>
      <c r="J214" s="427">
        <f>$J$15</f>
        <v>0</v>
      </c>
      <c r="K214" s="347" t="s">
        <v>185</v>
      </c>
      <c r="L214" s="347" t="s">
        <v>2844</v>
      </c>
      <c r="N214" s="355" t="s">
        <v>186</v>
      </c>
      <c r="O214" s="1411"/>
      <c r="P214" s="1411"/>
      <c r="Q214" s="1411"/>
      <c r="R214" s="1411"/>
      <c r="S214" s="1411"/>
    </row>
    <row r="215" spans="3:19" s="347" customFormat="1">
      <c r="C215" s="11"/>
      <c r="D215" s="20" t="s">
        <v>190</v>
      </c>
      <c r="E215" s="20" t="s">
        <v>179</v>
      </c>
      <c r="F215" s="20" t="s">
        <v>182</v>
      </c>
      <c r="G215" s="11" t="s">
        <v>2824</v>
      </c>
      <c r="H215" s="11"/>
      <c r="I215" s="149" t="s">
        <v>2841</v>
      </c>
      <c r="J215" s="427">
        <f>$J$16</f>
        <v>0</v>
      </c>
      <c r="K215" s="347" t="s">
        <v>185</v>
      </c>
      <c r="L215" s="347" t="s">
        <v>2844</v>
      </c>
      <c r="N215" s="355" t="s">
        <v>186</v>
      </c>
      <c r="O215" s="1411"/>
      <c r="P215" s="1411"/>
      <c r="Q215" s="1411"/>
      <c r="R215" s="1411"/>
      <c r="S215" s="1411"/>
    </row>
    <row r="216" spans="3:19" s="347" customFormat="1">
      <c r="C216" s="11"/>
      <c r="D216" s="367" t="s">
        <v>190</v>
      </c>
      <c r="E216" s="367" t="s">
        <v>179</v>
      </c>
      <c r="F216" s="367" t="s">
        <v>182</v>
      </c>
      <c r="G216" s="11" t="s">
        <v>2824</v>
      </c>
      <c r="H216" s="11"/>
      <c r="I216" s="149" t="s">
        <v>2842</v>
      </c>
      <c r="J216" s="355"/>
      <c r="K216" s="13" t="s">
        <v>185</v>
      </c>
      <c r="L216" s="347" t="s">
        <v>2844</v>
      </c>
      <c r="M216" s="13"/>
      <c r="N216" s="367" t="s">
        <v>186</v>
      </c>
      <c r="O216" s="1411"/>
      <c r="P216" s="1411"/>
      <c r="Q216" s="1411"/>
      <c r="R216" s="1411"/>
      <c r="S216" s="1411"/>
    </row>
    <row r="217" spans="3:19" s="347" customFormat="1">
      <c r="C217" s="11"/>
      <c r="D217" s="11"/>
      <c r="E217" s="11"/>
      <c r="F217" s="11"/>
      <c r="G217" s="11"/>
      <c r="H217" s="11"/>
      <c r="I217" s="11"/>
      <c r="J217" s="11"/>
      <c r="K217" s="11"/>
      <c r="L217" s="11"/>
      <c r="M217" s="11"/>
      <c r="N217" s="11"/>
    </row>
    <row r="218" spans="3:19" s="347" customFormat="1" ht="13.5" customHeight="1">
      <c r="C218" s="76" t="s">
        <v>289</v>
      </c>
      <c r="D218" s="76"/>
      <c r="E218" s="77"/>
      <c r="F218" s="77"/>
      <c r="G218" s="77"/>
      <c r="H218" s="77"/>
      <c r="I218" s="77"/>
      <c r="J218" s="77"/>
      <c r="K218" s="77"/>
      <c r="L218" s="77"/>
      <c r="M218" s="77"/>
      <c r="N218" s="77"/>
      <c r="O218" s="77"/>
      <c r="P218" s="77"/>
      <c r="Q218" s="77"/>
      <c r="R218" s="77"/>
      <c r="S218" s="77"/>
    </row>
    <row r="219" spans="3:19" s="347" customFormat="1">
      <c r="C219" s="353"/>
      <c r="D219" s="353"/>
      <c r="E219" s="353"/>
      <c r="F219" s="353"/>
      <c r="G219" s="353"/>
      <c r="H219" s="355"/>
      <c r="I219" s="355"/>
      <c r="J219" s="355"/>
      <c r="K219" s="372"/>
      <c r="L219" s="372"/>
      <c r="M219" s="372"/>
      <c r="N219" s="367"/>
    </row>
    <row r="220" spans="3:19" s="347" customFormat="1">
      <c r="C220" s="11"/>
      <c r="D220" s="20" t="s">
        <v>190</v>
      </c>
      <c r="E220" s="20" t="s">
        <v>179</v>
      </c>
      <c r="F220" s="20" t="s">
        <v>182</v>
      </c>
      <c r="G220" s="11" t="s">
        <v>289</v>
      </c>
      <c r="H220" s="11"/>
      <c r="I220" s="149" t="s">
        <v>2838</v>
      </c>
      <c r="J220" s="427">
        <f>$J$13</f>
        <v>0</v>
      </c>
      <c r="K220" s="347" t="s">
        <v>185</v>
      </c>
      <c r="L220" s="347" t="s">
        <v>2844</v>
      </c>
      <c r="N220" s="355" t="s">
        <v>186</v>
      </c>
      <c r="O220" s="1411"/>
      <c r="P220" s="1411"/>
      <c r="Q220" s="1411"/>
      <c r="R220" s="1411"/>
      <c r="S220" s="1411"/>
    </row>
    <row r="221" spans="3:19" s="347" customFormat="1">
      <c r="C221" s="11"/>
      <c r="D221" s="20" t="s">
        <v>190</v>
      </c>
      <c r="E221" s="20" t="s">
        <v>179</v>
      </c>
      <c r="F221" s="20" t="s">
        <v>182</v>
      </c>
      <c r="G221" s="11" t="s">
        <v>289</v>
      </c>
      <c r="H221" s="11"/>
      <c r="I221" s="149" t="s">
        <v>2839</v>
      </c>
      <c r="J221" s="427">
        <f>$J$14</f>
        <v>0</v>
      </c>
      <c r="K221" s="347" t="s">
        <v>185</v>
      </c>
      <c r="L221" s="347" t="s">
        <v>2844</v>
      </c>
      <c r="N221" s="355" t="s">
        <v>186</v>
      </c>
      <c r="O221" s="1411"/>
      <c r="P221" s="1411"/>
      <c r="Q221" s="1411"/>
      <c r="R221" s="1411"/>
      <c r="S221" s="1411"/>
    </row>
    <row r="222" spans="3:19" s="347" customFormat="1">
      <c r="C222" s="11"/>
      <c r="D222" s="20" t="s">
        <v>190</v>
      </c>
      <c r="E222" s="20" t="s">
        <v>179</v>
      </c>
      <c r="F222" s="20" t="s">
        <v>182</v>
      </c>
      <c r="G222" s="11" t="s">
        <v>289</v>
      </c>
      <c r="H222" s="11"/>
      <c r="I222" s="149" t="s">
        <v>2840</v>
      </c>
      <c r="J222" s="427">
        <f>$J$15</f>
        <v>0</v>
      </c>
      <c r="K222" s="347" t="s">
        <v>185</v>
      </c>
      <c r="L222" s="347" t="s">
        <v>2844</v>
      </c>
      <c r="N222" s="355" t="s">
        <v>186</v>
      </c>
      <c r="O222" s="1411"/>
      <c r="P222" s="1411"/>
      <c r="Q222" s="1411"/>
      <c r="R222" s="1411"/>
      <c r="S222" s="1411"/>
    </row>
    <row r="223" spans="3:19" s="347" customFormat="1">
      <c r="C223" s="11"/>
      <c r="D223" s="20" t="s">
        <v>190</v>
      </c>
      <c r="E223" s="20" t="s">
        <v>179</v>
      </c>
      <c r="F223" s="20" t="s">
        <v>182</v>
      </c>
      <c r="G223" s="11" t="s">
        <v>289</v>
      </c>
      <c r="H223" s="11"/>
      <c r="I223" s="149" t="s">
        <v>2841</v>
      </c>
      <c r="J223" s="427">
        <f>$J$16</f>
        <v>0</v>
      </c>
      <c r="K223" s="347" t="s">
        <v>185</v>
      </c>
      <c r="L223" s="347" t="s">
        <v>2844</v>
      </c>
      <c r="N223" s="355" t="s">
        <v>186</v>
      </c>
      <c r="O223" s="1411"/>
      <c r="P223" s="1411"/>
      <c r="Q223" s="1411"/>
      <c r="R223" s="1411"/>
      <c r="S223" s="1411"/>
    </row>
    <row r="224" spans="3:19" s="347" customFormat="1">
      <c r="C224" s="11"/>
      <c r="D224" s="367" t="s">
        <v>190</v>
      </c>
      <c r="E224" s="367" t="s">
        <v>179</v>
      </c>
      <c r="F224" s="367" t="s">
        <v>182</v>
      </c>
      <c r="G224" s="11" t="s">
        <v>289</v>
      </c>
      <c r="H224" s="11"/>
      <c r="I224" s="149" t="s">
        <v>2842</v>
      </c>
      <c r="J224" s="355"/>
      <c r="K224" s="13" t="s">
        <v>185</v>
      </c>
      <c r="L224" s="347" t="s">
        <v>2844</v>
      </c>
      <c r="M224" s="13"/>
      <c r="N224" s="367" t="s">
        <v>186</v>
      </c>
      <c r="O224" s="1411"/>
      <c r="P224" s="1411"/>
      <c r="Q224" s="1411"/>
      <c r="R224" s="1411"/>
      <c r="S224" s="1411"/>
    </row>
    <row r="226" spans="3:19" s="347" customFormat="1" ht="13.5" customHeight="1">
      <c r="C226" s="76" t="s">
        <v>2791</v>
      </c>
      <c r="D226" s="76"/>
      <c r="E226" s="77"/>
      <c r="F226" s="77"/>
      <c r="G226" s="77"/>
      <c r="H226" s="77"/>
      <c r="I226" s="77"/>
      <c r="J226" s="77"/>
      <c r="K226" s="77"/>
      <c r="L226" s="77"/>
      <c r="M226" s="77"/>
      <c r="N226" s="77"/>
      <c r="O226" s="77"/>
      <c r="P226" s="77"/>
      <c r="Q226" s="77"/>
      <c r="R226" s="77"/>
      <c r="S226" s="77"/>
    </row>
    <row r="227" spans="3:19" s="347" customFormat="1">
      <c r="C227" s="353"/>
      <c r="D227" s="353"/>
      <c r="E227" s="353"/>
      <c r="F227" s="353"/>
      <c r="G227" s="353"/>
      <c r="H227" s="355"/>
      <c r="I227" s="355"/>
      <c r="J227" s="355"/>
      <c r="K227" s="372"/>
      <c r="L227" s="372"/>
      <c r="M227" s="372"/>
      <c r="N227" s="367"/>
    </row>
    <row r="228" spans="3:19" s="347" customFormat="1">
      <c r="C228" s="11"/>
      <c r="D228" s="20" t="s">
        <v>190</v>
      </c>
      <c r="E228" s="20" t="s">
        <v>179</v>
      </c>
      <c r="F228" s="20" t="s">
        <v>182</v>
      </c>
      <c r="G228" s="11" t="s">
        <v>2791</v>
      </c>
      <c r="H228" s="11"/>
      <c r="I228" s="149" t="s">
        <v>2838</v>
      </c>
      <c r="J228" s="427">
        <f>$J$13</f>
        <v>0</v>
      </c>
      <c r="K228" s="347" t="s">
        <v>185</v>
      </c>
      <c r="L228" s="347" t="s">
        <v>2844</v>
      </c>
      <c r="N228" s="355" t="s">
        <v>186</v>
      </c>
      <c r="O228" s="1411"/>
      <c r="P228" s="1411"/>
      <c r="Q228" s="1411"/>
      <c r="R228" s="1411"/>
      <c r="S228" s="1411"/>
    </row>
    <row r="229" spans="3:19" s="347" customFormat="1">
      <c r="C229" s="11"/>
      <c r="D229" s="20" t="s">
        <v>190</v>
      </c>
      <c r="E229" s="20" t="s">
        <v>179</v>
      </c>
      <c r="F229" s="20" t="s">
        <v>182</v>
      </c>
      <c r="G229" s="11" t="s">
        <v>2791</v>
      </c>
      <c r="H229" s="11"/>
      <c r="I229" s="149" t="s">
        <v>2839</v>
      </c>
      <c r="J229" s="427">
        <f>$J$14</f>
        <v>0</v>
      </c>
      <c r="K229" s="347" t="s">
        <v>185</v>
      </c>
      <c r="L229" s="347" t="s">
        <v>2844</v>
      </c>
      <c r="N229" s="355" t="s">
        <v>186</v>
      </c>
      <c r="O229" s="1411"/>
      <c r="P229" s="1411"/>
      <c r="Q229" s="1411"/>
      <c r="R229" s="1411"/>
      <c r="S229" s="1411"/>
    </row>
    <row r="230" spans="3:19" s="347" customFormat="1">
      <c r="C230" s="11"/>
      <c r="D230" s="20" t="s">
        <v>190</v>
      </c>
      <c r="E230" s="20" t="s">
        <v>179</v>
      </c>
      <c r="F230" s="20" t="s">
        <v>182</v>
      </c>
      <c r="G230" s="11" t="s">
        <v>2791</v>
      </c>
      <c r="H230" s="11"/>
      <c r="I230" s="149" t="s">
        <v>2840</v>
      </c>
      <c r="J230" s="427">
        <f>$J$15</f>
        <v>0</v>
      </c>
      <c r="K230" s="347" t="s">
        <v>185</v>
      </c>
      <c r="L230" s="347" t="s">
        <v>2844</v>
      </c>
      <c r="N230" s="355" t="s">
        <v>186</v>
      </c>
      <c r="O230" s="1411"/>
      <c r="P230" s="1411"/>
      <c r="Q230" s="1411"/>
      <c r="R230" s="1411"/>
      <c r="S230" s="1411"/>
    </row>
    <row r="231" spans="3:19" s="347" customFormat="1">
      <c r="C231" s="11"/>
      <c r="D231" s="20" t="s">
        <v>190</v>
      </c>
      <c r="E231" s="20" t="s">
        <v>179</v>
      </c>
      <c r="F231" s="20" t="s">
        <v>182</v>
      </c>
      <c r="G231" s="11" t="s">
        <v>2791</v>
      </c>
      <c r="H231" s="11"/>
      <c r="I231" s="149" t="s">
        <v>2841</v>
      </c>
      <c r="J231" s="427">
        <f>$J$16</f>
        <v>0</v>
      </c>
      <c r="K231" s="347" t="s">
        <v>185</v>
      </c>
      <c r="L231" s="347" t="s">
        <v>2844</v>
      </c>
      <c r="N231" s="355" t="s">
        <v>186</v>
      </c>
      <c r="O231" s="1411"/>
      <c r="P231" s="1411"/>
      <c r="Q231" s="1411"/>
      <c r="R231" s="1411"/>
      <c r="S231" s="1411"/>
    </row>
    <row r="232" spans="3:19" s="347" customFormat="1">
      <c r="C232" s="11"/>
      <c r="D232" s="367" t="s">
        <v>190</v>
      </c>
      <c r="E232" s="367" t="s">
        <v>179</v>
      </c>
      <c r="F232" s="367" t="s">
        <v>182</v>
      </c>
      <c r="G232" s="11" t="s">
        <v>2791</v>
      </c>
      <c r="H232" s="11"/>
      <c r="I232" s="149" t="s">
        <v>2842</v>
      </c>
      <c r="J232" s="355"/>
      <c r="K232" s="13" t="s">
        <v>185</v>
      </c>
      <c r="L232" s="347" t="s">
        <v>2844</v>
      </c>
      <c r="M232" s="13"/>
      <c r="N232" s="367" t="s">
        <v>186</v>
      </c>
      <c r="O232" s="1411"/>
      <c r="P232" s="1411"/>
      <c r="Q232" s="1411"/>
      <c r="R232" s="1411"/>
      <c r="S232" s="1411"/>
    </row>
    <row r="233" spans="3:19" s="347" customFormat="1">
      <c r="C233" s="11"/>
      <c r="D233" s="11"/>
      <c r="E233" s="11"/>
      <c r="F233" s="11"/>
      <c r="G233" s="11"/>
      <c r="H233" s="11"/>
      <c r="I233" s="11"/>
      <c r="J233" s="11"/>
      <c r="K233" s="11"/>
      <c r="L233" s="11"/>
      <c r="M233" s="11"/>
      <c r="N233" s="11"/>
    </row>
    <row r="234" spans="3:19" s="347" customFormat="1" ht="13.5" customHeight="1">
      <c r="C234" s="76" t="s">
        <v>2789</v>
      </c>
      <c r="D234" s="76"/>
      <c r="E234" s="77"/>
      <c r="F234" s="77"/>
      <c r="G234" s="77"/>
      <c r="H234" s="77"/>
      <c r="I234" s="77"/>
      <c r="J234" s="77"/>
      <c r="K234" s="77"/>
      <c r="L234" s="77"/>
      <c r="M234" s="77"/>
      <c r="N234" s="77"/>
      <c r="O234" s="77"/>
      <c r="P234" s="77"/>
      <c r="Q234" s="77"/>
      <c r="R234" s="77"/>
      <c r="S234" s="77"/>
    </row>
    <row r="235" spans="3:19" s="347" customFormat="1">
      <c r="C235" s="353"/>
      <c r="D235" s="353"/>
      <c r="E235" s="353"/>
      <c r="F235" s="353"/>
      <c r="G235" s="353"/>
      <c r="H235" s="355"/>
      <c r="I235" s="355"/>
      <c r="J235" s="355"/>
      <c r="K235" s="372"/>
      <c r="L235" s="372"/>
      <c r="M235" s="372"/>
      <c r="N235" s="367"/>
    </row>
    <row r="236" spans="3:19" s="347" customFormat="1">
      <c r="C236" s="11"/>
      <c r="D236" s="20" t="s">
        <v>190</v>
      </c>
      <c r="E236" s="20" t="s">
        <v>179</v>
      </c>
      <c r="F236" s="20" t="s">
        <v>182</v>
      </c>
      <c r="G236" s="11" t="s">
        <v>2789</v>
      </c>
      <c r="H236" s="11"/>
      <c r="I236" s="149" t="s">
        <v>2838</v>
      </c>
      <c r="J236" s="427">
        <f>$J$13</f>
        <v>0</v>
      </c>
      <c r="K236" s="347" t="s">
        <v>185</v>
      </c>
      <c r="L236" s="347" t="s">
        <v>2844</v>
      </c>
      <c r="N236" s="355" t="s">
        <v>186</v>
      </c>
      <c r="O236" s="1411"/>
      <c r="P236" s="1411"/>
      <c r="Q236" s="1411"/>
      <c r="R236" s="1411"/>
      <c r="S236" s="1411"/>
    </row>
    <row r="237" spans="3:19" s="347" customFormat="1">
      <c r="C237" s="11"/>
      <c r="D237" s="20" t="s">
        <v>190</v>
      </c>
      <c r="E237" s="20" t="s">
        <v>179</v>
      </c>
      <c r="F237" s="20" t="s">
        <v>182</v>
      </c>
      <c r="G237" s="11" t="s">
        <v>2789</v>
      </c>
      <c r="H237" s="11"/>
      <c r="I237" s="149" t="s">
        <v>2839</v>
      </c>
      <c r="J237" s="427">
        <f>$J$14</f>
        <v>0</v>
      </c>
      <c r="K237" s="347" t="s">
        <v>185</v>
      </c>
      <c r="L237" s="347" t="s">
        <v>2844</v>
      </c>
      <c r="N237" s="355" t="s">
        <v>186</v>
      </c>
      <c r="O237" s="1411"/>
      <c r="P237" s="1411"/>
      <c r="Q237" s="1411"/>
      <c r="R237" s="1411"/>
      <c r="S237" s="1411"/>
    </row>
    <row r="238" spans="3:19" s="347" customFormat="1">
      <c r="C238" s="11"/>
      <c r="D238" s="20" t="s">
        <v>190</v>
      </c>
      <c r="E238" s="20" t="s">
        <v>179</v>
      </c>
      <c r="F238" s="20" t="s">
        <v>182</v>
      </c>
      <c r="G238" s="11" t="s">
        <v>2789</v>
      </c>
      <c r="H238" s="11"/>
      <c r="I238" s="149" t="s">
        <v>2840</v>
      </c>
      <c r="J238" s="427">
        <f>$J$15</f>
        <v>0</v>
      </c>
      <c r="K238" s="347" t="s">
        <v>185</v>
      </c>
      <c r="L238" s="347" t="s">
        <v>2844</v>
      </c>
      <c r="N238" s="355" t="s">
        <v>186</v>
      </c>
      <c r="O238" s="1411"/>
      <c r="P238" s="1411"/>
      <c r="Q238" s="1411"/>
      <c r="R238" s="1411"/>
      <c r="S238" s="1411"/>
    </row>
    <row r="239" spans="3:19" s="347" customFormat="1">
      <c r="C239" s="11"/>
      <c r="D239" s="20" t="s">
        <v>190</v>
      </c>
      <c r="E239" s="20" t="s">
        <v>179</v>
      </c>
      <c r="F239" s="20" t="s">
        <v>182</v>
      </c>
      <c r="G239" s="11" t="s">
        <v>2789</v>
      </c>
      <c r="H239" s="11"/>
      <c r="I239" s="149" t="s">
        <v>2841</v>
      </c>
      <c r="J239" s="427">
        <f>$J$16</f>
        <v>0</v>
      </c>
      <c r="K239" s="347" t="s">
        <v>185</v>
      </c>
      <c r="L239" s="347" t="s">
        <v>2844</v>
      </c>
      <c r="N239" s="355" t="s">
        <v>186</v>
      </c>
      <c r="O239" s="1411"/>
      <c r="P239" s="1411"/>
      <c r="Q239" s="1411"/>
      <c r="R239" s="1411"/>
      <c r="S239" s="1411"/>
    </row>
    <row r="240" spans="3:19" s="347" customFormat="1">
      <c r="C240" s="11"/>
      <c r="D240" s="367" t="s">
        <v>190</v>
      </c>
      <c r="E240" s="367" t="s">
        <v>179</v>
      </c>
      <c r="F240" s="367" t="s">
        <v>182</v>
      </c>
      <c r="G240" s="11" t="s">
        <v>2789</v>
      </c>
      <c r="H240" s="11"/>
      <c r="I240" s="149" t="s">
        <v>2842</v>
      </c>
      <c r="J240" s="355"/>
      <c r="K240" s="13" t="s">
        <v>185</v>
      </c>
      <c r="L240" s="347" t="s">
        <v>2844</v>
      </c>
      <c r="M240" s="13"/>
      <c r="N240" s="367" t="s">
        <v>186</v>
      </c>
      <c r="O240" s="1411"/>
      <c r="P240" s="1411"/>
      <c r="Q240" s="1411"/>
      <c r="R240" s="1411"/>
      <c r="S240" s="1411"/>
    </row>
    <row r="242" spans="3:19" s="347" customFormat="1" ht="13.5" customHeight="1">
      <c r="C242" s="76" t="s">
        <v>2790</v>
      </c>
      <c r="D242" s="76"/>
      <c r="E242" s="77"/>
      <c r="F242" s="77"/>
      <c r="G242" s="77"/>
      <c r="H242" s="77"/>
      <c r="I242" s="77"/>
      <c r="J242" s="77"/>
      <c r="K242" s="77"/>
      <c r="L242" s="77"/>
      <c r="M242" s="77"/>
      <c r="N242" s="77"/>
      <c r="O242" s="77"/>
      <c r="P242" s="77"/>
      <c r="Q242" s="77"/>
      <c r="R242" s="77"/>
      <c r="S242" s="77"/>
    </row>
    <row r="243" spans="3:19" s="347" customFormat="1">
      <c r="C243" s="353"/>
      <c r="D243" s="353"/>
      <c r="E243" s="353"/>
      <c r="F243" s="353"/>
      <c r="G243" s="353"/>
      <c r="H243" s="355"/>
      <c r="I243" s="355"/>
      <c r="J243" s="355"/>
      <c r="K243" s="372"/>
      <c r="L243" s="372"/>
      <c r="M243" s="372"/>
      <c r="N243" s="367"/>
    </row>
    <row r="244" spans="3:19" s="347" customFormat="1">
      <c r="C244" s="11"/>
      <c r="D244" s="20" t="s">
        <v>190</v>
      </c>
      <c r="E244" s="20" t="s">
        <v>179</v>
      </c>
      <c r="F244" s="20" t="s">
        <v>182</v>
      </c>
      <c r="G244" s="11" t="s">
        <v>2790</v>
      </c>
      <c r="H244" s="11"/>
      <c r="I244" s="149" t="s">
        <v>2838</v>
      </c>
      <c r="J244" s="427">
        <f>$J$13</f>
        <v>0</v>
      </c>
      <c r="K244" s="347" t="s">
        <v>185</v>
      </c>
      <c r="L244" s="347" t="s">
        <v>2844</v>
      </c>
      <c r="N244" s="355" t="s">
        <v>186</v>
      </c>
      <c r="O244" s="1411"/>
      <c r="P244" s="1411"/>
      <c r="Q244" s="1411"/>
      <c r="R244" s="1411"/>
      <c r="S244" s="1411"/>
    </row>
    <row r="245" spans="3:19" s="347" customFormat="1">
      <c r="C245" s="11"/>
      <c r="D245" s="20" t="s">
        <v>190</v>
      </c>
      <c r="E245" s="20" t="s">
        <v>179</v>
      </c>
      <c r="F245" s="20" t="s">
        <v>182</v>
      </c>
      <c r="G245" s="11" t="s">
        <v>2790</v>
      </c>
      <c r="H245" s="11"/>
      <c r="I245" s="149" t="s">
        <v>2839</v>
      </c>
      <c r="J245" s="427">
        <f>$J$14</f>
        <v>0</v>
      </c>
      <c r="K245" s="347" t="s">
        <v>185</v>
      </c>
      <c r="L245" s="347" t="s">
        <v>2844</v>
      </c>
      <c r="N245" s="355" t="s">
        <v>186</v>
      </c>
      <c r="O245" s="1411"/>
      <c r="P245" s="1411"/>
      <c r="Q245" s="1411"/>
      <c r="R245" s="1411"/>
      <c r="S245" s="1411"/>
    </row>
    <row r="246" spans="3:19" s="347" customFormat="1">
      <c r="C246" s="11"/>
      <c r="D246" s="20" t="s">
        <v>190</v>
      </c>
      <c r="E246" s="20" t="s">
        <v>179</v>
      </c>
      <c r="F246" s="20" t="s">
        <v>182</v>
      </c>
      <c r="G246" s="11" t="s">
        <v>2790</v>
      </c>
      <c r="H246" s="11"/>
      <c r="I246" s="149" t="s">
        <v>2840</v>
      </c>
      <c r="J246" s="427">
        <f>$J$15</f>
        <v>0</v>
      </c>
      <c r="K246" s="347" t="s">
        <v>185</v>
      </c>
      <c r="L246" s="347" t="s">
        <v>2844</v>
      </c>
      <c r="N246" s="355" t="s">
        <v>186</v>
      </c>
      <c r="O246" s="1411"/>
      <c r="P246" s="1411"/>
      <c r="Q246" s="1411"/>
      <c r="R246" s="1411"/>
      <c r="S246" s="1411"/>
    </row>
    <row r="247" spans="3:19" s="347" customFormat="1">
      <c r="C247" s="11"/>
      <c r="D247" s="20" t="s">
        <v>190</v>
      </c>
      <c r="E247" s="20" t="s">
        <v>179</v>
      </c>
      <c r="F247" s="20" t="s">
        <v>182</v>
      </c>
      <c r="G247" s="11" t="s">
        <v>2790</v>
      </c>
      <c r="H247" s="11"/>
      <c r="I247" s="149" t="s">
        <v>2841</v>
      </c>
      <c r="J247" s="427">
        <f>$J$16</f>
        <v>0</v>
      </c>
      <c r="K247" s="347" t="s">
        <v>185</v>
      </c>
      <c r="L247" s="347" t="s">
        <v>2844</v>
      </c>
      <c r="N247" s="355" t="s">
        <v>186</v>
      </c>
      <c r="O247" s="1411"/>
      <c r="P247" s="1411"/>
      <c r="Q247" s="1411"/>
      <c r="R247" s="1411"/>
      <c r="S247" s="1411"/>
    </row>
    <row r="248" spans="3:19" s="347" customFormat="1">
      <c r="C248" s="11"/>
      <c r="D248" s="367" t="s">
        <v>190</v>
      </c>
      <c r="E248" s="367" t="s">
        <v>179</v>
      </c>
      <c r="F248" s="367" t="s">
        <v>182</v>
      </c>
      <c r="G248" s="11" t="s">
        <v>2790</v>
      </c>
      <c r="H248" s="11"/>
      <c r="I248" s="149" t="s">
        <v>2842</v>
      </c>
      <c r="J248" s="355"/>
      <c r="K248" s="13" t="s">
        <v>185</v>
      </c>
      <c r="L248" s="347" t="s">
        <v>2844</v>
      </c>
      <c r="M248" s="13"/>
      <c r="N248" s="367" t="s">
        <v>186</v>
      </c>
      <c r="O248" s="1411"/>
      <c r="P248" s="1411"/>
      <c r="Q248" s="1411"/>
      <c r="R248" s="1411"/>
      <c r="S248" s="1411"/>
    </row>
    <row r="249" spans="3:19" s="347" customFormat="1">
      <c r="C249" s="11"/>
      <c r="D249" s="11"/>
      <c r="E249" s="11"/>
      <c r="F249" s="11"/>
      <c r="G249" s="11"/>
      <c r="H249" s="11"/>
      <c r="I249" s="11"/>
      <c r="J249" s="11"/>
      <c r="K249" s="11"/>
      <c r="L249" s="11"/>
      <c r="M249" s="11"/>
      <c r="N249" s="11"/>
    </row>
    <row r="250" spans="3:19" s="347" customFormat="1" ht="13.5" customHeight="1">
      <c r="C250" s="76" t="s">
        <v>2792</v>
      </c>
      <c r="D250" s="76"/>
      <c r="E250" s="77"/>
      <c r="F250" s="77"/>
      <c r="G250" s="77"/>
      <c r="H250" s="77"/>
      <c r="I250" s="77"/>
      <c r="J250" s="77"/>
      <c r="K250" s="77"/>
      <c r="L250" s="77"/>
      <c r="M250" s="77"/>
      <c r="N250" s="77"/>
      <c r="O250" s="77"/>
      <c r="P250" s="77"/>
      <c r="Q250" s="77"/>
      <c r="R250" s="77"/>
      <c r="S250" s="77"/>
    </row>
    <row r="251" spans="3:19" s="347" customFormat="1">
      <c r="C251" s="353"/>
      <c r="D251" s="353"/>
      <c r="E251" s="353"/>
      <c r="F251" s="353"/>
      <c r="G251" s="353"/>
      <c r="H251" s="355"/>
      <c r="I251" s="355"/>
      <c r="J251" s="355"/>
      <c r="K251" s="372"/>
      <c r="L251" s="372"/>
      <c r="M251" s="372"/>
      <c r="N251" s="367"/>
    </row>
    <row r="252" spans="3:19" s="347" customFormat="1">
      <c r="C252" s="11"/>
      <c r="D252" s="20" t="s">
        <v>190</v>
      </c>
      <c r="E252" s="20" t="s">
        <v>179</v>
      </c>
      <c r="F252" s="20" t="s">
        <v>182</v>
      </c>
      <c r="G252" s="11" t="s">
        <v>2792</v>
      </c>
      <c r="H252" s="11"/>
      <c r="I252" s="149" t="s">
        <v>2838</v>
      </c>
      <c r="J252" s="427">
        <f>$J$13</f>
        <v>0</v>
      </c>
      <c r="K252" s="347" t="s">
        <v>185</v>
      </c>
      <c r="L252" s="347" t="s">
        <v>2844</v>
      </c>
      <c r="N252" s="355" t="s">
        <v>186</v>
      </c>
      <c r="O252" s="1411"/>
      <c r="P252" s="1411"/>
      <c r="Q252" s="1411"/>
      <c r="R252" s="1411"/>
      <c r="S252" s="1411"/>
    </row>
    <row r="253" spans="3:19" s="347" customFormat="1">
      <c r="C253" s="11"/>
      <c r="D253" s="20" t="s">
        <v>190</v>
      </c>
      <c r="E253" s="20" t="s">
        <v>179</v>
      </c>
      <c r="F253" s="20" t="s">
        <v>182</v>
      </c>
      <c r="G253" s="11" t="s">
        <v>2792</v>
      </c>
      <c r="H253" s="11"/>
      <c r="I253" s="149" t="s">
        <v>2839</v>
      </c>
      <c r="J253" s="427">
        <f>$J$14</f>
        <v>0</v>
      </c>
      <c r="K253" s="347" t="s">
        <v>185</v>
      </c>
      <c r="L253" s="347" t="s">
        <v>2844</v>
      </c>
      <c r="N253" s="355" t="s">
        <v>186</v>
      </c>
      <c r="O253" s="1411"/>
      <c r="P253" s="1411"/>
      <c r="Q253" s="1411"/>
      <c r="R253" s="1411"/>
      <c r="S253" s="1411"/>
    </row>
    <row r="254" spans="3:19" s="347" customFormat="1">
      <c r="C254" s="11"/>
      <c r="D254" s="20" t="s">
        <v>190</v>
      </c>
      <c r="E254" s="20" t="s">
        <v>179</v>
      </c>
      <c r="F254" s="20" t="s">
        <v>182</v>
      </c>
      <c r="G254" s="11" t="s">
        <v>2792</v>
      </c>
      <c r="H254" s="11"/>
      <c r="I254" s="149" t="s">
        <v>2840</v>
      </c>
      <c r="J254" s="427">
        <f>$J$15</f>
        <v>0</v>
      </c>
      <c r="K254" s="347" t="s">
        <v>185</v>
      </c>
      <c r="L254" s="347" t="s">
        <v>2844</v>
      </c>
      <c r="N254" s="355" t="s">
        <v>186</v>
      </c>
      <c r="O254" s="1411"/>
      <c r="P254" s="1411"/>
      <c r="Q254" s="1411"/>
      <c r="R254" s="1411"/>
      <c r="S254" s="1411"/>
    </row>
    <row r="255" spans="3:19" s="347" customFormat="1">
      <c r="C255" s="11"/>
      <c r="D255" s="20" t="s">
        <v>190</v>
      </c>
      <c r="E255" s="20" t="s">
        <v>179</v>
      </c>
      <c r="F255" s="20" t="s">
        <v>182</v>
      </c>
      <c r="G255" s="11" t="s">
        <v>2792</v>
      </c>
      <c r="H255" s="11"/>
      <c r="I255" s="149" t="s">
        <v>2841</v>
      </c>
      <c r="J255" s="427">
        <f>$J$16</f>
        <v>0</v>
      </c>
      <c r="K255" s="347" t="s">
        <v>185</v>
      </c>
      <c r="L255" s="347" t="s">
        <v>2844</v>
      </c>
      <c r="N255" s="355" t="s">
        <v>186</v>
      </c>
      <c r="O255" s="1411"/>
      <c r="P255" s="1411"/>
      <c r="Q255" s="1411"/>
      <c r="R255" s="1411"/>
      <c r="S255" s="1411"/>
    </row>
    <row r="256" spans="3:19" s="347" customFormat="1">
      <c r="C256" s="11"/>
      <c r="D256" s="367" t="s">
        <v>190</v>
      </c>
      <c r="E256" s="367" t="s">
        <v>179</v>
      </c>
      <c r="F256" s="367" t="s">
        <v>182</v>
      </c>
      <c r="G256" s="11" t="s">
        <v>2792</v>
      </c>
      <c r="H256" s="11"/>
      <c r="I256" s="149" t="s">
        <v>2842</v>
      </c>
      <c r="J256" s="355"/>
      <c r="K256" s="13" t="s">
        <v>185</v>
      </c>
      <c r="L256" s="347" t="s">
        <v>2844</v>
      </c>
      <c r="M256" s="13"/>
      <c r="N256" s="367" t="s">
        <v>186</v>
      </c>
      <c r="O256" s="1411"/>
      <c r="P256" s="1411"/>
      <c r="Q256" s="1411"/>
      <c r="R256" s="1411"/>
      <c r="S256" s="1411"/>
    </row>
    <row r="258" spans="3:19" s="347" customFormat="1" ht="13.5" customHeight="1">
      <c r="C258" s="76" t="s">
        <v>2794</v>
      </c>
      <c r="D258" s="76"/>
      <c r="E258" s="77"/>
      <c r="F258" s="77"/>
      <c r="G258" s="77"/>
      <c r="H258" s="77"/>
      <c r="I258" s="77"/>
      <c r="J258" s="77"/>
      <c r="K258" s="77"/>
      <c r="L258" s="77"/>
      <c r="M258" s="77"/>
      <c r="N258" s="77"/>
      <c r="O258" s="77"/>
      <c r="P258" s="77"/>
      <c r="Q258" s="77"/>
      <c r="R258" s="77"/>
      <c r="S258" s="77"/>
    </row>
    <row r="259" spans="3:19" s="347" customFormat="1">
      <c r="C259" s="353"/>
      <c r="D259" s="353"/>
      <c r="E259" s="353"/>
      <c r="F259" s="353"/>
      <c r="G259" s="353"/>
      <c r="H259" s="355"/>
      <c r="I259" s="355"/>
      <c r="J259" s="355"/>
      <c r="K259" s="372"/>
      <c r="L259" s="372"/>
      <c r="M259" s="372"/>
      <c r="N259" s="367"/>
    </row>
    <row r="260" spans="3:19" s="347" customFormat="1">
      <c r="C260" s="11"/>
      <c r="D260" s="20" t="s">
        <v>190</v>
      </c>
      <c r="E260" s="20" t="s">
        <v>179</v>
      </c>
      <c r="F260" s="20" t="s">
        <v>182</v>
      </c>
      <c r="G260" s="11" t="s">
        <v>2794</v>
      </c>
      <c r="H260" s="11"/>
      <c r="I260" s="149" t="s">
        <v>2838</v>
      </c>
      <c r="J260" s="427">
        <f>$J$13</f>
        <v>0</v>
      </c>
      <c r="K260" s="347" t="s">
        <v>185</v>
      </c>
      <c r="L260" s="347" t="s">
        <v>2844</v>
      </c>
      <c r="N260" s="355" t="s">
        <v>186</v>
      </c>
      <c r="O260" s="1411"/>
      <c r="P260" s="1411"/>
      <c r="Q260" s="1411"/>
      <c r="R260" s="1411"/>
      <c r="S260" s="1411"/>
    </row>
    <row r="261" spans="3:19" s="347" customFormat="1">
      <c r="C261" s="11"/>
      <c r="D261" s="20" t="s">
        <v>190</v>
      </c>
      <c r="E261" s="20" t="s">
        <v>179</v>
      </c>
      <c r="F261" s="20" t="s">
        <v>182</v>
      </c>
      <c r="G261" s="11" t="s">
        <v>2794</v>
      </c>
      <c r="H261" s="11"/>
      <c r="I261" s="149" t="s">
        <v>2839</v>
      </c>
      <c r="J261" s="427">
        <f>$J$14</f>
        <v>0</v>
      </c>
      <c r="K261" s="347" t="s">
        <v>185</v>
      </c>
      <c r="L261" s="347" t="s">
        <v>2844</v>
      </c>
      <c r="N261" s="355" t="s">
        <v>186</v>
      </c>
      <c r="O261" s="1411"/>
      <c r="P261" s="1411"/>
      <c r="Q261" s="1411"/>
      <c r="R261" s="1411"/>
      <c r="S261" s="1411"/>
    </row>
    <row r="262" spans="3:19" s="347" customFormat="1">
      <c r="C262" s="11"/>
      <c r="D262" s="20" t="s">
        <v>190</v>
      </c>
      <c r="E262" s="20" t="s">
        <v>179</v>
      </c>
      <c r="F262" s="20" t="s">
        <v>182</v>
      </c>
      <c r="G262" s="11" t="s">
        <v>2794</v>
      </c>
      <c r="H262" s="11"/>
      <c r="I262" s="149" t="s">
        <v>2840</v>
      </c>
      <c r="J262" s="427">
        <f>$J$15</f>
        <v>0</v>
      </c>
      <c r="K262" s="347" t="s">
        <v>185</v>
      </c>
      <c r="L262" s="347" t="s">
        <v>2844</v>
      </c>
      <c r="N262" s="355" t="s">
        <v>186</v>
      </c>
      <c r="O262" s="1411"/>
      <c r="P262" s="1411"/>
      <c r="Q262" s="1411"/>
      <c r="R262" s="1411"/>
      <c r="S262" s="1411"/>
    </row>
    <row r="263" spans="3:19" s="347" customFormat="1">
      <c r="C263" s="11"/>
      <c r="D263" s="20" t="s">
        <v>190</v>
      </c>
      <c r="E263" s="20" t="s">
        <v>179</v>
      </c>
      <c r="F263" s="20" t="s">
        <v>182</v>
      </c>
      <c r="G263" s="11" t="s">
        <v>2794</v>
      </c>
      <c r="H263" s="11"/>
      <c r="I263" s="149" t="s">
        <v>2841</v>
      </c>
      <c r="J263" s="427">
        <f>$J$16</f>
        <v>0</v>
      </c>
      <c r="K263" s="347" t="s">
        <v>185</v>
      </c>
      <c r="L263" s="347" t="s">
        <v>2844</v>
      </c>
      <c r="N263" s="355" t="s">
        <v>186</v>
      </c>
      <c r="O263" s="1411"/>
      <c r="P263" s="1411"/>
      <c r="Q263" s="1411"/>
      <c r="R263" s="1411"/>
      <c r="S263" s="1411"/>
    </row>
    <row r="264" spans="3:19" s="347" customFormat="1">
      <c r="C264" s="11"/>
      <c r="D264" s="367" t="s">
        <v>190</v>
      </c>
      <c r="E264" s="367" t="s">
        <v>179</v>
      </c>
      <c r="F264" s="367" t="s">
        <v>182</v>
      </c>
      <c r="G264" s="11" t="s">
        <v>2794</v>
      </c>
      <c r="H264" s="11"/>
      <c r="I264" s="149" t="s">
        <v>2842</v>
      </c>
      <c r="J264" s="355"/>
      <c r="K264" s="13" t="s">
        <v>185</v>
      </c>
      <c r="L264" s="347" t="s">
        <v>2844</v>
      </c>
      <c r="M264" s="13"/>
      <c r="N264" s="367" t="s">
        <v>186</v>
      </c>
      <c r="O264" s="1411"/>
      <c r="P264" s="1411"/>
      <c r="Q264" s="1411"/>
      <c r="R264" s="1411"/>
      <c r="S264" s="1411"/>
    </row>
    <row r="265" spans="3:19" s="347" customFormat="1">
      <c r="C265" s="11"/>
      <c r="D265" s="11"/>
      <c r="E265" s="11"/>
      <c r="F265" s="11"/>
      <c r="G265" s="11"/>
      <c r="H265" s="11"/>
      <c r="I265" s="11"/>
      <c r="J265" s="11"/>
      <c r="K265" s="11"/>
      <c r="L265" s="11"/>
      <c r="M265" s="11"/>
      <c r="N265" s="11"/>
    </row>
    <row r="266" spans="3:19" s="347" customFormat="1" ht="13.5" customHeight="1">
      <c r="C266" s="76" t="s">
        <v>2793</v>
      </c>
      <c r="D266" s="76"/>
      <c r="E266" s="77"/>
      <c r="F266" s="77"/>
      <c r="G266" s="77"/>
      <c r="H266" s="77"/>
      <c r="I266" s="77"/>
      <c r="J266" s="77"/>
      <c r="K266" s="77"/>
      <c r="L266" s="77"/>
      <c r="M266" s="77"/>
      <c r="N266" s="77"/>
      <c r="O266" s="77"/>
      <c r="P266" s="77"/>
      <c r="Q266" s="77"/>
      <c r="R266" s="77"/>
      <c r="S266" s="77"/>
    </row>
    <row r="267" spans="3:19" s="347" customFormat="1">
      <c r="C267" s="353"/>
      <c r="D267" s="353"/>
      <c r="E267" s="353"/>
      <c r="F267" s="353"/>
      <c r="G267" s="353"/>
      <c r="H267" s="355"/>
      <c r="I267" s="355"/>
      <c r="J267" s="355"/>
      <c r="K267" s="372"/>
      <c r="L267" s="372"/>
      <c r="M267" s="372"/>
      <c r="N267" s="367"/>
    </row>
    <row r="268" spans="3:19" s="347" customFormat="1">
      <c r="C268" s="11"/>
      <c r="D268" s="20" t="s">
        <v>190</v>
      </c>
      <c r="E268" s="20" t="s">
        <v>179</v>
      </c>
      <c r="F268" s="20" t="s">
        <v>182</v>
      </c>
      <c r="G268" s="11" t="s">
        <v>2793</v>
      </c>
      <c r="H268" s="11"/>
      <c r="I268" s="149" t="s">
        <v>2838</v>
      </c>
      <c r="J268" s="427">
        <f>$J$13</f>
        <v>0</v>
      </c>
      <c r="K268" s="347" t="s">
        <v>185</v>
      </c>
      <c r="L268" s="347" t="s">
        <v>2844</v>
      </c>
      <c r="N268" s="355" t="s">
        <v>186</v>
      </c>
      <c r="O268" s="1411"/>
      <c r="P268" s="1411"/>
      <c r="Q268" s="1411"/>
      <c r="R268" s="1411"/>
      <c r="S268" s="1411"/>
    </row>
    <row r="269" spans="3:19" s="347" customFormat="1">
      <c r="C269" s="11"/>
      <c r="D269" s="20" t="s">
        <v>190</v>
      </c>
      <c r="E269" s="20" t="s">
        <v>179</v>
      </c>
      <c r="F269" s="20" t="s">
        <v>182</v>
      </c>
      <c r="G269" s="11" t="s">
        <v>2793</v>
      </c>
      <c r="H269" s="11"/>
      <c r="I269" s="149" t="s">
        <v>2839</v>
      </c>
      <c r="J269" s="427">
        <f>$J$14</f>
        <v>0</v>
      </c>
      <c r="K269" s="347" t="s">
        <v>185</v>
      </c>
      <c r="L269" s="347" t="s">
        <v>2844</v>
      </c>
      <c r="N269" s="355" t="s">
        <v>186</v>
      </c>
      <c r="O269" s="1411"/>
      <c r="P269" s="1411"/>
      <c r="Q269" s="1411"/>
      <c r="R269" s="1411"/>
      <c r="S269" s="1411"/>
    </row>
    <row r="270" spans="3:19" s="347" customFormat="1">
      <c r="C270" s="11"/>
      <c r="D270" s="20" t="s">
        <v>190</v>
      </c>
      <c r="E270" s="20" t="s">
        <v>179</v>
      </c>
      <c r="F270" s="20" t="s">
        <v>182</v>
      </c>
      <c r="G270" s="11" t="s">
        <v>2793</v>
      </c>
      <c r="H270" s="11"/>
      <c r="I270" s="149" t="s">
        <v>2840</v>
      </c>
      <c r="J270" s="427">
        <f>$J$15</f>
        <v>0</v>
      </c>
      <c r="K270" s="347" t="s">
        <v>185</v>
      </c>
      <c r="L270" s="347" t="s">
        <v>2844</v>
      </c>
      <c r="N270" s="355" t="s">
        <v>186</v>
      </c>
      <c r="O270" s="1411"/>
      <c r="P270" s="1411"/>
      <c r="Q270" s="1411"/>
      <c r="R270" s="1411"/>
      <c r="S270" s="1411"/>
    </row>
    <row r="271" spans="3:19" s="347" customFormat="1">
      <c r="C271" s="11"/>
      <c r="D271" s="20" t="s">
        <v>190</v>
      </c>
      <c r="E271" s="20" t="s">
        <v>179</v>
      </c>
      <c r="F271" s="20" t="s">
        <v>182</v>
      </c>
      <c r="G271" s="11" t="s">
        <v>2793</v>
      </c>
      <c r="H271" s="11"/>
      <c r="I271" s="149" t="s">
        <v>2841</v>
      </c>
      <c r="J271" s="427">
        <f>$J$16</f>
        <v>0</v>
      </c>
      <c r="K271" s="347" t="s">
        <v>185</v>
      </c>
      <c r="L271" s="347" t="s">
        <v>2844</v>
      </c>
      <c r="N271" s="355" t="s">
        <v>186</v>
      </c>
      <c r="O271" s="1411"/>
      <c r="P271" s="1411"/>
      <c r="Q271" s="1411"/>
      <c r="R271" s="1411"/>
      <c r="S271" s="1411"/>
    </row>
    <row r="272" spans="3:19" s="347" customFormat="1">
      <c r="C272" s="11"/>
      <c r="D272" s="367" t="s">
        <v>190</v>
      </c>
      <c r="E272" s="367" t="s">
        <v>179</v>
      </c>
      <c r="F272" s="367" t="s">
        <v>182</v>
      </c>
      <c r="G272" s="11" t="s">
        <v>2793</v>
      </c>
      <c r="H272" s="11"/>
      <c r="I272" s="149" t="s">
        <v>2842</v>
      </c>
      <c r="J272" s="355"/>
      <c r="K272" s="13" t="s">
        <v>185</v>
      </c>
      <c r="L272" s="347" t="s">
        <v>2844</v>
      </c>
      <c r="M272" s="13"/>
      <c r="N272" s="367" t="s">
        <v>186</v>
      </c>
      <c r="O272" s="1411"/>
      <c r="P272" s="1411"/>
      <c r="Q272" s="1411"/>
      <c r="R272" s="1411"/>
      <c r="S272" s="1411"/>
    </row>
    <row r="274" spans="2:19" s="347" customFormat="1" ht="17.649999999999999">
      <c r="B274" s="28" t="s">
        <v>2847</v>
      </c>
      <c r="C274" s="27"/>
      <c r="D274" s="27"/>
      <c r="E274" s="27"/>
      <c r="F274" s="27"/>
      <c r="G274" s="27"/>
      <c r="H274" s="27"/>
      <c r="I274" s="27"/>
      <c r="J274" s="27"/>
      <c r="K274" s="27"/>
      <c r="L274" s="27"/>
      <c r="M274" s="27"/>
      <c r="N274" s="27"/>
      <c r="O274" s="27"/>
      <c r="P274" s="27"/>
      <c r="Q274" s="27"/>
      <c r="R274" s="27"/>
      <c r="S274" s="27"/>
    </row>
    <row r="275" spans="2:19" s="347" customFormat="1">
      <c r="B275" s="353"/>
      <c r="C275" s="353"/>
      <c r="D275" s="353"/>
      <c r="E275" s="353"/>
      <c r="F275" s="353"/>
      <c r="G275" s="353"/>
      <c r="H275" s="355"/>
      <c r="I275" s="355"/>
      <c r="J275" s="355"/>
      <c r="K275" s="372"/>
      <c r="L275" s="372"/>
      <c r="M275" s="372"/>
      <c r="N275" s="367"/>
    </row>
    <row r="276" spans="2:19" s="347" customFormat="1" ht="13.5" customHeight="1">
      <c r="B276" s="372"/>
      <c r="C276" s="76" t="s">
        <v>2824</v>
      </c>
      <c r="D276" s="76"/>
      <c r="E276" s="77"/>
      <c r="F276" s="77"/>
      <c r="G276" s="77"/>
      <c r="H276" s="77"/>
      <c r="I276" s="77"/>
      <c r="J276" s="77"/>
      <c r="K276" s="77"/>
      <c r="L276" s="77"/>
      <c r="M276" s="77"/>
      <c r="N276" s="77"/>
      <c r="O276" s="77"/>
      <c r="P276" s="77"/>
      <c r="Q276" s="77"/>
      <c r="R276" s="77"/>
      <c r="S276" s="77"/>
    </row>
    <row r="277" spans="2:19" s="347" customFormat="1">
      <c r="B277" s="353"/>
      <c r="C277" s="353"/>
      <c r="D277" s="353"/>
      <c r="E277" s="353"/>
      <c r="F277" s="353"/>
      <c r="G277" s="353"/>
      <c r="H277" s="355"/>
      <c r="I277" s="355"/>
      <c r="J277" s="355"/>
      <c r="K277" s="372"/>
      <c r="L277" s="372"/>
      <c r="M277" s="372"/>
      <c r="N277" s="367"/>
    </row>
    <row r="278" spans="2:19" s="347" customFormat="1">
      <c r="B278" s="11"/>
      <c r="C278" s="11"/>
      <c r="D278" s="20" t="s">
        <v>190</v>
      </c>
      <c r="E278" s="20" t="s">
        <v>179</v>
      </c>
      <c r="F278" s="20" t="s">
        <v>182</v>
      </c>
      <c r="G278" s="11" t="s">
        <v>2824</v>
      </c>
      <c r="H278" s="11"/>
      <c r="I278" s="149" t="s">
        <v>2838</v>
      </c>
      <c r="J278" s="427">
        <f>$J$13</f>
        <v>0</v>
      </c>
      <c r="K278" s="347" t="s">
        <v>185</v>
      </c>
      <c r="L278" s="347" t="s">
        <v>2844</v>
      </c>
      <c r="N278" s="355" t="s">
        <v>186</v>
      </c>
      <c r="O278" s="1411"/>
      <c r="P278" s="1411"/>
      <c r="Q278" s="1411"/>
      <c r="R278" s="1411"/>
      <c r="S278" s="1411"/>
    </row>
    <row r="279" spans="2:19" s="347" customFormat="1">
      <c r="B279" s="11"/>
      <c r="C279" s="11"/>
      <c r="D279" s="20" t="s">
        <v>190</v>
      </c>
      <c r="E279" s="20" t="s">
        <v>179</v>
      </c>
      <c r="F279" s="20" t="s">
        <v>182</v>
      </c>
      <c r="G279" s="11" t="s">
        <v>2824</v>
      </c>
      <c r="H279" s="11"/>
      <c r="I279" s="149" t="s">
        <v>2839</v>
      </c>
      <c r="J279" s="427">
        <f>$J$14</f>
        <v>0</v>
      </c>
      <c r="K279" s="347" t="s">
        <v>185</v>
      </c>
      <c r="L279" s="347" t="s">
        <v>2844</v>
      </c>
      <c r="N279" s="355" t="s">
        <v>186</v>
      </c>
      <c r="O279" s="1411"/>
      <c r="P279" s="1411"/>
      <c r="Q279" s="1411"/>
      <c r="R279" s="1411"/>
      <c r="S279" s="1411"/>
    </row>
    <row r="280" spans="2:19" s="347" customFormat="1">
      <c r="B280" s="11"/>
      <c r="C280" s="11"/>
      <c r="D280" s="20" t="s">
        <v>190</v>
      </c>
      <c r="E280" s="20" t="s">
        <v>179</v>
      </c>
      <c r="F280" s="20" t="s">
        <v>182</v>
      </c>
      <c r="G280" s="11" t="s">
        <v>2824</v>
      </c>
      <c r="H280" s="11"/>
      <c r="I280" s="149" t="s">
        <v>2840</v>
      </c>
      <c r="J280" s="427">
        <f>$J$15</f>
        <v>0</v>
      </c>
      <c r="K280" s="347" t="s">
        <v>185</v>
      </c>
      <c r="L280" s="347" t="s">
        <v>2844</v>
      </c>
      <c r="N280" s="355" t="s">
        <v>186</v>
      </c>
      <c r="O280" s="1411"/>
      <c r="P280" s="1411"/>
      <c r="Q280" s="1411"/>
      <c r="R280" s="1411"/>
      <c r="S280" s="1411"/>
    </row>
    <row r="281" spans="2:19" s="347" customFormat="1">
      <c r="B281" s="11"/>
      <c r="C281" s="11"/>
      <c r="D281" s="20" t="s">
        <v>190</v>
      </c>
      <c r="E281" s="20" t="s">
        <v>179</v>
      </c>
      <c r="F281" s="20" t="s">
        <v>182</v>
      </c>
      <c r="G281" s="11" t="s">
        <v>2824</v>
      </c>
      <c r="H281" s="11"/>
      <c r="I281" s="149" t="s">
        <v>2841</v>
      </c>
      <c r="J281" s="427">
        <f>$J$16</f>
        <v>0</v>
      </c>
      <c r="K281" s="347" t="s">
        <v>185</v>
      </c>
      <c r="L281" s="347" t="s">
        <v>2844</v>
      </c>
      <c r="N281" s="355" t="s">
        <v>186</v>
      </c>
      <c r="O281" s="1411"/>
      <c r="P281" s="1411"/>
      <c r="Q281" s="1411"/>
      <c r="R281" s="1411"/>
      <c r="S281" s="1411"/>
    </row>
    <row r="282" spans="2:19" s="347" customFormat="1">
      <c r="B282" s="11"/>
      <c r="C282" s="11"/>
      <c r="D282" s="367" t="s">
        <v>190</v>
      </c>
      <c r="E282" s="367" t="s">
        <v>179</v>
      </c>
      <c r="F282" s="367" t="s">
        <v>182</v>
      </c>
      <c r="G282" s="11" t="s">
        <v>2824</v>
      </c>
      <c r="H282" s="11"/>
      <c r="I282" s="149" t="s">
        <v>2842</v>
      </c>
      <c r="J282" s="355"/>
      <c r="K282" s="13" t="s">
        <v>185</v>
      </c>
      <c r="L282" s="347" t="s">
        <v>2844</v>
      </c>
      <c r="M282" s="13"/>
      <c r="N282" s="367" t="s">
        <v>186</v>
      </c>
      <c r="O282" s="1411"/>
      <c r="P282" s="1411"/>
      <c r="Q282" s="1411"/>
      <c r="R282" s="1411"/>
      <c r="S282" s="1411"/>
    </row>
    <row r="283" spans="2:19" s="347" customFormat="1">
      <c r="B283" s="11"/>
      <c r="C283" s="11"/>
      <c r="D283" s="11"/>
      <c r="E283" s="11"/>
      <c r="F283" s="11"/>
      <c r="G283" s="11"/>
      <c r="H283" s="11"/>
      <c r="I283" s="11"/>
      <c r="J283" s="11"/>
      <c r="K283" s="11"/>
      <c r="L283" s="11"/>
      <c r="M283" s="11"/>
      <c r="N283" s="11"/>
    </row>
    <row r="284" spans="2:19" s="347" customFormat="1" ht="13.5" customHeight="1">
      <c r="B284" s="372"/>
      <c r="C284" s="76" t="s">
        <v>289</v>
      </c>
      <c r="D284" s="76"/>
      <c r="E284" s="77"/>
      <c r="F284" s="77"/>
      <c r="G284" s="77"/>
      <c r="H284" s="77"/>
      <c r="I284" s="77"/>
      <c r="J284" s="77"/>
      <c r="K284" s="77"/>
      <c r="L284" s="77"/>
      <c r="M284" s="77"/>
      <c r="N284" s="77"/>
      <c r="O284" s="77"/>
      <c r="P284" s="77"/>
      <c r="Q284" s="77"/>
      <c r="R284" s="77"/>
      <c r="S284" s="77"/>
    </row>
    <row r="285" spans="2:19" s="347" customFormat="1">
      <c r="B285" s="353"/>
      <c r="C285" s="353"/>
      <c r="D285" s="353"/>
      <c r="E285" s="353"/>
      <c r="F285" s="353"/>
      <c r="G285" s="353"/>
      <c r="H285" s="355"/>
      <c r="I285" s="355"/>
      <c r="J285" s="355"/>
      <c r="K285" s="372"/>
      <c r="L285" s="372"/>
      <c r="M285" s="372"/>
      <c r="N285" s="367"/>
    </row>
    <row r="286" spans="2:19" s="347" customFormat="1">
      <c r="B286" s="11"/>
      <c r="C286" s="11"/>
      <c r="D286" s="20" t="s">
        <v>190</v>
      </c>
      <c r="E286" s="20" t="s">
        <v>179</v>
      </c>
      <c r="F286" s="20" t="s">
        <v>182</v>
      </c>
      <c r="G286" s="11" t="s">
        <v>289</v>
      </c>
      <c r="H286" s="11"/>
      <c r="I286" s="149" t="s">
        <v>2838</v>
      </c>
      <c r="J286" s="427">
        <f>$J$13</f>
        <v>0</v>
      </c>
      <c r="K286" s="347" t="s">
        <v>185</v>
      </c>
      <c r="L286" s="347" t="s">
        <v>2844</v>
      </c>
      <c r="N286" s="355" t="s">
        <v>186</v>
      </c>
      <c r="O286" s="1411"/>
      <c r="P286" s="1411"/>
      <c r="Q286" s="1411"/>
      <c r="R286" s="1411"/>
      <c r="S286" s="1411"/>
    </row>
    <row r="287" spans="2:19" s="347" customFormat="1">
      <c r="B287" s="11"/>
      <c r="C287" s="11"/>
      <c r="D287" s="20" t="s">
        <v>190</v>
      </c>
      <c r="E287" s="20" t="s">
        <v>179</v>
      </c>
      <c r="F287" s="20" t="s">
        <v>182</v>
      </c>
      <c r="G287" s="11" t="s">
        <v>289</v>
      </c>
      <c r="H287" s="11"/>
      <c r="I287" s="149" t="s">
        <v>2839</v>
      </c>
      <c r="J287" s="427">
        <f>$J$14</f>
        <v>0</v>
      </c>
      <c r="K287" s="347" t="s">
        <v>185</v>
      </c>
      <c r="L287" s="347" t="s">
        <v>2844</v>
      </c>
      <c r="N287" s="355" t="s">
        <v>186</v>
      </c>
      <c r="O287" s="1411"/>
      <c r="P287" s="1411"/>
      <c r="Q287" s="1411"/>
      <c r="R287" s="1411"/>
      <c r="S287" s="1411"/>
    </row>
    <row r="288" spans="2:19" s="347" customFormat="1">
      <c r="B288" s="11"/>
      <c r="C288" s="11"/>
      <c r="D288" s="20" t="s">
        <v>190</v>
      </c>
      <c r="E288" s="20" t="s">
        <v>179</v>
      </c>
      <c r="F288" s="20" t="s">
        <v>182</v>
      </c>
      <c r="G288" s="11" t="s">
        <v>289</v>
      </c>
      <c r="H288" s="11"/>
      <c r="I288" s="149" t="s">
        <v>2840</v>
      </c>
      <c r="J288" s="427">
        <f>$J$15</f>
        <v>0</v>
      </c>
      <c r="K288" s="347" t="s">
        <v>185</v>
      </c>
      <c r="L288" s="347" t="s">
        <v>2844</v>
      </c>
      <c r="N288" s="355" t="s">
        <v>186</v>
      </c>
      <c r="O288" s="1411"/>
      <c r="P288" s="1411"/>
      <c r="Q288" s="1411"/>
      <c r="R288" s="1411"/>
      <c r="S288" s="1411"/>
    </row>
    <row r="289" spans="3:19" s="347" customFormat="1">
      <c r="C289" s="11"/>
      <c r="D289" s="20" t="s">
        <v>190</v>
      </c>
      <c r="E289" s="20" t="s">
        <v>179</v>
      </c>
      <c r="F289" s="20" t="s">
        <v>182</v>
      </c>
      <c r="G289" s="11" t="s">
        <v>289</v>
      </c>
      <c r="H289" s="11"/>
      <c r="I289" s="149" t="s">
        <v>2841</v>
      </c>
      <c r="J289" s="427">
        <f>$J$16</f>
        <v>0</v>
      </c>
      <c r="K289" s="347" t="s">
        <v>185</v>
      </c>
      <c r="L289" s="347" t="s">
        <v>2844</v>
      </c>
      <c r="N289" s="355" t="s">
        <v>186</v>
      </c>
      <c r="O289" s="1411"/>
      <c r="P289" s="1411"/>
      <c r="Q289" s="1411"/>
      <c r="R289" s="1411"/>
      <c r="S289" s="1411"/>
    </row>
    <row r="290" spans="3:19" s="347" customFormat="1">
      <c r="C290" s="11"/>
      <c r="D290" s="367" t="s">
        <v>190</v>
      </c>
      <c r="E290" s="367" t="s">
        <v>179</v>
      </c>
      <c r="F290" s="367" t="s">
        <v>182</v>
      </c>
      <c r="G290" s="11" t="s">
        <v>289</v>
      </c>
      <c r="H290" s="11"/>
      <c r="I290" s="149" t="s">
        <v>2842</v>
      </c>
      <c r="J290" s="355"/>
      <c r="K290" s="13" t="s">
        <v>185</v>
      </c>
      <c r="L290" s="347" t="s">
        <v>2844</v>
      </c>
      <c r="M290" s="13"/>
      <c r="N290" s="367" t="s">
        <v>186</v>
      </c>
      <c r="O290" s="1411"/>
      <c r="P290" s="1411"/>
      <c r="Q290" s="1411"/>
      <c r="R290" s="1411"/>
      <c r="S290" s="1411"/>
    </row>
    <row r="291" spans="3:19" s="347" customFormat="1">
      <c r="C291" s="11"/>
      <c r="D291" s="11"/>
      <c r="E291" s="11"/>
      <c r="F291" s="11"/>
      <c r="G291" s="11"/>
      <c r="H291" s="11"/>
      <c r="I291" s="11"/>
      <c r="J291" s="11"/>
      <c r="K291" s="11"/>
      <c r="L291" s="11"/>
      <c r="M291" s="11"/>
      <c r="N291" s="11"/>
    </row>
    <row r="292" spans="3:19" s="347" customFormat="1" ht="13.5" customHeight="1">
      <c r="C292" s="76" t="s">
        <v>2791</v>
      </c>
      <c r="D292" s="76"/>
      <c r="E292" s="77"/>
      <c r="F292" s="77"/>
      <c r="G292" s="77"/>
      <c r="H292" s="77"/>
      <c r="I292" s="77"/>
      <c r="J292" s="77"/>
      <c r="K292" s="77"/>
      <c r="L292" s="77"/>
      <c r="M292" s="77"/>
      <c r="N292" s="77"/>
      <c r="O292" s="77"/>
      <c r="P292" s="77"/>
      <c r="Q292" s="77"/>
      <c r="R292" s="77"/>
      <c r="S292" s="77"/>
    </row>
    <row r="293" spans="3:19" s="347" customFormat="1">
      <c r="C293" s="353"/>
      <c r="D293" s="353"/>
      <c r="E293" s="353"/>
      <c r="F293" s="353"/>
      <c r="G293" s="353"/>
      <c r="H293" s="355"/>
      <c r="I293" s="355"/>
      <c r="J293" s="355"/>
      <c r="K293" s="372"/>
      <c r="L293" s="372"/>
      <c r="M293" s="372"/>
      <c r="N293" s="367"/>
    </row>
    <row r="294" spans="3:19" s="347" customFormat="1">
      <c r="C294" s="11"/>
      <c r="D294" s="20" t="s">
        <v>190</v>
      </c>
      <c r="E294" s="20" t="s">
        <v>179</v>
      </c>
      <c r="F294" s="20" t="s">
        <v>182</v>
      </c>
      <c r="G294" s="11" t="s">
        <v>2791</v>
      </c>
      <c r="H294" s="11"/>
      <c r="I294" s="149" t="s">
        <v>2838</v>
      </c>
      <c r="J294" s="427">
        <f>$J$13</f>
        <v>0</v>
      </c>
      <c r="K294" s="347" t="s">
        <v>185</v>
      </c>
      <c r="L294" s="347" t="s">
        <v>2844</v>
      </c>
      <c r="N294" s="355" t="s">
        <v>186</v>
      </c>
      <c r="O294" s="1411"/>
      <c r="P294" s="1411"/>
      <c r="Q294" s="1411"/>
      <c r="R294" s="1411"/>
      <c r="S294" s="1411"/>
    </row>
    <row r="295" spans="3:19" s="347" customFormat="1">
      <c r="C295" s="11"/>
      <c r="D295" s="20" t="s">
        <v>190</v>
      </c>
      <c r="E295" s="20" t="s">
        <v>179</v>
      </c>
      <c r="F295" s="20" t="s">
        <v>182</v>
      </c>
      <c r="G295" s="11" t="s">
        <v>2791</v>
      </c>
      <c r="H295" s="11"/>
      <c r="I295" s="149" t="s">
        <v>2839</v>
      </c>
      <c r="J295" s="427">
        <f>$J$14</f>
        <v>0</v>
      </c>
      <c r="K295" s="347" t="s">
        <v>185</v>
      </c>
      <c r="L295" s="347" t="s">
        <v>2844</v>
      </c>
      <c r="N295" s="355" t="s">
        <v>186</v>
      </c>
      <c r="O295" s="1411"/>
      <c r="P295" s="1411"/>
      <c r="Q295" s="1411"/>
      <c r="R295" s="1411"/>
      <c r="S295" s="1411"/>
    </row>
    <row r="296" spans="3:19" s="347" customFormat="1">
      <c r="C296" s="11"/>
      <c r="D296" s="20" t="s">
        <v>190</v>
      </c>
      <c r="E296" s="20" t="s">
        <v>179</v>
      </c>
      <c r="F296" s="20" t="s">
        <v>182</v>
      </c>
      <c r="G296" s="11" t="s">
        <v>2791</v>
      </c>
      <c r="H296" s="11"/>
      <c r="I296" s="149" t="s">
        <v>2840</v>
      </c>
      <c r="J296" s="427">
        <f>$J$15</f>
        <v>0</v>
      </c>
      <c r="K296" s="347" t="s">
        <v>185</v>
      </c>
      <c r="L296" s="347" t="s">
        <v>2844</v>
      </c>
      <c r="N296" s="355" t="s">
        <v>186</v>
      </c>
      <c r="O296" s="1411"/>
      <c r="P296" s="1411"/>
      <c r="Q296" s="1411"/>
      <c r="R296" s="1411"/>
      <c r="S296" s="1411"/>
    </row>
    <row r="297" spans="3:19" s="347" customFormat="1">
      <c r="C297" s="11"/>
      <c r="D297" s="20" t="s">
        <v>190</v>
      </c>
      <c r="E297" s="20" t="s">
        <v>179</v>
      </c>
      <c r="F297" s="20" t="s">
        <v>182</v>
      </c>
      <c r="G297" s="11" t="s">
        <v>2791</v>
      </c>
      <c r="H297" s="11"/>
      <c r="I297" s="149" t="s">
        <v>2841</v>
      </c>
      <c r="J297" s="427">
        <f>$J$16</f>
        <v>0</v>
      </c>
      <c r="K297" s="347" t="s">
        <v>185</v>
      </c>
      <c r="L297" s="347" t="s">
        <v>2844</v>
      </c>
      <c r="N297" s="355" t="s">
        <v>186</v>
      </c>
      <c r="O297" s="1411"/>
      <c r="P297" s="1411"/>
      <c r="Q297" s="1411"/>
      <c r="R297" s="1411"/>
      <c r="S297" s="1411"/>
    </row>
    <row r="298" spans="3:19" s="347" customFormat="1">
      <c r="C298" s="11"/>
      <c r="D298" s="367" t="s">
        <v>190</v>
      </c>
      <c r="E298" s="367" t="s">
        <v>179</v>
      </c>
      <c r="F298" s="367" t="s">
        <v>182</v>
      </c>
      <c r="G298" s="11" t="s">
        <v>2791</v>
      </c>
      <c r="H298" s="11"/>
      <c r="I298" s="149" t="s">
        <v>2842</v>
      </c>
      <c r="J298" s="355"/>
      <c r="K298" s="13" t="s">
        <v>185</v>
      </c>
      <c r="L298" s="347" t="s">
        <v>2844</v>
      </c>
      <c r="M298" s="13"/>
      <c r="N298" s="367" t="s">
        <v>186</v>
      </c>
      <c r="O298" s="1411"/>
      <c r="P298" s="1411"/>
      <c r="Q298" s="1411"/>
      <c r="R298" s="1411"/>
      <c r="S298" s="1411"/>
    </row>
    <row r="299" spans="3:19" s="347" customFormat="1">
      <c r="C299" s="11"/>
      <c r="D299" s="11"/>
      <c r="E299" s="11"/>
      <c r="F299" s="11"/>
      <c r="G299" s="11"/>
      <c r="H299" s="11"/>
      <c r="I299" s="11"/>
      <c r="J299" s="11"/>
      <c r="K299" s="11"/>
      <c r="L299" s="11"/>
      <c r="M299" s="11"/>
      <c r="N299" s="11"/>
    </row>
    <row r="300" spans="3:19" s="347" customFormat="1" ht="13.5" customHeight="1">
      <c r="C300" s="76" t="s">
        <v>2789</v>
      </c>
      <c r="D300" s="76"/>
      <c r="E300" s="77"/>
      <c r="F300" s="77"/>
      <c r="G300" s="77"/>
      <c r="H300" s="77"/>
      <c r="I300" s="77"/>
      <c r="J300" s="77"/>
      <c r="K300" s="77"/>
      <c r="L300" s="77"/>
      <c r="M300" s="77"/>
      <c r="N300" s="77"/>
      <c r="O300" s="77"/>
      <c r="P300" s="77"/>
      <c r="Q300" s="77"/>
      <c r="R300" s="77"/>
      <c r="S300" s="77"/>
    </row>
    <row r="301" spans="3:19" s="347" customFormat="1">
      <c r="C301" s="353"/>
      <c r="D301" s="353"/>
      <c r="E301" s="353"/>
      <c r="F301" s="353"/>
      <c r="G301" s="353"/>
      <c r="H301" s="355"/>
      <c r="I301" s="355"/>
      <c r="J301" s="355"/>
      <c r="K301" s="372"/>
      <c r="L301" s="372"/>
      <c r="M301" s="372"/>
      <c r="N301" s="367"/>
    </row>
    <row r="302" spans="3:19" s="347" customFormat="1">
      <c r="C302" s="11"/>
      <c r="D302" s="20" t="s">
        <v>190</v>
      </c>
      <c r="E302" s="20" t="s">
        <v>179</v>
      </c>
      <c r="F302" s="20" t="s">
        <v>182</v>
      </c>
      <c r="G302" s="11" t="s">
        <v>2789</v>
      </c>
      <c r="H302" s="11"/>
      <c r="I302" s="149" t="s">
        <v>2838</v>
      </c>
      <c r="J302" s="427">
        <f>$J$13</f>
        <v>0</v>
      </c>
      <c r="K302" s="347" t="s">
        <v>185</v>
      </c>
      <c r="L302" s="347" t="s">
        <v>2844</v>
      </c>
      <c r="N302" s="355" t="s">
        <v>186</v>
      </c>
      <c r="O302" s="1411"/>
      <c r="P302" s="1411"/>
      <c r="Q302" s="1411"/>
      <c r="R302" s="1411"/>
      <c r="S302" s="1411"/>
    </row>
    <row r="303" spans="3:19" s="347" customFormat="1">
      <c r="C303" s="11"/>
      <c r="D303" s="20" t="s">
        <v>190</v>
      </c>
      <c r="E303" s="20" t="s">
        <v>179</v>
      </c>
      <c r="F303" s="20" t="s">
        <v>182</v>
      </c>
      <c r="G303" s="11" t="s">
        <v>2789</v>
      </c>
      <c r="H303" s="11"/>
      <c r="I303" s="149" t="s">
        <v>2839</v>
      </c>
      <c r="J303" s="427">
        <f>$J$14</f>
        <v>0</v>
      </c>
      <c r="K303" s="347" t="s">
        <v>185</v>
      </c>
      <c r="L303" s="347" t="s">
        <v>2844</v>
      </c>
      <c r="N303" s="355" t="s">
        <v>186</v>
      </c>
      <c r="O303" s="1411"/>
      <c r="P303" s="1411"/>
      <c r="Q303" s="1411"/>
      <c r="R303" s="1411"/>
      <c r="S303" s="1411"/>
    </row>
    <row r="304" spans="3:19" s="347" customFormat="1">
      <c r="C304" s="11"/>
      <c r="D304" s="20" t="s">
        <v>190</v>
      </c>
      <c r="E304" s="20" t="s">
        <v>179</v>
      </c>
      <c r="F304" s="20" t="s">
        <v>182</v>
      </c>
      <c r="G304" s="11" t="s">
        <v>2789</v>
      </c>
      <c r="H304" s="11"/>
      <c r="I304" s="149" t="s">
        <v>2840</v>
      </c>
      <c r="J304" s="427">
        <f>$J$15</f>
        <v>0</v>
      </c>
      <c r="K304" s="347" t="s">
        <v>185</v>
      </c>
      <c r="L304" s="347" t="s">
        <v>2844</v>
      </c>
      <c r="N304" s="355" t="s">
        <v>186</v>
      </c>
      <c r="O304" s="1411"/>
      <c r="P304" s="1411"/>
      <c r="Q304" s="1411"/>
      <c r="R304" s="1411"/>
      <c r="S304" s="1411"/>
    </row>
    <row r="305" spans="3:19" s="347" customFormat="1">
      <c r="C305" s="11"/>
      <c r="D305" s="20" t="s">
        <v>190</v>
      </c>
      <c r="E305" s="20" t="s">
        <v>179</v>
      </c>
      <c r="F305" s="20" t="s">
        <v>182</v>
      </c>
      <c r="G305" s="11" t="s">
        <v>2789</v>
      </c>
      <c r="H305" s="11"/>
      <c r="I305" s="149" t="s">
        <v>2841</v>
      </c>
      <c r="J305" s="427">
        <f>$J$16</f>
        <v>0</v>
      </c>
      <c r="K305" s="347" t="s">
        <v>185</v>
      </c>
      <c r="L305" s="347" t="s">
        <v>2844</v>
      </c>
      <c r="N305" s="355" t="s">
        <v>186</v>
      </c>
      <c r="O305" s="1411"/>
      <c r="P305" s="1411"/>
      <c r="Q305" s="1411"/>
      <c r="R305" s="1411"/>
      <c r="S305" s="1411"/>
    </row>
    <row r="306" spans="3:19" s="347" customFormat="1">
      <c r="C306" s="11"/>
      <c r="D306" s="367" t="s">
        <v>190</v>
      </c>
      <c r="E306" s="367" t="s">
        <v>179</v>
      </c>
      <c r="F306" s="367" t="s">
        <v>182</v>
      </c>
      <c r="G306" s="11" t="s">
        <v>2789</v>
      </c>
      <c r="H306" s="11"/>
      <c r="I306" s="149" t="s">
        <v>2842</v>
      </c>
      <c r="J306" s="355"/>
      <c r="K306" s="13" t="s">
        <v>185</v>
      </c>
      <c r="L306" s="347" t="s">
        <v>2844</v>
      </c>
      <c r="M306" s="13"/>
      <c r="N306" s="367" t="s">
        <v>186</v>
      </c>
      <c r="O306" s="1411"/>
      <c r="P306" s="1411"/>
      <c r="Q306" s="1411"/>
      <c r="R306" s="1411"/>
      <c r="S306" s="1411"/>
    </row>
    <row r="307" spans="3:19" s="347" customFormat="1">
      <c r="C307" s="11"/>
      <c r="D307" s="11"/>
      <c r="E307" s="11"/>
      <c r="F307" s="11"/>
      <c r="G307" s="11"/>
      <c r="H307" s="11"/>
      <c r="I307" s="11"/>
      <c r="J307" s="11"/>
      <c r="K307" s="11"/>
      <c r="L307" s="11"/>
      <c r="M307" s="11"/>
      <c r="N307" s="11"/>
    </row>
    <row r="308" spans="3:19" s="347" customFormat="1" ht="13.5" customHeight="1">
      <c r="C308" s="76" t="s">
        <v>2790</v>
      </c>
      <c r="D308" s="76"/>
      <c r="E308" s="77"/>
      <c r="F308" s="77"/>
      <c r="G308" s="77"/>
      <c r="H308" s="77"/>
      <c r="I308" s="77"/>
      <c r="J308" s="77"/>
      <c r="K308" s="77"/>
      <c r="L308" s="77"/>
      <c r="M308" s="77"/>
      <c r="N308" s="77"/>
      <c r="O308" s="77"/>
      <c r="P308" s="77"/>
      <c r="Q308" s="77"/>
      <c r="R308" s="77"/>
      <c r="S308" s="77"/>
    </row>
    <row r="309" spans="3:19" s="347" customFormat="1">
      <c r="C309" s="353"/>
      <c r="D309" s="353"/>
      <c r="E309" s="353"/>
      <c r="F309" s="353"/>
      <c r="G309" s="353"/>
      <c r="H309" s="355"/>
      <c r="I309" s="355"/>
      <c r="J309" s="355"/>
      <c r="K309" s="372"/>
      <c r="L309" s="372"/>
      <c r="M309" s="372"/>
      <c r="N309" s="367"/>
    </row>
    <row r="310" spans="3:19" s="347" customFormat="1">
      <c r="C310" s="11"/>
      <c r="D310" s="20" t="s">
        <v>190</v>
      </c>
      <c r="E310" s="20" t="s">
        <v>179</v>
      </c>
      <c r="F310" s="20" t="s">
        <v>182</v>
      </c>
      <c r="G310" s="11" t="s">
        <v>2790</v>
      </c>
      <c r="H310" s="11"/>
      <c r="I310" s="149" t="s">
        <v>2838</v>
      </c>
      <c r="J310" s="427">
        <f>$J$13</f>
        <v>0</v>
      </c>
      <c r="K310" s="347" t="s">
        <v>185</v>
      </c>
      <c r="L310" s="347" t="s">
        <v>2844</v>
      </c>
      <c r="N310" s="355" t="s">
        <v>186</v>
      </c>
      <c r="O310" s="1411"/>
      <c r="P310" s="1411"/>
      <c r="Q310" s="1411"/>
      <c r="R310" s="1411"/>
      <c r="S310" s="1411"/>
    </row>
    <row r="311" spans="3:19" s="347" customFormat="1">
      <c r="C311" s="11"/>
      <c r="D311" s="20" t="s">
        <v>190</v>
      </c>
      <c r="E311" s="20" t="s">
        <v>179</v>
      </c>
      <c r="F311" s="20" t="s">
        <v>182</v>
      </c>
      <c r="G311" s="11" t="s">
        <v>2790</v>
      </c>
      <c r="H311" s="11"/>
      <c r="I311" s="149" t="s">
        <v>2839</v>
      </c>
      <c r="J311" s="427">
        <f>$J$14</f>
        <v>0</v>
      </c>
      <c r="K311" s="347" t="s">
        <v>185</v>
      </c>
      <c r="L311" s="347" t="s">
        <v>2844</v>
      </c>
      <c r="N311" s="355" t="s">
        <v>186</v>
      </c>
      <c r="O311" s="1411"/>
      <c r="P311" s="1411"/>
      <c r="Q311" s="1411"/>
      <c r="R311" s="1411"/>
      <c r="S311" s="1411"/>
    </row>
    <row r="312" spans="3:19" s="347" customFormat="1">
      <c r="C312" s="11"/>
      <c r="D312" s="20" t="s">
        <v>190</v>
      </c>
      <c r="E312" s="20" t="s">
        <v>179</v>
      </c>
      <c r="F312" s="20" t="s">
        <v>182</v>
      </c>
      <c r="G312" s="11" t="s">
        <v>2790</v>
      </c>
      <c r="H312" s="11"/>
      <c r="I312" s="149" t="s">
        <v>2840</v>
      </c>
      <c r="J312" s="427">
        <f>$J$15</f>
        <v>0</v>
      </c>
      <c r="K312" s="347" t="s">
        <v>185</v>
      </c>
      <c r="L312" s="347" t="s">
        <v>2844</v>
      </c>
      <c r="N312" s="355" t="s">
        <v>186</v>
      </c>
      <c r="O312" s="1411"/>
      <c r="P312" s="1411"/>
      <c r="Q312" s="1411"/>
      <c r="R312" s="1411"/>
      <c r="S312" s="1411"/>
    </row>
    <row r="313" spans="3:19" s="347" customFormat="1">
      <c r="C313" s="11"/>
      <c r="D313" s="20" t="s">
        <v>190</v>
      </c>
      <c r="E313" s="20" t="s">
        <v>179</v>
      </c>
      <c r="F313" s="20" t="s">
        <v>182</v>
      </c>
      <c r="G313" s="11" t="s">
        <v>2790</v>
      </c>
      <c r="H313" s="11"/>
      <c r="I313" s="149" t="s">
        <v>2841</v>
      </c>
      <c r="J313" s="427">
        <f>$J$16</f>
        <v>0</v>
      </c>
      <c r="K313" s="347" t="s">
        <v>185</v>
      </c>
      <c r="L313" s="347" t="s">
        <v>2844</v>
      </c>
      <c r="N313" s="355" t="s">
        <v>186</v>
      </c>
      <c r="O313" s="1411"/>
      <c r="P313" s="1411"/>
      <c r="Q313" s="1411"/>
      <c r="R313" s="1411"/>
      <c r="S313" s="1411"/>
    </row>
    <row r="314" spans="3:19" s="347" customFormat="1">
      <c r="C314" s="11"/>
      <c r="D314" s="367" t="s">
        <v>190</v>
      </c>
      <c r="E314" s="367" t="s">
        <v>179</v>
      </c>
      <c r="F314" s="367" t="s">
        <v>182</v>
      </c>
      <c r="G314" s="11" t="s">
        <v>2790</v>
      </c>
      <c r="H314" s="11"/>
      <c r="I314" s="149" t="s">
        <v>2842</v>
      </c>
      <c r="J314" s="355"/>
      <c r="K314" s="13" t="s">
        <v>185</v>
      </c>
      <c r="L314" s="347" t="s">
        <v>2844</v>
      </c>
      <c r="M314" s="13"/>
      <c r="N314" s="367" t="s">
        <v>186</v>
      </c>
      <c r="O314" s="1411"/>
      <c r="P314" s="1411"/>
      <c r="Q314" s="1411"/>
      <c r="R314" s="1411"/>
      <c r="S314" s="1411"/>
    </row>
    <row r="315" spans="3:19" s="347" customFormat="1">
      <c r="C315" s="11"/>
      <c r="D315" s="11"/>
      <c r="E315" s="11"/>
      <c r="F315" s="11"/>
      <c r="G315" s="11"/>
      <c r="H315" s="11"/>
      <c r="I315" s="11"/>
      <c r="J315" s="11"/>
      <c r="K315" s="11"/>
      <c r="L315" s="11"/>
      <c r="M315" s="11"/>
      <c r="N315" s="11"/>
    </row>
    <row r="316" spans="3:19" s="347" customFormat="1" ht="13.5" customHeight="1">
      <c r="C316" s="76" t="s">
        <v>2792</v>
      </c>
      <c r="D316" s="76"/>
      <c r="E316" s="77"/>
      <c r="F316" s="77"/>
      <c r="G316" s="77"/>
      <c r="H316" s="77"/>
      <c r="I316" s="77"/>
      <c r="J316" s="77"/>
      <c r="K316" s="77"/>
      <c r="L316" s="77"/>
      <c r="M316" s="77"/>
      <c r="N316" s="77"/>
      <c r="O316" s="77"/>
      <c r="P316" s="77"/>
      <c r="Q316" s="77"/>
      <c r="R316" s="77"/>
      <c r="S316" s="77"/>
    </row>
    <row r="317" spans="3:19" s="347" customFormat="1">
      <c r="C317" s="353"/>
      <c r="D317" s="353"/>
      <c r="E317" s="353"/>
      <c r="F317" s="353"/>
      <c r="G317" s="353"/>
      <c r="H317" s="355"/>
      <c r="I317" s="355"/>
      <c r="J317" s="355"/>
      <c r="K317" s="372"/>
      <c r="L317" s="372"/>
      <c r="M317" s="372"/>
      <c r="N317" s="367"/>
    </row>
    <row r="318" spans="3:19" s="347" customFormat="1">
      <c r="C318" s="11"/>
      <c r="D318" s="20" t="s">
        <v>190</v>
      </c>
      <c r="E318" s="20" t="s">
        <v>179</v>
      </c>
      <c r="F318" s="20" t="s">
        <v>182</v>
      </c>
      <c r="G318" s="11" t="s">
        <v>2792</v>
      </c>
      <c r="H318" s="11"/>
      <c r="I318" s="149" t="s">
        <v>2838</v>
      </c>
      <c r="J318" s="427">
        <f>$J$13</f>
        <v>0</v>
      </c>
      <c r="K318" s="347" t="s">
        <v>185</v>
      </c>
      <c r="L318" s="347" t="s">
        <v>2844</v>
      </c>
      <c r="N318" s="355" t="s">
        <v>186</v>
      </c>
      <c r="O318" s="1411"/>
      <c r="P318" s="1411"/>
      <c r="Q318" s="1411"/>
      <c r="R318" s="1411"/>
      <c r="S318" s="1411"/>
    </row>
    <row r="319" spans="3:19" s="347" customFormat="1">
      <c r="C319" s="11"/>
      <c r="D319" s="20" t="s">
        <v>190</v>
      </c>
      <c r="E319" s="20" t="s">
        <v>179</v>
      </c>
      <c r="F319" s="20" t="s">
        <v>182</v>
      </c>
      <c r="G319" s="11" t="s">
        <v>2792</v>
      </c>
      <c r="H319" s="11"/>
      <c r="I319" s="149" t="s">
        <v>2839</v>
      </c>
      <c r="J319" s="427">
        <f>$J$14</f>
        <v>0</v>
      </c>
      <c r="K319" s="347" t="s">
        <v>185</v>
      </c>
      <c r="L319" s="347" t="s">
        <v>2844</v>
      </c>
      <c r="N319" s="355" t="s">
        <v>186</v>
      </c>
      <c r="O319" s="1411"/>
      <c r="P319" s="1411"/>
      <c r="Q319" s="1411"/>
      <c r="R319" s="1411"/>
      <c r="S319" s="1411"/>
    </row>
    <row r="320" spans="3:19" s="347" customFormat="1">
      <c r="C320" s="11"/>
      <c r="D320" s="20" t="s">
        <v>190</v>
      </c>
      <c r="E320" s="20" t="s">
        <v>179</v>
      </c>
      <c r="F320" s="20" t="s">
        <v>182</v>
      </c>
      <c r="G320" s="11" t="s">
        <v>2792</v>
      </c>
      <c r="H320" s="11"/>
      <c r="I320" s="149" t="s">
        <v>2840</v>
      </c>
      <c r="J320" s="427">
        <f>$J$15</f>
        <v>0</v>
      </c>
      <c r="K320" s="347" t="s">
        <v>185</v>
      </c>
      <c r="L320" s="347" t="s">
        <v>2844</v>
      </c>
      <c r="N320" s="355" t="s">
        <v>186</v>
      </c>
      <c r="O320" s="1411"/>
      <c r="P320" s="1411"/>
      <c r="Q320" s="1411"/>
      <c r="R320" s="1411"/>
      <c r="S320" s="1411"/>
    </row>
    <row r="321" spans="3:19" s="347" customFormat="1">
      <c r="C321" s="11"/>
      <c r="D321" s="20" t="s">
        <v>190</v>
      </c>
      <c r="E321" s="20" t="s">
        <v>179</v>
      </c>
      <c r="F321" s="20" t="s">
        <v>182</v>
      </c>
      <c r="G321" s="11" t="s">
        <v>2792</v>
      </c>
      <c r="H321" s="11"/>
      <c r="I321" s="149" t="s">
        <v>2841</v>
      </c>
      <c r="J321" s="427">
        <f>$J$16</f>
        <v>0</v>
      </c>
      <c r="K321" s="347" t="s">
        <v>185</v>
      </c>
      <c r="L321" s="347" t="s">
        <v>2844</v>
      </c>
      <c r="N321" s="355" t="s">
        <v>186</v>
      </c>
      <c r="O321" s="1411"/>
      <c r="P321" s="1411"/>
      <c r="Q321" s="1411"/>
      <c r="R321" s="1411"/>
      <c r="S321" s="1411"/>
    </row>
    <row r="322" spans="3:19" s="347" customFormat="1">
      <c r="C322" s="11"/>
      <c r="D322" s="367" t="s">
        <v>190</v>
      </c>
      <c r="E322" s="367" t="s">
        <v>179</v>
      </c>
      <c r="F322" s="367" t="s">
        <v>182</v>
      </c>
      <c r="G322" s="11" t="s">
        <v>2792</v>
      </c>
      <c r="H322" s="11"/>
      <c r="I322" s="149" t="s">
        <v>2842</v>
      </c>
      <c r="J322" s="355"/>
      <c r="K322" s="13" t="s">
        <v>185</v>
      </c>
      <c r="L322" s="347" t="s">
        <v>2844</v>
      </c>
      <c r="M322" s="13"/>
      <c r="N322" s="367" t="s">
        <v>186</v>
      </c>
      <c r="O322" s="1411"/>
      <c r="P322" s="1411"/>
      <c r="Q322" s="1411"/>
      <c r="R322" s="1411"/>
      <c r="S322" s="1411"/>
    </row>
    <row r="323" spans="3:19" s="347" customFormat="1">
      <c r="C323" s="11"/>
      <c r="D323" s="11"/>
      <c r="E323" s="11"/>
      <c r="F323" s="11"/>
      <c r="G323" s="11"/>
      <c r="H323" s="11"/>
      <c r="I323" s="11"/>
      <c r="J323" s="11"/>
      <c r="K323" s="11"/>
      <c r="L323" s="11"/>
      <c r="M323" s="11"/>
      <c r="N323" s="11"/>
    </row>
    <row r="324" spans="3:19" s="347" customFormat="1" ht="13.5" customHeight="1">
      <c r="C324" s="76" t="s">
        <v>2794</v>
      </c>
      <c r="D324" s="76"/>
      <c r="E324" s="77"/>
      <c r="F324" s="77"/>
      <c r="G324" s="77"/>
      <c r="H324" s="77"/>
      <c r="I324" s="77"/>
      <c r="J324" s="77"/>
      <c r="K324" s="77"/>
      <c r="L324" s="77"/>
      <c r="M324" s="77"/>
      <c r="N324" s="77"/>
      <c r="O324" s="77"/>
      <c r="P324" s="77"/>
      <c r="Q324" s="77"/>
      <c r="R324" s="77"/>
      <c r="S324" s="77"/>
    </row>
    <row r="325" spans="3:19" s="347" customFormat="1">
      <c r="C325" s="353"/>
      <c r="D325" s="353"/>
      <c r="E325" s="353"/>
      <c r="F325" s="353"/>
      <c r="G325" s="353"/>
      <c r="H325" s="355"/>
      <c r="I325" s="355"/>
      <c r="J325" s="355"/>
      <c r="K325" s="372"/>
      <c r="L325" s="372"/>
      <c r="M325" s="372"/>
      <c r="N325" s="367"/>
    </row>
    <row r="326" spans="3:19" s="347" customFormat="1">
      <c r="C326" s="11"/>
      <c r="D326" s="20" t="s">
        <v>190</v>
      </c>
      <c r="E326" s="20" t="s">
        <v>179</v>
      </c>
      <c r="F326" s="20" t="s">
        <v>182</v>
      </c>
      <c r="G326" s="11" t="s">
        <v>2794</v>
      </c>
      <c r="H326" s="11"/>
      <c r="I326" s="149" t="s">
        <v>2838</v>
      </c>
      <c r="J326" s="427">
        <f>$J$13</f>
        <v>0</v>
      </c>
      <c r="K326" s="347" t="s">
        <v>185</v>
      </c>
      <c r="L326" s="347" t="s">
        <v>2844</v>
      </c>
      <c r="N326" s="355" t="s">
        <v>186</v>
      </c>
      <c r="O326" s="1411"/>
      <c r="P326" s="1411"/>
      <c r="Q326" s="1411"/>
      <c r="R326" s="1411"/>
      <c r="S326" s="1411"/>
    </row>
    <row r="327" spans="3:19" s="347" customFormat="1">
      <c r="C327" s="11"/>
      <c r="D327" s="20" t="s">
        <v>190</v>
      </c>
      <c r="E327" s="20" t="s">
        <v>179</v>
      </c>
      <c r="F327" s="20" t="s">
        <v>182</v>
      </c>
      <c r="G327" s="11" t="s">
        <v>2794</v>
      </c>
      <c r="H327" s="11"/>
      <c r="I327" s="149" t="s">
        <v>2839</v>
      </c>
      <c r="J327" s="427">
        <f>$J$14</f>
        <v>0</v>
      </c>
      <c r="K327" s="347" t="s">
        <v>185</v>
      </c>
      <c r="L327" s="347" t="s">
        <v>2844</v>
      </c>
      <c r="N327" s="355" t="s">
        <v>186</v>
      </c>
      <c r="O327" s="1411"/>
      <c r="P327" s="1411"/>
      <c r="Q327" s="1411"/>
      <c r="R327" s="1411"/>
      <c r="S327" s="1411"/>
    </row>
    <row r="328" spans="3:19" s="347" customFormat="1">
      <c r="C328" s="11"/>
      <c r="D328" s="20" t="s">
        <v>190</v>
      </c>
      <c r="E328" s="20" t="s">
        <v>179</v>
      </c>
      <c r="F328" s="20" t="s">
        <v>182</v>
      </c>
      <c r="G328" s="11" t="s">
        <v>2794</v>
      </c>
      <c r="H328" s="11"/>
      <c r="I328" s="149" t="s">
        <v>2840</v>
      </c>
      <c r="J328" s="427">
        <f>$J$15</f>
        <v>0</v>
      </c>
      <c r="K328" s="347" t="s">
        <v>185</v>
      </c>
      <c r="L328" s="347" t="s">
        <v>2844</v>
      </c>
      <c r="N328" s="355" t="s">
        <v>186</v>
      </c>
      <c r="O328" s="1411"/>
      <c r="P328" s="1411"/>
      <c r="Q328" s="1411"/>
      <c r="R328" s="1411"/>
      <c r="S328" s="1411"/>
    </row>
    <row r="329" spans="3:19" s="347" customFormat="1">
      <c r="C329" s="11"/>
      <c r="D329" s="20" t="s">
        <v>190</v>
      </c>
      <c r="E329" s="20" t="s">
        <v>179</v>
      </c>
      <c r="F329" s="20" t="s">
        <v>182</v>
      </c>
      <c r="G329" s="11" t="s">
        <v>2794</v>
      </c>
      <c r="H329" s="11"/>
      <c r="I329" s="149" t="s">
        <v>2841</v>
      </c>
      <c r="J329" s="427">
        <f>$J$16</f>
        <v>0</v>
      </c>
      <c r="K329" s="347" t="s">
        <v>185</v>
      </c>
      <c r="L329" s="347" t="s">
        <v>2844</v>
      </c>
      <c r="N329" s="355" t="s">
        <v>186</v>
      </c>
      <c r="O329" s="1411"/>
      <c r="P329" s="1411"/>
      <c r="Q329" s="1411"/>
      <c r="R329" s="1411"/>
      <c r="S329" s="1411"/>
    </row>
    <row r="330" spans="3:19" s="347" customFormat="1">
      <c r="C330" s="11"/>
      <c r="D330" s="367" t="s">
        <v>190</v>
      </c>
      <c r="E330" s="367" t="s">
        <v>179</v>
      </c>
      <c r="F330" s="367" t="s">
        <v>182</v>
      </c>
      <c r="G330" s="11" t="s">
        <v>2794</v>
      </c>
      <c r="H330" s="11"/>
      <c r="I330" s="149" t="s">
        <v>2842</v>
      </c>
      <c r="J330" s="355"/>
      <c r="K330" s="13" t="s">
        <v>185</v>
      </c>
      <c r="L330" s="347" t="s">
        <v>2844</v>
      </c>
      <c r="M330" s="13"/>
      <c r="N330" s="367" t="s">
        <v>186</v>
      </c>
      <c r="O330" s="1411"/>
      <c r="P330" s="1411"/>
      <c r="Q330" s="1411"/>
      <c r="R330" s="1411"/>
      <c r="S330" s="1411"/>
    </row>
    <row r="331" spans="3:19" s="347" customFormat="1">
      <c r="C331" s="11"/>
      <c r="D331" s="11"/>
      <c r="E331" s="11"/>
      <c r="F331" s="11"/>
      <c r="G331" s="11"/>
      <c r="H331" s="11"/>
      <c r="I331" s="11"/>
      <c r="J331" s="11"/>
      <c r="K331" s="11"/>
      <c r="L331" s="11"/>
      <c r="M331" s="11"/>
      <c r="N331" s="11"/>
    </row>
    <row r="332" spans="3:19" s="347" customFormat="1" ht="13.5" customHeight="1">
      <c r="C332" s="76" t="s">
        <v>2793</v>
      </c>
      <c r="D332" s="76"/>
      <c r="E332" s="77"/>
      <c r="F332" s="77"/>
      <c r="G332" s="77"/>
      <c r="H332" s="77"/>
      <c r="I332" s="77"/>
      <c r="J332" s="77"/>
      <c r="K332" s="77"/>
      <c r="L332" s="77"/>
      <c r="M332" s="77"/>
      <c r="N332" s="77"/>
      <c r="O332" s="77"/>
      <c r="P332" s="77"/>
      <c r="Q332" s="77"/>
      <c r="R332" s="77"/>
      <c r="S332" s="77"/>
    </row>
    <row r="333" spans="3:19" s="347" customFormat="1">
      <c r="C333" s="353"/>
      <c r="D333" s="353"/>
      <c r="E333" s="353"/>
      <c r="F333" s="353"/>
      <c r="G333" s="353"/>
      <c r="H333" s="355"/>
      <c r="I333" s="355"/>
      <c r="J333" s="355"/>
      <c r="K333" s="372"/>
      <c r="L333" s="372"/>
      <c r="M333" s="372"/>
      <c r="N333" s="367"/>
    </row>
    <row r="334" spans="3:19" s="347" customFormat="1">
      <c r="C334" s="11"/>
      <c r="D334" s="20" t="s">
        <v>190</v>
      </c>
      <c r="E334" s="20" t="s">
        <v>179</v>
      </c>
      <c r="F334" s="20" t="s">
        <v>182</v>
      </c>
      <c r="G334" s="11" t="s">
        <v>2793</v>
      </c>
      <c r="H334" s="11"/>
      <c r="I334" s="149" t="s">
        <v>2838</v>
      </c>
      <c r="J334" s="427">
        <f>$J$13</f>
        <v>0</v>
      </c>
      <c r="K334" s="347" t="s">
        <v>185</v>
      </c>
      <c r="L334" s="347" t="s">
        <v>2844</v>
      </c>
      <c r="N334" s="355" t="s">
        <v>186</v>
      </c>
      <c r="O334" s="1411"/>
      <c r="P334" s="1411"/>
      <c r="Q334" s="1411"/>
      <c r="R334" s="1411"/>
      <c r="S334" s="1411"/>
    </row>
    <row r="335" spans="3:19" s="347" customFormat="1">
      <c r="C335" s="11"/>
      <c r="D335" s="20" t="s">
        <v>190</v>
      </c>
      <c r="E335" s="20" t="s">
        <v>179</v>
      </c>
      <c r="F335" s="20" t="s">
        <v>182</v>
      </c>
      <c r="G335" s="11" t="s">
        <v>2793</v>
      </c>
      <c r="H335" s="11"/>
      <c r="I335" s="149" t="s">
        <v>2839</v>
      </c>
      <c r="J335" s="427">
        <f>$J$14</f>
        <v>0</v>
      </c>
      <c r="K335" s="347" t="s">
        <v>185</v>
      </c>
      <c r="L335" s="347" t="s">
        <v>2844</v>
      </c>
      <c r="N335" s="355" t="s">
        <v>186</v>
      </c>
      <c r="O335" s="1411"/>
      <c r="P335" s="1411"/>
      <c r="Q335" s="1411"/>
      <c r="R335" s="1411"/>
      <c r="S335" s="1411"/>
    </row>
    <row r="336" spans="3:19" s="347" customFormat="1">
      <c r="C336" s="11"/>
      <c r="D336" s="20" t="s">
        <v>190</v>
      </c>
      <c r="E336" s="20" t="s">
        <v>179</v>
      </c>
      <c r="F336" s="20" t="s">
        <v>182</v>
      </c>
      <c r="G336" s="11" t="s">
        <v>2793</v>
      </c>
      <c r="H336" s="11"/>
      <c r="I336" s="149" t="s">
        <v>2840</v>
      </c>
      <c r="J336" s="427">
        <f>$J$15</f>
        <v>0</v>
      </c>
      <c r="K336" s="347" t="s">
        <v>185</v>
      </c>
      <c r="L336" s="347" t="s">
        <v>2844</v>
      </c>
      <c r="N336" s="355" t="s">
        <v>186</v>
      </c>
      <c r="O336" s="1411"/>
      <c r="P336" s="1411"/>
      <c r="Q336" s="1411"/>
      <c r="R336" s="1411"/>
      <c r="S336" s="1411"/>
    </row>
    <row r="337" spans="2:19" s="347" customFormat="1">
      <c r="B337" s="11"/>
      <c r="C337" s="11"/>
      <c r="D337" s="20" t="s">
        <v>190</v>
      </c>
      <c r="E337" s="20" t="s">
        <v>179</v>
      </c>
      <c r="F337" s="20" t="s">
        <v>182</v>
      </c>
      <c r="G337" s="11" t="s">
        <v>2793</v>
      </c>
      <c r="H337" s="11"/>
      <c r="I337" s="149" t="s">
        <v>2841</v>
      </c>
      <c r="J337" s="427">
        <f>$J$16</f>
        <v>0</v>
      </c>
      <c r="K337" s="347" t="s">
        <v>185</v>
      </c>
      <c r="L337" s="347" t="s">
        <v>2844</v>
      </c>
      <c r="N337" s="355" t="s">
        <v>186</v>
      </c>
      <c r="O337" s="1411"/>
      <c r="P337" s="1411"/>
      <c r="Q337" s="1411"/>
      <c r="R337" s="1411"/>
      <c r="S337" s="1411"/>
    </row>
    <row r="338" spans="2:19" s="347" customFormat="1">
      <c r="B338" s="11"/>
      <c r="C338" s="11"/>
      <c r="D338" s="367" t="s">
        <v>190</v>
      </c>
      <c r="E338" s="367" t="s">
        <v>179</v>
      </c>
      <c r="F338" s="367" t="s">
        <v>182</v>
      </c>
      <c r="G338" s="11" t="s">
        <v>2793</v>
      </c>
      <c r="H338" s="11"/>
      <c r="I338" s="149" t="s">
        <v>2842</v>
      </c>
      <c r="J338" s="355"/>
      <c r="K338" s="13" t="s">
        <v>185</v>
      </c>
      <c r="L338" s="347" t="s">
        <v>2844</v>
      </c>
      <c r="M338" s="13"/>
      <c r="N338" s="367" t="s">
        <v>186</v>
      </c>
      <c r="O338" s="1411"/>
      <c r="P338" s="1411"/>
      <c r="Q338" s="1411"/>
      <c r="R338" s="1411"/>
      <c r="S338" s="1411"/>
    </row>
    <row r="339" spans="2:19" s="347" customFormat="1">
      <c r="B339" s="11"/>
      <c r="C339" s="11"/>
      <c r="D339" s="11"/>
      <c r="E339" s="11"/>
      <c r="F339" s="11"/>
      <c r="G339" s="11"/>
      <c r="H339" s="11"/>
      <c r="I339" s="11"/>
      <c r="J339" s="11"/>
      <c r="K339" s="11"/>
      <c r="L339" s="11"/>
      <c r="M339" s="11"/>
      <c r="N339" s="11"/>
    </row>
    <row r="340" spans="2:19" s="347" customFormat="1" ht="17.649999999999999">
      <c r="B340" s="28" t="s">
        <v>1807</v>
      </c>
      <c r="C340" s="27"/>
      <c r="D340" s="27"/>
      <c r="E340" s="27"/>
      <c r="F340" s="27"/>
      <c r="G340" s="27"/>
      <c r="H340" s="27"/>
      <c r="I340" s="27"/>
      <c r="J340" s="27"/>
      <c r="K340" s="27"/>
      <c r="L340" s="27"/>
      <c r="M340" s="27"/>
      <c r="N340" s="27"/>
      <c r="O340" s="27"/>
      <c r="P340" s="27"/>
      <c r="Q340" s="27"/>
      <c r="R340" s="27"/>
      <c r="S34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60" id="{B5DB27D3-2977-42DA-8AC3-165DDAE48DF6}">
            <xm:f>Cover!$E$15=O$6</xm:f>
            <x14:dxf>
              <fill>
                <patternFill>
                  <bgColor theme="7" tint="0.59996337778862885"/>
                </patternFill>
              </fill>
            </x14:dxf>
          </x14:cfRule>
          <x14:cfRule type="expression" priority="159" id="{5EDAB6B1-7A0A-4705-B0D9-8DF58D789D3E}">
            <xm:f>Cover!$E$15&lt;&gt;O$6</xm:f>
            <x14:dxf>
              <fill>
                <patternFill>
                  <bgColor theme="0" tint="-0.24994659260841701"/>
                </patternFill>
              </fill>
            </x14:dxf>
          </x14:cfRule>
          <xm:sqref>O13:S17</xm:sqref>
        </x14:conditionalFormatting>
        <x14:conditionalFormatting xmlns:xm="http://schemas.microsoft.com/office/excel/2006/main">
          <x14:cfRule type="expression" priority="80" id="{7FBBE50A-8329-48EF-9AC3-0A40E8267F65}">
            <xm:f>Cover!$E$15=O$6</xm:f>
            <x14:dxf>
              <fill>
                <patternFill>
                  <bgColor theme="7" tint="0.59996337778862885"/>
                </patternFill>
              </fill>
            </x14:dxf>
          </x14:cfRule>
          <x14:cfRule type="expression" priority="79" id="{9A38A156-DC26-4BA2-8C41-CF412DBB04BF}">
            <xm:f>Cover!$E$15&lt;&gt;O$6</xm:f>
            <x14:dxf>
              <fill>
                <patternFill>
                  <bgColor theme="0" tint="-0.24994659260841701"/>
                </patternFill>
              </fill>
            </x14:dxf>
          </x14:cfRule>
          <xm:sqref>O22:S26</xm:sqref>
        </x14:conditionalFormatting>
        <x14:conditionalFormatting xmlns:xm="http://schemas.microsoft.com/office/excel/2006/main">
          <x14:cfRule type="expression" priority="76" id="{55F22E12-F157-4C8C-A83B-C5C63A7D1C2B}">
            <xm:f>Cover!$E$15=O$6</xm:f>
            <x14:dxf>
              <fill>
                <patternFill>
                  <bgColor theme="7" tint="0.59996337778862885"/>
                </patternFill>
              </fill>
            </x14:dxf>
          </x14:cfRule>
          <x14:cfRule type="expression" priority="75" id="{2DD2DEC4-3279-490C-88EB-E4233C74A32E}">
            <xm:f>Cover!$E$15&lt;&gt;O$6</xm:f>
            <x14:dxf>
              <fill>
                <patternFill>
                  <bgColor theme="0" tint="-0.24994659260841701"/>
                </patternFill>
              </fill>
            </x14:dxf>
          </x14:cfRule>
          <xm:sqref>O30:S34</xm:sqref>
        </x14:conditionalFormatting>
        <x14:conditionalFormatting xmlns:xm="http://schemas.microsoft.com/office/excel/2006/main">
          <x14:cfRule type="expression" priority="74" id="{2C721113-FD07-453D-8E00-16C4B5EE5A80}">
            <xm:f>Cover!$E$15=O$6</xm:f>
            <x14:dxf>
              <fill>
                <patternFill>
                  <bgColor theme="7" tint="0.59996337778862885"/>
                </patternFill>
              </fill>
            </x14:dxf>
          </x14:cfRule>
          <x14:cfRule type="expression" priority="73" id="{564F3BF5-198E-4B94-B363-A4552F980708}">
            <xm:f>Cover!$E$15&lt;&gt;O$6</xm:f>
            <x14:dxf>
              <fill>
                <patternFill>
                  <bgColor theme="0" tint="-0.24994659260841701"/>
                </patternFill>
              </fill>
            </x14:dxf>
          </x14:cfRule>
          <xm:sqref>O38:S42</xm:sqref>
        </x14:conditionalFormatting>
        <x14:conditionalFormatting xmlns:xm="http://schemas.microsoft.com/office/excel/2006/main">
          <x14:cfRule type="expression" priority="72" id="{9ED48C54-DF04-49E7-BDEC-1BE860A0C149}">
            <xm:f>Cover!$E$15=O$6</xm:f>
            <x14:dxf>
              <fill>
                <patternFill>
                  <bgColor theme="7" tint="0.59996337778862885"/>
                </patternFill>
              </fill>
            </x14:dxf>
          </x14:cfRule>
          <x14:cfRule type="expression" priority="71" id="{1C01E9CE-9A16-4619-9016-2D5A21CC26C2}">
            <xm:f>Cover!$E$15&lt;&gt;O$6</xm:f>
            <x14:dxf>
              <fill>
                <patternFill>
                  <bgColor theme="0" tint="-0.24994659260841701"/>
                </patternFill>
              </fill>
            </x14:dxf>
          </x14:cfRule>
          <xm:sqref>O46:S50</xm:sqref>
        </x14:conditionalFormatting>
        <x14:conditionalFormatting xmlns:xm="http://schemas.microsoft.com/office/excel/2006/main">
          <x14:cfRule type="expression" priority="70" id="{B7A82B5C-EFE4-401D-ADF4-99073A381FE6}">
            <xm:f>Cover!$E$15=O$6</xm:f>
            <x14:dxf>
              <fill>
                <patternFill>
                  <bgColor theme="7" tint="0.59996337778862885"/>
                </patternFill>
              </fill>
            </x14:dxf>
          </x14:cfRule>
          <x14:cfRule type="expression" priority="69" id="{60675D88-C8F4-43C8-974D-F72EEC8DE215}">
            <xm:f>Cover!$E$15&lt;&gt;O$6</xm:f>
            <x14:dxf>
              <fill>
                <patternFill>
                  <bgColor theme="0" tint="-0.24994659260841701"/>
                </patternFill>
              </fill>
            </x14:dxf>
          </x14:cfRule>
          <xm:sqref>O54:S58</xm:sqref>
        </x14:conditionalFormatting>
        <x14:conditionalFormatting xmlns:xm="http://schemas.microsoft.com/office/excel/2006/main">
          <x14:cfRule type="expression" priority="68" id="{EA43FB59-8F2D-42DD-9332-6CE2C7F7FA24}">
            <xm:f>Cover!$E$15=O$6</xm:f>
            <x14:dxf>
              <fill>
                <patternFill>
                  <bgColor theme="7" tint="0.59996337778862885"/>
                </patternFill>
              </fill>
            </x14:dxf>
          </x14:cfRule>
          <x14:cfRule type="expression" priority="67" id="{B03AF2F8-562A-4CB4-A1D4-F6F45F957368}">
            <xm:f>Cover!$E$15&lt;&gt;O$6</xm:f>
            <x14:dxf>
              <fill>
                <patternFill>
                  <bgColor theme="0" tint="-0.24994659260841701"/>
                </patternFill>
              </fill>
            </x14:dxf>
          </x14:cfRule>
          <xm:sqref>O62:S66</xm:sqref>
        </x14:conditionalFormatting>
        <x14:conditionalFormatting xmlns:xm="http://schemas.microsoft.com/office/excel/2006/main">
          <x14:cfRule type="expression" priority="66" id="{56EFE73E-E77D-4A41-86E9-3BD5A3E1FE5C}">
            <xm:f>Cover!$E$15=O$6</xm:f>
            <x14:dxf>
              <fill>
                <patternFill>
                  <bgColor theme="7" tint="0.59996337778862885"/>
                </patternFill>
              </fill>
            </x14:dxf>
          </x14:cfRule>
          <x14:cfRule type="expression" priority="65" id="{74788671-5F83-4D98-9319-91146BB24E7B}">
            <xm:f>Cover!$E$15&lt;&gt;O$6</xm:f>
            <x14:dxf>
              <fill>
                <patternFill>
                  <bgColor theme="0" tint="-0.24994659260841701"/>
                </patternFill>
              </fill>
            </x14:dxf>
          </x14:cfRule>
          <xm:sqref>O70:S74</xm:sqref>
        </x14:conditionalFormatting>
        <x14:conditionalFormatting xmlns:xm="http://schemas.microsoft.com/office/excel/2006/main">
          <x14:cfRule type="expression" priority="62" id="{754C1BB5-8AC4-4B3A-BAA9-D591CCC0826A}">
            <xm:f>Cover!$E$15=O$6</xm:f>
            <x14:dxf>
              <fill>
                <patternFill>
                  <bgColor theme="7" tint="0.59996337778862885"/>
                </patternFill>
              </fill>
            </x14:dxf>
          </x14:cfRule>
          <x14:cfRule type="expression" priority="61" id="{AA6DC2AA-1023-4D5E-9EE5-38784DD22332}">
            <xm:f>Cover!$E$15&lt;&gt;O$6</xm:f>
            <x14:dxf>
              <fill>
                <patternFill>
                  <bgColor theme="0" tint="-0.24994659260841701"/>
                </patternFill>
              </fill>
            </x14:dxf>
          </x14:cfRule>
          <xm:sqref>O80:S84 O88:S92</xm:sqref>
        </x14:conditionalFormatting>
        <x14:conditionalFormatting xmlns:xm="http://schemas.microsoft.com/office/excel/2006/main">
          <x14:cfRule type="expression" priority="60" id="{2EF59DD9-5196-4D62-898F-53E86B75A062}">
            <xm:f>Cover!$E$15=O$6</xm:f>
            <x14:dxf>
              <fill>
                <patternFill>
                  <bgColor theme="7" tint="0.59996337778862885"/>
                </patternFill>
              </fill>
            </x14:dxf>
          </x14:cfRule>
          <x14:cfRule type="expression" priority="59" id="{0634BB77-7DAB-40C7-962E-BBE338ED7786}">
            <xm:f>Cover!$E$15&lt;&gt;O$6</xm:f>
            <x14:dxf>
              <fill>
                <patternFill>
                  <bgColor theme="0" tint="-0.24994659260841701"/>
                </patternFill>
              </fill>
            </x14:dxf>
          </x14:cfRule>
          <xm:sqref>O96:S100</xm:sqref>
        </x14:conditionalFormatting>
        <x14:conditionalFormatting xmlns:xm="http://schemas.microsoft.com/office/excel/2006/main">
          <x14:cfRule type="expression" priority="58" id="{B877CC60-E806-4B0F-B8D2-266F2A16FB16}">
            <xm:f>Cover!$E$15=O$6</xm:f>
            <x14:dxf>
              <fill>
                <patternFill>
                  <bgColor theme="7" tint="0.59996337778862885"/>
                </patternFill>
              </fill>
            </x14:dxf>
          </x14:cfRule>
          <x14:cfRule type="expression" priority="57" id="{6C56C5D0-5350-4E86-B63F-37732EC5560C}">
            <xm:f>Cover!$E$15&lt;&gt;O$6</xm:f>
            <x14:dxf>
              <fill>
                <patternFill>
                  <bgColor theme="0" tint="-0.24994659260841701"/>
                </patternFill>
              </fill>
            </x14:dxf>
          </x14:cfRule>
          <xm:sqref>O104:S108</xm:sqref>
        </x14:conditionalFormatting>
        <x14:conditionalFormatting xmlns:xm="http://schemas.microsoft.com/office/excel/2006/main">
          <x14:cfRule type="expression" priority="56" id="{0C73880E-8E75-4AFA-99DF-05E047935093}">
            <xm:f>Cover!$E$15=O$6</xm:f>
            <x14:dxf>
              <fill>
                <patternFill>
                  <bgColor theme="7" tint="0.59996337778862885"/>
                </patternFill>
              </fill>
            </x14:dxf>
          </x14:cfRule>
          <x14:cfRule type="expression" priority="55" id="{24DE4D2B-01A7-4802-9F7F-C5AFEB76C343}">
            <xm:f>Cover!$E$15&lt;&gt;O$6</xm:f>
            <x14:dxf>
              <fill>
                <patternFill>
                  <bgColor theme="0" tint="-0.24994659260841701"/>
                </patternFill>
              </fill>
            </x14:dxf>
          </x14:cfRule>
          <xm:sqref>O112:S116</xm:sqref>
        </x14:conditionalFormatting>
        <x14:conditionalFormatting xmlns:xm="http://schemas.microsoft.com/office/excel/2006/main">
          <x14:cfRule type="expression" priority="54" id="{85C2306D-2BAD-4926-846F-20455E349223}">
            <xm:f>Cover!$E$15=O$6</xm:f>
            <x14:dxf>
              <fill>
                <patternFill>
                  <bgColor theme="7" tint="0.59996337778862885"/>
                </patternFill>
              </fill>
            </x14:dxf>
          </x14:cfRule>
          <x14:cfRule type="expression" priority="53" id="{3F1C1E0C-D4D2-40F0-B809-8B39F214A069}">
            <xm:f>Cover!$E$15&lt;&gt;O$6</xm:f>
            <x14:dxf>
              <fill>
                <patternFill>
                  <bgColor theme="0" tint="-0.24994659260841701"/>
                </patternFill>
              </fill>
            </x14:dxf>
          </x14:cfRule>
          <xm:sqref>O120:S124</xm:sqref>
        </x14:conditionalFormatting>
        <x14:conditionalFormatting xmlns:xm="http://schemas.microsoft.com/office/excel/2006/main">
          <x14:cfRule type="expression" priority="52" id="{518A5246-5B3F-4E20-84CB-07A25EB8BCCB}">
            <xm:f>Cover!$E$15=O$6</xm:f>
            <x14:dxf>
              <fill>
                <patternFill>
                  <bgColor theme="7" tint="0.59996337778862885"/>
                </patternFill>
              </fill>
            </x14:dxf>
          </x14:cfRule>
          <x14:cfRule type="expression" priority="51" id="{229772A3-2945-4012-BE55-3243B90C63B3}">
            <xm:f>Cover!$E$15&lt;&gt;O$6</xm:f>
            <x14:dxf>
              <fill>
                <patternFill>
                  <bgColor theme="0" tint="-0.24994659260841701"/>
                </patternFill>
              </fill>
            </x14:dxf>
          </x14:cfRule>
          <xm:sqref>O128:S132</xm:sqref>
        </x14:conditionalFormatting>
        <x14:conditionalFormatting xmlns:xm="http://schemas.microsoft.com/office/excel/2006/main">
          <x14:cfRule type="expression" priority="50" id="{688CF134-F2CE-4E0E-8F04-ABDE88C21082}">
            <xm:f>Cover!$E$15=O$6</xm:f>
            <x14:dxf>
              <fill>
                <patternFill>
                  <bgColor theme="7" tint="0.59996337778862885"/>
                </patternFill>
              </fill>
            </x14:dxf>
          </x14:cfRule>
          <x14:cfRule type="expression" priority="49" id="{4FB7114D-E256-41A0-BDE4-EAB4581EDCE4}">
            <xm:f>Cover!$E$15&lt;&gt;O$6</xm:f>
            <x14:dxf>
              <fill>
                <patternFill>
                  <bgColor theme="0" tint="-0.24994659260841701"/>
                </patternFill>
              </fill>
            </x14:dxf>
          </x14:cfRule>
          <xm:sqref>O136:S140</xm:sqref>
        </x14:conditionalFormatting>
        <x14:conditionalFormatting xmlns:xm="http://schemas.microsoft.com/office/excel/2006/main">
          <x14:cfRule type="expression" priority="48" id="{906837BC-A1E1-4E4F-AA55-06A779D86FDC}">
            <xm:f>Cover!$E$15=O$6</xm:f>
            <x14:dxf>
              <fill>
                <patternFill>
                  <bgColor theme="7" tint="0.59996337778862885"/>
                </patternFill>
              </fill>
            </x14:dxf>
          </x14:cfRule>
          <x14:cfRule type="expression" priority="47" id="{AAFB9B71-8932-47A5-B754-0D6CABC76E41}">
            <xm:f>Cover!$E$15&lt;&gt;O$6</xm:f>
            <x14:dxf>
              <fill>
                <patternFill>
                  <bgColor theme="0" tint="-0.24994659260841701"/>
                </patternFill>
              </fill>
            </x14:dxf>
          </x14:cfRule>
          <xm:sqref>O146:S150</xm:sqref>
        </x14:conditionalFormatting>
        <x14:conditionalFormatting xmlns:xm="http://schemas.microsoft.com/office/excel/2006/main">
          <x14:cfRule type="expression" priority="46" id="{B6543C48-3168-4EE7-8180-6246DD877AAA}">
            <xm:f>Cover!$E$15=O$6</xm:f>
            <x14:dxf>
              <fill>
                <patternFill>
                  <bgColor theme="7" tint="0.59996337778862885"/>
                </patternFill>
              </fill>
            </x14:dxf>
          </x14:cfRule>
          <x14:cfRule type="expression" priority="45" id="{7D8FCAEA-5886-4E7B-9F8D-902178F4E4ED}">
            <xm:f>Cover!$E$15&lt;&gt;O$6</xm:f>
            <x14:dxf>
              <fill>
                <patternFill>
                  <bgColor theme="0" tint="-0.24994659260841701"/>
                </patternFill>
              </fill>
            </x14:dxf>
          </x14:cfRule>
          <xm:sqref>O154:S158</xm:sqref>
        </x14:conditionalFormatting>
        <x14:conditionalFormatting xmlns:xm="http://schemas.microsoft.com/office/excel/2006/main">
          <x14:cfRule type="expression" priority="44" id="{0A077BB4-918B-4C2F-9BCC-84C4D27207E8}">
            <xm:f>Cover!$E$15=O$6</xm:f>
            <x14:dxf>
              <fill>
                <patternFill>
                  <bgColor theme="7" tint="0.59996337778862885"/>
                </patternFill>
              </fill>
            </x14:dxf>
          </x14:cfRule>
          <x14:cfRule type="expression" priority="43" id="{1286EE86-AF98-4201-A849-558650EB1247}">
            <xm:f>Cover!$E$15&lt;&gt;O$6</xm:f>
            <x14:dxf>
              <fill>
                <patternFill>
                  <bgColor theme="0" tint="-0.24994659260841701"/>
                </patternFill>
              </fill>
            </x14:dxf>
          </x14:cfRule>
          <xm:sqref>O162:S166</xm:sqref>
        </x14:conditionalFormatting>
        <x14:conditionalFormatting xmlns:xm="http://schemas.microsoft.com/office/excel/2006/main">
          <x14:cfRule type="expression" priority="42" id="{32E98182-06C3-4484-9A8D-1D8F97239A8C}">
            <xm:f>Cover!$E$15=O$6</xm:f>
            <x14:dxf>
              <fill>
                <patternFill>
                  <bgColor theme="7" tint="0.59996337778862885"/>
                </patternFill>
              </fill>
            </x14:dxf>
          </x14:cfRule>
          <x14:cfRule type="expression" priority="41" id="{D349696D-0A7D-4410-A3BD-3758071D44BE}">
            <xm:f>Cover!$E$15&lt;&gt;O$6</xm:f>
            <x14:dxf>
              <fill>
                <patternFill>
                  <bgColor theme="0" tint="-0.24994659260841701"/>
                </patternFill>
              </fill>
            </x14:dxf>
          </x14:cfRule>
          <xm:sqref>O170:S174</xm:sqref>
        </x14:conditionalFormatting>
        <x14:conditionalFormatting xmlns:xm="http://schemas.microsoft.com/office/excel/2006/main">
          <x14:cfRule type="expression" priority="39" id="{6D6206CB-2E33-4017-80FD-28D7682AC3C1}">
            <xm:f>Cover!$E$15&lt;&gt;O$6</xm:f>
            <x14:dxf>
              <fill>
                <patternFill>
                  <bgColor theme="0" tint="-0.24994659260841701"/>
                </patternFill>
              </fill>
            </x14:dxf>
          </x14:cfRule>
          <x14:cfRule type="expression" priority="40" id="{A3C9DBD7-BE5F-4DF8-8BA1-52370A065AB4}">
            <xm:f>Cover!$E$15=O$6</xm:f>
            <x14:dxf>
              <fill>
                <patternFill>
                  <bgColor theme="7" tint="0.59996337778862885"/>
                </patternFill>
              </fill>
            </x14:dxf>
          </x14:cfRule>
          <xm:sqref>O178:S182</xm:sqref>
        </x14:conditionalFormatting>
        <x14:conditionalFormatting xmlns:xm="http://schemas.microsoft.com/office/excel/2006/main">
          <x14:cfRule type="expression" priority="38" id="{73A1B320-F7CD-43EA-9F48-846EC383BB8B}">
            <xm:f>Cover!$E$15=O$6</xm:f>
            <x14:dxf>
              <fill>
                <patternFill>
                  <bgColor theme="7" tint="0.59996337778862885"/>
                </patternFill>
              </fill>
            </x14:dxf>
          </x14:cfRule>
          <x14:cfRule type="expression" priority="37" id="{9EB48364-1511-42CD-BB94-4C6E501E0011}">
            <xm:f>Cover!$E$15&lt;&gt;O$6</xm:f>
            <x14:dxf>
              <fill>
                <patternFill>
                  <bgColor theme="0" tint="-0.24994659260841701"/>
                </patternFill>
              </fill>
            </x14:dxf>
          </x14:cfRule>
          <xm:sqref>O186:S190</xm:sqref>
        </x14:conditionalFormatting>
        <x14:conditionalFormatting xmlns:xm="http://schemas.microsoft.com/office/excel/2006/main">
          <x14:cfRule type="expression" priority="36" id="{09D6A685-9593-4482-9697-DD04B2694307}">
            <xm:f>Cover!$E$15=O$6</xm:f>
            <x14:dxf>
              <fill>
                <patternFill>
                  <bgColor theme="7" tint="0.59996337778862885"/>
                </patternFill>
              </fill>
            </x14:dxf>
          </x14:cfRule>
          <x14:cfRule type="expression" priority="35" id="{37144C3E-06A4-4E5A-8833-E12FAFEAFAC8}">
            <xm:f>Cover!$E$15&lt;&gt;O$6</xm:f>
            <x14:dxf>
              <fill>
                <patternFill>
                  <bgColor theme="0" tint="-0.24994659260841701"/>
                </patternFill>
              </fill>
            </x14:dxf>
          </x14:cfRule>
          <xm:sqref>O194:S198</xm:sqref>
        </x14:conditionalFormatting>
        <x14:conditionalFormatting xmlns:xm="http://schemas.microsoft.com/office/excel/2006/main">
          <x14:cfRule type="expression" priority="34" id="{EC21ABBB-5EB9-482E-8237-CB57C89E5830}">
            <xm:f>Cover!$E$15=O$6</xm:f>
            <x14:dxf>
              <fill>
                <patternFill>
                  <bgColor theme="7" tint="0.59996337778862885"/>
                </patternFill>
              </fill>
            </x14:dxf>
          </x14:cfRule>
          <x14:cfRule type="expression" priority="33" id="{FC551E5D-48DC-4771-9E71-72C9D197CA5A}">
            <xm:f>Cover!$E$15&lt;&gt;O$6</xm:f>
            <x14:dxf>
              <fill>
                <patternFill>
                  <bgColor theme="0" tint="-0.24994659260841701"/>
                </patternFill>
              </fill>
            </x14:dxf>
          </x14:cfRule>
          <xm:sqref>O202:S206</xm:sqref>
        </x14:conditionalFormatting>
        <x14:conditionalFormatting xmlns:xm="http://schemas.microsoft.com/office/excel/2006/main">
          <x14:cfRule type="expression" priority="32" id="{D5EC3ABE-4A9F-4C87-9596-A70B1F98B9BD}">
            <xm:f>Cover!$E$15=O$6</xm:f>
            <x14:dxf>
              <fill>
                <patternFill>
                  <bgColor theme="7" tint="0.59996337778862885"/>
                </patternFill>
              </fill>
            </x14:dxf>
          </x14:cfRule>
          <x14:cfRule type="expression" priority="31" id="{89C06BD5-FD8B-4883-B638-FEE6DC4B5C02}">
            <xm:f>Cover!$E$15&lt;&gt;O$6</xm:f>
            <x14:dxf>
              <fill>
                <patternFill>
                  <bgColor theme="0" tint="-0.24994659260841701"/>
                </patternFill>
              </fill>
            </x14:dxf>
          </x14:cfRule>
          <xm:sqref>O212:S216</xm:sqref>
        </x14:conditionalFormatting>
        <x14:conditionalFormatting xmlns:xm="http://schemas.microsoft.com/office/excel/2006/main">
          <x14:cfRule type="expression" priority="30" id="{7D846C67-3820-47DE-89FB-1D4D4F0E5BF4}">
            <xm:f>Cover!$E$15=O$6</xm:f>
            <x14:dxf>
              <fill>
                <patternFill>
                  <bgColor theme="7" tint="0.59996337778862885"/>
                </patternFill>
              </fill>
            </x14:dxf>
          </x14:cfRule>
          <x14:cfRule type="expression" priority="29" id="{DEA646AB-6985-4DD0-8CD8-BCCD6301155F}">
            <xm:f>Cover!$E$15&lt;&gt;O$6</xm:f>
            <x14:dxf>
              <fill>
                <patternFill>
                  <bgColor theme="0" tint="-0.24994659260841701"/>
                </patternFill>
              </fill>
            </x14:dxf>
          </x14:cfRule>
          <xm:sqref>O220:S224</xm:sqref>
        </x14:conditionalFormatting>
        <x14:conditionalFormatting xmlns:xm="http://schemas.microsoft.com/office/excel/2006/main">
          <x14:cfRule type="expression" priority="28" id="{ABC2C08E-8EBC-4E72-8B2F-8CA8116A4173}">
            <xm:f>Cover!$E$15=O$6</xm:f>
            <x14:dxf>
              <fill>
                <patternFill>
                  <bgColor theme="7" tint="0.59996337778862885"/>
                </patternFill>
              </fill>
            </x14:dxf>
          </x14:cfRule>
          <x14:cfRule type="expression" priority="27" id="{EC7C0339-F059-476A-95AD-A994EE7AF516}">
            <xm:f>Cover!$E$15&lt;&gt;O$6</xm:f>
            <x14:dxf>
              <fill>
                <patternFill>
                  <bgColor theme="0" tint="-0.24994659260841701"/>
                </patternFill>
              </fill>
            </x14:dxf>
          </x14:cfRule>
          <xm:sqref>O228:S232</xm:sqref>
        </x14:conditionalFormatting>
        <x14:conditionalFormatting xmlns:xm="http://schemas.microsoft.com/office/excel/2006/main">
          <x14:cfRule type="expression" priority="26" id="{4B88653C-8430-4F0E-9568-EBAB0060BB84}">
            <xm:f>Cover!$E$15=O$6</xm:f>
            <x14:dxf>
              <fill>
                <patternFill>
                  <bgColor theme="7" tint="0.59996337778862885"/>
                </patternFill>
              </fill>
            </x14:dxf>
          </x14:cfRule>
          <x14:cfRule type="expression" priority="25" id="{38BCA991-DEF8-4DD1-8B23-14A99FA2F1D7}">
            <xm:f>Cover!$E$15&lt;&gt;O$6</xm:f>
            <x14:dxf>
              <fill>
                <patternFill>
                  <bgColor theme="0" tint="-0.24994659260841701"/>
                </patternFill>
              </fill>
            </x14:dxf>
          </x14:cfRule>
          <xm:sqref>O236:S240</xm:sqref>
        </x14:conditionalFormatting>
        <x14:conditionalFormatting xmlns:xm="http://schemas.microsoft.com/office/excel/2006/main">
          <x14:cfRule type="expression" priority="24" id="{718BE52D-F4F4-48F6-9903-CCAECC75A21B}">
            <xm:f>Cover!$E$15=O$6</xm:f>
            <x14:dxf>
              <fill>
                <patternFill>
                  <bgColor theme="7" tint="0.59996337778862885"/>
                </patternFill>
              </fill>
            </x14:dxf>
          </x14:cfRule>
          <x14:cfRule type="expression" priority="23" id="{5D14E124-AFC9-400A-B892-ABAB00B52A76}">
            <xm:f>Cover!$E$15&lt;&gt;O$6</xm:f>
            <x14:dxf>
              <fill>
                <patternFill>
                  <bgColor theme="0" tint="-0.24994659260841701"/>
                </patternFill>
              </fill>
            </x14:dxf>
          </x14:cfRule>
          <xm:sqref>O244:S248</xm:sqref>
        </x14:conditionalFormatting>
        <x14:conditionalFormatting xmlns:xm="http://schemas.microsoft.com/office/excel/2006/main">
          <x14:cfRule type="expression" priority="22" id="{E321B4CE-7885-4DCB-846B-920B0CB10978}">
            <xm:f>Cover!$E$15=O$6</xm:f>
            <x14:dxf>
              <fill>
                <patternFill>
                  <bgColor theme="7" tint="0.59996337778862885"/>
                </patternFill>
              </fill>
            </x14:dxf>
          </x14:cfRule>
          <x14:cfRule type="expression" priority="21" id="{1D2F7A16-FCB1-4E89-B28D-05F3D5043674}">
            <xm:f>Cover!$E$15&lt;&gt;O$6</xm:f>
            <x14:dxf>
              <fill>
                <patternFill>
                  <bgColor theme="0" tint="-0.24994659260841701"/>
                </patternFill>
              </fill>
            </x14:dxf>
          </x14:cfRule>
          <xm:sqref>O252:S256</xm:sqref>
        </x14:conditionalFormatting>
        <x14:conditionalFormatting xmlns:xm="http://schemas.microsoft.com/office/excel/2006/main">
          <x14:cfRule type="expression" priority="20" id="{1CF99183-0847-4C60-A2AD-6BDA71310BF1}">
            <xm:f>Cover!$E$15=O$6</xm:f>
            <x14:dxf>
              <fill>
                <patternFill>
                  <bgColor theme="7" tint="0.59996337778862885"/>
                </patternFill>
              </fill>
            </x14:dxf>
          </x14:cfRule>
          <x14:cfRule type="expression" priority="19" id="{4F0AAC44-C622-4765-A2C0-9F8C6B753053}">
            <xm:f>Cover!$E$15&lt;&gt;O$6</xm:f>
            <x14:dxf>
              <fill>
                <patternFill>
                  <bgColor theme="0" tint="-0.24994659260841701"/>
                </patternFill>
              </fill>
            </x14:dxf>
          </x14:cfRule>
          <xm:sqref>O260:S264</xm:sqref>
        </x14:conditionalFormatting>
        <x14:conditionalFormatting xmlns:xm="http://schemas.microsoft.com/office/excel/2006/main">
          <x14:cfRule type="expression" priority="18" id="{0959463B-A9A4-49F7-81C0-3C37884A66BF}">
            <xm:f>Cover!$E$15=O$6</xm:f>
            <x14:dxf>
              <fill>
                <patternFill>
                  <bgColor theme="7" tint="0.59996337778862885"/>
                </patternFill>
              </fill>
            </x14:dxf>
          </x14:cfRule>
          <x14:cfRule type="expression" priority="17" id="{2E12CAC2-5093-4327-873A-7ECD2D8605B1}">
            <xm:f>Cover!$E$15&lt;&gt;O$6</xm:f>
            <x14:dxf>
              <fill>
                <patternFill>
                  <bgColor theme="0" tint="-0.24994659260841701"/>
                </patternFill>
              </fill>
            </x14:dxf>
          </x14:cfRule>
          <xm:sqref>O268:S272</xm:sqref>
        </x14:conditionalFormatting>
        <x14:conditionalFormatting xmlns:xm="http://schemas.microsoft.com/office/excel/2006/main">
          <x14:cfRule type="expression" priority="16" id="{ED862B81-40BE-4869-AAEB-A53F2E48C95C}">
            <xm:f>Cover!$E$15=O$6</xm:f>
            <x14:dxf>
              <fill>
                <patternFill>
                  <bgColor theme="7" tint="0.59996337778862885"/>
                </patternFill>
              </fill>
            </x14:dxf>
          </x14:cfRule>
          <x14:cfRule type="expression" priority="15" id="{2D6BFD5C-4FCC-4A2D-9884-6096FD3E27A0}">
            <xm:f>Cover!$E$15&lt;&gt;O$6</xm:f>
            <x14:dxf>
              <fill>
                <patternFill>
                  <bgColor theme="0" tint="-0.24994659260841701"/>
                </patternFill>
              </fill>
            </x14:dxf>
          </x14:cfRule>
          <xm:sqref>O278:S282</xm:sqref>
        </x14:conditionalFormatting>
        <x14:conditionalFormatting xmlns:xm="http://schemas.microsoft.com/office/excel/2006/main">
          <x14:cfRule type="expression" priority="14" id="{019C28AE-F75E-4B70-A86B-4550712C82E6}">
            <xm:f>Cover!$E$15=O$6</xm:f>
            <x14:dxf>
              <fill>
                <patternFill>
                  <bgColor theme="7" tint="0.59996337778862885"/>
                </patternFill>
              </fill>
            </x14:dxf>
          </x14:cfRule>
          <x14:cfRule type="expression" priority="13" id="{68AD89DD-6CC6-4761-9051-AC2B52984EA4}">
            <xm:f>Cover!$E$15&lt;&gt;O$6</xm:f>
            <x14:dxf>
              <fill>
                <patternFill>
                  <bgColor theme="0" tint="-0.24994659260841701"/>
                </patternFill>
              </fill>
            </x14:dxf>
          </x14:cfRule>
          <xm:sqref>O286:S290</xm:sqref>
        </x14:conditionalFormatting>
        <x14:conditionalFormatting xmlns:xm="http://schemas.microsoft.com/office/excel/2006/main">
          <x14:cfRule type="expression" priority="12" id="{BABBBBFE-A83C-412E-BD81-2EA4C5C37257}">
            <xm:f>Cover!$E$15=O$6</xm:f>
            <x14:dxf>
              <fill>
                <patternFill>
                  <bgColor theme="7" tint="0.59996337778862885"/>
                </patternFill>
              </fill>
            </x14:dxf>
          </x14:cfRule>
          <x14:cfRule type="expression" priority="11" id="{EC545939-8515-4CD8-9419-C65F814B6082}">
            <xm:f>Cover!$E$15&lt;&gt;O$6</xm:f>
            <x14:dxf>
              <fill>
                <patternFill>
                  <bgColor theme="0" tint="-0.24994659260841701"/>
                </patternFill>
              </fill>
            </x14:dxf>
          </x14:cfRule>
          <xm:sqref>O294:S298</xm:sqref>
        </x14:conditionalFormatting>
        <x14:conditionalFormatting xmlns:xm="http://schemas.microsoft.com/office/excel/2006/main">
          <x14:cfRule type="expression" priority="10" id="{BC879ECC-3B04-4EC2-A4D0-FA767BA70EC4}">
            <xm:f>Cover!$E$15=O$6</xm:f>
            <x14:dxf>
              <fill>
                <patternFill>
                  <bgColor theme="7" tint="0.59996337778862885"/>
                </patternFill>
              </fill>
            </x14:dxf>
          </x14:cfRule>
          <x14:cfRule type="expression" priority="9" id="{B690CF5D-CC8B-4273-A3CF-BF8D39DBFB49}">
            <xm:f>Cover!$E$15&lt;&gt;O$6</xm:f>
            <x14:dxf>
              <fill>
                <patternFill>
                  <bgColor theme="0" tint="-0.24994659260841701"/>
                </patternFill>
              </fill>
            </x14:dxf>
          </x14:cfRule>
          <xm:sqref>O302:S306</xm:sqref>
        </x14:conditionalFormatting>
        <x14:conditionalFormatting xmlns:xm="http://schemas.microsoft.com/office/excel/2006/main">
          <x14:cfRule type="expression" priority="8" id="{A8A3B84F-D9FA-4E5C-B1E2-AFD3274EF38D}">
            <xm:f>Cover!$E$15=O$6</xm:f>
            <x14:dxf>
              <fill>
                <patternFill>
                  <bgColor theme="7" tint="0.59996337778862885"/>
                </patternFill>
              </fill>
            </x14:dxf>
          </x14:cfRule>
          <x14:cfRule type="expression" priority="7" id="{C70D258B-F1F8-4197-9596-9B3643BEC908}">
            <xm:f>Cover!$E$15&lt;&gt;O$6</xm:f>
            <x14:dxf>
              <fill>
                <patternFill>
                  <bgColor theme="0" tint="-0.24994659260841701"/>
                </patternFill>
              </fill>
            </x14:dxf>
          </x14:cfRule>
          <xm:sqref>O310:S314</xm:sqref>
        </x14:conditionalFormatting>
        <x14:conditionalFormatting xmlns:xm="http://schemas.microsoft.com/office/excel/2006/main">
          <x14:cfRule type="expression" priority="6" id="{3C02EE55-D60B-411E-80E0-6B1CD8B739F9}">
            <xm:f>Cover!$E$15=O$6</xm:f>
            <x14:dxf>
              <fill>
                <patternFill>
                  <bgColor theme="7" tint="0.59996337778862885"/>
                </patternFill>
              </fill>
            </x14:dxf>
          </x14:cfRule>
          <x14:cfRule type="expression" priority="5" id="{A5ADD1E5-326D-43B0-9AEC-4F7D475DBEC6}">
            <xm:f>Cover!$E$15&lt;&gt;O$6</xm:f>
            <x14:dxf>
              <fill>
                <patternFill>
                  <bgColor theme="0" tint="-0.24994659260841701"/>
                </patternFill>
              </fill>
            </x14:dxf>
          </x14:cfRule>
          <xm:sqref>O318:S322</xm:sqref>
        </x14:conditionalFormatting>
        <x14:conditionalFormatting xmlns:xm="http://schemas.microsoft.com/office/excel/2006/main">
          <x14:cfRule type="expression" priority="4" id="{D11D7351-8F37-4308-8A04-6E0DC859DDD0}">
            <xm:f>Cover!$E$15=O$6</xm:f>
            <x14:dxf>
              <fill>
                <patternFill>
                  <bgColor theme="7" tint="0.59996337778862885"/>
                </patternFill>
              </fill>
            </x14:dxf>
          </x14:cfRule>
          <x14:cfRule type="expression" priority="3" id="{961425ED-C076-41C6-81B2-6ABEB039405F}">
            <xm:f>Cover!$E$15&lt;&gt;O$6</xm:f>
            <x14:dxf>
              <fill>
                <patternFill>
                  <bgColor theme="0" tint="-0.24994659260841701"/>
                </patternFill>
              </fill>
            </x14:dxf>
          </x14:cfRule>
          <xm:sqref>O326:S330</xm:sqref>
        </x14:conditionalFormatting>
        <x14:conditionalFormatting xmlns:xm="http://schemas.microsoft.com/office/excel/2006/main">
          <x14:cfRule type="expression" priority="2" id="{BC7C1515-551F-483C-902A-636C242E63F1}">
            <xm:f>Cover!$E$15=O$6</xm:f>
            <x14:dxf>
              <fill>
                <patternFill>
                  <bgColor theme="7" tint="0.59996337778862885"/>
                </patternFill>
              </fill>
            </x14:dxf>
          </x14:cfRule>
          <x14:cfRule type="expression" priority="1" id="{1B8BFF5B-FB26-4C6C-8A7B-BFF48D135511}">
            <xm:f>Cover!$E$15&lt;&gt;O$6</xm:f>
            <x14:dxf>
              <fill>
                <patternFill>
                  <bgColor theme="0" tint="-0.24994659260841701"/>
                </patternFill>
              </fill>
            </x14:dxf>
          </x14:cfRule>
          <xm:sqref>O334:S338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tabColor rgb="FFFF9900"/>
    <pageSetUpPr autoPageBreaks="0"/>
  </sheetPr>
  <dimension ref="A1:Z193"/>
  <sheetViews>
    <sheetView zoomScale="60" zoomScaleNormal="60" workbookViewId="0">
      <pane ySplit="4" topLeftCell="A5" activePane="bottomLeft" state="frozen"/>
      <selection pane="bottomLeft" activeCell="H41" sqref="H41"/>
    </sheetView>
  </sheetViews>
  <sheetFormatPr defaultColWidth="0" defaultRowHeight="14.25"/>
  <cols>
    <col min="1" max="2" width="1.42578125" customWidth="1"/>
    <col min="3" max="3" width="28.5703125" customWidth="1"/>
    <col min="4" max="4" width="35" bestFit="1" customWidth="1"/>
    <col min="5" max="5" width="19.42578125" customWidth="1"/>
    <col min="6" max="6" width="31.42578125" customWidth="1"/>
    <col min="7" max="9" width="25.5703125" customWidth="1"/>
    <col min="10" max="14" width="16.42578125" customWidth="1"/>
    <col min="15" max="15" width="18.42578125" bestFit="1" customWidth="1"/>
    <col min="16" max="16" width="19.42578125" bestFit="1" customWidth="1"/>
    <col min="17" max="17" width="18" bestFit="1" customWidth="1"/>
    <col min="18" max="18" width="13.5703125" bestFit="1" customWidth="1"/>
    <col min="19" max="19" width="16.5703125" bestFit="1" customWidth="1"/>
    <col min="20" max="22" width="8.5703125" customWidth="1"/>
    <col min="23" max="26" width="0" hidden="1" customWidth="1"/>
    <col min="27" max="16384" width="8.5703125" hidden="1"/>
  </cols>
  <sheetData>
    <row r="1" spans="1:18" ht="25.15">
      <c r="A1" s="1" t="s">
        <v>0</v>
      </c>
      <c r="B1" s="44"/>
      <c r="C1" s="44"/>
      <c r="D1" s="44"/>
      <c r="E1" s="44"/>
      <c r="F1" s="44"/>
      <c r="G1" s="44"/>
      <c r="H1" s="44"/>
      <c r="I1" s="44"/>
      <c r="J1" s="44"/>
      <c r="K1" s="44"/>
      <c r="L1" s="44"/>
      <c r="M1" s="44"/>
      <c r="N1" s="44"/>
      <c r="O1" s="44"/>
      <c r="P1" s="44"/>
      <c r="Q1" s="44"/>
      <c r="R1" s="44"/>
    </row>
    <row r="2" spans="1:18" ht="25.15">
      <c r="A2" s="4" t="str">
        <f>Cover!$E$13</f>
        <v>Master</v>
      </c>
      <c r="B2" s="44"/>
      <c r="C2" s="44"/>
      <c r="D2" s="44"/>
      <c r="E2" s="44"/>
      <c r="F2" s="44"/>
      <c r="G2" s="44"/>
      <c r="H2" s="44"/>
      <c r="I2" s="44"/>
      <c r="J2" s="44"/>
      <c r="K2" s="44"/>
      <c r="L2" s="44"/>
      <c r="M2" s="44"/>
      <c r="N2" s="44"/>
      <c r="O2" s="44"/>
      <c r="P2" s="44"/>
      <c r="Q2" s="44"/>
      <c r="R2" s="44"/>
    </row>
    <row r="3" spans="1:18" ht="25.15">
      <c r="A3" s="4">
        <f>Cover!E15</f>
        <v>2026</v>
      </c>
      <c r="B3" s="4"/>
      <c r="C3" s="4"/>
      <c r="D3" s="4"/>
      <c r="E3" s="44"/>
      <c r="F3" s="44"/>
      <c r="G3" s="44"/>
      <c r="H3" s="44"/>
      <c r="I3" s="44"/>
      <c r="J3" s="44"/>
      <c r="K3" s="44"/>
      <c r="L3" s="44"/>
      <c r="M3" s="44"/>
      <c r="N3" s="44"/>
      <c r="O3" s="44"/>
      <c r="P3" s="44"/>
      <c r="Q3" s="44"/>
      <c r="R3" s="44"/>
    </row>
    <row r="4" spans="1:18" ht="25.5" thickBot="1">
      <c r="A4" s="1305" t="s">
        <v>26</v>
      </c>
      <c r="B4" s="46"/>
      <c r="C4" s="46"/>
      <c r="D4" s="46"/>
      <c r="E4" s="46"/>
      <c r="F4" s="46"/>
      <c r="G4" s="46"/>
      <c r="H4" s="46"/>
      <c r="I4" s="46"/>
      <c r="J4" s="46"/>
      <c r="K4" s="46"/>
      <c r="L4" s="46"/>
      <c r="M4" s="46"/>
      <c r="N4" s="46"/>
      <c r="O4" s="46"/>
      <c r="P4" s="46"/>
      <c r="Q4" s="46"/>
      <c r="R4" s="46"/>
    </row>
    <row r="6" spans="1:18" ht="15.4">
      <c r="C6" s="36"/>
      <c r="D6" s="36"/>
      <c r="E6" s="36"/>
      <c r="F6" s="36"/>
      <c r="G6" s="36"/>
      <c r="H6" s="37"/>
      <c r="I6" s="37"/>
      <c r="J6" s="37"/>
      <c r="K6" s="37"/>
      <c r="L6" s="37"/>
      <c r="M6" s="37"/>
      <c r="N6" s="37"/>
    </row>
    <row r="7" spans="1:18" ht="15.4">
      <c r="C7" s="36"/>
      <c r="D7" s="36"/>
      <c r="E7" s="36"/>
      <c r="F7" s="36"/>
      <c r="G7" s="36"/>
      <c r="H7" s="37"/>
      <c r="I7" s="37"/>
      <c r="J7" s="37"/>
      <c r="K7" s="37"/>
      <c r="L7" s="37"/>
      <c r="M7" s="37"/>
      <c r="N7" s="37"/>
    </row>
    <row r="8" spans="1:18" s="27" customFormat="1" ht="17.649999999999999">
      <c r="A8" s="28"/>
      <c r="B8" s="28" t="s">
        <v>161</v>
      </c>
    </row>
    <row r="9" spans="1:18">
      <c r="B9" s="55"/>
      <c r="C9" s="55"/>
      <c r="D9" s="55"/>
      <c r="E9" s="56"/>
      <c r="F9" s="56"/>
      <c r="G9" s="56"/>
      <c r="H9" s="56"/>
      <c r="I9" s="56"/>
      <c r="J9" s="56"/>
      <c r="K9" s="56"/>
      <c r="L9" s="56"/>
      <c r="M9" s="56"/>
      <c r="N9" s="56"/>
    </row>
    <row r="10" spans="1:18">
      <c r="C10" s="84" t="s">
        <v>162</v>
      </c>
      <c r="D10" s="84" t="s">
        <v>163</v>
      </c>
      <c r="E10" s="85" t="s">
        <v>164</v>
      </c>
      <c r="F10" s="82" t="s">
        <v>165</v>
      </c>
      <c r="G10" s="82" t="s">
        <v>166</v>
      </c>
      <c r="H10" s="115" t="s">
        <v>167</v>
      </c>
      <c r="I10" s="115" t="s">
        <v>168</v>
      </c>
      <c r="J10" s="115" t="s">
        <v>169</v>
      </c>
      <c r="K10" s="115" t="s">
        <v>170</v>
      </c>
      <c r="L10" s="115" t="s">
        <v>171</v>
      </c>
      <c r="M10" s="115" t="s">
        <v>172</v>
      </c>
      <c r="N10" s="115" t="s">
        <v>173</v>
      </c>
      <c r="O10" s="116" t="s">
        <v>174</v>
      </c>
      <c r="P10" s="82" t="s">
        <v>175</v>
      </c>
      <c r="Q10" s="82" t="s">
        <v>176</v>
      </c>
      <c r="R10" s="82" t="s">
        <v>177</v>
      </c>
    </row>
    <row r="11" spans="1:18">
      <c r="C11" s="87" t="s">
        <v>6</v>
      </c>
      <c r="D11" s="87" t="s">
        <v>6</v>
      </c>
      <c r="E11" s="87">
        <v>2022</v>
      </c>
      <c r="F11" s="87" t="s">
        <v>178</v>
      </c>
      <c r="G11" s="87" t="s">
        <v>179</v>
      </c>
      <c r="H11" s="83"/>
      <c r="I11" s="83" t="s">
        <v>168</v>
      </c>
      <c r="J11" s="87" t="s">
        <v>180</v>
      </c>
      <c r="K11" s="83"/>
      <c r="L11" s="83" t="s">
        <v>181</v>
      </c>
      <c r="M11" s="87" t="s">
        <v>182</v>
      </c>
      <c r="N11" s="87" t="s">
        <v>183</v>
      </c>
      <c r="O11" s="87" t="s">
        <v>184</v>
      </c>
      <c r="P11" s="87" t="s">
        <v>185</v>
      </c>
      <c r="Q11" s="87" t="s">
        <v>186</v>
      </c>
      <c r="R11" s="87" t="s">
        <v>187</v>
      </c>
    </row>
    <row r="12" spans="1:18">
      <c r="C12" s="87" t="s">
        <v>188</v>
      </c>
      <c r="D12" s="87" t="s">
        <v>189</v>
      </c>
      <c r="E12" s="87">
        <v>2023</v>
      </c>
      <c r="F12" s="87" t="s">
        <v>190</v>
      </c>
      <c r="G12" s="87" t="s">
        <v>172</v>
      </c>
      <c r="H12" s="83"/>
      <c r="I12" s="83" t="s">
        <v>191</v>
      </c>
      <c r="J12" s="87" t="s">
        <v>192</v>
      </c>
      <c r="K12" s="83"/>
      <c r="L12" s="83" t="s">
        <v>193</v>
      </c>
      <c r="M12" s="87" t="s">
        <v>194</v>
      </c>
      <c r="N12" s="87" t="s">
        <v>195</v>
      </c>
      <c r="O12" s="87" t="s">
        <v>196</v>
      </c>
      <c r="P12" s="87" t="s">
        <v>197</v>
      </c>
      <c r="Q12" s="87" t="s">
        <v>198</v>
      </c>
      <c r="R12" s="87" t="s">
        <v>199</v>
      </c>
    </row>
    <row r="13" spans="1:18">
      <c r="C13" s="87" t="s">
        <v>200</v>
      </c>
      <c r="D13" s="87" t="s">
        <v>201</v>
      </c>
      <c r="E13" s="87">
        <v>2024</v>
      </c>
      <c r="F13" s="87" t="s">
        <v>202</v>
      </c>
      <c r="G13" s="87" t="s">
        <v>203</v>
      </c>
      <c r="H13" s="83"/>
      <c r="I13" s="83"/>
      <c r="J13" s="87" t="s">
        <v>204</v>
      </c>
      <c r="K13" s="83"/>
      <c r="L13" s="83"/>
      <c r="M13" s="87"/>
      <c r="N13" s="87" t="s">
        <v>205</v>
      </c>
      <c r="O13" s="87" t="s">
        <v>206</v>
      </c>
      <c r="P13" s="87" t="s">
        <v>207</v>
      </c>
      <c r="Q13" s="87" t="s">
        <v>208</v>
      </c>
    </row>
    <row r="14" spans="1:18">
      <c r="C14" s="87" t="s">
        <v>209</v>
      </c>
      <c r="D14" s="87" t="s">
        <v>210</v>
      </c>
      <c r="E14" s="87">
        <v>2025</v>
      </c>
      <c r="F14" s="87"/>
      <c r="G14" s="87" t="s">
        <v>211</v>
      </c>
      <c r="H14" s="83"/>
      <c r="I14" s="83"/>
      <c r="J14" s="87" t="s">
        <v>212</v>
      </c>
      <c r="K14" s="83"/>
      <c r="L14" s="83"/>
      <c r="M14" s="87"/>
      <c r="N14" s="83"/>
      <c r="O14" s="87" t="s">
        <v>213</v>
      </c>
      <c r="P14" s="87" t="s">
        <v>214</v>
      </c>
      <c r="Q14" s="87"/>
    </row>
    <row r="15" spans="1:18">
      <c r="C15" s="87" t="s">
        <v>215</v>
      </c>
      <c r="D15" s="87" t="s">
        <v>216</v>
      </c>
      <c r="E15" s="87">
        <v>2026</v>
      </c>
      <c r="F15" s="87"/>
      <c r="G15" s="87" t="s">
        <v>202</v>
      </c>
      <c r="H15" s="83"/>
      <c r="I15" s="83"/>
      <c r="J15" s="87" t="s">
        <v>113</v>
      </c>
      <c r="K15" s="83"/>
      <c r="L15" s="83"/>
      <c r="M15" s="87"/>
      <c r="N15" s="83"/>
      <c r="O15" s="87" t="s">
        <v>217</v>
      </c>
      <c r="P15" s="87" t="s">
        <v>218</v>
      </c>
      <c r="Q15" s="87"/>
    </row>
    <row r="16" spans="1:18">
      <c r="C16" s="87" t="s">
        <v>219</v>
      </c>
      <c r="D16" s="87" t="s">
        <v>220</v>
      </c>
      <c r="E16" s="87"/>
      <c r="F16" s="87"/>
      <c r="G16" s="87"/>
      <c r="H16" s="83"/>
      <c r="I16" s="83"/>
      <c r="J16" s="87" t="s">
        <v>221</v>
      </c>
      <c r="K16" s="83"/>
      <c r="L16" s="83"/>
      <c r="M16" s="87"/>
      <c r="N16" s="83"/>
      <c r="O16" s="87" t="s">
        <v>222</v>
      </c>
      <c r="P16" s="87" t="s">
        <v>223</v>
      </c>
      <c r="Q16" s="87"/>
    </row>
    <row r="17" spans="2:18">
      <c r="C17" s="87" t="s">
        <v>224</v>
      </c>
      <c r="D17" s="87" t="s">
        <v>225</v>
      </c>
      <c r="E17" s="87"/>
      <c r="F17" s="87"/>
      <c r="G17" s="87"/>
      <c r="H17" s="83"/>
      <c r="I17" s="83"/>
      <c r="J17" s="87" t="s">
        <v>226</v>
      </c>
      <c r="K17" s="83"/>
      <c r="L17" s="83"/>
      <c r="M17" s="87"/>
      <c r="N17" s="83"/>
      <c r="O17" s="87" t="s">
        <v>227</v>
      </c>
      <c r="P17" s="83"/>
      <c r="Q17" s="83"/>
      <c r="R17" s="87"/>
    </row>
    <row r="18" spans="2:18">
      <c r="C18" s="87" t="s">
        <v>228</v>
      </c>
      <c r="D18" s="87" t="s">
        <v>229</v>
      </c>
      <c r="E18" s="87"/>
      <c r="F18" s="87"/>
      <c r="G18" s="87"/>
      <c r="H18" s="83"/>
      <c r="I18" s="83"/>
      <c r="J18" s="87" t="s">
        <v>217</v>
      </c>
      <c r="K18" s="83"/>
      <c r="L18" s="83"/>
      <c r="M18" s="87"/>
      <c r="N18" s="83"/>
      <c r="O18" s="87" t="s">
        <v>195</v>
      </c>
      <c r="P18" s="83"/>
      <c r="Q18" s="83"/>
      <c r="R18" s="87"/>
    </row>
    <row r="19" spans="2:18">
      <c r="C19" s="87" t="s">
        <v>230</v>
      </c>
      <c r="D19" s="87" t="s">
        <v>231</v>
      </c>
      <c r="E19" s="87"/>
      <c r="F19" s="87"/>
      <c r="G19" s="87"/>
      <c r="H19" s="83"/>
      <c r="I19" s="83"/>
      <c r="J19" s="87" t="s">
        <v>232</v>
      </c>
      <c r="K19" s="83"/>
      <c r="L19" s="83"/>
      <c r="M19" s="87"/>
      <c r="N19" s="83"/>
      <c r="O19" s="87" t="s">
        <v>233</v>
      </c>
      <c r="P19" s="83"/>
      <c r="Q19" s="83"/>
      <c r="R19" s="87"/>
    </row>
    <row r="20" spans="2:18">
      <c r="C20" s="87"/>
      <c r="D20" s="87"/>
      <c r="E20" s="87"/>
      <c r="F20" s="87"/>
      <c r="G20" s="87"/>
      <c r="H20" s="83"/>
      <c r="I20" s="83"/>
      <c r="J20" s="87" t="s">
        <v>234</v>
      </c>
      <c r="K20" s="83"/>
      <c r="L20" s="83"/>
      <c r="M20" s="87"/>
      <c r="N20" s="83"/>
      <c r="O20" s="87"/>
      <c r="P20" s="83"/>
      <c r="Q20" s="83"/>
      <c r="R20" s="87"/>
    </row>
    <row r="21" spans="2:18">
      <c r="C21" s="87"/>
      <c r="D21" s="87"/>
      <c r="E21" s="87"/>
      <c r="F21" s="87"/>
      <c r="G21" s="87"/>
      <c r="H21" s="83"/>
      <c r="I21" s="83"/>
      <c r="J21" s="87" t="s">
        <v>235</v>
      </c>
      <c r="K21" s="83"/>
      <c r="L21" s="83"/>
      <c r="M21" s="87"/>
      <c r="N21" s="83"/>
      <c r="O21" s="87"/>
      <c r="P21" s="83"/>
      <c r="Q21" s="83"/>
      <c r="R21" s="87"/>
    </row>
    <row r="22" spans="2:18">
      <c r="C22" s="87"/>
      <c r="D22" s="87"/>
      <c r="E22" s="87"/>
      <c r="F22" s="87"/>
      <c r="G22" s="87"/>
      <c r="H22" s="83"/>
      <c r="I22" s="83"/>
      <c r="J22" s="87" t="s">
        <v>236</v>
      </c>
      <c r="K22" s="83"/>
      <c r="L22" s="83"/>
      <c r="M22" s="87"/>
      <c r="N22" s="83"/>
      <c r="O22" s="87"/>
      <c r="P22" s="83"/>
      <c r="Q22" s="83"/>
      <c r="R22" s="87"/>
    </row>
    <row r="23" spans="2:18">
      <c r="B23" s="63"/>
      <c r="C23" s="87"/>
      <c r="D23" s="87"/>
      <c r="E23" s="87"/>
      <c r="F23" s="87"/>
      <c r="G23" s="87"/>
      <c r="H23" s="87"/>
      <c r="I23" s="87"/>
      <c r="J23" s="87"/>
      <c r="K23" s="87"/>
      <c r="L23" s="87"/>
      <c r="M23" s="87"/>
      <c r="N23" s="87"/>
      <c r="O23" s="86"/>
      <c r="P23" s="86"/>
      <c r="Q23" s="86"/>
      <c r="R23" s="86"/>
    </row>
    <row r="24" spans="2:18" s="27" customFormat="1" ht="17.649999999999999">
      <c r="B24" s="28" t="s">
        <v>237</v>
      </c>
    </row>
    <row r="25" spans="2:18" s="83" customFormat="1" ht="14.25" customHeight="1">
      <c r="B25" s="87"/>
      <c r="C25" s="87"/>
      <c r="D25" s="87"/>
      <c r="E25" s="87"/>
      <c r="F25" s="87"/>
      <c r="G25" s="87"/>
      <c r="H25" s="87"/>
      <c r="I25" s="87"/>
      <c r="J25" s="87"/>
      <c r="K25" s="87"/>
      <c r="L25" s="87"/>
      <c r="M25" s="87"/>
      <c r="N25" s="87"/>
    </row>
    <row r="26" spans="2:18" s="33" customFormat="1" ht="14.25" customHeight="1">
      <c r="B26" s="15"/>
      <c r="C26" s="34" t="s">
        <v>238</v>
      </c>
      <c r="D26" s="34"/>
    </row>
    <row r="27" spans="2:18" s="83" customFormat="1" ht="14.25" customHeight="1"/>
    <row r="28" spans="2:18" s="83" customFormat="1" ht="14.25" customHeight="1">
      <c r="C28" s="82" t="s">
        <v>239</v>
      </c>
      <c r="D28" s="82" t="s">
        <v>240</v>
      </c>
      <c r="E28" s="82" t="s">
        <v>241</v>
      </c>
    </row>
    <row r="29" spans="2:18" s="83" customFormat="1" ht="14.25" customHeight="1">
      <c r="C29" s="83" t="s">
        <v>242</v>
      </c>
      <c r="D29" s="83" t="s">
        <v>243</v>
      </c>
      <c r="E29" s="83" t="s">
        <v>244</v>
      </c>
    </row>
    <row r="30" spans="2:18" s="83" customFormat="1" ht="14.25" customHeight="1">
      <c r="B30" s="90"/>
      <c r="C30" s="83" t="s">
        <v>245</v>
      </c>
      <c r="D30" s="83" t="s">
        <v>246</v>
      </c>
      <c r="E30" s="83" t="s">
        <v>247</v>
      </c>
    </row>
    <row r="31" spans="2:18" s="83" customFormat="1" ht="14.25" customHeight="1">
      <c r="B31" s="90"/>
      <c r="C31" s="83" t="s">
        <v>248</v>
      </c>
      <c r="D31" s="83" t="s">
        <v>249</v>
      </c>
      <c r="E31" s="83" t="s">
        <v>250</v>
      </c>
    </row>
    <row r="32" spans="2:18" s="83" customFormat="1" ht="14.25" customHeight="1">
      <c r="B32" s="90"/>
      <c r="C32" s="83" t="s">
        <v>251</v>
      </c>
      <c r="D32" s="83" t="s">
        <v>252</v>
      </c>
    </row>
    <row r="33" spans="3:7" s="83" customFormat="1" ht="14.25" customHeight="1">
      <c r="C33" s="83" t="s">
        <v>253</v>
      </c>
      <c r="D33" s="83" t="s">
        <v>254</v>
      </c>
    </row>
    <row r="34" spans="3:7" s="83" customFormat="1" ht="14.25" customHeight="1">
      <c r="C34" s="83" t="s">
        <v>255</v>
      </c>
      <c r="D34" s="83" t="s">
        <v>217</v>
      </c>
    </row>
    <row r="35" spans="3:7" s="83" customFormat="1" ht="14.25" customHeight="1">
      <c r="C35" s="83" t="s">
        <v>217</v>
      </c>
    </row>
    <row r="36" spans="3:7" s="83" customFormat="1" ht="14.25" customHeight="1"/>
    <row r="37" spans="3:7" s="33" customFormat="1" ht="14.25" customHeight="1">
      <c r="C37" s="34" t="s">
        <v>256</v>
      </c>
      <c r="D37" s="34"/>
    </row>
    <row r="38" spans="3:7" s="83" customFormat="1" ht="14.25" customHeight="1">
      <c r="C38" s="82"/>
      <c r="D38" s="82"/>
      <c r="E38" s="82"/>
    </row>
    <row r="39" spans="3:7" s="83" customFormat="1" ht="14.25" customHeight="1">
      <c r="C39" s="82" t="s">
        <v>257</v>
      </c>
      <c r="D39" s="82" t="s">
        <v>258</v>
      </c>
    </row>
    <row r="40" spans="3:7" s="83" customFormat="1" ht="14.25" customHeight="1">
      <c r="C40" s="83" t="s">
        <v>259</v>
      </c>
      <c r="D40" s="83" t="s">
        <v>260</v>
      </c>
    </row>
    <row r="41" spans="3:7" s="83" customFormat="1" ht="14.25" customHeight="1">
      <c r="C41" s="83" t="s">
        <v>261</v>
      </c>
      <c r="D41" s="83" t="s">
        <v>262</v>
      </c>
    </row>
    <row r="42" spans="3:7" s="83" customFormat="1" ht="14.25" customHeight="1">
      <c r="C42" s="83" t="s">
        <v>263</v>
      </c>
      <c r="D42" s="83" t="s">
        <v>264</v>
      </c>
    </row>
    <row r="43" spans="3:7" s="83" customFormat="1" ht="14.25" customHeight="1"/>
    <row r="44" spans="3:7" s="33" customFormat="1" ht="14.25" customHeight="1">
      <c r="C44" s="34" t="s">
        <v>265</v>
      </c>
      <c r="D44" s="34"/>
    </row>
    <row r="45" spans="3:7" s="83" customFormat="1" ht="14.25" customHeight="1"/>
    <row r="46" spans="3:7" s="83" customFormat="1" ht="14.25" customHeight="1">
      <c r="C46" s="82" t="s">
        <v>266</v>
      </c>
      <c r="D46" s="82" t="s">
        <v>267</v>
      </c>
      <c r="E46" s="82" t="s">
        <v>268</v>
      </c>
      <c r="F46" s="82" t="s">
        <v>269</v>
      </c>
      <c r="G46" s="82" t="s">
        <v>16</v>
      </c>
    </row>
    <row r="47" spans="3:7" s="83" customFormat="1" ht="14.25" customHeight="1">
      <c r="C47" s="83" t="s">
        <v>270</v>
      </c>
      <c r="D47" s="83" t="s">
        <v>271</v>
      </c>
      <c r="E47" s="83" t="s">
        <v>272</v>
      </c>
      <c r="F47" s="83" t="s">
        <v>273</v>
      </c>
      <c r="G47" s="83" t="s">
        <v>113</v>
      </c>
    </row>
    <row r="48" spans="3:7" s="83" customFormat="1" ht="14.25" customHeight="1">
      <c r="C48" s="83" t="s">
        <v>274</v>
      </c>
      <c r="D48" s="83" t="s">
        <v>275</v>
      </c>
      <c r="E48" s="83" t="s">
        <v>217</v>
      </c>
      <c r="F48" s="83" t="s">
        <v>276</v>
      </c>
      <c r="G48" s="83" t="s">
        <v>277</v>
      </c>
    </row>
    <row r="49" spans="3:7" s="83" customFormat="1" ht="14.25" customHeight="1">
      <c r="F49" s="83" t="s">
        <v>278</v>
      </c>
      <c r="G49" s="83" t="s">
        <v>192</v>
      </c>
    </row>
    <row r="50" spans="3:7" s="83" customFormat="1" ht="14.25" customHeight="1">
      <c r="F50" s="83" t="s">
        <v>279</v>
      </c>
      <c r="G50" s="83" t="s">
        <v>217</v>
      </c>
    </row>
    <row r="51" spans="3:7" s="83" customFormat="1" ht="14.25" customHeight="1">
      <c r="F51" s="83" t="s">
        <v>280</v>
      </c>
    </row>
    <row r="52" spans="3:7" s="83" customFormat="1" ht="14.25" customHeight="1">
      <c r="F52" s="83" t="s">
        <v>281</v>
      </c>
    </row>
    <row r="53" spans="3:7" s="83" customFormat="1" ht="14.25" customHeight="1"/>
    <row r="54" spans="3:7" s="33" customFormat="1" ht="14.25" customHeight="1">
      <c r="C54" s="34" t="s">
        <v>282</v>
      </c>
      <c r="D54" s="34"/>
    </row>
    <row r="55" spans="3:7" s="83" customFormat="1" ht="14.25" customHeight="1"/>
    <row r="56" spans="3:7" s="83" customFormat="1" ht="14.25" customHeight="1">
      <c r="C56" s="82" t="s">
        <v>283</v>
      </c>
    </row>
    <row r="57" spans="3:7" s="83" customFormat="1" ht="14.25" customHeight="1">
      <c r="C57" s="83" t="s">
        <v>284</v>
      </c>
    </row>
    <row r="58" spans="3:7" s="83" customFormat="1" ht="14.25" customHeight="1">
      <c r="C58" s="83" t="s">
        <v>285</v>
      </c>
      <c r="D58" s="82"/>
      <c r="G58" s="82"/>
    </row>
    <row r="59" spans="3:7" s="83" customFormat="1" ht="14.25" customHeight="1">
      <c r="C59" s="83" t="s">
        <v>286</v>
      </c>
    </row>
    <row r="60" spans="3:7" s="83" customFormat="1" ht="14.25" customHeight="1">
      <c r="C60" s="83" t="s">
        <v>287</v>
      </c>
    </row>
    <row r="61" spans="3:7" s="83" customFormat="1" ht="14.25" customHeight="1">
      <c r="C61" s="83" t="s">
        <v>288</v>
      </c>
    </row>
    <row r="62" spans="3:7" s="83" customFormat="1" ht="14.25" customHeight="1"/>
    <row r="63" spans="3:7" s="33" customFormat="1" ht="14.25" customHeight="1">
      <c r="C63" s="34" t="s">
        <v>289</v>
      </c>
      <c r="D63" s="34"/>
    </row>
    <row r="65" spans="3:4" s="83" customFormat="1" ht="14.25" customHeight="1">
      <c r="C65" s="82" t="s">
        <v>290</v>
      </c>
      <c r="D65" s="82" t="s">
        <v>291</v>
      </c>
    </row>
    <row r="66" spans="3:4" s="83" customFormat="1" ht="14.25" customHeight="1">
      <c r="C66" s="83" t="s">
        <v>292</v>
      </c>
      <c r="D66" s="83" t="s">
        <v>293</v>
      </c>
    </row>
    <row r="67" spans="3:4" s="83" customFormat="1" ht="14.25" customHeight="1">
      <c r="C67" s="83" t="s">
        <v>294</v>
      </c>
      <c r="D67" s="83" t="s">
        <v>295</v>
      </c>
    </row>
    <row r="68" spans="3:4" s="83" customFormat="1" ht="14.25" customHeight="1">
      <c r="C68" s="83" t="s">
        <v>296</v>
      </c>
      <c r="D68" s="83" t="s">
        <v>297</v>
      </c>
    </row>
    <row r="69" spans="3:4" s="83" customFormat="1" ht="14.25" customHeight="1">
      <c r="C69" s="83" t="s">
        <v>298</v>
      </c>
      <c r="D69" s="83" t="s">
        <v>299</v>
      </c>
    </row>
    <row r="70" spans="3:4" s="83" customFormat="1" ht="14.25" customHeight="1"/>
    <row r="71" spans="3:4" s="33" customFormat="1" ht="14.25" customHeight="1">
      <c r="C71" s="34" t="s">
        <v>300</v>
      </c>
      <c r="D71" s="34"/>
    </row>
    <row r="72" spans="3:4" s="83" customFormat="1" ht="14.25" customHeight="1"/>
    <row r="73" spans="3:4" s="83" customFormat="1" ht="14.25" customHeight="1">
      <c r="C73" s="82" t="s">
        <v>301</v>
      </c>
      <c r="D73" s="82" t="s">
        <v>302</v>
      </c>
    </row>
    <row r="74" spans="3:4" s="83" customFormat="1" ht="14.25" customHeight="1">
      <c r="C74" s="83" t="s">
        <v>303</v>
      </c>
      <c r="D74" s="83" t="s">
        <v>187</v>
      </c>
    </row>
    <row r="75" spans="3:4" s="83" customFormat="1" ht="14.25" customHeight="1">
      <c r="C75" s="83" t="s">
        <v>304</v>
      </c>
      <c r="D75" s="83" t="s">
        <v>199</v>
      </c>
    </row>
    <row r="76" spans="3:4" s="83" customFormat="1" ht="14.25" customHeight="1"/>
    <row r="77" spans="3:4" s="33" customFormat="1" ht="14.25" customHeight="1">
      <c r="C77" s="34" t="s">
        <v>305</v>
      </c>
      <c r="D77" s="34"/>
    </row>
    <row r="78" spans="3:4" s="83" customFormat="1" ht="14.25" customHeight="1"/>
    <row r="79" spans="3:4" s="83" customFormat="1" ht="14.25" customHeight="1">
      <c r="C79" s="82" t="s">
        <v>306</v>
      </c>
    </row>
    <row r="80" spans="3:4" s="83" customFormat="1" ht="14.25" customHeight="1">
      <c r="C80" s="83" t="s">
        <v>307</v>
      </c>
    </row>
    <row r="81" spans="3:4" s="83" customFormat="1" ht="14.25" customHeight="1">
      <c r="C81" s="83" t="s">
        <v>308</v>
      </c>
    </row>
    <row r="82" spans="3:4" s="83" customFormat="1" ht="14.25" customHeight="1"/>
    <row r="83" spans="3:4" s="33" customFormat="1" ht="14.25" customHeight="1">
      <c r="C83" s="34" t="s">
        <v>289</v>
      </c>
      <c r="D83" s="34"/>
    </row>
    <row r="84" spans="3:4" s="83" customFormat="1" ht="14.25" customHeight="1"/>
    <row r="85" spans="3:4" s="83" customFormat="1" ht="14.25" customHeight="1">
      <c r="C85" s="82" t="s">
        <v>290</v>
      </c>
      <c r="D85" s="82" t="s">
        <v>291</v>
      </c>
    </row>
    <row r="86" spans="3:4" s="83" customFormat="1" ht="14.25" customHeight="1">
      <c r="C86" s="83" t="s">
        <v>292</v>
      </c>
      <c r="D86" s="83" t="s">
        <v>293</v>
      </c>
    </row>
    <row r="87" spans="3:4" s="83" customFormat="1" ht="14.25" customHeight="1">
      <c r="C87" s="83" t="s">
        <v>294</v>
      </c>
      <c r="D87" s="83" t="s">
        <v>295</v>
      </c>
    </row>
    <row r="88" spans="3:4" s="83" customFormat="1" ht="14.25" customHeight="1">
      <c r="C88" s="83" t="s">
        <v>296</v>
      </c>
      <c r="D88" s="83" t="s">
        <v>297</v>
      </c>
    </row>
    <row r="89" spans="3:4" s="83" customFormat="1" ht="14.25" customHeight="1">
      <c r="C89" s="83" t="s">
        <v>298</v>
      </c>
      <c r="D89" s="83" t="s">
        <v>299</v>
      </c>
    </row>
    <row r="90" spans="3:4" s="83" customFormat="1" ht="14.25" customHeight="1"/>
    <row r="91" spans="3:4" s="33" customFormat="1" ht="14.25" customHeight="1">
      <c r="C91" s="34" t="s">
        <v>211</v>
      </c>
      <c r="D91" s="34"/>
    </row>
    <row r="92" spans="3:4" s="83" customFormat="1" ht="14.25" customHeight="1"/>
    <row r="93" spans="3:4" s="83" customFormat="1" ht="14.25" customHeight="1">
      <c r="C93" s="82" t="s">
        <v>309</v>
      </c>
    </row>
    <row r="94" spans="3:4" s="83" customFormat="1" ht="14.25" customHeight="1">
      <c r="C94" s="11" t="s">
        <v>310</v>
      </c>
    </row>
    <row r="95" spans="3:4" s="83" customFormat="1" ht="14.25" customHeight="1">
      <c r="C95" s="11" t="s">
        <v>311</v>
      </c>
    </row>
    <row r="96" spans="3:4" s="83" customFormat="1" ht="14.25" customHeight="1">
      <c r="C96" s="11" t="s">
        <v>312</v>
      </c>
    </row>
    <row r="97" spans="3:6" s="83" customFormat="1" ht="14.25" customHeight="1">
      <c r="C97" s="11" t="s">
        <v>313</v>
      </c>
    </row>
    <row r="98" spans="3:6" s="83" customFormat="1" ht="14.25" customHeight="1">
      <c r="C98" s="11" t="s">
        <v>314</v>
      </c>
    </row>
    <row r="99" spans="3:6" s="83" customFormat="1" ht="14.25" customHeight="1">
      <c r="C99" s="11" t="s">
        <v>315</v>
      </c>
    </row>
    <row r="100" spans="3:6" s="83" customFormat="1" ht="14.25" customHeight="1">
      <c r="C100" s="11" t="s">
        <v>316</v>
      </c>
    </row>
    <row r="101" spans="3:6" s="83" customFormat="1" ht="14.25" customHeight="1">
      <c r="C101" s="11" t="s">
        <v>317</v>
      </c>
    </row>
    <row r="102" spans="3:6" s="83" customFormat="1" ht="14.25" customHeight="1">
      <c r="C102" s="11" t="s">
        <v>217</v>
      </c>
    </row>
    <row r="103" spans="3:6" s="83" customFormat="1" ht="14.25" customHeight="1"/>
    <row r="104" spans="3:6" s="33" customFormat="1" ht="14.25" customHeight="1">
      <c r="C104" s="34" t="s">
        <v>318</v>
      </c>
      <c r="D104" s="34"/>
    </row>
    <row r="105" spans="3:6" s="83" customFormat="1" ht="14.25" customHeight="1"/>
    <row r="106" spans="3:6" s="83" customFormat="1" ht="14.25" customHeight="1">
      <c r="C106" s="82" t="s">
        <v>319</v>
      </c>
      <c r="D106" s="82" t="s">
        <v>320</v>
      </c>
      <c r="E106" s="82" t="s">
        <v>321</v>
      </c>
      <c r="F106" s="82" t="s">
        <v>322</v>
      </c>
    </row>
    <row r="107" spans="3:6" s="83" customFormat="1" ht="14.25" customHeight="1">
      <c r="C107" s="83" t="s">
        <v>323</v>
      </c>
      <c r="D107" s="83" t="s">
        <v>324</v>
      </c>
      <c r="E107" s="83" t="s">
        <v>325</v>
      </c>
      <c r="F107" s="83" t="s">
        <v>326</v>
      </c>
    </row>
    <row r="108" spans="3:6" s="83" customFormat="1" ht="14.25" customHeight="1">
      <c r="C108" s="83" t="s">
        <v>327</v>
      </c>
      <c r="D108" s="83" t="s">
        <v>328</v>
      </c>
      <c r="E108" s="83" t="s">
        <v>329</v>
      </c>
      <c r="F108" s="83" t="s">
        <v>330</v>
      </c>
    </row>
    <row r="109" spans="3:6" s="83" customFormat="1" ht="14.25" customHeight="1">
      <c r="C109" s="83" t="s">
        <v>331</v>
      </c>
      <c r="D109" s="83" t="s">
        <v>332</v>
      </c>
      <c r="E109" s="83" t="s">
        <v>333</v>
      </c>
      <c r="F109" s="83" t="s">
        <v>334</v>
      </c>
    </row>
    <row r="110" spans="3:6" s="83" customFormat="1" ht="14.25" customHeight="1">
      <c r="E110" s="83" t="s">
        <v>335</v>
      </c>
      <c r="F110" s="83" t="s">
        <v>336</v>
      </c>
    </row>
    <row r="111" spans="3:6" s="83" customFormat="1" ht="14.25" customHeight="1">
      <c r="E111" s="83" t="s">
        <v>337</v>
      </c>
      <c r="F111" s="83" t="s">
        <v>338</v>
      </c>
    </row>
    <row r="112" spans="3:6" s="83" customFormat="1" ht="14.25" customHeight="1">
      <c r="E112" s="83" t="s">
        <v>339</v>
      </c>
      <c r="F112" s="83" t="s">
        <v>340</v>
      </c>
    </row>
    <row r="113" spans="5:6" s="83" customFormat="1" ht="14.25" customHeight="1">
      <c r="E113" s="83" t="s">
        <v>341</v>
      </c>
      <c r="F113" s="83" t="s">
        <v>342</v>
      </c>
    </row>
    <row r="114" spans="5:6" s="83" customFormat="1" ht="14.25" customHeight="1">
      <c r="E114" s="83" t="s">
        <v>343</v>
      </c>
      <c r="F114" s="83" t="s">
        <v>344</v>
      </c>
    </row>
    <row r="115" spans="5:6" s="83" customFormat="1" ht="14.25" customHeight="1">
      <c r="E115" s="83" t="s">
        <v>345</v>
      </c>
      <c r="F115" s="83" t="s">
        <v>346</v>
      </c>
    </row>
    <row r="116" spans="5:6" s="83" customFormat="1" ht="14.25" customHeight="1">
      <c r="E116" s="83" t="s">
        <v>347</v>
      </c>
      <c r="F116" s="83" t="s">
        <v>348</v>
      </c>
    </row>
    <row r="117" spans="5:6" s="83" customFormat="1" ht="14.25" customHeight="1">
      <c r="E117" s="83" t="s">
        <v>349</v>
      </c>
      <c r="F117" s="83" t="s">
        <v>350</v>
      </c>
    </row>
    <row r="118" spans="5:6" s="83" customFormat="1" ht="14.25" customHeight="1">
      <c r="E118" s="83" t="s">
        <v>351</v>
      </c>
      <c r="F118" s="83" t="s">
        <v>352</v>
      </c>
    </row>
    <row r="119" spans="5:6" s="83" customFormat="1" ht="14.25" customHeight="1">
      <c r="E119" s="83" t="s">
        <v>353</v>
      </c>
      <c r="F119" s="83" t="s">
        <v>354</v>
      </c>
    </row>
    <row r="120" spans="5:6" s="83" customFormat="1" ht="14.25" customHeight="1">
      <c r="E120" s="83" t="s">
        <v>355</v>
      </c>
      <c r="F120" s="83" t="s">
        <v>356</v>
      </c>
    </row>
    <row r="121" spans="5:6" s="83" customFormat="1" ht="14.25" customHeight="1">
      <c r="E121" s="83" t="s">
        <v>357</v>
      </c>
      <c r="F121" s="83" t="s">
        <v>358</v>
      </c>
    </row>
    <row r="122" spans="5:6" s="83" customFormat="1" ht="14.25" customHeight="1">
      <c r="E122" s="83" t="s">
        <v>359</v>
      </c>
      <c r="F122" s="83" t="s">
        <v>358</v>
      </c>
    </row>
    <row r="123" spans="5:6" s="83" customFormat="1" ht="14.25" customHeight="1">
      <c r="E123" s="83" t="s">
        <v>360</v>
      </c>
      <c r="F123" s="83" t="s">
        <v>361</v>
      </c>
    </row>
    <row r="124" spans="5:6" s="83" customFormat="1" ht="14.25" customHeight="1">
      <c r="E124" s="83" t="s">
        <v>362</v>
      </c>
      <c r="F124" s="83" t="s">
        <v>363</v>
      </c>
    </row>
    <row r="125" spans="5:6" s="83" customFormat="1" ht="14.25" customHeight="1">
      <c r="E125" s="83" t="s">
        <v>364</v>
      </c>
      <c r="F125" s="83" t="s">
        <v>365</v>
      </c>
    </row>
    <row r="126" spans="5:6" s="83" customFormat="1" ht="14.25" customHeight="1">
      <c r="E126" s="83" t="s">
        <v>366</v>
      </c>
      <c r="F126" s="83" t="s">
        <v>367</v>
      </c>
    </row>
    <row r="127" spans="5:6" s="83" customFormat="1" ht="14.25" customHeight="1">
      <c r="E127" s="83" t="s">
        <v>368</v>
      </c>
      <c r="F127" s="83" t="s">
        <v>369</v>
      </c>
    </row>
    <row r="128" spans="5:6" s="83" customFormat="1" ht="14.25" customHeight="1">
      <c r="E128" s="83" t="s">
        <v>370</v>
      </c>
      <c r="F128" s="83" t="s">
        <v>371</v>
      </c>
    </row>
    <row r="129" spans="5:6" s="83" customFormat="1" ht="14.25" customHeight="1">
      <c r="E129" s="83" t="s">
        <v>372</v>
      </c>
      <c r="F129" s="83" t="s">
        <v>373</v>
      </c>
    </row>
    <row r="130" spans="5:6" s="83" customFormat="1" ht="14.25" customHeight="1">
      <c r="E130" s="83" t="s">
        <v>374</v>
      </c>
      <c r="F130" s="83" t="s">
        <v>375</v>
      </c>
    </row>
    <row r="131" spans="5:6" s="83" customFormat="1" ht="14.25" customHeight="1">
      <c r="E131" s="83" t="s">
        <v>376</v>
      </c>
      <c r="F131" s="83" t="s">
        <v>377</v>
      </c>
    </row>
    <row r="132" spans="5:6" s="83" customFormat="1" ht="14.25" customHeight="1">
      <c r="E132" s="83" t="s">
        <v>378</v>
      </c>
      <c r="F132" s="83" t="s">
        <v>379</v>
      </c>
    </row>
    <row r="133" spans="5:6" s="83" customFormat="1" ht="14.25" customHeight="1">
      <c r="E133" s="83" t="s">
        <v>380</v>
      </c>
      <c r="F133" s="83" t="s">
        <v>381</v>
      </c>
    </row>
    <row r="134" spans="5:6" s="83" customFormat="1" ht="14.25" customHeight="1">
      <c r="E134" s="83" t="s">
        <v>382</v>
      </c>
      <c r="F134" s="83" t="s">
        <v>383</v>
      </c>
    </row>
    <row r="135" spans="5:6" s="83" customFormat="1" ht="14.25" customHeight="1">
      <c r="E135" s="83" t="s">
        <v>384</v>
      </c>
      <c r="F135" s="83" t="s">
        <v>385</v>
      </c>
    </row>
    <row r="136" spans="5:6" s="83" customFormat="1" ht="14.25" customHeight="1">
      <c r="E136" s="83" t="s">
        <v>386</v>
      </c>
      <c r="F136" s="83" t="s">
        <v>387</v>
      </c>
    </row>
    <row r="137" spans="5:6" s="83" customFormat="1" ht="14.25" customHeight="1">
      <c r="E137" s="83" t="s">
        <v>388</v>
      </c>
      <c r="F137" s="83" t="s">
        <v>389</v>
      </c>
    </row>
    <row r="138" spans="5:6" s="83" customFormat="1" ht="14.25" customHeight="1">
      <c r="E138" s="83" t="s">
        <v>390</v>
      </c>
      <c r="F138" s="83" t="s">
        <v>391</v>
      </c>
    </row>
    <row r="139" spans="5:6" s="83" customFormat="1" ht="14.25" customHeight="1">
      <c r="E139" s="83" t="s">
        <v>392</v>
      </c>
      <c r="F139" s="83" t="s">
        <v>393</v>
      </c>
    </row>
    <row r="140" spans="5:6" s="83" customFormat="1" ht="14.25" customHeight="1">
      <c r="E140" s="83" t="s">
        <v>394</v>
      </c>
      <c r="F140" s="83" t="s">
        <v>395</v>
      </c>
    </row>
    <row r="141" spans="5:6" s="83" customFormat="1" ht="14.25" customHeight="1">
      <c r="E141" s="83" t="s">
        <v>396</v>
      </c>
      <c r="F141" s="83" t="s">
        <v>397</v>
      </c>
    </row>
    <row r="142" spans="5:6" s="83" customFormat="1" ht="14.25" customHeight="1">
      <c r="E142" s="83" t="s">
        <v>398</v>
      </c>
      <c r="F142" s="83" t="s">
        <v>399</v>
      </c>
    </row>
    <row r="143" spans="5:6" s="83" customFormat="1" ht="14.25" customHeight="1">
      <c r="E143" s="83" t="s">
        <v>400</v>
      </c>
      <c r="F143" s="83" t="s">
        <v>401</v>
      </c>
    </row>
    <row r="144" spans="5:6" s="83" customFormat="1" ht="14.25" customHeight="1">
      <c r="E144" s="83" t="s">
        <v>402</v>
      </c>
      <c r="F144" s="83" t="s">
        <v>403</v>
      </c>
    </row>
    <row r="145" spans="3:12" s="83" customFormat="1" ht="14.25" customHeight="1">
      <c r="E145" s="83" t="s">
        <v>404</v>
      </c>
      <c r="F145" s="83" t="s">
        <v>405</v>
      </c>
    </row>
    <row r="146" spans="3:12" s="83" customFormat="1" ht="14.25" customHeight="1"/>
    <row r="147" spans="3:12" s="33" customFormat="1" ht="14.25" customHeight="1">
      <c r="C147" s="34" t="s">
        <v>202</v>
      </c>
      <c r="D147" s="34"/>
    </row>
    <row r="149" spans="3:12" ht="15.4">
      <c r="C149" s="36" t="s">
        <v>173</v>
      </c>
      <c r="D149" s="99" t="s">
        <v>174</v>
      </c>
      <c r="E149" s="99" t="s">
        <v>406</v>
      </c>
      <c r="F149" s="99" t="s">
        <v>407</v>
      </c>
      <c r="G149" s="99" t="s">
        <v>408</v>
      </c>
      <c r="H149" s="99" t="s">
        <v>409</v>
      </c>
      <c r="I149" s="99" t="s">
        <v>410</v>
      </c>
      <c r="J149" s="99" t="s">
        <v>411</v>
      </c>
      <c r="K149" s="99" t="s">
        <v>412</v>
      </c>
      <c r="L149" s="99" t="s">
        <v>413</v>
      </c>
    </row>
    <row r="150" spans="3:12">
      <c r="C150" s="112" t="s">
        <v>183</v>
      </c>
      <c r="D150" s="112" t="s">
        <v>184</v>
      </c>
      <c r="E150" s="112" t="s">
        <v>273</v>
      </c>
      <c r="F150" s="112" t="s">
        <v>414</v>
      </c>
      <c r="G150" s="112" t="s">
        <v>415</v>
      </c>
      <c r="H150" s="112" t="s">
        <v>416</v>
      </c>
      <c r="I150" s="112" t="s">
        <v>417</v>
      </c>
      <c r="J150" s="112" t="s">
        <v>418</v>
      </c>
      <c r="K150" s="20" t="s">
        <v>419</v>
      </c>
      <c r="L150" s="20" t="s">
        <v>420</v>
      </c>
    </row>
    <row r="151" spans="3:12">
      <c r="C151" s="112" t="s">
        <v>421</v>
      </c>
      <c r="D151" s="112" t="s">
        <v>196</v>
      </c>
      <c r="E151" s="112" t="s">
        <v>422</v>
      </c>
      <c r="F151" s="112" t="s">
        <v>423</v>
      </c>
      <c r="G151" s="112" t="s">
        <v>424</v>
      </c>
      <c r="H151" s="112" t="s">
        <v>425</v>
      </c>
      <c r="I151" s="112" t="s">
        <v>426</v>
      </c>
      <c r="J151" s="112" t="s">
        <v>246</v>
      </c>
      <c r="K151" s="20" t="s">
        <v>427</v>
      </c>
      <c r="L151" s="20" t="s">
        <v>428</v>
      </c>
    </row>
    <row r="152" spans="3:12">
      <c r="C152" s="112" t="s">
        <v>205</v>
      </c>
      <c r="D152" s="112" t="s">
        <v>206</v>
      </c>
      <c r="E152" s="112" t="s">
        <v>429</v>
      </c>
      <c r="F152" s="112" t="s">
        <v>430</v>
      </c>
      <c r="G152" s="112" t="s">
        <v>431</v>
      </c>
      <c r="H152" s="112" t="s">
        <v>432</v>
      </c>
      <c r="I152" s="112" t="s">
        <v>433</v>
      </c>
      <c r="K152" s="20" t="s">
        <v>434</v>
      </c>
      <c r="L152" s="20" t="s">
        <v>435</v>
      </c>
    </row>
    <row r="153" spans="3:12">
      <c r="C153" s="112" t="s">
        <v>195</v>
      </c>
      <c r="D153" s="112" t="s">
        <v>213</v>
      </c>
      <c r="E153" s="112" t="s">
        <v>436</v>
      </c>
      <c r="F153" s="112" t="s">
        <v>437</v>
      </c>
      <c r="G153" s="112" t="s">
        <v>438</v>
      </c>
      <c r="H153" s="112" t="s">
        <v>439</v>
      </c>
      <c r="I153" s="112" t="s">
        <v>217</v>
      </c>
      <c r="K153" s="20" t="s">
        <v>440</v>
      </c>
      <c r="L153" s="20" t="s">
        <v>441</v>
      </c>
    </row>
    <row r="154" spans="3:12">
      <c r="C154" s="112" t="s">
        <v>442</v>
      </c>
      <c r="D154" s="112" t="s">
        <v>217</v>
      </c>
      <c r="E154" s="112"/>
      <c r="F154" s="112" t="s">
        <v>443</v>
      </c>
      <c r="G154" s="112" t="s">
        <v>444</v>
      </c>
      <c r="H154" s="112" t="s">
        <v>445</v>
      </c>
      <c r="I154" s="112" t="s">
        <v>446</v>
      </c>
      <c r="J154" s="112"/>
      <c r="K154" s="20" t="s">
        <v>447</v>
      </c>
      <c r="L154" s="20" t="s">
        <v>448</v>
      </c>
    </row>
    <row r="155" spans="3:12">
      <c r="C155" s="112"/>
      <c r="D155" s="112" t="s">
        <v>222</v>
      </c>
      <c r="E155" s="112"/>
      <c r="F155" s="112" t="s">
        <v>449</v>
      </c>
      <c r="G155" s="112" t="s">
        <v>450</v>
      </c>
      <c r="H155" s="112" t="s">
        <v>451</v>
      </c>
      <c r="I155" s="112" t="s">
        <v>452</v>
      </c>
      <c r="J155" s="112"/>
      <c r="K155" s="20" t="s">
        <v>453</v>
      </c>
      <c r="L155" s="20" t="s">
        <v>454</v>
      </c>
    </row>
    <row r="156" spans="3:12">
      <c r="C156" s="112"/>
      <c r="D156" s="112" t="s">
        <v>227</v>
      </c>
      <c r="E156" s="112"/>
      <c r="H156" s="112" t="s">
        <v>455</v>
      </c>
      <c r="I156" s="112" t="s">
        <v>456</v>
      </c>
      <c r="J156" s="112"/>
      <c r="K156" s="20" t="s">
        <v>457</v>
      </c>
      <c r="L156" s="20" t="s">
        <v>458</v>
      </c>
    </row>
    <row r="157" spans="3:12">
      <c r="C157" s="112"/>
      <c r="D157" s="112" t="s">
        <v>195</v>
      </c>
      <c r="E157" s="112"/>
      <c r="F157" s="112"/>
      <c r="G157" s="112"/>
      <c r="H157" s="112" t="s">
        <v>459</v>
      </c>
      <c r="I157" s="112" t="s">
        <v>460</v>
      </c>
      <c r="J157" s="112"/>
      <c r="K157" s="20" t="s">
        <v>461</v>
      </c>
      <c r="L157" s="20" t="s">
        <v>462</v>
      </c>
    </row>
    <row r="158" spans="3:12">
      <c r="C158" s="112"/>
      <c r="D158" s="112" t="s">
        <v>233</v>
      </c>
      <c r="E158" s="112"/>
      <c r="F158" s="112"/>
      <c r="G158" s="112"/>
      <c r="H158" s="112" t="s">
        <v>463</v>
      </c>
      <c r="I158" s="112" t="s">
        <v>464</v>
      </c>
      <c r="J158" s="112"/>
      <c r="K158" s="112" t="s">
        <v>465</v>
      </c>
      <c r="L158" s="11" t="s">
        <v>466</v>
      </c>
    </row>
    <row r="159" spans="3:12">
      <c r="C159" s="112"/>
      <c r="D159" s="112" t="s">
        <v>467</v>
      </c>
      <c r="E159" s="112"/>
      <c r="F159" s="112"/>
      <c r="G159" s="112"/>
      <c r="H159" s="11" t="s">
        <v>468</v>
      </c>
      <c r="I159" s="112"/>
      <c r="J159" s="112"/>
      <c r="K159" s="112" t="s">
        <v>469</v>
      </c>
      <c r="L159" s="11" t="s">
        <v>470</v>
      </c>
    </row>
    <row r="160" spans="3:12">
      <c r="C160" s="112"/>
      <c r="D160" s="11" t="s">
        <v>205</v>
      </c>
      <c r="E160" s="112"/>
      <c r="F160" s="112"/>
      <c r="G160" s="112"/>
      <c r="H160" s="112" t="s">
        <v>471</v>
      </c>
      <c r="I160" s="112"/>
      <c r="J160" s="112"/>
      <c r="L160" s="11" t="s">
        <v>472</v>
      </c>
    </row>
    <row r="161" spans="3:12">
      <c r="C161" s="112"/>
      <c r="D161" s="11" t="s">
        <v>233</v>
      </c>
      <c r="E161" s="112"/>
      <c r="F161" s="112"/>
      <c r="G161" s="112"/>
      <c r="H161" s="112"/>
      <c r="I161" s="112"/>
      <c r="J161" s="112"/>
      <c r="K161" s="112"/>
      <c r="L161" s="11" t="s">
        <v>473</v>
      </c>
    </row>
    <row r="162" spans="3:12">
      <c r="C162" s="112"/>
      <c r="D162" s="11" t="s">
        <v>474</v>
      </c>
      <c r="E162" s="112"/>
      <c r="F162" s="112"/>
      <c r="G162" s="112"/>
      <c r="H162" s="112"/>
      <c r="I162" s="112"/>
      <c r="J162" s="112"/>
      <c r="K162" s="112"/>
      <c r="L162" s="11" t="s">
        <v>475</v>
      </c>
    </row>
    <row r="163" spans="3:12">
      <c r="C163" s="112"/>
      <c r="D163" s="11" t="s">
        <v>183</v>
      </c>
      <c r="E163" s="112"/>
      <c r="F163" s="112"/>
      <c r="G163" s="112"/>
      <c r="H163" s="112"/>
      <c r="I163" s="112"/>
      <c r="J163" s="112"/>
      <c r="K163" s="112"/>
      <c r="L163" s="11" t="s">
        <v>476</v>
      </c>
    </row>
    <row r="164" spans="3:12">
      <c r="C164" s="112"/>
      <c r="D164" s="112"/>
      <c r="E164" s="112"/>
      <c r="F164" s="112"/>
      <c r="G164" s="112"/>
      <c r="H164" s="112"/>
      <c r="I164" s="112"/>
      <c r="J164" s="112"/>
      <c r="K164" s="112"/>
      <c r="L164" s="11" t="s">
        <v>477</v>
      </c>
    </row>
    <row r="165" spans="3:12">
      <c r="C165" s="112"/>
      <c r="D165" s="112"/>
      <c r="E165" s="112"/>
      <c r="F165" s="112"/>
      <c r="G165" s="112"/>
      <c r="H165" s="112"/>
      <c r="I165" s="112"/>
      <c r="J165" s="112"/>
      <c r="K165" s="112"/>
      <c r="L165" s="26" t="s">
        <v>478</v>
      </c>
    </row>
    <row r="166" spans="3:12">
      <c r="C166" s="112"/>
      <c r="D166" s="112"/>
      <c r="E166" s="112"/>
      <c r="F166" s="112"/>
      <c r="G166" s="112"/>
      <c r="H166" s="112"/>
      <c r="I166" s="112"/>
      <c r="J166" s="112"/>
      <c r="K166" s="112"/>
      <c r="L166" s="26" t="s">
        <v>479</v>
      </c>
    </row>
    <row r="167" spans="3:12">
      <c r="C167" s="112"/>
      <c r="D167" s="112"/>
      <c r="E167" s="112"/>
      <c r="F167" s="112"/>
      <c r="G167" s="112"/>
      <c r="H167" s="112"/>
      <c r="I167" s="112"/>
      <c r="J167" s="112"/>
      <c r="K167" s="112"/>
      <c r="L167" s="26" t="s">
        <v>480</v>
      </c>
    </row>
    <row r="168" spans="3:12">
      <c r="C168" s="112"/>
      <c r="D168" s="112"/>
      <c r="E168" s="112"/>
      <c r="F168" s="112"/>
      <c r="G168" s="112"/>
      <c r="H168" s="112"/>
      <c r="I168" s="112"/>
      <c r="J168" s="112"/>
      <c r="K168" s="112"/>
      <c r="L168" s="26" t="s">
        <v>481</v>
      </c>
    </row>
    <row r="169" spans="3:12">
      <c r="C169" s="112"/>
      <c r="D169" s="112"/>
      <c r="E169" s="112"/>
      <c r="F169" s="112"/>
      <c r="G169" s="112"/>
      <c r="H169" s="112"/>
      <c r="I169" s="112"/>
      <c r="J169" s="112"/>
      <c r="K169" s="112"/>
      <c r="L169" s="26" t="s">
        <v>482</v>
      </c>
    </row>
    <row r="170" spans="3:12">
      <c r="C170" s="112"/>
      <c r="D170" s="112"/>
      <c r="E170" s="112"/>
      <c r="F170" s="112"/>
      <c r="G170" s="112"/>
      <c r="H170" s="112"/>
      <c r="I170" s="112"/>
      <c r="J170" s="112"/>
      <c r="K170" s="112"/>
      <c r="L170" s="26" t="s">
        <v>483</v>
      </c>
    </row>
    <row r="171" spans="3:12">
      <c r="C171" s="112"/>
      <c r="D171" s="112"/>
      <c r="E171" s="112"/>
      <c r="F171" s="112"/>
      <c r="G171" s="112"/>
      <c r="H171" s="112"/>
      <c r="I171" s="112"/>
      <c r="J171" s="112"/>
      <c r="K171" s="112"/>
      <c r="L171" s="26" t="s">
        <v>484</v>
      </c>
    </row>
    <row r="172" spans="3:12">
      <c r="C172" s="112"/>
      <c r="D172" s="112"/>
      <c r="E172" s="112"/>
      <c r="F172" s="112"/>
      <c r="G172" s="112"/>
      <c r="H172" s="112"/>
      <c r="I172" s="112"/>
      <c r="J172" s="112"/>
      <c r="K172" s="112"/>
      <c r="L172" s="26" t="s">
        <v>485</v>
      </c>
    </row>
    <row r="173" spans="3:12">
      <c r="C173" s="112"/>
      <c r="D173" s="112"/>
      <c r="E173" s="112"/>
      <c r="F173" s="112"/>
      <c r="G173" s="112"/>
      <c r="H173" s="112"/>
      <c r="I173" s="112"/>
      <c r="J173" s="112"/>
      <c r="K173" s="112"/>
      <c r="L173" s="26" t="s">
        <v>486</v>
      </c>
    </row>
    <row r="182" spans="3:4" s="33" customFormat="1" ht="13.9">
      <c r="C182" s="34" t="s">
        <v>487</v>
      </c>
      <c r="D182" s="34"/>
    </row>
    <row r="184" spans="3:4" ht="14.65" thickBot="1">
      <c r="C184" s="540"/>
      <c r="D184" s="540"/>
    </row>
    <row r="185" spans="3:4" ht="15.4" thickBot="1">
      <c r="C185" s="1461" t="s">
        <v>488</v>
      </c>
      <c r="D185" s="1461" t="s">
        <v>489</v>
      </c>
    </row>
    <row r="186" spans="3:4" ht="15">
      <c r="C186" s="1462" t="s">
        <v>189</v>
      </c>
      <c r="D186" s="1458" t="s">
        <v>490</v>
      </c>
    </row>
    <row r="187" spans="3:4" ht="15">
      <c r="C187" s="1462" t="s">
        <v>201</v>
      </c>
      <c r="D187" s="1459" t="s">
        <v>491</v>
      </c>
    </row>
    <row r="188" spans="3:4" ht="15">
      <c r="C188" s="1462" t="s">
        <v>210</v>
      </c>
      <c r="D188" s="1459" t="s">
        <v>492</v>
      </c>
    </row>
    <row r="189" spans="3:4" ht="15">
      <c r="C189" s="1462" t="s">
        <v>216</v>
      </c>
      <c r="D189" s="1459" t="s">
        <v>493</v>
      </c>
    </row>
    <row r="190" spans="3:4" ht="15.4" thickBot="1">
      <c r="C190" s="1462" t="s">
        <v>494</v>
      </c>
      <c r="D190" s="1460" t="s">
        <v>495</v>
      </c>
    </row>
    <row r="191" spans="3:4" ht="15">
      <c r="C191" s="1462" t="s">
        <v>496</v>
      </c>
      <c r="D191" s="541"/>
    </row>
    <row r="192" spans="3:4" ht="15">
      <c r="C192" s="1462" t="s">
        <v>497</v>
      </c>
      <c r="D192" s="541"/>
    </row>
    <row r="193" spans="3:4" ht="15.4" thickBot="1">
      <c r="C193" s="1463" t="s">
        <v>230</v>
      </c>
      <c r="D193" s="541"/>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F3C5-DBB5-4B38-9ACF-AD3E9997778C}">
  <sheetPr codeName="Sheet40">
    <tabColor theme="9"/>
    <pageSetUpPr autoPageBreaks="0"/>
  </sheetPr>
  <dimension ref="A1:XFC75"/>
  <sheetViews>
    <sheetView topLeftCell="B11" zoomScale="55" zoomScaleNormal="55" workbookViewId="0">
      <selection activeCell="B44" sqref="B44"/>
    </sheetView>
  </sheetViews>
  <sheetFormatPr defaultColWidth="0" defaultRowHeight="13.5"/>
  <cols>
    <col min="1" max="1" width="14.42578125" style="11" customWidth="1"/>
    <col min="2" max="3" width="1.5703125" style="11" customWidth="1"/>
    <col min="4" max="4" width="24" style="11" bestFit="1" customWidth="1"/>
    <col min="5" max="14" width="0.5703125" style="11" customWidth="1"/>
    <col min="15" max="15" width="26.42578125" style="11" bestFit="1" customWidth="1"/>
    <col min="16" max="16" width="27.42578125" style="11" bestFit="1" customWidth="1"/>
    <col min="17" max="17" width="30" style="11" bestFit="1" customWidth="1"/>
    <col min="18" max="18" width="36.5703125" style="11" customWidth="1"/>
    <col min="19" max="19" width="10.42578125" style="11" bestFit="1" customWidth="1"/>
    <col min="20" max="20" width="15.5703125" style="11" bestFit="1" customWidth="1"/>
    <col min="21" max="21" width="20" style="11" customWidth="1"/>
    <col min="22" max="22" width="13.42578125" style="11" bestFit="1" customWidth="1"/>
    <col min="23" max="23" width="5.42578125" style="11" bestFit="1" customWidth="1"/>
    <col min="24" max="28" width="15.140625" style="11" customWidth="1"/>
    <col min="29" max="33" width="1.5703125" style="11" customWidth="1"/>
    <col min="34" max="16383" width="31.42578125" style="11" hidden="1" customWidth="1"/>
    <col min="16384" max="16384" width="17.42578125" style="11" hidden="1"/>
  </cols>
  <sheetData>
    <row r="1" spans="1:28" s="2" customFormat="1" ht="25.15">
      <c r="A1" s="62" t="s">
        <v>1619</v>
      </c>
      <c r="B1" s="3"/>
      <c r="P1" s="4" t="s">
        <v>1</v>
      </c>
      <c r="Q1" s="4"/>
      <c r="R1" s="4"/>
      <c r="Z1" s="3"/>
    </row>
    <row r="2" spans="1:28" s="2" customFormat="1" ht="25.15">
      <c r="A2" s="4" t="str">
        <f>Cover!$E$13</f>
        <v>Master</v>
      </c>
      <c r="B2" s="3"/>
    </row>
    <row r="3" spans="1:28" s="2" customFormat="1" ht="25.15">
      <c r="A3" s="4">
        <f>Cover!$E$15</f>
        <v>2026</v>
      </c>
      <c r="B3" s="4"/>
      <c r="C3" s="4"/>
      <c r="D3" s="4"/>
    </row>
    <row r="4" spans="1:28" s="5" customFormat="1" ht="25.5" thickBot="1">
      <c r="A4" s="1305" t="s">
        <v>58</v>
      </c>
      <c r="B4" s="6"/>
    </row>
    <row r="5" spans="1:28" ht="17.649999999999999">
      <c r="A5" s="7"/>
      <c r="B5" s="8"/>
      <c r="C5" s="8"/>
      <c r="D5" s="9"/>
      <c r="E5" s="9"/>
      <c r="F5" s="9"/>
      <c r="G5" s="9"/>
      <c r="H5" s="9"/>
      <c r="I5" s="9"/>
      <c r="J5" s="9"/>
      <c r="K5" s="9"/>
      <c r="L5" s="9"/>
      <c r="M5" s="9"/>
      <c r="N5" s="9"/>
      <c r="O5" s="9"/>
      <c r="P5" s="10"/>
      <c r="Q5" s="10"/>
      <c r="R5" s="10"/>
      <c r="S5" s="10"/>
      <c r="T5" s="10"/>
      <c r="U5" s="10"/>
      <c r="V5" s="10"/>
      <c r="W5" s="7"/>
      <c r="X5" s="68" t="s">
        <v>1997</v>
      </c>
      <c r="Y5" s="66"/>
      <c r="Z5" s="66"/>
      <c r="AA5" s="66"/>
      <c r="AB5" s="67"/>
    </row>
    <row r="6" spans="1:28" s="61" customFormat="1" ht="15">
      <c r="A6" s="21"/>
      <c r="B6" s="57"/>
      <c r="C6" s="57"/>
      <c r="D6" s="36" t="s">
        <v>165</v>
      </c>
      <c r="E6" s="36" t="s">
        <v>166</v>
      </c>
      <c r="F6" s="36" t="s">
        <v>167</v>
      </c>
      <c r="G6" s="36" t="s">
        <v>168</v>
      </c>
      <c r="H6" s="36" t="s">
        <v>169</v>
      </c>
      <c r="I6" s="36" t="s">
        <v>1878</v>
      </c>
      <c r="J6" s="36" t="s">
        <v>1879</v>
      </c>
      <c r="K6" s="36" t="s">
        <v>2848</v>
      </c>
      <c r="L6" s="36" t="s">
        <v>2849</v>
      </c>
      <c r="M6" s="36" t="s">
        <v>171</v>
      </c>
      <c r="N6" s="36" t="s">
        <v>172</v>
      </c>
      <c r="O6" s="36" t="s">
        <v>1809</v>
      </c>
      <c r="P6" s="37" t="s">
        <v>2775</v>
      </c>
      <c r="Q6" s="37" t="s">
        <v>406</v>
      </c>
      <c r="R6" s="37" t="s">
        <v>407</v>
      </c>
      <c r="S6" s="37" t="s">
        <v>175</v>
      </c>
      <c r="T6" s="37" t="s">
        <v>197</v>
      </c>
      <c r="U6" s="37" t="s">
        <v>1789</v>
      </c>
      <c r="V6" s="37" t="s">
        <v>1790</v>
      </c>
      <c r="W6" s="37" t="s">
        <v>176</v>
      </c>
      <c r="X6" s="16">
        <v>2022</v>
      </c>
      <c r="Y6" s="17">
        <v>2023</v>
      </c>
      <c r="Z6" s="17">
        <v>2024</v>
      </c>
      <c r="AA6" s="17">
        <v>2025</v>
      </c>
      <c r="AB6" s="18">
        <v>2026</v>
      </c>
    </row>
    <row r="7" spans="1:28" s="347" customFormat="1" ht="6" customHeight="1">
      <c r="B7" s="352"/>
      <c r="C7" s="352"/>
      <c r="D7" s="36"/>
      <c r="E7" s="36"/>
      <c r="F7" s="36"/>
      <c r="G7" s="36"/>
      <c r="H7" s="36"/>
      <c r="I7" s="36"/>
      <c r="J7" s="36"/>
      <c r="K7" s="36"/>
      <c r="L7" s="36"/>
      <c r="M7" s="36"/>
      <c r="N7" s="36"/>
      <c r="O7" s="36"/>
      <c r="P7" s="358"/>
      <c r="Q7" s="358"/>
      <c r="R7" s="358"/>
      <c r="S7" s="358"/>
      <c r="T7" s="358"/>
      <c r="U7" s="358"/>
      <c r="V7" s="358"/>
      <c r="W7" s="358"/>
      <c r="X7" s="430"/>
      <c r="Y7" s="430"/>
      <c r="Z7" s="430"/>
      <c r="AA7" s="430"/>
      <c r="AB7" s="430"/>
    </row>
    <row r="8" spans="1:28" ht="22.5">
      <c r="A8" s="437"/>
      <c r="B8" s="801" t="s">
        <v>1638</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27" customFormat="1" ht="17.649999999999999">
      <c r="B10" s="28" t="s">
        <v>2778</v>
      </c>
    </row>
    <row r="11" spans="1:28" s="61" customFormat="1" ht="1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29" customFormat="1" ht="13.9">
      <c r="A12" s="402" t="s">
        <v>2780</v>
      </c>
      <c r="D12" s="9" t="s">
        <v>190</v>
      </c>
      <c r="E12" s="9"/>
      <c r="F12" s="9"/>
      <c r="G12" s="9"/>
      <c r="H12" s="9"/>
      <c r="I12" s="9"/>
      <c r="J12" s="9"/>
      <c r="K12" s="9"/>
      <c r="M12" s="9"/>
      <c r="N12" s="9" t="s">
        <v>182</v>
      </c>
      <c r="O12" s="11" t="s">
        <v>2850</v>
      </c>
      <c r="S12" s="347" t="s">
        <v>185</v>
      </c>
      <c r="T12" s="351"/>
      <c r="U12" s="351"/>
      <c r="V12" s="21" t="s">
        <v>2809</v>
      </c>
      <c r="W12" s="355" t="s">
        <v>186</v>
      </c>
      <c r="X12" s="1117">
        <f>SUM(X30:X32)</f>
        <v>0</v>
      </c>
      <c r="Y12" s="1117">
        <f t="shared" ref="Y12:AB12" si="0">SUM(Y30:Y32)</f>
        <v>0</v>
      </c>
      <c r="Z12" s="1117">
        <f t="shared" si="0"/>
        <v>0</v>
      </c>
      <c r="AA12" s="1117">
        <f t="shared" si="0"/>
        <v>0</v>
      </c>
      <c r="AB12" s="1117">
        <f t="shared" si="0"/>
        <v>0</v>
      </c>
    </row>
    <row r="13" spans="1:28" s="29" customFormat="1" ht="13.9">
      <c r="A13" s="402" t="s">
        <v>2780</v>
      </c>
      <c r="D13" s="9"/>
      <c r="E13" s="9"/>
      <c r="F13" s="9"/>
      <c r="G13" s="9"/>
      <c r="H13" s="9"/>
      <c r="I13" s="9"/>
      <c r="J13" s="9"/>
      <c r="K13" s="9"/>
      <c r="M13" s="9"/>
      <c r="N13" s="9"/>
      <c r="O13" s="11" t="str">
        <f>D34</f>
        <v>Training Costs</v>
      </c>
      <c r="S13" s="347" t="s">
        <v>185</v>
      </c>
      <c r="T13" s="351"/>
      <c r="U13" s="351"/>
      <c r="V13" s="21" t="s">
        <v>2809</v>
      </c>
      <c r="W13" s="355" t="s">
        <v>186</v>
      </c>
      <c r="X13" s="1117">
        <f>SUM(X36:X38)</f>
        <v>0</v>
      </c>
      <c r="Y13" s="1117">
        <f t="shared" ref="Y13:AB13" si="1">SUM(Y36:Y38)</f>
        <v>0</v>
      </c>
      <c r="Z13" s="1117">
        <f t="shared" si="1"/>
        <v>0</v>
      </c>
      <c r="AA13" s="1117">
        <f t="shared" si="1"/>
        <v>0</v>
      </c>
      <c r="AB13" s="1117">
        <f t="shared" si="1"/>
        <v>0</v>
      </c>
    </row>
    <row r="14" spans="1:28" s="29" customFormat="1" ht="13.9">
      <c r="A14" s="402" t="s">
        <v>2780</v>
      </c>
      <c r="D14" s="9"/>
      <c r="E14" s="9"/>
      <c r="F14" s="9"/>
      <c r="G14" s="9"/>
      <c r="H14" s="9"/>
      <c r="I14" s="9"/>
      <c r="J14" s="9"/>
      <c r="K14" s="9"/>
      <c r="M14" s="9"/>
      <c r="N14" s="9"/>
      <c r="O14" s="11" t="str">
        <f>D40</f>
        <v>Administration Costs</v>
      </c>
      <c r="S14" s="347" t="s">
        <v>185</v>
      </c>
      <c r="T14" s="351"/>
      <c r="U14" s="351"/>
      <c r="V14" s="21" t="s">
        <v>2809</v>
      </c>
      <c r="W14" s="355" t="s">
        <v>186</v>
      </c>
      <c r="X14" s="1117">
        <f>SUM(X42:X42)</f>
        <v>0</v>
      </c>
      <c r="Y14" s="1117">
        <f>SUM(Y42:Y42)</f>
        <v>0</v>
      </c>
      <c r="Z14" s="1117">
        <f>SUM(Z42:Z42)</f>
        <v>0</v>
      </c>
      <c r="AA14" s="1117">
        <f>SUM(AA42:AA42)</f>
        <v>0</v>
      </c>
      <c r="AB14" s="1117">
        <f>SUM(AB42:AB42)</f>
        <v>0</v>
      </c>
    </row>
    <row r="15" spans="1:28" s="29" customFormat="1" ht="13.9">
      <c r="A15" s="402" t="s">
        <v>2780</v>
      </c>
      <c r="D15" s="9"/>
      <c r="E15" s="9"/>
      <c r="F15" s="9"/>
      <c r="G15" s="9"/>
      <c r="H15" s="9"/>
      <c r="I15" s="9"/>
      <c r="J15" s="9"/>
      <c r="K15" s="9"/>
      <c r="M15" s="9"/>
      <c r="N15" s="9"/>
      <c r="O15" s="11" t="str">
        <f>C54</f>
        <v>External Funding</v>
      </c>
      <c r="S15" s="347" t="s">
        <v>185</v>
      </c>
      <c r="T15" s="351"/>
      <c r="U15" s="351"/>
      <c r="V15" s="21" t="s">
        <v>2809</v>
      </c>
      <c r="W15" s="355" t="s">
        <v>186</v>
      </c>
      <c r="X15" s="1117">
        <f>SUM(X56:X65)</f>
        <v>0</v>
      </c>
      <c r="Y15" s="1117">
        <f t="shared" ref="Y15:AB15" si="2">SUM(Y56:Y65)</f>
        <v>0</v>
      </c>
      <c r="Z15" s="1117">
        <f t="shared" si="2"/>
        <v>0</v>
      </c>
      <c r="AA15" s="1117">
        <f t="shared" si="2"/>
        <v>0</v>
      </c>
      <c r="AB15" s="1117">
        <f t="shared" si="2"/>
        <v>0</v>
      </c>
    </row>
    <row r="17" spans="1:33" s="29" customFormat="1" ht="13.9">
      <c r="A17" s="402" t="s">
        <v>2780</v>
      </c>
      <c r="D17" s="9"/>
      <c r="E17" s="9"/>
      <c r="F17" s="9"/>
      <c r="G17" s="9"/>
      <c r="H17" s="9"/>
      <c r="I17" s="9"/>
      <c r="J17" s="9"/>
      <c r="K17" s="9"/>
      <c r="M17" s="9"/>
      <c r="N17" s="9"/>
      <c r="O17" s="11" t="s">
        <v>2851</v>
      </c>
      <c r="S17" s="347" t="s">
        <v>185</v>
      </c>
      <c r="T17" s="351"/>
      <c r="U17" s="351"/>
      <c r="V17" s="21" t="s">
        <v>2809</v>
      </c>
      <c r="W17" s="355" t="s">
        <v>186</v>
      </c>
      <c r="X17" s="1117">
        <f>SUM(X12:X15)</f>
        <v>0</v>
      </c>
      <c r="Y17" s="1117">
        <f t="shared" ref="Y17:AA17" si="3">SUM(Y12:Y15)</f>
        <v>0</v>
      </c>
      <c r="Z17" s="1117">
        <f t="shared" si="3"/>
        <v>0</v>
      </c>
      <c r="AA17" s="1117">
        <f t="shared" si="3"/>
        <v>0</v>
      </c>
      <c r="AB17" s="1117">
        <f>SUM(AB12:AB15)</f>
        <v>0</v>
      </c>
    </row>
    <row r="18" spans="1:33" s="29" customFormat="1" ht="13.9">
      <c r="A18" s="402"/>
      <c r="D18" s="9"/>
      <c r="E18" s="9"/>
      <c r="F18" s="9"/>
      <c r="G18" s="9"/>
      <c r="H18" s="9"/>
      <c r="I18" s="9"/>
      <c r="J18" s="9"/>
      <c r="K18" s="9"/>
      <c r="M18" s="9"/>
      <c r="N18" s="9"/>
      <c r="O18" s="11"/>
      <c r="X18" s="399"/>
      <c r="Y18" s="399"/>
      <c r="Z18" s="399"/>
      <c r="AA18" s="399"/>
      <c r="AB18" s="399"/>
    </row>
    <row r="19" spans="1:33" s="29" customFormat="1" ht="13.9">
      <c r="A19" s="402" t="s">
        <v>2780</v>
      </c>
      <c r="D19" s="9"/>
      <c r="E19" s="9"/>
      <c r="F19" s="9"/>
      <c r="G19" s="9"/>
      <c r="H19" s="9"/>
      <c r="I19" s="9"/>
      <c r="J19" s="9"/>
      <c r="K19" s="9"/>
      <c r="M19" s="9"/>
      <c r="N19" s="9"/>
      <c r="O19" s="11" t="s">
        <v>2852</v>
      </c>
      <c r="S19" s="347" t="s">
        <v>185</v>
      </c>
      <c r="T19" s="351"/>
      <c r="U19" s="351"/>
      <c r="V19" s="21" t="s">
        <v>2809</v>
      </c>
      <c r="W19" s="355" t="s">
        <v>186</v>
      </c>
      <c r="X19" s="1117">
        <f>SUM(X46:X50)</f>
        <v>0</v>
      </c>
      <c r="Y19" s="1117">
        <f t="shared" ref="Y19:AB19" si="4">SUM(Y46:Y50)</f>
        <v>0</v>
      </c>
      <c r="Z19" s="1117">
        <f t="shared" si="4"/>
        <v>0</v>
      </c>
      <c r="AA19" s="1117">
        <f t="shared" si="4"/>
        <v>0</v>
      </c>
      <c r="AB19" s="1117">
        <f t="shared" si="4"/>
        <v>0</v>
      </c>
    </row>
    <row r="20" spans="1:33" s="29" customFormat="1" ht="13.9">
      <c r="A20" s="402"/>
      <c r="D20" s="9"/>
      <c r="E20" s="9"/>
      <c r="F20" s="9"/>
      <c r="G20" s="9"/>
      <c r="H20" s="9"/>
      <c r="I20" s="9"/>
      <c r="J20" s="9"/>
      <c r="K20" s="9"/>
      <c r="M20" s="9"/>
      <c r="N20" s="9"/>
      <c r="X20" s="1118"/>
      <c r="Y20" s="1118"/>
      <c r="Z20" s="1118"/>
      <c r="AA20" s="1118"/>
      <c r="AB20" s="1118"/>
    </row>
    <row r="21" spans="1:33" s="29" customFormat="1" ht="13.9">
      <c r="A21" s="402" t="s">
        <v>2780</v>
      </c>
      <c r="D21" s="9"/>
      <c r="E21" s="9"/>
      <c r="F21" s="9"/>
      <c r="G21" s="9"/>
      <c r="H21" s="9"/>
      <c r="I21" s="9"/>
      <c r="J21" s="9"/>
      <c r="K21" s="9"/>
      <c r="M21" s="9"/>
      <c r="N21" s="9"/>
      <c r="O21" s="29" t="s">
        <v>2853</v>
      </c>
      <c r="S21" s="351" t="s">
        <v>185</v>
      </c>
      <c r="T21" s="351"/>
      <c r="U21" s="351"/>
      <c r="V21" s="116" t="s">
        <v>2809</v>
      </c>
      <c r="W21" s="364" t="s">
        <v>186</v>
      </c>
      <c r="X21" s="1119">
        <f>X19+X17</f>
        <v>0</v>
      </c>
      <c r="Y21" s="1119">
        <f t="shared" ref="Y21:AB21" si="5">Y19+Y17</f>
        <v>0</v>
      </c>
      <c r="Z21" s="1119">
        <f t="shared" si="5"/>
        <v>0</v>
      </c>
      <c r="AA21" s="1119">
        <f t="shared" si="5"/>
        <v>0</v>
      </c>
      <c r="AB21" s="1119">
        <f t="shared" si="5"/>
        <v>0</v>
      </c>
    </row>
    <row r="22" spans="1:33" s="29" customFormat="1" ht="13.9">
      <c r="A22" s="402"/>
      <c r="D22" s="9"/>
      <c r="E22" s="9"/>
      <c r="F22" s="9"/>
      <c r="G22" s="9"/>
      <c r="H22" s="9"/>
      <c r="I22" s="9"/>
      <c r="J22" s="9"/>
      <c r="K22" s="9"/>
      <c r="M22" s="9"/>
      <c r="N22" s="9"/>
      <c r="S22" s="351"/>
      <c r="T22" s="351"/>
      <c r="U22" s="351"/>
      <c r="V22" s="21"/>
      <c r="W22" s="21"/>
      <c r="X22" s="1120"/>
      <c r="Y22" s="1120"/>
      <c r="Z22" s="1120"/>
      <c r="AA22" s="1120"/>
      <c r="AB22" s="1120"/>
    </row>
    <row r="23" spans="1:33">
      <c r="D23" s="20"/>
      <c r="E23" s="20"/>
      <c r="F23" s="20"/>
      <c r="G23" s="20"/>
      <c r="H23" s="12"/>
      <c r="I23" s="20"/>
      <c r="J23" s="20"/>
      <c r="K23" s="20"/>
      <c r="L23" s="20"/>
      <c r="M23" s="20"/>
      <c r="N23" s="20"/>
      <c r="Q23" s="147"/>
      <c r="S23" s="21"/>
      <c r="T23" s="21"/>
      <c r="U23" s="21"/>
      <c r="V23" s="21"/>
      <c r="W23" s="7"/>
      <c r="X23" s="1121"/>
      <c r="Y23" s="1121"/>
      <c r="Z23" s="1121"/>
      <c r="AA23" s="1121"/>
      <c r="AB23" s="1121"/>
    </row>
    <row r="24" spans="1:33" s="27" customFormat="1" ht="17.649999999999999">
      <c r="B24" s="28" t="s">
        <v>2837</v>
      </c>
      <c r="X24" s="1109"/>
      <c r="Y24" s="1109"/>
      <c r="Z24" s="1109"/>
      <c r="AA24" s="1109"/>
      <c r="AB24" s="1109"/>
    </row>
    <row r="25" spans="1:33" s="12" customFormat="1">
      <c r="P25" s="7"/>
      <c r="Q25" s="7"/>
      <c r="R25" s="7"/>
      <c r="S25" s="22"/>
      <c r="T25" s="22"/>
      <c r="U25" s="22"/>
      <c r="V25" s="22"/>
      <c r="W25" s="15"/>
      <c r="X25" s="1103"/>
      <c r="Y25" s="1103"/>
      <c r="Z25" s="1104"/>
      <c r="AA25" s="1105"/>
      <c r="AB25" s="1106"/>
    </row>
    <row r="26" spans="1:33" s="77" customFormat="1" ht="13.5" customHeight="1">
      <c r="A26" s="22"/>
      <c r="B26" s="22"/>
      <c r="C26" s="76" t="s">
        <v>2854</v>
      </c>
      <c r="D26" s="76"/>
      <c r="X26" s="1107"/>
      <c r="Y26" s="1107"/>
      <c r="Z26" s="1107"/>
      <c r="AA26" s="1107"/>
      <c r="AB26" s="1107"/>
    </row>
    <row r="27" spans="1:33" s="12" customFormat="1">
      <c r="P27" s="7"/>
      <c r="Q27" s="7"/>
      <c r="R27" s="7"/>
      <c r="S27" s="22"/>
      <c r="T27" s="22"/>
      <c r="U27" s="22"/>
      <c r="V27" s="22"/>
      <c r="W27" s="15"/>
      <c r="X27" s="1103"/>
      <c r="Y27" s="1103"/>
      <c r="Z27" s="1104"/>
      <c r="AA27" s="1105"/>
      <c r="AB27" s="1106"/>
    </row>
    <row r="28" spans="1:33" s="33" customFormat="1" ht="14.25" customHeight="1">
      <c r="A28" s="12"/>
      <c r="B28" s="12"/>
      <c r="C28" s="12"/>
      <c r="D28" s="80" t="s">
        <v>2855</v>
      </c>
      <c r="E28" s="81"/>
      <c r="F28" s="81"/>
      <c r="G28" s="81"/>
      <c r="H28" s="81"/>
      <c r="I28" s="81"/>
      <c r="J28" s="81"/>
      <c r="K28" s="81"/>
      <c r="L28" s="81"/>
      <c r="M28" s="81"/>
      <c r="N28" s="81"/>
      <c r="O28" s="81"/>
      <c r="P28" s="81"/>
      <c r="Q28" s="81"/>
      <c r="R28" s="81"/>
      <c r="S28" s="81"/>
      <c r="T28" s="81"/>
      <c r="U28" s="81"/>
      <c r="V28" s="81"/>
      <c r="W28" s="81"/>
      <c r="X28" s="1102"/>
      <c r="Y28" s="1102"/>
      <c r="Z28" s="1102"/>
      <c r="AA28" s="1102"/>
      <c r="AB28" s="1102"/>
      <c r="AC28" s="1102"/>
      <c r="AD28" s="1102"/>
      <c r="AE28" s="1102"/>
      <c r="AF28" s="1102"/>
      <c r="AG28" s="1102"/>
    </row>
    <row r="29" spans="1:33" s="12" customFormat="1">
      <c r="P29" s="7"/>
      <c r="Q29" s="7"/>
      <c r="R29" s="7"/>
      <c r="S29" s="22"/>
      <c r="T29" s="22"/>
      <c r="U29" s="22"/>
      <c r="V29" s="22"/>
      <c r="W29" s="15"/>
      <c r="X29" s="1103"/>
      <c r="Y29" s="1103"/>
      <c r="Z29" s="1104"/>
      <c r="AA29" s="1105"/>
      <c r="AB29" s="1106"/>
    </row>
    <row r="30" spans="1:33" ht="13.9">
      <c r="D30" s="20" t="s">
        <v>190</v>
      </c>
      <c r="E30" s="20"/>
      <c r="F30" s="20"/>
      <c r="G30" s="20"/>
      <c r="H30" s="20"/>
      <c r="I30" s="20"/>
      <c r="J30" s="20"/>
      <c r="K30" s="146"/>
      <c r="L30" s="20"/>
      <c r="M30" s="20"/>
      <c r="N30" s="20"/>
      <c r="O30" s="11" t="s">
        <v>1638</v>
      </c>
      <c r="P30" s="11" t="s">
        <v>2856</v>
      </c>
      <c r="Q30" s="11" t="s">
        <v>2857</v>
      </c>
      <c r="R30" s="11" t="s">
        <v>2858</v>
      </c>
      <c r="S30" s="21" t="s">
        <v>185</v>
      </c>
      <c r="T30" s="21"/>
      <c r="U30" s="21"/>
      <c r="V30" s="21" t="s">
        <v>2809</v>
      </c>
      <c r="W30" s="7" t="s">
        <v>186</v>
      </c>
      <c r="X30" s="728"/>
      <c r="Y30" s="728"/>
      <c r="Z30" s="728"/>
      <c r="AA30" s="728"/>
      <c r="AB30" s="728"/>
    </row>
    <row r="31" spans="1:33">
      <c r="D31" s="20" t="s">
        <v>190</v>
      </c>
      <c r="E31" s="20"/>
      <c r="F31" s="20"/>
      <c r="G31" s="20"/>
      <c r="H31" s="20"/>
      <c r="I31" s="20"/>
      <c r="J31" s="20"/>
      <c r="K31" s="89"/>
      <c r="L31" s="20"/>
      <c r="M31" s="20"/>
      <c r="N31" s="20"/>
      <c r="O31" s="11" t="s">
        <v>1638</v>
      </c>
      <c r="P31" s="11" t="s">
        <v>2856</v>
      </c>
      <c r="Q31" s="11" t="s">
        <v>2857</v>
      </c>
      <c r="R31" s="11" t="s">
        <v>2859</v>
      </c>
      <c r="S31" s="21" t="s">
        <v>185</v>
      </c>
      <c r="T31" s="21"/>
      <c r="U31" s="21"/>
      <c r="V31" s="21" t="s">
        <v>2809</v>
      </c>
      <c r="W31" s="7" t="s">
        <v>186</v>
      </c>
      <c r="X31" s="728"/>
      <c r="Y31" s="728"/>
      <c r="Z31" s="728"/>
      <c r="AA31" s="728"/>
      <c r="AB31" s="728"/>
    </row>
    <row r="32" spans="1:33">
      <c r="D32" s="20" t="s">
        <v>190</v>
      </c>
      <c r="E32" s="20"/>
      <c r="F32" s="20"/>
      <c r="G32" s="20"/>
      <c r="H32" s="20"/>
      <c r="I32" s="20"/>
      <c r="J32" s="20"/>
      <c r="K32" s="89"/>
      <c r="L32" s="20"/>
      <c r="M32" s="20"/>
      <c r="N32" s="20"/>
      <c r="O32" s="11" t="s">
        <v>1638</v>
      </c>
      <c r="P32" s="11" t="s">
        <v>2856</v>
      </c>
      <c r="Q32" s="11" t="s">
        <v>2857</v>
      </c>
      <c r="R32" s="11" t="s">
        <v>2860</v>
      </c>
      <c r="S32" s="21" t="s">
        <v>185</v>
      </c>
      <c r="T32" s="21"/>
      <c r="U32" s="21"/>
      <c r="V32" s="21" t="s">
        <v>2809</v>
      </c>
      <c r="W32" s="7" t="s">
        <v>186</v>
      </c>
      <c r="X32" s="728"/>
      <c r="Y32" s="728"/>
      <c r="Z32" s="728"/>
      <c r="AA32" s="728"/>
      <c r="AB32" s="728"/>
    </row>
    <row r="34" spans="1:28" s="33" customFormat="1" ht="14.25" customHeight="1">
      <c r="A34" s="11"/>
      <c r="B34" s="11"/>
      <c r="C34" s="12"/>
      <c r="D34" s="80" t="s">
        <v>2861</v>
      </c>
      <c r="E34" s="81"/>
      <c r="F34" s="81"/>
      <c r="G34" s="81"/>
      <c r="H34" s="81"/>
      <c r="I34" s="81"/>
      <c r="J34" s="81"/>
      <c r="K34" s="81"/>
      <c r="L34" s="81"/>
      <c r="M34" s="81"/>
      <c r="N34" s="81"/>
      <c r="O34" s="81"/>
      <c r="P34" s="81"/>
      <c r="Q34" s="81"/>
      <c r="R34" s="81"/>
      <c r="S34" s="81"/>
      <c r="T34" s="81"/>
      <c r="U34" s="81"/>
      <c r="V34" s="81"/>
      <c r="W34" s="81"/>
    </row>
    <row r="35" spans="1:28" s="12" customFormat="1">
      <c r="B35" s="11"/>
      <c r="P35" s="7"/>
      <c r="Q35" s="7"/>
      <c r="R35" s="7"/>
      <c r="S35" s="22"/>
      <c r="T35" s="22"/>
      <c r="U35" s="22"/>
      <c r="V35" s="22"/>
      <c r="W35" s="15"/>
    </row>
    <row r="36" spans="1:28">
      <c r="D36" s="20" t="s">
        <v>190</v>
      </c>
      <c r="E36" s="20"/>
      <c r="F36" s="20"/>
      <c r="G36" s="20"/>
      <c r="H36" s="20"/>
      <c r="I36" s="20"/>
      <c r="J36" s="20"/>
      <c r="K36" s="89"/>
      <c r="L36" s="20"/>
      <c r="M36" s="20"/>
      <c r="N36" s="20"/>
      <c r="O36" s="11" t="s">
        <v>1638</v>
      </c>
      <c r="P36" s="11" t="s">
        <v>2856</v>
      </c>
      <c r="Q36" s="11" t="s">
        <v>2862</v>
      </c>
      <c r="R36" s="11" t="s">
        <v>2858</v>
      </c>
      <c r="S36" s="21" t="s">
        <v>185</v>
      </c>
      <c r="T36" s="21"/>
      <c r="U36" s="21"/>
      <c r="V36" s="21" t="s">
        <v>2809</v>
      </c>
      <c r="W36" s="7" t="s">
        <v>186</v>
      </c>
      <c r="X36" s="1345"/>
      <c r="Y36" s="1345"/>
      <c r="Z36" s="1345"/>
      <c r="AA36" s="1345"/>
      <c r="AB36" s="1345"/>
    </row>
    <row r="37" spans="1:28">
      <c r="D37" s="20" t="s">
        <v>190</v>
      </c>
      <c r="E37" s="20"/>
      <c r="F37" s="20"/>
      <c r="G37" s="20"/>
      <c r="H37" s="20"/>
      <c r="I37" s="20"/>
      <c r="J37" s="20"/>
      <c r="K37" s="89"/>
      <c r="L37" s="20"/>
      <c r="M37" s="20"/>
      <c r="N37" s="20"/>
      <c r="O37" s="11" t="s">
        <v>1638</v>
      </c>
      <c r="P37" s="11" t="s">
        <v>2856</v>
      </c>
      <c r="Q37" s="11" t="s">
        <v>2862</v>
      </c>
      <c r="R37" s="11" t="s">
        <v>2859</v>
      </c>
      <c r="S37" s="21" t="s">
        <v>185</v>
      </c>
      <c r="T37" s="21"/>
      <c r="U37" s="21"/>
      <c r="V37" s="21" t="s">
        <v>2809</v>
      </c>
      <c r="W37" s="7" t="s">
        <v>186</v>
      </c>
      <c r="X37" s="1345"/>
      <c r="Y37" s="1345"/>
      <c r="Z37" s="1345"/>
      <c r="AA37" s="1345"/>
      <c r="AB37" s="1345"/>
    </row>
    <row r="38" spans="1:28">
      <c r="D38" s="20" t="s">
        <v>190</v>
      </c>
      <c r="E38" s="20"/>
      <c r="F38" s="20"/>
      <c r="G38" s="20"/>
      <c r="H38" s="20"/>
      <c r="I38" s="20"/>
      <c r="J38" s="20"/>
      <c r="K38" s="89"/>
      <c r="L38" s="20"/>
      <c r="M38" s="20"/>
      <c r="N38" s="20"/>
      <c r="O38" s="11" t="s">
        <v>1638</v>
      </c>
      <c r="P38" s="11" t="s">
        <v>2856</v>
      </c>
      <c r="Q38" s="11" t="s">
        <v>2862</v>
      </c>
      <c r="R38" s="11" t="s">
        <v>2860</v>
      </c>
      <c r="S38" s="21" t="s">
        <v>185</v>
      </c>
      <c r="T38" s="21"/>
      <c r="U38" s="21"/>
      <c r="V38" s="21" t="s">
        <v>2809</v>
      </c>
      <c r="W38" s="7" t="s">
        <v>186</v>
      </c>
      <c r="X38" s="1345"/>
      <c r="Y38" s="1345"/>
      <c r="Z38" s="1345"/>
      <c r="AA38" s="1345"/>
      <c r="AB38" s="1345"/>
    </row>
    <row r="40" spans="1:28" s="33" customFormat="1" ht="14.25" customHeight="1">
      <c r="B40" s="11"/>
      <c r="C40" s="12"/>
      <c r="D40" s="80" t="s">
        <v>2863</v>
      </c>
      <c r="E40" s="81"/>
      <c r="F40" s="81"/>
      <c r="G40" s="81"/>
      <c r="H40" s="81"/>
      <c r="I40" s="81"/>
      <c r="J40" s="81"/>
      <c r="K40" s="81"/>
      <c r="L40" s="81"/>
      <c r="M40" s="81"/>
      <c r="N40" s="81"/>
      <c r="O40" s="81"/>
      <c r="P40" s="81"/>
      <c r="Q40" s="81"/>
      <c r="R40" s="81"/>
      <c r="S40" s="81"/>
      <c r="T40" s="81"/>
      <c r="U40" s="81"/>
      <c r="V40" s="81" t="s">
        <v>2809</v>
      </c>
      <c r="W40" s="81" t="s">
        <v>186</v>
      </c>
    </row>
    <row r="41" spans="1:28" s="12" customFormat="1">
      <c r="C41" s="901"/>
      <c r="P41" s="7"/>
      <c r="Q41" s="7"/>
      <c r="R41" s="7"/>
      <c r="S41" s="22"/>
      <c r="T41" s="22"/>
      <c r="U41" s="22"/>
      <c r="V41" s="22"/>
      <c r="W41" s="15"/>
    </row>
    <row r="42" spans="1:28">
      <c r="D42" s="20" t="s">
        <v>190</v>
      </c>
      <c r="E42" s="20"/>
      <c r="F42" s="20"/>
      <c r="G42" s="20"/>
      <c r="H42" s="20"/>
      <c r="I42" s="20"/>
      <c r="J42" s="20"/>
      <c r="K42" s="89"/>
      <c r="M42" s="20"/>
      <c r="N42" s="20"/>
      <c r="O42" s="11" t="s">
        <v>1638</v>
      </c>
      <c r="P42" s="11" t="s">
        <v>2856</v>
      </c>
      <c r="Q42" s="11" t="s">
        <v>2864</v>
      </c>
      <c r="R42" s="20" t="s">
        <v>217</v>
      </c>
      <c r="S42" s="21" t="s">
        <v>185</v>
      </c>
      <c r="T42" s="21"/>
      <c r="U42" s="21"/>
      <c r="V42" s="21" t="s">
        <v>2809</v>
      </c>
      <c r="W42" s="7" t="s">
        <v>186</v>
      </c>
      <c r="X42" s="1345"/>
      <c r="Y42" s="1345"/>
      <c r="Z42" s="1345"/>
      <c r="AA42" s="1345"/>
      <c r="AB42" s="1345"/>
    </row>
    <row r="43" spans="1:28" ht="13.5" customHeight="1">
      <c r="K43" s="89"/>
    </row>
    <row r="44" spans="1:28" s="77" customFormat="1" ht="13.5" customHeight="1">
      <c r="C44" s="76" t="s">
        <v>2865</v>
      </c>
      <c r="D44" s="76"/>
    </row>
    <row r="46" spans="1:28">
      <c r="D46" s="11" t="s">
        <v>190</v>
      </c>
      <c r="O46" s="11" t="s">
        <v>1638</v>
      </c>
      <c r="P46" s="11" t="s">
        <v>2866</v>
      </c>
      <c r="Q46" s="11" t="s">
        <v>2867</v>
      </c>
      <c r="R46" s="53"/>
      <c r="S46" s="21" t="s">
        <v>185</v>
      </c>
      <c r="T46" s="21"/>
      <c r="U46" s="21"/>
      <c r="V46" s="21" t="s">
        <v>2809</v>
      </c>
      <c r="W46" s="7" t="s">
        <v>186</v>
      </c>
      <c r="X46" s="1345"/>
      <c r="Y46" s="1345"/>
      <c r="Z46" s="1345"/>
      <c r="AA46" s="1345"/>
      <c r="AB46" s="1345"/>
    </row>
    <row r="47" spans="1:28">
      <c r="D47" s="11" t="s">
        <v>190</v>
      </c>
      <c r="O47" s="11" t="s">
        <v>1638</v>
      </c>
      <c r="P47" s="11" t="s">
        <v>2866</v>
      </c>
      <c r="Q47" s="11" t="s">
        <v>2867</v>
      </c>
      <c r="R47" s="53"/>
      <c r="S47" s="21" t="s">
        <v>185</v>
      </c>
      <c r="T47" s="21"/>
      <c r="U47" s="21"/>
      <c r="V47" s="21" t="s">
        <v>2809</v>
      </c>
      <c r="W47" s="7" t="s">
        <v>186</v>
      </c>
      <c r="X47" s="1345"/>
      <c r="Y47" s="1345"/>
      <c r="Z47" s="1345"/>
      <c r="AA47" s="1345"/>
      <c r="AB47" s="1345"/>
    </row>
    <row r="48" spans="1:28">
      <c r="D48" s="11" t="s">
        <v>190</v>
      </c>
      <c r="O48" s="11" t="s">
        <v>1638</v>
      </c>
      <c r="P48" s="11" t="s">
        <v>2866</v>
      </c>
      <c r="Q48" s="11" t="s">
        <v>2867</v>
      </c>
      <c r="R48" s="53"/>
      <c r="S48" s="21" t="s">
        <v>185</v>
      </c>
      <c r="T48" s="21"/>
      <c r="U48" s="21"/>
      <c r="V48" s="21" t="s">
        <v>2809</v>
      </c>
      <c r="W48" s="7" t="s">
        <v>186</v>
      </c>
      <c r="X48" s="1345"/>
      <c r="Y48" s="1345"/>
      <c r="Z48" s="1345"/>
      <c r="AA48" s="1345"/>
      <c r="AB48" s="1345"/>
    </row>
    <row r="49" spans="2:28">
      <c r="D49" s="11" t="s">
        <v>190</v>
      </c>
      <c r="O49" s="11" t="s">
        <v>1638</v>
      </c>
      <c r="P49" s="11" t="s">
        <v>2866</v>
      </c>
      <c r="Q49" s="11" t="s">
        <v>2867</v>
      </c>
      <c r="R49" s="53"/>
      <c r="S49" s="21" t="s">
        <v>185</v>
      </c>
      <c r="T49" s="21"/>
      <c r="U49" s="21"/>
      <c r="V49" s="21" t="s">
        <v>2809</v>
      </c>
      <c r="W49" s="7" t="s">
        <v>186</v>
      </c>
      <c r="X49" s="1345"/>
      <c r="Y49" s="1345"/>
      <c r="Z49" s="1345"/>
      <c r="AA49" s="1345"/>
      <c r="AB49" s="1345"/>
    </row>
    <row r="50" spans="2:28">
      <c r="D50" s="11" t="s">
        <v>190</v>
      </c>
      <c r="O50" s="11" t="s">
        <v>1638</v>
      </c>
      <c r="P50" s="11" t="s">
        <v>2866</v>
      </c>
      <c r="Q50" s="11" t="s">
        <v>2867</v>
      </c>
      <c r="R50" s="53"/>
      <c r="S50" s="21" t="s">
        <v>185</v>
      </c>
      <c r="T50" s="21"/>
      <c r="U50" s="21"/>
      <c r="V50" s="21" t="s">
        <v>2809</v>
      </c>
      <c r="W50" s="7" t="s">
        <v>186</v>
      </c>
      <c r="X50" s="1345"/>
      <c r="Y50" s="1345"/>
      <c r="Z50" s="1345"/>
      <c r="AA50" s="1345"/>
      <c r="AB50" s="1345"/>
    </row>
    <row r="52" spans="2:28" s="27" customFormat="1" ht="17.649999999999999">
      <c r="B52" s="28" t="s">
        <v>2868</v>
      </c>
    </row>
    <row r="53" spans="2:28" s="12" customFormat="1">
      <c r="P53" s="7"/>
      <c r="Q53" s="7"/>
      <c r="R53" s="7"/>
      <c r="S53" s="22"/>
      <c r="T53" s="22"/>
      <c r="U53" s="22"/>
      <c r="V53" s="22"/>
      <c r="W53" s="15"/>
    </row>
    <row r="54" spans="2:28" s="77" customFormat="1" ht="13.5" customHeight="1">
      <c r="B54" s="22"/>
      <c r="C54" s="76" t="s">
        <v>2869</v>
      </c>
      <c r="D54" s="76"/>
    </row>
    <row r="55" spans="2:28" s="12" customFormat="1">
      <c r="P55" s="7"/>
      <c r="Q55" s="7"/>
      <c r="R55" s="7"/>
      <c r="S55" s="22"/>
      <c r="T55" s="22"/>
      <c r="U55" s="22"/>
      <c r="V55" s="22"/>
      <c r="W55" s="15"/>
    </row>
    <row r="56" spans="2:28" ht="15" customHeight="1">
      <c r="D56" s="11" t="s">
        <v>190</v>
      </c>
      <c r="E56" s="20"/>
      <c r="F56" s="20"/>
      <c r="G56" s="20"/>
      <c r="H56" s="20"/>
      <c r="I56" s="20"/>
      <c r="J56" s="20"/>
      <c r="K56" s="150"/>
      <c r="L56" s="151"/>
      <c r="M56" s="151"/>
      <c r="N56" s="151"/>
      <c r="O56" s="11" t="s">
        <v>1638</v>
      </c>
      <c r="P56" s="11" t="s">
        <v>2856</v>
      </c>
      <c r="Q56" s="11" t="s">
        <v>2869</v>
      </c>
      <c r="R56" s="53"/>
      <c r="S56" s="21" t="s">
        <v>185</v>
      </c>
      <c r="T56" s="21"/>
      <c r="U56" s="21" t="s">
        <v>2844</v>
      </c>
      <c r="V56" s="21"/>
      <c r="W56" s="7" t="s">
        <v>186</v>
      </c>
      <c r="X56" s="1345"/>
      <c r="Y56" s="1345"/>
      <c r="Z56" s="1345"/>
      <c r="AA56" s="1345"/>
      <c r="AB56" s="1345"/>
    </row>
    <row r="57" spans="2:28" ht="15" customHeight="1">
      <c r="D57" s="11" t="s">
        <v>190</v>
      </c>
      <c r="E57" s="20"/>
      <c r="F57" s="20"/>
      <c r="G57" s="20"/>
      <c r="H57" s="20"/>
      <c r="I57" s="20"/>
      <c r="J57" s="20"/>
      <c r="K57" s="152"/>
      <c r="L57" s="152"/>
      <c r="M57" s="152"/>
      <c r="N57" s="152"/>
      <c r="O57" s="11" t="s">
        <v>1638</v>
      </c>
      <c r="P57" s="11" t="s">
        <v>2856</v>
      </c>
      <c r="Q57" s="11" t="s">
        <v>2869</v>
      </c>
      <c r="R57" s="53">
        <v>0</v>
      </c>
      <c r="S57" s="21" t="s">
        <v>185</v>
      </c>
      <c r="T57" s="21"/>
      <c r="U57" s="21" t="s">
        <v>2844</v>
      </c>
      <c r="V57" s="21"/>
      <c r="W57" s="7" t="s">
        <v>186</v>
      </c>
      <c r="X57" s="1345"/>
      <c r="Y57" s="1345"/>
      <c r="Z57" s="1345"/>
      <c r="AA57" s="1345"/>
      <c r="AB57" s="1345"/>
    </row>
    <row r="58" spans="2:28" ht="15" customHeight="1">
      <c r="D58" s="11" t="s">
        <v>190</v>
      </c>
      <c r="E58" s="20"/>
      <c r="F58" s="20"/>
      <c r="G58" s="20"/>
      <c r="H58" s="20"/>
      <c r="I58" s="20"/>
      <c r="J58" s="20"/>
      <c r="K58" s="153"/>
      <c r="L58" s="153"/>
      <c r="M58" s="153"/>
      <c r="N58" s="153"/>
      <c r="O58" s="11" t="s">
        <v>1638</v>
      </c>
      <c r="P58" s="11" t="s">
        <v>2856</v>
      </c>
      <c r="Q58" s="11" t="s">
        <v>2869</v>
      </c>
      <c r="R58" s="53">
        <v>0</v>
      </c>
      <c r="S58" s="21" t="s">
        <v>185</v>
      </c>
      <c r="T58" s="21"/>
      <c r="U58" s="21" t="s">
        <v>2844</v>
      </c>
      <c r="V58" s="21"/>
      <c r="W58" s="7" t="s">
        <v>186</v>
      </c>
      <c r="X58" s="1345"/>
      <c r="Y58" s="1345"/>
      <c r="Z58" s="1345"/>
      <c r="AA58" s="1345"/>
      <c r="AB58" s="1345"/>
    </row>
    <row r="59" spans="2:28" ht="15" customHeight="1">
      <c r="D59" s="11" t="s">
        <v>190</v>
      </c>
      <c r="E59" s="20"/>
      <c r="F59" s="20"/>
      <c r="G59" s="20"/>
      <c r="H59" s="20"/>
      <c r="I59" s="20"/>
      <c r="J59" s="20"/>
      <c r="K59" s="154"/>
      <c r="L59" s="153"/>
      <c r="M59" s="153"/>
      <c r="N59" s="153"/>
      <c r="O59" s="11" t="s">
        <v>1638</v>
      </c>
      <c r="P59" s="11" t="s">
        <v>2856</v>
      </c>
      <c r="Q59" s="11" t="s">
        <v>2869</v>
      </c>
      <c r="R59" s="53">
        <v>0</v>
      </c>
      <c r="S59" s="21" t="s">
        <v>185</v>
      </c>
      <c r="T59" s="21"/>
      <c r="U59" s="21" t="s">
        <v>2844</v>
      </c>
      <c r="V59" s="21"/>
      <c r="W59" s="7" t="s">
        <v>186</v>
      </c>
      <c r="X59" s="1345"/>
      <c r="Y59" s="1345"/>
      <c r="Z59" s="1345"/>
      <c r="AA59" s="1345"/>
      <c r="AB59" s="1345"/>
    </row>
    <row r="60" spans="2:28" ht="15" customHeight="1">
      <c r="D60" s="11" t="s">
        <v>190</v>
      </c>
      <c r="E60" s="15"/>
      <c r="F60" s="15"/>
      <c r="G60" s="15"/>
      <c r="H60" s="15"/>
      <c r="I60" s="15"/>
      <c r="J60" s="15"/>
      <c r="K60" s="154"/>
      <c r="L60" s="153"/>
      <c r="M60" s="153"/>
      <c r="N60" s="153"/>
      <c r="O60" s="11" t="s">
        <v>1638</v>
      </c>
      <c r="P60" s="11" t="s">
        <v>2856</v>
      </c>
      <c r="Q60" s="11" t="s">
        <v>2869</v>
      </c>
      <c r="R60" s="53">
        <v>0</v>
      </c>
      <c r="S60" s="13" t="s">
        <v>185</v>
      </c>
      <c r="T60" s="13"/>
      <c r="U60" s="13" t="s">
        <v>2844</v>
      </c>
      <c r="V60" s="13"/>
      <c r="W60" s="15" t="s">
        <v>186</v>
      </c>
      <c r="X60" s="1345"/>
      <c r="Y60" s="1345"/>
      <c r="Z60" s="1345"/>
      <c r="AA60" s="1345"/>
      <c r="AB60" s="1345"/>
    </row>
    <row r="61" spans="2:28" ht="15" customHeight="1">
      <c r="D61" s="11" t="s">
        <v>190</v>
      </c>
      <c r="E61" s="20"/>
      <c r="F61" s="20"/>
      <c r="G61" s="20"/>
      <c r="H61" s="20"/>
      <c r="I61" s="20"/>
      <c r="J61" s="20"/>
      <c r="K61" s="150"/>
      <c r="L61" s="151"/>
      <c r="M61" s="151"/>
      <c r="N61" s="151"/>
      <c r="O61" s="11" t="s">
        <v>1638</v>
      </c>
      <c r="P61" s="11" t="s">
        <v>2856</v>
      </c>
      <c r="Q61" s="11" t="s">
        <v>2869</v>
      </c>
      <c r="R61" s="53">
        <v>0</v>
      </c>
      <c r="S61" s="21" t="s">
        <v>185</v>
      </c>
      <c r="T61" s="21"/>
      <c r="U61" s="21" t="s">
        <v>2844</v>
      </c>
      <c r="V61" s="21"/>
      <c r="W61" s="7" t="s">
        <v>186</v>
      </c>
      <c r="X61" s="1345"/>
      <c r="Y61" s="1345"/>
      <c r="Z61" s="1345"/>
      <c r="AA61" s="1345"/>
      <c r="AB61" s="1345"/>
    </row>
    <row r="62" spans="2:28" ht="15" customHeight="1">
      <c r="D62" s="11" t="s">
        <v>190</v>
      </c>
      <c r="E62" s="20"/>
      <c r="F62" s="20"/>
      <c r="G62" s="20"/>
      <c r="H62" s="20"/>
      <c r="I62" s="20"/>
      <c r="J62" s="20"/>
      <c r="K62" s="152"/>
      <c r="L62" s="152"/>
      <c r="M62" s="152"/>
      <c r="N62" s="152"/>
      <c r="O62" s="11" t="s">
        <v>1638</v>
      </c>
      <c r="P62" s="11" t="s">
        <v>2856</v>
      </c>
      <c r="Q62" s="11" t="s">
        <v>2869</v>
      </c>
      <c r="R62" s="53">
        <v>0</v>
      </c>
      <c r="S62" s="21" t="s">
        <v>185</v>
      </c>
      <c r="T62" s="21"/>
      <c r="U62" s="21" t="s">
        <v>2844</v>
      </c>
      <c r="V62" s="21"/>
      <c r="W62" s="7" t="s">
        <v>186</v>
      </c>
      <c r="X62" s="1345"/>
      <c r="Y62" s="1345"/>
      <c r="Z62" s="1345"/>
      <c r="AA62" s="1345"/>
      <c r="AB62" s="1345"/>
    </row>
    <row r="63" spans="2:28" ht="15" customHeight="1">
      <c r="D63" s="11" t="s">
        <v>190</v>
      </c>
      <c r="E63" s="20"/>
      <c r="F63" s="20"/>
      <c r="G63" s="20"/>
      <c r="H63" s="20"/>
      <c r="I63" s="20"/>
      <c r="J63" s="20"/>
      <c r="K63" s="153"/>
      <c r="L63" s="153"/>
      <c r="M63" s="153"/>
      <c r="N63" s="153"/>
      <c r="O63" s="11" t="s">
        <v>1638</v>
      </c>
      <c r="P63" s="11" t="s">
        <v>2856</v>
      </c>
      <c r="Q63" s="11" t="s">
        <v>2869</v>
      </c>
      <c r="R63" s="53">
        <v>0</v>
      </c>
      <c r="S63" s="21" t="s">
        <v>185</v>
      </c>
      <c r="T63" s="21"/>
      <c r="U63" s="21" t="s">
        <v>2844</v>
      </c>
      <c r="V63" s="21"/>
      <c r="W63" s="7" t="s">
        <v>186</v>
      </c>
      <c r="X63" s="1345"/>
      <c r="Y63" s="1345"/>
      <c r="Z63" s="1345"/>
      <c r="AA63" s="1345"/>
      <c r="AB63" s="1345"/>
    </row>
    <row r="64" spans="2:28" ht="15" customHeight="1">
      <c r="D64" s="11" t="s">
        <v>190</v>
      </c>
      <c r="E64" s="20"/>
      <c r="F64" s="20"/>
      <c r="G64" s="20"/>
      <c r="H64" s="20"/>
      <c r="I64" s="20"/>
      <c r="J64" s="20"/>
      <c r="K64" s="154"/>
      <c r="L64" s="153"/>
      <c r="M64" s="153"/>
      <c r="N64" s="153"/>
      <c r="O64" s="11" t="s">
        <v>1638</v>
      </c>
      <c r="P64" s="11" t="s">
        <v>2856</v>
      </c>
      <c r="Q64" s="11" t="s">
        <v>2869</v>
      </c>
      <c r="R64" s="53">
        <v>0</v>
      </c>
      <c r="S64" s="21" t="s">
        <v>185</v>
      </c>
      <c r="T64" s="21"/>
      <c r="U64" s="21" t="s">
        <v>2844</v>
      </c>
      <c r="V64" s="21"/>
      <c r="W64" s="7" t="s">
        <v>186</v>
      </c>
      <c r="X64" s="1345"/>
      <c r="Y64" s="1345"/>
      <c r="Z64" s="1345"/>
      <c r="AA64" s="1345"/>
      <c r="AB64" s="1345"/>
    </row>
    <row r="65" spans="2:28" ht="15" customHeight="1">
      <c r="D65" s="11" t="s">
        <v>190</v>
      </c>
      <c r="E65" s="15"/>
      <c r="F65" s="15"/>
      <c r="G65" s="15"/>
      <c r="H65" s="15"/>
      <c r="I65" s="15"/>
      <c r="J65" s="15"/>
      <c r="K65" s="154"/>
      <c r="L65" s="153"/>
      <c r="M65" s="153"/>
      <c r="N65" s="153"/>
      <c r="O65" s="11" t="s">
        <v>1638</v>
      </c>
      <c r="P65" s="11" t="s">
        <v>2856</v>
      </c>
      <c r="Q65" s="11" t="s">
        <v>2869</v>
      </c>
      <c r="R65" s="53">
        <v>0</v>
      </c>
      <c r="S65" s="13" t="s">
        <v>185</v>
      </c>
      <c r="T65" s="13"/>
      <c r="U65" s="13" t="s">
        <v>2844</v>
      </c>
      <c r="V65" s="13"/>
      <c r="W65" s="15" t="s">
        <v>186</v>
      </c>
      <c r="X65" s="1345"/>
      <c r="Y65" s="1345"/>
      <c r="Z65" s="1345"/>
      <c r="AA65" s="1345"/>
      <c r="AB65" s="1345"/>
    </row>
    <row r="67" spans="2:28" s="27" customFormat="1" ht="17.649999999999999">
      <c r="B67" s="28" t="s">
        <v>2870</v>
      </c>
    </row>
    <row r="68" spans="2:28" s="12" customFormat="1">
      <c r="P68" s="7"/>
      <c r="Q68" s="7"/>
      <c r="R68" s="7"/>
      <c r="S68" s="22"/>
      <c r="T68" s="22"/>
      <c r="U68" s="22"/>
      <c r="V68" s="22"/>
      <c r="W68" s="15"/>
    </row>
    <row r="69" spans="2:28" s="77" customFormat="1" ht="13.5" customHeight="1">
      <c r="B69" s="22"/>
      <c r="C69" s="76" t="s">
        <v>2871</v>
      </c>
      <c r="D69" s="76"/>
    </row>
    <row r="70" spans="2:28">
      <c r="M70" s="20"/>
      <c r="N70" s="20"/>
      <c r="Q70" s="20"/>
      <c r="R70" s="7"/>
      <c r="S70" s="7"/>
      <c r="T70" s="7"/>
      <c r="U70" s="7"/>
      <c r="V70" s="7"/>
      <c r="W70" s="7"/>
    </row>
    <row r="71" spans="2:28">
      <c r="M71" s="20"/>
      <c r="N71" s="20"/>
      <c r="O71" s="11" t="s">
        <v>1638</v>
      </c>
      <c r="Q71" s="11" t="s">
        <v>2858</v>
      </c>
      <c r="R71" s="7"/>
      <c r="S71" s="21" t="s">
        <v>197</v>
      </c>
      <c r="T71" s="21" t="s">
        <v>2872</v>
      </c>
      <c r="U71" s="21"/>
      <c r="V71" s="21"/>
      <c r="W71" s="7" t="s">
        <v>2873</v>
      </c>
      <c r="X71" s="1345"/>
      <c r="Y71" s="1345"/>
      <c r="Z71" s="1345"/>
      <c r="AA71" s="1345"/>
      <c r="AB71" s="1345"/>
    </row>
    <row r="72" spans="2:28">
      <c r="M72" s="20"/>
      <c r="N72" s="20"/>
      <c r="O72" s="11" t="s">
        <v>1638</v>
      </c>
      <c r="Q72" s="11" t="s">
        <v>2859</v>
      </c>
      <c r="R72" s="7"/>
      <c r="S72" s="21" t="s">
        <v>197</v>
      </c>
      <c r="T72" s="21" t="s">
        <v>2872</v>
      </c>
      <c r="U72" s="21"/>
      <c r="V72" s="21"/>
      <c r="W72" s="7" t="s">
        <v>2873</v>
      </c>
      <c r="X72" s="1345"/>
      <c r="Y72" s="1345"/>
      <c r="Z72" s="1345"/>
      <c r="AA72" s="1345"/>
      <c r="AB72" s="1345"/>
    </row>
    <row r="73" spans="2:28">
      <c r="M73" s="15"/>
      <c r="N73" s="15"/>
      <c r="O73" s="11" t="s">
        <v>1638</v>
      </c>
      <c r="Q73" s="11" t="s">
        <v>2860</v>
      </c>
      <c r="R73" s="7"/>
      <c r="S73" s="13" t="s">
        <v>197</v>
      </c>
      <c r="T73" s="13" t="s">
        <v>2872</v>
      </c>
      <c r="U73" s="13"/>
      <c r="V73" s="13"/>
      <c r="W73" s="15" t="s">
        <v>2873</v>
      </c>
      <c r="X73" s="1345"/>
      <c r="Y73" s="1345"/>
      <c r="Z73" s="1345"/>
      <c r="AA73" s="1345"/>
      <c r="AB73" s="1345"/>
    </row>
    <row r="75" spans="2:28" s="27" customFormat="1" ht="17.649999999999999">
      <c r="B75"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5" id="{553D91E9-1F40-4616-8BD5-A143A10BB879}">
            <xm:f>Cover!$E$15&lt;&gt;X$6</xm:f>
            <x14:dxf>
              <fill>
                <patternFill>
                  <bgColor theme="0" tint="-0.24994659260841701"/>
                </patternFill>
              </fill>
            </x14:dxf>
          </x14:cfRule>
          <x14:cfRule type="expression" priority="26" id="{3E8CC0E8-7792-418F-846E-25C72635A0CB}">
            <xm:f>Cover!$E$15=X$6</xm:f>
            <x14:dxf>
              <fill>
                <patternFill>
                  <bgColor theme="7" tint="0.59996337778862885"/>
                </patternFill>
              </fill>
            </x14:dxf>
          </x14:cfRule>
          <xm:sqref>X30:AB32</xm:sqref>
        </x14:conditionalFormatting>
        <x14:conditionalFormatting xmlns:xm="http://schemas.microsoft.com/office/excel/2006/main">
          <x14:cfRule type="expression" priority="5" id="{236127C3-896B-4D91-9D74-C0D19CBE36B2}">
            <xm:f>Cover!$E$15&lt;&gt;X$6</xm:f>
            <x14:dxf>
              <fill>
                <patternFill>
                  <bgColor theme="0" tint="-0.24994659260841701"/>
                </patternFill>
              </fill>
            </x14:dxf>
          </x14:cfRule>
          <x14:cfRule type="expression" priority="6" id="{52EE3F30-79A8-456B-868B-03907E1FC375}">
            <xm:f>Cover!$E$15=X$6</xm:f>
            <x14:dxf>
              <fill>
                <patternFill>
                  <bgColor theme="7" tint="0.59996337778862885"/>
                </patternFill>
              </fill>
            </x14:dxf>
          </x14:cfRule>
          <xm:sqref>X36:AB38</xm:sqref>
        </x14:conditionalFormatting>
        <x14:conditionalFormatting xmlns:xm="http://schemas.microsoft.com/office/excel/2006/main">
          <x14:cfRule type="expression" priority="3" id="{BEBAD5CD-4B1B-4F9C-9C62-28BD1B4F6E39}">
            <xm:f>Cover!$E$15&lt;&gt;X$6</xm:f>
            <x14:dxf>
              <fill>
                <patternFill>
                  <bgColor theme="0" tint="-0.24994659260841701"/>
                </patternFill>
              </fill>
            </x14:dxf>
          </x14:cfRule>
          <x14:cfRule type="expression" priority="4" id="{5CDA65C9-952C-4F5D-A72B-38EF01C0EA1A}">
            <xm:f>Cover!$E$15=X$6</xm:f>
            <x14:dxf>
              <fill>
                <patternFill>
                  <bgColor theme="7" tint="0.59996337778862885"/>
                </patternFill>
              </fill>
            </x14:dxf>
          </x14:cfRule>
          <xm:sqref>X42:AB42</xm:sqref>
        </x14:conditionalFormatting>
        <x14:conditionalFormatting xmlns:xm="http://schemas.microsoft.com/office/excel/2006/main">
          <x14:cfRule type="expression" priority="9" id="{4690D6C4-E7A4-434D-B110-1EBCC06D95F9}">
            <xm:f>Cover!$E$15&lt;&gt;X$6</xm:f>
            <x14:dxf>
              <fill>
                <patternFill>
                  <bgColor theme="0" tint="-0.24994659260841701"/>
                </patternFill>
              </fill>
            </x14:dxf>
          </x14:cfRule>
          <x14:cfRule type="expression" priority="10" id="{0A177855-3737-453A-8070-671B3E97AE0E}">
            <xm:f>Cover!$E$15=X$6</xm:f>
            <x14:dxf>
              <fill>
                <patternFill>
                  <bgColor theme="7" tint="0.59996337778862885"/>
                </patternFill>
              </fill>
            </x14:dxf>
          </x14:cfRule>
          <xm:sqref>X46:AB50</xm:sqref>
        </x14:conditionalFormatting>
        <x14:conditionalFormatting xmlns:xm="http://schemas.microsoft.com/office/excel/2006/main">
          <x14:cfRule type="expression" priority="17" id="{A6C8511F-49B7-43ED-AC74-024DFB9E3865}">
            <xm:f>Cover!$E$15&lt;&gt;X$6</xm:f>
            <x14:dxf>
              <fill>
                <patternFill>
                  <bgColor theme="0" tint="-0.24994659260841701"/>
                </patternFill>
              </fill>
            </x14:dxf>
          </x14:cfRule>
          <x14:cfRule type="expression" priority="18" id="{A03F917E-3557-4793-80C3-B34E90A09522}">
            <xm:f>Cover!$E$15=X$6</xm:f>
            <x14:dxf>
              <fill>
                <patternFill>
                  <bgColor theme="7" tint="0.59996337778862885"/>
                </patternFill>
              </fill>
            </x14:dxf>
          </x14:cfRule>
          <xm:sqref>X56:AB65</xm:sqref>
        </x14:conditionalFormatting>
        <x14:conditionalFormatting xmlns:xm="http://schemas.microsoft.com/office/excel/2006/main">
          <x14:cfRule type="expression" priority="15" id="{D7E8CB82-9B9D-4F90-BB7F-B051B1413E5A}">
            <xm:f>Cover!$E$15&lt;&gt;X$6</xm:f>
            <x14:dxf>
              <fill>
                <patternFill>
                  <bgColor theme="0" tint="-0.24994659260841701"/>
                </patternFill>
              </fill>
            </x14:dxf>
          </x14:cfRule>
          <x14:cfRule type="expression" priority="16" id="{003236F7-4038-4D43-8F00-EE85D6830325}">
            <xm:f>Cover!$E$15=X$6</xm:f>
            <x14:dxf>
              <fill>
                <patternFill>
                  <bgColor theme="7" tint="0.59996337778862885"/>
                </patternFill>
              </fill>
            </x14:dxf>
          </x14:cfRule>
          <xm:sqref>X71:AB73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98BA-5742-4A78-ADF1-087437DF676E}">
  <sheetPr codeName="Sheet34">
    <tabColor theme="9"/>
    <pageSetUpPr autoPageBreaks="0"/>
  </sheetPr>
  <dimension ref="A1:XFC269"/>
  <sheetViews>
    <sheetView zoomScale="40" zoomScaleNormal="40" workbookViewId="0">
      <pane ySplit="4" topLeftCell="A5" activePane="bottomLeft" state="frozen"/>
      <selection pane="bottomLeft" activeCell="S275" sqref="S275"/>
      <selection activeCell="G59" sqref="G59"/>
    </sheetView>
  </sheetViews>
  <sheetFormatPr defaultColWidth="0" defaultRowHeight="13.5"/>
  <cols>
    <col min="1" max="1" width="14.42578125" style="11" customWidth="1"/>
    <col min="2" max="3" width="1.5703125" style="11" customWidth="1"/>
    <col min="4" max="5" width="23.42578125" style="11" bestFit="1" customWidth="1"/>
    <col min="6" max="6" width="13.5703125" style="11" bestFit="1" customWidth="1"/>
    <col min="7" max="7" width="26.42578125" style="11" bestFit="1" customWidth="1"/>
    <col min="8" max="8" width="27.42578125" style="11" bestFit="1" customWidth="1"/>
    <col min="9" max="9" width="32" style="11" bestFit="1" customWidth="1"/>
    <col min="10" max="10" width="46.42578125" style="11" bestFit="1" customWidth="1"/>
    <col min="11" max="11" width="22.42578125" style="11" customWidth="1"/>
    <col min="12" max="12" width="10.5703125" style="11" bestFit="1" customWidth="1"/>
    <col min="13" max="13" width="13.5703125" style="11" customWidth="1"/>
    <col min="14" max="14" width="24" style="11" customWidth="1"/>
    <col min="15" max="15" width="13.5703125" style="11" customWidth="1"/>
    <col min="16" max="16" width="10.42578125" style="11" bestFit="1" customWidth="1"/>
    <col min="17" max="17" width="5.42578125" style="11" customWidth="1"/>
    <col min="18" max="21" width="18.42578125" style="11" customWidth="1"/>
    <col min="22" max="22" width="20" style="11" customWidth="1"/>
    <col min="23" max="27" width="1.5703125" style="11" customWidth="1"/>
    <col min="28" max="64" width="20" style="11" hidden="1"/>
    <col min="65" max="16383" width="14" style="11" hidden="1"/>
    <col min="16384" max="16384" width="0.42578125" style="11" hidden="1"/>
  </cols>
  <sheetData>
    <row r="1" spans="1:22" s="2" customFormat="1" ht="25.15">
      <c r="A1" s="62" t="s">
        <v>1619</v>
      </c>
      <c r="B1" s="3"/>
      <c r="H1" s="4" t="s">
        <v>1</v>
      </c>
      <c r="I1" s="4"/>
      <c r="J1" s="4"/>
      <c r="K1" s="4"/>
      <c r="T1" s="3"/>
    </row>
    <row r="2" spans="1:22" s="2" customFormat="1" ht="25.15">
      <c r="A2" s="4" t="str">
        <f>Cover!$E$13</f>
        <v>Master</v>
      </c>
      <c r="B2" s="3"/>
    </row>
    <row r="3" spans="1:22" s="2" customFormat="1" ht="25.15">
      <c r="A3" s="4">
        <f>Cover!$E$15</f>
        <v>2026</v>
      </c>
      <c r="B3" s="4"/>
      <c r="C3" s="4"/>
      <c r="D3" s="4"/>
    </row>
    <row r="4" spans="1:22" s="5" customFormat="1" ht="25.5" thickBot="1">
      <c r="A4" s="1305" t="s">
        <v>59</v>
      </c>
      <c r="B4" s="6"/>
    </row>
    <row r="5" spans="1:22" ht="17.649999999999999">
      <c r="A5" s="7"/>
      <c r="B5" s="8"/>
      <c r="C5" s="8"/>
      <c r="D5" s="9"/>
      <c r="E5" s="9"/>
      <c r="F5" s="9"/>
      <c r="G5" s="9"/>
      <c r="H5" s="10"/>
      <c r="I5" s="10"/>
      <c r="J5" s="10"/>
      <c r="K5" s="10"/>
      <c r="L5" s="10"/>
      <c r="M5" s="10"/>
      <c r="N5" s="10"/>
      <c r="O5" s="10"/>
      <c r="P5" s="10"/>
      <c r="Q5" s="7"/>
      <c r="R5" s="68" t="s">
        <v>1997</v>
      </c>
      <c r="S5" s="66"/>
      <c r="T5" s="66"/>
      <c r="U5" s="66"/>
      <c r="V5" s="67"/>
    </row>
    <row r="6" spans="1:22" s="61" customFormat="1" ht="15">
      <c r="A6" s="21"/>
      <c r="B6" s="57"/>
      <c r="C6" s="57"/>
      <c r="D6" s="36" t="s">
        <v>165</v>
      </c>
      <c r="E6" s="36" t="s">
        <v>166</v>
      </c>
      <c r="F6" s="36" t="s">
        <v>172</v>
      </c>
      <c r="G6" s="36" t="s">
        <v>1809</v>
      </c>
      <c r="H6" s="37" t="s">
        <v>2775</v>
      </c>
      <c r="I6" s="37" t="s">
        <v>406</v>
      </c>
      <c r="J6" s="37" t="s">
        <v>407</v>
      </c>
      <c r="K6" s="714" t="s">
        <v>408</v>
      </c>
      <c r="L6" s="37" t="s">
        <v>175</v>
      </c>
      <c r="M6" s="37" t="s">
        <v>197</v>
      </c>
      <c r="N6" s="37" t="s">
        <v>1789</v>
      </c>
      <c r="O6" s="37" t="s">
        <v>1790</v>
      </c>
      <c r="P6" s="37" t="s">
        <v>1622</v>
      </c>
      <c r="Q6" s="37" t="s">
        <v>176</v>
      </c>
      <c r="R6" s="16">
        <v>2022</v>
      </c>
      <c r="S6" s="17">
        <v>2023</v>
      </c>
      <c r="T6" s="17">
        <v>2024</v>
      </c>
      <c r="U6" s="17">
        <v>2025</v>
      </c>
      <c r="V6" s="18">
        <v>2026</v>
      </c>
    </row>
    <row r="8" spans="1:22" ht="22.5">
      <c r="A8" s="437"/>
      <c r="B8" s="801" t="s">
        <v>2874</v>
      </c>
      <c r="C8" s="437"/>
      <c r="D8" s="437"/>
      <c r="E8" s="437"/>
      <c r="F8" s="27"/>
      <c r="G8" s="27"/>
      <c r="H8" s="27"/>
      <c r="I8" s="27"/>
      <c r="J8" s="27"/>
      <c r="K8" s="27"/>
      <c r="L8" s="27"/>
      <c r="M8" s="27"/>
      <c r="N8" s="27"/>
      <c r="O8" s="27"/>
      <c r="P8" s="27"/>
      <c r="Q8" s="27"/>
      <c r="R8" s="27"/>
      <c r="S8" s="27"/>
      <c r="T8" s="27"/>
      <c r="U8" s="27"/>
      <c r="V8" s="27"/>
    </row>
    <row r="9" spans="1:22" ht="13.5" customHeight="1">
      <c r="A9" s="21"/>
      <c r="B9" s="57"/>
      <c r="C9" s="57"/>
      <c r="D9" s="36"/>
      <c r="E9" s="36"/>
      <c r="F9" s="36"/>
      <c r="G9" s="36"/>
      <c r="H9" s="37"/>
      <c r="I9" s="37"/>
      <c r="J9" s="37"/>
      <c r="K9" s="37"/>
      <c r="L9" s="37"/>
      <c r="M9" s="37"/>
      <c r="N9" s="37"/>
      <c r="O9" s="37"/>
      <c r="P9" s="37"/>
      <c r="Q9" s="37"/>
      <c r="R9" s="374"/>
      <c r="S9" s="374"/>
      <c r="T9" s="374"/>
      <c r="U9" s="374"/>
      <c r="V9" s="374"/>
    </row>
    <row r="10" spans="1:22" ht="17.649999999999999">
      <c r="A10" s="27"/>
      <c r="B10" s="28" t="s">
        <v>2778</v>
      </c>
      <c r="C10" s="27"/>
      <c r="D10" s="27"/>
      <c r="E10" s="27"/>
      <c r="F10" s="27"/>
      <c r="G10" s="27"/>
      <c r="H10" s="27"/>
      <c r="I10" s="27"/>
      <c r="J10" s="27"/>
      <c r="K10" s="27"/>
      <c r="L10" s="27"/>
      <c r="M10" s="27"/>
      <c r="N10" s="27"/>
      <c r="O10" s="27"/>
      <c r="P10" s="27"/>
      <c r="Q10" s="27"/>
      <c r="R10" s="27"/>
      <c r="S10" s="27"/>
      <c r="T10" s="27"/>
      <c r="U10" s="27"/>
      <c r="V10" s="27"/>
    </row>
    <row r="11" spans="1:22" ht="15">
      <c r="A11" s="21"/>
      <c r="B11" s="57"/>
      <c r="C11" s="57"/>
      <c r="D11" s="36"/>
      <c r="E11" s="36"/>
      <c r="F11" s="36"/>
      <c r="G11" s="36"/>
      <c r="H11" s="37"/>
      <c r="I11" s="37"/>
      <c r="J11" s="37"/>
      <c r="K11" s="37"/>
      <c r="L11" s="37"/>
      <c r="M11" s="37"/>
      <c r="N11" s="37"/>
      <c r="O11" s="37"/>
      <c r="P11" s="37"/>
      <c r="Q11" s="37"/>
      <c r="R11" s="374"/>
      <c r="S11" s="374"/>
      <c r="T11" s="374"/>
      <c r="U11" s="374"/>
      <c r="V11" s="374"/>
    </row>
    <row r="12" spans="1:22" ht="13.5" customHeight="1">
      <c r="A12" s="402" t="s">
        <v>2780</v>
      </c>
      <c r="B12" s="57"/>
      <c r="C12" s="57"/>
      <c r="D12" s="79" t="s">
        <v>190</v>
      </c>
      <c r="E12" s="79" t="s">
        <v>172</v>
      </c>
      <c r="F12" s="79" t="s">
        <v>182</v>
      </c>
      <c r="G12" s="79" t="s">
        <v>2004</v>
      </c>
      <c r="H12" s="23" t="s">
        <v>2875</v>
      </c>
      <c r="I12" s="23"/>
      <c r="J12" s="23"/>
      <c r="K12" s="23"/>
      <c r="L12" s="23" t="s">
        <v>185</v>
      </c>
      <c r="M12" s="23"/>
      <c r="N12" s="23"/>
      <c r="O12" s="23"/>
      <c r="P12" s="23" t="s">
        <v>1628</v>
      </c>
      <c r="Q12" s="23" t="s">
        <v>186</v>
      </c>
      <c r="R12" s="1122">
        <f t="shared" ref="R12:V14" si="0">SUMIF($H$23:$H$267,$H12,R$23:R$267)</f>
        <v>0</v>
      </c>
      <c r="S12" s="1122">
        <f t="shared" si="0"/>
        <v>0</v>
      </c>
      <c r="T12" s="1122">
        <f t="shared" si="0"/>
        <v>0</v>
      </c>
      <c r="U12" s="1122">
        <f t="shared" si="0"/>
        <v>0</v>
      </c>
      <c r="V12" s="1122">
        <f t="shared" si="0"/>
        <v>0</v>
      </c>
    </row>
    <row r="13" spans="1:22" ht="13.5" customHeight="1">
      <c r="A13" s="402" t="s">
        <v>2780</v>
      </c>
      <c r="B13" s="57"/>
      <c r="C13" s="57"/>
      <c r="D13" s="79" t="s">
        <v>190</v>
      </c>
      <c r="E13" s="79" t="s">
        <v>172</v>
      </c>
      <c r="F13" s="79" t="s">
        <v>182</v>
      </c>
      <c r="G13" s="79" t="s">
        <v>2004</v>
      </c>
      <c r="H13" s="23" t="s">
        <v>2876</v>
      </c>
      <c r="I13" s="23"/>
      <c r="J13" s="23"/>
      <c r="K13" s="23"/>
      <c r="L13" s="23" t="s">
        <v>185</v>
      </c>
      <c r="M13" s="23"/>
      <c r="N13" s="23"/>
      <c r="O13" s="23"/>
      <c r="P13" s="23" t="s">
        <v>1628</v>
      </c>
      <c r="Q13" s="23" t="s">
        <v>186</v>
      </c>
      <c r="R13" s="1122">
        <f t="shared" si="0"/>
        <v>0</v>
      </c>
      <c r="S13" s="1122">
        <f t="shared" si="0"/>
        <v>0</v>
      </c>
      <c r="T13" s="1122">
        <f t="shared" si="0"/>
        <v>0</v>
      </c>
      <c r="U13" s="1122">
        <f t="shared" si="0"/>
        <v>0</v>
      </c>
      <c r="V13" s="1122">
        <f t="shared" si="0"/>
        <v>0</v>
      </c>
    </row>
    <row r="14" spans="1:22" ht="13.5" customHeight="1">
      <c r="A14" s="402" t="s">
        <v>2780</v>
      </c>
      <c r="B14" s="57"/>
      <c r="C14" s="57"/>
      <c r="D14" s="79" t="s">
        <v>190</v>
      </c>
      <c r="E14" s="79" t="s">
        <v>172</v>
      </c>
      <c r="F14" s="79" t="s">
        <v>182</v>
      </c>
      <c r="G14" s="79" t="s">
        <v>2004</v>
      </c>
      <c r="H14" s="23" t="s">
        <v>2877</v>
      </c>
      <c r="I14" s="23"/>
      <c r="J14" s="23"/>
      <c r="K14" s="23"/>
      <c r="L14" s="23" t="s">
        <v>185</v>
      </c>
      <c r="M14" s="23"/>
      <c r="N14" s="23"/>
      <c r="O14" s="23"/>
      <c r="P14" s="23" t="s">
        <v>1628</v>
      </c>
      <c r="Q14" s="23" t="s">
        <v>186</v>
      </c>
      <c r="R14" s="1122">
        <f t="shared" si="0"/>
        <v>0</v>
      </c>
      <c r="S14" s="1122">
        <f t="shared" si="0"/>
        <v>0</v>
      </c>
      <c r="T14" s="1122">
        <f t="shared" si="0"/>
        <v>0</v>
      </c>
      <c r="U14" s="1122">
        <f t="shared" si="0"/>
        <v>0</v>
      </c>
      <c r="V14" s="1122">
        <f t="shared" si="0"/>
        <v>0</v>
      </c>
    </row>
    <row r="15" spans="1:22" ht="13.9">
      <c r="A15" s="402" t="s">
        <v>2780</v>
      </c>
      <c r="B15" s="29"/>
      <c r="C15" s="29"/>
      <c r="D15" s="9" t="s">
        <v>190</v>
      </c>
      <c r="E15" s="9" t="s">
        <v>172</v>
      </c>
      <c r="F15" s="9" t="s">
        <v>182</v>
      </c>
      <c r="G15" s="29" t="s">
        <v>2878</v>
      </c>
      <c r="H15" s="29"/>
      <c r="I15" s="29"/>
      <c r="J15" s="29"/>
      <c r="K15" s="29"/>
      <c r="L15" s="351" t="s">
        <v>185</v>
      </c>
      <c r="M15" s="351"/>
      <c r="N15" s="351"/>
      <c r="O15" s="21"/>
      <c r="P15" s="21" t="s">
        <v>1628</v>
      </c>
      <c r="Q15" s="364" t="s">
        <v>186</v>
      </c>
      <c r="R15" s="1119">
        <f>SUM(R12:R13)</f>
        <v>0</v>
      </c>
      <c r="S15" s="1119">
        <f>SUM(S12:S13)</f>
        <v>0</v>
      </c>
      <c r="T15" s="1119">
        <f>SUM(T12:T13)</f>
        <v>0</v>
      </c>
      <c r="U15" s="1119">
        <f>SUM(U12:U13)</f>
        <v>0</v>
      </c>
      <c r="V15" s="1119">
        <f>SUM(V12:V13)</f>
        <v>0</v>
      </c>
    </row>
    <row r="17" spans="2:22" ht="17.649999999999999">
      <c r="B17" s="28" t="s">
        <v>2879</v>
      </c>
      <c r="C17" s="27"/>
      <c r="D17" s="27"/>
      <c r="E17" s="27"/>
      <c r="F17" s="27"/>
      <c r="G17" s="27"/>
      <c r="H17" s="27"/>
      <c r="I17" s="27"/>
      <c r="J17" s="27"/>
      <c r="K17" s="27"/>
      <c r="L17" s="27"/>
      <c r="M17" s="27"/>
      <c r="N17" s="27"/>
      <c r="O17" s="27"/>
      <c r="P17" s="27"/>
      <c r="Q17" s="27"/>
      <c r="R17" s="27"/>
      <c r="S17" s="27"/>
      <c r="T17" s="27"/>
      <c r="U17" s="27"/>
      <c r="V17" s="27"/>
    </row>
    <row r="19" spans="2:22" ht="13.5" customHeight="1">
      <c r="B19" s="22"/>
      <c r="C19" s="76" t="s">
        <v>2880</v>
      </c>
      <c r="D19" s="76"/>
      <c r="E19" s="77"/>
      <c r="F19" s="77"/>
      <c r="G19" s="77"/>
      <c r="H19" s="77"/>
      <c r="I19" s="77"/>
      <c r="J19" s="77"/>
      <c r="K19" s="77"/>
      <c r="L19" s="77"/>
      <c r="M19" s="77"/>
      <c r="N19" s="77"/>
      <c r="O19" s="77"/>
      <c r="P19" s="77"/>
      <c r="Q19" s="77"/>
      <c r="R19" s="77"/>
      <c r="S19" s="77"/>
      <c r="T19" s="77"/>
      <c r="U19" s="77"/>
      <c r="V19" s="77"/>
    </row>
    <row r="20" spans="2:22" ht="13.5" customHeight="1">
      <c r="B20" s="78"/>
      <c r="C20" s="78"/>
      <c r="D20" s="78"/>
      <c r="E20" s="78"/>
      <c r="F20" s="78"/>
      <c r="G20" s="78"/>
      <c r="H20" s="78"/>
      <c r="I20" s="78"/>
      <c r="J20" s="78"/>
      <c r="K20" s="78"/>
      <c r="L20" s="78"/>
      <c r="M20" s="78"/>
      <c r="N20" s="78"/>
      <c r="O20" s="78"/>
      <c r="P20" s="78"/>
      <c r="Q20" s="78"/>
      <c r="R20" s="78"/>
      <c r="S20" s="78"/>
      <c r="T20" s="78"/>
      <c r="U20" s="78"/>
      <c r="V20" s="78"/>
    </row>
    <row r="21" spans="2:22" ht="14.25" customHeight="1">
      <c r="B21" s="12"/>
      <c r="C21" s="12"/>
      <c r="D21" s="80" t="s">
        <v>1827</v>
      </c>
      <c r="E21" s="81"/>
      <c r="F21" s="81"/>
      <c r="G21" s="81"/>
      <c r="H21" s="81"/>
      <c r="I21" s="81"/>
      <c r="J21" s="81"/>
      <c r="K21" s="81"/>
      <c r="L21" s="81"/>
      <c r="M21" s="81"/>
      <c r="N21" s="81"/>
      <c r="O21" s="81"/>
      <c r="P21" s="81"/>
      <c r="Q21" s="81"/>
      <c r="R21" s="81"/>
      <c r="S21" s="81"/>
      <c r="T21" s="81"/>
      <c r="U21" s="81"/>
      <c r="V21" s="81"/>
    </row>
    <row r="22" spans="2:22" ht="13.5" customHeight="1">
      <c r="B22" s="78"/>
      <c r="C22" s="78"/>
      <c r="D22" s="78"/>
      <c r="E22" s="78"/>
      <c r="F22" s="78"/>
      <c r="G22" s="78"/>
      <c r="H22" s="78"/>
      <c r="I22" s="78"/>
      <c r="J22" s="78"/>
      <c r="K22" s="78"/>
      <c r="L22" s="78"/>
      <c r="M22" s="78"/>
      <c r="N22" s="78"/>
      <c r="O22" s="78"/>
      <c r="P22" s="78"/>
      <c r="Q22" s="78"/>
    </row>
    <row r="23" spans="2:22" ht="13.5" customHeight="1">
      <c r="B23" s="57"/>
      <c r="C23" s="57"/>
      <c r="D23" s="79" t="s">
        <v>190</v>
      </c>
      <c r="E23" s="79" t="s">
        <v>172</v>
      </c>
      <c r="F23" s="79" t="s">
        <v>182</v>
      </c>
      <c r="G23" s="79" t="s">
        <v>2004</v>
      </c>
      <c r="H23" s="23" t="s">
        <v>2875</v>
      </c>
      <c r="I23" s="23" t="s">
        <v>1827</v>
      </c>
      <c r="J23" s="23" t="s">
        <v>2881</v>
      </c>
      <c r="K23" s="23"/>
      <c r="L23" s="23" t="s">
        <v>185</v>
      </c>
      <c r="M23" s="23"/>
      <c r="N23" s="23"/>
      <c r="O23" s="23"/>
      <c r="P23" s="23" t="s">
        <v>1628</v>
      </c>
      <c r="Q23" s="23" t="s">
        <v>186</v>
      </c>
      <c r="R23" s="1345"/>
      <c r="S23" s="1345"/>
      <c r="T23" s="1345"/>
      <c r="U23" s="1345"/>
      <c r="V23" s="1345"/>
    </row>
    <row r="24" spans="2:22" ht="13.5" customHeight="1">
      <c r="B24" s="57"/>
      <c r="C24" s="57"/>
      <c r="D24" s="79" t="s">
        <v>190</v>
      </c>
      <c r="E24" s="79" t="s">
        <v>172</v>
      </c>
      <c r="F24" s="79" t="s">
        <v>182</v>
      </c>
      <c r="G24" s="79" t="s">
        <v>2004</v>
      </c>
      <c r="H24" s="23" t="s">
        <v>2875</v>
      </c>
      <c r="I24" s="23" t="s">
        <v>1827</v>
      </c>
      <c r="J24" s="23" t="s">
        <v>2882</v>
      </c>
      <c r="K24" s="23"/>
      <c r="L24" s="23" t="s">
        <v>185</v>
      </c>
      <c r="M24" s="23"/>
      <c r="N24" s="23"/>
      <c r="O24" s="23"/>
      <c r="P24" s="23" t="s">
        <v>1628</v>
      </c>
      <c r="Q24" s="23" t="s">
        <v>186</v>
      </c>
      <c r="R24" s="1345"/>
      <c r="S24" s="1345"/>
      <c r="T24" s="1345"/>
      <c r="U24" s="1345"/>
      <c r="V24" s="1345"/>
    </row>
    <row r="25" spans="2:22" ht="13.5" customHeight="1">
      <c r="B25" s="57"/>
      <c r="C25" s="57"/>
      <c r="D25" s="79" t="s">
        <v>190</v>
      </c>
      <c r="E25" s="79" t="s">
        <v>172</v>
      </c>
      <c r="F25" s="79" t="s">
        <v>182</v>
      </c>
      <c r="G25" s="79" t="s">
        <v>2004</v>
      </c>
      <c r="H25" s="23" t="s">
        <v>2875</v>
      </c>
      <c r="I25" s="23" t="s">
        <v>1827</v>
      </c>
      <c r="J25" s="23" t="s">
        <v>2883</v>
      </c>
      <c r="K25" s="23"/>
      <c r="L25" s="23" t="s">
        <v>185</v>
      </c>
      <c r="M25" s="23"/>
      <c r="N25" s="23"/>
      <c r="O25" s="23"/>
      <c r="P25" s="23" t="s">
        <v>1628</v>
      </c>
      <c r="Q25" s="23" t="s">
        <v>186</v>
      </c>
      <c r="R25" s="1345"/>
      <c r="S25" s="1345"/>
      <c r="T25" s="1345"/>
      <c r="U25" s="1345"/>
      <c r="V25" s="1345"/>
    </row>
    <row r="26" spans="2:22" ht="13.5" customHeight="1">
      <c r="B26" s="57"/>
      <c r="C26" s="57"/>
      <c r="D26" s="79" t="s">
        <v>190</v>
      </c>
      <c r="E26" s="79" t="s">
        <v>172</v>
      </c>
      <c r="F26" s="79" t="s">
        <v>182</v>
      </c>
      <c r="G26" s="79" t="s">
        <v>2004</v>
      </c>
      <c r="H26" s="23" t="s">
        <v>2875</v>
      </c>
      <c r="I26" s="23" t="s">
        <v>1827</v>
      </c>
      <c r="J26" s="23" t="s">
        <v>2884</v>
      </c>
      <c r="K26" s="23"/>
      <c r="L26" s="23" t="s">
        <v>185</v>
      </c>
      <c r="M26" s="23"/>
      <c r="N26" s="23"/>
      <c r="O26" s="23"/>
      <c r="P26" s="23" t="s">
        <v>1628</v>
      </c>
      <c r="Q26" s="23" t="s">
        <v>186</v>
      </c>
      <c r="R26" s="1345"/>
      <c r="S26" s="1345"/>
      <c r="T26" s="1345"/>
      <c r="U26" s="1345"/>
      <c r="V26" s="1345"/>
    </row>
    <row r="27" spans="2:22" ht="13.5" customHeight="1">
      <c r="B27" s="13"/>
      <c r="C27" s="13"/>
      <c r="D27" s="23" t="s">
        <v>190</v>
      </c>
      <c r="E27" s="23" t="s">
        <v>172</v>
      </c>
      <c r="F27" s="23" t="s">
        <v>182</v>
      </c>
      <c r="G27" s="23" t="s">
        <v>2004</v>
      </c>
      <c r="H27" s="23" t="s">
        <v>2875</v>
      </c>
      <c r="I27" s="23" t="s">
        <v>1827</v>
      </c>
      <c r="J27" s="23" t="s">
        <v>2885</v>
      </c>
      <c r="K27" s="23"/>
      <c r="L27" s="13" t="s">
        <v>185</v>
      </c>
      <c r="M27" s="13"/>
      <c r="N27" s="13"/>
      <c r="O27" s="13"/>
      <c r="P27" s="13" t="s">
        <v>1628</v>
      </c>
      <c r="Q27" s="23" t="s">
        <v>186</v>
      </c>
      <c r="R27" s="1345"/>
      <c r="S27" s="1345"/>
      <c r="T27" s="1345"/>
      <c r="U27" s="1345"/>
      <c r="V27" s="1345"/>
    </row>
    <row r="28" spans="2:22" ht="13.5" customHeight="1">
      <c r="B28" s="22"/>
      <c r="C28" s="22"/>
      <c r="D28" s="23" t="s">
        <v>190</v>
      </c>
      <c r="E28" s="23" t="s">
        <v>172</v>
      </c>
      <c r="F28" s="23" t="s">
        <v>182</v>
      </c>
      <c r="G28" s="23" t="s">
        <v>2004</v>
      </c>
      <c r="H28" s="23" t="s">
        <v>2875</v>
      </c>
      <c r="I28" s="23" t="s">
        <v>1827</v>
      </c>
      <c r="J28" s="23" t="s">
        <v>2886</v>
      </c>
      <c r="K28" s="23"/>
      <c r="L28" s="23" t="s">
        <v>185</v>
      </c>
      <c r="M28" s="23"/>
      <c r="N28" s="23"/>
      <c r="O28" s="23"/>
      <c r="P28" s="23" t="s">
        <v>1628</v>
      </c>
      <c r="Q28" s="23" t="s">
        <v>186</v>
      </c>
      <c r="R28" s="1345"/>
      <c r="S28" s="1345"/>
      <c r="T28" s="1345"/>
      <c r="U28" s="1345"/>
      <c r="V28" s="1345"/>
    </row>
    <row r="29" spans="2:22" ht="13.5" customHeight="1">
      <c r="B29" s="22"/>
      <c r="C29" s="22"/>
      <c r="D29" s="23" t="s">
        <v>190</v>
      </c>
      <c r="E29" s="23" t="s">
        <v>172</v>
      </c>
      <c r="F29" s="23" t="s">
        <v>182</v>
      </c>
      <c r="G29" s="23" t="s">
        <v>2004</v>
      </c>
      <c r="H29" s="23" t="s">
        <v>2875</v>
      </c>
      <c r="I29" s="23" t="s">
        <v>1827</v>
      </c>
      <c r="J29" s="23" t="s">
        <v>2887</v>
      </c>
      <c r="K29" s="23"/>
      <c r="L29" s="23" t="s">
        <v>185</v>
      </c>
      <c r="M29" s="23"/>
      <c r="N29" s="23"/>
      <c r="O29" s="23"/>
      <c r="P29" s="23" t="s">
        <v>1628</v>
      </c>
      <c r="Q29" s="23" t="s">
        <v>186</v>
      </c>
      <c r="R29" s="1345"/>
      <c r="S29" s="1345"/>
      <c r="T29" s="1345"/>
      <c r="U29" s="1345"/>
      <c r="V29" s="1345"/>
    </row>
    <row r="30" spans="2:22" ht="13.5" customHeight="1">
      <c r="B30" s="22"/>
      <c r="C30" s="22"/>
      <c r="D30" s="23" t="s">
        <v>190</v>
      </c>
      <c r="E30" s="23" t="s">
        <v>172</v>
      </c>
      <c r="F30" s="23" t="s">
        <v>182</v>
      </c>
      <c r="G30" s="23" t="s">
        <v>2004</v>
      </c>
      <c r="H30" s="23" t="s">
        <v>2875</v>
      </c>
      <c r="I30" s="23" t="s">
        <v>1827</v>
      </c>
      <c r="J30" s="23" t="s">
        <v>2888</v>
      </c>
      <c r="K30" s="23"/>
      <c r="L30" s="23" t="s">
        <v>185</v>
      </c>
      <c r="M30" s="23"/>
      <c r="N30" s="23"/>
      <c r="O30" s="23"/>
      <c r="P30" s="23" t="s">
        <v>1628</v>
      </c>
      <c r="Q30" s="23" t="s">
        <v>186</v>
      </c>
      <c r="R30" s="1345"/>
      <c r="S30" s="1345"/>
      <c r="T30" s="1345"/>
      <c r="U30" s="1345"/>
      <c r="V30" s="1345"/>
    </row>
    <row r="31" spans="2:22" ht="13.5" customHeight="1">
      <c r="B31" s="22"/>
      <c r="C31" s="22"/>
      <c r="D31" s="23" t="s">
        <v>190</v>
      </c>
      <c r="E31" s="23" t="s">
        <v>172</v>
      </c>
      <c r="F31" s="23" t="s">
        <v>182</v>
      </c>
      <c r="G31" s="23" t="s">
        <v>2004</v>
      </c>
      <c r="H31" s="23" t="s">
        <v>2875</v>
      </c>
      <c r="I31" s="23" t="s">
        <v>1827</v>
      </c>
      <c r="J31" s="23" t="s">
        <v>2889</v>
      </c>
      <c r="K31" s="23"/>
      <c r="L31" s="23" t="s">
        <v>185</v>
      </c>
      <c r="M31" s="23"/>
      <c r="N31" s="23"/>
      <c r="O31" s="23"/>
      <c r="P31" s="23" t="s">
        <v>1628</v>
      </c>
      <c r="Q31" s="23" t="s">
        <v>186</v>
      </c>
      <c r="R31" s="1345"/>
      <c r="S31" s="1345"/>
      <c r="T31" s="1345"/>
      <c r="U31" s="1345"/>
      <c r="V31" s="1345"/>
    </row>
    <row r="33" spans="4:22" ht="14.25" customHeight="1">
      <c r="D33" s="80" t="s">
        <v>1811</v>
      </c>
      <c r="E33" s="81"/>
      <c r="F33" s="81"/>
      <c r="G33" s="81"/>
      <c r="H33" s="81"/>
      <c r="I33" s="81"/>
      <c r="J33" s="81"/>
      <c r="K33" s="81"/>
      <c r="L33" s="81"/>
      <c r="M33" s="81"/>
      <c r="N33" s="81"/>
      <c r="O33" s="81"/>
      <c r="P33" s="81"/>
      <c r="Q33" s="81"/>
      <c r="R33" s="81"/>
      <c r="S33" s="81"/>
      <c r="T33" s="81"/>
      <c r="U33" s="81"/>
      <c r="V33" s="81"/>
    </row>
    <row r="34" spans="4:22" ht="13.5" customHeight="1">
      <c r="D34" s="78"/>
      <c r="E34" s="78"/>
      <c r="F34" s="78"/>
      <c r="G34" s="78"/>
      <c r="H34" s="78"/>
      <c r="I34" s="78"/>
      <c r="J34" s="78"/>
      <c r="K34" s="78"/>
      <c r="L34" s="78"/>
      <c r="M34" s="78"/>
      <c r="N34" s="78"/>
      <c r="O34" s="78"/>
      <c r="P34" s="78"/>
      <c r="Q34" s="78"/>
    </row>
    <row r="35" spans="4:22" ht="13.5" customHeight="1">
      <c r="D35" s="23" t="s">
        <v>190</v>
      </c>
      <c r="E35" s="23" t="s">
        <v>172</v>
      </c>
      <c r="F35" s="23" t="s">
        <v>182</v>
      </c>
      <c r="G35" s="23" t="s">
        <v>2004</v>
      </c>
      <c r="H35" s="23" t="s">
        <v>2875</v>
      </c>
      <c r="I35" s="23" t="s">
        <v>1811</v>
      </c>
      <c r="J35" s="23" t="s">
        <v>2890</v>
      </c>
      <c r="K35" s="23"/>
      <c r="L35" s="23" t="s">
        <v>185</v>
      </c>
      <c r="M35" s="23"/>
      <c r="N35" s="23"/>
      <c r="O35" s="23"/>
      <c r="P35" s="23" t="s">
        <v>1628</v>
      </c>
      <c r="Q35" s="23" t="s">
        <v>186</v>
      </c>
      <c r="R35" s="1345"/>
      <c r="S35" s="1345"/>
      <c r="T35" s="1345"/>
      <c r="U35" s="1345"/>
      <c r="V35" s="1345"/>
    </row>
    <row r="36" spans="4:22" ht="13.5" customHeight="1">
      <c r="D36" s="23" t="s">
        <v>190</v>
      </c>
      <c r="E36" s="23" t="s">
        <v>172</v>
      </c>
      <c r="F36" s="23" t="s">
        <v>182</v>
      </c>
      <c r="G36" s="23" t="s">
        <v>2004</v>
      </c>
      <c r="H36" s="23" t="s">
        <v>2875</v>
      </c>
      <c r="I36" s="23" t="s">
        <v>1811</v>
      </c>
      <c r="J36" s="23" t="s">
        <v>2891</v>
      </c>
      <c r="K36" s="23"/>
      <c r="L36" s="23" t="s">
        <v>185</v>
      </c>
      <c r="M36" s="23"/>
      <c r="N36" s="23"/>
      <c r="O36" s="23"/>
      <c r="P36" s="23" t="s">
        <v>1628</v>
      </c>
      <c r="Q36" s="23" t="s">
        <v>186</v>
      </c>
      <c r="R36" s="1345"/>
      <c r="S36" s="1345"/>
      <c r="T36" s="1345"/>
      <c r="U36" s="1345"/>
      <c r="V36" s="1345"/>
    </row>
    <row r="37" spans="4:22" ht="13.5" customHeight="1">
      <c r="D37" s="23" t="s">
        <v>190</v>
      </c>
      <c r="E37" s="23" t="s">
        <v>172</v>
      </c>
      <c r="F37" s="23" t="s">
        <v>182</v>
      </c>
      <c r="G37" s="23" t="s">
        <v>2004</v>
      </c>
      <c r="H37" s="23" t="s">
        <v>2875</v>
      </c>
      <c r="I37" s="23" t="s">
        <v>1811</v>
      </c>
      <c r="J37" s="23" t="s">
        <v>2892</v>
      </c>
      <c r="K37" s="23"/>
      <c r="L37" s="23" t="s">
        <v>185</v>
      </c>
      <c r="M37" s="23"/>
      <c r="N37" s="23"/>
      <c r="O37" s="23"/>
      <c r="P37" s="23" t="s">
        <v>1628</v>
      </c>
      <c r="Q37" s="23" t="s">
        <v>186</v>
      </c>
      <c r="R37" s="1345"/>
      <c r="S37" s="1345"/>
      <c r="T37" s="1345"/>
      <c r="U37" s="1345"/>
      <c r="V37" s="1345"/>
    </row>
    <row r="38" spans="4:22" ht="13.5" customHeight="1">
      <c r="D38" s="23" t="s">
        <v>190</v>
      </c>
      <c r="E38" s="23" t="s">
        <v>172</v>
      </c>
      <c r="F38" s="23" t="s">
        <v>182</v>
      </c>
      <c r="G38" s="23" t="s">
        <v>2004</v>
      </c>
      <c r="H38" s="23" t="s">
        <v>2875</v>
      </c>
      <c r="I38" s="23" t="s">
        <v>1811</v>
      </c>
      <c r="J38" s="23" t="s">
        <v>2893</v>
      </c>
      <c r="K38" s="23"/>
      <c r="L38" s="23" t="s">
        <v>185</v>
      </c>
      <c r="M38" s="23"/>
      <c r="N38" s="23"/>
      <c r="O38" s="23"/>
      <c r="P38" s="23" t="s">
        <v>1628</v>
      </c>
      <c r="Q38" s="23" t="s">
        <v>186</v>
      </c>
      <c r="R38" s="1345"/>
      <c r="S38" s="1345"/>
      <c r="T38" s="1345"/>
      <c r="U38" s="1345"/>
      <c r="V38" s="1345"/>
    </row>
    <row r="39" spans="4:22" ht="13.5" customHeight="1">
      <c r="D39" s="23" t="s">
        <v>190</v>
      </c>
      <c r="E39" s="23" t="s">
        <v>172</v>
      </c>
      <c r="F39" s="23" t="s">
        <v>182</v>
      </c>
      <c r="G39" s="23" t="s">
        <v>2004</v>
      </c>
      <c r="H39" s="23" t="s">
        <v>2875</v>
      </c>
      <c r="I39" s="23" t="s">
        <v>1811</v>
      </c>
      <c r="J39" s="23" t="s">
        <v>2894</v>
      </c>
      <c r="K39" s="23"/>
      <c r="L39" s="23" t="s">
        <v>185</v>
      </c>
      <c r="M39" s="23"/>
      <c r="N39" s="23"/>
      <c r="O39" s="23"/>
      <c r="P39" s="23" t="s">
        <v>1628</v>
      </c>
      <c r="Q39" s="23" t="s">
        <v>186</v>
      </c>
      <c r="R39" s="1345"/>
      <c r="S39" s="1345"/>
      <c r="T39" s="1345"/>
      <c r="U39" s="1345"/>
      <c r="V39" s="1345"/>
    </row>
    <row r="40" spans="4:22" ht="13.5" customHeight="1">
      <c r="D40" s="78"/>
      <c r="E40" s="78"/>
      <c r="F40" s="78"/>
      <c r="G40" s="78"/>
      <c r="H40" s="78"/>
      <c r="I40" s="78"/>
      <c r="J40" s="78"/>
      <c r="K40" s="78"/>
      <c r="L40" s="78"/>
      <c r="M40" s="78"/>
      <c r="N40" s="78"/>
      <c r="O40" s="78"/>
      <c r="P40" s="78"/>
      <c r="Q40" s="78"/>
    </row>
    <row r="41" spans="4:22" ht="14.25" customHeight="1">
      <c r="D41" s="80" t="s">
        <v>1835</v>
      </c>
      <c r="E41" s="81"/>
      <c r="F41" s="81"/>
      <c r="G41" s="81"/>
      <c r="H41" s="81"/>
      <c r="I41" s="81"/>
      <c r="J41" s="81"/>
      <c r="K41" s="81"/>
      <c r="L41" s="81"/>
      <c r="M41" s="81"/>
      <c r="N41" s="81"/>
      <c r="O41" s="81"/>
      <c r="P41" s="81"/>
      <c r="Q41" s="81"/>
      <c r="R41" s="81"/>
      <c r="S41" s="81"/>
      <c r="T41" s="81"/>
      <c r="U41" s="81"/>
      <c r="V41" s="81"/>
    </row>
    <row r="42" spans="4:22" ht="13.5" customHeight="1">
      <c r="D42" s="78"/>
      <c r="E42" s="78"/>
      <c r="F42" s="78"/>
      <c r="G42" s="78"/>
      <c r="H42" s="78"/>
      <c r="I42" s="78"/>
      <c r="J42" s="78"/>
      <c r="K42" s="78"/>
      <c r="L42" s="78"/>
      <c r="M42" s="78"/>
      <c r="N42" s="78"/>
      <c r="O42" s="78"/>
      <c r="P42" s="78"/>
      <c r="Q42" s="78"/>
    </row>
    <row r="43" spans="4:22" ht="13.5" customHeight="1">
      <c r="D43" s="23" t="s">
        <v>190</v>
      </c>
      <c r="E43" s="23" t="s">
        <v>172</v>
      </c>
      <c r="F43" s="23" t="s">
        <v>182</v>
      </c>
      <c r="G43" s="23" t="s">
        <v>2004</v>
      </c>
      <c r="H43" s="23" t="s">
        <v>2875</v>
      </c>
      <c r="I43" s="23" t="s">
        <v>1835</v>
      </c>
      <c r="J43" s="23" t="s">
        <v>2881</v>
      </c>
      <c r="K43" s="23"/>
      <c r="L43" s="23" t="s">
        <v>185</v>
      </c>
      <c r="M43" s="23"/>
      <c r="N43" s="23"/>
      <c r="O43" s="23"/>
      <c r="P43" s="23" t="s">
        <v>1628</v>
      </c>
      <c r="Q43" s="23" t="s">
        <v>186</v>
      </c>
      <c r="R43" s="1345"/>
      <c r="S43" s="1345"/>
      <c r="T43" s="1345"/>
      <c r="U43" s="1345"/>
      <c r="V43" s="1345"/>
    </row>
    <row r="44" spans="4:22" ht="13.5" customHeight="1">
      <c r="D44" s="79" t="s">
        <v>190</v>
      </c>
      <c r="E44" s="79" t="s">
        <v>172</v>
      </c>
      <c r="F44" s="79" t="s">
        <v>182</v>
      </c>
      <c r="G44" s="79" t="s">
        <v>2004</v>
      </c>
      <c r="H44" s="100" t="s">
        <v>2875</v>
      </c>
      <c r="I44" s="100" t="s">
        <v>1835</v>
      </c>
      <c r="J44" s="100" t="s">
        <v>2882</v>
      </c>
      <c r="K44" s="100"/>
      <c r="L44" s="100" t="s">
        <v>185</v>
      </c>
      <c r="M44" s="100"/>
      <c r="N44" s="100"/>
      <c r="O44" s="100"/>
      <c r="P44" s="100" t="s">
        <v>1628</v>
      </c>
      <c r="Q44" s="100" t="s">
        <v>186</v>
      </c>
      <c r="R44" s="1345"/>
      <c r="S44" s="1345"/>
      <c r="T44" s="1345"/>
      <c r="U44" s="1345"/>
      <c r="V44" s="1345"/>
    </row>
    <row r="45" spans="4:22" ht="13.5" customHeight="1">
      <c r="D45" s="23" t="s">
        <v>190</v>
      </c>
      <c r="E45" s="23" t="s">
        <v>172</v>
      </c>
      <c r="F45" s="23" t="s">
        <v>182</v>
      </c>
      <c r="G45" s="23" t="s">
        <v>2004</v>
      </c>
      <c r="H45" s="23" t="s">
        <v>2875</v>
      </c>
      <c r="I45" s="23" t="s">
        <v>1835</v>
      </c>
      <c r="J45" s="23" t="s">
        <v>2883</v>
      </c>
      <c r="K45" s="23"/>
      <c r="L45" s="23" t="s">
        <v>185</v>
      </c>
      <c r="M45" s="23"/>
      <c r="N45" s="23"/>
      <c r="O45" s="23"/>
      <c r="P45" s="23" t="s">
        <v>1628</v>
      </c>
      <c r="Q45" s="23" t="s">
        <v>186</v>
      </c>
      <c r="R45" s="1345"/>
      <c r="S45" s="1345"/>
      <c r="T45" s="1345"/>
      <c r="U45" s="1345"/>
      <c r="V45" s="1345"/>
    </row>
    <row r="46" spans="4:22" ht="13.5" customHeight="1">
      <c r="D46" s="23" t="s">
        <v>190</v>
      </c>
      <c r="E46" s="23" t="s">
        <v>172</v>
      </c>
      <c r="F46" s="23" t="s">
        <v>182</v>
      </c>
      <c r="G46" s="23" t="s">
        <v>2004</v>
      </c>
      <c r="H46" s="23" t="s">
        <v>2875</v>
      </c>
      <c r="I46" s="23" t="s">
        <v>1835</v>
      </c>
      <c r="J46" s="23" t="s">
        <v>2884</v>
      </c>
      <c r="K46" s="23"/>
      <c r="L46" s="23" t="s">
        <v>185</v>
      </c>
      <c r="M46" s="23"/>
      <c r="N46" s="23"/>
      <c r="O46" s="23"/>
      <c r="P46" s="23" t="s">
        <v>1628</v>
      </c>
      <c r="Q46" s="23" t="s">
        <v>186</v>
      </c>
      <c r="R46" s="1345"/>
      <c r="S46" s="1345"/>
      <c r="T46" s="1345"/>
      <c r="U46" s="1345"/>
      <c r="V46" s="1345"/>
    </row>
    <row r="47" spans="4:22" ht="13.5" customHeight="1">
      <c r="D47" s="23" t="s">
        <v>190</v>
      </c>
      <c r="E47" s="23" t="s">
        <v>172</v>
      </c>
      <c r="F47" s="23" t="s">
        <v>182</v>
      </c>
      <c r="G47" s="23" t="s">
        <v>2004</v>
      </c>
      <c r="H47" s="23" t="s">
        <v>2875</v>
      </c>
      <c r="I47" s="23" t="s">
        <v>1835</v>
      </c>
      <c r="J47" s="23" t="s">
        <v>2886</v>
      </c>
      <c r="K47" s="23"/>
      <c r="L47" s="23" t="s">
        <v>185</v>
      </c>
      <c r="M47" s="23"/>
      <c r="N47" s="23"/>
      <c r="O47" s="23"/>
      <c r="P47" s="23" t="s">
        <v>1628</v>
      </c>
      <c r="Q47" s="23" t="s">
        <v>186</v>
      </c>
      <c r="R47" s="1345"/>
      <c r="S47" s="1345"/>
      <c r="T47" s="1345"/>
      <c r="U47" s="1345"/>
      <c r="V47" s="1345"/>
    </row>
    <row r="48" spans="4:22" ht="13.5" customHeight="1">
      <c r="D48" s="23" t="s">
        <v>190</v>
      </c>
      <c r="E48" s="23" t="s">
        <v>172</v>
      </c>
      <c r="F48" s="23" t="s">
        <v>182</v>
      </c>
      <c r="G48" s="23" t="s">
        <v>2004</v>
      </c>
      <c r="H48" s="23" t="s">
        <v>2875</v>
      </c>
      <c r="I48" s="23" t="s">
        <v>1835</v>
      </c>
      <c r="J48" s="23" t="s">
        <v>2887</v>
      </c>
      <c r="K48" s="23"/>
      <c r="L48" s="23" t="s">
        <v>185</v>
      </c>
      <c r="M48" s="23"/>
      <c r="N48" s="23"/>
      <c r="O48" s="23"/>
      <c r="P48" s="23" t="s">
        <v>1628</v>
      </c>
      <c r="Q48" s="23" t="s">
        <v>186</v>
      </c>
      <c r="R48" s="1345"/>
      <c r="S48" s="1345"/>
      <c r="T48" s="1345"/>
      <c r="U48" s="1345"/>
      <c r="V48" s="1345"/>
    </row>
    <row r="49" spans="4:23" ht="13.5" customHeight="1">
      <c r="D49" s="23" t="s">
        <v>190</v>
      </c>
      <c r="E49" s="23" t="s">
        <v>172</v>
      </c>
      <c r="F49" s="23" t="s">
        <v>182</v>
      </c>
      <c r="G49" s="23" t="s">
        <v>2004</v>
      </c>
      <c r="H49" s="23" t="s">
        <v>2875</v>
      </c>
      <c r="I49" s="23" t="s">
        <v>1835</v>
      </c>
      <c r="J49" s="23" t="s">
        <v>2888</v>
      </c>
      <c r="K49" s="23"/>
      <c r="L49" s="23" t="s">
        <v>185</v>
      </c>
      <c r="M49" s="23"/>
      <c r="N49" s="23"/>
      <c r="O49" s="23"/>
      <c r="P49" s="23" t="s">
        <v>1628</v>
      </c>
      <c r="Q49" s="23" t="s">
        <v>186</v>
      </c>
      <c r="R49" s="1345"/>
      <c r="S49" s="1345"/>
      <c r="T49" s="1345"/>
      <c r="U49" s="1345"/>
      <c r="V49" s="1345"/>
    </row>
    <row r="50" spans="4:23" ht="13.5" customHeight="1">
      <c r="D50" s="23" t="s">
        <v>190</v>
      </c>
      <c r="E50" s="23" t="s">
        <v>172</v>
      </c>
      <c r="F50" s="23" t="s">
        <v>182</v>
      </c>
      <c r="G50" s="23" t="s">
        <v>2004</v>
      </c>
      <c r="H50" s="23" t="s">
        <v>2875</v>
      </c>
      <c r="I50" s="23" t="s">
        <v>1835</v>
      </c>
      <c r="J50" s="23" t="s">
        <v>2889</v>
      </c>
      <c r="K50" s="23"/>
      <c r="L50" s="23" t="s">
        <v>185</v>
      </c>
      <c r="M50" s="23"/>
      <c r="N50" s="23"/>
      <c r="O50" s="23"/>
      <c r="P50" s="23" t="s">
        <v>1628</v>
      </c>
      <c r="Q50" s="23" t="s">
        <v>186</v>
      </c>
      <c r="R50" s="1345"/>
      <c r="S50" s="1345"/>
      <c r="T50" s="1345"/>
      <c r="U50" s="1345"/>
      <c r="V50" s="1345"/>
    </row>
    <row r="51" spans="4:23" ht="13.5" customHeight="1">
      <c r="D51" s="78"/>
      <c r="E51" s="78"/>
      <c r="F51" s="78"/>
      <c r="G51" s="78"/>
      <c r="H51" s="78"/>
      <c r="I51" s="78"/>
      <c r="J51" s="78"/>
      <c r="K51" s="78"/>
      <c r="L51" s="78"/>
      <c r="M51" s="78"/>
      <c r="N51" s="78"/>
      <c r="O51" s="78"/>
      <c r="P51" s="78"/>
      <c r="Q51" s="78"/>
      <c r="R51" s="78"/>
      <c r="S51" s="78"/>
      <c r="T51" s="78"/>
      <c r="U51" s="78"/>
      <c r="V51" s="78"/>
      <c r="W51" s="78"/>
    </row>
    <row r="52" spans="4:23" ht="14.25" customHeight="1">
      <c r="D52" s="80" t="s">
        <v>1898</v>
      </c>
      <c r="E52" s="81"/>
      <c r="F52" s="81"/>
      <c r="G52" s="81"/>
      <c r="H52" s="81"/>
      <c r="I52" s="81"/>
      <c r="J52" s="81"/>
      <c r="K52" s="81"/>
      <c r="L52" s="81"/>
      <c r="M52" s="81"/>
      <c r="N52" s="81"/>
      <c r="O52" s="81"/>
      <c r="P52" s="81"/>
      <c r="Q52" s="81"/>
      <c r="R52" s="81"/>
      <c r="S52" s="81"/>
      <c r="T52" s="81"/>
      <c r="U52" s="81"/>
      <c r="V52" s="81"/>
    </row>
    <row r="53" spans="4:23" ht="13.5" customHeight="1">
      <c r="D53" s="78"/>
      <c r="E53" s="78"/>
      <c r="F53" s="78"/>
      <c r="G53" s="78"/>
      <c r="H53" s="78"/>
      <c r="I53" s="78"/>
      <c r="J53" s="78"/>
      <c r="K53" s="78"/>
      <c r="L53" s="78"/>
      <c r="M53" s="78"/>
      <c r="N53" s="78"/>
      <c r="O53" s="78"/>
      <c r="P53" s="78"/>
      <c r="Q53" s="78"/>
    </row>
    <row r="54" spans="4:23" ht="13.5" customHeight="1">
      <c r="D54" s="23" t="s">
        <v>190</v>
      </c>
      <c r="E54" s="23" t="s">
        <v>172</v>
      </c>
      <c r="F54" s="23" t="s">
        <v>182</v>
      </c>
      <c r="G54" s="23" t="s">
        <v>2004</v>
      </c>
      <c r="H54" s="23" t="s">
        <v>2875</v>
      </c>
      <c r="I54" s="23" t="s">
        <v>1898</v>
      </c>
      <c r="J54" s="23" t="s">
        <v>2895</v>
      </c>
      <c r="K54" s="23"/>
      <c r="L54" s="23" t="s">
        <v>185</v>
      </c>
      <c r="M54" s="23"/>
      <c r="N54" s="23"/>
      <c r="O54" s="23"/>
      <c r="P54" s="23" t="s">
        <v>1628</v>
      </c>
      <c r="Q54" s="23" t="s">
        <v>186</v>
      </c>
      <c r="R54" s="1345"/>
      <c r="S54" s="1345"/>
      <c r="T54" s="1345"/>
      <c r="U54" s="1345"/>
      <c r="V54" s="1345"/>
    </row>
    <row r="55" spans="4:23" ht="13.5" customHeight="1">
      <c r="D55" s="23" t="s">
        <v>190</v>
      </c>
      <c r="E55" s="23" t="s">
        <v>172</v>
      </c>
      <c r="F55" s="23" t="s">
        <v>182</v>
      </c>
      <c r="G55" s="23" t="s">
        <v>2004</v>
      </c>
      <c r="H55" s="23" t="s">
        <v>2875</v>
      </c>
      <c r="I55" s="23" t="s">
        <v>1898</v>
      </c>
      <c r="J55" s="23" t="s">
        <v>2896</v>
      </c>
      <c r="K55" s="23"/>
      <c r="L55" s="23" t="s">
        <v>185</v>
      </c>
      <c r="M55" s="23"/>
      <c r="N55" s="23"/>
      <c r="O55" s="23"/>
      <c r="P55" s="23" t="s">
        <v>1628</v>
      </c>
      <c r="Q55" s="23" t="s">
        <v>186</v>
      </c>
      <c r="R55" s="1345"/>
      <c r="S55" s="1345"/>
      <c r="T55" s="1345"/>
      <c r="U55" s="1345"/>
      <c r="V55" s="1345"/>
    </row>
    <row r="56" spans="4:23" ht="13.5" customHeight="1">
      <c r="D56" s="23" t="s">
        <v>190</v>
      </c>
      <c r="E56" s="23" t="s">
        <v>172</v>
      </c>
      <c r="F56" s="23" t="s">
        <v>182</v>
      </c>
      <c r="G56" s="23" t="s">
        <v>2004</v>
      </c>
      <c r="H56" s="23" t="s">
        <v>2875</v>
      </c>
      <c r="I56" s="23" t="s">
        <v>1898</v>
      </c>
      <c r="J56" s="23" t="s">
        <v>1844</v>
      </c>
      <c r="K56" s="23"/>
      <c r="L56" s="23" t="s">
        <v>185</v>
      </c>
      <c r="M56" s="23"/>
      <c r="N56" s="23"/>
      <c r="O56" s="23"/>
      <c r="P56" s="23" t="s">
        <v>1628</v>
      </c>
      <c r="Q56" s="23" t="s">
        <v>186</v>
      </c>
      <c r="R56" s="1345"/>
      <c r="S56" s="1345"/>
      <c r="T56" s="1345"/>
      <c r="U56" s="1345"/>
      <c r="V56" s="1345"/>
    </row>
    <row r="57" spans="4:23" ht="13.5" customHeight="1">
      <c r="D57" s="23" t="s">
        <v>190</v>
      </c>
      <c r="E57" s="23" t="s">
        <v>172</v>
      </c>
      <c r="F57" s="23" t="s">
        <v>182</v>
      </c>
      <c r="G57" s="23" t="s">
        <v>2004</v>
      </c>
      <c r="H57" s="23" t="s">
        <v>2875</v>
      </c>
      <c r="I57" s="23" t="s">
        <v>1898</v>
      </c>
      <c r="J57" s="23" t="s">
        <v>2888</v>
      </c>
      <c r="K57" s="23"/>
      <c r="L57" s="23" t="s">
        <v>185</v>
      </c>
      <c r="M57" s="23"/>
      <c r="N57" s="23"/>
      <c r="O57" s="23"/>
      <c r="P57" s="23" t="s">
        <v>1628</v>
      </c>
      <c r="Q57" s="23" t="s">
        <v>186</v>
      </c>
      <c r="R57" s="1345"/>
      <c r="S57" s="1345"/>
      <c r="T57" s="1345"/>
      <c r="U57" s="1345"/>
      <c r="V57" s="1345"/>
    </row>
    <row r="58" spans="4:23" ht="13.5" customHeight="1">
      <c r="D58" s="23" t="s">
        <v>190</v>
      </c>
      <c r="E58" s="23" t="s">
        <v>172</v>
      </c>
      <c r="F58" s="23" t="s">
        <v>182</v>
      </c>
      <c r="G58" s="23" t="s">
        <v>2004</v>
      </c>
      <c r="H58" s="23" t="s">
        <v>2875</v>
      </c>
      <c r="I58" s="23" t="s">
        <v>1898</v>
      </c>
      <c r="J58" s="23" t="s">
        <v>2889</v>
      </c>
      <c r="K58" s="23"/>
      <c r="L58" s="23" t="s">
        <v>185</v>
      </c>
      <c r="M58" s="23"/>
      <c r="N58" s="23"/>
      <c r="O58" s="23"/>
      <c r="P58" s="23" t="s">
        <v>1628</v>
      </c>
      <c r="Q58" s="23" t="s">
        <v>186</v>
      </c>
      <c r="R58" s="1345"/>
      <c r="S58" s="1345"/>
      <c r="T58" s="1345"/>
      <c r="U58" s="1345"/>
      <c r="V58" s="1345"/>
    </row>
    <row r="59" spans="4:23" ht="13.5" customHeight="1">
      <c r="D59" s="78"/>
      <c r="E59" s="78"/>
      <c r="F59" s="78"/>
      <c r="G59" s="78"/>
      <c r="H59" s="78"/>
      <c r="I59" s="78"/>
      <c r="J59" s="78"/>
      <c r="K59" s="78"/>
      <c r="L59" s="78"/>
      <c r="M59" s="78"/>
      <c r="N59" s="78"/>
      <c r="O59" s="78"/>
      <c r="P59" s="78"/>
      <c r="Q59" s="78"/>
      <c r="R59" s="78"/>
      <c r="S59" s="78"/>
      <c r="T59" s="78"/>
      <c r="U59" s="78"/>
      <c r="V59" s="78"/>
    </row>
    <row r="60" spans="4:23" ht="14.25" customHeight="1">
      <c r="D60" s="80" t="s">
        <v>2897</v>
      </c>
      <c r="E60" s="81"/>
      <c r="F60" s="81"/>
      <c r="G60" s="81"/>
      <c r="H60" s="81"/>
      <c r="I60" s="81"/>
      <c r="J60" s="81"/>
      <c r="K60" s="81"/>
      <c r="L60" s="81"/>
      <c r="M60" s="81"/>
      <c r="N60" s="81"/>
      <c r="O60" s="81"/>
      <c r="P60" s="81"/>
      <c r="Q60" s="81"/>
      <c r="R60" s="81"/>
      <c r="S60" s="81"/>
      <c r="T60" s="81"/>
      <c r="U60" s="81"/>
      <c r="V60" s="81"/>
    </row>
    <row r="61" spans="4:23" ht="13.5" customHeight="1">
      <c r="D61" s="78"/>
      <c r="E61" s="78"/>
      <c r="F61" s="78"/>
      <c r="G61" s="78"/>
      <c r="H61" s="78"/>
      <c r="I61" s="78"/>
      <c r="J61" s="78"/>
      <c r="K61" s="78"/>
      <c r="L61" s="78"/>
      <c r="M61" s="78"/>
      <c r="N61" s="78"/>
      <c r="O61" s="78"/>
      <c r="P61" s="78"/>
      <c r="Q61" s="78"/>
    </row>
    <row r="62" spans="4:23" ht="13.5" customHeight="1">
      <c r="D62" s="23" t="s">
        <v>190</v>
      </c>
      <c r="E62" s="23" t="s">
        <v>172</v>
      </c>
      <c r="F62" s="23" t="s">
        <v>182</v>
      </c>
      <c r="G62" s="23" t="s">
        <v>2004</v>
      </c>
      <c r="H62" s="23" t="s">
        <v>2875</v>
      </c>
      <c r="I62" s="23" t="s">
        <v>2897</v>
      </c>
      <c r="J62" s="23" t="s">
        <v>2898</v>
      </c>
      <c r="K62" s="23"/>
      <c r="L62" s="23" t="s">
        <v>185</v>
      </c>
      <c r="M62" s="23"/>
      <c r="N62" s="23"/>
      <c r="O62" s="23"/>
      <c r="P62" s="23" t="s">
        <v>1628</v>
      </c>
      <c r="Q62" s="23" t="s">
        <v>186</v>
      </c>
      <c r="R62" s="1345"/>
      <c r="S62" s="1345"/>
      <c r="T62" s="1345"/>
      <c r="U62" s="1345"/>
      <c r="V62" s="1345"/>
    </row>
    <row r="63" spans="4:23" ht="13.5" customHeight="1">
      <c r="D63" s="23" t="s">
        <v>190</v>
      </c>
      <c r="E63" s="23" t="s">
        <v>172</v>
      </c>
      <c r="F63" s="23" t="s">
        <v>182</v>
      </c>
      <c r="G63" s="23" t="s">
        <v>2004</v>
      </c>
      <c r="H63" s="23" t="s">
        <v>2875</v>
      </c>
      <c r="I63" s="23" t="s">
        <v>2897</v>
      </c>
      <c r="J63" s="23" t="s">
        <v>2899</v>
      </c>
      <c r="K63" s="23"/>
      <c r="L63" s="23" t="s">
        <v>185</v>
      </c>
      <c r="M63" s="23"/>
      <c r="N63" s="23"/>
      <c r="O63" s="23"/>
      <c r="P63" s="23" t="s">
        <v>1628</v>
      </c>
      <c r="Q63" s="23" t="s">
        <v>186</v>
      </c>
      <c r="R63" s="1345"/>
      <c r="S63" s="1345"/>
      <c r="T63" s="1345"/>
      <c r="U63" s="1345"/>
      <c r="V63" s="1345"/>
    </row>
    <row r="64" spans="4:23" ht="13.5" customHeight="1">
      <c r="D64" s="23" t="s">
        <v>190</v>
      </c>
      <c r="E64" s="23" t="s">
        <v>172</v>
      </c>
      <c r="F64" s="23" t="s">
        <v>182</v>
      </c>
      <c r="G64" s="23" t="s">
        <v>2004</v>
      </c>
      <c r="H64" s="23" t="s">
        <v>2875</v>
      </c>
      <c r="I64" s="23" t="s">
        <v>2897</v>
      </c>
      <c r="J64" s="23" t="s">
        <v>2900</v>
      </c>
      <c r="K64" s="23"/>
      <c r="L64" s="23" t="s">
        <v>185</v>
      </c>
      <c r="M64" s="23"/>
      <c r="N64" s="23"/>
      <c r="O64" s="23"/>
      <c r="P64" s="23" t="s">
        <v>1628</v>
      </c>
      <c r="Q64" s="23" t="s">
        <v>186</v>
      </c>
      <c r="R64" s="1345"/>
      <c r="S64" s="1345"/>
      <c r="T64" s="1345"/>
      <c r="U64" s="1345"/>
      <c r="V64" s="1345"/>
    </row>
    <row r="65" spans="4:22" ht="13.5" customHeight="1">
      <c r="D65" s="23" t="s">
        <v>190</v>
      </c>
      <c r="E65" s="23" t="s">
        <v>172</v>
      </c>
      <c r="F65" s="23" t="s">
        <v>182</v>
      </c>
      <c r="G65" s="23" t="s">
        <v>2004</v>
      </c>
      <c r="H65" s="23" t="s">
        <v>2875</v>
      </c>
      <c r="I65" s="23" t="s">
        <v>2897</v>
      </c>
      <c r="J65" s="23" t="s">
        <v>1870</v>
      </c>
      <c r="K65" s="23"/>
      <c r="L65" s="23" t="s">
        <v>185</v>
      </c>
      <c r="M65" s="23"/>
      <c r="N65" s="23"/>
      <c r="O65" s="23"/>
      <c r="P65" s="23" t="s">
        <v>1628</v>
      </c>
      <c r="Q65" s="23" t="s">
        <v>186</v>
      </c>
      <c r="R65" s="1345"/>
      <c r="S65" s="1345"/>
      <c r="T65" s="1345"/>
      <c r="U65" s="1345"/>
      <c r="V65" s="1345"/>
    </row>
    <row r="66" spans="4:22" ht="13.5" customHeight="1">
      <c r="D66" s="23" t="s">
        <v>190</v>
      </c>
      <c r="E66" s="23" t="s">
        <v>172</v>
      </c>
      <c r="F66" s="23" t="s">
        <v>182</v>
      </c>
      <c r="G66" s="23" t="s">
        <v>2004</v>
      </c>
      <c r="H66" s="23" t="s">
        <v>2875</v>
      </c>
      <c r="I66" s="23" t="s">
        <v>2897</v>
      </c>
      <c r="J66" s="23" t="s">
        <v>222</v>
      </c>
      <c r="K66" s="23"/>
      <c r="L66" s="23" t="s">
        <v>185</v>
      </c>
      <c r="M66" s="23"/>
      <c r="N66" s="23"/>
      <c r="O66" s="23"/>
      <c r="P66" s="23" t="s">
        <v>1628</v>
      </c>
      <c r="Q66" s="23" t="s">
        <v>186</v>
      </c>
      <c r="R66" s="1345"/>
      <c r="S66" s="1345"/>
      <c r="T66" s="1345"/>
      <c r="U66" s="1345"/>
      <c r="V66" s="1345"/>
    </row>
    <row r="67" spans="4:22" ht="13.5" customHeight="1">
      <c r="D67" s="23" t="s">
        <v>190</v>
      </c>
      <c r="E67" s="23" t="s">
        <v>172</v>
      </c>
      <c r="F67" s="23" t="s">
        <v>182</v>
      </c>
      <c r="G67" s="23" t="s">
        <v>2004</v>
      </c>
      <c r="H67" s="23" t="s">
        <v>2875</v>
      </c>
      <c r="I67" s="23" t="s">
        <v>2897</v>
      </c>
      <c r="J67" s="23" t="s">
        <v>120</v>
      </c>
      <c r="K67" s="23"/>
      <c r="L67" s="23" t="s">
        <v>185</v>
      </c>
      <c r="M67" s="23"/>
      <c r="N67" s="23"/>
      <c r="O67" s="23"/>
      <c r="P67" s="23" t="s">
        <v>1628</v>
      </c>
      <c r="Q67" s="23" t="s">
        <v>186</v>
      </c>
      <c r="R67" s="1345"/>
      <c r="S67" s="1345"/>
      <c r="T67" s="1345"/>
      <c r="U67" s="1345"/>
      <c r="V67" s="1345"/>
    </row>
    <row r="68" spans="4:22" ht="13.5" customHeight="1">
      <c r="D68" s="78"/>
      <c r="E68" s="78"/>
      <c r="F68" s="78"/>
      <c r="G68" s="78"/>
      <c r="H68" s="78"/>
      <c r="I68" s="78"/>
      <c r="J68" s="78"/>
      <c r="K68" s="78"/>
      <c r="L68" s="78"/>
      <c r="M68" s="78"/>
      <c r="N68" s="78"/>
      <c r="O68" s="78"/>
      <c r="P68" s="78"/>
      <c r="Q68" s="78"/>
    </row>
    <row r="69" spans="4:22" ht="14.25" customHeight="1">
      <c r="D69" s="80" t="s">
        <v>1646</v>
      </c>
      <c r="E69" s="81"/>
      <c r="F69" s="81"/>
      <c r="G69" s="81"/>
      <c r="H69" s="81"/>
      <c r="I69" s="81"/>
      <c r="J69" s="81"/>
      <c r="K69" s="81"/>
      <c r="L69" s="81"/>
      <c r="M69" s="81"/>
      <c r="N69" s="81"/>
      <c r="O69" s="81"/>
      <c r="P69" s="81"/>
      <c r="Q69" s="81"/>
      <c r="R69" s="81"/>
      <c r="S69" s="81"/>
      <c r="T69" s="81"/>
      <c r="U69" s="81"/>
      <c r="V69" s="81"/>
    </row>
    <row r="70" spans="4:22" ht="13.5" customHeight="1">
      <c r="D70" s="78"/>
      <c r="E70" s="78"/>
      <c r="F70" s="78"/>
      <c r="G70" s="78"/>
      <c r="H70" s="78"/>
      <c r="I70" s="78"/>
      <c r="J70" s="78"/>
      <c r="K70" s="78"/>
      <c r="L70" s="78"/>
      <c r="M70" s="78"/>
      <c r="N70" s="78"/>
      <c r="O70" s="78"/>
      <c r="P70" s="78"/>
      <c r="Q70" s="78"/>
    </row>
    <row r="71" spans="4:22" ht="13.5" customHeight="1">
      <c r="D71" s="23" t="s">
        <v>190</v>
      </c>
      <c r="E71" s="23" t="s">
        <v>172</v>
      </c>
      <c r="F71" s="23" t="s">
        <v>182</v>
      </c>
      <c r="G71" s="23" t="s">
        <v>2004</v>
      </c>
      <c r="H71" s="23" t="s">
        <v>2875</v>
      </c>
      <c r="I71" s="23" t="s">
        <v>1646</v>
      </c>
      <c r="J71" s="23" t="s">
        <v>1861</v>
      </c>
      <c r="K71" s="23"/>
      <c r="L71" s="23" t="s">
        <v>185</v>
      </c>
      <c r="M71" s="23"/>
      <c r="N71" s="23"/>
      <c r="O71" s="23"/>
      <c r="P71" s="23" t="s">
        <v>1628</v>
      </c>
      <c r="Q71" s="23" t="s">
        <v>186</v>
      </c>
      <c r="R71" s="1345"/>
      <c r="S71" s="1345"/>
      <c r="T71" s="1345"/>
      <c r="U71" s="1345"/>
      <c r="V71" s="1345"/>
    </row>
    <row r="72" spans="4:22" ht="13.5" customHeight="1">
      <c r="D72" s="23" t="s">
        <v>190</v>
      </c>
      <c r="E72" s="23" t="s">
        <v>172</v>
      </c>
      <c r="F72" s="23" t="s">
        <v>182</v>
      </c>
      <c r="G72" s="23" t="s">
        <v>2004</v>
      </c>
      <c r="H72" s="23" t="s">
        <v>2875</v>
      </c>
      <c r="I72" s="23" t="s">
        <v>1646</v>
      </c>
      <c r="J72" s="23" t="s">
        <v>2901</v>
      </c>
      <c r="K72" s="23"/>
      <c r="L72" s="23" t="s">
        <v>185</v>
      </c>
      <c r="M72" s="23"/>
      <c r="N72" s="23"/>
      <c r="O72" s="23"/>
      <c r="P72" s="23" t="s">
        <v>1628</v>
      </c>
      <c r="Q72" s="23" t="s">
        <v>186</v>
      </c>
      <c r="R72" s="1345"/>
      <c r="S72" s="1345"/>
      <c r="T72" s="1345"/>
      <c r="U72" s="1345"/>
      <c r="V72" s="1345"/>
    </row>
    <row r="73" spans="4:22" ht="13.5" customHeight="1">
      <c r="D73" s="23" t="s">
        <v>190</v>
      </c>
      <c r="E73" s="23" t="s">
        <v>172</v>
      </c>
      <c r="F73" s="23" t="s">
        <v>182</v>
      </c>
      <c r="G73" s="23" t="s">
        <v>2004</v>
      </c>
      <c r="H73" s="23" t="s">
        <v>2875</v>
      </c>
      <c r="I73" s="23" t="s">
        <v>1646</v>
      </c>
      <c r="J73" s="23" t="s">
        <v>2902</v>
      </c>
      <c r="K73" s="23"/>
      <c r="L73" s="23" t="s">
        <v>185</v>
      </c>
      <c r="M73" s="23"/>
      <c r="N73" s="23"/>
      <c r="O73" s="23"/>
      <c r="P73" s="23" t="s">
        <v>1628</v>
      </c>
      <c r="Q73" s="23" t="s">
        <v>186</v>
      </c>
      <c r="R73" s="1345"/>
      <c r="S73" s="1345"/>
      <c r="T73" s="1345"/>
      <c r="U73" s="1345"/>
      <c r="V73" s="1345"/>
    </row>
    <row r="74" spans="4:22" ht="13.5" customHeight="1">
      <c r="D74" s="23" t="s">
        <v>190</v>
      </c>
      <c r="E74" s="23" t="s">
        <v>172</v>
      </c>
      <c r="F74" s="23" t="s">
        <v>182</v>
      </c>
      <c r="G74" s="23" t="s">
        <v>2004</v>
      </c>
      <c r="H74" s="23" t="s">
        <v>2875</v>
      </c>
      <c r="I74" s="23" t="s">
        <v>1646</v>
      </c>
      <c r="J74" s="23" t="s">
        <v>2903</v>
      </c>
      <c r="K74" s="23"/>
      <c r="L74" s="23" t="s">
        <v>185</v>
      </c>
      <c r="M74" s="23"/>
      <c r="N74" s="23"/>
      <c r="O74" s="23"/>
      <c r="P74" s="23" t="s">
        <v>1628</v>
      </c>
      <c r="Q74" s="23" t="s">
        <v>186</v>
      </c>
      <c r="R74" s="1345"/>
      <c r="S74" s="1345"/>
      <c r="T74" s="1345"/>
      <c r="U74" s="1345"/>
      <c r="V74" s="1345"/>
    </row>
    <row r="75" spans="4:22" ht="13.5" customHeight="1">
      <c r="D75" s="23" t="s">
        <v>190</v>
      </c>
      <c r="E75" s="23" t="s">
        <v>172</v>
      </c>
      <c r="F75" s="23" t="s">
        <v>182</v>
      </c>
      <c r="G75" s="23" t="s">
        <v>2004</v>
      </c>
      <c r="H75" s="23" t="s">
        <v>2875</v>
      </c>
      <c r="I75" s="23" t="s">
        <v>1646</v>
      </c>
      <c r="J75" s="23" t="s">
        <v>1863</v>
      </c>
      <c r="K75" s="23"/>
      <c r="L75" s="23" t="s">
        <v>185</v>
      </c>
      <c r="M75" s="23"/>
      <c r="N75" s="23"/>
      <c r="O75" s="23"/>
      <c r="P75" s="23" t="s">
        <v>1628</v>
      </c>
      <c r="Q75" s="23" t="s">
        <v>186</v>
      </c>
      <c r="R75" s="1345"/>
      <c r="S75" s="1345"/>
      <c r="T75" s="1345"/>
      <c r="U75" s="1345"/>
      <c r="V75" s="1345"/>
    </row>
    <row r="76" spans="4:22" ht="13.5" customHeight="1">
      <c r="D76" s="78"/>
      <c r="E76" s="78"/>
      <c r="F76" s="78"/>
      <c r="G76" s="78"/>
      <c r="H76" s="78"/>
      <c r="I76" s="78"/>
      <c r="J76" s="78"/>
      <c r="K76" s="78"/>
      <c r="L76" s="78"/>
      <c r="M76" s="78"/>
      <c r="N76" s="78"/>
      <c r="O76" s="78"/>
      <c r="P76" s="78"/>
      <c r="Q76" s="78"/>
    </row>
    <row r="77" spans="4:22" ht="14.25" customHeight="1">
      <c r="D77" s="80" t="s">
        <v>2904</v>
      </c>
      <c r="E77" s="81"/>
      <c r="F77" s="81"/>
      <c r="G77" s="81"/>
      <c r="H77" s="81"/>
      <c r="I77" s="81"/>
      <c r="J77" s="81"/>
      <c r="K77" s="81"/>
      <c r="L77" s="81"/>
      <c r="M77" s="81"/>
      <c r="N77" s="81"/>
      <c r="O77" s="81"/>
      <c r="P77" s="81"/>
      <c r="Q77" s="81"/>
      <c r="R77" s="81"/>
      <c r="S77" s="81"/>
      <c r="T77" s="81"/>
      <c r="U77" s="81"/>
      <c r="V77" s="81"/>
    </row>
    <row r="78" spans="4:22" ht="13.5" customHeight="1">
      <c r="D78" s="78"/>
      <c r="E78" s="78"/>
      <c r="F78" s="78"/>
      <c r="G78" s="78"/>
      <c r="H78" s="78"/>
      <c r="I78" s="78"/>
      <c r="J78" s="78"/>
      <c r="K78" s="78"/>
      <c r="L78" s="78"/>
      <c r="M78" s="78"/>
      <c r="N78" s="78"/>
      <c r="O78" s="78"/>
      <c r="P78" s="78"/>
      <c r="Q78" s="78"/>
    </row>
    <row r="79" spans="4:22" ht="13.5" customHeight="1">
      <c r="D79" s="23" t="s">
        <v>190</v>
      </c>
      <c r="E79" s="23" t="s">
        <v>172</v>
      </c>
      <c r="F79" s="23" t="s">
        <v>182</v>
      </c>
      <c r="G79" s="23" t="s">
        <v>2004</v>
      </c>
      <c r="H79" s="23" t="s">
        <v>2875</v>
      </c>
      <c r="I79" s="23" t="s">
        <v>195</v>
      </c>
      <c r="J79" s="23"/>
      <c r="K79" s="23"/>
      <c r="L79" s="23" t="s">
        <v>185</v>
      </c>
      <c r="M79" s="23"/>
      <c r="N79" s="23"/>
      <c r="O79" s="23"/>
      <c r="P79" s="23" t="s">
        <v>1628</v>
      </c>
      <c r="Q79" s="23" t="s">
        <v>186</v>
      </c>
      <c r="R79" s="1345"/>
      <c r="S79" s="1345"/>
      <c r="T79" s="1345"/>
      <c r="U79" s="1345"/>
      <c r="V79" s="1345"/>
    </row>
    <row r="80" spans="4:22" ht="13.5" customHeight="1">
      <c r="D80" s="23" t="s">
        <v>190</v>
      </c>
      <c r="E80" s="23" t="s">
        <v>172</v>
      </c>
      <c r="F80" s="23" t="s">
        <v>182</v>
      </c>
      <c r="G80" s="23" t="s">
        <v>2004</v>
      </c>
      <c r="H80" s="23" t="s">
        <v>2875</v>
      </c>
      <c r="I80" s="23" t="s">
        <v>205</v>
      </c>
      <c r="J80" s="23"/>
      <c r="K80" s="23"/>
      <c r="L80" s="23" t="s">
        <v>185</v>
      </c>
      <c r="M80" s="23"/>
      <c r="N80" s="23"/>
      <c r="O80" s="23"/>
      <c r="P80" s="23" t="s">
        <v>1628</v>
      </c>
      <c r="Q80" s="23" t="s">
        <v>186</v>
      </c>
      <c r="R80" s="1345"/>
      <c r="S80" s="1345"/>
      <c r="T80" s="1345"/>
      <c r="U80" s="1345"/>
      <c r="V80" s="1345"/>
    </row>
    <row r="82" spans="4:22" ht="14.25" customHeight="1">
      <c r="D82" s="80" t="s">
        <v>2905</v>
      </c>
      <c r="E82" s="81"/>
      <c r="F82" s="81"/>
      <c r="G82" s="81"/>
      <c r="H82" s="81"/>
      <c r="I82" s="81"/>
      <c r="J82" s="81"/>
      <c r="K82" s="81"/>
      <c r="L82" s="81"/>
      <c r="M82" s="81"/>
      <c r="N82" s="81"/>
      <c r="O82" s="81"/>
      <c r="P82" s="81"/>
      <c r="Q82" s="81"/>
      <c r="R82" s="81"/>
      <c r="S82" s="81"/>
      <c r="T82" s="81"/>
      <c r="U82" s="81"/>
      <c r="V82" s="81"/>
    </row>
    <row r="83" spans="4:22" ht="13.5" customHeight="1">
      <c r="D83" s="78"/>
      <c r="E83" s="78"/>
      <c r="F83" s="78"/>
      <c r="G83" s="78"/>
      <c r="H83" s="78"/>
      <c r="I83" s="78"/>
      <c r="J83" s="78"/>
      <c r="K83" s="78"/>
      <c r="L83" s="78"/>
      <c r="M83" s="78"/>
      <c r="N83" s="78"/>
      <c r="O83" s="78"/>
      <c r="P83" s="78"/>
      <c r="Q83" s="78"/>
    </row>
    <row r="84" spans="4:22" ht="13.5" customHeight="1">
      <c r="D84" s="23" t="s">
        <v>190</v>
      </c>
      <c r="E84" s="23" t="s">
        <v>172</v>
      </c>
      <c r="F84" s="23" t="s">
        <v>182</v>
      </c>
      <c r="G84" s="23" t="s">
        <v>2004</v>
      </c>
      <c r="H84" s="23" t="s">
        <v>2875</v>
      </c>
      <c r="I84" s="23" t="s">
        <v>2905</v>
      </c>
      <c r="J84" s="23" t="s">
        <v>2906</v>
      </c>
      <c r="K84" s="23"/>
      <c r="L84" s="23" t="s">
        <v>185</v>
      </c>
      <c r="M84" s="23"/>
      <c r="N84" s="23"/>
      <c r="O84" s="23"/>
      <c r="P84" s="23" t="s">
        <v>1628</v>
      </c>
      <c r="Q84" s="23" t="s">
        <v>186</v>
      </c>
      <c r="R84" s="1345"/>
      <c r="S84" s="1345"/>
      <c r="T84" s="1345"/>
      <c r="U84" s="1345"/>
      <c r="V84" s="1345"/>
    </row>
    <row r="85" spans="4:22" ht="13.5" customHeight="1">
      <c r="D85" s="23" t="s">
        <v>190</v>
      </c>
      <c r="E85" s="23" t="s">
        <v>172</v>
      </c>
      <c r="F85" s="23" t="s">
        <v>182</v>
      </c>
      <c r="G85" s="23" t="s">
        <v>2004</v>
      </c>
      <c r="H85" s="23" t="s">
        <v>2875</v>
      </c>
      <c r="I85" s="23" t="s">
        <v>2905</v>
      </c>
      <c r="J85" s="23" t="s">
        <v>2907</v>
      </c>
      <c r="K85" s="23"/>
      <c r="L85" s="23" t="s">
        <v>185</v>
      </c>
      <c r="M85" s="23"/>
      <c r="N85" s="23"/>
      <c r="O85" s="23"/>
      <c r="P85" s="23" t="s">
        <v>1628</v>
      </c>
      <c r="Q85" s="23" t="s">
        <v>186</v>
      </c>
      <c r="R85" s="1345"/>
      <c r="S85" s="1345"/>
      <c r="T85" s="1345"/>
      <c r="U85" s="1345"/>
      <c r="V85" s="1345"/>
    </row>
    <row r="86" spans="4:22" ht="13.5" customHeight="1">
      <c r="D86" s="23" t="s">
        <v>190</v>
      </c>
      <c r="E86" s="23" t="s">
        <v>172</v>
      </c>
      <c r="F86" s="23" t="s">
        <v>182</v>
      </c>
      <c r="G86" s="23" t="s">
        <v>2004</v>
      </c>
      <c r="H86" s="23" t="s">
        <v>2875</v>
      </c>
      <c r="I86" s="23" t="s">
        <v>2905</v>
      </c>
      <c r="J86" s="23" t="s">
        <v>2908</v>
      </c>
      <c r="K86" s="23"/>
      <c r="L86" s="23" t="s">
        <v>185</v>
      </c>
      <c r="M86" s="23"/>
      <c r="N86" s="23"/>
      <c r="O86" s="23"/>
      <c r="P86" s="23" t="s">
        <v>1628</v>
      </c>
      <c r="Q86" s="23" t="s">
        <v>186</v>
      </c>
      <c r="R86" s="1345"/>
      <c r="S86" s="1345"/>
      <c r="T86" s="1345"/>
      <c r="U86" s="1345"/>
      <c r="V86" s="1345"/>
    </row>
    <row r="87" spans="4:22" ht="13.5" customHeight="1">
      <c r="D87" s="23" t="s">
        <v>190</v>
      </c>
      <c r="E87" s="23" t="s">
        <v>172</v>
      </c>
      <c r="F87" s="23" t="s">
        <v>182</v>
      </c>
      <c r="G87" s="23" t="s">
        <v>2004</v>
      </c>
      <c r="H87" s="23" t="s">
        <v>2875</v>
      </c>
      <c r="I87" s="23" t="s">
        <v>2905</v>
      </c>
      <c r="J87" s="23" t="s">
        <v>2909</v>
      </c>
      <c r="K87" s="23"/>
      <c r="L87" s="23" t="s">
        <v>185</v>
      </c>
      <c r="M87" s="23"/>
      <c r="N87" s="23"/>
      <c r="O87" s="23"/>
      <c r="P87" s="23" t="s">
        <v>1628</v>
      </c>
      <c r="Q87" s="23" t="s">
        <v>186</v>
      </c>
      <c r="R87" s="1345"/>
      <c r="S87" s="1345"/>
      <c r="T87" s="1345"/>
      <c r="U87" s="1345"/>
      <c r="V87" s="1345"/>
    </row>
    <row r="88" spans="4:22" ht="13.5" customHeight="1">
      <c r="D88" s="78"/>
      <c r="E88" s="78"/>
      <c r="F88" s="78"/>
      <c r="G88" s="78"/>
      <c r="H88" s="78"/>
      <c r="I88" s="78"/>
      <c r="J88" s="78"/>
      <c r="K88" s="78"/>
      <c r="L88" s="78"/>
      <c r="M88" s="78"/>
      <c r="N88" s="78"/>
      <c r="O88" s="78"/>
      <c r="P88" s="78"/>
      <c r="Q88" s="78"/>
    </row>
    <row r="89" spans="4:22" ht="14.25" customHeight="1">
      <c r="D89" s="80" t="s">
        <v>2910</v>
      </c>
      <c r="E89" s="81"/>
      <c r="F89" s="81"/>
      <c r="G89" s="81"/>
      <c r="H89" s="81"/>
      <c r="I89" s="81"/>
      <c r="J89" s="81"/>
      <c r="K89" s="81"/>
      <c r="L89" s="81"/>
      <c r="M89" s="81"/>
      <c r="N89" s="81"/>
      <c r="O89" s="81"/>
      <c r="P89" s="81"/>
      <c r="Q89" s="81"/>
      <c r="R89" s="81"/>
      <c r="S89" s="81"/>
      <c r="T89" s="81"/>
      <c r="U89" s="81"/>
      <c r="V89" s="81"/>
    </row>
    <row r="90" spans="4:22" ht="13.5" customHeight="1">
      <c r="D90" s="78"/>
      <c r="E90" s="78"/>
      <c r="F90" s="78"/>
      <c r="G90" s="78"/>
      <c r="H90" s="78"/>
      <c r="I90" s="78"/>
      <c r="J90" s="78"/>
      <c r="K90" s="78"/>
      <c r="L90" s="78"/>
      <c r="M90" s="78"/>
      <c r="N90" s="78"/>
      <c r="O90" s="78"/>
      <c r="P90" s="78"/>
      <c r="Q90" s="78"/>
    </row>
    <row r="91" spans="4:22" ht="13.5" customHeight="1">
      <c r="D91" s="23" t="s">
        <v>190</v>
      </c>
      <c r="E91" s="23" t="s">
        <v>172</v>
      </c>
      <c r="F91" s="23" t="s">
        <v>182</v>
      </c>
      <c r="G91" s="23" t="s">
        <v>2004</v>
      </c>
      <c r="H91" s="23" t="s">
        <v>2875</v>
      </c>
      <c r="I91" s="23" t="s">
        <v>2910</v>
      </c>
      <c r="J91" s="23" t="s">
        <v>2911</v>
      </c>
      <c r="K91" s="23"/>
      <c r="L91" s="23" t="s">
        <v>185</v>
      </c>
      <c r="M91" s="23"/>
      <c r="N91" s="23"/>
      <c r="O91" s="23"/>
      <c r="P91" s="23" t="s">
        <v>1628</v>
      </c>
      <c r="Q91" s="23" t="s">
        <v>186</v>
      </c>
      <c r="R91" s="1345"/>
      <c r="S91" s="1345"/>
      <c r="T91" s="1345"/>
      <c r="U91" s="1345"/>
      <c r="V91" s="1345"/>
    </row>
    <row r="92" spans="4:22" ht="13.5" customHeight="1">
      <c r="D92" s="78" t="s">
        <v>190</v>
      </c>
      <c r="E92" s="78" t="s">
        <v>172</v>
      </c>
      <c r="F92" s="78" t="s">
        <v>182</v>
      </c>
      <c r="G92" s="78" t="s">
        <v>2004</v>
      </c>
      <c r="H92" s="23" t="s">
        <v>2875</v>
      </c>
      <c r="I92" s="78" t="s">
        <v>2910</v>
      </c>
      <c r="J92" s="78" t="s">
        <v>2912</v>
      </c>
      <c r="K92" s="78"/>
      <c r="L92" s="78" t="s">
        <v>185</v>
      </c>
      <c r="M92" s="78"/>
      <c r="N92" s="78"/>
      <c r="O92" s="78"/>
      <c r="P92" s="78" t="s">
        <v>1628</v>
      </c>
      <c r="Q92" s="23" t="s">
        <v>186</v>
      </c>
      <c r="R92" s="1345"/>
      <c r="S92" s="1345"/>
      <c r="T92" s="1345"/>
      <c r="U92" s="1345"/>
      <c r="V92" s="1345"/>
    </row>
    <row r="93" spans="4:22" ht="13.5" customHeight="1">
      <c r="D93" s="23" t="s">
        <v>190</v>
      </c>
      <c r="E93" s="23" t="s">
        <v>172</v>
      </c>
      <c r="F93" s="23" t="s">
        <v>182</v>
      </c>
      <c r="G93" s="23" t="s">
        <v>2004</v>
      </c>
      <c r="H93" s="23" t="s">
        <v>2875</v>
      </c>
      <c r="I93" s="23" t="s">
        <v>2910</v>
      </c>
      <c r="J93" s="23" t="s">
        <v>2913</v>
      </c>
      <c r="K93" s="23"/>
      <c r="L93" s="23" t="s">
        <v>185</v>
      </c>
      <c r="M93" s="23"/>
      <c r="N93" s="23"/>
      <c r="O93" s="23"/>
      <c r="P93" s="23" t="s">
        <v>1628</v>
      </c>
      <c r="Q93" s="23" t="s">
        <v>186</v>
      </c>
      <c r="R93" s="1345"/>
      <c r="S93" s="1345"/>
      <c r="T93" s="1345"/>
      <c r="U93" s="1345"/>
      <c r="V93" s="1345"/>
    </row>
    <row r="94" spans="4:22" ht="13.5" customHeight="1">
      <c r="D94" s="79" t="s">
        <v>190</v>
      </c>
      <c r="E94" s="79" t="s">
        <v>172</v>
      </c>
      <c r="F94" s="79" t="s">
        <v>182</v>
      </c>
      <c r="G94" s="79" t="s">
        <v>2004</v>
      </c>
      <c r="H94" s="23" t="s">
        <v>2875</v>
      </c>
      <c r="I94" s="23" t="s">
        <v>2910</v>
      </c>
      <c r="J94" s="23" t="s">
        <v>317</v>
      </c>
      <c r="K94" s="23"/>
      <c r="L94" s="23" t="s">
        <v>185</v>
      </c>
      <c r="M94" s="23"/>
      <c r="N94" s="23"/>
      <c r="O94" s="23"/>
      <c r="P94" s="23" t="s">
        <v>1628</v>
      </c>
      <c r="Q94" s="23" t="s">
        <v>186</v>
      </c>
      <c r="R94" s="1345"/>
      <c r="S94" s="1345"/>
      <c r="T94" s="1345"/>
      <c r="U94" s="1345"/>
      <c r="V94" s="1345"/>
    </row>
    <row r="95" spans="4:22" ht="13.5" customHeight="1">
      <c r="D95" s="79" t="s">
        <v>190</v>
      </c>
      <c r="E95" s="79" t="s">
        <v>172</v>
      </c>
      <c r="F95" s="79" t="s">
        <v>182</v>
      </c>
      <c r="G95" s="79" t="s">
        <v>2004</v>
      </c>
      <c r="H95" s="23" t="s">
        <v>2875</v>
      </c>
      <c r="I95" s="23" t="s">
        <v>2910</v>
      </c>
      <c r="J95" s="23" t="s">
        <v>2914</v>
      </c>
      <c r="K95" s="23"/>
      <c r="L95" s="23" t="s">
        <v>185</v>
      </c>
      <c r="M95" s="23"/>
      <c r="N95" s="23"/>
      <c r="O95" s="23"/>
      <c r="P95" s="23" t="s">
        <v>1628</v>
      </c>
      <c r="Q95" s="23" t="s">
        <v>186</v>
      </c>
      <c r="R95" s="1345"/>
      <c r="S95" s="1345"/>
      <c r="T95" s="1345"/>
      <c r="U95" s="1345"/>
      <c r="V95" s="1345"/>
    </row>
    <row r="96" spans="4:22" ht="13.5" customHeight="1">
      <c r="D96" s="79" t="s">
        <v>190</v>
      </c>
      <c r="E96" s="79" t="s">
        <v>172</v>
      </c>
      <c r="F96" s="79" t="s">
        <v>182</v>
      </c>
      <c r="G96" s="79" t="s">
        <v>2004</v>
      </c>
      <c r="H96" s="23" t="s">
        <v>2875</v>
      </c>
      <c r="I96" s="23" t="s">
        <v>2910</v>
      </c>
      <c r="J96" s="23" t="s">
        <v>217</v>
      </c>
      <c r="K96" s="1229"/>
      <c r="L96" s="23" t="s">
        <v>185</v>
      </c>
      <c r="M96" s="23"/>
      <c r="N96" s="23"/>
      <c r="O96" s="23"/>
      <c r="P96" s="23" t="s">
        <v>1628</v>
      </c>
      <c r="Q96" s="23" t="s">
        <v>186</v>
      </c>
      <c r="R96" s="1345"/>
      <c r="S96" s="1345"/>
      <c r="T96" s="1345"/>
      <c r="U96" s="1345"/>
      <c r="V96" s="1345"/>
    </row>
    <row r="97" spans="3:23" ht="13.5" customHeight="1">
      <c r="C97" s="78"/>
      <c r="D97" s="23" t="s">
        <v>190</v>
      </c>
      <c r="E97" s="23" t="s">
        <v>172</v>
      </c>
      <c r="F97" s="23" t="s">
        <v>182</v>
      </c>
      <c r="G97" s="23" t="s">
        <v>2004</v>
      </c>
      <c r="H97" s="23" t="s">
        <v>2875</v>
      </c>
      <c r="I97" s="23" t="s">
        <v>2910</v>
      </c>
      <c r="J97" s="23" t="s">
        <v>217</v>
      </c>
      <c r="K97" s="1229"/>
      <c r="L97" s="13" t="s">
        <v>185</v>
      </c>
      <c r="M97" s="13"/>
      <c r="N97" s="13"/>
      <c r="O97" s="13"/>
      <c r="P97" s="13" t="s">
        <v>1628</v>
      </c>
      <c r="Q97" s="23" t="s">
        <v>186</v>
      </c>
      <c r="R97" s="1345"/>
      <c r="S97" s="1345"/>
      <c r="T97" s="1345"/>
      <c r="U97" s="1345"/>
      <c r="V97" s="1345"/>
    </row>
    <row r="98" spans="3:23" ht="13.5" customHeight="1">
      <c r="C98" s="78"/>
      <c r="D98" s="23" t="s">
        <v>190</v>
      </c>
      <c r="E98" s="23" t="s">
        <v>172</v>
      </c>
      <c r="F98" s="23" t="s">
        <v>182</v>
      </c>
      <c r="G98" s="23" t="s">
        <v>2004</v>
      </c>
      <c r="H98" s="23" t="s">
        <v>2875</v>
      </c>
      <c r="I98" s="23" t="s">
        <v>2910</v>
      </c>
      <c r="J98" s="23" t="s">
        <v>217</v>
      </c>
      <c r="K98" s="1229"/>
      <c r="L98" s="23" t="s">
        <v>185</v>
      </c>
      <c r="M98" s="23"/>
      <c r="N98" s="23"/>
      <c r="O98" s="23"/>
      <c r="P98" s="23" t="s">
        <v>1628</v>
      </c>
      <c r="Q98" s="23" t="s">
        <v>186</v>
      </c>
      <c r="R98" s="1345"/>
      <c r="S98" s="1345"/>
      <c r="T98" s="1345"/>
      <c r="U98" s="1345"/>
      <c r="V98" s="1345"/>
    </row>
    <row r="99" spans="3:23" ht="13.5" customHeight="1">
      <c r="C99" s="78"/>
      <c r="D99" s="23" t="s">
        <v>190</v>
      </c>
      <c r="E99" s="23" t="s">
        <v>172</v>
      </c>
      <c r="F99" s="23" t="s">
        <v>182</v>
      </c>
      <c r="G99" s="23" t="s">
        <v>2004</v>
      </c>
      <c r="H99" s="23" t="s">
        <v>2875</v>
      </c>
      <c r="I99" s="23" t="s">
        <v>2910</v>
      </c>
      <c r="J99" s="23" t="s">
        <v>217</v>
      </c>
      <c r="K99" s="1229"/>
      <c r="L99" s="23" t="s">
        <v>185</v>
      </c>
      <c r="M99" s="23"/>
      <c r="N99" s="23"/>
      <c r="O99" s="23"/>
      <c r="P99" s="23" t="s">
        <v>1628</v>
      </c>
      <c r="Q99" s="23" t="s">
        <v>186</v>
      </c>
      <c r="R99" s="1345"/>
      <c r="S99" s="1345"/>
      <c r="T99" s="1345"/>
      <c r="U99" s="1345"/>
      <c r="V99" s="1345"/>
    </row>
    <row r="100" spans="3:23" ht="13.5" customHeight="1">
      <c r="C100" s="78"/>
      <c r="D100" s="23" t="s">
        <v>190</v>
      </c>
      <c r="E100" s="23" t="s">
        <v>172</v>
      </c>
      <c r="F100" s="23" t="s">
        <v>182</v>
      </c>
      <c r="G100" s="23" t="s">
        <v>2004</v>
      </c>
      <c r="H100" s="23" t="s">
        <v>2875</v>
      </c>
      <c r="I100" s="23" t="s">
        <v>2910</v>
      </c>
      <c r="J100" s="23" t="s">
        <v>217</v>
      </c>
      <c r="K100" s="1229"/>
      <c r="L100" s="23" t="s">
        <v>185</v>
      </c>
      <c r="M100" s="23"/>
      <c r="N100" s="23"/>
      <c r="O100" s="23"/>
      <c r="P100" s="23" t="s">
        <v>1628</v>
      </c>
      <c r="Q100" s="23" t="s">
        <v>186</v>
      </c>
      <c r="R100" s="1345"/>
      <c r="S100" s="1345"/>
      <c r="T100" s="1345"/>
      <c r="U100" s="1345"/>
      <c r="V100" s="1345"/>
    </row>
    <row r="101" spans="3:23" ht="13.5" customHeight="1">
      <c r="C101" s="78"/>
      <c r="D101" s="78" t="s">
        <v>190</v>
      </c>
      <c r="E101" s="78" t="s">
        <v>172</v>
      </c>
      <c r="F101" s="78" t="s">
        <v>182</v>
      </c>
      <c r="G101" s="78" t="s">
        <v>2004</v>
      </c>
      <c r="H101" s="23" t="s">
        <v>2875</v>
      </c>
      <c r="I101" s="78" t="s">
        <v>2910</v>
      </c>
      <c r="J101" s="78" t="s">
        <v>217</v>
      </c>
      <c r="K101" s="1229"/>
      <c r="L101" s="78" t="s">
        <v>185</v>
      </c>
      <c r="M101" s="78"/>
      <c r="N101" s="78"/>
      <c r="O101" s="78"/>
      <c r="P101" s="78" t="s">
        <v>1628</v>
      </c>
      <c r="Q101" s="23" t="s">
        <v>186</v>
      </c>
      <c r="R101" s="1345"/>
      <c r="S101" s="1345"/>
      <c r="T101" s="1345"/>
      <c r="U101" s="1345"/>
      <c r="V101" s="1345"/>
    </row>
    <row r="102" spans="3:23" ht="13.5" customHeight="1">
      <c r="C102" s="78"/>
      <c r="D102" s="78"/>
      <c r="E102" s="78"/>
      <c r="F102" s="78"/>
      <c r="G102" s="78"/>
      <c r="H102" s="78"/>
      <c r="I102" s="78"/>
      <c r="J102" s="78"/>
      <c r="K102" s="78"/>
      <c r="L102" s="78"/>
      <c r="M102" s="78"/>
      <c r="N102" s="78"/>
      <c r="O102" s="78"/>
      <c r="P102" s="78"/>
      <c r="Q102" s="78"/>
    </row>
    <row r="103" spans="3:23" ht="13.5" customHeight="1">
      <c r="C103" s="76" t="s">
        <v>2915</v>
      </c>
      <c r="D103" s="76"/>
      <c r="E103" s="77"/>
      <c r="F103" s="77"/>
      <c r="G103" s="77"/>
      <c r="H103" s="77"/>
      <c r="I103" s="77"/>
      <c r="J103" s="77"/>
      <c r="K103" s="77"/>
      <c r="L103" s="77"/>
      <c r="M103" s="77"/>
      <c r="N103" s="77"/>
      <c r="O103" s="77"/>
      <c r="P103" s="77"/>
      <c r="Q103" s="77"/>
      <c r="R103" s="77"/>
      <c r="S103" s="77"/>
      <c r="T103" s="77"/>
      <c r="U103" s="77"/>
      <c r="V103" s="77"/>
      <c r="W103" s="77"/>
    </row>
    <row r="104" spans="3:23" ht="13.5" customHeight="1">
      <c r="C104" s="78"/>
      <c r="D104" s="78"/>
      <c r="E104" s="78"/>
      <c r="F104" s="78"/>
      <c r="G104" s="78"/>
      <c r="H104" s="78"/>
      <c r="I104" s="78"/>
      <c r="J104" s="78"/>
      <c r="K104" s="78"/>
      <c r="L104" s="78"/>
      <c r="M104" s="78"/>
      <c r="N104" s="78"/>
      <c r="O104" s="78"/>
      <c r="P104" s="78"/>
      <c r="Q104" s="78"/>
      <c r="R104" s="78"/>
      <c r="S104" s="78"/>
      <c r="T104" s="78"/>
      <c r="U104" s="78"/>
      <c r="V104" s="78"/>
      <c r="W104" s="78"/>
    </row>
    <row r="105" spans="3:23" ht="14.25" customHeight="1">
      <c r="C105" s="12"/>
      <c r="D105" s="80" t="s">
        <v>1827</v>
      </c>
      <c r="E105" s="81"/>
      <c r="F105" s="81"/>
      <c r="G105" s="81"/>
      <c r="H105" s="81"/>
      <c r="I105" s="81"/>
      <c r="J105" s="81"/>
      <c r="K105" s="81"/>
      <c r="L105" s="81"/>
      <c r="M105" s="81"/>
      <c r="N105" s="81"/>
      <c r="O105" s="81"/>
      <c r="P105" s="81"/>
      <c r="Q105" s="81"/>
      <c r="R105" s="81"/>
      <c r="S105" s="81"/>
      <c r="T105" s="81"/>
      <c r="U105" s="81"/>
      <c r="V105" s="81"/>
      <c r="W105" s="81"/>
    </row>
    <row r="106" spans="3:23" ht="13.5" customHeight="1">
      <c r="C106" s="78"/>
      <c r="D106" s="78"/>
      <c r="E106" s="78"/>
      <c r="F106" s="78"/>
      <c r="G106" s="78"/>
      <c r="H106" s="78"/>
      <c r="I106" s="78"/>
      <c r="J106" s="78"/>
      <c r="K106" s="78"/>
      <c r="L106" s="78"/>
      <c r="M106" s="78"/>
      <c r="N106" s="78"/>
      <c r="O106" s="78"/>
      <c r="P106" s="78"/>
      <c r="Q106" s="78"/>
    </row>
    <row r="107" spans="3:23" ht="13.5" customHeight="1">
      <c r="C107" s="57"/>
      <c r="D107" s="79" t="s">
        <v>190</v>
      </c>
      <c r="E107" s="79" t="s">
        <v>172</v>
      </c>
      <c r="F107" s="79" t="s">
        <v>182</v>
      </c>
      <c r="G107" s="79" t="s">
        <v>2004</v>
      </c>
      <c r="H107" s="23" t="s">
        <v>2876</v>
      </c>
      <c r="I107" s="23" t="s">
        <v>1827</v>
      </c>
      <c r="J107" s="23" t="s">
        <v>2881</v>
      </c>
      <c r="K107" s="23"/>
      <c r="L107" s="23" t="s">
        <v>185</v>
      </c>
      <c r="M107" s="23"/>
      <c r="N107" s="23"/>
      <c r="O107" s="23"/>
      <c r="P107" s="23" t="s">
        <v>1628</v>
      </c>
      <c r="Q107" s="23" t="s">
        <v>186</v>
      </c>
      <c r="R107" s="1345"/>
      <c r="S107" s="1345"/>
      <c r="T107" s="1345"/>
      <c r="U107" s="1345"/>
      <c r="V107" s="1345"/>
    </row>
    <row r="108" spans="3:23" ht="13.5" customHeight="1">
      <c r="C108" s="57"/>
      <c r="D108" s="79" t="s">
        <v>190</v>
      </c>
      <c r="E108" s="79" t="s">
        <v>172</v>
      </c>
      <c r="F108" s="79" t="s">
        <v>182</v>
      </c>
      <c r="G108" s="79" t="s">
        <v>2004</v>
      </c>
      <c r="H108" s="23" t="s">
        <v>2876</v>
      </c>
      <c r="I108" s="23" t="s">
        <v>1827</v>
      </c>
      <c r="J108" s="23" t="s">
        <v>2882</v>
      </c>
      <c r="K108" s="23"/>
      <c r="L108" s="23" t="s">
        <v>185</v>
      </c>
      <c r="M108" s="23"/>
      <c r="N108" s="23"/>
      <c r="O108" s="23"/>
      <c r="P108" s="23" t="s">
        <v>1628</v>
      </c>
      <c r="Q108" s="23" t="s">
        <v>186</v>
      </c>
      <c r="R108" s="1345"/>
      <c r="S108" s="1345"/>
      <c r="T108" s="1345"/>
      <c r="U108" s="1345"/>
      <c r="V108" s="1345"/>
    </row>
    <row r="109" spans="3:23" ht="13.5" customHeight="1">
      <c r="C109" s="57"/>
      <c r="D109" s="79" t="s">
        <v>190</v>
      </c>
      <c r="E109" s="79" t="s">
        <v>172</v>
      </c>
      <c r="F109" s="79" t="s">
        <v>182</v>
      </c>
      <c r="G109" s="79" t="s">
        <v>2004</v>
      </c>
      <c r="H109" s="23" t="s">
        <v>2876</v>
      </c>
      <c r="I109" s="23" t="s">
        <v>1827</v>
      </c>
      <c r="J109" s="23" t="s">
        <v>2883</v>
      </c>
      <c r="K109" s="23"/>
      <c r="L109" s="23" t="s">
        <v>185</v>
      </c>
      <c r="M109" s="23"/>
      <c r="N109" s="23"/>
      <c r="O109" s="23"/>
      <c r="P109" s="23" t="s">
        <v>1628</v>
      </c>
      <c r="Q109" s="23" t="s">
        <v>186</v>
      </c>
      <c r="R109" s="1345"/>
      <c r="S109" s="1345"/>
      <c r="T109" s="1345"/>
      <c r="U109" s="1345"/>
      <c r="V109" s="1345"/>
    </row>
    <row r="110" spans="3:23" ht="13.5" customHeight="1">
      <c r="C110" s="57"/>
      <c r="D110" s="79" t="s">
        <v>190</v>
      </c>
      <c r="E110" s="79" t="s">
        <v>172</v>
      </c>
      <c r="F110" s="79" t="s">
        <v>182</v>
      </c>
      <c r="G110" s="79" t="s">
        <v>2004</v>
      </c>
      <c r="H110" s="23" t="s">
        <v>2876</v>
      </c>
      <c r="I110" s="23" t="s">
        <v>1827</v>
      </c>
      <c r="J110" s="23" t="s">
        <v>2884</v>
      </c>
      <c r="K110" s="23"/>
      <c r="L110" s="23" t="s">
        <v>185</v>
      </c>
      <c r="M110" s="23"/>
      <c r="N110" s="23"/>
      <c r="O110" s="23"/>
      <c r="P110" s="23" t="s">
        <v>1628</v>
      </c>
      <c r="Q110" s="23" t="s">
        <v>186</v>
      </c>
      <c r="R110" s="1345"/>
      <c r="S110" s="1345"/>
      <c r="T110" s="1345"/>
      <c r="U110" s="1345"/>
      <c r="V110" s="1345"/>
    </row>
    <row r="111" spans="3:23" ht="13.5" customHeight="1">
      <c r="C111" s="13"/>
      <c r="D111" s="23" t="s">
        <v>190</v>
      </c>
      <c r="E111" s="23" t="s">
        <v>172</v>
      </c>
      <c r="F111" s="23" t="s">
        <v>182</v>
      </c>
      <c r="G111" s="23" t="s">
        <v>2004</v>
      </c>
      <c r="H111" s="23" t="s">
        <v>2876</v>
      </c>
      <c r="I111" s="23" t="s">
        <v>1827</v>
      </c>
      <c r="J111" s="23" t="s">
        <v>2885</v>
      </c>
      <c r="K111" s="23"/>
      <c r="L111" s="13" t="s">
        <v>185</v>
      </c>
      <c r="M111" s="13"/>
      <c r="N111" s="13"/>
      <c r="O111" s="13"/>
      <c r="P111" s="13" t="s">
        <v>1628</v>
      </c>
      <c r="Q111" s="23" t="s">
        <v>186</v>
      </c>
      <c r="R111" s="1345"/>
      <c r="S111" s="1345"/>
      <c r="T111" s="1345"/>
      <c r="U111" s="1345"/>
      <c r="V111" s="1345"/>
    </row>
    <row r="112" spans="3:23" ht="13.5" customHeight="1">
      <c r="C112" s="22"/>
      <c r="D112" s="23" t="s">
        <v>190</v>
      </c>
      <c r="E112" s="23" t="s">
        <v>172</v>
      </c>
      <c r="F112" s="23" t="s">
        <v>182</v>
      </c>
      <c r="G112" s="23" t="s">
        <v>2004</v>
      </c>
      <c r="H112" s="23" t="s">
        <v>2876</v>
      </c>
      <c r="I112" s="23" t="s">
        <v>1827</v>
      </c>
      <c r="J112" s="23" t="s">
        <v>2886</v>
      </c>
      <c r="K112" s="23"/>
      <c r="L112" s="23" t="s">
        <v>185</v>
      </c>
      <c r="M112" s="23"/>
      <c r="N112" s="23"/>
      <c r="O112" s="23"/>
      <c r="P112" s="23" t="s">
        <v>1628</v>
      </c>
      <c r="Q112" s="23" t="s">
        <v>186</v>
      </c>
      <c r="R112" s="1345"/>
      <c r="S112" s="1345"/>
      <c r="T112" s="1345"/>
      <c r="U112" s="1345"/>
      <c r="V112" s="1345"/>
    </row>
    <row r="113" spans="4:22" ht="13.5" customHeight="1">
      <c r="D113" s="23" t="s">
        <v>190</v>
      </c>
      <c r="E113" s="23" t="s">
        <v>172</v>
      </c>
      <c r="F113" s="23" t="s">
        <v>182</v>
      </c>
      <c r="G113" s="23" t="s">
        <v>2004</v>
      </c>
      <c r="H113" s="23" t="s">
        <v>2876</v>
      </c>
      <c r="I113" s="23" t="s">
        <v>1827</v>
      </c>
      <c r="J113" s="23" t="s">
        <v>2887</v>
      </c>
      <c r="K113" s="23"/>
      <c r="L113" s="23" t="s">
        <v>185</v>
      </c>
      <c r="M113" s="23"/>
      <c r="N113" s="23"/>
      <c r="O113" s="23"/>
      <c r="P113" s="23" t="s">
        <v>1628</v>
      </c>
      <c r="Q113" s="23" t="s">
        <v>186</v>
      </c>
      <c r="R113" s="1345"/>
      <c r="S113" s="1345"/>
      <c r="T113" s="1345"/>
      <c r="U113" s="1345"/>
      <c r="V113" s="1345"/>
    </row>
    <row r="114" spans="4:22" ht="13.5" customHeight="1">
      <c r="D114" s="23" t="s">
        <v>190</v>
      </c>
      <c r="E114" s="23" t="s">
        <v>172</v>
      </c>
      <c r="F114" s="23" t="s">
        <v>182</v>
      </c>
      <c r="G114" s="23" t="s">
        <v>2004</v>
      </c>
      <c r="H114" s="23" t="s">
        <v>2876</v>
      </c>
      <c r="I114" s="23" t="s">
        <v>1827</v>
      </c>
      <c r="J114" s="23" t="s">
        <v>2888</v>
      </c>
      <c r="K114" s="23"/>
      <c r="L114" s="23" t="s">
        <v>185</v>
      </c>
      <c r="M114" s="23"/>
      <c r="N114" s="23"/>
      <c r="O114" s="23"/>
      <c r="P114" s="23" t="s">
        <v>1628</v>
      </c>
      <c r="Q114" s="23" t="s">
        <v>186</v>
      </c>
      <c r="R114" s="1345"/>
      <c r="S114" s="1345"/>
      <c r="T114" s="1345"/>
      <c r="U114" s="1345"/>
      <c r="V114" s="1345"/>
    </row>
    <row r="115" spans="4:22" ht="13.5" customHeight="1">
      <c r="D115" s="23" t="s">
        <v>190</v>
      </c>
      <c r="E115" s="23" t="s">
        <v>172</v>
      </c>
      <c r="F115" s="23" t="s">
        <v>182</v>
      </c>
      <c r="G115" s="23" t="s">
        <v>2004</v>
      </c>
      <c r="H115" s="23" t="s">
        <v>2876</v>
      </c>
      <c r="I115" s="23" t="s">
        <v>1827</v>
      </c>
      <c r="J115" s="23" t="s">
        <v>2889</v>
      </c>
      <c r="K115" s="23"/>
      <c r="L115" s="23" t="s">
        <v>185</v>
      </c>
      <c r="M115" s="23"/>
      <c r="N115" s="23"/>
      <c r="O115" s="23"/>
      <c r="P115" s="23" t="s">
        <v>1628</v>
      </c>
      <c r="Q115" s="23" t="s">
        <v>186</v>
      </c>
      <c r="R115" s="1345"/>
      <c r="S115" s="1345"/>
      <c r="T115" s="1345"/>
      <c r="U115" s="1345"/>
      <c r="V115" s="1345"/>
    </row>
    <row r="116" spans="4:22" ht="13.5" customHeight="1">
      <c r="D116" s="78"/>
      <c r="E116" s="78"/>
      <c r="F116" s="78"/>
      <c r="G116" s="78"/>
      <c r="H116" s="78"/>
      <c r="I116" s="78"/>
      <c r="J116" s="78"/>
      <c r="K116" s="78"/>
      <c r="L116" s="78"/>
      <c r="M116" s="78"/>
      <c r="N116" s="78"/>
      <c r="O116" s="78"/>
      <c r="P116" s="78"/>
      <c r="Q116" s="78"/>
    </row>
    <row r="117" spans="4:22" ht="14.25" customHeight="1">
      <c r="D117" s="80" t="s">
        <v>1811</v>
      </c>
      <c r="E117" s="81"/>
      <c r="F117" s="81"/>
      <c r="G117" s="81"/>
      <c r="H117" s="81"/>
      <c r="I117" s="81"/>
      <c r="J117" s="81"/>
      <c r="K117" s="81"/>
      <c r="L117" s="81"/>
      <c r="M117" s="81"/>
      <c r="N117" s="81"/>
      <c r="O117" s="81"/>
      <c r="P117" s="81"/>
      <c r="Q117" s="81"/>
      <c r="R117" s="81"/>
      <c r="S117" s="81"/>
      <c r="T117" s="81"/>
      <c r="U117" s="81"/>
      <c r="V117" s="81"/>
    </row>
    <row r="118" spans="4:22" ht="13.5" customHeight="1">
      <c r="D118" s="78"/>
      <c r="E118" s="78"/>
      <c r="F118" s="78"/>
      <c r="G118" s="78"/>
      <c r="H118" s="78"/>
      <c r="I118" s="78"/>
      <c r="J118" s="78"/>
      <c r="K118" s="78"/>
      <c r="L118" s="78"/>
      <c r="M118" s="78"/>
      <c r="N118" s="78"/>
      <c r="O118" s="78"/>
      <c r="P118" s="78"/>
      <c r="Q118" s="78"/>
    </row>
    <row r="119" spans="4:22" ht="13.5" customHeight="1">
      <c r="D119" s="23" t="s">
        <v>190</v>
      </c>
      <c r="E119" s="23" t="s">
        <v>172</v>
      </c>
      <c r="F119" s="23" t="s">
        <v>182</v>
      </c>
      <c r="G119" s="23" t="s">
        <v>2004</v>
      </c>
      <c r="H119" s="23" t="s">
        <v>2876</v>
      </c>
      <c r="I119" s="23" t="s">
        <v>1811</v>
      </c>
      <c r="J119" s="23" t="s">
        <v>2890</v>
      </c>
      <c r="K119" s="23"/>
      <c r="L119" s="23" t="s">
        <v>185</v>
      </c>
      <c r="M119" s="23"/>
      <c r="N119" s="23"/>
      <c r="O119" s="23"/>
      <c r="P119" s="23" t="s">
        <v>1628</v>
      </c>
      <c r="Q119" s="23" t="s">
        <v>186</v>
      </c>
      <c r="R119" s="1345"/>
      <c r="S119" s="1345"/>
      <c r="T119" s="1345"/>
      <c r="U119" s="1345"/>
      <c r="V119" s="1345"/>
    </row>
    <row r="120" spans="4:22" ht="13.5" customHeight="1">
      <c r="D120" s="23" t="s">
        <v>190</v>
      </c>
      <c r="E120" s="23" t="s">
        <v>172</v>
      </c>
      <c r="F120" s="23" t="s">
        <v>182</v>
      </c>
      <c r="G120" s="23" t="s">
        <v>2004</v>
      </c>
      <c r="H120" s="23" t="s">
        <v>2876</v>
      </c>
      <c r="I120" s="23" t="s">
        <v>1811</v>
      </c>
      <c r="J120" s="23" t="s">
        <v>2891</v>
      </c>
      <c r="K120" s="23"/>
      <c r="L120" s="23" t="s">
        <v>185</v>
      </c>
      <c r="M120" s="23"/>
      <c r="N120" s="23"/>
      <c r="O120" s="23"/>
      <c r="P120" s="23" t="s">
        <v>1628</v>
      </c>
      <c r="Q120" s="23" t="s">
        <v>186</v>
      </c>
      <c r="R120" s="1345"/>
      <c r="S120" s="1345"/>
      <c r="T120" s="1345"/>
      <c r="U120" s="1345"/>
      <c r="V120" s="1345"/>
    </row>
    <row r="121" spans="4:22" ht="13.5" customHeight="1">
      <c r="D121" s="23" t="s">
        <v>190</v>
      </c>
      <c r="E121" s="23" t="s">
        <v>172</v>
      </c>
      <c r="F121" s="23" t="s">
        <v>182</v>
      </c>
      <c r="G121" s="23" t="s">
        <v>2004</v>
      </c>
      <c r="H121" s="23" t="s">
        <v>2876</v>
      </c>
      <c r="I121" s="23" t="s">
        <v>1811</v>
      </c>
      <c r="J121" s="23" t="s">
        <v>2892</v>
      </c>
      <c r="K121" s="23"/>
      <c r="L121" s="23" t="s">
        <v>185</v>
      </c>
      <c r="M121" s="23"/>
      <c r="N121" s="23"/>
      <c r="O121" s="23"/>
      <c r="P121" s="23" t="s">
        <v>1628</v>
      </c>
      <c r="Q121" s="23" t="s">
        <v>186</v>
      </c>
      <c r="R121" s="1345"/>
      <c r="S121" s="1345"/>
      <c r="T121" s="1345"/>
      <c r="U121" s="1345"/>
      <c r="V121" s="1345"/>
    </row>
    <row r="122" spans="4:22" ht="13.5" customHeight="1">
      <c r="D122" s="23" t="s">
        <v>190</v>
      </c>
      <c r="E122" s="23" t="s">
        <v>172</v>
      </c>
      <c r="F122" s="23" t="s">
        <v>182</v>
      </c>
      <c r="G122" s="23" t="s">
        <v>2004</v>
      </c>
      <c r="H122" s="23" t="s">
        <v>2876</v>
      </c>
      <c r="I122" s="23" t="s">
        <v>1811</v>
      </c>
      <c r="J122" s="23" t="s">
        <v>2893</v>
      </c>
      <c r="K122" s="23"/>
      <c r="L122" s="23" t="s">
        <v>185</v>
      </c>
      <c r="M122" s="23"/>
      <c r="N122" s="23"/>
      <c r="O122" s="23"/>
      <c r="P122" s="23" t="s">
        <v>1628</v>
      </c>
      <c r="Q122" s="23" t="s">
        <v>186</v>
      </c>
      <c r="R122" s="1345"/>
      <c r="S122" s="1345"/>
      <c r="T122" s="1345"/>
      <c r="U122" s="1345"/>
      <c r="V122" s="1345"/>
    </row>
    <row r="123" spans="4:22" ht="13.5" customHeight="1">
      <c r="D123" s="23" t="s">
        <v>190</v>
      </c>
      <c r="E123" s="23" t="s">
        <v>172</v>
      </c>
      <c r="F123" s="23" t="s">
        <v>182</v>
      </c>
      <c r="G123" s="23" t="s">
        <v>2004</v>
      </c>
      <c r="H123" s="23" t="s">
        <v>2876</v>
      </c>
      <c r="I123" s="23" t="s">
        <v>1811</v>
      </c>
      <c r="J123" s="23" t="s">
        <v>2894</v>
      </c>
      <c r="K123" s="23"/>
      <c r="L123" s="23" t="s">
        <v>185</v>
      </c>
      <c r="M123" s="23"/>
      <c r="N123" s="23"/>
      <c r="O123" s="23"/>
      <c r="P123" s="23" t="s">
        <v>1628</v>
      </c>
      <c r="Q123" s="23" t="s">
        <v>186</v>
      </c>
      <c r="R123" s="1345"/>
      <c r="S123" s="1345"/>
      <c r="T123" s="1345"/>
      <c r="U123" s="1345"/>
      <c r="V123" s="1345"/>
    </row>
    <row r="124" spans="4:22" ht="13.5" customHeight="1">
      <c r="D124" s="78"/>
      <c r="E124" s="78"/>
      <c r="F124" s="78"/>
      <c r="G124" s="78"/>
      <c r="H124" s="78"/>
      <c r="I124" s="78"/>
      <c r="J124" s="78"/>
      <c r="K124" s="78"/>
      <c r="L124" s="78"/>
      <c r="M124" s="78"/>
      <c r="N124" s="78"/>
      <c r="O124" s="78"/>
      <c r="P124" s="78"/>
      <c r="Q124" s="78"/>
    </row>
    <row r="125" spans="4:22" ht="14.25" customHeight="1">
      <c r="D125" s="80" t="s">
        <v>1835</v>
      </c>
      <c r="E125" s="81"/>
      <c r="F125" s="81"/>
      <c r="G125" s="81"/>
      <c r="H125" s="81"/>
      <c r="I125" s="81"/>
      <c r="J125" s="81"/>
      <c r="K125" s="81"/>
      <c r="L125" s="81"/>
      <c r="M125" s="81"/>
      <c r="N125" s="81"/>
      <c r="O125" s="81"/>
      <c r="P125" s="81"/>
      <c r="Q125" s="81"/>
      <c r="R125" s="81"/>
      <c r="S125" s="81"/>
      <c r="T125" s="81"/>
      <c r="U125" s="81"/>
      <c r="V125" s="81"/>
    </row>
    <row r="126" spans="4:22" ht="13.5" customHeight="1">
      <c r="D126" s="78"/>
      <c r="E126" s="78"/>
      <c r="F126" s="78"/>
      <c r="G126" s="78"/>
      <c r="H126" s="78"/>
      <c r="I126" s="78"/>
      <c r="J126" s="78"/>
      <c r="K126" s="78"/>
      <c r="L126" s="78"/>
      <c r="M126" s="78"/>
      <c r="N126" s="78"/>
      <c r="O126" s="78"/>
      <c r="P126" s="78"/>
      <c r="Q126" s="78"/>
    </row>
    <row r="127" spans="4:22" ht="13.5" customHeight="1">
      <c r="D127" s="23" t="s">
        <v>190</v>
      </c>
      <c r="E127" s="23" t="s">
        <v>172</v>
      </c>
      <c r="F127" s="23" t="s">
        <v>182</v>
      </c>
      <c r="G127" s="23" t="s">
        <v>2004</v>
      </c>
      <c r="H127" s="23" t="s">
        <v>2876</v>
      </c>
      <c r="I127" s="23" t="s">
        <v>1835</v>
      </c>
      <c r="J127" s="23" t="s">
        <v>2881</v>
      </c>
      <c r="K127" s="23"/>
      <c r="L127" s="23" t="s">
        <v>185</v>
      </c>
      <c r="M127" s="23"/>
      <c r="N127" s="23"/>
      <c r="O127" s="23"/>
      <c r="P127" s="23" t="s">
        <v>1628</v>
      </c>
      <c r="Q127" s="23" t="s">
        <v>186</v>
      </c>
      <c r="R127" s="1345"/>
      <c r="S127" s="1345"/>
      <c r="T127" s="1345"/>
      <c r="U127" s="1345"/>
      <c r="V127" s="1345"/>
    </row>
    <row r="128" spans="4:22" ht="13.5" customHeight="1">
      <c r="D128" s="23" t="s">
        <v>190</v>
      </c>
      <c r="E128" s="23" t="s">
        <v>172</v>
      </c>
      <c r="F128" s="23" t="s">
        <v>182</v>
      </c>
      <c r="G128" s="23" t="s">
        <v>2004</v>
      </c>
      <c r="H128" s="23" t="s">
        <v>2876</v>
      </c>
      <c r="I128" s="23" t="s">
        <v>1835</v>
      </c>
      <c r="J128" s="23" t="s">
        <v>2882</v>
      </c>
      <c r="K128" s="23"/>
      <c r="L128" s="23" t="s">
        <v>185</v>
      </c>
      <c r="M128" s="23"/>
      <c r="N128" s="23"/>
      <c r="O128" s="23"/>
      <c r="P128" s="23" t="s">
        <v>1628</v>
      </c>
      <c r="Q128" s="23" t="s">
        <v>186</v>
      </c>
      <c r="R128" s="1345"/>
      <c r="S128" s="1345"/>
      <c r="T128" s="1345"/>
      <c r="U128" s="1345"/>
      <c r="V128" s="1345"/>
    </row>
    <row r="129" spans="4:22" ht="13.5" customHeight="1">
      <c r="D129" s="23" t="s">
        <v>190</v>
      </c>
      <c r="E129" s="23" t="s">
        <v>172</v>
      </c>
      <c r="F129" s="23" t="s">
        <v>182</v>
      </c>
      <c r="G129" s="23" t="s">
        <v>2004</v>
      </c>
      <c r="H129" s="23" t="s">
        <v>2876</v>
      </c>
      <c r="I129" s="23" t="s">
        <v>1835</v>
      </c>
      <c r="J129" s="23" t="s">
        <v>2883</v>
      </c>
      <c r="K129" s="23"/>
      <c r="L129" s="23" t="s">
        <v>185</v>
      </c>
      <c r="M129" s="23"/>
      <c r="N129" s="23"/>
      <c r="O129" s="23"/>
      <c r="P129" s="23" t="s">
        <v>1628</v>
      </c>
      <c r="Q129" s="23" t="s">
        <v>186</v>
      </c>
      <c r="R129" s="1345"/>
      <c r="S129" s="1345"/>
      <c r="T129" s="1345"/>
      <c r="U129" s="1345"/>
      <c r="V129" s="1345"/>
    </row>
    <row r="130" spans="4:22" ht="13.5" customHeight="1">
      <c r="D130" s="23" t="s">
        <v>190</v>
      </c>
      <c r="E130" s="23" t="s">
        <v>172</v>
      </c>
      <c r="F130" s="23" t="s">
        <v>182</v>
      </c>
      <c r="G130" s="23" t="s">
        <v>2004</v>
      </c>
      <c r="H130" s="23" t="s">
        <v>2876</v>
      </c>
      <c r="I130" s="23" t="s">
        <v>1835</v>
      </c>
      <c r="J130" s="23" t="s">
        <v>2884</v>
      </c>
      <c r="K130" s="23"/>
      <c r="L130" s="23" t="s">
        <v>185</v>
      </c>
      <c r="M130" s="23"/>
      <c r="N130" s="23"/>
      <c r="O130" s="23"/>
      <c r="P130" s="23" t="s">
        <v>1628</v>
      </c>
      <c r="Q130" s="23" t="s">
        <v>186</v>
      </c>
      <c r="R130" s="1345"/>
      <c r="S130" s="1345"/>
      <c r="T130" s="1345"/>
      <c r="U130" s="1345"/>
      <c r="V130" s="1345"/>
    </row>
    <row r="131" spans="4:22" ht="13.5" customHeight="1">
      <c r="D131" s="23" t="s">
        <v>190</v>
      </c>
      <c r="E131" s="23" t="s">
        <v>172</v>
      </c>
      <c r="F131" s="23" t="s">
        <v>182</v>
      </c>
      <c r="G131" s="23" t="s">
        <v>2004</v>
      </c>
      <c r="H131" s="23" t="s">
        <v>2876</v>
      </c>
      <c r="I131" s="23" t="s">
        <v>1835</v>
      </c>
      <c r="J131" s="23" t="s">
        <v>2886</v>
      </c>
      <c r="K131" s="23"/>
      <c r="L131" s="23" t="s">
        <v>185</v>
      </c>
      <c r="M131" s="23"/>
      <c r="N131" s="23"/>
      <c r="O131" s="23"/>
      <c r="P131" s="23" t="s">
        <v>1628</v>
      </c>
      <c r="Q131" s="23" t="s">
        <v>186</v>
      </c>
      <c r="R131" s="1345"/>
      <c r="S131" s="1345"/>
      <c r="T131" s="1345"/>
      <c r="U131" s="1345"/>
      <c r="V131" s="1345"/>
    </row>
    <row r="132" spans="4:22" ht="13.5" customHeight="1">
      <c r="D132" s="23" t="s">
        <v>190</v>
      </c>
      <c r="E132" s="23" t="s">
        <v>172</v>
      </c>
      <c r="F132" s="23" t="s">
        <v>182</v>
      </c>
      <c r="G132" s="23" t="s">
        <v>2004</v>
      </c>
      <c r="H132" s="23" t="s">
        <v>2876</v>
      </c>
      <c r="I132" s="23" t="s">
        <v>1835</v>
      </c>
      <c r="J132" s="23" t="s">
        <v>2887</v>
      </c>
      <c r="K132" s="23"/>
      <c r="L132" s="23" t="s">
        <v>185</v>
      </c>
      <c r="M132" s="23"/>
      <c r="N132" s="23"/>
      <c r="O132" s="23"/>
      <c r="P132" s="23" t="s">
        <v>1628</v>
      </c>
      <c r="Q132" s="23" t="s">
        <v>186</v>
      </c>
      <c r="R132" s="1345"/>
      <c r="S132" s="1345"/>
      <c r="T132" s="1345"/>
      <c r="U132" s="1345"/>
      <c r="V132" s="1345"/>
    </row>
    <row r="133" spans="4:22" ht="13.5" customHeight="1">
      <c r="D133" s="23" t="s">
        <v>190</v>
      </c>
      <c r="E133" s="23" t="s">
        <v>172</v>
      </c>
      <c r="F133" s="23" t="s">
        <v>182</v>
      </c>
      <c r="G133" s="23" t="s">
        <v>2004</v>
      </c>
      <c r="H133" s="23" t="s">
        <v>2876</v>
      </c>
      <c r="I133" s="23" t="s">
        <v>1835</v>
      </c>
      <c r="J133" s="23" t="s">
        <v>2888</v>
      </c>
      <c r="K133" s="23"/>
      <c r="L133" s="23" t="s">
        <v>185</v>
      </c>
      <c r="M133" s="23"/>
      <c r="N133" s="23"/>
      <c r="O133" s="23"/>
      <c r="P133" s="23" t="s">
        <v>1628</v>
      </c>
      <c r="Q133" s="23" t="s">
        <v>186</v>
      </c>
      <c r="R133" s="1345"/>
      <c r="S133" s="1345"/>
      <c r="T133" s="1345"/>
      <c r="U133" s="1345"/>
      <c r="V133" s="1345"/>
    </row>
    <row r="134" spans="4:22" ht="13.5" customHeight="1">
      <c r="D134" s="23" t="s">
        <v>190</v>
      </c>
      <c r="E134" s="23" t="s">
        <v>172</v>
      </c>
      <c r="F134" s="23" t="s">
        <v>182</v>
      </c>
      <c r="G134" s="23" t="s">
        <v>2004</v>
      </c>
      <c r="H134" s="23" t="s">
        <v>2876</v>
      </c>
      <c r="I134" s="23" t="s">
        <v>1835</v>
      </c>
      <c r="J134" s="23" t="s">
        <v>2889</v>
      </c>
      <c r="K134" s="23"/>
      <c r="L134" s="23" t="s">
        <v>185</v>
      </c>
      <c r="M134" s="23"/>
      <c r="N134" s="23"/>
      <c r="O134" s="23"/>
      <c r="P134" s="23" t="s">
        <v>1628</v>
      </c>
      <c r="Q134" s="23" t="s">
        <v>186</v>
      </c>
      <c r="R134" s="1345"/>
      <c r="S134" s="1345"/>
      <c r="T134" s="1345"/>
      <c r="U134" s="1345"/>
      <c r="V134" s="1345"/>
    </row>
    <row r="135" spans="4:22" ht="13.5" customHeight="1">
      <c r="D135" s="78"/>
      <c r="E135" s="78"/>
      <c r="F135" s="78"/>
      <c r="G135" s="78"/>
      <c r="H135" s="78"/>
      <c r="I135" s="78"/>
      <c r="J135" s="78"/>
      <c r="K135" s="78"/>
      <c r="L135" s="78"/>
      <c r="M135" s="78"/>
      <c r="N135" s="78"/>
      <c r="O135" s="78"/>
      <c r="P135" s="78"/>
      <c r="Q135" s="78"/>
    </row>
    <row r="136" spans="4:22" ht="14.25" customHeight="1">
      <c r="D136" s="80" t="s">
        <v>1898</v>
      </c>
      <c r="E136" s="81"/>
      <c r="F136" s="81"/>
      <c r="G136" s="81"/>
      <c r="H136" s="81"/>
      <c r="I136" s="81"/>
      <c r="J136" s="81"/>
      <c r="K136" s="81"/>
      <c r="L136" s="81"/>
      <c r="M136" s="81"/>
      <c r="N136" s="81"/>
      <c r="O136" s="81"/>
      <c r="P136" s="81"/>
      <c r="Q136" s="81"/>
      <c r="R136" s="81"/>
      <c r="S136" s="81"/>
      <c r="T136" s="81"/>
      <c r="U136" s="81"/>
      <c r="V136" s="81"/>
    </row>
    <row r="137" spans="4:22" ht="13.5" customHeight="1">
      <c r="D137" s="78"/>
      <c r="E137" s="78"/>
      <c r="F137" s="78"/>
      <c r="G137" s="78"/>
      <c r="H137" s="78"/>
      <c r="I137" s="78"/>
      <c r="J137" s="78"/>
      <c r="K137" s="78"/>
      <c r="L137" s="78"/>
      <c r="M137" s="78"/>
      <c r="N137" s="78"/>
      <c r="O137" s="78"/>
      <c r="P137" s="78"/>
      <c r="Q137" s="78"/>
    </row>
    <row r="138" spans="4:22" ht="13.5" customHeight="1">
      <c r="D138" s="23" t="s">
        <v>190</v>
      </c>
      <c r="E138" s="23" t="s">
        <v>172</v>
      </c>
      <c r="F138" s="23" t="s">
        <v>182</v>
      </c>
      <c r="G138" s="23" t="s">
        <v>2004</v>
      </c>
      <c r="H138" s="23" t="s">
        <v>2876</v>
      </c>
      <c r="I138" s="23" t="s">
        <v>1898</v>
      </c>
      <c r="J138" s="23" t="s">
        <v>2895</v>
      </c>
      <c r="K138" s="23"/>
      <c r="L138" s="23" t="s">
        <v>185</v>
      </c>
      <c r="M138" s="23"/>
      <c r="N138" s="23"/>
      <c r="O138" s="23"/>
      <c r="P138" s="23" t="s">
        <v>1628</v>
      </c>
      <c r="Q138" s="23" t="s">
        <v>186</v>
      </c>
      <c r="R138" s="1345"/>
      <c r="S138" s="1345"/>
      <c r="T138" s="1345"/>
      <c r="U138" s="1345"/>
      <c r="V138" s="1345"/>
    </row>
    <row r="139" spans="4:22" ht="13.5" customHeight="1">
      <c r="D139" s="23" t="s">
        <v>190</v>
      </c>
      <c r="E139" s="23" t="s">
        <v>172</v>
      </c>
      <c r="F139" s="23" t="s">
        <v>182</v>
      </c>
      <c r="G139" s="23" t="s">
        <v>2004</v>
      </c>
      <c r="H139" s="23" t="s">
        <v>2876</v>
      </c>
      <c r="I139" s="23" t="s">
        <v>1898</v>
      </c>
      <c r="J139" s="23" t="s">
        <v>2896</v>
      </c>
      <c r="K139" s="23"/>
      <c r="L139" s="23" t="s">
        <v>185</v>
      </c>
      <c r="M139" s="23"/>
      <c r="N139" s="23"/>
      <c r="O139" s="23"/>
      <c r="P139" s="23" t="s">
        <v>1628</v>
      </c>
      <c r="Q139" s="23" t="s">
        <v>186</v>
      </c>
      <c r="R139" s="1345"/>
      <c r="S139" s="1345"/>
      <c r="T139" s="1345"/>
      <c r="U139" s="1345"/>
      <c r="V139" s="1345"/>
    </row>
    <row r="140" spans="4:22" ht="13.5" customHeight="1">
      <c r="D140" s="23" t="s">
        <v>190</v>
      </c>
      <c r="E140" s="23" t="s">
        <v>172</v>
      </c>
      <c r="F140" s="23" t="s">
        <v>182</v>
      </c>
      <c r="G140" s="23" t="s">
        <v>2004</v>
      </c>
      <c r="H140" s="23" t="s">
        <v>2876</v>
      </c>
      <c r="I140" s="23" t="s">
        <v>1898</v>
      </c>
      <c r="J140" s="23" t="s">
        <v>1844</v>
      </c>
      <c r="K140" s="23"/>
      <c r="L140" s="23" t="s">
        <v>185</v>
      </c>
      <c r="M140" s="23"/>
      <c r="N140" s="23"/>
      <c r="O140" s="23"/>
      <c r="P140" s="23" t="s">
        <v>1628</v>
      </c>
      <c r="Q140" s="23" t="s">
        <v>186</v>
      </c>
      <c r="R140" s="1345"/>
      <c r="S140" s="1345"/>
      <c r="T140" s="1345"/>
      <c r="U140" s="1345"/>
      <c r="V140" s="1345"/>
    </row>
    <row r="141" spans="4:22" ht="13.5" customHeight="1">
      <c r="D141" s="23" t="s">
        <v>190</v>
      </c>
      <c r="E141" s="23" t="s">
        <v>172</v>
      </c>
      <c r="F141" s="23" t="s">
        <v>182</v>
      </c>
      <c r="G141" s="23" t="s">
        <v>2004</v>
      </c>
      <c r="H141" s="23" t="s">
        <v>2876</v>
      </c>
      <c r="I141" s="23" t="s">
        <v>1898</v>
      </c>
      <c r="J141" s="23" t="s">
        <v>2888</v>
      </c>
      <c r="K141" s="23"/>
      <c r="L141" s="23" t="s">
        <v>185</v>
      </c>
      <c r="M141" s="23"/>
      <c r="N141" s="23"/>
      <c r="O141" s="23"/>
      <c r="P141" s="23" t="s">
        <v>1628</v>
      </c>
      <c r="Q141" s="23" t="s">
        <v>186</v>
      </c>
      <c r="R141" s="1345"/>
      <c r="S141" s="1345"/>
      <c r="T141" s="1345"/>
      <c r="U141" s="1345"/>
      <c r="V141" s="1345"/>
    </row>
    <row r="142" spans="4:22" ht="13.5" customHeight="1">
      <c r="D142" s="23" t="s">
        <v>190</v>
      </c>
      <c r="E142" s="23" t="s">
        <v>172</v>
      </c>
      <c r="F142" s="23" t="s">
        <v>182</v>
      </c>
      <c r="G142" s="23" t="s">
        <v>2004</v>
      </c>
      <c r="H142" s="23" t="s">
        <v>2876</v>
      </c>
      <c r="I142" s="23" t="s">
        <v>1898</v>
      </c>
      <c r="J142" s="23" t="s">
        <v>2889</v>
      </c>
      <c r="K142" s="23"/>
      <c r="L142" s="23" t="s">
        <v>185</v>
      </c>
      <c r="M142" s="23"/>
      <c r="N142" s="23"/>
      <c r="O142" s="23"/>
      <c r="P142" s="23" t="s">
        <v>1628</v>
      </c>
      <c r="Q142" s="23" t="s">
        <v>186</v>
      </c>
      <c r="R142" s="1345"/>
      <c r="S142" s="1345"/>
      <c r="T142" s="1345"/>
      <c r="U142" s="1345"/>
      <c r="V142" s="1345"/>
    </row>
    <row r="143" spans="4:22" ht="13.5" customHeight="1">
      <c r="D143" s="78"/>
      <c r="E143" s="78"/>
      <c r="F143" s="78"/>
      <c r="G143" s="78"/>
      <c r="H143" s="78"/>
      <c r="I143" s="78"/>
      <c r="J143" s="78"/>
      <c r="K143" s="78"/>
      <c r="L143" s="78"/>
      <c r="M143" s="78"/>
      <c r="N143" s="78"/>
      <c r="O143" s="78"/>
      <c r="P143" s="78"/>
      <c r="Q143" s="78"/>
    </row>
    <row r="144" spans="4:22" ht="14.25" customHeight="1">
      <c r="D144" s="80" t="s">
        <v>2897</v>
      </c>
      <c r="E144" s="81"/>
      <c r="F144" s="81"/>
      <c r="G144" s="81"/>
      <c r="H144" s="81"/>
      <c r="I144" s="81"/>
      <c r="J144" s="81"/>
      <c r="K144" s="81"/>
      <c r="L144" s="81"/>
      <c r="M144" s="81"/>
      <c r="N144" s="81"/>
      <c r="O144" s="81"/>
      <c r="P144" s="81"/>
      <c r="Q144" s="81"/>
      <c r="R144" s="81"/>
      <c r="S144" s="81"/>
      <c r="T144" s="81"/>
      <c r="U144" s="81"/>
      <c r="V144" s="81"/>
    </row>
    <row r="146" spans="4:22" ht="13.5" customHeight="1">
      <c r="D146" s="23" t="s">
        <v>190</v>
      </c>
      <c r="E146" s="23" t="s">
        <v>172</v>
      </c>
      <c r="F146" s="23" t="s">
        <v>182</v>
      </c>
      <c r="G146" s="23" t="s">
        <v>2004</v>
      </c>
      <c r="H146" s="23" t="s">
        <v>2876</v>
      </c>
      <c r="I146" s="23" t="s">
        <v>2897</v>
      </c>
      <c r="J146" s="23" t="s">
        <v>2898</v>
      </c>
      <c r="K146" s="23"/>
      <c r="L146" s="23" t="s">
        <v>185</v>
      </c>
      <c r="M146" s="23"/>
      <c r="N146" s="23"/>
      <c r="O146" s="23"/>
      <c r="P146" s="23" t="s">
        <v>1628</v>
      </c>
      <c r="Q146" s="23" t="s">
        <v>186</v>
      </c>
      <c r="R146" s="1345"/>
      <c r="S146" s="1345"/>
      <c r="T146" s="1345"/>
      <c r="U146" s="1345"/>
      <c r="V146" s="1345"/>
    </row>
    <row r="147" spans="4:22" ht="13.5" customHeight="1">
      <c r="D147" s="23" t="s">
        <v>190</v>
      </c>
      <c r="E147" s="23" t="s">
        <v>172</v>
      </c>
      <c r="F147" s="23" t="s">
        <v>182</v>
      </c>
      <c r="G147" s="23" t="s">
        <v>2004</v>
      </c>
      <c r="H147" s="23" t="s">
        <v>2876</v>
      </c>
      <c r="I147" s="23" t="s">
        <v>2897</v>
      </c>
      <c r="J147" s="23" t="s">
        <v>2899</v>
      </c>
      <c r="K147" s="23"/>
      <c r="L147" s="23" t="s">
        <v>185</v>
      </c>
      <c r="M147" s="23"/>
      <c r="N147" s="23"/>
      <c r="O147" s="23"/>
      <c r="P147" s="23" t="s">
        <v>1628</v>
      </c>
      <c r="Q147" s="23" t="s">
        <v>186</v>
      </c>
      <c r="R147" s="1345"/>
      <c r="S147" s="1345"/>
      <c r="T147" s="1345"/>
      <c r="U147" s="1345"/>
      <c r="V147" s="1345"/>
    </row>
    <row r="148" spans="4:22" ht="13.5" customHeight="1">
      <c r="D148" s="23" t="s">
        <v>190</v>
      </c>
      <c r="E148" s="23" t="s">
        <v>172</v>
      </c>
      <c r="F148" s="23" t="s">
        <v>182</v>
      </c>
      <c r="G148" s="23" t="s">
        <v>2004</v>
      </c>
      <c r="H148" s="23" t="s">
        <v>2876</v>
      </c>
      <c r="I148" s="23" t="s">
        <v>2897</v>
      </c>
      <c r="J148" s="23" t="s">
        <v>2900</v>
      </c>
      <c r="K148" s="23"/>
      <c r="L148" s="23" t="s">
        <v>185</v>
      </c>
      <c r="M148" s="23"/>
      <c r="N148" s="23"/>
      <c r="O148" s="23"/>
      <c r="P148" s="23" t="s">
        <v>1628</v>
      </c>
      <c r="Q148" s="23" t="s">
        <v>186</v>
      </c>
      <c r="R148" s="1345"/>
      <c r="S148" s="1345"/>
      <c r="T148" s="1345"/>
      <c r="U148" s="1345"/>
      <c r="V148" s="1345"/>
    </row>
    <row r="149" spans="4:22" ht="13.5" customHeight="1">
      <c r="D149" s="23" t="s">
        <v>190</v>
      </c>
      <c r="E149" s="23" t="s">
        <v>172</v>
      </c>
      <c r="F149" s="23" t="s">
        <v>182</v>
      </c>
      <c r="G149" s="23" t="s">
        <v>2004</v>
      </c>
      <c r="H149" s="23" t="s">
        <v>2876</v>
      </c>
      <c r="I149" s="23" t="s">
        <v>2897</v>
      </c>
      <c r="J149" s="23" t="s">
        <v>1870</v>
      </c>
      <c r="K149" s="23"/>
      <c r="L149" s="23" t="s">
        <v>185</v>
      </c>
      <c r="M149" s="23"/>
      <c r="N149" s="23"/>
      <c r="O149" s="23"/>
      <c r="P149" s="23" t="s">
        <v>1628</v>
      </c>
      <c r="Q149" s="23" t="s">
        <v>186</v>
      </c>
      <c r="R149" s="1345"/>
      <c r="S149" s="1345"/>
      <c r="T149" s="1345"/>
      <c r="U149" s="1345"/>
      <c r="V149" s="1345"/>
    </row>
    <row r="150" spans="4:22" ht="13.5" customHeight="1">
      <c r="D150" s="23" t="s">
        <v>190</v>
      </c>
      <c r="E150" s="23" t="s">
        <v>172</v>
      </c>
      <c r="F150" s="23" t="s">
        <v>182</v>
      </c>
      <c r="G150" s="23" t="s">
        <v>2004</v>
      </c>
      <c r="H150" s="23" t="s">
        <v>2876</v>
      </c>
      <c r="I150" s="23" t="s">
        <v>2897</v>
      </c>
      <c r="J150" s="23" t="s">
        <v>222</v>
      </c>
      <c r="K150" s="23"/>
      <c r="L150" s="23" t="s">
        <v>185</v>
      </c>
      <c r="M150" s="23"/>
      <c r="N150" s="23"/>
      <c r="O150" s="23"/>
      <c r="P150" s="23" t="s">
        <v>1628</v>
      </c>
      <c r="Q150" s="23" t="s">
        <v>186</v>
      </c>
      <c r="R150" s="1345"/>
      <c r="S150" s="1345"/>
      <c r="T150" s="1345"/>
      <c r="U150" s="1345"/>
      <c r="V150" s="1345"/>
    </row>
    <row r="151" spans="4:22" ht="13.5" customHeight="1">
      <c r="D151" s="23" t="s">
        <v>190</v>
      </c>
      <c r="E151" s="23" t="s">
        <v>172</v>
      </c>
      <c r="F151" s="23" t="s">
        <v>182</v>
      </c>
      <c r="G151" s="23" t="s">
        <v>2004</v>
      </c>
      <c r="H151" s="23" t="s">
        <v>2876</v>
      </c>
      <c r="I151" s="23" t="s">
        <v>2897</v>
      </c>
      <c r="J151" s="23" t="s">
        <v>120</v>
      </c>
      <c r="K151" s="23"/>
      <c r="L151" s="23" t="s">
        <v>185</v>
      </c>
      <c r="M151" s="23"/>
      <c r="N151" s="23"/>
      <c r="O151" s="23"/>
      <c r="P151" s="23" t="s">
        <v>1628</v>
      </c>
      <c r="Q151" s="23" t="s">
        <v>186</v>
      </c>
      <c r="R151" s="1345"/>
      <c r="S151" s="1345"/>
      <c r="T151" s="1345"/>
      <c r="U151" s="1345"/>
      <c r="V151" s="1345"/>
    </row>
    <row r="152" spans="4:22" ht="13.5" customHeight="1">
      <c r="D152" s="78"/>
      <c r="E152" s="78"/>
      <c r="F152" s="78"/>
      <c r="G152" s="78"/>
      <c r="H152" s="78"/>
      <c r="I152" s="78"/>
      <c r="J152" s="78"/>
      <c r="K152" s="78"/>
      <c r="L152" s="78"/>
      <c r="M152" s="78"/>
      <c r="N152" s="78"/>
      <c r="O152" s="78"/>
      <c r="P152" s="78"/>
      <c r="Q152" s="78"/>
    </row>
    <row r="153" spans="4:22" ht="14.25" customHeight="1">
      <c r="D153" s="80" t="s">
        <v>1646</v>
      </c>
      <c r="E153" s="81"/>
      <c r="F153" s="81"/>
      <c r="G153" s="81"/>
      <c r="H153" s="81"/>
      <c r="I153" s="81"/>
      <c r="J153" s="81"/>
      <c r="K153" s="81"/>
      <c r="L153" s="81"/>
      <c r="M153" s="81"/>
      <c r="N153" s="81"/>
      <c r="O153" s="81"/>
      <c r="P153" s="81"/>
      <c r="Q153" s="81"/>
      <c r="R153" s="81"/>
      <c r="S153" s="81"/>
      <c r="T153" s="81"/>
      <c r="U153" s="81"/>
      <c r="V153" s="81"/>
    </row>
    <row r="154" spans="4:22" ht="13.5" customHeight="1">
      <c r="D154" s="78"/>
      <c r="E154" s="78"/>
      <c r="F154" s="78"/>
      <c r="G154" s="78"/>
      <c r="H154" s="78"/>
      <c r="I154" s="78"/>
      <c r="J154" s="78"/>
      <c r="K154" s="78"/>
      <c r="L154" s="78"/>
      <c r="M154" s="78"/>
      <c r="N154" s="78"/>
      <c r="O154" s="78"/>
      <c r="P154" s="78"/>
      <c r="Q154" s="78"/>
    </row>
    <row r="155" spans="4:22" ht="13.5" customHeight="1">
      <c r="D155" s="23" t="s">
        <v>190</v>
      </c>
      <c r="E155" s="23" t="s">
        <v>172</v>
      </c>
      <c r="F155" s="23" t="s">
        <v>182</v>
      </c>
      <c r="G155" s="23" t="s">
        <v>2004</v>
      </c>
      <c r="H155" s="23" t="s">
        <v>2876</v>
      </c>
      <c r="I155" s="23" t="s">
        <v>1646</v>
      </c>
      <c r="J155" s="23" t="s">
        <v>1861</v>
      </c>
      <c r="K155" s="23"/>
      <c r="L155" s="23" t="s">
        <v>185</v>
      </c>
      <c r="M155" s="23"/>
      <c r="N155" s="23"/>
      <c r="O155" s="23"/>
      <c r="P155" s="23" t="s">
        <v>1628</v>
      </c>
      <c r="Q155" s="23" t="s">
        <v>186</v>
      </c>
      <c r="R155" s="1345"/>
      <c r="S155" s="1345"/>
      <c r="T155" s="1345"/>
      <c r="U155" s="1345"/>
      <c r="V155" s="1345"/>
    </row>
    <row r="156" spans="4:22" ht="13.5" customHeight="1">
      <c r="D156" s="23" t="s">
        <v>190</v>
      </c>
      <c r="E156" s="23" t="s">
        <v>172</v>
      </c>
      <c r="F156" s="23" t="s">
        <v>182</v>
      </c>
      <c r="G156" s="23" t="s">
        <v>2004</v>
      </c>
      <c r="H156" s="23" t="s">
        <v>2876</v>
      </c>
      <c r="I156" s="23" t="s">
        <v>1646</v>
      </c>
      <c r="J156" s="23" t="s">
        <v>2901</v>
      </c>
      <c r="K156" s="23"/>
      <c r="L156" s="23" t="s">
        <v>185</v>
      </c>
      <c r="M156" s="23"/>
      <c r="N156" s="23"/>
      <c r="O156" s="23"/>
      <c r="P156" s="23" t="s">
        <v>1628</v>
      </c>
      <c r="Q156" s="23" t="s">
        <v>186</v>
      </c>
      <c r="R156" s="1345"/>
      <c r="S156" s="1345"/>
      <c r="T156" s="1345"/>
      <c r="U156" s="1345"/>
      <c r="V156" s="1345"/>
    </row>
    <row r="157" spans="4:22" ht="13.5" customHeight="1">
      <c r="D157" s="23" t="s">
        <v>190</v>
      </c>
      <c r="E157" s="23" t="s">
        <v>172</v>
      </c>
      <c r="F157" s="23" t="s">
        <v>182</v>
      </c>
      <c r="G157" s="23" t="s">
        <v>2004</v>
      </c>
      <c r="H157" s="23" t="s">
        <v>2876</v>
      </c>
      <c r="I157" s="23" t="s">
        <v>1646</v>
      </c>
      <c r="J157" s="23" t="s">
        <v>2902</v>
      </c>
      <c r="K157" s="23"/>
      <c r="L157" s="23" t="s">
        <v>185</v>
      </c>
      <c r="M157" s="23"/>
      <c r="N157" s="23"/>
      <c r="O157" s="23"/>
      <c r="P157" s="23" t="s">
        <v>1628</v>
      </c>
      <c r="Q157" s="23" t="s">
        <v>186</v>
      </c>
      <c r="R157" s="1345"/>
      <c r="S157" s="1345"/>
      <c r="T157" s="1345"/>
      <c r="U157" s="1345"/>
      <c r="V157" s="1345"/>
    </row>
    <row r="158" spans="4:22" ht="13.5" customHeight="1">
      <c r="D158" s="23" t="s">
        <v>190</v>
      </c>
      <c r="E158" s="23" t="s">
        <v>172</v>
      </c>
      <c r="F158" s="23" t="s">
        <v>182</v>
      </c>
      <c r="G158" s="23" t="s">
        <v>2004</v>
      </c>
      <c r="H158" s="23" t="s">
        <v>2876</v>
      </c>
      <c r="I158" s="23" t="s">
        <v>1646</v>
      </c>
      <c r="J158" s="23" t="s">
        <v>2903</v>
      </c>
      <c r="K158" s="23"/>
      <c r="L158" s="23" t="s">
        <v>185</v>
      </c>
      <c r="M158" s="23"/>
      <c r="N158" s="23"/>
      <c r="O158" s="23"/>
      <c r="P158" s="23" t="s">
        <v>1628</v>
      </c>
      <c r="Q158" s="23" t="s">
        <v>186</v>
      </c>
      <c r="R158" s="1345"/>
      <c r="S158" s="1345"/>
      <c r="T158" s="1345"/>
      <c r="U158" s="1345"/>
      <c r="V158" s="1345"/>
    </row>
    <row r="159" spans="4:22" ht="13.5" customHeight="1">
      <c r="D159" s="23" t="s">
        <v>190</v>
      </c>
      <c r="E159" s="23" t="s">
        <v>172</v>
      </c>
      <c r="F159" s="23" t="s">
        <v>182</v>
      </c>
      <c r="G159" s="23" t="s">
        <v>2004</v>
      </c>
      <c r="H159" s="23" t="s">
        <v>2876</v>
      </c>
      <c r="I159" s="23" t="s">
        <v>1646</v>
      </c>
      <c r="J159" s="23" t="s">
        <v>1863</v>
      </c>
      <c r="K159" s="23"/>
      <c r="L159" s="23" t="s">
        <v>185</v>
      </c>
      <c r="M159" s="23"/>
      <c r="N159" s="23"/>
      <c r="O159" s="23"/>
      <c r="P159" s="23" t="s">
        <v>1628</v>
      </c>
      <c r="Q159" s="23" t="s">
        <v>186</v>
      </c>
      <c r="R159" s="1345"/>
      <c r="S159" s="1345"/>
      <c r="T159" s="1345"/>
      <c r="U159" s="1345"/>
      <c r="V159" s="1345"/>
    </row>
    <row r="161" spans="4:23" ht="14.25" customHeight="1">
      <c r="D161" s="80" t="s">
        <v>2904</v>
      </c>
      <c r="E161" s="81"/>
      <c r="F161" s="81"/>
      <c r="G161" s="81"/>
      <c r="H161" s="81"/>
      <c r="I161" s="81"/>
      <c r="J161" s="81"/>
      <c r="K161" s="81"/>
      <c r="L161" s="81"/>
      <c r="M161" s="81"/>
      <c r="N161" s="81"/>
      <c r="O161" s="81"/>
      <c r="P161" s="81"/>
      <c r="Q161" s="81"/>
      <c r="R161" s="81"/>
      <c r="S161" s="81"/>
      <c r="T161" s="81"/>
      <c r="U161" s="81"/>
      <c r="V161" s="81"/>
    </row>
    <row r="162" spans="4:23" ht="13.5" customHeight="1">
      <c r="D162" s="78"/>
      <c r="E162" s="78"/>
      <c r="F162" s="78"/>
      <c r="G162" s="78"/>
      <c r="H162" s="78"/>
      <c r="I162" s="78"/>
      <c r="J162" s="78"/>
      <c r="K162" s="78"/>
      <c r="L162" s="78"/>
      <c r="M162" s="78"/>
      <c r="N162" s="78"/>
      <c r="O162" s="78"/>
      <c r="P162" s="78"/>
      <c r="Q162" s="78"/>
    </row>
    <row r="163" spans="4:23" ht="13.5" customHeight="1">
      <c r="D163" s="23" t="s">
        <v>190</v>
      </c>
      <c r="E163" s="23" t="s">
        <v>172</v>
      </c>
      <c r="F163" s="23" t="s">
        <v>182</v>
      </c>
      <c r="G163" s="23" t="s">
        <v>2004</v>
      </c>
      <c r="H163" s="23" t="s">
        <v>2876</v>
      </c>
      <c r="I163" s="23" t="s">
        <v>195</v>
      </c>
      <c r="J163" s="23"/>
      <c r="K163" s="23"/>
      <c r="L163" s="23" t="s">
        <v>185</v>
      </c>
      <c r="M163" s="23"/>
      <c r="N163" s="23"/>
      <c r="O163" s="23"/>
      <c r="P163" s="23" t="s">
        <v>1628</v>
      </c>
      <c r="Q163" s="23" t="s">
        <v>186</v>
      </c>
      <c r="R163" s="1345"/>
      <c r="S163" s="1345"/>
      <c r="T163" s="1345"/>
      <c r="U163" s="1345"/>
      <c r="V163" s="1345"/>
    </row>
    <row r="164" spans="4:23" ht="13.5" customHeight="1">
      <c r="D164" s="23" t="s">
        <v>190</v>
      </c>
      <c r="E164" s="23" t="s">
        <v>172</v>
      </c>
      <c r="F164" s="23" t="s">
        <v>182</v>
      </c>
      <c r="G164" s="23" t="s">
        <v>2004</v>
      </c>
      <c r="H164" s="23" t="s">
        <v>2876</v>
      </c>
      <c r="I164" s="23" t="s">
        <v>205</v>
      </c>
      <c r="J164" s="23"/>
      <c r="K164" s="23"/>
      <c r="L164" s="23" t="s">
        <v>185</v>
      </c>
      <c r="M164" s="23"/>
      <c r="N164" s="23"/>
      <c r="O164" s="23"/>
      <c r="P164" s="23" t="s">
        <v>1628</v>
      </c>
      <c r="Q164" s="23" t="s">
        <v>186</v>
      </c>
      <c r="R164" s="1345"/>
      <c r="S164" s="1345"/>
      <c r="T164" s="1345"/>
      <c r="U164" s="1345"/>
      <c r="V164" s="1345"/>
    </row>
    <row r="165" spans="4:23" ht="13.5" customHeight="1">
      <c r="D165" s="78"/>
      <c r="E165" s="78"/>
      <c r="F165" s="78"/>
      <c r="G165" s="78"/>
      <c r="H165" s="78"/>
      <c r="I165" s="78"/>
      <c r="J165" s="78"/>
      <c r="K165" s="78"/>
      <c r="L165" s="78"/>
      <c r="M165" s="78"/>
      <c r="N165" s="78"/>
      <c r="O165" s="78"/>
      <c r="P165" s="78"/>
      <c r="Q165" s="78"/>
    </row>
    <row r="166" spans="4:23" ht="14.25" customHeight="1">
      <c r="D166" s="80" t="s">
        <v>2905</v>
      </c>
      <c r="E166" s="81"/>
      <c r="F166" s="81"/>
      <c r="G166" s="81"/>
      <c r="H166" s="81"/>
      <c r="I166" s="81"/>
      <c r="J166" s="81"/>
      <c r="K166" s="81"/>
      <c r="L166" s="81"/>
      <c r="M166" s="81"/>
      <c r="N166" s="81"/>
      <c r="O166" s="81"/>
      <c r="P166" s="81"/>
      <c r="Q166" s="81"/>
      <c r="R166" s="81"/>
      <c r="S166" s="81"/>
      <c r="T166" s="81"/>
      <c r="U166" s="81"/>
      <c r="V166" s="81"/>
      <c r="W166" s="81"/>
    </row>
    <row r="167" spans="4:23" ht="13.5" customHeight="1">
      <c r="D167" s="78"/>
      <c r="E167" s="78"/>
      <c r="F167" s="78"/>
      <c r="G167" s="78"/>
      <c r="H167" s="78"/>
      <c r="I167" s="78"/>
      <c r="J167" s="78"/>
      <c r="K167" s="78"/>
      <c r="L167" s="78"/>
      <c r="M167" s="78"/>
      <c r="N167" s="78"/>
      <c r="O167" s="78"/>
      <c r="P167" s="78"/>
      <c r="Q167" s="78"/>
    </row>
    <row r="168" spans="4:23" ht="13.5" customHeight="1">
      <c r="D168" s="23" t="s">
        <v>190</v>
      </c>
      <c r="E168" s="23" t="s">
        <v>172</v>
      </c>
      <c r="F168" s="23" t="s">
        <v>182</v>
      </c>
      <c r="G168" s="23" t="s">
        <v>2004</v>
      </c>
      <c r="H168" s="23" t="s">
        <v>2876</v>
      </c>
      <c r="I168" s="23" t="s">
        <v>2905</v>
      </c>
      <c r="J168" s="23" t="s">
        <v>2906</v>
      </c>
      <c r="K168" s="23"/>
      <c r="L168" s="23" t="s">
        <v>185</v>
      </c>
      <c r="M168" s="23"/>
      <c r="N168" s="23"/>
      <c r="O168" s="23"/>
      <c r="P168" s="23" t="s">
        <v>1628</v>
      </c>
      <c r="Q168" s="23" t="s">
        <v>186</v>
      </c>
      <c r="R168" s="1345"/>
      <c r="S168" s="1345"/>
      <c r="T168" s="1345"/>
      <c r="U168" s="1345"/>
      <c r="V168" s="1345"/>
    </row>
    <row r="169" spans="4:23" ht="13.5" customHeight="1">
      <c r="D169" s="23" t="s">
        <v>190</v>
      </c>
      <c r="E169" s="23" t="s">
        <v>172</v>
      </c>
      <c r="F169" s="23" t="s">
        <v>182</v>
      </c>
      <c r="G169" s="23" t="s">
        <v>2004</v>
      </c>
      <c r="H169" s="23" t="s">
        <v>2876</v>
      </c>
      <c r="I169" s="23" t="s">
        <v>2905</v>
      </c>
      <c r="J169" s="23" t="s">
        <v>2907</v>
      </c>
      <c r="K169" s="23"/>
      <c r="L169" s="23" t="s">
        <v>185</v>
      </c>
      <c r="M169" s="23"/>
      <c r="N169" s="23"/>
      <c r="O169" s="23"/>
      <c r="P169" s="23" t="s">
        <v>1628</v>
      </c>
      <c r="Q169" s="23" t="s">
        <v>186</v>
      </c>
      <c r="R169" s="1345"/>
      <c r="S169" s="1345"/>
      <c r="T169" s="1345"/>
      <c r="U169" s="1345"/>
      <c r="V169" s="1345"/>
    </row>
    <row r="170" spans="4:23" ht="13.5" customHeight="1">
      <c r="D170" s="23" t="s">
        <v>190</v>
      </c>
      <c r="E170" s="23" t="s">
        <v>172</v>
      </c>
      <c r="F170" s="23" t="s">
        <v>182</v>
      </c>
      <c r="G170" s="23" t="s">
        <v>2004</v>
      </c>
      <c r="H170" s="23" t="s">
        <v>2876</v>
      </c>
      <c r="I170" s="23" t="s">
        <v>2905</v>
      </c>
      <c r="J170" s="23" t="s">
        <v>2908</v>
      </c>
      <c r="K170" s="23"/>
      <c r="L170" s="23" t="s">
        <v>185</v>
      </c>
      <c r="M170" s="23"/>
      <c r="N170" s="23"/>
      <c r="O170" s="23"/>
      <c r="P170" s="23" t="s">
        <v>1628</v>
      </c>
      <c r="Q170" s="23" t="s">
        <v>186</v>
      </c>
      <c r="R170" s="1345"/>
      <c r="S170" s="1345"/>
      <c r="T170" s="1345"/>
      <c r="U170" s="1345"/>
      <c r="V170" s="1345"/>
    </row>
    <row r="171" spans="4:23" ht="13.5" customHeight="1">
      <c r="D171" s="23" t="s">
        <v>190</v>
      </c>
      <c r="E171" s="23" t="s">
        <v>172</v>
      </c>
      <c r="F171" s="23" t="s">
        <v>182</v>
      </c>
      <c r="G171" s="23" t="s">
        <v>2004</v>
      </c>
      <c r="H171" s="23" t="s">
        <v>2876</v>
      </c>
      <c r="I171" s="23" t="s">
        <v>2905</v>
      </c>
      <c r="J171" s="23" t="s">
        <v>2909</v>
      </c>
      <c r="K171" s="23"/>
      <c r="L171" s="23" t="s">
        <v>185</v>
      </c>
      <c r="M171" s="23"/>
      <c r="N171" s="23"/>
      <c r="O171" s="23"/>
      <c r="P171" s="23" t="s">
        <v>1628</v>
      </c>
      <c r="Q171" s="23" t="s">
        <v>186</v>
      </c>
      <c r="R171" s="1345"/>
      <c r="S171" s="1345"/>
      <c r="T171" s="1345"/>
      <c r="U171" s="1345"/>
      <c r="V171" s="1345"/>
    </row>
    <row r="172" spans="4:23" ht="13.5" customHeight="1">
      <c r="D172" s="78"/>
      <c r="E172" s="78"/>
      <c r="F172" s="78"/>
      <c r="G172" s="78"/>
      <c r="H172" s="78"/>
      <c r="I172" s="78"/>
      <c r="J172" s="78"/>
      <c r="K172" s="78"/>
      <c r="L172" s="78"/>
      <c r="M172" s="78"/>
      <c r="N172" s="78"/>
      <c r="O172" s="78"/>
      <c r="P172" s="78"/>
      <c r="Q172" s="78"/>
    </row>
    <row r="173" spans="4:23" ht="14.25" customHeight="1">
      <c r="D173" s="80" t="s">
        <v>2916</v>
      </c>
      <c r="E173" s="81"/>
      <c r="F173" s="81"/>
      <c r="G173" s="81"/>
      <c r="H173" s="81"/>
      <c r="I173" s="81"/>
      <c r="J173" s="81"/>
      <c r="K173" s="81"/>
      <c r="L173" s="81"/>
      <c r="M173" s="81"/>
      <c r="N173" s="81"/>
      <c r="O173" s="81"/>
      <c r="P173" s="81"/>
      <c r="Q173" s="81"/>
      <c r="R173" s="81"/>
      <c r="S173" s="81"/>
      <c r="T173" s="81"/>
      <c r="U173" s="81"/>
      <c r="V173" s="81"/>
    </row>
    <row r="174" spans="4:23" ht="13.5" customHeight="1">
      <c r="D174" s="78"/>
      <c r="E174" s="78"/>
      <c r="F174" s="78"/>
      <c r="G174" s="78"/>
      <c r="H174" s="78"/>
      <c r="I174" s="78"/>
      <c r="J174" s="78"/>
      <c r="K174" s="78"/>
      <c r="L174" s="78"/>
      <c r="M174" s="78"/>
      <c r="N174" s="78"/>
      <c r="O174" s="78"/>
      <c r="P174" s="78"/>
      <c r="Q174" s="78"/>
    </row>
    <row r="175" spans="4:23" ht="13.5" customHeight="1">
      <c r="D175" s="23" t="s">
        <v>190</v>
      </c>
      <c r="E175" s="23" t="s">
        <v>172</v>
      </c>
      <c r="F175" s="23" t="s">
        <v>182</v>
      </c>
      <c r="G175" s="23" t="s">
        <v>2004</v>
      </c>
      <c r="H175" s="23" t="s">
        <v>2876</v>
      </c>
      <c r="I175" s="23" t="s">
        <v>2910</v>
      </c>
      <c r="J175" s="23" t="s">
        <v>2911</v>
      </c>
      <c r="K175" s="23"/>
      <c r="L175" s="23" t="s">
        <v>185</v>
      </c>
      <c r="M175" s="23"/>
      <c r="N175" s="23"/>
      <c r="O175" s="23"/>
      <c r="P175" s="23" t="s">
        <v>1628</v>
      </c>
      <c r="Q175" s="23" t="s">
        <v>186</v>
      </c>
      <c r="R175" s="1345"/>
      <c r="S175" s="1345"/>
      <c r="T175" s="1345"/>
      <c r="U175" s="1345"/>
      <c r="V175" s="1345"/>
    </row>
    <row r="176" spans="4:23" ht="13.5" customHeight="1">
      <c r="D176" s="78" t="s">
        <v>190</v>
      </c>
      <c r="E176" s="78" t="s">
        <v>172</v>
      </c>
      <c r="F176" s="78" t="s">
        <v>182</v>
      </c>
      <c r="G176" s="78" t="s">
        <v>2004</v>
      </c>
      <c r="H176" s="23" t="s">
        <v>2876</v>
      </c>
      <c r="I176" s="78" t="s">
        <v>2910</v>
      </c>
      <c r="J176" s="78" t="s">
        <v>2912</v>
      </c>
      <c r="K176" s="78"/>
      <c r="L176" s="78" t="s">
        <v>185</v>
      </c>
      <c r="M176" s="78"/>
      <c r="N176" s="78"/>
      <c r="O176" s="78"/>
      <c r="P176" s="78" t="s">
        <v>1628</v>
      </c>
      <c r="Q176" s="23" t="s">
        <v>186</v>
      </c>
      <c r="R176" s="1345"/>
      <c r="S176" s="1345"/>
      <c r="T176" s="1345"/>
      <c r="U176" s="1345"/>
      <c r="V176" s="1345"/>
    </row>
    <row r="177" spans="3:22" ht="13.5" customHeight="1">
      <c r="C177" s="22"/>
      <c r="D177" s="23" t="s">
        <v>190</v>
      </c>
      <c r="E177" s="23" t="s">
        <v>172</v>
      </c>
      <c r="F177" s="23" t="s">
        <v>182</v>
      </c>
      <c r="G177" s="23" t="s">
        <v>2004</v>
      </c>
      <c r="H177" s="23" t="s">
        <v>2876</v>
      </c>
      <c r="I177" s="23" t="s">
        <v>2910</v>
      </c>
      <c r="J177" s="23" t="s">
        <v>2913</v>
      </c>
      <c r="K177" s="23"/>
      <c r="L177" s="23" t="s">
        <v>185</v>
      </c>
      <c r="M177" s="23"/>
      <c r="N177" s="23"/>
      <c r="O177" s="23"/>
      <c r="P177" s="23" t="s">
        <v>1628</v>
      </c>
      <c r="Q177" s="23" t="s">
        <v>186</v>
      </c>
      <c r="R177" s="1345"/>
      <c r="S177" s="1345"/>
      <c r="T177" s="1345"/>
      <c r="U177" s="1345"/>
      <c r="V177" s="1345"/>
    </row>
    <row r="178" spans="3:22" ht="13.5" customHeight="1">
      <c r="C178" s="78"/>
      <c r="D178" s="79" t="s">
        <v>190</v>
      </c>
      <c r="E178" s="79" t="s">
        <v>172</v>
      </c>
      <c r="F178" s="79" t="s">
        <v>182</v>
      </c>
      <c r="G178" s="79" t="s">
        <v>2004</v>
      </c>
      <c r="H178" s="23" t="s">
        <v>2876</v>
      </c>
      <c r="I178" s="23" t="s">
        <v>2910</v>
      </c>
      <c r="J178" s="23" t="s">
        <v>317</v>
      </c>
      <c r="K178" s="23"/>
      <c r="L178" s="23" t="s">
        <v>185</v>
      </c>
      <c r="M178" s="23"/>
      <c r="N178" s="23"/>
      <c r="O178" s="23"/>
      <c r="P178" s="23" t="s">
        <v>1628</v>
      </c>
      <c r="Q178" s="23" t="s">
        <v>186</v>
      </c>
      <c r="R178" s="1345"/>
      <c r="S178" s="1345"/>
      <c r="T178" s="1345"/>
      <c r="U178" s="1345"/>
      <c r="V178" s="1345"/>
    </row>
    <row r="179" spans="3:22" ht="13.5" customHeight="1">
      <c r="C179" s="78"/>
      <c r="D179" s="79" t="s">
        <v>190</v>
      </c>
      <c r="E179" s="79" t="s">
        <v>172</v>
      </c>
      <c r="F179" s="79" t="s">
        <v>182</v>
      </c>
      <c r="G179" s="79" t="s">
        <v>2004</v>
      </c>
      <c r="H179" s="23" t="s">
        <v>2876</v>
      </c>
      <c r="I179" s="23" t="s">
        <v>2910</v>
      </c>
      <c r="J179" s="23" t="s">
        <v>2914</v>
      </c>
      <c r="K179" s="23"/>
      <c r="L179" s="23" t="s">
        <v>185</v>
      </c>
      <c r="M179" s="23"/>
      <c r="N179" s="23"/>
      <c r="O179" s="23"/>
      <c r="P179" s="23" t="s">
        <v>1628</v>
      </c>
      <c r="Q179" s="23" t="s">
        <v>186</v>
      </c>
      <c r="R179" s="1345"/>
      <c r="S179" s="1345"/>
      <c r="T179" s="1345"/>
      <c r="U179" s="1345"/>
      <c r="V179" s="1345"/>
    </row>
    <row r="180" spans="3:22" ht="13.5" customHeight="1">
      <c r="C180" s="78"/>
      <c r="D180" s="79" t="s">
        <v>190</v>
      </c>
      <c r="E180" s="23" t="s">
        <v>172</v>
      </c>
      <c r="F180" s="23" t="s">
        <v>182</v>
      </c>
      <c r="G180" s="23" t="s">
        <v>2004</v>
      </c>
      <c r="H180" s="23" t="s">
        <v>2876</v>
      </c>
      <c r="I180" s="23" t="s">
        <v>2910</v>
      </c>
      <c r="J180" s="23" t="s">
        <v>217</v>
      </c>
      <c r="K180" s="1229"/>
      <c r="L180" s="13" t="s">
        <v>185</v>
      </c>
      <c r="M180" s="13"/>
      <c r="N180" s="13"/>
      <c r="O180" s="13"/>
      <c r="P180" s="13" t="s">
        <v>1628</v>
      </c>
      <c r="Q180" s="23" t="s">
        <v>186</v>
      </c>
      <c r="R180" s="1345"/>
      <c r="S180" s="1345"/>
      <c r="T180" s="1345"/>
      <c r="U180" s="1345"/>
      <c r="V180" s="1345"/>
    </row>
    <row r="181" spans="3:22" ht="13.5" customHeight="1">
      <c r="C181" s="78"/>
      <c r="D181" s="23" t="s">
        <v>190</v>
      </c>
      <c r="E181" s="23" t="s">
        <v>172</v>
      </c>
      <c r="F181" s="23" t="s">
        <v>182</v>
      </c>
      <c r="G181" s="23" t="s">
        <v>2004</v>
      </c>
      <c r="H181" s="23" t="s">
        <v>2876</v>
      </c>
      <c r="I181" s="23" t="s">
        <v>2910</v>
      </c>
      <c r="J181" s="23" t="s">
        <v>217</v>
      </c>
      <c r="K181" s="1229"/>
      <c r="L181" s="23" t="s">
        <v>185</v>
      </c>
      <c r="M181" s="23"/>
      <c r="N181" s="23"/>
      <c r="O181" s="23"/>
      <c r="P181" s="23" t="s">
        <v>1628</v>
      </c>
      <c r="Q181" s="23" t="s">
        <v>186</v>
      </c>
      <c r="R181" s="1345"/>
      <c r="S181" s="1345"/>
      <c r="T181" s="1345"/>
      <c r="U181" s="1345"/>
      <c r="V181" s="1345"/>
    </row>
    <row r="182" spans="3:22" ht="13.5" customHeight="1">
      <c r="C182" s="78"/>
      <c r="D182" s="23" t="s">
        <v>190</v>
      </c>
      <c r="E182" s="23" t="s">
        <v>172</v>
      </c>
      <c r="F182" s="23" t="s">
        <v>182</v>
      </c>
      <c r="G182" s="23" t="s">
        <v>2004</v>
      </c>
      <c r="H182" s="23" t="s">
        <v>2876</v>
      </c>
      <c r="I182" s="23" t="s">
        <v>2910</v>
      </c>
      <c r="J182" s="23" t="s">
        <v>217</v>
      </c>
      <c r="K182" s="1229"/>
      <c r="L182" s="23" t="s">
        <v>185</v>
      </c>
      <c r="M182" s="23"/>
      <c r="N182" s="23"/>
      <c r="O182" s="23"/>
      <c r="P182" s="23" t="s">
        <v>1628</v>
      </c>
      <c r="Q182" s="23" t="s">
        <v>186</v>
      </c>
      <c r="R182" s="1345"/>
      <c r="S182" s="1345"/>
      <c r="T182" s="1345"/>
      <c r="U182" s="1345"/>
      <c r="V182" s="1345"/>
    </row>
    <row r="183" spans="3:22" ht="13.5" customHeight="1">
      <c r="C183" s="78"/>
      <c r="D183" s="23" t="s">
        <v>190</v>
      </c>
      <c r="E183" s="23" t="s">
        <v>172</v>
      </c>
      <c r="F183" s="23" t="s">
        <v>182</v>
      </c>
      <c r="G183" s="23" t="s">
        <v>2004</v>
      </c>
      <c r="H183" s="23" t="s">
        <v>2876</v>
      </c>
      <c r="I183" s="23" t="s">
        <v>2910</v>
      </c>
      <c r="J183" s="23" t="s">
        <v>217</v>
      </c>
      <c r="K183" s="1229"/>
      <c r="L183" s="23" t="s">
        <v>185</v>
      </c>
      <c r="M183" s="23"/>
      <c r="N183" s="23"/>
      <c r="O183" s="23"/>
      <c r="P183" s="23" t="s">
        <v>1628</v>
      </c>
      <c r="Q183" s="23" t="s">
        <v>186</v>
      </c>
      <c r="R183" s="1345"/>
      <c r="S183" s="1345"/>
      <c r="T183" s="1345"/>
      <c r="U183" s="1345"/>
      <c r="V183" s="1345"/>
    </row>
    <row r="184" spans="3:22" ht="13.5" customHeight="1">
      <c r="C184" s="78"/>
      <c r="D184" s="23" t="s">
        <v>190</v>
      </c>
      <c r="E184" s="78" t="s">
        <v>172</v>
      </c>
      <c r="F184" s="78" t="s">
        <v>182</v>
      </c>
      <c r="G184" s="78" t="s">
        <v>2004</v>
      </c>
      <c r="H184" s="23" t="s">
        <v>2876</v>
      </c>
      <c r="I184" s="23" t="s">
        <v>2910</v>
      </c>
      <c r="J184" s="23" t="s">
        <v>217</v>
      </c>
      <c r="K184" s="1229" t="s">
        <v>2691</v>
      </c>
      <c r="L184" s="78" t="s">
        <v>185</v>
      </c>
      <c r="M184" s="78"/>
      <c r="N184" s="78"/>
      <c r="O184" s="78"/>
      <c r="P184" s="78" t="s">
        <v>1628</v>
      </c>
      <c r="Q184" s="23" t="s">
        <v>186</v>
      </c>
      <c r="R184" s="1345"/>
      <c r="S184" s="1345"/>
      <c r="T184" s="1345"/>
      <c r="U184" s="1345"/>
      <c r="V184" s="1345"/>
    </row>
    <row r="185" spans="3:22" ht="13.5" customHeight="1">
      <c r="C185" s="78"/>
      <c r="D185" s="78"/>
      <c r="E185" s="78"/>
      <c r="F185" s="78"/>
      <c r="G185" s="78"/>
      <c r="H185" s="78"/>
      <c r="I185" s="78"/>
      <c r="J185" s="78"/>
      <c r="K185" s="78"/>
      <c r="L185" s="78"/>
      <c r="M185" s="78"/>
      <c r="N185" s="78"/>
      <c r="O185" s="78"/>
      <c r="P185" s="78"/>
      <c r="Q185" s="78"/>
    </row>
    <row r="186" spans="3:22" ht="13.5" customHeight="1">
      <c r="C186" s="76" t="s">
        <v>2877</v>
      </c>
      <c r="D186" s="76"/>
      <c r="E186" s="77"/>
      <c r="F186" s="77"/>
      <c r="G186" s="77"/>
      <c r="H186" s="77"/>
      <c r="I186" s="77"/>
      <c r="J186" s="77"/>
      <c r="K186" s="77"/>
      <c r="L186" s="77"/>
      <c r="M186" s="77"/>
      <c r="N186" s="77"/>
      <c r="O186" s="77"/>
      <c r="P186" s="77"/>
      <c r="Q186" s="77"/>
      <c r="R186" s="77"/>
      <c r="S186" s="77"/>
      <c r="T186" s="77"/>
      <c r="U186" s="77"/>
      <c r="V186" s="77"/>
    </row>
    <row r="187" spans="3:22" ht="13.5" customHeight="1">
      <c r="C187" s="78"/>
      <c r="D187" s="78"/>
      <c r="E187" s="78"/>
      <c r="F187" s="78"/>
      <c r="G187" s="78"/>
      <c r="H187" s="78"/>
      <c r="I187" s="78"/>
      <c r="J187" s="78"/>
      <c r="K187" s="78"/>
      <c r="L187" s="78"/>
      <c r="M187" s="78"/>
      <c r="N187" s="78"/>
      <c r="O187" s="78"/>
      <c r="P187" s="78"/>
      <c r="Q187" s="78"/>
      <c r="R187" s="78"/>
      <c r="S187" s="78"/>
      <c r="T187" s="78"/>
      <c r="U187" s="78"/>
      <c r="V187" s="78"/>
    </row>
    <row r="188" spans="3:22" ht="14.25" customHeight="1">
      <c r="C188" s="12"/>
      <c r="D188" s="80" t="s">
        <v>1827</v>
      </c>
      <c r="E188" s="81"/>
      <c r="F188" s="81"/>
      <c r="G188" s="81"/>
      <c r="H188" s="81"/>
      <c r="I188" s="81"/>
      <c r="J188" s="81"/>
      <c r="K188" s="81"/>
      <c r="L188" s="81"/>
      <c r="M188" s="81"/>
      <c r="N188" s="81"/>
      <c r="O188" s="81"/>
      <c r="P188" s="81"/>
      <c r="Q188" s="81"/>
      <c r="R188" s="81"/>
      <c r="S188" s="81"/>
      <c r="T188" s="81"/>
      <c r="U188" s="81"/>
      <c r="V188" s="81"/>
    </row>
    <row r="189" spans="3:22" ht="13.5" customHeight="1">
      <c r="C189" s="78"/>
      <c r="D189" s="78"/>
      <c r="E189" s="78"/>
      <c r="F189" s="78"/>
      <c r="G189" s="78"/>
      <c r="H189" s="78"/>
      <c r="I189" s="78"/>
      <c r="J189" s="78"/>
      <c r="K189" s="78"/>
      <c r="L189" s="78"/>
      <c r="M189" s="78"/>
      <c r="N189" s="78"/>
      <c r="O189" s="78"/>
      <c r="P189" s="78"/>
      <c r="Q189" s="78"/>
    </row>
    <row r="190" spans="3:22" ht="13.5" customHeight="1">
      <c r="C190" s="57"/>
      <c r="D190" s="79" t="s">
        <v>190</v>
      </c>
      <c r="E190" s="79" t="s">
        <v>172</v>
      </c>
      <c r="F190" s="79" t="s">
        <v>182</v>
      </c>
      <c r="G190" s="79" t="s">
        <v>2004</v>
      </c>
      <c r="H190" s="23" t="s">
        <v>2877</v>
      </c>
      <c r="I190" s="23" t="s">
        <v>1827</v>
      </c>
      <c r="J190" s="23" t="s">
        <v>2881</v>
      </c>
      <c r="K190" s="23"/>
      <c r="L190" s="23" t="s">
        <v>185</v>
      </c>
      <c r="M190" s="23"/>
      <c r="N190" s="23"/>
      <c r="O190" s="23"/>
      <c r="P190" s="23" t="s">
        <v>1628</v>
      </c>
      <c r="Q190" s="23" t="s">
        <v>186</v>
      </c>
      <c r="R190" s="1345"/>
      <c r="S190" s="1345"/>
      <c r="T190" s="1345"/>
      <c r="U190" s="1345"/>
      <c r="V190" s="1345"/>
    </row>
    <row r="191" spans="3:22" ht="13.5" customHeight="1">
      <c r="C191" s="57"/>
      <c r="D191" s="79" t="s">
        <v>190</v>
      </c>
      <c r="E191" s="79" t="s">
        <v>172</v>
      </c>
      <c r="F191" s="79" t="s">
        <v>182</v>
      </c>
      <c r="G191" s="79" t="s">
        <v>2004</v>
      </c>
      <c r="H191" s="23" t="s">
        <v>2877</v>
      </c>
      <c r="I191" s="23" t="s">
        <v>1827</v>
      </c>
      <c r="J191" s="23" t="s">
        <v>2882</v>
      </c>
      <c r="K191" s="23"/>
      <c r="L191" s="23" t="s">
        <v>185</v>
      </c>
      <c r="M191" s="23"/>
      <c r="N191" s="23"/>
      <c r="O191" s="23"/>
      <c r="P191" s="23" t="s">
        <v>1628</v>
      </c>
      <c r="Q191" s="23" t="s">
        <v>186</v>
      </c>
      <c r="R191" s="1345"/>
      <c r="S191" s="1345"/>
      <c r="T191" s="1345"/>
      <c r="U191" s="1345"/>
      <c r="V191" s="1345"/>
    </row>
    <row r="192" spans="3:22" ht="13.5" customHeight="1">
      <c r="C192" s="57"/>
      <c r="D192" s="79" t="s">
        <v>190</v>
      </c>
      <c r="E192" s="79" t="s">
        <v>172</v>
      </c>
      <c r="F192" s="79" t="s">
        <v>182</v>
      </c>
      <c r="G192" s="79" t="s">
        <v>2004</v>
      </c>
      <c r="H192" s="23" t="s">
        <v>2877</v>
      </c>
      <c r="I192" s="23" t="s">
        <v>1827</v>
      </c>
      <c r="J192" s="23" t="s">
        <v>2883</v>
      </c>
      <c r="K192" s="23"/>
      <c r="L192" s="23" t="s">
        <v>185</v>
      </c>
      <c r="M192" s="23"/>
      <c r="N192" s="23"/>
      <c r="O192" s="23"/>
      <c r="P192" s="23" t="s">
        <v>1628</v>
      </c>
      <c r="Q192" s="23" t="s">
        <v>186</v>
      </c>
      <c r="R192" s="1345"/>
      <c r="S192" s="1345"/>
      <c r="T192" s="1345"/>
      <c r="U192" s="1345"/>
      <c r="V192" s="1345"/>
    </row>
    <row r="193" spans="4:22" ht="13.5" customHeight="1">
      <c r="D193" s="79" t="s">
        <v>190</v>
      </c>
      <c r="E193" s="79" t="s">
        <v>172</v>
      </c>
      <c r="F193" s="79" t="s">
        <v>182</v>
      </c>
      <c r="G193" s="79" t="s">
        <v>2004</v>
      </c>
      <c r="H193" s="23" t="s">
        <v>2877</v>
      </c>
      <c r="I193" s="23" t="s">
        <v>1827</v>
      </c>
      <c r="J193" s="23" t="s">
        <v>2884</v>
      </c>
      <c r="K193" s="23"/>
      <c r="L193" s="23" t="s">
        <v>185</v>
      </c>
      <c r="M193" s="23"/>
      <c r="N193" s="23"/>
      <c r="O193" s="23"/>
      <c r="P193" s="23" t="s">
        <v>1628</v>
      </c>
      <c r="Q193" s="23" t="s">
        <v>186</v>
      </c>
      <c r="R193" s="1345"/>
      <c r="S193" s="1345"/>
      <c r="T193" s="1345"/>
      <c r="U193" s="1345"/>
      <c r="V193" s="1345"/>
    </row>
    <row r="194" spans="4:22" ht="13.5" customHeight="1">
      <c r="D194" s="23" t="s">
        <v>190</v>
      </c>
      <c r="E194" s="23" t="s">
        <v>172</v>
      </c>
      <c r="F194" s="23" t="s">
        <v>182</v>
      </c>
      <c r="G194" s="23" t="s">
        <v>2004</v>
      </c>
      <c r="H194" s="23" t="s">
        <v>2877</v>
      </c>
      <c r="I194" s="23" t="s">
        <v>1827</v>
      </c>
      <c r="J194" s="23" t="s">
        <v>2885</v>
      </c>
      <c r="K194" s="23"/>
      <c r="L194" s="13" t="s">
        <v>185</v>
      </c>
      <c r="M194" s="13"/>
      <c r="N194" s="13"/>
      <c r="O194" s="13"/>
      <c r="P194" s="13" t="s">
        <v>1628</v>
      </c>
      <c r="Q194" s="23" t="s">
        <v>186</v>
      </c>
      <c r="R194" s="1345"/>
      <c r="S194" s="1345"/>
      <c r="T194" s="1345"/>
      <c r="U194" s="1345"/>
      <c r="V194" s="1345"/>
    </row>
    <row r="195" spans="4:22" ht="13.5" customHeight="1">
      <c r="D195" s="23" t="s">
        <v>190</v>
      </c>
      <c r="E195" s="23" t="s">
        <v>172</v>
      </c>
      <c r="F195" s="23" t="s">
        <v>182</v>
      </c>
      <c r="G195" s="23" t="s">
        <v>2004</v>
      </c>
      <c r="H195" s="23" t="s">
        <v>2877</v>
      </c>
      <c r="I195" s="23" t="s">
        <v>1827</v>
      </c>
      <c r="J195" s="23" t="s">
        <v>2886</v>
      </c>
      <c r="K195" s="23"/>
      <c r="L195" s="23" t="s">
        <v>185</v>
      </c>
      <c r="M195" s="23"/>
      <c r="N195" s="23"/>
      <c r="O195" s="23"/>
      <c r="P195" s="23" t="s">
        <v>1628</v>
      </c>
      <c r="Q195" s="23" t="s">
        <v>186</v>
      </c>
      <c r="R195" s="1345"/>
      <c r="S195" s="1345"/>
      <c r="T195" s="1345"/>
      <c r="U195" s="1345"/>
      <c r="V195" s="1345"/>
    </row>
    <row r="196" spans="4:22" ht="13.5" customHeight="1">
      <c r="D196" s="23" t="s">
        <v>190</v>
      </c>
      <c r="E196" s="23" t="s">
        <v>172</v>
      </c>
      <c r="F196" s="23" t="s">
        <v>182</v>
      </c>
      <c r="G196" s="23" t="s">
        <v>2004</v>
      </c>
      <c r="H196" s="23" t="s">
        <v>2877</v>
      </c>
      <c r="I196" s="23" t="s">
        <v>1827</v>
      </c>
      <c r="J196" s="23" t="s">
        <v>2887</v>
      </c>
      <c r="K196" s="23"/>
      <c r="L196" s="23" t="s">
        <v>185</v>
      </c>
      <c r="M196" s="23"/>
      <c r="N196" s="23"/>
      <c r="O196" s="23"/>
      <c r="P196" s="23" t="s">
        <v>1628</v>
      </c>
      <c r="Q196" s="23" t="s">
        <v>186</v>
      </c>
      <c r="R196" s="1345"/>
      <c r="S196" s="1345"/>
      <c r="T196" s="1345"/>
      <c r="U196" s="1345"/>
      <c r="V196" s="1345"/>
    </row>
    <row r="197" spans="4:22" ht="13.5" customHeight="1">
      <c r="D197" s="23" t="s">
        <v>190</v>
      </c>
      <c r="E197" s="23" t="s">
        <v>172</v>
      </c>
      <c r="F197" s="23" t="s">
        <v>182</v>
      </c>
      <c r="G197" s="23" t="s">
        <v>2004</v>
      </c>
      <c r="H197" s="23" t="s">
        <v>2877</v>
      </c>
      <c r="I197" s="23" t="s">
        <v>1827</v>
      </c>
      <c r="J197" s="23" t="s">
        <v>2888</v>
      </c>
      <c r="K197" s="23"/>
      <c r="L197" s="23" t="s">
        <v>185</v>
      </c>
      <c r="M197" s="23"/>
      <c r="N197" s="23"/>
      <c r="O197" s="23"/>
      <c r="P197" s="23" t="s">
        <v>1628</v>
      </c>
      <c r="Q197" s="23" t="s">
        <v>186</v>
      </c>
      <c r="R197" s="1345"/>
      <c r="S197" s="1345"/>
      <c r="T197" s="1345"/>
      <c r="U197" s="1345"/>
      <c r="V197" s="1345"/>
    </row>
    <row r="198" spans="4:22" ht="13.5" customHeight="1">
      <c r="D198" s="23" t="s">
        <v>190</v>
      </c>
      <c r="E198" s="23" t="s">
        <v>172</v>
      </c>
      <c r="F198" s="23" t="s">
        <v>182</v>
      </c>
      <c r="G198" s="23" t="s">
        <v>2004</v>
      </c>
      <c r="H198" s="23" t="s">
        <v>2877</v>
      </c>
      <c r="I198" s="23" t="s">
        <v>1827</v>
      </c>
      <c r="J198" s="23" t="s">
        <v>2889</v>
      </c>
      <c r="K198" s="23"/>
      <c r="L198" s="23" t="s">
        <v>185</v>
      </c>
      <c r="M198" s="23"/>
      <c r="N198" s="23"/>
      <c r="O198" s="23"/>
      <c r="P198" s="23" t="s">
        <v>1628</v>
      </c>
      <c r="Q198" s="23" t="s">
        <v>186</v>
      </c>
      <c r="R198" s="1345"/>
      <c r="S198" s="1345"/>
      <c r="T198" s="1345"/>
      <c r="U198" s="1345"/>
      <c r="V198" s="1345"/>
    </row>
    <row r="199" spans="4:22" ht="13.5" customHeight="1">
      <c r="D199" s="78"/>
      <c r="E199" s="78"/>
      <c r="F199" s="78"/>
      <c r="G199" s="78"/>
      <c r="H199" s="78"/>
      <c r="I199" s="78"/>
      <c r="J199" s="78"/>
      <c r="K199" s="78"/>
      <c r="L199" s="78"/>
      <c r="M199" s="78"/>
      <c r="N199" s="78"/>
      <c r="O199" s="78"/>
      <c r="P199" s="78"/>
      <c r="Q199" s="78"/>
    </row>
    <row r="200" spans="4:22" ht="14.25" customHeight="1">
      <c r="D200" s="80" t="s">
        <v>1811</v>
      </c>
      <c r="E200" s="81"/>
      <c r="F200" s="81"/>
      <c r="G200" s="81"/>
      <c r="H200" s="81"/>
      <c r="I200" s="81"/>
      <c r="J200" s="81"/>
      <c r="K200" s="81"/>
      <c r="L200" s="81"/>
      <c r="M200" s="81"/>
      <c r="N200" s="81"/>
      <c r="O200" s="81"/>
      <c r="P200" s="81"/>
      <c r="Q200" s="81"/>
      <c r="R200" s="81"/>
      <c r="S200" s="81"/>
      <c r="T200" s="81"/>
      <c r="U200" s="81"/>
      <c r="V200" s="81"/>
    </row>
    <row r="201" spans="4:22" ht="13.5" customHeight="1">
      <c r="D201" s="78"/>
      <c r="E201" s="78"/>
      <c r="F201" s="78"/>
      <c r="G201" s="78"/>
      <c r="H201" s="78"/>
      <c r="I201" s="78"/>
      <c r="J201" s="78"/>
      <c r="K201" s="78"/>
      <c r="L201" s="78"/>
      <c r="M201" s="78"/>
      <c r="N201" s="78"/>
      <c r="O201" s="78"/>
      <c r="P201" s="78"/>
      <c r="Q201" s="78"/>
    </row>
    <row r="202" spans="4:22" ht="13.5" customHeight="1">
      <c r="D202" s="23" t="s">
        <v>190</v>
      </c>
      <c r="E202" s="23" t="s">
        <v>172</v>
      </c>
      <c r="F202" s="23" t="s">
        <v>182</v>
      </c>
      <c r="G202" s="23" t="s">
        <v>2004</v>
      </c>
      <c r="H202" s="23" t="s">
        <v>2877</v>
      </c>
      <c r="I202" s="23" t="s">
        <v>1811</v>
      </c>
      <c r="J202" s="23" t="s">
        <v>2890</v>
      </c>
      <c r="K202" s="23"/>
      <c r="L202" s="23" t="s">
        <v>185</v>
      </c>
      <c r="M202" s="23"/>
      <c r="N202" s="23"/>
      <c r="O202" s="23"/>
      <c r="P202" s="23" t="s">
        <v>1628</v>
      </c>
      <c r="Q202" s="23" t="s">
        <v>186</v>
      </c>
      <c r="R202" s="1345"/>
      <c r="S202" s="1345"/>
      <c r="T202" s="1345"/>
      <c r="U202" s="1345"/>
      <c r="V202" s="1345"/>
    </row>
    <row r="203" spans="4:22" ht="13.5" customHeight="1">
      <c r="D203" s="23" t="s">
        <v>190</v>
      </c>
      <c r="E203" s="23" t="s">
        <v>172</v>
      </c>
      <c r="F203" s="23" t="s">
        <v>182</v>
      </c>
      <c r="G203" s="23" t="s">
        <v>2004</v>
      </c>
      <c r="H203" s="23" t="s">
        <v>2877</v>
      </c>
      <c r="I203" s="23" t="s">
        <v>1811</v>
      </c>
      <c r="J203" s="23" t="s">
        <v>2891</v>
      </c>
      <c r="K203" s="23"/>
      <c r="L203" s="23" t="s">
        <v>185</v>
      </c>
      <c r="M203" s="23"/>
      <c r="N203" s="23"/>
      <c r="O203" s="23"/>
      <c r="P203" s="23" t="s">
        <v>1628</v>
      </c>
      <c r="Q203" s="23" t="s">
        <v>186</v>
      </c>
      <c r="R203" s="1345"/>
      <c r="S203" s="1345"/>
      <c r="T203" s="1345"/>
      <c r="U203" s="1345"/>
      <c r="V203" s="1345"/>
    </row>
    <row r="204" spans="4:22" ht="13.5" customHeight="1">
      <c r="D204" s="23" t="s">
        <v>190</v>
      </c>
      <c r="E204" s="23" t="s">
        <v>172</v>
      </c>
      <c r="F204" s="23" t="s">
        <v>182</v>
      </c>
      <c r="G204" s="23" t="s">
        <v>2004</v>
      </c>
      <c r="H204" s="23" t="s">
        <v>2877</v>
      </c>
      <c r="I204" s="23" t="s">
        <v>1811</v>
      </c>
      <c r="J204" s="23" t="s">
        <v>2892</v>
      </c>
      <c r="K204" s="23"/>
      <c r="L204" s="23" t="s">
        <v>185</v>
      </c>
      <c r="M204" s="23"/>
      <c r="N204" s="23"/>
      <c r="O204" s="23"/>
      <c r="P204" s="23" t="s">
        <v>1628</v>
      </c>
      <c r="Q204" s="23" t="s">
        <v>186</v>
      </c>
      <c r="R204" s="1345"/>
      <c r="S204" s="1345"/>
      <c r="T204" s="1345"/>
      <c r="U204" s="1345"/>
      <c r="V204" s="1345"/>
    </row>
    <row r="205" spans="4:22" ht="13.5" customHeight="1">
      <c r="D205" s="23" t="s">
        <v>190</v>
      </c>
      <c r="E205" s="23" t="s">
        <v>172</v>
      </c>
      <c r="F205" s="23" t="s">
        <v>182</v>
      </c>
      <c r="G205" s="23" t="s">
        <v>2004</v>
      </c>
      <c r="H205" s="23" t="s">
        <v>2877</v>
      </c>
      <c r="I205" s="23" t="s">
        <v>1811</v>
      </c>
      <c r="J205" s="23" t="s">
        <v>2893</v>
      </c>
      <c r="K205" s="23"/>
      <c r="L205" s="23" t="s">
        <v>185</v>
      </c>
      <c r="M205" s="23"/>
      <c r="N205" s="23"/>
      <c r="O205" s="23"/>
      <c r="P205" s="23" t="s">
        <v>1628</v>
      </c>
      <c r="Q205" s="23" t="s">
        <v>186</v>
      </c>
      <c r="R205" s="1345"/>
      <c r="S205" s="1345"/>
      <c r="T205" s="1345"/>
      <c r="U205" s="1345"/>
      <c r="V205" s="1345"/>
    </row>
    <row r="206" spans="4:22" ht="13.5" customHeight="1">
      <c r="D206" s="23" t="s">
        <v>190</v>
      </c>
      <c r="E206" s="23" t="s">
        <v>172</v>
      </c>
      <c r="F206" s="23" t="s">
        <v>182</v>
      </c>
      <c r="G206" s="23" t="s">
        <v>2004</v>
      </c>
      <c r="H206" s="23" t="s">
        <v>2877</v>
      </c>
      <c r="I206" s="23" t="s">
        <v>1811</v>
      </c>
      <c r="J206" s="23" t="s">
        <v>2894</v>
      </c>
      <c r="K206" s="23"/>
      <c r="L206" s="23" t="s">
        <v>185</v>
      </c>
      <c r="M206" s="23"/>
      <c r="N206" s="23"/>
      <c r="O206" s="23"/>
      <c r="P206" s="23" t="s">
        <v>1628</v>
      </c>
      <c r="Q206" s="23" t="s">
        <v>186</v>
      </c>
      <c r="R206" s="1345"/>
      <c r="S206" s="1345"/>
      <c r="T206" s="1345"/>
      <c r="U206" s="1345"/>
      <c r="V206" s="1345"/>
    </row>
    <row r="207" spans="4:22" ht="13.5" customHeight="1">
      <c r="D207" s="78"/>
      <c r="E207" s="78"/>
      <c r="F207" s="78"/>
      <c r="G207" s="78"/>
      <c r="H207" s="78"/>
      <c r="I207" s="78"/>
      <c r="J207" s="78"/>
      <c r="K207" s="78"/>
      <c r="L207" s="78"/>
      <c r="M207" s="78"/>
      <c r="N207" s="78"/>
      <c r="O207" s="78"/>
      <c r="P207" s="78"/>
      <c r="Q207" s="78"/>
    </row>
    <row r="208" spans="4:22" ht="14.25" customHeight="1">
      <c r="D208" s="80" t="s">
        <v>1835</v>
      </c>
      <c r="E208" s="81"/>
      <c r="F208" s="81"/>
      <c r="G208" s="81"/>
      <c r="H208" s="81"/>
      <c r="I208" s="81"/>
      <c r="J208" s="81"/>
      <c r="K208" s="81"/>
      <c r="L208" s="81"/>
      <c r="M208" s="81"/>
      <c r="N208" s="81"/>
      <c r="O208" s="81"/>
      <c r="P208" s="81"/>
      <c r="Q208" s="81"/>
      <c r="R208" s="81"/>
      <c r="S208" s="81"/>
      <c r="T208" s="81"/>
      <c r="U208" s="81"/>
      <c r="V208" s="81"/>
    </row>
    <row r="210" spans="4:22" ht="13.5" customHeight="1">
      <c r="D210" s="23" t="s">
        <v>190</v>
      </c>
      <c r="E210" s="23" t="s">
        <v>172</v>
      </c>
      <c r="F210" s="23" t="s">
        <v>182</v>
      </c>
      <c r="G210" s="23" t="s">
        <v>2004</v>
      </c>
      <c r="H210" s="23" t="s">
        <v>2877</v>
      </c>
      <c r="I210" s="23" t="s">
        <v>1835</v>
      </c>
      <c r="J210" s="23" t="s">
        <v>2881</v>
      </c>
      <c r="K210" s="23"/>
      <c r="L210" s="23" t="s">
        <v>185</v>
      </c>
      <c r="M210" s="23"/>
      <c r="N210" s="23"/>
      <c r="O210" s="23"/>
      <c r="P210" s="23" t="s">
        <v>1628</v>
      </c>
      <c r="Q210" s="23" t="s">
        <v>186</v>
      </c>
      <c r="R210" s="1345"/>
      <c r="S210" s="1345"/>
      <c r="T210" s="1345"/>
      <c r="U210" s="1345"/>
      <c r="V210" s="1345"/>
    </row>
    <row r="211" spans="4:22" ht="13.5" customHeight="1">
      <c r="D211" s="23" t="s">
        <v>190</v>
      </c>
      <c r="E211" s="23" t="s">
        <v>172</v>
      </c>
      <c r="F211" s="23" t="s">
        <v>182</v>
      </c>
      <c r="G211" s="23" t="s">
        <v>2004</v>
      </c>
      <c r="H211" s="23" t="s">
        <v>2877</v>
      </c>
      <c r="I211" s="23" t="s">
        <v>1835</v>
      </c>
      <c r="J211" s="23" t="s">
        <v>2882</v>
      </c>
      <c r="K211" s="23"/>
      <c r="L211" s="23" t="s">
        <v>185</v>
      </c>
      <c r="M211" s="23"/>
      <c r="N211" s="23"/>
      <c r="O211" s="23"/>
      <c r="P211" s="23" t="s">
        <v>1628</v>
      </c>
      <c r="Q211" s="23" t="s">
        <v>186</v>
      </c>
      <c r="R211" s="1345"/>
      <c r="S211" s="1345"/>
      <c r="T211" s="1345"/>
      <c r="U211" s="1345"/>
      <c r="V211" s="1345"/>
    </row>
    <row r="212" spans="4:22" ht="13.5" customHeight="1">
      <c r="D212" s="23" t="s">
        <v>190</v>
      </c>
      <c r="E212" s="23" t="s">
        <v>172</v>
      </c>
      <c r="F212" s="23" t="s">
        <v>182</v>
      </c>
      <c r="G212" s="23" t="s">
        <v>2004</v>
      </c>
      <c r="H212" s="23" t="s">
        <v>2877</v>
      </c>
      <c r="I212" s="23" t="s">
        <v>1835</v>
      </c>
      <c r="J212" s="23" t="s">
        <v>2883</v>
      </c>
      <c r="K212" s="23"/>
      <c r="L212" s="23" t="s">
        <v>185</v>
      </c>
      <c r="M212" s="23"/>
      <c r="N212" s="23"/>
      <c r="O212" s="23"/>
      <c r="P212" s="23" t="s">
        <v>1628</v>
      </c>
      <c r="Q212" s="23" t="s">
        <v>186</v>
      </c>
      <c r="R212" s="1345"/>
      <c r="S212" s="1345"/>
      <c r="T212" s="1345"/>
      <c r="U212" s="1345"/>
      <c r="V212" s="1345"/>
    </row>
    <row r="213" spans="4:22" ht="13.5" customHeight="1">
      <c r="D213" s="23" t="s">
        <v>190</v>
      </c>
      <c r="E213" s="23" t="s">
        <v>172</v>
      </c>
      <c r="F213" s="23" t="s">
        <v>182</v>
      </c>
      <c r="G213" s="23" t="s">
        <v>2004</v>
      </c>
      <c r="H213" s="23" t="s">
        <v>2877</v>
      </c>
      <c r="I213" s="23" t="s">
        <v>1835</v>
      </c>
      <c r="J213" s="23" t="s">
        <v>2884</v>
      </c>
      <c r="K213" s="23"/>
      <c r="L213" s="23" t="s">
        <v>185</v>
      </c>
      <c r="M213" s="23"/>
      <c r="N213" s="23"/>
      <c r="O213" s="23"/>
      <c r="P213" s="23" t="s">
        <v>1628</v>
      </c>
      <c r="Q213" s="23" t="s">
        <v>186</v>
      </c>
      <c r="R213" s="1345"/>
      <c r="S213" s="1345"/>
      <c r="T213" s="1345"/>
      <c r="U213" s="1345"/>
      <c r="V213" s="1345"/>
    </row>
    <row r="214" spans="4:22" ht="13.5" customHeight="1">
      <c r="D214" s="23" t="s">
        <v>190</v>
      </c>
      <c r="E214" s="23" t="s">
        <v>172</v>
      </c>
      <c r="F214" s="23" t="s">
        <v>182</v>
      </c>
      <c r="G214" s="23" t="s">
        <v>2004</v>
      </c>
      <c r="H214" s="23" t="s">
        <v>2877</v>
      </c>
      <c r="I214" s="23" t="s">
        <v>1835</v>
      </c>
      <c r="J214" s="23" t="s">
        <v>2886</v>
      </c>
      <c r="K214" s="23"/>
      <c r="L214" s="23" t="s">
        <v>185</v>
      </c>
      <c r="M214" s="23"/>
      <c r="N214" s="23"/>
      <c r="O214" s="23"/>
      <c r="P214" s="23" t="s">
        <v>1628</v>
      </c>
      <c r="Q214" s="23" t="s">
        <v>186</v>
      </c>
      <c r="R214" s="1345"/>
      <c r="S214" s="1345"/>
      <c r="T214" s="1345"/>
      <c r="U214" s="1345"/>
      <c r="V214" s="1345"/>
    </row>
    <row r="215" spans="4:22" ht="13.5" customHeight="1">
      <c r="D215" s="23" t="s">
        <v>190</v>
      </c>
      <c r="E215" s="23" t="s">
        <v>172</v>
      </c>
      <c r="F215" s="23" t="s">
        <v>182</v>
      </c>
      <c r="G215" s="23" t="s">
        <v>2004</v>
      </c>
      <c r="H215" s="23" t="s">
        <v>2877</v>
      </c>
      <c r="I215" s="23" t="s">
        <v>1835</v>
      </c>
      <c r="J215" s="23" t="s">
        <v>2887</v>
      </c>
      <c r="K215" s="23"/>
      <c r="L215" s="23" t="s">
        <v>185</v>
      </c>
      <c r="M215" s="23"/>
      <c r="N215" s="23"/>
      <c r="O215" s="23"/>
      <c r="P215" s="23" t="s">
        <v>1628</v>
      </c>
      <c r="Q215" s="23" t="s">
        <v>186</v>
      </c>
      <c r="R215" s="1345"/>
      <c r="S215" s="1345"/>
      <c r="T215" s="1345"/>
      <c r="U215" s="1345"/>
      <c r="V215" s="1345"/>
    </row>
    <row r="216" spans="4:22" ht="13.5" customHeight="1">
      <c r="D216" s="23" t="s">
        <v>190</v>
      </c>
      <c r="E216" s="23" t="s">
        <v>172</v>
      </c>
      <c r="F216" s="23" t="s">
        <v>182</v>
      </c>
      <c r="G216" s="23" t="s">
        <v>2004</v>
      </c>
      <c r="H216" s="23" t="s">
        <v>2877</v>
      </c>
      <c r="I216" s="23" t="s">
        <v>1835</v>
      </c>
      <c r="J216" s="23" t="s">
        <v>2888</v>
      </c>
      <c r="K216" s="23"/>
      <c r="L216" s="23" t="s">
        <v>185</v>
      </c>
      <c r="M216" s="23"/>
      <c r="N216" s="23"/>
      <c r="O216" s="23"/>
      <c r="P216" s="23" t="s">
        <v>1628</v>
      </c>
      <c r="Q216" s="23" t="s">
        <v>186</v>
      </c>
      <c r="R216" s="1345"/>
      <c r="S216" s="1345"/>
      <c r="T216" s="1345"/>
      <c r="U216" s="1345"/>
      <c r="V216" s="1345"/>
    </row>
    <row r="217" spans="4:22" ht="13.5" customHeight="1">
      <c r="D217" s="23" t="s">
        <v>190</v>
      </c>
      <c r="E217" s="23" t="s">
        <v>172</v>
      </c>
      <c r="F217" s="23" t="s">
        <v>182</v>
      </c>
      <c r="G217" s="23" t="s">
        <v>2004</v>
      </c>
      <c r="H217" s="23" t="s">
        <v>2877</v>
      </c>
      <c r="I217" s="23" t="s">
        <v>1835</v>
      </c>
      <c r="J217" s="23" t="s">
        <v>2889</v>
      </c>
      <c r="K217" s="23"/>
      <c r="L217" s="23" t="s">
        <v>185</v>
      </c>
      <c r="M217" s="23"/>
      <c r="N217" s="23"/>
      <c r="O217" s="23"/>
      <c r="P217" s="23" t="s">
        <v>1628</v>
      </c>
      <c r="Q217" s="23" t="s">
        <v>186</v>
      </c>
      <c r="R217" s="1345"/>
      <c r="S217" s="1345"/>
      <c r="T217" s="1345"/>
      <c r="U217" s="1345"/>
      <c r="V217" s="1345"/>
    </row>
    <row r="218" spans="4:22" ht="13.5" customHeight="1">
      <c r="D218" s="78"/>
      <c r="E218" s="78"/>
      <c r="F218" s="78"/>
      <c r="G218" s="78"/>
      <c r="H218" s="78"/>
      <c r="I218" s="78"/>
      <c r="J218" s="78"/>
      <c r="K218" s="78"/>
      <c r="L218" s="78"/>
      <c r="M218" s="78"/>
      <c r="N218" s="78"/>
      <c r="O218" s="78"/>
      <c r="P218" s="78"/>
      <c r="Q218" s="78"/>
    </row>
    <row r="219" spans="4:22" ht="14.25" customHeight="1">
      <c r="D219" s="80" t="s">
        <v>1898</v>
      </c>
      <c r="E219" s="81"/>
      <c r="F219" s="81"/>
      <c r="G219" s="81"/>
      <c r="H219" s="81"/>
      <c r="I219" s="81"/>
      <c r="J219" s="81"/>
      <c r="K219" s="81"/>
      <c r="L219" s="81"/>
      <c r="M219" s="81"/>
      <c r="N219" s="81"/>
      <c r="O219" s="81"/>
      <c r="P219" s="81"/>
      <c r="Q219" s="81"/>
      <c r="R219" s="81"/>
      <c r="S219" s="81"/>
      <c r="T219" s="81"/>
      <c r="U219" s="81"/>
      <c r="V219" s="81"/>
    </row>
    <row r="220" spans="4:22" ht="13.5" customHeight="1">
      <c r="D220" s="78"/>
      <c r="E220" s="78"/>
      <c r="F220" s="78"/>
      <c r="G220" s="78"/>
      <c r="H220" s="78"/>
      <c r="I220" s="78"/>
      <c r="J220" s="78"/>
      <c r="K220" s="78"/>
      <c r="L220" s="78"/>
      <c r="M220" s="78"/>
      <c r="N220" s="78"/>
      <c r="O220" s="78"/>
      <c r="P220" s="78"/>
      <c r="Q220" s="78"/>
    </row>
    <row r="221" spans="4:22" ht="13.5" customHeight="1">
      <c r="D221" s="23" t="s">
        <v>190</v>
      </c>
      <c r="E221" s="23" t="s">
        <v>172</v>
      </c>
      <c r="F221" s="23" t="s">
        <v>182</v>
      </c>
      <c r="G221" s="23" t="s">
        <v>2004</v>
      </c>
      <c r="H221" s="23" t="s">
        <v>2877</v>
      </c>
      <c r="I221" s="23" t="s">
        <v>1898</v>
      </c>
      <c r="J221" s="23" t="s">
        <v>2895</v>
      </c>
      <c r="K221" s="23"/>
      <c r="L221" s="23" t="s">
        <v>185</v>
      </c>
      <c r="M221" s="23"/>
      <c r="N221" s="23"/>
      <c r="O221" s="23"/>
      <c r="P221" s="23" t="s">
        <v>1628</v>
      </c>
      <c r="Q221" s="23" t="s">
        <v>186</v>
      </c>
      <c r="R221" s="1345"/>
      <c r="S221" s="1345"/>
      <c r="T221" s="1345"/>
      <c r="U221" s="1345"/>
      <c r="V221" s="1345"/>
    </row>
    <row r="222" spans="4:22" ht="13.5" customHeight="1">
      <c r="D222" s="23" t="s">
        <v>190</v>
      </c>
      <c r="E222" s="23" t="s">
        <v>172</v>
      </c>
      <c r="F222" s="23" t="s">
        <v>182</v>
      </c>
      <c r="G222" s="23" t="s">
        <v>2004</v>
      </c>
      <c r="H222" s="23" t="s">
        <v>2877</v>
      </c>
      <c r="I222" s="23" t="s">
        <v>1898</v>
      </c>
      <c r="J222" s="23" t="s">
        <v>2896</v>
      </c>
      <c r="K222" s="23"/>
      <c r="L222" s="23" t="s">
        <v>185</v>
      </c>
      <c r="M222" s="23"/>
      <c r="N222" s="23"/>
      <c r="O222" s="23"/>
      <c r="P222" s="23" t="s">
        <v>1628</v>
      </c>
      <c r="Q222" s="23" t="s">
        <v>186</v>
      </c>
      <c r="R222" s="1345"/>
      <c r="S222" s="1345"/>
      <c r="T222" s="1345"/>
      <c r="U222" s="1345"/>
      <c r="V222" s="1345"/>
    </row>
    <row r="223" spans="4:22" ht="13.5" customHeight="1">
      <c r="D223" s="23" t="s">
        <v>190</v>
      </c>
      <c r="E223" s="23" t="s">
        <v>172</v>
      </c>
      <c r="F223" s="23" t="s">
        <v>182</v>
      </c>
      <c r="G223" s="23" t="s">
        <v>2004</v>
      </c>
      <c r="H223" s="23" t="s">
        <v>2877</v>
      </c>
      <c r="I223" s="23" t="s">
        <v>1898</v>
      </c>
      <c r="J223" s="23" t="s">
        <v>1844</v>
      </c>
      <c r="K223" s="23"/>
      <c r="L223" s="23" t="s">
        <v>185</v>
      </c>
      <c r="M223" s="23"/>
      <c r="N223" s="23"/>
      <c r="O223" s="23"/>
      <c r="P223" s="23" t="s">
        <v>1628</v>
      </c>
      <c r="Q223" s="23" t="s">
        <v>186</v>
      </c>
      <c r="R223" s="1345"/>
      <c r="S223" s="1345"/>
      <c r="T223" s="1345"/>
      <c r="U223" s="1345"/>
      <c r="V223" s="1345"/>
    </row>
    <row r="224" spans="4:22" ht="13.5" customHeight="1">
      <c r="D224" s="23" t="s">
        <v>190</v>
      </c>
      <c r="E224" s="23" t="s">
        <v>172</v>
      </c>
      <c r="F224" s="23" t="s">
        <v>182</v>
      </c>
      <c r="G224" s="23" t="s">
        <v>2004</v>
      </c>
      <c r="H224" s="23" t="s">
        <v>2877</v>
      </c>
      <c r="I224" s="23" t="s">
        <v>1898</v>
      </c>
      <c r="J224" s="23" t="s">
        <v>2888</v>
      </c>
      <c r="K224" s="23"/>
      <c r="L224" s="23" t="s">
        <v>185</v>
      </c>
      <c r="M224" s="23"/>
      <c r="N224" s="23"/>
      <c r="O224" s="23"/>
      <c r="P224" s="23" t="s">
        <v>1628</v>
      </c>
      <c r="Q224" s="23" t="s">
        <v>186</v>
      </c>
      <c r="R224" s="1345"/>
      <c r="S224" s="1345"/>
      <c r="T224" s="1345"/>
      <c r="U224" s="1345"/>
      <c r="V224" s="1345"/>
    </row>
    <row r="225" spans="4:22" ht="13.5" customHeight="1">
      <c r="D225" s="23" t="s">
        <v>190</v>
      </c>
      <c r="E225" s="23" t="s">
        <v>172</v>
      </c>
      <c r="F225" s="23" t="s">
        <v>182</v>
      </c>
      <c r="G225" s="23" t="s">
        <v>2004</v>
      </c>
      <c r="H225" s="23" t="s">
        <v>2877</v>
      </c>
      <c r="I225" s="23" t="s">
        <v>1898</v>
      </c>
      <c r="J225" s="23" t="s">
        <v>2889</v>
      </c>
      <c r="K225" s="23"/>
      <c r="L225" s="23" t="s">
        <v>185</v>
      </c>
      <c r="M225" s="23"/>
      <c r="N225" s="23"/>
      <c r="O225" s="23"/>
      <c r="P225" s="23" t="s">
        <v>1628</v>
      </c>
      <c r="Q225" s="23" t="s">
        <v>186</v>
      </c>
      <c r="R225" s="1345"/>
      <c r="S225" s="1345"/>
      <c r="T225" s="1345"/>
      <c r="U225" s="1345"/>
      <c r="V225" s="1345"/>
    </row>
    <row r="226" spans="4:22" ht="13.5" customHeight="1">
      <c r="D226" s="78"/>
      <c r="E226" s="78"/>
      <c r="F226" s="78"/>
      <c r="G226" s="78"/>
      <c r="H226" s="78"/>
      <c r="I226" s="78"/>
      <c r="J226" s="78"/>
      <c r="K226" s="78"/>
      <c r="L226" s="78"/>
      <c r="M226" s="78"/>
      <c r="N226" s="78"/>
      <c r="O226" s="78"/>
      <c r="P226" s="78"/>
      <c r="Q226" s="78"/>
    </row>
    <row r="227" spans="4:22" ht="14.25" customHeight="1">
      <c r="D227" s="80" t="s">
        <v>2897</v>
      </c>
      <c r="E227" s="81"/>
      <c r="F227" s="81"/>
      <c r="G227" s="81"/>
      <c r="H227" s="81"/>
      <c r="I227" s="81"/>
      <c r="J227" s="81"/>
      <c r="K227" s="81"/>
      <c r="L227" s="81"/>
      <c r="M227" s="81"/>
      <c r="N227" s="81"/>
      <c r="O227" s="81"/>
      <c r="P227" s="81"/>
      <c r="Q227" s="81"/>
      <c r="R227" s="81"/>
      <c r="S227" s="81"/>
      <c r="T227" s="81"/>
      <c r="U227" s="81"/>
      <c r="V227" s="81"/>
    </row>
    <row r="228" spans="4:22" ht="13.5" customHeight="1">
      <c r="D228" s="78"/>
      <c r="E228" s="78"/>
      <c r="F228" s="78"/>
      <c r="G228" s="78"/>
      <c r="H228" s="78"/>
      <c r="I228" s="78"/>
      <c r="J228" s="78"/>
      <c r="K228" s="78"/>
      <c r="L228" s="78"/>
      <c r="M228" s="78"/>
      <c r="N228" s="78"/>
      <c r="O228" s="78"/>
      <c r="P228" s="78"/>
      <c r="Q228" s="78"/>
    </row>
    <row r="229" spans="4:22" ht="13.5" customHeight="1">
      <c r="D229" s="23" t="s">
        <v>190</v>
      </c>
      <c r="E229" s="23" t="s">
        <v>172</v>
      </c>
      <c r="F229" s="23" t="s">
        <v>182</v>
      </c>
      <c r="G229" s="23" t="s">
        <v>2004</v>
      </c>
      <c r="H229" s="23" t="s">
        <v>2877</v>
      </c>
      <c r="I229" s="23" t="s">
        <v>2897</v>
      </c>
      <c r="J229" s="23" t="s">
        <v>2898</v>
      </c>
      <c r="K229" s="23"/>
      <c r="L229" s="23" t="s">
        <v>185</v>
      </c>
      <c r="M229" s="23"/>
      <c r="N229" s="23"/>
      <c r="O229" s="23"/>
      <c r="P229" s="23" t="s">
        <v>1628</v>
      </c>
      <c r="Q229" s="23" t="s">
        <v>186</v>
      </c>
      <c r="R229" s="1345"/>
      <c r="S229" s="1345"/>
      <c r="T229" s="1345"/>
      <c r="U229" s="1345"/>
      <c r="V229" s="1345"/>
    </row>
    <row r="230" spans="4:22" ht="13.5" customHeight="1">
      <c r="D230" s="23" t="s">
        <v>190</v>
      </c>
      <c r="E230" s="23" t="s">
        <v>172</v>
      </c>
      <c r="F230" s="23" t="s">
        <v>182</v>
      </c>
      <c r="G230" s="23" t="s">
        <v>2004</v>
      </c>
      <c r="H230" s="23" t="s">
        <v>2877</v>
      </c>
      <c r="I230" s="23" t="s">
        <v>2897</v>
      </c>
      <c r="J230" s="23" t="s">
        <v>2899</v>
      </c>
      <c r="K230" s="23"/>
      <c r="L230" s="23" t="s">
        <v>185</v>
      </c>
      <c r="M230" s="23"/>
      <c r="N230" s="23"/>
      <c r="O230" s="23"/>
      <c r="P230" s="23" t="s">
        <v>1628</v>
      </c>
      <c r="Q230" s="23" t="s">
        <v>186</v>
      </c>
      <c r="R230" s="1345"/>
      <c r="S230" s="1345"/>
      <c r="T230" s="1345"/>
      <c r="U230" s="1345"/>
      <c r="V230" s="1345"/>
    </row>
    <row r="231" spans="4:22" ht="13.5" customHeight="1">
      <c r="D231" s="23" t="s">
        <v>190</v>
      </c>
      <c r="E231" s="23" t="s">
        <v>172</v>
      </c>
      <c r="F231" s="23" t="s">
        <v>182</v>
      </c>
      <c r="G231" s="23" t="s">
        <v>2004</v>
      </c>
      <c r="H231" s="23" t="s">
        <v>2877</v>
      </c>
      <c r="I231" s="23" t="s">
        <v>2897</v>
      </c>
      <c r="J231" s="23" t="s">
        <v>2900</v>
      </c>
      <c r="K231" s="23"/>
      <c r="L231" s="23" t="s">
        <v>185</v>
      </c>
      <c r="M231" s="23"/>
      <c r="N231" s="23"/>
      <c r="O231" s="23"/>
      <c r="P231" s="23" t="s">
        <v>1628</v>
      </c>
      <c r="Q231" s="23" t="s">
        <v>186</v>
      </c>
      <c r="R231" s="1345"/>
      <c r="S231" s="1345"/>
      <c r="T231" s="1345"/>
      <c r="U231" s="1345"/>
      <c r="V231" s="1345"/>
    </row>
    <row r="232" spans="4:22" ht="13.5" customHeight="1">
      <c r="D232" s="23" t="s">
        <v>190</v>
      </c>
      <c r="E232" s="23" t="s">
        <v>172</v>
      </c>
      <c r="F232" s="23" t="s">
        <v>182</v>
      </c>
      <c r="G232" s="23" t="s">
        <v>2004</v>
      </c>
      <c r="H232" s="23" t="s">
        <v>2877</v>
      </c>
      <c r="I232" s="23" t="s">
        <v>2897</v>
      </c>
      <c r="J232" s="23" t="s">
        <v>1870</v>
      </c>
      <c r="K232" s="23"/>
      <c r="L232" s="23" t="s">
        <v>185</v>
      </c>
      <c r="M232" s="23"/>
      <c r="N232" s="23"/>
      <c r="O232" s="23"/>
      <c r="P232" s="23" t="s">
        <v>1628</v>
      </c>
      <c r="Q232" s="23" t="s">
        <v>186</v>
      </c>
      <c r="R232" s="1345"/>
      <c r="S232" s="1345"/>
      <c r="T232" s="1345"/>
      <c r="U232" s="1345"/>
      <c r="V232" s="1345"/>
    </row>
    <row r="233" spans="4:22" ht="13.5" customHeight="1">
      <c r="D233" s="23" t="s">
        <v>190</v>
      </c>
      <c r="E233" s="23" t="s">
        <v>172</v>
      </c>
      <c r="F233" s="23" t="s">
        <v>182</v>
      </c>
      <c r="G233" s="23" t="s">
        <v>2004</v>
      </c>
      <c r="H233" s="23" t="s">
        <v>2877</v>
      </c>
      <c r="I233" s="23" t="s">
        <v>2897</v>
      </c>
      <c r="J233" s="23" t="s">
        <v>222</v>
      </c>
      <c r="K233" s="23"/>
      <c r="L233" s="23" t="s">
        <v>185</v>
      </c>
      <c r="M233" s="23"/>
      <c r="N233" s="23"/>
      <c r="O233" s="23"/>
      <c r="P233" s="23" t="s">
        <v>1628</v>
      </c>
      <c r="Q233" s="23" t="s">
        <v>186</v>
      </c>
      <c r="R233" s="1345"/>
      <c r="S233" s="1345"/>
      <c r="T233" s="1345"/>
      <c r="U233" s="1345"/>
      <c r="V233" s="1345"/>
    </row>
    <row r="234" spans="4:22" ht="13.5" customHeight="1">
      <c r="D234" s="23" t="s">
        <v>190</v>
      </c>
      <c r="E234" s="23" t="s">
        <v>172</v>
      </c>
      <c r="F234" s="23" t="s">
        <v>182</v>
      </c>
      <c r="G234" s="23" t="s">
        <v>2004</v>
      </c>
      <c r="H234" s="23" t="s">
        <v>2877</v>
      </c>
      <c r="I234" s="23" t="s">
        <v>2897</v>
      </c>
      <c r="J234" s="23" t="s">
        <v>120</v>
      </c>
      <c r="K234" s="23"/>
      <c r="L234" s="23" t="s">
        <v>185</v>
      </c>
      <c r="M234" s="23"/>
      <c r="N234" s="23"/>
      <c r="O234" s="23"/>
      <c r="P234" s="23" t="s">
        <v>1628</v>
      </c>
      <c r="Q234" s="23" t="s">
        <v>186</v>
      </c>
      <c r="R234" s="1345"/>
      <c r="S234" s="1345"/>
      <c r="T234" s="1345"/>
      <c r="U234" s="1345"/>
      <c r="V234" s="1345"/>
    </row>
    <row r="235" spans="4:22" ht="13.5" customHeight="1">
      <c r="D235" s="78"/>
      <c r="E235" s="78"/>
      <c r="F235" s="78"/>
      <c r="G235" s="78"/>
      <c r="H235" s="78"/>
      <c r="I235" s="78"/>
      <c r="J235" s="78"/>
      <c r="K235" s="78"/>
      <c r="L235" s="78"/>
      <c r="M235" s="78"/>
      <c r="N235" s="78"/>
      <c r="O235" s="78"/>
      <c r="P235" s="78"/>
      <c r="Q235" s="78"/>
    </row>
    <row r="236" spans="4:22" ht="14.25" customHeight="1">
      <c r="D236" s="80" t="s">
        <v>1646</v>
      </c>
      <c r="E236" s="81"/>
      <c r="F236" s="81"/>
      <c r="G236" s="81"/>
      <c r="H236" s="81"/>
      <c r="I236" s="81"/>
      <c r="J236" s="81"/>
      <c r="K236" s="81"/>
      <c r="L236" s="81"/>
      <c r="M236" s="81"/>
      <c r="N236" s="81"/>
      <c r="O236" s="81"/>
      <c r="P236" s="81"/>
      <c r="Q236" s="81"/>
      <c r="R236" s="81"/>
      <c r="S236" s="81"/>
      <c r="T236" s="81"/>
      <c r="U236" s="81"/>
      <c r="V236" s="81"/>
    </row>
    <row r="237" spans="4:22" ht="13.5" customHeight="1">
      <c r="D237" s="78"/>
      <c r="E237" s="78"/>
      <c r="F237" s="78"/>
      <c r="G237" s="78"/>
      <c r="H237" s="78"/>
      <c r="I237" s="78"/>
      <c r="J237" s="78"/>
      <c r="K237" s="78"/>
      <c r="L237" s="78"/>
      <c r="M237" s="78"/>
      <c r="N237" s="78"/>
      <c r="O237" s="78"/>
      <c r="P237" s="78"/>
      <c r="Q237" s="78"/>
    </row>
    <row r="238" spans="4:22" ht="13.5" customHeight="1">
      <c r="D238" s="23" t="s">
        <v>190</v>
      </c>
      <c r="E238" s="23" t="s">
        <v>172</v>
      </c>
      <c r="F238" s="23" t="s">
        <v>182</v>
      </c>
      <c r="G238" s="23" t="s">
        <v>2004</v>
      </c>
      <c r="H238" s="23" t="s">
        <v>2877</v>
      </c>
      <c r="I238" s="23" t="s">
        <v>1646</v>
      </c>
      <c r="J238" s="23" t="s">
        <v>1861</v>
      </c>
      <c r="K238" s="23"/>
      <c r="L238" s="23" t="s">
        <v>185</v>
      </c>
      <c r="M238" s="23"/>
      <c r="N238" s="23"/>
      <c r="O238" s="23"/>
      <c r="P238" s="23" t="s">
        <v>1628</v>
      </c>
      <c r="Q238" s="23" t="s">
        <v>186</v>
      </c>
      <c r="R238" s="1345"/>
      <c r="S238" s="1345"/>
      <c r="T238" s="1345"/>
      <c r="U238" s="1345"/>
      <c r="V238" s="1345"/>
    </row>
    <row r="239" spans="4:22" ht="13.5" customHeight="1">
      <c r="D239" s="23" t="s">
        <v>190</v>
      </c>
      <c r="E239" s="23" t="s">
        <v>172</v>
      </c>
      <c r="F239" s="23" t="s">
        <v>182</v>
      </c>
      <c r="G239" s="23" t="s">
        <v>2004</v>
      </c>
      <c r="H239" s="23" t="s">
        <v>2877</v>
      </c>
      <c r="I239" s="23" t="s">
        <v>1646</v>
      </c>
      <c r="J239" s="23" t="s">
        <v>2901</v>
      </c>
      <c r="K239" s="23"/>
      <c r="L239" s="23" t="s">
        <v>185</v>
      </c>
      <c r="M239" s="23"/>
      <c r="N239" s="23"/>
      <c r="O239" s="23"/>
      <c r="P239" s="23" t="s">
        <v>1628</v>
      </c>
      <c r="Q239" s="23" t="s">
        <v>186</v>
      </c>
      <c r="R239" s="1345"/>
      <c r="S239" s="1345"/>
      <c r="T239" s="1345"/>
      <c r="U239" s="1345"/>
      <c r="V239" s="1345"/>
    </row>
    <row r="240" spans="4:22" ht="13.5" customHeight="1">
      <c r="D240" s="23" t="s">
        <v>190</v>
      </c>
      <c r="E240" s="23" t="s">
        <v>172</v>
      </c>
      <c r="F240" s="23" t="s">
        <v>182</v>
      </c>
      <c r="G240" s="23" t="s">
        <v>2004</v>
      </c>
      <c r="H240" s="23" t="s">
        <v>2877</v>
      </c>
      <c r="I240" s="23" t="s">
        <v>1646</v>
      </c>
      <c r="J240" s="23" t="s">
        <v>2902</v>
      </c>
      <c r="K240" s="23"/>
      <c r="L240" s="23" t="s">
        <v>185</v>
      </c>
      <c r="M240" s="23"/>
      <c r="N240" s="23"/>
      <c r="O240" s="23"/>
      <c r="P240" s="23" t="s">
        <v>1628</v>
      </c>
      <c r="Q240" s="23" t="s">
        <v>186</v>
      </c>
      <c r="R240" s="1345"/>
      <c r="S240" s="1345"/>
      <c r="T240" s="1345"/>
      <c r="U240" s="1345"/>
      <c r="V240" s="1345"/>
    </row>
    <row r="241" spans="4:22" ht="13.5" customHeight="1">
      <c r="D241" s="23" t="s">
        <v>190</v>
      </c>
      <c r="E241" s="23" t="s">
        <v>172</v>
      </c>
      <c r="F241" s="23" t="s">
        <v>182</v>
      </c>
      <c r="G241" s="23" t="s">
        <v>2004</v>
      </c>
      <c r="H241" s="23" t="s">
        <v>2877</v>
      </c>
      <c r="I241" s="23" t="s">
        <v>1646</v>
      </c>
      <c r="J241" s="23" t="s">
        <v>2903</v>
      </c>
      <c r="K241" s="23"/>
      <c r="L241" s="23" t="s">
        <v>185</v>
      </c>
      <c r="M241" s="23"/>
      <c r="N241" s="23"/>
      <c r="O241" s="23"/>
      <c r="P241" s="23" t="s">
        <v>1628</v>
      </c>
      <c r="Q241" s="23" t="s">
        <v>186</v>
      </c>
      <c r="R241" s="1345"/>
      <c r="S241" s="1345"/>
      <c r="T241" s="1345"/>
      <c r="U241" s="1345"/>
      <c r="V241" s="1345"/>
    </row>
    <row r="242" spans="4:22" ht="13.5" customHeight="1">
      <c r="D242" s="23" t="s">
        <v>190</v>
      </c>
      <c r="E242" s="23" t="s">
        <v>172</v>
      </c>
      <c r="F242" s="23" t="s">
        <v>182</v>
      </c>
      <c r="G242" s="23" t="s">
        <v>2004</v>
      </c>
      <c r="H242" s="23" t="s">
        <v>2877</v>
      </c>
      <c r="I242" s="23" t="s">
        <v>1646</v>
      </c>
      <c r="J242" s="23" t="s">
        <v>1863</v>
      </c>
      <c r="K242" s="23"/>
      <c r="L242" s="23" t="s">
        <v>185</v>
      </c>
      <c r="M242" s="23"/>
      <c r="N242" s="23"/>
      <c r="O242" s="23"/>
      <c r="P242" s="23" t="s">
        <v>1628</v>
      </c>
      <c r="Q242" s="23" t="s">
        <v>186</v>
      </c>
      <c r="R242" s="1345"/>
      <c r="S242" s="1345"/>
      <c r="T242" s="1345"/>
      <c r="U242" s="1345"/>
      <c r="V242" s="1345"/>
    </row>
    <row r="243" spans="4:22" ht="13.5" customHeight="1">
      <c r="D243" s="78"/>
      <c r="E243" s="78"/>
      <c r="F243" s="78"/>
      <c r="G243" s="78"/>
      <c r="H243" s="78"/>
      <c r="I243" s="78"/>
      <c r="J243" s="78"/>
      <c r="K243" s="78"/>
      <c r="L243" s="78"/>
      <c r="M243" s="78"/>
      <c r="N243" s="78"/>
      <c r="O243" s="78"/>
      <c r="P243" s="78"/>
      <c r="Q243" s="78"/>
    </row>
    <row r="244" spans="4:22" ht="14.25" customHeight="1">
      <c r="D244" s="80" t="s">
        <v>2904</v>
      </c>
      <c r="E244" s="81"/>
      <c r="F244" s="81"/>
      <c r="G244" s="81"/>
      <c r="H244" s="81"/>
      <c r="I244" s="81"/>
      <c r="J244" s="81"/>
      <c r="K244" s="81"/>
      <c r="L244" s="81"/>
      <c r="M244" s="81"/>
      <c r="N244" s="81"/>
      <c r="O244" s="81"/>
      <c r="P244" s="81"/>
      <c r="Q244" s="81"/>
      <c r="R244" s="81"/>
      <c r="S244" s="81"/>
      <c r="T244" s="81"/>
      <c r="U244" s="81"/>
      <c r="V244" s="81"/>
    </row>
    <row r="245" spans="4:22" ht="13.5" customHeight="1">
      <c r="D245" s="78"/>
      <c r="E245" s="78"/>
      <c r="F245" s="78"/>
      <c r="G245" s="78"/>
      <c r="H245" s="78"/>
      <c r="I245" s="78"/>
      <c r="J245" s="78"/>
      <c r="K245" s="78"/>
      <c r="L245" s="78"/>
      <c r="M245" s="78"/>
      <c r="N245" s="78"/>
      <c r="O245" s="78"/>
      <c r="P245" s="78"/>
      <c r="Q245" s="78"/>
    </row>
    <row r="246" spans="4:22" ht="13.5" customHeight="1">
      <c r="D246" s="23" t="s">
        <v>190</v>
      </c>
      <c r="E246" s="23" t="s">
        <v>172</v>
      </c>
      <c r="F246" s="23" t="s">
        <v>182</v>
      </c>
      <c r="G246" s="23" t="s">
        <v>2004</v>
      </c>
      <c r="H246" s="23" t="s">
        <v>2877</v>
      </c>
      <c r="I246" s="23" t="s">
        <v>195</v>
      </c>
      <c r="J246" s="23"/>
      <c r="K246" s="23"/>
      <c r="L246" s="23" t="s">
        <v>185</v>
      </c>
      <c r="M246" s="23"/>
      <c r="N246" s="23"/>
      <c r="O246" s="23"/>
      <c r="P246" s="23" t="s">
        <v>1628</v>
      </c>
      <c r="Q246" s="23" t="s">
        <v>186</v>
      </c>
      <c r="R246" s="1345"/>
      <c r="S246" s="1345"/>
      <c r="T246" s="1345"/>
      <c r="U246" s="1345"/>
      <c r="V246" s="1345"/>
    </row>
    <row r="247" spans="4:22" ht="13.5" customHeight="1">
      <c r="D247" s="23" t="s">
        <v>190</v>
      </c>
      <c r="E247" s="23" t="s">
        <v>172</v>
      </c>
      <c r="F247" s="23" t="s">
        <v>182</v>
      </c>
      <c r="G247" s="23" t="s">
        <v>2004</v>
      </c>
      <c r="H247" s="23" t="s">
        <v>2877</v>
      </c>
      <c r="I247" s="23" t="s">
        <v>205</v>
      </c>
      <c r="J247" s="23"/>
      <c r="K247" s="23"/>
      <c r="L247" s="23" t="s">
        <v>185</v>
      </c>
      <c r="M247" s="23"/>
      <c r="N247" s="23"/>
      <c r="O247" s="23"/>
      <c r="P247" s="23" t="s">
        <v>1628</v>
      </c>
      <c r="Q247" s="23" t="s">
        <v>186</v>
      </c>
      <c r="R247" s="1345"/>
      <c r="S247" s="1345"/>
      <c r="T247" s="1345"/>
      <c r="U247" s="1345"/>
      <c r="V247" s="1345"/>
    </row>
    <row r="248" spans="4:22" ht="13.5" customHeight="1">
      <c r="D248" s="78"/>
      <c r="E248" s="78"/>
      <c r="F248" s="78"/>
      <c r="G248" s="78"/>
      <c r="H248" s="78"/>
      <c r="I248" s="78"/>
      <c r="J248" s="78"/>
      <c r="K248" s="78"/>
      <c r="L248" s="78"/>
      <c r="M248" s="78"/>
      <c r="N248" s="78"/>
      <c r="O248" s="78"/>
      <c r="P248" s="78"/>
      <c r="Q248" s="78"/>
    </row>
    <row r="249" spans="4:22" ht="14.25" customHeight="1">
      <c r="D249" s="80" t="s">
        <v>2905</v>
      </c>
      <c r="E249" s="81"/>
      <c r="F249" s="81"/>
      <c r="G249" s="81"/>
      <c r="H249" s="81"/>
      <c r="I249" s="81"/>
      <c r="J249" s="81"/>
      <c r="K249" s="81"/>
      <c r="L249" s="81"/>
      <c r="M249" s="81"/>
      <c r="N249" s="81"/>
      <c r="O249" s="81"/>
      <c r="P249" s="81"/>
      <c r="Q249" s="81"/>
      <c r="R249" s="81"/>
      <c r="S249" s="81"/>
      <c r="T249" s="81"/>
      <c r="U249" s="81"/>
      <c r="V249" s="81"/>
    </row>
    <row r="250" spans="4:22" ht="13.5" customHeight="1">
      <c r="D250" s="78"/>
      <c r="E250" s="78"/>
      <c r="F250" s="78"/>
      <c r="G250" s="78"/>
      <c r="H250" s="78"/>
      <c r="I250" s="78"/>
      <c r="J250" s="78"/>
      <c r="K250" s="78"/>
      <c r="L250" s="78"/>
      <c r="M250" s="78"/>
      <c r="N250" s="78"/>
      <c r="O250" s="78"/>
      <c r="P250" s="78"/>
      <c r="Q250" s="78"/>
    </row>
    <row r="251" spans="4:22" ht="13.5" customHeight="1">
      <c r="D251" s="23" t="s">
        <v>190</v>
      </c>
      <c r="E251" s="23" t="s">
        <v>172</v>
      </c>
      <c r="F251" s="23" t="s">
        <v>182</v>
      </c>
      <c r="G251" s="23" t="s">
        <v>2004</v>
      </c>
      <c r="H251" s="23" t="s">
        <v>2877</v>
      </c>
      <c r="I251" s="23" t="s">
        <v>2905</v>
      </c>
      <c r="J251" s="23" t="s">
        <v>2906</v>
      </c>
      <c r="K251" s="23"/>
      <c r="L251" s="23" t="s">
        <v>185</v>
      </c>
      <c r="M251" s="23"/>
      <c r="N251" s="23"/>
      <c r="O251" s="23"/>
      <c r="P251" s="23" t="s">
        <v>1628</v>
      </c>
      <c r="Q251" s="23" t="s">
        <v>186</v>
      </c>
      <c r="R251" s="1345"/>
      <c r="S251" s="1345"/>
      <c r="T251" s="1345"/>
      <c r="U251" s="1345"/>
      <c r="V251" s="1345"/>
    </row>
    <row r="252" spans="4:22" ht="13.5" customHeight="1">
      <c r="D252" s="23" t="s">
        <v>190</v>
      </c>
      <c r="E252" s="23" t="s">
        <v>172</v>
      </c>
      <c r="F252" s="23" t="s">
        <v>182</v>
      </c>
      <c r="G252" s="23" t="s">
        <v>2004</v>
      </c>
      <c r="H252" s="23" t="s">
        <v>2877</v>
      </c>
      <c r="I252" s="23" t="s">
        <v>2905</v>
      </c>
      <c r="J252" s="23" t="s">
        <v>2907</v>
      </c>
      <c r="K252" s="23"/>
      <c r="L252" s="23" t="s">
        <v>185</v>
      </c>
      <c r="M252" s="23"/>
      <c r="N252" s="23"/>
      <c r="O252" s="23"/>
      <c r="P252" s="23" t="s">
        <v>1628</v>
      </c>
      <c r="Q252" s="23" t="s">
        <v>186</v>
      </c>
      <c r="R252" s="1345"/>
      <c r="S252" s="1345"/>
      <c r="T252" s="1345"/>
      <c r="U252" s="1345"/>
      <c r="V252" s="1345"/>
    </row>
    <row r="253" spans="4:22" ht="13.5" customHeight="1">
      <c r="D253" s="23" t="s">
        <v>190</v>
      </c>
      <c r="E253" s="23" t="s">
        <v>172</v>
      </c>
      <c r="F253" s="23" t="s">
        <v>182</v>
      </c>
      <c r="G253" s="23" t="s">
        <v>2004</v>
      </c>
      <c r="H253" s="23" t="s">
        <v>2877</v>
      </c>
      <c r="I253" s="23" t="s">
        <v>2905</v>
      </c>
      <c r="J253" s="23" t="s">
        <v>2908</v>
      </c>
      <c r="K253" s="23"/>
      <c r="L253" s="23" t="s">
        <v>185</v>
      </c>
      <c r="M253" s="23"/>
      <c r="N253" s="23"/>
      <c r="O253" s="23"/>
      <c r="P253" s="23" t="s">
        <v>1628</v>
      </c>
      <c r="Q253" s="23" t="s">
        <v>186</v>
      </c>
      <c r="R253" s="1345"/>
      <c r="S253" s="1345"/>
      <c r="T253" s="1345"/>
      <c r="U253" s="1345"/>
      <c r="V253" s="1345"/>
    </row>
    <row r="254" spans="4:22" ht="13.5" customHeight="1">
      <c r="D254" s="23" t="s">
        <v>190</v>
      </c>
      <c r="E254" s="23" t="s">
        <v>172</v>
      </c>
      <c r="F254" s="23" t="s">
        <v>182</v>
      </c>
      <c r="G254" s="23" t="s">
        <v>2004</v>
      </c>
      <c r="H254" s="23" t="s">
        <v>2877</v>
      </c>
      <c r="I254" s="23" t="s">
        <v>2905</v>
      </c>
      <c r="J254" s="23" t="s">
        <v>2909</v>
      </c>
      <c r="K254" s="23"/>
      <c r="L254" s="23" t="s">
        <v>185</v>
      </c>
      <c r="M254" s="23"/>
      <c r="N254" s="23"/>
      <c r="O254" s="23"/>
      <c r="P254" s="23" t="s">
        <v>1628</v>
      </c>
      <c r="Q254" s="23" t="s">
        <v>186</v>
      </c>
      <c r="R254" s="1345"/>
      <c r="S254" s="1345"/>
      <c r="T254" s="1345"/>
      <c r="U254" s="1345"/>
      <c r="V254" s="1345"/>
    </row>
    <row r="255" spans="4:22" ht="13.5" customHeight="1">
      <c r="D255" s="78"/>
      <c r="E255" s="78"/>
      <c r="F255" s="78"/>
      <c r="G255" s="78"/>
      <c r="H255" s="78"/>
      <c r="I255" s="78"/>
      <c r="J255" s="78"/>
      <c r="K255" s="78"/>
      <c r="L255" s="78"/>
      <c r="M255" s="78"/>
      <c r="N255" s="78"/>
      <c r="O255" s="78"/>
      <c r="P255" s="78"/>
      <c r="Q255" s="78"/>
    </row>
    <row r="256" spans="4:22" ht="14.25" customHeight="1">
      <c r="D256" s="80" t="s">
        <v>2916</v>
      </c>
      <c r="E256" s="81"/>
      <c r="F256" s="81"/>
      <c r="G256" s="81"/>
      <c r="H256" s="81"/>
      <c r="I256" s="81"/>
      <c r="J256" s="81"/>
      <c r="K256" s="81"/>
      <c r="L256" s="81"/>
      <c r="M256" s="81"/>
      <c r="N256" s="81"/>
      <c r="O256" s="81"/>
      <c r="P256" s="81"/>
      <c r="Q256" s="81"/>
      <c r="R256" s="81"/>
      <c r="S256" s="81"/>
      <c r="T256" s="81"/>
      <c r="U256" s="81"/>
      <c r="V256" s="81"/>
    </row>
    <row r="258" spans="2:22" ht="13.5" customHeight="1">
      <c r="B258" s="22"/>
      <c r="C258" s="22"/>
      <c r="D258" s="23" t="s">
        <v>190</v>
      </c>
      <c r="E258" s="23" t="s">
        <v>172</v>
      </c>
      <c r="F258" s="23" t="s">
        <v>182</v>
      </c>
      <c r="G258" s="23" t="s">
        <v>2004</v>
      </c>
      <c r="H258" s="23" t="s">
        <v>2877</v>
      </c>
      <c r="I258" s="23" t="s">
        <v>2910</v>
      </c>
      <c r="J258" s="23" t="s">
        <v>2911</v>
      </c>
      <c r="K258" s="23"/>
      <c r="L258" s="23" t="s">
        <v>185</v>
      </c>
      <c r="M258" s="23"/>
      <c r="N258" s="23"/>
      <c r="O258" s="23"/>
      <c r="P258" s="23" t="s">
        <v>1628</v>
      </c>
      <c r="Q258" s="23" t="s">
        <v>186</v>
      </c>
      <c r="R258" s="1345"/>
      <c r="S258" s="1345"/>
      <c r="T258" s="1345"/>
      <c r="U258" s="1345"/>
      <c r="V258" s="1345"/>
    </row>
    <row r="259" spans="2:22" ht="13.5" customHeight="1">
      <c r="B259" s="111"/>
      <c r="C259" s="78"/>
      <c r="D259" s="78" t="s">
        <v>190</v>
      </c>
      <c r="E259" s="78" t="s">
        <v>172</v>
      </c>
      <c r="F259" s="78" t="s">
        <v>182</v>
      </c>
      <c r="G259" s="78" t="s">
        <v>2004</v>
      </c>
      <c r="H259" s="23" t="s">
        <v>2877</v>
      </c>
      <c r="I259" s="78" t="s">
        <v>2910</v>
      </c>
      <c r="J259" s="78" t="s">
        <v>2912</v>
      </c>
      <c r="K259" s="78"/>
      <c r="L259" s="78" t="s">
        <v>185</v>
      </c>
      <c r="M259" s="78"/>
      <c r="N259" s="78"/>
      <c r="O259" s="78"/>
      <c r="P259" s="78" t="s">
        <v>1628</v>
      </c>
      <c r="Q259" s="23" t="s">
        <v>186</v>
      </c>
      <c r="R259" s="1345"/>
      <c r="S259" s="1345"/>
      <c r="T259" s="1345"/>
      <c r="U259" s="1345"/>
      <c r="V259" s="1345"/>
    </row>
    <row r="260" spans="2:22" ht="13.5" customHeight="1">
      <c r="B260" s="22"/>
      <c r="C260" s="22"/>
      <c r="D260" s="23" t="s">
        <v>190</v>
      </c>
      <c r="E260" s="23" t="s">
        <v>172</v>
      </c>
      <c r="F260" s="23" t="s">
        <v>182</v>
      </c>
      <c r="G260" s="23" t="s">
        <v>2004</v>
      </c>
      <c r="H260" s="23" t="s">
        <v>2877</v>
      </c>
      <c r="I260" s="23" t="s">
        <v>2910</v>
      </c>
      <c r="J260" s="23" t="s">
        <v>2913</v>
      </c>
      <c r="K260" s="23"/>
      <c r="L260" s="23" t="s">
        <v>185</v>
      </c>
      <c r="M260" s="23"/>
      <c r="N260" s="23"/>
      <c r="O260" s="23"/>
      <c r="P260" s="23" t="s">
        <v>1628</v>
      </c>
      <c r="Q260" s="23" t="s">
        <v>186</v>
      </c>
      <c r="R260" s="1345"/>
      <c r="S260" s="1345"/>
      <c r="T260" s="1345"/>
      <c r="U260" s="1345"/>
      <c r="V260" s="1345"/>
    </row>
    <row r="261" spans="2:22" ht="13.5" customHeight="1">
      <c r="B261" s="78"/>
      <c r="C261" s="78"/>
      <c r="D261" s="79" t="s">
        <v>190</v>
      </c>
      <c r="E261" s="79" t="s">
        <v>172</v>
      </c>
      <c r="F261" s="79" t="s">
        <v>182</v>
      </c>
      <c r="G261" s="79" t="s">
        <v>2004</v>
      </c>
      <c r="H261" s="23" t="s">
        <v>2877</v>
      </c>
      <c r="I261" s="23" t="s">
        <v>2910</v>
      </c>
      <c r="J261" s="23" t="s">
        <v>317</v>
      </c>
      <c r="K261" s="23"/>
      <c r="L261" s="23" t="s">
        <v>185</v>
      </c>
      <c r="M261" s="23"/>
      <c r="N261" s="23"/>
      <c r="O261" s="23"/>
      <c r="P261" s="23" t="s">
        <v>1628</v>
      </c>
      <c r="Q261" s="23" t="s">
        <v>186</v>
      </c>
      <c r="R261" s="1345"/>
      <c r="S261" s="1345"/>
      <c r="T261" s="1345"/>
      <c r="U261" s="1345"/>
      <c r="V261" s="1345"/>
    </row>
    <row r="262" spans="2:22" ht="13.5" customHeight="1">
      <c r="B262" s="78"/>
      <c r="C262" s="78"/>
      <c r="D262" s="79" t="s">
        <v>190</v>
      </c>
      <c r="E262" s="79" t="s">
        <v>172</v>
      </c>
      <c r="F262" s="79" t="s">
        <v>182</v>
      </c>
      <c r="G262" s="79" t="s">
        <v>2004</v>
      </c>
      <c r="H262" s="23" t="s">
        <v>2877</v>
      </c>
      <c r="I262" s="23" t="s">
        <v>2910</v>
      </c>
      <c r="J262" s="23" t="s">
        <v>2914</v>
      </c>
      <c r="K262" s="23"/>
      <c r="L262" s="23" t="s">
        <v>185</v>
      </c>
      <c r="M262" s="23"/>
      <c r="N262" s="23"/>
      <c r="O262" s="23"/>
      <c r="P262" s="23" t="s">
        <v>1628</v>
      </c>
      <c r="Q262" s="23" t="s">
        <v>186</v>
      </c>
      <c r="R262" s="1345"/>
      <c r="S262" s="1345"/>
      <c r="T262" s="1345"/>
      <c r="U262" s="1345"/>
      <c r="V262" s="1345"/>
    </row>
    <row r="263" spans="2:22" ht="13.5" customHeight="1">
      <c r="B263" s="78"/>
      <c r="C263" s="78"/>
      <c r="D263" s="79" t="s">
        <v>190</v>
      </c>
      <c r="E263" s="23" t="s">
        <v>172</v>
      </c>
      <c r="F263" s="23" t="s">
        <v>182</v>
      </c>
      <c r="G263" s="23" t="s">
        <v>2004</v>
      </c>
      <c r="H263" s="23" t="s">
        <v>2877</v>
      </c>
      <c r="I263" s="23" t="s">
        <v>2910</v>
      </c>
      <c r="J263" s="23" t="s">
        <v>217</v>
      </c>
      <c r="K263" s="777" t="s">
        <v>2691</v>
      </c>
      <c r="L263" s="13" t="s">
        <v>185</v>
      </c>
      <c r="M263" s="13"/>
      <c r="N263" s="13"/>
      <c r="O263" s="13"/>
      <c r="P263" s="13" t="s">
        <v>1628</v>
      </c>
      <c r="Q263" s="23" t="s">
        <v>186</v>
      </c>
      <c r="R263" s="1345"/>
      <c r="S263" s="1345"/>
      <c r="T263" s="1345"/>
      <c r="U263" s="1345"/>
      <c r="V263" s="1345"/>
    </row>
    <row r="264" spans="2:22" ht="13.5" customHeight="1">
      <c r="B264" s="78"/>
      <c r="C264" s="78"/>
      <c r="D264" s="23" t="s">
        <v>190</v>
      </c>
      <c r="E264" s="23" t="s">
        <v>172</v>
      </c>
      <c r="F264" s="23" t="s">
        <v>182</v>
      </c>
      <c r="G264" s="23" t="s">
        <v>2004</v>
      </c>
      <c r="H264" s="23" t="s">
        <v>2877</v>
      </c>
      <c r="I264" s="23" t="s">
        <v>2910</v>
      </c>
      <c r="J264" s="23" t="s">
        <v>217</v>
      </c>
      <c r="K264" s="777" t="s">
        <v>2691</v>
      </c>
      <c r="L264" s="23" t="s">
        <v>185</v>
      </c>
      <c r="M264" s="23"/>
      <c r="N264" s="23"/>
      <c r="O264" s="23"/>
      <c r="P264" s="23" t="s">
        <v>1628</v>
      </c>
      <c r="Q264" s="23" t="s">
        <v>186</v>
      </c>
      <c r="R264" s="1345"/>
      <c r="S264" s="1345"/>
      <c r="T264" s="1345"/>
      <c r="U264" s="1345"/>
      <c r="V264" s="1345"/>
    </row>
    <row r="265" spans="2:22" ht="13.5" customHeight="1">
      <c r="B265" s="78"/>
      <c r="C265" s="78"/>
      <c r="D265" s="23" t="s">
        <v>190</v>
      </c>
      <c r="E265" s="23" t="s">
        <v>172</v>
      </c>
      <c r="F265" s="23" t="s">
        <v>182</v>
      </c>
      <c r="G265" s="23" t="s">
        <v>2004</v>
      </c>
      <c r="H265" s="23" t="s">
        <v>2877</v>
      </c>
      <c r="I265" s="23" t="s">
        <v>2910</v>
      </c>
      <c r="J265" s="23" t="s">
        <v>217</v>
      </c>
      <c r="K265" s="777" t="s">
        <v>2691</v>
      </c>
      <c r="L265" s="23" t="s">
        <v>185</v>
      </c>
      <c r="M265" s="23"/>
      <c r="N265" s="23"/>
      <c r="O265" s="23"/>
      <c r="P265" s="23" t="s">
        <v>1628</v>
      </c>
      <c r="Q265" s="23" t="s">
        <v>186</v>
      </c>
      <c r="R265" s="1345"/>
      <c r="S265" s="1345"/>
      <c r="T265" s="1345"/>
      <c r="U265" s="1345"/>
      <c r="V265" s="1345"/>
    </row>
    <row r="266" spans="2:22" ht="13.5" customHeight="1">
      <c r="B266" s="78"/>
      <c r="C266" s="78"/>
      <c r="D266" s="23" t="s">
        <v>190</v>
      </c>
      <c r="E266" s="23" t="s">
        <v>172</v>
      </c>
      <c r="F266" s="23" t="s">
        <v>182</v>
      </c>
      <c r="G266" s="23" t="s">
        <v>2004</v>
      </c>
      <c r="H266" s="23" t="s">
        <v>2877</v>
      </c>
      <c r="I266" s="23" t="s">
        <v>2910</v>
      </c>
      <c r="J266" s="23" t="s">
        <v>217</v>
      </c>
      <c r="K266" s="777" t="s">
        <v>2691</v>
      </c>
      <c r="L266" s="23" t="s">
        <v>185</v>
      </c>
      <c r="M266" s="23"/>
      <c r="N266" s="23"/>
      <c r="O266" s="23"/>
      <c r="P266" s="23" t="s">
        <v>1628</v>
      </c>
      <c r="Q266" s="23" t="s">
        <v>186</v>
      </c>
      <c r="R266" s="1345"/>
      <c r="S266" s="1345"/>
      <c r="T266" s="1345"/>
      <c r="U266" s="1345"/>
      <c r="V266" s="1345"/>
    </row>
    <row r="267" spans="2:22" ht="13.5" customHeight="1">
      <c r="B267" s="78"/>
      <c r="C267" s="78"/>
      <c r="D267" s="23" t="s">
        <v>190</v>
      </c>
      <c r="E267" s="78" t="s">
        <v>172</v>
      </c>
      <c r="F267" s="78" t="s">
        <v>182</v>
      </c>
      <c r="G267" s="78" t="s">
        <v>2004</v>
      </c>
      <c r="H267" s="23" t="s">
        <v>2877</v>
      </c>
      <c r="I267" s="23" t="s">
        <v>2910</v>
      </c>
      <c r="J267" s="23" t="s">
        <v>217</v>
      </c>
      <c r="K267" s="777" t="s">
        <v>2691</v>
      </c>
      <c r="L267" s="78" t="s">
        <v>185</v>
      </c>
      <c r="M267" s="78"/>
      <c r="N267" s="78"/>
      <c r="O267" s="78"/>
      <c r="P267" s="78" t="s">
        <v>1628</v>
      </c>
      <c r="Q267" s="23" t="s">
        <v>186</v>
      </c>
      <c r="R267" s="1345"/>
      <c r="S267" s="1345"/>
      <c r="T267" s="1345"/>
      <c r="U267" s="1345"/>
      <c r="V267" s="1345"/>
    </row>
    <row r="268" spans="2:22" ht="13.5" customHeight="1">
      <c r="B268" s="78"/>
      <c r="C268" s="78"/>
      <c r="D268" s="78"/>
      <c r="E268" s="78"/>
      <c r="F268" s="78"/>
      <c r="G268" s="78"/>
      <c r="H268" s="78"/>
      <c r="I268" s="78"/>
      <c r="J268" s="78"/>
      <c r="K268" s="78"/>
      <c r="L268" s="78"/>
      <c r="M268" s="78"/>
      <c r="N268" s="78"/>
      <c r="O268" s="78"/>
      <c r="P268" s="78"/>
      <c r="Q268" s="78"/>
    </row>
    <row r="269" spans="2:22" ht="17.649999999999999">
      <c r="B269" s="28" t="s">
        <v>1807</v>
      </c>
      <c r="C269" s="27"/>
      <c r="D269" s="27"/>
      <c r="E269" s="27"/>
      <c r="F269" s="27"/>
      <c r="G269" s="27"/>
      <c r="H269" s="27"/>
      <c r="I269" s="27"/>
      <c r="J269" s="27"/>
      <c r="K269" s="27"/>
      <c r="L269" s="27"/>
      <c r="M269" s="27"/>
      <c r="N269" s="27"/>
      <c r="O269" s="27"/>
      <c r="P269" s="27"/>
      <c r="Q269" s="27"/>
      <c r="R269" s="27"/>
      <c r="S269" s="27"/>
      <c r="T269" s="27"/>
      <c r="U269" s="27"/>
      <c r="V26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8" id="{A07C6899-C90E-4465-A033-933FA0225F23}">
            <xm:f>Cover!$E$15=R$6</xm:f>
            <x14:dxf>
              <fill>
                <patternFill>
                  <bgColor theme="7" tint="0.59996337778862885"/>
                </patternFill>
              </fill>
            </x14:dxf>
          </x14:cfRule>
          <x14:cfRule type="expression" priority="67" id="{1E056ACB-E195-42F3-9304-5749D72BB1B5}">
            <xm:f>Cover!$E$15&lt;&gt;R$6</xm:f>
            <x14:dxf>
              <fill>
                <patternFill>
                  <bgColor theme="0" tint="-0.24994659260841701"/>
                </patternFill>
              </fill>
            </x14:dxf>
          </x14:cfRule>
          <xm:sqref>R23:V31</xm:sqref>
        </x14:conditionalFormatting>
        <x14:conditionalFormatting xmlns:xm="http://schemas.microsoft.com/office/excel/2006/main">
          <x14:cfRule type="expression" priority="65" id="{783E77C0-BB0A-438D-966C-D9A26BD15EA5}">
            <xm:f>Cover!$E$15&lt;&gt;R$6</xm:f>
            <x14:dxf>
              <fill>
                <patternFill>
                  <bgColor theme="0" tint="-0.24994659260841701"/>
                </patternFill>
              </fill>
            </x14:dxf>
          </x14:cfRule>
          <x14:cfRule type="expression" priority="66" id="{A143ED79-7F2D-4B2B-B4CF-8D50EFF97CC4}">
            <xm:f>Cover!$E$15=R$6</xm:f>
            <x14:dxf>
              <fill>
                <patternFill>
                  <bgColor theme="7" tint="0.59996337778862885"/>
                </patternFill>
              </fill>
            </x14:dxf>
          </x14:cfRule>
          <xm:sqref>R35:V39</xm:sqref>
        </x14:conditionalFormatting>
        <x14:conditionalFormatting xmlns:xm="http://schemas.microsoft.com/office/excel/2006/main">
          <x14:cfRule type="expression" priority="3" id="{23513374-C431-4C21-80A4-22F4BF8A43E2}">
            <xm:f>Cover!$E$15&lt;&gt;R$6</xm:f>
            <x14:dxf>
              <fill>
                <patternFill>
                  <bgColor theme="0" tint="-0.24994659260841701"/>
                </patternFill>
              </fill>
            </x14:dxf>
          </x14:cfRule>
          <x14:cfRule type="expression" priority="4" id="{45110A15-860B-4516-A4C7-C0976E82D19E}">
            <xm:f>Cover!$E$15=R$6</xm:f>
            <x14:dxf>
              <fill>
                <patternFill>
                  <bgColor theme="7" tint="0.59996337778862885"/>
                </patternFill>
              </fill>
            </x14:dxf>
          </x14:cfRule>
          <xm:sqref>R43:V50</xm:sqref>
        </x14:conditionalFormatting>
        <x14:conditionalFormatting xmlns:xm="http://schemas.microsoft.com/office/excel/2006/main">
          <x14:cfRule type="expression" priority="1" id="{94136E63-A2D4-4EC8-B23B-1CB9AA12C57A}">
            <xm:f>Cover!$E$15&lt;&gt;R$6</xm:f>
            <x14:dxf>
              <fill>
                <patternFill>
                  <bgColor theme="0" tint="-0.24994659260841701"/>
                </patternFill>
              </fill>
            </x14:dxf>
          </x14:cfRule>
          <x14:cfRule type="expression" priority="2" id="{E5338EAF-B10C-44BD-ADF4-D46716033107}">
            <xm:f>Cover!$E$15=R$6</xm:f>
            <x14:dxf>
              <fill>
                <patternFill>
                  <bgColor theme="7" tint="0.59996337778862885"/>
                </patternFill>
              </fill>
            </x14:dxf>
          </x14:cfRule>
          <xm:sqref>R54:V58</xm:sqref>
        </x14:conditionalFormatting>
        <x14:conditionalFormatting xmlns:xm="http://schemas.microsoft.com/office/excel/2006/main">
          <x14:cfRule type="expression" priority="60" id="{385CD6A5-2FA1-4230-87A7-6F6006834E6E}">
            <xm:f>Cover!$E$15=R$6</xm:f>
            <x14:dxf>
              <fill>
                <patternFill>
                  <bgColor theme="7" tint="0.59996337778862885"/>
                </patternFill>
              </fill>
            </x14:dxf>
          </x14:cfRule>
          <x14:cfRule type="expression" priority="59" id="{DFFE9CAB-3C94-4861-9531-4C0FF89D771F}">
            <xm:f>Cover!$E$15&lt;&gt;R$6</xm:f>
            <x14:dxf>
              <fill>
                <patternFill>
                  <bgColor theme="0" tint="-0.24994659260841701"/>
                </patternFill>
              </fill>
            </x14:dxf>
          </x14:cfRule>
          <xm:sqref>R62:V67</xm:sqref>
        </x14:conditionalFormatting>
        <x14:conditionalFormatting xmlns:xm="http://schemas.microsoft.com/office/excel/2006/main">
          <x14:cfRule type="expression" priority="58" id="{CBDB74F8-839F-46DC-9AFF-5038ED8B0452}">
            <xm:f>Cover!$E$15=R$6</xm:f>
            <x14:dxf>
              <fill>
                <patternFill>
                  <bgColor theme="7" tint="0.59996337778862885"/>
                </patternFill>
              </fill>
            </x14:dxf>
          </x14:cfRule>
          <x14:cfRule type="expression" priority="57" id="{F8049E3E-1224-4A5D-95AA-FB02211C0DD8}">
            <xm:f>Cover!$E$15&lt;&gt;R$6</xm:f>
            <x14:dxf>
              <fill>
                <patternFill>
                  <bgColor theme="0" tint="-0.24994659260841701"/>
                </patternFill>
              </fill>
            </x14:dxf>
          </x14:cfRule>
          <xm:sqref>R71:V75</xm:sqref>
        </x14:conditionalFormatting>
        <x14:conditionalFormatting xmlns:xm="http://schemas.microsoft.com/office/excel/2006/main">
          <x14:cfRule type="expression" priority="56" id="{AD665DD9-DCA3-4969-AB5B-57914635A227}">
            <xm:f>Cover!$E$15=R$6</xm:f>
            <x14:dxf>
              <fill>
                <patternFill>
                  <bgColor theme="7" tint="0.59996337778862885"/>
                </patternFill>
              </fill>
            </x14:dxf>
          </x14:cfRule>
          <x14:cfRule type="expression" priority="55" id="{0770F5B6-334A-4270-B85A-683C4AEBA517}">
            <xm:f>Cover!$E$15&lt;&gt;R$6</xm:f>
            <x14:dxf>
              <fill>
                <patternFill>
                  <bgColor theme="0" tint="-0.24994659260841701"/>
                </patternFill>
              </fill>
            </x14:dxf>
          </x14:cfRule>
          <xm:sqref>R79:V80</xm:sqref>
        </x14:conditionalFormatting>
        <x14:conditionalFormatting xmlns:xm="http://schemas.microsoft.com/office/excel/2006/main">
          <x14:cfRule type="expression" priority="52" id="{EA105B3D-CAC4-4C30-8454-5048CF786627}">
            <xm:f>Cover!$E$15=R$6</xm:f>
            <x14:dxf>
              <fill>
                <patternFill>
                  <bgColor theme="7" tint="0.59996337778862885"/>
                </patternFill>
              </fill>
            </x14:dxf>
          </x14:cfRule>
          <x14:cfRule type="expression" priority="51" id="{DC0B59D1-5855-4D9E-A510-C83FDC5AAF80}">
            <xm:f>Cover!$E$15&lt;&gt;R$6</xm:f>
            <x14:dxf>
              <fill>
                <patternFill>
                  <bgColor theme="0" tint="-0.24994659260841701"/>
                </patternFill>
              </fill>
            </x14:dxf>
          </x14:cfRule>
          <xm:sqref>R84:V87</xm:sqref>
        </x14:conditionalFormatting>
        <x14:conditionalFormatting xmlns:xm="http://schemas.microsoft.com/office/excel/2006/main">
          <x14:cfRule type="expression" priority="49" id="{9AAECE0C-8B69-457B-A763-A3A905B571E2}">
            <xm:f>Cover!$E$15&lt;&gt;R$6</xm:f>
            <x14:dxf>
              <fill>
                <patternFill>
                  <bgColor theme="0" tint="-0.24994659260841701"/>
                </patternFill>
              </fill>
            </x14:dxf>
          </x14:cfRule>
          <x14:cfRule type="expression" priority="50" id="{97316E01-9672-40A6-BC74-21E9EC7F2411}">
            <xm:f>Cover!$E$15=R$6</xm:f>
            <x14:dxf>
              <fill>
                <patternFill>
                  <bgColor theme="7" tint="0.59996337778862885"/>
                </patternFill>
              </fill>
            </x14:dxf>
          </x14:cfRule>
          <xm:sqref>R91:V101</xm:sqref>
        </x14:conditionalFormatting>
        <x14:conditionalFormatting xmlns:xm="http://schemas.microsoft.com/office/excel/2006/main">
          <x14:cfRule type="expression" priority="48" id="{7560C949-F365-4653-A51B-6CBE5D6D152C}">
            <xm:f>Cover!$E$15=R$6</xm:f>
            <x14:dxf>
              <fill>
                <patternFill>
                  <bgColor theme="7" tint="0.59996337778862885"/>
                </patternFill>
              </fill>
            </x14:dxf>
          </x14:cfRule>
          <x14:cfRule type="expression" priority="47" id="{230D6DBA-5DB6-46C8-9579-6E9B54274A04}">
            <xm:f>Cover!$E$15&lt;&gt;R$6</xm:f>
            <x14:dxf>
              <fill>
                <patternFill>
                  <bgColor theme="0" tint="-0.24994659260841701"/>
                </patternFill>
              </fill>
            </x14:dxf>
          </x14:cfRule>
          <xm:sqref>R107:V115</xm:sqref>
        </x14:conditionalFormatting>
        <x14:conditionalFormatting xmlns:xm="http://schemas.microsoft.com/office/excel/2006/main">
          <x14:cfRule type="expression" priority="46" id="{61757C14-F49A-4E15-912B-56CCA43D4D56}">
            <xm:f>Cover!$E$15=R$6</xm:f>
            <x14:dxf>
              <fill>
                <patternFill>
                  <bgColor theme="7" tint="0.59996337778862885"/>
                </patternFill>
              </fill>
            </x14:dxf>
          </x14:cfRule>
          <x14:cfRule type="expression" priority="45" id="{073C7A4F-7709-4377-92E2-869E63055A80}">
            <xm:f>Cover!$E$15&lt;&gt;R$6</xm:f>
            <x14:dxf>
              <fill>
                <patternFill>
                  <bgColor theme="0" tint="-0.24994659260841701"/>
                </patternFill>
              </fill>
            </x14:dxf>
          </x14:cfRule>
          <xm:sqref>R119:V123</xm:sqref>
        </x14:conditionalFormatting>
        <x14:conditionalFormatting xmlns:xm="http://schemas.microsoft.com/office/excel/2006/main">
          <x14:cfRule type="expression" priority="44" id="{73D87049-8C58-4950-B270-0333B659FB8F}">
            <xm:f>Cover!$E$15=R$6</xm:f>
            <x14:dxf>
              <fill>
                <patternFill>
                  <bgColor theme="7" tint="0.59996337778862885"/>
                </patternFill>
              </fill>
            </x14:dxf>
          </x14:cfRule>
          <x14:cfRule type="expression" priority="43" id="{2DA45171-6F94-4FD1-B5F2-8CD72BA640D9}">
            <xm:f>Cover!$E$15&lt;&gt;R$6</xm:f>
            <x14:dxf>
              <fill>
                <patternFill>
                  <bgColor theme="0" tint="-0.24994659260841701"/>
                </patternFill>
              </fill>
            </x14:dxf>
          </x14:cfRule>
          <xm:sqref>R127:V134</xm:sqref>
        </x14:conditionalFormatting>
        <x14:conditionalFormatting xmlns:xm="http://schemas.microsoft.com/office/excel/2006/main">
          <x14:cfRule type="expression" priority="41" id="{B4C0425D-9A3E-4B39-9BF9-833D1E7E009C}">
            <xm:f>Cover!$E$15&lt;&gt;R$6</xm:f>
            <x14:dxf>
              <fill>
                <patternFill>
                  <bgColor theme="0" tint="-0.24994659260841701"/>
                </patternFill>
              </fill>
            </x14:dxf>
          </x14:cfRule>
          <x14:cfRule type="expression" priority="42" id="{3FC95893-DABC-45C3-B184-310BD3AB98F4}">
            <xm:f>Cover!$E$15=R$6</xm:f>
            <x14:dxf>
              <fill>
                <patternFill>
                  <bgColor theme="7" tint="0.59996337778862885"/>
                </patternFill>
              </fill>
            </x14:dxf>
          </x14:cfRule>
          <xm:sqref>R138:V142</xm:sqref>
        </x14:conditionalFormatting>
        <x14:conditionalFormatting xmlns:xm="http://schemas.microsoft.com/office/excel/2006/main">
          <x14:cfRule type="expression" priority="40" id="{2FB65FFE-F381-4228-9C00-2F170AA1F3D7}">
            <xm:f>Cover!$E$15=R$6</xm:f>
            <x14:dxf>
              <fill>
                <patternFill>
                  <bgColor theme="7" tint="0.59996337778862885"/>
                </patternFill>
              </fill>
            </x14:dxf>
          </x14:cfRule>
          <x14:cfRule type="expression" priority="39" id="{2913127D-C906-4287-B29C-EC49E2194350}">
            <xm:f>Cover!$E$15&lt;&gt;R$6</xm:f>
            <x14:dxf>
              <fill>
                <patternFill>
                  <bgColor theme="0" tint="-0.24994659260841701"/>
                </patternFill>
              </fill>
            </x14:dxf>
          </x14:cfRule>
          <xm:sqref>R146:V151</xm:sqref>
        </x14:conditionalFormatting>
        <x14:conditionalFormatting xmlns:xm="http://schemas.microsoft.com/office/excel/2006/main">
          <x14:cfRule type="expression" priority="38" id="{CDE55F2E-553B-470F-B485-09C01357DC69}">
            <xm:f>Cover!$E$15=R$6</xm:f>
            <x14:dxf>
              <fill>
                <patternFill>
                  <bgColor theme="7" tint="0.59996337778862885"/>
                </patternFill>
              </fill>
            </x14:dxf>
          </x14:cfRule>
          <x14:cfRule type="expression" priority="37" id="{19C26E61-B9FE-4A58-ABB9-8500022D0193}">
            <xm:f>Cover!$E$15&lt;&gt;R$6</xm:f>
            <x14:dxf>
              <fill>
                <patternFill>
                  <bgColor theme="0" tint="-0.24994659260841701"/>
                </patternFill>
              </fill>
            </x14:dxf>
          </x14:cfRule>
          <xm:sqref>R155:V159</xm:sqref>
        </x14:conditionalFormatting>
        <x14:conditionalFormatting xmlns:xm="http://schemas.microsoft.com/office/excel/2006/main">
          <x14:cfRule type="expression" priority="35" id="{473EA20E-F3C3-49DE-A587-4191F18E708F}">
            <xm:f>Cover!$E$15&lt;&gt;R$6</xm:f>
            <x14:dxf>
              <fill>
                <patternFill>
                  <bgColor theme="0" tint="-0.24994659260841701"/>
                </patternFill>
              </fill>
            </x14:dxf>
          </x14:cfRule>
          <x14:cfRule type="expression" priority="36" id="{3C5AB267-95C0-4119-BC40-4BF27F0BE737}">
            <xm:f>Cover!$E$15=R$6</xm:f>
            <x14:dxf>
              <fill>
                <patternFill>
                  <bgColor theme="7" tint="0.59996337778862885"/>
                </patternFill>
              </fill>
            </x14:dxf>
          </x14:cfRule>
          <xm:sqref>R163:V164</xm:sqref>
        </x14:conditionalFormatting>
        <x14:conditionalFormatting xmlns:xm="http://schemas.microsoft.com/office/excel/2006/main">
          <x14:cfRule type="expression" priority="34" id="{3913B6BD-5552-4044-96B1-2EE250082EDF}">
            <xm:f>Cover!$E$15=R$6</xm:f>
            <x14:dxf>
              <fill>
                <patternFill>
                  <bgColor theme="7" tint="0.59996337778862885"/>
                </patternFill>
              </fill>
            </x14:dxf>
          </x14:cfRule>
          <x14:cfRule type="expression" priority="33" id="{954EE0C7-AD0E-4766-BE73-F5512B4A70EA}">
            <xm:f>Cover!$E$15&lt;&gt;R$6</xm:f>
            <x14:dxf>
              <fill>
                <patternFill>
                  <bgColor theme="0" tint="-0.24994659260841701"/>
                </patternFill>
              </fill>
            </x14:dxf>
          </x14:cfRule>
          <xm:sqref>R168:V171</xm:sqref>
        </x14:conditionalFormatting>
        <x14:conditionalFormatting xmlns:xm="http://schemas.microsoft.com/office/excel/2006/main">
          <x14:cfRule type="expression" priority="32" id="{540B66CA-76CE-41B1-8173-CF2300937694}">
            <xm:f>Cover!$E$15=R$6</xm:f>
            <x14:dxf>
              <fill>
                <patternFill>
                  <bgColor theme="7" tint="0.59996337778862885"/>
                </patternFill>
              </fill>
            </x14:dxf>
          </x14:cfRule>
          <x14:cfRule type="expression" priority="31" id="{88EE279F-9925-4B64-BC11-5E5BBBCDE960}">
            <xm:f>Cover!$E$15&lt;&gt;R$6</xm:f>
            <x14:dxf>
              <fill>
                <patternFill>
                  <bgColor theme="0" tint="-0.24994659260841701"/>
                </patternFill>
              </fill>
            </x14:dxf>
          </x14:cfRule>
          <xm:sqref>R175:V184</xm:sqref>
        </x14:conditionalFormatting>
        <x14:conditionalFormatting xmlns:xm="http://schemas.microsoft.com/office/excel/2006/main">
          <x14:cfRule type="expression" priority="29" id="{91F0FD37-7AB4-463F-BDCE-20177C829757}">
            <xm:f>Cover!$E$15&lt;&gt;R$6</xm:f>
            <x14:dxf>
              <fill>
                <patternFill>
                  <bgColor theme="0" tint="-0.24994659260841701"/>
                </patternFill>
              </fill>
            </x14:dxf>
          </x14:cfRule>
          <x14:cfRule type="expression" priority="30" id="{50FB0299-3C79-4D5A-A6D1-B6FA23F7C381}">
            <xm:f>Cover!$E$15=R$6</xm:f>
            <x14:dxf>
              <fill>
                <patternFill>
                  <bgColor theme="7" tint="0.59996337778862885"/>
                </patternFill>
              </fill>
            </x14:dxf>
          </x14:cfRule>
          <xm:sqref>R190:V198</xm:sqref>
        </x14:conditionalFormatting>
        <x14:conditionalFormatting xmlns:xm="http://schemas.microsoft.com/office/excel/2006/main">
          <x14:cfRule type="expression" priority="28" id="{C893A34F-9C4A-4A7E-BC72-D797083A617E}">
            <xm:f>Cover!$E$15=R$6</xm:f>
            <x14:dxf>
              <fill>
                <patternFill>
                  <bgColor theme="7" tint="0.59996337778862885"/>
                </patternFill>
              </fill>
            </x14:dxf>
          </x14:cfRule>
          <x14:cfRule type="expression" priority="27" id="{F11EBE69-B46D-4155-B00D-8FFFCE51DA4E}">
            <xm:f>Cover!$E$15&lt;&gt;R$6</xm:f>
            <x14:dxf>
              <fill>
                <patternFill>
                  <bgColor theme="0" tint="-0.24994659260841701"/>
                </patternFill>
              </fill>
            </x14:dxf>
          </x14:cfRule>
          <xm:sqref>R202:V206</xm:sqref>
        </x14:conditionalFormatting>
        <x14:conditionalFormatting xmlns:xm="http://schemas.microsoft.com/office/excel/2006/main">
          <x14:cfRule type="expression" priority="26" id="{413E6300-648A-448F-9425-F5A7A134401C}">
            <xm:f>Cover!$E$15=R$6</xm:f>
            <x14:dxf>
              <fill>
                <patternFill>
                  <bgColor theme="7" tint="0.59996337778862885"/>
                </patternFill>
              </fill>
            </x14:dxf>
          </x14:cfRule>
          <x14:cfRule type="expression" priority="25" id="{8C80BE9C-1B5C-468D-9A63-CE4B9E55D2A5}">
            <xm:f>Cover!$E$15&lt;&gt;R$6</xm:f>
            <x14:dxf>
              <fill>
                <patternFill>
                  <bgColor theme="0" tint="-0.24994659260841701"/>
                </patternFill>
              </fill>
            </x14:dxf>
          </x14:cfRule>
          <xm:sqref>R210:V217</xm:sqref>
        </x14:conditionalFormatting>
        <x14:conditionalFormatting xmlns:xm="http://schemas.microsoft.com/office/excel/2006/main">
          <x14:cfRule type="expression" priority="24" id="{4DA62A96-42F5-4E2D-8752-B7E8D06CC3F6}">
            <xm:f>Cover!$E$15=R$6</xm:f>
            <x14:dxf>
              <fill>
                <patternFill>
                  <bgColor theme="7" tint="0.59996337778862885"/>
                </patternFill>
              </fill>
            </x14:dxf>
          </x14:cfRule>
          <x14:cfRule type="expression" priority="23" id="{7F700C2B-9B21-4C4C-BF0F-2AB99069F985}">
            <xm:f>Cover!$E$15&lt;&gt;R$6</xm:f>
            <x14:dxf>
              <fill>
                <patternFill>
                  <bgColor theme="0" tint="-0.24994659260841701"/>
                </patternFill>
              </fill>
            </x14:dxf>
          </x14:cfRule>
          <xm:sqref>R221:V225</xm:sqref>
        </x14:conditionalFormatting>
        <x14:conditionalFormatting xmlns:xm="http://schemas.microsoft.com/office/excel/2006/main">
          <x14:cfRule type="expression" priority="22" id="{C187DB92-098D-4A7B-B46E-896C1B668412}">
            <xm:f>Cover!$E$15=R$6</xm:f>
            <x14:dxf>
              <fill>
                <patternFill>
                  <bgColor theme="7" tint="0.59996337778862885"/>
                </patternFill>
              </fill>
            </x14:dxf>
          </x14:cfRule>
          <x14:cfRule type="expression" priority="21" id="{7232C5B4-3453-45A8-951D-06DB1A669587}">
            <xm:f>Cover!$E$15&lt;&gt;R$6</xm:f>
            <x14:dxf>
              <fill>
                <patternFill>
                  <bgColor theme="0" tint="-0.24994659260841701"/>
                </patternFill>
              </fill>
            </x14:dxf>
          </x14:cfRule>
          <xm:sqref>R229:V234</xm:sqref>
        </x14:conditionalFormatting>
        <x14:conditionalFormatting xmlns:xm="http://schemas.microsoft.com/office/excel/2006/main">
          <x14:cfRule type="expression" priority="20" id="{74445BED-A2BD-452F-9D40-4A46758F3E5C}">
            <xm:f>Cover!$E$15=R$6</xm:f>
            <x14:dxf>
              <fill>
                <patternFill>
                  <bgColor theme="7" tint="0.59996337778862885"/>
                </patternFill>
              </fill>
            </x14:dxf>
          </x14:cfRule>
          <x14:cfRule type="expression" priority="19" id="{A6E377FE-339E-4055-A6BE-49C48376E377}">
            <xm:f>Cover!$E$15&lt;&gt;R$6</xm:f>
            <x14:dxf>
              <fill>
                <patternFill>
                  <bgColor theme="0" tint="-0.24994659260841701"/>
                </patternFill>
              </fill>
            </x14:dxf>
          </x14:cfRule>
          <xm:sqref>R238:V242</xm:sqref>
        </x14:conditionalFormatting>
        <x14:conditionalFormatting xmlns:xm="http://schemas.microsoft.com/office/excel/2006/main">
          <x14:cfRule type="expression" priority="18" id="{37277E3E-1F30-402B-BACA-C940EB6B8754}">
            <xm:f>Cover!$E$15=R$6</xm:f>
            <x14:dxf>
              <fill>
                <patternFill>
                  <bgColor theme="7" tint="0.59996337778862885"/>
                </patternFill>
              </fill>
            </x14:dxf>
          </x14:cfRule>
          <x14:cfRule type="expression" priority="17" id="{196B688E-86C3-434E-B257-8014E729D2DB}">
            <xm:f>Cover!$E$15&lt;&gt;R$6</xm:f>
            <x14:dxf>
              <fill>
                <patternFill>
                  <bgColor theme="0" tint="-0.24994659260841701"/>
                </patternFill>
              </fill>
            </x14:dxf>
          </x14:cfRule>
          <xm:sqref>R246:V247</xm:sqref>
        </x14:conditionalFormatting>
        <x14:conditionalFormatting xmlns:xm="http://schemas.microsoft.com/office/excel/2006/main">
          <x14:cfRule type="expression" priority="15" id="{E1A92E4B-6446-4F6C-87B6-1AC79484E2CE}">
            <xm:f>Cover!$E$15&lt;&gt;R$6</xm:f>
            <x14:dxf>
              <fill>
                <patternFill>
                  <bgColor theme="0" tint="-0.24994659260841701"/>
                </patternFill>
              </fill>
            </x14:dxf>
          </x14:cfRule>
          <x14:cfRule type="expression" priority="16" id="{5242211C-75EE-410A-93DA-57EF7510A94A}">
            <xm:f>Cover!$E$15=R$6</xm:f>
            <x14:dxf>
              <fill>
                <patternFill>
                  <bgColor theme="7" tint="0.59996337778862885"/>
                </patternFill>
              </fill>
            </x14:dxf>
          </x14:cfRule>
          <xm:sqref>R251:V254</xm:sqref>
        </x14:conditionalFormatting>
        <x14:conditionalFormatting xmlns:xm="http://schemas.microsoft.com/office/excel/2006/main">
          <x14:cfRule type="expression" priority="14" id="{06E9C911-8AA1-4C65-8D31-BB3770A07A5F}">
            <xm:f>Cover!$E$15=R$6</xm:f>
            <x14:dxf>
              <fill>
                <patternFill>
                  <bgColor theme="7" tint="0.59996337778862885"/>
                </patternFill>
              </fill>
            </x14:dxf>
          </x14:cfRule>
          <x14:cfRule type="expression" priority="13" id="{E5C84DDA-AB31-46CE-8B19-82C89C7F4DCA}">
            <xm:f>Cover!$E$15&lt;&gt;R$6</xm:f>
            <x14:dxf>
              <fill>
                <patternFill>
                  <bgColor theme="0" tint="-0.24994659260841701"/>
                </patternFill>
              </fill>
            </x14:dxf>
          </x14:cfRule>
          <xm:sqref>R258:V267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376E8-4DF3-41DD-A037-2FE79C662FD3}">
  <sheetPr codeName="Sheet19">
    <tabColor theme="9"/>
    <pageSetUpPr autoPageBreaks="0"/>
  </sheetPr>
  <dimension ref="A1:BR91"/>
  <sheetViews>
    <sheetView zoomScale="40" zoomScaleNormal="40" workbookViewId="0">
      <pane ySplit="6" topLeftCell="A7" activePane="bottomLeft" state="frozen"/>
      <selection pane="bottomLeft" activeCell="O54" sqref="O54:O56"/>
      <selection activeCell="G59" sqref="G59"/>
    </sheetView>
  </sheetViews>
  <sheetFormatPr defaultColWidth="0" defaultRowHeight="14.25"/>
  <cols>
    <col min="1" max="1" width="14.42578125" customWidth="1"/>
    <col min="2" max="3" width="2" customWidth="1"/>
    <col min="4" max="5" width="23.42578125" bestFit="1" customWidth="1"/>
    <col min="6" max="6" width="7.42578125" hidden="1" customWidth="1"/>
    <col min="7" max="7" width="5.42578125" hidden="1" customWidth="1"/>
    <col min="8" max="8" width="16.42578125" hidden="1" customWidth="1"/>
    <col min="9" max="12" width="7.42578125" hidden="1" customWidth="1"/>
    <col min="13" max="13" width="20.5703125" hidden="1" customWidth="1"/>
    <col min="14" max="14" width="13.5703125" bestFit="1" customWidth="1"/>
    <col min="15" max="15" width="26.42578125" bestFit="1" customWidth="1"/>
    <col min="16" max="16" width="27.42578125" bestFit="1" customWidth="1"/>
    <col min="17" max="17" width="17" bestFit="1" customWidth="1"/>
    <col min="18" max="18" width="19.42578125" bestFit="1" customWidth="1"/>
    <col min="19" max="19" width="10.5703125" bestFit="1" customWidth="1"/>
    <col min="20" max="20" width="11.42578125" bestFit="1" customWidth="1"/>
    <col min="21" max="21" width="20" bestFit="1" customWidth="1"/>
    <col min="22" max="22" width="12.5703125" bestFit="1" customWidth="1"/>
    <col min="23" max="23" width="16.85546875" customWidth="1"/>
    <col min="24" max="24" width="12.42578125" customWidth="1"/>
    <col min="25" max="28" width="10.5703125" customWidth="1"/>
    <col min="29" max="34" width="1.42578125" customWidth="1"/>
    <col min="35" max="70" width="0" hidden="1" customWidth="1"/>
    <col min="71" max="16384" width="8.5703125" hidden="1"/>
  </cols>
  <sheetData>
    <row r="1" spans="1:28" s="2" customFormat="1" ht="25.15">
      <c r="A1" s="1" t="s">
        <v>1619</v>
      </c>
      <c r="B1" s="3"/>
      <c r="P1" s="4" t="s">
        <v>1</v>
      </c>
      <c r="Q1" s="4"/>
      <c r="R1" s="4"/>
      <c r="Z1" s="3"/>
    </row>
    <row r="2" spans="1:28" s="2" customFormat="1" ht="25.15">
      <c r="A2" s="4" t="str">
        <f>Cover!$E$13</f>
        <v>Master</v>
      </c>
      <c r="B2" s="3"/>
    </row>
    <row r="3" spans="1:28" s="2" customFormat="1" ht="25.15">
      <c r="A3" s="4">
        <f>Cover!$E$15</f>
        <v>2026</v>
      </c>
      <c r="B3" s="4"/>
      <c r="C3" s="4"/>
      <c r="D3" s="4"/>
    </row>
    <row r="4" spans="1:28" s="5" customFormat="1" ht="25.5" thickBot="1">
      <c r="A4" s="1305" t="s">
        <v>60</v>
      </c>
      <c r="B4" s="6"/>
    </row>
    <row r="5" spans="1:28" s="7" customFormat="1" ht="17.25">
      <c r="B5" s="8"/>
      <c r="C5" s="8"/>
      <c r="D5" s="9"/>
      <c r="E5" s="9"/>
      <c r="F5" s="9"/>
      <c r="G5" s="9"/>
      <c r="H5" s="9"/>
      <c r="I5" s="9"/>
      <c r="J5" s="9"/>
      <c r="K5" s="9"/>
      <c r="L5" s="9"/>
      <c r="M5" s="9"/>
      <c r="N5" s="9"/>
      <c r="O5" s="9"/>
      <c r="P5" s="10"/>
      <c r="Q5" s="10"/>
      <c r="R5" s="10"/>
      <c r="S5" s="10"/>
      <c r="T5" s="10"/>
      <c r="U5" s="10"/>
      <c r="V5" s="10"/>
      <c r="X5" s="68" t="s">
        <v>1997</v>
      </c>
      <c r="Y5" s="64"/>
      <c r="Z5" s="69"/>
      <c r="AA5" s="64"/>
      <c r="AB5" s="65"/>
    </row>
    <row r="6" spans="1:28" s="7" customFormat="1" ht="15">
      <c r="B6" s="8"/>
      <c r="C6" s="8"/>
      <c r="D6" s="36" t="s">
        <v>165</v>
      </c>
      <c r="E6" s="36" t="s">
        <v>166</v>
      </c>
      <c r="F6" s="36" t="s">
        <v>167</v>
      </c>
      <c r="G6" s="36" t="s">
        <v>168</v>
      </c>
      <c r="H6" s="36" t="s">
        <v>169</v>
      </c>
      <c r="I6" s="36" t="s">
        <v>1878</v>
      </c>
      <c r="J6" s="36" t="s">
        <v>1879</v>
      </c>
      <c r="K6" s="36" t="s">
        <v>2848</v>
      </c>
      <c r="L6" s="36" t="s">
        <v>2849</v>
      </c>
      <c r="M6" s="36" t="s">
        <v>171</v>
      </c>
      <c r="N6" s="36" t="s">
        <v>172</v>
      </c>
      <c r="O6" s="36" t="s">
        <v>1809</v>
      </c>
      <c r="P6" s="37" t="s">
        <v>2775</v>
      </c>
      <c r="Q6" s="37" t="s">
        <v>406</v>
      </c>
      <c r="R6" s="37" t="s">
        <v>407</v>
      </c>
      <c r="S6" s="37" t="s">
        <v>175</v>
      </c>
      <c r="T6" s="37" t="s">
        <v>197</v>
      </c>
      <c r="U6" s="37" t="s">
        <v>1789</v>
      </c>
      <c r="V6" s="37" t="s">
        <v>1790</v>
      </c>
      <c r="W6" s="24" t="s">
        <v>176</v>
      </c>
      <c r="X6" s="16">
        <v>2022</v>
      </c>
      <c r="Y6" s="17">
        <v>2023</v>
      </c>
      <c r="Z6" s="17">
        <v>2024</v>
      </c>
      <c r="AA6" s="17">
        <v>2025</v>
      </c>
      <c r="AB6" s="18">
        <v>2026</v>
      </c>
    </row>
    <row r="7" spans="1:28" s="7" customFormat="1" ht="13.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s="11" customFormat="1" ht="22.5">
      <c r="A8" s="437"/>
      <c r="B8" s="801" t="s">
        <v>238</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s="11" customFormat="1"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7" customFormat="1" ht="17.649999999999999">
      <c r="A10" s="27"/>
      <c r="B10" s="28" t="s">
        <v>2778</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row>
    <row r="11" spans="1:28" s="7" customFormat="1" ht="1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7" customFormat="1" ht="13.9">
      <c r="A12" s="402" t="s">
        <v>2780</v>
      </c>
      <c r="B12" s="29"/>
      <c r="C12" s="29"/>
      <c r="D12" s="9" t="s">
        <v>190</v>
      </c>
      <c r="E12" s="9" t="s">
        <v>172</v>
      </c>
      <c r="F12" s="9"/>
      <c r="G12" s="9"/>
      <c r="H12" s="9"/>
      <c r="I12" s="9"/>
      <c r="J12" s="9"/>
      <c r="K12" s="9"/>
      <c r="L12" s="9"/>
      <c r="M12" s="9"/>
      <c r="N12" s="9" t="s">
        <v>182</v>
      </c>
      <c r="O12" s="9" t="s">
        <v>2878</v>
      </c>
      <c r="P12" s="9"/>
      <c r="Q12" s="364"/>
      <c r="R12" s="29"/>
      <c r="S12" s="351" t="s">
        <v>185</v>
      </c>
      <c r="T12" s="351"/>
      <c r="U12" s="21" t="s">
        <v>2691</v>
      </c>
      <c r="V12" s="351" t="s">
        <v>1628</v>
      </c>
      <c r="W12" s="364" t="s">
        <v>186</v>
      </c>
      <c r="X12" s="1119">
        <f t="shared" ref="X12:AB13" si="0">SUMIFS(X$25:X$35,$E$25:$E$35,$E12,$U$25:$U$35,$U12,$V$25:$V$35,$V12)</f>
        <v>0</v>
      </c>
      <c r="Y12" s="1119">
        <f t="shared" si="0"/>
        <v>0</v>
      </c>
      <c r="Z12" s="1119">
        <f t="shared" si="0"/>
        <v>0</v>
      </c>
      <c r="AA12" s="1119">
        <f t="shared" si="0"/>
        <v>0</v>
      </c>
      <c r="AB12" s="1119">
        <f t="shared" si="0"/>
        <v>0</v>
      </c>
    </row>
    <row r="13" spans="1:28" s="7" customFormat="1" ht="13.9">
      <c r="A13" s="402" t="s">
        <v>2780</v>
      </c>
      <c r="B13" s="29"/>
      <c r="C13" s="29"/>
      <c r="D13" s="365" t="s">
        <v>178</v>
      </c>
      <c r="E13" s="365" t="s">
        <v>1794</v>
      </c>
      <c r="F13" s="365"/>
      <c r="G13" s="365"/>
      <c r="H13" s="365"/>
      <c r="I13" s="365"/>
      <c r="J13" s="365"/>
      <c r="K13" s="365"/>
      <c r="L13" s="365"/>
      <c r="M13" s="365"/>
      <c r="N13" s="365"/>
      <c r="O13" s="9" t="s">
        <v>2878</v>
      </c>
      <c r="P13" s="365"/>
      <c r="Q13" s="364"/>
      <c r="R13" s="29"/>
      <c r="S13" s="351" t="s">
        <v>185</v>
      </c>
      <c r="T13" s="351"/>
      <c r="U13" s="21" t="s">
        <v>2691</v>
      </c>
      <c r="V13" s="351" t="s">
        <v>1628</v>
      </c>
      <c r="W13" s="364" t="s">
        <v>186</v>
      </c>
      <c r="X13" s="1119">
        <f t="shared" si="0"/>
        <v>0</v>
      </c>
      <c r="Y13" s="1119">
        <f t="shared" si="0"/>
        <v>0</v>
      </c>
      <c r="Z13" s="1119">
        <f t="shared" si="0"/>
        <v>0</v>
      </c>
      <c r="AA13" s="1119">
        <f t="shared" si="0"/>
        <v>0</v>
      </c>
      <c r="AB13" s="1119">
        <f t="shared" si="0"/>
        <v>0</v>
      </c>
    </row>
    <row r="14" spans="1:28" s="7" customFormat="1" ht="13.9">
      <c r="A14" s="29"/>
      <c r="B14" s="29"/>
      <c r="C14" s="29"/>
      <c r="D14" s="365"/>
      <c r="E14" s="365"/>
      <c r="F14" s="365"/>
      <c r="G14" s="365"/>
      <c r="H14" s="365"/>
      <c r="I14" s="365"/>
      <c r="J14" s="365"/>
      <c r="K14" s="365"/>
      <c r="L14" s="365"/>
      <c r="M14" s="365"/>
      <c r="N14" s="365"/>
      <c r="O14" s="9"/>
      <c r="P14" s="365"/>
      <c r="Q14" s="364"/>
      <c r="R14" s="29"/>
      <c r="S14" s="351"/>
      <c r="T14" s="351"/>
      <c r="U14" s="21"/>
      <c r="V14" s="351"/>
      <c r="W14" s="364"/>
      <c r="X14" s="1121"/>
      <c r="Y14" s="1121"/>
      <c r="Z14" s="1121"/>
      <c r="AA14" s="1121"/>
      <c r="AB14" s="1121"/>
    </row>
    <row r="15" spans="1:28" s="7" customFormat="1" ht="14.25" customHeight="1">
      <c r="A15" s="402" t="s">
        <v>2780</v>
      </c>
      <c r="B15" s="11"/>
      <c r="C15" s="11"/>
      <c r="D15" s="20"/>
      <c r="E15" s="20"/>
      <c r="F15" s="20"/>
      <c r="G15" s="20"/>
      <c r="H15" s="20"/>
      <c r="I15" s="20"/>
      <c r="J15" s="20"/>
      <c r="K15" s="20"/>
      <c r="L15" s="20"/>
      <c r="M15" s="20"/>
      <c r="N15" s="20"/>
      <c r="O15" s="20" t="s">
        <v>238</v>
      </c>
      <c r="P15" s="20" t="s">
        <v>2917</v>
      </c>
      <c r="Q15" s="355" t="s">
        <v>2918</v>
      </c>
      <c r="R15" s="355"/>
      <c r="S15" s="347" t="s">
        <v>197</v>
      </c>
      <c r="T15" s="347" t="s">
        <v>2919</v>
      </c>
      <c r="U15" s="347"/>
      <c r="V15" s="347"/>
      <c r="W15" s="355" t="s">
        <v>1847</v>
      </c>
      <c r="X15" s="1117">
        <f>SUM(X40:X45)</f>
        <v>0</v>
      </c>
      <c r="Y15" s="1117">
        <f>SUM(Y40:Y45)</f>
        <v>0</v>
      </c>
      <c r="Z15" s="1117">
        <f>SUM(Z40:Z45)</f>
        <v>0</v>
      </c>
      <c r="AA15" s="1117">
        <f>SUM(AA40:AA45)</f>
        <v>0</v>
      </c>
      <c r="AB15" s="1117">
        <f>SUM(AB40:AB45)</f>
        <v>0</v>
      </c>
    </row>
    <row r="16" spans="1:28" s="7" customFormat="1" ht="14.25" customHeight="1">
      <c r="A16" s="402" t="s">
        <v>2780</v>
      </c>
      <c r="B16" s="11"/>
      <c r="C16" s="11"/>
      <c r="D16" s="20"/>
      <c r="E16" s="20"/>
      <c r="F16" s="20"/>
      <c r="G16" s="20"/>
      <c r="H16" s="20"/>
      <c r="I16" s="20"/>
      <c r="J16" s="20"/>
      <c r="K16" s="20"/>
      <c r="L16" s="20"/>
      <c r="M16" s="11"/>
      <c r="N16" s="11"/>
      <c r="O16" s="367" t="s">
        <v>238</v>
      </c>
      <c r="P16" s="367"/>
      <c r="Q16" s="11"/>
      <c r="R16" s="20"/>
      <c r="S16" s="13" t="s">
        <v>197</v>
      </c>
      <c r="T16" s="20" t="s">
        <v>2920</v>
      </c>
      <c r="U16" s="11"/>
      <c r="V16" s="11"/>
      <c r="W16" s="20" t="s">
        <v>2921</v>
      </c>
      <c r="X16" s="1117">
        <f>X48-X50</f>
        <v>0</v>
      </c>
      <c r="Y16" s="1117">
        <f t="shared" ref="Y16:AB16" si="1">Y48-Y50</f>
        <v>0</v>
      </c>
      <c r="Z16" s="1117">
        <f t="shared" si="1"/>
        <v>0</v>
      </c>
      <c r="AA16" s="1117">
        <f t="shared" si="1"/>
        <v>0</v>
      </c>
      <c r="AB16" s="1117">
        <f t="shared" si="1"/>
        <v>0</v>
      </c>
    </row>
    <row r="17" spans="1:28" s="7" customFormat="1" ht="14.25" customHeight="1">
      <c r="A17" s="402" t="s">
        <v>2780</v>
      </c>
      <c r="B17" s="11"/>
      <c r="C17" s="11"/>
      <c r="D17" s="20"/>
      <c r="E17" s="20"/>
      <c r="F17" s="20"/>
      <c r="G17" s="20"/>
      <c r="H17" s="20"/>
      <c r="I17" s="20"/>
      <c r="J17" s="20"/>
      <c r="K17" s="20"/>
      <c r="L17" s="20"/>
      <c r="M17" s="11"/>
      <c r="N17" s="11"/>
      <c r="O17" s="367" t="s">
        <v>238</v>
      </c>
      <c r="P17" s="367"/>
      <c r="Q17" s="11"/>
      <c r="R17" s="11"/>
      <c r="S17" s="13" t="s">
        <v>197</v>
      </c>
      <c r="T17" s="20" t="s">
        <v>2922</v>
      </c>
      <c r="U17" s="11"/>
      <c r="V17" s="11"/>
      <c r="W17" s="20" t="s">
        <v>2921</v>
      </c>
      <c r="X17" s="1117">
        <f>X49-X51</f>
        <v>0</v>
      </c>
      <c r="Y17" s="1117">
        <f t="shared" ref="Y17:AB17" si="2">Y49-Y51</f>
        <v>0</v>
      </c>
      <c r="Z17" s="1117">
        <f t="shared" si="2"/>
        <v>0</v>
      </c>
      <c r="AA17" s="1117">
        <f t="shared" si="2"/>
        <v>0</v>
      </c>
      <c r="AB17" s="1117">
        <f t="shared" si="2"/>
        <v>0</v>
      </c>
    </row>
    <row r="18" spans="1:28" s="7" customFormat="1" ht="14.25" customHeight="1">
      <c r="A18" s="402" t="s">
        <v>2780</v>
      </c>
      <c r="B18" s="11"/>
      <c r="C18" s="11"/>
      <c r="D18" s="11"/>
      <c r="E18" s="11"/>
      <c r="F18" s="11"/>
      <c r="G18" s="11"/>
      <c r="H18" s="11"/>
      <c r="I18" s="11"/>
      <c r="J18" s="11"/>
      <c r="K18" s="11"/>
      <c r="L18" s="11"/>
      <c r="M18" s="11"/>
      <c r="N18" s="11"/>
      <c r="O18" s="367" t="s">
        <v>238</v>
      </c>
      <c r="P18" s="367"/>
      <c r="Q18" s="11"/>
      <c r="R18" s="20"/>
      <c r="S18" s="13" t="s">
        <v>197</v>
      </c>
      <c r="T18" s="20" t="s">
        <v>2923</v>
      </c>
      <c r="U18" s="11"/>
      <c r="V18" s="11"/>
      <c r="W18" s="20" t="s">
        <v>1847</v>
      </c>
      <c r="X18" s="1117">
        <f>X61-X63</f>
        <v>0</v>
      </c>
      <c r="Y18" s="1117">
        <f t="shared" ref="Y18:AB18" si="3">Y61-Y63</f>
        <v>0</v>
      </c>
      <c r="Z18" s="1117">
        <f t="shared" si="3"/>
        <v>0</v>
      </c>
      <c r="AA18" s="1117">
        <f t="shared" si="3"/>
        <v>0</v>
      </c>
      <c r="AB18" s="1117">
        <f t="shared" si="3"/>
        <v>0</v>
      </c>
    </row>
    <row r="19" spans="1:28" s="7" customFormat="1" ht="14.25" customHeight="1">
      <c r="A19" s="402" t="s">
        <v>2780</v>
      </c>
      <c r="B19" s="11"/>
      <c r="C19" s="11"/>
      <c r="D19" s="11"/>
      <c r="E19" s="11"/>
      <c r="F19" s="11"/>
      <c r="G19" s="11"/>
      <c r="H19" s="11"/>
      <c r="I19" s="11"/>
      <c r="J19" s="11"/>
      <c r="K19" s="11"/>
      <c r="L19" s="11"/>
      <c r="M19" s="11"/>
      <c r="N19" s="11"/>
      <c r="O19" s="367" t="s">
        <v>238</v>
      </c>
      <c r="P19" s="367"/>
      <c r="Q19" s="11"/>
      <c r="R19" s="11"/>
      <c r="S19" s="13" t="s">
        <v>197</v>
      </c>
      <c r="T19" s="20" t="s">
        <v>2924</v>
      </c>
      <c r="U19" s="11"/>
      <c r="V19" s="11"/>
      <c r="W19" s="20" t="s">
        <v>1847</v>
      </c>
      <c r="X19" s="1117">
        <f>X62-X64</f>
        <v>0</v>
      </c>
      <c r="Y19" s="1117">
        <f t="shared" ref="Y19:AB19" si="4">Y62-Y64</f>
        <v>0</v>
      </c>
      <c r="Z19" s="1117">
        <f t="shared" si="4"/>
        <v>0</v>
      </c>
      <c r="AA19" s="1117">
        <f t="shared" si="4"/>
        <v>0</v>
      </c>
      <c r="AB19" s="1117">
        <f t="shared" si="4"/>
        <v>0</v>
      </c>
    </row>
    <row r="20" spans="1:28" s="7" customFormat="1" ht="15">
      <c r="A20" s="21"/>
      <c r="B20" s="57"/>
      <c r="C20" s="57"/>
      <c r="D20" s="36"/>
      <c r="E20" s="36"/>
      <c r="F20" s="36"/>
      <c r="G20" s="36"/>
      <c r="H20" s="36"/>
      <c r="I20" s="36"/>
      <c r="J20" s="36"/>
      <c r="K20" s="36"/>
      <c r="L20" s="36"/>
      <c r="M20" s="36"/>
      <c r="N20" s="36"/>
      <c r="O20" s="36"/>
      <c r="P20" s="37"/>
      <c r="Q20" s="37"/>
      <c r="R20" s="37"/>
      <c r="S20" s="37"/>
      <c r="T20" s="37"/>
      <c r="U20" s="37"/>
      <c r="V20" s="37"/>
      <c r="W20" s="37"/>
      <c r="X20" s="1121"/>
      <c r="Y20" s="1121"/>
      <c r="Z20" s="1121"/>
      <c r="AA20" s="1121"/>
      <c r="AB20" s="1121"/>
    </row>
    <row r="21" spans="1:28" s="7" customFormat="1" ht="17.649999999999999">
      <c r="A21" s="27"/>
      <c r="B21" s="28" t="s">
        <v>2837</v>
      </c>
      <c r="C21" s="27"/>
      <c r="D21" s="27"/>
      <c r="E21" s="27"/>
      <c r="F21" s="27"/>
      <c r="G21" s="27"/>
      <c r="H21" s="27"/>
      <c r="I21" s="27"/>
      <c r="J21" s="27"/>
      <c r="K21" s="27"/>
      <c r="L21" s="27"/>
      <c r="M21" s="27"/>
      <c r="N21" s="27"/>
      <c r="O21" s="27"/>
      <c r="P21" s="27"/>
      <c r="Q21" s="27"/>
      <c r="R21" s="27"/>
      <c r="S21" s="27"/>
      <c r="T21" s="27"/>
      <c r="U21" s="27"/>
      <c r="V21" s="27"/>
      <c r="W21" s="27"/>
      <c r="X21" s="1109"/>
      <c r="Y21" s="1109"/>
      <c r="Z21" s="1109"/>
      <c r="AA21" s="1109"/>
      <c r="AB21" s="1109"/>
    </row>
    <row r="22" spans="1:28" s="7" customFormat="1" ht="14.25" customHeight="1">
      <c r="A22" s="11"/>
      <c r="B22" s="11"/>
      <c r="C22" s="11"/>
      <c r="D22" s="11"/>
      <c r="E22" s="11"/>
      <c r="F22" s="11"/>
      <c r="G22" s="11"/>
      <c r="H22" s="11"/>
      <c r="I22" s="11"/>
      <c r="J22" s="11"/>
      <c r="K22" s="11"/>
      <c r="L22" s="11"/>
      <c r="M22" s="11"/>
      <c r="N22" s="11"/>
      <c r="O22" s="11"/>
      <c r="P22" s="11"/>
      <c r="Q22" s="11"/>
      <c r="R22" s="11"/>
      <c r="S22" s="11"/>
      <c r="T22" s="11"/>
      <c r="U22" s="11"/>
      <c r="V22" s="11"/>
      <c r="W22" s="11"/>
      <c r="X22" s="399"/>
      <c r="Y22" s="399"/>
      <c r="Z22" s="399"/>
      <c r="AA22" s="399"/>
      <c r="AB22" s="399"/>
    </row>
    <row r="23" spans="1:28" s="7" customFormat="1" ht="14.25" customHeight="1">
      <c r="A23" s="12"/>
      <c r="B23" s="12"/>
      <c r="C23" s="34" t="s">
        <v>2925</v>
      </c>
      <c r="D23" s="34"/>
      <c r="E23" s="33"/>
      <c r="F23" s="33"/>
      <c r="G23" s="33"/>
      <c r="H23" s="33"/>
      <c r="I23" s="33"/>
      <c r="J23" s="33"/>
      <c r="K23" s="33"/>
      <c r="L23" s="33"/>
      <c r="M23" s="33"/>
      <c r="N23" s="33"/>
      <c r="O23" s="33"/>
      <c r="P23" s="33"/>
      <c r="Q23" s="33"/>
      <c r="R23" s="33"/>
      <c r="S23" s="33"/>
      <c r="T23" s="33"/>
      <c r="U23" s="33"/>
      <c r="V23" s="33"/>
      <c r="W23" s="33"/>
      <c r="X23" s="401"/>
      <c r="Y23" s="401"/>
      <c r="Z23" s="401"/>
      <c r="AA23" s="401"/>
      <c r="AB23" s="401"/>
    </row>
    <row r="24" spans="1:28" s="7" customFormat="1" ht="14.25" customHeight="1">
      <c r="A24" s="11"/>
      <c r="B24" s="11"/>
      <c r="C24" s="11"/>
      <c r="D24" s="11"/>
      <c r="E24" s="11"/>
      <c r="F24" s="11"/>
      <c r="G24" s="11"/>
      <c r="H24" s="11"/>
      <c r="I24" s="11"/>
      <c r="J24" s="11"/>
      <c r="K24" s="11"/>
      <c r="L24" s="11"/>
      <c r="M24" s="11"/>
      <c r="N24" s="11"/>
      <c r="O24" s="11"/>
      <c r="P24" s="11"/>
      <c r="Q24" s="11"/>
      <c r="R24" s="11"/>
      <c r="S24" s="11"/>
      <c r="T24" s="11"/>
      <c r="U24" s="11"/>
      <c r="V24" s="11"/>
      <c r="W24" s="11"/>
      <c r="X24" s="399"/>
      <c r="Y24" s="399"/>
      <c r="Z24" s="399"/>
      <c r="AA24" s="399"/>
      <c r="AB24" s="399"/>
    </row>
    <row r="25" spans="1:28" s="7" customFormat="1" ht="14.25" customHeight="1">
      <c r="B25" s="8"/>
      <c r="C25" s="8"/>
      <c r="D25" s="20" t="s">
        <v>190</v>
      </c>
      <c r="E25" s="20" t="s">
        <v>172</v>
      </c>
      <c r="F25" s="20"/>
      <c r="G25" s="20"/>
      <c r="H25" s="20"/>
      <c r="I25" s="20"/>
      <c r="J25" s="20"/>
      <c r="K25" s="20"/>
      <c r="L25" s="20"/>
      <c r="M25" s="20"/>
      <c r="N25" s="20" t="s">
        <v>182</v>
      </c>
      <c r="O25" s="20" t="s">
        <v>238</v>
      </c>
      <c r="P25" s="20" t="s">
        <v>2917</v>
      </c>
      <c r="Q25" s="7" t="s">
        <v>2918</v>
      </c>
      <c r="R25" s="7" t="s">
        <v>2926</v>
      </c>
      <c r="S25" s="21" t="s">
        <v>185</v>
      </c>
      <c r="T25" s="21"/>
      <c r="U25" s="21" t="s">
        <v>2691</v>
      </c>
      <c r="V25" s="21" t="s">
        <v>1628</v>
      </c>
      <c r="W25" s="7" t="s">
        <v>186</v>
      </c>
      <c r="X25" s="728"/>
      <c r="Y25" s="728"/>
      <c r="Z25" s="728"/>
      <c r="AA25" s="728"/>
      <c r="AB25" s="728"/>
    </row>
    <row r="26" spans="1:28" s="7" customFormat="1" ht="14.25" customHeight="1">
      <c r="B26" s="8"/>
      <c r="C26" s="8"/>
      <c r="D26" s="20" t="s">
        <v>190</v>
      </c>
      <c r="E26" s="20" t="s">
        <v>172</v>
      </c>
      <c r="F26" s="20"/>
      <c r="G26" s="20"/>
      <c r="H26" s="20"/>
      <c r="I26" s="20"/>
      <c r="J26" s="20"/>
      <c r="K26" s="20"/>
      <c r="L26" s="20"/>
      <c r="M26" s="20"/>
      <c r="N26" s="20" t="s">
        <v>182</v>
      </c>
      <c r="O26" s="20" t="s">
        <v>238</v>
      </c>
      <c r="P26" s="20" t="s">
        <v>2917</v>
      </c>
      <c r="Q26" s="7" t="s">
        <v>2918</v>
      </c>
      <c r="R26" s="7" t="s">
        <v>2927</v>
      </c>
      <c r="S26" s="21" t="s">
        <v>185</v>
      </c>
      <c r="T26" s="21"/>
      <c r="U26" s="21" t="s">
        <v>2691</v>
      </c>
      <c r="V26" s="21" t="s">
        <v>1628</v>
      </c>
      <c r="W26" s="7" t="s">
        <v>186</v>
      </c>
      <c r="X26" s="728"/>
      <c r="Y26" s="728"/>
      <c r="Z26" s="728"/>
      <c r="AA26" s="728"/>
      <c r="AB26" s="728"/>
    </row>
    <row r="27" spans="1:28" s="7" customFormat="1" ht="14.25" customHeight="1">
      <c r="B27" s="8"/>
      <c r="C27" s="8"/>
      <c r="D27" s="20" t="s">
        <v>190</v>
      </c>
      <c r="E27" s="20" t="s">
        <v>172</v>
      </c>
      <c r="F27" s="20"/>
      <c r="G27" s="20"/>
      <c r="H27" s="20"/>
      <c r="I27" s="20"/>
      <c r="J27" s="20"/>
      <c r="K27" s="20"/>
      <c r="L27" s="20"/>
      <c r="M27" s="20"/>
      <c r="N27" s="20" t="s">
        <v>182</v>
      </c>
      <c r="O27" s="20" t="s">
        <v>238</v>
      </c>
      <c r="P27" s="20" t="s">
        <v>2917</v>
      </c>
      <c r="Q27" s="7" t="s">
        <v>2918</v>
      </c>
      <c r="R27" s="7" t="s">
        <v>2928</v>
      </c>
      <c r="S27" s="21" t="s">
        <v>185</v>
      </c>
      <c r="T27" s="21"/>
      <c r="U27" s="21" t="s">
        <v>2691</v>
      </c>
      <c r="V27" s="21" t="s">
        <v>1628</v>
      </c>
      <c r="W27" s="7" t="s">
        <v>186</v>
      </c>
      <c r="X27" s="728"/>
      <c r="Y27" s="728"/>
      <c r="Z27" s="728"/>
      <c r="AA27" s="728"/>
      <c r="AB27" s="728"/>
    </row>
    <row r="28" spans="1:28" s="7" customFormat="1" ht="14.25" customHeight="1">
      <c r="B28" s="8"/>
      <c r="C28" s="8"/>
      <c r="D28" s="20" t="s">
        <v>190</v>
      </c>
      <c r="E28" s="20" t="s">
        <v>172</v>
      </c>
      <c r="F28" s="20"/>
      <c r="G28" s="20"/>
      <c r="H28" s="20"/>
      <c r="I28" s="20"/>
      <c r="J28" s="20"/>
      <c r="K28" s="20"/>
      <c r="L28" s="20"/>
      <c r="M28" s="20"/>
      <c r="N28" s="20" t="s">
        <v>182</v>
      </c>
      <c r="O28" s="20" t="s">
        <v>238</v>
      </c>
      <c r="P28" s="20" t="s">
        <v>2917</v>
      </c>
      <c r="Q28" s="7" t="s">
        <v>2918</v>
      </c>
      <c r="R28" s="7" t="s">
        <v>2929</v>
      </c>
      <c r="S28" s="21" t="s">
        <v>185</v>
      </c>
      <c r="T28" s="21"/>
      <c r="U28" s="21" t="s">
        <v>2691</v>
      </c>
      <c r="V28" s="21" t="s">
        <v>1628</v>
      </c>
      <c r="W28" s="7" t="s">
        <v>186</v>
      </c>
      <c r="X28" s="728"/>
      <c r="Y28" s="728"/>
      <c r="Z28" s="728"/>
      <c r="AA28" s="728"/>
      <c r="AB28" s="728"/>
    </row>
    <row r="29" spans="1:28" s="7" customFormat="1" ht="14.25" customHeight="1">
      <c r="A29" s="12"/>
      <c r="B29" s="13"/>
      <c r="C29" s="13"/>
      <c r="D29" s="15" t="s">
        <v>190</v>
      </c>
      <c r="E29" s="15" t="s">
        <v>172</v>
      </c>
      <c r="F29" s="15"/>
      <c r="G29" s="15"/>
      <c r="H29" s="15"/>
      <c r="I29" s="15"/>
      <c r="J29" s="15"/>
      <c r="K29" s="15"/>
      <c r="L29" s="15"/>
      <c r="M29" s="15"/>
      <c r="N29" s="15" t="s">
        <v>182</v>
      </c>
      <c r="O29" s="15" t="s">
        <v>238</v>
      </c>
      <c r="P29" s="15" t="s">
        <v>2917</v>
      </c>
      <c r="Q29" s="7" t="s">
        <v>2918</v>
      </c>
      <c r="R29" s="7" t="s">
        <v>217</v>
      </c>
      <c r="S29" s="13" t="s">
        <v>185</v>
      </c>
      <c r="T29" s="13"/>
      <c r="U29" s="21" t="s">
        <v>2691</v>
      </c>
      <c r="V29" s="13" t="s">
        <v>1628</v>
      </c>
      <c r="W29" s="15" t="s">
        <v>186</v>
      </c>
      <c r="X29" s="728"/>
      <c r="Y29" s="728"/>
      <c r="Z29" s="728"/>
      <c r="AA29" s="728"/>
      <c r="AB29" s="728"/>
    </row>
    <row r="30" spans="1:28" s="7" customFormat="1" ht="14.25" customHeight="1">
      <c r="A30" s="12"/>
      <c r="B30" s="13"/>
      <c r="C30" s="13"/>
      <c r="D30" s="15"/>
      <c r="E30" s="15"/>
      <c r="F30" s="15"/>
      <c r="G30" s="15"/>
      <c r="H30" s="15"/>
      <c r="I30" s="15"/>
      <c r="J30" s="15"/>
      <c r="K30" s="15"/>
      <c r="L30" s="15"/>
      <c r="M30" s="15"/>
      <c r="N30" s="15"/>
      <c r="O30" s="15"/>
      <c r="P30" s="15"/>
      <c r="S30" s="13"/>
      <c r="T30" s="13"/>
      <c r="U30" s="13"/>
      <c r="V30" s="13"/>
      <c r="W30" s="13"/>
      <c r="X30" s="1104"/>
      <c r="Y30" s="1104"/>
      <c r="Z30" s="1104"/>
      <c r="AA30" s="1104"/>
      <c r="AB30" s="1104"/>
    </row>
    <row r="31" spans="1:28" s="7" customFormat="1" ht="14.25" customHeight="1">
      <c r="A31" s="12"/>
      <c r="B31" s="12"/>
      <c r="C31" s="34" t="s">
        <v>2930</v>
      </c>
      <c r="D31" s="34"/>
      <c r="E31" s="33"/>
      <c r="F31" s="33"/>
      <c r="G31" s="33"/>
      <c r="H31" s="33"/>
      <c r="I31" s="33"/>
      <c r="J31" s="33"/>
      <c r="K31" s="33"/>
      <c r="L31" s="33"/>
      <c r="M31" s="33"/>
      <c r="N31" s="33"/>
      <c r="O31" s="33"/>
      <c r="P31" s="33"/>
      <c r="Q31" s="33"/>
      <c r="R31" s="33"/>
      <c r="S31" s="33"/>
      <c r="T31" s="33"/>
      <c r="U31" s="33"/>
      <c r="V31" s="33"/>
      <c r="W31" s="33"/>
      <c r="X31" s="401"/>
      <c r="Y31" s="401"/>
      <c r="Z31" s="401"/>
      <c r="AA31" s="401"/>
      <c r="AB31" s="401"/>
    </row>
    <row r="33" spans="2:28" s="7" customFormat="1" ht="14.25" customHeight="1">
      <c r="B33" s="13"/>
      <c r="C33" s="13"/>
      <c r="D33" s="15" t="s">
        <v>178</v>
      </c>
      <c r="E33" s="15" t="s">
        <v>1794</v>
      </c>
      <c r="F33" s="15"/>
      <c r="G33" s="15"/>
      <c r="H33" s="15"/>
      <c r="I33" s="15"/>
      <c r="J33" s="15"/>
      <c r="K33" s="15"/>
      <c r="L33" s="15"/>
      <c r="M33" s="15"/>
      <c r="N33" s="15"/>
      <c r="O33" s="15" t="s">
        <v>238</v>
      </c>
      <c r="P33" s="15" t="s">
        <v>2931</v>
      </c>
      <c r="Q33" s="7" t="s">
        <v>1766</v>
      </c>
      <c r="R33" s="7" t="s">
        <v>2932</v>
      </c>
      <c r="S33" s="13" t="s">
        <v>185</v>
      </c>
      <c r="T33" s="13"/>
      <c r="U33" s="21" t="s">
        <v>2691</v>
      </c>
      <c r="V33" s="21" t="s">
        <v>1628</v>
      </c>
      <c r="W33" s="15" t="s">
        <v>186</v>
      </c>
      <c r="X33" s="728"/>
      <c r="Y33" s="728"/>
      <c r="Z33" s="728"/>
      <c r="AA33" s="728"/>
      <c r="AB33" s="728"/>
    </row>
    <row r="34" spans="2:28" s="7" customFormat="1" ht="14.25" customHeight="1">
      <c r="B34" s="13"/>
      <c r="C34" s="13"/>
      <c r="D34" s="15" t="s">
        <v>178</v>
      </c>
      <c r="E34" s="15" t="s">
        <v>1794</v>
      </c>
      <c r="F34" s="15"/>
      <c r="G34" s="15"/>
      <c r="H34" s="15"/>
      <c r="I34" s="15"/>
      <c r="J34" s="15"/>
      <c r="K34" s="15"/>
      <c r="L34" s="15"/>
      <c r="M34" s="15"/>
      <c r="N34" s="15"/>
      <c r="O34" s="15" t="s">
        <v>238</v>
      </c>
      <c r="P34" s="15" t="s">
        <v>2931</v>
      </c>
      <c r="Q34" s="7" t="s">
        <v>1766</v>
      </c>
      <c r="R34" s="7" t="s">
        <v>217</v>
      </c>
      <c r="S34" s="13" t="s">
        <v>185</v>
      </c>
      <c r="T34" s="13"/>
      <c r="U34" s="21" t="s">
        <v>2691</v>
      </c>
      <c r="V34" s="13" t="s">
        <v>1628</v>
      </c>
      <c r="W34" s="15" t="s">
        <v>186</v>
      </c>
      <c r="X34" s="728"/>
      <c r="Y34" s="728"/>
      <c r="Z34" s="728"/>
      <c r="AA34" s="728"/>
      <c r="AB34" s="728"/>
    </row>
    <row r="35" spans="2:28" s="7" customFormat="1" ht="14.25" customHeight="1">
      <c r="B35" s="12"/>
      <c r="C35" s="12"/>
      <c r="D35" s="12"/>
      <c r="E35" s="12"/>
      <c r="F35" s="12"/>
      <c r="G35" s="12"/>
      <c r="H35" s="12"/>
      <c r="I35" s="12"/>
      <c r="J35" s="12"/>
      <c r="K35" s="12"/>
      <c r="L35" s="12"/>
      <c r="M35" s="12"/>
      <c r="N35" s="12"/>
      <c r="O35" s="12"/>
      <c r="S35" s="22"/>
      <c r="T35" s="22"/>
      <c r="U35" s="22"/>
      <c r="V35" s="22"/>
      <c r="W35" s="15"/>
      <c r="X35" s="11"/>
      <c r="Y35" s="11"/>
      <c r="Z35" s="11"/>
      <c r="AA35" s="11"/>
      <c r="AB35" s="11"/>
    </row>
    <row r="36" spans="2:28" s="7" customFormat="1" ht="17.649999999999999">
      <c r="B36" s="28" t="s">
        <v>2870</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s="7" customFormat="1" ht="14.25" customHeight="1">
      <c r="B37" s="12"/>
      <c r="C37" s="12"/>
      <c r="D37" s="12"/>
      <c r="E37" s="12"/>
      <c r="F37" s="12"/>
      <c r="G37" s="12"/>
      <c r="H37" s="12"/>
      <c r="I37" s="12"/>
      <c r="J37" s="12"/>
      <c r="K37" s="12"/>
      <c r="L37" s="12"/>
      <c r="M37" s="12"/>
      <c r="N37" s="12"/>
      <c r="O37" s="12"/>
      <c r="S37" s="22"/>
      <c r="T37" s="22"/>
      <c r="U37" s="22"/>
      <c r="V37" s="22"/>
      <c r="W37" s="15"/>
      <c r="X37" s="12"/>
      <c r="Y37" s="12"/>
      <c r="Z37" s="13"/>
      <c r="AA37" s="14"/>
      <c r="AB37" s="15"/>
    </row>
    <row r="38" spans="2:28" s="7" customFormat="1" ht="14.25" customHeight="1">
      <c r="B38" s="12"/>
      <c r="C38" s="34" t="s">
        <v>2933</v>
      </c>
      <c r="D38" s="34"/>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2:28" s="7" customFormat="1" ht="14.25" customHeight="1">
      <c r="B39" s="12"/>
      <c r="C39" s="12"/>
      <c r="D39" s="12"/>
      <c r="E39" s="12"/>
      <c r="F39" s="12"/>
      <c r="G39" s="12"/>
      <c r="H39" s="12"/>
      <c r="I39" s="12"/>
      <c r="J39" s="12"/>
      <c r="K39" s="12"/>
      <c r="L39" s="12"/>
      <c r="M39" s="12"/>
      <c r="N39" s="12"/>
      <c r="O39" s="12"/>
      <c r="S39" s="22"/>
      <c r="T39" s="22"/>
      <c r="U39" s="22"/>
      <c r="V39" s="22"/>
      <c r="W39" s="15"/>
      <c r="X39" s="12"/>
      <c r="Y39" s="12"/>
      <c r="Z39" s="13"/>
      <c r="AA39" s="14"/>
      <c r="AB39" s="15"/>
    </row>
    <row r="40" spans="2:28" s="7" customFormat="1" ht="14.25" customHeight="1">
      <c r="B40" s="11"/>
      <c r="C40" s="11"/>
      <c r="D40" s="20"/>
      <c r="E40" s="20"/>
      <c r="F40" s="20"/>
      <c r="G40" s="20"/>
      <c r="H40" s="20"/>
      <c r="I40" s="20"/>
      <c r="J40" s="20"/>
      <c r="K40" s="20"/>
      <c r="L40" s="20"/>
      <c r="M40" s="20"/>
      <c r="N40" s="20"/>
      <c r="O40" s="20" t="s">
        <v>238</v>
      </c>
      <c r="P40" s="20" t="s">
        <v>2917</v>
      </c>
      <c r="Q40" s="456" t="s">
        <v>2918</v>
      </c>
      <c r="R40" s="456" t="s">
        <v>2926</v>
      </c>
      <c r="S40" s="462" t="s">
        <v>197</v>
      </c>
      <c r="T40" s="462" t="s">
        <v>2919</v>
      </c>
      <c r="U40" s="462"/>
      <c r="V40" s="21"/>
      <c r="W40" s="7" t="s">
        <v>1847</v>
      </c>
      <c r="X40" s="1317"/>
      <c r="Y40" s="1227"/>
      <c r="Z40" s="1317"/>
      <c r="AA40" s="389"/>
      <c r="AB40" s="389"/>
    </row>
    <row r="41" spans="2:28" s="7" customFormat="1" ht="14.25" customHeight="1">
      <c r="B41" s="11"/>
      <c r="C41" s="897"/>
      <c r="D41" s="20"/>
      <c r="E41" s="20"/>
      <c r="F41" s="20"/>
      <c r="G41" s="20"/>
      <c r="H41" s="20"/>
      <c r="I41" s="20"/>
      <c r="J41" s="20"/>
      <c r="K41" s="20"/>
      <c r="L41" s="20"/>
      <c r="M41" s="20"/>
      <c r="N41" s="20"/>
      <c r="O41" s="20" t="s">
        <v>238</v>
      </c>
      <c r="P41" s="20" t="s">
        <v>2917</v>
      </c>
      <c r="Q41" s="456" t="s">
        <v>2918</v>
      </c>
      <c r="R41" s="456" t="s">
        <v>2927</v>
      </c>
      <c r="S41" s="462" t="s">
        <v>197</v>
      </c>
      <c r="T41" s="462" t="s">
        <v>2919</v>
      </c>
      <c r="U41" s="462"/>
      <c r="V41" s="21"/>
      <c r="W41" s="7" t="s">
        <v>1847</v>
      </c>
      <c r="X41" s="1227"/>
      <c r="Y41" s="1227"/>
      <c r="Z41" s="1227"/>
      <c r="AA41" s="389"/>
      <c r="AB41" s="389"/>
    </row>
    <row r="42" spans="2:28" s="7" customFormat="1" ht="14.25" customHeight="1">
      <c r="B42" s="11"/>
      <c r="C42" s="11"/>
      <c r="D42" s="20"/>
      <c r="E42" s="20"/>
      <c r="F42" s="20"/>
      <c r="G42" s="20"/>
      <c r="H42" s="20"/>
      <c r="I42" s="20"/>
      <c r="J42" s="20"/>
      <c r="K42" s="20"/>
      <c r="L42" s="20"/>
      <c r="M42" s="20"/>
      <c r="N42" s="20"/>
      <c r="O42" s="20" t="s">
        <v>238</v>
      </c>
      <c r="P42" s="20" t="s">
        <v>2917</v>
      </c>
      <c r="Q42" s="456" t="s">
        <v>2918</v>
      </c>
      <c r="R42" s="456" t="s">
        <v>2928</v>
      </c>
      <c r="S42" s="462" t="s">
        <v>197</v>
      </c>
      <c r="T42" s="462" t="s">
        <v>2919</v>
      </c>
      <c r="U42" s="462"/>
      <c r="V42" s="21"/>
      <c r="W42" s="7" t="s">
        <v>1847</v>
      </c>
      <c r="X42" s="1227"/>
      <c r="Y42" s="1227"/>
      <c r="Z42" s="1227"/>
      <c r="AA42" s="389"/>
      <c r="AB42" s="389"/>
    </row>
    <row r="43" spans="2:28" s="7" customFormat="1" ht="13.5" customHeight="1">
      <c r="B43" s="11"/>
      <c r="C43" s="11"/>
      <c r="D43" s="20"/>
      <c r="E43" s="20"/>
      <c r="F43" s="20"/>
      <c r="G43" s="20"/>
      <c r="H43" s="20"/>
      <c r="I43" s="20"/>
      <c r="J43" s="20"/>
      <c r="K43" s="20"/>
      <c r="L43" s="20"/>
      <c r="M43" s="20"/>
      <c r="N43" s="20"/>
      <c r="O43" s="20" t="s">
        <v>238</v>
      </c>
      <c r="P43" s="20" t="s">
        <v>2917</v>
      </c>
      <c r="Q43" s="456" t="s">
        <v>2918</v>
      </c>
      <c r="R43" s="456" t="s">
        <v>2929</v>
      </c>
      <c r="S43" s="462" t="s">
        <v>197</v>
      </c>
      <c r="T43" s="462" t="s">
        <v>2919</v>
      </c>
      <c r="U43" s="462"/>
      <c r="V43" s="21"/>
      <c r="W43" s="7" t="s">
        <v>1847</v>
      </c>
      <c r="X43" s="1227"/>
      <c r="Y43" s="1227"/>
      <c r="Z43" s="1227"/>
      <c r="AA43" s="389"/>
      <c r="AB43" s="389"/>
    </row>
    <row r="44" spans="2:28" s="7" customFormat="1" ht="13.5" customHeight="1">
      <c r="B44" s="11"/>
      <c r="C44" s="11"/>
      <c r="D44" s="20"/>
      <c r="E44" s="20"/>
      <c r="F44" s="20"/>
      <c r="G44" s="20"/>
      <c r="H44" s="20"/>
      <c r="I44" s="20"/>
      <c r="J44" s="20"/>
      <c r="K44" s="20"/>
      <c r="L44" s="20"/>
      <c r="M44" s="20"/>
      <c r="N44" s="20"/>
      <c r="O44" s="469" t="s">
        <v>238</v>
      </c>
      <c r="P44" s="469" t="s">
        <v>2917</v>
      </c>
      <c r="Q44" s="456" t="s">
        <v>2918</v>
      </c>
      <c r="R44" s="456" t="s">
        <v>217</v>
      </c>
      <c r="S44" s="13" t="s">
        <v>197</v>
      </c>
      <c r="T44" s="462" t="s">
        <v>2919</v>
      </c>
      <c r="U44" s="13"/>
      <c r="V44" s="21"/>
      <c r="W44" s="7" t="s">
        <v>1847</v>
      </c>
      <c r="X44" s="1227"/>
      <c r="Y44" s="1227"/>
      <c r="Z44" s="1227"/>
      <c r="AA44" s="389"/>
      <c r="AB44" s="389"/>
    </row>
    <row r="45" spans="2:28" s="7" customFormat="1" ht="14.25" customHeight="1">
      <c r="B45"/>
      <c r="C45"/>
      <c r="D45"/>
      <c r="E45"/>
      <c r="F45"/>
      <c r="G45"/>
      <c r="H45"/>
      <c r="I45"/>
      <c r="J45"/>
      <c r="K45"/>
      <c r="L45"/>
      <c r="M45"/>
      <c r="N45"/>
      <c r="O45"/>
      <c r="P45"/>
      <c r="Q45"/>
      <c r="R45"/>
      <c r="S45"/>
      <c r="T45"/>
      <c r="U45"/>
      <c r="V45"/>
      <c r="W45"/>
      <c r="X45"/>
      <c r="Y45"/>
      <c r="Z45"/>
      <c r="AA45"/>
      <c r="AB45"/>
    </row>
    <row r="46" spans="2:28" s="7" customFormat="1" ht="14.25" customHeight="1">
      <c r="B46" s="12"/>
      <c r="C46" s="34" t="s">
        <v>2934</v>
      </c>
      <c r="D46" s="34"/>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2:28" s="7" customFormat="1" ht="14.25" customHeight="1">
      <c r="B47" s="11"/>
      <c r="C47" s="11"/>
      <c r="D47" s="35"/>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2:28" s="7" customFormat="1" ht="14.25" customHeight="1">
      <c r="B48" s="11"/>
      <c r="C48" s="11"/>
      <c r="D48"/>
      <c r="E48"/>
      <c r="F48"/>
      <c r="G48"/>
      <c r="H48"/>
      <c r="I48"/>
      <c r="J48"/>
      <c r="K48"/>
      <c r="L48"/>
      <c r="M48" s="11"/>
      <c r="N48" s="11"/>
      <c r="O48" s="20" t="s">
        <v>238</v>
      </c>
      <c r="P48" s="20"/>
      <c r="Q48" s="11"/>
      <c r="R48" s="20"/>
      <c r="S48" s="13" t="s">
        <v>197</v>
      </c>
      <c r="T48" s="20" t="s">
        <v>2935</v>
      </c>
      <c r="U48" s="11"/>
      <c r="V48" s="11"/>
      <c r="W48" s="7" t="s">
        <v>1836</v>
      </c>
      <c r="X48" s="389"/>
      <c r="Y48" s="389"/>
      <c r="Z48" s="389"/>
      <c r="AA48" s="389"/>
      <c r="AB48" s="389"/>
    </row>
    <row r="49" spans="3:28" s="7" customFormat="1" ht="14.25" customHeight="1">
      <c r="C49" s="11"/>
      <c r="D49" s="20"/>
      <c r="E49" s="20"/>
      <c r="F49" s="20"/>
      <c r="G49" s="20"/>
      <c r="H49" s="20"/>
      <c r="I49" s="20"/>
      <c r="J49" s="20"/>
      <c r="K49" s="20"/>
      <c r="L49" s="20"/>
      <c r="M49" s="11"/>
      <c r="N49" s="11"/>
      <c r="O49" s="20" t="s">
        <v>238</v>
      </c>
      <c r="P49" s="20"/>
      <c r="Q49" s="11"/>
      <c r="R49" s="11"/>
      <c r="S49" s="13" t="s">
        <v>197</v>
      </c>
      <c r="T49" s="20" t="s">
        <v>2936</v>
      </c>
      <c r="U49" s="11"/>
      <c r="V49" s="11"/>
      <c r="W49" s="7" t="s">
        <v>1836</v>
      </c>
      <c r="X49" s="389"/>
      <c r="Y49" s="389"/>
      <c r="Z49" s="389"/>
      <c r="AA49" s="389"/>
      <c r="AB49" s="389"/>
    </row>
    <row r="50" spans="3:28" s="7" customFormat="1" ht="14.25" customHeight="1">
      <c r="C50" s="11"/>
      <c r="D50" s="20"/>
      <c r="E50" s="20"/>
      <c r="F50" s="20"/>
      <c r="G50" s="20"/>
      <c r="H50" s="20"/>
      <c r="I50" s="20"/>
      <c r="J50" s="20"/>
      <c r="K50" s="20"/>
      <c r="L50" s="20"/>
      <c r="M50" s="11"/>
      <c r="N50" s="11"/>
      <c r="O50" s="20" t="s">
        <v>238</v>
      </c>
      <c r="P50" s="20"/>
      <c r="Q50" s="11"/>
      <c r="R50" s="11"/>
      <c r="S50" s="13" t="s">
        <v>197</v>
      </c>
      <c r="T50" s="20" t="s">
        <v>2937</v>
      </c>
      <c r="U50" s="11"/>
      <c r="V50" s="11"/>
      <c r="W50" s="7" t="s">
        <v>1836</v>
      </c>
      <c r="X50" s="389"/>
      <c r="Y50" s="389"/>
      <c r="Z50" s="389"/>
      <c r="AA50" s="389"/>
      <c r="AB50" s="389"/>
    </row>
    <row r="51" spans="3:28" s="7" customFormat="1" ht="14.25" customHeight="1">
      <c r="C51" s="11"/>
      <c r="D51" s="20"/>
      <c r="E51" s="20"/>
      <c r="F51" s="20"/>
      <c r="G51" s="20"/>
      <c r="H51" s="20"/>
      <c r="I51" s="20"/>
      <c r="J51" s="20"/>
      <c r="K51" s="20"/>
      <c r="L51" s="20"/>
      <c r="M51" s="11"/>
      <c r="N51" s="11"/>
      <c r="O51" s="20" t="s">
        <v>238</v>
      </c>
      <c r="P51" s="20"/>
      <c r="Q51" s="11"/>
      <c r="R51" s="11"/>
      <c r="S51" s="13" t="s">
        <v>197</v>
      </c>
      <c r="T51" s="20" t="s">
        <v>2938</v>
      </c>
      <c r="U51" s="11"/>
      <c r="V51" s="11"/>
      <c r="W51" s="7" t="s">
        <v>1836</v>
      </c>
      <c r="X51" s="389"/>
      <c r="Y51" s="389"/>
      <c r="Z51" s="389"/>
      <c r="AA51" s="389"/>
      <c r="AB51" s="389"/>
    </row>
    <row r="52" spans="3:28" s="7" customFormat="1" ht="14.25" customHeight="1">
      <c r="C52" s="11"/>
      <c r="D52" s="20"/>
      <c r="E52" s="20"/>
      <c r="F52" s="20"/>
      <c r="G52" s="20"/>
      <c r="H52" s="20"/>
      <c r="I52" s="20"/>
      <c r="J52" s="20"/>
      <c r="K52" s="20"/>
      <c r="L52" s="20"/>
      <c r="M52" s="11"/>
      <c r="N52" s="11"/>
      <c r="O52" s="20"/>
      <c r="P52" s="20"/>
      <c r="Q52" s="11"/>
      <c r="R52" s="11"/>
      <c r="S52" s="13" t="s">
        <v>197</v>
      </c>
      <c r="T52" s="20" t="s">
        <v>2939</v>
      </c>
      <c r="U52" s="11"/>
      <c r="V52" s="11"/>
      <c r="W52" s="7" t="s">
        <v>1836</v>
      </c>
      <c r="X52" s="487">
        <f>SUM(X50:X51)</f>
        <v>0</v>
      </c>
      <c r="Y52" s="487">
        <f t="shared" ref="Y52:AB52" si="5">SUM(Y50:Y51)</f>
        <v>0</v>
      </c>
      <c r="Z52" s="487">
        <f t="shared" si="5"/>
        <v>0</v>
      </c>
      <c r="AA52" s="487">
        <f t="shared" si="5"/>
        <v>0</v>
      </c>
      <c r="AB52" s="487">
        <f t="shared" si="5"/>
        <v>0</v>
      </c>
    </row>
    <row r="53" spans="3:28" s="7" customFormat="1" ht="14.25" customHeight="1">
      <c r="C53" s="11"/>
      <c r="D53" s="20"/>
      <c r="E53" s="20"/>
      <c r="F53" s="20"/>
      <c r="G53" s="20"/>
      <c r="H53" s="20"/>
      <c r="I53" s="20"/>
      <c r="J53" s="20"/>
      <c r="K53" s="20"/>
      <c r="L53" s="20"/>
      <c r="M53" s="11"/>
      <c r="N53" s="11"/>
      <c r="O53" s="20"/>
      <c r="P53" s="20"/>
      <c r="Q53" s="11"/>
      <c r="R53" s="11"/>
      <c r="S53" s="13"/>
      <c r="T53" s="20" t="s">
        <v>2940</v>
      </c>
      <c r="U53" s="11"/>
      <c r="V53" s="11"/>
    </row>
    <row r="54" spans="3:28" s="7" customFormat="1" ht="14.25" customHeight="1">
      <c r="C54" s="11"/>
      <c r="D54" s="20"/>
      <c r="E54" s="20"/>
      <c r="F54" s="20"/>
      <c r="G54" s="20"/>
      <c r="H54" s="20"/>
      <c r="I54" s="20"/>
      <c r="J54" s="20"/>
      <c r="K54" s="20"/>
      <c r="L54" s="20"/>
      <c r="M54" s="11"/>
      <c r="N54" s="11"/>
      <c r="O54" s="20" t="s">
        <v>238</v>
      </c>
      <c r="P54" s="20"/>
      <c r="Q54" s="11"/>
      <c r="R54" s="11"/>
      <c r="S54" s="13" t="s">
        <v>197</v>
      </c>
      <c r="T54" s="20" t="s">
        <v>2920</v>
      </c>
      <c r="U54" s="11"/>
      <c r="V54" s="11"/>
      <c r="W54" s="11" t="s">
        <v>2940</v>
      </c>
      <c r="X54" s="487">
        <f>+X50-X48</f>
        <v>0</v>
      </c>
      <c r="Y54" s="487">
        <f t="shared" ref="Y54:AB54" si="6">+Y50-Y48</f>
        <v>0</v>
      </c>
      <c r="Z54" s="487">
        <f t="shared" si="6"/>
        <v>0</v>
      </c>
      <c r="AA54" s="487">
        <f t="shared" si="6"/>
        <v>0</v>
      </c>
      <c r="AB54" s="487">
        <f t="shared" si="6"/>
        <v>0</v>
      </c>
    </row>
    <row r="55" spans="3:28" s="7" customFormat="1" ht="14.25" customHeight="1">
      <c r="C55" s="11"/>
      <c r="D55" s="20"/>
      <c r="E55" s="20"/>
      <c r="F55" s="20"/>
      <c r="G55" s="20"/>
      <c r="H55" s="20"/>
      <c r="I55" s="20"/>
      <c r="J55" s="20"/>
      <c r="K55" s="20"/>
      <c r="L55" s="20"/>
      <c r="M55" s="11"/>
      <c r="N55" s="11"/>
      <c r="O55" s="20" t="s">
        <v>238</v>
      </c>
      <c r="P55" s="20"/>
      <c r="Q55" s="11"/>
      <c r="R55" s="11"/>
      <c r="S55" s="13" t="s">
        <v>197</v>
      </c>
      <c r="T55" s="20" t="s">
        <v>2922</v>
      </c>
      <c r="U55" s="11"/>
      <c r="V55" s="11"/>
      <c r="W55" s="11" t="s">
        <v>2940</v>
      </c>
      <c r="X55" s="487">
        <f>+X51-X49</f>
        <v>0</v>
      </c>
      <c r="Y55" s="487">
        <f t="shared" ref="Y55:AB55" si="7">+Y51-Y49</f>
        <v>0</v>
      </c>
      <c r="Z55" s="487">
        <f t="shared" si="7"/>
        <v>0</v>
      </c>
      <c r="AA55" s="487">
        <f t="shared" si="7"/>
        <v>0</v>
      </c>
      <c r="AB55" s="487">
        <f t="shared" si="7"/>
        <v>0</v>
      </c>
    </row>
    <row r="56" spans="3:28" s="7" customFormat="1" ht="14.25" customHeight="1">
      <c r="C56" s="11"/>
      <c r="D56" s="20"/>
      <c r="E56" s="20"/>
      <c r="F56" s="20"/>
      <c r="G56" s="20"/>
      <c r="H56" s="20"/>
      <c r="I56" s="20"/>
      <c r="J56" s="20"/>
      <c r="K56" s="20"/>
      <c r="L56" s="20"/>
      <c r="M56" s="11"/>
      <c r="N56" s="11"/>
      <c r="O56" s="20" t="s">
        <v>238</v>
      </c>
      <c r="P56" s="20"/>
      <c r="Q56" s="11"/>
      <c r="R56" s="11"/>
      <c r="S56" s="13" t="s">
        <v>197</v>
      </c>
      <c r="T56" s="20" t="s">
        <v>2941</v>
      </c>
      <c r="U56" s="11"/>
      <c r="V56" s="11"/>
      <c r="W56" s="11" t="s">
        <v>2940</v>
      </c>
      <c r="X56" s="487">
        <f>SUM(X54:X55)</f>
        <v>0</v>
      </c>
      <c r="Y56" s="487">
        <f t="shared" ref="Y56:AB56" si="8">SUM(Y54:Y55)</f>
        <v>0</v>
      </c>
      <c r="Z56" s="487">
        <f t="shared" si="8"/>
        <v>0</v>
      </c>
      <c r="AA56" s="487">
        <f t="shared" si="8"/>
        <v>0</v>
      </c>
      <c r="AB56" s="487">
        <f t="shared" si="8"/>
        <v>0</v>
      </c>
    </row>
    <row r="57" spans="3:28" s="7" customFormat="1" ht="14.25" customHeight="1">
      <c r="C57" s="11"/>
      <c r="D57" s="20"/>
      <c r="E57" s="20"/>
      <c r="F57" s="20"/>
      <c r="G57" s="20"/>
      <c r="H57" s="20"/>
      <c r="I57" s="20"/>
      <c r="J57" s="20"/>
      <c r="K57" s="20"/>
      <c r="L57" s="20"/>
      <c r="M57" s="11"/>
      <c r="N57" s="11"/>
      <c r="O57" s="20"/>
      <c r="P57" s="20"/>
      <c r="Q57" s="11"/>
      <c r="R57" s="11"/>
      <c r="S57" s="13"/>
      <c r="T57" s="20"/>
      <c r="U57" s="11"/>
      <c r="V57" s="11"/>
    </row>
    <row r="58" spans="3:28" s="7" customFormat="1" ht="14.25" customHeight="1">
      <c r="C58" s="11"/>
      <c r="D58" s="20"/>
      <c r="E58" s="20"/>
      <c r="F58" s="20"/>
      <c r="G58" s="20"/>
      <c r="H58" s="20"/>
      <c r="I58" s="20"/>
      <c r="J58" s="20"/>
      <c r="K58" s="20"/>
      <c r="L58" s="20"/>
      <c r="M58" s="11"/>
      <c r="N58" s="11"/>
      <c r="O58" s="11"/>
      <c r="P58" s="11"/>
      <c r="Q58" s="11"/>
      <c r="R58" s="11"/>
      <c r="S58" s="11"/>
      <c r="T58" s="20"/>
      <c r="U58" s="11"/>
      <c r="V58" s="11"/>
      <c r="W58" s="20"/>
      <c r="X58" s="11"/>
      <c r="Y58" s="11"/>
      <c r="Z58" s="11"/>
      <c r="AA58" s="11"/>
      <c r="AB58" s="11"/>
    </row>
    <row r="59" spans="3:28" s="7" customFormat="1" ht="14.25" customHeight="1">
      <c r="C59" s="34" t="s">
        <v>2942</v>
      </c>
      <c r="D59" s="34"/>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3:28" s="7" customFormat="1" ht="14.25" customHeight="1">
      <c r="C60" s="11"/>
      <c r="D60" s="35"/>
      <c r="E60" s="20"/>
      <c r="F60" s="20"/>
      <c r="G60" s="20"/>
      <c r="H60" s="20"/>
      <c r="I60" s="20"/>
      <c r="J60" s="20"/>
      <c r="K60" s="20"/>
      <c r="L60" s="20"/>
      <c r="M60" s="11"/>
      <c r="N60" s="11"/>
      <c r="O60" s="11"/>
      <c r="P60" s="11"/>
      <c r="Q60" s="11"/>
      <c r="R60" s="11"/>
      <c r="S60" s="11"/>
      <c r="T60" s="11"/>
      <c r="U60" s="11"/>
      <c r="V60" s="11"/>
      <c r="W60" s="11"/>
      <c r="X60" s="11"/>
      <c r="Y60" s="11"/>
      <c r="Z60" s="11"/>
      <c r="AA60" s="11"/>
      <c r="AB60" s="11"/>
    </row>
    <row r="61" spans="3:28" s="7" customFormat="1" ht="14.25" customHeight="1">
      <c r="C61" s="11"/>
      <c r="D61" s="20"/>
      <c r="E61" s="20"/>
      <c r="F61" s="20"/>
      <c r="G61" s="20"/>
      <c r="H61" s="20"/>
      <c r="I61" s="20"/>
      <c r="J61" s="20"/>
      <c r="K61" s="20"/>
      <c r="L61" s="20"/>
      <c r="M61" s="11"/>
      <c r="N61" s="11"/>
      <c r="O61" s="20" t="s">
        <v>238</v>
      </c>
      <c r="P61" s="20"/>
      <c r="Q61" s="11"/>
      <c r="R61" s="20"/>
      <c r="S61" s="13" t="s">
        <v>197</v>
      </c>
      <c r="T61" s="20" t="s">
        <v>2943</v>
      </c>
      <c r="U61" s="11"/>
      <c r="V61" s="11"/>
      <c r="W61" s="20" t="s">
        <v>1847</v>
      </c>
      <c r="X61" s="1227"/>
      <c r="Y61" s="1227"/>
      <c r="Z61" s="1227"/>
      <c r="AA61" s="389"/>
      <c r="AB61" s="389"/>
    </row>
    <row r="62" spans="3:28" s="7" customFormat="1" ht="14.25" customHeight="1">
      <c r="C62" s="11"/>
      <c r="D62" s="20"/>
      <c r="E62" s="20"/>
      <c r="F62" s="20"/>
      <c r="G62" s="20"/>
      <c r="H62" s="20"/>
      <c r="I62" s="20"/>
      <c r="J62" s="20"/>
      <c r="K62" s="20"/>
      <c r="L62" s="20"/>
      <c r="M62" s="11"/>
      <c r="N62" s="11"/>
      <c r="O62" s="20" t="s">
        <v>238</v>
      </c>
      <c r="P62" s="20"/>
      <c r="Q62" s="11"/>
      <c r="R62" s="11"/>
      <c r="S62" s="13" t="s">
        <v>197</v>
      </c>
      <c r="T62" s="20" t="s">
        <v>2944</v>
      </c>
      <c r="U62" s="11"/>
      <c r="V62" s="11"/>
      <c r="W62" s="20" t="s">
        <v>1847</v>
      </c>
      <c r="X62" s="1317"/>
      <c r="Y62" s="1317"/>
      <c r="Z62" s="1317"/>
      <c r="AA62" s="389"/>
      <c r="AB62" s="389"/>
    </row>
    <row r="63" spans="3:28" s="7" customFormat="1" ht="14.25" customHeight="1">
      <c r="C63" s="11"/>
      <c r="D63" s="20"/>
      <c r="E63" s="20"/>
      <c r="F63" s="20"/>
      <c r="G63" s="20"/>
      <c r="H63" s="20"/>
      <c r="I63" s="20"/>
      <c r="J63" s="20"/>
      <c r="K63" s="20"/>
      <c r="L63" s="20"/>
      <c r="M63" s="11"/>
      <c r="N63" s="11"/>
      <c r="O63" s="20" t="s">
        <v>238</v>
      </c>
      <c r="P63" s="20"/>
      <c r="Q63" s="11"/>
      <c r="R63" s="11"/>
      <c r="S63" s="13" t="s">
        <v>197</v>
      </c>
      <c r="T63" s="20" t="s">
        <v>2945</v>
      </c>
      <c r="U63" s="11"/>
      <c r="V63" s="11"/>
      <c r="W63" s="20" t="s">
        <v>1847</v>
      </c>
      <c r="X63" s="1227"/>
      <c r="Y63" s="1227"/>
      <c r="Z63" s="1227"/>
      <c r="AA63" s="389"/>
      <c r="AB63" s="389"/>
    </row>
    <row r="64" spans="3:28" s="7" customFormat="1" ht="14.25" customHeight="1">
      <c r="C64" s="11"/>
      <c r="D64" s="20"/>
      <c r="E64" s="20"/>
      <c r="F64" s="20"/>
      <c r="G64" s="20"/>
      <c r="H64" s="20"/>
      <c r="I64" s="20"/>
      <c r="J64" s="20"/>
      <c r="K64" s="20"/>
      <c r="L64" s="20"/>
      <c r="M64" s="11"/>
      <c r="N64" s="11"/>
      <c r="O64" s="20" t="s">
        <v>238</v>
      </c>
      <c r="P64" s="20"/>
      <c r="Q64" s="11"/>
      <c r="R64" s="11"/>
      <c r="S64" s="13" t="s">
        <v>197</v>
      </c>
      <c r="T64" s="20" t="s">
        <v>2946</v>
      </c>
      <c r="U64" s="11"/>
      <c r="V64" s="11"/>
      <c r="W64" s="20" t="s">
        <v>1847</v>
      </c>
      <c r="X64" s="1317"/>
      <c r="Y64" s="1317"/>
      <c r="Z64" s="1317"/>
      <c r="AA64" s="389"/>
      <c r="AB64" s="389"/>
    </row>
    <row r="91" spans="2:2" s="7" customFormat="1" ht="17.649999999999999">
      <c r="B91"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7" id="{3AF0F65E-AA72-48DB-B636-D028FEE85CDB}">
            <xm:f>Cover!$E$15&lt;&gt;X$6</xm:f>
            <x14:dxf>
              <fill>
                <patternFill>
                  <bgColor theme="0" tint="-0.24994659260841701"/>
                </patternFill>
              </fill>
            </x14:dxf>
          </x14:cfRule>
          <x14:cfRule type="expression" priority="18" id="{BF9D1220-10F9-41DF-842B-391F34C32F69}">
            <xm:f>Cover!$E$15=X$6</xm:f>
            <x14:dxf>
              <fill>
                <patternFill>
                  <bgColor theme="7" tint="0.59996337778862885"/>
                </patternFill>
              </fill>
            </x14:dxf>
          </x14:cfRule>
          <xm:sqref>X25:AB29</xm:sqref>
        </x14:conditionalFormatting>
        <x14:conditionalFormatting xmlns:xm="http://schemas.microsoft.com/office/excel/2006/main">
          <x14:cfRule type="expression" priority="15" id="{A2ADBD26-8D1B-403C-B764-9162741AA7C9}">
            <xm:f>Cover!$E$15&lt;&gt;X$6</xm:f>
            <x14:dxf>
              <fill>
                <patternFill>
                  <bgColor theme="0" tint="-0.24994659260841701"/>
                </patternFill>
              </fill>
            </x14:dxf>
          </x14:cfRule>
          <x14:cfRule type="expression" priority="16" id="{2531FE1A-6C07-497A-AC78-56DA211AF2F0}">
            <xm:f>Cover!$E$15=X$6</xm:f>
            <x14:dxf>
              <fill>
                <patternFill>
                  <bgColor theme="7" tint="0.59996337778862885"/>
                </patternFill>
              </fill>
            </x14:dxf>
          </x14:cfRule>
          <xm:sqref>X33:AB34</xm:sqref>
        </x14:conditionalFormatting>
        <x14:conditionalFormatting xmlns:xm="http://schemas.microsoft.com/office/excel/2006/main">
          <x14:cfRule type="expression" priority="9" id="{4E4BE43C-21B9-41C5-BACE-7FC6286C31FF}">
            <xm:f>Cover!$E$15&lt;&gt;X$6</xm:f>
            <x14:dxf>
              <fill>
                <patternFill>
                  <bgColor theme="0" tint="-0.24994659260841701"/>
                </patternFill>
              </fill>
            </x14:dxf>
          </x14:cfRule>
          <x14:cfRule type="expression" priority="10" id="{5263200B-3645-44B7-9B62-F8F474783B00}">
            <xm:f>Cover!$E$15=X$6</xm:f>
            <x14:dxf>
              <fill>
                <patternFill>
                  <bgColor theme="7" tint="0.59996337778862885"/>
                </patternFill>
              </fill>
            </x14:dxf>
          </x14:cfRule>
          <xm:sqref>X40:AB44</xm:sqref>
        </x14:conditionalFormatting>
        <x14:conditionalFormatting xmlns:xm="http://schemas.microsoft.com/office/excel/2006/main">
          <x14:cfRule type="expression" priority="7" id="{CBA5BE48-1501-4EC8-85CA-EBB217A5CA4D}">
            <xm:f>Cover!$E$15&lt;&gt;X$6</xm:f>
            <x14:dxf>
              <fill>
                <patternFill>
                  <bgColor theme="0" tint="-0.24994659260841701"/>
                </patternFill>
              </fill>
            </x14:dxf>
          </x14:cfRule>
          <x14:cfRule type="expression" priority="8" id="{0BB0A31E-C653-424D-BA2C-8527668B5EC2}">
            <xm:f>Cover!$E$15=X$6</xm:f>
            <x14:dxf>
              <fill>
                <patternFill>
                  <bgColor theme="7" tint="0.59996337778862885"/>
                </patternFill>
              </fill>
            </x14:dxf>
          </x14:cfRule>
          <xm:sqref>X48:AB51</xm:sqref>
        </x14:conditionalFormatting>
        <x14:conditionalFormatting xmlns:xm="http://schemas.microsoft.com/office/excel/2006/main">
          <x14:cfRule type="expression" priority="5" id="{47512B6E-4269-45C0-8756-6ADC8EBF514C}">
            <xm:f>Cover!$E$15&lt;&gt;X$6</xm:f>
            <x14:dxf>
              <fill>
                <patternFill>
                  <bgColor theme="0" tint="-0.24994659260841701"/>
                </patternFill>
              </fill>
            </x14:dxf>
          </x14:cfRule>
          <x14:cfRule type="expression" priority="6" id="{B01A4809-7A26-44DF-9BE1-D1B4E7AE3B67}">
            <xm:f>Cover!$E$15=X$6</xm:f>
            <x14:dxf>
              <fill>
                <patternFill>
                  <bgColor theme="7" tint="0.59996337778862885"/>
                </patternFill>
              </fill>
            </x14:dxf>
          </x14:cfRule>
          <xm:sqref>X61:AB64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76CD-69F7-4105-B5A1-90F3B43C6F39}">
  <sheetPr codeName="Sheet20">
    <tabColor theme="9"/>
    <pageSetUpPr autoPageBreaks="0"/>
  </sheetPr>
  <dimension ref="A1:AZ68"/>
  <sheetViews>
    <sheetView zoomScale="55" zoomScaleNormal="55" workbookViewId="0">
      <pane ySplit="6" topLeftCell="A7" activePane="bottomLeft" state="frozen"/>
      <selection pane="bottomLeft" activeCell="W45" sqref="W45"/>
      <selection activeCell="G59" sqref="G59"/>
    </sheetView>
  </sheetViews>
  <sheetFormatPr defaultColWidth="0" defaultRowHeight="13.5"/>
  <cols>
    <col min="1" max="1" width="14.42578125" style="11" customWidth="1"/>
    <col min="2" max="3" width="1.5703125" style="11" customWidth="1"/>
    <col min="4" max="5" width="23.42578125" style="11" bestFit="1" customWidth="1"/>
    <col min="6" max="6" width="13.5703125" style="11" bestFit="1" customWidth="1"/>
    <col min="7" max="7" width="18.42578125" style="11" bestFit="1" customWidth="1"/>
    <col min="8" max="8" width="19.42578125" style="11" bestFit="1" customWidth="1"/>
    <col min="9" max="9" width="17.5703125" style="11" customWidth="1"/>
    <col min="10" max="10" width="15" style="11" bestFit="1" customWidth="1"/>
    <col min="11" max="11" width="13.5703125" style="11" customWidth="1"/>
    <col min="12" max="12" width="10.42578125" style="11" bestFit="1" customWidth="1"/>
    <col min="13" max="13" width="25.42578125" style="11" bestFit="1" customWidth="1"/>
    <col min="14" max="14" width="5.42578125" style="11" bestFit="1" customWidth="1"/>
    <col min="15" max="19" width="13.42578125" style="11" customWidth="1"/>
    <col min="20" max="25" width="1.5703125" style="11" customWidth="1"/>
    <col min="26" max="43" width="18.42578125" style="11" hidden="1" customWidth="1"/>
    <col min="44" max="50" width="14" style="11" hidden="1" customWidth="1"/>
    <col min="51" max="52" width="18.42578125" style="11" hidden="1" customWidth="1"/>
    <col min="53" max="16384" width="14" style="11" hidden="1"/>
  </cols>
  <sheetData>
    <row r="1" spans="1:19" s="2" customFormat="1" ht="25.15">
      <c r="A1" s="62" t="s">
        <v>1619</v>
      </c>
      <c r="B1" s="3"/>
      <c r="H1" s="4" t="s">
        <v>1</v>
      </c>
      <c r="I1" s="4"/>
      <c r="J1" s="4"/>
      <c r="K1" s="4"/>
      <c r="Q1" s="3"/>
    </row>
    <row r="2" spans="1:19" s="2" customFormat="1" ht="25.15">
      <c r="A2" s="4" t="str">
        <f>Cover!$E$13</f>
        <v>Master</v>
      </c>
      <c r="B2" s="3"/>
    </row>
    <row r="3" spans="1:19" s="2" customFormat="1" ht="25.15">
      <c r="A3" s="4">
        <f>Cover!$E$15</f>
        <v>2026</v>
      </c>
      <c r="B3" s="4"/>
      <c r="C3" s="4"/>
      <c r="D3" s="4"/>
    </row>
    <row r="4" spans="1:19" s="5" customFormat="1" ht="25.5" thickBot="1">
      <c r="A4" s="1305" t="s">
        <v>61</v>
      </c>
      <c r="B4" s="6"/>
    </row>
    <row r="5" spans="1:19" ht="23.25" customHeight="1">
      <c r="A5" s="355"/>
      <c r="B5" s="357"/>
      <c r="C5" s="357"/>
      <c r="D5" s="9"/>
      <c r="E5" s="9"/>
      <c r="F5" s="9"/>
      <c r="G5" s="9"/>
      <c r="H5" s="356"/>
      <c r="I5" s="356"/>
      <c r="J5" s="356"/>
      <c r="K5" s="356"/>
      <c r="L5" s="356"/>
      <c r="M5" s="356"/>
      <c r="N5" s="355"/>
      <c r="O5" s="362" t="s">
        <v>1997</v>
      </c>
      <c r="P5" s="361"/>
      <c r="Q5" s="361"/>
      <c r="R5" s="361"/>
      <c r="S5" s="360"/>
    </row>
    <row r="6" spans="1:19" s="61" customFormat="1" ht="15">
      <c r="A6" s="347"/>
      <c r="B6" s="352"/>
      <c r="C6" s="352"/>
      <c r="D6" s="36" t="s">
        <v>165</v>
      </c>
      <c r="E6" s="36" t="s">
        <v>166</v>
      </c>
      <c r="F6" s="36" t="s">
        <v>172</v>
      </c>
      <c r="G6" s="36" t="s">
        <v>1809</v>
      </c>
      <c r="H6" s="358" t="s">
        <v>2775</v>
      </c>
      <c r="I6" s="358" t="s">
        <v>406</v>
      </c>
      <c r="J6" s="358" t="s">
        <v>407</v>
      </c>
      <c r="K6" s="358" t="s">
        <v>408</v>
      </c>
      <c r="L6" s="358" t="s">
        <v>175</v>
      </c>
      <c r="M6" s="358" t="s">
        <v>197</v>
      </c>
      <c r="N6" s="358" t="s">
        <v>176</v>
      </c>
      <c r="O6" s="350">
        <v>2022</v>
      </c>
      <c r="P6" s="349">
        <v>2023</v>
      </c>
      <c r="Q6" s="349">
        <v>2024</v>
      </c>
      <c r="R6" s="349">
        <v>2025</v>
      </c>
      <c r="S6" s="348">
        <v>2026</v>
      </c>
    </row>
    <row r="8" spans="1:19" ht="22.5">
      <c r="A8" s="437"/>
      <c r="B8" s="801" t="s">
        <v>2000</v>
      </c>
      <c r="C8" s="437"/>
      <c r="D8" s="437"/>
      <c r="E8" s="437"/>
      <c r="F8" s="27"/>
      <c r="G8" s="27"/>
      <c r="H8" s="27"/>
      <c r="I8" s="27"/>
      <c r="J8" s="27"/>
      <c r="K8" s="27"/>
      <c r="L8" s="27"/>
      <c r="M8" s="27"/>
      <c r="N8" s="27"/>
      <c r="O8" s="27"/>
      <c r="P8" s="27"/>
      <c r="Q8" s="27"/>
      <c r="R8" s="27"/>
      <c r="S8" s="27"/>
    </row>
    <row r="9" spans="1:19" ht="12" customHeight="1">
      <c r="A9" s="21"/>
      <c r="B9" s="57"/>
      <c r="C9" s="57"/>
      <c r="D9" s="36"/>
      <c r="E9" s="36"/>
      <c r="F9" s="36"/>
      <c r="G9" s="36"/>
      <c r="H9" s="37"/>
      <c r="I9" s="37"/>
      <c r="J9" s="37"/>
      <c r="K9" s="37"/>
      <c r="L9" s="37"/>
      <c r="M9" s="37"/>
      <c r="N9" s="37"/>
      <c r="O9" s="374"/>
      <c r="P9" s="374"/>
      <c r="Q9" s="374"/>
      <c r="R9" s="374"/>
      <c r="S9" s="374"/>
    </row>
    <row r="10" spans="1:19" s="27" customFormat="1" ht="17.649999999999999">
      <c r="B10" s="28" t="s">
        <v>2778</v>
      </c>
    </row>
    <row r="11" spans="1:19" s="61" customFormat="1" ht="15">
      <c r="A11" s="347"/>
      <c r="B11" s="352"/>
      <c r="C11" s="352"/>
      <c r="D11" s="36"/>
      <c r="E11" s="36"/>
      <c r="F11" s="36"/>
      <c r="G11" s="36"/>
      <c r="H11" s="358"/>
      <c r="I11" s="358"/>
      <c r="J11" s="358"/>
      <c r="K11" s="358"/>
      <c r="L11" s="358"/>
      <c r="M11" s="358"/>
      <c r="N11" s="358"/>
      <c r="O11" s="430"/>
      <c r="P11" s="430"/>
      <c r="Q11" s="430"/>
      <c r="R11" s="430"/>
      <c r="S11" s="430"/>
    </row>
    <row r="12" spans="1:19" ht="15">
      <c r="A12" s="402" t="s">
        <v>2780</v>
      </c>
      <c r="B12" s="357"/>
      <c r="C12" s="357"/>
      <c r="D12" s="20" t="s">
        <v>190</v>
      </c>
      <c r="E12" s="20" t="s">
        <v>172</v>
      </c>
      <c r="F12" s="20" t="s">
        <v>182</v>
      </c>
      <c r="G12" s="20" t="s">
        <v>2000</v>
      </c>
      <c r="H12" s="355" t="s">
        <v>2947</v>
      </c>
      <c r="I12" s="355"/>
      <c r="J12" s="355"/>
      <c r="K12" s="355"/>
      <c r="L12" s="347" t="s">
        <v>185</v>
      </c>
      <c r="M12" s="347"/>
      <c r="N12" s="355" t="s">
        <v>186</v>
      </c>
      <c r="O12" s="1122">
        <f t="shared" ref="O12:S13" si="0">SUMIFS(O$28:O$39,$H$28:$H$39,$H12)</f>
        <v>0</v>
      </c>
      <c r="P12" s="1122">
        <f t="shared" si="0"/>
        <v>0</v>
      </c>
      <c r="Q12" s="1122">
        <f t="shared" si="0"/>
        <v>0</v>
      </c>
      <c r="R12" s="1122">
        <f t="shared" si="0"/>
        <v>0</v>
      </c>
      <c r="S12" s="1122">
        <f t="shared" si="0"/>
        <v>0</v>
      </c>
    </row>
    <row r="13" spans="1:19" ht="15">
      <c r="A13" s="402" t="s">
        <v>2780</v>
      </c>
      <c r="B13" s="357"/>
      <c r="C13" s="357"/>
      <c r="D13" s="20" t="s">
        <v>190</v>
      </c>
      <c r="E13" s="20" t="s">
        <v>172</v>
      </c>
      <c r="F13" s="20" t="s">
        <v>182</v>
      </c>
      <c r="G13" s="20" t="s">
        <v>2000</v>
      </c>
      <c r="H13" s="355" t="s">
        <v>2948</v>
      </c>
      <c r="I13" s="355"/>
      <c r="J13" s="355"/>
      <c r="K13" s="355"/>
      <c r="L13" s="347" t="s">
        <v>185</v>
      </c>
      <c r="M13" s="347"/>
      <c r="N13" s="355" t="s">
        <v>186</v>
      </c>
      <c r="O13" s="1122">
        <f t="shared" si="0"/>
        <v>0</v>
      </c>
      <c r="P13" s="1122">
        <f t="shared" si="0"/>
        <v>0</v>
      </c>
      <c r="Q13" s="1122">
        <f t="shared" si="0"/>
        <v>0</v>
      </c>
      <c r="R13" s="1122">
        <f t="shared" si="0"/>
        <v>0</v>
      </c>
      <c r="S13" s="1122">
        <f t="shared" si="0"/>
        <v>0</v>
      </c>
    </row>
    <row r="14" spans="1:19" s="29" customFormat="1" ht="13.9">
      <c r="A14" s="402" t="s">
        <v>2780</v>
      </c>
      <c r="D14" s="9" t="s">
        <v>190</v>
      </c>
      <c r="E14" s="9" t="s">
        <v>172</v>
      </c>
      <c r="F14" s="9" t="s">
        <v>182</v>
      </c>
      <c r="G14" s="9" t="s">
        <v>2878</v>
      </c>
      <c r="H14" s="9"/>
      <c r="I14" s="364"/>
      <c r="L14" s="351" t="s">
        <v>185</v>
      </c>
      <c r="M14" s="351"/>
      <c r="N14" s="364" t="s">
        <v>186</v>
      </c>
      <c r="O14" s="1119">
        <f>SUM(O12:O13)</f>
        <v>0</v>
      </c>
      <c r="P14" s="1119">
        <f t="shared" ref="P14:S14" si="1">SUM(P12:P13)</f>
        <v>0</v>
      </c>
      <c r="Q14" s="1119">
        <f t="shared" si="1"/>
        <v>0</v>
      </c>
      <c r="R14" s="1119">
        <f t="shared" si="1"/>
        <v>0</v>
      </c>
      <c r="S14" s="1119">
        <f t="shared" si="1"/>
        <v>0</v>
      </c>
    </row>
    <row r="15" spans="1:19" s="61" customFormat="1" ht="15">
      <c r="A15" s="402"/>
      <c r="B15" s="352"/>
      <c r="C15" s="352"/>
      <c r="D15" s="36"/>
      <c r="E15" s="36"/>
      <c r="F15" s="36"/>
      <c r="G15" s="36"/>
      <c r="H15" s="358"/>
      <c r="I15" s="358"/>
      <c r="J15" s="358"/>
      <c r="K15" s="358"/>
      <c r="L15" s="358"/>
      <c r="M15" s="358"/>
      <c r="N15" s="358"/>
      <c r="O15" s="1123"/>
      <c r="P15" s="1123"/>
      <c r="Q15" s="1123"/>
      <c r="R15" s="1123"/>
      <c r="S15" s="1123"/>
    </row>
    <row r="16" spans="1:19" ht="15">
      <c r="A16" s="402" t="s">
        <v>2780</v>
      </c>
      <c r="B16" s="357"/>
      <c r="C16" s="357"/>
      <c r="D16" s="20"/>
      <c r="E16" s="20"/>
      <c r="F16" s="20"/>
      <c r="G16" s="20" t="s">
        <v>2000</v>
      </c>
      <c r="H16" s="355" t="s">
        <v>2947</v>
      </c>
      <c r="I16" s="355"/>
      <c r="L16" s="347" t="s">
        <v>197</v>
      </c>
      <c r="M16" s="20" t="s">
        <v>2949</v>
      </c>
      <c r="N16" s="355" t="s">
        <v>2950</v>
      </c>
      <c r="O16" s="1122">
        <f t="shared" ref="O16:S19" si="2">SUMIFS(O$46:O$66,$H$46:$H$66,$H16,$M$46:$M$66,$M16)</f>
        <v>0</v>
      </c>
      <c r="P16" s="1122">
        <f t="shared" si="2"/>
        <v>0</v>
      </c>
      <c r="Q16" s="1122">
        <f t="shared" si="2"/>
        <v>0</v>
      </c>
      <c r="R16" s="1122">
        <f t="shared" si="2"/>
        <v>0</v>
      </c>
      <c r="S16" s="1122">
        <f t="shared" si="2"/>
        <v>0</v>
      </c>
    </row>
    <row r="17" spans="1:19" ht="15">
      <c r="A17" s="402" t="s">
        <v>2780</v>
      </c>
      <c r="B17" s="357"/>
      <c r="C17" s="357"/>
      <c r="D17" s="20"/>
      <c r="E17" s="20"/>
      <c r="F17" s="20"/>
      <c r="G17" s="20" t="s">
        <v>2000</v>
      </c>
      <c r="H17" s="355" t="s">
        <v>2948</v>
      </c>
      <c r="I17" s="355"/>
      <c r="L17" s="347" t="s">
        <v>197</v>
      </c>
      <c r="M17" s="20" t="s">
        <v>2949</v>
      </c>
      <c r="N17" s="355" t="s">
        <v>2950</v>
      </c>
      <c r="O17" s="1122">
        <f t="shared" si="2"/>
        <v>0</v>
      </c>
      <c r="P17" s="1122">
        <f t="shared" si="2"/>
        <v>0</v>
      </c>
      <c r="Q17" s="1122">
        <f t="shared" si="2"/>
        <v>0</v>
      </c>
      <c r="R17" s="1122">
        <f t="shared" si="2"/>
        <v>0</v>
      </c>
      <c r="S17" s="1122">
        <f t="shared" si="2"/>
        <v>0</v>
      </c>
    </row>
    <row r="18" spans="1:19" ht="15">
      <c r="A18" s="402" t="s">
        <v>2780</v>
      </c>
      <c r="B18" s="357"/>
      <c r="C18" s="357"/>
      <c r="D18" s="20"/>
      <c r="E18" s="20"/>
      <c r="F18" s="20"/>
      <c r="G18" s="20" t="s">
        <v>2000</v>
      </c>
      <c r="H18" s="355" t="s">
        <v>2947</v>
      </c>
      <c r="I18" s="355"/>
      <c r="L18" s="347" t="s">
        <v>197</v>
      </c>
      <c r="M18" s="20" t="s">
        <v>2951</v>
      </c>
      <c r="N18" s="355" t="s">
        <v>198</v>
      </c>
      <c r="O18" s="1122">
        <f t="shared" si="2"/>
        <v>0</v>
      </c>
      <c r="P18" s="1122">
        <f t="shared" si="2"/>
        <v>0</v>
      </c>
      <c r="Q18" s="1122">
        <f t="shared" si="2"/>
        <v>0</v>
      </c>
      <c r="R18" s="1122">
        <f t="shared" si="2"/>
        <v>0</v>
      </c>
      <c r="S18" s="1122">
        <f t="shared" si="2"/>
        <v>0</v>
      </c>
    </row>
    <row r="19" spans="1:19" ht="15">
      <c r="A19" s="402" t="s">
        <v>2780</v>
      </c>
      <c r="B19" s="357"/>
      <c r="C19" s="357"/>
      <c r="D19" s="20"/>
      <c r="E19" s="20"/>
      <c r="F19" s="20"/>
      <c r="G19" s="20" t="s">
        <v>2000</v>
      </c>
      <c r="H19" s="355" t="s">
        <v>2948</v>
      </c>
      <c r="I19" s="355"/>
      <c r="L19" s="347" t="s">
        <v>197</v>
      </c>
      <c r="M19" s="20" t="s">
        <v>2951</v>
      </c>
      <c r="N19" s="355" t="s">
        <v>198</v>
      </c>
      <c r="O19" s="1122">
        <f t="shared" si="2"/>
        <v>0</v>
      </c>
      <c r="P19" s="1122">
        <f t="shared" si="2"/>
        <v>0</v>
      </c>
      <c r="Q19" s="1122">
        <f t="shared" si="2"/>
        <v>0</v>
      </c>
      <c r="R19" s="1122">
        <f t="shared" si="2"/>
        <v>0</v>
      </c>
      <c r="S19" s="1122">
        <f t="shared" si="2"/>
        <v>0</v>
      </c>
    </row>
    <row r="20" spans="1:19">
      <c r="O20" s="399"/>
      <c r="P20" s="399"/>
      <c r="Q20" s="399"/>
      <c r="R20" s="399"/>
      <c r="S20" s="399"/>
    </row>
    <row r="21" spans="1:19">
      <c r="O21" s="399"/>
      <c r="P21" s="399"/>
      <c r="Q21" s="399"/>
      <c r="R21" s="399"/>
      <c r="S21" s="399"/>
    </row>
    <row r="22" spans="1:19" ht="14.25">
      <c r="D22" s="20"/>
      <c r="E22" s="20"/>
      <c r="F22" s="20"/>
      <c r="H22" s="7" t="s">
        <v>2947</v>
      </c>
      <c r="J22" s="11" t="s">
        <v>2952</v>
      </c>
      <c r="K22" s="20" t="s">
        <v>2953</v>
      </c>
      <c r="L22"/>
      <c r="M22"/>
      <c r="N22" s="11" t="s">
        <v>1836</v>
      </c>
      <c r="O22" s="1124">
        <f>'4.06 LandRemediation'!O59</f>
        <v>0</v>
      </c>
      <c r="P22" s="1124">
        <f>'4.06 LandRemediation'!P59</f>
        <v>0</v>
      </c>
      <c r="Q22" s="1124">
        <f>'4.06 LandRemediation'!Q59</f>
        <v>0</v>
      </c>
      <c r="R22" s="1124">
        <f>'4.06 LandRemediation'!R59</f>
        <v>0</v>
      </c>
      <c r="S22" s="1124">
        <f>'4.06 LandRemediation'!S59</f>
        <v>0</v>
      </c>
    </row>
    <row r="23" spans="1:19" ht="14.25">
      <c r="D23" s="20"/>
      <c r="E23" s="20"/>
      <c r="F23" s="20"/>
      <c r="H23" s="7" t="s">
        <v>2947</v>
      </c>
      <c r="J23" s="11" t="s">
        <v>2952</v>
      </c>
      <c r="K23" s="20" t="s">
        <v>2954</v>
      </c>
      <c r="L23"/>
      <c r="M23"/>
      <c r="N23" s="11" t="s">
        <v>1836</v>
      </c>
      <c r="O23" s="1124">
        <f>'4.06 LandRemediation'!O60</f>
        <v>0</v>
      </c>
      <c r="P23" s="1124">
        <f>'4.06 LandRemediation'!P60</f>
        <v>0</v>
      </c>
      <c r="Q23" s="1124">
        <f>'4.06 LandRemediation'!Q60</f>
        <v>0</v>
      </c>
      <c r="R23" s="1124">
        <f>'4.06 LandRemediation'!R60</f>
        <v>0</v>
      </c>
      <c r="S23" s="1124">
        <f>'4.06 LandRemediation'!S60</f>
        <v>0</v>
      </c>
    </row>
    <row r="24" spans="1:19" ht="14.25">
      <c r="D24" s="20"/>
      <c r="E24" s="20"/>
      <c r="F24" s="20"/>
      <c r="H24" s="7" t="s">
        <v>2947</v>
      </c>
      <c r="J24" s="11" t="s">
        <v>2952</v>
      </c>
      <c r="K24" s="20" t="s">
        <v>2955</v>
      </c>
      <c r="L24"/>
      <c r="M24"/>
      <c r="N24" s="11" t="s">
        <v>1836</v>
      </c>
      <c r="O24" s="1124">
        <f>'4.06 LandRemediation'!O61</f>
        <v>0</v>
      </c>
      <c r="P24" s="1124">
        <f>'4.06 LandRemediation'!P61</f>
        <v>0</v>
      </c>
      <c r="Q24" s="1124">
        <f>'4.06 LandRemediation'!Q61</f>
        <v>0</v>
      </c>
      <c r="R24" s="1124">
        <f>'4.06 LandRemediation'!R61</f>
        <v>0</v>
      </c>
      <c r="S24" s="1124">
        <f>'4.06 LandRemediation'!S61</f>
        <v>0</v>
      </c>
    </row>
    <row r="25" spans="1:19" ht="14.25">
      <c r="D25" s="20"/>
      <c r="E25" s="20"/>
      <c r="F25" s="20"/>
      <c r="H25" s="7" t="s">
        <v>2947</v>
      </c>
      <c r="J25" s="11" t="s">
        <v>2952</v>
      </c>
      <c r="K25" s="20" t="s">
        <v>2956</v>
      </c>
      <c r="L25"/>
      <c r="M25"/>
      <c r="N25" s="11" t="s">
        <v>1836</v>
      </c>
      <c r="O25" s="1125">
        <f>SUM(O22:O24)</f>
        <v>0</v>
      </c>
      <c r="P25" s="1125">
        <f t="shared" ref="P25:S25" si="3">SUM(P22:P24)</f>
        <v>0</v>
      </c>
      <c r="Q25" s="1125">
        <f t="shared" si="3"/>
        <v>0</v>
      </c>
      <c r="R25" s="1125">
        <f t="shared" si="3"/>
        <v>0</v>
      </c>
      <c r="S25" s="1125">
        <f t="shared" si="3"/>
        <v>0</v>
      </c>
    </row>
    <row r="26" spans="1:19">
      <c r="D26" s="20"/>
      <c r="E26" s="20"/>
      <c r="F26" s="20"/>
      <c r="H26" s="7"/>
      <c r="I26" s="7"/>
      <c r="J26" s="7"/>
      <c r="K26" s="7"/>
      <c r="L26" s="7"/>
      <c r="M26" s="7"/>
      <c r="N26" s="7"/>
      <c r="O26" s="400"/>
      <c r="P26" s="400"/>
      <c r="Q26" s="400"/>
      <c r="R26" s="400"/>
      <c r="S26" s="400"/>
    </row>
    <row r="27" spans="1:19">
      <c r="O27" s="399"/>
      <c r="P27" s="399"/>
      <c r="Q27" s="399"/>
      <c r="R27" s="399"/>
      <c r="S27" s="399"/>
    </row>
    <row r="28" spans="1:19" s="27" customFormat="1" ht="17.649999999999999">
      <c r="B28" s="28" t="s">
        <v>2957</v>
      </c>
      <c r="O28" s="1109"/>
      <c r="P28" s="1109"/>
      <c r="Q28" s="1109"/>
      <c r="R28" s="1109"/>
      <c r="S28" s="1109"/>
    </row>
    <row r="29" spans="1:19">
      <c r="O29" s="399"/>
      <c r="P29" s="399"/>
      <c r="Q29" s="399"/>
      <c r="R29" s="399"/>
      <c r="S29" s="399"/>
    </row>
    <row r="30" spans="1:19" s="33" customFormat="1" ht="13.9">
      <c r="A30" s="353"/>
      <c r="B30" s="353"/>
      <c r="C30" s="34" t="s">
        <v>2958</v>
      </c>
      <c r="D30" s="34"/>
      <c r="O30" s="401"/>
      <c r="P30" s="401"/>
      <c r="Q30" s="401"/>
      <c r="R30" s="401"/>
      <c r="S30" s="401"/>
    </row>
    <row r="31" spans="1:19">
      <c r="O31" s="399"/>
      <c r="P31" s="399"/>
      <c r="Q31" s="399"/>
      <c r="R31" s="399"/>
      <c r="S31" s="399"/>
    </row>
    <row r="32" spans="1:19" ht="15">
      <c r="A32" s="355"/>
      <c r="B32" s="357"/>
      <c r="C32" s="357"/>
      <c r="D32" s="20" t="s">
        <v>190</v>
      </c>
      <c r="E32" s="20" t="s">
        <v>172</v>
      </c>
      <c r="F32" s="20" t="s">
        <v>182</v>
      </c>
      <c r="G32" s="20" t="s">
        <v>2000</v>
      </c>
      <c r="H32" s="355" t="s">
        <v>2947</v>
      </c>
      <c r="I32" s="355" t="s">
        <v>2959</v>
      </c>
      <c r="J32" s="355"/>
      <c r="K32" s="355"/>
      <c r="L32" s="347" t="s">
        <v>185</v>
      </c>
      <c r="M32" s="347"/>
      <c r="N32" s="355" t="s">
        <v>186</v>
      </c>
      <c r="O32" s="728"/>
      <c r="P32" s="728"/>
      <c r="Q32" s="728"/>
      <c r="R32" s="728"/>
      <c r="S32" s="728"/>
    </row>
    <row r="33" spans="1:25" ht="15">
      <c r="B33" s="357"/>
      <c r="C33" s="357"/>
      <c r="D33" s="20" t="s">
        <v>190</v>
      </c>
      <c r="E33" s="20" t="s">
        <v>172</v>
      </c>
      <c r="F33" s="20" t="s">
        <v>182</v>
      </c>
      <c r="G33" s="20" t="s">
        <v>2000</v>
      </c>
      <c r="H33" s="355" t="s">
        <v>2947</v>
      </c>
      <c r="I33" s="355" t="s">
        <v>2960</v>
      </c>
      <c r="J33" s="355"/>
      <c r="K33" s="355"/>
      <c r="L33" s="347" t="s">
        <v>185</v>
      </c>
      <c r="M33" s="347"/>
      <c r="N33" s="355" t="s">
        <v>186</v>
      </c>
      <c r="O33" s="1345"/>
      <c r="P33" s="1345"/>
      <c r="Q33" s="1345"/>
      <c r="R33" s="1345"/>
      <c r="S33" s="1345"/>
    </row>
    <row r="34" spans="1:25" s="353" customFormat="1">
      <c r="B34" s="13"/>
      <c r="C34" s="13"/>
      <c r="D34" s="367" t="s">
        <v>190</v>
      </c>
      <c r="E34" s="367" t="s">
        <v>172</v>
      </c>
      <c r="F34" s="367" t="s">
        <v>182</v>
      </c>
      <c r="G34" s="367" t="s">
        <v>2000</v>
      </c>
      <c r="H34" s="355" t="s">
        <v>2947</v>
      </c>
      <c r="I34" s="355" t="s">
        <v>2961</v>
      </c>
      <c r="J34" s="355"/>
      <c r="K34" s="355"/>
      <c r="L34" s="13" t="s">
        <v>185</v>
      </c>
      <c r="M34" s="13"/>
      <c r="N34" s="367" t="s">
        <v>186</v>
      </c>
      <c r="O34" s="1412"/>
      <c r="P34" s="1412"/>
      <c r="Q34" s="1412"/>
      <c r="R34" s="1412"/>
      <c r="S34" s="1412"/>
    </row>
    <row r="36" spans="1:25" s="33" customFormat="1" ht="13.9">
      <c r="A36" s="11"/>
      <c r="B36" s="353"/>
      <c r="C36" s="34" t="s">
        <v>2962</v>
      </c>
      <c r="D36" s="34"/>
    </row>
    <row r="38" spans="1:25" ht="15">
      <c r="B38" s="357"/>
      <c r="C38" s="357"/>
      <c r="D38" s="20" t="s">
        <v>190</v>
      </c>
      <c r="E38" s="20" t="s">
        <v>172</v>
      </c>
      <c r="F38" s="20" t="s">
        <v>182</v>
      </c>
      <c r="G38" s="20" t="s">
        <v>2000</v>
      </c>
      <c r="H38" s="355" t="s">
        <v>2948</v>
      </c>
      <c r="I38" s="355" t="s">
        <v>2960</v>
      </c>
      <c r="J38" s="355"/>
      <c r="K38" s="355"/>
      <c r="L38" s="347" t="s">
        <v>185</v>
      </c>
      <c r="M38" s="347"/>
      <c r="N38" s="355" t="s">
        <v>186</v>
      </c>
      <c r="O38" s="1345"/>
      <c r="P38" s="1345"/>
      <c r="Q38" s="1345"/>
      <c r="R38" s="1345"/>
      <c r="S38" s="1345"/>
    </row>
    <row r="39" spans="1:25" ht="15">
      <c r="B39" s="357"/>
      <c r="C39" s="357"/>
      <c r="D39" s="20" t="s">
        <v>190</v>
      </c>
      <c r="E39" s="20" t="s">
        <v>172</v>
      </c>
      <c r="F39" s="20" t="s">
        <v>182</v>
      </c>
      <c r="G39" s="20" t="s">
        <v>2000</v>
      </c>
      <c r="H39" s="355" t="s">
        <v>2948</v>
      </c>
      <c r="I39" s="355" t="s">
        <v>2961</v>
      </c>
      <c r="J39" s="355"/>
      <c r="K39" s="355"/>
      <c r="L39" s="347" t="s">
        <v>185</v>
      </c>
      <c r="M39" s="347"/>
      <c r="N39" s="355" t="s">
        <v>186</v>
      </c>
      <c r="O39" s="1345"/>
      <c r="P39" s="1345"/>
      <c r="Q39" s="1345"/>
      <c r="R39" s="1345"/>
      <c r="S39" s="1345"/>
    </row>
    <row r="40" spans="1:25" s="353" customFormat="1">
      <c r="H40" s="355"/>
      <c r="I40" s="355"/>
      <c r="J40" s="355"/>
      <c r="K40" s="355"/>
      <c r="L40" s="372"/>
      <c r="M40" s="372"/>
      <c r="N40" s="367"/>
    </row>
    <row r="41" spans="1:25" s="27" customFormat="1" ht="17.649999999999999">
      <c r="B41" s="28" t="s">
        <v>2870</v>
      </c>
      <c r="C41" s="903"/>
    </row>
    <row r="42" spans="1:25" s="353" customFormat="1">
      <c r="H42" s="355"/>
      <c r="I42" s="355"/>
      <c r="J42" s="355"/>
      <c r="K42" s="355"/>
      <c r="L42" s="372"/>
      <c r="M42" s="372"/>
      <c r="N42" s="367"/>
    </row>
    <row r="43" spans="1:25" s="33" customFormat="1" ht="13.5" customHeight="1">
      <c r="A43" s="353"/>
      <c r="B43" s="353"/>
      <c r="C43" s="34" t="s">
        <v>2949</v>
      </c>
      <c r="D43" s="34"/>
    </row>
    <row r="44" spans="1:25" s="33" customFormat="1" ht="14.25" customHeight="1">
      <c r="A44" s="353"/>
      <c r="B44" s="353"/>
      <c r="C44" s="353"/>
      <c r="D44" s="11" t="s">
        <v>2947</v>
      </c>
      <c r="E44" s="11"/>
      <c r="F44" s="11"/>
      <c r="G44" s="11"/>
      <c r="H44" s="11"/>
      <c r="I44" s="11"/>
      <c r="J44" s="11"/>
      <c r="K44" s="11"/>
      <c r="L44" s="11"/>
      <c r="M44" s="11"/>
      <c r="N44" s="11"/>
      <c r="O44" s="1351"/>
      <c r="P44" s="1351"/>
      <c r="Q44" s="1351"/>
      <c r="R44" s="1351"/>
      <c r="S44" s="1351"/>
      <c r="T44" s="11"/>
      <c r="U44" s="11"/>
      <c r="V44" s="11"/>
      <c r="W44" s="11"/>
      <c r="X44" s="11"/>
      <c r="Y44" s="11"/>
    </row>
    <row r="45" spans="1:25">
      <c r="A45" s="353"/>
    </row>
    <row r="46" spans="1:25" ht="15">
      <c r="B46" s="357"/>
      <c r="C46" s="357"/>
      <c r="D46" s="20"/>
      <c r="E46" s="20"/>
      <c r="F46" s="20"/>
      <c r="G46" s="20" t="s">
        <v>2000</v>
      </c>
      <c r="H46" s="355" t="s">
        <v>2947</v>
      </c>
      <c r="I46" s="355" t="s">
        <v>2959</v>
      </c>
      <c r="L46" s="347" t="s">
        <v>197</v>
      </c>
      <c r="M46" s="20" t="s">
        <v>2949</v>
      </c>
      <c r="N46" s="355" t="s">
        <v>2950</v>
      </c>
      <c r="O46" s="1345"/>
      <c r="P46" s="1345"/>
      <c r="Q46" s="1345"/>
      <c r="R46" s="1345"/>
      <c r="S46" s="1345"/>
    </row>
    <row r="47" spans="1:25" ht="15">
      <c r="B47" s="357"/>
      <c r="C47" s="357"/>
      <c r="D47" s="20"/>
      <c r="E47" s="20"/>
      <c r="F47" s="20"/>
      <c r="G47" s="20" t="s">
        <v>2000</v>
      </c>
      <c r="H47" s="355" t="s">
        <v>2947</v>
      </c>
      <c r="I47" s="355" t="s">
        <v>2960</v>
      </c>
      <c r="L47" s="347" t="s">
        <v>197</v>
      </c>
      <c r="M47" s="20" t="s">
        <v>2949</v>
      </c>
      <c r="N47" s="355" t="s">
        <v>2950</v>
      </c>
      <c r="O47" s="1345"/>
      <c r="P47" s="1345"/>
      <c r="Q47" s="1345"/>
      <c r="R47" s="1345"/>
      <c r="S47" s="1345"/>
    </row>
    <row r="48" spans="1:25" s="353" customFormat="1">
      <c r="B48" s="13"/>
      <c r="C48" s="13"/>
      <c r="D48" s="367"/>
      <c r="E48" s="367"/>
      <c r="F48" s="367"/>
      <c r="G48" s="20" t="s">
        <v>2000</v>
      </c>
      <c r="H48" s="355" t="s">
        <v>2947</v>
      </c>
      <c r="I48" s="355" t="s">
        <v>2961</v>
      </c>
      <c r="L48" s="347" t="s">
        <v>197</v>
      </c>
      <c r="M48" s="367" t="s">
        <v>2949</v>
      </c>
      <c r="N48" s="367" t="s">
        <v>2950</v>
      </c>
      <c r="O48" s="1412"/>
      <c r="P48" s="1412"/>
      <c r="Q48" s="1412"/>
      <c r="R48" s="1412"/>
      <c r="S48" s="1412"/>
    </row>
    <row r="50" spans="1:19" s="33" customFormat="1" ht="14.25" customHeight="1">
      <c r="A50" s="11"/>
      <c r="B50" s="11"/>
      <c r="C50" s="353"/>
      <c r="D50" s="80" t="s">
        <v>2948</v>
      </c>
      <c r="E50" s="81"/>
      <c r="F50" s="81"/>
      <c r="G50" s="81"/>
      <c r="H50" s="81"/>
      <c r="I50" s="81"/>
      <c r="J50" s="81"/>
      <c r="K50" s="81"/>
      <c r="L50" s="81"/>
      <c r="M50" s="81"/>
      <c r="N50" s="81"/>
    </row>
    <row r="51" spans="1:19" s="353" customFormat="1">
      <c r="C51" s="13"/>
      <c r="D51" s="367"/>
      <c r="E51" s="367"/>
      <c r="F51" s="367"/>
      <c r="G51" s="20"/>
      <c r="H51" s="355"/>
      <c r="I51" s="355"/>
      <c r="L51" s="347"/>
      <c r="M51" s="367"/>
      <c r="N51" s="367"/>
    </row>
    <row r="52" spans="1:19" ht="15">
      <c r="C52" s="357"/>
      <c r="D52" s="20"/>
      <c r="E52" s="20"/>
      <c r="F52" s="20"/>
      <c r="G52" s="20" t="s">
        <v>2000</v>
      </c>
      <c r="H52" s="355" t="s">
        <v>2948</v>
      </c>
      <c r="I52" s="355" t="s">
        <v>2960</v>
      </c>
      <c r="L52" s="347" t="s">
        <v>197</v>
      </c>
      <c r="M52" s="20" t="s">
        <v>2949</v>
      </c>
      <c r="N52" s="355" t="s">
        <v>2950</v>
      </c>
      <c r="O52" s="1345"/>
      <c r="P52" s="1345"/>
      <c r="Q52" s="1345"/>
      <c r="R52" s="1345"/>
      <c r="S52" s="1345"/>
    </row>
    <row r="53" spans="1:19" ht="15">
      <c r="C53" s="357"/>
      <c r="D53" s="20"/>
      <c r="E53" s="20"/>
      <c r="F53" s="20"/>
      <c r="G53" s="20" t="s">
        <v>2000</v>
      </c>
      <c r="H53" s="355" t="s">
        <v>2948</v>
      </c>
      <c r="I53" s="355" t="s">
        <v>2961</v>
      </c>
      <c r="L53" s="347" t="s">
        <v>197</v>
      </c>
      <c r="M53" s="20" t="s">
        <v>2949</v>
      </c>
      <c r="N53" s="355" t="s">
        <v>2950</v>
      </c>
      <c r="O53" s="1345"/>
      <c r="P53" s="1345"/>
      <c r="Q53" s="1345"/>
      <c r="R53" s="1345"/>
      <c r="S53" s="1345"/>
    </row>
    <row r="54" spans="1:19" s="353" customFormat="1">
      <c r="H54" s="355"/>
      <c r="I54" s="355"/>
      <c r="J54" s="355"/>
      <c r="K54" s="355"/>
      <c r="L54" s="372"/>
      <c r="M54" s="372"/>
      <c r="N54" s="367"/>
    </row>
    <row r="55" spans="1:19" s="33" customFormat="1" ht="13.9">
      <c r="A55" s="353"/>
      <c r="B55" s="353"/>
      <c r="C55" s="34" t="s">
        <v>2951</v>
      </c>
      <c r="D55" s="34"/>
    </row>
    <row r="56" spans="1:19">
      <c r="A56" s="353"/>
      <c r="B56" s="353"/>
    </row>
    <row r="57" spans="1:19" s="33" customFormat="1" ht="14.25" customHeight="1">
      <c r="A57" s="353"/>
      <c r="B57" s="353"/>
      <c r="C57" s="353"/>
      <c r="D57" s="80" t="s">
        <v>2947</v>
      </c>
      <c r="E57" s="81"/>
      <c r="F57" s="81"/>
      <c r="G57" s="81"/>
      <c r="H57" s="81"/>
      <c r="I57" s="81"/>
      <c r="J57" s="81"/>
      <c r="K57" s="81"/>
      <c r="L57" s="81"/>
      <c r="M57" s="81"/>
      <c r="N57" s="81"/>
    </row>
    <row r="58" spans="1:19">
      <c r="A58" s="353"/>
      <c r="B58" s="353"/>
    </row>
    <row r="59" spans="1:19" ht="15">
      <c r="A59" s="353"/>
      <c r="B59" s="353"/>
      <c r="C59" s="357"/>
      <c r="D59" s="20"/>
      <c r="E59" s="20"/>
      <c r="F59" s="20"/>
      <c r="G59" s="20" t="s">
        <v>2000</v>
      </c>
      <c r="H59" s="355" t="s">
        <v>2947</v>
      </c>
      <c r="I59" s="355" t="s">
        <v>2959</v>
      </c>
      <c r="L59" s="347" t="s">
        <v>197</v>
      </c>
      <c r="M59" s="20" t="s">
        <v>2951</v>
      </c>
      <c r="N59" s="355" t="s">
        <v>198</v>
      </c>
      <c r="O59" s="1345"/>
      <c r="P59" s="1345"/>
      <c r="Q59" s="1345"/>
      <c r="R59" s="1345"/>
      <c r="S59" s="1345"/>
    </row>
    <row r="60" spans="1:19" ht="15">
      <c r="A60" s="353"/>
      <c r="B60" s="353"/>
      <c r="C60" s="357"/>
      <c r="D60" s="20"/>
      <c r="E60" s="20"/>
      <c r="F60" s="20"/>
      <c r="G60" s="20" t="s">
        <v>2000</v>
      </c>
      <c r="H60" s="355" t="s">
        <v>2947</v>
      </c>
      <c r="I60" s="355" t="s">
        <v>2960</v>
      </c>
      <c r="L60" s="347" t="s">
        <v>197</v>
      </c>
      <c r="M60" s="20" t="s">
        <v>2951</v>
      </c>
      <c r="N60" s="355" t="s">
        <v>198</v>
      </c>
      <c r="O60" s="1345"/>
      <c r="P60" s="1345"/>
      <c r="Q60" s="1345"/>
      <c r="R60" s="1345"/>
      <c r="S60" s="1345"/>
    </row>
    <row r="61" spans="1:19" s="353" customFormat="1">
      <c r="C61" s="13"/>
      <c r="D61" s="367"/>
      <c r="E61" s="367"/>
      <c r="F61" s="367"/>
      <c r="G61" s="20" t="s">
        <v>2000</v>
      </c>
      <c r="H61" s="355" t="s">
        <v>2947</v>
      </c>
      <c r="I61" s="355" t="s">
        <v>2961</v>
      </c>
      <c r="L61" s="347" t="s">
        <v>197</v>
      </c>
      <c r="M61" s="367" t="s">
        <v>2951</v>
      </c>
      <c r="N61" s="367" t="s">
        <v>198</v>
      </c>
      <c r="O61" s="1412"/>
      <c r="P61" s="1412"/>
      <c r="Q61" s="1412"/>
      <c r="R61" s="1412"/>
      <c r="S61" s="1412"/>
    </row>
    <row r="62" spans="1:19" s="353" customFormat="1">
      <c r="C62" s="13"/>
      <c r="D62" s="367"/>
      <c r="E62" s="367"/>
      <c r="F62" s="367"/>
      <c r="G62" s="20"/>
      <c r="H62" s="355"/>
      <c r="I62" s="355"/>
      <c r="L62" s="347"/>
      <c r="M62" s="367"/>
      <c r="N62" s="367"/>
    </row>
    <row r="63" spans="1:19" s="33" customFormat="1" ht="14.25" customHeight="1">
      <c r="A63" s="353"/>
      <c r="B63" s="353"/>
      <c r="C63" s="353"/>
      <c r="D63" s="80" t="s">
        <v>2948</v>
      </c>
      <c r="E63" s="81"/>
      <c r="F63" s="81"/>
      <c r="G63" s="81"/>
      <c r="H63" s="81"/>
      <c r="I63" s="81"/>
      <c r="J63" s="81"/>
      <c r="K63" s="81"/>
      <c r="L63" s="81"/>
      <c r="M63" s="81"/>
      <c r="N63" s="81"/>
    </row>
    <row r="65" spans="2:19" ht="15">
      <c r="B65" s="357"/>
      <c r="C65" s="357"/>
      <c r="D65" s="20"/>
      <c r="E65" s="20"/>
      <c r="F65" s="20"/>
      <c r="G65" s="20" t="s">
        <v>2000</v>
      </c>
      <c r="H65" s="355" t="s">
        <v>2948</v>
      </c>
      <c r="I65" s="355" t="s">
        <v>2960</v>
      </c>
      <c r="L65" s="347" t="s">
        <v>197</v>
      </c>
      <c r="M65" s="20" t="s">
        <v>2951</v>
      </c>
      <c r="N65" s="355" t="s">
        <v>198</v>
      </c>
      <c r="O65" s="1345"/>
      <c r="P65" s="1345"/>
      <c r="Q65" s="1345"/>
      <c r="R65" s="1345"/>
      <c r="S65" s="1345"/>
    </row>
    <row r="66" spans="2:19" ht="15">
      <c r="B66" s="357"/>
      <c r="C66" s="357"/>
      <c r="D66" s="20"/>
      <c r="E66" s="20"/>
      <c r="F66" s="20"/>
      <c r="G66" s="20" t="s">
        <v>2000</v>
      </c>
      <c r="H66" s="355" t="s">
        <v>2948</v>
      </c>
      <c r="I66" s="355" t="s">
        <v>2961</v>
      </c>
      <c r="L66" s="347" t="s">
        <v>197</v>
      </c>
      <c r="M66" s="20" t="s">
        <v>2951</v>
      </c>
      <c r="N66" s="355" t="s">
        <v>198</v>
      </c>
      <c r="O66" s="1345"/>
      <c r="P66" s="1345"/>
      <c r="Q66" s="1345"/>
      <c r="R66" s="1345"/>
      <c r="S66" s="1345"/>
    </row>
    <row r="67" spans="2:19" s="353" customFormat="1">
      <c r="H67" s="355"/>
      <c r="I67" s="355"/>
      <c r="J67" s="355"/>
      <c r="K67" s="355"/>
      <c r="L67" s="372"/>
      <c r="M67" s="372"/>
      <c r="N67" s="367"/>
    </row>
    <row r="68" spans="2:19" s="27" customFormat="1" ht="17.649999999999999">
      <c r="B68"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3" id="{9B5007FC-AB1A-44A1-B3CB-865EF064D1FB}">
            <xm:f>Cover!$E$15&lt;&gt;O$6</xm:f>
            <x14:dxf>
              <fill>
                <patternFill>
                  <bgColor theme="0" tint="-0.24994659260841701"/>
                </patternFill>
              </fill>
            </x14:dxf>
          </x14:cfRule>
          <x14:cfRule type="expression" priority="14" id="{3C48B91E-BA19-41E2-9670-E9A60A96FD53}">
            <xm:f>Cover!$E$15=O$6</xm:f>
            <x14:dxf>
              <fill>
                <patternFill>
                  <bgColor theme="7" tint="0.59996337778862885"/>
                </patternFill>
              </fill>
            </x14:dxf>
          </x14:cfRule>
          <xm:sqref>O32:S34</xm:sqref>
        </x14:conditionalFormatting>
        <x14:conditionalFormatting xmlns:xm="http://schemas.microsoft.com/office/excel/2006/main">
          <x14:cfRule type="expression" priority="1" id="{F4F05470-1D94-4281-9501-9DC669592D19}">
            <xm:f>Cover!$E$15&lt;&gt;O$6</xm:f>
            <x14:dxf>
              <fill>
                <patternFill>
                  <bgColor theme="0" tint="-0.24994659260841701"/>
                </patternFill>
              </fill>
            </x14:dxf>
          </x14:cfRule>
          <x14:cfRule type="expression" priority="2" id="{CE27E428-76AF-49AA-8761-710DAA38772D}">
            <xm:f>Cover!$E$15=O$6</xm:f>
            <x14:dxf>
              <fill>
                <patternFill>
                  <bgColor theme="7" tint="0.59996337778862885"/>
                </patternFill>
              </fill>
            </x14:dxf>
          </x14:cfRule>
          <xm:sqref>O38:S39</xm:sqref>
        </x14:conditionalFormatting>
        <x14:conditionalFormatting xmlns:xm="http://schemas.microsoft.com/office/excel/2006/main">
          <x14:cfRule type="expression" priority="9" id="{0B991BFA-F6B5-4FA3-9A02-D8CFCA933AF0}">
            <xm:f>Cover!$E$15&lt;&gt;O$6</xm:f>
            <x14:dxf>
              <fill>
                <patternFill>
                  <bgColor theme="0" tint="-0.24994659260841701"/>
                </patternFill>
              </fill>
            </x14:dxf>
          </x14:cfRule>
          <x14:cfRule type="expression" priority="10" id="{DA8A5C99-E653-4DF4-BD62-048F074509BE}">
            <xm:f>Cover!$E$15=O$6</xm:f>
            <x14:dxf>
              <fill>
                <patternFill>
                  <bgColor theme="7" tint="0.59996337778862885"/>
                </patternFill>
              </fill>
            </x14:dxf>
          </x14:cfRule>
          <xm:sqref>O46:S48</xm:sqref>
        </x14:conditionalFormatting>
        <x14:conditionalFormatting xmlns:xm="http://schemas.microsoft.com/office/excel/2006/main">
          <x14:cfRule type="expression" priority="7" id="{A1F48D95-7825-44EB-8150-0FC94AE44B9F}">
            <xm:f>Cover!$E$15&lt;&gt;O$6</xm:f>
            <x14:dxf>
              <fill>
                <patternFill>
                  <bgColor theme="0" tint="-0.24994659260841701"/>
                </patternFill>
              </fill>
            </x14:dxf>
          </x14:cfRule>
          <x14:cfRule type="expression" priority="8" id="{96C88E4B-D731-4643-AF1E-E981AA5DCA4B}">
            <xm:f>Cover!$E$15=O$6</xm:f>
            <x14:dxf>
              <fill>
                <patternFill>
                  <bgColor theme="7" tint="0.59996337778862885"/>
                </patternFill>
              </fill>
            </x14:dxf>
          </x14:cfRule>
          <xm:sqref>O52:S53</xm:sqref>
        </x14:conditionalFormatting>
        <x14:conditionalFormatting xmlns:xm="http://schemas.microsoft.com/office/excel/2006/main">
          <x14:cfRule type="expression" priority="5" id="{E9AF4ADF-65DD-471B-AB3B-C3C6D1DAC6C6}">
            <xm:f>Cover!$E$15&lt;&gt;O$6</xm:f>
            <x14:dxf>
              <fill>
                <patternFill>
                  <bgColor theme="0" tint="-0.24994659260841701"/>
                </patternFill>
              </fill>
            </x14:dxf>
          </x14:cfRule>
          <x14:cfRule type="expression" priority="6" id="{A4D237A5-B22F-4CA2-A44F-26F68E0578B9}">
            <xm:f>Cover!$E$15=O$6</xm:f>
            <x14:dxf>
              <fill>
                <patternFill>
                  <bgColor theme="7" tint="0.59996337778862885"/>
                </patternFill>
              </fill>
            </x14:dxf>
          </x14:cfRule>
          <xm:sqref>O59:S61</xm:sqref>
        </x14:conditionalFormatting>
        <x14:conditionalFormatting xmlns:xm="http://schemas.microsoft.com/office/excel/2006/main">
          <x14:cfRule type="expression" priority="3" id="{F6B0295C-8642-4504-8CFA-78A844AB9402}">
            <xm:f>Cover!$E$15&lt;&gt;O$6</xm:f>
            <x14:dxf>
              <fill>
                <patternFill>
                  <bgColor theme="0" tint="-0.24994659260841701"/>
                </patternFill>
              </fill>
            </x14:dxf>
          </x14:cfRule>
          <x14:cfRule type="expression" priority="4" id="{472B4FB4-94E2-4B8C-B242-A5CA31EFAD04}">
            <xm:f>Cover!$E$15=O$6</xm:f>
            <x14:dxf>
              <fill>
                <patternFill>
                  <bgColor theme="7" tint="0.59996337778862885"/>
                </patternFill>
              </fill>
            </x14:dxf>
          </x14:cfRule>
          <xm:sqref>O65:S66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B364-F19A-4310-B23E-0DD0103717DC}">
  <sheetPr codeName="Sheet42">
    <tabColor theme="9"/>
    <pageSetUpPr autoPageBreaks="0"/>
  </sheetPr>
  <dimension ref="A1:BM65"/>
  <sheetViews>
    <sheetView zoomScale="55" zoomScaleNormal="55" workbookViewId="0">
      <pane ySplit="6" topLeftCell="A7" activePane="bottomLeft" state="frozen"/>
      <selection pane="bottomLeft" activeCell="B10" sqref="B10"/>
      <selection activeCell="G59" sqref="G59"/>
    </sheetView>
  </sheetViews>
  <sheetFormatPr defaultColWidth="0" defaultRowHeight="13.5"/>
  <cols>
    <col min="1" max="1" width="14.42578125" style="11" customWidth="1"/>
    <col min="2" max="2" width="25.42578125" style="11" customWidth="1"/>
    <col min="3" max="3" width="14.5703125" style="11" customWidth="1"/>
    <col min="4" max="4" width="35.42578125" style="11" bestFit="1" customWidth="1"/>
    <col min="5" max="5" width="15" style="11" bestFit="1" customWidth="1"/>
    <col min="6" max="6" width="15" style="11" customWidth="1"/>
    <col min="7" max="9" width="13.5703125" style="11" customWidth="1"/>
    <col min="10" max="12" width="18.5703125" style="11" customWidth="1"/>
    <col min="13" max="17" width="1.5703125" style="11" customWidth="1"/>
    <col min="18" max="65" width="18.5703125" style="11" hidden="1" customWidth="1"/>
    <col min="66" max="16384" width="14.42578125" style="11" hidden="1"/>
  </cols>
  <sheetData>
    <row r="1" spans="1:12" s="2" customFormat="1" ht="24" customHeight="1">
      <c r="A1" s="62" t="s">
        <v>1619</v>
      </c>
      <c r="C1" s="4" t="s">
        <v>1</v>
      </c>
      <c r="D1" s="4"/>
      <c r="E1" s="4"/>
      <c r="F1" s="4"/>
      <c r="J1" s="3"/>
    </row>
    <row r="2" spans="1:12" s="2" customFormat="1" ht="25.15">
      <c r="A2" s="4" t="str">
        <f>Cover!$E$13</f>
        <v>Master</v>
      </c>
    </row>
    <row r="3" spans="1:12" s="2" customFormat="1" ht="25.15">
      <c r="A3" s="4">
        <f>Cover!$E$15</f>
        <v>2026</v>
      </c>
      <c r="B3" s="4"/>
    </row>
    <row r="4" spans="1:12" s="5" customFormat="1" ht="25.5" thickBot="1">
      <c r="A4" s="1305" t="s">
        <v>2963</v>
      </c>
    </row>
    <row r="5" spans="1:12" ht="17.649999999999999">
      <c r="A5" s="328"/>
      <c r="B5" s="9"/>
      <c r="C5" s="330"/>
      <c r="D5" s="330"/>
      <c r="E5" s="330"/>
      <c r="F5" s="330"/>
      <c r="G5" s="328"/>
      <c r="H5" s="331" t="s">
        <v>1997</v>
      </c>
      <c r="I5" s="332"/>
      <c r="J5" s="332"/>
      <c r="K5" s="332"/>
      <c r="L5" s="333"/>
    </row>
    <row r="6" spans="1:12" s="61" customFormat="1" ht="15">
      <c r="A6" s="334"/>
      <c r="B6" s="36" t="s">
        <v>165</v>
      </c>
      <c r="C6" s="336" t="s">
        <v>2775</v>
      </c>
      <c r="D6" s="336" t="s">
        <v>406</v>
      </c>
      <c r="E6" s="336" t="s">
        <v>2964</v>
      </c>
      <c r="F6" s="714" t="s">
        <v>2965</v>
      </c>
      <c r="G6" s="336" t="s">
        <v>176</v>
      </c>
      <c r="H6" s="337">
        <v>2022</v>
      </c>
      <c r="I6" s="338">
        <v>2023</v>
      </c>
      <c r="J6" s="338">
        <v>2024</v>
      </c>
      <c r="K6" s="338">
        <v>2025</v>
      </c>
      <c r="L6" s="339">
        <v>2026</v>
      </c>
    </row>
    <row r="8" spans="1:12" s="27" customFormat="1" ht="22.5">
      <c r="A8" s="801" t="s">
        <v>2966</v>
      </c>
    </row>
    <row r="9" spans="1:12" ht="8.25" customHeight="1"/>
    <row r="10" spans="1:12" s="33" customFormat="1" ht="14.25" customHeight="1">
      <c r="A10" s="34"/>
      <c r="B10" s="34" t="s">
        <v>2967</v>
      </c>
    </row>
    <row r="12" spans="1:12">
      <c r="D12" s="11" t="s">
        <v>2968</v>
      </c>
      <c r="E12" s="1448"/>
      <c r="G12" s="11" t="s">
        <v>2399</v>
      </c>
      <c r="H12" s="1317"/>
      <c r="I12" s="1317"/>
      <c r="J12" s="1317"/>
      <c r="K12" s="389"/>
      <c r="L12" s="389"/>
    </row>
    <row r="13" spans="1:12">
      <c r="D13" s="11" t="s">
        <v>2968</v>
      </c>
      <c r="E13" s="1448"/>
      <c r="G13" s="11" t="s">
        <v>2399</v>
      </c>
      <c r="H13" s="1317"/>
      <c r="I13" s="1317"/>
      <c r="J13" s="1317"/>
      <c r="K13" s="389"/>
      <c r="L13" s="389"/>
    </row>
    <row r="14" spans="1:12">
      <c r="D14" s="11" t="s">
        <v>2968</v>
      </c>
      <c r="E14" s="1448"/>
      <c r="G14" s="11" t="s">
        <v>2399</v>
      </c>
      <c r="H14" s="1317"/>
      <c r="I14" s="1317"/>
      <c r="J14" s="1317"/>
      <c r="K14" s="389"/>
      <c r="L14" s="389"/>
    </row>
    <row r="15" spans="1:12">
      <c r="D15" s="11" t="s">
        <v>2968</v>
      </c>
      <c r="E15" s="1448"/>
      <c r="G15" s="11" t="s">
        <v>2399</v>
      </c>
      <c r="H15" s="1317"/>
      <c r="I15" s="1317"/>
      <c r="J15" s="1317"/>
      <c r="K15" s="389"/>
      <c r="L15" s="389"/>
    </row>
    <row r="16" spans="1:12">
      <c r="D16" s="11" t="s">
        <v>2968</v>
      </c>
      <c r="E16" s="1448"/>
      <c r="G16" s="11" t="s">
        <v>2399</v>
      </c>
      <c r="H16" s="1317"/>
      <c r="I16" s="1317"/>
      <c r="J16" s="1317"/>
      <c r="K16" s="389"/>
      <c r="L16" s="389"/>
    </row>
    <row r="18" spans="2:12" s="33" customFormat="1" ht="14.25" customHeight="1">
      <c r="B18" s="34" t="s">
        <v>2969</v>
      </c>
    </row>
    <row r="20" spans="2:12">
      <c r="D20" s="328" t="s">
        <v>2970</v>
      </c>
      <c r="F20" s="1449"/>
    </row>
    <row r="21" spans="2:12">
      <c r="D21" s="328" t="s">
        <v>2971</v>
      </c>
      <c r="E21" s="1448"/>
      <c r="G21" s="11" t="s">
        <v>2399</v>
      </c>
      <c r="H21" s="1317"/>
      <c r="I21" s="1317"/>
      <c r="J21" s="1317"/>
      <c r="K21" s="389"/>
      <c r="L21" s="389"/>
    </row>
    <row r="22" spans="2:12">
      <c r="D22" s="328" t="s">
        <v>2972</v>
      </c>
      <c r="E22" s="1448"/>
      <c r="G22" s="11" t="s">
        <v>2399</v>
      </c>
      <c r="H22" s="1317"/>
      <c r="I22" s="1317"/>
      <c r="J22" s="1317"/>
      <c r="K22" s="389"/>
      <c r="L22" s="389"/>
    </row>
    <row r="23" spans="2:12">
      <c r="D23" s="328" t="s">
        <v>2973</v>
      </c>
      <c r="E23" s="1448"/>
      <c r="G23" s="11" t="s">
        <v>2399</v>
      </c>
      <c r="H23" s="1317"/>
      <c r="I23" s="1317"/>
      <c r="J23" s="1317"/>
      <c r="K23" s="389"/>
      <c r="L23" s="389"/>
    </row>
    <row r="24" spans="2:12">
      <c r="D24" s="328" t="s">
        <v>2971</v>
      </c>
      <c r="E24" s="1448"/>
      <c r="G24" s="11" t="s">
        <v>2399</v>
      </c>
      <c r="H24" s="1317"/>
      <c r="I24" s="1317"/>
      <c r="J24" s="1317"/>
      <c r="K24" s="389"/>
      <c r="L24" s="389"/>
    </row>
    <row r="25" spans="2:12">
      <c r="D25" s="328" t="s">
        <v>2972</v>
      </c>
      <c r="E25" s="1448"/>
      <c r="G25" s="11" t="s">
        <v>2399</v>
      </c>
      <c r="H25" s="1317"/>
      <c r="I25" s="1317"/>
      <c r="J25" s="1317"/>
      <c r="K25" s="389"/>
      <c r="L25" s="389"/>
    </row>
    <row r="26" spans="2:12">
      <c r="D26" s="328" t="s">
        <v>2973</v>
      </c>
      <c r="E26" s="1448"/>
      <c r="G26" s="11" t="s">
        <v>2399</v>
      </c>
      <c r="H26" s="1317"/>
      <c r="I26" s="1317"/>
      <c r="J26" s="1317"/>
      <c r="K26" s="389"/>
      <c r="L26" s="389"/>
    </row>
    <row r="27" spans="2:12" ht="14.25" customHeight="1">
      <c r="B27" s="20"/>
      <c r="C27" s="328"/>
      <c r="D27" s="328" t="s">
        <v>2971</v>
      </c>
      <c r="E27" s="1448"/>
      <c r="G27" s="11" t="s">
        <v>2399</v>
      </c>
      <c r="H27" s="1317"/>
      <c r="I27" s="1317"/>
      <c r="J27" s="1317"/>
      <c r="K27" s="389"/>
      <c r="L27" s="389"/>
    </row>
    <row r="28" spans="2:12" ht="14.25" customHeight="1">
      <c r="B28" s="20"/>
      <c r="C28" s="328"/>
      <c r="D28" s="328" t="s">
        <v>2972</v>
      </c>
      <c r="E28" s="1448"/>
      <c r="G28" s="11" t="s">
        <v>2399</v>
      </c>
      <c r="H28" s="1317"/>
      <c r="I28" s="1317"/>
      <c r="J28" s="1317"/>
      <c r="K28" s="389"/>
      <c r="L28" s="389"/>
    </row>
    <row r="29" spans="2:12" ht="14.25" customHeight="1">
      <c r="B29" s="20"/>
      <c r="C29" s="328"/>
      <c r="D29" s="328" t="s">
        <v>2973</v>
      </c>
      <c r="E29" s="1448"/>
      <c r="G29" s="11" t="s">
        <v>2399</v>
      </c>
      <c r="H29" s="1317"/>
      <c r="I29" s="1317"/>
      <c r="J29" s="1317"/>
      <c r="K29" s="389"/>
      <c r="L29" s="389"/>
    </row>
    <row r="30" spans="2:12" ht="14.25" customHeight="1">
      <c r="B30" s="20"/>
      <c r="C30" s="328"/>
      <c r="D30" s="328" t="s">
        <v>2971</v>
      </c>
      <c r="E30" s="1448"/>
      <c r="G30" s="11" t="s">
        <v>2399</v>
      </c>
      <c r="H30" s="1317"/>
      <c r="I30" s="1317"/>
      <c r="J30" s="1317"/>
      <c r="K30" s="389"/>
      <c r="L30" s="389"/>
    </row>
    <row r="31" spans="2:12" ht="14.25" customHeight="1">
      <c r="B31" s="20"/>
      <c r="C31" s="328"/>
      <c r="D31" s="328" t="s">
        <v>2972</v>
      </c>
      <c r="E31" s="1448"/>
      <c r="G31" s="11" t="s">
        <v>2399</v>
      </c>
      <c r="H31" s="1317"/>
      <c r="I31" s="1317"/>
      <c r="J31" s="1317"/>
      <c r="K31" s="389"/>
      <c r="L31" s="389"/>
    </row>
    <row r="32" spans="2:12" ht="14.25" customHeight="1">
      <c r="B32" s="20"/>
      <c r="C32" s="328"/>
      <c r="D32" s="328" t="s">
        <v>2973</v>
      </c>
      <c r="E32" s="1448"/>
      <c r="G32" s="11" t="s">
        <v>2399</v>
      </c>
      <c r="H32" s="1317"/>
      <c r="I32" s="1317"/>
      <c r="J32" s="1317"/>
      <c r="K32" s="389"/>
      <c r="L32" s="389"/>
    </row>
    <row r="33" spans="2:12" ht="14.25" customHeight="1">
      <c r="B33" s="20"/>
      <c r="C33" s="328"/>
      <c r="D33" s="328" t="s">
        <v>2971</v>
      </c>
      <c r="E33" s="1448"/>
      <c r="G33" s="11" t="s">
        <v>2399</v>
      </c>
      <c r="H33" s="1317"/>
      <c r="I33" s="1317"/>
      <c r="J33" s="1317"/>
      <c r="K33" s="389"/>
      <c r="L33" s="389"/>
    </row>
    <row r="34" spans="2:12" ht="14.25" customHeight="1">
      <c r="B34" s="20"/>
      <c r="C34" s="328"/>
      <c r="D34" s="328" t="s">
        <v>2972</v>
      </c>
      <c r="E34" s="1448"/>
      <c r="G34" s="11" t="s">
        <v>2399</v>
      </c>
      <c r="H34" s="1317"/>
      <c r="I34" s="1317"/>
      <c r="J34" s="1317"/>
      <c r="K34" s="389"/>
      <c r="L34" s="389"/>
    </row>
    <row r="35" spans="2:12" ht="14.25" customHeight="1">
      <c r="B35" s="20"/>
      <c r="C35" s="328"/>
      <c r="D35" s="328" t="s">
        <v>2973</v>
      </c>
      <c r="E35" s="1448"/>
      <c r="G35" s="11" t="s">
        <v>2399</v>
      </c>
      <c r="H35" s="1317"/>
      <c r="I35" s="1317"/>
      <c r="J35" s="1317"/>
      <c r="K35" s="389"/>
      <c r="L35" s="389"/>
    </row>
    <row r="36" spans="2:12" ht="13.5" customHeight="1">
      <c r="B36" s="20"/>
      <c r="C36" s="328"/>
      <c r="D36" s="328" t="s">
        <v>2974</v>
      </c>
      <c r="G36" s="328"/>
      <c r="H36" s="453">
        <f>SUM(H21:H35)</f>
        <v>0</v>
      </c>
      <c r="I36" s="453">
        <f t="shared" ref="I36:L36" si="0">SUM(I21:I35)</f>
        <v>0</v>
      </c>
      <c r="J36" s="453">
        <f t="shared" si="0"/>
        <v>0</v>
      </c>
      <c r="K36" s="453">
        <f t="shared" si="0"/>
        <v>0</v>
      </c>
      <c r="L36" s="453">
        <f t="shared" si="0"/>
        <v>0</v>
      </c>
    </row>
    <row r="37" spans="2:12" ht="13.5" customHeight="1">
      <c r="B37" s="20"/>
      <c r="C37" s="328"/>
      <c r="D37" s="328"/>
      <c r="G37" s="328"/>
      <c r="H37" s="341"/>
      <c r="I37" s="341"/>
      <c r="J37" s="341"/>
      <c r="K37" s="341"/>
      <c r="L37" s="341"/>
    </row>
    <row r="38" spans="2:12" s="33" customFormat="1" ht="14.25" customHeight="1">
      <c r="B38" s="34" t="s">
        <v>2975</v>
      </c>
    </row>
    <row r="39" spans="2:12" ht="14.25" customHeight="1">
      <c r="B39" s="20"/>
      <c r="C39" s="328"/>
      <c r="D39" s="328"/>
      <c r="G39" s="328"/>
      <c r="H39" s="341"/>
      <c r="I39" s="341"/>
      <c r="J39" s="341"/>
      <c r="K39" s="341"/>
      <c r="L39" s="341"/>
    </row>
    <row r="40" spans="2:12" ht="14.25" customHeight="1">
      <c r="B40" s="20"/>
      <c r="C40" s="328"/>
      <c r="D40" s="20" t="s">
        <v>2976</v>
      </c>
      <c r="E40" s="1448"/>
      <c r="G40" s="328" t="s">
        <v>2977</v>
      </c>
      <c r="H40" s="728"/>
      <c r="I40" s="728"/>
      <c r="J40" s="728"/>
      <c r="K40" s="728"/>
      <c r="L40" s="728"/>
    </row>
    <row r="41" spans="2:12" ht="13.5" customHeight="1">
      <c r="B41" s="20"/>
      <c r="C41" s="328"/>
      <c r="D41" s="20" t="s">
        <v>2978</v>
      </c>
      <c r="E41" s="1448"/>
      <c r="G41" s="328" t="s">
        <v>186</v>
      </c>
      <c r="H41" s="728"/>
      <c r="I41" s="728"/>
      <c r="J41" s="728"/>
      <c r="K41" s="728"/>
      <c r="L41" s="728"/>
    </row>
    <row r="42" spans="2:12" ht="14.25" customHeight="1">
      <c r="B42" s="20"/>
      <c r="C42" s="328"/>
      <c r="D42" s="20" t="s">
        <v>2979</v>
      </c>
      <c r="E42" s="1448"/>
      <c r="G42" s="328" t="s">
        <v>186</v>
      </c>
      <c r="H42" s="728"/>
      <c r="I42" s="728"/>
      <c r="J42" s="728"/>
      <c r="K42" s="728"/>
      <c r="L42" s="728"/>
    </row>
    <row r="43" spans="2:12" ht="14.25" customHeight="1">
      <c r="B43" s="20"/>
      <c r="C43" s="328"/>
      <c r="D43" s="20" t="s">
        <v>2980</v>
      </c>
      <c r="E43" s="1448"/>
      <c r="G43" s="328" t="s">
        <v>186</v>
      </c>
      <c r="H43" s="1125">
        <f>SUM(H41:H42)</f>
        <v>0</v>
      </c>
      <c r="I43" s="1125">
        <f>SUM(I41:I42)</f>
        <v>0</v>
      </c>
      <c r="J43" s="1125">
        <f t="shared" ref="J43:L43" si="1">SUM(J41:J42)</f>
        <v>0</v>
      </c>
      <c r="K43" s="1125">
        <f t="shared" si="1"/>
        <v>0</v>
      </c>
      <c r="L43" s="1125">
        <f t="shared" si="1"/>
        <v>0</v>
      </c>
    </row>
    <row r="44" spans="2:12" ht="14.25" customHeight="1">
      <c r="B44" s="20"/>
      <c r="C44" s="328"/>
      <c r="D44" s="20"/>
      <c r="G44" s="328"/>
      <c r="H44" s="1126"/>
      <c r="I44" s="1126"/>
      <c r="J44" s="1126"/>
      <c r="K44" s="1126"/>
      <c r="L44" s="1126"/>
    </row>
    <row r="45" spans="2:12" ht="14.25" customHeight="1">
      <c r="C45" s="328"/>
      <c r="D45" s="20" t="s">
        <v>2976</v>
      </c>
      <c r="E45" s="1448"/>
      <c r="G45" s="328" t="s">
        <v>2977</v>
      </c>
      <c r="H45" s="728"/>
      <c r="I45" s="728"/>
      <c r="J45" s="728"/>
      <c r="K45" s="728"/>
      <c r="L45" s="728"/>
    </row>
    <row r="46" spans="2:12" ht="14.25" customHeight="1">
      <c r="C46" s="328"/>
      <c r="D46" s="20" t="s">
        <v>2978</v>
      </c>
      <c r="E46" s="1448"/>
      <c r="G46" s="328" t="s">
        <v>186</v>
      </c>
      <c r="H46" s="728"/>
      <c r="I46" s="728"/>
      <c r="J46" s="728"/>
      <c r="K46" s="728"/>
      <c r="L46" s="728"/>
    </row>
    <row r="47" spans="2:12" ht="14.25" customHeight="1">
      <c r="C47" s="328"/>
      <c r="D47" s="20" t="s">
        <v>2979</v>
      </c>
      <c r="E47" s="1448"/>
      <c r="G47" s="328" t="s">
        <v>186</v>
      </c>
      <c r="H47" s="728"/>
      <c r="I47" s="728"/>
      <c r="J47" s="728"/>
      <c r="K47" s="728"/>
      <c r="L47" s="728"/>
    </row>
    <row r="48" spans="2:12" ht="14.25" customHeight="1">
      <c r="C48" s="328"/>
      <c r="D48" s="20" t="s">
        <v>2980</v>
      </c>
      <c r="E48" s="1448"/>
      <c r="G48" s="328" t="s">
        <v>186</v>
      </c>
      <c r="H48" s="1125">
        <f>SUM(H46:H47)</f>
        <v>0</v>
      </c>
      <c r="I48" s="1125">
        <f>SUM(I46:I47)</f>
        <v>0</v>
      </c>
      <c r="J48" s="1125">
        <f t="shared" ref="J48" si="2">SUM(J46:J47)</f>
        <v>0</v>
      </c>
      <c r="K48" s="1125">
        <f t="shared" ref="K48" si="3">SUM(K46:K47)</f>
        <v>0</v>
      </c>
      <c r="L48" s="1125">
        <f t="shared" ref="L48" si="4">SUM(L46:L47)</f>
        <v>0</v>
      </c>
    </row>
    <row r="50" spans="4:12" ht="14.25" customHeight="1">
      <c r="D50" s="20" t="s">
        <v>2976</v>
      </c>
      <c r="E50" s="1448"/>
      <c r="G50" s="328" t="s">
        <v>2977</v>
      </c>
      <c r="H50" s="728"/>
      <c r="I50" s="728"/>
      <c r="J50" s="728"/>
      <c r="K50" s="728"/>
      <c r="L50" s="728"/>
    </row>
    <row r="51" spans="4:12" ht="13.5" customHeight="1">
      <c r="D51" s="20" t="s">
        <v>2978</v>
      </c>
      <c r="E51" s="1448"/>
      <c r="G51" s="328" t="s">
        <v>186</v>
      </c>
      <c r="H51" s="728"/>
      <c r="I51" s="728"/>
      <c r="J51" s="728"/>
      <c r="K51" s="728"/>
      <c r="L51" s="728"/>
    </row>
    <row r="52" spans="4:12" ht="14.25" customHeight="1">
      <c r="D52" s="20" t="s">
        <v>2979</v>
      </c>
      <c r="E52" s="1448"/>
      <c r="G52" s="456" t="s">
        <v>186</v>
      </c>
      <c r="H52" s="728"/>
      <c r="I52" s="728"/>
      <c r="J52" s="728"/>
      <c r="K52" s="728"/>
      <c r="L52" s="728"/>
    </row>
    <row r="53" spans="4:12" ht="14.25" customHeight="1">
      <c r="D53" s="20" t="s">
        <v>2980</v>
      </c>
      <c r="E53" s="1448"/>
      <c r="G53" s="328" t="s">
        <v>186</v>
      </c>
      <c r="H53" s="1125">
        <f>SUM(H51:H52)</f>
        <v>0</v>
      </c>
      <c r="I53" s="1125">
        <f t="shared" ref="I53:L53" si="5">SUM(I51:I52)</f>
        <v>0</v>
      </c>
      <c r="J53" s="1125">
        <f t="shared" si="5"/>
        <v>0</v>
      </c>
      <c r="K53" s="1125">
        <f t="shared" si="5"/>
        <v>0</v>
      </c>
      <c r="L53" s="1125">
        <f t="shared" si="5"/>
        <v>0</v>
      </c>
    </row>
    <row r="54" spans="4:12" s="328" customFormat="1" ht="14.25" customHeight="1">
      <c r="D54" s="20"/>
      <c r="E54" s="11"/>
      <c r="F54" s="11"/>
      <c r="H54" s="1127"/>
      <c r="I54" s="1127"/>
      <c r="J54" s="1127"/>
      <c r="K54" s="1127"/>
      <c r="L54" s="1127"/>
    </row>
    <row r="55" spans="4:12" ht="14.25" customHeight="1">
      <c r="D55" s="20" t="s">
        <v>2976</v>
      </c>
      <c r="E55" s="1448"/>
      <c r="G55" s="328" t="s">
        <v>2977</v>
      </c>
      <c r="H55" s="728"/>
      <c r="I55" s="728"/>
      <c r="J55" s="728"/>
      <c r="K55" s="728"/>
      <c r="L55" s="728"/>
    </row>
    <row r="56" spans="4:12" ht="14.25" customHeight="1">
      <c r="D56" s="20" t="s">
        <v>2978</v>
      </c>
      <c r="E56" s="1448"/>
      <c r="G56" s="328" t="s">
        <v>186</v>
      </c>
      <c r="H56" s="728"/>
      <c r="I56" s="728"/>
      <c r="J56" s="728"/>
      <c r="K56" s="728"/>
      <c r="L56" s="728"/>
    </row>
    <row r="57" spans="4:12" ht="14.25" customHeight="1">
      <c r="D57" s="20" t="s">
        <v>2979</v>
      </c>
      <c r="E57" s="1448"/>
      <c r="G57" s="456" t="s">
        <v>186</v>
      </c>
      <c r="H57" s="728"/>
      <c r="I57" s="728"/>
      <c r="J57" s="728"/>
      <c r="K57" s="728"/>
      <c r="L57" s="728"/>
    </row>
    <row r="58" spans="4:12" ht="14.25" customHeight="1">
      <c r="D58" s="20" t="s">
        <v>2980</v>
      </c>
      <c r="E58" s="1448"/>
      <c r="G58" s="328" t="s">
        <v>186</v>
      </c>
      <c r="H58" s="1125">
        <f>SUM(H56:H57)</f>
        <v>0</v>
      </c>
      <c r="I58" s="1125">
        <f t="shared" ref="I58:L58" si="6">SUM(I56:I57)</f>
        <v>0</v>
      </c>
      <c r="J58" s="1125">
        <f t="shared" si="6"/>
        <v>0</v>
      </c>
      <c r="K58" s="1125">
        <f t="shared" si="6"/>
        <v>0</v>
      </c>
      <c r="L58" s="1125">
        <f t="shared" si="6"/>
        <v>0</v>
      </c>
    </row>
    <row r="59" spans="4:12" ht="14.25" customHeight="1">
      <c r="D59" s="20"/>
      <c r="E59" s="20"/>
      <c r="G59" s="328"/>
      <c r="H59" s="1127"/>
      <c r="I59" s="1127"/>
      <c r="J59" s="1127"/>
      <c r="K59" s="1127"/>
      <c r="L59" s="1127"/>
    </row>
    <row r="60" spans="4:12" ht="14.25" customHeight="1">
      <c r="D60" s="20" t="s">
        <v>2976</v>
      </c>
      <c r="E60" s="1448"/>
      <c r="G60" s="328" t="s">
        <v>2977</v>
      </c>
      <c r="H60" s="728"/>
      <c r="I60" s="728"/>
      <c r="J60" s="728"/>
      <c r="K60" s="728"/>
      <c r="L60" s="728"/>
    </row>
    <row r="61" spans="4:12" ht="14.25" customHeight="1">
      <c r="D61" s="20" t="s">
        <v>2978</v>
      </c>
      <c r="E61" s="1448"/>
      <c r="G61" s="328" t="s">
        <v>186</v>
      </c>
      <c r="H61" s="728"/>
      <c r="I61" s="728"/>
      <c r="J61" s="728"/>
      <c r="K61" s="728"/>
      <c r="L61" s="728"/>
    </row>
    <row r="62" spans="4:12" ht="14.25" customHeight="1">
      <c r="D62" s="20" t="s">
        <v>2979</v>
      </c>
      <c r="E62" s="1448"/>
      <c r="G62" s="456" t="s">
        <v>186</v>
      </c>
      <c r="H62" s="728"/>
      <c r="I62" s="728"/>
      <c r="J62" s="728"/>
      <c r="K62" s="728"/>
      <c r="L62" s="728"/>
    </row>
    <row r="63" spans="4:12" ht="14.25" customHeight="1">
      <c r="D63" s="20" t="s">
        <v>2980</v>
      </c>
      <c r="E63" s="1448"/>
      <c r="G63" s="328" t="s">
        <v>186</v>
      </c>
      <c r="H63" s="1125">
        <f>SUM(H61:H62)</f>
        <v>0</v>
      </c>
      <c r="I63" s="1125">
        <f t="shared" ref="I63:L63" si="7">SUM(I61:I62)</f>
        <v>0</v>
      </c>
      <c r="J63" s="1125">
        <f t="shared" si="7"/>
        <v>0</v>
      </c>
      <c r="K63" s="1125">
        <f t="shared" si="7"/>
        <v>0</v>
      </c>
      <c r="L63" s="1125">
        <f t="shared" si="7"/>
        <v>0</v>
      </c>
    </row>
    <row r="65" spans="4:12" ht="14.25" customHeight="1">
      <c r="D65" s="20" t="s">
        <v>2980</v>
      </c>
      <c r="E65" s="11" t="s">
        <v>2981</v>
      </c>
      <c r="G65" s="328" t="s">
        <v>186</v>
      </c>
      <c r="H65" s="1125">
        <f>SUM(H43,H48,H53,H58,H63)</f>
        <v>0</v>
      </c>
      <c r="I65" s="1125">
        <f t="shared" ref="I65:L65" si="8">SUM(I43,I48,I53,I58,I63)</f>
        <v>0</v>
      </c>
      <c r="J65" s="1125">
        <f t="shared" si="8"/>
        <v>0</v>
      </c>
      <c r="K65" s="1125">
        <f t="shared" si="8"/>
        <v>0</v>
      </c>
      <c r="L65" s="1125">
        <f t="shared" si="8"/>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76849FA6-4D07-41D2-8AA5-6E48A6C1164E}">
            <xm:f>Cover!$E$15&lt;&gt;H$6</xm:f>
            <x14:dxf>
              <fill>
                <patternFill>
                  <bgColor theme="0" tint="-0.24994659260841701"/>
                </patternFill>
              </fill>
            </x14:dxf>
          </x14:cfRule>
          <x14:cfRule type="expression" priority="20" id="{057E066E-EEFC-441F-A16D-35C3D60CE570}">
            <xm:f>Cover!$E$15=H$6</xm:f>
            <x14:dxf>
              <fill>
                <patternFill>
                  <bgColor theme="7" tint="0.59996337778862885"/>
                </patternFill>
              </fill>
            </x14:dxf>
          </x14:cfRule>
          <xm:sqref>H12:L16</xm:sqref>
        </x14:conditionalFormatting>
        <x14:conditionalFormatting xmlns:xm="http://schemas.microsoft.com/office/excel/2006/main">
          <x14:cfRule type="expression" priority="17" id="{DF723951-1C1E-4D77-9F9B-D66622D53964}">
            <xm:f>Cover!$E$15&lt;&gt;H$6</xm:f>
            <x14:dxf>
              <fill>
                <patternFill>
                  <bgColor theme="0" tint="-0.24994659260841701"/>
                </patternFill>
              </fill>
            </x14:dxf>
          </x14:cfRule>
          <x14:cfRule type="expression" priority="18" id="{7C7BB4F6-655B-46A2-AEE5-ADE18DB43A38}">
            <xm:f>Cover!$E$15=H$6</xm:f>
            <x14:dxf>
              <fill>
                <patternFill>
                  <bgColor theme="7" tint="0.59996337778862885"/>
                </patternFill>
              </fill>
            </x14:dxf>
          </x14:cfRule>
          <xm:sqref>H21:L35</xm:sqref>
        </x14:conditionalFormatting>
        <x14:conditionalFormatting xmlns:xm="http://schemas.microsoft.com/office/excel/2006/main">
          <x14:cfRule type="expression" priority="1" id="{438E7B21-0271-43D2-8ECC-128E9F2FE7E5}">
            <xm:f>Cover!$E$15&lt;&gt;H$6</xm:f>
            <x14:dxf>
              <fill>
                <patternFill>
                  <bgColor theme="0" tint="-0.24994659260841701"/>
                </patternFill>
              </fill>
            </x14:dxf>
          </x14:cfRule>
          <x14:cfRule type="expression" priority="2" id="{F1ACF5F2-00DA-4A40-8A1C-8A76714B9F49}">
            <xm:f>Cover!$E$15=H$6</xm:f>
            <x14:dxf>
              <fill>
                <patternFill>
                  <bgColor theme="7" tint="0.59996337778862885"/>
                </patternFill>
              </fill>
            </x14:dxf>
          </x14:cfRule>
          <xm:sqref>H40:L42</xm:sqref>
        </x14:conditionalFormatting>
        <x14:conditionalFormatting xmlns:xm="http://schemas.microsoft.com/office/excel/2006/main">
          <x14:cfRule type="expression" priority="3" id="{0960A2D4-C865-43E5-AE50-CB34227FC768}">
            <xm:f>Cover!$E$15&lt;&gt;H$6</xm:f>
            <x14:dxf>
              <fill>
                <patternFill>
                  <bgColor theme="0" tint="-0.24994659260841701"/>
                </patternFill>
              </fill>
            </x14:dxf>
          </x14:cfRule>
          <x14:cfRule type="expression" priority="4" id="{633DF595-86F6-4959-A78B-C5AF0A10C638}">
            <xm:f>Cover!$E$15=H$6</xm:f>
            <x14:dxf>
              <fill>
                <patternFill>
                  <bgColor theme="7" tint="0.59996337778862885"/>
                </patternFill>
              </fill>
            </x14:dxf>
          </x14:cfRule>
          <xm:sqref>H45:L47</xm:sqref>
        </x14:conditionalFormatting>
        <x14:conditionalFormatting xmlns:xm="http://schemas.microsoft.com/office/excel/2006/main">
          <x14:cfRule type="expression" priority="15" id="{EF9B5ADC-C066-4A71-A3C7-DDE208C3958F}">
            <xm:f>Cover!$E$15&lt;&gt;H$6</xm:f>
            <x14:dxf>
              <fill>
                <patternFill>
                  <bgColor theme="0" tint="-0.24994659260841701"/>
                </patternFill>
              </fill>
            </x14:dxf>
          </x14:cfRule>
          <x14:cfRule type="expression" priority="16" id="{8B565D63-F2CB-494E-83CC-DD4881BBBCBC}">
            <xm:f>Cover!$E$15=H$6</xm:f>
            <x14:dxf>
              <fill>
                <patternFill>
                  <bgColor theme="7" tint="0.59996337778862885"/>
                </patternFill>
              </fill>
            </x14:dxf>
          </x14:cfRule>
          <xm:sqref>H50:L52</xm:sqref>
        </x14:conditionalFormatting>
        <x14:conditionalFormatting xmlns:xm="http://schemas.microsoft.com/office/excel/2006/main">
          <x14:cfRule type="expression" priority="13" id="{D2E067D3-A4F3-4ACD-8131-39070F0FB9E6}">
            <xm:f>Cover!$E$15&lt;&gt;H$6</xm:f>
            <x14:dxf>
              <fill>
                <patternFill>
                  <bgColor theme="0" tint="-0.24994659260841701"/>
                </patternFill>
              </fill>
            </x14:dxf>
          </x14:cfRule>
          <x14:cfRule type="expression" priority="14" id="{95FEC9D2-AD59-46C5-BB00-BA1BBCDB4869}">
            <xm:f>Cover!$E$15=H$6</xm:f>
            <x14:dxf>
              <fill>
                <patternFill>
                  <bgColor theme="7" tint="0.59996337778862885"/>
                </patternFill>
              </fill>
            </x14:dxf>
          </x14:cfRule>
          <xm:sqref>H55:L57</xm:sqref>
        </x14:conditionalFormatting>
        <x14:conditionalFormatting xmlns:xm="http://schemas.microsoft.com/office/excel/2006/main">
          <x14:cfRule type="expression" priority="11" id="{505C527E-375F-4548-AF21-0ADAE6F60BE2}">
            <xm:f>Cover!$E$15&lt;&gt;H$6</xm:f>
            <x14:dxf>
              <fill>
                <patternFill>
                  <bgColor theme="0" tint="-0.24994659260841701"/>
                </patternFill>
              </fill>
            </x14:dxf>
          </x14:cfRule>
          <x14:cfRule type="expression" priority="12" id="{5D6CD545-7006-4DF8-8908-8249C6AA6D2B}">
            <xm:f>Cover!$E$15=H$6</xm:f>
            <x14:dxf>
              <fill>
                <patternFill>
                  <bgColor theme="7" tint="0.59996337778862885"/>
                </patternFill>
              </fill>
            </x14:dxf>
          </x14:cfRule>
          <xm:sqref>H60:L62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8CA7-1D76-44EC-BC03-4BD28F7987BF}">
  <sheetPr codeName="Sheet43">
    <tabColor theme="9"/>
    <pageSetUpPr autoPageBreaks="0"/>
  </sheetPr>
  <dimension ref="A1:BL28"/>
  <sheetViews>
    <sheetView zoomScale="55" zoomScaleNormal="55" workbookViewId="0">
      <pane ySplit="6" topLeftCell="A7" activePane="bottomLeft" state="frozen"/>
      <selection pane="bottomLeft" activeCell="I30" sqref="I30"/>
      <selection activeCell="G59" sqref="G59"/>
    </sheetView>
  </sheetViews>
  <sheetFormatPr defaultColWidth="0" defaultRowHeight="13.5"/>
  <cols>
    <col min="1" max="1" width="14.42578125" style="11" customWidth="1"/>
    <col min="2" max="3" width="1.5703125" style="11" customWidth="1"/>
    <col min="4" max="4" width="74.42578125" style="11" customWidth="1"/>
    <col min="5" max="5" width="23.5703125" style="11" bestFit="1" customWidth="1"/>
    <col min="6" max="6" width="20.42578125" style="11" customWidth="1"/>
    <col min="7" max="7" width="21.42578125" style="11" customWidth="1"/>
    <col min="8" max="8" width="6" style="11" bestFit="1" customWidth="1"/>
    <col min="9" max="13" width="11.42578125" style="11" customWidth="1"/>
    <col min="14" max="18" width="1.5703125" style="11" customWidth="1"/>
    <col min="19" max="64" width="18.5703125" style="11" hidden="1" customWidth="1"/>
    <col min="65" max="16384" width="14.42578125" style="11" hidden="1"/>
  </cols>
  <sheetData>
    <row r="1" spans="1:13" s="2" customFormat="1" ht="25.15">
      <c r="A1" s="62" t="s">
        <v>1619</v>
      </c>
      <c r="B1" s="3"/>
      <c r="K1" s="3"/>
    </row>
    <row r="2" spans="1:13" s="2" customFormat="1" ht="25.15">
      <c r="A2" s="4" t="str">
        <f>Cover!$E$13</f>
        <v>Master</v>
      </c>
      <c r="B2" s="3"/>
    </row>
    <row r="3" spans="1:13" s="2" customFormat="1" ht="25.15">
      <c r="A3" s="4">
        <f>Cover!$E$15</f>
        <v>2026</v>
      </c>
      <c r="B3" s="4"/>
      <c r="C3" s="4"/>
      <c r="D3" s="4"/>
      <c r="E3" s="4"/>
      <c r="F3" s="4"/>
    </row>
    <row r="4" spans="1:13" s="5" customFormat="1" ht="25.5" thickBot="1">
      <c r="A4" s="1305" t="s">
        <v>63</v>
      </c>
      <c r="B4" s="6"/>
    </row>
    <row r="5" spans="1:13" ht="17.649999999999999">
      <c r="A5" s="328"/>
      <c r="B5" s="329"/>
      <c r="C5" s="329"/>
      <c r="D5" s="9"/>
      <c r="E5" s="9"/>
      <c r="F5" s="9"/>
      <c r="G5" s="9"/>
      <c r="H5" s="328"/>
      <c r="I5" s="331" t="s">
        <v>1997</v>
      </c>
      <c r="J5" s="332"/>
      <c r="K5" s="332"/>
      <c r="L5" s="332"/>
      <c r="M5" s="333"/>
    </row>
    <row r="6" spans="1:13" s="61" customFormat="1" ht="15">
      <c r="A6" s="334"/>
      <c r="B6" s="335"/>
      <c r="C6" s="335"/>
      <c r="D6" s="36" t="s">
        <v>165</v>
      </c>
      <c r="E6" s="36" t="s">
        <v>166</v>
      </c>
      <c r="F6" s="36" t="s">
        <v>167</v>
      </c>
      <c r="G6" s="36" t="s">
        <v>170</v>
      </c>
      <c r="H6" s="336" t="s">
        <v>176</v>
      </c>
      <c r="I6" s="337">
        <v>2022</v>
      </c>
      <c r="J6" s="338">
        <v>2023</v>
      </c>
      <c r="K6" s="338">
        <v>2024</v>
      </c>
      <c r="L6" s="338">
        <v>2025</v>
      </c>
      <c r="M6" s="339">
        <v>2026</v>
      </c>
    </row>
    <row r="8" spans="1:13" s="27" customFormat="1" ht="20.65">
      <c r="A8" s="437" t="s">
        <v>2982</v>
      </c>
      <c r="B8" s="28"/>
    </row>
    <row r="10" spans="1:13" s="33" customFormat="1" ht="14.25" customHeight="1">
      <c r="A10" s="340"/>
      <c r="B10" s="340"/>
      <c r="C10" s="34"/>
      <c r="D10" s="34" t="s">
        <v>2983</v>
      </c>
    </row>
    <row r="11" spans="1:13" s="340" customFormat="1" ht="14.25" customHeight="1"/>
    <row r="12" spans="1:13">
      <c r="D12" s="11" t="s">
        <v>2984</v>
      </c>
      <c r="E12" s="20"/>
      <c r="F12" s="20"/>
      <c r="G12" s="20" t="s">
        <v>2982</v>
      </c>
      <c r="H12" s="11" t="s">
        <v>1836</v>
      </c>
      <c r="I12" s="389"/>
      <c r="J12" s="780"/>
      <c r="K12" s="389"/>
      <c r="L12" s="389"/>
      <c r="M12" s="389"/>
    </row>
    <row r="13" spans="1:13">
      <c r="D13" s="11" t="s">
        <v>2985</v>
      </c>
      <c r="E13" s="20"/>
      <c r="F13" s="20"/>
      <c r="G13" s="20" t="s">
        <v>2982</v>
      </c>
      <c r="H13" s="11" t="s">
        <v>1836</v>
      </c>
      <c r="I13" s="389"/>
      <c r="J13" s="389"/>
      <c r="K13" s="389"/>
      <c r="L13" s="389"/>
      <c r="M13" s="389"/>
    </row>
    <row r="14" spans="1:13">
      <c r="D14" s="11" t="s">
        <v>2986</v>
      </c>
      <c r="E14" s="20"/>
      <c r="F14" s="20"/>
      <c r="G14" s="20" t="s">
        <v>2982</v>
      </c>
      <c r="H14" s="11" t="s">
        <v>1836</v>
      </c>
      <c r="I14" s="389"/>
      <c r="J14" s="389"/>
      <c r="K14" s="389"/>
      <c r="L14" s="389"/>
      <c r="M14" s="389"/>
    </row>
    <row r="15" spans="1:13">
      <c r="D15" s="11" t="s">
        <v>2987</v>
      </c>
      <c r="E15" s="20"/>
      <c r="F15" s="20"/>
      <c r="G15" s="20" t="s">
        <v>2982</v>
      </c>
      <c r="H15" s="11" t="s">
        <v>1836</v>
      </c>
      <c r="I15" s="389"/>
      <c r="J15" s="389"/>
      <c r="K15" s="389"/>
      <c r="L15" s="389"/>
      <c r="M15" s="389"/>
    </row>
    <row r="17" spans="2:13" s="33" customFormat="1" ht="15.75" customHeight="1">
      <c r="B17" s="340"/>
      <c r="C17" s="34"/>
      <c r="D17" s="34" t="s">
        <v>2988</v>
      </c>
    </row>
    <row r="18" spans="2:13" s="340" customFormat="1" ht="15.75" customHeight="1"/>
    <row r="19" spans="2:13">
      <c r="D19" s="11" t="s">
        <v>2989</v>
      </c>
      <c r="E19" s="20" t="s">
        <v>190</v>
      </c>
      <c r="F19" s="20" t="s">
        <v>172</v>
      </c>
      <c r="G19" s="20" t="s">
        <v>2982</v>
      </c>
      <c r="H19" s="11" t="s">
        <v>2990</v>
      </c>
      <c r="I19" s="1345"/>
      <c r="J19" s="1345"/>
      <c r="K19" s="1345"/>
      <c r="L19" s="1345"/>
      <c r="M19" s="1345"/>
    </row>
    <row r="20" spans="2:13">
      <c r="D20" s="11" t="s">
        <v>2991</v>
      </c>
      <c r="E20" s="20" t="s">
        <v>190</v>
      </c>
      <c r="F20" s="20" t="s">
        <v>172</v>
      </c>
      <c r="G20" s="20" t="s">
        <v>2982</v>
      </c>
      <c r="H20" s="11" t="s">
        <v>2990</v>
      </c>
      <c r="I20" s="1345"/>
      <c r="J20" s="1345"/>
      <c r="K20" s="1345"/>
      <c r="L20" s="1345"/>
      <c r="M20" s="1345"/>
    </row>
    <row r="21" spans="2:13">
      <c r="D21" s="11" t="s">
        <v>2992</v>
      </c>
      <c r="E21" s="20" t="s">
        <v>190</v>
      </c>
      <c r="F21" s="20" t="s">
        <v>172</v>
      </c>
      <c r="G21" s="20" t="s">
        <v>2982</v>
      </c>
      <c r="H21" s="11" t="s">
        <v>2990</v>
      </c>
      <c r="I21" s="1345"/>
      <c r="J21" s="1345"/>
      <c r="K21" s="1345"/>
      <c r="L21" s="1345"/>
      <c r="M21" s="1345"/>
    </row>
    <row r="22" spans="2:13">
      <c r="D22" s="11" t="s">
        <v>2993</v>
      </c>
      <c r="E22" s="20" t="s">
        <v>190</v>
      </c>
      <c r="F22" s="20" t="s">
        <v>172</v>
      </c>
      <c r="G22" s="20" t="s">
        <v>2982</v>
      </c>
      <c r="H22" s="11" t="s">
        <v>2990</v>
      </c>
      <c r="I22" s="1345"/>
      <c r="J22" s="1345"/>
      <c r="K22" s="1345"/>
      <c r="L22" s="1345"/>
      <c r="M22" s="1345"/>
    </row>
    <row r="23" spans="2:13">
      <c r="E23" s="20"/>
      <c r="F23" s="20"/>
      <c r="G23" s="20"/>
      <c r="H23" s="20"/>
    </row>
    <row r="25" spans="2:13" s="33" customFormat="1" ht="15.75" customHeight="1">
      <c r="B25" s="340"/>
      <c r="C25" s="34"/>
      <c r="D25" s="34" t="s">
        <v>2994</v>
      </c>
    </row>
    <row r="26" spans="2:13">
      <c r="D26" s="11" t="s">
        <v>2995</v>
      </c>
      <c r="E26" s="20"/>
      <c r="F26" s="20"/>
      <c r="G26" s="20" t="s">
        <v>2982</v>
      </c>
      <c r="H26" s="11" t="s">
        <v>2990</v>
      </c>
      <c r="I26" s="1345"/>
      <c r="J26" s="1345"/>
      <c r="K26" s="1345"/>
      <c r="L26" s="1345"/>
      <c r="M26" s="1345"/>
    </row>
    <row r="28" spans="2:13" s="27" customFormat="1" ht="17.649999999999999">
      <c r="B28" s="28" t="s">
        <v>1807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B20C1649-09E3-425C-A46B-991C4A6CC72D}">
            <xm:f>Cover!$E$15&lt;&gt;I$6</xm:f>
            <x14:dxf>
              <fill>
                <patternFill>
                  <bgColor theme="0" tint="-0.24994659260841701"/>
                </patternFill>
              </fill>
            </x14:dxf>
          </x14:cfRule>
          <x14:cfRule type="expression" priority="8" id="{325C4706-5FD0-47AB-A1FA-D8E8B3C3DD63}">
            <xm:f>Cover!$E$15=I$6</xm:f>
            <x14:dxf>
              <fill>
                <patternFill>
                  <bgColor theme="7" tint="0.59996337778862885"/>
                </patternFill>
              </fill>
            </x14:dxf>
          </x14:cfRule>
          <xm:sqref>I12:M15</xm:sqref>
        </x14:conditionalFormatting>
        <x14:conditionalFormatting xmlns:xm="http://schemas.microsoft.com/office/excel/2006/main">
          <x14:cfRule type="expression" priority="3" id="{9FBE04DA-B418-4131-B828-765B6B592CFC}">
            <xm:f>Cover!$E$15&lt;&gt;I$6</xm:f>
            <x14:dxf>
              <fill>
                <patternFill>
                  <bgColor theme="0" tint="-0.24994659260841701"/>
                </patternFill>
              </fill>
            </x14:dxf>
          </x14:cfRule>
          <x14:cfRule type="expression" priority="4" id="{E57D7A2E-38F9-4C95-B412-7306A99644A1}">
            <xm:f>Cover!$E$15=I$6</xm:f>
            <x14:dxf>
              <fill>
                <patternFill>
                  <bgColor theme="7" tint="0.59996337778862885"/>
                </patternFill>
              </fill>
            </x14:dxf>
          </x14:cfRule>
          <xm:sqref>I19:M22</xm:sqref>
        </x14:conditionalFormatting>
        <x14:conditionalFormatting xmlns:xm="http://schemas.microsoft.com/office/excel/2006/main">
          <x14:cfRule type="expression" priority="1" id="{E9A5CA52-8CA7-4422-BF9C-65B20D12B430}">
            <xm:f>Cover!$E$15&lt;&gt;I$6</xm:f>
            <x14:dxf>
              <fill>
                <patternFill>
                  <bgColor theme="0" tint="-0.24994659260841701"/>
                </patternFill>
              </fill>
            </x14:dxf>
          </x14:cfRule>
          <x14:cfRule type="expression" priority="2" id="{833F2F81-5872-43ED-92C6-503AA5C05A97}">
            <xm:f>Cover!$E$15=I$6</xm:f>
            <x14:dxf>
              <fill>
                <patternFill>
                  <bgColor theme="7" tint="0.59996337778862885"/>
                </patternFill>
              </fill>
            </x14:dxf>
          </x14:cfRule>
          <xm:sqref>I26:M26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18D5E579-D929-4A14-A35C-60E9A52D17B1}">
          <x14:formula1>
            <xm:f>Lists!$R$11:$R$12</xm:f>
          </x14:formula1>
          <xm:sqref>V12:V17 T12:T17 T10 V10 T19:T83 V19:V83 N37:N83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376A-0DA5-4DAC-B531-C5A30C4DCA1E}">
  <sheetPr codeName="Sheet44">
    <tabColor theme="9"/>
    <pageSetUpPr autoPageBreaks="0"/>
  </sheetPr>
  <dimension ref="A1:BB38"/>
  <sheetViews>
    <sheetView zoomScale="55" zoomScaleNormal="55" workbookViewId="0">
      <pane ySplit="4" topLeftCell="A5" activePane="bottomLeft" state="frozen"/>
      <selection pane="bottomLeft" activeCell="K37" sqref="K37"/>
      <selection activeCell="G59" sqref="G59"/>
    </sheetView>
  </sheetViews>
  <sheetFormatPr defaultColWidth="0" defaultRowHeight="13.5"/>
  <cols>
    <col min="1" max="1" width="14.42578125" style="11" customWidth="1"/>
    <col min="2" max="3" width="1.42578125" style="11" customWidth="1"/>
    <col min="4" max="4" width="16.42578125" style="11" customWidth="1"/>
    <col min="5" max="5" width="32.5703125" style="11" customWidth="1"/>
    <col min="6" max="6" width="21.42578125" style="11" customWidth="1"/>
    <col min="7" max="7" width="15.5703125" style="11" bestFit="1" customWidth="1"/>
    <col min="8" max="8" width="101.42578125" style="11" customWidth="1"/>
    <col min="9" max="9" width="15.5703125" style="11" customWidth="1"/>
    <col min="10" max="10" width="15.42578125" style="11" customWidth="1"/>
    <col min="11" max="11" width="16.5703125" style="11" customWidth="1"/>
    <col min="12" max="16" width="1.5703125" style="11" customWidth="1"/>
    <col min="17" max="33" width="18.42578125" style="11" hidden="1" customWidth="1"/>
    <col min="34" max="40" width="14" style="11" hidden="1" customWidth="1"/>
    <col min="41" max="45" width="18.42578125" style="11" hidden="1" customWidth="1"/>
    <col min="46" max="49" width="14" style="11" hidden="1" customWidth="1"/>
    <col min="50" max="54" width="18.42578125" style="11" hidden="1" customWidth="1"/>
    <col min="55" max="16384" width="14" style="11" hidden="1"/>
  </cols>
  <sheetData>
    <row r="1" spans="1:11" s="2" customFormat="1" ht="25.15">
      <c r="A1" s="62" t="s">
        <v>1619</v>
      </c>
      <c r="B1" s="3"/>
      <c r="G1" s="4" t="s">
        <v>1</v>
      </c>
      <c r="H1" s="4"/>
      <c r="I1" s="4"/>
      <c r="J1" s="4"/>
      <c r="K1" s="4"/>
    </row>
    <row r="2" spans="1:11" s="2" customFormat="1" ht="25.15">
      <c r="A2" s="4" t="str">
        <f>Cover!$E$13</f>
        <v>Master</v>
      </c>
      <c r="B2" s="3"/>
    </row>
    <row r="3" spans="1:11" s="2" customFormat="1" ht="25.15">
      <c r="A3" s="4">
        <f>Cover!$E$15</f>
        <v>2026</v>
      </c>
      <c r="B3" s="1013"/>
      <c r="C3" s="1013"/>
    </row>
    <row r="4" spans="1:11" s="5" customFormat="1" ht="25.5" thickBot="1">
      <c r="A4" s="1305" t="s">
        <v>64</v>
      </c>
      <c r="B4" s="6"/>
    </row>
    <row r="5" spans="1:11" ht="15">
      <c r="A5" s="355"/>
      <c r="B5" s="357"/>
      <c r="C5" s="36"/>
      <c r="D5" s="36"/>
      <c r="E5" s="36"/>
      <c r="F5" s="36"/>
      <c r="G5" s="358"/>
      <c r="H5" s="358"/>
      <c r="I5" s="358"/>
      <c r="J5" s="358"/>
      <c r="K5" s="358"/>
    </row>
    <row r="6" spans="1:11" s="358" customFormat="1" ht="15">
      <c r="A6" s="347"/>
      <c r="B6" s="352"/>
      <c r="C6" s="36"/>
      <c r="D6" s="36" t="s">
        <v>169</v>
      </c>
      <c r="E6" s="36" t="s">
        <v>1878</v>
      </c>
      <c r="F6" s="36" t="s">
        <v>1879</v>
      </c>
      <c r="G6" s="36" t="s">
        <v>2996</v>
      </c>
      <c r="H6" s="36" t="s">
        <v>176</v>
      </c>
      <c r="I6" s="358" t="s">
        <v>309</v>
      </c>
      <c r="J6" s="358" t="s">
        <v>12</v>
      </c>
      <c r="K6" s="358" t="s">
        <v>2997</v>
      </c>
    </row>
    <row r="7" spans="1:11" s="358" customFormat="1" ht="15">
      <c r="A7" s="11"/>
      <c r="B7" s="11"/>
      <c r="C7" s="11"/>
      <c r="D7" s="11"/>
      <c r="E7" s="11"/>
      <c r="F7" s="11"/>
      <c r="G7" s="11"/>
      <c r="H7" s="11"/>
      <c r="I7" s="11"/>
      <c r="J7" s="11"/>
      <c r="K7" s="11"/>
    </row>
    <row r="8" spans="1:11" s="358" customFormat="1" ht="17.649999999999999">
      <c r="A8" s="27"/>
      <c r="B8" s="28" t="s">
        <v>2998</v>
      </c>
      <c r="C8" s="27"/>
      <c r="D8" s="27"/>
      <c r="E8" s="27"/>
      <c r="F8" s="27"/>
      <c r="G8" s="27"/>
      <c r="H8" s="27"/>
      <c r="I8" s="27"/>
      <c r="J8" s="27"/>
      <c r="K8" s="27"/>
    </row>
    <row r="9" spans="1:11" s="358" customFormat="1" ht="11.25" customHeight="1">
      <c r="A9" s="11"/>
      <c r="B9" s="75"/>
      <c r="C9" s="11"/>
      <c r="D9" s="11"/>
      <c r="E9" s="11"/>
      <c r="F9" s="11"/>
      <c r="G9" s="11"/>
      <c r="H9" s="11"/>
      <c r="I9" s="11"/>
      <c r="J9" s="11"/>
      <c r="K9" s="11"/>
    </row>
    <row r="10" spans="1:11" s="358" customFormat="1" ht="14.25" customHeight="1">
      <c r="A10" s="340"/>
      <c r="B10" s="340"/>
      <c r="C10" s="34" t="s">
        <v>2999</v>
      </c>
      <c r="D10" s="33"/>
      <c r="E10" s="33"/>
      <c r="F10" s="33"/>
      <c r="G10" s="33"/>
      <c r="H10" s="33"/>
      <c r="I10" s="33"/>
      <c r="J10" s="33"/>
      <c r="K10" s="33"/>
    </row>
    <row r="11" spans="1:11" s="358" customFormat="1" ht="17.649999999999999">
      <c r="A11" s="11"/>
      <c r="B11" s="75"/>
      <c r="C11" s="11"/>
      <c r="D11" s="11"/>
      <c r="E11" s="11"/>
      <c r="F11" s="11"/>
      <c r="G11" s="11"/>
      <c r="H11" s="11"/>
      <c r="I11" s="11"/>
      <c r="J11" s="11"/>
      <c r="K11" s="11"/>
    </row>
    <row r="12" spans="1:11" s="358" customFormat="1" ht="16.5" customHeight="1">
      <c r="A12" s="11"/>
      <c r="B12" s="11"/>
      <c r="C12" s="11"/>
      <c r="D12" s="11"/>
      <c r="E12" s="20" t="s">
        <v>3000</v>
      </c>
      <c r="F12" s="20" t="s">
        <v>217</v>
      </c>
      <c r="G12" s="11"/>
      <c r="H12" s="11"/>
      <c r="I12" s="11"/>
      <c r="J12" s="11"/>
      <c r="K12" s="11"/>
    </row>
    <row r="13" spans="1:11" s="358" customFormat="1" ht="14.25" customHeight="1">
      <c r="A13" s="355"/>
      <c r="B13" s="357"/>
      <c r="C13" s="20"/>
      <c r="D13" s="20"/>
      <c r="E13" s="20" t="s">
        <v>3000</v>
      </c>
      <c r="F13" s="20" t="s">
        <v>217</v>
      </c>
      <c r="G13" s="355" t="s">
        <v>3001</v>
      </c>
      <c r="H13" s="1219" t="s">
        <v>3002</v>
      </c>
      <c r="I13" s="355" t="s">
        <v>429</v>
      </c>
      <c r="J13" s="1210"/>
      <c r="K13" s="1110"/>
    </row>
    <row r="14" spans="1:11" s="358" customFormat="1" ht="14.25" customHeight="1">
      <c r="A14" s="355"/>
      <c r="B14" s="357"/>
      <c r="C14" s="20"/>
      <c r="D14" s="20"/>
      <c r="E14" s="20" t="s">
        <v>3000</v>
      </c>
      <c r="F14" s="20" t="s">
        <v>217</v>
      </c>
      <c r="G14" s="355" t="s">
        <v>3001</v>
      </c>
      <c r="H14" s="1219" t="s">
        <v>3003</v>
      </c>
      <c r="I14" s="355" t="s">
        <v>429</v>
      </c>
      <c r="J14" s="1210"/>
      <c r="K14" s="1110"/>
    </row>
    <row r="15" spans="1:11" s="358" customFormat="1" ht="14.25" customHeight="1">
      <c r="A15" s="355"/>
      <c r="B15" s="357"/>
      <c r="C15" s="20"/>
      <c r="D15" s="20"/>
      <c r="E15" s="20" t="s">
        <v>3000</v>
      </c>
      <c r="F15" s="20" t="s">
        <v>217</v>
      </c>
      <c r="G15" s="355" t="s">
        <v>3001</v>
      </c>
      <c r="H15" s="1219" t="s">
        <v>3004</v>
      </c>
      <c r="I15" s="355" t="s">
        <v>429</v>
      </c>
      <c r="J15" s="1210"/>
      <c r="K15" s="1210"/>
    </row>
    <row r="16" spans="1:11" s="358" customFormat="1" ht="14.25" customHeight="1">
      <c r="A16" s="355"/>
      <c r="B16" s="357"/>
      <c r="C16" s="20"/>
      <c r="D16" s="20"/>
      <c r="E16" s="20" t="s">
        <v>3000</v>
      </c>
      <c r="F16" s="20" t="s">
        <v>217</v>
      </c>
      <c r="G16" s="355" t="s">
        <v>3001</v>
      </c>
      <c r="H16" s="1219" t="s">
        <v>3005</v>
      </c>
      <c r="I16" s="355" t="s">
        <v>429</v>
      </c>
      <c r="J16" s="1129">
        <f>J15*70</f>
        <v>0</v>
      </c>
      <c r="K16" s="1128"/>
    </row>
    <row r="17" spans="3:11" s="358" customFormat="1" ht="14.25" customHeight="1">
      <c r="C17" s="367"/>
      <c r="D17" s="367"/>
      <c r="E17" s="20" t="s">
        <v>3000</v>
      </c>
      <c r="F17" s="20" t="s">
        <v>217</v>
      </c>
      <c r="G17" s="355" t="s">
        <v>3001</v>
      </c>
      <c r="H17" s="1219" t="s">
        <v>3006</v>
      </c>
      <c r="I17" s="355" t="s">
        <v>429</v>
      </c>
      <c r="J17" s="1210"/>
      <c r="K17" s="1210"/>
    </row>
    <row r="18" spans="3:11" s="358" customFormat="1" ht="14.25" customHeight="1">
      <c r="C18" s="367"/>
      <c r="D18" s="367"/>
      <c r="E18" s="20" t="s">
        <v>3000</v>
      </c>
      <c r="F18" s="20" t="s">
        <v>217</v>
      </c>
      <c r="G18" s="355" t="s">
        <v>3001</v>
      </c>
      <c r="H18" s="1219" t="s">
        <v>3007</v>
      </c>
      <c r="I18" s="355" t="s">
        <v>429</v>
      </c>
      <c r="J18" s="1129">
        <f>J17*70</f>
        <v>0</v>
      </c>
      <c r="K18" s="1128"/>
    </row>
    <row r="19" spans="3:11" s="358" customFormat="1" ht="15" customHeight="1">
      <c r="C19" s="353"/>
      <c r="D19" s="353"/>
      <c r="E19" s="353"/>
      <c r="F19" s="353"/>
      <c r="G19" s="355"/>
      <c r="H19" s="364" t="s">
        <v>3008</v>
      </c>
      <c r="I19" s="355"/>
      <c r="J19" s="1130">
        <f>J16+J18</f>
        <v>0</v>
      </c>
      <c r="K19" s="1130">
        <f>K16+K18</f>
        <v>0</v>
      </c>
    </row>
    <row r="20" spans="3:11" s="358" customFormat="1" ht="14.25" customHeight="1">
      <c r="C20" s="353"/>
      <c r="D20" s="353"/>
      <c r="E20" s="353"/>
      <c r="F20" s="353"/>
      <c r="G20" s="355"/>
      <c r="H20" s="355"/>
      <c r="I20" s="355"/>
      <c r="J20" s="1110"/>
      <c r="K20" s="1110"/>
    </row>
    <row r="21" spans="3:11" s="358" customFormat="1" ht="14.25" customHeight="1">
      <c r="C21" s="34" t="s">
        <v>3009</v>
      </c>
      <c r="D21" s="33"/>
      <c r="E21" s="33"/>
      <c r="F21" s="33"/>
      <c r="G21" s="33"/>
      <c r="H21" s="33"/>
      <c r="I21" s="33"/>
      <c r="J21" s="401"/>
      <c r="K21" s="401"/>
    </row>
    <row r="22" spans="3:11" s="358" customFormat="1" ht="13.5" customHeight="1">
      <c r="C22" s="11"/>
      <c r="D22" s="11"/>
      <c r="E22" s="11"/>
      <c r="F22" s="11"/>
      <c r="G22" s="11"/>
      <c r="H22" s="11"/>
      <c r="I22" s="11"/>
      <c r="J22" s="399"/>
      <c r="K22" s="399"/>
    </row>
    <row r="23" spans="3:11" s="358" customFormat="1" ht="13.5" customHeight="1">
      <c r="C23" s="20"/>
      <c r="D23" s="20"/>
      <c r="E23" s="20" t="s">
        <v>3000</v>
      </c>
      <c r="F23" s="20" t="s">
        <v>217</v>
      </c>
      <c r="G23" s="355" t="s">
        <v>3001</v>
      </c>
      <c r="H23" s="1219" t="s">
        <v>3002</v>
      </c>
      <c r="I23" s="355" t="s">
        <v>3010</v>
      </c>
      <c r="J23" s="1259"/>
      <c r="K23" s="1110"/>
    </row>
    <row r="24" spans="3:11" s="358" customFormat="1" ht="13.5" customHeight="1">
      <c r="C24" s="20"/>
      <c r="D24" s="20"/>
      <c r="E24" s="20" t="s">
        <v>3000</v>
      </c>
      <c r="F24" s="20" t="s">
        <v>217</v>
      </c>
      <c r="G24" s="355" t="s">
        <v>3001</v>
      </c>
      <c r="H24" s="1219" t="s">
        <v>3003</v>
      </c>
      <c r="I24" s="355" t="s">
        <v>3010</v>
      </c>
      <c r="J24" s="1259"/>
      <c r="K24" s="1110"/>
    </row>
    <row r="25" spans="3:11" s="358" customFormat="1" ht="13.5" customHeight="1">
      <c r="C25" s="20"/>
      <c r="D25" s="20"/>
      <c r="E25" s="20" t="s">
        <v>3000</v>
      </c>
      <c r="F25" s="20" t="s">
        <v>217</v>
      </c>
      <c r="G25" s="355" t="s">
        <v>3001</v>
      </c>
      <c r="H25" s="1219" t="s">
        <v>3004</v>
      </c>
      <c r="I25" s="355" t="s">
        <v>3010</v>
      </c>
      <c r="J25" s="1259"/>
      <c r="K25" s="1259"/>
    </row>
    <row r="26" spans="3:11" s="358" customFormat="1" ht="13.5" customHeight="1">
      <c r="C26" s="20"/>
      <c r="D26" s="20"/>
      <c r="E26" s="20" t="s">
        <v>3000</v>
      </c>
      <c r="F26" s="20" t="s">
        <v>217</v>
      </c>
      <c r="G26" s="355" t="s">
        <v>3001</v>
      </c>
      <c r="H26" s="1219" t="s">
        <v>3005</v>
      </c>
      <c r="I26" s="355" t="s">
        <v>3010</v>
      </c>
      <c r="J26" s="1129">
        <f>J25*115</f>
        <v>0</v>
      </c>
      <c r="K26" s="1259"/>
    </row>
    <row r="27" spans="3:11" s="358" customFormat="1" ht="13.5" customHeight="1">
      <c r="C27" s="367"/>
      <c r="D27" s="367"/>
      <c r="E27" s="20" t="s">
        <v>3000</v>
      </c>
      <c r="F27" s="20" t="s">
        <v>217</v>
      </c>
      <c r="G27" s="355" t="s">
        <v>3001</v>
      </c>
      <c r="H27" s="1219" t="s">
        <v>3006</v>
      </c>
      <c r="I27" s="355" t="s">
        <v>3010</v>
      </c>
      <c r="J27" s="1259"/>
      <c r="K27" s="1259"/>
    </row>
    <row r="28" spans="3:11" s="358" customFormat="1" ht="13.5" customHeight="1">
      <c r="C28" s="367"/>
      <c r="D28" s="367"/>
      <c r="E28" s="20" t="s">
        <v>3000</v>
      </c>
      <c r="F28" s="20" t="s">
        <v>217</v>
      </c>
      <c r="G28" s="355" t="s">
        <v>3001</v>
      </c>
      <c r="H28" s="1219" t="s">
        <v>3007</v>
      </c>
      <c r="I28" s="355" t="s">
        <v>3010</v>
      </c>
      <c r="J28" s="1129">
        <f>J27*115</f>
        <v>0</v>
      </c>
      <c r="K28" s="1259"/>
    </row>
    <row r="29" spans="3:11" s="358" customFormat="1" ht="15" customHeight="1">
      <c r="C29" s="353"/>
      <c r="D29" s="353"/>
      <c r="E29" s="353"/>
      <c r="F29" s="353"/>
      <c r="G29" s="355"/>
      <c r="H29" s="364" t="s">
        <v>3011</v>
      </c>
      <c r="I29" s="355"/>
      <c r="J29" s="1130">
        <f>J26+J28</f>
        <v>0</v>
      </c>
      <c r="K29" s="1130">
        <f>K26+K28</f>
        <v>0</v>
      </c>
    </row>
    <row r="30" spans="3:11" s="358" customFormat="1" ht="12.75" customHeight="1">
      <c r="C30" s="11"/>
      <c r="D30" s="11"/>
      <c r="E30" s="11"/>
      <c r="F30" s="11"/>
      <c r="G30" s="11"/>
      <c r="H30" s="11"/>
      <c r="I30" s="11"/>
      <c r="J30" s="399"/>
      <c r="K30" s="399"/>
    </row>
    <row r="31" spans="3:11" s="358" customFormat="1" ht="14.25" customHeight="1">
      <c r="C31" s="34" t="s">
        <v>3012</v>
      </c>
      <c r="D31" s="33"/>
      <c r="E31" s="33"/>
      <c r="F31" s="33"/>
      <c r="G31" s="33"/>
      <c r="H31" s="33"/>
      <c r="I31" s="33"/>
      <c r="J31" s="401"/>
      <c r="K31" s="401"/>
    </row>
    <row r="33" spans="2:11" s="358" customFormat="1" ht="14.25" customHeight="1">
      <c r="B33" s="357"/>
      <c r="C33" s="20"/>
      <c r="D33" s="20"/>
      <c r="E33" s="20" t="s">
        <v>3000</v>
      </c>
      <c r="F33" s="20" t="s">
        <v>217</v>
      </c>
      <c r="G33" s="355" t="s">
        <v>3001</v>
      </c>
      <c r="H33" s="1220" t="s">
        <v>3013</v>
      </c>
      <c r="I33" s="355" t="s">
        <v>3010</v>
      </c>
      <c r="J33" s="1210"/>
      <c r="K33" s="1110"/>
    </row>
    <row r="34" spans="2:11" s="358" customFormat="1" ht="15">
      <c r="B34" s="357"/>
      <c r="C34" s="20"/>
      <c r="D34" s="20"/>
      <c r="E34" s="20" t="s">
        <v>3000</v>
      </c>
      <c r="F34" s="20" t="s">
        <v>217</v>
      </c>
      <c r="G34" s="355" t="s">
        <v>3001</v>
      </c>
      <c r="H34" s="1220" t="s">
        <v>3014</v>
      </c>
      <c r="I34" s="355" t="s">
        <v>3010</v>
      </c>
      <c r="J34" s="1259"/>
      <c r="K34" s="1259"/>
    </row>
    <row r="35" spans="2:11" s="358" customFormat="1" ht="31.5" customHeight="1">
      <c r="B35" s="357"/>
      <c r="C35" s="20"/>
      <c r="D35" s="20"/>
      <c r="E35" s="20" t="s">
        <v>3000</v>
      </c>
      <c r="F35" s="20" t="s">
        <v>217</v>
      </c>
      <c r="G35" s="355" t="s">
        <v>3001</v>
      </c>
      <c r="H35" s="1221" t="s">
        <v>3015</v>
      </c>
      <c r="I35" s="355" t="s">
        <v>3010</v>
      </c>
      <c r="J35" s="1259"/>
      <c r="K35" s="1259"/>
    </row>
    <row r="36" spans="2:11" s="358" customFormat="1" ht="14.25" customHeight="1">
      <c r="B36" s="353"/>
      <c r="C36" s="353"/>
      <c r="D36" s="353"/>
      <c r="E36" s="353"/>
      <c r="F36" s="353"/>
      <c r="G36" s="355"/>
      <c r="H36" s="355"/>
      <c r="I36" s="355"/>
      <c r="J36" s="1110"/>
      <c r="K36" s="1110"/>
    </row>
    <row r="37" spans="2:11" s="358" customFormat="1" ht="14.25" customHeight="1">
      <c r="B37" s="353"/>
      <c r="C37" s="353"/>
      <c r="D37" s="353"/>
      <c r="E37" s="353"/>
      <c r="F37" s="353"/>
      <c r="G37" s="355"/>
      <c r="H37" s="364" t="s">
        <v>3016</v>
      </c>
      <c r="I37" s="355"/>
      <c r="J37" s="1130">
        <f>J19+J29+J35</f>
        <v>0</v>
      </c>
      <c r="K37" s="1130">
        <f>K19+K29+K35</f>
        <v>0</v>
      </c>
    </row>
    <row r="38" spans="2:11" s="358" customFormat="1" ht="17.649999999999999">
      <c r="B38" s="28" t="s">
        <v>1807</v>
      </c>
      <c r="C38" s="27"/>
      <c r="D38" s="27"/>
      <c r="E38" s="27"/>
      <c r="F38" s="27"/>
      <c r="G38" s="27"/>
      <c r="H38" s="27"/>
      <c r="I38" s="27"/>
      <c r="J38" s="27"/>
      <c r="K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50C5D-9262-4516-8B30-CA16F5AC285A}">
  <sheetPr codeName="Sheet45">
    <tabColor theme="9"/>
    <pageSetUpPr autoPageBreaks="0"/>
  </sheetPr>
  <dimension ref="A1:XFC109"/>
  <sheetViews>
    <sheetView zoomScale="40" zoomScaleNormal="40" workbookViewId="0">
      <pane ySplit="9" topLeftCell="A10" activePane="bottomLeft" state="frozen"/>
      <selection pane="bottomLeft" activeCell="J64" sqref="J64:J109"/>
      <selection activeCell="G59" sqref="G59"/>
    </sheetView>
  </sheetViews>
  <sheetFormatPr defaultColWidth="0" defaultRowHeight="13.5"/>
  <cols>
    <col min="1" max="1" width="14.42578125" style="11" customWidth="1"/>
    <col min="2" max="3" width="1.42578125" style="11" customWidth="1"/>
    <col min="4" max="4" width="34.42578125" style="11" bestFit="1" customWidth="1"/>
    <col min="5" max="5" width="21.42578125" style="11" bestFit="1" customWidth="1"/>
    <col min="6" max="6" width="18.42578125" style="11" hidden="1" customWidth="1"/>
    <col min="7" max="7" width="12.5703125" style="11" hidden="1" customWidth="1"/>
    <col min="8" max="8" width="25.42578125" style="11" bestFit="1" customWidth="1"/>
    <col min="9" max="9" width="18.42578125" style="11" customWidth="1"/>
    <col min="10" max="15" width="11.5703125" style="11" customWidth="1"/>
    <col min="16" max="20" width="1.5703125" style="11" customWidth="1"/>
    <col min="21" max="27" width="11.5703125" style="11" hidden="1" customWidth="1"/>
    <col min="28" max="37" width="18.42578125" style="11" hidden="1" customWidth="1"/>
    <col min="38" max="44" width="14" style="11" hidden="1" customWidth="1"/>
    <col min="45" max="59" width="18.42578125" style="11" hidden="1" customWidth="1"/>
    <col min="60" max="84" width="18.42578125" style="11" hidden="1"/>
    <col min="85" max="16383" width="0" style="11" hidden="1"/>
    <col min="16384" max="16384" width="10.42578125" style="11" hidden="1" customWidth="1"/>
  </cols>
  <sheetData>
    <row r="1" spans="1:15" s="2" customFormat="1" ht="25.15">
      <c r="A1" s="62" t="s">
        <v>1619</v>
      </c>
      <c r="B1" s="3"/>
      <c r="I1" s="4" t="s">
        <v>1</v>
      </c>
      <c r="J1" s="4"/>
      <c r="K1" s="4"/>
      <c r="L1" s="4"/>
      <c r="M1" s="4"/>
      <c r="N1" s="4"/>
    </row>
    <row r="2" spans="1:15" s="2" customFormat="1" ht="25.15">
      <c r="A2" s="4" t="str">
        <f>Cover!$E$13</f>
        <v>Master</v>
      </c>
      <c r="B2" s="3"/>
    </row>
    <row r="3" spans="1:15" s="2" customFormat="1" ht="25.15">
      <c r="A3" s="4">
        <f>Cover!$E$15</f>
        <v>2026</v>
      </c>
      <c r="B3" s="4"/>
      <c r="C3" s="4"/>
    </row>
    <row r="4" spans="1:15" s="5" customFormat="1" ht="25.5" thickBot="1">
      <c r="A4" s="1305" t="s">
        <v>65</v>
      </c>
      <c r="B4" s="6"/>
    </row>
    <row r="5" spans="1:15" s="263" customFormat="1" ht="15">
      <c r="A5" s="260"/>
      <c r="B5" s="261"/>
      <c r="C5" s="9"/>
      <c r="D5" s="9"/>
      <c r="E5" s="9"/>
      <c r="F5" s="9"/>
      <c r="G5" s="9"/>
      <c r="H5" s="9"/>
      <c r="I5" s="262"/>
      <c r="J5" s="262"/>
      <c r="K5" s="262"/>
      <c r="L5" s="262"/>
      <c r="M5" s="262"/>
      <c r="N5" s="262"/>
      <c r="O5" s="262"/>
    </row>
    <row r="6" spans="1:15" s="263" customFormat="1" ht="15">
      <c r="A6" s="264"/>
      <c r="B6" s="265"/>
      <c r="C6" s="36"/>
      <c r="D6" s="36" t="s">
        <v>1878</v>
      </c>
      <c r="E6" s="36" t="s">
        <v>1879</v>
      </c>
      <c r="F6" s="36" t="s">
        <v>2848</v>
      </c>
      <c r="G6" s="36" t="s">
        <v>2849</v>
      </c>
      <c r="H6" s="36" t="s">
        <v>239</v>
      </c>
      <c r="I6" s="36" t="s">
        <v>2996</v>
      </c>
      <c r="J6" s="11"/>
      <c r="K6" s="11"/>
      <c r="L6" s="11"/>
      <c r="M6" s="11"/>
      <c r="N6" s="11"/>
      <c r="O6" s="266"/>
    </row>
    <row r="7" spans="1:15" s="263" customFormat="1" ht="86.65">
      <c r="A7" s="11"/>
      <c r="B7" s="11"/>
      <c r="C7" s="11"/>
      <c r="D7" s="11"/>
      <c r="E7" s="11"/>
      <c r="F7" s="11"/>
      <c r="G7" s="11"/>
      <c r="H7" s="11"/>
      <c r="I7" s="11"/>
      <c r="J7" s="272" t="s">
        <v>3017</v>
      </c>
      <c r="K7" s="272" t="s">
        <v>3018</v>
      </c>
      <c r="L7" s="272" t="s">
        <v>3019</v>
      </c>
      <c r="M7" s="272" t="s">
        <v>3020</v>
      </c>
      <c r="N7" s="272" t="s">
        <v>3021</v>
      </c>
      <c r="O7" s="272" t="s">
        <v>3022</v>
      </c>
    </row>
    <row r="8" spans="1:15" s="263" customFormat="1" ht="6" customHeight="1">
      <c r="A8" s="11"/>
      <c r="B8" s="11"/>
      <c r="C8" s="11"/>
      <c r="D8" s="11"/>
      <c r="E8" s="11"/>
      <c r="F8" s="11"/>
      <c r="G8" s="11"/>
      <c r="H8" s="11"/>
      <c r="I8" s="11"/>
      <c r="J8" s="802"/>
      <c r="K8" s="802"/>
      <c r="L8" s="802"/>
      <c r="M8" s="802"/>
      <c r="N8" s="802"/>
      <c r="O8" s="802"/>
    </row>
    <row r="9" spans="1:15" s="358" customFormat="1" ht="17.649999999999999">
      <c r="A9" s="27"/>
      <c r="B9" s="28" t="s">
        <v>3023</v>
      </c>
      <c r="C9" s="27"/>
      <c r="D9" s="27"/>
      <c r="E9" s="27"/>
      <c r="F9" s="27"/>
      <c r="G9" s="27"/>
      <c r="H9" s="27"/>
      <c r="I9" s="27"/>
      <c r="J9" s="27"/>
      <c r="K9" s="27"/>
      <c r="L9" s="27"/>
      <c r="M9" s="27"/>
      <c r="N9" s="27"/>
      <c r="O9" s="27"/>
    </row>
    <row r="10" spans="1:15" s="263" customFormat="1" ht="7.5" customHeight="1">
      <c r="A10" s="11"/>
      <c r="B10" s="75"/>
      <c r="C10" s="11"/>
      <c r="D10" s="11"/>
      <c r="E10" s="11"/>
      <c r="F10" s="11"/>
      <c r="G10" s="11"/>
      <c r="H10" s="11"/>
      <c r="I10" s="11"/>
      <c r="J10" s="11"/>
      <c r="K10" s="11"/>
      <c r="L10" s="11"/>
      <c r="M10" s="11"/>
      <c r="N10" s="11"/>
      <c r="O10" s="11"/>
    </row>
    <row r="11" spans="1:15" s="263" customFormat="1" ht="14.25" customHeight="1">
      <c r="A11" s="340"/>
      <c r="B11" s="340"/>
      <c r="C11" s="34" t="s">
        <v>3024</v>
      </c>
      <c r="D11" s="33"/>
      <c r="E11" s="33"/>
      <c r="F11" s="33"/>
      <c r="G11" s="33"/>
      <c r="H11" s="33"/>
      <c r="I11" s="33"/>
      <c r="J11" s="33"/>
      <c r="K11" s="33"/>
      <c r="L11" s="33"/>
      <c r="M11" s="33"/>
      <c r="N11" s="33"/>
      <c r="O11" s="33"/>
    </row>
    <row r="12" spans="1:15" s="263" customFormat="1">
      <c r="A12" s="11"/>
      <c r="B12" s="11"/>
      <c r="C12" s="11"/>
      <c r="D12" s="11"/>
      <c r="E12" s="11"/>
      <c r="F12" s="11"/>
      <c r="G12" s="11"/>
      <c r="H12" s="11"/>
      <c r="I12" s="11"/>
      <c r="J12" s="11"/>
      <c r="K12" s="11"/>
      <c r="L12" s="11"/>
      <c r="M12" s="11"/>
      <c r="N12" s="11"/>
      <c r="O12" s="11"/>
    </row>
    <row r="13" spans="1:15" s="263" customFormat="1" ht="15">
      <c r="A13" s="260"/>
      <c r="B13" s="261"/>
      <c r="C13" s="20"/>
      <c r="D13" s="20" t="s">
        <v>3000</v>
      </c>
      <c r="E13" s="20" t="s">
        <v>217</v>
      </c>
      <c r="F13" s="20"/>
      <c r="G13" s="20"/>
      <c r="H13" s="20" t="s">
        <v>3025</v>
      </c>
      <c r="I13" s="395" t="s">
        <v>3026</v>
      </c>
      <c r="J13" s="1260"/>
      <c r="K13" s="932">
        <f t="shared" ref="K13:K45" si="0">J13*J64</f>
        <v>0</v>
      </c>
      <c r="L13" s="1260"/>
      <c r="M13" s="932">
        <f t="shared" ref="M13:M45" si="1">L13*J64</f>
        <v>0</v>
      </c>
      <c r="N13" s="267"/>
      <c r="O13" s="932">
        <f t="shared" ref="O13" si="2">N13*J64</f>
        <v>0</v>
      </c>
    </row>
    <row r="14" spans="1:15" s="263" customFormat="1" ht="15">
      <c r="A14" s="260"/>
      <c r="B14" s="261"/>
      <c r="C14" s="20"/>
      <c r="D14" s="20" t="s">
        <v>3000</v>
      </c>
      <c r="E14" s="20" t="s">
        <v>217</v>
      </c>
      <c r="F14" s="20"/>
      <c r="G14" s="20"/>
      <c r="H14" s="20" t="s">
        <v>3025</v>
      </c>
      <c r="I14" s="395" t="s">
        <v>3027</v>
      </c>
      <c r="J14" s="1260"/>
      <c r="K14" s="932">
        <f t="shared" si="0"/>
        <v>0</v>
      </c>
      <c r="L14" s="1260"/>
      <c r="M14" s="932">
        <f t="shared" si="1"/>
        <v>0</v>
      </c>
      <c r="N14" s="267"/>
      <c r="O14" s="932">
        <f>N14</f>
        <v>0</v>
      </c>
    </row>
    <row r="15" spans="1:15" s="263" customFormat="1" ht="15">
      <c r="A15" s="260"/>
      <c r="B15" s="261"/>
      <c r="C15" s="20"/>
      <c r="D15" s="20" t="s">
        <v>3000</v>
      </c>
      <c r="E15" s="20" t="s">
        <v>217</v>
      </c>
      <c r="F15" s="20"/>
      <c r="G15" s="20"/>
      <c r="H15" s="20" t="s">
        <v>3025</v>
      </c>
      <c r="I15" s="395" t="s">
        <v>3028</v>
      </c>
      <c r="J15" s="1260"/>
      <c r="K15" s="932">
        <f t="shared" si="0"/>
        <v>0</v>
      </c>
      <c r="L15" s="1260"/>
      <c r="M15" s="932">
        <f t="shared" si="1"/>
        <v>0</v>
      </c>
      <c r="N15" s="267"/>
      <c r="O15" s="932">
        <f t="shared" ref="O15:O58" si="3">N15</f>
        <v>0</v>
      </c>
    </row>
    <row r="16" spans="1:15" s="268" customFormat="1">
      <c r="D16" s="20" t="s">
        <v>3000</v>
      </c>
      <c r="E16" s="20" t="s">
        <v>217</v>
      </c>
      <c r="F16" s="20"/>
      <c r="G16" s="20"/>
      <c r="H16" s="20" t="s">
        <v>3025</v>
      </c>
      <c r="I16" s="395" t="s">
        <v>3029</v>
      </c>
      <c r="J16" s="1260"/>
      <c r="K16" s="932">
        <f t="shared" si="0"/>
        <v>0</v>
      </c>
      <c r="L16" s="1260"/>
      <c r="M16" s="932">
        <f t="shared" si="1"/>
        <v>0</v>
      </c>
      <c r="N16" s="267"/>
      <c r="O16" s="932">
        <f t="shared" si="3"/>
        <v>0</v>
      </c>
    </row>
    <row r="17" spans="4:15" s="268" customFormat="1">
      <c r="D17" s="20" t="s">
        <v>3000</v>
      </c>
      <c r="E17" s="20" t="s">
        <v>217</v>
      </c>
      <c r="F17" s="20"/>
      <c r="G17" s="20"/>
      <c r="H17" s="20" t="s">
        <v>3025</v>
      </c>
      <c r="I17" s="395" t="s">
        <v>3030</v>
      </c>
      <c r="J17" s="1260"/>
      <c r="K17" s="932">
        <f t="shared" si="0"/>
        <v>0</v>
      </c>
      <c r="L17" s="1260"/>
      <c r="M17" s="932">
        <f t="shared" si="1"/>
        <v>0</v>
      </c>
      <c r="N17" s="267"/>
      <c r="O17" s="932">
        <f t="shared" si="3"/>
        <v>0</v>
      </c>
    </row>
    <row r="18" spans="4:15" s="268" customFormat="1">
      <c r="D18" s="20" t="s">
        <v>3000</v>
      </c>
      <c r="E18" s="20" t="s">
        <v>217</v>
      </c>
      <c r="F18" s="20"/>
      <c r="G18" s="20"/>
      <c r="H18" s="20" t="s">
        <v>3025</v>
      </c>
      <c r="I18" s="395" t="s">
        <v>3031</v>
      </c>
      <c r="J18" s="1260"/>
      <c r="K18" s="932">
        <f t="shared" si="0"/>
        <v>0</v>
      </c>
      <c r="L18" s="1260"/>
      <c r="M18" s="932">
        <f t="shared" si="1"/>
        <v>0</v>
      </c>
      <c r="N18" s="267"/>
      <c r="O18" s="932">
        <f t="shared" si="3"/>
        <v>0</v>
      </c>
    </row>
    <row r="19" spans="4:15" s="268" customFormat="1">
      <c r="D19" s="20" t="s">
        <v>3000</v>
      </c>
      <c r="E19" s="20" t="s">
        <v>217</v>
      </c>
      <c r="F19" s="20"/>
      <c r="G19" s="20"/>
      <c r="H19" s="20" t="s">
        <v>3025</v>
      </c>
      <c r="I19" s="395" t="s">
        <v>3032</v>
      </c>
      <c r="J19" s="1260"/>
      <c r="K19" s="932">
        <f t="shared" si="0"/>
        <v>0</v>
      </c>
      <c r="L19" s="1260"/>
      <c r="M19" s="932">
        <f t="shared" si="1"/>
        <v>0</v>
      </c>
      <c r="N19" s="267"/>
      <c r="O19" s="932">
        <f t="shared" si="3"/>
        <v>0</v>
      </c>
    </row>
    <row r="20" spans="4:15" s="268" customFormat="1">
      <c r="D20" s="20" t="s">
        <v>3000</v>
      </c>
      <c r="E20" s="20" t="s">
        <v>217</v>
      </c>
      <c r="F20" s="20"/>
      <c r="G20" s="20"/>
      <c r="H20" s="20" t="s">
        <v>3025</v>
      </c>
      <c r="I20" s="395" t="s">
        <v>3033</v>
      </c>
      <c r="J20" s="1260"/>
      <c r="K20" s="932">
        <f t="shared" si="0"/>
        <v>0</v>
      </c>
      <c r="L20" s="1260"/>
      <c r="M20" s="932">
        <f t="shared" si="1"/>
        <v>0</v>
      </c>
      <c r="N20" s="267"/>
      <c r="O20" s="932">
        <f t="shared" si="3"/>
        <v>0</v>
      </c>
    </row>
    <row r="21" spans="4:15" s="268" customFormat="1">
      <c r="D21" s="20" t="s">
        <v>3000</v>
      </c>
      <c r="E21" s="20" t="s">
        <v>217</v>
      </c>
      <c r="F21" s="20"/>
      <c r="G21" s="20"/>
      <c r="H21" s="20" t="s">
        <v>3025</v>
      </c>
      <c r="I21" s="395" t="s">
        <v>3034</v>
      </c>
      <c r="J21" s="1260"/>
      <c r="K21" s="932">
        <f t="shared" si="0"/>
        <v>0</v>
      </c>
      <c r="L21" s="1260"/>
      <c r="M21" s="932">
        <f t="shared" si="1"/>
        <v>0</v>
      </c>
      <c r="N21" s="267"/>
      <c r="O21" s="932">
        <f t="shared" si="3"/>
        <v>0</v>
      </c>
    </row>
    <row r="22" spans="4:15" s="268" customFormat="1">
      <c r="D22" s="20" t="s">
        <v>3000</v>
      </c>
      <c r="E22" s="20" t="s">
        <v>217</v>
      </c>
      <c r="F22" s="20"/>
      <c r="G22" s="20"/>
      <c r="H22" s="20" t="s">
        <v>3025</v>
      </c>
      <c r="I22" s="395" t="s">
        <v>3035</v>
      </c>
      <c r="J22" s="1260"/>
      <c r="K22" s="932">
        <f t="shared" si="0"/>
        <v>0</v>
      </c>
      <c r="L22" s="1260"/>
      <c r="M22" s="932">
        <f t="shared" si="1"/>
        <v>0</v>
      </c>
      <c r="N22" s="267"/>
      <c r="O22" s="932">
        <f t="shared" si="3"/>
        <v>0</v>
      </c>
    </row>
    <row r="23" spans="4:15" s="268" customFormat="1">
      <c r="D23" s="20" t="s">
        <v>3000</v>
      </c>
      <c r="E23" s="20" t="s">
        <v>217</v>
      </c>
      <c r="F23" s="20"/>
      <c r="G23" s="20"/>
      <c r="H23" s="20" t="s">
        <v>3025</v>
      </c>
      <c r="I23" s="395" t="s">
        <v>3036</v>
      </c>
      <c r="J23" s="1260"/>
      <c r="K23" s="932">
        <f t="shared" si="0"/>
        <v>0</v>
      </c>
      <c r="L23" s="1260"/>
      <c r="M23" s="932">
        <f t="shared" si="1"/>
        <v>0</v>
      </c>
      <c r="N23" s="267"/>
      <c r="O23" s="932">
        <f t="shared" si="3"/>
        <v>0</v>
      </c>
    </row>
    <row r="24" spans="4:15" s="268" customFormat="1">
      <c r="D24" s="20" t="s">
        <v>3000</v>
      </c>
      <c r="E24" s="20" t="s">
        <v>217</v>
      </c>
      <c r="F24" s="20"/>
      <c r="G24" s="20"/>
      <c r="H24" s="20" t="s">
        <v>3025</v>
      </c>
      <c r="I24" s="395" t="s">
        <v>3037</v>
      </c>
      <c r="J24" s="1260"/>
      <c r="K24" s="932">
        <f t="shared" si="0"/>
        <v>0</v>
      </c>
      <c r="L24" s="1260"/>
      <c r="M24" s="932">
        <f t="shared" si="1"/>
        <v>0</v>
      </c>
      <c r="N24" s="267"/>
      <c r="O24" s="932">
        <f t="shared" si="3"/>
        <v>0</v>
      </c>
    </row>
    <row r="25" spans="4:15" s="268" customFormat="1">
      <c r="D25" s="20" t="s">
        <v>3000</v>
      </c>
      <c r="E25" s="20" t="s">
        <v>217</v>
      </c>
      <c r="F25" s="20"/>
      <c r="G25" s="20"/>
      <c r="H25" s="20" t="s">
        <v>3025</v>
      </c>
      <c r="I25" s="395" t="s">
        <v>3038</v>
      </c>
      <c r="J25" s="1260"/>
      <c r="K25" s="932">
        <f t="shared" si="0"/>
        <v>0</v>
      </c>
      <c r="L25" s="1260"/>
      <c r="M25" s="932">
        <f t="shared" si="1"/>
        <v>0</v>
      </c>
      <c r="N25" s="267"/>
      <c r="O25" s="932">
        <f t="shared" si="3"/>
        <v>0</v>
      </c>
    </row>
    <row r="26" spans="4:15" s="268" customFormat="1">
      <c r="D26" s="20" t="s">
        <v>3000</v>
      </c>
      <c r="E26" s="20" t="s">
        <v>217</v>
      </c>
      <c r="F26" s="20"/>
      <c r="G26" s="20"/>
      <c r="H26" s="20" t="s">
        <v>3025</v>
      </c>
      <c r="I26" s="395" t="s">
        <v>3039</v>
      </c>
      <c r="J26" s="1260"/>
      <c r="K26" s="932">
        <f t="shared" si="0"/>
        <v>0</v>
      </c>
      <c r="L26" s="1260"/>
      <c r="M26" s="932">
        <f t="shared" si="1"/>
        <v>0</v>
      </c>
      <c r="N26" s="267"/>
      <c r="O26" s="932">
        <f t="shared" si="3"/>
        <v>0</v>
      </c>
    </row>
    <row r="27" spans="4:15" s="268" customFormat="1">
      <c r="D27" s="20" t="s">
        <v>3000</v>
      </c>
      <c r="E27" s="20" t="s">
        <v>217</v>
      </c>
      <c r="F27" s="20"/>
      <c r="G27" s="20"/>
      <c r="H27" s="20" t="s">
        <v>3025</v>
      </c>
      <c r="I27" s="395" t="s">
        <v>3040</v>
      </c>
      <c r="J27" s="1260"/>
      <c r="K27" s="932">
        <f t="shared" si="0"/>
        <v>0</v>
      </c>
      <c r="L27" s="1260"/>
      <c r="M27" s="932">
        <f t="shared" si="1"/>
        <v>0</v>
      </c>
      <c r="N27" s="267"/>
      <c r="O27" s="932">
        <f t="shared" si="3"/>
        <v>0</v>
      </c>
    </row>
    <row r="28" spans="4:15" s="268" customFormat="1">
      <c r="D28" s="20" t="s">
        <v>3000</v>
      </c>
      <c r="E28" s="20" t="s">
        <v>217</v>
      </c>
      <c r="F28" s="20"/>
      <c r="G28" s="20"/>
      <c r="H28" s="20" t="s">
        <v>3025</v>
      </c>
      <c r="I28" s="395" t="s">
        <v>3041</v>
      </c>
      <c r="J28" s="1260"/>
      <c r="K28" s="932">
        <f t="shared" si="0"/>
        <v>0</v>
      </c>
      <c r="L28" s="1260"/>
      <c r="M28" s="932">
        <f t="shared" si="1"/>
        <v>0</v>
      </c>
      <c r="N28" s="267"/>
      <c r="O28" s="932">
        <f t="shared" si="3"/>
        <v>0</v>
      </c>
    </row>
    <row r="29" spans="4:15" s="268" customFormat="1">
      <c r="D29" s="20" t="s">
        <v>3000</v>
      </c>
      <c r="E29" s="20" t="s">
        <v>217</v>
      </c>
      <c r="F29" s="20"/>
      <c r="G29" s="20"/>
      <c r="H29" s="20" t="s">
        <v>3025</v>
      </c>
      <c r="I29" s="395" t="s">
        <v>3042</v>
      </c>
      <c r="J29" s="1260"/>
      <c r="K29" s="932">
        <f t="shared" si="0"/>
        <v>0</v>
      </c>
      <c r="L29" s="1260"/>
      <c r="M29" s="932">
        <f t="shared" si="1"/>
        <v>0</v>
      </c>
      <c r="N29" s="267"/>
      <c r="O29" s="932">
        <f t="shared" si="3"/>
        <v>0</v>
      </c>
    </row>
    <row r="30" spans="4:15" s="268" customFormat="1">
      <c r="D30" s="20" t="s">
        <v>3000</v>
      </c>
      <c r="E30" s="20" t="s">
        <v>217</v>
      </c>
      <c r="F30" s="20"/>
      <c r="G30" s="20"/>
      <c r="H30" s="20" t="s">
        <v>3025</v>
      </c>
      <c r="I30" s="395" t="s">
        <v>3043</v>
      </c>
      <c r="J30" s="1260"/>
      <c r="K30" s="932">
        <f t="shared" si="0"/>
        <v>0</v>
      </c>
      <c r="L30" s="1260"/>
      <c r="M30" s="932">
        <f t="shared" si="1"/>
        <v>0</v>
      </c>
      <c r="N30" s="267"/>
      <c r="O30" s="932">
        <f t="shared" si="3"/>
        <v>0</v>
      </c>
    </row>
    <row r="31" spans="4:15" s="268" customFormat="1">
      <c r="D31" s="20" t="s">
        <v>3000</v>
      </c>
      <c r="E31" s="20" t="s">
        <v>217</v>
      </c>
      <c r="F31" s="20"/>
      <c r="G31" s="20"/>
      <c r="H31" s="20" t="s">
        <v>3025</v>
      </c>
      <c r="I31" s="395" t="s">
        <v>3044</v>
      </c>
      <c r="J31" s="1260"/>
      <c r="K31" s="932">
        <f t="shared" si="0"/>
        <v>0</v>
      </c>
      <c r="L31" s="1260"/>
      <c r="M31" s="932">
        <f t="shared" si="1"/>
        <v>0</v>
      </c>
      <c r="N31" s="267"/>
      <c r="O31" s="932">
        <f t="shared" si="3"/>
        <v>0</v>
      </c>
    </row>
    <row r="32" spans="4:15" s="268" customFormat="1">
      <c r="D32" s="20" t="s">
        <v>3000</v>
      </c>
      <c r="E32" s="20" t="s">
        <v>217</v>
      </c>
      <c r="F32" s="20"/>
      <c r="G32" s="20"/>
      <c r="H32" s="20" t="s">
        <v>3025</v>
      </c>
      <c r="I32" s="395" t="s">
        <v>3045</v>
      </c>
      <c r="J32" s="1260"/>
      <c r="K32" s="932">
        <f t="shared" si="0"/>
        <v>0</v>
      </c>
      <c r="L32" s="1260"/>
      <c r="M32" s="932">
        <f t="shared" si="1"/>
        <v>0</v>
      </c>
      <c r="N32" s="267"/>
      <c r="O32" s="932">
        <f t="shared" si="3"/>
        <v>0</v>
      </c>
    </row>
    <row r="33" spans="4:15" s="268" customFormat="1">
      <c r="D33" s="20" t="s">
        <v>3000</v>
      </c>
      <c r="E33" s="20" t="s">
        <v>217</v>
      </c>
      <c r="F33" s="20"/>
      <c r="G33" s="20"/>
      <c r="H33" s="20" t="s">
        <v>3025</v>
      </c>
      <c r="I33" s="395" t="s">
        <v>3046</v>
      </c>
      <c r="J33" s="1260"/>
      <c r="K33" s="932">
        <f t="shared" si="0"/>
        <v>0</v>
      </c>
      <c r="L33" s="1260"/>
      <c r="M33" s="932">
        <f t="shared" si="1"/>
        <v>0</v>
      </c>
      <c r="N33" s="267"/>
      <c r="O33" s="932">
        <f t="shared" si="3"/>
        <v>0</v>
      </c>
    </row>
    <row r="34" spans="4:15" s="268" customFormat="1">
      <c r="D34" s="20" t="s">
        <v>3000</v>
      </c>
      <c r="E34" s="20" t="s">
        <v>217</v>
      </c>
      <c r="F34" s="20"/>
      <c r="G34" s="20"/>
      <c r="H34" s="20" t="s">
        <v>3025</v>
      </c>
      <c r="I34" s="395" t="s">
        <v>3047</v>
      </c>
      <c r="J34" s="1260"/>
      <c r="K34" s="932">
        <f t="shared" si="0"/>
        <v>0</v>
      </c>
      <c r="L34" s="1260"/>
      <c r="M34" s="932">
        <f t="shared" si="1"/>
        <v>0</v>
      </c>
      <c r="N34" s="267"/>
      <c r="O34" s="932">
        <f t="shared" si="3"/>
        <v>0</v>
      </c>
    </row>
    <row r="35" spans="4:15" s="268" customFormat="1">
      <c r="D35" s="20" t="s">
        <v>3000</v>
      </c>
      <c r="E35" s="20" t="s">
        <v>217</v>
      </c>
      <c r="F35" s="20"/>
      <c r="G35" s="20"/>
      <c r="H35" s="20" t="s">
        <v>3025</v>
      </c>
      <c r="I35" s="395" t="s">
        <v>3048</v>
      </c>
      <c r="J35" s="1260"/>
      <c r="K35" s="932">
        <f t="shared" si="0"/>
        <v>0</v>
      </c>
      <c r="L35" s="1260"/>
      <c r="M35" s="932">
        <f t="shared" si="1"/>
        <v>0</v>
      </c>
      <c r="N35" s="267"/>
      <c r="O35" s="932">
        <f t="shared" si="3"/>
        <v>0</v>
      </c>
    </row>
    <row r="36" spans="4:15" s="268" customFormat="1">
      <c r="D36" s="20" t="s">
        <v>3000</v>
      </c>
      <c r="E36" s="20" t="s">
        <v>217</v>
      </c>
      <c r="F36" s="20"/>
      <c r="G36" s="20"/>
      <c r="H36" s="20" t="s">
        <v>3025</v>
      </c>
      <c r="I36" s="395" t="s">
        <v>3049</v>
      </c>
      <c r="J36" s="1260"/>
      <c r="K36" s="932">
        <f t="shared" si="0"/>
        <v>0</v>
      </c>
      <c r="L36" s="1260"/>
      <c r="M36" s="932">
        <f t="shared" si="1"/>
        <v>0</v>
      </c>
      <c r="N36" s="267"/>
      <c r="O36" s="932">
        <f t="shared" si="3"/>
        <v>0</v>
      </c>
    </row>
    <row r="37" spans="4:15" s="268" customFormat="1">
      <c r="D37" s="20" t="s">
        <v>3000</v>
      </c>
      <c r="E37" s="20" t="s">
        <v>217</v>
      </c>
      <c r="F37" s="20"/>
      <c r="G37" s="20"/>
      <c r="H37" s="20" t="s">
        <v>3025</v>
      </c>
      <c r="I37" s="395" t="s">
        <v>3050</v>
      </c>
      <c r="J37" s="1260"/>
      <c r="K37" s="932">
        <f t="shared" si="0"/>
        <v>0</v>
      </c>
      <c r="L37" s="1260"/>
      <c r="M37" s="932">
        <f t="shared" si="1"/>
        <v>0</v>
      </c>
      <c r="N37" s="267"/>
      <c r="O37" s="932">
        <f t="shared" si="3"/>
        <v>0</v>
      </c>
    </row>
    <row r="38" spans="4:15" s="268" customFormat="1">
      <c r="D38" s="20" t="s">
        <v>3000</v>
      </c>
      <c r="E38" s="20" t="s">
        <v>217</v>
      </c>
      <c r="F38" s="20"/>
      <c r="G38" s="20"/>
      <c r="H38" s="20" t="s">
        <v>3025</v>
      </c>
      <c r="I38" s="395" t="s">
        <v>3051</v>
      </c>
      <c r="J38" s="1260"/>
      <c r="K38" s="932">
        <f t="shared" si="0"/>
        <v>0</v>
      </c>
      <c r="L38" s="1260"/>
      <c r="M38" s="932">
        <f t="shared" si="1"/>
        <v>0</v>
      </c>
      <c r="N38" s="267"/>
      <c r="O38" s="932">
        <f t="shared" si="3"/>
        <v>0</v>
      </c>
    </row>
    <row r="39" spans="4:15" s="268" customFormat="1">
      <c r="D39" s="20" t="s">
        <v>3000</v>
      </c>
      <c r="E39" s="20" t="s">
        <v>217</v>
      </c>
      <c r="F39" s="20"/>
      <c r="G39" s="20"/>
      <c r="H39" s="20" t="s">
        <v>3025</v>
      </c>
      <c r="I39" s="395" t="s">
        <v>3052</v>
      </c>
      <c r="J39" s="1260"/>
      <c r="K39" s="932">
        <f t="shared" si="0"/>
        <v>0</v>
      </c>
      <c r="L39" s="1260"/>
      <c r="M39" s="932">
        <f t="shared" si="1"/>
        <v>0</v>
      </c>
      <c r="N39" s="267"/>
      <c r="O39" s="932">
        <f t="shared" si="3"/>
        <v>0</v>
      </c>
    </row>
    <row r="40" spans="4:15" s="268" customFormat="1">
      <c r="D40" s="20" t="s">
        <v>3000</v>
      </c>
      <c r="E40" s="20" t="s">
        <v>217</v>
      </c>
      <c r="F40" s="20"/>
      <c r="G40" s="20"/>
      <c r="H40" s="20" t="s">
        <v>3025</v>
      </c>
      <c r="I40" s="395" t="s">
        <v>3053</v>
      </c>
      <c r="J40" s="1260"/>
      <c r="K40" s="932">
        <f t="shared" si="0"/>
        <v>0</v>
      </c>
      <c r="L40" s="1260"/>
      <c r="M40" s="932">
        <f t="shared" si="1"/>
        <v>0</v>
      </c>
      <c r="N40" s="267"/>
      <c r="O40" s="932">
        <f t="shared" si="3"/>
        <v>0</v>
      </c>
    </row>
    <row r="41" spans="4:15" s="268" customFormat="1">
      <c r="D41" s="20" t="s">
        <v>3000</v>
      </c>
      <c r="E41" s="20" t="s">
        <v>217</v>
      </c>
      <c r="F41" s="20"/>
      <c r="G41" s="20"/>
      <c r="H41" s="20" t="s">
        <v>3025</v>
      </c>
      <c r="I41" s="395" t="s">
        <v>3054</v>
      </c>
      <c r="J41" s="1260"/>
      <c r="K41" s="932">
        <f t="shared" si="0"/>
        <v>0</v>
      </c>
      <c r="L41" s="1260"/>
      <c r="M41" s="932">
        <f t="shared" si="1"/>
        <v>0</v>
      </c>
      <c r="N41" s="267"/>
      <c r="O41" s="932">
        <f t="shared" si="3"/>
        <v>0</v>
      </c>
    </row>
    <row r="42" spans="4:15" s="268" customFormat="1">
      <c r="D42" s="20" t="s">
        <v>3000</v>
      </c>
      <c r="E42" s="20" t="s">
        <v>217</v>
      </c>
      <c r="F42" s="20"/>
      <c r="G42" s="20"/>
      <c r="H42" s="20" t="s">
        <v>3025</v>
      </c>
      <c r="I42" s="395" t="s">
        <v>3055</v>
      </c>
      <c r="J42" s="1260"/>
      <c r="K42" s="932">
        <f t="shared" si="0"/>
        <v>0</v>
      </c>
      <c r="L42" s="1260"/>
      <c r="M42" s="932">
        <f t="shared" si="1"/>
        <v>0</v>
      </c>
      <c r="N42" s="267"/>
      <c r="O42" s="932">
        <f t="shared" si="3"/>
        <v>0</v>
      </c>
    </row>
    <row r="43" spans="4:15" s="268" customFormat="1" ht="13.5" customHeight="1">
      <c r="D43" s="20" t="s">
        <v>3000</v>
      </c>
      <c r="E43" s="20" t="s">
        <v>217</v>
      </c>
      <c r="F43" s="20"/>
      <c r="G43" s="20"/>
      <c r="H43" s="20" t="s">
        <v>3025</v>
      </c>
      <c r="I43" s="395" t="s">
        <v>3056</v>
      </c>
      <c r="J43" s="1260"/>
      <c r="K43" s="932">
        <f t="shared" si="0"/>
        <v>0</v>
      </c>
      <c r="L43" s="1260"/>
      <c r="M43" s="932">
        <f t="shared" si="1"/>
        <v>0</v>
      </c>
      <c r="N43" s="267"/>
      <c r="O43" s="932">
        <f t="shared" si="3"/>
        <v>0</v>
      </c>
    </row>
    <row r="44" spans="4:15" s="749" customFormat="1">
      <c r="D44" s="20" t="s">
        <v>3000</v>
      </c>
      <c r="E44" s="20" t="s">
        <v>217</v>
      </c>
      <c r="F44" s="20"/>
      <c r="G44" s="20"/>
      <c r="H44" s="20" t="s">
        <v>3025</v>
      </c>
      <c r="I44" s="395" t="s">
        <v>3057</v>
      </c>
      <c r="J44" s="1260"/>
      <c r="K44" s="932">
        <f t="shared" si="0"/>
        <v>0</v>
      </c>
      <c r="L44" s="1260"/>
      <c r="M44" s="932">
        <f t="shared" si="1"/>
        <v>0</v>
      </c>
      <c r="N44" s="267"/>
      <c r="O44" s="932">
        <f t="shared" si="3"/>
        <v>0</v>
      </c>
    </row>
    <row r="45" spans="4:15" s="268" customFormat="1">
      <c r="D45" s="20" t="s">
        <v>3000</v>
      </c>
      <c r="E45" s="20" t="s">
        <v>217</v>
      </c>
      <c r="F45" s="20"/>
      <c r="G45" s="20"/>
      <c r="H45" s="20" t="s">
        <v>3025</v>
      </c>
      <c r="I45" s="395" t="s">
        <v>3058</v>
      </c>
      <c r="J45" s="1260"/>
      <c r="K45" s="932">
        <f t="shared" si="0"/>
        <v>0</v>
      </c>
      <c r="L45" s="1260"/>
      <c r="M45" s="932">
        <f t="shared" si="1"/>
        <v>0</v>
      </c>
      <c r="N45" s="267"/>
      <c r="O45" s="932">
        <f t="shared" si="3"/>
        <v>0</v>
      </c>
    </row>
    <row r="46" spans="4:15" s="268" customFormat="1" ht="13.5" customHeight="1">
      <c r="D46" s="20" t="s">
        <v>3000</v>
      </c>
      <c r="E46" s="20" t="s">
        <v>217</v>
      </c>
      <c r="F46" s="20"/>
      <c r="G46" s="20"/>
      <c r="H46" s="20" t="s">
        <v>3025</v>
      </c>
      <c r="I46" s="395" t="s">
        <v>3059</v>
      </c>
      <c r="J46" s="1260"/>
      <c r="K46" s="932">
        <f t="shared" ref="K46:K57" si="4">J46*J97</f>
        <v>0</v>
      </c>
      <c r="L46" s="1260"/>
      <c r="M46" s="932">
        <f t="shared" ref="M46:M58" si="5">L46*J97</f>
        <v>0</v>
      </c>
      <c r="N46" s="267"/>
      <c r="O46" s="932">
        <f t="shared" si="3"/>
        <v>0</v>
      </c>
    </row>
    <row r="47" spans="4:15" s="268" customFormat="1">
      <c r="D47" s="20" t="s">
        <v>3000</v>
      </c>
      <c r="E47" s="20" t="s">
        <v>217</v>
      </c>
      <c r="F47" s="20"/>
      <c r="G47" s="20"/>
      <c r="H47" s="20" t="s">
        <v>3025</v>
      </c>
      <c r="I47" s="395" t="s">
        <v>3060</v>
      </c>
      <c r="J47" s="1260"/>
      <c r="K47" s="932">
        <f t="shared" si="4"/>
        <v>0</v>
      </c>
      <c r="L47" s="1260"/>
      <c r="M47" s="932">
        <f t="shared" si="5"/>
        <v>0</v>
      </c>
      <c r="N47" s="267"/>
      <c r="O47" s="932">
        <f t="shared" si="3"/>
        <v>0</v>
      </c>
    </row>
    <row r="48" spans="4:15" s="268" customFormat="1">
      <c r="D48" s="20" t="s">
        <v>3000</v>
      </c>
      <c r="E48" s="20" t="s">
        <v>217</v>
      </c>
      <c r="F48" s="20"/>
      <c r="G48" s="20"/>
      <c r="H48" s="20" t="s">
        <v>3025</v>
      </c>
      <c r="I48" s="395" t="s">
        <v>3061</v>
      </c>
      <c r="J48" s="1260"/>
      <c r="K48" s="932">
        <f t="shared" si="4"/>
        <v>0</v>
      </c>
      <c r="L48" s="1260"/>
      <c r="M48" s="932">
        <f t="shared" si="5"/>
        <v>0</v>
      </c>
      <c r="N48" s="267"/>
      <c r="O48" s="932">
        <f t="shared" si="3"/>
        <v>0</v>
      </c>
    </row>
    <row r="49" spans="2:15" s="268" customFormat="1">
      <c r="D49" s="20" t="s">
        <v>3000</v>
      </c>
      <c r="E49" s="20" t="s">
        <v>217</v>
      </c>
      <c r="F49" s="20"/>
      <c r="G49" s="20"/>
      <c r="H49" s="20" t="s">
        <v>3025</v>
      </c>
      <c r="I49" s="395" t="s">
        <v>3062</v>
      </c>
      <c r="J49" s="1260"/>
      <c r="K49" s="932">
        <f t="shared" si="4"/>
        <v>0</v>
      </c>
      <c r="L49" s="1260"/>
      <c r="M49" s="932">
        <f t="shared" si="5"/>
        <v>0</v>
      </c>
      <c r="N49" s="267"/>
      <c r="O49" s="932">
        <f t="shared" si="3"/>
        <v>0</v>
      </c>
    </row>
    <row r="50" spans="2:15" s="268" customFormat="1">
      <c r="D50" s="20" t="s">
        <v>3000</v>
      </c>
      <c r="E50" s="20" t="s">
        <v>217</v>
      </c>
      <c r="F50" s="20"/>
      <c r="G50" s="20"/>
      <c r="H50" s="20" t="s">
        <v>3025</v>
      </c>
      <c r="I50" s="395" t="s">
        <v>3063</v>
      </c>
      <c r="J50" s="1260"/>
      <c r="K50" s="932">
        <f t="shared" si="4"/>
        <v>0</v>
      </c>
      <c r="L50" s="1260"/>
      <c r="M50" s="932">
        <f t="shared" si="5"/>
        <v>0</v>
      </c>
      <c r="N50" s="267"/>
      <c r="O50" s="932">
        <f t="shared" si="3"/>
        <v>0</v>
      </c>
    </row>
    <row r="51" spans="2:15" s="268" customFormat="1">
      <c r="D51" s="20" t="s">
        <v>3000</v>
      </c>
      <c r="E51" s="20" t="s">
        <v>217</v>
      </c>
      <c r="F51" s="20"/>
      <c r="G51" s="20"/>
      <c r="H51" s="20" t="s">
        <v>3025</v>
      </c>
      <c r="I51" s="395" t="s">
        <v>3064</v>
      </c>
      <c r="J51" s="1260"/>
      <c r="K51" s="932">
        <f t="shared" si="4"/>
        <v>0</v>
      </c>
      <c r="L51" s="1260"/>
      <c r="M51" s="932">
        <f t="shared" si="5"/>
        <v>0</v>
      </c>
      <c r="N51" s="267"/>
      <c r="O51" s="932">
        <f t="shared" si="3"/>
        <v>0</v>
      </c>
    </row>
    <row r="52" spans="2:15" s="268" customFormat="1">
      <c r="D52" s="20" t="s">
        <v>3000</v>
      </c>
      <c r="E52" s="20" t="s">
        <v>217</v>
      </c>
      <c r="F52" s="20"/>
      <c r="G52" s="20"/>
      <c r="H52" s="20" t="s">
        <v>3025</v>
      </c>
      <c r="I52" s="395" t="s">
        <v>3065</v>
      </c>
      <c r="J52" s="1260"/>
      <c r="K52" s="932">
        <f t="shared" si="4"/>
        <v>0</v>
      </c>
      <c r="L52" s="1260"/>
      <c r="M52" s="932">
        <f t="shared" si="5"/>
        <v>0</v>
      </c>
      <c r="N52" s="267"/>
      <c r="O52" s="932">
        <f t="shared" si="3"/>
        <v>0</v>
      </c>
    </row>
    <row r="53" spans="2:15" s="268" customFormat="1">
      <c r="D53" s="20" t="s">
        <v>3000</v>
      </c>
      <c r="E53" s="20" t="s">
        <v>217</v>
      </c>
      <c r="F53" s="20"/>
      <c r="G53" s="20"/>
      <c r="H53" s="20" t="s">
        <v>3025</v>
      </c>
      <c r="I53" s="395" t="s">
        <v>3066</v>
      </c>
      <c r="J53" s="1260"/>
      <c r="K53" s="932">
        <f t="shared" si="4"/>
        <v>0</v>
      </c>
      <c r="L53" s="1260"/>
      <c r="M53" s="932">
        <f t="shared" si="5"/>
        <v>0</v>
      </c>
      <c r="N53" s="267"/>
      <c r="O53" s="932">
        <f t="shared" si="3"/>
        <v>0</v>
      </c>
    </row>
    <row r="54" spans="2:15" s="268" customFormat="1">
      <c r="D54" s="20" t="s">
        <v>3000</v>
      </c>
      <c r="E54" s="20" t="s">
        <v>217</v>
      </c>
      <c r="F54" s="20"/>
      <c r="G54" s="20"/>
      <c r="H54" s="20" t="s">
        <v>3025</v>
      </c>
      <c r="I54" s="395" t="s">
        <v>3067</v>
      </c>
      <c r="J54" s="1260"/>
      <c r="K54" s="932">
        <f t="shared" si="4"/>
        <v>0</v>
      </c>
      <c r="L54" s="1260"/>
      <c r="M54" s="932">
        <f t="shared" si="5"/>
        <v>0</v>
      </c>
      <c r="N54" s="267"/>
      <c r="O54" s="932">
        <f t="shared" si="3"/>
        <v>0</v>
      </c>
    </row>
    <row r="55" spans="2:15">
      <c r="D55" s="20" t="s">
        <v>3000</v>
      </c>
      <c r="E55" s="20" t="s">
        <v>217</v>
      </c>
      <c r="H55" s="20" t="s">
        <v>3025</v>
      </c>
      <c r="I55" s="395" t="s">
        <v>3068</v>
      </c>
      <c r="J55" s="1260"/>
      <c r="K55" s="932">
        <f t="shared" si="4"/>
        <v>0</v>
      </c>
      <c r="L55" s="1260"/>
      <c r="M55" s="932">
        <f t="shared" si="5"/>
        <v>0</v>
      </c>
      <c r="N55" s="267"/>
      <c r="O55" s="932">
        <f t="shared" si="3"/>
        <v>0</v>
      </c>
    </row>
    <row r="56" spans="2:15">
      <c r="D56" s="20" t="s">
        <v>3000</v>
      </c>
      <c r="E56" s="20" t="s">
        <v>217</v>
      </c>
      <c r="H56" s="20" t="s">
        <v>3025</v>
      </c>
      <c r="I56" s="395" t="s">
        <v>3069</v>
      </c>
      <c r="J56" s="1260"/>
      <c r="K56" s="932">
        <f t="shared" si="4"/>
        <v>0</v>
      </c>
      <c r="L56" s="1260"/>
      <c r="M56" s="932">
        <f t="shared" si="5"/>
        <v>0</v>
      </c>
      <c r="N56" s="267"/>
      <c r="O56" s="932">
        <f t="shared" si="3"/>
        <v>0</v>
      </c>
    </row>
    <row r="57" spans="2:15">
      <c r="D57" s="20" t="s">
        <v>3000</v>
      </c>
      <c r="E57" s="20" t="s">
        <v>217</v>
      </c>
      <c r="H57" s="20" t="s">
        <v>3025</v>
      </c>
      <c r="I57" s="395" t="s">
        <v>3070</v>
      </c>
      <c r="J57" s="1260"/>
      <c r="K57" s="932">
        <f t="shared" si="4"/>
        <v>0</v>
      </c>
      <c r="L57" s="1260"/>
      <c r="M57" s="932">
        <f t="shared" si="5"/>
        <v>0</v>
      </c>
      <c r="N57" s="267"/>
      <c r="O57" s="932">
        <f t="shared" si="3"/>
        <v>0</v>
      </c>
    </row>
    <row r="58" spans="2:15">
      <c r="D58" s="20" t="s">
        <v>3000</v>
      </c>
      <c r="E58" s="20" t="s">
        <v>217</v>
      </c>
      <c r="H58" s="20" t="s">
        <v>3025</v>
      </c>
      <c r="I58" s="395" t="s">
        <v>3071</v>
      </c>
      <c r="J58" s="1260"/>
      <c r="K58" s="932">
        <f>J58*J109</f>
        <v>0</v>
      </c>
      <c r="L58" s="1260"/>
      <c r="M58" s="932">
        <f t="shared" si="5"/>
        <v>0</v>
      </c>
      <c r="N58" s="267"/>
      <c r="O58" s="932">
        <f t="shared" si="3"/>
        <v>0</v>
      </c>
    </row>
    <row r="59" spans="2:15" ht="13.9">
      <c r="H59" s="29" t="s">
        <v>1798</v>
      </c>
      <c r="J59" s="771">
        <f t="shared" ref="J59:O59" si="6">SUM(J13:J58)</f>
        <v>0</v>
      </c>
      <c r="K59" s="771">
        <f t="shared" si="6"/>
        <v>0</v>
      </c>
      <c r="L59" s="771">
        <f t="shared" si="6"/>
        <v>0</v>
      </c>
      <c r="M59" s="771">
        <f t="shared" si="6"/>
        <v>0</v>
      </c>
      <c r="N59" s="771">
        <v>0</v>
      </c>
      <c r="O59" s="771">
        <f t="shared" si="6"/>
        <v>0</v>
      </c>
    </row>
    <row r="61" spans="2:15" s="27" customFormat="1" ht="17.649999999999999">
      <c r="B61" s="28" t="s">
        <v>1807</v>
      </c>
    </row>
    <row r="64" spans="2:15">
      <c r="J64" s="1477">
        <v>0</v>
      </c>
    </row>
    <row r="65" spans="10:10">
      <c r="J65" s="1477">
        <v>1</v>
      </c>
    </row>
    <row r="66" spans="10:10">
      <c r="J66" s="1478">
        <v>2</v>
      </c>
    </row>
    <row r="67" spans="10:10">
      <c r="J67" s="1478">
        <v>3</v>
      </c>
    </row>
    <row r="68" spans="10:10">
      <c r="J68" s="1478">
        <v>4</v>
      </c>
    </row>
    <row r="69" spans="10:10">
      <c r="J69" s="1478">
        <v>5</v>
      </c>
    </row>
    <row r="70" spans="10:10">
      <c r="J70" s="1478">
        <v>6</v>
      </c>
    </row>
    <row r="71" spans="10:10">
      <c r="J71" s="1478">
        <v>7</v>
      </c>
    </row>
    <row r="72" spans="10:10">
      <c r="J72" s="1478">
        <v>8</v>
      </c>
    </row>
    <row r="73" spans="10:10">
      <c r="J73" s="1478">
        <v>9</v>
      </c>
    </row>
    <row r="74" spans="10:10">
      <c r="J74" s="1478">
        <v>10</v>
      </c>
    </row>
    <row r="75" spans="10:10">
      <c r="J75" s="1478">
        <v>11</v>
      </c>
    </row>
    <row r="76" spans="10:10">
      <c r="J76" s="1478">
        <v>12</v>
      </c>
    </row>
    <row r="77" spans="10:10">
      <c r="J77" s="1478">
        <v>13</v>
      </c>
    </row>
    <row r="78" spans="10:10">
      <c r="J78" s="1478">
        <v>14</v>
      </c>
    </row>
    <row r="79" spans="10:10">
      <c r="J79" s="1477">
        <v>15</v>
      </c>
    </row>
    <row r="80" spans="10:10">
      <c r="J80" s="1477">
        <v>16</v>
      </c>
    </row>
    <row r="81" spans="10:10">
      <c r="J81" s="1478">
        <v>17</v>
      </c>
    </row>
    <row r="82" spans="10:10">
      <c r="J82" s="1478">
        <v>18</v>
      </c>
    </row>
    <row r="83" spans="10:10">
      <c r="J83" s="1478">
        <v>19</v>
      </c>
    </row>
    <row r="84" spans="10:10">
      <c r="J84" s="1478">
        <v>20</v>
      </c>
    </row>
    <row r="85" spans="10:10">
      <c r="J85" s="1478">
        <v>21</v>
      </c>
    </row>
    <row r="86" spans="10:10">
      <c r="J86" s="1478">
        <v>22</v>
      </c>
    </row>
    <row r="87" spans="10:10">
      <c r="J87" s="1478">
        <v>23</v>
      </c>
    </row>
    <row r="88" spans="10:10">
      <c r="J88" s="1478">
        <v>24</v>
      </c>
    </row>
    <row r="89" spans="10:10">
      <c r="J89" s="1478">
        <v>25</v>
      </c>
    </row>
    <row r="90" spans="10:10">
      <c r="J90" s="1478">
        <v>26</v>
      </c>
    </row>
    <row r="91" spans="10:10">
      <c r="J91" s="1478">
        <v>27</v>
      </c>
    </row>
    <row r="92" spans="10:10">
      <c r="J92" s="1478">
        <v>28</v>
      </c>
    </row>
    <row r="93" spans="10:10">
      <c r="J93" s="1478">
        <v>29</v>
      </c>
    </row>
    <row r="94" spans="10:10">
      <c r="J94" s="1478">
        <v>30</v>
      </c>
    </row>
    <row r="95" spans="10:10">
      <c r="J95" s="1478">
        <v>31</v>
      </c>
    </row>
    <row r="96" spans="10:10">
      <c r="J96" s="1478">
        <v>32</v>
      </c>
    </row>
    <row r="97" spans="10:10">
      <c r="J97" s="1478">
        <f>J96+1</f>
        <v>33</v>
      </c>
    </row>
    <row r="98" spans="10:10">
      <c r="J98" s="1478">
        <f t="shared" ref="J98:J109" si="7">J97+1</f>
        <v>34</v>
      </c>
    </row>
    <row r="99" spans="10:10">
      <c r="J99" s="1478">
        <f t="shared" si="7"/>
        <v>35</v>
      </c>
    </row>
    <row r="100" spans="10:10">
      <c r="J100" s="1478">
        <f t="shared" si="7"/>
        <v>36</v>
      </c>
    </row>
    <row r="101" spans="10:10">
      <c r="J101" s="1478">
        <f t="shared" si="7"/>
        <v>37</v>
      </c>
    </row>
    <row r="102" spans="10:10">
      <c r="J102" s="1478">
        <f t="shared" si="7"/>
        <v>38</v>
      </c>
    </row>
    <row r="103" spans="10:10">
      <c r="J103" s="1478">
        <f t="shared" si="7"/>
        <v>39</v>
      </c>
    </row>
    <row r="104" spans="10:10">
      <c r="J104" s="1478">
        <f t="shared" si="7"/>
        <v>40</v>
      </c>
    </row>
    <row r="105" spans="10:10">
      <c r="J105" s="1478">
        <f t="shared" si="7"/>
        <v>41</v>
      </c>
    </row>
    <row r="106" spans="10:10">
      <c r="J106" s="1478">
        <f t="shared" si="7"/>
        <v>42</v>
      </c>
    </row>
    <row r="107" spans="10:10">
      <c r="J107" s="1478">
        <f t="shared" si="7"/>
        <v>43</v>
      </c>
    </row>
    <row r="108" spans="10:10">
      <c r="J108" s="1478">
        <f t="shared" si="7"/>
        <v>44</v>
      </c>
    </row>
    <row r="109" spans="10:10">
      <c r="J109" s="1478">
        <f t="shared" si="7"/>
        <v>45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9EEBFBA-F0C0-44C6-B01D-827E98B5759A}">
          <x14:formula1>
            <xm:f>Lists!$R$11:$R$12</xm:f>
          </x14:formula1>
          <xm:sqref>O11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BEAC3-268D-42F1-A17E-AEC36B9C2E02}">
  <sheetPr codeName="Sheet46">
    <tabColor rgb="FFFF0000"/>
    <pageSetUpPr autoPageBreaks="0"/>
  </sheetPr>
  <dimension ref="A1:CD54"/>
  <sheetViews>
    <sheetView zoomScale="70" zoomScaleNormal="70" workbookViewId="0">
      <pane ySplit="7" topLeftCell="A8" activePane="bottomLeft" state="frozen"/>
      <selection pane="bottomLeft"/>
      <selection activeCell="G59" sqref="G59"/>
    </sheetView>
  </sheetViews>
  <sheetFormatPr defaultColWidth="0" defaultRowHeight="13.5"/>
  <cols>
    <col min="1" max="1" width="14.42578125" style="11" customWidth="1"/>
    <col min="2" max="3" width="1.42578125" style="11" customWidth="1"/>
    <col min="4" max="4" width="43.42578125" style="11" customWidth="1"/>
    <col min="5" max="5" width="19.5703125" style="11" bestFit="1" customWidth="1"/>
    <col min="6" max="6" width="15.5703125" style="11" customWidth="1"/>
    <col min="7" max="8" width="22.42578125" style="11" customWidth="1"/>
    <col min="9" max="9" width="18.5703125" style="11" customWidth="1"/>
    <col min="10" max="14" width="1.5703125" style="11" customWidth="1"/>
    <col min="15" max="32" width="18.42578125" style="11" hidden="1" customWidth="1"/>
    <col min="33" max="39" width="14" style="11" hidden="1" customWidth="1"/>
    <col min="40" max="82" width="18.42578125" style="11" hidden="1" customWidth="1"/>
    <col min="83" max="16384" width="14" style="11" hidden="1"/>
  </cols>
  <sheetData>
    <row r="1" spans="1:15" s="2" customFormat="1" ht="25.15">
      <c r="A1" s="62" t="s">
        <v>1619</v>
      </c>
      <c r="B1" s="3"/>
      <c r="G1" s="4"/>
      <c r="H1" s="4"/>
      <c r="I1" s="4"/>
      <c r="L1" s="3"/>
    </row>
    <row r="2" spans="1:15" s="2" customFormat="1" ht="25.15">
      <c r="A2" s="4" t="str">
        <f>Cover!$E$13</f>
        <v>Master</v>
      </c>
      <c r="B2" s="3"/>
      <c r="L2" s="96"/>
    </row>
    <row r="3" spans="1:15" s="2" customFormat="1" ht="25.15">
      <c r="A3" s="4">
        <f>Cover!$E$15</f>
        <v>2026</v>
      </c>
      <c r="B3" s="4"/>
      <c r="C3" s="4"/>
      <c r="L3" s="96"/>
    </row>
    <row r="4" spans="1:15" s="5" customFormat="1" ht="25.5" thickBot="1">
      <c r="A4" s="1305" t="s">
        <v>66</v>
      </c>
      <c r="B4" s="6"/>
      <c r="L4" s="97"/>
    </row>
    <row r="5" spans="1:15" ht="15">
      <c r="A5" s="260"/>
      <c r="B5" s="261"/>
      <c r="C5" s="9"/>
      <c r="D5" s="9"/>
      <c r="E5" s="9"/>
      <c r="F5" s="9"/>
      <c r="G5" s="262"/>
      <c r="H5" s="262"/>
      <c r="I5" s="262"/>
      <c r="J5" s="262"/>
      <c r="K5" s="262"/>
      <c r="L5" s="262"/>
      <c r="M5" s="262"/>
      <c r="N5" s="262"/>
      <c r="O5" s="262"/>
    </row>
    <row r="6" spans="1:15" s="61" customFormat="1" ht="15">
      <c r="A6" s="264"/>
      <c r="B6" s="265"/>
      <c r="C6" s="36"/>
      <c r="D6" s="36" t="s">
        <v>1878</v>
      </c>
      <c r="E6" s="36" t="s">
        <v>1879</v>
      </c>
      <c r="F6" s="36" t="s">
        <v>239</v>
      </c>
      <c r="G6" s="11"/>
      <c r="H6" s="11"/>
      <c r="I6" s="11"/>
      <c r="J6" s="266"/>
      <c r="K6" s="266"/>
      <c r="L6" s="266"/>
      <c r="M6" s="266"/>
      <c r="N6" s="266"/>
      <c r="O6" s="264"/>
    </row>
    <row r="7" spans="1:15" ht="79.5" customHeight="1">
      <c r="G7" s="272" t="s">
        <v>3072</v>
      </c>
      <c r="H7" s="272" t="s">
        <v>3073</v>
      </c>
      <c r="I7" s="272" t="s">
        <v>3074</v>
      </c>
      <c r="O7" s="11" t="s">
        <v>3075</v>
      </c>
    </row>
    <row r="8" spans="1:15" ht="18" customHeight="1"/>
    <row r="9" spans="1:15" s="358" customFormat="1" ht="17.649999999999999">
      <c r="A9" s="27"/>
      <c r="B9" s="28" t="s">
        <v>3076</v>
      </c>
      <c r="C9" s="27"/>
      <c r="D9" s="27"/>
      <c r="E9" s="27"/>
      <c r="F9" s="27"/>
      <c r="G9" s="27"/>
      <c r="H9" s="27"/>
      <c r="I9" s="27"/>
      <c r="J9" s="11"/>
      <c r="K9" s="11"/>
    </row>
    <row r="10" spans="1:15" ht="12" customHeight="1">
      <c r="B10" s="75"/>
    </row>
    <row r="11" spans="1:15" ht="14.25" customHeight="1">
      <c r="A11" s="340"/>
      <c r="B11" s="340"/>
      <c r="C11" s="34" t="s">
        <v>3077</v>
      </c>
      <c r="D11" s="33"/>
      <c r="E11" s="33"/>
      <c r="F11" s="33"/>
      <c r="G11" s="33"/>
      <c r="H11" s="33"/>
      <c r="I11" s="33"/>
    </row>
    <row r="13" spans="1:15" ht="15">
      <c r="A13" s="260"/>
      <c r="B13" s="261"/>
      <c r="C13" s="20"/>
      <c r="D13" s="20" t="s">
        <v>3000</v>
      </c>
      <c r="E13" s="20" t="s">
        <v>217</v>
      </c>
      <c r="F13" s="20" t="s">
        <v>2983</v>
      </c>
      <c r="G13" s="1261"/>
      <c r="H13" s="1260"/>
      <c r="I13" s="1261"/>
    </row>
    <row r="14" spans="1:15" ht="15">
      <c r="A14" s="260"/>
      <c r="B14" s="261"/>
      <c r="C14" s="20"/>
      <c r="D14" s="20" t="s">
        <v>3000</v>
      </c>
      <c r="E14" s="20" t="s">
        <v>217</v>
      </c>
      <c r="F14" s="20" t="s">
        <v>2983</v>
      </c>
      <c r="G14" s="267"/>
      <c r="H14" s="267"/>
      <c r="I14" s="267"/>
    </row>
    <row r="15" spans="1:15" s="268" customFormat="1">
      <c r="D15" s="20" t="s">
        <v>3000</v>
      </c>
      <c r="E15" s="20" t="s">
        <v>217</v>
      </c>
      <c r="F15" s="20" t="s">
        <v>2983</v>
      </c>
      <c r="G15" s="267"/>
      <c r="H15" s="267"/>
      <c r="I15" s="267"/>
      <c r="J15" s="11"/>
      <c r="K15" s="269"/>
      <c r="L15" s="11"/>
      <c r="M15" s="11"/>
      <c r="N15" s="11"/>
      <c r="O15" s="271"/>
    </row>
    <row r="16" spans="1:15" s="268" customFormat="1">
      <c r="D16" s="20" t="s">
        <v>3000</v>
      </c>
      <c r="E16" s="20" t="s">
        <v>217</v>
      </c>
      <c r="F16" s="20" t="s">
        <v>2983</v>
      </c>
      <c r="G16" s="267"/>
      <c r="H16" s="267"/>
      <c r="I16" s="267"/>
      <c r="J16" s="269"/>
      <c r="K16" s="269"/>
      <c r="L16" s="269"/>
      <c r="M16" s="269"/>
      <c r="N16" s="269"/>
      <c r="O16" s="271"/>
    </row>
    <row r="17" spans="4:6" s="268" customFormat="1">
      <c r="D17" s="20" t="s">
        <v>3000</v>
      </c>
      <c r="E17" s="20" t="s">
        <v>217</v>
      </c>
      <c r="F17" s="20" t="s">
        <v>2983</v>
      </c>
    </row>
    <row r="18" spans="4:6" s="268" customFormat="1">
      <c r="D18" s="20" t="s">
        <v>3000</v>
      </c>
      <c r="E18" s="20" t="s">
        <v>217</v>
      </c>
      <c r="F18" s="20" t="s">
        <v>2983</v>
      </c>
    </row>
    <row r="19" spans="4:6" s="268" customFormat="1">
      <c r="D19" s="20" t="s">
        <v>3000</v>
      </c>
      <c r="E19" s="20" t="s">
        <v>217</v>
      </c>
      <c r="F19" s="20" t="s">
        <v>2983</v>
      </c>
    </row>
    <row r="20" spans="4:6" s="268" customFormat="1">
      <c r="D20" s="20" t="s">
        <v>3000</v>
      </c>
      <c r="E20" s="20" t="s">
        <v>217</v>
      </c>
      <c r="F20" s="20" t="s">
        <v>2983</v>
      </c>
    </row>
    <row r="21" spans="4:6" s="268" customFormat="1">
      <c r="D21" s="20" t="s">
        <v>3000</v>
      </c>
      <c r="E21" s="20" t="s">
        <v>217</v>
      </c>
      <c r="F21" s="20" t="s">
        <v>2983</v>
      </c>
    </row>
    <row r="22" spans="4:6" s="268" customFormat="1">
      <c r="D22" s="20" t="s">
        <v>3000</v>
      </c>
      <c r="E22" s="20" t="s">
        <v>217</v>
      </c>
      <c r="F22" s="20" t="s">
        <v>2983</v>
      </c>
    </row>
    <row r="23" spans="4:6" s="268" customFormat="1">
      <c r="D23" s="20" t="s">
        <v>3000</v>
      </c>
      <c r="E23" s="20" t="s">
        <v>217</v>
      </c>
      <c r="F23" s="20" t="s">
        <v>2983</v>
      </c>
    </row>
    <row r="24" spans="4:6" s="268" customFormat="1">
      <c r="D24" s="20" t="s">
        <v>3000</v>
      </c>
      <c r="E24" s="20" t="s">
        <v>217</v>
      </c>
      <c r="F24" s="20" t="s">
        <v>2983</v>
      </c>
    </row>
    <row r="25" spans="4:6" s="268" customFormat="1">
      <c r="D25" s="20" t="s">
        <v>3000</v>
      </c>
      <c r="E25" s="20" t="s">
        <v>217</v>
      </c>
      <c r="F25" s="20" t="s">
        <v>2983</v>
      </c>
    </row>
    <row r="26" spans="4:6" s="268" customFormat="1">
      <c r="D26" s="20" t="s">
        <v>3000</v>
      </c>
      <c r="E26" s="20" t="s">
        <v>217</v>
      </c>
      <c r="F26" s="20" t="s">
        <v>2983</v>
      </c>
    </row>
    <row r="27" spans="4:6" s="268" customFormat="1">
      <c r="D27" s="20" t="s">
        <v>3000</v>
      </c>
      <c r="E27" s="20" t="s">
        <v>217</v>
      </c>
      <c r="F27" s="20" t="s">
        <v>2983</v>
      </c>
    </row>
    <row r="28" spans="4:6" s="268" customFormat="1">
      <c r="D28" s="20" t="s">
        <v>3000</v>
      </c>
      <c r="E28" s="20" t="s">
        <v>217</v>
      </c>
      <c r="F28" s="20" t="s">
        <v>2983</v>
      </c>
    </row>
    <row r="29" spans="4:6" s="268" customFormat="1">
      <c r="D29" s="20" t="s">
        <v>3000</v>
      </c>
      <c r="E29" s="20" t="s">
        <v>217</v>
      </c>
      <c r="F29" s="20" t="s">
        <v>2983</v>
      </c>
    </row>
    <row r="30" spans="4:6" s="268" customFormat="1">
      <c r="D30" s="20" t="s">
        <v>3000</v>
      </c>
      <c r="E30" s="20" t="s">
        <v>217</v>
      </c>
      <c r="F30" s="20" t="s">
        <v>2983</v>
      </c>
    </row>
    <row r="31" spans="4:6" s="268" customFormat="1">
      <c r="D31" s="20" t="s">
        <v>3000</v>
      </c>
      <c r="E31" s="20" t="s">
        <v>217</v>
      </c>
      <c r="F31" s="20" t="s">
        <v>2983</v>
      </c>
    </row>
    <row r="32" spans="4:6" s="268" customFormat="1">
      <c r="D32" s="20" t="s">
        <v>3000</v>
      </c>
      <c r="E32" s="20" t="s">
        <v>217</v>
      </c>
      <c r="F32" s="20" t="s">
        <v>2983</v>
      </c>
    </row>
    <row r="33" spans="4:6" s="268" customFormat="1">
      <c r="D33" s="20" t="s">
        <v>3000</v>
      </c>
      <c r="E33" s="20" t="s">
        <v>217</v>
      </c>
      <c r="F33" s="20" t="s">
        <v>2983</v>
      </c>
    </row>
    <row r="34" spans="4:6" s="268" customFormat="1">
      <c r="D34" s="20" t="s">
        <v>3000</v>
      </c>
      <c r="E34" s="20" t="s">
        <v>217</v>
      </c>
      <c r="F34" s="20" t="s">
        <v>2983</v>
      </c>
    </row>
    <row r="35" spans="4:6" s="268" customFormat="1">
      <c r="D35" s="20" t="s">
        <v>3000</v>
      </c>
      <c r="E35" s="20" t="s">
        <v>217</v>
      </c>
      <c r="F35" s="20" t="s">
        <v>2983</v>
      </c>
    </row>
    <row r="36" spans="4:6" s="268" customFormat="1">
      <c r="D36" s="20" t="s">
        <v>3000</v>
      </c>
      <c r="E36" s="20" t="s">
        <v>217</v>
      </c>
      <c r="F36" s="20" t="s">
        <v>2983</v>
      </c>
    </row>
    <row r="37" spans="4:6" s="268" customFormat="1">
      <c r="D37" s="20" t="s">
        <v>3000</v>
      </c>
      <c r="E37" s="20" t="s">
        <v>217</v>
      </c>
      <c r="F37" s="20" t="s">
        <v>2983</v>
      </c>
    </row>
    <row r="38" spans="4:6" s="268" customFormat="1">
      <c r="D38" s="20" t="s">
        <v>3000</v>
      </c>
      <c r="E38" s="20" t="s">
        <v>217</v>
      </c>
      <c r="F38" s="20" t="s">
        <v>2983</v>
      </c>
    </row>
    <row r="39" spans="4:6" s="268" customFormat="1">
      <c r="D39" s="20" t="s">
        <v>3000</v>
      </c>
      <c r="E39" s="20" t="s">
        <v>217</v>
      </c>
      <c r="F39" s="20" t="s">
        <v>2983</v>
      </c>
    </row>
    <row r="40" spans="4:6" s="268" customFormat="1">
      <c r="D40" s="20" t="s">
        <v>3000</v>
      </c>
      <c r="E40" s="20" t="s">
        <v>217</v>
      </c>
      <c r="F40" s="20" t="s">
        <v>2983</v>
      </c>
    </row>
    <row r="41" spans="4:6" s="268" customFormat="1">
      <c r="D41" s="20" t="s">
        <v>3000</v>
      </c>
      <c r="E41" s="20" t="s">
        <v>217</v>
      </c>
      <c r="F41" s="20" t="s">
        <v>2983</v>
      </c>
    </row>
    <row r="42" spans="4:6" s="268" customFormat="1">
      <c r="D42" s="20" t="s">
        <v>3000</v>
      </c>
      <c r="E42" s="20" t="s">
        <v>217</v>
      </c>
      <c r="F42" s="20" t="s">
        <v>2983</v>
      </c>
    </row>
    <row r="43" spans="4:6" s="268" customFormat="1" ht="13.5" customHeight="1">
      <c r="D43" s="20" t="s">
        <v>3000</v>
      </c>
      <c r="E43" s="20" t="s">
        <v>217</v>
      </c>
      <c r="F43" s="20" t="s">
        <v>2983</v>
      </c>
    </row>
    <row r="44" spans="4:6" s="268" customFormat="1">
      <c r="D44" s="20" t="s">
        <v>3000</v>
      </c>
      <c r="E44" s="20" t="s">
        <v>217</v>
      </c>
      <c r="F44" s="20" t="s">
        <v>2983</v>
      </c>
    </row>
    <row r="45" spans="4:6" s="268" customFormat="1">
      <c r="D45" s="20" t="s">
        <v>3000</v>
      </c>
      <c r="E45" s="20" t="s">
        <v>217</v>
      </c>
      <c r="F45" s="20" t="s">
        <v>2983</v>
      </c>
    </row>
    <row r="46" spans="4:6" s="268" customFormat="1">
      <c r="D46" s="20" t="s">
        <v>3000</v>
      </c>
      <c r="E46" s="20" t="s">
        <v>217</v>
      </c>
      <c r="F46" s="20" t="s">
        <v>2983</v>
      </c>
    </row>
    <row r="47" spans="4:6" s="268" customFormat="1">
      <c r="D47" s="20" t="s">
        <v>3000</v>
      </c>
      <c r="E47" s="20" t="s">
        <v>217</v>
      </c>
      <c r="F47" s="20" t="s">
        <v>2983</v>
      </c>
    </row>
    <row r="48" spans="4:6" s="268" customFormat="1">
      <c r="D48" s="20" t="s">
        <v>3000</v>
      </c>
      <c r="E48" s="20" t="s">
        <v>217</v>
      </c>
      <c r="F48" s="20" t="s">
        <v>2983</v>
      </c>
    </row>
    <row r="49" spans="2:6" s="268" customFormat="1">
      <c r="D49" s="20" t="s">
        <v>3000</v>
      </c>
      <c r="E49" s="20" t="s">
        <v>217</v>
      </c>
      <c r="F49" s="20" t="s">
        <v>2983</v>
      </c>
    </row>
    <row r="50" spans="2:6" s="268" customFormat="1">
      <c r="D50" s="20" t="s">
        <v>3000</v>
      </c>
      <c r="E50" s="20" t="s">
        <v>217</v>
      </c>
      <c r="F50" s="20" t="s">
        <v>2983</v>
      </c>
    </row>
    <row r="51" spans="2:6" s="268" customFormat="1">
      <c r="D51" s="20" t="s">
        <v>3000</v>
      </c>
      <c r="E51" s="20" t="s">
        <v>217</v>
      </c>
      <c r="F51" s="20" t="s">
        <v>2983</v>
      </c>
    </row>
    <row r="52" spans="2:6" s="268" customFormat="1">
      <c r="D52" s="20" t="s">
        <v>3000</v>
      </c>
      <c r="E52" s="20" t="s">
        <v>217</v>
      </c>
      <c r="F52" s="20" t="s">
        <v>2983</v>
      </c>
    </row>
    <row r="54" spans="2:6" s="27" customFormat="1" ht="17.649999999999999">
      <c r="B54" s="28" t="s">
        <v>1807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75B1-FBA2-4447-8B2E-481837BFD605}">
  <sheetPr codeName="Sheet47">
    <tabColor theme="9"/>
    <pageSetUpPr autoPageBreaks="0" fitToPage="1"/>
  </sheetPr>
  <dimension ref="A1:XFC160"/>
  <sheetViews>
    <sheetView zoomScale="40" zoomScaleNormal="40" zoomScaleSheetLayoutView="90" workbookViewId="0">
      <pane ySplit="6" topLeftCell="A7" activePane="bottomLeft" state="frozen"/>
      <selection pane="bottomLeft" activeCell="H167" sqref="H167"/>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2.42578125" style="11" customWidth="1"/>
    <col min="6" max="6" width="14.42578125" style="11" bestFit="1" customWidth="1"/>
    <col min="7" max="7" width="19.42578125" style="11" customWidth="1"/>
    <col min="8" max="8" width="90.42578125" style="138" bestFit="1" customWidth="1"/>
    <col min="9" max="9" width="21.5703125" style="11" customWidth="1"/>
    <col min="10" max="11" width="18.42578125" style="11" customWidth="1"/>
    <col min="12" max="12" width="13.42578125" style="11" bestFit="1" customWidth="1"/>
    <col min="13" max="13" width="4.42578125" style="11" customWidth="1"/>
    <col min="14" max="15" width="18.42578125" style="11" customWidth="1"/>
    <col min="16" max="16" width="13.42578125" style="11" bestFit="1" customWidth="1"/>
    <col min="17" max="21" width="1.5703125" style="11" customWidth="1"/>
    <col min="22" max="34" width="18.42578125" style="11" hidden="1"/>
    <col min="35" max="16380" width="14" style="11" hidden="1"/>
    <col min="16381" max="16383" width="13.42578125" style="11" hidden="1"/>
    <col min="16384" max="16384" width="14" style="11" hidden="1"/>
  </cols>
  <sheetData>
    <row r="1" spans="1:16" s="2" customFormat="1" ht="25.15">
      <c r="A1" s="62" t="s">
        <v>1619</v>
      </c>
      <c r="B1" s="3"/>
      <c r="G1" s="4"/>
      <c r="H1" s="134"/>
      <c r="K1" s="3"/>
      <c r="O1" s="3"/>
    </row>
    <row r="2" spans="1:16" s="2" customFormat="1" ht="25.15">
      <c r="A2" s="4" t="str">
        <f>Cover!$E$13</f>
        <v>Master</v>
      </c>
      <c r="B2" s="3"/>
      <c r="H2" s="133"/>
    </row>
    <row r="3" spans="1:16" s="2" customFormat="1" ht="25.15">
      <c r="A3" s="4">
        <f>Cover!$E$15</f>
        <v>2026</v>
      </c>
      <c r="B3" s="4"/>
      <c r="C3" s="4"/>
      <c r="D3" s="4"/>
      <c r="H3" s="133"/>
    </row>
    <row r="4" spans="1:16" s="5" customFormat="1" ht="25.5" thickBot="1">
      <c r="A4" s="1305" t="s">
        <v>67</v>
      </c>
      <c r="B4" s="6"/>
      <c r="H4" s="135"/>
    </row>
    <row r="5" spans="1:16" ht="15">
      <c r="A5" s="7"/>
      <c r="B5" s="8"/>
      <c r="C5" s="8"/>
      <c r="D5" s="9"/>
      <c r="E5" s="9"/>
      <c r="F5" s="9"/>
      <c r="G5" s="10"/>
      <c r="H5" s="136"/>
      <c r="I5" s="7"/>
      <c r="J5" s="1545" t="s">
        <v>3078</v>
      </c>
      <c r="K5" s="1546"/>
      <c r="L5" s="1547"/>
      <c r="M5" s="7"/>
      <c r="N5" s="1545" t="s">
        <v>3079</v>
      </c>
      <c r="O5" s="1546"/>
      <c r="P5" s="1547"/>
    </row>
    <row r="6" spans="1:16" s="61" customFormat="1" ht="15.4" thickBot="1">
      <c r="A6" s="21"/>
      <c r="B6" s="57"/>
      <c r="C6" s="57"/>
      <c r="D6" s="36" t="s">
        <v>165</v>
      </c>
      <c r="E6" s="36" t="s">
        <v>166</v>
      </c>
      <c r="F6" s="36" t="s">
        <v>1878</v>
      </c>
      <c r="G6" s="298" t="s">
        <v>406</v>
      </c>
      <c r="H6" s="37" t="s">
        <v>407</v>
      </c>
      <c r="I6" s="37" t="s">
        <v>176</v>
      </c>
      <c r="J6" s="447" t="s">
        <v>190</v>
      </c>
      <c r="K6" s="448" t="s">
        <v>202</v>
      </c>
      <c r="L6" s="449" t="s">
        <v>178</v>
      </c>
      <c r="M6" s="21"/>
      <c r="N6" s="447" t="s">
        <v>190</v>
      </c>
      <c r="O6" s="448" t="s">
        <v>202</v>
      </c>
      <c r="P6" s="449" t="s">
        <v>178</v>
      </c>
    </row>
    <row r="7" spans="1:16" s="12" customFormat="1" ht="6.75" customHeight="1">
      <c r="I7" s="15"/>
      <c r="K7" s="13"/>
      <c r="L7" s="15"/>
      <c r="M7" s="15"/>
      <c r="O7" s="13"/>
      <c r="P7" s="15"/>
    </row>
    <row r="8" spans="1:16" ht="20.65">
      <c r="A8" s="27"/>
      <c r="B8" s="437" t="s">
        <v>3080</v>
      </c>
      <c r="C8" s="27"/>
      <c r="D8" s="27"/>
      <c r="E8" s="27"/>
      <c r="F8" s="27"/>
      <c r="G8" s="27"/>
      <c r="H8" s="137"/>
      <c r="I8" s="27"/>
      <c r="J8" s="27"/>
      <c r="K8" s="27"/>
      <c r="L8" s="27"/>
      <c r="M8" s="27"/>
      <c r="N8" s="27"/>
      <c r="O8" s="27"/>
      <c r="P8" s="27"/>
    </row>
    <row r="10" spans="1:16" ht="17.649999999999999">
      <c r="A10" s="27"/>
      <c r="B10" s="28" t="s">
        <v>3081</v>
      </c>
      <c r="C10" s="27"/>
      <c r="D10" s="27"/>
      <c r="E10" s="27"/>
      <c r="F10" s="27"/>
      <c r="G10" s="27"/>
      <c r="H10" s="137"/>
      <c r="I10" s="27"/>
      <c r="J10" s="27"/>
      <c r="K10" s="27"/>
      <c r="L10" s="27"/>
      <c r="M10" s="27"/>
      <c r="N10" s="27"/>
      <c r="O10" s="27"/>
      <c r="P10" s="27"/>
    </row>
    <row r="11" spans="1:16" s="12" customFormat="1">
      <c r="I11" s="15"/>
      <c r="K11" s="13"/>
      <c r="L11" s="15"/>
      <c r="M11" s="15"/>
      <c r="O11" s="13"/>
      <c r="P11" s="15"/>
    </row>
    <row r="12" spans="1:16">
      <c r="D12" s="12" t="s">
        <v>3082</v>
      </c>
      <c r="E12" s="12"/>
      <c r="F12" s="11" t="s">
        <v>3080</v>
      </c>
      <c r="G12" s="7"/>
      <c r="H12" s="299" t="s">
        <v>3083</v>
      </c>
      <c r="I12" s="7"/>
      <c r="J12" s="53"/>
      <c r="K12" s="53"/>
      <c r="L12" s="53"/>
      <c r="N12" s="53"/>
      <c r="O12" s="53"/>
      <c r="P12" s="53"/>
    </row>
    <row r="14" spans="1:16" ht="17.649999999999999">
      <c r="A14" s="27"/>
      <c r="B14" s="28" t="s">
        <v>3084</v>
      </c>
      <c r="C14" s="27"/>
      <c r="D14" s="27"/>
      <c r="E14" s="27"/>
      <c r="F14" s="27"/>
      <c r="G14" s="27"/>
      <c r="H14" s="137"/>
      <c r="I14" s="27"/>
      <c r="J14" s="27"/>
      <c r="K14" s="27"/>
      <c r="L14" s="27"/>
      <c r="M14" s="27"/>
      <c r="N14" s="27"/>
      <c r="O14" s="27"/>
      <c r="P14" s="27"/>
    </row>
    <row r="15" spans="1:16" s="12" customFormat="1">
      <c r="G15" s="20"/>
      <c r="H15" s="20"/>
      <c r="I15" s="15"/>
      <c r="K15" s="13"/>
      <c r="L15" s="15"/>
      <c r="M15" s="15"/>
      <c r="O15" s="13"/>
      <c r="P15" s="15"/>
    </row>
    <row r="16" spans="1:16" ht="13.9">
      <c r="A16" s="12"/>
      <c r="B16" s="12"/>
      <c r="C16" s="34" t="s">
        <v>3085</v>
      </c>
      <c r="D16" s="34"/>
      <c r="E16" s="33"/>
      <c r="F16" s="33"/>
      <c r="G16" s="33"/>
      <c r="H16" s="33"/>
      <c r="I16" s="33"/>
      <c r="J16" s="33"/>
      <c r="K16" s="33"/>
      <c r="L16" s="33"/>
      <c r="M16" s="33"/>
      <c r="N16" s="33"/>
      <c r="O16" s="33"/>
      <c r="P16" s="33"/>
    </row>
    <row r="18" spans="3:16">
      <c r="D18" s="12" t="s">
        <v>3082</v>
      </c>
      <c r="E18" s="20"/>
      <c r="F18" s="11" t="s">
        <v>3080</v>
      </c>
      <c r="G18" s="7"/>
      <c r="H18" s="299" t="s">
        <v>3086</v>
      </c>
      <c r="I18" s="7" t="s">
        <v>1828</v>
      </c>
      <c r="J18" s="445"/>
      <c r="K18" s="445"/>
      <c r="L18" s="445"/>
      <c r="N18" s="445"/>
      <c r="O18" s="445"/>
      <c r="P18" s="445"/>
    </row>
    <row r="19" spans="3:16">
      <c r="D19" s="12" t="s">
        <v>3082</v>
      </c>
      <c r="E19" s="20"/>
      <c r="F19" s="11" t="s">
        <v>3080</v>
      </c>
      <c r="G19" s="7"/>
      <c r="H19" s="299" t="s">
        <v>3087</v>
      </c>
      <c r="I19" s="7" t="s">
        <v>1828</v>
      </c>
      <c r="J19" s="445"/>
      <c r="K19" s="445"/>
      <c r="L19" s="445"/>
      <c r="N19" s="445"/>
      <c r="O19" s="445"/>
      <c r="P19" s="445"/>
    </row>
    <row r="20" spans="3:16">
      <c r="D20" s="12" t="s">
        <v>3082</v>
      </c>
      <c r="E20" s="20"/>
      <c r="F20" s="11" t="s">
        <v>3080</v>
      </c>
      <c r="G20" s="7"/>
      <c r="H20" s="299" t="s">
        <v>3088</v>
      </c>
      <c r="I20" s="7" t="s">
        <v>1828</v>
      </c>
      <c r="J20" s="445"/>
      <c r="K20" s="445"/>
      <c r="L20" s="445"/>
      <c r="N20" s="445"/>
      <c r="O20" s="445"/>
      <c r="P20" s="445"/>
    </row>
    <row r="21" spans="3:16">
      <c r="D21" s="12" t="s">
        <v>3082</v>
      </c>
      <c r="E21" s="15"/>
      <c r="F21" s="11" t="s">
        <v>3080</v>
      </c>
      <c r="G21" s="7"/>
      <c r="H21" s="436" t="s">
        <v>3089</v>
      </c>
      <c r="I21" s="15" t="s">
        <v>208</v>
      </c>
      <c r="J21" s="1413"/>
      <c r="K21" s="1413"/>
      <c r="L21" s="1413"/>
      <c r="M21" s="1319"/>
      <c r="N21" s="1413"/>
      <c r="O21" s="1413"/>
      <c r="P21" s="1413"/>
    </row>
    <row r="22" spans="3:16">
      <c r="D22" s="12" t="s">
        <v>3082</v>
      </c>
      <c r="E22" s="15"/>
      <c r="F22" s="11" t="s">
        <v>3080</v>
      </c>
      <c r="G22" s="7"/>
      <c r="H22" s="299" t="s">
        <v>3090</v>
      </c>
      <c r="I22" s="15" t="s">
        <v>208</v>
      </c>
      <c r="J22" s="1413"/>
      <c r="K22" s="1413"/>
      <c r="L22" s="1413"/>
      <c r="M22" s="1319"/>
      <c r="N22" s="1413"/>
      <c r="O22" s="1413"/>
      <c r="P22" s="1413"/>
    </row>
    <row r="23" spans="3:16">
      <c r="D23" s="12" t="s">
        <v>3082</v>
      </c>
      <c r="E23" s="15"/>
      <c r="F23" s="11" t="s">
        <v>3080</v>
      </c>
      <c r="G23" s="7"/>
      <c r="H23" s="300" t="s">
        <v>3091</v>
      </c>
      <c r="I23" s="7" t="s">
        <v>1828</v>
      </c>
      <c r="J23" s="445"/>
      <c r="K23" s="445"/>
      <c r="L23" s="445"/>
      <c r="N23" s="445"/>
      <c r="O23" s="445"/>
      <c r="P23" s="445"/>
    </row>
    <row r="24" spans="3:16">
      <c r="D24" s="12" t="s">
        <v>3082</v>
      </c>
      <c r="E24" s="15"/>
      <c r="F24" s="11" t="s">
        <v>3080</v>
      </c>
      <c r="G24" s="7"/>
      <c r="H24" s="300" t="s">
        <v>3092</v>
      </c>
      <c r="I24" s="7" t="s">
        <v>1828</v>
      </c>
      <c r="J24" s="445"/>
      <c r="K24" s="445"/>
      <c r="L24" s="445"/>
      <c r="N24" s="445"/>
      <c r="O24" s="445"/>
      <c r="P24" s="445"/>
    </row>
    <row r="25" spans="3:16" s="12" customFormat="1">
      <c r="G25" s="20"/>
      <c r="H25" s="20"/>
      <c r="I25" s="15"/>
      <c r="J25" s="467"/>
      <c r="K25" s="13"/>
      <c r="L25" s="469"/>
      <c r="M25" s="469"/>
      <c r="N25" s="467"/>
      <c r="O25" s="13"/>
      <c r="P25" s="469"/>
    </row>
    <row r="26" spans="3:16" ht="13.9">
      <c r="C26" s="34" t="s">
        <v>3093</v>
      </c>
      <c r="D26" s="34"/>
      <c r="E26" s="33"/>
      <c r="F26" s="33"/>
      <c r="G26" s="33"/>
      <c r="H26" s="33"/>
      <c r="I26" s="33"/>
      <c r="J26" s="33"/>
      <c r="K26" s="33"/>
      <c r="L26" s="33"/>
      <c r="M26" s="33"/>
      <c r="N26" s="33"/>
      <c r="O26" s="33"/>
      <c r="P26" s="33"/>
    </row>
    <row r="27" spans="3:16" s="12" customFormat="1">
      <c r="G27" s="20"/>
      <c r="H27" s="20"/>
      <c r="I27" s="15"/>
      <c r="J27" s="467"/>
      <c r="K27" s="13"/>
      <c r="L27" s="469"/>
      <c r="M27" s="469"/>
      <c r="N27" s="467"/>
      <c r="O27" s="13"/>
      <c r="P27" s="469"/>
    </row>
    <row r="28" spans="3:16">
      <c r="D28" s="11" t="s">
        <v>3094</v>
      </c>
      <c r="F28" s="11" t="s">
        <v>3080</v>
      </c>
      <c r="G28" s="7"/>
      <c r="H28" s="300" t="s">
        <v>3095</v>
      </c>
      <c r="I28" s="11" t="s">
        <v>186</v>
      </c>
      <c r="J28" s="1131"/>
      <c r="K28" s="1131"/>
      <c r="L28" s="1131"/>
      <c r="M28" s="399"/>
      <c r="N28" s="1131"/>
      <c r="O28" s="1131"/>
      <c r="P28" s="1131"/>
    </row>
    <row r="29" spans="3:16">
      <c r="D29" s="11" t="s">
        <v>3094</v>
      </c>
      <c r="F29" s="11" t="s">
        <v>3080</v>
      </c>
      <c r="G29" s="7"/>
      <c r="H29" s="300" t="s">
        <v>3096</v>
      </c>
      <c r="I29" s="11" t="s">
        <v>186</v>
      </c>
      <c r="J29" s="1131"/>
      <c r="K29" s="1131"/>
      <c r="L29" s="1131"/>
      <c r="M29" s="399"/>
      <c r="N29" s="1131"/>
      <c r="O29" s="1131"/>
      <c r="P29" s="1131"/>
    </row>
    <row r="30" spans="3:16">
      <c r="H30" s="300"/>
    </row>
    <row r="31" spans="3:16" ht="13.9">
      <c r="C31" s="34" t="s">
        <v>3097</v>
      </c>
      <c r="D31" s="34"/>
      <c r="E31" s="33"/>
      <c r="F31" s="33"/>
      <c r="G31" s="33"/>
      <c r="H31" s="33"/>
      <c r="I31" s="33"/>
      <c r="J31" s="33"/>
      <c r="K31" s="33"/>
      <c r="L31" s="33"/>
      <c r="M31" s="33"/>
      <c r="N31" s="33"/>
      <c r="O31" s="33"/>
      <c r="P31" s="33"/>
    </row>
    <row r="32" spans="3:16">
      <c r="J32" s="467"/>
      <c r="K32" s="13"/>
      <c r="L32" s="469"/>
      <c r="M32" s="469"/>
      <c r="N32" s="467"/>
      <c r="O32" s="13"/>
      <c r="P32" s="469"/>
    </row>
    <row r="33" spans="2:16">
      <c r="D33" s="11" t="s">
        <v>3094</v>
      </c>
      <c r="E33" s="20"/>
      <c r="F33" s="11" t="s">
        <v>3080</v>
      </c>
      <c r="G33" s="300"/>
      <c r="H33" s="300" t="s">
        <v>3098</v>
      </c>
      <c r="I33" s="11" t="s">
        <v>3099</v>
      </c>
      <c r="J33" s="445"/>
      <c r="K33" s="445"/>
      <c r="L33" s="445"/>
      <c r="N33" s="445"/>
      <c r="O33" s="445"/>
      <c r="P33" s="445"/>
    </row>
    <row r="34" spans="2:16">
      <c r="D34" s="11" t="s">
        <v>3094</v>
      </c>
      <c r="E34" s="20"/>
      <c r="F34" s="11" t="s">
        <v>3080</v>
      </c>
      <c r="G34" s="300"/>
      <c r="H34" s="300" t="s">
        <v>3100</v>
      </c>
      <c r="I34" s="11" t="s">
        <v>186</v>
      </c>
      <c r="J34" s="1131"/>
      <c r="K34" s="1131"/>
      <c r="L34" s="1131"/>
      <c r="M34" s="399"/>
      <c r="N34" s="1131"/>
      <c r="O34" s="1131"/>
      <c r="P34" s="1131"/>
    </row>
    <row r="35" spans="2:16">
      <c r="E35" s="20"/>
      <c r="G35" s="300"/>
      <c r="H35" s="11"/>
      <c r="I35" s="7"/>
      <c r="J35" s="456"/>
      <c r="K35" s="456"/>
      <c r="L35" s="456"/>
      <c r="M35" s="456"/>
      <c r="N35" s="456"/>
      <c r="O35" s="456"/>
      <c r="P35" s="456"/>
    </row>
    <row r="36" spans="2:16" ht="13.9">
      <c r="C36" s="345" t="s">
        <v>3101</v>
      </c>
      <c r="D36" s="27"/>
      <c r="E36" s="27"/>
      <c r="F36" s="27"/>
      <c r="G36" s="27"/>
      <c r="H36" s="137"/>
      <c r="I36" s="27"/>
      <c r="J36" s="27"/>
      <c r="K36" s="27"/>
      <c r="L36" s="27"/>
      <c r="M36" s="27"/>
      <c r="N36" s="27"/>
      <c r="O36" s="27"/>
      <c r="P36" s="27"/>
    </row>
    <row r="37" spans="2:16" s="12" customFormat="1">
      <c r="B37" s="11"/>
      <c r="G37" s="20"/>
      <c r="H37" s="20"/>
      <c r="I37" s="15"/>
      <c r="J37" s="467"/>
      <c r="K37" s="13"/>
      <c r="L37" s="469"/>
      <c r="M37" s="469"/>
      <c r="N37" s="467"/>
      <c r="O37" s="13"/>
      <c r="P37" s="469"/>
    </row>
    <row r="38" spans="2:16" ht="13.9">
      <c r="B38" s="12"/>
      <c r="C38" s="33" t="s">
        <v>3102</v>
      </c>
      <c r="D38" s="34"/>
      <c r="E38" s="33"/>
      <c r="F38" s="33"/>
      <c r="G38" s="33"/>
      <c r="H38" s="33"/>
      <c r="I38" s="33"/>
      <c r="J38" s="33"/>
      <c r="K38" s="33"/>
      <c r="L38" s="33"/>
      <c r="M38" s="33"/>
      <c r="N38" s="33"/>
      <c r="O38" s="33"/>
      <c r="P38" s="33"/>
    </row>
    <row r="39" spans="2:16" s="12" customFormat="1">
      <c r="B39" s="11"/>
      <c r="G39" s="20"/>
      <c r="H39" s="20"/>
      <c r="I39" s="15"/>
      <c r="J39" s="467"/>
      <c r="K39" s="13"/>
      <c r="L39" s="469"/>
      <c r="M39" s="469"/>
      <c r="N39" s="467"/>
      <c r="O39" s="13"/>
      <c r="P39" s="469"/>
    </row>
    <row r="40" spans="2:16">
      <c r="D40" s="11" t="s">
        <v>3082</v>
      </c>
      <c r="E40" s="20"/>
      <c r="F40" s="11" t="s">
        <v>3080</v>
      </c>
      <c r="G40" s="300"/>
      <c r="H40" s="450" t="s">
        <v>3103</v>
      </c>
      <c r="I40" s="11" t="s">
        <v>3099</v>
      </c>
      <c r="J40" s="445"/>
      <c r="K40" s="445"/>
      <c r="L40" s="445"/>
      <c r="N40" s="445"/>
      <c r="O40" s="445"/>
      <c r="P40" s="445"/>
    </row>
    <row r="41" spans="2:16">
      <c r="D41" s="11" t="s">
        <v>3082</v>
      </c>
      <c r="E41" s="20"/>
      <c r="F41" s="11" t="s">
        <v>3080</v>
      </c>
      <c r="G41" s="300"/>
      <c r="H41" s="450" t="s">
        <v>3104</v>
      </c>
      <c r="I41" s="11" t="s">
        <v>3099</v>
      </c>
      <c r="J41" s="445"/>
      <c r="K41" s="445"/>
      <c r="L41" s="445"/>
      <c r="N41" s="445"/>
      <c r="O41" s="445"/>
      <c r="P41" s="445"/>
    </row>
    <row r="42" spans="2:16">
      <c r="C42" s="897"/>
    </row>
    <row r="43" spans="2:16" ht="13.9">
      <c r="B43" s="12"/>
      <c r="C43" s="33" t="s">
        <v>3105</v>
      </c>
      <c r="D43" s="34"/>
      <c r="E43" s="33"/>
      <c r="F43" s="33"/>
      <c r="G43" s="33"/>
      <c r="H43" s="33"/>
      <c r="I43" s="33"/>
      <c r="J43" s="33"/>
      <c r="K43" s="33"/>
      <c r="L43" s="33"/>
      <c r="M43" s="33"/>
      <c r="N43" s="33"/>
      <c r="O43" s="33"/>
      <c r="P43" s="33"/>
    </row>
    <row r="44" spans="2:16" s="12" customFormat="1">
      <c r="B44" s="11"/>
      <c r="G44" s="20"/>
      <c r="H44" s="20"/>
      <c r="I44" s="15"/>
      <c r="J44" s="467"/>
      <c r="K44" s="13"/>
      <c r="L44" s="469"/>
      <c r="M44" s="469"/>
      <c r="N44" s="467"/>
      <c r="O44" s="13"/>
      <c r="P44" s="469"/>
    </row>
    <row r="45" spans="2:16" ht="13.5" customHeight="1">
      <c r="D45" s="11" t="s">
        <v>3094</v>
      </c>
      <c r="E45" s="20"/>
      <c r="F45" s="11" t="s">
        <v>3080</v>
      </c>
      <c r="G45" s="300"/>
      <c r="H45" s="450" t="s">
        <v>3106</v>
      </c>
      <c r="I45" s="11" t="s">
        <v>186</v>
      </c>
      <c r="J45" s="1131"/>
      <c r="K45" s="1131"/>
      <c r="L45" s="1131"/>
      <c r="M45" s="399"/>
      <c r="N45" s="1131"/>
      <c r="O45" s="1131"/>
      <c r="P45" s="1131"/>
    </row>
    <row r="46" spans="2:16" s="12" customFormat="1">
      <c r="B46" s="11"/>
      <c r="G46" s="20"/>
      <c r="H46" s="20"/>
      <c r="I46" s="15"/>
      <c r="J46" s="467"/>
      <c r="K46" s="13"/>
      <c r="L46" s="469"/>
      <c r="M46" s="469"/>
      <c r="N46" s="467"/>
      <c r="O46" s="13"/>
      <c r="P46" s="469"/>
    </row>
    <row r="48" spans="2:16" ht="17.649999999999999">
      <c r="B48" s="28" t="s">
        <v>3107</v>
      </c>
      <c r="C48" s="27"/>
      <c r="D48" s="27"/>
      <c r="E48" s="27"/>
      <c r="F48" s="27"/>
      <c r="G48" s="27"/>
      <c r="H48" s="137"/>
      <c r="I48" s="27"/>
      <c r="J48" s="27"/>
      <c r="K48" s="27"/>
      <c r="L48" s="27"/>
      <c r="M48" s="27"/>
      <c r="N48" s="27"/>
      <c r="O48" s="27"/>
      <c r="P48" s="27"/>
    </row>
    <row r="49" spans="3:16">
      <c r="J49" s="467"/>
      <c r="K49" s="13"/>
      <c r="L49" s="469"/>
      <c r="M49" s="469"/>
      <c r="N49" s="467"/>
      <c r="O49" s="13"/>
      <c r="P49" s="469"/>
    </row>
    <row r="50" spans="3:16" ht="13.9">
      <c r="C50" s="33" t="s">
        <v>3108</v>
      </c>
      <c r="D50" s="34"/>
      <c r="E50" s="33"/>
      <c r="F50" s="33"/>
      <c r="G50" s="33"/>
      <c r="H50" s="33"/>
      <c r="I50" s="33"/>
      <c r="J50" s="33"/>
      <c r="K50" s="33"/>
      <c r="L50" s="33"/>
      <c r="M50" s="33"/>
      <c r="N50" s="33"/>
      <c r="O50" s="33"/>
      <c r="P50" s="33"/>
    </row>
    <row r="51" spans="3:16">
      <c r="G51" s="300"/>
      <c r="H51" s="300"/>
      <c r="I51" s="300"/>
      <c r="J51" s="1414"/>
      <c r="K51" s="1414"/>
      <c r="L51" s="1414"/>
      <c r="M51" s="1414"/>
      <c r="N51" s="1414"/>
      <c r="O51" s="1414"/>
      <c r="P51" s="1414"/>
    </row>
    <row r="52" spans="3:16">
      <c r="D52" s="11" t="s">
        <v>3082</v>
      </c>
      <c r="E52" s="20"/>
      <c r="F52" s="11" t="s">
        <v>3080</v>
      </c>
      <c r="G52" s="300"/>
      <c r="H52" s="300" t="s">
        <v>3109</v>
      </c>
      <c r="I52" s="11" t="s">
        <v>3099</v>
      </c>
      <c r="J52" s="445"/>
      <c r="K52" s="445"/>
      <c r="L52" s="445"/>
      <c r="N52" s="445"/>
      <c r="O52" s="445"/>
      <c r="P52" s="445"/>
    </row>
    <row r="53" spans="3:16">
      <c r="D53" s="11" t="s">
        <v>3082</v>
      </c>
      <c r="F53" s="11" t="s">
        <v>3080</v>
      </c>
      <c r="G53" s="300"/>
      <c r="H53" s="138" t="s">
        <v>3110</v>
      </c>
      <c r="I53" s="11" t="s">
        <v>3099</v>
      </c>
      <c r="J53" s="445"/>
      <c r="K53" s="445"/>
      <c r="L53" s="445"/>
      <c r="N53" s="445"/>
      <c r="O53" s="445"/>
      <c r="P53" s="445"/>
    </row>
    <row r="54" spans="3:16">
      <c r="D54" s="11" t="s">
        <v>3082</v>
      </c>
      <c r="F54" s="11" t="s">
        <v>3080</v>
      </c>
      <c r="G54" s="300"/>
      <c r="H54" s="138" t="s">
        <v>3111</v>
      </c>
      <c r="I54" s="11" t="s">
        <v>3099</v>
      </c>
      <c r="J54" s="445"/>
      <c r="K54" s="445"/>
      <c r="L54" s="445"/>
      <c r="N54" s="445"/>
      <c r="O54" s="445"/>
      <c r="P54" s="445"/>
    </row>
    <row r="55" spans="3:16">
      <c r="G55" s="300"/>
    </row>
    <row r="56" spans="3:16" ht="13.9">
      <c r="C56" s="34" t="s">
        <v>3094</v>
      </c>
      <c r="D56" s="34"/>
      <c r="E56" s="33"/>
      <c r="F56" s="33"/>
      <c r="G56" s="33"/>
      <c r="H56" s="33"/>
      <c r="I56" s="33"/>
      <c r="J56" s="33"/>
      <c r="K56" s="33"/>
      <c r="L56" s="33"/>
      <c r="M56" s="33"/>
      <c r="N56" s="33"/>
      <c r="O56" s="33"/>
      <c r="P56" s="33"/>
    </row>
    <row r="57" spans="3:16">
      <c r="G57" s="300"/>
      <c r="H57" s="300"/>
      <c r="I57" s="300"/>
      <c r="J57" s="1414"/>
      <c r="K57" s="1414"/>
      <c r="L57" s="1414"/>
      <c r="M57" s="1414"/>
      <c r="N57" s="1414"/>
      <c r="O57" s="1414"/>
      <c r="P57" s="1414"/>
    </row>
    <row r="58" spans="3:16">
      <c r="D58" s="11" t="s">
        <v>3094</v>
      </c>
      <c r="F58" s="11" t="s">
        <v>3080</v>
      </c>
      <c r="G58" s="300"/>
      <c r="H58" s="138" t="s">
        <v>3109</v>
      </c>
      <c r="I58" s="11" t="s">
        <v>186</v>
      </c>
      <c r="J58" s="1131"/>
      <c r="K58" s="1131"/>
      <c r="L58" s="1131"/>
      <c r="M58" s="399"/>
      <c r="N58" s="1131"/>
      <c r="O58" s="1131"/>
      <c r="P58" s="1131"/>
    </row>
    <row r="59" spans="3:16">
      <c r="D59" s="11" t="s">
        <v>3094</v>
      </c>
      <c r="F59" s="11" t="s">
        <v>3080</v>
      </c>
      <c r="G59" s="300"/>
      <c r="H59" s="138" t="s">
        <v>3112</v>
      </c>
      <c r="I59" s="11" t="s">
        <v>186</v>
      </c>
      <c r="J59" s="1131"/>
      <c r="K59" s="1131"/>
      <c r="L59" s="1131"/>
      <c r="M59" s="399"/>
      <c r="N59" s="1131"/>
      <c r="O59" s="1131"/>
      <c r="P59" s="1131"/>
    </row>
    <row r="60" spans="3:16">
      <c r="D60" s="11" t="s">
        <v>3094</v>
      </c>
      <c r="F60" s="11" t="s">
        <v>3080</v>
      </c>
      <c r="G60" s="300"/>
      <c r="H60" s="138" t="s">
        <v>3113</v>
      </c>
      <c r="I60" s="11" t="s">
        <v>186</v>
      </c>
      <c r="J60" s="1131"/>
      <c r="K60" s="1131"/>
      <c r="L60" s="1131"/>
      <c r="M60" s="399"/>
      <c r="N60" s="1131"/>
      <c r="O60" s="1131"/>
      <c r="P60" s="1131"/>
    </row>
    <row r="61" spans="3:16">
      <c r="D61" s="11" t="s">
        <v>3094</v>
      </c>
      <c r="F61" s="11" t="s">
        <v>3080</v>
      </c>
      <c r="G61" s="300"/>
      <c r="H61" s="138" t="s">
        <v>3114</v>
      </c>
      <c r="I61" s="11" t="s">
        <v>186</v>
      </c>
      <c r="J61" s="1131"/>
      <c r="K61" s="1131"/>
      <c r="L61" s="1131"/>
      <c r="M61" s="399"/>
      <c r="N61" s="1131"/>
      <c r="O61" s="1131"/>
      <c r="P61" s="1131"/>
    </row>
    <row r="62" spans="3:16">
      <c r="D62" s="11" t="s">
        <v>3094</v>
      </c>
      <c r="F62" s="11" t="s">
        <v>3080</v>
      </c>
      <c r="G62" s="300"/>
      <c r="H62" s="138" t="s">
        <v>3115</v>
      </c>
      <c r="I62" s="11" t="s">
        <v>186</v>
      </c>
      <c r="J62" s="1131"/>
      <c r="K62" s="1131"/>
      <c r="L62" s="1131"/>
      <c r="M62" s="399"/>
      <c r="N62" s="1131"/>
      <c r="O62" s="1131"/>
      <c r="P62" s="1131"/>
    </row>
    <row r="63" spans="3:16">
      <c r="D63" s="11" t="s">
        <v>3094</v>
      </c>
      <c r="F63" s="11" t="s">
        <v>3080</v>
      </c>
      <c r="G63" s="300"/>
      <c r="H63" s="138" t="s">
        <v>3116</v>
      </c>
      <c r="I63" s="11" t="s">
        <v>186</v>
      </c>
      <c r="J63" s="1131"/>
      <c r="K63" s="1131"/>
      <c r="L63" s="1131"/>
      <c r="M63" s="399"/>
      <c r="N63" s="1131"/>
      <c r="O63" s="1131"/>
      <c r="P63" s="1131"/>
    </row>
    <row r="64" spans="3:16">
      <c r="J64" s="1415"/>
      <c r="K64" s="1415"/>
      <c r="L64" s="1415"/>
      <c r="M64" s="399"/>
      <c r="N64" s="1415"/>
      <c r="O64" s="1415"/>
      <c r="P64" s="1415"/>
    </row>
    <row r="65" spans="2:16" ht="13.9">
      <c r="B65" s="12"/>
      <c r="C65" s="33" t="s">
        <v>3117</v>
      </c>
      <c r="D65" s="34"/>
      <c r="E65" s="33"/>
      <c r="F65" s="33"/>
      <c r="G65" s="33"/>
      <c r="H65" s="33"/>
      <c r="I65" s="33"/>
      <c r="J65" s="401"/>
      <c r="K65" s="401"/>
      <c r="L65" s="401"/>
      <c r="M65" s="401"/>
      <c r="N65" s="401"/>
      <c r="O65" s="401"/>
      <c r="P65" s="401"/>
    </row>
    <row r="66" spans="2:16">
      <c r="D66" s="11" t="s">
        <v>3094</v>
      </c>
      <c r="E66" s="20"/>
      <c r="F66" s="11" t="s">
        <v>3080</v>
      </c>
      <c r="G66" s="300"/>
      <c r="H66" s="1010" t="s">
        <v>3118</v>
      </c>
      <c r="I66" s="11" t="s">
        <v>186</v>
      </c>
      <c r="J66" s="1131"/>
      <c r="K66" s="1131"/>
      <c r="L66" s="1131"/>
      <c r="M66" s="399"/>
      <c r="N66" s="1131"/>
      <c r="O66" s="1131"/>
      <c r="P66" s="1131"/>
    </row>
    <row r="67" spans="2:16">
      <c r="D67" s="11" t="s">
        <v>3094</v>
      </c>
      <c r="F67" s="11" t="s">
        <v>3080</v>
      </c>
      <c r="H67" s="1010" t="s">
        <v>3119</v>
      </c>
      <c r="I67" s="11" t="s">
        <v>186</v>
      </c>
      <c r="J67" s="1131"/>
      <c r="K67" s="1131"/>
      <c r="L67" s="1131"/>
      <c r="M67" s="399"/>
      <c r="N67" s="1131"/>
      <c r="O67" s="1131"/>
      <c r="P67" s="1131"/>
    </row>
    <row r="68" spans="2:16">
      <c r="D68" s="11" t="s">
        <v>3094</v>
      </c>
      <c r="F68" s="11" t="s">
        <v>3080</v>
      </c>
      <c r="H68" s="1010" t="s">
        <v>3120</v>
      </c>
      <c r="I68" s="11" t="s">
        <v>186</v>
      </c>
      <c r="J68" s="1131"/>
      <c r="K68" s="1131"/>
      <c r="L68" s="1131"/>
      <c r="M68" s="399"/>
      <c r="N68" s="1131"/>
      <c r="O68" s="1131"/>
      <c r="P68" s="1131"/>
    </row>
    <row r="69" spans="2:16">
      <c r="D69" s="11" t="s">
        <v>3094</v>
      </c>
      <c r="F69" s="11" t="s">
        <v>3080</v>
      </c>
      <c r="H69" s="1010" t="s">
        <v>3121</v>
      </c>
      <c r="I69" s="11" t="s">
        <v>186</v>
      </c>
      <c r="J69" s="1131"/>
      <c r="K69" s="1131"/>
      <c r="L69" s="1131"/>
      <c r="M69" s="399"/>
      <c r="N69" s="1131"/>
      <c r="O69" s="1131"/>
      <c r="P69" s="1131"/>
    </row>
    <row r="70" spans="2:16">
      <c r="D70" s="11" t="s">
        <v>3094</v>
      </c>
      <c r="F70" s="11" t="s">
        <v>3080</v>
      </c>
      <c r="H70" s="1010" t="s">
        <v>3122</v>
      </c>
      <c r="I70" s="11" t="s">
        <v>186</v>
      </c>
      <c r="J70" s="1131"/>
      <c r="K70" s="1131"/>
      <c r="L70" s="1131"/>
      <c r="M70" s="399"/>
      <c r="N70" s="1131"/>
      <c r="O70" s="1131"/>
      <c r="P70" s="1131"/>
    </row>
    <row r="71" spans="2:16">
      <c r="D71" s="11" t="s">
        <v>3108</v>
      </c>
      <c r="E71" s="20"/>
      <c r="F71" s="11" t="s">
        <v>3080</v>
      </c>
      <c r="G71" s="300"/>
      <c r="H71" s="1010" t="s">
        <v>3118</v>
      </c>
      <c r="I71" s="11" t="s">
        <v>1884</v>
      </c>
      <c r="J71" s="445"/>
      <c r="K71" s="445"/>
      <c r="L71" s="445"/>
      <c r="N71" s="445"/>
      <c r="O71" s="445"/>
      <c r="P71" s="445"/>
    </row>
    <row r="72" spans="2:16">
      <c r="D72" s="11" t="s">
        <v>3108</v>
      </c>
      <c r="F72" s="11" t="s">
        <v>3080</v>
      </c>
      <c r="H72" s="1010" t="s">
        <v>3119</v>
      </c>
      <c r="I72" s="11" t="s">
        <v>1884</v>
      </c>
      <c r="J72" s="445"/>
      <c r="K72" s="445"/>
      <c r="L72" s="445"/>
      <c r="N72" s="445"/>
      <c r="O72" s="445"/>
      <c r="P72" s="445"/>
    </row>
    <row r="73" spans="2:16">
      <c r="D73" s="11" t="s">
        <v>3108</v>
      </c>
      <c r="F73" s="11" t="s">
        <v>3080</v>
      </c>
      <c r="H73" s="1010" t="s">
        <v>3120</v>
      </c>
      <c r="I73" s="11" t="s">
        <v>1884</v>
      </c>
      <c r="J73" s="445"/>
      <c r="K73" s="445"/>
      <c r="L73" s="445"/>
      <c r="N73" s="445"/>
      <c r="O73" s="445"/>
      <c r="P73" s="445"/>
    </row>
    <row r="74" spans="2:16">
      <c r="D74" s="11" t="s">
        <v>3108</v>
      </c>
      <c r="F74" s="11" t="s">
        <v>3080</v>
      </c>
      <c r="H74" s="1010" t="s">
        <v>3121</v>
      </c>
      <c r="I74" s="11" t="s">
        <v>1884</v>
      </c>
      <c r="J74" s="445"/>
      <c r="K74" s="445"/>
      <c r="L74" s="445"/>
      <c r="N74" s="445"/>
      <c r="O74" s="445"/>
      <c r="P74" s="445"/>
    </row>
    <row r="75" spans="2:16">
      <c r="D75" s="11" t="s">
        <v>3108</v>
      </c>
      <c r="F75" s="11" t="s">
        <v>3080</v>
      </c>
      <c r="H75" s="1010" t="s">
        <v>3122</v>
      </c>
      <c r="I75" s="11" t="s">
        <v>1884</v>
      </c>
      <c r="J75" s="445"/>
      <c r="K75" s="445"/>
      <c r="L75" s="445"/>
      <c r="N75" s="445"/>
      <c r="O75" s="445"/>
      <c r="P75" s="445"/>
    </row>
    <row r="77" spans="2:16" ht="17.649999999999999">
      <c r="B77" s="28" t="s">
        <v>3123</v>
      </c>
      <c r="C77" s="27"/>
      <c r="D77" s="27"/>
      <c r="E77" s="27"/>
      <c r="F77" s="27"/>
      <c r="G77" s="27"/>
      <c r="H77" s="137"/>
      <c r="I77" s="27"/>
      <c r="J77" s="27"/>
      <c r="K77" s="27"/>
      <c r="L77" s="27"/>
      <c r="M77" s="27"/>
      <c r="N77" s="27"/>
      <c r="O77" s="27"/>
      <c r="P77" s="27"/>
    </row>
    <row r="78" spans="2:16" s="467" customFormat="1">
      <c r="G78" s="20"/>
      <c r="H78" s="20"/>
      <c r="I78" s="469"/>
      <c r="K78" s="13"/>
      <c r="L78" s="469"/>
      <c r="M78" s="469"/>
      <c r="O78" s="13"/>
      <c r="P78" s="469"/>
    </row>
    <row r="79" spans="2:16" ht="13.9">
      <c r="B79" s="467"/>
      <c r="C79" s="33" t="s">
        <v>3124</v>
      </c>
      <c r="D79" s="34"/>
      <c r="E79" s="33"/>
      <c r="F79" s="33"/>
      <c r="G79" s="33"/>
      <c r="H79" s="33"/>
      <c r="I79" s="33"/>
      <c r="J79" s="33"/>
      <c r="K79" s="33"/>
      <c r="L79" s="33"/>
      <c r="M79" s="33"/>
      <c r="N79" s="33"/>
      <c r="O79" s="33"/>
      <c r="P79" s="33"/>
    </row>
    <row r="80" spans="2:16">
      <c r="J80" s="467"/>
      <c r="K80" s="13"/>
      <c r="L80" s="469"/>
      <c r="M80" s="469"/>
      <c r="N80" s="467"/>
      <c r="O80" s="13"/>
      <c r="P80" s="469"/>
    </row>
    <row r="81" spans="3:16">
      <c r="D81" s="11" t="s">
        <v>3082</v>
      </c>
      <c r="E81" s="11" t="s">
        <v>202</v>
      </c>
      <c r="F81" s="11" t="s">
        <v>3080</v>
      </c>
      <c r="H81" s="138" t="s">
        <v>3124</v>
      </c>
      <c r="I81" s="11" t="s">
        <v>3099</v>
      </c>
      <c r="J81" s="445"/>
      <c r="K81" s="445"/>
      <c r="L81" s="445"/>
      <c r="N81" s="445"/>
      <c r="O81" s="445"/>
      <c r="P81" s="445"/>
    </row>
    <row r="82" spans="3:16">
      <c r="D82" s="11" t="s">
        <v>3082</v>
      </c>
      <c r="E82" s="11" t="s">
        <v>1643</v>
      </c>
      <c r="F82" s="11" t="s">
        <v>3080</v>
      </c>
      <c r="H82" s="138" t="s">
        <v>3124</v>
      </c>
      <c r="I82" s="11" t="s">
        <v>3099</v>
      </c>
      <c r="J82" s="445"/>
      <c r="K82" s="445"/>
      <c r="L82" s="445"/>
      <c r="N82" s="445"/>
      <c r="O82" s="445"/>
      <c r="P82" s="445"/>
    </row>
    <row r="83" spans="3:16">
      <c r="D83" s="11" t="s">
        <v>3082</v>
      </c>
      <c r="E83" s="11" t="s">
        <v>3125</v>
      </c>
      <c r="F83" s="11" t="s">
        <v>3080</v>
      </c>
      <c r="H83" s="138" t="s">
        <v>3124</v>
      </c>
      <c r="I83" s="11" t="s">
        <v>3099</v>
      </c>
      <c r="J83" s="445"/>
      <c r="K83" s="445"/>
      <c r="L83" s="445"/>
      <c r="N83" s="445"/>
      <c r="O83" s="445"/>
      <c r="P83" s="445"/>
    </row>
    <row r="84" spans="3:16">
      <c r="D84" s="11" t="s">
        <v>3082</v>
      </c>
      <c r="E84" s="11" t="s">
        <v>2785</v>
      </c>
      <c r="F84" s="11" t="s">
        <v>3080</v>
      </c>
      <c r="H84" s="138" t="s">
        <v>3124</v>
      </c>
      <c r="I84" s="11" t="s">
        <v>3099</v>
      </c>
      <c r="J84" s="445"/>
      <c r="K84" s="445"/>
      <c r="L84" s="445"/>
      <c r="N84" s="445"/>
      <c r="O84" s="445"/>
      <c r="P84" s="445"/>
    </row>
    <row r="86" spans="3:16" ht="13.9">
      <c r="C86" s="33" t="s">
        <v>3126</v>
      </c>
      <c r="D86" s="34"/>
      <c r="E86" s="33"/>
      <c r="F86" s="33"/>
      <c r="G86" s="33"/>
      <c r="H86" s="33"/>
      <c r="I86" s="33"/>
      <c r="J86" s="33"/>
      <c r="K86" s="33"/>
      <c r="L86" s="33"/>
      <c r="M86" s="33"/>
      <c r="N86" s="33"/>
      <c r="O86" s="33"/>
      <c r="P86" s="33"/>
    </row>
    <row r="87" spans="3:16" s="467" customFormat="1">
      <c r="E87" s="20"/>
      <c r="H87" s="20"/>
      <c r="I87" s="469"/>
      <c r="K87" s="13"/>
      <c r="L87" s="469"/>
      <c r="M87" s="469"/>
      <c r="O87" s="13"/>
      <c r="P87" s="469"/>
    </row>
    <row r="88" spans="3:16">
      <c r="D88" s="11" t="s">
        <v>3082</v>
      </c>
      <c r="E88" s="11" t="s">
        <v>202</v>
      </c>
      <c r="F88" s="11" t="s">
        <v>3080</v>
      </c>
      <c r="H88" s="138" t="s">
        <v>3126</v>
      </c>
      <c r="I88" s="11" t="s">
        <v>3099</v>
      </c>
      <c r="J88" s="445"/>
      <c r="K88" s="445"/>
      <c r="L88" s="445"/>
      <c r="N88" s="445"/>
      <c r="O88" s="445"/>
      <c r="P88" s="445"/>
    </row>
    <row r="89" spans="3:16">
      <c r="D89" s="11" t="s">
        <v>3082</v>
      </c>
      <c r="E89" s="11" t="s">
        <v>1643</v>
      </c>
      <c r="F89" s="11" t="s">
        <v>3080</v>
      </c>
      <c r="H89" s="138" t="s">
        <v>3126</v>
      </c>
      <c r="I89" s="11" t="s">
        <v>3099</v>
      </c>
      <c r="J89" s="445"/>
      <c r="K89" s="445"/>
      <c r="L89" s="445"/>
      <c r="N89" s="445"/>
      <c r="O89" s="445"/>
      <c r="P89" s="445"/>
    </row>
    <row r="90" spans="3:16">
      <c r="D90" s="11" t="s">
        <v>3082</v>
      </c>
      <c r="E90" s="11" t="s">
        <v>3125</v>
      </c>
      <c r="F90" s="11" t="s">
        <v>3080</v>
      </c>
      <c r="H90" s="138" t="s">
        <v>3126</v>
      </c>
      <c r="I90" s="11" t="s">
        <v>3099</v>
      </c>
      <c r="J90" s="445"/>
      <c r="K90" s="445"/>
      <c r="L90" s="445"/>
      <c r="N90" s="445"/>
      <c r="O90" s="445"/>
      <c r="P90" s="445"/>
    </row>
    <row r="91" spans="3:16">
      <c r="D91" s="11" t="s">
        <v>3082</v>
      </c>
      <c r="E91" s="11" t="s">
        <v>2785</v>
      </c>
      <c r="F91" s="11" t="s">
        <v>3080</v>
      </c>
      <c r="H91" s="138" t="s">
        <v>3126</v>
      </c>
      <c r="I91" s="11" t="s">
        <v>3099</v>
      </c>
      <c r="J91" s="445"/>
      <c r="K91" s="445"/>
      <c r="L91" s="445"/>
      <c r="N91" s="445"/>
      <c r="O91" s="445"/>
      <c r="P91" s="445"/>
    </row>
    <row r="93" spans="3:16" ht="13.9">
      <c r="C93" s="33" t="s">
        <v>3127</v>
      </c>
      <c r="D93" s="34"/>
      <c r="E93" s="33"/>
      <c r="F93" s="33"/>
      <c r="G93" s="33"/>
      <c r="H93" s="33"/>
      <c r="I93" s="33"/>
      <c r="J93" s="33"/>
      <c r="K93" s="33"/>
      <c r="L93" s="33"/>
      <c r="M93" s="33"/>
      <c r="N93" s="33"/>
      <c r="O93" s="33"/>
      <c r="P93" s="33"/>
    </row>
    <row r="94" spans="3:16" s="467" customFormat="1">
      <c r="E94" s="20"/>
      <c r="H94" s="20"/>
      <c r="I94" s="469"/>
      <c r="K94" s="13"/>
      <c r="L94" s="469"/>
      <c r="M94" s="469"/>
      <c r="O94" s="13"/>
      <c r="P94" s="469"/>
    </row>
    <row r="95" spans="3:16">
      <c r="D95" s="11" t="s">
        <v>3094</v>
      </c>
      <c r="E95" s="11" t="s">
        <v>202</v>
      </c>
      <c r="F95" s="11" t="s">
        <v>3080</v>
      </c>
      <c r="H95" s="138" t="s">
        <v>3127</v>
      </c>
      <c r="I95" s="11" t="s">
        <v>186</v>
      </c>
      <c r="J95" s="1131"/>
      <c r="K95" s="1131"/>
      <c r="L95" s="1131"/>
      <c r="M95" s="399"/>
      <c r="N95" s="1131"/>
      <c r="O95" s="1131"/>
      <c r="P95" s="1131"/>
    </row>
    <row r="96" spans="3:16">
      <c r="D96" s="11" t="s">
        <v>3094</v>
      </c>
      <c r="E96" s="11" t="s">
        <v>1643</v>
      </c>
      <c r="F96" s="11" t="s">
        <v>3080</v>
      </c>
      <c r="H96" s="138" t="s">
        <v>3127</v>
      </c>
      <c r="I96" s="11" t="s">
        <v>186</v>
      </c>
      <c r="J96" s="1131"/>
      <c r="K96" s="1131"/>
      <c r="L96" s="1131"/>
      <c r="M96" s="399"/>
      <c r="N96" s="1131"/>
      <c r="O96" s="1131"/>
      <c r="P96" s="1131"/>
    </row>
    <row r="97" spans="2:16">
      <c r="D97" s="11" t="s">
        <v>3094</v>
      </c>
      <c r="E97" s="11" t="s">
        <v>3125</v>
      </c>
      <c r="F97" s="11" t="s">
        <v>3080</v>
      </c>
      <c r="H97" s="138" t="s">
        <v>3127</v>
      </c>
      <c r="I97" s="11" t="s">
        <v>186</v>
      </c>
      <c r="J97" s="1131"/>
      <c r="K97" s="1131"/>
      <c r="L97" s="1131"/>
      <c r="M97" s="399"/>
      <c r="N97" s="1131"/>
      <c r="O97" s="1131"/>
      <c r="P97" s="1131"/>
    </row>
    <row r="98" spans="2:16">
      <c r="D98" s="11" t="s">
        <v>3094</v>
      </c>
      <c r="E98" s="11" t="s">
        <v>2785</v>
      </c>
      <c r="F98" s="11" t="s">
        <v>3080</v>
      </c>
      <c r="H98" s="138" t="s">
        <v>3127</v>
      </c>
      <c r="I98" s="11" t="s">
        <v>186</v>
      </c>
      <c r="J98" s="1131"/>
      <c r="K98" s="1131"/>
      <c r="L98" s="1131"/>
      <c r="M98" s="399"/>
      <c r="N98" s="1131"/>
      <c r="O98" s="1131"/>
      <c r="P98" s="1131"/>
    </row>
    <row r="99" spans="2:16">
      <c r="J99" s="399"/>
      <c r="K99" s="399"/>
      <c r="L99" s="399"/>
      <c r="M99" s="399"/>
      <c r="N99" s="399"/>
      <c r="O99" s="399"/>
      <c r="P99" s="399"/>
    </row>
    <row r="100" spans="2:16" ht="13.9">
      <c r="B100" s="467"/>
      <c r="C100" s="33" t="s">
        <v>3128</v>
      </c>
      <c r="D100" s="34"/>
      <c r="E100" s="33"/>
      <c r="F100" s="33"/>
      <c r="G100" s="33"/>
      <c r="H100" s="33"/>
      <c r="I100" s="33"/>
      <c r="J100" s="401"/>
      <c r="K100" s="401"/>
      <c r="L100" s="401"/>
      <c r="M100" s="401"/>
      <c r="N100" s="401"/>
      <c r="O100" s="401"/>
      <c r="P100" s="401"/>
    </row>
    <row r="101" spans="2:16" s="467" customFormat="1">
      <c r="E101" s="20"/>
      <c r="H101" s="20"/>
      <c r="I101" s="469"/>
      <c r="J101" s="1416"/>
      <c r="K101" s="1104"/>
      <c r="L101" s="1417"/>
      <c r="M101" s="1417"/>
      <c r="N101" s="1416"/>
      <c r="O101" s="1104"/>
      <c r="P101" s="1417"/>
    </row>
    <row r="102" spans="2:16">
      <c r="D102" s="11" t="s">
        <v>3094</v>
      </c>
      <c r="E102" s="11" t="s">
        <v>202</v>
      </c>
      <c r="F102" s="11" t="s">
        <v>3080</v>
      </c>
      <c r="H102" s="138" t="s">
        <v>3128</v>
      </c>
      <c r="I102" s="11" t="s">
        <v>186</v>
      </c>
      <c r="J102" s="1131"/>
      <c r="K102" s="1131"/>
      <c r="L102" s="1131"/>
      <c r="M102" s="399"/>
      <c r="N102" s="1131"/>
      <c r="O102" s="1131"/>
      <c r="P102" s="1131"/>
    </row>
    <row r="103" spans="2:16">
      <c r="D103" s="11" t="s">
        <v>3094</v>
      </c>
      <c r="E103" s="11" t="s">
        <v>1643</v>
      </c>
      <c r="F103" s="11" t="s">
        <v>3080</v>
      </c>
      <c r="H103" s="138" t="s">
        <v>3128</v>
      </c>
      <c r="I103" s="11" t="s">
        <v>186</v>
      </c>
      <c r="J103" s="1131"/>
      <c r="K103" s="1131"/>
      <c r="L103" s="1131"/>
      <c r="M103" s="399"/>
      <c r="N103" s="1131"/>
      <c r="O103" s="1131"/>
      <c r="P103" s="1131"/>
    </row>
    <row r="104" spans="2:16">
      <c r="D104" s="11" t="s">
        <v>3094</v>
      </c>
      <c r="E104" s="11" t="s">
        <v>3125</v>
      </c>
      <c r="F104" s="11" t="s">
        <v>3080</v>
      </c>
      <c r="H104" s="138" t="s">
        <v>3128</v>
      </c>
      <c r="I104" s="11" t="s">
        <v>186</v>
      </c>
      <c r="J104" s="1131"/>
      <c r="K104" s="1131"/>
      <c r="L104" s="1131"/>
      <c r="M104" s="399"/>
      <c r="N104" s="1131"/>
      <c r="O104" s="1131"/>
      <c r="P104" s="1131"/>
    </row>
    <row r="105" spans="2:16">
      <c r="D105" s="11" t="s">
        <v>3094</v>
      </c>
      <c r="E105" s="11" t="s">
        <v>2785</v>
      </c>
      <c r="F105" s="11" t="s">
        <v>3080</v>
      </c>
      <c r="H105" s="138" t="s">
        <v>3128</v>
      </c>
      <c r="I105" s="11" t="s">
        <v>186</v>
      </c>
      <c r="J105" s="1131"/>
      <c r="K105" s="1131"/>
      <c r="L105" s="1131"/>
      <c r="M105" s="399"/>
      <c r="N105" s="1131"/>
      <c r="O105" s="1131"/>
      <c r="P105" s="1131"/>
    </row>
    <row r="107" spans="2:16" ht="17.649999999999999">
      <c r="B107" s="28" t="s">
        <v>3129</v>
      </c>
      <c r="C107" s="27"/>
      <c r="D107" s="27"/>
      <c r="E107" s="27"/>
      <c r="F107" s="27"/>
      <c r="G107" s="27"/>
      <c r="H107" s="137"/>
      <c r="I107" s="27"/>
      <c r="J107" s="27"/>
      <c r="K107" s="27"/>
      <c r="L107" s="27"/>
      <c r="M107" s="27"/>
      <c r="N107" s="27"/>
      <c r="O107" s="27"/>
      <c r="P107" s="27"/>
    </row>
    <row r="108" spans="2:16" s="12" customFormat="1" ht="15" customHeight="1">
      <c r="G108" s="20"/>
      <c r="H108" s="20"/>
      <c r="I108" s="15"/>
      <c r="J108" s="467"/>
      <c r="K108" s="13"/>
      <c r="L108" s="469"/>
      <c r="M108" s="469"/>
      <c r="N108" s="467"/>
      <c r="O108" s="13"/>
      <c r="P108" s="469"/>
    </row>
    <row r="109" spans="2:16" ht="13.9">
      <c r="B109" s="12"/>
      <c r="C109" s="33" t="s">
        <v>3130</v>
      </c>
      <c r="D109" s="34"/>
      <c r="E109" s="33"/>
      <c r="F109" s="33"/>
      <c r="G109" s="33"/>
      <c r="H109" s="33"/>
      <c r="I109" s="33"/>
      <c r="J109" s="33"/>
      <c r="K109" s="33"/>
      <c r="L109" s="33"/>
      <c r="M109" s="33"/>
      <c r="N109" s="33"/>
      <c r="O109" s="33"/>
      <c r="P109" s="33"/>
    </row>
    <row r="111" spans="2:16">
      <c r="D111" s="11" t="s">
        <v>3108</v>
      </c>
      <c r="H111" s="138" t="s">
        <v>3131</v>
      </c>
      <c r="I111" s="11" t="s">
        <v>3099</v>
      </c>
      <c r="J111" s="445"/>
      <c r="K111" s="445"/>
      <c r="L111" s="445"/>
      <c r="N111" s="445"/>
      <c r="O111" s="445"/>
      <c r="P111" s="445"/>
    </row>
    <row r="112" spans="2:16">
      <c r="D112" s="11" t="s">
        <v>3108</v>
      </c>
      <c r="H112" s="138" t="s">
        <v>3132</v>
      </c>
      <c r="I112" s="11" t="s">
        <v>3099</v>
      </c>
      <c r="J112" s="445"/>
      <c r="K112" s="445"/>
      <c r="L112" s="445"/>
      <c r="N112" s="445"/>
      <c r="O112" s="445"/>
      <c r="P112" s="445"/>
    </row>
    <row r="113" spans="2:16">
      <c r="D113" s="11" t="s">
        <v>3108</v>
      </c>
      <c r="H113" s="138" t="s">
        <v>3133</v>
      </c>
      <c r="I113" s="11" t="s">
        <v>3099</v>
      </c>
      <c r="J113" s="445"/>
      <c r="K113" s="445"/>
      <c r="L113" s="445"/>
      <c r="N113" s="445"/>
      <c r="O113" s="445"/>
      <c r="P113" s="445"/>
    </row>
    <row r="114" spans="2:16">
      <c r="D114" s="11" t="s">
        <v>3094</v>
      </c>
      <c r="H114" s="138" t="s">
        <v>3134</v>
      </c>
      <c r="I114" s="11" t="s">
        <v>186</v>
      </c>
      <c r="J114" s="1131"/>
      <c r="K114" s="1131"/>
      <c r="L114" s="1131"/>
      <c r="M114" s="399"/>
      <c r="N114" s="1131"/>
      <c r="O114" s="1131"/>
      <c r="P114" s="1131"/>
    </row>
    <row r="115" spans="2:16">
      <c r="H115" s="11"/>
    </row>
    <row r="116" spans="2:16" ht="25.5" customHeight="1">
      <c r="B116" s="28" t="s">
        <v>3135</v>
      </c>
      <c r="C116" s="27"/>
      <c r="D116" s="27"/>
      <c r="E116" s="27"/>
      <c r="F116" s="27"/>
      <c r="G116" s="27"/>
      <c r="H116" s="137"/>
      <c r="I116" s="27"/>
      <c r="J116" s="27"/>
      <c r="K116" s="27"/>
      <c r="L116" s="27"/>
      <c r="M116" s="27"/>
      <c r="N116" s="27"/>
      <c r="O116" s="27"/>
      <c r="P116" s="27"/>
    </row>
    <row r="117" spans="2:16" s="12" customFormat="1" ht="15" customHeight="1">
      <c r="G117" s="20"/>
      <c r="H117" s="20"/>
      <c r="I117" s="15"/>
      <c r="J117" s="467"/>
      <c r="K117" s="13"/>
      <c r="L117" s="469"/>
      <c r="M117" s="469"/>
      <c r="N117" s="467"/>
      <c r="O117" s="13"/>
      <c r="P117" s="469"/>
    </row>
    <row r="118" spans="2:16" ht="13.9">
      <c r="B118" s="12"/>
      <c r="C118" s="33" t="s">
        <v>3136</v>
      </c>
      <c r="D118" s="34"/>
      <c r="E118" s="33"/>
      <c r="F118" s="33"/>
      <c r="G118" s="33"/>
      <c r="H118" s="33"/>
      <c r="I118" s="33"/>
      <c r="J118" s="33"/>
      <c r="K118" s="33"/>
      <c r="L118" s="33"/>
      <c r="M118" s="33"/>
      <c r="N118" s="33"/>
      <c r="O118" s="33"/>
      <c r="P118" s="33"/>
    </row>
    <row r="120" spans="2:16">
      <c r="D120" s="11" t="s">
        <v>3082</v>
      </c>
      <c r="F120" s="11" t="s">
        <v>3080</v>
      </c>
      <c r="H120" s="11" t="s">
        <v>3137</v>
      </c>
      <c r="I120" s="11" t="s">
        <v>3099</v>
      </c>
      <c r="J120" s="1418"/>
      <c r="K120" s="1418"/>
      <c r="L120" s="1418"/>
      <c r="M120" s="1419"/>
      <c r="N120" s="1418"/>
      <c r="O120" s="1418"/>
      <c r="P120" s="1418"/>
    </row>
    <row r="121" spans="2:16">
      <c r="D121" s="11" t="s">
        <v>3138</v>
      </c>
      <c r="F121" s="11" t="s">
        <v>3080</v>
      </c>
      <c r="H121" s="11" t="s">
        <v>3139</v>
      </c>
      <c r="I121" s="11" t="s">
        <v>186</v>
      </c>
      <c r="J121" s="1131"/>
      <c r="K121" s="1131"/>
      <c r="L121" s="1131"/>
      <c r="M121" s="399"/>
      <c r="N121" s="1131"/>
      <c r="O121" s="1131"/>
      <c r="P121" s="1131"/>
    </row>
    <row r="122" spans="2:16">
      <c r="D122" s="11" t="s">
        <v>3082</v>
      </c>
      <c r="F122" s="11" t="s">
        <v>3080</v>
      </c>
      <c r="H122" s="11" t="s">
        <v>3140</v>
      </c>
      <c r="I122" s="11" t="s">
        <v>3099</v>
      </c>
      <c r="J122" s="445"/>
      <c r="K122" s="445"/>
      <c r="L122" s="445"/>
      <c r="N122" s="445"/>
      <c r="O122" s="445"/>
      <c r="P122" s="445"/>
    </row>
    <row r="123" spans="2:16">
      <c r="H123" s="11"/>
    </row>
    <row r="124" spans="2:16" ht="25.5" customHeight="1">
      <c r="B124" s="28" t="s">
        <v>3141</v>
      </c>
      <c r="C124" s="27"/>
      <c r="D124" s="27"/>
      <c r="E124" s="27"/>
      <c r="F124" s="27"/>
      <c r="G124" s="27"/>
      <c r="H124" s="137"/>
      <c r="I124" s="27"/>
      <c r="J124" s="27"/>
      <c r="K124" s="27"/>
      <c r="L124" s="27"/>
      <c r="M124" s="27"/>
      <c r="N124" s="27"/>
      <c r="O124" s="27"/>
      <c r="P124" s="27"/>
    </row>
    <row r="125" spans="2:16" s="12" customFormat="1" ht="15" customHeight="1">
      <c r="G125" s="20"/>
      <c r="H125" s="20"/>
      <c r="I125" s="15"/>
      <c r="J125" s="467"/>
      <c r="K125" s="13"/>
      <c r="L125" s="469"/>
      <c r="M125" s="469"/>
      <c r="N125" s="467"/>
      <c r="O125" s="13"/>
      <c r="P125" s="469"/>
    </row>
    <row r="126" spans="2:16" ht="13.9">
      <c r="B126" s="12"/>
      <c r="C126" s="33" t="s">
        <v>3142</v>
      </c>
      <c r="D126" s="34"/>
      <c r="E126" s="33"/>
      <c r="F126" s="33"/>
      <c r="G126" s="33"/>
      <c r="H126" s="33"/>
      <c r="I126" s="33"/>
      <c r="J126" s="33"/>
      <c r="K126" s="33"/>
      <c r="L126" s="33"/>
      <c r="M126" s="33"/>
      <c r="N126" s="33"/>
      <c r="O126" s="33"/>
      <c r="P126" s="33"/>
    </row>
    <row r="128" spans="2:16">
      <c r="D128" s="11" t="s">
        <v>3108</v>
      </c>
      <c r="F128" s="11" t="s">
        <v>3080</v>
      </c>
      <c r="H128" s="11" t="s">
        <v>3143</v>
      </c>
      <c r="I128" s="11" t="s">
        <v>3099</v>
      </c>
      <c r="J128" s="1418"/>
      <c r="K128" s="1418"/>
      <c r="L128" s="1418"/>
      <c r="M128" s="1419"/>
      <c r="N128" s="1418"/>
      <c r="O128" s="1418"/>
      <c r="P128" s="1418"/>
    </row>
    <row r="129" spans="2:16">
      <c r="D129" s="11" t="s">
        <v>3108</v>
      </c>
      <c r="F129" s="11" t="s">
        <v>3080</v>
      </c>
      <c r="H129" s="11" t="s">
        <v>3144</v>
      </c>
      <c r="I129" s="11" t="s">
        <v>3099</v>
      </c>
      <c r="J129" s="1418"/>
      <c r="K129" s="1418"/>
      <c r="L129" s="1418"/>
      <c r="M129" s="1419"/>
      <c r="N129" s="1418"/>
      <c r="O129" s="1418"/>
      <c r="P129" s="1418"/>
    </row>
    <row r="130" spans="2:16">
      <c r="D130" s="11" t="s">
        <v>3108</v>
      </c>
      <c r="F130" s="11" t="s">
        <v>3080</v>
      </c>
      <c r="H130" s="11" t="s">
        <v>3145</v>
      </c>
      <c r="I130" s="11" t="s">
        <v>3099</v>
      </c>
      <c r="J130" s="1418"/>
      <c r="K130" s="1418"/>
      <c r="L130" s="1418"/>
      <c r="M130" s="1419"/>
      <c r="N130" s="1418"/>
      <c r="O130" s="1418"/>
      <c r="P130" s="1418"/>
    </row>
    <row r="131" spans="2:16">
      <c r="H131" s="11"/>
    </row>
    <row r="132" spans="2:16" ht="13.9">
      <c r="B132" s="12"/>
      <c r="C132" s="33" t="s">
        <v>3146</v>
      </c>
      <c r="D132" s="34"/>
      <c r="E132" s="33"/>
      <c r="F132" s="33"/>
      <c r="G132" s="33"/>
      <c r="H132" s="33"/>
      <c r="I132" s="33"/>
      <c r="J132" s="33"/>
      <c r="K132" s="33"/>
      <c r="L132" s="33"/>
      <c r="M132" s="33"/>
      <c r="N132" s="33"/>
      <c r="O132" s="33"/>
      <c r="P132" s="33"/>
    </row>
    <row r="133" spans="2:16">
      <c r="H133" s="11"/>
    </row>
    <row r="134" spans="2:16">
      <c r="D134" s="11" t="s">
        <v>185</v>
      </c>
      <c r="F134" s="11" t="s">
        <v>3080</v>
      </c>
      <c r="H134" s="11" t="s">
        <v>3147</v>
      </c>
      <c r="I134" s="11" t="s">
        <v>186</v>
      </c>
      <c r="J134" s="1131"/>
      <c r="K134" s="1131"/>
      <c r="L134" s="1131"/>
      <c r="M134" s="399"/>
      <c r="N134" s="1131"/>
      <c r="O134" s="1131"/>
      <c r="P134" s="1131"/>
    </row>
    <row r="135" spans="2:16">
      <c r="D135" s="11" t="s">
        <v>185</v>
      </c>
      <c r="F135" s="11" t="s">
        <v>3080</v>
      </c>
      <c r="H135" s="11" t="s">
        <v>3144</v>
      </c>
      <c r="I135" s="11" t="s">
        <v>186</v>
      </c>
      <c r="J135" s="1131"/>
      <c r="K135" s="1131"/>
      <c r="L135" s="1131"/>
      <c r="M135" s="399"/>
      <c r="N135" s="1131"/>
      <c r="O135" s="1131"/>
      <c r="P135" s="1131"/>
    </row>
    <row r="136" spans="2:16">
      <c r="D136" s="11" t="s">
        <v>185</v>
      </c>
      <c r="F136" s="11" t="s">
        <v>3080</v>
      </c>
      <c r="H136" s="11" t="s">
        <v>3145</v>
      </c>
      <c r="I136" s="11" t="s">
        <v>186</v>
      </c>
      <c r="J136" s="1131"/>
      <c r="K136" s="1131"/>
      <c r="L136" s="1131"/>
      <c r="M136" s="399"/>
      <c r="N136" s="1131"/>
      <c r="O136" s="1131"/>
      <c r="P136" s="1131"/>
    </row>
    <row r="138" spans="2:16" ht="25.5" customHeight="1">
      <c r="B138" s="28" t="s">
        <v>3148</v>
      </c>
      <c r="C138" s="27"/>
      <c r="D138" s="27"/>
      <c r="E138" s="27"/>
      <c r="F138" s="27"/>
      <c r="G138" s="27"/>
      <c r="H138" s="137"/>
      <c r="I138" s="27"/>
      <c r="J138" s="27"/>
      <c r="K138" s="27"/>
      <c r="L138" s="27"/>
      <c r="M138" s="27"/>
      <c r="N138" s="27"/>
      <c r="O138" s="27"/>
      <c r="P138" s="27"/>
    </row>
    <row r="139" spans="2:16" s="12" customFormat="1" ht="15" customHeight="1">
      <c r="G139" s="20"/>
      <c r="H139" s="20"/>
      <c r="I139" s="15"/>
      <c r="J139" s="467"/>
      <c r="K139" s="13"/>
      <c r="L139" s="469"/>
      <c r="M139" s="469"/>
      <c r="N139" s="467"/>
      <c r="O139" s="13"/>
      <c r="P139" s="469"/>
    </row>
    <row r="140" spans="2:16">
      <c r="F140" s="11" t="s">
        <v>3080</v>
      </c>
      <c r="G140" s="11" t="s">
        <v>3149</v>
      </c>
      <c r="H140" s="92"/>
      <c r="I140" s="11" t="s">
        <v>3099</v>
      </c>
      <c r="J140" s="445"/>
      <c r="K140" s="445"/>
      <c r="L140" s="445"/>
      <c r="N140" s="445"/>
      <c r="O140" s="445"/>
      <c r="P140" s="445"/>
    </row>
    <row r="141" spans="2:16">
      <c r="F141" s="11" t="s">
        <v>3080</v>
      </c>
      <c r="G141" s="11" t="s">
        <v>3150</v>
      </c>
      <c r="H141" s="92"/>
      <c r="I141" s="11" t="s">
        <v>3099</v>
      </c>
      <c r="J141" s="445"/>
      <c r="K141" s="445"/>
      <c r="L141" s="445"/>
      <c r="N141" s="445"/>
      <c r="O141" s="445"/>
      <c r="P141" s="445"/>
    </row>
    <row r="142" spans="2:16">
      <c r="F142" s="11" t="s">
        <v>3080</v>
      </c>
      <c r="G142" s="11" t="s">
        <v>3151</v>
      </c>
      <c r="H142" s="92"/>
      <c r="I142" s="11" t="s">
        <v>3099</v>
      </c>
      <c r="J142" s="445"/>
      <c r="K142" s="445"/>
      <c r="L142" s="445"/>
      <c r="N142" s="445"/>
      <c r="O142" s="445"/>
      <c r="P142" s="445"/>
    </row>
    <row r="143" spans="2:16">
      <c r="F143" s="11" t="s">
        <v>3080</v>
      </c>
      <c r="G143" s="11" t="s">
        <v>3152</v>
      </c>
      <c r="H143" s="92"/>
      <c r="I143" s="11" t="s">
        <v>3099</v>
      </c>
      <c r="J143" s="445"/>
      <c r="K143" s="445"/>
      <c r="L143" s="445"/>
      <c r="N143" s="445"/>
      <c r="O143" s="445"/>
      <c r="P143" s="445"/>
    </row>
    <row r="145" spans="1:16" ht="17.649999999999999">
      <c r="A145" s="27"/>
      <c r="B145" s="28" t="s">
        <v>3153</v>
      </c>
      <c r="C145" s="27"/>
      <c r="D145" s="27"/>
      <c r="E145" s="27"/>
      <c r="F145" s="27"/>
      <c r="G145" s="27"/>
      <c r="H145" s="137"/>
      <c r="I145" s="27"/>
      <c r="J145" s="27"/>
      <c r="K145" s="27"/>
      <c r="L145" s="27"/>
      <c r="M145" s="27"/>
      <c r="N145" s="27"/>
      <c r="O145" s="27"/>
      <c r="P145" s="27"/>
    </row>
    <row r="146" spans="1:16" s="12" customFormat="1" ht="15" customHeight="1">
      <c r="G146" s="20"/>
      <c r="H146" s="20"/>
      <c r="I146" s="15"/>
      <c r="J146" s="467"/>
      <c r="K146" s="13"/>
      <c r="L146" s="469"/>
      <c r="M146" s="469"/>
      <c r="N146" s="467"/>
      <c r="O146" s="13"/>
      <c r="P146" s="469"/>
    </row>
    <row r="147" spans="1:16" ht="13.9">
      <c r="A147" s="12"/>
      <c r="B147" s="12"/>
      <c r="C147" s="34" t="s">
        <v>3154</v>
      </c>
      <c r="D147" s="34"/>
      <c r="E147" s="33"/>
      <c r="F147" s="33"/>
      <c r="G147" s="33"/>
      <c r="H147" s="33"/>
      <c r="I147" s="33"/>
      <c r="J147" s="33"/>
      <c r="K147" s="33"/>
      <c r="L147" s="33"/>
      <c r="M147" s="33"/>
      <c r="N147" s="33"/>
      <c r="O147" s="33"/>
      <c r="P147" s="33"/>
    </row>
    <row r="148" spans="1:16" s="12" customFormat="1" ht="15" customHeight="1">
      <c r="G148" s="20"/>
      <c r="H148" s="20"/>
      <c r="I148" s="15"/>
      <c r="J148" s="467"/>
      <c r="K148" s="13"/>
      <c r="L148" s="469"/>
      <c r="M148" s="469"/>
      <c r="N148" s="467"/>
      <c r="O148" s="13"/>
      <c r="P148" s="469"/>
    </row>
    <row r="149" spans="1:16">
      <c r="D149" s="11" t="s">
        <v>185</v>
      </c>
      <c r="E149" s="11" t="s">
        <v>3155</v>
      </c>
      <c r="F149" s="11" t="s">
        <v>3080</v>
      </c>
      <c r="H149" s="138" t="s">
        <v>1998</v>
      </c>
      <c r="I149" s="11" t="s">
        <v>186</v>
      </c>
      <c r="J149" s="1131"/>
      <c r="K149" s="1131"/>
      <c r="L149" s="1131"/>
      <c r="M149" s="399"/>
      <c r="N149" s="1131"/>
      <c r="O149" s="1131"/>
      <c r="P149" s="1131"/>
    </row>
    <row r="150" spans="1:16">
      <c r="D150" s="11" t="s">
        <v>185</v>
      </c>
      <c r="E150" s="11" t="s">
        <v>3155</v>
      </c>
      <c r="F150" s="11" t="s">
        <v>3080</v>
      </c>
      <c r="H150" s="138" t="s">
        <v>2002</v>
      </c>
      <c r="I150" s="11" t="s">
        <v>186</v>
      </c>
      <c r="J150" s="1131"/>
      <c r="K150" s="1131"/>
      <c r="L150" s="1131"/>
      <c r="M150" s="399"/>
      <c r="N150" s="1131"/>
      <c r="O150" s="1131"/>
      <c r="P150" s="1131"/>
    </row>
    <row r="151" spans="1:16">
      <c r="D151" s="11" t="s">
        <v>185</v>
      </c>
      <c r="E151" s="11" t="s">
        <v>3155</v>
      </c>
      <c r="F151" s="11" t="s">
        <v>3080</v>
      </c>
      <c r="H151" s="138" t="s">
        <v>2785</v>
      </c>
      <c r="I151" s="11" t="s">
        <v>186</v>
      </c>
      <c r="J151" s="1131"/>
      <c r="K151" s="1131"/>
      <c r="L151" s="1131"/>
      <c r="M151" s="399"/>
      <c r="N151" s="1131"/>
      <c r="O151" s="1131"/>
      <c r="P151" s="1131"/>
    </row>
    <row r="152" spans="1:16">
      <c r="D152" s="11" t="s">
        <v>185</v>
      </c>
      <c r="E152" s="11" t="s">
        <v>3155</v>
      </c>
      <c r="F152" s="11" t="s">
        <v>3080</v>
      </c>
      <c r="H152" s="138" t="s">
        <v>2004</v>
      </c>
      <c r="I152" s="11" t="s">
        <v>186</v>
      </c>
      <c r="J152" s="1131"/>
      <c r="K152" s="1131"/>
      <c r="L152" s="1131"/>
      <c r="M152" s="399"/>
      <c r="N152" s="1131"/>
      <c r="O152" s="1131"/>
      <c r="P152" s="1131"/>
    </row>
    <row r="153" spans="1:16">
      <c r="A153" s="11" t="s">
        <v>1957</v>
      </c>
      <c r="D153" s="11" t="s">
        <v>185</v>
      </c>
      <c r="E153" s="11" t="s">
        <v>3155</v>
      </c>
      <c r="F153" s="11" t="s">
        <v>3080</v>
      </c>
      <c r="H153" s="138" t="s">
        <v>217</v>
      </c>
      <c r="I153" s="11" t="s">
        <v>186</v>
      </c>
      <c r="J153" s="1131"/>
      <c r="K153" s="1131"/>
      <c r="L153" s="1131"/>
      <c r="M153" s="399"/>
      <c r="N153" s="1131"/>
      <c r="O153" s="1131"/>
      <c r="P153" s="1131"/>
    </row>
    <row r="154" spans="1:16">
      <c r="D154" s="11" t="s">
        <v>185</v>
      </c>
      <c r="E154" s="11" t="s">
        <v>3156</v>
      </c>
      <c r="F154" s="11" t="s">
        <v>3080</v>
      </c>
      <c r="H154" s="138" t="s">
        <v>3157</v>
      </c>
      <c r="I154" s="11" t="s">
        <v>186</v>
      </c>
      <c r="J154" s="1131"/>
      <c r="K154" s="1131"/>
      <c r="L154" s="1131"/>
      <c r="M154" s="399"/>
      <c r="N154" s="1131"/>
      <c r="O154" s="1131"/>
      <c r="P154" s="1131"/>
    </row>
    <row r="155" spans="1:16">
      <c r="D155" s="11" t="s">
        <v>185</v>
      </c>
      <c r="E155" s="11" t="s">
        <v>3156</v>
      </c>
      <c r="F155" s="11" t="s">
        <v>3080</v>
      </c>
      <c r="H155" s="138" t="s">
        <v>3158</v>
      </c>
      <c r="I155" s="11" t="s">
        <v>186</v>
      </c>
      <c r="J155" s="1131"/>
      <c r="K155" s="1131"/>
      <c r="L155" s="1131"/>
      <c r="M155" s="399"/>
      <c r="N155" s="1131"/>
      <c r="O155" s="1131"/>
      <c r="P155" s="1131"/>
    </row>
    <row r="156" spans="1:16">
      <c r="D156" s="11" t="s">
        <v>185</v>
      </c>
      <c r="E156" s="11" t="s">
        <v>3159</v>
      </c>
      <c r="F156" s="11" t="s">
        <v>3080</v>
      </c>
      <c r="H156" s="138" t="s">
        <v>1643</v>
      </c>
      <c r="I156" s="11" t="s">
        <v>186</v>
      </c>
      <c r="J156" s="1131"/>
      <c r="K156" s="1131"/>
      <c r="L156" s="1131"/>
      <c r="M156" s="399"/>
      <c r="N156" s="1131"/>
      <c r="O156" s="1131"/>
      <c r="P156" s="1131"/>
    </row>
    <row r="157" spans="1:16">
      <c r="D157" s="11" t="s">
        <v>185</v>
      </c>
      <c r="E157" s="11" t="s">
        <v>3159</v>
      </c>
      <c r="F157" s="11" t="s">
        <v>3080</v>
      </c>
      <c r="H157" s="138" t="s">
        <v>3160</v>
      </c>
      <c r="I157" s="11" t="s">
        <v>186</v>
      </c>
      <c r="J157" s="1131"/>
      <c r="K157" s="1131"/>
      <c r="L157" s="1131"/>
      <c r="M157" s="399"/>
      <c r="N157" s="1131"/>
      <c r="O157" s="1131"/>
      <c r="P157" s="1131"/>
    </row>
    <row r="158" spans="1:16">
      <c r="D158" s="11" t="s">
        <v>185</v>
      </c>
      <c r="E158" s="11" t="s">
        <v>3159</v>
      </c>
      <c r="F158" s="11" t="s">
        <v>3080</v>
      </c>
      <c r="H158" s="138" t="s">
        <v>217</v>
      </c>
      <c r="I158" s="11" t="s">
        <v>186</v>
      </c>
      <c r="J158" s="1131"/>
      <c r="K158" s="1131"/>
      <c r="L158" s="1131"/>
      <c r="M158" s="399"/>
      <c r="N158" s="1131"/>
      <c r="O158" s="1131"/>
      <c r="P158" s="1131"/>
    </row>
    <row r="159" spans="1:16" s="12" customFormat="1" ht="15" customHeight="1">
      <c r="G159" s="20"/>
      <c r="H159" s="20"/>
      <c r="I159" s="15"/>
    </row>
    <row r="160" spans="1:16" ht="17.649999999999999">
      <c r="A160" s="27"/>
      <c r="B160" s="28" t="s">
        <v>1807</v>
      </c>
      <c r="C160" s="27"/>
      <c r="D160" s="27"/>
      <c r="E160" s="27"/>
      <c r="F160" s="27"/>
      <c r="G160" s="27"/>
      <c r="H160" s="27"/>
      <c r="I160" s="27"/>
      <c r="J160" s="27"/>
      <c r="K160" s="27"/>
      <c r="L160" s="27"/>
      <c r="M160" s="27"/>
      <c r="N160" s="27"/>
      <c r="O160" s="27"/>
      <c r="P160" s="27"/>
    </row>
  </sheetData>
  <mergeCells count="2">
    <mergeCell ref="J5:L5"/>
    <mergeCell ref="N5:P5"/>
  </mergeCells>
  <phoneticPr fontId="53" type="noConversion"/>
  <pageMargins left="0.23622047244094491" right="0.23622047244094491" top="0.74803149606299213" bottom="0.74803149606299213" header="0.31496062992125984" footer="0.31496062992125984"/>
  <pageSetup paperSize="8" fitToHeight="4"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tabColor rgb="FFFF9900"/>
    <pageSetUpPr autoPageBreaks="0"/>
  </sheetPr>
  <dimension ref="A1:AC553"/>
  <sheetViews>
    <sheetView topLeftCell="A533" zoomScale="70" zoomScaleNormal="70" workbookViewId="0">
      <selection activeCell="D555" sqref="D555"/>
    </sheetView>
  </sheetViews>
  <sheetFormatPr defaultColWidth="0" defaultRowHeight="14.25"/>
  <cols>
    <col min="1" max="1" width="13.5703125" customWidth="1"/>
    <col min="2" max="2" width="14" bestFit="1" customWidth="1"/>
    <col min="3" max="3" width="15" style="327" customWidth="1"/>
    <col min="4" max="4" width="48.42578125" customWidth="1"/>
    <col min="5" max="5" width="21.5703125" style="322" customWidth="1"/>
    <col min="6" max="6" width="90.140625" style="322" customWidth="1"/>
    <col min="7" max="7" width="20.42578125" customWidth="1"/>
    <col min="8" max="8" width="1.5703125" customWidth="1"/>
    <col min="9" max="29" width="0" hidden="1" customWidth="1"/>
    <col min="30" max="16384" width="8.5703125" hidden="1"/>
  </cols>
  <sheetData>
    <row r="1" spans="1:7" ht="25.15">
      <c r="A1" s="1" t="s">
        <v>0</v>
      </c>
      <c r="B1" s="44"/>
      <c r="C1" s="323"/>
      <c r="D1" s="44"/>
      <c r="E1" s="318"/>
      <c r="F1" s="318"/>
      <c r="G1" s="44"/>
    </row>
    <row r="2" spans="1:7" ht="25.15">
      <c r="A2" s="4" t="str">
        <f>Cover!$E$13</f>
        <v>Master</v>
      </c>
      <c r="B2" s="44"/>
      <c r="C2" s="323"/>
      <c r="D2" s="44"/>
      <c r="E2" s="318"/>
      <c r="F2" s="318"/>
      <c r="G2" s="44"/>
    </row>
    <row r="3" spans="1:7" ht="25.15">
      <c r="A3" s="4">
        <f>Cover!$E$15</f>
        <v>2026</v>
      </c>
      <c r="B3" s="4"/>
      <c r="C3" s="4"/>
      <c r="D3" s="4"/>
      <c r="E3" s="4"/>
      <c r="F3" s="4"/>
      <c r="G3" s="44"/>
    </row>
    <row r="4" spans="1:7" ht="25.5" thickBot="1">
      <c r="A4" s="1305" t="s">
        <v>498</v>
      </c>
      <c r="B4" s="46"/>
      <c r="C4" s="324"/>
      <c r="D4" s="46"/>
      <c r="E4" s="319"/>
      <c r="F4" s="319"/>
      <c r="G4" s="46"/>
    </row>
    <row r="6" spans="1:7" ht="27.75">
      <c r="A6" s="1171" t="s">
        <v>499</v>
      </c>
      <c r="B6" s="168" t="s">
        <v>500</v>
      </c>
      <c r="C6" s="325" t="s">
        <v>501</v>
      </c>
      <c r="D6" s="168" t="s">
        <v>502</v>
      </c>
      <c r="E6" s="320" t="s">
        <v>503</v>
      </c>
      <c r="F6" s="320" t="s">
        <v>504</v>
      </c>
      <c r="G6" s="168" t="s">
        <v>505</v>
      </c>
    </row>
    <row r="7" spans="1:7">
      <c r="A7" s="1172">
        <v>1</v>
      </c>
      <c r="B7" s="1168">
        <v>1.1000000000000001</v>
      </c>
      <c r="C7" s="869">
        <v>44657</v>
      </c>
      <c r="D7" s="425" t="s">
        <v>506</v>
      </c>
      <c r="E7" s="719" t="s">
        <v>507</v>
      </c>
      <c r="F7" s="719" t="s">
        <v>508</v>
      </c>
      <c r="G7" s="425" t="s">
        <v>509</v>
      </c>
    </row>
    <row r="8" spans="1:7">
      <c r="A8" s="1172">
        <f t="shared" ref="A8:A71" si="0">A7+1</f>
        <v>2</v>
      </c>
      <c r="B8" s="1168">
        <v>1.1000000000000001</v>
      </c>
      <c r="C8" s="869">
        <v>44657</v>
      </c>
      <c r="D8" s="425" t="s">
        <v>510</v>
      </c>
      <c r="E8" s="719" t="s">
        <v>511</v>
      </c>
      <c r="F8" s="719" t="s">
        <v>512</v>
      </c>
      <c r="G8" s="425" t="s">
        <v>509</v>
      </c>
    </row>
    <row r="9" spans="1:7">
      <c r="A9" s="1172">
        <f t="shared" si="0"/>
        <v>3</v>
      </c>
      <c r="B9" s="1168">
        <v>1.1000000000000001</v>
      </c>
      <c r="C9" s="870">
        <v>44658</v>
      </c>
      <c r="D9" s="425" t="s">
        <v>513</v>
      </c>
      <c r="E9" s="425" t="s">
        <v>514</v>
      </c>
      <c r="F9" s="425" t="s">
        <v>515</v>
      </c>
      <c r="G9" s="425" t="s">
        <v>509</v>
      </c>
    </row>
    <row r="10" spans="1:7" ht="28.5">
      <c r="A10" s="1172">
        <f t="shared" si="0"/>
        <v>4</v>
      </c>
      <c r="B10" s="1168">
        <v>1.1000000000000001</v>
      </c>
      <c r="C10" s="870">
        <v>44658</v>
      </c>
      <c r="D10" s="425" t="s">
        <v>516</v>
      </c>
      <c r="E10" s="425" t="s">
        <v>514</v>
      </c>
      <c r="F10" s="719" t="s">
        <v>517</v>
      </c>
      <c r="G10" s="425" t="s">
        <v>509</v>
      </c>
    </row>
    <row r="11" spans="1:7" ht="28.5">
      <c r="A11" s="1172">
        <f t="shared" si="0"/>
        <v>5</v>
      </c>
      <c r="B11" s="1168">
        <v>1.1000000000000001</v>
      </c>
      <c r="C11" s="870">
        <v>44658</v>
      </c>
      <c r="D11" s="732" t="s">
        <v>518</v>
      </c>
      <c r="E11" s="733" t="s">
        <v>519</v>
      </c>
      <c r="F11" s="733" t="s">
        <v>520</v>
      </c>
      <c r="G11" s="169" t="s">
        <v>521</v>
      </c>
    </row>
    <row r="12" spans="1:7">
      <c r="A12" s="1172">
        <f t="shared" si="0"/>
        <v>6</v>
      </c>
      <c r="B12" s="1168">
        <v>1.1000000000000001</v>
      </c>
      <c r="C12" s="870">
        <v>44658</v>
      </c>
      <c r="D12" s="732" t="s">
        <v>522</v>
      </c>
      <c r="E12" s="733"/>
      <c r="F12" s="719" t="s">
        <v>523</v>
      </c>
      <c r="G12" s="169" t="s">
        <v>521</v>
      </c>
    </row>
    <row r="13" spans="1:7">
      <c r="A13" s="1172">
        <f t="shared" si="0"/>
        <v>7</v>
      </c>
      <c r="B13" s="1168">
        <v>1.1000000000000001</v>
      </c>
      <c r="C13" s="870">
        <v>44658</v>
      </c>
      <c r="D13" s="732" t="s">
        <v>524</v>
      </c>
      <c r="E13" s="733"/>
      <c r="F13" s="719" t="s">
        <v>525</v>
      </c>
      <c r="G13" s="169" t="s">
        <v>521</v>
      </c>
    </row>
    <row r="14" spans="1:7">
      <c r="A14" s="1172">
        <f t="shared" si="0"/>
        <v>8</v>
      </c>
      <c r="B14" s="1168">
        <v>1.1000000000000001</v>
      </c>
      <c r="C14" s="870">
        <v>44658</v>
      </c>
      <c r="D14" s="732" t="s">
        <v>526</v>
      </c>
      <c r="E14" s="733" t="s">
        <v>527</v>
      </c>
      <c r="F14" s="733" t="s">
        <v>528</v>
      </c>
      <c r="G14" s="169" t="s">
        <v>521</v>
      </c>
    </row>
    <row r="15" spans="1:7">
      <c r="A15" s="1172">
        <f t="shared" si="0"/>
        <v>9</v>
      </c>
      <c r="B15" s="1168">
        <v>1.1000000000000001</v>
      </c>
      <c r="C15" s="870">
        <v>44658</v>
      </c>
      <c r="D15" s="732" t="s">
        <v>529</v>
      </c>
      <c r="E15" s="733"/>
      <c r="F15" s="733" t="s">
        <v>530</v>
      </c>
      <c r="G15" s="169" t="s">
        <v>521</v>
      </c>
    </row>
    <row r="16" spans="1:7">
      <c r="A16" s="1172">
        <f t="shared" si="0"/>
        <v>10</v>
      </c>
      <c r="B16" s="1168">
        <v>1.1000000000000001</v>
      </c>
      <c r="C16" s="870">
        <v>44658</v>
      </c>
      <c r="D16" s="425" t="s">
        <v>72</v>
      </c>
      <c r="E16" s="719"/>
      <c r="F16" s="719" t="s">
        <v>531</v>
      </c>
      <c r="G16" s="169" t="s">
        <v>521</v>
      </c>
    </row>
    <row r="17" spans="1:7" ht="128.25">
      <c r="A17" s="1172">
        <f t="shared" si="0"/>
        <v>11</v>
      </c>
      <c r="B17" s="1168">
        <v>1.1100000000000001</v>
      </c>
      <c r="C17" s="870">
        <v>44699</v>
      </c>
      <c r="D17" s="719" t="s">
        <v>532</v>
      </c>
      <c r="E17" s="719" t="s">
        <v>514</v>
      </c>
      <c r="F17" s="719" t="s">
        <v>533</v>
      </c>
      <c r="G17" s="425" t="s">
        <v>534</v>
      </c>
    </row>
    <row r="18" spans="1:7" ht="28.5">
      <c r="A18" s="1172">
        <f t="shared" si="0"/>
        <v>12</v>
      </c>
      <c r="B18" s="1168">
        <v>1.1100000000000001</v>
      </c>
      <c r="C18" s="326">
        <v>44699</v>
      </c>
      <c r="D18" s="719" t="s">
        <v>535</v>
      </c>
      <c r="E18" s="719" t="s">
        <v>514</v>
      </c>
      <c r="F18" s="719" t="s">
        <v>536</v>
      </c>
      <c r="G18" s="425" t="s">
        <v>534</v>
      </c>
    </row>
    <row r="19" spans="1:7">
      <c r="A19" s="1172">
        <f t="shared" si="0"/>
        <v>13</v>
      </c>
      <c r="B19" s="1168">
        <v>1.1100000000000001</v>
      </c>
      <c r="C19" s="326">
        <v>44699</v>
      </c>
      <c r="D19" s="425" t="s">
        <v>537</v>
      </c>
      <c r="E19" s="719" t="s">
        <v>514</v>
      </c>
      <c r="F19" s="719" t="s">
        <v>538</v>
      </c>
      <c r="G19" s="425" t="s">
        <v>534</v>
      </c>
    </row>
    <row r="20" spans="1:7" ht="42.75">
      <c r="A20" s="1172">
        <f t="shared" si="0"/>
        <v>14</v>
      </c>
      <c r="B20" s="1168">
        <v>1.1100000000000001</v>
      </c>
      <c r="C20" s="326">
        <v>44699</v>
      </c>
      <c r="D20" s="719" t="s">
        <v>539</v>
      </c>
      <c r="E20" s="719" t="s">
        <v>514</v>
      </c>
      <c r="F20" s="719" t="s">
        <v>540</v>
      </c>
      <c r="G20" s="425" t="s">
        <v>534</v>
      </c>
    </row>
    <row r="21" spans="1:7">
      <c r="A21" s="1172">
        <f t="shared" si="0"/>
        <v>15</v>
      </c>
      <c r="B21" s="1168">
        <v>1.1100000000000001</v>
      </c>
      <c r="C21" s="326">
        <v>44699</v>
      </c>
      <c r="D21" s="425" t="s">
        <v>541</v>
      </c>
      <c r="E21" s="719" t="s">
        <v>514</v>
      </c>
      <c r="F21" s="719" t="s">
        <v>542</v>
      </c>
      <c r="G21" s="425" t="s">
        <v>534</v>
      </c>
    </row>
    <row r="22" spans="1:7" ht="42.75">
      <c r="A22" s="1172">
        <f t="shared" si="0"/>
        <v>16</v>
      </c>
      <c r="B22" s="1168">
        <v>1.1100000000000001</v>
      </c>
      <c r="C22" s="326">
        <v>44699</v>
      </c>
      <c r="D22" s="321" t="s">
        <v>543</v>
      </c>
      <c r="E22" s="719" t="s">
        <v>514</v>
      </c>
      <c r="F22" s="719" t="s">
        <v>544</v>
      </c>
      <c r="G22" s="425" t="s">
        <v>534</v>
      </c>
    </row>
    <row r="23" spans="1:7" ht="28.5">
      <c r="A23" s="1172">
        <f t="shared" si="0"/>
        <v>17</v>
      </c>
      <c r="B23" s="1169">
        <v>1.1100000000000001</v>
      </c>
      <c r="C23" s="326">
        <v>44699</v>
      </c>
      <c r="D23" s="169" t="s">
        <v>545</v>
      </c>
      <c r="E23" s="321" t="s">
        <v>546</v>
      </c>
      <c r="F23" s="321" t="s">
        <v>547</v>
      </c>
      <c r="G23" s="425" t="s">
        <v>534</v>
      </c>
    </row>
    <row r="24" spans="1:7">
      <c r="A24" s="1172">
        <f t="shared" si="0"/>
        <v>18</v>
      </c>
      <c r="B24" s="1169">
        <v>1.1100000000000001</v>
      </c>
      <c r="C24" s="326">
        <v>44699</v>
      </c>
      <c r="D24" s="169" t="s">
        <v>548</v>
      </c>
      <c r="E24" s="321" t="s">
        <v>549</v>
      </c>
      <c r="F24" s="321" t="s">
        <v>550</v>
      </c>
      <c r="G24" s="425" t="s">
        <v>534</v>
      </c>
    </row>
    <row r="25" spans="1:7">
      <c r="A25" s="1172">
        <f t="shared" si="0"/>
        <v>19</v>
      </c>
      <c r="B25" s="1169">
        <v>1.1100000000000001</v>
      </c>
      <c r="C25" s="326">
        <v>44699</v>
      </c>
      <c r="D25" s="169" t="s">
        <v>551</v>
      </c>
      <c r="E25" s="321" t="s">
        <v>514</v>
      </c>
      <c r="F25" s="321" t="s">
        <v>552</v>
      </c>
      <c r="G25" s="425" t="s">
        <v>534</v>
      </c>
    </row>
    <row r="26" spans="1:7">
      <c r="A26" s="1172">
        <f t="shared" si="0"/>
        <v>20</v>
      </c>
      <c r="B26" s="1169">
        <v>1.1100000000000001</v>
      </c>
      <c r="C26" s="326">
        <v>44699</v>
      </c>
      <c r="D26" s="169" t="s">
        <v>553</v>
      </c>
      <c r="E26" s="321" t="s">
        <v>514</v>
      </c>
      <c r="F26" s="321" t="s">
        <v>554</v>
      </c>
      <c r="G26" s="425" t="s">
        <v>534</v>
      </c>
    </row>
    <row r="27" spans="1:7">
      <c r="A27" s="1172">
        <f t="shared" si="0"/>
        <v>21</v>
      </c>
      <c r="B27" s="1169">
        <v>1.1100000000000001</v>
      </c>
      <c r="C27" s="326">
        <v>44699</v>
      </c>
      <c r="D27" s="169" t="s">
        <v>555</v>
      </c>
      <c r="E27" s="321" t="s">
        <v>556</v>
      </c>
      <c r="F27" s="321" t="s">
        <v>557</v>
      </c>
      <c r="G27" s="425" t="s">
        <v>534</v>
      </c>
    </row>
    <row r="28" spans="1:7">
      <c r="A28" s="1172">
        <f t="shared" si="0"/>
        <v>22</v>
      </c>
      <c r="B28" s="1169">
        <v>1.1100000000000001</v>
      </c>
      <c r="C28" s="326">
        <v>44699</v>
      </c>
      <c r="D28" s="425" t="s">
        <v>558</v>
      </c>
      <c r="E28" s="719" t="s">
        <v>559</v>
      </c>
      <c r="F28" s="719" t="s">
        <v>560</v>
      </c>
      <c r="G28" s="425" t="s">
        <v>534</v>
      </c>
    </row>
    <row r="29" spans="1:7" ht="28.5">
      <c r="A29" s="1172">
        <f t="shared" si="0"/>
        <v>23</v>
      </c>
      <c r="B29" s="1169">
        <v>1.1100000000000001</v>
      </c>
      <c r="C29" s="326">
        <v>44699</v>
      </c>
      <c r="D29" s="425" t="s">
        <v>561</v>
      </c>
      <c r="E29" s="719" t="s">
        <v>562</v>
      </c>
      <c r="F29" s="719" t="s">
        <v>563</v>
      </c>
      <c r="G29" s="425" t="s">
        <v>534</v>
      </c>
    </row>
    <row r="30" spans="1:7">
      <c r="A30" s="1172">
        <f t="shared" si="0"/>
        <v>24</v>
      </c>
      <c r="B30" s="1170">
        <v>1.1100000000000001</v>
      </c>
      <c r="C30" s="731">
        <v>44700</v>
      </c>
      <c r="D30" s="732" t="s">
        <v>564</v>
      </c>
      <c r="E30" s="733" t="s">
        <v>565</v>
      </c>
      <c r="F30" s="733" t="s">
        <v>566</v>
      </c>
      <c r="G30" s="732" t="s">
        <v>567</v>
      </c>
    </row>
    <row r="31" spans="1:7">
      <c r="A31" s="1172">
        <f t="shared" si="0"/>
        <v>25</v>
      </c>
      <c r="B31" s="1170">
        <v>1.1100000000000001</v>
      </c>
      <c r="C31" s="731">
        <v>44700</v>
      </c>
      <c r="D31" s="732" t="s">
        <v>568</v>
      </c>
      <c r="E31" s="733" t="s">
        <v>569</v>
      </c>
      <c r="F31" s="733" t="s">
        <v>570</v>
      </c>
      <c r="G31" s="732" t="s">
        <v>567</v>
      </c>
    </row>
    <row r="32" spans="1:7">
      <c r="A32" s="1172">
        <f t="shared" si="0"/>
        <v>26</v>
      </c>
      <c r="B32" s="1170">
        <v>1.1100000000000001</v>
      </c>
      <c r="C32" s="731">
        <v>44704</v>
      </c>
      <c r="D32" s="732" t="s">
        <v>105</v>
      </c>
      <c r="E32" s="733" t="s">
        <v>571</v>
      </c>
      <c r="F32" s="733" t="s">
        <v>572</v>
      </c>
      <c r="G32" s="732" t="s">
        <v>567</v>
      </c>
    </row>
    <row r="33" spans="1:7">
      <c r="A33" s="1172">
        <f t="shared" si="0"/>
        <v>27</v>
      </c>
      <c r="B33" s="1168">
        <v>1.1100000000000001</v>
      </c>
      <c r="C33" s="326">
        <v>44704</v>
      </c>
      <c r="D33" s="425" t="s">
        <v>28</v>
      </c>
      <c r="E33" s="719" t="s">
        <v>573</v>
      </c>
      <c r="F33" s="719" t="s">
        <v>574</v>
      </c>
      <c r="G33" s="425" t="s">
        <v>534</v>
      </c>
    </row>
    <row r="34" spans="1:7">
      <c r="A34" s="1172">
        <f t="shared" si="0"/>
        <v>28</v>
      </c>
      <c r="B34" s="1168">
        <v>1.1100000000000001</v>
      </c>
      <c r="C34" s="326">
        <v>44704</v>
      </c>
      <c r="D34" s="425" t="s">
        <v>575</v>
      </c>
      <c r="E34" s="719" t="s">
        <v>576</v>
      </c>
      <c r="F34" s="719" t="s">
        <v>577</v>
      </c>
      <c r="G34" s="425" t="s">
        <v>534</v>
      </c>
    </row>
    <row r="35" spans="1:7" ht="28.5">
      <c r="A35" s="1172">
        <f t="shared" si="0"/>
        <v>29</v>
      </c>
      <c r="B35" s="1168">
        <v>1.1100000000000001</v>
      </c>
      <c r="C35" s="326">
        <v>44705</v>
      </c>
      <c r="D35" s="425" t="s">
        <v>578</v>
      </c>
      <c r="E35" s="719" t="s">
        <v>579</v>
      </c>
      <c r="F35" s="719" t="s">
        <v>580</v>
      </c>
      <c r="G35" s="425" t="s">
        <v>534</v>
      </c>
    </row>
    <row r="36" spans="1:7">
      <c r="A36" s="1172">
        <f t="shared" si="0"/>
        <v>30</v>
      </c>
      <c r="B36" s="1168">
        <v>1.1100000000000001</v>
      </c>
      <c r="C36" s="326">
        <v>44706</v>
      </c>
      <c r="D36" s="425" t="s">
        <v>526</v>
      </c>
      <c r="E36" s="719" t="s">
        <v>581</v>
      </c>
      <c r="F36" s="719" t="s">
        <v>582</v>
      </c>
      <c r="G36" s="425" t="s">
        <v>534</v>
      </c>
    </row>
    <row r="37" spans="1:7" ht="42.75">
      <c r="A37" s="1172">
        <f t="shared" si="0"/>
        <v>31</v>
      </c>
      <c r="B37" s="1168">
        <v>1.1100000000000001</v>
      </c>
      <c r="C37" s="326">
        <v>44706</v>
      </c>
      <c r="D37" s="425" t="s">
        <v>537</v>
      </c>
      <c r="E37" s="719" t="s">
        <v>583</v>
      </c>
      <c r="F37" s="719" t="s">
        <v>584</v>
      </c>
      <c r="G37" s="425" t="s">
        <v>534</v>
      </c>
    </row>
    <row r="38" spans="1:7">
      <c r="A38" s="1172">
        <f t="shared" si="0"/>
        <v>32</v>
      </c>
      <c r="B38" s="1169">
        <v>1.1100000000000001</v>
      </c>
      <c r="C38" s="326">
        <v>44706</v>
      </c>
      <c r="D38" s="425" t="s">
        <v>40</v>
      </c>
      <c r="E38" s="719" t="s">
        <v>585</v>
      </c>
      <c r="F38" s="719" t="s">
        <v>586</v>
      </c>
      <c r="G38" s="425" t="s">
        <v>534</v>
      </c>
    </row>
    <row r="39" spans="1:7" ht="28.5">
      <c r="A39" s="1172">
        <f t="shared" si="0"/>
        <v>33</v>
      </c>
      <c r="B39" s="1169">
        <v>1.1100000000000001</v>
      </c>
      <c r="C39" s="326">
        <v>44706</v>
      </c>
      <c r="D39" s="425" t="s">
        <v>529</v>
      </c>
      <c r="E39" s="719" t="s">
        <v>587</v>
      </c>
      <c r="F39" s="719" t="s">
        <v>588</v>
      </c>
      <c r="G39" s="425" t="s">
        <v>567</v>
      </c>
    </row>
    <row r="40" spans="1:7">
      <c r="A40" s="1172">
        <f t="shared" si="0"/>
        <v>34</v>
      </c>
      <c r="B40" s="1169">
        <v>1.1100000000000001</v>
      </c>
      <c r="C40" s="326">
        <v>44706</v>
      </c>
      <c r="D40" s="425" t="s">
        <v>529</v>
      </c>
      <c r="E40" s="321" t="s">
        <v>589</v>
      </c>
      <c r="F40" s="321" t="s">
        <v>590</v>
      </c>
      <c r="G40" s="169" t="s">
        <v>567</v>
      </c>
    </row>
    <row r="41" spans="1:7">
      <c r="A41" s="1172">
        <f t="shared" si="0"/>
        <v>35</v>
      </c>
      <c r="B41" s="1169">
        <v>1.1100000000000001</v>
      </c>
      <c r="C41" s="326">
        <v>44706</v>
      </c>
      <c r="D41" s="425" t="s">
        <v>19</v>
      </c>
      <c r="E41" s="719" t="s">
        <v>20</v>
      </c>
      <c r="F41" s="719" t="s">
        <v>21</v>
      </c>
      <c r="G41" s="425" t="s">
        <v>534</v>
      </c>
    </row>
    <row r="42" spans="1:7">
      <c r="A42" s="1172">
        <f t="shared" si="0"/>
        <v>36</v>
      </c>
      <c r="B42" s="1169">
        <v>1.1100000000000001</v>
      </c>
      <c r="C42" s="326">
        <v>44707</v>
      </c>
      <c r="D42" s="169" t="s">
        <v>69</v>
      </c>
      <c r="E42" s="321" t="s">
        <v>591</v>
      </c>
      <c r="F42" s="719" t="s">
        <v>592</v>
      </c>
      <c r="G42" s="169" t="s">
        <v>534</v>
      </c>
    </row>
    <row r="43" spans="1:7">
      <c r="A43" s="1172">
        <f t="shared" si="0"/>
        <v>37</v>
      </c>
      <c r="B43" s="1169">
        <v>1.1100000000000001</v>
      </c>
      <c r="C43" s="326">
        <v>44707</v>
      </c>
      <c r="D43" s="169" t="s">
        <v>41</v>
      </c>
      <c r="E43" s="321" t="s">
        <v>593</v>
      </c>
      <c r="F43" s="321" t="s">
        <v>594</v>
      </c>
      <c r="G43" s="169" t="s">
        <v>534</v>
      </c>
    </row>
    <row r="44" spans="1:7">
      <c r="A44" s="1172">
        <f t="shared" si="0"/>
        <v>38</v>
      </c>
      <c r="B44" s="1169">
        <v>1.1100000000000001</v>
      </c>
      <c r="C44" s="326">
        <v>44707</v>
      </c>
      <c r="D44" s="169" t="s">
        <v>595</v>
      </c>
      <c r="E44" s="321" t="s">
        <v>596</v>
      </c>
      <c r="F44" s="321" t="s">
        <v>597</v>
      </c>
      <c r="G44" s="169" t="s">
        <v>534</v>
      </c>
    </row>
    <row r="45" spans="1:7">
      <c r="A45" s="1172">
        <f t="shared" si="0"/>
        <v>39</v>
      </c>
      <c r="B45" s="1169">
        <v>1.1100000000000001</v>
      </c>
      <c r="C45" s="326">
        <v>44707</v>
      </c>
      <c r="D45" s="169" t="s">
        <v>598</v>
      </c>
      <c r="E45" s="321" t="s">
        <v>599</v>
      </c>
      <c r="F45" s="322" t="s">
        <v>600</v>
      </c>
      <c r="G45" s="169" t="s">
        <v>601</v>
      </c>
    </row>
    <row r="46" spans="1:7">
      <c r="A46" s="1172">
        <f t="shared" si="0"/>
        <v>40</v>
      </c>
      <c r="B46" s="1169">
        <v>1.1100000000000001</v>
      </c>
      <c r="C46" s="326">
        <v>44707</v>
      </c>
      <c r="D46" s="169" t="s">
        <v>19</v>
      </c>
      <c r="E46" s="321" t="s">
        <v>514</v>
      </c>
      <c r="F46" s="321" t="s">
        <v>602</v>
      </c>
      <c r="G46" s="169" t="s">
        <v>534</v>
      </c>
    </row>
    <row r="47" spans="1:7">
      <c r="A47" s="1172">
        <f t="shared" si="0"/>
        <v>41</v>
      </c>
      <c r="B47" s="1169">
        <v>1.1100000000000001</v>
      </c>
      <c r="C47" s="326">
        <v>44707</v>
      </c>
      <c r="D47" s="169" t="s">
        <v>603</v>
      </c>
      <c r="E47" s="321" t="s">
        <v>604</v>
      </c>
      <c r="F47" s="321" t="s">
        <v>605</v>
      </c>
      <c r="G47" s="169" t="s">
        <v>601</v>
      </c>
    </row>
    <row r="48" spans="1:7">
      <c r="A48" s="1172">
        <f t="shared" si="0"/>
        <v>42</v>
      </c>
      <c r="B48" s="1169">
        <v>1.1100000000000001</v>
      </c>
      <c r="C48" s="326">
        <v>44708</v>
      </c>
      <c r="D48" s="169" t="s">
        <v>606</v>
      </c>
      <c r="E48" s="321" t="s">
        <v>607</v>
      </c>
      <c r="F48" s="321" t="s">
        <v>608</v>
      </c>
      <c r="G48" s="169" t="s">
        <v>534</v>
      </c>
    </row>
    <row r="49" spans="1:7">
      <c r="A49" s="1172">
        <f t="shared" si="0"/>
        <v>43</v>
      </c>
      <c r="B49" s="1169">
        <v>1.1100000000000001</v>
      </c>
      <c r="C49" s="326">
        <v>44708</v>
      </c>
      <c r="D49" s="169" t="s">
        <v>130</v>
      </c>
      <c r="E49" s="321" t="s">
        <v>609</v>
      </c>
      <c r="F49" s="321" t="s">
        <v>610</v>
      </c>
      <c r="G49" s="169" t="s">
        <v>534</v>
      </c>
    </row>
    <row r="50" spans="1:7">
      <c r="A50" s="1172">
        <f t="shared" si="0"/>
        <v>44</v>
      </c>
      <c r="B50" s="1169">
        <v>1.1100000000000001</v>
      </c>
      <c r="C50" s="326">
        <v>44708</v>
      </c>
      <c r="D50" s="169" t="s">
        <v>611</v>
      </c>
      <c r="E50" s="321" t="s">
        <v>612</v>
      </c>
      <c r="F50" s="321" t="s">
        <v>613</v>
      </c>
      <c r="G50" s="169" t="s">
        <v>534</v>
      </c>
    </row>
    <row r="51" spans="1:7">
      <c r="A51" s="1172">
        <f t="shared" si="0"/>
        <v>45</v>
      </c>
      <c r="B51" s="1169">
        <v>1.1100000000000001</v>
      </c>
      <c r="C51" s="326">
        <v>44711</v>
      </c>
      <c r="D51" s="425" t="s">
        <v>86</v>
      </c>
      <c r="E51" s="719" t="s">
        <v>614</v>
      </c>
      <c r="F51" s="719" t="s">
        <v>615</v>
      </c>
      <c r="G51" s="425" t="s">
        <v>567</v>
      </c>
    </row>
    <row r="52" spans="1:7">
      <c r="A52" s="1172">
        <f t="shared" si="0"/>
        <v>46</v>
      </c>
      <c r="B52" s="1169">
        <v>1.1100000000000001</v>
      </c>
      <c r="C52" s="326">
        <v>44712</v>
      </c>
      <c r="D52" s="425" t="s">
        <v>616</v>
      </c>
      <c r="E52" s="719" t="s">
        <v>617</v>
      </c>
      <c r="F52" s="719" t="s">
        <v>618</v>
      </c>
      <c r="G52" s="425" t="s">
        <v>567</v>
      </c>
    </row>
    <row r="53" spans="1:7">
      <c r="A53" s="1172">
        <f t="shared" si="0"/>
        <v>47</v>
      </c>
      <c r="B53" s="1169">
        <v>1.1100000000000001</v>
      </c>
      <c r="C53" s="326">
        <v>44712</v>
      </c>
      <c r="D53" s="425" t="s">
        <v>616</v>
      </c>
      <c r="E53" s="719" t="s">
        <v>599</v>
      </c>
      <c r="F53" s="719" t="s">
        <v>619</v>
      </c>
      <c r="G53" s="425" t="s">
        <v>567</v>
      </c>
    </row>
    <row r="54" spans="1:7">
      <c r="A54" s="1172">
        <f t="shared" si="0"/>
        <v>48</v>
      </c>
      <c r="B54" s="1169">
        <v>1.1100000000000001</v>
      </c>
      <c r="C54" s="326">
        <v>44712</v>
      </c>
      <c r="D54" s="425" t="s">
        <v>620</v>
      </c>
      <c r="E54" s="719" t="s">
        <v>621</v>
      </c>
      <c r="F54" s="719" t="s">
        <v>622</v>
      </c>
      <c r="G54" s="425" t="s">
        <v>567</v>
      </c>
    </row>
    <row r="55" spans="1:7">
      <c r="A55" s="1172">
        <f t="shared" si="0"/>
        <v>49</v>
      </c>
      <c r="B55" s="1169">
        <v>1.1200000000000001</v>
      </c>
      <c r="C55" s="326">
        <v>44722</v>
      </c>
      <c r="D55" s="719" t="s">
        <v>623</v>
      </c>
      <c r="E55" s="719" t="s">
        <v>624</v>
      </c>
      <c r="F55" s="719" t="s">
        <v>625</v>
      </c>
      <c r="G55" s="425" t="s">
        <v>601</v>
      </c>
    </row>
    <row r="56" spans="1:7">
      <c r="A56" s="1172">
        <f t="shared" si="0"/>
        <v>50</v>
      </c>
      <c r="B56" s="1169">
        <v>1.1200000000000001</v>
      </c>
      <c r="C56" s="326">
        <v>44722</v>
      </c>
      <c r="D56" s="425" t="s">
        <v>626</v>
      </c>
      <c r="E56" s="719" t="s">
        <v>627</v>
      </c>
      <c r="F56" s="719" t="s">
        <v>628</v>
      </c>
      <c r="G56" s="425" t="s">
        <v>601</v>
      </c>
    </row>
    <row r="57" spans="1:7">
      <c r="A57" s="1172">
        <f t="shared" si="0"/>
        <v>51</v>
      </c>
      <c r="B57" s="1169">
        <v>1.1200000000000001</v>
      </c>
      <c r="C57" s="326">
        <v>44722</v>
      </c>
      <c r="D57" s="425" t="s">
        <v>629</v>
      </c>
      <c r="E57" s="719" t="s">
        <v>630</v>
      </c>
      <c r="F57" s="719" t="s">
        <v>631</v>
      </c>
      <c r="G57" s="425" t="s">
        <v>601</v>
      </c>
    </row>
    <row r="58" spans="1:7">
      <c r="A58" s="1172">
        <f t="shared" si="0"/>
        <v>52</v>
      </c>
      <c r="B58" s="1169">
        <v>1.1200000000000001</v>
      </c>
      <c r="C58" s="326">
        <v>44722</v>
      </c>
      <c r="D58" s="732" t="s">
        <v>629</v>
      </c>
      <c r="E58" s="733" t="s">
        <v>632</v>
      </c>
      <c r="F58" s="733" t="s">
        <v>633</v>
      </c>
      <c r="G58" s="732" t="s">
        <v>601</v>
      </c>
    </row>
    <row r="59" spans="1:7">
      <c r="A59" s="1172">
        <f t="shared" si="0"/>
        <v>53</v>
      </c>
      <c r="B59" s="1169">
        <v>1.1200000000000001</v>
      </c>
      <c r="C59" s="326">
        <v>44722</v>
      </c>
      <c r="D59" s="425" t="s">
        <v>634</v>
      </c>
      <c r="E59" s="719" t="s">
        <v>635</v>
      </c>
      <c r="F59" s="719" t="s">
        <v>636</v>
      </c>
      <c r="G59" s="425" t="s">
        <v>601</v>
      </c>
    </row>
    <row r="60" spans="1:7">
      <c r="A60" s="1172">
        <f t="shared" si="0"/>
        <v>54</v>
      </c>
      <c r="B60" s="1169">
        <v>1.1200000000000001</v>
      </c>
      <c r="C60" s="326">
        <v>44722</v>
      </c>
      <c r="D60" s="425" t="s">
        <v>634</v>
      </c>
      <c r="E60" s="719" t="s">
        <v>637</v>
      </c>
      <c r="F60" s="719" t="s">
        <v>638</v>
      </c>
      <c r="G60" s="425" t="s">
        <v>601</v>
      </c>
    </row>
    <row r="61" spans="1:7">
      <c r="A61" s="1172">
        <f t="shared" si="0"/>
        <v>55</v>
      </c>
      <c r="B61" s="1169">
        <v>1.1200000000000001</v>
      </c>
      <c r="C61" s="326">
        <v>44722</v>
      </c>
      <c r="D61" s="425" t="s">
        <v>639</v>
      </c>
      <c r="E61" s="719" t="s">
        <v>640</v>
      </c>
      <c r="F61" s="719" t="s">
        <v>641</v>
      </c>
      <c r="G61" s="425" t="s">
        <v>601</v>
      </c>
    </row>
    <row r="62" spans="1:7">
      <c r="A62" s="1172">
        <f t="shared" si="0"/>
        <v>56</v>
      </c>
      <c r="B62" s="1169">
        <v>1.1200000000000001</v>
      </c>
      <c r="C62" s="326">
        <v>44722</v>
      </c>
      <c r="D62" s="732" t="s">
        <v>639</v>
      </c>
      <c r="E62" s="733" t="s">
        <v>642</v>
      </c>
      <c r="F62" s="733" t="s">
        <v>643</v>
      </c>
      <c r="G62" s="732" t="s">
        <v>601</v>
      </c>
    </row>
    <row r="63" spans="1:7">
      <c r="A63" s="1172">
        <f t="shared" si="0"/>
        <v>57</v>
      </c>
      <c r="B63" s="1169">
        <v>1.1200000000000001</v>
      </c>
      <c r="C63" s="326">
        <v>44722</v>
      </c>
      <c r="D63" s="425" t="s">
        <v>644</v>
      </c>
      <c r="E63" s="719" t="s">
        <v>645</v>
      </c>
      <c r="F63" s="719" t="s">
        <v>646</v>
      </c>
      <c r="G63" s="425" t="s">
        <v>567</v>
      </c>
    </row>
    <row r="64" spans="1:7">
      <c r="A64" s="1172">
        <f t="shared" si="0"/>
        <v>58</v>
      </c>
      <c r="B64" s="1169">
        <v>1.1200000000000001</v>
      </c>
      <c r="C64" s="326">
        <v>44722</v>
      </c>
      <c r="D64" s="425" t="s">
        <v>647</v>
      </c>
      <c r="E64" s="719" t="s">
        <v>648</v>
      </c>
      <c r="F64" s="719" t="s">
        <v>649</v>
      </c>
      <c r="G64" s="425" t="s">
        <v>601</v>
      </c>
    </row>
    <row r="65" spans="1:7">
      <c r="A65" s="1172">
        <f t="shared" si="0"/>
        <v>59</v>
      </c>
      <c r="B65" s="1169">
        <v>1.1200000000000001</v>
      </c>
      <c r="C65" s="326">
        <v>44722</v>
      </c>
      <c r="D65" s="425" t="s">
        <v>56</v>
      </c>
      <c r="E65" s="719" t="s">
        <v>650</v>
      </c>
      <c r="F65" s="719" t="s">
        <v>651</v>
      </c>
      <c r="G65" s="425" t="s">
        <v>601</v>
      </c>
    </row>
    <row r="66" spans="1:7" ht="28.5">
      <c r="A66" s="1172">
        <f t="shared" si="0"/>
        <v>60</v>
      </c>
      <c r="B66" s="1169">
        <v>1.1200000000000001</v>
      </c>
      <c r="C66" s="326">
        <v>44722</v>
      </c>
      <c r="D66" s="425" t="s">
        <v>652</v>
      </c>
      <c r="E66" s="719" t="s">
        <v>653</v>
      </c>
      <c r="F66" s="719" t="s">
        <v>654</v>
      </c>
      <c r="G66" s="425" t="s">
        <v>601</v>
      </c>
    </row>
    <row r="67" spans="1:7">
      <c r="A67" s="1172">
        <f t="shared" si="0"/>
        <v>61</v>
      </c>
      <c r="B67" s="1169">
        <v>1.1200000000000001</v>
      </c>
      <c r="C67" s="326">
        <v>44722</v>
      </c>
      <c r="D67" s="425" t="s">
        <v>655</v>
      </c>
      <c r="E67" s="719" t="s">
        <v>656</v>
      </c>
      <c r="F67" s="719" t="s">
        <v>657</v>
      </c>
      <c r="G67" s="425" t="s">
        <v>601</v>
      </c>
    </row>
    <row r="68" spans="1:7">
      <c r="A68" s="1172">
        <f t="shared" si="0"/>
        <v>62</v>
      </c>
      <c r="B68" s="1169">
        <v>1.1200000000000001</v>
      </c>
      <c r="C68" s="326">
        <v>44722</v>
      </c>
      <c r="D68" s="425" t="s">
        <v>658</v>
      </c>
      <c r="E68" s="719" t="s">
        <v>659</v>
      </c>
      <c r="F68" s="719" t="s">
        <v>660</v>
      </c>
      <c r="G68" s="425" t="s">
        <v>601</v>
      </c>
    </row>
    <row r="69" spans="1:7">
      <c r="A69" s="1172">
        <f t="shared" si="0"/>
        <v>63</v>
      </c>
      <c r="B69" s="1169">
        <v>1.1200000000000001</v>
      </c>
      <c r="C69" s="326">
        <v>44722</v>
      </c>
      <c r="D69" s="425" t="s">
        <v>661</v>
      </c>
      <c r="E69" s="719" t="s">
        <v>662</v>
      </c>
      <c r="F69" s="719" t="s">
        <v>663</v>
      </c>
      <c r="G69" s="425" t="s">
        <v>601</v>
      </c>
    </row>
    <row r="70" spans="1:7">
      <c r="A70" s="1172">
        <f t="shared" si="0"/>
        <v>64</v>
      </c>
      <c r="B70" s="1169">
        <v>1.1200000000000001</v>
      </c>
      <c r="C70" s="326">
        <v>44725</v>
      </c>
      <c r="D70" s="425" t="s">
        <v>664</v>
      </c>
      <c r="E70" s="719" t="s">
        <v>665</v>
      </c>
      <c r="F70" s="719" t="s">
        <v>666</v>
      </c>
      <c r="G70" s="425" t="s">
        <v>601</v>
      </c>
    </row>
    <row r="71" spans="1:7">
      <c r="A71" s="1172">
        <f t="shared" si="0"/>
        <v>65</v>
      </c>
      <c r="B71" s="1169">
        <v>1.1200000000000001</v>
      </c>
      <c r="C71" s="326">
        <v>44725</v>
      </c>
      <c r="D71" s="425" t="s">
        <v>667</v>
      </c>
      <c r="E71" s="719" t="s">
        <v>668</v>
      </c>
      <c r="F71" s="719" t="s">
        <v>669</v>
      </c>
      <c r="G71" s="425" t="s">
        <v>567</v>
      </c>
    </row>
    <row r="72" spans="1:7">
      <c r="A72" s="1172">
        <f t="shared" ref="A72:A135" si="1">A71+1</f>
        <v>66</v>
      </c>
      <c r="B72" s="1169">
        <v>1.1200000000000001</v>
      </c>
      <c r="C72" s="326">
        <v>44726</v>
      </c>
      <c r="D72" s="425" t="s">
        <v>670</v>
      </c>
      <c r="E72" s="719" t="s">
        <v>671</v>
      </c>
      <c r="F72" s="719" t="s">
        <v>672</v>
      </c>
      <c r="G72" s="425" t="s">
        <v>601</v>
      </c>
    </row>
    <row r="73" spans="1:7">
      <c r="A73" s="1172">
        <f t="shared" si="1"/>
        <v>67</v>
      </c>
      <c r="B73" s="1169">
        <v>1.1200000000000001</v>
      </c>
      <c r="C73" s="326">
        <v>44726</v>
      </c>
      <c r="D73" s="425" t="s">
        <v>673</v>
      </c>
      <c r="E73" s="719" t="s">
        <v>674</v>
      </c>
      <c r="F73" s="719" t="s">
        <v>631</v>
      </c>
      <c r="G73" s="425" t="s">
        <v>601</v>
      </c>
    </row>
    <row r="74" spans="1:7">
      <c r="A74" s="1172">
        <f t="shared" si="1"/>
        <v>68</v>
      </c>
      <c r="B74" s="1169">
        <v>1.1200000000000001</v>
      </c>
      <c r="C74" s="326">
        <v>44726</v>
      </c>
      <c r="D74" s="425" t="s">
        <v>526</v>
      </c>
      <c r="E74" s="719" t="s">
        <v>675</v>
      </c>
      <c r="F74" s="719" t="s">
        <v>676</v>
      </c>
      <c r="G74" s="425" t="s">
        <v>534</v>
      </c>
    </row>
    <row r="75" spans="1:7">
      <c r="A75" s="1172">
        <f t="shared" si="1"/>
        <v>69</v>
      </c>
      <c r="B75" s="1169">
        <v>1.1200000000000001</v>
      </c>
      <c r="C75" s="326">
        <v>44727</v>
      </c>
      <c r="D75" s="425" t="s">
        <v>19</v>
      </c>
      <c r="E75" s="719" t="s">
        <v>645</v>
      </c>
      <c r="F75" s="719" t="s">
        <v>677</v>
      </c>
      <c r="G75" s="425" t="s">
        <v>567</v>
      </c>
    </row>
    <row r="76" spans="1:7">
      <c r="A76" s="1172">
        <f t="shared" si="1"/>
        <v>70</v>
      </c>
      <c r="B76" s="1169">
        <v>1.1200000000000001</v>
      </c>
      <c r="C76" s="326">
        <v>44727</v>
      </c>
      <c r="D76" s="425" t="s">
        <v>19</v>
      </c>
      <c r="E76" s="1015" t="s">
        <v>678</v>
      </c>
      <c r="F76" s="1015" t="s">
        <v>679</v>
      </c>
      <c r="G76" s="425" t="s">
        <v>567</v>
      </c>
    </row>
    <row r="77" spans="1:7">
      <c r="A77" s="1172">
        <f t="shared" si="1"/>
        <v>71</v>
      </c>
      <c r="B77" s="1169">
        <v>1.1200000000000001</v>
      </c>
      <c r="C77" s="326">
        <v>44727</v>
      </c>
      <c r="D77" s="1016" t="s">
        <v>680</v>
      </c>
      <c r="E77" s="1015" t="s">
        <v>681</v>
      </c>
      <c r="F77" s="719" t="s">
        <v>682</v>
      </c>
      <c r="G77" s="425" t="s">
        <v>567</v>
      </c>
    </row>
    <row r="78" spans="1:7" ht="28.5">
      <c r="A78" s="1172">
        <f t="shared" si="1"/>
        <v>72</v>
      </c>
      <c r="B78" s="1169">
        <v>1.1200000000000001</v>
      </c>
      <c r="C78" s="326">
        <v>44727</v>
      </c>
      <c r="D78" s="425" t="s">
        <v>683</v>
      </c>
      <c r="E78" s="719" t="s">
        <v>684</v>
      </c>
      <c r="F78" s="719" t="s">
        <v>552</v>
      </c>
      <c r="G78" s="425" t="s">
        <v>567</v>
      </c>
    </row>
    <row r="79" spans="1:7" ht="28.5">
      <c r="A79" s="1172">
        <f t="shared" si="1"/>
        <v>73</v>
      </c>
      <c r="B79" s="1169">
        <v>1.1200000000000001</v>
      </c>
      <c r="C79" s="326">
        <v>44727</v>
      </c>
      <c r="D79" s="425" t="s">
        <v>685</v>
      </c>
      <c r="E79" s="719" t="s">
        <v>686</v>
      </c>
      <c r="F79" s="719" t="s">
        <v>552</v>
      </c>
      <c r="G79" s="425" t="s">
        <v>567</v>
      </c>
    </row>
    <row r="80" spans="1:7" ht="28.5">
      <c r="A80" s="1172">
        <f t="shared" si="1"/>
        <v>74</v>
      </c>
      <c r="B80" s="1169">
        <v>1.1200000000000001</v>
      </c>
      <c r="C80" s="326">
        <v>44729</v>
      </c>
      <c r="D80" s="425" t="s">
        <v>687</v>
      </c>
      <c r="E80" s="719" t="s">
        <v>688</v>
      </c>
      <c r="F80" s="719" t="s">
        <v>682</v>
      </c>
      <c r="G80" s="425" t="s">
        <v>567</v>
      </c>
    </row>
    <row r="81" spans="1:7">
      <c r="A81" s="1172">
        <f t="shared" si="1"/>
        <v>75</v>
      </c>
      <c r="B81" s="1169">
        <v>1.1200000000000001</v>
      </c>
      <c r="C81" s="326">
        <v>44732</v>
      </c>
      <c r="D81" s="425" t="s">
        <v>689</v>
      </c>
      <c r="E81" s="719" t="s">
        <v>690</v>
      </c>
      <c r="F81" s="719" t="s">
        <v>691</v>
      </c>
      <c r="G81" s="425" t="s">
        <v>534</v>
      </c>
    </row>
    <row r="82" spans="1:7" ht="28.5">
      <c r="A82" s="1172">
        <f t="shared" si="1"/>
        <v>76</v>
      </c>
      <c r="B82" s="1169">
        <v>1.1200000000000001</v>
      </c>
      <c r="C82" s="326">
        <v>44732</v>
      </c>
      <c r="D82" s="425" t="s">
        <v>692</v>
      </c>
      <c r="E82" s="719" t="s">
        <v>693</v>
      </c>
      <c r="F82" s="719" t="s">
        <v>694</v>
      </c>
      <c r="G82" s="425" t="s">
        <v>567</v>
      </c>
    </row>
    <row r="83" spans="1:7">
      <c r="A83" s="1172">
        <f t="shared" si="1"/>
        <v>77</v>
      </c>
      <c r="B83" s="1169">
        <v>1.1299999999999999</v>
      </c>
      <c r="C83" s="326">
        <v>44735</v>
      </c>
      <c r="D83" s="425" t="s">
        <v>81</v>
      </c>
      <c r="E83" s="719" t="s">
        <v>695</v>
      </c>
      <c r="F83" s="719" t="s">
        <v>696</v>
      </c>
      <c r="G83" s="425" t="s">
        <v>601</v>
      </c>
    </row>
    <row r="84" spans="1:7">
      <c r="A84" s="1172">
        <f t="shared" si="1"/>
        <v>78</v>
      </c>
      <c r="B84" s="1169">
        <v>1.1299999999999999</v>
      </c>
      <c r="C84" s="326">
        <v>44735</v>
      </c>
      <c r="D84" s="425" t="s">
        <v>75</v>
      </c>
      <c r="E84" s="719" t="s">
        <v>591</v>
      </c>
      <c r="F84" s="719" t="s">
        <v>697</v>
      </c>
      <c r="G84" s="425" t="s">
        <v>601</v>
      </c>
    </row>
    <row r="85" spans="1:7">
      <c r="A85" s="1172">
        <f t="shared" si="1"/>
        <v>79</v>
      </c>
      <c r="B85" s="1169">
        <v>1.1299999999999999</v>
      </c>
      <c r="C85" s="326">
        <v>44735</v>
      </c>
      <c r="D85" s="425" t="s">
        <v>72</v>
      </c>
      <c r="E85" s="719" t="s">
        <v>591</v>
      </c>
      <c r="F85" s="719" t="s">
        <v>698</v>
      </c>
      <c r="G85" s="425" t="s">
        <v>601</v>
      </c>
    </row>
    <row r="86" spans="1:7">
      <c r="A86" s="1172">
        <f t="shared" si="1"/>
        <v>80</v>
      </c>
      <c r="B86" s="1169">
        <v>1.1299999999999999</v>
      </c>
      <c r="C86" s="326">
        <v>44736</v>
      </c>
      <c r="D86" s="425" t="s">
        <v>699</v>
      </c>
      <c r="E86" s="719" t="s">
        <v>591</v>
      </c>
      <c r="F86" s="719" t="s">
        <v>700</v>
      </c>
      <c r="G86" s="425" t="s">
        <v>601</v>
      </c>
    </row>
    <row r="87" spans="1:7">
      <c r="A87" s="1172">
        <f t="shared" si="1"/>
        <v>81</v>
      </c>
      <c r="B87" s="1169">
        <v>1.1299999999999999</v>
      </c>
      <c r="C87" s="326">
        <v>44736</v>
      </c>
      <c r="D87" s="425" t="s">
        <v>71</v>
      </c>
      <c r="E87" s="719" t="s">
        <v>591</v>
      </c>
      <c r="F87" s="719" t="s">
        <v>701</v>
      </c>
      <c r="G87" s="425" t="s">
        <v>601</v>
      </c>
    </row>
    <row r="88" spans="1:7">
      <c r="A88" s="1172">
        <f t="shared" si="1"/>
        <v>82</v>
      </c>
      <c r="B88" s="1169">
        <v>1.1299999999999999</v>
      </c>
      <c r="C88" s="326">
        <v>44736</v>
      </c>
      <c r="D88" s="425" t="s">
        <v>702</v>
      </c>
      <c r="E88" s="719" t="s">
        <v>665</v>
      </c>
      <c r="F88" s="1023" t="s">
        <v>703</v>
      </c>
      <c r="G88" s="425" t="s">
        <v>567</v>
      </c>
    </row>
    <row r="89" spans="1:7">
      <c r="A89" s="1172">
        <f t="shared" si="1"/>
        <v>83</v>
      </c>
      <c r="B89" s="1169">
        <v>1.1299999999999999</v>
      </c>
      <c r="C89" s="326">
        <v>44739</v>
      </c>
      <c r="D89" s="425" t="s">
        <v>77</v>
      </c>
      <c r="E89" s="719" t="s">
        <v>704</v>
      </c>
      <c r="F89" s="719" t="s">
        <v>705</v>
      </c>
      <c r="G89" s="425" t="s">
        <v>601</v>
      </c>
    </row>
    <row r="90" spans="1:7" ht="28.5">
      <c r="A90" s="1172">
        <f t="shared" si="1"/>
        <v>84</v>
      </c>
      <c r="B90" s="1169">
        <v>1.1299999999999999</v>
      </c>
      <c r="C90" s="326">
        <v>44740</v>
      </c>
      <c r="D90" s="425" t="s">
        <v>706</v>
      </c>
      <c r="E90" s="719" t="s">
        <v>707</v>
      </c>
      <c r="F90" s="1023" t="s">
        <v>708</v>
      </c>
      <c r="G90" s="425" t="s">
        <v>567</v>
      </c>
    </row>
    <row r="91" spans="1:7">
      <c r="A91" s="1172">
        <f t="shared" si="1"/>
        <v>85</v>
      </c>
      <c r="B91" s="1169">
        <v>1.1299999999999999</v>
      </c>
      <c r="C91" s="326">
        <v>44740</v>
      </c>
      <c r="D91" s="425" t="s">
        <v>709</v>
      </c>
      <c r="E91" s="719"/>
      <c r="F91" s="719" t="s">
        <v>710</v>
      </c>
      <c r="G91" s="425" t="s">
        <v>711</v>
      </c>
    </row>
    <row r="92" spans="1:7">
      <c r="A92" s="1172">
        <f t="shared" si="1"/>
        <v>86</v>
      </c>
      <c r="B92" s="1169">
        <v>1.1299999999999999</v>
      </c>
      <c r="C92" s="326">
        <v>44740</v>
      </c>
      <c r="D92" s="425" t="s">
        <v>712</v>
      </c>
      <c r="E92" s="719" t="s">
        <v>713</v>
      </c>
      <c r="F92" s="719" t="s">
        <v>714</v>
      </c>
      <c r="G92" s="425" t="s">
        <v>711</v>
      </c>
    </row>
    <row r="93" spans="1:7">
      <c r="A93" s="1172">
        <f t="shared" si="1"/>
        <v>87</v>
      </c>
      <c r="B93" s="1169">
        <v>1.1299999999999999</v>
      </c>
      <c r="C93" s="326">
        <v>44740</v>
      </c>
      <c r="D93" s="425" t="s">
        <v>685</v>
      </c>
      <c r="E93" s="719" t="s">
        <v>715</v>
      </c>
      <c r="F93" s="719" t="s">
        <v>716</v>
      </c>
      <c r="G93" s="425" t="s">
        <v>711</v>
      </c>
    </row>
    <row r="94" spans="1:7">
      <c r="A94" s="1172">
        <f t="shared" si="1"/>
        <v>88</v>
      </c>
      <c r="B94" s="1169">
        <v>1.1299999999999999</v>
      </c>
      <c r="C94" s="326">
        <v>44740</v>
      </c>
      <c r="D94" s="425" t="s">
        <v>717</v>
      </c>
      <c r="E94" s="719" t="s">
        <v>718</v>
      </c>
      <c r="F94" s="719" t="s">
        <v>719</v>
      </c>
      <c r="G94" s="425" t="s">
        <v>711</v>
      </c>
    </row>
    <row r="95" spans="1:7" ht="113.25" customHeight="1">
      <c r="A95" s="1172">
        <f t="shared" si="1"/>
        <v>89</v>
      </c>
      <c r="B95" s="1169">
        <v>1.1299999999999999</v>
      </c>
      <c r="C95" s="326">
        <v>44740</v>
      </c>
      <c r="D95" s="425" t="s">
        <v>717</v>
      </c>
      <c r="E95" s="719" t="s">
        <v>720</v>
      </c>
      <c r="F95" s="1023" t="s">
        <v>721</v>
      </c>
      <c r="G95" s="425" t="s">
        <v>711</v>
      </c>
    </row>
    <row r="96" spans="1:7" ht="28.5">
      <c r="A96" s="1172">
        <f t="shared" si="1"/>
        <v>90</v>
      </c>
      <c r="B96" s="1169">
        <v>1.1299999999999999</v>
      </c>
      <c r="C96" s="326">
        <v>44740</v>
      </c>
      <c r="D96" s="425" t="s">
        <v>722</v>
      </c>
      <c r="E96" s="719" t="s">
        <v>723</v>
      </c>
      <c r="F96" s="1023" t="s">
        <v>724</v>
      </c>
      <c r="G96" s="425" t="s">
        <v>711</v>
      </c>
    </row>
    <row r="97" spans="1:7">
      <c r="A97" s="1172">
        <f t="shared" si="1"/>
        <v>91</v>
      </c>
      <c r="B97" s="1169">
        <v>1.1299999999999999</v>
      </c>
      <c r="C97" s="326">
        <v>44740</v>
      </c>
      <c r="D97" s="425" t="s">
        <v>725</v>
      </c>
      <c r="E97" s="719" t="s">
        <v>726</v>
      </c>
      <c r="F97" s="1023" t="s">
        <v>727</v>
      </c>
      <c r="G97" s="425" t="s">
        <v>711</v>
      </c>
    </row>
    <row r="98" spans="1:7">
      <c r="A98" s="1172">
        <f t="shared" si="1"/>
        <v>92</v>
      </c>
      <c r="B98" s="1169">
        <v>1.1399999999999999</v>
      </c>
      <c r="C98" s="326">
        <v>44741</v>
      </c>
      <c r="D98" s="425" t="s">
        <v>103</v>
      </c>
      <c r="E98" s="719" t="s">
        <v>728</v>
      </c>
      <c r="F98" s="1023" t="s">
        <v>631</v>
      </c>
      <c r="G98" s="425" t="s">
        <v>601</v>
      </c>
    </row>
    <row r="99" spans="1:7">
      <c r="A99" s="1172">
        <f t="shared" si="1"/>
        <v>93</v>
      </c>
      <c r="B99" s="1169">
        <v>1.1399999999999999</v>
      </c>
      <c r="C99" s="326">
        <v>44741</v>
      </c>
      <c r="D99" s="425" t="s">
        <v>729</v>
      </c>
      <c r="E99" s="719" t="s">
        <v>730</v>
      </c>
      <c r="F99" s="1023" t="s">
        <v>731</v>
      </c>
      <c r="G99" s="425" t="s">
        <v>711</v>
      </c>
    </row>
    <row r="100" spans="1:7" ht="42.75">
      <c r="A100" s="1172">
        <f t="shared" si="1"/>
        <v>94</v>
      </c>
      <c r="B100" s="1169">
        <v>1.1399999999999999</v>
      </c>
      <c r="C100" s="326">
        <v>44741</v>
      </c>
      <c r="D100" s="425" t="s">
        <v>103</v>
      </c>
      <c r="E100" s="719" t="s">
        <v>732</v>
      </c>
      <c r="F100" s="1023" t="s">
        <v>631</v>
      </c>
      <c r="G100" s="425" t="s">
        <v>601</v>
      </c>
    </row>
    <row r="101" spans="1:7" ht="28.5">
      <c r="A101" s="1172">
        <f t="shared" si="1"/>
        <v>95</v>
      </c>
      <c r="B101" s="1169">
        <v>1.1399999999999999</v>
      </c>
      <c r="C101" s="326">
        <v>44741</v>
      </c>
      <c r="D101" s="425" t="s">
        <v>56</v>
      </c>
      <c r="E101" s="719" t="s">
        <v>733</v>
      </c>
      <c r="F101" s="1023" t="s">
        <v>734</v>
      </c>
      <c r="G101" s="425" t="s">
        <v>601</v>
      </c>
    </row>
    <row r="102" spans="1:7">
      <c r="A102" s="1172">
        <f t="shared" si="1"/>
        <v>96</v>
      </c>
      <c r="B102" s="1169">
        <v>1.1399999999999999</v>
      </c>
      <c r="C102" s="326">
        <v>44742</v>
      </c>
      <c r="D102" s="425" t="s">
        <v>31</v>
      </c>
      <c r="E102" s="719" t="s">
        <v>735</v>
      </c>
      <c r="F102" s="1023" t="s">
        <v>631</v>
      </c>
      <c r="G102" s="425" t="s">
        <v>601</v>
      </c>
    </row>
    <row r="103" spans="1:7">
      <c r="A103" s="1172">
        <f t="shared" si="1"/>
        <v>97</v>
      </c>
      <c r="B103" s="1169">
        <v>1.1399999999999999</v>
      </c>
      <c r="C103" s="326">
        <v>44742</v>
      </c>
      <c r="D103" s="425" t="s">
        <v>40</v>
      </c>
      <c r="E103" s="719" t="s">
        <v>736</v>
      </c>
      <c r="F103" s="1023" t="s">
        <v>631</v>
      </c>
      <c r="G103" s="425" t="s">
        <v>601</v>
      </c>
    </row>
    <row r="104" spans="1:7">
      <c r="A104" s="1172">
        <f t="shared" si="1"/>
        <v>98</v>
      </c>
      <c r="B104" s="1169">
        <v>1.1399999999999999</v>
      </c>
      <c r="C104" s="326">
        <v>44742</v>
      </c>
      <c r="D104" s="425" t="s">
        <v>40</v>
      </c>
      <c r="E104" s="719" t="s">
        <v>737</v>
      </c>
      <c r="F104" s="1023" t="s">
        <v>631</v>
      </c>
      <c r="G104" s="425" t="s">
        <v>601</v>
      </c>
    </row>
    <row r="105" spans="1:7" ht="57">
      <c r="A105" s="1172">
        <f t="shared" si="1"/>
        <v>99</v>
      </c>
      <c r="B105" s="1169">
        <v>1.1399999999999999</v>
      </c>
      <c r="C105" s="326">
        <v>44742</v>
      </c>
      <c r="D105" s="425" t="s">
        <v>738</v>
      </c>
      <c r="E105" s="719" t="s">
        <v>739</v>
      </c>
      <c r="F105" s="1023" t="s">
        <v>740</v>
      </c>
      <c r="G105" s="425" t="s">
        <v>601</v>
      </c>
    </row>
    <row r="106" spans="1:7">
      <c r="A106" s="1172">
        <f t="shared" si="1"/>
        <v>100</v>
      </c>
      <c r="B106" s="1169">
        <v>1.1399999999999999</v>
      </c>
      <c r="C106" s="326">
        <v>44742</v>
      </c>
      <c r="D106" s="425" t="s">
        <v>46</v>
      </c>
      <c r="E106" s="719" t="s">
        <v>741</v>
      </c>
      <c r="F106" s="1023" t="s">
        <v>742</v>
      </c>
      <c r="G106" s="425" t="s">
        <v>601</v>
      </c>
    </row>
    <row r="107" spans="1:7" ht="85.5">
      <c r="A107" s="1172">
        <f t="shared" si="1"/>
        <v>101</v>
      </c>
      <c r="B107" s="1169">
        <v>1.1399999999999999</v>
      </c>
      <c r="C107" s="326">
        <v>44742</v>
      </c>
      <c r="D107" s="425" t="s">
        <v>31</v>
      </c>
      <c r="E107" s="719" t="s">
        <v>743</v>
      </c>
      <c r="F107" s="1023" t="s">
        <v>744</v>
      </c>
      <c r="G107" s="425" t="s">
        <v>567</v>
      </c>
    </row>
    <row r="108" spans="1:7" ht="213.75">
      <c r="A108" s="1172">
        <f t="shared" si="1"/>
        <v>102</v>
      </c>
      <c r="B108" s="1169">
        <v>1.1399999999999999</v>
      </c>
      <c r="C108" s="326">
        <v>44742</v>
      </c>
      <c r="D108" s="425" t="s">
        <v>31</v>
      </c>
      <c r="E108" s="1044" t="s">
        <v>745</v>
      </c>
      <c r="F108" s="1023" t="s">
        <v>746</v>
      </c>
      <c r="G108" s="425" t="s">
        <v>567</v>
      </c>
    </row>
    <row r="109" spans="1:7">
      <c r="A109" s="1172">
        <f t="shared" si="1"/>
        <v>103</v>
      </c>
      <c r="B109" s="1169">
        <v>1.1399999999999999</v>
      </c>
      <c r="C109" s="326">
        <v>44742</v>
      </c>
      <c r="D109" s="425" t="s">
        <v>747</v>
      </c>
      <c r="E109" s="719" t="s">
        <v>748</v>
      </c>
      <c r="F109" s="1023" t="s">
        <v>631</v>
      </c>
      <c r="G109" s="425" t="s">
        <v>601</v>
      </c>
    </row>
    <row r="110" spans="1:7" ht="156.75">
      <c r="A110" s="1172">
        <f t="shared" si="1"/>
        <v>104</v>
      </c>
      <c r="B110" s="1169">
        <v>1.1399999999999999</v>
      </c>
      <c r="C110" s="326">
        <v>44743</v>
      </c>
      <c r="D110" s="719" t="s">
        <v>743</v>
      </c>
      <c r="E110" s="719" t="s">
        <v>743</v>
      </c>
      <c r="F110" s="1023" t="s">
        <v>749</v>
      </c>
      <c r="G110" s="1046" t="s">
        <v>750</v>
      </c>
    </row>
    <row r="111" spans="1:7" ht="71.25">
      <c r="A111" s="1172">
        <f t="shared" si="1"/>
        <v>105</v>
      </c>
      <c r="B111" s="1169">
        <v>1.1399999999999999</v>
      </c>
      <c r="C111" s="326">
        <v>44743</v>
      </c>
      <c r="D111" s="719" t="s">
        <v>743</v>
      </c>
      <c r="E111" s="719" t="s">
        <v>743</v>
      </c>
      <c r="F111" s="1023" t="s">
        <v>751</v>
      </c>
      <c r="G111" s="425" t="s">
        <v>567</v>
      </c>
    </row>
    <row r="112" spans="1:7">
      <c r="A112" s="1172">
        <f t="shared" si="1"/>
        <v>106</v>
      </c>
      <c r="B112" s="1169">
        <v>1.1399999999999999</v>
      </c>
      <c r="C112" s="326">
        <v>44746</v>
      </c>
      <c r="D112" s="425" t="s">
        <v>40</v>
      </c>
      <c r="E112" s="719" t="s">
        <v>752</v>
      </c>
      <c r="F112" s="1023" t="s">
        <v>631</v>
      </c>
      <c r="G112" s="425" t="s">
        <v>601</v>
      </c>
    </row>
    <row r="113" spans="1:7">
      <c r="A113" s="1172">
        <f t="shared" si="1"/>
        <v>107</v>
      </c>
      <c r="B113" s="1169">
        <v>1.1399999999999999</v>
      </c>
      <c r="C113" s="326">
        <v>44746</v>
      </c>
      <c r="D113" s="425" t="s">
        <v>753</v>
      </c>
      <c r="E113" s="719" t="s">
        <v>754</v>
      </c>
      <c r="F113" s="1023" t="s">
        <v>755</v>
      </c>
      <c r="G113" s="425" t="s">
        <v>711</v>
      </c>
    </row>
    <row r="114" spans="1:7">
      <c r="A114" s="1172">
        <f t="shared" si="1"/>
        <v>108</v>
      </c>
      <c r="B114" s="1169">
        <v>1.1399999999999999</v>
      </c>
      <c r="C114" s="1047">
        <v>44746</v>
      </c>
      <c r="D114" s="425" t="s">
        <v>90</v>
      </c>
      <c r="E114" s="719" t="s">
        <v>756</v>
      </c>
      <c r="F114" s="1023" t="s">
        <v>757</v>
      </c>
      <c r="G114" s="425" t="s">
        <v>601</v>
      </c>
    </row>
    <row r="115" spans="1:7">
      <c r="A115" s="1172">
        <f t="shared" si="1"/>
        <v>109</v>
      </c>
      <c r="B115" s="1168">
        <v>1.1399999999999999</v>
      </c>
      <c r="C115" s="1047">
        <v>44746</v>
      </c>
      <c r="D115" s="425" t="s">
        <v>38</v>
      </c>
      <c r="E115" s="719" t="s">
        <v>758</v>
      </c>
      <c r="F115" s="1023" t="s">
        <v>631</v>
      </c>
      <c r="G115" s="425" t="s">
        <v>567</v>
      </c>
    </row>
    <row r="116" spans="1:7">
      <c r="A116" s="1172">
        <f t="shared" si="1"/>
        <v>110</v>
      </c>
      <c r="B116" s="1168">
        <v>1.1399999999999999</v>
      </c>
      <c r="C116" s="1047">
        <v>44746</v>
      </c>
      <c r="D116" s="425" t="s">
        <v>39</v>
      </c>
      <c r="E116" s="719" t="s">
        <v>759</v>
      </c>
      <c r="F116" s="719" t="s">
        <v>760</v>
      </c>
      <c r="G116" s="425" t="s">
        <v>601</v>
      </c>
    </row>
    <row r="117" spans="1:7">
      <c r="A117" s="1172">
        <f t="shared" si="1"/>
        <v>111</v>
      </c>
      <c r="B117" s="1168">
        <v>1.1399999999999999</v>
      </c>
      <c r="C117" s="1047">
        <v>44747</v>
      </c>
      <c r="D117" s="425" t="s">
        <v>31</v>
      </c>
      <c r="E117" s="719" t="s">
        <v>761</v>
      </c>
      <c r="F117" s="1023" t="s">
        <v>631</v>
      </c>
      <c r="G117" s="425" t="s">
        <v>601</v>
      </c>
    </row>
    <row r="118" spans="1:7">
      <c r="A118" s="1172">
        <f t="shared" si="1"/>
        <v>112</v>
      </c>
      <c r="B118" s="1168">
        <v>1.1399999999999999</v>
      </c>
      <c r="C118" s="1047">
        <v>44747</v>
      </c>
      <c r="D118" s="425" t="s">
        <v>133</v>
      </c>
      <c r="E118" s="719" t="s">
        <v>762</v>
      </c>
      <c r="F118" s="719" t="s">
        <v>763</v>
      </c>
      <c r="G118" s="425" t="s">
        <v>567</v>
      </c>
    </row>
    <row r="119" spans="1:7" ht="57">
      <c r="A119" s="1172">
        <f t="shared" si="1"/>
        <v>113</v>
      </c>
      <c r="B119" s="1168">
        <v>1.1399999999999999</v>
      </c>
      <c r="C119" s="1047">
        <v>44747</v>
      </c>
      <c r="D119" s="719" t="s">
        <v>743</v>
      </c>
      <c r="E119" s="719" t="s">
        <v>743</v>
      </c>
      <c r="F119" s="1023" t="s">
        <v>764</v>
      </c>
      <c r="G119" s="425" t="s">
        <v>567</v>
      </c>
    </row>
    <row r="120" spans="1:7" ht="85.5">
      <c r="A120" s="1172">
        <f t="shared" si="1"/>
        <v>114</v>
      </c>
      <c r="B120" s="1168">
        <v>1.1399999999999999</v>
      </c>
      <c r="C120" s="1047">
        <v>44748</v>
      </c>
      <c r="D120" s="719" t="s">
        <v>743</v>
      </c>
      <c r="E120" s="719" t="s">
        <v>743</v>
      </c>
      <c r="F120" s="1023" t="s">
        <v>765</v>
      </c>
      <c r="G120" s="1044" t="s">
        <v>766</v>
      </c>
    </row>
    <row r="121" spans="1:7" ht="71.25">
      <c r="A121" s="1172">
        <f t="shared" si="1"/>
        <v>115</v>
      </c>
      <c r="B121" s="1168">
        <v>1.1399999999999999</v>
      </c>
      <c r="C121" s="1047">
        <v>44748</v>
      </c>
      <c r="D121" s="425" t="s">
        <v>31</v>
      </c>
      <c r="E121" s="719" t="s">
        <v>743</v>
      </c>
      <c r="F121" s="719" t="s">
        <v>767</v>
      </c>
      <c r="G121" s="425" t="s">
        <v>601</v>
      </c>
    </row>
    <row r="122" spans="1:7">
      <c r="A122" s="1172">
        <f t="shared" si="1"/>
        <v>116</v>
      </c>
      <c r="B122" s="1168">
        <v>1.1399999999999999</v>
      </c>
      <c r="C122" s="1047">
        <v>44748</v>
      </c>
      <c r="D122" s="425" t="s">
        <v>768</v>
      </c>
      <c r="E122" s="719" t="s">
        <v>769</v>
      </c>
      <c r="F122" s="719" t="s">
        <v>770</v>
      </c>
      <c r="G122" s="425" t="s">
        <v>601</v>
      </c>
    </row>
    <row r="123" spans="1:7">
      <c r="A123" s="1172">
        <f t="shared" si="1"/>
        <v>117</v>
      </c>
      <c r="B123" s="1168">
        <v>1.1399999999999999</v>
      </c>
      <c r="C123" s="1047">
        <v>44748</v>
      </c>
      <c r="D123" s="425" t="s">
        <v>62</v>
      </c>
      <c r="E123" s="719" t="s">
        <v>771</v>
      </c>
      <c r="F123" s="1023" t="s">
        <v>631</v>
      </c>
      <c r="G123" s="425" t="s">
        <v>601</v>
      </c>
    </row>
    <row r="124" spans="1:7">
      <c r="A124" s="1172">
        <f t="shared" si="1"/>
        <v>118</v>
      </c>
      <c r="B124" s="1168">
        <v>1.1399999999999999</v>
      </c>
      <c r="C124" s="1047">
        <v>44749</v>
      </c>
      <c r="D124" s="425" t="s">
        <v>137</v>
      </c>
      <c r="E124" s="719" t="s">
        <v>772</v>
      </c>
      <c r="F124" s="1023" t="s">
        <v>773</v>
      </c>
      <c r="G124" s="425" t="s">
        <v>601</v>
      </c>
    </row>
    <row r="125" spans="1:7" ht="28.5">
      <c r="A125" s="1172">
        <f t="shared" si="1"/>
        <v>119</v>
      </c>
      <c r="B125" s="1168">
        <v>1.1399999999999999</v>
      </c>
      <c r="C125" s="1047">
        <v>44749</v>
      </c>
      <c r="D125" s="425" t="s">
        <v>774</v>
      </c>
      <c r="E125" s="719" t="s">
        <v>743</v>
      </c>
      <c r="F125" s="1023" t="s">
        <v>775</v>
      </c>
      <c r="G125" s="425" t="s">
        <v>567</v>
      </c>
    </row>
    <row r="126" spans="1:7" ht="15.75">
      <c r="A126" s="1172">
        <f t="shared" si="1"/>
        <v>120</v>
      </c>
      <c r="B126" s="1168">
        <v>1.1399999999999999</v>
      </c>
      <c r="C126" s="1047">
        <v>44749</v>
      </c>
      <c r="D126" s="425" t="s">
        <v>53</v>
      </c>
      <c r="E126" s="1048" t="s">
        <v>776</v>
      </c>
      <c r="F126" s="1023" t="s">
        <v>631</v>
      </c>
      <c r="G126" s="425" t="s">
        <v>601</v>
      </c>
    </row>
    <row r="127" spans="1:7" ht="28.5">
      <c r="A127" s="1172">
        <f t="shared" si="1"/>
        <v>121</v>
      </c>
      <c r="B127" s="1168">
        <v>1.1399999999999999</v>
      </c>
      <c r="C127" s="1047">
        <v>44753</v>
      </c>
      <c r="D127" s="425" t="s">
        <v>56</v>
      </c>
      <c r="E127" s="719" t="s">
        <v>665</v>
      </c>
      <c r="F127" s="719" t="s">
        <v>777</v>
      </c>
      <c r="G127" s="425" t="s">
        <v>567</v>
      </c>
    </row>
    <row r="128" spans="1:7" ht="85.5">
      <c r="A128" s="1172">
        <f t="shared" si="1"/>
        <v>122</v>
      </c>
      <c r="B128" s="1168">
        <v>1.1399999999999999</v>
      </c>
      <c r="C128" s="1047">
        <v>44755</v>
      </c>
      <c r="D128" s="719" t="s">
        <v>743</v>
      </c>
      <c r="E128" s="719" t="s">
        <v>743</v>
      </c>
      <c r="F128" s="1023" t="s">
        <v>778</v>
      </c>
      <c r="G128" s="425" t="s">
        <v>567</v>
      </c>
    </row>
    <row r="129" spans="1:7">
      <c r="A129" s="1172">
        <f t="shared" si="1"/>
        <v>123</v>
      </c>
      <c r="B129" s="1168">
        <v>1.1399999999999999</v>
      </c>
      <c r="C129" s="1047">
        <v>44762</v>
      </c>
      <c r="D129" s="425" t="s">
        <v>779</v>
      </c>
      <c r="E129" s="719" t="s">
        <v>780</v>
      </c>
      <c r="F129" s="1023" t="s">
        <v>631</v>
      </c>
      <c r="G129" s="425" t="s">
        <v>601</v>
      </c>
    </row>
    <row r="130" spans="1:7">
      <c r="A130" s="1172">
        <f t="shared" si="1"/>
        <v>124</v>
      </c>
      <c r="B130" s="1168">
        <v>1.1399999999999999</v>
      </c>
      <c r="C130" s="1047">
        <v>44762</v>
      </c>
      <c r="D130" s="425" t="s">
        <v>781</v>
      </c>
      <c r="E130" s="719" t="s">
        <v>782</v>
      </c>
      <c r="F130" s="1023" t="s">
        <v>631</v>
      </c>
      <c r="G130" s="425" t="s">
        <v>601</v>
      </c>
    </row>
    <row r="131" spans="1:7" ht="85.5">
      <c r="A131" s="1172">
        <f t="shared" si="1"/>
        <v>125</v>
      </c>
      <c r="B131" s="1168">
        <v>1.1399999999999999</v>
      </c>
      <c r="C131" s="1047">
        <v>44764</v>
      </c>
      <c r="D131" s="719" t="s">
        <v>743</v>
      </c>
      <c r="E131" s="719" t="s">
        <v>783</v>
      </c>
      <c r="F131" s="1023" t="s">
        <v>784</v>
      </c>
      <c r="G131" s="425" t="s">
        <v>567</v>
      </c>
    </row>
    <row r="132" spans="1:7">
      <c r="A132" s="1172">
        <f t="shared" si="1"/>
        <v>126</v>
      </c>
      <c r="B132" s="1168">
        <v>1.1399999999999999</v>
      </c>
      <c r="C132" s="1047">
        <v>44764</v>
      </c>
      <c r="D132" s="425" t="s">
        <v>779</v>
      </c>
      <c r="E132" s="719" t="s">
        <v>785</v>
      </c>
      <c r="F132" s="1023" t="s">
        <v>631</v>
      </c>
      <c r="G132" s="425" t="s">
        <v>601</v>
      </c>
    </row>
    <row r="133" spans="1:7">
      <c r="A133" s="1172">
        <f t="shared" si="1"/>
        <v>127</v>
      </c>
      <c r="B133" s="1168">
        <v>1.1399999999999999</v>
      </c>
      <c r="C133" s="1047">
        <v>44767</v>
      </c>
      <c r="D133" s="425" t="s">
        <v>118</v>
      </c>
      <c r="E133" s="719" t="s">
        <v>786</v>
      </c>
      <c r="F133" s="1023" t="s">
        <v>787</v>
      </c>
      <c r="G133" s="425" t="s">
        <v>601</v>
      </c>
    </row>
    <row r="134" spans="1:7">
      <c r="A134" s="1172">
        <f t="shared" si="1"/>
        <v>128</v>
      </c>
      <c r="B134" s="1168">
        <v>1.1399999999999999</v>
      </c>
      <c r="C134" s="1047">
        <v>44767</v>
      </c>
      <c r="D134" s="425" t="s">
        <v>779</v>
      </c>
      <c r="E134" s="719" t="s">
        <v>788</v>
      </c>
      <c r="F134" s="1023" t="s">
        <v>789</v>
      </c>
      <c r="G134" s="425" t="s">
        <v>601</v>
      </c>
    </row>
    <row r="135" spans="1:7">
      <c r="A135" s="1172">
        <f t="shared" si="1"/>
        <v>129</v>
      </c>
      <c r="B135" s="1168">
        <v>1.1399999999999999</v>
      </c>
      <c r="C135" s="1047">
        <v>44767</v>
      </c>
      <c r="D135" s="425" t="s">
        <v>790</v>
      </c>
      <c r="E135" s="719" t="s">
        <v>791</v>
      </c>
      <c r="F135" s="1023" t="s">
        <v>631</v>
      </c>
      <c r="G135" s="425" t="s">
        <v>601</v>
      </c>
    </row>
    <row r="136" spans="1:7">
      <c r="A136" s="1172">
        <f t="shared" ref="A136:A199" si="2">A135+1</f>
        <v>130</v>
      </c>
      <c r="B136" s="1168">
        <v>1.1399999999999999</v>
      </c>
      <c r="C136" s="1047">
        <v>44768</v>
      </c>
      <c r="D136" s="719" t="s">
        <v>56</v>
      </c>
      <c r="E136" s="719" t="s">
        <v>792</v>
      </c>
      <c r="F136" s="1023" t="s">
        <v>793</v>
      </c>
      <c r="G136" s="425" t="s">
        <v>601</v>
      </c>
    </row>
    <row r="137" spans="1:7">
      <c r="A137" s="1172">
        <f t="shared" si="2"/>
        <v>131</v>
      </c>
      <c r="B137" s="1168">
        <v>1.1399999999999999</v>
      </c>
      <c r="C137" s="1047">
        <v>44768</v>
      </c>
      <c r="D137" s="719" t="s">
        <v>138</v>
      </c>
      <c r="E137" s="719" t="s">
        <v>794</v>
      </c>
      <c r="F137" s="1023" t="s">
        <v>795</v>
      </c>
      <c r="G137" s="425" t="s">
        <v>601</v>
      </c>
    </row>
    <row r="138" spans="1:7">
      <c r="A138" s="1172">
        <f t="shared" si="2"/>
        <v>132</v>
      </c>
      <c r="B138" s="1168">
        <v>1.1399999999999999</v>
      </c>
      <c r="C138" s="1047">
        <v>44768</v>
      </c>
      <c r="D138" s="719" t="s">
        <v>38</v>
      </c>
      <c r="E138" s="719" t="s">
        <v>796</v>
      </c>
      <c r="F138" s="1023" t="s">
        <v>797</v>
      </c>
      <c r="G138" s="425" t="s">
        <v>601</v>
      </c>
    </row>
    <row r="139" spans="1:7" ht="57">
      <c r="A139" s="1172">
        <f t="shared" si="2"/>
        <v>133</v>
      </c>
      <c r="B139" s="1168">
        <v>1.1399999999999999</v>
      </c>
      <c r="C139" s="1047">
        <v>44769</v>
      </c>
      <c r="D139" s="719" t="s">
        <v>75</v>
      </c>
      <c r="E139" s="719" t="s">
        <v>798</v>
      </c>
      <c r="F139" s="1058" t="s">
        <v>799</v>
      </c>
      <c r="G139" s="425" t="s">
        <v>567</v>
      </c>
    </row>
    <row r="140" spans="1:7">
      <c r="A140" s="1172">
        <f t="shared" si="2"/>
        <v>134</v>
      </c>
      <c r="B140" s="1168">
        <v>1.1399999999999999</v>
      </c>
      <c r="C140" s="1047">
        <v>44769</v>
      </c>
      <c r="D140" s="719" t="s">
        <v>77</v>
      </c>
      <c r="E140" s="719" t="s">
        <v>800</v>
      </c>
      <c r="F140" s="1023" t="s">
        <v>801</v>
      </c>
      <c r="G140" s="425" t="s">
        <v>567</v>
      </c>
    </row>
    <row r="141" spans="1:7">
      <c r="A141" s="1172">
        <f t="shared" si="2"/>
        <v>135</v>
      </c>
      <c r="B141" s="1168">
        <v>1.1399999999999999</v>
      </c>
      <c r="C141" s="1047">
        <v>44769</v>
      </c>
      <c r="D141" s="719" t="s">
        <v>38</v>
      </c>
      <c r="E141" s="719" t="s">
        <v>802</v>
      </c>
      <c r="F141" s="1023" t="s">
        <v>631</v>
      </c>
      <c r="G141" s="425" t="s">
        <v>567</v>
      </c>
    </row>
    <row r="142" spans="1:7">
      <c r="A142" s="1172">
        <f t="shared" si="2"/>
        <v>136</v>
      </c>
      <c r="B142" s="1168">
        <v>1.1399999999999999</v>
      </c>
      <c r="C142" s="1047">
        <v>44769</v>
      </c>
      <c r="D142" s="719" t="s">
        <v>137</v>
      </c>
      <c r="E142" s="719" t="s">
        <v>803</v>
      </c>
      <c r="F142" s="1023" t="s">
        <v>795</v>
      </c>
      <c r="G142" s="425" t="s">
        <v>601</v>
      </c>
    </row>
    <row r="143" spans="1:7">
      <c r="A143" s="1172">
        <f t="shared" si="2"/>
        <v>137</v>
      </c>
      <c r="B143" s="1168">
        <v>1.1399999999999999</v>
      </c>
      <c r="C143" s="1047">
        <v>44770</v>
      </c>
      <c r="D143" s="719" t="s">
        <v>91</v>
      </c>
      <c r="E143" s="719" t="s">
        <v>804</v>
      </c>
      <c r="F143" s="1023" t="s">
        <v>805</v>
      </c>
      <c r="G143" s="425" t="s">
        <v>601</v>
      </c>
    </row>
    <row r="144" spans="1:7">
      <c r="A144" s="1172">
        <f t="shared" si="2"/>
        <v>138</v>
      </c>
      <c r="B144" s="1168">
        <v>1.1399999999999999</v>
      </c>
      <c r="C144" s="1047">
        <v>44770</v>
      </c>
      <c r="D144" s="719" t="s">
        <v>39</v>
      </c>
      <c r="E144" s="719" t="s">
        <v>806</v>
      </c>
      <c r="F144" s="1023" t="s">
        <v>795</v>
      </c>
      <c r="G144" s="425" t="s">
        <v>601</v>
      </c>
    </row>
    <row r="145" spans="1:7">
      <c r="A145" s="1172">
        <f t="shared" si="2"/>
        <v>139</v>
      </c>
      <c r="B145" s="1168">
        <v>1.1399999999999999</v>
      </c>
      <c r="C145" s="1047">
        <v>44770</v>
      </c>
      <c r="D145" s="719" t="s">
        <v>94</v>
      </c>
      <c r="E145" s="719" t="s">
        <v>807</v>
      </c>
      <c r="F145" s="1023" t="s">
        <v>808</v>
      </c>
      <c r="G145" s="425" t="s">
        <v>601</v>
      </c>
    </row>
    <row r="146" spans="1:7">
      <c r="A146" s="1172">
        <f t="shared" si="2"/>
        <v>140</v>
      </c>
      <c r="B146" s="1168">
        <v>1.1399999999999999</v>
      </c>
      <c r="C146" s="1047">
        <v>44770</v>
      </c>
      <c r="D146" s="719" t="s">
        <v>53</v>
      </c>
      <c r="E146" s="719" t="s">
        <v>809</v>
      </c>
      <c r="F146" s="1023" t="s">
        <v>631</v>
      </c>
      <c r="G146" s="425" t="s">
        <v>601</v>
      </c>
    </row>
    <row r="147" spans="1:7" ht="42.75">
      <c r="A147" s="1172">
        <f t="shared" si="2"/>
        <v>141</v>
      </c>
      <c r="B147" s="1168">
        <v>1.1399999999999999</v>
      </c>
      <c r="C147" s="1047">
        <v>44770</v>
      </c>
      <c r="D147" s="719" t="s">
        <v>36</v>
      </c>
      <c r="E147" s="719" t="s">
        <v>810</v>
      </c>
      <c r="F147" s="1023" t="s">
        <v>631</v>
      </c>
      <c r="G147" s="425" t="s">
        <v>601</v>
      </c>
    </row>
    <row r="148" spans="1:7">
      <c r="A148" s="1172">
        <f t="shared" si="2"/>
        <v>142</v>
      </c>
      <c r="B148" s="1168">
        <v>1.1399999999999999</v>
      </c>
      <c r="C148" s="1047">
        <v>44770</v>
      </c>
      <c r="D148" s="719" t="s">
        <v>103</v>
      </c>
      <c r="E148" s="719" t="s">
        <v>811</v>
      </c>
      <c r="F148" s="1023" t="s">
        <v>631</v>
      </c>
      <c r="G148" s="425" t="s">
        <v>601</v>
      </c>
    </row>
    <row r="149" spans="1:7">
      <c r="A149" s="1172">
        <f t="shared" si="2"/>
        <v>143</v>
      </c>
      <c r="B149" s="1168">
        <v>1.1399999999999999</v>
      </c>
      <c r="C149" s="1047">
        <v>44784</v>
      </c>
      <c r="D149" s="425" t="s">
        <v>779</v>
      </c>
      <c r="E149" s="719" t="s">
        <v>812</v>
      </c>
      <c r="F149" s="1023" t="s">
        <v>631</v>
      </c>
      <c r="G149" s="425" t="s">
        <v>601</v>
      </c>
    </row>
    <row r="150" spans="1:7">
      <c r="A150" s="1172">
        <f t="shared" si="2"/>
        <v>144</v>
      </c>
      <c r="B150" s="1168">
        <v>1.1399999999999999</v>
      </c>
      <c r="C150" s="1047">
        <v>44784</v>
      </c>
      <c r="D150" s="425" t="s">
        <v>36</v>
      </c>
      <c r="E150" s="719" t="s">
        <v>813</v>
      </c>
      <c r="F150" s="1023" t="s">
        <v>631</v>
      </c>
      <c r="G150" s="425" t="s">
        <v>601</v>
      </c>
    </row>
    <row r="151" spans="1:7">
      <c r="A151" s="1172">
        <f t="shared" si="2"/>
        <v>145</v>
      </c>
      <c r="B151" s="1168">
        <v>1.1399999999999999</v>
      </c>
      <c r="C151" s="1047">
        <v>44784</v>
      </c>
      <c r="D151" s="425" t="s">
        <v>31</v>
      </c>
      <c r="E151" s="719" t="s">
        <v>814</v>
      </c>
      <c r="F151" s="1023" t="s">
        <v>631</v>
      </c>
      <c r="G151" s="425" t="s">
        <v>601</v>
      </c>
    </row>
    <row r="152" spans="1:7">
      <c r="A152" s="1172">
        <f t="shared" si="2"/>
        <v>146</v>
      </c>
      <c r="B152" s="1168">
        <v>1.1499999999999999</v>
      </c>
      <c r="C152" s="1047">
        <v>44889</v>
      </c>
      <c r="D152" s="425" t="s">
        <v>26</v>
      </c>
      <c r="E152" s="719" t="s">
        <v>293</v>
      </c>
      <c r="F152" s="719" t="s">
        <v>815</v>
      </c>
      <c r="G152" s="425" t="s">
        <v>816</v>
      </c>
    </row>
    <row r="153" spans="1:7">
      <c r="A153" s="1172">
        <f t="shared" si="2"/>
        <v>147</v>
      </c>
      <c r="B153" s="1168">
        <v>1.1499999999999999</v>
      </c>
      <c r="C153" s="1047">
        <v>44889</v>
      </c>
      <c r="D153" s="425" t="s">
        <v>817</v>
      </c>
      <c r="E153" s="719" t="s">
        <v>293</v>
      </c>
      <c r="F153" s="719" t="s">
        <v>818</v>
      </c>
      <c r="G153" s="425" t="s">
        <v>816</v>
      </c>
    </row>
    <row r="154" spans="1:7">
      <c r="A154" s="1172">
        <f t="shared" si="2"/>
        <v>148</v>
      </c>
      <c r="B154" s="1168">
        <v>1.1499999999999999</v>
      </c>
      <c r="C154" s="1047">
        <v>44889</v>
      </c>
      <c r="D154" s="425" t="s">
        <v>819</v>
      </c>
      <c r="E154" s="719" t="s">
        <v>293</v>
      </c>
      <c r="F154" s="719" t="s">
        <v>818</v>
      </c>
      <c r="G154" s="425" t="s">
        <v>816</v>
      </c>
    </row>
    <row r="155" spans="1:7">
      <c r="A155" s="1172">
        <f t="shared" si="2"/>
        <v>149</v>
      </c>
      <c r="B155" s="1168">
        <v>1.1499999999999999</v>
      </c>
      <c r="C155" s="1047">
        <v>44889</v>
      </c>
      <c r="D155" s="425" t="s">
        <v>820</v>
      </c>
      <c r="E155" s="719" t="s">
        <v>293</v>
      </c>
      <c r="F155" s="719" t="s">
        <v>818</v>
      </c>
      <c r="G155" s="425" t="s">
        <v>816</v>
      </c>
    </row>
    <row r="156" spans="1:7">
      <c r="A156" s="1172">
        <f t="shared" si="2"/>
        <v>150</v>
      </c>
      <c r="B156" s="1168">
        <v>1.1499999999999999</v>
      </c>
      <c r="C156" s="1047">
        <v>44889</v>
      </c>
      <c r="D156" s="425" t="s">
        <v>821</v>
      </c>
      <c r="E156" s="719" t="s">
        <v>822</v>
      </c>
      <c r="F156" s="719" t="s">
        <v>823</v>
      </c>
      <c r="G156" s="425" t="s">
        <v>816</v>
      </c>
    </row>
    <row r="157" spans="1:7" ht="28.5">
      <c r="A157" s="1172">
        <f t="shared" si="2"/>
        <v>151</v>
      </c>
      <c r="B157" s="1168">
        <v>1.1499999999999999</v>
      </c>
      <c r="C157" s="1067">
        <v>44901</v>
      </c>
      <c r="D157" s="425" t="s">
        <v>39</v>
      </c>
      <c r="E157" s="719" t="s">
        <v>824</v>
      </c>
      <c r="F157" s="719" t="s">
        <v>825</v>
      </c>
      <c r="G157" s="425" t="s">
        <v>816</v>
      </c>
    </row>
    <row r="158" spans="1:7">
      <c r="A158" s="1172">
        <f t="shared" si="2"/>
        <v>152</v>
      </c>
      <c r="B158" s="1168">
        <v>1.1499999999999999</v>
      </c>
      <c r="C158" s="1067">
        <v>44901</v>
      </c>
      <c r="D158" s="425" t="s">
        <v>74</v>
      </c>
      <c r="E158" s="719" t="s">
        <v>826</v>
      </c>
      <c r="F158" s="719" t="s">
        <v>827</v>
      </c>
      <c r="G158" s="425" t="s">
        <v>816</v>
      </c>
    </row>
    <row r="159" spans="1:7">
      <c r="A159" s="1172">
        <f t="shared" si="2"/>
        <v>153</v>
      </c>
      <c r="B159" s="1168">
        <v>1.1499999999999999</v>
      </c>
      <c r="C159" s="1067">
        <v>44901</v>
      </c>
      <c r="D159" s="1063" t="s">
        <v>828</v>
      </c>
      <c r="E159" s="719" t="s">
        <v>829</v>
      </c>
      <c r="F159" s="719" t="s">
        <v>830</v>
      </c>
      <c r="G159" s="425" t="s">
        <v>816</v>
      </c>
    </row>
    <row r="160" spans="1:7">
      <c r="A160" s="1172">
        <f t="shared" si="2"/>
        <v>154</v>
      </c>
      <c r="B160" s="1168">
        <v>1.1499999999999999</v>
      </c>
      <c r="C160" s="1067">
        <v>44901</v>
      </c>
      <c r="D160" s="425" t="s">
        <v>568</v>
      </c>
      <c r="E160" s="719" t="s">
        <v>831</v>
      </c>
      <c r="F160" s="719" t="s">
        <v>832</v>
      </c>
      <c r="G160" s="425" t="s">
        <v>816</v>
      </c>
    </row>
    <row r="161" spans="1:7">
      <c r="A161" s="1172">
        <f t="shared" si="2"/>
        <v>155</v>
      </c>
      <c r="B161" s="1168">
        <v>1.1499999999999999</v>
      </c>
      <c r="C161" s="1067">
        <v>44901</v>
      </c>
      <c r="D161" s="425" t="s">
        <v>561</v>
      </c>
      <c r="E161" s="719" t="s">
        <v>833</v>
      </c>
      <c r="F161" s="719" t="s">
        <v>827</v>
      </c>
      <c r="G161" s="425" t="s">
        <v>816</v>
      </c>
    </row>
    <row r="162" spans="1:7">
      <c r="A162" s="1172">
        <f t="shared" si="2"/>
        <v>156</v>
      </c>
      <c r="B162" s="1168">
        <v>1.1499999999999999</v>
      </c>
      <c r="C162" s="1067">
        <v>44901</v>
      </c>
      <c r="D162" s="1064" t="s">
        <v>78</v>
      </c>
      <c r="E162" s="719" t="s">
        <v>834</v>
      </c>
      <c r="F162" s="719" t="s">
        <v>835</v>
      </c>
      <c r="G162" s="425" t="s">
        <v>816</v>
      </c>
    </row>
    <row r="163" spans="1:7">
      <c r="A163" s="1172">
        <f t="shared" si="2"/>
        <v>157</v>
      </c>
      <c r="B163" s="1168">
        <v>1.1499999999999999</v>
      </c>
      <c r="C163" s="1067">
        <v>44901</v>
      </c>
      <c r="D163" s="1064" t="s">
        <v>78</v>
      </c>
      <c r="E163" s="719" t="s">
        <v>836</v>
      </c>
      <c r="F163" s="719" t="s">
        <v>837</v>
      </c>
      <c r="G163" s="425" t="s">
        <v>816</v>
      </c>
    </row>
    <row r="164" spans="1:7">
      <c r="A164" s="1172">
        <f t="shared" si="2"/>
        <v>158</v>
      </c>
      <c r="B164" s="1168">
        <v>1.1499999999999999</v>
      </c>
      <c r="C164" s="1067">
        <v>44901</v>
      </c>
      <c r="D164" s="1065" t="s">
        <v>114</v>
      </c>
      <c r="E164" s="719" t="s">
        <v>833</v>
      </c>
      <c r="F164" s="1066" t="s">
        <v>838</v>
      </c>
      <c r="G164" s="425" t="s">
        <v>816</v>
      </c>
    </row>
    <row r="165" spans="1:7" ht="28.5">
      <c r="A165" s="1172">
        <f t="shared" si="2"/>
        <v>159</v>
      </c>
      <c r="B165" s="1168">
        <v>1.1499999999999999</v>
      </c>
      <c r="C165" s="1067">
        <v>44901</v>
      </c>
      <c r="D165" s="1065" t="s">
        <v>781</v>
      </c>
      <c r="E165" s="719" t="s">
        <v>839</v>
      </c>
      <c r="F165" s="719" t="s">
        <v>840</v>
      </c>
      <c r="G165" s="425" t="s">
        <v>816</v>
      </c>
    </row>
    <row r="166" spans="1:7">
      <c r="A166" s="1172">
        <f t="shared" si="2"/>
        <v>160</v>
      </c>
      <c r="B166" s="1168">
        <v>1.1499999999999999</v>
      </c>
      <c r="C166" s="1067">
        <v>44901</v>
      </c>
      <c r="D166" s="425" t="s">
        <v>133</v>
      </c>
      <c r="E166" s="719" t="s">
        <v>653</v>
      </c>
      <c r="F166" s="719" t="s">
        <v>841</v>
      </c>
      <c r="G166" s="425" t="s">
        <v>816</v>
      </c>
    </row>
    <row r="167" spans="1:7">
      <c r="A167" s="1172">
        <f t="shared" si="2"/>
        <v>161</v>
      </c>
      <c r="B167" s="1168">
        <v>1.1499999999999999</v>
      </c>
      <c r="C167" s="1067">
        <v>44901</v>
      </c>
      <c r="D167" s="425" t="s">
        <v>133</v>
      </c>
      <c r="E167" s="719" t="s">
        <v>842</v>
      </c>
      <c r="F167" s="719" t="s">
        <v>843</v>
      </c>
      <c r="G167" s="425" t="s">
        <v>816</v>
      </c>
    </row>
    <row r="168" spans="1:7" ht="28.5">
      <c r="A168" s="1172">
        <f t="shared" si="2"/>
        <v>162</v>
      </c>
      <c r="B168" s="1168">
        <v>1.1499999999999999</v>
      </c>
      <c r="C168" s="1067">
        <v>44901</v>
      </c>
      <c r="D168" s="425" t="s">
        <v>74</v>
      </c>
      <c r="E168" s="719" t="s">
        <v>844</v>
      </c>
      <c r="F168" s="719" t="s">
        <v>845</v>
      </c>
      <c r="G168" s="425" t="s">
        <v>816</v>
      </c>
    </row>
    <row r="169" spans="1:7">
      <c r="A169" s="1172">
        <f t="shared" si="2"/>
        <v>163</v>
      </c>
      <c r="B169" s="1168">
        <v>1.1499999999999999</v>
      </c>
      <c r="C169" s="1067">
        <v>44901</v>
      </c>
      <c r="D169" s="425" t="s">
        <v>74</v>
      </c>
      <c r="E169" s="719" t="s">
        <v>846</v>
      </c>
      <c r="F169" s="719" t="s">
        <v>847</v>
      </c>
      <c r="G169" s="425" t="s">
        <v>816</v>
      </c>
    </row>
    <row r="170" spans="1:7" ht="28.5">
      <c r="A170" s="1172">
        <f t="shared" si="2"/>
        <v>164</v>
      </c>
      <c r="B170" s="1168">
        <v>1.1499999999999999</v>
      </c>
      <c r="C170" s="1067">
        <v>44901</v>
      </c>
      <c r="D170" s="1064" t="s">
        <v>848</v>
      </c>
      <c r="E170" s="719" t="s">
        <v>849</v>
      </c>
      <c r="F170" s="1066" t="s">
        <v>850</v>
      </c>
      <c r="G170" s="425" t="s">
        <v>816</v>
      </c>
    </row>
    <row r="171" spans="1:7">
      <c r="A171" s="1172">
        <f t="shared" si="2"/>
        <v>165</v>
      </c>
      <c r="B171" s="1168">
        <v>1.1499999999999999</v>
      </c>
      <c r="C171" s="1067">
        <v>44901</v>
      </c>
      <c r="D171" s="425" t="s">
        <v>94</v>
      </c>
      <c r="E171" s="719" t="s">
        <v>851</v>
      </c>
      <c r="F171" s="719" t="s">
        <v>852</v>
      </c>
      <c r="G171" s="425" t="s">
        <v>816</v>
      </c>
    </row>
    <row r="172" spans="1:7">
      <c r="A172" s="1172">
        <f t="shared" si="2"/>
        <v>166</v>
      </c>
      <c r="B172" s="1168">
        <v>1.1499999999999999</v>
      </c>
      <c r="C172" s="1067">
        <v>44935</v>
      </c>
      <c r="D172" s="425" t="s">
        <v>125</v>
      </c>
      <c r="E172" s="719" t="s">
        <v>853</v>
      </c>
      <c r="F172" s="719" t="s">
        <v>854</v>
      </c>
      <c r="G172" s="425" t="s">
        <v>816</v>
      </c>
    </row>
    <row r="173" spans="1:7">
      <c r="A173" s="1172">
        <f t="shared" si="2"/>
        <v>167</v>
      </c>
      <c r="B173" s="1168">
        <v>1.1499999999999999</v>
      </c>
      <c r="C173" s="1067">
        <v>44935</v>
      </c>
      <c r="D173" s="425" t="s">
        <v>537</v>
      </c>
      <c r="E173" s="719" t="s">
        <v>855</v>
      </c>
      <c r="F173" s="719" t="s">
        <v>856</v>
      </c>
      <c r="G173" s="425" t="s">
        <v>816</v>
      </c>
    </row>
    <row r="174" spans="1:7">
      <c r="A174" s="1172">
        <f t="shared" si="2"/>
        <v>168</v>
      </c>
      <c r="B174" s="1168">
        <v>1.1499999999999999</v>
      </c>
      <c r="C174" s="1067">
        <v>44935</v>
      </c>
      <c r="D174" s="425" t="s">
        <v>828</v>
      </c>
      <c r="E174" s="719" t="s">
        <v>857</v>
      </c>
      <c r="F174" s="719" t="s">
        <v>856</v>
      </c>
      <c r="G174" s="425" t="s">
        <v>816</v>
      </c>
    </row>
    <row r="175" spans="1:7">
      <c r="A175" s="1172">
        <f t="shared" si="2"/>
        <v>169</v>
      </c>
      <c r="B175" s="1168">
        <v>1.1499999999999999</v>
      </c>
      <c r="C175" s="1067">
        <v>44937</v>
      </c>
      <c r="D175" s="425" t="s">
        <v>858</v>
      </c>
      <c r="E175" s="719" t="s">
        <v>859</v>
      </c>
      <c r="F175" s="719" t="s">
        <v>860</v>
      </c>
      <c r="G175" s="425" t="s">
        <v>861</v>
      </c>
    </row>
    <row r="176" spans="1:7" ht="18" customHeight="1">
      <c r="A176" s="1172">
        <f t="shared" si="2"/>
        <v>170</v>
      </c>
      <c r="B176" s="1168">
        <v>1.1499999999999999</v>
      </c>
      <c r="C176" s="1067">
        <v>44937</v>
      </c>
      <c r="D176" s="425" t="s">
        <v>862</v>
      </c>
      <c r="E176" s="719" t="s">
        <v>863</v>
      </c>
      <c r="F176" s="719" t="s">
        <v>864</v>
      </c>
      <c r="G176" s="425" t="s">
        <v>861</v>
      </c>
    </row>
    <row r="177" spans="1:7">
      <c r="A177" s="1172">
        <f t="shared" si="2"/>
        <v>171</v>
      </c>
      <c r="B177" s="1168">
        <v>1.1499999999999999</v>
      </c>
      <c r="C177" s="1067">
        <v>44937</v>
      </c>
      <c r="D177" s="425" t="s">
        <v>862</v>
      </c>
      <c r="E177" s="719" t="s">
        <v>865</v>
      </c>
      <c r="F177" s="719" t="s">
        <v>866</v>
      </c>
      <c r="G177" s="425" t="s">
        <v>861</v>
      </c>
    </row>
    <row r="178" spans="1:7">
      <c r="A178" s="1172">
        <f t="shared" si="2"/>
        <v>172</v>
      </c>
      <c r="B178" s="1168">
        <v>1.1499999999999999</v>
      </c>
      <c r="C178" s="1047">
        <v>44937</v>
      </c>
      <c r="D178" s="425" t="s">
        <v>862</v>
      </c>
      <c r="E178" s="719" t="s">
        <v>867</v>
      </c>
      <c r="F178" s="719" t="s">
        <v>868</v>
      </c>
      <c r="G178" s="425" t="s">
        <v>861</v>
      </c>
    </row>
    <row r="179" spans="1:7">
      <c r="A179" s="1172">
        <f t="shared" si="2"/>
        <v>173</v>
      </c>
      <c r="B179" s="1168">
        <v>1.1499999999999999</v>
      </c>
      <c r="C179" s="1047">
        <v>44937</v>
      </c>
      <c r="D179" s="425" t="s">
        <v>862</v>
      </c>
      <c r="E179" s="719" t="s">
        <v>869</v>
      </c>
      <c r="F179" s="719" t="s">
        <v>870</v>
      </c>
      <c r="G179" s="425" t="s">
        <v>861</v>
      </c>
    </row>
    <row r="180" spans="1:7">
      <c r="A180" s="1172">
        <f t="shared" si="2"/>
        <v>174</v>
      </c>
      <c r="B180" s="1168">
        <v>1.1499999999999999</v>
      </c>
      <c r="C180" s="1047">
        <v>44937</v>
      </c>
      <c r="D180" s="425" t="s">
        <v>862</v>
      </c>
      <c r="E180" s="719" t="s">
        <v>871</v>
      </c>
      <c r="F180" s="719" t="s">
        <v>872</v>
      </c>
      <c r="G180" s="425" t="s">
        <v>861</v>
      </c>
    </row>
    <row r="181" spans="1:7">
      <c r="A181" s="1172">
        <f t="shared" si="2"/>
        <v>175</v>
      </c>
      <c r="B181" s="1168">
        <v>1.1499999999999999</v>
      </c>
      <c r="C181" s="1047">
        <v>44937</v>
      </c>
      <c r="D181" s="425" t="s">
        <v>873</v>
      </c>
      <c r="E181" s="719" t="s">
        <v>874</v>
      </c>
      <c r="F181" s="719" t="s">
        <v>875</v>
      </c>
      <c r="G181" s="425" t="s">
        <v>861</v>
      </c>
    </row>
    <row r="182" spans="1:7">
      <c r="A182" s="1172">
        <f t="shared" si="2"/>
        <v>176</v>
      </c>
      <c r="B182" s="1168">
        <v>1.1499999999999999</v>
      </c>
      <c r="C182" s="1047">
        <v>44937</v>
      </c>
      <c r="D182" s="425" t="s">
        <v>873</v>
      </c>
      <c r="E182" s="719" t="s">
        <v>876</v>
      </c>
      <c r="F182" s="719" t="s">
        <v>877</v>
      </c>
      <c r="G182" s="425" t="s">
        <v>861</v>
      </c>
    </row>
    <row r="183" spans="1:7">
      <c r="A183" s="1172">
        <f t="shared" si="2"/>
        <v>177</v>
      </c>
      <c r="B183" s="1168">
        <v>1.1499999999999999</v>
      </c>
      <c r="C183" s="1047">
        <v>44937</v>
      </c>
      <c r="D183" s="425" t="s">
        <v>878</v>
      </c>
      <c r="E183" s="719" t="s">
        <v>879</v>
      </c>
      <c r="F183" s="719" t="s">
        <v>880</v>
      </c>
      <c r="G183" s="425" t="s">
        <v>861</v>
      </c>
    </row>
    <row r="184" spans="1:7">
      <c r="A184" s="1172">
        <f t="shared" si="2"/>
        <v>178</v>
      </c>
      <c r="B184" s="1168">
        <v>1.1499999999999999</v>
      </c>
      <c r="C184" s="1047">
        <v>44937</v>
      </c>
      <c r="D184" s="425" t="s">
        <v>878</v>
      </c>
      <c r="E184" s="719" t="s">
        <v>881</v>
      </c>
      <c r="F184" s="719" t="s">
        <v>882</v>
      </c>
      <c r="G184" s="425" t="s">
        <v>861</v>
      </c>
    </row>
    <row r="185" spans="1:7">
      <c r="A185" s="1172">
        <f t="shared" si="2"/>
        <v>179</v>
      </c>
      <c r="B185" s="1168">
        <v>1.1499999999999999</v>
      </c>
      <c r="C185" s="1047">
        <v>44937</v>
      </c>
      <c r="D185" s="425" t="s">
        <v>878</v>
      </c>
      <c r="E185" s="719" t="s">
        <v>883</v>
      </c>
      <c r="F185" s="719" t="s">
        <v>884</v>
      </c>
      <c r="G185" s="425" t="s">
        <v>861</v>
      </c>
    </row>
    <row r="186" spans="1:7" ht="28.5">
      <c r="A186" s="1172">
        <f t="shared" si="2"/>
        <v>180</v>
      </c>
      <c r="B186" s="1168">
        <v>1.1499999999999999</v>
      </c>
      <c r="C186" s="1047">
        <v>44937</v>
      </c>
      <c r="D186" s="425" t="s">
        <v>878</v>
      </c>
      <c r="E186" s="719" t="s">
        <v>885</v>
      </c>
      <c r="F186" s="719" t="s">
        <v>886</v>
      </c>
      <c r="G186" s="425" t="s">
        <v>861</v>
      </c>
    </row>
    <row r="187" spans="1:7">
      <c r="A187" s="1172">
        <f t="shared" si="2"/>
        <v>181</v>
      </c>
      <c r="B187" s="1168">
        <v>1.1499999999999999</v>
      </c>
      <c r="C187" s="1047">
        <v>44937</v>
      </c>
      <c r="D187" s="425" t="s">
        <v>878</v>
      </c>
      <c r="E187" s="719" t="s">
        <v>887</v>
      </c>
      <c r="F187" s="719" t="s">
        <v>888</v>
      </c>
      <c r="G187" s="425" t="s">
        <v>861</v>
      </c>
    </row>
    <row r="188" spans="1:7">
      <c r="A188" s="1172">
        <f t="shared" si="2"/>
        <v>182</v>
      </c>
      <c r="B188" s="1168">
        <v>1.1499999999999999</v>
      </c>
      <c r="C188" s="1047">
        <v>44937</v>
      </c>
      <c r="D188" s="425" t="s">
        <v>889</v>
      </c>
      <c r="E188" s="719" t="s">
        <v>890</v>
      </c>
      <c r="F188" s="719" t="s">
        <v>891</v>
      </c>
      <c r="G188" s="425" t="s">
        <v>861</v>
      </c>
    </row>
    <row r="189" spans="1:7">
      <c r="A189" s="1172">
        <f t="shared" si="2"/>
        <v>183</v>
      </c>
      <c r="B189" s="1168">
        <v>1.1499999999999999</v>
      </c>
      <c r="C189" s="1047">
        <v>44937</v>
      </c>
      <c r="D189" s="425" t="s">
        <v>53</v>
      </c>
      <c r="E189" s="719" t="s">
        <v>892</v>
      </c>
      <c r="F189" s="719" t="s">
        <v>891</v>
      </c>
      <c r="G189" s="425" t="s">
        <v>861</v>
      </c>
    </row>
    <row r="190" spans="1:7">
      <c r="A190" s="1172">
        <f t="shared" si="2"/>
        <v>184</v>
      </c>
      <c r="B190" s="1168">
        <v>1.1499999999999999</v>
      </c>
      <c r="C190" s="1047">
        <v>44937</v>
      </c>
      <c r="D190" s="425" t="s">
        <v>53</v>
      </c>
      <c r="E190" s="719" t="s">
        <v>892</v>
      </c>
      <c r="F190" s="719" t="s">
        <v>891</v>
      </c>
      <c r="G190" s="425" t="s">
        <v>861</v>
      </c>
    </row>
    <row r="191" spans="1:7">
      <c r="A191" s="1172">
        <f t="shared" si="2"/>
        <v>185</v>
      </c>
      <c r="B191" s="1168">
        <v>1.1499999999999999</v>
      </c>
      <c r="C191" s="1047">
        <v>44937</v>
      </c>
      <c r="D191" s="425" t="s">
        <v>878</v>
      </c>
      <c r="E191" s="719" t="s">
        <v>893</v>
      </c>
      <c r="F191" s="719" t="s">
        <v>894</v>
      </c>
      <c r="G191" s="425" t="s">
        <v>861</v>
      </c>
    </row>
    <row r="192" spans="1:7">
      <c r="A192" s="1172">
        <f t="shared" si="2"/>
        <v>186</v>
      </c>
      <c r="B192" s="1168">
        <v>1.1499999999999999</v>
      </c>
      <c r="C192" s="1047">
        <v>44937</v>
      </c>
      <c r="D192" s="425" t="s">
        <v>878</v>
      </c>
      <c r="E192" s="719" t="s">
        <v>895</v>
      </c>
      <c r="F192" s="719" t="s">
        <v>896</v>
      </c>
      <c r="G192" s="425" t="s">
        <v>861</v>
      </c>
    </row>
    <row r="193" spans="1:7" ht="30.75" customHeight="1">
      <c r="A193" s="1172">
        <f t="shared" si="2"/>
        <v>187</v>
      </c>
      <c r="B193" s="1168">
        <v>1.1499999999999999</v>
      </c>
      <c r="C193" s="1047">
        <v>44942</v>
      </c>
      <c r="D193" s="425" t="s">
        <v>897</v>
      </c>
      <c r="E193" s="719" t="s">
        <v>293</v>
      </c>
      <c r="F193" s="719" t="s">
        <v>898</v>
      </c>
      <c r="G193" s="425" t="s">
        <v>861</v>
      </c>
    </row>
    <row r="194" spans="1:7">
      <c r="A194" s="1172">
        <f t="shared" si="2"/>
        <v>188</v>
      </c>
      <c r="B194" s="1168">
        <v>1.1499999999999999</v>
      </c>
      <c r="C194" s="1047">
        <v>44943</v>
      </c>
      <c r="D194" s="425" t="s">
        <v>899</v>
      </c>
      <c r="E194" s="719" t="s">
        <v>293</v>
      </c>
      <c r="F194" s="719" t="s">
        <v>900</v>
      </c>
      <c r="G194" s="425" t="s">
        <v>816</v>
      </c>
    </row>
    <row r="195" spans="1:7" ht="42.75">
      <c r="A195" s="1172">
        <f t="shared" si="2"/>
        <v>189</v>
      </c>
      <c r="B195" s="1168">
        <v>1.1499999999999999</v>
      </c>
      <c r="C195" s="1047">
        <v>44943</v>
      </c>
      <c r="D195" s="425" t="s">
        <v>568</v>
      </c>
      <c r="E195" s="719" t="s">
        <v>901</v>
      </c>
      <c r="F195" s="719" t="s">
        <v>902</v>
      </c>
      <c r="G195" s="425" t="s">
        <v>816</v>
      </c>
    </row>
    <row r="196" spans="1:7">
      <c r="A196" s="1172">
        <f t="shared" si="2"/>
        <v>190</v>
      </c>
      <c r="B196" s="1168">
        <v>1.1499999999999999</v>
      </c>
      <c r="C196" s="1047">
        <v>44943</v>
      </c>
      <c r="D196" s="425" t="s">
        <v>62</v>
      </c>
      <c r="E196" s="719" t="s">
        <v>903</v>
      </c>
      <c r="F196" s="719" t="s">
        <v>904</v>
      </c>
      <c r="G196" s="425" t="s">
        <v>816</v>
      </c>
    </row>
    <row r="197" spans="1:7">
      <c r="A197" s="1172">
        <f t="shared" si="2"/>
        <v>191</v>
      </c>
      <c r="B197" s="1168">
        <v>1.1499999999999999</v>
      </c>
      <c r="C197" s="1047">
        <v>44943</v>
      </c>
      <c r="D197" s="719" t="s">
        <v>905</v>
      </c>
      <c r="E197" s="719" t="s">
        <v>906</v>
      </c>
      <c r="F197" s="719" t="s">
        <v>907</v>
      </c>
      <c r="G197" s="425" t="s">
        <v>816</v>
      </c>
    </row>
    <row r="198" spans="1:7">
      <c r="A198" s="1172">
        <f t="shared" si="2"/>
        <v>192</v>
      </c>
      <c r="B198" s="1168">
        <v>1.1499999999999999</v>
      </c>
      <c r="C198" s="1047">
        <v>44943</v>
      </c>
      <c r="D198" s="425" t="s">
        <v>83</v>
      </c>
      <c r="E198" s="719" t="s">
        <v>293</v>
      </c>
      <c r="F198" s="719" t="s">
        <v>907</v>
      </c>
      <c r="G198" s="425" t="s">
        <v>816</v>
      </c>
    </row>
    <row r="199" spans="1:7">
      <c r="A199" s="1172">
        <f t="shared" si="2"/>
        <v>193</v>
      </c>
      <c r="B199" s="1168">
        <v>1.1499999999999999</v>
      </c>
      <c r="C199" s="1047">
        <v>44943</v>
      </c>
      <c r="D199" s="425" t="s">
        <v>899</v>
      </c>
      <c r="E199" s="719" t="s">
        <v>293</v>
      </c>
      <c r="F199" s="719" t="s">
        <v>908</v>
      </c>
      <c r="G199" s="425" t="s">
        <v>816</v>
      </c>
    </row>
    <row r="200" spans="1:7" ht="28.5">
      <c r="A200" s="1172">
        <f t="shared" ref="A200:A290" si="3">A199+1</f>
        <v>194</v>
      </c>
      <c r="B200" s="1168">
        <v>1.1499999999999999</v>
      </c>
      <c r="C200" s="1047">
        <v>44943</v>
      </c>
      <c r="D200" s="719" t="s">
        <v>909</v>
      </c>
      <c r="E200" s="719" t="s">
        <v>910</v>
      </c>
      <c r="F200" s="719" t="s">
        <v>911</v>
      </c>
      <c r="G200" s="425" t="s">
        <v>816</v>
      </c>
    </row>
    <row r="201" spans="1:7" ht="28.5">
      <c r="A201" s="1172">
        <f t="shared" si="3"/>
        <v>195</v>
      </c>
      <c r="B201" s="1168">
        <v>1.1499999999999999</v>
      </c>
      <c r="C201" s="1047">
        <v>44943</v>
      </c>
      <c r="D201" s="425" t="s">
        <v>537</v>
      </c>
      <c r="E201" s="719" t="s">
        <v>912</v>
      </c>
      <c r="F201" s="719" t="s">
        <v>913</v>
      </c>
      <c r="G201" s="425" t="s">
        <v>816</v>
      </c>
    </row>
    <row r="202" spans="1:7" ht="58.5" customHeight="1">
      <c r="A202" s="1172">
        <f t="shared" si="3"/>
        <v>196</v>
      </c>
      <c r="B202" s="1168">
        <v>1.1499999999999999</v>
      </c>
      <c r="C202" s="1047">
        <v>44944</v>
      </c>
      <c r="D202" s="425" t="s">
        <v>102</v>
      </c>
      <c r="E202" s="719" t="s">
        <v>914</v>
      </c>
      <c r="F202" s="719" t="s">
        <v>915</v>
      </c>
      <c r="G202" s="425" t="s">
        <v>816</v>
      </c>
    </row>
    <row r="203" spans="1:7" ht="28.5">
      <c r="A203" s="1172">
        <f t="shared" si="3"/>
        <v>197</v>
      </c>
      <c r="B203" s="1168">
        <v>1.1499999999999999</v>
      </c>
      <c r="C203" s="1047">
        <v>44944</v>
      </c>
      <c r="D203" s="425" t="s">
        <v>916</v>
      </c>
      <c r="E203" s="719" t="s">
        <v>917</v>
      </c>
      <c r="F203" s="719" t="s">
        <v>918</v>
      </c>
      <c r="G203" s="425" t="s">
        <v>816</v>
      </c>
    </row>
    <row r="204" spans="1:7" ht="28.5">
      <c r="A204" s="1172">
        <f t="shared" si="3"/>
        <v>198</v>
      </c>
      <c r="B204" s="1168">
        <v>1.1499999999999999</v>
      </c>
      <c r="C204" s="1047">
        <v>44944</v>
      </c>
      <c r="D204" s="425" t="s">
        <v>916</v>
      </c>
      <c r="E204" s="719" t="s">
        <v>919</v>
      </c>
      <c r="F204" s="719" t="s">
        <v>920</v>
      </c>
      <c r="G204" s="425" t="s">
        <v>816</v>
      </c>
    </row>
    <row r="205" spans="1:7">
      <c r="A205" s="1172">
        <f t="shared" si="3"/>
        <v>199</v>
      </c>
      <c r="B205" s="1168">
        <v>1.1499999999999999</v>
      </c>
      <c r="C205" s="1047">
        <v>44945</v>
      </c>
      <c r="D205" s="425" t="s">
        <v>921</v>
      </c>
      <c r="E205" s="719" t="s">
        <v>293</v>
      </c>
      <c r="F205" s="719" t="s">
        <v>922</v>
      </c>
      <c r="G205" s="425" t="s">
        <v>861</v>
      </c>
    </row>
    <row r="206" spans="1:7">
      <c r="A206" s="1172">
        <f t="shared" si="3"/>
        <v>200</v>
      </c>
      <c r="B206" s="1168">
        <v>1.1499999999999999</v>
      </c>
      <c r="C206" s="1047">
        <v>44945</v>
      </c>
      <c r="D206" s="425" t="s">
        <v>923</v>
      </c>
      <c r="E206" s="719" t="s">
        <v>924</v>
      </c>
      <c r="F206" s="719" t="s">
        <v>925</v>
      </c>
      <c r="G206" s="425" t="s">
        <v>861</v>
      </c>
    </row>
    <row r="207" spans="1:7">
      <c r="A207" s="1172">
        <f t="shared" si="3"/>
        <v>201</v>
      </c>
      <c r="B207" s="1168">
        <v>1.1499999999999999</v>
      </c>
      <c r="C207" s="1047">
        <v>44945</v>
      </c>
      <c r="D207" s="425" t="s">
        <v>858</v>
      </c>
      <c r="E207" s="719" t="s">
        <v>926</v>
      </c>
      <c r="F207" s="719" t="s">
        <v>927</v>
      </c>
      <c r="G207" s="425" t="s">
        <v>861</v>
      </c>
    </row>
    <row r="208" spans="1:7">
      <c r="A208" s="1172">
        <f t="shared" si="3"/>
        <v>202</v>
      </c>
      <c r="B208" s="1168">
        <v>1.1499999999999999</v>
      </c>
      <c r="C208" s="1047">
        <v>44946</v>
      </c>
      <c r="D208" s="425" t="s">
        <v>928</v>
      </c>
      <c r="E208" s="719" t="s">
        <v>929</v>
      </c>
      <c r="F208" s="719" t="s">
        <v>930</v>
      </c>
      <c r="G208" s="425" t="s">
        <v>711</v>
      </c>
    </row>
    <row r="209" spans="1:7">
      <c r="A209" s="1172">
        <f t="shared" si="3"/>
        <v>203</v>
      </c>
      <c r="B209" s="1168">
        <v>1.1499999999999999</v>
      </c>
      <c r="C209" s="1047">
        <v>44949</v>
      </c>
      <c r="D209" s="425" t="s">
        <v>53</v>
      </c>
      <c r="E209" s="719" t="s">
        <v>931</v>
      </c>
      <c r="F209" s="719" t="s">
        <v>932</v>
      </c>
      <c r="G209" s="425" t="s">
        <v>711</v>
      </c>
    </row>
    <row r="210" spans="1:7">
      <c r="A210" s="1172">
        <f t="shared" si="3"/>
        <v>204</v>
      </c>
      <c r="B210" s="1168">
        <v>1.1499999999999999</v>
      </c>
      <c r="C210" s="1047">
        <v>44949</v>
      </c>
      <c r="D210" s="425" t="s">
        <v>53</v>
      </c>
      <c r="E210" s="719" t="s">
        <v>933</v>
      </c>
      <c r="F210" s="719" t="s">
        <v>934</v>
      </c>
      <c r="G210" s="425" t="s">
        <v>861</v>
      </c>
    </row>
    <row r="211" spans="1:7">
      <c r="A211" s="1172">
        <f t="shared" si="3"/>
        <v>205</v>
      </c>
      <c r="B211" s="1168">
        <v>1.1499999999999999</v>
      </c>
      <c r="C211" s="1047">
        <v>44949</v>
      </c>
      <c r="D211" s="425" t="s">
        <v>935</v>
      </c>
      <c r="E211" s="719" t="s">
        <v>936</v>
      </c>
      <c r="F211" s="719" t="s">
        <v>937</v>
      </c>
      <c r="G211" s="425" t="s">
        <v>861</v>
      </c>
    </row>
    <row r="212" spans="1:7">
      <c r="A212" s="1172">
        <f t="shared" si="3"/>
        <v>206</v>
      </c>
      <c r="B212" s="1168">
        <v>1.1499999999999999</v>
      </c>
      <c r="C212" s="1047">
        <v>44950</v>
      </c>
      <c r="D212" s="425" t="s">
        <v>137</v>
      </c>
      <c r="E212" s="719" t="s">
        <v>938</v>
      </c>
      <c r="F212" s="719" t="s">
        <v>939</v>
      </c>
      <c r="G212" s="425" t="s">
        <v>534</v>
      </c>
    </row>
    <row r="213" spans="1:7">
      <c r="A213" s="1172">
        <f t="shared" si="3"/>
        <v>207</v>
      </c>
      <c r="B213" s="1168">
        <v>1.1499999999999999</v>
      </c>
      <c r="C213" s="1047">
        <v>44950</v>
      </c>
      <c r="D213" s="425" t="s">
        <v>46</v>
      </c>
      <c r="E213" s="719" t="s">
        <v>940</v>
      </c>
      <c r="F213" s="719" t="s">
        <v>941</v>
      </c>
      <c r="G213" s="425" t="s">
        <v>861</v>
      </c>
    </row>
    <row r="214" spans="1:7">
      <c r="A214" s="1172">
        <f t="shared" si="3"/>
        <v>208</v>
      </c>
      <c r="B214" s="1168">
        <v>1.1499999999999999</v>
      </c>
      <c r="C214" s="1047">
        <v>44950</v>
      </c>
      <c r="D214" s="425" t="s">
        <v>46</v>
      </c>
      <c r="E214" s="719" t="s">
        <v>942</v>
      </c>
      <c r="F214" s="719" t="s">
        <v>943</v>
      </c>
      <c r="G214" s="425" t="s">
        <v>861</v>
      </c>
    </row>
    <row r="215" spans="1:7">
      <c r="A215" s="1172">
        <f t="shared" si="3"/>
        <v>209</v>
      </c>
      <c r="B215" s="1168">
        <v>1.1499999999999999</v>
      </c>
      <c r="C215" s="1047">
        <v>44950</v>
      </c>
      <c r="D215" s="425" t="s">
        <v>944</v>
      </c>
      <c r="E215" s="719" t="s">
        <v>945</v>
      </c>
      <c r="F215" s="719" t="s">
        <v>946</v>
      </c>
      <c r="G215" s="425" t="s">
        <v>861</v>
      </c>
    </row>
    <row r="216" spans="1:7">
      <c r="A216" s="1172">
        <f t="shared" si="3"/>
        <v>210</v>
      </c>
      <c r="B216" s="1168">
        <v>1.1499999999999999</v>
      </c>
      <c r="C216" s="1047">
        <v>44950</v>
      </c>
      <c r="D216" s="425" t="s">
        <v>928</v>
      </c>
      <c r="E216" s="719" t="s">
        <v>947</v>
      </c>
      <c r="F216" s="719" t="s">
        <v>948</v>
      </c>
      <c r="G216" s="425" t="s">
        <v>861</v>
      </c>
    </row>
    <row r="217" spans="1:7" ht="71.25">
      <c r="A217" s="1172">
        <f t="shared" si="3"/>
        <v>211</v>
      </c>
      <c r="B217" s="1168">
        <v>1.1499999999999999</v>
      </c>
      <c r="C217" s="1047">
        <v>44950</v>
      </c>
      <c r="D217" s="425" t="s">
        <v>53</v>
      </c>
      <c r="E217" s="719" t="s">
        <v>949</v>
      </c>
      <c r="F217" s="719" t="s">
        <v>950</v>
      </c>
      <c r="G217" s="425" t="s">
        <v>711</v>
      </c>
    </row>
    <row r="218" spans="1:7" ht="44.25" customHeight="1">
      <c r="A218" s="1172">
        <f t="shared" si="3"/>
        <v>212</v>
      </c>
      <c r="B218" s="1168">
        <v>1.1499999999999999</v>
      </c>
      <c r="C218" s="1047">
        <v>44951</v>
      </c>
      <c r="D218" s="425" t="s">
        <v>102</v>
      </c>
      <c r="E218" s="719" t="s">
        <v>951</v>
      </c>
      <c r="F218" s="719" t="s">
        <v>952</v>
      </c>
      <c r="G218" s="425" t="s">
        <v>816</v>
      </c>
    </row>
    <row r="219" spans="1:7" ht="45" customHeight="1">
      <c r="A219" s="1172">
        <f t="shared" si="3"/>
        <v>213</v>
      </c>
      <c r="B219" s="1168">
        <v>1.1499999999999999</v>
      </c>
      <c r="C219" s="1047">
        <v>44951</v>
      </c>
      <c r="D219" s="425" t="s">
        <v>102</v>
      </c>
      <c r="E219" s="719" t="s">
        <v>953</v>
      </c>
      <c r="F219" s="719" t="s">
        <v>954</v>
      </c>
      <c r="G219" s="425" t="s">
        <v>816</v>
      </c>
    </row>
    <row r="220" spans="1:7" ht="44.25" customHeight="1">
      <c r="A220" s="1172">
        <f t="shared" si="3"/>
        <v>214</v>
      </c>
      <c r="B220" s="1168">
        <v>1.1499999999999999</v>
      </c>
      <c r="C220" s="1047">
        <v>44951</v>
      </c>
      <c r="D220" s="425" t="s">
        <v>36</v>
      </c>
      <c r="E220" s="719" t="s">
        <v>955</v>
      </c>
      <c r="F220" s="719" t="s">
        <v>956</v>
      </c>
      <c r="G220" s="425" t="s">
        <v>816</v>
      </c>
    </row>
    <row r="221" spans="1:7" ht="33" customHeight="1">
      <c r="A221" s="1172">
        <f t="shared" si="3"/>
        <v>215</v>
      </c>
      <c r="B221" s="1168">
        <v>1.1499999999999999</v>
      </c>
      <c r="C221" s="1047">
        <v>44951</v>
      </c>
      <c r="D221" s="425" t="s">
        <v>957</v>
      </c>
      <c r="E221" s="719" t="s">
        <v>958</v>
      </c>
      <c r="F221" s="719" t="s">
        <v>959</v>
      </c>
      <c r="G221" s="425" t="s">
        <v>816</v>
      </c>
    </row>
    <row r="222" spans="1:7" ht="39" customHeight="1">
      <c r="A222" s="1172">
        <f t="shared" si="3"/>
        <v>216</v>
      </c>
      <c r="B222" s="1168">
        <v>1.1499999999999999</v>
      </c>
      <c r="C222" s="1047">
        <v>44952</v>
      </c>
      <c r="D222" s="425" t="s">
        <v>96</v>
      </c>
      <c r="E222" s="719" t="s">
        <v>960</v>
      </c>
      <c r="F222" s="719" t="s">
        <v>961</v>
      </c>
      <c r="G222" s="425" t="s">
        <v>816</v>
      </c>
    </row>
    <row r="223" spans="1:7" ht="36.75" customHeight="1">
      <c r="A223" s="1172">
        <f t="shared" si="3"/>
        <v>217</v>
      </c>
      <c r="B223" s="1168">
        <v>1.1499999999999999</v>
      </c>
      <c r="C223" s="1047">
        <v>44952</v>
      </c>
      <c r="D223" s="425" t="s">
        <v>962</v>
      </c>
      <c r="E223" s="719" t="s">
        <v>963</v>
      </c>
      <c r="F223" s="719" t="s">
        <v>964</v>
      </c>
      <c r="G223" s="425" t="s">
        <v>816</v>
      </c>
    </row>
    <row r="224" spans="1:7" ht="29.25" customHeight="1">
      <c r="A224" s="1172">
        <f t="shared" si="3"/>
        <v>218</v>
      </c>
      <c r="B224" s="1168">
        <v>1.1499999999999999</v>
      </c>
      <c r="C224" s="1047">
        <v>44952</v>
      </c>
      <c r="D224" s="425" t="s">
        <v>116</v>
      </c>
      <c r="E224" s="719" t="s">
        <v>965</v>
      </c>
      <c r="F224" s="719" t="s">
        <v>966</v>
      </c>
      <c r="G224" s="425" t="s">
        <v>816</v>
      </c>
    </row>
    <row r="225" spans="1:7" ht="21" customHeight="1">
      <c r="A225" s="1172">
        <f t="shared" si="3"/>
        <v>219</v>
      </c>
      <c r="B225" s="1168">
        <v>1.1499999999999999</v>
      </c>
      <c r="C225" s="1047">
        <v>44959</v>
      </c>
      <c r="D225" s="425" t="s">
        <v>116</v>
      </c>
      <c r="E225" s="719" t="s">
        <v>965</v>
      </c>
      <c r="F225" s="719" t="s">
        <v>966</v>
      </c>
      <c r="G225" s="425" t="s">
        <v>816</v>
      </c>
    </row>
    <row r="226" spans="1:7">
      <c r="A226" s="1172">
        <f t="shared" si="3"/>
        <v>220</v>
      </c>
      <c r="B226" s="1168">
        <v>1.1499999999999999</v>
      </c>
      <c r="C226" s="1047">
        <v>44959</v>
      </c>
      <c r="D226" s="425" t="s">
        <v>553</v>
      </c>
      <c r="E226" s="719" t="s">
        <v>967</v>
      </c>
      <c r="F226" s="719" t="s">
        <v>968</v>
      </c>
      <c r="G226" s="425" t="s">
        <v>816</v>
      </c>
    </row>
    <row r="227" spans="1:7">
      <c r="A227" s="1172">
        <f t="shared" si="3"/>
        <v>221</v>
      </c>
      <c r="B227" s="1168">
        <v>1.1499999999999999</v>
      </c>
      <c r="C227" s="1047">
        <v>44959</v>
      </c>
      <c r="D227" s="425" t="s">
        <v>969</v>
      </c>
      <c r="E227" s="719" t="s">
        <v>293</v>
      </c>
      <c r="F227" s="719" t="s">
        <v>970</v>
      </c>
      <c r="G227" s="425" t="s">
        <v>816</v>
      </c>
    </row>
    <row r="228" spans="1:7">
      <c r="A228" s="1172">
        <f t="shared" si="3"/>
        <v>222</v>
      </c>
      <c r="B228" s="1168">
        <v>1.1499999999999999</v>
      </c>
      <c r="C228" s="1047">
        <v>44959</v>
      </c>
      <c r="D228" s="425" t="s">
        <v>626</v>
      </c>
      <c r="E228" s="719" t="s">
        <v>971</v>
      </c>
      <c r="F228" s="719" t="s">
        <v>972</v>
      </c>
      <c r="G228" s="425" t="s">
        <v>816</v>
      </c>
    </row>
    <row r="229" spans="1:7">
      <c r="A229" s="1172">
        <f t="shared" si="3"/>
        <v>223</v>
      </c>
      <c r="B229" s="1168">
        <v>1.1499999999999999</v>
      </c>
      <c r="C229" s="1047">
        <v>44960</v>
      </c>
      <c r="D229" s="425" t="s">
        <v>973</v>
      </c>
      <c r="E229" s="719" t="s">
        <v>974</v>
      </c>
      <c r="F229" s="719" t="s">
        <v>975</v>
      </c>
      <c r="G229" s="425" t="s">
        <v>711</v>
      </c>
    </row>
    <row r="230" spans="1:7" ht="28.5">
      <c r="A230" s="1172">
        <f t="shared" si="3"/>
        <v>224</v>
      </c>
      <c r="B230" s="1168">
        <v>1.1499999999999999</v>
      </c>
      <c r="C230" s="1047">
        <v>44960</v>
      </c>
      <c r="D230" s="425" t="s">
        <v>973</v>
      </c>
      <c r="E230" s="719" t="s">
        <v>976</v>
      </c>
      <c r="F230" s="719" t="s">
        <v>977</v>
      </c>
      <c r="G230" s="425" t="s">
        <v>711</v>
      </c>
    </row>
    <row r="231" spans="1:7">
      <c r="A231" s="1172">
        <f t="shared" si="3"/>
        <v>225</v>
      </c>
      <c r="B231" s="1168">
        <v>1.1499999999999999</v>
      </c>
      <c r="C231" s="870">
        <v>44965</v>
      </c>
      <c r="D231" s="1178" t="s">
        <v>978</v>
      </c>
      <c r="E231" s="1044" t="s">
        <v>979</v>
      </c>
      <c r="F231" s="1044" t="s">
        <v>980</v>
      </c>
      <c r="G231" s="1178" t="s">
        <v>861</v>
      </c>
    </row>
    <row r="232" spans="1:7" ht="28.5">
      <c r="A232" s="1172">
        <f t="shared" si="3"/>
        <v>226</v>
      </c>
      <c r="B232" s="1168">
        <v>1.1499999999999999</v>
      </c>
      <c r="C232" s="870">
        <v>44965</v>
      </c>
      <c r="D232" s="425" t="s">
        <v>981</v>
      </c>
      <c r="E232" s="719" t="s">
        <v>982</v>
      </c>
      <c r="F232" s="719" t="s">
        <v>983</v>
      </c>
      <c r="G232" s="425" t="s">
        <v>816</v>
      </c>
    </row>
    <row r="233" spans="1:7">
      <c r="A233" s="1172">
        <f t="shared" si="3"/>
        <v>227</v>
      </c>
      <c r="B233" s="1168">
        <v>1.1499999999999999</v>
      </c>
      <c r="C233" s="870">
        <v>44965</v>
      </c>
      <c r="D233" s="425" t="s">
        <v>981</v>
      </c>
      <c r="E233" s="1179" t="s">
        <v>982</v>
      </c>
      <c r="F233" s="322" t="s">
        <v>984</v>
      </c>
      <c r="G233" s="425" t="s">
        <v>816</v>
      </c>
    </row>
    <row r="234" spans="1:7" ht="28.5">
      <c r="A234" s="1172">
        <f t="shared" si="3"/>
        <v>228</v>
      </c>
      <c r="B234" s="1168">
        <v>1.1499999999999999</v>
      </c>
      <c r="C234" s="870">
        <v>44965</v>
      </c>
      <c r="D234" s="425" t="s">
        <v>981</v>
      </c>
      <c r="E234" s="719" t="s">
        <v>985</v>
      </c>
      <c r="F234" s="1023" t="s">
        <v>986</v>
      </c>
      <c r="G234" s="425" t="s">
        <v>816</v>
      </c>
    </row>
    <row r="235" spans="1:7" ht="28.5">
      <c r="A235" s="1172">
        <f t="shared" si="3"/>
        <v>229</v>
      </c>
      <c r="B235" s="1168">
        <v>1.1499999999999999</v>
      </c>
      <c r="C235" s="870">
        <v>44965</v>
      </c>
      <c r="D235" s="425" t="s">
        <v>981</v>
      </c>
      <c r="E235" s="719" t="s">
        <v>987</v>
      </c>
      <c r="F235" s="719" t="s">
        <v>988</v>
      </c>
      <c r="G235" s="425" t="s">
        <v>816</v>
      </c>
    </row>
    <row r="236" spans="1:7" ht="28.5">
      <c r="A236" s="1172">
        <f t="shared" si="3"/>
        <v>230</v>
      </c>
      <c r="B236" s="1168">
        <v>1.1499999999999999</v>
      </c>
      <c r="C236" s="1047">
        <v>44966</v>
      </c>
      <c r="D236" s="425" t="s">
        <v>537</v>
      </c>
      <c r="E236" s="719" t="s">
        <v>989</v>
      </c>
      <c r="F236" s="719" t="s">
        <v>990</v>
      </c>
      <c r="G236" s="425" t="s">
        <v>816</v>
      </c>
    </row>
    <row r="237" spans="1:7" ht="28.5">
      <c r="A237" s="1172">
        <f t="shared" si="3"/>
        <v>231</v>
      </c>
      <c r="B237" s="1168">
        <v>1.1499999999999999</v>
      </c>
      <c r="C237" s="1047">
        <v>44966</v>
      </c>
      <c r="D237" s="425" t="s">
        <v>537</v>
      </c>
      <c r="E237" s="719" t="s">
        <v>991</v>
      </c>
      <c r="F237" s="719" t="s">
        <v>992</v>
      </c>
      <c r="G237" s="425" t="s">
        <v>816</v>
      </c>
    </row>
    <row r="238" spans="1:7" ht="57">
      <c r="A238" s="1172">
        <f t="shared" si="3"/>
        <v>232</v>
      </c>
      <c r="B238" s="1168">
        <v>1.1499999999999999</v>
      </c>
      <c r="C238" s="1047">
        <v>44966</v>
      </c>
      <c r="D238" s="425" t="s">
        <v>32</v>
      </c>
      <c r="E238" s="719" t="s">
        <v>293</v>
      </c>
      <c r="F238" s="719" t="s">
        <v>993</v>
      </c>
      <c r="G238" s="425" t="s">
        <v>816</v>
      </c>
    </row>
    <row r="239" spans="1:7" ht="28.5">
      <c r="A239" s="1172">
        <f t="shared" si="3"/>
        <v>233</v>
      </c>
      <c r="B239" s="1168">
        <v>1.1499999999999999</v>
      </c>
      <c r="C239" s="1047">
        <v>44966</v>
      </c>
      <c r="D239" s="425" t="s">
        <v>994</v>
      </c>
      <c r="E239" s="719" t="s">
        <v>293</v>
      </c>
      <c r="F239" s="719" t="s">
        <v>995</v>
      </c>
      <c r="G239" s="425" t="s">
        <v>816</v>
      </c>
    </row>
    <row r="240" spans="1:7">
      <c r="A240" s="1172">
        <f t="shared" si="3"/>
        <v>234</v>
      </c>
      <c r="B240" s="1168">
        <v>1.1499999999999999</v>
      </c>
      <c r="C240" s="1047">
        <v>44966</v>
      </c>
      <c r="D240" s="425" t="s">
        <v>996</v>
      </c>
      <c r="E240" s="719" t="s">
        <v>293</v>
      </c>
      <c r="F240" s="719" t="s">
        <v>997</v>
      </c>
      <c r="G240" s="425" t="s">
        <v>816</v>
      </c>
    </row>
    <row r="241" spans="1:7">
      <c r="A241" s="1172">
        <f t="shared" si="3"/>
        <v>235</v>
      </c>
      <c r="B241" s="1168">
        <v>1.1499999999999999</v>
      </c>
      <c r="C241" s="1047">
        <v>44966</v>
      </c>
      <c r="D241" s="425" t="s">
        <v>553</v>
      </c>
      <c r="E241" s="719" t="s">
        <v>511</v>
      </c>
      <c r="F241" s="719" t="s">
        <v>998</v>
      </c>
      <c r="G241" s="425" t="s">
        <v>816</v>
      </c>
    </row>
    <row r="242" spans="1:7">
      <c r="A242" s="1172">
        <f t="shared" si="3"/>
        <v>236</v>
      </c>
      <c r="B242" s="1168">
        <v>1.1499999999999999</v>
      </c>
      <c r="C242" s="1205">
        <v>44971</v>
      </c>
      <c r="D242" s="425" t="s">
        <v>999</v>
      </c>
      <c r="E242" s="719" t="s">
        <v>609</v>
      </c>
      <c r="F242" s="719" t="s">
        <v>1000</v>
      </c>
      <c r="G242" s="425" t="s">
        <v>816</v>
      </c>
    </row>
    <row r="243" spans="1:7">
      <c r="A243" s="1207">
        <f t="shared" si="3"/>
        <v>237</v>
      </c>
      <c r="B243" s="1208">
        <v>1.1499999999999999</v>
      </c>
      <c r="C243" s="1205">
        <v>44972</v>
      </c>
      <c r="D243" s="1209" t="s">
        <v>39</v>
      </c>
      <c r="E243" s="1179" t="s">
        <v>609</v>
      </c>
      <c r="F243" s="1179" t="s">
        <v>1001</v>
      </c>
      <c r="G243" s="1209" t="s">
        <v>816</v>
      </c>
    </row>
    <row r="244" spans="1:7">
      <c r="A244" s="220">
        <f t="shared" si="3"/>
        <v>238</v>
      </c>
      <c r="B244" s="425">
        <v>1.1499999999999999</v>
      </c>
      <c r="C244" s="1047">
        <v>44972</v>
      </c>
      <c r="D244" s="425" t="s">
        <v>537</v>
      </c>
      <c r="E244" s="719" t="s">
        <v>609</v>
      </c>
      <c r="F244" s="719" t="s">
        <v>1002</v>
      </c>
      <c r="G244" s="425" t="s">
        <v>816</v>
      </c>
    </row>
    <row r="245" spans="1:7">
      <c r="A245" s="220">
        <f t="shared" si="3"/>
        <v>239</v>
      </c>
      <c r="B245" s="425">
        <v>1.1499999999999999</v>
      </c>
      <c r="C245" s="1047">
        <v>44972</v>
      </c>
      <c r="D245" s="425" t="s">
        <v>40</v>
      </c>
      <c r="E245" s="719" t="s">
        <v>609</v>
      </c>
      <c r="F245" s="719" t="s">
        <v>1003</v>
      </c>
      <c r="G245" s="425" t="s">
        <v>816</v>
      </c>
    </row>
    <row r="246" spans="1:7" ht="28.5">
      <c r="A246" s="220">
        <f t="shared" si="3"/>
        <v>240</v>
      </c>
      <c r="B246" s="425">
        <v>1.1499999999999999</v>
      </c>
      <c r="C246" s="1047">
        <v>44999</v>
      </c>
      <c r="D246" s="425" t="s">
        <v>555</v>
      </c>
      <c r="E246" s="719" t="s">
        <v>1004</v>
      </c>
      <c r="F246" s="719" t="s">
        <v>1005</v>
      </c>
      <c r="G246" s="425" t="s">
        <v>816</v>
      </c>
    </row>
    <row r="247" spans="1:7">
      <c r="A247" s="220">
        <f t="shared" si="3"/>
        <v>241</v>
      </c>
      <c r="B247" s="425">
        <v>1.1499999999999999</v>
      </c>
      <c r="C247" s="1047">
        <v>45006</v>
      </c>
      <c r="D247" s="425" t="s">
        <v>78</v>
      </c>
      <c r="E247" s="1178" t="s">
        <v>1006</v>
      </c>
      <c r="F247" s="1044" t="s">
        <v>1007</v>
      </c>
      <c r="G247" s="425" t="s">
        <v>816</v>
      </c>
    </row>
    <row r="248" spans="1:7">
      <c r="A248" s="220">
        <f t="shared" si="3"/>
        <v>242</v>
      </c>
      <c r="B248" s="425">
        <v>1.1499999999999999</v>
      </c>
      <c r="C248" s="1047">
        <v>45006</v>
      </c>
      <c r="D248" s="425" t="s">
        <v>1008</v>
      </c>
      <c r="E248" s="719" t="s">
        <v>1009</v>
      </c>
      <c r="F248" s="719" t="s">
        <v>1010</v>
      </c>
      <c r="G248" s="425" t="s">
        <v>816</v>
      </c>
    </row>
    <row r="249" spans="1:7" ht="42.75">
      <c r="A249" s="220">
        <f t="shared" si="3"/>
        <v>243</v>
      </c>
      <c r="B249" s="425">
        <v>1.1499999999999999</v>
      </c>
      <c r="C249" s="1047">
        <v>45006</v>
      </c>
      <c r="D249" s="425" t="s">
        <v>1008</v>
      </c>
      <c r="E249" s="719" t="s">
        <v>1011</v>
      </c>
      <c r="F249" s="719" t="s">
        <v>1012</v>
      </c>
      <c r="G249" s="425" t="s">
        <v>816</v>
      </c>
    </row>
    <row r="250" spans="1:7">
      <c r="A250" s="220">
        <f t="shared" si="3"/>
        <v>244</v>
      </c>
      <c r="B250" s="425">
        <v>1.1499999999999999</v>
      </c>
      <c r="C250" s="1047">
        <v>45006</v>
      </c>
      <c r="D250" s="425" t="s">
        <v>537</v>
      </c>
      <c r="E250" s="719" t="s">
        <v>1013</v>
      </c>
      <c r="F250" s="719" t="s">
        <v>1014</v>
      </c>
      <c r="G250" s="425" t="s">
        <v>816</v>
      </c>
    </row>
    <row r="251" spans="1:7" ht="28.5">
      <c r="A251" s="220">
        <f t="shared" si="3"/>
        <v>245</v>
      </c>
      <c r="B251" s="425">
        <v>1.1499999999999999</v>
      </c>
      <c r="C251" s="1047">
        <v>45006</v>
      </c>
      <c r="D251" s="425" t="s">
        <v>103</v>
      </c>
      <c r="E251" s="719" t="s">
        <v>1015</v>
      </c>
      <c r="F251" s="719" t="s">
        <v>1016</v>
      </c>
      <c r="G251" s="425" t="s">
        <v>816</v>
      </c>
    </row>
    <row r="252" spans="1:7">
      <c r="A252" s="220">
        <f t="shared" si="3"/>
        <v>246</v>
      </c>
      <c r="B252" s="425">
        <v>1.1499999999999999</v>
      </c>
      <c r="C252" s="1047">
        <v>45006</v>
      </c>
      <c r="D252" s="425" t="s">
        <v>606</v>
      </c>
      <c r="E252" s="719" t="s">
        <v>1017</v>
      </c>
      <c r="F252" s="719" t="s">
        <v>1018</v>
      </c>
      <c r="G252" s="425" t="s">
        <v>816</v>
      </c>
    </row>
    <row r="253" spans="1:7" ht="28.5">
      <c r="A253" s="220">
        <f t="shared" si="3"/>
        <v>247</v>
      </c>
      <c r="B253" s="425">
        <v>1.1499999999999999</v>
      </c>
      <c r="C253" s="1047">
        <v>45007</v>
      </c>
      <c r="D253" s="425" t="s">
        <v>1019</v>
      </c>
      <c r="E253" s="719" t="s">
        <v>1020</v>
      </c>
      <c r="F253" s="1044" t="s">
        <v>1021</v>
      </c>
      <c r="G253" s="425" t="s">
        <v>816</v>
      </c>
    </row>
    <row r="254" spans="1:7" ht="28.5">
      <c r="A254" s="220">
        <f t="shared" si="3"/>
        <v>248</v>
      </c>
      <c r="B254" s="425">
        <v>1.1499999999999999</v>
      </c>
      <c r="C254" s="1047">
        <v>45007</v>
      </c>
      <c r="D254" s="425" t="s">
        <v>1019</v>
      </c>
      <c r="E254" s="719" t="s">
        <v>1022</v>
      </c>
      <c r="F254" s="1044" t="s">
        <v>1021</v>
      </c>
      <c r="G254" s="425" t="s">
        <v>816</v>
      </c>
    </row>
    <row r="255" spans="1:7" ht="28.5">
      <c r="A255" s="220">
        <f t="shared" si="3"/>
        <v>249</v>
      </c>
      <c r="B255" s="425">
        <v>1.1499999999999999</v>
      </c>
      <c r="C255" s="1047">
        <v>45007</v>
      </c>
      <c r="D255" s="425" t="s">
        <v>1019</v>
      </c>
      <c r="E255" s="719" t="s">
        <v>1023</v>
      </c>
      <c r="F255" s="1044" t="s">
        <v>1024</v>
      </c>
      <c r="G255" s="425" t="s">
        <v>816</v>
      </c>
    </row>
    <row r="256" spans="1:7" ht="28.5">
      <c r="A256" s="220">
        <f t="shared" si="3"/>
        <v>250</v>
      </c>
      <c r="B256" s="425">
        <v>1.1499999999999999</v>
      </c>
      <c r="C256" s="1047">
        <v>45007</v>
      </c>
      <c r="D256" s="425" t="s">
        <v>1019</v>
      </c>
      <c r="E256" s="719" t="s">
        <v>1025</v>
      </c>
      <c r="F256" s="1044" t="s">
        <v>1024</v>
      </c>
      <c r="G256" s="425" t="s">
        <v>816</v>
      </c>
    </row>
    <row r="257" spans="1:7" ht="42.75">
      <c r="A257" s="220">
        <f t="shared" si="3"/>
        <v>251</v>
      </c>
      <c r="B257" s="425">
        <v>1.1499999999999999</v>
      </c>
      <c r="C257" s="1047">
        <v>45007</v>
      </c>
      <c r="D257" s="425" t="s">
        <v>1019</v>
      </c>
      <c r="E257" s="1044" t="s">
        <v>1026</v>
      </c>
      <c r="F257" s="1044" t="s">
        <v>1027</v>
      </c>
      <c r="G257" s="425" t="s">
        <v>816</v>
      </c>
    </row>
    <row r="258" spans="1:7" ht="28.5">
      <c r="A258" s="220">
        <f t="shared" si="3"/>
        <v>252</v>
      </c>
      <c r="B258" s="425">
        <v>1.1499999999999999</v>
      </c>
      <c r="C258" s="1047">
        <v>45007</v>
      </c>
      <c r="D258" s="425" t="s">
        <v>1008</v>
      </c>
      <c r="E258" s="1044" t="s">
        <v>1028</v>
      </c>
      <c r="F258" s="1044" t="s">
        <v>1027</v>
      </c>
      <c r="G258" s="425" t="s">
        <v>816</v>
      </c>
    </row>
    <row r="259" spans="1:7" ht="28.5">
      <c r="A259" s="220">
        <f t="shared" si="3"/>
        <v>253</v>
      </c>
      <c r="B259" s="425">
        <v>1.1499999999999999</v>
      </c>
      <c r="C259" s="1047">
        <v>45007</v>
      </c>
      <c r="D259" s="425" t="s">
        <v>1008</v>
      </c>
      <c r="E259" s="1044" t="s">
        <v>1028</v>
      </c>
      <c r="F259" s="719" t="s">
        <v>1029</v>
      </c>
      <c r="G259" s="425" t="s">
        <v>816</v>
      </c>
    </row>
    <row r="260" spans="1:7" ht="142.5">
      <c r="A260" s="220">
        <f t="shared" si="3"/>
        <v>254</v>
      </c>
      <c r="B260" s="425">
        <v>1.1499999999999999</v>
      </c>
      <c r="C260" s="1047">
        <v>45007</v>
      </c>
      <c r="D260" s="425" t="s">
        <v>1008</v>
      </c>
      <c r="E260" s="1044" t="s">
        <v>1030</v>
      </c>
      <c r="F260" s="719" t="s">
        <v>1029</v>
      </c>
      <c r="G260" s="425" t="s">
        <v>816</v>
      </c>
    </row>
    <row r="261" spans="1:7">
      <c r="A261" s="220">
        <f t="shared" si="3"/>
        <v>255</v>
      </c>
      <c r="B261" s="425">
        <v>1.1499999999999999</v>
      </c>
      <c r="C261" s="1047">
        <v>45007</v>
      </c>
      <c r="D261" s="425" t="s">
        <v>1008</v>
      </c>
      <c r="E261" s="1044" t="s">
        <v>1031</v>
      </c>
      <c r="F261" s="1044" t="s">
        <v>1032</v>
      </c>
      <c r="G261" s="425" t="s">
        <v>816</v>
      </c>
    </row>
    <row r="262" spans="1:7">
      <c r="A262" s="220">
        <f t="shared" si="3"/>
        <v>256</v>
      </c>
      <c r="B262" s="425">
        <v>1.1499999999999999</v>
      </c>
      <c r="C262" s="1047">
        <v>45007</v>
      </c>
      <c r="D262" s="425" t="s">
        <v>1008</v>
      </c>
      <c r="E262" s="322" t="s">
        <v>1033</v>
      </c>
      <c r="F262" s="1044" t="s">
        <v>1034</v>
      </c>
      <c r="G262" s="425" t="s">
        <v>816</v>
      </c>
    </row>
    <row r="263" spans="1:7">
      <c r="A263" s="220">
        <f t="shared" si="3"/>
        <v>257</v>
      </c>
      <c r="B263" s="425">
        <v>1.1499999999999999</v>
      </c>
      <c r="C263" s="1047">
        <v>45007</v>
      </c>
      <c r="D263" s="425" t="s">
        <v>1008</v>
      </c>
      <c r="E263" s="322" t="s">
        <v>1035</v>
      </c>
      <c r="F263" s="1044" t="s">
        <v>1036</v>
      </c>
      <c r="G263" s="425" t="s">
        <v>816</v>
      </c>
    </row>
    <row r="264" spans="1:7">
      <c r="A264" s="220">
        <f t="shared" si="3"/>
        <v>258</v>
      </c>
      <c r="B264" s="425">
        <v>1.1499999999999999</v>
      </c>
      <c r="C264" s="1213">
        <v>45007</v>
      </c>
      <c r="D264" s="1212" t="s">
        <v>41</v>
      </c>
      <c r="E264" s="322" t="s">
        <v>1037</v>
      </c>
      <c r="F264" s="1214" t="s">
        <v>1038</v>
      </c>
      <c r="G264" s="1209" t="s">
        <v>816</v>
      </c>
    </row>
    <row r="265" spans="1:7">
      <c r="A265" s="220">
        <f t="shared" si="3"/>
        <v>259</v>
      </c>
      <c r="B265" s="425">
        <v>1.1499999999999999</v>
      </c>
      <c r="C265" s="1047">
        <v>45007</v>
      </c>
      <c r="D265" s="425" t="s">
        <v>102</v>
      </c>
      <c r="E265" s="719" t="s">
        <v>1039</v>
      </c>
      <c r="F265" s="719" t="s">
        <v>1040</v>
      </c>
      <c r="G265" s="425" t="s">
        <v>816</v>
      </c>
    </row>
    <row r="266" spans="1:7">
      <c r="A266" s="220">
        <f t="shared" si="3"/>
        <v>260</v>
      </c>
      <c r="B266" s="425">
        <v>1.1499999999999999</v>
      </c>
      <c r="C266" s="1047">
        <v>45007</v>
      </c>
      <c r="D266" s="425" t="s">
        <v>1041</v>
      </c>
      <c r="E266" s="719" t="s">
        <v>1042</v>
      </c>
      <c r="F266" s="719" t="s">
        <v>1043</v>
      </c>
      <c r="G266" s="425" t="s">
        <v>816</v>
      </c>
    </row>
    <row r="267" spans="1:7">
      <c r="A267" s="220">
        <f t="shared" si="3"/>
        <v>261</v>
      </c>
      <c r="B267" s="425">
        <v>1.1499999999999999</v>
      </c>
      <c r="C267" s="1047">
        <v>45007</v>
      </c>
      <c r="D267" s="425" t="s">
        <v>680</v>
      </c>
      <c r="E267" s="719" t="s">
        <v>1042</v>
      </c>
      <c r="F267" s="719" t="s">
        <v>1043</v>
      </c>
      <c r="G267" s="425" t="s">
        <v>816</v>
      </c>
    </row>
    <row r="268" spans="1:7">
      <c r="A268" s="220">
        <f t="shared" si="3"/>
        <v>262</v>
      </c>
      <c r="B268" s="425">
        <v>1.1499999999999999</v>
      </c>
      <c r="C268" s="1047">
        <v>45007</v>
      </c>
      <c r="D268" s="425" t="s">
        <v>620</v>
      </c>
      <c r="E268" s="719" t="s">
        <v>1044</v>
      </c>
      <c r="F268" s="719" t="s">
        <v>1045</v>
      </c>
      <c r="G268" s="425" t="s">
        <v>816</v>
      </c>
    </row>
    <row r="269" spans="1:7">
      <c r="A269" s="220">
        <f t="shared" si="3"/>
        <v>263</v>
      </c>
      <c r="B269" s="425">
        <v>1.1499999999999999</v>
      </c>
      <c r="C269" s="1047">
        <v>45007</v>
      </c>
      <c r="D269" s="425" t="s">
        <v>1046</v>
      </c>
      <c r="E269" s="719" t="s">
        <v>1047</v>
      </c>
      <c r="F269" s="719" t="s">
        <v>1048</v>
      </c>
      <c r="G269" s="425" t="s">
        <v>816</v>
      </c>
    </row>
    <row r="270" spans="1:7">
      <c r="A270" s="220">
        <f t="shared" si="3"/>
        <v>264</v>
      </c>
      <c r="B270" s="425">
        <v>1.1499999999999999</v>
      </c>
      <c r="C270" s="1047">
        <v>45007</v>
      </c>
      <c r="D270" s="425" t="s">
        <v>555</v>
      </c>
      <c r="E270" s="719" t="s">
        <v>1049</v>
      </c>
      <c r="F270" s="719" t="s">
        <v>1050</v>
      </c>
      <c r="G270" s="425" t="s">
        <v>816</v>
      </c>
    </row>
    <row r="271" spans="1:7">
      <c r="A271" s="220">
        <f t="shared" si="3"/>
        <v>265</v>
      </c>
      <c r="B271" s="425">
        <v>1.1499999999999999</v>
      </c>
      <c r="C271" s="1047">
        <v>45007</v>
      </c>
      <c r="D271" s="425" t="s">
        <v>103</v>
      </c>
      <c r="E271" s="719" t="s">
        <v>1051</v>
      </c>
      <c r="F271" s="719" t="s">
        <v>1052</v>
      </c>
      <c r="G271" s="425" t="s">
        <v>816</v>
      </c>
    </row>
    <row r="272" spans="1:7">
      <c r="A272" s="220">
        <f t="shared" si="3"/>
        <v>266</v>
      </c>
      <c r="B272" s="425">
        <v>1.1499999999999999</v>
      </c>
      <c r="C272" s="1047">
        <v>45007</v>
      </c>
      <c r="D272" s="425" t="s">
        <v>969</v>
      </c>
      <c r="E272" s="719" t="s">
        <v>609</v>
      </c>
      <c r="F272" s="719" t="s">
        <v>1053</v>
      </c>
      <c r="G272" s="425" t="s">
        <v>816</v>
      </c>
    </row>
    <row r="273" spans="1:7">
      <c r="A273" s="220">
        <f t="shared" si="3"/>
        <v>267</v>
      </c>
      <c r="B273" s="425">
        <v>1.1499999999999999</v>
      </c>
      <c r="C273" s="1047">
        <v>45007</v>
      </c>
      <c r="D273" s="425" t="s">
        <v>916</v>
      </c>
      <c r="E273" s="719" t="s">
        <v>1054</v>
      </c>
      <c r="F273" s="719" t="s">
        <v>1055</v>
      </c>
      <c r="G273" s="425" t="s">
        <v>816</v>
      </c>
    </row>
    <row r="274" spans="1:7">
      <c r="A274" s="220">
        <f t="shared" si="3"/>
        <v>268</v>
      </c>
      <c r="B274" s="425">
        <v>1.1499999999999999</v>
      </c>
      <c r="C274" s="1047">
        <v>45007</v>
      </c>
      <c r="D274" s="425" t="s">
        <v>28</v>
      </c>
      <c r="E274" s="719" t="s">
        <v>1056</v>
      </c>
      <c r="F274" s="719" t="s">
        <v>1057</v>
      </c>
      <c r="G274" s="425" t="s">
        <v>816</v>
      </c>
    </row>
    <row r="275" spans="1:7" ht="28.5">
      <c r="A275" s="220">
        <f t="shared" si="3"/>
        <v>269</v>
      </c>
      <c r="B275" s="425">
        <v>1.1499999999999999</v>
      </c>
      <c r="C275" s="1047">
        <v>45007</v>
      </c>
      <c r="D275" s="425" t="s">
        <v>537</v>
      </c>
      <c r="E275" s="719" t="s">
        <v>609</v>
      </c>
      <c r="F275" s="719" t="s">
        <v>1058</v>
      </c>
      <c r="G275" s="425" t="s">
        <v>816</v>
      </c>
    </row>
    <row r="276" spans="1:7" ht="28.5">
      <c r="A276" s="220">
        <f t="shared" si="3"/>
        <v>270</v>
      </c>
      <c r="B276" s="425">
        <v>1.1499999999999999</v>
      </c>
      <c r="C276" s="1047">
        <v>45007</v>
      </c>
      <c r="D276" s="425" t="s">
        <v>1059</v>
      </c>
      <c r="E276" s="719" t="s">
        <v>1060</v>
      </c>
      <c r="F276" s="1046" t="s">
        <v>1061</v>
      </c>
      <c r="G276" s="425" t="s">
        <v>816</v>
      </c>
    </row>
    <row r="277" spans="1:7">
      <c r="A277" s="220">
        <f t="shared" si="3"/>
        <v>271</v>
      </c>
      <c r="B277" s="425">
        <v>1.1499999999999999</v>
      </c>
      <c r="C277" s="1047">
        <v>45008</v>
      </c>
      <c r="D277" s="425" t="s">
        <v>1062</v>
      </c>
      <c r="E277" s="719" t="s">
        <v>1063</v>
      </c>
      <c r="F277" s="719" t="s">
        <v>1064</v>
      </c>
      <c r="G277" s="425" t="s">
        <v>816</v>
      </c>
    </row>
    <row r="278" spans="1:7">
      <c r="A278" s="220">
        <f t="shared" si="3"/>
        <v>272</v>
      </c>
      <c r="B278" s="425">
        <v>1.1499999999999999</v>
      </c>
      <c r="C278" s="1047">
        <v>45008</v>
      </c>
      <c r="D278" s="425" t="s">
        <v>1065</v>
      </c>
      <c r="E278" s="719" t="s">
        <v>1063</v>
      </c>
      <c r="F278" s="719" t="s">
        <v>1064</v>
      </c>
      <c r="G278" s="425" t="s">
        <v>816</v>
      </c>
    </row>
    <row r="279" spans="1:7">
      <c r="A279" s="220">
        <f t="shared" si="3"/>
        <v>273</v>
      </c>
      <c r="B279" s="425">
        <v>1.1499999999999999</v>
      </c>
      <c r="C279" s="1047">
        <v>45008</v>
      </c>
      <c r="D279" s="1178" t="s">
        <v>67</v>
      </c>
      <c r="E279" s="1044" t="s">
        <v>1066</v>
      </c>
      <c r="F279" s="1046" t="s">
        <v>1067</v>
      </c>
      <c r="G279" s="425" t="s">
        <v>816</v>
      </c>
    </row>
    <row r="280" spans="1:7">
      <c r="A280" s="220">
        <f t="shared" si="3"/>
        <v>274</v>
      </c>
      <c r="B280" s="425">
        <v>1.1499999999999999</v>
      </c>
      <c r="C280" s="1047">
        <v>45008</v>
      </c>
      <c r="D280" s="1178" t="s">
        <v>125</v>
      </c>
      <c r="E280" s="1044" t="s">
        <v>1068</v>
      </c>
      <c r="F280" s="1046" t="s">
        <v>1069</v>
      </c>
      <c r="G280" s="425" t="s">
        <v>816</v>
      </c>
    </row>
    <row r="281" spans="1:7">
      <c r="A281" s="220">
        <f t="shared" si="3"/>
        <v>275</v>
      </c>
      <c r="B281" s="425">
        <v>1.1499999999999999</v>
      </c>
      <c r="C281" s="1047">
        <v>45008</v>
      </c>
      <c r="D281" s="1178" t="s">
        <v>126</v>
      </c>
      <c r="E281" s="719" t="s">
        <v>1070</v>
      </c>
      <c r="F281" s="1046" t="s">
        <v>1069</v>
      </c>
      <c r="G281" s="425" t="s">
        <v>816</v>
      </c>
    </row>
    <row r="282" spans="1:7">
      <c r="A282" s="220">
        <f t="shared" si="3"/>
        <v>276</v>
      </c>
      <c r="B282" s="425">
        <v>1.1499999999999999</v>
      </c>
      <c r="C282" s="1047">
        <v>45008</v>
      </c>
      <c r="D282" s="1178" t="s">
        <v>59</v>
      </c>
      <c r="E282" s="719" t="s">
        <v>614</v>
      </c>
      <c r="F282" s="1046" t="s">
        <v>1071</v>
      </c>
      <c r="G282" s="425" t="s">
        <v>816</v>
      </c>
    </row>
    <row r="283" spans="1:7" ht="28.5">
      <c r="A283" s="220">
        <f t="shared" si="3"/>
        <v>277</v>
      </c>
      <c r="B283" s="425">
        <v>1.1499999999999999</v>
      </c>
      <c r="C283" s="1047">
        <v>45008</v>
      </c>
      <c r="D283" s="1215" t="s">
        <v>1072</v>
      </c>
      <c r="E283" s="719" t="s">
        <v>1073</v>
      </c>
      <c r="F283" s="719" t="s">
        <v>1074</v>
      </c>
      <c r="G283" s="425" t="s">
        <v>816</v>
      </c>
    </row>
    <row r="284" spans="1:7">
      <c r="A284" s="220">
        <f t="shared" si="3"/>
        <v>278</v>
      </c>
      <c r="B284" s="425">
        <v>1.1499999999999999</v>
      </c>
      <c r="C284" s="1047">
        <v>45008</v>
      </c>
      <c r="D284" s="1215" t="s">
        <v>79</v>
      </c>
      <c r="E284" s="1215" t="s">
        <v>1075</v>
      </c>
      <c r="F284" s="1217" t="s">
        <v>1076</v>
      </c>
      <c r="G284" s="425" t="s">
        <v>816</v>
      </c>
    </row>
    <row r="285" spans="1:7">
      <c r="A285" s="220">
        <f t="shared" si="3"/>
        <v>279</v>
      </c>
      <c r="B285" s="425">
        <v>1.1499999999999999</v>
      </c>
      <c r="C285" s="1047">
        <v>45008</v>
      </c>
      <c r="D285" s="425" t="s">
        <v>551</v>
      </c>
      <c r="E285" s="719" t="s">
        <v>1077</v>
      </c>
      <c r="F285" s="719" t="s">
        <v>1078</v>
      </c>
      <c r="G285" s="425" t="s">
        <v>816</v>
      </c>
    </row>
    <row r="286" spans="1:7">
      <c r="A286" s="220">
        <f t="shared" si="3"/>
        <v>280</v>
      </c>
      <c r="B286" s="425">
        <v>1.1499999999999999</v>
      </c>
      <c r="C286" s="1047">
        <v>45008</v>
      </c>
      <c r="D286" s="425" t="s">
        <v>1079</v>
      </c>
      <c r="E286" s="425" t="s">
        <v>1080</v>
      </c>
      <c r="F286" s="719" t="s">
        <v>1081</v>
      </c>
      <c r="G286" s="425" t="s">
        <v>816</v>
      </c>
    </row>
    <row r="287" spans="1:7">
      <c r="A287" s="220">
        <f t="shared" si="3"/>
        <v>281</v>
      </c>
      <c r="B287" s="425">
        <v>1.1499999999999999</v>
      </c>
      <c r="C287" s="1047">
        <v>45008</v>
      </c>
      <c r="D287" s="425" t="s">
        <v>1062</v>
      </c>
      <c r="E287" s="719" t="s">
        <v>1082</v>
      </c>
      <c r="F287" s="719" t="s">
        <v>1083</v>
      </c>
      <c r="G287" s="425" t="s">
        <v>816</v>
      </c>
    </row>
    <row r="288" spans="1:7">
      <c r="A288" s="220">
        <f t="shared" si="3"/>
        <v>282</v>
      </c>
      <c r="B288" s="425">
        <v>1.1499999999999999</v>
      </c>
      <c r="C288" s="1047">
        <v>45015</v>
      </c>
      <c r="D288" s="425" t="s">
        <v>626</v>
      </c>
      <c r="E288" s="719" t="s">
        <v>1084</v>
      </c>
      <c r="F288" s="719" t="s">
        <v>1085</v>
      </c>
      <c r="G288" s="425" t="s">
        <v>816</v>
      </c>
    </row>
    <row r="289" spans="1:7">
      <c r="A289" s="220">
        <f t="shared" si="3"/>
        <v>283</v>
      </c>
      <c r="B289" s="425">
        <v>1.1499999999999999</v>
      </c>
      <c r="C289" s="1047">
        <v>45015</v>
      </c>
      <c r="D289" s="425" t="s">
        <v>78</v>
      </c>
      <c r="E289" s="719" t="s">
        <v>1086</v>
      </c>
      <c r="F289" s="719" t="s">
        <v>1087</v>
      </c>
      <c r="G289" s="425" t="s">
        <v>816</v>
      </c>
    </row>
    <row r="290" spans="1:7">
      <c r="A290" s="220">
        <f t="shared" si="3"/>
        <v>284</v>
      </c>
      <c r="B290" s="425">
        <v>1.1499999999999999</v>
      </c>
      <c r="C290" s="1047">
        <v>45015</v>
      </c>
      <c r="D290" s="425" t="s">
        <v>78</v>
      </c>
      <c r="E290" s="719" t="s">
        <v>1088</v>
      </c>
      <c r="F290" s="719" t="s">
        <v>1087</v>
      </c>
      <c r="G290" s="425" t="s">
        <v>816</v>
      </c>
    </row>
    <row r="291" spans="1:7">
      <c r="A291" s="220">
        <f t="shared" ref="A291:A307" si="4">A290+1</f>
        <v>285</v>
      </c>
      <c r="B291" s="425">
        <v>2.15</v>
      </c>
      <c r="C291" s="1047">
        <v>45016</v>
      </c>
      <c r="D291" s="425" t="s">
        <v>1089</v>
      </c>
      <c r="E291" s="719" t="s">
        <v>1090</v>
      </c>
      <c r="F291" s="719" t="s">
        <v>1091</v>
      </c>
      <c r="G291" s="425" t="s">
        <v>711</v>
      </c>
    </row>
    <row r="292" spans="1:7" ht="42.75" customHeight="1">
      <c r="A292" s="220">
        <f t="shared" si="4"/>
        <v>286</v>
      </c>
      <c r="B292" s="425">
        <v>2.15</v>
      </c>
      <c r="C292" s="1047">
        <v>45016</v>
      </c>
      <c r="D292" s="425" t="s">
        <v>138</v>
      </c>
      <c r="E292" s="719" t="s">
        <v>1092</v>
      </c>
      <c r="F292" s="719" t="s">
        <v>1093</v>
      </c>
      <c r="G292" s="425" t="s">
        <v>816</v>
      </c>
    </row>
    <row r="293" spans="1:7">
      <c r="A293" s="220">
        <f t="shared" si="4"/>
        <v>287</v>
      </c>
      <c r="B293" s="425">
        <v>2.15</v>
      </c>
      <c r="C293" s="1047">
        <v>45016</v>
      </c>
      <c r="D293" s="425" t="s">
        <v>1094</v>
      </c>
      <c r="E293" s="719" t="s">
        <v>1095</v>
      </c>
      <c r="F293" s="719" t="s">
        <v>1096</v>
      </c>
      <c r="G293" s="425" t="s">
        <v>816</v>
      </c>
    </row>
    <row r="294" spans="1:7">
      <c r="A294" s="220">
        <f t="shared" si="4"/>
        <v>288</v>
      </c>
      <c r="B294" s="425">
        <v>2.15</v>
      </c>
      <c r="C294" s="1047">
        <v>45016</v>
      </c>
      <c r="D294" s="425" t="s">
        <v>72</v>
      </c>
      <c r="E294" s="719" t="s">
        <v>1095</v>
      </c>
      <c r="F294" s="719" t="s">
        <v>1096</v>
      </c>
      <c r="G294" s="425" t="s">
        <v>816</v>
      </c>
    </row>
    <row r="295" spans="1:7" ht="46.5" customHeight="1">
      <c r="A295" s="220">
        <f t="shared" si="4"/>
        <v>289</v>
      </c>
      <c r="B295" s="425">
        <v>2.15</v>
      </c>
      <c r="C295" s="1047">
        <v>45016</v>
      </c>
      <c r="D295" s="425" t="s">
        <v>1008</v>
      </c>
      <c r="E295" s="719" t="s">
        <v>1097</v>
      </c>
      <c r="F295" s="719" t="s">
        <v>1098</v>
      </c>
      <c r="G295" s="425" t="s">
        <v>816</v>
      </c>
    </row>
    <row r="296" spans="1:7" ht="28.5">
      <c r="A296" s="220">
        <f t="shared" si="4"/>
        <v>290</v>
      </c>
      <c r="B296" s="425">
        <v>2.15</v>
      </c>
      <c r="C296" s="1047">
        <v>45016</v>
      </c>
      <c r="D296" s="425" t="s">
        <v>1008</v>
      </c>
      <c r="E296" s="719" t="s">
        <v>1099</v>
      </c>
      <c r="F296" s="719" t="s">
        <v>1100</v>
      </c>
      <c r="G296" s="425" t="s">
        <v>816</v>
      </c>
    </row>
    <row r="297" spans="1:7">
      <c r="A297" s="220">
        <f t="shared" si="4"/>
        <v>291</v>
      </c>
      <c r="B297" s="425">
        <v>2.15</v>
      </c>
      <c r="C297" s="1047">
        <v>45019</v>
      </c>
      <c r="D297" s="425" t="s">
        <v>541</v>
      </c>
      <c r="E297" s="719"/>
      <c r="F297" s="719" t="s">
        <v>1101</v>
      </c>
      <c r="G297" s="425" t="s">
        <v>816</v>
      </c>
    </row>
    <row r="298" spans="1:7">
      <c r="A298" s="1223">
        <f t="shared" si="4"/>
        <v>292</v>
      </c>
      <c r="B298" s="425">
        <v>2.15</v>
      </c>
      <c r="C298" s="1047">
        <v>45019</v>
      </c>
      <c r="D298" s="425" t="s">
        <v>83</v>
      </c>
      <c r="E298" s="719" t="s">
        <v>609</v>
      </c>
      <c r="F298" s="719" t="s">
        <v>1101</v>
      </c>
      <c r="G298" s="425" t="s">
        <v>816</v>
      </c>
    </row>
    <row r="299" spans="1:7">
      <c r="A299" s="1223">
        <f t="shared" si="4"/>
        <v>293</v>
      </c>
      <c r="B299" s="425">
        <v>2.15</v>
      </c>
      <c r="C299" s="1047">
        <v>45019</v>
      </c>
      <c r="D299" s="425" t="s">
        <v>32</v>
      </c>
      <c r="E299" s="719" t="s">
        <v>1102</v>
      </c>
      <c r="F299" s="719" t="s">
        <v>1103</v>
      </c>
      <c r="G299" s="425" t="s">
        <v>816</v>
      </c>
    </row>
    <row r="300" spans="1:7" ht="30" customHeight="1">
      <c r="A300" s="1223">
        <f t="shared" si="4"/>
        <v>294</v>
      </c>
      <c r="B300" s="425">
        <v>2.15</v>
      </c>
      <c r="C300" s="1047">
        <v>45019</v>
      </c>
      <c r="D300" s="425" t="s">
        <v>74</v>
      </c>
      <c r="E300" s="425" t="s">
        <v>1104</v>
      </c>
      <c r="F300" s="719" t="s">
        <v>1105</v>
      </c>
      <c r="G300" s="425" t="s">
        <v>816</v>
      </c>
    </row>
    <row r="301" spans="1:7">
      <c r="A301" s="1223">
        <f t="shared" si="4"/>
        <v>295</v>
      </c>
      <c r="B301" s="425">
        <v>2.15</v>
      </c>
      <c r="C301" s="1047">
        <v>45020</v>
      </c>
      <c r="D301" s="425" t="s">
        <v>102</v>
      </c>
      <c r="E301" s="719" t="s">
        <v>1095</v>
      </c>
      <c r="F301" s="719" t="s">
        <v>1106</v>
      </c>
      <c r="G301" s="425" t="s">
        <v>816</v>
      </c>
    </row>
    <row r="302" spans="1:7">
      <c r="A302" s="1223">
        <f t="shared" si="4"/>
        <v>296</v>
      </c>
      <c r="B302" s="425">
        <v>2.15</v>
      </c>
      <c r="C302" s="1047">
        <v>45020</v>
      </c>
      <c r="D302" s="425" t="s">
        <v>916</v>
      </c>
      <c r="E302" s="719" t="s">
        <v>1107</v>
      </c>
      <c r="F302" s="719" t="s">
        <v>1108</v>
      </c>
      <c r="G302" s="425" t="s">
        <v>816</v>
      </c>
    </row>
    <row r="303" spans="1:7" ht="28.5">
      <c r="A303" s="220">
        <f t="shared" si="4"/>
        <v>297</v>
      </c>
      <c r="B303" s="425">
        <v>2.15</v>
      </c>
      <c r="C303" s="1047">
        <v>45020</v>
      </c>
      <c r="D303" s="425" t="s">
        <v>1041</v>
      </c>
      <c r="E303" s="719" t="s">
        <v>1109</v>
      </c>
      <c r="F303" s="1044" t="s">
        <v>1110</v>
      </c>
      <c r="G303" s="425" t="s">
        <v>816</v>
      </c>
    </row>
    <row r="304" spans="1:7">
      <c r="A304" s="220">
        <f t="shared" si="4"/>
        <v>298</v>
      </c>
      <c r="B304" s="425">
        <v>2.15</v>
      </c>
      <c r="C304" s="1047">
        <v>45020</v>
      </c>
      <c r="D304" s="1212" t="s">
        <v>828</v>
      </c>
      <c r="E304" s="719" t="s">
        <v>1111</v>
      </c>
      <c r="F304" s="719" t="s">
        <v>1112</v>
      </c>
      <c r="G304" s="425" t="s">
        <v>816</v>
      </c>
    </row>
    <row r="305" spans="1:7" ht="26.25" customHeight="1">
      <c r="A305" s="1226">
        <f t="shared" si="4"/>
        <v>299</v>
      </c>
      <c r="B305" s="1209">
        <v>2.15</v>
      </c>
      <c r="C305" s="1213">
        <v>45020</v>
      </c>
      <c r="D305" s="1212" t="s">
        <v>828</v>
      </c>
      <c r="E305" s="1179" t="s">
        <v>1113</v>
      </c>
      <c r="F305" s="1179" t="s">
        <v>1114</v>
      </c>
      <c r="G305" s="1209" t="s">
        <v>816</v>
      </c>
    </row>
    <row r="306" spans="1:7">
      <c r="A306" s="220">
        <f t="shared" si="4"/>
        <v>300</v>
      </c>
      <c r="B306" s="425">
        <v>2.15</v>
      </c>
      <c r="C306" s="1047">
        <v>45020</v>
      </c>
      <c r="D306" s="425" t="s">
        <v>680</v>
      </c>
      <c r="E306" s="719" t="s">
        <v>1115</v>
      </c>
      <c r="F306" s="719" t="s">
        <v>1057</v>
      </c>
      <c r="G306" s="425" t="s">
        <v>816</v>
      </c>
    </row>
    <row r="307" spans="1:7">
      <c r="A307" s="220">
        <f t="shared" si="4"/>
        <v>301</v>
      </c>
      <c r="B307" s="425">
        <v>2.15</v>
      </c>
      <c r="C307" s="1047">
        <v>45020</v>
      </c>
      <c r="D307" s="425" t="s">
        <v>828</v>
      </c>
      <c r="E307" s="719" t="s">
        <v>1113</v>
      </c>
      <c r="F307" s="719" t="s">
        <v>1116</v>
      </c>
      <c r="G307" s="425" t="s">
        <v>816</v>
      </c>
    </row>
    <row r="308" spans="1:7">
      <c r="A308" s="220">
        <v>302</v>
      </c>
      <c r="B308" s="425">
        <v>2.15</v>
      </c>
      <c r="C308" s="1047">
        <v>45035</v>
      </c>
      <c r="D308" s="425" t="s">
        <v>553</v>
      </c>
      <c r="E308" s="719" t="s">
        <v>1117</v>
      </c>
      <c r="F308" s="719" t="s">
        <v>1118</v>
      </c>
      <c r="G308" s="425" t="s">
        <v>816</v>
      </c>
    </row>
    <row r="309" spans="1:7">
      <c r="A309" s="220">
        <v>302</v>
      </c>
      <c r="B309" s="425">
        <v>2.15</v>
      </c>
      <c r="C309" s="1047">
        <v>45042</v>
      </c>
      <c r="D309" s="425" t="s">
        <v>28</v>
      </c>
      <c r="E309" s="719" t="s">
        <v>609</v>
      </c>
      <c r="F309" s="719" t="s">
        <v>1119</v>
      </c>
      <c r="G309" s="425" t="s">
        <v>816</v>
      </c>
    </row>
    <row r="310" spans="1:7">
      <c r="A310" s="220">
        <f t="shared" ref="A310:A337" si="5">A309+1</f>
        <v>303</v>
      </c>
      <c r="B310" s="425">
        <v>1.1499999999999999</v>
      </c>
      <c r="C310" s="1047">
        <v>45049</v>
      </c>
      <c r="D310" s="425" t="s">
        <v>102</v>
      </c>
      <c r="E310" s="719" t="s">
        <v>855</v>
      </c>
      <c r="F310" s="1232" t="s">
        <v>1120</v>
      </c>
      <c r="G310" s="425" t="s">
        <v>1121</v>
      </c>
    </row>
    <row r="311" spans="1:7">
      <c r="A311" s="220">
        <f t="shared" si="5"/>
        <v>304</v>
      </c>
      <c r="B311" s="425">
        <v>1.1499999999999999</v>
      </c>
      <c r="C311" s="1047">
        <v>45049</v>
      </c>
      <c r="D311" s="1232" t="s">
        <v>96</v>
      </c>
      <c r="E311" s="1046" t="s">
        <v>1122</v>
      </c>
      <c r="F311" s="1232" t="s">
        <v>1123</v>
      </c>
      <c r="G311" s="425" t="s">
        <v>1121</v>
      </c>
    </row>
    <row r="312" spans="1:7">
      <c r="A312" s="220">
        <f t="shared" si="5"/>
        <v>305</v>
      </c>
      <c r="B312" s="425">
        <v>1.1499999999999999</v>
      </c>
      <c r="C312" s="1047">
        <v>45049</v>
      </c>
      <c r="D312" s="1232" t="s">
        <v>551</v>
      </c>
      <c r="E312" s="1046" t="s">
        <v>1124</v>
      </c>
      <c r="F312" s="1232" t="s">
        <v>1125</v>
      </c>
      <c r="G312" s="425" t="s">
        <v>1121</v>
      </c>
    </row>
    <row r="313" spans="1:7">
      <c r="A313" s="220">
        <f t="shared" si="5"/>
        <v>306</v>
      </c>
      <c r="B313" s="425">
        <v>1.1499999999999999</v>
      </c>
      <c r="C313" s="1047">
        <v>45049</v>
      </c>
      <c r="D313" s="1178" t="s">
        <v>551</v>
      </c>
      <c r="E313" s="719" t="s">
        <v>1126</v>
      </c>
      <c r="F313" s="1232" t="s">
        <v>1127</v>
      </c>
      <c r="G313" s="425" t="s">
        <v>1121</v>
      </c>
    </row>
    <row r="314" spans="1:7">
      <c r="A314" s="220">
        <f t="shared" si="5"/>
        <v>307</v>
      </c>
      <c r="B314" s="425">
        <v>1.1499999999999999</v>
      </c>
      <c r="C314" s="1047">
        <v>45049</v>
      </c>
      <c r="D314" s="425" t="s">
        <v>132</v>
      </c>
      <c r="E314" s="719" t="s">
        <v>855</v>
      </c>
      <c r="F314" s="1232" t="s">
        <v>1128</v>
      </c>
      <c r="G314" s="425" t="s">
        <v>1121</v>
      </c>
    </row>
    <row r="315" spans="1:7">
      <c r="A315" s="220">
        <f t="shared" si="5"/>
        <v>308</v>
      </c>
      <c r="B315" s="425">
        <v>1.1499999999999999</v>
      </c>
      <c r="C315" s="1047">
        <v>45049</v>
      </c>
      <c r="D315" s="425" t="s">
        <v>1129</v>
      </c>
      <c r="E315" s="719" t="s">
        <v>1130</v>
      </c>
      <c r="F315" s="1232" t="s">
        <v>1131</v>
      </c>
      <c r="G315" s="425" t="s">
        <v>1121</v>
      </c>
    </row>
    <row r="316" spans="1:7">
      <c r="A316" s="220">
        <f t="shared" si="5"/>
        <v>309</v>
      </c>
      <c r="B316" s="425">
        <v>1.1499999999999999</v>
      </c>
      <c r="C316" s="1047">
        <v>45049</v>
      </c>
      <c r="D316" s="425" t="s">
        <v>1132</v>
      </c>
      <c r="E316" s="719" t="s">
        <v>1133</v>
      </c>
      <c r="F316" s="1232" t="s">
        <v>1134</v>
      </c>
      <c r="G316" s="425" t="s">
        <v>1121</v>
      </c>
    </row>
    <row r="317" spans="1:7">
      <c r="A317" s="220">
        <f t="shared" si="5"/>
        <v>310</v>
      </c>
      <c r="B317" s="425">
        <v>1.1499999999999999</v>
      </c>
      <c r="C317" s="1047">
        <v>45049</v>
      </c>
      <c r="D317" s="425" t="s">
        <v>78</v>
      </c>
      <c r="E317" s="719" t="s">
        <v>1135</v>
      </c>
      <c r="F317" s="1232" t="s">
        <v>1136</v>
      </c>
      <c r="G317" s="425" t="s">
        <v>1121</v>
      </c>
    </row>
    <row r="318" spans="1:7">
      <c r="A318" s="220">
        <f t="shared" si="5"/>
        <v>311</v>
      </c>
      <c r="B318" s="425">
        <v>1.1499999999999999</v>
      </c>
      <c r="C318" s="1047">
        <v>45049</v>
      </c>
      <c r="D318" s="425" t="s">
        <v>72</v>
      </c>
      <c r="E318" s="719" t="s">
        <v>1137</v>
      </c>
      <c r="F318" s="1232" t="s">
        <v>1138</v>
      </c>
      <c r="G318" s="425" t="s">
        <v>1121</v>
      </c>
    </row>
    <row r="319" spans="1:7" ht="42.75">
      <c r="A319" s="1234">
        <f t="shared" si="5"/>
        <v>312</v>
      </c>
      <c r="B319" s="1232">
        <v>1.1499999999999999</v>
      </c>
      <c r="C319" s="1237">
        <v>45061</v>
      </c>
      <c r="D319" s="1232" t="s">
        <v>1139</v>
      </c>
      <c r="E319" s="1044" t="s">
        <v>1140</v>
      </c>
      <c r="F319" s="1044" t="s">
        <v>1141</v>
      </c>
      <c r="G319" s="425" t="s">
        <v>1121</v>
      </c>
    </row>
    <row r="320" spans="1:7">
      <c r="A320" s="220">
        <f t="shared" si="5"/>
        <v>313</v>
      </c>
      <c r="B320" s="1232">
        <v>1.1499999999999999</v>
      </c>
      <c r="C320" s="1237">
        <v>45061</v>
      </c>
      <c r="D320" s="1232" t="s">
        <v>1142</v>
      </c>
      <c r="E320" s="719" t="s">
        <v>1143</v>
      </c>
      <c r="F320" s="1046" t="s">
        <v>1144</v>
      </c>
      <c r="G320" s="425" t="s">
        <v>1121</v>
      </c>
    </row>
    <row r="321" spans="1:7" ht="42.75">
      <c r="A321" s="220">
        <f t="shared" si="5"/>
        <v>314</v>
      </c>
      <c r="B321" s="1232">
        <v>1.1499999999999999</v>
      </c>
      <c r="C321" s="1237">
        <v>45061</v>
      </c>
      <c r="D321" s="1232" t="s">
        <v>537</v>
      </c>
      <c r="E321" s="719" t="s">
        <v>640</v>
      </c>
      <c r="F321" s="1046" t="s">
        <v>1145</v>
      </c>
      <c r="G321" s="425" t="s">
        <v>1121</v>
      </c>
    </row>
    <row r="322" spans="1:7" ht="42.75">
      <c r="A322" s="1234">
        <f t="shared" si="5"/>
        <v>315</v>
      </c>
      <c r="B322" s="1232">
        <v>1.1499999999999999</v>
      </c>
      <c r="C322" s="1237">
        <v>45064</v>
      </c>
      <c r="D322" s="1232" t="s">
        <v>537</v>
      </c>
      <c r="E322" s="719" t="s">
        <v>1146</v>
      </c>
      <c r="F322" s="1046" t="s">
        <v>1147</v>
      </c>
      <c r="G322" s="425" t="s">
        <v>1121</v>
      </c>
    </row>
    <row r="323" spans="1:7">
      <c r="A323" s="220">
        <f t="shared" si="5"/>
        <v>316</v>
      </c>
      <c r="B323" s="1232">
        <v>1.1499999999999999</v>
      </c>
      <c r="C323" s="1237">
        <v>45069</v>
      </c>
      <c r="D323" s="1232" t="s">
        <v>1148</v>
      </c>
      <c r="E323" s="719" t="s">
        <v>1149</v>
      </c>
      <c r="F323" s="719" t="s">
        <v>1150</v>
      </c>
      <c r="G323" s="425" t="s">
        <v>1121</v>
      </c>
    </row>
    <row r="324" spans="1:7">
      <c r="A324" s="1234">
        <f t="shared" si="5"/>
        <v>317</v>
      </c>
      <c r="B324" s="1232">
        <v>1.1499999999999999</v>
      </c>
      <c r="C324" s="1237">
        <v>45069</v>
      </c>
      <c r="D324" s="1232" t="s">
        <v>41</v>
      </c>
      <c r="E324" s="719" t="s">
        <v>1151</v>
      </c>
      <c r="F324" s="719" t="s">
        <v>1150</v>
      </c>
      <c r="G324" s="425" t="s">
        <v>1121</v>
      </c>
    </row>
    <row r="325" spans="1:7" ht="28.5">
      <c r="A325" s="1234">
        <f t="shared" si="5"/>
        <v>318</v>
      </c>
      <c r="B325" s="1232">
        <v>1.1499999999999999</v>
      </c>
      <c r="C325" s="1237">
        <v>45078</v>
      </c>
      <c r="D325" s="1232" t="s">
        <v>78</v>
      </c>
      <c r="E325" s="1046" t="s">
        <v>1152</v>
      </c>
      <c r="F325" s="1046" t="s">
        <v>1153</v>
      </c>
      <c r="G325" s="1046" t="s">
        <v>1121</v>
      </c>
    </row>
    <row r="326" spans="1:7">
      <c r="A326" s="220">
        <f t="shared" si="5"/>
        <v>319</v>
      </c>
      <c r="B326" s="1232">
        <v>1.1499999999999999</v>
      </c>
      <c r="C326" s="1047">
        <v>44720</v>
      </c>
      <c r="D326" s="1232" t="s">
        <v>1154</v>
      </c>
      <c r="E326" s="1178" t="s">
        <v>1155</v>
      </c>
      <c r="F326" s="719" t="s">
        <v>1156</v>
      </c>
      <c r="G326" s="425" t="s">
        <v>1121</v>
      </c>
    </row>
    <row r="327" spans="1:7">
      <c r="A327" s="1234">
        <f t="shared" si="5"/>
        <v>320</v>
      </c>
      <c r="B327" s="1232">
        <v>1.1499999999999999</v>
      </c>
      <c r="C327" s="1047">
        <v>44720</v>
      </c>
      <c r="D327" s="1232" t="s">
        <v>1157</v>
      </c>
      <c r="E327" s="1232" t="s">
        <v>1158</v>
      </c>
      <c r="F327" s="1046" t="s">
        <v>1159</v>
      </c>
      <c r="G327" s="1046" t="s">
        <v>1121</v>
      </c>
    </row>
    <row r="328" spans="1:7">
      <c r="A328" s="220">
        <f t="shared" si="5"/>
        <v>321</v>
      </c>
      <c r="B328" s="1232">
        <v>1.1499999999999999</v>
      </c>
      <c r="C328" s="1047">
        <v>44720</v>
      </c>
      <c r="D328" s="1232" t="s">
        <v>828</v>
      </c>
      <c r="E328" s="1232" t="s">
        <v>1160</v>
      </c>
      <c r="F328" s="1046" t="s">
        <v>1161</v>
      </c>
      <c r="G328" s="1046" t="s">
        <v>1121</v>
      </c>
    </row>
    <row r="329" spans="1:7" ht="28.5">
      <c r="A329" s="1234">
        <f t="shared" si="5"/>
        <v>322</v>
      </c>
      <c r="B329" s="1232">
        <v>1.1499999999999999</v>
      </c>
      <c r="C329" s="1047">
        <v>44720</v>
      </c>
      <c r="D329" s="425" t="s">
        <v>1148</v>
      </c>
      <c r="E329" s="425" t="s">
        <v>1162</v>
      </c>
      <c r="F329" s="1044" t="s">
        <v>1163</v>
      </c>
      <c r="G329" s="1046" t="s">
        <v>1121</v>
      </c>
    </row>
    <row r="330" spans="1:7" ht="28.5">
      <c r="A330" s="1234">
        <f t="shared" si="5"/>
        <v>323</v>
      </c>
      <c r="B330" s="1232">
        <v>1.1499999999999999</v>
      </c>
      <c r="C330" s="1047">
        <v>44720</v>
      </c>
      <c r="D330" s="425" t="s">
        <v>1148</v>
      </c>
      <c r="E330" s="425" t="s">
        <v>1164</v>
      </c>
      <c r="F330" s="1044" t="s">
        <v>1165</v>
      </c>
      <c r="G330" s="1046" t="s">
        <v>1121</v>
      </c>
    </row>
    <row r="331" spans="1:7" ht="28.5">
      <c r="A331" s="220">
        <f t="shared" si="5"/>
        <v>324</v>
      </c>
      <c r="B331" s="1232">
        <v>1.1499999999999999</v>
      </c>
      <c r="C331" s="1047">
        <v>44720</v>
      </c>
      <c r="D331" s="425" t="s">
        <v>768</v>
      </c>
      <c r="E331" s="719" t="s">
        <v>1166</v>
      </c>
      <c r="F331" s="1232" t="s">
        <v>1167</v>
      </c>
      <c r="G331" s="1046" t="s">
        <v>1121</v>
      </c>
    </row>
    <row r="332" spans="1:7">
      <c r="A332" s="1234">
        <f t="shared" si="5"/>
        <v>325</v>
      </c>
      <c r="B332" s="1232">
        <v>1.1499999999999999</v>
      </c>
      <c r="C332" s="1047">
        <v>44720</v>
      </c>
      <c r="D332" s="425" t="s">
        <v>1142</v>
      </c>
      <c r="E332" s="425" t="s">
        <v>1051</v>
      </c>
      <c r="F332" s="1232" t="s">
        <v>1168</v>
      </c>
      <c r="G332" s="1046" t="s">
        <v>1121</v>
      </c>
    </row>
    <row r="333" spans="1:7">
      <c r="A333" s="1234">
        <f t="shared" si="5"/>
        <v>326</v>
      </c>
      <c r="B333" s="1232">
        <v>1.1499999999999999</v>
      </c>
      <c r="C333" s="1047">
        <v>45092</v>
      </c>
      <c r="D333" s="1232" t="s">
        <v>1169</v>
      </c>
      <c r="E333" s="1046" t="s">
        <v>1170</v>
      </c>
      <c r="F333" s="1046" t="s">
        <v>1171</v>
      </c>
      <c r="G333" s="1046" t="s">
        <v>1121</v>
      </c>
    </row>
    <row r="334" spans="1:7" ht="28.5">
      <c r="A334" s="220">
        <f t="shared" si="5"/>
        <v>327</v>
      </c>
      <c r="B334" s="1232">
        <v>1.1499999999999999</v>
      </c>
      <c r="C334" s="1047">
        <v>45092</v>
      </c>
      <c r="D334" s="1232" t="s">
        <v>1172</v>
      </c>
      <c r="E334" s="1046" t="s">
        <v>1173</v>
      </c>
      <c r="F334" s="1044" t="s">
        <v>1174</v>
      </c>
      <c r="G334" s="1046" t="s">
        <v>1121</v>
      </c>
    </row>
    <row r="335" spans="1:7">
      <c r="A335" s="1234">
        <f t="shared" si="5"/>
        <v>328</v>
      </c>
      <c r="B335" s="1232">
        <v>1.1499999999999999</v>
      </c>
      <c r="C335" s="1047">
        <v>45092</v>
      </c>
      <c r="D335" s="1178" t="s">
        <v>1175</v>
      </c>
      <c r="E335" s="1178" t="s">
        <v>1176</v>
      </c>
      <c r="F335" s="1232" t="s">
        <v>1177</v>
      </c>
      <c r="G335" s="1046" t="s">
        <v>1121</v>
      </c>
    </row>
    <row r="336" spans="1:7">
      <c r="A336" s="1234">
        <f t="shared" si="5"/>
        <v>329</v>
      </c>
      <c r="B336" s="1232">
        <v>1.1499999999999999</v>
      </c>
      <c r="C336" s="870">
        <v>45092</v>
      </c>
      <c r="D336" s="1178" t="s">
        <v>1178</v>
      </c>
      <c r="E336" s="1178" t="s">
        <v>1179</v>
      </c>
      <c r="F336" s="1044" t="s">
        <v>1180</v>
      </c>
      <c r="G336" s="1046" t="s">
        <v>1121</v>
      </c>
    </row>
    <row r="337" spans="1:7" ht="42.75">
      <c r="A337" s="1240">
        <f t="shared" si="5"/>
        <v>330</v>
      </c>
      <c r="B337" s="1232">
        <v>1.1499999999999999</v>
      </c>
      <c r="C337" s="1237">
        <v>45092</v>
      </c>
      <c r="D337" s="1232" t="s">
        <v>1008</v>
      </c>
      <c r="E337" s="1232" t="s">
        <v>1181</v>
      </c>
      <c r="F337" s="1044" t="s">
        <v>1182</v>
      </c>
      <c r="G337" s="1046" t="s">
        <v>1121</v>
      </c>
    </row>
    <row r="338" spans="1:7" ht="42.75">
      <c r="A338" s="1240">
        <v>331</v>
      </c>
      <c r="B338" s="1232">
        <v>1.1499999999999999</v>
      </c>
      <c r="C338" s="1237">
        <v>45111</v>
      </c>
      <c r="D338" s="1178" t="s">
        <v>1183</v>
      </c>
      <c r="E338" s="1044" t="s">
        <v>1184</v>
      </c>
      <c r="F338" s="1044" t="s">
        <v>1185</v>
      </c>
      <c r="G338" s="1232" t="s">
        <v>1121</v>
      </c>
    </row>
    <row r="339" spans="1:7">
      <c r="A339" s="1240">
        <v>332</v>
      </c>
      <c r="B339" s="1232">
        <v>1.1499999999999999</v>
      </c>
      <c r="C339" s="1237">
        <v>45111</v>
      </c>
      <c r="D339" s="1178" t="s">
        <v>858</v>
      </c>
      <c r="E339" s="425" t="s">
        <v>1186</v>
      </c>
      <c r="F339" s="1046" t="s">
        <v>1187</v>
      </c>
      <c r="G339" s="425" t="s">
        <v>1121</v>
      </c>
    </row>
    <row r="340" spans="1:7" ht="42.75">
      <c r="A340" s="1234">
        <v>333</v>
      </c>
      <c r="B340" s="1232">
        <v>1.1499999999999999</v>
      </c>
      <c r="C340" s="1237">
        <v>45112</v>
      </c>
      <c r="D340" s="1178" t="s">
        <v>537</v>
      </c>
      <c r="E340" s="1044" t="s">
        <v>1188</v>
      </c>
      <c r="F340" s="719" t="s">
        <v>1189</v>
      </c>
      <c r="G340" s="1232" t="s">
        <v>1121</v>
      </c>
    </row>
    <row r="341" spans="1:7" ht="57">
      <c r="A341" s="1234">
        <v>334</v>
      </c>
      <c r="B341" s="1232">
        <v>1.1499999999999999</v>
      </c>
      <c r="C341" s="1237">
        <v>45117</v>
      </c>
      <c r="D341" s="425" t="s">
        <v>1190</v>
      </c>
      <c r="E341" s="719" t="s">
        <v>1191</v>
      </c>
      <c r="F341" s="719" t="s">
        <v>1192</v>
      </c>
      <c r="G341" s="425" t="s">
        <v>1193</v>
      </c>
    </row>
    <row r="342" spans="1:7" ht="42.75">
      <c r="A342" s="1234">
        <v>335</v>
      </c>
      <c r="B342" s="1232">
        <v>1.1499999999999999</v>
      </c>
      <c r="C342" s="1237">
        <v>45117</v>
      </c>
      <c r="D342" s="425" t="s">
        <v>1190</v>
      </c>
      <c r="E342" s="719" t="s">
        <v>1194</v>
      </c>
      <c r="F342" s="719" t="s">
        <v>1195</v>
      </c>
      <c r="G342" s="425" t="s">
        <v>1193</v>
      </c>
    </row>
    <row r="343" spans="1:7" ht="42.75">
      <c r="A343" s="1234">
        <v>336</v>
      </c>
      <c r="B343" s="1232">
        <v>1.1499999999999999</v>
      </c>
      <c r="C343" s="1237">
        <v>45117</v>
      </c>
      <c r="D343" s="425" t="s">
        <v>1190</v>
      </c>
      <c r="E343" s="719" t="s">
        <v>1196</v>
      </c>
      <c r="F343" s="719" t="s">
        <v>1197</v>
      </c>
      <c r="G343" s="425" t="s">
        <v>1193</v>
      </c>
    </row>
    <row r="344" spans="1:7" ht="42.75">
      <c r="A344" s="1234">
        <v>337</v>
      </c>
      <c r="B344" s="1232">
        <v>1.1499999999999999</v>
      </c>
      <c r="C344" s="1237">
        <v>45117</v>
      </c>
      <c r="D344" s="425" t="s">
        <v>1190</v>
      </c>
      <c r="E344" s="719" t="s">
        <v>1198</v>
      </c>
      <c r="F344" s="719" t="s">
        <v>1199</v>
      </c>
      <c r="G344" s="425" t="s">
        <v>1193</v>
      </c>
    </row>
    <row r="345" spans="1:7" ht="42.75">
      <c r="A345" s="1234">
        <v>338</v>
      </c>
      <c r="B345" s="1232">
        <v>1.1499999999999999</v>
      </c>
      <c r="C345" s="1237">
        <v>45117</v>
      </c>
      <c r="D345" s="425" t="s">
        <v>1190</v>
      </c>
      <c r="E345" s="719" t="s">
        <v>1200</v>
      </c>
      <c r="F345" s="719" t="s">
        <v>1201</v>
      </c>
      <c r="G345" s="425" t="s">
        <v>1193</v>
      </c>
    </row>
    <row r="346" spans="1:7" ht="42.75">
      <c r="A346" s="1263">
        <v>339</v>
      </c>
      <c r="B346" s="1232">
        <v>1.1499999999999999</v>
      </c>
      <c r="C346" s="1237">
        <v>45117</v>
      </c>
      <c r="D346" s="425" t="s">
        <v>1190</v>
      </c>
      <c r="E346" s="719" t="s">
        <v>1202</v>
      </c>
      <c r="F346" s="719" t="s">
        <v>1203</v>
      </c>
      <c r="G346" s="1209" t="s">
        <v>1193</v>
      </c>
    </row>
    <row r="347" spans="1:7">
      <c r="A347" s="1234">
        <v>440</v>
      </c>
      <c r="B347" s="1168">
        <v>1.1499999999999999</v>
      </c>
      <c r="C347" s="1047">
        <v>45104</v>
      </c>
      <c r="D347" s="425" t="s">
        <v>1204</v>
      </c>
      <c r="E347" s="719" t="s">
        <v>1205</v>
      </c>
      <c r="F347" s="1262" t="s">
        <v>1057</v>
      </c>
      <c r="G347" s="425" t="s">
        <v>861</v>
      </c>
    </row>
    <row r="348" spans="1:7" ht="28.5">
      <c r="A348" s="1234">
        <v>441</v>
      </c>
      <c r="B348" s="425">
        <v>1.1499999999999999</v>
      </c>
      <c r="C348" s="1047">
        <v>45118</v>
      </c>
      <c r="D348" s="425" t="s">
        <v>1204</v>
      </c>
      <c r="E348" s="1046" t="s">
        <v>1206</v>
      </c>
      <c r="F348" s="719" t="s">
        <v>1207</v>
      </c>
      <c r="G348" s="425" t="s">
        <v>1121</v>
      </c>
    </row>
    <row r="349" spans="1:7" ht="42.75">
      <c r="A349" s="1234">
        <v>442</v>
      </c>
      <c r="B349" s="425">
        <v>1.1499999999999999</v>
      </c>
      <c r="C349" s="1047">
        <v>45120</v>
      </c>
      <c r="D349" s="425" t="s">
        <v>32</v>
      </c>
      <c r="E349" s="1046" t="s">
        <v>591</v>
      </c>
      <c r="F349" s="719" t="s">
        <v>1208</v>
      </c>
      <c r="G349" s="425" t="s">
        <v>1121</v>
      </c>
    </row>
    <row r="350" spans="1:7" ht="28.5">
      <c r="A350" s="1234">
        <v>443</v>
      </c>
      <c r="B350" s="425">
        <v>1.1499999999999999</v>
      </c>
      <c r="C350" s="1047">
        <v>45121</v>
      </c>
      <c r="D350" s="425" t="s">
        <v>828</v>
      </c>
      <c r="E350" s="1044" t="s">
        <v>1209</v>
      </c>
      <c r="F350" s="719" t="s">
        <v>1210</v>
      </c>
      <c r="G350" s="425" t="s">
        <v>1121</v>
      </c>
    </row>
    <row r="351" spans="1:7" ht="42.75">
      <c r="A351" s="1234">
        <v>444</v>
      </c>
      <c r="B351" s="425">
        <v>1.1499999999999999</v>
      </c>
      <c r="C351" s="1047">
        <v>45121</v>
      </c>
      <c r="D351" s="425" t="s">
        <v>537</v>
      </c>
      <c r="E351" s="1044" t="s">
        <v>1211</v>
      </c>
      <c r="F351" s="1023" t="s">
        <v>1212</v>
      </c>
      <c r="G351" s="425" t="s">
        <v>1121</v>
      </c>
    </row>
    <row r="352" spans="1:7">
      <c r="A352" s="1234">
        <v>445</v>
      </c>
      <c r="B352" s="425">
        <v>1.1499999999999999</v>
      </c>
      <c r="C352" s="1047">
        <v>45126</v>
      </c>
      <c r="D352" s="425" t="s">
        <v>41</v>
      </c>
      <c r="E352" s="1044" t="s">
        <v>1213</v>
      </c>
      <c r="F352" s="1023" t="s">
        <v>1214</v>
      </c>
      <c r="G352" s="425" t="s">
        <v>1215</v>
      </c>
    </row>
    <row r="353" spans="1:7">
      <c r="A353" s="1234">
        <v>446</v>
      </c>
      <c r="B353" s="425">
        <v>1.1499999999999999</v>
      </c>
      <c r="C353" s="1047">
        <v>45126</v>
      </c>
      <c r="D353" s="425" t="s">
        <v>1216</v>
      </c>
      <c r="E353" s="1044" t="s">
        <v>1217</v>
      </c>
      <c r="F353" s="1023" t="s">
        <v>1218</v>
      </c>
      <c r="G353" s="425" t="s">
        <v>1215</v>
      </c>
    </row>
    <row r="354" spans="1:7">
      <c r="A354" s="1234">
        <v>447</v>
      </c>
      <c r="B354" s="425">
        <v>1.1499999999999999</v>
      </c>
      <c r="C354" s="1047">
        <v>45126</v>
      </c>
      <c r="D354" s="425" t="s">
        <v>1216</v>
      </c>
      <c r="E354" s="1044" t="s">
        <v>1219</v>
      </c>
      <c r="F354" s="1023" t="s">
        <v>1220</v>
      </c>
      <c r="G354" s="425" t="s">
        <v>1215</v>
      </c>
    </row>
    <row r="355" spans="1:7">
      <c r="A355" s="1234">
        <v>448</v>
      </c>
      <c r="B355" s="425">
        <v>1.1499999999999999</v>
      </c>
      <c r="C355" s="1047">
        <v>45126</v>
      </c>
      <c r="D355" s="425" t="s">
        <v>32</v>
      </c>
      <c r="E355" s="1044" t="s">
        <v>1221</v>
      </c>
      <c r="F355" s="1023" t="s">
        <v>1222</v>
      </c>
      <c r="G355" s="425" t="s">
        <v>1215</v>
      </c>
    </row>
    <row r="356" spans="1:7">
      <c r="A356" s="1234">
        <v>449</v>
      </c>
      <c r="B356" s="425">
        <v>1.1499999999999999</v>
      </c>
      <c r="C356" s="1047">
        <v>45126</v>
      </c>
      <c r="D356" s="425" t="s">
        <v>32</v>
      </c>
      <c r="E356" s="1044" t="s">
        <v>1223</v>
      </c>
      <c r="F356" s="1023" t="s">
        <v>1224</v>
      </c>
      <c r="G356" s="425" t="s">
        <v>1215</v>
      </c>
    </row>
    <row r="357" spans="1:7">
      <c r="A357" s="1234">
        <v>450</v>
      </c>
      <c r="B357" s="425">
        <v>1.1499999999999999</v>
      </c>
      <c r="C357" s="1047">
        <v>45126</v>
      </c>
      <c r="D357" s="425" t="s">
        <v>994</v>
      </c>
      <c r="E357" s="1044" t="s">
        <v>1225</v>
      </c>
      <c r="F357" s="1023" t="s">
        <v>1226</v>
      </c>
      <c r="G357" s="425" t="s">
        <v>1215</v>
      </c>
    </row>
    <row r="358" spans="1:7">
      <c r="A358" s="1234">
        <v>451</v>
      </c>
      <c r="B358" s="425">
        <v>1.1499999999999999</v>
      </c>
      <c r="C358" s="1047">
        <v>45126</v>
      </c>
      <c r="D358" s="425" t="s">
        <v>996</v>
      </c>
      <c r="E358" s="1044" t="s">
        <v>1225</v>
      </c>
      <c r="F358" s="1023" t="s">
        <v>1226</v>
      </c>
      <c r="G358" s="425" t="s">
        <v>1215</v>
      </c>
    </row>
    <row r="359" spans="1:7" ht="28.5">
      <c r="A359" s="1234">
        <v>452</v>
      </c>
      <c r="B359" s="425">
        <v>1.1499999999999999</v>
      </c>
      <c r="C359" s="1047">
        <v>45126</v>
      </c>
      <c r="D359" s="425" t="s">
        <v>1204</v>
      </c>
      <c r="E359" s="1044" t="s">
        <v>1227</v>
      </c>
      <c r="F359" s="1023" t="s">
        <v>1228</v>
      </c>
      <c r="G359" s="425" t="s">
        <v>1215</v>
      </c>
    </row>
    <row r="360" spans="1:7" ht="28.5">
      <c r="A360" s="1234">
        <v>453</v>
      </c>
      <c r="B360" s="425">
        <v>1.1499999999999999</v>
      </c>
      <c r="C360" s="1047">
        <v>45126</v>
      </c>
      <c r="D360" s="425" t="s">
        <v>53</v>
      </c>
      <c r="E360" s="1044" t="s">
        <v>640</v>
      </c>
      <c r="F360" s="1023" t="s">
        <v>1229</v>
      </c>
      <c r="G360" s="425" t="s">
        <v>1121</v>
      </c>
    </row>
    <row r="361" spans="1:7" ht="28.5">
      <c r="A361" s="1234">
        <v>454</v>
      </c>
      <c r="B361" s="425">
        <v>1.1499999999999999</v>
      </c>
      <c r="C361" s="1047">
        <v>45128</v>
      </c>
      <c r="D361" s="425" t="s">
        <v>873</v>
      </c>
      <c r="E361" s="1044" t="s">
        <v>1230</v>
      </c>
      <c r="F361" s="1023" t="s">
        <v>1231</v>
      </c>
      <c r="G361" s="425" t="s">
        <v>1121</v>
      </c>
    </row>
    <row r="362" spans="1:7" ht="42.75">
      <c r="A362" s="1234">
        <v>455</v>
      </c>
      <c r="B362" s="425">
        <v>1.1499999999999999</v>
      </c>
      <c r="C362" s="1047">
        <v>45131</v>
      </c>
      <c r="D362" s="425" t="s">
        <v>40</v>
      </c>
      <c r="E362" s="1044" t="s">
        <v>1232</v>
      </c>
      <c r="F362" s="1023" t="s">
        <v>1233</v>
      </c>
      <c r="G362" s="425" t="s">
        <v>1121</v>
      </c>
    </row>
    <row r="363" spans="1:7" ht="28.5">
      <c r="A363" s="1234">
        <v>456</v>
      </c>
      <c r="B363" s="425">
        <v>1.1499999999999999</v>
      </c>
      <c r="C363" s="1047">
        <v>45133</v>
      </c>
      <c r="D363" s="425" t="s">
        <v>768</v>
      </c>
      <c r="E363" s="1044" t="s">
        <v>1234</v>
      </c>
      <c r="F363" s="1023" t="s">
        <v>1235</v>
      </c>
      <c r="G363" s="425" t="s">
        <v>1121</v>
      </c>
    </row>
    <row r="364" spans="1:7" ht="42.75">
      <c r="A364" s="1234">
        <v>457</v>
      </c>
      <c r="B364" s="425">
        <v>1.1499999999999999</v>
      </c>
      <c r="C364" s="1047">
        <v>45134</v>
      </c>
      <c r="D364" s="425" t="s">
        <v>1236</v>
      </c>
      <c r="E364" s="1044" t="s">
        <v>1237</v>
      </c>
      <c r="F364" s="1023" t="s">
        <v>1238</v>
      </c>
      <c r="G364" s="425" t="s">
        <v>1121</v>
      </c>
    </row>
    <row r="365" spans="1:7">
      <c r="A365" s="1234">
        <v>458</v>
      </c>
      <c r="B365" s="425">
        <v>1.1499999999999999</v>
      </c>
      <c r="C365" s="1047">
        <v>45134</v>
      </c>
      <c r="D365" s="425" t="s">
        <v>873</v>
      </c>
      <c r="E365" s="1044" t="s">
        <v>1211</v>
      </c>
      <c r="F365" s="1023" t="s">
        <v>1239</v>
      </c>
      <c r="G365" s="425" t="s">
        <v>1121</v>
      </c>
    </row>
    <row r="366" spans="1:7" ht="28.5">
      <c r="A366" s="1234">
        <v>459</v>
      </c>
      <c r="B366" s="425">
        <v>1.1499999999999999</v>
      </c>
      <c r="C366" s="1047">
        <v>45134</v>
      </c>
      <c r="D366" s="425" t="s">
        <v>44</v>
      </c>
      <c r="E366" s="1044" t="s">
        <v>1240</v>
      </c>
      <c r="F366" s="1023" t="s">
        <v>1241</v>
      </c>
      <c r="G366" s="425" t="s">
        <v>1121</v>
      </c>
    </row>
    <row r="367" spans="1:7">
      <c r="A367" s="1234">
        <v>460</v>
      </c>
      <c r="B367" s="425">
        <v>1.1499999999999999</v>
      </c>
      <c r="C367" s="1047">
        <v>45134</v>
      </c>
      <c r="D367" s="425" t="s">
        <v>1242</v>
      </c>
      <c r="E367" s="1044" t="s">
        <v>1243</v>
      </c>
      <c r="F367" s="1023" t="s">
        <v>1244</v>
      </c>
      <c r="G367" s="425" t="s">
        <v>1121</v>
      </c>
    </row>
    <row r="368" spans="1:7" ht="28.5">
      <c r="A368" s="1234">
        <v>461</v>
      </c>
      <c r="B368" s="425">
        <v>1.1499999999999999</v>
      </c>
      <c r="C368" s="1047">
        <v>45134</v>
      </c>
      <c r="D368" s="425" t="s">
        <v>41</v>
      </c>
      <c r="E368" s="1044" t="s">
        <v>1213</v>
      </c>
      <c r="F368" s="1023" t="s">
        <v>1245</v>
      </c>
      <c r="G368" s="425" t="s">
        <v>1121</v>
      </c>
    </row>
    <row r="369" spans="1:7" ht="15.75">
      <c r="A369" s="1234">
        <v>462</v>
      </c>
      <c r="B369" s="425">
        <v>1.17</v>
      </c>
      <c r="C369" s="1047">
        <v>45061</v>
      </c>
      <c r="D369" s="1271" t="s">
        <v>67</v>
      </c>
      <c r="E369" s="1272" t="s">
        <v>1246</v>
      </c>
      <c r="F369" s="1272" t="s">
        <v>1247</v>
      </c>
      <c r="G369" s="425" t="s">
        <v>220</v>
      </c>
    </row>
    <row r="370" spans="1:7" ht="15.75">
      <c r="A370" s="1234">
        <v>463</v>
      </c>
      <c r="B370" s="425">
        <v>1.17</v>
      </c>
      <c r="C370" s="1047">
        <v>45061</v>
      </c>
      <c r="D370" s="425" t="s">
        <v>62</v>
      </c>
      <c r="E370" s="1272" t="s">
        <v>1248</v>
      </c>
      <c r="F370" s="1272" t="s">
        <v>1249</v>
      </c>
      <c r="G370" s="425" t="s">
        <v>220</v>
      </c>
    </row>
    <row r="371" spans="1:7" ht="31.5">
      <c r="A371" s="1234">
        <v>464</v>
      </c>
      <c r="B371" s="425">
        <v>1.17</v>
      </c>
      <c r="C371" s="1047">
        <v>45090</v>
      </c>
      <c r="D371" s="1271" t="s">
        <v>39</v>
      </c>
      <c r="E371" s="1272" t="s">
        <v>1250</v>
      </c>
      <c r="F371" s="1272" t="s">
        <v>1251</v>
      </c>
      <c r="G371" s="425" t="s">
        <v>220</v>
      </c>
    </row>
    <row r="372" spans="1:7" ht="15.75">
      <c r="A372" s="1234">
        <v>465</v>
      </c>
      <c r="B372" s="425">
        <v>1.17</v>
      </c>
      <c r="C372" s="1047">
        <v>45093</v>
      </c>
      <c r="D372" s="425" t="s">
        <v>92</v>
      </c>
      <c r="E372" s="1271" t="s">
        <v>1252</v>
      </c>
      <c r="F372" s="1272" t="s">
        <v>1253</v>
      </c>
      <c r="G372" s="425" t="s">
        <v>220</v>
      </c>
    </row>
    <row r="373" spans="1:7" ht="31.5">
      <c r="A373" s="1234">
        <v>466</v>
      </c>
      <c r="B373" s="425">
        <v>1.17</v>
      </c>
      <c r="C373" s="1047">
        <v>45117</v>
      </c>
      <c r="D373" s="425" t="s">
        <v>48</v>
      </c>
      <c r="E373" s="1272" t="s">
        <v>1254</v>
      </c>
      <c r="F373" s="1272" t="s">
        <v>1255</v>
      </c>
      <c r="G373" s="425" t="s">
        <v>220</v>
      </c>
    </row>
    <row r="374" spans="1:7" ht="47.25">
      <c r="A374" s="1234">
        <v>467</v>
      </c>
      <c r="B374" s="425">
        <v>1.17</v>
      </c>
      <c r="C374" s="1047">
        <v>45124</v>
      </c>
      <c r="D374" s="425" t="s">
        <v>32</v>
      </c>
      <c r="E374" s="1272" t="s">
        <v>1256</v>
      </c>
      <c r="F374" s="1272" t="s">
        <v>1257</v>
      </c>
      <c r="G374" s="425" t="s">
        <v>220</v>
      </c>
    </row>
    <row r="375" spans="1:7" ht="31.5">
      <c r="A375" s="1234">
        <v>468</v>
      </c>
      <c r="B375" s="425">
        <v>1.17</v>
      </c>
      <c r="C375" s="1047">
        <v>45124</v>
      </c>
      <c r="D375" s="425" t="s">
        <v>31</v>
      </c>
      <c r="E375" s="1272" t="s">
        <v>1258</v>
      </c>
      <c r="F375" s="1272" t="s">
        <v>1259</v>
      </c>
      <c r="G375" s="425" t="s">
        <v>220</v>
      </c>
    </row>
    <row r="376" spans="1:7" ht="47.25">
      <c r="A376" s="1234">
        <v>469</v>
      </c>
      <c r="B376" s="425">
        <v>1.17</v>
      </c>
      <c r="C376" s="1273">
        <v>45135</v>
      </c>
      <c r="D376" s="1271" t="s">
        <v>39</v>
      </c>
      <c r="E376" s="1272" t="s">
        <v>1260</v>
      </c>
      <c r="F376" s="1272" t="s">
        <v>1261</v>
      </c>
      <c r="G376" s="425" t="s">
        <v>220</v>
      </c>
    </row>
    <row r="377" spans="1:7" ht="31.5">
      <c r="A377" s="1234">
        <v>470</v>
      </c>
      <c r="B377" s="425">
        <v>1.17</v>
      </c>
      <c r="C377" s="1273">
        <v>45107</v>
      </c>
      <c r="D377" s="1271" t="s">
        <v>1262</v>
      </c>
      <c r="E377" s="1272" t="s">
        <v>1263</v>
      </c>
      <c r="F377" s="1272" t="s">
        <v>1264</v>
      </c>
      <c r="G377" s="425" t="s">
        <v>231</v>
      </c>
    </row>
    <row r="378" spans="1:7" ht="42.75">
      <c r="A378" s="1234">
        <v>471</v>
      </c>
      <c r="B378" s="425">
        <v>1.17</v>
      </c>
      <c r="C378" s="1274">
        <v>45134</v>
      </c>
      <c r="D378" s="1275" t="s">
        <v>1265</v>
      </c>
      <c r="E378" s="1275" t="s">
        <v>987</v>
      </c>
      <c r="F378" s="1276" t="s">
        <v>1266</v>
      </c>
      <c r="G378" s="425" t="s">
        <v>231</v>
      </c>
    </row>
    <row r="379" spans="1:7">
      <c r="A379" s="1234">
        <v>472</v>
      </c>
      <c r="B379" s="425">
        <v>1.17</v>
      </c>
      <c r="C379" s="1281">
        <v>45114</v>
      </c>
      <c r="D379" s="1279" t="s">
        <v>1267</v>
      </c>
      <c r="E379" s="1280" t="s">
        <v>514</v>
      </c>
      <c r="F379" s="1282" t="s">
        <v>1268</v>
      </c>
      <c r="G379" s="1278" t="s">
        <v>861</v>
      </c>
    </row>
    <row r="380" spans="1:7" ht="28.5">
      <c r="A380" s="1234">
        <v>473</v>
      </c>
      <c r="B380" s="425">
        <v>1.17</v>
      </c>
      <c r="C380" s="1047">
        <v>45247</v>
      </c>
      <c r="D380" s="425" t="s">
        <v>1204</v>
      </c>
      <c r="E380" s="1044" t="s">
        <v>1227</v>
      </c>
      <c r="F380" s="1023" t="s">
        <v>1269</v>
      </c>
      <c r="G380" s="425" t="s">
        <v>1121</v>
      </c>
    </row>
    <row r="381" spans="1:7">
      <c r="A381" s="1234">
        <v>474</v>
      </c>
      <c r="B381" s="425">
        <v>1.17</v>
      </c>
      <c r="C381" s="1047">
        <v>45613</v>
      </c>
      <c r="D381" s="1279" t="s">
        <v>1267</v>
      </c>
      <c r="E381" s="719"/>
      <c r="F381" s="719" t="s">
        <v>1270</v>
      </c>
      <c r="G381" s="425" t="s">
        <v>1121</v>
      </c>
    </row>
    <row r="382" spans="1:7">
      <c r="A382" s="1234">
        <v>475</v>
      </c>
      <c r="B382" s="425">
        <v>1.17</v>
      </c>
      <c r="C382" s="1047">
        <v>45315</v>
      </c>
      <c r="D382" s="425" t="s">
        <v>39</v>
      </c>
      <c r="E382" s="719" t="s">
        <v>1271</v>
      </c>
      <c r="F382" s="719" t="s">
        <v>1272</v>
      </c>
      <c r="G382" s="425" t="s">
        <v>816</v>
      </c>
    </row>
    <row r="383" spans="1:7" ht="28.5">
      <c r="A383" s="1234">
        <v>476</v>
      </c>
      <c r="B383" s="425">
        <v>1.17</v>
      </c>
      <c r="C383" s="1047">
        <v>45315</v>
      </c>
      <c r="D383" s="425" t="s">
        <v>56</v>
      </c>
      <c r="E383" s="719" t="s">
        <v>1273</v>
      </c>
      <c r="F383" s="719" t="s">
        <v>1274</v>
      </c>
      <c r="G383" s="425" t="s">
        <v>816</v>
      </c>
    </row>
    <row r="384" spans="1:7">
      <c r="A384" s="1234">
        <v>477</v>
      </c>
      <c r="B384" s="425">
        <v>1.17</v>
      </c>
      <c r="C384" s="1047">
        <v>45320</v>
      </c>
      <c r="D384" s="425" t="s">
        <v>40</v>
      </c>
      <c r="E384" s="719" t="s">
        <v>1095</v>
      </c>
      <c r="F384" s="719" t="s">
        <v>1275</v>
      </c>
      <c r="G384" s="425" t="s">
        <v>816</v>
      </c>
    </row>
    <row r="385" spans="1:7">
      <c r="A385" s="1234">
        <v>478</v>
      </c>
      <c r="B385" s="425">
        <v>1.17</v>
      </c>
      <c r="C385" s="1047">
        <v>45320</v>
      </c>
      <c r="D385" s="425" t="s">
        <v>40</v>
      </c>
      <c r="E385" s="719" t="s">
        <v>1276</v>
      </c>
      <c r="F385" s="719" t="s">
        <v>1277</v>
      </c>
      <c r="G385" s="425" t="s">
        <v>816</v>
      </c>
    </row>
    <row r="386" spans="1:7">
      <c r="A386" s="1234">
        <v>479</v>
      </c>
      <c r="B386" s="425">
        <v>1.17</v>
      </c>
      <c r="C386" s="1047">
        <v>45320</v>
      </c>
      <c r="D386" s="425" t="s">
        <v>40</v>
      </c>
      <c r="E386" s="719" t="s">
        <v>1077</v>
      </c>
      <c r="F386" s="719" t="s">
        <v>1278</v>
      </c>
      <c r="G386" s="425" t="s">
        <v>816</v>
      </c>
    </row>
    <row r="387" spans="1:7">
      <c r="A387" s="1234">
        <v>480</v>
      </c>
      <c r="B387" s="425">
        <v>1.17</v>
      </c>
      <c r="C387" s="1213">
        <v>45320</v>
      </c>
      <c r="D387" s="1209" t="s">
        <v>537</v>
      </c>
      <c r="E387" s="1179" t="s">
        <v>1095</v>
      </c>
      <c r="F387" s="1179" t="s">
        <v>1279</v>
      </c>
      <c r="G387" s="425" t="s">
        <v>816</v>
      </c>
    </row>
    <row r="388" spans="1:7">
      <c r="A388" s="1234">
        <v>481</v>
      </c>
      <c r="B388" s="1294">
        <v>1.17</v>
      </c>
      <c r="C388" s="1047">
        <v>45337</v>
      </c>
      <c r="D388" s="425" t="s">
        <v>41</v>
      </c>
      <c r="E388" s="719" t="s">
        <v>1280</v>
      </c>
      <c r="F388" s="719" t="s">
        <v>1281</v>
      </c>
      <c r="G388" s="1168" t="s">
        <v>816</v>
      </c>
    </row>
    <row r="389" spans="1:7">
      <c r="A389" s="1290">
        <v>482</v>
      </c>
      <c r="B389" s="1294">
        <v>1.17</v>
      </c>
      <c r="C389" s="1047">
        <v>45337</v>
      </c>
      <c r="D389" s="425" t="s">
        <v>123</v>
      </c>
      <c r="E389" s="719" t="s">
        <v>1095</v>
      </c>
      <c r="F389" s="719" t="s">
        <v>1282</v>
      </c>
      <c r="G389" s="1168" t="s">
        <v>816</v>
      </c>
    </row>
    <row r="390" spans="1:7">
      <c r="A390" s="1234">
        <v>483</v>
      </c>
      <c r="B390" s="1294">
        <v>1.17</v>
      </c>
      <c r="C390" s="1047">
        <v>45337</v>
      </c>
      <c r="D390" s="425" t="s">
        <v>46</v>
      </c>
      <c r="E390" s="719" t="s">
        <v>1283</v>
      </c>
      <c r="F390" s="719" t="s">
        <v>1284</v>
      </c>
      <c r="G390" s="1168" t="s">
        <v>816</v>
      </c>
    </row>
    <row r="391" spans="1:7">
      <c r="A391" s="1234">
        <v>484</v>
      </c>
      <c r="B391" s="425">
        <v>1.17</v>
      </c>
      <c r="C391" s="1067">
        <v>45337</v>
      </c>
      <c r="D391" s="425" t="s">
        <v>537</v>
      </c>
      <c r="E391" s="719" t="s">
        <v>1285</v>
      </c>
      <c r="F391" s="719" t="s">
        <v>1286</v>
      </c>
      <c r="G391" s="1168" t="s">
        <v>816</v>
      </c>
    </row>
    <row r="392" spans="1:7">
      <c r="A392" s="1234">
        <v>485</v>
      </c>
      <c r="B392" s="425">
        <v>1.17</v>
      </c>
      <c r="C392" s="1047">
        <v>45338</v>
      </c>
      <c r="D392" s="425" t="s">
        <v>32</v>
      </c>
      <c r="E392" s="322" t="s">
        <v>1287</v>
      </c>
      <c r="F392" s="719" t="s">
        <v>1288</v>
      </c>
      <c r="G392" s="425" t="s">
        <v>1289</v>
      </c>
    </row>
    <row r="393" spans="1:7" ht="128.25">
      <c r="A393" s="1234">
        <v>486</v>
      </c>
      <c r="B393" s="1232">
        <v>1.17</v>
      </c>
      <c r="C393" s="1237">
        <v>45338</v>
      </c>
      <c r="D393" s="1232" t="s">
        <v>1290</v>
      </c>
      <c r="E393" s="1262" t="s">
        <v>1291</v>
      </c>
      <c r="F393" s="1046" t="s">
        <v>1292</v>
      </c>
      <c r="G393" s="425" t="s">
        <v>1293</v>
      </c>
    </row>
    <row r="394" spans="1:7">
      <c r="A394" s="1234">
        <v>487</v>
      </c>
      <c r="B394" s="1232">
        <v>1.17</v>
      </c>
      <c r="C394" s="1237">
        <v>45342</v>
      </c>
      <c r="D394" s="425" t="s">
        <v>1294</v>
      </c>
      <c r="E394" s="719" t="s">
        <v>762</v>
      </c>
      <c r="F394" s="719" t="s">
        <v>1295</v>
      </c>
      <c r="G394" s="425" t="s">
        <v>816</v>
      </c>
    </row>
    <row r="395" spans="1:7">
      <c r="A395" s="1234">
        <v>488</v>
      </c>
      <c r="B395" s="1232">
        <v>1.17</v>
      </c>
      <c r="C395" s="1237">
        <v>45342</v>
      </c>
      <c r="D395" s="425" t="s">
        <v>1296</v>
      </c>
      <c r="E395" s="719" t="s">
        <v>1297</v>
      </c>
      <c r="F395" s="719" t="s">
        <v>1298</v>
      </c>
      <c r="G395" s="425" t="s">
        <v>816</v>
      </c>
    </row>
    <row r="396" spans="1:7">
      <c r="A396" s="1234">
        <v>489</v>
      </c>
      <c r="B396" s="1232">
        <v>1.18</v>
      </c>
      <c r="C396" s="1047">
        <v>45369</v>
      </c>
      <c r="D396" s="425" t="s">
        <v>553</v>
      </c>
      <c r="E396" s="719" t="s">
        <v>1299</v>
      </c>
      <c r="F396" s="719" t="s">
        <v>1300</v>
      </c>
      <c r="G396" s="425" t="s">
        <v>816</v>
      </c>
    </row>
    <row r="397" spans="1:7" ht="28.5">
      <c r="A397" s="1234">
        <v>490</v>
      </c>
      <c r="B397" s="1232">
        <v>1.18</v>
      </c>
      <c r="C397" s="1047">
        <v>45369</v>
      </c>
      <c r="D397" s="425" t="s">
        <v>553</v>
      </c>
      <c r="E397" s="719" t="s">
        <v>1301</v>
      </c>
      <c r="F397" s="719" t="s">
        <v>1302</v>
      </c>
      <c r="G397" s="425" t="s">
        <v>816</v>
      </c>
    </row>
    <row r="398" spans="1:7">
      <c r="A398" s="1234">
        <v>491</v>
      </c>
      <c r="B398" s="1232">
        <v>1.18</v>
      </c>
      <c r="C398" s="1047">
        <v>45369</v>
      </c>
      <c r="D398" s="425" t="s">
        <v>1303</v>
      </c>
      <c r="E398" s="719" t="s">
        <v>1304</v>
      </c>
      <c r="F398" s="719" t="s">
        <v>1305</v>
      </c>
      <c r="G398" s="425" t="s">
        <v>816</v>
      </c>
    </row>
    <row r="399" spans="1:7">
      <c r="A399" s="1234">
        <v>492</v>
      </c>
      <c r="B399" s="1232">
        <v>1.18</v>
      </c>
      <c r="C399" s="1047">
        <v>45369</v>
      </c>
      <c r="D399" s="425" t="s">
        <v>54</v>
      </c>
      <c r="E399" s="719" t="s">
        <v>1306</v>
      </c>
      <c r="F399" s="719" t="s">
        <v>1307</v>
      </c>
      <c r="G399" s="425" t="s">
        <v>816</v>
      </c>
    </row>
    <row r="400" spans="1:7">
      <c r="A400" s="1234">
        <v>493</v>
      </c>
      <c r="B400" s="1232">
        <v>1.18</v>
      </c>
      <c r="C400" s="1047">
        <v>45369</v>
      </c>
      <c r="D400" s="425" t="s">
        <v>67</v>
      </c>
      <c r="E400" s="719" t="s">
        <v>1308</v>
      </c>
      <c r="F400" s="719" t="s">
        <v>1309</v>
      </c>
      <c r="G400" s="425" t="s">
        <v>816</v>
      </c>
    </row>
    <row r="401" spans="1:7">
      <c r="A401" s="1234">
        <v>494</v>
      </c>
      <c r="B401" s="1232">
        <v>1.18</v>
      </c>
      <c r="C401" s="1047">
        <v>45369</v>
      </c>
      <c r="D401" s="1232" t="s">
        <v>1310</v>
      </c>
      <c r="E401" s="719" t="s">
        <v>1311</v>
      </c>
      <c r="F401" s="719" t="s">
        <v>1312</v>
      </c>
      <c r="G401" s="425" t="s">
        <v>816</v>
      </c>
    </row>
    <row r="402" spans="1:7">
      <c r="A402" s="1234">
        <v>495</v>
      </c>
      <c r="B402" s="1232">
        <v>1.18</v>
      </c>
      <c r="C402" s="1047">
        <v>45369</v>
      </c>
      <c r="D402" s="1232" t="s">
        <v>1310</v>
      </c>
      <c r="E402" s="719" t="s">
        <v>1313</v>
      </c>
      <c r="F402" s="719" t="s">
        <v>1314</v>
      </c>
      <c r="G402" s="425" t="s">
        <v>816</v>
      </c>
    </row>
    <row r="403" spans="1:7">
      <c r="A403" s="1234">
        <v>496</v>
      </c>
      <c r="B403" s="1232">
        <v>1.18</v>
      </c>
      <c r="C403" s="1047">
        <v>45369</v>
      </c>
      <c r="D403" s="1232" t="s">
        <v>1310</v>
      </c>
      <c r="E403" s="719" t="s">
        <v>1315</v>
      </c>
      <c r="F403" s="719" t="s">
        <v>1314</v>
      </c>
      <c r="G403" s="425" t="s">
        <v>816</v>
      </c>
    </row>
    <row r="404" spans="1:7">
      <c r="A404" s="1234">
        <v>497</v>
      </c>
      <c r="B404" s="1232">
        <v>1.18</v>
      </c>
      <c r="C404" s="1047">
        <v>45369</v>
      </c>
      <c r="D404" s="1232" t="s">
        <v>79</v>
      </c>
      <c r="E404" s="719" t="s">
        <v>1316</v>
      </c>
      <c r="F404" s="719" t="s">
        <v>1314</v>
      </c>
      <c r="G404" s="425" t="s">
        <v>816</v>
      </c>
    </row>
    <row r="405" spans="1:7">
      <c r="A405" s="1234">
        <v>498</v>
      </c>
      <c r="B405" s="1232">
        <v>1.18</v>
      </c>
      <c r="C405" s="1047">
        <v>45369</v>
      </c>
      <c r="D405" s="1232" t="s">
        <v>1317</v>
      </c>
      <c r="E405" s="719" t="s">
        <v>1318</v>
      </c>
      <c r="F405" s="719" t="s">
        <v>1314</v>
      </c>
      <c r="G405" s="425" t="s">
        <v>816</v>
      </c>
    </row>
    <row r="406" spans="1:7">
      <c r="A406" s="1234">
        <v>499</v>
      </c>
      <c r="B406" s="1232">
        <v>1.18</v>
      </c>
      <c r="C406" s="1047">
        <v>45370</v>
      </c>
      <c r="D406" s="425" t="s">
        <v>72</v>
      </c>
      <c r="E406" s="719" t="s">
        <v>1319</v>
      </c>
      <c r="F406" s="719" t="s">
        <v>1320</v>
      </c>
      <c r="G406" s="425" t="s">
        <v>816</v>
      </c>
    </row>
    <row r="407" spans="1:7">
      <c r="A407" s="1234">
        <v>500</v>
      </c>
      <c r="B407" s="1232">
        <v>1.18</v>
      </c>
      <c r="C407" s="1047">
        <v>45370</v>
      </c>
      <c r="D407" s="1046" t="s">
        <v>1019</v>
      </c>
      <c r="E407" s="1046" t="s">
        <v>1020</v>
      </c>
      <c r="F407" s="719" t="s">
        <v>1321</v>
      </c>
      <c r="G407" s="425" t="s">
        <v>816</v>
      </c>
    </row>
    <row r="408" spans="1:7">
      <c r="A408" s="1234">
        <v>501</v>
      </c>
      <c r="B408" s="1232">
        <v>1.18</v>
      </c>
      <c r="C408" s="1047">
        <v>45370</v>
      </c>
      <c r="D408" s="1046" t="s">
        <v>1019</v>
      </c>
      <c r="E408" s="1046" t="s">
        <v>1022</v>
      </c>
      <c r="F408" s="719" t="s">
        <v>1321</v>
      </c>
      <c r="G408" s="425" t="s">
        <v>816</v>
      </c>
    </row>
    <row r="409" spans="1:7">
      <c r="A409" s="1234">
        <v>502</v>
      </c>
      <c r="B409" s="1232">
        <v>1.18</v>
      </c>
      <c r="C409" s="1047">
        <v>45370</v>
      </c>
      <c r="D409" s="1046" t="s">
        <v>1019</v>
      </c>
      <c r="E409" s="1046" t="s">
        <v>1023</v>
      </c>
      <c r="F409" s="719" t="s">
        <v>1322</v>
      </c>
      <c r="G409" s="425" t="s">
        <v>816</v>
      </c>
    </row>
    <row r="410" spans="1:7">
      <c r="A410" s="1234">
        <v>503</v>
      </c>
      <c r="B410" s="1232">
        <v>1.18</v>
      </c>
      <c r="C410" s="1047">
        <v>45370</v>
      </c>
      <c r="D410" s="1046" t="s">
        <v>1019</v>
      </c>
      <c r="E410" s="1046" t="s">
        <v>1025</v>
      </c>
      <c r="F410" s="719" t="s">
        <v>1323</v>
      </c>
      <c r="G410" s="425" t="s">
        <v>816</v>
      </c>
    </row>
    <row r="411" spans="1:7">
      <c r="A411" s="1234">
        <v>504</v>
      </c>
      <c r="B411" s="1232">
        <v>1.18</v>
      </c>
      <c r="C411" s="1047">
        <v>45370</v>
      </c>
      <c r="D411" s="1046" t="s">
        <v>1175</v>
      </c>
      <c r="E411" s="719" t="s">
        <v>1324</v>
      </c>
      <c r="F411" s="425" t="s">
        <v>1325</v>
      </c>
      <c r="G411" s="425" t="s">
        <v>816</v>
      </c>
    </row>
    <row r="412" spans="1:7" ht="28.5">
      <c r="A412" s="1234">
        <v>505</v>
      </c>
      <c r="B412" s="1232">
        <v>1.18</v>
      </c>
      <c r="C412" s="1047">
        <v>45376</v>
      </c>
      <c r="D412" s="425" t="s">
        <v>916</v>
      </c>
      <c r="E412" s="719" t="s">
        <v>1326</v>
      </c>
      <c r="F412" s="719" t="s">
        <v>1327</v>
      </c>
      <c r="G412" s="425" t="s">
        <v>816</v>
      </c>
    </row>
    <row r="413" spans="1:7" ht="28.5">
      <c r="A413" s="1234">
        <v>506</v>
      </c>
      <c r="B413" s="1232">
        <v>1.18</v>
      </c>
      <c r="C413" s="1047">
        <v>45376</v>
      </c>
      <c r="D413" s="1303" t="s">
        <v>981</v>
      </c>
      <c r="E413" s="719" t="s">
        <v>1328</v>
      </c>
      <c r="F413" s="719" t="s">
        <v>1329</v>
      </c>
      <c r="G413" s="425" t="s">
        <v>816</v>
      </c>
    </row>
    <row r="414" spans="1:7">
      <c r="A414" s="1234">
        <v>507</v>
      </c>
      <c r="B414" s="1232">
        <v>1.18</v>
      </c>
      <c r="C414" s="1047">
        <v>45376</v>
      </c>
      <c r="D414" s="425" t="s">
        <v>40</v>
      </c>
      <c r="E414" s="719" t="s">
        <v>1095</v>
      </c>
      <c r="F414" s="719" t="s">
        <v>1330</v>
      </c>
      <c r="G414" s="425" t="s">
        <v>816</v>
      </c>
    </row>
    <row r="415" spans="1:7">
      <c r="A415" s="1234">
        <v>508</v>
      </c>
      <c r="B415" s="1232">
        <v>1.18</v>
      </c>
      <c r="C415" s="1047">
        <v>45376</v>
      </c>
      <c r="D415" s="425" t="s">
        <v>56</v>
      </c>
      <c r="E415" s="719" t="s">
        <v>1331</v>
      </c>
      <c r="F415" s="719" t="s">
        <v>1332</v>
      </c>
      <c r="G415" s="425" t="s">
        <v>816</v>
      </c>
    </row>
    <row r="416" spans="1:7">
      <c r="A416" s="1234">
        <v>509</v>
      </c>
      <c r="B416" s="1232">
        <v>1.18</v>
      </c>
      <c r="C416" s="1047">
        <v>45379</v>
      </c>
      <c r="D416" s="425" t="s">
        <v>1333</v>
      </c>
      <c r="E416" s="719" t="s">
        <v>1334</v>
      </c>
      <c r="F416" s="719" t="s">
        <v>1335</v>
      </c>
      <c r="G416" s="425" t="s">
        <v>816</v>
      </c>
    </row>
    <row r="417" spans="1:7" ht="28.5">
      <c r="A417" s="1234">
        <v>510</v>
      </c>
      <c r="B417" s="1232">
        <v>1.18</v>
      </c>
      <c r="C417" s="1047">
        <v>45379</v>
      </c>
      <c r="D417" s="425" t="s">
        <v>40</v>
      </c>
      <c r="E417" s="719" t="s">
        <v>1336</v>
      </c>
      <c r="F417" s="719" t="s">
        <v>1337</v>
      </c>
      <c r="G417" s="425" t="s">
        <v>816</v>
      </c>
    </row>
    <row r="418" spans="1:7">
      <c r="A418" s="1234">
        <v>511</v>
      </c>
      <c r="B418" s="1232">
        <v>1.18</v>
      </c>
      <c r="C418" s="1047">
        <v>45379</v>
      </c>
      <c r="D418" s="425" t="s">
        <v>1008</v>
      </c>
      <c r="E418" s="719" t="s">
        <v>1338</v>
      </c>
      <c r="F418" s="719" t="s">
        <v>1339</v>
      </c>
      <c r="G418" s="425" t="s">
        <v>816</v>
      </c>
    </row>
    <row r="419" spans="1:7">
      <c r="A419" s="1234">
        <v>512</v>
      </c>
      <c r="B419" s="1232">
        <v>1.18</v>
      </c>
      <c r="C419" s="1047">
        <v>45379</v>
      </c>
      <c r="D419" s="425" t="s">
        <v>1008</v>
      </c>
      <c r="E419" s="719" t="s">
        <v>1340</v>
      </c>
      <c r="F419" s="719" t="s">
        <v>1339</v>
      </c>
      <c r="G419" s="425" t="s">
        <v>816</v>
      </c>
    </row>
    <row r="420" spans="1:7">
      <c r="A420" s="1234">
        <v>513</v>
      </c>
      <c r="B420" s="1232">
        <v>1.18</v>
      </c>
      <c r="C420" s="1047">
        <v>45379</v>
      </c>
      <c r="D420" s="425" t="s">
        <v>28</v>
      </c>
      <c r="E420" s="719" t="s">
        <v>1341</v>
      </c>
      <c r="F420" s="719" t="s">
        <v>1342</v>
      </c>
      <c r="G420" s="425" t="s">
        <v>816</v>
      </c>
    </row>
    <row r="421" spans="1:7">
      <c r="A421" s="1234">
        <v>514</v>
      </c>
      <c r="B421" s="1232">
        <v>1.18</v>
      </c>
      <c r="C421" s="1047">
        <v>45426</v>
      </c>
      <c r="D421" s="425" t="s">
        <v>1343</v>
      </c>
      <c r="E421" s="719" t="s">
        <v>1344</v>
      </c>
      <c r="F421" s="719" t="s">
        <v>1345</v>
      </c>
      <c r="G421" s="1278" t="s">
        <v>1121</v>
      </c>
    </row>
    <row r="422" spans="1:7">
      <c r="A422" s="1234">
        <v>515</v>
      </c>
      <c r="B422" s="1232">
        <v>1.18</v>
      </c>
      <c r="C422" s="1047">
        <v>45426</v>
      </c>
      <c r="D422" s="425" t="s">
        <v>555</v>
      </c>
      <c r="E422" s="719" t="s">
        <v>1346</v>
      </c>
      <c r="F422" s="719" t="s">
        <v>1347</v>
      </c>
      <c r="G422" s="1278" t="s">
        <v>1121</v>
      </c>
    </row>
    <row r="423" spans="1:7" ht="56.65" customHeight="1">
      <c r="A423" s="1234">
        <v>516</v>
      </c>
      <c r="B423" s="1232">
        <v>1.18</v>
      </c>
      <c r="C423" s="1047">
        <v>45426</v>
      </c>
      <c r="D423" s="425" t="s">
        <v>103</v>
      </c>
      <c r="E423" s="719" t="s">
        <v>1348</v>
      </c>
      <c r="F423" s="719" t="s">
        <v>1349</v>
      </c>
      <c r="G423" s="1278" t="s">
        <v>1121</v>
      </c>
    </row>
    <row r="424" spans="1:7" ht="85.5">
      <c r="A424" s="1234">
        <v>517</v>
      </c>
      <c r="B424" s="1232">
        <v>1.18</v>
      </c>
      <c r="C424" s="1237">
        <v>45426</v>
      </c>
      <c r="D424" s="1232" t="s">
        <v>74</v>
      </c>
      <c r="E424" s="1046" t="s">
        <v>1350</v>
      </c>
      <c r="F424" s="1023" t="s">
        <v>1351</v>
      </c>
      <c r="G424" s="1278" t="s">
        <v>1121</v>
      </c>
    </row>
    <row r="425" spans="1:7">
      <c r="A425" s="1234">
        <v>518</v>
      </c>
      <c r="B425" s="1232">
        <v>1.18</v>
      </c>
      <c r="C425" s="1047">
        <v>45426</v>
      </c>
      <c r="D425" s="425" t="s">
        <v>551</v>
      </c>
      <c r="E425" s="719" t="s">
        <v>1352</v>
      </c>
      <c r="F425" s="719" t="s">
        <v>1353</v>
      </c>
      <c r="G425" s="1278" t="s">
        <v>1121</v>
      </c>
    </row>
    <row r="426" spans="1:7">
      <c r="A426" s="1234">
        <v>519</v>
      </c>
      <c r="B426" s="1232">
        <v>1.18</v>
      </c>
      <c r="C426" s="1047">
        <v>45426</v>
      </c>
      <c r="D426" s="425" t="s">
        <v>32</v>
      </c>
      <c r="E426" s="719" t="s">
        <v>640</v>
      </c>
      <c r="F426" s="719" t="s">
        <v>1354</v>
      </c>
      <c r="G426" s="1278" t="s">
        <v>1121</v>
      </c>
    </row>
    <row r="427" spans="1:7" ht="42.75">
      <c r="A427" s="1234">
        <v>520</v>
      </c>
      <c r="B427" s="1232">
        <v>1.18</v>
      </c>
      <c r="C427" s="1047">
        <v>45426</v>
      </c>
      <c r="D427" s="425" t="s">
        <v>1355</v>
      </c>
      <c r="E427" s="719" t="s">
        <v>1356</v>
      </c>
      <c r="F427" s="322" t="s">
        <v>1357</v>
      </c>
      <c r="G427" s="1278" t="s">
        <v>1121</v>
      </c>
    </row>
    <row r="428" spans="1:7" ht="28.5">
      <c r="A428" s="1234">
        <v>521</v>
      </c>
      <c r="B428" s="1232">
        <v>1.18</v>
      </c>
      <c r="C428" s="1047">
        <v>45433</v>
      </c>
      <c r="D428" s="425" t="s">
        <v>1358</v>
      </c>
      <c r="E428" s="719" t="s">
        <v>1359</v>
      </c>
      <c r="F428" s="1046" t="s">
        <v>1360</v>
      </c>
      <c r="G428" s="1278" t="s">
        <v>1121</v>
      </c>
    </row>
    <row r="429" spans="1:7">
      <c r="A429" s="1234">
        <v>522</v>
      </c>
      <c r="B429" s="1232">
        <v>1.18</v>
      </c>
      <c r="C429" s="1047">
        <v>45433</v>
      </c>
      <c r="D429" s="425" t="s">
        <v>81</v>
      </c>
      <c r="E429" s="719" t="s">
        <v>1361</v>
      </c>
      <c r="F429" s="719" t="s">
        <v>1362</v>
      </c>
      <c r="G429" s="1278" t="s">
        <v>1121</v>
      </c>
    </row>
    <row r="430" spans="1:7">
      <c r="A430" s="1234">
        <v>523</v>
      </c>
      <c r="B430" s="1232">
        <v>1.18</v>
      </c>
      <c r="C430" s="1047">
        <v>45433</v>
      </c>
      <c r="D430" s="425" t="s">
        <v>1363</v>
      </c>
      <c r="E430" s="719" t="s">
        <v>1364</v>
      </c>
      <c r="F430" s="1232" t="s">
        <v>1365</v>
      </c>
      <c r="G430" s="1278" t="s">
        <v>1121</v>
      </c>
    </row>
    <row r="431" spans="1:7">
      <c r="A431" s="1234">
        <v>524</v>
      </c>
      <c r="B431" s="1232">
        <v>1.18</v>
      </c>
      <c r="C431" s="1047">
        <v>45433</v>
      </c>
      <c r="D431" s="1178" t="s">
        <v>1366</v>
      </c>
      <c r="E431" s="1044" t="s">
        <v>1367</v>
      </c>
      <c r="F431" s="1313" t="s">
        <v>1368</v>
      </c>
      <c r="G431" s="1278" t="s">
        <v>1121</v>
      </c>
    </row>
    <row r="432" spans="1:7" ht="28.5">
      <c r="A432" s="1234">
        <v>525</v>
      </c>
      <c r="B432" s="1232">
        <v>1.18</v>
      </c>
      <c r="C432" s="1047">
        <v>45433</v>
      </c>
      <c r="D432" s="1178" t="s">
        <v>1369</v>
      </c>
      <c r="E432" s="1044" t="s">
        <v>1370</v>
      </c>
      <c r="F432" s="1313" t="s">
        <v>1371</v>
      </c>
      <c r="G432" s="1278" t="s">
        <v>1121</v>
      </c>
    </row>
    <row r="433" spans="1:7" ht="28.5">
      <c r="A433" s="1234">
        <v>526</v>
      </c>
      <c r="B433" s="1232">
        <v>1.18</v>
      </c>
      <c r="C433" s="1047">
        <v>45433</v>
      </c>
      <c r="D433" s="1178" t="s">
        <v>1343</v>
      </c>
      <c r="E433" s="1178" t="s">
        <v>1372</v>
      </c>
      <c r="F433" s="719" t="s">
        <v>1373</v>
      </c>
      <c r="G433" s="1278" t="s">
        <v>1121</v>
      </c>
    </row>
    <row r="434" spans="1:7" ht="28.5">
      <c r="A434" s="1234">
        <v>527</v>
      </c>
      <c r="B434" s="1232">
        <v>1.18</v>
      </c>
      <c r="C434" s="1047">
        <v>45433</v>
      </c>
      <c r="D434" s="1178" t="s">
        <v>1374</v>
      </c>
      <c r="E434" s="1044" t="s">
        <v>1375</v>
      </c>
      <c r="F434" s="1046" t="s">
        <v>1376</v>
      </c>
      <c r="G434" s="1440" t="s">
        <v>1121</v>
      </c>
    </row>
    <row r="435" spans="1:7">
      <c r="A435" s="1234">
        <v>528</v>
      </c>
      <c r="B435" s="1232">
        <v>1.18</v>
      </c>
      <c r="C435" s="1047">
        <v>45434</v>
      </c>
      <c r="D435" s="425" t="s">
        <v>40</v>
      </c>
      <c r="E435" s="1178" t="s">
        <v>1377</v>
      </c>
      <c r="F435" s="1046" t="s">
        <v>1378</v>
      </c>
      <c r="G435" s="1440" t="s">
        <v>1121</v>
      </c>
    </row>
    <row r="436" spans="1:7" ht="28.5">
      <c r="A436" s="1234">
        <v>529</v>
      </c>
      <c r="B436" s="1232">
        <v>1.18</v>
      </c>
      <c r="C436" s="870">
        <v>45449</v>
      </c>
      <c r="D436" s="1178" t="s">
        <v>31</v>
      </c>
      <c r="E436" s="1232" t="s">
        <v>1379</v>
      </c>
      <c r="F436" s="1046" t="s">
        <v>1380</v>
      </c>
      <c r="G436" s="1440" t="s">
        <v>1121</v>
      </c>
    </row>
    <row r="437" spans="1:7">
      <c r="A437" s="1234">
        <v>530</v>
      </c>
      <c r="B437" s="1232">
        <v>1.18</v>
      </c>
      <c r="C437" s="870">
        <v>45453</v>
      </c>
      <c r="D437" s="1232" t="s">
        <v>39</v>
      </c>
      <c r="E437" s="1232" t="s">
        <v>1381</v>
      </c>
      <c r="F437" s="1046" t="s">
        <v>1382</v>
      </c>
      <c r="G437" s="1440" t="s">
        <v>1121</v>
      </c>
    </row>
    <row r="438" spans="1:7">
      <c r="A438" s="1234">
        <v>531</v>
      </c>
      <c r="B438" s="1232">
        <v>1.18</v>
      </c>
      <c r="C438" s="870">
        <v>45460</v>
      </c>
      <c r="D438" s="1232" t="s">
        <v>1383</v>
      </c>
      <c r="E438" s="1232" t="s">
        <v>1146</v>
      </c>
      <c r="F438" s="1046" t="s">
        <v>1384</v>
      </c>
      <c r="G438" s="1440" t="s">
        <v>1121</v>
      </c>
    </row>
    <row r="439" spans="1:7" ht="42.75">
      <c r="A439" s="1234">
        <v>532</v>
      </c>
      <c r="B439" s="1232">
        <v>1.18</v>
      </c>
      <c r="C439" s="870">
        <v>45464</v>
      </c>
      <c r="D439" s="1232" t="s">
        <v>44</v>
      </c>
      <c r="E439" s="1046" t="s">
        <v>1385</v>
      </c>
      <c r="F439" s="1046" t="s">
        <v>1386</v>
      </c>
      <c r="G439" s="1440" t="s">
        <v>1121</v>
      </c>
    </row>
    <row r="440" spans="1:7" ht="156.75">
      <c r="A440" s="1234">
        <v>533</v>
      </c>
      <c r="B440" s="1178">
        <v>1.18</v>
      </c>
      <c r="C440" s="870">
        <v>45478</v>
      </c>
      <c r="D440" s="1178" t="s">
        <v>1383</v>
      </c>
      <c r="E440" s="1046" t="s">
        <v>1387</v>
      </c>
      <c r="F440" s="1313" t="s">
        <v>1388</v>
      </c>
      <c r="G440" s="1440" t="s">
        <v>1121</v>
      </c>
    </row>
    <row r="441" spans="1:7">
      <c r="A441" s="1234">
        <v>534</v>
      </c>
      <c r="B441" s="1178">
        <v>1.18</v>
      </c>
      <c r="C441" s="870">
        <v>45478</v>
      </c>
      <c r="D441" s="1178" t="s">
        <v>39</v>
      </c>
      <c r="E441" s="1046" t="s">
        <v>1389</v>
      </c>
      <c r="F441" s="1046" t="s">
        <v>1390</v>
      </c>
      <c r="G441" s="1440" t="s">
        <v>1121</v>
      </c>
    </row>
    <row r="442" spans="1:7" ht="35.25" customHeight="1">
      <c r="A442" s="1234">
        <v>535</v>
      </c>
      <c r="B442" s="1178">
        <v>1.18</v>
      </c>
      <c r="C442" s="870">
        <v>45478</v>
      </c>
      <c r="D442" s="1178" t="s">
        <v>39</v>
      </c>
      <c r="E442" s="1046" t="s">
        <v>1391</v>
      </c>
      <c r="F442" s="1046" t="s">
        <v>1392</v>
      </c>
      <c r="G442" s="1440" t="s">
        <v>1121</v>
      </c>
    </row>
    <row r="443" spans="1:7" ht="32.25" customHeight="1">
      <c r="A443" s="1234">
        <v>536</v>
      </c>
      <c r="B443" s="1178">
        <v>1.18</v>
      </c>
      <c r="C443" s="870">
        <v>45478</v>
      </c>
      <c r="D443" s="1178" t="s">
        <v>44</v>
      </c>
      <c r="E443" s="1178" t="s">
        <v>1393</v>
      </c>
      <c r="F443" s="1044" t="s">
        <v>1394</v>
      </c>
      <c r="G443" s="1440" t="s">
        <v>1121</v>
      </c>
    </row>
    <row r="444" spans="1:7" ht="42.75">
      <c r="A444" s="1234">
        <v>537</v>
      </c>
      <c r="B444" s="1178">
        <v>1.18</v>
      </c>
      <c r="C444" s="870">
        <v>45478</v>
      </c>
      <c r="D444" s="1178" t="s">
        <v>1395</v>
      </c>
      <c r="E444" s="1044" t="s">
        <v>1396</v>
      </c>
      <c r="F444" s="1044" t="s">
        <v>1397</v>
      </c>
      <c r="G444" s="1440" t="s">
        <v>1121</v>
      </c>
    </row>
    <row r="445" spans="1:7" ht="28.5">
      <c r="A445" s="1234">
        <v>538</v>
      </c>
      <c r="B445" s="1178">
        <v>1.18</v>
      </c>
      <c r="C445" s="870">
        <v>45478</v>
      </c>
      <c r="D445" s="1178" t="s">
        <v>1398</v>
      </c>
      <c r="E445" s="1178" t="s">
        <v>1399</v>
      </c>
      <c r="F445" s="1046" t="s">
        <v>1400</v>
      </c>
      <c r="G445" s="1440" t="s">
        <v>1121</v>
      </c>
    </row>
    <row r="446" spans="1:7" ht="28.5">
      <c r="A446" s="1234">
        <v>539</v>
      </c>
      <c r="B446" s="1178">
        <v>1.18</v>
      </c>
      <c r="C446" s="870">
        <v>45482</v>
      </c>
      <c r="D446" s="1178" t="s">
        <v>994</v>
      </c>
      <c r="E446" s="719" t="s">
        <v>1401</v>
      </c>
      <c r="F446" s="719" t="s">
        <v>1402</v>
      </c>
      <c r="G446" s="1278" t="s">
        <v>1121</v>
      </c>
    </row>
    <row r="447" spans="1:7" ht="28.5">
      <c r="A447" s="1234">
        <v>540</v>
      </c>
      <c r="B447" s="1178">
        <v>1.18</v>
      </c>
      <c r="C447" s="870">
        <v>45482</v>
      </c>
      <c r="D447" s="1178" t="s">
        <v>996</v>
      </c>
      <c r="E447" s="719" t="s">
        <v>1403</v>
      </c>
      <c r="F447" s="719" t="s">
        <v>1402</v>
      </c>
      <c r="G447" s="1278" t="s">
        <v>1121</v>
      </c>
    </row>
    <row r="448" spans="1:7" ht="35.25" customHeight="1">
      <c r="A448" s="1234">
        <v>541</v>
      </c>
      <c r="B448" s="1178">
        <v>1.18</v>
      </c>
      <c r="C448" s="870">
        <v>45483</v>
      </c>
      <c r="D448" s="1178" t="s">
        <v>1383</v>
      </c>
      <c r="E448" s="1044" t="s">
        <v>1404</v>
      </c>
      <c r="F448" s="1023" t="s">
        <v>1405</v>
      </c>
      <c r="G448" s="1278" t="s">
        <v>1121</v>
      </c>
    </row>
    <row r="449" spans="1:7">
      <c r="A449" s="1234">
        <v>542</v>
      </c>
      <c r="B449" s="1178">
        <v>1.18</v>
      </c>
      <c r="C449" s="870">
        <v>45489</v>
      </c>
      <c r="D449" s="1178" t="s">
        <v>1406</v>
      </c>
      <c r="E449" s="425" t="s">
        <v>1211</v>
      </c>
      <c r="F449" s="1046" t="s">
        <v>1407</v>
      </c>
      <c r="G449" s="1278" t="s">
        <v>1121</v>
      </c>
    </row>
    <row r="450" spans="1:7" ht="28.5">
      <c r="A450" s="1234">
        <v>543</v>
      </c>
      <c r="B450" s="1178">
        <v>1.18</v>
      </c>
      <c r="C450" s="870">
        <v>45497</v>
      </c>
      <c r="D450" s="1178" t="s">
        <v>44</v>
      </c>
      <c r="E450" s="719" t="s">
        <v>1408</v>
      </c>
      <c r="F450" s="1335" t="s">
        <v>1409</v>
      </c>
      <c r="G450" s="1278" t="s">
        <v>1121</v>
      </c>
    </row>
    <row r="451" spans="1:7" ht="114">
      <c r="A451" s="1234">
        <v>544</v>
      </c>
      <c r="B451" s="1178">
        <v>1.18</v>
      </c>
      <c r="C451" s="870">
        <v>45497</v>
      </c>
      <c r="D451" s="1178" t="s">
        <v>44</v>
      </c>
      <c r="E451" s="1280" t="s">
        <v>1410</v>
      </c>
      <c r="F451" s="1280" t="s">
        <v>1411</v>
      </c>
      <c r="G451" s="1280" t="s">
        <v>1121</v>
      </c>
    </row>
    <row r="452" spans="1:7" ht="28.5">
      <c r="A452" s="1234">
        <v>545</v>
      </c>
      <c r="B452" s="1178">
        <v>1.18</v>
      </c>
      <c r="C452" s="870">
        <v>45502</v>
      </c>
      <c r="D452" s="1178" t="s">
        <v>1412</v>
      </c>
      <c r="E452" s="1280" t="s">
        <v>1413</v>
      </c>
      <c r="F452" s="1280" t="s">
        <v>1414</v>
      </c>
      <c r="G452" s="1280" t="s">
        <v>1121</v>
      </c>
    </row>
    <row r="453" spans="1:7" ht="94.5">
      <c r="A453" s="1234">
        <v>546</v>
      </c>
      <c r="B453" s="1178">
        <v>1.19</v>
      </c>
      <c r="C453" s="1047">
        <v>45672</v>
      </c>
      <c r="D453" s="1178" t="s">
        <v>1415</v>
      </c>
      <c r="E453" s="719" t="s">
        <v>1416</v>
      </c>
      <c r="F453" s="1341" t="s">
        <v>1417</v>
      </c>
      <c r="G453" s="1278" t="s">
        <v>816</v>
      </c>
    </row>
    <row r="454" spans="1:7" ht="28.5">
      <c r="A454" s="1234">
        <v>547</v>
      </c>
      <c r="B454" s="1178">
        <v>1.19</v>
      </c>
      <c r="C454" s="1047">
        <v>45679</v>
      </c>
      <c r="D454" s="425" t="s">
        <v>81</v>
      </c>
      <c r="E454" s="719" t="s">
        <v>1418</v>
      </c>
      <c r="F454" s="1341" t="s">
        <v>1419</v>
      </c>
      <c r="G454" s="1278" t="s">
        <v>816</v>
      </c>
    </row>
    <row r="455" spans="1:7" ht="63">
      <c r="A455" s="1234">
        <v>548</v>
      </c>
      <c r="B455" s="1178">
        <v>1.19</v>
      </c>
      <c r="C455" s="1047">
        <v>45679</v>
      </c>
      <c r="D455" s="425" t="s">
        <v>1008</v>
      </c>
      <c r="E455" s="719" t="s">
        <v>1420</v>
      </c>
      <c r="F455" s="1341" t="s">
        <v>1421</v>
      </c>
      <c r="G455" s="1278" t="s">
        <v>816</v>
      </c>
    </row>
    <row r="456" spans="1:7" ht="236.25">
      <c r="A456" s="1234">
        <v>549</v>
      </c>
      <c r="B456" s="1178">
        <v>1.19</v>
      </c>
      <c r="C456" s="1047">
        <v>45692</v>
      </c>
      <c r="D456" s="425" t="s">
        <v>537</v>
      </c>
      <c r="E456" s="719" t="s">
        <v>1422</v>
      </c>
      <c r="F456" s="1342" t="s">
        <v>1423</v>
      </c>
      <c r="G456" s="425" t="s">
        <v>816</v>
      </c>
    </row>
    <row r="457" spans="1:7">
      <c r="A457" s="1234">
        <v>550</v>
      </c>
      <c r="B457" s="1178">
        <v>1.19</v>
      </c>
      <c r="C457" s="1047">
        <v>45692</v>
      </c>
      <c r="D457" s="425" t="s">
        <v>1072</v>
      </c>
      <c r="E457" s="719" t="s">
        <v>1424</v>
      </c>
      <c r="F457" s="719" t="s">
        <v>1425</v>
      </c>
      <c r="G457" s="425" t="s">
        <v>816</v>
      </c>
    </row>
    <row r="458" spans="1:7" ht="94.5">
      <c r="A458" s="1234">
        <v>551</v>
      </c>
      <c r="B458" s="1178">
        <v>1.19</v>
      </c>
      <c r="C458" s="1047">
        <v>45692</v>
      </c>
      <c r="D458" s="1344" t="s">
        <v>79</v>
      </c>
      <c r="E458" s="719" t="s">
        <v>1426</v>
      </c>
      <c r="F458" s="1341" t="s">
        <v>1427</v>
      </c>
      <c r="G458" s="425" t="s">
        <v>816</v>
      </c>
    </row>
    <row r="459" spans="1:7" ht="15.75">
      <c r="A459" s="1234">
        <v>552</v>
      </c>
      <c r="B459" s="1178">
        <v>1.19</v>
      </c>
      <c r="C459" s="1047">
        <v>45692</v>
      </c>
      <c r="D459" s="425" t="s">
        <v>1333</v>
      </c>
      <c r="E459" s="719" t="s">
        <v>1428</v>
      </c>
      <c r="F459" s="1350" t="s">
        <v>1429</v>
      </c>
      <c r="G459" s="425" t="s">
        <v>816</v>
      </c>
    </row>
    <row r="460" spans="1:7">
      <c r="A460" s="1234">
        <v>553</v>
      </c>
      <c r="B460" s="1178">
        <v>1.19</v>
      </c>
      <c r="C460" s="1047">
        <v>45692</v>
      </c>
      <c r="D460" s="425" t="s">
        <v>1333</v>
      </c>
      <c r="E460" s="719"/>
      <c r="F460" s="719" t="s">
        <v>1430</v>
      </c>
      <c r="G460" s="425" t="s">
        <v>816</v>
      </c>
    </row>
    <row r="461" spans="1:7" ht="28.5">
      <c r="A461" s="1234">
        <v>554</v>
      </c>
      <c r="B461" s="1178">
        <v>1.19</v>
      </c>
      <c r="C461" s="1047">
        <v>45692</v>
      </c>
      <c r="D461" s="425" t="s">
        <v>1008</v>
      </c>
      <c r="E461" s="719" t="s">
        <v>1431</v>
      </c>
      <c r="F461" s="719" t="s">
        <v>1432</v>
      </c>
      <c r="G461" s="425" t="s">
        <v>816</v>
      </c>
    </row>
    <row r="462" spans="1:7" ht="31.5">
      <c r="A462" s="1234">
        <v>555</v>
      </c>
      <c r="B462" s="1178">
        <v>1.19</v>
      </c>
      <c r="C462" s="1047">
        <v>45692</v>
      </c>
      <c r="D462" s="425" t="s">
        <v>40</v>
      </c>
      <c r="E462" s="719" t="s">
        <v>1433</v>
      </c>
      <c r="F462" s="1341" t="s">
        <v>1434</v>
      </c>
      <c r="G462" s="425" t="s">
        <v>816</v>
      </c>
    </row>
    <row r="463" spans="1:7">
      <c r="A463" s="1234">
        <v>556</v>
      </c>
      <c r="B463" s="1178">
        <v>1.19</v>
      </c>
      <c r="C463" s="1047">
        <v>45692</v>
      </c>
      <c r="D463" s="425" t="s">
        <v>56</v>
      </c>
      <c r="E463" s="719" t="s">
        <v>1435</v>
      </c>
      <c r="F463" s="719" t="s">
        <v>1436</v>
      </c>
      <c r="G463" s="425" t="s">
        <v>816</v>
      </c>
    </row>
    <row r="464" spans="1:7">
      <c r="A464" s="1234">
        <v>557</v>
      </c>
      <c r="B464" s="1178">
        <v>1.19</v>
      </c>
      <c r="C464" s="1047">
        <v>45692</v>
      </c>
      <c r="D464" s="719" t="s">
        <v>1437</v>
      </c>
      <c r="E464" s="719" t="s">
        <v>1438</v>
      </c>
      <c r="F464" s="719" t="s">
        <v>1439</v>
      </c>
      <c r="G464" s="425" t="s">
        <v>816</v>
      </c>
    </row>
    <row r="465" spans="1:7">
      <c r="A465" s="1234">
        <v>558</v>
      </c>
      <c r="B465" s="1178">
        <v>1.19</v>
      </c>
      <c r="C465" s="1047">
        <v>45693</v>
      </c>
      <c r="D465" s="425" t="s">
        <v>916</v>
      </c>
      <c r="E465" s="719" t="s">
        <v>1440</v>
      </c>
      <c r="F465" s="425" t="s">
        <v>1441</v>
      </c>
      <c r="G465" s="425" t="s">
        <v>816</v>
      </c>
    </row>
    <row r="466" spans="1:7">
      <c r="A466" s="1234">
        <v>559</v>
      </c>
      <c r="B466" s="1178">
        <v>1.19</v>
      </c>
      <c r="C466" s="1047">
        <v>45693</v>
      </c>
      <c r="D466" s="425" t="s">
        <v>828</v>
      </c>
      <c r="E466" s="719" t="s">
        <v>1442</v>
      </c>
      <c r="F466" s="425" t="s">
        <v>1443</v>
      </c>
      <c r="G466" s="425" t="s">
        <v>816</v>
      </c>
    </row>
    <row r="467" spans="1:7">
      <c r="A467" s="1234">
        <v>560</v>
      </c>
      <c r="B467" s="1178">
        <v>1.19</v>
      </c>
      <c r="C467" s="1047">
        <v>45698</v>
      </c>
      <c r="D467" s="425" t="s">
        <v>981</v>
      </c>
      <c r="E467" s="719" t="s">
        <v>1073</v>
      </c>
      <c r="F467" s="425" t="s">
        <v>1444</v>
      </c>
      <c r="G467" s="425" t="s">
        <v>816</v>
      </c>
    </row>
    <row r="468" spans="1:7">
      <c r="A468" s="1234">
        <v>561</v>
      </c>
      <c r="B468" s="1178">
        <v>1.19</v>
      </c>
      <c r="C468" s="1047">
        <v>45698</v>
      </c>
      <c r="D468" s="425" t="s">
        <v>1445</v>
      </c>
      <c r="E468" s="719" t="s">
        <v>1442</v>
      </c>
      <c r="F468" s="425" t="s">
        <v>1446</v>
      </c>
      <c r="G468" s="425" t="s">
        <v>816</v>
      </c>
    </row>
    <row r="469" spans="1:7">
      <c r="A469" s="1234">
        <v>562</v>
      </c>
      <c r="B469" s="1178">
        <v>1.19</v>
      </c>
      <c r="C469" s="1047">
        <v>45698</v>
      </c>
      <c r="D469" s="425" t="s">
        <v>768</v>
      </c>
      <c r="E469" s="719" t="s">
        <v>1137</v>
      </c>
      <c r="F469" s="425" t="s">
        <v>1447</v>
      </c>
      <c r="G469" s="425" t="s">
        <v>816</v>
      </c>
    </row>
    <row r="470" spans="1:7">
      <c r="A470" s="1234">
        <v>563</v>
      </c>
      <c r="B470" s="1178">
        <v>1.19</v>
      </c>
      <c r="C470" s="1047">
        <v>45698</v>
      </c>
      <c r="D470" s="425" t="s">
        <v>54</v>
      </c>
      <c r="E470" s="719" t="s">
        <v>857</v>
      </c>
      <c r="F470" s="719" t="s">
        <v>1448</v>
      </c>
      <c r="G470" s="425" t="s">
        <v>816</v>
      </c>
    </row>
    <row r="471" spans="1:7">
      <c r="A471" s="1234">
        <v>565</v>
      </c>
      <c r="B471" s="1178">
        <v>1.19</v>
      </c>
      <c r="C471" s="1047">
        <v>45698</v>
      </c>
      <c r="D471" s="425" t="s">
        <v>72</v>
      </c>
      <c r="E471" s="719" t="s">
        <v>1051</v>
      </c>
      <c r="F471" s="425" t="s">
        <v>1449</v>
      </c>
      <c r="G471" s="425" t="s">
        <v>816</v>
      </c>
    </row>
    <row r="472" spans="1:7">
      <c r="A472" s="1234">
        <v>567</v>
      </c>
      <c r="B472" s="1178">
        <v>1.19</v>
      </c>
      <c r="C472" s="1047">
        <v>45698</v>
      </c>
      <c r="D472" s="425" t="s">
        <v>102</v>
      </c>
      <c r="E472" s="719" t="s">
        <v>1450</v>
      </c>
      <c r="F472" s="425" t="s">
        <v>1451</v>
      </c>
      <c r="G472" s="425" t="s">
        <v>816</v>
      </c>
    </row>
    <row r="473" spans="1:7">
      <c r="A473" s="1234">
        <v>568</v>
      </c>
      <c r="B473" s="1178">
        <v>1.19</v>
      </c>
      <c r="C473" s="1047">
        <v>45698</v>
      </c>
      <c r="D473" s="425" t="s">
        <v>595</v>
      </c>
      <c r="E473" s="719" t="s">
        <v>1452</v>
      </c>
      <c r="F473" s="425" t="s">
        <v>1453</v>
      </c>
      <c r="G473" s="425" t="s">
        <v>816</v>
      </c>
    </row>
    <row r="474" spans="1:7">
      <c r="A474" s="1234">
        <v>569</v>
      </c>
      <c r="B474" s="1178">
        <v>1.19</v>
      </c>
      <c r="C474" s="1047">
        <v>45698</v>
      </c>
      <c r="D474" s="425" t="s">
        <v>1065</v>
      </c>
      <c r="E474" s="719" t="s">
        <v>1440</v>
      </c>
      <c r="F474" s="425" t="s">
        <v>1454</v>
      </c>
      <c r="G474" s="425" t="s">
        <v>816</v>
      </c>
    </row>
    <row r="475" spans="1:7">
      <c r="A475" s="1234">
        <v>571</v>
      </c>
      <c r="B475" s="1178">
        <v>1.19</v>
      </c>
      <c r="C475" s="870">
        <v>45698</v>
      </c>
      <c r="D475" s="425" t="s">
        <v>858</v>
      </c>
      <c r="E475" s="719" t="s">
        <v>1455</v>
      </c>
      <c r="F475" s="719" t="s">
        <v>1456</v>
      </c>
      <c r="G475" s="1063" t="s">
        <v>1293</v>
      </c>
    </row>
    <row r="476" spans="1:7">
      <c r="A476" s="1234">
        <v>572</v>
      </c>
      <c r="B476" s="1178">
        <v>1.19</v>
      </c>
      <c r="C476" s="870">
        <v>45701</v>
      </c>
      <c r="D476" s="425" t="s">
        <v>1457</v>
      </c>
      <c r="E476" s="719" t="s">
        <v>1458</v>
      </c>
      <c r="F476" s="719" t="s">
        <v>1459</v>
      </c>
      <c r="G476" s="1063" t="s">
        <v>1293</v>
      </c>
    </row>
    <row r="477" spans="1:7" ht="141.75">
      <c r="A477" s="1234">
        <v>573</v>
      </c>
      <c r="B477" s="1178">
        <v>1.19</v>
      </c>
      <c r="C477" s="870">
        <v>45701</v>
      </c>
      <c r="D477" s="425" t="s">
        <v>74</v>
      </c>
      <c r="E477" s="719" t="s">
        <v>1460</v>
      </c>
      <c r="F477" s="1439" t="s">
        <v>1461</v>
      </c>
      <c r="G477" s="425" t="s">
        <v>816</v>
      </c>
    </row>
    <row r="478" spans="1:7">
      <c r="A478" s="1234">
        <v>574</v>
      </c>
      <c r="B478" s="1178">
        <v>1.19</v>
      </c>
      <c r="C478" s="870">
        <v>45701</v>
      </c>
      <c r="D478" s="425" t="s">
        <v>548</v>
      </c>
      <c r="E478" s="719" t="s">
        <v>1462</v>
      </c>
      <c r="F478" s="719" t="s">
        <v>1463</v>
      </c>
      <c r="G478" s="425" t="s">
        <v>816</v>
      </c>
    </row>
    <row r="479" spans="1:7">
      <c r="A479" s="1234">
        <v>575</v>
      </c>
      <c r="B479" s="1178">
        <v>1.19</v>
      </c>
      <c r="C479" s="870">
        <v>45707</v>
      </c>
      <c r="D479" s="425" t="s">
        <v>1303</v>
      </c>
      <c r="E479" s="719" t="s">
        <v>1464</v>
      </c>
      <c r="F479" s="719" t="s">
        <v>1465</v>
      </c>
      <c r="G479" s="1168" t="s">
        <v>816</v>
      </c>
    </row>
    <row r="480" spans="1:7">
      <c r="A480" s="1234">
        <v>576</v>
      </c>
      <c r="B480" s="1178">
        <v>1.19</v>
      </c>
      <c r="C480" s="1047">
        <v>45734</v>
      </c>
      <c r="D480" s="425" t="s">
        <v>1303</v>
      </c>
      <c r="E480" s="719" t="s">
        <v>1466</v>
      </c>
      <c r="F480" s="719" t="s">
        <v>1467</v>
      </c>
      <c r="G480" s="1168" t="s">
        <v>816</v>
      </c>
    </row>
    <row r="481" spans="1:7">
      <c r="A481" s="1234">
        <v>577</v>
      </c>
      <c r="B481" s="1178">
        <v>1.19</v>
      </c>
      <c r="C481" s="1047">
        <v>45734</v>
      </c>
      <c r="D481" s="425" t="s">
        <v>1468</v>
      </c>
      <c r="E481" s="719" t="s">
        <v>1469</v>
      </c>
      <c r="F481" s="719" t="s">
        <v>1470</v>
      </c>
      <c r="G481" s="1168" t="s">
        <v>816</v>
      </c>
    </row>
    <row r="482" spans="1:7">
      <c r="A482" s="1234">
        <v>578</v>
      </c>
      <c r="B482" s="1178">
        <v>1.19</v>
      </c>
      <c r="C482" s="1047">
        <v>45734</v>
      </c>
      <c r="D482" s="425" t="s">
        <v>58</v>
      </c>
      <c r="E482" s="719" t="s">
        <v>1471</v>
      </c>
      <c r="F482" s="719" t="s">
        <v>1472</v>
      </c>
      <c r="G482" s="1168" t="s">
        <v>816</v>
      </c>
    </row>
    <row r="483" spans="1:7">
      <c r="A483" s="1234">
        <v>579</v>
      </c>
      <c r="B483" s="1178">
        <v>1.19</v>
      </c>
      <c r="C483" s="1047">
        <v>45734</v>
      </c>
      <c r="D483" s="425" t="s">
        <v>61</v>
      </c>
      <c r="E483" s="719" t="s">
        <v>591</v>
      </c>
      <c r="F483" s="719" t="s">
        <v>1473</v>
      </c>
      <c r="G483" s="1168" t="s">
        <v>816</v>
      </c>
    </row>
    <row r="484" spans="1:7">
      <c r="A484" s="1234">
        <v>580</v>
      </c>
      <c r="B484" s="1178">
        <v>1.19</v>
      </c>
      <c r="C484" s="1047">
        <v>45734</v>
      </c>
      <c r="D484" s="425" t="s">
        <v>63</v>
      </c>
      <c r="E484" s="719" t="s">
        <v>1474</v>
      </c>
      <c r="F484" s="1441" t="s">
        <v>1475</v>
      </c>
      <c r="G484" s="1168" t="s">
        <v>816</v>
      </c>
    </row>
    <row r="485" spans="1:7">
      <c r="A485" s="1234">
        <v>581</v>
      </c>
      <c r="B485" s="1178">
        <v>1.19</v>
      </c>
      <c r="C485" s="1047">
        <v>45734</v>
      </c>
      <c r="D485" s="425" t="s">
        <v>72</v>
      </c>
      <c r="E485" s="719" t="s">
        <v>1476</v>
      </c>
      <c r="F485" s="719" t="s">
        <v>1477</v>
      </c>
      <c r="G485" s="1168" t="s">
        <v>816</v>
      </c>
    </row>
    <row r="486" spans="1:7">
      <c r="A486" s="1234">
        <v>582</v>
      </c>
      <c r="B486" s="1178">
        <v>1.19</v>
      </c>
      <c r="C486" s="1047">
        <v>45734</v>
      </c>
      <c r="D486" s="425" t="s">
        <v>74</v>
      </c>
      <c r="E486" s="719" t="s">
        <v>826</v>
      </c>
      <c r="F486" s="719" t="s">
        <v>1478</v>
      </c>
      <c r="G486" s="1168" t="s">
        <v>816</v>
      </c>
    </row>
    <row r="487" spans="1:7">
      <c r="A487" s="1234">
        <v>583</v>
      </c>
      <c r="B487" s="1178">
        <v>1.19</v>
      </c>
      <c r="C487" s="1047">
        <v>45734</v>
      </c>
      <c r="D487" s="425" t="s">
        <v>78</v>
      </c>
      <c r="E487" s="719" t="s">
        <v>1479</v>
      </c>
      <c r="F487" s="719" t="s">
        <v>1480</v>
      </c>
      <c r="G487" s="1168" t="s">
        <v>816</v>
      </c>
    </row>
    <row r="488" spans="1:7">
      <c r="A488" s="1234">
        <v>584</v>
      </c>
      <c r="B488" s="1178">
        <v>1.19</v>
      </c>
      <c r="C488" s="1047">
        <v>45734</v>
      </c>
      <c r="D488" s="425" t="s">
        <v>1481</v>
      </c>
      <c r="E488" s="719" t="s">
        <v>1482</v>
      </c>
      <c r="F488" s="1442" t="s">
        <v>1483</v>
      </c>
      <c r="G488" s="1168" t="s">
        <v>816</v>
      </c>
    </row>
    <row r="489" spans="1:7">
      <c r="A489" s="1234">
        <v>585</v>
      </c>
      <c r="B489" s="1178">
        <v>1.19</v>
      </c>
      <c r="C489" s="1047">
        <v>45734</v>
      </c>
      <c r="D489" s="425" t="s">
        <v>1484</v>
      </c>
      <c r="E489" s="719" t="s">
        <v>1485</v>
      </c>
      <c r="F489" s="719" t="s">
        <v>1480</v>
      </c>
      <c r="G489" s="1168" t="s">
        <v>816</v>
      </c>
    </row>
    <row r="490" spans="1:7">
      <c r="A490" s="1234">
        <v>586</v>
      </c>
      <c r="B490" s="1178">
        <v>1.19</v>
      </c>
      <c r="C490" s="1047">
        <v>45734</v>
      </c>
      <c r="D490" s="425" t="s">
        <v>90</v>
      </c>
      <c r="E490" s="719" t="s">
        <v>1486</v>
      </c>
      <c r="F490" s="719" t="s">
        <v>1478</v>
      </c>
      <c r="G490" s="1168" t="s">
        <v>816</v>
      </c>
    </row>
    <row r="491" spans="1:7">
      <c r="A491" s="1234">
        <v>587</v>
      </c>
      <c r="B491" s="1178">
        <v>1.19</v>
      </c>
      <c r="C491" s="1047">
        <v>45734</v>
      </c>
      <c r="D491" s="425" t="s">
        <v>1487</v>
      </c>
      <c r="E491" s="719" t="s">
        <v>1211</v>
      </c>
      <c r="F491" s="719" t="s">
        <v>1488</v>
      </c>
      <c r="G491" s="1168" t="s">
        <v>816</v>
      </c>
    </row>
    <row r="492" spans="1:7">
      <c r="A492" s="1234">
        <v>588</v>
      </c>
      <c r="B492" s="1178">
        <v>1.19</v>
      </c>
      <c r="C492" s="1047">
        <v>45734</v>
      </c>
      <c r="D492" s="425" t="s">
        <v>1303</v>
      </c>
      <c r="E492" s="719" t="s">
        <v>1464</v>
      </c>
      <c r="F492" s="719" t="s">
        <v>1489</v>
      </c>
      <c r="G492" s="425" t="s">
        <v>816</v>
      </c>
    </row>
    <row r="493" spans="1:7">
      <c r="A493" s="1234">
        <v>589</v>
      </c>
      <c r="B493" s="1178">
        <v>1.19</v>
      </c>
      <c r="C493" s="1047">
        <v>45734</v>
      </c>
      <c r="D493" s="425" t="s">
        <v>1490</v>
      </c>
      <c r="E493" s="719" t="s">
        <v>1095</v>
      </c>
      <c r="F493" s="1442" t="s">
        <v>1491</v>
      </c>
      <c r="G493" s="425" t="s">
        <v>816</v>
      </c>
    </row>
    <row r="494" spans="1:7">
      <c r="A494" s="1234">
        <v>590</v>
      </c>
      <c r="B494" s="1178">
        <v>1.19</v>
      </c>
      <c r="C494" s="1047">
        <v>45734</v>
      </c>
      <c r="D494" s="425" t="s">
        <v>62</v>
      </c>
      <c r="E494" s="719" t="s">
        <v>1492</v>
      </c>
      <c r="F494" s="719" t="s">
        <v>1493</v>
      </c>
      <c r="G494" s="425" t="s">
        <v>816</v>
      </c>
    </row>
    <row r="495" spans="1:7">
      <c r="A495" s="1234">
        <v>591</v>
      </c>
      <c r="B495" s="1178">
        <v>1.19</v>
      </c>
      <c r="C495" s="1047">
        <v>45734</v>
      </c>
      <c r="D495" s="425" t="s">
        <v>1494</v>
      </c>
      <c r="E495" s="719" t="s">
        <v>1495</v>
      </c>
      <c r="F495" s="719" t="s">
        <v>1496</v>
      </c>
      <c r="G495" s="425" t="s">
        <v>816</v>
      </c>
    </row>
    <row r="496" spans="1:7" ht="28.5">
      <c r="A496" s="1234">
        <v>592</v>
      </c>
      <c r="B496" s="1178">
        <v>1.19</v>
      </c>
      <c r="C496" s="1047">
        <v>45734</v>
      </c>
      <c r="D496" s="425" t="s">
        <v>1154</v>
      </c>
      <c r="E496" s="719"/>
      <c r="F496" s="719" t="s">
        <v>1497</v>
      </c>
      <c r="G496" s="425" t="s">
        <v>816</v>
      </c>
    </row>
    <row r="497" spans="1:7" ht="28.5">
      <c r="A497" s="1234">
        <v>593</v>
      </c>
      <c r="B497" s="1178">
        <v>1.19</v>
      </c>
      <c r="C497" s="1047">
        <v>45734</v>
      </c>
      <c r="D497" s="425" t="s">
        <v>1008</v>
      </c>
      <c r="E497" s="719" t="s">
        <v>1420</v>
      </c>
      <c r="F497" s="1441" t="s">
        <v>1498</v>
      </c>
      <c r="G497" s="425" t="s">
        <v>816</v>
      </c>
    </row>
    <row r="498" spans="1:7">
      <c r="A498" s="1234">
        <v>594</v>
      </c>
      <c r="B498" s="1178">
        <v>1.19</v>
      </c>
      <c r="C498" s="1047">
        <v>45739</v>
      </c>
      <c r="D498" s="425" t="s">
        <v>1333</v>
      </c>
      <c r="E498" s="719" t="s">
        <v>1499</v>
      </c>
      <c r="F498" s="719" t="s">
        <v>1500</v>
      </c>
      <c r="G498" s="425" t="s">
        <v>816</v>
      </c>
    </row>
    <row r="499" spans="1:7">
      <c r="A499" s="1234">
        <v>595</v>
      </c>
      <c r="B499" s="1178">
        <v>1.19</v>
      </c>
      <c r="C499" s="1047">
        <v>45739</v>
      </c>
      <c r="D499" s="425" t="s">
        <v>1062</v>
      </c>
      <c r="E499" s="719" t="s">
        <v>1501</v>
      </c>
      <c r="F499" s="719" t="s">
        <v>547</v>
      </c>
      <c r="G499" s="425" t="s">
        <v>816</v>
      </c>
    </row>
    <row r="500" spans="1:7" ht="28.5">
      <c r="A500" s="1234">
        <v>596</v>
      </c>
      <c r="B500" s="1178">
        <v>1.19</v>
      </c>
      <c r="C500" s="1047">
        <v>45739</v>
      </c>
      <c r="D500" s="425" t="s">
        <v>1502</v>
      </c>
      <c r="E500" s="719" t="s">
        <v>1503</v>
      </c>
      <c r="F500" s="719" t="s">
        <v>1504</v>
      </c>
      <c r="G500" s="425" t="s">
        <v>816</v>
      </c>
    </row>
    <row r="501" spans="1:7">
      <c r="A501" s="1234">
        <v>597</v>
      </c>
      <c r="B501" s="1178">
        <v>1.19</v>
      </c>
      <c r="C501" s="1047">
        <v>45739</v>
      </c>
      <c r="D501" s="425" t="s">
        <v>1008</v>
      </c>
      <c r="E501" s="1450" t="s">
        <v>1073</v>
      </c>
      <c r="F501" s="719" t="s">
        <v>1505</v>
      </c>
      <c r="G501" s="425" t="s">
        <v>816</v>
      </c>
    </row>
    <row r="502" spans="1:7">
      <c r="A502" s="1234">
        <v>598</v>
      </c>
      <c r="B502" s="1178">
        <v>1.19</v>
      </c>
      <c r="C502" s="1047">
        <v>45739</v>
      </c>
      <c r="D502" s="425" t="s">
        <v>1008</v>
      </c>
      <c r="E502" s="1450" t="s">
        <v>1009</v>
      </c>
      <c r="F502" s="719" t="s">
        <v>1505</v>
      </c>
      <c r="G502" s="425" t="s">
        <v>816</v>
      </c>
    </row>
    <row r="503" spans="1:7">
      <c r="A503" s="1234">
        <v>599</v>
      </c>
      <c r="B503" s="1178">
        <v>1.19</v>
      </c>
      <c r="C503" s="1047">
        <v>45739</v>
      </c>
      <c r="D503" s="425" t="s">
        <v>1008</v>
      </c>
      <c r="E503" s="719" t="s">
        <v>1338</v>
      </c>
      <c r="F503" s="1450" t="s">
        <v>1506</v>
      </c>
      <c r="G503" s="425" t="s">
        <v>816</v>
      </c>
    </row>
    <row r="504" spans="1:7">
      <c r="A504" s="1234">
        <v>600</v>
      </c>
      <c r="B504" s="1178">
        <v>1.19</v>
      </c>
      <c r="C504" s="1047">
        <v>45739</v>
      </c>
      <c r="D504" s="425" t="s">
        <v>1008</v>
      </c>
      <c r="E504" s="1450" t="s">
        <v>1507</v>
      </c>
      <c r="F504" s="719" t="s">
        <v>1508</v>
      </c>
      <c r="G504" s="425" t="s">
        <v>816</v>
      </c>
    </row>
    <row r="505" spans="1:7" ht="28.5">
      <c r="A505" s="1234">
        <v>601</v>
      </c>
      <c r="B505" s="1178">
        <v>1.19</v>
      </c>
      <c r="C505" s="1047">
        <v>45739</v>
      </c>
      <c r="D505" s="425" t="s">
        <v>1509</v>
      </c>
      <c r="E505" s="719" t="s">
        <v>1510</v>
      </c>
      <c r="F505" s="1451" t="s">
        <v>1511</v>
      </c>
      <c r="G505" s="425" t="s">
        <v>816</v>
      </c>
    </row>
    <row r="506" spans="1:7" ht="28.5">
      <c r="A506" s="1234">
        <v>602</v>
      </c>
      <c r="B506" s="1178">
        <v>1.19</v>
      </c>
      <c r="C506" s="1047">
        <v>45739</v>
      </c>
      <c r="D506" s="425" t="s">
        <v>1079</v>
      </c>
      <c r="E506" s="719" t="s">
        <v>1512</v>
      </c>
      <c r="F506" s="1046" t="s">
        <v>1513</v>
      </c>
      <c r="G506" s="425" t="s">
        <v>816</v>
      </c>
    </row>
    <row r="507" spans="1:7" ht="57">
      <c r="A507" s="1234">
        <v>603</v>
      </c>
      <c r="B507" s="1178">
        <v>1.19</v>
      </c>
      <c r="C507" s="1047">
        <v>45739</v>
      </c>
      <c r="D507" s="425" t="s">
        <v>54</v>
      </c>
      <c r="E507" s="719" t="s">
        <v>1514</v>
      </c>
      <c r="F507" s="1452" t="s">
        <v>1515</v>
      </c>
      <c r="G507" s="425" t="s">
        <v>816</v>
      </c>
    </row>
    <row r="508" spans="1:7" ht="28.5">
      <c r="A508" s="1234">
        <v>604</v>
      </c>
      <c r="B508" s="1178">
        <v>1.19</v>
      </c>
      <c r="C508" s="1047">
        <v>45739</v>
      </c>
      <c r="D508" s="425" t="s">
        <v>1062</v>
      </c>
      <c r="E508" s="719" t="s">
        <v>1516</v>
      </c>
      <c r="F508" s="719" t="s">
        <v>1517</v>
      </c>
      <c r="G508" s="425" t="s">
        <v>816</v>
      </c>
    </row>
    <row r="509" spans="1:7">
      <c r="A509" s="1234">
        <v>605</v>
      </c>
      <c r="B509" s="1178">
        <v>1.19</v>
      </c>
      <c r="C509" s="1047">
        <v>45739</v>
      </c>
      <c r="D509" s="425" t="s">
        <v>1518</v>
      </c>
      <c r="E509" s="719" t="s">
        <v>1095</v>
      </c>
      <c r="F509" s="719" t="s">
        <v>1519</v>
      </c>
      <c r="G509" s="425" t="s">
        <v>816</v>
      </c>
    </row>
    <row r="510" spans="1:7">
      <c r="A510" s="1234">
        <v>606</v>
      </c>
      <c r="B510" s="1178">
        <v>1.19</v>
      </c>
      <c r="C510" s="1047">
        <v>45739</v>
      </c>
      <c r="D510" s="425" t="s">
        <v>768</v>
      </c>
      <c r="E510" s="719" t="s">
        <v>1520</v>
      </c>
      <c r="F510" s="719" t="s">
        <v>1521</v>
      </c>
      <c r="G510" s="425" t="s">
        <v>816</v>
      </c>
    </row>
    <row r="511" spans="1:7">
      <c r="A511" s="1234">
        <v>607</v>
      </c>
      <c r="B511" s="1178">
        <v>1.19</v>
      </c>
      <c r="C511" s="1047">
        <v>45739</v>
      </c>
      <c r="D511" s="1454" t="s">
        <v>58</v>
      </c>
      <c r="E511" s="719" t="s">
        <v>1522</v>
      </c>
      <c r="F511" s="719" t="s">
        <v>1523</v>
      </c>
      <c r="G511" s="425" t="s">
        <v>816</v>
      </c>
    </row>
    <row r="512" spans="1:7">
      <c r="A512" s="1234">
        <v>608</v>
      </c>
      <c r="B512" s="1178">
        <v>1.19</v>
      </c>
      <c r="C512" s="1047">
        <v>45739</v>
      </c>
      <c r="D512" s="425" t="s">
        <v>1494</v>
      </c>
      <c r="E512" s="719" t="s">
        <v>1524</v>
      </c>
      <c r="F512" s="719" t="s">
        <v>1525</v>
      </c>
      <c r="G512" s="425" t="s">
        <v>816</v>
      </c>
    </row>
    <row r="513" spans="1:7">
      <c r="A513" s="1234">
        <v>609</v>
      </c>
      <c r="B513" s="1178">
        <v>1.19</v>
      </c>
      <c r="C513" s="1047">
        <v>45739</v>
      </c>
      <c r="D513" s="425" t="s">
        <v>1526</v>
      </c>
      <c r="E513" s="719" t="s">
        <v>1527</v>
      </c>
      <c r="F513" s="719" t="s">
        <v>1525</v>
      </c>
      <c r="G513" s="425" t="s">
        <v>816</v>
      </c>
    </row>
    <row r="514" spans="1:7" ht="28.5">
      <c r="A514" s="1234">
        <v>610</v>
      </c>
      <c r="B514" s="1178">
        <v>1.19</v>
      </c>
      <c r="C514" s="1047">
        <v>45739</v>
      </c>
      <c r="D514" s="425" t="s">
        <v>1528</v>
      </c>
      <c r="E514" s="719" t="s">
        <v>1529</v>
      </c>
      <c r="F514" s="719" t="s">
        <v>1525</v>
      </c>
      <c r="G514" s="425" t="s">
        <v>816</v>
      </c>
    </row>
    <row r="515" spans="1:7">
      <c r="A515" s="1497">
        <v>611</v>
      </c>
      <c r="B515" s="1279">
        <v>1.19</v>
      </c>
      <c r="C515" s="1498">
        <v>45749</v>
      </c>
      <c r="D515" s="1278" t="s">
        <v>137</v>
      </c>
      <c r="E515" s="1282" t="s">
        <v>1530</v>
      </c>
      <c r="F515" s="1282" t="s">
        <v>1531</v>
      </c>
      <c r="G515" s="1278" t="s">
        <v>1532</v>
      </c>
    </row>
    <row r="516" spans="1:7">
      <c r="A516" s="1497">
        <v>612</v>
      </c>
      <c r="B516" s="1279">
        <v>1.19</v>
      </c>
      <c r="C516" s="1498">
        <v>45749</v>
      </c>
      <c r="D516" s="1278" t="s">
        <v>1533</v>
      </c>
      <c r="E516" s="1282" t="s">
        <v>1534</v>
      </c>
      <c r="F516" s="1282" t="s">
        <v>1535</v>
      </c>
      <c r="G516" s="1278" t="s">
        <v>1532</v>
      </c>
    </row>
    <row r="517" spans="1:7">
      <c r="A517" s="1497">
        <v>613</v>
      </c>
      <c r="B517" s="1279">
        <v>1.19</v>
      </c>
      <c r="C517" s="1498">
        <v>45749</v>
      </c>
      <c r="D517" s="1278" t="s">
        <v>1536</v>
      </c>
      <c r="E517" s="1282" t="s">
        <v>1537</v>
      </c>
      <c r="F517" s="1282" t="s">
        <v>1538</v>
      </c>
      <c r="G517" s="1278" t="s">
        <v>1532</v>
      </c>
    </row>
    <row r="518" spans="1:7">
      <c r="A518" s="1497">
        <v>614</v>
      </c>
      <c r="B518" s="1279">
        <v>1.19</v>
      </c>
      <c r="C518" s="1498">
        <v>45749</v>
      </c>
      <c r="D518" s="1278" t="s">
        <v>1539</v>
      </c>
      <c r="E518" s="1282" t="s">
        <v>1540</v>
      </c>
      <c r="F518" s="1282" t="s">
        <v>1541</v>
      </c>
      <c r="G518" s="1278" t="s">
        <v>1532</v>
      </c>
    </row>
    <row r="519" spans="1:7" ht="28.5">
      <c r="A519" s="1497">
        <v>615</v>
      </c>
      <c r="B519" s="1279">
        <v>1.19</v>
      </c>
      <c r="C519" s="1498">
        <v>45749</v>
      </c>
      <c r="D519" s="1278" t="s">
        <v>1542</v>
      </c>
      <c r="E519" s="1282" t="s">
        <v>1543</v>
      </c>
      <c r="F519" s="1282" t="s">
        <v>1544</v>
      </c>
      <c r="G519" s="1278" t="s">
        <v>1532</v>
      </c>
    </row>
    <row r="520" spans="1:7">
      <c r="A520" s="1497">
        <v>616</v>
      </c>
      <c r="B520" s="1279">
        <v>1.19</v>
      </c>
      <c r="C520" s="1498">
        <v>45749</v>
      </c>
      <c r="D520" s="1278" t="s">
        <v>1545</v>
      </c>
      <c r="E520" s="1282" t="s">
        <v>1546</v>
      </c>
      <c r="F520" s="1282" t="s">
        <v>1547</v>
      </c>
      <c r="G520" s="1278" t="s">
        <v>1532</v>
      </c>
    </row>
    <row r="521" spans="1:7" ht="42.75">
      <c r="A521" s="1497">
        <v>617</v>
      </c>
      <c r="B521" s="1279">
        <v>1.19</v>
      </c>
      <c r="C521" s="1498">
        <v>45749</v>
      </c>
      <c r="D521" s="1278" t="s">
        <v>1548</v>
      </c>
      <c r="E521" s="1282" t="s">
        <v>1549</v>
      </c>
      <c r="F521" s="1282" t="s">
        <v>1550</v>
      </c>
      <c r="G521" s="1278" t="s">
        <v>1532</v>
      </c>
    </row>
    <row r="522" spans="1:7">
      <c r="A522" s="1497">
        <v>618</v>
      </c>
      <c r="B522" s="1279">
        <v>1.19</v>
      </c>
      <c r="C522" s="1498">
        <v>45749</v>
      </c>
      <c r="D522" s="1278" t="s">
        <v>1551</v>
      </c>
      <c r="E522" s="1282" t="s">
        <v>1552</v>
      </c>
      <c r="F522" s="1282" t="s">
        <v>1553</v>
      </c>
      <c r="G522" s="1278" t="s">
        <v>1532</v>
      </c>
    </row>
    <row r="523" spans="1:7">
      <c r="A523" s="1497">
        <v>619</v>
      </c>
      <c r="B523" s="1279">
        <v>1.19</v>
      </c>
      <c r="C523" s="1498">
        <v>45749</v>
      </c>
      <c r="D523" s="1278" t="s">
        <v>1554</v>
      </c>
      <c r="E523" s="1282" t="s">
        <v>1555</v>
      </c>
      <c r="F523" s="1282" t="s">
        <v>1556</v>
      </c>
      <c r="G523" s="1278" t="s">
        <v>1532</v>
      </c>
    </row>
    <row r="524" spans="1:7">
      <c r="A524" s="1497">
        <v>620</v>
      </c>
      <c r="B524" s="1279">
        <v>1.19</v>
      </c>
      <c r="C524" s="1498">
        <v>45749</v>
      </c>
      <c r="D524" s="1278" t="s">
        <v>103</v>
      </c>
      <c r="E524" s="1282" t="s">
        <v>1557</v>
      </c>
      <c r="F524" s="1282" t="s">
        <v>1558</v>
      </c>
      <c r="G524" s="1278" t="s">
        <v>1532</v>
      </c>
    </row>
    <row r="525" spans="1:7">
      <c r="A525" s="1497">
        <v>621</v>
      </c>
      <c r="B525" s="1279">
        <v>1.19</v>
      </c>
      <c r="C525" s="1498">
        <v>45749</v>
      </c>
      <c r="D525" s="1278" t="s">
        <v>104</v>
      </c>
      <c r="E525" s="1282" t="s">
        <v>1559</v>
      </c>
      <c r="F525" s="1282" t="s">
        <v>1560</v>
      </c>
      <c r="G525" s="1278" t="s">
        <v>1532</v>
      </c>
    </row>
    <row r="526" spans="1:7">
      <c r="A526" s="1497">
        <v>622</v>
      </c>
      <c r="B526" s="1279">
        <v>1.19</v>
      </c>
      <c r="C526" s="1498">
        <v>45749</v>
      </c>
      <c r="D526" s="1278" t="s">
        <v>105</v>
      </c>
      <c r="E526" s="1282" t="s">
        <v>1561</v>
      </c>
      <c r="F526" s="1282" t="s">
        <v>1562</v>
      </c>
      <c r="G526" s="1278" t="s">
        <v>1532</v>
      </c>
    </row>
    <row r="527" spans="1:7">
      <c r="A527" s="1497">
        <v>623</v>
      </c>
      <c r="B527" s="1279">
        <v>1.19</v>
      </c>
      <c r="C527" s="1498">
        <v>45749</v>
      </c>
      <c r="D527" s="1278" t="s">
        <v>1563</v>
      </c>
      <c r="E527" s="1282" t="s">
        <v>1564</v>
      </c>
      <c r="F527" s="1282" t="s">
        <v>1565</v>
      </c>
      <c r="G527" s="1278" t="s">
        <v>1532</v>
      </c>
    </row>
    <row r="528" spans="1:7">
      <c r="A528" s="1497">
        <v>624</v>
      </c>
      <c r="B528" s="1279">
        <v>1.19</v>
      </c>
      <c r="C528" s="1498">
        <v>45749</v>
      </c>
      <c r="D528" s="1278" t="s">
        <v>541</v>
      </c>
      <c r="E528" s="1282" t="s">
        <v>1566</v>
      </c>
      <c r="F528" s="1282" t="s">
        <v>1567</v>
      </c>
      <c r="G528" s="1278" t="s">
        <v>1532</v>
      </c>
    </row>
    <row r="529" spans="1:7">
      <c r="A529" s="1497">
        <v>625</v>
      </c>
      <c r="B529" s="1279">
        <v>1.19</v>
      </c>
      <c r="C529" s="1498">
        <v>45749</v>
      </c>
      <c r="D529" s="1278" t="s">
        <v>67</v>
      </c>
      <c r="E529" s="1282" t="s">
        <v>1568</v>
      </c>
      <c r="F529" s="1282" t="s">
        <v>1569</v>
      </c>
      <c r="G529" s="1278" t="s">
        <v>1532</v>
      </c>
    </row>
    <row r="530" spans="1:7">
      <c r="A530" s="1497">
        <v>626</v>
      </c>
      <c r="B530" s="1279">
        <v>1.19</v>
      </c>
      <c r="C530" s="1498">
        <v>45749</v>
      </c>
      <c r="D530" s="1278" t="s">
        <v>1570</v>
      </c>
      <c r="E530" s="1282" t="s">
        <v>1571</v>
      </c>
      <c r="F530" s="1282" t="s">
        <v>1572</v>
      </c>
      <c r="G530" s="1278" t="s">
        <v>1532</v>
      </c>
    </row>
    <row r="531" spans="1:7">
      <c r="A531" s="1501">
        <v>627</v>
      </c>
      <c r="B531" s="1279">
        <v>1.19</v>
      </c>
      <c r="C531" s="1498">
        <v>45824</v>
      </c>
      <c r="D531" s="1279" t="s">
        <v>1502</v>
      </c>
      <c r="E531" s="1282" t="s">
        <v>1573</v>
      </c>
      <c r="F531" s="1279" t="s">
        <v>1574</v>
      </c>
      <c r="G531" s="1282" t="s">
        <v>816</v>
      </c>
    </row>
    <row r="532" spans="1:7">
      <c r="A532" s="1501">
        <v>628</v>
      </c>
      <c r="B532" s="1279">
        <v>1.19</v>
      </c>
      <c r="C532" s="1498">
        <v>45827</v>
      </c>
      <c r="D532" s="1279" t="s">
        <v>39</v>
      </c>
      <c r="E532" s="1282" t="s">
        <v>1575</v>
      </c>
      <c r="F532" s="1279" t="s">
        <v>1576</v>
      </c>
      <c r="G532" s="1282" t="s">
        <v>816</v>
      </c>
    </row>
    <row r="533" spans="1:7" ht="15.75">
      <c r="A533" s="1501">
        <v>629</v>
      </c>
      <c r="B533" s="1507">
        <v>1.2</v>
      </c>
      <c r="C533" s="1498">
        <v>46050</v>
      </c>
      <c r="D533" s="1508" t="s">
        <v>1577</v>
      </c>
      <c r="E533" s="1282" t="s">
        <v>1578</v>
      </c>
      <c r="F533" s="1279" t="s">
        <v>1295</v>
      </c>
      <c r="G533" s="1282" t="s">
        <v>816</v>
      </c>
    </row>
    <row r="534" spans="1:7" ht="15.75">
      <c r="A534" s="1497">
        <v>630</v>
      </c>
      <c r="B534" s="1507">
        <v>1.2</v>
      </c>
      <c r="C534" s="1498">
        <v>46050</v>
      </c>
      <c r="D534" s="1508" t="s">
        <v>1577</v>
      </c>
      <c r="E534" s="1282" t="s">
        <v>1471</v>
      </c>
      <c r="F534" s="1279" t="s">
        <v>1579</v>
      </c>
      <c r="G534" s="1282" t="s">
        <v>816</v>
      </c>
    </row>
    <row r="535" spans="1:7" ht="15.75">
      <c r="A535" s="1497">
        <v>631</v>
      </c>
      <c r="B535" s="1507">
        <v>1.2</v>
      </c>
      <c r="C535" s="1498">
        <v>46050</v>
      </c>
      <c r="D535" s="1508" t="s">
        <v>79</v>
      </c>
      <c r="E535" s="1509" t="s">
        <v>1580</v>
      </c>
      <c r="F535" s="1279" t="s">
        <v>1295</v>
      </c>
      <c r="G535" s="1282" t="s">
        <v>816</v>
      </c>
    </row>
    <row r="536" spans="1:7" ht="15.75">
      <c r="A536" s="1497">
        <v>632</v>
      </c>
      <c r="B536" s="1507">
        <v>1.2</v>
      </c>
      <c r="C536" s="1498">
        <v>46050</v>
      </c>
      <c r="D536" s="1508" t="s">
        <v>40</v>
      </c>
      <c r="E536" s="1282" t="s">
        <v>1581</v>
      </c>
      <c r="F536" s="1279" t="s">
        <v>1582</v>
      </c>
      <c r="G536" s="1282" t="s">
        <v>816</v>
      </c>
    </row>
    <row r="537" spans="1:7" ht="31.5">
      <c r="A537" s="1497">
        <v>633</v>
      </c>
      <c r="B537" s="1507">
        <v>1.2</v>
      </c>
      <c r="C537" s="1498">
        <v>46050</v>
      </c>
      <c r="D537" s="1279" t="s">
        <v>86</v>
      </c>
      <c r="E537" s="1510" t="s">
        <v>1583</v>
      </c>
      <c r="F537" s="1510" t="s">
        <v>1584</v>
      </c>
      <c r="G537" s="1282" t="s">
        <v>816</v>
      </c>
    </row>
    <row r="538" spans="1:7" ht="31.5">
      <c r="A538" s="1497">
        <v>634</v>
      </c>
      <c r="B538" s="1507">
        <v>1.2</v>
      </c>
      <c r="C538" s="1498">
        <v>46050</v>
      </c>
      <c r="D538" s="1279" t="s">
        <v>1481</v>
      </c>
      <c r="E538" s="1510" t="s">
        <v>1583</v>
      </c>
      <c r="F538" s="1510" t="s">
        <v>1584</v>
      </c>
      <c r="G538" s="1282" t="s">
        <v>816</v>
      </c>
    </row>
    <row r="539" spans="1:7" ht="31.5">
      <c r="A539" s="1497">
        <v>635</v>
      </c>
      <c r="B539" s="1507">
        <v>1.2</v>
      </c>
      <c r="C539" s="1498">
        <v>46050</v>
      </c>
      <c r="D539" s="1279" t="s">
        <v>1484</v>
      </c>
      <c r="E539" s="1510" t="s">
        <v>1583</v>
      </c>
      <c r="F539" s="1510" t="s">
        <v>1584</v>
      </c>
      <c r="G539" s="1282" t="s">
        <v>816</v>
      </c>
    </row>
    <row r="540" spans="1:7" ht="31.5">
      <c r="A540" s="1497">
        <v>636</v>
      </c>
      <c r="B540" s="1507">
        <v>1.2</v>
      </c>
      <c r="C540" s="1498">
        <v>46050</v>
      </c>
      <c r="D540" s="1279" t="s">
        <v>89</v>
      </c>
      <c r="E540" s="1510" t="s">
        <v>1583</v>
      </c>
      <c r="F540" s="1510" t="s">
        <v>1584</v>
      </c>
      <c r="G540" s="1282" t="s">
        <v>816</v>
      </c>
    </row>
    <row r="541" spans="1:7" ht="31.5">
      <c r="A541" s="1497">
        <v>637</v>
      </c>
      <c r="B541" s="1507">
        <v>1.2</v>
      </c>
      <c r="C541" s="1498">
        <v>46050</v>
      </c>
      <c r="D541" s="1279" t="s">
        <v>90</v>
      </c>
      <c r="E541" s="1510" t="s">
        <v>1583</v>
      </c>
      <c r="F541" s="1510" t="s">
        <v>1584</v>
      </c>
      <c r="G541" s="1282" t="s">
        <v>816</v>
      </c>
    </row>
    <row r="542" spans="1:7" ht="31.5">
      <c r="A542" s="1497">
        <v>638</v>
      </c>
      <c r="B542" s="1507">
        <v>1.2</v>
      </c>
      <c r="C542" s="1498">
        <v>46050</v>
      </c>
      <c r="D542" s="1279" t="s">
        <v>91</v>
      </c>
      <c r="E542" s="1510" t="s">
        <v>1583</v>
      </c>
      <c r="F542" s="1510" t="s">
        <v>1584</v>
      </c>
      <c r="G542" s="1282" t="s">
        <v>816</v>
      </c>
    </row>
    <row r="543" spans="1:7" ht="31.5">
      <c r="A543" s="1501">
        <v>639</v>
      </c>
      <c r="B543" s="1507">
        <v>1.2</v>
      </c>
      <c r="C543" s="1498">
        <v>46050</v>
      </c>
      <c r="D543" s="1279" t="s">
        <v>606</v>
      </c>
      <c r="E543" s="1510" t="s">
        <v>1583</v>
      </c>
      <c r="F543" s="1510" t="s">
        <v>1584</v>
      </c>
      <c r="G543" s="1282" t="s">
        <v>816</v>
      </c>
    </row>
    <row r="544" spans="1:7" ht="31.5">
      <c r="A544" s="1501">
        <v>640</v>
      </c>
      <c r="B544" s="1507">
        <v>1.2</v>
      </c>
      <c r="C544" s="1498">
        <v>46050</v>
      </c>
      <c r="D544" s="1279" t="s">
        <v>96</v>
      </c>
      <c r="E544" s="1510" t="s">
        <v>1583</v>
      </c>
      <c r="F544" s="1510" t="s">
        <v>1584</v>
      </c>
      <c r="G544" s="1282" t="s">
        <v>816</v>
      </c>
    </row>
    <row r="545" spans="1:7" ht="15.75">
      <c r="A545" s="1497">
        <v>641</v>
      </c>
      <c r="B545" s="1507">
        <v>1.2</v>
      </c>
      <c r="C545" s="1498">
        <v>46064</v>
      </c>
      <c r="D545" s="1279" t="s">
        <v>78</v>
      </c>
      <c r="E545" s="1509" t="s">
        <v>1585</v>
      </c>
      <c r="F545" s="1508" t="s">
        <v>1586</v>
      </c>
      <c r="G545" s="1282" t="s">
        <v>816</v>
      </c>
    </row>
    <row r="546" spans="1:7">
      <c r="A546" s="1497">
        <v>642</v>
      </c>
      <c r="B546" s="1507">
        <v>1.2</v>
      </c>
      <c r="C546" s="1498">
        <v>46050</v>
      </c>
      <c r="D546" s="1279" t="s">
        <v>1551</v>
      </c>
      <c r="E546" s="1282" t="s">
        <v>1587</v>
      </c>
      <c r="F546" s="1279" t="s">
        <v>1588</v>
      </c>
      <c r="G546" s="1282" t="s">
        <v>816</v>
      </c>
    </row>
    <row r="547" spans="1:7">
      <c r="A547" s="1497">
        <v>643</v>
      </c>
      <c r="B547" s="1507">
        <v>1.2</v>
      </c>
      <c r="C547" s="1498">
        <v>46051</v>
      </c>
      <c r="D547" s="1279" t="s">
        <v>94</v>
      </c>
      <c r="E547" s="1282" t="s">
        <v>1589</v>
      </c>
      <c r="F547" s="1279" t="s">
        <v>1590</v>
      </c>
      <c r="G547" s="1282" t="s">
        <v>816</v>
      </c>
    </row>
    <row r="548" spans="1:7">
      <c r="A548" s="1497">
        <v>644</v>
      </c>
      <c r="B548" s="1507">
        <v>1.2</v>
      </c>
      <c r="C548" s="1498">
        <v>46052</v>
      </c>
      <c r="D548" s="1279" t="s">
        <v>1355</v>
      </c>
      <c r="E548" s="1282" t="s">
        <v>1591</v>
      </c>
      <c r="F548" s="1282" t="s">
        <v>1592</v>
      </c>
      <c r="G548" s="1282" t="s">
        <v>816</v>
      </c>
    </row>
    <row r="549" spans="1:7">
      <c r="A549" s="1497">
        <v>645</v>
      </c>
      <c r="B549" s="1507">
        <v>1.2</v>
      </c>
      <c r="C549" s="1498">
        <v>46053</v>
      </c>
      <c r="D549" s="1279" t="s">
        <v>548</v>
      </c>
      <c r="E549" s="1282" t="s">
        <v>1009</v>
      </c>
      <c r="F549" s="1279" t="s">
        <v>1593</v>
      </c>
      <c r="G549" s="1282" t="s">
        <v>816</v>
      </c>
    </row>
    <row r="550" spans="1:7">
      <c r="A550" s="1497">
        <v>646</v>
      </c>
      <c r="B550" s="1507">
        <v>1.2</v>
      </c>
      <c r="C550" s="1498">
        <v>46054</v>
      </c>
      <c r="D550" s="1279" t="s">
        <v>53</v>
      </c>
      <c r="E550" s="1282" t="s">
        <v>1594</v>
      </c>
      <c r="F550" s="1279" t="s">
        <v>1595</v>
      </c>
      <c r="G550" s="1282" t="s">
        <v>816</v>
      </c>
    </row>
    <row r="551" spans="1:7">
      <c r="A551" s="1497">
        <v>647</v>
      </c>
      <c r="B551" s="1507">
        <v>1.2</v>
      </c>
      <c r="C551" s="1498">
        <v>46055</v>
      </c>
      <c r="D551" s="1279" t="s">
        <v>1072</v>
      </c>
      <c r="E551" s="1282" t="s">
        <v>1130</v>
      </c>
      <c r="F551" s="1279" t="s">
        <v>1596</v>
      </c>
      <c r="G551" s="1282" t="s">
        <v>816</v>
      </c>
    </row>
    <row r="552" spans="1:7">
      <c r="A552" s="1279"/>
      <c r="B552" s="1279"/>
      <c r="C552" s="1279"/>
      <c r="D552" s="1279"/>
      <c r="E552" s="1282"/>
      <c r="F552" s="1279"/>
      <c r="G552" s="1282"/>
    </row>
    <row r="553" spans="1:7">
      <c r="C553"/>
    </row>
  </sheetData>
  <phoneticPr fontId="53" type="noConversion"/>
  <hyperlinks>
    <hyperlink ref="D158" location="'5.01 LTSStorageEntry'!A1" display="5.01 LTS, Storage &amp; Entry" xr:uid="{B8A8FA3E-BAC4-4C9A-9A29-93650F9CD1A3}"/>
    <hyperlink ref="D168" location="'5.01 LTSStorageEntry'!A1" display="5.01 LTS, Storage &amp; Entry" xr:uid="{A1ACA560-97C3-4193-A120-95E83A1EB44C}"/>
    <hyperlink ref="D169" location="'5.01 LTSStorageEntry'!A1" display="5.01 LTS, Storage &amp; Entry" xr:uid="{263BE03A-BCFA-4D4A-99CE-E8200029388A}"/>
    <hyperlink ref="D280" location="'11.05 Other_Re-openerPipeline'!A1" display="11.05 Re-Opener Pipeline Log" xr:uid="{15938C03-1D5F-422A-BEB3-892426F295D5}"/>
    <hyperlink ref="D281" location="'11.05a Other_Re-opener Appendix'!A1" display="11.05a Other Re-Opener Appendix" xr:uid="{85BCF0DD-B068-438A-9592-84B2FF0DD36E}"/>
    <hyperlink ref="E412" r:id="rId1" display="Q12@Q25" xr:uid="{1392622B-2210-43A6-B7B3-8E0FF60C65F3}"/>
  </hyperlinks>
  <pageMargins left="0.7" right="0.7" top="0.75" bottom="0.75" header="0.3" footer="0.3"/>
  <pageSetup paperSize="9" orientation="portrait" r:id="rId2"/>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94E1-4A54-4A78-85F3-2F3FDB69542F}">
  <sheetPr codeName="Sheet48">
    <tabColor rgb="FFFF0000"/>
    <pageSetUpPr autoPageBreaks="0"/>
  </sheetPr>
  <dimension ref="A1:CD116"/>
  <sheetViews>
    <sheetView zoomScale="70" zoomScaleNormal="70" workbookViewId="0">
      <pane ySplit="7" topLeftCell="A8" activePane="bottomLeft" state="frozen"/>
      <selection pane="bottomLeft" activeCell="J110" sqref="J110"/>
      <selection activeCell="G59" sqref="G59"/>
    </sheetView>
  </sheetViews>
  <sheetFormatPr defaultColWidth="0" defaultRowHeight="13.5"/>
  <cols>
    <col min="1" max="1" width="14.42578125" style="11" customWidth="1"/>
    <col min="2" max="3" width="1.42578125" style="11" customWidth="1"/>
    <col min="4" max="4" width="5" style="11" bestFit="1" customWidth="1"/>
    <col min="5" max="5" width="17" style="11" bestFit="1" customWidth="1"/>
    <col min="6" max="6" width="16.5703125" style="11" bestFit="1" customWidth="1"/>
    <col min="7" max="7" width="18.42578125" style="11" bestFit="1" customWidth="1"/>
    <col min="8" max="8" width="27.42578125" style="11" bestFit="1" customWidth="1"/>
    <col min="9" max="9" width="35.42578125" style="11" customWidth="1"/>
    <col min="10" max="10" width="27.42578125" style="11" customWidth="1"/>
    <col min="11" max="15" width="1.5703125" style="11" customWidth="1"/>
    <col min="16" max="33" width="18.42578125" style="11" hidden="1" customWidth="1"/>
    <col min="34" max="40" width="14" style="11" hidden="1" customWidth="1"/>
    <col min="41" max="82" width="18.42578125" style="11" hidden="1" customWidth="1"/>
    <col min="83" max="16384" width="14" style="11" hidden="1"/>
  </cols>
  <sheetData>
    <row r="1" spans="1:10" s="2" customFormat="1" ht="25.15">
      <c r="A1" s="62" t="s">
        <v>1619</v>
      </c>
      <c r="B1" s="3"/>
      <c r="H1" s="4"/>
      <c r="I1" s="4"/>
      <c r="J1" s="4"/>
    </row>
    <row r="2" spans="1:10" s="2" customFormat="1" ht="25.15">
      <c r="A2" s="4" t="str">
        <f>Cover!$E$13</f>
        <v>Master</v>
      </c>
      <c r="B2" s="3"/>
    </row>
    <row r="3" spans="1:10" s="2" customFormat="1" ht="25.15">
      <c r="A3" s="4">
        <f>Cover!$E$15</f>
        <v>2026</v>
      </c>
      <c r="B3" s="4"/>
      <c r="C3" s="4"/>
      <c r="D3" s="4"/>
    </row>
    <row r="4" spans="1:10" s="5" customFormat="1" ht="25.5" thickBot="1">
      <c r="A4" s="1305" t="s">
        <v>3161</v>
      </c>
      <c r="B4" s="6"/>
    </row>
    <row r="5" spans="1:10" ht="15">
      <c r="A5" s="260"/>
      <c r="B5" s="261"/>
      <c r="C5" s="9"/>
      <c r="D5" s="9"/>
      <c r="E5" s="9"/>
      <c r="F5" s="9"/>
      <c r="G5" s="9"/>
      <c r="H5" s="262"/>
      <c r="I5" s="262"/>
      <c r="J5" s="262"/>
    </row>
    <row r="6" spans="1:10" s="266" customFormat="1" ht="15">
      <c r="A6" s="264"/>
      <c r="B6" s="265"/>
      <c r="C6" s="36"/>
      <c r="D6" s="36" t="s">
        <v>168</v>
      </c>
      <c r="E6" s="36" t="s">
        <v>169</v>
      </c>
      <c r="F6" s="36" t="s">
        <v>1878</v>
      </c>
      <c r="G6" s="36" t="s">
        <v>239</v>
      </c>
      <c r="H6" s="11"/>
      <c r="I6" s="11"/>
      <c r="J6" s="11"/>
    </row>
    <row r="7" spans="1:10" ht="24.75">
      <c r="H7" s="272" t="s">
        <v>3162</v>
      </c>
      <c r="I7" s="272" t="s">
        <v>3163</v>
      </c>
      <c r="J7" s="272" t="s">
        <v>3164</v>
      </c>
    </row>
    <row r="8" spans="1:10" ht="6.75" customHeight="1">
      <c r="H8" s="802"/>
      <c r="I8" s="802"/>
      <c r="J8" s="802"/>
    </row>
    <row r="9" spans="1:10" s="27" customFormat="1" ht="17.649999999999999">
      <c r="B9" s="28" t="s">
        <v>3165</v>
      </c>
    </row>
    <row r="10" spans="1:10" ht="7.5" customHeight="1">
      <c r="B10" s="75"/>
    </row>
    <row r="11" spans="1:10" s="33" customFormat="1" ht="14.25" customHeight="1">
      <c r="A11" s="340"/>
      <c r="B11" s="340"/>
      <c r="C11" s="34" t="s">
        <v>3166</v>
      </c>
    </row>
    <row r="13" spans="1:10" ht="15">
      <c r="A13" s="260"/>
      <c r="B13" s="261"/>
      <c r="C13" s="20"/>
      <c r="D13" s="20"/>
      <c r="E13" s="20"/>
      <c r="F13" s="11" t="s">
        <v>3080</v>
      </c>
      <c r="G13" s="20" t="s">
        <v>3166</v>
      </c>
      <c r="H13" s="267"/>
      <c r="I13" s="267"/>
      <c r="J13" s="267"/>
    </row>
    <row r="14" spans="1:10">
      <c r="A14" s="268"/>
      <c r="B14" s="268"/>
      <c r="C14" s="268"/>
      <c r="D14" s="268"/>
      <c r="E14" s="268"/>
      <c r="F14" s="11" t="s">
        <v>3080</v>
      </c>
      <c r="G14" s="20" t="s">
        <v>3166</v>
      </c>
      <c r="H14" s="267"/>
      <c r="I14" s="267"/>
      <c r="J14" s="267"/>
    </row>
    <row r="15" spans="1:10" s="269" customFormat="1">
      <c r="A15" s="268"/>
      <c r="B15" s="268"/>
      <c r="C15" s="268"/>
      <c r="D15" s="268"/>
      <c r="E15" s="268"/>
      <c r="F15" s="11" t="s">
        <v>3080</v>
      </c>
      <c r="G15" s="20" t="s">
        <v>3166</v>
      </c>
      <c r="H15" s="267"/>
      <c r="I15" s="267"/>
      <c r="J15" s="267"/>
    </row>
    <row r="16" spans="1:10" s="269" customFormat="1">
      <c r="A16" s="268"/>
      <c r="B16" s="268"/>
      <c r="C16" s="268"/>
      <c r="D16" s="268"/>
      <c r="E16" s="268"/>
      <c r="F16" s="11" t="s">
        <v>3080</v>
      </c>
      <c r="G16" s="20" t="s">
        <v>3166</v>
      </c>
      <c r="H16" s="267"/>
      <c r="I16" s="267"/>
      <c r="J16" s="267"/>
    </row>
    <row r="17" spans="1:15" s="269" customFormat="1">
      <c r="F17" s="11" t="s">
        <v>3080</v>
      </c>
      <c r="G17" s="20" t="s">
        <v>3166</v>
      </c>
      <c r="H17" s="267"/>
      <c r="I17" s="267"/>
      <c r="J17" s="267"/>
    </row>
    <row r="18" spans="1:15" s="269" customFormat="1">
      <c r="F18" s="11" t="s">
        <v>3080</v>
      </c>
      <c r="G18" s="20" t="s">
        <v>3166</v>
      </c>
      <c r="H18" s="267"/>
      <c r="I18" s="267"/>
      <c r="J18" s="267"/>
    </row>
    <row r="19" spans="1:15" s="269" customFormat="1">
      <c r="F19" s="11" t="s">
        <v>3080</v>
      </c>
      <c r="G19" s="20" t="s">
        <v>3166</v>
      </c>
      <c r="H19" s="267"/>
      <c r="I19" s="267"/>
      <c r="J19" s="267"/>
    </row>
    <row r="20" spans="1:15" s="269" customFormat="1">
      <c r="F20" s="11" t="s">
        <v>3080</v>
      </c>
      <c r="G20" s="20" t="s">
        <v>3166</v>
      </c>
      <c r="H20" s="267"/>
      <c r="I20" s="267"/>
      <c r="J20" s="267"/>
    </row>
    <row r="21" spans="1:15" s="269" customFormat="1">
      <c r="F21" s="11" t="s">
        <v>3080</v>
      </c>
      <c r="G21" s="20" t="s">
        <v>3166</v>
      </c>
      <c r="H21" s="267"/>
      <c r="I21" s="267"/>
      <c r="J21" s="267"/>
    </row>
    <row r="22" spans="1:15" s="269" customFormat="1">
      <c r="F22" s="11" t="s">
        <v>3080</v>
      </c>
      <c r="G22" s="20" t="s">
        <v>3166</v>
      </c>
      <c r="H22" s="267"/>
      <c r="I22" s="267"/>
      <c r="J22" s="267"/>
    </row>
    <row r="23" spans="1:15" s="269" customFormat="1">
      <c r="F23" s="11" t="s">
        <v>3080</v>
      </c>
      <c r="G23" s="20" t="s">
        <v>3166</v>
      </c>
      <c r="H23" s="267"/>
      <c r="I23" s="267"/>
      <c r="J23" s="267"/>
    </row>
    <row r="24" spans="1:15" s="269" customFormat="1">
      <c r="F24" s="11" t="s">
        <v>3080</v>
      </c>
      <c r="G24" s="20" t="s">
        <v>3166</v>
      </c>
      <c r="H24" s="267"/>
      <c r="I24" s="267"/>
      <c r="J24" s="267"/>
    </row>
    <row r="25" spans="1:15" s="269" customFormat="1">
      <c r="F25" s="11" t="s">
        <v>3080</v>
      </c>
      <c r="G25" s="20" t="s">
        <v>3166</v>
      </c>
      <c r="H25" s="267"/>
      <c r="I25" s="267"/>
      <c r="J25" s="267"/>
    </row>
    <row r="26" spans="1:15" s="269" customFormat="1">
      <c r="F26" s="11" t="s">
        <v>3080</v>
      </c>
      <c r="G26" s="20" t="s">
        <v>3166</v>
      </c>
      <c r="H26" s="267"/>
      <c r="I26" s="267"/>
      <c r="J26" s="267"/>
    </row>
    <row r="27" spans="1:15" s="269" customFormat="1">
      <c r="F27" s="11" t="s">
        <v>3080</v>
      </c>
      <c r="G27" s="20" t="s">
        <v>3166</v>
      </c>
      <c r="H27" s="267"/>
      <c r="I27" s="267"/>
      <c r="J27" s="267"/>
    </row>
    <row r="28" spans="1:15" s="269" customFormat="1">
      <c r="F28" s="11" t="s">
        <v>3080</v>
      </c>
      <c r="G28" s="20" t="s">
        <v>3166</v>
      </c>
      <c r="H28" s="267"/>
      <c r="I28" s="267"/>
      <c r="J28" s="267"/>
    </row>
    <row r="29" spans="1:15" s="266" customFormat="1" ht="15">
      <c r="F29" s="11" t="s">
        <v>3080</v>
      </c>
      <c r="G29" s="20" t="s">
        <v>3166</v>
      </c>
      <c r="H29" s="267"/>
      <c r="I29" s="267"/>
      <c r="J29" s="267"/>
    </row>
    <row r="30" spans="1:15">
      <c r="F30" s="11" t="s">
        <v>3080</v>
      </c>
      <c r="G30" s="20" t="s">
        <v>3166</v>
      </c>
      <c r="H30" s="267"/>
      <c r="I30" s="267"/>
      <c r="J30" s="267"/>
    </row>
    <row r="31" spans="1:15">
      <c r="F31" s="11" t="s">
        <v>3080</v>
      </c>
      <c r="G31" s="20" t="s">
        <v>3166</v>
      </c>
      <c r="H31" s="267"/>
      <c r="I31" s="267"/>
      <c r="J31" s="267"/>
    </row>
    <row r="32" spans="1:15" s="27" customFormat="1">
      <c r="A32" s="11"/>
      <c r="B32" s="11"/>
      <c r="C32" s="11"/>
      <c r="D32" s="11"/>
      <c r="E32" s="11"/>
      <c r="F32" s="11" t="s">
        <v>3080</v>
      </c>
      <c r="G32" s="20" t="s">
        <v>3166</v>
      </c>
      <c r="H32" s="267"/>
      <c r="I32" s="267"/>
      <c r="J32" s="267"/>
      <c r="K32" s="11"/>
      <c r="L32" s="11"/>
      <c r="M32" s="11"/>
      <c r="N32" s="11"/>
      <c r="O32" s="11"/>
    </row>
    <row r="33" spans="1:15">
      <c r="F33" s="11" t="s">
        <v>3080</v>
      </c>
      <c r="G33" s="20" t="s">
        <v>3166</v>
      </c>
      <c r="H33" s="267"/>
      <c r="I33" s="267"/>
      <c r="J33" s="267"/>
    </row>
    <row r="34" spans="1:15" s="33" customFormat="1">
      <c r="A34" s="11"/>
      <c r="B34" s="11"/>
      <c r="C34" s="11"/>
      <c r="D34" s="11"/>
      <c r="E34" s="11"/>
      <c r="F34" s="11" t="s">
        <v>3080</v>
      </c>
      <c r="G34" s="20" t="s">
        <v>3166</v>
      </c>
      <c r="H34" s="267"/>
      <c r="I34" s="267"/>
      <c r="J34" s="267"/>
      <c r="K34" s="11"/>
      <c r="L34" s="11"/>
      <c r="M34" s="11"/>
      <c r="N34" s="11"/>
      <c r="O34" s="11"/>
    </row>
    <row r="35" spans="1:15">
      <c r="F35" s="11" t="s">
        <v>3080</v>
      </c>
      <c r="G35" s="20" t="s">
        <v>3166</v>
      </c>
      <c r="H35" s="267"/>
      <c r="I35" s="267"/>
      <c r="J35" s="267"/>
    </row>
    <row r="36" spans="1:15">
      <c r="F36" s="11" t="s">
        <v>3080</v>
      </c>
      <c r="G36" s="20" t="s">
        <v>3166</v>
      </c>
      <c r="H36" s="267"/>
      <c r="I36" s="267"/>
      <c r="J36" s="267"/>
    </row>
    <row r="37" spans="1:15">
      <c r="F37" s="11" t="s">
        <v>3080</v>
      </c>
      <c r="G37" s="20" t="s">
        <v>3166</v>
      </c>
      <c r="H37" s="267"/>
      <c r="I37" s="267"/>
      <c r="J37" s="267"/>
    </row>
    <row r="38" spans="1:15" s="269" customFormat="1">
      <c r="F38" s="11" t="s">
        <v>3080</v>
      </c>
      <c r="G38" s="20" t="s">
        <v>3166</v>
      </c>
      <c r="H38" s="267"/>
      <c r="I38" s="267"/>
      <c r="J38" s="267"/>
    </row>
    <row r="39" spans="1:15" s="269" customFormat="1">
      <c r="F39" s="11" t="s">
        <v>3080</v>
      </c>
      <c r="G39" s="20" t="s">
        <v>3166</v>
      </c>
      <c r="H39" s="267"/>
      <c r="I39" s="267"/>
      <c r="J39" s="267"/>
    </row>
    <row r="40" spans="1:15" s="269" customFormat="1">
      <c r="F40" s="11" t="s">
        <v>3080</v>
      </c>
      <c r="G40" s="20" t="s">
        <v>3166</v>
      </c>
      <c r="H40" s="267"/>
      <c r="I40" s="267"/>
      <c r="J40" s="267"/>
    </row>
    <row r="41" spans="1:15" s="269" customFormat="1">
      <c r="F41" s="11" t="s">
        <v>3080</v>
      </c>
      <c r="G41" s="20" t="s">
        <v>3166</v>
      </c>
      <c r="H41" s="267"/>
      <c r="I41" s="267"/>
      <c r="J41" s="267"/>
    </row>
    <row r="42" spans="1:15" s="269" customFormat="1">
      <c r="F42" s="11" t="s">
        <v>3080</v>
      </c>
      <c r="G42" s="20" t="s">
        <v>3166</v>
      </c>
      <c r="H42" s="267"/>
      <c r="I42" s="267"/>
      <c r="J42" s="267"/>
    </row>
    <row r="43" spans="1:15" s="269" customFormat="1" ht="13.5" customHeight="1">
      <c r="F43" s="11" t="s">
        <v>3080</v>
      </c>
      <c r="G43" s="20" t="s">
        <v>3166</v>
      </c>
      <c r="H43" s="267"/>
      <c r="I43" s="267"/>
      <c r="J43" s="267"/>
    </row>
    <row r="44" spans="1:15" s="269" customFormat="1">
      <c r="F44" s="11" t="s">
        <v>3080</v>
      </c>
      <c r="G44" s="20" t="s">
        <v>3166</v>
      </c>
      <c r="H44" s="267"/>
      <c r="I44" s="267"/>
      <c r="J44" s="267"/>
    </row>
    <row r="45" spans="1:15" s="269" customFormat="1">
      <c r="F45" s="11" t="s">
        <v>3080</v>
      </c>
      <c r="G45" s="20" t="s">
        <v>3166</v>
      </c>
      <c r="H45" s="267"/>
      <c r="I45" s="267"/>
      <c r="J45" s="267"/>
    </row>
    <row r="46" spans="1:15" s="269" customFormat="1">
      <c r="F46" s="11" t="s">
        <v>3080</v>
      </c>
      <c r="G46" s="20" t="s">
        <v>3166</v>
      </c>
      <c r="H46" s="267"/>
      <c r="I46" s="267"/>
      <c r="J46" s="267"/>
    </row>
    <row r="47" spans="1:15" s="269" customFormat="1">
      <c r="F47" s="11" t="s">
        <v>3080</v>
      </c>
      <c r="G47" s="20" t="s">
        <v>3166</v>
      </c>
      <c r="H47" s="267"/>
      <c r="I47" s="267"/>
      <c r="J47" s="267"/>
    </row>
    <row r="48" spans="1:15" s="269" customFormat="1">
      <c r="F48" s="11" t="s">
        <v>3080</v>
      </c>
      <c r="G48" s="20" t="s">
        <v>3166</v>
      </c>
      <c r="H48" s="267"/>
      <c r="I48" s="267"/>
      <c r="J48" s="267"/>
    </row>
    <row r="49" spans="1:15" s="269" customFormat="1">
      <c r="C49" s="268"/>
      <c r="D49" s="268"/>
      <c r="E49" s="268"/>
      <c r="F49" s="11" t="s">
        <v>3080</v>
      </c>
      <c r="G49" s="20" t="s">
        <v>3166</v>
      </c>
      <c r="H49" s="267"/>
      <c r="I49" s="267"/>
      <c r="J49" s="267"/>
    </row>
    <row r="50" spans="1:15" s="269" customFormat="1">
      <c r="C50" s="268"/>
      <c r="D50" s="268"/>
      <c r="E50" s="268"/>
      <c r="F50" s="11" t="s">
        <v>3080</v>
      </c>
      <c r="G50" s="20" t="s">
        <v>3166</v>
      </c>
      <c r="H50" s="267"/>
      <c r="I50" s="267"/>
      <c r="J50" s="267"/>
    </row>
    <row r="51" spans="1:15" s="266" customFormat="1" ht="15">
      <c r="C51" s="268"/>
      <c r="D51" s="268"/>
      <c r="E51" s="268"/>
      <c r="F51" s="11" t="s">
        <v>3080</v>
      </c>
      <c r="G51" s="20" t="s">
        <v>3166</v>
      </c>
      <c r="H51" s="267"/>
      <c r="I51" s="267"/>
      <c r="J51" s="267"/>
    </row>
    <row r="52" spans="1:15">
      <c r="C52" s="268"/>
      <c r="D52" s="268"/>
      <c r="E52" s="268"/>
      <c r="F52" s="11" t="s">
        <v>3080</v>
      </c>
      <c r="G52" s="20" t="s">
        <v>3166</v>
      </c>
      <c r="H52" s="267"/>
      <c r="I52" s="267"/>
      <c r="J52" s="267"/>
    </row>
    <row r="53" spans="1:15">
      <c r="C53" s="268"/>
      <c r="D53" s="268"/>
      <c r="E53" s="268"/>
      <c r="F53" s="11" t="s">
        <v>3080</v>
      </c>
      <c r="G53" s="20" t="s">
        <v>3166</v>
      </c>
      <c r="H53" s="267"/>
      <c r="I53" s="267"/>
      <c r="J53" s="267"/>
    </row>
    <row r="54" spans="1:15" s="27" customFormat="1">
      <c r="A54" s="11"/>
      <c r="B54" s="11"/>
      <c r="C54" s="268"/>
      <c r="D54" s="268"/>
      <c r="E54" s="268"/>
      <c r="F54" s="11" t="s">
        <v>3080</v>
      </c>
      <c r="G54" s="20" t="s">
        <v>3166</v>
      </c>
      <c r="H54" s="267"/>
      <c r="I54" s="267"/>
      <c r="J54" s="267"/>
      <c r="K54" s="11"/>
      <c r="L54" s="11"/>
      <c r="M54" s="11"/>
      <c r="N54" s="11"/>
      <c r="O54" s="11"/>
    </row>
    <row r="55" spans="1:15">
      <c r="C55" s="268"/>
      <c r="D55" s="268"/>
      <c r="E55" s="268"/>
      <c r="F55" s="11" t="s">
        <v>3080</v>
      </c>
      <c r="G55" s="20" t="s">
        <v>3166</v>
      </c>
      <c r="H55" s="267"/>
      <c r="I55" s="267"/>
      <c r="J55" s="267"/>
    </row>
    <row r="56" spans="1:15" s="33" customFormat="1">
      <c r="A56" s="11"/>
      <c r="B56" s="11"/>
      <c r="C56" s="268"/>
      <c r="D56" s="268"/>
      <c r="E56" s="268"/>
      <c r="F56" s="11" t="s">
        <v>3080</v>
      </c>
      <c r="G56" s="20" t="s">
        <v>3166</v>
      </c>
      <c r="H56" s="267"/>
      <c r="I56" s="267"/>
      <c r="J56" s="267"/>
      <c r="K56" s="11"/>
      <c r="L56" s="11"/>
      <c r="M56" s="11"/>
      <c r="N56" s="11"/>
      <c r="O56" s="11"/>
    </row>
    <row r="57" spans="1:15">
      <c r="C57" s="268"/>
      <c r="D57" s="268"/>
      <c r="E57" s="268"/>
      <c r="F57" s="11" t="s">
        <v>3080</v>
      </c>
      <c r="G57" s="20" t="s">
        <v>3166</v>
      </c>
      <c r="H57" s="267"/>
      <c r="I57" s="267"/>
      <c r="J57" s="267"/>
    </row>
    <row r="58" spans="1:15">
      <c r="C58" s="268"/>
      <c r="D58" s="268"/>
      <c r="E58" s="268"/>
      <c r="F58" s="11" t="s">
        <v>3080</v>
      </c>
      <c r="G58" s="20" t="s">
        <v>3166</v>
      </c>
      <c r="H58" s="267"/>
      <c r="I58" s="267"/>
      <c r="J58" s="267"/>
    </row>
    <row r="59" spans="1:15">
      <c r="C59" s="268"/>
      <c r="D59" s="268"/>
      <c r="E59" s="268"/>
      <c r="F59" s="11" t="s">
        <v>3080</v>
      </c>
      <c r="G59" s="20" t="s">
        <v>3166</v>
      </c>
      <c r="H59" s="267"/>
      <c r="I59" s="267"/>
      <c r="J59" s="267"/>
    </row>
    <row r="60" spans="1:15" s="269" customFormat="1">
      <c r="C60" s="268"/>
      <c r="D60" s="268"/>
      <c r="E60" s="268"/>
      <c r="F60" s="11" t="s">
        <v>3080</v>
      </c>
      <c r="G60" s="20" t="s">
        <v>3166</v>
      </c>
      <c r="H60" s="267"/>
      <c r="I60" s="267"/>
      <c r="J60" s="267"/>
    </row>
    <row r="61" spans="1:15" s="269" customFormat="1">
      <c r="C61" s="268"/>
      <c r="D61" s="268"/>
      <c r="E61" s="268"/>
      <c r="F61" s="11" t="s">
        <v>3080</v>
      </c>
      <c r="G61" s="20" t="s">
        <v>3166</v>
      </c>
      <c r="H61" s="267"/>
      <c r="I61" s="267"/>
      <c r="J61" s="267"/>
    </row>
    <row r="62" spans="1:15" s="269" customFormat="1">
      <c r="C62" s="11"/>
      <c r="D62" s="11"/>
      <c r="E62" s="11"/>
      <c r="F62" s="11"/>
      <c r="G62" s="11"/>
    </row>
    <row r="63" spans="1:15" s="269" customFormat="1" ht="14.25" customHeight="1">
      <c r="A63" s="33"/>
      <c r="B63" s="33"/>
      <c r="C63" s="34" t="s">
        <v>3167</v>
      </c>
      <c r="D63" s="33"/>
      <c r="E63" s="33"/>
      <c r="F63" s="33"/>
      <c r="G63" s="33"/>
      <c r="H63" s="33"/>
      <c r="I63" s="33"/>
      <c r="J63" s="33"/>
    </row>
    <row r="65" spans="1:15" s="269" customFormat="1">
      <c r="F65" s="11" t="s">
        <v>3080</v>
      </c>
      <c r="G65" s="20" t="s">
        <v>3168</v>
      </c>
    </row>
    <row r="66" spans="1:15" s="269" customFormat="1">
      <c r="F66" s="11" t="s">
        <v>3080</v>
      </c>
      <c r="G66" s="20" t="s">
        <v>3168</v>
      </c>
    </row>
    <row r="67" spans="1:15" s="269" customFormat="1">
      <c r="F67" s="11" t="s">
        <v>3080</v>
      </c>
      <c r="G67" s="20" t="s">
        <v>3168</v>
      </c>
    </row>
    <row r="68" spans="1:15" s="269" customFormat="1">
      <c r="F68" s="11" t="s">
        <v>3080</v>
      </c>
      <c r="G68" s="20" t="s">
        <v>3168</v>
      </c>
    </row>
    <row r="69" spans="1:15" s="269" customFormat="1">
      <c r="F69" s="11" t="s">
        <v>3080</v>
      </c>
      <c r="G69" s="20" t="s">
        <v>3168</v>
      </c>
    </row>
    <row r="70" spans="1:15" s="269" customFormat="1">
      <c r="F70" s="11" t="s">
        <v>3080</v>
      </c>
      <c r="G70" s="20" t="s">
        <v>3168</v>
      </c>
    </row>
    <row r="71" spans="1:15" s="269" customFormat="1">
      <c r="F71" s="11" t="s">
        <v>3080</v>
      </c>
      <c r="G71" s="20" t="s">
        <v>3168</v>
      </c>
    </row>
    <row r="72" spans="1:15" s="269" customFormat="1">
      <c r="F72" s="11" t="s">
        <v>3080</v>
      </c>
      <c r="G72" s="20" t="s">
        <v>3168</v>
      </c>
    </row>
    <row r="73" spans="1:15" s="269" customFormat="1">
      <c r="F73" s="11" t="s">
        <v>3080</v>
      </c>
      <c r="G73" s="20" t="s">
        <v>3168</v>
      </c>
    </row>
    <row r="74" spans="1:15" s="266" customFormat="1" ht="15">
      <c r="F74" s="11" t="s">
        <v>3080</v>
      </c>
      <c r="G74" s="20" t="s">
        <v>3168</v>
      </c>
    </row>
    <row r="75" spans="1:15">
      <c r="F75" s="11" t="s">
        <v>3080</v>
      </c>
      <c r="G75" s="20" t="s">
        <v>3168</v>
      </c>
    </row>
    <row r="76" spans="1:15">
      <c r="F76" s="11" t="s">
        <v>3080</v>
      </c>
      <c r="G76" s="20" t="s">
        <v>3168</v>
      </c>
    </row>
    <row r="77" spans="1:15" s="27" customFormat="1">
      <c r="A77" s="11"/>
      <c r="B77" s="11"/>
      <c r="C77" s="11"/>
      <c r="D77" s="11"/>
      <c r="E77" s="11"/>
      <c r="F77" s="11" t="s">
        <v>3080</v>
      </c>
      <c r="G77" s="20" t="s">
        <v>3168</v>
      </c>
      <c r="H77" s="11"/>
      <c r="I77" s="11"/>
      <c r="J77" s="11"/>
      <c r="K77" s="11"/>
      <c r="L77" s="11"/>
      <c r="M77" s="11"/>
      <c r="N77" s="11"/>
      <c r="O77" s="11"/>
    </row>
    <row r="78" spans="1:15">
      <c r="F78" s="11" t="s">
        <v>3080</v>
      </c>
      <c r="G78" s="20" t="s">
        <v>3168</v>
      </c>
    </row>
    <row r="79" spans="1:15" s="33" customFormat="1">
      <c r="A79" s="11"/>
      <c r="B79" s="11"/>
      <c r="C79" s="11"/>
      <c r="D79" s="11"/>
      <c r="E79" s="11"/>
      <c r="F79" s="11" t="s">
        <v>3080</v>
      </c>
      <c r="G79" s="20" t="s">
        <v>3168</v>
      </c>
      <c r="H79" s="11"/>
      <c r="I79" s="11"/>
      <c r="J79" s="11"/>
      <c r="K79" s="11"/>
      <c r="L79" s="11"/>
      <c r="M79" s="11"/>
      <c r="N79" s="11"/>
      <c r="O79" s="11"/>
    </row>
    <row r="80" spans="1:15">
      <c r="F80" s="11" t="s">
        <v>3080</v>
      </c>
      <c r="G80" s="20" t="s">
        <v>3168</v>
      </c>
    </row>
    <row r="81" spans="6:7">
      <c r="F81" s="11" t="s">
        <v>3080</v>
      </c>
      <c r="G81" s="20" t="s">
        <v>3168</v>
      </c>
    </row>
    <row r="82" spans="6:7">
      <c r="F82" s="11" t="s">
        <v>3080</v>
      </c>
      <c r="G82" s="20" t="s">
        <v>3168</v>
      </c>
    </row>
    <row r="83" spans="6:7" s="269" customFormat="1">
      <c r="F83" s="11" t="s">
        <v>3080</v>
      </c>
      <c r="G83" s="20" t="s">
        <v>3168</v>
      </c>
    </row>
    <row r="84" spans="6:7" s="269" customFormat="1">
      <c r="F84" s="11" t="s">
        <v>3080</v>
      </c>
      <c r="G84" s="20" t="s">
        <v>3168</v>
      </c>
    </row>
    <row r="85" spans="6:7" s="269" customFormat="1">
      <c r="F85" s="11" t="s">
        <v>3080</v>
      </c>
      <c r="G85" s="20" t="s">
        <v>3168</v>
      </c>
    </row>
    <row r="86" spans="6:7" s="269" customFormat="1">
      <c r="F86" s="11" t="s">
        <v>3080</v>
      </c>
      <c r="G86" s="20" t="s">
        <v>3168</v>
      </c>
    </row>
    <row r="87" spans="6:7" s="269" customFormat="1">
      <c r="F87" s="11" t="s">
        <v>3080</v>
      </c>
      <c r="G87" s="20" t="s">
        <v>3168</v>
      </c>
    </row>
    <row r="88" spans="6:7" s="269" customFormat="1">
      <c r="F88" s="11" t="s">
        <v>3080</v>
      </c>
      <c r="G88" s="20" t="s">
        <v>3168</v>
      </c>
    </row>
    <row r="89" spans="6:7" s="269" customFormat="1">
      <c r="F89" s="11" t="s">
        <v>3080</v>
      </c>
      <c r="G89" s="20" t="s">
        <v>3168</v>
      </c>
    </row>
    <row r="90" spans="6:7" s="269" customFormat="1">
      <c r="F90" s="11" t="s">
        <v>3080</v>
      </c>
      <c r="G90" s="20" t="s">
        <v>3168</v>
      </c>
    </row>
    <row r="91" spans="6:7" s="269" customFormat="1">
      <c r="F91" s="11" t="s">
        <v>3080</v>
      </c>
      <c r="G91" s="20" t="s">
        <v>3168</v>
      </c>
    </row>
    <row r="92" spans="6:7" s="269" customFormat="1">
      <c r="F92" s="11" t="s">
        <v>3080</v>
      </c>
      <c r="G92" s="20" t="s">
        <v>3168</v>
      </c>
    </row>
    <row r="93" spans="6:7" s="269" customFormat="1">
      <c r="F93" s="11" t="s">
        <v>3080</v>
      </c>
      <c r="G93" s="20" t="s">
        <v>3168</v>
      </c>
    </row>
    <row r="94" spans="6:7" s="269" customFormat="1">
      <c r="F94" s="11" t="s">
        <v>3080</v>
      </c>
      <c r="G94" s="20" t="s">
        <v>3168</v>
      </c>
    </row>
    <row r="95" spans="6:7" s="269" customFormat="1">
      <c r="F95" s="11" t="s">
        <v>3080</v>
      </c>
      <c r="G95" s="20" t="s">
        <v>3168</v>
      </c>
    </row>
    <row r="96" spans="6:7" s="269" customFormat="1">
      <c r="F96" s="11" t="s">
        <v>3080</v>
      </c>
      <c r="G96" s="20" t="s">
        <v>3168</v>
      </c>
    </row>
    <row r="97" spans="1:15" s="266" customFormat="1" ht="15">
      <c r="F97" s="11" t="s">
        <v>3080</v>
      </c>
      <c r="G97" s="20" t="s">
        <v>3168</v>
      </c>
    </row>
    <row r="98" spans="1:15">
      <c r="F98" s="11" t="s">
        <v>3080</v>
      </c>
      <c r="G98" s="20" t="s">
        <v>3168</v>
      </c>
    </row>
    <row r="99" spans="1:15">
      <c r="F99" s="11" t="s">
        <v>3080</v>
      </c>
      <c r="G99" s="20" t="s">
        <v>3168</v>
      </c>
    </row>
    <row r="100" spans="1:15" s="27" customFormat="1">
      <c r="A100" s="11"/>
      <c r="B100" s="11"/>
      <c r="C100" s="11"/>
      <c r="D100" s="11"/>
      <c r="E100" s="11"/>
      <c r="F100" s="11" t="s">
        <v>3080</v>
      </c>
      <c r="G100" s="20" t="s">
        <v>3168</v>
      </c>
      <c r="H100" s="11"/>
      <c r="I100" s="11"/>
      <c r="J100" s="11"/>
      <c r="K100" s="11"/>
      <c r="L100" s="11"/>
      <c r="M100" s="11"/>
      <c r="N100" s="11"/>
      <c r="O100" s="11"/>
    </row>
    <row r="101" spans="1:15">
      <c r="F101" s="11" t="s">
        <v>3080</v>
      </c>
      <c r="G101" s="20" t="s">
        <v>3168</v>
      </c>
    </row>
    <row r="102" spans="1:15" s="33" customFormat="1">
      <c r="A102" s="11"/>
      <c r="B102" s="11"/>
      <c r="C102" s="11"/>
      <c r="D102" s="11"/>
      <c r="E102" s="11"/>
      <c r="F102" s="11" t="s">
        <v>3080</v>
      </c>
      <c r="G102" s="20" t="s">
        <v>3168</v>
      </c>
      <c r="H102" s="11"/>
      <c r="I102" s="11"/>
      <c r="J102" s="11"/>
      <c r="K102" s="11"/>
      <c r="L102" s="11"/>
      <c r="M102" s="11"/>
      <c r="N102" s="11"/>
      <c r="O102" s="11"/>
    </row>
    <row r="103" spans="1:15">
      <c r="F103" s="11" t="s">
        <v>3080</v>
      </c>
      <c r="G103" s="20" t="s">
        <v>3168</v>
      </c>
    </row>
    <row r="104" spans="1:15">
      <c r="F104" s="11" t="s">
        <v>3080</v>
      </c>
      <c r="G104" s="20" t="s">
        <v>3168</v>
      </c>
    </row>
    <row r="105" spans="1:15">
      <c r="F105" s="11" t="s">
        <v>3080</v>
      </c>
      <c r="G105" s="20" t="s">
        <v>3168</v>
      </c>
    </row>
    <row r="106" spans="1:15" s="269" customFormat="1">
      <c r="F106" s="11" t="s">
        <v>3080</v>
      </c>
      <c r="G106" s="20" t="s">
        <v>3168</v>
      </c>
    </row>
    <row r="107" spans="1:15" s="269" customFormat="1">
      <c r="F107" s="11" t="s">
        <v>3080</v>
      </c>
      <c r="G107" s="20" t="s">
        <v>3168</v>
      </c>
    </row>
    <row r="108" spans="1:15" s="269" customFormat="1">
      <c r="F108" s="11" t="s">
        <v>3080</v>
      </c>
      <c r="G108" s="20" t="s">
        <v>3168</v>
      </c>
    </row>
    <row r="109" spans="1:15" s="269" customFormat="1">
      <c r="F109" s="11" t="s">
        <v>3080</v>
      </c>
      <c r="G109" s="20" t="s">
        <v>3168</v>
      </c>
    </row>
    <row r="110" spans="1:15" s="269" customFormat="1">
      <c r="F110" s="11" t="s">
        <v>3080</v>
      </c>
      <c r="G110" s="20" t="s">
        <v>3168</v>
      </c>
    </row>
    <row r="111" spans="1:15" s="269" customFormat="1">
      <c r="F111" s="11" t="s">
        <v>3080</v>
      </c>
      <c r="G111" s="20" t="s">
        <v>3168</v>
      </c>
    </row>
    <row r="112" spans="1:15" s="269" customFormat="1">
      <c r="F112" s="11" t="s">
        <v>3080</v>
      </c>
      <c r="G112" s="20" t="s">
        <v>3168</v>
      </c>
    </row>
    <row r="113" spans="2:10" s="269" customFormat="1">
      <c r="B113" s="11"/>
      <c r="C113" s="11"/>
      <c r="D113" s="11"/>
      <c r="E113" s="11"/>
      <c r="F113" s="11" t="s">
        <v>3080</v>
      </c>
      <c r="G113" s="20" t="s">
        <v>3168</v>
      </c>
    </row>
    <row r="114" spans="2:10" s="269" customFormat="1">
      <c r="B114" s="11"/>
      <c r="C114" s="11"/>
      <c r="D114" s="11"/>
      <c r="E114" s="11"/>
      <c r="F114" s="11" t="s">
        <v>3080</v>
      </c>
      <c r="G114" s="20" t="s">
        <v>3168</v>
      </c>
    </row>
    <row r="115" spans="2:10" s="269" customFormat="1">
      <c r="B115" s="11"/>
      <c r="C115" s="11"/>
      <c r="D115" s="11"/>
      <c r="E115" s="11"/>
      <c r="F115" s="11"/>
      <c r="G115" s="11"/>
    </row>
    <row r="116" spans="2:10" s="269" customFormat="1" ht="17.649999999999999">
      <c r="B116" s="28" t="s">
        <v>1807</v>
      </c>
      <c r="C116" s="27"/>
      <c r="D116" s="27"/>
      <c r="E116" s="27"/>
      <c r="F116" s="27"/>
      <c r="G116" s="27"/>
      <c r="H116" s="27"/>
      <c r="I116" s="27"/>
      <c r="J116" s="27"/>
    </row>
  </sheetData>
  <dataValidations count="1">
    <dataValidation type="list" allowBlank="1" showInputMessage="1" showErrorMessage="1" sqref="I65:I114 I13:I61" xr:uid="{E20B91A4-86F7-4FC7-A3BF-17CD5E997623}">
      <formula1>"Yes,No"</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D13C-D238-408A-B8E7-976EE2FE1A62}">
  <sheetPr codeName="Sheet18">
    <tabColor theme="9"/>
    <pageSetUpPr autoPageBreaks="0"/>
  </sheetPr>
  <dimension ref="A1:BK61"/>
  <sheetViews>
    <sheetView zoomScale="55" zoomScaleNormal="55" workbookViewId="0">
      <selection activeCell="M61" sqref="M61:R61"/>
    </sheetView>
  </sheetViews>
  <sheetFormatPr defaultColWidth="0" defaultRowHeight="13.5"/>
  <cols>
    <col min="1" max="1" width="14.42578125" style="11" customWidth="1"/>
    <col min="2" max="3" width="1.5703125" style="11" customWidth="1"/>
    <col min="4" max="5" width="23.42578125" style="11" bestFit="1" customWidth="1"/>
    <col min="6" max="6" width="13.5703125" style="11" bestFit="1" customWidth="1"/>
    <col min="7" max="7" width="26.42578125" style="11" bestFit="1" customWidth="1"/>
    <col min="8" max="8" width="27.42578125" style="11" bestFit="1" customWidth="1"/>
    <col min="9" max="9" width="10.5703125" style="11" bestFit="1" customWidth="1"/>
    <col min="10" max="10" width="11.42578125" style="11" bestFit="1" customWidth="1"/>
    <col min="11" max="11" width="20.5703125" style="11" bestFit="1" customWidth="1"/>
    <col min="12" max="12" width="13.5703125" style="11" bestFit="1" customWidth="1"/>
    <col min="13" max="13" width="5.42578125" style="11" bestFit="1" customWidth="1"/>
    <col min="14" max="18" width="18.42578125" style="11" customWidth="1"/>
    <col min="19" max="24" width="1.5703125" style="11" customWidth="1"/>
    <col min="25" max="63" width="18.42578125" style="11" hidden="1" customWidth="1"/>
    <col min="64" max="16384" width="14" style="11" hidden="1"/>
  </cols>
  <sheetData>
    <row r="1" spans="1:18" s="2" customFormat="1" ht="25.15">
      <c r="A1" s="62" t="s">
        <v>1619</v>
      </c>
      <c r="B1" s="3"/>
      <c r="H1" s="4" t="s">
        <v>1</v>
      </c>
      <c r="P1" s="3"/>
    </row>
    <row r="2" spans="1:18" s="2" customFormat="1" ht="25.15">
      <c r="A2" s="4" t="str">
        <f>Cover!$E$13</f>
        <v>Master</v>
      </c>
      <c r="B2" s="3"/>
    </row>
    <row r="3" spans="1:18" s="2" customFormat="1" ht="25.15">
      <c r="A3" s="4">
        <f>Cover!$E$15</f>
        <v>2026</v>
      </c>
      <c r="B3" s="4"/>
      <c r="C3" s="4"/>
      <c r="D3" s="4"/>
    </row>
    <row r="4" spans="1:18" s="5" customFormat="1" ht="25.5" thickBot="1">
      <c r="A4" s="1305" t="s">
        <v>69</v>
      </c>
      <c r="B4" s="6"/>
    </row>
    <row r="5" spans="1:18" ht="15">
      <c r="A5" s="355"/>
      <c r="B5" s="357"/>
      <c r="C5" s="357"/>
      <c r="D5" s="9"/>
      <c r="E5" s="9"/>
      <c r="F5" s="9"/>
      <c r="G5" s="9"/>
      <c r="H5" s="356"/>
      <c r="I5" s="356"/>
      <c r="J5" s="356"/>
      <c r="K5" s="356"/>
      <c r="L5" s="356"/>
      <c r="M5" s="355"/>
      <c r="N5" s="362" t="s">
        <v>1997</v>
      </c>
      <c r="O5" s="428"/>
      <c r="P5" s="428"/>
      <c r="Q5" s="428"/>
      <c r="R5" s="429"/>
    </row>
    <row r="6" spans="1:18" ht="15">
      <c r="A6" s="347"/>
      <c r="B6" s="352"/>
      <c r="C6" s="352"/>
      <c r="D6" s="36" t="s">
        <v>165</v>
      </c>
      <c r="E6" s="36" t="s">
        <v>166</v>
      </c>
      <c r="F6" s="36" t="s">
        <v>172</v>
      </c>
      <c r="G6" s="36" t="s">
        <v>1809</v>
      </c>
      <c r="H6" s="358" t="s">
        <v>2775</v>
      </c>
      <c r="I6" s="358" t="s">
        <v>175</v>
      </c>
      <c r="J6" s="358" t="s">
        <v>197</v>
      </c>
      <c r="K6" s="358" t="s">
        <v>1789</v>
      </c>
      <c r="L6" s="358" t="s">
        <v>1790</v>
      </c>
      <c r="M6" s="358" t="s">
        <v>176</v>
      </c>
      <c r="N6" s="350">
        <v>2022</v>
      </c>
      <c r="O6" s="349">
        <v>2023</v>
      </c>
      <c r="P6" s="349">
        <v>2024</v>
      </c>
      <c r="Q6" s="349">
        <v>2025</v>
      </c>
      <c r="R6" s="348">
        <v>2026</v>
      </c>
    </row>
    <row r="7" spans="1:18" ht="7.5" customHeight="1">
      <c r="B7" s="75"/>
    </row>
    <row r="8" spans="1:18" ht="20.65">
      <c r="A8" s="27"/>
      <c r="B8" s="437" t="s">
        <v>473</v>
      </c>
      <c r="C8" s="27"/>
      <c r="D8" s="27"/>
      <c r="E8" s="27"/>
      <c r="F8" s="27"/>
      <c r="G8" s="27"/>
      <c r="H8" s="27"/>
      <c r="I8" s="27"/>
      <c r="J8" s="27"/>
      <c r="K8" s="27"/>
      <c r="L8" s="27"/>
      <c r="M8" s="27"/>
      <c r="N8" s="27"/>
      <c r="O8" s="27"/>
      <c r="P8" s="27"/>
      <c r="Q8" s="27"/>
      <c r="R8" s="27"/>
    </row>
    <row r="9" spans="1:18" ht="7.5" customHeight="1">
      <c r="B9" s="75"/>
    </row>
    <row r="10" spans="1:18" ht="17.649999999999999">
      <c r="A10" s="27"/>
      <c r="B10" s="28" t="s">
        <v>2778</v>
      </c>
      <c r="C10" s="27"/>
      <c r="D10" s="27"/>
      <c r="E10" s="27"/>
      <c r="F10" s="27"/>
      <c r="G10" s="27"/>
      <c r="H10" s="27"/>
      <c r="I10" s="27"/>
      <c r="J10" s="27"/>
      <c r="K10" s="27"/>
      <c r="L10" s="27"/>
      <c r="M10" s="27"/>
      <c r="N10" s="27"/>
      <c r="O10" s="27"/>
      <c r="P10" s="27"/>
      <c r="Q10" s="27"/>
      <c r="R10" s="27"/>
    </row>
    <row r="11" spans="1:18" ht="15">
      <c r="A11" s="347"/>
      <c r="B11" s="352"/>
      <c r="C11" s="352"/>
      <c r="D11" s="36"/>
      <c r="E11" s="36"/>
      <c r="F11" s="36"/>
      <c r="G11" s="36"/>
      <c r="H11" s="358"/>
      <c r="I11" s="358"/>
      <c r="J11" s="358"/>
      <c r="K11" s="358"/>
      <c r="L11" s="358"/>
      <c r="M11" s="358"/>
      <c r="N11" s="430"/>
      <c r="O11" s="430"/>
      <c r="P11" s="430"/>
      <c r="Q11" s="430"/>
      <c r="R11" s="430"/>
    </row>
    <row r="12" spans="1:18" ht="13.9">
      <c r="A12" s="402" t="s">
        <v>2780</v>
      </c>
      <c r="B12" s="29"/>
      <c r="C12" s="29"/>
      <c r="D12" s="9" t="s">
        <v>190</v>
      </c>
      <c r="E12" s="365" t="s">
        <v>179</v>
      </c>
      <c r="F12" s="9"/>
      <c r="G12" s="9" t="s">
        <v>2878</v>
      </c>
      <c r="H12" s="9"/>
      <c r="I12" s="351" t="s">
        <v>185</v>
      </c>
      <c r="J12" s="351"/>
      <c r="K12" s="347" t="s">
        <v>2691</v>
      </c>
      <c r="L12" s="351" t="s">
        <v>2809</v>
      </c>
      <c r="M12" s="364" t="s">
        <v>186</v>
      </c>
      <c r="N12" s="1117">
        <f>SUMIFS(N$30:N$48,$E$30:$E$48,$E12,$K$30:$K$48,$K12,$L$30:$L$48,$L12)</f>
        <v>0</v>
      </c>
      <c r="O12" s="1117">
        <f t="shared" ref="O12:R15" si="0">SUMIFS(O$23:O$51,$E$23:$E$51,$E12,$K$23:$K$51,$K12,$L$23:$L$51,$L12)</f>
        <v>0</v>
      </c>
      <c r="P12" s="1117">
        <f t="shared" si="0"/>
        <v>0</v>
      </c>
      <c r="Q12" s="1117">
        <f t="shared" si="0"/>
        <v>0</v>
      </c>
      <c r="R12" s="1117">
        <f t="shared" si="0"/>
        <v>0</v>
      </c>
    </row>
    <row r="13" spans="1:18" ht="13.9">
      <c r="A13" s="402" t="s">
        <v>2780</v>
      </c>
      <c r="B13" s="29"/>
      <c r="C13" s="29"/>
      <c r="D13" s="9" t="s">
        <v>190</v>
      </c>
      <c r="E13" s="9" t="s">
        <v>172</v>
      </c>
      <c r="F13" s="9" t="s">
        <v>182</v>
      </c>
      <c r="G13" s="9" t="s">
        <v>2878</v>
      </c>
      <c r="H13" s="9"/>
      <c r="I13" s="351" t="s">
        <v>185</v>
      </c>
      <c r="J13" s="351"/>
      <c r="K13" s="347" t="s">
        <v>2691</v>
      </c>
      <c r="L13" s="351" t="s">
        <v>2809</v>
      </c>
      <c r="M13" s="364" t="s">
        <v>186</v>
      </c>
      <c r="N13" s="1117">
        <f>SUMIFS(N$30:N$48,$E$30:$E$48,$E13,$K$30:$K$48,$K13,$L$30:$L$48,$L13)</f>
        <v>0</v>
      </c>
      <c r="O13" s="1117">
        <f t="shared" si="0"/>
        <v>0</v>
      </c>
      <c r="P13" s="1117">
        <f t="shared" si="0"/>
        <v>0</v>
      </c>
      <c r="Q13" s="1117">
        <f t="shared" si="0"/>
        <v>0</v>
      </c>
      <c r="R13" s="1117">
        <f t="shared" si="0"/>
        <v>0</v>
      </c>
    </row>
    <row r="14" spans="1:18" ht="13.9">
      <c r="A14" s="402" t="s">
        <v>2780</v>
      </c>
      <c r="B14" s="29"/>
      <c r="C14" s="29"/>
      <c r="D14" s="9" t="s">
        <v>190</v>
      </c>
      <c r="E14" s="365" t="s">
        <v>211</v>
      </c>
      <c r="F14" s="9"/>
      <c r="G14" s="9" t="s">
        <v>2878</v>
      </c>
      <c r="H14" s="9"/>
      <c r="I14" s="351" t="s">
        <v>185</v>
      </c>
      <c r="J14" s="351"/>
      <c r="K14" s="347" t="s">
        <v>2691</v>
      </c>
      <c r="L14" s="351" t="s">
        <v>2809</v>
      </c>
      <c r="M14" s="364" t="s">
        <v>186</v>
      </c>
      <c r="N14" s="1117">
        <f>SUMIFS(N$30:N$48,$E$30:$E$48,$E14,$K$30:$K$48,$K14,$L$30:$L$48,$L14)</f>
        <v>0</v>
      </c>
      <c r="O14" s="1117">
        <f t="shared" si="0"/>
        <v>0</v>
      </c>
      <c r="P14" s="1117">
        <f t="shared" si="0"/>
        <v>0</v>
      </c>
      <c r="Q14" s="1117">
        <f t="shared" si="0"/>
        <v>0</v>
      </c>
      <c r="R14" s="1117">
        <f t="shared" si="0"/>
        <v>0</v>
      </c>
    </row>
    <row r="15" spans="1:18" ht="13.9">
      <c r="A15" s="402" t="s">
        <v>2780</v>
      </c>
      <c r="B15" s="29"/>
      <c r="C15" s="29"/>
      <c r="D15" s="9" t="s">
        <v>190</v>
      </c>
      <c r="E15" s="365" t="s">
        <v>202</v>
      </c>
      <c r="F15" s="9"/>
      <c r="G15" s="9" t="s">
        <v>2878</v>
      </c>
      <c r="H15" s="9"/>
      <c r="I15" s="351" t="s">
        <v>185</v>
      </c>
      <c r="J15" s="351"/>
      <c r="K15" s="347" t="s">
        <v>2691</v>
      </c>
      <c r="L15" s="351" t="s">
        <v>2809</v>
      </c>
      <c r="M15" s="364" t="s">
        <v>186</v>
      </c>
      <c r="N15" s="1117">
        <f>SUMIFS(N$30:N$48,$E$30:$E$48,$E15,$K$30:$K$48,$K15,$L$30:$L$48,$L15)</f>
        <v>0</v>
      </c>
      <c r="O15" s="1117">
        <f t="shared" si="0"/>
        <v>0</v>
      </c>
      <c r="P15" s="1117">
        <f t="shared" si="0"/>
        <v>0</v>
      </c>
      <c r="Q15" s="1117">
        <f t="shared" si="0"/>
        <v>0</v>
      </c>
      <c r="R15" s="1117">
        <f t="shared" si="0"/>
        <v>0</v>
      </c>
    </row>
    <row r="16" spans="1:18" ht="13.9">
      <c r="A16" s="402"/>
      <c r="B16" s="29"/>
      <c r="C16" s="29"/>
      <c r="D16" s="9"/>
      <c r="E16" s="365"/>
      <c r="F16" s="9"/>
      <c r="G16" s="9"/>
      <c r="H16" s="9"/>
      <c r="I16" s="351"/>
      <c r="J16" s="351"/>
      <c r="K16" s="347"/>
      <c r="L16" s="351" t="s">
        <v>1798</v>
      </c>
      <c r="M16" s="364"/>
      <c r="N16" s="1119">
        <f>SUM(N12:N15)</f>
        <v>0</v>
      </c>
      <c r="O16" s="1119">
        <f t="shared" ref="O16:R16" si="1">SUM(O12:O15)</f>
        <v>0</v>
      </c>
      <c r="P16" s="1119">
        <f t="shared" si="1"/>
        <v>0</v>
      </c>
      <c r="Q16" s="1119">
        <f t="shared" si="1"/>
        <v>0</v>
      </c>
      <c r="R16" s="1119">
        <f t="shared" si="1"/>
        <v>0</v>
      </c>
    </row>
    <row r="18" spans="1:18" ht="13.9">
      <c r="A18" s="402" t="s">
        <v>2780</v>
      </c>
      <c r="B18" s="29"/>
      <c r="C18" s="29"/>
      <c r="D18" s="9" t="s">
        <v>190</v>
      </c>
      <c r="E18" s="365" t="s">
        <v>179</v>
      </c>
      <c r="F18" s="9"/>
      <c r="G18" s="9" t="s">
        <v>2878</v>
      </c>
      <c r="H18" s="9"/>
      <c r="I18" s="351" t="s">
        <v>185</v>
      </c>
      <c r="J18" s="351"/>
      <c r="K18" s="351" t="s">
        <v>2844</v>
      </c>
      <c r="L18" s="351" t="s">
        <v>2691</v>
      </c>
      <c r="M18" s="364" t="s">
        <v>186</v>
      </c>
      <c r="N18" s="1117">
        <f>SUMIFS(N$30:N$48,$E$30:$E$48,$E18,$K$30:$K$48,$K18,$L$30:$L$48,$L18)</f>
        <v>0</v>
      </c>
      <c r="O18" s="1117">
        <f t="shared" ref="O18:R21" si="2">SUMIFS(O$23:O$51,$E$23:$E$51,$E18,$K$23:$K$51,$K18,$L$23:$L$51,$L18)</f>
        <v>0</v>
      </c>
      <c r="P18" s="1117">
        <f t="shared" si="2"/>
        <v>0</v>
      </c>
      <c r="Q18" s="1117">
        <f t="shared" si="2"/>
        <v>0</v>
      </c>
      <c r="R18" s="1117">
        <f t="shared" si="2"/>
        <v>0</v>
      </c>
    </row>
    <row r="19" spans="1:18" ht="13.9">
      <c r="A19" s="402" t="s">
        <v>2780</v>
      </c>
      <c r="B19" s="29"/>
      <c r="C19" s="29"/>
      <c r="D19" s="9" t="s">
        <v>190</v>
      </c>
      <c r="E19" s="9" t="s">
        <v>172</v>
      </c>
      <c r="F19" s="9" t="s">
        <v>182</v>
      </c>
      <c r="G19" s="9" t="s">
        <v>2878</v>
      </c>
      <c r="H19" s="9"/>
      <c r="I19" s="351" t="s">
        <v>185</v>
      </c>
      <c r="J19" s="351"/>
      <c r="K19" s="351" t="s">
        <v>2844</v>
      </c>
      <c r="L19" s="351" t="s">
        <v>2691</v>
      </c>
      <c r="M19" s="364" t="s">
        <v>186</v>
      </c>
      <c r="N19" s="1117">
        <f>SUMIFS(N$30:N$48,$E$30:$E$48,$E19,$K$30:$K$48,$K19,$L$30:$L$48,$L19)</f>
        <v>0</v>
      </c>
      <c r="O19" s="1117">
        <f t="shared" si="2"/>
        <v>0</v>
      </c>
      <c r="P19" s="1117">
        <f t="shared" si="2"/>
        <v>0</v>
      </c>
      <c r="Q19" s="1117">
        <f t="shared" si="2"/>
        <v>0</v>
      </c>
      <c r="R19" s="1117">
        <f t="shared" si="2"/>
        <v>0</v>
      </c>
    </row>
    <row r="20" spans="1:18" ht="13.9">
      <c r="A20" s="402" t="s">
        <v>2780</v>
      </c>
      <c r="B20" s="29"/>
      <c r="C20" s="29"/>
      <c r="D20" s="9" t="s">
        <v>190</v>
      </c>
      <c r="E20" s="365" t="s">
        <v>211</v>
      </c>
      <c r="F20" s="9"/>
      <c r="G20" s="9" t="s">
        <v>2878</v>
      </c>
      <c r="H20" s="9"/>
      <c r="I20" s="351" t="s">
        <v>185</v>
      </c>
      <c r="J20" s="351"/>
      <c r="K20" s="351" t="s">
        <v>2844</v>
      </c>
      <c r="L20" s="351" t="s">
        <v>2691</v>
      </c>
      <c r="M20" s="364" t="s">
        <v>186</v>
      </c>
      <c r="N20" s="1117">
        <f>SUMIFS(N$30:N$48,$E$30:$E$48,$E20,$K$30:$K$48,$K20,$L$30:$L$48,$L20)</f>
        <v>0</v>
      </c>
      <c r="O20" s="1117">
        <f t="shared" si="2"/>
        <v>0</v>
      </c>
      <c r="P20" s="1117">
        <f t="shared" si="2"/>
        <v>0</v>
      </c>
      <c r="Q20" s="1117">
        <f t="shared" si="2"/>
        <v>0</v>
      </c>
      <c r="R20" s="1117">
        <f t="shared" si="2"/>
        <v>0</v>
      </c>
    </row>
    <row r="21" spans="1:18" ht="13.5" customHeight="1">
      <c r="A21" s="402" t="s">
        <v>2780</v>
      </c>
      <c r="B21" s="29"/>
      <c r="C21" s="29"/>
      <c r="D21" s="9" t="s">
        <v>190</v>
      </c>
      <c r="E21" s="365" t="s">
        <v>202</v>
      </c>
      <c r="F21" s="9"/>
      <c r="G21" s="9" t="s">
        <v>2878</v>
      </c>
      <c r="H21" s="9"/>
      <c r="I21" s="351" t="s">
        <v>185</v>
      </c>
      <c r="J21" s="351"/>
      <c r="K21" s="351" t="s">
        <v>2844</v>
      </c>
      <c r="L21" s="351" t="s">
        <v>2691</v>
      </c>
      <c r="M21" s="364" t="s">
        <v>186</v>
      </c>
      <c r="N21" s="1117">
        <f>SUMIFS(N$30:N$48,$E$30:$E$48,$E21,$K$30:$K$48,$K21,$L$30:$L$48,$L21)</f>
        <v>0</v>
      </c>
      <c r="O21" s="1117">
        <f t="shared" si="2"/>
        <v>0</v>
      </c>
      <c r="P21" s="1117">
        <f t="shared" si="2"/>
        <v>0</v>
      </c>
      <c r="Q21" s="1117">
        <f t="shared" si="2"/>
        <v>0</v>
      </c>
      <c r="R21" s="1117">
        <f t="shared" si="2"/>
        <v>0</v>
      </c>
    </row>
    <row r="22" spans="1:18" ht="13.9">
      <c r="A22" s="402"/>
      <c r="B22" s="29"/>
      <c r="C22" s="29"/>
      <c r="D22" s="9"/>
      <c r="E22" s="365"/>
      <c r="F22" s="9"/>
      <c r="G22" s="9"/>
      <c r="H22" s="9"/>
      <c r="I22" s="351"/>
      <c r="J22" s="351"/>
      <c r="K22" s="347"/>
      <c r="L22" s="351" t="s">
        <v>1798</v>
      </c>
      <c r="M22" s="364"/>
      <c r="N22" s="1119">
        <f>SUM(N18:N21)</f>
        <v>0</v>
      </c>
      <c r="O22" s="1119">
        <f t="shared" ref="O22" si="3">SUM(O18:O21)</f>
        <v>0</v>
      </c>
      <c r="P22" s="1119">
        <f t="shared" ref="P22" si="4">SUM(P18:P21)</f>
        <v>0</v>
      </c>
      <c r="Q22" s="1119">
        <f t="shared" ref="Q22" si="5">SUM(Q18:Q21)</f>
        <v>0</v>
      </c>
      <c r="R22" s="1119">
        <f t="shared" ref="R22" si="6">SUM(R18:R21)</f>
        <v>0</v>
      </c>
    </row>
    <row r="23" spans="1:18" ht="13.5" customHeight="1">
      <c r="A23" s="402"/>
      <c r="B23" s="352"/>
      <c r="C23" s="352"/>
      <c r="D23" s="36"/>
      <c r="E23" s="36"/>
      <c r="F23" s="36"/>
      <c r="G23" s="36"/>
      <c r="H23" s="358"/>
      <c r="I23" s="358"/>
      <c r="J23" s="358"/>
      <c r="K23" s="358"/>
      <c r="L23" s="358"/>
      <c r="M23" s="358"/>
      <c r="N23" s="1123"/>
      <c r="O23" s="1123"/>
      <c r="P23" s="1123"/>
      <c r="Q23" s="1123"/>
      <c r="R23" s="1123"/>
    </row>
    <row r="24" spans="1:18" ht="13.9">
      <c r="A24" s="402"/>
      <c r="B24" s="29"/>
      <c r="C24" s="29"/>
      <c r="D24" s="9"/>
      <c r="E24" s="365"/>
      <c r="F24" s="9"/>
      <c r="G24" s="9"/>
      <c r="H24" s="9"/>
      <c r="I24" s="351"/>
      <c r="J24" s="351"/>
      <c r="K24" s="347"/>
      <c r="L24" s="351" t="s">
        <v>3169</v>
      </c>
      <c r="M24" s="364"/>
      <c r="N24" s="1119">
        <f>N16+N22</f>
        <v>0</v>
      </c>
      <c r="O24" s="1119">
        <f t="shared" ref="O24:R24" si="7">O16+O22</f>
        <v>0</v>
      </c>
      <c r="P24" s="1119">
        <f t="shared" si="7"/>
        <v>0</v>
      </c>
      <c r="Q24" s="1119">
        <f t="shared" si="7"/>
        <v>0</v>
      </c>
      <c r="R24" s="1119">
        <f t="shared" si="7"/>
        <v>0</v>
      </c>
    </row>
    <row r="25" spans="1:18" ht="13.5" customHeight="1">
      <c r="A25" s="402"/>
      <c r="B25" s="352"/>
      <c r="C25" s="352"/>
      <c r="D25" s="36"/>
      <c r="E25" s="36"/>
      <c r="F25" s="36"/>
      <c r="G25" s="36"/>
      <c r="H25" s="358"/>
      <c r="I25" s="358"/>
      <c r="J25" s="358"/>
      <c r="K25" s="358"/>
      <c r="L25" s="358"/>
      <c r="M25" s="358"/>
      <c r="N25" s="1123"/>
      <c r="O25" s="1123"/>
      <c r="P25" s="1123"/>
      <c r="Q25" s="1123"/>
      <c r="R25" s="1123"/>
    </row>
    <row r="26" spans="1:18" ht="13.5" customHeight="1">
      <c r="A26" s="402" t="s">
        <v>2780</v>
      </c>
      <c r="D26" s="20"/>
      <c r="E26" s="20"/>
      <c r="F26" s="20"/>
      <c r="G26" s="20" t="s">
        <v>473</v>
      </c>
      <c r="H26" s="355"/>
      <c r="I26" s="347" t="s">
        <v>197</v>
      </c>
      <c r="J26" s="347"/>
      <c r="K26" s="347"/>
      <c r="L26" s="347"/>
      <c r="M26" s="355" t="s">
        <v>198</v>
      </c>
      <c r="N26" s="1119">
        <f>SUM(N52:N59)</f>
        <v>0</v>
      </c>
      <c r="O26" s="1119">
        <f t="shared" ref="O26:R26" si="8">SUM(O52:O59)</f>
        <v>0</v>
      </c>
      <c r="P26" s="1119">
        <f t="shared" si="8"/>
        <v>0</v>
      </c>
      <c r="Q26" s="1119">
        <f t="shared" si="8"/>
        <v>0</v>
      </c>
      <c r="R26" s="1119">
        <f t="shared" si="8"/>
        <v>0</v>
      </c>
    </row>
    <row r="27" spans="1:18" ht="13.5" customHeight="1">
      <c r="A27" s="347"/>
      <c r="B27" s="352"/>
      <c r="C27" s="352"/>
      <c r="D27" s="36"/>
      <c r="E27" s="36"/>
      <c r="F27" s="36"/>
      <c r="G27" s="36"/>
      <c r="H27" s="358"/>
      <c r="I27" s="358"/>
      <c r="J27" s="358"/>
      <c r="K27" s="358"/>
      <c r="L27" s="358"/>
      <c r="M27" s="358"/>
      <c r="N27" s="1123"/>
      <c r="O27" s="1123"/>
      <c r="P27" s="1123"/>
      <c r="Q27" s="1123"/>
      <c r="R27" s="1123"/>
    </row>
    <row r="28" spans="1:18" ht="13.5" customHeight="1">
      <c r="A28" s="27"/>
      <c r="B28" s="28" t="s">
        <v>2837</v>
      </c>
      <c r="C28" s="27"/>
      <c r="D28" s="27"/>
      <c r="E28" s="27"/>
      <c r="F28" s="27"/>
      <c r="G28" s="27"/>
      <c r="H28" s="27"/>
      <c r="I28" s="27"/>
      <c r="J28" s="27"/>
      <c r="K28" s="27"/>
      <c r="L28" s="27"/>
      <c r="M28" s="27"/>
      <c r="N28" s="1109"/>
      <c r="O28" s="1109"/>
      <c r="P28" s="1109"/>
      <c r="Q28" s="1109"/>
      <c r="R28" s="1109"/>
    </row>
    <row r="29" spans="1:18" ht="13.5" customHeight="1">
      <c r="N29" s="399"/>
      <c r="O29" s="399"/>
      <c r="P29" s="399"/>
      <c r="Q29" s="399"/>
      <c r="R29" s="399"/>
    </row>
    <row r="30" spans="1:18" ht="13.5" customHeight="1">
      <c r="A30" s="355"/>
      <c r="B30" s="357"/>
      <c r="C30" s="357"/>
      <c r="D30" s="20" t="s">
        <v>190</v>
      </c>
      <c r="E30" s="20" t="s">
        <v>172</v>
      </c>
      <c r="F30" s="20" t="s">
        <v>182</v>
      </c>
      <c r="G30" s="20" t="s">
        <v>473</v>
      </c>
      <c r="H30" s="355" t="s">
        <v>1998</v>
      </c>
      <c r="I30" s="347" t="s">
        <v>185</v>
      </c>
      <c r="J30" s="347"/>
      <c r="K30" s="347" t="s">
        <v>2691</v>
      </c>
      <c r="L30" s="347" t="s">
        <v>2809</v>
      </c>
      <c r="M30" s="355" t="s">
        <v>186</v>
      </c>
      <c r="N30" s="728"/>
      <c r="O30" s="728"/>
      <c r="P30" s="728"/>
      <c r="Q30" s="728"/>
      <c r="R30" s="728"/>
    </row>
    <row r="31" spans="1:18" ht="13.5" customHeight="1">
      <c r="A31" s="355"/>
      <c r="B31" s="357"/>
      <c r="C31" s="357"/>
      <c r="D31" s="20" t="s">
        <v>190</v>
      </c>
      <c r="E31" s="20" t="s">
        <v>172</v>
      </c>
      <c r="F31" s="20" t="s">
        <v>182</v>
      </c>
      <c r="G31" s="20" t="s">
        <v>473</v>
      </c>
      <c r="H31" s="355" t="s">
        <v>2002</v>
      </c>
      <c r="I31" s="347" t="s">
        <v>185</v>
      </c>
      <c r="J31" s="347"/>
      <c r="K31" s="347" t="s">
        <v>2691</v>
      </c>
      <c r="L31" s="347" t="s">
        <v>2809</v>
      </c>
      <c r="M31" s="355" t="s">
        <v>186</v>
      </c>
      <c r="N31" s="728"/>
      <c r="O31" s="728"/>
      <c r="P31" s="728"/>
      <c r="Q31" s="728"/>
      <c r="R31" s="728"/>
    </row>
    <row r="32" spans="1:18" ht="13.5" customHeight="1">
      <c r="A32" s="355"/>
      <c r="B32" s="357"/>
      <c r="C32" s="357"/>
      <c r="D32" s="20" t="s">
        <v>190</v>
      </c>
      <c r="E32" s="20" t="s">
        <v>172</v>
      </c>
      <c r="F32" s="20" t="s">
        <v>182</v>
      </c>
      <c r="G32" s="20" t="s">
        <v>473</v>
      </c>
      <c r="H32" s="355" t="s">
        <v>2785</v>
      </c>
      <c r="I32" s="347" t="s">
        <v>185</v>
      </c>
      <c r="J32" s="347"/>
      <c r="K32" s="347" t="s">
        <v>2691</v>
      </c>
      <c r="L32" s="347" t="s">
        <v>2809</v>
      </c>
      <c r="M32" s="355" t="s">
        <v>186</v>
      </c>
      <c r="N32" s="1420"/>
      <c r="O32" s="1420"/>
      <c r="P32" s="1420"/>
      <c r="Q32" s="1420"/>
      <c r="R32" s="1420"/>
    </row>
    <row r="33" spans="2:18" ht="13.5" customHeight="1">
      <c r="B33" s="357"/>
      <c r="C33" s="357"/>
      <c r="D33" s="20" t="s">
        <v>190</v>
      </c>
      <c r="E33" s="20" t="s">
        <v>172</v>
      </c>
      <c r="F33" s="20" t="s">
        <v>182</v>
      </c>
      <c r="G33" s="20" t="s">
        <v>473</v>
      </c>
      <c r="H33" s="355" t="s">
        <v>2004</v>
      </c>
      <c r="I33" s="347" t="s">
        <v>185</v>
      </c>
      <c r="J33" s="347"/>
      <c r="K33" s="347" t="s">
        <v>2691</v>
      </c>
      <c r="L33" s="347" t="s">
        <v>2809</v>
      </c>
      <c r="M33" s="355" t="s">
        <v>186</v>
      </c>
      <c r="N33" s="1345"/>
      <c r="O33" s="1345"/>
      <c r="P33" s="1345"/>
      <c r="Q33" s="1345"/>
      <c r="R33" s="1345"/>
    </row>
    <row r="34" spans="2:18">
      <c r="B34" s="13"/>
      <c r="C34" s="13"/>
      <c r="D34" s="367" t="s">
        <v>190</v>
      </c>
      <c r="E34" s="367" t="s">
        <v>179</v>
      </c>
      <c r="F34" s="367"/>
      <c r="G34" s="367" t="s">
        <v>473</v>
      </c>
      <c r="H34" s="355" t="s">
        <v>179</v>
      </c>
      <c r="I34" s="13" t="s">
        <v>185</v>
      </c>
      <c r="J34" s="13"/>
      <c r="K34" s="347" t="s">
        <v>2691</v>
      </c>
      <c r="L34" s="13" t="s">
        <v>2809</v>
      </c>
      <c r="M34" s="367" t="s">
        <v>186</v>
      </c>
      <c r="N34" s="1345"/>
      <c r="O34" s="1345"/>
      <c r="P34" s="1345"/>
      <c r="Q34" s="1345"/>
      <c r="R34" s="1345"/>
    </row>
    <row r="35" spans="2:18" ht="13.5" customHeight="1">
      <c r="B35" s="353"/>
      <c r="C35" s="353"/>
      <c r="D35" s="367" t="s">
        <v>190</v>
      </c>
      <c r="E35" s="367" t="s">
        <v>172</v>
      </c>
      <c r="F35" s="20" t="s">
        <v>182</v>
      </c>
      <c r="G35" s="367" t="s">
        <v>473</v>
      </c>
      <c r="H35" s="355" t="s">
        <v>2006</v>
      </c>
      <c r="I35" s="370" t="s">
        <v>185</v>
      </c>
      <c r="J35" s="370"/>
      <c r="K35" s="347" t="s">
        <v>2691</v>
      </c>
      <c r="L35" s="370" t="s">
        <v>2809</v>
      </c>
      <c r="M35" s="367" t="s">
        <v>186</v>
      </c>
      <c r="N35" s="1345"/>
      <c r="O35" s="1345"/>
      <c r="P35" s="1345"/>
      <c r="Q35" s="1345"/>
      <c r="R35" s="1345"/>
    </row>
    <row r="36" spans="2:18" ht="13.5" customHeight="1">
      <c r="B36" s="353"/>
      <c r="C36" s="353"/>
      <c r="D36" s="367" t="s">
        <v>178</v>
      </c>
      <c r="E36" s="367" t="s">
        <v>211</v>
      </c>
      <c r="F36" s="367"/>
      <c r="G36" s="367" t="s">
        <v>473</v>
      </c>
      <c r="H36" s="355" t="s">
        <v>211</v>
      </c>
      <c r="I36" s="370" t="s">
        <v>185</v>
      </c>
      <c r="J36" s="370"/>
      <c r="K36" s="347" t="s">
        <v>2691</v>
      </c>
      <c r="L36" s="370" t="s">
        <v>2809</v>
      </c>
      <c r="M36" s="367" t="s">
        <v>186</v>
      </c>
      <c r="N36" s="1345"/>
      <c r="O36" s="1345"/>
      <c r="P36" s="1345"/>
      <c r="Q36" s="1345"/>
      <c r="R36" s="1345"/>
    </row>
    <row r="37" spans="2:18" ht="13.5" customHeight="1">
      <c r="B37" s="353"/>
      <c r="C37" s="353"/>
      <c r="D37" s="367" t="s">
        <v>202</v>
      </c>
      <c r="E37" s="367" t="s">
        <v>202</v>
      </c>
      <c r="F37" s="367"/>
      <c r="G37" s="367" t="s">
        <v>473</v>
      </c>
      <c r="H37" s="355" t="s">
        <v>3170</v>
      </c>
      <c r="I37" s="370" t="s">
        <v>185</v>
      </c>
      <c r="J37" s="370"/>
      <c r="K37" s="347" t="s">
        <v>2691</v>
      </c>
      <c r="L37" s="370" t="s">
        <v>2809</v>
      </c>
      <c r="M37" s="367" t="s">
        <v>186</v>
      </c>
      <c r="N37" s="1345"/>
      <c r="O37" s="1345"/>
      <c r="P37" s="1345"/>
      <c r="Q37" s="1345"/>
      <c r="R37" s="1345"/>
    </row>
    <row r="38" spans="2:18" ht="13.5" customHeight="1">
      <c r="B38" s="353"/>
      <c r="C38" s="353"/>
      <c r="D38" s="353"/>
      <c r="E38" s="353"/>
      <c r="F38" s="353"/>
      <c r="G38" s="355"/>
      <c r="H38" s="355"/>
      <c r="I38" s="372"/>
      <c r="J38" s="372"/>
      <c r="K38" s="372"/>
      <c r="L38" s="372"/>
      <c r="M38" s="367"/>
    </row>
    <row r="39" spans="2:18" ht="13.5" customHeight="1">
      <c r="B39" s="28" t="s">
        <v>2844</v>
      </c>
      <c r="C39" s="27"/>
      <c r="D39" s="27"/>
      <c r="E39" s="27"/>
      <c r="F39" s="27"/>
      <c r="G39" s="27"/>
      <c r="H39" s="27"/>
      <c r="I39" s="27"/>
      <c r="J39" s="27"/>
      <c r="K39" s="27"/>
      <c r="L39" s="27"/>
      <c r="M39" s="27"/>
      <c r="N39" s="27"/>
      <c r="O39" s="27"/>
      <c r="P39" s="27"/>
      <c r="Q39" s="27"/>
      <c r="R39" s="27"/>
    </row>
    <row r="40" spans="2:18" ht="13.5" customHeight="1"/>
    <row r="41" spans="2:18" ht="13.5" customHeight="1">
      <c r="B41" s="357"/>
      <c r="C41" s="896"/>
      <c r="D41" s="20" t="s">
        <v>190</v>
      </c>
      <c r="E41" s="20" t="s">
        <v>172</v>
      </c>
      <c r="F41" s="20" t="s">
        <v>182</v>
      </c>
      <c r="G41" s="20" t="s">
        <v>473</v>
      </c>
      <c r="H41" s="355" t="s">
        <v>1998</v>
      </c>
      <c r="I41" s="347" t="s">
        <v>185</v>
      </c>
      <c r="J41" s="347"/>
      <c r="K41" s="347" t="s">
        <v>2844</v>
      </c>
      <c r="L41" s="347" t="s">
        <v>2691</v>
      </c>
      <c r="M41" s="355" t="s">
        <v>186</v>
      </c>
      <c r="N41" s="1345"/>
      <c r="O41" s="1345"/>
      <c r="P41" s="1345"/>
      <c r="Q41" s="1345"/>
      <c r="R41" s="1345"/>
    </row>
    <row r="42" spans="2:18" ht="13.5" customHeight="1">
      <c r="B42" s="357"/>
      <c r="C42" s="357"/>
      <c r="D42" s="20" t="s">
        <v>190</v>
      </c>
      <c r="E42" s="20" t="s">
        <v>172</v>
      </c>
      <c r="F42" s="20" t="s">
        <v>182</v>
      </c>
      <c r="G42" s="20" t="s">
        <v>473</v>
      </c>
      <c r="H42" s="355" t="s">
        <v>2002</v>
      </c>
      <c r="I42" s="347" t="s">
        <v>185</v>
      </c>
      <c r="J42" s="347"/>
      <c r="K42" s="347" t="s">
        <v>2844</v>
      </c>
      <c r="L42" s="347" t="s">
        <v>2691</v>
      </c>
      <c r="M42" s="355" t="s">
        <v>186</v>
      </c>
      <c r="N42" s="1345"/>
      <c r="O42" s="1345"/>
      <c r="P42" s="1345"/>
      <c r="Q42" s="1345"/>
      <c r="R42" s="1345"/>
    </row>
    <row r="43" spans="2:18" ht="13.5" customHeight="1">
      <c r="B43" s="357"/>
      <c r="C43" s="357"/>
      <c r="D43" s="20" t="s">
        <v>190</v>
      </c>
      <c r="E43" s="20" t="s">
        <v>172</v>
      </c>
      <c r="F43" s="20" t="s">
        <v>182</v>
      </c>
      <c r="G43" s="20" t="s">
        <v>473</v>
      </c>
      <c r="H43" s="355" t="s">
        <v>2785</v>
      </c>
      <c r="I43" s="347" t="s">
        <v>185</v>
      </c>
      <c r="J43" s="347"/>
      <c r="K43" s="347" t="s">
        <v>2844</v>
      </c>
      <c r="L43" s="347" t="s">
        <v>2691</v>
      </c>
      <c r="M43" s="355" t="s">
        <v>186</v>
      </c>
      <c r="N43" s="1345"/>
      <c r="O43" s="1345"/>
      <c r="P43" s="1345"/>
      <c r="Q43" s="1345"/>
      <c r="R43" s="1345"/>
    </row>
    <row r="44" spans="2:18">
      <c r="B44" s="13"/>
      <c r="C44" s="13"/>
      <c r="D44" s="20" t="s">
        <v>190</v>
      </c>
      <c r="E44" s="20" t="s">
        <v>172</v>
      </c>
      <c r="F44" s="20" t="s">
        <v>182</v>
      </c>
      <c r="G44" s="20" t="s">
        <v>473</v>
      </c>
      <c r="H44" s="355" t="s">
        <v>2004</v>
      </c>
      <c r="I44" s="13" t="s">
        <v>185</v>
      </c>
      <c r="J44" s="13"/>
      <c r="K44" s="13" t="s">
        <v>2844</v>
      </c>
      <c r="L44" s="347" t="s">
        <v>2691</v>
      </c>
      <c r="M44" s="367" t="s">
        <v>186</v>
      </c>
      <c r="N44" s="1345"/>
      <c r="O44" s="1345"/>
      <c r="P44" s="1345"/>
      <c r="Q44" s="1345"/>
      <c r="R44" s="1345"/>
    </row>
    <row r="45" spans="2:18">
      <c r="B45" s="13"/>
      <c r="C45" s="13"/>
      <c r="D45" s="367" t="s">
        <v>190</v>
      </c>
      <c r="E45" s="367" t="s">
        <v>179</v>
      </c>
      <c r="F45" s="367"/>
      <c r="G45" s="367" t="s">
        <v>473</v>
      </c>
      <c r="H45" s="355" t="s">
        <v>179</v>
      </c>
      <c r="I45" s="13" t="s">
        <v>185</v>
      </c>
      <c r="J45" s="13"/>
      <c r="K45" s="13" t="s">
        <v>2844</v>
      </c>
      <c r="L45" s="347" t="s">
        <v>2691</v>
      </c>
      <c r="M45" s="367" t="s">
        <v>186</v>
      </c>
      <c r="N45" s="1345"/>
      <c r="O45" s="1345"/>
      <c r="P45" s="1345"/>
      <c r="Q45" s="1345"/>
      <c r="R45" s="1345"/>
    </row>
    <row r="46" spans="2:18">
      <c r="B46" s="353"/>
      <c r="C46" s="353"/>
      <c r="D46" s="367" t="s">
        <v>190</v>
      </c>
      <c r="E46" s="367" t="s">
        <v>172</v>
      </c>
      <c r="F46" s="20" t="s">
        <v>182</v>
      </c>
      <c r="G46" s="367" t="s">
        <v>473</v>
      </c>
      <c r="H46" s="355" t="s">
        <v>2006</v>
      </c>
      <c r="I46" s="370" t="s">
        <v>185</v>
      </c>
      <c r="J46" s="370"/>
      <c r="K46" s="370" t="s">
        <v>2844</v>
      </c>
      <c r="L46" s="347" t="s">
        <v>2691</v>
      </c>
      <c r="M46" s="367" t="s">
        <v>186</v>
      </c>
      <c r="N46" s="1345"/>
      <c r="O46" s="1345"/>
      <c r="P46" s="1345"/>
      <c r="Q46" s="1345"/>
      <c r="R46" s="1345"/>
    </row>
    <row r="47" spans="2:18">
      <c r="B47" s="353"/>
      <c r="C47" s="353"/>
      <c r="D47" s="367" t="s">
        <v>178</v>
      </c>
      <c r="E47" s="367" t="s">
        <v>211</v>
      </c>
      <c r="F47" s="367"/>
      <c r="G47" s="367" t="s">
        <v>473</v>
      </c>
      <c r="H47" s="355" t="s">
        <v>211</v>
      </c>
      <c r="I47" s="370" t="s">
        <v>185</v>
      </c>
      <c r="J47" s="370"/>
      <c r="K47" s="370" t="s">
        <v>2844</v>
      </c>
      <c r="L47" s="347" t="s">
        <v>2691</v>
      </c>
      <c r="M47" s="367" t="s">
        <v>186</v>
      </c>
      <c r="N47" s="1345"/>
      <c r="O47" s="1345"/>
      <c r="P47" s="1345"/>
      <c r="Q47" s="1345"/>
      <c r="R47" s="1345"/>
    </row>
    <row r="48" spans="2:18">
      <c r="B48" s="353"/>
      <c r="C48" s="353"/>
      <c r="D48" s="367" t="s">
        <v>202</v>
      </c>
      <c r="E48" s="367" t="s">
        <v>202</v>
      </c>
      <c r="F48" s="367"/>
      <c r="G48" s="367" t="s">
        <v>473</v>
      </c>
      <c r="H48" s="355" t="s">
        <v>3170</v>
      </c>
      <c r="I48" s="370" t="s">
        <v>185</v>
      </c>
      <c r="J48" s="370"/>
      <c r="K48" s="370" t="s">
        <v>2844</v>
      </c>
      <c r="L48" s="347" t="s">
        <v>2691</v>
      </c>
      <c r="M48" s="367" t="s">
        <v>186</v>
      </c>
      <c r="N48" s="1345"/>
      <c r="O48" s="1345"/>
      <c r="P48" s="1345"/>
      <c r="Q48" s="1345"/>
      <c r="R48" s="1345"/>
    </row>
    <row r="50" spans="2:18" ht="15.75" customHeight="1">
      <c r="B50" s="28" t="s">
        <v>2870</v>
      </c>
      <c r="C50" s="27"/>
      <c r="D50" s="27"/>
      <c r="E50" s="27"/>
      <c r="F50" s="27"/>
      <c r="G50" s="27"/>
      <c r="H50" s="27"/>
      <c r="I50" s="27"/>
      <c r="J50" s="27"/>
      <c r="K50" s="27"/>
      <c r="L50" s="27"/>
      <c r="M50" s="27"/>
      <c r="N50" s="27"/>
      <c r="O50" s="27"/>
      <c r="P50" s="27"/>
      <c r="Q50" s="27"/>
      <c r="R50" s="27"/>
    </row>
    <row r="51" spans="2:18">
      <c r="B51" s="353"/>
      <c r="C51" s="353"/>
      <c r="D51" s="353"/>
      <c r="E51" s="353"/>
      <c r="F51" s="353"/>
      <c r="G51" s="355"/>
      <c r="H51" s="355"/>
      <c r="I51" s="372"/>
      <c r="J51" s="372"/>
      <c r="K51" s="372"/>
      <c r="L51" s="372"/>
      <c r="M51" s="367"/>
    </row>
    <row r="52" spans="2:18">
      <c r="D52" s="20"/>
      <c r="E52" s="20"/>
      <c r="F52" s="20"/>
      <c r="G52" s="20" t="s">
        <v>473</v>
      </c>
      <c r="H52" s="355" t="s">
        <v>1998</v>
      </c>
      <c r="I52" s="347" t="s">
        <v>197</v>
      </c>
      <c r="J52" s="347"/>
      <c r="K52" s="347"/>
      <c r="L52" s="347"/>
      <c r="M52" s="355" t="s">
        <v>198</v>
      </c>
      <c r="N52" s="1345"/>
      <c r="O52" s="1345"/>
      <c r="P52" s="1345"/>
      <c r="Q52" s="1345"/>
      <c r="R52" s="1345"/>
    </row>
    <row r="53" spans="2:18">
      <c r="D53" s="20"/>
      <c r="E53" s="20"/>
      <c r="F53" s="20"/>
      <c r="G53" s="20" t="s">
        <v>473</v>
      </c>
      <c r="H53" s="355" t="s">
        <v>2002</v>
      </c>
      <c r="I53" s="347" t="s">
        <v>197</v>
      </c>
      <c r="J53" s="347"/>
      <c r="K53" s="347"/>
      <c r="L53" s="347"/>
      <c r="M53" s="355" t="s">
        <v>198</v>
      </c>
      <c r="N53" s="1345"/>
      <c r="O53" s="1345"/>
      <c r="P53" s="1345"/>
      <c r="Q53" s="1345"/>
      <c r="R53" s="1345"/>
    </row>
    <row r="54" spans="2:18">
      <c r="D54" s="20"/>
      <c r="E54" s="20"/>
      <c r="F54" s="20"/>
      <c r="G54" s="20" t="s">
        <v>473</v>
      </c>
      <c r="H54" s="355" t="s">
        <v>2785</v>
      </c>
      <c r="I54" s="347" t="s">
        <v>197</v>
      </c>
      <c r="J54" s="347"/>
      <c r="K54" s="347"/>
      <c r="L54" s="347"/>
      <c r="M54" s="355" t="s">
        <v>198</v>
      </c>
      <c r="N54" s="1345"/>
      <c r="O54" s="1345"/>
      <c r="P54" s="1345"/>
      <c r="Q54" s="1345"/>
      <c r="R54" s="1345"/>
    </row>
    <row r="55" spans="2:18">
      <c r="D55" s="20"/>
      <c r="E55" s="20"/>
      <c r="F55" s="20"/>
      <c r="G55" s="20" t="s">
        <v>473</v>
      </c>
      <c r="H55" s="355" t="s">
        <v>2004</v>
      </c>
      <c r="I55" s="347" t="s">
        <v>197</v>
      </c>
      <c r="J55" s="347"/>
      <c r="K55" s="347"/>
      <c r="L55" s="347"/>
      <c r="M55" s="355" t="s">
        <v>198</v>
      </c>
      <c r="N55" s="1345"/>
      <c r="O55" s="1345"/>
      <c r="P55" s="1345"/>
      <c r="Q55" s="1345"/>
      <c r="R55" s="1345"/>
    </row>
    <row r="56" spans="2:18">
      <c r="D56" s="367"/>
      <c r="E56" s="367"/>
      <c r="F56" s="367"/>
      <c r="G56" s="367" t="s">
        <v>473</v>
      </c>
      <c r="H56" s="355" t="s">
        <v>179</v>
      </c>
      <c r="I56" s="13" t="s">
        <v>197</v>
      </c>
      <c r="J56" s="13"/>
      <c r="K56" s="13"/>
      <c r="L56" s="13"/>
      <c r="M56" s="367" t="s">
        <v>198</v>
      </c>
      <c r="N56" s="1345"/>
      <c r="O56" s="1345"/>
      <c r="P56" s="1345"/>
      <c r="Q56" s="1345"/>
      <c r="R56" s="1345"/>
    </row>
    <row r="57" spans="2:18">
      <c r="D57" s="367"/>
      <c r="E57" s="367"/>
      <c r="F57" s="20"/>
      <c r="G57" s="367" t="s">
        <v>473</v>
      </c>
      <c r="H57" s="355" t="s">
        <v>2006</v>
      </c>
      <c r="I57" s="370" t="s">
        <v>197</v>
      </c>
      <c r="J57" s="370"/>
      <c r="K57" s="370"/>
      <c r="L57" s="370"/>
      <c r="M57" s="367" t="s">
        <v>198</v>
      </c>
      <c r="N57" s="1345"/>
      <c r="O57" s="1345"/>
      <c r="P57" s="1345"/>
      <c r="Q57" s="1345"/>
      <c r="R57" s="1345"/>
    </row>
    <row r="58" spans="2:18">
      <c r="D58" s="367"/>
      <c r="E58" s="367"/>
      <c r="F58" s="367"/>
      <c r="G58" s="367" t="s">
        <v>473</v>
      </c>
      <c r="H58" s="355" t="s">
        <v>211</v>
      </c>
      <c r="I58" s="370" t="s">
        <v>197</v>
      </c>
      <c r="J58" s="370"/>
      <c r="K58" s="370"/>
      <c r="L58" s="370"/>
      <c r="M58" s="367" t="s">
        <v>198</v>
      </c>
      <c r="N58" s="1345"/>
      <c r="O58" s="1345"/>
      <c r="P58" s="1345"/>
      <c r="Q58" s="1345"/>
      <c r="R58" s="1345"/>
    </row>
    <row r="59" spans="2:18">
      <c r="D59" s="367"/>
      <c r="E59" s="367"/>
      <c r="F59" s="367"/>
      <c r="G59" s="367" t="s">
        <v>473</v>
      </c>
      <c r="H59" s="355" t="s">
        <v>3170</v>
      </c>
      <c r="I59" s="370" t="s">
        <v>197</v>
      </c>
      <c r="J59" s="370"/>
      <c r="K59" s="370"/>
      <c r="L59" s="370"/>
      <c r="M59" s="367" t="s">
        <v>198</v>
      </c>
      <c r="N59" s="1345"/>
      <c r="O59" s="1345"/>
      <c r="P59" s="1345"/>
      <c r="Q59" s="1345"/>
      <c r="R59" s="1345"/>
    </row>
    <row r="61" spans="2:18" ht="14.65" customHeight="1">
      <c r="B61" s="28" t="s">
        <v>1807</v>
      </c>
      <c r="C61" s="27"/>
      <c r="D61" s="27"/>
      <c r="E61" s="27"/>
      <c r="F61" s="27"/>
      <c r="G61" s="27"/>
      <c r="H61" s="27"/>
      <c r="I61" s="27"/>
      <c r="J61" s="27"/>
      <c r="K61" s="27"/>
      <c r="L61" s="27"/>
      <c r="M61" s="27"/>
      <c r="N61" s="27"/>
      <c r="O61" s="27"/>
      <c r="P61" s="27"/>
      <c r="Q61" s="27"/>
      <c r="R6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0CCBCA5F-68D0-4D64-ACE5-4F2002F96FE4}">
            <xm:f>Cover!$E$15&lt;&gt;N$6</xm:f>
            <x14:dxf>
              <fill>
                <patternFill>
                  <bgColor theme="0" tint="-0.24994659260841701"/>
                </patternFill>
              </fill>
            </x14:dxf>
          </x14:cfRule>
          <x14:cfRule type="expression" priority="12" id="{15B11CA3-B773-4A65-ACCE-FAF2769BFB01}">
            <xm:f>Cover!$E$15=N$6</xm:f>
            <x14:dxf>
              <fill>
                <patternFill>
                  <bgColor theme="7" tint="0.59996337778862885"/>
                </patternFill>
              </fill>
            </x14:dxf>
          </x14:cfRule>
          <xm:sqref>N30:R37</xm:sqref>
        </x14:conditionalFormatting>
        <x14:conditionalFormatting xmlns:xm="http://schemas.microsoft.com/office/excel/2006/main">
          <x14:cfRule type="expression" priority="1" id="{C6171682-87E9-46B0-B052-44E52CBCF3A2}">
            <xm:f>Cover!$E$15&lt;&gt;N$6</xm:f>
            <x14:dxf>
              <fill>
                <patternFill>
                  <bgColor theme="0" tint="-0.24994659260841701"/>
                </patternFill>
              </fill>
            </x14:dxf>
          </x14:cfRule>
          <x14:cfRule type="expression" priority="2" id="{1FC8CFB5-23B2-4E02-B354-45C4AC9CECB8}">
            <xm:f>Cover!$E$15=N$6</xm:f>
            <x14:dxf>
              <fill>
                <patternFill>
                  <bgColor theme="7" tint="0.59996337778862885"/>
                </patternFill>
              </fill>
            </x14:dxf>
          </x14:cfRule>
          <xm:sqref>N41:R48</xm:sqref>
        </x14:conditionalFormatting>
        <x14:conditionalFormatting xmlns:xm="http://schemas.microsoft.com/office/excel/2006/main">
          <x14:cfRule type="expression" priority="7" id="{5B1A3BF0-F650-4D4C-93B1-3D6B0386834A}">
            <xm:f>Cover!$E$15&lt;&gt;N$6</xm:f>
            <x14:dxf>
              <fill>
                <patternFill>
                  <bgColor theme="0" tint="-0.24994659260841701"/>
                </patternFill>
              </fill>
            </x14:dxf>
          </x14:cfRule>
          <x14:cfRule type="expression" priority="8" id="{2C32050C-5E4A-4D20-A9DD-63FD71FE77F8}">
            <xm:f>Cover!$E$15=N$6</xm:f>
            <x14:dxf>
              <fill>
                <patternFill>
                  <bgColor theme="7" tint="0.59996337778862885"/>
                </patternFill>
              </fill>
            </x14:dxf>
          </x14:cfRule>
          <xm:sqref>N52:R59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9E17-C55C-4D09-977F-3EA722AAAB33}">
  <sheetPr codeName="Sheet49">
    <tabColor theme="9"/>
    <pageSetUpPr autoPageBreaks="0"/>
  </sheetPr>
  <dimension ref="A1:BK235"/>
  <sheetViews>
    <sheetView zoomScale="55" zoomScaleNormal="55" workbookViewId="0">
      <pane ySplit="6" topLeftCell="A219" activePane="bottomLeft" state="frozen"/>
      <selection pane="bottomLeft" activeCell="P235" sqref="P235:U235"/>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0.5703125" style="11" customWidth="1"/>
    <col min="8" max="8" width="19.42578125" style="11" customWidth="1"/>
    <col min="9" max="9" width="14.42578125" style="11" bestFit="1" customWidth="1"/>
    <col min="10" max="10" width="20.5703125" style="11" bestFit="1" customWidth="1"/>
    <col min="11" max="11" width="10.42578125" style="11" bestFit="1" customWidth="1"/>
    <col min="12" max="12" width="0.5703125" style="11" customWidth="1"/>
    <col min="13" max="13" width="20" style="11" customWidth="1"/>
    <col min="14" max="14" width="12.5703125" style="11" bestFit="1" customWidth="1"/>
    <col min="15" max="15" width="1.5703125" style="11" bestFit="1" customWidth="1"/>
    <col min="16" max="16" width="7.5703125" style="11" bestFit="1" customWidth="1"/>
    <col min="17" max="21" width="18.42578125" style="11" customWidth="1"/>
    <col min="22" max="27" width="1.5703125" style="11" customWidth="1"/>
    <col min="28" max="63" width="18.42578125" style="11" hidden="1" customWidth="1"/>
    <col min="64" max="16384" width="14" style="11" hidden="1"/>
  </cols>
  <sheetData>
    <row r="1" spans="1:21" s="2" customFormat="1" ht="25.15">
      <c r="A1" s="62" t="s">
        <v>1619</v>
      </c>
      <c r="B1" s="3"/>
      <c r="G1" s="4" t="s">
        <v>1</v>
      </c>
      <c r="H1" s="4"/>
      <c r="I1" s="4"/>
      <c r="J1" s="4"/>
      <c r="S1" s="3"/>
    </row>
    <row r="2" spans="1:21" s="2" customFormat="1" ht="25.15">
      <c r="A2" s="4" t="str">
        <f>Cover!$E$13</f>
        <v>Master</v>
      </c>
      <c r="B2" s="3"/>
    </row>
    <row r="3" spans="1:21" s="2" customFormat="1" ht="25.15">
      <c r="A3" s="4">
        <f>Cover!$E$15</f>
        <v>2026</v>
      </c>
      <c r="B3" s="4"/>
      <c r="C3" s="4"/>
      <c r="D3" s="4"/>
    </row>
    <row r="4" spans="1:21" s="5" customFormat="1" ht="25.5" thickBot="1">
      <c r="A4" s="1305" t="s">
        <v>70</v>
      </c>
      <c r="B4" s="6"/>
    </row>
    <row r="5" spans="1:21" ht="17.649999999999999">
      <c r="A5" s="7"/>
      <c r="B5" s="8"/>
      <c r="C5" s="8"/>
      <c r="D5" s="9"/>
      <c r="E5" s="9"/>
      <c r="F5" s="9"/>
      <c r="G5" s="10"/>
      <c r="H5" s="10"/>
      <c r="I5" s="10"/>
      <c r="J5" s="10"/>
      <c r="K5" s="10"/>
      <c r="L5" s="10"/>
      <c r="M5" s="10"/>
      <c r="N5" s="10"/>
      <c r="P5" s="7"/>
      <c r="Q5" s="68" t="s">
        <v>1997</v>
      </c>
      <c r="R5" s="66"/>
      <c r="S5" s="66"/>
      <c r="T5" s="66"/>
      <c r="U5" s="67"/>
    </row>
    <row r="6" spans="1:21" ht="15">
      <c r="A6" s="21"/>
      <c r="B6" s="57"/>
      <c r="C6" s="57"/>
      <c r="D6" s="36" t="s">
        <v>165</v>
      </c>
      <c r="E6" s="36" t="s">
        <v>166</v>
      </c>
      <c r="F6" s="36" t="s">
        <v>1809</v>
      </c>
      <c r="G6" s="37" t="s">
        <v>2775</v>
      </c>
      <c r="H6" s="37" t="s">
        <v>406</v>
      </c>
      <c r="I6" s="37" t="s">
        <v>407</v>
      </c>
      <c r="J6" s="37" t="s">
        <v>1788</v>
      </c>
      <c r="K6" s="37" t="s">
        <v>175</v>
      </c>
      <c r="L6" s="37" t="s">
        <v>197</v>
      </c>
      <c r="M6" s="37" t="s">
        <v>1789</v>
      </c>
      <c r="N6" s="37" t="s">
        <v>1790</v>
      </c>
      <c r="O6" s="38"/>
      <c r="P6" s="37" t="s">
        <v>176</v>
      </c>
      <c r="Q6" s="16">
        <v>2022</v>
      </c>
      <c r="R6" s="17">
        <v>2023</v>
      </c>
      <c r="S6" s="17">
        <v>2024</v>
      </c>
      <c r="T6" s="17">
        <v>2025</v>
      </c>
      <c r="U6" s="18">
        <v>2026</v>
      </c>
    </row>
    <row r="7" spans="1:21" ht="7.5" customHeight="1">
      <c r="B7" s="75"/>
    </row>
    <row r="8" spans="1:21" ht="20.65">
      <c r="A8" s="27"/>
      <c r="B8" s="437" t="s">
        <v>1647</v>
      </c>
      <c r="C8" s="27"/>
      <c r="D8" s="27"/>
      <c r="E8" s="27"/>
      <c r="F8" s="27"/>
      <c r="G8" s="27"/>
      <c r="H8" s="27"/>
      <c r="I8" s="27"/>
      <c r="J8" s="27"/>
      <c r="K8" s="27"/>
      <c r="L8" s="27"/>
      <c r="M8" s="27"/>
      <c r="N8" s="27"/>
      <c r="O8" s="27"/>
      <c r="P8" s="27"/>
      <c r="Q8" s="27"/>
      <c r="R8" s="27"/>
      <c r="S8" s="27"/>
      <c r="T8" s="27"/>
      <c r="U8" s="27"/>
    </row>
    <row r="9" spans="1:21" ht="7.5" customHeight="1">
      <c r="B9" s="75"/>
    </row>
    <row r="10" spans="1:21" ht="17.649999999999999">
      <c r="A10" s="27"/>
      <c r="B10" s="28" t="s">
        <v>2778</v>
      </c>
      <c r="C10" s="27"/>
      <c r="D10" s="27"/>
      <c r="E10" s="27"/>
      <c r="F10" s="27"/>
      <c r="G10" s="27"/>
      <c r="H10" s="27"/>
      <c r="I10" s="27"/>
      <c r="J10" s="27"/>
      <c r="K10" s="27"/>
      <c r="L10" s="27"/>
      <c r="M10" s="27"/>
      <c r="N10" s="27"/>
      <c r="O10" s="27"/>
      <c r="P10" s="27"/>
      <c r="Q10" s="27"/>
      <c r="R10" s="27"/>
      <c r="S10" s="27"/>
      <c r="T10" s="27"/>
      <c r="U10" s="27"/>
    </row>
    <row r="11" spans="1:21" ht="15">
      <c r="A11" s="21"/>
      <c r="B11" s="57"/>
      <c r="C11" s="57"/>
      <c r="D11" s="36"/>
      <c r="E11" s="36"/>
      <c r="F11" s="36"/>
      <c r="G11" s="37"/>
      <c r="H11" s="37"/>
      <c r="I11" s="37"/>
      <c r="J11" s="37"/>
      <c r="K11" s="37"/>
      <c r="L11" s="37"/>
      <c r="M11" s="37"/>
      <c r="N11" s="37"/>
      <c r="O11" s="38"/>
      <c r="P11" s="37"/>
      <c r="Q11" s="374"/>
      <c r="R11" s="374"/>
      <c r="S11" s="374"/>
      <c r="T11" s="374"/>
      <c r="U11" s="374"/>
    </row>
    <row r="12" spans="1:21" ht="13.9">
      <c r="A12" s="402" t="s">
        <v>2780</v>
      </c>
      <c r="D12" s="20" t="s">
        <v>190</v>
      </c>
      <c r="E12" s="20" t="s">
        <v>172</v>
      </c>
      <c r="F12" s="11" t="s">
        <v>2786</v>
      </c>
      <c r="H12" s="154" t="s">
        <v>3171</v>
      </c>
      <c r="J12" s="7"/>
      <c r="K12" s="21" t="s">
        <v>185</v>
      </c>
      <c r="L12" s="21"/>
      <c r="M12" s="21" t="s">
        <v>2691</v>
      </c>
      <c r="N12" s="21" t="s">
        <v>2809</v>
      </c>
      <c r="O12" s="7" t="s">
        <v>1</v>
      </c>
      <c r="P12" s="7" t="s">
        <v>186</v>
      </c>
      <c r="Q12" s="1117">
        <f t="shared" ref="Q12:U17" si="0">SUMIFS(Q$55:Q$221,$E$55:$E$221,$E12,$H$55:$H$221,$H12,$M$55:$M$221,$M12,$N$55:$N$221,$N12)</f>
        <v>0</v>
      </c>
      <c r="R12" s="1117">
        <f t="shared" si="0"/>
        <v>0</v>
      </c>
      <c r="S12" s="1117">
        <f t="shared" si="0"/>
        <v>0</v>
      </c>
      <c r="T12" s="1117">
        <f t="shared" si="0"/>
        <v>0</v>
      </c>
      <c r="U12" s="1117">
        <f t="shared" si="0"/>
        <v>0</v>
      </c>
    </row>
    <row r="13" spans="1:21" ht="13.9">
      <c r="A13" s="402" t="s">
        <v>2780</v>
      </c>
      <c r="D13" s="20" t="s">
        <v>190</v>
      </c>
      <c r="E13" s="20" t="s">
        <v>172</v>
      </c>
      <c r="F13" s="11" t="s">
        <v>2786</v>
      </c>
      <c r="H13" s="154" t="s">
        <v>3172</v>
      </c>
      <c r="J13" s="7"/>
      <c r="K13" s="21" t="s">
        <v>185</v>
      </c>
      <c r="L13" s="21"/>
      <c r="M13" s="21" t="s">
        <v>2691</v>
      </c>
      <c r="N13" s="21" t="s">
        <v>2809</v>
      </c>
      <c r="O13" s="7" t="s">
        <v>1</v>
      </c>
      <c r="P13" s="7" t="s">
        <v>186</v>
      </c>
      <c r="Q13" s="1117">
        <f t="shared" si="0"/>
        <v>0</v>
      </c>
      <c r="R13" s="1117">
        <f t="shared" si="0"/>
        <v>0</v>
      </c>
      <c r="S13" s="1117">
        <f t="shared" si="0"/>
        <v>0</v>
      </c>
      <c r="T13" s="1117">
        <f t="shared" si="0"/>
        <v>0</v>
      </c>
      <c r="U13" s="1117">
        <f t="shared" si="0"/>
        <v>0</v>
      </c>
    </row>
    <row r="14" spans="1:21" ht="13.9">
      <c r="A14" s="402" t="s">
        <v>2780</v>
      </c>
      <c r="D14" s="20" t="s">
        <v>190</v>
      </c>
      <c r="E14" s="20" t="s">
        <v>172</v>
      </c>
      <c r="F14" s="11" t="s">
        <v>2786</v>
      </c>
      <c r="H14" s="154" t="s">
        <v>3173</v>
      </c>
      <c r="J14" s="7"/>
      <c r="K14" s="21" t="s">
        <v>185</v>
      </c>
      <c r="L14" s="21"/>
      <c r="M14" s="21" t="s">
        <v>2691</v>
      </c>
      <c r="N14" s="21" t="s">
        <v>2809</v>
      </c>
      <c r="O14" s="7" t="s">
        <v>1</v>
      </c>
      <c r="P14" s="7" t="s">
        <v>186</v>
      </c>
      <c r="Q14" s="1117">
        <f t="shared" si="0"/>
        <v>0</v>
      </c>
      <c r="R14" s="1117">
        <f t="shared" si="0"/>
        <v>0</v>
      </c>
      <c r="S14" s="1117">
        <f t="shared" si="0"/>
        <v>0</v>
      </c>
      <c r="T14" s="1117">
        <f t="shared" si="0"/>
        <v>0</v>
      </c>
      <c r="U14" s="1117">
        <f t="shared" si="0"/>
        <v>0</v>
      </c>
    </row>
    <row r="15" spans="1:21" ht="13.9">
      <c r="A15" s="402" t="s">
        <v>2780</v>
      </c>
      <c r="D15" s="20" t="s">
        <v>190</v>
      </c>
      <c r="E15" s="20" t="s">
        <v>172</v>
      </c>
      <c r="F15" s="11" t="s">
        <v>2786</v>
      </c>
      <c r="H15" s="154" t="s">
        <v>1898</v>
      </c>
      <c r="J15" s="7"/>
      <c r="K15" s="21" t="s">
        <v>185</v>
      </c>
      <c r="L15" s="21"/>
      <c r="M15" s="21" t="s">
        <v>2691</v>
      </c>
      <c r="N15" s="21" t="s">
        <v>2809</v>
      </c>
      <c r="O15" s="7" t="s">
        <v>1</v>
      </c>
      <c r="P15" s="7" t="s">
        <v>186</v>
      </c>
      <c r="Q15" s="1117">
        <f t="shared" si="0"/>
        <v>0</v>
      </c>
      <c r="R15" s="1117">
        <f t="shared" si="0"/>
        <v>0</v>
      </c>
      <c r="S15" s="1117">
        <f t="shared" si="0"/>
        <v>0</v>
      </c>
      <c r="T15" s="1117">
        <f t="shared" si="0"/>
        <v>0</v>
      </c>
      <c r="U15" s="1117">
        <f t="shared" si="0"/>
        <v>0</v>
      </c>
    </row>
    <row r="16" spans="1:21" ht="13.9">
      <c r="A16" s="402" t="s">
        <v>2780</v>
      </c>
      <c r="D16" s="20" t="s">
        <v>190</v>
      </c>
      <c r="E16" s="20" t="s">
        <v>172</v>
      </c>
      <c r="F16" s="11" t="s">
        <v>2786</v>
      </c>
      <c r="H16" s="154" t="s">
        <v>2864</v>
      </c>
      <c r="J16" s="7"/>
      <c r="K16" s="21" t="s">
        <v>185</v>
      </c>
      <c r="L16" s="21"/>
      <c r="M16" s="21" t="s">
        <v>2691</v>
      </c>
      <c r="N16" s="21" t="s">
        <v>2809</v>
      </c>
      <c r="O16" s="7" t="s">
        <v>1</v>
      </c>
      <c r="P16" s="7" t="s">
        <v>186</v>
      </c>
      <c r="Q16" s="1117">
        <f t="shared" si="0"/>
        <v>0</v>
      </c>
      <c r="R16" s="1117">
        <f t="shared" si="0"/>
        <v>0</v>
      </c>
      <c r="S16" s="1117">
        <f t="shared" si="0"/>
        <v>0</v>
      </c>
      <c r="T16" s="1117">
        <f t="shared" si="0"/>
        <v>0</v>
      </c>
      <c r="U16" s="1117">
        <f t="shared" si="0"/>
        <v>0</v>
      </c>
    </row>
    <row r="17" spans="1:21" ht="13.9">
      <c r="A17" s="402" t="s">
        <v>2780</v>
      </c>
      <c r="D17" s="20" t="s">
        <v>190</v>
      </c>
      <c r="E17" s="20" t="s">
        <v>172</v>
      </c>
      <c r="F17" s="11" t="s">
        <v>2786</v>
      </c>
      <c r="H17" s="154" t="s">
        <v>217</v>
      </c>
      <c r="J17" s="7"/>
      <c r="K17" s="21" t="s">
        <v>185</v>
      </c>
      <c r="L17" s="21"/>
      <c r="M17" s="21" t="s">
        <v>2691</v>
      </c>
      <c r="N17" s="21" t="s">
        <v>2809</v>
      </c>
      <c r="O17" s="7" t="s">
        <v>1</v>
      </c>
      <c r="P17" s="7" t="s">
        <v>186</v>
      </c>
      <c r="Q17" s="1117">
        <f t="shared" si="0"/>
        <v>0</v>
      </c>
      <c r="R17" s="1117">
        <f t="shared" si="0"/>
        <v>0</v>
      </c>
      <c r="S17" s="1117">
        <f t="shared" si="0"/>
        <v>0</v>
      </c>
      <c r="T17" s="1117">
        <f t="shared" si="0"/>
        <v>0</v>
      </c>
      <c r="U17" s="1117">
        <f t="shared" si="0"/>
        <v>0</v>
      </c>
    </row>
    <row r="18" spans="1:21" ht="13.9">
      <c r="A18" s="402" t="s">
        <v>2780</v>
      </c>
      <c r="B18" s="29"/>
      <c r="C18" s="29"/>
      <c r="D18" s="9" t="s">
        <v>190</v>
      </c>
      <c r="E18" s="9" t="s">
        <v>172</v>
      </c>
      <c r="F18" s="9" t="s">
        <v>2878</v>
      </c>
      <c r="G18" s="9"/>
      <c r="H18" s="364"/>
      <c r="J18" s="29"/>
      <c r="K18" s="351" t="s">
        <v>185</v>
      </c>
      <c r="L18" s="351"/>
      <c r="M18" s="21" t="s">
        <v>2691</v>
      </c>
      <c r="N18" s="351" t="s">
        <v>2809</v>
      </c>
      <c r="O18" s="364" t="s">
        <v>1</v>
      </c>
      <c r="P18" s="364" t="s">
        <v>186</v>
      </c>
      <c r="Q18" s="1119">
        <f>SUM(Q12:Q17)</f>
        <v>0</v>
      </c>
      <c r="R18" s="1119">
        <f t="shared" ref="R18:U18" si="1">SUM(R12:R17)</f>
        <v>0</v>
      </c>
      <c r="S18" s="1119">
        <f t="shared" si="1"/>
        <v>0</v>
      </c>
      <c r="T18" s="1119">
        <f t="shared" si="1"/>
        <v>0</v>
      </c>
      <c r="U18" s="1119">
        <f t="shared" si="1"/>
        <v>0</v>
      </c>
    </row>
    <row r="19" spans="1:21" ht="13.9">
      <c r="A19" s="402"/>
      <c r="B19" s="29"/>
      <c r="C19" s="29"/>
      <c r="D19" s="9"/>
      <c r="E19" s="9"/>
      <c r="F19" s="9"/>
      <c r="G19" s="9"/>
      <c r="H19" s="364"/>
      <c r="J19" s="29"/>
      <c r="K19" s="351"/>
      <c r="L19" s="351"/>
      <c r="M19" s="21"/>
      <c r="N19" s="351"/>
      <c r="O19" s="364"/>
      <c r="P19" s="364"/>
      <c r="Q19" s="1121"/>
      <c r="R19" s="1121"/>
      <c r="S19" s="1121"/>
      <c r="T19" s="1121"/>
      <c r="U19" s="1121"/>
    </row>
    <row r="20" spans="1:21" ht="13.9">
      <c r="A20" s="402" t="s">
        <v>2780</v>
      </c>
      <c r="D20" s="20" t="s">
        <v>178</v>
      </c>
      <c r="E20" s="20" t="s">
        <v>211</v>
      </c>
      <c r="F20" s="11" t="s">
        <v>2786</v>
      </c>
      <c r="H20" s="154" t="s">
        <v>3174</v>
      </c>
      <c r="I20" s="29"/>
      <c r="J20" s="7"/>
      <c r="K20" s="21" t="s">
        <v>185</v>
      </c>
      <c r="L20" s="21"/>
      <c r="M20" s="21" t="s">
        <v>2691</v>
      </c>
      <c r="N20" s="21" t="s">
        <v>2809</v>
      </c>
      <c r="O20" s="7" t="s">
        <v>1</v>
      </c>
      <c r="P20" s="7" t="s">
        <v>186</v>
      </c>
      <c r="Q20" s="1117">
        <f t="shared" ref="Q20:U22" si="2">SUMIFS(Q$55:Q$221,$E$55:$E$221,$E20,$H$55:$H$221,$H20,$M$55:$M$221,$M20,$N$55:$N$221,$N20)</f>
        <v>0</v>
      </c>
      <c r="R20" s="1117">
        <f t="shared" si="2"/>
        <v>0</v>
      </c>
      <c r="S20" s="1117">
        <f t="shared" si="2"/>
        <v>0</v>
      </c>
      <c r="T20" s="1117">
        <f t="shared" si="2"/>
        <v>0</v>
      </c>
      <c r="U20" s="1117">
        <f t="shared" si="2"/>
        <v>0</v>
      </c>
    </row>
    <row r="21" spans="1:21" ht="13.9">
      <c r="A21" s="402" t="s">
        <v>2780</v>
      </c>
      <c r="D21" s="20" t="s">
        <v>178</v>
      </c>
      <c r="E21" s="20" t="s">
        <v>211</v>
      </c>
      <c r="F21" s="11" t="s">
        <v>2786</v>
      </c>
      <c r="H21" s="154" t="s">
        <v>3175</v>
      </c>
      <c r="I21" s="29"/>
      <c r="J21" s="7"/>
      <c r="K21" s="21" t="s">
        <v>185</v>
      </c>
      <c r="L21" s="21"/>
      <c r="M21" s="21" t="s">
        <v>2691</v>
      </c>
      <c r="N21" s="21" t="s">
        <v>2809</v>
      </c>
      <c r="O21" s="7" t="s">
        <v>1</v>
      </c>
      <c r="P21" s="7" t="s">
        <v>186</v>
      </c>
      <c r="Q21" s="1117">
        <f t="shared" si="2"/>
        <v>0</v>
      </c>
      <c r="R21" s="1117">
        <f t="shared" si="2"/>
        <v>0</v>
      </c>
      <c r="S21" s="1117">
        <f t="shared" si="2"/>
        <v>0</v>
      </c>
      <c r="T21" s="1117">
        <f t="shared" si="2"/>
        <v>0</v>
      </c>
      <c r="U21" s="1117">
        <f t="shared" si="2"/>
        <v>0</v>
      </c>
    </row>
    <row r="22" spans="1:21" ht="13.9">
      <c r="A22" s="402" t="s">
        <v>2780</v>
      </c>
      <c r="D22" s="20" t="s">
        <v>178</v>
      </c>
      <c r="E22" s="20" t="s">
        <v>211</v>
      </c>
      <c r="F22" s="11" t="s">
        <v>2786</v>
      </c>
      <c r="H22" s="154" t="s">
        <v>217</v>
      </c>
      <c r="I22" s="29"/>
      <c r="J22" s="7"/>
      <c r="K22" s="21" t="s">
        <v>185</v>
      </c>
      <c r="L22" s="21"/>
      <c r="M22" s="21" t="s">
        <v>2691</v>
      </c>
      <c r="N22" s="21" t="s">
        <v>2809</v>
      </c>
      <c r="O22" s="7" t="s">
        <v>1</v>
      </c>
      <c r="P22" s="7" t="s">
        <v>186</v>
      </c>
      <c r="Q22" s="1117">
        <f t="shared" si="2"/>
        <v>0</v>
      </c>
      <c r="R22" s="1117">
        <f t="shared" si="2"/>
        <v>0</v>
      </c>
      <c r="S22" s="1117">
        <f t="shared" si="2"/>
        <v>0</v>
      </c>
      <c r="T22" s="1117">
        <f t="shared" si="2"/>
        <v>0</v>
      </c>
      <c r="U22" s="1117">
        <f t="shared" si="2"/>
        <v>0</v>
      </c>
    </row>
    <row r="23" spans="1:21" ht="13.9">
      <c r="A23" s="402" t="s">
        <v>2780</v>
      </c>
      <c r="B23" s="29"/>
      <c r="C23" s="29"/>
      <c r="D23" s="9" t="s">
        <v>178</v>
      </c>
      <c r="E23" s="9" t="s">
        <v>211</v>
      </c>
      <c r="F23" s="9" t="s">
        <v>2878</v>
      </c>
      <c r="G23" s="9"/>
      <c r="H23" s="364"/>
      <c r="I23" s="29"/>
      <c r="J23" s="29"/>
      <c r="K23" s="351" t="s">
        <v>185</v>
      </c>
      <c r="L23" s="351"/>
      <c r="M23" s="21" t="s">
        <v>2691</v>
      </c>
      <c r="N23" s="351" t="s">
        <v>2809</v>
      </c>
      <c r="O23" s="364" t="s">
        <v>1</v>
      </c>
      <c r="P23" s="364" t="s">
        <v>186</v>
      </c>
      <c r="Q23" s="1119">
        <f>SUM(Q20:Q22)</f>
        <v>0</v>
      </c>
      <c r="R23" s="1119">
        <f t="shared" ref="R23:U23" si="3">SUM(R20:R22)</f>
        <v>0</v>
      </c>
      <c r="S23" s="1119">
        <f t="shared" si="3"/>
        <v>0</v>
      </c>
      <c r="T23" s="1119">
        <f t="shared" si="3"/>
        <v>0</v>
      </c>
      <c r="U23" s="1119">
        <f t="shared" si="3"/>
        <v>0</v>
      </c>
    </row>
    <row r="24" spans="1:21" ht="13.9">
      <c r="A24" s="402"/>
      <c r="B24" s="29"/>
      <c r="C24" s="29"/>
      <c r="D24" s="9"/>
      <c r="E24" s="9"/>
      <c r="F24" s="9"/>
      <c r="G24" s="9"/>
      <c r="H24" s="364"/>
      <c r="I24" s="29"/>
      <c r="J24" s="29"/>
      <c r="K24" s="351"/>
      <c r="L24" s="351"/>
      <c r="M24" s="21"/>
      <c r="N24" s="351"/>
      <c r="O24" s="364"/>
      <c r="P24" s="364"/>
      <c r="Q24" s="1121"/>
      <c r="R24" s="1121"/>
      <c r="S24" s="1121"/>
      <c r="T24" s="1121"/>
      <c r="U24" s="1121"/>
    </row>
    <row r="25" spans="1:21" ht="13.9">
      <c r="A25" s="402" t="s">
        <v>2780</v>
      </c>
      <c r="B25" s="29"/>
      <c r="C25" s="29"/>
      <c r="D25" s="9" t="s">
        <v>202</v>
      </c>
      <c r="E25" s="9" t="s">
        <v>202</v>
      </c>
      <c r="F25" s="9" t="s">
        <v>2878</v>
      </c>
      <c r="G25" s="9"/>
      <c r="H25" s="364"/>
      <c r="I25" s="29"/>
      <c r="J25" s="29"/>
      <c r="K25" s="351" t="s">
        <v>185</v>
      </c>
      <c r="L25" s="351"/>
      <c r="M25" s="21" t="s">
        <v>2691</v>
      </c>
      <c r="N25" s="351" t="s">
        <v>2809</v>
      </c>
      <c r="O25" s="364" t="s">
        <v>1</v>
      </c>
      <c r="P25" s="364" t="s">
        <v>186</v>
      </c>
      <c r="Q25" s="1119">
        <f>SUMIFS(Q$55:Q$221,$E$55:$E$221,$E25,$M$55:$M$221,$M25,$N$55:$N$221,$N25)</f>
        <v>0</v>
      </c>
      <c r="R25" s="1119">
        <f>SUMIFS(R$55:R$221,$E$55:$E$221,$E25,$M$55:$M$221,$M25,$N$55:$N$221,$N25)</f>
        <v>0</v>
      </c>
      <c r="S25" s="1119">
        <f>SUMIFS(S$55:S$221,$E$55:$E$221,$E25,$M$55:$M$221,$M25,$N$55:$N$221,$N25)</f>
        <v>0</v>
      </c>
      <c r="T25" s="1119">
        <f>SUMIFS(T$55:T$221,$E$55:$E$221,$E25,$M$55:$M$221,$M25,$N$55:$N$221,$N25)</f>
        <v>0</v>
      </c>
      <c r="U25" s="1119">
        <f>SUMIFS(U$55:U$221,$E$55:$E$221,$E25,$M$55:$M$221,$M25,$N$55:$N$221,$N25)</f>
        <v>0</v>
      </c>
    </row>
    <row r="26" spans="1:21" ht="13.9">
      <c r="A26" s="402"/>
      <c r="B26" s="29"/>
      <c r="C26" s="29"/>
      <c r="D26" s="9"/>
      <c r="E26" s="30"/>
      <c r="F26" s="9"/>
      <c r="G26" s="9"/>
      <c r="H26" s="364"/>
      <c r="I26" s="29"/>
      <c r="J26" s="29"/>
      <c r="K26" s="351"/>
      <c r="L26" s="351"/>
      <c r="M26" s="21"/>
      <c r="N26" s="351"/>
      <c r="O26" s="364"/>
      <c r="P26" s="364"/>
      <c r="Q26" s="1121"/>
      <c r="R26" s="1121"/>
      <c r="S26" s="1121"/>
      <c r="T26" s="1121"/>
      <c r="U26" s="1121"/>
    </row>
    <row r="27" spans="1:21" ht="13.9">
      <c r="A27" s="402" t="s">
        <v>2780</v>
      </c>
      <c r="D27" s="20" t="s">
        <v>190</v>
      </c>
      <c r="E27" s="20" t="s">
        <v>172</v>
      </c>
      <c r="F27" s="11" t="s">
        <v>2786</v>
      </c>
      <c r="H27" s="154" t="s">
        <v>3171</v>
      </c>
      <c r="I27" s="89"/>
      <c r="J27" s="7"/>
      <c r="K27" s="21" t="s">
        <v>185</v>
      </c>
      <c r="L27" s="21"/>
      <c r="M27" s="21" t="s">
        <v>2844</v>
      </c>
      <c r="N27" s="21" t="s">
        <v>2691</v>
      </c>
      <c r="O27" s="7" t="s">
        <v>1</v>
      </c>
      <c r="P27" s="7" t="s">
        <v>186</v>
      </c>
      <c r="Q27" s="1117">
        <f t="shared" ref="Q27:U32" si="4">SUMIFS(Q$55:Q$221,$E$55:$E$221,$E27,$H$55:$H$221,$H27,$M$55:$M$221,$M27,$N$55:$N$221,$N27)</f>
        <v>0</v>
      </c>
      <c r="R27" s="1117">
        <f t="shared" si="4"/>
        <v>0</v>
      </c>
      <c r="S27" s="1117">
        <f t="shared" si="4"/>
        <v>0</v>
      </c>
      <c r="T27" s="1117">
        <f t="shared" si="4"/>
        <v>0</v>
      </c>
      <c r="U27" s="1117">
        <f t="shared" si="4"/>
        <v>0</v>
      </c>
    </row>
    <row r="28" spans="1:21" ht="13.9">
      <c r="A28" s="402" t="s">
        <v>2780</v>
      </c>
      <c r="D28" s="20" t="s">
        <v>190</v>
      </c>
      <c r="E28" s="20" t="s">
        <v>172</v>
      </c>
      <c r="F28" s="11" t="s">
        <v>2786</v>
      </c>
      <c r="H28" s="154" t="s">
        <v>3172</v>
      </c>
      <c r="I28" s="89"/>
      <c r="J28" s="7"/>
      <c r="K28" s="21" t="s">
        <v>185</v>
      </c>
      <c r="L28" s="21"/>
      <c r="M28" s="21" t="s">
        <v>2844</v>
      </c>
      <c r="N28" s="21" t="s">
        <v>2691</v>
      </c>
      <c r="O28" s="7" t="s">
        <v>1</v>
      </c>
      <c r="P28" s="7" t="s">
        <v>186</v>
      </c>
      <c r="Q28" s="1117">
        <f t="shared" si="4"/>
        <v>0</v>
      </c>
      <c r="R28" s="1117">
        <f t="shared" si="4"/>
        <v>0</v>
      </c>
      <c r="S28" s="1117">
        <f t="shared" si="4"/>
        <v>0</v>
      </c>
      <c r="T28" s="1117">
        <f t="shared" si="4"/>
        <v>0</v>
      </c>
      <c r="U28" s="1117">
        <f t="shared" si="4"/>
        <v>0</v>
      </c>
    </row>
    <row r="29" spans="1:21" ht="13.9">
      <c r="A29" s="402" t="s">
        <v>2780</v>
      </c>
      <c r="D29" s="20" t="s">
        <v>190</v>
      </c>
      <c r="E29" s="20" t="s">
        <v>172</v>
      </c>
      <c r="F29" s="11" t="s">
        <v>2786</v>
      </c>
      <c r="H29" s="154" t="s">
        <v>3173</v>
      </c>
      <c r="I29" s="89"/>
      <c r="J29" s="7"/>
      <c r="K29" s="21" t="s">
        <v>185</v>
      </c>
      <c r="L29" s="21"/>
      <c r="M29" s="21" t="s">
        <v>2844</v>
      </c>
      <c r="N29" s="21" t="s">
        <v>2691</v>
      </c>
      <c r="O29" s="7" t="s">
        <v>1</v>
      </c>
      <c r="P29" s="7" t="s">
        <v>186</v>
      </c>
      <c r="Q29" s="1117">
        <f t="shared" si="4"/>
        <v>0</v>
      </c>
      <c r="R29" s="1117">
        <f t="shared" si="4"/>
        <v>0</v>
      </c>
      <c r="S29" s="1117">
        <f t="shared" si="4"/>
        <v>0</v>
      </c>
      <c r="T29" s="1117">
        <f t="shared" si="4"/>
        <v>0</v>
      </c>
      <c r="U29" s="1117">
        <f t="shared" si="4"/>
        <v>0</v>
      </c>
    </row>
    <row r="30" spans="1:21" ht="13.9">
      <c r="A30" s="402" t="s">
        <v>2780</v>
      </c>
      <c r="D30" s="20" t="s">
        <v>190</v>
      </c>
      <c r="E30" s="20" t="s">
        <v>172</v>
      </c>
      <c r="F30" s="11" t="s">
        <v>2786</v>
      </c>
      <c r="H30" s="154" t="s">
        <v>1898</v>
      </c>
      <c r="I30" s="89"/>
      <c r="J30" s="7"/>
      <c r="K30" s="21" t="s">
        <v>185</v>
      </c>
      <c r="L30" s="21"/>
      <c r="M30" s="21" t="s">
        <v>2844</v>
      </c>
      <c r="N30" s="21" t="s">
        <v>2691</v>
      </c>
      <c r="O30" s="7" t="s">
        <v>1</v>
      </c>
      <c r="P30" s="7" t="s">
        <v>186</v>
      </c>
      <c r="Q30" s="1117">
        <f t="shared" si="4"/>
        <v>0</v>
      </c>
      <c r="R30" s="1117">
        <f t="shared" si="4"/>
        <v>0</v>
      </c>
      <c r="S30" s="1117">
        <f t="shared" si="4"/>
        <v>0</v>
      </c>
      <c r="T30" s="1117">
        <f t="shared" si="4"/>
        <v>0</v>
      </c>
      <c r="U30" s="1117">
        <f t="shared" si="4"/>
        <v>0</v>
      </c>
    </row>
    <row r="31" spans="1:21" ht="13.9">
      <c r="A31" s="402" t="s">
        <v>2780</v>
      </c>
      <c r="D31" s="20" t="s">
        <v>190</v>
      </c>
      <c r="E31" s="20" t="s">
        <v>172</v>
      </c>
      <c r="F31" s="11" t="s">
        <v>2786</v>
      </c>
      <c r="H31" s="154" t="s">
        <v>2864</v>
      </c>
      <c r="I31" s="89"/>
      <c r="J31" s="7"/>
      <c r="K31" s="21" t="s">
        <v>185</v>
      </c>
      <c r="L31" s="21"/>
      <c r="M31" s="21" t="s">
        <v>2844</v>
      </c>
      <c r="N31" s="21" t="s">
        <v>2691</v>
      </c>
      <c r="O31" s="7" t="s">
        <v>1</v>
      </c>
      <c r="P31" s="7" t="s">
        <v>186</v>
      </c>
      <c r="Q31" s="1117">
        <f t="shared" si="4"/>
        <v>0</v>
      </c>
      <c r="R31" s="1117">
        <f t="shared" si="4"/>
        <v>0</v>
      </c>
      <c r="S31" s="1117">
        <f t="shared" si="4"/>
        <v>0</v>
      </c>
      <c r="T31" s="1117">
        <f t="shared" si="4"/>
        <v>0</v>
      </c>
      <c r="U31" s="1117">
        <f t="shared" si="4"/>
        <v>0</v>
      </c>
    </row>
    <row r="32" spans="1:21" ht="13.9">
      <c r="A32" s="402" t="s">
        <v>2780</v>
      </c>
      <c r="D32" s="20" t="s">
        <v>190</v>
      </c>
      <c r="E32" s="20" t="s">
        <v>172</v>
      </c>
      <c r="F32" s="11" t="s">
        <v>2786</v>
      </c>
      <c r="H32" s="154" t="s">
        <v>217</v>
      </c>
      <c r="I32" s="89"/>
      <c r="J32" s="7"/>
      <c r="K32" s="21" t="s">
        <v>185</v>
      </c>
      <c r="L32" s="21"/>
      <c r="M32" s="21" t="s">
        <v>2844</v>
      </c>
      <c r="N32" s="21" t="s">
        <v>2691</v>
      </c>
      <c r="O32" s="7" t="s">
        <v>1</v>
      </c>
      <c r="P32" s="7" t="s">
        <v>186</v>
      </c>
      <c r="Q32" s="1117">
        <f t="shared" si="4"/>
        <v>0</v>
      </c>
      <c r="R32" s="1117">
        <f t="shared" si="4"/>
        <v>0</v>
      </c>
      <c r="S32" s="1117">
        <f t="shared" si="4"/>
        <v>0</v>
      </c>
      <c r="T32" s="1117">
        <f t="shared" si="4"/>
        <v>0</v>
      </c>
      <c r="U32" s="1117">
        <f t="shared" si="4"/>
        <v>0</v>
      </c>
    </row>
    <row r="33" spans="1:21" ht="13.9">
      <c r="A33" s="402" t="s">
        <v>2780</v>
      </c>
      <c r="B33" s="29"/>
      <c r="C33" s="29"/>
      <c r="D33" s="9" t="s">
        <v>190</v>
      </c>
      <c r="E33" s="9" t="s">
        <v>172</v>
      </c>
      <c r="F33" s="9" t="s">
        <v>2878</v>
      </c>
      <c r="G33" s="9"/>
      <c r="H33" s="364"/>
      <c r="I33" s="29"/>
      <c r="J33" s="29"/>
      <c r="K33" s="351" t="s">
        <v>185</v>
      </c>
      <c r="L33" s="351"/>
      <c r="M33" s="116" t="s">
        <v>2844</v>
      </c>
      <c r="N33" s="116" t="s">
        <v>2691</v>
      </c>
      <c r="O33" s="364" t="s">
        <v>1</v>
      </c>
      <c r="P33" s="364" t="s">
        <v>186</v>
      </c>
      <c r="Q33" s="1119">
        <f>SUM(Q27:Q32)</f>
        <v>0</v>
      </c>
      <c r="R33" s="1119">
        <f t="shared" ref="R33" si="5">SUM(R27:R32)</f>
        <v>0</v>
      </c>
      <c r="S33" s="1119">
        <f t="shared" ref="S33" si="6">SUM(S27:S32)</f>
        <v>0</v>
      </c>
      <c r="T33" s="1119">
        <f t="shared" ref="T33" si="7">SUM(T27:T32)</f>
        <v>0</v>
      </c>
      <c r="U33" s="1119">
        <f t="shared" ref="U33" si="8">SUM(U27:U32)</f>
        <v>0</v>
      </c>
    </row>
    <row r="34" spans="1:21" ht="13.9">
      <c r="A34" s="402"/>
      <c r="B34" s="29"/>
      <c r="C34" s="29"/>
      <c r="D34" s="9"/>
      <c r="E34" s="9"/>
      <c r="F34" s="9"/>
      <c r="G34" s="9"/>
      <c r="H34" s="364"/>
      <c r="I34" s="29"/>
      <c r="J34" s="29"/>
      <c r="K34" s="351"/>
      <c r="L34" s="351"/>
      <c r="M34" s="116"/>
      <c r="N34" s="351"/>
      <c r="O34" s="364"/>
      <c r="P34" s="364"/>
      <c r="Q34" s="1121"/>
      <c r="R34" s="1121"/>
      <c r="S34" s="1121"/>
      <c r="T34" s="1121"/>
      <c r="U34" s="1121"/>
    </row>
    <row r="35" spans="1:21" ht="13.9">
      <c r="A35" s="402" t="s">
        <v>2780</v>
      </c>
      <c r="D35" s="20" t="s">
        <v>178</v>
      </c>
      <c r="E35" s="20" t="s">
        <v>211</v>
      </c>
      <c r="F35" s="11" t="s">
        <v>2786</v>
      </c>
      <c r="H35" s="154" t="s">
        <v>3174</v>
      </c>
      <c r="I35" s="29"/>
      <c r="J35" s="7"/>
      <c r="K35" s="21" t="s">
        <v>185</v>
      </c>
      <c r="L35" s="21"/>
      <c r="M35" s="21" t="s">
        <v>2844</v>
      </c>
      <c r="N35" s="21" t="s">
        <v>2691</v>
      </c>
      <c r="O35" s="7" t="s">
        <v>1</v>
      </c>
      <c r="P35" s="7" t="s">
        <v>186</v>
      </c>
      <c r="Q35" s="1117">
        <f t="shared" ref="Q35:U37" si="9">SUMIFS(Q$55:Q$221,$E$55:$E$221,$E35,$H$55:$H$221,$H35,$M$55:$M$221,$M35,$N$55:$N$221,$N35)</f>
        <v>0</v>
      </c>
      <c r="R35" s="1117">
        <f t="shared" si="9"/>
        <v>0</v>
      </c>
      <c r="S35" s="1117">
        <f t="shared" si="9"/>
        <v>0</v>
      </c>
      <c r="T35" s="1117">
        <f t="shared" si="9"/>
        <v>0</v>
      </c>
      <c r="U35" s="1117">
        <f t="shared" si="9"/>
        <v>0</v>
      </c>
    </row>
    <row r="36" spans="1:21" ht="13.9">
      <c r="A36" s="402" t="s">
        <v>2780</v>
      </c>
      <c r="D36" s="20" t="s">
        <v>178</v>
      </c>
      <c r="E36" s="20" t="s">
        <v>211</v>
      </c>
      <c r="F36" s="11" t="s">
        <v>2786</v>
      </c>
      <c r="H36" s="154" t="s">
        <v>3175</v>
      </c>
      <c r="I36" s="29"/>
      <c r="J36" s="7"/>
      <c r="K36" s="21" t="s">
        <v>185</v>
      </c>
      <c r="L36" s="21"/>
      <c r="M36" s="21" t="s">
        <v>2844</v>
      </c>
      <c r="N36" s="21" t="s">
        <v>2691</v>
      </c>
      <c r="O36" s="7" t="s">
        <v>1</v>
      </c>
      <c r="P36" s="7" t="s">
        <v>186</v>
      </c>
      <c r="Q36" s="1117">
        <f t="shared" si="9"/>
        <v>0</v>
      </c>
      <c r="R36" s="1117">
        <f t="shared" si="9"/>
        <v>0</v>
      </c>
      <c r="S36" s="1117">
        <f t="shared" si="9"/>
        <v>0</v>
      </c>
      <c r="T36" s="1117">
        <f t="shared" si="9"/>
        <v>0</v>
      </c>
      <c r="U36" s="1117">
        <f t="shared" si="9"/>
        <v>0</v>
      </c>
    </row>
    <row r="37" spans="1:21" ht="13.9">
      <c r="A37" s="402" t="s">
        <v>2780</v>
      </c>
      <c r="D37" s="20" t="s">
        <v>178</v>
      </c>
      <c r="E37" s="20" t="s">
        <v>211</v>
      </c>
      <c r="F37" s="11" t="s">
        <v>2786</v>
      </c>
      <c r="H37" s="154" t="s">
        <v>217</v>
      </c>
      <c r="I37" s="29"/>
      <c r="J37" s="7"/>
      <c r="K37" s="21" t="s">
        <v>185</v>
      </c>
      <c r="L37" s="21"/>
      <c r="M37" s="21" t="s">
        <v>2844</v>
      </c>
      <c r="N37" s="21" t="s">
        <v>2691</v>
      </c>
      <c r="O37" s="7" t="s">
        <v>1</v>
      </c>
      <c r="P37" s="7" t="s">
        <v>186</v>
      </c>
      <c r="Q37" s="1117">
        <f t="shared" si="9"/>
        <v>0</v>
      </c>
      <c r="R37" s="1117">
        <f t="shared" si="9"/>
        <v>0</v>
      </c>
      <c r="S37" s="1117">
        <f t="shared" si="9"/>
        <v>0</v>
      </c>
      <c r="T37" s="1117">
        <f t="shared" si="9"/>
        <v>0</v>
      </c>
      <c r="U37" s="1117">
        <f t="shared" si="9"/>
        <v>0</v>
      </c>
    </row>
    <row r="38" spans="1:21" ht="13.9">
      <c r="A38" s="402" t="s">
        <v>2780</v>
      </c>
      <c r="B38" s="29"/>
      <c r="C38" s="29"/>
      <c r="D38" s="9" t="s">
        <v>178</v>
      </c>
      <c r="E38" s="9" t="s">
        <v>211</v>
      </c>
      <c r="F38" s="9" t="s">
        <v>2878</v>
      </c>
      <c r="G38" s="9"/>
      <c r="H38" s="364"/>
      <c r="I38" s="29"/>
      <c r="J38" s="29"/>
      <c r="K38" s="351" t="s">
        <v>185</v>
      </c>
      <c r="L38" s="351"/>
      <c r="M38" s="116" t="s">
        <v>2844</v>
      </c>
      <c r="N38" s="116" t="s">
        <v>2691</v>
      </c>
      <c r="O38" s="364" t="s">
        <v>1</v>
      </c>
      <c r="P38" s="364" t="s">
        <v>186</v>
      </c>
      <c r="Q38" s="1119">
        <f>SUM(Q35:Q37)</f>
        <v>0</v>
      </c>
      <c r="R38" s="1119">
        <f t="shared" ref="R38" si="10">SUM(R35:R37)</f>
        <v>0</v>
      </c>
      <c r="S38" s="1119">
        <f t="shared" ref="S38" si="11">SUM(S35:S37)</f>
        <v>0</v>
      </c>
      <c r="T38" s="1119">
        <f t="shared" ref="T38" si="12">SUM(T35:T37)</f>
        <v>0</v>
      </c>
      <c r="U38" s="1119">
        <f t="shared" ref="U38" si="13">SUM(U35:U37)</f>
        <v>0</v>
      </c>
    </row>
    <row r="39" spans="1:21" ht="13.9">
      <c r="A39" s="402"/>
      <c r="B39" s="29"/>
      <c r="C39" s="29"/>
      <c r="D39" s="9"/>
      <c r="E39" s="9"/>
      <c r="F39" s="9"/>
      <c r="G39" s="9"/>
      <c r="H39" s="364"/>
      <c r="I39" s="29"/>
      <c r="J39" s="29"/>
      <c r="K39" s="351"/>
      <c r="L39" s="351"/>
      <c r="M39" s="116"/>
      <c r="N39" s="116"/>
      <c r="O39" s="364"/>
      <c r="P39" s="364"/>
      <c r="Q39" s="1121"/>
      <c r="R39" s="1121"/>
      <c r="S39" s="1121"/>
      <c r="T39" s="1121"/>
      <c r="U39" s="1121"/>
    </row>
    <row r="40" spans="1:21" ht="13.9">
      <c r="A40" s="402" t="s">
        <v>2780</v>
      </c>
      <c r="B40" s="29"/>
      <c r="C40" s="29"/>
      <c r="D40" s="9" t="s">
        <v>202</v>
      </c>
      <c r="E40" s="9" t="s">
        <v>202</v>
      </c>
      <c r="F40" s="9" t="s">
        <v>2878</v>
      </c>
      <c r="G40" s="9"/>
      <c r="H40" s="364"/>
      <c r="I40" s="29"/>
      <c r="J40" s="29"/>
      <c r="K40" s="351" t="s">
        <v>185</v>
      </c>
      <c r="L40" s="351"/>
      <c r="M40" s="116" t="s">
        <v>2844</v>
      </c>
      <c r="N40" s="116" t="s">
        <v>2691</v>
      </c>
      <c r="O40" s="364" t="s">
        <v>1</v>
      </c>
      <c r="P40" s="364" t="s">
        <v>186</v>
      </c>
      <c r="Q40" s="1119">
        <f>SUMIFS(Q$55:Q$221,$E$55:$E$221,$E40,$M$55:$M$221,$M40,$N$55:$N$221,$N40)</f>
        <v>0</v>
      </c>
      <c r="R40" s="1119">
        <f>SUMIFS(R$55:R$221,$E$55:$E$221,$E40,$M$55:$M$221,$M40,$N$55:$N$221,$N40)</f>
        <v>0</v>
      </c>
      <c r="S40" s="1119">
        <f>SUMIFS(S$55:S$221,$E$55:$E$221,$E40,$M$55:$M$221,$M40,$N$55:$N$221,$N40)</f>
        <v>0</v>
      </c>
      <c r="T40" s="1119">
        <f>SUMIFS(T$55:T$221,$E$55:$E$221,$E40,$M$55:$M$221,$M40,$N$55:$N$221,$N40)</f>
        <v>0</v>
      </c>
      <c r="U40" s="1119">
        <f>SUMIFS(U$55:U$221,$E$55:$E$221,$E40,$M$55:$M$221,$M40,$N$55:$N$221,$N40)</f>
        <v>0</v>
      </c>
    </row>
    <row r="41" spans="1:21" ht="13.9">
      <c r="A41" s="402"/>
      <c r="B41" s="29"/>
      <c r="C41" s="906"/>
      <c r="D41" s="9"/>
      <c r="E41" s="9"/>
      <c r="F41" s="9"/>
      <c r="G41" s="9"/>
      <c r="H41" s="364"/>
      <c r="I41" s="29"/>
      <c r="J41" s="29"/>
      <c r="K41" s="351"/>
      <c r="L41" s="351"/>
      <c r="M41" s="116"/>
      <c r="N41" s="116"/>
      <c r="O41" s="364"/>
      <c r="P41" s="364"/>
      <c r="Q41" s="1121"/>
      <c r="R41" s="1121"/>
      <c r="S41" s="1121"/>
      <c r="T41" s="1121"/>
      <c r="U41" s="1121"/>
    </row>
    <row r="42" spans="1:21" ht="13.9">
      <c r="A42" s="402"/>
      <c r="B42" s="29"/>
      <c r="C42" s="29"/>
      <c r="D42" s="9"/>
      <c r="E42" s="9"/>
      <c r="F42" s="9"/>
      <c r="G42" s="9"/>
      <c r="H42" s="364"/>
      <c r="I42" s="29"/>
      <c r="J42" s="29"/>
      <c r="K42" s="351"/>
      <c r="L42" s="351"/>
      <c r="M42" s="116"/>
      <c r="N42" s="116"/>
      <c r="O42" s="364"/>
      <c r="P42" s="364"/>
      <c r="Q42" s="1121"/>
      <c r="R42" s="1121"/>
      <c r="S42" s="1121"/>
      <c r="T42" s="1121"/>
      <c r="U42" s="1121"/>
    </row>
    <row r="43" spans="1:21" ht="13.5" customHeight="1">
      <c r="A43" s="402" t="s">
        <v>2780</v>
      </c>
      <c r="B43" s="29"/>
      <c r="C43" s="29"/>
      <c r="D43" s="9" t="s">
        <v>172</v>
      </c>
      <c r="E43" s="9" t="s">
        <v>3176</v>
      </c>
      <c r="F43" s="9" t="s">
        <v>3169</v>
      </c>
      <c r="G43" s="9"/>
      <c r="H43" s="364"/>
      <c r="I43" s="29"/>
      <c r="J43" s="29"/>
      <c r="K43" s="351"/>
      <c r="L43" s="351"/>
      <c r="M43" s="21"/>
      <c r="N43" s="351"/>
      <c r="O43" s="364" t="s">
        <v>1</v>
      </c>
      <c r="P43" s="364" t="s">
        <v>186</v>
      </c>
      <c r="Q43" s="1119">
        <f>Q18+Q33</f>
        <v>0</v>
      </c>
      <c r="R43" s="1119">
        <f t="shared" ref="R43:T43" si="14">R18+R33</f>
        <v>0</v>
      </c>
      <c r="S43" s="1119">
        <f t="shared" si="14"/>
        <v>0</v>
      </c>
      <c r="T43" s="1119">
        <f t="shared" si="14"/>
        <v>0</v>
      </c>
      <c r="U43" s="1119">
        <f>U18+U33</f>
        <v>0</v>
      </c>
    </row>
    <row r="44" spans="1:21" ht="13.9">
      <c r="A44" s="402" t="s">
        <v>2780</v>
      </c>
      <c r="B44" s="29"/>
      <c r="C44" s="29"/>
      <c r="D44" s="9" t="s">
        <v>211</v>
      </c>
      <c r="E44" s="9" t="s">
        <v>211</v>
      </c>
      <c r="F44" s="9" t="s">
        <v>3169</v>
      </c>
      <c r="G44" s="9"/>
      <c r="H44" s="364"/>
      <c r="I44" s="29"/>
      <c r="J44" s="29"/>
      <c r="K44" s="351"/>
      <c r="L44" s="351"/>
      <c r="M44" s="462"/>
      <c r="N44" s="351"/>
      <c r="O44" s="364" t="s">
        <v>1</v>
      </c>
      <c r="P44" s="364" t="s">
        <v>186</v>
      </c>
      <c r="Q44" s="1119">
        <f>Q23+Q38</f>
        <v>0</v>
      </c>
      <c r="R44" s="1119">
        <f t="shared" ref="R44:U44" si="15">R23+R38</f>
        <v>0</v>
      </c>
      <c r="S44" s="1119">
        <f t="shared" si="15"/>
        <v>0</v>
      </c>
      <c r="T44" s="1119">
        <f t="shared" si="15"/>
        <v>0</v>
      </c>
      <c r="U44" s="1119">
        <f t="shared" si="15"/>
        <v>0</v>
      </c>
    </row>
    <row r="45" spans="1:21" ht="13.9">
      <c r="A45" s="402" t="s">
        <v>2780</v>
      </c>
      <c r="B45" s="29"/>
      <c r="C45" s="29"/>
      <c r="D45" s="9" t="s">
        <v>202</v>
      </c>
      <c r="E45" s="9" t="s">
        <v>202</v>
      </c>
      <c r="F45" s="9" t="s">
        <v>3169</v>
      </c>
      <c r="G45" s="9"/>
      <c r="H45" s="364"/>
      <c r="I45" s="29"/>
      <c r="J45" s="29"/>
      <c r="K45" s="351"/>
      <c r="L45" s="351"/>
      <c r="M45" s="21"/>
      <c r="N45" s="351"/>
      <c r="O45" s="364" t="s">
        <v>1</v>
      </c>
      <c r="P45" s="364" t="s">
        <v>186</v>
      </c>
      <c r="Q45" s="1119">
        <f>Q25+Q40</f>
        <v>0</v>
      </c>
      <c r="R45" s="1119">
        <f>R25+R40</f>
        <v>0</v>
      </c>
      <c r="S45" s="1119">
        <f>S25+S40</f>
        <v>0</v>
      </c>
      <c r="T45" s="1119">
        <f>T25+T40</f>
        <v>0</v>
      </c>
      <c r="U45" s="1119">
        <f>U25+U40</f>
        <v>0</v>
      </c>
    </row>
    <row r="46" spans="1:21" ht="13.9">
      <c r="A46" s="402"/>
      <c r="B46" s="29"/>
      <c r="C46" s="29"/>
      <c r="D46" s="9"/>
      <c r="E46" s="9"/>
      <c r="F46" s="9"/>
      <c r="G46" s="9"/>
      <c r="H46" s="364"/>
      <c r="I46" s="29"/>
      <c r="J46" s="29"/>
      <c r="K46" s="351"/>
      <c r="L46" s="351"/>
      <c r="M46" s="116"/>
      <c r="N46" s="116"/>
      <c r="O46" s="364"/>
      <c r="P46" s="364"/>
      <c r="Q46" s="374"/>
      <c r="R46" s="374"/>
      <c r="S46" s="374"/>
      <c r="T46" s="374"/>
      <c r="U46" s="374"/>
    </row>
    <row r="47" spans="1:21" ht="13.9">
      <c r="A47" s="402" t="s">
        <v>2780</v>
      </c>
      <c r="D47" s="20"/>
      <c r="E47" s="20"/>
      <c r="F47" s="11" t="s">
        <v>2786</v>
      </c>
      <c r="H47" s="154" t="s">
        <v>217</v>
      </c>
      <c r="I47" s="89"/>
      <c r="J47" s="29"/>
      <c r="K47" s="21" t="s">
        <v>197</v>
      </c>
      <c r="L47" s="21" t="s">
        <v>3177</v>
      </c>
      <c r="M47" s="21"/>
      <c r="N47" s="21"/>
      <c r="O47" s="7" t="s">
        <v>1</v>
      </c>
      <c r="P47" s="7" t="s">
        <v>1832</v>
      </c>
      <c r="Q47" s="363">
        <f>SUM(Q227:Q233)</f>
        <v>0</v>
      </c>
      <c r="R47" s="363">
        <f t="shared" ref="R47:U47" si="16">SUM(R227:R233)</f>
        <v>0</v>
      </c>
      <c r="S47" s="363">
        <f t="shared" si="16"/>
        <v>0</v>
      </c>
      <c r="T47" s="363">
        <f t="shared" si="16"/>
        <v>0</v>
      </c>
      <c r="U47" s="363">
        <f t="shared" si="16"/>
        <v>0</v>
      </c>
    </row>
    <row r="49" spans="2:21" ht="17.649999999999999">
      <c r="B49" s="28" t="s">
        <v>2837</v>
      </c>
      <c r="C49" s="27"/>
      <c r="D49" s="27"/>
      <c r="E49" s="27"/>
      <c r="F49" s="27"/>
      <c r="G49" s="27"/>
      <c r="H49" s="27"/>
      <c r="I49" s="27"/>
      <c r="J49" s="27"/>
      <c r="K49" s="27"/>
      <c r="L49" s="27"/>
      <c r="M49" s="27"/>
      <c r="N49" s="27"/>
      <c r="O49" s="27"/>
      <c r="P49" s="27"/>
      <c r="Q49" s="27"/>
      <c r="R49" s="27"/>
      <c r="S49" s="27"/>
      <c r="T49" s="27"/>
      <c r="U49" s="27"/>
    </row>
    <row r="50" spans="2:21">
      <c r="B50" s="12"/>
      <c r="C50" s="12"/>
      <c r="D50" s="12"/>
      <c r="E50" s="12"/>
      <c r="F50" s="12"/>
      <c r="G50" s="7"/>
      <c r="H50" s="7"/>
      <c r="I50" s="7"/>
      <c r="J50" s="7"/>
      <c r="K50" s="22"/>
      <c r="L50" s="22"/>
      <c r="M50" s="22"/>
      <c r="N50" s="22"/>
      <c r="O50" s="14"/>
      <c r="P50" s="15"/>
      <c r="Q50" s="15"/>
      <c r="R50" s="15"/>
      <c r="S50" s="15"/>
      <c r="T50" s="15"/>
      <c r="U50" s="15"/>
    </row>
    <row r="51" spans="2:21" ht="13.9">
      <c r="B51" s="12"/>
      <c r="C51" s="34" t="s">
        <v>190</v>
      </c>
      <c r="D51" s="34"/>
      <c r="E51" s="33"/>
      <c r="F51" s="33"/>
      <c r="G51" s="33"/>
      <c r="H51" s="33"/>
      <c r="I51" s="33"/>
      <c r="J51" s="33"/>
      <c r="K51" s="33"/>
      <c r="L51" s="33"/>
      <c r="M51" s="33"/>
      <c r="N51" s="33"/>
      <c r="O51" s="33"/>
      <c r="P51" s="33"/>
      <c r="Q51" s="33"/>
      <c r="R51" s="33"/>
      <c r="S51" s="33"/>
      <c r="T51" s="33"/>
      <c r="U51" s="33"/>
    </row>
    <row r="52" spans="2:21">
      <c r="B52" s="12"/>
      <c r="C52" s="12"/>
      <c r="D52" s="12"/>
      <c r="E52" s="12"/>
      <c r="F52" s="12"/>
      <c r="G52" s="7"/>
      <c r="H52" s="7"/>
      <c r="I52" s="7"/>
      <c r="J52" s="7"/>
      <c r="K52" s="22"/>
      <c r="L52" s="22"/>
      <c r="M52" s="22"/>
      <c r="N52" s="22"/>
      <c r="O52" s="22"/>
      <c r="P52" s="14"/>
      <c r="Q52" s="14"/>
      <c r="R52" s="14"/>
      <c r="S52" s="14"/>
      <c r="T52" s="14"/>
      <c r="U52" s="14"/>
    </row>
    <row r="53" spans="2:21" ht="14.25" customHeight="1">
      <c r="B53" s="12"/>
      <c r="C53" s="12"/>
      <c r="D53" s="80" t="s">
        <v>3171</v>
      </c>
      <c r="E53" s="81"/>
      <c r="F53" s="81"/>
      <c r="G53" s="81"/>
      <c r="H53" s="81"/>
      <c r="I53" s="81"/>
      <c r="J53" s="81"/>
      <c r="K53" s="81"/>
      <c r="L53" s="81"/>
      <c r="M53" s="81"/>
      <c r="N53" s="81"/>
      <c r="O53" s="81"/>
      <c r="P53" s="81"/>
      <c r="Q53" s="81"/>
      <c r="R53" s="81"/>
      <c r="S53" s="81"/>
      <c r="T53" s="81"/>
      <c r="U53" s="81"/>
    </row>
    <row r="54" spans="2:21">
      <c r="B54" s="12"/>
      <c r="C54" s="12"/>
      <c r="D54" s="12"/>
      <c r="E54" s="12"/>
      <c r="F54" s="12"/>
      <c r="G54" s="7"/>
      <c r="H54" s="7"/>
      <c r="I54" s="7"/>
      <c r="J54" s="7"/>
      <c r="K54" s="22"/>
      <c r="L54" s="22"/>
      <c r="M54" s="22"/>
      <c r="N54" s="22"/>
      <c r="O54" s="14"/>
      <c r="P54" s="15"/>
    </row>
    <row r="55" spans="2:21">
      <c r="D55" s="20" t="s">
        <v>190</v>
      </c>
      <c r="E55" s="20" t="s">
        <v>172</v>
      </c>
      <c r="F55" s="11" t="s">
        <v>2786</v>
      </c>
      <c r="H55" s="154" t="s">
        <v>3171</v>
      </c>
      <c r="I55" s="89" t="s">
        <v>3178</v>
      </c>
      <c r="J55" s="7"/>
      <c r="K55" s="21" t="s">
        <v>185</v>
      </c>
      <c r="L55" s="21"/>
      <c r="M55" s="21" t="s">
        <v>2691</v>
      </c>
      <c r="N55" s="21" t="s">
        <v>2809</v>
      </c>
      <c r="O55" s="7" t="s">
        <v>1</v>
      </c>
      <c r="P55" s="7" t="s">
        <v>186</v>
      </c>
      <c r="Q55" s="1345"/>
      <c r="R55" s="1345"/>
      <c r="S55" s="1345"/>
      <c r="T55" s="1345"/>
      <c r="U55" s="1345"/>
    </row>
    <row r="56" spans="2:21">
      <c r="D56" s="20" t="s">
        <v>190</v>
      </c>
      <c r="E56" s="20" t="s">
        <v>172</v>
      </c>
      <c r="F56" s="11" t="s">
        <v>2786</v>
      </c>
      <c r="H56" s="154" t="s">
        <v>3171</v>
      </c>
      <c r="I56" s="89" t="s">
        <v>3179</v>
      </c>
      <c r="J56" s="7"/>
      <c r="K56" s="21" t="s">
        <v>185</v>
      </c>
      <c r="L56" s="21"/>
      <c r="M56" s="21" t="s">
        <v>2691</v>
      </c>
      <c r="N56" s="21" t="s">
        <v>2809</v>
      </c>
      <c r="O56" s="7" t="s">
        <v>1</v>
      </c>
      <c r="P56" s="7" t="s">
        <v>186</v>
      </c>
      <c r="Q56" s="1345"/>
      <c r="R56" s="1345"/>
      <c r="S56" s="1345"/>
      <c r="T56" s="1345"/>
      <c r="U56" s="1345"/>
    </row>
    <row r="57" spans="2:21">
      <c r="D57" s="20" t="s">
        <v>190</v>
      </c>
      <c r="E57" s="20" t="s">
        <v>172</v>
      </c>
      <c r="F57" s="11" t="s">
        <v>2786</v>
      </c>
      <c r="H57" s="154" t="s">
        <v>3171</v>
      </c>
      <c r="I57" s="89" t="s">
        <v>217</v>
      </c>
      <c r="J57" s="7"/>
      <c r="K57" s="21" t="s">
        <v>185</v>
      </c>
      <c r="L57" s="21"/>
      <c r="M57" s="21" t="s">
        <v>2691</v>
      </c>
      <c r="N57" s="21" t="s">
        <v>2809</v>
      </c>
      <c r="O57" s="7" t="s">
        <v>1</v>
      </c>
      <c r="P57" s="7" t="s">
        <v>186</v>
      </c>
      <c r="Q57" s="1345"/>
      <c r="R57" s="1345"/>
      <c r="S57" s="1345"/>
      <c r="T57" s="1345"/>
      <c r="U57" s="1345"/>
    </row>
    <row r="58" spans="2:21">
      <c r="D58" s="20" t="s">
        <v>190</v>
      </c>
      <c r="E58" s="20" t="s">
        <v>172</v>
      </c>
      <c r="F58" s="11" t="s">
        <v>2786</v>
      </c>
      <c r="H58" s="154" t="s">
        <v>3171</v>
      </c>
      <c r="I58" s="89" t="s">
        <v>217</v>
      </c>
      <c r="J58" s="7"/>
      <c r="K58" s="21" t="s">
        <v>185</v>
      </c>
      <c r="L58" s="21"/>
      <c r="M58" s="21" t="s">
        <v>2691</v>
      </c>
      <c r="N58" s="21" t="s">
        <v>2809</v>
      </c>
      <c r="O58" s="7" t="s">
        <v>1</v>
      </c>
      <c r="P58" s="7" t="s">
        <v>186</v>
      </c>
      <c r="Q58" s="1345"/>
      <c r="R58" s="1345"/>
      <c r="S58" s="1345"/>
      <c r="T58" s="1345"/>
      <c r="U58" s="1345"/>
    </row>
    <row r="59" spans="2:21">
      <c r="B59" s="12"/>
      <c r="C59" s="12"/>
      <c r="D59" s="12"/>
      <c r="E59" s="12"/>
      <c r="F59" s="12"/>
      <c r="G59" s="7"/>
      <c r="H59" s="7"/>
      <c r="I59" s="7"/>
      <c r="J59" s="7"/>
      <c r="K59" s="22"/>
      <c r="L59" s="22"/>
      <c r="M59" s="22"/>
      <c r="N59" s="22"/>
      <c r="O59" s="14"/>
      <c r="P59" s="15"/>
    </row>
    <row r="60" spans="2:21" ht="14.25" customHeight="1">
      <c r="B60" s="12"/>
      <c r="C60" s="12"/>
      <c r="D60" s="80" t="s">
        <v>3172</v>
      </c>
      <c r="E60" s="81"/>
      <c r="F60" s="81"/>
      <c r="G60" s="81"/>
      <c r="H60" s="81"/>
      <c r="I60" s="81"/>
      <c r="J60" s="81"/>
      <c r="K60" s="81"/>
      <c r="L60" s="81"/>
      <c r="M60" s="81"/>
      <c r="N60" s="81"/>
      <c r="O60" s="81"/>
      <c r="P60" s="81"/>
      <c r="Q60" s="81"/>
      <c r="R60" s="81"/>
      <c r="S60" s="81"/>
      <c r="T60" s="81"/>
      <c r="U60" s="81"/>
    </row>
    <row r="61" spans="2:21">
      <c r="B61" s="12"/>
      <c r="C61" s="12"/>
      <c r="D61" s="12"/>
      <c r="E61" s="12"/>
      <c r="F61" s="12"/>
      <c r="G61" s="7"/>
      <c r="H61" s="7"/>
      <c r="I61" s="7"/>
      <c r="J61" s="7"/>
      <c r="K61" s="22"/>
      <c r="L61" s="22"/>
      <c r="M61" s="22"/>
      <c r="N61" s="22"/>
      <c r="O61" s="14"/>
      <c r="P61" s="15"/>
    </row>
    <row r="62" spans="2:21">
      <c r="D62" s="20" t="s">
        <v>190</v>
      </c>
      <c r="E62" s="20" t="s">
        <v>172</v>
      </c>
      <c r="F62" s="11" t="s">
        <v>2786</v>
      </c>
      <c r="H62" s="154" t="s">
        <v>3172</v>
      </c>
      <c r="I62" s="89" t="s">
        <v>3178</v>
      </c>
      <c r="J62" s="7"/>
      <c r="K62" s="21" t="s">
        <v>185</v>
      </c>
      <c r="L62" s="21"/>
      <c r="M62" s="21" t="s">
        <v>2691</v>
      </c>
      <c r="N62" s="21" t="s">
        <v>2809</v>
      </c>
      <c r="O62" s="7" t="s">
        <v>1</v>
      </c>
      <c r="P62" s="7" t="s">
        <v>186</v>
      </c>
      <c r="Q62" s="1345"/>
      <c r="R62" s="1345"/>
      <c r="S62" s="1345"/>
      <c r="T62" s="1345"/>
      <c r="U62" s="1345"/>
    </row>
    <row r="63" spans="2:21">
      <c r="D63" s="20" t="s">
        <v>190</v>
      </c>
      <c r="E63" s="20" t="s">
        <v>172</v>
      </c>
      <c r="F63" s="11" t="s">
        <v>2786</v>
      </c>
      <c r="H63" s="154" t="s">
        <v>3172</v>
      </c>
      <c r="I63" s="89" t="s">
        <v>3179</v>
      </c>
      <c r="J63" s="7"/>
      <c r="K63" s="21" t="s">
        <v>185</v>
      </c>
      <c r="L63" s="21"/>
      <c r="M63" s="21" t="s">
        <v>2691</v>
      </c>
      <c r="N63" s="21" t="s">
        <v>2809</v>
      </c>
      <c r="O63" s="7" t="s">
        <v>1</v>
      </c>
      <c r="P63" s="7" t="s">
        <v>186</v>
      </c>
      <c r="Q63" s="1345"/>
      <c r="R63" s="1345"/>
      <c r="S63" s="1345"/>
      <c r="T63" s="1345"/>
      <c r="U63" s="1345"/>
    </row>
    <row r="64" spans="2:21">
      <c r="D64" s="20" t="s">
        <v>190</v>
      </c>
      <c r="E64" s="20" t="s">
        <v>172</v>
      </c>
      <c r="F64" s="11" t="s">
        <v>2786</v>
      </c>
      <c r="H64" s="154" t="s">
        <v>3172</v>
      </c>
      <c r="I64" s="89" t="s">
        <v>217</v>
      </c>
      <c r="J64" s="7"/>
      <c r="K64" s="21" t="s">
        <v>185</v>
      </c>
      <c r="L64" s="21"/>
      <c r="M64" s="21" t="s">
        <v>2691</v>
      </c>
      <c r="N64" s="21" t="s">
        <v>2809</v>
      </c>
      <c r="O64" s="7" t="s">
        <v>1</v>
      </c>
      <c r="P64" s="7" t="s">
        <v>186</v>
      </c>
      <c r="Q64" s="1345"/>
      <c r="R64" s="1345"/>
      <c r="S64" s="1345"/>
      <c r="T64" s="1345"/>
      <c r="U64" s="1345"/>
    </row>
    <row r="65" spans="4:21">
      <c r="D65" s="20" t="s">
        <v>190</v>
      </c>
      <c r="E65" s="20" t="s">
        <v>172</v>
      </c>
      <c r="F65" s="11" t="s">
        <v>2786</v>
      </c>
      <c r="H65" s="154" t="s">
        <v>3172</v>
      </c>
      <c r="I65" s="89" t="s">
        <v>217</v>
      </c>
      <c r="J65" s="7"/>
      <c r="K65" s="21" t="s">
        <v>185</v>
      </c>
      <c r="L65" s="21"/>
      <c r="M65" s="21" t="s">
        <v>2691</v>
      </c>
      <c r="N65" s="21" t="s">
        <v>2809</v>
      </c>
      <c r="O65" s="7" t="s">
        <v>1</v>
      </c>
      <c r="P65" s="7" t="s">
        <v>186</v>
      </c>
      <c r="Q65" s="1345"/>
      <c r="R65" s="1345"/>
      <c r="S65" s="1345"/>
      <c r="T65" s="1345"/>
      <c r="U65" s="1345"/>
    </row>
    <row r="66" spans="4:21">
      <c r="D66" s="12"/>
      <c r="E66" s="12"/>
      <c r="F66" s="12"/>
      <c r="G66" s="7"/>
      <c r="H66" s="7"/>
      <c r="I66" s="7"/>
      <c r="J66" s="7"/>
      <c r="K66" s="22"/>
      <c r="L66" s="22"/>
      <c r="M66" s="22"/>
      <c r="N66" s="22"/>
      <c r="O66" s="14"/>
      <c r="P66" s="15"/>
    </row>
    <row r="67" spans="4:21" ht="14.25" customHeight="1">
      <c r="D67" s="80" t="s">
        <v>3173</v>
      </c>
      <c r="E67" s="81"/>
      <c r="F67" s="81"/>
      <c r="G67" s="81"/>
      <c r="H67" s="81"/>
      <c r="I67" s="81"/>
      <c r="J67" s="81"/>
      <c r="K67" s="81"/>
      <c r="L67" s="81"/>
      <c r="M67" s="81"/>
      <c r="N67" s="81"/>
      <c r="O67" s="81"/>
      <c r="P67" s="81"/>
      <c r="Q67" s="81"/>
      <c r="R67" s="81"/>
      <c r="S67" s="81"/>
      <c r="T67" s="81"/>
      <c r="U67" s="81"/>
    </row>
    <row r="68" spans="4:21">
      <c r="D68" s="12"/>
      <c r="E68" s="12"/>
      <c r="F68" s="12"/>
      <c r="G68" s="7"/>
      <c r="H68" s="7"/>
      <c r="I68" s="7"/>
      <c r="J68" s="7"/>
      <c r="K68" s="22"/>
      <c r="L68" s="22"/>
      <c r="M68" s="22"/>
      <c r="N68" s="22"/>
      <c r="O68" s="14"/>
      <c r="P68" s="15"/>
    </row>
    <row r="69" spans="4:21">
      <c r="D69" s="20" t="s">
        <v>190</v>
      </c>
      <c r="E69" s="20" t="s">
        <v>172</v>
      </c>
      <c r="F69" s="11" t="s">
        <v>2786</v>
      </c>
      <c r="H69" s="154" t="s">
        <v>3173</v>
      </c>
      <c r="I69" s="89" t="s">
        <v>3178</v>
      </c>
      <c r="J69" s="7"/>
      <c r="K69" s="21" t="s">
        <v>185</v>
      </c>
      <c r="L69" s="21"/>
      <c r="M69" s="21" t="s">
        <v>2691</v>
      </c>
      <c r="N69" s="21" t="s">
        <v>2809</v>
      </c>
      <c r="O69" s="7" t="s">
        <v>1</v>
      </c>
      <c r="P69" s="7" t="s">
        <v>186</v>
      </c>
      <c r="Q69" s="1345"/>
      <c r="R69" s="1345"/>
      <c r="S69" s="1345"/>
      <c r="T69" s="1345"/>
      <c r="U69" s="1345"/>
    </row>
    <row r="70" spans="4:21">
      <c r="D70" s="20" t="s">
        <v>190</v>
      </c>
      <c r="E70" s="20" t="s">
        <v>172</v>
      </c>
      <c r="F70" s="11" t="s">
        <v>2786</v>
      </c>
      <c r="H70" s="154" t="s">
        <v>3173</v>
      </c>
      <c r="I70" s="89" t="s">
        <v>3179</v>
      </c>
      <c r="J70" s="7"/>
      <c r="K70" s="21" t="s">
        <v>185</v>
      </c>
      <c r="L70" s="21"/>
      <c r="M70" s="21" t="s">
        <v>2691</v>
      </c>
      <c r="N70" s="21" t="s">
        <v>2809</v>
      </c>
      <c r="O70" s="7" t="s">
        <v>1</v>
      </c>
      <c r="P70" s="7" t="s">
        <v>186</v>
      </c>
      <c r="Q70" s="1345"/>
      <c r="R70" s="1345"/>
      <c r="S70" s="1345"/>
      <c r="T70" s="1345"/>
      <c r="U70" s="1345"/>
    </row>
    <row r="71" spans="4:21">
      <c r="D71" s="20" t="s">
        <v>190</v>
      </c>
      <c r="E71" s="20" t="s">
        <v>172</v>
      </c>
      <c r="F71" s="11" t="s">
        <v>2786</v>
      </c>
      <c r="H71" s="154" t="s">
        <v>3173</v>
      </c>
      <c r="I71" s="89" t="s">
        <v>217</v>
      </c>
      <c r="J71" s="7"/>
      <c r="K71" s="21" t="s">
        <v>185</v>
      </c>
      <c r="L71" s="21"/>
      <c r="M71" s="21" t="s">
        <v>2691</v>
      </c>
      <c r="N71" s="21" t="s">
        <v>2809</v>
      </c>
      <c r="O71" s="7" t="s">
        <v>1</v>
      </c>
      <c r="P71" s="7" t="s">
        <v>186</v>
      </c>
      <c r="Q71" s="1345"/>
      <c r="R71" s="1345"/>
      <c r="S71" s="1345"/>
      <c r="T71" s="1345"/>
      <c r="U71" s="1345"/>
    </row>
    <row r="72" spans="4:21">
      <c r="D72" s="20" t="s">
        <v>190</v>
      </c>
      <c r="E72" s="20" t="s">
        <v>172</v>
      </c>
      <c r="F72" s="11" t="s">
        <v>2786</v>
      </c>
      <c r="H72" s="154" t="s">
        <v>3173</v>
      </c>
      <c r="I72" s="89" t="s">
        <v>217</v>
      </c>
      <c r="J72" s="7"/>
      <c r="K72" s="21" t="s">
        <v>185</v>
      </c>
      <c r="L72" s="21"/>
      <c r="M72" s="21" t="s">
        <v>2691</v>
      </c>
      <c r="N72" s="21" t="s">
        <v>2809</v>
      </c>
      <c r="O72" s="7" t="s">
        <v>1</v>
      </c>
      <c r="P72" s="7" t="s">
        <v>186</v>
      </c>
      <c r="Q72" s="1345"/>
      <c r="R72" s="1345"/>
      <c r="S72" s="1345"/>
      <c r="T72" s="1345"/>
      <c r="U72" s="1345"/>
    </row>
    <row r="73" spans="4:21">
      <c r="D73" s="12"/>
      <c r="E73" s="12"/>
      <c r="F73" s="12"/>
      <c r="G73" s="7"/>
      <c r="H73" s="7"/>
      <c r="I73" s="7"/>
      <c r="J73" s="7"/>
      <c r="K73" s="22"/>
      <c r="L73" s="22"/>
      <c r="M73" s="22"/>
      <c r="N73" s="22"/>
      <c r="O73" s="14"/>
      <c r="P73" s="15"/>
    </row>
    <row r="74" spans="4:21" ht="14.25" customHeight="1">
      <c r="D74" s="80" t="s">
        <v>1898</v>
      </c>
      <c r="E74" s="81"/>
      <c r="F74" s="81"/>
      <c r="G74" s="81"/>
      <c r="H74" s="81"/>
      <c r="I74" s="81"/>
      <c r="J74" s="81"/>
      <c r="K74" s="81"/>
      <c r="L74" s="81"/>
      <c r="M74" s="81"/>
      <c r="N74" s="81"/>
      <c r="O74" s="81"/>
      <c r="P74" s="81"/>
      <c r="Q74" s="81"/>
      <c r="R74" s="81"/>
      <c r="S74" s="81"/>
      <c r="T74" s="81"/>
      <c r="U74" s="81"/>
    </row>
    <row r="75" spans="4:21">
      <c r="D75" s="12"/>
      <c r="E75" s="12"/>
      <c r="F75" s="12"/>
      <c r="G75" s="7"/>
      <c r="H75" s="7"/>
      <c r="I75" s="7"/>
      <c r="J75" s="7"/>
      <c r="K75" s="22"/>
      <c r="L75" s="22"/>
      <c r="M75" s="22"/>
      <c r="N75" s="22"/>
      <c r="O75" s="14"/>
      <c r="P75" s="15"/>
    </row>
    <row r="76" spans="4:21">
      <c r="D76" s="20" t="s">
        <v>190</v>
      </c>
      <c r="E76" s="20" t="s">
        <v>172</v>
      </c>
      <c r="F76" s="11" t="s">
        <v>2786</v>
      </c>
      <c r="H76" s="154" t="s">
        <v>1898</v>
      </c>
      <c r="I76" s="89" t="s">
        <v>3178</v>
      </c>
      <c r="J76" s="7"/>
      <c r="K76" s="21" t="s">
        <v>185</v>
      </c>
      <c r="L76" s="21"/>
      <c r="M76" s="21" t="s">
        <v>2691</v>
      </c>
      <c r="N76" s="21" t="s">
        <v>2809</v>
      </c>
      <c r="O76" s="7" t="s">
        <v>1</v>
      </c>
      <c r="P76" s="7" t="s">
        <v>186</v>
      </c>
      <c r="Q76" s="1345"/>
      <c r="R76" s="1345"/>
      <c r="S76" s="1345"/>
      <c r="T76" s="1345"/>
      <c r="U76" s="1345"/>
    </row>
    <row r="77" spans="4:21">
      <c r="D77" s="20" t="s">
        <v>190</v>
      </c>
      <c r="E77" s="20" t="s">
        <v>172</v>
      </c>
      <c r="F77" s="11" t="s">
        <v>2786</v>
      </c>
      <c r="H77" s="154" t="s">
        <v>1898</v>
      </c>
      <c r="I77" s="89" t="s">
        <v>3179</v>
      </c>
      <c r="J77" s="7"/>
      <c r="K77" s="21" t="s">
        <v>185</v>
      </c>
      <c r="L77" s="21"/>
      <c r="M77" s="21" t="s">
        <v>2691</v>
      </c>
      <c r="N77" s="21" t="s">
        <v>2809</v>
      </c>
      <c r="O77" s="7" t="s">
        <v>1</v>
      </c>
      <c r="P77" s="7" t="s">
        <v>186</v>
      </c>
      <c r="Q77" s="1345"/>
      <c r="R77" s="1345"/>
      <c r="S77" s="1345"/>
      <c r="T77" s="1345"/>
      <c r="U77" s="1345"/>
    </row>
    <row r="78" spans="4:21">
      <c r="D78" s="20" t="s">
        <v>190</v>
      </c>
      <c r="E78" s="20" t="s">
        <v>172</v>
      </c>
      <c r="F78" s="11" t="s">
        <v>2786</v>
      </c>
      <c r="H78" s="154" t="s">
        <v>1898</v>
      </c>
      <c r="I78" s="89" t="s">
        <v>217</v>
      </c>
      <c r="J78" s="7"/>
      <c r="K78" s="21" t="s">
        <v>185</v>
      </c>
      <c r="L78" s="21"/>
      <c r="M78" s="21" t="s">
        <v>2691</v>
      </c>
      <c r="N78" s="21" t="s">
        <v>2809</v>
      </c>
      <c r="O78" s="7" t="s">
        <v>1</v>
      </c>
      <c r="P78" s="7" t="s">
        <v>186</v>
      </c>
      <c r="Q78" s="1345"/>
      <c r="R78" s="1345"/>
      <c r="S78" s="1345"/>
      <c r="T78" s="1345"/>
      <c r="U78" s="1345"/>
    </row>
    <row r="79" spans="4:21">
      <c r="D79" s="20" t="s">
        <v>190</v>
      </c>
      <c r="E79" s="20" t="s">
        <v>172</v>
      </c>
      <c r="F79" s="11" t="s">
        <v>2786</v>
      </c>
      <c r="H79" s="154" t="s">
        <v>1898</v>
      </c>
      <c r="I79" s="89" t="s">
        <v>217</v>
      </c>
      <c r="J79" s="7"/>
      <c r="K79" s="21" t="s">
        <v>185</v>
      </c>
      <c r="L79" s="21"/>
      <c r="M79" s="21" t="s">
        <v>2691</v>
      </c>
      <c r="N79" s="21" t="s">
        <v>2809</v>
      </c>
      <c r="O79" s="7" t="s">
        <v>1</v>
      </c>
      <c r="P79" s="7" t="s">
        <v>186</v>
      </c>
      <c r="Q79" s="1345"/>
      <c r="R79" s="1345"/>
      <c r="S79" s="1345"/>
      <c r="T79" s="1345"/>
      <c r="U79" s="1345"/>
    </row>
    <row r="81" spans="4:21" ht="14.25" customHeight="1">
      <c r="D81" s="80" t="s">
        <v>2864</v>
      </c>
      <c r="E81" s="81"/>
      <c r="F81" s="81"/>
      <c r="G81" s="81"/>
      <c r="H81" s="81"/>
      <c r="I81" s="81"/>
      <c r="J81" s="81"/>
      <c r="K81" s="81"/>
      <c r="L81" s="81"/>
      <c r="M81" s="81"/>
      <c r="N81" s="81"/>
      <c r="O81" s="81"/>
      <c r="P81" s="81"/>
      <c r="Q81" s="81"/>
      <c r="R81" s="81"/>
      <c r="S81" s="81"/>
      <c r="T81" s="81"/>
      <c r="U81" s="81"/>
    </row>
    <row r="82" spans="4:21">
      <c r="D82" s="12"/>
      <c r="E82" s="12"/>
      <c r="F82" s="12"/>
      <c r="G82" s="7"/>
      <c r="H82" s="7"/>
      <c r="I82" s="7"/>
      <c r="J82" s="7"/>
      <c r="K82" s="22"/>
      <c r="L82" s="22"/>
      <c r="M82" s="22"/>
      <c r="N82" s="22"/>
      <c r="O82" s="14"/>
      <c r="P82" s="15"/>
    </row>
    <row r="83" spans="4:21">
      <c r="D83" s="20" t="s">
        <v>190</v>
      </c>
      <c r="E83" s="20" t="s">
        <v>172</v>
      </c>
      <c r="F83" s="11" t="s">
        <v>2786</v>
      </c>
      <c r="H83" s="154" t="s">
        <v>2864</v>
      </c>
      <c r="I83" s="89" t="s">
        <v>217</v>
      </c>
      <c r="J83" s="7"/>
      <c r="K83" s="21" t="s">
        <v>185</v>
      </c>
      <c r="L83" s="21"/>
      <c r="M83" s="21" t="s">
        <v>2691</v>
      </c>
      <c r="N83" s="21" t="s">
        <v>2809</v>
      </c>
      <c r="O83" s="7" t="s">
        <v>1</v>
      </c>
      <c r="P83" s="7" t="s">
        <v>186</v>
      </c>
      <c r="Q83" s="1345"/>
      <c r="R83" s="1345"/>
      <c r="S83" s="1345"/>
      <c r="T83" s="1345"/>
      <c r="U83" s="1345"/>
    </row>
    <row r="84" spans="4:21">
      <c r="D84" s="20" t="s">
        <v>190</v>
      </c>
      <c r="E84" s="20" t="s">
        <v>172</v>
      </c>
      <c r="F84" s="11" t="s">
        <v>2786</v>
      </c>
      <c r="H84" s="154" t="s">
        <v>2864</v>
      </c>
      <c r="I84" s="89" t="s">
        <v>217</v>
      </c>
      <c r="J84" s="7"/>
      <c r="K84" s="21" t="s">
        <v>185</v>
      </c>
      <c r="L84" s="21"/>
      <c r="M84" s="21" t="s">
        <v>2691</v>
      </c>
      <c r="N84" s="21" t="s">
        <v>2809</v>
      </c>
      <c r="O84" s="7" t="s">
        <v>1</v>
      </c>
      <c r="P84" s="7" t="s">
        <v>186</v>
      </c>
      <c r="Q84" s="1345"/>
      <c r="R84" s="1345"/>
      <c r="S84" s="1345"/>
      <c r="T84" s="1345"/>
      <c r="U84" s="1345"/>
    </row>
    <row r="85" spans="4:21">
      <c r="D85" s="20" t="s">
        <v>190</v>
      </c>
      <c r="E85" s="20" t="s">
        <v>172</v>
      </c>
      <c r="F85" s="11" t="s">
        <v>2786</v>
      </c>
      <c r="H85" s="154" t="s">
        <v>2864</v>
      </c>
      <c r="I85" s="89" t="s">
        <v>217</v>
      </c>
      <c r="J85" s="7"/>
      <c r="K85" s="21" t="s">
        <v>185</v>
      </c>
      <c r="L85" s="21"/>
      <c r="M85" s="21" t="s">
        <v>2691</v>
      </c>
      <c r="N85" s="21" t="s">
        <v>2809</v>
      </c>
      <c r="O85" s="7" t="s">
        <v>1</v>
      </c>
      <c r="P85" s="7" t="s">
        <v>186</v>
      </c>
      <c r="Q85" s="1345"/>
      <c r="R85" s="1345"/>
      <c r="S85" s="1345"/>
      <c r="T85" s="1345"/>
      <c r="U85" s="1345"/>
    </row>
    <row r="86" spans="4:21">
      <c r="D86" s="20" t="s">
        <v>190</v>
      </c>
      <c r="E86" s="20" t="s">
        <v>172</v>
      </c>
      <c r="F86" s="11" t="s">
        <v>2786</v>
      </c>
      <c r="H86" s="154" t="s">
        <v>2864</v>
      </c>
      <c r="I86" s="89" t="s">
        <v>217</v>
      </c>
      <c r="J86" s="7"/>
      <c r="K86" s="21" t="s">
        <v>185</v>
      </c>
      <c r="L86" s="21"/>
      <c r="M86" s="21" t="s">
        <v>2691</v>
      </c>
      <c r="N86" s="21" t="s">
        <v>2809</v>
      </c>
      <c r="O86" s="7" t="s">
        <v>1</v>
      </c>
      <c r="P86" s="7" t="s">
        <v>186</v>
      </c>
      <c r="Q86" s="1345"/>
      <c r="R86" s="1345"/>
      <c r="S86" s="1345"/>
      <c r="T86" s="1345"/>
      <c r="U86" s="1345"/>
    </row>
    <row r="87" spans="4:21">
      <c r="D87" s="12"/>
      <c r="E87" s="12"/>
      <c r="F87" s="12"/>
      <c r="G87" s="7"/>
      <c r="H87" s="7"/>
      <c r="I87" s="7"/>
      <c r="J87" s="7"/>
      <c r="K87" s="22"/>
      <c r="L87" s="22"/>
      <c r="M87" s="22"/>
      <c r="N87" s="22"/>
      <c r="O87" s="14"/>
      <c r="P87" s="15"/>
    </row>
    <row r="88" spans="4:21" ht="14.25" customHeight="1">
      <c r="D88" s="80" t="s">
        <v>217</v>
      </c>
      <c r="E88" s="81"/>
      <c r="F88" s="81"/>
      <c r="G88" s="81"/>
      <c r="H88" s="81"/>
      <c r="I88" s="81"/>
      <c r="J88" s="81"/>
      <c r="K88" s="81"/>
      <c r="L88" s="81"/>
      <c r="M88" s="81"/>
      <c r="N88" s="81"/>
      <c r="O88" s="81"/>
      <c r="P88" s="81"/>
      <c r="Q88" s="81"/>
      <c r="R88" s="81"/>
      <c r="S88" s="81"/>
      <c r="T88" s="81"/>
      <c r="U88" s="81"/>
    </row>
    <row r="89" spans="4:21">
      <c r="D89" s="12"/>
      <c r="E89" s="12"/>
      <c r="F89" s="12"/>
      <c r="G89" s="7"/>
      <c r="H89" s="7"/>
      <c r="I89" s="7"/>
      <c r="J89" s="7"/>
      <c r="K89" s="22"/>
      <c r="L89" s="22"/>
      <c r="M89" s="22"/>
      <c r="N89" s="22"/>
      <c r="O89" s="14"/>
      <c r="P89" s="15"/>
    </row>
    <row r="90" spans="4:21">
      <c r="D90" s="20" t="s">
        <v>190</v>
      </c>
      <c r="E90" s="20" t="s">
        <v>172</v>
      </c>
      <c r="F90" s="11" t="s">
        <v>2786</v>
      </c>
      <c r="H90" s="154" t="s">
        <v>217</v>
      </c>
      <c r="I90" s="89" t="s">
        <v>217</v>
      </c>
      <c r="J90" s="7"/>
      <c r="K90" s="21" t="s">
        <v>185</v>
      </c>
      <c r="L90" s="21"/>
      <c r="M90" s="21" t="s">
        <v>2691</v>
      </c>
      <c r="N90" s="21" t="s">
        <v>2809</v>
      </c>
      <c r="O90" s="7" t="s">
        <v>1</v>
      </c>
      <c r="P90" s="7" t="s">
        <v>186</v>
      </c>
      <c r="Q90" s="1345"/>
      <c r="R90" s="1345"/>
      <c r="S90" s="1345"/>
      <c r="T90" s="1345"/>
      <c r="U90" s="1345"/>
    </row>
    <row r="91" spans="4:21">
      <c r="D91" s="20" t="s">
        <v>190</v>
      </c>
      <c r="E91" s="20" t="s">
        <v>172</v>
      </c>
      <c r="F91" s="11" t="s">
        <v>2786</v>
      </c>
      <c r="H91" s="154" t="s">
        <v>217</v>
      </c>
      <c r="I91" s="89" t="s">
        <v>217</v>
      </c>
      <c r="J91" s="7"/>
      <c r="K91" s="21" t="s">
        <v>185</v>
      </c>
      <c r="L91" s="21"/>
      <c r="M91" s="21" t="s">
        <v>2691</v>
      </c>
      <c r="N91" s="21" t="s">
        <v>2809</v>
      </c>
      <c r="O91" s="7" t="s">
        <v>1</v>
      </c>
      <c r="P91" s="7" t="s">
        <v>186</v>
      </c>
      <c r="Q91" s="1345"/>
      <c r="R91" s="1345"/>
      <c r="S91" s="1345"/>
      <c r="T91" s="1345"/>
      <c r="U91" s="1345"/>
    </row>
    <row r="92" spans="4:21">
      <c r="D92" s="20" t="s">
        <v>190</v>
      </c>
      <c r="E92" s="20" t="s">
        <v>172</v>
      </c>
      <c r="F92" s="11" t="s">
        <v>2786</v>
      </c>
      <c r="H92" s="154" t="s">
        <v>217</v>
      </c>
      <c r="I92" s="89" t="s">
        <v>217</v>
      </c>
      <c r="J92" s="7"/>
      <c r="K92" s="21" t="s">
        <v>185</v>
      </c>
      <c r="L92" s="21"/>
      <c r="M92" s="21" t="s">
        <v>2691</v>
      </c>
      <c r="N92" s="21" t="s">
        <v>2809</v>
      </c>
      <c r="O92" s="7" t="s">
        <v>1</v>
      </c>
      <c r="P92" s="7" t="s">
        <v>186</v>
      </c>
      <c r="Q92" s="1345"/>
      <c r="R92" s="1345"/>
      <c r="S92" s="1345"/>
      <c r="T92" s="1345"/>
      <c r="U92" s="1345"/>
    </row>
    <row r="93" spans="4:21">
      <c r="D93" s="20" t="s">
        <v>190</v>
      </c>
      <c r="E93" s="20" t="s">
        <v>172</v>
      </c>
      <c r="F93" s="11" t="s">
        <v>2786</v>
      </c>
      <c r="H93" s="154" t="s">
        <v>217</v>
      </c>
      <c r="I93" s="89" t="s">
        <v>217</v>
      </c>
      <c r="J93" s="7"/>
      <c r="K93" s="21" t="s">
        <v>185</v>
      </c>
      <c r="L93" s="21"/>
      <c r="M93" s="21" t="s">
        <v>2691</v>
      </c>
      <c r="N93" s="21" t="s">
        <v>2809</v>
      </c>
      <c r="O93" s="7" t="s">
        <v>1</v>
      </c>
      <c r="P93" s="7" t="s">
        <v>186</v>
      </c>
      <c r="Q93" s="1345"/>
      <c r="R93" s="1345"/>
      <c r="S93" s="1345"/>
      <c r="T93" s="1345"/>
      <c r="U93" s="1345"/>
    </row>
    <row r="94" spans="4:21">
      <c r="D94" s="20" t="s">
        <v>190</v>
      </c>
      <c r="E94" s="20" t="s">
        <v>172</v>
      </c>
      <c r="F94" s="11" t="s">
        <v>2786</v>
      </c>
      <c r="H94" s="154" t="s">
        <v>217</v>
      </c>
      <c r="I94" s="89" t="s">
        <v>217</v>
      </c>
      <c r="J94" s="7"/>
      <c r="K94" s="21" t="s">
        <v>185</v>
      </c>
      <c r="L94" s="21"/>
      <c r="M94" s="21" t="s">
        <v>2691</v>
      </c>
      <c r="N94" s="21" t="s">
        <v>2809</v>
      </c>
      <c r="O94" s="7" t="s">
        <v>1</v>
      </c>
      <c r="P94" s="7" t="s">
        <v>186</v>
      </c>
      <c r="Q94" s="1345"/>
      <c r="R94" s="1345"/>
      <c r="S94" s="1345"/>
      <c r="T94" s="1345"/>
      <c r="U94" s="1345"/>
    </row>
    <row r="95" spans="4:21">
      <c r="D95" s="20" t="s">
        <v>190</v>
      </c>
      <c r="E95" s="20" t="s">
        <v>172</v>
      </c>
      <c r="F95" s="11" t="s">
        <v>2786</v>
      </c>
      <c r="H95" s="154" t="s">
        <v>217</v>
      </c>
      <c r="I95" s="89" t="s">
        <v>217</v>
      </c>
      <c r="J95" s="7"/>
      <c r="K95" s="21" t="s">
        <v>185</v>
      </c>
      <c r="L95" s="21"/>
      <c r="M95" s="21" t="s">
        <v>2691</v>
      </c>
      <c r="N95" s="21" t="s">
        <v>2809</v>
      </c>
      <c r="O95" s="7" t="s">
        <v>1</v>
      </c>
      <c r="P95" s="7" t="s">
        <v>186</v>
      </c>
      <c r="Q95" s="1345"/>
      <c r="R95" s="1345"/>
      <c r="S95" s="1345"/>
      <c r="T95" s="1345"/>
      <c r="U95" s="1345"/>
    </row>
    <row r="97" spans="3:21" ht="13.9">
      <c r="C97" s="34" t="s">
        <v>178</v>
      </c>
      <c r="D97" s="34"/>
      <c r="E97" s="33"/>
      <c r="F97" s="33"/>
      <c r="G97" s="33"/>
      <c r="H97" s="33"/>
      <c r="I97" s="33"/>
      <c r="J97" s="33"/>
      <c r="K97" s="33"/>
      <c r="L97" s="33"/>
      <c r="M97" s="33"/>
      <c r="N97" s="33"/>
      <c r="O97" s="33"/>
      <c r="P97" s="33"/>
      <c r="Q97" s="33"/>
      <c r="R97" s="33"/>
      <c r="S97" s="33"/>
      <c r="T97" s="33"/>
      <c r="U97" s="33"/>
    </row>
    <row r="98" spans="3:21">
      <c r="C98" s="12"/>
      <c r="D98" s="12"/>
      <c r="E98" s="12"/>
      <c r="F98" s="12"/>
      <c r="G98" s="7"/>
      <c r="H98" s="7"/>
      <c r="I98" s="7"/>
      <c r="J98" s="7"/>
      <c r="K98" s="22"/>
      <c r="L98" s="22"/>
      <c r="M98" s="22"/>
      <c r="N98" s="22"/>
      <c r="O98" s="22"/>
      <c r="P98" s="14"/>
      <c r="Q98" s="14"/>
      <c r="R98" s="14"/>
      <c r="S98" s="14"/>
      <c r="T98" s="14"/>
      <c r="U98" s="14"/>
    </row>
    <row r="99" spans="3:21" ht="14.25" customHeight="1">
      <c r="C99" s="12"/>
      <c r="D99" s="80" t="s">
        <v>3174</v>
      </c>
      <c r="E99" s="81"/>
      <c r="F99" s="81"/>
      <c r="G99" s="81"/>
      <c r="H99" s="81"/>
      <c r="I99" s="81"/>
      <c r="J99" s="81"/>
      <c r="K99" s="81"/>
      <c r="L99" s="81"/>
      <c r="M99" s="81"/>
      <c r="N99" s="81"/>
      <c r="O99" s="81"/>
      <c r="P99" s="81"/>
      <c r="Q99" s="81"/>
      <c r="R99" s="81"/>
      <c r="S99" s="81"/>
      <c r="T99" s="81"/>
      <c r="U99" s="81"/>
    </row>
    <row r="100" spans="3:21">
      <c r="C100" s="12"/>
      <c r="D100" s="12"/>
      <c r="E100" s="12"/>
      <c r="F100" s="12"/>
      <c r="G100" s="7"/>
      <c r="H100" s="7"/>
      <c r="I100" s="7"/>
      <c r="J100" s="7"/>
      <c r="K100" s="22"/>
      <c r="L100" s="22"/>
      <c r="M100" s="22"/>
      <c r="N100" s="22"/>
      <c r="O100" s="14"/>
      <c r="P100" s="15"/>
    </row>
    <row r="101" spans="3:21">
      <c r="D101" s="20" t="s">
        <v>178</v>
      </c>
      <c r="E101" s="20" t="s">
        <v>211</v>
      </c>
      <c r="F101" s="11" t="s">
        <v>2786</v>
      </c>
      <c r="H101" s="154" t="s">
        <v>3174</v>
      </c>
      <c r="I101" s="89" t="s">
        <v>217</v>
      </c>
      <c r="J101" s="7"/>
      <c r="K101" s="21" t="s">
        <v>185</v>
      </c>
      <c r="L101" s="21"/>
      <c r="M101" s="21" t="s">
        <v>2691</v>
      </c>
      <c r="N101" s="21" t="s">
        <v>2809</v>
      </c>
      <c r="O101" s="7" t="s">
        <v>1</v>
      </c>
      <c r="P101" s="7" t="s">
        <v>186</v>
      </c>
      <c r="Q101" s="1345"/>
      <c r="R101" s="1345"/>
      <c r="S101" s="1345"/>
      <c r="T101" s="1345"/>
      <c r="U101" s="1345"/>
    </row>
    <row r="102" spans="3:21">
      <c r="D102" s="20" t="s">
        <v>178</v>
      </c>
      <c r="E102" s="20" t="s">
        <v>211</v>
      </c>
      <c r="F102" s="11" t="s">
        <v>2786</v>
      </c>
      <c r="H102" s="154" t="s">
        <v>3174</v>
      </c>
      <c r="I102" s="89" t="s">
        <v>217</v>
      </c>
      <c r="J102" s="7"/>
      <c r="K102" s="21" t="s">
        <v>185</v>
      </c>
      <c r="L102" s="21"/>
      <c r="M102" s="21" t="s">
        <v>2691</v>
      </c>
      <c r="N102" s="21" t="s">
        <v>2809</v>
      </c>
      <c r="O102" s="7" t="s">
        <v>1</v>
      </c>
      <c r="P102" s="7" t="s">
        <v>186</v>
      </c>
      <c r="Q102" s="1345"/>
      <c r="R102" s="1345"/>
      <c r="S102" s="1345"/>
      <c r="T102" s="1345"/>
      <c r="U102" s="1345"/>
    </row>
    <row r="103" spans="3:21">
      <c r="D103" s="20" t="s">
        <v>178</v>
      </c>
      <c r="E103" s="20" t="s">
        <v>211</v>
      </c>
      <c r="F103" s="11" t="s">
        <v>2786</v>
      </c>
      <c r="H103" s="154" t="s">
        <v>3174</v>
      </c>
      <c r="I103" s="89" t="s">
        <v>217</v>
      </c>
      <c r="J103" s="7"/>
      <c r="K103" s="21" t="s">
        <v>185</v>
      </c>
      <c r="L103" s="21"/>
      <c r="M103" s="21" t="s">
        <v>2691</v>
      </c>
      <c r="N103" s="21" t="s">
        <v>2809</v>
      </c>
      <c r="O103" s="7" t="s">
        <v>1</v>
      </c>
      <c r="P103" s="7" t="s">
        <v>186</v>
      </c>
      <c r="Q103" s="1345"/>
      <c r="R103" s="1345"/>
      <c r="S103" s="1345"/>
      <c r="T103" s="1345"/>
      <c r="U103" s="1345"/>
    </row>
    <row r="104" spans="3:21">
      <c r="D104" s="20" t="s">
        <v>178</v>
      </c>
      <c r="E104" s="20" t="s">
        <v>211</v>
      </c>
      <c r="F104" s="11" t="s">
        <v>2786</v>
      </c>
      <c r="H104" s="154" t="s">
        <v>3174</v>
      </c>
      <c r="I104" s="89" t="s">
        <v>217</v>
      </c>
      <c r="J104" s="7"/>
      <c r="K104" s="21" t="s">
        <v>185</v>
      </c>
      <c r="L104" s="21"/>
      <c r="M104" s="21" t="s">
        <v>2691</v>
      </c>
      <c r="N104" s="21" t="s">
        <v>2809</v>
      </c>
      <c r="O104" s="7" t="s">
        <v>1</v>
      </c>
      <c r="P104" s="7" t="s">
        <v>186</v>
      </c>
      <c r="Q104" s="1345"/>
      <c r="R104" s="1345"/>
      <c r="S104" s="1345"/>
      <c r="T104" s="1345"/>
      <c r="U104" s="1345"/>
    </row>
    <row r="105" spans="3:21">
      <c r="D105" s="20" t="s">
        <v>178</v>
      </c>
      <c r="E105" s="20" t="s">
        <v>211</v>
      </c>
      <c r="F105" s="11" t="s">
        <v>2786</v>
      </c>
      <c r="H105" s="154" t="s">
        <v>3174</v>
      </c>
      <c r="I105" s="89" t="s">
        <v>217</v>
      </c>
      <c r="J105" s="7"/>
      <c r="K105" s="21" t="s">
        <v>185</v>
      </c>
      <c r="L105" s="21"/>
      <c r="M105" s="21" t="s">
        <v>2691</v>
      </c>
      <c r="N105" s="21" t="s">
        <v>2809</v>
      </c>
      <c r="O105" s="7" t="s">
        <v>1</v>
      </c>
      <c r="P105" s="7" t="s">
        <v>186</v>
      </c>
      <c r="Q105" s="1345"/>
      <c r="R105" s="1345"/>
      <c r="S105" s="1345"/>
      <c r="T105" s="1345"/>
      <c r="U105" s="1345"/>
    </row>
    <row r="106" spans="3:21">
      <c r="M106" s="21"/>
    </row>
    <row r="107" spans="3:21" ht="14.25" customHeight="1">
      <c r="C107" s="12"/>
      <c r="D107" s="80" t="s">
        <v>3175</v>
      </c>
      <c r="E107" s="81"/>
      <c r="F107" s="81"/>
      <c r="G107" s="81"/>
      <c r="H107" s="81"/>
      <c r="I107" s="81"/>
      <c r="J107" s="81"/>
      <c r="K107" s="81"/>
      <c r="L107" s="81"/>
      <c r="M107" s="81"/>
      <c r="N107" s="81"/>
      <c r="O107" s="81"/>
      <c r="P107" s="81"/>
      <c r="Q107" s="81"/>
      <c r="R107" s="81"/>
      <c r="S107" s="81"/>
      <c r="T107" s="81"/>
      <c r="U107" s="81"/>
    </row>
    <row r="108" spans="3:21">
      <c r="C108" s="12"/>
      <c r="D108" s="12"/>
      <c r="E108" s="12"/>
      <c r="F108" s="12"/>
      <c r="G108" s="7"/>
      <c r="H108" s="7"/>
      <c r="I108" s="7"/>
      <c r="J108" s="7"/>
      <c r="K108" s="22"/>
      <c r="L108" s="22"/>
      <c r="M108" s="22"/>
      <c r="N108" s="22"/>
      <c r="O108" s="14"/>
      <c r="P108" s="15"/>
    </row>
    <row r="109" spans="3:21">
      <c r="D109" s="20" t="s">
        <v>178</v>
      </c>
      <c r="E109" s="20" t="s">
        <v>211</v>
      </c>
      <c r="F109" s="11" t="s">
        <v>2786</v>
      </c>
      <c r="H109" s="154" t="s">
        <v>3175</v>
      </c>
      <c r="I109" s="89" t="s">
        <v>217</v>
      </c>
      <c r="J109" s="7"/>
      <c r="K109" s="21" t="s">
        <v>185</v>
      </c>
      <c r="L109" s="21"/>
      <c r="M109" s="21" t="s">
        <v>2691</v>
      </c>
      <c r="N109" s="21" t="s">
        <v>2809</v>
      </c>
      <c r="O109" s="7" t="s">
        <v>1</v>
      </c>
      <c r="P109" s="7" t="s">
        <v>186</v>
      </c>
      <c r="Q109" s="1345"/>
      <c r="R109" s="1345"/>
      <c r="S109" s="1345"/>
      <c r="T109" s="1345"/>
      <c r="U109" s="1345"/>
    </row>
    <row r="110" spans="3:21">
      <c r="D110" s="20" t="s">
        <v>178</v>
      </c>
      <c r="E110" s="20" t="s">
        <v>211</v>
      </c>
      <c r="F110" s="11" t="s">
        <v>2786</v>
      </c>
      <c r="H110" s="154" t="s">
        <v>3175</v>
      </c>
      <c r="I110" s="89" t="s">
        <v>217</v>
      </c>
      <c r="J110" s="7"/>
      <c r="K110" s="21" t="s">
        <v>185</v>
      </c>
      <c r="L110" s="21"/>
      <c r="M110" s="21" t="s">
        <v>2691</v>
      </c>
      <c r="N110" s="21" t="s">
        <v>2809</v>
      </c>
      <c r="O110" s="7" t="s">
        <v>1</v>
      </c>
      <c r="P110" s="7" t="s">
        <v>186</v>
      </c>
      <c r="Q110" s="1345"/>
      <c r="R110" s="1345"/>
      <c r="S110" s="1345"/>
      <c r="T110" s="1345"/>
      <c r="U110" s="1345"/>
    </row>
    <row r="111" spans="3:21">
      <c r="D111" s="20" t="s">
        <v>178</v>
      </c>
      <c r="E111" s="20" t="s">
        <v>211</v>
      </c>
      <c r="F111" s="11" t="s">
        <v>2786</v>
      </c>
      <c r="H111" s="154" t="s">
        <v>3175</v>
      </c>
      <c r="I111" s="89" t="s">
        <v>217</v>
      </c>
      <c r="J111" s="7"/>
      <c r="K111" s="21" t="s">
        <v>185</v>
      </c>
      <c r="L111" s="21"/>
      <c r="M111" s="21" t="s">
        <v>2691</v>
      </c>
      <c r="N111" s="21" t="s">
        <v>2809</v>
      </c>
      <c r="O111" s="7" t="s">
        <v>1</v>
      </c>
      <c r="P111" s="7" t="s">
        <v>186</v>
      </c>
      <c r="Q111" s="1345"/>
      <c r="R111" s="1345"/>
      <c r="S111" s="1345"/>
      <c r="T111" s="1345"/>
      <c r="U111" s="1345"/>
    </row>
    <row r="112" spans="3:21">
      <c r="D112" s="20" t="s">
        <v>178</v>
      </c>
      <c r="E112" s="20" t="s">
        <v>211</v>
      </c>
      <c r="F112" s="11" t="s">
        <v>2786</v>
      </c>
      <c r="H112" s="154" t="s">
        <v>3175</v>
      </c>
      <c r="I112" s="89" t="s">
        <v>217</v>
      </c>
      <c r="J112" s="7"/>
      <c r="K112" s="21" t="s">
        <v>185</v>
      </c>
      <c r="L112" s="21"/>
      <c r="M112" s="21" t="s">
        <v>2691</v>
      </c>
      <c r="N112" s="21" t="s">
        <v>2809</v>
      </c>
      <c r="O112" s="7" t="s">
        <v>1</v>
      </c>
      <c r="P112" s="7" t="s">
        <v>186</v>
      </c>
      <c r="Q112" s="1345"/>
      <c r="R112" s="1345"/>
      <c r="S112" s="1345"/>
      <c r="T112" s="1345"/>
      <c r="U112" s="1345"/>
    </row>
    <row r="113" spans="3:21">
      <c r="D113" s="20" t="s">
        <v>178</v>
      </c>
      <c r="E113" s="20" t="s">
        <v>211</v>
      </c>
      <c r="F113" s="11" t="s">
        <v>2786</v>
      </c>
      <c r="H113" s="154" t="s">
        <v>3175</v>
      </c>
      <c r="I113" s="89" t="s">
        <v>217</v>
      </c>
      <c r="J113" s="7"/>
      <c r="K113" s="21" t="s">
        <v>185</v>
      </c>
      <c r="L113" s="21"/>
      <c r="M113" s="21" t="s">
        <v>2691</v>
      </c>
      <c r="N113" s="21" t="s">
        <v>2809</v>
      </c>
      <c r="O113" s="7" t="s">
        <v>1</v>
      </c>
      <c r="P113" s="7" t="s">
        <v>186</v>
      </c>
      <c r="Q113" s="1345"/>
      <c r="R113" s="1345"/>
      <c r="S113" s="1345"/>
      <c r="T113" s="1345"/>
      <c r="U113" s="1345"/>
    </row>
    <row r="114" spans="3:21">
      <c r="F114" s="89"/>
    </row>
    <row r="115" spans="3:21" ht="14.25" customHeight="1">
      <c r="C115" s="12"/>
      <c r="D115" s="80" t="s">
        <v>217</v>
      </c>
      <c r="E115" s="81"/>
      <c r="F115" s="81"/>
      <c r="G115" s="81"/>
      <c r="H115" s="81"/>
      <c r="I115" s="81"/>
      <c r="J115" s="81"/>
      <c r="K115" s="81"/>
      <c r="L115" s="81"/>
      <c r="M115" s="81"/>
      <c r="N115" s="81"/>
      <c r="O115" s="81"/>
      <c r="P115" s="81"/>
      <c r="Q115" s="81"/>
      <c r="R115" s="81"/>
      <c r="S115" s="81"/>
      <c r="T115" s="81"/>
      <c r="U115" s="81"/>
    </row>
    <row r="116" spans="3:21">
      <c r="C116" s="12"/>
      <c r="D116" s="12"/>
      <c r="E116" s="12"/>
      <c r="F116" s="12"/>
      <c r="G116" s="7"/>
      <c r="H116" s="7"/>
      <c r="I116" s="7"/>
      <c r="J116" s="7"/>
      <c r="K116" s="22"/>
      <c r="L116" s="22"/>
      <c r="M116" s="22"/>
      <c r="N116" s="22"/>
      <c r="O116" s="14"/>
      <c r="P116" s="15"/>
    </row>
    <row r="117" spans="3:21">
      <c r="D117" s="20" t="s">
        <v>178</v>
      </c>
      <c r="E117" s="20" t="s">
        <v>211</v>
      </c>
      <c r="F117" s="11" t="s">
        <v>2786</v>
      </c>
      <c r="H117" s="154" t="s">
        <v>217</v>
      </c>
      <c r="I117" s="89" t="s">
        <v>217</v>
      </c>
      <c r="J117" s="7"/>
      <c r="K117" s="21" t="s">
        <v>185</v>
      </c>
      <c r="L117" s="21"/>
      <c r="M117" s="21" t="s">
        <v>2691</v>
      </c>
      <c r="N117" s="21" t="s">
        <v>2809</v>
      </c>
      <c r="O117" s="7" t="s">
        <v>1</v>
      </c>
      <c r="P117" s="7" t="s">
        <v>186</v>
      </c>
      <c r="Q117" s="1345"/>
      <c r="R117" s="1345"/>
      <c r="S117" s="1345"/>
      <c r="T117" s="1345"/>
      <c r="U117" s="1345"/>
    </row>
    <row r="118" spans="3:21">
      <c r="D118" s="20" t="s">
        <v>178</v>
      </c>
      <c r="E118" s="20" t="s">
        <v>211</v>
      </c>
      <c r="F118" s="11" t="s">
        <v>2786</v>
      </c>
      <c r="H118" s="154" t="s">
        <v>217</v>
      </c>
      <c r="I118" s="89" t="s">
        <v>217</v>
      </c>
      <c r="J118" s="7"/>
      <c r="K118" s="21" t="s">
        <v>185</v>
      </c>
      <c r="L118" s="21"/>
      <c r="M118" s="21" t="s">
        <v>2691</v>
      </c>
      <c r="N118" s="21" t="s">
        <v>2809</v>
      </c>
      <c r="O118" s="7" t="s">
        <v>1</v>
      </c>
      <c r="P118" s="7" t="s">
        <v>186</v>
      </c>
      <c r="Q118" s="1345"/>
      <c r="R118" s="1345"/>
      <c r="S118" s="1345"/>
      <c r="T118" s="1345"/>
      <c r="U118" s="1345"/>
    </row>
    <row r="119" spans="3:21">
      <c r="D119" s="20" t="s">
        <v>178</v>
      </c>
      <c r="E119" s="20" t="s">
        <v>211</v>
      </c>
      <c r="F119" s="11" t="s">
        <v>2786</v>
      </c>
      <c r="H119" s="154" t="s">
        <v>217</v>
      </c>
      <c r="I119" s="89" t="s">
        <v>217</v>
      </c>
      <c r="J119" s="7"/>
      <c r="K119" s="21" t="s">
        <v>185</v>
      </c>
      <c r="L119" s="21"/>
      <c r="M119" s="21" t="s">
        <v>2691</v>
      </c>
      <c r="N119" s="21" t="s">
        <v>2809</v>
      </c>
      <c r="O119" s="7" t="s">
        <v>1</v>
      </c>
      <c r="P119" s="7" t="s">
        <v>186</v>
      </c>
      <c r="Q119" s="1345"/>
      <c r="R119" s="1345"/>
      <c r="S119" s="1345"/>
      <c r="T119" s="1345"/>
      <c r="U119" s="1345"/>
    </row>
    <row r="120" spans="3:21">
      <c r="D120" s="20" t="s">
        <v>178</v>
      </c>
      <c r="E120" s="20" t="s">
        <v>211</v>
      </c>
      <c r="F120" s="11" t="s">
        <v>2786</v>
      </c>
      <c r="H120" s="154" t="s">
        <v>217</v>
      </c>
      <c r="I120" s="89" t="s">
        <v>217</v>
      </c>
      <c r="J120" s="7"/>
      <c r="K120" s="21" t="s">
        <v>185</v>
      </c>
      <c r="L120" s="21"/>
      <c r="M120" s="21" t="s">
        <v>2691</v>
      </c>
      <c r="N120" s="21" t="s">
        <v>2809</v>
      </c>
      <c r="O120" s="7" t="s">
        <v>1</v>
      </c>
      <c r="P120" s="7" t="s">
        <v>186</v>
      </c>
      <c r="Q120" s="1345"/>
      <c r="R120" s="1345"/>
      <c r="S120" s="1345"/>
      <c r="T120" s="1345"/>
      <c r="U120" s="1345"/>
    </row>
    <row r="121" spans="3:21">
      <c r="D121" s="20" t="s">
        <v>178</v>
      </c>
      <c r="E121" s="20" t="s">
        <v>211</v>
      </c>
      <c r="F121" s="11" t="s">
        <v>2786</v>
      </c>
      <c r="H121" s="154" t="s">
        <v>217</v>
      </c>
      <c r="I121" s="89" t="s">
        <v>217</v>
      </c>
      <c r="J121" s="7"/>
      <c r="K121" s="21" t="s">
        <v>185</v>
      </c>
      <c r="L121" s="21"/>
      <c r="M121" s="21" t="s">
        <v>2691</v>
      </c>
      <c r="N121" s="21" t="s">
        <v>2809</v>
      </c>
      <c r="O121" s="7" t="s">
        <v>1</v>
      </c>
      <c r="P121" s="7" t="s">
        <v>186</v>
      </c>
      <c r="Q121" s="1345"/>
      <c r="R121" s="1345"/>
      <c r="S121" s="1345"/>
      <c r="T121" s="1345"/>
      <c r="U121" s="1345"/>
    </row>
    <row r="122" spans="3:21">
      <c r="D122" s="20" t="s">
        <v>178</v>
      </c>
      <c r="E122" s="20" t="s">
        <v>211</v>
      </c>
      <c r="F122" s="11" t="s">
        <v>2786</v>
      </c>
      <c r="H122" s="154" t="s">
        <v>217</v>
      </c>
      <c r="I122" s="89" t="s">
        <v>217</v>
      </c>
      <c r="J122" s="7"/>
      <c r="K122" s="21" t="s">
        <v>185</v>
      </c>
      <c r="L122" s="21"/>
      <c r="M122" s="21" t="s">
        <v>2691</v>
      </c>
      <c r="N122" s="21" t="s">
        <v>2809</v>
      </c>
      <c r="O122" s="7" t="s">
        <v>1</v>
      </c>
      <c r="P122" s="7" t="s">
        <v>186</v>
      </c>
      <c r="Q122" s="1345"/>
      <c r="R122" s="1345"/>
      <c r="S122" s="1345"/>
      <c r="T122" s="1345"/>
      <c r="U122" s="1345"/>
    </row>
    <row r="123" spans="3:21">
      <c r="D123" s="20" t="s">
        <v>178</v>
      </c>
      <c r="E123" s="20" t="s">
        <v>211</v>
      </c>
      <c r="F123" s="11" t="s">
        <v>2786</v>
      </c>
      <c r="H123" s="154" t="s">
        <v>217</v>
      </c>
      <c r="I123" s="89" t="s">
        <v>217</v>
      </c>
      <c r="J123" s="7"/>
      <c r="K123" s="21" t="s">
        <v>185</v>
      </c>
      <c r="L123" s="21"/>
      <c r="M123" s="21" t="s">
        <v>2691</v>
      </c>
      <c r="N123" s="21" t="s">
        <v>2809</v>
      </c>
      <c r="O123" s="7" t="s">
        <v>1</v>
      </c>
      <c r="P123" s="7" t="s">
        <v>186</v>
      </c>
      <c r="Q123" s="1345"/>
      <c r="R123" s="1345"/>
      <c r="S123" s="1345"/>
      <c r="T123" s="1345"/>
      <c r="U123" s="1345"/>
    </row>
    <row r="124" spans="3:21">
      <c r="D124" s="20" t="s">
        <v>178</v>
      </c>
      <c r="E124" s="20" t="s">
        <v>211</v>
      </c>
      <c r="F124" s="11" t="s">
        <v>2786</v>
      </c>
      <c r="H124" s="154" t="s">
        <v>217</v>
      </c>
      <c r="I124" s="89" t="s">
        <v>217</v>
      </c>
      <c r="J124" s="7"/>
      <c r="K124" s="21" t="s">
        <v>185</v>
      </c>
      <c r="L124" s="21"/>
      <c r="M124" s="21" t="s">
        <v>2691</v>
      </c>
      <c r="N124" s="21" t="s">
        <v>2809</v>
      </c>
      <c r="O124" s="7" t="s">
        <v>1</v>
      </c>
      <c r="P124" s="7" t="s">
        <v>186</v>
      </c>
      <c r="Q124" s="1345"/>
      <c r="R124" s="1345"/>
      <c r="S124" s="1345"/>
      <c r="T124" s="1345"/>
      <c r="U124" s="1345"/>
    </row>
    <row r="125" spans="3:21">
      <c r="D125" s="20" t="s">
        <v>178</v>
      </c>
      <c r="E125" s="20" t="s">
        <v>211</v>
      </c>
      <c r="F125" s="11" t="s">
        <v>2786</v>
      </c>
      <c r="H125" s="154" t="s">
        <v>217</v>
      </c>
      <c r="I125" s="89" t="s">
        <v>217</v>
      </c>
      <c r="J125" s="7"/>
      <c r="K125" s="21" t="s">
        <v>185</v>
      </c>
      <c r="L125" s="21"/>
      <c r="M125" s="21" t="s">
        <v>2691</v>
      </c>
      <c r="N125" s="21" t="s">
        <v>2809</v>
      </c>
      <c r="O125" s="7" t="s">
        <v>1</v>
      </c>
      <c r="P125" s="7" t="s">
        <v>186</v>
      </c>
      <c r="Q125" s="1345"/>
      <c r="R125" s="1345"/>
      <c r="S125" s="1345"/>
      <c r="T125" s="1345"/>
      <c r="U125" s="1345"/>
    </row>
    <row r="126" spans="3:21">
      <c r="D126" s="20" t="s">
        <v>178</v>
      </c>
      <c r="E126" s="20" t="s">
        <v>211</v>
      </c>
      <c r="F126" s="11" t="s">
        <v>2786</v>
      </c>
      <c r="H126" s="154" t="s">
        <v>217</v>
      </c>
      <c r="I126" s="89" t="s">
        <v>217</v>
      </c>
      <c r="J126" s="7"/>
      <c r="K126" s="21" t="s">
        <v>185</v>
      </c>
      <c r="L126" s="21"/>
      <c r="M126" s="21" t="s">
        <v>2691</v>
      </c>
      <c r="N126" s="21" t="s">
        <v>2809</v>
      </c>
      <c r="O126" s="7" t="s">
        <v>1</v>
      </c>
      <c r="P126" s="7" t="s">
        <v>186</v>
      </c>
      <c r="Q126" s="1345"/>
      <c r="R126" s="1345"/>
      <c r="S126" s="1345"/>
      <c r="T126" s="1345"/>
      <c r="U126" s="1345"/>
    </row>
    <row r="127" spans="3:21">
      <c r="F127" s="89"/>
    </row>
    <row r="128" spans="3:21" ht="13.9">
      <c r="C128" s="34" t="s">
        <v>202</v>
      </c>
      <c r="D128" s="34"/>
      <c r="E128" s="33"/>
      <c r="F128" s="33"/>
      <c r="G128" s="33"/>
      <c r="H128" s="33"/>
      <c r="I128" s="33"/>
      <c r="J128" s="33"/>
      <c r="K128" s="33"/>
      <c r="L128" s="33"/>
      <c r="M128" s="33"/>
      <c r="N128" s="33"/>
      <c r="O128" s="33"/>
      <c r="P128" s="33"/>
      <c r="Q128" s="33"/>
      <c r="R128" s="33"/>
      <c r="S128" s="33"/>
      <c r="T128" s="33"/>
      <c r="U128" s="33"/>
    </row>
    <row r="130" spans="2:21">
      <c r="D130" s="20" t="s">
        <v>202</v>
      </c>
      <c r="E130" s="20" t="s">
        <v>202</v>
      </c>
      <c r="F130" s="11" t="s">
        <v>2786</v>
      </c>
      <c r="H130" s="154" t="s">
        <v>217</v>
      </c>
      <c r="I130" s="89" t="s">
        <v>217</v>
      </c>
      <c r="J130" s="7"/>
      <c r="K130" s="21" t="s">
        <v>185</v>
      </c>
      <c r="L130" s="21"/>
      <c r="M130" s="21" t="s">
        <v>2691</v>
      </c>
      <c r="N130" s="21" t="s">
        <v>2809</v>
      </c>
      <c r="O130" s="7" t="s">
        <v>1</v>
      </c>
      <c r="P130" s="7" t="s">
        <v>186</v>
      </c>
      <c r="Q130" s="1345"/>
      <c r="R130" s="1345"/>
      <c r="S130" s="1345"/>
      <c r="T130" s="1345"/>
      <c r="U130" s="1345"/>
    </row>
    <row r="131" spans="2:21">
      <c r="D131" s="20" t="s">
        <v>202</v>
      </c>
      <c r="E131" s="20" t="s">
        <v>202</v>
      </c>
      <c r="F131" s="11" t="s">
        <v>2786</v>
      </c>
      <c r="H131" s="154" t="s">
        <v>217</v>
      </c>
      <c r="I131" s="89" t="s">
        <v>217</v>
      </c>
      <c r="J131" s="7"/>
      <c r="K131" s="21" t="s">
        <v>185</v>
      </c>
      <c r="L131" s="21"/>
      <c r="M131" s="21" t="s">
        <v>2691</v>
      </c>
      <c r="N131" s="21" t="s">
        <v>2809</v>
      </c>
      <c r="O131" s="7" t="s">
        <v>1</v>
      </c>
      <c r="P131" s="7" t="s">
        <v>186</v>
      </c>
      <c r="Q131" s="1345"/>
      <c r="R131" s="1345"/>
      <c r="S131" s="1345"/>
      <c r="T131" s="1345"/>
      <c r="U131" s="1345"/>
    </row>
    <row r="132" spans="2:21">
      <c r="D132" s="20" t="s">
        <v>202</v>
      </c>
      <c r="E132" s="20" t="s">
        <v>202</v>
      </c>
      <c r="F132" s="11" t="s">
        <v>2786</v>
      </c>
      <c r="H132" s="154" t="s">
        <v>217</v>
      </c>
      <c r="I132" s="89" t="s">
        <v>217</v>
      </c>
      <c r="J132" s="7"/>
      <c r="K132" s="21" t="s">
        <v>185</v>
      </c>
      <c r="L132" s="21"/>
      <c r="M132" s="21" t="s">
        <v>2691</v>
      </c>
      <c r="N132" s="21" t="s">
        <v>2809</v>
      </c>
      <c r="O132" s="7" t="s">
        <v>1</v>
      </c>
      <c r="P132" s="7" t="s">
        <v>186</v>
      </c>
      <c r="Q132" s="1345"/>
      <c r="R132" s="1345"/>
      <c r="S132" s="1345"/>
      <c r="T132" s="1345"/>
      <c r="U132" s="1345"/>
    </row>
    <row r="133" spans="2:21">
      <c r="D133" s="20" t="s">
        <v>202</v>
      </c>
      <c r="E133" s="20" t="s">
        <v>202</v>
      </c>
      <c r="F133" s="11" t="s">
        <v>2786</v>
      </c>
      <c r="H133" s="154" t="s">
        <v>217</v>
      </c>
      <c r="I133" s="89" t="s">
        <v>217</v>
      </c>
      <c r="J133" s="7"/>
      <c r="K133" s="21" t="s">
        <v>185</v>
      </c>
      <c r="L133" s="21"/>
      <c r="M133" s="21" t="s">
        <v>2691</v>
      </c>
      <c r="N133" s="21" t="s">
        <v>2809</v>
      </c>
      <c r="O133" s="7" t="s">
        <v>1</v>
      </c>
      <c r="P133" s="7" t="s">
        <v>186</v>
      </c>
      <c r="Q133" s="1345"/>
      <c r="R133" s="1345"/>
      <c r="S133" s="1345"/>
      <c r="T133" s="1345"/>
      <c r="U133" s="1345"/>
    </row>
    <row r="134" spans="2:21">
      <c r="D134" s="20" t="s">
        <v>202</v>
      </c>
      <c r="E134" s="20" t="s">
        <v>202</v>
      </c>
      <c r="F134" s="11" t="s">
        <v>2786</v>
      </c>
      <c r="H134" s="154" t="s">
        <v>217</v>
      </c>
      <c r="I134" s="89" t="s">
        <v>217</v>
      </c>
      <c r="J134" s="7"/>
      <c r="K134" s="21" t="s">
        <v>185</v>
      </c>
      <c r="L134" s="21"/>
      <c r="M134" s="21" t="s">
        <v>2691</v>
      </c>
      <c r="N134" s="21" t="s">
        <v>2809</v>
      </c>
      <c r="O134" s="7" t="s">
        <v>1</v>
      </c>
      <c r="P134" s="7" t="s">
        <v>186</v>
      </c>
      <c r="Q134" s="1345"/>
      <c r="R134" s="1345"/>
      <c r="S134" s="1345"/>
      <c r="T134" s="1345"/>
      <c r="U134" s="1345"/>
    </row>
    <row r="136" spans="2:21" ht="17.649999999999999">
      <c r="B136" s="28" t="s">
        <v>2844</v>
      </c>
      <c r="C136" s="27"/>
      <c r="D136" s="27"/>
      <c r="E136" s="27"/>
      <c r="F136" s="27"/>
      <c r="G136" s="27"/>
      <c r="H136" s="27"/>
      <c r="I136" s="27"/>
      <c r="J136" s="27"/>
      <c r="K136" s="27"/>
      <c r="L136" s="27"/>
      <c r="M136" s="27"/>
      <c r="N136" s="27"/>
      <c r="O136" s="27"/>
      <c r="P136" s="27"/>
      <c r="Q136" s="27"/>
      <c r="R136" s="27"/>
      <c r="S136" s="27"/>
      <c r="T136" s="27"/>
      <c r="U136" s="27"/>
    </row>
    <row r="137" spans="2:21">
      <c r="B137" s="12"/>
      <c r="C137" s="12"/>
      <c r="D137" s="12"/>
      <c r="E137" s="12"/>
      <c r="F137" s="12"/>
      <c r="G137" s="7"/>
      <c r="H137" s="7"/>
      <c r="I137" s="7"/>
      <c r="J137" s="7"/>
      <c r="K137" s="22"/>
      <c r="L137" s="22"/>
      <c r="M137" s="22"/>
      <c r="N137" s="22"/>
      <c r="O137" s="14"/>
      <c r="P137" s="15"/>
      <c r="Q137" s="15"/>
      <c r="R137" s="15"/>
      <c r="S137" s="15"/>
      <c r="T137" s="15"/>
      <c r="U137" s="15"/>
    </row>
    <row r="138" spans="2:21" ht="13.9">
      <c r="B138" s="12"/>
      <c r="C138" s="34" t="s">
        <v>190</v>
      </c>
      <c r="D138" s="34"/>
      <c r="E138" s="33"/>
      <c r="F138" s="33"/>
      <c r="G138" s="33"/>
      <c r="H138" s="33"/>
      <c r="I138" s="33"/>
      <c r="J138" s="33"/>
      <c r="K138" s="33"/>
      <c r="L138" s="33"/>
      <c r="M138" s="33"/>
      <c r="N138" s="33"/>
      <c r="O138" s="33"/>
      <c r="P138" s="33"/>
      <c r="Q138" s="33"/>
      <c r="R138" s="33"/>
      <c r="S138" s="33"/>
      <c r="T138" s="33"/>
      <c r="U138" s="33"/>
    </row>
    <row r="139" spans="2:21">
      <c r="B139" s="12"/>
      <c r="C139" s="12"/>
      <c r="D139" s="12"/>
      <c r="E139" s="12"/>
      <c r="F139" s="12"/>
      <c r="G139" s="7"/>
      <c r="H139" s="7"/>
      <c r="I139" s="7"/>
      <c r="J139" s="7"/>
      <c r="K139" s="22"/>
      <c r="L139" s="22"/>
      <c r="M139" s="22"/>
      <c r="N139" s="22"/>
      <c r="O139" s="22"/>
      <c r="P139" s="14"/>
      <c r="Q139" s="14"/>
      <c r="R139" s="14"/>
      <c r="S139" s="14"/>
      <c r="T139" s="14"/>
      <c r="U139" s="14"/>
    </row>
    <row r="140" spans="2:21" ht="14.25" customHeight="1">
      <c r="B140" s="12"/>
      <c r="C140" s="12"/>
      <c r="D140" s="80" t="s">
        <v>3171</v>
      </c>
      <c r="E140" s="81"/>
      <c r="F140" s="81"/>
      <c r="G140" s="81"/>
      <c r="H140" s="81"/>
      <c r="I140" s="81"/>
      <c r="J140" s="81"/>
      <c r="K140" s="81"/>
      <c r="L140" s="81"/>
      <c r="M140" s="81"/>
      <c r="N140" s="81"/>
      <c r="O140" s="81"/>
      <c r="P140" s="81"/>
      <c r="Q140" s="81"/>
      <c r="R140" s="81"/>
      <c r="S140" s="81"/>
      <c r="T140" s="81"/>
      <c r="U140" s="81"/>
    </row>
    <row r="141" spans="2:21">
      <c r="B141" s="12"/>
      <c r="C141" s="12"/>
      <c r="D141" s="12"/>
      <c r="E141" s="12"/>
      <c r="F141" s="12"/>
      <c r="G141" s="7"/>
      <c r="H141" s="7"/>
      <c r="I141" s="7"/>
      <c r="J141" s="7"/>
      <c r="K141" s="22"/>
      <c r="L141" s="22"/>
      <c r="M141" s="22"/>
      <c r="N141" s="22"/>
      <c r="O141" s="14"/>
      <c r="P141" s="15"/>
    </row>
    <row r="142" spans="2:21">
      <c r="D142" s="20" t="s">
        <v>190</v>
      </c>
      <c r="E142" s="20" t="s">
        <v>172</v>
      </c>
      <c r="F142" s="11" t="s">
        <v>2786</v>
      </c>
      <c r="H142" s="154" t="s">
        <v>3171</v>
      </c>
      <c r="I142" s="89" t="s">
        <v>3178</v>
      </c>
      <c r="J142" s="7"/>
      <c r="K142" s="21" t="s">
        <v>185</v>
      </c>
      <c r="L142" s="21"/>
      <c r="M142" s="21" t="s">
        <v>2844</v>
      </c>
      <c r="N142" s="21" t="s">
        <v>2691</v>
      </c>
      <c r="O142" s="7" t="s">
        <v>1</v>
      </c>
      <c r="P142" s="7" t="s">
        <v>186</v>
      </c>
      <c r="Q142" s="1345"/>
      <c r="R142" s="1345"/>
      <c r="S142" s="1345"/>
      <c r="T142" s="1345"/>
      <c r="U142" s="1345"/>
    </row>
    <row r="143" spans="2:21">
      <c r="D143" s="20" t="s">
        <v>190</v>
      </c>
      <c r="E143" s="20" t="s">
        <v>172</v>
      </c>
      <c r="F143" s="11" t="s">
        <v>2786</v>
      </c>
      <c r="H143" s="154" t="s">
        <v>3171</v>
      </c>
      <c r="I143" s="89" t="s">
        <v>3179</v>
      </c>
      <c r="J143" s="7"/>
      <c r="K143" s="21" t="s">
        <v>185</v>
      </c>
      <c r="L143" s="21"/>
      <c r="M143" s="21" t="s">
        <v>2844</v>
      </c>
      <c r="N143" s="21" t="s">
        <v>2691</v>
      </c>
      <c r="O143" s="7" t="s">
        <v>1</v>
      </c>
      <c r="P143" s="7" t="s">
        <v>186</v>
      </c>
      <c r="Q143" s="1345"/>
      <c r="R143" s="1345"/>
      <c r="S143" s="1345"/>
      <c r="T143" s="1345"/>
      <c r="U143" s="1345"/>
    </row>
    <row r="144" spans="2:21">
      <c r="D144" s="20" t="s">
        <v>190</v>
      </c>
      <c r="E144" s="20" t="s">
        <v>172</v>
      </c>
      <c r="F144" s="11" t="s">
        <v>2786</v>
      </c>
      <c r="H144" s="154" t="s">
        <v>3171</v>
      </c>
      <c r="I144" s="89" t="s">
        <v>217</v>
      </c>
      <c r="J144" s="7"/>
      <c r="K144" s="21" t="s">
        <v>185</v>
      </c>
      <c r="L144" s="21"/>
      <c r="M144" s="21" t="s">
        <v>2844</v>
      </c>
      <c r="N144" s="21" t="s">
        <v>2691</v>
      </c>
      <c r="O144" s="7" t="s">
        <v>1</v>
      </c>
      <c r="P144" s="7" t="s">
        <v>186</v>
      </c>
      <c r="Q144" s="1345"/>
      <c r="R144" s="1345"/>
      <c r="S144" s="1345"/>
      <c r="T144" s="1345"/>
      <c r="U144" s="1345"/>
    </row>
    <row r="145" spans="4:21">
      <c r="D145" s="20" t="s">
        <v>190</v>
      </c>
      <c r="E145" s="20" t="s">
        <v>172</v>
      </c>
      <c r="F145" s="11" t="s">
        <v>2786</v>
      </c>
      <c r="H145" s="154" t="s">
        <v>3171</v>
      </c>
      <c r="I145" s="89" t="s">
        <v>217</v>
      </c>
      <c r="J145" s="7"/>
      <c r="K145" s="21" t="s">
        <v>185</v>
      </c>
      <c r="L145" s="21"/>
      <c r="M145" s="21" t="s">
        <v>2844</v>
      </c>
      <c r="N145" s="21" t="s">
        <v>2691</v>
      </c>
      <c r="O145" s="7" t="s">
        <v>1</v>
      </c>
      <c r="P145" s="7" t="s">
        <v>186</v>
      </c>
      <c r="Q145" s="1345"/>
      <c r="R145" s="1345"/>
      <c r="S145" s="1345"/>
      <c r="T145" s="1345"/>
      <c r="U145" s="1345"/>
    </row>
    <row r="146" spans="4:21">
      <c r="D146" s="12"/>
      <c r="E146" s="12"/>
      <c r="F146" s="12"/>
      <c r="G146" s="7"/>
      <c r="H146" s="7"/>
      <c r="I146" s="7"/>
      <c r="J146" s="7"/>
      <c r="K146" s="22"/>
      <c r="L146" s="22"/>
      <c r="M146" s="22"/>
      <c r="N146" s="22"/>
      <c r="O146" s="14"/>
      <c r="P146" s="15"/>
    </row>
    <row r="147" spans="4:21" ht="14.25" customHeight="1">
      <c r="D147" s="80" t="s">
        <v>3172</v>
      </c>
      <c r="E147" s="81"/>
      <c r="F147" s="81"/>
      <c r="G147" s="81"/>
      <c r="H147" s="81"/>
      <c r="I147" s="81"/>
      <c r="J147" s="81"/>
      <c r="K147" s="81"/>
      <c r="L147" s="81"/>
      <c r="M147" s="81"/>
      <c r="N147" s="81"/>
      <c r="O147" s="81"/>
      <c r="P147" s="81"/>
      <c r="Q147" s="81"/>
      <c r="R147" s="81"/>
      <c r="S147" s="81"/>
      <c r="T147" s="81"/>
      <c r="U147" s="81"/>
    </row>
    <row r="148" spans="4:21">
      <c r="D148" s="12"/>
      <c r="E148" s="12"/>
      <c r="F148" s="12"/>
      <c r="G148" s="7"/>
      <c r="H148" s="7"/>
      <c r="I148" s="7"/>
      <c r="J148" s="7"/>
      <c r="K148" s="22"/>
      <c r="L148" s="22"/>
      <c r="M148" s="22"/>
      <c r="N148" s="22"/>
      <c r="O148" s="14"/>
      <c r="P148" s="15"/>
    </row>
    <row r="149" spans="4:21">
      <c r="D149" s="20" t="s">
        <v>190</v>
      </c>
      <c r="E149" s="20" t="s">
        <v>172</v>
      </c>
      <c r="F149" s="11" t="s">
        <v>2786</v>
      </c>
      <c r="H149" s="154" t="s">
        <v>3172</v>
      </c>
      <c r="I149" s="89" t="s">
        <v>3178</v>
      </c>
      <c r="J149" s="7"/>
      <c r="K149" s="21" t="s">
        <v>185</v>
      </c>
      <c r="L149" s="21"/>
      <c r="M149" s="21" t="s">
        <v>2844</v>
      </c>
      <c r="N149" s="21" t="s">
        <v>2691</v>
      </c>
      <c r="O149" s="7" t="s">
        <v>1</v>
      </c>
      <c r="P149" s="7" t="s">
        <v>186</v>
      </c>
      <c r="Q149" s="1345"/>
      <c r="R149" s="1345"/>
      <c r="S149" s="1345"/>
      <c r="T149" s="1345"/>
      <c r="U149" s="1345"/>
    </row>
    <row r="150" spans="4:21">
      <c r="D150" s="20" t="s">
        <v>190</v>
      </c>
      <c r="E150" s="20" t="s">
        <v>172</v>
      </c>
      <c r="F150" s="11" t="s">
        <v>2786</v>
      </c>
      <c r="H150" s="154" t="s">
        <v>3172</v>
      </c>
      <c r="I150" s="89" t="s">
        <v>3179</v>
      </c>
      <c r="J150" s="7"/>
      <c r="K150" s="21" t="s">
        <v>185</v>
      </c>
      <c r="L150" s="21"/>
      <c r="M150" s="21" t="s">
        <v>2844</v>
      </c>
      <c r="N150" s="21" t="s">
        <v>2691</v>
      </c>
      <c r="O150" s="7" t="s">
        <v>1</v>
      </c>
      <c r="P150" s="7" t="s">
        <v>186</v>
      </c>
      <c r="Q150" s="1345"/>
      <c r="R150" s="1345"/>
      <c r="S150" s="1345"/>
      <c r="T150" s="1345"/>
      <c r="U150" s="1345"/>
    </row>
    <row r="151" spans="4:21">
      <c r="D151" s="20" t="s">
        <v>190</v>
      </c>
      <c r="E151" s="20" t="s">
        <v>172</v>
      </c>
      <c r="F151" s="11" t="s">
        <v>2786</v>
      </c>
      <c r="H151" s="154" t="s">
        <v>3172</v>
      </c>
      <c r="I151" s="89" t="s">
        <v>217</v>
      </c>
      <c r="J151" s="7"/>
      <c r="K151" s="21" t="s">
        <v>185</v>
      </c>
      <c r="L151" s="21"/>
      <c r="M151" s="21" t="s">
        <v>2844</v>
      </c>
      <c r="N151" s="21" t="s">
        <v>2691</v>
      </c>
      <c r="O151" s="7" t="s">
        <v>1</v>
      </c>
      <c r="P151" s="7" t="s">
        <v>186</v>
      </c>
      <c r="Q151" s="1345"/>
      <c r="R151" s="1345"/>
      <c r="S151" s="1345"/>
      <c r="T151" s="1345"/>
      <c r="U151" s="1345"/>
    </row>
    <row r="152" spans="4:21">
      <c r="D152" s="20" t="s">
        <v>190</v>
      </c>
      <c r="E152" s="20" t="s">
        <v>172</v>
      </c>
      <c r="F152" s="11" t="s">
        <v>2786</v>
      </c>
      <c r="H152" s="154" t="s">
        <v>3172</v>
      </c>
      <c r="I152" s="89" t="s">
        <v>217</v>
      </c>
      <c r="J152" s="7"/>
      <c r="K152" s="21" t="s">
        <v>185</v>
      </c>
      <c r="L152" s="21"/>
      <c r="M152" s="21" t="s">
        <v>2844</v>
      </c>
      <c r="N152" s="21" t="s">
        <v>2691</v>
      </c>
      <c r="O152" s="7" t="s">
        <v>1</v>
      </c>
      <c r="P152" s="7" t="s">
        <v>186</v>
      </c>
      <c r="Q152" s="1345"/>
      <c r="R152" s="1345"/>
      <c r="S152" s="1345"/>
      <c r="T152" s="1345"/>
      <c r="U152" s="1345"/>
    </row>
    <row r="153" spans="4:21">
      <c r="D153" s="12"/>
      <c r="E153" s="12"/>
      <c r="F153" s="12"/>
      <c r="G153" s="7"/>
      <c r="H153" s="7"/>
      <c r="I153" s="7"/>
      <c r="J153" s="7"/>
      <c r="K153" s="22"/>
      <c r="L153" s="22"/>
      <c r="M153" s="22"/>
      <c r="N153" s="22"/>
      <c r="O153" s="14"/>
      <c r="P153" s="15"/>
    </row>
    <row r="154" spans="4:21" ht="14.25" customHeight="1">
      <c r="D154" s="80" t="s">
        <v>3173</v>
      </c>
      <c r="E154" s="81"/>
      <c r="F154" s="81"/>
      <c r="G154" s="81"/>
      <c r="H154" s="81"/>
      <c r="I154" s="81"/>
      <c r="J154" s="81"/>
      <c r="K154" s="81"/>
      <c r="L154" s="81"/>
      <c r="M154" s="81"/>
      <c r="N154" s="81"/>
      <c r="O154" s="81"/>
      <c r="P154" s="81"/>
    </row>
    <row r="155" spans="4:21">
      <c r="D155" s="12"/>
      <c r="E155" s="12"/>
      <c r="F155" s="12"/>
      <c r="G155" s="7"/>
      <c r="H155" s="7"/>
      <c r="I155" s="7"/>
      <c r="J155" s="7"/>
      <c r="K155" s="22"/>
      <c r="L155" s="22"/>
      <c r="M155" s="22"/>
      <c r="N155" s="22"/>
      <c r="O155" s="14"/>
      <c r="P155" s="15"/>
    </row>
    <row r="156" spans="4:21">
      <c r="D156" s="20" t="s">
        <v>190</v>
      </c>
      <c r="E156" s="20" t="s">
        <v>172</v>
      </c>
      <c r="F156" s="11" t="s">
        <v>2786</v>
      </c>
      <c r="H156" s="154" t="s">
        <v>3173</v>
      </c>
      <c r="I156" s="89" t="s">
        <v>3178</v>
      </c>
      <c r="J156" s="7"/>
      <c r="K156" s="21" t="s">
        <v>185</v>
      </c>
      <c r="L156" s="21"/>
      <c r="M156" s="21" t="s">
        <v>2844</v>
      </c>
      <c r="N156" s="21" t="s">
        <v>2691</v>
      </c>
      <c r="O156" s="7" t="s">
        <v>1</v>
      </c>
      <c r="P156" s="7" t="s">
        <v>186</v>
      </c>
      <c r="Q156" s="1345"/>
      <c r="R156" s="1345"/>
      <c r="S156" s="1345"/>
      <c r="T156" s="1345"/>
      <c r="U156" s="1345"/>
    </row>
    <row r="157" spans="4:21">
      <c r="D157" s="20" t="s">
        <v>190</v>
      </c>
      <c r="E157" s="20" t="s">
        <v>172</v>
      </c>
      <c r="F157" s="11" t="s">
        <v>2786</v>
      </c>
      <c r="H157" s="154" t="s">
        <v>3173</v>
      </c>
      <c r="I157" s="89" t="s">
        <v>3179</v>
      </c>
      <c r="J157" s="7"/>
      <c r="K157" s="21" t="s">
        <v>185</v>
      </c>
      <c r="L157" s="21"/>
      <c r="M157" s="21" t="s">
        <v>2844</v>
      </c>
      <c r="N157" s="21" t="s">
        <v>2691</v>
      </c>
      <c r="O157" s="7" t="s">
        <v>1</v>
      </c>
      <c r="P157" s="7" t="s">
        <v>186</v>
      </c>
      <c r="Q157" s="1345"/>
      <c r="R157" s="1345"/>
      <c r="S157" s="1345"/>
      <c r="T157" s="1345"/>
      <c r="U157" s="1345"/>
    </row>
    <row r="158" spans="4:21">
      <c r="D158" s="20" t="s">
        <v>190</v>
      </c>
      <c r="E158" s="20" t="s">
        <v>172</v>
      </c>
      <c r="F158" s="11" t="s">
        <v>2786</v>
      </c>
      <c r="H158" s="154" t="s">
        <v>3173</v>
      </c>
      <c r="I158" s="89" t="s">
        <v>217</v>
      </c>
      <c r="J158" s="7"/>
      <c r="K158" s="21" t="s">
        <v>185</v>
      </c>
      <c r="L158" s="21"/>
      <c r="M158" s="21" t="s">
        <v>2844</v>
      </c>
      <c r="N158" s="21" t="s">
        <v>2691</v>
      </c>
      <c r="O158" s="7" t="s">
        <v>1</v>
      </c>
      <c r="P158" s="7" t="s">
        <v>186</v>
      </c>
      <c r="Q158" s="1345"/>
      <c r="R158" s="1345"/>
      <c r="S158" s="1345"/>
      <c r="T158" s="1345"/>
      <c r="U158" s="1345"/>
    </row>
    <row r="159" spans="4:21">
      <c r="D159" s="20" t="s">
        <v>190</v>
      </c>
      <c r="E159" s="20" t="s">
        <v>172</v>
      </c>
      <c r="F159" s="11" t="s">
        <v>2786</v>
      </c>
      <c r="H159" s="154" t="s">
        <v>3173</v>
      </c>
      <c r="I159" s="89" t="s">
        <v>217</v>
      </c>
      <c r="J159" s="7"/>
      <c r="K159" s="21" t="s">
        <v>185</v>
      </c>
      <c r="L159" s="21"/>
      <c r="M159" s="21" t="s">
        <v>2844</v>
      </c>
      <c r="N159" s="21" t="s">
        <v>2691</v>
      </c>
      <c r="O159" s="7" t="s">
        <v>1</v>
      </c>
      <c r="P159" s="7" t="s">
        <v>186</v>
      </c>
      <c r="Q159" s="1345"/>
      <c r="R159" s="1345"/>
      <c r="S159" s="1345"/>
      <c r="T159" s="1345"/>
      <c r="U159" s="1345"/>
    </row>
    <row r="161" spans="4:21" ht="14.25" customHeight="1">
      <c r="D161" s="80" t="s">
        <v>1898</v>
      </c>
      <c r="E161" s="81"/>
      <c r="F161" s="81"/>
      <c r="G161" s="81"/>
      <c r="H161" s="81"/>
      <c r="I161" s="81"/>
      <c r="J161" s="81"/>
      <c r="K161" s="81"/>
      <c r="L161" s="81"/>
      <c r="M161" s="81"/>
      <c r="N161" s="81"/>
      <c r="O161" s="81"/>
      <c r="P161" s="81"/>
      <c r="Q161" s="81"/>
      <c r="R161" s="81"/>
      <c r="S161" s="81"/>
      <c r="T161" s="81"/>
      <c r="U161" s="81"/>
    </row>
    <row r="162" spans="4:21">
      <c r="D162" s="12"/>
      <c r="E162" s="12"/>
      <c r="F162" s="12"/>
      <c r="G162" s="7"/>
      <c r="H162" s="7"/>
      <c r="I162" s="7"/>
      <c r="J162" s="7"/>
      <c r="K162" s="22"/>
      <c r="L162" s="22"/>
      <c r="M162" s="22"/>
      <c r="N162" s="22"/>
      <c r="O162" s="14"/>
      <c r="P162" s="15"/>
    </row>
    <row r="163" spans="4:21">
      <c r="D163" s="20" t="s">
        <v>190</v>
      </c>
      <c r="E163" s="20" t="s">
        <v>172</v>
      </c>
      <c r="F163" s="11" t="s">
        <v>2786</v>
      </c>
      <c r="H163" s="154" t="s">
        <v>1898</v>
      </c>
      <c r="I163" s="89" t="s">
        <v>3178</v>
      </c>
      <c r="J163" s="7"/>
      <c r="K163" s="21" t="s">
        <v>185</v>
      </c>
      <c r="L163" s="21"/>
      <c r="M163" s="21" t="s">
        <v>2844</v>
      </c>
      <c r="N163" s="21" t="s">
        <v>2691</v>
      </c>
      <c r="O163" s="7" t="s">
        <v>1</v>
      </c>
      <c r="P163" s="7" t="s">
        <v>186</v>
      </c>
      <c r="Q163" s="1345"/>
      <c r="R163" s="1345"/>
      <c r="S163" s="1345"/>
      <c r="T163" s="1345"/>
      <c r="U163" s="1345"/>
    </row>
    <row r="164" spans="4:21">
      <c r="D164" s="20" t="s">
        <v>190</v>
      </c>
      <c r="E164" s="20" t="s">
        <v>172</v>
      </c>
      <c r="F164" s="11" t="s">
        <v>2786</v>
      </c>
      <c r="H164" s="154" t="s">
        <v>1898</v>
      </c>
      <c r="I164" s="89" t="s">
        <v>3179</v>
      </c>
      <c r="J164" s="7"/>
      <c r="K164" s="21" t="s">
        <v>185</v>
      </c>
      <c r="L164" s="21"/>
      <c r="M164" s="21" t="s">
        <v>2844</v>
      </c>
      <c r="N164" s="21" t="s">
        <v>2691</v>
      </c>
      <c r="O164" s="7" t="s">
        <v>1</v>
      </c>
      <c r="P164" s="7" t="s">
        <v>186</v>
      </c>
      <c r="Q164" s="1345"/>
      <c r="R164" s="1345"/>
      <c r="S164" s="1345"/>
      <c r="T164" s="1345"/>
      <c r="U164" s="1345"/>
    </row>
    <row r="165" spans="4:21">
      <c r="D165" s="20" t="s">
        <v>190</v>
      </c>
      <c r="E165" s="20" t="s">
        <v>172</v>
      </c>
      <c r="F165" s="11" t="s">
        <v>2786</v>
      </c>
      <c r="H165" s="154" t="s">
        <v>1898</v>
      </c>
      <c r="I165" s="89" t="s">
        <v>217</v>
      </c>
      <c r="J165" s="7"/>
      <c r="K165" s="21" t="s">
        <v>185</v>
      </c>
      <c r="L165" s="21"/>
      <c r="M165" s="21" t="s">
        <v>2844</v>
      </c>
      <c r="N165" s="21" t="s">
        <v>2691</v>
      </c>
      <c r="O165" s="7" t="s">
        <v>1</v>
      </c>
      <c r="P165" s="7" t="s">
        <v>186</v>
      </c>
      <c r="Q165" s="1345"/>
      <c r="R165" s="1345"/>
      <c r="S165" s="1345"/>
      <c r="T165" s="1345"/>
      <c r="U165" s="1345"/>
    </row>
    <row r="166" spans="4:21">
      <c r="D166" s="20" t="s">
        <v>190</v>
      </c>
      <c r="E166" s="20" t="s">
        <v>172</v>
      </c>
      <c r="F166" s="11" t="s">
        <v>2786</v>
      </c>
      <c r="H166" s="154" t="s">
        <v>1898</v>
      </c>
      <c r="I166" s="89" t="s">
        <v>217</v>
      </c>
      <c r="J166" s="7"/>
      <c r="K166" s="21" t="s">
        <v>185</v>
      </c>
      <c r="L166" s="21"/>
      <c r="M166" s="21" t="s">
        <v>2844</v>
      </c>
      <c r="N166" s="21" t="s">
        <v>2691</v>
      </c>
      <c r="O166" s="7" t="s">
        <v>1</v>
      </c>
      <c r="P166" s="7" t="s">
        <v>186</v>
      </c>
      <c r="Q166" s="1345"/>
      <c r="R166" s="1345"/>
      <c r="S166" s="1345"/>
      <c r="T166" s="1345"/>
      <c r="U166" s="1345"/>
    </row>
    <row r="167" spans="4:21">
      <c r="D167" s="12"/>
      <c r="E167" s="12"/>
      <c r="F167" s="12"/>
      <c r="G167" s="7"/>
      <c r="H167" s="7"/>
      <c r="I167" s="7"/>
      <c r="J167" s="7"/>
      <c r="K167" s="22"/>
      <c r="L167" s="22"/>
      <c r="M167" s="22"/>
      <c r="N167" s="22"/>
      <c r="O167" s="14"/>
      <c r="P167" s="15"/>
    </row>
    <row r="168" spans="4:21" ht="14.25" customHeight="1">
      <c r="D168" s="80" t="s">
        <v>2864</v>
      </c>
      <c r="E168" s="81"/>
      <c r="F168" s="81"/>
      <c r="G168" s="81"/>
      <c r="H168" s="81"/>
      <c r="I168" s="81"/>
      <c r="J168" s="81"/>
      <c r="K168" s="81"/>
      <c r="L168" s="81"/>
      <c r="M168" s="81"/>
      <c r="N168" s="81"/>
      <c r="O168" s="81"/>
      <c r="P168" s="81"/>
      <c r="Q168" s="81"/>
      <c r="R168" s="81"/>
      <c r="S168" s="81"/>
      <c r="T168" s="81"/>
      <c r="U168" s="81"/>
    </row>
    <row r="169" spans="4:21">
      <c r="D169" s="12"/>
      <c r="E169" s="12"/>
      <c r="F169" s="12"/>
      <c r="G169" s="7"/>
      <c r="H169" s="7"/>
      <c r="I169" s="7"/>
      <c r="J169" s="7"/>
      <c r="K169" s="22"/>
      <c r="L169" s="22"/>
      <c r="M169" s="22"/>
      <c r="N169" s="22"/>
      <c r="O169" s="14"/>
      <c r="P169" s="15"/>
    </row>
    <row r="170" spans="4:21">
      <c r="D170" s="20" t="s">
        <v>190</v>
      </c>
      <c r="E170" s="20" t="s">
        <v>172</v>
      </c>
      <c r="F170" s="11" t="s">
        <v>2786</v>
      </c>
      <c r="H170" s="154" t="s">
        <v>2864</v>
      </c>
      <c r="I170" s="89" t="s">
        <v>217</v>
      </c>
      <c r="J170" s="7"/>
      <c r="K170" s="21" t="s">
        <v>185</v>
      </c>
      <c r="L170" s="21"/>
      <c r="M170" s="21" t="s">
        <v>2844</v>
      </c>
      <c r="N170" s="21" t="s">
        <v>2691</v>
      </c>
      <c r="O170" s="7" t="s">
        <v>1</v>
      </c>
      <c r="P170" s="7" t="s">
        <v>186</v>
      </c>
      <c r="Q170" s="1345"/>
      <c r="R170" s="1345"/>
      <c r="S170" s="1345"/>
      <c r="T170" s="1345"/>
      <c r="U170" s="1345"/>
    </row>
    <row r="171" spans="4:21">
      <c r="D171" s="20" t="s">
        <v>190</v>
      </c>
      <c r="E171" s="20" t="s">
        <v>172</v>
      </c>
      <c r="F171" s="11" t="s">
        <v>2786</v>
      </c>
      <c r="H171" s="154" t="s">
        <v>2864</v>
      </c>
      <c r="I171" s="89" t="s">
        <v>217</v>
      </c>
      <c r="J171" s="7"/>
      <c r="K171" s="21" t="s">
        <v>185</v>
      </c>
      <c r="L171" s="21"/>
      <c r="M171" s="21" t="s">
        <v>2844</v>
      </c>
      <c r="N171" s="21" t="s">
        <v>2691</v>
      </c>
      <c r="O171" s="7" t="s">
        <v>1</v>
      </c>
      <c r="P171" s="7" t="s">
        <v>186</v>
      </c>
      <c r="Q171" s="1345"/>
      <c r="R171" s="1345"/>
      <c r="S171" s="1345"/>
      <c r="T171" s="1345"/>
      <c r="U171" s="1345"/>
    </row>
    <row r="172" spans="4:21">
      <c r="D172" s="20" t="s">
        <v>190</v>
      </c>
      <c r="E172" s="20" t="s">
        <v>172</v>
      </c>
      <c r="F172" s="11" t="s">
        <v>2786</v>
      </c>
      <c r="H172" s="154" t="s">
        <v>2864</v>
      </c>
      <c r="I172" s="89" t="s">
        <v>217</v>
      </c>
      <c r="J172" s="7"/>
      <c r="K172" s="21" t="s">
        <v>185</v>
      </c>
      <c r="L172" s="21"/>
      <c r="M172" s="21" t="s">
        <v>2844</v>
      </c>
      <c r="N172" s="21" t="s">
        <v>2691</v>
      </c>
      <c r="O172" s="7" t="s">
        <v>1</v>
      </c>
      <c r="P172" s="7" t="s">
        <v>186</v>
      </c>
      <c r="Q172" s="1345"/>
      <c r="R172" s="1345"/>
      <c r="S172" s="1345"/>
      <c r="T172" s="1345"/>
      <c r="U172" s="1345"/>
    </row>
    <row r="173" spans="4:21">
      <c r="D173" s="20" t="s">
        <v>190</v>
      </c>
      <c r="E173" s="20" t="s">
        <v>172</v>
      </c>
      <c r="F173" s="11" t="s">
        <v>2786</v>
      </c>
      <c r="H173" s="154" t="s">
        <v>2864</v>
      </c>
      <c r="I173" s="89" t="s">
        <v>217</v>
      </c>
      <c r="J173" s="7"/>
      <c r="K173" s="21" t="s">
        <v>185</v>
      </c>
      <c r="L173" s="21"/>
      <c r="M173" s="21" t="s">
        <v>2844</v>
      </c>
      <c r="N173" s="21" t="s">
        <v>2691</v>
      </c>
      <c r="O173" s="7" t="s">
        <v>1</v>
      </c>
      <c r="P173" s="7" t="s">
        <v>186</v>
      </c>
      <c r="Q173" s="1345"/>
      <c r="R173" s="1345"/>
      <c r="S173" s="1345"/>
      <c r="T173" s="1345"/>
      <c r="U173" s="1345"/>
    </row>
    <row r="174" spans="4:21">
      <c r="D174" s="12"/>
      <c r="E174" s="12"/>
      <c r="F174" s="12"/>
      <c r="G174" s="7"/>
      <c r="H174" s="7"/>
      <c r="I174" s="7"/>
      <c r="J174" s="7"/>
      <c r="K174" s="22"/>
      <c r="L174" s="22"/>
      <c r="M174" s="22"/>
      <c r="N174" s="22"/>
      <c r="O174" s="14"/>
      <c r="P174" s="15"/>
    </row>
    <row r="175" spans="4:21" ht="14.25" customHeight="1">
      <c r="D175" s="80" t="s">
        <v>217</v>
      </c>
      <c r="E175" s="81"/>
      <c r="F175" s="81"/>
      <c r="G175" s="81"/>
      <c r="H175" s="81"/>
      <c r="I175" s="81"/>
      <c r="J175" s="81"/>
      <c r="K175" s="81"/>
      <c r="L175" s="81"/>
      <c r="M175" s="81"/>
      <c r="N175" s="81"/>
      <c r="O175" s="81"/>
      <c r="P175" s="81"/>
      <c r="Q175" s="81"/>
      <c r="R175" s="81"/>
      <c r="S175" s="81"/>
      <c r="T175" s="81"/>
      <c r="U175" s="81"/>
    </row>
    <row r="177" spans="3:21">
      <c r="D177" s="20" t="s">
        <v>190</v>
      </c>
      <c r="E177" s="20" t="s">
        <v>172</v>
      </c>
      <c r="F177" s="11" t="s">
        <v>2786</v>
      </c>
      <c r="H177" s="154" t="s">
        <v>217</v>
      </c>
      <c r="I177" s="89" t="s">
        <v>217</v>
      </c>
      <c r="J177" s="7"/>
      <c r="K177" s="21" t="s">
        <v>185</v>
      </c>
      <c r="L177" s="21"/>
      <c r="M177" s="21" t="s">
        <v>2844</v>
      </c>
      <c r="N177" s="21" t="s">
        <v>2691</v>
      </c>
      <c r="O177" s="7" t="s">
        <v>1</v>
      </c>
      <c r="P177" s="7" t="s">
        <v>186</v>
      </c>
      <c r="Q177" s="1345"/>
      <c r="R177" s="1345"/>
      <c r="S177" s="1345"/>
      <c r="T177" s="1345"/>
      <c r="U177" s="1345"/>
    </row>
    <row r="178" spans="3:21">
      <c r="D178" s="20" t="s">
        <v>190</v>
      </c>
      <c r="E178" s="20" t="s">
        <v>172</v>
      </c>
      <c r="F178" s="11" t="s">
        <v>2786</v>
      </c>
      <c r="H178" s="154" t="s">
        <v>217</v>
      </c>
      <c r="I178" s="89" t="s">
        <v>217</v>
      </c>
      <c r="J178" s="7"/>
      <c r="K178" s="21" t="s">
        <v>185</v>
      </c>
      <c r="L178" s="21"/>
      <c r="M178" s="21" t="s">
        <v>2844</v>
      </c>
      <c r="N178" s="21" t="s">
        <v>2691</v>
      </c>
      <c r="O178" s="7" t="s">
        <v>1</v>
      </c>
      <c r="P178" s="7" t="s">
        <v>186</v>
      </c>
      <c r="Q178" s="1345"/>
      <c r="R178" s="1345"/>
      <c r="S178" s="1345"/>
      <c r="T178" s="1345"/>
      <c r="U178" s="1345"/>
    </row>
    <row r="179" spans="3:21">
      <c r="D179" s="20" t="s">
        <v>190</v>
      </c>
      <c r="E179" s="20" t="s">
        <v>172</v>
      </c>
      <c r="F179" s="11" t="s">
        <v>2786</v>
      </c>
      <c r="H179" s="154" t="s">
        <v>217</v>
      </c>
      <c r="I179" s="89" t="s">
        <v>217</v>
      </c>
      <c r="J179" s="7"/>
      <c r="K179" s="21" t="s">
        <v>185</v>
      </c>
      <c r="L179" s="21"/>
      <c r="M179" s="21" t="s">
        <v>2844</v>
      </c>
      <c r="N179" s="21" t="s">
        <v>2691</v>
      </c>
      <c r="O179" s="7" t="s">
        <v>1</v>
      </c>
      <c r="P179" s="7" t="s">
        <v>186</v>
      </c>
      <c r="Q179" s="1345"/>
      <c r="R179" s="1345"/>
      <c r="S179" s="1345"/>
      <c r="T179" s="1345"/>
      <c r="U179" s="1345"/>
    </row>
    <row r="180" spans="3:21">
      <c r="D180" s="20" t="s">
        <v>190</v>
      </c>
      <c r="E180" s="20" t="s">
        <v>172</v>
      </c>
      <c r="F180" s="11" t="s">
        <v>2786</v>
      </c>
      <c r="H180" s="154" t="s">
        <v>217</v>
      </c>
      <c r="I180" s="89" t="s">
        <v>217</v>
      </c>
      <c r="J180" s="7"/>
      <c r="K180" s="21" t="s">
        <v>185</v>
      </c>
      <c r="L180" s="21"/>
      <c r="M180" s="21" t="s">
        <v>2844</v>
      </c>
      <c r="N180" s="21" t="s">
        <v>2691</v>
      </c>
      <c r="O180" s="7" t="s">
        <v>1</v>
      </c>
      <c r="P180" s="7" t="s">
        <v>186</v>
      </c>
      <c r="Q180" s="1345"/>
      <c r="R180" s="1345"/>
      <c r="S180" s="1345"/>
      <c r="T180" s="1345"/>
      <c r="U180" s="1345"/>
    </row>
    <row r="181" spans="3:21">
      <c r="D181" s="20" t="s">
        <v>190</v>
      </c>
      <c r="E181" s="20" t="s">
        <v>172</v>
      </c>
      <c r="F181" s="11" t="s">
        <v>2786</v>
      </c>
      <c r="H181" s="154" t="s">
        <v>217</v>
      </c>
      <c r="I181" s="89" t="s">
        <v>217</v>
      </c>
      <c r="J181" s="7"/>
      <c r="K181" s="21" t="s">
        <v>185</v>
      </c>
      <c r="L181" s="21"/>
      <c r="M181" s="21" t="s">
        <v>2844</v>
      </c>
      <c r="N181" s="21" t="s">
        <v>2691</v>
      </c>
      <c r="O181" s="7" t="s">
        <v>1</v>
      </c>
      <c r="P181" s="7" t="s">
        <v>186</v>
      </c>
      <c r="Q181" s="1345"/>
      <c r="R181" s="1345"/>
      <c r="S181" s="1345"/>
      <c r="T181" s="1345"/>
      <c r="U181" s="1345"/>
    </row>
    <row r="182" spans="3:21">
      <c r="D182" s="20" t="s">
        <v>190</v>
      </c>
      <c r="E182" s="20" t="s">
        <v>172</v>
      </c>
      <c r="F182" s="11" t="s">
        <v>2786</v>
      </c>
      <c r="H182" s="154" t="s">
        <v>217</v>
      </c>
      <c r="I182" s="89" t="s">
        <v>217</v>
      </c>
      <c r="J182" s="7"/>
      <c r="K182" s="21" t="s">
        <v>185</v>
      </c>
      <c r="L182" s="21"/>
      <c r="M182" s="21" t="s">
        <v>2844</v>
      </c>
      <c r="N182" s="21" t="s">
        <v>2691</v>
      </c>
      <c r="O182" s="7" t="s">
        <v>1</v>
      </c>
      <c r="P182" s="7" t="s">
        <v>186</v>
      </c>
      <c r="Q182" s="1345"/>
      <c r="R182" s="1345"/>
      <c r="S182" s="1345"/>
      <c r="T182" s="1345"/>
      <c r="U182" s="1345"/>
    </row>
    <row r="183" spans="3:21">
      <c r="D183" s="15"/>
      <c r="E183" s="15"/>
      <c r="H183" s="154"/>
      <c r="I183" s="89"/>
      <c r="J183" s="7"/>
      <c r="K183" s="7"/>
      <c r="L183" s="7"/>
      <c r="M183" s="7"/>
      <c r="N183" s="7"/>
      <c r="O183" s="7"/>
      <c r="P183" s="7"/>
    </row>
    <row r="184" spans="3:21" ht="13.9">
      <c r="C184" s="34" t="s">
        <v>178</v>
      </c>
      <c r="D184" s="34"/>
      <c r="E184" s="33"/>
      <c r="F184" s="33"/>
      <c r="G184" s="33"/>
      <c r="H184" s="33"/>
      <c r="I184" s="33"/>
      <c r="J184" s="33"/>
      <c r="K184" s="33"/>
      <c r="L184" s="33"/>
      <c r="M184" s="33"/>
      <c r="N184" s="33"/>
      <c r="O184" s="33"/>
      <c r="P184" s="33"/>
      <c r="Q184" s="33"/>
      <c r="R184" s="33"/>
      <c r="S184" s="33"/>
      <c r="T184" s="33"/>
      <c r="U184" s="33"/>
    </row>
    <row r="185" spans="3:21">
      <c r="C185" s="12"/>
      <c r="D185" s="12"/>
      <c r="E185" s="12"/>
      <c r="F185" s="12"/>
      <c r="G185" s="7"/>
      <c r="H185" s="7"/>
      <c r="I185" s="7"/>
      <c r="J185" s="7"/>
      <c r="K185" s="22"/>
      <c r="L185" s="22"/>
      <c r="M185" s="22"/>
      <c r="N185" s="22"/>
      <c r="O185" s="22"/>
      <c r="P185" s="14"/>
      <c r="Q185" s="14"/>
      <c r="R185" s="14"/>
      <c r="S185" s="14"/>
      <c r="T185" s="14"/>
      <c r="U185" s="14"/>
    </row>
    <row r="186" spans="3:21" ht="14.25" customHeight="1">
      <c r="C186" s="12"/>
      <c r="D186" s="80" t="s">
        <v>3174</v>
      </c>
      <c r="E186" s="81"/>
      <c r="F186" s="81"/>
      <c r="G186" s="81"/>
      <c r="H186" s="81"/>
      <c r="I186" s="81"/>
      <c r="J186" s="81"/>
      <c r="K186" s="81"/>
      <c r="L186" s="81"/>
      <c r="M186" s="81"/>
      <c r="N186" s="81"/>
      <c r="O186" s="81"/>
      <c r="P186" s="81"/>
      <c r="Q186" s="81"/>
      <c r="R186" s="81"/>
      <c r="S186" s="81"/>
      <c r="T186" s="81"/>
      <c r="U186" s="81"/>
    </row>
    <row r="187" spans="3:21">
      <c r="C187" s="12"/>
      <c r="D187" s="12"/>
      <c r="E187" s="12"/>
      <c r="F187" s="12"/>
      <c r="G187" s="7"/>
      <c r="H187" s="7"/>
      <c r="I187" s="7"/>
      <c r="J187" s="7"/>
      <c r="K187" s="22"/>
      <c r="L187" s="22"/>
      <c r="M187" s="22"/>
      <c r="N187" s="22"/>
      <c r="O187" s="14"/>
      <c r="P187" s="15"/>
    </row>
    <row r="188" spans="3:21">
      <c r="D188" s="20" t="s">
        <v>178</v>
      </c>
      <c r="E188" s="20" t="s">
        <v>211</v>
      </c>
      <c r="F188" s="11" t="s">
        <v>2786</v>
      </c>
      <c r="H188" s="154" t="s">
        <v>3174</v>
      </c>
      <c r="I188" s="89" t="s">
        <v>217</v>
      </c>
      <c r="J188" s="7"/>
      <c r="K188" s="21" t="s">
        <v>185</v>
      </c>
      <c r="L188" s="21"/>
      <c r="M188" s="21" t="s">
        <v>2844</v>
      </c>
      <c r="N188" s="21" t="s">
        <v>2691</v>
      </c>
      <c r="O188" s="7" t="s">
        <v>1</v>
      </c>
      <c r="P188" s="7" t="s">
        <v>186</v>
      </c>
      <c r="Q188" s="1345"/>
      <c r="R188" s="1345"/>
      <c r="S188" s="1345"/>
      <c r="T188" s="1345"/>
      <c r="U188" s="1345"/>
    </row>
    <row r="189" spans="3:21">
      <c r="D189" s="20" t="s">
        <v>178</v>
      </c>
      <c r="E189" s="20" t="s">
        <v>211</v>
      </c>
      <c r="F189" s="11" t="s">
        <v>2786</v>
      </c>
      <c r="H189" s="154" t="s">
        <v>3174</v>
      </c>
      <c r="I189" s="89" t="s">
        <v>217</v>
      </c>
      <c r="J189" s="7"/>
      <c r="K189" s="21" t="s">
        <v>185</v>
      </c>
      <c r="L189" s="21"/>
      <c r="M189" s="21" t="s">
        <v>2844</v>
      </c>
      <c r="N189" s="21" t="s">
        <v>2691</v>
      </c>
      <c r="O189" s="7" t="s">
        <v>1</v>
      </c>
      <c r="P189" s="7" t="s">
        <v>186</v>
      </c>
      <c r="Q189" s="1345"/>
      <c r="R189" s="1345"/>
      <c r="S189" s="1345"/>
      <c r="T189" s="1345"/>
      <c r="U189" s="1345"/>
    </row>
    <row r="190" spans="3:21">
      <c r="D190" s="20" t="s">
        <v>178</v>
      </c>
      <c r="E190" s="20" t="s">
        <v>211</v>
      </c>
      <c r="F190" s="11" t="s">
        <v>2786</v>
      </c>
      <c r="H190" s="154" t="s">
        <v>3174</v>
      </c>
      <c r="I190" s="89" t="s">
        <v>217</v>
      </c>
      <c r="J190" s="7"/>
      <c r="K190" s="21" t="s">
        <v>185</v>
      </c>
      <c r="L190" s="21"/>
      <c r="M190" s="21" t="s">
        <v>2844</v>
      </c>
      <c r="N190" s="21" t="s">
        <v>2691</v>
      </c>
      <c r="O190" s="7" t="s">
        <v>1</v>
      </c>
      <c r="P190" s="7" t="s">
        <v>186</v>
      </c>
      <c r="Q190" s="1345"/>
      <c r="R190" s="1345"/>
      <c r="S190" s="1345"/>
      <c r="T190" s="1345"/>
      <c r="U190" s="1345"/>
    </row>
    <row r="191" spans="3:21">
      <c r="D191" s="20" t="s">
        <v>178</v>
      </c>
      <c r="E191" s="20" t="s">
        <v>211</v>
      </c>
      <c r="F191" s="11" t="s">
        <v>2786</v>
      </c>
      <c r="H191" s="154" t="s">
        <v>3174</v>
      </c>
      <c r="I191" s="89" t="s">
        <v>217</v>
      </c>
      <c r="J191" s="7"/>
      <c r="K191" s="21" t="s">
        <v>185</v>
      </c>
      <c r="L191" s="21"/>
      <c r="M191" s="21" t="s">
        <v>2844</v>
      </c>
      <c r="N191" s="21" t="s">
        <v>2691</v>
      </c>
      <c r="O191" s="7" t="s">
        <v>1</v>
      </c>
      <c r="P191" s="7" t="s">
        <v>186</v>
      </c>
      <c r="Q191" s="1345"/>
      <c r="R191" s="1345"/>
      <c r="S191" s="1345"/>
      <c r="T191" s="1345"/>
      <c r="U191" s="1345"/>
    </row>
    <row r="192" spans="3:21">
      <c r="D192" s="20" t="s">
        <v>178</v>
      </c>
      <c r="E192" s="20" t="s">
        <v>211</v>
      </c>
      <c r="F192" s="11" t="s">
        <v>2786</v>
      </c>
      <c r="H192" s="154" t="s">
        <v>3174</v>
      </c>
      <c r="I192" s="89" t="s">
        <v>217</v>
      </c>
      <c r="J192" s="7"/>
      <c r="K192" s="21" t="s">
        <v>185</v>
      </c>
      <c r="L192" s="21"/>
      <c r="M192" s="21" t="s">
        <v>2844</v>
      </c>
      <c r="N192" s="21" t="s">
        <v>2691</v>
      </c>
      <c r="O192" s="7" t="s">
        <v>1</v>
      </c>
      <c r="P192" s="7" t="s">
        <v>186</v>
      </c>
      <c r="Q192" s="1345"/>
      <c r="R192" s="1345"/>
      <c r="S192" s="1345"/>
      <c r="T192" s="1345"/>
      <c r="U192" s="1345"/>
    </row>
    <row r="194" spans="4:21" ht="14.25" customHeight="1">
      <c r="D194" s="80" t="s">
        <v>3175</v>
      </c>
      <c r="E194" s="81"/>
      <c r="F194" s="81"/>
      <c r="G194" s="81"/>
      <c r="H194" s="81"/>
      <c r="I194" s="81"/>
      <c r="J194" s="81"/>
      <c r="K194" s="81"/>
      <c r="L194" s="81"/>
      <c r="M194" s="81"/>
      <c r="N194" s="81"/>
      <c r="O194" s="81"/>
      <c r="P194" s="81"/>
      <c r="Q194" s="81"/>
      <c r="R194" s="81"/>
      <c r="S194" s="81"/>
      <c r="T194" s="81"/>
      <c r="U194" s="81"/>
    </row>
    <row r="195" spans="4:21">
      <c r="D195" s="12"/>
      <c r="E195" s="12"/>
      <c r="F195" s="12"/>
      <c r="G195" s="7"/>
      <c r="H195" s="7"/>
      <c r="I195" s="7"/>
      <c r="J195" s="7"/>
      <c r="K195" s="22"/>
      <c r="L195" s="22"/>
      <c r="M195" s="22"/>
      <c r="N195" s="22"/>
      <c r="O195" s="14"/>
      <c r="P195" s="15"/>
    </row>
    <row r="196" spans="4:21">
      <c r="D196" s="20" t="s">
        <v>178</v>
      </c>
      <c r="E196" s="20" t="s">
        <v>211</v>
      </c>
      <c r="F196" s="11" t="s">
        <v>2786</v>
      </c>
      <c r="H196" s="154" t="s">
        <v>3175</v>
      </c>
      <c r="I196" s="89" t="s">
        <v>217</v>
      </c>
      <c r="J196" s="7"/>
      <c r="K196" s="21" t="s">
        <v>185</v>
      </c>
      <c r="L196" s="21"/>
      <c r="M196" s="21" t="s">
        <v>2844</v>
      </c>
      <c r="N196" s="21" t="s">
        <v>2691</v>
      </c>
      <c r="O196" s="7" t="s">
        <v>1</v>
      </c>
      <c r="P196" s="7" t="s">
        <v>186</v>
      </c>
      <c r="Q196" s="1345"/>
      <c r="R196" s="1345"/>
      <c r="S196" s="1345"/>
      <c r="T196" s="1345"/>
      <c r="U196" s="1345"/>
    </row>
    <row r="197" spans="4:21">
      <c r="D197" s="20" t="s">
        <v>178</v>
      </c>
      <c r="E197" s="20" t="s">
        <v>211</v>
      </c>
      <c r="F197" s="11" t="s">
        <v>2786</v>
      </c>
      <c r="H197" s="154" t="s">
        <v>3175</v>
      </c>
      <c r="I197" s="89" t="s">
        <v>217</v>
      </c>
      <c r="J197" s="7"/>
      <c r="K197" s="21" t="s">
        <v>185</v>
      </c>
      <c r="L197" s="21"/>
      <c r="M197" s="21" t="s">
        <v>2844</v>
      </c>
      <c r="N197" s="21" t="s">
        <v>2691</v>
      </c>
      <c r="O197" s="7" t="s">
        <v>1</v>
      </c>
      <c r="P197" s="7" t="s">
        <v>186</v>
      </c>
      <c r="Q197" s="1345"/>
      <c r="R197" s="1345"/>
      <c r="S197" s="1345"/>
      <c r="T197" s="1345"/>
      <c r="U197" s="1345"/>
    </row>
    <row r="198" spans="4:21">
      <c r="D198" s="20" t="s">
        <v>178</v>
      </c>
      <c r="E198" s="20" t="s">
        <v>211</v>
      </c>
      <c r="F198" s="11" t="s">
        <v>2786</v>
      </c>
      <c r="H198" s="154" t="s">
        <v>3175</v>
      </c>
      <c r="I198" s="89" t="s">
        <v>217</v>
      </c>
      <c r="J198" s="7"/>
      <c r="K198" s="21" t="s">
        <v>185</v>
      </c>
      <c r="L198" s="21"/>
      <c r="M198" s="21" t="s">
        <v>2844</v>
      </c>
      <c r="N198" s="21" t="s">
        <v>2691</v>
      </c>
      <c r="O198" s="7" t="s">
        <v>1</v>
      </c>
      <c r="P198" s="7" t="s">
        <v>186</v>
      </c>
      <c r="Q198" s="1345"/>
      <c r="R198" s="1345"/>
      <c r="S198" s="1345"/>
      <c r="T198" s="1345"/>
      <c r="U198" s="1345"/>
    </row>
    <row r="199" spans="4:21">
      <c r="D199" s="20" t="s">
        <v>178</v>
      </c>
      <c r="E199" s="20" t="s">
        <v>211</v>
      </c>
      <c r="F199" s="11" t="s">
        <v>2786</v>
      </c>
      <c r="H199" s="154" t="s">
        <v>3175</v>
      </c>
      <c r="I199" s="89" t="s">
        <v>217</v>
      </c>
      <c r="J199" s="7"/>
      <c r="K199" s="21" t="s">
        <v>185</v>
      </c>
      <c r="L199" s="21"/>
      <c r="M199" s="21" t="s">
        <v>2844</v>
      </c>
      <c r="N199" s="21" t="s">
        <v>2691</v>
      </c>
      <c r="O199" s="7" t="s">
        <v>1</v>
      </c>
      <c r="P199" s="7" t="s">
        <v>186</v>
      </c>
      <c r="Q199" s="1345"/>
      <c r="R199" s="1345"/>
      <c r="S199" s="1345"/>
      <c r="T199" s="1345"/>
      <c r="U199" s="1345"/>
    </row>
    <row r="200" spans="4:21">
      <c r="D200" s="20" t="s">
        <v>178</v>
      </c>
      <c r="E200" s="20" t="s">
        <v>211</v>
      </c>
      <c r="F200" s="11" t="s">
        <v>2786</v>
      </c>
      <c r="H200" s="154" t="s">
        <v>3175</v>
      </c>
      <c r="I200" s="89" t="s">
        <v>217</v>
      </c>
      <c r="J200" s="7"/>
      <c r="K200" s="21" t="s">
        <v>185</v>
      </c>
      <c r="L200" s="21"/>
      <c r="M200" s="21" t="s">
        <v>2844</v>
      </c>
      <c r="N200" s="21" t="s">
        <v>2691</v>
      </c>
      <c r="O200" s="7" t="s">
        <v>1</v>
      </c>
      <c r="P200" s="7" t="s">
        <v>186</v>
      </c>
      <c r="Q200" s="1345"/>
      <c r="R200" s="1345"/>
      <c r="S200" s="1345"/>
      <c r="T200" s="1345"/>
      <c r="U200" s="1345"/>
    </row>
    <row r="201" spans="4:21">
      <c r="F201" s="89"/>
    </row>
    <row r="202" spans="4:21" ht="14.25" customHeight="1">
      <c r="D202" s="80" t="s">
        <v>217</v>
      </c>
      <c r="E202" s="81"/>
      <c r="F202" s="81"/>
      <c r="G202" s="81"/>
      <c r="H202" s="81"/>
      <c r="I202" s="81"/>
      <c r="J202" s="81"/>
      <c r="K202" s="81"/>
      <c r="L202" s="81"/>
      <c r="M202" s="81"/>
      <c r="N202" s="81"/>
      <c r="O202" s="81"/>
      <c r="P202" s="81"/>
      <c r="Q202" s="81"/>
      <c r="R202" s="81"/>
      <c r="S202" s="81"/>
      <c r="T202" s="81"/>
      <c r="U202" s="81"/>
    </row>
    <row r="203" spans="4:21">
      <c r="D203" s="12"/>
      <c r="E203" s="12"/>
      <c r="F203" s="12"/>
      <c r="G203" s="7"/>
      <c r="H203" s="7"/>
      <c r="I203" s="7"/>
      <c r="J203" s="7"/>
      <c r="K203" s="22"/>
      <c r="L203" s="22"/>
      <c r="M203" s="22"/>
      <c r="N203" s="22"/>
      <c r="O203" s="14"/>
      <c r="P203" s="15"/>
    </row>
    <row r="204" spans="4:21">
      <c r="D204" s="20" t="s">
        <v>178</v>
      </c>
      <c r="E204" s="20" t="s">
        <v>211</v>
      </c>
      <c r="F204" s="11" t="s">
        <v>2786</v>
      </c>
      <c r="H204" s="154" t="s">
        <v>217</v>
      </c>
      <c r="I204" s="89" t="s">
        <v>217</v>
      </c>
      <c r="J204" s="7"/>
      <c r="K204" s="21" t="s">
        <v>185</v>
      </c>
      <c r="L204" s="21"/>
      <c r="M204" s="21" t="s">
        <v>2844</v>
      </c>
      <c r="N204" s="21" t="s">
        <v>2691</v>
      </c>
      <c r="O204" s="7" t="s">
        <v>1</v>
      </c>
      <c r="P204" s="7" t="s">
        <v>186</v>
      </c>
      <c r="Q204" s="1345"/>
      <c r="R204" s="1345"/>
      <c r="S204" s="1345"/>
      <c r="T204" s="1345"/>
      <c r="U204" s="1345"/>
    </row>
    <row r="205" spans="4:21">
      <c r="D205" s="20" t="s">
        <v>178</v>
      </c>
      <c r="E205" s="20" t="s">
        <v>211</v>
      </c>
      <c r="F205" s="11" t="s">
        <v>2786</v>
      </c>
      <c r="H205" s="154" t="s">
        <v>217</v>
      </c>
      <c r="I205" s="89" t="s">
        <v>217</v>
      </c>
      <c r="J205" s="7"/>
      <c r="K205" s="21" t="s">
        <v>185</v>
      </c>
      <c r="L205" s="21"/>
      <c r="M205" s="21" t="s">
        <v>2844</v>
      </c>
      <c r="N205" s="21" t="s">
        <v>2691</v>
      </c>
      <c r="O205" s="7" t="s">
        <v>1</v>
      </c>
      <c r="P205" s="7" t="s">
        <v>186</v>
      </c>
      <c r="Q205" s="1345"/>
      <c r="R205" s="1345"/>
      <c r="S205" s="1345"/>
      <c r="T205" s="1345"/>
      <c r="U205" s="1345"/>
    </row>
    <row r="206" spans="4:21">
      <c r="D206" s="20" t="s">
        <v>178</v>
      </c>
      <c r="E206" s="20" t="s">
        <v>211</v>
      </c>
      <c r="F206" s="11" t="s">
        <v>2786</v>
      </c>
      <c r="H206" s="154" t="s">
        <v>217</v>
      </c>
      <c r="I206" s="89" t="s">
        <v>217</v>
      </c>
      <c r="J206" s="7"/>
      <c r="K206" s="21" t="s">
        <v>185</v>
      </c>
      <c r="L206" s="21"/>
      <c r="M206" s="21" t="s">
        <v>2844</v>
      </c>
      <c r="N206" s="21" t="s">
        <v>2691</v>
      </c>
      <c r="O206" s="7" t="s">
        <v>1</v>
      </c>
      <c r="P206" s="7" t="s">
        <v>186</v>
      </c>
      <c r="Q206" s="1345"/>
      <c r="R206" s="1345"/>
      <c r="S206" s="1345"/>
      <c r="T206" s="1345"/>
      <c r="U206" s="1345"/>
    </row>
    <row r="207" spans="4:21">
      <c r="D207" s="20" t="s">
        <v>178</v>
      </c>
      <c r="E207" s="20" t="s">
        <v>211</v>
      </c>
      <c r="F207" s="11" t="s">
        <v>2786</v>
      </c>
      <c r="H207" s="154" t="s">
        <v>217</v>
      </c>
      <c r="I207" s="89" t="s">
        <v>217</v>
      </c>
      <c r="J207" s="7"/>
      <c r="K207" s="21" t="s">
        <v>185</v>
      </c>
      <c r="L207" s="21"/>
      <c r="M207" s="21" t="s">
        <v>2844</v>
      </c>
      <c r="N207" s="21" t="s">
        <v>2691</v>
      </c>
      <c r="O207" s="7" t="s">
        <v>1</v>
      </c>
      <c r="P207" s="7" t="s">
        <v>186</v>
      </c>
      <c r="Q207" s="1345"/>
      <c r="R207" s="1345"/>
      <c r="S207" s="1345"/>
      <c r="T207" s="1345"/>
      <c r="U207" s="1345"/>
    </row>
    <row r="208" spans="4:21">
      <c r="D208" s="20" t="s">
        <v>178</v>
      </c>
      <c r="E208" s="20" t="s">
        <v>211</v>
      </c>
      <c r="F208" s="11" t="s">
        <v>2786</v>
      </c>
      <c r="H208" s="154" t="s">
        <v>217</v>
      </c>
      <c r="I208" s="89" t="s">
        <v>217</v>
      </c>
      <c r="J208" s="7"/>
      <c r="K208" s="21" t="s">
        <v>185</v>
      </c>
      <c r="L208" s="21"/>
      <c r="M208" s="21" t="s">
        <v>2844</v>
      </c>
      <c r="N208" s="21" t="s">
        <v>2691</v>
      </c>
      <c r="O208" s="7" t="s">
        <v>1</v>
      </c>
      <c r="P208" s="7" t="s">
        <v>186</v>
      </c>
      <c r="Q208" s="1345"/>
      <c r="R208" s="1345"/>
      <c r="S208" s="1345"/>
      <c r="T208" s="1345"/>
      <c r="U208" s="1345"/>
    </row>
    <row r="209" spans="2:21">
      <c r="D209" s="20" t="s">
        <v>178</v>
      </c>
      <c r="E209" s="20" t="s">
        <v>211</v>
      </c>
      <c r="F209" s="11" t="s">
        <v>2786</v>
      </c>
      <c r="H209" s="154" t="s">
        <v>217</v>
      </c>
      <c r="I209" s="89" t="s">
        <v>217</v>
      </c>
      <c r="J209" s="7"/>
      <c r="K209" s="21" t="s">
        <v>185</v>
      </c>
      <c r="L209" s="21"/>
      <c r="M209" s="21" t="s">
        <v>2844</v>
      </c>
      <c r="N209" s="21" t="s">
        <v>2691</v>
      </c>
      <c r="O209" s="7" t="s">
        <v>1</v>
      </c>
      <c r="P209" s="7" t="s">
        <v>186</v>
      </c>
      <c r="Q209" s="1345"/>
      <c r="R209" s="1345"/>
      <c r="S209" s="1345"/>
      <c r="T209" s="1345"/>
      <c r="U209" s="1345"/>
    </row>
    <row r="210" spans="2:21">
      <c r="D210" s="20" t="s">
        <v>178</v>
      </c>
      <c r="E210" s="20" t="s">
        <v>211</v>
      </c>
      <c r="F210" s="11" t="s">
        <v>2786</v>
      </c>
      <c r="H210" s="154" t="s">
        <v>217</v>
      </c>
      <c r="I210" s="89" t="s">
        <v>217</v>
      </c>
      <c r="J210" s="7"/>
      <c r="K210" s="21" t="s">
        <v>185</v>
      </c>
      <c r="L210" s="21"/>
      <c r="M210" s="21" t="s">
        <v>2844</v>
      </c>
      <c r="N210" s="21" t="s">
        <v>2691</v>
      </c>
      <c r="O210" s="7" t="s">
        <v>1</v>
      </c>
      <c r="P210" s="7" t="s">
        <v>186</v>
      </c>
      <c r="Q210" s="1345"/>
      <c r="R210" s="1345"/>
      <c r="S210" s="1345"/>
      <c r="T210" s="1345"/>
      <c r="U210" s="1345"/>
    </row>
    <row r="211" spans="2:21">
      <c r="D211" s="20" t="s">
        <v>178</v>
      </c>
      <c r="E211" s="20" t="s">
        <v>211</v>
      </c>
      <c r="F211" s="11" t="s">
        <v>2786</v>
      </c>
      <c r="H211" s="154" t="s">
        <v>217</v>
      </c>
      <c r="I211" s="89" t="s">
        <v>217</v>
      </c>
      <c r="J211" s="7"/>
      <c r="K211" s="21" t="s">
        <v>185</v>
      </c>
      <c r="L211" s="21"/>
      <c r="M211" s="21" t="s">
        <v>2844</v>
      </c>
      <c r="N211" s="21" t="s">
        <v>2691</v>
      </c>
      <c r="O211" s="7" t="s">
        <v>1</v>
      </c>
      <c r="P211" s="7" t="s">
        <v>186</v>
      </c>
      <c r="Q211" s="1345"/>
      <c r="R211" s="1345"/>
      <c r="S211" s="1345"/>
      <c r="T211" s="1345"/>
      <c r="U211" s="1345"/>
    </row>
    <row r="212" spans="2:21">
      <c r="D212" s="20" t="s">
        <v>178</v>
      </c>
      <c r="E212" s="20" t="s">
        <v>211</v>
      </c>
      <c r="F212" s="11" t="s">
        <v>2786</v>
      </c>
      <c r="H212" s="154" t="s">
        <v>217</v>
      </c>
      <c r="I212" s="89" t="s">
        <v>217</v>
      </c>
      <c r="J212" s="7"/>
      <c r="K212" s="21" t="s">
        <v>185</v>
      </c>
      <c r="L212" s="21"/>
      <c r="M212" s="21" t="s">
        <v>2844</v>
      </c>
      <c r="N212" s="21" t="s">
        <v>2691</v>
      </c>
      <c r="O212" s="7" t="s">
        <v>1</v>
      </c>
      <c r="P212" s="7" t="s">
        <v>186</v>
      </c>
      <c r="Q212" s="1345"/>
      <c r="R212" s="1345"/>
      <c r="S212" s="1345"/>
      <c r="T212" s="1345"/>
      <c r="U212" s="1345"/>
    </row>
    <row r="213" spans="2:21">
      <c r="D213" s="20" t="s">
        <v>178</v>
      </c>
      <c r="E213" s="20" t="s">
        <v>211</v>
      </c>
      <c r="F213" s="11" t="s">
        <v>2786</v>
      </c>
      <c r="H213" s="154" t="s">
        <v>217</v>
      </c>
      <c r="I213" s="89" t="s">
        <v>217</v>
      </c>
      <c r="J213" s="7"/>
      <c r="K213" s="21" t="s">
        <v>185</v>
      </c>
      <c r="L213" s="21"/>
      <c r="M213" s="21" t="s">
        <v>2844</v>
      </c>
      <c r="N213" s="21" t="s">
        <v>2691</v>
      </c>
      <c r="O213" s="7" t="s">
        <v>1</v>
      </c>
      <c r="P213" s="7" t="s">
        <v>186</v>
      </c>
      <c r="Q213" s="1345"/>
      <c r="R213" s="1345"/>
      <c r="S213" s="1345"/>
      <c r="T213" s="1345"/>
      <c r="U213" s="1345"/>
    </row>
    <row r="214" spans="2:21">
      <c r="F214" s="89"/>
    </row>
    <row r="215" spans="2:21" ht="13.9">
      <c r="B215" s="12"/>
      <c r="C215" s="34" t="s">
        <v>202</v>
      </c>
      <c r="D215" s="34"/>
      <c r="E215" s="33"/>
      <c r="F215" s="33"/>
      <c r="G215" s="33"/>
      <c r="H215" s="33"/>
      <c r="I215" s="33"/>
      <c r="J215" s="33"/>
      <c r="K215" s="33"/>
      <c r="L215" s="33"/>
      <c r="M215" s="33"/>
      <c r="N215" s="33"/>
      <c r="O215" s="33"/>
      <c r="P215" s="33"/>
      <c r="Q215" s="33"/>
      <c r="R215" s="33"/>
      <c r="S215" s="33"/>
      <c r="T215" s="33"/>
      <c r="U215" s="33"/>
    </row>
    <row r="216" spans="2:21">
      <c r="B216" s="12"/>
      <c r="C216" s="12"/>
      <c r="D216" s="12"/>
      <c r="E216" s="12"/>
      <c r="F216" s="12"/>
      <c r="G216" s="7"/>
      <c r="H216" s="7"/>
      <c r="I216" s="7"/>
      <c r="J216" s="7"/>
      <c r="K216" s="22"/>
      <c r="L216" s="22"/>
      <c r="M216" s="22"/>
      <c r="N216" s="22"/>
      <c r="O216" s="22"/>
      <c r="P216" s="14"/>
    </row>
    <row r="217" spans="2:21">
      <c r="D217" s="20" t="s">
        <v>202</v>
      </c>
      <c r="E217" s="20" t="s">
        <v>202</v>
      </c>
      <c r="F217" s="11" t="s">
        <v>2786</v>
      </c>
      <c r="H217" s="154" t="s">
        <v>217</v>
      </c>
      <c r="I217" s="89" t="s">
        <v>217</v>
      </c>
      <c r="J217" s="7"/>
      <c r="K217" s="21" t="s">
        <v>185</v>
      </c>
      <c r="L217" s="21"/>
      <c r="M217" s="21" t="s">
        <v>2844</v>
      </c>
      <c r="N217" s="21" t="s">
        <v>2691</v>
      </c>
      <c r="O217" s="7" t="s">
        <v>1</v>
      </c>
      <c r="P217" s="7" t="s">
        <v>186</v>
      </c>
      <c r="Q217" s="1345"/>
      <c r="R217" s="1345"/>
      <c r="S217" s="1345"/>
      <c r="T217" s="1345"/>
      <c r="U217" s="1345"/>
    </row>
    <row r="218" spans="2:21">
      <c r="D218" s="20" t="s">
        <v>202</v>
      </c>
      <c r="E218" s="20" t="s">
        <v>202</v>
      </c>
      <c r="F218" s="11" t="s">
        <v>2786</v>
      </c>
      <c r="H218" s="154" t="s">
        <v>217</v>
      </c>
      <c r="I218" s="89" t="s">
        <v>217</v>
      </c>
      <c r="J218" s="7"/>
      <c r="K218" s="21" t="s">
        <v>185</v>
      </c>
      <c r="L218" s="21"/>
      <c r="M218" s="21" t="s">
        <v>2844</v>
      </c>
      <c r="N218" s="21" t="s">
        <v>2691</v>
      </c>
      <c r="O218" s="7" t="s">
        <v>1</v>
      </c>
      <c r="P218" s="7" t="s">
        <v>186</v>
      </c>
      <c r="Q218" s="1345"/>
      <c r="R218" s="1345"/>
      <c r="S218" s="1345"/>
      <c r="T218" s="1345"/>
      <c r="U218" s="1345"/>
    </row>
    <row r="219" spans="2:21">
      <c r="D219" s="20" t="s">
        <v>202</v>
      </c>
      <c r="E219" s="20" t="s">
        <v>202</v>
      </c>
      <c r="F219" s="11" t="s">
        <v>2786</v>
      </c>
      <c r="H219" s="154" t="s">
        <v>217</v>
      </c>
      <c r="I219" s="89" t="s">
        <v>217</v>
      </c>
      <c r="J219" s="7"/>
      <c r="K219" s="21" t="s">
        <v>185</v>
      </c>
      <c r="L219" s="21"/>
      <c r="M219" s="21" t="s">
        <v>2844</v>
      </c>
      <c r="N219" s="21" t="s">
        <v>2691</v>
      </c>
      <c r="O219" s="7" t="s">
        <v>1</v>
      </c>
      <c r="P219" s="7" t="s">
        <v>186</v>
      </c>
      <c r="Q219" s="1345"/>
      <c r="R219" s="1345"/>
      <c r="S219" s="1345"/>
      <c r="T219" s="1345"/>
      <c r="U219" s="1345"/>
    </row>
    <row r="220" spans="2:21">
      <c r="D220" s="20" t="s">
        <v>202</v>
      </c>
      <c r="E220" s="20" t="s">
        <v>202</v>
      </c>
      <c r="F220" s="11" t="s">
        <v>2786</v>
      </c>
      <c r="H220" s="154" t="s">
        <v>217</v>
      </c>
      <c r="I220" s="89" t="s">
        <v>217</v>
      </c>
      <c r="J220" s="7"/>
      <c r="K220" s="21" t="s">
        <v>185</v>
      </c>
      <c r="L220" s="21"/>
      <c r="M220" s="21" t="s">
        <v>2844</v>
      </c>
      <c r="N220" s="21" t="s">
        <v>2691</v>
      </c>
      <c r="O220" s="7" t="s">
        <v>1</v>
      </c>
      <c r="P220" s="7" t="s">
        <v>186</v>
      </c>
      <c r="Q220" s="1345"/>
      <c r="R220" s="1345"/>
      <c r="S220" s="1345"/>
      <c r="T220" s="1345"/>
      <c r="U220" s="1345"/>
    </row>
    <row r="221" spans="2:21">
      <c r="D221" s="20" t="s">
        <v>202</v>
      </c>
      <c r="E221" s="20" t="s">
        <v>202</v>
      </c>
      <c r="F221" s="11" t="s">
        <v>2786</v>
      </c>
      <c r="H221" s="154" t="s">
        <v>217</v>
      </c>
      <c r="I221" s="89" t="s">
        <v>217</v>
      </c>
      <c r="J221" s="7"/>
      <c r="K221" s="21" t="s">
        <v>185</v>
      </c>
      <c r="L221" s="21"/>
      <c r="M221" s="21" t="s">
        <v>2844</v>
      </c>
      <c r="N221" s="21" t="s">
        <v>2691</v>
      </c>
      <c r="O221" s="7" t="s">
        <v>1</v>
      </c>
      <c r="P221" s="7" t="s">
        <v>186</v>
      </c>
      <c r="Q221" s="1345"/>
      <c r="R221" s="1345"/>
      <c r="S221" s="1345"/>
      <c r="T221" s="1345"/>
      <c r="U221" s="1345"/>
    </row>
    <row r="223" spans="2:21" ht="17.649999999999999">
      <c r="B223" s="28" t="s">
        <v>2870</v>
      </c>
      <c r="C223" s="27"/>
      <c r="D223" s="27"/>
      <c r="E223" s="27"/>
      <c r="F223" s="27"/>
      <c r="G223" s="27"/>
      <c r="H223" s="27"/>
      <c r="I223" s="27"/>
      <c r="J223" s="27"/>
      <c r="K223" s="27"/>
      <c r="L223" s="27"/>
      <c r="M223" s="27"/>
      <c r="N223" s="27"/>
      <c r="O223" s="27"/>
      <c r="P223" s="27"/>
      <c r="Q223" s="27"/>
      <c r="R223" s="27"/>
      <c r="S223" s="27"/>
      <c r="T223" s="27"/>
      <c r="U223" s="27"/>
    </row>
    <row r="225" spans="2:21" ht="13.9">
      <c r="B225" s="12"/>
      <c r="C225" s="34" t="s">
        <v>3180</v>
      </c>
      <c r="D225" s="34"/>
      <c r="E225" s="33"/>
      <c r="F225" s="33"/>
      <c r="G225" s="33"/>
      <c r="H225" s="33"/>
      <c r="I225" s="33"/>
      <c r="J225" s="34" t="s">
        <v>3181</v>
      </c>
      <c r="K225" s="33"/>
      <c r="L225" s="33"/>
      <c r="M225" s="33"/>
      <c r="N225" s="33"/>
      <c r="O225" s="33"/>
      <c r="P225" s="33"/>
      <c r="Q225" s="33"/>
      <c r="R225" s="33"/>
      <c r="S225" s="33"/>
      <c r="T225" s="33"/>
      <c r="U225" s="33"/>
    </row>
    <row r="227" spans="2:21">
      <c r="D227" s="20"/>
      <c r="E227" s="20"/>
      <c r="F227" s="11" t="s">
        <v>2786</v>
      </c>
      <c r="H227" s="154" t="s">
        <v>217</v>
      </c>
      <c r="I227" s="89"/>
      <c r="J227" s="53"/>
      <c r="K227" s="21" t="s">
        <v>197</v>
      </c>
      <c r="L227" s="21" t="s">
        <v>3177</v>
      </c>
      <c r="M227" s="21"/>
      <c r="N227" s="21"/>
      <c r="O227" s="7" t="s">
        <v>1</v>
      </c>
      <c r="P227" s="7" t="s">
        <v>1832</v>
      </c>
      <c r="Q227" s="1345"/>
      <c r="R227" s="1345"/>
      <c r="S227" s="1345"/>
      <c r="T227" s="1345"/>
      <c r="U227" s="1345"/>
    </row>
    <row r="228" spans="2:21">
      <c r="D228" s="20"/>
      <c r="E228" s="20"/>
      <c r="F228" s="11" t="s">
        <v>2786</v>
      </c>
      <c r="H228" s="154" t="s">
        <v>217</v>
      </c>
      <c r="I228" s="89"/>
      <c r="J228" s="53"/>
      <c r="K228" s="21" t="s">
        <v>197</v>
      </c>
      <c r="L228" s="21" t="s">
        <v>3177</v>
      </c>
      <c r="M228" s="21"/>
      <c r="N228" s="21"/>
      <c r="O228" s="7" t="s">
        <v>1</v>
      </c>
      <c r="P228" s="7" t="s">
        <v>1832</v>
      </c>
      <c r="Q228" s="1345"/>
      <c r="R228" s="1345"/>
      <c r="S228" s="1345"/>
      <c r="T228" s="1345"/>
      <c r="U228" s="1345"/>
    </row>
    <row r="229" spans="2:21">
      <c r="D229" s="20"/>
      <c r="E229" s="20"/>
      <c r="F229" s="11" t="s">
        <v>2786</v>
      </c>
      <c r="H229" s="154" t="s">
        <v>217</v>
      </c>
      <c r="I229" s="89"/>
      <c r="J229" s="53"/>
      <c r="K229" s="21" t="s">
        <v>197</v>
      </c>
      <c r="L229" s="21" t="s">
        <v>3177</v>
      </c>
      <c r="M229" s="21"/>
      <c r="N229" s="21"/>
      <c r="O229" s="7" t="s">
        <v>1</v>
      </c>
      <c r="P229" s="7" t="s">
        <v>1832</v>
      </c>
      <c r="Q229" s="1345"/>
      <c r="R229" s="1345"/>
      <c r="S229" s="1345"/>
      <c r="T229" s="1345"/>
      <c r="U229" s="1345"/>
    </row>
    <row r="230" spans="2:21">
      <c r="D230" s="20"/>
      <c r="E230" s="20"/>
      <c r="F230" s="11" t="s">
        <v>2786</v>
      </c>
      <c r="H230" s="154" t="s">
        <v>217</v>
      </c>
      <c r="I230" s="89"/>
      <c r="J230" s="53"/>
      <c r="K230" s="21" t="s">
        <v>197</v>
      </c>
      <c r="L230" s="21" t="s">
        <v>3177</v>
      </c>
      <c r="M230" s="21"/>
      <c r="N230" s="21"/>
      <c r="O230" s="7" t="s">
        <v>1</v>
      </c>
      <c r="P230" s="7" t="s">
        <v>1832</v>
      </c>
      <c r="Q230" s="1345"/>
      <c r="R230" s="1345"/>
      <c r="S230" s="1345"/>
      <c r="T230" s="1345"/>
      <c r="U230" s="1345"/>
    </row>
    <row r="231" spans="2:21">
      <c r="D231" s="20"/>
      <c r="E231" s="20"/>
      <c r="F231" s="11" t="s">
        <v>2786</v>
      </c>
      <c r="H231" s="154" t="s">
        <v>217</v>
      </c>
      <c r="I231" s="89"/>
      <c r="J231" s="53"/>
      <c r="K231" s="21" t="s">
        <v>197</v>
      </c>
      <c r="L231" s="21" t="s">
        <v>3177</v>
      </c>
      <c r="M231" s="21"/>
      <c r="N231" s="21"/>
      <c r="O231" s="7" t="s">
        <v>1</v>
      </c>
      <c r="P231" s="7" t="s">
        <v>1832</v>
      </c>
      <c r="Q231" s="1345"/>
      <c r="R231" s="1345"/>
      <c r="S231" s="1345"/>
      <c r="T231" s="1345"/>
      <c r="U231" s="1345"/>
    </row>
    <row r="232" spans="2:21">
      <c r="D232" s="20"/>
      <c r="E232" s="20"/>
      <c r="F232" s="11" t="s">
        <v>2786</v>
      </c>
      <c r="H232" s="154" t="s">
        <v>217</v>
      </c>
      <c r="I232" s="89"/>
      <c r="J232" s="53"/>
      <c r="K232" s="21" t="s">
        <v>197</v>
      </c>
      <c r="L232" s="21" t="s">
        <v>3177</v>
      </c>
      <c r="M232" s="21"/>
      <c r="N232" s="21"/>
      <c r="O232" s="7" t="s">
        <v>1</v>
      </c>
      <c r="P232" s="7" t="s">
        <v>1832</v>
      </c>
      <c r="Q232" s="1345"/>
      <c r="R232" s="1345"/>
      <c r="S232" s="1345"/>
      <c r="T232" s="1345"/>
      <c r="U232" s="1345"/>
    </row>
    <row r="233" spans="2:21">
      <c r="D233" s="20"/>
      <c r="E233" s="20"/>
      <c r="F233" s="11" t="s">
        <v>2786</v>
      </c>
      <c r="H233" s="154" t="s">
        <v>217</v>
      </c>
      <c r="I233" s="89"/>
      <c r="J233" s="53"/>
      <c r="K233" s="21" t="s">
        <v>197</v>
      </c>
      <c r="L233" s="21" t="s">
        <v>3177</v>
      </c>
      <c r="M233" s="21"/>
      <c r="N233" s="21"/>
      <c r="O233" s="7" t="s">
        <v>1</v>
      </c>
      <c r="P233" s="7" t="s">
        <v>1832</v>
      </c>
      <c r="Q233" s="1345"/>
      <c r="R233" s="1345"/>
      <c r="S233" s="1345"/>
      <c r="T233" s="1345"/>
      <c r="U233" s="1345"/>
    </row>
    <row r="235" spans="2:21" ht="17.649999999999999">
      <c r="B235" s="28" t="s">
        <v>1807</v>
      </c>
      <c r="C235" s="27"/>
      <c r="D235" s="27"/>
      <c r="E235" s="27"/>
      <c r="F235" s="27"/>
      <c r="G235" s="27"/>
      <c r="H235" s="27"/>
      <c r="I235" s="27"/>
      <c r="J235" s="27"/>
      <c r="K235" s="27"/>
      <c r="L235" s="27"/>
      <c r="M235" s="27"/>
      <c r="N235" s="27"/>
      <c r="O235" s="27"/>
      <c r="P235" s="27"/>
      <c r="Q235" s="27"/>
      <c r="R235" s="27"/>
      <c r="S235" s="27"/>
      <c r="T235" s="27"/>
      <c r="U235"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A3022C99-04ED-475B-B929-91DDBB1FA02D}">
            <xm:f>Cover!$E$15=Q$6</xm:f>
            <x14:dxf>
              <fill>
                <patternFill>
                  <bgColor theme="7" tint="0.59996337778862885"/>
                </patternFill>
              </fill>
            </x14:dxf>
          </x14:cfRule>
          <x14:cfRule type="expression" priority="59" id="{6717B6D9-FEBE-47B9-A6F0-38B4B53D7BA0}">
            <xm:f>Cover!$E$15&lt;&gt;Q$6</xm:f>
            <x14:dxf>
              <fill>
                <patternFill>
                  <bgColor theme="0" tint="-0.24994659260841701"/>
                </patternFill>
              </fill>
            </x14:dxf>
          </x14:cfRule>
          <xm:sqref>Q55:U58</xm:sqref>
        </x14:conditionalFormatting>
        <x14:conditionalFormatting xmlns:xm="http://schemas.microsoft.com/office/excel/2006/main">
          <x14:cfRule type="expression" priority="9" id="{2A18FDD7-BD3B-4B43-8EF8-1187BDEFEA67}">
            <xm:f>Cover!$E$15&lt;&gt;Q$6</xm:f>
            <x14:dxf>
              <fill>
                <patternFill>
                  <bgColor theme="0" tint="-0.24994659260841701"/>
                </patternFill>
              </fill>
            </x14:dxf>
          </x14:cfRule>
          <x14:cfRule type="expression" priority="10" id="{61A04A0C-FBD3-4CCD-8FB7-C48A516F828E}">
            <xm:f>Cover!$E$15=Q$6</xm:f>
            <x14:dxf>
              <fill>
                <patternFill>
                  <bgColor theme="7" tint="0.59996337778862885"/>
                </patternFill>
              </fill>
            </x14:dxf>
          </x14:cfRule>
          <xm:sqref>Q62:U65</xm:sqref>
        </x14:conditionalFormatting>
        <x14:conditionalFormatting xmlns:xm="http://schemas.microsoft.com/office/excel/2006/main">
          <x14:cfRule type="expression" priority="7" id="{F797536A-2BDF-4A0D-8208-B30086D8FC9A}">
            <xm:f>Cover!$E$15&lt;&gt;Q$6</xm:f>
            <x14:dxf>
              <fill>
                <patternFill>
                  <bgColor theme="0" tint="-0.24994659260841701"/>
                </patternFill>
              </fill>
            </x14:dxf>
          </x14:cfRule>
          <x14:cfRule type="expression" priority="8" id="{C570AD29-C936-46DB-843D-C9697E3308C1}">
            <xm:f>Cover!$E$15=Q$6</xm:f>
            <x14:dxf>
              <fill>
                <patternFill>
                  <bgColor theme="7" tint="0.59996337778862885"/>
                </patternFill>
              </fill>
            </x14:dxf>
          </x14:cfRule>
          <xm:sqref>Q69:U72</xm:sqref>
        </x14:conditionalFormatting>
        <x14:conditionalFormatting xmlns:xm="http://schemas.microsoft.com/office/excel/2006/main">
          <x14:cfRule type="expression" priority="6" id="{064BF891-2458-43E9-A83D-756866628EEE}">
            <xm:f>Cover!$E$15=Q$6</xm:f>
            <x14:dxf>
              <fill>
                <patternFill>
                  <bgColor theme="7" tint="0.59996337778862885"/>
                </patternFill>
              </fill>
            </x14:dxf>
          </x14:cfRule>
          <x14:cfRule type="expression" priority="5" id="{258C038C-4923-451A-8D4C-465E3374B2C9}">
            <xm:f>Cover!$E$15&lt;&gt;Q$6</xm:f>
            <x14:dxf>
              <fill>
                <patternFill>
                  <bgColor theme="0" tint="-0.24994659260841701"/>
                </patternFill>
              </fill>
            </x14:dxf>
          </x14:cfRule>
          <xm:sqref>Q76:U79</xm:sqref>
        </x14:conditionalFormatting>
        <x14:conditionalFormatting xmlns:xm="http://schemas.microsoft.com/office/excel/2006/main">
          <x14:cfRule type="expression" priority="3" id="{DEF1B700-225F-408B-8045-E6CE40FCB81F}">
            <xm:f>Cover!$E$15&lt;&gt;Q$6</xm:f>
            <x14:dxf>
              <fill>
                <patternFill>
                  <bgColor theme="0" tint="-0.24994659260841701"/>
                </patternFill>
              </fill>
            </x14:dxf>
          </x14:cfRule>
          <x14:cfRule type="expression" priority="4" id="{D4368E3D-18FD-4F69-821A-1DBA2252620C}">
            <xm:f>Cover!$E$15=Q$6</xm:f>
            <x14:dxf>
              <fill>
                <patternFill>
                  <bgColor theme="7" tint="0.59996337778862885"/>
                </patternFill>
              </fill>
            </x14:dxf>
          </x14:cfRule>
          <xm:sqref>Q83:U86</xm:sqref>
        </x14:conditionalFormatting>
        <x14:conditionalFormatting xmlns:xm="http://schemas.microsoft.com/office/excel/2006/main">
          <x14:cfRule type="expression" priority="2" id="{65DEBD15-3D08-4C05-A12B-85AE3D0E2129}">
            <xm:f>Cover!$E$15=Q$6</xm:f>
            <x14:dxf>
              <fill>
                <patternFill>
                  <bgColor theme="7" tint="0.59996337778862885"/>
                </patternFill>
              </fill>
            </x14:dxf>
          </x14:cfRule>
          <x14:cfRule type="expression" priority="1" id="{847E068B-EF38-44CB-9535-EF73E7C337F4}">
            <xm:f>Cover!$E$15&lt;&gt;Q$6</xm:f>
            <x14:dxf>
              <fill>
                <patternFill>
                  <bgColor theme="0" tint="-0.24994659260841701"/>
                </patternFill>
              </fill>
            </x14:dxf>
          </x14:cfRule>
          <xm:sqref>Q90:U95</xm:sqref>
        </x14:conditionalFormatting>
        <x14:conditionalFormatting xmlns:xm="http://schemas.microsoft.com/office/excel/2006/main">
          <x14:cfRule type="expression" priority="48" id="{5FA0C769-D10D-4FF9-B7A4-C8B363D46EF1}">
            <xm:f>Cover!$E$15=Q$6</xm:f>
            <x14:dxf>
              <fill>
                <patternFill>
                  <bgColor theme="7" tint="0.59996337778862885"/>
                </patternFill>
              </fill>
            </x14:dxf>
          </x14:cfRule>
          <x14:cfRule type="expression" priority="47" id="{EEC31DAC-9697-4B6A-A46F-A32088E73D6F}">
            <xm:f>Cover!$E$15&lt;&gt;Q$6</xm:f>
            <x14:dxf>
              <fill>
                <patternFill>
                  <bgColor theme="0" tint="-0.24994659260841701"/>
                </patternFill>
              </fill>
            </x14:dxf>
          </x14:cfRule>
          <xm:sqref>Q101:U105</xm:sqref>
        </x14:conditionalFormatting>
        <x14:conditionalFormatting xmlns:xm="http://schemas.microsoft.com/office/excel/2006/main">
          <x14:cfRule type="expression" priority="13" id="{49A96595-030E-401D-B32D-146C734D89D9}">
            <xm:f>Cover!$E$15&lt;&gt;Q$6</xm:f>
            <x14:dxf>
              <fill>
                <patternFill>
                  <bgColor theme="0" tint="-0.24994659260841701"/>
                </patternFill>
              </fill>
            </x14:dxf>
          </x14:cfRule>
          <x14:cfRule type="expression" priority="14" id="{54AA38D0-5FC3-4F7E-AECE-5ABAF87F07F3}">
            <xm:f>Cover!$E$15=Q$6</xm:f>
            <x14:dxf>
              <fill>
                <patternFill>
                  <bgColor theme="7" tint="0.59996337778862885"/>
                </patternFill>
              </fill>
            </x14:dxf>
          </x14:cfRule>
          <xm:sqref>Q109:U113</xm:sqref>
        </x14:conditionalFormatting>
        <x14:conditionalFormatting xmlns:xm="http://schemas.microsoft.com/office/excel/2006/main">
          <x14:cfRule type="expression" priority="11" id="{63AA617A-9947-405B-B0A6-70AFB8B744D3}">
            <xm:f>Cover!$E$15&lt;&gt;Q$6</xm:f>
            <x14:dxf>
              <fill>
                <patternFill>
                  <bgColor theme="0" tint="-0.24994659260841701"/>
                </patternFill>
              </fill>
            </x14:dxf>
          </x14:cfRule>
          <x14:cfRule type="expression" priority="12" id="{D7FB8778-0582-4C86-85D9-31B98F62527D}">
            <xm:f>Cover!$E$15=Q$6</xm:f>
            <x14:dxf>
              <fill>
                <patternFill>
                  <bgColor theme="7" tint="0.59996337778862885"/>
                </patternFill>
              </fill>
            </x14:dxf>
          </x14:cfRule>
          <xm:sqref>Q117:U126</xm:sqref>
        </x14:conditionalFormatting>
        <x14:conditionalFormatting xmlns:xm="http://schemas.microsoft.com/office/excel/2006/main">
          <x14:cfRule type="expression" priority="42" id="{AE0164CE-CDC1-47E7-8568-9D9B30DE8865}">
            <xm:f>Cover!$E$15=Q$6</xm:f>
            <x14:dxf>
              <fill>
                <patternFill>
                  <bgColor theme="7" tint="0.59996337778862885"/>
                </patternFill>
              </fill>
            </x14:dxf>
          </x14:cfRule>
          <x14:cfRule type="expression" priority="41" id="{805D43DB-4B99-42C0-8E76-C79A2AF8836D}">
            <xm:f>Cover!$E$15&lt;&gt;Q$6</xm:f>
            <x14:dxf>
              <fill>
                <patternFill>
                  <bgColor theme="0" tint="-0.24994659260841701"/>
                </patternFill>
              </fill>
            </x14:dxf>
          </x14:cfRule>
          <xm:sqref>Q130:U134</xm:sqref>
        </x14:conditionalFormatting>
        <x14:conditionalFormatting xmlns:xm="http://schemas.microsoft.com/office/excel/2006/main">
          <x14:cfRule type="expression" priority="39" id="{42BD4B3A-CA02-490D-8D1B-F1CE623BD3D3}">
            <xm:f>Cover!$E$15&lt;&gt;Q$6</xm:f>
            <x14:dxf>
              <fill>
                <patternFill>
                  <bgColor theme="0" tint="-0.24994659260841701"/>
                </patternFill>
              </fill>
            </x14:dxf>
          </x14:cfRule>
          <x14:cfRule type="expression" priority="40" id="{B875378C-AEDF-4B43-A044-EA82C8B639FD}">
            <xm:f>Cover!$E$15=Q$6</xm:f>
            <x14:dxf>
              <fill>
                <patternFill>
                  <bgColor theme="7" tint="0.59996337778862885"/>
                </patternFill>
              </fill>
            </x14:dxf>
          </x14:cfRule>
          <xm:sqref>Q142:U145</xm:sqref>
        </x14:conditionalFormatting>
        <x14:conditionalFormatting xmlns:xm="http://schemas.microsoft.com/office/excel/2006/main">
          <x14:cfRule type="expression" priority="35" id="{AC1F4256-059D-4DA4-87EB-7CD6D7C2DD05}">
            <xm:f>Cover!$E$15&lt;&gt;Q$6</xm:f>
            <x14:dxf>
              <fill>
                <patternFill>
                  <bgColor theme="0" tint="-0.24994659260841701"/>
                </patternFill>
              </fill>
            </x14:dxf>
          </x14:cfRule>
          <x14:cfRule type="expression" priority="36" id="{1C6D9A61-4E47-45FA-A99A-9BF0EFB3A3C0}">
            <xm:f>Cover!$E$15=Q$6</xm:f>
            <x14:dxf>
              <fill>
                <patternFill>
                  <bgColor theme="7" tint="0.59996337778862885"/>
                </patternFill>
              </fill>
            </x14:dxf>
          </x14:cfRule>
          <xm:sqref>Q149:U152</xm:sqref>
        </x14:conditionalFormatting>
        <x14:conditionalFormatting xmlns:xm="http://schemas.microsoft.com/office/excel/2006/main">
          <x14:cfRule type="expression" priority="31" id="{3C4042F8-CA9E-49CA-B60F-A1242BA3C090}">
            <xm:f>Cover!$E$15&lt;&gt;Q$6</xm:f>
            <x14:dxf>
              <fill>
                <patternFill>
                  <bgColor theme="0" tint="-0.24994659260841701"/>
                </patternFill>
              </fill>
            </x14:dxf>
          </x14:cfRule>
          <x14:cfRule type="expression" priority="32" id="{DEE0C19E-DB12-4C65-9815-1AC331EC3B45}">
            <xm:f>Cover!$E$15=Q$6</xm:f>
            <x14:dxf>
              <fill>
                <patternFill>
                  <bgColor theme="7" tint="0.59996337778862885"/>
                </patternFill>
              </fill>
            </x14:dxf>
          </x14:cfRule>
          <xm:sqref>Q156:U159</xm:sqref>
        </x14:conditionalFormatting>
        <x14:conditionalFormatting xmlns:xm="http://schemas.microsoft.com/office/excel/2006/main">
          <x14:cfRule type="expression" priority="29" id="{B351B92D-2648-4232-A7AB-DAE50E7C45F5}">
            <xm:f>Cover!$E$15&lt;&gt;Q$6</xm:f>
            <x14:dxf>
              <fill>
                <patternFill>
                  <bgColor theme="0" tint="-0.24994659260841701"/>
                </patternFill>
              </fill>
            </x14:dxf>
          </x14:cfRule>
          <x14:cfRule type="expression" priority="30" id="{355EF4B9-7192-441C-AA7E-E1CE75B403E6}">
            <xm:f>Cover!$E$15=Q$6</xm:f>
            <x14:dxf>
              <fill>
                <patternFill>
                  <bgColor theme="7" tint="0.59996337778862885"/>
                </patternFill>
              </fill>
            </x14:dxf>
          </x14:cfRule>
          <xm:sqref>Q163:U166</xm:sqref>
        </x14:conditionalFormatting>
        <x14:conditionalFormatting xmlns:xm="http://schemas.microsoft.com/office/excel/2006/main">
          <x14:cfRule type="expression" priority="27" id="{000FE02C-4B58-4B39-91DA-DA5984BD0964}">
            <xm:f>Cover!$E$15&lt;&gt;Q$6</xm:f>
            <x14:dxf>
              <fill>
                <patternFill>
                  <bgColor theme="0" tint="-0.24994659260841701"/>
                </patternFill>
              </fill>
            </x14:dxf>
          </x14:cfRule>
          <x14:cfRule type="expression" priority="28" id="{EC7F080C-DFED-42D2-87E4-810BCB357CCA}">
            <xm:f>Cover!$E$15=Q$6</xm:f>
            <x14:dxf>
              <fill>
                <patternFill>
                  <bgColor theme="7" tint="0.59996337778862885"/>
                </patternFill>
              </fill>
            </x14:dxf>
          </x14:cfRule>
          <xm:sqref>Q170:U173</xm:sqref>
        </x14:conditionalFormatting>
        <x14:conditionalFormatting xmlns:xm="http://schemas.microsoft.com/office/excel/2006/main">
          <x14:cfRule type="expression" priority="25" id="{A670C0F5-2E3D-4DC8-A151-0690BB3C2708}">
            <xm:f>Cover!$E$15&lt;&gt;Q$6</xm:f>
            <x14:dxf>
              <fill>
                <patternFill>
                  <bgColor theme="0" tint="-0.24994659260841701"/>
                </patternFill>
              </fill>
            </x14:dxf>
          </x14:cfRule>
          <x14:cfRule type="expression" priority="26" id="{A9EF7956-D6FE-432E-9678-045E420027F2}">
            <xm:f>Cover!$E$15=Q$6</xm:f>
            <x14:dxf>
              <fill>
                <patternFill>
                  <bgColor theme="7" tint="0.59996337778862885"/>
                </patternFill>
              </fill>
            </x14:dxf>
          </x14:cfRule>
          <xm:sqref>Q177:U182</xm:sqref>
        </x14:conditionalFormatting>
        <x14:conditionalFormatting xmlns:xm="http://schemas.microsoft.com/office/excel/2006/main">
          <x14:cfRule type="expression" priority="24" id="{9D628332-CFBC-4104-B731-84723F493476}">
            <xm:f>Cover!$E$15=Q$6</xm:f>
            <x14:dxf>
              <fill>
                <patternFill>
                  <bgColor theme="7" tint="0.59996337778862885"/>
                </patternFill>
              </fill>
            </x14:dxf>
          </x14:cfRule>
          <x14:cfRule type="expression" priority="23" id="{8457A0BF-8E54-4380-90F3-09CD65290165}">
            <xm:f>Cover!$E$15&lt;&gt;Q$6</xm:f>
            <x14:dxf>
              <fill>
                <patternFill>
                  <bgColor theme="0" tint="-0.24994659260841701"/>
                </patternFill>
              </fill>
            </x14:dxf>
          </x14:cfRule>
          <xm:sqref>Q188:U192</xm:sqref>
        </x14:conditionalFormatting>
        <x14:conditionalFormatting xmlns:xm="http://schemas.microsoft.com/office/excel/2006/main">
          <x14:cfRule type="expression" priority="21" id="{E29C1CC7-E5AC-4310-8FD9-1F9A747ED36C}">
            <xm:f>Cover!$E$15&lt;&gt;Q$6</xm:f>
            <x14:dxf>
              <fill>
                <patternFill>
                  <bgColor theme="0" tint="-0.24994659260841701"/>
                </patternFill>
              </fill>
            </x14:dxf>
          </x14:cfRule>
          <x14:cfRule type="expression" priority="22" id="{F1BE2A25-91DF-4AC1-883E-F069EE19CAD1}">
            <xm:f>Cover!$E$15=Q$6</xm:f>
            <x14:dxf>
              <fill>
                <patternFill>
                  <bgColor theme="7" tint="0.59996337778862885"/>
                </patternFill>
              </fill>
            </x14:dxf>
          </x14:cfRule>
          <xm:sqref>Q196:U200</xm:sqref>
        </x14:conditionalFormatting>
        <x14:conditionalFormatting xmlns:xm="http://schemas.microsoft.com/office/excel/2006/main">
          <x14:cfRule type="expression" priority="20" id="{F4110F2B-366F-4104-8442-DBCFE96B2F9A}">
            <xm:f>Cover!$E$15=Q$6</xm:f>
            <x14:dxf>
              <fill>
                <patternFill>
                  <bgColor theme="7" tint="0.59996337778862885"/>
                </patternFill>
              </fill>
            </x14:dxf>
          </x14:cfRule>
          <x14:cfRule type="expression" priority="19" id="{E6F6D3E4-A5D4-4050-8368-C562A62B22FB}">
            <xm:f>Cover!$E$15&lt;&gt;Q$6</xm:f>
            <x14:dxf>
              <fill>
                <patternFill>
                  <bgColor theme="0" tint="-0.24994659260841701"/>
                </patternFill>
              </fill>
            </x14:dxf>
          </x14:cfRule>
          <xm:sqref>Q204:U213</xm:sqref>
        </x14:conditionalFormatting>
        <x14:conditionalFormatting xmlns:xm="http://schemas.microsoft.com/office/excel/2006/main">
          <x14:cfRule type="expression" priority="17" id="{1A35E691-40D2-4C2A-BDAB-D97777E459DA}">
            <xm:f>Cover!$E$15&lt;&gt;Q$6</xm:f>
            <x14:dxf>
              <fill>
                <patternFill>
                  <bgColor theme="0" tint="-0.24994659260841701"/>
                </patternFill>
              </fill>
            </x14:dxf>
          </x14:cfRule>
          <x14:cfRule type="expression" priority="18" id="{163888E0-CAC5-4A03-928B-D12509C36EB1}">
            <xm:f>Cover!$E$15=Q$6</xm:f>
            <x14:dxf>
              <fill>
                <patternFill>
                  <bgColor theme="7" tint="0.59996337778862885"/>
                </patternFill>
              </fill>
            </x14:dxf>
          </x14:cfRule>
          <xm:sqref>Q217:U221</xm:sqref>
        </x14:conditionalFormatting>
        <x14:conditionalFormatting xmlns:xm="http://schemas.microsoft.com/office/excel/2006/main">
          <x14:cfRule type="expression" priority="15" id="{699F0C42-EA62-4CE4-9C6A-81DA08D008B5}">
            <xm:f>Cover!$E$15&lt;&gt;Q$6</xm:f>
            <x14:dxf>
              <fill>
                <patternFill>
                  <bgColor theme="0" tint="-0.24994659260841701"/>
                </patternFill>
              </fill>
            </x14:dxf>
          </x14:cfRule>
          <x14:cfRule type="expression" priority="16" id="{5BC230C9-AC2D-400C-A5BC-6621E3D5B8B7}">
            <xm:f>Cover!$E$15=Q$6</xm:f>
            <x14:dxf>
              <fill>
                <patternFill>
                  <bgColor theme="7" tint="0.59996337778862885"/>
                </patternFill>
              </fill>
            </x14:dxf>
          </x14:cfRule>
          <xm:sqref>Q227:U233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88A9-BA57-4AAD-895A-C404AA57C883}">
  <sheetPr codeName="Sheet50">
    <tabColor theme="9"/>
    <pageSetUpPr autoPageBreaks="0"/>
  </sheetPr>
  <dimension ref="A1:XFD68"/>
  <sheetViews>
    <sheetView zoomScale="55" zoomScaleNormal="55" workbookViewId="0">
      <pane ySplit="6" topLeftCell="A7" activePane="bottomLeft" state="frozen"/>
      <selection pane="bottomLeft" activeCell="I33" sqref="I33"/>
      <selection activeCell="G59" sqref="G59"/>
    </sheetView>
  </sheetViews>
  <sheetFormatPr defaultColWidth="0" defaultRowHeight="13.5"/>
  <cols>
    <col min="1" max="1" width="14.42578125" style="11" customWidth="1"/>
    <col min="2" max="3" width="1.5703125" style="11" customWidth="1"/>
    <col min="4" max="4" width="24.42578125" style="11" customWidth="1"/>
    <col min="5" max="5" width="24.5703125" style="11" bestFit="1" customWidth="1"/>
    <col min="6" max="6" width="21.5703125" style="11" bestFit="1" customWidth="1"/>
    <col min="7" max="7" width="52.42578125" style="11" bestFit="1" customWidth="1"/>
    <col min="8" max="8" width="5.42578125" style="11" bestFit="1" customWidth="1"/>
    <col min="9" max="13" width="11.42578125" style="11" customWidth="1"/>
    <col min="14" max="19" width="1.5703125" style="11" customWidth="1"/>
    <col min="20" max="37" width="18.42578125" style="11" hidden="1" customWidth="1"/>
    <col min="38" max="44" width="14" style="11" hidden="1" customWidth="1"/>
    <col min="45" max="54" width="18.42578125" style="11" hidden="1" customWidth="1"/>
    <col min="55" max="16384" width="14" style="11" hidden="1"/>
  </cols>
  <sheetData>
    <row r="1" spans="1:13" s="2" customFormat="1" ht="25.15">
      <c r="A1" s="62" t="s">
        <v>1619</v>
      </c>
      <c r="B1" s="3"/>
      <c r="G1" s="4" t="s">
        <v>1</v>
      </c>
      <c r="K1" s="3"/>
    </row>
    <row r="2" spans="1:13" s="2" customFormat="1" ht="25.15">
      <c r="A2" s="4" t="str">
        <f>Cover!$E$13</f>
        <v>Master</v>
      </c>
      <c r="B2" s="3"/>
    </row>
    <row r="3" spans="1:13" s="2" customFormat="1" ht="25.15">
      <c r="A3" s="4">
        <f>Cover!$E$15</f>
        <v>2026</v>
      </c>
      <c r="B3" s="4"/>
      <c r="C3" s="4"/>
      <c r="D3" s="4"/>
    </row>
    <row r="4" spans="1:13" s="5" customFormat="1" ht="25.5" thickBot="1">
      <c r="A4" s="1305" t="s">
        <v>3182</v>
      </c>
      <c r="B4" s="6"/>
    </row>
    <row r="5" spans="1:13" ht="17.649999999999999">
      <c r="A5" s="7"/>
      <c r="B5" s="8"/>
      <c r="C5" s="8"/>
      <c r="D5" s="9"/>
      <c r="E5" s="9"/>
      <c r="F5" s="9"/>
      <c r="G5" s="10"/>
      <c r="H5" s="7"/>
      <c r="I5" s="68" t="s">
        <v>1997</v>
      </c>
      <c r="J5" s="66"/>
      <c r="K5" s="66"/>
      <c r="L5" s="66"/>
      <c r="M5" s="67"/>
    </row>
    <row r="6" spans="1:13" s="61" customFormat="1" ht="15">
      <c r="A6" s="21"/>
      <c r="B6" s="57"/>
      <c r="C6" s="57"/>
      <c r="D6" s="36" t="s">
        <v>165</v>
      </c>
      <c r="E6" s="36" t="s">
        <v>166</v>
      </c>
      <c r="F6" s="36" t="s">
        <v>171</v>
      </c>
      <c r="G6" s="37" t="s">
        <v>2775</v>
      </c>
      <c r="H6" s="37" t="s">
        <v>176</v>
      </c>
      <c r="I6" s="16">
        <v>2022</v>
      </c>
      <c r="J6" s="17">
        <v>2023</v>
      </c>
      <c r="K6" s="17">
        <v>2024</v>
      </c>
      <c r="L6" s="17">
        <v>2025</v>
      </c>
      <c r="M6" s="18">
        <v>2026</v>
      </c>
    </row>
    <row r="7" spans="1:13" s="27" customFormat="1" ht="20.65">
      <c r="B7" s="437" t="s">
        <v>3183</v>
      </c>
    </row>
    <row r="8" spans="1:13" ht="7.5" customHeight="1">
      <c r="B8" s="75"/>
    </row>
    <row r="9" spans="1:13" s="33" customFormat="1" ht="14.25" customHeight="1">
      <c r="A9" s="12"/>
      <c r="B9" s="12"/>
      <c r="C9" s="12"/>
      <c r="D9" s="80" t="s">
        <v>3184</v>
      </c>
      <c r="E9" s="81"/>
      <c r="F9" s="81"/>
      <c r="G9" s="81"/>
      <c r="H9" s="81"/>
      <c r="I9" s="81"/>
      <c r="J9" s="81"/>
      <c r="K9" s="81"/>
      <c r="L9" s="81"/>
      <c r="M9" s="81"/>
    </row>
    <row r="10" spans="1:13" s="12" customFormat="1">
      <c r="G10" s="7"/>
      <c r="H10" s="15"/>
      <c r="K10" s="13"/>
      <c r="L10" s="14"/>
      <c r="M10" s="15"/>
    </row>
    <row r="11" spans="1:13" ht="13.9">
      <c r="D11" s="11" t="s">
        <v>190</v>
      </c>
      <c r="E11" s="11" t="s">
        <v>172</v>
      </c>
      <c r="F11" s="11" t="s">
        <v>181</v>
      </c>
      <c r="G11" s="29" t="s">
        <v>3185</v>
      </c>
      <c r="H11" s="7" t="s">
        <v>1828</v>
      </c>
      <c r="I11" s="919">
        <f>I33+I42</f>
        <v>0</v>
      </c>
      <c r="J11" s="919">
        <f t="shared" ref="J11:M11" si="0">J33+J42</f>
        <v>0</v>
      </c>
      <c r="K11" s="919">
        <f t="shared" si="0"/>
        <v>0</v>
      </c>
      <c r="L11" s="919">
        <f t="shared" si="0"/>
        <v>0</v>
      </c>
      <c r="M11" s="919">
        <f t="shared" si="0"/>
        <v>0</v>
      </c>
    </row>
    <row r="12" spans="1:13">
      <c r="D12" s="11" t="s">
        <v>3186</v>
      </c>
      <c r="F12" s="11" t="s">
        <v>3186</v>
      </c>
      <c r="G12" s="11" t="s">
        <v>3187</v>
      </c>
      <c r="H12" s="7" t="s">
        <v>1828</v>
      </c>
      <c r="I12" s="919">
        <f>I34+I43</f>
        <v>0</v>
      </c>
      <c r="J12" s="919">
        <f t="shared" ref="J12:M12" si="1">J34+J43</f>
        <v>0</v>
      </c>
      <c r="K12" s="919">
        <f t="shared" si="1"/>
        <v>0</v>
      </c>
      <c r="L12" s="919">
        <f t="shared" si="1"/>
        <v>0</v>
      </c>
      <c r="M12" s="919">
        <f t="shared" si="1"/>
        <v>0</v>
      </c>
    </row>
    <row r="13" spans="1:13" ht="15" customHeight="1">
      <c r="G13" s="29" t="s">
        <v>3188</v>
      </c>
      <c r="H13" s="11" t="s">
        <v>1828</v>
      </c>
      <c r="I13" s="933">
        <f>SUM(I11:I12)</f>
        <v>0</v>
      </c>
      <c r="J13" s="933">
        <f>SUM(J11:J12)</f>
        <v>0</v>
      </c>
      <c r="K13" s="933">
        <f>SUM(K11:K12)</f>
        <v>0</v>
      </c>
      <c r="L13" s="933">
        <f>SUM(L11:L12)</f>
        <v>0</v>
      </c>
      <c r="M13" s="933">
        <f>SUM(M11:M12)</f>
        <v>0</v>
      </c>
    </row>
    <row r="14" spans="1:13">
      <c r="D14" s="11" t="s">
        <v>84</v>
      </c>
      <c r="E14" s="11" t="s">
        <v>84</v>
      </c>
      <c r="F14" s="11" t="s">
        <v>181</v>
      </c>
      <c r="G14" s="11" t="s">
        <v>84</v>
      </c>
      <c r="H14" s="7" t="s">
        <v>1828</v>
      </c>
      <c r="I14" s="919">
        <f t="shared" ref="I14:M15" si="2">I36+I45</f>
        <v>0</v>
      </c>
      <c r="J14" s="919">
        <f t="shared" si="2"/>
        <v>0</v>
      </c>
      <c r="K14" s="919">
        <f t="shared" si="2"/>
        <v>0</v>
      </c>
      <c r="L14" s="919">
        <f t="shared" si="2"/>
        <v>0</v>
      </c>
      <c r="M14" s="919">
        <f t="shared" si="2"/>
        <v>0</v>
      </c>
    </row>
    <row r="15" spans="1:13">
      <c r="D15" s="11" t="s">
        <v>73</v>
      </c>
      <c r="E15" s="11" t="s">
        <v>73</v>
      </c>
      <c r="F15" s="11" t="s">
        <v>181</v>
      </c>
      <c r="G15" s="11" t="s">
        <v>73</v>
      </c>
      <c r="H15" s="7" t="s">
        <v>1828</v>
      </c>
      <c r="I15" s="919">
        <f t="shared" si="2"/>
        <v>0</v>
      </c>
      <c r="J15" s="919">
        <f t="shared" si="2"/>
        <v>0</v>
      </c>
      <c r="K15" s="919">
        <f t="shared" si="2"/>
        <v>0</v>
      </c>
      <c r="L15" s="919">
        <f t="shared" si="2"/>
        <v>0</v>
      </c>
      <c r="M15" s="919">
        <f t="shared" si="2"/>
        <v>0</v>
      </c>
    </row>
    <row r="16" spans="1:13" ht="13.9">
      <c r="D16" s="11" t="s">
        <v>1798</v>
      </c>
      <c r="G16" s="29" t="s">
        <v>1798</v>
      </c>
      <c r="H16" s="11" t="s">
        <v>1828</v>
      </c>
      <c r="I16" s="455">
        <f>SUM(I13:I15)</f>
        <v>0</v>
      </c>
      <c r="J16" s="455">
        <f t="shared" ref="J16:M16" si="3">SUM(J13:J15)</f>
        <v>0</v>
      </c>
      <c r="K16" s="455">
        <f t="shared" si="3"/>
        <v>0</v>
      </c>
      <c r="L16" s="455">
        <f t="shared" si="3"/>
        <v>0</v>
      </c>
      <c r="M16" s="455">
        <f t="shared" si="3"/>
        <v>0</v>
      </c>
    </row>
    <row r="19" spans="3:16384" s="33" customFormat="1" ht="14.25" customHeight="1">
      <c r="C19" s="12"/>
      <c r="D19" s="80" t="s">
        <v>3189</v>
      </c>
      <c r="E19" s="81"/>
      <c r="F19" s="81"/>
      <c r="G19" s="81"/>
      <c r="H19" s="81"/>
      <c r="I19" s="81"/>
      <c r="J19" s="81"/>
      <c r="K19" s="81"/>
      <c r="L19" s="81"/>
      <c r="M19" s="81"/>
    </row>
    <row r="20" spans="3:16384" s="12" customFormat="1">
      <c r="G20" s="7"/>
      <c r="H20" s="15"/>
      <c r="K20" s="13"/>
      <c r="L20" s="14"/>
      <c r="M20" s="15"/>
    </row>
    <row r="21" spans="3:16384" ht="13.9">
      <c r="D21" s="11" t="s">
        <v>190</v>
      </c>
      <c r="E21" s="11" t="s">
        <v>172</v>
      </c>
      <c r="F21" s="11" t="s">
        <v>181</v>
      </c>
      <c r="G21" s="29" t="s">
        <v>3185</v>
      </c>
      <c r="H21" s="7" t="s">
        <v>1828</v>
      </c>
      <c r="I21" s="919">
        <f t="shared" ref="I21:M22" si="4">I33+I42+I51+I61</f>
        <v>0</v>
      </c>
      <c r="J21" s="919">
        <f t="shared" si="4"/>
        <v>0</v>
      </c>
      <c r="K21" s="919">
        <f t="shared" si="4"/>
        <v>0</v>
      </c>
      <c r="L21" s="919">
        <f t="shared" si="4"/>
        <v>0</v>
      </c>
      <c r="M21" s="919">
        <f t="shared" si="4"/>
        <v>0</v>
      </c>
    </row>
    <row r="22" spans="3:16384">
      <c r="D22" s="11" t="s">
        <v>3186</v>
      </c>
      <c r="F22" s="11" t="s">
        <v>3186</v>
      </c>
      <c r="G22" s="11" t="s">
        <v>3187</v>
      </c>
      <c r="H22" s="7" t="s">
        <v>1828</v>
      </c>
      <c r="I22" s="919">
        <f t="shared" si="4"/>
        <v>0</v>
      </c>
      <c r="J22" s="919">
        <f t="shared" si="4"/>
        <v>0</v>
      </c>
      <c r="K22" s="919">
        <f t="shared" si="4"/>
        <v>0</v>
      </c>
      <c r="L22" s="919">
        <f t="shared" si="4"/>
        <v>0</v>
      </c>
      <c r="M22" s="919">
        <f t="shared" si="4"/>
        <v>0</v>
      </c>
    </row>
    <row r="23" spans="3:16384" ht="15" customHeight="1">
      <c r="G23" s="29" t="s">
        <v>3188</v>
      </c>
      <c r="H23" s="11" t="s">
        <v>1828</v>
      </c>
      <c r="I23" s="933">
        <f>SUM(I21:I22)</f>
        <v>0</v>
      </c>
      <c r="J23" s="933">
        <f>SUM(J21:J22)</f>
        <v>0</v>
      </c>
      <c r="K23" s="933">
        <f>SUM(K21:K22)</f>
        <v>0</v>
      </c>
      <c r="L23" s="933">
        <f>SUM(L21:L22)</f>
        <v>0</v>
      </c>
      <c r="M23" s="933">
        <f>SUM(M21:M22)</f>
        <v>0</v>
      </c>
    </row>
    <row r="24" spans="3:16384">
      <c r="D24" s="11" t="s">
        <v>84</v>
      </c>
      <c r="E24" s="11" t="s">
        <v>84</v>
      </c>
      <c r="F24" s="11" t="s">
        <v>181</v>
      </c>
      <c r="G24" s="11" t="s">
        <v>84</v>
      </c>
      <c r="H24" s="7" t="s">
        <v>1828</v>
      </c>
      <c r="I24" s="919">
        <f t="shared" ref="I24:M25" si="5">I36+I45+I54+I64</f>
        <v>0</v>
      </c>
      <c r="J24" s="919">
        <f t="shared" si="5"/>
        <v>0</v>
      </c>
      <c r="K24" s="919">
        <f t="shared" si="5"/>
        <v>0</v>
      </c>
      <c r="L24" s="919">
        <f t="shared" si="5"/>
        <v>0</v>
      </c>
      <c r="M24" s="919">
        <f t="shared" si="5"/>
        <v>0</v>
      </c>
    </row>
    <row r="25" spans="3:16384">
      <c r="D25" s="11" t="s">
        <v>73</v>
      </c>
      <c r="E25" s="11" t="s">
        <v>73</v>
      </c>
      <c r="F25" s="11" t="s">
        <v>181</v>
      </c>
      <c r="G25" s="11" t="s">
        <v>73</v>
      </c>
      <c r="H25" s="7" t="s">
        <v>1828</v>
      </c>
      <c r="I25" s="919">
        <f t="shared" si="5"/>
        <v>0</v>
      </c>
      <c r="J25" s="919">
        <f t="shared" si="5"/>
        <v>0</v>
      </c>
      <c r="K25" s="919">
        <f t="shared" si="5"/>
        <v>0</v>
      </c>
      <c r="L25" s="919">
        <f t="shared" si="5"/>
        <v>0</v>
      </c>
      <c r="M25" s="919">
        <f t="shared" si="5"/>
        <v>0</v>
      </c>
    </row>
    <row r="26" spans="3:16384" ht="13.9">
      <c r="D26" s="11" t="s">
        <v>1798</v>
      </c>
      <c r="G26" s="29" t="s">
        <v>1798</v>
      </c>
      <c r="H26" s="11" t="s">
        <v>1828</v>
      </c>
      <c r="I26" s="455">
        <f>SUM(I23:I25)</f>
        <v>0</v>
      </c>
      <c r="J26" s="455">
        <f t="shared" ref="J26:M26" si="6">SUM(J23:J25)</f>
        <v>0</v>
      </c>
      <c r="K26" s="455">
        <f t="shared" si="6"/>
        <v>0</v>
      </c>
      <c r="L26" s="455">
        <f t="shared" si="6"/>
        <v>0</v>
      </c>
      <c r="M26" s="455">
        <f t="shared" si="6"/>
        <v>0</v>
      </c>
    </row>
    <row r="28" spans="3:16384" s="12" customFormat="1">
      <c r="G28" s="7"/>
      <c r="H28" s="15"/>
      <c r="K28" s="13"/>
      <c r="L28" s="14"/>
      <c r="M28" s="15"/>
    </row>
    <row r="29" spans="3:16384" s="77" customFormat="1" ht="13.5" customHeight="1">
      <c r="C29" s="76" t="s">
        <v>3183</v>
      </c>
      <c r="D29" s="76"/>
    </row>
    <row r="30" spans="3:16384" s="12" customFormat="1">
      <c r="G30" s="7"/>
      <c r="H30" s="15"/>
      <c r="K30" s="13"/>
      <c r="L30" s="14"/>
      <c r="M30" s="15"/>
    </row>
    <row r="31" spans="3:16384" s="33" customFormat="1" ht="14.25" customHeight="1">
      <c r="C31" s="12"/>
      <c r="D31" s="80" t="s">
        <v>3190</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1"/>
      <c r="IW31" s="81"/>
      <c r="IX31" s="81"/>
      <c r="IY31" s="81"/>
      <c r="IZ31" s="81"/>
      <c r="JA31" s="81"/>
      <c r="JB31" s="81"/>
      <c r="JC31" s="81"/>
      <c r="JD31" s="81"/>
      <c r="JE31" s="81"/>
      <c r="JF31" s="81"/>
      <c r="JG31" s="81"/>
      <c r="JH31" s="81"/>
      <c r="JI31" s="81"/>
      <c r="JJ31" s="81"/>
      <c r="JK31" s="81"/>
      <c r="JL31" s="81"/>
      <c r="JM31" s="81"/>
      <c r="JN31" s="81"/>
      <c r="JO31" s="81"/>
      <c r="JP31" s="81"/>
      <c r="JQ31" s="81"/>
      <c r="JR31" s="81"/>
      <c r="JS31" s="81"/>
      <c r="JT31" s="81"/>
      <c r="JU31" s="81"/>
      <c r="JV31" s="81"/>
      <c r="JW31" s="81"/>
      <c r="JX31" s="81"/>
      <c r="JY31" s="81"/>
      <c r="JZ31" s="81"/>
      <c r="KA31" s="81"/>
      <c r="KB31" s="81"/>
      <c r="KC31" s="81"/>
      <c r="KD31" s="81"/>
      <c r="KE31" s="81"/>
      <c r="KF31" s="81"/>
      <c r="KG31" s="81"/>
      <c r="KH31" s="81"/>
      <c r="KI31" s="81"/>
      <c r="KJ31" s="81"/>
      <c r="KK31" s="81"/>
      <c r="KL31" s="81"/>
      <c r="KM31" s="81"/>
      <c r="KN31" s="81"/>
      <c r="KO31" s="81"/>
      <c r="KP31" s="81"/>
      <c r="KQ31" s="81"/>
      <c r="KR31" s="81"/>
      <c r="KS31" s="81"/>
      <c r="KT31" s="81"/>
      <c r="KU31" s="81"/>
      <c r="KV31" s="81"/>
      <c r="KW31" s="81"/>
      <c r="KX31" s="81"/>
      <c r="KY31" s="81"/>
      <c r="KZ31" s="81"/>
      <c r="LA31" s="81"/>
      <c r="LB31" s="81"/>
      <c r="LC31" s="81"/>
      <c r="LD31" s="81"/>
      <c r="LE31" s="81"/>
      <c r="LF31" s="81"/>
      <c r="LG31" s="81"/>
      <c r="LH31" s="81"/>
      <c r="LI31" s="81"/>
      <c r="LJ31" s="81"/>
      <c r="LK31" s="81"/>
      <c r="LL31" s="81"/>
      <c r="LM31" s="81"/>
      <c r="LN31" s="81"/>
      <c r="LO31" s="81"/>
      <c r="LP31" s="81"/>
      <c r="LQ31" s="81"/>
      <c r="LR31" s="81"/>
      <c r="LS31" s="81"/>
      <c r="LT31" s="81"/>
      <c r="LU31" s="81"/>
      <c r="LV31" s="81"/>
      <c r="LW31" s="81"/>
      <c r="LX31" s="81"/>
      <c r="LY31" s="81"/>
      <c r="LZ31" s="81"/>
      <c r="MA31" s="81"/>
      <c r="MB31" s="81"/>
      <c r="MC31" s="81"/>
      <c r="MD31" s="81"/>
      <c r="ME31" s="81"/>
      <c r="MF31" s="81"/>
      <c r="MG31" s="81"/>
      <c r="MH31" s="81"/>
      <c r="MI31" s="81"/>
      <c r="MJ31" s="81"/>
      <c r="MK31" s="81"/>
      <c r="ML31" s="81"/>
      <c r="MM31" s="81"/>
      <c r="MN31" s="81"/>
      <c r="MO31" s="81"/>
      <c r="MP31" s="81"/>
      <c r="MQ31" s="81"/>
      <c r="MR31" s="81"/>
      <c r="MS31" s="81"/>
      <c r="MT31" s="81"/>
      <c r="MU31" s="81"/>
      <c r="MV31" s="81"/>
      <c r="MW31" s="81"/>
      <c r="MX31" s="81"/>
      <c r="MY31" s="81"/>
      <c r="MZ31" s="81"/>
      <c r="NA31" s="81"/>
      <c r="NB31" s="81"/>
      <c r="NC31" s="81"/>
      <c r="ND31" s="81"/>
      <c r="NE31" s="81"/>
      <c r="NF31" s="81"/>
      <c r="NG31" s="81"/>
      <c r="NH31" s="81"/>
      <c r="NI31" s="81"/>
      <c r="NJ31" s="81"/>
      <c r="NK31" s="81"/>
      <c r="NL31" s="81"/>
      <c r="NM31" s="81"/>
      <c r="NN31" s="81"/>
      <c r="NO31" s="81"/>
      <c r="NP31" s="81"/>
      <c r="NQ31" s="81"/>
      <c r="NR31" s="81"/>
      <c r="NS31" s="81"/>
      <c r="NT31" s="81"/>
      <c r="NU31" s="81"/>
      <c r="NV31" s="81"/>
      <c r="NW31" s="81"/>
      <c r="NX31" s="81"/>
      <c r="NY31" s="81"/>
      <c r="NZ31" s="81"/>
      <c r="OA31" s="81"/>
      <c r="OB31" s="81"/>
      <c r="OC31" s="81"/>
      <c r="OD31" s="81"/>
      <c r="OE31" s="81"/>
      <c r="OF31" s="81"/>
      <c r="OG31" s="81"/>
      <c r="OH31" s="81"/>
      <c r="OI31" s="81"/>
      <c r="OJ31" s="81"/>
      <c r="OK31" s="81"/>
      <c r="OL31" s="81"/>
      <c r="OM31" s="81"/>
      <c r="ON31" s="81"/>
      <c r="OO31" s="81"/>
      <c r="OP31" s="81"/>
      <c r="OQ31" s="81"/>
      <c r="OR31" s="81"/>
      <c r="OS31" s="81"/>
      <c r="OT31" s="81"/>
      <c r="OU31" s="81"/>
      <c r="OV31" s="81"/>
      <c r="OW31" s="81"/>
      <c r="OX31" s="81"/>
      <c r="OY31" s="81"/>
      <c r="OZ31" s="81"/>
      <c r="PA31" s="81"/>
      <c r="PB31" s="81"/>
      <c r="PC31" s="81"/>
      <c r="PD31" s="81"/>
      <c r="PE31" s="81"/>
      <c r="PF31" s="81"/>
      <c r="PG31" s="81"/>
      <c r="PH31" s="81"/>
      <c r="PI31" s="81"/>
      <c r="PJ31" s="81"/>
      <c r="PK31" s="81"/>
      <c r="PL31" s="81"/>
      <c r="PM31" s="81"/>
      <c r="PN31" s="81"/>
      <c r="PO31" s="81"/>
      <c r="PP31" s="81"/>
      <c r="PQ31" s="81"/>
      <c r="PR31" s="81"/>
      <c r="PS31" s="81"/>
      <c r="PT31" s="81"/>
      <c r="PU31" s="81"/>
      <c r="PV31" s="81"/>
      <c r="PW31" s="81"/>
      <c r="PX31" s="81"/>
      <c r="PY31" s="81"/>
      <c r="PZ31" s="81"/>
      <c r="QA31" s="81"/>
      <c r="QB31" s="81"/>
      <c r="QC31" s="81"/>
      <c r="QD31" s="81"/>
      <c r="QE31" s="81"/>
      <c r="QF31" s="81"/>
      <c r="QG31" s="81"/>
      <c r="QH31" s="81"/>
      <c r="QI31" s="81"/>
      <c r="QJ31" s="81"/>
      <c r="QK31" s="81"/>
      <c r="QL31" s="81"/>
      <c r="QM31" s="81"/>
      <c r="QN31" s="81"/>
      <c r="QO31" s="81"/>
      <c r="QP31" s="81"/>
      <c r="QQ31" s="81"/>
      <c r="QR31" s="81"/>
      <c r="QS31" s="81"/>
      <c r="QT31" s="81"/>
      <c r="QU31" s="81"/>
      <c r="QV31" s="81"/>
      <c r="QW31" s="81"/>
      <c r="QX31" s="81"/>
      <c r="QY31" s="81"/>
      <c r="QZ31" s="81"/>
      <c r="RA31" s="81"/>
      <c r="RB31" s="81"/>
      <c r="RC31" s="81"/>
      <c r="RD31" s="81"/>
      <c r="RE31" s="81"/>
      <c r="RF31" s="81"/>
      <c r="RG31" s="81"/>
      <c r="RH31" s="81"/>
      <c r="RI31" s="81"/>
      <c r="RJ31" s="81"/>
      <c r="RK31" s="81"/>
      <c r="RL31" s="81"/>
      <c r="RM31" s="81"/>
      <c r="RN31" s="81"/>
      <c r="RO31" s="81"/>
      <c r="RP31" s="81"/>
      <c r="RQ31" s="81"/>
      <c r="RR31" s="81"/>
      <c r="RS31" s="81"/>
      <c r="RT31" s="81"/>
      <c r="RU31" s="81"/>
      <c r="RV31" s="81"/>
      <c r="RW31" s="81"/>
      <c r="RX31" s="81"/>
      <c r="RY31" s="81"/>
      <c r="RZ31" s="81"/>
      <c r="SA31" s="81"/>
      <c r="SB31" s="81"/>
      <c r="SC31" s="81"/>
      <c r="SD31" s="81"/>
      <c r="SE31" s="81"/>
      <c r="SF31" s="81"/>
      <c r="SG31" s="81"/>
      <c r="SH31" s="81"/>
      <c r="SI31" s="81"/>
      <c r="SJ31" s="81"/>
      <c r="SK31" s="81"/>
      <c r="SL31" s="81"/>
      <c r="SM31" s="81"/>
      <c r="SN31" s="81"/>
      <c r="SO31" s="81"/>
      <c r="SP31" s="81"/>
      <c r="SQ31" s="81"/>
      <c r="SR31" s="81"/>
      <c r="SS31" s="81"/>
      <c r="ST31" s="81"/>
      <c r="SU31" s="81"/>
      <c r="SV31" s="81"/>
      <c r="SW31" s="81"/>
      <c r="SX31" s="81"/>
      <c r="SY31" s="81"/>
      <c r="SZ31" s="81"/>
      <c r="TA31" s="81"/>
      <c r="TB31" s="81"/>
      <c r="TC31" s="81"/>
      <c r="TD31" s="81"/>
      <c r="TE31" s="81"/>
      <c r="TF31" s="81"/>
      <c r="TG31" s="81"/>
      <c r="TH31" s="81"/>
      <c r="TI31" s="81"/>
      <c r="TJ31" s="81"/>
      <c r="TK31" s="81"/>
      <c r="TL31" s="81"/>
      <c r="TM31" s="81"/>
      <c r="TN31" s="81"/>
      <c r="TO31" s="81"/>
      <c r="TP31" s="81"/>
      <c r="TQ31" s="81"/>
      <c r="TR31" s="81"/>
      <c r="TS31" s="81"/>
      <c r="TT31" s="81"/>
      <c r="TU31" s="81"/>
      <c r="TV31" s="81"/>
      <c r="TW31" s="81"/>
      <c r="TX31" s="81"/>
      <c r="TY31" s="81"/>
      <c r="TZ31" s="81"/>
      <c r="UA31" s="81"/>
      <c r="UB31" s="81"/>
      <c r="UC31" s="81"/>
      <c r="UD31" s="81"/>
      <c r="UE31" s="81"/>
      <c r="UF31" s="81"/>
      <c r="UG31" s="81"/>
      <c r="UH31" s="81"/>
      <c r="UI31" s="81"/>
      <c r="UJ31" s="81"/>
      <c r="UK31" s="81"/>
      <c r="UL31" s="81"/>
      <c r="UM31" s="81"/>
      <c r="UN31" s="81"/>
      <c r="UO31" s="81"/>
      <c r="UP31" s="81"/>
      <c r="UQ31" s="81"/>
      <c r="UR31" s="81"/>
      <c r="US31" s="81"/>
      <c r="UT31" s="81"/>
      <c r="UU31" s="81"/>
      <c r="UV31" s="81"/>
      <c r="UW31" s="81"/>
      <c r="UX31" s="81"/>
      <c r="UY31" s="81"/>
      <c r="UZ31" s="81"/>
      <c r="VA31" s="81"/>
      <c r="VB31" s="81"/>
      <c r="VC31" s="81"/>
      <c r="VD31" s="81"/>
      <c r="VE31" s="81"/>
      <c r="VF31" s="81"/>
      <c r="VG31" s="81"/>
      <c r="VH31" s="81"/>
      <c r="VI31" s="81"/>
      <c r="VJ31" s="81"/>
      <c r="VK31" s="81"/>
      <c r="VL31" s="81"/>
      <c r="VM31" s="81"/>
      <c r="VN31" s="81"/>
      <c r="VO31" s="81"/>
      <c r="VP31" s="81"/>
      <c r="VQ31" s="81"/>
      <c r="VR31" s="81"/>
      <c r="VS31" s="81"/>
      <c r="VT31" s="81"/>
      <c r="VU31" s="81"/>
      <c r="VV31" s="81"/>
      <c r="VW31" s="81"/>
      <c r="VX31" s="81"/>
      <c r="VY31" s="81"/>
      <c r="VZ31" s="81"/>
      <c r="WA31" s="81"/>
      <c r="WB31" s="81"/>
      <c r="WC31" s="81"/>
      <c r="WD31" s="81"/>
      <c r="WE31" s="81"/>
      <c r="WF31" s="81"/>
      <c r="WG31" s="81"/>
      <c r="WH31" s="81"/>
      <c r="WI31" s="81"/>
      <c r="WJ31" s="81"/>
      <c r="WK31" s="81"/>
      <c r="WL31" s="81"/>
      <c r="WM31" s="81"/>
      <c r="WN31" s="81"/>
      <c r="WO31" s="81"/>
      <c r="WP31" s="81"/>
      <c r="WQ31" s="81"/>
      <c r="WR31" s="81"/>
      <c r="WS31" s="81"/>
      <c r="WT31" s="81"/>
      <c r="WU31" s="81"/>
      <c r="WV31" s="81"/>
      <c r="WW31" s="81"/>
      <c r="WX31" s="81"/>
      <c r="WY31" s="81"/>
      <c r="WZ31" s="81"/>
      <c r="XA31" s="81"/>
      <c r="XB31" s="81"/>
      <c r="XC31" s="81"/>
      <c r="XD31" s="81"/>
      <c r="XE31" s="81"/>
      <c r="XF31" s="81"/>
      <c r="XG31" s="81"/>
      <c r="XH31" s="81"/>
      <c r="XI31" s="81"/>
      <c r="XJ31" s="81"/>
      <c r="XK31" s="81"/>
      <c r="XL31" s="81"/>
      <c r="XM31" s="81"/>
      <c r="XN31" s="81"/>
      <c r="XO31" s="81"/>
      <c r="XP31" s="81"/>
      <c r="XQ31" s="81"/>
      <c r="XR31" s="81"/>
      <c r="XS31" s="81"/>
      <c r="XT31" s="81"/>
      <c r="XU31" s="81"/>
      <c r="XV31" s="81"/>
      <c r="XW31" s="81"/>
      <c r="XX31" s="81"/>
      <c r="XY31" s="81"/>
      <c r="XZ31" s="81"/>
      <c r="YA31" s="81"/>
      <c r="YB31" s="81"/>
      <c r="YC31" s="81"/>
      <c r="YD31" s="81"/>
      <c r="YE31" s="81"/>
      <c r="YF31" s="81"/>
      <c r="YG31" s="81"/>
      <c r="YH31" s="81"/>
      <c r="YI31" s="81"/>
      <c r="YJ31" s="81"/>
      <c r="YK31" s="81"/>
      <c r="YL31" s="81"/>
      <c r="YM31" s="81"/>
      <c r="YN31" s="81"/>
      <c r="YO31" s="81"/>
      <c r="YP31" s="81"/>
      <c r="YQ31" s="81"/>
      <c r="YR31" s="81"/>
      <c r="YS31" s="81"/>
      <c r="YT31" s="81"/>
      <c r="YU31" s="81"/>
      <c r="YV31" s="81"/>
      <c r="YW31" s="81"/>
      <c r="YX31" s="81"/>
      <c r="YY31" s="81"/>
      <c r="YZ31" s="81"/>
      <c r="ZA31" s="81"/>
      <c r="ZB31" s="81"/>
      <c r="ZC31" s="81"/>
      <c r="ZD31" s="81"/>
      <c r="ZE31" s="81"/>
      <c r="ZF31" s="81"/>
      <c r="ZG31" s="81"/>
      <c r="ZH31" s="81"/>
      <c r="ZI31" s="81"/>
      <c r="ZJ31" s="81"/>
      <c r="ZK31" s="81"/>
      <c r="ZL31" s="81"/>
      <c r="ZM31" s="81"/>
      <c r="ZN31" s="81"/>
      <c r="ZO31" s="81"/>
      <c r="ZP31" s="81"/>
      <c r="ZQ31" s="81"/>
      <c r="ZR31" s="81"/>
      <c r="ZS31" s="81"/>
      <c r="ZT31" s="81"/>
      <c r="ZU31" s="81"/>
      <c r="ZV31" s="81"/>
      <c r="ZW31" s="81"/>
      <c r="ZX31" s="81"/>
      <c r="ZY31" s="81"/>
      <c r="ZZ31" s="81"/>
      <c r="AAA31" s="81"/>
      <c r="AAB31" s="81"/>
      <c r="AAC31" s="81"/>
      <c r="AAD31" s="81"/>
      <c r="AAE31" s="81"/>
      <c r="AAF31" s="81"/>
      <c r="AAG31" s="81"/>
      <c r="AAH31" s="81"/>
      <c r="AAI31" s="81"/>
      <c r="AAJ31" s="81"/>
      <c r="AAK31" s="81"/>
      <c r="AAL31" s="81"/>
      <c r="AAM31" s="81"/>
      <c r="AAN31" s="81"/>
      <c r="AAO31" s="81"/>
      <c r="AAP31" s="81"/>
      <c r="AAQ31" s="81"/>
      <c r="AAR31" s="81"/>
      <c r="AAS31" s="81"/>
      <c r="AAT31" s="81"/>
      <c r="AAU31" s="81"/>
      <c r="AAV31" s="81"/>
      <c r="AAW31" s="81"/>
      <c r="AAX31" s="81"/>
      <c r="AAY31" s="81"/>
      <c r="AAZ31" s="81"/>
      <c r="ABA31" s="81"/>
      <c r="ABB31" s="81"/>
      <c r="ABC31" s="81"/>
      <c r="ABD31" s="81"/>
      <c r="ABE31" s="81"/>
      <c r="ABF31" s="81"/>
      <c r="ABG31" s="81"/>
      <c r="ABH31" s="81"/>
      <c r="ABI31" s="81"/>
      <c r="ABJ31" s="81"/>
      <c r="ABK31" s="81"/>
      <c r="ABL31" s="81"/>
      <c r="ABM31" s="81"/>
      <c r="ABN31" s="81"/>
      <c r="ABO31" s="81"/>
      <c r="ABP31" s="81"/>
      <c r="ABQ31" s="81"/>
      <c r="ABR31" s="81"/>
      <c r="ABS31" s="81"/>
      <c r="ABT31" s="81"/>
      <c r="ABU31" s="81"/>
      <c r="ABV31" s="81"/>
      <c r="ABW31" s="81"/>
      <c r="ABX31" s="81"/>
      <c r="ABY31" s="81"/>
      <c r="ABZ31" s="81"/>
      <c r="ACA31" s="81"/>
      <c r="ACB31" s="81"/>
      <c r="ACC31" s="81"/>
      <c r="ACD31" s="81"/>
      <c r="ACE31" s="81"/>
      <c r="ACF31" s="81"/>
      <c r="ACG31" s="81"/>
      <c r="ACH31" s="81"/>
      <c r="ACI31" s="81"/>
      <c r="ACJ31" s="81"/>
      <c r="ACK31" s="81"/>
      <c r="ACL31" s="81"/>
      <c r="ACM31" s="81"/>
      <c r="ACN31" s="81"/>
      <c r="ACO31" s="81"/>
      <c r="ACP31" s="81"/>
      <c r="ACQ31" s="81"/>
      <c r="ACR31" s="81"/>
      <c r="ACS31" s="81"/>
      <c r="ACT31" s="81"/>
      <c r="ACU31" s="81"/>
      <c r="ACV31" s="81"/>
      <c r="ACW31" s="81"/>
      <c r="ACX31" s="81"/>
      <c r="ACY31" s="81"/>
      <c r="ACZ31" s="81"/>
      <c r="ADA31" s="81"/>
      <c r="ADB31" s="81"/>
      <c r="ADC31" s="81"/>
      <c r="ADD31" s="81"/>
      <c r="ADE31" s="81"/>
      <c r="ADF31" s="81"/>
      <c r="ADG31" s="81"/>
      <c r="ADH31" s="81"/>
      <c r="ADI31" s="81"/>
      <c r="ADJ31" s="81"/>
      <c r="ADK31" s="81"/>
      <c r="ADL31" s="81"/>
      <c r="ADM31" s="81"/>
      <c r="ADN31" s="81"/>
      <c r="ADO31" s="81"/>
      <c r="ADP31" s="81"/>
      <c r="ADQ31" s="81"/>
      <c r="ADR31" s="81"/>
      <c r="ADS31" s="81"/>
      <c r="ADT31" s="81"/>
      <c r="ADU31" s="81"/>
      <c r="ADV31" s="81"/>
      <c r="ADW31" s="81"/>
      <c r="ADX31" s="81"/>
      <c r="ADY31" s="81"/>
      <c r="ADZ31" s="81"/>
      <c r="AEA31" s="81"/>
      <c r="AEB31" s="81"/>
      <c r="AEC31" s="81"/>
      <c r="AED31" s="81"/>
      <c r="AEE31" s="81"/>
      <c r="AEF31" s="81"/>
      <c r="AEG31" s="81"/>
      <c r="AEH31" s="81"/>
      <c r="AEI31" s="81"/>
      <c r="AEJ31" s="81"/>
      <c r="AEK31" s="81"/>
      <c r="AEL31" s="81"/>
      <c r="AEM31" s="81"/>
      <c r="AEN31" s="81"/>
      <c r="AEO31" s="81"/>
      <c r="AEP31" s="81"/>
      <c r="AEQ31" s="81"/>
      <c r="AER31" s="81"/>
      <c r="AES31" s="81"/>
      <c r="AET31" s="81"/>
      <c r="AEU31" s="81"/>
      <c r="AEV31" s="81"/>
      <c r="AEW31" s="81"/>
      <c r="AEX31" s="81"/>
      <c r="AEY31" s="81"/>
      <c r="AEZ31" s="81"/>
      <c r="AFA31" s="81"/>
      <c r="AFB31" s="81"/>
      <c r="AFC31" s="81"/>
      <c r="AFD31" s="81"/>
      <c r="AFE31" s="81"/>
      <c r="AFF31" s="81"/>
      <c r="AFG31" s="81"/>
      <c r="AFH31" s="81"/>
      <c r="AFI31" s="81"/>
      <c r="AFJ31" s="81"/>
      <c r="AFK31" s="81"/>
      <c r="AFL31" s="81"/>
      <c r="AFM31" s="81"/>
      <c r="AFN31" s="81"/>
      <c r="AFO31" s="81"/>
      <c r="AFP31" s="81"/>
      <c r="AFQ31" s="81"/>
      <c r="AFR31" s="81"/>
      <c r="AFS31" s="81"/>
      <c r="AFT31" s="81"/>
      <c r="AFU31" s="81"/>
      <c r="AFV31" s="81"/>
      <c r="AFW31" s="81"/>
      <c r="AFX31" s="81"/>
      <c r="AFY31" s="81"/>
      <c r="AFZ31" s="81"/>
      <c r="AGA31" s="81"/>
      <c r="AGB31" s="81"/>
      <c r="AGC31" s="81"/>
      <c r="AGD31" s="81"/>
      <c r="AGE31" s="81"/>
      <c r="AGF31" s="81"/>
      <c r="AGG31" s="81"/>
      <c r="AGH31" s="81"/>
      <c r="AGI31" s="81"/>
      <c r="AGJ31" s="81"/>
      <c r="AGK31" s="81"/>
      <c r="AGL31" s="81"/>
      <c r="AGM31" s="81"/>
      <c r="AGN31" s="81"/>
      <c r="AGO31" s="81"/>
      <c r="AGP31" s="81"/>
      <c r="AGQ31" s="81"/>
      <c r="AGR31" s="81"/>
      <c r="AGS31" s="81"/>
      <c r="AGT31" s="81"/>
      <c r="AGU31" s="81"/>
      <c r="AGV31" s="81"/>
      <c r="AGW31" s="81"/>
      <c r="AGX31" s="81"/>
      <c r="AGY31" s="81"/>
      <c r="AGZ31" s="81"/>
      <c r="AHA31" s="81"/>
      <c r="AHB31" s="81"/>
      <c r="AHC31" s="81"/>
      <c r="AHD31" s="81"/>
      <c r="AHE31" s="81"/>
      <c r="AHF31" s="81"/>
      <c r="AHG31" s="81"/>
      <c r="AHH31" s="81"/>
      <c r="AHI31" s="81"/>
      <c r="AHJ31" s="81"/>
      <c r="AHK31" s="81"/>
      <c r="AHL31" s="81"/>
      <c r="AHM31" s="81"/>
      <c r="AHN31" s="81"/>
      <c r="AHO31" s="81"/>
      <c r="AHP31" s="81"/>
      <c r="AHQ31" s="81"/>
      <c r="AHR31" s="81"/>
      <c r="AHS31" s="81"/>
      <c r="AHT31" s="81"/>
      <c r="AHU31" s="81"/>
      <c r="AHV31" s="81"/>
      <c r="AHW31" s="81"/>
      <c r="AHX31" s="81"/>
      <c r="AHY31" s="81"/>
      <c r="AHZ31" s="81"/>
      <c r="AIA31" s="81"/>
      <c r="AIB31" s="81"/>
      <c r="AIC31" s="81"/>
      <c r="AID31" s="81"/>
      <c r="AIE31" s="81"/>
      <c r="AIF31" s="81"/>
      <c r="AIG31" s="81"/>
      <c r="AIH31" s="81"/>
      <c r="AII31" s="81"/>
      <c r="AIJ31" s="81"/>
      <c r="AIK31" s="81"/>
      <c r="AIL31" s="81"/>
      <c r="AIM31" s="81"/>
      <c r="AIN31" s="81"/>
      <c r="AIO31" s="81"/>
      <c r="AIP31" s="81"/>
      <c r="AIQ31" s="81"/>
      <c r="AIR31" s="81"/>
      <c r="AIS31" s="81"/>
      <c r="AIT31" s="81"/>
      <c r="AIU31" s="81"/>
      <c r="AIV31" s="81"/>
      <c r="AIW31" s="81"/>
      <c r="AIX31" s="81"/>
      <c r="AIY31" s="81"/>
      <c r="AIZ31" s="81"/>
      <c r="AJA31" s="81"/>
      <c r="AJB31" s="81"/>
      <c r="AJC31" s="81"/>
      <c r="AJD31" s="81"/>
      <c r="AJE31" s="81"/>
      <c r="AJF31" s="81"/>
      <c r="AJG31" s="81"/>
      <c r="AJH31" s="81"/>
      <c r="AJI31" s="81"/>
      <c r="AJJ31" s="81"/>
      <c r="AJK31" s="81"/>
      <c r="AJL31" s="81"/>
      <c r="AJM31" s="81"/>
      <c r="AJN31" s="81"/>
      <c r="AJO31" s="81"/>
      <c r="AJP31" s="81"/>
      <c r="AJQ31" s="81"/>
      <c r="AJR31" s="81"/>
      <c r="AJS31" s="81"/>
      <c r="AJT31" s="81"/>
      <c r="AJU31" s="81"/>
      <c r="AJV31" s="81"/>
      <c r="AJW31" s="81"/>
      <c r="AJX31" s="81"/>
      <c r="AJY31" s="81"/>
      <c r="AJZ31" s="81"/>
      <c r="AKA31" s="81"/>
      <c r="AKB31" s="81"/>
      <c r="AKC31" s="81"/>
      <c r="AKD31" s="81"/>
      <c r="AKE31" s="81"/>
      <c r="AKF31" s="81"/>
      <c r="AKG31" s="81"/>
      <c r="AKH31" s="81"/>
      <c r="AKI31" s="81"/>
      <c r="AKJ31" s="81"/>
      <c r="AKK31" s="81"/>
      <c r="AKL31" s="81"/>
      <c r="AKM31" s="81"/>
      <c r="AKN31" s="81"/>
      <c r="AKO31" s="81"/>
      <c r="AKP31" s="81"/>
      <c r="AKQ31" s="81"/>
      <c r="AKR31" s="81"/>
      <c r="AKS31" s="81"/>
      <c r="AKT31" s="81"/>
      <c r="AKU31" s="81"/>
      <c r="AKV31" s="81"/>
      <c r="AKW31" s="81"/>
      <c r="AKX31" s="81"/>
      <c r="AKY31" s="81"/>
      <c r="AKZ31" s="81"/>
      <c r="ALA31" s="81"/>
      <c r="ALB31" s="81"/>
      <c r="ALC31" s="81"/>
      <c r="ALD31" s="81"/>
      <c r="ALE31" s="81"/>
      <c r="ALF31" s="81"/>
      <c r="ALG31" s="81"/>
      <c r="ALH31" s="81"/>
      <c r="ALI31" s="81"/>
      <c r="ALJ31" s="81"/>
      <c r="ALK31" s="81"/>
      <c r="ALL31" s="81"/>
      <c r="ALM31" s="81"/>
      <c r="ALN31" s="81"/>
      <c r="ALO31" s="81"/>
      <c r="ALP31" s="81"/>
      <c r="ALQ31" s="81"/>
      <c r="ALR31" s="81"/>
      <c r="ALS31" s="81"/>
      <c r="ALT31" s="81"/>
      <c r="ALU31" s="81"/>
      <c r="ALV31" s="81"/>
      <c r="ALW31" s="81"/>
      <c r="ALX31" s="81"/>
      <c r="ALY31" s="81"/>
      <c r="ALZ31" s="81"/>
      <c r="AMA31" s="81"/>
      <c r="AMB31" s="81"/>
      <c r="AMC31" s="81"/>
      <c r="AMD31" s="81"/>
      <c r="AME31" s="81"/>
      <c r="AMF31" s="81"/>
      <c r="AMG31" s="81"/>
      <c r="AMH31" s="81"/>
      <c r="AMI31" s="81"/>
      <c r="AMJ31" s="81"/>
      <c r="AMK31" s="81"/>
      <c r="AML31" s="81"/>
      <c r="AMM31" s="81"/>
      <c r="AMN31" s="81"/>
      <c r="AMO31" s="81"/>
      <c r="AMP31" s="81"/>
      <c r="AMQ31" s="81"/>
      <c r="AMR31" s="81"/>
      <c r="AMS31" s="81"/>
      <c r="AMT31" s="81"/>
      <c r="AMU31" s="81"/>
      <c r="AMV31" s="81"/>
      <c r="AMW31" s="81"/>
      <c r="AMX31" s="81"/>
      <c r="AMY31" s="81"/>
      <c r="AMZ31" s="81"/>
      <c r="ANA31" s="81"/>
      <c r="ANB31" s="81"/>
      <c r="ANC31" s="81"/>
      <c r="AND31" s="81"/>
      <c r="ANE31" s="81"/>
      <c r="ANF31" s="81"/>
      <c r="ANG31" s="81"/>
      <c r="ANH31" s="81"/>
      <c r="ANI31" s="81"/>
      <c r="ANJ31" s="81"/>
      <c r="ANK31" s="81"/>
      <c r="ANL31" s="81"/>
      <c r="ANM31" s="81"/>
      <c r="ANN31" s="81"/>
      <c r="ANO31" s="81"/>
      <c r="ANP31" s="81"/>
      <c r="ANQ31" s="81"/>
      <c r="ANR31" s="81"/>
      <c r="ANS31" s="81"/>
      <c r="ANT31" s="81"/>
      <c r="ANU31" s="81"/>
      <c r="ANV31" s="81"/>
      <c r="ANW31" s="81"/>
      <c r="ANX31" s="81"/>
      <c r="ANY31" s="81"/>
      <c r="ANZ31" s="81"/>
      <c r="AOA31" s="81"/>
      <c r="AOB31" s="81"/>
      <c r="AOC31" s="81"/>
      <c r="AOD31" s="81"/>
      <c r="AOE31" s="81"/>
      <c r="AOF31" s="81"/>
      <c r="AOG31" s="81"/>
      <c r="AOH31" s="81"/>
      <c r="AOI31" s="81"/>
      <c r="AOJ31" s="81"/>
      <c r="AOK31" s="81"/>
      <c r="AOL31" s="81"/>
      <c r="AOM31" s="81"/>
      <c r="AON31" s="81"/>
      <c r="AOO31" s="81"/>
      <c r="AOP31" s="81"/>
      <c r="AOQ31" s="81"/>
      <c r="AOR31" s="81"/>
      <c r="AOS31" s="81"/>
      <c r="AOT31" s="81"/>
      <c r="AOU31" s="81"/>
      <c r="AOV31" s="81"/>
      <c r="AOW31" s="81"/>
      <c r="AOX31" s="81"/>
      <c r="AOY31" s="81"/>
      <c r="AOZ31" s="81"/>
      <c r="APA31" s="81"/>
      <c r="APB31" s="81"/>
      <c r="APC31" s="81"/>
      <c r="APD31" s="81"/>
      <c r="APE31" s="81"/>
      <c r="APF31" s="81"/>
      <c r="APG31" s="81"/>
      <c r="APH31" s="81"/>
      <c r="API31" s="81"/>
      <c r="APJ31" s="81"/>
      <c r="APK31" s="81"/>
      <c r="APL31" s="81"/>
      <c r="APM31" s="81"/>
      <c r="APN31" s="81"/>
      <c r="APO31" s="81"/>
      <c r="APP31" s="81"/>
      <c r="APQ31" s="81"/>
      <c r="APR31" s="81"/>
      <c r="APS31" s="81"/>
      <c r="APT31" s="81"/>
      <c r="APU31" s="81"/>
      <c r="APV31" s="81"/>
      <c r="APW31" s="81"/>
      <c r="APX31" s="81"/>
      <c r="APY31" s="81"/>
      <c r="APZ31" s="81"/>
      <c r="AQA31" s="81"/>
      <c r="AQB31" s="81"/>
      <c r="AQC31" s="81"/>
      <c r="AQD31" s="81"/>
      <c r="AQE31" s="81"/>
      <c r="AQF31" s="81"/>
      <c r="AQG31" s="81"/>
      <c r="AQH31" s="81"/>
      <c r="AQI31" s="81"/>
      <c r="AQJ31" s="81"/>
      <c r="AQK31" s="81"/>
      <c r="AQL31" s="81"/>
      <c r="AQM31" s="81"/>
      <c r="AQN31" s="81"/>
      <c r="AQO31" s="81"/>
      <c r="AQP31" s="81"/>
      <c r="AQQ31" s="81"/>
      <c r="AQR31" s="81"/>
      <c r="AQS31" s="81"/>
      <c r="AQT31" s="81"/>
      <c r="AQU31" s="81"/>
      <c r="AQV31" s="81"/>
      <c r="AQW31" s="81"/>
      <c r="AQX31" s="81"/>
      <c r="AQY31" s="81"/>
      <c r="AQZ31" s="81"/>
      <c r="ARA31" s="81"/>
      <c r="ARB31" s="81"/>
      <c r="ARC31" s="81"/>
      <c r="ARD31" s="81"/>
      <c r="ARE31" s="81"/>
      <c r="ARF31" s="81"/>
      <c r="ARG31" s="81"/>
      <c r="ARH31" s="81"/>
      <c r="ARI31" s="81"/>
      <c r="ARJ31" s="81"/>
      <c r="ARK31" s="81"/>
      <c r="ARL31" s="81"/>
      <c r="ARM31" s="81"/>
      <c r="ARN31" s="81"/>
      <c r="ARO31" s="81"/>
      <c r="ARP31" s="81"/>
      <c r="ARQ31" s="81"/>
      <c r="ARR31" s="81"/>
      <c r="ARS31" s="81"/>
      <c r="ART31" s="81"/>
      <c r="ARU31" s="81"/>
      <c r="ARV31" s="81"/>
      <c r="ARW31" s="81"/>
      <c r="ARX31" s="81"/>
      <c r="ARY31" s="81"/>
      <c r="ARZ31" s="81"/>
      <c r="ASA31" s="81"/>
      <c r="ASB31" s="81"/>
      <c r="ASC31" s="81"/>
      <c r="ASD31" s="81"/>
      <c r="ASE31" s="81"/>
      <c r="ASF31" s="81"/>
      <c r="ASG31" s="81"/>
      <c r="ASH31" s="81"/>
      <c r="ASI31" s="81"/>
      <c r="ASJ31" s="81"/>
      <c r="ASK31" s="81"/>
      <c r="ASL31" s="81"/>
      <c r="ASM31" s="81"/>
      <c r="ASN31" s="81"/>
      <c r="ASO31" s="81"/>
      <c r="ASP31" s="81"/>
      <c r="ASQ31" s="81"/>
      <c r="ASR31" s="81"/>
      <c r="ASS31" s="81"/>
      <c r="AST31" s="81"/>
      <c r="ASU31" s="81"/>
      <c r="ASV31" s="81"/>
      <c r="ASW31" s="81"/>
      <c r="ASX31" s="81"/>
      <c r="ASY31" s="81"/>
      <c r="ASZ31" s="81"/>
      <c r="ATA31" s="81"/>
      <c r="ATB31" s="81"/>
      <c r="ATC31" s="81"/>
      <c r="ATD31" s="81"/>
      <c r="ATE31" s="81"/>
      <c r="ATF31" s="81"/>
      <c r="ATG31" s="81"/>
      <c r="ATH31" s="81"/>
      <c r="ATI31" s="81"/>
      <c r="ATJ31" s="81"/>
      <c r="ATK31" s="81"/>
      <c r="ATL31" s="81"/>
      <c r="ATM31" s="81"/>
      <c r="ATN31" s="81"/>
      <c r="ATO31" s="81"/>
      <c r="ATP31" s="81"/>
      <c r="ATQ31" s="81"/>
      <c r="ATR31" s="81"/>
      <c r="ATS31" s="81"/>
      <c r="ATT31" s="81"/>
      <c r="ATU31" s="81"/>
      <c r="ATV31" s="81"/>
      <c r="ATW31" s="81"/>
      <c r="ATX31" s="81"/>
      <c r="ATY31" s="81"/>
      <c r="ATZ31" s="81"/>
      <c r="AUA31" s="81"/>
      <c r="AUB31" s="81"/>
      <c r="AUC31" s="81"/>
      <c r="AUD31" s="81"/>
      <c r="AUE31" s="81"/>
      <c r="AUF31" s="81"/>
      <c r="AUG31" s="81"/>
      <c r="AUH31" s="81"/>
      <c r="AUI31" s="81"/>
      <c r="AUJ31" s="81"/>
      <c r="AUK31" s="81"/>
      <c r="AUL31" s="81"/>
      <c r="AUM31" s="81"/>
      <c r="AUN31" s="81"/>
      <c r="AUO31" s="81"/>
      <c r="AUP31" s="81"/>
      <c r="AUQ31" s="81"/>
      <c r="AUR31" s="81"/>
      <c r="AUS31" s="81"/>
      <c r="AUT31" s="81"/>
      <c r="AUU31" s="81"/>
      <c r="AUV31" s="81"/>
      <c r="AUW31" s="81"/>
      <c r="AUX31" s="81"/>
      <c r="AUY31" s="81"/>
      <c r="AUZ31" s="81"/>
      <c r="AVA31" s="81"/>
      <c r="AVB31" s="81"/>
      <c r="AVC31" s="81"/>
      <c r="AVD31" s="81"/>
      <c r="AVE31" s="81"/>
      <c r="AVF31" s="81"/>
      <c r="AVG31" s="81"/>
      <c r="AVH31" s="81"/>
      <c r="AVI31" s="81"/>
      <c r="AVJ31" s="81"/>
      <c r="AVK31" s="81"/>
      <c r="AVL31" s="81"/>
      <c r="AVM31" s="81"/>
      <c r="AVN31" s="81"/>
      <c r="AVO31" s="81"/>
      <c r="AVP31" s="81"/>
      <c r="AVQ31" s="81"/>
      <c r="AVR31" s="81"/>
      <c r="AVS31" s="81"/>
      <c r="AVT31" s="81"/>
      <c r="AVU31" s="81"/>
      <c r="AVV31" s="81"/>
      <c r="AVW31" s="81"/>
      <c r="AVX31" s="81"/>
      <c r="AVY31" s="81"/>
      <c r="AVZ31" s="81"/>
      <c r="AWA31" s="81"/>
      <c r="AWB31" s="81"/>
      <c r="AWC31" s="81"/>
      <c r="AWD31" s="81"/>
      <c r="AWE31" s="81"/>
      <c r="AWF31" s="81"/>
      <c r="AWG31" s="81"/>
      <c r="AWH31" s="81"/>
      <c r="AWI31" s="81"/>
      <c r="AWJ31" s="81"/>
      <c r="AWK31" s="81"/>
      <c r="AWL31" s="81"/>
      <c r="AWM31" s="81"/>
      <c r="AWN31" s="81"/>
      <c r="AWO31" s="81"/>
      <c r="AWP31" s="81"/>
      <c r="AWQ31" s="81"/>
      <c r="AWR31" s="81"/>
      <c r="AWS31" s="81"/>
      <c r="AWT31" s="81"/>
      <c r="AWU31" s="81"/>
      <c r="AWV31" s="81"/>
      <c r="AWW31" s="81"/>
      <c r="AWX31" s="81"/>
      <c r="AWY31" s="81"/>
      <c r="AWZ31" s="81"/>
      <c r="AXA31" s="81"/>
      <c r="AXB31" s="81"/>
      <c r="AXC31" s="81"/>
      <c r="AXD31" s="81"/>
      <c r="AXE31" s="81"/>
      <c r="AXF31" s="81"/>
      <c r="AXG31" s="81"/>
      <c r="AXH31" s="81"/>
      <c r="AXI31" s="81"/>
      <c r="AXJ31" s="81"/>
      <c r="AXK31" s="81"/>
      <c r="AXL31" s="81"/>
      <c r="AXM31" s="81"/>
      <c r="AXN31" s="81"/>
      <c r="AXO31" s="81"/>
      <c r="AXP31" s="81"/>
      <c r="AXQ31" s="81"/>
      <c r="AXR31" s="81"/>
      <c r="AXS31" s="81"/>
      <c r="AXT31" s="81"/>
      <c r="AXU31" s="81"/>
      <c r="AXV31" s="81"/>
      <c r="AXW31" s="81"/>
      <c r="AXX31" s="81"/>
      <c r="AXY31" s="81"/>
      <c r="AXZ31" s="81"/>
      <c r="AYA31" s="81"/>
      <c r="AYB31" s="81"/>
      <c r="AYC31" s="81"/>
      <c r="AYD31" s="81"/>
      <c r="AYE31" s="81"/>
      <c r="AYF31" s="81"/>
      <c r="AYG31" s="81"/>
      <c r="AYH31" s="81"/>
      <c r="AYI31" s="81"/>
      <c r="AYJ31" s="81"/>
      <c r="AYK31" s="81"/>
      <c r="AYL31" s="81"/>
      <c r="AYM31" s="81"/>
      <c r="AYN31" s="81"/>
      <c r="AYO31" s="81"/>
      <c r="AYP31" s="81"/>
      <c r="AYQ31" s="81"/>
      <c r="AYR31" s="81"/>
      <c r="AYS31" s="81"/>
      <c r="AYT31" s="81"/>
      <c r="AYU31" s="81"/>
      <c r="AYV31" s="81"/>
      <c r="AYW31" s="81"/>
      <c r="AYX31" s="81"/>
      <c r="AYY31" s="81"/>
      <c r="AYZ31" s="81"/>
      <c r="AZA31" s="81"/>
      <c r="AZB31" s="81"/>
      <c r="AZC31" s="81"/>
      <c r="AZD31" s="81"/>
      <c r="AZE31" s="81"/>
      <c r="AZF31" s="81"/>
      <c r="AZG31" s="81"/>
      <c r="AZH31" s="81"/>
      <c r="AZI31" s="81"/>
      <c r="AZJ31" s="81"/>
      <c r="AZK31" s="81"/>
      <c r="AZL31" s="81"/>
      <c r="AZM31" s="81"/>
      <c r="AZN31" s="81"/>
      <c r="AZO31" s="81"/>
      <c r="AZP31" s="81"/>
      <c r="AZQ31" s="81"/>
      <c r="AZR31" s="81"/>
      <c r="AZS31" s="81"/>
      <c r="AZT31" s="81"/>
      <c r="AZU31" s="81"/>
      <c r="AZV31" s="81"/>
      <c r="AZW31" s="81"/>
      <c r="AZX31" s="81"/>
      <c r="AZY31" s="81"/>
      <c r="AZZ31" s="81"/>
      <c r="BAA31" s="81"/>
      <c r="BAB31" s="81"/>
      <c r="BAC31" s="81"/>
      <c r="BAD31" s="81"/>
      <c r="BAE31" s="81"/>
      <c r="BAF31" s="81"/>
      <c r="BAG31" s="81"/>
      <c r="BAH31" s="81"/>
      <c r="BAI31" s="81"/>
      <c r="BAJ31" s="81"/>
      <c r="BAK31" s="81"/>
      <c r="BAL31" s="81"/>
      <c r="BAM31" s="81"/>
      <c r="BAN31" s="81"/>
      <c r="BAO31" s="81"/>
      <c r="BAP31" s="81"/>
      <c r="BAQ31" s="81"/>
      <c r="BAR31" s="81"/>
      <c r="BAS31" s="81"/>
      <c r="BAT31" s="81"/>
      <c r="BAU31" s="81"/>
      <c r="BAV31" s="81"/>
      <c r="BAW31" s="81"/>
      <c r="BAX31" s="81"/>
      <c r="BAY31" s="81"/>
      <c r="BAZ31" s="81"/>
      <c r="BBA31" s="81"/>
      <c r="BBB31" s="81"/>
      <c r="BBC31" s="81"/>
      <c r="BBD31" s="81"/>
      <c r="BBE31" s="81"/>
      <c r="BBF31" s="81"/>
      <c r="BBG31" s="81"/>
      <c r="BBH31" s="81"/>
      <c r="BBI31" s="81"/>
      <c r="BBJ31" s="81"/>
      <c r="BBK31" s="81"/>
      <c r="BBL31" s="81"/>
      <c r="BBM31" s="81"/>
      <c r="BBN31" s="81"/>
      <c r="BBO31" s="81"/>
      <c r="BBP31" s="81"/>
      <c r="BBQ31" s="81"/>
      <c r="BBR31" s="81"/>
      <c r="BBS31" s="81"/>
      <c r="BBT31" s="81"/>
      <c r="BBU31" s="81"/>
      <c r="BBV31" s="81"/>
      <c r="BBW31" s="81"/>
      <c r="BBX31" s="81"/>
      <c r="BBY31" s="81"/>
      <c r="BBZ31" s="81"/>
      <c r="BCA31" s="81"/>
      <c r="BCB31" s="81"/>
      <c r="BCC31" s="81"/>
      <c r="BCD31" s="81"/>
      <c r="BCE31" s="81"/>
      <c r="BCF31" s="81"/>
      <c r="BCG31" s="81"/>
      <c r="BCH31" s="81"/>
      <c r="BCI31" s="81"/>
      <c r="BCJ31" s="81"/>
      <c r="BCK31" s="81"/>
      <c r="BCL31" s="81"/>
      <c r="BCM31" s="81"/>
      <c r="BCN31" s="81"/>
      <c r="BCO31" s="81"/>
      <c r="BCP31" s="81"/>
      <c r="BCQ31" s="81"/>
      <c r="BCR31" s="81"/>
      <c r="BCS31" s="81"/>
      <c r="BCT31" s="81"/>
      <c r="BCU31" s="81"/>
      <c r="BCV31" s="81"/>
      <c r="BCW31" s="81"/>
      <c r="BCX31" s="81"/>
      <c r="BCY31" s="81"/>
      <c r="BCZ31" s="81"/>
      <c r="BDA31" s="81"/>
      <c r="BDB31" s="81"/>
      <c r="BDC31" s="81"/>
      <c r="BDD31" s="81"/>
      <c r="BDE31" s="81"/>
      <c r="BDF31" s="81"/>
      <c r="BDG31" s="81"/>
      <c r="BDH31" s="81"/>
      <c r="BDI31" s="81"/>
      <c r="BDJ31" s="81"/>
      <c r="BDK31" s="81"/>
      <c r="BDL31" s="81"/>
      <c r="BDM31" s="81"/>
      <c r="BDN31" s="81"/>
      <c r="BDO31" s="81"/>
      <c r="BDP31" s="81"/>
      <c r="BDQ31" s="81"/>
      <c r="BDR31" s="81"/>
      <c r="BDS31" s="81"/>
      <c r="BDT31" s="81"/>
      <c r="BDU31" s="81"/>
      <c r="BDV31" s="81"/>
      <c r="BDW31" s="81"/>
      <c r="BDX31" s="81"/>
      <c r="BDY31" s="81"/>
      <c r="BDZ31" s="81"/>
      <c r="BEA31" s="81"/>
      <c r="BEB31" s="81"/>
      <c r="BEC31" s="81"/>
      <c r="BED31" s="81"/>
      <c r="BEE31" s="81"/>
      <c r="BEF31" s="81"/>
      <c r="BEG31" s="81"/>
      <c r="BEH31" s="81"/>
      <c r="BEI31" s="81"/>
      <c r="BEJ31" s="81"/>
      <c r="BEK31" s="81"/>
      <c r="BEL31" s="81"/>
      <c r="BEM31" s="81"/>
      <c r="BEN31" s="81"/>
      <c r="BEO31" s="81"/>
      <c r="BEP31" s="81"/>
      <c r="BEQ31" s="81"/>
      <c r="BER31" s="81"/>
      <c r="BES31" s="81"/>
      <c r="BET31" s="81"/>
      <c r="BEU31" s="81"/>
      <c r="BEV31" s="81"/>
      <c r="BEW31" s="81"/>
      <c r="BEX31" s="81"/>
      <c r="BEY31" s="81"/>
      <c r="BEZ31" s="81"/>
      <c r="BFA31" s="81"/>
      <c r="BFB31" s="81"/>
      <c r="BFC31" s="81"/>
      <c r="BFD31" s="81"/>
      <c r="BFE31" s="81"/>
      <c r="BFF31" s="81"/>
      <c r="BFG31" s="81"/>
      <c r="BFH31" s="81"/>
      <c r="BFI31" s="81"/>
      <c r="BFJ31" s="81"/>
      <c r="BFK31" s="81"/>
      <c r="BFL31" s="81"/>
      <c r="BFM31" s="81"/>
      <c r="BFN31" s="81"/>
      <c r="BFO31" s="81"/>
      <c r="BFP31" s="81"/>
      <c r="BFQ31" s="81"/>
      <c r="BFR31" s="81"/>
      <c r="BFS31" s="81"/>
      <c r="BFT31" s="81"/>
      <c r="BFU31" s="81"/>
      <c r="BFV31" s="81"/>
      <c r="BFW31" s="81"/>
      <c r="BFX31" s="81"/>
      <c r="BFY31" s="81"/>
      <c r="BFZ31" s="81"/>
      <c r="BGA31" s="81"/>
      <c r="BGB31" s="81"/>
      <c r="BGC31" s="81"/>
      <c r="BGD31" s="81"/>
      <c r="BGE31" s="81"/>
      <c r="BGF31" s="81"/>
      <c r="BGG31" s="81"/>
      <c r="BGH31" s="81"/>
      <c r="BGI31" s="81"/>
      <c r="BGJ31" s="81"/>
      <c r="BGK31" s="81"/>
      <c r="BGL31" s="81"/>
      <c r="BGM31" s="81"/>
      <c r="BGN31" s="81"/>
      <c r="BGO31" s="81"/>
      <c r="BGP31" s="81"/>
      <c r="BGQ31" s="81"/>
      <c r="BGR31" s="81"/>
      <c r="BGS31" s="81"/>
      <c r="BGT31" s="81"/>
      <c r="BGU31" s="81"/>
      <c r="BGV31" s="81"/>
      <c r="BGW31" s="81"/>
      <c r="BGX31" s="81"/>
      <c r="BGY31" s="81"/>
      <c r="BGZ31" s="81"/>
      <c r="BHA31" s="81"/>
      <c r="BHB31" s="81"/>
      <c r="BHC31" s="81"/>
      <c r="BHD31" s="81"/>
      <c r="BHE31" s="81"/>
      <c r="BHF31" s="81"/>
      <c r="BHG31" s="81"/>
      <c r="BHH31" s="81"/>
      <c r="BHI31" s="81"/>
      <c r="BHJ31" s="81"/>
      <c r="BHK31" s="81"/>
      <c r="BHL31" s="81"/>
      <c r="BHM31" s="81"/>
      <c r="BHN31" s="81"/>
      <c r="BHO31" s="81"/>
      <c r="BHP31" s="81"/>
      <c r="BHQ31" s="81"/>
      <c r="BHR31" s="81"/>
      <c r="BHS31" s="81"/>
      <c r="BHT31" s="81"/>
      <c r="BHU31" s="81"/>
      <c r="BHV31" s="81"/>
      <c r="BHW31" s="81"/>
      <c r="BHX31" s="81"/>
      <c r="BHY31" s="81"/>
      <c r="BHZ31" s="81"/>
      <c r="BIA31" s="81"/>
      <c r="BIB31" s="81"/>
      <c r="BIC31" s="81"/>
      <c r="BID31" s="81"/>
      <c r="BIE31" s="81"/>
      <c r="BIF31" s="81"/>
      <c r="BIG31" s="81"/>
      <c r="BIH31" s="81"/>
      <c r="BII31" s="81"/>
      <c r="BIJ31" s="81"/>
      <c r="BIK31" s="81"/>
      <c r="BIL31" s="81"/>
      <c r="BIM31" s="81"/>
      <c r="BIN31" s="81"/>
      <c r="BIO31" s="81"/>
      <c r="BIP31" s="81"/>
      <c r="BIQ31" s="81"/>
      <c r="BIR31" s="81"/>
      <c r="BIS31" s="81"/>
      <c r="BIT31" s="81"/>
      <c r="BIU31" s="81"/>
      <c r="BIV31" s="81"/>
      <c r="BIW31" s="81"/>
      <c r="BIX31" s="81"/>
      <c r="BIY31" s="81"/>
      <c r="BIZ31" s="81"/>
      <c r="BJA31" s="81"/>
      <c r="BJB31" s="81"/>
      <c r="BJC31" s="81"/>
      <c r="BJD31" s="81"/>
      <c r="BJE31" s="81"/>
      <c r="BJF31" s="81"/>
      <c r="BJG31" s="81"/>
      <c r="BJH31" s="81"/>
      <c r="BJI31" s="81"/>
      <c r="BJJ31" s="81"/>
      <c r="BJK31" s="81"/>
      <c r="BJL31" s="81"/>
      <c r="BJM31" s="81"/>
      <c r="BJN31" s="81"/>
      <c r="BJO31" s="81"/>
      <c r="BJP31" s="81"/>
      <c r="BJQ31" s="81"/>
      <c r="BJR31" s="81"/>
      <c r="BJS31" s="81"/>
      <c r="BJT31" s="81"/>
      <c r="BJU31" s="81"/>
      <c r="BJV31" s="81"/>
      <c r="BJW31" s="81"/>
      <c r="BJX31" s="81"/>
      <c r="BJY31" s="81"/>
      <c r="BJZ31" s="81"/>
      <c r="BKA31" s="81"/>
      <c r="BKB31" s="81"/>
      <c r="BKC31" s="81"/>
      <c r="BKD31" s="81"/>
      <c r="BKE31" s="81"/>
      <c r="BKF31" s="81"/>
      <c r="BKG31" s="81"/>
      <c r="BKH31" s="81"/>
      <c r="BKI31" s="81"/>
      <c r="BKJ31" s="81"/>
      <c r="BKK31" s="81"/>
      <c r="BKL31" s="81"/>
      <c r="BKM31" s="81"/>
      <c r="BKN31" s="81"/>
      <c r="BKO31" s="81"/>
      <c r="BKP31" s="81"/>
      <c r="BKQ31" s="81"/>
      <c r="BKR31" s="81"/>
      <c r="BKS31" s="81"/>
      <c r="BKT31" s="81"/>
      <c r="BKU31" s="81"/>
      <c r="BKV31" s="81"/>
      <c r="BKW31" s="81"/>
      <c r="BKX31" s="81"/>
      <c r="BKY31" s="81"/>
      <c r="BKZ31" s="81"/>
      <c r="BLA31" s="81"/>
      <c r="BLB31" s="81"/>
      <c r="BLC31" s="81"/>
      <c r="BLD31" s="81"/>
      <c r="BLE31" s="81"/>
      <c r="BLF31" s="81"/>
      <c r="BLG31" s="81"/>
      <c r="BLH31" s="81"/>
      <c r="BLI31" s="81"/>
      <c r="BLJ31" s="81"/>
      <c r="BLK31" s="81"/>
      <c r="BLL31" s="81"/>
      <c r="BLM31" s="81"/>
      <c r="BLN31" s="81"/>
      <c r="BLO31" s="81"/>
      <c r="BLP31" s="81"/>
      <c r="BLQ31" s="81"/>
      <c r="BLR31" s="81"/>
      <c r="BLS31" s="81"/>
      <c r="BLT31" s="81"/>
      <c r="BLU31" s="81"/>
      <c r="BLV31" s="81"/>
      <c r="BLW31" s="81"/>
      <c r="BLX31" s="81"/>
      <c r="BLY31" s="81"/>
      <c r="BLZ31" s="81"/>
      <c r="BMA31" s="81"/>
      <c r="BMB31" s="81"/>
      <c r="BMC31" s="81"/>
      <c r="BMD31" s="81"/>
      <c r="BME31" s="81"/>
      <c r="BMF31" s="81"/>
      <c r="BMG31" s="81"/>
      <c r="BMH31" s="81"/>
      <c r="BMI31" s="81"/>
      <c r="BMJ31" s="81"/>
      <c r="BMK31" s="81"/>
      <c r="BML31" s="81"/>
      <c r="BMM31" s="81"/>
      <c r="BMN31" s="81"/>
      <c r="BMO31" s="81"/>
      <c r="BMP31" s="81"/>
      <c r="BMQ31" s="81"/>
      <c r="BMR31" s="81"/>
      <c r="BMS31" s="81"/>
      <c r="BMT31" s="81"/>
      <c r="BMU31" s="81"/>
      <c r="BMV31" s="81"/>
      <c r="BMW31" s="81"/>
      <c r="BMX31" s="81"/>
      <c r="BMY31" s="81"/>
      <c r="BMZ31" s="81"/>
      <c r="BNA31" s="81"/>
      <c r="BNB31" s="81"/>
      <c r="BNC31" s="81"/>
      <c r="BND31" s="81"/>
      <c r="BNE31" s="81"/>
      <c r="BNF31" s="81"/>
      <c r="BNG31" s="81"/>
      <c r="BNH31" s="81"/>
      <c r="BNI31" s="81"/>
      <c r="BNJ31" s="81"/>
      <c r="BNK31" s="81"/>
      <c r="BNL31" s="81"/>
      <c r="BNM31" s="81"/>
      <c r="BNN31" s="81"/>
      <c r="BNO31" s="81"/>
      <c r="BNP31" s="81"/>
      <c r="BNQ31" s="81"/>
      <c r="BNR31" s="81"/>
      <c r="BNS31" s="81"/>
      <c r="BNT31" s="81"/>
      <c r="BNU31" s="81"/>
      <c r="BNV31" s="81"/>
      <c r="BNW31" s="81"/>
      <c r="BNX31" s="81"/>
      <c r="BNY31" s="81"/>
      <c r="BNZ31" s="81"/>
      <c r="BOA31" s="81"/>
      <c r="BOB31" s="81"/>
      <c r="BOC31" s="81"/>
      <c r="BOD31" s="81"/>
      <c r="BOE31" s="81"/>
      <c r="BOF31" s="81"/>
      <c r="BOG31" s="81"/>
      <c r="BOH31" s="81"/>
      <c r="BOI31" s="81"/>
      <c r="BOJ31" s="81"/>
      <c r="BOK31" s="81"/>
      <c r="BOL31" s="81"/>
      <c r="BOM31" s="81"/>
      <c r="BON31" s="81"/>
      <c r="BOO31" s="81"/>
      <c r="BOP31" s="81"/>
      <c r="BOQ31" s="81"/>
      <c r="BOR31" s="81"/>
      <c r="BOS31" s="81"/>
      <c r="BOT31" s="81"/>
      <c r="BOU31" s="81"/>
      <c r="BOV31" s="81"/>
      <c r="BOW31" s="81"/>
      <c r="BOX31" s="81"/>
      <c r="BOY31" s="81"/>
      <c r="BOZ31" s="81"/>
      <c r="BPA31" s="81"/>
      <c r="BPB31" s="81"/>
      <c r="BPC31" s="81"/>
      <c r="BPD31" s="81"/>
      <c r="BPE31" s="81"/>
      <c r="BPF31" s="81"/>
      <c r="BPG31" s="81"/>
      <c r="BPH31" s="81"/>
      <c r="BPI31" s="81"/>
      <c r="BPJ31" s="81"/>
      <c r="BPK31" s="81"/>
      <c r="BPL31" s="81"/>
      <c r="BPM31" s="81"/>
      <c r="BPN31" s="81"/>
      <c r="BPO31" s="81"/>
      <c r="BPP31" s="81"/>
      <c r="BPQ31" s="81"/>
      <c r="BPR31" s="81"/>
      <c r="BPS31" s="81"/>
      <c r="BPT31" s="81"/>
      <c r="BPU31" s="81"/>
      <c r="BPV31" s="81"/>
      <c r="BPW31" s="81"/>
      <c r="BPX31" s="81"/>
      <c r="BPY31" s="81"/>
      <c r="BPZ31" s="81"/>
      <c r="BQA31" s="81"/>
      <c r="BQB31" s="81"/>
      <c r="BQC31" s="81"/>
      <c r="BQD31" s="81"/>
      <c r="BQE31" s="81"/>
      <c r="BQF31" s="81"/>
      <c r="BQG31" s="81"/>
      <c r="BQH31" s="81"/>
      <c r="BQI31" s="81"/>
      <c r="BQJ31" s="81"/>
      <c r="BQK31" s="81"/>
      <c r="BQL31" s="81"/>
      <c r="BQM31" s="81"/>
      <c r="BQN31" s="81"/>
      <c r="BQO31" s="81"/>
      <c r="BQP31" s="81"/>
      <c r="BQQ31" s="81"/>
      <c r="BQR31" s="81"/>
      <c r="BQS31" s="81"/>
      <c r="BQT31" s="81"/>
      <c r="BQU31" s="81"/>
      <c r="BQV31" s="81"/>
      <c r="BQW31" s="81"/>
      <c r="BQX31" s="81"/>
      <c r="BQY31" s="81"/>
      <c r="BQZ31" s="81"/>
      <c r="BRA31" s="81"/>
      <c r="BRB31" s="81"/>
      <c r="BRC31" s="81"/>
      <c r="BRD31" s="81"/>
      <c r="BRE31" s="81"/>
      <c r="BRF31" s="81"/>
      <c r="BRG31" s="81"/>
      <c r="BRH31" s="81"/>
      <c r="BRI31" s="81"/>
      <c r="BRJ31" s="81"/>
      <c r="BRK31" s="81"/>
      <c r="BRL31" s="81"/>
      <c r="BRM31" s="81"/>
      <c r="BRN31" s="81"/>
      <c r="BRO31" s="81"/>
      <c r="BRP31" s="81"/>
      <c r="BRQ31" s="81"/>
      <c r="BRR31" s="81"/>
      <c r="BRS31" s="81"/>
      <c r="BRT31" s="81"/>
      <c r="BRU31" s="81"/>
      <c r="BRV31" s="81"/>
      <c r="BRW31" s="81"/>
      <c r="BRX31" s="81"/>
      <c r="BRY31" s="81"/>
      <c r="BRZ31" s="81"/>
      <c r="BSA31" s="81"/>
      <c r="BSB31" s="81"/>
      <c r="BSC31" s="81"/>
      <c r="BSD31" s="81"/>
      <c r="BSE31" s="81"/>
      <c r="BSF31" s="81"/>
      <c r="BSG31" s="81"/>
      <c r="BSH31" s="81"/>
      <c r="BSI31" s="81"/>
      <c r="BSJ31" s="81"/>
      <c r="BSK31" s="81"/>
      <c r="BSL31" s="81"/>
      <c r="BSM31" s="81"/>
      <c r="BSN31" s="81"/>
      <c r="BSO31" s="81"/>
      <c r="BSP31" s="81"/>
      <c r="BSQ31" s="81"/>
      <c r="BSR31" s="81"/>
      <c r="BSS31" s="81"/>
      <c r="BST31" s="81"/>
      <c r="BSU31" s="81"/>
      <c r="BSV31" s="81"/>
      <c r="BSW31" s="81"/>
      <c r="BSX31" s="81"/>
      <c r="BSY31" s="81"/>
      <c r="BSZ31" s="81"/>
      <c r="BTA31" s="81"/>
      <c r="BTB31" s="81"/>
      <c r="BTC31" s="81"/>
      <c r="BTD31" s="81"/>
      <c r="BTE31" s="81"/>
      <c r="BTF31" s="81"/>
      <c r="BTG31" s="81"/>
      <c r="BTH31" s="81"/>
      <c r="BTI31" s="81"/>
      <c r="BTJ31" s="81"/>
      <c r="BTK31" s="81"/>
      <c r="BTL31" s="81"/>
      <c r="BTM31" s="81"/>
      <c r="BTN31" s="81"/>
      <c r="BTO31" s="81"/>
      <c r="BTP31" s="81"/>
      <c r="BTQ31" s="81"/>
      <c r="BTR31" s="81"/>
      <c r="BTS31" s="81"/>
      <c r="BTT31" s="81"/>
      <c r="BTU31" s="81"/>
      <c r="BTV31" s="81"/>
      <c r="BTW31" s="81"/>
      <c r="BTX31" s="81"/>
      <c r="BTY31" s="81"/>
      <c r="BTZ31" s="81"/>
      <c r="BUA31" s="81"/>
      <c r="BUB31" s="81"/>
      <c r="BUC31" s="81"/>
      <c r="BUD31" s="81"/>
      <c r="BUE31" s="81"/>
      <c r="BUF31" s="81"/>
      <c r="BUG31" s="81"/>
      <c r="BUH31" s="81"/>
      <c r="BUI31" s="81"/>
      <c r="BUJ31" s="81"/>
      <c r="BUK31" s="81"/>
      <c r="BUL31" s="81"/>
      <c r="BUM31" s="81"/>
      <c r="BUN31" s="81"/>
      <c r="BUO31" s="81"/>
      <c r="BUP31" s="81"/>
      <c r="BUQ31" s="81"/>
      <c r="BUR31" s="81"/>
      <c r="BUS31" s="81"/>
      <c r="BUT31" s="81"/>
      <c r="BUU31" s="81"/>
      <c r="BUV31" s="81"/>
      <c r="BUW31" s="81"/>
      <c r="BUX31" s="81"/>
      <c r="BUY31" s="81"/>
      <c r="BUZ31" s="81"/>
      <c r="BVA31" s="81"/>
      <c r="BVB31" s="81"/>
      <c r="BVC31" s="81"/>
      <c r="BVD31" s="81"/>
      <c r="BVE31" s="81"/>
      <c r="BVF31" s="81"/>
      <c r="BVG31" s="81"/>
      <c r="BVH31" s="81"/>
      <c r="BVI31" s="81"/>
      <c r="BVJ31" s="81"/>
      <c r="BVK31" s="81"/>
      <c r="BVL31" s="81"/>
      <c r="BVM31" s="81"/>
      <c r="BVN31" s="81"/>
      <c r="BVO31" s="81"/>
      <c r="BVP31" s="81"/>
      <c r="BVQ31" s="81"/>
      <c r="BVR31" s="81"/>
      <c r="BVS31" s="81"/>
      <c r="BVT31" s="81"/>
      <c r="BVU31" s="81"/>
      <c r="BVV31" s="81"/>
      <c r="BVW31" s="81"/>
      <c r="BVX31" s="81"/>
      <c r="BVY31" s="81"/>
      <c r="BVZ31" s="81"/>
      <c r="BWA31" s="81"/>
      <c r="BWB31" s="81"/>
      <c r="BWC31" s="81"/>
      <c r="BWD31" s="81"/>
      <c r="BWE31" s="81"/>
      <c r="BWF31" s="81"/>
      <c r="BWG31" s="81"/>
      <c r="BWH31" s="81"/>
      <c r="BWI31" s="81"/>
      <c r="BWJ31" s="81"/>
      <c r="BWK31" s="81"/>
      <c r="BWL31" s="81"/>
      <c r="BWM31" s="81"/>
      <c r="BWN31" s="81"/>
      <c r="BWO31" s="81"/>
      <c r="BWP31" s="81"/>
      <c r="BWQ31" s="81"/>
      <c r="BWR31" s="81"/>
      <c r="BWS31" s="81"/>
      <c r="BWT31" s="81"/>
      <c r="BWU31" s="81"/>
      <c r="BWV31" s="81"/>
      <c r="BWW31" s="81"/>
      <c r="BWX31" s="81"/>
      <c r="BWY31" s="81"/>
      <c r="BWZ31" s="81"/>
      <c r="BXA31" s="81"/>
      <c r="BXB31" s="81"/>
      <c r="BXC31" s="81"/>
      <c r="BXD31" s="81"/>
      <c r="BXE31" s="81"/>
      <c r="BXF31" s="81"/>
      <c r="BXG31" s="81"/>
      <c r="BXH31" s="81"/>
      <c r="BXI31" s="81"/>
      <c r="BXJ31" s="81"/>
      <c r="BXK31" s="81"/>
      <c r="BXL31" s="81"/>
      <c r="BXM31" s="81"/>
      <c r="BXN31" s="81"/>
      <c r="BXO31" s="81"/>
      <c r="BXP31" s="81"/>
      <c r="BXQ31" s="81"/>
      <c r="BXR31" s="81"/>
      <c r="BXS31" s="81"/>
      <c r="BXT31" s="81"/>
      <c r="BXU31" s="81"/>
      <c r="BXV31" s="81"/>
      <c r="BXW31" s="81"/>
      <c r="BXX31" s="81"/>
      <c r="BXY31" s="81"/>
      <c r="BXZ31" s="81"/>
      <c r="BYA31" s="81"/>
      <c r="BYB31" s="81"/>
      <c r="BYC31" s="81"/>
      <c r="BYD31" s="81"/>
      <c r="BYE31" s="81"/>
      <c r="BYF31" s="81"/>
      <c r="BYG31" s="81"/>
      <c r="BYH31" s="81"/>
      <c r="BYI31" s="81"/>
      <c r="BYJ31" s="81"/>
      <c r="BYK31" s="81"/>
      <c r="BYL31" s="81"/>
      <c r="BYM31" s="81"/>
      <c r="BYN31" s="81"/>
      <c r="BYO31" s="81"/>
      <c r="BYP31" s="81"/>
      <c r="BYQ31" s="81"/>
      <c r="BYR31" s="81"/>
      <c r="BYS31" s="81"/>
      <c r="BYT31" s="81"/>
      <c r="BYU31" s="81"/>
      <c r="BYV31" s="81"/>
      <c r="BYW31" s="81"/>
      <c r="BYX31" s="81"/>
      <c r="BYY31" s="81"/>
      <c r="BYZ31" s="81"/>
      <c r="BZA31" s="81"/>
      <c r="BZB31" s="81"/>
      <c r="BZC31" s="81"/>
      <c r="BZD31" s="81"/>
      <c r="BZE31" s="81"/>
      <c r="BZF31" s="81"/>
      <c r="BZG31" s="81"/>
      <c r="BZH31" s="81"/>
      <c r="BZI31" s="81"/>
      <c r="BZJ31" s="81"/>
      <c r="BZK31" s="81"/>
      <c r="BZL31" s="81"/>
      <c r="BZM31" s="81"/>
      <c r="BZN31" s="81"/>
      <c r="BZO31" s="81"/>
      <c r="BZP31" s="81"/>
      <c r="BZQ31" s="81"/>
      <c r="BZR31" s="81"/>
      <c r="BZS31" s="81"/>
      <c r="BZT31" s="81"/>
      <c r="BZU31" s="81"/>
      <c r="BZV31" s="81"/>
      <c r="BZW31" s="81"/>
      <c r="BZX31" s="81"/>
      <c r="BZY31" s="81"/>
      <c r="BZZ31" s="81"/>
      <c r="CAA31" s="81"/>
      <c r="CAB31" s="81"/>
      <c r="CAC31" s="81"/>
      <c r="CAD31" s="81"/>
      <c r="CAE31" s="81"/>
      <c r="CAF31" s="81"/>
      <c r="CAG31" s="81"/>
      <c r="CAH31" s="81"/>
      <c r="CAI31" s="81"/>
      <c r="CAJ31" s="81"/>
      <c r="CAK31" s="81"/>
      <c r="CAL31" s="81"/>
      <c r="CAM31" s="81"/>
      <c r="CAN31" s="81"/>
      <c r="CAO31" s="81"/>
      <c r="CAP31" s="81"/>
      <c r="CAQ31" s="81"/>
      <c r="CAR31" s="81"/>
      <c r="CAS31" s="81"/>
      <c r="CAT31" s="81"/>
      <c r="CAU31" s="81"/>
      <c r="CAV31" s="81"/>
      <c r="CAW31" s="81"/>
      <c r="CAX31" s="81"/>
      <c r="CAY31" s="81"/>
      <c r="CAZ31" s="81"/>
      <c r="CBA31" s="81"/>
      <c r="CBB31" s="81"/>
      <c r="CBC31" s="81"/>
      <c r="CBD31" s="81"/>
      <c r="CBE31" s="81"/>
      <c r="CBF31" s="81"/>
      <c r="CBG31" s="81"/>
      <c r="CBH31" s="81"/>
      <c r="CBI31" s="81"/>
      <c r="CBJ31" s="81"/>
      <c r="CBK31" s="81"/>
      <c r="CBL31" s="81"/>
      <c r="CBM31" s="81"/>
      <c r="CBN31" s="81"/>
      <c r="CBO31" s="81"/>
      <c r="CBP31" s="81"/>
      <c r="CBQ31" s="81"/>
      <c r="CBR31" s="81"/>
      <c r="CBS31" s="81"/>
      <c r="CBT31" s="81"/>
      <c r="CBU31" s="81"/>
      <c r="CBV31" s="81"/>
      <c r="CBW31" s="81"/>
      <c r="CBX31" s="81"/>
      <c r="CBY31" s="81"/>
      <c r="CBZ31" s="81"/>
      <c r="CCA31" s="81"/>
      <c r="CCB31" s="81"/>
      <c r="CCC31" s="81"/>
      <c r="CCD31" s="81"/>
      <c r="CCE31" s="81"/>
      <c r="CCF31" s="81"/>
      <c r="CCG31" s="81"/>
      <c r="CCH31" s="81"/>
      <c r="CCI31" s="81"/>
      <c r="CCJ31" s="81"/>
      <c r="CCK31" s="81"/>
      <c r="CCL31" s="81"/>
      <c r="CCM31" s="81"/>
      <c r="CCN31" s="81"/>
      <c r="CCO31" s="81"/>
      <c r="CCP31" s="81"/>
      <c r="CCQ31" s="81"/>
      <c r="CCR31" s="81"/>
      <c r="CCS31" s="81"/>
      <c r="CCT31" s="81"/>
      <c r="CCU31" s="81"/>
      <c r="CCV31" s="81"/>
      <c r="CCW31" s="81"/>
      <c r="CCX31" s="81"/>
      <c r="CCY31" s="81"/>
      <c r="CCZ31" s="81"/>
      <c r="CDA31" s="81"/>
      <c r="CDB31" s="81"/>
      <c r="CDC31" s="81"/>
      <c r="CDD31" s="81"/>
      <c r="CDE31" s="81"/>
      <c r="CDF31" s="81"/>
      <c r="CDG31" s="81"/>
      <c r="CDH31" s="81"/>
      <c r="CDI31" s="81"/>
      <c r="CDJ31" s="81"/>
      <c r="CDK31" s="81"/>
      <c r="CDL31" s="81"/>
      <c r="CDM31" s="81"/>
      <c r="CDN31" s="81"/>
      <c r="CDO31" s="81"/>
      <c r="CDP31" s="81"/>
      <c r="CDQ31" s="81"/>
      <c r="CDR31" s="81"/>
      <c r="CDS31" s="81"/>
      <c r="CDT31" s="81"/>
      <c r="CDU31" s="81"/>
      <c r="CDV31" s="81"/>
      <c r="CDW31" s="81"/>
      <c r="CDX31" s="81"/>
      <c r="CDY31" s="81"/>
      <c r="CDZ31" s="81"/>
      <c r="CEA31" s="81"/>
      <c r="CEB31" s="81"/>
      <c r="CEC31" s="81"/>
      <c r="CED31" s="81"/>
      <c r="CEE31" s="81"/>
      <c r="CEF31" s="81"/>
      <c r="CEG31" s="81"/>
      <c r="CEH31" s="81"/>
      <c r="CEI31" s="81"/>
      <c r="CEJ31" s="81"/>
      <c r="CEK31" s="81"/>
      <c r="CEL31" s="81"/>
      <c r="CEM31" s="81"/>
      <c r="CEN31" s="81"/>
      <c r="CEO31" s="81"/>
      <c r="CEP31" s="81"/>
      <c r="CEQ31" s="81"/>
      <c r="CER31" s="81"/>
      <c r="CES31" s="81"/>
      <c r="CET31" s="81"/>
      <c r="CEU31" s="81"/>
      <c r="CEV31" s="81"/>
      <c r="CEW31" s="81"/>
      <c r="CEX31" s="81"/>
      <c r="CEY31" s="81"/>
      <c r="CEZ31" s="81"/>
      <c r="CFA31" s="81"/>
      <c r="CFB31" s="81"/>
      <c r="CFC31" s="81"/>
      <c r="CFD31" s="81"/>
      <c r="CFE31" s="81"/>
      <c r="CFF31" s="81"/>
      <c r="CFG31" s="81"/>
      <c r="CFH31" s="81"/>
      <c r="CFI31" s="81"/>
      <c r="CFJ31" s="81"/>
      <c r="CFK31" s="81"/>
      <c r="CFL31" s="81"/>
      <c r="CFM31" s="81"/>
      <c r="CFN31" s="81"/>
      <c r="CFO31" s="81"/>
      <c r="CFP31" s="81"/>
      <c r="CFQ31" s="81"/>
      <c r="CFR31" s="81"/>
      <c r="CFS31" s="81"/>
      <c r="CFT31" s="81"/>
      <c r="CFU31" s="81"/>
      <c r="CFV31" s="81"/>
      <c r="CFW31" s="81"/>
      <c r="CFX31" s="81"/>
      <c r="CFY31" s="81"/>
      <c r="CFZ31" s="81"/>
      <c r="CGA31" s="81"/>
      <c r="CGB31" s="81"/>
      <c r="CGC31" s="81"/>
      <c r="CGD31" s="81"/>
      <c r="CGE31" s="81"/>
      <c r="CGF31" s="81"/>
      <c r="CGG31" s="81"/>
      <c r="CGH31" s="81"/>
      <c r="CGI31" s="81"/>
      <c r="CGJ31" s="81"/>
      <c r="CGK31" s="81"/>
      <c r="CGL31" s="81"/>
      <c r="CGM31" s="81"/>
      <c r="CGN31" s="81"/>
      <c r="CGO31" s="81"/>
      <c r="CGP31" s="81"/>
      <c r="CGQ31" s="81"/>
      <c r="CGR31" s="81"/>
      <c r="CGS31" s="81"/>
      <c r="CGT31" s="81"/>
      <c r="CGU31" s="81"/>
      <c r="CGV31" s="81"/>
      <c r="CGW31" s="81"/>
      <c r="CGX31" s="81"/>
      <c r="CGY31" s="81"/>
      <c r="CGZ31" s="81"/>
      <c r="CHA31" s="81"/>
      <c r="CHB31" s="81"/>
      <c r="CHC31" s="81"/>
      <c r="CHD31" s="81"/>
      <c r="CHE31" s="81"/>
      <c r="CHF31" s="81"/>
      <c r="CHG31" s="81"/>
      <c r="CHH31" s="81"/>
      <c r="CHI31" s="81"/>
      <c r="CHJ31" s="81"/>
      <c r="CHK31" s="81"/>
      <c r="CHL31" s="81"/>
      <c r="CHM31" s="81"/>
      <c r="CHN31" s="81"/>
      <c r="CHO31" s="81"/>
      <c r="CHP31" s="81"/>
      <c r="CHQ31" s="81"/>
      <c r="CHR31" s="81"/>
      <c r="CHS31" s="81"/>
      <c r="CHT31" s="81"/>
      <c r="CHU31" s="81"/>
      <c r="CHV31" s="81"/>
      <c r="CHW31" s="81"/>
      <c r="CHX31" s="81"/>
      <c r="CHY31" s="81"/>
      <c r="CHZ31" s="81"/>
      <c r="CIA31" s="81"/>
      <c r="CIB31" s="81"/>
      <c r="CIC31" s="81"/>
      <c r="CID31" s="81"/>
      <c r="CIE31" s="81"/>
      <c r="CIF31" s="81"/>
      <c r="CIG31" s="81"/>
      <c r="CIH31" s="81"/>
      <c r="CII31" s="81"/>
      <c r="CIJ31" s="81"/>
      <c r="CIK31" s="81"/>
      <c r="CIL31" s="81"/>
      <c r="CIM31" s="81"/>
      <c r="CIN31" s="81"/>
      <c r="CIO31" s="81"/>
      <c r="CIP31" s="81"/>
      <c r="CIQ31" s="81"/>
      <c r="CIR31" s="81"/>
      <c r="CIS31" s="81"/>
      <c r="CIT31" s="81"/>
      <c r="CIU31" s="81"/>
      <c r="CIV31" s="81"/>
      <c r="CIW31" s="81"/>
      <c r="CIX31" s="81"/>
      <c r="CIY31" s="81"/>
      <c r="CIZ31" s="81"/>
      <c r="CJA31" s="81"/>
      <c r="CJB31" s="81"/>
      <c r="CJC31" s="81"/>
      <c r="CJD31" s="81"/>
      <c r="CJE31" s="81"/>
      <c r="CJF31" s="81"/>
      <c r="CJG31" s="81"/>
      <c r="CJH31" s="81"/>
      <c r="CJI31" s="81"/>
      <c r="CJJ31" s="81"/>
      <c r="CJK31" s="81"/>
      <c r="CJL31" s="81"/>
      <c r="CJM31" s="81"/>
      <c r="CJN31" s="81"/>
      <c r="CJO31" s="81"/>
      <c r="CJP31" s="81"/>
      <c r="CJQ31" s="81"/>
      <c r="CJR31" s="81"/>
      <c r="CJS31" s="81"/>
      <c r="CJT31" s="81"/>
      <c r="CJU31" s="81"/>
      <c r="CJV31" s="81"/>
      <c r="CJW31" s="81"/>
      <c r="CJX31" s="81"/>
      <c r="CJY31" s="81"/>
      <c r="CJZ31" s="81"/>
      <c r="CKA31" s="81"/>
      <c r="CKB31" s="81"/>
      <c r="CKC31" s="81"/>
      <c r="CKD31" s="81"/>
      <c r="CKE31" s="81"/>
      <c r="CKF31" s="81"/>
      <c r="CKG31" s="81"/>
      <c r="CKH31" s="81"/>
      <c r="CKI31" s="81"/>
      <c r="CKJ31" s="81"/>
      <c r="CKK31" s="81"/>
      <c r="CKL31" s="81"/>
      <c r="CKM31" s="81"/>
      <c r="CKN31" s="81"/>
      <c r="CKO31" s="81"/>
      <c r="CKP31" s="81"/>
      <c r="CKQ31" s="81"/>
      <c r="CKR31" s="81"/>
      <c r="CKS31" s="81"/>
      <c r="CKT31" s="81"/>
      <c r="CKU31" s="81"/>
      <c r="CKV31" s="81"/>
      <c r="CKW31" s="81"/>
      <c r="CKX31" s="81"/>
      <c r="CKY31" s="81"/>
      <c r="CKZ31" s="81"/>
      <c r="CLA31" s="81"/>
      <c r="CLB31" s="81"/>
      <c r="CLC31" s="81"/>
      <c r="CLD31" s="81"/>
      <c r="CLE31" s="81"/>
      <c r="CLF31" s="81"/>
      <c r="CLG31" s="81"/>
      <c r="CLH31" s="81"/>
      <c r="CLI31" s="81"/>
      <c r="CLJ31" s="81"/>
      <c r="CLK31" s="81"/>
      <c r="CLL31" s="81"/>
      <c r="CLM31" s="81"/>
      <c r="CLN31" s="81"/>
      <c r="CLO31" s="81"/>
      <c r="CLP31" s="81"/>
      <c r="CLQ31" s="81"/>
      <c r="CLR31" s="81"/>
      <c r="CLS31" s="81"/>
      <c r="CLT31" s="81"/>
      <c r="CLU31" s="81"/>
      <c r="CLV31" s="81"/>
      <c r="CLW31" s="81"/>
      <c r="CLX31" s="81"/>
      <c r="CLY31" s="81"/>
      <c r="CLZ31" s="81"/>
      <c r="CMA31" s="81"/>
      <c r="CMB31" s="81"/>
      <c r="CMC31" s="81"/>
      <c r="CMD31" s="81"/>
      <c r="CME31" s="81"/>
      <c r="CMF31" s="81"/>
      <c r="CMG31" s="81"/>
      <c r="CMH31" s="81"/>
      <c r="CMI31" s="81"/>
      <c r="CMJ31" s="81"/>
      <c r="CMK31" s="81"/>
      <c r="CML31" s="81"/>
      <c r="CMM31" s="81"/>
      <c r="CMN31" s="81"/>
      <c r="CMO31" s="81"/>
      <c r="CMP31" s="81"/>
      <c r="CMQ31" s="81"/>
      <c r="CMR31" s="81"/>
      <c r="CMS31" s="81"/>
      <c r="CMT31" s="81"/>
      <c r="CMU31" s="81"/>
      <c r="CMV31" s="81"/>
      <c r="CMW31" s="81"/>
      <c r="CMX31" s="81"/>
      <c r="CMY31" s="81"/>
      <c r="CMZ31" s="81"/>
      <c r="CNA31" s="81"/>
      <c r="CNB31" s="81"/>
      <c r="CNC31" s="81"/>
      <c r="CND31" s="81"/>
      <c r="CNE31" s="81"/>
      <c r="CNF31" s="81"/>
      <c r="CNG31" s="81"/>
      <c r="CNH31" s="81"/>
      <c r="CNI31" s="81"/>
      <c r="CNJ31" s="81"/>
      <c r="CNK31" s="81"/>
      <c r="CNL31" s="81"/>
      <c r="CNM31" s="81"/>
      <c r="CNN31" s="81"/>
      <c r="CNO31" s="81"/>
      <c r="CNP31" s="81"/>
      <c r="CNQ31" s="81"/>
      <c r="CNR31" s="81"/>
      <c r="CNS31" s="81"/>
      <c r="CNT31" s="81"/>
      <c r="CNU31" s="81"/>
      <c r="CNV31" s="81"/>
      <c r="CNW31" s="81"/>
      <c r="CNX31" s="81"/>
      <c r="CNY31" s="81"/>
      <c r="CNZ31" s="81"/>
      <c r="COA31" s="81"/>
      <c r="COB31" s="81"/>
      <c r="COC31" s="81"/>
      <c r="COD31" s="81"/>
      <c r="COE31" s="81"/>
      <c r="COF31" s="81"/>
      <c r="COG31" s="81"/>
      <c r="COH31" s="81"/>
      <c r="COI31" s="81"/>
      <c r="COJ31" s="81"/>
      <c r="COK31" s="81"/>
      <c r="COL31" s="81"/>
      <c r="COM31" s="81"/>
      <c r="CON31" s="81"/>
      <c r="COO31" s="81"/>
      <c r="COP31" s="81"/>
      <c r="COQ31" s="81"/>
      <c r="COR31" s="81"/>
      <c r="COS31" s="81"/>
      <c r="COT31" s="81"/>
      <c r="COU31" s="81"/>
      <c r="COV31" s="81"/>
      <c r="COW31" s="81"/>
      <c r="COX31" s="81"/>
      <c r="COY31" s="81"/>
      <c r="COZ31" s="81"/>
      <c r="CPA31" s="81"/>
      <c r="CPB31" s="81"/>
      <c r="CPC31" s="81"/>
      <c r="CPD31" s="81"/>
      <c r="CPE31" s="81"/>
      <c r="CPF31" s="81"/>
      <c r="CPG31" s="81"/>
      <c r="CPH31" s="81"/>
      <c r="CPI31" s="81"/>
      <c r="CPJ31" s="81"/>
      <c r="CPK31" s="81"/>
      <c r="CPL31" s="81"/>
      <c r="CPM31" s="81"/>
      <c r="CPN31" s="81"/>
      <c r="CPO31" s="81"/>
      <c r="CPP31" s="81"/>
      <c r="CPQ31" s="81"/>
      <c r="CPR31" s="81"/>
      <c r="CPS31" s="81"/>
      <c r="CPT31" s="81"/>
      <c r="CPU31" s="81"/>
      <c r="CPV31" s="81"/>
      <c r="CPW31" s="81"/>
      <c r="CPX31" s="81"/>
      <c r="CPY31" s="81"/>
      <c r="CPZ31" s="81"/>
      <c r="CQA31" s="81"/>
      <c r="CQB31" s="81"/>
      <c r="CQC31" s="81"/>
      <c r="CQD31" s="81"/>
      <c r="CQE31" s="81"/>
      <c r="CQF31" s="81"/>
      <c r="CQG31" s="81"/>
      <c r="CQH31" s="81"/>
      <c r="CQI31" s="81"/>
      <c r="CQJ31" s="81"/>
      <c r="CQK31" s="81"/>
      <c r="CQL31" s="81"/>
      <c r="CQM31" s="81"/>
      <c r="CQN31" s="81"/>
      <c r="CQO31" s="81"/>
      <c r="CQP31" s="81"/>
      <c r="CQQ31" s="81"/>
      <c r="CQR31" s="81"/>
      <c r="CQS31" s="81"/>
      <c r="CQT31" s="81"/>
      <c r="CQU31" s="81"/>
      <c r="CQV31" s="81"/>
      <c r="CQW31" s="81"/>
      <c r="CQX31" s="81"/>
      <c r="CQY31" s="81"/>
      <c r="CQZ31" s="81"/>
      <c r="CRA31" s="81"/>
      <c r="CRB31" s="81"/>
      <c r="CRC31" s="81"/>
      <c r="CRD31" s="81"/>
      <c r="CRE31" s="81"/>
      <c r="CRF31" s="81"/>
      <c r="CRG31" s="81"/>
      <c r="CRH31" s="81"/>
      <c r="CRI31" s="81"/>
      <c r="CRJ31" s="81"/>
      <c r="CRK31" s="81"/>
      <c r="CRL31" s="81"/>
      <c r="CRM31" s="81"/>
      <c r="CRN31" s="81"/>
      <c r="CRO31" s="81"/>
      <c r="CRP31" s="81"/>
      <c r="CRQ31" s="81"/>
      <c r="CRR31" s="81"/>
      <c r="CRS31" s="81"/>
      <c r="CRT31" s="81"/>
      <c r="CRU31" s="81"/>
      <c r="CRV31" s="81"/>
      <c r="CRW31" s="81"/>
      <c r="CRX31" s="81"/>
      <c r="CRY31" s="81"/>
      <c r="CRZ31" s="81"/>
      <c r="CSA31" s="81"/>
      <c r="CSB31" s="81"/>
      <c r="CSC31" s="81"/>
      <c r="CSD31" s="81"/>
      <c r="CSE31" s="81"/>
      <c r="CSF31" s="81"/>
      <c r="CSG31" s="81"/>
      <c r="CSH31" s="81"/>
      <c r="CSI31" s="81"/>
      <c r="CSJ31" s="81"/>
      <c r="CSK31" s="81"/>
      <c r="CSL31" s="81"/>
      <c r="CSM31" s="81"/>
      <c r="CSN31" s="81"/>
      <c r="CSO31" s="81"/>
      <c r="CSP31" s="81"/>
      <c r="CSQ31" s="81"/>
      <c r="CSR31" s="81"/>
      <c r="CSS31" s="81"/>
      <c r="CST31" s="81"/>
      <c r="CSU31" s="81"/>
      <c r="CSV31" s="81"/>
      <c r="CSW31" s="81"/>
      <c r="CSX31" s="81"/>
      <c r="CSY31" s="81"/>
      <c r="CSZ31" s="81"/>
      <c r="CTA31" s="81"/>
      <c r="CTB31" s="81"/>
      <c r="CTC31" s="81"/>
      <c r="CTD31" s="81"/>
      <c r="CTE31" s="81"/>
      <c r="CTF31" s="81"/>
      <c r="CTG31" s="81"/>
      <c r="CTH31" s="81"/>
      <c r="CTI31" s="81"/>
      <c r="CTJ31" s="81"/>
      <c r="CTK31" s="81"/>
      <c r="CTL31" s="81"/>
      <c r="CTM31" s="81"/>
      <c r="CTN31" s="81"/>
      <c r="CTO31" s="81"/>
      <c r="CTP31" s="81"/>
      <c r="CTQ31" s="81"/>
      <c r="CTR31" s="81"/>
      <c r="CTS31" s="81"/>
      <c r="CTT31" s="81"/>
      <c r="CTU31" s="81"/>
      <c r="CTV31" s="81"/>
      <c r="CTW31" s="81"/>
      <c r="CTX31" s="81"/>
      <c r="CTY31" s="81"/>
      <c r="CTZ31" s="81"/>
      <c r="CUA31" s="81"/>
      <c r="CUB31" s="81"/>
      <c r="CUC31" s="81"/>
      <c r="CUD31" s="81"/>
      <c r="CUE31" s="81"/>
      <c r="CUF31" s="81"/>
      <c r="CUG31" s="81"/>
      <c r="CUH31" s="81"/>
      <c r="CUI31" s="81"/>
      <c r="CUJ31" s="81"/>
      <c r="CUK31" s="81"/>
      <c r="CUL31" s="81"/>
      <c r="CUM31" s="81"/>
      <c r="CUN31" s="81"/>
      <c r="CUO31" s="81"/>
      <c r="CUP31" s="81"/>
      <c r="CUQ31" s="81"/>
      <c r="CUR31" s="81"/>
      <c r="CUS31" s="81"/>
      <c r="CUT31" s="81"/>
      <c r="CUU31" s="81"/>
      <c r="CUV31" s="81"/>
      <c r="CUW31" s="81"/>
      <c r="CUX31" s="81"/>
      <c r="CUY31" s="81"/>
      <c r="CUZ31" s="81"/>
      <c r="CVA31" s="81"/>
      <c r="CVB31" s="81"/>
      <c r="CVC31" s="81"/>
      <c r="CVD31" s="81"/>
      <c r="CVE31" s="81"/>
      <c r="CVF31" s="81"/>
      <c r="CVG31" s="81"/>
      <c r="CVH31" s="81"/>
      <c r="CVI31" s="81"/>
      <c r="CVJ31" s="81"/>
      <c r="CVK31" s="81"/>
      <c r="CVL31" s="81"/>
      <c r="CVM31" s="81"/>
      <c r="CVN31" s="81"/>
      <c r="CVO31" s="81"/>
      <c r="CVP31" s="81"/>
      <c r="CVQ31" s="81"/>
      <c r="CVR31" s="81"/>
      <c r="CVS31" s="81"/>
      <c r="CVT31" s="81"/>
      <c r="CVU31" s="81"/>
      <c r="CVV31" s="81"/>
      <c r="CVW31" s="81"/>
      <c r="CVX31" s="81"/>
      <c r="CVY31" s="81"/>
      <c r="CVZ31" s="81"/>
      <c r="CWA31" s="81"/>
      <c r="CWB31" s="81"/>
      <c r="CWC31" s="81"/>
      <c r="CWD31" s="81"/>
      <c r="CWE31" s="81"/>
      <c r="CWF31" s="81"/>
      <c r="CWG31" s="81"/>
      <c r="CWH31" s="81"/>
      <c r="CWI31" s="81"/>
      <c r="CWJ31" s="81"/>
      <c r="CWK31" s="81"/>
      <c r="CWL31" s="81"/>
      <c r="CWM31" s="81"/>
      <c r="CWN31" s="81"/>
      <c r="CWO31" s="81"/>
      <c r="CWP31" s="81"/>
      <c r="CWQ31" s="81"/>
      <c r="CWR31" s="81"/>
      <c r="CWS31" s="81"/>
      <c r="CWT31" s="81"/>
      <c r="CWU31" s="81"/>
      <c r="CWV31" s="81"/>
      <c r="CWW31" s="81"/>
      <c r="CWX31" s="81"/>
      <c r="CWY31" s="81"/>
      <c r="CWZ31" s="81"/>
      <c r="CXA31" s="81"/>
      <c r="CXB31" s="81"/>
      <c r="CXC31" s="81"/>
      <c r="CXD31" s="81"/>
      <c r="CXE31" s="81"/>
      <c r="CXF31" s="81"/>
      <c r="CXG31" s="81"/>
      <c r="CXH31" s="81"/>
      <c r="CXI31" s="81"/>
      <c r="CXJ31" s="81"/>
      <c r="CXK31" s="81"/>
      <c r="CXL31" s="81"/>
      <c r="CXM31" s="81"/>
      <c r="CXN31" s="81"/>
      <c r="CXO31" s="81"/>
      <c r="CXP31" s="81"/>
      <c r="CXQ31" s="81"/>
      <c r="CXR31" s="81"/>
      <c r="CXS31" s="81"/>
      <c r="CXT31" s="81"/>
      <c r="CXU31" s="81"/>
      <c r="CXV31" s="81"/>
      <c r="CXW31" s="81"/>
      <c r="CXX31" s="81"/>
      <c r="CXY31" s="81"/>
      <c r="CXZ31" s="81"/>
      <c r="CYA31" s="81"/>
      <c r="CYB31" s="81"/>
      <c r="CYC31" s="81"/>
      <c r="CYD31" s="81"/>
      <c r="CYE31" s="81"/>
      <c r="CYF31" s="81"/>
      <c r="CYG31" s="81"/>
      <c r="CYH31" s="81"/>
      <c r="CYI31" s="81"/>
      <c r="CYJ31" s="81"/>
      <c r="CYK31" s="81"/>
      <c r="CYL31" s="81"/>
      <c r="CYM31" s="81"/>
      <c r="CYN31" s="81"/>
      <c r="CYO31" s="81"/>
      <c r="CYP31" s="81"/>
      <c r="CYQ31" s="81"/>
      <c r="CYR31" s="81"/>
      <c r="CYS31" s="81"/>
      <c r="CYT31" s="81"/>
      <c r="CYU31" s="81"/>
      <c r="CYV31" s="81"/>
      <c r="CYW31" s="81"/>
      <c r="CYX31" s="81"/>
      <c r="CYY31" s="81"/>
      <c r="CYZ31" s="81"/>
      <c r="CZA31" s="81"/>
      <c r="CZB31" s="81"/>
      <c r="CZC31" s="81"/>
      <c r="CZD31" s="81"/>
      <c r="CZE31" s="81"/>
      <c r="CZF31" s="81"/>
      <c r="CZG31" s="81"/>
      <c r="CZH31" s="81"/>
      <c r="CZI31" s="81"/>
      <c r="CZJ31" s="81"/>
      <c r="CZK31" s="81"/>
      <c r="CZL31" s="81"/>
      <c r="CZM31" s="81"/>
      <c r="CZN31" s="81"/>
      <c r="CZO31" s="81"/>
      <c r="CZP31" s="81"/>
      <c r="CZQ31" s="81"/>
      <c r="CZR31" s="81"/>
      <c r="CZS31" s="81"/>
      <c r="CZT31" s="81"/>
      <c r="CZU31" s="81"/>
      <c r="CZV31" s="81"/>
      <c r="CZW31" s="81"/>
      <c r="CZX31" s="81"/>
      <c r="CZY31" s="81"/>
      <c r="CZZ31" s="81"/>
      <c r="DAA31" s="81"/>
      <c r="DAB31" s="81"/>
      <c r="DAC31" s="81"/>
      <c r="DAD31" s="81"/>
      <c r="DAE31" s="81"/>
      <c r="DAF31" s="81"/>
      <c r="DAG31" s="81"/>
      <c r="DAH31" s="81"/>
      <c r="DAI31" s="81"/>
      <c r="DAJ31" s="81"/>
      <c r="DAK31" s="81"/>
      <c r="DAL31" s="81"/>
      <c r="DAM31" s="81"/>
      <c r="DAN31" s="81"/>
      <c r="DAO31" s="81"/>
      <c r="DAP31" s="81"/>
      <c r="DAQ31" s="81"/>
      <c r="DAR31" s="81"/>
      <c r="DAS31" s="81"/>
      <c r="DAT31" s="81"/>
      <c r="DAU31" s="81"/>
      <c r="DAV31" s="81"/>
      <c r="DAW31" s="81"/>
      <c r="DAX31" s="81"/>
      <c r="DAY31" s="81"/>
      <c r="DAZ31" s="81"/>
      <c r="DBA31" s="81"/>
      <c r="DBB31" s="81"/>
      <c r="DBC31" s="81"/>
      <c r="DBD31" s="81"/>
      <c r="DBE31" s="81"/>
      <c r="DBF31" s="81"/>
      <c r="DBG31" s="81"/>
      <c r="DBH31" s="81"/>
      <c r="DBI31" s="81"/>
      <c r="DBJ31" s="81"/>
      <c r="DBK31" s="81"/>
      <c r="DBL31" s="81"/>
      <c r="DBM31" s="81"/>
      <c r="DBN31" s="81"/>
      <c r="DBO31" s="81"/>
      <c r="DBP31" s="81"/>
      <c r="DBQ31" s="81"/>
      <c r="DBR31" s="81"/>
      <c r="DBS31" s="81"/>
      <c r="DBT31" s="81"/>
      <c r="DBU31" s="81"/>
      <c r="DBV31" s="81"/>
      <c r="DBW31" s="81"/>
      <c r="DBX31" s="81"/>
      <c r="DBY31" s="81"/>
      <c r="DBZ31" s="81"/>
      <c r="DCA31" s="81"/>
      <c r="DCB31" s="81"/>
      <c r="DCC31" s="81"/>
      <c r="DCD31" s="81"/>
      <c r="DCE31" s="81"/>
      <c r="DCF31" s="81"/>
      <c r="DCG31" s="81"/>
      <c r="DCH31" s="81"/>
      <c r="DCI31" s="81"/>
      <c r="DCJ31" s="81"/>
      <c r="DCK31" s="81"/>
      <c r="DCL31" s="81"/>
      <c r="DCM31" s="81"/>
      <c r="DCN31" s="81"/>
      <c r="DCO31" s="81"/>
      <c r="DCP31" s="81"/>
      <c r="DCQ31" s="81"/>
      <c r="DCR31" s="81"/>
      <c r="DCS31" s="81"/>
      <c r="DCT31" s="81"/>
      <c r="DCU31" s="81"/>
      <c r="DCV31" s="81"/>
      <c r="DCW31" s="81"/>
      <c r="DCX31" s="81"/>
      <c r="DCY31" s="81"/>
      <c r="DCZ31" s="81"/>
      <c r="DDA31" s="81"/>
      <c r="DDB31" s="81"/>
      <c r="DDC31" s="81"/>
      <c r="DDD31" s="81"/>
      <c r="DDE31" s="81"/>
      <c r="DDF31" s="81"/>
      <c r="DDG31" s="81"/>
      <c r="DDH31" s="81"/>
      <c r="DDI31" s="81"/>
      <c r="DDJ31" s="81"/>
      <c r="DDK31" s="81"/>
      <c r="DDL31" s="81"/>
      <c r="DDM31" s="81"/>
      <c r="DDN31" s="81"/>
      <c r="DDO31" s="81"/>
      <c r="DDP31" s="81"/>
      <c r="DDQ31" s="81"/>
      <c r="DDR31" s="81"/>
      <c r="DDS31" s="81"/>
      <c r="DDT31" s="81"/>
      <c r="DDU31" s="81"/>
      <c r="DDV31" s="81"/>
      <c r="DDW31" s="81"/>
      <c r="DDX31" s="81"/>
      <c r="DDY31" s="81"/>
      <c r="DDZ31" s="81"/>
      <c r="DEA31" s="81"/>
      <c r="DEB31" s="81"/>
      <c r="DEC31" s="81"/>
      <c r="DED31" s="81"/>
      <c r="DEE31" s="81"/>
      <c r="DEF31" s="81"/>
      <c r="DEG31" s="81"/>
      <c r="DEH31" s="81"/>
      <c r="DEI31" s="81"/>
      <c r="DEJ31" s="81"/>
      <c r="DEK31" s="81"/>
      <c r="DEL31" s="81"/>
      <c r="DEM31" s="81"/>
      <c r="DEN31" s="81"/>
      <c r="DEO31" s="81"/>
      <c r="DEP31" s="81"/>
      <c r="DEQ31" s="81"/>
      <c r="DER31" s="81"/>
      <c r="DES31" s="81"/>
      <c r="DET31" s="81"/>
      <c r="DEU31" s="81"/>
      <c r="DEV31" s="81"/>
      <c r="DEW31" s="81"/>
      <c r="DEX31" s="81"/>
      <c r="DEY31" s="81"/>
      <c r="DEZ31" s="81"/>
      <c r="DFA31" s="81"/>
      <c r="DFB31" s="81"/>
      <c r="DFC31" s="81"/>
      <c r="DFD31" s="81"/>
      <c r="DFE31" s="81"/>
      <c r="DFF31" s="81"/>
      <c r="DFG31" s="81"/>
      <c r="DFH31" s="81"/>
      <c r="DFI31" s="81"/>
      <c r="DFJ31" s="81"/>
      <c r="DFK31" s="81"/>
      <c r="DFL31" s="81"/>
      <c r="DFM31" s="81"/>
      <c r="DFN31" s="81"/>
      <c r="DFO31" s="81"/>
      <c r="DFP31" s="81"/>
      <c r="DFQ31" s="81"/>
      <c r="DFR31" s="81"/>
      <c r="DFS31" s="81"/>
      <c r="DFT31" s="81"/>
      <c r="DFU31" s="81"/>
      <c r="DFV31" s="81"/>
      <c r="DFW31" s="81"/>
      <c r="DFX31" s="81"/>
      <c r="DFY31" s="81"/>
      <c r="DFZ31" s="81"/>
      <c r="DGA31" s="81"/>
      <c r="DGB31" s="81"/>
      <c r="DGC31" s="81"/>
      <c r="DGD31" s="81"/>
      <c r="DGE31" s="81"/>
      <c r="DGF31" s="81"/>
      <c r="DGG31" s="81"/>
      <c r="DGH31" s="81"/>
      <c r="DGI31" s="81"/>
      <c r="DGJ31" s="81"/>
      <c r="DGK31" s="81"/>
      <c r="DGL31" s="81"/>
      <c r="DGM31" s="81"/>
      <c r="DGN31" s="81"/>
      <c r="DGO31" s="81"/>
      <c r="DGP31" s="81"/>
      <c r="DGQ31" s="81"/>
      <c r="DGR31" s="81"/>
      <c r="DGS31" s="81"/>
      <c r="DGT31" s="81"/>
      <c r="DGU31" s="81"/>
      <c r="DGV31" s="81"/>
      <c r="DGW31" s="81"/>
      <c r="DGX31" s="81"/>
      <c r="DGY31" s="81"/>
      <c r="DGZ31" s="81"/>
      <c r="DHA31" s="81"/>
      <c r="DHB31" s="81"/>
      <c r="DHC31" s="81"/>
      <c r="DHD31" s="81"/>
      <c r="DHE31" s="81"/>
      <c r="DHF31" s="81"/>
      <c r="DHG31" s="81"/>
      <c r="DHH31" s="81"/>
      <c r="DHI31" s="81"/>
      <c r="DHJ31" s="81"/>
      <c r="DHK31" s="81"/>
      <c r="DHL31" s="81"/>
      <c r="DHM31" s="81"/>
      <c r="DHN31" s="81"/>
      <c r="DHO31" s="81"/>
      <c r="DHP31" s="81"/>
      <c r="DHQ31" s="81"/>
      <c r="DHR31" s="81"/>
      <c r="DHS31" s="81"/>
      <c r="DHT31" s="81"/>
      <c r="DHU31" s="81"/>
      <c r="DHV31" s="81"/>
      <c r="DHW31" s="81"/>
      <c r="DHX31" s="81"/>
      <c r="DHY31" s="81"/>
      <c r="DHZ31" s="81"/>
      <c r="DIA31" s="81"/>
      <c r="DIB31" s="81"/>
      <c r="DIC31" s="81"/>
      <c r="DID31" s="81"/>
      <c r="DIE31" s="81"/>
      <c r="DIF31" s="81"/>
      <c r="DIG31" s="81"/>
      <c r="DIH31" s="81"/>
      <c r="DII31" s="81"/>
      <c r="DIJ31" s="81"/>
      <c r="DIK31" s="81"/>
      <c r="DIL31" s="81"/>
      <c r="DIM31" s="81"/>
      <c r="DIN31" s="81"/>
      <c r="DIO31" s="81"/>
      <c r="DIP31" s="81"/>
      <c r="DIQ31" s="81"/>
      <c r="DIR31" s="81"/>
      <c r="DIS31" s="81"/>
      <c r="DIT31" s="81"/>
      <c r="DIU31" s="81"/>
      <c r="DIV31" s="81"/>
      <c r="DIW31" s="81"/>
      <c r="DIX31" s="81"/>
      <c r="DIY31" s="81"/>
      <c r="DIZ31" s="81"/>
      <c r="DJA31" s="81"/>
      <c r="DJB31" s="81"/>
      <c r="DJC31" s="81"/>
      <c r="DJD31" s="81"/>
      <c r="DJE31" s="81"/>
      <c r="DJF31" s="81"/>
      <c r="DJG31" s="81"/>
      <c r="DJH31" s="81"/>
      <c r="DJI31" s="81"/>
      <c r="DJJ31" s="81"/>
      <c r="DJK31" s="81"/>
      <c r="DJL31" s="81"/>
      <c r="DJM31" s="81"/>
      <c r="DJN31" s="81"/>
      <c r="DJO31" s="81"/>
      <c r="DJP31" s="81"/>
      <c r="DJQ31" s="81"/>
      <c r="DJR31" s="81"/>
      <c r="DJS31" s="81"/>
      <c r="DJT31" s="81"/>
      <c r="DJU31" s="81"/>
      <c r="DJV31" s="81"/>
      <c r="DJW31" s="81"/>
      <c r="DJX31" s="81"/>
      <c r="DJY31" s="81"/>
      <c r="DJZ31" s="81"/>
      <c r="DKA31" s="81"/>
      <c r="DKB31" s="81"/>
      <c r="DKC31" s="81"/>
      <c r="DKD31" s="81"/>
      <c r="DKE31" s="81"/>
      <c r="DKF31" s="81"/>
      <c r="DKG31" s="81"/>
      <c r="DKH31" s="81"/>
      <c r="DKI31" s="81"/>
      <c r="DKJ31" s="81"/>
      <c r="DKK31" s="81"/>
      <c r="DKL31" s="81"/>
      <c r="DKM31" s="81"/>
      <c r="DKN31" s="81"/>
      <c r="DKO31" s="81"/>
      <c r="DKP31" s="81"/>
      <c r="DKQ31" s="81"/>
      <c r="DKR31" s="81"/>
      <c r="DKS31" s="81"/>
      <c r="DKT31" s="81"/>
      <c r="DKU31" s="81"/>
      <c r="DKV31" s="81"/>
      <c r="DKW31" s="81"/>
      <c r="DKX31" s="81"/>
      <c r="DKY31" s="81"/>
      <c r="DKZ31" s="81"/>
      <c r="DLA31" s="81"/>
      <c r="DLB31" s="81"/>
      <c r="DLC31" s="81"/>
      <c r="DLD31" s="81"/>
      <c r="DLE31" s="81"/>
      <c r="DLF31" s="81"/>
      <c r="DLG31" s="81"/>
      <c r="DLH31" s="81"/>
      <c r="DLI31" s="81"/>
      <c r="DLJ31" s="81"/>
      <c r="DLK31" s="81"/>
      <c r="DLL31" s="81"/>
      <c r="DLM31" s="81"/>
      <c r="DLN31" s="81"/>
      <c r="DLO31" s="81"/>
      <c r="DLP31" s="81"/>
      <c r="DLQ31" s="81"/>
      <c r="DLR31" s="81"/>
      <c r="DLS31" s="81"/>
      <c r="DLT31" s="81"/>
      <c r="DLU31" s="81"/>
      <c r="DLV31" s="81"/>
      <c r="DLW31" s="81"/>
      <c r="DLX31" s="81"/>
      <c r="DLY31" s="81"/>
      <c r="DLZ31" s="81"/>
      <c r="DMA31" s="81"/>
      <c r="DMB31" s="81"/>
      <c r="DMC31" s="81"/>
      <c r="DMD31" s="81"/>
      <c r="DME31" s="81"/>
      <c r="DMF31" s="81"/>
      <c r="DMG31" s="81"/>
      <c r="DMH31" s="81"/>
      <c r="DMI31" s="81"/>
      <c r="DMJ31" s="81"/>
      <c r="DMK31" s="81"/>
      <c r="DML31" s="81"/>
      <c r="DMM31" s="81"/>
      <c r="DMN31" s="81"/>
      <c r="DMO31" s="81"/>
      <c r="DMP31" s="81"/>
      <c r="DMQ31" s="81"/>
      <c r="DMR31" s="81"/>
      <c r="DMS31" s="81"/>
      <c r="DMT31" s="81"/>
      <c r="DMU31" s="81"/>
      <c r="DMV31" s="81"/>
      <c r="DMW31" s="81"/>
      <c r="DMX31" s="81"/>
      <c r="DMY31" s="81"/>
      <c r="DMZ31" s="81"/>
      <c r="DNA31" s="81"/>
      <c r="DNB31" s="81"/>
      <c r="DNC31" s="81"/>
      <c r="DND31" s="81"/>
      <c r="DNE31" s="81"/>
      <c r="DNF31" s="81"/>
      <c r="DNG31" s="81"/>
      <c r="DNH31" s="81"/>
      <c r="DNI31" s="81"/>
      <c r="DNJ31" s="81"/>
      <c r="DNK31" s="81"/>
      <c r="DNL31" s="81"/>
      <c r="DNM31" s="81"/>
      <c r="DNN31" s="81"/>
      <c r="DNO31" s="81"/>
      <c r="DNP31" s="81"/>
      <c r="DNQ31" s="81"/>
      <c r="DNR31" s="81"/>
      <c r="DNS31" s="81"/>
      <c r="DNT31" s="81"/>
      <c r="DNU31" s="81"/>
      <c r="DNV31" s="81"/>
      <c r="DNW31" s="81"/>
      <c r="DNX31" s="81"/>
      <c r="DNY31" s="81"/>
      <c r="DNZ31" s="81"/>
      <c r="DOA31" s="81"/>
      <c r="DOB31" s="81"/>
      <c r="DOC31" s="81"/>
      <c r="DOD31" s="81"/>
      <c r="DOE31" s="81"/>
      <c r="DOF31" s="81"/>
      <c r="DOG31" s="81"/>
      <c r="DOH31" s="81"/>
      <c r="DOI31" s="81"/>
      <c r="DOJ31" s="81"/>
      <c r="DOK31" s="81"/>
      <c r="DOL31" s="81"/>
      <c r="DOM31" s="81"/>
      <c r="DON31" s="81"/>
      <c r="DOO31" s="81"/>
      <c r="DOP31" s="81"/>
      <c r="DOQ31" s="81"/>
      <c r="DOR31" s="81"/>
      <c r="DOS31" s="81"/>
      <c r="DOT31" s="81"/>
      <c r="DOU31" s="81"/>
      <c r="DOV31" s="81"/>
      <c r="DOW31" s="81"/>
      <c r="DOX31" s="81"/>
      <c r="DOY31" s="81"/>
      <c r="DOZ31" s="81"/>
      <c r="DPA31" s="81"/>
      <c r="DPB31" s="81"/>
      <c r="DPC31" s="81"/>
      <c r="DPD31" s="81"/>
      <c r="DPE31" s="81"/>
      <c r="DPF31" s="81"/>
      <c r="DPG31" s="81"/>
      <c r="DPH31" s="81"/>
      <c r="DPI31" s="81"/>
      <c r="DPJ31" s="81"/>
      <c r="DPK31" s="81"/>
      <c r="DPL31" s="81"/>
      <c r="DPM31" s="81"/>
      <c r="DPN31" s="81"/>
      <c r="DPO31" s="81"/>
      <c r="DPP31" s="81"/>
      <c r="DPQ31" s="81"/>
      <c r="DPR31" s="81"/>
      <c r="DPS31" s="81"/>
      <c r="DPT31" s="81"/>
      <c r="DPU31" s="81"/>
      <c r="DPV31" s="81"/>
      <c r="DPW31" s="81"/>
      <c r="DPX31" s="81"/>
      <c r="DPY31" s="81"/>
      <c r="DPZ31" s="81"/>
      <c r="DQA31" s="81"/>
      <c r="DQB31" s="81"/>
      <c r="DQC31" s="81"/>
      <c r="DQD31" s="81"/>
      <c r="DQE31" s="81"/>
      <c r="DQF31" s="81"/>
      <c r="DQG31" s="81"/>
      <c r="DQH31" s="81"/>
      <c r="DQI31" s="81"/>
      <c r="DQJ31" s="81"/>
      <c r="DQK31" s="81"/>
      <c r="DQL31" s="81"/>
      <c r="DQM31" s="81"/>
      <c r="DQN31" s="81"/>
      <c r="DQO31" s="81"/>
      <c r="DQP31" s="81"/>
      <c r="DQQ31" s="81"/>
      <c r="DQR31" s="81"/>
      <c r="DQS31" s="81"/>
      <c r="DQT31" s="81"/>
      <c r="DQU31" s="81"/>
      <c r="DQV31" s="81"/>
      <c r="DQW31" s="81"/>
      <c r="DQX31" s="81"/>
      <c r="DQY31" s="81"/>
      <c r="DQZ31" s="81"/>
      <c r="DRA31" s="81"/>
      <c r="DRB31" s="81"/>
      <c r="DRC31" s="81"/>
      <c r="DRD31" s="81"/>
      <c r="DRE31" s="81"/>
      <c r="DRF31" s="81"/>
      <c r="DRG31" s="81"/>
      <c r="DRH31" s="81"/>
      <c r="DRI31" s="81"/>
      <c r="DRJ31" s="81"/>
      <c r="DRK31" s="81"/>
      <c r="DRL31" s="81"/>
      <c r="DRM31" s="81"/>
      <c r="DRN31" s="81"/>
      <c r="DRO31" s="81"/>
      <c r="DRP31" s="81"/>
      <c r="DRQ31" s="81"/>
      <c r="DRR31" s="81"/>
      <c r="DRS31" s="81"/>
      <c r="DRT31" s="81"/>
      <c r="DRU31" s="81"/>
      <c r="DRV31" s="81"/>
      <c r="DRW31" s="81"/>
      <c r="DRX31" s="81"/>
      <c r="DRY31" s="81"/>
      <c r="DRZ31" s="81"/>
      <c r="DSA31" s="81"/>
      <c r="DSB31" s="81"/>
      <c r="DSC31" s="81"/>
      <c r="DSD31" s="81"/>
      <c r="DSE31" s="81"/>
      <c r="DSF31" s="81"/>
      <c r="DSG31" s="81"/>
      <c r="DSH31" s="81"/>
      <c r="DSI31" s="81"/>
      <c r="DSJ31" s="81"/>
      <c r="DSK31" s="81"/>
      <c r="DSL31" s="81"/>
      <c r="DSM31" s="81"/>
      <c r="DSN31" s="81"/>
      <c r="DSO31" s="81"/>
      <c r="DSP31" s="81"/>
      <c r="DSQ31" s="81"/>
      <c r="DSR31" s="81"/>
      <c r="DSS31" s="81"/>
      <c r="DST31" s="81"/>
      <c r="DSU31" s="81"/>
      <c r="DSV31" s="81"/>
      <c r="DSW31" s="81"/>
      <c r="DSX31" s="81"/>
      <c r="DSY31" s="81"/>
      <c r="DSZ31" s="81"/>
      <c r="DTA31" s="81"/>
      <c r="DTB31" s="81"/>
      <c r="DTC31" s="81"/>
      <c r="DTD31" s="81"/>
      <c r="DTE31" s="81"/>
      <c r="DTF31" s="81"/>
      <c r="DTG31" s="81"/>
      <c r="DTH31" s="81"/>
      <c r="DTI31" s="81"/>
      <c r="DTJ31" s="81"/>
      <c r="DTK31" s="81"/>
      <c r="DTL31" s="81"/>
      <c r="DTM31" s="81"/>
      <c r="DTN31" s="81"/>
      <c r="DTO31" s="81"/>
      <c r="DTP31" s="81"/>
      <c r="DTQ31" s="81"/>
      <c r="DTR31" s="81"/>
      <c r="DTS31" s="81"/>
      <c r="DTT31" s="81"/>
      <c r="DTU31" s="81"/>
      <c r="DTV31" s="81"/>
      <c r="DTW31" s="81"/>
      <c r="DTX31" s="81"/>
      <c r="DTY31" s="81"/>
      <c r="DTZ31" s="81"/>
      <c r="DUA31" s="81"/>
      <c r="DUB31" s="81"/>
      <c r="DUC31" s="81"/>
      <c r="DUD31" s="81"/>
      <c r="DUE31" s="81"/>
      <c r="DUF31" s="81"/>
      <c r="DUG31" s="81"/>
      <c r="DUH31" s="81"/>
      <c r="DUI31" s="81"/>
      <c r="DUJ31" s="81"/>
      <c r="DUK31" s="81"/>
      <c r="DUL31" s="81"/>
      <c r="DUM31" s="81"/>
      <c r="DUN31" s="81"/>
      <c r="DUO31" s="81"/>
      <c r="DUP31" s="81"/>
      <c r="DUQ31" s="81"/>
      <c r="DUR31" s="81"/>
      <c r="DUS31" s="81"/>
      <c r="DUT31" s="81"/>
      <c r="DUU31" s="81"/>
      <c r="DUV31" s="81"/>
      <c r="DUW31" s="81"/>
      <c r="DUX31" s="81"/>
      <c r="DUY31" s="81"/>
      <c r="DUZ31" s="81"/>
      <c r="DVA31" s="81"/>
      <c r="DVB31" s="81"/>
      <c r="DVC31" s="81"/>
      <c r="DVD31" s="81"/>
      <c r="DVE31" s="81"/>
      <c r="DVF31" s="81"/>
      <c r="DVG31" s="81"/>
      <c r="DVH31" s="81"/>
      <c r="DVI31" s="81"/>
      <c r="DVJ31" s="81"/>
      <c r="DVK31" s="81"/>
      <c r="DVL31" s="81"/>
      <c r="DVM31" s="81"/>
      <c r="DVN31" s="81"/>
      <c r="DVO31" s="81"/>
      <c r="DVP31" s="81"/>
      <c r="DVQ31" s="81"/>
      <c r="DVR31" s="81"/>
      <c r="DVS31" s="81"/>
      <c r="DVT31" s="81"/>
      <c r="DVU31" s="81"/>
      <c r="DVV31" s="81"/>
      <c r="DVW31" s="81"/>
      <c r="DVX31" s="81"/>
      <c r="DVY31" s="81"/>
      <c r="DVZ31" s="81"/>
      <c r="DWA31" s="81"/>
      <c r="DWB31" s="81"/>
      <c r="DWC31" s="81"/>
      <c r="DWD31" s="81"/>
      <c r="DWE31" s="81"/>
      <c r="DWF31" s="81"/>
      <c r="DWG31" s="81"/>
      <c r="DWH31" s="81"/>
      <c r="DWI31" s="81"/>
      <c r="DWJ31" s="81"/>
      <c r="DWK31" s="81"/>
      <c r="DWL31" s="81"/>
      <c r="DWM31" s="81"/>
      <c r="DWN31" s="81"/>
      <c r="DWO31" s="81"/>
      <c r="DWP31" s="81"/>
      <c r="DWQ31" s="81"/>
      <c r="DWR31" s="81"/>
      <c r="DWS31" s="81"/>
      <c r="DWT31" s="81"/>
      <c r="DWU31" s="81"/>
      <c r="DWV31" s="81"/>
      <c r="DWW31" s="81"/>
      <c r="DWX31" s="81"/>
      <c r="DWY31" s="81"/>
      <c r="DWZ31" s="81"/>
      <c r="DXA31" s="81"/>
      <c r="DXB31" s="81"/>
      <c r="DXC31" s="81"/>
      <c r="DXD31" s="81"/>
      <c r="DXE31" s="81"/>
      <c r="DXF31" s="81"/>
      <c r="DXG31" s="81"/>
      <c r="DXH31" s="81"/>
      <c r="DXI31" s="81"/>
      <c r="DXJ31" s="81"/>
      <c r="DXK31" s="81"/>
      <c r="DXL31" s="81"/>
      <c r="DXM31" s="81"/>
      <c r="DXN31" s="81"/>
      <c r="DXO31" s="81"/>
      <c r="DXP31" s="81"/>
      <c r="DXQ31" s="81"/>
      <c r="DXR31" s="81"/>
      <c r="DXS31" s="81"/>
      <c r="DXT31" s="81"/>
      <c r="DXU31" s="81"/>
      <c r="DXV31" s="81"/>
      <c r="DXW31" s="81"/>
      <c r="DXX31" s="81"/>
      <c r="DXY31" s="81"/>
      <c r="DXZ31" s="81"/>
      <c r="DYA31" s="81"/>
      <c r="DYB31" s="81"/>
      <c r="DYC31" s="81"/>
      <c r="DYD31" s="81"/>
      <c r="DYE31" s="81"/>
      <c r="DYF31" s="81"/>
      <c r="DYG31" s="81"/>
      <c r="DYH31" s="81"/>
      <c r="DYI31" s="81"/>
      <c r="DYJ31" s="81"/>
      <c r="DYK31" s="81"/>
      <c r="DYL31" s="81"/>
      <c r="DYM31" s="81"/>
      <c r="DYN31" s="81"/>
      <c r="DYO31" s="81"/>
      <c r="DYP31" s="81"/>
      <c r="DYQ31" s="81"/>
      <c r="DYR31" s="81"/>
      <c r="DYS31" s="81"/>
      <c r="DYT31" s="81"/>
      <c r="DYU31" s="81"/>
      <c r="DYV31" s="81"/>
      <c r="DYW31" s="81"/>
      <c r="DYX31" s="81"/>
      <c r="DYY31" s="81"/>
      <c r="DYZ31" s="81"/>
      <c r="DZA31" s="81"/>
      <c r="DZB31" s="81"/>
      <c r="DZC31" s="81"/>
      <c r="DZD31" s="81"/>
      <c r="DZE31" s="81"/>
      <c r="DZF31" s="81"/>
      <c r="DZG31" s="81"/>
      <c r="DZH31" s="81"/>
      <c r="DZI31" s="81"/>
      <c r="DZJ31" s="81"/>
      <c r="DZK31" s="81"/>
      <c r="DZL31" s="81"/>
      <c r="DZM31" s="81"/>
      <c r="DZN31" s="81"/>
      <c r="DZO31" s="81"/>
      <c r="DZP31" s="81"/>
      <c r="DZQ31" s="81"/>
      <c r="DZR31" s="81"/>
      <c r="DZS31" s="81"/>
      <c r="DZT31" s="81"/>
      <c r="DZU31" s="81"/>
      <c r="DZV31" s="81"/>
      <c r="DZW31" s="81"/>
      <c r="DZX31" s="81"/>
      <c r="DZY31" s="81"/>
      <c r="DZZ31" s="81"/>
      <c r="EAA31" s="81"/>
      <c r="EAB31" s="81"/>
      <c r="EAC31" s="81"/>
      <c r="EAD31" s="81"/>
      <c r="EAE31" s="81"/>
      <c r="EAF31" s="81"/>
      <c r="EAG31" s="81"/>
      <c r="EAH31" s="81"/>
      <c r="EAI31" s="81"/>
      <c r="EAJ31" s="81"/>
      <c r="EAK31" s="81"/>
      <c r="EAL31" s="81"/>
      <c r="EAM31" s="81"/>
      <c r="EAN31" s="81"/>
      <c r="EAO31" s="81"/>
      <c r="EAP31" s="81"/>
      <c r="EAQ31" s="81"/>
      <c r="EAR31" s="81"/>
      <c r="EAS31" s="81"/>
      <c r="EAT31" s="81"/>
      <c r="EAU31" s="81"/>
      <c r="EAV31" s="81"/>
      <c r="EAW31" s="81"/>
      <c r="EAX31" s="81"/>
      <c r="EAY31" s="81"/>
      <c r="EAZ31" s="81"/>
      <c r="EBA31" s="81"/>
      <c r="EBB31" s="81"/>
      <c r="EBC31" s="81"/>
      <c r="EBD31" s="81"/>
      <c r="EBE31" s="81"/>
      <c r="EBF31" s="81"/>
      <c r="EBG31" s="81"/>
      <c r="EBH31" s="81"/>
      <c r="EBI31" s="81"/>
      <c r="EBJ31" s="81"/>
      <c r="EBK31" s="81"/>
      <c r="EBL31" s="81"/>
      <c r="EBM31" s="81"/>
      <c r="EBN31" s="81"/>
      <c r="EBO31" s="81"/>
      <c r="EBP31" s="81"/>
      <c r="EBQ31" s="81"/>
      <c r="EBR31" s="81"/>
      <c r="EBS31" s="81"/>
      <c r="EBT31" s="81"/>
      <c r="EBU31" s="81"/>
      <c r="EBV31" s="81"/>
      <c r="EBW31" s="81"/>
      <c r="EBX31" s="81"/>
      <c r="EBY31" s="81"/>
      <c r="EBZ31" s="81"/>
      <c r="ECA31" s="81"/>
      <c r="ECB31" s="81"/>
      <c r="ECC31" s="81"/>
      <c r="ECD31" s="81"/>
      <c r="ECE31" s="81"/>
      <c r="ECF31" s="81"/>
      <c r="ECG31" s="81"/>
      <c r="ECH31" s="81"/>
      <c r="ECI31" s="81"/>
      <c r="ECJ31" s="81"/>
      <c r="ECK31" s="81"/>
      <c r="ECL31" s="81"/>
      <c r="ECM31" s="81"/>
      <c r="ECN31" s="81"/>
      <c r="ECO31" s="81"/>
      <c r="ECP31" s="81"/>
      <c r="ECQ31" s="81"/>
      <c r="ECR31" s="81"/>
      <c r="ECS31" s="81"/>
      <c r="ECT31" s="81"/>
      <c r="ECU31" s="81"/>
      <c r="ECV31" s="81"/>
      <c r="ECW31" s="81"/>
      <c r="ECX31" s="81"/>
      <c r="ECY31" s="81"/>
      <c r="ECZ31" s="81"/>
      <c r="EDA31" s="81"/>
      <c r="EDB31" s="81"/>
      <c r="EDC31" s="81"/>
      <c r="EDD31" s="81"/>
      <c r="EDE31" s="81"/>
      <c r="EDF31" s="81"/>
      <c r="EDG31" s="81"/>
      <c r="EDH31" s="81"/>
      <c r="EDI31" s="81"/>
      <c r="EDJ31" s="81"/>
      <c r="EDK31" s="81"/>
      <c r="EDL31" s="81"/>
      <c r="EDM31" s="81"/>
      <c r="EDN31" s="81"/>
      <c r="EDO31" s="81"/>
      <c r="EDP31" s="81"/>
      <c r="EDQ31" s="81"/>
      <c r="EDR31" s="81"/>
      <c r="EDS31" s="81"/>
      <c r="EDT31" s="81"/>
      <c r="EDU31" s="81"/>
      <c r="EDV31" s="81"/>
      <c r="EDW31" s="81"/>
      <c r="EDX31" s="81"/>
      <c r="EDY31" s="81"/>
      <c r="EDZ31" s="81"/>
      <c r="EEA31" s="81"/>
      <c r="EEB31" s="81"/>
      <c r="EEC31" s="81"/>
      <c r="EED31" s="81"/>
      <c r="EEE31" s="81"/>
      <c r="EEF31" s="81"/>
      <c r="EEG31" s="81"/>
      <c r="EEH31" s="81"/>
      <c r="EEI31" s="81"/>
      <c r="EEJ31" s="81"/>
      <c r="EEK31" s="81"/>
      <c r="EEL31" s="81"/>
      <c r="EEM31" s="81"/>
      <c r="EEN31" s="81"/>
      <c r="EEO31" s="81"/>
      <c r="EEP31" s="81"/>
      <c r="EEQ31" s="81"/>
      <c r="EER31" s="81"/>
      <c r="EES31" s="81"/>
      <c r="EET31" s="81"/>
      <c r="EEU31" s="81"/>
      <c r="EEV31" s="81"/>
      <c r="EEW31" s="81"/>
      <c r="EEX31" s="81"/>
      <c r="EEY31" s="81"/>
      <c r="EEZ31" s="81"/>
      <c r="EFA31" s="81"/>
      <c r="EFB31" s="81"/>
      <c r="EFC31" s="81"/>
      <c r="EFD31" s="81"/>
      <c r="EFE31" s="81"/>
      <c r="EFF31" s="81"/>
      <c r="EFG31" s="81"/>
      <c r="EFH31" s="81"/>
      <c r="EFI31" s="81"/>
      <c r="EFJ31" s="81"/>
      <c r="EFK31" s="81"/>
      <c r="EFL31" s="81"/>
      <c r="EFM31" s="81"/>
      <c r="EFN31" s="81"/>
      <c r="EFO31" s="81"/>
      <c r="EFP31" s="81"/>
      <c r="EFQ31" s="81"/>
      <c r="EFR31" s="81"/>
      <c r="EFS31" s="81"/>
      <c r="EFT31" s="81"/>
      <c r="EFU31" s="81"/>
      <c r="EFV31" s="81"/>
      <c r="EFW31" s="81"/>
      <c r="EFX31" s="81"/>
      <c r="EFY31" s="81"/>
      <c r="EFZ31" s="81"/>
      <c r="EGA31" s="81"/>
      <c r="EGB31" s="81"/>
      <c r="EGC31" s="81"/>
      <c r="EGD31" s="81"/>
      <c r="EGE31" s="81"/>
      <c r="EGF31" s="81"/>
      <c r="EGG31" s="81"/>
      <c r="EGH31" s="81"/>
      <c r="EGI31" s="81"/>
      <c r="EGJ31" s="81"/>
      <c r="EGK31" s="81"/>
      <c r="EGL31" s="81"/>
      <c r="EGM31" s="81"/>
      <c r="EGN31" s="81"/>
      <c r="EGO31" s="81"/>
      <c r="EGP31" s="81"/>
      <c r="EGQ31" s="81"/>
      <c r="EGR31" s="81"/>
      <c r="EGS31" s="81"/>
      <c r="EGT31" s="81"/>
      <c r="EGU31" s="81"/>
      <c r="EGV31" s="81"/>
      <c r="EGW31" s="81"/>
      <c r="EGX31" s="81"/>
      <c r="EGY31" s="81"/>
      <c r="EGZ31" s="81"/>
      <c r="EHA31" s="81"/>
      <c r="EHB31" s="81"/>
      <c r="EHC31" s="81"/>
      <c r="EHD31" s="81"/>
      <c r="EHE31" s="81"/>
      <c r="EHF31" s="81"/>
      <c r="EHG31" s="81"/>
      <c r="EHH31" s="81"/>
      <c r="EHI31" s="81"/>
      <c r="EHJ31" s="81"/>
      <c r="EHK31" s="81"/>
      <c r="EHL31" s="81"/>
      <c r="EHM31" s="81"/>
      <c r="EHN31" s="81"/>
      <c r="EHO31" s="81"/>
      <c r="EHP31" s="81"/>
      <c r="EHQ31" s="81"/>
      <c r="EHR31" s="81"/>
      <c r="EHS31" s="81"/>
      <c r="EHT31" s="81"/>
      <c r="EHU31" s="81"/>
      <c r="EHV31" s="81"/>
      <c r="EHW31" s="81"/>
      <c r="EHX31" s="81"/>
      <c r="EHY31" s="81"/>
      <c r="EHZ31" s="81"/>
      <c r="EIA31" s="81"/>
      <c r="EIB31" s="81"/>
      <c r="EIC31" s="81"/>
      <c r="EID31" s="81"/>
      <c r="EIE31" s="81"/>
      <c r="EIF31" s="81"/>
      <c r="EIG31" s="81"/>
      <c r="EIH31" s="81"/>
      <c r="EII31" s="81"/>
      <c r="EIJ31" s="81"/>
      <c r="EIK31" s="81"/>
      <c r="EIL31" s="81"/>
      <c r="EIM31" s="81"/>
      <c r="EIN31" s="81"/>
      <c r="EIO31" s="81"/>
      <c r="EIP31" s="81"/>
      <c r="EIQ31" s="81"/>
      <c r="EIR31" s="81"/>
      <c r="EIS31" s="81"/>
      <c r="EIT31" s="81"/>
      <c r="EIU31" s="81"/>
      <c r="EIV31" s="81"/>
      <c r="EIW31" s="81"/>
      <c r="EIX31" s="81"/>
      <c r="EIY31" s="81"/>
      <c r="EIZ31" s="81"/>
      <c r="EJA31" s="81"/>
      <c r="EJB31" s="81"/>
      <c r="EJC31" s="81"/>
      <c r="EJD31" s="81"/>
      <c r="EJE31" s="81"/>
      <c r="EJF31" s="81"/>
      <c r="EJG31" s="81"/>
      <c r="EJH31" s="81"/>
      <c r="EJI31" s="81"/>
      <c r="EJJ31" s="81"/>
      <c r="EJK31" s="81"/>
      <c r="EJL31" s="81"/>
      <c r="EJM31" s="81"/>
      <c r="EJN31" s="81"/>
      <c r="EJO31" s="81"/>
      <c r="EJP31" s="81"/>
      <c r="EJQ31" s="81"/>
      <c r="EJR31" s="81"/>
      <c r="EJS31" s="81"/>
      <c r="EJT31" s="81"/>
      <c r="EJU31" s="81"/>
      <c r="EJV31" s="81"/>
      <c r="EJW31" s="81"/>
      <c r="EJX31" s="81"/>
      <c r="EJY31" s="81"/>
      <c r="EJZ31" s="81"/>
      <c r="EKA31" s="81"/>
      <c r="EKB31" s="81"/>
      <c r="EKC31" s="81"/>
      <c r="EKD31" s="81"/>
      <c r="EKE31" s="81"/>
      <c r="EKF31" s="81"/>
      <c r="EKG31" s="81"/>
      <c r="EKH31" s="81"/>
      <c r="EKI31" s="81"/>
      <c r="EKJ31" s="81"/>
      <c r="EKK31" s="81"/>
      <c r="EKL31" s="81"/>
      <c r="EKM31" s="81"/>
      <c r="EKN31" s="81"/>
      <c r="EKO31" s="81"/>
      <c r="EKP31" s="81"/>
      <c r="EKQ31" s="81"/>
      <c r="EKR31" s="81"/>
      <c r="EKS31" s="81"/>
      <c r="EKT31" s="81"/>
      <c r="EKU31" s="81"/>
      <c r="EKV31" s="81"/>
      <c r="EKW31" s="81"/>
      <c r="EKX31" s="81"/>
      <c r="EKY31" s="81"/>
      <c r="EKZ31" s="81"/>
      <c r="ELA31" s="81"/>
      <c r="ELB31" s="81"/>
      <c r="ELC31" s="81"/>
      <c r="ELD31" s="81"/>
      <c r="ELE31" s="81"/>
      <c r="ELF31" s="81"/>
      <c r="ELG31" s="81"/>
      <c r="ELH31" s="81"/>
      <c r="ELI31" s="81"/>
      <c r="ELJ31" s="81"/>
      <c r="ELK31" s="81"/>
      <c r="ELL31" s="81"/>
      <c r="ELM31" s="81"/>
      <c r="ELN31" s="81"/>
      <c r="ELO31" s="81"/>
      <c r="ELP31" s="81"/>
      <c r="ELQ31" s="81"/>
      <c r="ELR31" s="81"/>
      <c r="ELS31" s="81"/>
      <c r="ELT31" s="81"/>
      <c r="ELU31" s="81"/>
      <c r="ELV31" s="81"/>
      <c r="ELW31" s="81"/>
      <c r="ELX31" s="81"/>
      <c r="ELY31" s="81"/>
      <c r="ELZ31" s="81"/>
      <c r="EMA31" s="81"/>
      <c r="EMB31" s="81"/>
      <c r="EMC31" s="81"/>
      <c r="EMD31" s="81"/>
      <c r="EME31" s="81"/>
      <c r="EMF31" s="81"/>
      <c r="EMG31" s="81"/>
      <c r="EMH31" s="81"/>
      <c r="EMI31" s="81"/>
      <c r="EMJ31" s="81"/>
      <c r="EMK31" s="81"/>
      <c r="EML31" s="81"/>
      <c r="EMM31" s="81"/>
      <c r="EMN31" s="81"/>
      <c r="EMO31" s="81"/>
      <c r="EMP31" s="81"/>
      <c r="EMQ31" s="81"/>
      <c r="EMR31" s="81"/>
      <c r="EMS31" s="81"/>
      <c r="EMT31" s="81"/>
      <c r="EMU31" s="81"/>
      <c r="EMV31" s="81"/>
      <c r="EMW31" s="81"/>
      <c r="EMX31" s="81"/>
      <c r="EMY31" s="81"/>
      <c r="EMZ31" s="81"/>
      <c r="ENA31" s="81"/>
      <c r="ENB31" s="81"/>
      <c r="ENC31" s="81"/>
      <c r="END31" s="81"/>
      <c r="ENE31" s="81"/>
      <c r="ENF31" s="81"/>
      <c r="ENG31" s="81"/>
      <c r="ENH31" s="81"/>
      <c r="ENI31" s="81"/>
      <c r="ENJ31" s="81"/>
      <c r="ENK31" s="81"/>
      <c r="ENL31" s="81"/>
      <c r="ENM31" s="81"/>
      <c r="ENN31" s="81"/>
      <c r="ENO31" s="81"/>
      <c r="ENP31" s="81"/>
      <c r="ENQ31" s="81"/>
      <c r="ENR31" s="81"/>
      <c r="ENS31" s="81"/>
      <c r="ENT31" s="81"/>
      <c r="ENU31" s="81"/>
      <c r="ENV31" s="81"/>
      <c r="ENW31" s="81"/>
      <c r="ENX31" s="81"/>
      <c r="ENY31" s="81"/>
      <c r="ENZ31" s="81"/>
      <c r="EOA31" s="81"/>
      <c r="EOB31" s="81"/>
      <c r="EOC31" s="81"/>
      <c r="EOD31" s="81"/>
      <c r="EOE31" s="81"/>
      <c r="EOF31" s="81"/>
      <c r="EOG31" s="81"/>
      <c r="EOH31" s="81"/>
      <c r="EOI31" s="81"/>
      <c r="EOJ31" s="81"/>
      <c r="EOK31" s="81"/>
      <c r="EOL31" s="81"/>
      <c r="EOM31" s="81"/>
      <c r="EON31" s="81"/>
      <c r="EOO31" s="81"/>
      <c r="EOP31" s="81"/>
      <c r="EOQ31" s="81"/>
      <c r="EOR31" s="81"/>
      <c r="EOS31" s="81"/>
      <c r="EOT31" s="81"/>
      <c r="EOU31" s="81"/>
      <c r="EOV31" s="81"/>
      <c r="EOW31" s="81"/>
      <c r="EOX31" s="81"/>
      <c r="EOY31" s="81"/>
      <c r="EOZ31" s="81"/>
      <c r="EPA31" s="81"/>
      <c r="EPB31" s="81"/>
      <c r="EPC31" s="81"/>
      <c r="EPD31" s="81"/>
      <c r="EPE31" s="81"/>
      <c r="EPF31" s="81"/>
      <c r="EPG31" s="81"/>
      <c r="EPH31" s="81"/>
      <c r="EPI31" s="81"/>
      <c r="EPJ31" s="81"/>
      <c r="EPK31" s="81"/>
      <c r="EPL31" s="81"/>
      <c r="EPM31" s="81"/>
      <c r="EPN31" s="81"/>
      <c r="EPO31" s="81"/>
      <c r="EPP31" s="81"/>
      <c r="EPQ31" s="81"/>
      <c r="EPR31" s="81"/>
      <c r="EPS31" s="81"/>
      <c r="EPT31" s="81"/>
      <c r="EPU31" s="81"/>
      <c r="EPV31" s="81"/>
      <c r="EPW31" s="81"/>
      <c r="EPX31" s="81"/>
      <c r="EPY31" s="81"/>
      <c r="EPZ31" s="81"/>
      <c r="EQA31" s="81"/>
      <c r="EQB31" s="81"/>
      <c r="EQC31" s="81"/>
      <c r="EQD31" s="81"/>
      <c r="EQE31" s="81"/>
      <c r="EQF31" s="81"/>
      <c r="EQG31" s="81"/>
      <c r="EQH31" s="81"/>
      <c r="EQI31" s="81"/>
      <c r="EQJ31" s="81"/>
      <c r="EQK31" s="81"/>
      <c r="EQL31" s="81"/>
      <c r="EQM31" s="81"/>
      <c r="EQN31" s="81"/>
      <c r="EQO31" s="81"/>
      <c r="EQP31" s="81"/>
      <c r="EQQ31" s="81"/>
      <c r="EQR31" s="81"/>
      <c r="EQS31" s="81"/>
      <c r="EQT31" s="81"/>
      <c r="EQU31" s="81"/>
      <c r="EQV31" s="81"/>
      <c r="EQW31" s="81"/>
      <c r="EQX31" s="81"/>
      <c r="EQY31" s="81"/>
      <c r="EQZ31" s="81"/>
      <c r="ERA31" s="81"/>
      <c r="ERB31" s="81"/>
      <c r="ERC31" s="81"/>
      <c r="ERD31" s="81"/>
      <c r="ERE31" s="81"/>
      <c r="ERF31" s="81"/>
      <c r="ERG31" s="81"/>
      <c r="ERH31" s="81"/>
      <c r="ERI31" s="81"/>
      <c r="ERJ31" s="81"/>
      <c r="ERK31" s="81"/>
      <c r="ERL31" s="81"/>
      <c r="ERM31" s="81"/>
      <c r="ERN31" s="81"/>
      <c r="ERO31" s="81"/>
      <c r="ERP31" s="81"/>
      <c r="ERQ31" s="81"/>
      <c r="ERR31" s="81"/>
      <c r="ERS31" s="81"/>
      <c r="ERT31" s="81"/>
      <c r="ERU31" s="81"/>
      <c r="ERV31" s="81"/>
      <c r="ERW31" s="81"/>
      <c r="ERX31" s="81"/>
      <c r="ERY31" s="81"/>
      <c r="ERZ31" s="81"/>
      <c r="ESA31" s="81"/>
      <c r="ESB31" s="81"/>
      <c r="ESC31" s="81"/>
      <c r="ESD31" s="81"/>
      <c r="ESE31" s="81"/>
      <c r="ESF31" s="81"/>
      <c r="ESG31" s="81"/>
      <c r="ESH31" s="81"/>
      <c r="ESI31" s="81"/>
      <c r="ESJ31" s="81"/>
      <c r="ESK31" s="81"/>
      <c r="ESL31" s="81"/>
      <c r="ESM31" s="81"/>
      <c r="ESN31" s="81"/>
      <c r="ESO31" s="81"/>
      <c r="ESP31" s="81"/>
      <c r="ESQ31" s="81"/>
      <c r="ESR31" s="81"/>
      <c r="ESS31" s="81"/>
      <c r="EST31" s="81"/>
      <c r="ESU31" s="81"/>
      <c r="ESV31" s="81"/>
      <c r="ESW31" s="81"/>
      <c r="ESX31" s="81"/>
      <c r="ESY31" s="81"/>
      <c r="ESZ31" s="81"/>
      <c r="ETA31" s="81"/>
      <c r="ETB31" s="81"/>
      <c r="ETC31" s="81"/>
      <c r="ETD31" s="81"/>
      <c r="ETE31" s="81"/>
      <c r="ETF31" s="81"/>
      <c r="ETG31" s="81"/>
      <c r="ETH31" s="81"/>
      <c r="ETI31" s="81"/>
      <c r="ETJ31" s="81"/>
      <c r="ETK31" s="81"/>
      <c r="ETL31" s="81"/>
      <c r="ETM31" s="81"/>
      <c r="ETN31" s="81"/>
      <c r="ETO31" s="81"/>
      <c r="ETP31" s="81"/>
      <c r="ETQ31" s="81"/>
      <c r="ETR31" s="81"/>
      <c r="ETS31" s="81"/>
      <c r="ETT31" s="81"/>
      <c r="ETU31" s="81"/>
      <c r="ETV31" s="81"/>
      <c r="ETW31" s="81"/>
      <c r="ETX31" s="81"/>
      <c r="ETY31" s="81"/>
      <c r="ETZ31" s="81"/>
      <c r="EUA31" s="81"/>
      <c r="EUB31" s="81"/>
      <c r="EUC31" s="81"/>
      <c r="EUD31" s="81"/>
      <c r="EUE31" s="81"/>
      <c r="EUF31" s="81"/>
      <c r="EUG31" s="81"/>
      <c r="EUH31" s="81"/>
      <c r="EUI31" s="81"/>
      <c r="EUJ31" s="81"/>
      <c r="EUK31" s="81"/>
      <c r="EUL31" s="81"/>
      <c r="EUM31" s="81"/>
      <c r="EUN31" s="81"/>
      <c r="EUO31" s="81"/>
      <c r="EUP31" s="81"/>
      <c r="EUQ31" s="81"/>
      <c r="EUR31" s="81"/>
      <c r="EUS31" s="81"/>
      <c r="EUT31" s="81"/>
      <c r="EUU31" s="81"/>
      <c r="EUV31" s="81"/>
      <c r="EUW31" s="81"/>
      <c r="EUX31" s="81"/>
      <c r="EUY31" s="81"/>
      <c r="EUZ31" s="81"/>
      <c r="EVA31" s="81"/>
      <c r="EVB31" s="81"/>
      <c r="EVC31" s="81"/>
      <c r="EVD31" s="81"/>
      <c r="EVE31" s="81"/>
      <c r="EVF31" s="81"/>
      <c r="EVG31" s="81"/>
      <c r="EVH31" s="81"/>
      <c r="EVI31" s="81"/>
      <c r="EVJ31" s="81"/>
      <c r="EVK31" s="81"/>
      <c r="EVL31" s="81"/>
      <c r="EVM31" s="81"/>
      <c r="EVN31" s="81"/>
      <c r="EVO31" s="81"/>
      <c r="EVP31" s="81"/>
      <c r="EVQ31" s="81"/>
      <c r="EVR31" s="81"/>
      <c r="EVS31" s="81"/>
      <c r="EVT31" s="81"/>
      <c r="EVU31" s="81"/>
      <c r="EVV31" s="81"/>
      <c r="EVW31" s="81"/>
      <c r="EVX31" s="81"/>
      <c r="EVY31" s="81"/>
      <c r="EVZ31" s="81"/>
      <c r="EWA31" s="81"/>
      <c r="EWB31" s="81"/>
      <c r="EWC31" s="81"/>
      <c r="EWD31" s="81"/>
      <c r="EWE31" s="81"/>
      <c r="EWF31" s="81"/>
      <c r="EWG31" s="81"/>
      <c r="EWH31" s="81"/>
      <c r="EWI31" s="81"/>
      <c r="EWJ31" s="81"/>
      <c r="EWK31" s="81"/>
      <c r="EWL31" s="81"/>
      <c r="EWM31" s="81"/>
      <c r="EWN31" s="81"/>
      <c r="EWO31" s="81"/>
      <c r="EWP31" s="81"/>
      <c r="EWQ31" s="81"/>
      <c r="EWR31" s="81"/>
      <c r="EWS31" s="81"/>
      <c r="EWT31" s="81"/>
      <c r="EWU31" s="81"/>
      <c r="EWV31" s="81"/>
      <c r="EWW31" s="81"/>
      <c r="EWX31" s="81"/>
      <c r="EWY31" s="81"/>
      <c r="EWZ31" s="81"/>
      <c r="EXA31" s="81"/>
      <c r="EXB31" s="81"/>
      <c r="EXC31" s="81"/>
      <c r="EXD31" s="81"/>
      <c r="EXE31" s="81"/>
      <c r="EXF31" s="81"/>
      <c r="EXG31" s="81"/>
      <c r="EXH31" s="81"/>
      <c r="EXI31" s="81"/>
      <c r="EXJ31" s="81"/>
      <c r="EXK31" s="81"/>
      <c r="EXL31" s="81"/>
      <c r="EXM31" s="81"/>
      <c r="EXN31" s="81"/>
      <c r="EXO31" s="81"/>
      <c r="EXP31" s="81"/>
      <c r="EXQ31" s="81"/>
      <c r="EXR31" s="81"/>
      <c r="EXS31" s="81"/>
      <c r="EXT31" s="81"/>
      <c r="EXU31" s="81"/>
      <c r="EXV31" s="81"/>
      <c r="EXW31" s="81"/>
      <c r="EXX31" s="81"/>
      <c r="EXY31" s="81"/>
      <c r="EXZ31" s="81"/>
      <c r="EYA31" s="81"/>
      <c r="EYB31" s="81"/>
      <c r="EYC31" s="81"/>
      <c r="EYD31" s="81"/>
      <c r="EYE31" s="81"/>
      <c r="EYF31" s="81"/>
      <c r="EYG31" s="81"/>
      <c r="EYH31" s="81"/>
      <c r="EYI31" s="81"/>
      <c r="EYJ31" s="81"/>
      <c r="EYK31" s="81"/>
      <c r="EYL31" s="81"/>
      <c r="EYM31" s="81"/>
      <c r="EYN31" s="81"/>
      <c r="EYO31" s="81"/>
      <c r="EYP31" s="81"/>
      <c r="EYQ31" s="81"/>
      <c r="EYR31" s="81"/>
      <c r="EYS31" s="81"/>
      <c r="EYT31" s="81"/>
      <c r="EYU31" s="81"/>
      <c r="EYV31" s="81"/>
      <c r="EYW31" s="81"/>
      <c r="EYX31" s="81"/>
      <c r="EYY31" s="81"/>
      <c r="EYZ31" s="81"/>
      <c r="EZA31" s="81"/>
      <c r="EZB31" s="81"/>
      <c r="EZC31" s="81"/>
      <c r="EZD31" s="81"/>
      <c r="EZE31" s="81"/>
      <c r="EZF31" s="81"/>
      <c r="EZG31" s="81"/>
      <c r="EZH31" s="81"/>
      <c r="EZI31" s="81"/>
      <c r="EZJ31" s="81"/>
      <c r="EZK31" s="81"/>
      <c r="EZL31" s="81"/>
      <c r="EZM31" s="81"/>
      <c r="EZN31" s="81"/>
      <c r="EZO31" s="81"/>
      <c r="EZP31" s="81"/>
      <c r="EZQ31" s="81"/>
      <c r="EZR31" s="81"/>
      <c r="EZS31" s="81"/>
      <c r="EZT31" s="81"/>
      <c r="EZU31" s="81"/>
      <c r="EZV31" s="81"/>
      <c r="EZW31" s="81"/>
      <c r="EZX31" s="81"/>
      <c r="EZY31" s="81"/>
      <c r="EZZ31" s="81"/>
      <c r="FAA31" s="81"/>
      <c r="FAB31" s="81"/>
      <c r="FAC31" s="81"/>
      <c r="FAD31" s="81"/>
      <c r="FAE31" s="81"/>
      <c r="FAF31" s="81"/>
      <c r="FAG31" s="81"/>
      <c r="FAH31" s="81"/>
      <c r="FAI31" s="81"/>
      <c r="FAJ31" s="81"/>
      <c r="FAK31" s="81"/>
      <c r="FAL31" s="81"/>
      <c r="FAM31" s="81"/>
      <c r="FAN31" s="81"/>
      <c r="FAO31" s="81"/>
      <c r="FAP31" s="81"/>
      <c r="FAQ31" s="81"/>
      <c r="FAR31" s="81"/>
      <c r="FAS31" s="81"/>
      <c r="FAT31" s="81"/>
      <c r="FAU31" s="81"/>
      <c r="FAV31" s="81"/>
      <c r="FAW31" s="81"/>
      <c r="FAX31" s="81"/>
      <c r="FAY31" s="81"/>
      <c r="FAZ31" s="81"/>
      <c r="FBA31" s="81"/>
      <c r="FBB31" s="81"/>
      <c r="FBC31" s="81"/>
      <c r="FBD31" s="81"/>
      <c r="FBE31" s="81"/>
      <c r="FBF31" s="81"/>
      <c r="FBG31" s="81"/>
      <c r="FBH31" s="81"/>
      <c r="FBI31" s="81"/>
      <c r="FBJ31" s="81"/>
      <c r="FBK31" s="81"/>
      <c r="FBL31" s="81"/>
      <c r="FBM31" s="81"/>
      <c r="FBN31" s="81"/>
      <c r="FBO31" s="81"/>
      <c r="FBP31" s="81"/>
      <c r="FBQ31" s="81"/>
      <c r="FBR31" s="81"/>
      <c r="FBS31" s="81"/>
      <c r="FBT31" s="81"/>
      <c r="FBU31" s="81"/>
      <c r="FBV31" s="81"/>
      <c r="FBW31" s="81"/>
      <c r="FBX31" s="81"/>
      <c r="FBY31" s="81"/>
      <c r="FBZ31" s="81"/>
      <c r="FCA31" s="81"/>
      <c r="FCB31" s="81"/>
      <c r="FCC31" s="81"/>
      <c r="FCD31" s="81"/>
      <c r="FCE31" s="81"/>
      <c r="FCF31" s="81"/>
      <c r="FCG31" s="81"/>
      <c r="FCH31" s="81"/>
      <c r="FCI31" s="81"/>
      <c r="FCJ31" s="81"/>
      <c r="FCK31" s="81"/>
      <c r="FCL31" s="81"/>
      <c r="FCM31" s="81"/>
      <c r="FCN31" s="81"/>
      <c r="FCO31" s="81"/>
      <c r="FCP31" s="81"/>
      <c r="FCQ31" s="81"/>
      <c r="FCR31" s="81"/>
      <c r="FCS31" s="81"/>
      <c r="FCT31" s="81"/>
      <c r="FCU31" s="81"/>
      <c r="FCV31" s="81"/>
      <c r="FCW31" s="81"/>
      <c r="FCX31" s="81"/>
      <c r="FCY31" s="81"/>
      <c r="FCZ31" s="81"/>
      <c r="FDA31" s="81"/>
      <c r="FDB31" s="81"/>
      <c r="FDC31" s="81"/>
      <c r="FDD31" s="81"/>
      <c r="FDE31" s="81"/>
      <c r="FDF31" s="81"/>
      <c r="FDG31" s="81"/>
      <c r="FDH31" s="81"/>
      <c r="FDI31" s="81"/>
      <c r="FDJ31" s="81"/>
      <c r="FDK31" s="81"/>
      <c r="FDL31" s="81"/>
      <c r="FDM31" s="81"/>
      <c r="FDN31" s="81"/>
      <c r="FDO31" s="81"/>
      <c r="FDP31" s="81"/>
      <c r="FDQ31" s="81"/>
      <c r="FDR31" s="81"/>
      <c r="FDS31" s="81"/>
      <c r="FDT31" s="81"/>
      <c r="FDU31" s="81"/>
      <c r="FDV31" s="81"/>
      <c r="FDW31" s="81"/>
      <c r="FDX31" s="81"/>
      <c r="FDY31" s="81"/>
      <c r="FDZ31" s="81"/>
      <c r="FEA31" s="81"/>
      <c r="FEB31" s="81"/>
      <c r="FEC31" s="81"/>
      <c r="FED31" s="81"/>
      <c r="FEE31" s="81"/>
      <c r="FEF31" s="81"/>
      <c r="FEG31" s="81"/>
      <c r="FEH31" s="81"/>
      <c r="FEI31" s="81"/>
      <c r="FEJ31" s="81"/>
      <c r="FEK31" s="81"/>
      <c r="FEL31" s="81"/>
      <c r="FEM31" s="81"/>
      <c r="FEN31" s="81"/>
      <c r="FEO31" s="81"/>
      <c r="FEP31" s="81"/>
      <c r="FEQ31" s="81"/>
      <c r="FER31" s="81"/>
      <c r="FES31" s="81"/>
      <c r="FET31" s="81"/>
      <c r="FEU31" s="81"/>
      <c r="FEV31" s="81"/>
      <c r="FEW31" s="81"/>
      <c r="FEX31" s="81"/>
      <c r="FEY31" s="81"/>
      <c r="FEZ31" s="81"/>
      <c r="FFA31" s="81"/>
      <c r="FFB31" s="81"/>
      <c r="FFC31" s="81"/>
      <c r="FFD31" s="81"/>
      <c r="FFE31" s="81"/>
      <c r="FFF31" s="81"/>
      <c r="FFG31" s="81"/>
      <c r="FFH31" s="81"/>
      <c r="FFI31" s="81"/>
      <c r="FFJ31" s="81"/>
      <c r="FFK31" s="81"/>
      <c r="FFL31" s="81"/>
      <c r="FFM31" s="81"/>
      <c r="FFN31" s="81"/>
      <c r="FFO31" s="81"/>
      <c r="FFP31" s="81"/>
      <c r="FFQ31" s="81"/>
      <c r="FFR31" s="81"/>
      <c r="FFS31" s="81"/>
      <c r="FFT31" s="81"/>
      <c r="FFU31" s="81"/>
      <c r="FFV31" s="81"/>
      <c r="FFW31" s="81"/>
      <c r="FFX31" s="81"/>
      <c r="FFY31" s="81"/>
      <c r="FFZ31" s="81"/>
      <c r="FGA31" s="81"/>
      <c r="FGB31" s="81"/>
      <c r="FGC31" s="81"/>
      <c r="FGD31" s="81"/>
      <c r="FGE31" s="81"/>
      <c r="FGF31" s="81"/>
      <c r="FGG31" s="81"/>
      <c r="FGH31" s="81"/>
      <c r="FGI31" s="81"/>
      <c r="FGJ31" s="81"/>
      <c r="FGK31" s="81"/>
      <c r="FGL31" s="81"/>
      <c r="FGM31" s="81"/>
      <c r="FGN31" s="81"/>
      <c r="FGO31" s="81"/>
      <c r="FGP31" s="81"/>
      <c r="FGQ31" s="81"/>
      <c r="FGR31" s="81"/>
      <c r="FGS31" s="81"/>
      <c r="FGT31" s="81"/>
      <c r="FGU31" s="81"/>
      <c r="FGV31" s="81"/>
      <c r="FGW31" s="81"/>
      <c r="FGX31" s="81"/>
      <c r="FGY31" s="81"/>
      <c r="FGZ31" s="81"/>
      <c r="FHA31" s="81"/>
      <c r="FHB31" s="81"/>
      <c r="FHC31" s="81"/>
      <c r="FHD31" s="81"/>
      <c r="FHE31" s="81"/>
      <c r="FHF31" s="81"/>
      <c r="FHG31" s="81"/>
      <c r="FHH31" s="81"/>
      <c r="FHI31" s="81"/>
      <c r="FHJ31" s="81"/>
      <c r="FHK31" s="81"/>
      <c r="FHL31" s="81"/>
      <c r="FHM31" s="81"/>
      <c r="FHN31" s="81"/>
      <c r="FHO31" s="81"/>
      <c r="FHP31" s="81"/>
      <c r="FHQ31" s="81"/>
      <c r="FHR31" s="81"/>
      <c r="FHS31" s="81"/>
      <c r="FHT31" s="81"/>
      <c r="FHU31" s="81"/>
      <c r="FHV31" s="81"/>
      <c r="FHW31" s="81"/>
      <c r="FHX31" s="81"/>
      <c r="FHY31" s="81"/>
      <c r="FHZ31" s="81"/>
      <c r="FIA31" s="81"/>
      <c r="FIB31" s="81"/>
      <c r="FIC31" s="81"/>
      <c r="FID31" s="81"/>
      <c r="FIE31" s="81"/>
      <c r="FIF31" s="81"/>
      <c r="FIG31" s="81"/>
      <c r="FIH31" s="81"/>
      <c r="FII31" s="81"/>
      <c r="FIJ31" s="81"/>
      <c r="FIK31" s="81"/>
      <c r="FIL31" s="81"/>
      <c r="FIM31" s="81"/>
      <c r="FIN31" s="81"/>
      <c r="FIO31" s="81"/>
      <c r="FIP31" s="81"/>
      <c r="FIQ31" s="81"/>
      <c r="FIR31" s="81"/>
      <c r="FIS31" s="81"/>
      <c r="FIT31" s="81"/>
      <c r="FIU31" s="81"/>
      <c r="FIV31" s="81"/>
      <c r="FIW31" s="81"/>
      <c r="FIX31" s="81"/>
      <c r="FIY31" s="81"/>
      <c r="FIZ31" s="81"/>
      <c r="FJA31" s="81"/>
      <c r="FJB31" s="81"/>
      <c r="FJC31" s="81"/>
      <c r="FJD31" s="81"/>
      <c r="FJE31" s="81"/>
      <c r="FJF31" s="81"/>
      <c r="FJG31" s="81"/>
      <c r="FJH31" s="81"/>
      <c r="FJI31" s="81"/>
      <c r="FJJ31" s="81"/>
      <c r="FJK31" s="81"/>
      <c r="FJL31" s="81"/>
      <c r="FJM31" s="81"/>
      <c r="FJN31" s="81"/>
      <c r="FJO31" s="81"/>
      <c r="FJP31" s="81"/>
      <c r="FJQ31" s="81"/>
      <c r="FJR31" s="81"/>
      <c r="FJS31" s="81"/>
      <c r="FJT31" s="81"/>
      <c r="FJU31" s="81"/>
      <c r="FJV31" s="81"/>
      <c r="FJW31" s="81"/>
      <c r="FJX31" s="81"/>
      <c r="FJY31" s="81"/>
      <c r="FJZ31" s="81"/>
      <c r="FKA31" s="81"/>
      <c r="FKB31" s="81"/>
      <c r="FKC31" s="81"/>
      <c r="FKD31" s="81"/>
      <c r="FKE31" s="81"/>
      <c r="FKF31" s="81"/>
      <c r="FKG31" s="81"/>
      <c r="FKH31" s="81"/>
      <c r="FKI31" s="81"/>
      <c r="FKJ31" s="81"/>
      <c r="FKK31" s="81"/>
      <c r="FKL31" s="81"/>
      <c r="FKM31" s="81"/>
      <c r="FKN31" s="81"/>
      <c r="FKO31" s="81"/>
      <c r="FKP31" s="81"/>
      <c r="FKQ31" s="81"/>
      <c r="FKR31" s="81"/>
      <c r="FKS31" s="81"/>
      <c r="FKT31" s="81"/>
      <c r="FKU31" s="81"/>
      <c r="FKV31" s="81"/>
      <c r="FKW31" s="81"/>
      <c r="FKX31" s="81"/>
      <c r="FKY31" s="81"/>
      <c r="FKZ31" s="81"/>
      <c r="FLA31" s="81"/>
      <c r="FLB31" s="81"/>
      <c r="FLC31" s="81"/>
      <c r="FLD31" s="81"/>
      <c r="FLE31" s="81"/>
      <c r="FLF31" s="81"/>
      <c r="FLG31" s="81"/>
      <c r="FLH31" s="81"/>
      <c r="FLI31" s="81"/>
      <c r="FLJ31" s="81"/>
      <c r="FLK31" s="81"/>
      <c r="FLL31" s="81"/>
      <c r="FLM31" s="81"/>
      <c r="FLN31" s="81"/>
      <c r="FLO31" s="81"/>
      <c r="FLP31" s="81"/>
      <c r="FLQ31" s="81"/>
      <c r="FLR31" s="81"/>
      <c r="FLS31" s="81"/>
      <c r="FLT31" s="81"/>
      <c r="FLU31" s="81"/>
      <c r="FLV31" s="81"/>
      <c r="FLW31" s="81"/>
      <c r="FLX31" s="81"/>
      <c r="FLY31" s="81"/>
      <c r="FLZ31" s="81"/>
      <c r="FMA31" s="81"/>
      <c r="FMB31" s="81"/>
      <c r="FMC31" s="81"/>
      <c r="FMD31" s="81"/>
      <c r="FME31" s="81"/>
      <c r="FMF31" s="81"/>
      <c r="FMG31" s="81"/>
      <c r="FMH31" s="81"/>
      <c r="FMI31" s="81"/>
      <c r="FMJ31" s="81"/>
      <c r="FMK31" s="81"/>
      <c r="FML31" s="81"/>
      <c r="FMM31" s="81"/>
      <c r="FMN31" s="81"/>
      <c r="FMO31" s="81"/>
      <c r="FMP31" s="81"/>
      <c r="FMQ31" s="81"/>
      <c r="FMR31" s="81"/>
      <c r="FMS31" s="81"/>
      <c r="FMT31" s="81"/>
      <c r="FMU31" s="81"/>
      <c r="FMV31" s="81"/>
      <c r="FMW31" s="81"/>
      <c r="FMX31" s="81"/>
      <c r="FMY31" s="81"/>
      <c r="FMZ31" s="81"/>
      <c r="FNA31" s="81"/>
      <c r="FNB31" s="81"/>
      <c r="FNC31" s="81"/>
      <c r="FND31" s="81"/>
      <c r="FNE31" s="81"/>
      <c r="FNF31" s="81"/>
      <c r="FNG31" s="81"/>
      <c r="FNH31" s="81"/>
      <c r="FNI31" s="81"/>
      <c r="FNJ31" s="81"/>
      <c r="FNK31" s="81"/>
      <c r="FNL31" s="81"/>
      <c r="FNM31" s="81"/>
      <c r="FNN31" s="81"/>
      <c r="FNO31" s="81"/>
      <c r="FNP31" s="81"/>
      <c r="FNQ31" s="81"/>
      <c r="FNR31" s="81"/>
      <c r="FNS31" s="81"/>
      <c r="FNT31" s="81"/>
      <c r="FNU31" s="81"/>
      <c r="FNV31" s="81"/>
      <c r="FNW31" s="81"/>
      <c r="FNX31" s="81"/>
      <c r="FNY31" s="81"/>
      <c r="FNZ31" s="81"/>
      <c r="FOA31" s="81"/>
      <c r="FOB31" s="81"/>
      <c r="FOC31" s="81"/>
      <c r="FOD31" s="81"/>
      <c r="FOE31" s="81"/>
      <c r="FOF31" s="81"/>
      <c r="FOG31" s="81"/>
      <c r="FOH31" s="81"/>
      <c r="FOI31" s="81"/>
      <c r="FOJ31" s="81"/>
      <c r="FOK31" s="81"/>
      <c r="FOL31" s="81"/>
      <c r="FOM31" s="81"/>
      <c r="FON31" s="81"/>
      <c r="FOO31" s="81"/>
      <c r="FOP31" s="81"/>
      <c r="FOQ31" s="81"/>
      <c r="FOR31" s="81"/>
      <c r="FOS31" s="81"/>
      <c r="FOT31" s="81"/>
      <c r="FOU31" s="81"/>
      <c r="FOV31" s="81"/>
      <c r="FOW31" s="81"/>
      <c r="FOX31" s="81"/>
      <c r="FOY31" s="81"/>
      <c r="FOZ31" s="81"/>
      <c r="FPA31" s="81"/>
      <c r="FPB31" s="81"/>
      <c r="FPC31" s="81"/>
      <c r="FPD31" s="81"/>
      <c r="FPE31" s="81"/>
      <c r="FPF31" s="81"/>
      <c r="FPG31" s="81"/>
      <c r="FPH31" s="81"/>
      <c r="FPI31" s="81"/>
      <c r="FPJ31" s="81"/>
      <c r="FPK31" s="81"/>
      <c r="FPL31" s="81"/>
      <c r="FPM31" s="81"/>
      <c r="FPN31" s="81"/>
      <c r="FPO31" s="81"/>
      <c r="FPP31" s="81"/>
      <c r="FPQ31" s="81"/>
      <c r="FPR31" s="81"/>
      <c r="FPS31" s="81"/>
      <c r="FPT31" s="81"/>
      <c r="FPU31" s="81"/>
      <c r="FPV31" s="81"/>
      <c r="FPW31" s="81"/>
      <c r="FPX31" s="81"/>
      <c r="FPY31" s="81"/>
      <c r="FPZ31" s="81"/>
      <c r="FQA31" s="81"/>
      <c r="FQB31" s="81"/>
      <c r="FQC31" s="81"/>
      <c r="FQD31" s="81"/>
      <c r="FQE31" s="81"/>
      <c r="FQF31" s="81"/>
      <c r="FQG31" s="81"/>
      <c r="FQH31" s="81"/>
      <c r="FQI31" s="81"/>
      <c r="FQJ31" s="81"/>
      <c r="FQK31" s="81"/>
      <c r="FQL31" s="81"/>
      <c r="FQM31" s="81"/>
      <c r="FQN31" s="81"/>
      <c r="FQO31" s="81"/>
      <c r="FQP31" s="81"/>
      <c r="FQQ31" s="81"/>
      <c r="FQR31" s="81"/>
      <c r="FQS31" s="81"/>
      <c r="FQT31" s="81"/>
      <c r="FQU31" s="81"/>
      <c r="FQV31" s="81"/>
      <c r="FQW31" s="81"/>
      <c r="FQX31" s="81"/>
      <c r="FQY31" s="81"/>
      <c r="FQZ31" s="81"/>
      <c r="FRA31" s="81"/>
      <c r="FRB31" s="81"/>
      <c r="FRC31" s="81"/>
      <c r="FRD31" s="81"/>
      <c r="FRE31" s="81"/>
      <c r="FRF31" s="81"/>
      <c r="FRG31" s="81"/>
      <c r="FRH31" s="81"/>
      <c r="FRI31" s="81"/>
      <c r="FRJ31" s="81"/>
      <c r="FRK31" s="81"/>
      <c r="FRL31" s="81"/>
      <c r="FRM31" s="81"/>
      <c r="FRN31" s="81"/>
      <c r="FRO31" s="81"/>
      <c r="FRP31" s="81"/>
      <c r="FRQ31" s="81"/>
      <c r="FRR31" s="81"/>
      <c r="FRS31" s="81"/>
      <c r="FRT31" s="81"/>
      <c r="FRU31" s="81"/>
      <c r="FRV31" s="81"/>
      <c r="FRW31" s="81"/>
      <c r="FRX31" s="81"/>
      <c r="FRY31" s="81"/>
      <c r="FRZ31" s="81"/>
      <c r="FSA31" s="81"/>
      <c r="FSB31" s="81"/>
      <c r="FSC31" s="81"/>
      <c r="FSD31" s="81"/>
      <c r="FSE31" s="81"/>
      <c r="FSF31" s="81"/>
      <c r="FSG31" s="81"/>
      <c r="FSH31" s="81"/>
      <c r="FSI31" s="81"/>
      <c r="FSJ31" s="81"/>
      <c r="FSK31" s="81"/>
      <c r="FSL31" s="81"/>
      <c r="FSM31" s="81"/>
      <c r="FSN31" s="81"/>
      <c r="FSO31" s="81"/>
      <c r="FSP31" s="81"/>
      <c r="FSQ31" s="81"/>
      <c r="FSR31" s="81"/>
      <c r="FSS31" s="81"/>
      <c r="FST31" s="81"/>
      <c r="FSU31" s="81"/>
      <c r="FSV31" s="81"/>
      <c r="FSW31" s="81"/>
      <c r="FSX31" s="81"/>
      <c r="FSY31" s="81"/>
      <c r="FSZ31" s="81"/>
      <c r="FTA31" s="81"/>
      <c r="FTB31" s="81"/>
      <c r="FTC31" s="81"/>
      <c r="FTD31" s="81"/>
      <c r="FTE31" s="81"/>
      <c r="FTF31" s="81"/>
      <c r="FTG31" s="81"/>
      <c r="FTH31" s="81"/>
      <c r="FTI31" s="81"/>
      <c r="FTJ31" s="81"/>
      <c r="FTK31" s="81"/>
      <c r="FTL31" s="81"/>
      <c r="FTM31" s="81"/>
      <c r="FTN31" s="81"/>
      <c r="FTO31" s="81"/>
      <c r="FTP31" s="81"/>
      <c r="FTQ31" s="81"/>
      <c r="FTR31" s="81"/>
      <c r="FTS31" s="81"/>
      <c r="FTT31" s="81"/>
      <c r="FTU31" s="81"/>
      <c r="FTV31" s="81"/>
      <c r="FTW31" s="81"/>
      <c r="FTX31" s="81"/>
      <c r="FTY31" s="81"/>
      <c r="FTZ31" s="81"/>
      <c r="FUA31" s="81"/>
      <c r="FUB31" s="81"/>
      <c r="FUC31" s="81"/>
      <c r="FUD31" s="81"/>
      <c r="FUE31" s="81"/>
      <c r="FUF31" s="81"/>
      <c r="FUG31" s="81"/>
      <c r="FUH31" s="81"/>
      <c r="FUI31" s="81"/>
      <c r="FUJ31" s="81"/>
      <c r="FUK31" s="81"/>
      <c r="FUL31" s="81"/>
      <c r="FUM31" s="81"/>
      <c r="FUN31" s="81"/>
      <c r="FUO31" s="81"/>
      <c r="FUP31" s="81"/>
      <c r="FUQ31" s="81"/>
      <c r="FUR31" s="81"/>
      <c r="FUS31" s="81"/>
      <c r="FUT31" s="81"/>
      <c r="FUU31" s="81"/>
      <c r="FUV31" s="81"/>
      <c r="FUW31" s="81"/>
      <c r="FUX31" s="81"/>
      <c r="FUY31" s="81"/>
      <c r="FUZ31" s="81"/>
      <c r="FVA31" s="81"/>
      <c r="FVB31" s="81"/>
      <c r="FVC31" s="81"/>
      <c r="FVD31" s="81"/>
      <c r="FVE31" s="81"/>
      <c r="FVF31" s="81"/>
      <c r="FVG31" s="81"/>
      <c r="FVH31" s="81"/>
      <c r="FVI31" s="81"/>
      <c r="FVJ31" s="81"/>
      <c r="FVK31" s="81"/>
      <c r="FVL31" s="81"/>
      <c r="FVM31" s="81"/>
      <c r="FVN31" s="81"/>
      <c r="FVO31" s="81"/>
      <c r="FVP31" s="81"/>
      <c r="FVQ31" s="81"/>
      <c r="FVR31" s="81"/>
      <c r="FVS31" s="81"/>
      <c r="FVT31" s="81"/>
      <c r="FVU31" s="81"/>
      <c r="FVV31" s="81"/>
      <c r="FVW31" s="81"/>
      <c r="FVX31" s="81"/>
      <c r="FVY31" s="81"/>
      <c r="FVZ31" s="81"/>
      <c r="FWA31" s="81"/>
      <c r="FWB31" s="81"/>
      <c r="FWC31" s="81"/>
      <c r="FWD31" s="81"/>
      <c r="FWE31" s="81"/>
      <c r="FWF31" s="81"/>
      <c r="FWG31" s="81"/>
      <c r="FWH31" s="81"/>
      <c r="FWI31" s="81"/>
      <c r="FWJ31" s="81"/>
      <c r="FWK31" s="81"/>
      <c r="FWL31" s="81"/>
      <c r="FWM31" s="81"/>
      <c r="FWN31" s="81"/>
      <c r="FWO31" s="81"/>
      <c r="FWP31" s="81"/>
      <c r="FWQ31" s="81"/>
      <c r="FWR31" s="81"/>
      <c r="FWS31" s="81"/>
      <c r="FWT31" s="81"/>
      <c r="FWU31" s="81"/>
      <c r="FWV31" s="81"/>
      <c r="FWW31" s="81"/>
      <c r="FWX31" s="81"/>
      <c r="FWY31" s="81"/>
      <c r="FWZ31" s="81"/>
      <c r="FXA31" s="81"/>
      <c r="FXB31" s="81"/>
      <c r="FXC31" s="81"/>
      <c r="FXD31" s="81"/>
      <c r="FXE31" s="81"/>
      <c r="FXF31" s="81"/>
      <c r="FXG31" s="81"/>
      <c r="FXH31" s="81"/>
      <c r="FXI31" s="81"/>
      <c r="FXJ31" s="81"/>
      <c r="FXK31" s="81"/>
      <c r="FXL31" s="81"/>
      <c r="FXM31" s="81"/>
      <c r="FXN31" s="81"/>
      <c r="FXO31" s="81"/>
      <c r="FXP31" s="81"/>
      <c r="FXQ31" s="81"/>
      <c r="FXR31" s="81"/>
      <c r="FXS31" s="81"/>
      <c r="FXT31" s="81"/>
      <c r="FXU31" s="81"/>
      <c r="FXV31" s="81"/>
      <c r="FXW31" s="81"/>
      <c r="FXX31" s="81"/>
      <c r="FXY31" s="81"/>
      <c r="FXZ31" s="81"/>
      <c r="FYA31" s="81"/>
      <c r="FYB31" s="81"/>
      <c r="FYC31" s="81"/>
      <c r="FYD31" s="81"/>
      <c r="FYE31" s="81"/>
      <c r="FYF31" s="81"/>
      <c r="FYG31" s="81"/>
      <c r="FYH31" s="81"/>
      <c r="FYI31" s="81"/>
      <c r="FYJ31" s="81"/>
      <c r="FYK31" s="81"/>
      <c r="FYL31" s="81"/>
      <c r="FYM31" s="81"/>
      <c r="FYN31" s="81"/>
      <c r="FYO31" s="81"/>
      <c r="FYP31" s="81"/>
      <c r="FYQ31" s="81"/>
      <c r="FYR31" s="81"/>
      <c r="FYS31" s="81"/>
      <c r="FYT31" s="81"/>
      <c r="FYU31" s="81"/>
      <c r="FYV31" s="81"/>
      <c r="FYW31" s="81"/>
      <c r="FYX31" s="81"/>
      <c r="FYY31" s="81"/>
      <c r="FYZ31" s="81"/>
      <c r="FZA31" s="81"/>
      <c r="FZB31" s="81"/>
      <c r="FZC31" s="81"/>
      <c r="FZD31" s="81"/>
      <c r="FZE31" s="81"/>
      <c r="FZF31" s="81"/>
      <c r="FZG31" s="81"/>
      <c r="FZH31" s="81"/>
      <c r="FZI31" s="81"/>
      <c r="FZJ31" s="81"/>
      <c r="FZK31" s="81"/>
      <c r="FZL31" s="81"/>
      <c r="FZM31" s="81"/>
      <c r="FZN31" s="81"/>
      <c r="FZO31" s="81"/>
      <c r="FZP31" s="81"/>
      <c r="FZQ31" s="81"/>
      <c r="FZR31" s="81"/>
      <c r="FZS31" s="81"/>
      <c r="FZT31" s="81"/>
      <c r="FZU31" s="81"/>
      <c r="FZV31" s="81"/>
      <c r="FZW31" s="81"/>
      <c r="FZX31" s="81"/>
      <c r="FZY31" s="81"/>
      <c r="FZZ31" s="81"/>
      <c r="GAA31" s="81"/>
      <c r="GAB31" s="81"/>
      <c r="GAC31" s="81"/>
      <c r="GAD31" s="81"/>
      <c r="GAE31" s="81"/>
      <c r="GAF31" s="81"/>
      <c r="GAG31" s="81"/>
      <c r="GAH31" s="81"/>
      <c r="GAI31" s="81"/>
      <c r="GAJ31" s="81"/>
      <c r="GAK31" s="81"/>
      <c r="GAL31" s="81"/>
      <c r="GAM31" s="81"/>
      <c r="GAN31" s="81"/>
      <c r="GAO31" s="81"/>
      <c r="GAP31" s="81"/>
      <c r="GAQ31" s="81"/>
      <c r="GAR31" s="81"/>
      <c r="GAS31" s="81"/>
      <c r="GAT31" s="81"/>
      <c r="GAU31" s="81"/>
      <c r="GAV31" s="81"/>
      <c r="GAW31" s="81"/>
      <c r="GAX31" s="81"/>
      <c r="GAY31" s="81"/>
      <c r="GAZ31" s="81"/>
      <c r="GBA31" s="81"/>
      <c r="GBB31" s="81"/>
      <c r="GBC31" s="81"/>
      <c r="GBD31" s="81"/>
      <c r="GBE31" s="81"/>
      <c r="GBF31" s="81"/>
      <c r="GBG31" s="81"/>
      <c r="GBH31" s="81"/>
      <c r="GBI31" s="81"/>
      <c r="GBJ31" s="81"/>
      <c r="GBK31" s="81"/>
      <c r="GBL31" s="81"/>
      <c r="GBM31" s="81"/>
      <c r="GBN31" s="81"/>
      <c r="GBO31" s="81"/>
      <c r="GBP31" s="81"/>
      <c r="GBQ31" s="81"/>
      <c r="GBR31" s="81"/>
      <c r="GBS31" s="81"/>
      <c r="GBT31" s="81"/>
      <c r="GBU31" s="81"/>
      <c r="GBV31" s="81"/>
      <c r="GBW31" s="81"/>
      <c r="GBX31" s="81"/>
      <c r="GBY31" s="81"/>
      <c r="GBZ31" s="81"/>
      <c r="GCA31" s="81"/>
      <c r="GCB31" s="81"/>
      <c r="GCC31" s="81"/>
      <c r="GCD31" s="81"/>
      <c r="GCE31" s="81"/>
      <c r="GCF31" s="81"/>
      <c r="GCG31" s="81"/>
      <c r="GCH31" s="81"/>
      <c r="GCI31" s="81"/>
      <c r="GCJ31" s="81"/>
      <c r="GCK31" s="81"/>
      <c r="GCL31" s="81"/>
      <c r="GCM31" s="81"/>
      <c r="GCN31" s="81"/>
      <c r="GCO31" s="81"/>
      <c r="GCP31" s="81"/>
      <c r="GCQ31" s="81"/>
      <c r="GCR31" s="81"/>
      <c r="GCS31" s="81"/>
      <c r="GCT31" s="81"/>
      <c r="GCU31" s="81"/>
      <c r="GCV31" s="81"/>
      <c r="GCW31" s="81"/>
      <c r="GCX31" s="81"/>
      <c r="GCY31" s="81"/>
      <c r="GCZ31" s="81"/>
      <c r="GDA31" s="81"/>
      <c r="GDB31" s="81"/>
      <c r="GDC31" s="81"/>
      <c r="GDD31" s="81"/>
      <c r="GDE31" s="81"/>
      <c r="GDF31" s="81"/>
      <c r="GDG31" s="81"/>
      <c r="GDH31" s="81"/>
      <c r="GDI31" s="81"/>
      <c r="GDJ31" s="81"/>
      <c r="GDK31" s="81"/>
      <c r="GDL31" s="81"/>
      <c r="GDM31" s="81"/>
      <c r="GDN31" s="81"/>
      <c r="GDO31" s="81"/>
      <c r="GDP31" s="81"/>
      <c r="GDQ31" s="81"/>
      <c r="GDR31" s="81"/>
      <c r="GDS31" s="81"/>
      <c r="GDT31" s="81"/>
      <c r="GDU31" s="81"/>
      <c r="GDV31" s="81"/>
      <c r="GDW31" s="81"/>
      <c r="GDX31" s="81"/>
      <c r="GDY31" s="81"/>
      <c r="GDZ31" s="81"/>
      <c r="GEA31" s="81"/>
      <c r="GEB31" s="81"/>
      <c r="GEC31" s="81"/>
      <c r="GED31" s="81"/>
      <c r="GEE31" s="81"/>
      <c r="GEF31" s="81"/>
      <c r="GEG31" s="81"/>
      <c r="GEH31" s="81"/>
      <c r="GEI31" s="81"/>
      <c r="GEJ31" s="81"/>
      <c r="GEK31" s="81"/>
      <c r="GEL31" s="81"/>
      <c r="GEM31" s="81"/>
      <c r="GEN31" s="81"/>
      <c r="GEO31" s="81"/>
      <c r="GEP31" s="81"/>
      <c r="GEQ31" s="81"/>
      <c r="GER31" s="81"/>
      <c r="GES31" s="81"/>
      <c r="GET31" s="81"/>
      <c r="GEU31" s="81"/>
      <c r="GEV31" s="81"/>
      <c r="GEW31" s="81"/>
      <c r="GEX31" s="81"/>
      <c r="GEY31" s="81"/>
      <c r="GEZ31" s="81"/>
      <c r="GFA31" s="81"/>
      <c r="GFB31" s="81"/>
      <c r="GFC31" s="81"/>
      <c r="GFD31" s="81"/>
      <c r="GFE31" s="81"/>
      <c r="GFF31" s="81"/>
      <c r="GFG31" s="81"/>
      <c r="GFH31" s="81"/>
      <c r="GFI31" s="81"/>
      <c r="GFJ31" s="81"/>
      <c r="GFK31" s="81"/>
      <c r="GFL31" s="81"/>
      <c r="GFM31" s="81"/>
      <c r="GFN31" s="81"/>
      <c r="GFO31" s="81"/>
      <c r="GFP31" s="81"/>
      <c r="GFQ31" s="81"/>
      <c r="GFR31" s="81"/>
      <c r="GFS31" s="81"/>
      <c r="GFT31" s="81"/>
      <c r="GFU31" s="81"/>
      <c r="GFV31" s="81"/>
      <c r="GFW31" s="81"/>
      <c r="GFX31" s="81"/>
      <c r="GFY31" s="81"/>
      <c r="GFZ31" s="81"/>
      <c r="GGA31" s="81"/>
      <c r="GGB31" s="81"/>
      <c r="GGC31" s="81"/>
      <c r="GGD31" s="81"/>
      <c r="GGE31" s="81"/>
      <c r="GGF31" s="81"/>
      <c r="GGG31" s="81"/>
      <c r="GGH31" s="81"/>
      <c r="GGI31" s="81"/>
      <c r="GGJ31" s="81"/>
      <c r="GGK31" s="81"/>
      <c r="GGL31" s="81"/>
      <c r="GGM31" s="81"/>
      <c r="GGN31" s="81"/>
      <c r="GGO31" s="81"/>
      <c r="GGP31" s="81"/>
      <c r="GGQ31" s="81"/>
      <c r="GGR31" s="81"/>
      <c r="GGS31" s="81"/>
      <c r="GGT31" s="81"/>
      <c r="GGU31" s="81"/>
      <c r="GGV31" s="81"/>
      <c r="GGW31" s="81"/>
      <c r="GGX31" s="81"/>
      <c r="GGY31" s="81"/>
      <c r="GGZ31" s="81"/>
      <c r="GHA31" s="81"/>
      <c r="GHB31" s="81"/>
      <c r="GHC31" s="81"/>
      <c r="GHD31" s="81"/>
      <c r="GHE31" s="81"/>
      <c r="GHF31" s="81"/>
      <c r="GHG31" s="81"/>
      <c r="GHH31" s="81"/>
      <c r="GHI31" s="81"/>
      <c r="GHJ31" s="81"/>
      <c r="GHK31" s="81"/>
      <c r="GHL31" s="81"/>
      <c r="GHM31" s="81"/>
      <c r="GHN31" s="81"/>
      <c r="GHO31" s="81"/>
      <c r="GHP31" s="81"/>
      <c r="GHQ31" s="81"/>
      <c r="GHR31" s="81"/>
      <c r="GHS31" s="81"/>
      <c r="GHT31" s="81"/>
      <c r="GHU31" s="81"/>
      <c r="GHV31" s="81"/>
      <c r="GHW31" s="81"/>
      <c r="GHX31" s="81"/>
      <c r="GHY31" s="81"/>
      <c r="GHZ31" s="81"/>
      <c r="GIA31" s="81"/>
      <c r="GIB31" s="81"/>
      <c r="GIC31" s="81"/>
      <c r="GID31" s="81"/>
      <c r="GIE31" s="81"/>
      <c r="GIF31" s="81"/>
      <c r="GIG31" s="81"/>
      <c r="GIH31" s="81"/>
      <c r="GII31" s="81"/>
      <c r="GIJ31" s="81"/>
      <c r="GIK31" s="81"/>
      <c r="GIL31" s="81"/>
      <c r="GIM31" s="81"/>
      <c r="GIN31" s="81"/>
      <c r="GIO31" s="81"/>
      <c r="GIP31" s="81"/>
      <c r="GIQ31" s="81"/>
      <c r="GIR31" s="81"/>
      <c r="GIS31" s="81"/>
      <c r="GIT31" s="81"/>
      <c r="GIU31" s="81"/>
      <c r="GIV31" s="81"/>
      <c r="GIW31" s="81"/>
      <c r="GIX31" s="81"/>
      <c r="GIY31" s="81"/>
      <c r="GIZ31" s="81"/>
      <c r="GJA31" s="81"/>
      <c r="GJB31" s="81"/>
      <c r="GJC31" s="81"/>
      <c r="GJD31" s="81"/>
      <c r="GJE31" s="81"/>
      <c r="GJF31" s="81"/>
      <c r="GJG31" s="81"/>
      <c r="GJH31" s="81"/>
      <c r="GJI31" s="81"/>
      <c r="GJJ31" s="81"/>
      <c r="GJK31" s="81"/>
      <c r="GJL31" s="81"/>
      <c r="GJM31" s="81"/>
      <c r="GJN31" s="81"/>
      <c r="GJO31" s="81"/>
      <c r="GJP31" s="81"/>
      <c r="GJQ31" s="81"/>
      <c r="GJR31" s="81"/>
      <c r="GJS31" s="81"/>
      <c r="GJT31" s="81"/>
      <c r="GJU31" s="81"/>
      <c r="GJV31" s="81"/>
      <c r="GJW31" s="81"/>
      <c r="GJX31" s="81"/>
      <c r="GJY31" s="81"/>
      <c r="GJZ31" s="81"/>
      <c r="GKA31" s="81"/>
      <c r="GKB31" s="81"/>
      <c r="GKC31" s="81"/>
      <c r="GKD31" s="81"/>
      <c r="GKE31" s="81"/>
      <c r="GKF31" s="81"/>
      <c r="GKG31" s="81"/>
      <c r="GKH31" s="81"/>
      <c r="GKI31" s="81"/>
      <c r="GKJ31" s="81"/>
      <c r="GKK31" s="81"/>
      <c r="GKL31" s="81"/>
      <c r="GKM31" s="81"/>
      <c r="GKN31" s="81"/>
      <c r="GKO31" s="81"/>
      <c r="GKP31" s="81"/>
      <c r="GKQ31" s="81"/>
      <c r="GKR31" s="81"/>
      <c r="GKS31" s="81"/>
      <c r="GKT31" s="81"/>
      <c r="GKU31" s="81"/>
      <c r="GKV31" s="81"/>
      <c r="GKW31" s="81"/>
      <c r="GKX31" s="81"/>
      <c r="GKY31" s="81"/>
      <c r="GKZ31" s="81"/>
      <c r="GLA31" s="81"/>
      <c r="GLB31" s="81"/>
      <c r="GLC31" s="81"/>
      <c r="GLD31" s="81"/>
      <c r="GLE31" s="81"/>
      <c r="GLF31" s="81"/>
      <c r="GLG31" s="81"/>
      <c r="GLH31" s="81"/>
      <c r="GLI31" s="81"/>
      <c r="GLJ31" s="81"/>
      <c r="GLK31" s="81"/>
      <c r="GLL31" s="81"/>
      <c r="GLM31" s="81"/>
      <c r="GLN31" s="81"/>
      <c r="GLO31" s="81"/>
      <c r="GLP31" s="81"/>
      <c r="GLQ31" s="81"/>
      <c r="GLR31" s="81"/>
      <c r="GLS31" s="81"/>
      <c r="GLT31" s="81"/>
      <c r="GLU31" s="81"/>
      <c r="GLV31" s="81"/>
      <c r="GLW31" s="81"/>
      <c r="GLX31" s="81"/>
      <c r="GLY31" s="81"/>
      <c r="GLZ31" s="81"/>
      <c r="GMA31" s="81"/>
      <c r="GMB31" s="81"/>
      <c r="GMC31" s="81"/>
      <c r="GMD31" s="81"/>
      <c r="GME31" s="81"/>
      <c r="GMF31" s="81"/>
      <c r="GMG31" s="81"/>
      <c r="GMH31" s="81"/>
      <c r="GMI31" s="81"/>
      <c r="GMJ31" s="81"/>
      <c r="GMK31" s="81"/>
      <c r="GML31" s="81"/>
      <c r="GMM31" s="81"/>
      <c r="GMN31" s="81"/>
      <c r="GMO31" s="81"/>
      <c r="GMP31" s="81"/>
      <c r="GMQ31" s="81"/>
      <c r="GMR31" s="81"/>
      <c r="GMS31" s="81"/>
      <c r="GMT31" s="81"/>
      <c r="GMU31" s="81"/>
      <c r="GMV31" s="81"/>
      <c r="GMW31" s="81"/>
      <c r="GMX31" s="81"/>
      <c r="GMY31" s="81"/>
      <c r="GMZ31" s="81"/>
      <c r="GNA31" s="81"/>
      <c r="GNB31" s="81"/>
      <c r="GNC31" s="81"/>
      <c r="GND31" s="81"/>
      <c r="GNE31" s="81"/>
      <c r="GNF31" s="81"/>
      <c r="GNG31" s="81"/>
      <c r="GNH31" s="81"/>
      <c r="GNI31" s="81"/>
      <c r="GNJ31" s="81"/>
      <c r="GNK31" s="81"/>
      <c r="GNL31" s="81"/>
      <c r="GNM31" s="81"/>
      <c r="GNN31" s="81"/>
      <c r="GNO31" s="81"/>
      <c r="GNP31" s="81"/>
      <c r="GNQ31" s="81"/>
      <c r="GNR31" s="81"/>
      <c r="GNS31" s="81"/>
      <c r="GNT31" s="81"/>
      <c r="GNU31" s="81"/>
      <c r="GNV31" s="81"/>
      <c r="GNW31" s="81"/>
      <c r="GNX31" s="81"/>
      <c r="GNY31" s="81"/>
      <c r="GNZ31" s="81"/>
      <c r="GOA31" s="81"/>
      <c r="GOB31" s="81"/>
      <c r="GOC31" s="81"/>
      <c r="GOD31" s="81"/>
      <c r="GOE31" s="81"/>
      <c r="GOF31" s="81"/>
      <c r="GOG31" s="81"/>
      <c r="GOH31" s="81"/>
      <c r="GOI31" s="81"/>
      <c r="GOJ31" s="81"/>
      <c r="GOK31" s="81"/>
      <c r="GOL31" s="81"/>
      <c r="GOM31" s="81"/>
      <c r="GON31" s="81"/>
      <c r="GOO31" s="81"/>
      <c r="GOP31" s="81"/>
      <c r="GOQ31" s="81"/>
      <c r="GOR31" s="81"/>
      <c r="GOS31" s="81"/>
      <c r="GOT31" s="81"/>
      <c r="GOU31" s="81"/>
      <c r="GOV31" s="81"/>
      <c r="GOW31" s="81"/>
      <c r="GOX31" s="81"/>
      <c r="GOY31" s="81"/>
      <c r="GOZ31" s="81"/>
      <c r="GPA31" s="81"/>
      <c r="GPB31" s="81"/>
      <c r="GPC31" s="81"/>
      <c r="GPD31" s="81"/>
      <c r="GPE31" s="81"/>
      <c r="GPF31" s="81"/>
      <c r="GPG31" s="81"/>
      <c r="GPH31" s="81"/>
      <c r="GPI31" s="81"/>
      <c r="GPJ31" s="81"/>
      <c r="GPK31" s="81"/>
      <c r="GPL31" s="81"/>
      <c r="GPM31" s="81"/>
      <c r="GPN31" s="81"/>
      <c r="GPO31" s="81"/>
      <c r="GPP31" s="81"/>
      <c r="GPQ31" s="81"/>
      <c r="GPR31" s="81"/>
      <c r="GPS31" s="81"/>
      <c r="GPT31" s="81"/>
      <c r="GPU31" s="81"/>
      <c r="GPV31" s="81"/>
      <c r="GPW31" s="81"/>
      <c r="GPX31" s="81"/>
      <c r="GPY31" s="81"/>
      <c r="GPZ31" s="81"/>
      <c r="GQA31" s="81"/>
      <c r="GQB31" s="81"/>
      <c r="GQC31" s="81"/>
      <c r="GQD31" s="81"/>
      <c r="GQE31" s="81"/>
      <c r="GQF31" s="81"/>
      <c r="GQG31" s="81"/>
      <c r="GQH31" s="81"/>
      <c r="GQI31" s="81"/>
      <c r="GQJ31" s="81"/>
      <c r="GQK31" s="81"/>
      <c r="GQL31" s="81"/>
      <c r="GQM31" s="81"/>
      <c r="GQN31" s="81"/>
      <c r="GQO31" s="81"/>
      <c r="GQP31" s="81"/>
      <c r="GQQ31" s="81"/>
      <c r="GQR31" s="81"/>
      <c r="GQS31" s="81"/>
      <c r="GQT31" s="81"/>
      <c r="GQU31" s="81"/>
      <c r="GQV31" s="81"/>
      <c r="GQW31" s="81"/>
      <c r="GQX31" s="81"/>
      <c r="GQY31" s="81"/>
      <c r="GQZ31" s="81"/>
      <c r="GRA31" s="81"/>
      <c r="GRB31" s="81"/>
      <c r="GRC31" s="81"/>
      <c r="GRD31" s="81"/>
      <c r="GRE31" s="81"/>
      <c r="GRF31" s="81"/>
      <c r="GRG31" s="81"/>
      <c r="GRH31" s="81"/>
      <c r="GRI31" s="81"/>
      <c r="GRJ31" s="81"/>
      <c r="GRK31" s="81"/>
      <c r="GRL31" s="81"/>
      <c r="GRM31" s="81"/>
      <c r="GRN31" s="81"/>
      <c r="GRO31" s="81"/>
      <c r="GRP31" s="81"/>
      <c r="GRQ31" s="81"/>
      <c r="GRR31" s="81"/>
      <c r="GRS31" s="81"/>
      <c r="GRT31" s="81"/>
      <c r="GRU31" s="81"/>
      <c r="GRV31" s="81"/>
      <c r="GRW31" s="81"/>
      <c r="GRX31" s="81"/>
      <c r="GRY31" s="81"/>
      <c r="GRZ31" s="81"/>
      <c r="GSA31" s="81"/>
      <c r="GSB31" s="81"/>
      <c r="GSC31" s="81"/>
      <c r="GSD31" s="81"/>
      <c r="GSE31" s="81"/>
      <c r="GSF31" s="81"/>
      <c r="GSG31" s="81"/>
      <c r="GSH31" s="81"/>
      <c r="GSI31" s="81"/>
      <c r="GSJ31" s="81"/>
      <c r="GSK31" s="81"/>
      <c r="GSL31" s="81"/>
      <c r="GSM31" s="81"/>
      <c r="GSN31" s="81"/>
      <c r="GSO31" s="81"/>
      <c r="GSP31" s="81"/>
      <c r="GSQ31" s="81"/>
      <c r="GSR31" s="81"/>
      <c r="GSS31" s="81"/>
      <c r="GST31" s="81"/>
      <c r="GSU31" s="81"/>
      <c r="GSV31" s="81"/>
      <c r="GSW31" s="81"/>
      <c r="GSX31" s="81"/>
      <c r="GSY31" s="81"/>
      <c r="GSZ31" s="81"/>
      <c r="GTA31" s="81"/>
      <c r="GTB31" s="81"/>
      <c r="GTC31" s="81"/>
      <c r="GTD31" s="81"/>
      <c r="GTE31" s="81"/>
      <c r="GTF31" s="81"/>
      <c r="GTG31" s="81"/>
      <c r="GTH31" s="81"/>
      <c r="GTI31" s="81"/>
      <c r="GTJ31" s="81"/>
      <c r="GTK31" s="81"/>
      <c r="GTL31" s="81"/>
      <c r="GTM31" s="81"/>
      <c r="GTN31" s="81"/>
      <c r="GTO31" s="81"/>
      <c r="GTP31" s="81"/>
      <c r="GTQ31" s="81"/>
      <c r="GTR31" s="81"/>
      <c r="GTS31" s="81"/>
      <c r="GTT31" s="81"/>
      <c r="GTU31" s="81"/>
      <c r="GTV31" s="81"/>
      <c r="GTW31" s="81"/>
      <c r="GTX31" s="81"/>
      <c r="GTY31" s="81"/>
      <c r="GTZ31" s="81"/>
      <c r="GUA31" s="81"/>
      <c r="GUB31" s="81"/>
      <c r="GUC31" s="81"/>
      <c r="GUD31" s="81"/>
      <c r="GUE31" s="81"/>
      <c r="GUF31" s="81"/>
      <c r="GUG31" s="81"/>
      <c r="GUH31" s="81"/>
      <c r="GUI31" s="81"/>
      <c r="GUJ31" s="81"/>
      <c r="GUK31" s="81"/>
      <c r="GUL31" s="81"/>
      <c r="GUM31" s="81"/>
      <c r="GUN31" s="81"/>
      <c r="GUO31" s="81"/>
      <c r="GUP31" s="81"/>
      <c r="GUQ31" s="81"/>
      <c r="GUR31" s="81"/>
      <c r="GUS31" s="81"/>
      <c r="GUT31" s="81"/>
      <c r="GUU31" s="81"/>
      <c r="GUV31" s="81"/>
      <c r="GUW31" s="81"/>
      <c r="GUX31" s="81"/>
      <c r="GUY31" s="81"/>
      <c r="GUZ31" s="81"/>
      <c r="GVA31" s="81"/>
      <c r="GVB31" s="81"/>
      <c r="GVC31" s="81"/>
      <c r="GVD31" s="81"/>
      <c r="GVE31" s="81"/>
      <c r="GVF31" s="81"/>
      <c r="GVG31" s="81"/>
      <c r="GVH31" s="81"/>
      <c r="GVI31" s="81"/>
      <c r="GVJ31" s="81"/>
      <c r="GVK31" s="81"/>
      <c r="GVL31" s="81"/>
      <c r="GVM31" s="81"/>
      <c r="GVN31" s="81"/>
      <c r="GVO31" s="81"/>
      <c r="GVP31" s="81"/>
      <c r="GVQ31" s="81"/>
      <c r="GVR31" s="81"/>
      <c r="GVS31" s="81"/>
      <c r="GVT31" s="81"/>
      <c r="GVU31" s="81"/>
      <c r="GVV31" s="81"/>
      <c r="GVW31" s="81"/>
      <c r="GVX31" s="81"/>
      <c r="GVY31" s="81"/>
      <c r="GVZ31" s="81"/>
      <c r="GWA31" s="81"/>
      <c r="GWB31" s="81"/>
      <c r="GWC31" s="81"/>
      <c r="GWD31" s="81"/>
      <c r="GWE31" s="81"/>
      <c r="GWF31" s="81"/>
      <c r="GWG31" s="81"/>
      <c r="GWH31" s="81"/>
      <c r="GWI31" s="81"/>
      <c r="GWJ31" s="81"/>
      <c r="GWK31" s="81"/>
      <c r="GWL31" s="81"/>
      <c r="GWM31" s="81"/>
      <c r="GWN31" s="81"/>
      <c r="GWO31" s="81"/>
      <c r="GWP31" s="81"/>
      <c r="GWQ31" s="81"/>
      <c r="GWR31" s="81"/>
      <c r="GWS31" s="81"/>
      <c r="GWT31" s="81"/>
      <c r="GWU31" s="81"/>
      <c r="GWV31" s="81"/>
      <c r="GWW31" s="81"/>
      <c r="GWX31" s="81"/>
      <c r="GWY31" s="81"/>
      <c r="GWZ31" s="81"/>
      <c r="GXA31" s="81"/>
      <c r="GXB31" s="81"/>
      <c r="GXC31" s="81"/>
      <c r="GXD31" s="81"/>
      <c r="GXE31" s="81"/>
      <c r="GXF31" s="81"/>
      <c r="GXG31" s="81"/>
      <c r="GXH31" s="81"/>
      <c r="GXI31" s="81"/>
      <c r="GXJ31" s="81"/>
      <c r="GXK31" s="81"/>
      <c r="GXL31" s="81"/>
      <c r="GXM31" s="81"/>
      <c r="GXN31" s="81"/>
      <c r="GXO31" s="81"/>
      <c r="GXP31" s="81"/>
      <c r="GXQ31" s="81"/>
      <c r="GXR31" s="81"/>
      <c r="GXS31" s="81"/>
      <c r="GXT31" s="81"/>
      <c r="GXU31" s="81"/>
      <c r="GXV31" s="81"/>
      <c r="GXW31" s="81"/>
      <c r="GXX31" s="81"/>
      <c r="GXY31" s="81"/>
      <c r="GXZ31" s="81"/>
      <c r="GYA31" s="81"/>
      <c r="GYB31" s="81"/>
      <c r="GYC31" s="81"/>
      <c r="GYD31" s="81"/>
      <c r="GYE31" s="81"/>
      <c r="GYF31" s="81"/>
      <c r="GYG31" s="81"/>
      <c r="GYH31" s="81"/>
      <c r="GYI31" s="81"/>
      <c r="GYJ31" s="81"/>
      <c r="GYK31" s="81"/>
      <c r="GYL31" s="81"/>
      <c r="GYM31" s="81"/>
      <c r="GYN31" s="81"/>
      <c r="GYO31" s="81"/>
      <c r="GYP31" s="81"/>
      <c r="GYQ31" s="81"/>
      <c r="GYR31" s="81"/>
      <c r="GYS31" s="81"/>
      <c r="GYT31" s="81"/>
      <c r="GYU31" s="81"/>
      <c r="GYV31" s="81"/>
      <c r="GYW31" s="81"/>
      <c r="GYX31" s="81"/>
      <c r="GYY31" s="81"/>
      <c r="GYZ31" s="81"/>
      <c r="GZA31" s="81"/>
      <c r="GZB31" s="81"/>
      <c r="GZC31" s="81"/>
      <c r="GZD31" s="81"/>
      <c r="GZE31" s="81"/>
      <c r="GZF31" s="81"/>
      <c r="GZG31" s="81"/>
      <c r="GZH31" s="81"/>
      <c r="GZI31" s="81"/>
      <c r="GZJ31" s="81"/>
      <c r="GZK31" s="81"/>
      <c r="GZL31" s="81"/>
      <c r="GZM31" s="81"/>
      <c r="GZN31" s="81"/>
      <c r="GZO31" s="81"/>
      <c r="GZP31" s="81"/>
      <c r="GZQ31" s="81"/>
      <c r="GZR31" s="81"/>
      <c r="GZS31" s="81"/>
      <c r="GZT31" s="81"/>
      <c r="GZU31" s="81"/>
      <c r="GZV31" s="81"/>
      <c r="GZW31" s="81"/>
      <c r="GZX31" s="81"/>
      <c r="GZY31" s="81"/>
      <c r="GZZ31" s="81"/>
      <c r="HAA31" s="81"/>
      <c r="HAB31" s="81"/>
      <c r="HAC31" s="81"/>
      <c r="HAD31" s="81"/>
      <c r="HAE31" s="81"/>
      <c r="HAF31" s="81"/>
      <c r="HAG31" s="81"/>
      <c r="HAH31" s="81"/>
      <c r="HAI31" s="81"/>
      <c r="HAJ31" s="81"/>
      <c r="HAK31" s="81"/>
      <c r="HAL31" s="81"/>
      <c r="HAM31" s="81"/>
      <c r="HAN31" s="81"/>
      <c r="HAO31" s="81"/>
      <c r="HAP31" s="81"/>
      <c r="HAQ31" s="81"/>
      <c r="HAR31" s="81"/>
      <c r="HAS31" s="81"/>
      <c r="HAT31" s="81"/>
      <c r="HAU31" s="81"/>
      <c r="HAV31" s="81"/>
      <c r="HAW31" s="81"/>
      <c r="HAX31" s="81"/>
      <c r="HAY31" s="81"/>
      <c r="HAZ31" s="81"/>
      <c r="HBA31" s="81"/>
      <c r="HBB31" s="81"/>
      <c r="HBC31" s="81"/>
      <c r="HBD31" s="81"/>
      <c r="HBE31" s="81"/>
      <c r="HBF31" s="81"/>
      <c r="HBG31" s="81"/>
      <c r="HBH31" s="81"/>
      <c r="HBI31" s="81"/>
      <c r="HBJ31" s="81"/>
      <c r="HBK31" s="81"/>
      <c r="HBL31" s="81"/>
      <c r="HBM31" s="81"/>
      <c r="HBN31" s="81"/>
      <c r="HBO31" s="81"/>
      <c r="HBP31" s="81"/>
      <c r="HBQ31" s="81"/>
      <c r="HBR31" s="81"/>
      <c r="HBS31" s="81"/>
      <c r="HBT31" s="81"/>
      <c r="HBU31" s="81"/>
      <c r="HBV31" s="81"/>
      <c r="HBW31" s="81"/>
      <c r="HBX31" s="81"/>
      <c r="HBY31" s="81"/>
      <c r="HBZ31" s="81"/>
      <c r="HCA31" s="81"/>
      <c r="HCB31" s="81"/>
      <c r="HCC31" s="81"/>
      <c r="HCD31" s="81"/>
      <c r="HCE31" s="81"/>
      <c r="HCF31" s="81"/>
      <c r="HCG31" s="81"/>
      <c r="HCH31" s="81"/>
      <c r="HCI31" s="81"/>
      <c r="HCJ31" s="81"/>
      <c r="HCK31" s="81"/>
      <c r="HCL31" s="81"/>
      <c r="HCM31" s="81"/>
      <c r="HCN31" s="81"/>
      <c r="HCO31" s="81"/>
      <c r="HCP31" s="81"/>
      <c r="HCQ31" s="81"/>
      <c r="HCR31" s="81"/>
      <c r="HCS31" s="81"/>
      <c r="HCT31" s="81"/>
      <c r="HCU31" s="81"/>
      <c r="HCV31" s="81"/>
      <c r="HCW31" s="81"/>
      <c r="HCX31" s="81"/>
      <c r="HCY31" s="81"/>
      <c r="HCZ31" s="81"/>
      <c r="HDA31" s="81"/>
      <c r="HDB31" s="81"/>
      <c r="HDC31" s="81"/>
      <c r="HDD31" s="81"/>
      <c r="HDE31" s="81"/>
      <c r="HDF31" s="81"/>
      <c r="HDG31" s="81"/>
      <c r="HDH31" s="81"/>
      <c r="HDI31" s="81"/>
      <c r="HDJ31" s="81"/>
      <c r="HDK31" s="81"/>
      <c r="HDL31" s="81"/>
      <c r="HDM31" s="81"/>
      <c r="HDN31" s="81"/>
      <c r="HDO31" s="81"/>
      <c r="HDP31" s="81"/>
      <c r="HDQ31" s="81"/>
      <c r="HDR31" s="81"/>
      <c r="HDS31" s="81"/>
      <c r="HDT31" s="81"/>
      <c r="HDU31" s="81"/>
      <c r="HDV31" s="81"/>
      <c r="HDW31" s="81"/>
      <c r="HDX31" s="81"/>
      <c r="HDY31" s="81"/>
      <c r="HDZ31" s="81"/>
      <c r="HEA31" s="81"/>
      <c r="HEB31" s="81"/>
      <c r="HEC31" s="81"/>
      <c r="HED31" s="81"/>
      <c r="HEE31" s="81"/>
      <c r="HEF31" s="81"/>
      <c r="HEG31" s="81"/>
      <c r="HEH31" s="81"/>
      <c r="HEI31" s="81"/>
      <c r="HEJ31" s="81"/>
      <c r="HEK31" s="81"/>
      <c r="HEL31" s="81"/>
      <c r="HEM31" s="81"/>
      <c r="HEN31" s="81"/>
      <c r="HEO31" s="81"/>
      <c r="HEP31" s="81"/>
      <c r="HEQ31" s="81"/>
      <c r="HER31" s="81"/>
      <c r="HES31" s="81"/>
      <c r="HET31" s="81"/>
      <c r="HEU31" s="81"/>
      <c r="HEV31" s="81"/>
      <c r="HEW31" s="81"/>
      <c r="HEX31" s="81"/>
      <c r="HEY31" s="81"/>
      <c r="HEZ31" s="81"/>
      <c r="HFA31" s="81"/>
      <c r="HFB31" s="81"/>
      <c r="HFC31" s="81"/>
      <c r="HFD31" s="81"/>
      <c r="HFE31" s="81"/>
      <c r="HFF31" s="81"/>
      <c r="HFG31" s="81"/>
      <c r="HFH31" s="81"/>
      <c r="HFI31" s="81"/>
      <c r="HFJ31" s="81"/>
      <c r="HFK31" s="81"/>
      <c r="HFL31" s="81"/>
      <c r="HFM31" s="81"/>
      <c r="HFN31" s="81"/>
      <c r="HFO31" s="81"/>
      <c r="HFP31" s="81"/>
      <c r="HFQ31" s="81"/>
      <c r="HFR31" s="81"/>
      <c r="HFS31" s="81"/>
      <c r="HFT31" s="81"/>
      <c r="HFU31" s="81"/>
      <c r="HFV31" s="81"/>
      <c r="HFW31" s="81"/>
      <c r="HFX31" s="81"/>
      <c r="HFY31" s="81"/>
      <c r="HFZ31" s="81"/>
      <c r="HGA31" s="81"/>
      <c r="HGB31" s="81"/>
      <c r="HGC31" s="81"/>
      <c r="HGD31" s="81"/>
      <c r="HGE31" s="81"/>
      <c r="HGF31" s="81"/>
      <c r="HGG31" s="81"/>
      <c r="HGH31" s="81"/>
      <c r="HGI31" s="81"/>
      <c r="HGJ31" s="81"/>
      <c r="HGK31" s="81"/>
      <c r="HGL31" s="81"/>
      <c r="HGM31" s="81"/>
      <c r="HGN31" s="81"/>
      <c r="HGO31" s="81"/>
      <c r="HGP31" s="81"/>
      <c r="HGQ31" s="81"/>
      <c r="HGR31" s="81"/>
      <c r="HGS31" s="81"/>
      <c r="HGT31" s="81"/>
      <c r="HGU31" s="81"/>
      <c r="HGV31" s="81"/>
      <c r="HGW31" s="81"/>
      <c r="HGX31" s="81"/>
      <c r="HGY31" s="81"/>
      <c r="HGZ31" s="81"/>
      <c r="HHA31" s="81"/>
      <c r="HHB31" s="81"/>
      <c r="HHC31" s="81"/>
      <c r="HHD31" s="81"/>
      <c r="HHE31" s="81"/>
      <c r="HHF31" s="81"/>
      <c r="HHG31" s="81"/>
      <c r="HHH31" s="81"/>
      <c r="HHI31" s="81"/>
      <c r="HHJ31" s="81"/>
      <c r="HHK31" s="81"/>
      <c r="HHL31" s="81"/>
      <c r="HHM31" s="81"/>
      <c r="HHN31" s="81"/>
      <c r="HHO31" s="81"/>
      <c r="HHP31" s="81"/>
      <c r="HHQ31" s="81"/>
      <c r="HHR31" s="81"/>
      <c r="HHS31" s="81"/>
      <c r="HHT31" s="81"/>
      <c r="HHU31" s="81"/>
      <c r="HHV31" s="81"/>
      <c r="HHW31" s="81"/>
      <c r="HHX31" s="81"/>
      <c r="HHY31" s="81"/>
      <c r="HHZ31" s="81"/>
      <c r="HIA31" s="81"/>
      <c r="HIB31" s="81"/>
      <c r="HIC31" s="81"/>
      <c r="HID31" s="81"/>
      <c r="HIE31" s="81"/>
      <c r="HIF31" s="81"/>
      <c r="HIG31" s="81"/>
      <c r="HIH31" s="81"/>
      <c r="HII31" s="81"/>
      <c r="HIJ31" s="81"/>
      <c r="HIK31" s="81"/>
      <c r="HIL31" s="81"/>
      <c r="HIM31" s="81"/>
      <c r="HIN31" s="81"/>
      <c r="HIO31" s="81"/>
      <c r="HIP31" s="81"/>
      <c r="HIQ31" s="81"/>
      <c r="HIR31" s="81"/>
      <c r="HIS31" s="81"/>
      <c r="HIT31" s="81"/>
      <c r="HIU31" s="81"/>
      <c r="HIV31" s="81"/>
      <c r="HIW31" s="81"/>
      <c r="HIX31" s="81"/>
      <c r="HIY31" s="81"/>
      <c r="HIZ31" s="81"/>
      <c r="HJA31" s="81"/>
      <c r="HJB31" s="81"/>
      <c r="HJC31" s="81"/>
      <c r="HJD31" s="81"/>
      <c r="HJE31" s="81"/>
      <c r="HJF31" s="81"/>
      <c r="HJG31" s="81"/>
      <c r="HJH31" s="81"/>
      <c r="HJI31" s="81"/>
      <c r="HJJ31" s="81"/>
      <c r="HJK31" s="81"/>
      <c r="HJL31" s="81"/>
      <c r="HJM31" s="81"/>
      <c r="HJN31" s="81"/>
      <c r="HJO31" s="81"/>
      <c r="HJP31" s="81"/>
      <c r="HJQ31" s="81"/>
      <c r="HJR31" s="81"/>
      <c r="HJS31" s="81"/>
      <c r="HJT31" s="81"/>
      <c r="HJU31" s="81"/>
      <c r="HJV31" s="81"/>
      <c r="HJW31" s="81"/>
      <c r="HJX31" s="81"/>
      <c r="HJY31" s="81"/>
      <c r="HJZ31" s="81"/>
      <c r="HKA31" s="81"/>
      <c r="HKB31" s="81"/>
      <c r="HKC31" s="81"/>
      <c r="HKD31" s="81"/>
      <c r="HKE31" s="81"/>
      <c r="HKF31" s="81"/>
      <c r="HKG31" s="81"/>
      <c r="HKH31" s="81"/>
      <c r="HKI31" s="81"/>
      <c r="HKJ31" s="81"/>
      <c r="HKK31" s="81"/>
      <c r="HKL31" s="81"/>
      <c r="HKM31" s="81"/>
      <c r="HKN31" s="81"/>
      <c r="HKO31" s="81"/>
      <c r="HKP31" s="81"/>
      <c r="HKQ31" s="81"/>
      <c r="HKR31" s="81"/>
      <c r="HKS31" s="81"/>
      <c r="HKT31" s="81"/>
      <c r="HKU31" s="81"/>
      <c r="HKV31" s="81"/>
      <c r="HKW31" s="81"/>
      <c r="HKX31" s="81"/>
      <c r="HKY31" s="81"/>
      <c r="HKZ31" s="81"/>
      <c r="HLA31" s="81"/>
      <c r="HLB31" s="81"/>
      <c r="HLC31" s="81"/>
      <c r="HLD31" s="81"/>
      <c r="HLE31" s="81"/>
      <c r="HLF31" s="81"/>
      <c r="HLG31" s="81"/>
      <c r="HLH31" s="81"/>
      <c r="HLI31" s="81"/>
      <c r="HLJ31" s="81"/>
      <c r="HLK31" s="81"/>
      <c r="HLL31" s="81"/>
      <c r="HLM31" s="81"/>
      <c r="HLN31" s="81"/>
      <c r="HLO31" s="81"/>
      <c r="HLP31" s="81"/>
      <c r="HLQ31" s="81"/>
      <c r="HLR31" s="81"/>
      <c r="HLS31" s="81"/>
      <c r="HLT31" s="81"/>
      <c r="HLU31" s="81"/>
      <c r="HLV31" s="81"/>
      <c r="HLW31" s="81"/>
      <c r="HLX31" s="81"/>
      <c r="HLY31" s="81"/>
      <c r="HLZ31" s="81"/>
      <c r="HMA31" s="81"/>
      <c r="HMB31" s="81"/>
      <c r="HMC31" s="81"/>
      <c r="HMD31" s="81"/>
      <c r="HME31" s="81"/>
      <c r="HMF31" s="81"/>
      <c r="HMG31" s="81"/>
      <c r="HMH31" s="81"/>
      <c r="HMI31" s="81"/>
      <c r="HMJ31" s="81"/>
      <c r="HMK31" s="81"/>
      <c r="HML31" s="81"/>
      <c r="HMM31" s="81"/>
      <c r="HMN31" s="81"/>
      <c r="HMO31" s="81"/>
      <c r="HMP31" s="81"/>
      <c r="HMQ31" s="81"/>
      <c r="HMR31" s="81"/>
      <c r="HMS31" s="81"/>
      <c r="HMT31" s="81"/>
      <c r="HMU31" s="81"/>
      <c r="HMV31" s="81"/>
      <c r="HMW31" s="81"/>
      <c r="HMX31" s="81"/>
      <c r="HMY31" s="81"/>
      <c r="HMZ31" s="81"/>
      <c r="HNA31" s="81"/>
      <c r="HNB31" s="81"/>
      <c r="HNC31" s="81"/>
      <c r="HND31" s="81"/>
      <c r="HNE31" s="81"/>
      <c r="HNF31" s="81"/>
      <c r="HNG31" s="81"/>
      <c r="HNH31" s="81"/>
      <c r="HNI31" s="81"/>
      <c r="HNJ31" s="81"/>
      <c r="HNK31" s="81"/>
      <c r="HNL31" s="81"/>
      <c r="HNM31" s="81"/>
      <c r="HNN31" s="81"/>
      <c r="HNO31" s="81"/>
      <c r="HNP31" s="81"/>
      <c r="HNQ31" s="81"/>
      <c r="HNR31" s="81"/>
      <c r="HNS31" s="81"/>
      <c r="HNT31" s="81"/>
      <c r="HNU31" s="81"/>
      <c r="HNV31" s="81"/>
      <c r="HNW31" s="81"/>
      <c r="HNX31" s="81"/>
      <c r="HNY31" s="81"/>
      <c r="HNZ31" s="81"/>
      <c r="HOA31" s="81"/>
      <c r="HOB31" s="81"/>
      <c r="HOC31" s="81"/>
      <c r="HOD31" s="81"/>
      <c r="HOE31" s="81"/>
      <c r="HOF31" s="81"/>
      <c r="HOG31" s="81"/>
      <c r="HOH31" s="81"/>
      <c r="HOI31" s="81"/>
      <c r="HOJ31" s="81"/>
      <c r="HOK31" s="81"/>
      <c r="HOL31" s="81"/>
      <c r="HOM31" s="81"/>
      <c r="HON31" s="81"/>
      <c r="HOO31" s="81"/>
      <c r="HOP31" s="81"/>
      <c r="HOQ31" s="81"/>
      <c r="HOR31" s="81"/>
      <c r="HOS31" s="81"/>
      <c r="HOT31" s="81"/>
      <c r="HOU31" s="81"/>
      <c r="HOV31" s="81"/>
      <c r="HOW31" s="81"/>
      <c r="HOX31" s="81"/>
      <c r="HOY31" s="81"/>
      <c r="HOZ31" s="81"/>
      <c r="HPA31" s="81"/>
      <c r="HPB31" s="81"/>
      <c r="HPC31" s="81"/>
      <c r="HPD31" s="81"/>
      <c r="HPE31" s="81"/>
      <c r="HPF31" s="81"/>
      <c r="HPG31" s="81"/>
      <c r="HPH31" s="81"/>
      <c r="HPI31" s="81"/>
      <c r="HPJ31" s="81"/>
      <c r="HPK31" s="81"/>
      <c r="HPL31" s="81"/>
      <c r="HPM31" s="81"/>
      <c r="HPN31" s="81"/>
      <c r="HPO31" s="81"/>
      <c r="HPP31" s="81"/>
      <c r="HPQ31" s="81"/>
      <c r="HPR31" s="81"/>
      <c r="HPS31" s="81"/>
      <c r="HPT31" s="81"/>
      <c r="HPU31" s="81"/>
      <c r="HPV31" s="81"/>
      <c r="HPW31" s="81"/>
      <c r="HPX31" s="81"/>
      <c r="HPY31" s="81"/>
      <c r="HPZ31" s="81"/>
      <c r="HQA31" s="81"/>
      <c r="HQB31" s="81"/>
      <c r="HQC31" s="81"/>
      <c r="HQD31" s="81"/>
      <c r="HQE31" s="81"/>
      <c r="HQF31" s="81"/>
      <c r="HQG31" s="81"/>
      <c r="HQH31" s="81"/>
      <c r="HQI31" s="81"/>
      <c r="HQJ31" s="81"/>
      <c r="HQK31" s="81"/>
      <c r="HQL31" s="81"/>
      <c r="HQM31" s="81"/>
      <c r="HQN31" s="81"/>
      <c r="HQO31" s="81"/>
      <c r="HQP31" s="81"/>
      <c r="HQQ31" s="81"/>
      <c r="HQR31" s="81"/>
      <c r="HQS31" s="81"/>
      <c r="HQT31" s="81"/>
      <c r="HQU31" s="81"/>
      <c r="HQV31" s="81"/>
      <c r="HQW31" s="81"/>
      <c r="HQX31" s="81"/>
      <c r="HQY31" s="81"/>
      <c r="HQZ31" s="81"/>
      <c r="HRA31" s="81"/>
      <c r="HRB31" s="81"/>
      <c r="HRC31" s="81"/>
      <c r="HRD31" s="81"/>
      <c r="HRE31" s="81"/>
      <c r="HRF31" s="81"/>
      <c r="HRG31" s="81"/>
      <c r="HRH31" s="81"/>
      <c r="HRI31" s="81"/>
      <c r="HRJ31" s="81"/>
      <c r="HRK31" s="81"/>
      <c r="HRL31" s="81"/>
      <c r="HRM31" s="81"/>
      <c r="HRN31" s="81"/>
      <c r="HRO31" s="81"/>
      <c r="HRP31" s="81"/>
      <c r="HRQ31" s="81"/>
      <c r="HRR31" s="81"/>
      <c r="HRS31" s="81"/>
      <c r="HRT31" s="81"/>
      <c r="HRU31" s="81"/>
      <c r="HRV31" s="81"/>
      <c r="HRW31" s="81"/>
      <c r="HRX31" s="81"/>
      <c r="HRY31" s="81"/>
      <c r="HRZ31" s="81"/>
      <c r="HSA31" s="81"/>
      <c r="HSB31" s="81"/>
      <c r="HSC31" s="81"/>
      <c r="HSD31" s="81"/>
      <c r="HSE31" s="81"/>
      <c r="HSF31" s="81"/>
      <c r="HSG31" s="81"/>
      <c r="HSH31" s="81"/>
      <c r="HSI31" s="81"/>
      <c r="HSJ31" s="81"/>
      <c r="HSK31" s="81"/>
      <c r="HSL31" s="81"/>
      <c r="HSM31" s="81"/>
      <c r="HSN31" s="81"/>
      <c r="HSO31" s="81"/>
      <c r="HSP31" s="81"/>
      <c r="HSQ31" s="81"/>
      <c r="HSR31" s="81"/>
      <c r="HSS31" s="81"/>
      <c r="HST31" s="81"/>
      <c r="HSU31" s="81"/>
      <c r="HSV31" s="81"/>
      <c r="HSW31" s="81"/>
      <c r="HSX31" s="81"/>
      <c r="HSY31" s="81"/>
      <c r="HSZ31" s="81"/>
      <c r="HTA31" s="81"/>
      <c r="HTB31" s="81"/>
      <c r="HTC31" s="81"/>
      <c r="HTD31" s="81"/>
      <c r="HTE31" s="81"/>
      <c r="HTF31" s="81"/>
      <c r="HTG31" s="81"/>
      <c r="HTH31" s="81"/>
      <c r="HTI31" s="81"/>
      <c r="HTJ31" s="81"/>
      <c r="HTK31" s="81"/>
      <c r="HTL31" s="81"/>
      <c r="HTM31" s="81"/>
      <c r="HTN31" s="81"/>
      <c r="HTO31" s="81"/>
      <c r="HTP31" s="81"/>
      <c r="HTQ31" s="81"/>
      <c r="HTR31" s="81"/>
      <c r="HTS31" s="81"/>
      <c r="HTT31" s="81"/>
      <c r="HTU31" s="81"/>
      <c r="HTV31" s="81"/>
      <c r="HTW31" s="81"/>
      <c r="HTX31" s="81"/>
      <c r="HTY31" s="81"/>
      <c r="HTZ31" s="81"/>
      <c r="HUA31" s="81"/>
      <c r="HUB31" s="81"/>
      <c r="HUC31" s="81"/>
      <c r="HUD31" s="81"/>
      <c r="HUE31" s="81"/>
      <c r="HUF31" s="81"/>
      <c r="HUG31" s="81"/>
      <c r="HUH31" s="81"/>
      <c r="HUI31" s="81"/>
      <c r="HUJ31" s="81"/>
      <c r="HUK31" s="81"/>
      <c r="HUL31" s="81"/>
      <c r="HUM31" s="81"/>
      <c r="HUN31" s="81"/>
      <c r="HUO31" s="81"/>
      <c r="HUP31" s="81"/>
      <c r="HUQ31" s="81"/>
      <c r="HUR31" s="81"/>
      <c r="HUS31" s="81"/>
      <c r="HUT31" s="81"/>
      <c r="HUU31" s="81"/>
      <c r="HUV31" s="81"/>
      <c r="HUW31" s="81"/>
      <c r="HUX31" s="81"/>
      <c r="HUY31" s="81"/>
      <c r="HUZ31" s="81"/>
      <c r="HVA31" s="81"/>
      <c r="HVB31" s="81"/>
      <c r="HVC31" s="81"/>
      <c r="HVD31" s="81"/>
      <c r="HVE31" s="81"/>
      <c r="HVF31" s="81"/>
      <c r="HVG31" s="81"/>
      <c r="HVH31" s="81"/>
      <c r="HVI31" s="81"/>
      <c r="HVJ31" s="81"/>
      <c r="HVK31" s="81"/>
      <c r="HVL31" s="81"/>
      <c r="HVM31" s="81"/>
      <c r="HVN31" s="81"/>
      <c r="HVO31" s="81"/>
      <c r="HVP31" s="81"/>
      <c r="HVQ31" s="81"/>
      <c r="HVR31" s="81"/>
      <c r="HVS31" s="81"/>
      <c r="HVT31" s="81"/>
      <c r="HVU31" s="81"/>
      <c r="HVV31" s="81"/>
      <c r="HVW31" s="81"/>
      <c r="HVX31" s="81"/>
      <c r="HVY31" s="81"/>
      <c r="HVZ31" s="81"/>
      <c r="HWA31" s="81"/>
      <c r="HWB31" s="81"/>
      <c r="HWC31" s="81"/>
      <c r="HWD31" s="81"/>
      <c r="HWE31" s="81"/>
      <c r="HWF31" s="81"/>
      <c r="HWG31" s="81"/>
      <c r="HWH31" s="81"/>
      <c r="HWI31" s="81"/>
      <c r="HWJ31" s="81"/>
      <c r="HWK31" s="81"/>
      <c r="HWL31" s="81"/>
      <c r="HWM31" s="81"/>
      <c r="HWN31" s="81"/>
      <c r="HWO31" s="81"/>
      <c r="HWP31" s="81"/>
      <c r="HWQ31" s="81"/>
      <c r="HWR31" s="81"/>
      <c r="HWS31" s="81"/>
      <c r="HWT31" s="81"/>
      <c r="HWU31" s="81"/>
      <c r="HWV31" s="81"/>
      <c r="HWW31" s="81"/>
      <c r="HWX31" s="81"/>
      <c r="HWY31" s="81"/>
      <c r="HWZ31" s="81"/>
      <c r="HXA31" s="81"/>
      <c r="HXB31" s="81"/>
      <c r="HXC31" s="81"/>
      <c r="HXD31" s="81"/>
      <c r="HXE31" s="81"/>
      <c r="HXF31" s="81"/>
      <c r="HXG31" s="81"/>
      <c r="HXH31" s="81"/>
      <c r="HXI31" s="81"/>
      <c r="HXJ31" s="81"/>
      <c r="HXK31" s="81"/>
      <c r="HXL31" s="81"/>
      <c r="HXM31" s="81"/>
      <c r="HXN31" s="81"/>
      <c r="HXO31" s="81"/>
      <c r="HXP31" s="81"/>
      <c r="HXQ31" s="81"/>
      <c r="HXR31" s="81"/>
      <c r="HXS31" s="81"/>
      <c r="HXT31" s="81"/>
      <c r="HXU31" s="81"/>
      <c r="HXV31" s="81"/>
      <c r="HXW31" s="81"/>
      <c r="HXX31" s="81"/>
      <c r="HXY31" s="81"/>
      <c r="HXZ31" s="81"/>
      <c r="HYA31" s="81"/>
      <c r="HYB31" s="81"/>
      <c r="HYC31" s="81"/>
      <c r="HYD31" s="81"/>
      <c r="HYE31" s="81"/>
      <c r="HYF31" s="81"/>
      <c r="HYG31" s="81"/>
      <c r="HYH31" s="81"/>
      <c r="HYI31" s="81"/>
      <c r="HYJ31" s="81"/>
      <c r="HYK31" s="81"/>
      <c r="HYL31" s="81"/>
      <c r="HYM31" s="81"/>
      <c r="HYN31" s="81"/>
      <c r="HYO31" s="81"/>
      <c r="HYP31" s="81"/>
      <c r="HYQ31" s="81"/>
      <c r="HYR31" s="81"/>
      <c r="HYS31" s="81"/>
      <c r="HYT31" s="81"/>
      <c r="HYU31" s="81"/>
      <c r="HYV31" s="81"/>
      <c r="HYW31" s="81"/>
      <c r="HYX31" s="81"/>
      <c r="HYY31" s="81"/>
      <c r="HYZ31" s="81"/>
      <c r="HZA31" s="81"/>
      <c r="HZB31" s="81"/>
      <c r="HZC31" s="81"/>
      <c r="HZD31" s="81"/>
      <c r="HZE31" s="81"/>
      <c r="HZF31" s="81"/>
      <c r="HZG31" s="81"/>
      <c r="HZH31" s="81"/>
      <c r="HZI31" s="81"/>
      <c r="HZJ31" s="81"/>
      <c r="HZK31" s="81"/>
      <c r="HZL31" s="81"/>
      <c r="HZM31" s="81"/>
      <c r="HZN31" s="81"/>
      <c r="HZO31" s="81"/>
      <c r="HZP31" s="81"/>
      <c r="HZQ31" s="81"/>
      <c r="HZR31" s="81"/>
      <c r="HZS31" s="81"/>
      <c r="HZT31" s="81"/>
      <c r="HZU31" s="81"/>
      <c r="HZV31" s="81"/>
      <c r="HZW31" s="81"/>
      <c r="HZX31" s="81"/>
      <c r="HZY31" s="81"/>
      <c r="HZZ31" s="81"/>
      <c r="IAA31" s="81"/>
      <c r="IAB31" s="81"/>
      <c r="IAC31" s="81"/>
      <c r="IAD31" s="81"/>
      <c r="IAE31" s="81"/>
      <c r="IAF31" s="81"/>
      <c r="IAG31" s="81"/>
      <c r="IAH31" s="81"/>
      <c r="IAI31" s="81"/>
      <c r="IAJ31" s="81"/>
      <c r="IAK31" s="81"/>
      <c r="IAL31" s="81"/>
      <c r="IAM31" s="81"/>
      <c r="IAN31" s="81"/>
      <c r="IAO31" s="81"/>
      <c r="IAP31" s="81"/>
      <c r="IAQ31" s="81"/>
      <c r="IAR31" s="81"/>
      <c r="IAS31" s="81"/>
      <c r="IAT31" s="81"/>
      <c r="IAU31" s="81"/>
      <c r="IAV31" s="81"/>
      <c r="IAW31" s="81"/>
      <c r="IAX31" s="81"/>
      <c r="IAY31" s="81"/>
      <c r="IAZ31" s="81"/>
      <c r="IBA31" s="81"/>
      <c r="IBB31" s="81"/>
      <c r="IBC31" s="81"/>
      <c r="IBD31" s="81"/>
      <c r="IBE31" s="81"/>
      <c r="IBF31" s="81"/>
      <c r="IBG31" s="81"/>
      <c r="IBH31" s="81"/>
      <c r="IBI31" s="81"/>
      <c r="IBJ31" s="81"/>
      <c r="IBK31" s="81"/>
      <c r="IBL31" s="81"/>
      <c r="IBM31" s="81"/>
      <c r="IBN31" s="81"/>
      <c r="IBO31" s="81"/>
      <c r="IBP31" s="81"/>
      <c r="IBQ31" s="81"/>
      <c r="IBR31" s="81"/>
      <c r="IBS31" s="81"/>
      <c r="IBT31" s="81"/>
      <c r="IBU31" s="81"/>
      <c r="IBV31" s="81"/>
      <c r="IBW31" s="81"/>
      <c r="IBX31" s="81"/>
      <c r="IBY31" s="81"/>
      <c r="IBZ31" s="81"/>
      <c r="ICA31" s="81"/>
      <c r="ICB31" s="81"/>
      <c r="ICC31" s="81"/>
      <c r="ICD31" s="81"/>
      <c r="ICE31" s="81"/>
      <c r="ICF31" s="81"/>
      <c r="ICG31" s="81"/>
      <c r="ICH31" s="81"/>
      <c r="ICI31" s="81"/>
      <c r="ICJ31" s="81"/>
      <c r="ICK31" s="81"/>
      <c r="ICL31" s="81"/>
      <c r="ICM31" s="81"/>
      <c r="ICN31" s="81"/>
      <c r="ICO31" s="81"/>
      <c r="ICP31" s="81"/>
      <c r="ICQ31" s="81"/>
      <c r="ICR31" s="81"/>
      <c r="ICS31" s="81"/>
      <c r="ICT31" s="81"/>
      <c r="ICU31" s="81"/>
      <c r="ICV31" s="81"/>
      <c r="ICW31" s="81"/>
      <c r="ICX31" s="81"/>
      <c r="ICY31" s="81"/>
      <c r="ICZ31" s="81"/>
      <c r="IDA31" s="81"/>
      <c r="IDB31" s="81"/>
      <c r="IDC31" s="81"/>
      <c r="IDD31" s="81"/>
      <c r="IDE31" s="81"/>
      <c r="IDF31" s="81"/>
      <c r="IDG31" s="81"/>
      <c r="IDH31" s="81"/>
      <c r="IDI31" s="81"/>
      <c r="IDJ31" s="81"/>
      <c r="IDK31" s="81"/>
      <c r="IDL31" s="81"/>
      <c r="IDM31" s="81"/>
      <c r="IDN31" s="81"/>
      <c r="IDO31" s="81"/>
      <c r="IDP31" s="81"/>
      <c r="IDQ31" s="81"/>
      <c r="IDR31" s="81"/>
      <c r="IDS31" s="81"/>
      <c r="IDT31" s="81"/>
      <c r="IDU31" s="81"/>
      <c r="IDV31" s="81"/>
      <c r="IDW31" s="81"/>
      <c r="IDX31" s="81"/>
      <c r="IDY31" s="81"/>
      <c r="IDZ31" s="81"/>
      <c r="IEA31" s="81"/>
      <c r="IEB31" s="81"/>
      <c r="IEC31" s="81"/>
      <c r="IED31" s="81"/>
      <c r="IEE31" s="81"/>
      <c r="IEF31" s="81"/>
      <c r="IEG31" s="81"/>
      <c r="IEH31" s="81"/>
      <c r="IEI31" s="81"/>
      <c r="IEJ31" s="81"/>
      <c r="IEK31" s="81"/>
      <c r="IEL31" s="81"/>
      <c r="IEM31" s="81"/>
      <c r="IEN31" s="81"/>
      <c r="IEO31" s="81"/>
      <c r="IEP31" s="81"/>
      <c r="IEQ31" s="81"/>
      <c r="IER31" s="81"/>
      <c r="IES31" s="81"/>
      <c r="IET31" s="81"/>
      <c r="IEU31" s="81"/>
      <c r="IEV31" s="81"/>
      <c r="IEW31" s="81"/>
      <c r="IEX31" s="81"/>
      <c r="IEY31" s="81"/>
      <c r="IEZ31" s="81"/>
      <c r="IFA31" s="81"/>
      <c r="IFB31" s="81"/>
      <c r="IFC31" s="81"/>
      <c r="IFD31" s="81"/>
      <c r="IFE31" s="81"/>
      <c r="IFF31" s="81"/>
      <c r="IFG31" s="81"/>
      <c r="IFH31" s="81"/>
      <c r="IFI31" s="81"/>
      <c r="IFJ31" s="81"/>
      <c r="IFK31" s="81"/>
      <c r="IFL31" s="81"/>
      <c r="IFM31" s="81"/>
      <c r="IFN31" s="81"/>
      <c r="IFO31" s="81"/>
      <c r="IFP31" s="81"/>
      <c r="IFQ31" s="81"/>
      <c r="IFR31" s="81"/>
      <c r="IFS31" s="81"/>
      <c r="IFT31" s="81"/>
      <c r="IFU31" s="81"/>
      <c r="IFV31" s="81"/>
      <c r="IFW31" s="81"/>
      <c r="IFX31" s="81"/>
      <c r="IFY31" s="81"/>
      <c r="IFZ31" s="81"/>
      <c r="IGA31" s="81"/>
      <c r="IGB31" s="81"/>
      <c r="IGC31" s="81"/>
      <c r="IGD31" s="81"/>
      <c r="IGE31" s="81"/>
      <c r="IGF31" s="81"/>
      <c r="IGG31" s="81"/>
      <c r="IGH31" s="81"/>
      <c r="IGI31" s="81"/>
      <c r="IGJ31" s="81"/>
      <c r="IGK31" s="81"/>
      <c r="IGL31" s="81"/>
      <c r="IGM31" s="81"/>
      <c r="IGN31" s="81"/>
      <c r="IGO31" s="81"/>
      <c r="IGP31" s="81"/>
      <c r="IGQ31" s="81"/>
      <c r="IGR31" s="81"/>
      <c r="IGS31" s="81"/>
      <c r="IGT31" s="81"/>
      <c r="IGU31" s="81"/>
      <c r="IGV31" s="81"/>
      <c r="IGW31" s="81"/>
      <c r="IGX31" s="81"/>
      <c r="IGY31" s="81"/>
      <c r="IGZ31" s="81"/>
      <c r="IHA31" s="81"/>
      <c r="IHB31" s="81"/>
      <c r="IHC31" s="81"/>
      <c r="IHD31" s="81"/>
      <c r="IHE31" s="81"/>
      <c r="IHF31" s="81"/>
      <c r="IHG31" s="81"/>
      <c r="IHH31" s="81"/>
      <c r="IHI31" s="81"/>
      <c r="IHJ31" s="81"/>
      <c r="IHK31" s="81"/>
      <c r="IHL31" s="81"/>
      <c r="IHM31" s="81"/>
      <c r="IHN31" s="81"/>
      <c r="IHO31" s="81"/>
      <c r="IHP31" s="81"/>
      <c r="IHQ31" s="81"/>
      <c r="IHR31" s="81"/>
      <c r="IHS31" s="81"/>
      <c r="IHT31" s="81"/>
      <c r="IHU31" s="81"/>
      <c r="IHV31" s="81"/>
      <c r="IHW31" s="81"/>
      <c r="IHX31" s="81"/>
      <c r="IHY31" s="81"/>
      <c r="IHZ31" s="81"/>
      <c r="IIA31" s="81"/>
      <c r="IIB31" s="81"/>
      <c r="IIC31" s="81"/>
      <c r="IID31" s="81"/>
      <c r="IIE31" s="81"/>
      <c r="IIF31" s="81"/>
      <c r="IIG31" s="81"/>
      <c r="IIH31" s="81"/>
      <c r="III31" s="81"/>
      <c r="IIJ31" s="81"/>
      <c r="IIK31" s="81"/>
      <c r="IIL31" s="81"/>
      <c r="IIM31" s="81"/>
      <c r="IIN31" s="81"/>
      <c r="IIO31" s="81"/>
      <c r="IIP31" s="81"/>
      <c r="IIQ31" s="81"/>
      <c r="IIR31" s="81"/>
      <c r="IIS31" s="81"/>
      <c r="IIT31" s="81"/>
      <c r="IIU31" s="81"/>
      <c r="IIV31" s="81"/>
      <c r="IIW31" s="81"/>
      <c r="IIX31" s="81"/>
      <c r="IIY31" s="81"/>
      <c r="IIZ31" s="81"/>
      <c r="IJA31" s="81"/>
      <c r="IJB31" s="81"/>
      <c r="IJC31" s="81"/>
      <c r="IJD31" s="81"/>
      <c r="IJE31" s="81"/>
      <c r="IJF31" s="81"/>
      <c r="IJG31" s="81"/>
      <c r="IJH31" s="81"/>
      <c r="IJI31" s="81"/>
      <c r="IJJ31" s="81"/>
      <c r="IJK31" s="81"/>
      <c r="IJL31" s="81"/>
      <c r="IJM31" s="81"/>
      <c r="IJN31" s="81"/>
      <c r="IJO31" s="81"/>
      <c r="IJP31" s="81"/>
      <c r="IJQ31" s="81"/>
      <c r="IJR31" s="81"/>
      <c r="IJS31" s="81"/>
      <c r="IJT31" s="81"/>
      <c r="IJU31" s="81"/>
      <c r="IJV31" s="81"/>
      <c r="IJW31" s="81"/>
      <c r="IJX31" s="81"/>
      <c r="IJY31" s="81"/>
      <c r="IJZ31" s="81"/>
      <c r="IKA31" s="81"/>
      <c r="IKB31" s="81"/>
      <c r="IKC31" s="81"/>
      <c r="IKD31" s="81"/>
      <c r="IKE31" s="81"/>
      <c r="IKF31" s="81"/>
      <c r="IKG31" s="81"/>
      <c r="IKH31" s="81"/>
      <c r="IKI31" s="81"/>
      <c r="IKJ31" s="81"/>
      <c r="IKK31" s="81"/>
      <c r="IKL31" s="81"/>
      <c r="IKM31" s="81"/>
      <c r="IKN31" s="81"/>
      <c r="IKO31" s="81"/>
      <c r="IKP31" s="81"/>
      <c r="IKQ31" s="81"/>
      <c r="IKR31" s="81"/>
      <c r="IKS31" s="81"/>
      <c r="IKT31" s="81"/>
      <c r="IKU31" s="81"/>
      <c r="IKV31" s="81"/>
      <c r="IKW31" s="81"/>
      <c r="IKX31" s="81"/>
      <c r="IKY31" s="81"/>
      <c r="IKZ31" s="81"/>
      <c r="ILA31" s="81"/>
      <c r="ILB31" s="81"/>
      <c r="ILC31" s="81"/>
      <c r="ILD31" s="81"/>
      <c r="ILE31" s="81"/>
      <c r="ILF31" s="81"/>
      <c r="ILG31" s="81"/>
      <c r="ILH31" s="81"/>
      <c r="ILI31" s="81"/>
      <c r="ILJ31" s="81"/>
      <c r="ILK31" s="81"/>
      <c r="ILL31" s="81"/>
      <c r="ILM31" s="81"/>
      <c r="ILN31" s="81"/>
      <c r="ILO31" s="81"/>
      <c r="ILP31" s="81"/>
      <c r="ILQ31" s="81"/>
      <c r="ILR31" s="81"/>
      <c r="ILS31" s="81"/>
      <c r="ILT31" s="81"/>
      <c r="ILU31" s="81"/>
      <c r="ILV31" s="81"/>
      <c r="ILW31" s="81"/>
      <c r="ILX31" s="81"/>
      <c r="ILY31" s="81"/>
      <c r="ILZ31" s="81"/>
      <c r="IMA31" s="81"/>
      <c r="IMB31" s="81"/>
      <c r="IMC31" s="81"/>
      <c r="IMD31" s="81"/>
      <c r="IME31" s="81"/>
      <c r="IMF31" s="81"/>
      <c r="IMG31" s="81"/>
      <c r="IMH31" s="81"/>
      <c r="IMI31" s="81"/>
      <c r="IMJ31" s="81"/>
      <c r="IMK31" s="81"/>
      <c r="IML31" s="81"/>
      <c r="IMM31" s="81"/>
      <c r="IMN31" s="81"/>
      <c r="IMO31" s="81"/>
      <c r="IMP31" s="81"/>
      <c r="IMQ31" s="81"/>
      <c r="IMR31" s="81"/>
      <c r="IMS31" s="81"/>
      <c r="IMT31" s="81"/>
      <c r="IMU31" s="81"/>
      <c r="IMV31" s="81"/>
      <c r="IMW31" s="81"/>
      <c r="IMX31" s="81"/>
      <c r="IMY31" s="81"/>
      <c r="IMZ31" s="81"/>
      <c r="INA31" s="81"/>
      <c r="INB31" s="81"/>
      <c r="INC31" s="81"/>
      <c r="IND31" s="81"/>
      <c r="INE31" s="81"/>
      <c r="INF31" s="81"/>
      <c r="ING31" s="81"/>
      <c r="INH31" s="81"/>
      <c r="INI31" s="81"/>
      <c r="INJ31" s="81"/>
      <c r="INK31" s="81"/>
      <c r="INL31" s="81"/>
      <c r="INM31" s="81"/>
      <c r="INN31" s="81"/>
      <c r="INO31" s="81"/>
      <c r="INP31" s="81"/>
      <c r="INQ31" s="81"/>
      <c r="INR31" s="81"/>
      <c r="INS31" s="81"/>
      <c r="INT31" s="81"/>
      <c r="INU31" s="81"/>
      <c r="INV31" s="81"/>
      <c r="INW31" s="81"/>
      <c r="INX31" s="81"/>
      <c r="INY31" s="81"/>
      <c r="INZ31" s="81"/>
      <c r="IOA31" s="81"/>
      <c r="IOB31" s="81"/>
      <c r="IOC31" s="81"/>
      <c r="IOD31" s="81"/>
      <c r="IOE31" s="81"/>
      <c r="IOF31" s="81"/>
      <c r="IOG31" s="81"/>
      <c r="IOH31" s="81"/>
      <c r="IOI31" s="81"/>
      <c r="IOJ31" s="81"/>
      <c r="IOK31" s="81"/>
      <c r="IOL31" s="81"/>
      <c r="IOM31" s="81"/>
      <c r="ION31" s="81"/>
      <c r="IOO31" s="81"/>
      <c r="IOP31" s="81"/>
      <c r="IOQ31" s="81"/>
      <c r="IOR31" s="81"/>
      <c r="IOS31" s="81"/>
      <c r="IOT31" s="81"/>
      <c r="IOU31" s="81"/>
      <c r="IOV31" s="81"/>
      <c r="IOW31" s="81"/>
      <c r="IOX31" s="81"/>
      <c r="IOY31" s="81"/>
      <c r="IOZ31" s="81"/>
      <c r="IPA31" s="81"/>
      <c r="IPB31" s="81"/>
      <c r="IPC31" s="81"/>
      <c r="IPD31" s="81"/>
      <c r="IPE31" s="81"/>
      <c r="IPF31" s="81"/>
      <c r="IPG31" s="81"/>
      <c r="IPH31" s="81"/>
      <c r="IPI31" s="81"/>
      <c r="IPJ31" s="81"/>
      <c r="IPK31" s="81"/>
      <c r="IPL31" s="81"/>
      <c r="IPM31" s="81"/>
      <c r="IPN31" s="81"/>
      <c r="IPO31" s="81"/>
      <c r="IPP31" s="81"/>
      <c r="IPQ31" s="81"/>
      <c r="IPR31" s="81"/>
      <c r="IPS31" s="81"/>
      <c r="IPT31" s="81"/>
      <c r="IPU31" s="81"/>
      <c r="IPV31" s="81"/>
      <c r="IPW31" s="81"/>
      <c r="IPX31" s="81"/>
      <c r="IPY31" s="81"/>
      <c r="IPZ31" s="81"/>
      <c r="IQA31" s="81"/>
      <c r="IQB31" s="81"/>
      <c r="IQC31" s="81"/>
      <c r="IQD31" s="81"/>
      <c r="IQE31" s="81"/>
      <c r="IQF31" s="81"/>
      <c r="IQG31" s="81"/>
      <c r="IQH31" s="81"/>
      <c r="IQI31" s="81"/>
      <c r="IQJ31" s="81"/>
      <c r="IQK31" s="81"/>
      <c r="IQL31" s="81"/>
      <c r="IQM31" s="81"/>
      <c r="IQN31" s="81"/>
      <c r="IQO31" s="81"/>
      <c r="IQP31" s="81"/>
      <c r="IQQ31" s="81"/>
      <c r="IQR31" s="81"/>
      <c r="IQS31" s="81"/>
      <c r="IQT31" s="81"/>
      <c r="IQU31" s="81"/>
      <c r="IQV31" s="81"/>
      <c r="IQW31" s="81"/>
      <c r="IQX31" s="81"/>
      <c r="IQY31" s="81"/>
      <c r="IQZ31" s="81"/>
      <c r="IRA31" s="81"/>
      <c r="IRB31" s="81"/>
      <c r="IRC31" s="81"/>
      <c r="IRD31" s="81"/>
      <c r="IRE31" s="81"/>
      <c r="IRF31" s="81"/>
      <c r="IRG31" s="81"/>
      <c r="IRH31" s="81"/>
      <c r="IRI31" s="81"/>
      <c r="IRJ31" s="81"/>
      <c r="IRK31" s="81"/>
      <c r="IRL31" s="81"/>
      <c r="IRM31" s="81"/>
      <c r="IRN31" s="81"/>
      <c r="IRO31" s="81"/>
      <c r="IRP31" s="81"/>
      <c r="IRQ31" s="81"/>
      <c r="IRR31" s="81"/>
      <c r="IRS31" s="81"/>
      <c r="IRT31" s="81"/>
      <c r="IRU31" s="81"/>
      <c r="IRV31" s="81"/>
      <c r="IRW31" s="81"/>
      <c r="IRX31" s="81"/>
      <c r="IRY31" s="81"/>
      <c r="IRZ31" s="81"/>
      <c r="ISA31" s="81"/>
      <c r="ISB31" s="81"/>
      <c r="ISC31" s="81"/>
      <c r="ISD31" s="81"/>
      <c r="ISE31" s="81"/>
      <c r="ISF31" s="81"/>
      <c r="ISG31" s="81"/>
      <c r="ISH31" s="81"/>
      <c r="ISI31" s="81"/>
      <c r="ISJ31" s="81"/>
      <c r="ISK31" s="81"/>
      <c r="ISL31" s="81"/>
      <c r="ISM31" s="81"/>
      <c r="ISN31" s="81"/>
      <c r="ISO31" s="81"/>
      <c r="ISP31" s="81"/>
      <c r="ISQ31" s="81"/>
      <c r="ISR31" s="81"/>
      <c r="ISS31" s="81"/>
      <c r="IST31" s="81"/>
      <c r="ISU31" s="81"/>
      <c r="ISV31" s="81"/>
      <c r="ISW31" s="81"/>
      <c r="ISX31" s="81"/>
      <c r="ISY31" s="81"/>
      <c r="ISZ31" s="81"/>
      <c r="ITA31" s="81"/>
      <c r="ITB31" s="81"/>
      <c r="ITC31" s="81"/>
      <c r="ITD31" s="81"/>
      <c r="ITE31" s="81"/>
      <c r="ITF31" s="81"/>
      <c r="ITG31" s="81"/>
      <c r="ITH31" s="81"/>
      <c r="ITI31" s="81"/>
      <c r="ITJ31" s="81"/>
      <c r="ITK31" s="81"/>
      <c r="ITL31" s="81"/>
      <c r="ITM31" s="81"/>
      <c r="ITN31" s="81"/>
      <c r="ITO31" s="81"/>
      <c r="ITP31" s="81"/>
      <c r="ITQ31" s="81"/>
      <c r="ITR31" s="81"/>
      <c r="ITS31" s="81"/>
      <c r="ITT31" s="81"/>
      <c r="ITU31" s="81"/>
      <c r="ITV31" s="81"/>
      <c r="ITW31" s="81"/>
      <c r="ITX31" s="81"/>
      <c r="ITY31" s="81"/>
      <c r="ITZ31" s="81"/>
      <c r="IUA31" s="81"/>
      <c r="IUB31" s="81"/>
      <c r="IUC31" s="81"/>
      <c r="IUD31" s="81"/>
      <c r="IUE31" s="81"/>
      <c r="IUF31" s="81"/>
      <c r="IUG31" s="81"/>
      <c r="IUH31" s="81"/>
      <c r="IUI31" s="81"/>
      <c r="IUJ31" s="81"/>
      <c r="IUK31" s="81"/>
      <c r="IUL31" s="81"/>
      <c r="IUM31" s="81"/>
      <c r="IUN31" s="81"/>
      <c r="IUO31" s="81"/>
      <c r="IUP31" s="81"/>
      <c r="IUQ31" s="81"/>
      <c r="IUR31" s="81"/>
      <c r="IUS31" s="81"/>
      <c r="IUT31" s="81"/>
      <c r="IUU31" s="81"/>
      <c r="IUV31" s="81"/>
      <c r="IUW31" s="81"/>
      <c r="IUX31" s="81"/>
      <c r="IUY31" s="81"/>
      <c r="IUZ31" s="81"/>
      <c r="IVA31" s="81"/>
      <c r="IVB31" s="81"/>
      <c r="IVC31" s="81"/>
      <c r="IVD31" s="81"/>
      <c r="IVE31" s="81"/>
      <c r="IVF31" s="81"/>
      <c r="IVG31" s="81"/>
      <c r="IVH31" s="81"/>
      <c r="IVI31" s="81"/>
      <c r="IVJ31" s="81"/>
      <c r="IVK31" s="81"/>
      <c r="IVL31" s="81"/>
      <c r="IVM31" s="81"/>
      <c r="IVN31" s="81"/>
      <c r="IVO31" s="81"/>
      <c r="IVP31" s="81"/>
      <c r="IVQ31" s="81"/>
      <c r="IVR31" s="81"/>
      <c r="IVS31" s="81"/>
      <c r="IVT31" s="81"/>
      <c r="IVU31" s="81"/>
      <c r="IVV31" s="81"/>
      <c r="IVW31" s="81"/>
      <c r="IVX31" s="81"/>
      <c r="IVY31" s="81"/>
      <c r="IVZ31" s="81"/>
      <c r="IWA31" s="81"/>
      <c r="IWB31" s="81"/>
      <c r="IWC31" s="81"/>
      <c r="IWD31" s="81"/>
      <c r="IWE31" s="81"/>
      <c r="IWF31" s="81"/>
      <c r="IWG31" s="81"/>
      <c r="IWH31" s="81"/>
      <c r="IWI31" s="81"/>
      <c r="IWJ31" s="81"/>
      <c r="IWK31" s="81"/>
      <c r="IWL31" s="81"/>
      <c r="IWM31" s="81"/>
      <c r="IWN31" s="81"/>
      <c r="IWO31" s="81"/>
      <c r="IWP31" s="81"/>
      <c r="IWQ31" s="81"/>
      <c r="IWR31" s="81"/>
      <c r="IWS31" s="81"/>
      <c r="IWT31" s="81"/>
      <c r="IWU31" s="81"/>
      <c r="IWV31" s="81"/>
      <c r="IWW31" s="81"/>
      <c r="IWX31" s="81"/>
      <c r="IWY31" s="81"/>
      <c r="IWZ31" s="81"/>
      <c r="IXA31" s="81"/>
      <c r="IXB31" s="81"/>
      <c r="IXC31" s="81"/>
      <c r="IXD31" s="81"/>
      <c r="IXE31" s="81"/>
      <c r="IXF31" s="81"/>
      <c r="IXG31" s="81"/>
      <c r="IXH31" s="81"/>
      <c r="IXI31" s="81"/>
      <c r="IXJ31" s="81"/>
      <c r="IXK31" s="81"/>
      <c r="IXL31" s="81"/>
      <c r="IXM31" s="81"/>
      <c r="IXN31" s="81"/>
      <c r="IXO31" s="81"/>
      <c r="IXP31" s="81"/>
      <c r="IXQ31" s="81"/>
      <c r="IXR31" s="81"/>
      <c r="IXS31" s="81"/>
      <c r="IXT31" s="81"/>
      <c r="IXU31" s="81"/>
      <c r="IXV31" s="81"/>
      <c r="IXW31" s="81"/>
      <c r="IXX31" s="81"/>
      <c r="IXY31" s="81"/>
      <c r="IXZ31" s="81"/>
      <c r="IYA31" s="81"/>
      <c r="IYB31" s="81"/>
      <c r="IYC31" s="81"/>
      <c r="IYD31" s="81"/>
      <c r="IYE31" s="81"/>
      <c r="IYF31" s="81"/>
      <c r="IYG31" s="81"/>
      <c r="IYH31" s="81"/>
      <c r="IYI31" s="81"/>
      <c r="IYJ31" s="81"/>
      <c r="IYK31" s="81"/>
      <c r="IYL31" s="81"/>
      <c r="IYM31" s="81"/>
      <c r="IYN31" s="81"/>
      <c r="IYO31" s="81"/>
      <c r="IYP31" s="81"/>
      <c r="IYQ31" s="81"/>
      <c r="IYR31" s="81"/>
      <c r="IYS31" s="81"/>
      <c r="IYT31" s="81"/>
      <c r="IYU31" s="81"/>
      <c r="IYV31" s="81"/>
      <c r="IYW31" s="81"/>
      <c r="IYX31" s="81"/>
      <c r="IYY31" s="81"/>
      <c r="IYZ31" s="81"/>
      <c r="IZA31" s="81"/>
      <c r="IZB31" s="81"/>
      <c r="IZC31" s="81"/>
      <c r="IZD31" s="81"/>
      <c r="IZE31" s="81"/>
      <c r="IZF31" s="81"/>
      <c r="IZG31" s="81"/>
      <c r="IZH31" s="81"/>
      <c r="IZI31" s="81"/>
      <c r="IZJ31" s="81"/>
      <c r="IZK31" s="81"/>
      <c r="IZL31" s="81"/>
      <c r="IZM31" s="81"/>
      <c r="IZN31" s="81"/>
      <c r="IZO31" s="81"/>
      <c r="IZP31" s="81"/>
      <c r="IZQ31" s="81"/>
      <c r="IZR31" s="81"/>
      <c r="IZS31" s="81"/>
      <c r="IZT31" s="81"/>
      <c r="IZU31" s="81"/>
      <c r="IZV31" s="81"/>
      <c r="IZW31" s="81"/>
      <c r="IZX31" s="81"/>
      <c r="IZY31" s="81"/>
      <c r="IZZ31" s="81"/>
      <c r="JAA31" s="81"/>
      <c r="JAB31" s="81"/>
      <c r="JAC31" s="81"/>
      <c r="JAD31" s="81"/>
      <c r="JAE31" s="81"/>
      <c r="JAF31" s="81"/>
      <c r="JAG31" s="81"/>
      <c r="JAH31" s="81"/>
      <c r="JAI31" s="81"/>
      <c r="JAJ31" s="81"/>
      <c r="JAK31" s="81"/>
      <c r="JAL31" s="81"/>
      <c r="JAM31" s="81"/>
      <c r="JAN31" s="81"/>
      <c r="JAO31" s="81"/>
      <c r="JAP31" s="81"/>
      <c r="JAQ31" s="81"/>
      <c r="JAR31" s="81"/>
      <c r="JAS31" s="81"/>
      <c r="JAT31" s="81"/>
      <c r="JAU31" s="81"/>
      <c r="JAV31" s="81"/>
      <c r="JAW31" s="81"/>
      <c r="JAX31" s="81"/>
      <c r="JAY31" s="81"/>
      <c r="JAZ31" s="81"/>
      <c r="JBA31" s="81"/>
      <c r="JBB31" s="81"/>
      <c r="JBC31" s="81"/>
      <c r="JBD31" s="81"/>
      <c r="JBE31" s="81"/>
      <c r="JBF31" s="81"/>
      <c r="JBG31" s="81"/>
      <c r="JBH31" s="81"/>
      <c r="JBI31" s="81"/>
      <c r="JBJ31" s="81"/>
      <c r="JBK31" s="81"/>
      <c r="JBL31" s="81"/>
      <c r="JBM31" s="81"/>
      <c r="JBN31" s="81"/>
      <c r="JBO31" s="81"/>
      <c r="JBP31" s="81"/>
      <c r="JBQ31" s="81"/>
      <c r="JBR31" s="81"/>
      <c r="JBS31" s="81"/>
      <c r="JBT31" s="81"/>
      <c r="JBU31" s="81"/>
      <c r="JBV31" s="81"/>
      <c r="JBW31" s="81"/>
      <c r="JBX31" s="81"/>
      <c r="JBY31" s="81"/>
      <c r="JBZ31" s="81"/>
      <c r="JCA31" s="81"/>
      <c r="JCB31" s="81"/>
      <c r="JCC31" s="81"/>
      <c r="JCD31" s="81"/>
      <c r="JCE31" s="81"/>
      <c r="JCF31" s="81"/>
      <c r="JCG31" s="81"/>
      <c r="JCH31" s="81"/>
      <c r="JCI31" s="81"/>
      <c r="JCJ31" s="81"/>
      <c r="JCK31" s="81"/>
      <c r="JCL31" s="81"/>
      <c r="JCM31" s="81"/>
      <c r="JCN31" s="81"/>
      <c r="JCO31" s="81"/>
      <c r="JCP31" s="81"/>
      <c r="JCQ31" s="81"/>
      <c r="JCR31" s="81"/>
      <c r="JCS31" s="81"/>
      <c r="JCT31" s="81"/>
      <c r="JCU31" s="81"/>
      <c r="JCV31" s="81"/>
      <c r="JCW31" s="81"/>
      <c r="JCX31" s="81"/>
      <c r="JCY31" s="81"/>
      <c r="JCZ31" s="81"/>
      <c r="JDA31" s="81"/>
      <c r="JDB31" s="81"/>
      <c r="JDC31" s="81"/>
      <c r="JDD31" s="81"/>
      <c r="JDE31" s="81"/>
      <c r="JDF31" s="81"/>
      <c r="JDG31" s="81"/>
      <c r="JDH31" s="81"/>
      <c r="JDI31" s="81"/>
      <c r="JDJ31" s="81"/>
      <c r="JDK31" s="81"/>
      <c r="JDL31" s="81"/>
      <c r="JDM31" s="81"/>
      <c r="JDN31" s="81"/>
      <c r="JDO31" s="81"/>
      <c r="JDP31" s="81"/>
      <c r="JDQ31" s="81"/>
      <c r="JDR31" s="81"/>
      <c r="JDS31" s="81"/>
      <c r="JDT31" s="81"/>
      <c r="JDU31" s="81"/>
      <c r="JDV31" s="81"/>
      <c r="JDW31" s="81"/>
      <c r="JDX31" s="81"/>
      <c r="JDY31" s="81"/>
      <c r="JDZ31" s="81"/>
      <c r="JEA31" s="81"/>
      <c r="JEB31" s="81"/>
      <c r="JEC31" s="81"/>
      <c r="JED31" s="81"/>
      <c r="JEE31" s="81"/>
      <c r="JEF31" s="81"/>
      <c r="JEG31" s="81"/>
      <c r="JEH31" s="81"/>
      <c r="JEI31" s="81"/>
      <c r="JEJ31" s="81"/>
      <c r="JEK31" s="81"/>
      <c r="JEL31" s="81"/>
      <c r="JEM31" s="81"/>
      <c r="JEN31" s="81"/>
      <c r="JEO31" s="81"/>
      <c r="JEP31" s="81"/>
      <c r="JEQ31" s="81"/>
      <c r="JER31" s="81"/>
      <c r="JES31" s="81"/>
      <c r="JET31" s="81"/>
      <c r="JEU31" s="81"/>
      <c r="JEV31" s="81"/>
      <c r="JEW31" s="81"/>
      <c r="JEX31" s="81"/>
      <c r="JEY31" s="81"/>
      <c r="JEZ31" s="81"/>
      <c r="JFA31" s="81"/>
      <c r="JFB31" s="81"/>
      <c r="JFC31" s="81"/>
      <c r="JFD31" s="81"/>
      <c r="JFE31" s="81"/>
      <c r="JFF31" s="81"/>
      <c r="JFG31" s="81"/>
      <c r="JFH31" s="81"/>
      <c r="JFI31" s="81"/>
      <c r="JFJ31" s="81"/>
      <c r="JFK31" s="81"/>
      <c r="JFL31" s="81"/>
      <c r="JFM31" s="81"/>
      <c r="JFN31" s="81"/>
      <c r="JFO31" s="81"/>
      <c r="JFP31" s="81"/>
      <c r="JFQ31" s="81"/>
      <c r="JFR31" s="81"/>
      <c r="JFS31" s="81"/>
      <c r="JFT31" s="81"/>
      <c r="JFU31" s="81"/>
      <c r="JFV31" s="81"/>
      <c r="JFW31" s="81"/>
      <c r="JFX31" s="81"/>
      <c r="JFY31" s="81"/>
      <c r="JFZ31" s="81"/>
      <c r="JGA31" s="81"/>
      <c r="JGB31" s="81"/>
      <c r="JGC31" s="81"/>
      <c r="JGD31" s="81"/>
      <c r="JGE31" s="81"/>
      <c r="JGF31" s="81"/>
      <c r="JGG31" s="81"/>
      <c r="JGH31" s="81"/>
      <c r="JGI31" s="81"/>
      <c r="JGJ31" s="81"/>
      <c r="JGK31" s="81"/>
      <c r="JGL31" s="81"/>
      <c r="JGM31" s="81"/>
      <c r="JGN31" s="81"/>
      <c r="JGO31" s="81"/>
      <c r="JGP31" s="81"/>
      <c r="JGQ31" s="81"/>
      <c r="JGR31" s="81"/>
      <c r="JGS31" s="81"/>
      <c r="JGT31" s="81"/>
      <c r="JGU31" s="81"/>
      <c r="JGV31" s="81"/>
      <c r="JGW31" s="81"/>
      <c r="JGX31" s="81"/>
      <c r="JGY31" s="81"/>
      <c r="JGZ31" s="81"/>
      <c r="JHA31" s="81"/>
      <c r="JHB31" s="81"/>
      <c r="JHC31" s="81"/>
      <c r="JHD31" s="81"/>
      <c r="JHE31" s="81"/>
      <c r="JHF31" s="81"/>
      <c r="JHG31" s="81"/>
      <c r="JHH31" s="81"/>
      <c r="JHI31" s="81"/>
      <c r="JHJ31" s="81"/>
      <c r="JHK31" s="81"/>
      <c r="JHL31" s="81"/>
      <c r="JHM31" s="81"/>
      <c r="JHN31" s="81"/>
      <c r="JHO31" s="81"/>
      <c r="JHP31" s="81"/>
      <c r="JHQ31" s="81"/>
      <c r="JHR31" s="81"/>
      <c r="JHS31" s="81"/>
      <c r="JHT31" s="81"/>
      <c r="JHU31" s="81"/>
      <c r="JHV31" s="81"/>
      <c r="JHW31" s="81"/>
      <c r="JHX31" s="81"/>
      <c r="JHY31" s="81"/>
      <c r="JHZ31" s="81"/>
      <c r="JIA31" s="81"/>
      <c r="JIB31" s="81"/>
      <c r="JIC31" s="81"/>
      <c r="JID31" s="81"/>
      <c r="JIE31" s="81"/>
      <c r="JIF31" s="81"/>
      <c r="JIG31" s="81"/>
      <c r="JIH31" s="81"/>
      <c r="JII31" s="81"/>
      <c r="JIJ31" s="81"/>
      <c r="JIK31" s="81"/>
      <c r="JIL31" s="81"/>
      <c r="JIM31" s="81"/>
      <c r="JIN31" s="81"/>
      <c r="JIO31" s="81"/>
      <c r="JIP31" s="81"/>
      <c r="JIQ31" s="81"/>
      <c r="JIR31" s="81"/>
      <c r="JIS31" s="81"/>
      <c r="JIT31" s="81"/>
      <c r="JIU31" s="81"/>
      <c r="JIV31" s="81"/>
      <c r="JIW31" s="81"/>
      <c r="JIX31" s="81"/>
      <c r="JIY31" s="81"/>
      <c r="JIZ31" s="81"/>
      <c r="JJA31" s="81"/>
      <c r="JJB31" s="81"/>
      <c r="JJC31" s="81"/>
      <c r="JJD31" s="81"/>
      <c r="JJE31" s="81"/>
      <c r="JJF31" s="81"/>
      <c r="JJG31" s="81"/>
      <c r="JJH31" s="81"/>
      <c r="JJI31" s="81"/>
      <c r="JJJ31" s="81"/>
      <c r="JJK31" s="81"/>
      <c r="JJL31" s="81"/>
      <c r="JJM31" s="81"/>
      <c r="JJN31" s="81"/>
      <c r="JJO31" s="81"/>
      <c r="JJP31" s="81"/>
      <c r="JJQ31" s="81"/>
      <c r="JJR31" s="81"/>
      <c r="JJS31" s="81"/>
      <c r="JJT31" s="81"/>
      <c r="JJU31" s="81"/>
      <c r="JJV31" s="81"/>
      <c r="JJW31" s="81"/>
      <c r="JJX31" s="81"/>
      <c r="JJY31" s="81"/>
      <c r="JJZ31" s="81"/>
      <c r="JKA31" s="81"/>
      <c r="JKB31" s="81"/>
      <c r="JKC31" s="81"/>
      <c r="JKD31" s="81"/>
      <c r="JKE31" s="81"/>
      <c r="JKF31" s="81"/>
      <c r="JKG31" s="81"/>
      <c r="JKH31" s="81"/>
      <c r="JKI31" s="81"/>
      <c r="JKJ31" s="81"/>
      <c r="JKK31" s="81"/>
      <c r="JKL31" s="81"/>
      <c r="JKM31" s="81"/>
      <c r="JKN31" s="81"/>
      <c r="JKO31" s="81"/>
      <c r="JKP31" s="81"/>
      <c r="JKQ31" s="81"/>
      <c r="JKR31" s="81"/>
      <c r="JKS31" s="81"/>
      <c r="JKT31" s="81"/>
      <c r="JKU31" s="81"/>
      <c r="JKV31" s="81"/>
      <c r="JKW31" s="81"/>
      <c r="JKX31" s="81"/>
      <c r="JKY31" s="81"/>
      <c r="JKZ31" s="81"/>
      <c r="JLA31" s="81"/>
      <c r="JLB31" s="81"/>
      <c r="JLC31" s="81"/>
      <c r="JLD31" s="81"/>
      <c r="JLE31" s="81"/>
      <c r="JLF31" s="81"/>
      <c r="JLG31" s="81"/>
      <c r="JLH31" s="81"/>
      <c r="JLI31" s="81"/>
      <c r="JLJ31" s="81"/>
      <c r="JLK31" s="81"/>
      <c r="JLL31" s="81"/>
      <c r="JLM31" s="81"/>
      <c r="JLN31" s="81"/>
      <c r="JLO31" s="81"/>
      <c r="JLP31" s="81"/>
      <c r="JLQ31" s="81"/>
      <c r="JLR31" s="81"/>
      <c r="JLS31" s="81"/>
      <c r="JLT31" s="81"/>
      <c r="JLU31" s="81"/>
      <c r="JLV31" s="81"/>
      <c r="JLW31" s="81"/>
      <c r="JLX31" s="81"/>
      <c r="JLY31" s="81"/>
      <c r="JLZ31" s="81"/>
      <c r="JMA31" s="81"/>
      <c r="JMB31" s="81"/>
      <c r="JMC31" s="81"/>
      <c r="JMD31" s="81"/>
      <c r="JME31" s="81"/>
      <c r="JMF31" s="81"/>
      <c r="JMG31" s="81"/>
      <c r="JMH31" s="81"/>
      <c r="JMI31" s="81"/>
      <c r="JMJ31" s="81"/>
      <c r="JMK31" s="81"/>
      <c r="JML31" s="81"/>
      <c r="JMM31" s="81"/>
      <c r="JMN31" s="81"/>
      <c r="JMO31" s="81"/>
      <c r="JMP31" s="81"/>
      <c r="JMQ31" s="81"/>
      <c r="JMR31" s="81"/>
      <c r="JMS31" s="81"/>
      <c r="JMT31" s="81"/>
      <c r="JMU31" s="81"/>
      <c r="JMV31" s="81"/>
      <c r="JMW31" s="81"/>
      <c r="JMX31" s="81"/>
      <c r="JMY31" s="81"/>
      <c r="JMZ31" s="81"/>
      <c r="JNA31" s="81"/>
      <c r="JNB31" s="81"/>
      <c r="JNC31" s="81"/>
      <c r="JND31" s="81"/>
      <c r="JNE31" s="81"/>
      <c r="JNF31" s="81"/>
      <c r="JNG31" s="81"/>
      <c r="JNH31" s="81"/>
      <c r="JNI31" s="81"/>
      <c r="JNJ31" s="81"/>
      <c r="JNK31" s="81"/>
      <c r="JNL31" s="81"/>
      <c r="JNM31" s="81"/>
      <c r="JNN31" s="81"/>
      <c r="JNO31" s="81"/>
      <c r="JNP31" s="81"/>
      <c r="JNQ31" s="81"/>
      <c r="JNR31" s="81"/>
      <c r="JNS31" s="81"/>
      <c r="JNT31" s="81"/>
      <c r="JNU31" s="81"/>
      <c r="JNV31" s="81"/>
      <c r="JNW31" s="81"/>
      <c r="JNX31" s="81"/>
      <c r="JNY31" s="81"/>
      <c r="JNZ31" s="81"/>
      <c r="JOA31" s="81"/>
      <c r="JOB31" s="81"/>
      <c r="JOC31" s="81"/>
      <c r="JOD31" s="81"/>
      <c r="JOE31" s="81"/>
      <c r="JOF31" s="81"/>
      <c r="JOG31" s="81"/>
      <c r="JOH31" s="81"/>
      <c r="JOI31" s="81"/>
      <c r="JOJ31" s="81"/>
      <c r="JOK31" s="81"/>
      <c r="JOL31" s="81"/>
      <c r="JOM31" s="81"/>
      <c r="JON31" s="81"/>
      <c r="JOO31" s="81"/>
      <c r="JOP31" s="81"/>
      <c r="JOQ31" s="81"/>
      <c r="JOR31" s="81"/>
      <c r="JOS31" s="81"/>
      <c r="JOT31" s="81"/>
      <c r="JOU31" s="81"/>
      <c r="JOV31" s="81"/>
      <c r="JOW31" s="81"/>
      <c r="JOX31" s="81"/>
      <c r="JOY31" s="81"/>
      <c r="JOZ31" s="81"/>
      <c r="JPA31" s="81"/>
      <c r="JPB31" s="81"/>
      <c r="JPC31" s="81"/>
      <c r="JPD31" s="81"/>
      <c r="JPE31" s="81"/>
      <c r="JPF31" s="81"/>
      <c r="JPG31" s="81"/>
      <c r="JPH31" s="81"/>
      <c r="JPI31" s="81"/>
      <c r="JPJ31" s="81"/>
      <c r="JPK31" s="81"/>
      <c r="JPL31" s="81"/>
      <c r="JPM31" s="81"/>
      <c r="JPN31" s="81"/>
      <c r="JPO31" s="81"/>
      <c r="JPP31" s="81"/>
      <c r="JPQ31" s="81"/>
      <c r="JPR31" s="81"/>
      <c r="JPS31" s="81"/>
      <c r="JPT31" s="81"/>
      <c r="JPU31" s="81"/>
      <c r="JPV31" s="81"/>
      <c r="JPW31" s="81"/>
      <c r="JPX31" s="81"/>
      <c r="JPY31" s="81"/>
      <c r="JPZ31" s="81"/>
      <c r="JQA31" s="81"/>
      <c r="JQB31" s="81"/>
      <c r="JQC31" s="81"/>
      <c r="JQD31" s="81"/>
      <c r="JQE31" s="81"/>
      <c r="JQF31" s="81"/>
      <c r="JQG31" s="81"/>
      <c r="JQH31" s="81"/>
      <c r="JQI31" s="81"/>
      <c r="JQJ31" s="81"/>
      <c r="JQK31" s="81"/>
      <c r="JQL31" s="81"/>
      <c r="JQM31" s="81"/>
      <c r="JQN31" s="81"/>
      <c r="JQO31" s="81"/>
      <c r="JQP31" s="81"/>
      <c r="JQQ31" s="81"/>
      <c r="JQR31" s="81"/>
      <c r="JQS31" s="81"/>
      <c r="JQT31" s="81"/>
      <c r="JQU31" s="81"/>
      <c r="JQV31" s="81"/>
      <c r="JQW31" s="81"/>
      <c r="JQX31" s="81"/>
      <c r="JQY31" s="81"/>
      <c r="JQZ31" s="81"/>
      <c r="JRA31" s="81"/>
      <c r="JRB31" s="81"/>
      <c r="JRC31" s="81"/>
      <c r="JRD31" s="81"/>
      <c r="JRE31" s="81"/>
      <c r="JRF31" s="81"/>
      <c r="JRG31" s="81"/>
      <c r="JRH31" s="81"/>
      <c r="JRI31" s="81"/>
      <c r="JRJ31" s="81"/>
      <c r="JRK31" s="81"/>
      <c r="JRL31" s="81"/>
      <c r="JRM31" s="81"/>
      <c r="JRN31" s="81"/>
      <c r="JRO31" s="81"/>
      <c r="JRP31" s="81"/>
      <c r="JRQ31" s="81"/>
      <c r="JRR31" s="81"/>
      <c r="JRS31" s="81"/>
      <c r="JRT31" s="81"/>
      <c r="JRU31" s="81"/>
      <c r="JRV31" s="81"/>
      <c r="JRW31" s="81"/>
      <c r="JRX31" s="81"/>
      <c r="JRY31" s="81"/>
      <c r="JRZ31" s="81"/>
      <c r="JSA31" s="81"/>
      <c r="JSB31" s="81"/>
      <c r="JSC31" s="81"/>
      <c r="JSD31" s="81"/>
      <c r="JSE31" s="81"/>
      <c r="JSF31" s="81"/>
      <c r="JSG31" s="81"/>
      <c r="JSH31" s="81"/>
      <c r="JSI31" s="81"/>
      <c r="JSJ31" s="81"/>
      <c r="JSK31" s="81"/>
      <c r="JSL31" s="81"/>
      <c r="JSM31" s="81"/>
      <c r="JSN31" s="81"/>
      <c r="JSO31" s="81"/>
      <c r="JSP31" s="81"/>
      <c r="JSQ31" s="81"/>
      <c r="JSR31" s="81"/>
      <c r="JSS31" s="81"/>
      <c r="JST31" s="81"/>
      <c r="JSU31" s="81"/>
      <c r="JSV31" s="81"/>
      <c r="JSW31" s="81"/>
      <c r="JSX31" s="81"/>
      <c r="JSY31" s="81"/>
      <c r="JSZ31" s="81"/>
      <c r="JTA31" s="81"/>
      <c r="JTB31" s="81"/>
      <c r="JTC31" s="81"/>
      <c r="JTD31" s="81"/>
      <c r="JTE31" s="81"/>
      <c r="JTF31" s="81"/>
      <c r="JTG31" s="81"/>
      <c r="JTH31" s="81"/>
      <c r="JTI31" s="81"/>
      <c r="JTJ31" s="81"/>
      <c r="JTK31" s="81"/>
      <c r="JTL31" s="81"/>
      <c r="JTM31" s="81"/>
      <c r="JTN31" s="81"/>
      <c r="JTO31" s="81"/>
      <c r="JTP31" s="81"/>
      <c r="JTQ31" s="81"/>
      <c r="JTR31" s="81"/>
      <c r="JTS31" s="81"/>
      <c r="JTT31" s="81"/>
      <c r="JTU31" s="81"/>
      <c r="JTV31" s="81"/>
      <c r="JTW31" s="81"/>
      <c r="JTX31" s="81"/>
      <c r="JTY31" s="81"/>
      <c r="JTZ31" s="81"/>
      <c r="JUA31" s="81"/>
      <c r="JUB31" s="81"/>
      <c r="JUC31" s="81"/>
      <c r="JUD31" s="81"/>
      <c r="JUE31" s="81"/>
      <c r="JUF31" s="81"/>
      <c r="JUG31" s="81"/>
      <c r="JUH31" s="81"/>
      <c r="JUI31" s="81"/>
      <c r="JUJ31" s="81"/>
      <c r="JUK31" s="81"/>
      <c r="JUL31" s="81"/>
      <c r="JUM31" s="81"/>
      <c r="JUN31" s="81"/>
      <c r="JUO31" s="81"/>
      <c r="JUP31" s="81"/>
      <c r="JUQ31" s="81"/>
      <c r="JUR31" s="81"/>
      <c r="JUS31" s="81"/>
      <c r="JUT31" s="81"/>
      <c r="JUU31" s="81"/>
      <c r="JUV31" s="81"/>
      <c r="JUW31" s="81"/>
      <c r="JUX31" s="81"/>
      <c r="JUY31" s="81"/>
      <c r="JUZ31" s="81"/>
      <c r="JVA31" s="81"/>
      <c r="JVB31" s="81"/>
      <c r="JVC31" s="81"/>
      <c r="JVD31" s="81"/>
      <c r="JVE31" s="81"/>
      <c r="JVF31" s="81"/>
      <c r="JVG31" s="81"/>
      <c r="JVH31" s="81"/>
      <c r="JVI31" s="81"/>
      <c r="JVJ31" s="81"/>
      <c r="JVK31" s="81"/>
      <c r="JVL31" s="81"/>
      <c r="JVM31" s="81"/>
      <c r="JVN31" s="81"/>
      <c r="JVO31" s="81"/>
      <c r="JVP31" s="81"/>
      <c r="JVQ31" s="81"/>
      <c r="JVR31" s="81"/>
      <c r="JVS31" s="81"/>
      <c r="JVT31" s="81"/>
      <c r="JVU31" s="81"/>
      <c r="JVV31" s="81"/>
      <c r="JVW31" s="81"/>
      <c r="JVX31" s="81"/>
      <c r="JVY31" s="81"/>
      <c r="JVZ31" s="81"/>
      <c r="JWA31" s="81"/>
      <c r="JWB31" s="81"/>
      <c r="JWC31" s="81"/>
      <c r="JWD31" s="81"/>
      <c r="JWE31" s="81"/>
      <c r="JWF31" s="81"/>
      <c r="JWG31" s="81"/>
      <c r="JWH31" s="81"/>
      <c r="JWI31" s="81"/>
      <c r="JWJ31" s="81"/>
      <c r="JWK31" s="81"/>
      <c r="JWL31" s="81"/>
      <c r="JWM31" s="81"/>
      <c r="JWN31" s="81"/>
      <c r="JWO31" s="81"/>
      <c r="JWP31" s="81"/>
      <c r="JWQ31" s="81"/>
      <c r="JWR31" s="81"/>
      <c r="JWS31" s="81"/>
      <c r="JWT31" s="81"/>
      <c r="JWU31" s="81"/>
      <c r="JWV31" s="81"/>
      <c r="JWW31" s="81"/>
      <c r="JWX31" s="81"/>
      <c r="JWY31" s="81"/>
      <c r="JWZ31" s="81"/>
      <c r="JXA31" s="81"/>
      <c r="JXB31" s="81"/>
      <c r="JXC31" s="81"/>
      <c r="JXD31" s="81"/>
      <c r="JXE31" s="81"/>
      <c r="JXF31" s="81"/>
      <c r="JXG31" s="81"/>
      <c r="JXH31" s="81"/>
      <c r="JXI31" s="81"/>
      <c r="JXJ31" s="81"/>
      <c r="JXK31" s="81"/>
      <c r="JXL31" s="81"/>
      <c r="JXM31" s="81"/>
      <c r="JXN31" s="81"/>
      <c r="JXO31" s="81"/>
      <c r="JXP31" s="81"/>
      <c r="JXQ31" s="81"/>
      <c r="JXR31" s="81"/>
      <c r="JXS31" s="81"/>
      <c r="JXT31" s="81"/>
      <c r="JXU31" s="81"/>
      <c r="JXV31" s="81"/>
      <c r="JXW31" s="81"/>
      <c r="JXX31" s="81"/>
      <c r="JXY31" s="81"/>
      <c r="JXZ31" s="81"/>
      <c r="JYA31" s="81"/>
      <c r="JYB31" s="81"/>
      <c r="JYC31" s="81"/>
      <c r="JYD31" s="81"/>
      <c r="JYE31" s="81"/>
      <c r="JYF31" s="81"/>
      <c r="JYG31" s="81"/>
      <c r="JYH31" s="81"/>
      <c r="JYI31" s="81"/>
      <c r="JYJ31" s="81"/>
      <c r="JYK31" s="81"/>
      <c r="JYL31" s="81"/>
      <c r="JYM31" s="81"/>
      <c r="JYN31" s="81"/>
      <c r="JYO31" s="81"/>
      <c r="JYP31" s="81"/>
      <c r="JYQ31" s="81"/>
      <c r="JYR31" s="81"/>
      <c r="JYS31" s="81"/>
      <c r="JYT31" s="81"/>
      <c r="JYU31" s="81"/>
      <c r="JYV31" s="81"/>
      <c r="JYW31" s="81"/>
      <c r="JYX31" s="81"/>
      <c r="JYY31" s="81"/>
      <c r="JYZ31" s="81"/>
      <c r="JZA31" s="81"/>
      <c r="JZB31" s="81"/>
      <c r="JZC31" s="81"/>
      <c r="JZD31" s="81"/>
      <c r="JZE31" s="81"/>
      <c r="JZF31" s="81"/>
      <c r="JZG31" s="81"/>
      <c r="JZH31" s="81"/>
      <c r="JZI31" s="81"/>
      <c r="JZJ31" s="81"/>
      <c r="JZK31" s="81"/>
      <c r="JZL31" s="81"/>
      <c r="JZM31" s="81"/>
      <c r="JZN31" s="81"/>
      <c r="JZO31" s="81"/>
      <c r="JZP31" s="81"/>
      <c r="JZQ31" s="81"/>
      <c r="JZR31" s="81"/>
      <c r="JZS31" s="81"/>
      <c r="JZT31" s="81"/>
      <c r="JZU31" s="81"/>
      <c r="JZV31" s="81"/>
      <c r="JZW31" s="81"/>
      <c r="JZX31" s="81"/>
      <c r="JZY31" s="81"/>
      <c r="JZZ31" s="81"/>
      <c r="KAA31" s="81"/>
      <c r="KAB31" s="81"/>
      <c r="KAC31" s="81"/>
      <c r="KAD31" s="81"/>
      <c r="KAE31" s="81"/>
      <c r="KAF31" s="81"/>
      <c r="KAG31" s="81"/>
      <c r="KAH31" s="81"/>
      <c r="KAI31" s="81"/>
      <c r="KAJ31" s="81"/>
      <c r="KAK31" s="81"/>
      <c r="KAL31" s="81"/>
      <c r="KAM31" s="81"/>
      <c r="KAN31" s="81"/>
      <c r="KAO31" s="81"/>
      <c r="KAP31" s="81"/>
      <c r="KAQ31" s="81"/>
      <c r="KAR31" s="81"/>
      <c r="KAS31" s="81"/>
      <c r="KAT31" s="81"/>
      <c r="KAU31" s="81"/>
      <c r="KAV31" s="81"/>
      <c r="KAW31" s="81"/>
      <c r="KAX31" s="81"/>
      <c r="KAY31" s="81"/>
      <c r="KAZ31" s="81"/>
      <c r="KBA31" s="81"/>
      <c r="KBB31" s="81"/>
      <c r="KBC31" s="81"/>
      <c r="KBD31" s="81"/>
      <c r="KBE31" s="81"/>
      <c r="KBF31" s="81"/>
      <c r="KBG31" s="81"/>
      <c r="KBH31" s="81"/>
      <c r="KBI31" s="81"/>
      <c r="KBJ31" s="81"/>
      <c r="KBK31" s="81"/>
      <c r="KBL31" s="81"/>
      <c r="KBM31" s="81"/>
      <c r="KBN31" s="81"/>
      <c r="KBO31" s="81"/>
      <c r="KBP31" s="81"/>
      <c r="KBQ31" s="81"/>
      <c r="KBR31" s="81"/>
      <c r="KBS31" s="81"/>
      <c r="KBT31" s="81"/>
      <c r="KBU31" s="81"/>
      <c r="KBV31" s="81"/>
      <c r="KBW31" s="81"/>
      <c r="KBX31" s="81"/>
      <c r="KBY31" s="81"/>
      <c r="KBZ31" s="81"/>
      <c r="KCA31" s="81"/>
      <c r="KCB31" s="81"/>
      <c r="KCC31" s="81"/>
      <c r="KCD31" s="81"/>
      <c r="KCE31" s="81"/>
      <c r="KCF31" s="81"/>
      <c r="KCG31" s="81"/>
      <c r="KCH31" s="81"/>
      <c r="KCI31" s="81"/>
      <c r="KCJ31" s="81"/>
      <c r="KCK31" s="81"/>
      <c r="KCL31" s="81"/>
      <c r="KCM31" s="81"/>
      <c r="KCN31" s="81"/>
      <c r="KCO31" s="81"/>
      <c r="KCP31" s="81"/>
      <c r="KCQ31" s="81"/>
      <c r="KCR31" s="81"/>
      <c r="KCS31" s="81"/>
      <c r="KCT31" s="81"/>
      <c r="KCU31" s="81"/>
      <c r="KCV31" s="81"/>
      <c r="KCW31" s="81"/>
      <c r="KCX31" s="81"/>
      <c r="KCY31" s="81"/>
      <c r="KCZ31" s="81"/>
      <c r="KDA31" s="81"/>
      <c r="KDB31" s="81"/>
      <c r="KDC31" s="81"/>
      <c r="KDD31" s="81"/>
      <c r="KDE31" s="81"/>
      <c r="KDF31" s="81"/>
      <c r="KDG31" s="81"/>
      <c r="KDH31" s="81"/>
      <c r="KDI31" s="81"/>
      <c r="KDJ31" s="81"/>
      <c r="KDK31" s="81"/>
      <c r="KDL31" s="81"/>
      <c r="KDM31" s="81"/>
      <c r="KDN31" s="81"/>
      <c r="KDO31" s="81"/>
      <c r="KDP31" s="81"/>
      <c r="KDQ31" s="81"/>
      <c r="KDR31" s="81"/>
      <c r="KDS31" s="81"/>
      <c r="KDT31" s="81"/>
      <c r="KDU31" s="81"/>
      <c r="KDV31" s="81"/>
      <c r="KDW31" s="81"/>
      <c r="KDX31" s="81"/>
      <c r="KDY31" s="81"/>
      <c r="KDZ31" s="81"/>
      <c r="KEA31" s="81"/>
      <c r="KEB31" s="81"/>
      <c r="KEC31" s="81"/>
      <c r="KED31" s="81"/>
      <c r="KEE31" s="81"/>
      <c r="KEF31" s="81"/>
      <c r="KEG31" s="81"/>
      <c r="KEH31" s="81"/>
      <c r="KEI31" s="81"/>
      <c r="KEJ31" s="81"/>
      <c r="KEK31" s="81"/>
      <c r="KEL31" s="81"/>
      <c r="KEM31" s="81"/>
      <c r="KEN31" s="81"/>
      <c r="KEO31" s="81"/>
      <c r="KEP31" s="81"/>
      <c r="KEQ31" s="81"/>
      <c r="KER31" s="81"/>
      <c r="KES31" s="81"/>
      <c r="KET31" s="81"/>
      <c r="KEU31" s="81"/>
      <c r="KEV31" s="81"/>
      <c r="KEW31" s="81"/>
      <c r="KEX31" s="81"/>
      <c r="KEY31" s="81"/>
      <c r="KEZ31" s="81"/>
      <c r="KFA31" s="81"/>
      <c r="KFB31" s="81"/>
      <c r="KFC31" s="81"/>
      <c r="KFD31" s="81"/>
      <c r="KFE31" s="81"/>
      <c r="KFF31" s="81"/>
      <c r="KFG31" s="81"/>
      <c r="KFH31" s="81"/>
      <c r="KFI31" s="81"/>
      <c r="KFJ31" s="81"/>
      <c r="KFK31" s="81"/>
      <c r="KFL31" s="81"/>
      <c r="KFM31" s="81"/>
      <c r="KFN31" s="81"/>
      <c r="KFO31" s="81"/>
      <c r="KFP31" s="81"/>
      <c r="KFQ31" s="81"/>
      <c r="KFR31" s="81"/>
      <c r="KFS31" s="81"/>
      <c r="KFT31" s="81"/>
      <c r="KFU31" s="81"/>
      <c r="KFV31" s="81"/>
      <c r="KFW31" s="81"/>
      <c r="KFX31" s="81"/>
      <c r="KFY31" s="81"/>
      <c r="KFZ31" s="81"/>
      <c r="KGA31" s="81"/>
      <c r="KGB31" s="81"/>
      <c r="KGC31" s="81"/>
      <c r="KGD31" s="81"/>
      <c r="KGE31" s="81"/>
      <c r="KGF31" s="81"/>
      <c r="KGG31" s="81"/>
      <c r="KGH31" s="81"/>
      <c r="KGI31" s="81"/>
      <c r="KGJ31" s="81"/>
      <c r="KGK31" s="81"/>
      <c r="KGL31" s="81"/>
      <c r="KGM31" s="81"/>
      <c r="KGN31" s="81"/>
      <c r="KGO31" s="81"/>
      <c r="KGP31" s="81"/>
      <c r="KGQ31" s="81"/>
      <c r="KGR31" s="81"/>
      <c r="KGS31" s="81"/>
      <c r="KGT31" s="81"/>
      <c r="KGU31" s="81"/>
      <c r="KGV31" s="81"/>
      <c r="KGW31" s="81"/>
      <c r="KGX31" s="81"/>
      <c r="KGY31" s="81"/>
      <c r="KGZ31" s="81"/>
      <c r="KHA31" s="81"/>
      <c r="KHB31" s="81"/>
      <c r="KHC31" s="81"/>
      <c r="KHD31" s="81"/>
      <c r="KHE31" s="81"/>
      <c r="KHF31" s="81"/>
      <c r="KHG31" s="81"/>
      <c r="KHH31" s="81"/>
      <c r="KHI31" s="81"/>
      <c r="KHJ31" s="81"/>
      <c r="KHK31" s="81"/>
      <c r="KHL31" s="81"/>
      <c r="KHM31" s="81"/>
      <c r="KHN31" s="81"/>
      <c r="KHO31" s="81"/>
      <c r="KHP31" s="81"/>
      <c r="KHQ31" s="81"/>
      <c r="KHR31" s="81"/>
      <c r="KHS31" s="81"/>
      <c r="KHT31" s="81"/>
      <c r="KHU31" s="81"/>
      <c r="KHV31" s="81"/>
      <c r="KHW31" s="81"/>
      <c r="KHX31" s="81"/>
      <c r="KHY31" s="81"/>
      <c r="KHZ31" s="81"/>
      <c r="KIA31" s="81"/>
      <c r="KIB31" s="81"/>
      <c r="KIC31" s="81"/>
      <c r="KID31" s="81"/>
      <c r="KIE31" s="81"/>
      <c r="KIF31" s="81"/>
      <c r="KIG31" s="81"/>
      <c r="KIH31" s="81"/>
      <c r="KII31" s="81"/>
      <c r="KIJ31" s="81"/>
      <c r="KIK31" s="81"/>
      <c r="KIL31" s="81"/>
      <c r="KIM31" s="81"/>
      <c r="KIN31" s="81"/>
      <c r="KIO31" s="81"/>
      <c r="KIP31" s="81"/>
      <c r="KIQ31" s="81"/>
      <c r="KIR31" s="81"/>
      <c r="KIS31" s="81"/>
      <c r="KIT31" s="81"/>
      <c r="KIU31" s="81"/>
      <c r="KIV31" s="81"/>
      <c r="KIW31" s="81"/>
      <c r="KIX31" s="81"/>
      <c r="KIY31" s="81"/>
      <c r="KIZ31" s="81"/>
      <c r="KJA31" s="81"/>
      <c r="KJB31" s="81"/>
      <c r="KJC31" s="81"/>
      <c r="KJD31" s="81"/>
      <c r="KJE31" s="81"/>
      <c r="KJF31" s="81"/>
      <c r="KJG31" s="81"/>
      <c r="KJH31" s="81"/>
      <c r="KJI31" s="81"/>
      <c r="KJJ31" s="81"/>
      <c r="KJK31" s="81"/>
      <c r="KJL31" s="81"/>
      <c r="KJM31" s="81"/>
      <c r="KJN31" s="81"/>
      <c r="KJO31" s="81"/>
      <c r="KJP31" s="81"/>
      <c r="KJQ31" s="81"/>
      <c r="KJR31" s="81"/>
      <c r="KJS31" s="81"/>
      <c r="KJT31" s="81"/>
      <c r="KJU31" s="81"/>
      <c r="KJV31" s="81"/>
      <c r="KJW31" s="81"/>
      <c r="KJX31" s="81"/>
      <c r="KJY31" s="81"/>
      <c r="KJZ31" s="81"/>
      <c r="KKA31" s="81"/>
      <c r="KKB31" s="81"/>
      <c r="KKC31" s="81"/>
      <c r="KKD31" s="81"/>
      <c r="KKE31" s="81"/>
      <c r="KKF31" s="81"/>
      <c r="KKG31" s="81"/>
      <c r="KKH31" s="81"/>
      <c r="KKI31" s="81"/>
      <c r="KKJ31" s="81"/>
      <c r="KKK31" s="81"/>
      <c r="KKL31" s="81"/>
      <c r="KKM31" s="81"/>
      <c r="KKN31" s="81"/>
      <c r="KKO31" s="81"/>
      <c r="KKP31" s="81"/>
      <c r="KKQ31" s="81"/>
      <c r="KKR31" s="81"/>
      <c r="KKS31" s="81"/>
      <c r="KKT31" s="81"/>
      <c r="KKU31" s="81"/>
      <c r="KKV31" s="81"/>
      <c r="KKW31" s="81"/>
      <c r="KKX31" s="81"/>
      <c r="KKY31" s="81"/>
      <c r="KKZ31" s="81"/>
      <c r="KLA31" s="81"/>
      <c r="KLB31" s="81"/>
      <c r="KLC31" s="81"/>
      <c r="KLD31" s="81"/>
      <c r="KLE31" s="81"/>
      <c r="KLF31" s="81"/>
      <c r="KLG31" s="81"/>
      <c r="KLH31" s="81"/>
      <c r="KLI31" s="81"/>
      <c r="KLJ31" s="81"/>
      <c r="KLK31" s="81"/>
      <c r="KLL31" s="81"/>
      <c r="KLM31" s="81"/>
      <c r="KLN31" s="81"/>
      <c r="KLO31" s="81"/>
      <c r="KLP31" s="81"/>
      <c r="KLQ31" s="81"/>
      <c r="KLR31" s="81"/>
      <c r="KLS31" s="81"/>
      <c r="KLT31" s="81"/>
      <c r="KLU31" s="81"/>
      <c r="KLV31" s="81"/>
      <c r="KLW31" s="81"/>
      <c r="KLX31" s="81"/>
      <c r="KLY31" s="81"/>
      <c r="KLZ31" s="81"/>
      <c r="KMA31" s="81"/>
      <c r="KMB31" s="81"/>
      <c r="KMC31" s="81"/>
      <c r="KMD31" s="81"/>
      <c r="KME31" s="81"/>
      <c r="KMF31" s="81"/>
      <c r="KMG31" s="81"/>
      <c r="KMH31" s="81"/>
      <c r="KMI31" s="81"/>
      <c r="KMJ31" s="81"/>
      <c r="KMK31" s="81"/>
      <c r="KML31" s="81"/>
      <c r="KMM31" s="81"/>
      <c r="KMN31" s="81"/>
      <c r="KMO31" s="81"/>
      <c r="KMP31" s="81"/>
      <c r="KMQ31" s="81"/>
      <c r="KMR31" s="81"/>
      <c r="KMS31" s="81"/>
      <c r="KMT31" s="81"/>
      <c r="KMU31" s="81"/>
      <c r="KMV31" s="81"/>
      <c r="KMW31" s="81"/>
      <c r="KMX31" s="81"/>
      <c r="KMY31" s="81"/>
      <c r="KMZ31" s="81"/>
      <c r="KNA31" s="81"/>
      <c r="KNB31" s="81"/>
      <c r="KNC31" s="81"/>
      <c r="KND31" s="81"/>
      <c r="KNE31" s="81"/>
      <c r="KNF31" s="81"/>
      <c r="KNG31" s="81"/>
      <c r="KNH31" s="81"/>
      <c r="KNI31" s="81"/>
      <c r="KNJ31" s="81"/>
      <c r="KNK31" s="81"/>
      <c r="KNL31" s="81"/>
      <c r="KNM31" s="81"/>
      <c r="KNN31" s="81"/>
      <c r="KNO31" s="81"/>
      <c r="KNP31" s="81"/>
      <c r="KNQ31" s="81"/>
      <c r="KNR31" s="81"/>
      <c r="KNS31" s="81"/>
      <c r="KNT31" s="81"/>
      <c r="KNU31" s="81"/>
      <c r="KNV31" s="81"/>
      <c r="KNW31" s="81"/>
      <c r="KNX31" s="81"/>
      <c r="KNY31" s="81"/>
      <c r="KNZ31" s="81"/>
      <c r="KOA31" s="81"/>
      <c r="KOB31" s="81"/>
      <c r="KOC31" s="81"/>
      <c r="KOD31" s="81"/>
      <c r="KOE31" s="81"/>
      <c r="KOF31" s="81"/>
      <c r="KOG31" s="81"/>
      <c r="KOH31" s="81"/>
      <c r="KOI31" s="81"/>
      <c r="KOJ31" s="81"/>
      <c r="KOK31" s="81"/>
      <c r="KOL31" s="81"/>
      <c r="KOM31" s="81"/>
      <c r="KON31" s="81"/>
      <c r="KOO31" s="81"/>
      <c r="KOP31" s="81"/>
      <c r="KOQ31" s="81"/>
      <c r="KOR31" s="81"/>
      <c r="KOS31" s="81"/>
      <c r="KOT31" s="81"/>
      <c r="KOU31" s="81"/>
      <c r="KOV31" s="81"/>
      <c r="KOW31" s="81"/>
      <c r="KOX31" s="81"/>
      <c r="KOY31" s="81"/>
      <c r="KOZ31" s="81"/>
      <c r="KPA31" s="81"/>
      <c r="KPB31" s="81"/>
      <c r="KPC31" s="81"/>
      <c r="KPD31" s="81"/>
      <c r="KPE31" s="81"/>
      <c r="KPF31" s="81"/>
      <c r="KPG31" s="81"/>
      <c r="KPH31" s="81"/>
      <c r="KPI31" s="81"/>
      <c r="KPJ31" s="81"/>
      <c r="KPK31" s="81"/>
      <c r="KPL31" s="81"/>
      <c r="KPM31" s="81"/>
      <c r="KPN31" s="81"/>
      <c r="KPO31" s="81"/>
      <c r="KPP31" s="81"/>
      <c r="KPQ31" s="81"/>
      <c r="KPR31" s="81"/>
      <c r="KPS31" s="81"/>
      <c r="KPT31" s="81"/>
      <c r="KPU31" s="81"/>
      <c r="KPV31" s="81"/>
      <c r="KPW31" s="81"/>
      <c r="KPX31" s="81"/>
      <c r="KPY31" s="81"/>
      <c r="KPZ31" s="81"/>
      <c r="KQA31" s="81"/>
      <c r="KQB31" s="81"/>
      <c r="KQC31" s="81"/>
      <c r="KQD31" s="81"/>
      <c r="KQE31" s="81"/>
      <c r="KQF31" s="81"/>
      <c r="KQG31" s="81"/>
      <c r="KQH31" s="81"/>
      <c r="KQI31" s="81"/>
      <c r="KQJ31" s="81"/>
      <c r="KQK31" s="81"/>
      <c r="KQL31" s="81"/>
      <c r="KQM31" s="81"/>
      <c r="KQN31" s="81"/>
      <c r="KQO31" s="81"/>
      <c r="KQP31" s="81"/>
      <c r="KQQ31" s="81"/>
      <c r="KQR31" s="81"/>
      <c r="KQS31" s="81"/>
      <c r="KQT31" s="81"/>
      <c r="KQU31" s="81"/>
      <c r="KQV31" s="81"/>
      <c r="KQW31" s="81"/>
      <c r="KQX31" s="81"/>
      <c r="KQY31" s="81"/>
      <c r="KQZ31" s="81"/>
      <c r="KRA31" s="81"/>
      <c r="KRB31" s="81"/>
      <c r="KRC31" s="81"/>
      <c r="KRD31" s="81"/>
      <c r="KRE31" s="81"/>
      <c r="KRF31" s="81"/>
      <c r="KRG31" s="81"/>
      <c r="KRH31" s="81"/>
      <c r="KRI31" s="81"/>
      <c r="KRJ31" s="81"/>
      <c r="KRK31" s="81"/>
      <c r="KRL31" s="81"/>
      <c r="KRM31" s="81"/>
      <c r="KRN31" s="81"/>
      <c r="KRO31" s="81"/>
      <c r="KRP31" s="81"/>
      <c r="KRQ31" s="81"/>
      <c r="KRR31" s="81"/>
      <c r="KRS31" s="81"/>
      <c r="KRT31" s="81"/>
      <c r="KRU31" s="81"/>
      <c r="KRV31" s="81"/>
      <c r="KRW31" s="81"/>
      <c r="KRX31" s="81"/>
      <c r="KRY31" s="81"/>
      <c r="KRZ31" s="81"/>
      <c r="KSA31" s="81"/>
      <c r="KSB31" s="81"/>
      <c r="KSC31" s="81"/>
      <c r="KSD31" s="81"/>
      <c r="KSE31" s="81"/>
      <c r="KSF31" s="81"/>
      <c r="KSG31" s="81"/>
      <c r="KSH31" s="81"/>
      <c r="KSI31" s="81"/>
      <c r="KSJ31" s="81"/>
      <c r="KSK31" s="81"/>
      <c r="KSL31" s="81"/>
      <c r="KSM31" s="81"/>
      <c r="KSN31" s="81"/>
      <c r="KSO31" s="81"/>
      <c r="KSP31" s="81"/>
      <c r="KSQ31" s="81"/>
      <c r="KSR31" s="81"/>
      <c r="KSS31" s="81"/>
      <c r="KST31" s="81"/>
      <c r="KSU31" s="81"/>
      <c r="KSV31" s="81"/>
      <c r="KSW31" s="81"/>
      <c r="KSX31" s="81"/>
      <c r="KSY31" s="81"/>
      <c r="KSZ31" s="81"/>
      <c r="KTA31" s="81"/>
      <c r="KTB31" s="81"/>
      <c r="KTC31" s="81"/>
      <c r="KTD31" s="81"/>
      <c r="KTE31" s="81"/>
      <c r="KTF31" s="81"/>
      <c r="KTG31" s="81"/>
      <c r="KTH31" s="81"/>
      <c r="KTI31" s="81"/>
      <c r="KTJ31" s="81"/>
      <c r="KTK31" s="81"/>
      <c r="KTL31" s="81"/>
      <c r="KTM31" s="81"/>
      <c r="KTN31" s="81"/>
      <c r="KTO31" s="81"/>
      <c r="KTP31" s="81"/>
      <c r="KTQ31" s="81"/>
      <c r="KTR31" s="81"/>
      <c r="KTS31" s="81"/>
      <c r="KTT31" s="81"/>
      <c r="KTU31" s="81"/>
      <c r="KTV31" s="81"/>
      <c r="KTW31" s="81"/>
      <c r="KTX31" s="81"/>
      <c r="KTY31" s="81"/>
      <c r="KTZ31" s="81"/>
      <c r="KUA31" s="81"/>
      <c r="KUB31" s="81"/>
      <c r="KUC31" s="81"/>
      <c r="KUD31" s="81"/>
      <c r="KUE31" s="81"/>
      <c r="KUF31" s="81"/>
      <c r="KUG31" s="81"/>
      <c r="KUH31" s="81"/>
      <c r="KUI31" s="81"/>
      <c r="KUJ31" s="81"/>
      <c r="KUK31" s="81"/>
      <c r="KUL31" s="81"/>
      <c r="KUM31" s="81"/>
      <c r="KUN31" s="81"/>
      <c r="KUO31" s="81"/>
      <c r="KUP31" s="81"/>
      <c r="KUQ31" s="81"/>
      <c r="KUR31" s="81"/>
      <c r="KUS31" s="81"/>
      <c r="KUT31" s="81"/>
      <c r="KUU31" s="81"/>
      <c r="KUV31" s="81"/>
      <c r="KUW31" s="81"/>
      <c r="KUX31" s="81"/>
      <c r="KUY31" s="81"/>
      <c r="KUZ31" s="81"/>
      <c r="KVA31" s="81"/>
      <c r="KVB31" s="81"/>
      <c r="KVC31" s="81"/>
      <c r="KVD31" s="81"/>
      <c r="KVE31" s="81"/>
      <c r="KVF31" s="81"/>
      <c r="KVG31" s="81"/>
      <c r="KVH31" s="81"/>
      <c r="KVI31" s="81"/>
      <c r="KVJ31" s="81"/>
      <c r="KVK31" s="81"/>
      <c r="KVL31" s="81"/>
      <c r="KVM31" s="81"/>
      <c r="KVN31" s="81"/>
      <c r="KVO31" s="81"/>
      <c r="KVP31" s="81"/>
      <c r="KVQ31" s="81"/>
      <c r="KVR31" s="81"/>
      <c r="KVS31" s="81"/>
      <c r="KVT31" s="81"/>
      <c r="KVU31" s="81"/>
      <c r="KVV31" s="81"/>
      <c r="KVW31" s="81"/>
      <c r="KVX31" s="81"/>
      <c r="KVY31" s="81"/>
      <c r="KVZ31" s="81"/>
      <c r="KWA31" s="81"/>
      <c r="KWB31" s="81"/>
      <c r="KWC31" s="81"/>
      <c r="KWD31" s="81"/>
      <c r="KWE31" s="81"/>
      <c r="KWF31" s="81"/>
      <c r="KWG31" s="81"/>
      <c r="KWH31" s="81"/>
      <c r="KWI31" s="81"/>
      <c r="KWJ31" s="81"/>
      <c r="KWK31" s="81"/>
      <c r="KWL31" s="81"/>
      <c r="KWM31" s="81"/>
      <c r="KWN31" s="81"/>
      <c r="KWO31" s="81"/>
      <c r="KWP31" s="81"/>
      <c r="KWQ31" s="81"/>
      <c r="KWR31" s="81"/>
      <c r="KWS31" s="81"/>
      <c r="KWT31" s="81"/>
      <c r="KWU31" s="81"/>
      <c r="KWV31" s="81"/>
      <c r="KWW31" s="81"/>
      <c r="KWX31" s="81"/>
      <c r="KWY31" s="81"/>
      <c r="KWZ31" s="81"/>
      <c r="KXA31" s="81"/>
      <c r="KXB31" s="81"/>
      <c r="KXC31" s="81"/>
      <c r="KXD31" s="81"/>
      <c r="KXE31" s="81"/>
      <c r="KXF31" s="81"/>
      <c r="KXG31" s="81"/>
      <c r="KXH31" s="81"/>
      <c r="KXI31" s="81"/>
      <c r="KXJ31" s="81"/>
      <c r="KXK31" s="81"/>
      <c r="KXL31" s="81"/>
      <c r="KXM31" s="81"/>
      <c r="KXN31" s="81"/>
      <c r="KXO31" s="81"/>
      <c r="KXP31" s="81"/>
      <c r="KXQ31" s="81"/>
      <c r="KXR31" s="81"/>
      <c r="KXS31" s="81"/>
      <c r="KXT31" s="81"/>
      <c r="KXU31" s="81"/>
      <c r="KXV31" s="81"/>
      <c r="KXW31" s="81"/>
      <c r="KXX31" s="81"/>
      <c r="KXY31" s="81"/>
      <c r="KXZ31" s="81"/>
      <c r="KYA31" s="81"/>
      <c r="KYB31" s="81"/>
      <c r="KYC31" s="81"/>
      <c r="KYD31" s="81"/>
      <c r="KYE31" s="81"/>
      <c r="KYF31" s="81"/>
      <c r="KYG31" s="81"/>
      <c r="KYH31" s="81"/>
      <c r="KYI31" s="81"/>
      <c r="KYJ31" s="81"/>
      <c r="KYK31" s="81"/>
      <c r="KYL31" s="81"/>
      <c r="KYM31" s="81"/>
      <c r="KYN31" s="81"/>
      <c r="KYO31" s="81"/>
      <c r="KYP31" s="81"/>
      <c r="KYQ31" s="81"/>
      <c r="KYR31" s="81"/>
      <c r="KYS31" s="81"/>
      <c r="KYT31" s="81"/>
      <c r="KYU31" s="81"/>
      <c r="KYV31" s="81"/>
      <c r="KYW31" s="81"/>
      <c r="KYX31" s="81"/>
      <c r="KYY31" s="81"/>
      <c r="KYZ31" s="81"/>
      <c r="KZA31" s="81"/>
      <c r="KZB31" s="81"/>
      <c r="KZC31" s="81"/>
      <c r="KZD31" s="81"/>
      <c r="KZE31" s="81"/>
      <c r="KZF31" s="81"/>
      <c r="KZG31" s="81"/>
      <c r="KZH31" s="81"/>
      <c r="KZI31" s="81"/>
      <c r="KZJ31" s="81"/>
      <c r="KZK31" s="81"/>
      <c r="KZL31" s="81"/>
      <c r="KZM31" s="81"/>
      <c r="KZN31" s="81"/>
      <c r="KZO31" s="81"/>
      <c r="KZP31" s="81"/>
      <c r="KZQ31" s="81"/>
      <c r="KZR31" s="81"/>
      <c r="KZS31" s="81"/>
      <c r="KZT31" s="81"/>
      <c r="KZU31" s="81"/>
      <c r="KZV31" s="81"/>
      <c r="KZW31" s="81"/>
      <c r="KZX31" s="81"/>
      <c r="KZY31" s="81"/>
      <c r="KZZ31" s="81"/>
      <c r="LAA31" s="81"/>
      <c r="LAB31" s="81"/>
      <c r="LAC31" s="81"/>
      <c r="LAD31" s="81"/>
      <c r="LAE31" s="81"/>
      <c r="LAF31" s="81"/>
      <c r="LAG31" s="81"/>
      <c r="LAH31" s="81"/>
      <c r="LAI31" s="81"/>
      <c r="LAJ31" s="81"/>
      <c r="LAK31" s="81"/>
      <c r="LAL31" s="81"/>
      <c r="LAM31" s="81"/>
      <c r="LAN31" s="81"/>
      <c r="LAO31" s="81"/>
      <c r="LAP31" s="81"/>
      <c r="LAQ31" s="81"/>
      <c r="LAR31" s="81"/>
      <c r="LAS31" s="81"/>
      <c r="LAT31" s="81"/>
      <c r="LAU31" s="81"/>
      <c r="LAV31" s="81"/>
      <c r="LAW31" s="81"/>
      <c r="LAX31" s="81"/>
      <c r="LAY31" s="81"/>
      <c r="LAZ31" s="81"/>
      <c r="LBA31" s="81"/>
      <c r="LBB31" s="81"/>
      <c r="LBC31" s="81"/>
      <c r="LBD31" s="81"/>
      <c r="LBE31" s="81"/>
      <c r="LBF31" s="81"/>
      <c r="LBG31" s="81"/>
      <c r="LBH31" s="81"/>
      <c r="LBI31" s="81"/>
      <c r="LBJ31" s="81"/>
      <c r="LBK31" s="81"/>
      <c r="LBL31" s="81"/>
      <c r="LBM31" s="81"/>
      <c r="LBN31" s="81"/>
      <c r="LBO31" s="81"/>
      <c r="LBP31" s="81"/>
      <c r="LBQ31" s="81"/>
      <c r="LBR31" s="81"/>
      <c r="LBS31" s="81"/>
      <c r="LBT31" s="81"/>
      <c r="LBU31" s="81"/>
      <c r="LBV31" s="81"/>
      <c r="LBW31" s="81"/>
      <c r="LBX31" s="81"/>
      <c r="LBY31" s="81"/>
      <c r="LBZ31" s="81"/>
      <c r="LCA31" s="81"/>
      <c r="LCB31" s="81"/>
      <c r="LCC31" s="81"/>
      <c r="LCD31" s="81"/>
      <c r="LCE31" s="81"/>
      <c r="LCF31" s="81"/>
      <c r="LCG31" s="81"/>
      <c r="LCH31" s="81"/>
      <c r="LCI31" s="81"/>
      <c r="LCJ31" s="81"/>
      <c r="LCK31" s="81"/>
      <c r="LCL31" s="81"/>
      <c r="LCM31" s="81"/>
      <c r="LCN31" s="81"/>
      <c r="LCO31" s="81"/>
      <c r="LCP31" s="81"/>
      <c r="LCQ31" s="81"/>
      <c r="LCR31" s="81"/>
      <c r="LCS31" s="81"/>
      <c r="LCT31" s="81"/>
      <c r="LCU31" s="81"/>
      <c r="LCV31" s="81"/>
      <c r="LCW31" s="81"/>
      <c r="LCX31" s="81"/>
      <c r="LCY31" s="81"/>
      <c r="LCZ31" s="81"/>
      <c r="LDA31" s="81"/>
      <c r="LDB31" s="81"/>
      <c r="LDC31" s="81"/>
      <c r="LDD31" s="81"/>
      <c r="LDE31" s="81"/>
      <c r="LDF31" s="81"/>
      <c r="LDG31" s="81"/>
      <c r="LDH31" s="81"/>
      <c r="LDI31" s="81"/>
      <c r="LDJ31" s="81"/>
      <c r="LDK31" s="81"/>
      <c r="LDL31" s="81"/>
      <c r="LDM31" s="81"/>
      <c r="LDN31" s="81"/>
      <c r="LDO31" s="81"/>
      <c r="LDP31" s="81"/>
      <c r="LDQ31" s="81"/>
      <c r="LDR31" s="81"/>
      <c r="LDS31" s="81"/>
      <c r="LDT31" s="81"/>
      <c r="LDU31" s="81"/>
      <c r="LDV31" s="81"/>
      <c r="LDW31" s="81"/>
      <c r="LDX31" s="81"/>
      <c r="LDY31" s="81"/>
      <c r="LDZ31" s="81"/>
      <c r="LEA31" s="81"/>
      <c r="LEB31" s="81"/>
      <c r="LEC31" s="81"/>
      <c r="LED31" s="81"/>
      <c r="LEE31" s="81"/>
      <c r="LEF31" s="81"/>
      <c r="LEG31" s="81"/>
      <c r="LEH31" s="81"/>
      <c r="LEI31" s="81"/>
      <c r="LEJ31" s="81"/>
      <c r="LEK31" s="81"/>
      <c r="LEL31" s="81"/>
      <c r="LEM31" s="81"/>
      <c r="LEN31" s="81"/>
      <c r="LEO31" s="81"/>
      <c r="LEP31" s="81"/>
      <c r="LEQ31" s="81"/>
      <c r="LER31" s="81"/>
      <c r="LES31" s="81"/>
      <c r="LET31" s="81"/>
      <c r="LEU31" s="81"/>
      <c r="LEV31" s="81"/>
      <c r="LEW31" s="81"/>
      <c r="LEX31" s="81"/>
      <c r="LEY31" s="81"/>
      <c r="LEZ31" s="81"/>
      <c r="LFA31" s="81"/>
      <c r="LFB31" s="81"/>
      <c r="LFC31" s="81"/>
      <c r="LFD31" s="81"/>
      <c r="LFE31" s="81"/>
      <c r="LFF31" s="81"/>
      <c r="LFG31" s="81"/>
      <c r="LFH31" s="81"/>
      <c r="LFI31" s="81"/>
      <c r="LFJ31" s="81"/>
      <c r="LFK31" s="81"/>
      <c r="LFL31" s="81"/>
      <c r="LFM31" s="81"/>
      <c r="LFN31" s="81"/>
      <c r="LFO31" s="81"/>
      <c r="LFP31" s="81"/>
      <c r="LFQ31" s="81"/>
      <c r="LFR31" s="81"/>
      <c r="LFS31" s="81"/>
      <c r="LFT31" s="81"/>
      <c r="LFU31" s="81"/>
      <c r="LFV31" s="81"/>
      <c r="LFW31" s="81"/>
      <c r="LFX31" s="81"/>
      <c r="LFY31" s="81"/>
      <c r="LFZ31" s="81"/>
      <c r="LGA31" s="81"/>
      <c r="LGB31" s="81"/>
      <c r="LGC31" s="81"/>
      <c r="LGD31" s="81"/>
      <c r="LGE31" s="81"/>
      <c r="LGF31" s="81"/>
      <c r="LGG31" s="81"/>
      <c r="LGH31" s="81"/>
      <c r="LGI31" s="81"/>
      <c r="LGJ31" s="81"/>
      <c r="LGK31" s="81"/>
      <c r="LGL31" s="81"/>
      <c r="LGM31" s="81"/>
      <c r="LGN31" s="81"/>
      <c r="LGO31" s="81"/>
      <c r="LGP31" s="81"/>
      <c r="LGQ31" s="81"/>
      <c r="LGR31" s="81"/>
      <c r="LGS31" s="81"/>
      <c r="LGT31" s="81"/>
      <c r="LGU31" s="81"/>
      <c r="LGV31" s="81"/>
      <c r="LGW31" s="81"/>
      <c r="LGX31" s="81"/>
      <c r="LGY31" s="81"/>
      <c r="LGZ31" s="81"/>
      <c r="LHA31" s="81"/>
      <c r="LHB31" s="81"/>
      <c r="LHC31" s="81"/>
      <c r="LHD31" s="81"/>
      <c r="LHE31" s="81"/>
      <c r="LHF31" s="81"/>
      <c r="LHG31" s="81"/>
      <c r="LHH31" s="81"/>
      <c r="LHI31" s="81"/>
      <c r="LHJ31" s="81"/>
      <c r="LHK31" s="81"/>
      <c r="LHL31" s="81"/>
      <c r="LHM31" s="81"/>
      <c r="LHN31" s="81"/>
      <c r="LHO31" s="81"/>
      <c r="LHP31" s="81"/>
      <c r="LHQ31" s="81"/>
      <c r="LHR31" s="81"/>
      <c r="LHS31" s="81"/>
      <c r="LHT31" s="81"/>
      <c r="LHU31" s="81"/>
      <c r="LHV31" s="81"/>
      <c r="LHW31" s="81"/>
      <c r="LHX31" s="81"/>
      <c r="LHY31" s="81"/>
      <c r="LHZ31" s="81"/>
      <c r="LIA31" s="81"/>
      <c r="LIB31" s="81"/>
      <c r="LIC31" s="81"/>
      <c r="LID31" s="81"/>
      <c r="LIE31" s="81"/>
      <c r="LIF31" s="81"/>
      <c r="LIG31" s="81"/>
      <c r="LIH31" s="81"/>
      <c r="LII31" s="81"/>
      <c r="LIJ31" s="81"/>
      <c r="LIK31" s="81"/>
      <c r="LIL31" s="81"/>
      <c r="LIM31" s="81"/>
      <c r="LIN31" s="81"/>
      <c r="LIO31" s="81"/>
      <c r="LIP31" s="81"/>
      <c r="LIQ31" s="81"/>
      <c r="LIR31" s="81"/>
      <c r="LIS31" s="81"/>
      <c r="LIT31" s="81"/>
      <c r="LIU31" s="81"/>
      <c r="LIV31" s="81"/>
      <c r="LIW31" s="81"/>
      <c r="LIX31" s="81"/>
      <c r="LIY31" s="81"/>
      <c r="LIZ31" s="81"/>
      <c r="LJA31" s="81"/>
      <c r="LJB31" s="81"/>
      <c r="LJC31" s="81"/>
      <c r="LJD31" s="81"/>
      <c r="LJE31" s="81"/>
      <c r="LJF31" s="81"/>
      <c r="LJG31" s="81"/>
      <c r="LJH31" s="81"/>
      <c r="LJI31" s="81"/>
      <c r="LJJ31" s="81"/>
      <c r="LJK31" s="81"/>
      <c r="LJL31" s="81"/>
      <c r="LJM31" s="81"/>
      <c r="LJN31" s="81"/>
      <c r="LJO31" s="81"/>
      <c r="LJP31" s="81"/>
      <c r="LJQ31" s="81"/>
      <c r="LJR31" s="81"/>
      <c r="LJS31" s="81"/>
      <c r="LJT31" s="81"/>
      <c r="LJU31" s="81"/>
      <c r="LJV31" s="81"/>
      <c r="LJW31" s="81"/>
      <c r="LJX31" s="81"/>
      <c r="LJY31" s="81"/>
      <c r="LJZ31" s="81"/>
      <c r="LKA31" s="81"/>
      <c r="LKB31" s="81"/>
      <c r="LKC31" s="81"/>
      <c r="LKD31" s="81"/>
      <c r="LKE31" s="81"/>
      <c r="LKF31" s="81"/>
      <c r="LKG31" s="81"/>
      <c r="LKH31" s="81"/>
      <c r="LKI31" s="81"/>
      <c r="LKJ31" s="81"/>
      <c r="LKK31" s="81"/>
      <c r="LKL31" s="81"/>
      <c r="LKM31" s="81"/>
      <c r="LKN31" s="81"/>
      <c r="LKO31" s="81"/>
      <c r="LKP31" s="81"/>
      <c r="LKQ31" s="81"/>
      <c r="LKR31" s="81"/>
      <c r="LKS31" s="81"/>
      <c r="LKT31" s="81"/>
      <c r="LKU31" s="81"/>
      <c r="LKV31" s="81"/>
      <c r="LKW31" s="81"/>
      <c r="LKX31" s="81"/>
      <c r="LKY31" s="81"/>
      <c r="LKZ31" s="81"/>
      <c r="LLA31" s="81"/>
      <c r="LLB31" s="81"/>
      <c r="LLC31" s="81"/>
      <c r="LLD31" s="81"/>
      <c r="LLE31" s="81"/>
      <c r="LLF31" s="81"/>
      <c r="LLG31" s="81"/>
      <c r="LLH31" s="81"/>
      <c r="LLI31" s="81"/>
      <c r="LLJ31" s="81"/>
      <c r="LLK31" s="81"/>
      <c r="LLL31" s="81"/>
      <c r="LLM31" s="81"/>
      <c r="LLN31" s="81"/>
      <c r="LLO31" s="81"/>
      <c r="LLP31" s="81"/>
      <c r="LLQ31" s="81"/>
      <c r="LLR31" s="81"/>
      <c r="LLS31" s="81"/>
      <c r="LLT31" s="81"/>
      <c r="LLU31" s="81"/>
      <c r="LLV31" s="81"/>
      <c r="LLW31" s="81"/>
      <c r="LLX31" s="81"/>
      <c r="LLY31" s="81"/>
      <c r="LLZ31" s="81"/>
      <c r="LMA31" s="81"/>
      <c r="LMB31" s="81"/>
      <c r="LMC31" s="81"/>
      <c r="LMD31" s="81"/>
      <c r="LME31" s="81"/>
      <c r="LMF31" s="81"/>
      <c r="LMG31" s="81"/>
      <c r="LMH31" s="81"/>
      <c r="LMI31" s="81"/>
      <c r="LMJ31" s="81"/>
      <c r="LMK31" s="81"/>
      <c r="LML31" s="81"/>
      <c r="LMM31" s="81"/>
      <c r="LMN31" s="81"/>
      <c r="LMO31" s="81"/>
      <c r="LMP31" s="81"/>
      <c r="LMQ31" s="81"/>
      <c r="LMR31" s="81"/>
      <c r="LMS31" s="81"/>
      <c r="LMT31" s="81"/>
      <c r="LMU31" s="81"/>
      <c r="LMV31" s="81"/>
      <c r="LMW31" s="81"/>
      <c r="LMX31" s="81"/>
      <c r="LMY31" s="81"/>
      <c r="LMZ31" s="81"/>
      <c r="LNA31" s="81"/>
      <c r="LNB31" s="81"/>
      <c r="LNC31" s="81"/>
      <c r="LND31" s="81"/>
      <c r="LNE31" s="81"/>
      <c r="LNF31" s="81"/>
      <c r="LNG31" s="81"/>
      <c r="LNH31" s="81"/>
      <c r="LNI31" s="81"/>
      <c r="LNJ31" s="81"/>
      <c r="LNK31" s="81"/>
      <c r="LNL31" s="81"/>
      <c r="LNM31" s="81"/>
      <c r="LNN31" s="81"/>
      <c r="LNO31" s="81"/>
      <c r="LNP31" s="81"/>
      <c r="LNQ31" s="81"/>
      <c r="LNR31" s="81"/>
      <c r="LNS31" s="81"/>
      <c r="LNT31" s="81"/>
      <c r="LNU31" s="81"/>
      <c r="LNV31" s="81"/>
      <c r="LNW31" s="81"/>
      <c r="LNX31" s="81"/>
      <c r="LNY31" s="81"/>
      <c r="LNZ31" s="81"/>
      <c r="LOA31" s="81"/>
      <c r="LOB31" s="81"/>
      <c r="LOC31" s="81"/>
      <c r="LOD31" s="81"/>
      <c r="LOE31" s="81"/>
      <c r="LOF31" s="81"/>
      <c r="LOG31" s="81"/>
      <c r="LOH31" s="81"/>
      <c r="LOI31" s="81"/>
      <c r="LOJ31" s="81"/>
      <c r="LOK31" s="81"/>
      <c r="LOL31" s="81"/>
      <c r="LOM31" s="81"/>
      <c r="LON31" s="81"/>
      <c r="LOO31" s="81"/>
      <c r="LOP31" s="81"/>
      <c r="LOQ31" s="81"/>
      <c r="LOR31" s="81"/>
      <c r="LOS31" s="81"/>
      <c r="LOT31" s="81"/>
      <c r="LOU31" s="81"/>
      <c r="LOV31" s="81"/>
      <c r="LOW31" s="81"/>
      <c r="LOX31" s="81"/>
      <c r="LOY31" s="81"/>
      <c r="LOZ31" s="81"/>
      <c r="LPA31" s="81"/>
      <c r="LPB31" s="81"/>
      <c r="LPC31" s="81"/>
      <c r="LPD31" s="81"/>
      <c r="LPE31" s="81"/>
      <c r="LPF31" s="81"/>
      <c r="LPG31" s="81"/>
      <c r="LPH31" s="81"/>
      <c r="LPI31" s="81"/>
      <c r="LPJ31" s="81"/>
      <c r="LPK31" s="81"/>
      <c r="LPL31" s="81"/>
      <c r="LPM31" s="81"/>
      <c r="LPN31" s="81"/>
      <c r="LPO31" s="81"/>
      <c r="LPP31" s="81"/>
      <c r="LPQ31" s="81"/>
      <c r="LPR31" s="81"/>
      <c r="LPS31" s="81"/>
      <c r="LPT31" s="81"/>
      <c r="LPU31" s="81"/>
      <c r="LPV31" s="81"/>
      <c r="LPW31" s="81"/>
      <c r="LPX31" s="81"/>
      <c r="LPY31" s="81"/>
      <c r="LPZ31" s="81"/>
      <c r="LQA31" s="81"/>
      <c r="LQB31" s="81"/>
      <c r="LQC31" s="81"/>
      <c r="LQD31" s="81"/>
      <c r="LQE31" s="81"/>
      <c r="LQF31" s="81"/>
      <c r="LQG31" s="81"/>
      <c r="LQH31" s="81"/>
      <c r="LQI31" s="81"/>
      <c r="LQJ31" s="81"/>
      <c r="LQK31" s="81"/>
      <c r="LQL31" s="81"/>
      <c r="LQM31" s="81"/>
      <c r="LQN31" s="81"/>
      <c r="LQO31" s="81"/>
      <c r="LQP31" s="81"/>
      <c r="LQQ31" s="81"/>
      <c r="LQR31" s="81"/>
      <c r="LQS31" s="81"/>
      <c r="LQT31" s="81"/>
      <c r="LQU31" s="81"/>
      <c r="LQV31" s="81"/>
      <c r="LQW31" s="81"/>
      <c r="LQX31" s="81"/>
      <c r="LQY31" s="81"/>
      <c r="LQZ31" s="81"/>
      <c r="LRA31" s="81"/>
      <c r="LRB31" s="81"/>
      <c r="LRC31" s="81"/>
      <c r="LRD31" s="81"/>
      <c r="LRE31" s="81"/>
      <c r="LRF31" s="81"/>
      <c r="LRG31" s="81"/>
      <c r="LRH31" s="81"/>
      <c r="LRI31" s="81"/>
      <c r="LRJ31" s="81"/>
      <c r="LRK31" s="81"/>
      <c r="LRL31" s="81"/>
      <c r="LRM31" s="81"/>
      <c r="LRN31" s="81"/>
      <c r="LRO31" s="81"/>
      <c r="LRP31" s="81"/>
      <c r="LRQ31" s="81"/>
      <c r="LRR31" s="81"/>
      <c r="LRS31" s="81"/>
      <c r="LRT31" s="81"/>
      <c r="LRU31" s="81"/>
      <c r="LRV31" s="81"/>
      <c r="LRW31" s="81"/>
      <c r="LRX31" s="81"/>
      <c r="LRY31" s="81"/>
      <c r="LRZ31" s="81"/>
      <c r="LSA31" s="81"/>
      <c r="LSB31" s="81"/>
      <c r="LSC31" s="81"/>
      <c r="LSD31" s="81"/>
      <c r="LSE31" s="81"/>
      <c r="LSF31" s="81"/>
      <c r="LSG31" s="81"/>
      <c r="LSH31" s="81"/>
      <c r="LSI31" s="81"/>
      <c r="LSJ31" s="81"/>
      <c r="LSK31" s="81"/>
      <c r="LSL31" s="81"/>
      <c r="LSM31" s="81"/>
      <c r="LSN31" s="81"/>
      <c r="LSO31" s="81"/>
      <c r="LSP31" s="81"/>
      <c r="LSQ31" s="81"/>
      <c r="LSR31" s="81"/>
      <c r="LSS31" s="81"/>
      <c r="LST31" s="81"/>
      <c r="LSU31" s="81"/>
      <c r="LSV31" s="81"/>
      <c r="LSW31" s="81"/>
      <c r="LSX31" s="81"/>
      <c r="LSY31" s="81"/>
      <c r="LSZ31" s="81"/>
      <c r="LTA31" s="81"/>
      <c r="LTB31" s="81"/>
      <c r="LTC31" s="81"/>
      <c r="LTD31" s="81"/>
      <c r="LTE31" s="81"/>
      <c r="LTF31" s="81"/>
      <c r="LTG31" s="81"/>
      <c r="LTH31" s="81"/>
      <c r="LTI31" s="81"/>
      <c r="LTJ31" s="81"/>
      <c r="LTK31" s="81"/>
      <c r="LTL31" s="81"/>
      <c r="LTM31" s="81"/>
      <c r="LTN31" s="81"/>
      <c r="LTO31" s="81"/>
      <c r="LTP31" s="81"/>
      <c r="LTQ31" s="81"/>
      <c r="LTR31" s="81"/>
      <c r="LTS31" s="81"/>
      <c r="LTT31" s="81"/>
      <c r="LTU31" s="81"/>
      <c r="LTV31" s="81"/>
      <c r="LTW31" s="81"/>
      <c r="LTX31" s="81"/>
      <c r="LTY31" s="81"/>
      <c r="LTZ31" s="81"/>
      <c r="LUA31" s="81"/>
      <c r="LUB31" s="81"/>
      <c r="LUC31" s="81"/>
      <c r="LUD31" s="81"/>
      <c r="LUE31" s="81"/>
      <c r="LUF31" s="81"/>
      <c r="LUG31" s="81"/>
      <c r="LUH31" s="81"/>
      <c r="LUI31" s="81"/>
      <c r="LUJ31" s="81"/>
      <c r="LUK31" s="81"/>
      <c r="LUL31" s="81"/>
      <c r="LUM31" s="81"/>
      <c r="LUN31" s="81"/>
      <c r="LUO31" s="81"/>
      <c r="LUP31" s="81"/>
      <c r="LUQ31" s="81"/>
      <c r="LUR31" s="81"/>
      <c r="LUS31" s="81"/>
      <c r="LUT31" s="81"/>
      <c r="LUU31" s="81"/>
      <c r="LUV31" s="81"/>
      <c r="LUW31" s="81"/>
      <c r="LUX31" s="81"/>
      <c r="LUY31" s="81"/>
      <c r="LUZ31" s="81"/>
      <c r="LVA31" s="81"/>
      <c r="LVB31" s="81"/>
      <c r="LVC31" s="81"/>
      <c r="LVD31" s="81"/>
      <c r="LVE31" s="81"/>
      <c r="LVF31" s="81"/>
      <c r="LVG31" s="81"/>
      <c r="LVH31" s="81"/>
      <c r="LVI31" s="81"/>
      <c r="LVJ31" s="81"/>
      <c r="LVK31" s="81"/>
      <c r="LVL31" s="81"/>
      <c r="LVM31" s="81"/>
      <c r="LVN31" s="81"/>
      <c r="LVO31" s="81"/>
      <c r="LVP31" s="81"/>
      <c r="LVQ31" s="81"/>
      <c r="LVR31" s="81"/>
      <c r="LVS31" s="81"/>
      <c r="LVT31" s="81"/>
      <c r="LVU31" s="81"/>
      <c r="LVV31" s="81"/>
      <c r="LVW31" s="81"/>
      <c r="LVX31" s="81"/>
      <c r="LVY31" s="81"/>
      <c r="LVZ31" s="81"/>
      <c r="LWA31" s="81"/>
      <c r="LWB31" s="81"/>
      <c r="LWC31" s="81"/>
      <c r="LWD31" s="81"/>
      <c r="LWE31" s="81"/>
      <c r="LWF31" s="81"/>
      <c r="LWG31" s="81"/>
      <c r="LWH31" s="81"/>
      <c r="LWI31" s="81"/>
      <c r="LWJ31" s="81"/>
      <c r="LWK31" s="81"/>
      <c r="LWL31" s="81"/>
      <c r="LWM31" s="81"/>
      <c r="LWN31" s="81"/>
      <c r="LWO31" s="81"/>
      <c r="LWP31" s="81"/>
      <c r="LWQ31" s="81"/>
      <c r="LWR31" s="81"/>
      <c r="LWS31" s="81"/>
      <c r="LWT31" s="81"/>
      <c r="LWU31" s="81"/>
      <c r="LWV31" s="81"/>
      <c r="LWW31" s="81"/>
      <c r="LWX31" s="81"/>
      <c r="LWY31" s="81"/>
      <c r="LWZ31" s="81"/>
      <c r="LXA31" s="81"/>
      <c r="LXB31" s="81"/>
      <c r="LXC31" s="81"/>
      <c r="LXD31" s="81"/>
      <c r="LXE31" s="81"/>
      <c r="LXF31" s="81"/>
      <c r="LXG31" s="81"/>
      <c r="LXH31" s="81"/>
      <c r="LXI31" s="81"/>
      <c r="LXJ31" s="81"/>
      <c r="LXK31" s="81"/>
      <c r="LXL31" s="81"/>
      <c r="LXM31" s="81"/>
      <c r="LXN31" s="81"/>
      <c r="LXO31" s="81"/>
      <c r="LXP31" s="81"/>
      <c r="LXQ31" s="81"/>
      <c r="LXR31" s="81"/>
      <c r="LXS31" s="81"/>
      <c r="LXT31" s="81"/>
      <c r="LXU31" s="81"/>
      <c r="LXV31" s="81"/>
      <c r="LXW31" s="81"/>
      <c r="LXX31" s="81"/>
      <c r="LXY31" s="81"/>
      <c r="LXZ31" s="81"/>
      <c r="LYA31" s="81"/>
      <c r="LYB31" s="81"/>
      <c r="LYC31" s="81"/>
      <c r="LYD31" s="81"/>
      <c r="LYE31" s="81"/>
      <c r="LYF31" s="81"/>
      <c r="LYG31" s="81"/>
      <c r="LYH31" s="81"/>
      <c r="LYI31" s="81"/>
      <c r="LYJ31" s="81"/>
      <c r="LYK31" s="81"/>
      <c r="LYL31" s="81"/>
      <c r="LYM31" s="81"/>
      <c r="LYN31" s="81"/>
      <c r="LYO31" s="81"/>
      <c r="LYP31" s="81"/>
      <c r="LYQ31" s="81"/>
      <c r="LYR31" s="81"/>
      <c r="LYS31" s="81"/>
      <c r="LYT31" s="81"/>
      <c r="LYU31" s="81"/>
      <c r="LYV31" s="81"/>
      <c r="LYW31" s="81"/>
      <c r="LYX31" s="81"/>
      <c r="LYY31" s="81"/>
      <c r="LYZ31" s="81"/>
      <c r="LZA31" s="81"/>
      <c r="LZB31" s="81"/>
      <c r="LZC31" s="81"/>
      <c r="LZD31" s="81"/>
      <c r="LZE31" s="81"/>
      <c r="LZF31" s="81"/>
      <c r="LZG31" s="81"/>
      <c r="LZH31" s="81"/>
      <c r="LZI31" s="81"/>
      <c r="LZJ31" s="81"/>
      <c r="LZK31" s="81"/>
      <c r="LZL31" s="81"/>
      <c r="LZM31" s="81"/>
      <c r="LZN31" s="81"/>
      <c r="LZO31" s="81"/>
      <c r="LZP31" s="81"/>
      <c r="LZQ31" s="81"/>
      <c r="LZR31" s="81"/>
      <c r="LZS31" s="81"/>
      <c r="LZT31" s="81"/>
      <c r="LZU31" s="81"/>
      <c r="LZV31" s="81"/>
      <c r="LZW31" s="81"/>
      <c r="LZX31" s="81"/>
      <c r="LZY31" s="81"/>
      <c r="LZZ31" s="81"/>
      <c r="MAA31" s="81"/>
      <c r="MAB31" s="81"/>
      <c r="MAC31" s="81"/>
      <c r="MAD31" s="81"/>
      <c r="MAE31" s="81"/>
      <c r="MAF31" s="81"/>
      <c r="MAG31" s="81"/>
      <c r="MAH31" s="81"/>
      <c r="MAI31" s="81"/>
      <c r="MAJ31" s="81"/>
      <c r="MAK31" s="81"/>
      <c r="MAL31" s="81"/>
      <c r="MAM31" s="81"/>
      <c r="MAN31" s="81"/>
      <c r="MAO31" s="81"/>
      <c r="MAP31" s="81"/>
      <c r="MAQ31" s="81"/>
      <c r="MAR31" s="81"/>
      <c r="MAS31" s="81"/>
      <c r="MAT31" s="81"/>
      <c r="MAU31" s="81"/>
      <c r="MAV31" s="81"/>
      <c r="MAW31" s="81"/>
      <c r="MAX31" s="81"/>
      <c r="MAY31" s="81"/>
      <c r="MAZ31" s="81"/>
      <c r="MBA31" s="81"/>
      <c r="MBB31" s="81"/>
      <c r="MBC31" s="81"/>
      <c r="MBD31" s="81"/>
      <c r="MBE31" s="81"/>
      <c r="MBF31" s="81"/>
      <c r="MBG31" s="81"/>
      <c r="MBH31" s="81"/>
      <c r="MBI31" s="81"/>
      <c r="MBJ31" s="81"/>
      <c r="MBK31" s="81"/>
      <c r="MBL31" s="81"/>
      <c r="MBM31" s="81"/>
      <c r="MBN31" s="81"/>
      <c r="MBO31" s="81"/>
      <c r="MBP31" s="81"/>
      <c r="MBQ31" s="81"/>
      <c r="MBR31" s="81"/>
      <c r="MBS31" s="81"/>
      <c r="MBT31" s="81"/>
      <c r="MBU31" s="81"/>
      <c r="MBV31" s="81"/>
      <c r="MBW31" s="81"/>
      <c r="MBX31" s="81"/>
      <c r="MBY31" s="81"/>
      <c r="MBZ31" s="81"/>
      <c r="MCA31" s="81"/>
      <c r="MCB31" s="81"/>
      <c r="MCC31" s="81"/>
      <c r="MCD31" s="81"/>
      <c r="MCE31" s="81"/>
      <c r="MCF31" s="81"/>
      <c r="MCG31" s="81"/>
      <c r="MCH31" s="81"/>
      <c r="MCI31" s="81"/>
      <c r="MCJ31" s="81"/>
      <c r="MCK31" s="81"/>
      <c r="MCL31" s="81"/>
      <c r="MCM31" s="81"/>
      <c r="MCN31" s="81"/>
      <c r="MCO31" s="81"/>
      <c r="MCP31" s="81"/>
      <c r="MCQ31" s="81"/>
      <c r="MCR31" s="81"/>
      <c r="MCS31" s="81"/>
      <c r="MCT31" s="81"/>
      <c r="MCU31" s="81"/>
      <c r="MCV31" s="81"/>
      <c r="MCW31" s="81"/>
      <c r="MCX31" s="81"/>
      <c r="MCY31" s="81"/>
      <c r="MCZ31" s="81"/>
      <c r="MDA31" s="81"/>
      <c r="MDB31" s="81"/>
      <c r="MDC31" s="81"/>
      <c r="MDD31" s="81"/>
      <c r="MDE31" s="81"/>
      <c r="MDF31" s="81"/>
      <c r="MDG31" s="81"/>
      <c r="MDH31" s="81"/>
      <c r="MDI31" s="81"/>
      <c r="MDJ31" s="81"/>
      <c r="MDK31" s="81"/>
      <c r="MDL31" s="81"/>
      <c r="MDM31" s="81"/>
      <c r="MDN31" s="81"/>
      <c r="MDO31" s="81"/>
      <c r="MDP31" s="81"/>
      <c r="MDQ31" s="81"/>
      <c r="MDR31" s="81"/>
      <c r="MDS31" s="81"/>
      <c r="MDT31" s="81"/>
      <c r="MDU31" s="81"/>
      <c r="MDV31" s="81"/>
      <c r="MDW31" s="81"/>
      <c r="MDX31" s="81"/>
      <c r="MDY31" s="81"/>
      <c r="MDZ31" s="81"/>
      <c r="MEA31" s="81"/>
      <c r="MEB31" s="81"/>
      <c r="MEC31" s="81"/>
      <c r="MED31" s="81"/>
      <c r="MEE31" s="81"/>
      <c r="MEF31" s="81"/>
      <c r="MEG31" s="81"/>
      <c r="MEH31" s="81"/>
      <c r="MEI31" s="81"/>
      <c r="MEJ31" s="81"/>
      <c r="MEK31" s="81"/>
      <c r="MEL31" s="81"/>
      <c r="MEM31" s="81"/>
      <c r="MEN31" s="81"/>
      <c r="MEO31" s="81"/>
      <c r="MEP31" s="81"/>
      <c r="MEQ31" s="81"/>
      <c r="MER31" s="81"/>
      <c r="MES31" s="81"/>
      <c r="MET31" s="81"/>
      <c r="MEU31" s="81"/>
      <c r="MEV31" s="81"/>
      <c r="MEW31" s="81"/>
      <c r="MEX31" s="81"/>
      <c r="MEY31" s="81"/>
      <c r="MEZ31" s="81"/>
      <c r="MFA31" s="81"/>
      <c r="MFB31" s="81"/>
      <c r="MFC31" s="81"/>
      <c r="MFD31" s="81"/>
      <c r="MFE31" s="81"/>
      <c r="MFF31" s="81"/>
      <c r="MFG31" s="81"/>
      <c r="MFH31" s="81"/>
      <c r="MFI31" s="81"/>
      <c r="MFJ31" s="81"/>
      <c r="MFK31" s="81"/>
      <c r="MFL31" s="81"/>
      <c r="MFM31" s="81"/>
      <c r="MFN31" s="81"/>
      <c r="MFO31" s="81"/>
      <c r="MFP31" s="81"/>
      <c r="MFQ31" s="81"/>
      <c r="MFR31" s="81"/>
      <c r="MFS31" s="81"/>
      <c r="MFT31" s="81"/>
      <c r="MFU31" s="81"/>
      <c r="MFV31" s="81"/>
      <c r="MFW31" s="81"/>
      <c r="MFX31" s="81"/>
      <c r="MFY31" s="81"/>
      <c r="MFZ31" s="81"/>
      <c r="MGA31" s="81"/>
      <c r="MGB31" s="81"/>
      <c r="MGC31" s="81"/>
      <c r="MGD31" s="81"/>
      <c r="MGE31" s="81"/>
      <c r="MGF31" s="81"/>
      <c r="MGG31" s="81"/>
      <c r="MGH31" s="81"/>
      <c r="MGI31" s="81"/>
      <c r="MGJ31" s="81"/>
      <c r="MGK31" s="81"/>
      <c r="MGL31" s="81"/>
      <c r="MGM31" s="81"/>
      <c r="MGN31" s="81"/>
      <c r="MGO31" s="81"/>
      <c r="MGP31" s="81"/>
      <c r="MGQ31" s="81"/>
      <c r="MGR31" s="81"/>
      <c r="MGS31" s="81"/>
      <c r="MGT31" s="81"/>
      <c r="MGU31" s="81"/>
      <c r="MGV31" s="81"/>
      <c r="MGW31" s="81"/>
      <c r="MGX31" s="81"/>
      <c r="MGY31" s="81"/>
      <c r="MGZ31" s="81"/>
      <c r="MHA31" s="81"/>
      <c r="MHB31" s="81"/>
      <c r="MHC31" s="81"/>
      <c r="MHD31" s="81"/>
      <c r="MHE31" s="81"/>
      <c r="MHF31" s="81"/>
      <c r="MHG31" s="81"/>
      <c r="MHH31" s="81"/>
      <c r="MHI31" s="81"/>
      <c r="MHJ31" s="81"/>
      <c r="MHK31" s="81"/>
      <c r="MHL31" s="81"/>
      <c r="MHM31" s="81"/>
      <c r="MHN31" s="81"/>
      <c r="MHO31" s="81"/>
      <c r="MHP31" s="81"/>
      <c r="MHQ31" s="81"/>
      <c r="MHR31" s="81"/>
      <c r="MHS31" s="81"/>
      <c r="MHT31" s="81"/>
      <c r="MHU31" s="81"/>
      <c r="MHV31" s="81"/>
      <c r="MHW31" s="81"/>
      <c r="MHX31" s="81"/>
      <c r="MHY31" s="81"/>
      <c r="MHZ31" s="81"/>
      <c r="MIA31" s="81"/>
      <c r="MIB31" s="81"/>
      <c r="MIC31" s="81"/>
      <c r="MID31" s="81"/>
      <c r="MIE31" s="81"/>
      <c r="MIF31" s="81"/>
      <c r="MIG31" s="81"/>
      <c r="MIH31" s="81"/>
      <c r="MII31" s="81"/>
      <c r="MIJ31" s="81"/>
      <c r="MIK31" s="81"/>
      <c r="MIL31" s="81"/>
      <c r="MIM31" s="81"/>
      <c r="MIN31" s="81"/>
      <c r="MIO31" s="81"/>
      <c r="MIP31" s="81"/>
      <c r="MIQ31" s="81"/>
      <c r="MIR31" s="81"/>
      <c r="MIS31" s="81"/>
      <c r="MIT31" s="81"/>
      <c r="MIU31" s="81"/>
      <c r="MIV31" s="81"/>
      <c r="MIW31" s="81"/>
      <c r="MIX31" s="81"/>
      <c r="MIY31" s="81"/>
      <c r="MIZ31" s="81"/>
      <c r="MJA31" s="81"/>
      <c r="MJB31" s="81"/>
      <c r="MJC31" s="81"/>
      <c r="MJD31" s="81"/>
      <c r="MJE31" s="81"/>
      <c r="MJF31" s="81"/>
      <c r="MJG31" s="81"/>
      <c r="MJH31" s="81"/>
      <c r="MJI31" s="81"/>
      <c r="MJJ31" s="81"/>
      <c r="MJK31" s="81"/>
      <c r="MJL31" s="81"/>
      <c r="MJM31" s="81"/>
      <c r="MJN31" s="81"/>
      <c r="MJO31" s="81"/>
      <c r="MJP31" s="81"/>
      <c r="MJQ31" s="81"/>
      <c r="MJR31" s="81"/>
      <c r="MJS31" s="81"/>
      <c r="MJT31" s="81"/>
      <c r="MJU31" s="81"/>
      <c r="MJV31" s="81"/>
      <c r="MJW31" s="81"/>
      <c r="MJX31" s="81"/>
      <c r="MJY31" s="81"/>
      <c r="MJZ31" s="81"/>
      <c r="MKA31" s="81"/>
      <c r="MKB31" s="81"/>
      <c r="MKC31" s="81"/>
      <c r="MKD31" s="81"/>
      <c r="MKE31" s="81"/>
      <c r="MKF31" s="81"/>
      <c r="MKG31" s="81"/>
      <c r="MKH31" s="81"/>
      <c r="MKI31" s="81"/>
      <c r="MKJ31" s="81"/>
      <c r="MKK31" s="81"/>
      <c r="MKL31" s="81"/>
      <c r="MKM31" s="81"/>
      <c r="MKN31" s="81"/>
      <c r="MKO31" s="81"/>
      <c r="MKP31" s="81"/>
      <c r="MKQ31" s="81"/>
      <c r="MKR31" s="81"/>
      <c r="MKS31" s="81"/>
      <c r="MKT31" s="81"/>
      <c r="MKU31" s="81"/>
      <c r="MKV31" s="81"/>
      <c r="MKW31" s="81"/>
      <c r="MKX31" s="81"/>
      <c r="MKY31" s="81"/>
      <c r="MKZ31" s="81"/>
      <c r="MLA31" s="81"/>
      <c r="MLB31" s="81"/>
      <c r="MLC31" s="81"/>
      <c r="MLD31" s="81"/>
      <c r="MLE31" s="81"/>
      <c r="MLF31" s="81"/>
      <c r="MLG31" s="81"/>
      <c r="MLH31" s="81"/>
      <c r="MLI31" s="81"/>
      <c r="MLJ31" s="81"/>
      <c r="MLK31" s="81"/>
      <c r="MLL31" s="81"/>
      <c r="MLM31" s="81"/>
      <c r="MLN31" s="81"/>
      <c r="MLO31" s="81"/>
      <c r="MLP31" s="81"/>
      <c r="MLQ31" s="81"/>
      <c r="MLR31" s="81"/>
      <c r="MLS31" s="81"/>
      <c r="MLT31" s="81"/>
      <c r="MLU31" s="81"/>
      <c r="MLV31" s="81"/>
      <c r="MLW31" s="81"/>
      <c r="MLX31" s="81"/>
      <c r="MLY31" s="81"/>
      <c r="MLZ31" s="81"/>
      <c r="MMA31" s="81"/>
      <c r="MMB31" s="81"/>
      <c r="MMC31" s="81"/>
      <c r="MMD31" s="81"/>
      <c r="MME31" s="81"/>
      <c r="MMF31" s="81"/>
      <c r="MMG31" s="81"/>
      <c r="MMH31" s="81"/>
      <c r="MMI31" s="81"/>
      <c r="MMJ31" s="81"/>
      <c r="MMK31" s="81"/>
      <c r="MML31" s="81"/>
      <c r="MMM31" s="81"/>
      <c r="MMN31" s="81"/>
      <c r="MMO31" s="81"/>
      <c r="MMP31" s="81"/>
      <c r="MMQ31" s="81"/>
      <c r="MMR31" s="81"/>
      <c r="MMS31" s="81"/>
      <c r="MMT31" s="81"/>
      <c r="MMU31" s="81"/>
      <c r="MMV31" s="81"/>
      <c r="MMW31" s="81"/>
      <c r="MMX31" s="81"/>
      <c r="MMY31" s="81"/>
      <c r="MMZ31" s="81"/>
      <c r="MNA31" s="81"/>
      <c r="MNB31" s="81"/>
      <c r="MNC31" s="81"/>
      <c r="MND31" s="81"/>
      <c r="MNE31" s="81"/>
      <c r="MNF31" s="81"/>
      <c r="MNG31" s="81"/>
      <c r="MNH31" s="81"/>
      <c r="MNI31" s="81"/>
      <c r="MNJ31" s="81"/>
      <c r="MNK31" s="81"/>
      <c r="MNL31" s="81"/>
      <c r="MNM31" s="81"/>
      <c r="MNN31" s="81"/>
      <c r="MNO31" s="81"/>
      <c r="MNP31" s="81"/>
      <c r="MNQ31" s="81"/>
      <c r="MNR31" s="81"/>
      <c r="MNS31" s="81"/>
      <c r="MNT31" s="81"/>
      <c r="MNU31" s="81"/>
      <c r="MNV31" s="81"/>
      <c r="MNW31" s="81"/>
      <c r="MNX31" s="81"/>
      <c r="MNY31" s="81"/>
      <c r="MNZ31" s="81"/>
      <c r="MOA31" s="81"/>
      <c r="MOB31" s="81"/>
      <c r="MOC31" s="81"/>
      <c r="MOD31" s="81"/>
      <c r="MOE31" s="81"/>
      <c r="MOF31" s="81"/>
      <c r="MOG31" s="81"/>
      <c r="MOH31" s="81"/>
      <c r="MOI31" s="81"/>
      <c r="MOJ31" s="81"/>
      <c r="MOK31" s="81"/>
      <c r="MOL31" s="81"/>
      <c r="MOM31" s="81"/>
      <c r="MON31" s="81"/>
      <c r="MOO31" s="81"/>
      <c r="MOP31" s="81"/>
      <c r="MOQ31" s="81"/>
      <c r="MOR31" s="81"/>
      <c r="MOS31" s="81"/>
      <c r="MOT31" s="81"/>
      <c r="MOU31" s="81"/>
      <c r="MOV31" s="81"/>
      <c r="MOW31" s="81"/>
      <c r="MOX31" s="81"/>
      <c r="MOY31" s="81"/>
      <c r="MOZ31" s="81"/>
      <c r="MPA31" s="81"/>
      <c r="MPB31" s="81"/>
      <c r="MPC31" s="81"/>
      <c r="MPD31" s="81"/>
      <c r="MPE31" s="81"/>
      <c r="MPF31" s="81"/>
      <c r="MPG31" s="81"/>
      <c r="MPH31" s="81"/>
      <c r="MPI31" s="81"/>
      <c r="MPJ31" s="81"/>
      <c r="MPK31" s="81"/>
      <c r="MPL31" s="81"/>
      <c r="MPM31" s="81"/>
      <c r="MPN31" s="81"/>
      <c r="MPO31" s="81"/>
      <c r="MPP31" s="81"/>
      <c r="MPQ31" s="81"/>
      <c r="MPR31" s="81"/>
      <c r="MPS31" s="81"/>
      <c r="MPT31" s="81"/>
      <c r="MPU31" s="81"/>
      <c r="MPV31" s="81"/>
      <c r="MPW31" s="81"/>
      <c r="MPX31" s="81"/>
      <c r="MPY31" s="81"/>
      <c r="MPZ31" s="81"/>
      <c r="MQA31" s="81"/>
      <c r="MQB31" s="81"/>
      <c r="MQC31" s="81"/>
      <c r="MQD31" s="81"/>
      <c r="MQE31" s="81"/>
      <c r="MQF31" s="81"/>
      <c r="MQG31" s="81"/>
      <c r="MQH31" s="81"/>
      <c r="MQI31" s="81"/>
      <c r="MQJ31" s="81"/>
      <c r="MQK31" s="81"/>
      <c r="MQL31" s="81"/>
      <c r="MQM31" s="81"/>
      <c r="MQN31" s="81"/>
      <c r="MQO31" s="81"/>
      <c r="MQP31" s="81"/>
      <c r="MQQ31" s="81"/>
      <c r="MQR31" s="81"/>
      <c r="MQS31" s="81"/>
      <c r="MQT31" s="81"/>
      <c r="MQU31" s="81"/>
      <c r="MQV31" s="81"/>
      <c r="MQW31" s="81"/>
      <c r="MQX31" s="81"/>
      <c r="MQY31" s="81"/>
      <c r="MQZ31" s="81"/>
      <c r="MRA31" s="81"/>
      <c r="MRB31" s="81"/>
      <c r="MRC31" s="81"/>
      <c r="MRD31" s="81"/>
      <c r="MRE31" s="81"/>
      <c r="MRF31" s="81"/>
      <c r="MRG31" s="81"/>
      <c r="MRH31" s="81"/>
      <c r="MRI31" s="81"/>
      <c r="MRJ31" s="81"/>
      <c r="MRK31" s="81"/>
      <c r="MRL31" s="81"/>
      <c r="MRM31" s="81"/>
      <c r="MRN31" s="81"/>
      <c r="MRO31" s="81"/>
      <c r="MRP31" s="81"/>
      <c r="MRQ31" s="81"/>
      <c r="MRR31" s="81"/>
      <c r="MRS31" s="81"/>
      <c r="MRT31" s="81"/>
      <c r="MRU31" s="81"/>
      <c r="MRV31" s="81"/>
      <c r="MRW31" s="81"/>
      <c r="MRX31" s="81"/>
      <c r="MRY31" s="81"/>
      <c r="MRZ31" s="81"/>
      <c r="MSA31" s="81"/>
      <c r="MSB31" s="81"/>
      <c r="MSC31" s="81"/>
      <c r="MSD31" s="81"/>
      <c r="MSE31" s="81"/>
      <c r="MSF31" s="81"/>
      <c r="MSG31" s="81"/>
      <c r="MSH31" s="81"/>
      <c r="MSI31" s="81"/>
      <c r="MSJ31" s="81"/>
      <c r="MSK31" s="81"/>
      <c r="MSL31" s="81"/>
      <c r="MSM31" s="81"/>
      <c r="MSN31" s="81"/>
      <c r="MSO31" s="81"/>
      <c r="MSP31" s="81"/>
      <c r="MSQ31" s="81"/>
      <c r="MSR31" s="81"/>
      <c r="MSS31" s="81"/>
      <c r="MST31" s="81"/>
      <c r="MSU31" s="81"/>
      <c r="MSV31" s="81"/>
      <c r="MSW31" s="81"/>
      <c r="MSX31" s="81"/>
      <c r="MSY31" s="81"/>
      <c r="MSZ31" s="81"/>
      <c r="MTA31" s="81"/>
      <c r="MTB31" s="81"/>
      <c r="MTC31" s="81"/>
      <c r="MTD31" s="81"/>
      <c r="MTE31" s="81"/>
      <c r="MTF31" s="81"/>
      <c r="MTG31" s="81"/>
      <c r="MTH31" s="81"/>
      <c r="MTI31" s="81"/>
      <c r="MTJ31" s="81"/>
      <c r="MTK31" s="81"/>
      <c r="MTL31" s="81"/>
      <c r="MTM31" s="81"/>
      <c r="MTN31" s="81"/>
      <c r="MTO31" s="81"/>
      <c r="MTP31" s="81"/>
      <c r="MTQ31" s="81"/>
      <c r="MTR31" s="81"/>
      <c r="MTS31" s="81"/>
      <c r="MTT31" s="81"/>
      <c r="MTU31" s="81"/>
      <c r="MTV31" s="81"/>
      <c r="MTW31" s="81"/>
      <c r="MTX31" s="81"/>
      <c r="MTY31" s="81"/>
      <c r="MTZ31" s="81"/>
      <c r="MUA31" s="81"/>
      <c r="MUB31" s="81"/>
      <c r="MUC31" s="81"/>
      <c r="MUD31" s="81"/>
      <c r="MUE31" s="81"/>
      <c r="MUF31" s="81"/>
      <c r="MUG31" s="81"/>
      <c r="MUH31" s="81"/>
      <c r="MUI31" s="81"/>
      <c r="MUJ31" s="81"/>
      <c r="MUK31" s="81"/>
      <c r="MUL31" s="81"/>
      <c r="MUM31" s="81"/>
      <c r="MUN31" s="81"/>
      <c r="MUO31" s="81"/>
      <c r="MUP31" s="81"/>
      <c r="MUQ31" s="81"/>
      <c r="MUR31" s="81"/>
      <c r="MUS31" s="81"/>
      <c r="MUT31" s="81"/>
      <c r="MUU31" s="81"/>
      <c r="MUV31" s="81"/>
      <c r="MUW31" s="81"/>
      <c r="MUX31" s="81"/>
      <c r="MUY31" s="81"/>
      <c r="MUZ31" s="81"/>
      <c r="MVA31" s="81"/>
      <c r="MVB31" s="81"/>
      <c r="MVC31" s="81"/>
      <c r="MVD31" s="81"/>
      <c r="MVE31" s="81"/>
      <c r="MVF31" s="81"/>
      <c r="MVG31" s="81"/>
      <c r="MVH31" s="81"/>
      <c r="MVI31" s="81"/>
      <c r="MVJ31" s="81"/>
      <c r="MVK31" s="81"/>
      <c r="MVL31" s="81"/>
      <c r="MVM31" s="81"/>
      <c r="MVN31" s="81"/>
      <c r="MVO31" s="81"/>
      <c r="MVP31" s="81"/>
      <c r="MVQ31" s="81"/>
      <c r="MVR31" s="81"/>
      <c r="MVS31" s="81"/>
      <c r="MVT31" s="81"/>
      <c r="MVU31" s="81"/>
      <c r="MVV31" s="81"/>
      <c r="MVW31" s="81"/>
      <c r="MVX31" s="81"/>
      <c r="MVY31" s="81"/>
      <c r="MVZ31" s="81"/>
      <c r="MWA31" s="81"/>
      <c r="MWB31" s="81"/>
      <c r="MWC31" s="81"/>
      <c r="MWD31" s="81"/>
      <c r="MWE31" s="81"/>
      <c r="MWF31" s="81"/>
      <c r="MWG31" s="81"/>
      <c r="MWH31" s="81"/>
      <c r="MWI31" s="81"/>
      <c r="MWJ31" s="81"/>
      <c r="MWK31" s="81"/>
      <c r="MWL31" s="81"/>
      <c r="MWM31" s="81"/>
      <c r="MWN31" s="81"/>
      <c r="MWO31" s="81"/>
      <c r="MWP31" s="81"/>
      <c r="MWQ31" s="81"/>
      <c r="MWR31" s="81"/>
      <c r="MWS31" s="81"/>
      <c r="MWT31" s="81"/>
      <c r="MWU31" s="81"/>
      <c r="MWV31" s="81"/>
      <c r="MWW31" s="81"/>
      <c r="MWX31" s="81"/>
      <c r="MWY31" s="81"/>
      <c r="MWZ31" s="81"/>
      <c r="MXA31" s="81"/>
      <c r="MXB31" s="81"/>
      <c r="MXC31" s="81"/>
      <c r="MXD31" s="81"/>
      <c r="MXE31" s="81"/>
      <c r="MXF31" s="81"/>
      <c r="MXG31" s="81"/>
      <c r="MXH31" s="81"/>
      <c r="MXI31" s="81"/>
      <c r="MXJ31" s="81"/>
      <c r="MXK31" s="81"/>
      <c r="MXL31" s="81"/>
      <c r="MXM31" s="81"/>
      <c r="MXN31" s="81"/>
      <c r="MXO31" s="81"/>
      <c r="MXP31" s="81"/>
      <c r="MXQ31" s="81"/>
      <c r="MXR31" s="81"/>
      <c r="MXS31" s="81"/>
      <c r="MXT31" s="81"/>
      <c r="MXU31" s="81"/>
      <c r="MXV31" s="81"/>
      <c r="MXW31" s="81"/>
      <c r="MXX31" s="81"/>
      <c r="MXY31" s="81"/>
      <c r="MXZ31" s="81"/>
      <c r="MYA31" s="81"/>
      <c r="MYB31" s="81"/>
      <c r="MYC31" s="81"/>
      <c r="MYD31" s="81"/>
      <c r="MYE31" s="81"/>
      <c r="MYF31" s="81"/>
      <c r="MYG31" s="81"/>
      <c r="MYH31" s="81"/>
      <c r="MYI31" s="81"/>
      <c r="MYJ31" s="81"/>
      <c r="MYK31" s="81"/>
      <c r="MYL31" s="81"/>
      <c r="MYM31" s="81"/>
      <c r="MYN31" s="81"/>
      <c r="MYO31" s="81"/>
      <c r="MYP31" s="81"/>
      <c r="MYQ31" s="81"/>
      <c r="MYR31" s="81"/>
      <c r="MYS31" s="81"/>
      <c r="MYT31" s="81"/>
      <c r="MYU31" s="81"/>
      <c r="MYV31" s="81"/>
      <c r="MYW31" s="81"/>
      <c r="MYX31" s="81"/>
      <c r="MYY31" s="81"/>
      <c r="MYZ31" s="81"/>
      <c r="MZA31" s="81"/>
      <c r="MZB31" s="81"/>
      <c r="MZC31" s="81"/>
      <c r="MZD31" s="81"/>
      <c r="MZE31" s="81"/>
      <c r="MZF31" s="81"/>
      <c r="MZG31" s="81"/>
      <c r="MZH31" s="81"/>
      <c r="MZI31" s="81"/>
      <c r="MZJ31" s="81"/>
      <c r="MZK31" s="81"/>
      <c r="MZL31" s="81"/>
      <c r="MZM31" s="81"/>
      <c r="MZN31" s="81"/>
      <c r="MZO31" s="81"/>
      <c r="MZP31" s="81"/>
      <c r="MZQ31" s="81"/>
      <c r="MZR31" s="81"/>
      <c r="MZS31" s="81"/>
      <c r="MZT31" s="81"/>
      <c r="MZU31" s="81"/>
      <c r="MZV31" s="81"/>
      <c r="MZW31" s="81"/>
      <c r="MZX31" s="81"/>
      <c r="MZY31" s="81"/>
      <c r="MZZ31" s="81"/>
      <c r="NAA31" s="81"/>
      <c r="NAB31" s="81"/>
      <c r="NAC31" s="81"/>
      <c r="NAD31" s="81"/>
      <c r="NAE31" s="81"/>
      <c r="NAF31" s="81"/>
      <c r="NAG31" s="81"/>
      <c r="NAH31" s="81"/>
      <c r="NAI31" s="81"/>
      <c r="NAJ31" s="81"/>
      <c r="NAK31" s="81"/>
      <c r="NAL31" s="81"/>
      <c r="NAM31" s="81"/>
      <c r="NAN31" s="81"/>
      <c r="NAO31" s="81"/>
      <c r="NAP31" s="81"/>
      <c r="NAQ31" s="81"/>
      <c r="NAR31" s="81"/>
      <c r="NAS31" s="81"/>
      <c r="NAT31" s="81"/>
      <c r="NAU31" s="81"/>
      <c r="NAV31" s="81"/>
      <c r="NAW31" s="81"/>
      <c r="NAX31" s="81"/>
      <c r="NAY31" s="81"/>
      <c r="NAZ31" s="81"/>
      <c r="NBA31" s="81"/>
      <c r="NBB31" s="81"/>
      <c r="NBC31" s="81"/>
      <c r="NBD31" s="81"/>
      <c r="NBE31" s="81"/>
      <c r="NBF31" s="81"/>
      <c r="NBG31" s="81"/>
      <c r="NBH31" s="81"/>
      <c r="NBI31" s="81"/>
      <c r="NBJ31" s="81"/>
      <c r="NBK31" s="81"/>
      <c r="NBL31" s="81"/>
      <c r="NBM31" s="81"/>
      <c r="NBN31" s="81"/>
      <c r="NBO31" s="81"/>
      <c r="NBP31" s="81"/>
      <c r="NBQ31" s="81"/>
      <c r="NBR31" s="81"/>
      <c r="NBS31" s="81"/>
      <c r="NBT31" s="81"/>
      <c r="NBU31" s="81"/>
      <c r="NBV31" s="81"/>
      <c r="NBW31" s="81"/>
      <c r="NBX31" s="81"/>
      <c r="NBY31" s="81"/>
      <c r="NBZ31" s="81"/>
      <c r="NCA31" s="81"/>
      <c r="NCB31" s="81"/>
      <c r="NCC31" s="81"/>
      <c r="NCD31" s="81"/>
      <c r="NCE31" s="81"/>
      <c r="NCF31" s="81"/>
      <c r="NCG31" s="81"/>
      <c r="NCH31" s="81"/>
      <c r="NCI31" s="81"/>
      <c r="NCJ31" s="81"/>
      <c r="NCK31" s="81"/>
      <c r="NCL31" s="81"/>
      <c r="NCM31" s="81"/>
      <c r="NCN31" s="81"/>
      <c r="NCO31" s="81"/>
      <c r="NCP31" s="81"/>
      <c r="NCQ31" s="81"/>
      <c r="NCR31" s="81"/>
      <c r="NCS31" s="81"/>
      <c r="NCT31" s="81"/>
      <c r="NCU31" s="81"/>
      <c r="NCV31" s="81"/>
      <c r="NCW31" s="81"/>
      <c r="NCX31" s="81"/>
      <c r="NCY31" s="81"/>
      <c r="NCZ31" s="81"/>
      <c r="NDA31" s="81"/>
      <c r="NDB31" s="81"/>
      <c r="NDC31" s="81"/>
      <c r="NDD31" s="81"/>
      <c r="NDE31" s="81"/>
      <c r="NDF31" s="81"/>
      <c r="NDG31" s="81"/>
      <c r="NDH31" s="81"/>
      <c r="NDI31" s="81"/>
      <c r="NDJ31" s="81"/>
      <c r="NDK31" s="81"/>
      <c r="NDL31" s="81"/>
      <c r="NDM31" s="81"/>
      <c r="NDN31" s="81"/>
      <c r="NDO31" s="81"/>
      <c r="NDP31" s="81"/>
      <c r="NDQ31" s="81"/>
      <c r="NDR31" s="81"/>
      <c r="NDS31" s="81"/>
      <c r="NDT31" s="81"/>
      <c r="NDU31" s="81"/>
      <c r="NDV31" s="81"/>
      <c r="NDW31" s="81"/>
      <c r="NDX31" s="81"/>
      <c r="NDY31" s="81"/>
      <c r="NDZ31" s="81"/>
      <c r="NEA31" s="81"/>
      <c r="NEB31" s="81"/>
      <c r="NEC31" s="81"/>
      <c r="NED31" s="81"/>
      <c r="NEE31" s="81"/>
      <c r="NEF31" s="81"/>
      <c r="NEG31" s="81"/>
      <c r="NEH31" s="81"/>
      <c r="NEI31" s="81"/>
      <c r="NEJ31" s="81"/>
      <c r="NEK31" s="81"/>
      <c r="NEL31" s="81"/>
      <c r="NEM31" s="81"/>
      <c r="NEN31" s="81"/>
      <c r="NEO31" s="81"/>
      <c r="NEP31" s="81"/>
      <c r="NEQ31" s="81"/>
      <c r="NER31" s="81"/>
      <c r="NES31" s="81"/>
      <c r="NET31" s="81"/>
      <c r="NEU31" s="81"/>
      <c r="NEV31" s="81"/>
      <c r="NEW31" s="81"/>
      <c r="NEX31" s="81"/>
      <c r="NEY31" s="81"/>
      <c r="NEZ31" s="81"/>
      <c r="NFA31" s="81"/>
      <c r="NFB31" s="81"/>
      <c r="NFC31" s="81"/>
      <c r="NFD31" s="81"/>
      <c r="NFE31" s="81"/>
      <c r="NFF31" s="81"/>
      <c r="NFG31" s="81"/>
      <c r="NFH31" s="81"/>
      <c r="NFI31" s="81"/>
      <c r="NFJ31" s="81"/>
      <c r="NFK31" s="81"/>
      <c r="NFL31" s="81"/>
      <c r="NFM31" s="81"/>
      <c r="NFN31" s="81"/>
      <c r="NFO31" s="81"/>
      <c r="NFP31" s="81"/>
      <c r="NFQ31" s="81"/>
      <c r="NFR31" s="81"/>
      <c r="NFS31" s="81"/>
      <c r="NFT31" s="81"/>
      <c r="NFU31" s="81"/>
      <c r="NFV31" s="81"/>
      <c r="NFW31" s="81"/>
      <c r="NFX31" s="81"/>
      <c r="NFY31" s="81"/>
      <c r="NFZ31" s="81"/>
      <c r="NGA31" s="81"/>
      <c r="NGB31" s="81"/>
      <c r="NGC31" s="81"/>
      <c r="NGD31" s="81"/>
      <c r="NGE31" s="81"/>
      <c r="NGF31" s="81"/>
      <c r="NGG31" s="81"/>
      <c r="NGH31" s="81"/>
      <c r="NGI31" s="81"/>
      <c r="NGJ31" s="81"/>
      <c r="NGK31" s="81"/>
      <c r="NGL31" s="81"/>
      <c r="NGM31" s="81"/>
      <c r="NGN31" s="81"/>
      <c r="NGO31" s="81"/>
      <c r="NGP31" s="81"/>
      <c r="NGQ31" s="81"/>
      <c r="NGR31" s="81"/>
      <c r="NGS31" s="81"/>
      <c r="NGT31" s="81"/>
      <c r="NGU31" s="81"/>
      <c r="NGV31" s="81"/>
      <c r="NGW31" s="81"/>
      <c r="NGX31" s="81"/>
      <c r="NGY31" s="81"/>
      <c r="NGZ31" s="81"/>
      <c r="NHA31" s="81"/>
      <c r="NHB31" s="81"/>
      <c r="NHC31" s="81"/>
      <c r="NHD31" s="81"/>
      <c r="NHE31" s="81"/>
      <c r="NHF31" s="81"/>
      <c r="NHG31" s="81"/>
      <c r="NHH31" s="81"/>
      <c r="NHI31" s="81"/>
      <c r="NHJ31" s="81"/>
      <c r="NHK31" s="81"/>
      <c r="NHL31" s="81"/>
      <c r="NHM31" s="81"/>
      <c r="NHN31" s="81"/>
      <c r="NHO31" s="81"/>
      <c r="NHP31" s="81"/>
      <c r="NHQ31" s="81"/>
      <c r="NHR31" s="81"/>
      <c r="NHS31" s="81"/>
      <c r="NHT31" s="81"/>
      <c r="NHU31" s="81"/>
      <c r="NHV31" s="81"/>
      <c r="NHW31" s="81"/>
      <c r="NHX31" s="81"/>
      <c r="NHY31" s="81"/>
      <c r="NHZ31" s="81"/>
      <c r="NIA31" s="81"/>
      <c r="NIB31" s="81"/>
      <c r="NIC31" s="81"/>
      <c r="NID31" s="81"/>
      <c r="NIE31" s="81"/>
      <c r="NIF31" s="81"/>
      <c r="NIG31" s="81"/>
      <c r="NIH31" s="81"/>
      <c r="NII31" s="81"/>
      <c r="NIJ31" s="81"/>
      <c r="NIK31" s="81"/>
      <c r="NIL31" s="81"/>
      <c r="NIM31" s="81"/>
      <c r="NIN31" s="81"/>
      <c r="NIO31" s="81"/>
      <c r="NIP31" s="81"/>
      <c r="NIQ31" s="81"/>
      <c r="NIR31" s="81"/>
      <c r="NIS31" s="81"/>
      <c r="NIT31" s="81"/>
      <c r="NIU31" s="81"/>
      <c r="NIV31" s="81"/>
      <c r="NIW31" s="81"/>
      <c r="NIX31" s="81"/>
      <c r="NIY31" s="81"/>
      <c r="NIZ31" s="81"/>
      <c r="NJA31" s="81"/>
      <c r="NJB31" s="81"/>
      <c r="NJC31" s="81"/>
      <c r="NJD31" s="81"/>
      <c r="NJE31" s="81"/>
      <c r="NJF31" s="81"/>
      <c r="NJG31" s="81"/>
      <c r="NJH31" s="81"/>
      <c r="NJI31" s="81"/>
      <c r="NJJ31" s="81"/>
      <c r="NJK31" s="81"/>
      <c r="NJL31" s="81"/>
      <c r="NJM31" s="81"/>
      <c r="NJN31" s="81"/>
      <c r="NJO31" s="81"/>
      <c r="NJP31" s="81"/>
      <c r="NJQ31" s="81"/>
      <c r="NJR31" s="81"/>
      <c r="NJS31" s="81"/>
      <c r="NJT31" s="81"/>
      <c r="NJU31" s="81"/>
      <c r="NJV31" s="81"/>
      <c r="NJW31" s="81"/>
      <c r="NJX31" s="81"/>
      <c r="NJY31" s="81"/>
      <c r="NJZ31" s="81"/>
      <c r="NKA31" s="81"/>
      <c r="NKB31" s="81"/>
      <c r="NKC31" s="81"/>
      <c r="NKD31" s="81"/>
      <c r="NKE31" s="81"/>
      <c r="NKF31" s="81"/>
      <c r="NKG31" s="81"/>
      <c r="NKH31" s="81"/>
      <c r="NKI31" s="81"/>
      <c r="NKJ31" s="81"/>
      <c r="NKK31" s="81"/>
      <c r="NKL31" s="81"/>
      <c r="NKM31" s="81"/>
      <c r="NKN31" s="81"/>
      <c r="NKO31" s="81"/>
      <c r="NKP31" s="81"/>
      <c r="NKQ31" s="81"/>
      <c r="NKR31" s="81"/>
      <c r="NKS31" s="81"/>
      <c r="NKT31" s="81"/>
      <c r="NKU31" s="81"/>
      <c r="NKV31" s="81"/>
      <c r="NKW31" s="81"/>
      <c r="NKX31" s="81"/>
      <c r="NKY31" s="81"/>
      <c r="NKZ31" s="81"/>
      <c r="NLA31" s="81"/>
      <c r="NLB31" s="81"/>
      <c r="NLC31" s="81"/>
      <c r="NLD31" s="81"/>
      <c r="NLE31" s="81"/>
      <c r="NLF31" s="81"/>
      <c r="NLG31" s="81"/>
      <c r="NLH31" s="81"/>
      <c r="NLI31" s="81"/>
      <c r="NLJ31" s="81"/>
      <c r="NLK31" s="81"/>
      <c r="NLL31" s="81"/>
      <c r="NLM31" s="81"/>
      <c r="NLN31" s="81"/>
      <c r="NLO31" s="81"/>
      <c r="NLP31" s="81"/>
      <c r="NLQ31" s="81"/>
      <c r="NLR31" s="81"/>
      <c r="NLS31" s="81"/>
      <c r="NLT31" s="81"/>
      <c r="NLU31" s="81"/>
      <c r="NLV31" s="81"/>
      <c r="NLW31" s="81"/>
      <c r="NLX31" s="81"/>
      <c r="NLY31" s="81"/>
      <c r="NLZ31" s="81"/>
      <c r="NMA31" s="81"/>
      <c r="NMB31" s="81"/>
      <c r="NMC31" s="81"/>
      <c r="NMD31" s="81"/>
      <c r="NME31" s="81"/>
      <c r="NMF31" s="81"/>
      <c r="NMG31" s="81"/>
      <c r="NMH31" s="81"/>
      <c r="NMI31" s="81"/>
      <c r="NMJ31" s="81"/>
      <c r="NMK31" s="81"/>
      <c r="NML31" s="81"/>
      <c r="NMM31" s="81"/>
      <c r="NMN31" s="81"/>
      <c r="NMO31" s="81"/>
      <c r="NMP31" s="81"/>
      <c r="NMQ31" s="81"/>
      <c r="NMR31" s="81"/>
      <c r="NMS31" s="81"/>
      <c r="NMT31" s="81"/>
      <c r="NMU31" s="81"/>
      <c r="NMV31" s="81"/>
      <c r="NMW31" s="81"/>
      <c r="NMX31" s="81"/>
      <c r="NMY31" s="81"/>
      <c r="NMZ31" s="81"/>
      <c r="NNA31" s="81"/>
      <c r="NNB31" s="81"/>
      <c r="NNC31" s="81"/>
      <c r="NND31" s="81"/>
      <c r="NNE31" s="81"/>
      <c r="NNF31" s="81"/>
      <c r="NNG31" s="81"/>
      <c r="NNH31" s="81"/>
      <c r="NNI31" s="81"/>
      <c r="NNJ31" s="81"/>
      <c r="NNK31" s="81"/>
      <c r="NNL31" s="81"/>
      <c r="NNM31" s="81"/>
      <c r="NNN31" s="81"/>
      <c r="NNO31" s="81"/>
      <c r="NNP31" s="81"/>
      <c r="NNQ31" s="81"/>
      <c r="NNR31" s="81"/>
      <c r="NNS31" s="81"/>
      <c r="NNT31" s="81"/>
      <c r="NNU31" s="81"/>
      <c r="NNV31" s="81"/>
      <c r="NNW31" s="81"/>
      <c r="NNX31" s="81"/>
      <c r="NNY31" s="81"/>
      <c r="NNZ31" s="81"/>
      <c r="NOA31" s="81"/>
      <c r="NOB31" s="81"/>
      <c r="NOC31" s="81"/>
      <c r="NOD31" s="81"/>
      <c r="NOE31" s="81"/>
      <c r="NOF31" s="81"/>
      <c r="NOG31" s="81"/>
      <c r="NOH31" s="81"/>
      <c r="NOI31" s="81"/>
      <c r="NOJ31" s="81"/>
      <c r="NOK31" s="81"/>
      <c r="NOL31" s="81"/>
      <c r="NOM31" s="81"/>
      <c r="NON31" s="81"/>
      <c r="NOO31" s="81"/>
      <c r="NOP31" s="81"/>
      <c r="NOQ31" s="81"/>
      <c r="NOR31" s="81"/>
      <c r="NOS31" s="81"/>
      <c r="NOT31" s="81"/>
      <c r="NOU31" s="81"/>
      <c r="NOV31" s="81"/>
      <c r="NOW31" s="81"/>
      <c r="NOX31" s="81"/>
      <c r="NOY31" s="81"/>
      <c r="NOZ31" s="81"/>
      <c r="NPA31" s="81"/>
      <c r="NPB31" s="81"/>
      <c r="NPC31" s="81"/>
      <c r="NPD31" s="81"/>
      <c r="NPE31" s="81"/>
      <c r="NPF31" s="81"/>
      <c r="NPG31" s="81"/>
      <c r="NPH31" s="81"/>
      <c r="NPI31" s="81"/>
      <c r="NPJ31" s="81"/>
      <c r="NPK31" s="81"/>
      <c r="NPL31" s="81"/>
      <c r="NPM31" s="81"/>
      <c r="NPN31" s="81"/>
      <c r="NPO31" s="81"/>
      <c r="NPP31" s="81"/>
      <c r="NPQ31" s="81"/>
      <c r="NPR31" s="81"/>
      <c r="NPS31" s="81"/>
      <c r="NPT31" s="81"/>
      <c r="NPU31" s="81"/>
      <c r="NPV31" s="81"/>
      <c r="NPW31" s="81"/>
      <c r="NPX31" s="81"/>
      <c r="NPY31" s="81"/>
      <c r="NPZ31" s="81"/>
      <c r="NQA31" s="81"/>
      <c r="NQB31" s="81"/>
      <c r="NQC31" s="81"/>
      <c r="NQD31" s="81"/>
      <c r="NQE31" s="81"/>
      <c r="NQF31" s="81"/>
      <c r="NQG31" s="81"/>
      <c r="NQH31" s="81"/>
      <c r="NQI31" s="81"/>
      <c r="NQJ31" s="81"/>
      <c r="NQK31" s="81"/>
      <c r="NQL31" s="81"/>
      <c r="NQM31" s="81"/>
      <c r="NQN31" s="81"/>
      <c r="NQO31" s="81"/>
      <c r="NQP31" s="81"/>
      <c r="NQQ31" s="81"/>
      <c r="NQR31" s="81"/>
      <c r="NQS31" s="81"/>
      <c r="NQT31" s="81"/>
      <c r="NQU31" s="81"/>
      <c r="NQV31" s="81"/>
      <c r="NQW31" s="81"/>
      <c r="NQX31" s="81"/>
      <c r="NQY31" s="81"/>
      <c r="NQZ31" s="81"/>
      <c r="NRA31" s="81"/>
      <c r="NRB31" s="81"/>
      <c r="NRC31" s="81"/>
      <c r="NRD31" s="81"/>
      <c r="NRE31" s="81"/>
      <c r="NRF31" s="81"/>
      <c r="NRG31" s="81"/>
      <c r="NRH31" s="81"/>
      <c r="NRI31" s="81"/>
      <c r="NRJ31" s="81"/>
      <c r="NRK31" s="81"/>
      <c r="NRL31" s="81"/>
      <c r="NRM31" s="81"/>
      <c r="NRN31" s="81"/>
      <c r="NRO31" s="81"/>
      <c r="NRP31" s="81"/>
      <c r="NRQ31" s="81"/>
      <c r="NRR31" s="81"/>
      <c r="NRS31" s="81"/>
      <c r="NRT31" s="81"/>
      <c r="NRU31" s="81"/>
      <c r="NRV31" s="81"/>
      <c r="NRW31" s="81"/>
      <c r="NRX31" s="81"/>
      <c r="NRY31" s="81"/>
      <c r="NRZ31" s="81"/>
      <c r="NSA31" s="81"/>
      <c r="NSB31" s="81"/>
      <c r="NSC31" s="81"/>
      <c r="NSD31" s="81"/>
      <c r="NSE31" s="81"/>
      <c r="NSF31" s="81"/>
      <c r="NSG31" s="81"/>
      <c r="NSH31" s="81"/>
      <c r="NSI31" s="81"/>
      <c r="NSJ31" s="81"/>
      <c r="NSK31" s="81"/>
      <c r="NSL31" s="81"/>
      <c r="NSM31" s="81"/>
      <c r="NSN31" s="81"/>
      <c r="NSO31" s="81"/>
      <c r="NSP31" s="81"/>
      <c r="NSQ31" s="81"/>
      <c r="NSR31" s="81"/>
      <c r="NSS31" s="81"/>
      <c r="NST31" s="81"/>
      <c r="NSU31" s="81"/>
      <c r="NSV31" s="81"/>
      <c r="NSW31" s="81"/>
      <c r="NSX31" s="81"/>
      <c r="NSY31" s="81"/>
      <c r="NSZ31" s="81"/>
      <c r="NTA31" s="81"/>
      <c r="NTB31" s="81"/>
      <c r="NTC31" s="81"/>
      <c r="NTD31" s="81"/>
      <c r="NTE31" s="81"/>
      <c r="NTF31" s="81"/>
      <c r="NTG31" s="81"/>
      <c r="NTH31" s="81"/>
      <c r="NTI31" s="81"/>
      <c r="NTJ31" s="81"/>
      <c r="NTK31" s="81"/>
      <c r="NTL31" s="81"/>
      <c r="NTM31" s="81"/>
      <c r="NTN31" s="81"/>
      <c r="NTO31" s="81"/>
      <c r="NTP31" s="81"/>
      <c r="NTQ31" s="81"/>
      <c r="NTR31" s="81"/>
      <c r="NTS31" s="81"/>
      <c r="NTT31" s="81"/>
      <c r="NTU31" s="81"/>
      <c r="NTV31" s="81"/>
      <c r="NTW31" s="81"/>
      <c r="NTX31" s="81"/>
      <c r="NTY31" s="81"/>
      <c r="NTZ31" s="81"/>
      <c r="NUA31" s="81"/>
      <c r="NUB31" s="81"/>
      <c r="NUC31" s="81"/>
      <c r="NUD31" s="81"/>
      <c r="NUE31" s="81"/>
      <c r="NUF31" s="81"/>
      <c r="NUG31" s="81"/>
      <c r="NUH31" s="81"/>
      <c r="NUI31" s="81"/>
      <c r="NUJ31" s="81"/>
      <c r="NUK31" s="81"/>
      <c r="NUL31" s="81"/>
      <c r="NUM31" s="81"/>
      <c r="NUN31" s="81"/>
      <c r="NUO31" s="81"/>
      <c r="NUP31" s="81"/>
      <c r="NUQ31" s="81"/>
      <c r="NUR31" s="81"/>
      <c r="NUS31" s="81"/>
      <c r="NUT31" s="81"/>
      <c r="NUU31" s="81"/>
      <c r="NUV31" s="81"/>
      <c r="NUW31" s="81"/>
      <c r="NUX31" s="81"/>
      <c r="NUY31" s="81"/>
      <c r="NUZ31" s="81"/>
      <c r="NVA31" s="81"/>
      <c r="NVB31" s="81"/>
      <c r="NVC31" s="81"/>
      <c r="NVD31" s="81"/>
      <c r="NVE31" s="81"/>
      <c r="NVF31" s="81"/>
      <c r="NVG31" s="81"/>
      <c r="NVH31" s="81"/>
      <c r="NVI31" s="81"/>
      <c r="NVJ31" s="81"/>
      <c r="NVK31" s="81"/>
      <c r="NVL31" s="81"/>
      <c r="NVM31" s="81"/>
      <c r="NVN31" s="81"/>
      <c r="NVO31" s="81"/>
      <c r="NVP31" s="81"/>
      <c r="NVQ31" s="81"/>
      <c r="NVR31" s="81"/>
      <c r="NVS31" s="81"/>
      <c r="NVT31" s="81"/>
      <c r="NVU31" s="81"/>
      <c r="NVV31" s="81"/>
      <c r="NVW31" s="81"/>
      <c r="NVX31" s="81"/>
      <c r="NVY31" s="81"/>
      <c r="NVZ31" s="81"/>
      <c r="NWA31" s="81"/>
      <c r="NWB31" s="81"/>
      <c r="NWC31" s="81"/>
      <c r="NWD31" s="81"/>
      <c r="NWE31" s="81"/>
      <c r="NWF31" s="81"/>
      <c r="NWG31" s="81"/>
      <c r="NWH31" s="81"/>
      <c r="NWI31" s="81"/>
      <c r="NWJ31" s="81"/>
      <c r="NWK31" s="81"/>
      <c r="NWL31" s="81"/>
      <c r="NWM31" s="81"/>
      <c r="NWN31" s="81"/>
      <c r="NWO31" s="81"/>
      <c r="NWP31" s="81"/>
      <c r="NWQ31" s="81"/>
      <c r="NWR31" s="81"/>
      <c r="NWS31" s="81"/>
      <c r="NWT31" s="81"/>
      <c r="NWU31" s="81"/>
      <c r="NWV31" s="81"/>
      <c r="NWW31" s="81"/>
      <c r="NWX31" s="81"/>
      <c r="NWY31" s="81"/>
      <c r="NWZ31" s="81"/>
      <c r="NXA31" s="81"/>
      <c r="NXB31" s="81"/>
      <c r="NXC31" s="81"/>
      <c r="NXD31" s="81"/>
      <c r="NXE31" s="81"/>
      <c r="NXF31" s="81"/>
      <c r="NXG31" s="81"/>
      <c r="NXH31" s="81"/>
      <c r="NXI31" s="81"/>
      <c r="NXJ31" s="81"/>
      <c r="NXK31" s="81"/>
      <c r="NXL31" s="81"/>
      <c r="NXM31" s="81"/>
      <c r="NXN31" s="81"/>
      <c r="NXO31" s="81"/>
      <c r="NXP31" s="81"/>
      <c r="NXQ31" s="81"/>
      <c r="NXR31" s="81"/>
      <c r="NXS31" s="81"/>
      <c r="NXT31" s="81"/>
      <c r="NXU31" s="81"/>
      <c r="NXV31" s="81"/>
      <c r="NXW31" s="81"/>
      <c r="NXX31" s="81"/>
      <c r="NXY31" s="81"/>
      <c r="NXZ31" s="81"/>
      <c r="NYA31" s="81"/>
      <c r="NYB31" s="81"/>
      <c r="NYC31" s="81"/>
      <c r="NYD31" s="81"/>
      <c r="NYE31" s="81"/>
      <c r="NYF31" s="81"/>
      <c r="NYG31" s="81"/>
      <c r="NYH31" s="81"/>
      <c r="NYI31" s="81"/>
      <c r="NYJ31" s="81"/>
      <c r="NYK31" s="81"/>
      <c r="NYL31" s="81"/>
      <c r="NYM31" s="81"/>
      <c r="NYN31" s="81"/>
      <c r="NYO31" s="81"/>
      <c r="NYP31" s="81"/>
      <c r="NYQ31" s="81"/>
      <c r="NYR31" s="81"/>
      <c r="NYS31" s="81"/>
      <c r="NYT31" s="81"/>
      <c r="NYU31" s="81"/>
      <c r="NYV31" s="81"/>
      <c r="NYW31" s="81"/>
      <c r="NYX31" s="81"/>
      <c r="NYY31" s="81"/>
      <c r="NYZ31" s="81"/>
      <c r="NZA31" s="81"/>
      <c r="NZB31" s="81"/>
      <c r="NZC31" s="81"/>
      <c r="NZD31" s="81"/>
      <c r="NZE31" s="81"/>
      <c r="NZF31" s="81"/>
      <c r="NZG31" s="81"/>
      <c r="NZH31" s="81"/>
      <c r="NZI31" s="81"/>
      <c r="NZJ31" s="81"/>
      <c r="NZK31" s="81"/>
      <c r="NZL31" s="81"/>
      <c r="NZM31" s="81"/>
      <c r="NZN31" s="81"/>
      <c r="NZO31" s="81"/>
      <c r="NZP31" s="81"/>
      <c r="NZQ31" s="81"/>
      <c r="NZR31" s="81"/>
      <c r="NZS31" s="81"/>
      <c r="NZT31" s="81"/>
      <c r="NZU31" s="81"/>
      <c r="NZV31" s="81"/>
      <c r="NZW31" s="81"/>
      <c r="NZX31" s="81"/>
      <c r="NZY31" s="81"/>
      <c r="NZZ31" s="81"/>
      <c r="OAA31" s="81"/>
      <c r="OAB31" s="81"/>
      <c r="OAC31" s="81"/>
      <c r="OAD31" s="81"/>
      <c r="OAE31" s="81"/>
      <c r="OAF31" s="81"/>
      <c r="OAG31" s="81"/>
      <c r="OAH31" s="81"/>
      <c r="OAI31" s="81"/>
      <c r="OAJ31" s="81"/>
      <c r="OAK31" s="81"/>
      <c r="OAL31" s="81"/>
      <c r="OAM31" s="81"/>
      <c r="OAN31" s="81"/>
      <c r="OAO31" s="81"/>
      <c r="OAP31" s="81"/>
      <c r="OAQ31" s="81"/>
      <c r="OAR31" s="81"/>
      <c r="OAS31" s="81"/>
      <c r="OAT31" s="81"/>
      <c r="OAU31" s="81"/>
      <c r="OAV31" s="81"/>
      <c r="OAW31" s="81"/>
      <c r="OAX31" s="81"/>
      <c r="OAY31" s="81"/>
      <c r="OAZ31" s="81"/>
      <c r="OBA31" s="81"/>
      <c r="OBB31" s="81"/>
      <c r="OBC31" s="81"/>
      <c r="OBD31" s="81"/>
      <c r="OBE31" s="81"/>
      <c r="OBF31" s="81"/>
      <c r="OBG31" s="81"/>
      <c r="OBH31" s="81"/>
      <c r="OBI31" s="81"/>
      <c r="OBJ31" s="81"/>
      <c r="OBK31" s="81"/>
      <c r="OBL31" s="81"/>
      <c r="OBM31" s="81"/>
      <c r="OBN31" s="81"/>
      <c r="OBO31" s="81"/>
      <c r="OBP31" s="81"/>
      <c r="OBQ31" s="81"/>
      <c r="OBR31" s="81"/>
      <c r="OBS31" s="81"/>
      <c r="OBT31" s="81"/>
      <c r="OBU31" s="81"/>
      <c r="OBV31" s="81"/>
      <c r="OBW31" s="81"/>
      <c r="OBX31" s="81"/>
      <c r="OBY31" s="81"/>
      <c r="OBZ31" s="81"/>
      <c r="OCA31" s="81"/>
      <c r="OCB31" s="81"/>
      <c r="OCC31" s="81"/>
      <c r="OCD31" s="81"/>
      <c r="OCE31" s="81"/>
      <c r="OCF31" s="81"/>
      <c r="OCG31" s="81"/>
      <c r="OCH31" s="81"/>
      <c r="OCI31" s="81"/>
      <c r="OCJ31" s="81"/>
      <c r="OCK31" s="81"/>
      <c r="OCL31" s="81"/>
      <c r="OCM31" s="81"/>
      <c r="OCN31" s="81"/>
      <c r="OCO31" s="81"/>
      <c r="OCP31" s="81"/>
      <c r="OCQ31" s="81"/>
      <c r="OCR31" s="81"/>
      <c r="OCS31" s="81"/>
      <c r="OCT31" s="81"/>
      <c r="OCU31" s="81"/>
      <c r="OCV31" s="81"/>
      <c r="OCW31" s="81"/>
      <c r="OCX31" s="81"/>
      <c r="OCY31" s="81"/>
      <c r="OCZ31" s="81"/>
      <c r="ODA31" s="81"/>
      <c r="ODB31" s="81"/>
      <c r="ODC31" s="81"/>
      <c r="ODD31" s="81"/>
      <c r="ODE31" s="81"/>
      <c r="ODF31" s="81"/>
      <c r="ODG31" s="81"/>
      <c r="ODH31" s="81"/>
      <c r="ODI31" s="81"/>
      <c r="ODJ31" s="81"/>
      <c r="ODK31" s="81"/>
      <c r="ODL31" s="81"/>
      <c r="ODM31" s="81"/>
      <c r="ODN31" s="81"/>
      <c r="ODO31" s="81"/>
      <c r="ODP31" s="81"/>
      <c r="ODQ31" s="81"/>
      <c r="ODR31" s="81"/>
      <c r="ODS31" s="81"/>
      <c r="ODT31" s="81"/>
      <c r="ODU31" s="81"/>
      <c r="ODV31" s="81"/>
      <c r="ODW31" s="81"/>
      <c r="ODX31" s="81"/>
      <c r="ODY31" s="81"/>
      <c r="ODZ31" s="81"/>
      <c r="OEA31" s="81"/>
      <c r="OEB31" s="81"/>
      <c r="OEC31" s="81"/>
      <c r="OED31" s="81"/>
      <c r="OEE31" s="81"/>
      <c r="OEF31" s="81"/>
      <c r="OEG31" s="81"/>
      <c r="OEH31" s="81"/>
      <c r="OEI31" s="81"/>
      <c r="OEJ31" s="81"/>
      <c r="OEK31" s="81"/>
      <c r="OEL31" s="81"/>
      <c r="OEM31" s="81"/>
      <c r="OEN31" s="81"/>
      <c r="OEO31" s="81"/>
      <c r="OEP31" s="81"/>
      <c r="OEQ31" s="81"/>
      <c r="OER31" s="81"/>
      <c r="OES31" s="81"/>
      <c r="OET31" s="81"/>
      <c r="OEU31" s="81"/>
      <c r="OEV31" s="81"/>
      <c r="OEW31" s="81"/>
      <c r="OEX31" s="81"/>
      <c r="OEY31" s="81"/>
      <c r="OEZ31" s="81"/>
      <c r="OFA31" s="81"/>
      <c r="OFB31" s="81"/>
      <c r="OFC31" s="81"/>
      <c r="OFD31" s="81"/>
      <c r="OFE31" s="81"/>
      <c r="OFF31" s="81"/>
      <c r="OFG31" s="81"/>
      <c r="OFH31" s="81"/>
      <c r="OFI31" s="81"/>
      <c r="OFJ31" s="81"/>
      <c r="OFK31" s="81"/>
      <c r="OFL31" s="81"/>
      <c r="OFM31" s="81"/>
      <c r="OFN31" s="81"/>
      <c r="OFO31" s="81"/>
      <c r="OFP31" s="81"/>
      <c r="OFQ31" s="81"/>
      <c r="OFR31" s="81"/>
      <c r="OFS31" s="81"/>
      <c r="OFT31" s="81"/>
      <c r="OFU31" s="81"/>
      <c r="OFV31" s="81"/>
      <c r="OFW31" s="81"/>
      <c r="OFX31" s="81"/>
      <c r="OFY31" s="81"/>
      <c r="OFZ31" s="81"/>
      <c r="OGA31" s="81"/>
      <c r="OGB31" s="81"/>
      <c r="OGC31" s="81"/>
      <c r="OGD31" s="81"/>
      <c r="OGE31" s="81"/>
      <c r="OGF31" s="81"/>
      <c r="OGG31" s="81"/>
      <c r="OGH31" s="81"/>
      <c r="OGI31" s="81"/>
      <c r="OGJ31" s="81"/>
      <c r="OGK31" s="81"/>
      <c r="OGL31" s="81"/>
      <c r="OGM31" s="81"/>
      <c r="OGN31" s="81"/>
      <c r="OGO31" s="81"/>
      <c r="OGP31" s="81"/>
      <c r="OGQ31" s="81"/>
      <c r="OGR31" s="81"/>
      <c r="OGS31" s="81"/>
      <c r="OGT31" s="81"/>
      <c r="OGU31" s="81"/>
      <c r="OGV31" s="81"/>
      <c r="OGW31" s="81"/>
      <c r="OGX31" s="81"/>
      <c r="OGY31" s="81"/>
      <c r="OGZ31" s="81"/>
      <c r="OHA31" s="81"/>
      <c r="OHB31" s="81"/>
      <c r="OHC31" s="81"/>
      <c r="OHD31" s="81"/>
      <c r="OHE31" s="81"/>
      <c r="OHF31" s="81"/>
      <c r="OHG31" s="81"/>
      <c r="OHH31" s="81"/>
      <c r="OHI31" s="81"/>
      <c r="OHJ31" s="81"/>
      <c r="OHK31" s="81"/>
      <c r="OHL31" s="81"/>
      <c r="OHM31" s="81"/>
      <c r="OHN31" s="81"/>
      <c r="OHO31" s="81"/>
      <c r="OHP31" s="81"/>
      <c r="OHQ31" s="81"/>
      <c r="OHR31" s="81"/>
      <c r="OHS31" s="81"/>
      <c r="OHT31" s="81"/>
      <c r="OHU31" s="81"/>
      <c r="OHV31" s="81"/>
      <c r="OHW31" s="81"/>
      <c r="OHX31" s="81"/>
      <c r="OHY31" s="81"/>
      <c r="OHZ31" s="81"/>
      <c r="OIA31" s="81"/>
      <c r="OIB31" s="81"/>
      <c r="OIC31" s="81"/>
      <c r="OID31" s="81"/>
      <c r="OIE31" s="81"/>
      <c r="OIF31" s="81"/>
      <c r="OIG31" s="81"/>
      <c r="OIH31" s="81"/>
      <c r="OII31" s="81"/>
      <c r="OIJ31" s="81"/>
      <c r="OIK31" s="81"/>
      <c r="OIL31" s="81"/>
      <c r="OIM31" s="81"/>
      <c r="OIN31" s="81"/>
      <c r="OIO31" s="81"/>
      <c r="OIP31" s="81"/>
      <c r="OIQ31" s="81"/>
      <c r="OIR31" s="81"/>
      <c r="OIS31" s="81"/>
      <c r="OIT31" s="81"/>
      <c r="OIU31" s="81"/>
      <c r="OIV31" s="81"/>
      <c r="OIW31" s="81"/>
      <c r="OIX31" s="81"/>
      <c r="OIY31" s="81"/>
      <c r="OIZ31" s="81"/>
      <c r="OJA31" s="81"/>
      <c r="OJB31" s="81"/>
      <c r="OJC31" s="81"/>
      <c r="OJD31" s="81"/>
      <c r="OJE31" s="81"/>
      <c r="OJF31" s="81"/>
      <c r="OJG31" s="81"/>
      <c r="OJH31" s="81"/>
      <c r="OJI31" s="81"/>
      <c r="OJJ31" s="81"/>
      <c r="OJK31" s="81"/>
      <c r="OJL31" s="81"/>
      <c r="OJM31" s="81"/>
      <c r="OJN31" s="81"/>
      <c r="OJO31" s="81"/>
      <c r="OJP31" s="81"/>
      <c r="OJQ31" s="81"/>
      <c r="OJR31" s="81"/>
      <c r="OJS31" s="81"/>
      <c r="OJT31" s="81"/>
      <c r="OJU31" s="81"/>
      <c r="OJV31" s="81"/>
      <c r="OJW31" s="81"/>
      <c r="OJX31" s="81"/>
      <c r="OJY31" s="81"/>
      <c r="OJZ31" s="81"/>
      <c r="OKA31" s="81"/>
      <c r="OKB31" s="81"/>
      <c r="OKC31" s="81"/>
      <c r="OKD31" s="81"/>
      <c r="OKE31" s="81"/>
      <c r="OKF31" s="81"/>
      <c r="OKG31" s="81"/>
      <c r="OKH31" s="81"/>
      <c r="OKI31" s="81"/>
      <c r="OKJ31" s="81"/>
      <c r="OKK31" s="81"/>
      <c r="OKL31" s="81"/>
      <c r="OKM31" s="81"/>
      <c r="OKN31" s="81"/>
      <c r="OKO31" s="81"/>
      <c r="OKP31" s="81"/>
      <c r="OKQ31" s="81"/>
      <c r="OKR31" s="81"/>
      <c r="OKS31" s="81"/>
      <c r="OKT31" s="81"/>
      <c r="OKU31" s="81"/>
      <c r="OKV31" s="81"/>
      <c r="OKW31" s="81"/>
      <c r="OKX31" s="81"/>
      <c r="OKY31" s="81"/>
      <c r="OKZ31" s="81"/>
      <c r="OLA31" s="81"/>
      <c r="OLB31" s="81"/>
      <c r="OLC31" s="81"/>
      <c r="OLD31" s="81"/>
      <c r="OLE31" s="81"/>
      <c r="OLF31" s="81"/>
      <c r="OLG31" s="81"/>
      <c r="OLH31" s="81"/>
      <c r="OLI31" s="81"/>
      <c r="OLJ31" s="81"/>
      <c r="OLK31" s="81"/>
      <c r="OLL31" s="81"/>
      <c r="OLM31" s="81"/>
      <c r="OLN31" s="81"/>
      <c r="OLO31" s="81"/>
      <c r="OLP31" s="81"/>
      <c r="OLQ31" s="81"/>
      <c r="OLR31" s="81"/>
      <c r="OLS31" s="81"/>
      <c r="OLT31" s="81"/>
      <c r="OLU31" s="81"/>
      <c r="OLV31" s="81"/>
      <c r="OLW31" s="81"/>
      <c r="OLX31" s="81"/>
      <c r="OLY31" s="81"/>
      <c r="OLZ31" s="81"/>
      <c r="OMA31" s="81"/>
      <c r="OMB31" s="81"/>
      <c r="OMC31" s="81"/>
      <c r="OMD31" s="81"/>
      <c r="OME31" s="81"/>
      <c r="OMF31" s="81"/>
      <c r="OMG31" s="81"/>
      <c r="OMH31" s="81"/>
      <c r="OMI31" s="81"/>
      <c r="OMJ31" s="81"/>
      <c r="OMK31" s="81"/>
      <c r="OML31" s="81"/>
      <c r="OMM31" s="81"/>
      <c r="OMN31" s="81"/>
      <c r="OMO31" s="81"/>
      <c r="OMP31" s="81"/>
      <c r="OMQ31" s="81"/>
      <c r="OMR31" s="81"/>
      <c r="OMS31" s="81"/>
      <c r="OMT31" s="81"/>
      <c r="OMU31" s="81"/>
      <c r="OMV31" s="81"/>
      <c r="OMW31" s="81"/>
      <c r="OMX31" s="81"/>
      <c r="OMY31" s="81"/>
      <c r="OMZ31" s="81"/>
      <c r="ONA31" s="81"/>
      <c r="ONB31" s="81"/>
      <c r="ONC31" s="81"/>
      <c r="OND31" s="81"/>
      <c r="ONE31" s="81"/>
      <c r="ONF31" s="81"/>
      <c r="ONG31" s="81"/>
      <c r="ONH31" s="81"/>
      <c r="ONI31" s="81"/>
      <c r="ONJ31" s="81"/>
      <c r="ONK31" s="81"/>
      <c r="ONL31" s="81"/>
      <c r="ONM31" s="81"/>
      <c r="ONN31" s="81"/>
      <c r="ONO31" s="81"/>
      <c r="ONP31" s="81"/>
      <c r="ONQ31" s="81"/>
      <c r="ONR31" s="81"/>
      <c r="ONS31" s="81"/>
      <c r="ONT31" s="81"/>
      <c r="ONU31" s="81"/>
      <c r="ONV31" s="81"/>
      <c r="ONW31" s="81"/>
      <c r="ONX31" s="81"/>
      <c r="ONY31" s="81"/>
      <c r="ONZ31" s="81"/>
      <c r="OOA31" s="81"/>
      <c r="OOB31" s="81"/>
      <c r="OOC31" s="81"/>
      <c r="OOD31" s="81"/>
      <c r="OOE31" s="81"/>
      <c r="OOF31" s="81"/>
      <c r="OOG31" s="81"/>
      <c r="OOH31" s="81"/>
      <c r="OOI31" s="81"/>
      <c r="OOJ31" s="81"/>
      <c r="OOK31" s="81"/>
      <c r="OOL31" s="81"/>
      <c r="OOM31" s="81"/>
      <c r="OON31" s="81"/>
      <c r="OOO31" s="81"/>
      <c r="OOP31" s="81"/>
      <c r="OOQ31" s="81"/>
      <c r="OOR31" s="81"/>
      <c r="OOS31" s="81"/>
      <c r="OOT31" s="81"/>
      <c r="OOU31" s="81"/>
      <c r="OOV31" s="81"/>
      <c r="OOW31" s="81"/>
      <c r="OOX31" s="81"/>
      <c r="OOY31" s="81"/>
      <c r="OOZ31" s="81"/>
      <c r="OPA31" s="81"/>
      <c r="OPB31" s="81"/>
      <c r="OPC31" s="81"/>
      <c r="OPD31" s="81"/>
      <c r="OPE31" s="81"/>
      <c r="OPF31" s="81"/>
      <c r="OPG31" s="81"/>
      <c r="OPH31" s="81"/>
      <c r="OPI31" s="81"/>
      <c r="OPJ31" s="81"/>
      <c r="OPK31" s="81"/>
      <c r="OPL31" s="81"/>
      <c r="OPM31" s="81"/>
      <c r="OPN31" s="81"/>
      <c r="OPO31" s="81"/>
      <c r="OPP31" s="81"/>
      <c r="OPQ31" s="81"/>
      <c r="OPR31" s="81"/>
      <c r="OPS31" s="81"/>
      <c r="OPT31" s="81"/>
      <c r="OPU31" s="81"/>
      <c r="OPV31" s="81"/>
      <c r="OPW31" s="81"/>
      <c r="OPX31" s="81"/>
      <c r="OPY31" s="81"/>
      <c r="OPZ31" s="81"/>
      <c r="OQA31" s="81"/>
      <c r="OQB31" s="81"/>
      <c r="OQC31" s="81"/>
      <c r="OQD31" s="81"/>
      <c r="OQE31" s="81"/>
      <c r="OQF31" s="81"/>
      <c r="OQG31" s="81"/>
      <c r="OQH31" s="81"/>
      <c r="OQI31" s="81"/>
      <c r="OQJ31" s="81"/>
      <c r="OQK31" s="81"/>
      <c r="OQL31" s="81"/>
      <c r="OQM31" s="81"/>
      <c r="OQN31" s="81"/>
      <c r="OQO31" s="81"/>
      <c r="OQP31" s="81"/>
      <c r="OQQ31" s="81"/>
      <c r="OQR31" s="81"/>
      <c r="OQS31" s="81"/>
      <c r="OQT31" s="81"/>
      <c r="OQU31" s="81"/>
      <c r="OQV31" s="81"/>
      <c r="OQW31" s="81"/>
      <c r="OQX31" s="81"/>
      <c r="OQY31" s="81"/>
      <c r="OQZ31" s="81"/>
      <c r="ORA31" s="81"/>
      <c r="ORB31" s="81"/>
      <c r="ORC31" s="81"/>
      <c r="ORD31" s="81"/>
      <c r="ORE31" s="81"/>
      <c r="ORF31" s="81"/>
      <c r="ORG31" s="81"/>
      <c r="ORH31" s="81"/>
      <c r="ORI31" s="81"/>
      <c r="ORJ31" s="81"/>
      <c r="ORK31" s="81"/>
      <c r="ORL31" s="81"/>
      <c r="ORM31" s="81"/>
      <c r="ORN31" s="81"/>
      <c r="ORO31" s="81"/>
      <c r="ORP31" s="81"/>
      <c r="ORQ31" s="81"/>
      <c r="ORR31" s="81"/>
      <c r="ORS31" s="81"/>
      <c r="ORT31" s="81"/>
      <c r="ORU31" s="81"/>
      <c r="ORV31" s="81"/>
      <c r="ORW31" s="81"/>
      <c r="ORX31" s="81"/>
      <c r="ORY31" s="81"/>
      <c r="ORZ31" s="81"/>
      <c r="OSA31" s="81"/>
      <c r="OSB31" s="81"/>
      <c r="OSC31" s="81"/>
      <c r="OSD31" s="81"/>
      <c r="OSE31" s="81"/>
      <c r="OSF31" s="81"/>
      <c r="OSG31" s="81"/>
      <c r="OSH31" s="81"/>
      <c r="OSI31" s="81"/>
      <c r="OSJ31" s="81"/>
      <c r="OSK31" s="81"/>
      <c r="OSL31" s="81"/>
      <c r="OSM31" s="81"/>
      <c r="OSN31" s="81"/>
      <c r="OSO31" s="81"/>
      <c r="OSP31" s="81"/>
      <c r="OSQ31" s="81"/>
      <c r="OSR31" s="81"/>
      <c r="OSS31" s="81"/>
      <c r="OST31" s="81"/>
      <c r="OSU31" s="81"/>
      <c r="OSV31" s="81"/>
      <c r="OSW31" s="81"/>
      <c r="OSX31" s="81"/>
      <c r="OSY31" s="81"/>
      <c r="OSZ31" s="81"/>
      <c r="OTA31" s="81"/>
      <c r="OTB31" s="81"/>
      <c r="OTC31" s="81"/>
      <c r="OTD31" s="81"/>
      <c r="OTE31" s="81"/>
      <c r="OTF31" s="81"/>
      <c r="OTG31" s="81"/>
      <c r="OTH31" s="81"/>
      <c r="OTI31" s="81"/>
      <c r="OTJ31" s="81"/>
      <c r="OTK31" s="81"/>
      <c r="OTL31" s="81"/>
      <c r="OTM31" s="81"/>
      <c r="OTN31" s="81"/>
      <c r="OTO31" s="81"/>
      <c r="OTP31" s="81"/>
      <c r="OTQ31" s="81"/>
      <c r="OTR31" s="81"/>
      <c r="OTS31" s="81"/>
      <c r="OTT31" s="81"/>
      <c r="OTU31" s="81"/>
      <c r="OTV31" s="81"/>
      <c r="OTW31" s="81"/>
      <c r="OTX31" s="81"/>
      <c r="OTY31" s="81"/>
      <c r="OTZ31" s="81"/>
      <c r="OUA31" s="81"/>
      <c r="OUB31" s="81"/>
      <c r="OUC31" s="81"/>
      <c r="OUD31" s="81"/>
      <c r="OUE31" s="81"/>
      <c r="OUF31" s="81"/>
      <c r="OUG31" s="81"/>
      <c r="OUH31" s="81"/>
      <c r="OUI31" s="81"/>
      <c r="OUJ31" s="81"/>
      <c r="OUK31" s="81"/>
      <c r="OUL31" s="81"/>
      <c r="OUM31" s="81"/>
      <c r="OUN31" s="81"/>
      <c r="OUO31" s="81"/>
      <c r="OUP31" s="81"/>
      <c r="OUQ31" s="81"/>
      <c r="OUR31" s="81"/>
      <c r="OUS31" s="81"/>
      <c r="OUT31" s="81"/>
      <c r="OUU31" s="81"/>
      <c r="OUV31" s="81"/>
      <c r="OUW31" s="81"/>
      <c r="OUX31" s="81"/>
      <c r="OUY31" s="81"/>
      <c r="OUZ31" s="81"/>
      <c r="OVA31" s="81"/>
      <c r="OVB31" s="81"/>
      <c r="OVC31" s="81"/>
      <c r="OVD31" s="81"/>
      <c r="OVE31" s="81"/>
      <c r="OVF31" s="81"/>
      <c r="OVG31" s="81"/>
      <c r="OVH31" s="81"/>
      <c r="OVI31" s="81"/>
      <c r="OVJ31" s="81"/>
      <c r="OVK31" s="81"/>
      <c r="OVL31" s="81"/>
      <c r="OVM31" s="81"/>
      <c r="OVN31" s="81"/>
      <c r="OVO31" s="81"/>
      <c r="OVP31" s="81"/>
      <c r="OVQ31" s="81"/>
      <c r="OVR31" s="81"/>
      <c r="OVS31" s="81"/>
      <c r="OVT31" s="81"/>
      <c r="OVU31" s="81"/>
      <c r="OVV31" s="81"/>
      <c r="OVW31" s="81"/>
      <c r="OVX31" s="81"/>
      <c r="OVY31" s="81"/>
      <c r="OVZ31" s="81"/>
      <c r="OWA31" s="81"/>
      <c r="OWB31" s="81"/>
      <c r="OWC31" s="81"/>
      <c r="OWD31" s="81"/>
      <c r="OWE31" s="81"/>
      <c r="OWF31" s="81"/>
      <c r="OWG31" s="81"/>
      <c r="OWH31" s="81"/>
      <c r="OWI31" s="81"/>
      <c r="OWJ31" s="81"/>
      <c r="OWK31" s="81"/>
      <c r="OWL31" s="81"/>
      <c r="OWM31" s="81"/>
      <c r="OWN31" s="81"/>
      <c r="OWO31" s="81"/>
      <c r="OWP31" s="81"/>
      <c r="OWQ31" s="81"/>
      <c r="OWR31" s="81"/>
      <c r="OWS31" s="81"/>
      <c r="OWT31" s="81"/>
      <c r="OWU31" s="81"/>
      <c r="OWV31" s="81"/>
      <c r="OWW31" s="81"/>
      <c r="OWX31" s="81"/>
      <c r="OWY31" s="81"/>
      <c r="OWZ31" s="81"/>
      <c r="OXA31" s="81"/>
      <c r="OXB31" s="81"/>
      <c r="OXC31" s="81"/>
      <c r="OXD31" s="81"/>
      <c r="OXE31" s="81"/>
      <c r="OXF31" s="81"/>
      <c r="OXG31" s="81"/>
      <c r="OXH31" s="81"/>
      <c r="OXI31" s="81"/>
      <c r="OXJ31" s="81"/>
      <c r="OXK31" s="81"/>
      <c r="OXL31" s="81"/>
      <c r="OXM31" s="81"/>
      <c r="OXN31" s="81"/>
      <c r="OXO31" s="81"/>
      <c r="OXP31" s="81"/>
      <c r="OXQ31" s="81"/>
      <c r="OXR31" s="81"/>
      <c r="OXS31" s="81"/>
      <c r="OXT31" s="81"/>
      <c r="OXU31" s="81"/>
      <c r="OXV31" s="81"/>
      <c r="OXW31" s="81"/>
      <c r="OXX31" s="81"/>
      <c r="OXY31" s="81"/>
      <c r="OXZ31" s="81"/>
      <c r="OYA31" s="81"/>
      <c r="OYB31" s="81"/>
      <c r="OYC31" s="81"/>
      <c r="OYD31" s="81"/>
      <c r="OYE31" s="81"/>
      <c r="OYF31" s="81"/>
      <c r="OYG31" s="81"/>
      <c r="OYH31" s="81"/>
      <c r="OYI31" s="81"/>
      <c r="OYJ31" s="81"/>
      <c r="OYK31" s="81"/>
      <c r="OYL31" s="81"/>
      <c r="OYM31" s="81"/>
      <c r="OYN31" s="81"/>
      <c r="OYO31" s="81"/>
      <c r="OYP31" s="81"/>
      <c r="OYQ31" s="81"/>
      <c r="OYR31" s="81"/>
      <c r="OYS31" s="81"/>
      <c r="OYT31" s="81"/>
      <c r="OYU31" s="81"/>
      <c r="OYV31" s="81"/>
      <c r="OYW31" s="81"/>
      <c r="OYX31" s="81"/>
      <c r="OYY31" s="81"/>
      <c r="OYZ31" s="81"/>
      <c r="OZA31" s="81"/>
      <c r="OZB31" s="81"/>
      <c r="OZC31" s="81"/>
      <c r="OZD31" s="81"/>
      <c r="OZE31" s="81"/>
      <c r="OZF31" s="81"/>
      <c r="OZG31" s="81"/>
      <c r="OZH31" s="81"/>
      <c r="OZI31" s="81"/>
      <c r="OZJ31" s="81"/>
      <c r="OZK31" s="81"/>
      <c r="OZL31" s="81"/>
      <c r="OZM31" s="81"/>
      <c r="OZN31" s="81"/>
      <c r="OZO31" s="81"/>
      <c r="OZP31" s="81"/>
      <c r="OZQ31" s="81"/>
      <c r="OZR31" s="81"/>
      <c r="OZS31" s="81"/>
      <c r="OZT31" s="81"/>
      <c r="OZU31" s="81"/>
      <c r="OZV31" s="81"/>
      <c r="OZW31" s="81"/>
      <c r="OZX31" s="81"/>
      <c r="OZY31" s="81"/>
      <c r="OZZ31" s="81"/>
      <c r="PAA31" s="81"/>
      <c r="PAB31" s="81"/>
      <c r="PAC31" s="81"/>
      <c r="PAD31" s="81"/>
      <c r="PAE31" s="81"/>
      <c r="PAF31" s="81"/>
      <c r="PAG31" s="81"/>
      <c r="PAH31" s="81"/>
      <c r="PAI31" s="81"/>
      <c r="PAJ31" s="81"/>
      <c r="PAK31" s="81"/>
      <c r="PAL31" s="81"/>
      <c r="PAM31" s="81"/>
      <c r="PAN31" s="81"/>
      <c r="PAO31" s="81"/>
      <c r="PAP31" s="81"/>
      <c r="PAQ31" s="81"/>
      <c r="PAR31" s="81"/>
      <c r="PAS31" s="81"/>
      <c r="PAT31" s="81"/>
      <c r="PAU31" s="81"/>
      <c r="PAV31" s="81"/>
      <c r="PAW31" s="81"/>
      <c r="PAX31" s="81"/>
      <c r="PAY31" s="81"/>
      <c r="PAZ31" s="81"/>
      <c r="PBA31" s="81"/>
      <c r="PBB31" s="81"/>
      <c r="PBC31" s="81"/>
      <c r="PBD31" s="81"/>
      <c r="PBE31" s="81"/>
      <c r="PBF31" s="81"/>
      <c r="PBG31" s="81"/>
      <c r="PBH31" s="81"/>
      <c r="PBI31" s="81"/>
      <c r="PBJ31" s="81"/>
      <c r="PBK31" s="81"/>
      <c r="PBL31" s="81"/>
      <c r="PBM31" s="81"/>
      <c r="PBN31" s="81"/>
      <c r="PBO31" s="81"/>
      <c r="PBP31" s="81"/>
      <c r="PBQ31" s="81"/>
      <c r="PBR31" s="81"/>
      <c r="PBS31" s="81"/>
      <c r="PBT31" s="81"/>
      <c r="PBU31" s="81"/>
      <c r="PBV31" s="81"/>
      <c r="PBW31" s="81"/>
      <c r="PBX31" s="81"/>
      <c r="PBY31" s="81"/>
      <c r="PBZ31" s="81"/>
      <c r="PCA31" s="81"/>
      <c r="PCB31" s="81"/>
      <c r="PCC31" s="81"/>
      <c r="PCD31" s="81"/>
      <c r="PCE31" s="81"/>
      <c r="PCF31" s="81"/>
      <c r="PCG31" s="81"/>
      <c r="PCH31" s="81"/>
      <c r="PCI31" s="81"/>
      <c r="PCJ31" s="81"/>
      <c r="PCK31" s="81"/>
      <c r="PCL31" s="81"/>
      <c r="PCM31" s="81"/>
      <c r="PCN31" s="81"/>
      <c r="PCO31" s="81"/>
      <c r="PCP31" s="81"/>
      <c r="PCQ31" s="81"/>
      <c r="PCR31" s="81"/>
      <c r="PCS31" s="81"/>
      <c r="PCT31" s="81"/>
      <c r="PCU31" s="81"/>
      <c r="PCV31" s="81"/>
      <c r="PCW31" s="81"/>
      <c r="PCX31" s="81"/>
      <c r="PCY31" s="81"/>
      <c r="PCZ31" s="81"/>
      <c r="PDA31" s="81"/>
      <c r="PDB31" s="81"/>
      <c r="PDC31" s="81"/>
      <c r="PDD31" s="81"/>
      <c r="PDE31" s="81"/>
      <c r="PDF31" s="81"/>
      <c r="PDG31" s="81"/>
      <c r="PDH31" s="81"/>
      <c r="PDI31" s="81"/>
      <c r="PDJ31" s="81"/>
      <c r="PDK31" s="81"/>
      <c r="PDL31" s="81"/>
      <c r="PDM31" s="81"/>
      <c r="PDN31" s="81"/>
      <c r="PDO31" s="81"/>
      <c r="PDP31" s="81"/>
      <c r="PDQ31" s="81"/>
      <c r="PDR31" s="81"/>
      <c r="PDS31" s="81"/>
      <c r="PDT31" s="81"/>
      <c r="PDU31" s="81"/>
      <c r="PDV31" s="81"/>
      <c r="PDW31" s="81"/>
      <c r="PDX31" s="81"/>
      <c r="PDY31" s="81"/>
      <c r="PDZ31" s="81"/>
      <c r="PEA31" s="81"/>
      <c r="PEB31" s="81"/>
      <c r="PEC31" s="81"/>
      <c r="PED31" s="81"/>
      <c r="PEE31" s="81"/>
      <c r="PEF31" s="81"/>
      <c r="PEG31" s="81"/>
      <c r="PEH31" s="81"/>
      <c r="PEI31" s="81"/>
      <c r="PEJ31" s="81"/>
      <c r="PEK31" s="81"/>
      <c r="PEL31" s="81"/>
      <c r="PEM31" s="81"/>
      <c r="PEN31" s="81"/>
      <c r="PEO31" s="81"/>
      <c r="PEP31" s="81"/>
      <c r="PEQ31" s="81"/>
      <c r="PER31" s="81"/>
      <c r="PES31" s="81"/>
      <c r="PET31" s="81"/>
      <c r="PEU31" s="81"/>
      <c r="PEV31" s="81"/>
      <c r="PEW31" s="81"/>
      <c r="PEX31" s="81"/>
      <c r="PEY31" s="81"/>
      <c r="PEZ31" s="81"/>
      <c r="PFA31" s="81"/>
      <c r="PFB31" s="81"/>
      <c r="PFC31" s="81"/>
      <c r="PFD31" s="81"/>
      <c r="PFE31" s="81"/>
      <c r="PFF31" s="81"/>
      <c r="PFG31" s="81"/>
      <c r="PFH31" s="81"/>
      <c r="PFI31" s="81"/>
      <c r="PFJ31" s="81"/>
      <c r="PFK31" s="81"/>
      <c r="PFL31" s="81"/>
      <c r="PFM31" s="81"/>
      <c r="PFN31" s="81"/>
      <c r="PFO31" s="81"/>
      <c r="PFP31" s="81"/>
      <c r="PFQ31" s="81"/>
      <c r="PFR31" s="81"/>
      <c r="PFS31" s="81"/>
      <c r="PFT31" s="81"/>
      <c r="PFU31" s="81"/>
      <c r="PFV31" s="81"/>
      <c r="PFW31" s="81"/>
      <c r="PFX31" s="81"/>
      <c r="PFY31" s="81"/>
      <c r="PFZ31" s="81"/>
      <c r="PGA31" s="81"/>
      <c r="PGB31" s="81"/>
      <c r="PGC31" s="81"/>
      <c r="PGD31" s="81"/>
      <c r="PGE31" s="81"/>
      <c r="PGF31" s="81"/>
      <c r="PGG31" s="81"/>
      <c r="PGH31" s="81"/>
      <c r="PGI31" s="81"/>
      <c r="PGJ31" s="81"/>
      <c r="PGK31" s="81"/>
      <c r="PGL31" s="81"/>
      <c r="PGM31" s="81"/>
      <c r="PGN31" s="81"/>
      <c r="PGO31" s="81"/>
      <c r="PGP31" s="81"/>
      <c r="PGQ31" s="81"/>
      <c r="PGR31" s="81"/>
      <c r="PGS31" s="81"/>
      <c r="PGT31" s="81"/>
      <c r="PGU31" s="81"/>
      <c r="PGV31" s="81"/>
      <c r="PGW31" s="81"/>
      <c r="PGX31" s="81"/>
      <c r="PGY31" s="81"/>
      <c r="PGZ31" s="81"/>
      <c r="PHA31" s="81"/>
      <c r="PHB31" s="81"/>
      <c r="PHC31" s="81"/>
      <c r="PHD31" s="81"/>
      <c r="PHE31" s="81"/>
      <c r="PHF31" s="81"/>
      <c r="PHG31" s="81"/>
      <c r="PHH31" s="81"/>
      <c r="PHI31" s="81"/>
      <c r="PHJ31" s="81"/>
      <c r="PHK31" s="81"/>
      <c r="PHL31" s="81"/>
      <c r="PHM31" s="81"/>
      <c r="PHN31" s="81"/>
      <c r="PHO31" s="81"/>
      <c r="PHP31" s="81"/>
      <c r="PHQ31" s="81"/>
      <c r="PHR31" s="81"/>
      <c r="PHS31" s="81"/>
      <c r="PHT31" s="81"/>
      <c r="PHU31" s="81"/>
      <c r="PHV31" s="81"/>
      <c r="PHW31" s="81"/>
      <c r="PHX31" s="81"/>
      <c r="PHY31" s="81"/>
      <c r="PHZ31" s="81"/>
      <c r="PIA31" s="81"/>
      <c r="PIB31" s="81"/>
      <c r="PIC31" s="81"/>
      <c r="PID31" s="81"/>
      <c r="PIE31" s="81"/>
      <c r="PIF31" s="81"/>
      <c r="PIG31" s="81"/>
      <c r="PIH31" s="81"/>
      <c r="PII31" s="81"/>
      <c r="PIJ31" s="81"/>
      <c r="PIK31" s="81"/>
      <c r="PIL31" s="81"/>
      <c r="PIM31" s="81"/>
      <c r="PIN31" s="81"/>
      <c r="PIO31" s="81"/>
      <c r="PIP31" s="81"/>
      <c r="PIQ31" s="81"/>
      <c r="PIR31" s="81"/>
      <c r="PIS31" s="81"/>
      <c r="PIT31" s="81"/>
      <c r="PIU31" s="81"/>
      <c r="PIV31" s="81"/>
      <c r="PIW31" s="81"/>
      <c r="PIX31" s="81"/>
      <c r="PIY31" s="81"/>
      <c r="PIZ31" s="81"/>
      <c r="PJA31" s="81"/>
      <c r="PJB31" s="81"/>
      <c r="PJC31" s="81"/>
      <c r="PJD31" s="81"/>
      <c r="PJE31" s="81"/>
      <c r="PJF31" s="81"/>
      <c r="PJG31" s="81"/>
      <c r="PJH31" s="81"/>
      <c r="PJI31" s="81"/>
      <c r="PJJ31" s="81"/>
      <c r="PJK31" s="81"/>
      <c r="PJL31" s="81"/>
      <c r="PJM31" s="81"/>
      <c r="PJN31" s="81"/>
      <c r="PJO31" s="81"/>
      <c r="PJP31" s="81"/>
      <c r="PJQ31" s="81"/>
      <c r="PJR31" s="81"/>
      <c r="PJS31" s="81"/>
      <c r="PJT31" s="81"/>
      <c r="PJU31" s="81"/>
      <c r="PJV31" s="81"/>
      <c r="PJW31" s="81"/>
      <c r="PJX31" s="81"/>
      <c r="PJY31" s="81"/>
      <c r="PJZ31" s="81"/>
      <c r="PKA31" s="81"/>
      <c r="PKB31" s="81"/>
      <c r="PKC31" s="81"/>
      <c r="PKD31" s="81"/>
      <c r="PKE31" s="81"/>
      <c r="PKF31" s="81"/>
      <c r="PKG31" s="81"/>
      <c r="PKH31" s="81"/>
      <c r="PKI31" s="81"/>
      <c r="PKJ31" s="81"/>
      <c r="PKK31" s="81"/>
      <c r="PKL31" s="81"/>
      <c r="PKM31" s="81"/>
      <c r="PKN31" s="81"/>
      <c r="PKO31" s="81"/>
      <c r="PKP31" s="81"/>
      <c r="PKQ31" s="81"/>
      <c r="PKR31" s="81"/>
      <c r="PKS31" s="81"/>
      <c r="PKT31" s="81"/>
      <c r="PKU31" s="81"/>
      <c r="PKV31" s="81"/>
      <c r="PKW31" s="81"/>
      <c r="PKX31" s="81"/>
      <c r="PKY31" s="81"/>
      <c r="PKZ31" s="81"/>
      <c r="PLA31" s="81"/>
      <c r="PLB31" s="81"/>
      <c r="PLC31" s="81"/>
      <c r="PLD31" s="81"/>
      <c r="PLE31" s="81"/>
      <c r="PLF31" s="81"/>
      <c r="PLG31" s="81"/>
      <c r="PLH31" s="81"/>
      <c r="PLI31" s="81"/>
      <c r="PLJ31" s="81"/>
      <c r="PLK31" s="81"/>
      <c r="PLL31" s="81"/>
      <c r="PLM31" s="81"/>
      <c r="PLN31" s="81"/>
      <c r="PLO31" s="81"/>
      <c r="PLP31" s="81"/>
      <c r="PLQ31" s="81"/>
      <c r="PLR31" s="81"/>
      <c r="PLS31" s="81"/>
      <c r="PLT31" s="81"/>
      <c r="PLU31" s="81"/>
      <c r="PLV31" s="81"/>
      <c r="PLW31" s="81"/>
      <c r="PLX31" s="81"/>
      <c r="PLY31" s="81"/>
      <c r="PLZ31" s="81"/>
      <c r="PMA31" s="81"/>
      <c r="PMB31" s="81"/>
      <c r="PMC31" s="81"/>
      <c r="PMD31" s="81"/>
      <c r="PME31" s="81"/>
      <c r="PMF31" s="81"/>
      <c r="PMG31" s="81"/>
      <c r="PMH31" s="81"/>
      <c r="PMI31" s="81"/>
      <c r="PMJ31" s="81"/>
      <c r="PMK31" s="81"/>
      <c r="PML31" s="81"/>
      <c r="PMM31" s="81"/>
      <c r="PMN31" s="81"/>
      <c r="PMO31" s="81"/>
      <c r="PMP31" s="81"/>
      <c r="PMQ31" s="81"/>
      <c r="PMR31" s="81"/>
      <c r="PMS31" s="81"/>
      <c r="PMT31" s="81"/>
      <c r="PMU31" s="81"/>
      <c r="PMV31" s="81"/>
      <c r="PMW31" s="81"/>
      <c r="PMX31" s="81"/>
      <c r="PMY31" s="81"/>
      <c r="PMZ31" s="81"/>
      <c r="PNA31" s="81"/>
      <c r="PNB31" s="81"/>
      <c r="PNC31" s="81"/>
      <c r="PND31" s="81"/>
      <c r="PNE31" s="81"/>
      <c r="PNF31" s="81"/>
      <c r="PNG31" s="81"/>
      <c r="PNH31" s="81"/>
      <c r="PNI31" s="81"/>
      <c r="PNJ31" s="81"/>
      <c r="PNK31" s="81"/>
      <c r="PNL31" s="81"/>
      <c r="PNM31" s="81"/>
      <c r="PNN31" s="81"/>
      <c r="PNO31" s="81"/>
      <c r="PNP31" s="81"/>
      <c r="PNQ31" s="81"/>
      <c r="PNR31" s="81"/>
      <c r="PNS31" s="81"/>
      <c r="PNT31" s="81"/>
      <c r="PNU31" s="81"/>
      <c r="PNV31" s="81"/>
      <c r="PNW31" s="81"/>
      <c r="PNX31" s="81"/>
      <c r="PNY31" s="81"/>
      <c r="PNZ31" s="81"/>
      <c r="POA31" s="81"/>
      <c r="POB31" s="81"/>
      <c r="POC31" s="81"/>
      <c r="POD31" s="81"/>
      <c r="POE31" s="81"/>
      <c r="POF31" s="81"/>
      <c r="POG31" s="81"/>
      <c r="POH31" s="81"/>
      <c r="POI31" s="81"/>
      <c r="POJ31" s="81"/>
      <c r="POK31" s="81"/>
      <c r="POL31" s="81"/>
      <c r="POM31" s="81"/>
      <c r="PON31" s="81"/>
      <c r="POO31" s="81"/>
      <c r="POP31" s="81"/>
      <c r="POQ31" s="81"/>
      <c r="POR31" s="81"/>
      <c r="POS31" s="81"/>
      <c r="POT31" s="81"/>
      <c r="POU31" s="81"/>
      <c r="POV31" s="81"/>
      <c r="POW31" s="81"/>
      <c r="POX31" s="81"/>
      <c r="POY31" s="81"/>
      <c r="POZ31" s="81"/>
      <c r="PPA31" s="81"/>
      <c r="PPB31" s="81"/>
      <c r="PPC31" s="81"/>
      <c r="PPD31" s="81"/>
      <c r="PPE31" s="81"/>
      <c r="PPF31" s="81"/>
      <c r="PPG31" s="81"/>
      <c r="PPH31" s="81"/>
      <c r="PPI31" s="81"/>
      <c r="PPJ31" s="81"/>
      <c r="PPK31" s="81"/>
      <c r="PPL31" s="81"/>
      <c r="PPM31" s="81"/>
      <c r="PPN31" s="81"/>
      <c r="PPO31" s="81"/>
      <c r="PPP31" s="81"/>
      <c r="PPQ31" s="81"/>
      <c r="PPR31" s="81"/>
      <c r="PPS31" s="81"/>
      <c r="PPT31" s="81"/>
      <c r="PPU31" s="81"/>
      <c r="PPV31" s="81"/>
      <c r="PPW31" s="81"/>
      <c r="PPX31" s="81"/>
      <c r="PPY31" s="81"/>
      <c r="PPZ31" s="81"/>
      <c r="PQA31" s="81"/>
      <c r="PQB31" s="81"/>
      <c r="PQC31" s="81"/>
      <c r="PQD31" s="81"/>
      <c r="PQE31" s="81"/>
      <c r="PQF31" s="81"/>
      <c r="PQG31" s="81"/>
      <c r="PQH31" s="81"/>
      <c r="PQI31" s="81"/>
      <c r="PQJ31" s="81"/>
      <c r="PQK31" s="81"/>
      <c r="PQL31" s="81"/>
      <c r="PQM31" s="81"/>
      <c r="PQN31" s="81"/>
      <c r="PQO31" s="81"/>
      <c r="PQP31" s="81"/>
      <c r="PQQ31" s="81"/>
      <c r="PQR31" s="81"/>
      <c r="PQS31" s="81"/>
      <c r="PQT31" s="81"/>
      <c r="PQU31" s="81"/>
      <c r="PQV31" s="81"/>
      <c r="PQW31" s="81"/>
      <c r="PQX31" s="81"/>
      <c r="PQY31" s="81"/>
      <c r="PQZ31" s="81"/>
      <c r="PRA31" s="81"/>
      <c r="PRB31" s="81"/>
      <c r="PRC31" s="81"/>
      <c r="PRD31" s="81"/>
      <c r="PRE31" s="81"/>
      <c r="PRF31" s="81"/>
      <c r="PRG31" s="81"/>
      <c r="PRH31" s="81"/>
      <c r="PRI31" s="81"/>
      <c r="PRJ31" s="81"/>
      <c r="PRK31" s="81"/>
      <c r="PRL31" s="81"/>
      <c r="PRM31" s="81"/>
      <c r="PRN31" s="81"/>
      <c r="PRO31" s="81"/>
      <c r="PRP31" s="81"/>
      <c r="PRQ31" s="81"/>
      <c r="PRR31" s="81"/>
      <c r="PRS31" s="81"/>
      <c r="PRT31" s="81"/>
      <c r="PRU31" s="81"/>
      <c r="PRV31" s="81"/>
      <c r="PRW31" s="81"/>
      <c r="PRX31" s="81"/>
      <c r="PRY31" s="81"/>
      <c r="PRZ31" s="81"/>
      <c r="PSA31" s="81"/>
      <c r="PSB31" s="81"/>
      <c r="PSC31" s="81"/>
      <c r="PSD31" s="81"/>
      <c r="PSE31" s="81"/>
      <c r="PSF31" s="81"/>
      <c r="PSG31" s="81"/>
      <c r="PSH31" s="81"/>
      <c r="PSI31" s="81"/>
      <c r="PSJ31" s="81"/>
      <c r="PSK31" s="81"/>
      <c r="PSL31" s="81"/>
      <c r="PSM31" s="81"/>
      <c r="PSN31" s="81"/>
      <c r="PSO31" s="81"/>
      <c r="PSP31" s="81"/>
      <c r="PSQ31" s="81"/>
      <c r="PSR31" s="81"/>
      <c r="PSS31" s="81"/>
      <c r="PST31" s="81"/>
      <c r="PSU31" s="81"/>
      <c r="PSV31" s="81"/>
      <c r="PSW31" s="81"/>
      <c r="PSX31" s="81"/>
      <c r="PSY31" s="81"/>
      <c r="PSZ31" s="81"/>
      <c r="PTA31" s="81"/>
      <c r="PTB31" s="81"/>
      <c r="PTC31" s="81"/>
      <c r="PTD31" s="81"/>
      <c r="PTE31" s="81"/>
      <c r="PTF31" s="81"/>
      <c r="PTG31" s="81"/>
      <c r="PTH31" s="81"/>
      <c r="PTI31" s="81"/>
      <c r="PTJ31" s="81"/>
      <c r="PTK31" s="81"/>
      <c r="PTL31" s="81"/>
      <c r="PTM31" s="81"/>
      <c r="PTN31" s="81"/>
      <c r="PTO31" s="81"/>
      <c r="PTP31" s="81"/>
      <c r="PTQ31" s="81"/>
      <c r="PTR31" s="81"/>
      <c r="PTS31" s="81"/>
      <c r="PTT31" s="81"/>
      <c r="PTU31" s="81"/>
      <c r="PTV31" s="81"/>
      <c r="PTW31" s="81"/>
      <c r="PTX31" s="81"/>
      <c r="PTY31" s="81"/>
      <c r="PTZ31" s="81"/>
      <c r="PUA31" s="81"/>
      <c r="PUB31" s="81"/>
      <c r="PUC31" s="81"/>
      <c r="PUD31" s="81"/>
      <c r="PUE31" s="81"/>
      <c r="PUF31" s="81"/>
      <c r="PUG31" s="81"/>
      <c r="PUH31" s="81"/>
      <c r="PUI31" s="81"/>
      <c r="PUJ31" s="81"/>
      <c r="PUK31" s="81"/>
      <c r="PUL31" s="81"/>
      <c r="PUM31" s="81"/>
      <c r="PUN31" s="81"/>
      <c r="PUO31" s="81"/>
      <c r="PUP31" s="81"/>
      <c r="PUQ31" s="81"/>
      <c r="PUR31" s="81"/>
      <c r="PUS31" s="81"/>
      <c r="PUT31" s="81"/>
      <c r="PUU31" s="81"/>
      <c r="PUV31" s="81"/>
      <c r="PUW31" s="81"/>
      <c r="PUX31" s="81"/>
      <c r="PUY31" s="81"/>
      <c r="PUZ31" s="81"/>
      <c r="PVA31" s="81"/>
      <c r="PVB31" s="81"/>
      <c r="PVC31" s="81"/>
      <c r="PVD31" s="81"/>
      <c r="PVE31" s="81"/>
      <c r="PVF31" s="81"/>
      <c r="PVG31" s="81"/>
      <c r="PVH31" s="81"/>
      <c r="PVI31" s="81"/>
      <c r="PVJ31" s="81"/>
      <c r="PVK31" s="81"/>
      <c r="PVL31" s="81"/>
      <c r="PVM31" s="81"/>
      <c r="PVN31" s="81"/>
      <c r="PVO31" s="81"/>
      <c r="PVP31" s="81"/>
      <c r="PVQ31" s="81"/>
      <c r="PVR31" s="81"/>
      <c r="PVS31" s="81"/>
      <c r="PVT31" s="81"/>
      <c r="PVU31" s="81"/>
      <c r="PVV31" s="81"/>
      <c r="PVW31" s="81"/>
      <c r="PVX31" s="81"/>
      <c r="PVY31" s="81"/>
      <c r="PVZ31" s="81"/>
      <c r="PWA31" s="81"/>
      <c r="PWB31" s="81"/>
      <c r="PWC31" s="81"/>
      <c r="PWD31" s="81"/>
      <c r="PWE31" s="81"/>
      <c r="PWF31" s="81"/>
      <c r="PWG31" s="81"/>
      <c r="PWH31" s="81"/>
      <c r="PWI31" s="81"/>
      <c r="PWJ31" s="81"/>
      <c r="PWK31" s="81"/>
      <c r="PWL31" s="81"/>
      <c r="PWM31" s="81"/>
      <c r="PWN31" s="81"/>
      <c r="PWO31" s="81"/>
      <c r="PWP31" s="81"/>
      <c r="PWQ31" s="81"/>
      <c r="PWR31" s="81"/>
      <c r="PWS31" s="81"/>
      <c r="PWT31" s="81"/>
      <c r="PWU31" s="81"/>
      <c r="PWV31" s="81"/>
      <c r="PWW31" s="81"/>
      <c r="PWX31" s="81"/>
      <c r="PWY31" s="81"/>
      <c r="PWZ31" s="81"/>
      <c r="PXA31" s="81"/>
      <c r="PXB31" s="81"/>
      <c r="PXC31" s="81"/>
      <c r="PXD31" s="81"/>
      <c r="PXE31" s="81"/>
      <c r="PXF31" s="81"/>
      <c r="PXG31" s="81"/>
      <c r="PXH31" s="81"/>
      <c r="PXI31" s="81"/>
      <c r="PXJ31" s="81"/>
      <c r="PXK31" s="81"/>
      <c r="PXL31" s="81"/>
      <c r="PXM31" s="81"/>
      <c r="PXN31" s="81"/>
      <c r="PXO31" s="81"/>
      <c r="PXP31" s="81"/>
      <c r="PXQ31" s="81"/>
      <c r="PXR31" s="81"/>
      <c r="PXS31" s="81"/>
      <c r="PXT31" s="81"/>
      <c r="PXU31" s="81"/>
      <c r="PXV31" s="81"/>
      <c r="PXW31" s="81"/>
      <c r="PXX31" s="81"/>
      <c r="PXY31" s="81"/>
      <c r="PXZ31" s="81"/>
      <c r="PYA31" s="81"/>
      <c r="PYB31" s="81"/>
      <c r="PYC31" s="81"/>
      <c r="PYD31" s="81"/>
      <c r="PYE31" s="81"/>
      <c r="PYF31" s="81"/>
      <c r="PYG31" s="81"/>
      <c r="PYH31" s="81"/>
      <c r="PYI31" s="81"/>
      <c r="PYJ31" s="81"/>
      <c r="PYK31" s="81"/>
      <c r="PYL31" s="81"/>
      <c r="PYM31" s="81"/>
      <c r="PYN31" s="81"/>
      <c r="PYO31" s="81"/>
      <c r="PYP31" s="81"/>
      <c r="PYQ31" s="81"/>
      <c r="PYR31" s="81"/>
      <c r="PYS31" s="81"/>
      <c r="PYT31" s="81"/>
      <c r="PYU31" s="81"/>
      <c r="PYV31" s="81"/>
      <c r="PYW31" s="81"/>
      <c r="PYX31" s="81"/>
      <c r="PYY31" s="81"/>
      <c r="PYZ31" s="81"/>
      <c r="PZA31" s="81"/>
      <c r="PZB31" s="81"/>
      <c r="PZC31" s="81"/>
      <c r="PZD31" s="81"/>
      <c r="PZE31" s="81"/>
      <c r="PZF31" s="81"/>
      <c r="PZG31" s="81"/>
      <c r="PZH31" s="81"/>
      <c r="PZI31" s="81"/>
      <c r="PZJ31" s="81"/>
      <c r="PZK31" s="81"/>
      <c r="PZL31" s="81"/>
      <c r="PZM31" s="81"/>
      <c r="PZN31" s="81"/>
      <c r="PZO31" s="81"/>
      <c r="PZP31" s="81"/>
      <c r="PZQ31" s="81"/>
      <c r="PZR31" s="81"/>
      <c r="PZS31" s="81"/>
      <c r="PZT31" s="81"/>
      <c r="PZU31" s="81"/>
      <c r="PZV31" s="81"/>
      <c r="PZW31" s="81"/>
      <c r="PZX31" s="81"/>
      <c r="PZY31" s="81"/>
      <c r="PZZ31" s="81"/>
      <c r="QAA31" s="81"/>
      <c r="QAB31" s="81"/>
      <c r="QAC31" s="81"/>
      <c r="QAD31" s="81"/>
      <c r="QAE31" s="81"/>
      <c r="QAF31" s="81"/>
      <c r="QAG31" s="81"/>
      <c r="QAH31" s="81"/>
      <c r="QAI31" s="81"/>
      <c r="QAJ31" s="81"/>
      <c r="QAK31" s="81"/>
      <c r="QAL31" s="81"/>
      <c r="QAM31" s="81"/>
      <c r="QAN31" s="81"/>
      <c r="QAO31" s="81"/>
      <c r="QAP31" s="81"/>
      <c r="QAQ31" s="81"/>
      <c r="QAR31" s="81"/>
      <c r="QAS31" s="81"/>
      <c r="QAT31" s="81"/>
      <c r="QAU31" s="81"/>
      <c r="QAV31" s="81"/>
      <c r="QAW31" s="81"/>
      <c r="QAX31" s="81"/>
      <c r="QAY31" s="81"/>
      <c r="QAZ31" s="81"/>
      <c r="QBA31" s="81"/>
      <c r="QBB31" s="81"/>
      <c r="QBC31" s="81"/>
      <c r="QBD31" s="81"/>
      <c r="QBE31" s="81"/>
      <c r="QBF31" s="81"/>
      <c r="QBG31" s="81"/>
      <c r="QBH31" s="81"/>
      <c r="QBI31" s="81"/>
      <c r="QBJ31" s="81"/>
      <c r="QBK31" s="81"/>
      <c r="QBL31" s="81"/>
      <c r="QBM31" s="81"/>
      <c r="QBN31" s="81"/>
      <c r="QBO31" s="81"/>
      <c r="QBP31" s="81"/>
      <c r="QBQ31" s="81"/>
      <c r="QBR31" s="81"/>
      <c r="QBS31" s="81"/>
      <c r="QBT31" s="81"/>
      <c r="QBU31" s="81"/>
      <c r="QBV31" s="81"/>
      <c r="QBW31" s="81"/>
      <c r="QBX31" s="81"/>
      <c r="QBY31" s="81"/>
      <c r="QBZ31" s="81"/>
      <c r="QCA31" s="81"/>
      <c r="QCB31" s="81"/>
      <c r="QCC31" s="81"/>
      <c r="QCD31" s="81"/>
      <c r="QCE31" s="81"/>
      <c r="QCF31" s="81"/>
      <c r="QCG31" s="81"/>
      <c r="QCH31" s="81"/>
      <c r="QCI31" s="81"/>
      <c r="QCJ31" s="81"/>
      <c r="QCK31" s="81"/>
      <c r="QCL31" s="81"/>
      <c r="QCM31" s="81"/>
      <c r="QCN31" s="81"/>
      <c r="QCO31" s="81"/>
      <c r="QCP31" s="81"/>
      <c r="QCQ31" s="81"/>
      <c r="QCR31" s="81"/>
      <c r="QCS31" s="81"/>
      <c r="QCT31" s="81"/>
      <c r="QCU31" s="81"/>
      <c r="QCV31" s="81"/>
      <c r="QCW31" s="81"/>
      <c r="QCX31" s="81"/>
      <c r="QCY31" s="81"/>
      <c r="QCZ31" s="81"/>
      <c r="QDA31" s="81"/>
      <c r="QDB31" s="81"/>
      <c r="QDC31" s="81"/>
      <c r="QDD31" s="81"/>
      <c r="QDE31" s="81"/>
      <c r="QDF31" s="81"/>
      <c r="QDG31" s="81"/>
      <c r="QDH31" s="81"/>
      <c r="QDI31" s="81"/>
      <c r="QDJ31" s="81"/>
      <c r="QDK31" s="81"/>
      <c r="QDL31" s="81"/>
      <c r="QDM31" s="81"/>
      <c r="QDN31" s="81"/>
      <c r="QDO31" s="81"/>
      <c r="QDP31" s="81"/>
      <c r="QDQ31" s="81"/>
      <c r="QDR31" s="81"/>
      <c r="QDS31" s="81"/>
      <c r="QDT31" s="81"/>
      <c r="QDU31" s="81"/>
      <c r="QDV31" s="81"/>
      <c r="QDW31" s="81"/>
      <c r="QDX31" s="81"/>
      <c r="QDY31" s="81"/>
      <c r="QDZ31" s="81"/>
      <c r="QEA31" s="81"/>
      <c r="QEB31" s="81"/>
      <c r="QEC31" s="81"/>
      <c r="QED31" s="81"/>
      <c r="QEE31" s="81"/>
      <c r="QEF31" s="81"/>
      <c r="QEG31" s="81"/>
      <c r="QEH31" s="81"/>
      <c r="QEI31" s="81"/>
      <c r="QEJ31" s="81"/>
      <c r="QEK31" s="81"/>
      <c r="QEL31" s="81"/>
      <c r="QEM31" s="81"/>
      <c r="QEN31" s="81"/>
      <c r="QEO31" s="81"/>
      <c r="QEP31" s="81"/>
      <c r="QEQ31" s="81"/>
      <c r="QER31" s="81"/>
      <c r="QES31" s="81"/>
      <c r="QET31" s="81"/>
      <c r="QEU31" s="81"/>
      <c r="QEV31" s="81"/>
      <c r="QEW31" s="81"/>
      <c r="QEX31" s="81"/>
      <c r="QEY31" s="81"/>
      <c r="QEZ31" s="81"/>
      <c r="QFA31" s="81"/>
      <c r="QFB31" s="81"/>
      <c r="QFC31" s="81"/>
      <c r="QFD31" s="81"/>
      <c r="QFE31" s="81"/>
      <c r="QFF31" s="81"/>
      <c r="QFG31" s="81"/>
      <c r="QFH31" s="81"/>
      <c r="QFI31" s="81"/>
      <c r="QFJ31" s="81"/>
      <c r="QFK31" s="81"/>
      <c r="QFL31" s="81"/>
      <c r="QFM31" s="81"/>
      <c r="QFN31" s="81"/>
      <c r="QFO31" s="81"/>
      <c r="QFP31" s="81"/>
      <c r="QFQ31" s="81"/>
      <c r="QFR31" s="81"/>
      <c r="QFS31" s="81"/>
      <c r="QFT31" s="81"/>
      <c r="QFU31" s="81"/>
      <c r="QFV31" s="81"/>
      <c r="QFW31" s="81"/>
      <c r="QFX31" s="81"/>
      <c r="QFY31" s="81"/>
      <c r="QFZ31" s="81"/>
      <c r="QGA31" s="81"/>
      <c r="QGB31" s="81"/>
      <c r="QGC31" s="81"/>
      <c r="QGD31" s="81"/>
      <c r="QGE31" s="81"/>
      <c r="QGF31" s="81"/>
      <c r="QGG31" s="81"/>
      <c r="QGH31" s="81"/>
      <c r="QGI31" s="81"/>
      <c r="QGJ31" s="81"/>
      <c r="QGK31" s="81"/>
      <c r="QGL31" s="81"/>
      <c r="QGM31" s="81"/>
      <c r="QGN31" s="81"/>
      <c r="QGO31" s="81"/>
      <c r="QGP31" s="81"/>
      <c r="QGQ31" s="81"/>
      <c r="QGR31" s="81"/>
      <c r="QGS31" s="81"/>
      <c r="QGT31" s="81"/>
      <c r="QGU31" s="81"/>
      <c r="QGV31" s="81"/>
      <c r="QGW31" s="81"/>
      <c r="QGX31" s="81"/>
      <c r="QGY31" s="81"/>
      <c r="QGZ31" s="81"/>
      <c r="QHA31" s="81"/>
      <c r="QHB31" s="81"/>
      <c r="QHC31" s="81"/>
      <c r="QHD31" s="81"/>
      <c r="QHE31" s="81"/>
      <c r="QHF31" s="81"/>
      <c r="QHG31" s="81"/>
      <c r="QHH31" s="81"/>
      <c r="QHI31" s="81"/>
      <c r="QHJ31" s="81"/>
      <c r="QHK31" s="81"/>
      <c r="QHL31" s="81"/>
      <c r="QHM31" s="81"/>
      <c r="QHN31" s="81"/>
      <c r="QHO31" s="81"/>
      <c r="QHP31" s="81"/>
      <c r="QHQ31" s="81"/>
      <c r="QHR31" s="81"/>
      <c r="QHS31" s="81"/>
      <c r="QHT31" s="81"/>
      <c r="QHU31" s="81"/>
      <c r="QHV31" s="81"/>
      <c r="QHW31" s="81"/>
      <c r="QHX31" s="81"/>
      <c r="QHY31" s="81"/>
      <c r="QHZ31" s="81"/>
      <c r="QIA31" s="81"/>
      <c r="QIB31" s="81"/>
      <c r="QIC31" s="81"/>
      <c r="QID31" s="81"/>
      <c r="QIE31" s="81"/>
      <c r="QIF31" s="81"/>
      <c r="QIG31" s="81"/>
      <c r="QIH31" s="81"/>
      <c r="QII31" s="81"/>
      <c r="QIJ31" s="81"/>
      <c r="QIK31" s="81"/>
      <c r="QIL31" s="81"/>
      <c r="QIM31" s="81"/>
      <c r="QIN31" s="81"/>
      <c r="QIO31" s="81"/>
      <c r="QIP31" s="81"/>
      <c r="QIQ31" s="81"/>
      <c r="QIR31" s="81"/>
      <c r="QIS31" s="81"/>
      <c r="QIT31" s="81"/>
      <c r="QIU31" s="81"/>
      <c r="QIV31" s="81"/>
      <c r="QIW31" s="81"/>
      <c r="QIX31" s="81"/>
      <c r="QIY31" s="81"/>
      <c r="QIZ31" s="81"/>
      <c r="QJA31" s="81"/>
      <c r="QJB31" s="81"/>
      <c r="QJC31" s="81"/>
      <c r="QJD31" s="81"/>
      <c r="QJE31" s="81"/>
      <c r="QJF31" s="81"/>
      <c r="QJG31" s="81"/>
      <c r="QJH31" s="81"/>
      <c r="QJI31" s="81"/>
      <c r="QJJ31" s="81"/>
      <c r="QJK31" s="81"/>
      <c r="QJL31" s="81"/>
      <c r="QJM31" s="81"/>
      <c r="QJN31" s="81"/>
      <c r="QJO31" s="81"/>
      <c r="QJP31" s="81"/>
      <c r="QJQ31" s="81"/>
      <c r="QJR31" s="81"/>
      <c r="QJS31" s="81"/>
      <c r="QJT31" s="81"/>
      <c r="QJU31" s="81"/>
      <c r="QJV31" s="81"/>
      <c r="QJW31" s="81"/>
      <c r="QJX31" s="81"/>
      <c r="QJY31" s="81"/>
      <c r="QJZ31" s="81"/>
      <c r="QKA31" s="81"/>
      <c r="QKB31" s="81"/>
      <c r="QKC31" s="81"/>
      <c r="QKD31" s="81"/>
      <c r="QKE31" s="81"/>
      <c r="QKF31" s="81"/>
      <c r="QKG31" s="81"/>
      <c r="QKH31" s="81"/>
      <c r="QKI31" s="81"/>
      <c r="QKJ31" s="81"/>
      <c r="QKK31" s="81"/>
      <c r="QKL31" s="81"/>
      <c r="QKM31" s="81"/>
      <c r="QKN31" s="81"/>
      <c r="QKO31" s="81"/>
      <c r="QKP31" s="81"/>
      <c r="QKQ31" s="81"/>
      <c r="QKR31" s="81"/>
      <c r="QKS31" s="81"/>
      <c r="QKT31" s="81"/>
      <c r="QKU31" s="81"/>
      <c r="QKV31" s="81"/>
      <c r="QKW31" s="81"/>
      <c r="QKX31" s="81"/>
      <c r="QKY31" s="81"/>
      <c r="QKZ31" s="81"/>
      <c r="QLA31" s="81"/>
      <c r="QLB31" s="81"/>
      <c r="QLC31" s="81"/>
      <c r="QLD31" s="81"/>
      <c r="QLE31" s="81"/>
      <c r="QLF31" s="81"/>
      <c r="QLG31" s="81"/>
      <c r="QLH31" s="81"/>
      <c r="QLI31" s="81"/>
      <c r="QLJ31" s="81"/>
      <c r="QLK31" s="81"/>
      <c r="QLL31" s="81"/>
      <c r="QLM31" s="81"/>
      <c r="QLN31" s="81"/>
      <c r="QLO31" s="81"/>
      <c r="QLP31" s="81"/>
      <c r="QLQ31" s="81"/>
      <c r="QLR31" s="81"/>
      <c r="QLS31" s="81"/>
      <c r="QLT31" s="81"/>
      <c r="QLU31" s="81"/>
      <c r="QLV31" s="81"/>
      <c r="QLW31" s="81"/>
      <c r="QLX31" s="81"/>
      <c r="QLY31" s="81"/>
      <c r="QLZ31" s="81"/>
      <c r="QMA31" s="81"/>
      <c r="QMB31" s="81"/>
      <c r="QMC31" s="81"/>
      <c r="QMD31" s="81"/>
      <c r="QME31" s="81"/>
      <c r="QMF31" s="81"/>
      <c r="QMG31" s="81"/>
      <c r="QMH31" s="81"/>
      <c r="QMI31" s="81"/>
      <c r="QMJ31" s="81"/>
      <c r="QMK31" s="81"/>
      <c r="QML31" s="81"/>
      <c r="QMM31" s="81"/>
      <c r="QMN31" s="81"/>
      <c r="QMO31" s="81"/>
      <c r="QMP31" s="81"/>
      <c r="QMQ31" s="81"/>
      <c r="QMR31" s="81"/>
      <c r="QMS31" s="81"/>
      <c r="QMT31" s="81"/>
      <c r="QMU31" s="81"/>
      <c r="QMV31" s="81"/>
      <c r="QMW31" s="81"/>
      <c r="QMX31" s="81"/>
      <c r="QMY31" s="81"/>
      <c r="QMZ31" s="81"/>
      <c r="QNA31" s="81"/>
      <c r="QNB31" s="81"/>
      <c r="QNC31" s="81"/>
      <c r="QND31" s="81"/>
      <c r="QNE31" s="81"/>
      <c r="QNF31" s="81"/>
      <c r="QNG31" s="81"/>
      <c r="QNH31" s="81"/>
      <c r="QNI31" s="81"/>
      <c r="QNJ31" s="81"/>
      <c r="QNK31" s="81"/>
      <c r="QNL31" s="81"/>
      <c r="QNM31" s="81"/>
      <c r="QNN31" s="81"/>
      <c r="QNO31" s="81"/>
      <c r="QNP31" s="81"/>
      <c r="QNQ31" s="81"/>
      <c r="QNR31" s="81"/>
      <c r="QNS31" s="81"/>
      <c r="QNT31" s="81"/>
      <c r="QNU31" s="81"/>
      <c r="QNV31" s="81"/>
      <c r="QNW31" s="81"/>
      <c r="QNX31" s="81"/>
      <c r="QNY31" s="81"/>
      <c r="QNZ31" s="81"/>
      <c r="QOA31" s="81"/>
      <c r="QOB31" s="81"/>
      <c r="QOC31" s="81"/>
      <c r="QOD31" s="81"/>
      <c r="QOE31" s="81"/>
      <c r="QOF31" s="81"/>
      <c r="QOG31" s="81"/>
      <c r="QOH31" s="81"/>
      <c r="QOI31" s="81"/>
      <c r="QOJ31" s="81"/>
      <c r="QOK31" s="81"/>
      <c r="QOL31" s="81"/>
      <c r="QOM31" s="81"/>
      <c r="QON31" s="81"/>
      <c r="QOO31" s="81"/>
      <c r="QOP31" s="81"/>
      <c r="QOQ31" s="81"/>
      <c r="QOR31" s="81"/>
      <c r="QOS31" s="81"/>
      <c r="QOT31" s="81"/>
      <c r="QOU31" s="81"/>
      <c r="QOV31" s="81"/>
      <c r="QOW31" s="81"/>
      <c r="QOX31" s="81"/>
      <c r="QOY31" s="81"/>
      <c r="QOZ31" s="81"/>
      <c r="QPA31" s="81"/>
      <c r="QPB31" s="81"/>
      <c r="QPC31" s="81"/>
      <c r="QPD31" s="81"/>
      <c r="QPE31" s="81"/>
      <c r="QPF31" s="81"/>
      <c r="QPG31" s="81"/>
      <c r="QPH31" s="81"/>
      <c r="QPI31" s="81"/>
      <c r="QPJ31" s="81"/>
      <c r="QPK31" s="81"/>
      <c r="QPL31" s="81"/>
      <c r="QPM31" s="81"/>
      <c r="QPN31" s="81"/>
      <c r="QPO31" s="81"/>
      <c r="QPP31" s="81"/>
      <c r="QPQ31" s="81"/>
      <c r="QPR31" s="81"/>
      <c r="QPS31" s="81"/>
      <c r="QPT31" s="81"/>
      <c r="QPU31" s="81"/>
      <c r="QPV31" s="81"/>
      <c r="QPW31" s="81"/>
      <c r="QPX31" s="81"/>
      <c r="QPY31" s="81"/>
      <c r="QPZ31" s="81"/>
      <c r="QQA31" s="81"/>
      <c r="QQB31" s="81"/>
      <c r="QQC31" s="81"/>
      <c r="QQD31" s="81"/>
      <c r="QQE31" s="81"/>
      <c r="QQF31" s="81"/>
      <c r="QQG31" s="81"/>
      <c r="QQH31" s="81"/>
      <c r="QQI31" s="81"/>
      <c r="QQJ31" s="81"/>
      <c r="QQK31" s="81"/>
      <c r="QQL31" s="81"/>
      <c r="QQM31" s="81"/>
      <c r="QQN31" s="81"/>
      <c r="QQO31" s="81"/>
      <c r="QQP31" s="81"/>
      <c r="QQQ31" s="81"/>
      <c r="QQR31" s="81"/>
      <c r="QQS31" s="81"/>
      <c r="QQT31" s="81"/>
      <c r="QQU31" s="81"/>
      <c r="QQV31" s="81"/>
      <c r="QQW31" s="81"/>
      <c r="QQX31" s="81"/>
      <c r="QQY31" s="81"/>
      <c r="QQZ31" s="81"/>
      <c r="QRA31" s="81"/>
      <c r="QRB31" s="81"/>
      <c r="QRC31" s="81"/>
      <c r="QRD31" s="81"/>
      <c r="QRE31" s="81"/>
      <c r="QRF31" s="81"/>
      <c r="QRG31" s="81"/>
      <c r="QRH31" s="81"/>
      <c r="QRI31" s="81"/>
      <c r="QRJ31" s="81"/>
      <c r="QRK31" s="81"/>
      <c r="QRL31" s="81"/>
      <c r="QRM31" s="81"/>
      <c r="QRN31" s="81"/>
      <c r="QRO31" s="81"/>
      <c r="QRP31" s="81"/>
      <c r="QRQ31" s="81"/>
      <c r="QRR31" s="81"/>
      <c r="QRS31" s="81"/>
      <c r="QRT31" s="81"/>
      <c r="QRU31" s="81"/>
      <c r="QRV31" s="81"/>
      <c r="QRW31" s="81"/>
      <c r="QRX31" s="81"/>
      <c r="QRY31" s="81"/>
      <c r="QRZ31" s="81"/>
      <c r="QSA31" s="81"/>
      <c r="QSB31" s="81"/>
      <c r="QSC31" s="81"/>
      <c r="QSD31" s="81"/>
      <c r="QSE31" s="81"/>
      <c r="QSF31" s="81"/>
      <c r="QSG31" s="81"/>
      <c r="QSH31" s="81"/>
      <c r="QSI31" s="81"/>
      <c r="QSJ31" s="81"/>
      <c r="QSK31" s="81"/>
      <c r="QSL31" s="81"/>
      <c r="QSM31" s="81"/>
      <c r="QSN31" s="81"/>
      <c r="QSO31" s="81"/>
      <c r="QSP31" s="81"/>
      <c r="QSQ31" s="81"/>
      <c r="QSR31" s="81"/>
      <c r="QSS31" s="81"/>
      <c r="QST31" s="81"/>
      <c r="QSU31" s="81"/>
      <c r="QSV31" s="81"/>
      <c r="QSW31" s="81"/>
      <c r="QSX31" s="81"/>
      <c r="QSY31" s="81"/>
      <c r="QSZ31" s="81"/>
      <c r="QTA31" s="81"/>
      <c r="QTB31" s="81"/>
      <c r="QTC31" s="81"/>
      <c r="QTD31" s="81"/>
      <c r="QTE31" s="81"/>
      <c r="QTF31" s="81"/>
      <c r="QTG31" s="81"/>
      <c r="QTH31" s="81"/>
      <c r="QTI31" s="81"/>
      <c r="QTJ31" s="81"/>
      <c r="QTK31" s="81"/>
      <c r="QTL31" s="81"/>
      <c r="QTM31" s="81"/>
      <c r="QTN31" s="81"/>
      <c r="QTO31" s="81"/>
      <c r="QTP31" s="81"/>
      <c r="QTQ31" s="81"/>
      <c r="QTR31" s="81"/>
      <c r="QTS31" s="81"/>
      <c r="QTT31" s="81"/>
      <c r="QTU31" s="81"/>
      <c r="QTV31" s="81"/>
      <c r="QTW31" s="81"/>
      <c r="QTX31" s="81"/>
      <c r="QTY31" s="81"/>
      <c r="QTZ31" s="81"/>
      <c r="QUA31" s="81"/>
      <c r="QUB31" s="81"/>
      <c r="QUC31" s="81"/>
      <c r="QUD31" s="81"/>
      <c r="QUE31" s="81"/>
      <c r="QUF31" s="81"/>
      <c r="QUG31" s="81"/>
      <c r="QUH31" s="81"/>
      <c r="QUI31" s="81"/>
      <c r="QUJ31" s="81"/>
      <c r="QUK31" s="81"/>
      <c r="QUL31" s="81"/>
      <c r="QUM31" s="81"/>
      <c r="QUN31" s="81"/>
      <c r="QUO31" s="81"/>
      <c r="QUP31" s="81"/>
      <c r="QUQ31" s="81"/>
      <c r="QUR31" s="81"/>
      <c r="QUS31" s="81"/>
      <c r="QUT31" s="81"/>
      <c r="QUU31" s="81"/>
      <c r="QUV31" s="81"/>
      <c r="QUW31" s="81"/>
      <c r="QUX31" s="81"/>
      <c r="QUY31" s="81"/>
      <c r="QUZ31" s="81"/>
      <c r="QVA31" s="81"/>
      <c r="QVB31" s="81"/>
      <c r="QVC31" s="81"/>
      <c r="QVD31" s="81"/>
      <c r="QVE31" s="81"/>
      <c r="QVF31" s="81"/>
      <c r="QVG31" s="81"/>
      <c r="QVH31" s="81"/>
      <c r="QVI31" s="81"/>
      <c r="QVJ31" s="81"/>
      <c r="QVK31" s="81"/>
      <c r="QVL31" s="81"/>
      <c r="QVM31" s="81"/>
      <c r="QVN31" s="81"/>
      <c r="QVO31" s="81"/>
      <c r="QVP31" s="81"/>
      <c r="QVQ31" s="81"/>
      <c r="QVR31" s="81"/>
      <c r="QVS31" s="81"/>
      <c r="QVT31" s="81"/>
      <c r="QVU31" s="81"/>
      <c r="QVV31" s="81"/>
      <c r="QVW31" s="81"/>
      <c r="QVX31" s="81"/>
      <c r="QVY31" s="81"/>
      <c r="QVZ31" s="81"/>
      <c r="QWA31" s="81"/>
      <c r="QWB31" s="81"/>
      <c r="QWC31" s="81"/>
      <c r="QWD31" s="81"/>
      <c r="QWE31" s="81"/>
      <c r="QWF31" s="81"/>
      <c r="QWG31" s="81"/>
      <c r="QWH31" s="81"/>
      <c r="QWI31" s="81"/>
      <c r="QWJ31" s="81"/>
      <c r="QWK31" s="81"/>
      <c r="QWL31" s="81"/>
      <c r="QWM31" s="81"/>
      <c r="QWN31" s="81"/>
      <c r="QWO31" s="81"/>
      <c r="QWP31" s="81"/>
      <c r="QWQ31" s="81"/>
      <c r="QWR31" s="81"/>
      <c r="QWS31" s="81"/>
      <c r="QWT31" s="81"/>
      <c r="QWU31" s="81"/>
      <c r="QWV31" s="81"/>
      <c r="QWW31" s="81"/>
      <c r="QWX31" s="81"/>
      <c r="QWY31" s="81"/>
      <c r="QWZ31" s="81"/>
      <c r="QXA31" s="81"/>
      <c r="QXB31" s="81"/>
      <c r="QXC31" s="81"/>
      <c r="QXD31" s="81"/>
      <c r="QXE31" s="81"/>
      <c r="QXF31" s="81"/>
      <c r="QXG31" s="81"/>
      <c r="QXH31" s="81"/>
      <c r="QXI31" s="81"/>
      <c r="QXJ31" s="81"/>
      <c r="QXK31" s="81"/>
      <c r="QXL31" s="81"/>
      <c r="QXM31" s="81"/>
      <c r="QXN31" s="81"/>
      <c r="QXO31" s="81"/>
      <c r="QXP31" s="81"/>
      <c r="QXQ31" s="81"/>
      <c r="QXR31" s="81"/>
      <c r="QXS31" s="81"/>
      <c r="QXT31" s="81"/>
      <c r="QXU31" s="81"/>
      <c r="QXV31" s="81"/>
      <c r="QXW31" s="81"/>
      <c r="QXX31" s="81"/>
      <c r="QXY31" s="81"/>
      <c r="QXZ31" s="81"/>
      <c r="QYA31" s="81"/>
      <c r="QYB31" s="81"/>
      <c r="QYC31" s="81"/>
      <c r="QYD31" s="81"/>
      <c r="QYE31" s="81"/>
      <c r="QYF31" s="81"/>
      <c r="QYG31" s="81"/>
      <c r="QYH31" s="81"/>
      <c r="QYI31" s="81"/>
      <c r="QYJ31" s="81"/>
      <c r="QYK31" s="81"/>
      <c r="QYL31" s="81"/>
      <c r="QYM31" s="81"/>
      <c r="QYN31" s="81"/>
      <c r="QYO31" s="81"/>
      <c r="QYP31" s="81"/>
      <c r="QYQ31" s="81"/>
      <c r="QYR31" s="81"/>
      <c r="QYS31" s="81"/>
      <c r="QYT31" s="81"/>
      <c r="QYU31" s="81"/>
      <c r="QYV31" s="81"/>
      <c r="QYW31" s="81"/>
      <c r="QYX31" s="81"/>
      <c r="QYY31" s="81"/>
      <c r="QYZ31" s="81"/>
      <c r="QZA31" s="81"/>
      <c r="QZB31" s="81"/>
      <c r="QZC31" s="81"/>
      <c r="QZD31" s="81"/>
      <c r="QZE31" s="81"/>
      <c r="QZF31" s="81"/>
      <c r="QZG31" s="81"/>
      <c r="QZH31" s="81"/>
      <c r="QZI31" s="81"/>
      <c r="QZJ31" s="81"/>
      <c r="QZK31" s="81"/>
      <c r="QZL31" s="81"/>
      <c r="QZM31" s="81"/>
      <c r="QZN31" s="81"/>
      <c r="QZO31" s="81"/>
      <c r="QZP31" s="81"/>
      <c r="QZQ31" s="81"/>
      <c r="QZR31" s="81"/>
      <c r="QZS31" s="81"/>
      <c r="QZT31" s="81"/>
      <c r="QZU31" s="81"/>
      <c r="QZV31" s="81"/>
      <c r="QZW31" s="81"/>
      <c r="QZX31" s="81"/>
      <c r="QZY31" s="81"/>
      <c r="QZZ31" s="81"/>
      <c r="RAA31" s="81"/>
      <c r="RAB31" s="81"/>
      <c r="RAC31" s="81"/>
      <c r="RAD31" s="81"/>
      <c r="RAE31" s="81"/>
      <c r="RAF31" s="81"/>
      <c r="RAG31" s="81"/>
      <c r="RAH31" s="81"/>
      <c r="RAI31" s="81"/>
      <c r="RAJ31" s="81"/>
      <c r="RAK31" s="81"/>
      <c r="RAL31" s="81"/>
      <c r="RAM31" s="81"/>
      <c r="RAN31" s="81"/>
      <c r="RAO31" s="81"/>
      <c r="RAP31" s="81"/>
      <c r="RAQ31" s="81"/>
      <c r="RAR31" s="81"/>
      <c r="RAS31" s="81"/>
      <c r="RAT31" s="81"/>
      <c r="RAU31" s="81"/>
      <c r="RAV31" s="81"/>
      <c r="RAW31" s="81"/>
      <c r="RAX31" s="81"/>
      <c r="RAY31" s="81"/>
      <c r="RAZ31" s="81"/>
      <c r="RBA31" s="81"/>
      <c r="RBB31" s="81"/>
      <c r="RBC31" s="81"/>
      <c r="RBD31" s="81"/>
      <c r="RBE31" s="81"/>
      <c r="RBF31" s="81"/>
      <c r="RBG31" s="81"/>
      <c r="RBH31" s="81"/>
      <c r="RBI31" s="81"/>
      <c r="RBJ31" s="81"/>
      <c r="RBK31" s="81"/>
      <c r="RBL31" s="81"/>
      <c r="RBM31" s="81"/>
      <c r="RBN31" s="81"/>
      <c r="RBO31" s="81"/>
      <c r="RBP31" s="81"/>
      <c r="RBQ31" s="81"/>
      <c r="RBR31" s="81"/>
      <c r="RBS31" s="81"/>
      <c r="RBT31" s="81"/>
      <c r="RBU31" s="81"/>
      <c r="RBV31" s="81"/>
      <c r="RBW31" s="81"/>
      <c r="RBX31" s="81"/>
      <c r="RBY31" s="81"/>
      <c r="RBZ31" s="81"/>
      <c r="RCA31" s="81"/>
      <c r="RCB31" s="81"/>
      <c r="RCC31" s="81"/>
      <c r="RCD31" s="81"/>
      <c r="RCE31" s="81"/>
      <c r="RCF31" s="81"/>
      <c r="RCG31" s="81"/>
      <c r="RCH31" s="81"/>
      <c r="RCI31" s="81"/>
      <c r="RCJ31" s="81"/>
      <c r="RCK31" s="81"/>
      <c r="RCL31" s="81"/>
      <c r="RCM31" s="81"/>
      <c r="RCN31" s="81"/>
      <c r="RCO31" s="81"/>
      <c r="RCP31" s="81"/>
      <c r="RCQ31" s="81"/>
      <c r="RCR31" s="81"/>
      <c r="RCS31" s="81"/>
      <c r="RCT31" s="81"/>
      <c r="RCU31" s="81"/>
      <c r="RCV31" s="81"/>
      <c r="RCW31" s="81"/>
      <c r="RCX31" s="81"/>
      <c r="RCY31" s="81"/>
      <c r="RCZ31" s="81"/>
      <c r="RDA31" s="81"/>
      <c r="RDB31" s="81"/>
      <c r="RDC31" s="81"/>
      <c r="RDD31" s="81"/>
      <c r="RDE31" s="81"/>
      <c r="RDF31" s="81"/>
      <c r="RDG31" s="81"/>
      <c r="RDH31" s="81"/>
      <c r="RDI31" s="81"/>
      <c r="RDJ31" s="81"/>
      <c r="RDK31" s="81"/>
      <c r="RDL31" s="81"/>
      <c r="RDM31" s="81"/>
      <c r="RDN31" s="81"/>
      <c r="RDO31" s="81"/>
      <c r="RDP31" s="81"/>
      <c r="RDQ31" s="81"/>
      <c r="RDR31" s="81"/>
      <c r="RDS31" s="81"/>
      <c r="RDT31" s="81"/>
      <c r="RDU31" s="81"/>
      <c r="RDV31" s="81"/>
      <c r="RDW31" s="81"/>
      <c r="RDX31" s="81"/>
      <c r="RDY31" s="81"/>
      <c r="RDZ31" s="81"/>
      <c r="REA31" s="81"/>
      <c r="REB31" s="81"/>
      <c r="REC31" s="81"/>
      <c r="RED31" s="81"/>
      <c r="REE31" s="81"/>
      <c r="REF31" s="81"/>
      <c r="REG31" s="81"/>
      <c r="REH31" s="81"/>
      <c r="REI31" s="81"/>
      <c r="REJ31" s="81"/>
      <c r="REK31" s="81"/>
      <c r="REL31" s="81"/>
      <c r="REM31" s="81"/>
      <c r="REN31" s="81"/>
      <c r="REO31" s="81"/>
      <c r="REP31" s="81"/>
      <c r="REQ31" s="81"/>
      <c r="RER31" s="81"/>
      <c r="RES31" s="81"/>
      <c r="RET31" s="81"/>
      <c r="REU31" s="81"/>
      <c r="REV31" s="81"/>
      <c r="REW31" s="81"/>
      <c r="REX31" s="81"/>
      <c r="REY31" s="81"/>
      <c r="REZ31" s="81"/>
      <c r="RFA31" s="81"/>
      <c r="RFB31" s="81"/>
      <c r="RFC31" s="81"/>
      <c r="RFD31" s="81"/>
      <c r="RFE31" s="81"/>
      <c r="RFF31" s="81"/>
      <c r="RFG31" s="81"/>
      <c r="RFH31" s="81"/>
      <c r="RFI31" s="81"/>
      <c r="RFJ31" s="81"/>
      <c r="RFK31" s="81"/>
      <c r="RFL31" s="81"/>
      <c r="RFM31" s="81"/>
      <c r="RFN31" s="81"/>
      <c r="RFO31" s="81"/>
      <c r="RFP31" s="81"/>
      <c r="RFQ31" s="81"/>
      <c r="RFR31" s="81"/>
      <c r="RFS31" s="81"/>
      <c r="RFT31" s="81"/>
      <c r="RFU31" s="81"/>
      <c r="RFV31" s="81"/>
      <c r="RFW31" s="81"/>
      <c r="RFX31" s="81"/>
      <c r="RFY31" s="81"/>
      <c r="RFZ31" s="81"/>
      <c r="RGA31" s="81"/>
      <c r="RGB31" s="81"/>
      <c r="RGC31" s="81"/>
      <c r="RGD31" s="81"/>
      <c r="RGE31" s="81"/>
      <c r="RGF31" s="81"/>
      <c r="RGG31" s="81"/>
      <c r="RGH31" s="81"/>
      <c r="RGI31" s="81"/>
      <c r="RGJ31" s="81"/>
      <c r="RGK31" s="81"/>
      <c r="RGL31" s="81"/>
      <c r="RGM31" s="81"/>
      <c r="RGN31" s="81"/>
      <c r="RGO31" s="81"/>
      <c r="RGP31" s="81"/>
      <c r="RGQ31" s="81"/>
      <c r="RGR31" s="81"/>
      <c r="RGS31" s="81"/>
      <c r="RGT31" s="81"/>
      <c r="RGU31" s="81"/>
      <c r="RGV31" s="81"/>
      <c r="RGW31" s="81"/>
      <c r="RGX31" s="81"/>
      <c r="RGY31" s="81"/>
      <c r="RGZ31" s="81"/>
      <c r="RHA31" s="81"/>
      <c r="RHB31" s="81"/>
      <c r="RHC31" s="81"/>
      <c r="RHD31" s="81"/>
      <c r="RHE31" s="81"/>
      <c r="RHF31" s="81"/>
      <c r="RHG31" s="81"/>
      <c r="RHH31" s="81"/>
      <c r="RHI31" s="81"/>
      <c r="RHJ31" s="81"/>
      <c r="RHK31" s="81"/>
      <c r="RHL31" s="81"/>
      <c r="RHM31" s="81"/>
      <c r="RHN31" s="81"/>
      <c r="RHO31" s="81"/>
      <c r="RHP31" s="81"/>
      <c r="RHQ31" s="81"/>
      <c r="RHR31" s="81"/>
      <c r="RHS31" s="81"/>
      <c r="RHT31" s="81"/>
      <c r="RHU31" s="81"/>
      <c r="RHV31" s="81"/>
      <c r="RHW31" s="81"/>
      <c r="RHX31" s="81"/>
      <c r="RHY31" s="81"/>
      <c r="RHZ31" s="81"/>
      <c r="RIA31" s="81"/>
      <c r="RIB31" s="81"/>
      <c r="RIC31" s="81"/>
      <c r="RID31" s="81"/>
      <c r="RIE31" s="81"/>
      <c r="RIF31" s="81"/>
      <c r="RIG31" s="81"/>
      <c r="RIH31" s="81"/>
      <c r="RII31" s="81"/>
      <c r="RIJ31" s="81"/>
      <c r="RIK31" s="81"/>
      <c r="RIL31" s="81"/>
      <c r="RIM31" s="81"/>
      <c r="RIN31" s="81"/>
      <c r="RIO31" s="81"/>
      <c r="RIP31" s="81"/>
      <c r="RIQ31" s="81"/>
      <c r="RIR31" s="81"/>
      <c r="RIS31" s="81"/>
      <c r="RIT31" s="81"/>
      <c r="RIU31" s="81"/>
      <c r="RIV31" s="81"/>
      <c r="RIW31" s="81"/>
      <c r="RIX31" s="81"/>
      <c r="RIY31" s="81"/>
      <c r="RIZ31" s="81"/>
      <c r="RJA31" s="81"/>
      <c r="RJB31" s="81"/>
      <c r="RJC31" s="81"/>
      <c r="RJD31" s="81"/>
      <c r="RJE31" s="81"/>
      <c r="RJF31" s="81"/>
      <c r="RJG31" s="81"/>
      <c r="RJH31" s="81"/>
      <c r="RJI31" s="81"/>
      <c r="RJJ31" s="81"/>
      <c r="RJK31" s="81"/>
      <c r="RJL31" s="81"/>
      <c r="RJM31" s="81"/>
      <c r="RJN31" s="81"/>
      <c r="RJO31" s="81"/>
      <c r="RJP31" s="81"/>
      <c r="RJQ31" s="81"/>
      <c r="RJR31" s="81"/>
      <c r="RJS31" s="81"/>
      <c r="RJT31" s="81"/>
      <c r="RJU31" s="81"/>
      <c r="RJV31" s="81"/>
      <c r="RJW31" s="81"/>
      <c r="RJX31" s="81"/>
      <c r="RJY31" s="81"/>
      <c r="RJZ31" s="81"/>
      <c r="RKA31" s="81"/>
      <c r="RKB31" s="81"/>
      <c r="RKC31" s="81"/>
      <c r="RKD31" s="81"/>
      <c r="RKE31" s="81"/>
      <c r="RKF31" s="81"/>
      <c r="RKG31" s="81"/>
      <c r="RKH31" s="81"/>
      <c r="RKI31" s="81"/>
      <c r="RKJ31" s="81"/>
      <c r="RKK31" s="81"/>
      <c r="RKL31" s="81"/>
      <c r="RKM31" s="81"/>
      <c r="RKN31" s="81"/>
      <c r="RKO31" s="81"/>
      <c r="RKP31" s="81"/>
      <c r="RKQ31" s="81"/>
      <c r="RKR31" s="81"/>
      <c r="RKS31" s="81"/>
      <c r="RKT31" s="81"/>
      <c r="RKU31" s="81"/>
      <c r="RKV31" s="81"/>
      <c r="RKW31" s="81"/>
      <c r="RKX31" s="81"/>
      <c r="RKY31" s="81"/>
      <c r="RKZ31" s="81"/>
      <c r="RLA31" s="81"/>
      <c r="RLB31" s="81"/>
      <c r="RLC31" s="81"/>
      <c r="RLD31" s="81"/>
      <c r="RLE31" s="81"/>
      <c r="RLF31" s="81"/>
      <c r="RLG31" s="81"/>
      <c r="RLH31" s="81"/>
      <c r="RLI31" s="81"/>
      <c r="RLJ31" s="81"/>
      <c r="RLK31" s="81"/>
      <c r="RLL31" s="81"/>
      <c r="RLM31" s="81"/>
      <c r="RLN31" s="81"/>
      <c r="RLO31" s="81"/>
      <c r="RLP31" s="81"/>
      <c r="RLQ31" s="81"/>
      <c r="RLR31" s="81"/>
      <c r="RLS31" s="81"/>
      <c r="RLT31" s="81"/>
      <c r="RLU31" s="81"/>
      <c r="RLV31" s="81"/>
      <c r="RLW31" s="81"/>
      <c r="RLX31" s="81"/>
      <c r="RLY31" s="81"/>
      <c r="RLZ31" s="81"/>
      <c r="RMA31" s="81"/>
      <c r="RMB31" s="81"/>
      <c r="RMC31" s="81"/>
      <c r="RMD31" s="81"/>
      <c r="RME31" s="81"/>
      <c r="RMF31" s="81"/>
      <c r="RMG31" s="81"/>
      <c r="RMH31" s="81"/>
      <c r="RMI31" s="81"/>
      <c r="RMJ31" s="81"/>
      <c r="RMK31" s="81"/>
      <c r="RML31" s="81"/>
      <c r="RMM31" s="81"/>
      <c r="RMN31" s="81"/>
      <c r="RMO31" s="81"/>
      <c r="RMP31" s="81"/>
      <c r="RMQ31" s="81"/>
      <c r="RMR31" s="81"/>
      <c r="RMS31" s="81"/>
      <c r="RMT31" s="81"/>
      <c r="RMU31" s="81"/>
      <c r="RMV31" s="81"/>
      <c r="RMW31" s="81"/>
      <c r="RMX31" s="81"/>
      <c r="RMY31" s="81"/>
      <c r="RMZ31" s="81"/>
      <c r="RNA31" s="81"/>
      <c r="RNB31" s="81"/>
      <c r="RNC31" s="81"/>
      <c r="RND31" s="81"/>
      <c r="RNE31" s="81"/>
      <c r="RNF31" s="81"/>
      <c r="RNG31" s="81"/>
      <c r="RNH31" s="81"/>
      <c r="RNI31" s="81"/>
      <c r="RNJ31" s="81"/>
      <c r="RNK31" s="81"/>
      <c r="RNL31" s="81"/>
      <c r="RNM31" s="81"/>
      <c r="RNN31" s="81"/>
      <c r="RNO31" s="81"/>
      <c r="RNP31" s="81"/>
      <c r="RNQ31" s="81"/>
      <c r="RNR31" s="81"/>
      <c r="RNS31" s="81"/>
      <c r="RNT31" s="81"/>
      <c r="RNU31" s="81"/>
      <c r="RNV31" s="81"/>
      <c r="RNW31" s="81"/>
      <c r="RNX31" s="81"/>
      <c r="RNY31" s="81"/>
      <c r="RNZ31" s="81"/>
      <c r="ROA31" s="81"/>
      <c r="ROB31" s="81"/>
      <c r="ROC31" s="81"/>
      <c r="ROD31" s="81"/>
      <c r="ROE31" s="81"/>
      <c r="ROF31" s="81"/>
      <c r="ROG31" s="81"/>
      <c r="ROH31" s="81"/>
      <c r="ROI31" s="81"/>
      <c r="ROJ31" s="81"/>
      <c r="ROK31" s="81"/>
      <c r="ROL31" s="81"/>
      <c r="ROM31" s="81"/>
      <c r="RON31" s="81"/>
      <c r="ROO31" s="81"/>
      <c r="ROP31" s="81"/>
      <c r="ROQ31" s="81"/>
      <c r="ROR31" s="81"/>
      <c r="ROS31" s="81"/>
      <c r="ROT31" s="81"/>
      <c r="ROU31" s="81"/>
      <c r="ROV31" s="81"/>
      <c r="ROW31" s="81"/>
      <c r="ROX31" s="81"/>
      <c r="ROY31" s="81"/>
      <c r="ROZ31" s="81"/>
      <c r="RPA31" s="81"/>
      <c r="RPB31" s="81"/>
      <c r="RPC31" s="81"/>
      <c r="RPD31" s="81"/>
      <c r="RPE31" s="81"/>
      <c r="RPF31" s="81"/>
      <c r="RPG31" s="81"/>
      <c r="RPH31" s="81"/>
      <c r="RPI31" s="81"/>
      <c r="RPJ31" s="81"/>
      <c r="RPK31" s="81"/>
      <c r="RPL31" s="81"/>
      <c r="RPM31" s="81"/>
      <c r="RPN31" s="81"/>
      <c r="RPO31" s="81"/>
      <c r="RPP31" s="81"/>
      <c r="RPQ31" s="81"/>
      <c r="RPR31" s="81"/>
      <c r="RPS31" s="81"/>
      <c r="RPT31" s="81"/>
      <c r="RPU31" s="81"/>
      <c r="RPV31" s="81"/>
      <c r="RPW31" s="81"/>
      <c r="RPX31" s="81"/>
      <c r="RPY31" s="81"/>
      <c r="RPZ31" s="81"/>
      <c r="RQA31" s="81"/>
      <c r="RQB31" s="81"/>
      <c r="RQC31" s="81"/>
      <c r="RQD31" s="81"/>
      <c r="RQE31" s="81"/>
      <c r="RQF31" s="81"/>
      <c r="RQG31" s="81"/>
      <c r="RQH31" s="81"/>
      <c r="RQI31" s="81"/>
      <c r="RQJ31" s="81"/>
      <c r="RQK31" s="81"/>
      <c r="RQL31" s="81"/>
      <c r="RQM31" s="81"/>
      <c r="RQN31" s="81"/>
      <c r="RQO31" s="81"/>
      <c r="RQP31" s="81"/>
      <c r="RQQ31" s="81"/>
      <c r="RQR31" s="81"/>
      <c r="RQS31" s="81"/>
      <c r="RQT31" s="81"/>
      <c r="RQU31" s="81"/>
      <c r="RQV31" s="81"/>
      <c r="RQW31" s="81"/>
      <c r="RQX31" s="81"/>
      <c r="RQY31" s="81"/>
      <c r="RQZ31" s="81"/>
      <c r="RRA31" s="81"/>
      <c r="RRB31" s="81"/>
      <c r="RRC31" s="81"/>
      <c r="RRD31" s="81"/>
      <c r="RRE31" s="81"/>
      <c r="RRF31" s="81"/>
      <c r="RRG31" s="81"/>
      <c r="RRH31" s="81"/>
      <c r="RRI31" s="81"/>
      <c r="RRJ31" s="81"/>
      <c r="RRK31" s="81"/>
      <c r="RRL31" s="81"/>
      <c r="RRM31" s="81"/>
      <c r="RRN31" s="81"/>
      <c r="RRO31" s="81"/>
      <c r="RRP31" s="81"/>
      <c r="RRQ31" s="81"/>
      <c r="RRR31" s="81"/>
      <c r="RRS31" s="81"/>
      <c r="RRT31" s="81"/>
      <c r="RRU31" s="81"/>
      <c r="RRV31" s="81"/>
      <c r="RRW31" s="81"/>
      <c r="RRX31" s="81"/>
      <c r="RRY31" s="81"/>
      <c r="RRZ31" s="81"/>
      <c r="RSA31" s="81"/>
      <c r="RSB31" s="81"/>
      <c r="RSC31" s="81"/>
      <c r="RSD31" s="81"/>
      <c r="RSE31" s="81"/>
      <c r="RSF31" s="81"/>
      <c r="RSG31" s="81"/>
      <c r="RSH31" s="81"/>
      <c r="RSI31" s="81"/>
      <c r="RSJ31" s="81"/>
      <c r="RSK31" s="81"/>
      <c r="RSL31" s="81"/>
      <c r="RSM31" s="81"/>
      <c r="RSN31" s="81"/>
      <c r="RSO31" s="81"/>
      <c r="RSP31" s="81"/>
      <c r="RSQ31" s="81"/>
      <c r="RSR31" s="81"/>
      <c r="RSS31" s="81"/>
      <c r="RST31" s="81"/>
      <c r="RSU31" s="81"/>
      <c r="RSV31" s="81"/>
      <c r="RSW31" s="81"/>
      <c r="RSX31" s="81"/>
      <c r="RSY31" s="81"/>
      <c r="RSZ31" s="81"/>
      <c r="RTA31" s="81"/>
      <c r="RTB31" s="81"/>
      <c r="RTC31" s="81"/>
      <c r="RTD31" s="81"/>
      <c r="RTE31" s="81"/>
      <c r="RTF31" s="81"/>
      <c r="RTG31" s="81"/>
      <c r="RTH31" s="81"/>
      <c r="RTI31" s="81"/>
      <c r="RTJ31" s="81"/>
      <c r="RTK31" s="81"/>
      <c r="RTL31" s="81"/>
      <c r="RTM31" s="81"/>
      <c r="RTN31" s="81"/>
      <c r="RTO31" s="81"/>
      <c r="RTP31" s="81"/>
      <c r="RTQ31" s="81"/>
      <c r="RTR31" s="81"/>
      <c r="RTS31" s="81"/>
      <c r="RTT31" s="81"/>
      <c r="RTU31" s="81"/>
      <c r="RTV31" s="81"/>
      <c r="RTW31" s="81"/>
      <c r="RTX31" s="81"/>
      <c r="RTY31" s="81"/>
      <c r="RTZ31" s="81"/>
      <c r="RUA31" s="81"/>
      <c r="RUB31" s="81"/>
      <c r="RUC31" s="81"/>
      <c r="RUD31" s="81"/>
      <c r="RUE31" s="81"/>
      <c r="RUF31" s="81"/>
      <c r="RUG31" s="81"/>
      <c r="RUH31" s="81"/>
      <c r="RUI31" s="81"/>
      <c r="RUJ31" s="81"/>
      <c r="RUK31" s="81"/>
      <c r="RUL31" s="81"/>
      <c r="RUM31" s="81"/>
      <c r="RUN31" s="81"/>
      <c r="RUO31" s="81"/>
      <c r="RUP31" s="81"/>
      <c r="RUQ31" s="81"/>
      <c r="RUR31" s="81"/>
      <c r="RUS31" s="81"/>
      <c r="RUT31" s="81"/>
      <c r="RUU31" s="81"/>
      <c r="RUV31" s="81"/>
      <c r="RUW31" s="81"/>
      <c r="RUX31" s="81"/>
      <c r="RUY31" s="81"/>
      <c r="RUZ31" s="81"/>
      <c r="RVA31" s="81"/>
      <c r="RVB31" s="81"/>
      <c r="RVC31" s="81"/>
      <c r="RVD31" s="81"/>
      <c r="RVE31" s="81"/>
      <c r="RVF31" s="81"/>
      <c r="RVG31" s="81"/>
      <c r="RVH31" s="81"/>
      <c r="RVI31" s="81"/>
      <c r="RVJ31" s="81"/>
      <c r="RVK31" s="81"/>
      <c r="RVL31" s="81"/>
      <c r="RVM31" s="81"/>
      <c r="RVN31" s="81"/>
      <c r="RVO31" s="81"/>
      <c r="RVP31" s="81"/>
      <c r="RVQ31" s="81"/>
      <c r="RVR31" s="81"/>
      <c r="RVS31" s="81"/>
      <c r="RVT31" s="81"/>
      <c r="RVU31" s="81"/>
      <c r="RVV31" s="81"/>
      <c r="RVW31" s="81"/>
      <c r="RVX31" s="81"/>
      <c r="RVY31" s="81"/>
      <c r="RVZ31" s="81"/>
      <c r="RWA31" s="81"/>
      <c r="RWB31" s="81"/>
      <c r="RWC31" s="81"/>
      <c r="RWD31" s="81"/>
      <c r="RWE31" s="81"/>
      <c r="RWF31" s="81"/>
      <c r="RWG31" s="81"/>
      <c r="RWH31" s="81"/>
      <c r="RWI31" s="81"/>
      <c r="RWJ31" s="81"/>
      <c r="RWK31" s="81"/>
      <c r="RWL31" s="81"/>
      <c r="RWM31" s="81"/>
      <c r="RWN31" s="81"/>
      <c r="RWO31" s="81"/>
      <c r="RWP31" s="81"/>
      <c r="RWQ31" s="81"/>
      <c r="RWR31" s="81"/>
      <c r="RWS31" s="81"/>
      <c r="RWT31" s="81"/>
      <c r="RWU31" s="81"/>
      <c r="RWV31" s="81"/>
      <c r="RWW31" s="81"/>
      <c r="RWX31" s="81"/>
      <c r="RWY31" s="81"/>
      <c r="RWZ31" s="81"/>
      <c r="RXA31" s="81"/>
      <c r="RXB31" s="81"/>
      <c r="RXC31" s="81"/>
      <c r="RXD31" s="81"/>
      <c r="RXE31" s="81"/>
      <c r="RXF31" s="81"/>
      <c r="RXG31" s="81"/>
      <c r="RXH31" s="81"/>
      <c r="RXI31" s="81"/>
      <c r="RXJ31" s="81"/>
      <c r="RXK31" s="81"/>
      <c r="RXL31" s="81"/>
      <c r="RXM31" s="81"/>
      <c r="RXN31" s="81"/>
      <c r="RXO31" s="81"/>
      <c r="RXP31" s="81"/>
      <c r="RXQ31" s="81"/>
      <c r="RXR31" s="81"/>
      <c r="RXS31" s="81"/>
      <c r="RXT31" s="81"/>
      <c r="RXU31" s="81"/>
      <c r="RXV31" s="81"/>
      <c r="RXW31" s="81"/>
      <c r="RXX31" s="81"/>
      <c r="RXY31" s="81"/>
      <c r="RXZ31" s="81"/>
      <c r="RYA31" s="81"/>
      <c r="RYB31" s="81"/>
      <c r="RYC31" s="81"/>
      <c r="RYD31" s="81"/>
      <c r="RYE31" s="81"/>
      <c r="RYF31" s="81"/>
      <c r="RYG31" s="81"/>
      <c r="RYH31" s="81"/>
      <c r="RYI31" s="81"/>
      <c r="RYJ31" s="81"/>
      <c r="RYK31" s="81"/>
      <c r="RYL31" s="81"/>
      <c r="RYM31" s="81"/>
      <c r="RYN31" s="81"/>
      <c r="RYO31" s="81"/>
      <c r="RYP31" s="81"/>
      <c r="RYQ31" s="81"/>
      <c r="RYR31" s="81"/>
      <c r="RYS31" s="81"/>
      <c r="RYT31" s="81"/>
      <c r="RYU31" s="81"/>
      <c r="RYV31" s="81"/>
      <c r="RYW31" s="81"/>
      <c r="RYX31" s="81"/>
      <c r="RYY31" s="81"/>
      <c r="RYZ31" s="81"/>
      <c r="RZA31" s="81"/>
      <c r="RZB31" s="81"/>
      <c r="RZC31" s="81"/>
      <c r="RZD31" s="81"/>
      <c r="RZE31" s="81"/>
      <c r="RZF31" s="81"/>
      <c r="RZG31" s="81"/>
      <c r="RZH31" s="81"/>
      <c r="RZI31" s="81"/>
      <c r="RZJ31" s="81"/>
      <c r="RZK31" s="81"/>
      <c r="RZL31" s="81"/>
      <c r="RZM31" s="81"/>
      <c r="RZN31" s="81"/>
      <c r="RZO31" s="81"/>
      <c r="RZP31" s="81"/>
      <c r="RZQ31" s="81"/>
      <c r="RZR31" s="81"/>
      <c r="RZS31" s="81"/>
      <c r="RZT31" s="81"/>
      <c r="RZU31" s="81"/>
      <c r="RZV31" s="81"/>
      <c r="RZW31" s="81"/>
      <c r="RZX31" s="81"/>
      <c r="RZY31" s="81"/>
      <c r="RZZ31" s="81"/>
      <c r="SAA31" s="81"/>
      <c r="SAB31" s="81"/>
      <c r="SAC31" s="81"/>
      <c r="SAD31" s="81"/>
      <c r="SAE31" s="81"/>
      <c r="SAF31" s="81"/>
      <c r="SAG31" s="81"/>
      <c r="SAH31" s="81"/>
      <c r="SAI31" s="81"/>
      <c r="SAJ31" s="81"/>
      <c r="SAK31" s="81"/>
      <c r="SAL31" s="81"/>
      <c r="SAM31" s="81"/>
      <c r="SAN31" s="81"/>
      <c r="SAO31" s="81"/>
      <c r="SAP31" s="81"/>
      <c r="SAQ31" s="81"/>
      <c r="SAR31" s="81"/>
      <c r="SAS31" s="81"/>
      <c r="SAT31" s="81"/>
      <c r="SAU31" s="81"/>
      <c r="SAV31" s="81"/>
      <c r="SAW31" s="81"/>
      <c r="SAX31" s="81"/>
      <c r="SAY31" s="81"/>
      <c r="SAZ31" s="81"/>
      <c r="SBA31" s="81"/>
      <c r="SBB31" s="81"/>
      <c r="SBC31" s="81"/>
      <c r="SBD31" s="81"/>
      <c r="SBE31" s="81"/>
      <c r="SBF31" s="81"/>
      <c r="SBG31" s="81"/>
      <c r="SBH31" s="81"/>
      <c r="SBI31" s="81"/>
      <c r="SBJ31" s="81"/>
      <c r="SBK31" s="81"/>
      <c r="SBL31" s="81"/>
      <c r="SBM31" s="81"/>
      <c r="SBN31" s="81"/>
      <c r="SBO31" s="81"/>
      <c r="SBP31" s="81"/>
      <c r="SBQ31" s="81"/>
      <c r="SBR31" s="81"/>
      <c r="SBS31" s="81"/>
      <c r="SBT31" s="81"/>
      <c r="SBU31" s="81"/>
      <c r="SBV31" s="81"/>
      <c r="SBW31" s="81"/>
      <c r="SBX31" s="81"/>
      <c r="SBY31" s="81"/>
      <c r="SBZ31" s="81"/>
      <c r="SCA31" s="81"/>
      <c r="SCB31" s="81"/>
      <c r="SCC31" s="81"/>
      <c r="SCD31" s="81"/>
      <c r="SCE31" s="81"/>
      <c r="SCF31" s="81"/>
      <c r="SCG31" s="81"/>
      <c r="SCH31" s="81"/>
      <c r="SCI31" s="81"/>
      <c r="SCJ31" s="81"/>
      <c r="SCK31" s="81"/>
      <c r="SCL31" s="81"/>
      <c r="SCM31" s="81"/>
      <c r="SCN31" s="81"/>
      <c r="SCO31" s="81"/>
      <c r="SCP31" s="81"/>
      <c r="SCQ31" s="81"/>
      <c r="SCR31" s="81"/>
      <c r="SCS31" s="81"/>
      <c r="SCT31" s="81"/>
      <c r="SCU31" s="81"/>
      <c r="SCV31" s="81"/>
      <c r="SCW31" s="81"/>
      <c r="SCX31" s="81"/>
      <c r="SCY31" s="81"/>
      <c r="SCZ31" s="81"/>
      <c r="SDA31" s="81"/>
      <c r="SDB31" s="81"/>
      <c r="SDC31" s="81"/>
      <c r="SDD31" s="81"/>
      <c r="SDE31" s="81"/>
      <c r="SDF31" s="81"/>
      <c r="SDG31" s="81"/>
      <c r="SDH31" s="81"/>
      <c r="SDI31" s="81"/>
      <c r="SDJ31" s="81"/>
      <c r="SDK31" s="81"/>
      <c r="SDL31" s="81"/>
      <c r="SDM31" s="81"/>
      <c r="SDN31" s="81"/>
      <c r="SDO31" s="81"/>
      <c r="SDP31" s="81"/>
      <c r="SDQ31" s="81"/>
      <c r="SDR31" s="81"/>
      <c r="SDS31" s="81"/>
      <c r="SDT31" s="81"/>
      <c r="SDU31" s="81"/>
      <c r="SDV31" s="81"/>
      <c r="SDW31" s="81"/>
      <c r="SDX31" s="81"/>
      <c r="SDY31" s="81"/>
      <c r="SDZ31" s="81"/>
      <c r="SEA31" s="81"/>
      <c r="SEB31" s="81"/>
      <c r="SEC31" s="81"/>
      <c r="SED31" s="81"/>
      <c r="SEE31" s="81"/>
      <c r="SEF31" s="81"/>
      <c r="SEG31" s="81"/>
      <c r="SEH31" s="81"/>
      <c r="SEI31" s="81"/>
      <c r="SEJ31" s="81"/>
      <c r="SEK31" s="81"/>
      <c r="SEL31" s="81"/>
      <c r="SEM31" s="81"/>
      <c r="SEN31" s="81"/>
      <c r="SEO31" s="81"/>
      <c r="SEP31" s="81"/>
      <c r="SEQ31" s="81"/>
      <c r="SER31" s="81"/>
      <c r="SES31" s="81"/>
      <c r="SET31" s="81"/>
      <c r="SEU31" s="81"/>
      <c r="SEV31" s="81"/>
      <c r="SEW31" s="81"/>
      <c r="SEX31" s="81"/>
      <c r="SEY31" s="81"/>
      <c r="SEZ31" s="81"/>
      <c r="SFA31" s="81"/>
      <c r="SFB31" s="81"/>
      <c r="SFC31" s="81"/>
      <c r="SFD31" s="81"/>
      <c r="SFE31" s="81"/>
      <c r="SFF31" s="81"/>
      <c r="SFG31" s="81"/>
      <c r="SFH31" s="81"/>
      <c r="SFI31" s="81"/>
      <c r="SFJ31" s="81"/>
      <c r="SFK31" s="81"/>
      <c r="SFL31" s="81"/>
      <c r="SFM31" s="81"/>
      <c r="SFN31" s="81"/>
      <c r="SFO31" s="81"/>
      <c r="SFP31" s="81"/>
      <c r="SFQ31" s="81"/>
      <c r="SFR31" s="81"/>
      <c r="SFS31" s="81"/>
      <c r="SFT31" s="81"/>
      <c r="SFU31" s="81"/>
      <c r="SFV31" s="81"/>
      <c r="SFW31" s="81"/>
      <c r="SFX31" s="81"/>
      <c r="SFY31" s="81"/>
      <c r="SFZ31" s="81"/>
      <c r="SGA31" s="81"/>
      <c r="SGB31" s="81"/>
      <c r="SGC31" s="81"/>
      <c r="SGD31" s="81"/>
      <c r="SGE31" s="81"/>
      <c r="SGF31" s="81"/>
      <c r="SGG31" s="81"/>
      <c r="SGH31" s="81"/>
      <c r="SGI31" s="81"/>
      <c r="SGJ31" s="81"/>
      <c r="SGK31" s="81"/>
      <c r="SGL31" s="81"/>
      <c r="SGM31" s="81"/>
      <c r="SGN31" s="81"/>
      <c r="SGO31" s="81"/>
      <c r="SGP31" s="81"/>
      <c r="SGQ31" s="81"/>
      <c r="SGR31" s="81"/>
      <c r="SGS31" s="81"/>
      <c r="SGT31" s="81"/>
      <c r="SGU31" s="81"/>
      <c r="SGV31" s="81"/>
      <c r="SGW31" s="81"/>
      <c r="SGX31" s="81"/>
      <c r="SGY31" s="81"/>
      <c r="SGZ31" s="81"/>
      <c r="SHA31" s="81"/>
      <c r="SHB31" s="81"/>
      <c r="SHC31" s="81"/>
      <c r="SHD31" s="81"/>
      <c r="SHE31" s="81"/>
      <c r="SHF31" s="81"/>
      <c r="SHG31" s="81"/>
      <c r="SHH31" s="81"/>
      <c r="SHI31" s="81"/>
      <c r="SHJ31" s="81"/>
      <c r="SHK31" s="81"/>
      <c r="SHL31" s="81"/>
      <c r="SHM31" s="81"/>
      <c r="SHN31" s="81"/>
      <c r="SHO31" s="81"/>
      <c r="SHP31" s="81"/>
      <c r="SHQ31" s="81"/>
      <c r="SHR31" s="81"/>
      <c r="SHS31" s="81"/>
      <c r="SHT31" s="81"/>
      <c r="SHU31" s="81"/>
      <c r="SHV31" s="81"/>
      <c r="SHW31" s="81"/>
      <c r="SHX31" s="81"/>
      <c r="SHY31" s="81"/>
      <c r="SHZ31" s="81"/>
      <c r="SIA31" s="81"/>
      <c r="SIB31" s="81"/>
      <c r="SIC31" s="81"/>
      <c r="SID31" s="81"/>
      <c r="SIE31" s="81"/>
      <c r="SIF31" s="81"/>
      <c r="SIG31" s="81"/>
      <c r="SIH31" s="81"/>
      <c r="SII31" s="81"/>
      <c r="SIJ31" s="81"/>
      <c r="SIK31" s="81"/>
      <c r="SIL31" s="81"/>
      <c r="SIM31" s="81"/>
      <c r="SIN31" s="81"/>
      <c r="SIO31" s="81"/>
      <c r="SIP31" s="81"/>
      <c r="SIQ31" s="81"/>
      <c r="SIR31" s="81"/>
      <c r="SIS31" s="81"/>
      <c r="SIT31" s="81"/>
      <c r="SIU31" s="81"/>
      <c r="SIV31" s="81"/>
      <c r="SIW31" s="81"/>
      <c r="SIX31" s="81"/>
      <c r="SIY31" s="81"/>
      <c r="SIZ31" s="81"/>
      <c r="SJA31" s="81"/>
      <c r="SJB31" s="81"/>
      <c r="SJC31" s="81"/>
      <c r="SJD31" s="81"/>
      <c r="SJE31" s="81"/>
      <c r="SJF31" s="81"/>
      <c r="SJG31" s="81"/>
      <c r="SJH31" s="81"/>
      <c r="SJI31" s="81"/>
      <c r="SJJ31" s="81"/>
      <c r="SJK31" s="81"/>
      <c r="SJL31" s="81"/>
      <c r="SJM31" s="81"/>
      <c r="SJN31" s="81"/>
      <c r="SJO31" s="81"/>
      <c r="SJP31" s="81"/>
      <c r="SJQ31" s="81"/>
      <c r="SJR31" s="81"/>
      <c r="SJS31" s="81"/>
      <c r="SJT31" s="81"/>
      <c r="SJU31" s="81"/>
      <c r="SJV31" s="81"/>
      <c r="SJW31" s="81"/>
      <c r="SJX31" s="81"/>
      <c r="SJY31" s="81"/>
      <c r="SJZ31" s="81"/>
      <c r="SKA31" s="81"/>
      <c r="SKB31" s="81"/>
      <c r="SKC31" s="81"/>
      <c r="SKD31" s="81"/>
      <c r="SKE31" s="81"/>
      <c r="SKF31" s="81"/>
      <c r="SKG31" s="81"/>
      <c r="SKH31" s="81"/>
      <c r="SKI31" s="81"/>
      <c r="SKJ31" s="81"/>
      <c r="SKK31" s="81"/>
      <c r="SKL31" s="81"/>
      <c r="SKM31" s="81"/>
      <c r="SKN31" s="81"/>
      <c r="SKO31" s="81"/>
      <c r="SKP31" s="81"/>
      <c r="SKQ31" s="81"/>
      <c r="SKR31" s="81"/>
      <c r="SKS31" s="81"/>
      <c r="SKT31" s="81"/>
      <c r="SKU31" s="81"/>
      <c r="SKV31" s="81"/>
      <c r="SKW31" s="81"/>
      <c r="SKX31" s="81"/>
      <c r="SKY31" s="81"/>
      <c r="SKZ31" s="81"/>
      <c r="SLA31" s="81"/>
      <c r="SLB31" s="81"/>
      <c r="SLC31" s="81"/>
      <c r="SLD31" s="81"/>
      <c r="SLE31" s="81"/>
      <c r="SLF31" s="81"/>
      <c r="SLG31" s="81"/>
      <c r="SLH31" s="81"/>
      <c r="SLI31" s="81"/>
      <c r="SLJ31" s="81"/>
      <c r="SLK31" s="81"/>
      <c r="SLL31" s="81"/>
      <c r="SLM31" s="81"/>
      <c r="SLN31" s="81"/>
      <c r="SLO31" s="81"/>
      <c r="SLP31" s="81"/>
      <c r="SLQ31" s="81"/>
      <c r="SLR31" s="81"/>
      <c r="SLS31" s="81"/>
      <c r="SLT31" s="81"/>
      <c r="SLU31" s="81"/>
      <c r="SLV31" s="81"/>
      <c r="SLW31" s="81"/>
      <c r="SLX31" s="81"/>
      <c r="SLY31" s="81"/>
      <c r="SLZ31" s="81"/>
      <c r="SMA31" s="81"/>
      <c r="SMB31" s="81"/>
      <c r="SMC31" s="81"/>
      <c r="SMD31" s="81"/>
      <c r="SME31" s="81"/>
      <c r="SMF31" s="81"/>
      <c r="SMG31" s="81"/>
      <c r="SMH31" s="81"/>
      <c r="SMI31" s="81"/>
      <c r="SMJ31" s="81"/>
      <c r="SMK31" s="81"/>
      <c r="SML31" s="81"/>
      <c r="SMM31" s="81"/>
      <c r="SMN31" s="81"/>
      <c r="SMO31" s="81"/>
      <c r="SMP31" s="81"/>
      <c r="SMQ31" s="81"/>
      <c r="SMR31" s="81"/>
      <c r="SMS31" s="81"/>
      <c r="SMT31" s="81"/>
      <c r="SMU31" s="81"/>
      <c r="SMV31" s="81"/>
      <c r="SMW31" s="81"/>
      <c r="SMX31" s="81"/>
      <c r="SMY31" s="81"/>
      <c r="SMZ31" s="81"/>
      <c r="SNA31" s="81"/>
      <c r="SNB31" s="81"/>
      <c r="SNC31" s="81"/>
      <c r="SND31" s="81"/>
      <c r="SNE31" s="81"/>
      <c r="SNF31" s="81"/>
      <c r="SNG31" s="81"/>
      <c r="SNH31" s="81"/>
      <c r="SNI31" s="81"/>
      <c r="SNJ31" s="81"/>
      <c r="SNK31" s="81"/>
      <c r="SNL31" s="81"/>
      <c r="SNM31" s="81"/>
      <c r="SNN31" s="81"/>
      <c r="SNO31" s="81"/>
      <c r="SNP31" s="81"/>
      <c r="SNQ31" s="81"/>
      <c r="SNR31" s="81"/>
      <c r="SNS31" s="81"/>
      <c r="SNT31" s="81"/>
      <c r="SNU31" s="81"/>
      <c r="SNV31" s="81"/>
      <c r="SNW31" s="81"/>
      <c r="SNX31" s="81"/>
      <c r="SNY31" s="81"/>
      <c r="SNZ31" s="81"/>
      <c r="SOA31" s="81"/>
      <c r="SOB31" s="81"/>
      <c r="SOC31" s="81"/>
      <c r="SOD31" s="81"/>
      <c r="SOE31" s="81"/>
      <c r="SOF31" s="81"/>
      <c r="SOG31" s="81"/>
      <c r="SOH31" s="81"/>
      <c r="SOI31" s="81"/>
      <c r="SOJ31" s="81"/>
      <c r="SOK31" s="81"/>
      <c r="SOL31" s="81"/>
      <c r="SOM31" s="81"/>
      <c r="SON31" s="81"/>
      <c r="SOO31" s="81"/>
      <c r="SOP31" s="81"/>
      <c r="SOQ31" s="81"/>
      <c r="SOR31" s="81"/>
      <c r="SOS31" s="81"/>
      <c r="SOT31" s="81"/>
      <c r="SOU31" s="81"/>
      <c r="SOV31" s="81"/>
      <c r="SOW31" s="81"/>
      <c r="SOX31" s="81"/>
      <c r="SOY31" s="81"/>
      <c r="SOZ31" s="81"/>
      <c r="SPA31" s="81"/>
      <c r="SPB31" s="81"/>
      <c r="SPC31" s="81"/>
      <c r="SPD31" s="81"/>
      <c r="SPE31" s="81"/>
      <c r="SPF31" s="81"/>
      <c r="SPG31" s="81"/>
      <c r="SPH31" s="81"/>
      <c r="SPI31" s="81"/>
      <c r="SPJ31" s="81"/>
      <c r="SPK31" s="81"/>
      <c r="SPL31" s="81"/>
      <c r="SPM31" s="81"/>
      <c r="SPN31" s="81"/>
      <c r="SPO31" s="81"/>
      <c r="SPP31" s="81"/>
      <c r="SPQ31" s="81"/>
      <c r="SPR31" s="81"/>
      <c r="SPS31" s="81"/>
      <c r="SPT31" s="81"/>
      <c r="SPU31" s="81"/>
      <c r="SPV31" s="81"/>
      <c r="SPW31" s="81"/>
      <c r="SPX31" s="81"/>
      <c r="SPY31" s="81"/>
      <c r="SPZ31" s="81"/>
      <c r="SQA31" s="81"/>
      <c r="SQB31" s="81"/>
      <c r="SQC31" s="81"/>
      <c r="SQD31" s="81"/>
      <c r="SQE31" s="81"/>
      <c r="SQF31" s="81"/>
      <c r="SQG31" s="81"/>
      <c r="SQH31" s="81"/>
      <c r="SQI31" s="81"/>
      <c r="SQJ31" s="81"/>
      <c r="SQK31" s="81"/>
      <c r="SQL31" s="81"/>
      <c r="SQM31" s="81"/>
      <c r="SQN31" s="81"/>
      <c r="SQO31" s="81"/>
      <c r="SQP31" s="81"/>
      <c r="SQQ31" s="81"/>
      <c r="SQR31" s="81"/>
      <c r="SQS31" s="81"/>
      <c r="SQT31" s="81"/>
      <c r="SQU31" s="81"/>
      <c r="SQV31" s="81"/>
      <c r="SQW31" s="81"/>
      <c r="SQX31" s="81"/>
      <c r="SQY31" s="81"/>
      <c r="SQZ31" s="81"/>
      <c r="SRA31" s="81"/>
      <c r="SRB31" s="81"/>
      <c r="SRC31" s="81"/>
      <c r="SRD31" s="81"/>
      <c r="SRE31" s="81"/>
      <c r="SRF31" s="81"/>
      <c r="SRG31" s="81"/>
      <c r="SRH31" s="81"/>
      <c r="SRI31" s="81"/>
      <c r="SRJ31" s="81"/>
      <c r="SRK31" s="81"/>
      <c r="SRL31" s="81"/>
      <c r="SRM31" s="81"/>
      <c r="SRN31" s="81"/>
      <c r="SRO31" s="81"/>
      <c r="SRP31" s="81"/>
      <c r="SRQ31" s="81"/>
      <c r="SRR31" s="81"/>
      <c r="SRS31" s="81"/>
      <c r="SRT31" s="81"/>
      <c r="SRU31" s="81"/>
      <c r="SRV31" s="81"/>
      <c r="SRW31" s="81"/>
      <c r="SRX31" s="81"/>
      <c r="SRY31" s="81"/>
      <c r="SRZ31" s="81"/>
      <c r="SSA31" s="81"/>
      <c r="SSB31" s="81"/>
      <c r="SSC31" s="81"/>
      <c r="SSD31" s="81"/>
      <c r="SSE31" s="81"/>
      <c r="SSF31" s="81"/>
      <c r="SSG31" s="81"/>
      <c r="SSH31" s="81"/>
      <c r="SSI31" s="81"/>
      <c r="SSJ31" s="81"/>
      <c r="SSK31" s="81"/>
      <c r="SSL31" s="81"/>
      <c r="SSM31" s="81"/>
      <c r="SSN31" s="81"/>
      <c r="SSO31" s="81"/>
      <c r="SSP31" s="81"/>
      <c r="SSQ31" s="81"/>
      <c r="SSR31" s="81"/>
      <c r="SSS31" s="81"/>
      <c r="SST31" s="81"/>
      <c r="SSU31" s="81"/>
      <c r="SSV31" s="81"/>
      <c r="SSW31" s="81"/>
      <c r="SSX31" s="81"/>
      <c r="SSY31" s="81"/>
      <c r="SSZ31" s="81"/>
      <c r="STA31" s="81"/>
      <c r="STB31" s="81"/>
      <c r="STC31" s="81"/>
      <c r="STD31" s="81"/>
      <c r="STE31" s="81"/>
      <c r="STF31" s="81"/>
      <c r="STG31" s="81"/>
      <c r="STH31" s="81"/>
      <c r="STI31" s="81"/>
      <c r="STJ31" s="81"/>
      <c r="STK31" s="81"/>
      <c r="STL31" s="81"/>
      <c r="STM31" s="81"/>
      <c r="STN31" s="81"/>
      <c r="STO31" s="81"/>
      <c r="STP31" s="81"/>
      <c r="STQ31" s="81"/>
      <c r="STR31" s="81"/>
      <c r="STS31" s="81"/>
      <c r="STT31" s="81"/>
      <c r="STU31" s="81"/>
      <c r="STV31" s="81"/>
      <c r="STW31" s="81"/>
      <c r="STX31" s="81"/>
      <c r="STY31" s="81"/>
      <c r="STZ31" s="81"/>
      <c r="SUA31" s="81"/>
      <c r="SUB31" s="81"/>
      <c r="SUC31" s="81"/>
      <c r="SUD31" s="81"/>
      <c r="SUE31" s="81"/>
      <c r="SUF31" s="81"/>
      <c r="SUG31" s="81"/>
      <c r="SUH31" s="81"/>
      <c r="SUI31" s="81"/>
      <c r="SUJ31" s="81"/>
      <c r="SUK31" s="81"/>
      <c r="SUL31" s="81"/>
      <c r="SUM31" s="81"/>
      <c r="SUN31" s="81"/>
      <c r="SUO31" s="81"/>
      <c r="SUP31" s="81"/>
      <c r="SUQ31" s="81"/>
      <c r="SUR31" s="81"/>
      <c r="SUS31" s="81"/>
      <c r="SUT31" s="81"/>
      <c r="SUU31" s="81"/>
      <c r="SUV31" s="81"/>
      <c r="SUW31" s="81"/>
      <c r="SUX31" s="81"/>
      <c r="SUY31" s="81"/>
      <c r="SUZ31" s="81"/>
      <c r="SVA31" s="81"/>
      <c r="SVB31" s="81"/>
      <c r="SVC31" s="81"/>
      <c r="SVD31" s="81"/>
      <c r="SVE31" s="81"/>
      <c r="SVF31" s="81"/>
      <c r="SVG31" s="81"/>
      <c r="SVH31" s="81"/>
      <c r="SVI31" s="81"/>
      <c r="SVJ31" s="81"/>
      <c r="SVK31" s="81"/>
      <c r="SVL31" s="81"/>
      <c r="SVM31" s="81"/>
      <c r="SVN31" s="81"/>
      <c r="SVO31" s="81"/>
      <c r="SVP31" s="81"/>
      <c r="SVQ31" s="81"/>
      <c r="SVR31" s="81"/>
      <c r="SVS31" s="81"/>
      <c r="SVT31" s="81"/>
      <c r="SVU31" s="81"/>
      <c r="SVV31" s="81"/>
      <c r="SVW31" s="81"/>
      <c r="SVX31" s="81"/>
      <c r="SVY31" s="81"/>
      <c r="SVZ31" s="81"/>
      <c r="SWA31" s="81"/>
      <c r="SWB31" s="81"/>
      <c r="SWC31" s="81"/>
      <c r="SWD31" s="81"/>
      <c r="SWE31" s="81"/>
      <c r="SWF31" s="81"/>
      <c r="SWG31" s="81"/>
      <c r="SWH31" s="81"/>
      <c r="SWI31" s="81"/>
      <c r="SWJ31" s="81"/>
      <c r="SWK31" s="81"/>
      <c r="SWL31" s="81"/>
      <c r="SWM31" s="81"/>
      <c r="SWN31" s="81"/>
      <c r="SWO31" s="81"/>
      <c r="SWP31" s="81"/>
      <c r="SWQ31" s="81"/>
      <c r="SWR31" s="81"/>
      <c r="SWS31" s="81"/>
      <c r="SWT31" s="81"/>
      <c r="SWU31" s="81"/>
      <c r="SWV31" s="81"/>
      <c r="SWW31" s="81"/>
      <c r="SWX31" s="81"/>
      <c r="SWY31" s="81"/>
      <c r="SWZ31" s="81"/>
      <c r="SXA31" s="81"/>
      <c r="SXB31" s="81"/>
      <c r="SXC31" s="81"/>
      <c r="SXD31" s="81"/>
      <c r="SXE31" s="81"/>
      <c r="SXF31" s="81"/>
      <c r="SXG31" s="81"/>
      <c r="SXH31" s="81"/>
      <c r="SXI31" s="81"/>
      <c r="SXJ31" s="81"/>
      <c r="SXK31" s="81"/>
      <c r="SXL31" s="81"/>
      <c r="SXM31" s="81"/>
      <c r="SXN31" s="81"/>
      <c r="SXO31" s="81"/>
      <c r="SXP31" s="81"/>
      <c r="SXQ31" s="81"/>
      <c r="SXR31" s="81"/>
      <c r="SXS31" s="81"/>
      <c r="SXT31" s="81"/>
      <c r="SXU31" s="81"/>
      <c r="SXV31" s="81"/>
      <c r="SXW31" s="81"/>
      <c r="SXX31" s="81"/>
      <c r="SXY31" s="81"/>
      <c r="SXZ31" s="81"/>
      <c r="SYA31" s="81"/>
      <c r="SYB31" s="81"/>
      <c r="SYC31" s="81"/>
      <c r="SYD31" s="81"/>
      <c r="SYE31" s="81"/>
      <c r="SYF31" s="81"/>
      <c r="SYG31" s="81"/>
      <c r="SYH31" s="81"/>
      <c r="SYI31" s="81"/>
      <c r="SYJ31" s="81"/>
      <c r="SYK31" s="81"/>
      <c r="SYL31" s="81"/>
      <c r="SYM31" s="81"/>
      <c r="SYN31" s="81"/>
      <c r="SYO31" s="81"/>
      <c r="SYP31" s="81"/>
      <c r="SYQ31" s="81"/>
      <c r="SYR31" s="81"/>
      <c r="SYS31" s="81"/>
      <c r="SYT31" s="81"/>
      <c r="SYU31" s="81"/>
      <c r="SYV31" s="81"/>
      <c r="SYW31" s="81"/>
      <c r="SYX31" s="81"/>
      <c r="SYY31" s="81"/>
      <c r="SYZ31" s="81"/>
      <c r="SZA31" s="81"/>
      <c r="SZB31" s="81"/>
      <c r="SZC31" s="81"/>
      <c r="SZD31" s="81"/>
      <c r="SZE31" s="81"/>
      <c r="SZF31" s="81"/>
      <c r="SZG31" s="81"/>
      <c r="SZH31" s="81"/>
      <c r="SZI31" s="81"/>
      <c r="SZJ31" s="81"/>
      <c r="SZK31" s="81"/>
      <c r="SZL31" s="81"/>
      <c r="SZM31" s="81"/>
      <c r="SZN31" s="81"/>
      <c r="SZO31" s="81"/>
      <c r="SZP31" s="81"/>
      <c r="SZQ31" s="81"/>
      <c r="SZR31" s="81"/>
      <c r="SZS31" s="81"/>
      <c r="SZT31" s="81"/>
      <c r="SZU31" s="81"/>
      <c r="SZV31" s="81"/>
      <c r="SZW31" s="81"/>
      <c r="SZX31" s="81"/>
      <c r="SZY31" s="81"/>
      <c r="SZZ31" s="81"/>
      <c r="TAA31" s="81"/>
      <c r="TAB31" s="81"/>
      <c r="TAC31" s="81"/>
      <c r="TAD31" s="81"/>
      <c r="TAE31" s="81"/>
      <c r="TAF31" s="81"/>
      <c r="TAG31" s="81"/>
      <c r="TAH31" s="81"/>
      <c r="TAI31" s="81"/>
      <c r="TAJ31" s="81"/>
      <c r="TAK31" s="81"/>
      <c r="TAL31" s="81"/>
      <c r="TAM31" s="81"/>
      <c r="TAN31" s="81"/>
      <c r="TAO31" s="81"/>
      <c r="TAP31" s="81"/>
      <c r="TAQ31" s="81"/>
      <c r="TAR31" s="81"/>
      <c r="TAS31" s="81"/>
      <c r="TAT31" s="81"/>
      <c r="TAU31" s="81"/>
      <c r="TAV31" s="81"/>
      <c r="TAW31" s="81"/>
      <c r="TAX31" s="81"/>
      <c r="TAY31" s="81"/>
      <c r="TAZ31" s="81"/>
      <c r="TBA31" s="81"/>
      <c r="TBB31" s="81"/>
      <c r="TBC31" s="81"/>
      <c r="TBD31" s="81"/>
      <c r="TBE31" s="81"/>
      <c r="TBF31" s="81"/>
      <c r="TBG31" s="81"/>
      <c r="TBH31" s="81"/>
      <c r="TBI31" s="81"/>
      <c r="TBJ31" s="81"/>
      <c r="TBK31" s="81"/>
      <c r="TBL31" s="81"/>
      <c r="TBM31" s="81"/>
      <c r="TBN31" s="81"/>
      <c r="TBO31" s="81"/>
      <c r="TBP31" s="81"/>
      <c r="TBQ31" s="81"/>
      <c r="TBR31" s="81"/>
      <c r="TBS31" s="81"/>
      <c r="TBT31" s="81"/>
      <c r="TBU31" s="81"/>
      <c r="TBV31" s="81"/>
      <c r="TBW31" s="81"/>
      <c r="TBX31" s="81"/>
      <c r="TBY31" s="81"/>
      <c r="TBZ31" s="81"/>
      <c r="TCA31" s="81"/>
      <c r="TCB31" s="81"/>
      <c r="TCC31" s="81"/>
      <c r="TCD31" s="81"/>
      <c r="TCE31" s="81"/>
      <c r="TCF31" s="81"/>
      <c r="TCG31" s="81"/>
      <c r="TCH31" s="81"/>
      <c r="TCI31" s="81"/>
      <c r="TCJ31" s="81"/>
      <c r="TCK31" s="81"/>
      <c r="TCL31" s="81"/>
      <c r="TCM31" s="81"/>
      <c r="TCN31" s="81"/>
      <c r="TCO31" s="81"/>
      <c r="TCP31" s="81"/>
      <c r="TCQ31" s="81"/>
      <c r="TCR31" s="81"/>
      <c r="TCS31" s="81"/>
      <c r="TCT31" s="81"/>
      <c r="TCU31" s="81"/>
      <c r="TCV31" s="81"/>
      <c r="TCW31" s="81"/>
      <c r="TCX31" s="81"/>
      <c r="TCY31" s="81"/>
      <c r="TCZ31" s="81"/>
      <c r="TDA31" s="81"/>
      <c r="TDB31" s="81"/>
      <c r="TDC31" s="81"/>
      <c r="TDD31" s="81"/>
      <c r="TDE31" s="81"/>
      <c r="TDF31" s="81"/>
      <c r="TDG31" s="81"/>
      <c r="TDH31" s="81"/>
      <c r="TDI31" s="81"/>
      <c r="TDJ31" s="81"/>
      <c r="TDK31" s="81"/>
      <c r="TDL31" s="81"/>
      <c r="TDM31" s="81"/>
      <c r="TDN31" s="81"/>
      <c r="TDO31" s="81"/>
      <c r="TDP31" s="81"/>
      <c r="TDQ31" s="81"/>
      <c r="TDR31" s="81"/>
      <c r="TDS31" s="81"/>
      <c r="TDT31" s="81"/>
      <c r="TDU31" s="81"/>
      <c r="TDV31" s="81"/>
      <c r="TDW31" s="81"/>
      <c r="TDX31" s="81"/>
      <c r="TDY31" s="81"/>
      <c r="TDZ31" s="81"/>
      <c r="TEA31" s="81"/>
      <c r="TEB31" s="81"/>
      <c r="TEC31" s="81"/>
      <c r="TED31" s="81"/>
      <c r="TEE31" s="81"/>
      <c r="TEF31" s="81"/>
      <c r="TEG31" s="81"/>
      <c r="TEH31" s="81"/>
      <c r="TEI31" s="81"/>
      <c r="TEJ31" s="81"/>
      <c r="TEK31" s="81"/>
      <c r="TEL31" s="81"/>
      <c r="TEM31" s="81"/>
      <c r="TEN31" s="81"/>
      <c r="TEO31" s="81"/>
      <c r="TEP31" s="81"/>
      <c r="TEQ31" s="81"/>
      <c r="TER31" s="81"/>
      <c r="TES31" s="81"/>
      <c r="TET31" s="81"/>
      <c r="TEU31" s="81"/>
      <c r="TEV31" s="81"/>
      <c r="TEW31" s="81"/>
      <c r="TEX31" s="81"/>
      <c r="TEY31" s="81"/>
      <c r="TEZ31" s="81"/>
      <c r="TFA31" s="81"/>
      <c r="TFB31" s="81"/>
      <c r="TFC31" s="81"/>
      <c r="TFD31" s="81"/>
      <c r="TFE31" s="81"/>
      <c r="TFF31" s="81"/>
      <c r="TFG31" s="81"/>
      <c r="TFH31" s="81"/>
      <c r="TFI31" s="81"/>
      <c r="TFJ31" s="81"/>
      <c r="TFK31" s="81"/>
      <c r="TFL31" s="81"/>
      <c r="TFM31" s="81"/>
      <c r="TFN31" s="81"/>
      <c r="TFO31" s="81"/>
      <c r="TFP31" s="81"/>
      <c r="TFQ31" s="81"/>
      <c r="TFR31" s="81"/>
      <c r="TFS31" s="81"/>
      <c r="TFT31" s="81"/>
      <c r="TFU31" s="81"/>
      <c r="TFV31" s="81"/>
      <c r="TFW31" s="81"/>
      <c r="TFX31" s="81"/>
      <c r="TFY31" s="81"/>
      <c r="TFZ31" s="81"/>
      <c r="TGA31" s="81"/>
      <c r="TGB31" s="81"/>
      <c r="TGC31" s="81"/>
      <c r="TGD31" s="81"/>
      <c r="TGE31" s="81"/>
      <c r="TGF31" s="81"/>
      <c r="TGG31" s="81"/>
      <c r="TGH31" s="81"/>
      <c r="TGI31" s="81"/>
      <c r="TGJ31" s="81"/>
      <c r="TGK31" s="81"/>
      <c r="TGL31" s="81"/>
      <c r="TGM31" s="81"/>
      <c r="TGN31" s="81"/>
      <c r="TGO31" s="81"/>
      <c r="TGP31" s="81"/>
      <c r="TGQ31" s="81"/>
      <c r="TGR31" s="81"/>
      <c r="TGS31" s="81"/>
      <c r="TGT31" s="81"/>
      <c r="TGU31" s="81"/>
      <c r="TGV31" s="81"/>
      <c r="TGW31" s="81"/>
      <c r="TGX31" s="81"/>
      <c r="TGY31" s="81"/>
      <c r="TGZ31" s="81"/>
      <c r="THA31" s="81"/>
      <c r="THB31" s="81"/>
      <c r="THC31" s="81"/>
      <c r="THD31" s="81"/>
      <c r="THE31" s="81"/>
      <c r="THF31" s="81"/>
      <c r="THG31" s="81"/>
      <c r="THH31" s="81"/>
      <c r="THI31" s="81"/>
      <c r="THJ31" s="81"/>
      <c r="THK31" s="81"/>
      <c r="THL31" s="81"/>
      <c r="THM31" s="81"/>
      <c r="THN31" s="81"/>
      <c r="THO31" s="81"/>
      <c r="THP31" s="81"/>
      <c r="THQ31" s="81"/>
      <c r="THR31" s="81"/>
      <c r="THS31" s="81"/>
      <c r="THT31" s="81"/>
      <c r="THU31" s="81"/>
      <c r="THV31" s="81"/>
      <c r="THW31" s="81"/>
      <c r="THX31" s="81"/>
      <c r="THY31" s="81"/>
      <c r="THZ31" s="81"/>
      <c r="TIA31" s="81"/>
      <c r="TIB31" s="81"/>
      <c r="TIC31" s="81"/>
      <c r="TID31" s="81"/>
      <c r="TIE31" s="81"/>
      <c r="TIF31" s="81"/>
      <c r="TIG31" s="81"/>
      <c r="TIH31" s="81"/>
      <c r="TII31" s="81"/>
      <c r="TIJ31" s="81"/>
      <c r="TIK31" s="81"/>
      <c r="TIL31" s="81"/>
      <c r="TIM31" s="81"/>
      <c r="TIN31" s="81"/>
      <c r="TIO31" s="81"/>
      <c r="TIP31" s="81"/>
      <c r="TIQ31" s="81"/>
      <c r="TIR31" s="81"/>
      <c r="TIS31" s="81"/>
      <c r="TIT31" s="81"/>
      <c r="TIU31" s="81"/>
      <c r="TIV31" s="81"/>
      <c r="TIW31" s="81"/>
      <c r="TIX31" s="81"/>
      <c r="TIY31" s="81"/>
      <c r="TIZ31" s="81"/>
      <c r="TJA31" s="81"/>
      <c r="TJB31" s="81"/>
      <c r="TJC31" s="81"/>
      <c r="TJD31" s="81"/>
      <c r="TJE31" s="81"/>
      <c r="TJF31" s="81"/>
      <c r="TJG31" s="81"/>
      <c r="TJH31" s="81"/>
      <c r="TJI31" s="81"/>
      <c r="TJJ31" s="81"/>
      <c r="TJK31" s="81"/>
      <c r="TJL31" s="81"/>
      <c r="TJM31" s="81"/>
      <c r="TJN31" s="81"/>
      <c r="TJO31" s="81"/>
      <c r="TJP31" s="81"/>
      <c r="TJQ31" s="81"/>
      <c r="TJR31" s="81"/>
      <c r="TJS31" s="81"/>
      <c r="TJT31" s="81"/>
      <c r="TJU31" s="81"/>
      <c r="TJV31" s="81"/>
      <c r="TJW31" s="81"/>
      <c r="TJX31" s="81"/>
      <c r="TJY31" s="81"/>
      <c r="TJZ31" s="81"/>
      <c r="TKA31" s="81"/>
      <c r="TKB31" s="81"/>
      <c r="TKC31" s="81"/>
      <c r="TKD31" s="81"/>
      <c r="TKE31" s="81"/>
      <c r="TKF31" s="81"/>
      <c r="TKG31" s="81"/>
      <c r="TKH31" s="81"/>
      <c r="TKI31" s="81"/>
      <c r="TKJ31" s="81"/>
      <c r="TKK31" s="81"/>
      <c r="TKL31" s="81"/>
      <c r="TKM31" s="81"/>
      <c r="TKN31" s="81"/>
      <c r="TKO31" s="81"/>
      <c r="TKP31" s="81"/>
      <c r="TKQ31" s="81"/>
      <c r="TKR31" s="81"/>
      <c r="TKS31" s="81"/>
      <c r="TKT31" s="81"/>
      <c r="TKU31" s="81"/>
      <c r="TKV31" s="81"/>
      <c r="TKW31" s="81"/>
      <c r="TKX31" s="81"/>
      <c r="TKY31" s="81"/>
      <c r="TKZ31" s="81"/>
      <c r="TLA31" s="81"/>
      <c r="TLB31" s="81"/>
      <c r="TLC31" s="81"/>
      <c r="TLD31" s="81"/>
      <c r="TLE31" s="81"/>
      <c r="TLF31" s="81"/>
      <c r="TLG31" s="81"/>
      <c r="TLH31" s="81"/>
      <c r="TLI31" s="81"/>
      <c r="TLJ31" s="81"/>
      <c r="TLK31" s="81"/>
      <c r="TLL31" s="81"/>
      <c r="TLM31" s="81"/>
      <c r="TLN31" s="81"/>
      <c r="TLO31" s="81"/>
      <c r="TLP31" s="81"/>
      <c r="TLQ31" s="81"/>
      <c r="TLR31" s="81"/>
      <c r="TLS31" s="81"/>
      <c r="TLT31" s="81"/>
      <c r="TLU31" s="81"/>
      <c r="TLV31" s="81"/>
      <c r="TLW31" s="81"/>
      <c r="TLX31" s="81"/>
      <c r="TLY31" s="81"/>
      <c r="TLZ31" s="81"/>
      <c r="TMA31" s="81"/>
      <c r="TMB31" s="81"/>
      <c r="TMC31" s="81"/>
      <c r="TMD31" s="81"/>
      <c r="TME31" s="81"/>
      <c r="TMF31" s="81"/>
      <c r="TMG31" s="81"/>
      <c r="TMH31" s="81"/>
      <c r="TMI31" s="81"/>
      <c r="TMJ31" s="81"/>
      <c r="TMK31" s="81"/>
      <c r="TML31" s="81"/>
      <c r="TMM31" s="81"/>
      <c r="TMN31" s="81"/>
      <c r="TMO31" s="81"/>
      <c r="TMP31" s="81"/>
      <c r="TMQ31" s="81"/>
      <c r="TMR31" s="81"/>
      <c r="TMS31" s="81"/>
      <c r="TMT31" s="81"/>
      <c r="TMU31" s="81"/>
      <c r="TMV31" s="81"/>
      <c r="TMW31" s="81"/>
      <c r="TMX31" s="81"/>
      <c r="TMY31" s="81"/>
      <c r="TMZ31" s="81"/>
      <c r="TNA31" s="81"/>
      <c r="TNB31" s="81"/>
      <c r="TNC31" s="81"/>
      <c r="TND31" s="81"/>
      <c r="TNE31" s="81"/>
      <c r="TNF31" s="81"/>
      <c r="TNG31" s="81"/>
      <c r="TNH31" s="81"/>
      <c r="TNI31" s="81"/>
      <c r="TNJ31" s="81"/>
      <c r="TNK31" s="81"/>
      <c r="TNL31" s="81"/>
      <c r="TNM31" s="81"/>
      <c r="TNN31" s="81"/>
      <c r="TNO31" s="81"/>
      <c r="TNP31" s="81"/>
      <c r="TNQ31" s="81"/>
      <c r="TNR31" s="81"/>
      <c r="TNS31" s="81"/>
      <c r="TNT31" s="81"/>
      <c r="TNU31" s="81"/>
      <c r="TNV31" s="81"/>
      <c r="TNW31" s="81"/>
      <c r="TNX31" s="81"/>
      <c r="TNY31" s="81"/>
      <c r="TNZ31" s="81"/>
      <c r="TOA31" s="81"/>
      <c r="TOB31" s="81"/>
      <c r="TOC31" s="81"/>
      <c r="TOD31" s="81"/>
      <c r="TOE31" s="81"/>
      <c r="TOF31" s="81"/>
      <c r="TOG31" s="81"/>
      <c r="TOH31" s="81"/>
      <c r="TOI31" s="81"/>
      <c r="TOJ31" s="81"/>
      <c r="TOK31" s="81"/>
      <c r="TOL31" s="81"/>
      <c r="TOM31" s="81"/>
      <c r="TON31" s="81"/>
      <c r="TOO31" s="81"/>
      <c r="TOP31" s="81"/>
      <c r="TOQ31" s="81"/>
      <c r="TOR31" s="81"/>
      <c r="TOS31" s="81"/>
      <c r="TOT31" s="81"/>
      <c r="TOU31" s="81"/>
      <c r="TOV31" s="81"/>
      <c r="TOW31" s="81"/>
      <c r="TOX31" s="81"/>
      <c r="TOY31" s="81"/>
      <c r="TOZ31" s="81"/>
      <c r="TPA31" s="81"/>
      <c r="TPB31" s="81"/>
      <c r="TPC31" s="81"/>
      <c r="TPD31" s="81"/>
      <c r="TPE31" s="81"/>
      <c r="TPF31" s="81"/>
      <c r="TPG31" s="81"/>
      <c r="TPH31" s="81"/>
      <c r="TPI31" s="81"/>
      <c r="TPJ31" s="81"/>
      <c r="TPK31" s="81"/>
      <c r="TPL31" s="81"/>
      <c r="TPM31" s="81"/>
      <c r="TPN31" s="81"/>
      <c r="TPO31" s="81"/>
      <c r="TPP31" s="81"/>
      <c r="TPQ31" s="81"/>
      <c r="TPR31" s="81"/>
      <c r="TPS31" s="81"/>
      <c r="TPT31" s="81"/>
      <c r="TPU31" s="81"/>
      <c r="TPV31" s="81"/>
      <c r="TPW31" s="81"/>
      <c r="TPX31" s="81"/>
      <c r="TPY31" s="81"/>
      <c r="TPZ31" s="81"/>
      <c r="TQA31" s="81"/>
      <c r="TQB31" s="81"/>
      <c r="TQC31" s="81"/>
      <c r="TQD31" s="81"/>
      <c r="TQE31" s="81"/>
      <c r="TQF31" s="81"/>
      <c r="TQG31" s="81"/>
      <c r="TQH31" s="81"/>
      <c r="TQI31" s="81"/>
      <c r="TQJ31" s="81"/>
      <c r="TQK31" s="81"/>
      <c r="TQL31" s="81"/>
      <c r="TQM31" s="81"/>
      <c r="TQN31" s="81"/>
      <c r="TQO31" s="81"/>
      <c r="TQP31" s="81"/>
      <c r="TQQ31" s="81"/>
      <c r="TQR31" s="81"/>
      <c r="TQS31" s="81"/>
      <c r="TQT31" s="81"/>
      <c r="TQU31" s="81"/>
      <c r="TQV31" s="81"/>
      <c r="TQW31" s="81"/>
      <c r="TQX31" s="81"/>
      <c r="TQY31" s="81"/>
      <c r="TQZ31" s="81"/>
      <c r="TRA31" s="81"/>
      <c r="TRB31" s="81"/>
      <c r="TRC31" s="81"/>
      <c r="TRD31" s="81"/>
      <c r="TRE31" s="81"/>
      <c r="TRF31" s="81"/>
      <c r="TRG31" s="81"/>
      <c r="TRH31" s="81"/>
      <c r="TRI31" s="81"/>
      <c r="TRJ31" s="81"/>
      <c r="TRK31" s="81"/>
      <c r="TRL31" s="81"/>
      <c r="TRM31" s="81"/>
      <c r="TRN31" s="81"/>
      <c r="TRO31" s="81"/>
      <c r="TRP31" s="81"/>
      <c r="TRQ31" s="81"/>
      <c r="TRR31" s="81"/>
      <c r="TRS31" s="81"/>
      <c r="TRT31" s="81"/>
      <c r="TRU31" s="81"/>
      <c r="TRV31" s="81"/>
      <c r="TRW31" s="81"/>
      <c r="TRX31" s="81"/>
      <c r="TRY31" s="81"/>
      <c r="TRZ31" s="81"/>
      <c r="TSA31" s="81"/>
      <c r="TSB31" s="81"/>
      <c r="TSC31" s="81"/>
      <c r="TSD31" s="81"/>
      <c r="TSE31" s="81"/>
      <c r="TSF31" s="81"/>
      <c r="TSG31" s="81"/>
      <c r="TSH31" s="81"/>
      <c r="TSI31" s="81"/>
      <c r="TSJ31" s="81"/>
      <c r="TSK31" s="81"/>
      <c r="TSL31" s="81"/>
      <c r="TSM31" s="81"/>
      <c r="TSN31" s="81"/>
      <c r="TSO31" s="81"/>
      <c r="TSP31" s="81"/>
      <c r="TSQ31" s="81"/>
      <c r="TSR31" s="81"/>
      <c r="TSS31" s="81"/>
      <c r="TST31" s="81"/>
      <c r="TSU31" s="81"/>
      <c r="TSV31" s="81"/>
      <c r="TSW31" s="81"/>
      <c r="TSX31" s="81"/>
      <c r="TSY31" s="81"/>
      <c r="TSZ31" s="81"/>
      <c r="TTA31" s="81"/>
      <c r="TTB31" s="81"/>
      <c r="TTC31" s="81"/>
      <c r="TTD31" s="81"/>
      <c r="TTE31" s="81"/>
      <c r="TTF31" s="81"/>
      <c r="TTG31" s="81"/>
      <c r="TTH31" s="81"/>
      <c r="TTI31" s="81"/>
      <c r="TTJ31" s="81"/>
      <c r="TTK31" s="81"/>
      <c r="TTL31" s="81"/>
      <c r="TTM31" s="81"/>
      <c r="TTN31" s="81"/>
      <c r="TTO31" s="81"/>
      <c r="TTP31" s="81"/>
      <c r="TTQ31" s="81"/>
      <c r="TTR31" s="81"/>
      <c r="TTS31" s="81"/>
      <c r="TTT31" s="81"/>
      <c r="TTU31" s="81"/>
      <c r="TTV31" s="81"/>
      <c r="TTW31" s="81"/>
      <c r="TTX31" s="81"/>
      <c r="TTY31" s="81"/>
      <c r="TTZ31" s="81"/>
      <c r="TUA31" s="81"/>
      <c r="TUB31" s="81"/>
      <c r="TUC31" s="81"/>
      <c r="TUD31" s="81"/>
      <c r="TUE31" s="81"/>
      <c r="TUF31" s="81"/>
      <c r="TUG31" s="81"/>
      <c r="TUH31" s="81"/>
      <c r="TUI31" s="81"/>
      <c r="TUJ31" s="81"/>
      <c r="TUK31" s="81"/>
      <c r="TUL31" s="81"/>
      <c r="TUM31" s="81"/>
      <c r="TUN31" s="81"/>
      <c r="TUO31" s="81"/>
      <c r="TUP31" s="81"/>
      <c r="TUQ31" s="81"/>
      <c r="TUR31" s="81"/>
      <c r="TUS31" s="81"/>
      <c r="TUT31" s="81"/>
      <c r="TUU31" s="81"/>
      <c r="TUV31" s="81"/>
      <c r="TUW31" s="81"/>
      <c r="TUX31" s="81"/>
      <c r="TUY31" s="81"/>
      <c r="TUZ31" s="81"/>
      <c r="TVA31" s="81"/>
      <c r="TVB31" s="81"/>
      <c r="TVC31" s="81"/>
      <c r="TVD31" s="81"/>
      <c r="TVE31" s="81"/>
      <c r="TVF31" s="81"/>
      <c r="TVG31" s="81"/>
      <c r="TVH31" s="81"/>
      <c r="TVI31" s="81"/>
      <c r="TVJ31" s="81"/>
      <c r="TVK31" s="81"/>
      <c r="TVL31" s="81"/>
      <c r="TVM31" s="81"/>
      <c r="TVN31" s="81"/>
      <c r="TVO31" s="81"/>
      <c r="TVP31" s="81"/>
      <c r="TVQ31" s="81"/>
      <c r="TVR31" s="81"/>
      <c r="TVS31" s="81"/>
      <c r="TVT31" s="81"/>
      <c r="TVU31" s="81"/>
      <c r="TVV31" s="81"/>
      <c r="TVW31" s="81"/>
      <c r="TVX31" s="81"/>
      <c r="TVY31" s="81"/>
      <c r="TVZ31" s="81"/>
      <c r="TWA31" s="81"/>
      <c r="TWB31" s="81"/>
      <c r="TWC31" s="81"/>
      <c r="TWD31" s="81"/>
      <c r="TWE31" s="81"/>
      <c r="TWF31" s="81"/>
      <c r="TWG31" s="81"/>
      <c r="TWH31" s="81"/>
      <c r="TWI31" s="81"/>
      <c r="TWJ31" s="81"/>
      <c r="TWK31" s="81"/>
      <c r="TWL31" s="81"/>
      <c r="TWM31" s="81"/>
      <c r="TWN31" s="81"/>
      <c r="TWO31" s="81"/>
      <c r="TWP31" s="81"/>
      <c r="TWQ31" s="81"/>
      <c r="TWR31" s="81"/>
      <c r="TWS31" s="81"/>
      <c r="TWT31" s="81"/>
      <c r="TWU31" s="81"/>
      <c r="TWV31" s="81"/>
      <c r="TWW31" s="81"/>
      <c r="TWX31" s="81"/>
      <c r="TWY31" s="81"/>
      <c r="TWZ31" s="81"/>
      <c r="TXA31" s="81"/>
      <c r="TXB31" s="81"/>
      <c r="TXC31" s="81"/>
      <c r="TXD31" s="81"/>
      <c r="TXE31" s="81"/>
      <c r="TXF31" s="81"/>
      <c r="TXG31" s="81"/>
      <c r="TXH31" s="81"/>
      <c r="TXI31" s="81"/>
      <c r="TXJ31" s="81"/>
      <c r="TXK31" s="81"/>
      <c r="TXL31" s="81"/>
      <c r="TXM31" s="81"/>
      <c r="TXN31" s="81"/>
      <c r="TXO31" s="81"/>
      <c r="TXP31" s="81"/>
      <c r="TXQ31" s="81"/>
      <c r="TXR31" s="81"/>
      <c r="TXS31" s="81"/>
      <c r="TXT31" s="81"/>
      <c r="TXU31" s="81"/>
      <c r="TXV31" s="81"/>
      <c r="TXW31" s="81"/>
      <c r="TXX31" s="81"/>
      <c r="TXY31" s="81"/>
      <c r="TXZ31" s="81"/>
      <c r="TYA31" s="81"/>
      <c r="TYB31" s="81"/>
      <c r="TYC31" s="81"/>
      <c r="TYD31" s="81"/>
      <c r="TYE31" s="81"/>
      <c r="TYF31" s="81"/>
      <c r="TYG31" s="81"/>
      <c r="TYH31" s="81"/>
      <c r="TYI31" s="81"/>
      <c r="TYJ31" s="81"/>
      <c r="TYK31" s="81"/>
      <c r="TYL31" s="81"/>
      <c r="TYM31" s="81"/>
      <c r="TYN31" s="81"/>
      <c r="TYO31" s="81"/>
      <c r="TYP31" s="81"/>
      <c r="TYQ31" s="81"/>
      <c r="TYR31" s="81"/>
      <c r="TYS31" s="81"/>
      <c r="TYT31" s="81"/>
      <c r="TYU31" s="81"/>
      <c r="TYV31" s="81"/>
      <c r="TYW31" s="81"/>
      <c r="TYX31" s="81"/>
      <c r="TYY31" s="81"/>
      <c r="TYZ31" s="81"/>
      <c r="TZA31" s="81"/>
      <c r="TZB31" s="81"/>
      <c r="TZC31" s="81"/>
      <c r="TZD31" s="81"/>
      <c r="TZE31" s="81"/>
      <c r="TZF31" s="81"/>
      <c r="TZG31" s="81"/>
      <c r="TZH31" s="81"/>
      <c r="TZI31" s="81"/>
      <c r="TZJ31" s="81"/>
      <c r="TZK31" s="81"/>
      <c r="TZL31" s="81"/>
      <c r="TZM31" s="81"/>
      <c r="TZN31" s="81"/>
      <c r="TZO31" s="81"/>
      <c r="TZP31" s="81"/>
      <c r="TZQ31" s="81"/>
      <c r="TZR31" s="81"/>
      <c r="TZS31" s="81"/>
      <c r="TZT31" s="81"/>
      <c r="TZU31" s="81"/>
      <c r="TZV31" s="81"/>
      <c r="TZW31" s="81"/>
      <c r="TZX31" s="81"/>
      <c r="TZY31" s="81"/>
      <c r="TZZ31" s="81"/>
      <c r="UAA31" s="81"/>
      <c r="UAB31" s="81"/>
      <c r="UAC31" s="81"/>
      <c r="UAD31" s="81"/>
      <c r="UAE31" s="81"/>
      <c r="UAF31" s="81"/>
      <c r="UAG31" s="81"/>
      <c r="UAH31" s="81"/>
      <c r="UAI31" s="81"/>
      <c r="UAJ31" s="81"/>
      <c r="UAK31" s="81"/>
      <c r="UAL31" s="81"/>
      <c r="UAM31" s="81"/>
      <c r="UAN31" s="81"/>
      <c r="UAO31" s="81"/>
      <c r="UAP31" s="81"/>
      <c r="UAQ31" s="81"/>
      <c r="UAR31" s="81"/>
      <c r="UAS31" s="81"/>
      <c r="UAT31" s="81"/>
      <c r="UAU31" s="81"/>
      <c r="UAV31" s="81"/>
      <c r="UAW31" s="81"/>
      <c r="UAX31" s="81"/>
      <c r="UAY31" s="81"/>
      <c r="UAZ31" s="81"/>
      <c r="UBA31" s="81"/>
      <c r="UBB31" s="81"/>
      <c r="UBC31" s="81"/>
      <c r="UBD31" s="81"/>
      <c r="UBE31" s="81"/>
      <c r="UBF31" s="81"/>
      <c r="UBG31" s="81"/>
      <c r="UBH31" s="81"/>
      <c r="UBI31" s="81"/>
      <c r="UBJ31" s="81"/>
      <c r="UBK31" s="81"/>
      <c r="UBL31" s="81"/>
      <c r="UBM31" s="81"/>
      <c r="UBN31" s="81"/>
      <c r="UBO31" s="81"/>
      <c r="UBP31" s="81"/>
      <c r="UBQ31" s="81"/>
      <c r="UBR31" s="81"/>
      <c r="UBS31" s="81"/>
      <c r="UBT31" s="81"/>
      <c r="UBU31" s="81"/>
      <c r="UBV31" s="81"/>
      <c r="UBW31" s="81"/>
      <c r="UBX31" s="81"/>
      <c r="UBY31" s="81"/>
      <c r="UBZ31" s="81"/>
      <c r="UCA31" s="81"/>
      <c r="UCB31" s="81"/>
      <c r="UCC31" s="81"/>
      <c r="UCD31" s="81"/>
      <c r="UCE31" s="81"/>
      <c r="UCF31" s="81"/>
      <c r="UCG31" s="81"/>
      <c r="UCH31" s="81"/>
      <c r="UCI31" s="81"/>
      <c r="UCJ31" s="81"/>
      <c r="UCK31" s="81"/>
      <c r="UCL31" s="81"/>
      <c r="UCM31" s="81"/>
      <c r="UCN31" s="81"/>
      <c r="UCO31" s="81"/>
      <c r="UCP31" s="81"/>
      <c r="UCQ31" s="81"/>
      <c r="UCR31" s="81"/>
      <c r="UCS31" s="81"/>
      <c r="UCT31" s="81"/>
      <c r="UCU31" s="81"/>
      <c r="UCV31" s="81"/>
      <c r="UCW31" s="81"/>
      <c r="UCX31" s="81"/>
      <c r="UCY31" s="81"/>
      <c r="UCZ31" s="81"/>
      <c r="UDA31" s="81"/>
      <c r="UDB31" s="81"/>
      <c r="UDC31" s="81"/>
      <c r="UDD31" s="81"/>
      <c r="UDE31" s="81"/>
      <c r="UDF31" s="81"/>
      <c r="UDG31" s="81"/>
      <c r="UDH31" s="81"/>
      <c r="UDI31" s="81"/>
      <c r="UDJ31" s="81"/>
      <c r="UDK31" s="81"/>
      <c r="UDL31" s="81"/>
      <c r="UDM31" s="81"/>
      <c r="UDN31" s="81"/>
      <c r="UDO31" s="81"/>
      <c r="UDP31" s="81"/>
      <c r="UDQ31" s="81"/>
      <c r="UDR31" s="81"/>
      <c r="UDS31" s="81"/>
      <c r="UDT31" s="81"/>
      <c r="UDU31" s="81"/>
      <c r="UDV31" s="81"/>
      <c r="UDW31" s="81"/>
      <c r="UDX31" s="81"/>
      <c r="UDY31" s="81"/>
      <c r="UDZ31" s="81"/>
      <c r="UEA31" s="81"/>
      <c r="UEB31" s="81"/>
      <c r="UEC31" s="81"/>
      <c r="UED31" s="81"/>
      <c r="UEE31" s="81"/>
      <c r="UEF31" s="81"/>
      <c r="UEG31" s="81"/>
      <c r="UEH31" s="81"/>
      <c r="UEI31" s="81"/>
      <c r="UEJ31" s="81"/>
      <c r="UEK31" s="81"/>
      <c r="UEL31" s="81"/>
      <c r="UEM31" s="81"/>
      <c r="UEN31" s="81"/>
      <c r="UEO31" s="81"/>
      <c r="UEP31" s="81"/>
      <c r="UEQ31" s="81"/>
      <c r="UER31" s="81"/>
      <c r="UES31" s="81"/>
      <c r="UET31" s="81"/>
      <c r="UEU31" s="81"/>
      <c r="UEV31" s="81"/>
      <c r="UEW31" s="81"/>
      <c r="UEX31" s="81"/>
      <c r="UEY31" s="81"/>
      <c r="UEZ31" s="81"/>
      <c r="UFA31" s="81"/>
      <c r="UFB31" s="81"/>
      <c r="UFC31" s="81"/>
      <c r="UFD31" s="81"/>
      <c r="UFE31" s="81"/>
      <c r="UFF31" s="81"/>
      <c r="UFG31" s="81"/>
      <c r="UFH31" s="81"/>
      <c r="UFI31" s="81"/>
      <c r="UFJ31" s="81"/>
      <c r="UFK31" s="81"/>
      <c r="UFL31" s="81"/>
      <c r="UFM31" s="81"/>
      <c r="UFN31" s="81"/>
      <c r="UFO31" s="81"/>
      <c r="UFP31" s="81"/>
      <c r="UFQ31" s="81"/>
      <c r="UFR31" s="81"/>
      <c r="UFS31" s="81"/>
      <c r="UFT31" s="81"/>
      <c r="UFU31" s="81"/>
      <c r="UFV31" s="81"/>
      <c r="UFW31" s="81"/>
      <c r="UFX31" s="81"/>
      <c r="UFY31" s="81"/>
      <c r="UFZ31" s="81"/>
      <c r="UGA31" s="81"/>
      <c r="UGB31" s="81"/>
      <c r="UGC31" s="81"/>
      <c r="UGD31" s="81"/>
      <c r="UGE31" s="81"/>
      <c r="UGF31" s="81"/>
      <c r="UGG31" s="81"/>
      <c r="UGH31" s="81"/>
      <c r="UGI31" s="81"/>
      <c r="UGJ31" s="81"/>
      <c r="UGK31" s="81"/>
      <c r="UGL31" s="81"/>
      <c r="UGM31" s="81"/>
      <c r="UGN31" s="81"/>
      <c r="UGO31" s="81"/>
      <c r="UGP31" s="81"/>
      <c r="UGQ31" s="81"/>
      <c r="UGR31" s="81"/>
      <c r="UGS31" s="81"/>
      <c r="UGT31" s="81"/>
      <c r="UGU31" s="81"/>
      <c r="UGV31" s="81"/>
      <c r="UGW31" s="81"/>
      <c r="UGX31" s="81"/>
      <c r="UGY31" s="81"/>
      <c r="UGZ31" s="81"/>
      <c r="UHA31" s="81"/>
      <c r="UHB31" s="81"/>
      <c r="UHC31" s="81"/>
      <c r="UHD31" s="81"/>
      <c r="UHE31" s="81"/>
      <c r="UHF31" s="81"/>
      <c r="UHG31" s="81"/>
      <c r="UHH31" s="81"/>
      <c r="UHI31" s="81"/>
      <c r="UHJ31" s="81"/>
      <c r="UHK31" s="81"/>
      <c r="UHL31" s="81"/>
      <c r="UHM31" s="81"/>
      <c r="UHN31" s="81"/>
      <c r="UHO31" s="81"/>
      <c r="UHP31" s="81"/>
      <c r="UHQ31" s="81"/>
      <c r="UHR31" s="81"/>
      <c r="UHS31" s="81"/>
      <c r="UHT31" s="81"/>
      <c r="UHU31" s="81"/>
      <c r="UHV31" s="81"/>
      <c r="UHW31" s="81"/>
      <c r="UHX31" s="81"/>
      <c r="UHY31" s="81"/>
      <c r="UHZ31" s="81"/>
      <c r="UIA31" s="81"/>
      <c r="UIB31" s="81"/>
      <c r="UIC31" s="81"/>
      <c r="UID31" s="81"/>
      <c r="UIE31" s="81"/>
      <c r="UIF31" s="81"/>
      <c r="UIG31" s="81"/>
      <c r="UIH31" s="81"/>
      <c r="UII31" s="81"/>
      <c r="UIJ31" s="81"/>
      <c r="UIK31" s="81"/>
      <c r="UIL31" s="81"/>
      <c r="UIM31" s="81"/>
      <c r="UIN31" s="81"/>
      <c r="UIO31" s="81"/>
      <c r="UIP31" s="81"/>
      <c r="UIQ31" s="81"/>
      <c r="UIR31" s="81"/>
      <c r="UIS31" s="81"/>
      <c r="UIT31" s="81"/>
      <c r="UIU31" s="81"/>
      <c r="UIV31" s="81"/>
      <c r="UIW31" s="81"/>
      <c r="UIX31" s="81"/>
      <c r="UIY31" s="81"/>
      <c r="UIZ31" s="81"/>
      <c r="UJA31" s="81"/>
      <c r="UJB31" s="81"/>
      <c r="UJC31" s="81"/>
      <c r="UJD31" s="81"/>
      <c r="UJE31" s="81"/>
      <c r="UJF31" s="81"/>
      <c r="UJG31" s="81"/>
      <c r="UJH31" s="81"/>
      <c r="UJI31" s="81"/>
      <c r="UJJ31" s="81"/>
      <c r="UJK31" s="81"/>
      <c r="UJL31" s="81"/>
      <c r="UJM31" s="81"/>
      <c r="UJN31" s="81"/>
      <c r="UJO31" s="81"/>
      <c r="UJP31" s="81"/>
      <c r="UJQ31" s="81"/>
      <c r="UJR31" s="81"/>
      <c r="UJS31" s="81"/>
      <c r="UJT31" s="81"/>
      <c r="UJU31" s="81"/>
      <c r="UJV31" s="81"/>
      <c r="UJW31" s="81"/>
      <c r="UJX31" s="81"/>
      <c r="UJY31" s="81"/>
      <c r="UJZ31" s="81"/>
      <c r="UKA31" s="81"/>
      <c r="UKB31" s="81"/>
      <c r="UKC31" s="81"/>
      <c r="UKD31" s="81"/>
      <c r="UKE31" s="81"/>
      <c r="UKF31" s="81"/>
      <c r="UKG31" s="81"/>
      <c r="UKH31" s="81"/>
      <c r="UKI31" s="81"/>
      <c r="UKJ31" s="81"/>
      <c r="UKK31" s="81"/>
      <c r="UKL31" s="81"/>
      <c r="UKM31" s="81"/>
      <c r="UKN31" s="81"/>
      <c r="UKO31" s="81"/>
      <c r="UKP31" s="81"/>
      <c r="UKQ31" s="81"/>
      <c r="UKR31" s="81"/>
      <c r="UKS31" s="81"/>
      <c r="UKT31" s="81"/>
      <c r="UKU31" s="81"/>
      <c r="UKV31" s="81"/>
      <c r="UKW31" s="81"/>
      <c r="UKX31" s="81"/>
      <c r="UKY31" s="81"/>
      <c r="UKZ31" s="81"/>
      <c r="ULA31" s="81"/>
      <c r="ULB31" s="81"/>
      <c r="ULC31" s="81"/>
      <c r="ULD31" s="81"/>
      <c r="ULE31" s="81"/>
      <c r="ULF31" s="81"/>
      <c r="ULG31" s="81"/>
      <c r="ULH31" s="81"/>
      <c r="ULI31" s="81"/>
      <c r="ULJ31" s="81"/>
      <c r="ULK31" s="81"/>
      <c r="ULL31" s="81"/>
      <c r="ULM31" s="81"/>
      <c r="ULN31" s="81"/>
      <c r="ULO31" s="81"/>
      <c r="ULP31" s="81"/>
      <c r="ULQ31" s="81"/>
      <c r="ULR31" s="81"/>
      <c r="ULS31" s="81"/>
      <c r="ULT31" s="81"/>
      <c r="ULU31" s="81"/>
      <c r="ULV31" s="81"/>
      <c r="ULW31" s="81"/>
      <c r="ULX31" s="81"/>
      <c r="ULY31" s="81"/>
      <c r="ULZ31" s="81"/>
      <c r="UMA31" s="81"/>
      <c r="UMB31" s="81"/>
      <c r="UMC31" s="81"/>
      <c r="UMD31" s="81"/>
      <c r="UME31" s="81"/>
      <c r="UMF31" s="81"/>
      <c r="UMG31" s="81"/>
      <c r="UMH31" s="81"/>
      <c r="UMI31" s="81"/>
      <c r="UMJ31" s="81"/>
      <c r="UMK31" s="81"/>
      <c r="UML31" s="81"/>
      <c r="UMM31" s="81"/>
      <c r="UMN31" s="81"/>
      <c r="UMO31" s="81"/>
      <c r="UMP31" s="81"/>
      <c r="UMQ31" s="81"/>
      <c r="UMR31" s="81"/>
      <c r="UMS31" s="81"/>
      <c r="UMT31" s="81"/>
      <c r="UMU31" s="81"/>
      <c r="UMV31" s="81"/>
      <c r="UMW31" s="81"/>
      <c r="UMX31" s="81"/>
      <c r="UMY31" s="81"/>
      <c r="UMZ31" s="81"/>
      <c r="UNA31" s="81"/>
      <c r="UNB31" s="81"/>
      <c r="UNC31" s="81"/>
      <c r="UND31" s="81"/>
      <c r="UNE31" s="81"/>
      <c r="UNF31" s="81"/>
      <c r="UNG31" s="81"/>
      <c r="UNH31" s="81"/>
      <c r="UNI31" s="81"/>
      <c r="UNJ31" s="81"/>
      <c r="UNK31" s="81"/>
      <c r="UNL31" s="81"/>
      <c r="UNM31" s="81"/>
      <c r="UNN31" s="81"/>
      <c r="UNO31" s="81"/>
      <c r="UNP31" s="81"/>
      <c r="UNQ31" s="81"/>
      <c r="UNR31" s="81"/>
      <c r="UNS31" s="81"/>
      <c r="UNT31" s="81"/>
      <c r="UNU31" s="81"/>
      <c r="UNV31" s="81"/>
      <c r="UNW31" s="81"/>
      <c r="UNX31" s="81"/>
      <c r="UNY31" s="81"/>
      <c r="UNZ31" s="81"/>
      <c r="UOA31" s="81"/>
      <c r="UOB31" s="81"/>
      <c r="UOC31" s="81"/>
      <c r="UOD31" s="81"/>
      <c r="UOE31" s="81"/>
      <c r="UOF31" s="81"/>
      <c r="UOG31" s="81"/>
      <c r="UOH31" s="81"/>
      <c r="UOI31" s="81"/>
      <c r="UOJ31" s="81"/>
      <c r="UOK31" s="81"/>
      <c r="UOL31" s="81"/>
      <c r="UOM31" s="81"/>
      <c r="UON31" s="81"/>
      <c r="UOO31" s="81"/>
      <c r="UOP31" s="81"/>
      <c r="UOQ31" s="81"/>
      <c r="UOR31" s="81"/>
      <c r="UOS31" s="81"/>
      <c r="UOT31" s="81"/>
      <c r="UOU31" s="81"/>
      <c r="UOV31" s="81"/>
      <c r="UOW31" s="81"/>
      <c r="UOX31" s="81"/>
      <c r="UOY31" s="81"/>
      <c r="UOZ31" s="81"/>
      <c r="UPA31" s="81"/>
      <c r="UPB31" s="81"/>
      <c r="UPC31" s="81"/>
      <c r="UPD31" s="81"/>
      <c r="UPE31" s="81"/>
      <c r="UPF31" s="81"/>
      <c r="UPG31" s="81"/>
      <c r="UPH31" s="81"/>
      <c r="UPI31" s="81"/>
      <c r="UPJ31" s="81"/>
      <c r="UPK31" s="81"/>
      <c r="UPL31" s="81"/>
      <c r="UPM31" s="81"/>
      <c r="UPN31" s="81"/>
      <c r="UPO31" s="81"/>
      <c r="UPP31" s="81"/>
      <c r="UPQ31" s="81"/>
      <c r="UPR31" s="81"/>
      <c r="UPS31" s="81"/>
      <c r="UPT31" s="81"/>
      <c r="UPU31" s="81"/>
      <c r="UPV31" s="81"/>
      <c r="UPW31" s="81"/>
      <c r="UPX31" s="81"/>
      <c r="UPY31" s="81"/>
      <c r="UPZ31" s="81"/>
      <c r="UQA31" s="81"/>
      <c r="UQB31" s="81"/>
      <c r="UQC31" s="81"/>
      <c r="UQD31" s="81"/>
      <c r="UQE31" s="81"/>
      <c r="UQF31" s="81"/>
      <c r="UQG31" s="81"/>
      <c r="UQH31" s="81"/>
      <c r="UQI31" s="81"/>
      <c r="UQJ31" s="81"/>
      <c r="UQK31" s="81"/>
      <c r="UQL31" s="81"/>
      <c r="UQM31" s="81"/>
      <c r="UQN31" s="81"/>
      <c r="UQO31" s="81"/>
      <c r="UQP31" s="81"/>
      <c r="UQQ31" s="81"/>
      <c r="UQR31" s="81"/>
      <c r="UQS31" s="81"/>
      <c r="UQT31" s="81"/>
      <c r="UQU31" s="81"/>
      <c r="UQV31" s="81"/>
      <c r="UQW31" s="81"/>
      <c r="UQX31" s="81"/>
      <c r="UQY31" s="81"/>
      <c r="UQZ31" s="81"/>
      <c r="URA31" s="81"/>
      <c r="URB31" s="81"/>
      <c r="URC31" s="81"/>
      <c r="URD31" s="81"/>
      <c r="URE31" s="81"/>
      <c r="URF31" s="81"/>
      <c r="URG31" s="81"/>
      <c r="URH31" s="81"/>
      <c r="URI31" s="81"/>
      <c r="URJ31" s="81"/>
      <c r="URK31" s="81"/>
      <c r="URL31" s="81"/>
      <c r="URM31" s="81"/>
      <c r="URN31" s="81"/>
      <c r="URO31" s="81"/>
      <c r="URP31" s="81"/>
      <c r="URQ31" s="81"/>
      <c r="URR31" s="81"/>
      <c r="URS31" s="81"/>
      <c r="URT31" s="81"/>
      <c r="URU31" s="81"/>
      <c r="URV31" s="81"/>
      <c r="URW31" s="81"/>
      <c r="URX31" s="81"/>
      <c r="URY31" s="81"/>
      <c r="URZ31" s="81"/>
      <c r="USA31" s="81"/>
      <c r="USB31" s="81"/>
      <c r="USC31" s="81"/>
      <c r="USD31" s="81"/>
      <c r="USE31" s="81"/>
      <c r="USF31" s="81"/>
      <c r="USG31" s="81"/>
      <c r="USH31" s="81"/>
      <c r="USI31" s="81"/>
      <c r="USJ31" s="81"/>
      <c r="USK31" s="81"/>
      <c r="USL31" s="81"/>
      <c r="USM31" s="81"/>
      <c r="USN31" s="81"/>
      <c r="USO31" s="81"/>
      <c r="USP31" s="81"/>
      <c r="USQ31" s="81"/>
      <c r="USR31" s="81"/>
      <c r="USS31" s="81"/>
      <c r="UST31" s="81"/>
      <c r="USU31" s="81"/>
      <c r="USV31" s="81"/>
      <c r="USW31" s="81"/>
      <c r="USX31" s="81"/>
      <c r="USY31" s="81"/>
      <c r="USZ31" s="81"/>
      <c r="UTA31" s="81"/>
      <c r="UTB31" s="81"/>
      <c r="UTC31" s="81"/>
      <c r="UTD31" s="81"/>
      <c r="UTE31" s="81"/>
      <c r="UTF31" s="81"/>
      <c r="UTG31" s="81"/>
      <c r="UTH31" s="81"/>
      <c r="UTI31" s="81"/>
      <c r="UTJ31" s="81"/>
      <c r="UTK31" s="81"/>
      <c r="UTL31" s="81"/>
      <c r="UTM31" s="81"/>
      <c r="UTN31" s="81"/>
      <c r="UTO31" s="81"/>
      <c r="UTP31" s="81"/>
      <c r="UTQ31" s="81"/>
      <c r="UTR31" s="81"/>
      <c r="UTS31" s="81"/>
      <c r="UTT31" s="81"/>
      <c r="UTU31" s="81"/>
      <c r="UTV31" s="81"/>
      <c r="UTW31" s="81"/>
      <c r="UTX31" s="81"/>
      <c r="UTY31" s="81"/>
      <c r="UTZ31" s="81"/>
      <c r="UUA31" s="81"/>
      <c r="UUB31" s="81"/>
      <c r="UUC31" s="81"/>
      <c r="UUD31" s="81"/>
      <c r="UUE31" s="81"/>
      <c r="UUF31" s="81"/>
      <c r="UUG31" s="81"/>
      <c r="UUH31" s="81"/>
      <c r="UUI31" s="81"/>
      <c r="UUJ31" s="81"/>
      <c r="UUK31" s="81"/>
      <c r="UUL31" s="81"/>
      <c r="UUM31" s="81"/>
      <c r="UUN31" s="81"/>
      <c r="UUO31" s="81"/>
      <c r="UUP31" s="81"/>
      <c r="UUQ31" s="81"/>
      <c r="UUR31" s="81"/>
      <c r="UUS31" s="81"/>
      <c r="UUT31" s="81"/>
      <c r="UUU31" s="81"/>
      <c r="UUV31" s="81"/>
      <c r="UUW31" s="81"/>
      <c r="UUX31" s="81"/>
      <c r="UUY31" s="81"/>
      <c r="UUZ31" s="81"/>
      <c r="UVA31" s="81"/>
      <c r="UVB31" s="81"/>
      <c r="UVC31" s="81"/>
      <c r="UVD31" s="81"/>
      <c r="UVE31" s="81"/>
      <c r="UVF31" s="81"/>
      <c r="UVG31" s="81"/>
      <c r="UVH31" s="81"/>
      <c r="UVI31" s="81"/>
      <c r="UVJ31" s="81"/>
      <c r="UVK31" s="81"/>
      <c r="UVL31" s="81"/>
      <c r="UVM31" s="81"/>
      <c r="UVN31" s="81"/>
      <c r="UVO31" s="81"/>
      <c r="UVP31" s="81"/>
      <c r="UVQ31" s="81"/>
      <c r="UVR31" s="81"/>
      <c r="UVS31" s="81"/>
      <c r="UVT31" s="81"/>
      <c r="UVU31" s="81"/>
      <c r="UVV31" s="81"/>
      <c r="UVW31" s="81"/>
      <c r="UVX31" s="81"/>
      <c r="UVY31" s="81"/>
      <c r="UVZ31" s="81"/>
      <c r="UWA31" s="81"/>
      <c r="UWB31" s="81"/>
      <c r="UWC31" s="81"/>
      <c r="UWD31" s="81"/>
      <c r="UWE31" s="81"/>
      <c r="UWF31" s="81"/>
      <c r="UWG31" s="81"/>
      <c r="UWH31" s="81"/>
      <c r="UWI31" s="81"/>
      <c r="UWJ31" s="81"/>
      <c r="UWK31" s="81"/>
      <c r="UWL31" s="81"/>
      <c r="UWM31" s="81"/>
      <c r="UWN31" s="81"/>
      <c r="UWO31" s="81"/>
      <c r="UWP31" s="81"/>
      <c r="UWQ31" s="81"/>
      <c r="UWR31" s="81"/>
      <c r="UWS31" s="81"/>
      <c r="UWT31" s="81"/>
      <c r="UWU31" s="81"/>
      <c r="UWV31" s="81"/>
      <c r="UWW31" s="81"/>
      <c r="UWX31" s="81"/>
      <c r="UWY31" s="81"/>
      <c r="UWZ31" s="81"/>
      <c r="UXA31" s="81"/>
      <c r="UXB31" s="81"/>
      <c r="UXC31" s="81"/>
      <c r="UXD31" s="81"/>
      <c r="UXE31" s="81"/>
      <c r="UXF31" s="81"/>
      <c r="UXG31" s="81"/>
      <c r="UXH31" s="81"/>
      <c r="UXI31" s="81"/>
      <c r="UXJ31" s="81"/>
      <c r="UXK31" s="81"/>
      <c r="UXL31" s="81"/>
      <c r="UXM31" s="81"/>
      <c r="UXN31" s="81"/>
      <c r="UXO31" s="81"/>
      <c r="UXP31" s="81"/>
      <c r="UXQ31" s="81"/>
      <c r="UXR31" s="81"/>
      <c r="UXS31" s="81"/>
      <c r="UXT31" s="81"/>
      <c r="UXU31" s="81"/>
      <c r="UXV31" s="81"/>
      <c r="UXW31" s="81"/>
      <c r="UXX31" s="81"/>
      <c r="UXY31" s="81"/>
      <c r="UXZ31" s="81"/>
      <c r="UYA31" s="81"/>
      <c r="UYB31" s="81"/>
      <c r="UYC31" s="81"/>
      <c r="UYD31" s="81"/>
      <c r="UYE31" s="81"/>
      <c r="UYF31" s="81"/>
      <c r="UYG31" s="81"/>
      <c r="UYH31" s="81"/>
      <c r="UYI31" s="81"/>
      <c r="UYJ31" s="81"/>
      <c r="UYK31" s="81"/>
      <c r="UYL31" s="81"/>
      <c r="UYM31" s="81"/>
      <c r="UYN31" s="81"/>
      <c r="UYO31" s="81"/>
      <c r="UYP31" s="81"/>
      <c r="UYQ31" s="81"/>
      <c r="UYR31" s="81"/>
      <c r="UYS31" s="81"/>
      <c r="UYT31" s="81"/>
      <c r="UYU31" s="81"/>
      <c r="UYV31" s="81"/>
      <c r="UYW31" s="81"/>
      <c r="UYX31" s="81"/>
      <c r="UYY31" s="81"/>
      <c r="UYZ31" s="81"/>
      <c r="UZA31" s="81"/>
      <c r="UZB31" s="81"/>
      <c r="UZC31" s="81"/>
      <c r="UZD31" s="81"/>
      <c r="UZE31" s="81"/>
      <c r="UZF31" s="81"/>
      <c r="UZG31" s="81"/>
      <c r="UZH31" s="81"/>
      <c r="UZI31" s="81"/>
      <c r="UZJ31" s="81"/>
      <c r="UZK31" s="81"/>
      <c r="UZL31" s="81"/>
      <c r="UZM31" s="81"/>
      <c r="UZN31" s="81"/>
      <c r="UZO31" s="81"/>
      <c r="UZP31" s="81"/>
      <c r="UZQ31" s="81"/>
      <c r="UZR31" s="81"/>
      <c r="UZS31" s="81"/>
      <c r="UZT31" s="81"/>
      <c r="UZU31" s="81"/>
      <c r="UZV31" s="81"/>
      <c r="UZW31" s="81"/>
      <c r="UZX31" s="81"/>
      <c r="UZY31" s="81"/>
      <c r="UZZ31" s="81"/>
      <c r="VAA31" s="81"/>
      <c r="VAB31" s="81"/>
      <c r="VAC31" s="81"/>
      <c r="VAD31" s="81"/>
      <c r="VAE31" s="81"/>
      <c r="VAF31" s="81"/>
      <c r="VAG31" s="81"/>
      <c r="VAH31" s="81"/>
      <c r="VAI31" s="81"/>
      <c r="VAJ31" s="81"/>
      <c r="VAK31" s="81"/>
      <c r="VAL31" s="81"/>
      <c r="VAM31" s="81"/>
      <c r="VAN31" s="81"/>
      <c r="VAO31" s="81"/>
      <c r="VAP31" s="81"/>
      <c r="VAQ31" s="81"/>
      <c r="VAR31" s="81"/>
      <c r="VAS31" s="81"/>
      <c r="VAT31" s="81"/>
      <c r="VAU31" s="81"/>
      <c r="VAV31" s="81"/>
      <c r="VAW31" s="81"/>
      <c r="VAX31" s="81"/>
      <c r="VAY31" s="81"/>
      <c r="VAZ31" s="81"/>
      <c r="VBA31" s="81"/>
      <c r="VBB31" s="81"/>
      <c r="VBC31" s="81"/>
      <c r="VBD31" s="81"/>
      <c r="VBE31" s="81"/>
      <c r="VBF31" s="81"/>
      <c r="VBG31" s="81"/>
      <c r="VBH31" s="81"/>
      <c r="VBI31" s="81"/>
      <c r="VBJ31" s="81"/>
      <c r="VBK31" s="81"/>
      <c r="VBL31" s="81"/>
      <c r="VBM31" s="81"/>
      <c r="VBN31" s="81"/>
      <c r="VBO31" s="81"/>
      <c r="VBP31" s="81"/>
      <c r="VBQ31" s="81"/>
      <c r="VBR31" s="81"/>
      <c r="VBS31" s="81"/>
      <c r="VBT31" s="81"/>
      <c r="VBU31" s="81"/>
      <c r="VBV31" s="81"/>
      <c r="VBW31" s="81"/>
      <c r="VBX31" s="81"/>
      <c r="VBY31" s="81"/>
      <c r="VBZ31" s="81"/>
      <c r="VCA31" s="81"/>
      <c r="VCB31" s="81"/>
      <c r="VCC31" s="81"/>
      <c r="VCD31" s="81"/>
      <c r="VCE31" s="81"/>
      <c r="VCF31" s="81"/>
      <c r="VCG31" s="81"/>
      <c r="VCH31" s="81"/>
      <c r="VCI31" s="81"/>
      <c r="VCJ31" s="81"/>
      <c r="VCK31" s="81"/>
      <c r="VCL31" s="81"/>
      <c r="VCM31" s="81"/>
      <c r="VCN31" s="81"/>
      <c r="VCO31" s="81"/>
      <c r="VCP31" s="81"/>
      <c r="VCQ31" s="81"/>
      <c r="VCR31" s="81"/>
      <c r="VCS31" s="81"/>
      <c r="VCT31" s="81"/>
      <c r="VCU31" s="81"/>
      <c r="VCV31" s="81"/>
      <c r="VCW31" s="81"/>
      <c r="VCX31" s="81"/>
      <c r="VCY31" s="81"/>
      <c r="VCZ31" s="81"/>
      <c r="VDA31" s="81"/>
      <c r="VDB31" s="81"/>
      <c r="VDC31" s="81"/>
      <c r="VDD31" s="81"/>
      <c r="VDE31" s="81"/>
      <c r="VDF31" s="81"/>
      <c r="VDG31" s="81"/>
      <c r="VDH31" s="81"/>
      <c r="VDI31" s="81"/>
      <c r="VDJ31" s="81"/>
      <c r="VDK31" s="81"/>
      <c r="VDL31" s="81"/>
      <c r="VDM31" s="81"/>
      <c r="VDN31" s="81"/>
      <c r="VDO31" s="81"/>
      <c r="VDP31" s="81"/>
      <c r="VDQ31" s="81"/>
      <c r="VDR31" s="81"/>
      <c r="VDS31" s="81"/>
      <c r="VDT31" s="81"/>
      <c r="VDU31" s="81"/>
      <c r="VDV31" s="81"/>
      <c r="VDW31" s="81"/>
      <c r="VDX31" s="81"/>
      <c r="VDY31" s="81"/>
      <c r="VDZ31" s="81"/>
      <c r="VEA31" s="81"/>
      <c r="VEB31" s="81"/>
      <c r="VEC31" s="81"/>
      <c r="VED31" s="81"/>
      <c r="VEE31" s="81"/>
      <c r="VEF31" s="81"/>
      <c r="VEG31" s="81"/>
      <c r="VEH31" s="81"/>
      <c r="VEI31" s="81"/>
      <c r="VEJ31" s="81"/>
      <c r="VEK31" s="81"/>
      <c r="VEL31" s="81"/>
      <c r="VEM31" s="81"/>
      <c r="VEN31" s="81"/>
      <c r="VEO31" s="81"/>
      <c r="VEP31" s="81"/>
      <c r="VEQ31" s="81"/>
      <c r="VER31" s="81"/>
      <c r="VES31" s="81"/>
      <c r="VET31" s="81"/>
      <c r="VEU31" s="81"/>
      <c r="VEV31" s="81"/>
      <c r="VEW31" s="81"/>
      <c r="VEX31" s="81"/>
      <c r="VEY31" s="81"/>
      <c r="VEZ31" s="81"/>
      <c r="VFA31" s="81"/>
      <c r="VFB31" s="81"/>
      <c r="VFC31" s="81"/>
      <c r="VFD31" s="81"/>
      <c r="VFE31" s="81"/>
      <c r="VFF31" s="81"/>
      <c r="VFG31" s="81"/>
      <c r="VFH31" s="81"/>
      <c r="VFI31" s="81"/>
      <c r="VFJ31" s="81"/>
      <c r="VFK31" s="81"/>
      <c r="VFL31" s="81"/>
      <c r="VFM31" s="81"/>
      <c r="VFN31" s="81"/>
      <c r="VFO31" s="81"/>
      <c r="VFP31" s="81"/>
      <c r="VFQ31" s="81"/>
      <c r="VFR31" s="81"/>
      <c r="VFS31" s="81"/>
      <c r="VFT31" s="81"/>
      <c r="VFU31" s="81"/>
      <c r="VFV31" s="81"/>
      <c r="VFW31" s="81"/>
      <c r="VFX31" s="81"/>
      <c r="VFY31" s="81"/>
      <c r="VFZ31" s="81"/>
      <c r="VGA31" s="81"/>
      <c r="VGB31" s="81"/>
      <c r="VGC31" s="81"/>
      <c r="VGD31" s="81"/>
      <c r="VGE31" s="81"/>
      <c r="VGF31" s="81"/>
      <c r="VGG31" s="81"/>
      <c r="VGH31" s="81"/>
      <c r="VGI31" s="81"/>
      <c r="VGJ31" s="81"/>
      <c r="VGK31" s="81"/>
      <c r="VGL31" s="81"/>
      <c r="VGM31" s="81"/>
      <c r="VGN31" s="81"/>
      <c r="VGO31" s="81"/>
      <c r="VGP31" s="81"/>
      <c r="VGQ31" s="81"/>
      <c r="VGR31" s="81"/>
      <c r="VGS31" s="81"/>
      <c r="VGT31" s="81"/>
      <c r="VGU31" s="81"/>
      <c r="VGV31" s="81"/>
      <c r="VGW31" s="81"/>
      <c r="VGX31" s="81"/>
      <c r="VGY31" s="81"/>
      <c r="VGZ31" s="81"/>
      <c r="VHA31" s="81"/>
      <c r="VHB31" s="81"/>
      <c r="VHC31" s="81"/>
      <c r="VHD31" s="81"/>
      <c r="VHE31" s="81"/>
      <c r="VHF31" s="81"/>
      <c r="VHG31" s="81"/>
      <c r="VHH31" s="81"/>
      <c r="VHI31" s="81"/>
      <c r="VHJ31" s="81"/>
      <c r="VHK31" s="81"/>
      <c r="VHL31" s="81"/>
      <c r="VHM31" s="81"/>
      <c r="VHN31" s="81"/>
      <c r="VHO31" s="81"/>
      <c r="VHP31" s="81"/>
      <c r="VHQ31" s="81"/>
      <c r="VHR31" s="81"/>
      <c r="VHS31" s="81"/>
      <c r="VHT31" s="81"/>
      <c r="VHU31" s="81"/>
      <c r="VHV31" s="81"/>
      <c r="VHW31" s="81"/>
      <c r="VHX31" s="81"/>
      <c r="VHY31" s="81"/>
      <c r="VHZ31" s="81"/>
      <c r="VIA31" s="81"/>
      <c r="VIB31" s="81"/>
      <c r="VIC31" s="81"/>
      <c r="VID31" s="81"/>
      <c r="VIE31" s="81"/>
      <c r="VIF31" s="81"/>
      <c r="VIG31" s="81"/>
      <c r="VIH31" s="81"/>
      <c r="VII31" s="81"/>
      <c r="VIJ31" s="81"/>
      <c r="VIK31" s="81"/>
      <c r="VIL31" s="81"/>
      <c r="VIM31" s="81"/>
      <c r="VIN31" s="81"/>
      <c r="VIO31" s="81"/>
      <c r="VIP31" s="81"/>
      <c r="VIQ31" s="81"/>
      <c r="VIR31" s="81"/>
      <c r="VIS31" s="81"/>
      <c r="VIT31" s="81"/>
      <c r="VIU31" s="81"/>
      <c r="VIV31" s="81"/>
      <c r="VIW31" s="81"/>
      <c r="VIX31" s="81"/>
      <c r="VIY31" s="81"/>
      <c r="VIZ31" s="81"/>
      <c r="VJA31" s="81"/>
      <c r="VJB31" s="81"/>
      <c r="VJC31" s="81"/>
      <c r="VJD31" s="81"/>
      <c r="VJE31" s="81"/>
      <c r="VJF31" s="81"/>
      <c r="VJG31" s="81"/>
      <c r="VJH31" s="81"/>
      <c r="VJI31" s="81"/>
      <c r="VJJ31" s="81"/>
      <c r="VJK31" s="81"/>
      <c r="VJL31" s="81"/>
      <c r="VJM31" s="81"/>
      <c r="VJN31" s="81"/>
      <c r="VJO31" s="81"/>
      <c r="VJP31" s="81"/>
      <c r="VJQ31" s="81"/>
      <c r="VJR31" s="81"/>
      <c r="VJS31" s="81"/>
      <c r="VJT31" s="81"/>
      <c r="VJU31" s="81"/>
      <c r="VJV31" s="81"/>
      <c r="VJW31" s="81"/>
      <c r="VJX31" s="81"/>
      <c r="VJY31" s="81"/>
      <c r="VJZ31" s="81"/>
      <c r="VKA31" s="81"/>
      <c r="VKB31" s="81"/>
      <c r="VKC31" s="81"/>
      <c r="VKD31" s="81"/>
      <c r="VKE31" s="81"/>
      <c r="VKF31" s="81"/>
      <c r="VKG31" s="81"/>
      <c r="VKH31" s="81"/>
      <c r="VKI31" s="81"/>
      <c r="VKJ31" s="81"/>
      <c r="VKK31" s="81"/>
      <c r="VKL31" s="81"/>
      <c r="VKM31" s="81"/>
      <c r="VKN31" s="81"/>
      <c r="VKO31" s="81"/>
      <c r="VKP31" s="81"/>
      <c r="VKQ31" s="81"/>
      <c r="VKR31" s="81"/>
      <c r="VKS31" s="81"/>
      <c r="VKT31" s="81"/>
      <c r="VKU31" s="81"/>
      <c r="VKV31" s="81"/>
      <c r="VKW31" s="81"/>
      <c r="VKX31" s="81"/>
      <c r="VKY31" s="81"/>
      <c r="VKZ31" s="81"/>
      <c r="VLA31" s="81"/>
      <c r="VLB31" s="81"/>
      <c r="VLC31" s="81"/>
      <c r="VLD31" s="81"/>
      <c r="VLE31" s="81"/>
      <c r="VLF31" s="81"/>
      <c r="VLG31" s="81"/>
      <c r="VLH31" s="81"/>
      <c r="VLI31" s="81"/>
      <c r="VLJ31" s="81"/>
      <c r="VLK31" s="81"/>
      <c r="VLL31" s="81"/>
      <c r="VLM31" s="81"/>
      <c r="VLN31" s="81"/>
      <c r="VLO31" s="81"/>
      <c r="VLP31" s="81"/>
      <c r="VLQ31" s="81"/>
      <c r="VLR31" s="81"/>
      <c r="VLS31" s="81"/>
      <c r="VLT31" s="81"/>
      <c r="VLU31" s="81"/>
      <c r="VLV31" s="81"/>
      <c r="VLW31" s="81"/>
      <c r="VLX31" s="81"/>
      <c r="VLY31" s="81"/>
      <c r="VLZ31" s="81"/>
      <c r="VMA31" s="81"/>
      <c r="VMB31" s="81"/>
      <c r="VMC31" s="81"/>
      <c r="VMD31" s="81"/>
      <c r="VME31" s="81"/>
      <c r="VMF31" s="81"/>
      <c r="VMG31" s="81"/>
      <c r="VMH31" s="81"/>
      <c r="VMI31" s="81"/>
      <c r="VMJ31" s="81"/>
      <c r="VMK31" s="81"/>
      <c r="VML31" s="81"/>
      <c r="VMM31" s="81"/>
      <c r="VMN31" s="81"/>
      <c r="VMO31" s="81"/>
      <c r="VMP31" s="81"/>
      <c r="VMQ31" s="81"/>
      <c r="VMR31" s="81"/>
      <c r="VMS31" s="81"/>
      <c r="VMT31" s="81"/>
      <c r="VMU31" s="81"/>
      <c r="VMV31" s="81"/>
      <c r="VMW31" s="81"/>
      <c r="VMX31" s="81"/>
      <c r="VMY31" s="81"/>
      <c r="VMZ31" s="81"/>
      <c r="VNA31" s="81"/>
      <c r="VNB31" s="81"/>
      <c r="VNC31" s="81"/>
      <c r="VND31" s="81"/>
      <c r="VNE31" s="81"/>
      <c r="VNF31" s="81"/>
      <c r="VNG31" s="81"/>
      <c r="VNH31" s="81"/>
      <c r="VNI31" s="81"/>
      <c r="VNJ31" s="81"/>
      <c r="VNK31" s="81"/>
      <c r="VNL31" s="81"/>
      <c r="VNM31" s="81"/>
      <c r="VNN31" s="81"/>
      <c r="VNO31" s="81"/>
      <c r="VNP31" s="81"/>
      <c r="VNQ31" s="81"/>
      <c r="VNR31" s="81"/>
      <c r="VNS31" s="81"/>
      <c r="VNT31" s="81"/>
      <c r="VNU31" s="81"/>
      <c r="VNV31" s="81"/>
      <c r="VNW31" s="81"/>
      <c r="VNX31" s="81"/>
      <c r="VNY31" s="81"/>
      <c r="VNZ31" s="81"/>
      <c r="VOA31" s="81"/>
      <c r="VOB31" s="81"/>
      <c r="VOC31" s="81"/>
      <c r="VOD31" s="81"/>
      <c r="VOE31" s="81"/>
      <c r="VOF31" s="81"/>
      <c r="VOG31" s="81"/>
      <c r="VOH31" s="81"/>
      <c r="VOI31" s="81"/>
      <c r="VOJ31" s="81"/>
      <c r="VOK31" s="81"/>
      <c r="VOL31" s="81"/>
      <c r="VOM31" s="81"/>
      <c r="VON31" s="81"/>
      <c r="VOO31" s="81"/>
      <c r="VOP31" s="81"/>
      <c r="VOQ31" s="81"/>
      <c r="VOR31" s="81"/>
      <c r="VOS31" s="81"/>
      <c r="VOT31" s="81"/>
      <c r="VOU31" s="81"/>
      <c r="VOV31" s="81"/>
      <c r="VOW31" s="81"/>
      <c r="VOX31" s="81"/>
      <c r="VOY31" s="81"/>
      <c r="VOZ31" s="81"/>
      <c r="VPA31" s="81"/>
      <c r="VPB31" s="81"/>
      <c r="VPC31" s="81"/>
      <c r="VPD31" s="81"/>
      <c r="VPE31" s="81"/>
      <c r="VPF31" s="81"/>
      <c r="VPG31" s="81"/>
      <c r="VPH31" s="81"/>
      <c r="VPI31" s="81"/>
      <c r="VPJ31" s="81"/>
      <c r="VPK31" s="81"/>
      <c r="VPL31" s="81"/>
      <c r="VPM31" s="81"/>
      <c r="VPN31" s="81"/>
      <c r="VPO31" s="81"/>
      <c r="VPP31" s="81"/>
      <c r="VPQ31" s="81"/>
      <c r="VPR31" s="81"/>
      <c r="VPS31" s="81"/>
      <c r="VPT31" s="81"/>
      <c r="VPU31" s="81"/>
      <c r="VPV31" s="81"/>
      <c r="VPW31" s="81"/>
      <c r="VPX31" s="81"/>
      <c r="VPY31" s="81"/>
      <c r="VPZ31" s="81"/>
      <c r="VQA31" s="81"/>
      <c r="VQB31" s="81"/>
      <c r="VQC31" s="81"/>
      <c r="VQD31" s="81"/>
      <c r="VQE31" s="81"/>
      <c r="VQF31" s="81"/>
      <c r="VQG31" s="81"/>
      <c r="VQH31" s="81"/>
      <c r="VQI31" s="81"/>
      <c r="VQJ31" s="81"/>
      <c r="VQK31" s="81"/>
      <c r="VQL31" s="81"/>
      <c r="VQM31" s="81"/>
      <c r="VQN31" s="81"/>
      <c r="VQO31" s="81"/>
      <c r="VQP31" s="81"/>
      <c r="VQQ31" s="81"/>
      <c r="VQR31" s="81"/>
      <c r="VQS31" s="81"/>
      <c r="VQT31" s="81"/>
      <c r="VQU31" s="81"/>
      <c r="VQV31" s="81"/>
      <c r="VQW31" s="81"/>
      <c r="VQX31" s="81"/>
      <c r="VQY31" s="81"/>
      <c r="VQZ31" s="81"/>
      <c r="VRA31" s="81"/>
      <c r="VRB31" s="81"/>
      <c r="VRC31" s="81"/>
      <c r="VRD31" s="81"/>
      <c r="VRE31" s="81"/>
      <c r="VRF31" s="81"/>
      <c r="VRG31" s="81"/>
      <c r="VRH31" s="81"/>
      <c r="VRI31" s="81"/>
      <c r="VRJ31" s="81"/>
      <c r="VRK31" s="81"/>
      <c r="VRL31" s="81"/>
      <c r="VRM31" s="81"/>
      <c r="VRN31" s="81"/>
      <c r="VRO31" s="81"/>
      <c r="VRP31" s="81"/>
      <c r="VRQ31" s="81"/>
      <c r="VRR31" s="81"/>
      <c r="VRS31" s="81"/>
      <c r="VRT31" s="81"/>
      <c r="VRU31" s="81"/>
      <c r="VRV31" s="81"/>
      <c r="VRW31" s="81"/>
      <c r="VRX31" s="81"/>
      <c r="VRY31" s="81"/>
      <c r="VRZ31" s="81"/>
      <c r="VSA31" s="81"/>
      <c r="VSB31" s="81"/>
      <c r="VSC31" s="81"/>
      <c r="VSD31" s="81"/>
      <c r="VSE31" s="81"/>
      <c r="VSF31" s="81"/>
      <c r="VSG31" s="81"/>
      <c r="VSH31" s="81"/>
      <c r="VSI31" s="81"/>
      <c r="VSJ31" s="81"/>
      <c r="VSK31" s="81"/>
      <c r="VSL31" s="81"/>
      <c r="VSM31" s="81"/>
      <c r="VSN31" s="81"/>
      <c r="VSO31" s="81"/>
      <c r="VSP31" s="81"/>
      <c r="VSQ31" s="81"/>
      <c r="VSR31" s="81"/>
      <c r="VSS31" s="81"/>
      <c r="VST31" s="81"/>
      <c r="VSU31" s="81"/>
      <c r="VSV31" s="81"/>
      <c r="VSW31" s="81"/>
      <c r="VSX31" s="81"/>
      <c r="VSY31" s="81"/>
      <c r="VSZ31" s="81"/>
      <c r="VTA31" s="81"/>
      <c r="VTB31" s="81"/>
      <c r="VTC31" s="81"/>
      <c r="VTD31" s="81"/>
      <c r="VTE31" s="81"/>
      <c r="VTF31" s="81"/>
      <c r="VTG31" s="81"/>
      <c r="VTH31" s="81"/>
      <c r="VTI31" s="81"/>
      <c r="VTJ31" s="81"/>
      <c r="VTK31" s="81"/>
      <c r="VTL31" s="81"/>
      <c r="VTM31" s="81"/>
      <c r="VTN31" s="81"/>
      <c r="VTO31" s="81"/>
      <c r="VTP31" s="81"/>
      <c r="VTQ31" s="81"/>
      <c r="VTR31" s="81"/>
      <c r="VTS31" s="81"/>
      <c r="VTT31" s="81"/>
      <c r="VTU31" s="81"/>
      <c r="VTV31" s="81"/>
      <c r="VTW31" s="81"/>
      <c r="VTX31" s="81"/>
      <c r="VTY31" s="81"/>
      <c r="VTZ31" s="81"/>
      <c r="VUA31" s="81"/>
      <c r="VUB31" s="81"/>
      <c r="VUC31" s="81"/>
      <c r="VUD31" s="81"/>
      <c r="VUE31" s="81"/>
      <c r="VUF31" s="81"/>
      <c r="VUG31" s="81"/>
      <c r="VUH31" s="81"/>
      <c r="VUI31" s="81"/>
      <c r="VUJ31" s="81"/>
      <c r="VUK31" s="81"/>
      <c r="VUL31" s="81"/>
      <c r="VUM31" s="81"/>
      <c r="VUN31" s="81"/>
      <c r="VUO31" s="81"/>
      <c r="VUP31" s="81"/>
      <c r="VUQ31" s="81"/>
      <c r="VUR31" s="81"/>
      <c r="VUS31" s="81"/>
      <c r="VUT31" s="81"/>
      <c r="VUU31" s="81"/>
      <c r="VUV31" s="81"/>
      <c r="VUW31" s="81"/>
      <c r="VUX31" s="81"/>
      <c r="VUY31" s="81"/>
      <c r="VUZ31" s="81"/>
      <c r="VVA31" s="81"/>
      <c r="VVB31" s="81"/>
      <c r="VVC31" s="81"/>
      <c r="VVD31" s="81"/>
      <c r="VVE31" s="81"/>
      <c r="VVF31" s="81"/>
      <c r="VVG31" s="81"/>
      <c r="VVH31" s="81"/>
      <c r="VVI31" s="81"/>
      <c r="VVJ31" s="81"/>
      <c r="VVK31" s="81"/>
      <c r="VVL31" s="81"/>
      <c r="VVM31" s="81"/>
      <c r="VVN31" s="81"/>
      <c r="VVO31" s="81"/>
      <c r="VVP31" s="81"/>
      <c r="VVQ31" s="81"/>
      <c r="VVR31" s="81"/>
      <c r="VVS31" s="81"/>
      <c r="VVT31" s="81"/>
      <c r="VVU31" s="81"/>
      <c r="VVV31" s="81"/>
      <c r="VVW31" s="81"/>
      <c r="VVX31" s="81"/>
      <c r="VVY31" s="81"/>
      <c r="VVZ31" s="81"/>
      <c r="VWA31" s="81"/>
      <c r="VWB31" s="81"/>
      <c r="VWC31" s="81"/>
      <c r="VWD31" s="81"/>
      <c r="VWE31" s="81"/>
      <c r="VWF31" s="81"/>
      <c r="VWG31" s="81"/>
      <c r="VWH31" s="81"/>
      <c r="VWI31" s="81"/>
      <c r="VWJ31" s="81"/>
      <c r="VWK31" s="81"/>
      <c r="VWL31" s="81"/>
      <c r="VWM31" s="81"/>
      <c r="VWN31" s="81"/>
      <c r="VWO31" s="81"/>
      <c r="VWP31" s="81"/>
      <c r="VWQ31" s="81"/>
      <c r="VWR31" s="81"/>
      <c r="VWS31" s="81"/>
      <c r="VWT31" s="81"/>
      <c r="VWU31" s="81"/>
      <c r="VWV31" s="81"/>
      <c r="VWW31" s="81"/>
      <c r="VWX31" s="81"/>
      <c r="VWY31" s="81"/>
      <c r="VWZ31" s="81"/>
      <c r="VXA31" s="81"/>
      <c r="VXB31" s="81"/>
      <c r="VXC31" s="81"/>
      <c r="VXD31" s="81"/>
      <c r="VXE31" s="81"/>
      <c r="VXF31" s="81"/>
      <c r="VXG31" s="81"/>
      <c r="VXH31" s="81"/>
      <c r="VXI31" s="81"/>
      <c r="VXJ31" s="81"/>
      <c r="VXK31" s="81"/>
      <c r="VXL31" s="81"/>
      <c r="VXM31" s="81"/>
      <c r="VXN31" s="81"/>
      <c r="VXO31" s="81"/>
      <c r="VXP31" s="81"/>
      <c r="VXQ31" s="81"/>
      <c r="VXR31" s="81"/>
      <c r="VXS31" s="81"/>
      <c r="VXT31" s="81"/>
      <c r="VXU31" s="81"/>
      <c r="VXV31" s="81"/>
      <c r="VXW31" s="81"/>
      <c r="VXX31" s="81"/>
      <c r="VXY31" s="81"/>
      <c r="VXZ31" s="81"/>
      <c r="VYA31" s="81"/>
      <c r="VYB31" s="81"/>
      <c r="VYC31" s="81"/>
      <c r="VYD31" s="81"/>
      <c r="VYE31" s="81"/>
      <c r="VYF31" s="81"/>
      <c r="VYG31" s="81"/>
      <c r="VYH31" s="81"/>
      <c r="VYI31" s="81"/>
      <c r="VYJ31" s="81"/>
      <c r="VYK31" s="81"/>
      <c r="VYL31" s="81"/>
      <c r="VYM31" s="81"/>
      <c r="VYN31" s="81"/>
      <c r="VYO31" s="81"/>
      <c r="VYP31" s="81"/>
      <c r="VYQ31" s="81"/>
      <c r="VYR31" s="81"/>
      <c r="VYS31" s="81"/>
      <c r="VYT31" s="81"/>
      <c r="VYU31" s="81"/>
      <c r="VYV31" s="81"/>
      <c r="VYW31" s="81"/>
      <c r="VYX31" s="81"/>
      <c r="VYY31" s="81"/>
      <c r="VYZ31" s="81"/>
      <c r="VZA31" s="81"/>
      <c r="VZB31" s="81"/>
      <c r="VZC31" s="81"/>
      <c r="VZD31" s="81"/>
      <c r="VZE31" s="81"/>
      <c r="VZF31" s="81"/>
      <c r="VZG31" s="81"/>
      <c r="VZH31" s="81"/>
      <c r="VZI31" s="81"/>
      <c r="VZJ31" s="81"/>
      <c r="VZK31" s="81"/>
      <c r="VZL31" s="81"/>
      <c r="VZM31" s="81"/>
      <c r="VZN31" s="81"/>
      <c r="VZO31" s="81"/>
      <c r="VZP31" s="81"/>
      <c r="VZQ31" s="81"/>
      <c r="VZR31" s="81"/>
      <c r="VZS31" s="81"/>
      <c r="VZT31" s="81"/>
      <c r="VZU31" s="81"/>
      <c r="VZV31" s="81"/>
      <c r="VZW31" s="81"/>
      <c r="VZX31" s="81"/>
      <c r="VZY31" s="81"/>
      <c r="VZZ31" s="81"/>
      <c r="WAA31" s="81"/>
      <c r="WAB31" s="81"/>
      <c r="WAC31" s="81"/>
      <c r="WAD31" s="81"/>
      <c r="WAE31" s="81"/>
      <c r="WAF31" s="81"/>
      <c r="WAG31" s="81"/>
      <c r="WAH31" s="81"/>
      <c r="WAI31" s="81"/>
      <c r="WAJ31" s="81"/>
      <c r="WAK31" s="81"/>
      <c r="WAL31" s="81"/>
      <c r="WAM31" s="81"/>
      <c r="WAN31" s="81"/>
      <c r="WAO31" s="81"/>
      <c r="WAP31" s="81"/>
      <c r="WAQ31" s="81"/>
      <c r="WAR31" s="81"/>
      <c r="WAS31" s="81"/>
      <c r="WAT31" s="81"/>
      <c r="WAU31" s="81"/>
      <c r="WAV31" s="81"/>
      <c r="WAW31" s="81"/>
      <c r="WAX31" s="81"/>
      <c r="WAY31" s="81"/>
      <c r="WAZ31" s="81"/>
      <c r="WBA31" s="81"/>
      <c r="WBB31" s="81"/>
      <c r="WBC31" s="81"/>
      <c r="WBD31" s="81"/>
      <c r="WBE31" s="81"/>
      <c r="WBF31" s="81"/>
      <c r="WBG31" s="81"/>
      <c r="WBH31" s="81"/>
      <c r="WBI31" s="81"/>
      <c r="WBJ31" s="81"/>
      <c r="WBK31" s="81"/>
      <c r="WBL31" s="81"/>
      <c r="WBM31" s="81"/>
      <c r="WBN31" s="81"/>
      <c r="WBO31" s="81"/>
      <c r="WBP31" s="81"/>
      <c r="WBQ31" s="81"/>
      <c r="WBR31" s="81"/>
      <c r="WBS31" s="81"/>
      <c r="WBT31" s="81"/>
      <c r="WBU31" s="81"/>
      <c r="WBV31" s="81"/>
      <c r="WBW31" s="81"/>
      <c r="WBX31" s="81"/>
      <c r="WBY31" s="81"/>
      <c r="WBZ31" s="81"/>
      <c r="WCA31" s="81"/>
      <c r="WCB31" s="81"/>
      <c r="WCC31" s="81"/>
      <c r="WCD31" s="81"/>
      <c r="WCE31" s="81"/>
      <c r="WCF31" s="81"/>
      <c r="WCG31" s="81"/>
      <c r="WCH31" s="81"/>
      <c r="WCI31" s="81"/>
      <c r="WCJ31" s="81"/>
      <c r="WCK31" s="81"/>
      <c r="WCL31" s="81"/>
      <c r="WCM31" s="81"/>
      <c r="WCN31" s="81"/>
      <c r="WCO31" s="81"/>
      <c r="WCP31" s="81"/>
      <c r="WCQ31" s="81"/>
      <c r="WCR31" s="81"/>
      <c r="WCS31" s="81"/>
      <c r="WCT31" s="81"/>
      <c r="WCU31" s="81"/>
      <c r="WCV31" s="81"/>
      <c r="WCW31" s="81"/>
      <c r="WCX31" s="81"/>
      <c r="WCY31" s="81"/>
      <c r="WCZ31" s="81"/>
      <c r="WDA31" s="81"/>
      <c r="WDB31" s="81"/>
      <c r="WDC31" s="81"/>
      <c r="WDD31" s="81"/>
      <c r="WDE31" s="81"/>
      <c r="WDF31" s="81"/>
      <c r="WDG31" s="81"/>
      <c r="WDH31" s="81"/>
      <c r="WDI31" s="81"/>
      <c r="WDJ31" s="81"/>
      <c r="WDK31" s="81"/>
      <c r="WDL31" s="81"/>
      <c r="WDM31" s="81"/>
      <c r="WDN31" s="81"/>
      <c r="WDO31" s="81"/>
      <c r="WDP31" s="81"/>
      <c r="WDQ31" s="81"/>
      <c r="WDR31" s="81"/>
      <c r="WDS31" s="81"/>
      <c r="WDT31" s="81"/>
      <c r="WDU31" s="81"/>
      <c r="WDV31" s="81"/>
      <c r="WDW31" s="81"/>
      <c r="WDX31" s="81"/>
      <c r="WDY31" s="81"/>
      <c r="WDZ31" s="81"/>
      <c r="WEA31" s="81"/>
      <c r="WEB31" s="81"/>
      <c r="WEC31" s="81"/>
      <c r="WED31" s="81"/>
      <c r="WEE31" s="81"/>
      <c r="WEF31" s="81"/>
      <c r="WEG31" s="81"/>
      <c r="WEH31" s="81"/>
      <c r="WEI31" s="81"/>
      <c r="WEJ31" s="81"/>
      <c r="WEK31" s="81"/>
      <c r="WEL31" s="81"/>
      <c r="WEM31" s="81"/>
      <c r="WEN31" s="81"/>
      <c r="WEO31" s="81"/>
      <c r="WEP31" s="81"/>
      <c r="WEQ31" s="81"/>
      <c r="WER31" s="81"/>
      <c r="WES31" s="81"/>
      <c r="WET31" s="81"/>
      <c r="WEU31" s="81"/>
      <c r="WEV31" s="81"/>
      <c r="WEW31" s="81"/>
      <c r="WEX31" s="81"/>
      <c r="WEY31" s="81"/>
      <c r="WEZ31" s="81"/>
      <c r="WFA31" s="81"/>
      <c r="WFB31" s="81"/>
      <c r="WFC31" s="81"/>
      <c r="WFD31" s="81"/>
      <c r="WFE31" s="81"/>
      <c r="WFF31" s="81"/>
      <c r="WFG31" s="81"/>
      <c r="WFH31" s="81"/>
      <c r="WFI31" s="81"/>
      <c r="WFJ31" s="81"/>
      <c r="WFK31" s="81"/>
      <c r="WFL31" s="81"/>
      <c r="WFM31" s="81"/>
      <c r="WFN31" s="81"/>
      <c r="WFO31" s="81"/>
      <c r="WFP31" s="81"/>
      <c r="WFQ31" s="81"/>
      <c r="WFR31" s="81"/>
      <c r="WFS31" s="81"/>
      <c r="WFT31" s="81"/>
      <c r="WFU31" s="81"/>
      <c r="WFV31" s="81"/>
      <c r="WFW31" s="81"/>
      <c r="WFX31" s="81"/>
      <c r="WFY31" s="81"/>
      <c r="WFZ31" s="81"/>
      <c r="WGA31" s="81"/>
      <c r="WGB31" s="81"/>
      <c r="WGC31" s="81"/>
      <c r="WGD31" s="81"/>
      <c r="WGE31" s="81"/>
      <c r="WGF31" s="81"/>
      <c r="WGG31" s="81"/>
      <c r="WGH31" s="81"/>
      <c r="WGI31" s="81"/>
      <c r="WGJ31" s="81"/>
      <c r="WGK31" s="81"/>
      <c r="WGL31" s="81"/>
      <c r="WGM31" s="81"/>
      <c r="WGN31" s="81"/>
      <c r="WGO31" s="81"/>
      <c r="WGP31" s="81"/>
      <c r="WGQ31" s="81"/>
      <c r="WGR31" s="81"/>
      <c r="WGS31" s="81"/>
      <c r="WGT31" s="81"/>
      <c r="WGU31" s="81"/>
      <c r="WGV31" s="81"/>
      <c r="WGW31" s="81"/>
      <c r="WGX31" s="81"/>
      <c r="WGY31" s="81"/>
      <c r="WGZ31" s="81"/>
      <c r="WHA31" s="81"/>
      <c r="WHB31" s="81"/>
      <c r="WHC31" s="81"/>
      <c r="WHD31" s="81"/>
      <c r="WHE31" s="81"/>
      <c r="WHF31" s="81"/>
      <c r="WHG31" s="81"/>
      <c r="WHH31" s="81"/>
      <c r="WHI31" s="81"/>
      <c r="WHJ31" s="81"/>
      <c r="WHK31" s="81"/>
      <c r="WHL31" s="81"/>
      <c r="WHM31" s="81"/>
      <c r="WHN31" s="81"/>
      <c r="WHO31" s="81"/>
      <c r="WHP31" s="81"/>
      <c r="WHQ31" s="81"/>
      <c r="WHR31" s="81"/>
      <c r="WHS31" s="81"/>
      <c r="WHT31" s="81"/>
      <c r="WHU31" s="81"/>
      <c r="WHV31" s="81"/>
      <c r="WHW31" s="81"/>
      <c r="WHX31" s="81"/>
      <c r="WHY31" s="81"/>
      <c r="WHZ31" s="81"/>
      <c r="WIA31" s="81"/>
      <c r="WIB31" s="81"/>
      <c r="WIC31" s="81"/>
      <c r="WID31" s="81"/>
      <c r="WIE31" s="81"/>
      <c r="WIF31" s="81"/>
      <c r="WIG31" s="81"/>
      <c r="WIH31" s="81"/>
      <c r="WII31" s="81"/>
      <c r="WIJ31" s="81"/>
      <c r="WIK31" s="81"/>
      <c r="WIL31" s="81"/>
      <c r="WIM31" s="81"/>
      <c r="WIN31" s="81"/>
      <c r="WIO31" s="81"/>
      <c r="WIP31" s="81"/>
      <c r="WIQ31" s="81"/>
      <c r="WIR31" s="81"/>
      <c r="WIS31" s="81"/>
      <c r="WIT31" s="81"/>
      <c r="WIU31" s="81"/>
      <c r="WIV31" s="81"/>
      <c r="WIW31" s="81"/>
      <c r="WIX31" s="81"/>
      <c r="WIY31" s="81"/>
      <c r="WIZ31" s="81"/>
      <c r="WJA31" s="81"/>
      <c r="WJB31" s="81"/>
      <c r="WJC31" s="81"/>
      <c r="WJD31" s="81"/>
      <c r="WJE31" s="81"/>
      <c r="WJF31" s="81"/>
      <c r="WJG31" s="81"/>
      <c r="WJH31" s="81"/>
      <c r="WJI31" s="81"/>
      <c r="WJJ31" s="81"/>
      <c r="WJK31" s="81"/>
      <c r="WJL31" s="81"/>
      <c r="WJM31" s="81"/>
      <c r="WJN31" s="81"/>
      <c r="WJO31" s="81"/>
      <c r="WJP31" s="81"/>
      <c r="WJQ31" s="81"/>
      <c r="WJR31" s="81"/>
      <c r="WJS31" s="81"/>
      <c r="WJT31" s="81"/>
      <c r="WJU31" s="81"/>
      <c r="WJV31" s="81"/>
      <c r="WJW31" s="81"/>
      <c r="WJX31" s="81"/>
      <c r="WJY31" s="81"/>
      <c r="WJZ31" s="81"/>
      <c r="WKA31" s="81"/>
      <c r="WKB31" s="81"/>
      <c r="WKC31" s="81"/>
      <c r="WKD31" s="81"/>
      <c r="WKE31" s="81"/>
      <c r="WKF31" s="81"/>
      <c r="WKG31" s="81"/>
      <c r="WKH31" s="81"/>
      <c r="WKI31" s="81"/>
      <c r="WKJ31" s="81"/>
      <c r="WKK31" s="81"/>
      <c r="WKL31" s="81"/>
      <c r="WKM31" s="81"/>
      <c r="WKN31" s="81"/>
      <c r="WKO31" s="81"/>
      <c r="WKP31" s="81"/>
      <c r="WKQ31" s="81"/>
      <c r="WKR31" s="81"/>
      <c r="WKS31" s="81"/>
      <c r="WKT31" s="81"/>
      <c r="WKU31" s="81"/>
      <c r="WKV31" s="81"/>
      <c r="WKW31" s="81"/>
      <c r="WKX31" s="81"/>
      <c r="WKY31" s="81"/>
      <c r="WKZ31" s="81"/>
      <c r="WLA31" s="81"/>
      <c r="WLB31" s="81"/>
      <c r="WLC31" s="81"/>
      <c r="WLD31" s="81"/>
      <c r="WLE31" s="81"/>
      <c r="WLF31" s="81"/>
      <c r="WLG31" s="81"/>
      <c r="WLH31" s="81"/>
      <c r="WLI31" s="81"/>
      <c r="WLJ31" s="81"/>
      <c r="WLK31" s="81"/>
      <c r="WLL31" s="81"/>
      <c r="WLM31" s="81"/>
      <c r="WLN31" s="81"/>
      <c r="WLO31" s="81"/>
      <c r="WLP31" s="81"/>
      <c r="WLQ31" s="81"/>
      <c r="WLR31" s="81"/>
      <c r="WLS31" s="81"/>
      <c r="WLT31" s="81"/>
      <c r="WLU31" s="81"/>
      <c r="WLV31" s="81"/>
      <c r="WLW31" s="81"/>
      <c r="WLX31" s="81"/>
      <c r="WLY31" s="81"/>
      <c r="WLZ31" s="81"/>
      <c r="WMA31" s="81"/>
      <c r="WMB31" s="81"/>
      <c r="WMC31" s="81"/>
      <c r="WMD31" s="81"/>
      <c r="WME31" s="81"/>
      <c r="WMF31" s="81"/>
      <c r="WMG31" s="81"/>
      <c r="WMH31" s="81"/>
      <c r="WMI31" s="81"/>
      <c r="WMJ31" s="81"/>
      <c r="WMK31" s="81"/>
      <c r="WML31" s="81"/>
      <c r="WMM31" s="81"/>
      <c r="WMN31" s="81"/>
      <c r="WMO31" s="81"/>
      <c r="WMP31" s="81"/>
      <c r="WMQ31" s="81"/>
      <c r="WMR31" s="81"/>
      <c r="WMS31" s="81"/>
      <c r="WMT31" s="81"/>
      <c r="WMU31" s="81"/>
      <c r="WMV31" s="81"/>
      <c r="WMW31" s="81"/>
      <c r="WMX31" s="81"/>
      <c r="WMY31" s="81"/>
      <c r="WMZ31" s="81"/>
      <c r="WNA31" s="81"/>
      <c r="WNB31" s="81"/>
      <c r="WNC31" s="81"/>
      <c r="WND31" s="81"/>
      <c r="WNE31" s="81"/>
      <c r="WNF31" s="81"/>
      <c r="WNG31" s="81"/>
      <c r="WNH31" s="81"/>
      <c r="WNI31" s="81"/>
      <c r="WNJ31" s="81"/>
      <c r="WNK31" s="81"/>
      <c r="WNL31" s="81"/>
      <c r="WNM31" s="81"/>
      <c r="WNN31" s="81"/>
      <c r="WNO31" s="81"/>
      <c r="WNP31" s="81"/>
      <c r="WNQ31" s="81"/>
      <c r="WNR31" s="81"/>
      <c r="WNS31" s="81"/>
      <c r="WNT31" s="81"/>
      <c r="WNU31" s="81"/>
      <c r="WNV31" s="81"/>
      <c r="WNW31" s="81"/>
      <c r="WNX31" s="81"/>
      <c r="WNY31" s="81"/>
      <c r="WNZ31" s="81"/>
      <c r="WOA31" s="81"/>
      <c r="WOB31" s="81"/>
      <c r="WOC31" s="81"/>
      <c r="WOD31" s="81"/>
      <c r="WOE31" s="81"/>
      <c r="WOF31" s="81"/>
      <c r="WOG31" s="81"/>
      <c r="WOH31" s="81"/>
      <c r="WOI31" s="81"/>
      <c r="WOJ31" s="81"/>
      <c r="WOK31" s="81"/>
      <c r="WOL31" s="81"/>
      <c r="WOM31" s="81"/>
      <c r="WON31" s="81"/>
      <c r="WOO31" s="81"/>
      <c r="WOP31" s="81"/>
      <c r="WOQ31" s="81"/>
      <c r="WOR31" s="81"/>
      <c r="WOS31" s="81"/>
      <c r="WOT31" s="81"/>
      <c r="WOU31" s="81"/>
      <c r="WOV31" s="81"/>
      <c r="WOW31" s="81"/>
      <c r="WOX31" s="81"/>
      <c r="WOY31" s="81"/>
      <c r="WOZ31" s="81"/>
      <c r="WPA31" s="81"/>
      <c r="WPB31" s="81"/>
      <c r="WPC31" s="81"/>
      <c r="WPD31" s="81"/>
      <c r="WPE31" s="81"/>
      <c r="WPF31" s="81"/>
      <c r="WPG31" s="81"/>
      <c r="WPH31" s="81"/>
      <c r="WPI31" s="81"/>
      <c r="WPJ31" s="81"/>
      <c r="WPK31" s="81"/>
      <c r="WPL31" s="81"/>
      <c r="WPM31" s="81"/>
      <c r="WPN31" s="81"/>
      <c r="WPO31" s="81"/>
      <c r="WPP31" s="81"/>
      <c r="WPQ31" s="81"/>
      <c r="WPR31" s="81"/>
      <c r="WPS31" s="81"/>
      <c r="WPT31" s="81"/>
      <c r="WPU31" s="81"/>
      <c r="WPV31" s="81"/>
      <c r="WPW31" s="81"/>
      <c r="WPX31" s="81"/>
      <c r="WPY31" s="81"/>
      <c r="WPZ31" s="81"/>
      <c r="WQA31" s="81"/>
      <c r="WQB31" s="81"/>
      <c r="WQC31" s="81"/>
      <c r="WQD31" s="81"/>
      <c r="WQE31" s="81"/>
      <c r="WQF31" s="81"/>
      <c r="WQG31" s="81"/>
      <c r="WQH31" s="81"/>
      <c r="WQI31" s="81"/>
      <c r="WQJ31" s="81"/>
      <c r="WQK31" s="81"/>
      <c r="WQL31" s="81"/>
      <c r="WQM31" s="81"/>
      <c r="WQN31" s="81"/>
      <c r="WQO31" s="81"/>
      <c r="WQP31" s="81"/>
      <c r="WQQ31" s="81"/>
      <c r="WQR31" s="81"/>
      <c r="WQS31" s="81"/>
      <c r="WQT31" s="81"/>
      <c r="WQU31" s="81"/>
      <c r="WQV31" s="81"/>
      <c r="WQW31" s="81"/>
      <c r="WQX31" s="81"/>
      <c r="WQY31" s="81"/>
      <c r="WQZ31" s="81"/>
      <c r="WRA31" s="81"/>
      <c r="WRB31" s="81"/>
      <c r="WRC31" s="81"/>
      <c r="WRD31" s="81"/>
      <c r="WRE31" s="81"/>
      <c r="WRF31" s="81"/>
      <c r="WRG31" s="81"/>
      <c r="WRH31" s="81"/>
      <c r="WRI31" s="81"/>
      <c r="WRJ31" s="81"/>
      <c r="WRK31" s="81"/>
      <c r="WRL31" s="81"/>
      <c r="WRM31" s="81"/>
      <c r="WRN31" s="81"/>
      <c r="WRO31" s="81"/>
      <c r="WRP31" s="81"/>
      <c r="WRQ31" s="81"/>
      <c r="WRR31" s="81"/>
      <c r="WRS31" s="81"/>
      <c r="WRT31" s="81"/>
      <c r="WRU31" s="81"/>
      <c r="WRV31" s="81"/>
      <c r="WRW31" s="81"/>
      <c r="WRX31" s="81"/>
      <c r="WRY31" s="81"/>
      <c r="WRZ31" s="81"/>
      <c r="WSA31" s="81"/>
      <c r="WSB31" s="81"/>
      <c r="WSC31" s="81"/>
      <c r="WSD31" s="81"/>
      <c r="WSE31" s="81"/>
      <c r="WSF31" s="81"/>
      <c r="WSG31" s="81"/>
      <c r="WSH31" s="81"/>
      <c r="WSI31" s="81"/>
      <c r="WSJ31" s="81"/>
      <c r="WSK31" s="81"/>
      <c r="WSL31" s="81"/>
      <c r="WSM31" s="81"/>
      <c r="WSN31" s="81"/>
      <c r="WSO31" s="81"/>
      <c r="WSP31" s="81"/>
      <c r="WSQ31" s="81"/>
      <c r="WSR31" s="81"/>
      <c r="WSS31" s="81"/>
      <c r="WST31" s="81"/>
      <c r="WSU31" s="81"/>
      <c r="WSV31" s="81"/>
      <c r="WSW31" s="81"/>
      <c r="WSX31" s="81"/>
      <c r="WSY31" s="81"/>
      <c r="WSZ31" s="81"/>
      <c r="WTA31" s="81"/>
      <c r="WTB31" s="81"/>
      <c r="WTC31" s="81"/>
      <c r="WTD31" s="81"/>
      <c r="WTE31" s="81"/>
      <c r="WTF31" s="81"/>
      <c r="WTG31" s="81"/>
      <c r="WTH31" s="81"/>
      <c r="WTI31" s="81"/>
      <c r="WTJ31" s="81"/>
      <c r="WTK31" s="81"/>
      <c r="WTL31" s="81"/>
      <c r="WTM31" s="81"/>
      <c r="WTN31" s="81"/>
      <c r="WTO31" s="81"/>
      <c r="WTP31" s="81"/>
      <c r="WTQ31" s="81"/>
      <c r="WTR31" s="81"/>
      <c r="WTS31" s="81"/>
      <c r="WTT31" s="81"/>
      <c r="WTU31" s="81"/>
      <c r="WTV31" s="81"/>
      <c r="WTW31" s="81"/>
      <c r="WTX31" s="81"/>
      <c r="WTY31" s="81"/>
      <c r="WTZ31" s="81"/>
      <c r="WUA31" s="81"/>
      <c r="WUB31" s="81"/>
      <c r="WUC31" s="81"/>
      <c r="WUD31" s="81"/>
      <c r="WUE31" s="81"/>
      <c r="WUF31" s="81"/>
      <c r="WUG31" s="81"/>
      <c r="WUH31" s="81"/>
      <c r="WUI31" s="81"/>
      <c r="WUJ31" s="81"/>
      <c r="WUK31" s="81"/>
      <c r="WUL31" s="81"/>
      <c r="WUM31" s="81"/>
      <c r="WUN31" s="81"/>
      <c r="WUO31" s="81"/>
      <c r="WUP31" s="81"/>
      <c r="WUQ31" s="81"/>
      <c r="WUR31" s="81"/>
      <c r="WUS31" s="81"/>
      <c r="WUT31" s="81"/>
      <c r="WUU31" s="81"/>
      <c r="WUV31" s="81"/>
      <c r="WUW31" s="81"/>
      <c r="WUX31" s="81"/>
      <c r="WUY31" s="81"/>
      <c r="WUZ31" s="81"/>
      <c r="WVA31" s="81"/>
      <c r="WVB31" s="81"/>
      <c r="WVC31" s="81"/>
      <c r="WVD31" s="81"/>
      <c r="WVE31" s="81"/>
      <c r="WVF31" s="81"/>
      <c r="WVG31" s="81"/>
      <c r="WVH31" s="81"/>
      <c r="WVI31" s="81"/>
      <c r="WVJ31" s="81"/>
      <c r="WVK31" s="81"/>
      <c r="WVL31" s="81"/>
      <c r="WVM31" s="81"/>
      <c r="WVN31" s="81"/>
      <c r="WVO31" s="81"/>
      <c r="WVP31" s="81"/>
      <c r="WVQ31" s="81"/>
      <c r="WVR31" s="81"/>
      <c r="WVS31" s="81"/>
      <c r="WVT31" s="81"/>
      <c r="WVU31" s="81"/>
      <c r="WVV31" s="81"/>
      <c r="WVW31" s="81"/>
      <c r="WVX31" s="81"/>
      <c r="WVY31" s="81"/>
      <c r="WVZ31" s="81"/>
      <c r="WWA31" s="81"/>
      <c r="WWB31" s="81"/>
      <c r="WWC31" s="81"/>
      <c r="WWD31" s="81"/>
      <c r="WWE31" s="81"/>
      <c r="WWF31" s="81"/>
      <c r="WWG31" s="81"/>
      <c r="WWH31" s="81"/>
      <c r="WWI31" s="81"/>
      <c r="WWJ31" s="81"/>
      <c r="WWK31" s="81"/>
      <c r="WWL31" s="81"/>
      <c r="WWM31" s="81"/>
      <c r="WWN31" s="81"/>
      <c r="WWO31" s="81"/>
      <c r="WWP31" s="81"/>
      <c r="WWQ31" s="81"/>
      <c r="WWR31" s="81"/>
      <c r="WWS31" s="81"/>
      <c r="WWT31" s="81"/>
      <c r="WWU31" s="81"/>
      <c r="WWV31" s="81"/>
      <c r="WWW31" s="81"/>
      <c r="WWX31" s="81"/>
      <c r="WWY31" s="81"/>
      <c r="WWZ31" s="81"/>
      <c r="WXA31" s="81"/>
      <c r="WXB31" s="81"/>
      <c r="WXC31" s="81"/>
      <c r="WXD31" s="81"/>
      <c r="WXE31" s="81"/>
      <c r="WXF31" s="81"/>
      <c r="WXG31" s="81"/>
      <c r="WXH31" s="81"/>
      <c r="WXI31" s="81"/>
      <c r="WXJ31" s="81"/>
      <c r="WXK31" s="81"/>
      <c r="WXL31" s="81"/>
      <c r="WXM31" s="81"/>
      <c r="WXN31" s="81"/>
      <c r="WXO31" s="81"/>
      <c r="WXP31" s="81"/>
      <c r="WXQ31" s="81"/>
      <c r="WXR31" s="81"/>
      <c r="WXS31" s="81"/>
      <c r="WXT31" s="81"/>
      <c r="WXU31" s="81"/>
      <c r="WXV31" s="81"/>
      <c r="WXW31" s="81"/>
      <c r="WXX31" s="81"/>
      <c r="WXY31" s="81"/>
      <c r="WXZ31" s="81"/>
      <c r="WYA31" s="81"/>
      <c r="WYB31" s="81"/>
      <c r="WYC31" s="81"/>
      <c r="WYD31" s="81"/>
      <c r="WYE31" s="81"/>
      <c r="WYF31" s="81"/>
      <c r="WYG31" s="81"/>
      <c r="WYH31" s="81"/>
      <c r="WYI31" s="81"/>
      <c r="WYJ31" s="81"/>
      <c r="WYK31" s="81"/>
      <c r="WYL31" s="81"/>
      <c r="WYM31" s="81"/>
      <c r="WYN31" s="81"/>
      <c r="WYO31" s="81"/>
      <c r="WYP31" s="81"/>
      <c r="WYQ31" s="81"/>
      <c r="WYR31" s="81"/>
      <c r="WYS31" s="81"/>
      <c r="WYT31" s="81"/>
      <c r="WYU31" s="81"/>
      <c r="WYV31" s="81"/>
      <c r="WYW31" s="81"/>
      <c r="WYX31" s="81"/>
      <c r="WYY31" s="81"/>
      <c r="WYZ31" s="81"/>
      <c r="WZA31" s="81"/>
      <c r="WZB31" s="81"/>
      <c r="WZC31" s="81"/>
      <c r="WZD31" s="81"/>
      <c r="WZE31" s="81"/>
      <c r="WZF31" s="81"/>
      <c r="WZG31" s="81"/>
      <c r="WZH31" s="81"/>
      <c r="WZI31" s="81"/>
      <c r="WZJ31" s="81"/>
      <c r="WZK31" s="81"/>
      <c r="WZL31" s="81"/>
      <c r="WZM31" s="81"/>
      <c r="WZN31" s="81"/>
      <c r="WZO31" s="81"/>
      <c r="WZP31" s="81"/>
      <c r="WZQ31" s="81"/>
      <c r="WZR31" s="81"/>
      <c r="WZS31" s="81"/>
      <c r="WZT31" s="81"/>
      <c r="WZU31" s="81"/>
      <c r="WZV31" s="81"/>
      <c r="WZW31" s="81"/>
      <c r="WZX31" s="81"/>
      <c r="WZY31" s="81"/>
      <c r="WZZ31" s="81"/>
      <c r="XAA31" s="81"/>
      <c r="XAB31" s="81"/>
      <c r="XAC31" s="81"/>
      <c r="XAD31" s="81"/>
      <c r="XAE31" s="81"/>
      <c r="XAF31" s="81"/>
      <c r="XAG31" s="81"/>
      <c r="XAH31" s="81"/>
      <c r="XAI31" s="81"/>
      <c r="XAJ31" s="81"/>
      <c r="XAK31" s="81"/>
      <c r="XAL31" s="81"/>
      <c r="XAM31" s="81"/>
      <c r="XAN31" s="81"/>
      <c r="XAO31" s="81"/>
      <c r="XAP31" s="81"/>
      <c r="XAQ31" s="81"/>
      <c r="XAR31" s="81"/>
      <c r="XAS31" s="81"/>
      <c r="XAT31" s="81"/>
      <c r="XAU31" s="81"/>
      <c r="XAV31" s="81"/>
      <c r="XAW31" s="81"/>
      <c r="XAX31" s="81"/>
      <c r="XAY31" s="81"/>
      <c r="XAZ31" s="81"/>
      <c r="XBA31" s="81"/>
      <c r="XBB31" s="81"/>
      <c r="XBC31" s="81"/>
      <c r="XBD31" s="81"/>
      <c r="XBE31" s="81"/>
      <c r="XBF31" s="81"/>
      <c r="XBG31" s="81"/>
      <c r="XBH31" s="81"/>
      <c r="XBI31" s="81"/>
      <c r="XBJ31" s="81"/>
      <c r="XBK31" s="81"/>
      <c r="XBL31" s="81"/>
      <c r="XBM31" s="81"/>
      <c r="XBN31" s="81"/>
      <c r="XBO31" s="81"/>
      <c r="XBP31" s="81"/>
      <c r="XBQ31" s="81"/>
      <c r="XBR31" s="81"/>
      <c r="XBS31" s="81"/>
      <c r="XBT31" s="81"/>
      <c r="XBU31" s="81"/>
      <c r="XBV31" s="81"/>
      <c r="XBW31" s="81"/>
      <c r="XBX31" s="81"/>
      <c r="XBY31" s="81"/>
      <c r="XBZ31" s="81"/>
      <c r="XCA31" s="81"/>
      <c r="XCB31" s="81"/>
      <c r="XCC31" s="81"/>
      <c r="XCD31" s="81"/>
      <c r="XCE31" s="81"/>
      <c r="XCF31" s="81"/>
      <c r="XCG31" s="81"/>
      <c r="XCH31" s="81"/>
      <c r="XCI31" s="81"/>
      <c r="XCJ31" s="81"/>
      <c r="XCK31" s="81"/>
      <c r="XCL31" s="81"/>
      <c r="XCM31" s="81"/>
      <c r="XCN31" s="81"/>
      <c r="XCO31" s="81"/>
      <c r="XCP31" s="81"/>
      <c r="XCQ31" s="81"/>
      <c r="XCR31" s="81"/>
      <c r="XCS31" s="81"/>
      <c r="XCT31" s="81"/>
      <c r="XCU31" s="81"/>
      <c r="XCV31" s="81"/>
      <c r="XCW31" s="81"/>
      <c r="XCX31" s="81"/>
      <c r="XCY31" s="81"/>
      <c r="XCZ31" s="81"/>
      <c r="XDA31" s="81"/>
      <c r="XDB31" s="81"/>
      <c r="XDC31" s="81"/>
      <c r="XDD31" s="81"/>
      <c r="XDE31" s="81"/>
      <c r="XDF31" s="81"/>
      <c r="XDG31" s="81"/>
      <c r="XDH31" s="81"/>
      <c r="XDI31" s="81"/>
      <c r="XDJ31" s="81"/>
      <c r="XDK31" s="81"/>
      <c r="XDL31" s="81"/>
      <c r="XDM31" s="81"/>
      <c r="XDN31" s="81"/>
      <c r="XDO31" s="81"/>
      <c r="XDP31" s="81"/>
      <c r="XDQ31" s="81"/>
      <c r="XDR31" s="81"/>
      <c r="XDS31" s="81"/>
      <c r="XDT31" s="81"/>
      <c r="XDU31" s="81"/>
      <c r="XDV31" s="81"/>
      <c r="XDW31" s="81"/>
      <c r="XDX31" s="81"/>
      <c r="XDY31" s="81"/>
      <c r="XDZ31" s="81"/>
      <c r="XEA31" s="81"/>
      <c r="XEB31" s="81"/>
      <c r="XEC31" s="81"/>
      <c r="XED31" s="81"/>
      <c r="XEE31" s="81"/>
      <c r="XEF31" s="81"/>
      <c r="XEG31" s="81"/>
      <c r="XEH31" s="81"/>
      <c r="XEI31" s="81"/>
      <c r="XEJ31" s="81"/>
      <c r="XEK31" s="81"/>
      <c r="XEL31" s="81"/>
      <c r="XEM31" s="81"/>
      <c r="XEN31" s="81"/>
      <c r="XEO31" s="81"/>
      <c r="XEP31" s="81"/>
      <c r="XEQ31" s="81"/>
      <c r="XER31" s="81"/>
      <c r="XES31" s="81"/>
      <c r="XET31" s="81"/>
      <c r="XEU31" s="81"/>
      <c r="XEV31" s="81"/>
      <c r="XEW31" s="81"/>
      <c r="XEX31" s="81"/>
      <c r="XEY31" s="81"/>
      <c r="XEZ31" s="81"/>
      <c r="XFA31" s="81"/>
      <c r="XFB31" s="81"/>
      <c r="XFC31" s="81"/>
      <c r="XFD31" s="81"/>
    </row>
    <row r="33" spans="4:16384" ht="13.9">
      <c r="D33" s="11" t="s">
        <v>190</v>
      </c>
      <c r="E33" s="11" t="s">
        <v>172</v>
      </c>
      <c r="F33" s="11" t="s">
        <v>181</v>
      </c>
      <c r="G33" s="29" t="s">
        <v>3185</v>
      </c>
      <c r="H33" s="7" t="s">
        <v>1828</v>
      </c>
      <c r="I33" s="1317"/>
      <c r="J33" s="1317"/>
      <c r="K33" s="1317"/>
      <c r="L33" s="389"/>
      <c r="M33" s="389"/>
    </row>
    <row r="34" spans="4:16384">
      <c r="D34" s="11" t="s">
        <v>3186</v>
      </c>
      <c r="F34" s="11" t="s">
        <v>3186</v>
      </c>
      <c r="G34" s="11" t="s">
        <v>3187</v>
      </c>
      <c r="H34" s="7" t="s">
        <v>1828</v>
      </c>
      <c r="I34" s="1317"/>
      <c r="J34" s="1317"/>
      <c r="K34" s="1317"/>
      <c r="L34" s="389"/>
      <c r="M34" s="389"/>
    </row>
    <row r="35" spans="4:16384" ht="15" customHeight="1">
      <c r="G35" s="29" t="s">
        <v>3188</v>
      </c>
      <c r="I35" s="488">
        <f>SUM(I33:I34)</f>
        <v>0</v>
      </c>
      <c r="J35" s="488">
        <f>SUM(J33:J34)</f>
        <v>0</v>
      </c>
      <c r="K35" s="488">
        <f>SUM(K33:K34)</f>
        <v>0</v>
      </c>
      <c r="L35" s="488">
        <f>SUM(L33:L34)</f>
        <v>0</v>
      </c>
      <c r="M35" s="488">
        <f>SUM(M33:M34)</f>
        <v>0</v>
      </c>
    </row>
    <row r="36" spans="4:16384">
      <c r="D36" s="11" t="s">
        <v>84</v>
      </c>
      <c r="E36" s="11" t="s">
        <v>84</v>
      </c>
      <c r="F36" s="11" t="s">
        <v>181</v>
      </c>
      <c r="G36" s="11" t="s">
        <v>84</v>
      </c>
      <c r="H36" s="7" t="s">
        <v>1828</v>
      </c>
      <c r="I36" s="1317"/>
      <c r="J36" s="1317"/>
      <c r="K36" s="1317"/>
      <c r="L36" s="389"/>
      <c r="M36" s="389"/>
    </row>
    <row r="37" spans="4:16384">
      <c r="D37" s="11" t="s">
        <v>73</v>
      </c>
      <c r="E37" s="11" t="s">
        <v>73</v>
      </c>
      <c r="F37" s="11" t="s">
        <v>181</v>
      </c>
      <c r="G37" s="11" t="s">
        <v>73</v>
      </c>
      <c r="H37" s="7" t="s">
        <v>1828</v>
      </c>
      <c r="I37" s="1317"/>
      <c r="J37" s="1317"/>
      <c r="K37" s="1317"/>
      <c r="L37" s="389"/>
      <c r="M37" s="389"/>
    </row>
    <row r="38" spans="4:16384" ht="13.9">
      <c r="D38" s="11" t="s">
        <v>1798</v>
      </c>
      <c r="G38" s="29" t="s">
        <v>1798</v>
      </c>
      <c r="I38" s="455">
        <f>SUM(I35:I37)</f>
        <v>0</v>
      </c>
      <c r="J38" s="455">
        <f t="shared" ref="J38:M38" si="7">SUM(J35:J37)</f>
        <v>0</v>
      </c>
      <c r="K38" s="455">
        <f t="shared" si="7"/>
        <v>0</v>
      </c>
      <c r="L38" s="455">
        <f t="shared" si="7"/>
        <v>0</v>
      </c>
      <c r="M38" s="455">
        <f t="shared" si="7"/>
        <v>0</v>
      </c>
    </row>
    <row r="40" spans="4:16384" s="33" customFormat="1" ht="14.25" customHeight="1">
      <c r="D40" s="80" t="s">
        <v>3191</v>
      </c>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c r="BEQ40" s="81"/>
      <c r="BER40" s="81"/>
      <c r="BES40" s="81"/>
      <c r="BET40" s="81"/>
      <c r="BEU40" s="81"/>
      <c r="BEV40" s="81"/>
      <c r="BEW40" s="81"/>
      <c r="BEX40" s="81"/>
      <c r="BEY40" s="81"/>
      <c r="BEZ40" s="81"/>
      <c r="BFA40" s="81"/>
      <c r="BFB40" s="81"/>
      <c r="BFC40" s="81"/>
      <c r="BFD40" s="81"/>
      <c r="BFE40" s="81"/>
      <c r="BFF40" s="81"/>
      <c r="BFG40" s="81"/>
      <c r="BFH40" s="81"/>
      <c r="BFI40" s="81"/>
      <c r="BFJ40" s="81"/>
      <c r="BFK40" s="81"/>
      <c r="BFL40" s="81"/>
      <c r="BFM40" s="81"/>
      <c r="BFN40" s="81"/>
      <c r="BFO40" s="81"/>
      <c r="BFP40" s="81"/>
      <c r="BFQ40" s="81"/>
      <c r="BFR40" s="81"/>
      <c r="BFS40" s="81"/>
      <c r="BFT40" s="81"/>
      <c r="BFU40" s="81"/>
      <c r="BFV40" s="81"/>
      <c r="BFW40" s="81"/>
      <c r="BFX40" s="81"/>
      <c r="BFY40" s="81"/>
      <c r="BFZ40" s="81"/>
      <c r="BGA40" s="81"/>
      <c r="BGB40" s="81"/>
      <c r="BGC40" s="81"/>
      <c r="BGD40" s="81"/>
      <c r="BGE40" s="81"/>
      <c r="BGF40" s="81"/>
      <c r="BGG40" s="81"/>
      <c r="BGH40" s="81"/>
      <c r="BGI40" s="81"/>
      <c r="BGJ40" s="81"/>
      <c r="BGK40" s="81"/>
      <c r="BGL40" s="81"/>
      <c r="BGM40" s="81"/>
      <c r="BGN40" s="81"/>
      <c r="BGO40" s="81"/>
      <c r="BGP40" s="81"/>
      <c r="BGQ40" s="81"/>
      <c r="BGR40" s="81"/>
      <c r="BGS40" s="81"/>
      <c r="BGT40" s="81"/>
      <c r="BGU40" s="81"/>
      <c r="BGV40" s="81"/>
      <c r="BGW40" s="81"/>
      <c r="BGX40" s="81"/>
      <c r="BGY40" s="81"/>
      <c r="BGZ40" s="81"/>
      <c r="BHA40" s="81"/>
      <c r="BHB40" s="81"/>
      <c r="BHC40" s="81"/>
      <c r="BHD40" s="81"/>
      <c r="BHE40" s="81"/>
      <c r="BHF40" s="81"/>
      <c r="BHG40" s="81"/>
      <c r="BHH40" s="81"/>
      <c r="BHI40" s="81"/>
      <c r="BHJ40" s="81"/>
      <c r="BHK40" s="81"/>
      <c r="BHL40" s="81"/>
      <c r="BHM40" s="81"/>
      <c r="BHN40" s="81"/>
      <c r="BHO40" s="81"/>
      <c r="BHP40" s="81"/>
      <c r="BHQ40" s="81"/>
      <c r="BHR40" s="81"/>
      <c r="BHS40" s="81"/>
      <c r="BHT40" s="81"/>
      <c r="BHU40" s="81"/>
      <c r="BHV40" s="81"/>
      <c r="BHW40" s="81"/>
      <c r="BHX40" s="81"/>
      <c r="BHY40" s="81"/>
      <c r="BHZ40" s="81"/>
      <c r="BIA40" s="81"/>
      <c r="BIB40" s="81"/>
      <c r="BIC40" s="81"/>
      <c r="BID40" s="81"/>
      <c r="BIE40" s="81"/>
      <c r="BIF40" s="81"/>
      <c r="BIG40" s="81"/>
      <c r="BIH40" s="81"/>
      <c r="BII40" s="81"/>
      <c r="BIJ40" s="81"/>
      <c r="BIK40" s="81"/>
      <c r="BIL40" s="81"/>
      <c r="BIM40" s="81"/>
      <c r="BIN40" s="81"/>
      <c r="BIO40" s="81"/>
      <c r="BIP40" s="81"/>
      <c r="BIQ40" s="81"/>
      <c r="BIR40" s="81"/>
      <c r="BIS40" s="81"/>
      <c r="BIT40" s="81"/>
      <c r="BIU40" s="81"/>
      <c r="BIV40" s="81"/>
      <c r="BIW40" s="81"/>
      <c r="BIX40" s="81"/>
      <c r="BIY40" s="81"/>
      <c r="BIZ40" s="81"/>
      <c r="BJA40" s="81"/>
      <c r="BJB40" s="81"/>
      <c r="BJC40" s="81"/>
      <c r="BJD40" s="81"/>
      <c r="BJE40" s="81"/>
      <c r="BJF40" s="81"/>
      <c r="BJG40" s="81"/>
      <c r="BJH40" s="81"/>
      <c r="BJI40" s="81"/>
      <c r="BJJ40" s="81"/>
      <c r="BJK40" s="81"/>
      <c r="BJL40" s="81"/>
      <c r="BJM40" s="81"/>
      <c r="BJN40" s="81"/>
      <c r="BJO40" s="81"/>
      <c r="BJP40" s="81"/>
      <c r="BJQ40" s="81"/>
      <c r="BJR40" s="81"/>
      <c r="BJS40" s="81"/>
      <c r="BJT40" s="81"/>
      <c r="BJU40" s="81"/>
      <c r="BJV40" s="81"/>
      <c r="BJW40" s="81"/>
      <c r="BJX40" s="81"/>
      <c r="BJY40" s="81"/>
      <c r="BJZ40" s="81"/>
      <c r="BKA40" s="81"/>
      <c r="BKB40" s="81"/>
      <c r="BKC40" s="81"/>
      <c r="BKD40" s="81"/>
      <c r="BKE40" s="81"/>
      <c r="BKF40" s="81"/>
      <c r="BKG40" s="81"/>
      <c r="BKH40" s="81"/>
      <c r="BKI40" s="81"/>
      <c r="BKJ40" s="81"/>
      <c r="BKK40" s="81"/>
      <c r="BKL40" s="81"/>
      <c r="BKM40" s="81"/>
      <c r="BKN40" s="81"/>
      <c r="BKO40" s="81"/>
      <c r="BKP40" s="81"/>
      <c r="BKQ40" s="81"/>
      <c r="BKR40" s="81"/>
      <c r="BKS40" s="81"/>
      <c r="BKT40" s="81"/>
      <c r="BKU40" s="81"/>
      <c r="BKV40" s="81"/>
      <c r="BKW40" s="81"/>
      <c r="BKX40" s="81"/>
      <c r="BKY40" s="81"/>
      <c r="BKZ40" s="81"/>
      <c r="BLA40" s="81"/>
      <c r="BLB40" s="81"/>
      <c r="BLC40" s="81"/>
      <c r="BLD40" s="81"/>
      <c r="BLE40" s="81"/>
      <c r="BLF40" s="81"/>
      <c r="BLG40" s="81"/>
      <c r="BLH40" s="81"/>
      <c r="BLI40" s="81"/>
      <c r="BLJ40" s="81"/>
      <c r="BLK40" s="81"/>
      <c r="BLL40" s="81"/>
      <c r="BLM40" s="81"/>
      <c r="BLN40" s="81"/>
      <c r="BLO40" s="81"/>
      <c r="BLP40" s="81"/>
      <c r="BLQ40" s="81"/>
      <c r="BLR40" s="81"/>
      <c r="BLS40" s="81"/>
      <c r="BLT40" s="81"/>
      <c r="BLU40" s="81"/>
      <c r="BLV40" s="81"/>
      <c r="BLW40" s="81"/>
      <c r="BLX40" s="81"/>
      <c r="BLY40" s="81"/>
      <c r="BLZ40" s="81"/>
      <c r="BMA40" s="81"/>
      <c r="BMB40" s="81"/>
      <c r="BMC40" s="81"/>
      <c r="BMD40" s="81"/>
      <c r="BME40" s="81"/>
      <c r="BMF40" s="81"/>
      <c r="BMG40" s="81"/>
      <c r="BMH40" s="81"/>
      <c r="BMI40" s="81"/>
      <c r="BMJ40" s="81"/>
      <c r="BMK40" s="81"/>
      <c r="BML40" s="81"/>
      <c r="BMM40" s="81"/>
      <c r="BMN40" s="81"/>
      <c r="BMO40" s="81"/>
      <c r="BMP40" s="81"/>
      <c r="BMQ40" s="81"/>
      <c r="BMR40" s="81"/>
      <c r="BMS40" s="81"/>
      <c r="BMT40" s="81"/>
      <c r="BMU40" s="81"/>
      <c r="BMV40" s="81"/>
      <c r="BMW40" s="81"/>
      <c r="BMX40" s="81"/>
      <c r="BMY40" s="81"/>
      <c r="BMZ40" s="81"/>
      <c r="BNA40" s="81"/>
      <c r="BNB40" s="81"/>
      <c r="BNC40" s="81"/>
      <c r="BND40" s="81"/>
      <c r="BNE40" s="81"/>
      <c r="BNF40" s="81"/>
      <c r="BNG40" s="81"/>
      <c r="BNH40" s="81"/>
      <c r="BNI40" s="81"/>
      <c r="BNJ40" s="81"/>
      <c r="BNK40" s="81"/>
      <c r="BNL40" s="81"/>
      <c r="BNM40" s="81"/>
      <c r="BNN40" s="81"/>
      <c r="BNO40" s="81"/>
      <c r="BNP40" s="81"/>
      <c r="BNQ40" s="81"/>
      <c r="BNR40" s="81"/>
      <c r="BNS40" s="81"/>
      <c r="BNT40" s="81"/>
      <c r="BNU40" s="81"/>
      <c r="BNV40" s="81"/>
      <c r="BNW40" s="81"/>
      <c r="BNX40" s="81"/>
      <c r="BNY40" s="81"/>
      <c r="BNZ40" s="81"/>
      <c r="BOA40" s="81"/>
      <c r="BOB40" s="81"/>
      <c r="BOC40" s="81"/>
      <c r="BOD40" s="81"/>
      <c r="BOE40" s="81"/>
      <c r="BOF40" s="81"/>
      <c r="BOG40" s="81"/>
      <c r="BOH40" s="81"/>
      <c r="BOI40" s="81"/>
      <c r="BOJ40" s="81"/>
      <c r="BOK40" s="81"/>
      <c r="BOL40" s="81"/>
      <c r="BOM40" s="81"/>
      <c r="BON40" s="81"/>
      <c r="BOO40" s="81"/>
      <c r="BOP40" s="81"/>
      <c r="BOQ40" s="81"/>
      <c r="BOR40" s="81"/>
      <c r="BOS40" s="81"/>
      <c r="BOT40" s="81"/>
      <c r="BOU40" s="81"/>
      <c r="BOV40" s="81"/>
      <c r="BOW40" s="81"/>
      <c r="BOX40" s="81"/>
      <c r="BOY40" s="81"/>
      <c r="BOZ40" s="81"/>
      <c r="BPA40" s="81"/>
      <c r="BPB40" s="81"/>
      <c r="BPC40" s="81"/>
      <c r="BPD40" s="81"/>
      <c r="BPE40" s="81"/>
      <c r="BPF40" s="81"/>
      <c r="BPG40" s="81"/>
      <c r="BPH40" s="81"/>
      <c r="BPI40" s="81"/>
      <c r="BPJ40" s="81"/>
      <c r="BPK40" s="81"/>
      <c r="BPL40" s="81"/>
      <c r="BPM40" s="81"/>
      <c r="BPN40" s="81"/>
      <c r="BPO40" s="81"/>
      <c r="BPP40" s="81"/>
      <c r="BPQ40" s="81"/>
      <c r="BPR40" s="81"/>
      <c r="BPS40" s="81"/>
      <c r="BPT40" s="81"/>
      <c r="BPU40" s="81"/>
      <c r="BPV40" s="81"/>
      <c r="BPW40" s="81"/>
      <c r="BPX40" s="81"/>
      <c r="BPY40" s="81"/>
      <c r="BPZ40" s="81"/>
      <c r="BQA40" s="81"/>
      <c r="BQB40" s="81"/>
      <c r="BQC40" s="81"/>
      <c r="BQD40" s="81"/>
      <c r="BQE40" s="81"/>
      <c r="BQF40" s="81"/>
      <c r="BQG40" s="81"/>
      <c r="BQH40" s="81"/>
      <c r="BQI40" s="81"/>
      <c r="BQJ40" s="81"/>
      <c r="BQK40" s="81"/>
      <c r="BQL40" s="81"/>
      <c r="BQM40" s="81"/>
      <c r="BQN40" s="81"/>
      <c r="BQO40" s="81"/>
      <c r="BQP40" s="81"/>
      <c r="BQQ40" s="81"/>
      <c r="BQR40" s="81"/>
      <c r="BQS40" s="81"/>
      <c r="BQT40" s="81"/>
      <c r="BQU40" s="81"/>
      <c r="BQV40" s="81"/>
      <c r="BQW40" s="81"/>
      <c r="BQX40" s="81"/>
      <c r="BQY40" s="81"/>
      <c r="BQZ40" s="81"/>
      <c r="BRA40" s="81"/>
      <c r="BRB40" s="81"/>
      <c r="BRC40" s="81"/>
      <c r="BRD40" s="81"/>
      <c r="BRE40" s="81"/>
      <c r="BRF40" s="81"/>
      <c r="BRG40" s="81"/>
      <c r="BRH40" s="81"/>
      <c r="BRI40" s="81"/>
      <c r="BRJ40" s="81"/>
      <c r="BRK40" s="81"/>
      <c r="BRL40" s="81"/>
      <c r="BRM40" s="81"/>
      <c r="BRN40" s="81"/>
      <c r="BRO40" s="81"/>
      <c r="BRP40" s="81"/>
      <c r="BRQ40" s="81"/>
      <c r="BRR40" s="81"/>
      <c r="BRS40" s="81"/>
      <c r="BRT40" s="81"/>
      <c r="BRU40" s="81"/>
      <c r="BRV40" s="81"/>
      <c r="BRW40" s="81"/>
      <c r="BRX40" s="81"/>
      <c r="BRY40" s="81"/>
      <c r="BRZ40" s="81"/>
      <c r="BSA40" s="81"/>
      <c r="BSB40" s="81"/>
      <c r="BSC40" s="81"/>
      <c r="BSD40" s="81"/>
      <c r="BSE40" s="81"/>
      <c r="BSF40" s="81"/>
      <c r="BSG40" s="81"/>
      <c r="BSH40" s="81"/>
      <c r="BSI40" s="81"/>
      <c r="BSJ40" s="81"/>
      <c r="BSK40" s="81"/>
      <c r="BSL40" s="81"/>
      <c r="BSM40" s="81"/>
      <c r="BSN40" s="81"/>
      <c r="BSO40" s="81"/>
      <c r="BSP40" s="81"/>
      <c r="BSQ40" s="81"/>
      <c r="BSR40" s="81"/>
      <c r="BSS40" s="81"/>
      <c r="BST40" s="81"/>
      <c r="BSU40" s="81"/>
      <c r="BSV40" s="81"/>
      <c r="BSW40" s="81"/>
      <c r="BSX40" s="81"/>
      <c r="BSY40" s="81"/>
      <c r="BSZ40" s="81"/>
      <c r="BTA40" s="81"/>
      <c r="BTB40" s="81"/>
      <c r="BTC40" s="81"/>
      <c r="BTD40" s="81"/>
      <c r="BTE40" s="81"/>
      <c r="BTF40" s="81"/>
      <c r="BTG40" s="81"/>
      <c r="BTH40" s="81"/>
      <c r="BTI40" s="81"/>
      <c r="BTJ40" s="81"/>
      <c r="BTK40" s="81"/>
      <c r="BTL40" s="81"/>
      <c r="BTM40" s="81"/>
      <c r="BTN40" s="81"/>
      <c r="BTO40" s="81"/>
      <c r="BTP40" s="81"/>
      <c r="BTQ40" s="81"/>
      <c r="BTR40" s="81"/>
      <c r="BTS40" s="81"/>
      <c r="BTT40" s="81"/>
      <c r="BTU40" s="81"/>
      <c r="BTV40" s="81"/>
      <c r="BTW40" s="81"/>
      <c r="BTX40" s="81"/>
      <c r="BTY40" s="81"/>
      <c r="BTZ40" s="81"/>
      <c r="BUA40" s="81"/>
      <c r="BUB40" s="81"/>
      <c r="BUC40" s="81"/>
      <c r="BUD40" s="81"/>
      <c r="BUE40" s="81"/>
      <c r="BUF40" s="81"/>
      <c r="BUG40" s="81"/>
      <c r="BUH40" s="81"/>
      <c r="BUI40" s="81"/>
      <c r="BUJ40" s="81"/>
      <c r="BUK40" s="81"/>
      <c r="BUL40" s="81"/>
      <c r="BUM40" s="81"/>
      <c r="BUN40" s="81"/>
      <c r="BUO40" s="81"/>
      <c r="BUP40" s="81"/>
      <c r="BUQ40" s="81"/>
      <c r="BUR40" s="81"/>
      <c r="BUS40" s="81"/>
      <c r="BUT40" s="81"/>
      <c r="BUU40" s="81"/>
      <c r="BUV40" s="81"/>
      <c r="BUW40" s="81"/>
      <c r="BUX40" s="81"/>
      <c r="BUY40" s="81"/>
      <c r="BUZ40" s="81"/>
      <c r="BVA40" s="81"/>
      <c r="BVB40" s="81"/>
      <c r="BVC40" s="81"/>
      <c r="BVD40" s="81"/>
      <c r="BVE40" s="81"/>
      <c r="BVF40" s="81"/>
      <c r="BVG40" s="81"/>
      <c r="BVH40" s="81"/>
      <c r="BVI40" s="81"/>
      <c r="BVJ40" s="81"/>
      <c r="BVK40" s="81"/>
      <c r="BVL40" s="81"/>
      <c r="BVM40" s="81"/>
      <c r="BVN40" s="81"/>
      <c r="BVO40" s="81"/>
      <c r="BVP40" s="81"/>
      <c r="BVQ40" s="81"/>
      <c r="BVR40" s="81"/>
      <c r="BVS40" s="81"/>
      <c r="BVT40" s="81"/>
      <c r="BVU40" s="81"/>
      <c r="BVV40" s="81"/>
      <c r="BVW40" s="81"/>
      <c r="BVX40" s="81"/>
      <c r="BVY40" s="81"/>
      <c r="BVZ40" s="81"/>
      <c r="BWA40" s="81"/>
      <c r="BWB40" s="81"/>
      <c r="BWC40" s="81"/>
      <c r="BWD40" s="81"/>
      <c r="BWE40" s="81"/>
      <c r="BWF40" s="81"/>
      <c r="BWG40" s="81"/>
      <c r="BWH40" s="81"/>
      <c r="BWI40" s="81"/>
      <c r="BWJ40" s="81"/>
      <c r="BWK40" s="81"/>
      <c r="BWL40" s="81"/>
      <c r="BWM40" s="81"/>
      <c r="BWN40" s="81"/>
      <c r="BWO40" s="81"/>
      <c r="BWP40" s="81"/>
      <c r="BWQ40" s="81"/>
      <c r="BWR40" s="81"/>
      <c r="BWS40" s="81"/>
      <c r="BWT40" s="81"/>
      <c r="BWU40" s="81"/>
      <c r="BWV40" s="81"/>
      <c r="BWW40" s="81"/>
      <c r="BWX40" s="81"/>
      <c r="BWY40" s="81"/>
      <c r="BWZ40" s="81"/>
      <c r="BXA40" s="81"/>
      <c r="BXB40" s="81"/>
      <c r="BXC40" s="81"/>
      <c r="BXD40" s="81"/>
      <c r="BXE40" s="81"/>
      <c r="BXF40" s="81"/>
      <c r="BXG40" s="81"/>
      <c r="BXH40" s="81"/>
      <c r="BXI40" s="81"/>
      <c r="BXJ40" s="81"/>
      <c r="BXK40" s="81"/>
      <c r="BXL40" s="81"/>
      <c r="BXM40" s="81"/>
      <c r="BXN40" s="81"/>
      <c r="BXO40" s="81"/>
      <c r="BXP40" s="81"/>
      <c r="BXQ40" s="81"/>
      <c r="BXR40" s="81"/>
      <c r="BXS40" s="81"/>
      <c r="BXT40" s="81"/>
      <c r="BXU40" s="81"/>
      <c r="BXV40" s="81"/>
      <c r="BXW40" s="81"/>
      <c r="BXX40" s="81"/>
      <c r="BXY40" s="81"/>
      <c r="BXZ40" s="81"/>
      <c r="BYA40" s="81"/>
      <c r="BYB40" s="81"/>
      <c r="BYC40" s="81"/>
      <c r="BYD40" s="81"/>
      <c r="BYE40" s="81"/>
      <c r="BYF40" s="81"/>
      <c r="BYG40" s="81"/>
      <c r="BYH40" s="81"/>
      <c r="BYI40" s="81"/>
      <c r="BYJ40" s="81"/>
      <c r="BYK40" s="81"/>
      <c r="BYL40" s="81"/>
      <c r="BYM40" s="81"/>
      <c r="BYN40" s="81"/>
      <c r="BYO40" s="81"/>
      <c r="BYP40" s="81"/>
      <c r="BYQ40" s="81"/>
      <c r="BYR40" s="81"/>
      <c r="BYS40" s="81"/>
      <c r="BYT40" s="81"/>
      <c r="BYU40" s="81"/>
      <c r="BYV40" s="81"/>
      <c r="BYW40" s="81"/>
      <c r="BYX40" s="81"/>
      <c r="BYY40" s="81"/>
      <c r="BYZ40" s="81"/>
      <c r="BZA40" s="81"/>
      <c r="BZB40" s="81"/>
      <c r="BZC40" s="81"/>
      <c r="BZD40" s="81"/>
      <c r="BZE40" s="81"/>
      <c r="BZF40" s="81"/>
      <c r="BZG40" s="81"/>
      <c r="BZH40" s="81"/>
      <c r="BZI40" s="81"/>
      <c r="BZJ40" s="81"/>
      <c r="BZK40" s="81"/>
      <c r="BZL40" s="81"/>
      <c r="BZM40" s="81"/>
      <c r="BZN40" s="81"/>
      <c r="BZO40" s="81"/>
      <c r="BZP40" s="81"/>
      <c r="BZQ40" s="81"/>
      <c r="BZR40" s="81"/>
      <c r="BZS40" s="81"/>
      <c r="BZT40" s="81"/>
      <c r="BZU40" s="81"/>
      <c r="BZV40" s="81"/>
      <c r="BZW40" s="81"/>
      <c r="BZX40" s="81"/>
      <c r="BZY40" s="81"/>
      <c r="BZZ40" s="81"/>
      <c r="CAA40" s="81"/>
      <c r="CAB40" s="81"/>
      <c r="CAC40" s="81"/>
      <c r="CAD40" s="81"/>
      <c r="CAE40" s="81"/>
      <c r="CAF40" s="81"/>
      <c r="CAG40" s="81"/>
      <c r="CAH40" s="81"/>
      <c r="CAI40" s="81"/>
      <c r="CAJ40" s="81"/>
      <c r="CAK40" s="81"/>
      <c r="CAL40" s="81"/>
      <c r="CAM40" s="81"/>
      <c r="CAN40" s="81"/>
      <c r="CAO40" s="81"/>
      <c r="CAP40" s="81"/>
      <c r="CAQ40" s="81"/>
      <c r="CAR40" s="81"/>
      <c r="CAS40" s="81"/>
      <c r="CAT40" s="81"/>
      <c r="CAU40" s="81"/>
      <c r="CAV40" s="81"/>
      <c r="CAW40" s="81"/>
      <c r="CAX40" s="81"/>
      <c r="CAY40" s="81"/>
      <c r="CAZ40" s="81"/>
      <c r="CBA40" s="81"/>
      <c r="CBB40" s="81"/>
      <c r="CBC40" s="81"/>
      <c r="CBD40" s="81"/>
      <c r="CBE40" s="81"/>
      <c r="CBF40" s="81"/>
      <c r="CBG40" s="81"/>
      <c r="CBH40" s="81"/>
      <c r="CBI40" s="81"/>
      <c r="CBJ40" s="81"/>
      <c r="CBK40" s="81"/>
      <c r="CBL40" s="81"/>
      <c r="CBM40" s="81"/>
      <c r="CBN40" s="81"/>
      <c r="CBO40" s="81"/>
      <c r="CBP40" s="81"/>
      <c r="CBQ40" s="81"/>
      <c r="CBR40" s="81"/>
      <c r="CBS40" s="81"/>
      <c r="CBT40" s="81"/>
      <c r="CBU40" s="81"/>
      <c r="CBV40" s="81"/>
      <c r="CBW40" s="81"/>
      <c r="CBX40" s="81"/>
      <c r="CBY40" s="81"/>
      <c r="CBZ40" s="81"/>
      <c r="CCA40" s="81"/>
      <c r="CCB40" s="81"/>
      <c r="CCC40" s="81"/>
      <c r="CCD40" s="81"/>
      <c r="CCE40" s="81"/>
      <c r="CCF40" s="81"/>
      <c r="CCG40" s="81"/>
      <c r="CCH40" s="81"/>
      <c r="CCI40" s="81"/>
      <c r="CCJ40" s="81"/>
      <c r="CCK40" s="81"/>
      <c r="CCL40" s="81"/>
      <c r="CCM40" s="81"/>
      <c r="CCN40" s="81"/>
      <c r="CCO40" s="81"/>
      <c r="CCP40" s="81"/>
      <c r="CCQ40" s="81"/>
      <c r="CCR40" s="81"/>
      <c r="CCS40" s="81"/>
      <c r="CCT40" s="81"/>
      <c r="CCU40" s="81"/>
      <c r="CCV40" s="81"/>
      <c r="CCW40" s="81"/>
      <c r="CCX40" s="81"/>
      <c r="CCY40" s="81"/>
      <c r="CCZ40" s="81"/>
      <c r="CDA40" s="81"/>
      <c r="CDB40" s="81"/>
      <c r="CDC40" s="81"/>
      <c r="CDD40" s="81"/>
      <c r="CDE40" s="81"/>
      <c r="CDF40" s="81"/>
      <c r="CDG40" s="81"/>
      <c r="CDH40" s="81"/>
      <c r="CDI40" s="81"/>
      <c r="CDJ40" s="81"/>
      <c r="CDK40" s="81"/>
      <c r="CDL40" s="81"/>
      <c r="CDM40" s="81"/>
      <c r="CDN40" s="81"/>
      <c r="CDO40" s="81"/>
      <c r="CDP40" s="81"/>
      <c r="CDQ40" s="81"/>
      <c r="CDR40" s="81"/>
      <c r="CDS40" s="81"/>
      <c r="CDT40" s="81"/>
      <c r="CDU40" s="81"/>
      <c r="CDV40" s="81"/>
      <c r="CDW40" s="81"/>
      <c r="CDX40" s="81"/>
      <c r="CDY40" s="81"/>
      <c r="CDZ40" s="81"/>
      <c r="CEA40" s="81"/>
      <c r="CEB40" s="81"/>
      <c r="CEC40" s="81"/>
      <c r="CED40" s="81"/>
      <c r="CEE40" s="81"/>
      <c r="CEF40" s="81"/>
      <c r="CEG40" s="81"/>
      <c r="CEH40" s="81"/>
      <c r="CEI40" s="81"/>
      <c r="CEJ40" s="81"/>
      <c r="CEK40" s="81"/>
      <c r="CEL40" s="81"/>
      <c r="CEM40" s="81"/>
      <c r="CEN40" s="81"/>
      <c r="CEO40" s="81"/>
      <c r="CEP40" s="81"/>
      <c r="CEQ40" s="81"/>
      <c r="CER40" s="81"/>
      <c r="CES40" s="81"/>
      <c r="CET40" s="81"/>
      <c r="CEU40" s="81"/>
      <c r="CEV40" s="81"/>
      <c r="CEW40" s="81"/>
      <c r="CEX40" s="81"/>
      <c r="CEY40" s="81"/>
      <c r="CEZ40" s="81"/>
      <c r="CFA40" s="81"/>
      <c r="CFB40" s="81"/>
      <c r="CFC40" s="81"/>
      <c r="CFD40" s="81"/>
      <c r="CFE40" s="81"/>
      <c r="CFF40" s="81"/>
      <c r="CFG40" s="81"/>
      <c r="CFH40" s="81"/>
      <c r="CFI40" s="81"/>
      <c r="CFJ40" s="81"/>
      <c r="CFK40" s="81"/>
      <c r="CFL40" s="81"/>
      <c r="CFM40" s="81"/>
      <c r="CFN40" s="81"/>
      <c r="CFO40" s="81"/>
      <c r="CFP40" s="81"/>
      <c r="CFQ40" s="81"/>
      <c r="CFR40" s="81"/>
      <c r="CFS40" s="81"/>
      <c r="CFT40" s="81"/>
      <c r="CFU40" s="81"/>
      <c r="CFV40" s="81"/>
      <c r="CFW40" s="81"/>
      <c r="CFX40" s="81"/>
      <c r="CFY40" s="81"/>
      <c r="CFZ40" s="81"/>
      <c r="CGA40" s="81"/>
      <c r="CGB40" s="81"/>
      <c r="CGC40" s="81"/>
      <c r="CGD40" s="81"/>
      <c r="CGE40" s="81"/>
      <c r="CGF40" s="81"/>
      <c r="CGG40" s="81"/>
      <c r="CGH40" s="81"/>
      <c r="CGI40" s="81"/>
      <c r="CGJ40" s="81"/>
      <c r="CGK40" s="81"/>
      <c r="CGL40" s="81"/>
      <c r="CGM40" s="81"/>
      <c r="CGN40" s="81"/>
      <c r="CGO40" s="81"/>
      <c r="CGP40" s="81"/>
      <c r="CGQ40" s="81"/>
      <c r="CGR40" s="81"/>
      <c r="CGS40" s="81"/>
      <c r="CGT40" s="81"/>
      <c r="CGU40" s="81"/>
      <c r="CGV40" s="81"/>
      <c r="CGW40" s="81"/>
      <c r="CGX40" s="81"/>
      <c r="CGY40" s="81"/>
      <c r="CGZ40" s="81"/>
      <c r="CHA40" s="81"/>
      <c r="CHB40" s="81"/>
      <c r="CHC40" s="81"/>
      <c r="CHD40" s="81"/>
      <c r="CHE40" s="81"/>
      <c r="CHF40" s="81"/>
      <c r="CHG40" s="81"/>
      <c r="CHH40" s="81"/>
      <c r="CHI40" s="81"/>
      <c r="CHJ40" s="81"/>
      <c r="CHK40" s="81"/>
      <c r="CHL40" s="81"/>
      <c r="CHM40" s="81"/>
      <c r="CHN40" s="81"/>
      <c r="CHO40" s="81"/>
      <c r="CHP40" s="81"/>
      <c r="CHQ40" s="81"/>
      <c r="CHR40" s="81"/>
      <c r="CHS40" s="81"/>
      <c r="CHT40" s="81"/>
      <c r="CHU40" s="81"/>
      <c r="CHV40" s="81"/>
      <c r="CHW40" s="81"/>
      <c r="CHX40" s="81"/>
      <c r="CHY40" s="81"/>
      <c r="CHZ40" s="81"/>
      <c r="CIA40" s="81"/>
      <c r="CIB40" s="81"/>
      <c r="CIC40" s="81"/>
      <c r="CID40" s="81"/>
      <c r="CIE40" s="81"/>
      <c r="CIF40" s="81"/>
      <c r="CIG40" s="81"/>
      <c r="CIH40" s="81"/>
      <c r="CII40" s="81"/>
      <c r="CIJ40" s="81"/>
      <c r="CIK40" s="81"/>
      <c r="CIL40" s="81"/>
      <c r="CIM40" s="81"/>
      <c r="CIN40" s="81"/>
      <c r="CIO40" s="81"/>
      <c r="CIP40" s="81"/>
      <c r="CIQ40" s="81"/>
      <c r="CIR40" s="81"/>
      <c r="CIS40" s="81"/>
      <c r="CIT40" s="81"/>
      <c r="CIU40" s="81"/>
      <c r="CIV40" s="81"/>
      <c r="CIW40" s="81"/>
      <c r="CIX40" s="81"/>
      <c r="CIY40" s="81"/>
      <c r="CIZ40" s="81"/>
      <c r="CJA40" s="81"/>
      <c r="CJB40" s="81"/>
      <c r="CJC40" s="81"/>
      <c r="CJD40" s="81"/>
      <c r="CJE40" s="81"/>
      <c r="CJF40" s="81"/>
      <c r="CJG40" s="81"/>
      <c r="CJH40" s="81"/>
      <c r="CJI40" s="81"/>
      <c r="CJJ40" s="81"/>
      <c r="CJK40" s="81"/>
      <c r="CJL40" s="81"/>
      <c r="CJM40" s="81"/>
      <c r="CJN40" s="81"/>
      <c r="CJO40" s="81"/>
      <c r="CJP40" s="81"/>
      <c r="CJQ40" s="81"/>
      <c r="CJR40" s="81"/>
      <c r="CJS40" s="81"/>
      <c r="CJT40" s="81"/>
      <c r="CJU40" s="81"/>
      <c r="CJV40" s="81"/>
      <c r="CJW40" s="81"/>
      <c r="CJX40" s="81"/>
      <c r="CJY40" s="81"/>
      <c r="CJZ40" s="81"/>
      <c r="CKA40" s="81"/>
      <c r="CKB40" s="81"/>
      <c r="CKC40" s="81"/>
      <c r="CKD40" s="81"/>
      <c r="CKE40" s="81"/>
      <c r="CKF40" s="81"/>
      <c r="CKG40" s="81"/>
      <c r="CKH40" s="81"/>
      <c r="CKI40" s="81"/>
      <c r="CKJ40" s="81"/>
      <c r="CKK40" s="81"/>
      <c r="CKL40" s="81"/>
      <c r="CKM40" s="81"/>
      <c r="CKN40" s="81"/>
      <c r="CKO40" s="81"/>
      <c r="CKP40" s="81"/>
      <c r="CKQ40" s="81"/>
      <c r="CKR40" s="81"/>
      <c r="CKS40" s="81"/>
      <c r="CKT40" s="81"/>
      <c r="CKU40" s="81"/>
      <c r="CKV40" s="81"/>
      <c r="CKW40" s="81"/>
      <c r="CKX40" s="81"/>
      <c r="CKY40" s="81"/>
      <c r="CKZ40" s="81"/>
      <c r="CLA40" s="81"/>
      <c r="CLB40" s="81"/>
      <c r="CLC40" s="81"/>
      <c r="CLD40" s="81"/>
      <c r="CLE40" s="81"/>
      <c r="CLF40" s="81"/>
      <c r="CLG40" s="81"/>
      <c r="CLH40" s="81"/>
      <c r="CLI40" s="81"/>
      <c r="CLJ40" s="81"/>
      <c r="CLK40" s="81"/>
      <c r="CLL40" s="81"/>
      <c r="CLM40" s="81"/>
      <c r="CLN40" s="81"/>
      <c r="CLO40" s="81"/>
      <c r="CLP40" s="81"/>
      <c r="CLQ40" s="81"/>
      <c r="CLR40" s="81"/>
      <c r="CLS40" s="81"/>
      <c r="CLT40" s="81"/>
      <c r="CLU40" s="81"/>
      <c r="CLV40" s="81"/>
      <c r="CLW40" s="81"/>
      <c r="CLX40" s="81"/>
      <c r="CLY40" s="81"/>
      <c r="CLZ40" s="81"/>
      <c r="CMA40" s="81"/>
      <c r="CMB40" s="81"/>
      <c r="CMC40" s="81"/>
      <c r="CMD40" s="81"/>
      <c r="CME40" s="81"/>
      <c r="CMF40" s="81"/>
      <c r="CMG40" s="81"/>
      <c r="CMH40" s="81"/>
      <c r="CMI40" s="81"/>
      <c r="CMJ40" s="81"/>
      <c r="CMK40" s="81"/>
      <c r="CML40" s="81"/>
      <c r="CMM40" s="81"/>
      <c r="CMN40" s="81"/>
      <c r="CMO40" s="81"/>
      <c r="CMP40" s="81"/>
      <c r="CMQ40" s="81"/>
      <c r="CMR40" s="81"/>
      <c r="CMS40" s="81"/>
      <c r="CMT40" s="81"/>
      <c r="CMU40" s="81"/>
      <c r="CMV40" s="81"/>
      <c r="CMW40" s="81"/>
      <c r="CMX40" s="81"/>
      <c r="CMY40" s="81"/>
      <c r="CMZ40" s="81"/>
      <c r="CNA40" s="81"/>
      <c r="CNB40" s="81"/>
      <c r="CNC40" s="81"/>
      <c r="CND40" s="81"/>
      <c r="CNE40" s="81"/>
      <c r="CNF40" s="81"/>
      <c r="CNG40" s="81"/>
      <c r="CNH40" s="81"/>
      <c r="CNI40" s="81"/>
      <c r="CNJ40" s="81"/>
      <c r="CNK40" s="81"/>
      <c r="CNL40" s="81"/>
      <c r="CNM40" s="81"/>
      <c r="CNN40" s="81"/>
      <c r="CNO40" s="81"/>
      <c r="CNP40" s="81"/>
      <c r="CNQ40" s="81"/>
      <c r="CNR40" s="81"/>
      <c r="CNS40" s="81"/>
      <c r="CNT40" s="81"/>
      <c r="CNU40" s="81"/>
      <c r="CNV40" s="81"/>
      <c r="CNW40" s="81"/>
      <c r="CNX40" s="81"/>
      <c r="CNY40" s="81"/>
      <c r="CNZ40" s="81"/>
      <c r="COA40" s="81"/>
      <c r="COB40" s="81"/>
      <c r="COC40" s="81"/>
      <c r="COD40" s="81"/>
      <c r="COE40" s="81"/>
      <c r="COF40" s="81"/>
      <c r="COG40" s="81"/>
      <c r="COH40" s="81"/>
      <c r="COI40" s="81"/>
      <c r="COJ40" s="81"/>
      <c r="COK40" s="81"/>
      <c r="COL40" s="81"/>
      <c r="COM40" s="81"/>
      <c r="CON40" s="81"/>
      <c r="COO40" s="81"/>
      <c r="COP40" s="81"/>
      <c r="COQ40" s="81"/>
      <c r="COR40" s="81"/>
      <c r="COS40" s="81"/>
      <c r="COT40" s="81"/>
      <c r="COU40" s="81"/>
      <c r="COV40" s="81"/>
      <c r="COW40" s="81"/>
      <c r="COX40" s="81"/>
      <c r="COY40" s="81"/>
      <c r="COZ40" s="81"/>
      <c r="CPA40" s="81"/>
      <c r="CPB40" s="81"/>
      <c r="CPC40" s="81"/>
      <c r="CPD40" s="81"/>
      <c r="CPE40" s="81"/>
      <c r="CPF40" s="81"/>
      <c r="CPG40" s="81"/>
      <c r="CPH40" s="81"/>
      <c r="CPI40" s="81"/>
      <c r="CPJ40" s="81"/>
      <c r="CPK40" s="81"/>
      <c r="CPL40" s="81"/>
      <c r="CPM40" s="81"/>
      <c r="CPN40" s="81"/>
      <c r="CPO40" s="81"/>
      <c r="CPP40" s="81"/>
      <c r="CPQ40" s="81"/>
      <c r="CPR40" s="81"/>
      <c r="CPS40" s="81"/>
      <c r="CPT40" s="81"/>
      <c r="CPU40" s="81"/>
      <c r="CPV40" s="81"/>
      <c r="CPW40" s="81"/>
      <c r="CPX40" s="81"/>
      <c r="CPY40" s="81"/>
      <c r="CPZ40" s="81"/>
      <c r="CQA40" s="81"/>
      <c r="CQB40" s="81"/>
      <c r="CQC40" s="81"/>
      <c r="CQD40" s="81"/>
      <c r="CQE40" s="81"/>
      <c r="CQF40" s="81"/>
      <c r="CQG40" s="81"/>
      <c r="CQH40" s="81"/>
      <c r="CQI40" s="81"/>
      <c r="CQJ40" s="81"/>
      <c r="CQK40" s="81"/>
      <c r="CQL40" s="81"/>
      <c r="CQM40" s="81"/>
      <c r="CQN40" s="81"/>
      <c r="CQO40" s="81"/>
      <c r="CQP40" s="81"/>
      <c r="CQQ40" s="81"/>
      <c r="CQR40" s="81"/>
      <c r="CQS40" s="81"/>
      <c r="CQT40" s="81"/>
      <c r="CQU40" s="81"/>
      <c r="CQV40" s="81"/>
      <c r="CQW40" s="81"/>
      <c r="CQX40" s="81"/>
      <c r="CQY40" s="81"/>
      <c r="CQZ40" s="81"/>
      <c r="CRA40" s="81"/>
      <c r="CRB40" s="81"/>
      <c r="CRC40" s="81"/>
      <c r="CRD40" s="81"/>
      <c r="CRE40" s="81"/>
      <c r="CRF40" s="81"/>
      <c r="CRG40" s="81"/>
      <c r="CRH40" s="81"/>
      <c r="CRI40" s="81"/>
      <c r="CRJ40" s="81"/>
      <c r="CRK40" s="81"/>
      <c r="CRL40" s="81"/>
      <c r="CRM40" s="81"/>
      <c r="CRN40" s="81"/>
      <c r="CRO40" s="81"/>
      <c r="CRP40" s="81"/>
      <c r="CRQ40" s="81"/>
      <c r="CRR40" s="81"/>
      <c r="CRS40" s="81"/>
      <c r="CRT40" s="81"/>
      <c r="CRU40" s="81"/>
      <c r="CRV40" s="81"/>
      <c r="CRW40" s="81"/>
      <c r="CRX40" s="81"/>
      <c r="CRY40" s="81"/>
      <c r="CRZ40" s="81"/>
      <c r="CSA40" s="81"/>
      <c r="CSB40" s="81"/>
      <c r="CSC40" s="81"/>
      <c r="CSD40" s="81"/>
      <c r="CSE40" s="81"/>
      <c r="CSF40" s="81"/>
      <c r="CSG40" s="81"/>
      <c r="CSH40" s="81"/>
      <c r="CSI40" s="81"/>
      <c r="CSJ40" s="81"/>
      <c r="CSK40" s="81"/>
      <c r="CSL40" s="81"/>
      <c r="CSM40" s="81"/>
      <c r="CSN40" s="81"/>
      <c r="CSO40" s="81"/>
      <c r="CSP40" s="81"/>
      <c r="CSQ40" s="81"/>
      <c r="CSR40" s="81"/>
      <c r="CSS40" s="81"/>
      <c r="CST40" s="81"/>
      <c r="CSU40" s="81"/>
      <c r="CSV40" s="81"/>
      <c r="CSW40" s="81"/>
      <c r="CSX40" s="81"/>
      <c r="CSY40" s="81"/>
      <c r="CSZ40" s="81"/>
      <c r="CTA40" s="81"/>
      <c r="CTB40" s="81"/>
      <c r="CTC40" s="81"/>
      <c r="CTD40" s="81"/>
      <c r="CTE40" s="81"/>
      <c r="CTF40" s="81"/>
      <c r="CTG40" s="81"/>
      <c r="CTH40" s="81"/>
      <c r="CTI40" s="81"/>
      <c r="CTJ40" s="81"/>
      <c r="CTK40" s="81"/>
      <c r="CTL40" s="81"/>
      <c r="CTM40" s="81"/>
      <c r="CTN40" s="81"/>
      <c r="CTO40" s="81"/>
      <c r="CTP40" s="81"/>
      <c r="CTQ40" s="81"/>
      <c r="CTR40" s="81"/>
      <c r="CTS40" s="81"/>
      <c r="CTT40" s="81"/>
      <c r="CTU40" s="81"/>
      <c r="CTV40" s="81"/>
      <c r="CTW40" s="81"/>
      <c r="CTX40" s="81"/>
      <c r="CTY40" s="81"/>
      <c r="CTZ40" s="81"/>
      <c r="CUA40" s="81"/>
      <c r="CUB40" s="81"/>
      <c r="CUC40" s="81"/>
      <c r="CUD40" s="81"/>
      <c r="CUE40" s="81"/>
      <c r="CUF40" s="81"/>
      <c r="CUG40" s="81"/>
      <c r="CUH40" s="81"/>
      <c r="CUI40" s="81"/>
      <c r="CUJ40" s="81"/>
      <c r="CUK40" s="81"/>
      <c r="CUL40" s="81"/>
      <c r="CUM40" s="81"/>
      <c r="CUN40" s="81"/>
      <c r="CUO40" s="81"/>
      <c r="CUP40" s="81"/>
      <c r="CUQ40" s="81"/>
      <c r="CUR40" s="81"/>
      <c r="CUS40" s="81"/>
      <c r="CUT40" s="81"/>
      <c r="CUU40" s="81"/>
      <c r="CUV40" s="81"/>
      <c r="CUW40" s="81"/>
      <c r="CUX40" s="81"/>
      <c r="CUY40" s="81"/>
      <c r="CUZ40" s="81"/>
      <c r="CVA40" s="81"/>
      <c r="CVB40" s="81"/>
      <c r="CVC40" s="81"/>
      <c r="CVD40" s="81"/>
      <c r="CVE40" s="81"/>
      <c r="CVF40" s="81"/>
      <c r="CVG40" s="81"/>
      <c r="CVH40" s="81"/>
      <c r="CVI40" s="81"/>
      <c r="CVJ40" s="81"/>
      <c r="CVK40" s="81"/>
      <c r="CVL40" s="81"/>
      <c r="CVM40" s="81"/>
      <c r="CVN40" s="81"/>
      <c r="CVO40" s="81"/>
      <c r="CVP40" s="81"/>
      <c r="CVQ40" s="81"/>
      <c r="CVR40" s="81"/>
      <c r="CVS40" s="81"/>
      <c r="CVT40" s="81"/>
      <c r="CVU40" s="81"/>
      <c r="CVV40" s="81"/>
      <c r="CVW40" s="81"/>
      <c r="CVX40" s="81"/>
      <c r="CVY40" s="81"/>
      <c r="CVZ40" s="81"/>
      <c r="CWA40" s="81"/>
      <c r="CWB40" s="81"/>
      <c r="CWC40" s="81"/>
      <c r="CWD40" s="81"/>
      <c r="CWE40" s="81"/>
      <c r="CWF40" s="81"/>
      <c r="CWG40" s="81"/>
      <c r="CWH40" s="81"/>
      <c r="CWI40" s="81"/>
      <c r="CWJ40" s="81"/>
      <c r="CWK40" s="81"/>
      <c r="CWL40" s="81"/>
      <c r="CWM40" s="81"/>
      <c r="CWN40" s="81"/>
      <c r="CWO40" s="81"/>
      <c r="CWP40" s="81"/>
      <c r="CWQ40" s="81"/>
      <c r="CWR40" s="81"/>
      <c r="CWS40" s="81"/>
      <c r="CWT40" s="81"/>
      <c r="CWU40" s="81"/>
      <c r="CWV40" s="81"/>
      <c r="CWW40" s="81"/>
      <c r="CWX40" s="81"/>
      <c r="CWY40" s="81"/>
      <c r="CWZ40" s="81"/>
      <c r="CXA40" s="81"/>
      <c r="CXB40" s="81"/>
      <c r="CXC40" s="81"/>
      <c r="CXD40" s="81"/>
      <c r="CXE40" s="81"/>
      <c r="CXF40" s="81"/>
      <c r="CXG40" s="81"/>
      <c r="CXH40" s="81"/>
      <c r="CXI40" s="81"/>
      <c r="CXJ40" s="81"/>
      <c r="CXK40" s="81"/>
      <c r="CXL40" s="81"/>
      <c r="CXM40" s="81"/>
      <c r="CXN40" s="81"/>
      <c r="CXO40" s="81"/>
      <c r="CXP40" s="81"/>
      <c r="CXQ40" s="81"/>
      <c r="CXR40" s="81"/>
      <c r="CXS40" s="81"/>
      <c r="CXT40" s="81"/>
      <c r="CXU40" s="81"/>
      <c r="CXV40" s="81"/>
      <c r="CXW40" s="81"/>
      <c r="CXX40" s="81"/>
      <c r="CXY40" s="81"/>
      <c r="CXZ40" s="81"/>
      <c r="CYA40" s="81"/>
      <c r="CYB40" s="81"/>
      <c r="CYC40" s="81"/>
      <c r="CYD40" s="81"/>
      <c r="CYE40" s="81"/>
      <c r="CYF40" s="81"/>
      <c r="CYG40" s="81"/>
      <c r="CYH40" s="81"/>
      <c r="CYI40" s="81"/>
      <c r="CYJ40" s="81"/>
      <c r="CYK40" s="81"/>
      <c r="CYL40" s="81"/>
      <c r="CYM40" s="81"/>
      <c r="CYN40" s="81"/>
      <c r="CYO40" s="81"/>
      <c r="CYP40" s="81"/>
      <c r="CYQ40" s="81"/>
      <c r="CYR40" s="81"/>
      <c r="CYS40" s="81"/>
      <c r="CYT40" s="81"/>
      <c r="CYU40" s="81"/>
      <c r="CYV40" s="81"/>
      <c r="CYW40" s="81"/>
      <c r="CYX40" s="81"/>
      <c r="CYY40" s="81"/>
      <c r="CYZ40" s="81"/>
      <c r="CZA40" s="81"/>
      <c r="CZB40" s="81"/>
      <c r="CZC40" s="81"/>
      <c r="CZD40" s="81"/>
      <c r="CZE40" s="81"/>
      <c r="CZF40" s="81"/>
      <c r="CZG40" s="81"/>
      <c r="CZH40" s="81"/>
      <c r="CZI40" s="81"/>
      <c r="CZJ40" s="81"/>
      <c r="CZK40" s="81"/>
      <c r="CZL40" s="81"/>
      <c r="CZM40" s="81"/>
      <c r="CZN40" s="81"/>
      <c r="CZO40" s="81"/>
      <c r="CZP40" s="81"/>
      <c r="CZQ40" s="81"/>
      <c r="CZR40" s="81"/>
      <c r="CZS40" s="81"/>
      <c r="CZT40" s="81"/>
      <c r="CZU40" s="81"/>
      <c r="CZV40" s="81"/>
      <c r="CZW40" s="81"/>
      <c r="CZX40" s="81"/>
      <c r="CZY40" s="81"/>
      <c r="CZZ40" s="81"/>
      <c r="DAA40" s="81"/>
      <c r="DAB40" s="81"/>
      <c r="DAC40" s="81"/>
      <c r="DAD40" s="81"/>
      <c r="DAE40" s="81"/>
      <c r="DAF40" s="81"/>
      <c r="DAG40" s="81"/>
      <c r="DAH40" s="81"/>
      <c r="DAI40" s="81"/>
      <c r="DAJ40" s="81"/>
      <c r="DAK40" s="81"/>
      <c r="DAL40" s="81"/>
      <c r="DAM40" s="81"/>
      <c r="DAN40" s="81"/>
      <c r="DAO40" s="81"/>
      <c r="DAP40" s="81"/>
      <c r="DAQ40" s="81"/>
      <c r="DAR40" s="81"/>
      <c r="DAS40" s="81"/>
      <c r="DAT40" s="81"/>
      <c r="DAU40" s="81"/>
      <c r="DAV40" s="81"/>
      <c r="DAW40" s="81"/>
      <c r="DAX40" s="81"/>
      <c r="DAY40" s="81"/>
      <c r="DAZ40" s="81"/>
      <c r="DBA40" s="81"/>
      <c r="DBB40" s="81"/>
      <c r="DBC40" s="81"/>
      <c r="DBD40" s="81"/>
      <c r="DBE40" s="81"/>
      <c r="DBF40" s="81"/>
      <c r="DBG40" s="81"/>
      <c r="DBH40" s="81"/>
      <c r="DBI40" s="81"/>
      <c r="DBJ40" s="81"/>
      <c r="DBK40" s="81"/>
      <c r="DBL40" s="81"/>
      <c r="DBM40" s="81"/>
      <c r="DBN40" s="81"/>
      <c r="DBO40" s="81"/>
      <c r="DBP40" s="81"/>
      <c r="DBQ40" s="81"/>
      <c r="DBR40" s="81"/>
      <c r="DBS40" s="81"/>
      <c r="DBT40" s="81"/>
      <c r="DBU40" s="81"/>
      <c r="DBV40" s="81"/>
      <c r="DBW40" s="81"/>
      <c r="DBX40" s="81"/>
      <c r="DBY40" s="81"/>
      <c r="DBZ40" s="81"/>
      <c r="DCA40" s="81"/>
      <c r="DCB40" s="81"/>
      <c r="DCC40" s="81"/>
      <c r="DCD40" s="81"/>
      <c r="DCE40" s="81"/>
      <c r="DCF40" s="81"/>
      <c r="DCG40" s="81"/>
      <c r="DCH40" s="81"/>
      <c r="DCI40" s="81"/>
      <c r="DCJ40" s="81"/>
      <c r="DCK40" s="81"/>
      <c r="DCL40" s="81"/>
      <c r="DCM40" s="81"/>
      <c r="DCN40" s="81"/>
      <c r="DCO40" s="81"/>
      <c r="DCP40" s="81"/>
      <c r="DCQ40" s="81"/>
      <c r="DCR40" s="81"/>
      <c r="DCS40" s="81"/>
      <c r="DCT40" s="81"/>
      <c r="DCU40" s="81"/>
      <c r="DCV40" s="81"/>
      <c r="DCW40" s="81"/>
      <c r="DCX40" s="81"/>
      <c r="DCY40" s="81"/>
      <c r="DCZ40" s="81"/>
      <c r="DDA40" s="81"/>
      <c r="DDB40" s="81"/>
      <c r="DDC40" s="81"/>
      <c r="DDD40" s="81"/>
      <c r="DDE40" s="81"/>
      <c r="DDF40" s="81"/>
      <c r="DDG40" s="81"/>
      <c r="DDH40" s="81"/>
      <c r="DDI40" s="81"/>
      <c r="DDJ40" s="81"/>
      <c r="DDK40" s="81"/>
      <c r="DDL40" s="81"/>
      <c r="DDM40" s="81"/>
      <c r="DDN40" s="81"/>
      <c r="DDO40" s="81"/>
      <c r="DDP40" s="81"/>
      <c r="DDQ40" s="81"/>
      <c r="DDR40" s="81"/>
      <c r="DDS40" s="81"/>
      <c r="DDT40" s="81"/>
      <c r="DDU40" s="81"/>
      <c r="DDV40" s="81"/>
      <c r="DDW40" s="81"/>
      <c r="DDX40" s="81"/>
      <c r="DDY40" s="81"/>
      <c r="DDZ40" s="81"/>
      <c r="DEA40" s="81"/>
      <c r="DEB40" s="81"/>
      <c r="DEC40" s="81"/>
      <c r="DED40" s="81"/>
      <c r="DEE40" s="81"/>
      <c r="DEF40" s="81"/>
      <c r="DEG40" s="81"/>
      <c r="DEH40" s="81"/>
      <c r="DEI40" s="81"/>
      <c r="DEJ40" s="81"/>
      <c r="DEK40" s="81"/>
      <c r="DEL40" s="81"/>
      <c r="DEM40" s="81"/>
      <c r="DEN40" s="81"/>
      <c r="DEO40" s="81"/>
      <c r="DEP40" s="81"/>
      <c r="DEQ40" s="81"/>
      <c r="DER40" s="81"/>
      <c r="DES40" s="81"/>
      <c r="DET40" s="81"/>
      <c r="DEU40" s="81"/>
      <c r="DEV40" s="81"/>
      <c r="DEW40" s="81"/>
      <c r="DEX40" s="81"/>
      <c r="DEY40" s="81"/>
      <c r="DEZ40" s="81"/>
      <c r="DFA40" s="81"/>
      <c r="DFB40" s="81"/>
      <c r="DFC40" s="81"/>
      <c r="DFD40" s="81"/>
      <c r="DFE40" s="81"/>
      <c r="DFF40" s="81"/>
      <c r="DFG40" s="81"/>
      <c r="DFH40" s="81"/>
      <c r="DFI40" s="81"/>
      <c r="DFJ40" s="81"/>
      <c r="DFK40" s="81"/>
      <c r="DFL40" s="81"/>
      <c r="DFM40" s="81"/>
      <c r="DFN40" s="81"/>
      <c r="DFO40" s="81"/>
      <c r="DFP40" s="81"/>
      <c r="DFQ40" s="81"/>
      <c r="DFR40" s="81"/>
      <c r="DFS40" s="81"/>
      <c r="DFT40" s="81"/>
      <c r="DFU40" s="81"/>
      <c r="DFV40" s="81"/>
      <c r="DFW40" s="81"/>
      <c r="DFX40" s="81"/>
      <c r="DFY40" s="81"/>
      <c r="DFZ40" s="81"/>
      <c r="DGA40" s="81"/>
      <c r="DGB40" s="81"/>
      <c r="DGC40" s="81"/>
      <c r="DGD40" s="81"/>
      <c r="DGE40" s="81"/>
      <c r="DGF40" s="81"/>
      <c r="DGG40" s="81"/>
      <c r="DGH40" s="81"/>
      <c r="DGI40" s="81"/>
      <c r="DGJ40" s="81"/>
      <c r="DGK40" s="81"/>
      <c r="DGL40" s="81"/>
      <c r="DGM40" s="81"/>
      <c r="DGN40" s="81"/>
      <c r="DGO40" s="81"/>
      <c r="DGP40" s="81"/>
      <c r="DGQ40" s="81"/>
      <c r="DGR40" s="81"/>
      <c r="DGS40" s="81"/>
      <c r="DGT40" s="81"/>
      <c r="DGU40" s="81"/>
      <c r="DGV40" s="81"/>
      <c r="DGW40" s="81"/>
      <c r="DGX40" s="81"/>
      <c r="DGY40" s="81"/>
      <c r="DGZ40" s="81"/>
      <c r="DHA40" s="81"/>
      <c r="DHB40" s="81"/>
      <c r="DHC40" s="81"/>
      <c r="DHD40" s="81"/>
      <c r="DHE40" s="81"/>
      <c r="DHF40" s="81"/>
      <c r="DHG40" s="81"/>
      <c r="DHH40" s="81"/>
      <c r="DHI40" s="81"/>
      <c r="DHJ40" s="81"/>
      <c r="DHK40" s="81"/>
      <c r="DHL40" s="81"/>
      <c r="DHM40" s="81"/>
      <c r="DHN40" s="81"/>
      <c r="DHO40" s="81"/>
      <c r="DHP40" s="81"/>
      <c r="DHQ40" s="81"/>
      <c r="DHR40" s="81"/>
      <c r="DHS40" s="81"/>
      <c r="DHT40" s="81"/>
      <c r="DHU40" s="81"/>
      <c r="DHV40" s="81"/>
      <c r="DHW40" s="81"/>
      <c r="DHX40" s="81"/>
      <c r="DHY40" s="81"/>
      <c r="DHZ40" s="81"/>
      <c r="DIA40" s="81"/>
      <c r="DIB40" s="81"/>
      <c r="DIC40" s="81"/>
      <c r="DID40" s="81"/>
      <c r="DIE40" s="81"/>
      <c r="DIF40" s="81"/>
      <c r="DIG40" s="81"/>
      <c r="DIH40" s="81"/>
      <c r="DII40" s="81"/>
      <c r="DIJ40" s="81"/>
      <c r="DIK40" s="81"/>
      <c r="DIL40" s="81"/>
      <c r="DIM40" s="81"/>
      <c r="DIN40" s="81"/>
      <c r="DIO40" s="81"/>
      <c r="DIP40" s="81"/>
      <c r="DIQ40" s="81"/>
      <c r="DIR40" s="81"/>
      <c r="DIS40" s="81"/>
      <c r="DIT40" s="81"/>
      <c r="DIU40" s="81"/>
      <c r="DIV40" s="81"/>
      <c r="DIW40" s="81"/>
      <c r="DIX40" s="81"/>
      <c r="DIY40" s="81"/>
      <c r="DIZ40" s="81"/>
      <c r="DJA40" s="81"/>
      <c r="DJB40" s="81"/>
      <c r="DJC40" s="81"/>
      <c r="DJD40" s="81"/>
      <c r="DJE40" s="81"/>
      <c r="DJF40" s="81"/>
      <c r="DJG40" s="81"/>
      <c r="DJH40" s="81"/>
      <c r="DJI40" s="81"/>
      <c r="DJJ40" s="81"/>
      <c r="DJK40" s="81"/>
      <c r="DJL40" s="81"/>
      <c r="DJM40" s="81"/>
      <c r="DJN40" s="81"/>
      <c r="DJO40" s="81"/>
      <c r="DJP40" s="81"/>
      <c r="DJQ40" s="81"/>
      <c r="DJR40" s="81"/>
      <c r="DJS40" s="81"/>
      <c r="DJT40" s="81"/>
      <c r="DJU40" s="81"/>
      <c r="DJV40" s="81"/>
      <c r="DJW40" s="81"/>
      <c r="DJX40" s="81"/>
      <c r="DJY40" s="81"/>
      <c r="DJZ40" s="81"/>
      <c r="DKA40" s="81"/>
      <c r="DKB40" s="81"/>
      <c r="DKC40" s="81"/>
      <c r="DKD40" s="81"/>
      <c r="DKE40" s="81"/>
      <c r="DKF40" s="81"/>
      <c r="DKG40" s="81"/>
      <c r="DKH40" s="81"/>
      <c r="DKI40" s="81"/>
      <c r="DKJ40" s="81"/>
      <c r="DKK40" s="81"/>
      <c r="DKL40" s="81"/>
      <c r="DKM40" s="81"/>
      <c r="DKN40" s="81"/>
      <c r="DKO40" s="81"/>
      <c r="DKP40" s="81"/>
      <c r="DKQ40" s="81"/>
      <c r="DKR40" s="81"/>
      <c r="DKS40" s="81"/>
      <c r="DKT40" s="81"/>
      <c r="DKU40" s="81"/>
      <c r="DKV40" s="81"/>
      <c r="DKW40" s="81"/>
      <c r="DKX40" s="81"/>
      <c r="DKY40" s="81"/>
      <c r="DKZ40" s="81"/>
      <c r="DLA40" s="81"/>
      <c r="DLB40" s="81"/>
      <c r="DLC40" s="81"/>
      <c r="DLD40" s="81"/>
      <c r="DLE40" s="81"/>
      <c r="DLF40" s="81"/>
      <c r="DLG40" s="81"/>
      <c r="DLH40" s="81"/>
      <c r="DLI40" s="81"/>
      <c r="DLJ40" s="81"/>
      <c r="DLK40" s="81"/>
      <c r="DLL40" s="81"/>
      <c r="DLM40" s="81"/>
      <c r="DLN40" s="81"/>
      <c r="DLO40" s="81"/>
      <c r="DLP40" s="81"/>
      <c r="DLQ40" s="81"/>
      <c r="DLR40" s="81"/>
      <c r="DLS40" s="81"/>
      <c r="DLT40" s="81"/>
      <c r="DLU40" s="81"/>
      <c r="DLV40" s="81"/>
      <c r="DLW40" s="81"/>
      <c r="DLX40" s="81"/>
      <c r="DLY40" s="81"/>
      <c r="DLZ40" s="81"/>
      <c r="DMA40" s="81"/>
      <c r="DMB40" s="81"/>
      <c r="DMC40" s="81"/>
      <c r="DMD40" s="81"/>
      <c r="DME40" s="81"/>
      <c r="DMF40" s="81"/>
      <c r="DMG40" s="81"/>
      <c r="DMH40" s="81"/>
      <c r="DMI40" s="81"/>
      <c r="DMJ40" s="81"/>
      <c r="DMK40" s="81"/>
      <c r="DML40" s="81"/>
      <c r="DMM40" s="81"/>
      <c r="DMN40" s="81"/>
      <c r="DMO40" s="81"/>
      <c r="DMP40" s="81"/>
      <c r="DMQ40" s="81"/>
      <c r="DMR40" s="81"/>
      <c r="DMS40" s="81"/>
      <c r="DMT40" s="81"/>
      <c r="DMU40" s="81"/>
      <c r="DMV40" s="81"/>
      <c r="DMW40" s="81"/>
      <c r="DMX40" s="81"/>
      <c r="DMY40" s="81"/>
      <c r="DMZ40" s="81"/>
      <c r="DNA40" s="81"/>
      <c r="DNB40" s="81"/>
      <c r="DNC40" s="81"/>
      <c r="DND40" s="81"/>
      <c r="DNE40" s="81"/>
      <c r="DNF40" s="81"/>
      <c r="DNG40" s="81"/>
      <c r="DNH40" s="81"/>
      <c r="DNI40" s="81"/>
      <c r="DNJ40" s="81"/>
      <c r="DNK40" s="81"/>
      <c r="DNL40" s="81"/>
      <c r="DNM40" s="81"/>
      <c r="DNN40" s="81"/>
      <c r="DNO40" s="81"/>
      <c r="DNP40" s="81"/>
      <c r="DNQ40" s="81"/>
      <c r="DNR40" s="81"/>
      <c r="DNS40" s="81"/>
      <c r="DNT40" s="81"/>
      <c r="DNU40" s="81"/>
      <c r="DNV40" s="81"/>
      <c r="DNW40" s="81"/>
      <c r="DNX40" s="81"/>
      <c r="DNY40" s="81"/>
      <c r="DNZ40" s="81"/>
      <c r="DOA40" s="81"/>
      <c r="DOB40" s="81"/>
      <c r="DOC40" s="81"/>
      <c r="DOD40" s="81"/>
      <c r="DOE40" s="81"/>
      <c r="DOF40" s="81"/>
      <c r="DOG40" s="81"/>
      <c r="DOH40" s="81"/>
      <c r="DOI40" s="81"/>
      <c r="DOJ40" s="81"/>
      <c r="DOK40" s="81"/>
      <c r="DOL40" s="81"/>
      <c r="DOM40" s="81"/>
      <c r="DON40" s="81"/>
      <c r="DOO40" s="81"/>
      <c r="DOP40" s="81"/>
      <c r="DOQ40" s="81"/>
      <c r="DOR40" s="81"/>
      <c r="DOS40" s="81"/>
      <c r="DOT40" s="81"/>
      <c r="DOU40" s="81"/>
      <c r="DOV40" s="81"/>
      <c r="DOW40" s="81"/>
      <c r="DOX40" s="81"/>
      <c r="DOY40" s="81"/>
      <c r="DOZ40" s="81"/>
      <c r="DPA40" s="81"/>
      <c r="DPB40" s="81"/>
      <c r="DPC40" s="81"/>
      <c r="DPD40" s="81"/>
      <c r="DPE40" s="81"/>
      <c r="DPF40" s="81"/>
      <c r="DPG40" s="81"/>
      <c r="DPH40" s="81"/>
      <c r="DPI40" s="81"/>
      <c r="DPJ40" s="81"/>
      <c r="DPK40" s="81"/>
      <c r="DPL40" s="81"/>
      <c r="DPM40" s="81"/>
      <c r="DPN40" s="81"/>
      <c r="DPO40" s="81"/>
      <c r="DPP40" s="81"/>
      <c r="DPQ40" s="81"/>
      <c r="DPR40" s="81"/>
      <c r="DPS40" s="81"/>
      <c r="DPT40" s="81"/>
      <c r="DPU40" s="81"/>
      <c r="DPV40" s="81"/>
      <c r="DPW40" s="81"/>
      <c r="DPX40" s="81"/>
      <c r="DPY40" s="81"/>
      <c r="DPZ40" s="81"/>
      <c r="DQA40" s="81"/>
      <c r="DQB40" s="81"/>
      <c r="DQC40" s="81"/>
      <c r="DQD40" s="81"/>
      <c r="DQE40" s="81"/>
      <c r="DQF40" s="81"/>
      <c r="DQG40" s="81"/>
      <c r="DQH40" s="81"/>
      <c r="DQI40" s="81"/>
      <c r="DQJ40" s="81"/>
      <c r="DQK40" s="81"/>
      <c r="DQL40" s="81"/>
      <c r="DQM40" s="81"/>
      <c r="DQN40" s="81"/>
      <c r="DQO40" s="81"/>
      <c r="DQP40" s="81"/>
      <c r="DQQ40" s="81"/>
      <c r="DQR40" s="81"/>
      <c r="DQS40" s="81"/>
      <c r="DQT40" s="81"/>
      <c r="DQU40" s="81"/>
      <c r="DQV40" s="81"/>
      <c r="DQW40" s="81"/>
      <c r="DQX40" s="81"/>
      <c r="DQY40" s="81"/>
      <c r="DQZ40" s="81"/>
      <c r="DRA40" s="81"/>
      <c r="DRB40" s="81"/>
      <c r="DRC40" s="81"/>
      <c r="DRD40" s="81"/>
      <c r="DRE40" s="81"/>
      <c r="DRF40" s="81"/>
      <c r="DRG40" s="81"/>
      <c r="DRH40" s="81"/>
      <c r="DRI40" s="81"/>
      <c r="DRJ40" s="81"/>
      <c r="DRK40" s="81"/>
      <c r="DRL40" s="81"/>
      <c r="DRM40" s="81"/>
      <c r="DRN40" s="81"/>
      <c r="DRO40" s="81"/>
      <c r="DRP40" s="81"/>
      <c r="DRQ40" s="81"/>
      <c r="DRR40" s="81"/>
      <c r="DRS40" s="81"/>
      <c r="DRT40" s="81"/>
      <c r="DRU40" s="81"/>
      <c r="DRV40" s="81"/>
      <c r="DRW40" s="81"/>
      <c r="DRX40" s="81"/>
      <c r="DRY40" s="81"/>
      <c r="DRZ40" s="81"/>
      <c r="DSA40" s="81"/>
      <c r="DSB40" s="81"/>
      <c r="DSC40" s="81"/>
      <c r="DSD40" s="81"/>
      <c r="DSE40" s="81"/>
      <c r="DSF40" s="81"/>
      <c r="DSG40" s="81"/>
      <c r="DSH40" s="81"/>
      <c r="DSI40" s="81"/>
      <c r="DSJ40" s="81"/>
      <c r="DSK40" s="81"/>
      <c r="DSL40" s="81"/>
      <c r="DSM40" s="81"/>
      <c r="DSN40" s="81"/>
      <c r="DSO40" s="81"/>
      <c r="DSP40" s="81"/>
      <c r="DSQ40" s="81"/>
      <c r="DSR40" s="81"/>
      <c r="DSS40" s="81"/>
      <c r="DST40" s="81"/>
      <c r="DSU40" s="81"/>
      <c r="DSV40" s="81"/>
      <c r="DSW40" s="81"/>
      <c r="DSX40" s="81"/>
      <c r="DSY40" s="81"/>
      <c r="DSZ40" s="81"/>
      <c r="DTA40" s="81"/>
      <c r="DTB40" s="81"/>
      <c r="DTC40" s="81"/>
      <c r="DTD40" s="81"/>
      <c r="DTE40" s="81"/>
      <c r="DTF40" s="81"/>
      <c r="DTG40" s="81"/>
      <c r="DTH40" s="81"/>
      <c r="DTI40" s="81"/>
      <c r="DTJ40" s="81"/>
      <c r="DTK40" s="81"/>
      <c r="DTL40" s="81"/>
      <c r="DTM40" s="81"/>
      <c r="DTN40" s="81"/>
      <c r="DTO40" s="81"/>
      <c r="DTP40" s="81"/>
      <c r="DTQ40" s="81"/>
      <c r="DTR40" s="81"/>
      <c r="DTS40" s="81"/>
      <c r="DTT40" s="81"/>
      <c r="DTU40" s="81"/>
      <c r="DTV40" s="81"/>
      <c r="DTW40" s="81"/>
      <c r="DTX40" s="81"/>
      <c r="DTY40" s="81"/>
      <c r="DTZ40" s="81"/>
      <c r="DUA40" s="81"/>
      <c r="DUB40" s="81"/>
      <c r="DUC40" s="81"/>
      <c r="DUD40" s="81"/>
      <c r="DUE40" s="81"/>
      <c r="DUF40" s="81"/>
      <c r="DUG40" s="81"/>
      <c r="DUH40" s="81"/>
      <c r="DUI40" s="81"/>
      <c r="DUJ40" s="81"/>
      <c r="DUK40" s="81"/>
      <c r="DUL40" s="81"/>
      <c r="DUM40" s="81"/>
      <c r="DUN40" s="81"/>
      <c r="DUO40" s="81"/>
      <c r="DUP40" s="81"/>
      <c r="DUQ40" s="81"/>
      <c r="DUR40" s="81"/>
      <c r="DUS40" s="81"/>
      <c r="DUT40" s="81"/>
      <c r="DUU40" s="81"/>
      <c r="DUV40" s="81"/>
      <c r="DUW40" s="81"/>
      <c r="DUX40" s="81"/>
      <c r="DUY40" s="81"/>
      <c r="DUZ40" s="81"/>
      <c r="DVA40" s="81"/>
      <c r="DVB40" s="81"/>
      <c r="DVC40" s="81"/>
      <c r="DVD40" s="81"/>
      <c r="DVE40" s="81"/>
      <c r="DVF40" s="81"/>
      <c r="DVG40" s="81"/>
      <c r="DVH40" s="81"/>
      <c r="DVI40" s="81"/>
      <c r="DVJ40" s="81"/>
      <c r="DVK40" s="81"/>
      <c r="DVL40" s="81"/>
      <c r="DVM40" s="81"/>
      <c r="DVN40" s="81"/>
      <c r="DVO40" s="81"/>
      <c r="DVP40" s="81"/>
      <c r="DVQ40" s="81"/>
      <c r="DVR40" s="81"/>
      <c r="DVS40" s="81"/>
      <c r="DVT40" s="81"/>
      <c r="DVU40" s="81"/>
      <c r="DVV40" s="81"/>
      <c r="DVW40" s="81"/>
      <c r="DVX40" s="81"/>
      <c r="DVY40" s="81"/>
      <c r="DVZ40" s="81"/>
      <c r="DWA40" s="81"/>
      <c r="DWB40" s="81"/>
      <c r="DWC40" s="81"/>
      <c r="DWD40" s="81"/>
      <c r="DWE40" s="81"/>
      <c r="DWF40" s="81"/>
      <c r="DWG40" s="81"/>
      <c r="DWH40" s="81"/>
      <c r="DWI40" s="81"/>
      <c r="DWJ40" s="81"/>
      <c r="DWK40" s="81"/>
      <c r="DWL40" s="81"/>
      <c r="DWM40" s="81"/>
      <c r="DWN40" s="81"/>
      <c r="DWO40" s="81"/>
      <c r="DWP40" s="81"/>
      <c r="DWQ40" s="81"/>
      <c r="DWR40" s="81"/>
      <c r="DWS40" s="81"/>
      <c r="DWT40" s="81"/>
      <c r="DWU40" s="81"/>
      <c r="DWV40" s="81"/>
      <c r="DWW40" s="81"/>
      <c r="DWX40" s="81"/>
      <c r="DWY40" s="81"/>
      <c r="DWZ40" s="81"/>
      <c r="DXA40" s="81"/>
      <c r="DXB40" s="81"/>
      <c r="DXC40" s="81"/>
      <c r="DXD40" s="81"/>
      <c r="DXE40" s="81"/>
      <c r="DXF40" s="81"/>
      <c r="DXG40" s="81"/>
      <c r="DXH40" s="81"/>
      <c r="DXI40" s="81"/>
      <c r="DXJ40" s="81"/>
      <c r="DXK40" s="81"/>
      <c r="DXL40" s="81"/>
      <c r="DXM40" s="81"/>
      <c r="DXN40" s="81"/>
      <c r="DXO40" s="81"/>
      <c r="DXP40" s="81"/>
      <c r="DXQ40" s="81"/>
      <c r="DXR40" s="81"/>
      <c r="DXS40" s="81"/>
      <c r="DXT40" s="81"/>
      <c r="DXU40" s="81"/>
      <c r="DXV40" s="81"/>
      <c r="DXW40" s="81"/>
      <c r="DXX40" s="81"/>
      <c r="DXY40" s="81"/>
      <c r="DXZ40" s="81"/>
      <c r="DYA40" s="81"/>
      <c r="DYB40" s="81"/>
      <c r="DYC40" s="81"/>
      <c r="DYD40" s="81"/>
      <c r="DYE40" s="81"/>
      <c r="DYF40" s="81"/>
      <c r="DYG40" s="81"/>
      <c r="DYH40" s="81"/>
      <c r="DYI40" s="81"/>
      <c r="DYJ40" s="81"/>
      <c r="DYK40" s="81"/>
      <c r="DYL40" s="81"/>
      <c r="DYM40" s="81"/>
      <c r="DYN40" s="81"/>
      <c r="DYO40" s="81"/>
      <c r="DYP40" s="81"/>
      <c r="DYQ40" s="81"/>
      <c r="DYR40" s="81"/>
      <c r="DYS40" s="81"/>
      <c r="DYT40" s="81"/>
      <c r="DYU40" s="81"/>
      <c r="DYV40" s="81"/>
      <c r="DYW40" s="81"/>
      <c r="DYX40" s="81"/>
      <c r="DYY40" s="81"/>
      <c r="DYZ40" s="81"/>
      <c r="DZA40" s="81"/>
      <c r="DZB40" s="81"/>
      <c r="DZC40" s="81"/>
      <c r="DZD40" s="81"/>
      <c r="DZE40" s="81"/>
      <c r="DZF40" s="81"/>
      <c r="DZG40" s="81"/>
      <c r="DZH40" s="81"/>
      <c r="DZI40" s="81"/>
      <c r="DZJ40" s="81"/>
      <c r="DZK40" s="81"/>
      <c r="DZL40" s="81"/>
      <c r="DZM40" s="81"/>
      <c r="DZN40" s="81"/>
      <c r="DZO40" s="81"/>
      <c r="DZP40" s="81"/>
      <c r="DZQ40" s="81"/>
      <c r="DZR40" s="81"/>
      <c r="DZS40" s="81"/>
      <c r="DZT40" s="81"/>
      <c r="DZU40" s="81"/>
      <c r="DZV40" s="81"/>
      <c r="DZW40" s="81"/>
      <c r="DZX40" s="81"/>
      <c r="DZY40" s="81"/>
      <c r="DZZ40" s="81"/>
      <c r="EAA40" s="81"/>
      <c r="EAB40" s="81"/>
      <c r="EAC40" s="81"/>
      <c r="EAD40" s="81"/>
      <c r="EAE40" s="81"/>
      <c r="EAF40" s="81"/>
      <c r="EAG40" s="81"/>
      <c r="EAH40" s="81"/>
      <c r="EAI40" s="81"/>
      <c r="EAJ40" s="81"/>
      <c r="EAK40" s="81"/>
      <c r="EAL40" s="81"/>
      <c r="EAM40" s="81"/>
      <c r="EAN40" s="81"/>
      <c r="EAO40" s="81"/>
      <c r="EAP40" s="81"/>
      <c r="EAQ40" s="81"/>
      <c r="EAR40" s="81"/>
      <c r="EAS40" s="81"/>
      <c r="EAT40" s="81"/>
      <c r="EAU40" s="81"/>
      <c r="EAV40" s="81"/>
      <c r="EAW40" s="81"/>
      <c r="EAX40" s="81"/>
      <c r="EAY40" s="81"/>
      <c r="EAZ40" s="81"/>
      <c r="EBA40" s="81"/>
      <c r="EBB40" s="81"/>
      <c r="EBC40" s="81"/>
      <c r="EBD40" s="81"/>
      <c r="EBE40" s="81"/>
      <c r="EBF40" s="81"/>
      <c r="EBG40" s="81"/>
      <c r="EBH40" s="81"/>
      <c r="EBI40" s="81"/>
      <c r="EBJ40" s="81"/>
      <c r="EBK40" s="81"/>
      <c r="EBL40" s="81"/>
      <c r="EBM40" s="81"/>
      <c r="EBN40" s="81"/>
      <c r="EBO40" s="81"/>
      <c r="EBP40" s="81"/>
      <c r="EBQ40" s="81"/>
      <c r="EBR40" s="81"/>
      <c r="EBS40" s="81"/>
      <c r="EBT40" s="81"/>
      <c r="EBU40" s="81"/>
      <c r="EBV40" s="81"/>
      <c r="EBW40" s="81"/>
      <c r="EBX40" s="81"/>
      <c r="EBY40" s="81"/>
      <c r="EBZ40" s="81"/>
      <c r="ECA40" s="81"/>
      <c r="ECB40" s="81"/>
      <c r="ECC40" s="81"/>
      <c r="ECD40" s="81"/>
      <c r="ECE40" s="81"/>
      <c r="ECF40" s="81"/>
      <c r="ECG40" s="81"/>
      <c r="ECH40" s="81"/>
      <c r="ECI40" s="81"/>
      <c r="ECJ40" s="81"/>
      <c r="ECK40" s="81"/>
      <c r="ECL40" s="81"/>
      <c r="ECM40" s="81"/>
      <c r="ECN40" s="81"/>
      <c r="ECO40" s="81"/>
      <c r="ECP40" s="81"/>
      <c r="ECQ40" s="81"/>
      <c r="ECR40" s="81"/>
      <c r="ECS40" s="81"/>
      <c r="ECT40" s="81"/>
      <c r="ECU40" s="81"/>
      <c r="ECV40" s="81"/>
      <c r="ECW40" s="81"/>
      <c r="ECX40" s="81"/>
      <c r="ECY40" s="81"/>
      <c r="ECZ40" s="81"/>
      <c r="EDA40" s="81"/>
      <c r="EDB40" s="81"/>
      <c r="EDC40" s="81"/>
      <c r="EDD40" s="81"/>
      <c r="EDE40" s="81"/>
      <c r="EDF40" s="81"/>
      <c r="EDG40" s="81"/>
      <c r="EDH40" s="81"/>
      <c r="EDI40" s="81"/>
      <c r="EDJ40" s="81"/>
      <c r="EDK40" s="81"/>
      <c r="EDL40" s="81"/>
      <c r="EDM40" s="81"/>
      <c r="EDN40" s="81"/>
      <c r="EDO40" s="81"/>
      <c r="EDP40" s="81"/>
      <c r="EDQ40" s="81"/>
      <c r="EDR40" s="81"/>
      <c r="EDS40" s="81"/>
      <c r="EDT40" s="81"/>
      <c r="EDU40" s="81"/>
      <c r="EDV40" s="81"/>
      <c r="EDW40" s="81"/>
      <c r="EDX40" s="81"/>
      <c r="EDY40" s="81"/>
      <c r="EDZ40" s="81"/>
      <c r="EEA40" s="81"/>
      <c r="EEB40" s="81"/>
      <c r="EEC40" s="81"/>
      <c r="EED40" s="81"/>
      <c r="EEE40" s="81"/>
      <c r="EEF40" s="81"/>
      <c r="EEG40" s="81"/>
      <c r="EEH40" s="81"/>
      <c r="EEI40" s="81"/>
      <c r="EEJ40" s="81"/>
      <c r="EEK40" s="81"/>
      <c r="EEL40" s="81"/>
      <c r="EEM40" s="81"/>
      <c r="EEN40" s="81"/>
      <c r="EEO40" s="81"/>
      <c r="EEP40" s="81"/>
      <c r="EEQ40" s="81"/>
      <c r="EER40" s="81"/>
      <c r="EES40" s="81"/>
      <c r="EET40" s="81"/>
      <c r="EEU40" s="81"/>
      <c r="EEV40" s="81"/>
      <c r="EEW40" s="81"/>
      <c r="EEX40" s="81"/>
      <c r="EEY40" s="81"/>
      <c r="EEZ40" s="81"/>
      <c r="EFA40" s="81"/>
      <c r="EFB40" s="81"/>
      <c r="EFC40" s="81"/>
      <c r="EFD40" s="81"/>
      <c r="EFE40" s="81"/>
      <c r="EFF40" s="81"/>
      <c r="EFG40" s="81"/>
      <c r="EFH40" s="81"/>
      <c r="EFI40" s="81"/>
      <c r="EFJ40" s="81"/>
      <c r="EFK40" s="81"/>
      <c r="EFL40" s="81"/>
      <c r="EFM40" s="81"/>
      <c r="EFN40" s="81"/>
      <c r="EFO40" s="81"/>
      <c r="EFP40" s="81"/>
      <c r="EFQ40" s="81"/>
      <c r="EFR40" s="81"/>
      <c r="EFS40" s="81"/>
      <c r="EFT40" s="81"/>
      <c r="EFU40" s="81"/>
      <c r="EFV40" s="81"/>
      <c r="EFW40" s="81"/>
      <c r="EFX40" s="81"/>
      <c r="EFY40" s="81"/>
      <c r="EFZ40" s="81"/>
      <c r="EGA40" s="81"/>
      <c r="EGB40" s="81"/>
      <c r="EGC40" s="81"/>
      <c r="EGD40" s="81"/>
      <c r="EGE40" s="81"/>
      <c r="EGF40" s="81"/>
      <c r="EGG40" s="81"/>
      <c r="EGH40" s="81"/>
      <c r="EGI40" s="81"/>
      <c r="EGJ40" s="81"/>
      <c r="EGK40" s="81"/>
      <c r="EGL40" s="81"/>
      <c r="EGM40" s="81"/>
      <c r="EGN40" s="81"/>
      <c r="EGO40" s="81"/>
      <c r="EGP40" s="81"/>
      <c r="EGQ40" s="81"/>
      <c r="EGR40" s="81"/>
      <c r="EGS40" s="81"/>
      <c r="EGT40" s="81"/>
      <c r="EGU40" s="81"/>
      <c r="EGV40" s="81"/>
      <c r="EGW40" s="81"/>
      <c r="EGX40" s="81"/>
      <c r="EGY40" s="81"/>
      <c r="EGZ40" s="81"/>
      <c r="EHA40" s="81"/>
      <c r="EHB40" s="81"/>
      <c r="EHC40" s="81"/>
      <c r="EHD40" s="81"/>
      <c r="EHE40" s="81"/>
      <c r="EHF40" s="81"/>
      <c r="EHG40" s="81"/>
      <c r="EHH40" s="81"/>
      <c r="EHI40" s="81"/>
      <c r="EHJ40" s="81"/>
      <c r="EHK40" s="81"/>
      <c r="EHL40" s="81"/>
      <c r="EHM40" s="81"/>
      <c r="EHN40" s="81"/>
      <c r="EHO40" s="81"/>
      <c r="EHP40" s="81"/>
      <c r="EHQ40" s="81"/>
      <c r="EHR40" s="81"/>
      <c r="EHS40" s="81"/>
      <c r="EHT40" s="81"/>
      <c r="EHU40" s="81"/>
      <c r="EHV40" s="81"/>
      <c r="EHW40" s="81"/>
      <c r="EHX40" s="81"/>
      <c r="EHY40" s="81"/>
      <c r="EHZ40" s="81"/>
      <c r="EIA40" s="81"/>
      <c r="EIB40" s="81"/>
      <c r="EIC40" s="81"/>
      <c r="EID40" s="81"/>
      <c r="EIE40" s="81"/>
      <c r="EIF40" s="81"/>
      <c r="EIG40" s="81"/>
      <c r="EIH40" s="81"/>
      <c r="EII40" s="81"/>
      <c r="EIJ40" s="81"/>
      <c r="EIK40" s="81"/>
      <c r="EIL40" s="81"/>
      <c r="EIM40" s="81"/>
      <c r="EIN40" s="81"/>
      <c r="EIO40" s="81"/>
      <c r="EIP40" s="81"/>
      <c r="EIQ40" s="81"/>
      <c r="EIR40" s="81"/>
      <c r="EIS40" s="81"/>
      <c r="EIT40" s="81"/>
      <c r="EIU40" s="81"/>
      <c r="EIV40" s="81"/>
      <c r="EIW40" s="81"/>
      <c r="EIX40" s="81"/>
      <c r="EIY40" s="81"/>
      <c r="EIZ40" s="81"/>
      <c r="EJA40" s="81"/>
      <c r="EJB40" s="81"/>
      <c r="EJC40" s="81"/>
      <c r="EJD40" s="81"/>
      <c r="EJE40" s="81"/>
      <c r="EJF40" s="81"/>
      <c r="EJG40" s="81"/>
      <c r="EJH40" s="81"/>
      <c r="EJI40" s="81"/>
      <c r="EJJ40" s="81"/>
      <c r="EJK40" s="81"/>
      <c r="EJL40" s="81"/>
      <c r="EJM40" s="81"/>
      <c r="EJN40" s="81"/>
      <c r="EJO40" s="81"/>
      <c r="EJP40" s="81"/>
      <c r="EJQ40" s="81"/>
      <c r="EJR40" s="81"/>
      <c r="EJS40" s="81"/>
      <c r="EJT40" s="81"/>
      <c r="EJU40" s="81"/>
      <c r="EJV40" s="81"/>
      <c r="EJW40" s="81"/>
      <c r="EJX40" s="81"/>
      <c r="EJY40" s="81"/>
      <c r="EJZ40" s="81"/>
      <c r="EKA40" s="81"/>
      <c r="EKB40" s="81"/>
      <c r="EKC40" s="81"/>
      <c r="EKD40" s="81"/>
      <c r="EKE40" s="81"/>
      <c r="EKF40" s="81"/>
      <c r="EKG40" s="81"/>
      <c r="EKH40" s="81"/>
      <c r="EKI40" s="81"/>
      <c r="EKJ40" s="81"/>
      <c r="EKK40" s="81"/>
      <c r="EKL40" s="81"/>
      <c r="EKM40" s="81"/>
      <c r="EKN40" s="81"/>
      <c r="EKO40" s="81"/>
      <c r="EKP40" s="81"/>
      <c r="EKQ40" s="81"/>
      <c r="EKR40" s="81"/>
      <c r="EKS40" s="81"/>
      <c r="EKT40" s="81"/>
      <c r="EKU40" s="81"/>
      <c r="EKV40" s="81"/>
      <c r="EKW40" s="81"/>
      <c r="EKX40" s="81"/>
      <c r="EKY40" s="81"/>
      <c r="EKZ40" s="81"/>
      <c r="ELA40" s="81"/>
      <c r="ELB40" s="81"/>
      <c r="ELC40" s="81"/>
      <c r="ELD40" s="81"/>
      <c r="ELE40" s="81"/>
      <c r="ELF40" s="81"/>
      <c r="ELG40" s="81"/>
      <c r="ELH40" s="81"/>
      <c r="ELI40" s="81"/>
      <c r="ELJ40" s="81"/>
      <c r="ELK40" s="81"/>
      <c r="ELL40" s="81"/>
      <c r="ELM40" s="81"/>
      <c r="ELN40" s="81"/>
      <c r="ELO40" s="81"/>
      <c r="ELP40" s="81"/>
      <c r="ELQ40" s="81"/>
      <c r="ELR40" s="81"/>
      <c r="ELS40" s="81"/>
      <c r="ELT40" s="81"/>
      <c r="ELU40" s="81"/>
      <c r="ELV40" s="81"/>
      <c r="ELW40" s="81"/>
      <c r="ELX40" s="81"/>
      <c r="ELY40" s="81"/>
      <c r="ELZ40" s="81"/>
      <c r="EMA40" s="81"/>
      <c r="EMB40" s="81"/>
      <c r="EMC40" s="81"/>
      <c r="EMD40" s="81"/>
      <c r="EME40" s="81"/>
      <c r="EMF40" s="81"/>
      <c r="EMG40" s="81"/>
      <c r="EMH40" s="81"/>
      <c r="EMI40" s="81"/>
      <c r="EMJ40" s="81"/>
      <c r="EMK40" s="81"/>
      <c r="EML40" s="81"/>
      <c r="EMM40" s="81"/>
      <c r="EMN40" s="81"/>
      <c r="EMO40" s="81"/>
      <c r="EMP40" s="81"/>
      <c r="EMQ40" s="81"/>
      <c r="EMR40" s="81"/>
      <c r="EMS40" s="81"/>
      <c r="EMT40" s="81"/>
      <c r="EMU40" s="81"/>
      <c r="EMV40" s="81"/>
      <c r="EMW40" s="81"/>
      <c r="EMX40" s="81"/>
      <c r="EMY40" s="81"/>
      <c r="EMZ40" s="81"/>
      <c r="ENA40" s="81"/>
      <c r="ENB40" s="81"/>
      <c r="ENC40" s="81"/>
      <c r="END40" s="81"/>
      <c r="ENE40" s="81"/>
      <c r="ENF40" s="81"/>
      <c r="ENG40" s="81"/>
      <c r="ENH40" s="81"/>
      <c r="ENI40" s="81"/>
      <c r="ENJ40" s="81"/>
      <c r="ENK40" s="81"/>
      <c r="ENL40" s="81"/>
      <c r="ENM40" s="81"/>
      <c r="ENN40" s="81"/>
      <c r="ENO40" s="81"/>
      <c r="ENP40" s="81"/>
      <c r="ENQ40" s="81"/>
      <c r="ENR40" s="81"/>
      <c r="ENS40" s="81"/>
      <c r="ENT40" s="81"/>
      <c r="ENU40" s="81"/>
      <c r="ENV40" s="81"/>
      <c r="ENW40" s="81"/>
      <c r="ENX40" s="81"/>
      <c r="ENY40" s="81"/>
      <c r="ENZ40" s="81"/>
      <c r="EOA40" s="81"/>
      <c r="EOB40" s="81"/>
      <c r="EOC40" s="81"/>
      <c r="EOD40" s="81"/>
      <c r="EOE40" s="81"/>
      <c r="EOF40" s="81"/>
      <c r="EOG40" s="81"/>
      <c r="EOH40" s="81"/>
      <c r="EOI40" s="81"/>
      <c r="EOJ40" s="81"/>
      <c r="EOK40" s="81"/>
      <c r="EOL40" s="81"/>
      <c r="EOM40" s="81"/>
      <c r="EON40" s="81"/>
      <c r="EOO40" s="81"/>
      <c r="EOP40" s="81"/>
      <c r="EOQ40" s="81"/>
      <c r="EOR40" s="81"/>
      <c r="EOS40" s="81"/>
      <c r="EOT40" s="81"/>
      <c r="EOU40" s="81"/>
      <c r="EOV40" s="81"/>
      <c r="EOW40" s="81"/>
      <c r="EOX40" s="81"/>
      <c r="EOY40" s="81"/>
      <c r="EOZ40" s="81"/>
      <c r="EPA40" s="81"/>
      <c r="EPB40" s="81"/>
      <c r="EPC40" s="81"/>
      <c r="EPD40" s="81"/>
      <c r="EPE40" s="81"/>
      <c r="EPF40" s="81"/>
      <c r="EPG40" s="81"/>
      <c r="EPH40" s="81"/>
      <c r="EPI40" s="81"/>
      <c r="EPJ40" s="81"/>
      <c r="EPK40" s="81"/>
      <c r="EPL40" s="81"/>
      <c r="EPM40" s="81"/>
      <c r="EPN40" s="81"/>
      <c r="EPO40" s="81"/>
      <c r="EPP40" s="81"/>
      <c r="EPQ40" s="81"/>
      <c r="EPR40" s="81"/>
      <c r="EPS40" s="81"/>
      <c r="EPT40" s="81"/>
      <c r="EPU40" s="81"/>
      <c r="EPV40" s="81"/>
      <c r="EPW40" s="81"/>
      <c r="EPX40" s="81"/>
      <c r="EPY40" s="81"/>
      <c r="EPZ40" s="81"/>
      <c r="EQA40" s="81"/>
      <c r="EQB40" s="81"/>
      <c r="EQC40" s="81"/>
      <c r="EQD40" s="81"/>
      <c r="EQE40" s="81"/>
      <c r="EQF40" s="81"/>
      <c r="EQG40" s="81"/>
      <c r="EQH40" s="81"/>
      <c r="EQI40" s="81"/>
      <c r="EQJ40" s="81"/>
      <c r="EQK40" s="81"/>
      <c r="EQL40" s="81"/>
      <c r="EQM40" s="81"/>
      <c r="EQN40" s="81"/>
      <c r="EQO40" s="81"/>
      <c r="EQP40" s="81"/>
      <c r="EQQ40" s="81"/>
      <c r="EQR40" s="81"/>
      <c r="EQS40" s="81"/>
      <c r="EQT40" s="81"/>
      <c r="EQU40" s="81"/>
      <c r="EQV40" s="81"/>
      <c r="EQW40" s="81"/>
      <c r="EQX40" s="81"/>
      <c r="EQY40" s="81"/>
      <c r="EQZ40" s="81"/>
      <c r="ERA40" s="81"/>
      <c r="ERB40" s="81"/>
      <c r="ERC40" s="81"/>
      <c r="ERD40" s="81"/>
      <c r="ERE40" s="81"/>
      <c r="ERF40" s="81"/>
      <c r="ERG40" s="81"/>
      <c r="ERH40" s="81"/>
      <c r="ERI40" s="81"/>
      <c r="ERJ40" s="81"/>
      <c r="ERK40" s="81"/>
      <c r="ERL40" s="81"/>
      <c r="ERM40" s="81"/>
      <c r="ERN40" s="81"/>
      <c r="ERO40" s="81"/>
      <c r="ERP40" s="81"/>
      <c r="ERQ40" s="81"/>
      <c r="ERR40" s="81"/>
      <c r="ERS40" s="81"/>
      <c r="ERT40" s="81"/>
      <c r="ERU40" s="81"/>
      <c r="ERV40" s="81"/>
      <c r="ERW40" s="81"/>
      <c r="ERX40" s="81"/>
      <c r="ERY40" s="81"/>
      <c r="ERZ40" s="81"/>
      <c r="ESA40" s="81"/>
      <c r="ESB40" s="81"/>
      <c r="ESC40" s="81"/>
      <c r="ESD40" s="81"/>
      <c r="ESE40" s="81"/>
      <c r="ESF40" s="81"/>
      <c r="ESG40" s="81"/>
      <c r="ESH40" s="81"/>
      <c r="ESI40" s="81"/>
      <c r="ESJ40" s="81"/>
      <c r="ESK40" s="81"/>
      <c r="ESL40" s="81"/>
      <c r="ESM40" s="81"/>
      <c r="ESN40" s="81"/>
      <c r="ESO40" s="81"/>
      <c r="ESP40" s="81"/>
      <c r="ESQ40" s="81"/>
      <c r="ESR40" s="81"/>
      <c r="ESS40" s="81"/>
      <c r="EST40" s="81"/>
      <c r="ESU40" s="81"/>
      <c r="ESV40" s="81"/>
      <c r="ESW40" s="81"/>
      <c r="ESX40" s="81"/>
      <c r="ESY40" s="81"/>
      <c r="ESZ40" s="81"/>
      <c r="ETA40" s="81"/>
      <c r="ETB40" s="81"/>
      <c r="ETC40" s="81"/>
      <c r="ETD40" s="81"/>
      <c r="ETE40" s="81"/>
      <c r="ETF40" s="81"/>
      <c r="ETG40" s="81"/>
      <c r="ETH40" s="81"/>
      <c r="ETI40" s="81"/>
      <c r="ETJ40" s="81"/>
      <c r="ETK40" s="81"/>
      <c r="ETL40" s="81"/>
      <c r="ETM40" s="81"/>
      <c r="ETN40" s="81"/>
      <c r="ETO40" s="81"/>
      <c r="ETP40" s="81"/>
      <c r="ETQ40" s="81"/>
      <c r="ETR40" s="81"/>
      <c r="ETS40" s="81"/>
      <c r="ETT40" s="81"/>
      <c r="ETU40" s="81"/>
      <c r="ETV40" s="81"/>
      <c r="ETW40" s="81"/>
      <c r="ETX40" s="81"/>
      <c r="ETY40" s="81"/>
      <c r="ETZ40" s="81"/>
      <c r="EUA40" s="81"/>
      <c r="EUB40" s="81"/>
      <c r="EUC40" s="81"/>
      <c r="EUD40" s="81"/>
      <c r="EUE40" s="81"/>
      <c r="EUF40" s="81"/>
      <c r="EUG40" s="81"/>
      <c r="EUH40" s="81"/>
      <c r="EUI40" s="81"/>
      <c r="EUJ40" s="81"/>
      <c r="EUK40" s="81"/>
      <c r="EUL40" s="81"/>
      <c r="EUM40" s="81"/>
      <c r="EUN40" s="81"/>
      <c r="EUO40" s="81"/>
      <c r="EUP40" s="81"/>
      <c r="EUQ40" s="81"/>
      <c r="EUR40" s="81"/>
      <c r="EUS40" s="81"/>
      <c r="EUT40" s="81"/>
      <c r="EUU40" s="81"/>
      <c r="EUV40" s="81"/>
      <c r="EUW40" s="81"/>
      <c r="EUX40" s="81"/>
      <c r="EUY40" s="81"/>
      <c r="EUZ40" s="81"/>
      <c r="EVA40" s="81"/>
      <c r="EVB40" s="81"/>
      <c r="EVC40" s="81"/>
      <c r="EVD40" s="81"/>
      <c r="EVE40" s="81"/>
      <c r="EVF40" s="81"/>
      <c r="EVG40" s="81"/>
      <c r="EVH40" s="81"/>
      <c r="EVI40" s="81"/>
      <c r="EVJ40" s="81"/>
      <c r="EVK40" s="81"/>
      <c r="EVL40" s="81"/>
      <c r="EVM40" s="81"/>
      <c r="EVN40" s="81"/>
      <c r="EVO40" s="81"/>
      <c r="EVP40" s="81"/>
      <c r="EVQ40" s="81"/>
      <c r="EVR40" s="81"/>
      <c r="EVS40" s="81"/>
      <c r="EVT40" s="81"/>
      <c r="EVU40" s="81"/>
      <c r="EVV40" s="81"/>
      <c r="EVW40" s="81"/>
      <c r="EVX40" s="81"/>
      <c r="EVY40" s="81"/>
      <c r="EVZ40" s="81"/>
      <c r="EWA40" s="81"/>
      <c r="EWB40" s="81"/>
      <c r="EWC40" s="81"/>
      <c r="EWD40" s="81"/>
      <c r="EWE40" s="81"/>
      <c r="EWF40" s="81"/>
      <c r="EWG40" s="81"/>
      <c r="EWH40" s="81"/>
      <c r="EWI40" s="81"/>
      <c r="EWJ40" s="81"/>
      <c r="EWK40" s="81"/>
      <c r="EWL40" s="81"/>
      <c r="EWM40" s="81"/>
      <c r="EWN40" s="81"/>
      <c r="EWO40" s="81"/>
      <c r="EWP40" s="81"/>
      <c r="EWQ40" s="81"/>
      <c r="EWR40" s="81"/>
      <c r="EWS40" s="81"/>
      <c r="EWT40" s="81"/>
      <c r="EWU40" s="81"/>
      <c r="EWV40" s="81"/>
      <c r="EWW40" s="81"/>
      <c r="EWX40" s="81"/>
      <c r="EWY40" s="81"/>
      <c r="EWZ40" s="81"/>
      <c r="EXA40" s="81"/>
      <c r="EXB40" s="81"/>
      <c r="EXC40" s="81"/>
      <c r="EXD40" s="81"/>
      <c r="EXE40" s="81"/>
      <c r="EXF40" s="81"/>
      <c r="EXG40" s="81"/>
      <c r="EXH40" s="81"/>
      <c r="EXI40" s="81"/>
      <c r="EXJ40" s="81"/>
      <c r="EXK40" s="81"/>
      <c r="EXL40" s="81"/>
      <c r="EXM40" s="81"/>
      <c r="EXN40" s="81"/>
      <c r="EXO40" s="81"/>
      <c r="EXP40" s="81"/>
      <c r="EXQ40" s="81"/>
      <c r="EXR40" s="81"/>
      <c r="EXS40" s="81"/>
      <c r="EXT40" s="81"/>
      <c r="EXU40" s="81"/>
      <c r="EXV40" s="81"/>
      <c r="EXW40" s="81"/>
      <c r="EXX40" s="81"/>
      <c r="EXY40" s="81"/>
      <c r="EXZ40" s="81"/>
      <c r="EYA40" s="81"/>
      <c r="EYB40" s="81"/>
      <c r="EYC40" s="81"/>
      <c r="EYD40" s="81"/>
      <c r="EYE40" s="81"/>
      <c r="EYF40" s="81"/>
      <c r="EYG40" s="81"/>
      <c r="EYH40" s="81"/>
      <c r="EYI40" s="81"/>
      <c r="EYJ40" s="81"/>
      <c r="EYK40" s="81"/>
      <c r="EYL40" s="81"/>
      <c r="EYM40" s="81"/>
      <c r="EYN40" s="81"/>
      <c r="EYO40" s="81"/>
      <c r="EYP40" s="81"/>
      <c r="EYQ40" s="81"/>
      <c r="EYR40" s="81"/>
      <c r="EYS40" s="81"/>
      <c r="EYT40" s="81"/>
      <c r="EYU40" s="81"/>
      <c r="EYV40" s="81"/>
      <c r="EYW40" s="81"/>
      <c r="EYX40" s="81"/>
      <c r="EYY40" s="81"/>
      <c r="EYZ40" s="81"/>
      <c r="EZA40" s="81"/>
      <c r="EZB40" s="81"/>
      <c r="EZC40" s="81"/>
      <c r="EZD40" s="81"/>
      <c r="EZE40" s="81"/>
      <c r="EZF40" s="81"/>
      <c r="EZG40" s="81"/>
      <c r="EZH40" s="81"/>
      <c r="EZI40" s="81"/>
      <c r="EZJ40" s="81"/>
      <c r="EZK40" s="81"/>
      <c r="EZL40" s="81"/>
      <c r="EZM40" s="81"/>
      <c r="EZN40" s="81"/>
      <c r="EZO40" s="81"/>
      <c r="EZP40" s="81"/>
      <c r="EZQ40" s="81"/>
      <c r="EZR40" s="81"/>
      <c r="EZS40" s="81"/>
      <c r="EZT40" s="81"/>
      <c r="EZU40" s="81"/>
      <c r="EZV40" s="81"/>
      <c r="EZW40" s="81"/>
      <c r="EZX40" s="81"/>
      <c r="EZY40" s="81"/>
      <c r="EZZ40" s="81"/>
      <c r="FAA40" s="81"/>
      <c r="FAB40" s="81"/>
      <c r="FAC40" s="81"/>
      <c r="FAD40" s="81"/>
      <c r="FAE40" s="81"/>
      <c r="FAF40" s="81"/>
      <c r="FAG40" s="81"/>
      <c r="FAH40" s="81"/>
      <c r="FAI40" s="81"/>
      <c r="FAJ40" s="81"/>
      <c r="FAK40" s="81"/>
      <c r="FAL40" s="81"/>
      <c r="FAM40" s="81"/>
      <c r="FAN40" s="81"/>
      <c r="FAO40" s="81"/>
      <c r="FAP40" s="81"/>
      <c r="FAQ40" s="81"/>
      <c r="FAR40" s="81"/>
      <c r="FAS40" s="81"/>
      <c r="FAT40" s="81"/>
      <c r="FAU40" s="81"/>
      <c r="FAV40" s="81"/>
      <c r="FAW40" s="81"/>
      <c r="FAX40" s="81"/>
      <c r="FAY40" s="81"/>
      <c r="FAZ40" s="81"/>
      <c r="FBA40" s="81"/>
      <c r="FBB40" s="81"/>
      <c r="FBC40" s="81"/>
      <c r="FBD40" s="81"/>
      <c r="FBE40" s="81"/>
      <c r="FBF40" s="81"/>
      <c r="FBG40" s="81"/>
      <c r="FBH40" s="81"/>
      <c r="FBI40" s="81"/>
      <c r="FBJ40" s="81"/>
      <c r="FBK40" s="81"/>
      <c r="FBL40" s="81"/>
      <c r="FBM40" s="81"/>
      <c r="FBN40" s="81"/>
      <c r="FBO40" s="81"/>
      <c r="FBP40" s="81"/>
      <c r="FBQ40" s="81"/>
      <c r="FBR40" s="81"/>
      <c r="FBS40" s="81"/>
      <c r="FBT40" s="81"/>
      <c r="FBU40" s="81"/>
      <c r="FBV40" s="81"/>
      <c r="FBW40" s="81"/>
      <c r="FBX40" s="81"/>
      <c r="FBY40" s="81"/>
      <c r="FBZ40" s="81"/>
      <c r="FCA40" s="81"/>
      <c r="FCB40" s="81"/>
      <c r="FCC40" s="81"/>
      <c r="FCD40" s="81"/>
      <c r="FCE40" s="81"/>
      <c r="FCF40" s="81"/>
      <c r="FCG40" s="81"/>
      <c r="FCH40" s="81"/>
      <c r="FCI40" s="81"/>
      <c r="FCJ40" s="81"/>
      <c r="FCK40" s="81"/>
      <c r="FCL40" s="81"/>
      <c r="FCM40" s="81"/>
      <c r="FCN40" s="81"/>
      <c r="FCO40" s="81"/>
      <c r="FCP40" s="81"/>
      <c r="FCQ40" s="81"/>
      <c r="FCR40" s="81"/>
      <c r="FCS40" s="81"/>
      <c r="FCT40" s="81"/>
      <c r="FCU40" s="81"/>
      <c r="FCV40" s="81"/>
      <c r="FCW40" s="81"/>
      <c r="FCX40" s="81"/>
      <c r="FCY40" s="81"/>
      <c r="FCZ40" s="81"/>
      <c r="FDA40" s="81"/>
      <c r="FDB40" s="81"/>
      <c r="FDC40" s="81"/>
      <c r="FDD40" s="81"/>
      <c r="FDE40" s="81"/>
      <c r="FDF40" s="81"/>
      <c r="FDG40" s="81"/>
      <c r="FDH40" s="81"/>
      <c r="FDI40" s="81"/>
      <c r="FDJ40" s="81"/>
      <c r="FDK40" s="81"/>
      <c r="FDL40" s="81"/>
      <c r="FDM40" s="81"/>
      <c r="FDN40" s="81"/>
      <c r="FDO40" s="81"/>
      <c r="FDP40" s="81"/>
      <c r="FDQ40" s="81"/>
      <c r="FDR40" s="81"/>
      <c r="FDS40" s="81"/>
      <c r="FDT40" s="81"/>
      <c r="FDU40" s="81"/>
      <c r="FDV40" s="81"/>
      <c r="FDW40" s="81"/>
      <c r="FDX40" s="81"/>
      <c r="FDY40" s="81"/>
      <c r="FDZ40" s="81"/>
      <c r="FEA40" s="81"/>
      <c r="FEB40" s="81"/>
      <c r="FEC40" s="81"/>
      <c r="FED40" s="81"/>
      <c r="FEE40" s="81"/>
      <c r="FEF40" s="81"/>
      <c r="FEG40" s="81"/>
      <c r="FEH40" s="81"/>
      <c r="FEI40" s="81"/>
      <c r="FEJ40" s="81"/>
      <c r="FEK40" s="81"/>
      <c r="FEL40" s="81"/>
      <c r="FEM40" s="81"/>
      <c r="FEN40" s="81"/>
      <c r="FEO40" s="81"/>
      <c r="FEP40" s="81"/>
      <c r="FEQ40" s="81"/>
      <c r="FER40" s="81"/>
      <c r="FES40" s="81"/>
      <c r="FET40" s="81"/>
      <c r="FEU40" s="81"/>
      <c r="FEV40" s="81"/>
      <c r="FEW40" s="81"/>
      <c r="FEX40" s="81"/>
      <c r="FEY40" s="81"/>
      <c r="FEZ40" s="81"/>
      <c r="FFA40" s="81"/>
      <c r="FFB40" s="81"/>
      <c r="FFC40" s="81"/>
      <c r="FFD40" s="81"/>
      <c r="FFE40" s="81"/>
      <c r="FFF40" s="81"/>
      <c r="FFG40" s="81"/>
      <c r="FFH40" s="81"/>
      <c r="FFI40" s="81"/>
      <c r="FFJ40" s="81"/>
      <c r="FFK40" s="81"/>
      <c r="FFL40" s="81"/>
      <c r="FFM40" s="81"/>
      <c r="FFN40" s="81"/>
      <c r="FFO40" s="81"/>
      <c r="FFP40" s="81"/>
      <c r="FFQ40" s="81"/>
      <c r="FFR40" s="81"/>
      <c r="FFS40" s="81"/>
      <c r="FFT40" s="81"/>
      <c r="FFU40" s="81"/>
      <c r="FFV40" s="81"/>
      <c r="FFW40" s="81"/>
      <c r="FFX40" s="81"/>
      <c r="FFY40" s="81"/>
      <c r="FFZ40" s="81"/>
      <c r="FGA40" s="81"/>
      <c r="FGB40" s="81"/>
      <c r="FGC40" s="81"/>
      <c r="FGD40" s="81"/>
      <c r="FGE40" s="81"/>
      <c r="FGF40" s="81"/>
      <c r="FGG40" s="81"/>
      <c r="FGH40" s="81"/>
      <c r="FGI40" s="81"/>
      <c r="FGJ40" s="81"/>
      <c r="FGK40" s="81"/>
      <c r="FGL40" s="81"/>
      <c r="FGM40" s="81"/>
      <c r="FGN40" s="81"/>
      <c r="FGO40" s="81"/>
      <c r="FGP40" s="81"/>
      <c r="FGQ40" s="81"/>
      <c r="FGR40" s="81"/>
      <c r="FGS40" s="81"/>
      <c r="FGT40" s="81"/>
      <c r="FGU40" s="81"/>
      <c r="FGV40" s="81"/>
      <c r="FGW40" s="81"/>
      <c r="FGX40" s="81"/>
      <c r="FGY40" s="81"/>
      <c r="FGZ40" s="81"/>
      <c r="FHA40" s="81"/>
      <c r="FHB40" s="81"/>
      <c r="FHC40" s="81"/>
      <c r="FHD40" s="81"/>
      <c r="FHE40" s="81"/>
      <c r="FHF40" s="81"/>
      <c r="FHG40" s="81"/>
      <c r="FHH40" s="81"/>
      <c r="FHI40" s="81"/>
      <c r="FHJ40" s="81"/>
      <c r="FHK40" s="81"/>
      <c r="FHL40" s="81"/>
      <c r="FHM40" s="81"/>
      <c r="FHN40" s="81"/>
      <c r="FHO40" s="81"/>
      <c r="FHP40" s="81"/>
      <c r="FHQ40" s="81"/>
      <c r="FHR40" s="81"/>
      <c r="FHS40" s="81"/>
      <c r="FHT40" s="81"/>
      <c r="FHU40" s="81"/>
      <c r="FHV40" s="81"/>
      <c r="FHW40" s="81"/>
      <c r="FHX40" s="81"/>
      <c r="FHY40" s="81"/>
      <c r="FHZ40" s="81"/>
      <c r="FIA40" s="81"/>
      <c r="FIB40" s="81"/>
      <c r="FIC40" s="81"/>
      <c r="FID40" s="81"/>
      <c r="FIE40" s="81"/>
      <c r="FIF40" s="81"/>
      <c r="FIG40" s="81"/>
      <c r="FIH40" s="81"/>
      <c r="FII40" s="81"/>
      <c r="FIJ40" s="81"/>
      <c r="FIK40" s="81"/>
      <c r="FIL40" s="81"/>
      <c r="FIM40" s="81"/>
      <c r="FIN40" s="81"/>
      <c r="FIO40" s="81"/>
      <c r="FIP40" s="81"/>
      <c r="FIQ40" s="81"/>
      <c r="FIR40" s="81"/>
      <c r="FIS40" s="81"/>
      <c r="FIT40" s="81"/>
      <c r="FIU40" s="81"/>
      <c r="FIV40" s="81"/>
      <c r="FIW40" s="81"/>
      <c r="FIX40" s="81"/>
      <c r="FIY40" s="81"/>
      <c r="FIZ40" s="81"/>
      <c r="FJA40" s="81"/>
      <c r="FJB40" s="81"/>
      <c r="FJC40" s="81"/>
      <c r="FJD40" s="81"/>
      <c r="FJE40" s="81"/>
      <c r="FJF40" s="81"/>
      <c r="FJG40" s="81"/>
      <c r="FJH40" s="81"/>
      <c r="FJI40" s="81"/>
      <c r="FJJ40" s="81"/>
      <c r="FJK40" s="81"/>
      <c r="FJL40" s="81"/>
      <c r="FJM40" s="81"/>
      <c r="FJN40" s="81"/>
      <c r="FJO40" s="81"/>
      <c r="FJP40" s="81"/>
      <c r="FJQ40" s="81"/>
      <c r="FJR40" s="81"/>
      <c r="FJS40" s="81"/>
      <c r="FJT40" s="81"/>
      <c r="FJU40" s="81"/>
      <c r="FJV40" s="81"/>
      <c r="FJW40" s="81"/>
      <c r="FJX40" s="81"/>
      <c r="FJY40" s="81"/>
      <c r="FJZ40" s="81"/>
      <c r="FKA40" s="81"/>
      <c r="FKB40" s="81"/>
      <c r="FKC40" s="81"/>
      <c r="FKD40" s="81"/>
      <c r="FKE40" s="81"/>
      <c r="FKF40" s="81"/>
      <c r="FKG40" s="81"/>
      <c r="FKH40" s="81"/>
      <c r="FKI40" s="81"/>
      <c r="FKJ40" s="81"/>
      <c r="FKK40" s="81"/>
      <c r="FKL40" s="81"/>
      <c r="FKM40" s="81"/>
      <c r="FKN40" s="81"/>
      <c r="FKO40" s="81"/>
      <c r="FKP40" s="81"/>
      <c r="FKQ40" s="81"/>
      <c r="FKR40" s="81"/>
      <c r="FKS40" s="81"/>
      <c r="FKT40" s="81"/>
      <c r="FKU40" s="81"/>
      <c r="FKV40" s="81"/>
      <c r="FKW40" s="81"/>
      <c r="FKX40" s="81"/>
      <c r="FKY40" s="81"/>
      <c r="FKZ40" s="81"/>
      <c r="FLA40" s="81"/>
      <c r="FLB40" s="81"/>
      <c r="FLC40" s="81"/>
      <c r="FLD40" s="81"/>
      <c r="FLE40" s="81"/>
      <c r="FLF40" s="81"/>
      <c r="FLG40" s="81"/>
      <c r="FLH40" s="81"/>
      <c r="FLI40" s="81"/>
      <c r="FLJ40" s="81"/>
      <c r="FLK40" s="81"/>
      <c r="FLL40" s="81"/>
      <c r="FLM40" s="81"/>
      <c r="FLN40" s="81"/>
      <c r="FLO40" s="81"/>
      <c r="FLP40" s="81"/>
      <c r="FLQ40" s="81"/>
      <c r="FLR40" s="81"/>
      <c r="FLS40" s="81"/>
      <c r="FLT40" s="81"/>
      <c r="FLU40" s="81"/>
      <c r="FLV40" s="81"/>
      <c r="FLW40" s="81"/>
      <c r="FLX40" s="81"/>
      <c r="FLY40" s="81"/>
      <c r="FLZ40" s="81"/>
      <c r="FMA40" s="81"/>
      <c r="FMB40" s="81"/>
      <c r="FMC40" s="81"/>
      <c r="FMD40" s="81"/>
      <c r="FME40" s="81"/>
      <c r="FMF40" s="81"/>
      <c r="FMG40" s="81"/>
      <c r="FMH40" s="81"/>
      <c r="FMI40" s="81"/>
      <c r="FMJ40" s="81"/>
      <c r="FMK40" s="81"/>
      <c r="FML40" s="81"/>
      <c r="FMM40" s="81"/>
      <c r="FMN40" s="81"/>
      <c r="FMO40" s="81"/>
      <c r="FMP40" s="81"/>
      <c r="FMQ40" s="81"/>
      <c r="FMR40" s="81"/>
      <c r="FMS40" s="81"/>
      <c r="FMT40" s="81"/>
      <c r="FMU40" s="81"/>
      <c r="FMV40" s="81"/>
      <c r="FMW40" s="81"/>
      <c r="FMX40" s="81"/>
      <c r="FMY40" s="81"/>
      <c r="FMZ40" s="81"/>
      <c r="FNA40" s="81"/>
      <c r="FNB40" s="81"/>
      <c r="FNC40" s="81"/>
      <c r="FND40" s="81"/>
      <c r="FNE40" s="81"/>
      <c r="FNF40" s="81"/>
      <c r="FNG40" s="81"/>
      <c r="FNH40" s="81"/>
      <c r="FNI40" s="81"/>
      <c r="FNJ40" s="81"/>
      <c r="FNK40" s="81"/>
      <c r="FNL40" s="81"/>
      <c r="FNM40" s="81"/>
      <c r="FNN40" s="81"/>
      <c r="FNO40" s="81"/>
      <c r="FNP40" s="81"/>
      <c r="FNQ40" s="81"/>
      <c r="FNR40" s="81"/>
      <c r="FNS40" s="81"/>
      <c r="FNT40" s="81"/>
      <c r="FNU40" s="81"/>
      <c r="FNV40" s="81"/>
      <c r="FNW40" s="81"/>
      <c r="FNX40" s="81"/>
      <c r="FNY40" s="81"/>
      <c r="FNZ40" s="81"/>
      <c r="FOA40" s="81"/>
      <c r="FOB40" s="81"/>
      <c r="FOC40" s="81"/>
      <c r="FOD40" s="81"/>
      <c r="FOE40" s="81"/>
      <c r="FOF40" s="81"/>
      <c r="FOG40" s="81"/>
      <c r="FOH40" s="81"/>
      <c r="FOI40" s="81"/>
      <c r="FOJ40" s="81"/>
      <c r="FOK40" s="81"/>
      <c r="FOL40" s="81"/>
      <c r="FOM40" s="81"/>
      <c r="FON40" s="81"/>
      <c r="FOO40" s="81"/>
      <c r="FOP40" s="81"/>
      <c r="FOQ40" s="81"/>
      <c r="FOR40" s="81"/>
      <c r="FOS40" s="81"/>
      <c r="FOT40" s="81"/>
      <c r="FOU40" s="81"/>
      <c r="FOV40" s="81"/>
      <c r="FOW40" s="81"/>
      <c r="FOX40" s="81"/>
      <c r="FOY40" s="81"/>
      <c r="FOZ40" s="81"/>
      <c r="FPA40" s="81"/>
      <c r="FPB40" s="81"/>
      <c r="FPC40" s="81"/>
      <c r="FPD40" s="81"/>
      <c r="FPE40" s="81"/>
      <c r="FPF40" s="81"/>
      <c r="FPG40" s="81"/>
      <c r="FPH40" s="81"/>
      <c r="FPI40" s="81"/>
      <c r="FPJ40" s="81"/>
      <c r="FPK40" s="81"/>
      <c r="FPL40" s="81"/>
      <c r="FPM40" s="81"/>
      <c r="FPN40" s="81"/>
      <c r="FPO40" s="81"/>
      <c r="FPP40" s="81"/>
      <c r="FPQ40" s="81"/>
      <c r="FPR40" s="81"/>
      <c r="FPS40" s="81"/>
      <c r="FPT40" s="81"/>
      <c r="FPU40" s="81"/>
      <c r="FPV40" s="81"/>
      <c r="FPW40" s="81"/>
      <c r="FPX40" s="81"/>
      <c r="FPY40" s="81"/>
      <c r="FPZ40" s="81"/>
      <c r="FQA40" s="81"/>
      <c r="FQB40" s="81"/>
      <c r="FQC40" s="81"/>
      <c r="FQD40" s="81"/>
      <c r="FQE40" s="81"/>
      <c r="FQF40" s="81"/>
      <c r="FQG40" s="81"/>
      <c r="FQH40" s="81"/>
      <c r="FQI40" s="81"/>
      <c r="FQJ40" s="81"/>
      <c r="FQK40" s="81"/>
      <c r="FQL40" s="81"/>
      <c r="FQM40" s="81"/>
      <c r="FQN40" s="81"/>
      <c r="FQO40" s="81"/>
      <c r="FQP40" s="81"/>
      <c r="FQQ40" s="81"/>
      <c r="FQR40" s="81"/>
      <c r="FQS40" s="81"/>
      <c r="FQT40" s="81"/>
      <c r="FQU40" s="81"/>
      <c r="FQV40" s="81"/>
      <c r="FQW40" s="81"/>
      <c r="FQX40" s="81"/>
      <c r="FQY40" s="81"/>
      <c r="FQZ40" s="81"/>
      <c r="FRA40" s="81"/>
      <c r="FRB40" s="81"/>
      <c r="FRC40" s="81"/>
      <c r="FRD40" s="81"/>
      <c r="FRE40" s="81"/>
      <c r="FRF40" s="81"/>
      <c r="FRG40" s="81"/>
      <c r="FRH40" s="81"/>
      <c r="FRI40" s="81"/>
      <c r="FRJ40" s="81"/>
      <c r="FRK40" s="81"/>
      <c r="FRL40" s="81"/>
      <c r="FRM40" s="81"/>
      <c r="FRN40" s="81"/>
      <c r="FRO40" s="81"/>
      <c r="FRP40" s="81"/>
      <c r="FRQ40" s="81"/>
      <c r="FRR40" s="81"/>
      <c r="FRS40" s="81"/>
      <c r="FRT40" s="81"/>
      <c r="FRU40" s="81"/>
      <c r="FRV40" s="81"/>
      <c r="FRW40" s="81"/>
      <c r="FRX40" s="81"/>
      <c r="FRY40" s="81"/>
      <c r="FRZ40" s="81"/>
      <c r="FSA40" s="81"/>
      <c r="FSB40" s="81"/>
      <c r="FSC40" s="81"/>
      <c r="FSD40" s="81"/>
      <c r="FSE40" s="81"/>
      <c r="FSF40" s="81"/>
      <c r="FSG40" s="81"/>
      <c r="FSH40" s="81"/>
      <c r="FSI40" s="81"/>
      <c r="FSJ40" s="81"/>
      <c r="FSK40" s="81"/>
      <c r="FSL40" s="81"/>
      <c r="FSM40" s="81"/>
      <c r="FSN40" s="81"/>
      <c r="FSO40" s="81"/>
      <c r="FSP40" s="81"/>
      <c r="FSQ40" s="81"/>
      <c r="FSR40" s="81"/>
      <c r="FSS40" s="81"/>
      <c r="FST40" s="81"/>
      <c r="FSU40" s="81"/>
      <c r="FSV40" s="81"/>
      <c r="FSW40" s="81"/>
      <c r="FSX40" s="81"/>
      <c r="FSY40" s="81"/>
      <c r="FSZ40" s="81"/>
      <c r="FTA40" s="81"/>
      <c r="FTB40" s="81"/>
      <c r="FTC40" s="81"/>
      <c r="FTD40" s="81"/>
      <c r="FTE40" s="81"/>
      <c r="FTF40" s="81"/>
      <c r="FTG40" s="81"/>
      <c r="FTH40" s="81"/>
      <c r="FTI40" s="81"/>
      <c r="FTJ40" s="81"/>
      <c r="FTK40" s="81"/>
      <c r="FTL40" s="81"/>
      <c r="FTM40" s="81"/>
      <c r="FTN40" s="81"/>
      <c r="FTO40" s="81"/>
      <c r="FTP40" s="81"/>
      <c r="FTQ40" s="81"/>
      <c r="FTR40" s="81"/>
      <c r="FTS40" s="81"/>
      <c r="FTT40" s="81"/>
      <c r="FTU40" s="81"/>
      <c r="FTV40" s="81"/>
      <c r="FTW40" s="81"/>
      <c r="FTX40" s="81"/>
      <c r="FTY40" s="81"/>
      <c r="FTZ40" s="81"/>
      <c r="FUA40" s="81"/>
      <c r="FUB40" s="81"/>
      <c r="FUC40" s="81"/>
      <c r="FUD40" s="81"/>
      <c r="FUE40" s="81"/>
      <c r="FUF40" s="81"/>
      <c r="FUG40" s="81"/>
      <c r="FUH40" s="81"/>
      <c r="FUI40" s="81"/>
      <c r="FUJ40" s="81"/>
      <c r="FUK40" s="81"/>
      <c r="FUL40" s="81"/>
      <c r="FUM40" s="81"/>
      <c r="FUN40" s="81"/>
      <c r="FUO40" s="81"/>
      <c r="FUP40" s="81"/>
      <c r="FUQ40" s="81"/>
      <c r="FUR40" s="81"/>
      <c r="FUS40" s="81"/>
      <c r="FUT40" s="81"/>
      <c r="FUU40" s="81"/>
      <c r="FUV40" s="81"/>
      <c r="FUW40" s="81"/>
      <c r="FUX40" s="81"/>
      <c r="FUY40" s="81"/>
      <c r="FUZ40" s="81"/>
      <c r="FVA40" s="81"/>
      <c r="FVB40" s="81"/>
      <c r="FVC40" s="81"/>
      <c r="FVD40" s="81"/>
      <c r="FVE40" s="81"/>
      <c r="FVF40" s="81"/>
      <c r="FVG40" s="81"/>
      <c r="FVH40" s="81"/>
      <c r="FVI40" s="81"/>
      <c r="FVJ40" s="81"/>
      <c r="FVK40" s="81"/>
      <c r="FVL40" s="81"/>
      <c r="FVM40" s="81"/>
      <c r="FVN40" s="81"/>
      <c r="FVO40" s="81"/>
      <c r="FVP40" s="81"/>
      <c r="FVQ40" s="81"/>
      <c r="FVR40" s="81"/>
      <c r="FVS40" s="81"/>
      <c r="FVT40" s="81"/>
      <c r="FVU40" s="81"/>
      <c r="FVV40" s="81"/>
      <c r="FVW40" s="81"/>
      <c r="FVX40" s="81"/>
      <c r="FVY40" s="81"/>
      <c r="FVZ40" s="81"/>
      <c r="FWA40" s="81"/>
      <c r="FWB40" s="81"/>
      <c r="FWC40" s="81"/>
      <c r="FWD40" s="81"/>
      <c r="FWE40" s="81"/>
      <c r="FWF40" s="81"/>
      <c r="FWG40" s="81"/>
      <c r="FWH40" s="81"/>
      <c r="FWI40" s="81"/>
      <c r="FWJ40" s="81"/>
      <c r="FWK40" s="81"/>
      <c r="FWL40" s="81"/>
      <c r="FWM40" s="81"/>
      <c r="FWN40" s="81"/>
      <c r="FWO40" s="81"/>
      <c r="FWP40" s="81"/>
      <c r="FWQ40" s="81"/>
      <c r="FWR40" s="81"/>
      <c r="FWS40" s="81"/>
      <c r="FWT40" s="81"/>
      <c r="FWU40" s="81"/>
      <c r="FWV40" s="81"/>
      <c r="FWW40" s="81"/>
      <c r="FWX40" s="81"/>
      <c r="FWY40" s="81"/>
      <c r="FWZ40" s="81"/>
      <c r="FXA40" s="81"/>
      <c r="FXB40" s="81"/>
      <c r="FXC40" s="81"/>
      <c r="FXD40" s="81"/>
      <c r="FXE40" s="81"/>
      <c r="FXF40" s="81"/>
      <c r="FXG40" s="81"/>
      <c r="FXH40" s="81"/>
      <c r="FXI40" s="81"/>
      <c r="FXJ40" s="81"/>
      <c r="FXK40" s="81"/>
      <c r="FXL40" s="81"/>
      <c r="FXM40" s="81"/>
      <c r="FXN40" s="81"/>
      <c r="FXO40" s="81"/>
      <c r="FXP40" s="81"/>
      <c r="FXQ40" s="81"/>
      <c r="FXR40" s="81"/>
      <c r="FXS40" s="81"/>
      <c r="FXT40" s="81"/>
      <c r="FXU40" s="81"/>
      <c r="FXV40" s="81"/>
      <c r="FXW40" s="81"/>
      <c r="FXX40" s="81"/>
      <c r="FXY40" s="81"/>
      <c r="FXZ40" s="81"/>
      <c r="FYA40" s="81"/>
      <c r="FYB40" s="81"/>
      <c r="FYC40" s="81"/>
      <c r="FYD40" s="81"/>
      <c r="FYE40" s="81"/>
      <c r="FYF40" s="81"/>
      <c r="FYG40" s="81"/>
      <c r="FYH40" s="81"/>
      <c r="FYI40" s="81"/>
      <c r="FYJ40" s="81"/>
      <c r="FYK40" s="81"/>
      <c r="FYL40" s="81"/>
      <c r="FYM40" s="81"/>
      <c r="FYN40" s="81"/>
      <c r="FYO40" s="81"/>
      <c r="FYP40" s="81"/>
      <c r="FYQ40" s="81"/>
      <c r="FYR40" s="81"/>
      <c r="FYS40" s="81"/>
      <c r="FYT40" s="81"/>
      <c r="FYU40" s="81"/>
      <c r="FYV40" s="81"/>
      <c r="FYW40" s="81"/>
      <c r="FYX40" s="81"/>
      <c r="FYY40" s="81"/>
      <c r="FYZ40" s="81"/>
      <c r="FZA40" s="81"/>
      <c r="FZB40" s="81"/>
      <c r="FZC40" s="81"/>
      <c r="FZD40" s="81"/>
      <c r="FZE40" s="81"/>
      <c r="FZF40" s="81"/>
      <c r="FZG40" s="81"/>
      <c r="FZH40" s="81"/>
      <c r="FZI40" s="81"/>
      <c r="FZJ40" s="81"/>
      <c r="FZK40" s="81"/>
      <c r="FZL40" s="81"/>
      <c r="FZM40" s="81"/>
      <c r="FZN40" s="81"/>
      <c r="FZO40" s="81"/>
      <c r="FZP40" s="81"/>
      <c r="FZQ40" s="81"/>
      <c r="FZR40" s="81"/>
      <c r="FZS40" s="81"/>
      <c r="FZT40" s="81"/>
      <c r="FZU40" s="81"/>
      <c r="FZV40" s="81"/>
      <c r="FZW40" s="81"/>
      <c r="FZX40" s="81"/>
      <c r="FZY40" s="81"/>
      <c r="FZZ40" s="81"/>
      <c r="GAA40" s="81"/>
      <c r="GAB40" s="81"/>
      <c r="GAC40" s="81"/>
      <c r="GAD40" s="81"/>
      <c r="GAE40" s="81"/>
      <c r="GAF40" s="81"/>
      <c r="GAG40" s="81"/>
      <c r="GAH40" s="81"/>
      <c r="GAI40" s="81"/>
      <c r="GAJ40" s="81"/>
      <c r="GAK40" s="81"/>
      <c r="GAL40" s="81"/>
      <c r="GAM40" s="81"/>
      <c r="GAN40" s="81"/>
      <c r="GAO40" s="81"/>
      <c r="GAP40" s="81"/>
      <c r="GAQ40" s="81"/>
      <c r="GAR40" s="81"/>
      <c r="GAS40" s="81"/>
      <c r="GAT40" s="81"/>
      <c r="GAU40" s="81"/>
      <c r="GAV40" s="81"/>
      <c r="GAW40" s="81"/>
      <c r="GAX40" s="81"/>
      <c r="GAY40" s="81"/>
      <c r="GAZ40" s="81"/>
      <c r="GBA40" s="81"/>
      <c r="GBB40" s="81"/>
      <c r="GBC40" s="81"/>
      <c r="GBD40" s="81"/>
      <c r="GBE40" s="81"/>
      <c r="GBF40" s="81"/>
      <c r="GBG40" s="81"/>
      <c r="GBH40" s="81"/>
      <c r="GBI40" s="81"/>
      <c r="GBJ40" s="81"/>
      <c r="GBK40" s="81"/>
      <c r="GBL40" s="81"/>
      <c r="GBM40" s="81"/>
      <c r="GBN40" s="81"/>
      <c r="GBO40" s="81"/>
      <c r="GBP40" s="81"/>
      <c r="GBQ40" s="81"/>
      <c r="GBR40" s="81"/>
      <c r="GBS40" s="81"/>
      <c r="GBT40" s="81"/>
      <c r="GBU40" s="81"/>
      <c r="GBV40" s="81"/>
      <c r="GBW40" s="81"/>
      <c r="GBX40" s="81"/>
      <c r="GBY40" s="81"/>
      <c r="GBZ40" s="81"/>
      <c r="GCA40" s="81"/>
      <c r="GCB40" s="81"/>
      <c r="GCC40" s="81"/>
      <c r="GCD40" s="81"/>
      <c r="GCE40" s="81"/>
      <c r="GCF40" s="81"/>
      <c r="GCG40" s="81"/>
      <c r="GCH40" s="81"/>
      <c r="GCI40" s="81"/>
      <c r="GCJ40" s="81"/>
      <c r="GCK40" s="81"/>
      <c r="GCL40" s="81"/>
      <c r="GCM40" s="81"/>
      <c r="GCN40" s="81"/>
      <c r="GCO40" s="81"/>
      <c r="GCP40" s="81"/>
      <c r="GCQ40" s="81"/>
      <c r="GCR40" s="81"/>
      <c r="GCS40" s="81"/>
      <c r="GCT40" s="81"/>
      <c r="GCU40" s="81"/>
      <c r="GCV40" s="81"/>
      <c r="GCW40" s="81"/>
      <c r="GCX40" s="81"/>
      <c r="GCY40" s="81"/>
      <c r="GCZ40" s="81"/>
      <c r="GDA40" s="81"/>
      <c r="GDB40" s="81"/>
      <c r="GDC40" s="81"/>
      <c r="GDD40" s="81"/>
      <c r="GDE40" s="81"/>
      <c r="GDF40" s="81"/>
      <c r="GDG40" s="81"/>
      <c r="GDH40" s="81"/>
      <c r="GDI40" s="81"/>
      <c r="GDJ40" s="81"/>
      <c r="GDK40" s="81"/>
      <c r="GDL40" s="81"/>
      <c r="GDM40" s="81"/>
      <c r="GDN40" s="81"/>
      <c r="GDO40" s="81"/>
      <c r="GDP40" s="81"/>
      <c r="GDQ40" s="81"/>
      <c r="GDR40" s="81"/>
      <c r="GDS40" s="81"/>
      <c r="GDT40" s="81"/>
      <c r="GDU40" s="81"/>
      <c r="GDV40" s="81"/>
      <c r="GDW40" s="81"/>
      <c r="GDX40" s="81"/>
      <c r="GDY40" s="81"/>
      <c r="GDZ40" s="81"/>
      <c r="GEA40" s="81"/>
      <c r="GEB40" s="81"/>
      <c r="GEC40" s="81"/>
      <c r="GED40" s="81"/>
      <c r="GEE40" s="81"/>
      <c r="GEF40" s="81"/>
      <c r="GEG40" s="81"/>
      <c r="GEH40" s="81"/>
      <c r="GEI40" s="81"/>
      <c r="GEJ40" s="81"/>
      <c r="GEK40" s="81"/>
      <c r="GEL40" s="81"/>
      <c r="GEM40" s="81"/>
      <c r="GEN40" s="81"/>
      <c r="GEO40" s="81"/>
      <c r="GEP40" s="81"/>
      <c r="GEQ40" s="81"/>
      <c r="GER40" s="81"/>
      <c r="GES40" s="81"/>
      <c r="GET40" s="81"/>
      <c r="GEU40" s="81"/>
      <c r="GEV40" s="81"/>
      <c r="GEW40" s="81"/>
      <c r="GEX40" s="81"/>
      <c r="GEY40" s="81"/>
      <c r="GEZ40" s="81"/>
      <c r="GFA40" s="81"/>
      <c r="GFB40" s="81"/>
      <c r="GFC40" s="81"/>
      <c r="GFD40" s="81"/>
      <c r="GFE40" s="81"/>
      <c r="GFF40" s="81"/>
      <c r="GFG40" s="81"/>
      <c r="GFH40" s="81"/>
      <c r="GFI40" s="81"/>
      <c r="GFJ40" s="81"/>
      <c r="GFK40" s="81"/>
      <c r="GFL40" s="81"/>
      <c r="GFM40" s="81"/>
      <c r="GFN40" s="81"/>
      <c r="GFO40" s="81"/>
      <c r="GFP40" s="81"/>
      <c r="GFQ40" s="81"/>
      <c r="GFR40" s="81"/>
      <c r="GFS40" s="81"/>
      <c r="GFT40" s="81"/>
      <c r="GFU40" s="81"/>
      <c r="GFV40" s="81"/>
      <c r="GFW40" s="81"/>
      <c r="GFX40" s="81"/>
      <c r="GFY40" s="81"/>
      <c r="GFZ40" s="81"/>
      <c r="GGA40" s="81"/>
      <c r="GGB40" s="81"/>
      <c r="GGC40" s="81"/>
      <c r="GGD40" s="81"/>
      <c r="GGE40" s="81"/>
      <c r="GGF40" s="81"/>
      <c r="GGG40" s="81"/>
      <c r="GGH40" s="81"/>
      <c r="GGI40" s="81"/>
      <c r="GGJ40" s="81"/>
      <c r="GGK40" s="81"/>
      <c r="GGL40" s="81"/>
      <c r="GGM40" s="81"/>
      <c r="GGN40" s="81"/>
      <c r="GGO40" s="81"/>
      <c r="GGP40" s="81"/>
      <c r="GGQ40" s="81"/>
      <c r="GGR40" s="81"/>
      <c r="GGS40" s="81"/>
      <c r="GGT40" s="81"/>
      <c r="GGU40" s="81"/>
      <c r="GGV40" s="81"/>
      <c r="GGW40" s="81"/>
      <c r="GGX40" s="81"/>
      <c r="GGY40" s="81"/>
      <c r="GGZ40" s="81"/>
      <c r="GHA40" s="81"/>
      <c r="GHB40" s="81"/>
      <c r="GHC40" s="81"/>
      <c r="GHD40" s="81"/>
      <c r="GHE40" s="81"/>
      <c r="GHF40" s="81"/>
      <c r="GHG40" s="81"/>
      <c r="GHH40" s="81"/>
      <c r="GHI40" s="81"/>
      <c r="GHJ40" s="81"/>
      <c r="GHK40" s="81"/>
      <c r="GHL40" s="81"/>
      <c r="GHM40" s="81"/>
      <c r="GHN40" s="81"/>
      <c r="GHO40" s="81"/>
      <c r="GHP40" s="81"/>
      <c r="GHQ40" s="81"/>
      <c r="GHR40" s="81"/>
      <c r="GHS40" s="81"/>
      <c r="GHT40" s="81"/>
      <c r="GHU40" s="81"/>
      <c r="GHV40" s="81"/>
      <c r="GHW40" s="81"/>
      <c r="GHX40" s="81"/>
      <c r="GHY40" s="81"/>
      <c r="GHZ40" s="81"/>
      <c r="GIA40" s="81"/>
      <c r="GIB40" s="81"/>
      <c r="GIC40" s="81"/>
      <c r="GID40" s="81"/>
      <c r="GIE40" s="81"/>
      <c r="GIF40" s="81"/>
      <c r="GIG40" s="81"/>
      <c r="GIH40" s="81"/>
      <c r="GII40" s="81"/>
      <c r="GIJ40" s="81"/>
      <c r="GIK40" s="81"/>
      <c r="GIL40" s="81"/>
      <c r="GIM40" s="81"/>
      <c r="GIN40" s="81"/>
      <c r="GIO40" s="81"/>
      <c r="GIP40" s="81"/>
      <c r="GIQ40" s="81"/>
      <c r="GIR40" s="81"/>
      <c r="GIS40" s="81"/>
      <c r="GIT40" s="81"/>
      <c r="GIU40" s="81"/>
      <c r="GIV40" s="81"/>
      <c r="GIW40" s="81"/>
      <c r="GIX40" s="81"/>
      <c r="GIY40" s="81"/>
      <c r="GIZ40" s="81"/>
      <c r="GJA40" s="81"/>
      <c r="GJB40" s="81"/>
      <c r="GJC40" s="81"/>
      <c r="GJD40" s="81"/>
      <c r="GJE40" s="81"/>
      <c r="GJF40" s="81"/>
      <c r="GJG40" s="81"/>
      <c r="GJH40" s="81"/>
      <c r="GJI40" s="81"/>
      <c r="GJJ40" s="81"/>
      <c r="GJK40" s="81"/>
      <c r="GJL40" s="81"/>
      <c r="GJM40" s="81"/>
      <c r="GJN40" s="81"/>
      <c r="GJO40" s="81"/>
      <c r="GJP40" s="81"/>
      <c r="GJQ40" s="81"/>
      <c r="GJR40" s="81"/>
      <c r="GJS40" s="81"/>
      <c r="GJT40" s="81"/>
      <c r="GJU40" s="81"/>
      <c r="GJV40" s="81"/>
      <c r="GJW40" s="81"/>
      <c r="GJX40" s="81"/>
      <c r="GJY40" s="81"/>
      <c r="GJZ40" s="81"/>
      <c r="GKA40" s="81"/>
      <c r="GKB40" s="81"/>
      <c r="GKC40" s="81"/>
      <c r="GKD40" s="81"/>
      <c r="GKE40" s="81"/>
      <c r="GKF40" s="81"/>
      <c r="GKG40" s="81"/>
      <c r="GKH40" s="81"/>
      <c r="GKI40" s="81"/>
      <c r="GKJ40" s="81"/>
      <c r="GKK40" s="81"/>
      <c r="GKL40" s="81"/>
      <c r="GKM40" s="81"/>
      <c r="GKN40" s="81"/>
      <c r="GKO40" s="81"/>
      <c r="GKP40" s="81"/>
      <c r="GKQ40" s="81"/>
      <c r="GKR40" s="81"/>
      <c r="GKS40" s="81"/>
      <c r="GKT40" s="81"/>
      <c r="GKU40" s="81"/>
      <c r="GKV40" s="81"/>
      <c r="GKW40" s="81"/>
      <c r="GKX40" s="81"/>
      <c r="GKY40" s="81"/>
      <c r="GKZ40" s="81"/>
      <c r="GLA40" s="81"/>
      <c r="GLB40" s="81"/>
      <c r="GLC40" s="81"/>
      <c r="GLD40" s="81"/>
      <c r="GLE40" s="81"/>
      <c r="GLF40" s="81"/>
      <c r="GLG40" s="81"/>
      <c r="GLH40" s="81"/>
      <c r="GLI40" s="81"/>
      <c r="GLJ40" s="81"/>
      <c r="GLK40" s="81"/>
      <c r="GLL40" s="81"/>
      <c r="GLM40" s="81"/>
      <c r="GLN40" s="81"/>
      <c r="GLO40" s="81"/>
      <c r="GLP40" s="81"/>
      <c r="GLQ40" s="81"/>
      <c r="GLR40" s="81"/>
      <c r="GLS40" s="81"/>
      <c r="GLT40" s="81"/>
      <c r="GLU40" s="81"/>
      <c r="GLV40" s="81"/>
      <c r="GLW40" s="81"/>
      <c r="GLX40" s="81"/>
      <c r="GLY40" s="81"/>
      <c r="GLZ40" s="81"/>
      <c r="GMA40" s="81"/>
      <c r="GMB40" s="81"/>
      <c r="GMC40" s="81"/>
      <c r="GMD40" s="81"/>
      <c r="GME40" s="81"/>
      <c r="GMF40" s="81"/>
      <c r="GMG40" s="81"/>
      <c r="GMH40" s="81"/>
      <c r="GMI40" s="81"/>
      <c r="GMJ40" s="81"/>
      <c r="GMK40" s="81"/>
      <c r="GML40" s="81"/>
      <c r="GMM40" s="81"/>
      <c r="GMN40" s="81"/>
      <c r="GMO40" s="81"/>
      <c r="GMP40" s="81"/>
      <c r="GMQ40" s="81"/>
      <c r="GMR40" s="81"/>
      <c r="GMS40" s="81"/>
      <c r="GMT40" s="81"/>
      <c r="GMU40" s="81"/>
      <c r="GMV40" s="81"/>
      <c r="GMW40" s="81"/>
      <c r="GMX40" s="81"/>
      <c r="GMY40" s="81"/>
      <c r="GMZ40" s="81"/>
      <c r="GNA40" s="81"/>
      <c r="GNB40" s="81"/>
      <c r="GNC40" s="81"/>
      <c r="GND40" s="81"/>
      <c r="GNE40" s="81"/>
      <c r="GNF40" s="81"/>
      <c r="GNG40" s="81"/>
      <c r="GNH40" s="81"/>
      <c r="GNI40" s="81"/>
      <c r="GNJ40" s="81"/>
      <c r="GNK40" s="81"/>
      <c r="GNL40" s="81"/>
      <c r="GNM40" s="81"/>
      <c r="GNN40" s="81"/>
      <c r="GNO40" s="81"/>
      <c r="GNP40" s="81"/>
      <c r="GNQ40" s="81"/>
      <c r="GNR40" s="81"/>
      <c r="GNS40" s="81"/>
      <c r="GNT40" s="81"/>
      <c r="GNU40" s="81"/>
      <c r="GNV40" s="81"/>
      <c r="GNW40" s="81"/>
      <c r="GNX40" s="81"/>
      <c r="GNY40" s="81"/>
      <c r="GNZ40" s="81"/>
      <c r="GOA40" s="81"/>
      <c r="GOB40" s="81"/>
      <c r="GOC40" s="81"/>
      <c r="GOD40" s="81"/>
      <c r="GOE40" s="81"/>
      <c r="GOF40" s="81"/>
      <c r="GOG40" s="81"/>
      <c r="GOH40" s="81"/>
      <c r="GOI40" s="81"/>
      <c r="GOJ40" s="81"/>
      <c r="GOK40" s="81"/>
      <c r="GOL40" s="81"/>
      <c r="GOM40" s="81"/>
      <c r="GON40" s="81"/>
      <c r="GOO40" s="81"/>
      <c r="GOP40" s="81"/>
      <c r="GOQ40" s="81"/>
      <c r="GOR40" s="81"/>
      <c r="GOS40" s="81"/>
      <c r="GOT40" s="81"/>
      <c r="GOU40" s="81"/>
      <c r="GOV40" s="81"/>
      <c r="GOW40" s="81"/>
      <c r="GOX40" s="81"/>
      <c r="GOY40" s="81"/>
      <c r="GOZ40" s="81"/>
      <c r="GPA40" s="81"/>
      <c r="GPB40" s="81"/>
      <c r="GPC40" s="81"/>
      <c r="GPD40" s="81"/>
      <c r="GPE40" s="81"/>
      <c r="GPF40" s="81"/>
      <c r="GPG40" s="81"/>
      <c r="GPH40" s="81"/>
      <c r="GPI40" s="81"/>
      <c r="GPJ40" s="81"/>
      <c r="GPK40" s="81"/>
      <c r="GPL40" s="81"/>
      <c r="GPM40" s="81"/>
      <c r="GPN40" s="81"/>
      <c r="GPO40" s="81"/>
      <c r="GPP40" s="81"/>
      <c r="GPQ40" s="81"/>
      <c r="GPR40" s="81"/>
      <c r="GPS40" s="81"/>
      <c r="GPT40" s="81"/>
      <c r="GPU40" s="81"/>
      <c r="GPV40" s="81"/>
      <c r="GPW40" s="81"/>
      <c r="GPX40" s="81"/>
      <c r="GPY40" s="81"/>
      <c r="GPZ40" s="81"/>
      <c r="GQA40" s="81"/>
      <c r="GQB40" s="81"/>
      <c r="GQC40" s="81"/>
      <c r="GQD40" s="81"/>
      <c r="GQE40" s="81"/>
      <c r="GQF40" s="81"/>
      <c r="GQG40" s="81"/>
      <c r="GQH40" s="81"/>
      <c r="GQI40" s="81"/>
      <c r="GQJ40" s="81"/>
      <c r="GQK40" s="81"/>
      <c r="GQL40" s="81"/>
      <c r="GQM40" s="81"/>
      <c r="GQN40" s="81"/>
      <c r="GQO40" s="81"/>
      <c r="GQP40" s="81"/>
      <c r="GQQ40" s="81"/>
      <c r="GQR40" s="81"/>
      <c r="GQS40" s="81"/>
      <c r="GQT40" s="81"/>
      <c r="GQU40" s="81"/>
      <c r="GQV40" s="81"/>
      <c r="GQW40" s="81"/>
      <c r="GQX40" s="81"/>
      <c r="GQY40" s="81"/>
      <c r="GQZ40" s="81"/>
      <c r="GRA40" s="81"/>
      <c r="GRB40" s="81"/>
      <c r="GRC40" s="81"/>
      <c r="GRD40" s="81"/>
      <c r="GRE40" s="81"/>
      <c r="GRF40" s="81"/>
      <c r="GRG40" s="81"/>
      <c r="GRH40" s="81"/>
      <c r="GRI40" s="81"/>
      <c r="GRJ40" s="81"/>
      <c r="GRK40" s="81"/>
      <c r="GRL40" s="81"/>
      <c r="GRM40" s="81"/>
      <c r="GRN40" s="81"/>
      <c r="GRO40" s="81"/>
      <c r="GRP40" s="81"/>
      <c r="GRQ40" s="81"/>
      <c r="GRR40" s="81"/>
      <c r="GRS40" s="81"/>
      <c r="GRT40" s="81"/>
      <c r="GRU40" s="81"/>
      <c r="GRV40" s="81"/>
      <c r="GRW40" s="81"/>
      <c r="GRX40" s="81"/>
      <c r="GRY40" s="81"/>
      <c r="GRZ40" s="81"/>
      <c r="GSA40" s="81"/>
      <c r="GSB40" s="81"/>
      <c r="GSC40" s="81"/>
      <c r="GSD40" s="81"/>
      <c r="GSE40" s="81"/>
      <c r="GSF40" s="81"/>
      <c r="GSG40" s="81"/>
      <c r="GSH40" s="81"/>
      <c r="GSI40" s="81"/>
      <c r="GSJ40" s="81"/>
      <c r="GSK40" s="81"/>
      <c r="GSL40" s="81"/>
      <c r="GSM40" s="81"/>
      <c r="GSN40" s="81"/>
      <c r="GSO40" s="81"/>
      <c r="GSP40" s="81"/>
      <c r="GSQ40" s="81"/>
      <c r="GSR40" s="81"/>
      <c r="GSS40" s="81"/>
      <c r="GST40" s="81"/>
      <c r="GSU40" s="81"/>
      <c r="GSV40" s="81"/>
      <c r="GSW40" s="81"/>
      <c r="GSX40" s="81"/>
      <c r="GSY40" s="81"/>
      <c r="GSZ40" s="81"/>
      <c r="GTA40" s="81"/>
      <c r="GTB40" s="81"/>
      <c r="GTC40" s="81"/>
      <c r="GTD40" s="81"/>
      <c r="GTE40" s="81"/>
      <c r="GTF40" s="81"/>
      <c r="GTG40" s="81"/>
      <c r="GTH40" s="81"/>
      <c r="GTI40" s="81"/>
      <c r="GTJ40" s="81"/>
      <c r="GTK40" s="81"/>
      <c r="GTL40" s="81"/>
      <c r="GTM40" s="81"/>
      <c r="GTN40" s="81"/>
      <c r="GTO40" s="81"/>
      <c r="GTP40" s="81"/>
      <c r="GTQ40" s="81"/>
      <c r="GTR40" s="81"/>
      <c r="GTS40" s="81"/>
      <c r="GTT40" s="81"/>
      <c r="GTU40" s="81"/>
      <c r="GTV40" s="81"/>
      <c r="GTW40" s="81"/>
      <c r="GTX40" s="81"/>
      <c r="GTY40" s="81"/>
      <c r="GTZ40" s="81"/>
      <c r="GUA40" s="81"/>
      <c r="GUB40" s="81"/>
      <c r="GUC40" s="81"/>
      <c r="GUD40" s="81"/>
      <c r="GUE40" s="81"/>
      <c r="GUF40" s="81"/>
      <c r="GUG40" s="81"/>
      <c r="GUH40" s="81"/>
      <c r="GUI40" s="81"/>
      <c r="GUJ40" s="81"/>
      <c r="GUK40" s="81"/>
      <c r="GUL40" s="81"/>
      <c r="GUM40" s="81"/>
      <c r="GUN40" s="81"/>
      <c r="GUO40" s="81"/>
      <c r="GUP40" s="81"/>
      <c r="GUQ40" s="81"/>
      <c r="GUR40" s="81"/>
      <c r="GUS40" s="81"/>
      <c r="GUT40" s="81"/>
      <c r="GUU40" s="81"/>
      <c r="GUV40" s="81"/>
      <c r="GUW40" s="81"/>
      <c r="GUX40" s="81"/>
      <c r="GUY40" s="81"/>
      <c r="GUZ40" s="81"/>
      <c r="GVA40" s="81"/>
      <c r="GVB40" s="81"/>
      <c r="GVC40" s="81"/>
      <c r="GVD40" s="81"/>
      <c r="GVE40" s="81"/>
      <c r="GVF40" s="81"/>
      <c r="GVG40" s="81"/>
      <c r="GVH40" s="81"/>
      <c r="GVI40" s="81"/>
      <c r="GVJ40" s="81"/>
      <c r="GVK40" s="81"/>
      <c r="GVL40" s="81"/>
      <c r="GVM40" s="81"/>
      <c r="GVN40" s="81"/>
      <c r="GVO40" s="81"/>
      <c r="GVP40" s="81"/>
      <c r="GVQ40" s="81"/>
      <c r="GVR40" s="81"/>
      <c r="GVS40" s="81"/>
      <c r="GVT40" s="81"/>
      <c r="GVU40" s="81"/>
      <c r="GVV40" s="81"/>
      <c r="GVW40" s="81"/>
      <c r="GVX40" s="81"/>
      <c r="GVY40" s="81"/>
      <c r="GVZ40" s="81"/>
      <c r="GWA40" s="81"/>
      <c r="GWB40" s="81"/>
      <c r="GWC40" s="81"/>
      <c r="GWD40" s="81"/>
      <c r="GWE40" s="81"/>
      <c r="GWF40" s="81"/>
      <c r="GWG40" s="81"/>
      <c r="GWH40" s="81"/>
      <c r="GWI40" s="81"/>
      <c r="GWJ40" s="81"/>
      <c r="GWK40" s="81"/>
      <c r="GWL40" s="81"/>
      <c r="GWM40" s="81"/>
      <c r="GWN40" s="81"/>
      <c r="GWO40" s="81"/>
      <c r="GWP40" s="81"/>
      <c r="GWQ40" s="81"/>
      <c r="GWR40" s="81"/>
      <c r="GWS40" s="81"/>
      <c r="GWT40" s="81"/>
      <c r="GWU40" s="81"/>
      <c r="GWV40" s="81"/>
      <c r="GWW40" s="81"/>
      <c r="GWX40" s="81"/>
      <c r="GWY40" s="81"/>
      <c r="GWZ40" s="81"/>
      <c r="GXA40" s="81"/>
      <c r="GXB40" s="81"/>
      <c r="GXC40" s="81"/>
      <c r="GXD40" s="81"/>
      <c r="GXE40" s="81"/>
      <c r="GXF40" s="81"/>
      <c r="GXG40" s="81"/>
      <c r="GXH40" s="81"/>
      <c r="GXI40" s="81"/>
      <c r="GXJ40" s="81"/>
      <c r="GXK40" s="81"/>
      <c r="GXL40" s="81"/>
      <c r="GXM40" s="81"/>
      <c r="GXN40" s="81"/>
      <c r="GXO40" s="81"/>
      <c r="GXP40" s="81"/>
      <c r="GXQ40" s="81"/>
      <c r="GXR40" s="81"/>
      <c r="GXS40" s="81"/>
      <c r="GXT40" s="81"/>
      <c r="GXU40" s="81"/>
      <c r="GXV40" s="81"/>
      <c r="GXW40" s="81"/>
      <c r="GXX40" s="81"/>
      <c r="GXY40" s="81"/>
      <c r="GXZ40" s="81"/>
      <c r="GYA40" s="81"/>
      <c r="GYB40" s="81"/>
      <c r="GYC40" s="81"/>
      <c r="GYD40" s="81"/>
      <c r="GYE40" s="81"/>
      <c r="GYF40" s="81"/>
      <c r="GYG40" s="81"/>
      <c r="GYH40" s="81"/>
      <c r="GYI40" s="81"/>
      <c r="GYJ40" s="81"/>
      <c r="GYK40" s="81"/>
      <c r="GYL40" s="81"/>
      <c r="GYM40" s="81"/>
      <c r="GYN40" s="81"/>
      <c r="GYO40" s="81"/>
      <c r="GYP40" s="81"/>
      <c r="GYQ40" s="81"/>
      <c r="GYR40" s="81"/>
      <c r="GYS40" s="81"/>
      <c r="GYT40" s="81"/>
      <c r="GYU40" s="81"/>
      <c r="GYV40" s="81"/>
      <c r="GYW40" s="81"/>
      <c r="GYX40" s="81"/>
      <c r="GYY40" s="81"/>
      <c r="GYZ40" s="81"/>
      <c r="GZA40" s="81"/>
      <c r="GZB40" s="81"/>
      <c r="GZC40" s="81"/>
      <c r="GZD40" s="81"/>
      <c r="GZE40" s="81"/>
      <c r="GZF40" s="81"/>
      <c r="GZG40" s="81"/>
      <c r="GZH40" s="81"/>
      <c r="GZI40" s="81"/>
      <c r="GZJ40" s="81"/>
      <c r="GZK40" s="81"/>
      <c r="GZL40" s="81"/>
      <c r="GZM40" s="81"/>
      <c r="GZN40" s="81"/>
      <c r="GZO40" s="81"/>
      <c r="GZP40" s="81"/>
      <c r="GZQ40" s="81"/>
      <c r="GZR40" s="81"/>
      <c r="GZS40" s="81"/>
      <c r="GZT40" s="81"/>
      <c r="GZU40" s="81"/>
      <c r="GZV40" s="81"/>
      <c r="GZW40" s="81"/>
      <c r="GZX40" s="81"/>
      <c r="GZY40" s="81"/>
      <c r="GZZ40" s="81"/>
      <c r="HAA40" s="81"/>
      <c r="HAB40" s="81"/>
      <c r="HAC40" s="81"/>
      <c r="HAD40" s="81"/>
      <c r="HAE40" s="81"/>
      <c r="HAF40" s="81"/>
      <c r="HAG40" s="81"/>
      <c r="HAH40" s="81"/>
      <c r="HAI40" s="81"/>
      <c r="HAJ40" s="81"/>
      <c r="HAK40" s="81"/>
      <c r="HAL40" s="81"/>
      <c r="HAM40" s="81"/>
      <c r="HAN40" s="81"/>
      <c r="HAO40" s="81"/>
      <c r="HAP40" s="81"/>
      <c r="HAQ40" s="81"/>
      <c r="HAR40" s="81"/>
      <c r="HAS40" s="81"/>
      <c r="HAT40" s="81"/>
      <c r="HAU40" s="81"/>
      <c r="HAV40" s="81"/>
      <c r="HAW40" s="81"/>
      <c r="HAX40" s="81"/>
      <c r="HAY40" s="81"/>
      <c r="HAZ40" s="81"/>
      <c r="HBA40" s="81"/>
      <c r="HBB40" s="81"/>
      <c r="HBC40" s="81"/>
      <c r="HBD40" s="81"/>
      <c r="HBE40" s="81"/>
      <c r="HBF40" s="81"/>
      <c r="HBG40" s="81"/>
      <c r="HBH40" s="81"/>
      <c r="HBI40" s="81"/>
      <c r="HBJ40" s="81"/>
      <c r="HBK40" s="81"/>
      <c r="HBL40" s="81"/>
      <c r="HBM40" s="81"/>
      <c r="HBN40" s="81"/>
      <c r="HBO40" s="81"/>
      <c r="HBP40" s="81"/>
      <c r="HBQ40" s="81"/>
      <c r="HBR40" s="81"/>
      <c r="HBS40" s="81"/>
      <c r="HBT40" s="81"/>
      <c r="HBU40" s="81"/>
      <c r="HBV40" s="81"/>
      <c r="HBW40" s="81"/>
      <c r="HBX40" s="81"/>
      <c r="HBY40" s="81"/>
      <c r="HBZ40" s="81"/>
      <c r="HCA40" s="81"/>
      <c r="HCB40" s="81"/>
      <c r="HCC40" s="81"/>
      <c r="HCD40" s="81"/>
      <c r="HCE40" s="81"/>
      <c r="HCF40" s="81"/>
      <c r="HCG40" s="81"/>
      <c r="HCH40" s="81"/>
      <c r="HCI40" s="81"/>
      <c r="HCJ40" s="81"/>
      <c r="HCK40" s="81"/>
      <c r="HCL40" s="81"/>
      <c r="HCM40" s="81"/>
      <c r="HCN40" s="81"/>
      <c r="HCO40" s="81"/>
      <c r="HCP40" s="81"/>
      <c r="HCQ40" s="81"/>
      <c r="HCR40" s="81"/>
      <c r="HCS40" s="81"/>
      <c r="HCT40" s="81"/>
      <c r="HCU40" s="81"/>
      <c r="HCV40" s="81"/>
      <c r="HCW40" s="81"/>
      <c r="HCX40" s="81"/>
      <c r="HCY40" s="81"/>
      <c r="HCZ40" s="81"/>
      <c r="HDA40" s="81"/>
      <c r="HDB40" s="81"/>
      <c r="HDC40" s="81"/>
      <c r="HDD40" s="81"/>
      <c r="HDE40" s="81"/>
      <c r="HDF40" s="81"/>
      <c r="HDG40" s="81"/>
      <c r="HDH40" s="81"/>
      <c r="HDI40" s="81"/>
      <c r="HDJ40" s="81"/>
      <c r="HDK40" s="81"/>
      <c r="HDL40" s="81"/>
      <c r="HDM40" s="81"/>
      <c r="HDN40" s="81"/>
      <c r="HDO40" s="81"/>
      <c r="HDP40" s="81"/>
      <c r="HDQ40" s="81"/>
      <c r="HDR40" s="81"/>
      <c r="HDS40" s="81"/>
      <c r="HDT40" s="81"/>
      <c r="HDU40" s="81"/>
      <c r="HDV40" s="81"/>
      <c r="HDW40" s="81"/>
      <c r="HDX40" s="81"/>
      <c r="HDY40" s="81"/>
      <c r="HDZ40" s="81"/>
      <c r="HEA40" s="81"/>
      <c r="HEB40" s="81"/>
      <c r="HEC40" s="81"/>
      <c r="HED40" s="81"/>
      <c r="HEE40" s="81"/>
      <c r="HEF40" s="81"/>
      <c r="HEG40" s="81"/>
      <c r="HEH40" s="81"/>
      <c r="HEI40" s="81"/>
      <c r="HEJ40" s="81"/>
      <c r="HEK40" s="81"/>
      <c r="HEL40" s="81"/>
      <c r="HEM40" s="81"/>
      <c r="HEN40" s="81"/>
      <c r="HEO40" s="81"/>
      <c r="HEP40" s="81"/>
      <c r="HEQ40" s="81"/>
      <c r="HER40" s="81"/>
      <c r="HES40" s="81"/>
      <c r="HET40" s="81"/>
      <c r="HEU40" s="81"/>
      <c r="HEV40" s="81"/>
      <c r="HEW40" s="81"/>
      <c r="HEX40" s="81"/>
      <c r="HEY40" s="81"/>
      <c r="HEZ40" s="81"/>
      <c r="HFA40" s="81"/>
      <c r="HFB40" s="81"/>
      <c r="HFC40" s="81"/>
      <c r="HFD40" s="81"/>
      <c r="HFE40" s="81"/>
      <c r="HFF40" s="81"/>
      <c r="HFG40" s="81"/>
      <c r="HFH40" s="81"/>
      <c r="HFI40" s="81"/>
      <c r="HFJ40" s="81"/>
      <c r="HFK40" s="81"/>
      <c r="HFL40" s="81"/>
      <c r="HFM40" s="81"/>
      <c r="HFN40" s="81"/>
      <c r="HFO40" s="81"/>
      <c r="HFP40" s="81"/>
      <c r="HFQ40" s="81"/>
      <c r="HFR40" s="81"/>
      <c r="HFS40" s="81"/>
      <c r="HFT40" s="81"/>
      <c r="HFU40" s="81"/>
      <c r="HFV40" s="81"/>
      <c r="HFW40" s="81"/>
      <c r="HFX40" s="81"/>
      <c r="HFY40" s="81"/>
      <c r="HFZ40" s="81"/>
      <c r="HGA40" s="81"/>
      <c r="HGB40" s="81"/>
      <c r="HGC40" s="81"/>
      <c r="HGD40" s="81"/>
      <c r="HGE40" s="81"/>
      <c r="HGF40" s="81"/>
      <c r="HGG40" s="81"/>
      <c r="HGH40" s="81"/>
      <c r="HGI40" s="81"/>
      <c r="HGJ40" s="81"/>
      <c r="HGK40" s="81"/>
      <c r="HGL40" s="81"/>
      <c r="HGM40" s="81"/>
      <c r="HGN40" s="81"/>
      <c r="HGO40" s="81"/>
      <c r="HGP40" s="81"/>
      <c r="HGQ40" s="81"/>
      <c r="HGR40" s="81"/>
      <c r="HGS40" s="81"/>
      <c r="HGT40" s="81"/>
      <c r="HGU40" s="81"/>
      <c r="HGV40" s="81"/>
      <c r="HGW40" s="81"/>
      <c r="HGX40" s="81"/>
      <c r="HGY40" s="81"/>
      <c r="HGZ40" s="81"/>
      <c r="HHA40" s="81"/>
      <c r="HHB40" s="81"/>
      <c r="HHC40" s="81"/>
      <c r="HHD40" s="81"/>
      <c r="HHE40" s="81"/>
      <c r="HHF40" s="81"/>
      <c r="HHG40" s="81"/>
      <c r="HHH40" s="81"/>
      <c r="HHI40" s="81"/>
      <c r="HHJ40" s="81"/>
      <c r="HHK40" s="81"/>
      <c r="HHL40" s="81"/>
      <c r="HHM40" s="81"/>
      <c r="HHN40" s="81"/>
      <c r="HHO40" s="81"/>
      <c r="HHP40" s="81"/>
      <c r="HHQ40" s="81"/>
      <c r="HHR40" s="81"/>
      <c r="HHS40" s="81"/>
      <c r="HHT40" s="81"/>
      <c r="HHU40" s="81"/>
      <c r="HHV40" s="81"/>
      <c r="HHW40" s="81"/>
      <c r="HHX40" s="81"/>
      <c r="HHY40" s="81"/>
      <c r="HHZ40" s="81"/>
      <c r="HIA40" s="81"/>
      <c r="HIB40" s="81"/>
      <c r="HIC40" s="81"/>
      <c r="HID40" s="81"/>
      <c r="HIE40" s="81"/>
      <c r="HIF40" s="81"/>
      <c r="HIG40" s="81"/>
      <c r="HIH40" s="81"/>
      <c r="HII40" s="81"/>
      <c r="HIJ40" s="81"/>
      <c r="HIK40" s="81"/>
      <c r="HIL40" s="81"/>
      <c r="HIM40" s="81"/>
      <c r="HIN40" s="81"/>
      <c r="HIO40" s="81"/>
      <c r="HIP40" s="81"/>
      <c r="HIQ40" s="81"/>
      <c r="HIR40" s="81"/>
      <c r="HIS40" s="81"/>
      <c r="HIT40" s="81"/>
      <c r="HIU40" s="81"/>
      <c r="HIV40" s="81"/>
      <c r="HIW40" s="81"/>
      <c r="HIX40" s="81"/>
      <c r="HIY40" s="81"/>
      <c r="HIZ40" s="81"/>
      <c r="HJA40" s="81"/>
      <c r="HJB40" s="81"/>
      <c r="HJC40" s="81"/>
      <c r="HJD40" s="81"/>
      <c r="HJE40" s="81"/>
      <c r="HJF40" s="81"/>
      <c r="HJG40" s="81"/>
      <c r="HJH40" s="81"/>
      <c r="HJI40" s="81"/>
      <c r="HJJ40" s="81"/>
      <c r="HJK40" s="81"/>
      <c r="HJL40" s="81"/>
      <c r="HJM40" s="81"/>
      <c r="HJN40" s="81"/>
      <c r="HJO40" s="81"/>
      <c r="HJP40" s="81"/>
      <c r="HJQ40" s="81"/>
      <c r="HJR40" s="81"/>
      <c r="HJS40" s="81"/>
      <c r="HJT40" s="81"/>
      <c r="HJU40" s="81"/>
      <c r="HJV40" s="81"/>
      <c r="HJW40" s="81"/>
      <c r="HJX40" s="81"/>
      <c r="HJY40" s="81"/>
      <c r="HJZ40" s="81"/>
      <c r="HKA40" s="81"/>
      <c r="HKB40" s="81"/>
      <c r="HKC40" s="81"/>
      <c r="HKD40" s="81"/>
      <c r="HKE40" s="81"/>
      <c r="HKF40" s="81"/>
      <c r="HKG40" s="81"/>
      <c r="HKH40" s="81"/>
      <c r="HKI40" s="81"/>
      <c r="HKJ40" s="81"/>
      <c r="HKK40" s="81"/>
      <c r="HKL40" s="81"/>
      <c r="HKM40" s="81"/>
      <c r="HKN40" s="81"/>
      <c r="HKO40" s="81"/>
      <c r="HKP40" s="81"/>
      <c r="HKQ40" s="81"/>
      <c r="HKR40" s="81"/>
      <c r="HKS40" s="81"/>
      <c r="HKT40" s="81"/>
      <c r="HKU40" s="81"/>
      <c r="HKV40" s="81"/>
      <c r="HKW40" s="81"/>
      <c r="HKX40" s="81"/>
      <c r="HKY40" s="81"/>
      <c r="HKZ40" s="81"/>
      <c r="HLA40" s="81"/>
      <c r="HLB40" s="81"/>
      <c r="HLC40" s="81"/>
      <c r="HLD40" s="81"/>
      <c r="HLE40" s="81"/>
      <c r="HLF40" s="81"/>
      <c r="HLG40" s="81"/>
      <c r="HLH40" s="81"/>
      <c r="HLI40" s="81"/>
      <c r="HLJ40" s="81"/>
      <c r="HLK40" s="81"/>
      <c r="HLL40" s="81"/>
      <c r="HLM40" s="81"/>
      <c r="HLN40" s="81"/>
      <c r="HLO40" s="81"/>
      <c r="HLP40" s="81"/>
      <c r="HLQ40" s="81"/>
      <c r="HLR40" s="81"/>
      <c r="HLS40" s="81"/>
      <c r="HLT40" s="81"/>
      <c r="HLU40" s="81"/>
      <c r="HLV40" s="81"/>
      <c r="HLW40" s="81"/>
      <c r="HLX40" s="81"/>
      <c r="HLY40" s="81"/>
      <c r="HLZ40" s="81"/>
      <c r="HMA40" s="81"/>
      <c r="HMB40" s="81"/>
      <c r="HMC40" s="81"/>
      <c r="HMD40" s="81"/>
      <c r="HME40" s="81"/>
      <c r="HMF40" s="81"/>
      <c r="HMG40" s="81"/>
      <c r="HMH40" s="81"/>
      <c r="HMI40" s="81"/>
      <c r="HMJ40" s="81"/>
      <c r="HMK40" s="81"/>
      <c r="HML40" s="81"/>
      <c r="HMM40" s="81"/>
      <c r="HMN40" s="81"/>
      <c r="HMO40" s="81"/>
      <c r="HMP40" s="81"/>
      <c r="HMQ40" s="81"/>
      <c r="HMR40" s="81"/>
      <c r="HMS40" s="81"/>
      <c r="HMT40" s="81"/>
      <c r="HMU40" s="81"/>
      <c r="HMV40" s="81"/>
      <c r="HMW40" s="81"/>
      <c r="HMX40" s="81"/>
      <c r="HMY40" s="81"/>
      <c r="HMZ40" s="81"/>
      <c r="HNA40" s="81"/>
      <c r="HNB40" s="81"/>
      <c r="HNC40" s="81"/>
      <c r="HND40" s="81"/>
      <c r="HNE40" s="81"/>
      <c r="HNF40" s="81"/>
      <c r="HNG40" s="81"/>
      <c r="HNH40" s="81"/>
      <c r="HNI40" s="81"/>
      <c r="HNJ40" s="81"/>
      <c r="HNK40" s="81"/>
      <c r="HNL40" s="81"/>
      <c r="HNM40" s="81"/>
      <c r="HNN40" s="81"/>
      <c r="HNO40" s="81"/>
      <c r="HNP40" s="81"/>
      <c r="HNQ40" s="81"/>
      <c r="HNR40" s="81"/>
      <c r="HNS40" s="81"/>
      <c r="HNT40" s="81"/>
      <c r="HNU40" s="81"/>
      <c r="HNV40" s="81"/>
      <c r="HNW40" s="81"/>
      <c r="HNX40" s="81"/>
      <c r="HNY40" s="81"/>
      <c r="HNZ40" s="81"/>
      <c r="HOA40" s="81"/>
      <c r="HOB40" s="81"/>
      <c r="HOC40" s="81"/>
      <c r="HOD40" s="81"/>
      <c r="HOE40" s="81"/>
      <c r="HOF40" s="81"/>
      <c r="HOG40" s="81"/>
      <c r="HOH40" s="81"/>
      <c r="HOI40" s="81"/>
      <c r="HOJ40" s="81"/>
      <c r="HOK40" s="81"/>
      <c r="HOL40" s="81"/>
      <c r="HOM40" s="81"/>
      <c r="HON40" s="81"/>
      <c r="HOO40" s="81"/>
      <c r="HOP40" s="81"/>
      <c r="HOQ40" s="81"/>
      <c r="HOR40" s="81"/>
      <c r="HOS40" s="81"/>
      <c r="HOT40" s="81"/>
      <c r="HOU40" s="81"/>
      <c r="HOV40" s="81"/>
      <c r="HOW40" s="81"/>
      <c r="HOX40" s="81"/>
      <c r="HOY40" s="81"/>
      <c r="HOZ40" s="81"/>
      <c r="HPA40" s="81"/>
      <c r="HPB40" s="81"/>
      <c r="HPC40" s="81"/>
      <c r="HPD40" s="81"/>
      <c r="HPE40" s="81"/>
      <c r="HPF40" s="81"/>
      <c r="HPG40" s="81"/>
      <c r="HPH40" s="81"/>
      <c r="HPI40" s="81"/>
      <c r="HPJ40" s="81"/>
      <c r="HPK40" s="81"/>
      <c r="HPL40" s="81"/>
      <c r="HPM40" s="81"/>
      <c r="HPN40" s="81"/>
      <c r="HPO40" s="81"/>
      <c r="HPP40" s="81"/>
      <c r="HPQ40" s="81"/>
      <c r="HPR40" s="81"/>
      <c r="HPS40" s="81"/>
      <c r="HPT40" s="81"/>
      <c r="HPU40" s="81"/>
      <c r="HPV40" s="81"/>
      <c r="HPW40" s="81"/>
      <c r="HPX40" s="81"/>
      <c r="HPY40" s="81"/>
      <c r="HPZ40" s="81"/>
      <c r="HQA40" s="81"/>
      <c r="HQB40" s="81"/>
      <c r="HQC40" s="81"/>
      <c r="HQD40" s="81"/>
      <c r="HQE40" s="81"/>
      <c r="HQF40" s="81"/>
      <c r="HQG40" s="81"/>
      <c r="HQH40" s="81"/>
      <c r="HQI40" s="81"/>
      <c r="HQJ40" s="81"/>
      <c r="HQK40" s="81"/>
      <c r="HQL40" s="81"/>
      <c r="HQM40" s="81"/>
      <c r="HQN40" s="81"/>
      <c r="HQO40" s="81"/>
      <c r="HQP40" s="81"/>
      <c r="HQQ40" s="81"/>
      <c r="HQR40" s="81"/>
      <c r="HQS40" s="81"/>
      <c r="HQT40" s="81"/>
      <c r="HQU40" s="81"/>
      <c r="HQV40" s="81"/>
      <c r="HQW40" s="81"/>
      <c r="HQX40" s="81"/>
      <c r="HQY40" s="81"/>
      <c r="HQZ40" s="81"/>
      <c r="HRA40" s="81"/>
      <c r="HRB40" s="81"/>
      <c r="HRC40" s="81"/>
      <c r="HRD40" s="81"/>
      <c r="HRE40" s="81"/>
      <c r="HRF40" s="81"/>
      <c r="HRG40" s="81"/>
      <c r="HRH40" s="81"/>
      <c r="HRI40" s="81"/>
      <c r="HRJ40" s="81"/>
      <c r="HRK40" s="81"/>
      <c r="HRL40" s="81"/>
      <c r="HRM40" s="81"/>
      <c r="HRN40" s="81"/>
      <c r="HRO40" s="81"/>
      <c r="HRP40" s="81"/>
      <c r="HRQ40" s="81"/>
      <c r="HRR40" s="81"/>
      <c r="HRS40" s="81"/>
      <c r="HRT40" s="81"/>
      <c r="HRU40" s="81"/>
      <c r="HRV40" s="81"/>
      <c r="HRW40" s="81"/>
      <c r="HRX40" s="81"/>
      <c r="HRY40" s="81"/>
      <c r="HRZ40" s="81"/>
      <c r="HSA40" s="81"/>
      <c r="HSB40" s="81"/>
      <c r="HSC40" s="81"/>
      <c r="HSD40" s="81"/>
      <c r="HSE40" s="81"/>
      <c r="HSF40" s="81"/>
      <c r="HSG40" s="81"/>
      <c r="HSH40" s="81"/>
      <c r="HSI40" s="81"/>
      <c r="HSJ40" s="81"/>
      <c r="HSK40" s="81"/>
      <c r="HSL40" s="81"/>
      <c r="HSM40" s="81"/>
      <c r="HSN40" s="81"/>
      <c r="HSO40" s="81"/>
      <c r="HSP40" s="81"/>
      <c r="HSQ40" s="81"/>
      <c r="HSR40" s="81"/>
      <c r="HSS40" s="81"/>
      <c r="HST40" s="81"/>
      <c r="HSU40" s="81"/>
      <c r="HSV40" s="81"/>
      <c r="HSW40" s="81"/>
      <c r="HSX40" s="81"/>
      <c r="HSY40" s="81"/>
      <c r="HSZ40" s="81"/>
      <c r="HTA40" s="81"/>
      <c r="HTB40" s="81"/>
      <c r="HTC40" s="81"/>
      <c r="HTD40" s="81"/>
      <c r="HTE40" s="81"/>
      <c r="HTF40" s="81"/>
      <c r="HTG40" s="81"/>
      <c r="HTH40" s="81"/>
      <c r="HTI40" s="81"/>
      <c r="HTJ40" s="81"/>
      <c r="HTK40" s="81"/>
      <c r="HTL40" s="81"/>
      <c r="HTM40" s="81"/>
      <c r="HTN40" s="81"/>
      <c r="HTO40" s="81"/>
      <c r="HTP40" s="81"/>
      <c r="HTQ40" s="81"/>
      <c r="HTR40" s="81"/>
      <c r="HTS40" s="81"/>
      <c r="HTT40" s="81"/>
      <c r="HTU40" s="81"/>
      <c r="HTV40" s="81"/>
      <c r="HTW40" s="81"/>
      <c r="HTX40" s="81"/>
      <c r="HTY40" s="81"/>
      <c r="HTZ40" s="81"/>
      <c r="HUA40" s="81"/>
      <c r="HUB40" s="81"/>
      <c r="HUC40" s="81"/>
      <c r="HUD40" s="81"/>
      <c r="HUE40" s="81"/>
      <c r="HUF40" s="81"/>
      <c r="HUG40" s="81"/>
      <c r="HUH40" s="81"/>
      <c r="HUI40" s="81"/>
      <c r="HUJ40" s="81"/>
      <c r="HUK40" s="81"/>
      <c r="HUL40" s="81"/>
      <c r="HUM40" s="81"/>
      <c r="HUN40" s="81"/>
      <c r="HUO40" s="81"/>
      <c r="HUP40" s="81"/>
      <c r="HUQ40" s="81"/>
      <c r="HUR40" s="81"/>
      <c r="HUS40" s="81"/>
      <c r="HUT40" s="81"/>
      <c r="HUU40" s="81"/>
      <c r="HUV40" s="81"/>
      <c r="HUW40" s="81"/>
      <c r="HUX40" s="81"/>
      <c r="HUY40" s="81"/>
      <c r="HUZ40" s="81"/>
      <c r="HVA40" s="81"/>
      <c r="HVB40" s="81"/>
      <c r="HVC40" s="81"/>
      <c r="HVD40" s="81"/>
      <c r="HVE40" s="81"/>
      <c r="HVF40" s="81"/>
      <c r="HVG40" s="81"/>
      <c r="HVH40" s="81"/>
      <c r="HVI40" s="81"/>
      <c r="HVJ40" s="81"/>
      <c r="HVK40" s="81"/>
      <c r="HVL40" s="81"/>
      <c r="HVM40" s="81"/>
      <c r="HVN40" s="81"/>
      <c r="HVO40" s="81"/>
      <c r="HVP40" s="81"/>
      <c r="HVQ40" s="81"/>
      <c r="HVR40" s="81"/>
      <c r="HVS40" s="81"/>
      <c r="HVT40" s="81"/>
      <c r="HVU40" s="81"/>
      <c r="HVV40" s="81"/>
      <c r="HVW40" s="81"/>
      <c r="HVX40" s="81"/>
      <c r="HVY40" s="81"/>
      <c r="HVZ40" s="81"/>
      <c r="HWA40" s="81"/>
      <c r="HWB40" s="81"/>
      <c r="HWC40" s="81"/>
      <c r="HWD40" s="81"/>
      <c r="HWE40" s="81"/>
      <c r="HWF40" s="81"/>
      <c r="HWG40" s="81"/>
      <c r="HWH40" s="81"/>
      <c r="HWI40" s="81"/>
      <c r="HWJ40" s="81"/>
      <c r="HWK40" s="81"/>
      <c r="HWL40" s="81"/>
      <c r="HWM40" s="81"/>
      <c r="HWN40" s="81"/>
      <c r="HWO40" s="81"/>
      <c r="HWP40" s="81"/>
      <c r="HWQ40" s="81"/>
      <c r="HWR40" s="81"/>
      <c r="HWS40" s="81"/>
      <c r="HWT40" s="81"/>
      <c r="HWU40" s="81"/>
      <c r="HWV40" s="81"/>
      <c r="HWW40" s="81"/>
      <c r="HWX40" s="81"/>
      <c r="HWY40" s="81"/>
      <c r="HWZ40" s="81"/>
      <c r="HXA40" s="81"/>
      <c r="HXB40" s="81"/>
      <c r="HXC40" s="81"/>
      <c r="HXD40" s="81"/>
      <c r="HXE40" s="81"/>
      <c r="HXF40" s="81"/>
      <c r="HXG40" s="81"/>
      <c r="HXH40" s="81"/>
      <c r="HXI40" s="81"/>
      <c r="HXJ40" s="81"/>
      <c r="HXK40" s="81"/>
      <c r="HXL40" s="81"/>
      <c r="HXM40" s="81"/>
      <c r="HXN40" s="81"/>
      <c r="HXO40" s="81"/>
      <c r="HXP40" s="81"/>
      <c r="HXQ40" s="81"/>
      <c r="HXR40" s="81"/>
      <c r="HXS40" s="81"/>
      <c r="HXT40" s="81"/>
      <c r="HXU40" s="81"/>
      <c r="HXV40" s="81"/>
      <c r="HXW40" s="81"/>
      <c r="HXX40" s="81"/>
      <c r="HXY40" s="81"/>
      <c r="HXZ40" s="81"/>
      <c r="HYA40" s="81"/>
      <c r="HYB40" s="81"/>
      <c r="HYC40" s="81"/>
      <c r="HYD40" s="81"/>
      <c r="HYE40" s="81"/>
      <c r="HYF40" s="81"/>
      <c r="HYG40" s="81"/>
      <c r="HYH40" s="81"/>
      <c r="HYI40" s="81"/>
      <c r="HYJ40" s="81"/>
      <c r="HYK40" s="81"/>
      <c r="HYL40" s="81"/>
      <c r="HYM40" s="81"/>
      <c r="HYN40" s="81"/>
      <c r="HYO40" s="81"/>
      <c r="HYP40" s="81"/>
      <c r="HYQ40" s="81"/>
      <c r="HYR40" s="81"/>
      <c r="HYS40" s="81"/>
      <c r="HYT40" s="81"/>
      <c r="HYU40" s="81"/>
      <c r="HYV40" s="81"/>
      <c r="HYW40" s="81"/>
      <c r="HYX40" s="81"/>
      <c r="HYY40" s="81"/>
      <c r="HYZ40" s="81"/>
      <c r="HZA40" s="81"/>
      <c r="HZB40" s="81"/>
      <c r="HZC40" s="81"/>
      <c r="HZD40" s="81"/>
      <c r="HZE40" s="81"/>
      <c r="HZF40" s="81"/>
      <c r="HZG40" s="81"/>
      <c r="HZH40" s="81"/>
      <c r="HZI40" s="81"/>
      <c r="HZJ40" s="81"/>
      <c r="HZK40" s="81"/>
      <c r="HZL40" s="81"/>
      <c r="HZM40" s="81"/>
      <c r="HZN40" s="81"/>
      <c r="HZO40" s="81"/>
      <c r="HZP40" s="81"/>
      <c r="HZQ40" s="81"/>
      <c r="HZR40" s="81"/>
      <c r="HZS40" s="81"/>
      <c r="HZT40" s="81"/>
      <c r="HZU40" s="81"/>
      <c r="HZV40" s="81"/>
      <c r="HZW40" s="81"/>
      <c r="HZX40" s="81"/>
      <c r="HZY40" s="81"/>
      <c r="HZZ40" s="81"/>
      <c r="IAA40" s="81"/>
      <c r="IAB40" s="81"/>
      <c r="IAC40" s="81"/>
      <c r="IAD40" s="81"/>
      <c r="IAE40" s="81"/>
      <c r="IAF40" s="81"/>
      <c r="IAG40" s="81"/>
      <c r="IAH40" s="81"/>
      <c r="IAI40" s="81"/>
      <c r="IAJ40" s="81"/>
      <c r="IAK40" s="81"/>
      <c r="IAL40" s="81"/>
      <c r="IAM40" s="81"/>
      <c r="IAN40" s="81"/>
      <c r="IAO40" s="81"/>
      <c r="IAP40" s="81"/>
      <c r="IAQ40" s="81"/>
      <c r="IAR40" s="81"/>
      <c r="IAS40" s="81"/>
      <c r="IAT40" s="81"/>
      <c r="IAU40" s="81"/>
      <c r="IAV40" s="81"/>
      <c r="IAW40" s="81"/>
      <c r="IAX40" s="81"/>
      <c r="IAY40" s="81"/>
      <c r="IAZ40" s="81"/>
      <c r="IBA40" s="81"/>
      <c r="IBB40" s="81"/>
      <c r="IBC40" s="81"/>
      <c r="IBD40" s="81"/>
      <c r="IBE40" s="81"/>
      <c r="IBF40" s="81"/>
      <c r="IBG40" s="81"/>
      <c r="IBH40" s="81"/>
      <c r="IBI40" s="81"/>
      <c r="IBJ40" s="81"/>
      <c r="IBK40" s="81"/>
      <c r="IBL40" s="81"/>
      <c r="IBM40" s="81"/>
      <c r="IBN40" s="81"/>
      <c r="IBO40" s="81"/>
      <c r="IBP40" s="81"/>
      <c r="IBQ40" s="81"/>
      <c r="IBR40" s="81"/>
      <c r="IBS40" s="81"/>
      <c r="IBT40" s="81"/>
      <c r="IBU40" s="81"/>
      <c r="IBV40" s="81"/>
      <c r="IBW40" s="81"/>
      <c r="IBX40" s="81"/>
      <c r="IBY40" s="81"/>
      <c r="IBZ40" s="81"/>
      <c r="ICA40" s="81"/>
      <c r="ICB40" s="81"/>
      <c r="ICC40" s="81"/>
      <c r="ICD40" s="81"/>
      <c r="ICE40" s="81"/>
      <c r="ICF40" s="81"/>
      <c r="ICG40" s="81"/>
      <c r="ICH40" s="81"/>
      <c r="ICI40" s="81"/>
      <c r="ICJ40" s="81"/>
      <c r="ICK40" s="81"/>
      <c r="ICL40" s="81"/>
      <c r="ICM40" s="81"/>
      <c r="ICN40" s="81"/>
      <c r="ICO40" s="81"/>
      <c r="ICP40" s="81"/>
      <c r="ICQ40" s="81"/>
      <c r="ICR40" s="81"/>
      <c r="ICS40" s="81"/>
      <c r="ICT40" s="81"/>
      <c r="ICU40" s="81"/>
      <c r="ICV40" s="81"/>
      <c r="ICW40" s="81"/>
      <c r="ICX40" s="81"/>
      <c r="ICY40" s="81"/>
      <c r="ICZ40" s="81"/>
      <c r="IDA40" s="81"/>
      <c r="IDB40" s="81"/>
      <c r="IDC40" s="81"/>
      <c r="IDD40" s="81"/>
      <c r="IDE40" s="81"/>
      <c r="IDF40" s="81"/>
      <c r="IDG40" s="81"/>
      <c r="IDH40" s="81"/>
      <c r="IDI40" s="81"/>
      <c r="IDJ40" s="81"/>
      <c r="IDK40" s="81"/>
      <c r="IDL40" s="81"/>
      <c r="IDM40" s="81"/>
      <c r="IDN40" s="81"/>
      <c r="IDO40" s="81"/>
      <c r="IDP40" s="81"/>
      <c r="IDQ40" s="81"/>
      <c r="IDR40" s="81"/>
      <c r="IDS40" s="81"/>
      <c r="IDT40" s="81"/>
      <c r="IDU40" s="81"/>
      <c r="IDV40" s="81"/>
      <c r="IDW40" s="81"/>
      <c r="IDX40" s="81"/>
      <c r="IDY40" s="81"/>
      <c r="IDZ40" s="81"/>
      <c r="IEA40" s="81"/>
      <c r="IEB40" s="81"/>
      <c r="IEC40" s="81"/>
      <c r="IED40" s="81"/>
      <c r="IEE40" s="81"/>
      <c r="IEF40" s="81"/>
      <c r="IEG40" s="81"/>
      <c r="IEH40" s="81"/>
      <c r="IEI40" s="81"/>
      <c r="IEJ40" s="81"/>
      <c r="IEK40" s="81"/>
      <c r="IEL40" s="81"/>
      <c r="IEM40" s="81"/>
      <c r="IEN40" s="81"/>
      <c r="IEO40" s="81"/>
      <c r="IEP40" s="81"/>
      <c r="IEQ40" s="81"/>
      <c r="IER40" s="81"/>
      <c r="IES40" s="81"/>
      <c r="IET40" s="81"/>
      <c r="IEU40" s="81"/>
      <c r="IEV40" s="81"/>
      <c r="IEW40" s="81"/>
      <c r="IEX40" s="81"/>
      <c r="IEY40" s="81"/>
      <c r="IEZ40" s="81"/>
      <c r="IFA40" s="81"/>
      <c r="IFB40" s="81"/>
      <c r="IFC40" s="81"/>
      <c r="IFD40" s="81"/>
      <c r="IFE40" s="81"/>
      <c r="IFF40" s="81"/>
      <c r="IFG40" s="81"/>
      <c r="IFH40" s="81"/>
      <c r="IFI40" s="81"/>
      <c r="IFJ40" s="81"/>
      <c r="IFK40" s="81"/>
      <c r="IFL40" s="81"/>
      <c r="IFM40" s="81"/>
      <c r="IFN40" s="81"/>
      <c r="IFO40" s="81"/>
      <c r="IFP40" s="81"/>
      <c r="IFQ40" s="81"/>
      <c r="IFR40" s="81"/>
      <c r="IFS40" s="81"/>
      <c r="IFT40" s="81"/>
      <c r="IFU40" s="81"/>
      <c r="IFV40" s="81"/>
      <c r="IFW40" s="81"/>
      <c r="IFX40" s="81"/>
      <c r="IFY40" s="81"/>
      <c r="IFZ40" s="81"/>
      <c r="IGA40" s="81"/>
      <c r="IGB40" s="81"/>
      <c r="IGC40" s="81"/>
      <c r="IGD40" s="81"/>
      <c r="IGE40" s="81"/>
      <c r="IGF40" s="81"/>
      <c r="IGG40" s="81"/>
      <c r="IGH40" s="81"/>
      <c r="IGI40" s="81"/>
      <c r="IGJ40" s="81"/>
      <c r="IGK40" s="81"/>
      <c r="IGL40" s="81"/>
      <c r="IGM40" s="81"/>
      <c r="IGN40" s="81"/>
      <c r="IGO40" s="81"/>
      <c r="IGP40" s="81"/>
      <c r="IGQ40" s="81"/>
      <c r="IGR40" s="81"/>
      <c r="IGS40" s="81"/>
      <c r="IGT40" s="81"/>
      <c r="IGU40" s="81"/>
      <c r="IGV40" s="81"/>
      <c r="IGW40" s="81"/>
      <c r="IGX40" s="81"/>
      <c r="IGY40" s="81"/>
      <c r="IGZ40" s="81"/>
      <c r="IHA40" s="81"/>
      <c r="IHB40" s="81"/>
      <c r="IHC40" s="81"/>
      <c r="IHD40" s="81"/>
      <c r="IHE40" s="81"/>
      <c r="IHF40" s="81"/>
      <c r="IHG40" s="81"/>
      <c r="IHH40" s="81"/>
      <c r="IHI40" s="81"/>
      <c r="IHJ40" s="81"/>
      <c r="IHK40" s="81"/>
      <c r="IHL40" s="81"/>
      <c r="IHM40" s="81"/>
      <c r="IHN40" s="81"/>
      <c r="IHO40" s="81"/>
      <c r="IHP40" s="81"/>
      <c r="IHQ40" s="81"/>
      <c r="IHR40" s="81"/>
      <c r="IHS40" s="81"/>
      <c r="IHT40" s="81"/>
      <c r="IHU40" s="81"/>
      <c r="IHV40" s="81"/>
      <c r="IHW40" s="81"/>
      <c r="IHX40" s="81"/>
      <c r="IHY40" s="81"/>
      <c r="IHZ40" s="81"/>
      <c r="IIA40" s="81"/>
      <c r="IIB40" s="81"/>
      <c r="IIC40" s="81"/>
      <c r="IID40" s="81"/>
      <c r="IIE40" s="81"/>
      <c r="IIF40" s="81"/>
      <c r="IIG40" s="81"/>
      <c r="IIH40" s="81"/>
      <c r="III40" s="81"/>
      <c r="IIJ40" s="81"/>
      <c r="IIK40" s="81"/>
      <c r="IIL40" s="81"/>
      <c r="IIM40" s="81"/>
      <c r="IIN40" s="81"/>
      <c r="IIO40" s="81"/>
      <c r="IIP40" s="81"/>
      <c r="IIQ40" s="81"/>
      <c r="IIR40" s="81"/>
      <c r="IIS40" s="81"/>
      <c r="IIT40" s="81"/>
      <c r="IIU40" s="81"/>
      <c r="IIV40" s="81"/>
      <c r="IIW40" s="81"/>
      <c r="IIX40" s="81"/>
      <c r="IIY40" s="81"/>
      <c r="IIZ40" s="81"/>
      <c r="IJA40" s="81"/>
      <c r="IJB40" s="81"/>
      <c r="IJC40" s="81"/>
      <c r="IJD40" s="81"/>
      <c r="IJE40" s="81"/>
      <c r="IJF40" s="81"/>
      <c r="IJG40" s="81"/>
      <c r="IJH40" s="81"/>
      <c r="IJI40" s="81"/>
      <c r="IJJ40" s="81"/>
      <c r="IJK40" s="81"/>
      <c r="IJL40" s="81"/>
      <c r="IJM40" s="81"/>
      <c r="IJN40" s="81"/>
      <c r="IJO40" s="81"/>
      <c r="IJP40" s="81"/>
      <c r="IJQ40" s="81"/>
      <c r="IJR40" s="81"/>
      <c r="IJS40" s="81"/>
      <c r="IJT40" s="81"/>
      <c r="IJU40" s="81"/>
      <c r="IJV40" s="81"/>
      <c r="IJW40" s="81"/>
      <c r="IJX40" s="81"/>
      <c r="IJY40" s="81"/>
      <c r="IJZ40" s="81"/>
      <c r="IKA40" s="81"/>
      <c r="IKB40" s="81"/>
      <c r="IKC40" s="81"/>
      <c r="IKD40" s="81"/>
      <c r="IKE40" s="81"/>
      <c r="IKF40" s="81"/>
      <c r="IKG40" s="81"/>
      <c r="IKH40" s="81"/>
      <c r="IKI40" s="81"/>
      <c r="IKJ40" s="81"/>
      <c r="IKK40" s="81"/>
      <c r="IKL40" s="81"/>
      <c r="IKM40" s="81"/>
      <c r="IKN40" s="81"/>
      <c r="IKO40" s="81"/>
      <c r="IKP40" s="81"/>
      <c r="IKQ40" s="81"/>
      <c r="IKR40" s="81"/>
      <c r="IKS40" s="81"/>
      <c r="IKT40" s="81"/>
      <c r="IKU40" s="81"/>
      <c r="IKV40" s="81"/>
      <c r="IKW40" s="81"/>
      <c r="IKX40" s="81"/>
      <c r="IKY40" s="81"/>
      <c r="IKZ40" s="81"/>
      <c r="ILA40" s="81"/>
      <c r="ILB40" s="81"/>
      <c r="ILC40" s="81"/>
      <c r="ILD40" s="81"/>
      <c r="ILE40" s="81"/>
      <c r="ILF40" s="81"/>
      <c r="ILG40" s="81"/>
      <c r="ILH40" s="81"/>
      <c r="ILI40" s="81"/>
      <c r="ILJ40" s="81"/>
      <c r="ILK40" s="81"/>
      <c r="ILL40" s="81"/>
      <c r="ILM40" s="81"/>
      <c r="ILN40" s="81"/>
      <c r="ILO40" s="81"/>
      <c r="ILP40" s="81"/>
      <c r="ILQ40" s="81"/>
      <c r="ILR40" s="81"/>
      <c r="ILS40" s="81"/>
      <c r="ILT40" s="81"/>
      <c r="ILU40" s="81"/>
      <c r="ILV40" s="81"/>
      <c r="ILW40" s="81"/>
      <c r="ILX40" s="81"/>
      <c r="ILY40" s="81"/>
      <c r="ILZ40" s="81"/>
      <c r="IMA40" s="81"/>
      <c r="IMB40" s="81"/>
      <c r="IMC40" s="81"/>
      <c r="IMD40" s="81"/>
      <c r="IME40" s="81"/>
      <c r="IMF40" s="81"/>
      <c r="IMG40" s="81"/>
      <c r="IMH40" s="81"/>
      <c r="IMI40" s="81"/>
      <c r="IMJ40" s="81"/>
      <c r="IMK40" s="81"/>
      <c r="IML40" s="81"/>
      <c r="IMM40" s="81"/>
      <c r="IMN40" s="81"/>
      <c r="IMO40" s="81"/>
      <c r="IMP40" s="81"/>
      <c r="IMQ40" s="81"/>
      <c r="IMR40" s="81"/>
      <c r="IMS40" s="81"/>
      <c r="IMT40" s="81"/>
      <c r="IMU40" s="81"/>
      <c r="IMV40" s="81"/>
      <c r="IMW40" s="81"/>
      <c r="IMX40" s="81"/>
      <c r="IMY40" s="81"/>
      <c r="IMZ40" s="81"/>
      <c r="INA40" s="81"/>
      <c r="INB40" s="81"/>
      <c r="INC40" s="81"/>
      <c r="IND40" s="81"/>
      <c r="INE40" s="81"/>
      <c r="INF40" s="81"/>
      <c r="ING40" s="81"/>
      <c r="INH40" s="81"/>
      <c r="INI40" s="81"/>
      <c r="INJ40" s="81"/>
      <c r="INK40" s="81"/>
      <c r="INL40" s="81"/>
      <c r="INM40" s="81"/>
      <c r="INN40" s="81"/>
      <c r="INO40" s="81"/>
      <c r="INP40" s="81"/>
      <c r="INQ40" s="81"/>
      <c r="INR40" s="81"/>
      <c r="INS40" s="81"/>
      <c r="INT40" s="81"/>
      <c r="INU40" s="81"/>
      <c r="INV40" s="81"/>
      <c r="INW40" s="81"/>
      <c r="INX40" s="81"/>
      <c r="INY40" s="81"/>
      <c r="INZ40" s="81"/>
      <c r="IOA40" s="81"/>
      <c r="IOB40" s="81"/>
      <c r="IOC40" s="81"/>
      <c r="IOD40" s="81"/>
      <c r="IOE40" s="81"/>
      <c r="IOF40" s="81"/>
      <c r="IOG40" s="81"/>
      <c r="IOH40" s="81"/>
      <c r="IOI40" s="81"/>
      <c r="IOJ40" s="81"/>
      <c r="IOK40" s="81"/>
      <c r="IOL40" s="81"/>
      <c r="IOM40" s="81"/>
      <c r="ION40" s="81"/>
      <c r="IOO40" s="81"/>
      <c r="IOP40" s="81"/>
      <c r="IOQ40" s="81"/>
      <c r="IOR40" s="81"/>
      <c r="IOS40" s="81"/>
      <c r="IOT40" s="81"/>
      <c r="IOU40" s="81"/>
      <c r="IOV40" s="81"/>
      <c r="IOW40" s="81"/>
      <c r="IOX40" s="81"/>
      <c r="IOY40" s="81"/>
      <c r="IOZ40" s="81"/>
      <c r="IPA40" s="81"/>
      <c r="IPB40" s="81"/>
      <c r="IPC40" s="81"/>
      <c r="IPD40" s="81"/>
      <c r="IPE40" s="81"/>
      <c r="IPF40" s="81"/>
      <c r="IPG40" s="81"/>
      <c r="IPH40" s="81"/>
      <c r="IPI40" s="81"/>
      <c r="IPJ40" s="81"/>
      <c r="IPK40" s="81"/>
      <c r="IPL40" s="81"/>
      <c r="IPM40" s="81"/>
      <c r="IPN40" s="81"/>
      <c r="IPO40" s="81"/>
      <c r="IPP40" s="81"/>
      <c r="IPQ40" s="81"/>
      <c r="IPR40" s="81"/>
      <c r="IPS40" s="81"/>
      <c r="IPT40" s="81"/>
      <c r="IPU40" s="81"/>
      <c r="IPV40" s="81"/>
      <c r="IPW40" s="81"/>
      <c r="IPX40" s="81"/>
      <c r="IPY40" s="81"/>
      <c r="IPZ40" s="81"/>
      <c r="IQA40" s="81"/>
      <c r="IQB40" s="81"/>
      <c r="IQC40" s="81"/>
      <c r="IQD40" s="81"/>
      <c r="IQE40" s="81"/>
      <c r="IQF40" s="81"/>
      <c r="IQG40" s="81"/>
      <c r="IQH40" s="81"/>
      <c r="IQI40" s="81"/>
      <c r="IQJ40" s="81"/>
      <c r="IQK40" s="81"/>
      <c r="IQL40" s="81"/>
      <c r="IQM40" s="81"/>
      <c r="IQN40" s="81"/>
      <c r="IQO40" s="81"/>
      <c r="IQP40" s="81"/>
      <c r="IQQ40" s="81"/>
      <c r="IQR40" s="81"/>
      <c r="IQS40" s="81"/>
      <c r="IQT40" s="81"/>
      <c r="IQU40" s="81"/>
      <c r="IQV40" s="81"/>
      <c r="IQW40" s="81"/>
      <c r="IQX40" s="81"/>
      <c r="IQY40" s="81"/>
      <c r="IQZ40" s="81"/>
      <c r="IRA40" s="81"/>
      <c r="IRB40" s="81"/>
      <c r="IRC40" s="81"/>
      <c r="IRD40" s="81"/>
      <c r="IRE40" s="81"/>
      <c r="IRF40" s="81"/>
      <c r="IRG40" s="81"/>
      <c r="IRH40" s="81"/>
      <c r="IRI40" s="81"/>
      <c r="IRJ40" s="81"/>
      <c r="IRK40" s="81"/>
      <c r="IRL40" s="81"/>
      <c r="IRM40" s="81"/>
      <c r="IRN40" s="81"/>
      <c r="IRO40" s="81"/>
      <c r="IRP40" s="81"/>
      <c r="IRQ40" s="81"/>
      <c r="IRR40" s="81"/>
      <c r="IRS40" s="81"/>
      <c r="IRT40" s="81"/>
      <c r="IRU40" s="81"/>
      <c r="IRV40" s="81"/>
      <c r="IRW40" s="81"/>
      <c r="IRX40" s="81"/>
      <c r="IRY40" s="81"/>
      <c r="IRZ40" s="81"/>
      <c r="ISA40" s="81"/>
      <c r="ISB40" s="81"/>
      <c r="ISC40" s="81"/>
      <c r="ISD40" s="81"/>
      <c r="ISE40" s="81"/>
      <c r="ISF40" s="81"/>
      <c r="ISG40" s="81"/>
      <c r="ISH40" s="81"/>
      <c r="ISI40" s="81"/>
      <c r="ISJ40" s="81"/>
      <c r="ISK40" s="81"/>
      <c r="ISL40" s="81"/>
      <c r="ISM40" s="81"/>
      <c r="ISN40" s="81"/>
      <c r="ISO40" s="81"/>
      <c r="ISP40" s="81"/>
      <c r="ISQ40" s="81"/>
      <c r="ISR40" s="81"/>
      <c r="ISS40" s="81"/>
      <c r="IST40" s="81"/>
      <c r="ISU40" s="81"/>
      <c r="ISV40" s="81"/>
      <c r="ISW40" s="81"/>
      <c r="ISX40" s="81"/>
      <c r="ISY40" s="81"/>
      <c r="ISZ40" s="81"/>
      <c r="ITA40" s="81"/>
      <c r="ITB40" s="81"/>
      <c r="ITC40" s="81"/>
      <c r="ITD40" s="81"/>
      <c r="ITE40" s="81"/>
      <c r="ITF40" s="81"/>
      <c r="ITG40" s="81"/>
      <c r="ITH40" s="81"/>
      <c r="ITI40" s="81"/>
      <c r="ITJ40" s="81"/>
      <c r="ITK40" s="81"/>
      <c r="ITL40" s="81"/>
      <c r="ITM40" s="81"/>
      <c r="ITN40" s="81"/>
      <c r="ITO40" s="81"/>
      <c r="ITP40" s="81"/>
      <c r="ITQ40" s="81"/>
      <c r="ITR40" s="81"/>
      <c r="ITS40" s="81"/>
      <c r="ITT40" s="81"/>
      <c r="ITU40" s="81"/>
      <c r="ITV40" s="81"/>
      <c r="ITW40" s="81"/>
      <c r="ITX40" s="81"/>
      <c r="ITY40" s="81"/>
      <c r="ITZ40" s="81"/>
      <c r="IUA40" s="81"/>
      <c r="IUB40" s="81"/>
      <c r="IUC40" s="81"/>
      <c r="IUD40" s="81"/>
      <c r="IUE40" s="81"/>
      <c r="IUF40" s="81"/>
      <c r="IUG40" s="81"/>
      <c r="IUH40" s="81"/>
      <c r="IUI40" s="81"/>
      <c r="IUJ40" s="81"/>
      <c r="IUK40" s="81"/>
      <c r="IUL40" s="81"/>
      <c r="IUM40" s="81"/>
      <c r="IUN40" s="81"/>
      <c r="IUO40" s="81"/>
      <c r="IUP40" s="81"/>
      <c r="IUQ40" s="81"/>
      <c r="IUR40" s="81"/>
      <c r="IUS40" s="81"/>
      <c r="IUT40" s="81"/>
      <c r="IUU40" s="81"/>
      <c r="IUV40" s="81"/>
      <c r="IUW40" s="81"/>
      <c r="IUX40" s="81"/>
      <c r="IUY40" s="81"/>
      <c r="IUZ40" s="81"/>
      <c r="IVA40" s="81"/>
      <c r="IVB40" s="81"/>
      <c r="IVC40" s="81"/>
      <c r="IVD40" s="81"/>
      <c r="IVE40" s="81"/>
      <c r="IVF40" s="81"/>
      <c r="IVG40" s="81"/>
      <c r="IVH40" s="81"/>
      <c r="IVI40" s="81"/>
      <c r="IVJ40" s="81"/>
      <c r="IVK40" s="81"/>
      <c r="IVL40" s="81"/>
      <c r="IVM40" s="81"/>
      <c r="IVN40" s="81"/>
      <c r="IVO40" s="81"/>
      <c r="IVP40" s="81"/>
      <c r="IVQ40" s="81"/>
      <c r="IVR40" s="81"/>
      <c r="IVS40" s="81"/>
      <c r="IVT40" s="81"/>
      <c r="IVU40" s="81"/>
      <c r="IVV40" s="81"/>
      <c r="IVW40" s="81"/>
      <c r="IVX40" s="81"/>
      <c r="IVY40" s="81"/>
      <c r="IVZ40" s="81"/>
      <c r="IWA40" s="81"/>
      <c r="IWB40" s="81"/>
      <c r="IWC40" s="81"/>
      <c r="IWD40" s="81"/>
      <c r="IWE40" s="81"/>
      <c r="IWF40" s="81"/>
      <c r="IWG40" s="81"/>
      <c r="IWH40" s="81"/>
      <c r="IWI40" s="81"/>
      <c r="IWJ40" s="81"/>
      <c r="IWK40" s="81"/>
      <c r="IWL40" s="81"/>
      <c r="IWM40" s="81"/>
      <c r="IWN40" s="81"/>
      <c r="IWO40" s="81"/>
      <c r="IWP40" s="81"/>
      <c r="IWQ40" s="81"/>
      <c r="IWR40" s="81"/>
      <c r="IWS40" s="81"/>
      <c r="IWT40" s="81"/>
      <c r="IWU40" s="81"/>
      <c r="IWV40" s="81"/>
      <c r="IWW40" s="81"/>
      <c r="IWX40" s="81"/>
      <c r="IWY40" s="81"/>
      <c r="IWZ40" s="81"/>
      <c r="IXA40" s="81"/>
      <c r="IXB40" s="81"/>
      <c r="IXC40" s="81"/>
      <c r="IXD40" s="81"/>
      <c r="IXE40" s="81"/>
      <c r="IXF40" s="81"/>
      <c r="IXG40" s="81"/>
      <c r="IXH40" s="81"/>
      <c r="IXI40" s="81"/>
      <c r="IXJ40" s="81"/>
      <c r="IXK40" s="81"/>
      <c r="IXL40" s="81"/>
      <c r="IXM40" s="81"/>
      <c r="IXN40" s="81"/>
      <c r="IXO40" s="81"/>
      <c r="IXP40" s="81"/>
      <c r="IXQ40" s="81"/>
      <c r="IXR40" s="81"/>
      <c r="IXS40" s="81"/>
      <c r="IXT40" s="81"/>
      <c r="IXU40" s="81"/>
      <c r="IXV40" s="81"/>
      <c r="IXW40" s="81"/>
      <c r="IXX40" s="81"/>
      <c r="IXY40" s="81"/>
      <c r="IXZ40" s="81"/>
      <c r="IYA40" s="81"/>
      <c r="IYB40" s="81"/>
      <c r="IYC40" s="81"/>
      <c r="IYD40" s="81"/>
      <c r="IYE40" s="81"/>
      <c r="IYF40" s="81"/>
      <c r="IYG40" s="81"/>
      <c r="IYH40" s="81"/>
      <c r="IYI40" s="81"/>
      <c r="IYJ40" s="81"/>
      <c r="IYK40" s="81"/>
      <c r="IYL40" s="81"/>
      <c r="IYM40" s="81"/>
      <c r="IYN40" s="81"/>
      <c r="IYO40" s="81"/>
      <c r="IYP40" s="81"/>
      <c r="IYQ40" s="81"/>
      <c r="IYR40" s="81"/>
      <c r="IYS40" s="81"/>
      <c r="IYT40" s="81"/>
      <c r="IYU40" s="81"/>
      <c r="IYV40" s="81"/>
      <c r="IYW40" s="81"/>
      <c r="IYX40" s="81"/>
      <c r="IYY40" s="81"/>
      <c r="IYZ40" s="81"/>
      <c r="IZA40" s="81"/>
      <c r="IZB40" s="81"/>
      <c r="IZC40" s="81"/>
      <c r="IZD40" s="81"/>
      <c r="IZE40" s="81"/>
      <c r="IZF40" s="81"/>
      <c r="IZG40" s="81"/>
      <c r="IZH40" s="81"/>
      <c r="IZI40" s="81"/>
      <c r="IZJ40" s="81"/>
      <c r="IZK40" s="81"/>
      <c r="IZL40" s="81"/>
      <c r="IZM40" s="81"/>
      <c r="IZN40" s="81"/>
      <c r="IZO40" s="81"/>
      <c r="IZP40" s="81"/>
      <c r="IZQ40" s="81"/>
      <c r="IZR40" s="81"/>
      <c r="IZS40" s="81"/>
      <c r="IZT40" s="81"/>
      <c r="IZU40" s="81"/>
      <c r="IZV40" s="81"/>
      <c r="IZW40" s="81"/>
      <c r="IZX40" s="81"/>
      <c r="IZY40" s="81"/>
      <c r="IZZ40" s="81"/>
      <c r="JAA40" s="81"/>
      <c r="JAB40" s="81"/>
      <c r="JAC40" s="81"/>
      <c r="JAD40" s="81"/>
      <c r="JAE40" s="81"/>
      <c r="JAF40" s="81"/>
      <c r="JAG40" s="81"/>
      <c r="JAH40" s="81"/>
      <c r="JAI40" s="81"/>
      <c r="JAJ40" s="81"/>
      <c r="JAK40" s="81"/>
      <c r="JAL40" s="81"/>
      <c r="JAM40" s="81"/>
      <c r="JAN40" s="81"/>
      <c r="JAO40" s="81"/>
      <c r="JAP40" s="81"/>
      <c r="JAQ40" s="81"/>
      <c r="JAR40" s="81"/>
      <c r="JAS40" s="81"/>
      <c r="JAT40" s="81"/>
      <c r="JAU40" s="81"/>
      <c r="JAV40" s="81"/>
      <c r="JAW40" s="81"/>
      <c r="JAX40" s="81"/>
      <c r="JAY40" s="81"/>
      <c r="JAZ40" s="81"/>
      <c r="JBA40" s="81"/>
      <c r="JBB40" s="81"/>
      <c r="JBC40" s="81"/>
      <c r="JBD40" s="81"/>
      <c r="JBE40" s="81"/>
      <c r="JBF40" s="81"/>
      <c r="JBG40" s="81"/>
      <c r="JBH40" s="81"/>
      <c r="JBI40" s="81"/>
      <c r="JBJ40" s="81"/>
      <c r="JBK40" s="81"/>
      <c r="JBL40" s="81"/>
      <c r="JBM40" s="81"/>
      <c r="JBN40" s="81"/>
      <c r="JBO40" s="81"/>
      <c r="JBP40" s="81"/>
      <c r="JBQ40" s="81"/>
      <c r="JBR40" s="81"/>
      <c r="JBS40" s="81"/>
      <c r="JBT40" s="81"/>
      <c r="JBU40" s="81"/>
      <c r="JBV40" s="81"/>
      <c r="JBW40" s="81"/>
      <c r="JBX40" s="81"/>
      <c r="JBY40" s="81"/>
      <c r="JBZ40" s="81"/>
      <c r="JCA40" s="81"/>
      <c r="JCB40" s="81"/>
      <c r="JCC40" s="81"/>
      <c r="JCD40" s="81"/>
      <c r="JCE40" s="81"/>
      <c r="JCF40" s="81"/>
      <c r="JCG40" s="81"/>
      <c r="JCH40" s="81"/>
      <c r="JCI40" s="81"/>
      <c r="JCJ40" s="81"/>
      <c r="JCK40" s="81"/>
      <c r="JCL40" s="81"/>
      <c r="JCM40" s="81"/>
      <c r="JCN40" s="81"/>
      <c r="JCO40" s="81"/>
      <c r="JCP40" s="81"/>
      <c r="JCQ40" s="81"/>
      <c r="JCR40" s="81"/>
      <c r="JCS40" s="81"/>
      <c r="JCT40" s="81"/>
      <c r="JCU40" s="81"/>
      <c r="JCV40" s="81"/>
      <c r="JCW40" s="81"/>
      <c r="JCX40" s="81"/>
      <c r="JCY40" s="81"/>
      <c r="JCZ40" s="81"/>
      <c r="JDA40" s="81"/>
      <c r="JDB40" s="81"/>
      <c r="JDC40" s="81"/>
      <c r="JDD40" s="81"/>
      <c r="JDE40" s="81"/>
      <c r="JDF40" s="81"/>
      <c r="JDG40" s="81"/>
      <c r="JDH40" s="81"/>
      <c r="JDI40" s="81"/>
      <c r="JDJ40" s="81"/>
      <c r="JDK40" s="81"/>
      <c r="JDL40" s="81"/>
      <c r="JDM40" s="81"/>
      <c r="JDN40" s="81"/>
      <c r="JDO40" s="81"/>
      <c r="JDP40" s="81"/>
      <c r="JDQ40" s="81"/>
      <c r="JDR40" s="81"/>
      <c r="JDS40" s="81"/>
      <c r="JDT40" s="81"/>
      <c r="JDU40" s="81"/>
      <c r="JDV40" s="81"/>
      <c r="JDW40" s="81"/>
      <c r="JDX40" s="81"/>
      <c r="JDY40" s="81"/>
      <c r="JDZ40" s="81"/>
      <c r="JEA40" s="81"/>
      <c r="JEB40" s="81"/>
      <c r="JEC40" s="81"/>
      <c r="JED40" s="81"/>
      <c r="JEE40" s="81"/>
      <c r="JEF40" s="81"/>
      <c r="JEG40" s="81"/>
      <c r="JEH40" s="81"/>
      <c r="JEI40" s="81"/>
      <c r="JEJ40" s="81"/>
      <c r="JEK40" s="81"/>
      <c r="JEL40" s="81"/>
      <c r="JEM40" s="81"/>
      <c r="JEN40" s="81"/>
      <c r="JEO40" s="81"/>
      <c r="JEP40" s="81"/>
      <c r="JEQ40" s="81"/>
      <c r="JER40" s="81"/>
      <c r="JES40" s="81"/>
      <c r="JET40" s="81"/>
      <c r="JEU40" s="81"/>
      <c r="JEV40" s="81"/>
      <c r="JEW40" s="81"/>
      <c r="JEX40" s="81"/>
      <c r="JEY40" s="81"/>
      <c r="JEZ40" s="81"/>
      <c r="JFA40" s="81"/>
      <c r="JFB40" s="81"/>
      <c r="JFC40" s="81"/>
      <c r="JFD40" s="81"/>
      <c r="JFE40" s="81"/>
      <c r="JFF40" s="81"/>
      <c r="JFG40" s="81"/>
      <c r="JFH40" s="81"/>
      <c r="JFI40" s="81"/>
      <c r="JFJ40" s="81"/>
      <c r="JFK40" s="81"/>
      <c r="JFL40" s="81"/>
      <c r="JFM40" s="81"/>
      <c r="JFN40" s="81"/>
      <c r="JFO40" s="81"/>
      <c r="JFP40" s="81"/>
      <c r="JFQ40" s="81"/>
      <c r="JFR40" s="81"/>
      <c r="JFS40" s="81"/>
      <c r="JFT40" s="81"/>
      <c r="JFU40" s="81"/>
      <c r="JFV40" s="81"/>
      <c r="JFW40" s="81"/>
      <c r="JFX40" s="81"/>
      <c r="JFY40" s="81"/>
      <c r="JFZ40" s="81"/>
      <c r="JGA40" s="81"/>
      <c r="JGB40" s="81"/>
      <c r="JGC40" s="81"/>
      <c r="JGD40" s="81"/>
      <c r="JGE40" s="81"/>
      <c r="JGF40" s="81"/>
      <c r="JGG40" s="81"/>
      <c r="JGH40" s="81"/>
      <c r="JGI40" s="81"/>
      <c r="JGJ40" s="81"/>
      <c r="JGK40" s="81"/>
      <c r="JGL40" s="81"/>
      <c r="JGM40" s="81"/>
      <c r="JGN40" s="81"/>
      <c r="JGO40" s="81"/>
      <c r="JGP40" s="81"/>
      <c r="JGQ40" s="81"/>
      <c r="JGR40" s="81"/>
      <c r="JGS40" s="81"/>
      <c r="JGT40" s="81"/>
      <c r="JGU40" s="81"/>
      <c r="JGV40" s="81"/>
      <c r="JGW40" s="81"/>
      <c r="JGX40" s="81"/>
      <c r="JGY40" s="81"/>
      <c r="JGZ40" s="81"/>
      <c r="JHA40" s="81"/>
      <c r="JHB40" s="81"/>
      <c r="JHC40" s="81"/>
      <c r="JHD40" s="81"/>
      <c r="JHE40" s="81"/>
      <c r="JHF40" s="81"/>
      <c r="JHG40" s="81"/>
      <c r="JHH40" s="81"/>
      <c r="JHI40" s="81"/>
      <c r="JHJ40" s="81"/>
      <c r="JHK40" s="81"/>
      <c r="JHL40" s="81"/>
      <c r="JHM40" s="81"/>
      <c r="JHN40" s="81"/>
      <c r="JHO40" s="81"/>
      <c r="JHP40" s="81"/>
      <c r="JHQ40" s="81"/>
      <c r="JHR40" s="81"/>
      <c r="JHS40" s="81"/>
      <c r="JHT40" s="81"/>
      <c r="JHU40" s="81"/>
      <c r="JHV40" s="81"/>
      <c r="JHW40" s="81"/>
      <c r="JHX40" s="81"/>
      <c r="JHY40" s="81"/>
      <c r="JHZ40" s="81"/>
      <c r="JIA40" s="81"/>
      <c r="JIB40" s="81"/>
      <c r="JIC40" s="81"/>
      <c r="JID40" s="81"/>
      <c r="JIE40" s="81"/>
      <c r="JIF40" s="81"/>
      <c r="JIG40" s="81"/>
      <c r="JIH40" s="81"/>
      <c r="JII40" s="81"/>
      <c r="JIJ40" s="81"/>
      <c r="JIK40" s="81"/>
      <c r="JIL40" s="81"/>
      <c r="JIM40" s="81"/>
      <c r="JIN40" s="81"/>
      <c r="JIO40" s="81"/>
      <c r="JIP40" s="81"/>
      <c r="JIQ40" s="81"/>
      <c r="JIR40" s="81"/>
      <c r="JIS40" s="81"/>
      <c r="JIT40" s="81"/>
      <c r="JIU40" s="81"/>
      <c r="JIV40" s="81"/>
      <c r="JIW40" s="81"/>
      <c r="JIX40" s="81"/>
      <c r="JIY40" s="81"/>
      <c r="JIZ40" s="81"/>
      <c r="JJA40" s="81"/>
      <c r="JJB40" s="81"/>
      <c r="JJC40" s="81"/>
      <c r="JJD40" s="81"/>
      <c r="JJE40" s="81"/>
      <c r="JJF40" s="81"/>
      <c r="JJG40" s="81"/>
      <c r="JJH40" s="81"/>
      <c r="JJI40" s="81"/>
      <c r="JJJ40" s="81"/>
      <c r="JJK40" s="81"/>
      <c r="JJL40" s="81"/>
      <c r="JJM40" s="81"/>
      <c r="JJN40" s="81"/>
      <c r="JJO40" s="81"/>
      <c r="JJP40" s="81"/>
      <c r="JJQ40" s="81"/>
      <c r="JJR40" s="81"/>
      <c r="JJS40" s="81"/>
      <c r="JJT40" s="81"/>
      <c r="JJU40" s="81"/>
      <c r="JJV40" s="81"/>
      <c r="JJW40" s="81"/>
      <c r="JJX40" s="81"/>
      <c r="JJY40" s="81"/>
      <c r="JJZ40" s="81"/>
      <c r="JKA40" s="81"/>
      <c r="JKB40" s="81"/>
      <c r="JKC40" s="81"/>
      <c r="JKD40" s="81"/>
      <c r="JKE40" s="81"/>
      <c r="JKF40" s="81"/>
      <c r="JKG40" s="81"/>
      <c r="JKH40" s="81"/>
      <c r="JKI40" s="81"/>
      <c r="JKJ40" s="81"/>
      <c r="JKK40" s="81"/>
      <c r="JKL40" s="81"/>
      <c r="JKM40" s="81"/>
      <c r="JKN40" s="81"/>
      <c r="JKO40" s="81"/>
      <c r="JKP40" s="81"/>
      <c r="JKQ40" s="81"/>
      <c r="JKR40" s="81"/>
      <c r="JKS40" s="81"/>
      <c r="JKT40" s="81"/>
      <c r="JKU40" s="81"/>
      <c r="JKV40" s="81"/>
      <c r="JKW40" s="81"/>
      <c r="JKX40" s="81"/>
      <c r="JKY40" s="81"/>
      <c r="JKZ40" s="81"/>
      <c r="JLA40" s="81"/>
      <c r="JLB40" s="81"/>
      <c r="JLC40" s="81"/>
      <c r="JLD40" s="81"/>
      <c r="JLE40" s="81"/>
      <c r="JLF40" s="81"/>
      <c r="JLG40" s="81"/>
      <c r="JLH40" s="81"/>
      <c r="JLI40" s="81"/>
      <c r="JLJ40" s="81"/>
      <c r="JLK40" s="81"/>
      <c r="JLL40" s="81"/>
      <c r="JLM40" s="81"/>
      <c r="JLN40" s="81"/>
      <c r="JLO40" s="81"/>
      <c r="JLP40" s="81"/>
      <c r="JLQ40" s="81"/>
      <c r="JLR40" s="81"/>
      <c r="JLS40" s="81"/>
      <c r="JLT40" s="81"/>
      <c r="JLU40" s="81"/>
      <c r="JLV40" s="81"/>
      <c r="JLW40" s="81"/>
      <c r="JLX40" s="81"/>
      <c r="JLY40" s="81"/>
      <c r="JLZ40" s="81"/>
      <c r="JMA40" s="81"/>
      <c r="JMB40" s="81"/>
      <c r="JMC40" s="81"/>
      <c r="JMD40" s="81"/>
      <c r="JME40" s="81"/>
      <c r="JMF40" s="81"/>
      <c r="JMG40" s="81"/>
      <c r="JMH40" s="81"/>
      <c r="JMI40" s="81"/>
      <c r="JMJ40" s="81"/>
      <c r="JMK40" s="81"/>
      <c r="JML40" s="81"/>
      <c r="JMM40" s="81"/>
      <c r="JMN40" s="81"/>
      <c r="JMO40" s="81"/>
      <c r="JMP40" s="81"/>
      <c r="JMQ40" s="81"/>
      <c r="JMR40" s="81"/>
      <c r="JMS40" s="81"/>
      <c r="JMT40" s="81"/>
      <c r="JMU40" s="81"/>
      <c r="JMV40" s="81"/>
      <c r="JMW40" s="81"/>
      <c r="JMX40" s="81"/>
      <c r="JMY40" s="81"/>
      <c r="JMZ40" s="81"/>
      <c r="JNA40" s="81"/>
      <c r="JNB40" s="81"/>
      <c r="JNC40" s="81"/>
      <c r="JND40" s="81"/>
      <c r="JNE40" s="81"/>
      <c r="JNF40" s="81"/>
      <c r="JNG40" s="81"/>
      <c r="JNH40" s="81"/>
      <c r="JNI40" s="81"/>
      <c r="JNJ40" s="81"/>
      <c r="JNK40" s="81"/>
      <c r="JNL40" s="81"/>
      <c r="JNM40" s="81"/>
      <c r="JNN40" s="81"/>
      <c r="JNO40" s="81"/>
      <c r="JNP40" s="81"/>
      <c r="JNQ40" s="81"/>
      <c r="JNR40" s="81"/>
      <c r="JNS40" s="81"/>
      <c r="JNT40" s="81"/>
      <c r="JNU40" s="81"/>
      <c r="JNV40" s="81"/>
      <c r="JNW40" s="81"/>
      <c r="JNX40" s="81"/>
      <c r="JNY40" s="81"/>
      <c r="JNZ40" s="81"/>
      <c r="JOA40" s="81"/>
      <c r="JOB40" s="81"/>
      <c r="JOC40" s="81"/>
      <c r="JOD40" s="81"/>
      <c r="JOE40" s="81"/>
      <c r="JOF40" s="81"/>
      <c r="JOG40" s="81"/>
      <c r="JOH40" s="81"/>
      <c r="JOI40" s="81"/>
      <c r="JOJ40" s="81"/>
      <c r="JOK40" s="81"/>
      <c r="JOL40" s="81"/>
      <c r="JOM40" s="81"/>
      <c r="JON40" s="81"/>
      <c r="JOO40" s="81"/>
      <c r="JOP40" s="81"/>
      <c r="JOQ40" s="81"/>
      <c r="JOR40" s="81"/>
      <c r="JOS40" s="81"/>
      <c r="JOT40" s="81"/>
      <c r="JOU40" s="81"/>
      <c r="JOV40" s="81"/>
      <c r="JOW40" s="81"/>
      <c r="JOX40" s="81"/>
      <c r="JOY40" s="81"/>
      <c r="JOZ40" s="81"/>
      <c r="JPA40" s="81"/>
      <c r="JPB40" s="81"/>
      <c r="JPC40" s="81"/>
      <c r="JPD40" s="81"/>
      <c r="JPE40" s="81"/>
      <c r="JPF40" s="81"/>
      <c r="JPG40" s="81"/>
      <c r="JPH40" s="81"/>
      <c r="JPI40" s="81"/>
      <c r="JPJ40" s="81"/>
      <c r="JPK40" s="81"/>
      <c r="JPL40" s="81"/>
      <c r="JPM40" s="81"/>
      <c r="JPN40" s="81"/>
      <c r="JPO40" s="81"/>
      <c r="JPP40" s="81"/>
      <c r="JPQ40" s="81"/>
      <c r="JPR40" s="81"/>
      <c r="JPS40" s="81"/>
      <c r="JPT40" s="81"/>
      <c r="JPU40" s="81"/>
      <c r="JPV40" s="81"/>
      <c r="JPW40" s="81"/>
      <c r="JPX40" s="81"/>
      <c r="JPY40" s="81"/>
      <c r="JPZ40" s="81"/>
      <c r="JQA40" s="81"/>
      <c r="JQB40" s="81"/>
      <c r="JQC40" s="81"/>
      <c r="JQD40" s="81"/>
      <c r="JQE40" s="81"/>
      <c r="JQF40" s="81"/>
      <c r="JQG40" s="81"/>
      <c r="JQH40" s="81"/>
      <c r="JQI40" s="81"/>
      <c r="JQJ40" s="81"/>
      <c r="JQK40" s="81"/>
      <c r="JQL40" s="81"/>
      <c r="JQM40" s="81"/>
      <c r="JQN40" s="81"/>
      <c r="JQO40" s="81"/>
      <c r="JQP40" s="81"/>
      <c r="JQQ40" s="81"/>
      <c r="JQR40" s="81"/>
      <c r="JQS40" s="81"/>
      <c r="JQT40" s="81"/>
      <c r="JQU40" s="81"/>
      <c r="JQV40" s="81"/>
      <c r="JQW40" s="81"/>
      <c r="JQX40" s="81"/>
      <c r="JQY40" s="81"/>
      <c r="JQZ40" s="81"/>
      <c r="JRA40" s="81"/>
      <c r="JRB40" s="81"/>
      <c r="JRC40" s="81"/>
      <c r="JRD40" s="81"/>
      <c r="JRE40" s="81"/>
      <c r="JRF40" s="81"/>
      <c r="JRG40" s="81"/>
      <c r="JRH40" s="81"/>
      <c r="JRI40" s="81"/>
      <c r="JRJ40" s="81"/>
      <c r="JRK40" s="81"/>
      <c r="JRL40" s="81"/>
      <c r="JRM40" s="81"/>
      <c r="JRN40" s="81"/>
      <c r="JRO40" s="81"/>
      <c r="JRP40" s="81"/>
      <c r="JRQ40" s="81"/>
      <c r="JRR40" s="81"/>
      <c r="JRS40" s="81"/>
      <c r="JRT40" s="81"/>
      <c r="JRU40" s="81"/>
      <c r="JRV40" s="81"/>
      <c r="JRW40" s="81"/>
      <c r="JRX40" s="81"/>
      <c r="JRY40" s="81"/>
      <c r="JRZ40" s="81"/>
      <c r="JSA40" s="81"/>
      <c r="JSB40" s="81"/>
      <c r="JSC40" s="81"/>
      <c r="JSD40" s="81"/>
      <c r="JSE40" s="81"/>
      <c r="JSF40" s="81"/>
      <c r="JSG40" s="81"/>
      <c r="JSH40" s="81"/>
      <c r="JSI40" s="81"/>
      <c r="JSJ40" s="81"/>
      <c r="JSK40" s="81"/>
      <c r="JSL40" s="81"/>
      <c r="JSM40" s="81"/>
      <c r="JSN40" s="81"/>
      <c r="JSO40" s="81"/>
      <c r="JSP40" s="81"/>
      <c r="JSQ40" s="81"/>
      <c r="JSR40" s="81"/>
      <c r="JSS40" s="81"/>
      <c r="JST40" s="81"/>
      <c r="JSU40" s="81"/>
      <c r="JSV40" s="81"/>
      <c r="JSW40" s="81"/>
      <c r="JSX40" s="81"/>
      <c r="JSY40" s="81"/>
      <c r="JSZ40" s="81"/>
      <c r="JTA40" s="81"/>
      <c r="JTB40" s="81"/>
      <c r="JTC40" s="81"/>
      <c r="JTD40" s="81"/>
      <c r="JTE40" s="81"/>
      <c r="JTF40" s="81"/>
      <c r="JTG40" s="81"/>
      <c r="JTH40" s="81"/>
      <c r="JTI40" s="81"/>
      <c r="JTJ40" s="81"/>
      <c r="JTK40" s="81"/>
      <c r="JTL40" s="81"/>
      <c r="JTM40" s="81"/>
      <c r="JTN40" s="81"/>
      <c r="JTO40" s="81"/>
      <c r="JTP40" s="81"/>
      <c r="JTQ40" s="81"/>
      <c r="JTR40" s="81"/>
      <c r="JTS40" s="81"/>
      <c r="JTT40" s="81"/>
      <c r="JTU40" s="81"/>
      <c r="JTV40" s="81"/>
      <c r="JTW40" s="81"/>
      <c r="JTX40" s="81"/>
      <c r="JTY40" s="81"/>
      <c r="JTZ40" s="81"/>
      <c r="JUA40" s="81"/>
      <c r="JUB40" s="81"/>
      <c r="JUC40" s="81"/>
      <c r="JUD40" s="81"/>
      <c r="JUE40" s="81"/>
      <c r="JUF40" s="81"/>
      <c r="JUG40" s="81"/>
      <c r="JUH40" s="81"/>
      <c r="JUI40" s="81"/>
      <c r="JUJ40" s="81"/>
      <c r="JUK40" s="81"/>
      <c r="JUL40" s="81"/>
      <c r="JUM40" s="81"/>
      <c r="JUN40" s="81"/>
      <c r="JUO40" s="81"/>
      <c r="JUP40" s="81"/>
      <c r="JUQ40" s="81"/>
      <c r="JUR40" s="81"/>
      <c r="JUS40" s="81"/>
      <c r="JUT40" s="81"/>
      <c r="JUU40" s="81"/>
      <c r="JUV40" s="81"/>
      <c r="JUW40" s="81"/>
      <c r="JUX40" s="81"/>
      <c r="JUY40" s="81"/>
      <c r="JUZ40" s="81"/>
      <c r="JVA40" s="81"/>
      <c r="JVB40" s="81"/>
      <c r="JVC40" s="81"/>
      <c r="JVD40" s="81"/>
      <c r="JVE40" s="81"/>
      <c r="JVF40" s="81"/>
      <c r="JVG40" s="81"/>
      <c r="JVH40" s="81"/>
      <c r="JVI40" s="81"/>
      <c r="JVJ40" s="81"/>
      <c r="JVK40" s="81"/>
      <c r="JVL40" s="81"/>
      <c r="JVM40" s="81"/>
      <c r="JVN40" s="81"/>
      <c r="JVO40" s="81"/>
      <c r="JVP40" s="81"/>
      <c r="JVQ40" s="81"/>
      <c r="JVR40" s="81"/>
      <c r="JVS40" s="81"/>
      <c r="JVT40" s="81"/>
      <c r="JVU40" s="81"/>
      <c r="JVV40" s="81"/>
      <c r="JVW40" s="81"/>
      <c r="JVX40" s="81"/>
      <c r="JVY40" s="81"/>
      <c r="JVZ40" s="81"/>
      <c r="JWA40" s="81"/>
      <c r="JWB40" s="81"/>
      <c r="JWC40" s="81"/>
      <c r="JWD40" s="81"/>
      <c r="JWE40" s="81"/>
      <c r="JWF40" s="81"/>
      <c r="JWG40" s="81"/>
      <c r="JWH40" s="81"/>
      <c r="JWI40" s="81"/>
      <c r="JWJ40" s="81"/>
      <c r="JWK40" s="81"/>
      <c r="JWL40" s="81"/>
      <c r="JWM40" s="81"/>
      <c r="JWN40" s="81"/>
      <c r="JWO40" s="81"/>
      <c r="JWP40" s="81"/>
      <c r="JWQ40" s="81"/>
      <c r="JWR40" s="81"/>
      <c r="JWS40" s="81"/>
      <c r="JWT40" s="81"/>
      <c r="JWU40" s="81"/>
      <c r="JWV40" s="81"/>
      <c r="JWW40" s="81"/>
      <c r="JWX40" s="81"/>
      <c r="JWY40" s="81"/>
      <c r="JWZ40" s="81"/>
      <c r="JXA40" s="81"/>
      <c r="JXB40" s="81"/>
      <c r="JXC40" s="81"/>
      <c r="JXD40" s="81"/>
      <c r="JXE40" s="81"/>
      <c r="JXF40" s="81"/>
      <c r="JXG40" s="81"/>
      <c r="JXH40" s="81"/>
      <c r="JXI40" s="81"/>
      <c r="JXJ40" s="81"/>
      <c r="JXK40" s="81"/>
      <c r="JXL40" s="81"/>
      <c r="JXM40" s="81"/>
      <c r="JXN40" s="81"/>
      <c r="JXO40" s="81"/>
      <c r="JXP40" s="81"/>
      <c r="JXQ40" s="81"/>
      <c r="JXR40" s="81"/>
      <c r="JXS40" s="81"/>
      <c r="JXT40" s="81"/>
      <c r="JXU40" s="81"/>
      <c r="JXV40" s="81"/>
      <c r="JXW40" s="81"/>
      <c r="JXX40" s="81"/>
      <c r="JXY40" s="81"/>
      <c r="JXZ40" s="81"/>
      <c r="JYA40" s="81"/>
      <c r="JYB40" s="81"/>
      <c r="JYC40" s="81"/>
      <c r="JYD40" s="81"/>
      <c r="JYE40" s="81"/>
      <c r="JYF40" s="81"/>
      <c r="JYG40" s="81"/>
      <c r="JYH40" s="81"/>
      <c r="JYI40" s="81"/>
      <c r="JYJ40" s="81"/>
      <c r="JYK40" s="81"/>
      <c r="JYL40" s="81"/>
      <c r="JYM40" s="81"/>
      <c r="JYN40" s="81"/>
      <c r="JYO40" s="81"/>
      <c r="JYP40" s="81"/>
      <c r="JYQ40" s="81"/>
      <c r="JYR40" s="81"/>
      <c r="JYS40" s="81"/>
      <c r="JYT40" s="81"/>
      <c r="JYU40" s="81"/>
      <c r="JYV40" s="81"/>
      <c r="JYW40" s="81"/>
      <c r="JYX40" s="81"/>
      <c r="JYY40" s="81"/>
      <c r="JYZ40" s="81"/>
      <c r="JZA40" s="81"/>
      <c r="JZB40" s="81"/>
      <c r="JZC40" s="81"/>
      <c r="JZD40" s="81"/>
      <c r="JZE40" s="81"/>
      <c r="JZF40" s="81"/>
      <c r="JZG40" s="81"/>
      <c r="JZH40" s="81"/>
      <c r="JZI40" s="81"/>
      <c r="JZJ40" s="81"/>
      <c r="JZK40" s="81"/>
      <c r="JZL40" s="81"/>
      <c r="JZM40" s="81"/>
      <c r="JZN40" s="81"/>
      <c r="JZO40" s="81"/>
      <c r="JZP40" s="81"/>
      <c r="JZQ40" s="81"/>
      <c r="JZR40" s="81"/>
      <c r="JZS40" s="81"/>
      <c r="JZT40" s="81"/>
      <c r="JZU40" s="81"/>
      <c r="JZV40" s="81"/>
      <c r="JZW40" s="81"/>
      <c r="JZX40" s="81"/>
      <c r="JZY40" s="81"/>
      <c r="JZZ40" s="81"/>
      <c r="KAA40" s="81"/>
      <c r="KAB40" s="81"/>
      <c r="KAC40" s="81"/>
      <c r="KAD40" s="81"/>
      <c r="KAE40" s="81"/>
      <c r="KAF40" s="81"/>
      <c r="KAG40" s="81"/>
      <c r="KAH40" s="81"/>
      <c r="KAI40" s="81"/>
      <c r="KAJ40" s="81"/>
      <c r="KAK40" s="81"/>
      <c r="KAL40" s="81"/>
      <c r="KAM40" s="81"/>
      <c r="KAN40" s="81"/>
      <c r="KAO40" s="81"/>
      <c r="KAP40" s="81"/>
      <c r="KAQ40" s="81"/>
      <c r="KAR40" s="81"/>
      <c r="KAS40" s="81"/>
      <c r="KAT40" s="81"/>
      <c r="KAU40" s="81"/>
      <c r="KAV40" s="81"/>
      <c r="KAW40" s="81"/>
      <c r="KAX40" s="81"/>
      <c r="KAY40" s="81"/>
      <c r="KAZ40" s="81"/>
      <c r="KBA40" s="81"/>
      <c r="KBB40" s="81"/>
      <c r="KBC40" s="81"/>
      <c r="KBD40" s="81"/>
      <c r="KBE40" s="81"/>
      <c r="KBF40" s="81"/>
      <c r="KBG40" s="81"/>
      <c r="KBH40" s="81"/>
      <c r="KBI40" s="81"/>
      <c r="KBJ40" s="81"/>
      <c r="KBK40" s="81"/>
      <c r="KBL40" s="81"/>
      <c r="KBM40" s="81"/>
      <c r="KBN40" s="81"/>
      <c r="KBO40" s="81"/>
      <c r="KBP40" s="81"/>
      <c r="KBQ40" s="81"/>
      <c r="KBR40" s="81"/>
      <c r="KBS40" s="81"/>
      <c r="KBT40" s="81"/>
      <c r="KBU40" s="81"/>
      <c r="KBV40" s="81"/>
      <c r="KBW40" s="81"/>
      <c r="KBX40" s="81"/>
      <c r="KBY40" s="81"/>
      <c r="KBZ40" s="81"/>
      <c r="KCA40" s="81"/>
      <c r="KCB40" s="81"/>
      <c r="KCC40" s="81"/>
      <c r="KCD40" s="81"/>
      <c r="KCE40" s="81"/>
      <c r="KCF40" s="81"/>
      <c r="KCG40" s="81"/>
      <c r="KCH40" s="81"/>
      <c r="KCI40" s="81"/>
      <c r="KCJ40" s="81"/>
      <c r="KCK40" s="81"/>
      <c r="KCL40" s="81"/>
      <c r="KCM40" s="81"/>
      <c r="KCN40" s="81"/>
      <c r="KCO40" s="81"/>
      <c r="KCP40" s="81"/>
      <c r="KCQ40" s="81"/>
      <c r="KCR40" s="81"/>
      <c r="KCS40" s="81"/>
      <c r="KCT40" s="81"/>
      <c r="KCU40" s="81"/>
      <c r="KCV40" s="81"/>
      <c r="KCW40" s="81"/>
      <c r="KCX40" s="81"/>
      <c r="KCY40" s="81"/>
      <c r="KCZ40" s="81"/>
      <c r="KDA40" s="81"/>
      <c r="KDB40" s="81"/>
      <c r="KDC40" s="81"/>
      <c r="KDD40" s="81"/>
      <c r="KDE40" s="81"/>
      <c r="KDF40" s="81"/>
      <c r="KDG40" s="81"/>
      <c r="KDH40" s="81"/>
      <c r="KDI40" s="81"/>
      <c r="KDJ40" s="81"/>
      <c r="KDK40" s="81"/>
      <c r="KDL40" s="81"/>
      <c r="KDM40" s="81"/>
      <c r="KDN40" s="81"/>
      <c r="KDO40" s="81"/>
      <c r="KDP40" s="81"/>
      <c r="KDQ40" s="81"/>
      <c r="KDR40" s="81"/>
      <c r="KDS40" s="81"/>
      <c r="KDT40" s="81"/>
      <c r="KDU40" s="81"/>
      <c r="KDV40" s="81"/>
      <c r="KDW40" s="81"/>
      <c r="KDX40" s="81"/>
      <c r="KDY40" s="81"/>
      <c r="KDZ40" s="81"/>
      <c r="KEA40" s="81"/>
      <c r="KEB40" s="81"/>
      <c r="KEC40" s="81"/>
      <c r="KED40" s="81"/>
      <c r="KEE40" s="81"/>
      <c r="KEF40" s="81"/>
      <c r="KEG40" s="81"/>
      <c r="KEH40" s="81"/>
      <c r="KEI40" s="81"/>
      <c r="KEJ40" s="81"/>
      <c r="KEK40" s="81"/>
      <c r="KEL40" s="81"/>
      <c r="KEM40" s="81"/>
      <c r="KEN40" s="81"/>
      <c r="KEO40" s="81"/>
      <c r="KEP40" s="81"/>
      <c r="KEQ40" s="81"/>
      <c r="KER40" s="81"/>
      <c r="KES40" s="81"/>
      <c r="KET40" s="81"/>
      <c r="KEU40" s="81"/>
      <c r="KEV40" s="81"/>
      <c r="KEW40" s="81"/>
      <c r="KEX40" s="81"/>
      <c r="KEY40" s="81"/>
      <c r="KEZ40" s="81"/>
      <c r="KFA40" s="81"/>
      <c r="KFB40" s="81"/>
      <c r="KFC40" s="81"/>
      <c r="KFD40" s="81"/>
      <c r="KFE40" s="81"/>
      <c r="KFF40" s="81"/>
      <c r="KFG40" s="81"/>
      <c r="KFH40" s="81"/>
      <c r="KFI40" s="81"/>
      <c r="KFJ40" s="81"/>
      <c r="KFK40" s="81"/>
      <c r="KFL40" s="81"/>
      <c r="KFM40" s="81"/>
      <c r="KFN40" s="81"/>
      <c r="KFO40" s="81"/>
      <c r="KFP40" s="81"/>
      <c r="KFQ40" s="81"/>
      <c r="KFR40" s="81"/>
      <c r="KFS40" s="81"/>
      <c r="KFT40" s="81"/>
      <c r="KFU40" s="81"/>
      <c r="KFV40" s="81"/>
      <c r="KFW40" s="81"/>
      <c r="KFX40" s="81"/>
      <c r="KFY40" s="81"/>
      <c r="KFZ40" s="81"/>
      <c r="KGA40" s="81"/>
      <c r="KGB40" s="81"/>
      <c r="KGC40" s="81"/>
      <c r="KGD40" s="81"/>
      <c r="KGE40" s="81"/>
      <c r="KGF40" s="81"/>
      <c r="KGG40" s="81"/>
      <c r="KGH40" s="81"/>
      <c r="KGI40" s="81"/>
      <c r="KGJ40" s="81"/>
      <c r="KGK40" s="81"/>
      <c r="KGL40" s="81"/>
      <c r="KGM40" s="81"/>
      <c r="KGN40" s="81"/>
      <c r="KGO40" s="81"/>
      <c r="KGP40" s="81"/>
      <c r="KGQ40" s="81"/>
      <c r="KGR40" s="81"/>
      <c r="KGS40" s="81"/>
      <c r="KGT40" s="81"/>
      <c r="KGU40" s="81"/>
      <c r="KGV40" s="81"/>
      <c r="KGW40" s="81"/>
      <c r="KGX40" s="81"/>
      <c r="KGY40" s="81"/>
      <c r="KGZ40" s="81"/>
      <c r="KHA40" s="81"/>
      <c r="KHB40" s="81"/>
      <c r="KHC40" s="81"/>
      <c r="KHD40" s="81"/>
      <c r="KHE40" s="81"/>
      <c r="KHF40" s="81"/>
      <c r="KHG40" s="81"/>
      <c r="KHH40" s="81"/>
      <c r="KHI40" s="81"/>
      <c r="KHJ40" s="81"/>
      <c r="KHK40" s="81"/>
      <c r="KHL40" s="81"/>
      <c r="KHM40" s="81"/>
      <c r="KHN40" s="81"/>
      <c r="KHO40" s="81"/>
      <c r="KHP40" s="81"/>
      <c r="KHQ40" s="81"/>
      <c r="KHR40" s="81"/>
      <c r="KHS40" s="81"/>
      <c r="KHT40" s="81"/>
      <c r="KHU40" s="81"/>
      <c r="KHV40" s="81"/>
      <c r="KHW40" s="81"/>
      <c r="KHX40" s="81"/>
      <c r="KHY40" s="81"/>
      <c r="KHZ40" s="81"/>
      <c r="KIA40" s="81"/>
      <c r="KIB40" s="81"/>
      <c r="KIC40" s="81"/>
      <c r="KID40" s="81"/>
      <c r="KIE40" s="81"/>
      <c r="KIF40" s="81"/>
      <c r="KIG40" s="81"/>
      <c r="KIH40" s="81"/>
      <c r="KII40" s="81"/>
      <c r="KIJ40" s="81"/>
      <c r="KIK40" s="81"/>
      <c r="KIL40" s="81"/>
      <c r="KIM40" s="81"/>
      <c r="KIN40" s="81"/>
      <c r="KIO40" s="81"/>
      <c r="KIP40" s="81"/>
      <c r="KIQ40" s="81"/>
      <c r="KIR40" s="81"/>
      <c r="KIS40" s="81"/>
      <c r="KIT40" s="81"/>
      <c r="KIU40" s="81"/>
      <c r="KIV40" s="81"/>
      <c r="KIW40" s="81"/>
      <c r="KIX40" s="81"/>
      <c r="KIY40" s="81"/>
      <c r="KIZ40" s="81"/>
      <c r="KJA40" s="81"/>
      <c r="KJB40" s="81"/>
      <c r="KJC40" s="81"/>
      <c r="KJD40" s="81"/>
      <c r="KJE40" s="81"/>
      <c r="KJF40" s="81"/>
      <c r="KJG40" s="81"/>
      <c r="KJH40" s="81"/>
      <c r="KJI40" s="81"/>
      <c r="KJJ40" s="81"/>
      <c r="KJK40" s="81"/>
      <c r="KJL40" s="81"/>
      <c r="KJM40" s="81"/>
      <c r="KJN40" s="81"/>
      <c r="KJO40" s="81"/>
      <c r="KJP40" s="81"/>
      <c r="KJQ40" s="81"/>
      <c r="KJR40" s="81"/>
      <c r="KJS40" s="81"/>
      <c r="KJT40" s="81"/>
      <c r="KJU40" s="81"/>
      <c r="KJV40" s="81"/>
      <c r="KJW40" s="81"/>
      <c r="KJX40" s="81"/>
      <c r="KJY40" s="81"/>
      <c r="KJZ40" s="81"/>
      <c r="KKA40" s="81"/>
      <c r="KKB40" s="81"/>
      <c r="KKC40" s="81"/>
      <c r="KKD40" s="81"/>
      <c r="KKE40" s="81"/>
      <c r="KKF40" s="81"/>
      <c r="KKG40" s="81"/>
      <c r="KKH40" s="81"/>
      <c r="KKI40" s="81"/>
      <c r="KKJ40" s="81"/>
      <c r="KKK40" s="81"/>
      <c r="KKL40" s="81"/>
      <c r="KKM40" s="81"/>
      <c r="KKN40" s="81"/>
      <c r="KKO40" s="81"/>
      <c r="KKP40" s="81"/>
      <c r="KKQ40" s="81"/>
      <c r="KKR40" s="81"/>
      <c r="KKS40" s="81"/>
      <c r="KKT40" s="81"/>
      <c r="KKU40" s="81"/>
      <c r="KKV40" s="81"/>
      <c r="KKW40" s="81"/>
      <c r="KKX40" s="81"/>
      <c r="KKY40" s="81"/>
      <c r="KKZ40" s="81"/>
      <c r="KLA40" s="81"/>
      <c r="KLB40" s="81"/>
      <c r="KLC40" s="81"/>
      <c r="KLD40" s="81"/>
      <c r="KLE40" s="81"/>
      <c r="KLF40" s="81"/>
      <c r="KLG40" s="81"/>
      <c r="KLH40" s="81"/>
      <c r="KLI40" s="81"/>
      <c r="KLJ40" s="81"/>
      <c r="KLK40" s="81"/>
      <c r="KLL40" s="81"/>
      <c r="KLM40" s="81"/>
      <c r="KLN40" s="81"/>
      <c r="KLO40" s="81"/>
      <c r="KLP40" s="81"/>
      <c r="KLQ40" s="81"/>
      <c r="KLR40" s="81"/>
      <c r="KLS40" s="81"/>
      <c r="KLT40" s="81"/>
      <c r="KLU40" s="81"/>
      <c r="KLV40" s="81"/>
      <c r="KLW40" s="81"/>
      <c r="KLX40" s="81"/>
      <c r="KLY40" s="81"/>
      <c r="KLZ40" s="81"/>
      <c r="KMA40" s="81"/>
      <c r="KMB40" s="81"/>
      <c r="KMC40" s="81"/>
      <c r="KMD40" s="81"/>
      <c r="KME40" s="81"/>
      <c r="KMF40" s="81"/>
      <c r="KMG40" s="81"/>
      <c r="KMH40" s="81"/>
      <c r="KMI40" s="81"/>
      <c r="KMJ40" s="81"/>
      <c r="KMK40" s="81"/>
      <c r="KML40" s="81"/>
      <c r="KMM40" s="81"/>
      <c r="KMN40" s="81"/>
      <c r="KMO40" s="81"/>
      <c r="KMP40" s="81"/>
      <c r="KMQ40" s="81"/>
      <c r="KMR40" s="81"/>
      <c r="KMS40" s="81"/>
      <c r="KMT40" s="81"/>
      <c r="KMU40" s="81"/>
      <c r="KMV40" s="81"/>
      <c r="KMW40" s="81"/>
      <c r="KMX40" s="81"/>
      <c r="KMY40" s="81"/>
      <c r="KMZ40" s="81"/>
      <c r="KNA40" s="81"/>
      <c r="KNB40" s="81"/>
      <c r="KNC40" s="81"/>
      <c r="KND40" s="81"/>
      <c r="KNE40" s="81"/>
      <c r="KNF40" s="81"/>
      <c r="KNG40" s="81"/>
      <c r="KNH40" s="81"/>
      <c r="KNI40" s="81"/>
      <c r="KNJ40" s="81"/>
      <c r="KNK40" s="81"/>
      <c r="KNL40" s="81"/>
      <c r="KNM40" s="81"/>
      <c r="KNN40" s="81"/>
      <c r="KNO40" s="81"/>
      <c r="KNP40" s="81"/>
      <c r="KNQ40" s="81"/>
      <c r="KNR40" s="81"/>
      <c r="KNS40" s="81"/>
      <c r="KNT40" s="81"/>
      <c r="KNU40" s="81"/>
      <c r="KNV40" s="81"/>
      <c r="KNW40" s="81"/>
      <c r="KNX40" s="81"/>
      <c r="KNY40" s="81"/>
      <c r="KNZ40" s="81"/>
      <c r="KOA40" s="81"/>
      <c r="KOB40" s="81"/>
      <c r="KOC40" s="81"/>
      <c r="KOD40" s="81"/>
      <c r="KOE40" s="81"/>
      <c r="KOF40" s="81"/>
      <c r="KOG40" s="81"/>
      <c r="KOH40" s="81"/>
      <c r="KOI40" s="81"/>
      <c r="KOJ40" s="81"/>
      <c r="KOK40" s="81"/>
      <c r="KOL40" s="81"/>
      <c r="KOM40" s="81"/>
      <c r="KON40" s="81"/>
      <c r="KOO40" s="81"/>
      <c r="KOP40" s="81"/>
      <c r="KOQ40" s="81"/>
      <c r="KOR40" s="81"/>
      <c r="KOS40" s="81"/>
      <c r="KOT40" s="81"/>
      <c r="KOU40" s="81"/>
      <c r="KOV40" s="81"/>
      <c r="KOW40" s="81"/>
      <c r="KOX40" s="81"/>
      <c r="KOY40" s="81"/>
      <c r="KOZ40" s="81"/>
      <c r="KPA40" s="81"/>
      <c r="KPB40" s="81"/>
      <c r="KPC40" s="81"/>
      <c r="KPD40" s="81"/>
      <c r="KPE40" s="81"/>
      <c r="KPF40" s="81"/>
      <c r="KPG40" s="81"/>
      <c r="KPH40" s="81"/>
      <c r="KPI40" s="81"/>
      <c r="KPJ40" s="81"/>
      <c r="KPK40" s="81"/>
      <c r="KPL40" s="81"/>
      <c r="KPM40" s="81"/>
      <c r="KPN40" s="81"/>
      <c r="KPO40" s="81"/>
      <c r="KPP40" s="81"/>
      <c r="KPQ40" s="81"/>
      <c r="KPR40" s="81"/>
      <c r="KPS40" s="81"/>
      <c r="KPT40" s="81"/>
      <c r="KPU40" s="81"/>
      <c r="KPV40" s="81"/>
      <c r="KPW40" s="81"/>
      <c r="KPX40" s="81"/>
      <c r="KPY40" s="81"/>
      <c r="KPZ40" s="81"/>
      <c r="KQA40" s="81"/>
      <c r="KQB40" s="81"/>
      <c r="KQC40" s="81"/>
      <c r="KQD40" s="81"/>
      <c r="KQE40" s="81"/>
      <c r="KQF40" s="81"/>
      <c r="KQG40" s="81"/>
      <c r="KQH40" s="81"/>
      <c r="KQI40" s="81"/>
      <c r="KQJ40" s="81"/>
      <c r="KQK40" s="81"/>
      <c r="KQL40" s="81"/>
      <c r="KQM40" s="81"/>
      <c r="KQN40" s="81"/>
      <c r="KQO40" s="81"/>
      <c r="KQP40" s="81"/>
      <c r="KQQ40" s="81"/>
      <c r="KQR40" s="81"/>
      <c r="KQS40" s="81"/>
      <c r="KQT40" s="81"/>
      <c r="KQU40" s="81"/>
      <c r="KQV40" s="81"/>
      <c r="KQW40" s="81"/>
      <c r="KQX40" s="81"/>
      <c r="KQY40" s="81"/>
      <c r="KQZ40" s="81"/>
      <c r="KRA40" s="81"/>
      <c r="KRB40" s="81"/>
      <c r="KRC40" s="81"/>
      <c r="KRD40" s="81"/>
      <c r="KRE40" s="81"/>
      <c r="KRF40" s="81"/>
      <c r="KRG40" s="81"/>
      <c r="KRH40" s="81"/>
      <c r="KRI40" s="81"/>
      <c r="KRJ40" s="81"/>
      <c r="KRK40" s="81"/>
      <c r="KRL40" s="81"/>
      <c r="KRM40" s="81"/>
      <c r="KRN40" s="81"/>
      <c r="KRO40" s="81"/>
      <c r="KRP40" s="81"/>
      <c r="KRQ40" s="81"/>
      <c r="KRR40" s="81"/>
      <c r="KRS40" s="81"/>
      <c r="KRT40" s="81"/>
      <c r="KRU40" s="81"/>
      <c r="KRV40" s="81"/>
      <c r="KRW40" s="81"/>
      <c r="KRX40" s="81"/>
      <c r="KRY40" s="81"/>
      <c r="KRZ40" s="81"/>
      <c r="KSA40" s="81"/>
      <c r="KSB40" s="81"/>
      <c r="KSC40" s="81"/>
      <c r="KSD40" s="81"/>
      <c r="KSE40" s="81"/>
      <c r="KSF40" s="81"/>
      <c r="KSG40" s="81"/>
      <c r="KSH40" s="81"/>
      <c r="KSI40" s="81"/>
      <c r="KSJ40" s="81"/>
      <c r="KSK40" s="81"/>
      <c r="KSL40" s="81"/>
      <c r="KSM40" s="81"/>
      <c r="KSN40" s="81"/>
      <c r="KSO40" s="81"/>
      <c r="KSP40" s="81"/>
      <c r="KSQ40" s="81"/>
      <c r="KSR40" s="81"/>
      <c r="KSS40" s="81"/>
      <c r="KST40" s="81"/>
      <c r="KSU40" s="81"/>
      <c r="KSV40" s="81"/>
      <c r="KSW40" s="81"/>
      <c r="KSX40" s="81"/>
      <c r="KSY40" s="81"/>
      <c r="KSZ40" s="81"/>
      <c r="KTA40" s="81"/>
      <c r="KTB40" s="81"/>
      <c r="KTC40" s="81"/>
      <c r="KTD40" s="81"/>
      <c r="KTE40" s="81"/>
      <c r="KTF40" s="81"/>
      <c r="KTG40" s="81"/>
      <c r="KTH40" s="81"/>
      <c r="KTI40" s="81"/>
      <c r="KTJ40" s="81"/>
      <c r="KTK40" s="81"/>
      <c r="KTL40" s="81"/>
      <c r="KTM40" s="81"/>
      <c r="KTN40" s="81"/>
      <c r="KTO40" s="81"/>
      <c r="KTP40" s="81"/>
      <c r="KTQ40" s="81"/>
      <c r="KTR40" s="81"/>
      <c r="KTS40" s="81"/>
      <c r="KTT40" s="81"/>
      <c r="KTU40" s="81"/>
      <c r="KTV40" s="81"/>
      <c r="KTW40" s="81"/>
      <c r="KTX40" s="81"/>
      <c r="KTY40" s="81"/>
      <c r="KTZ40" s="81"/>
      <c r="KUA40" s="81"/>
      <c r="KUB40" s="81"/>
      <c r="KUC40" s="81"/>
      <c r="KUD40" s="81"/>
      <c r="KUE40" s="81"/>
      <c r="KUF40" s="81"/>
      <c r="KUG40" s="81"/>
      <c r="KUH40" s="81"/>
      <c r="KUI40" s="81"/>
      <c r="KUJ40" s="81"/>
      <c r="KUK40" s="81"/>
      <c r="KUL40" s="81"/>
      <c r="KUM40" s="81"/>
      <c r="KUN40" s="81"/>
      <c r="KUO40" s="81"/>
      <c r="KUP40" s="81"/>
      <c r="KUQ40" s="81"/>
      <c r="KUR40" s="81"/>
      <c r="KUS40" s="81"/>
      <c r="KUT40" s="81"/>
      <c r="KUU40" s="81"/>
      <c r="KUV40" s="81"/>
      <c r="KUW40" s="81"/>
      <c r="KUX40" s="81"/>
      <c r="KUY40" s="81"/>
      <c r="KUZ40" s="81"/>
      <c r="KVA40" s="81"/>
      <c r="KVB40" s="81"/>
      <c r="KVC40" s="81"/>
      <c r="KVD40" s="81"/>
      <c r="KVE40" s="81"/>
      <c r="KVF40" s="81"/>
      <c r="KVG40" s="81"/>
      <c r="KVH40" s="81"/>
      <c r="KVI40" s="81"/>
      <c r="KVJ40" s="81"/>
      <c r="KVK40" s="81"/>
      <c r="KVL40" s="81"/>
      <c r="KVM40" s="81"/>
      <c r="KVN40" s="81"/>
      <c r="KVO40" s="81"/>
      <c r="KVP40" s="81"/>
      <c r="KVQ40" s="81"/>
      <c r="KVR40" s="81"/>
      <c r="KVS40" s="81"/>
      <c r="KVT40" s="81"/>
      <c r="KVU40" s="81"/>
      <c r="KVV40" s="81"/>
      <c r="KVW40" s="81"/>
      <c r="KVX40" s="81"/>
      <c r="KVY40" s="81"/>
      <c r="KVZ40" s="81"/>
      <c r="KWA40" s="81"/>
      <c r="KWB40" s="81"/>
      <c r="KWC40" s="81"/>
      <c r="KWD40" s="81"/>
      <c r="KWE40" s="81"/>
      <c r="KWF40" s="81"/>
      <c r="KWG40" s="81"/>
      <c r="KWH40" s="81"/>
      <c r="KWI40" s="81"/>
      <c r="KWJ40" s="81"/>
      <c r="KWK40" s="81"/>
      <c r="KWL40" s="81"/>
      <c r="KWM40" s="81"/>
      <c r="KWN40" s="81"/>
      <c r="KWO40" s="81"/>
      <c r="KWP40" s="81"/>
      <c r="KWQ40" s="81"/>
      <c r="KWR40" s="81"/>
      <c r="KWS40" s="81"/>
      <c r="KWT40" s="81"/>
      <c r="KWU40" s="81"/>
      <c r="KWV40" s="81"/>
      <c r="KWW40" s="81"/>
      <c r="KWX40" s="81"/>
      <c r="KWY40" s="81"/>
      <c r="KWZ40" s="81"/>
      <c r="KXA40" s="81"/>
      <c r="KXB40" s="81"/>
      <c r="KXC40" s="81"/>
      <c r="KXD40" s="81"/>
      <c r="KXE40" s="81"/>
      <c r="KXF40" s="81"/>
      <c r="KXG40" s="81"/>
      <c r="KXH40" s="81"/>
      <c r="KXI40" s="81"/>
      <c r="KXJ40" s="81"/>
      <c r="KXK40" s="81"/>
      <c r="KXL40" s="81"/>
      <c r="KXM40" s="81"/>
      <c r="KXN40" s="81"/>
      <c r="KXO40" s="81"/>
      <c r="KXP40" s="81"/>
      <c r="KXQ40" s="81"/>
      <c r="KXR40" s="81"/>
      <c r="KXS40" s="81"/>
      <c r="KXT40" s="81"/>
      <c r="KXU40" s="81"/>
      <c r="KXV40" s="81"/>
      <c r="KXW40" s="81"/>
      <c r="KXX40" s="81"/>
      <c r="KXY40" s="81"/>
      <c r="KXZ40" s="81"/>
      <c r="KYA40" s="81"/>
      <c r="KYB40" s="81"/>
      <c r="KYC40" s="81"/>
      <c r="KYD40" s="81"/>
      <c r="KYE40" s="81"/>
      <c r="KYF40" s="81"/>
      <c r="KYG40" s="81"/>
      <c r="KYH40" s="81"/>
      <c r="KYI40" s="81"/>
      <c r="KYJ40" s="81"/>
      <c r="KYK40" s="81"/>
      <c r="KYL40" s="81"/>
      <c r="KYM40" s="81"/>
      <c r="KYN40" s="81"/>
      <c r="KYO40" s="81"/>
      <c r="KYP40" s="81"/>
      <c r="KYQ40" s="81"/>
      <c r="KYR40" s="81"/>
      <c r="KYS40" s="81"/>
      <c r="KYT40" s="81"/>
      <c r="KYU40" s="81"/>
      <c r="KYV40" s="81"/>
      <c r="KYW40" s="81"/>
      <c r="KYX40" s="81"/>
      <c r="KYY40" s="81"/>
      <c r="KYZ40" s="81"/>
      <c r="KZA40" s="81"/>
      <c r="KZB40" s="81"/>
      <c r="KZC40" s="81"/>
      <c r="KZD40" s="81"/>
      <c r="KZE40" s="81"/>
      <c r="KZF40" s="81"/>
      <c r="KZG40" s="81"/>
      <c r="KZH40" s="81"/>
      <c r="KZI40" s="81"/>
      <c r="KZJ40" s="81"/>
      <c r="KZK40" s="81"/>
      <c r="KZL40" s="81"/>
      <c r="KZM40" s="81"/>
      <c r="KZN40" s="81"/>
      <c r="KZO40" s="81"/>
      <c r="KZP40" s="81"/>
      <c r="KZQ40" s="81"/>
      <c r="KZR40" s="81"/>
      <c r="KZS40" s="81"/>
      <c r="KZT40" s="81"/>
      <c r="KZU40" s="81"/>
      <c r="KZV40" s="81"/>
      <c r="KZW40" s="81"/>
      <c r="KZX40" s="81"/>
      <c r="KZY40" s="81"/>
      <c r="KZZ40" s="81"/>
      <c r="LAA40" s="81"/>
      <c r="LAB40" s="81"/>
      <c r="LAC40" s="81"/>
      <c r="LAD40" s="81"/>
      <c r="LAE40" s="81"/>
      <c r="LAF40" s="81"/>
      <c r="LAG40" s="81"/>
      <c r="LAH40" s="81"/>
      <c r="LAI40" s="81"/>
      <c r="LAJ40" s="81"/>
      <c r="LAK40" s="81"/>
      <c r="LAL40" s="81"/>
      <c r="LAM40" s="81"/>
      <c r="LAN40" s="81"/>
      <c r="LAO40" s="81"/>
      <c r="LAP40" s="81"/>
      <c r="LAQ40" s="81"/>
      <c r="LAR40" s="81"/>
      <c r="LAS40" s="81"/>
      <c r="LAT40" s="81"/>
      <c r="LAU40" s="81"/>
      <c r="LAV40" s="81"/>
      <c r="LAW40" s="81"/>
      <c r="LAX40" s="81"/>
      <c r="LAY40" s="81"/>
      <c r="LAZ40" s="81"/>
      <c r="LBA40" s="81"/>
      <c r="LBB40" s="81"/>
      <c r="LBC40" s="81"/>
      <c r="LBD40" s="81"/>
      <c r="LBE40" s="81"/>
      <c r="LBF40" s="81"/>
      <c r="LBG40" s="81"/>
      <c r="LBH40" s="81"/>
      <c r="LBI40" s="81"/>
      <c r="LBJ40" s="81"/>
      <c r="LBK40" s="81"/>
      <c r="LBL40" s="81"/>
      <c r="LBM40" s="81"/>
      <c r="LBN40" s="81"/>
      <c r="LBO40" s="81"/>
      <c r="LBP40" s="81"/>
      <c r="LBQ40" s="81"/>
      <c r="LBR40" s="81"/>
      <c r="LBS40" s="81"/>
      <c r="LBT40" s="81"/>
      <c r="LBU40" s="81"/>
      <c r="LBV40" s="81"/>
      <c r="LBW40" s="81"/>
      <c r="LBX40" s="81"/>
      <c r="LBY40" s="81"/>
      <c r="LBZ40" s="81"/>
      <c r="LCA40" s="81"/>
      <c r="LCB40" s="81"/>
      <c r="LCC40" s="81"/>
      <c r="LCD40" s="81"/>
      <c r="LCE40" s="81"/>
      <c r="LCF40" s="81"/>
      <c r="LCG40" s="81"/>
      <c r="LCH40" s="81"/>
      <c r="LCI40" s="81"/>
      <c r="LCJ40" s="81"/>
      <c r="LCK40" s="81"/>
      <c r="LCL40" s="81"/>
      <c r="LCM40" s="81"/>
      <c r="LCN40" s="81"/>
      <c r="LCO40" s="81"/>
      <c r="LCP40" s="81"/>
      <c r="LCQ40" s="81"/>
      <c r="LCR40" s="81"/>
      <c r="LCS40" s="81"/>
      <c r="LCT40" s="81"/>
      <c r="LCU40" s="81"/>
      <c r="LCV40" s="81"/>
      <c r="LCW40" s="81"/>
      <c r="LCX40" s="81"/>
      <c r="LCY40" s="81"/>
      <c r="LCZ40" s="81"/>
      <c r="LDA40" s="81"/>
      <c r="LDB40" s="81"/>
      <c r="LDC40" s="81"/>
      <c r="LDD40" s="81"/>
      <c r="LDE40" s="81"/>
      <c r="LDF40" s="81"/>
      <c r="LDG40" s="81"/>
      <c r="LDH40" s="81"/>
      <c r="LDI40" s="81"/>
      <c r="LDJ40" s="81"/>
      <c r="LDK40" s="81"/>
      <c r="LDL40" s="81"/>
      <c r="LDM40" s="81"/>
      <c r="LDN40" s="81"/>
      <c r="LDO40" s="81"/>
      <c r="LDP40" s="81"/>
      <c r="LDQ40" s="81"/>
      <c r="LDR40" s="81"/>
      <c r="LDS40" s="81"/>
      <c r="LDT40" s="81"/>
      <c r="LDU40" s="81"/>
      <c r="LDV40" s="81"/>
      <c r="LDW40" s="81"/>
      <c r="LDX40" s="81"/>
      <c r="LDY40" s="81"/>
      <c r="LDZ40" s="81"/>
      <c r="LEA40" s="81"/>
      <c r="LEB40" s="81"/>
      <c r="LEC40" s="81"/>
      <c r="LED40" s="81"/>
      <c r="LEE40" s="81"/>
      <c r="LEF40" s="81"/>
      <c r="LEG40" s="81"/>
      <c r="LEH40" s="81"/>
      <c r="LEI40" s="81"/>
      <c r="LEJ40" s="81"/>
      <c r="LEK40" s="81"/>
      <c r="LEL40" s="81"/>
      <c r="LEM40" s="81"/>
      <c r="LEN40" s="81"/>
      <c r="LEO40" s="81"/>
      <c r="LEP40" s="81"/>
      <c r="LEQ40" s="81"/>
      <c r="LER40" s="81"/>
      <c r="LES40" s="81"/>
      <c r="LET40" s="81"/>
      <c r="LEU40" s="81"/>
      <c r="LEV40" s="81"/>
      <c r="LEW40" s="81"/>
      <c r="LEX40" s="81"/>
      <c r="LEY40" s="81"/>
      <c r="LEZ40" s="81"/>
      <c r="LFA40" s="81"/>
      <c r="LFB40" s="81"/>
      <c r="LFC40" s="81"/>
      <c r="LFD40" s="81"/>
      <c r="LFE40" s="81"/>
      <c r="LFF40" s="81"/>
      <c r="LFG40" s="81"/>
      <c r="LFH40" s="81"/>
      <c r="LFI40" s="81"/>
      <c r="LFJ40" s="81"/>
      <c r="LFK40" s="81"/>
      <c r="LFL40" s="81"/>
      <c r="LFM40" s="81"/>
      <c r="LFN40" s="81"/>
      <c r="LFO40" s="81"/>
      <c r="LFP40" s="81"/>
      <c r="LFQ40" s="81"/>
      <c r="LFR40" s="81"/>
      <c r="LFS40" s="81"/>
      <c r="LFT40" s="81"/>
      <c r="LFU40" s="81"/>
      <c r="LFV40" s="81"/>
      <c r="LFW40" s="81"/>
      <c r="LFX40" s="81"/>
      <c r="LFY40" s="81"/>
      <c r="LFZ40" s="81"/>
      <c r="LGA40" s="81"/>
      <c r="LGB40" s="81"/>
      <c r="LGC40" s="81"/>
      <c r="LGD40" s="81"/>
      <c r="LGE40" s="81"/>
      <c r="LGF40" s="81"/>
      <c r="LGG40" s="81"/>
      <c r="LGH40" s="81"/>
      <c r="LGI40" s="81"/>
      <c r="LGJ40" s="81"/>
      <c r="LGK40" s="81"/>
      <c r="LGL40" s="81"/>
      <c r="LGM40" s="81"/>
      <c r="LGN40" s="81"/>
      <c r="LGO40" s="81"/>
      <c r="LGP40" s="81"/>
      <c r="LGQ40" s="81"/>
      <c r="LGR40" s="81"/>
      <c r="LGS40" s="81"/>
      <c r="LGT40" s="81"/>
      <c r="LGU40" s="81"/>
      <c r="LGV40" s="81"/>
      <c r="LGW40" s="81"/>
      <c r="LGX40" s="81"/>
      <c r="LGY40" s="81"/>
      <c r="LGZ40" s="81"/>
      <c r="LHA40" s="81"/>
      <c r="LHB40" s="81"/>
      <c r="LHC40" s="81"/>
      <c r="LHD40" s="81"/>
      <c r="LHE40" s="81"/>
      <c r="LHF40" s="81"/>
      <c r="LHG40" s="81"/>
      <c r="LHH40" s="81"/>
      <c r="LHI40" s="81"/>
      <c r="LHJ40" s="81"/>
      <c r="LHK40" s="81"/>
      <c r="LHL40" s="81"/>
      <c r="LHM40" s="81"/>
      <c r="LHN40" s="81"/>
      <c r="LHO40" s="81"/>
      <c r="LHP40" s="81"/>
      <c r="LHQ40" s="81"/>
      <c r="LHR40" s="81"/>
      <c r="LHS40" s="81"/>
      <c r="LHT40" s="81"/>
      <c r="LHU40" s="81"/>
      <c r="LHV40" s="81"/>
      <c r="LHW40" s="81"/>
      <c r="LHX40" s="81"/>
      <c r="LHY40" s="81"/>
      <c r="LHZ40" s="81"/>
      <c r="LIA40" s="81"/>
      <c r="LIB40" s="81"/>
      <c r="LIC40" s="81"/>
      <c r="LID40" s="81"/>
      <c r="LIE40" s="81"/>
      <c r="LIF40" s="81"/>
      <c r="LIG40" s="81"/>
      <c r="LIH40" s="81"/>
      <c r="LII40" s="81"/>
      <c r="LIJ40" s="81"/>
      <c r="LIK40" s="81"/>
      <c r="LIL40" s="81"/>
      <c r="LIM40" s="81"/>
      <c r="LIN40" s="81"/>
      <c r="LIO40" s="81"/>
      <c r="LIP40" s="81"/>
      <c r="LIQ40" s="81"/>
      <c r="LIR40" s="81"/>
      <c r="LIS40" s="81"/>
      <c r="LIT40" s="81"/>
      <c r="LIU40" s="81"/>
      <c r="LIV40" s="81"/>
      <c r="LIW40" s="81"/>
      <c r="LIX40" s="81"/>
      <c r="LIY40" s="81"/>
      <c r="LIZ40" s="81"/>
      <c r="LJA40" s="81"/>
      <c r="LJB40" s="81"/>
      <c r="LJC40" s="81"/>
      <c r="LJD40" s="81"/>
      <c r="LJE40" s="81"/>
      <c r="LJF40" s="81"/>
      <c r="LJG40" s="81"/>
      <c r="LJH40" s="81"/>
      <c r="LJI40" s="81"/>
      <c r="LJJ40" s="81"/>
      <c r="LJK40" s="81"/>
      <c r="LJL40" s="81"/>
      <c r="LJM40" s="81"/>
      <c r="LJN40" s="81"/>
      <c r="LJO40" s="81"/>
      <c r="LJP40" s="81"/>
      <c r="LJQ40" s="81"/>
      <c r="LJR40" s="81"/>
      <c r="LJS40" s="81"/>
      <c r="LJT40" s="81"/>
      <c r="LJU40" s="81"/>
      <c r="LJV40" s="81"/>
      <c r="LJW40" s="81"/>
      <c r="LJX40" s="81"/>
      <c r="LJY40" s="81"/>
      <c r="LJZ40" s="81"/>
      <c r="LKA40" s="81"/>
      <c r="LKB40" s="81"/>
      <c r="LKC40" s="81"/>
      <c r="LKD40" s="81"/>
      <c r="LKE40" s="81"/>
      <c r="LKF40" s="81"/>
      <c r="LKG40" s="81"/>
      <c r="LKH40" s="81"/>
      <c r="LKI40" s="81"/>
      <c r="LKJ40" s="81"/>
      <c r="LKK40" s="81"/>
      <c r="LKL40" s="81"/>
      <c r="LKM40" s="81"/>
      <c r="LKN40" s="81"/>
      <c r="LKO40" s="81"/>
      <c r="LKP40" s="81"/>
      <c r="LKQ40" s="81"/>
      <c r="LKR40" s="81"/>
      <c r="LKS40" s="81"/>
      <c r="LKT40" s="81"/>
      <c r="LKU40" s="81"/>
      <c r="LKV40" s="81"/>
      <c r="LKW40" s="81"/>
      <c r="LKX40" s="81"/>
      <c r="LKY40" s="81"/>
      <c r="LKZ40" s="81"/>
      <c r="LLA40" s="81"/>
      <c r="LLB40" s="81"/>
      <c r="LLC40" s="81"/>
      <c r="LLD40" s="81"/>
      <c r="LLE40" s="81"/>
      <c r="LLF40" s="81"/>
      <c r="LLG40" s="81"/>
      <c r="LLH40" s="81"/>
      <c r="LLI40" s="81"/>
      <c r="LLJ40" s="81"/>
      <c r="LLK40" s="81"/>
      <c r="LLL40" s="81"/>
      <c r="LLM40" s="81"/>
      <c r="LLN40" s="81"/>
      <c r="LLO40" s="81"/>
      <c r="LLP40" s="81"/>
      <c r="LLQ40" s="81"/>
      <c r="LLR40" s="81"/>
      <c r="LLS40" s="81"/>
      <c r="LLT40" s="81"/>
      <c r="LLU40" s="81"/>
      <c r="LLV40" s="81"/>
      <c r="LLW40" s="81"/>
      <c r="LLX40" s="81"/>
      <c r="LLY40" s="81"/>
      <c r="LLZ40" s="81"/>
      <c r="LMA40" s="81"/>
      <c r="LMB40" s="81"/>
      <c r="LMC40" s="81"/>
      <c r="LMD40" s="81"/>
      <c r="LME40" s="81"/>
      <c r="LMF40" s="81"/>
      <c r="LMG40" s="81"/>
      <c r="LMH40" s="81"/>
      <c r="LMI40" s="81"/>
      <c r="LMJ40" s="81"/>
      <c r="LMK40" s="81"/>
      <c r="LML40" s="81"/>
      <c r="LMM40" s="81"/>
      <c r="LMN40" s="81"/>
      <c r="LMO40" s="81"/>
      <c r="LMP40" s="81"/>
      <c r="LMQ40" s="81"/>
      <c r="LMR40" s="81"/>
      <c r="LMS40" s="81"/>
      <c r="LMT40" s="81"/>
      <c r="LMU40" s="81"/>
      <c r="LMV40" s="81"/>
      <c r="LMW40" s="81"/>
      <c r="LMX40" s="81"/>
      <c r="LMY40" s="81"/>
      <c r="LMZ40" s="81"/>
      <c r="LNA40" s="81"/>
      <c r="LNB40" s="81"/>
      <c r="LNC40" s="81"/>
      <c r="LND40" s="81"/>
      <c r="LNE40" s="81"/>
      <c r="LNF40" s="81"/>
      <c r="LNG40" s="81"/>
      <c r="LNH40" s="81"/>
      <c r="LNI40" s="81"/>
      <c r="LNJ40" s="81"/>
      <c r="LNK40" s="81"/>
      <c r="LNL40" s="81"/>
      <c r="LNM40" s="81"/>
      <c r="LNN40" s="81"/>
      <c r="LNO40" s="81"/>
      <c r="LNP40" s="81"/>
      <c r="LNQ40" s="81"/>
      <c r="LNR40" s="81"/>
      <c r="LNS40" s="81"/>
      <c r="LNT40" s="81"/>
      <c r="LNU40" s="81"/>
      <c r="LNV40" s="81"/>
      <c r="LNW40" s="81"/>
      <c r="LNX40" s="81"/>
      <c r="LNY40" s="81"/>
      <c r="LNZ40" s="81"/>
      <c r="LOA40" s="81"/>
      <c r="LOB40" s="81"/>
      <c r="LOC40" s="81"/>
      <c r="LOD40" s="81"/>
      <c r="LOE40" s="81"/>
      <c r="LOF40" s="81"/>
      <c r="LOG40" s="81"/>
      <c r="LOH40" s="81"/>
      <c r="LOI40" s="81"/>
      <c r="LOJ40" s="81"/>
      <c r="LOK40" s="81"/>
      <c r="LOL40" s="81"/>
      <c r="LOM40" s="81"/>
      <c r="LON40" s="81"/>
      <c r="LOO40" s="81"/>
      <c r="LOP40" s="81"/>
      <c r="LOQ40" s="81"/>
      <c r="LOR40" s="81"/>
      <c r="LOS40" s="81"/>
      <c r="LOT40" s="81"/>
      <c r="LOU40" s="81"/>
      <c r="LOV40" s="81"/>
      <c r="LOW40" s="81"/>
      <c r="LOX40" s="81"/>
      <c r="LOY40" s="81"/>
      <c r="LOZ40" s="81"/>
      <c r="LPA40" s="81"/>
      <c r="LPB40" s="81"/>
      <c r="LPC40" s="81"/>
      <c r="LPD40" s="81"/>
      <c r="LPE40" s="81"/>
      <c r="LPF40" s="81"/>
      <c r="LPG40" s="81"/>
      <c r="LPH40" s="81"/>
      <c r="LPI40" s="81"/>
      <c r="LPJ40" s="81"/>
      <c r="LPK40" s="81"/>
      <c r="LPL40" s="81"/>
      <c r="LPM40" s="81"/>
      <c r="LPN40" s="81"/>
      <c r="LPO40" s="81"/>
      <c r="LPP40" s="81"/>
      <c r="LPQ40" s="81"/>
      <c r="LPR40" s="81"/>
      <c r="LPS40" s="81"/>
      <c r="LPT40" s="81"/>
      <c r="LPU40" s="81"/>
      <c r="LPV40" s="81"/>
      <c r="LPW40" s="81"/>
      <c r="LPX40" s="81"/>
      <c r="LPY40" s="81"/>
      <c r="LPZ40" s="81"/>
      <c r="LQA40" s="81"/>
      <c r="LQB40" s="81"/>
      <c r="LQC40" s="81"/>
      <c r="LQD40" s="81"/>
      <c r="LQE40" s="81"/>
      <c r="LQF40" s="81"/>
      <c r="LQG40" s="81"/>
      <c r="LQH40" s="81"/>
      <c r="LQI40" s="81"/>
      <c r="LQJ40" s="81"/>
      <c r="LQK40" s="81"/>
      <c r="LQL40" s="81"/>
      <c r="LQM40" s="81"/>
      <c r="LQN40" s="81"/>
      <c r="LQO40" s="81"/>
      <c r="LQP40" s="81"/>
      <c r="LQQ40" s="81"/>
      <c r="LQR40" s="81"/>
      <c r="LQS40" s="81"/>
      <c r="LQT40" s="81"/>
      <c r="LQU40" s="81"/>
      <c r="LQV40" s="81"/>
      <c r="LQW40" s="81"/>
      <c r="LQX40" s="81"/>
      <c r="LQY40" s="81"/>
      <c r="LQZ40" s="81"/>
      <c r="LRA40" s="81"/>
      <c r="LRB40" s="81"/>
      <c r="LRC40" s="81"/>
      <c r="LRD40" s="81"/>
      <c r="LRE40" s="81"/>
      <c r="LRF40" s="81"/>
      <c r="LRG40" s="81"/>
      <c r="LRH40" s="81"/>
      <c r="LRI40" s="81"/>
      <c r="LRJ40" s="81"/>
      <c r="LRK40" s="81"/>
      <c r="LRL40" s="81"/>
      <c r="LRM40" s="81"/>
      <c r="LRN40" s="81"/>
      <c r="LRO40" s="81"/>
      <c r="LRP40" s="81"/>
      <c r="LRQ40" s="81"/>
      <c r="LRR40" s="81"/>
      <c r="LRS40" s="81"/>
      <c r="LRT40" s="81"/>
      <c r="LRU40" s="81"/>
      <c r="LRV40" s="81"/>
      <c r="LRW40" s="81"/>
      <c r="LRX40" s="81"/>
      <c r="LRY40" s="81"/>
      <c r="LRZ40" s="81"/>
      <c r="LSA40" s="81"/>
      <c r="LSB40" s="81"/>
      <c r="LSC40" s="81"/>
      <c r="LSD40" s="81"/>
      <c r="LSE40" s="81"/>
      <c r="LSF40" s="81"/>
      <c r="LSG40" s="81"/>
      <c r="LSH40" s="81"/>
      <c r="LSI40" s="81"/>
      <c r="LSJ40" s="81"/>
      <c r="LSK40" s="81"/>
      <c r="LSL40" s="81"/>
      <c r="LSM40" s="81"/>
      <c r="LSN40" s="81"/>
      <c r="LSO40" s="81"/>
      <c r="LSP40" s="81"/>
      <c r="LSQ40" s="81"/>
      <c r="LSR40" s="81"/>
      <c r="LSS40" s="81"/>
      <c r="LST40" s="81"/>
      <c r="LSU40" s="81"/>
      <c r="LSV40" s="81"/>
      <c r="LSW40" s="81"/>
      <c r="LSX40" s="81"/>
      <c r="LSY40" s="81"/>
      <c r="LSZ40" s="81"/>
      <c r="LTA40" s="81"/>
      <c r="LTB40" s="81"/>
      <c r="LTC40" s="81"/>
      <c r="LTD40" s="81"/>
      <c r="LTE40" s="81"/>
      <c r="LTF40" s="81"/>
      <c r="LTG40" s="81"/>
      <c r="LTH40" s="81"/>
      <c r="LTI40" s="81"/>
      <c r="LTJ40" s="81"/>
      <c r="LTK40" s="81"/>
      <c r="LTL40" s="81"/>
      <c r="LTM40" s="81"/>
      <c r="LTN40" s="81"/>
      <c r="LTO40" s="81"/>
      <c r="LTP40" s="81"/>
      <c r="LTQ40" s="81"/>
      <c r="LTR40" s="81"/>
      <c r="LTS40" s="81"/>
      <c r="LTT40" s="81"/>
      <c r="LTU40" s="81"/>
      <c r="LTV40" s="81"/>
      <c r="LTW40" s="81"/>
      <c r="LTX40" s="81"/>
      <c r="LTY40" s="81"/>
      <c r="LTZ40" s="81"/>
      <c r="LUA40" s="81"/>
      <c r="LUB40" s="81"/>
      <c r="LUC40" s="81"/>
      <c r="LUD40" s="81"/>
      <c r="LUE40" s="81"/>
      <c r="LUF40" s="81"/>
      <c r="LUG40" s="81"/>
      <c r="LUH40" s="81"/>
      <c r="LUI40" s="81"/>
      <c r="LUJ40" s="81"/>
      <c r="LUK40" s="81"/>
      <c r="LUL40" s="81"/>
      <c r="LUM40" s="81"/>
      <c r="LUN40" s="81"/>
      <c r="LUO40" s="81"/>
      <c r="LUP40" s="81"/>
      <c r="LUQ40" s="81"/>
      <c r="LUR40" s="81"/>
      <c r="LUS40" s="81"/>
      <c r="LUT40" s="81"/>
      <c r="LUU40" s="81"/>
      <c r="LUV40" s="81"/>
      <c r="LUW40" s="81"/>
      <c r="LUX40" s="81"/>
      <c r="LUY40" s="81"/>
      <c r="LUZ40" s="81"/>
      <c r="LVA40" s="81"/>
      <c r="LVB40" s="81"/>
      <c r="LVC40" s="81"/>
      <c r="LVD40" s="81"/>
      <c r="LVE40" s="81"/>
      <c r="LVF40" s="81"/>
      <c r="LVG40" s="81"/>
      <c r="LVH40" s="81"/>
      <c r="LVI40" s="81"/>
      <c r="LVJ40" s="81"/>
      <c r="LVK40" s="81"/>
      <c r="LVL40" s="81"/>
      <c r="LVM40" s="81"/>
      <c r="LVN40" s="81"/>
      <c r="LVO40" s="81"/>
      <c r="LVP40" s="81"/>
      <c r="LVQ40" s="81"/>
      <c r="LVR40" s="81"/>
      <c r="LVS40" s="81"/>
      <c r="LVT40" s="81"/>
      <c r="LVU40" s="81"/>
      <c r="LVV40" s="81"/>
      <c r="LVW40" s="81"/>
      <c r="LVX40" s="81"/>
      <c r="LVY40" s="81"/>
      <c r="LVZ40" s="81"/>
      <c r="LWA40" s="81"/>
      <c r="LWB40" s="81"/>
      <c r="LWC40" s="81"/>
      <c r="LWD40" s="81"/>
      <c r="LWE40" s="81"/>
      <c r="LWF40" s="81"/>
      <c r="LWG40" s="81"/>
      <c r="LWH40" s="81"/>
      <c r="LWI40" s="81"/>
      <c r="LWJ40" s="81"/>
      <c r="LWK40" s="81"/>
      <c r="LWL40" s="81"/>
      <c r="LWM40" s="81"/>
      <c r="LWN40" s="81"/>
      <c r="LWO40" s="81"/>
      <c r="LWP40" s="81"/>
      <c r="LWQ40" s="81"/>
      <c r="LWR40" s="81"/>
      <c r="LWS40" s="81"/>
      <c r="LWT40" s="81"/>
      <c r="LWU40" s="81"/>
      <c r="LWV40" s="81"/>
      <c r="LWW40" s="81"/>
      <c r="LWX40" s="81"/>
      <c r="LWY40" s="81"/>
      <c r="LWZ40" s="81"/>
      <c r="LXA40" s="81"/>
      <c r="LXB40" s="81"/>
      <c r="LXC40" s="81"/>
      <c r="LXD40" s="81"/>
      <c r="LXE40" s="81"/>
      <c r="LXF40" s="81"/>
      <c r="LXG40" s="81"/>
      <c r="LXH40" s="81"/>
      <c r="LXI40" s="81"/>
      <c r="LXJ40" s="81"/>
      <c r="LXK40" s="81"/>
      <c r="LXL40" s="81"/>
      <c r="LXM40" s="81"/>
      <c r="LXN40" s="81"/>
      <c r="LXO40" s="81"/>
      <c r="LXP40" s="81"/>
      <c r="LXQ40" s="81"/>
      <c r="LXR40" s="81"/>
      <c r="LXS40" s="81"/>
      <c r="LXT40" s="81"/>
      <c r="LXU40" s="81"/>
      <c r="LXV40" s="81"/>
      <c r="LXW40" s="81"/>
      <c r="LXX40" s="81"/>
      <c r="LXY40" s="81"/>
      <c r="LXZ40" s="81"/>
      <c r="LYA40" s="81"/>
      <c r="LYB40" s="81"/>
      <c r="LYC40" s="81"/>
      <c r="LYD40" s="81"/>
      <c r="LYE40" s="81"/>
      <c r="LYF40" s="81"/>
      <c r="LYG40" s="81"/>
      <c r="LYH40" s="81"/>
      <c r="LYI40" s="81"/>
      <c r="LYJ40" s="81"/>
      <c r="LYK40" s="81"/>
      <c r="LYL40" s="81"/>
      <c r="LYM40" s="81"/>
      <c r="LYN40" s="81"/>
      <c r="LYO40" s="81"/>
      <c r="LYP40" s="81"/>
      <c r="LYQ40" s="81"/>
      <c r="LYR40" s="81"/>
      <c r="LYS40" s="81"/>
      <c r="LYT40" s="81"/>
      <c r="LYU40" s="81"/>
      <c r="LYV40" s="81"/>
      <c r="LYW40" s="81"/>
      <c r="LYX40" s="81"/>
      <c r="LYY40" s="81"/>
      <c r="LYZ40" s="81"/>
      <c r="LZA40" s="81"/>
      <c r="LZB40" s="81"/>
      <c r="LZC40" s="81"/>
      <c r="LZD40" s="81"/>
      <c r="LZE40" s="81"/>
      <c r="LZF40" s="81"/>
      <c r="LZG40" s="81"/>
      <c r="LZH40" s="81"/>
      <c r="LZI40" s="81"/>
      <c r="LZJ40" s="81"/>
      <c r="LZK40" s="81"/>
      <c r="LZL40" s="81"/>
      <c r="LZM40" s="81"/>
      <c r="LZN40" s="81"/>
      <c r="LZO40" s="81"/>
      <c r="LZP40" s="81"/>
      <c r="LZQ40" s="81"/>
      <c r="LZR40" s="81"/>
      <c r="LZS40" s="81"/>
      <c r="LZT40" s="81"/>
      <c r="LZU40" s="81"/>
      <c r="LZV40" s="81"/>
      <c r="LZW40" s="81"/>
      <c r="LZX40" s="81"/>
      <c r="LZY40" s="81"/>
      <c r="LZZ40" s="81"/>
      <c r="MAA40" s="81"/>
      <c r="MAB40" s="81"/>
      <c r="MAC40" s="81"/>
      <c r="MAD40" s="81"/>
      <c r="MAE40" s="81"/>
      <c r="MAF40" s="81"/>
      <c r="MAG40" s="81"/>
      <c r="MAH40" s="81"/>
      <c r="MAI40" s="81"/>
      <c r="MAJ40" s="81"/>
      <c r="MAK40" s="81"/>
      <c r="MAL40" s="81"/>
      <c r="MAM40" s="81"/>
      <c r="MAN40" s="81"/>
      <c r="MAO40" s="81"/>
      <c r="MAP40" s="81"/>
      <c r="MAQ40" s="81"/>
      <c r="MAR40" s="81"/>
      <c r="MAS40" s="81"/>
      <c r="MAT40" s="81"/>
      <c r="MAU40" s="81"/>
      <c r="MAV40" s="81"/>
      <c r="MAW40" s="81"/>
      <c r="MAX40" s="81"/>
      <c r="MAY40" s="81"/>
      <c r="MAZ40" s="81"/>
      <c r="MBA40" s="81"/>
      <c r="MBB40" s="81"/>
      <c r="MBC40" s="81"/>
      <c r="MBD40" s="81"/>
      <c r="MBE40" s="81"/>
      <c r="MBF40" s="81"/>
      <c r="MBG40" s="81"/>
      <c r="MBH40" s="81"/>
      <c r="MBI40" s="81"/>
      <c r="MBJ40" s="81"/>
      <c r="MBK40" s="81"/>
      <c r="MBL40" s="81"/>
      <c r="MBM40" s="81"/>
      <c r="MBN40" s="81"/>
      <c r="MBO40" s="81"/>
      <c r="MBP40" s="81"/>
      <c r="MBQ40" s="81"/>
      <c r="MBR40" s="81"/>
      <c r="MBS40" s="81"/>
      <c r="MBT40" s="81"/>
      <c r="MBU40" s="81"/>
      <c r="MBV40" s="81"/>
      <c r="MBW40" s="81"/>
      <c r="MBX40" s="81"/>
      <c r="MBY40" s="81"/>
      <c r="MBZ40" s="81"/>
      <c r="MCA40" s="81"/>
      <c r="MCB40" s="81"/>
      <c r="MCC40" s="81"/>
      <c r="MCD40" s="81"/>
      <c r="MCE40" s="81"/>
      <c r="MCF40" s="81"/>
      <c r="MCG40" s="81"/>
      <c r="MCH40" s="81"/>
      <c r="MCI40" s="81"/>
      <c r="MCJ40" s="81"/>
      <c r="MCK40" s="81"/>
      <c r="MCL40" s="81"/>
      <c r="MCM40" s="81"/>
      <c r="MCN40" s="81"/>
      <c r="MCO40" s="81"/>
      <c r="MCP40" s="81"/>
      <c r="MCQ40" s="81"/>
      <c r="MCR40" s="81"/>
      <c r="MCS40" s="81"/>
      <c r="MCT40" s="81"/>
      <c r="MCU40" s="81"/>
      <c r="MCV40" s="81"/>
      <c r="MCW40" s="81"/>
      <c r="MCX40" s="81"/>
      <c r="MCY40" s="81"/>
      <c r="MCZ40" s="81"/>
      <c r="MDA40" s="81"/>
      <c r="MDB40" s="81"/>
      <c r="MDC40" s="81"/>
      <c r="MDD40" s="81"/>
      <c r="MDE40" s="81"/>
      <c r="MDF40" s="81"/>
      <c r="MDG40" s="81"/>
      <c r="MDH40" s="81"/>
      <c r="MDI40" s="81"/>
      <c r="MDJ40" s="81"/>
      <c r="MDK40" s="81"/>
      <c r="MDL40" s="81"/>
      <c r="MDM40" s="81"/>
      <c r="MDN40" s="81"/>
      <c r="MDO40" s="81"/>
      <c r="MDP40" s="81"/>
      <c r="MDQ40" s="81"/>
      <c r="MDR40" s="81"/>
      <c r="MDS40" s="81"/>
      <c r="MDT40" s="81"/>
      <c r="MDU40" s="81"/>
      <c r="MDV40" s="81"/>
      <c r="MDW40" s="81"/>
      <c r="MDX40" s="81"/>
      <c r="MDY40" s="81"/>
      <c r="MDZ40" s="81"/>
      <c r="MEA40" s="81"/>
      <c r="MEB40" s="81"/>
      <c r="MEC40" s="81"/>
      <c r="MED40" s="81"/>
      <c r="MEE40" s="81"/>
      <c r="MEF40" s="81"/>
      <c r="MEG40" s="81"/>
      <c r="MEH40" s="81"/>
      <c r="MEI40" s="81"/>
      <c r="MEJ40" s="81"/>
      <c r="MEK40" s="81"/>
      <c r="MEL40" s="81"/>
      <c r="MEM40" s="81"/>
      <c r="MEN40" s="81"/>
      <c r="MEO40" s="81"/>
      <c r="MEP40" s="81"/>
      <c r="MEQ40" s="81"/>
      <c r="MER40" s="81"/>
      <c r="MES40" s="81"/>
      <c r="MET40" s="81"/>
      <c r="MEU40" s="81"/>
      <c r="MEV40" s="81"/>
      <c r="MEW40" s="81"/>
      <c r="MEX40" s="81"/>
      <c r="MEY40" s="81"/>
      <c r="MEZ40" s="81"/>
      <c r="MFA40" s="81"/>
      <c r="MFB40" s="81"/>
      <c r="MFC40" s="81"/>
      <c r="MFD40" s="81"/>
      <c r="MFE40" s="81"/>
      <c r="MFF40" s="81"/>
      <c r="MFG40" s="81"/>
      <c r="MFH40" s="81"/>
      <c r="MFI40" s="81"/>
      <c r="MFJ40" s="81"/>
      <c r="MFK40" s="81"/>
      <c r="MFL40" s="81"/>
      <c r="MFM40" s="81"/>
      <c r="MFN40" s="81"/>
      <c r="MFO40" s="81"/>
      <c r="MFP40" s="81"/>
      <c r="MFQ40" s="81"/>
      <c r="MFR40" s="81"/>
      <c r="MFS40" s="81"/>
      <c r="MFT40" s="81"/>
      <c r="MFU40" s="81"/>
      <c r="MFV40" s="81"/>
      <c r="MFW40" s="81"/>
      <c r="MFX40" s="81"/>
      <c r="MFY40" s="81"/>
      <c r="MFZ40" s="81"/>
      <c r="MGA40" s="81"/>
      <c r="MGB40" s="81"/>
      <c r="MGC40" s="81"/>
      <c r="MGD40" s="81"/>
      <c r="MGE40" s="81"/>
      <c r="MGF40" s="81"/>
      <c r="MGG40" s="81"/>
      <c r="MGH40" s="81"/>
      <c r="MGI40" s="81"/>
      <c r="MGJ40" s="81"/>
      <c r="MGK40" s="81"/>
      <c r="MGL40" s="81"/>
      <c r="MGM40" s="81"/>
      <c r="MGN40" s="81"/>
      <c r="MGO40" s="81"/>
      <c r="MGP40" s="81"/>
      <c r="MGQ40" s="81"/>
      <c r="MGR40" s="81"/>
      <c r="MGS40" s="81"/>
      <c r="MGT40" s="81"/>
      <c r="MGU40" s="81"/>
      <c r="MGV40" s="81"/>
      <c r="MGW40" s="81"/>
      <c r="MGX40" s="81"/>
      <c r="MGY40" s="81"/>
      <c r="MGZ40" s="81"/>
      <c r="MHA40" s="81"/>
      <c r="MHB40" s="81"/>
      <c r="MHC40" s="81"/>
      <c r="MHD40" s="81"/>
      <c r="MHE40" s="81"/>
      <c r="MHF40" s="81"/>
      <c r="MHG40" s="81"/>
      <c r="MHH40" s="81"/>
      <c r="MHI40" s="81"/>
      <c r="MHJ40" s="81"/>
      <c r="MHK40" s="81"/>
      <c r="MHL40" s="81"/>
      <c r="MHM40" s="81"/>
      <c r="MHN40" s="81"/>
      <c r="MHO40" s="81"/>
      <c r="MHP40" s="81"/>
      <c r="MHQ40" s="81"/>
      <c r="MHR40" s="81"/>
      <c r="MHS40" s="81"/>
      <c r="MHT40" s="81"/>
      <c r="MHU40" s="81"/>
      <c r="MHV40" s="81"/>
      <c r="MHW40" s="81"/>
      <c r="MHX40" s="81"/>
      <c r="MHY40" s="81"/>
      <c r="MHZ40" s="81"/>
      <c r="MIA40" s="81"/>
      <c r="MIB40" s="81"/>
      <c r="MIC40" s="81"/>
      <c r="MID40" s="81"/>
      <c r="MIE40" s="81"/>
      <c r="MIF40" s="81"/>
      <c r="MIG40" s="81"/>
      <c r="MIH40" s="81"/>
      <c r="MII40" s="81"/>
      <c r="MIJ40" s="81"/>
      <c r="MIK40" s="81"/>
      <c r="MIL40" s="81"/>
      <c r="MIM40" s="81"/>
      <c r="MIN40" s="81"/>
      <c r="MIO40" s="81"/>
      <c r="MIP40" s="81"/>
      <c r="MIQ40" s="81"/>
      <c r="MIR40" s="81"/>
      <c r="MIS40" s="81"/>
      <c r="MIT40" s="81"/>
      <c r="MIU40" s="81"/>
      <c r="MIV40" s="81"/>
      <c r="MIW40" s="81"/>
      <c r="MIX40" s="81"/>
      <c r="MIY40" s="81"/>
      <c r="MIZ40" s="81"/>
      <c r="MJA40" s="81"/>
      <c r="MJB40" s="81"/>
      <c r="MJC40" s="81"/>
      <c r="MJD40" s="81"/>
      <c r="MJE40" s="81"/>
      <c r="MJF40" s="81"/>
      <c r="MJG40" s="81"/>
      <c r="MJH40" s="81"/>
      <c r="MJI40" s="81"/>
      <c r="MJJ40" s="81"/>
      <c r="MJK40" s="81"/>
      <c r="MJL40" s="81"/>
      <c r="MJM40" s="81"/>
      <c r="MJN40" s="81"/>
      <c r="MJO40" s="81"/>
      <c r="MJP40" s="81"/>
      <c r="MJQ40" s="81"/>
      <c r="MJR40" s="81"/>
      <c r="MJS40" s="81"/>
      <c r="MJT40" s="81"/>
      <c r="MJU40" s="81"/>
      <c r="MJV40" s="81"/>
      <c r="MJW40" s="81"/>
      <c r="MJX40" s="81"/>
      <c r="MJY40" s="81"/>
      <c r="MJZ40" s="81"/>
      <c r="MKA40" s="81"/>
      <c r="MKB40" s="81"/>
      <c r="MKC40" s="81"/>
      <c r="MKD40" s="81"/>
      <c r="MKE40" s="81"/>
      <c r="MKF40" s="81"/>
      <c r="MKG40" s="81"/>
      <c r="MKH40" s="81"/>
      <c r="MKI40" s="81"/>
      <c r="MKJ40" s="81"/>
      <c r="MKK40" s="81"/>
      <c r="MKL40" s="81"/>
      <c r="MKM40" s="81"/>
      <c r="MKN40" s="81"/>
      <c r="MKO40" s="81"/>
      <c r="MKP40" s="81"/>
      <c r="MKQ40" s="81"/>
      <c r="MKR40" s="81"/>
      <c r="MKS40" s="81"/>
      <c r="MKT40" s="81"/>
      <c r="MKU40" s="81"/>
      <c r="MKV40" s="81"/>
      <c r="MKW40" s="81"/>
      <c r="MKX40" s="81"/>
      <c r="MKY40" s="81"/>
      <c r="MKZ40" s="81"/>
      <c r="MLA40" s="81"/>
      <c r="MLB40" s="81"/>
      <c r="MLC40" s="81"/>
      <c r="MLD40" s="81"/>
      <c r="MLE40" s="81"/>
      <c r="MLF40" s="81"/>
      <c r="MLG40" s="81"/>
      <c r="MLH40" s="81"/>
      <c r="MLI40" s="81"/>
      <c r="MLJ40" s="81"/>
      <c r="MLK40" s="81"/>
      <c r="MLL40" s="81"/>
      <c r="MLM40" s="81"/>
      <c r="MLN40" s="81"/>
      <c r="MLO40" s="81"/>
      <c r="MLP40" s="81"/>
      <c r="MLQ40" s="81"/>
      <c r="MLR40" s="81"/>
      <c r="MLS40" s="81"/>
      <c r="MLT40" s="81"/>
      <c r="MLU40" s="81"/>
      <c r="MLV40" s="81"/>
      <c r="MLW40" s="81"/>
      <c r="MLX40" s="81"/>
      <c r="MLY40" s="81"/>
      <c r="MLZ40" s="81"/>
      <c r="MMA40" s="81"/>
      <c r="MMB40" s="81"/>
      <c r="MMC40" s="81"/>
      <c r="MMD40" s="81"/>
      <c r="MME40" s="81"/>
      <c r="MMF40" s="81"/>
      <c r="MMG40" s="81"/>
      <c r="MMH40" s="81"/>
      <c r="MMI40" s="81"/>
      <c r="MMJ40" s="81"/>
      <c r="MMK40" s="81"/>
      <c r="MML40" s="81"/>
      <c r="MMM40" s="81"/>
      <c r="MMN40" s="81"/>
      <c r="MMO40" s="81"/>
      <c r="MMP40" s="81"/>
      <c r="MMQ40" s="81"/>
      <c r="MMR40" s="81"/>
      <c r="MMS40" s="81"/>
      <c r="MMT40" s="81"/>
      <c r="MMU40" s="81"/>
      <c r="MMV40" s="81"/>
      <c r="MMW40" s="81"/>
      <c r="MMX40" s="81"/>
      <c r="MMY40" s="81"/>
      <c r="MMZ40" s="81"/>
      <c r="MNA40" s="81"/>
      <c r="MNB40" s="81"/>
      <c r="MNC40" s="81"/>
      <c r="MND40" s="81"/>
      <c r="MNE40" s="81"/>
      <c r="MNF40" s="81"/>
      <c r="MNG40" s="81"/>
      <c r="MNH40" s="81"/>
      <c r="MNI40" s="81"/>
      <c r="MNJ40" s="81"/>
      <c r="MNK40" s="81"/>
      <c r="MNL40" s="81"/>
      <c r="MNM40" s="81"/>
      <c r="MNN40" s="81"/>
      <c r="MNO40" s="81"/>
      <c r="MNP40" s="81"/>
      <c r="MNQ40" s="81"/>
      <c r="MNR40" s="81"/>
      <c r="MNS40" s="81"/>
      <c r="MNT40" s="81"/>
      <c r="MNU40" s="81"/>
      <c r="MNV40" s="81"/>
      <c r="MNW40" s="81"/>
      <c r="MNX40" s="81"/>
      <c r="MNY40" s="81"/>
      <c r="MNZ40" s="81"/>
      <c r="MOA40" s="81"/>
      <c r="MOB40" s="81"/>
      <c r="MOC40" s="81"/>
      <c r="MOD40" s="81"/>
      <c r="MOE40" s="81"/>
      <c r="MOF40" s="81"/>
      <c r="MOG40" s="81"/>
      <c r="MOH40" s="81"/>
      <c r="MOI40" s="81"/>
      <c r="MOJ40" s="81"/>
      <c r="MOK40" s="81"/>
      <c r="MOL40" s="81"/>
      <c r="MOM40" s="81"/>
      <c r="MON40" s="81"/>
      <c r="MOO40" s="81"/>
      <c r="MOP40" s="81"/>
      <c r="MOQ40" s="81"/>
      <c r="MOR40" s="81"/>
      <c r="MOS40" s="81"/>
      <c r="MOT40" s="81"/>
      <c r="MOU40" s="81"/>
      <c r="MOV40" s="81"/>
      <c r="MOW40" s="81"/>
      <c r="MOX40" s="81"/>
      <c r="MOY40" s="81"/>
      <c r="MOZ40" s="81"/>
      <c r="MPA40" s="81"/>
      <c r="MPB40" s="81"/>
      <c r="MPC40" s="81"/>
      <c r="MPD40" s="81"/>
      <c r="MPE40" s="81"/>
      <c r="MPF40" s="81"/>
      <c r="MPG40" s="81"/>
      <c r="MPH40" s="81"/>
      <c r="MPI40" s="81"/>
      <c r="MPJ40" s="81"/>
      <c r="MPK40" s="81"/>
      <c r="MPL40" s="81"/>
      <c r="MPM40" s="81"/>
      <c r="MPN40" s="81"/>
      <c r="MPO40" s="81"/>
      <c r="MPP40" s="81"/>
      <c r="MPQ40" s="81"/>
      <c r="MPR40" s="81"/>
      <c r="MPS40" s="81"/>
      <c r="MPT40" s="81"/>
      <c r="MPU40" s="81"/>
      <c r="MPV40" s="81"/>
      <c r="MPW40" s="81"/>
      <c r="MPX40" s="81"/>
      <c r="MPY40" s="81"/>
      <c r="MPZ40" s="81"/>
      <c r="MQA40" s="81"/>
      <c r="MQB40" s="81"/>
      <c r="MQC40" s="81"/>
      <c r="MQD40" s="81"/>
      <c r="MQE40" s="81"/>
      <c r="MQF40" s="81"/>
      <c r="MQG40" s="81"/>
      <c r="MQH40" s="81"/>
      <c r="MQI40" s="81"/>
      <c r="MQJ40" s="81"/>
      <c r="MQK40" s="81"/>
      <c r="MQL40" s="81"/>
      <c r="MQM40" s="81"/>
      <c r="MQN40" s="81"/>
      <c r="MQO40" s="81"/>
      <c r="MQP40" s="81"/>
      <c r="MQQ40" s="81"/>
      <c r="MQR40" s="81"/>
      <c r="MQS40" s="81"/>
      <c r="MQT40" s="81"/>
      <c r="MQU40" s="81"/>
      <c r="MQV40" s="81"/>
      <c r="MQW40" s="81"/>
      <c r="MQX40" s="81"/>
      <c r="MQY40" s="81"/>
      <c r="MQZ40" s="81"/>
      <c r="MRA40" s="81"/>
      <c r="MRB40" s="81"/>
      <c r="MRC40" s="81"/>
      <c r="MRD40" s="81"/>
      <c r="MRE40" s="81"/>
      <c r="MRF40" s="81"/>
      <c r="MRG40" s="81"/>
      <c r="MRH40" s="81"/>
      <c r="MRI40" s="81"/>
      <c r="MRJ40" s="81"/>
      <c r="MRK40" s="81"/>
      <c r="MRL40" s="81"/>
      <c r="MRM40" s="81"/>
      <c r="MRN40" s="81"/>
      <c r="MRO40" s="81"/>
      <c r="MRP40" s="81"/>
      <c r="MRQ40" s="81"/>
      <c r="MRR40" s="81"/>
      <c r="MRS40" s="81"/>
      <c r="MRT40" s="81"/>
      <c r="MRU40" s="81"/>
      <c r="MRV40" s="81"/>
      <c r="MRW40" s="81"/>
      <c r="MRX40" s="81"/>
      <c r="MRY40" s="81"/>
      <c r="MRZ40" s="81"/>
      <c r="MSA40" s="81"/>
      <c r="MSB40" s="81"/>
      <c r="MSC40" s="81"/>
      <c r="MSD40" s="81"/>
      <c r="MSE40" s="81"/>
      <c r="MSF40" s="81"/>
      <c r="MSG40" s="81"/>
      <c r="MSH40" s="81"/>
      <c r="MSI40" s="81"/>
      <c r="MSJ40" s="81"/>
      <c r="MSK40" s="81"/>
      <c r="MSL40" s="81"/>
      <c r="MSM40" s="81"/>
      <c r="MSN40" s="81"/>
      <c r="MSO40" s="81"/>
      <c r="MSP40" s="81"/>
      <c r="MSQ40" s="81"/>
      <c r="MSR40" s="81"/>
      <c r="MSS40" s="81"/>
      <c r="MST40" s="81"/>
      <c r="MSU40" s="81"/>
      <c r="MSV40" s="81"/>
      <c r="MSW40" s="81"/>
      <c r="MSX40" s="81"/>
      <c r="MSY40" s="81"/>
      <c r="MSZ40" s="81"/>
      <c r="MTA40" s="81"/>
      <c r="MTB40" s="81"/>
      <c r="MTC40" s="81"/>
      <c r="MTD40" s="81"/>
      <c r="MTE40" s="81"/>
      <c r="MTF40" s="81"/>
      <c r="MTG40" s="81"/>
      <c r="MTH40" s="81"/>
      <c r="MTI40" s="81"/>
      <c r="MTJ40" s="81"/>
      <c r="MTK40" s="81"/>
      <c r="MTL40" s="81"/>
      <c r="MTM40" s="81"/>
      <c r="MTN40" s="81"/>
      <c r="MTO40" s="81"/>
      <c r="MTP40" s="81"/>
      <c r="MTQ40" s="81"/>
      <c r="MTR40" s="81"/>
      <c r="MTS40" s="81"/>
      <c r="MTT40" s="81"/>
      <c r="MTU40" s="81"/>
      <c r="MTV40" s="81"/>
      <c r="MTW40" s="81"/>
      <c r="MTX40" s="81"/>
      <c r="MTY40" s="81"/>
      <c r="MTZ40" s="81"/>
      <c r="MUA40" s="81"/>
      <c r="MUB40" s="81"/>
      <c r="MUC40" s="81"/>
      <c r="MUD40" s="81"/>
      <c r="MUE40" s="81"/>
      <c r="MUF40" s="81"/>
      <c r="MUG40" s="81"/>
      <c r="MUH40" s="81"/>
      <c r="MUI40" s="81"/>
      <c r="MUJ40" s="81"/>
      <c r="MUK40" s="81"/>
      <c r="MUL40" s="81"/>
      <c r="MUM40" s="81"/>
      <c r="MUN40" s="81"/>
      <c r="MUO40" s="81"/>
      <c r="MUP40" s="81"/>
      <c r="MUQ40" s="81"/>
      <c r="MUR40" s="81"/>
      <c r="MUS40" s="81"/>
      <c r="MUT40" s="81"/>
      <c r="MUU40" s="81"/>
      <c r="MUV40" s="81"/>
      <c r="MUW40" s="81"/>
      <c r="MUX40" s="81"/>
      <c r="MUY40" s="81"/>
      <c r="MUZ40" s="81"/>
      <c r="MVA40" s="81"/>
      <c r="MVB40" s="81"/>
      <c r="MVC40" s="81"/>
      <c r="MVD40" s="81"/>
      <c r="MVE40" s="81"/>
      <c r="MVF40" s="81"/>
      <c r="MVG40" s="81"/>
      <c r="MVH40" s="81"/>
      <c r="MVI40" s="81"/>
      <c r="MVJ40" s="81"/>
      <c r="MVK40" s="81"/>
      <c r="MVL40" s="81"/>
      <c r="MVM40" s="81"/>
      <c r="MVN40" s="81"/>
      <c r="MVO40" s="81"/>
      <c r="MVP40" s="81"/>
      <c r="MVQ40" s="81"/>
      <c r="MVR40" s="81"/>
      <c r="MVS40" s="81"/>
      <c r="MVT40" s="81"/>
      <c r="MVU40" s="81"/>
      <c r="MVV40" s="81"/>
      <c r="MVW40" s="81"/>
      <c r="MVX40" s="81"/>
      <c r="MVY40" s="81"/>
      <c r="MVZ40" s="81"/>
      <c r="MWA40" s="81"/>
      <c r="MWB40" s="81"/>
      <c r="MWC40" s="81"/>
      <c r="MWD40" s="81"/>
      <c r="MWE40" s="81"/>
      <c r="MWF40" s="81"/>
      <c r="MWG40" s="81"/>
      <c r="MWH40" s="81"/>
      <c r="MWI40" s="81"/>
      <c r="MWJ40" s="81"/>
      <c r="MWK40" s="81"/>
      <c r="MWL40" s="81"/>
      <c r="MWM40" s="81"/>
      <c r="MWN40" s="81"/>
      <c r="MWO40" s="81"/>
      <c r="MWP40" s="81"/>
      <c r="MWQ40" s="81"/>
      <c r="MWR40" s="81"/>
      <c r="MWS40" s="81"/>
      <c r="MWT40" s="81"/>
      <c r="MWU40" s="81"/>
      <c r="MWV40" s="81"/>
      <c r="MWW40" s="81"/>
      <c r="MWX40" s="81"/>
      <c r="MWY40" s="81"/>
      <c r="MWZ40" s="81"/>
      <c r="MXA40" s="81"/>
      <c r="MXB40" s="81"/>
      <c r="MXC40" s="81"/>
      <c r="MXD40" s="81"/>
      <c r="MXE40" s="81"/>
      <c r="MXF40" s="81"/>
      <c r="MXG40" s="81"/>
      <c r="MXH40" s="81"/>
      <c r="MXI40" s="81"/>
      <c r="MXJ40" s="81"/>
      <c r="MXK40" s="81"/>
      <c r="MXL40" s="81"/>
      <c r="MXM40" s="81"/>
      <c r="MXN40" s="81"/>
      <c r="MXO40" s="81"/>
      <c r="MXP40" s="81"/>
      <c r="MXQ40" s="81"/>
      <c r="MXR40" s="81"/>
      <c r="MXS40" s="81"/>
      <c r="MXT40" s="81"/>
      <c r="MXU40" s="81"/>
      <c r="MXV40" s="81"/>
      <c r="MXW40" s="81"/>
      <c r="MXX40" s="81"/>
      <c r="MXY40" s="81"/>
      <c r="MXZ40" s="81"/>
      <c r="MYA40" s="81"/>
      <c r="MYB40" s="81"/>
      <c r="MYC40" s="81"/>
      <c r="MYD40" s="81"/>
      <c r="MYE40" s="81"/>
      <c r="MYF40" s="81"/>
      <c r="MYG40" s="81"/>
      <c r="MYH40" s="81"/>
      <c r="MYI40" s="81"/>
      <c r="MYJ40" s="81"/>
      <c r="MYK40" s="81"/>
      <c r="MYL40" s="81"/>
      <c r="MYM40" s="81"/>
      <c r="MYN40" s="81"/>
      <c r="MYO40" s="81"/>
      <c r="MYP40" s="81"/>
      <c r="MYQ40" s="81"/>
      <c r="MYR40" s="81"/>
      <c r="MYS40" s="81"/>
      <c r="MYT40" s="81"/>
      <c r="MYU40" s="81"/>
      <c r="MYV40" s="81"/>
      <c r="MYW40" s="81"/>
      <c r="MYX40" s="81"/>
      <c r="MYY40" s="81"/>
      <c r="MYZ40" s="81"/>
      <c r="MZA40" s="81"/>
      <c r="MZB40" s="81"/>
      <c r="MZC40" s="81"/>
      <c r="MZD40" s="81"/>
      <c r="MZE40" s="81"/>
      <c r="MZF40" s="81"/>
      <c r="MZG40" s="81"/>
      <c r="MZH40" s="81"/>
      <c r="MZI40" s="81"/>
      <c r="MZJ40" s="81"/>
      <c r="MZK40" s="81"/>
      <c r="MZL40" s="81"/>
      <c r="MZM40" s="81"/>
      <c r="MZN40" s="81"/>
      <c r="MZO40" s="81"/>
      <c r="MZP40" s="81"/>
      <c r="MZQ40" s="81"/>
      <c r="MZR40" s="81"/>
      <c r="MZS40" s="81"/>
      <c r="MZT40" s="81"/>
      <c r="MZU40" s="81"/>
      <c r="MZV40" s="81"/>
      <c r="MZW40" s="81"/>
      <c r="MZX40" s="81"/>
      <c r="MZY40" s="81"/>
      <c r="MZZ40" s="81"/>
      <c r="NAA40" s="81"/>
      <c r="NAB40" s="81"/>
      <c r="NAC40" s="81"/>
      <c r="NAD40" s="81"/>
      <c r="NAE40" s="81"/>
      <c r="NAF40" s="81"/>
      <c r="NAG40" s="81"/>
      <c r="NAH40" s="81"/>
      <c r="NAI40" s="81"/>
      <c r="NAJ40" s="81"/>
      <c r="NAK40" s="81"/>
      <c r="NAL40" s="81"/>
      <c r="NAM40" s="81"/>
      <c r="NAN40" s="81"/>
      <c r="NAO40" s="81"/>
      <c r="NAP40" s="81"/>
      <c r="NAQ40" s="81"/>
      <c r="NAR40" s="81"/>
      <c r="NAS40" s="81"/>
      <c r="NAT40" s="81"/>
      <c r="NAU40" s="81"/>
      <c r="NAV40" s="81"/>
      <c r="NAW40" s="81"/>
      <c r="NAX40" s="81"/>
      <c r="NAY40" s="81"/>
      <c r="NAZ40" s="81"/>
      <c r="NBA40" s="81"/>
      <c r="NBB40" s="81"/>
      <c r="NBC40" s="81"/>
      <c r="NBD40" s="81"/>
      <c r="NBE40" s="81"/>
      <c r="NBF40" s="81"/>
      <c r="NBG40" s="81"/>
      <c r="NBH40" s="81"/>
      <c r="NBI40" s="81"/>
      <c r="NBJ40" s="81"/>
      <c r="NBK40" s="81"/>
      <c r="NBL40" s="81"/>
      <c r="NBM40" s="81"/>
      <c r="NBN40" s="81"/>
      <c r="NBO40" s="81"/>
      <c r="NBP40" s="81"/>
      <c r="NBQ40" s="81"/>
      <c r="NBR40" s="81"/>
      <c r="NBS40" s="81"/>
      <c r="NBT40" s="81"/>
      <c r="NBU40" s="81"/>
      <c r="NBV40" s="81"/>
      <c r="NBW40" s="81"/>
      <c r="NBX40" s="81"/>
      <c r="NBY40" s="81"/>
      <c r="NBZ40" s="81"/>
      <c r="NCA40" s="81"/>
      <c r="NCB40" s="81"/>
      <c r="NCC40" s="81"/>
      <c r="NCD40" s="81"/>
      <c r="NCE40" s="81"/>
      <c r="NCF40" s="81"/>
      <c r="NCG40" s="81"/>
      <c r="NCH40" s="81"/>
      <c r="NCI40" s="81"/>
      <c r="NCJ40" s="81"/>
      <c r="NCK40" s="81"/>
      <c r="NCL40" s="81"/>
      <c r="NCM40" s="81"/>
      <c r="NCN40" s="81"/>
      <c r="NCO40" s="81"/>
      <c r="NCP40" s="81"/>
      <c r="NCQ40" s="81"/>
      <c r="NCR40" s="81"/>
      <c r="NCS40" s="81"/>
      <c r="NCT40" s="81"/>
      <c r="NCU40" s="81"/>
      <c r="NCV40" s="81"/>
      <c r="NCW40" s="81"/>
      <c r="NCX40" s="81"/>
      <c r="NCY40" s="81"/>
      <c r="NCZ40" s="81"/>
      <c r="NDA40" s="81"/>
      <c r="NDB40" s="81"/>
      <c r="NDC40" s="81"/>
      <c r="NDD40" s="81"/>
      <c r="NDE40" s="81"/>
      <c r="NDF40" s="81"/>
      <c r="NDG40" s="81"/>
      <c r="NDH40" s="81"/>
      <c r="NDI40" s="81"/>
      <c r="NDJ40" s="81"/>
      <c r="NDK40" s="81"/>
      <c r="NDL40" s="81"/>
      <c r="NDM40" s="81"/>
      <c r="NDN40" s="81"/>
      <c r="NDO40" s="81"/>
      <c r="NDP40" s="81"/>
      <c r="NDQ40" s="81"/>
      <c r="NDR40" s="81"/>
      <c r="NDS40" s="81"/>
      <c r="NDT40" s="81"/>
      <c r="NDU40" s="81"/>
      <c r="NDV40" s="81"/>
      <c r="NDW40" s="81"/>
      <c r="NDX40" s="81"/>
      <c r="NDY40" s="81"/>
      <c r="NDZ40" s="81"/>
      <c r="NEA40" s="81"/>
      <c r="NEB40" s="81"/>
      <c r="NEC40" s="81"/>
      <c r="NED40" s="81"/>
      <c r="NEE40" s="81"/>
      <c r="NEF40" s="81"/>
      <c r="NEG40" s="81"/>
      <c r="NEH40" s="81"/>
      <c r="NEI40" s="81"/>
      <c r="NEJ40" s="81"/>
      <c r="NEK40" s="81"/>
      <c r="NEL40" s="81"/>
      <c r="NEM40" s="81"/>
      <c r="NEN40" s="81"/>
      <c r="NEO40" s="81"/>
      <c r="NEP40" s="81"/>
      <c r="NEQ40" s="81"/>
      <c r="NER40" s="81"/>
      <c r="NES40" s="81"/>
      <c r="NET40" s="81"/>
      <c r="NEU40" s="81"/>
      <c r="NEV40" s="81"/>
      <c r="NEW40" s="81"/>
      <c r="NEX40" s="81"/>
      <c r="NEY40" s="81"/>
      <c r="NEZ40" s="81"/>
      <c r="NFA40" s="81"/>
      <c r="NFB40" s="81"/>
      <c r="NFC40" s="81"/>
      <c r="NFD40" s="81"/>
      <c r="NFE40" s="81"/>
      <c r="NFF40" s="81"/>
      <c r="NFG40" s="81"/>
      <c r="NFH40" s="81"/>
      <c r="NFI40" s="81"/>
      <c r="NFJ40" s="81"/>
      <c r="NFK40" s="81"/>
      <c r="NFL40" s="81"/>
      <c r="NFM40" s="81"/>
      <c r="NFN40" s="81"/>
      <c r="NFO40" s="81"/>
      <c r="NFP40" s="81"/>
      <c r="NFQ40" s="81"/>
      <c r="NFR40" s="81"/>
      <c r="NFS40" s="81"/>
      <c r="NFT40" s="81"/>
      <c r="NFU40" s="81"/>
      <c r="NFV40" s="81"/>
      <c r="NFW40" s="81"/>
      <c r="NFX40" s="81"/>
      <c r="NFY40" s="81"/>
      <c r="NFZ40" s="81"/>
      <c r="NGA40" s="81"/>
      <c r="NGB40" s="81"/>
      <c r="NGC40" s="81"/>
      <c r="NGD40" s="81"/>
      <c r="NGE40" s="81"/>
      <c r="NGF40" s="81"/>
      <c r="NGG40" s="81"/>
      <c r="NGH40" s="81"/>
      <c r="NGI40" s="81"/>
      <c r="NGJ40" s="81"/>
      <c r="NGK40" s="81"/>
      <c r="NGL40" s="81"/>
      <c r="NGM40" s="81"/>
      <c r="NGN40" s="81"/>
      <c r="NGO40" s="81"/>
      <c r="NGP40" s="81"/>
      <c r="NGQ40" s="81"/>
      <c r="NGR40" s="81"/>
      <c r="NGS40" s="81"/>
      <c r="NGT40" s="81"/>
      <c r="NGU40" s="81"/>
      <c r="NGV40" s="81"/>
      <c r="NGW40" s="81"/>
      <c r="NGX40" s="81"/>
      <c r="NGY40" s="81"/>
      <c r="NGZ40" s="81"/>
      <c r="NHA40" s="81"/>
      <c r="NHB40" s="81"/>
      <c r="NHC40" s="81"/>
      <c r="NHD40" s="81"/>
      <c r="NHE40" s="81"/>
      <c r="NHF40" s="81"/>
      <c r="NHG40" s="81"/>
      <c r="NHH40" s="81"/>
      <c r="NHI40" s="81"/>
      <c r="NHJ40" s="81"/>
      <c r="NHK40" s="81"/>
      <c r="NHL40" s="81"/>
      <c r="NHM40" s="81"/>
      <c r="NHN40" s="81"/>
      <c r="NHO40" s="81"/>
      <c r="NHP40" s="81"/>
      <c r="NHQ40" s="81"/>
      <c r="NHR40" s="81"/>
      <c r="NHS40" s="81"/>
      <c r="NHT40" s="81"/>
      <c r="NHU40" s="81"/>
      <c r="NHV40" s="81"/>
      <c r="NHW40" s="81"/>
      <c r="NHX40" s="81"/>
      <c r="NHY40" s="81"/>
      <c r="NHZ40" s="81"/>
      <c r="NIA40" s="81"/>
      <c r="NIB40" s="81"/>
      <c r="NIC40" s="81"/>
      <c r="NID40" s="81"/>
      <c r="NIE40" s="81"/>
      <c r="NIF40" s="81"/>
      <c r="NIG40" s="81"/>
      <c r="NIH40" s="81"/>
      <c r="NII40" s="81"/>
      <c r="NIJ40" s="81"/>
      <c r="NIK40" s="81"/>
      <c r="NIL40" s="81"/>
      <c r="NIM40" s="81"/>
      <c r="NIN40" s="81"/>
      <c r="NIO40" s="81"/>
      <c r="NIP40" s="81"/>
      <c r="NIQ40" s="81"/>
      <c r="NIR40" s="81"/>
      <c r="NIS40" s="81"/>
      <c r="NIT40" s="81"/>
      <c r="NIU40" s="81"/>
      <c r="NIV40" s="81"/>
      <c r="NIW40" s="81"/>
      <c r="NIX40" s="81"/>
      <c r="NIY40" s="81"/>
      <c r="NIZ40" s="81"/>
      <c r="NJA40" s="81"/>
      <c r="NJB40" s="81"/>
      <c r="NJC40" s="81"/>
      <c r="NJD40" s="81"/>
      <c r="NJE40" s="81"/>
      <c r="NJF40" s="81"/>
      <c r="NJG40" s="81"/>
      <c r="NJH40" s="81"/>
      <c r="NJI40" s="81"/>
      <c r="NJJ40" s="81"/>
      <c r="NJK40" s="81"/>
      <c r="NJL40" s="81"/>
      <c r="NJM40" s="81"/>
      <c r="NJN40" s="81"/>
      <c r="NJO40" s="81"/>
      <c r="NJP40" s="81"/>
      <c r="NJQ40" s="81"/>
      <c r="NJR40" s="81"/>
      <c r="NJS40" s="81"/>
      <c r="NJT40" s="81"/>
      <c r="NJU40" s="81"/>
      <c r="NJV40" s="81"/>
      <c r="NJW40" s="81"/>
      <c r="NJX40" s="81"/>
      <c r="NJY40" s="81"/>
      <c r="NJZ40" s="81"/>
      <c r="NKA40" s="81"/>
      <c r="NKB40" s="81"/>
      <c r="NKC40" s="81"/>
      <c r="NKD40" s="81"/>
      <c r="NKE40" s="81"/>
      <c r="NKF40" s="81"/>
      <c r="NKG40" s="81"/>
      <c r="NKH40" s="81"/>
      <c r="NKI40" s="81"/>
      <c r="NKJ40" s="81"/>
      <c r="NKK40" s="81"/>
      <c r="NKL40" s="81"/>
      <c r="NKM40" s="81"/>
      <c r="NKN40" s="81"/>
      <c r="NKO40" s="81"/>
      <c r="NKP40" s="81"/>
      <c r="NKQ40" s="81"/>
      <c r="NKR40" s="81"/>
      <c r="NKS40" s="81"/>
      <c r="NKT40" s="81"/>
      <c r="NKU40" s="81"/>
      <c r="NKV40" s="81"/>
      <c r="NKW40" s="81"/>
      <c r="NKX40" s="81"/>
      <c r="NKY40" s="81"/>
      <c r="NKZ40" s="81"/>
      <c r="NLA40" s="81"/>
      <c r="NLB40" s="81"/>
      <c r="NLC40" s="81"/>
      <c r="NLD40" s="81"/>
      <c r="NLE40" s="81"/>
      <c r="NLF40" s="81"/>
      <c r="NLG40" s="81"/>
      <c r="NLH40" s="81"/>
      <c r="NLI40" s="81"/>
      <c r="NLJ40" s="81"/>
      <c r="NLK40" s="81"/>
      <c r="NLL40" s="81"/>
      <c r="NLM40" s="81"/>
      <c r="NLN40" s="81"/>
      <c r="NLO40" s="81"/>
      <c r="NLP40" s="81"/>
      <c r="NLQ40" s="81"/>
      <c r="NLR40" s="81"/>
      <c r="NLS40" s="81"/>
      <c r="NLT40" s="81"/>
      <c r="NLU40" s="81"/>
      <c r="NLV40" s="81"/>
      <c r="NLW40" s="81"/>
      <c r="NLX40" s="81"/>
      <c r="NLY40" s="81"/>
      <c r="NLZ40" s="81"/>
      <c r="NMA40" s="81"/>
      <c r="NMB40" s="81"/>
      <c r="NMC40" s="81"/>
      <c r="NMD40" s="81"/>
      <c r="NME40" s="81"/>
      <c r="NMF40" s="81"/>
      <c r="NMG40" s="81"/>
      <c r="NMH40" s="81"/>
      <c r="NMI40" s="81"/>
      <c r="NMJ40" s="81"/>
      <c r="NMK40" s="81"/>
      <c r="NML40" s="81"/>
      <c r="NMM40" s="81"/>
      <c r="NMN40" s="81"/>
      <c r="NMO40" s="81"/>
      <c r="NMP40" s="81"/>
      <c r="NMQ40" s="81"/>
      <c r="NMR40" s="81"/>
      <c r="NMS40" s="81"/>
      <c r="NMT40" s="81"/>
      <c r="NMU40" s="81"/>
      <c r="NMV40" s="81"/>
      <c r="NMW40" s="81"/>
      <c r="NMX40" s="81"/>
      <c r="NMY40" s="81"/>
      <c r="NMZ40" s="81"/>
      <c r="NNA40" s="81"/>
      <c r="NNB40" s="81"/>
      <c r="NNC40" s="81"/>
      <c r="NND40" s="81"/>
      <c r="NNE40" s="81"/>
      <c r="NNF40" s="81"/>
      <c r="NNG40" s="81"/>
      <c r="NNH40" s="81"/>
      <c r="NNI40" s="81"/>
      <c r="NNJ40" s="81"/>
      <c r="NNK40" s="81"/>
      <c r="NNL40" s="81"/>
      <c r="NNM40" s="81"/>
      <c r="NNN40" s="81"/>
      <c r="NNO40" s="81"/>
      <c r="NNP40" s="81"/>
      <c r="NNQ40" s="81"/>
      <c r="NNR40" s="81"/>
      <c r="NNS40" s="81"/>
      <c r="NNT40" s="81"/>
      <c r="NNU40" s="81"/>
      <c r="NNV40" s="81"/>
      <c r="NNW40" s="81"/>
      <c r="NNX40" s="81"/>
      <c r="NNY40" s="81"/>
      <c r="NNZ40" s="81"/>
      <c r="NOA40" s="81"/>
      <c r="NOB40" s="81"/>
      <c r="NOC40" s="81"/>
      <c r="NOD40" s="81"/>
      <c r="NOE40" s="81"/>
      <c r="NOF40" s="81"/>
      <c r="NOG40" s="81"/>
      <c r="NOH40" s="81"/>
      <c r="NOI40" s="81"/>
      <c r="NOJ40" s="81"/>
      <c r="NOK40" s="81"/>
      <c r="NOL40" s="81"/>
      <c r="NOM40" s="81"/>
      <c r="NON40" s="81"/>
      <c r="NOO40" s="81"/>
      <c r="NOP40" s="81"/>
      <c r="NOQ40" s="81"/>
      <c r="NOR40" s="81"/>
      <c r="NOS40" s="81"/>
      <c r="NOT40" s="81"/>
      <c r="NOU40" s="81"/>
      <c r="NOV40" s="81"/>
      <c r="NOW40" s="81"/>
      <c r="NOX40" s="81"/>
      <c r="NOY40" s="81"/>
      <c r="NOZ40" s="81"/>
      <c r="NPA40" s="81"/>
      <c r="NPB40" s="81"/>
      <c r="NPC40" s="81"/>
      <c r="NPD40" s="81"/>
      <c r="NPE40" s="81"/>
      <c r="NPF40" s="81"/>
      <c r="NPG40" s="81"/>
      <c r="NPH40" s="81"/>
      <c r="NPI40" s="81"/>
      <c r="NPJ40" s="81"/>
      <c r="NPK40" s="81"/>
      <c r="NPL40" s="81"/>
      <c r="NPM40" s="81"/>
      <c r="NPN40" s="81"/>
      <c r="NPO40" s="81"/>
      <c r="NPP40" s="81"/>
      <c r="NPQ40" s="81"/>
      <c r="NPR40" s="81"/>
      <c r="NPS40" s="81"/>
      <c r="NPT40" s="81"/>
      <c r="NPU40" s="81"/>
      <c r="NPV40" s="81"/>
      <c r="NPW40" s="81"/>
      <c r="NPX40" s="81"/>
      <c r="NPY40" s="81"/>
      <c r="NPZ40" s="81"/>
      <c r="NQA40" s="81"/>
      <c r="NQB40" s="81"/>
      <c r="NQC40" s="81"/>
      <c r="NQD40" s="81"/>
      <c r="NQE40" s="81"/>
      <c r="NQF40" s="81"/>
      <c r="NQG40" s="81"/>
      <c r="NQH40" s="81"/>
      <c r="NQI40" s="81"/>
      <c r="NQJ40" s="81"/>
      <c r="NQK40" s="81"/>
      <c r="NQL40" s="81"/>
      <c r="NQM40" s="81"/>
      <c r="NQN40" s="81"/>
      <c r="NQO40" s="81"/>
      <c r="NQP40" s="81"/>
      <c r="NQQ40" s="81"/>
      <c r="NQR40" s="81"/>
      <c r="NQS40" s="81"/>
      <c r="NQT40" s="81"/>
      <c r="NQU40" s="81"/>
      <c r="NQV40" s="81"/>
      <c r="NQW40" s="81"/>
      <c r="NQX40" s="81"/>
      <c r="NQY40" s="81"/>
      <c r="NQZ40" s="81"/>
      <c r="NRA40" s="81"/>
      <c r="NRB40" s="81"/>
      <c r="NRC40" s="81"/>
      <c r="NRD40" s="81"/>
      <c r="NRE40" s="81"/>
      <c r="NRF40" s="81"/>
      <c r="NRG40" s="81"/>
      <c r="NRH40" s="81"/>
      <c r="NRI40" s="81"/>
      <c r="NRJ40" s="81"/>
      <c r="NRK40" s="81"/>
      <c r="NRL40" s="81"/>
      <c r="NRM40" s="81"/>
      <c r="NRN40" s="81"/>
      <c r="NRO40" s="81"/>
      <c r="NRP40" s="81"/>
      <c r="NRQ40" s="81"/>
      <c r="NRR40" s="81"/>
      <c r="NRS40" s="81"/>
      <c r="NRT40" s="81"/>
      <c r="NRU40" s="81"/>
      <c r="NRV40" s="81"/>
      <c r="NRW40" s="81"/>
      <c r="NRX40" s="81"/>
      <c r="NRY40" s="81"/>
      <c r="NRZ40" s="81"/>
      <c r="NSA40" s="81"/>
      <c r="NSB40" s="81"/>
      <c r="NSC40" s="81"/>
      <c r="NSD40" s="81"/>
      <c r="NSE40" s="81"/>
      <c r="NSF40" s="81"/>
      <c r="NSG40" s="81"/>
      <c r="NSH40" s="81"/>
      <c r="NSI40" s="81"/>
      <c r="NSJ40" s="81"/>
      <c r="NSK40" s="81"/>
      <c r="NSL40" s="81"/>
      <c r="NSM40" s="81"/>
      <c r="NSN40" s="81"/>
      <c r="NSO40" s="81"/>
      <c r="NSP40" s="81"/>
      <c r="NSQ40" s="81"/>
      <c r="NSR40" s="81"/>
      <c r="NSS40" s="81"/>
      <c r="NST40" s="81"/>
      <c r="NSU40" s="81"/>
      <c r="NSV40" s="81"/>
      <c r="NSW40" s="81"/>
      <c r="NSX40" s="81"/>
      <c r="NSY40" s="81"/>
      <c r="NSZ40" s="81"/>
      <c r="NTA40" s="81"/>
      <c r="NTB40" s="81"/>
      <c r="NTC40" s="81"/>
      <c r="NTD40" s="81"/>
      <c r="NTE40" s="81"/>
      <c r="NTF40" s="81"/>
      <c r="NTG40" s="81"/>
      <c r="NTH40" s="81"/>
      <c r="NTI40" s="81"/>
      <c r="NTJ40" s="81"/>
      <c r="NTK40" s="81"/>
      <c r="NTL40" s="81"/>
      <c r="NTM40" s="81"/>
      <c r="NTN40" s="81"/>
      <c r="NTO40" s="81"/>
      <c r="NTP40" s="81"/>
      <c r="NTQ40" s="81"/>
      <c r="NTR40" s="81"/>
      <c r="NTS40" s="81"/>
      <c r="NTT40" s="81"/>
      <c r="NTU40" s="81"/>
      <c r="NTV40" s="81"/>
      <c r="NTW40" s="81"/>
      <c r="NTX40" s="81"/>
      <c r="NTY40" s="81"/>
      <c r="NTZ40" s="81"/>
      <c r="NUA40" s="81"/>
      <c r="NUB40" s="81"/>
      <c r="NUC40" s="81"/>
      <c r="NUD40" s="81"/>
      <c r="NUE40" s="81"/>
      <c r="NUF40" s="81"/>
      <c r="NUG40" s="81"/>
      <c r="NUH40" s="81"/>
      <c r="NUI40" s="81"/>
      <c r="NUJ40" s="81"/>
      <c r="NUK40" s="81"/>
      <c r="NUL40" s="81"/>
      <c r="NUM40" s="81"/>
      <c r="NUN40" s="81"/>
      <c r="NUO40" s="81"/>
      <c r="NUP40" s="81"/>
      <c r="NUQ40" s="81"/>
      <c r="NUR40" s="81"/>
      <c r="NUS40" s="81"/>
      <c r="NUT40" s="81"/>
      <c r="NUU40" s="81"/>
      <c r="NUV40" s="81"/>
      <c r="NUW40" s="81"/>
      <c r="NUX40" s="81"/>
      <c r="NUY40" s="81"/>
      <c r="NUZ40" s="81"/>
      <c r="NVA40" s="81"/>
      <c r="NVB40" s="81"/>
      <c r="NVC40" s="81"/>
      <c r="NVD40" s="81"/>
      <c r="NVE40" s="81"/>
      <c r="NVF40" s="81"/>
      <c r="NVG40" s="81"/>
      <c r="NVH40" s="81"/>
      <c r="NVI40" s="81"/>
      <c r="NVJ40" s="81"/>
      <c r="NVK40" s="81"/>
      <c r="NVL40" s="81"/>
      <c r="NVM40" s="81"/>
      <c r="NVN40" s="81"/>
      <c r="NVO40" s="81"/>
      <c r="NVP40" s="81"/>
      <c r="NVQ40" s="81"/>
      <c r="NVR40" s="81"/>
      <c r="NVS40" s="81"/>
      <c r="NVT40" s="81"/>
      <c r="NVU40" s="81"/>
      <c r="NVV40" s="81"/>
      <c r="NVW40" s="81"/>
      <c r="NVX40" s="81"/>
      <c r="NVY40" s="81"/>
      <c r="NVZ40" s="81"/>
      <c r="NWA40" s="81"/>
      <c r="NWB40" s="81"/>
      <c r="NWC40" s="81"/>
      <c r="NWD40" s="81"/>
      <c r="NWE40" s="81"/>
      <c r="NWF40" s="81"/>
      <c r="NWG40" s="81"/>
      <c r="NWH40" s="81"/>
      <c r="NWI40" s="81"/>
      <c r="NWJ40" s="81"/>
      <c r="NWK40" s="81"/>
      <c r="NWL40" s="81"/>
      <c r="NWM40" s="81"/>
      <c r="NWN40" s="81"/>
      <c r="NWO40" s="81"/>
      <c r="NWP40" s="81"/>
      <c r="NWQ40" s="81"/>
      <c r="NWR40" s="81"/>
      <c r="NWS40" s="81"/>
      <c r="NWT40" s="81"/>
      <c r="NWU40" s="81"/>
      <c r="NWV40" s="81"/>
      <c r="NWW40" s="81"/>
      <c r="NWX40" s="81"/>
      <c r="NWY40" s="81"/>
      <c r="NWZ40" s="81"/>
      <c r="NXA40" s="81"/>
      <c r="NXB40" s="81"/>
      <c r="NXC40" s="81"/>
      <c r="NXD40" s="81"/>
      <c r="NXE40" s="81"/>
      <c r="NXF40" s="81"/>
      <c r="NXG40" s="81"/>
      <c r="NXH40" s="81"/>
      <c r="NXI40" s="81"/>
      <c r="NXJ40" s="81"/>
      <c r="NXK40" s="81"/>
      <c r="NXL40" s="81"/>
      <c r="NXM40" s="81"/>
      <c r="NXN40" s="81"/>
      <c r="NXO40" s="81"/>
      <c r="NXP40" s="81"/>
      <c r="NXQ40" s="81"/>
      <c r="NXR40" s="81"/>
      <c r="NXS40" s="81"/>
      <c r="NXT40" s="81"/>
      <c r="NXU40" s="81"/>
      <c r="NXV40" s="81"/>
      <c r="NXW40" s="81"/>
      <c r="NXX40" s="81"/>
      <c r="NXY40" s="81"/>
      <c r="NXZ40" s="81"/>
      <c r="NYA40" s="81"/>
      <c r="NYB40" s="81"/>
      <c r="NYC40" s="81"/>
      <c r="NYD40" s="81"/>
      <c r="NYE40" s="81"/>
      <c r="NYF40" s="81"/>
      <c r="NYG40" s="81"/>
      <c r="NYH40" s="81"/>
      <c r="NYI40" s="81"/>
      <c r="NYJ40" s="81"/>
      <c r="NYK40" s="81"/>
      <c r="NYL40" s="81"/>
      <c r="NYM40" s="81"/>
      <c r="NYN40" s="81"/>
      <c r="NYO40" s="81"/>
      <c r="NYP40" s="81"/>
      <c r="NYQ40" s="81"/>
      <c r="NYR40" s="81"/>
      <c r="NYS40" s="81"/>
      <c r="NYT40" s="81"/>
      <c r="NYU40" s="81"/>
      <c r="NYV40" s="81"/>
      <c r="NYW40" s="81"/>
      <c r="NYX40" s="81"/>
      <c r="NYY40" s="81"/>
      <c r="NYZ40" s="81"/>
      <c r="NZA40" s="81"/>
      <c r="NZB40" s="81"/>
      <c r="NZC40" s="81"/>
      <c r="NZD40" s="81"/>
      <c r="NZE40" s="81"/>
      <c r="NZF40" s="81"/>
      <c r="NZG40" s="81"/>
      <c r="NZH40" s="81"/>
      <c r="NZI40" s="81"/>
      <c r="NZJ40" s="81"/>
      <c r="NZK40" s="81"/>
      <c r="NZL40" s="81"/>
      <c r="NZM40" s="81"/>
      <c r="NZN40" s="81"/>
      <c r="NZO40" s="81"/>
      <c r="NZP40" s="81"/>
      <c r="NZQ40" s="81"/>
      <c r="NZR40" s="81"/>
      <c r="NZS40" s="81"/>
      <c r="NZT40" s="81"/>
      <c r="NZU40" s="81"/>
      <c r="NZV40" s="81"/>
      <c r="NZW40" s="81"/>
      <c r="NZX40" s="81"/>
      <c r="NZY40" s="81"/>
      <c r="NZZ40" s="81"/>
      <c r="OAA40" s="81"/>
      <c r="OAB40" s="81"/>
      <c r="OAC40" s="81"/>
      <c r="OAD40" s="81"/>
      <c r="OAE40" s="81"/>
      <c r="OAF40" s="81"/>
      <c r="OAG40" s="81"/>
      <c r="OAH40" s="81"/>
      <c r="OAI40" s="81"/>
      <c r="OAJ40" s="81"/>
      <c r="OAK40" s="81"/>
      <c r="OAL40" s="81"/>
      <c r="OAM40" s="81"/>
      <c r="OAN40" s="81"/>
      <c r="OAO40" s="81"/>
      <c r="OAP40" s="81"/>
      <c r="OAQ40" s="81"/>
      <c r="OAR40" s="81"/>
      <c r="OAS40" s="81"/>
      <c r="OAT40" s="81"/>
      <c r="OAU40" s="81"/>
      <c r="OAV40" s="81"/>
      <c r="OAW40" s="81"/>
      <c r="OAX40" s="81"/>
      <c r="OAY40" s="81"/>
      <c r="OAZ40" s="81"/>
      <c r="OBA40" s="81"/>
      <c r="OBB40" s="81"/>
      <c r="OBC40" s="81"/>
      <c r="OBD40" s="81"/>
      <c r="OBE40" s="81"/>
      <c r="OBF40" s="81"/>
      <c r="OBG40" s="81"/>
      <c r="OBH40" s="81"/>
      <c r="OBI40" s="81"/>
      <c r="OBJ40" s="81"/>
      <c r="OBK40" s="81"/>
      <c r="OBL40" s="81"/>
      <c r="OBM40" s="81"/>
      <c r="OBN40" s="81"/>
      <c r="OBO40" s="81"/>
      <c r="OBP40" s="81"/>
      <c r="OBQ40" s="81"/>
      <c r="OBR40" s="81"/>
      <c r="OBS40" s="81"/>
      <c r="OBT40" s="81"/>
      <c r="OBU40" s="81"/>
      <c r="OBV40" s="81"/>
      <c r="OBW40" s="81"/>
      <c r="OBX40" s="81"/>
      <c r="OBY40" s="81"/>
      <c r="OBZ40" s="81"/>
      <c r="OCA40" s="81"/>
      <c r="OCB40" s="81"/>
      <c r="OCC40" s="81"/>
      <c r="OCD40" s="81"/>
      <c r="OCE40" s="81"/>
      <c r="OCF40" s="81"/>
      <c r="OCG40" s="81"/>
      <c r="OCH40" s="81"/>
      <c r="OCI40" s="81"/>
      <c r="OCJ40" s="81"/>
      <c r="OCK40" s="81"/>
      <c r="OCL40" s="81"/>
      <c r="OCM40" s="81"/>
      <c r="OCN40" s="81"/>
      <c r="OCO40" s="81"/>
      <c r="OCP40" s="81"/>
      <c r="OCQ40" s="81"/>
      <c r="OCR40" s="81"/>
      <c r="OCS40" s="81"/>
      <c r="OCT40" s="81"/>
      <c r="OCU40" s="81"/>
      <c r="OCV40" s="81"/>
      <c r="OCW40" s="81"/>
      <c r="OCX40" s="81"/>
      <c r="OCY40" s="81"/>
      <c r="OCZ40" s="81"/>
      <c r="ODA40" s="81"/>
      <c r="ODB40" s="81"/>
      <c r="ODC40" s="81"/>
      <c r="ODD40" s="81"/>
      <c r="ODE40" s="81"/>
      <c r="ODF40" s="81"/>
      <c r="ODG40" s="81"/>
      <c r="ODH40" s="81"/>
      <c r="ODI40" s="81"/>
      <c r="ODJ40" s="81"/>
      <c r="ODK40" s="81"/>
      <c r="ODL40" s="81"/>
      <c r="ODM40" s="81"/>
      <c r="ODN40" s="81"/>
      <c r="ODO40" s="81"/>
      <c r="ODP40" s="81"/>
      <c r="ODQ40" s="81"/>
      <c r="ODR40" s="81"/>
      <c r="ODS40" s="81"/>
      <c r="ODT40" s="81"/>
      <c r="ODU40" s="81"/>
      <c r="ODV40" s="81"/>
      <c r="ODW40" s="81"/>
      <c r="ODX40" s="81"/>
      <c r="ODY40" s="81"/>
      <c r="ODZ40" s="81"/>
      <c r="OEA40" s="81"/>
      <c r="OEB40" s="81"/>
      <c r="OEC40" s="81"/>
      <c r="OED40" s="81"/>
      <c r="OEE40" s="81"/>
      <c r="OEF40" s="81"/>
      <c r="OEG40" s="81"/>
      <c r="OEH40" s="81"/>
      <c r="OEI40" s="81"/>
      <c r="OEJ40" s="81"/>
      <c r="OEK40" s="81"/>
      <c r="OEL40" s="81"/>
      <c r="OEM40" s="81"/>
      <c r="OEN40" s="81"/>
      <c r="OEO40" s="81"/>
      <c r="OEP40" s="81"/>
      <c r="OEQ40" s="81"/>
      <c r="OER40" s="81"/>
      <c r="OES40" s="81"/>
      <c r="OET40" s="81"/>
      <c r="OEU40" s="81"/>
      <c r="OEV40" s="81"/>
      <c r="OEW40" s="81"/>
      <c r="OEX40" s="81"/>
      <c r="OEY40" s="81"/>
      <c r="OEZ40" s="81"/>
      <c r="OFA40" s="81"/>
      <c r="OFB40" s="81"/>
      <c r="OFC40" s="81"/>
      <c r="OFD40" s="81"/>
      <c r="OFE40" s="81"/>
      <c r="OFF40" s="81"/>
      <c r="OFG40" s="81"/>
      <c r="OFH40" s="81"/>
      <c r="OFI40" s="81"/>
      <c r="OFJ40" s="81"/>
      <c r="OFK40" s="81"/>
      <c r="OFL40" s="81"/>
      <c r="OFM40" s="81"/>
      <c r="OFN40" s="81"/>
      <c r="OFO40" s="81"/>
      <c r="OFP40" s="81"/>
      <c r="OFQ40" s="81"/>
      <c r="OFR40" s="81"/>
      <c r="OFS40" s="81"/>
      <c r="OFT40" s="81"/>
      <c r="OFU40" s="81"/>
      <c r="OFV40" s="81"/>
      <c r="OFW40" s="81"/>
      <c r="OFX40" s="81"/>
      <c r="OFY40" s="81"/>
      <c r="OFZ40" s="81"/>
      <c r="OGA40" s="81"/>
      <c r="OGB40" s="81"/>
      <c r="OGC40" s="81"/>
      <c r="OGD40" s="81"/>
      <c r="OGE40" s="81"/>
      <c r="OGF40" s="81"/>
      <c r="OGG40" s="81"/>
      <c r="OGH40" s="81"/>
      <c r="OGI40" s="81"/>
      <c r="OGJ40" s="81"/>
      <c r="OGK40" s="81"/>
      <c r="OGL40" s="81"/>
      <c r="OGM40" s="81"/>
      <c r="OGN40" s="81"/>
      <c r="OGO40" s="81"/>
      <c r="OGP40" s="81"/>
      <c r="OGQ40" s="81"/>
      <c r="OGR40" s="81"/>
      <c r="OGS40" s="81"/>
      <c r="OGT40" s="81"/>
      <c r="OGU40" s="81"/>
      <c r="OGV40" s="81"/>
      <c r="OGW40" s="81"/>
      <c r="OGX40" s="81"/>
      <c r="OGY40" s="81"/>
      <c r="OGZ40" s="81"/>
      <c r="OHA40" s="81"/>
      <c r="OHB40" s="81"/>
      <c r="OHC40" s="81"/>
      <c r="OHD40" s="81"/>
      <c r="OHE40" s="81"/>
      <c r="OHF40" s="81"/>
      <c r="OHG40" s="81"/>
      <c r="OHH40" s="81"/>
      <c r="OHI40" s="81"/>
      <c r="OHJ40" s="81"/>
      <c r="OHK40" s="81"/>
      <c r="OHL40" s="81"/>
      <c r="OHM40" s="81"/>
      <c r="OHN40" s="81"/>
      <c r="OHO40" s="81"/>
      <c r="OHP40" s="81"/>
      <c r="OHQ40" s="81"/>
      <c r="OHR40" s="81"/>
      <c r="OHS40" s="81"/>
      <c r="OHT40" s="81"/>
      <c r="OHU40" s="81"/>
      <c r="OHV40" s="81"/>
      <c r="OHW40" s="81"/>
      <c r="OHX40" s="81"/>
      <c r="OHY40" s="81"/>
      <c r="OHZ40" s="81"/>
      <c r="OIA40" s="81"/>
      <c r="OIB40" s="81"/>
      <c r="OIC40" s="81"/>
      <c r="OID40" s="81"/>
      <c r="OIE40" s="81"/>
      <c r="OIF40" s="81"/>
      <c r="OIG40" s="81"/>
      <c r="OIH40" s="81"/>
      <c r="OII40" s="81"/>
      <c r="OIJ40" s="81"/>
      <c r="OIK40" s="81"/>
      <c r="OIL40" s="81"/>
      <c r="OIM40" s="81"/>
      <c r="OIN40" s="81"/>
      <c r="OIO40" s="81"/>
      <c r="OIP40" s="81"/>
      <c r="OIQ40" s="81"/>
      <c r="OIR40" s="81"/>
      <c r="OIS40" s="81"/>
      <c r="OIT40" s="81"/>
      <c r="OIU40" s="81"/>
      <c r="OIV40" s="81"/>
      <c r="OIW40" s="81"/>
      <c r="OIX40" s="81"/>
      <c r="OIY40" s="81"/>
      <c r="OIZ40" s="81"/>
      <c r="OJA40" s="81"/>
      <c r="OJB40" s="81"/>
      <c r="OJC40" s="81"/>
      <c r="OJD40" s="81"/>
      <c r="OJE40" s="81"/>
      <c r="OJF40" s="81"/>
      <c r="OJG40" s="81"/>
      <c r="OJH40" s="81"/>
      <c r="OJI40" s="81"/>
      <c r="OJJ40" s="81"/>
      <c r="OJK40" s="81"/>
      <c r="OJL40" s="81"/>
      <c r="OJM40" s="81"/>
      <c r="OJN40" s="81"/>
      <c r="OJO40" s="81"/>
      <c r="OJP40" s="81"/>
      <c r="OJQ40" s="81"/>
      <c r="OJR40" s="81"/>
      <c r="OJS40" s="81"/>
      <c r="OJT40" s="81"/>
      <c r="OJU40" s="81"/>
      <c r="OJV40" s="81"/>
      <c r="OJW40" s="81"/>
      <c r="OJX40" s="81"/>
      <c r="OJY40" s="81"/>
      <c r="OJZ40" s="81"/>
      <c r="OKA40" s="81"/>
      <c r="OKB40" s="81"/>
      <c r="OKC40" s="81"/>
      <c r="OKD40" s="81"/>
      <c r="OKE40" s="81"/>
      <c r="OKF40" s="81"/>
      <c r="OKG40" s="81"/>
      <c r="OKH40" s="81"/>
      <c r="OKI40" s="81"/>
      <c r="OKJ40" s="81"/>
      <c r="OKK40" s="81"/>
      <c r="OKL40" s="81"/>
      <c r="OKM40" s="81"/>
      <c r="OKN40" s="81"/>
      <c r="OKO40" s="81"/>
      <c r="OKP40" s="81"/>
      <c r="OKQ40" s="81"/>
      <c r="OKR40" s="81"/>
      <c r="OKS40" s="81"/>
      <c r="OKT40" s="81"/>
      <c r="OKU40" s="81"/>
      <c r="OKV40" s="81"/>
      <c r="OKW40" s="81"/>
      <c r="OKX40" s="81"/>
      <c r="OKY40" s="81"/>
      <c r="OKZ40" s="81"/>
      <c r="OLA40" s="81"/>
      <c r="OLB40" s="81"/>
      <c r="OLC40" s="81"/>
      <c r="OLD40" s="81"/>
      <c r="OLE40" s="81"/>
      <c r="OLF40" s="81"/>
      <c r="OLG40" s="81"/>
      <c r="OLH40" s="81"/>
      <c r="OLI40" s="81"/>
      <c r="OLJ40" s="81"/>
      <c r="OLK40" s="81"/>
      <c r="OLL40" s="81"/>
      <c r="OLM40" s="81"/>
      <c r="OLN40" s="81"/>
      <c r="OLO40" s="81"/>
      <c r="OLP40" s="81"/>
      <c r="OLQ40" s="81"/>
      <c r="OLR40" s="81"/>
      <c r="OLS40" s="81"/>
      <c r="OLT40" s="81"/>
      <c r="OLU40" s="81"/>
      <c r="OLV40" s="81"/>
      <c r="OLW40" s="81"/>
      <c r="OLX40" s="81"/>
      <c r="OLY40" s="81"/>
      <c r="OLZ40" s="81"/>
      <c r="OMA40" s="81"/>
      <c r="OMB40" s="81"/>
      <c r="OMC40" s="81"/>
      <c r="OMD40" s="81"/>
      <c r="OME40" s="81"/>
      <c r="OMF40" s="81"/>
      <c r="OMG40" s="81"/>
      <c r="OMH40" s="81"/>
      <c r="OMI40" s="81"/>
      <c r="OMJ40" s="81"/>
      <c r="OMK40" s="81"/>
      <c r="OML40" s="81"/>
      <c r="OMM40" s="81"/>
      <c r="OMN40" s="81"/>
      <c r="OMO40" s="81"/>
      <c r="OMP40" s="81"/>
      <c r="OMQ40" s="81"/>
      <c r="OMR40" s="81"/>
      <c r="OMS40" s="81"/>
      <c r="OMT40" s="81"/>
      <c r="OMU40" s="81"/>
      <c r="OMV40" s="81"/>
      <c r="OMW40" s="81"/>
      <c r="OMX40" s="81"/>
      <c r="OMY40" s="81"/>
      <c r="OMZ40" s="81"/>
      <c r="ONA40" s="81"/>
      <c r="ONB40" s="81"/>
      <c r="ONC40" s="81"/>
      <c r="OND40" s="81"/>
      <c r="ONE40" s="81"/>
      <c r="ONF40" s="81"/>
      <c r="ONG40" s="81"/>
      <c r="ONH40" s="81"/>
      <c r="ONI40" s="81"/>
      <c r="ONJ40" s="81"/>
      <c r="ONK40" s="81"/>
      <c r="ONL40" s="81"/>
      <c r="ONM40" s="81"/>
      <c r="ONN40" s="81"/>
      <c r="ONO40" s="81"/>
      <c r="ONP40" s="81"/>
      <c r="ONQ40" s="81"/>
      <c r="ONR40" s="81"/>
      <c r="ONS40" s="81"/>
      <c r="ONT40" s="81"/>
      <c r="ONU40" s="81"/>
      <c r="ONV40" s="81"/>
      <c r="ONW40" s="81"/>
      <c r="ONX40" s="81"/>
      <c r="ONY40" s="81"/>
      <c r="ONZ40" s="81"/>
      <c r="OOA40" s="81"/>
      <c r="OOB40" s="81"/>
      <c r="OOC40" s="81"/>
      <c r="OOD40" s="81"/>
      <c r="OOE40" s="81"/>
      <c r="OOF40" s="81"/>
      <c r="OOG40" s="81"/>
      <c r="OOH40" s="81"/>
      <c r="OOI40" s="81"/>
      <c r="OOJ40" s="81"/>
      <c r="OOK40" s="81"/>
      <c r="OOL40" s="81"/>
      <c r="OOM40" s="81"/>
      <c r="OON40" s="81"/>
      <c r="OOO40" s="81"/>
      <c r="OOP40" s="81"/>
      <c r="OOQ40" s="81"/>
      <c r="OOR40" s="81"/>
      <c r="OOS40" s="81"/>
      <c r="OOT40" s="81"/>
      <c r="OOU40" s="81"/>
      <c r="OOV40" s="81"/>
      <c r="OOW40" s="81"/>
      <c r="OOX40" s="81"/>
      <c r="OOY40" s="81"/>
      <c r="OOZ40" s="81"/>
      <c r="OPA40" s="81"/>
      <c r="OPB40" s="81"/>
      <c r="OPC40" s="81"/>
      <c r="OPD40" s="81"/>
      <c r="OPE40" s="81"/>
      <c r="OPF40" s="81"/>
      <c r="OPG40" s="81"/>
      <c r="OPH40" s="81"/>
      <c r="OPI40" s="81"/>
      <c r="OPJ40" s="81"/>
      <c r="OPK40" s="81"/>
      <c r="OPL40" s="81"/>
      <c r="OPM40" s="81"/>
      <c r="OPN40" s="81"/>
      <c r="OPO40" s="81"/>
      <c r="OPP40" s="81"/>
      <c r="OPQ40" s="81"/>
      <c r="OPR40" s="81"/>
      <c r="OPS40" s="81"/>
      <c r="OPT40" s="81"/>
      <c r="OPU40" s="81"/>
      <c r="OPV40" s="81"/>
      <c r="OPW40" s="81"/>
      <c r="OPX40" s="81"/>
      <c r="OPY40" s="81"/>
      <c r="OPZ40" s="81"/>
      <c r="OQA40" s="81"/>
      <c r="OQB40" s="81"/>
      <c r="OQC40" s="81"/>
      <c r="OQD40" s="81"/>
      <c r="OQE40" s="81"/>
      <c r="OQF40" s="81"/>
      <c r="OQG40" s="81"/>
      <c r="OQH40" s="81"/>
      <c r="OQI40" s="81"/>
      <c r="OQJ40" s="81"/>
      <c r="OQK40" s="81"/>
      <c r="OQL40" s="81"/>
      <c r="OQM40" s="81"/>
      <c r="OQN40" s="81"/>
      <c r="OQO40" s="81"/>
      <c r="OQP40" s="81"/>
      <c r="OQQ40" s="81"/>
      <c r="OQR40" s="81"/>
      <c r="OQS40" s="81"/>
      <c r="OQT40" s="81"/>
      <c r="OQU40" s="81"/>
      <c r="OQV40" s="81"/>
      <c r="OQW40" s="81"/>
      <c r="OQX40" s="81"/>
      <c r="OQY40" s="81"/>
      <c r="OQZ40" s="81"/>
      <c r="ORA40" s="81"/>
      <c r="ORB40" s="81"/>
      <c r="ORC40" s="81"/>
      <c r="ORD40" s="81"/>
      <c r="ORE40" s="81"/>
      <c r="ORF40" s="81"/>
      <c r="ORG40" s="81"/>
      <c r="ORH40" s="81"/>
      <c r="ORI40" s="81"/>
      <c r="ORJ40" s="81"/>
      <c r="ORK40" s="81"/>
      <c r="ORL40" s="81"/>
      <c r="ORM40" s="81"/>
      <c r="ORN40" s="81"/>
      <c r="ORO40" s="81"/>
      <c r="ORP40" s="81"/>
      <c r="ORQ40" s="81"/>
      <c r="ORR40" s="81"/>
      <c r="ORS40" s="81"/>
      <c r="ORT40" s="81"/>
      <c r="ORU40" s="81"/>
      <c r="ORV40" s="81"/>
      <c r="ORW40" s="81"/>
      <c r="ORX40" s="81"/>
      <c r="ORY40" s="81"/>
      <c r="ORZ40" s="81"/>
      <c r="OSA40" s="81"/>
      <c r="OSB40" s="81"/>
      <c r="OSC40" s="81"/>
      <c r="OSD40" s="81"/>
      <c r="OSE40" s="81"/>
      <c r="OSF40" s="81"/>
      <c r="OSG40" s="81"/>
      <c r="OSH40" s="81"/>
      <c r="OSI40" s="81"/>
      <c r="OSJ40" s="81"/>
      <c r="OSK40" s="81"/>
      <c r="OSL40" s="81"/>
      <c r="OSM40" s="81"/>
      <c r="OSN40" s="81"/>
      <c r="OSO40" s="81"/>
      <c r="OSP40" s="81"/>
      <c r="OSQ40" s="81"/>
      <c r="OSR40" s="81"/>
      <c r="OSS40" s="81"/>
      <c r="OST40" s="81"/>
      <c r="OSU40" s="81"/>
      <c r="OSV40" s="81"/>
      <c r="OSW40" s="81"/>
      <c r="OSX40" s="81"/>
      <c r="OSY40" s="81"/>
      <c r="OSZ40" s="81"/>
      <c r="OTA40" s="81"/>
      <c r="OTB40" s="81"/>
      <c r="OTC40" s="81"/>
      <c r="OTD40" s="81"/>
      <c r="OTE40" s="81"/>
      <c r="OTF40" s="81"/>
      <c r="OTG40" s="81"/>
      <c r="OTH40" s="81"/>
      <c r="OTI40" s="81"/>
      <c r="OTJ40" s="81"/>
      <c r="OTK40" s="81"/>
      <c r="OTL40" s="81"/>
      <c r="OTM40" s="81"/>
      <c r="OTN40" s="81"/>
      <c r="OTO40" s="81"/>
      <c r="OTP40" s="81"/>
      <c r="OTQ40" s="81"/>
      <c r="OTR40" s="81"/>
      <c r="OTS40" s="81"/>
      <c r="OTT40" s="81"/>
      <c r="OTU40" s="81"/>
      <c r="OTV40" s="81"/>
      <c r="OTW40" s="81"/>
      <c r="OTX40" s="81"/>
      <c r="OTY40" s="81"/>
      <c r="OTZ40" s="81"/>
      <c r="OUA40" s="81"/>
      <c r="OUB40" s="81"/>
      <c r="OUC40" s="81"/>
      <c r="OUD40" s="81"/>
      <c r="OUE40" s="81"/>
      <c r="OUF40" s="81"/>
      <c r="OUG40" s="81"/>
      <c r="OUH40" s="81"/>
      <c r="OUI40" s="81"/>
      <c r="OUJ40" s="81"/>
      <c r="OUK40" s="81"/>
      <c r="OUL40" s="81"/>
      <c r="OUM40" s="81"/>
      <c r="OUN40" s="81"/>
      <c r="OUO40" s="81"/>
      <c r="OUP40" s="81"/>
      <c r="OUQ40" s="81"/>
      <c r="OUR40" s="81"/>
      <c r="OUS40" s="81"/>
      <c r="OUT40" s="81"/>
      <c r="OUU40" s="81"/>
      <c r="OUV40" s="81"/>
      <c r="OUW40" s="81"/>
      <c r="OUX40" s="81"/>
      <c r="OUY40" s="81"/>
      <c r="OUZ40" s="81"/>
      <c r="OVA40" s="81"/>
      <c r="OVB40" s="81"/>
      <c r="OVC40" s="81"/>
      <c r="OVD40" s="81"/>
      <c r="OVE40" s="81"/>
      <c r="OVF40" s="81"/>
      <c r="OVG40" s="81"/>
      <c r="OVH40" s="81"/>
      <c r="OVI40" s="81"/>
      <c r="OVJ40" s="81"/>
      <c r="OVK40" s="81"/>
      <c r="OVL40" s="81"/>
      <c r="OVM40" s="81"/>
      <c r="OVN40" s="81"/>
      <c r="OVO40" s="81"/>
      <c r="OVP40" s="81"/>
      <c r="OVQ40" s="81"/>
      <c r="OVR40" s="81"/>
      <c r="OVS40" s="81"/>
      <c r="OVT40" s="81"/>
      <c r="OVU40" s="81"/>
      <c r="OVV40" s="81"/>
      <c r="OVW40" s="81"/>
      <c r="OVX40" s="81"/>
      <c r="OVY40" s="81"/>
      <c r="OVZ40" s="81"/>
      <c r="OWA40" s="81"/>
      <c r="OWB40" s="81"/>
      <c r="OWC40" s="81"/>
      <c r="OWD40" s="81"/>
      <c r="OWE40" s="81"/>
      <c r="OWF40" s="81"/>
      <c r="OWG40" s="81"/>
      <c r="OWH40" s="81"/>
      <c r="OWI40" s="81"/>
      <c r="OWJ40" s="81"/>
      <c r="OWK40" s="81"/>
      <c r="OWL40" s="81"/>
      <c r="OWM40" s="81"/>
      <c r="OWN40" s="81"/>
      <c r="OWO40" s="81"/>
      <c r="OWP40" s="81"/>
      <c r="OWQ40" s="81"/>
      <c r="OWR40" s="81"/>
      <c r="OWS40" s="81"/>
      <c r="OWT40" s="81"/>
      <c r="OWU40" s="81"/>
      <c r="OWV40" s="81"/>
      <c r="OWW40" s="81"/>
      <c r="OWX40" s="81"/>
      <c r="OWY40" s="81"/>
      <c r="OWZ40" s="81"/>
      <c r="OXA40" s="81"/>
      <c r="OXB40" s="81"/>
      <c r="OXC40" s="81"/>
      <c r="OXD40" s="81"/>
      <c r="OXE40" s="81"/>
      <c r="OXF40" s="81"/>
      <c r="OXG40" s="81"/>
      <c r="OXH40" s="81"/>
      <c r="OXI40" s="81"/>
      <c r="OXJ40" s="81"/>
      <c r="OXK40" s="81"/>
      <c r="OXL40" s="81"/>
      <c r="OXM40" s="81"/>
      <c r="OXN40" s="81"/>
      <c r="OXO40" s="81"/>
      <c r="OXP40" s="81"/>
      <c r="OXQ40" s="81"/>
      <c r="OXR40" s="81"/>
      <c r="OXS40" s="81"/>
      <c r="OXT40" s="81"/>
      <c r="OXU40" s="81"/>
      <c r="OXV40" s="81"/>
      <c r="OXW40" s="81"/>
      <c r="OXX40" s="81"/>
      <c r="OXY40" s="81"/>
      <c r="OXZ40" s="81"/>
      <c r="OYA40" s="81"/>
      <c r="OYB40" s="81"/>
      <c r="OYC40" s="81"/>
      <c r="OYD40" s="81"/>
      <c r="OYE40" s="81"/>
      <c r="OYF40" s="81"/>
      <c r="OYG40" s="81"/>
      <c r="OYH40" s="81"/>
      <c r="OYI40" s="81"/>
      <c r="OYJ40" s="81"/>
      <c r="OYK40" s="81"/>
      <c r="OYL40" s="81"/>
      <c r="OYM40" s="81"/>
      <c r="OYN40" s="81"/>
      <c r="OYO40" s="81"/>
      <c r="OYP40" s="81"/>
      <c r="OYQ40" s="81"/>
      <c r="OYR40" s="81"/>
      <c r="OYS40" s="81"/>
      <c r="OYT40" s="81"/>
      <c r="OYU40" s="81"/>
      <c r="OYV40" s="81"/>
      <c r="OYW40" s="81"/>
      <c r="OYX40" s="81"/>
      <c r="OYY40" s="81"/>
      <c r="OYZ40" s="81"/>
      <c r="OZA40" s="81"/>
      <c r="OZB40" s="81"/>
      <c r="OZC40" s="81"/>
      <c r="OZD40" s="81"/>
      <c r="OZE40" s="81"/>
      <c r="OZF40" s="81"/>
      <c r="OZG40" s="81"/>
      <c r="OZH40" s="81"/>
      <c r="OZI40" s="81"/>
      <c r="OZJ40" s="81"/>
      <c r="OZK40" s="81"/>
      <c r="OZL40" s="81"/>
      <c r="OZM40" s="81"/>
      <c r="OZN40" s="81"/>
      <c r="OZO40" s="81"/>
      <c r="OZP40" s="81"/>
      <c r="OZQ40" s="81"/>
      <c r="OZR40" s="81"/>
      <c r="OZS40" s="81"/>
      <c r="OZT40" s="81"/>
      <c r="OZU40" s="81"/>
      <c r="OZV40" s="81"/>
      <c r="OZW40" s="81"/>
      <c r="OZX40" s="81"/>
      <c r="OZY40" s="81"/>
      <c r="OZZ40" s="81"/>
      <c r="PAA40" s="81"/>
      <c r="PAB40" s="81"/>
      <c r="PAC40" s="81"/>
      <c r="PAD40" s="81"/>
      <c r="PAE40" s="81"/>
      <c r="PAF40" s="81"/>
      <c r="PAG40" s="81"/>
      <c r="PAH40" s="81"/>
      <c r="PAI40" s="81"/>
      <c r="PAJ40" s="81"/>
      <c r="PAK40" s="81"/>
      <c r="PAL40" s="81"/>
      <c r="PAM40" s="81"/>
      <c r="PAN40" s="81"/>
      <c r="PAO40" s="81"/>
      <c r="PAP40" s="81"/>
      <c r="PAQ40" s="81"/>
      <c r="PAR40" s="81"/>
      <c r="PAS40" s="81"/>
      <c r="PAT40" s="81"/>
      <c r="PAU40" s="81"/>
      <c r="PAV40" s="81"/>
      <c r="PAW40" s="81"/>
      <c r="PAX40" s="81"/>
      <c r="PAY40" s="81"/>
      <c r="PAZ40" s="81"/>
      <c r="PBA40" s="81"/>
      <c r="PBB40" s="81"/>
      <c r="PBC40" s="81"/>
      <c r="PBD40" s="81"/>
      <c r="PBE40" s="81"/>
      <c r="PBF40" s="81"/>
      <c r="PBG40" s="81"/>
      <c r="PBH40" s="81"/>
      <c r="PBI40" s="81"/>
      <c r="PBJ40" s="81"/>
      <c r="PBK40" s="81"/>
      <c r="PBL40" s="81"/>
      <c r="PBM40" s="81"/>
      <c r="PBN40" s="81"/>
      <c r="PBO40" s="81"/>
      <c r="PBP40" s="81"/>
      <c r="PBQ40" s="81"/>
      <c r="PBR40" s="81"/>
      <c r="PBS40" s="81"/>
      <c r="PBT40" s="81"/>
      <c r="PBU40" s="81"/>
      <c r="PBV40" s="81"/>
      <c r="PBW40" s="81"/>
      <c r="PBX40" s="81"/>
      <c r="PBY40" s="81"/>
      <c r="PBZ40" s="81"/>
      <c r="PCA40" s="81"/>
      <c r="PCB40" s="81"/>
      <c r="PCC40" s="81"/>
      <c r="PCD40" s="81"/>
      <c r="PCE40" s="81"/>
      <c r="PCF40" s="81"/>
      <c r="PCG40" s="81"/>
      <c r="PCH40" s="81"/>
      <c r="PCI40" s="81"/>
      <c r="PCJ40" s="81"/>
      <c r="PCK40" s="81"/>
      <c r="PCL40" s="81"/>
      <c r="PCM40" s="81"/>
      <c r="PCN40" s="81"/>
      <c r="PCO40" s="81"/>
      <c r="PCP40" s="81"/>
      <c r="PCQ40" s="81"/>
      <c r="PCR40" s="81"/>
      <c r="PCS40" s="81"/>
      <c r="PCT40" s="81"/>
      <c r="PCU40" s="81"/>
      <c r="PCV40" s="81"/>
      <c r="PCW40" s="81"/>
      <c r="PCX40" s="81"/>
      <c r="PCY40" s="81"/>
      <c r="PCZ40" s="81"/>
      <c r="PDA40" s="81"/>
      <c r="PDB40" s="81"/>
      <c r="PDC40" s="81"/>
      <c r="PDD40" s="81"/>
      <c r="PDE40" s="81"/>
      <c r="PDF40" s="81"/>
      <c r="PDG40" s="81"/>
      <c r="PDH40" s="81"/>
      <c r="PDI40" s="81"/>
      <c r="PDJ40" s="81"/>
      <c r="PDK40" s="81"/>
      <c r="PDL40" s="81"/>
      <c r="PDM40" s="81"/>
      <c r="PDN40" s="81"/>
      <c r="PDO40" s="81"/>
      <c r="PDP40" s="81"/>
      <c r="PDQ40" s="81"/>
      <c r="PDR40" s="81"/>
      <c r="PDS40" s="81"/>
      <c r="PDT40" s="81"/>
      <c r="PDU40" s="81"/>
      <c r="PDV40" s="81"/>
      <c r="PDW40" s="81"/>
      <c r="PDX40" s="81"/>
      <c r="PDY40" s="81"/>
      <c r="PDZ40" s="81"/>
      <c r="PEA40" s="81"/>
      <c r="PEB40" s="81"/>
      <c r="PEC40" s="81"/>
      <c r="PED40" s="81"/>
      <c r="PEE40" s="81"/>
      <c r="PEF40" s="81"/>
      <c r="PEG40" s="81"/>
      <c r="PEH40" s="81"/>
      <c r="PEI40" s="81"/>
      <c r="PEJ40" s="81"/>
      <c r="PEK40" s="81"/>
      <c r="PEL40" s="81"/>
      <c r="PEM40" s="81"/>
      <c r="PEN40" s="81"/>
      <c r="PEO40" s="81"/>
      <c r="PEP40" s="81"/>
      <c r="PEQ40" s="81"/>
      <c r="PER40" s="81"/>
      <c r="PES40" s="81"/>
      <c r="PET40" s="81"/>
      <c r="PEU40" s="81"/>
      <c r="PEV40" s="81"/>
      <c r="PEW40" s="81"/>
      <c r="PEX40" s="81"/>
      <c r="PEY40" s="81"/>
      <c r="PEZ40" s="81"/>
      <c r="PFA40" s="81"/>
      <c r="PFB40" s="81"/>
      <c r="PFC40" s="81"/>
      <c r="PFD40" s="81"/>
      <c r="PFE40" s="81"/>
      <c r="PFF40" s="81"/>
      <c r="PFG40" s="81"/>
      <c r="PFH40" s="81"/>
      <c r="PFI40" s="81"/>
      <c r="PFJ40" s="81"/>
      <c r="PFK40" s="81"/>
      <c r="PFL40" s="81"/>
      <c r="PFM40" s="81"/>
      <c r="PFN40" s="81"/>
      <c r="PFO40" s="81"/>
      <c r="PFP40" s="81"/>
      <c r="PFQ40" s="81"/>
      <c r="PFR40" s="81"/>
      <c r="PFS40" s="81"/>
      <c r="PFT40" s="81"/>
      <c r="PFU40" s="81"/>
      <c r="PFV40" s="81"/>
      <c r="PFW40" s="81"/>
      <c r="PFX40" s="81"/>
      <c r="PFY40" s="81"/>
      <c r="PFZ40" s="81"/>
      <c r="PGA40" s="81"/>
      <c r="PGB40" s="81"/>
      <c r="PGC40" s="81"/>
      <c r="PGD40" s="81"/>
      <c r="PGE40" s="81"/>
      <c r="PGF40" s="81"/>
      <c r="PGG40" s="81"/>
      <c r="PGH40" s="81"/>
      <c r="PGI40" s="81"/>
      <c r="PGJ40" s="81"/>
      <c r="PGK40" s="81"/>
      <c r="PGL40" s="81"/>
      <c r="PGM40" s="81"/>
      <c r="PGN40" s="81"/>
      <c r="PGO40" s="81"/>
      <c r="PGP40" s="81"/>
      <c r="PGQ40" s="81"/>
      <c r="PGR40" s="81"/>
      <c r="PGS40" s="81"/>
      <c r="PGT40" s="81"/>
      <c r="PGU40" s="81"/>
      <c r="PGV40" s="81"/>
      <c r="PGW40" s="81"/>
      <c r="PGX40" s="81"/>
      <c r="PGY40" s="81"/>
      <c r="PGZ40" s="81"/>
      <c r="PHA40" s="81"/>
      <c r="PHB40" s="81"/>
      <c r="PHC40" s="81"/>
      <c r="PHD40" s="81"/>
      <c r="PHE40" s="81"/>
      <c r="PHF40" s="81"/>
      <c r="PHG40" s="81"/>
      <c r="PHH40" s="81"/>
      <c r="PHI40" s="81"/>
      <c r="PHJ40" s="81"/>
      <c r="PHK40" s="81"/>
      <c r="PHL40" s="81"/>
      <c r="PHM40" s="81"/>
      <c r="PHN40" s="81"/>
      <c r="PHO40" s="81"/>
      <c r="PHP40" s="81"/>
      <c r="PHQ40" s="81"/>
      <c r="PHR40" s="81"/>
      <c r="PHS40" s="81"/>
      <c r="PHT40" s="81"/>
      <c r="PHU40" s="81"/>
      <c r="PHV40" s="81"/>
      <c r="PHW40" s="81"/>
      <c r="PHX40" s="81"/>
      <c r="PHY40" s="81"/>
      <c r="PHZ40" s="81"/>
      <c r="PIA40" s="81"/>
      <c r="PIB40" s="81"/>
      <c r="PIC40" s="81"/>
      <c r="PID40" s="81"/>
      <c r="PIE40" s="81"/>
      <c r="PIF40" s="81"/>
      <c r="PIG40" s="81"/>
      <c r="PIH40" s="81"/>
      <c r="PII40" s="81"/>
      <c r="PIJ40" s="81"/>
      <c r="PIK40" s="81"/>
      <c r="PIL40" s="81"/>
      <c r="PIM40" s="81"/>
      <c r="PIN40" s="81"/>
      <c r="PIO40" s="81"/>
      <c r="PIP40" s="81"/>
      <c r="PIQ40" s="81"/>
      <c r="PIR40" s="81"/>
      <c r="PIS40" s="81"/>
      <c r="PIT40" s="81"/>
      <c r="PIU40" s="81"/>
      <c r="PIV40" s="81"/>
      <c r="PIW40" s="81"/>
      <c r="PIX40" s="81"/>
      <c r="PIY40" s="81"/>
      <c r="PIZ40" s="81"/>
      <c r="PJA40" s="81"/>
      <c r="PJB40" s="81"/>
      <c r="PJC40" s="81"/>
      <c r="PJD40" s="81"/>
      <c r="PJE40" s="81"/>
      <c r="PJF40" s="81"/>
      <c r="PJG40" s="81"/>
      <c r="PJH40" s="81"/>
      <c r="PJI40" s="81"/>
      <c r="PJJ40" s="81"/>
      <c r="PJK40" s="81"/>
      <c r="PJL40" s="81"/>
      <c r="PJM40" s="81"/>
      <c r="PJN40" s="81"/>
      <c r="PJO40" s="81"/>
      <c r="PJP40" s="81"/>
      <c r="PJQ40" s="81"/>
      <c r="PJR40" s="81"/>
      <c r="PJS40" s="81"/>
      <c r="PJT40" s="81"/>
      <c r="PJU40" s="81"/>
      <c r="PJV40" s="81"/>
      <c r="PJW40" s="81"/>
      <c r="PJX40" s="81"/>
      <c r="PJY40" s="81"/>
      <c r="PJZ40" s="81"/>
      <c r="PKA40" s="81"/>
      <c r="PKB40" s="81"/>
      <c r="PKC40" s="81"/>
      <c r="PKD40" s="81"/>
      <c r="PKE40" s="81"/>
      <c r="PKF40" s="81"/>
      <c r="PKG40" s="81"/>
      <c r="PKH40" s="81"/>
      <c r="PKI40" s="81"/>
      <c r="PKJ40" s="81"/>
      <c r="PKK40" s="81"/>
      <c r="PKL40" s="81"/>
      <c r="PKM40" s="81"/>
      <c r="PKN40" s="81"/>
      <c r="PKO40" s="81"/>
      <c r="PKP40" s="81"/>
      <c r="PKQ40" s="81"/>
      <c r="PKR40" s="81"/>
      <c r="PKS40" s="81"/>
      <c r="PKT40" s="81"/>
      <c r="PKU40" s="81"/>
      <c r="PKV40" s="81"/>
      <c r="PKW40" s="81"/>
      <c r="PKX40" s="81"/>
      <c r="PKY40" s="81"/>
      <c r="PKZ40" s="81"/>
      <c r="PLA40" s="81"/>
      <c r="PLB40" s="81"/>
      <c r="PLC40" s="81"/>
      <c r="PLD40" s="81"/>
      <c r="PLE40" s="81"/>
      <c r="PLF40" s="81"/>
      <c r="PLG40" s="81"/>
      <c r="PLH40" s="81"/>
      <c r="PLI40" s="81"/>
      <c r="PLJ40" s="81"/>
      <c r="PLK40" s="81"/>
      <c r="PLL40" s="81"/>
      <c r="PLM40" s="81"/>
      <c r="PLN40" s="81"/>
      <c r="PLO40" s="81"/>
      <c r="PLP40" s="81"/>
      <c r="PLQ40" s="81"/>
      <c r="PLR40" s="81"/>
      <c r="PLS40" s="81"/>
      <c r="PLT40" s="81"/>
      <c r="PLU40" s="81"/>
      <c r="PLV40" s="81"/>
      <c r="PLW40" s="81"/>
      <c r="PLX40" s="81"/>
      <c r="PLY40" s="81"/>
      <c r="PLZ40" s="81"/>
      <c r="PMA40" s="81"/>
      <c r="PMB40" s="81"/>
      <c r="PMC40" s="81"/>
      <c r="PMD40" s="81"/>
      <c r="PME40" s="81"/>
      <c r="PMF40" s="81"/>
      <c r="PMG40" s="81"/>
      <c r="PMH40" s="81"/>
      <c r="PMI40" s="81"/>
      <c r="PMJ40" s="81"/>
      <c r="PMK40" s="81"/>
      <c r="PML40" s="81"/>
      <c r="PMM40" s="81"/>
      <c r="PMN40" s="81"/>
      <c r="PMO40" s="81"/>
      <c r="PMP40" s="81"/>
      <c r="PMQ40" s="81"/>
      <c r="PMR40" s="81"/>
      <c r="PMS40" s="81"/>
      <c r="PMT40" s="81"/>
      <c r="PMU40" s="81"/>
      <c r="PMV40" s="81"/>
      <c r="PMW40" s="81"/>
      <c r="PMX40" s="81"/>
      <c r="PMY40" s="81"/>
      <c r="PMZ40" s="81"/>
      <c r="PNA40" s="81"/>
      <c r="PNB40" s="81"/>
      <c r="PNC40" s="81"/>
      <c r="PND40" s="81"/>
      <c r="PNE40" s="81"/>
      <c r="PNF40" s="81"/>
      <c r="PNG40" s="81"/>
      <c r="PNH40" s="81"/>
      <c r="PNI40" s="81"/>
      <c r="PNJ40" s="81"/>
      <c r="PNK40" s="81"/>
      <c r="PNL40" s="81"/>
      <c r="PNM40" s="81"/>
      <c r="PNN40" s="81"/>
      <c r="PNO40" s="81"/>
      <c r="PNP40" s="81"/>
      <c r="PNQ40" s="81"/>
      <c r="PNR40" s="81"/>
      <c r="PNS40" s="81"/>
      <c r="PNT40" s="81"/>
      <c r="PNU40" s="81"/>
      <c r="PNV40" s="81"/>
      <c r="PNW40" s="81"/>
      <c r="PNX40" s="81"/>
      <c r="PNY40" s="81"/>
      <c r="PNZ40" s="81"/>
      <c r="POA40" s="81"/>
      <c r="POB40" s="81"/>
      <c r="POC40" s="81"/>
      <c r="POD40" s="81"/>
      <c r="POE40" s="81"/>
      <c r="POF40" s="81"/>
      <c r="POG40" s="81"/>
      <c r="POH40" s="81"/>
      <c r="POI40" s="81"/>
      <c r="POJ40" s="81"/>
      <c r="POK40" s="81"/>
      <c r="POL40" s="81"/>
      <c r="POM40" s="81"/>
      <c r="PON40" s="81"/>
      <c r="POO40" s="81"/>
      <c r="POP40" s="81"/>
      <c r="POQ40" s="81"/>
      <c r="POR40" s="81"/>
      <c r="POS40" s="81"/>
      <c r="POT40" s="81"/>
      <c r="POU40" s="81"/>
      <c r="POV40" s="81"/>
      <c r="POW40" s="81"/>
      <c r="POX40" s="81"/>
      <c r="POY40" s="81"/>
      <c r="POZ40" s="81"/>
      <c r="PPA40" s="81"/>
      <c r="PPB40" s="81"/>
      <c r="PPC40" s="81"/>
      <c r="PPD40" s="81"/>
      <c r="PPE40" s="81"/>
      <c r="PPF40" s="81"/>
      <c r="PPG40" s="81"/>
      <c r="PPH40" s="81"/>
      <c r="PPI40" s="81"/>
      <c r="PPJ40" s="81"/>
      <c r="PPK40" s="81"/>
      <c r="PPL40" s="81"/>
      <c r="PPM40" s="81"/>
      <c r="PPN40" s="81"/>
      <c r="PPO40" s="81"/>
      <c r="PPP40" s="81"/>
      <c r="PPQ40" s="81"/>
      <c r="PPR40" s="81"/>
      <c r="PPS40" s="81"/>
      <c r="PPT40" s="81"/>
      <c r="PPU40" s="81"/>
      <c r="PPV40" s="81"/>
      <c r="PPW40" s="81"/>
      <c r="PPX40" s="81"/>
      <c r="PPY40" s="81"/>
      <c r="PPZ40" s="81"/>
      <c r="PQA40" s="81"/>
      <c r="PQB40" s="81"/>
      <c r="PQC40" s="81"/>
      <c r="PQD40" s="81"/>
      <c r="PQE40" s="81"/>
      <c r="PQF40" s="81"/>
      <c r="PQG40" s="81"/>
      <c r="PQH40" s="81"/>
      <c r="PQI40" s="81"/>
      <c r="PQJ40" s="81"/>
      <c r="PQK40" s="81"/>
      <c r="PQL40" s="81"/>
      <c r="PQM40" s="81"/>
      <c r="PQN40" s="81"/>
      <c r="PQO40" s="81"/>
      <c r="PQP40" s="81"/>
      <c r="PQQ40" s="81"/>
      <c r="PQR40" s="81"/>
      <c r="PQS40" s="81"/>
      <c r="PQT40" s="81"/>
      <c r="PQU40" s="81"/>
      <c r="PQV40" s="81"/>
      <c r="PQW40" s="81"/>
      <c r="PQX40" s="81"/>
      <c r="PQY40" s="81"/>
      <c r="PQZ40" s="81"/>
      <c r="PRA40" s="81"/>
      <c r="PRB40" s="81"/>
      <c r="PRC40" s="81"/>
      <c r="PRD40" s="81"/>
      <c r="PRE40" s="81"/>
      <c r="PRF40" s="81"/>
      <c r="PRG40" s="81"/>
      <c r="PRH40" s="81"/>
      <c r="PRI40" s="81"/>
      <c r="PRJ40" s="81"/>
      <c r="PRK40" s="81"/>
      <c r="PRL40" s="81"/>
      <c r="PRM40" s="81"/>
      <c r="PRN40" s="81"/>
      <c r="PRO40" s="81"/>
      <c r="PRP40" s="81"/>
      <c r="PRQ40" s="81"/>
      <c r="PRR40" s="81"/>
      <c r="PRS40" s="81"/>
      <c r="PRT40" s="81"/>
      <c r="PRU40" s="81"/>
      <c r="PRV40" s="81"/>
      <c r="PRW40" s="81"/>
      <c r="PRX40" s="81"/>
      <c r="PRY40" s="81"/>
      <c r="PRZ40" s="81"/>
      <c r="PSA40" s="81"/>
      <c r="PSB40" s="81"/>
      <c r="PSC40" s="81"/>
      <c r="PSD40" s="81"/>
      <c r="PSE40" s="81"/>
      <c r="PSF40" s="81"/>
      <c r="PSG40" s="81"/>
      <c r="PSH40" s="81"/>
      <c r="PSI40" s="81"/>
      <c r="PSJ40" s="81"/>
      <c r="PSK40" s="81"/>
      <c r="PSL40" s="81"/>
      <c r="PSM40" s="81"/>
      <c r="PSN40" s="81"/>
      <c r="PSO40" s="81"/>
      <c r="PSP40" s="81"/>
      <c r="PSQ40" s="81"/>
      <c r="PSR40" s="81"/>
      <c r="PSS40" s="81"/>
      <c r="PST40" s="81"/>
      <c r="PSU40" s="81"/>
      <c r="PSV40" s="81"/>
      <c r="PSW40" s="81"/>
      <c r="PSX40" s="81"/>
      <c r="PSY40" s="81"/>
      <c r="PSZ40" s="81"/>
      <c r="PTA40" s="81"/>
      <c r="PTB40" s="81"/>
      <c r="PTC40" s="81"/>
      <c r="PTD40" s="81"/>
      <c r="PTE40" s="81"/>
      <c r="PTF40" s="81"/>
      <c r="PTG40" s="81"/>
      <c r="PTH40" s="81"/>
      <c r="PTI40" s="81"/>
      <c r="PTJ40" s="81"/>
      <c r="PTK40" s="81"/>
      <c r="PTL40" s="81"/>
      <c r="PTM40" s="81"/>
      <c r="PTN40" s="81"/>
      <c r="PTO40" s="81"/>
      <c r="PTP40" s="81"/>
      <c r="PTQ40" s="81"/>
      <c r="PTR40" s="81"/>
      <c r="PTS40" s="81"/>
      <c r="PTT40" s="81"/>
      <c r="PTU40" s="81"/>
      <c r="PTV40" s="81"/>
      <c r="PTW40" s="81"/>
      <c r="PTX40" s="81"/>
      <c r="PTY40" s="81"/>
      <c r="PTZ40" s="81"/>
      <c r="PUA40" s="81"/>
      <c r="PUB40" s="81"/>
      <c r="PUC40" s="81"/>
      <c r="PUD40" s="81"/>
      <c r="PUE40" s="81"/>
      <c r="PUF40" s="81"/>
      <c r="PUG40" s="81"/>
      <c r="PUH40" s="81"/>
      <c r="PUI40" s="81"/>
      <c r="PUJ40" s="81"/>
      <c r="PUK40" s="81"/>
      <c r="PUL40" s="81"/>
      <c r="PUM40" s="81"/>
      <c r="PUN40" s="81"/>
      <c r="PUO40" s="81"/>
      <c r="PUP40" s="81"/>
      <c r="PUQ40" s="81"/>
      <c r="PUR40" s="81"/>
      <c r="PUS40" s="81"/>
      <c r="PUT40" s="81"/>
      <c r="PUU40" s="81"/>
      <c r="PUV40" s="81"/>
      <c r="PUW40" s="81"/>
      <c r="PUX40" s="81"/>
      <c r="PUY40" s="81"/>
      <c r="PUZ40" s="81"/>
      <c r="PVA40" s="81"/>
      <c r="PVB40" s="81"/>
      <c r="PVC40" s="81"/>
      <c r="PVD40" s="81"/>
      <c r="PVE40" s="81"/>
      <c r="PVF40" s="81"/>
      <c r="PVG40" s="81"/>
      <c r="PVH40" s="81"/>
      <c r="PVI40" s="81"/>
      <c r="PVJ40" s="81"/>
      <c r="PVK40" s="81"/>
      <c r="PVL40" s="81"/>
      <c r="PVM40" s="81"/>
      <c r="PVN40" s="81"/>
      <c r="PVO40" s="81"/>
      <c r="PVP40" s="81"/>
      <c r="PVQ40" s="81"/>
      <c r="PVR40" s="81"/>
      <c r="PVS40" s="81"/>
      <c r="PVT40" s="81"/>
      <c r="PVU40" s="81"/>
      <c r="PVV40" s="81"/>
      <c r="PVW40" s="81"/>
      <c r="PVX40" s="81"/>
      <c r="PVY40" s="81"/>
      <c r="PVZ40" s="81"/>
      <c r="PWA40" s="81"/>
      <c r="PWB40" s="81"/>
      <c r="PWC40" s="81"/>
      <c r="PWD40" s="81"/>
      <c r="PWE40" s="81"/>
      <c r="PWF40" s="81"/>
      <c r="PWG40" s="81"/>
      <c r="PWH40" s="81"/>
      <c r="PWI40" s="81"/>
      <c r="PWJ40" s="81"/>
      <c r="PWK40" s="81"/>
      <c r="PWL40" s="81"/>
      <c r="PWM40" s="81"/>
      <c r="PWN40" s="81"/>
      <c r="PWO40" s="81"/>
      <c r="PWP40" s="81"/>
      <c r="PWQ40" s="81"/>
      <c r="PWR40" s="81"/>
      <c r="PWS40" s="81"/>
      <c r="PWT40" s="81"/>
      <c r="PWU40" s="81"/>
      <c r="PWV40" s="81"/>
      <c r="PWW40" s="81"/>
      <c r="PWX40" s="81"/>
      <c r="PWY40" s="81"/>
      <c r="PWZ40" s="81"/>
      <c r="PXA40" s="81"/>
      <c r="PXB40" s="81"/>
      <c r="PXC40" s="81"/>
      <c r="PXD40" s="81"/>
      <c r="PXE40" s="81"/>
      <c r="PXF40" s="81"/>
      <c r="PXG40" s="81"/>
      <c r="PXH40" s="81"/>
      <c r="PXI40" s="81"/>
      <c r="PXJ40" s="81"/>
      <c r="PXK40" s="81"/>
      <c r="PXL40" s="81"/>
      <c r="PXM40" s="81"/>
      <c r="PXN40" s="81"/>
      <c r="PXO40" s="81"/>
      <c r="PXP40" s="81"/>
      <c r="PXQ40" s="81"/>
      <c r="PXR40" s="81"/>
      <c r="PXS40" s="81"/>
      <c r="PXT40" s="81"/>
      <c r="PXU40" s="81"/>
      <c r="PXV40" s="81"/>
      <c r="PXW40" s="81"/>
      <c r="PXX40" s="81"/>
      <c r="PXY40" s="81"/>
      <c r="PXZ40" s="81"/>
      <c r="PYA40" s="81"/>
      <c r="PYB40" s="81"/>
      <c r="PYC40" s="81"/>
      <c r="PYD40" s="81"/>
      <c r="PYE40" s="81"/>
      <c r="PYF40" s="81"/>
      <c r="PYG40" s="81"/>
      <c r="PYH40" s="81"/>
      <c r="PYI40" s="81"/>
      <c r="PYJ40" s="81"/>
      <c r="PYK40" s="81"/>
      <c r="PYL40" s="81"/>
      <c r="PYM40" s="81"/>
      <c r="PYN40" s="81"/>
      <c r="PYO40" s="81"/>
      <c r="PYP40" s="81"/>
      <c r="PYQ40" s="81"/>
      <c r="PYR40" s="81"/>
      <c r="PYS40" s="81"/>
      <c r="PYT40" s="81"/>
      <c r="PYU40" s="81"/>
      <c r="PYV40" s="81"/>
      <c r="PYW40" s="81"/>
      <c r="PYX40" s="81"/>
      <c r="PYY40" s="81"/>
      <c r="PYZ40" s="81"/>
      <c r="PZA40" s="81"/>
      <c r="PZB40" s="81"/>
      <c r="PZC40" s="81"/>
      <c r="PZD40" s="81"/>
      <c r="PZE40" s="81"/>
      <c r="PZF40" s="81"/>
      <c r="PZG40" s="81"/>
      <c r="PZH40" s="81"/>
      <c r="PZI40" s="81"/>
      <c r="PZJ40" s="81"/>
      <c r="PZK40" s="81"/>
      <c r="PZL40" s="81"/>
      <c r="PZM40" s="81"/>
      <c r="PZN40" s="81"/>
      <c r="PZO40" s="81"/>
      <c r="PZP40" s="81"/>
      <c r="PZQ40" s="81"/>
      <c r="PZR40" s="81"/>
      <c r="PZS40" s="81"/>
      <c r="PZT40" s="81"/>
      <c r="PZU40" s="81"/>
      <c r="PZV40" s="81"/>
      <c r="PZW40" s="81"/>
      <c r="PZX40" s="81"/>
      <c r="PZY40" s="81"/>
      <c r="PZZ40" s="81"/>
      <c r="QAA40" s="81"/>
      <c r="QAB40" s="81"/>
      <c r="QAC40" s="81"/>
      <c r="QAD40" s="81"/>
      <c r="QAE40" s="81"/>
      <c r="QAF40" s="81"/>
      <c r="QAG40" s="81"/>
      <c r="QAH40" s="81"/>
      <c r="QAI40" s="81"/>
      <c r="QAJ40" s="81"/>
      <c r="QAK40" s="81"/>
      <c r="QAL40" s="81"/>
      <c r="QAM40" s="81"/>
      <c r="QAN40" s="81"/>
      <c r="QAO40" s="81"/>
      <c r="QAP40" s="81"/>
      <c r="QAQ40" s="81"/>
      <c r="QAR40" s="81"/>
      <c r="QAS40" s="81"/>
      <c r="QAT40" s="81"/>
      <c r="QAU40" s="81"/>
      <c r="QAV40" s="81"/>
      <c r="QAW40" s="81"/>
      <c r="QAX40" s="81"/>
      <c r="QAY40" s="81"/>
      <c r="QAZ40" s="81"/>
      <c r="QBA40" s="81"/>
      <c r="QBB40" s="81"/>
      <c r="QBC40" s="81"/>
      <c r="QBD40" s="81"/>
      <c r="QBE40" s="81"/>
      <c r="QBF40" s="81"/>
      <c r="QBG40" s="81"/>
      <c r="QBH40" s="81"/>
      <c r="QBI40" s="81"/>
      <c r="QBJ40" s="81"/>
      <c r="QBK40" s="81"/>
      <c r="QBL40" s="81"/>
      <c r="QBM40" s="81"/>
      <c r="QBN40" s="81"/>
      <c r="QBO40" s="81"/>
      <c r="QBP40" s="81"/>
      <c r="QBQ40" s="81"/>
      <c r="QBR40" s="81"/>
      <c r="QBS40" s="81"/>
      <c r="QBT40" s="81"/>
      <c r="QBU40" s="81"/>
      <c r="QBV40" s="81"/>
      <c r="QBW40" s="81"/>
      <c r="QBX40" s="81"/>
      <c r="QBY40" s="81"/>
      <c r="QBZ40" s="81"/>
      <c r="QCA40" s="81"/>
      <c r="QCB40" s="81"/>
      <c r="QCC40" s="81"/>
      <c r="QCD40" s="81"/>
      <c r="QCE40" s="81"/>
      <c r="QCF40" s="81"/>
      <c r="QCG40" s="81"/>
      <c r="QCH40" s="81"/>
      <c r="QCI40" s="81"/>
      <c r="QCJ40" s="81"/>
      <c r="QCK40" s="81"/>
      <c r="QCL40" s="81"/>
      <c r="QCM40" s="81"/>
      <c r="QCN40" s="81"/>
      <c r="QCO40" s="81"/>
      <c r="QCP40" s="81"/>
      <c r="QCQ40" s="81"/>
      <c r="QCR40" s="81"/>
      <c r="QCS40" s="81"/>
      <c r="QCT40" s="81"/>
      <c r="QCU40" s="81"/>
      <c r="QCV40" s="81"/>
      <c r="QCW40" s="81"/>
      <c r="QCX40" s="81"/>
      <c r="QCY40" s="81"/>
      <c r="QCZ40" s="81"/>
      <c r="QDA40" s="81"/>
      <c r="QDB40" s="81"/>
      <c r="QDC40" s="81"/>
      <c r="QDD40" s="81"/>
      <c r="QDE40" s="81"/>
      <c r="QDF40" s="81"/>
      <c r="QDG40" s="81"/>
      <c r="QDH40" s="81"/>
      <c r="QDI40" s="81"/>
      <c r="QDJ40" s="81"/>
      <c r="QDK40" s="81"/>
      <c r="QDL40" s="81"/>
      <c r="QDM40" s="81"/>
      <c r="QDN40" s="81"/>
      <c r="QDO40" s="81"/>
      <c r="QDP40" s="81"/>
      <c r="QDQ40" s="81"/>
      <c r="QDR40" s="81"/>
      <c r="QDS40" s="81"/>
      <c r="QDT40" s="81"/>
      <c r="QDU40" s="81"/>
      <c r="QDV40" s="81"/>
      <c r="QDW40" s="81"/>
      <c r="QDX40" s="81"/>
      <c r="QDY40" s="81"/>
      <c r="QDZ40" s="81"/>
      <c r="QEA40" s="81"/>
      <c r="QEB40" s="81"/>
      <c r="QEC40" s="81"/>
      <c r="QED40" s="81"/>
      <c r="QEE40" s="81"/>
      <c r="QEF40" s="81"/>
      <c r="QEG40" s="81"/>
      <c r="QEH40" s="81"/>
      <c r="QEI40" s="81"/>
      <c r="QEJ40" s="81"/>
      <c r="QEK40" s="81"/>
      <c r="QEL40" s="81"/>
      <c r="QEM40" s="81"/>
      <c r="QEN40" s="81"/>
      <c r="QEO40" s="81"/>
      <c r="QEP40" s="81"/>
      <c r="QEQ40" s="81"/>
      <c r="QER40" s="81"/>
      <c r="QES40" s="81"/>
      <c r="QET40" s="81"/>
      <c r="QEU40" s="81"/>
      <c r="QEV40" s="81"/>
      <c r="QEW40" s="81"/>
      <c r="QEX40" s="81"/>
      <c r="QEY40" s="81"/>
      <c r="QEZ40" s="81"/>
      <c r="QFA40" s="81"/>
      <c r="QFB40" s="81"/>
      <c r="QFC40" s="81"/>
      <c r="QFD40" s="81"/>
      <c r="QFE40" s="81"/>
      <c r="QFF40" s="81"/>
      <c r="QFG40" s="81"/>
      <c r="QFH40" s="81"/>
      <c r="QFI40" s="81"/>
      <c r="QFJ40" s="81"/>
      <c r="QFK40" s="81"/>
      <c r="QFL40" s="81"/>
      <c r="QFM40" s="81"/>
      <c r="QFN40" s="81"/>
      <c r="QFO40" s="81"/>
      <c r="QFP40" s="81"/>
      <c r="QFQ40" s="81"/>
      <c r="QFR40" s="81"/>
      <c r="QFS40" s="81"/>
      <c r="QFT40" s="81"/>
      <c r="QFU40" s="81"/>
      <c r="QFV40" s="81"/>
      <c r="QFW40" s="81"/>
      <c r="QFX40" s="81"/>
      <c r="QFY40" s="81"/>
      <c r="QFZ40" s="81"/>
      <c r="QGA40" s="81"/>
      <c r="QGB40" s="81"/>
      <c r="QGC40" s="81"/>
      <c r="QGD40" s="81"/>
      <c r="QGE40" s="81"/>
      <c r="QGF40" s="81"/>
      <c r="QGG40" s="81"/>
      <c r="QGH40" s="81"/>
      <c r="QGI40" s="81"/>
      <c r="QGJ40" s="81"/>
      <c r="QGK40" s="81"/>
      <c r="QGL40" s="81"/>
      <c r="QGM40" s="81"/>
      <c r="QGN40" s="81"/>
      <c r="QGO40" s="81"/>
      <c r="QGP40" s="81"/>
      <c r="QGQ40" s="81"/>
      <c r="QGR40" s="81"/>
      <c r="QGS40" s="81"/>
      <c r="QGT40" s="81"/>
      <c r="QGU40" s="81"/>
      <c r="QGV40" s="81"/>
      <c r="QGW40" s="81"/>
      <c r="QGX40" s="81"/>
      <c r="QGY40" s="81"/>
      <c r="QGZ40" s="81"/>
      <c r="QHA40" s="81"/>
      <c r="QHB40" s="81"/>
      <c r="QHC40" s="81"/>
      <c r="QHD40" s="81"/>
      <c r="QHE40" s="81"/>
      <c r="QHF40" s="81"/>
      <c r="QHG40" s="81"/>
      <c r="QHH40" s="81"/>
      <c r="QHI40" s="81"/>
      <c r="QHJ40" s="81"/>
      <c r="QHK40" s="81"/>
      <c r="QHL40" s="81"/>
      <c r="QHM40" s="81"/>
      <c r="QHN40" s="81"/>
      <c r="QHO40" s="81"/>
      <c r="QHP40" s="81"/>
      <c r="QHQ40" s="81"/>
      <c r="QHR40" s="81"/>
      <c r="QHS40" s="81"/>
      <c r="QHT40" s="81"/>
      <c r="QHU40" s="81"/>
      <c r="QHV40" s="81"/>
      <c r="QHW40" s="81"/>
      <c r="QHX40" s="81"/>
      <c r="QHY40" s="81"/>
      <c r="QHZ40" s="81"/>
      <c r="QIA40" s="81"/>
      <c r="QIB40" s="81"/>
      <c r="QIC40" s="81"/>
      <c r="QID40" s="81"/>
      <c r="QIE40" s="81"/>
      <c r="QIF40" s="81"/>
      <c r="QIG40" s="81"/>
      <c r="QIH40" s="81"/>
      <c r="QII40" s="81"/>
      <c r="QIJ40" s="81"/>
      <c r="QIK40" s="81"/>
      <c r="QIL40" s="81"/>
      <c r="QIM40" s="81"/>
      <c r="QIN40" s="81"/>
      <c r="QIO40" s="81"/>
      <c r="QIP40" s="81"/>
      <c r="QIQ40" s="81"/>
      <c r="QIR40" s="81"/>
      <c r="QIS40" s="81"/>
      <c r="QIT40" s="81"/>
      <c r="QIU40" s="81"/>
      <c r="QIV40" s="81"/>
      <c r="QIW40" s="81"/>
      <c r="QIX40" s="81"/>
      <c r="QIY40" s="81"/>
      <c r="QIZ40" s="81"/>
      <c r="QJA40" s="81"/>
      <c r="QJB40" s="81"/>
      <c r="QJC40" s="81"/>
      <c r="QJD40" s="81"/>
      <c r="QJE40" s="81"/>
      <c r="QJF40" s="81"/>
      <c r="QJG40" s="81"/>
      <c r="QJH40" s="81"/>
      <c r="QJI40" s="81"/>
      <c r="QJJ40" s="81"/>
      <c r="QJK40" s="81"/>
      <c r="QJL40" s="81"/>
      <c r="QJM40" s="81"/>
      <c r="QJN40" s="81"/>
      <c r="QJO40" s="81"/>
      <c r="QJP40" s="81"/>
      <c r="QJQ40" s="81"/>
      <c r="QJR40" s="81"/>
      <c r="QJS40" s="81"/>
      <c r="QJT40" s="81"/>
      <c r="QJU40" s="81"/>
      <c r="QJV40" s="81"/>
      <c r="QJW40" s="81"/>
      <c r="QJX40" s="81"/>
      <c r="QJY40" s="81"/>
      <c r="QJZ40" s="81"/>
      <c r="QKA40" s="81"/>
      <c r="QKB40" s="81"/>
      <c r="QKC40" s="81"/>
      <c r="QKD40" s="81"/>
      <c r="QKE40" s="81"/>
      <c r="QKF40" s="81"/>
      <c r="QKG40" s="81"/>
      <c r="QKH40" s="81"/>
      <c r="QKI40" s="81"/>
      <c r="QKJ40" s="81"/>
      <c r="QKK40" s="81"/>
      <c r="QKL40" s="81"/>
      <c r="QKM40" s="81"/>
      <c r="QKN40" s="81"/>
      <c r="QKO40" s="81"/>
      <c r="QKP40" s="81"/>
      <c r="QKQ40" s="81"/>
      <c r="QKR40" s="81"/>
      <c r="QKS40" s="81"/>
      <c r="QKT40" s="81"/>
      <c r="QKU40" s="81"/>
      <c r="QKV40" s="81"/>
      <c r="QKW40" s="81"/>
      <c r="QKX40" s="81"/>
      <c r="QKY40" s="81"/>
      <c r="QKZ40" s="81"/>
      <c r="QLA40" s="81"/>
      <c r="QLB40" s="81"/>
      <c r="QLC40" s="81"/>
      <c r="QLD40" s="81"/>
      <c r="QLE40" s="81"/>
      <c r="QLF40" s="81"/>
      <c r="QLG40" s="81"/>
      <c r="QLH40" s="81"/>
      <c r="QLI40" s="81"/>
      <c r="QLJ40" s="81"/>
      <c r="QLK40" s="81"/>
      <c r="QLL40" s="81"/>
      <c r="QLM40" s="81"/>
      <c r="QLN40" s="81"/>
      <c r="QLO40" s="81"/>
      <c r="QLP40" s="81"/>
      <c r="QLQ40" s="81"/>
      <c r="QLR40" s="81"/>
      <c r="QLS40" s="81"/>
      <c r="QLT40" s="81"/>
      <c r="QLU40" s="81"/>
      <c r="QLV40" s="81"/>
      <c r="QLW40" s="81"/>
      <c r="QLX40" s="81"/>
      <c r="QLY40" s="81"/>
      <c r="QLZ40" s="81"/>
      <c r="QMA40" s="81"/>
      <c r="QMB40" s="81"/>
      <c r="QMC40" s="81"/>
      <c r="QMD40" s="81"/>
      <c r="QME40" s="81"/>
      <c r="QMF40" s="81"/>
      <c r="QMG40" s="81"/>
      <c r="QMH40" s="81"/>
      <c r="QMI40" s="81"/>
      <c r="QMJ40" s="81"/>
      <c r="QMK40" s="81"/>
      <c r="QML40" s="81"/>
      <c r="QMM40" s="81"/>
      <c r="QMN40" s="81"/>
      <c r="QMO40" s="81"/>
      <c r="QMP40" s="81"/>
      <c r="QMQ40" s="81"/>
      <c r="QMR40" s="81"/>
      <c r="QMS40" s="81"/>
      <c r="QMT40" s="81"/>
      <c r="QMU40" s="81"/>
      <c r="QMV40" s="81"/>
      <c r="QMW40" s="81"/>
      <c r="QMX40" s="81"/>
      <c r="QMY40" s="81"/>
      <c r="QMZ40" s="81"/>
      <c r="QNA40" s="81"/>
      <c r="QNB40" s="81"/>
      <c r="QNC40" s="81"/>
      <c r="QND40" s="81"/>
      <c r="QNE40" s="81"/>
      <c r="QNF40" s="81"/>
      <c r="QNG40" s="81"/>
      <c r="QNH40" s="81"/>
      <c r="QNI40" s="81"/>
      <c r="QNJ40" s="81"/>
      <c r="QNK40" s="81"/>
      <c r="QNL40" s="81"/>
      <c r="QNM40" s="81"/>
      <c r="QNN40" s="81"/>
      <c r="QNO40" s="81"/>
      <c r="QNP40" s="81"/>
      <c r="QNQ40" s="81"/>
      <c r="QNR40" s="81"/>
      <c r="QNS40" s="81"/>
      <c r="QNT40" s="81"/>
      <c r="QNU40" s="81"/>
      <c r="QNV40" s="81"/>
      <c r="QNW40" s="81"/>
      <c r="QNX40" s="81"/>
      <c r="QNY40" s="81"/>
      <c r="QNZ40" s="81"/>
      <c r="QOA40" s="81"/>
      <c r="QOB40" s="81"/>
      <c r="QOC40" s="81"/>
      <c r="QOD40" s="81"/>
      <c r="QOE40" s="81"/>
      <c r="QOF40" s="81"/>
      <c r="QOG40" s="81"/>
      <c r="QOH40" s="81"/>
      <c r="QOI40" s="81"/>
      <c r="QOJ40" s="81"/>
      <c r="QOK40" s="81"/>
      <c r="QOL40" s="81"/>
      <c r="QOM40" s="81"/>
      <c r="QON40" s="81"/>
      <c r="QOO40" s="81"/>
      <c r="QOP40" s="81"/>
      <c r="QOQ40" s="81"/>
      <c r="QOR40" s="81"/>
      <c r="QOS40" s="81"/>
      <c r="QOT40" s="81"/>
      <c r="QOU40" s="81"/>
      <c r="QOV40" s="81"/>
      <c r="QOW40" s="81"/>
      <c r="QOX40" s="81"/>
      <c r="QOY40" s="81"/>
      <c r="QOZ40" s="81"/>
      <c r="QPA40" s="81"/>
      <c r="QPB40" s="81"/>
      <c r="QPC40" s="81"/>
      <c r="QPD40" s="81"/>
      <c r="QPE40" s="81"/>
      <c r="QPF40" s="81"/>
      <c r="QPG40" s="81"/>
      <c r="QPH40" s="81"/>
      <c r="QPI40" s="81"/>
      <c r="QPJ40" s="81"/>
      <c r="QPK40" s="81"/>
      <c r="QPL40" s="81"/>
      <c r="QPM40" s="81"/>
      <c r="QPN40" s="81"/>
      <c r="QPO40" s="81"/>
      <c r="QPP40" s="81"/>
      <c r="QPQ40" s="81"/>
      <c r="QPR40" s="81"/>
      <c r="QPS40" s="81"/>
      <c r="QPT40" s="81"/>
      <c r="QPU40" s="81"/>
      <c r="QPV40" s="81"/>
      <c r="QPW40" s="81"/>
      <c r="QPX40" s="81"/>
      <c r="QPY40" s="81"/>
      <c r="QPZ40" s="81"/>
      <c r="QQA40" s="81"/>
      <c r="QQB40" s="81"/>
      <c r="QQC40" s="81"/>
      <c r="QQD40" s="81"/>
      <c r="QQE40" s="81"/>
      <c r="QQF40" s="81"/>
      <c r="QQG40" s="81"/>
      <c r="QQH40" s="81"/>
      <c r="QQI40" s="81"/>
      <c r="QQJ40" s="81"/>
      <c r="QQK40" s="81"/>
      <c r="QQL40" s="81"/>
      <c r="QQM40" s="81"/>
      <c r="QQN40" s="81"/>
      <c r="QQO40" s="81"/>
      <c r="QQP40" s="81"/>
      <c r="QQQ40" s="81"/>
      <c r="QQR40" s="81"/>
      <c r="QQS40" s="81"/>
      <c r="QQT40" s="81"/>
      <c r="QQU40" s="81"/>
      <c r="QQV40" s="81"/>
      <c r="QQW40" s="81"/>
      <c r="QQX40" s="81"/>
      <c r="QQY40" s="81"/>
      <c r="QQZ40" s="81"/>
      <c r="QRA40" s="81"/>
      <c r="QRB40" s="81"/>
      <c r="QRC40" s="81"/>
      <c r="QRD40" s="81"/>
      <c r="QRE40" s="81"/>
      <c r="QRF40" s="81"/>
      <c r="QRG40" s="81"/>
      <c r="QRH40" s="81"/>
      <c r="QRI40" s="81"/>
      <c r="QRJ40" s="81"/>
      <c r="QRK40" s="81"/>
      <c r="QRL40" s="81"/>
      <c r="QRM40" s="81"/>
      <c r="QRN40" s="81"/>
      <c r="QRO40" s="81"/>
      <c r="QRP40" s="81"/>
      <c r="QRQ40" s="81"/>
      <c r="QRR40" s="81"/>
      <c r="QRS40" s="81"/>
      <c r="QRT40" s="81"/>
      <c r="QRU40" s="81"/>
      <c r="QRV40" s="81"/>
      <c r="QRW40" s="81"/>
      <c r="QRX40" s="81"/>
      <c r="QRY40" s="81"/>
      <c r="QRZ40" s="81"/>
      <c r="QSA40" s="81"/>
      <c r="QSB40" s="81"/>
      <c r="QSC40" s="81"/>
      <c r="QSD40" s="81"/>
      <c r="QSE40" s="81"/>
      <c r="QSF40" s="81"/>
      <c r="QSG40" s="81"/>
      <c r="QSH40" s="81"/>
      <c r="QSI40" s="81"/>
      <c r="QSJ40" s="81"/>
      <c r="QSK40" s="81"/>
      <c r="QSL40" s="81"/>
      <c r="QSM40" s="81"/>
      <c r="QSN40" s="81"/>
      <c r="QSO40" s="81"/>
      <c r="QSP40" s="81"/>
      <c r="QSQ40" s="81"/>
      <c r="QSR40" s="81"/>
      <c r="QSS40" s="81"/>
      <c r="QST40" s="81"/>
      <c r="QSU40" s="81"/>
      <c r="QSV40" s="81"/>
      <c r="QSW40" s="81"/>
      <c r="QSX40" s="81"/>
      <c r="QSY40" s="81"/>
      <c r="QSZ40" s="81"/>
      <c r="QTA40" s="81"/>
      <c r="QTB40" s="81"/>
      <c r="QTC40" s="81"/>
      <c r="QTD40" s="81"/>
      <c r="QTE40" s="81"/>
      <c r="QTF40" s="81"/>
      <c r="QTG40" s="81"/>
      <c r="QTH40" s="81"/>
      <c r="QTI40" s="81"/>
      <c r="QTJ40" s="81"/>
      <c r="QTK40" s="81"/>
      <c r="QTL40" s="81"/>
      <c r="QTM40" s="81"/>
      <c r="QTN40" s="81"/>
      <c r="QTO40" s="81"/>
      <c r="QTP40" s="81"/>
      <c r="QTQ40" s="81"/>
      <c r="QTR40" s="81"/>
      <c r="QTS40" s="81"/>
      <c r="QTT40" s="81"/>
      <c r="QTU40" s="81"/>
      <c r="QTV40" s="81"/>
      <c r="QTW40" s="81"/>
      <c r="QTX40" s="81"/>
      <c r="QTY40" s="81"/>
      <c r="QTZ40" s="81"/>
      <c r="QUA40" s="81"/>
      <c r="QUB40" s="81"/>
      <c r="QUC40" s="81"/>
      <c r="QUD40" s="81"/>
      <c r="QUE40" s="81"/>
      <c r="QUF40" s="81"/>
      <c r="QUG40" s="81"/>
      <c r="QUH40" s="81"/>
      <c r="QUI40" s="81"/>
      <c r="QUJ40" s="81"/>
      <c r="QUK40" s="81"/>
      <c r="QUL40" s="81"/>
      <c r="QUM40" s="81"/>
      <c r="QUN40" s="81"/>
      <c r="QUO40" s="81"/>
      <c r="QUP40" s="81"/>
      <c r="QUQ40" s="81"/>
      <c r="QUR40" s="81"/>
      <c r="QUS40" s="81"/>
      <c r="QUT40" s="81"/>
      <c r="QUU40" s="81"/>
      <c r="QUV40" s="81"/>
      <c r="QUW40" s="81"/>
      <c r="QUX40" s="81"/>
      <c r="QUY40" s="81"/>
      <c r="QUZ40" s="81"/>
      <c r="QVA40" s="81"/>
      <c r="QVB40" s="81"/>
      <c r="QVC40" s="81"/>
      <c r="QVD40" s="81"/>
      <c r="QVE40" s="81"/>
      <c r="QVF40" s="81"/>
      <c r="QVG40" s="81"/>
      <c r="QVH40" s="81"/>
      <c r="QVI40" s="81"/>
      <c r="QVJ40" s="81"/>
      <c r="QVK40" s="81"/>
      <c r="QVL40" s="81"/>
      <c r="QVM40" s="81"/>
      <c r="QVN40" s="81"/>
      <c r="QVO40" s="81"/>
      <c r="QVP40" s="81"/>
      <c r="QVQ40" s="81"/>
      <c r="QVR40" s="81"/>
      <c r="QVS40" s="81"/>
      <c r="QVT40" s="81"/>
      <c r="QVU40" s="81"/>
      <c r="QVV40" s="81"/>
      <c r="QVW40" s="81"/>
      <c r="QVX40" s="81"/>
      <c r="QVY40" s="81"/>
      <c r="QVZ40" s="81"/>
      <c r="QWA40" s="81"/>
      <c r="QWB40" s="81"/>
      <c r="QWC40" s="81"/>
      <c r="QWD40" s="81"/>
      <c r="QWE40" s="81"/>
      <c r="QWF40" s="81"/>
      <c r="QWG40" s="81"/>
      <c r="QWH40" s="81"/>
      <c r="QWI40" s="81"/>
      <c r="QWJ40" s="81"/>
      <c r="QWK40" s="81"/>
      <c r="QWL40" s="81"/>
      <c r="QWM40" s="81"/>
      <c r="QWN40" s="81"/>
      <c r="QWO40" s="81"/>
      <c r="QWP40" s="81"/>
      <c r="QWQ40" s="81"/>
      <c r="QWR40" s="81"/>
      <c r="QWS40" s="81"/>
      <c r="QWT40" s="81"/>
      <c r="QWU40" s="81"/>
      <c r="QWV40" s="81"/>
      <c r="QWW40" s="81"/>
      <c r="QWX40" s="81"/>
      <c r="QWY40" s="81"/>
      <c r="QWZ40" s="81"/>
      <c r="QXA40" s="81"/>
      <c r="QXB40" s="81"/>
      <c r="QXC40" s="81"/>
      <c r="QXD40" s="81"/>
      <c r="QXE40" s="81"/>
      <c r="QXF40" s="81"/>
      <c r="QXG40" s="81"/>
      <c r="QXH40" s="81"/>
      <c r="QXI40" s="81"/>
      <c r="QXJ40" s="81"/>
      <c r="QXK40" s="81"/>
      <c r="QXL40" s="81"/>
      <c r="QXM40" s="81"/>
      <c r="QXN40" s="81"/>
      <c r="QXO40" s="81"/>
      <c r="QXP40" s="81"/>
      <c r="QXQ40" s="81"/>
      <c r="QXR40" s="81"/>
      <c r="QXS40" s="81"/>
      <c r="QXT40" s="81"/>
      <c r="QXU40" s="81"/>
      <c r="QXV40" s="81"/>
      <c r="QXW40" s="81"/>
      <c r="QXX40" s="81"/>
      <c r="QXY40" s="81"/>
      <c r="QXZ40" s="81"/>
      <c r="QYA40" s="81"/>
      <c r="QYB40" s="81"/>
      <c r="QYC40" s="81"/>
      <c r="QYD40" s="81"/>
      <c r="QYE40" s="81"/>
      <c r="QYF40" s="81"/>
      <c r="QYG40" s="81"/>
      <c r="QYH40" s="81"/>
      <c r="QYI40" s="81"/>
      <c r="QYJ40" s="81"/>
      <c r="QYK40" s="81"/>
      <c r="QYL40" s="81"/>
      <c r="QYM40" s="81"/>
      <c r="QYN40" s="81"/>
      <c r="QYO40" s="81"/>
      <c r="QYP40" s="81"/>
      <c r="QYQ40" s="81"/>
      <c r="QYR40" s="81"/>
      <c r="QYS40" s="81"/>
      <c r="QYT40" s="81"/>
      <c r="QYU40" s="81"/>
      <c r="QYV40" s="81"/>
      <c r="QYW40" s="81"/>
      <c r="QYX40" s="81"/>
      <c r="QYY40" s="81"/>
      <c r="QYZ40" s="81"/>
      <c r="QZA40" s="81"/>
      <c r="QZB40" s="81"/>
      <c r="QZC40" s="81"/>
      <c r="QZD40" s="81"/>
      <c r="QZE40" s="81"/>
      <c r="QZF40" s="81"/>
      <c r="QZG40" s="81"/>
      <c r="QZH40" s="81"/>
      <c r="QZI40" s="81"/>
      <c r="QZJ40" s="81"/>
      <c r="QZK40" s="81"/>
      <c r="QZL40" s="81"/>
      <c r="QZM40" s="81"/>
      <c r="QZN40" s="81"/>
      <c r="QZO40" s="81"/>
      <c r="QZP40" s="81"/>
      <c r="QZQ40" s="81"/>
      <c r="QZR40" s="81"/>
      <c r="QZS40" s="81"/>
      <c r="QZT40" s="81"/>
      <c r="QZU40" s="81"/>
      <c r="QZV40" s="81"/>
      <c r="QZW40" s="81"/>
      <c r="QZX40" s="81"/>
      <c r="QZY40" s="81"/>
      <c r="QZZ40" s="81"/>
      <c r="RAA40" s="81"/>
      <c r="RAB40" s="81"/>
      <c r="RAC40" s="81"/>
      <c r="RAD40" s="81"/>
      <c r="RAE40" s="81"/>
      <c r="RAF40" s="81"/>
      <c r="RAG40" s="81"/>
      <c r="RAH40" s="81"/>
      <c r="RAI40" s="81"/>
      <c r="RAJ40" s="81"/>
      <c r="RAK40" s="81"/>
      <c r="RAL40" s="81"/>
      <c r="RAM40" s="81"/>
      <c r="RAN40" s="81"/>
      <c r="RAO40" s="81"/>
      <c r="RAP40" s="81"/>
      <c r="RAQ40" s="81"/>
      <c r="RAR40" s="81"/>
      <c r="RAS40" s="81"/>
      <c r="RAT40" s="81"/>
      <c r="RAU40" s="81"/>
      <c r="RAV40" s="81"/>
      <c r="RAW40" s="81"/>
      <c r="RAX40" s="81"/>
      <c r="RAY40" s="81"/>
      <c r="RAZ40" s="81"/>
      <c r="RBA40" s="81"/>
      <c r="RBB40" s="81"/>
      <c r="RBC40" s="81"/>
      <c r="RBD40" s="81"/>
      <c r="RBE40" s="81"/>
      <c r="RBF40" s="81"/>
      <c r="RBG40" s="81"/>
      <c r="RBH40" s="81"/>
      <c r="RBI40" s="81"/>
      <c r="RBJ40" s="81"/>
      <c r="RBK40" s="81"/>
      <c r="RBL40" s="81"/>
      <c r="RBM40" s="81"/>
      <c r="RBN40" s="81"/>
      <c r="RBO40" s="81"/>
      <c r="RBP40" s="81"/>
      <c r="RBQ40" s="81"/>
      <c r="RBR40" s="81"/>
      <c r="RBS40" s="81"/>
      <c r="RBT40" s="81"/>
      <c r="RBU40" s="81"/>
      <c r="RBV40" s="81"/>
      <c r="RBW40" s="81"/>
      <c r="RBX40" s="81"/>
      <c r="RBY40" s="81"/>
      <c r="RBZ40" s="81"/>
      <c r="RCA40" s="81"/>
      <c r="RCB40" s="81"/>
      <c r="RCC40" s="81"/>
      <c r="RCD40" s="81"/>
      <c r="RCE40" s="81"/>
      <c r="RCF40" s="81"/>
      <c r="RCG40" s="81"/>
      <c r="RCH40" s="81"/>
      <c r="RCI40" s="81"/>
      <c r="RCJ40" s="81"/>
      <c r="RCK40" s="81"/>
      <c r="RCL40" s="81"/>
      <c r="RCM40" s="81"/>
      <c r="RCN40" s="81"/>
      <c r="RCO40" s="81"/>
      <c r="RCP40" s="81"/>
      <c r="RCQ40" s="81"/>
      <c r="RCR40" s="81"/>
      <c r="RCS40" s="81"/>
      <c r="RCT40" s="81"/>
      <c r="RCU40" s="81"/>
      <c r="RCV40" s="81"/>
      <c r="RCW40" s="81"/>
      <c r="RCX40" s="81"/>
      <c r="RCY40" s="81"/>
      <c r="RCZ40" s="81"/>
      <c r="RDA40" s="81"/>
      <c r="RDB40" s="81"/>
      <c r="RDC40" s="81"/>
      <c r="RDD40" s="81"/>
      <c r="RDE40" s="81"/>
      <c r="RDF40" s="81"/>
      <c r="RDG40" s="81"/>
      <c r="RDH40" s="81"/>
      <c r="RDI40" s="81"/>
      <c r="RDJ40" s="81"/>
      <c r="RDK40" s="81"/>
      <c r="RDL40" s="81"/>
      <c r="RDM40" s="81"/>
      <c r="RDN40" s="81"/>
      <c r="RDO40" s="81"/>
      <c r="RDP40" s="81"/>
      <c r="RDQ40" s="81"/>
      <c r="RDR40" s="81"/>
      <c r="RDS40" s="81"/>
      <c r="RDT40" s="81"/>
      <c r="RDU40" s="81"/>
      <c r="RDV40" s="81"/>
      <c r="RDW40" s="81"/>
      <c r="RDX40" s="81"/>
      <c r="RDY40" s="81"/>
      <c r="RDZ40" s="81"/>
      <c r="REA40" s="81"/>
      <c r="REB40" s="81"/>
      <c r="REC40" s="81"/>
      <c r="RED40" s="81"/>
      <c r="REE40" s="81"/>
      <c r="REF40" s="81"/>
      <c r="REG40" s="81"/>
      <c r="REH40" s="81"/>
      <c r="REI40" s="81"/>
      <c r="REJ40" s="81"/>
      <c r="REK40" s="81"/>
      <c r="REL40" s="81"/>
      <c r="REM40" s="81"/>
      <c r="REN40" s="81"/>
      <c r="REO40" s="81"/>
      <c r="REP40" s="81"/>
      <c r="REQ40" s="81"/>
      <c r="RER40" s="81"/>
      <c r="RES40" s="81"/>
      <c r="RET40" s="81"/>
      <c r="REU40" s="81"/>
      <c r="REV40" s="81"/>
      <c r="REW40" s="81"/>
      <c r="REX40" s="81"/>
      <c r="REY40" s="81"/>
      <c r="REZ40" s="81"/>
      <c r="RFA40" s="81"/>
      <c r="RFB40" s="81"/>
      <c r="RFC40" s="81"/>
      <c r="RFD40" s="81"/>
      <c r="RFE40" s="81"/>
      <c r="RFF40" s="81"/>
      <c r="RFG40" s="81"/>
      <c r="RFH40" s="81"/>
      <c r="RFI40" s="81"/>
      <c r="RFJ40" s="81"/>
      <c r="RFK40" s="81"/>
      <c r="RFL40" s="81"/>
      <c r="RFM40" s="81"/>
      <c r="RFN40" s="81"/>
      <c r="RFO40" s="81"/>
      <c r="RFP40" s="81"/>
      <c r="RFQ40" s="81"/>
      <c r="RFR40" s="81"/>
      <c r="RFS40" s="81"/>
      <c r="RFT40" s="81"/>
      <c r="RFU40" s="81"/>
      <c r="RFV40" s="81"/>
      <c r="RFW40" s="81"/>
      <c r="RFX40" s="81"/>
      <c r="RFY40" s="81"/>
      <c r="RFZ40" s="81"/>
      <c r="RGA40" s="81"/>
      <c r="RGB40" s="81"/>
      <c r="RGC40" s="81"/>
      <c r="RGD40" s="81"/>
      <c r="RGE40" s="81"/>
      <c r="RGF40" s="81"/>
      <c r="RGG40" s="81"/>
      <c r="RGH40" s="81"/>
      <c r="RGI40" s="81"/>
      <c r="RGJ40" s="81"/>
      <c r="RGK40" s="81"/>
      <c r="RGL40" s="81"/>
      <c r="RGM40" s="81"/>
      <c r="RGN40" s="81"/>
      <c r="RGO40" s="81"/>
      <c r="RGP40" s="81"/>
      <c r="RGQ40" s="81"/>
      <c r="RGR40" s="81"/>
      <c r="RGS40" s="81"/>
      <c r="RGT40" s="81"/>
      <c r="RGU40" s="81"/>
      <c r="RGV40" s="81"/>
      <c r="RGW40" s="81"/>
      <c r="RGX40" s="81"/>
      <c r="RGY40" s="81"/>
      <c r="RGZ40" s="81"/>
      <c r="RHA40" s="81"/>
      <c r="RHB40" s="81"/>
      <c r="RHC40" s="81"/>
      <c r="RHD40" s="81"/>
      <c r="RHE40" s="81"/>
      <c r="RHF40" s="81"/>
      <c r="RHG40" s="81"/>
      <c r="RHH40" s="81"/>
      <c r="RHI40" s="81"/>
      <c r="RHJ40" s="81"/>
      <c r="RHK40" s="81"/>
      <c r="RHL40" s="81"/>
      <c r="RHM40" s="81"/>
      <c r="RHN40" s="81"/>
      <c r="RHO40" s="81"/>
      <c r="RHP40" s="81"/>
      <c r="RHQ40" s="81"/>
      <c r="RHR40" s="81"/>
      <c r="RHS40" s="81"/>
      <c r="RHT40" s="81"/>
      <c r="RHU40" s="81"/>
      <c r="RHV40" s="81"/>
      <c r="RHW40" s="81"/>
      <c r="RHX40" s="81"/>
      <c r="RHY40" s="81"/>
      <c r="RHZ40" s="81"/>
      <c r="RIA40" s="81"/>
      <c r="RIB40" s="81"/>
      <c r="RIC40" s="81"/>
      <c r="RID40" s="81"/>
      <c r="RIE40" s="81"/>
      <c r="RIF40" s="81"/>
      <c r="RIG40" s="81"/>
      <c r="RIH40" s="81"/>
      <c r="RII40" s="81"/>
      <c r="RIJ40" s="81"/>
      <c r="RIK40" s="81"/>
      <c r="RIL40" s="81"/>
      <c r="RIM40" s="81"/>
      <c r="RIN40" s="81"/>
      <c r="RIO40" s="81"/>
      <c r="RIP40" s="81"/>
      <c r="RIQ40" s="81"/>
      <c r="RIR40" s="81"/>
      <c r="RIS40" s="81"/>
      <c r="RIT40" s="81"/>
      <c r="RIU40" s="81"/>
      <c r="RIV40" s="81"/>
      <c r="RIW40" s="81"/>
      <c r="RIX40" s="81"/>
      <c r="RIY40" s="81"/>
      <c r="RIZ40" s="81"/>
      <c r="RJA40" s="81"/>
      <c r="RJB40" s="81"/>
      <c r="RJC40" s="81"/>
      <c r="RJD40" s="81"/>
      <c r="RJE40" s="81"/>
      <c r="RJF40" s="81"/>
      <c r="RJG40" s="81"/>
      <c r="RJH40" s="81"/>
      <c r="RJI40" s="81"/>
      <c r="RJJ40" s="81"/>
      <c r="RJK40" s="81"/>
      <c r="RJL40" s="81"/>
      <c r="RJM40" s="81"/>
      <c r="RJN40" s="81"/>
      <c r="RJO40" s="81"/>
      <c r="RJP40" s="81"/>
      <c r="RJQ40" s="81"/>
      <c r="RJR40" s="81"/>
      <c r="RJS40" s="81"/>
      <c r="RJT40" s="81"/>
      <c r="RJU40" s="81"/>
      <c r="RJV40" s="81"/>
      <c r="RJW40" s="81"/>
      <c r="RJX40" s="81"/>
      <c r="RJY40" s="81"/>
      <c r="RJZ40" s="81"/>
      <c r="RKA40" s="81"/>
      <c r="RKB40" s="81"/>
      <c r="RKC40" s="81"/>
      <c r="RKD40" s="81"/>
      <c r="RKE40" s="81"/>
      <c r="RKF40" s="81"/>
      <c r="RKG40" s="81"/>
      <c r="RKH40" s="81"/>
      <c r="RKI40" s="81"/>
      <c r="RKJ40" s="81"/>
      <c r="RKK40" s="81"/>
      <c r="RKL40" s="81"/>
      <c r="RKM40" s="81"/>
      <c r="RKN40" s="81"/>
      <c r="RKO40" s="81"/>
      <c r="RKP40" s="81"/>
      <c r="RKQ40" s="81"/>
      <c r="RKR40" s="81"/>
      <c r="RKS40" s="81"/>
      <c r="RKT40" s="81"/>
      <c r="RKU40" s="81"/>
      <c r="RKV40" s="81"/>
      <c r="RKW40" s="81"/>
      <c r="RKX40" s="81"/>
      <c r="RKY40" s="81"/>
      <c r="RKZ40" s="81"/>
      <c r="RLA40" s="81"/>
      <c r="RLB40" s="81"/>
      <c r="RLC40" s="81"/>
      <c r="RLD40" s="81"/>
      <c r="RLE40" s="81"/>
      <c r="RLF40" s="81"/>
      <c r="RLG40" s="81"/>
      <c r="RLH40" s="81"/>
      <c r="RLI40" s="81"/>
      <c r="RLJ40" s="81"/>
      <c r="RLK40" s="81"/>
      <c r="RLL40" s="81"/>
      <c r="RLM40" s="81"/>
      <c r="RLN40" s="81"/>
      <c r="RLO40" s="81"/>
      <c r="RLP40" s="81"/>
      <c r="RLQ40" s="81"/>
      <c r="RLR40" s="81"/>
      <c r="RLS40" s="81"/>
      <c r="RLT40" s="81"/>
      <c r="RLU40" s="81"/>
      <c r="RLV40" s="81"/>
      <c r="RLW40" s="81"/>
      <c r="RLX40" s="81"/>
      <c r="RLY40" s="81"/>
      <c r="RLZ40" s="81"/>
      <c r="RMA40" s="81"/>
      <c r="RMB40" s="81"/>
      <c r="RMC40" s="81"/>
      <c r="RMD40" s="81"/>
      <c r="RME40" s="81"/>
      <c r="RMF40" s="81"/>
      <c r="RMG40" s="81"/>
      <c r="RMH40" s="81"/>
      <c r="RMI40" s="81"/>
      <c r="RMJ40" s="81"/>
      <c r="RMK40" s="81"/>
      <c r="RML40" s="81"/>
      <c r="RMM40" s="81"/>
      <c r="RMN40" s="81"/>
      <c r="RMO40" s="81"/>
      <c r="RMP40" s="81"/>
      <c r="RMQ40" s="81"/>
      <c r="RMR40" s="81"/>
      <c r="RMS40" s="81"/>
      <c r="RMT40" s="81"/>
      <c r="RMU40" s="81"/>
      <c r="RMV40" s="81"/>
      <c r="RMW40" s="81"/>
      <c r="RMX40" s="81"/>
      <c r="RMY40" s="81"/>
      <c r="RMZ40" s="81"/>
      <c r="RNA40" s="81"/>
      <c r="RNB40" s="81"/>
      <c r="RNC40" s="81"/>
      <c r="RND40" s="81"/>
      <c r="RNE40" s="81"/>
      <c r="RNF40" s="81"/>
      <c r="RNG40" s="81"/>
      <c r="RNH40" s="81"/>
      <c r="RNI40" s="81"/>
      <c r="RNJ40" s="81"/>
      <c r="RNK40" s="81"/>
      <c r="RNL40" s="81"/>
      <c r="RNM40" s="81"/>
      <c r="RNN40" s="81"/>
      <c r="RNO40" s="81"/>
      <c r="RNP40" s="81"/>
      <c r="RNQ40" s="81"/>
      <c r="RNR40" s="81"/>
      <c r="RNS40" s="81"/>
      <c r="RNT40" s="81"/>
      <c r="RNU40" s="81"/>
      <c r="RNV40" s="81"/>
      <c r="RNW40" s="81"/>
      <c r="RNX40" s="81"/>
      <c r="RNY40" s="81"/>
      <c r="RNZ40" s="81"/>
      <c r="ROA40" s="81"/>
      <c r="ROB40" s="81"/>
      <c r="ROC40" s="81"/>
      <c r="ROD40" s="81"/>
      <c r="ROE40" s="81"/>
      <c r="ROF40" s="81"/>
      <c r="ROG40" s="81"/>
      <c r="ROH40" s="81"/>
      <c r="ROI40" s="81"/>
      <c r="ROJ40" s="81"/>
      <c r="ROK40" s="81"/>
      <c r="ROL40" s="81"/>
      <c r="ROM40" s="81"/>
      <c r="RON40" s="81"/>
      <c r="ROO40" s="81"/>
      <c r="ROP40" s="81"/>
      <c r="ROQ40" s="81"/>
      <c r="ROR40" s="81"/>
      <c r="ROS40" s="81"/>
      <c r="ROT40" s="81"/>
      <c r="ROU40" s="81"/>
      <c r="ROV40" s="81"/>
      <c r="ROW40" s="81"/>
      <c r="ROX40" s="81"/>
      <c r="ROY40" s="81"/>
      <c r="ROZ40" s="81"/>
      <c r="RPA40" s="81"/>
      <c r="RPB40" s="81"/>
      <c r="RPC40" s="81"/>
      <c r="RPD40" s="81"/>
      <c r="RPE40" s="81"/>
      <c r="RPF40" s="81"/>
      <c r="RPG40" s="81"/>
      <c r="RPH40" s="81"/>
      <c r="RPI40" s="81"/>
      <c r="RPJ40" s="81"/>
      <c r="RPK40" s="81"/>
      <c r="RPL40" s="81"/>
      <c r="RPM40" s="81"/>
      <c r="RPN40" s="81"/>
      <c r="RPO40" s="81"/>
      <c r="RPP40" s="81"/>
      <c r="RPQ40" s="81"/>
      <c r="RPR40" s="81"/>
      <c r="RPS40" s="81"/>
      <c r="RPT40" s="81"/>
      <c r="RPU40" s="81"/>
      <c r="RPV40" s="81"/>
      <c r="RPW40" s="81"/>
      <c r="RPX40" s="81"/>
      <c r="RPY40" s="81"/>
      <c r="RPZ40" s="81"/>
      <c r="RQA40" s="81"/>
      <c r="RQB40" s="81"/>
      <c r="RQC40" s="81"/>
      <c r="RQD40" s="81"/>
      <c r="RQE40" s="81"/>
      <c r="RQF40" s="81"/>
      <c r="RQG40" s="81"/>
      <c r="RQH40" s="81"/>
      <c r="RQI40" s="81"/>
      <c r="RQJ40" s="81"/>
      <c r="RQK40" s="81"/>
      <c r="RQL40" s="81"/>
      <c r="RQM40" s="81"/>
      <c r="RQN40" s="81"/>
      <c r="RQO40" s="81"/>
      <c r="RQP40" s="81"/>
      <c r="RQQ40" s="81"/>
      <c r="RQR40" s="81"/>
      <c r="RQS40" s="81"/>
      <c r="RQT40" s="81"/>
      <c r="RQU40" s="81"/>
      <c r="RQV40" s="81"/>
      <c r="RQW40" s="81"/>
      <c r="RQX40" s="81"/>
      <c r="RQY40" s="81"/>
      <c r="RQZ40" s="81"/>
      <c r="RRA40" s="81"/>
      <c r="RRB40" s="81"/>
      <c r="RRC40" s="81"/>
      <c r="RRD40" s="81"/>
      <c r="RRE40" s="81"/>
      <c r="RRF40" s="81"/>
      <c r="RRG40" s="81"/>
      <c r="RRH40" s="81"/>
      <c r="RRI40" s="81"/>
      <c r="RRJ40" s="81"/>
      <c r="RRK40" s="81"/>
      <c r="RRL40" s="81"/>
      <c r="RRM40" s="81"/>
      <c r="RRN40" s="81"/>
      <c r="RRO40" s="81"/>
      <c r="RRP40" s="81"/>
      <c r="RRQ40" s="81"/>
      <c r="RRR40" s="81"/>
      <c r="RRS40" s="81"/>
      <c r="RRT40" s="81"/>
      <c r="RRU40" s="81"/>
      <c r="RRV40" s="81"/>
      <c r="RRW40" s="81"/>
      <c r="RRX40" s="81"/>
      <c r="RRY40" s="81"/>
      <c r="RRZ40" s="81"/>
      <c r="RSA40" s="81"/>
      <c r="RSB40" s="81"/>
      <c r="RSC40" s="81"/>
      <c r="RSD40" s="81"/>
      <c r="RSE40" s="81"/>
      <c r="RSF40" s="81"/>
      <c r="RSG40" s="81"/>
      <c r="RSH40" s="81"/>
      <c r="RSI40" s="81"/>
      <c r="RSJ40" s="81"/>
      <c r="RSK40" s="81"/>
      <c r="RSL40" s="81"/>
      <c r="RSM40" s="81"/>
      <c r="RSN40" s="81"/>
      <c r="RSO40" s="81"/>
      <c r="RSP40" s="81"/>
      <c r="RSQ40" s="81"/>
      <c r="RSR40" s="81"/>
      <c r="RSS40" s="81"/>
      <c r="RST40" s="81"/>
      <c r="RSU40" s="81"/>
      <c r="RSV40" s="81"/>
      <c r="RSW40" s="81"/>
      <c r="RSX40" s="81"/>
      <c r="RSY40" s="81"/>
      <c r="RSZ40" s="81"/>
      <c r="RTA40" s="81"/>
      <c r="RTB40" s="81"/>
      <c r="RTC40" s="81"/>
      <c r="RTD40" s="81"/>
      <c r="RTE40" s="81"/>
      <c r="RTF40" s="81"/>
      <c r="RTG40" s="81"/>
      <c r="RTH40" s="81"/>
      <c r="RTI40" s="81"/>
      <c r="RTJ40" s="81"/>
      <c r="RTK40" s="81"/>
      <c r="RTL40" s="81"/>
      <c r="RTM40" s="81"/>
      <c r="RTN40" s="81"/>
      <c r="RTO40" s="81"/>
      <c r="RTP40" s="81"/>
      <c r="RTQ40" s="81"/>
      <c r="RTR40" s="81"/>
      <c r="RTS40" s="81"/>
      <c r="RTT40" s="81"/>
      <c r="RTU40" s="81"/>
      <c r="RTV40" s="81"/>
      <c r="RTW40" s="81"/>
      <c r="RTX40" s="81"/>
      <c r="RTY40" s="81"/>
      <c r="RTZ40" s="81"/>
      <c r="RUA40" s="81"/>
      <c r="RUB40" s="81"/>
      <c r="RUC40" s="81"/>
      <c r="RUD40" s="81"/>
      <c r="RUE40" s="81"/>
      <c r="RUF40" s="81"/>
      <c r="RUG40" s="81"/>
      <c r="RUH40" s="81"/>
      <c r="RUI40" s="81"/>
      <c r="RUJ40" s="81"/>
      <c r="RUK40" s="81"/>
      <c r="RUL40" s="81"/>
      <c r="RUM40" s="81"/>
      <c r="RUN40" s="81"/>
      <c r="RUO40" s="81"/>
      <c r="RUP40" s="81"/>
      <c r="RUQ40" s="81"/>
      <c r="RUR40" s="81"/>
      <c r="RUS40" s="81"/>
      <c r="RUT40" s="81"/>
      <c r="RUU40" s="81"/>
      <c r="RUV40" s="81"/>
      <c r="RUW40" s="81"/>
      <c r="RUX40" s="81"/>
      <c r="RUY40" s="81"/>
      <c r="RUZ40" s="81"/>
      <c r="RVA40" s="81"/>
      <c r="RVB40" s="81"/>
      <c r="RVC40" s="81"/>
      <c r="RVD40" s="81"/>
      <c r="RVE40" s="81"/>
      <c r="RVF40" s="81"/>
      <c r="RVG40" s="81"/>
      <c r="RVH40" s="81"/>
      <c r="RVI40" s="81"/>
      <c r="RVJ40" s="81"/>
      <c r="RVK40" s="81"/>
      <c r="RVL40" s="81"/>
      <c r="RVM40" s="81"/>
      <c r="RVN40" s="81"/>
      <c r="RVO40" s="81"/>
      <c r="RVP40" s="81"/>
      <c r="RVQ40" s="81"/>
      <c r="RVR40" s="81"/>
      <c r="RVS40" s="81"/>
      <c r="RVT40" s="81"/>
      <c r="RVU40" s="81"/>
      <c r="RVV40" s="81"/>
      <c r="RVW40" s="81"/>
      <c r="RVX40" s="81"/>
      <c r="RVY40" s="81"/>
      <c r="RVZ40" s="81"/>
      <c r="RWA40" s="81"/>
      <c r="RWB40" s="81"/>
      <c r="RWC40" s="81"/>
      <c r="RWD40" s="81"/>
      <c r="RWE40" s="81"/>
      <c r="RWF40" s="81"/>
      <c r="RWG40" s="81"/>
      <c r="RWH40" s="81"/>
      <c r="RWI40" s="81"/>
      <c r="RWJ40" s="81"/>
      <c r="RWK40" s="81"/>
      <c r="RWL40" s="81"/>
      <c r="RWM40" s="81"/>
      <c r="RWN40" s="81"/>
      <c r="RWO40" s="81"/>
      <c r="RWP40" s="81"/>
      <c r="RWQ40" s="81"/>
      <c r="RWR40" s="81"/>
      <c r="RWS40" s="81"/>
      <c r="RWT40" s="81"/>
      <c r="RWU40" s="81"/>
      <c r="RWV40" s="81"/>
      <c r="RWW40" s="81"/>
      <c r="RWX40" s="81"/>
      <c r="RWY40" s="81"/>
      <c r="RWZ40" s="81"/>
      <c r="RXA40" s="81"/>
      <c r="RXB40" s="81"/>
      <c r="RXC40" s="81"/>
      <c r="RXD40" s="81"/>
      <c r="RXE40" s="81"/>
      <c r="RXF40" s="81"/>
      <c r="RXG40" s="81"/>
      <c r="RXH40" s="81"/>
      <c r="RXI40" s="81"/>
      <c r="RXJ40" s="81"/>
      <c r="RXK40" s="81"/>
      <c r="RXL40" s="81"/>
      <c r="RXM40" s="81"/>
      <c r="RXN40" s="81"/>
      <c r="RXO40" s="81"/>
      <c r="RXP40" s="81"/>
      <c r="RXQ40" s="81"/>
      <c r="RXR40" s="81"/>
      <c r="RXS40" s="81"/>
      <c r="RXT40" s="81"/>
      <c r="RXU40" s="81"/>
      <c r="RXV40" s="81"/>
      <c r="RXW40" s="81"/>
      <c r="RXX40" s="81"/>
      <c r="RXY40" s="81"/>
      <c r="RXZ40" s="81"/>
      <c r="RYA40" s="81"/>
      <c r="RYB40" s="81"/>
      <c r="RYC40" s="81"/>
      <c r="RYD40" s="81"/>
      <c r="RYE40" s="81"/>
      <c r="RYF40" s="81"/>
      <c r="RYG40" s="81"/>
      <c r="RYH40" s="81"/>
      <c r="RYI40" s="81"/>
      <c r="RYJ40" s="81"/>
      <c r="RYK40" s="81"/>
      <c r="RYL40" s="81"/>
      <c r="RYM40" s="81"/>
      <c r="RYN40" s="81"/>
      <c r="RYO40" s="81"/>
      <c r="RYP40" s="81"/>
      <c r="RYQ40" s="81"/>
      <c r="RYR40" s="81"/>
      <c r="RYS40" s="81"/>
      <c r="RYT40" s="81"/>
      <c r="RYU40" s="81"/>
      <c r="RYV40" s="81"/>
      <c r="RYW40" s="81"/>
      <c r="RYX40" s="81"/>
      <c r="RYY40" s="81"/>
      <c r="RYZ40" s="81"/>
      <c r="RZA40" s="81"/>
      <c r="RZB40" s="81"/>
      <c r="RZC40" s="81"/>
      <c r="RZD40" s="81"/>
      <c r="RZE40" s="81"/>
      <c r="RZF40" s="81"/>
      <c r="RZG40" s="81"/>
      <c r="RZH40" s="81"/>
      <c r="RZI40" s="81"/>
      <c r="RZJ40" s="81"/>
      <c r="RZK40" s="81"/>
      <c r="RZL40" s="81"/>
      <c r="RZM40" s="81"/>
      <c r="RZN40" s="81"/>
      <c r="RZO40" s="81"/>
      <c r="RZP40" s="81"/>
      <c r="RZQ40" s="81"/>
      <c r="RZR40" s="81"/>
      <c r="RZS40" s="81"/>
      <c r="RZT40" s="81"/>
      <c r="RZU40" s="81"/>
      <c r="RZV40" s="81"/>
      <c r="RZW40" s="81"/>
      <c r="RZX40" s="81"/>
      <c r="RZY40" s="81"/>
      <c r="RZZ40" s="81"/>
      <c r="SAA40" s="81"/>
      <c r="SAB40" s="81"/>
      <c r="SAC40" s="81"/>
      <c r="SAD40" s="81"/>
      <c r="SAE40" s="81"/>
      <c r="SAF40" s="81"/>
      <c r="SAG40" s="81"/>
      <c r="SAH40" s="81"/>
      <c r="SAI40" s="81"/>
      <c r="SAJ40" s="81"/>
      <c r="SAK40" s="81"/>
      <c r="SAL40" s="81"/>
      <c r="SAM40" s="81"/>
      <c r="SAN40" s="81"/>
      <c r="SAO40" s="81"/>
      <c r="SAP40" s="81"/>
      <c r="SAQ40" s="81"/>
      <c r="SAR40" s="81"/>
      <c r="SAS40" s="81"/>
      <c r="SAT40" s="81"/>
      <c r="SAU40" s="81"/>
      <c r="SAV40" s="81"/>
      <c r="SAW40" s="81"/>
      <c r="SAX40" s="81"/>
      <c r="SAY40" s="81"/>
      <c r="SAZ40" s="81"/>
      <c r="SBA40" s="81"/>
      <c r="SBB40" s="81"/>
      <c r="SBC40" s="81"/>
      <c r="SBD40" s="81"/>
      <c r="SBE40" s="81"/>
      <c r="SBF40" s="81"/>
      <c r="SBG40" s="81"/>
      <c r="SBH40" s="81"/>
      <c r="SBI40" s="81"/>
      <c r="SBJ40" s="81"/>
      <c r="SBK40" s="81"/>
      <c r="SBL40" s="81"/>
      <c r="SBM40" s="81"/>
      <c r="SBN40" s="81"/>
      <c r="SBO40" s="81"/>
      <c r="SBP40" s="81"/>
      <c r="SBQ40" s="81"/>
      <c r="SBR40" s="81"/>
      <c r="SBS40" s="81"/>
      <c r="SBT40" s="81"/>
      <c r="SBU40" s="81"/>
      <c r="SBV40" s="81"/>
      <c r="SBW40" s="81"/>
      <c r="SBX40" s="81"/>
      <c r="SBY40" s="81"/>
      <c r="SBZ40" s="81"/>
      <c r="SCA40" s="81"/>
      <c r="SCB40" s="81"/>
      <c r="SCC40" s="81"/>
      <c r="SCD40" s="81"/>
      <c r="SCE40" s="81"/>
      <c r="SCF40" s="81"/>
      <c r="SCG40" s="81"/>
      <c r="SCH40" s="81"/>
      <c r="SCI40" s="81"/>
      <c r="SCJ40" s="81"/>
      <c r="SCK40" s="81"/>
      <c r="SCL40" s="81"/>
      <c r="SCM40" s="81"/>
      <c r="SCN40" s="81"/>
      <c r="SCO40" s="81"/>
      <c r="SCP40" s="81"/>
      <c r="SCQ40" s="81"/>
      <c r="SCR40" s="81"/>
      <c r="SCS40" s="81"/>
      <c r="SCT40" s="81"/>
      <c r="SCU40" s="81"/>
      <c r="SCV40" s="81"/>
      <c r="SCW40" s="81"/>
      <c r="SCX40" s="81"/>
      <c r="SCY40" s="81"/>
      <c r="SCZ40" s="81"/>
      <c r="SDA40" s="81"/>
      <c r="SDB40" s="81"/>
      <c r="SDC40" s="81"/>
      <c r="SDD40" s="81"/>
      <c r="SDE40" s="81"/>
      <c r="SDF40" s="81"/>
      <c r="SDG40" s="81"/>
      <c r="SDH40" s="81"/>
      <c r="SDI40" s="81"/>
      <c r="SDJ40" s="81"/>
      <c r="SDK40" s="81"/>
      <c r="SDL40" s="81"/>
      <c r="SDM40" s="81"/>
      <c r="SDN40" s="81"/>
      <c r="SDO40" s="81"/>
      <c r="SDP40" s="81"/>
      <c r="SDQ40" s="81"/>
      <c r="SDR40" s="81"/>
      <c r="SDS40" s="81"/>
      <c r="SDT40" s="81"/>
      <c r="SDU40" s="81"/>
      <c r="SDV40" s="81"/>
      <c r="SDW40" s="81"/>
      <c r="SDX40" s="81"/>
      <c r="SDY40" s="81"/>
      <c r="SDZ40" s="81"/>
      <c r="SEA40" s="81"/>
      <c r="SEB40" s="81"/>
      <c r="SEC40" s="81"/>
      <c r="SED40" s="81"/>
      <c r="SEE40" s="81"/>
      <c r="SEF40" s="81"/>
      <c r="SEG40" s="81"/>
      <c r="SEH40" s="81"/>
      <c r="SEI40" s="81"/>
      <c r="SEJ40" s="81"/>
      <c r="SEK40" s="81"/>
      <c r="SEL40" s="81"/>
      <c r="SEM40" s="81"/>
      <c r="SEN40" s="81"/>
      <c r="SEO40" s="81"/>
      <c r="SEP40" s="81"/>
      <c r="SEQ40" s="81"/>
      <c r="SER40" s="81"/>
      <c r="SES40" s="81"/>
      <c r="SET40" s="81"/>
      <c r="SEU40" s="81"/>
      <c r="SEV40" s="81"/>
      <c r="SEW40" s="81"/>
      <c r="SEX40" s="81"/>
      <c r="SEY40" s="81"/>
      <c r="SEZ40" s="81"/>
      <c r="SFA40" s="81"/>
      <c r="SFB40" s="81"/>
      <c r="SFC40" s="81"/>
      <c r="SFD40" s="81"/>
      <c r="SFE40" s="81"/>
      <c r="SFF40" s="81"/>
      <c r="SFG40" s="81"/>
      <c r="SFH40" s="81"/>
      <c r="SFI40" s="81"/>
      <c r="SFJ40" s="81"/>
      <c r="SFK40" s="81"/>
      <c r="SFL40" s="81"/>
      <c r="SFM40" s="81"/>
      <c r="SFN40" s="81"/>
      <c r="SFO40" s="81"/>
      <c r="SFP40" s="81"/>
      <c r="SFQ40" s="81"/>
      <c r="SFR40" s="81"/>
      <c r="SFS40" s="81"/>
      <c r="SFT40" s="81"/>
      <c r="SFU40" s="81"/>
      <c r="SFV40" s="81"/>
      <c r="SFW40" s="81"/>
      <c r="SFX40" s="81"/>
      <c r="SFY40" s="81"/>
      <c r="SFZ40" s="81"/>
      <c r="SGA40" s="81"/>
      <c r="SGB40" s="81"/>
      <c r="SGC40" s="81"/>
      <c r="SGD40" s="81"/>
      <c r="SGE40" s="81"/>
      <c r="SGF40" s="81"/>
      <c r="SGG40" s="81"/>
      <c r="SGH40" s="81"/>
      <c r="SGI40" s="81"/>
      <c r="SGJ40" s="81"/>
      <c r="SGK40" s="81"/>
      <c r="SGL40" s="81"/>
      <c r="SGM40" s="81"/>
      <c r="SGN40" s="81"/>
      <c r="SGO40" s="81"/>
      <c r="SGP40" s="81"/>
      <c r="SGQ40" s="81"/>
      <c r="SGR40" s="81"/>
      <c r="SGS40" s="81"/>
      <c r="SGT40" s="81"/>
      <c r="SGU40" s="81"/>
      <c r="SGV40" s="81"/>
      <c r="SGW40" s="81"/>
      <c r="SGX40" s="81"/>
      <c r="SGY40" s="81"/>
      <c r="SGZ40" s="81"/>
      <c r="SHA40" s="81"/>
      <c r="SHB40" s="81"/>
      <c r="SHC40" s="81"/>
      <c r="SHD40" s="81"/>
      <c r="SHE40" s="81"/>
      <c r="SHF40" s="81"/>
      <c r="SHG40" s="81"/>
      <c r="SHH40" s="81"/>
      <c r="SHI40" s="81"/>
      <c r="SHJ40" s="81"/>
      <c r="SHK40" s="81"/>
      <c r="SHL40" s="81"/>
      <c r="SHM40" s="81"/>
      <c r="SHN40" s="81"/>
      <c r="SHO40" s="81"/>
      <c r="SHP40" s="81"/>
      <c r="SHQ40" s="81"/>
      <c r="SHR40" s="81"/>
      <c r="SHS40" s="81"/>
      <c r="SHT40" s="81"/>
      <c r="SHU40" s="81"/>
      <c r="SHV40" s="81"/>
      <c r="SHW40" s="81"/>
      <c r="SHX40" s="81"/>
      <c r="SHY40" s="81"/>
      <c r="SHZ40" s="81"/>
      <c r="SIA40" s="81"/>
      <c r="SIB40" s="81"/>
      <c r="SIC40" s="81"/>
      <c r="SID40" s="81"/>
      <c r="SIE40" s="81"/>
      <c r="SIF40" s="81"/>
      <c r="SIG40" s="81"/>
      <c r="SIH40" s="81"/>
      <c r="SII40" s="81"/>
      <c r="SIJ40" s="81"/>
      <c r="SIK40" s="81"/>
      <c r="SIL40" s="81"/>
      <c r="SIM40" s="81"/>
      <c r="SIN40" s="81"/>
      <c r="SIO40" s="81"/>
      <c r="SIP40" s="81"/>
      <c r="SIQ40" s="81"/>
      <c r="SIR40" s="81"/>
      <c r="SIS40" s="81"/>
      <c r="SIT40" s="81"/>
      <c r="SIU40" s="81"/>
      <c r="SIV40" s="81"/>
      <c r="SIW40" s="81"/>
      <c r="SIX40" s="81"/>
      <c r="SIY40" s="81"/>
      <c r="SIZ40" s="81"/>
      <c r="SJA40" s="81"/>
      <c r="SJB40" s="81"/>
      <c r="SJC40" s="81"/>
      <c r="SJD40" s="81"/>
      <c r="SJE40" s="81"/>
      <c r="SJF40" s="81"/>
      <c r="SJG40" s="81"/>
      <c r="SJH40" s="81"/>
      <c r="SJI40" s="81"/>
      <c r="SJJ40" s="81"/>
      <c r="SJK40" s="81"/>
      <c r="SJL40" s="81"/>
      <c r="SJM40" s="81"/>
      <c r="SJN40" s="81"/>
      <c r="SJO40" s="81"/>
      <c r="SJP40" s="81"/>
      <c r="SJQ40" s="81"/>
      <c r="SJR40" s="81"/>
      <c r="SJS40" s="81"/>
      <c r="SJT40" s="81"/>
      <c r="SJU40" s="81"/>
      <c r="SJV40" s="81"/>
      <c r="SJW40" s="81"/>
      <c r="SJX40" s="81"/>
      <c r="SJY40" s="81"/>
      <c r="SJZ40" s="81"/>
      <c r="SKA40" s="81"/>
      <c r="SKB40" s="81"/>
      <c r="SKC40" s="81"/>
      <c r="SKD40" s="81"/>
      <c r="SKE40" s="81"/>
      <c r="SKF40" s="81"/>
      <c r="SKG40" s="81"/>
      <c r="SKH40" s="81"/>
      <c r="SKI40" s="81"/>
      <c r="SKJ40" s="81"/>
      <c r="SKK40" s="81"/>
      <c r="SKL40" s="81"/>
      <c r="SKM40" s="81"/>
      <c r="SKN40" s="81"/>
      <c r="SKO40" s="81"/>
      <c r="SKP40" s="81"/>
      <c r="SKQ40" s="81"/>
      <c r="SKR40" s="81"/>
      <c r="SKS40" s="81"/>
      <c r="SKT40" s="81"/>
      <c r="SKU40" s="81"/>
      <c r="SKV40" s="81"/>
      <c r="SKW40" s="81"/>
      <c r="SKX40" s="81"/>
      <c r="SKY40" s="81"/>
      <c r="SKZ40" s="81"/>
      <c r="SLA40" s="81"/>
      <c r="SLB40" s="81"/>
      <c r="SLC40" s="81"/>
      <c r="SLD40" s="81"/>
      <c r="SLE40" s="81"/>
      <c r="SLF40" s="81"/>
      <c r="SLG40" s="81"/>
      <c r="SLH40" s="81"/>
      <c r="SLI40" s="81"/>
      <c r="SLJ40" s="81"/>
      <c r="SLK40" s="81"/>
      <c r="SLL40" s="81"/>
      <c r="SLM40" s="81"/>
      <c r="SLN40" s="81"/>
      <c r="SLO40" s="81"/>
      <c r="SLP40" s="81"/>
      <c r="SLQ40" s="81"/>
      <c r="SLR40" s="81"/>
      <c r="SLS40" s="81"/>
      <c r="SLT40" s="81"/>
      <c r="SLU40" s="81"/>
      <c r="SLV40" s="81"/>
      <c r="SLW40" s="81"/>
      <c r="SLX40" s="81"/>
      <c r="SLY40" s="81"/>
      <c r="SLZ40" s="81"/>
      <c r="SMA40" s="81"/>
      <c r="SMB40" s="81"/>
      <c r="SMC40" s="81"/>
      <c r="SMD40" s="81"/>
      <c r="SME40" s="81"/>
      <c r="SMF40" s="81"/>
      <c r="SMG40" s="81"/>
      <c r="SMH40" s="81"/>
      <c r="SMI40" s="81"/>
      <c r="SMJ40" s="81"/>
      <c r="SMK40" s="81"/>
      <c r="SML40" s="81"/>
      <c r="SMM40" s="81"/>
      <c r="SMN40" s="81"/>
      <c r="SMO40" s="81"/>
      <c r="SMP40" s="81"/>
      <c r="SMQ40" s="81"/>
      <c r="SMR40" s="81"/>
      <c r="SMS40" s="81"/>
      <c r="SMT40" s="81"/>
      <c r="SMU40" s="81"/>
      <c r="SMV40" s="81"/>
      <c r="SMW40" s="81"/>
      <c r="SMX40" s="81"/>
      <c r="SMY40" s="81"/>
      <c r="SMZ40" s="81"/>
      <c r="SNA40" s="81"/>
      <c r="SNB40" s="81"/>
      <c r="SNC40" s="81"/>
      <c r="SND40" s="81"/>
      <c r="SNE40" s="81"/>
      <c r="SNF40" s="81"/>
      <c r="SNG40" s="81"/>
      <c r="SNH40" s="81"/>
      <c r="SNI40" s="81"/>
      <c r="SNJ40" s="81"/>
      <c r="SNK40" s="81"/>
      <c r="SNL40" s="81"/>
      <c r="SNM40" s="81"/>
      <c r="SNN40" s="81"/>
      <c r="SNO40" s="81"/>
      <c r="SNP40" s="81"/>
      <c r="SNQ40" s="81"/>
      <c r="SNR40" s="81"/>
      <c r="SNS40" s="81"/>
      <c r="SNT40" s="81"/>
      <c r="SNU40" s="81"/>
      <c r="SNV40" s="81"/>
      <c r="SNW40" s="81"/>
      <c r="SNX40" s="81"/>
      <c r="SNY40" s="81"/>
      <c r="SNZ40" s="81"/>
      <c r="SOA40" s="81"/>
      <c r="SOB40" s="81"/>
      <c r="SOC40" s="81"/>
      <c r="SOD40" s="81"/>
      <c r="SOE40" s="81"/>
      <c r="SOF40" s="81"/>
      <c r="SOG40" s="81"/>
      <c r="SOH40" s="81"/>
      <c r="SOI40" s="81"/>
      <c r="SOJ40" s="81"/>
      <c r="SOK40" s="81"/>
      <c r="SOL40" s="81"/>
      <c r="SOM40" s="81"/>
      <c r="SON40" s="81"/>
      <c r="SOO40" s="81"/>
      <c r="SOP40" s="81"/>
      <c r="SOQ40" s="81"/>
      <c r="SOR40" s="81"/>
      <c r="SOS40" s="81"/>
      <c r="SOT40" s="81"/>
      <c r="SOU40" s="81"/>
      <c r="SOV40" s="81"/>
      <c r="SOW40" s="81"/>
      <c r="SOX40" s="81"/>
      <c r="SOY40" s="81"/>
      <c r="SOZ40" s="81"/>
      <c r="SPA40" s="81"/>
      <c r="SPB40" s="81"/>
      <c r="SPC40" s="81"/>
      <c r="SPD40" s="81"/>
      <c r="SPE40" s="81"/>
      <c r="SPF40" s="81"/>
      <c r="SPG40" s="81"/>
      <c r="SPH40" s="81"/>
      <c r="SPI40" s="81"/>
      <c r="SPJ40" s="81"/>
      <c r="SPK40" s="81"/>
      <c r="SPL40" s="81"/>
      <c r="SPM40" s="81"/>
      <c r="SPN40" s="81"/>
      <c r="SPO40" s="81"/>
      <c r="SPP40" s="81"/>
      <c r="SPQ40" s="81"/>
      <c r="SPR40" s="81"/>
      <c r="SPS40" s="81"/>
      <c r="SPT40" s="81"/>
      <c r="SPU40" s="81"/>
      <c r="SPV40" s="81"/>
      <c r="SPW40" s="81"/>
      <c r="SPX40" s="81"/>
      <c r="SPY40" s="81"/>
      <c r="SPZ40" s="81"/>
      <c r="SQA40" s="81"/>
      <c r="SQB40" s="81"/>
      <c r="SQC40" s="81"/>
      <c r="SQD40" s="81"/>
      <c r="SQE40" s="81"/>
      <c r="SQF40" s="81"/>
      <c r="SQG40" s="81"/>
      <c r="SQH40" s="81"/>
      <c r="SQI40" s="81"/>
      <c r="SQJ40" s="81"/>
      <c r="SQK40" s="81"/>
      <c r="SQL40" s="81"/>
      <c r="SQM40" s="81"/>
      <c r="SQN40" s="81"/>
      <c r="SQO40" s="81"/>
      <c r="SQP40" s="81"/>
      <c r="SQQ40" s="81"/>
      <c r="SQR40" s="81"/>
      <c r="SQS40" s="81"/>
      <c r="SQT40" s="81"/>
      <c r="SQU40" s="81"/>
      <c r="SQV40" s="81"/>
      <c r="SQW40" s="81"/>
      <c r="SQX40" s="81"/>
      <c r="SQY40" s="81"/>
      <c r="SQZ40" s="81"/>
      <c r="SRA40" s="81"/>
      <c r="SRB40" s="81"/>
      <c r="SRC40" s="81"/>
      <c r="SRD40" s="81"/>
      <c r="SRE40" s="81"/>
      <c r="SRF40" s="81"/>
      <c r="SRG40" s="81"/>
      <c r="SRH40" s="81"/>
      <c r="SRI40" s="81"/>
      <c r="SRJ40" s="81"/>
      <c r="SRK40" s="81"/>
      <c r="SRL40" s="81"/>
      <c r="SRM40" s="81"/>
      <c r="SRN40" s="81"/>
      <c r="SRO40" s="81"/>
      <c r="SRP40" s="81"/>
      <c r="SRQ40" s="81"/>
      <c r="SRR40" s="81"/>
      <c r="SRS40" s="81"/>
      <c r="SRT40" s="81"/>
      <c r="SRU40" s="81"/>
      <c r="SRV40" s="81"/>
      <c r="SRW40" s="81"/>
      <c r="SRX40" s="81"/>
      <c r="SRY40" s="81"/>
      <c r="SRZ40" s="81"/>
      <c r="SSA40" s="81"/>
      <c r="SSB40" s="81"/>
      <c r="SSC40" s="81"/>
      <c r="SSD40" s="81"/>
      <c r="SSE40" s="81"/>
      <c r="SSF40" s="81"/>
      <c r="SSG40" s="81"/>
      <c r="SSH40" s="81"/>
      <c r="SSI40" s="81"/>
      <c r="SSJ40" s="81"/>
      <c r="SSK40" s="81"/>
      <c r="SSL40" s="81"/>
      <c r="SSM40" s="81"/>
      <c r="SSN40" s="81"/>
      <c r="SSO40" s="81"/>
      <c r="SSP40" s="81"/>
      <c r="SSQ40" s="81"/>
      <c r="SSR40" s="81"/>
      <c r="SSS40" s="81"/>
      <c r="SST40" s="81"/>
      <c r="SSU40" s="81"/>
      <c r="SSV40" s="81"/>
      <c r="SSW40" s="81"/>
      <c r="SSX40" s="81"/>
      <c r="SSY40" s="81"/>
      <c r="SSZ40" s="81"/>
      <c r="STA40" s="81"/>
      <c r="STB40" s="81"/>
      <c r="STC40" s="81"/>
      <c r="STD40" s="81"/>
      <c r="STE40" s="81"/>
      <c r="STF40" s="81"/>
      <c r="STG40" s="81"/>
      <c r="STH40" s="81"/>
      <c r="STI40" s="81"/>
      <c r="STJ40" s="81"/>
      <c r="STK40" s="81"/>
      <c r="STL40" s="81"/>
      <c r="STM40" s="81"/>
      <c r="STN40" s="81"/>
      <c r="STO40" s="81"/>
      <c r="STP40" s="81"/>
      <c r="STQ40" s="81"/>
      <c r="STR40" s="81"/>
      <c r="STS40" s="81"/>
      <c r="STT40" s="81"/>
      <c r="STU40" s="81"/>
      <c r="STV40" s="81"/>
      <c r="STW40" s="81"/>
      <c r="STX40" s="81"/>
      <c r="STY40" s="81"/>
      <c r="STZ40" s="81"/>
      <c r="SUA40" s="81"/>
      <c r="SUB40" s="81"/>
      <c r="SUC40" s="81"/>
      <c r="SUD40" s="81"/>
      <c r="SUE40" s="81"/>
      <c r="SUF40" s="81"/>
      <c r="SUG40" s="81"/>
      <c r="SUH40" s="81"/>
      <c r="SUI40" s="81"/>
      <c r="SUJ40" s="81"/>
      <c r="SUK40" s="81"/>
      <c r="SUL40" s="81"/>
      <c r="SUM40" s="81"/>
      <c r="SUN40" s="81"/>
      <c r="SUO40" s="81"/>
      <c r="SUP40" s="81"/>
      <c r="SUQ40" s="81"/>
      <c r="SUR40" s="81"/>
      <c r="SUS40" s="81"/>
      <c r="SUT40" s="81"/>
      <c r="SUU40" s="81"/>
      <c r="SUV40" s="81"/>
      <c r="SUW40" s="81"/>
      <c r="SUX40" s="81"/>
      <c r="SUY40" s="81"/>
      <c r="SUZ40" s="81"/>
      <c r="SVA40" s="81"/>
      <c r="SVB40" s="81"/>
      <c r="SVC40" s="81"/>
      <c r="SVD40" s="81"/>
      <c r="SVE40" s="81"/>
      <c r="SVF40" s="81"/>
      <c r="SVG40" s="81"/>
      <c r="SVH40" s="81"/>
      <c r="SVI40" s="81"/>
      <c r="SVJ40" s="81"/>
      <c r="SVK40" s="81"/>
      <c r="SVL40" s="81"/>
      <c r="SVM40" s="81"/>
      <c r="SVN40" s="81"/>
      <c r="SVO40" s="81"/>
      <c r="SVP40" s="81"/>
      <c r="SVQ40" s="81"/>
      <c r="SVR40" s="81"/>
      <c r="SVS40" s="81"/>
      <c r="SVT40" s="81"/>
      <c r="SVU40" s="81"/>
      <c r="SVV40" s="81"/>
      <c r="SVW40" s="81"/>
      <c r="SVX40" s="81"/>
      <c r="SVY40" s="81"/>
      <c r="SVZ40" s="81"/>
      <c r="SWA40" s="81"/>
      <c r="SWB40" s="81"/>
      <c r="SWC40" s="81"/>
      <c r="SWD40" s="81"/>
      <c r="SWE40" s="81"/>
      <c r="SWF40" s="81"/>
      <c r="SWG40" s="81"/>
      <c r="SWH40" s="81"/>
      <c r="SWI40" s="81"/>
      <c r="SWJ40" s="81"/>
      <c r="SWK40" s="81"/>
      <c r="SWL40" s="81"/>
      <c r="SWM40" s="81"/>
      <c r="SWN40" s="81"/>
      <c r="SWO40" s="81"/>
      <c r="SWP40" s="81"/>
      <c r="SWQ40" s="81"/>
      <c r="SWR40" s="81"/>
      <c r="SWS40" s="81"/>
      <c r="SWT40" s="81"/>
      <c r="SWU40" s="81"/>
      <c r="SWV40" s="81"/>
      <c r="SWW40" s="81"/>
      <c r="SWX40" s="81"/>
      <c r="SWY40" s="81"/>
      <c r="SWZ40" s="81"/>
      <c r="SXA40" s="81"/>
      <c r="SXB40" s="81"/>
      <c r="SXC40" s="81"/>
      <c r="SXD40" s="81"/>
      <c r="SXE40" s="81"/>
      <c r="SXF40" s="81"/>
      <c r="SXG40" s="81"/>
      <c r="SXH40" s="81"/>
      <c r="SXI40" s="81"/>
      <c r="SXJ40" s="81"/>
      <c r="SXK40" s="81"/>
      <c r="SXL40" s="81"/>
      <c r="SXM40" s="81"/>
      <c r="SXN40" s="81"/>
      <c r="SXO40" s="81"/>
      <c r="SXP40" s="81"/>
      <c r="SXQ40" s="81"/>
      <c r="SXR40" s="81"/>
      <c r="SXS40" s="81"/>
      <c r="SXT40" s="81"/>
      <c r="SXU40" s="81"/>
      <c r="SXV40" s="81"/>
      <c r="SXW40" s="81"/>
      <c r="SXX40" s="81"/>
      <c r="SXY40" s="81"/>
      <c r="SXZ40" s="81"/>
      <c r="SYA40" s="81"/>
      <c r="SYB40" s="81"/>
      <c r="SYC40" s="81"/>
      <c r="SYD40" s="81"/>
      <c r="SYE40" s="81"/>
      <c r="SYF40" s="81"/>
      <c r="SYG40" s="81"/>
      <c r="SYH40" s="81"/>
      <c r="SYI40" s="81"/>
      <c r="SYJ40" s="81"/>
      <c r="SYK40" s="81"/>
      <c r="SYL40" s="81"/>
      <c r="SYM40" s="81"/>
      <c r="SYN40" s="81"/>
      <c r="SYO40" s="81"/>
      <c r="SYP40" s="81"/>
      <c r="SYQ40" s="81"/>
      <c r="SYR40" s="81"/>
      <c r="SYS40" s="81"/>
      <c r="SYT40" s="81"/>
      <c r="SYU40" s="81"/>
      <c r="SYV40" s="81"/>
      <c r="SYW40" s="81"/>
      <c r="SYX40" s="81"/>
      <c r="SYY40" s="81"/>
      <c r="SYZ40" s="81"/>
      <c r="SZA40" s="81"/>
      <c r="SZB40" s="81"/>
      <c r="SZC40" s="81"/>
      <c r="SZD40" s="81"/>
      <c r="SZE40" s="81"/>
      <c r="SZF40" s="81"/>
      <c r="SZG40" s="81"/>
      <c r="SZH40" s="81"/>
      <c r="SZI40" s="81"/>
      <c r="SZJ40" s="81"/>
      <c r="SZK40" s="81"/>
      <c r="SZL40" s="81"/>
      <c r="SZM40" s="81"/>
      <c r="SZN40" s="81"/>
      <c r="SZO40" s="81"/>
      <c r="SZP40" s="81"/>
      <c r="SZQ40" s="81"/>
      <c r="SZR40" s="81"/>
      <c r="SZS40" s="81"/>
      <c r="SZT40" s="81"/>
      <c r="SZU40" s="81"/>
      <c r="SZV40" s="81"/>
      <c r="SZW40" s="81"/>
      <c r="SZX40" s="81"/>
      <c r="SZY40" s="81"/>
      <c r="SZZ40" s="81"/>
      <c r="TAA40" s="81"/>
      <c r="TAB40" s="81"/>
      <c r="TAC40" s="81"/>
      <c r="TAD40" s="81"/>
      <c r="TAE40" s="81"/>
      <c r="TAF40" s="81"/>
      <c r="TAG40" s="81"/>
      <c r="TAH40" s="81"/>
      <c r="TAI40" s="81"/>
      <c r="TAJ40" s="81"/>
      <c r="TAK40" s="81"/>
      <c r="TAL40" s="81"/>
      <c r="TAM40" s="81"/>
      <c r="TAN40" s="81"/>
      <c r="TAO40" s="81"/>
      <c r="TAP40" s="81"/>
      <c r="TAQ40" s="81"/>
      <c r="TAR40" s="81"/>
      <c r="TAS40" s="81"/>
      <c r="TAT40" s="81"/>
      <c r="TAU40" s="81"/>
      <c r="TAV40" s="81"/>
      <c r="TAW40" s="81"/>
      <c r="TAX40" s="81"/>
      <c r="TAY40" s="81"/>
      <c r="TAZ40" s="81"/>
      <c r="TBA40" s="81"/>
      <c r="TBB40" s="81"/>
      <c r="TBC40" s="81"/>
      <c r="TBD40" s="81"/>
      <c r="TBE40" s="81"/>
      <c r="TBF40" s="81"/>
      <c r="TBG40" s="81"/>
      <c r="TBH40" s="81"/>
      <c r="TBI40" s="81"/>
      <c r="TBJ40" s="81"/>
      <c r="TBK40" s="81"/>
      <c r="TBL40" s="81"/>
      <c r="TBM40" s="81"/>
      <c r="TBN40" s="81"/>
      <c r="TBO40" s="81"/>
      <c r="TBP40" s="81"/>
      <c r="TBQ40" s="81"/>
      <c r="TBR40" s="81"/>
      <c r="TBS40" s="81"/>
      <c r="TBT40" s="81"/>
      <c r="TBU40" s="81"/>
      <c r="TBV40" s="81"/>
      <c r="TBW40" s="81"/>
      <c r="TBX40" s="81"/>
      <c r="TBY40" s="81"/>
      <c r="TBZ40" s="81"/>
      <c r="TCA40" s="81"/>
      <c r="TCB40" s="81"/>
      <c r="TCC40" s="81"/>
      <c r="TCD40" s="81"/>
      <c r="TCE40" s="81"/>
      <c r="TCF40" s="81"/>
      <c r="TCG40" s="81"/>
      <c r="TCH40" s="81"/>
      <c r="TCI40" s="81"/>
      <c r="TCJ40" s="81"/>
      <c r="TCK40" s="81"/>
      <c r="TCL40" s="81"/>
      <c r="TCM40" s="81"/>
      <c r="TCN40" s="81"/>
      <c r="TCO40" s="81"/>
      <c r="TCP40" s="81"/>
      <c r="TCQ40" s="81"/>
      <c r="TCR40" s="81"/>
      <c r="TCS40" s="81"/>
      <c r="TCT40" s="81"/>
      <c r="TCU40" s="81"/>
      <c r="TCV40" s="81"/>
      <c r="TCW40" s="81"/>
      <c r="TCX40" s="81"/>
      <c r="TCY40" s="81"/>
      <c r="TCZ40" s="81"/>
      <c r="TDA40" s="81"/>
      <c r="TDB40" s="81"/>
      <c r="TDC40" s="81"/>
      <c r="TDD40" s="81"/>
      <c r="TDE40" s="81"/>
      <c r="TDF40" s="81"/>
      <c r="TDG40" s="81"/>
      <c r="TDH40" s="81"/>
      <c r="TDI40" s="81"/>
      <c r="TDJ40" s="81"/>
      <c r="TDK40" s="81"/>
      <c r="TDL40" s="81"/>
      <c r="TDM40" s="81"/>
      <c r="TDN40" s="81"/>
      <c r="TDO40" s="81"/>
      <c r="TDP40" s="81"/>
      <c r="TDQ40" s="81"/>
      <c r="TDR40" s="81"/>
      <c r="TDS40" s="81"/>
      <c r="TDT40" s="81"/>
      <c r="TDU40" s="81"/>
      <c r="TDV40" s="81"/>
      <c r="TDW40" s="81"/>
      <c r="TDX40" s="81"/>
      <c r="TDY40" s="81"/>
      <c r="TDZ40" s="81"/>
      <c r="TEA40" s="81"/>
      <c r="TEB40" s="81"/>
      <c r="TEC40" s="81"/>
      <c r="TED40" s="81"/>
      <c r="TEE40" s="81"/>
      <c r="TEF40" s="81"/>
      <c r="TEG40" s="81"/>
      <c r="TEH40" s="81"/>
      <c r="TEI40" s="81"/>
      <c r="TEJ40" s="81"/>
      <c r="TEK40" s="81"/>
      <c r="TEL40" s="81"/>
      <c r="TEM40" s="81"/>
      <c r="TEN40" s="81"/>
      <c r="TEO40" s="81"/>
      <c r="TEP40" s="81"/>
      <c r="TEQ40" s="81"/>
      <c r="TER40" s="81"/>
      <c r="TES40" s="81"/>
      <c r="TET40" s="81"/>
      <c r="TEU40" s="81"/>
      <c r="TEV40" s="81"/>
      <c r="TEW40" s="81"/>
      <c r="TEX40" s="81"/>
      <c r="TEY40" s="81"/>
      <c r="TEZ40" s="81"/>
      <c r="TFA40" s="81"/>
      <c r="TFB40" s="81"/>
      <c r="TFC40" s="81"/>
      <c r="TFD40" s="81"/>
      <c r="TFE40" s="81"/>
      <c r="TFF40" s="81"/>
      <c r="TFG40" s="81"/>
      <c r="TFH40" s="81"/>
      <c r="TFI40" s="81"/>
      <c r="TFJ40" s="81"/>
      <c r="TFK40" s="81"/>
      <c r="TFL40" s="81"/>
      <c r="TFM40" s="81"/>
      <c r="TFN40" s="81"/>
      <c r="TFO40" s="81"/>
      <c r="TFP40" s="81"/>
      <c r="TFQ40" s="81"/>
      <c r="TFR40" s="81"/>
      <c r="TFS40" s="81"/>
      <c r="TFT40" s="81"/>
      <c r="TFU40" s="81"/>
      <c r="TFV40" s="81"/>
      <c r="TFW40" s="81"/>
      <c r="TFX40" s="81"/>
      <c r="TFY40" s="81"/>
      <c r="TFZ40" s="81"/>
      <c r="TGA40" s="81"/>
      <c r="TGB40" s="81"/>
      <c r="TGC40" s="81"/>
      <c r="TGD40" s="81"/>
      <c r="TGE40" s="81"/>
      <c r="TGF40" s="81"/>
      <c r="TGG40" s="81"/>
      <c r="TGH40" s="81"/>
      <c r="TGI40" s="81"/>
      <c r="TGJ40" s="81"/>
      <c r="TGK40" s="81"/>
      <c r="TGL40" s="81"/>
      <c r="TGM40" s="81"/>
      <c r="TGN40" s="81"/>
      <c r="TGO40" s="81"/>
      <c r="TGP40" s="81"/>
      <c r="TGQ40" s="81"/>
      <c r="TGR40" s="81"/>
      <c r="TGS40" s="81"/>
      <c r="TGT40" s="81"/>
      <c r="TGU40" s="81"/>
      <c r="TGV40" s="81"/>
      <c r="TGW40" s="81"/>
      <c r="TGX40" s="81"/>
      <c r="TGY40" s="81"/>
      <c r="TGZ40" s="81"/>
      <c r="THA40" s="81"/>
      <c r="THB40" s="81"/>
      <c r="THC40" s="81"/>
      <c r="THD40" s="81"/>
      <c r="THE40" s="81"/>
      <c r="THF40" s="81"/>
      <c r="THG40" s="81"/>
      <c r="THH40" s="81"/>
      <c r="THI40" s="81"/>
      <c r="THJ40" s="81"/>
      <c r="THK40" s="81"/>
      <c r="THL40" s="81"/>
      <c r="THM40" s="81"/>
      <c r="THN40" s="81"/>
      <c r="THO40" s="81"/>
      <c r="THP40" s="81"/>
      <c r="THQ40" s="81"/>
      <c r="THR40" s="81"/>
      <c r="THS40" s="81"/>
      <c r="THT40" s="81"/>
      <c r="THU40" s="81"/>
      <c r="THV40" s="81"/>
      <c r="THW40" s="81"/>
      <c r="THX40" s="81"/>
      <c r="THY40" s="81"/>
      <c r="THZ40" s="81"/>
      <c r="TIA40" s="81"/>
      <c r="TIB40" s="81"/>
      <c r="TIC40" s="81"/>
      <c r="TID40" s="81"/>
      <c r="TIE40" s="81"/>
      <c r="TIF40" s="81"/>
      <c r="TIG40" s="81"/>
      <c r="TIH40" s="81"/>
      <c r="TII40" s="81"/>
      <c r="TIJ40" s="81"/>
      <c r="TIK40" s="81"/>
      <c r="TIL40" s="81"/>
      <c r="TIM40" s="81"/>
      <c r="TIN40" s="81"/>
      <c r="TIO40" s="81"/>
      <c r="TIP40" s="81"/>
      <c r="TIQ40" s="81"/>
      <c r="TIR40" s="81"/>
      <c r="TIS40" s="81"/>
      <c r="TIT40" s="81"/>
      <c r="TIU40" s="81"/>
      <c r="TIV40" s="81"/>
      <c r="TIW40" s="81"/>
      <c r="TIX40" s="81"/>
      <c r="TIY40" s="81"/>
      <c r="TIZ40" s="81"/>
      <c r="TJA40" s="81"/>
      <c r="TJB40" s="81"/>
      <c r="TJC40" s="81"/>
      <c r="TJD40" s="81"/>
      <c r="TJE40" s="81"/>
      <c r="TJF40" s="81"/>
      <c r="TJG40" s="81"/>
      <c r="TJH40" s="81"/>
      <c r="TJI40" s="81"/>
      <c r="TJJ40" s="81"/>
      <c r="TJK40" s="81"/>
      <c r="TJL40" s="81"/>
      <c r="TJM40" s="81"/>
      <c r="TJN40" s="81"/>
      <c r="TJO40" s="81"/>
      <c r="TJP40" s="81"/>
      <c r="TJQ40" s="81"/>
      <c r="TJR40" s="81"/>
      <c r="TJS40" s="81"/>
      <c r="TJT40" s="81"/>
      <c r="TJU40" s="81"/>
      <c r="TJV40" s="81"/>
      <c r="TJW40" s="81"/>
      <c r="TJX40" s="81"/>
      <c r="TJY40" s="81"/>
      <c r="TJZ40" s="81"/>
      <c r="TKA40" s="81"/>
      <c r="TKB40" s="81"/>
      <c r="TKC40" s="81"/>
      <c r="TKD40" s="81"/>
      <c r="TKE40" s="81"/>
      <c r="TKF40" s="81"/>
      <c r="TKG40" s="81"/>
      <c r="TKH40" s="81"/>
      <c r="TKI40" s="81"/>
      <c r="TKJ40" s="81"/>
      <c r="TKK40" s="81"/>
      <c r="TKL40" s="81"/>
      <c r="TKM40" s="81"/>
      <c r="TKN40" s="81"/>
      <c r="TKO40" s="81"/>
      <c r="TKP40" s="81"/>
      <c r="TKQ40" s="81"/>
      <c r="TKR40" s="81"/>
      <c r="TKS40" s="81"/>
      <c r="TKT40" s="81"/>
      <c r="TKU40" s="81"/>
      <c r="TKV40" s="81"/>
      <c r="TKW40" s="81"/>
      <c r="TKX40" s="81"/>
      <c r="TKY40" s="81"/>
      <c r="TKZ40" s="81"/>
      <c r="TLA40" s="81"/>
      <c r="TLB40" s="81"/>
      <c r="TLC40" s="81"/>
      <c r="TLD40" s="81"/>
      <c r="TLE40" s="81"/>
      <c r="TLF40" s="81"/>
      <c r="TLG40" s="81"/>
      <c r="TLH40" s="81"/>
      <c r="TLI40" s="81"/>
      <c r="TLJ40" s="81"/>
      <c r="TLK40" s="81"/>
      <c r="TLL40" s="81"/>
      <c r="TLM40" s="81"/>
      <c r="TLN40" s="81"/>
      <c r="TLO40" s="81"/>
      <c r="TLP40" s="81"/>
      <c r="TLQ40" s="81"/>
      <c r="TLR40" s="81"/>
      <c r="TLS40" s="81"/>
      <c r="TLT40" s="81"/>
      <c r="TLU40" s="81"/>
      <c r="TLV40" s="81"/>
      <c r="TLW40" s="81"/>
      <c r="TLX40" s="81"/>
      <c r="TLY40" s="81"/>
      <c r="TLZ40" s="81"/>
      <c r="TMA40" s="81"/>
      <c r="TMB40" s="81"/>
      <c r="TMC40" s="81"/>
      <c r="TMD40" s="81"/>
      <c r="TME40" s="81"/>
      <c r="TMF40" s="81"/>
      <c r="TMG40" s="81"/>
      <c r="TMH40" s="81"/>
      <c r="TMI40" s="81"/>
      <c r="TMJ40" s="81"/>
      <c r="TMK40" s="81"/>
      <c r="TML40" s="81"/>
      <c r="TMM40" s="81"/>
      <c r="TMN40" s="81"/>
      <c r="TMO40" s="81"/>
      <c r="TMP40" s="81"/>
      <c r="TMQ40" s="81"/>
      <c r="TMR40" s="81"/>
      <c r="TMS40" s="81"/>
      <c r="TMT40" s="81"/>
      <c r="TMU40" s="81"/>
      <c r="TMV40" s="81"/>
      <c r="TMW40" s="81"/>
      <c r="TMX40" s="81"/>
      <c r="TMY40" s="81"/>
      <c r="TMZ40" s="81"/>
      <c r="TNA40" s="81"/>
      <c r="TNB40" s="81"/>
      <c r="TNC40" s="81"/>
      <c r="TND40" s="81"/>
      <c r="TNE40" s="81"/>
      <c r="TNF40" s="81"/>
      <c r="TNG40" s="81"/>
      <c r="TNH40" s="81"/>
      <c r="TNI40" s="81"/>
      <c r="TNJ40" s="81"/>
      <c r="TNK40" s="81"/>
      <c r="TNL40" s="81"/>
      <c r="TNM40" s="81"/>
      <c r="TNN40" s="81"/>
      <c r="TNO40" s="81"/>
      <c r="TNP40" s="81"/>
      <c r="TNQ40" s="81"/>
      <c r="TNR40" s="81"/>
      <c r="TNS40" s="81"/>
      <c r="TNT40" s="81"/>
      <c r="TNU40" s="81"/>
      <c r="TNV40" s="81"/>
      <c r="TNW40" s="81"/>
      <c r="TNX40" s="81"/>
      <c r="TNY40" s="81"/>
      <c r="TNZ40" s="81"/>
      <c r="TOA40" s="81"/>
      <c r="TOB40" s="81"/>
      <c r="TOC40" s="81"/>
      <c r="TOD40" s="81"/>
      <c r="TOE40" s="81"/>
      <c r="TOF40" s="81"/>
      <c r="TOG40" s="81"/>
      <c r="TOH40" s="81"/>
      <c r="TOI40" s="81"/>
      <c r="TOJ40" s="81"/>
      <c r="TOK40" s="81"/>
      <c r="TOL40" s="81"/>
      <c r="TOM40" s="81"/>
      <c r="TON40" s="81"/>
      <c r="TOO40" s="81"/>
      <c r="TOP40" s="81"/>
      <c r="TOQ40" s="81"/>
      <c r="TOR40" s="81"/>
      <c r="TOS40" s="81"/>
      <c r="TOT40" s="81"/>
      <c r="TOU40" s="81"/>
      <c r="TOV40" s="81"/>
      <c r="TOW40" s="81"/>
      <c r="TOX40" s="81"/>
      <c r="TOY40" s="81"/>
      <c r="TOZ40" s="81"/>
      <c r="TPA40" s="81"/>
      <c r="TPB40" s="81"/>
      <c r="TPC40" s="81"/>
      <c r="TPD40" s="81"/>
      <c r="TPE40" s="81"/>
      <c r="TPF40" s="81"/>
      <c r="TPG40" s="81"/>
      <c r="TPH40" s="81"/>
      <c r="TPI40" s="81"/>
      <c r="TPJ40" s="81"/>
      <c r="TPK40" s="81"/>
      <c r="TPL40" s="81"/>
      <c r="TPM40" s="81"/>
      <c r="TPN40" s="81"/>
      <c r="TPO40" s="81"/>
      <c r="TPP40" s="81"/>
      <c r="TPQ40" s="81"/>
      <c r="TPR40" s="81"/>
      <c r="TPS40" s="81"/>
      <c r="TPT40" s="81"/>
      <c r="TPU40" s="81"/>
      <c r="TPV40" s="81"/>
      <c r="TPW40" s="81"/>
      <c r="TPX40" s="81"/>
      <c r="TPY40" s="81"/>
      <c r="TPZ40" s="81"/>
      <c r="TQA40" s="81"/>
      <c r="TQB40" s="81"/>
      <c r="TQC40" s="81"/>
      <c r="TQD40" s="81"/>
      <c r="TQE40" s="81"/>
      <c r="TQF40" s="81"/>
      <c r="TQG40" s="81"/>
      <c r="TQH40" s="81"/>
      <c r="TQI40" s="81"/>
      <c r="TQJ40" s="81"/>
      <c r="TQK40" s="81"/>
      <c r="TQL40" s="81"/>
      <c r="TQM40" s="81"/>
      <c r="TQN40" s="81"/>
      <c r="TQO40" s="81"/>
      <c r="TQP40" s="81"/>
      <c r="TQQ40" s="81"/>
      <c r="TQR40" s="81"/>
      <c r="TQS40" s="81"/>
      <c r="TQT40" s="81"/>
      <c r="TQU40" s="81"/>
      <c r="TQV40" s="81"/>
      <c r="TQW40" s="81"/>
      <c r="TQX40" s="81"/>
      <c r="TQY40" s="81"/>
      <c r="TQZ40" s="81"/>
      <c r="TRA40" s="81"/>
      <c r="TRB40" s="81"/>
      <c r="TRC40" s="81"/>
      <c r="TRD40" s="81"/>
      <c r="TRE40" s="81"/>
      <c r="TRF40" s="81"/>
      <c r="TRG40" s="81"/>
      <c r="TRH40" s="81"/>
      <c r="TRI40" s="81"/>
      <c r="TRJ40" s="81"/>
      <c r="TRK40" s="81"/>
      <c r="TRL40" s="81"/>
      <c r="TRM40" s="81"/>
      <c r="TRN40" s="81"/>
      <c r="TRO40" s="81"/>
      <c r="TRP40" s="81"/>
      <c r="TRQ40" s="81"/>
      <c r="TRR40" s="81"/>
      <c r="TRS40" s="81"/>
      <c r="TRT40" s="81"/>
      <c r="TRU40" s="81"/>
      <c r="TRV40" s="81"/>
      <c r="TRW40" s="81"/>
      <c r="TRX40" s="81"/>
      <c r="TRY40" s="81"/>
      <c r="TRZ40" s="81"/>
      <c r="TSA40" s="81"/>
      <c r="TSB40" s="81"/>
      <c r="TSC40" s="81"/>
      <c r="TSD40" s="81"/>
      <c r="TSE40" s="81"/>
      <c r="TSF40" s="81"/>
      <c r="TSG40" s="81"/>
      <c r="TSH40" s="81"/>
      <c r="TSI40" s="81"/>
      <c r="TSJ40" s="81"/>
      <c r="TSK40" s="81"/>
      <c r="TSL40" s="81"/>
      <c r="TSM40" s="81"/>
      <c r="TSN40" s="81"/>
      <c r="TSO40" s="81"/>
      <c r="TSP40" s="81"/>
      <c r="TSQ40" s="81"/>
      <c r="TSR40" s="81"/>
      <c r="TSS40" s="81"/>
      <c r="TST40" s="81"/>
      <c r="TSU40" s="81"/>
      <c r="TSV40" s="81"/>
      <c r="TSW40" s="81"/>
      <c r="TSX40" s="81"/>
      <c r="TSY40" s="81"/>
      <c r="TSZ40" s="81"/>
      <c r="TTA40" s="81"/>
      <c r="TTB40" s="81"/>
      <c r="TTC40" s="81"/>
      <c r="TTD40" s="81"/>
      <c r="TTE40" s="81"/>
      <c r="TTF40" s="81"/>
      <c r="TTG40" s="81"/>
      <c r="TTH40" s="81"/>
      <c r="TTI40" s="81"/>
      <c r="TTJ40" s="81"/>
      <c r="TTK40" s="81"/>
      <c r="TTL40" s="81"/>
      <c r="TTM40" s="81"/>
      <c r="TTN40" s="81"/>
      <c r="TTO40" s="81"/>
      <c r="TTP40" s="81"/>
      <c r="TTQ40" s="81"/>
      <c r="TTR40" s="81"/>
      <c r="TTS40" s="81"/>
      <c r="TTT40" s="81"/>
      <c r="TTU40" s="81"/>
      <c r="TTV40" s="81"/>
      <c r="TTW40" s="81"/>
      <c r="TTX40" s="81"/>
      <c r="TTY40" s="81"/>
      <c r="TTZ40" s="81"/>
      <c r="TUA40" s="81"/>
      <c r="TUB40" s="81"/>
      <c r="TUC40" s="81"/>
      <c r="TUD40" s="81"/>
      <c r="TUE40" s="81"/>
      <c r="TUF40" s="81"/>
      <c r="TUG40" s="81"/>
      <c r="TUH40" s="81"/>
      <c r="TUI40" s="81"/>
      <c r="TUJ40" s="81"/>
      <c r="TUK40" s="81"/>
      <c r="TUL40" s="81"/>
      <c r="TUM40" s="81"/>
      <c r="TUN40" s="81"/>
      <c r="TUO40" s="81"/>
      <c r="TUP40" s="81"/>
      <c r="TUQ40" s="81"/>
      <c r="TUR40" s="81"/>
      <c r="TUS40" s="81"/>
      <c r="TUT40" s="81"/>
      <c r="TUU40" s="81"/>
      <c r="TUV40" s="81"/>
      <c r="TUW40" s="81"/>
      <c r="TUX40" s="81"/>
      <c r="TUY40" s="81"/>
      <c r="TUZ40" s="81"/>
      <c r="TVA40" s="81"/>
      <c r="TVB40" s="81"/>
      <c r="TVC40" s="81"/>
      <c r="TVD40" s="81"/>
      <c r="TVE40" s="81"/>
      <c r="TVF40" s="81"/>
      <c r="TVG40" s="81"/>
      <c r="TVH40" s="81"/>
      <c r="TVI40" s="81"/>
      <c r="TVJ40" s="81"/>
      <c r="TVK40" s="81"/>
      <c r="TVL40" s="81"/>
      <c r="TVM40" s="81"/>
      <c r="TVN40" s="81"/>
      <c r="TVO40" s="81"/>
      <c r="TVP40" s="81"/>
      <c r="TVQ40" s="81"/>
      <c r="TVR40" s="81"/>
      <c r="TVS40" s="81"/>
      <c r="TVT40" s="81"/>
      <c r="TVU40" s="81"/>
      <c r="TVV40" s="81"/>
      <c r="TVW40" s="81"/>
      <c r="TVX40" s="81"/>
      <c r="TVY40" s="81"/>
      <c r="TVZ40" s="81"/>
      <c r="TWA40" s="81"/>
      <c r="TWB40" s="81"/>
      <c r="TWC40" s="81"/>
      <c r="TWD40" s="81"/>
      <c r="TWE40" s="81"/>
      <c r="TWF40" s="81"/>
      <c r="TWG40" s="81"/>
      <c r="TWH40" s="81"/>
      <c r="TWI40" s="81"/>
      <c r="TWJ40" s="81"/>
      <c r="TWK40" s="81"/>
      <c r="TWL40" s="81"/>
      <c r="TWM40" s="81"/>
      <c r="TWN40" s="81"/>
      <c r="TWO40" s="81"/>
      <c r="TWP40" s="81"/>
      <c r="TWQ40" s="81"/>
      <c r="TWR40" s="81"/>
      <c r="TWS40" s="81"/>
      <c r="TWT40" s="81"/>
      <c r="TWU40" s="81"/>
      <c r="TWV40" s="81"/>
      <c r="TWW40" s="81"/>
      <c r="TWX40" s="81"/>
      <c r="TWY40" s="81"/>
      <c r="TWZ40" s="81"/>
      <c r="TXA40" s="81"/>
      <c r="TXB40" s="81"/>
      <c r="TXC40" s="81"/>
      <c r="TXD40" s="81"/>
      <c r="TXE40" s="81"/>
      <c r="TXF40" s="81"/>
      <c r="TXG40" s="81"/>
      <c r="TXH40" s="81"/>
      <c r="TXI40" s="81"/>
      <c r="TXJ40" s="81"/>
      <c r="TXK40" s="81"/>
      <c r="TXL40" s="81"/>
      <c r="TXM40" s="81"/>
      <c r="TXN40" s="81"/>
      <c r="TXO40" s="81"/>
      <c r="TXP40" s="81"/>
      <c r="TXQ40" s="81"/>
      <c r="TXR40" s="81"/>
      <c r="TXS40" s="81"/>
      <c r="TXT40" s="81"/>
      <c r="TXU40" s="81"/>
      <c r="TXV40" s="81"/>
      <c r="TXW40" s="81"/>
      <c r="TXX40" s="81"/>
      <c r="TXY40" s="81"/>
      <c r="TXZ40" s="81"/>
      <c r="TYA40" s="81"/>
      <c r="TYB40" s="81"/>
      <c r="TYC40" s="81"/>
      <c r="TYD40" s="81"/>
      <c r="TYE40" s="81"/>
      <c r="TYF40" s="81"/>
      <c r="TYG40" s="81"/>
      <c r="TYH40" s="81"/>
      <c r="TYI40" s="81"/>
      <c r="TYJ40" s="81"/>
      <c r="TYK40" s="81"/>
      <c r="TYL40" s="81"/>
      <c r="TYM40" s="81"/>
      <c r="TYN40" s="81"/>
      <c r="TYO40" s="81"/>
      <c r="TYP40" s="81"/>
      <c r="TYQ40" s="81"/>
      <c r="TYR40" s="81"/>
      <c r="TYS40" s="81"/>
      <c r="TYT40" s="81"/>
      <c r="TYU40" s="81"/>
      <c r="TYV40" s="81"/>
      <c r="TYW40" s="81"/>
      <c r="TYX40" s="81"/>
      <c r="TYY40" s="81"/>
      <c r="TYZ40" s="81"/>
      <c r="TZA40" s="81"/>
      <c r="TZB40" s="81"/>
      <c r="TZC40" s="81"/>
      <c r="TZD40" s="81"/>
      <c r="TZE40" s="81"/>
      <c r="TZF40" s="81"/>
      <c r="TZG40" s="81"/>
      <c r="TZH40" s="81"/>
      <c r="TZI40" s="81"/>
      <c r="TZJ40" s="81"/>
      <c r="TZK40" s="81"/>
      <c r="TZL40" s="81"/>
      <c r="TZM40" s="81"/>
      <c r="TZN40" s="81"/>
      <c r="TZO40" s="81"/>
      <c r="TZP40" s="81"/>
      <c r="TZQ40" s="81"/>
      <c r="TZR40" s="81"/>
      <c r="TZS40" s="81"/>
      <c r="TZT40" s="81"/>
      <c r="TZU40" s="81"/>
      <c r="TZV40" s="81"/>
      <c r="TZW40" s="81"/>
      <c r="TZX40" s="81"/>
      <c r="TZY40" s="81"/>
      <c r="TZZ40" s="81"/>
      <c r="UAA40" s="81"/>
      <c r="UAB40" s="81"/>
      <c r="UAC40" s="81"/>
      <c r="UAD40" s="81"/>
      <c r="UAE40" s="81"/>
      <c r="UAF40" s="81"/>
      <c r="UAG40" s="81"/>
      <c r="UAH40" s="81"/>
      <c r="UAI40" s="81"/>
      <c r="UAJ40" s="81"/>
      <c r="UAK40" s="81"/>
      <c r="UAL40" s="81"/>
      <c r="UAM40" s="81"/>
      <c r="UAN40" s="81"/>
      <c r="UAO40" s="81"/>
      <c r="UAP40" s="81"/>
      <c r="UAQ40" s="81"/>
      <c r="UAR40" s="81"/>
      <c r="UAS40" s="81"/>
      <c r="UAT40" s="81"/>
      <c r="UAU40" s="81"/>
      <c r="UAV40" s="81"/>
      <c r="UAW40" s="81"/>
      <c r="UAX40" s="81"/>
      <c r="UAY40" s="81"/>
      <c r="UAZ40" s="81"/>
      <c r="UBA40" s="81"/>
      <c r="UBB40" s="81"/>
      <c r="UBC40" s="81"/>
      <c r="UBD40" s="81"/>
      <c r="UBE40" s="81"/>
      <c r="UBF40" s="81"/>
      <c r="UBG40" s="81"/>
      <c r="UBH40" s="81"/>
      <c r="UBI40" s="81"/>
      <c r="UBJ40" s="81"/>
      <c r="UBK40" s="81"/>
      <c r="UBL40" s="81"/>
      <c r="UBM40" s="81"/>
      <c r="UBN40" s="81"/>
      <c r="UBO40" s="81"/>
      <c r="UBP40" s="81"/>
      <c r="UBQ40" s="81"/>
      <c r="UBR40" s="81"/>
      <c r="UBS40" s="81"/>
      <c r="UBT40" s="81"/>
      <c r="UBU40" s="81"/>
      <c r="UBV40" s="81"/>
      <c r="UBW40" s="81"/>
      <c r="UBX40" s="81"/>
      <c r="UBY40" s="81"/>
      <c r="UBZ40" s="81"/>
      <c r="UCA40" s="81"/>
      <c r="UCB40" s="81"/>
      <c r="UCC40" s="81"/>
      <c r="UCD40" s="81"/>
      <c r="UCE40" s="81"/>
      <c r="UCF40" s="81"/>
      <c r="UCG40" s="81"/>
      <c r="UCH40" s="81"/>
      <c r="UCI40" s="81"/>
      <c r="UCJ40" s="81"/>
      <c r="UCK40" s="81"/>
      <c r="UCL40" s="81"/>
      <c r="UCM40" s="81"/>
      <c r="UCN40" s="81"/>
      <c r="UCO40" s="81"/>
      <c r="UCP40" s="81"/>
      <c r="UCQ40" s="81"/>
      <c r="UCR40" s="81"/>
      <c r="UCS40" s="81"/>
      <c r="UCT40" s="81"/>
      <c r="UCU40" s="81"/>
      <c r="UCV40" s="81"/>
      <c r="UCW40" s="81"/>
      <c r="UCX40" s="81"/>
      <c r="UCY40" s="81"/>
      <c r="UCZ40" s="81"/>
      <c r="UDA40" s="81"/>
      <c r="UDB40" s="81"/>
      <c r="UDC40" s="81"/>
      <c r="UDD40" s="81"/>
      <c r="UDE40" s="81"/>
      <c r="UDF40" s="81"/>
      <c r="UDG40" s="81"/>
      <c r="UDH40" s="81"/>
      <c r="UDI40" s="81"/>
      <c r="UDJ40" s="81"/>
      <c r="UDK40" s="81"/>
      <c r="UDL40" s="81"/>
      <c r="UDM40" s="81"/>
      <c r="UDN40" s="81"/>
      <c r="UDO40" s="81"/>
      <c r="UDP40" s="81"/>
      <c r="UDQ40" s="81"/>
      <c r="UDR40" s="81"/>
      <c r="UDS40" s="81"/>
      <c r="UDT40" s="81"/>
      <c r="UDU40" s="81"/>
      <c r="UDV40" s="81"/>
      <c r="UDW40" s="81"/>
      <c r="UDX40" s="81"/>
      <c r="UDY40" s="81"/>
      <c r="UDZ40" s="81"/>
      <c r="UEA40" s="81"/>
      <c r="UEB40" s="81"/>
      <c r="UEC40" s="81"/>
      <c r="UED40" s="81"/>
      <c r="UEE40" s="81"/>
      <c r="UEF40" s="81"/>
      <c r="UEG40" s="81"/>
      <c r="UEH40" s="81"/>
      <c r="UEI40" s="81"/>
      <c r="UEJ40" s="81"/>
      <c r="UEK40" s="81"/>
      <c r="UEL40" s="81"/>
      <c r="UEM40" s="81"/>
      <c r="UEN40" s="81"/>
      <c r="UEO40" s="81"/>
      <c r="UEP40" s="81"/>
      <c r="UEQ40" s="81"/>
      <c r="UER40" s="81"/>
      <c r="UES40" s="81"/>
      <c r="UET40" s="81"/>
      <c r="UEU40" s="81"/>
      <c r="UEV40" s="81"/>
      <c r="UEW40" s="81"/>
      <c r="UEX40" s="81"/>
      <c r="UEY40" s="81"/>
      <c r="UEZ40" s="81"/>
      <c r="UFA40" s="81"/>
      <c r="UFB40" s="81"/>
      <c r="UFC40" s="81"/>
      <c r="UFD40" s="81"/>
      <c r="UFE40" s="81"/>
      <c r="UFF40" s="81"/>
      <c r="UFG40" s="81"/>
      <c r="UFH40" s="81"/>
      <c r="UFI40" s="81"/>
      <c r="UFJ40" s="81"/>
      <c r="UFK40" s="81"/>
      <c r="UFL40" s="81"/>
      <c r="UFM40" s="81"/>
      <c r="UFN40" s="81"/>
      <c r="UFO40" s="81"/>
      <c r="UFP40" s="81"/>
      <c r="UFQ40" s="81"/>
      <c r="UFR40" s="81"/>
      <c r="UFS40" s="81"/>
      <c r="UFT40" s="81"/>
      <c r="UFU40" s="81"/>
      <c r="UFV40" s="81"/>
      <c r="UFW40" s="81"/>
      <c r="UFX40" s="81"/>
      <c r="UFY40" s="81"/>
      <c r="UFZ40" s="81"/>
      <c r="UGA40" s="81"/>
      <c r="UGB40" s="81"/>
      <c r="UGC40" s="81"/>
      <c r="UGD40" s="81"/>
      <c r="UGE40" s="81"/>
      <c r="UGF40" s="81"/>
      <c r="UGG40" s="81"/>
      <c r="UGH40" s="81"/>
      <c r="UGI40" s="81"/>
      <c r="UGJ40" s="81"/>
      <c r="UGK40" s="81"/>
      <c r="UGL40" s="81"/>
      <c r="UGM40" s="81"/>
      <c r="UGN40" s="81"/>
      <c r="UGO40" s="81"/>
      <c r="UGP40" s="81"/>
      <c r="UGQ40" s="81"/>
      <c r="UGR40" s="81"/>
      <c r="UGS40" s="81"/>
      <c r="UGT40" s="81"/>
      <c r="UGU40" s="81"/>
      <c r="UGV40" s="81"/>
      <c r="UGW40" s="81"/>
      <c r="UGX40" s="81"/>
      <c r="UGY40" s="81"/>
      <c r="UGZ40" s="81"/>
      <c r="UHA40" s="81"/>
      <c r="UHB40" s="81"/>
      <c r="UHC40" s="81"/>
      <c r="UHD40" s="81"/>
      <c r="UHE40" s="81"/>
      <c r="UHF40" s="81"/>
      <c r="UHG40" s="81"/>
      <c r="UHH40" s="81"/>
      <c r="UHI40" s="81"/>
      <c r="UHJ40" s="81"/>
      <c r="UHK40" s="81"/>
      <c r="UHL40" s="81"/>
      <c r="UHM40" s="81"/>
      <c r="UHN40" s="81"/>
      <c r="UHO40" s="81"/>
      <c r="UHP40" s="81"/>
      <c r="UHQ40" s="81"/>
      <c r="UHR40" s="81"/>
      <c r="UHS40" s="81"/>
      <c r="UHT40" s="81"/>
      <c r="UHU40" s="81"/>
      <c r="UHV40" s="81"/>
      <c r="UHW40" s="81"/>
      <c r="UHX40" s="81"/>
      <c r="UHY40" s="81"/>
      <c r="UHZ40" s="81"/>
      <c r="UIA40" s="81"/>
      <c r="UIB40" s="81"/>
      <c r="UIC40" s="81"/>
      <c r="UID40" s="81"/>
      <c r="UIE40" s="81"/>
      <c r="UIF40" s="81"/>
      <c r="UIG40" s="81"/>
      <c r="UIH40" s="81"/>
      <c r="UII40" s="81"/>
      <c r="UIJ40" s="81"/>
      <c r="UIK40" s="81"/>
      <c r="UIL40" s="81"/>
      <c r="UIM40" s="81"/>
      <c r="UIN40" s="81"/>
      <c r="UIO40" s="81"/>
      <c r="UIP40" s="81"/>
      <c r="UIQ40" s="81"/>
      <c r="UIR40" s="81"/>
      <c r="UIS40" s="81"/>
      <c r="UIT40" s="81"/>
      <c r="UIU40" s="81"/>
      <c r="UIV40" s="81"/>
      <c r="UIW40" s="81"/>
      <c r="UIX40" s="81"/>
      <c r="UIY40" s="81"/>
      <c r="UIZ40" s="81"/>
      <c r="UJA40" s="81"/>
      <c r="UJB40" s="81"/>
      <c r="UJC40" s="81"/>
      <c r="UJD40" s="81"/>
      <c r="UJE40" s="81"/>
      <c r="UJF40" s="81"/>
      <c r="UJG40" s="81"/>
      <c r="UJH40" s="81"/>
      <c r="UJI40" s="81"/>
      <c r="UJJ40" s="81"/>
      <c r="UJK40" s="81"/>
      <c r="UJL40" s="81"/>
      <c r="UJM40" s="81"/>
      <c r="UJN40" s="81"/>
      <c r="UJO40" s="81"/>
      <c r="UJP40" s="81"/>
      <c r="UJQ40" s="81"/>
      <c r="UJR40" s="81"/>
      <c r="UJS40" s="81"/>
      <c r="UJT40" s="81"/>
      <c r="UJU40" s="81"/>
      <c r="UJV40" s="81"/>
      <c r="UJW40" s="81"/>
      <c r="UJX40" s="81"/>
      <c r="UJY40" s="81"/>
      <c r="UJZ40" s="81"/>
      <c r="UKA40" s="81"/>
      <c r="UKB40" s="81"/>
      <c r="UKC40" s="81"/>
      <c r="UKD40" s="81"/>
      <c r="UKE40" s="81"/>
      <c r="UKF40" s="81"/>
      <c r="UKG40" s="81"/>
      <c r="UKH40" s="81"/>
      <c r="UKI40" s="81"/>
      <c r="UKJ40" s="81"/>
      <c r="UKK40" s="81"/>
      <c r="UKL40" s="81"/>
      <c r="UKM40" s="81"/>
      <c r="UKN40" s="81"/>
      <c r="UKO40" s="81"/>
      <c r="UKP40" s="81"/>
      <c r="UKQ40" s="81"/>
      <c r="UKR40" s="81"/>
      <c r="UKS40" s="81"/>
      <c r="UKT40" s="81"/>
      <c r="UKU40" s="81"/>
      <c r="UKV40" s="81"/>
      <c r="UKW40" s="81"/>
      <c r="UKX40" s="81"/>
      <c r="UKY40" s="81"/>
      <c r="UKZ40" s="81"/>
      <c r="ULA40" s="81"/>
      <c r="ULB40" s="81"/>
      <c r="ULC40" s="81"/>
      <c r="ULD40" s="81"/>
      <c r="ULE40" s="81"/>
      <c r="ULF40" s="81"/>
      <c r="ULG40" s="81"/>
      <c r="ULH40" s="81"/>
      <c r="ULI40" s="81"/>
      <c r="ULJ40" s="81"/>
      <c r="ULK40" s="81"/>
      <c r="ULL40" s="81"/>
      <c r="ULM40" s="81"/>
      <c r="ULN40" s="81"/>
      <c r="ULO40" s="81"/>
      <c r="ULP40" s="81"/>
      <c r="ULQ40" s="81"/>
      <c r="ULR40" s="81"/>
      <c r="ULS40" s="81"/>
      <c r="ULT40" s="81"/>
      <c r="ULU40" s="81"/>
      <c r="ULV40" s="81"/>
      <c r="ULW40" s="81"/>
      <c r="ULX40" s="81"/>
      <c r="ULY40" s="81"/>
      <c r="ULZ40" s="81"/>
      <c r="UMA40" s="81"/>
      <c r="UMB40" s="81"/>
      <c r="UMC40" s="81"/>
      <c r="UMD40" s="81"/>
      <c r="UME40" s="81"/>
      <c r="UMF40" s="81"/>
      <c r="UMG40" s="81"/>
      <c r="UMH40" s="81"/>
      <c r="UMI40" s="81"/>
      <c r="UMJ40" s="81"/>
      <c r="UMK40" s="81"/>
      <c r="UML40" s="81"/>
      <c r="UMM40" s="81"/>
      <c r="UMN40" s="81"/>
      <c r="UMO40" s="81"/>
      <c r="UMP40" s="81"/>
      <c r="UMQ40" s="81"/>
      <c r="UMR40" s="81"/>
      <c r="UMS40" s="81"/>
      <c r="UMT40" s="81"/>
      <c r="UMU40" s="81"/>
      <c r="UMV40" s="81"/>
      <c r="UMW40" s="81"/>
      <c r="UMX40" s="81"/>
      <c r="UMY40" s="81"/>
      <c r="UMZ40" s="81"/>
      <c r="UNA40" s="81"/>
      <c r="UNB40" s="81"/>
      <c r="UNC40" s="81"/>
      <c r="UND40" s="81"/>
      <c r="UNE40" s="81"/>
      <c r="UNF40" s="81"/>
      <c r="UNG40" s="81"/>
      <c r="UNH40" s="81"/>
      <c r="UNI40" s="81"/>
      <c r="UNJ40" s="81"/>
      <c r="UNK40" s="81"/>
      <c r="UNL40" s="81"/>
      <c r="UNM40" s="81"/>
      <c r="UNN40" s="81"/>
      <c r="UNO40" s="81"/>
      <c r="UNP40" s="81"/>
      <c r="UNQ40" s="81"/>
      <c r="UNR40" s="81"/>
      <c r="UNS40" s="81"/>
      <c r="UNT40" s="81"/>
      <c r="UNU40" s="81"/>
      <c r="UNV40" s="81"/>
      <c r="UNW40" s="81"/>
      <c r="UNX40" s="81"/>
      <c r="UNY40" s="81"/>
      <c r="UNZ40" s="81"/>
      <c r="UOA40" s="81"/>
      <c r="UOB40" s="81"/>
      <c r="UOC40" s="81"/>
      <c r="UOD40" s="81"/>
      <c r="UOE40" s="81"/>
      <c r="UOF40" s="81"/>
      <c r="UOG40" s="81"/>
      <c r="UOH40" s="81"/>
      <c r="UOI40" s="81"/>
      <c r="UOJ40" s="81"/>
      <c r="UOK40" s="81"/>
      <c r="UOL40" s="81"/>
      <c r="UOM40" s="81"/>
      <c r="UON40" s="81"/>
      <c r="UOO40" s="81"/>
      <c r="UOP40" s="81"/>
      <c r="UOQ40" s="81"/>
      <c r="UOR40" s="81"/>
      <c r="UOS40" s="81"/>
      <c r="UOT40" s="81"/>
      <c r="UOU40" s="81"/>
      <c r="UOV40" s="81"/>
      <c r="UOW40" s="81"/>
      <c r="UOX40" s="81"/>
      <c r="UOY40" s="81"/>
      <c r="UOZ40" s="81"/>
      <c r="UPA40" s="81"/>
      <c r="UPB40" s="81"/>
      <c r="UPC40" s="81"/>
      <c r="UPD40" s="81"/>
      <c r="UPE40" s="81"/>
      <c r="UPF40" s="81"/>
      <c r="UPG40" s="81"/>
      <c r="UPH40" s="81"/>
      <c r="UPI40" s="81"/>
      <c r="UPJ40" s="81"/>
      <c r="UPK40" s="81"/>
      <c r="UPL40" s="81"/>
      <c r="UPM40" s="81"/>
      <c r="UPN40" s="81"/>
      <c r="UPO40" s="81"/>
      <c r="UPP40" s="81"/>
      <c r="UPQ40" s="81"/>
      <c r="UPR40" s="81"/>
      <c r="UPS40" s="81"/>
      <c r="UPT40" s="81"/>
      <c r="UPU40" s="81"/>
      <c r="UPV40" s="81"/>
      <c r="UPW40" s="81"/>
      <c r="UPX40" s="81"/>
      <c r="UPY40" s="81"/>
      <c r="UPZ40" s="81"/>
      <c r="UQA40" s="81"/>
      <c r="UQB40" s="81"/>
      <c r="UQC40" s="81"/>
      <c r="UQD40" s="81"/>
      <c r="UQE40" s="81"/>
      <c r="UQF40" s="81"/>
      <c r="UQG40" s="81"/>
      <c r="UQH40" s="81"/>
      <c r="UQI40" s="81"/>
      <c r="UQJ40" s="81"/>
      <c r="UQK40" s="81"/>
      <c r="UQL40" s="81"/>
      <c r="UQM40" s="81"/>
      <c r="UQN40" s="81"/>
      <c r="UQO40" s="81"/>
      <c r="UQP40" s="81"/>
      <c r="UQQ40" s="81"/>
      <c r="UQR40" s="81"/>
      <c r="UQS40" s="81"/>
      <c r="UQT40" s="81"/>
      <c r="UQU40" s="81"/>
      <c r="UQV40" s="81"/>
      <c r="UQW40" s="81"/>
      <c r="UQX40" s="81"/>
      <c r="UQY40" s="81"/>
      <c r="UQZ40" s="81"/>
      <c r="URA40" s="81"/>
      <c r="URB40" s="81"/>
      <c r="URC40" s="81"/>
      <c r="URD40" s="81"/>
      <c r="URE40" s="81"/>
      <c r="URF40" s="81"/>
      <c r="URG40" s="81"/>
      <c r="URH40" s="81"/>
      <c r="URI40" s="81"/>
      <c r="URJ40" s="81"/>
      <c r="URK40" s="81"/>
      <c r="URL40" s="81"/>
      <c r="URM40" s="81"/>
      <c r="URN40" s="81"/>
      <c r="URO40" s="81"/>
      <c r="URP40" s="81"/>
      <c r="URQ40" s="81"/>
      <c r="URR40" s="81"/>
      <c r="URS40" s="81"/>
      <c r="URT40" s="81"/>
      <c r="URU40" s="81"/>
      <c r="URV40" s="81"/>
      <c r="URW40" s="81"/>
      <c r="URX40" s="81"/>
      <c r="URY40" s="81"/>
      <c r="URZ40" s="81"/>
      <c r="USA40" s="81"/>
      <c r="USB40" s="81"/>
      <c r="USC40" s="81"/>
      <c r="USD40" s="81"/>
      <c r="USE40" s="81"/>
      <c r="USF40" s="81"/>
      <c r="USG40" s="81"/>
      <c r="USH40" s="81"/>
      <c r="USI40" s="81"/>
      <c r="USJ40" s="81"/>
      <c r="USK40" s="81"/>
      <c r="USL40" s="81"/>
      <c r="USM40" s="81"/>
      <c r="USN40" s="81"/>
      <c r="USO40" s="81"/>
      <c r="USP40" s="81"/>
      <c r="USQ40" s="81"/>
      <c r="USR40" s="81"/>
      <c r="USS40" s="81"/>
      <c r="UST40" s="81"/>
      <c r="USU40" s="81"/>
      <c r="USV40" s="81"/>
      <c r="USW40" s="81"/>
      <c r="USX40" s="81"/>
      <c r="USY40" s="81"/>
      <c r="USZ40" s="81"/>
      <c r="UTA40" s="81"/>
      <c r="UTB40" s="81"/>
      <c r="UTC40" s="81"/>
      <c r="UTD40" s="81"/>
      <c r="UTE40" s="81"/>
      <c r="UTF40" s="81"/>
      <c r="UTG40" s="81"/>
      <c r="UTH40" s="81"/>
      <c r="UTI40" s="81"/>
      <c r="UTJ40" s="81"/>
      <c r="UTK40" s="81"/>
      <c r="UTL40" s="81"/>
      <c r="UTM40" s="81"/>
      <c r="UTN40" s="81"/>
      <c r="UTO40" s="81"/>
      <c r="UTP40" s="81"/>
      <c r="UTQ40" s="81"/>
      <c r="UTR40" s="81"/>
      <c r="UTS40" s="81"/>
      <c r="UTT40" s="81"/>
      <c r="UTU40" s="81"/>
      <c r="UTV40" s="81"/>
      <c r="UTW40" s="81"/>
      <c r="UTX40" s="81"/>
      <c r="UTY40" s="81"/>
      <c r="UTZ40" s="81"/>
      <c r="UUA40" s="81"/>
      <c r="UUB40" s="81"/>
      <c r="UUC40" s="81"/>
      <c r="UUD40" s="81"/>
      <c r="UUE40" s="81"/>
      <c r="UUF40" s="81"/>
      <c r="UUG40" s="81"/>
      <c r="UUH40" s="81"/>
      <c r="UUI40" s="81"/>
      <c r="UUJ40" s="81"/>
      <c r="UUK40" s="81"/>
      <c r="UUL40" s="81"/>
      <c r="UUM40" s="81"/>
      <c r="UUN40" s="81"/>
      <c r="UUO40" s="81"/>
      <c r="UUP40" s="81"/>
      <c r="UUQ40" s="81"/>
      <c r="UUR40" s="81"/>
      <c r="UUS40" s="81"/>
      <c r="UUT40" s="81"/>
      <c r="UUU40" s="81"/>
      <c r="UUV40" s="81"/>
      <c r="UUW40" s="81"/>
      <c r="UUX40" s="81"/>
      <c r="UUY40" s="81"/>
      <c r="UUZ40" s="81"/>
      <c r="UVA40" s="81"/>
      <c r="UVB40" s="81"/>
      <c r="UVC40" s="81"/>
      <c r="UVD40" s="81"/>
      <c r="UVE40" s="81"/>
      <c r="UVF40" s="81"/>
      <c r="UVG40" s="81"/>
      <c r="UVH40" s="81"/>
      <c r="UVI40" s="81"/>
      <c r="UVJ40" s="81"/>
      <c r="UVK40" s="81"/>
      <c r="UVL40" s="81"/>
      <c r="UVM40" s="81"/>
      <c r="UVN40" s="81"/>
      <c r="UVO40" s="81"/>
      <c r="UVP40" s="81"/>
      <c r="UVQ40" s="81"/>
      <c r="UVR40" s="81"/>
      <c r="UVS40" s="81"/>
      <c r="UVT40" s="81"/>
      <c r="UVU40" s="81"/>
      <c r="UVV40" s="81"/>
      <c r="UVW40" s="81"/>
      <c r="UVX40" s="81"/>
      <c r="UVY40" s="81"/>
      <c r="UVZ40" s="81"/>
      <c r="UWA40" s="81"/>
      <c r="UWB40" s="81"/>
      <c r="UWC40" s="81"/>
      <c r="UWD40" s="81"/>
      <c r="UWE40" s="81"/>
      <c r="UWF40" s="81"/>
      <c r="UWG40" s="81"/>
      <c r="UWH40" s="81"/>
      <c r="UWI40" s="81"/>
      <c r="UWJ40" s="81"/>
      <c r="UWK40" s="81"/>
      <c r="UWL40" s="81"/>
      <c r="UWM40" s="81"/>
      <c r="UWN40" s="81"/>
      <c r="UWO40" s="81"/>
      <c r="UWP40" s="81"/>
      <c r="UWQ40" s="81"/>
      <c r="UWR40" s="81"/>
      <c r="UWS40" s="81"/>
      <c r="UWT40" s="81"/>
      <c r="UWU40" s="81"/>
      <c r="UWV40" s="81"/>
      <c r="UWW40" s="81"/>
      <c r="UWX40" s="81"/>
      <c r="UWY40" s="81"/>
      <c r="UWZ40" s="81"/>
      <c r="UXA40" s="81"/>
      <c r="UXB40" s="81"/>
      <c r="UXC40" s="81"/>
      <c r="UXD40" s="81"/>
      <c r="UXE40" s="81"/>
      <c r="UXF40" s="81"/>
      <c r="UXG40" s="81"/>
      <c r="UXH40" s="81"/>
      <c r="UXI40" s="81"/>
      <c r="UXJ40" s="81"/>
      <c r="UXK40" s="81"/>
      <c r="UXL40" s="81"/>
      <c r="UXM40" s="81"/>
      <c r="UXN40" s="81"/>
      <c r="UXO40" s="81"/>
      <c r="UXP40" s="81"/>
      <c r="UXQ40" s="81"/>
      <c r="UXR40" s="81"/>
      <c r="UXS40" s="81"/>
      <c r="UXT40" s="81"/>
      <c r="UXU40" s="81"/>
      <c r="UXV40" s="81"/>
      <c r="UXW40" s="81"/>
      <c r="UXX40" s="81"/>
      <c r="UXY40" s="81"/>
      <c r="UXZ40" s="81"/>
      <c r="UYA40" s="81"/>
      <c r="UYB40" s="81"/>
      <c r="UYC40" s="81"/>
      <c r="UYD40" s="81"/>
      <c r="UYE40" s="81"/>
      <c r="UYF40" s="81"/>
      <c r="UYG40" s="81"/>
      <c r="UYH40" s="81"/>
      <c r="UYI40" s="81"/>
      <c r="UYJ40" s="81"/>
      <c r="UYK40" s="81"/>
      <c r="UYL40" s="81"/>
      <c r="UYM40" s="81"/>
      <c r="UYN40" s="81"/>
      <c r="UYO40" s="81"/>
      <c r="UYP40" s="81"/>
      <c r="UYQ40" s="81"/>
      <c r="UYR40" s="81"/>
      <c r="UYS40" s="81"/>
      <c r="UYT40" s="81"/>
      <c r="UYU40" s="81"/>
      <c r="UYV40" s="81"/>
      <c r="UYW40" s="81"/>
      <c r="UYX40" s="81"/>
      <c r="UYY40" s="81"/>
      <c r="UYZ40" s="81"/>
      <c r="UZA40" s="81"/>
      <c r="UZB40" s="81"/>
      <c r="UZC40" s="81"/>
      <c r="UZD40" s="81"/>
      <c r="UZE40" s="81"/>
      <c r="UZF40" s="81"/>
      <c r="UZG40" s="81"/>
      <c r="UZH40" s="81"/>
      <c r="UZI40" s="81"/>
      <c r="UZJ40" s="81"/>
      <c r="UZK40" s="81"/>
      <c r="UZL40" s="81"/>
      <c r="UZM40" s="81"/>
      <c r="UZN40" s="81"/>
      <c r="UZO40" s="81"/>
      <c r="UZP40" s="81"/>
      <c r="UZQ40" s="81"/>
      <c r="UZR40" s="81"/>
      <c r="UZS40" s="81"/>
      <c r="UZT40" s="81"/>
      <c r="UZU40" s="81"/>
      <c r="UZV40" s="81"/>
      <c r="UZW40" s="81"/>
      <c r="UZX40" s="81"/>
      <c r="UZY40" s="81"/>
      <c r="UZZ40" s="81"/>
      <c r="VAA40" s="81"/>
      <c r="VAB40" s="81"/>
      <c r="VAC40" s="81"/>
      <c r="VAD40" s="81"/>
      <c r="VAE40" s="81"/>
      <c r="VAF40" s="81"/>
      <c r="VAG40" s="81"/>
      <c r="VAH40" s="81"/>
      <c r="VAI40" s="81"/>
      <c r="VAJ40" s="81"/>
      <c r="VAK40" s="81"/>
      <c r="VAL40" s="81"/>
      <c r="VAM40" s="81"/>
      <c r="VAN40" s="81"/>
      <c r="VAO40" s="81"/>
      <c r="VAP40" s="81"/>
      <c r="VAQ40" s="81"/>
      <c r="VAR40" s="81"/>
      <c r="VAS40" s="81"/>
      <c r="VAT40" s="81"/>
      <c r="VAU40" s="81"/>
      <c r="VAV40" s="81"/>
      <c r="VAW40" s="81"/>
      <c r="VAX40" s="81"/>
      <c r="VAY40" s="81"/>
      <c r="VAZ40" s="81"/>
      <c r="VBA40" s="81"/>
      <c r="VBB40" s="81"/>
      <c r="VBC40" s="81"/>
      <c r="VBD40" s="81"/>
      <c r="VBE40" s="81"/>
      <c r="VBF40" s="81"/>
      <c r="VBG40" s="81"/>
      <c r="VBH40" s="81"/>
      <c r="VBI40" s="81"/>
      <c r="VBJ40" s="81"/>
      <c r="VBK40" s="81"/>
      <c r="VBL40" s="81"/>
      <c r="VBM40" s="81"/>
      <c r="VBN40" s="81"/>
      <c r="VBO40" s="81"/>
      <c r="VBP40" s="81"/>
      <c r="VBQ40" s="81"/>
      <c r="VBR40" s="81"/>
      <c r="VBS40" s="81"/>
      <c r="VBT40" s="81"/>
      <c r="VBU40" s="81"/>
      <c r="VBV40" s="81"/>
      <c r="VBW40" s="81"/>
      <c r="VBX40" s="81"/>
      <c r="VBY40" s="81"/>
      <c r="VBZ40" s="81"/>
      <c r="VCA40" s="81"/>
      <c r="VCB40" s="81"/>
      <c r="VCC40" s="81"/>
      <c r="VCD40" s="81"/>
      <c r="VCE40" s="81"/>
      <c r="VCF40" s="81"/>
      <c r="VCG40" s="81"/>
      <c r="VCH40" s="81"/>
      <c r="VCI40" s="81"/>
      <c r="VCJ40" s="81"/>
      <c r="VCK40" s="81"/>
      <c r="VCL40" s="81"/>
      <c r="VCM40" s="81"/>
      <c r="VCN40" s="81"/>
      <c r="VCO40" s="81"/>
      <c r="VCP40" s="81"/>
      <c r="VCQ40" s="81"/>
      <c r="VCR40" s="81"/>
      <c r="VCS40" s="81"/>
      <c r="VCT40" s="81"/>
      <c r="VCU40" s="81"/>
      <c r="VCV40" s="81"/>
      <c r="VCW40" s="81"/>
      <c r="VCX40" s="81"/>
      <c r="VCY40" s="81"/>
      <c r="VCZ40" s="81"/>
      <c r="VDA40" s="81"/>
      <c r="VDB40" s="81"/>
      <c r="VDC40" s="81"/>
      <c r="VDD40" s="81"/>
      <c r="VDE40" s="81"/>
      <c r="VDF40" s="81"/>
      <c r="VDG40" s="81"/>
      <c r="VDH40" s="81"/>
      <c r="VDI40" s="81"/>
      <c r="VDJ40" s="81"/>
      <c r="VDK40" s="81"/>
      <c r="VDL40" s="81"/>
      <c r="VDM40" s="81"/>
      <c r="VDN40" s="81"/>
      <c r="VDO40" s="81"/>
      <c r="VDP40" s="81"/>
      <c r="VDQ40" s="81"/>
      <c r="VDR40" s="81"/>
      <c r="VDS40" s="81"/>
      <c r="VDT40" s="81"/>
      <c r="VDU40" s="81"/>
      <c r="VDV40" s="81"/>
      <c r="VDW40" s="81"/>
      <c r="VDX40" s="81"/>
      <c r="VDY40" s="81"/>
      <c r="VDZ40" s="81"/>
      <c r="VEA40" s="81"/>
      <c r="VEB40" s="81"/>
      <c r="VEC40" s="81"/>
      <c r="VED40" s="81"/>
      <c r="VEE40" s="81"/>
      <c r="VEF40" s="81"/>
      <c r="VEG40" s="81"/>
      <c r="VEH40" s="81"/>
      <c r="VEI40" s="81"/>
      <c r="VEJ40" s="81"/>
      <c r="VEK40" s="81"/>
      <c r="VEL40" s="81"/>
      <c r="VEM40" s="81"/>
      <c r="VEN40" s="81"/>
      <c r="VEO40" s="81"/>
      <c r="VEP40" s="81"/>
      <c r="VEQ40" s="81"/>
      <c r="VER40" s="81"/>
      <c r="VES40" s="81"/>
      <c r="VET40" s="81"/>
      <c r="VEU40" s="81"/>
      <c r="VEV40" s="81"/>
      <c r="VEW40" s="81"/>
      <c r="VEX40" s="81"/>
      <c r="VEY40" s="81"/>
      <c r="VEZ40" s="81"/>
      <c r="VFA40" s="81"/>
      <c r="VFB40" s="81"/>
      <c r="VFC40" s="81"/>
      <c r="VFD40" s="81"/>
      <c r="VFE40" s="81"/>
      <c r="VFF40" s="81"/>
      <c r="VFG40" s="81"/>
      <c r="VFH40" s="81"/>
      <c r="VFI40" s="81"/>
      <c r="VFJ40" s="81"/>
      <c r="VFK40" s="81"/>
      <c r="VFL40" s="81"/>
      <c r="VFM40" s="81"/>
      <c r="VFN40" s="81"/>
      <c r="VFO40" s="81"/>
      <c r="VFP40" s="81"/>
      <c r="VFQ40" s="81"/>
      <c r="VFR40" s="81"/>
      <c r="VFS40" s="81"/>
      <c r="VFT40" s="81"/>
      <c r="VFU40" s="81"/>
      <c r="VFV40" s="81"/>
      <c r="VFW40" s="81"/>
      <c r="VFX40" s="81"/>
      <c r="VFY40" s="81"/>
      <c r="VFZ40" s="81"/>
      <c r="VGA40" s="81"/>
      <c r="VGB40" s="81"/>
      <c r="VGC40" s="81"/>
      <c r="VGD40" s="81"/>
      <c r="VGE40" s="81"/>
      <c r="VGF40" s="81"/>
      <c r="VGG40" s="81"/>
      <c r="VGH40" s="81"/>
      <c r="VGI40" s="81"/>
      <c r="VGJ40" s="81"/>
      <c r="VGK40" s="81"/>
      <c r="VGL40" s="81"/>
      <c r="VGM40" s="81"/>
      <c r="VGN40" s="81"/>
      <c r="VGO40" s="81"/>
      <c r="VGP40" s="81"/>
      <c r="VGQ40" s="81"/>
      <c r="VGR40" s="81"/>
      <c r="VGS40" s="81"/>
      <c r="VGT40" s="81"/>
      <c r="VGU40" s="81"/>
      <c r="VGV40" s="81"/>
      <c r="VGW40" s="81"/>
      <c r="VGX40" s="81"/>
      <c r="VGY40" s="81"/>
      <c r="VGZ40" s="81"/>
      <c r="VHA40" s="81"/>
      <c r="VHB40" s="81"/>
      <c r="VHC40" s="81"/>
      <c r="VHD40" s="81"/>
      <c r="VHE40" s="81"/>
      <c r="VHF40" s="81"/>
      <c r="VHG40" s="81"/>
      <c r="VHH40" s="81"/>
      <c r="VHI40" s="81"/>
      <c r="VHJ40" s="81"/>
      <c r="VHK40" s="81"/>
      <c r="VHL40" s="81"/>
      <c r="VHM40" s="81"/>
      <c r="VHN40" s="81"/>
      <c r="VHO40" s="81"/>
      <c r="VHP40" s="81"/>
      <c r="VHQ40" s="81"/>
      <c r="VHR40" s="81"/>
      <c r="VHS40" s="81"/>
      <c r="VHT40" s="81"/>
      <c r="VHU40" s="81"/>
      <c r="VHV40" s="81"/>
      <c r="VHW40" s="81"/>
      <c r="VHX40" s="81"/>
      <c r="VHY40" s="81"/>
      <c r="VHZ40" s="81"/>
      <c r="VIA40" s="81"/>
      <c r="VIB40" s="81"/>
      <c r="VIC40" s="81"/>
      <c r="VID40" s="81"/>
      <c r="VIE40" s="81"/>
      <c r="VIF40" s="81"/>
      <c r="VIG40" s="81"/>
      <c r="VIH40" s="81"/>
      <c r="VII40" s="81"/>
      <c r="VIJ40" s="81"/>
      <c r="VIK40" s="81"/>
      <c r="VIL40" s="81"/>
      <c r="VIM40" s="81"/>
      <c r="VIN40" s="81"/>
      <c r="VIO40" s="81"/>
      <c r="VIP40" s="81"/>
      <c r="VIQ40" s="81"/>
      <c r="VIR40" s="81"/>
      <c r="VIS40" s="81"/>
      <c r="VIT40" s="81"/>
      <c r="VIU40" s="81"/>
      <c r="VIV40" s="81"/>
      <c r="VIW40" s="81"/>
      <c r="VIX40" s="81"/>
      <c r="VIY40" s="81"/>
      <c r="VIZ40" s="81"/>
      <c r="VJA40" s="81"/>
      <c r="VJB40" s="81"/>
      <c r="VJC40" s="81"/>
      <c r="VJD40" s="81"/>
      <c r="VJE40" s="81"/>
      <c r="VJF40" s="81"/>
      <c r="VJG40" s="81"/>
      <c r="VJH40" s="81"/>
      <c r="VJI40" s="81"/>
      <c r="VJJ40" s="81"/>
      <c r="VJK40" s="81"/>
      <c r="VJL40" s="81"/>
      <c r="VJM40" s="81"/>
      <c r="VJN40" s="81"/>
      <c r="VJO40" s="81"/>
      <c r="VJP40" s="81"/>
      <c r="VJQ40" s="81"/>
      <c r="VJR40" s="81"/>
      <c r="VJS40" s="81"/>
      <c r="VJT40" s="81"/>
      <c r="VJU40" s="81"/>
      <c r="VJV40" s="81"/>
      <c r="VJW40" s="81"/>
      <c r="VJX40" s="81"/>
      <c r="VJY40" s="81"/>
      <c r="VJZ40" s="81"/>
      <c r="VKA40" s="81"/>
      <c r="VKB40" s="81"/>
      <c r="VKC40" s="81"/>
      <c r="VKD40" s="81"/>
      <c r="VKE40" s="81"/>
      <c r="VKF40" s="81"/>
      <c r="VKG40" s="81"/>
      <c r="VKH40" s="81"/>
      <c r="VKI40" s="81"/>
      <c r="VKJ40" s="81"/>
      <c r="VKK40" s="81"/>
      <c r="VKL40" s="81"/>
      <c r="VKM40" s="81"/>
      <c r="VKN40" s="81"/>
      <c r="VKO40" s="81"/>
      <c r="VKP40" s="81"/>
      <c r="VKQ40" s="81"/>
      <c r="VKR40" s="81"/>
      <c r="VKS40" s="81"/>
      <c r="VKT40" s="81"/>
      <c r="VKU40" s="81"/>
      <c r="VKV40" s="81"/>
      <c r="VKW40" s="81"/>
      <c r="VKX40" s="81"/>
      <c r="VKY40" s="81"/>
      <c r="VKZ40" s="81"/>
      <c r="VLA40" s="81"/>
      <c r="VLB40" s="81"/>
      <c r="VLC40" s="81"/>
      <c r="VLD40" s="81"/>
      <c r="VLE40" s="81"/>
      <c r="VLF40" s="81"/>
      <c r="VLG40" s="81"/>
      <c r="VLH40" s="81"/>
      <c r="VLI40" s="81"/>
      <c r="VLJ40" s="81"/>
      <c r="VLK40" s="81"/>
      <c r="VLL40" s="81"/>
      <c r="VLM40" s="81"/>
      <c r="VLN40" s="81"/>
      <c r="VLO40" s="81"/>
      <c r="VLP40" s="81"/>
      <c r="VLQ40" s="81"/>
      <c r="VLR40" s="81"/>
      <c r="VLS40" s="81"/>
      <c r="VLT40" s="81"/>
      <c r="VLU40" s="81"/>
      <c r="VLV40" s="81"/>
      <c r="VLW40" s="81"/>
      <c r="VLX40" s="81"/>
      <c r="VLY40" s="81"/>
      <c r="VLZ40" s="81"/>
      <c r="VMA40" s="81"/>
      <c r="VMB40" s="81"/>
      <c r="VMC40" s="81"/>
      <c r="VMD40" s="81"/>
      <c r="VME40" s="81"/>
      <c r="VMF40" s="81"/>
      <c r="VMG40" s="81"/>
      <c r="VMH40" s="81"/>
      <c r="VMI40" s="81"/>
      <c r="VMJ40" s="81"/>
      <c r="VMK40" s="81"/>
      <c r="VML40" s="81"/>
      <c r="VMM40" s="81"/>
      <c r="VMN40" s="81"/>
      <c r="VMO40" s="81"/>
      <c r="VMP40" s="81"/>
      <c r="VMQ40" s="81"/>
      <c r="VMR40" s="81"/>
      <c r="VMS40" s="81"/>
      <c r="VMT40" s="81"/>
      <c r="VMU40" s="81"/>
      <c r="VMV40" s="81"/>
      <c r="VMW40" s="81"/>
      <c r="VMX40" s="81"/>
      <c r="VMY40" s="81"/>
      <c r="VMZ40" s="81"/>
      <c r="VNA40" s="81"/>
      <c r="VNB40" s="81"/>
      <c r="VNC40" s="81"/>
      <c r="VND40" s="81"/>
      <c r="VNE40" s="81"/>
      <c r="VNF40" s="81"/>
      <c r="VNG40" s="81"/>
      <c r="VNH40" s="81"/>
      <c r="VNI40" s="81"/>
      <c r="VNJ40" s="81"/>
      <c r="VNK40" s="81"/>
      <c r="VNL40" s="81"/>
      <c r="VNM40" s="81"/>
      <c r="VNN40" s="81"/>
      <c r="VNO40" s="81"/>
      <c r="VNP40" s="81"/>
      <c r="VNQ40" s="81"/>
      <c r="VNR40" s="81"/>
      <c r="VNS40" s="81"/>
      <c r="VNT40" s="81"/>
      <c r="VNU40" s="81"/>
      <c r="VNV40" s="81"/>
      <c r="VNW40" s="81"/>
      <c r="VNX40" s="81"/>
      <c r="VNY40" s="81"/>
      <c r="VNZ40" s="81"/>
      <c r="VOA40" s="81"/>
      <c r="VOB40" s="81"/>
      <c r="VOC40" s="81"/>
      <c r="VOD40" s="81"/>
      <c r="VOE40" s="81"/>
      <c r="VOF40" s="81"/>
      <c r="VOG40" s="81"/>
      <c r="VOH40" s="81"/>
      <c r="VOI40" s="81"/>
      <c r="VOJ40" s="81"/>
      <c r="VOK40" s="81"/>
      <c r="VOL40" s="81"/>
      <c r="VOM40" s="81"/>
      <c r="VON40" s="81"/>
      <c r="VOO40" s="81"/>
      <c r="VOP40" s="81"/>
      <c r="VOQ40" s="81"/>
      <c r="VOR40" s="81"/>
      <c r="VOS40" s="81"/>
      <c r="VOT40" s="81"/>
      <c r="VOU40" s="81"/>
      <c r="VOV40" s="81"/>
      <c r="VOW40" s="81"/>
      <c r="VOX40" s="81"/>
      <c r="VOY40" s="81"/>
      <c r="VOZ40" s="81"/>
      <c r="VPA40" s="81"/>
      <c r="VPB40" s="81"/>
      <c r="VPC40" s="81"/>
      <c r="VPD40" s="81"/>
      <c r="VPE40" s="81"/>
      <c r="VPF40" s="81"/>
      <c r="VPG40" s="81"/>
      <c r="VPH40" s="81"/>
      <c r="VPI40" s="81"/>
      <c r="VPJ40" s="81"/>
      <c r="VPK40" s="81"/>
      <c r="VPL40" s="81"/>
      <c r="VPM40" s="81"/>
      <c r="VPN40" s="81"/>
      <c r="VPO40" s="81"/>
      <c r="VPP40" s="81"/>
      <c r="VPQ40" s="81"/>
      <c r="VPR40" s="81"/>
      <c r="VPS40" s="81"/>
      <c r="VPT40" s="81"/>
      <c r="VPU40" s="81"/>
      <c r="VPV40" s="81"/>
      <c r="VPW40" s="81"/>
      <c r="VPX40" s="81"/>
      <c r="VPY40" s="81"/>
      <c r="VPZ40" s="81"/>
      <c r="VQA40" s="81"/>
      <c r="VQB40" s="81"/>
      <c r="VQC40" s="81"/>
      <c r="VQD40" s="81"/>
      <c r="VQE40" s="81"/>
      <c r="VQF40" s="81"/>
      <c r="VQG40" s="81"/>
      <c r="VQH40" s="81"/>
      <c r="VQI40" s="81"/>
      <c r="VQJ40" s="81"/>
      <c r="VQK40" s="81"/>
      <c r="VQL40" s="81"/>
      <c r="VQM40" s="81"/>
      <c r="VQN40" s="81"/>
      <c r="VQO40" s="81"/>
      <c r="VQP40" s="81"/>
      <c r="VQQ40" s="81"/>
      <c r="VQR40" s="81"/>
      <c r="VQS40" s="81"/>
      <c r="VQT40" s="81"/>
      <c r="VQU40" s="81"/>
      <c r="VQV40" s="81"/>
      <c r="VQW40" s="81"/>
      <c r="VQX40" s="81"/>
      <c r="VQY40" s="81"/>
      <c r="VQZ40" s="81"/>
      <c r="VRA40" s="81"/>
      <c r="VRB40" s="81"/>
      <c r="VRC40" s="81"/>
      <c r="VRD40" s="81"/>
      <c r="VRE40" s="81"/>
      <c r="VRF40" s="81"/>
      <c r="VRG40" s="81"/>
      <c r="VRH40" s="81"/>
      <c r="VRI40" s="81"/>
      <c r="VRJ40" s="81"/>
      <c r="VRK40" s="81"/>
      <c r="VRL40" s="81"/>
      <c r="VRM40" s="81"/>
      <c r="VRN40" s="81"/>
      <c r="VRO40" s="81"/>
      <c r="VRP40" s="81"/>
      <c r="VRQ40" s="81"/>
      <c r="VRR40" s="81"/>
      <c r="VRS40" s="81"/>
      <c r="VRT40" s="81"/>
      <c r="VRU40" s="81"/>
      <c r="VRV40" s="81"/>
      <c r="VRW40" s="81"/>
      <c r="VRX40" s="81"/>
      <c r="VRY40" s="81"/>
      <c r="VRZ40" s="81"/>
      <c r="VSA40" s="81"/>
      <c r="VSB40" s="81"/>
      <c r="VSC40" s="81"/>
      <c r="VSD40" s="81"/>
      <c r="VSE40" s="81"/>
      <c r="VSF40" s="81"/>
      <c r="VSG40" s="81"/>
      <c r="VSH40" s="81"/>
      <c r="VSI40" s="81"/>
      <c r="VSJ40" s="81"/>
      <c r="VSK40" s="81"/>
      <c r="VSL40" s="81"/>
      <c r="VSM40" s="81"/>
      <c r="VSN40" s="81"/>
      <c r="VSO40" s="81"/>
      <c r="VSP40" s="81"/>
      <c r="VSQ40" s="81"/>
      <c r="VSR40" s="81"/>
      <c r="VSS40" s="81"/>
      <c r="VST40" s="81"/>
      <c r="VSU40" s="81"/>
      <c r="VSV40" s="81"/>
      <c r="VSW40" s="81"/>
      <c r="VSX40" s="81"/>
      <c r="VSY40" s="81"/>
      <c r="VSZ40" s="81"/>
      <c r="VTA40" s="81"/>
      <c r="VTB40" s="81"/>
      <c r="VTC40" s="81"/>
      <c r="VTD40" s="81"/>
      <c r="VTE40" s="81"/>
      <c r="VTF40" s="81"/>
      <c r="VTG40" s="81"/>
      <c r="VTH40" s="81"/>
      <c r="VTI40" s="81"/>
      <c r="VTJ40" s="81"/>
      <c r="VTK40" s="81"/>
      <c r="VTL40" s="81"/>
      <c r="VTM40" s="81"/>
      <c r="VTN40" s="81"/>
      <c r="VTO40" s="81"/>
      <c r="VTP40" s="81"/>
      <c r="VTQ40" s="81"/>
      <c r="VTR40" s="81"/>
      <c r="VTS40" s="81"/>
      <c r="VTT40" s="81"/>
      <c r="VTU40" s="81"/>
      <c r="VTV40" s="81"/>
      <c r="VTW40" s="81"/>
      <c r="VTX40" s="81"/>
      <c r="VTY40" s="81"/>
      <c r="VTZ40" s="81"/>
      <c r="VUA40" s="81"/>
      <c r="VUB40" s="81"/>
      <c r="VUC40" s="81"/>
      <c r="VUD40" s="81"/>
      <c r="VUE40" s="81"/>
      <c r="VUF40" s="81"/>
      <c r="VUG40" s="81"/>
      <c r="VUH40" s="81"/>
      <c r="VUI40" s="81"/>
      <c r="VUJ40" s="81"/>
      <c r="VUK40" s="81"/>
      <c r="VUL40" s="81"/>
      <c r="VUM40" s="81"/>
      <c r="VUN40" s="81"/>
      <c r="VUO40" s="81"/>
      <c r="VUP40" s="81"/>
      <c r="VUQ40" s="81"/>
      <c r="VUR40" s="81"/>
      <c r="VUS40" s="81"/>
      <c r="VUT40" s="81"/>
      <c r="VUU40" s="81"/>
      <c r="VUV40" s="81"/>
      <c r="VUW40" s="81"/>
      <c r="VUX40" s="81"/>
      <c r="VUY40" s="81"/>
      <c r="VUZ40" s="81"/>
      <c r="VVA40" s="81"/>
      <c r="VVB40" s="81"/>
      <c r="VVC40" s="81"/>
      <c r="VVD40" s="81"/>
      <c r="VVE40" s="81"/>
      <c r="VVF40" s="81"/>
      <c r="VVG40" s="81"/>
      <c r="VVH40" s="81"/>
      <c r="VVI40" s="81"/>
      <c r="VVJ40" s="81"/>
      <c r="VVK40" s="81"/>
      <c r="VVL40" s="81"/>
      <c r="VVM40" s="81"/>
      <c r="VVN40" s="81"/>
      <c r="VVO40" s="81"/>
      <c r="VVP40" s="81"/>
      <c r="VVQ40" s="81"/>
      <c r="VVR40" s="81"/>
      <c r="VVS40" s="81"/>
      <c r="VVT40" s="81"/>
      <c r="VVU40" s="81"/>
      <c r="VVV40" s="81"/>
      <c r="VVW40" s="81"/>
      <c r="VVX40" s="81"/>
      <c r="VVY40" s="81"/>
      <c r="VVZ40" s="81"/>
      <c r="VWA40" s="81"/>
      <c r="VWB40" s="81"/>
      <c r="VWC40" s="81"/>
      <c r="VWD40" s="81"/>
      <c r="VWE40" s="81"/>
      <c r="VWF40" s="81"/>
      <c r="VWG40" s="81"/>
      <c r="VWH40" s="81"/>
      <c r="VWI40" s="81"/>
      <c r="VWJ40" s="81"/>
      <c r="VWK40" s="81"/>
      <c r="VWL40" s="81"/>
      <c r="VWM40" s="81"/>
      <c r="VWN40" s="81"/>
      <c r="VWO40" s="81"/>
      <c r="VWP40" s="81"/>
      <c r="VWQ40" s="81"/>
      <c r="VWR40" s="81"/>
      <c r="VWS40" s="81"/>
      <c r="VWT40" s="81"/>
      <c r="VWU40" s="81"/>
      <c r="VWV40" s="81"/>
      <c r="VWW40" s="81"/>
      <c r="VWX40" s="81"/>
      <c r="VWY40" s="81"/>
      <c r="VWZ40" s="81"/>
      <c r="VXA40" s="81"/>
      <c r="VXB40" s="81"/>
      <c r="VXC40" s="81"/>
      <c r="VXD40" s="81"/>
      <c r="VXE40" s="81"/>
      <c r="VXF40" s="81"/>
      <c r="VXG40" s="81"/>
      <c r="VXH40" s="81"/>
      <c r="VXI40" s="81"/>
      <c r="VXJ40" s="81"/>
      <c r="VXK40" s="81"/>
      <c r="VXL40" s="81"/>
      <c r="VXM40" s="81"/>
      <c r="VXN40" s="81"/>
      <c r="VXO40" s="81"/>
      <c r="VXP40" s="81"/>
      <c r="VXQ40" s="81"/>
      <c r="VXR40" s="81"/>
      <c r="VXS40" s="81"/>
      <c r="VXT40" s="81"/>
      <c r="VXU40" s="81"/>
      <c r="VXV40" s="81"/>
      <c r="VXW40" s="81"/>
      <c r="VXX40" s="81"/>
      <c r="VXY40" s="81"/>
      <c r="VXZ40" s="81"/>
      <c r="VYA40" s="81"/>
      <c r="VYB40" s="81"/>
      <c r="VYC40" s="81"/>
      <c r="VYD40" s="81"/>
      <c r="VYE40" s="81"/>
      <c r="VYF40" s="81"/>
      <c r="VYG40" s="81"/>
      <c r="VYH40" s="81"/>
      <c r="VYI40" s="81"/>
      <c r="VYJ40" s="81"/>
      <c r="VYK40" s="81"/>
      <c r="VYL40" s="81"/>
      <c r="VYM40" s="81"/>
      <c r="VYN40" s="81"/>
      <c r="VYO40" s="81"/>
      <c r="VYP40" s="81"/>
      <c r="VYQ40" s="81"/>
      <c r="VYR40" s="81"/>
      <c r="VYS40" s="81"/>
      <c r="VYT40" s="81"/>
      <c r="VYU40" s="81"/>
      <c r="VYV40" s="81"/>
      <c r="VYW40" s="81"/>
      <c r="VYX40" s="81"/>
      <c r="VYY40" s="81"/>
      <c r="VYZ40" s="81"/>
      <c r="VZA40" s="81"/>
      <c r="VZB40" s="81"/>
      <c r="VZC40" s="81"/>
      <c r="VZD40" s="81"/>
      <c r="VZE40" s="81"/>
      <c r="VZF40" s="81"/>
      <c r="VZG40" s="81"/>
      <c r="VZH40" s="81"/>
      <c r="VZI40" s="81"/>
      <c r="VZJ40" s="81"/>
      <c r="VZK40" s="81"/>
      <c r="VZL40" s="81"/>
      <c r="VZM40" s="81"/>
      <c r="VZN40" s="81"/>
      <c r="VZO40" s="81"/>
      <c r="VZP40" s="81"/>
      <c r="VZQ40" s="81"/>
      <c r="VZR40" s="81"/>
      <c r="VZS40" s="81"/>
      <c r="VZT40" s="81"/>
      <c r="VZU40" s="81"/>
      <c r="VZV40" s="81"/>
      <c r="VZW40" s="81"/>
      <c r="VZX40" s="81"/>
      <c r="VZY40" s="81"/>
      <c r="VZZ40" s="81"/>
      <c r="WAA40" s="81"/>
      <c r="WAB40" s="81"/>
      <c r="WAC40" s="81"/>
      <c r="WAD40" s="81"/>
      <c r="WAE40" s="81"/>
      <c r="WAF40" s="81"/>
      <c r="WAG40" s="81"/>
      <c r="WAH40" s="81"/>
      <c r="WAI40" s="81"/>
      <c r="WAJ40" s="81"/>
      <c r="WAK40" s="81"/>
      <c r="WAL40" s="81"/>
      <c r="WAM40" s="81"/>
      <c r="WAN40" s="81"/>
      <c r="WAO40" s="81"/>
      <c r="WAP40" s="81"/>
      <c r="WAQ40" s="81"/>
      <c r="WAR40" s="81"/>
      <c r="WAS40" s="81"/>
      <c r="WAT40" s="81"/>
      <c r="WAU40" s="81"/>
      <c r="WAV40" s="81"/>
      <c r="WAW40" s="81"/>
      <c r="WAX40" s="81"/>
      <c r="WAY40" s="81"/>
      <c r="WAZ40" s="81"/>
      <c r="WBA40" s="81"/>
      <c r="WBB40" s="81"/>
      <c r="WBC40" s="81"/>
      <c r="WBD40" s="81"/>
      <c r="WBE40" s="81"/>
      <c r="WBF40" s="81"/>
      <c r="WBG40" s="81"/>
      <c r="WBH40" s="81"/>
      <c r="WBI40" s="81"/>
      <c r="WBJ40" s="81"/>
      <c r="WBK40" s="81"/>
      <c r="WBL40" s="81"/>
      <c r="WBM40" s="81"/>
      <c r="WBN40" s="81"/>
      <c r="WBO40" s="81"/>
      <c r="WBP40" s="81"/>
      <c r="WBQ40" s="81"/>
      <c r="WBR40" s="81"/>
      <c r="WBS40" s="81"/>
      <c r="WBT40" s="81"/>
      <c r="WBU40" s="81"/>
      <c r="WBV40" s="81"/>
      <c r="WBW40" s="81"/>
      <c r="WBX40" s="81"/>
      <c r="WBY40" s="81"/>
      <c r="WBZ40" s="81"/>
      <c r="WCA40" s="81"/>
      <c r="WCB40" s="81"/>
      <c r="WCC40" s="81"/>
      <c r="WCD40" s="81"/>
      <c r="WCE40" s="81"/>
      <c r="WCF40" s="81"/>
      <c r="WCG40" s="81"/>
      <c r="WCH40" s="81"/>
      <c r="WCI40" s="81"/>
      <c r="WCJ40" s="81"/>
      <c r="WCK40" s="81"/>
      <c r="WCL40" s="81"/>
      <c r="WCM40" s="81"/>
      <c r="WCN40" s="81"/>
      <c r="WCO40" s="81"/>
      <c r="WCP40" s="81"/>
      <c r="WCQ40" s="81"/>
      <c r="WCR40" s="81"/>
      <c r="WCS40" s="81"/>
      <c r="WCT40" s="81"/>
      <c r="WCU40" s="81"/>
      <c r="WCV40" s="81"/>
      <c r="WCW40" s="81"/>
      <c r="WCX40" s="81"/>
      <c r="WCY40" s="81"/>
      <c r="WCZ40" s="81"/>
      <c r="WDA40" s="81"/>
      <c r="WDB40" s="81"/>
      <c r="WDC40" s="81"/>
      <c r="WDD40" s="81"/>
      <c r="WDE40" s="81"/>
      <c r="WDF40" s="81"/>
      <c r="WDG40" s="81"/>
      <c r="WDH40" s="81"/>
      <c r="WDI40" s="81"/>
      <c r="WDJ40" s="81"/>
      <c r="WDK40" s="81"/>
      <c r="WDL40" s="81"/>
      <c r="WDM40" s="81"/>
      <c r="WDN40" s="81"/>
      <c r="WDO40" s="81"/>
      <c r="WDP40" s="81"/>
      <c r="WDQ40" s="81"/>
      <c r="WDR40" s="81"/>
      <c r="WDS40" s="81"/>
      <c r="WDT40" s="81"/>
      <c r="WDU40" s="81"/>
      <c r="WDV40" s="81"/>
      <c r="WDW40" s="81"/>
      <c r="WDX40" s="81"/>
      <c r="WDY40" s="81"/>
      <c r="WDZ40" s="81"/>
      <c r="WEA40" s="81"/>
      <c r="WEB40" s="81"/>
      <c r="WEC40" s="81"/>
      <c r="WED40" s="81"/>
      <c r="WEE40" s="81"/>
      <c r="WEF40" s="81"/>
      <c r="WEG40" s="81"/>
      <c r="WEH40" s="81"/>
      <c r="WEI40" s="81"/>
      <c r="WEJ40" s="81"/>
      <c r="WEK40" s="81"/>
      <c r="WEL40" s="81"/>
      <c r="WEM40" s="81"/>
      <c r="WEN40" s="81"/>
      <c r="WEO40" s="81"/>
      <c r="WEP40" s="81"/>
      <c r="WEQ40" s="81"/>
      <c r="WER40" s="81"/>
      <c r="WES40" s="81"/>
      <c r="WET40" s="81"/>
      <c r="WEU40" s="81"/>
      <c r="WEV40" s="81"/>
      <c r="WEW40" s="81"/>
      <c r="WEX40" s="81"/>
      <c r="WEY40" s="81"/>
      <c r="WEZ40" s="81"/>
      <c r="WFA40" s="81"/>
      <c r="WFB40" s="81"/>
      <c r="WFC40" s="81"/>
      <c r="WFD40" s="81"/>
      <c r="WFE40" s="81"/>
      <c r="WFF40" s="81"/>
      <c r="WFG40" s="81"/>
      <c r="WFH40" s="81"/>
      <c r="WFI40" s="81"/>
      <c r="WFJ40" s="81"/>
      <c r="WFK40" s="81"/>
      <c r="WFL40" s="81"/>
      <c r="WFM40" s="81"/>
      <c r="WFN40" s="81"/>
      <c r="WFO40" s="81"/>
      <c r="WFP40" s="81"/>
      <c r="WFQ40" s="81"/>
      <c r="WFR40" s="81"/>
      <c r="WFS40" s="81"/>
      <c r="WFT40" s="81"/>
      <c r="WFU40" s="81"/>
      <c r="WFV40" s="81"/>
      <c r="WFW40" s="81"/>
      <c r="WFX40" s="81"/>
      <c r="WFY40" s="81"/>
      <c r="WFZ40" s="81"/>
      <c r="WGA40" s="81"/>
      <c r="WGB40" s="81"/>
      <c r="WGC40" s="81"/>
      <c r="WGD40" s="81"/>
      <c r="WGE40" s="81"/>
      <c r="WGF40" s="81"/>
      <c r="WGG40" s="81"/>
      <c r="WGH40" s="81"/>
      <c r="WGI40" s="81"/>
      <c r="WGJ40" s="81"/>
      <c r="WGK40" s="81"/>
      <c r="WGL40" s="81"/>
      <c r="WGM40" s="81"/>
      <c r="WGN40" s="81"/>
      <c r="WGO40" s="81"/>
      <c r="WGP40" s="81"/>
      <c r="WGQ40" s="81"/>
      <c r="WGR40" s="81"/>
      <c r="WGS40" s="81"/>
      <c r="WGT40" s="81"/>
      <c r="WGU40" s="81"/>
      <c r="WGV40" s="81"/>
      <c r="WGW40" s="81"/>
      <c r="WGX40" s="81"/>
      <c r="WGY40" s="81"/>
      <c r="WGZ40" s="81"/>
      <c r="WHA40" s="81"/>
      <c r="WHB40" s="81"/>
      <c r="WHC40" s="81"/>
      <c r="WHD40" s="81"/>
      <c r="WHE40" s="81"/>
      <c r="WHF40" s="81"/>
      <c r="WHG40" s="81"/>
      <c r="WHH40" s="81"/>
      <c r="WHI40" s="81"/>
      <c r="WHJ40" s="81"/>
      <c r="WHK40" s="81"/>
      <c r="WHL40" s="81"/>
      <c r="WHM40" s="81"/>
      <c r="WHN40" s="81"/>
      <c r="WHO40" s="81"/>
      <c r="WHP40" s="81"/>
      <c r="WHQ40" s="81"/>
      <c r="WHR40" s="81"/>
      <c r="WHS40" s="81"/>
      <c r="WHT40" s="81"/>
      <c r="WHU40" s="81"/>
      <c r="WHV40" s="81"/>
      <c r="WHW40" s="81"/>
      <c r="WHX40" s="81"/>
      <c r="WHY40" s="81"/>
      <c r="WHZ40" s="81"/>
      <c r="WIA40" s="81"/>
      <c r="WIB40" s="81"/>
      <c r="WIC40" s="81"/>
      <c r="WID40" s="81"/>
      <c r="WIE40" s="81"/>
      <c r="WIF40" s="81"/>
      <c r="WIG40" s="81"/>
      <c r="WIH40" s="81"/>
      <c r="WII40" s="81"/>
      <c r="WIJ40" s="81"/>
      <c r="WIK40" s="81"/>
      <c r="WIL40" s="81"/>
      <c r="WIM40" s="81"/>
      <c r="WIN40" s="81"/>
      <c r="WIO40" s="81"/>
      <c r="WIP40" s="81"/>
      <c r="WIQ40" s="81"/>
      <c r="WIR40" s="81"/>
      <c r="WIS40" s="81"/>
      <c r="WIT40" s="81"/>
      <c r="WIU40" s="81"/>
      <c r="WIV40" s="81"/>
      <c r="WIW40" s="81"/>
      <c r="WIX40" s="81"/>
      <c r="WIY40" s="81"/>
      <c r="WIZ40" s="81"/>
      <c r="WJA40" s="81"/>
      <c r="WJB40" s="81"/>
      <c r="WJC40" s="81"/>
      <c r="WJD40" s="81"/>
      <c r="WJE40" s="81"/>
      <c r="WJF40" s="81"/>
      <c r="WJG40" s="81"/>
      <c r="WJH40" s="81"/>
      <c r="WJI40" s="81"/>
      <c r="WJJ40" s="81"/>
      <c r="WJK40" s="81"/>
      <c r="WJL40" s="81"/>
      <c r="WJM40" s="81"/>
      <c r="WJN40" s="81"/>
      <c r="WJO40" s="81"/>
      <c r="WJP40" s="81"/>
      <c r="WJQ40" s="81"/>
      <c r="WJR40" s="81"/>
      <c r="WJS40" s="81"/>
      <c r="WJT40" s="81"/>
      <c r="WJU40" s="81"/>
      <c r="WJV40" s="81"/>
      <c r="WJW40" s="81"/>
      <c r="WJX40" s="81"/>
      <c r="WJY40" s="81"/>
      <c r="WJZ40" s="81"/>
      <c r="WKA40" s="81"/>
      <c r="WKB40" s="81"/>
      <c r="WKC40" s="81"/>
      <c r="WKD40" s="81"/>
      <c r="WKE40" s="81"/>
      <c r="WKF40" s="81"/>
      <c r="WKG40" s="81"/>
      <c r="WKH40" s="81"/>
      <c r="WKI40" s="81"/>
      <c r="WKJ40" s="81"/>
      <c r="WKK40" s="81"/>
      <c r="WKL40" s="81"/>
      <c r="WKM40" s="81"/>
      <c r="WKN40" s="81"/>
      <c r="WKO40" s="81"/>
      <c r="WKP40" s="81"/>
      <c r="WKQ40" s="81"/>
      <c r="WKR40" s="81"/>
      <c r="WKS40" s="81"/>
      <c r="WKT40" s="81"/>
      <c r="WKU40" s="81"/>
      <c r="WKV40" s="81"/>
      <c r="WKW40" s="81"/>
      <c r="WKX40" s="81"/>
      <c r="WKY40" s="81"/>
      <c r="WKZ40" s="81"/>
      <c r="WLA40" s="81"/>
      <c r="WLB40" s="81"/>
      <c r="WLC40" s="81"/>
      <c r="WLD40" s="81"/>
      <c r="WLE40" s="81"/>
      <c r="WLF40" s="81"/>
      <c r="WLG40" s="81"/>
      <c r="WLH40" s="81"/>
      <c r="WLI40" s="81"/>
      <c r="WLJ40" s="81"/>
      <c r="WLK40" s="81"/>
      <c r="WLL40" s="81"/>
      <c r="WLM40" s="81"/>
      <c r="WLN40" s="81"/>
      <c r="WLO40" s="81"/>
      <c r="WLP40" s="81"/>
      <c r="WLQ40" s="81"/>
      <c r="WLR40" s="81"/>
      <c r="WLS40" s="81"/>
      <c r="WLT40" s="81"/>
      <c r="WLU40" s="81"/>
      <c r="WLV40" s="81"/>
      <c r="WLW40" s="81"/>
      <c r="WLX40" s="81"/>
      <c r="WLY40" s="81"/>
      <c r="WLZ40" s="81"/>
      <c r="WMA40" s="81"/>
      <c r="WMB40" s="81"/>
      <c r="WMC40" s="81"/>
      <c r="WMD40" s="81"/>
      <c r="WME40" s="81"/>
      <c r="WMF40" s="81"/>
      <c r="WMG40" s="81"/>
      <c r="WMH40" s="81"/>
      <c r="WMI40" s="81"/>
      <c r="WMJ40" s="81"/>
      <c r="WMK40" s="81"/>
      <c r="WML40" s="81"/>
      <c r="WMM40" s="81"/>
      <c r="WMN40" s="81"/>
      <c r="WMO40" s="81"/>
      <c r="WMP40" s="81"/>
      <c r="WMQ40" s="81"/>
      <c r="WMR40" s="81"/>
      <c r="WMS40" s="81"/>
      <c r="WMT40" s="81"/>
      <c r="WMU40" s="81"/>
      <c r="WMV40" s="81"/>
      <c r="WMW40" s="81"/>
      <c r="WMX40" s="81"/>
      <c r="WMY40" s="81"/>
      <c r="WMZ40" s="81"/>
      <c r="WNA40" s="81"/>
      <c r="WNB40" s="81"/>
      <c r="WNC40" s="81"/>
      <c r="WND40" s="81"/>
      <c r="WNE40" s="81"/>
      <c r="WNF40" s="81"/>
      <c r="WNG40" s="81"/>
      <c r="WNH40" s="81"/>
      <c r="WNI40" s="81"/>
      <c r="WNJ40" s="81"/>
      <c r="WNK40" s="81"/>
      <c r="WNL40" s="81"/>
      <c r="WNM40" s="81"/>
      <c r="WNN40" s="81"/>
      <c r="WNO40" s="81"/>
      <c r="WNP40" s="81"/>
      <c r="WNQ40" s="81"/>
      <c r="WNR40" s="81"/>
      <c r="WNS40" s="81"/>
      <c r="WNT40" s="81"/>
      <c r="WNU40" s="81"/>
      <c r="WNV40" s="81"/>
      <c r="WNW40" s="81"/>
      <c r="WNX40" s="81"/>
      <c r="WNY40" s="81"/>
      <c r="WNZ40" s="81"/>
      <c r="WOA40" s="81"/>
      <c r="WOB40" s="81"/>
      <c r="WOC40" s="81"/>
      <c r="WOD40" s="81"/>
      <c r="WOE40" s="81"/>
      <c r="WOF40" s="81"/>
      <c r="WOG40" s="81"/>
      <c r="WOH40" s="81"/>
      <c r="WOI40" s="81"/>
      <c r="WOJ40" s="81"/>
      <c r="WOK40" s="81"/>
      <c r="WOL40" s="81"/>
      <c r="WOM40" s="81"/>
      <c r="WON40" s="81"/>
      <c r="WOO40" s="81"/>
      <c r="WOP40" s="81"/>
      <c r="WOQ40" s="81"/>
      <c r="WOR40" s="81"/>
      <c r="WOS40" s="81"/>
      <c r="WOT40" s="81"/>
      <c r="WOU40" s="81"/>
      <c r="WOV40" s="81"/>
      <c r="WOW40" s="81"/>
      <c r="WOX40" s="81"/>
      <c r="WOY40" s="81"/>
      <c r="WOZ40" s="81"/>
      <c r="WPA40" s="81"/>
      <c r="WPB40" s="81"/>
      <c r="WPC40" s="81"/>
      <c r="WPD40" s="81"/>
      <c r="WPE40" s="81"/>
      <c r="WPF40" s="81"/>
      <c r="WPG40" s="81"/>
      <c r="WPH40" s="81"/>
      <c r="WPI40" s="81"/>
      <c r="WPJ40" s="81"/>
      <c r="WPK40" s="81"/>
      <c r="WPL40" s="81"/>
      <c r="WPM40" s="81"/>
      <c r="WPN40" s="81"/>
      <c r="WPO40" s="81"/>
      <c r="WPP40" s="81"/>
      <c r="WPQ40" s="81"/>
      <c r="WPR40" s="81"/>
      <c r="WPS40" s="81"/>
      <c r="WPT40" s="81"/>
      <c r="WPU40" s="81"/>
      <c r="WPV40" s="81"/>
      <c r="WPW40" s="81"/>
      <c r="WPX40" s="81"/>
      <c r="WPY40" s="81"/>
      <c r="WPZ40" s="81"/>
      <c r="WQA40" s="81"/>
      <c r="WQB40" s="81"/>
      <c r="WQC40" s="81"/>
      <c r="WQD40" s="81"/>
      <c r="WQE40" s="81"/>
      <c r="WQF40" s="81"/>
      <c r="WQG40" s="81"/>
      <c r="WQH40" s="81"/>
      <c r="WQI40" s="81"/>
      <c r="WQJ40" s="81"/>
      <c r="WQK40" s="81"/>
      <c r="WQL40" s="81"/>
      <c r="WQM40" s="81"/>
      <c r="WQN40" s="81"/>
      <c r="WQO40" s="81"/>
      <c r="WQP40" s="81"/>
      <c r="WQQ40" s="81"/>
      <c r="WQR40" s="81"/>
      <c r="WQS40" s="81"/>
      <c r="WQT40" s="81"/>
      <c r="WQU40" s="81"/>
      <c r="WQV40" s="81"/>
      <c r="WQW40" s="81"/>
      <c r="WQX40" s="81"/>
      <c r="WQY40" s="81"/>
      <c r="WQZ40" s="81"/>
      <c r="WRA40" s="81"/>
      <c r="WRB40" s="81"/>
      <c r="WRC40" s="81"/>
      <c r="WRD40" s="81"/>
      <c r="WRE40" s="81"/>
      <c r="WRF40" s="81"/>
      <c r="WRG40" s="81"/>
      <c r="WRH40" s="81"/>
      <c r="WRI40" s="81"/>
      <c r="WRJ40" s="81"/>
      <c r="WRK40" s="81"/>
      <c r="WRL40" s="81"/>
      <c r="WRM40" s="81"/>
      <c r="WRN40" s="81"/>
      <c r="WRO40" s="81"/>
      <c r="WRP40" s="81"/>
      <c r="WRQ40" s="81"/>
      <c r="WRR40" s="81"/>
      <c r="WRS40" s="81"/>
      <c r="WRT40" s="81"/>
      <c r="WRU40" s="81"/>
      <c r="WRV40" s="81"/>
      <c r="WRW40" s="81"/>
      <c r="WRX40" s="81"/>
      <c r="WRY40" s="81"/>
      <c r="WRZ40" s="81"/>
      <c r="WSA40" s="81"/>
      <c r="WSB40" s="81"/>
      <c r="WSC40" s="81"/>
      <c r="WSD40" s="81"/>
      <c r="WSE40" s="81"/>
      <c r="WSF40" s="81"/>
      <c r="WSG40" s="81"/>
      <c r="WSH40" s="81"/>
      <c r="WSI40" s="81"/>
      <c r="WSJ40" s="81"/>
      <c r="WSK40" s="81"/>
      <c r="WSL40" s="81"/>
      <c r="WSM40" s="81"/>
      <c r="WSN40" s="81"/>
      <c r="WSO40" s="81"/>
      <c r="WSP40" s="81"/>
      <c r="WSQ40" s="81"/>
      <c r="WSR40" s="81"/>
      <c r="WSS40" s="81"/>
      <c r="WST40" s="81"/>
      <c r="WSU40" s="81"/>
      <c r="WSV40" s="81"/>
      <c r="WSW40" s="81"/>
      <c r="WSX40" s="81"/>
      <c r="WSY40" s="81"/>
      <c r="WSZ40" s="81"/>
      <c r="WTA40" s="81"/>
      <c r="WTB40" s="81"/>
      <c r="WTC40" s="81"/>
      <c r="WTD40" s="81"/>
      <c r="WTE40" s="81"/>
      <c r="WTF40" s="81"/>
      <c r="WTG40" s="81"/>
      <c r="WTH40" s="81"/>
      <c r="WTI40" s="81"/>
      <c r="WTJ40" s="81"/>
      <c r="WTK40" s="81"/>
      <c r="WTL40" s="81"/>
      <c r="WTM40" s="81"/>
      <c r="WTN40" s="81"/>
      <c r="WTO40" s="81"/>
      <c r="WTP40" s="81"/>
      <c r="WTQ40" s="81"/>
      <c r="WTR40" s="81"/>
      <c r="WTS40" s="81"/>
      <c r="WTT40" s="81"/>
      <c r="WTU40" s="81"/>
      <c r="WTV40" s="81"/>
      <c r="WTW40" s="81"/>
      <c r="WTX40" s="81"/>
      <c r="WTY40" s="81"/>
      <c r="WTZ40" s="81"/>
      <c r="WUA40" s="81"/>
      <c r="WUB40" s="81"/>
      <c r="WUC40" s="81"/>
      <c r="WUD40" s="81"/>
      <c r="WUE40" s="81"/>
      <c r="WUF40" s="81"/>
      <c r="WUG40" s="81"/>
      <c r="WUH40" s="81"/>
      <c r="WUI40" s="81"/>
      <c r="WUJ40" s="81"/>
      <c r="WUK40" s="81"/>
      <c r="WUL40" s="81"/>
      <c r="WUM40" s="81"/>
      <c r="WUN40" s="81"/>
      <c r="WUO40" s="81"/>
      <c r="WUP40" s="81"/>
      <c r="WUQ40" s="81"/>
      <c r="WUR40" s="81"/>
      <c r="WUS40" s="81"/>
      <c r="WUT40" s="81"/>
      <c r="WUU40" s="81"/>
      <c r="WUV40" s="81"/>
      <c r="WUW40" s="81"/>
      <c r="WUX40" s="81"/>
      <c r="WUY40" s="81"/>
      <c r="WUZ40" s="81"/>
      <c r="WVA40" s="81"/>
      <c r="WVB40" s="81"/>
      <c r="WVC40" s="81"/>
      <c r="WVD40" s="81"/>
      <c r="WVE40" s="81"/>
      <c r="WVF40" s="81"/>
      <c r="WVG40" s="81"/>
      <c r="WVH40" s="81"/>
      <c r="WVI40" s="81"/>
      <c r="WVJ40" s="81"/>
      <c r="WVK40" s="81"/>
      <c r="WVL40" s="81"/>
      <c r="WVM40" s="81"/>
      <c r="WVN40" s="81"/>
      <c r="WVO40" s="81"/>
      <c r="WVP40" s="81"/>
      <c r="WVQ40" s="81"/>
      <c r="WVR40" s="81"/>
      <c r="WVS40" s="81"/>
      <c r="WVT40" s="81"/>
      <c r="WVU40" s="81"/>
      <c r="WVV40" s="81"/>
      <c r="WVW40" s="81"/>
      <c r="WVX40" s="81"/>
      <c r="WVY40" s="81"/>
      <c r="WVZ40" s="81"/>
      <c r="WWA40" s="81"/>
      <c r="WWB40" s="81"/>
      <c r="WWC40" s="81"/>
      <c r="WWD40" s="81"/>
      <c r="WWE40" s="81"/>
      <c r="WWF40" s="81"/>
      <c r="WWG40" s="81"/>
      <c r="WWH40" s="81"/>
      <c r="WWI40" s="81"/>
      <c r="WWJ40" s="81"/>
      <c r="WWK40" s="81"/>
      <c r="WWL40" s="81"/>
      <c r="WWM40" s="81"/>
      <c r="WWN40" s="81"/>
      <c r="WWO40" s="81"/>
      <c r="WWP40" s="81"/>
      <c r="WWQ40" s="81"/>
      <c r="WWR40" s="81"/>
      <c r="WWS40" s="81"/>
      <c r="WWT40" s="81"/>
      <c r="WWU40" s="81"/>
      <c r="WWV40" s="81"/>
      <c r="WWW40" s="81"/>
      <c r="WWX40" s="81"/>
      <c r="WWY40" s="81"/>
      <c r="WWZ40" s="81"/>
      <c r="WXA40" s="81"/>
      <c r="WXB40" s="81"/>
      <c r="WXC40" s="81"/>
      <c r="WXD40" s="81"/>
      <c r="WXE40" s="81"/>
      <c r="WXF40" s="81"/>
      <c r="WXG40" s="81"/>
      <c r="WXH40" s="81"/>
      <c r="WXI40" s="81"/>
      <c r="WXJ40" s="81"/>
      <c r="WXK40" s="81"/>
      <c r="WXL40" s="81"/>
      <c r="WXM40" s="81"/>
      <c r="WXN40" s="81"/>
      <c r="WXO40" s="81"/>
      <c r="WXP40" s="81"/>
      <c r="WXQ40" s="81"/>
      <c r="WXR40" s="81"/>
      <c r="WXS40" s="81"/>
      <c r="WXT40" s="81"/>
      <c r="WXU40" s="81"/>
      <c r="WXV40" s="81"/>
      <c r="WXW40" s="81"/>
      <c r="WXX40" s="81"/>
      <c r="WXY40" s="81"/>
      <c r="WXZ40" s="81"/>
      <c r="WYA40" s="81"/>
      <c r="WYB40" s="81"/>
      <c r="WYC40" s="81"/>
      <c r="WYD40" s="81"/>
      <c r="WYE40" s="81"/>
      <c r="WYF40" s="81"/>
      <c r="WYG40" s="81"/>
      <c r="WYH40" s="81"/>
      <c r="WYI40" s="81"/>
      <c r="WYJ40" s="81"/>
      <c r="WYK40" s="81"/>
      <c r="WYL40" s="81"/>
      <c r="WYM40" s="81"/>
      <c r="WYN40" s="81"/>
      <c r="WYO40" s="81"/>
      <c r="WYP40" s="81"/>
      <c r="WYQ40" s="81"/>
      <c r="WYR40" s="81"/>
      <c r="WYS40" s="81"/>
      <c r="WYT40" s="81"/>
      <c r="WYU40" s="81"/>
      <c r="WYV40" s="81"/>
      <c r="WYW40" s="81"/>
      <c r="WYX40" s="81"/>
      <c r="WYY40" s="81"/>
      <c r="WYZ40" s="81"/>
      <c r="WZA40" s="81"/>
      <c r="WZB40" s="81"/>
      <c r="WZC40" s="81"/>
      <c r="WZD40" s="81"/>
      <c r="WZE40" s="81"/>
      <c r="WZF40" s="81"/>
      <c r="WZG40" s="81"/>
      <c r="WZH40" s="81"/>
      <c r="WZI40" s="81"/>
      <c r="WZJ40" s="81"/>
      <c r="WZK40" s="81"/>
      <c r="WZL40" s="81"/>
      <c r="WZM40" s="81"/>
      <c r="WZN40" s="81"/>
      <c r="WZO40" s="81"/>
      <c r="WZP40" s="81"/>
      <c r="WZQ40" s="81"/>
      <c r="WZR40" s="81"/>
      <c r="WZS40" s="81"/>
      <c r="WZT40" s="81"/>
      <c r="WZU40" s="81"/>
      <c r="WZV40" s="81"/>
      <c r="WZW40" s="81"/>
      <c r="WZX40" s="81"/>
      <c r="WZY40" s="81"/>
      <c r="WZZ40" s="81"/>
      <c r="XAA40" s="81"/>
      <c r="XAB40" s="81"/>
      <c r="XAC40" s="81"/>
      <c r="XAD40" s="81"/>
      <c r="XAE40" s="81"/>
      <c r="XAF40" s="81"/>
      <c r="XAG40" s="81"/>
      <c r="XAH40" s="81"/>
      <c r="XAI40" s="81"/>
      <c r="XAJ40" s="81"/>
      <c r="XAK40" s="81"/>
      <c r="XAL40" s="81"/>
      <c r="XAM40" s="81"/>
      <c r="XAN40" s="81"/>
      <c r="XAO40" s="81"/>
      <c r="XAP40" s="81"/>
      <c r="XAQ40" s="81"/>
      <c r="XAR40" s="81"/>
      <c r="XAS40" s="81"/>
      <c r="XAT40" s="81"/>
      <c r="XAU40" s="81"/>
      <c r="XAV40" s="81"/>
      <c r="XAW40" s="81"/>
      <c r="XAX40" s="81"/>
      <c r="XAY40" s="81"/>
      <c r="XAZ40" s="81"/>
      <c r="XBA40" s="81"/>
      <c r="XBB40" s="81"/>
      <c r="XBC40" s="81"/>
      <c r="XBD40" s="81"/>
      <c r="XBE40" s="81"/>
      <c r="XBF40" s="81"/>
      <c r="XBG40" s="81"/>
      <c r="XBH40" s="81"/>
      <c r="XBI40" s="81"/>
      <c r="XBJ40" s="81"/>
      <c r="XBK40" s="81"/>
      <c r="XBL40" s="81"/>
      <c r="XBM40" s="81"/>
      <c r="XBN40" s="81"/>
      <c r="XBO40" s="81"/>
      <c r="XBP40" s="81"/>
      <c r="XBQ40" s="81"/>
      <c r="XBR40" s="81"/>
      <c r="XBS40" s="81"/>
      <c r="XBT40" s="81"/>
      <c r="XBU40" s="81"/>
      <c r="XBV40" s="81"/>
      <c r="XBW40" s="81"/>
      <c r="XBX40" s="81"/>
      <c r="XBY40" s="81"/>
      <c r="XBZ40" s="81"/>
      <c r="XCA40" s="81"/>
      <c r="XCB40" s="81"/>
      <c r="XCC40" s="81"/>
      <c r="XCD40" s="81"/>
      <c r="XCE40" s="81"/>
      <c r="XCF40" s="81"/>
      <c r="XCG40" s="81"/>
      <c r="XCH40" s="81"/>
      <c r="XCI40" s="81"/>
      <c r="XCJ40" s="81"/>
      <c r="XCK40" s="81"/>
      <c r="XCL40" s="81"/>
      <c r="XCM40" s="81"/>
      <c r="XCN40" s="81"/>
      <c r="XCO40" s="81"/>
      <c r="XCP40" s="81"/>
      <c r="XCQ40" s="81"/>
      <c r="XCR40" s="81"/>
      <c r="XCS40" s="81"/>
      <c r="XCT40" s="81"/>
      <c r="XCU40" s="81"/>
      <c r="XCV40" s="81"/>
      <c r="XCW40" s="81"/>
      <c r="XCX40" s="81"/>
      <c r="XCY40" s="81"/>
      <c r="XCZ40" s="81"/>
      <c r="XDA40" s="81"/>
      <c r="XDB40" s="81"/>
      <c r="XDC40" s="81"/>
      <c r="XDD40" s="81"/>
      <c r="XDE40" s="81"/>
      <c r="XDF40" s="81"/>
      <c r="XDG40" s="81"/>
      <c r="XDH40" s="81"/>
      <c r="XDI40" s="81"/>
      <c r="XDJ40" s="81"/>
      <c r="XDK40" s="81"/>
      <c r="XDL40" s="81"/>
      <c r="XDM40" s="81"/>
      <c r="XDN40" s="81"/>
      <c r="XDO40" s="81"/>
      <c r="XDP40" s="81"/>
      <c r="XDQ40" s="81"/>
      <c r="XDR40" s="81"/>
      <c r="XDS40" s="81"/>
      <c r="XDT40" s="81"/>
      <c r="XDU40" s="81"/>
      <c r="XDV40" s="81"/>
      <c r="XDW40" s="81"/>
      <c r="XDX40" s="81"/>
      <c r="XDY40" s="81"/>
      <c r="XDZ40" s="81"/>
      <c r="XEA40" s="81"/>
      <c r="XEB40" s="81"/>
      <c r="XEC40" s="81"/>
      <c r="XED40" s="81"/>
      <c r="XEE40" s="81"/>
      <c r="XEF40" s="81"/>
      <c r="XEG40" s="81"/>
      <c r="XEH40" s="81"/>
      <c r="XEI40" s="81"/>
      <c r="XEJ40" s="81"/>
      <c r="XEK40" s="81"/>
      <c r="XEL40" s="81"/>
      <c r="XEM40" s="81"/>
      <c r="XEN40" s="81"/>
      <c r="XEO40" s="81"/>
      <c r="XEP40" s="81"/>
      <c r="XEQ40" s="81"/>
      <c r="XER40" s="81"/>
      <c r="XES40" s="81"/>
      <c r="XET40" s="81"/>
      <c r="XEU40" s="81"/>
      <c r="XEV40" s="81"/>
      <c r="XEW40" s="81"/>
      <c r="XEX40" s="81"/>
      <c r="XEY40" s="81"/>
      <c r="XEZ40" s="81"/>
      <c r="XFA40" s="81"/>
      <c r="XFB40" s="81"/>
      <c r="XFC40" s="81"/>
      <c r="XFD40" s="81"/>
    </row>
    <row r="41" spans="4:16384" s="12" customFormat="1">
      <c r="G41" s="7"/>
      <c r="H41" s="15"/>
      <c r="K41" s="13"/>
      <c r="L41" s="14"/>
      <c r="M41" s="15"/>
    </row>
    <row r="42" spans="4:16384" s="12" customFormat="1" ht="13.9">
      <c r="D42" s="11" t="s">
        <v>190</v>
      </c>
      <c r="E42" s="11" t="s">
        <v>172</v>
      </c>
      <c r="F42" s="11" t="s">
        <v>181</v>
      </c>
      <c r="G42" s="29" t="s">
        <v>3185</v>
      </c>
      <c r="H42" s="7" t="s">
        <v>1828</v>
      </c>
      <c r="I42" s="1317"/>
      <c r="J42" s="1317"/>
      <c r="K42" s="1317"/>
      <c r="L42" s="389"/>
      <c r="M42" s="389"/>
    </row>
    <row r="43" spans="4:16384" s="12" customFormat="1" ht="13.5" customHeight="1">
      <c r="D43" s="11" t="s">
        <v>3186</v>
      </c>
      <c r="E43" s="11"/>
      <c r="F43" s="11" t="s">
        <v>3186</v>
      </c>
      <c r="G43" s="11" t="s">
        <v>3187</v>
      </c>
      <c r="H43" s="7" t="s">
        <v>1828</v>
      </c>
      <c r="I43" s="1227"/>
      <c r="J43" s="1227"/>
      <c r="K43" s="1227"/>
      <c r="L43" s="389"/>
      <c r="M43" s="389"/>
    </row>
    <row r="44" spans="4:16384" ht="15" customHeight="1">
      <c r="G44" s="29" t="s">
        <v>3188</v>
      </c>
      <c r="I44" s="1018">
        <f>SUM(I42:I43)</f>
        <v>0</v>
      </c>
      <c r="J44" s="1018">
        <f>SUM(J42:J43)</f>
        <v>0</v>
      </c>
      <c r="K44" s="1018">
        <f>SUM(K42:K43)</f>
        <v>0</v>
      </c>
      <c r="L44" s="1018">
        <f>SUM(L42:L43)</f>
        <v>0</v>
      </c>
      <c r="M44" s="1018">
        <f>SUM(M42:M43)</f>
        <v>0</v>
      </c>
    </row>
    <row r="45" spans="4:16384" s="12" customFormat="1">
      <c r="D45" s="11" t="s">
        <v>84</v>
      </c>
      <c r="E45" s="11" t="s">
        <v>84</v>
      </c>
      <c r="F45" s="11" t="s">
        <v>181</v>
      </c>
      <c r="G45" s="11" t="s">
        <v>84</v>
      </c>
      <c r="H45" s="7" t="s">
        <v>1828</v>
      </c>
      <c r="I45" s="1227"/>
      <c r="J45" s="1227"/>
      <c r="K45" s="1227"/>
      <c r="L45" s="389"/>
      <c r="M45" s="389"/>
    </row>
    <row r="46" spans="4:16384" s="12" customFormat="1">
      <c r="D46" s="11" t="s">
        <v>73</v>
      </c>
      <c r="E46" s="11" t="s">
        <v>73</v>
      </c>
      <c r="F46" s="11" t="s">
        <v>181</v>
      </c>
      <c r="G46" s="11" t="s">
        <v>73</v>
      </c>
      <c r="H46" s="7" t="s">
        <v>1828</v>
      </c>
      <c r="I46" s="1227"/>
      <c r="J46" s="1227"/>
      <c r="K46" s="1227"/>
      <c r="L46" s="389"/>
      <c r="M46" s="389"/>
    </row>
    <row r="47" spans="4:16384" s="12" customFormat="1" ht="13.9">
      <c r="D47" s="11" t="s">
        <v>1798</v>
      </c>
      <c r="E47" s="11"/>
      <c r="F47" s="11"/>
      <c r="G47" s="29" t="s">
        <v>1798</v>
      </c>
      <c r="H47" s="11"/>
      <c r="I47" s="455">
        <f>SUM(I44:I46)</f>
        <v>0</v>
      </c>
      <c r="J47" s="455">
        <f t="shared" ref="J47:M47" si="8">SUM(J44:J46)</f>
        <v>0</v>
      </c>
      <c r="K47" s="455">
        <f t="shared" si="8"/>
        <v>0</v>
      </c>
      <c r="L47" s="455">
        <f t="shared" si="8"/>
        <v>0</v>
      </c>
      <c r="M47" s="455">
        <f t="shared" si="8"/>
        <v>0</v>
      </c>
    </row>
    <row r="49" spans="4:16384" s="33" customFormat="1" ht="14.25" customHeight="1">
      <c r="D49" s="80" t="s">
        <v>3192</v>
      </c>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row r="50" spans="4:16384" s="12" customFormat="1">
      <c r="G50" s="7"/>
      <c r="H50" s="15"/>
      <c r="K50" s="13"/>
      <c r="L50" s="14"/>
      <c r="M50" s="15"/>
    </row>
    <row r="51" spans="4:16384" s="12" customFormat="1" ht="13.9">
      <c r="D51" s="11" t="s">
        <v>190</v>
      </c>
      <c r="E51" s="11" t="s">
        <v>172</v>
      </c>
      <c r="F51" s="11" t="s">
        <v>181</v>
      </c>
      <c r="G51" s="29" t="s">
        <v>3185</v>
      </c>
      <c r="H51" s="7" t="s">
        <v>1828</v>
      </c>
      <c r="I51" s="1317"/>
      <c r="J51" s="1317"/>
      <c r="K51" s="1317"/>
      <c r="L51" s="389"/>
      <c r="M51" s="389"/>
    </row>
    <row r="52" spans="4:16384" s="12" customFormat="1">
      <c r="D52" s="11" t="s">
        <v>3186</v>
      </c>
      <c r="E52" s="11"/>
      <c r="F52" s="11" t="s">
        <v>3186</v>
      </c>
      <c r="G52" s="11" t="s">
        <v>3187</v>
      </c>
      <c r="H52" s="7" t="s">
        <v>1828</v>
      </c>
      <c r="I52" s="1227"/>
      <c r="J52" s="1227"/>
      <c r="K52" s="1227"/>
      <c r="L52" s="389"/>
      <c r="M52" s="389"/>
    </row>
    <row r="53" spans="4:16384" s="12" customFormat="1" ht="13.9">
      <c r="D53" s="11"/>
      <c r="E53" s="11"/>
      <c r="F53" s="11"/>
      <c r="G53" s="29" t="s">
        <v>3188</v>
      </c>
      <c r="H53" s="11"/>
      <c r="I53" s="488">
        <f>SUM(I51:I52)</f>
        <v>0</v>
      </c>
      <c r="J53" s="488">
        <f>SUM(J51:J52)</f>
        <v>0</v>
      </c>
      <c r="K53" s="488">
        <f>SUM(K51:K52)</f>
        <v>0</v>
      </c>
      <c r="L53" s="488">
        <f>SUM(L51:L52)</f>
        <v>0</v>
      </c>
      <c r="M53" s="488">
        <f>SUM(M51:M52)</f>
        <v>0</v>
      </c>
    </row>
    <row r="54" spans="4:16384" s="12" customFormat="1">
      <c r="D54" s="11" t="s">
        <v>84</v>
      </c>
      <c r="E54" s="11" t="s">
        <v>84</v>
      </c>
      <c r="F54" s="11" t="s">
        <v>181</v>
      </c>
      <c r="G54" s="11" t="s">
        <v>84</v>
      </c>
      <c r="H54" s="7" t="s">
        <v>1828</v>
      </c>
      <c r="I54" s="1317"/>
      <c r="J54" s="1317"/>
      <c r="K54" s="1317"/>
      <c r="L54" s="389"/>
      <c r="M54" s="389"/>
    </row>
    <row r="55" spans="4:16384" s="12" customFormat="1">
      <c r="D55" s="11" t="s">
        <v>73</v>
      </c>
      <c r="E55" s="11" t="s">
        <v>73</v>
      </c>
      <c r="F55" s="11" t="s">
        <v>181</v>
      </c>
      <c r="G55" s="11" t="s">
        <v>73</v>
      </c>
      <c r="H55" s="7" t="s">
        <v>1828</v>
      </c>
      <c r="I55" s="1317"/>
      <c r="J55" s="1317"/>
      <c r="K55" s="1317"/>
      <c r="L55" s="389"/>
      <c r="M55" s="389"/>
    </row>
    <row r="56" spans="4:16384" s="12" customFormat="1" ht="13.9">
      <c r="D56" s="11" t="s">
        <v>1798</v>
      </c>
      <c r="E56" s="11"/>
      <c r="F56" s="11"/>
      <c r="G56" s="29" t="s">
        <v>1798</v>
      </c>
      <c r="H56" s="11"/>
      <c r="I56" s="455">
        <f>SUM(I53:I55)</f>
        <v>0</v>
      </c>
      <c r="J56" s="455">
        <f t="shared" ref="J56:M56" si="9">SUM(J53:J55)</f>
        <v>0</v>
      </c>
      <c r="K56" s="455">
        <f t="shared" si="9"/>
        <v>0</v>
      </c>
      <c r="L56" s="455">
        <f t="shared" si="9"/>
        <v>0</v>
      </c>
      <c r="M56" s="455">
        <f t="shared" si="9"/>
        <v>0</v>
      </c>
    </row>
    <row r="57" spans="4:16384" s="12" customFormat="1">
      <c r="G57" s="7"/>
      <c r="H57" s="15"/>
      <c r="K57" s="13"/>
      <c r="L57" s="14"/>
      <c r="M57" s="15"/>
    </row>
    <row r="59" spans="4:16384" s="33" customFormat="1" ht="14.25" customHeight="1">
      <c r="D59" s="80" t="s">
        <v>3193</v>
      </c>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c r="IW59" s="81"/>
      <c r="IX59" s="81"/>
      <c r="IY59" s="81"/>
      <c r="IZ59" s="81"/>
      <c r="JA59" s="81"/>
      <c r="JB59" s="81"/>
      <c r="JC59" s="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c r="KJ59" s="81"/>
      <c r="KK59" s="81"/>
      <c r="KL59" s="81"/>
      <c r="KM59" s="81"/>
      <c r="KN59" s="81"/>
      <c r="KO59" s="81"/>
      <c r="KP59" s="81"/>
      <c r="KQ59" s="81"/>
      <c r="KR59" s="81"/>
      <c r="KS59" s="81"/>
      <c r="KT59" s="81"/>
      <c r="KU59" s="81"/>
      <c r="KV59" s="81"/>
      <c r="KW59" s="81"/>
      <c r="KX59" s="81"/>
      <c r="KY59" s="81"/>
      <c r="KZ59" s="81"/>
      <c r="LA59" s="81"/>
      <c r="LB59" s="81"/>
      <c r="LC59" s="81"/>
      <c r="LD59" s="81"/>
      <c r="LE59" s="81"/>
      <c r="LF59" s="81"/>
      <c r="LG59" s="81"/>
      <c r="LH59" s="81"/>
      <c r="LI59" s="81"/>
      <c r="LJ59" s="81"/>
      <c r="LK59" s="81"/>
      <c r="LL59" s="81"/>
      <c r="LM59" s="81"/>
      <c r="LN59" s="81"/>
      <c r="LO59" s="81"/>
      <c r="LP59" s="81"/>
      <c r="LQ59" s="81"/>
      <c r="LR59" s="81"/>
      <c r="LS59" s="81"/>
      <c r="LT59" s="81"/>
      <c r="LU59" s="81"/>
      <c r="LV59" s="81"/>
      <c r="LW59" s="81"/>
      <c r="LX59" s="81"/>
      <c r="LY59" s="81"/>
      <c r="LZ59" s="81"/>
      <c r="MA59" s="81"/>
      <c r="MB59" s="81"/>
      <c r="MC59" s="81"/>
      <c r="MD59" s="81"/>
      <c r="ME59" s="81"/>
      <c r="MF59" s="81"/>
      <c r="MG59" s="81"/>
      <c r="MH59" s="81"/>
      <c r="MI59" s="81"/>
      <c r="MJ59" s="81"/>
      <c r="MK59" s="81"/>
      <c r="ML59" s="81"/>
      <c r="MM59" s="81"/>
      <c r="MN59" s="81"/>
      <c r="MO59" s="81"/>
      <c r="MP59" s="81"/>
      <c r="MQ59" s="81"/>
      <c r="MR59" s="81"/>
      <c r="MS59" s="81"/>
      <c r="MT59" s="81"/>
      <c r="MU59" s="81"/>
      <c r="MV59" s="81"/>
      <c r="MW59" s="81"/>
      <c r="MX59" s="81"/>
      <c r="MY59" s="81"/>
      <c r="MZ59" s="81"/>
      <c r="NA59" s="81"/>
      <c r="NB59" s="81"/>
      <c r="NC59" s="81"/>
      <c r="ND59" s="81"/>
      <c r="NE59" s="81"/>
      <c r="NF59" s="81"/>
      <c r="NG59" s="81"/>
      <c r="NH59" s="81"/>
      <c r="NI59" s="81"/>
      <c r="NJ59" s="81"/>
      <c r="NK59" s="81"/>
      <c r="NL59" s="81"/>
      <c r="NM59" s="81"/>
      <c r="NN59" s="81"/>
      <c r="NO59" s="81"/>
      <c r="NP59" s="81"/>
      <c r="NQ59" s="81"/>
      <c r="NR59" s="81"/>
      <c r="NS59" s="81"/>
      <c r="NT59" s="81"/>
      <c r="NU59" s="81"/>
      <c r="NV59" s="81"/>
      <c r="NW59" s="81"/>
      <c r="NX59" s="81"/>
      <c r="NY59" s="81"/>
      <c r="NZ59" s="81"/>
      <c r="OA59" s="81"/>
      <c r="OB59" s="81"/>
      <c r="OC59" s="81"/>
      <c r="OD59" s="81"/>
      <c r="OE59" s="81"/>
      <c r="OF59" s="81"/>
      <c r="OG59" s="81"/>
      <c r="OH59" s="81"/>
      <c r="OI59" s="81"/>
      <c r="OJ59" s="81"/>
      <c r="OK59" s="81"/>
      <c r="OL59" s="81"/>
      <c r="OM59" s="81"/>
      <c r="ON59" s="81"/>
      <c r="OO59" s="81"/>
      <c r="OP59" s="81"/>
      <c r="OQ59" s="81"/>
      <c r="OR59" s="81"/>
      <c r="OS59" s="81"/>
      <c r="OT59" s="81"/>
      <c r="OU59" s="81"/>
      <c r="OV59" s="81"/>
      <c r="OW59" s="81"/>
      <c r="OX59" s="81"/>
      <c r="OY59" s="81"/>
      <c r="OZ59" s="81"/>
      <c r="PA59" s="81"/>
      <c r="PB59" s="81"/>
      <c r="PC59" s="81"/>
      <c r="PD59" s="81"/>
      <c r="PE59" s="81"/>
      <c r="PF59" s="81"/>
      <c r="PG59" s="81"/>
      <c r="PH59" s="81"/>
      <c r="PI59" s="81"/>
      <c r="PJ59" s="81"/>
      <c r="PK59" s="81"/>
      <c r="PL59" s="81"/>
      <c r="PM59" s="81"/>
      <c r="PN59" s="81"/>
      <c r="PO59" s="81"/>
      <c r="PP59" s="81"/>
      <c r="PQ59" s="81"/>
      <c r="PR59" s="81"/>
      <c r="PS59" s="81"/>
      <c r="PT59" s="81"/>
      <c r="PU59" s="81"/>
      <c r="PV59" s="81"/>
      <c r="PW59" s="81"/>
      <c r="PX59" s="81"/>
      <c r="PY59" s="81"/>
      <c r="PZ59" s="81"/>
      <c r="QA59" s="81"/>
      <c r="QB59" s="81"/>
      <c r="QC59" s="81"/>
      <c r="QD59" s="81"/>
      <c r="QE59" s="81"/>
      <c r="QF59" s="81"/>
      <c r="QG59" s="81"/>
      <c r="QH59" s="81"/>
      <c r="QI59" s="81"/>
      <c r="QJ59" s="81"/>
      <c r="QK59" s="81"/>
      <c r="QL59" s="81"/>
      <c r="QM59" s="81"/>
      <c r="QN59" s="81"/>
      <c r="QO59" s="81"/>
      <c r="QP59" s="81"/>
      <c r="QQ59" s="81"/>
      <c r="QR59" s="81"/>
      <c r="QS59" s="81"/>
      <c r="QT59" s="81"/>
      <c r="QU59" s="81"/>
      <c r="QV59" s="81"/>
      <c r="QW59" s="81"/>
      <c r="QX59" s="81"/>
      <c r="QY59" s="81"/>
      <c r="QZ59" s="81"/>
      <c r="RA59" s="81"/>
      <c r="RB59" s="81"/>
      <c r="RC59" s="81"/>
      <c r="RD59" s="81"/>
      <c r="RE59" s="81"/>
      <c r="RF59" s="81"/>
      <c r="RG59" s="81"/>
      <c r="RH59" s="81"/>
      <c r="RI59" s="81"/>
      <c r="RJ59" s="81"/>
      <c r="RK59" s="81"/>
      <c r="RL59" s="81"/>
      <c r="RM59" s="81"/>
      <c r="RN59" s="81"/>
      <c r="RO59" s="81"/>
      <c r="RP59" s="81"/>
      <c r="RQ59" s="81"/>
      <c r="RR59" s="81"/>
      <c r="RS59" s="81"/>
      <c r="RT59" s="81"/>
      <c r="RU59" s="81"/>
      <c r="RV59" s="81"/>
      <c r="RW59" s="81"/>
      <c r="RX59" s="81"/>
      <c r="RY59" s="81"/>
      <c r="RZ59" s="81"/>
      <c r="SA59" s="81"/>
      <c r="SB59" s="81"/>
      <c r="SC59" s="81"/>
      <c r="SD59" s="81"/>
      <c r="SE59" s="81"/>
      <c r="SF59" s="81"/>
      <c r="SG59" s="81"/>
      <c r="SH59" s="81"/>
      <c r="SI59" s="81"/>
      <c r="SJ59" s="81"/>
      <c r="SK59" s="81"/>
      <c r="SL59" s="81"/>
      <c r="SM59" s="81"/>
      <c r="SN59" s="81"/>
      <c r="SO59" s="81"/>
      <c r="SP59" s="81"/>
      <c r="SQ59" s="81"/>
      <c r="SR59" s="81"/>
      <c r="SS59" s="81"/>
      <c r="ST59" s="81"/>
      <c r="SU59" s="81"/>
      <c r="SV59" s="81"/>
      <c r="SW59" s="81"/>
      <c r="SX59" s="81"/>
      <c r="SY59" s="81"/>
      <c r="SZ59" s="81"/>
      <c r="TA59" s="81"/>
      <c r="TB59" s="81"/>
      <c r="TC59" s="81"/>
      <c r="TD59" s="81"/>
      <c r="TE59" s="81"/>
      <c r="TF59" s="81"/>
      <c r="TG59" s="81"/>
      <c r="TH59" s="81"/>
      <c r="TI59" s="81"/>
      <c r="TJ59" s="81"/>
      <c r="TK59" s="81"/>
      <c r="TL59" s="81"/>
      <c r="TM59" s="81"/>
      <c r="TN59" s="81"/>
      <c r="TO59" s="81"/>
      <c r="TP59" s="81"/>
      <c r="TQ59" s="81"/>
      <c r="TR59" s="81"/>
      <c r="TS59" s="81"/>
      <c r="TT59" s="81"/>
      <c r="TU59" s="81"/>
      <c r="TV59" s="81"/>
      <c r="TW59" s="81"/>
      <c r="TX59" s="81"/>
      <c r="TY59" s="81"/>
      <c r="TZ59" s="81"/>
      <c r="UA59" s="81"/>
      <c r="UB59" s="81"/>
      <c r="UC59" s="81"/>
      <c r="UD59" s="81"/>
      <c r="UE59" s="81"/>
      <c r="UF59" s="81"/>
      <c r="UG59" s="81"/>
      <c r="UH59" s="81"/>
      <c r="UI59" s="81"/>
      <c r="UJ59" s="81"/>
      <c r="UK59" s="81"/>
      <c r="UL59" s="81"/>
      <c r="UM59" s="81"/>
      <c r="UN59" s="81"/>
      <c r="UO59" s="81"/>
      <c r="UP59" s="81"/>
      <c r="UQ59" s="81"/>
      <c r="UR59" s="81"/>
      <c r="US59" s="81"/>
      <c r="UT59" s="81"/>
      <c r="UU59" s="81"/>
      <c r="UV59" s="81"/>
      <c r="UW59" s="81"/>
      <c r="UX59" s="81"/>
      <c r="UY59" s="81"/>
      <c r="UZ59" s="81"/>
      <c r="VA59" s="81"/>
      <c r="VB59" s="81"/>
      <c r="VC59" s="81"/>
      <c r="VD59" s="81"/>
      <c r="VE59" s="81"/>
      <c r="VF59" s="81"/>
      <c r="VG59" s="81"/>
      <c r="VH59" s="81"/>
      <c r="VI59" s="81"/>
      <c r="VJ59" s="81"/>
      <c r="VK59" s="81"/>
      <c r="VL59" s="81"/>
      <c r="VM59" s="81"/>
      <c r="VN59" s="81"/>
      <c r="VO59" s="81"/>
      <c r="VP59" s="81"/>
      <c r="VQ59" s="81"/>
      <c r="VR59" s="81"/>
      <c r="VS59" s="81"/>
      <c r="VT59" s="81"/>
      <c r="VU59" s="81"/>
      <c r="VV59" s="81"/>
      <c r="VW59" s="81"/>
      <c r="VX59" s="81"/>
      <c r="VY59" s="81"/>
      <c r="VZ59" s="81"/>
      <c r="WA59" s="81"/>
      <c r="WB59" s="81"/>
      <c r="WC59" s="81"/>
      <c r="WD59" s="81"/>
      <c r="WE59" s="81"/>
      <c r="WF59" s="81"/>
      <c r="WG59" s="81"/>
      <c r="WH59" s="81"/>
      <c r="WI59" s="81"/>
      <c r="WJ59" s="81"/>
      <c r="WK59" s="81"/>
      <c r="WL59" s="81"/>
      <c r="WM59" s="81"/>
      <c r="WN59" s="81"/>
      <c r="WO59" s="81"/>
      <c r="WP59" s="81"/>
      <c r="WQ59" s="81"/>
      <c r="WR59" s="81"/>
      <c r="WS59" s="81"/>
      <c r="WT59" s="81"/>
      <c r="WU59" s="81"/>
      <c r="WV59" s="81"/>
      <c r="WW59" s="81"/>
      <c r="WX59" s="81"/>
      <c r="WY59" s="81"/>
      <c r="WZ59" s="81"/>
      <c r="XA59" s="81"/>
      <c r="XB59" s="81"/>
      <c r="XC59" s="81"/>
      <c r="XD59" s="81"/>
      <c r="XE59" s="81"/>
      <c r="XF59" s="81"/>
      <c r="XG59" s="81"/>
      <c r="XH59" s="81"/>
      <c r="XI59" s="81"/>
      <c r="XJ59" s="81"/>
      <c r="XK59" s="81"/>
      <c r="XL59" s="81"/>
      <c r="XM59" s="81"/>
      <c r="XN59" s="81"/>
      <c r="XO59" s="81"/>
      <c r="XP59" s="81"/>
      <c r="XQ59" s="81"/>
      <c r="XR59" s="81"/>
      <c r="XS59" s="81"/>
      <c r="XT59" s="81"/>
      <c r="XU59" s="81"/>
      <c r="XV59" s="81"/>
      <c r="XW59" s="81"/>
      <c r="XX59" s="81"/>
      <c r="XY59" s="81"/>
      <c r="XZ59" s="81"/>
      <c r="YA59" s="81"/>
      <c r="YB59" s="81"/>
      <c r="YC59" s="81"/>
      <c r="YD59" s="81"/>
      <c r="YE59" s="81"/>
      <c r="YF59" s="81"/>
      <c r="YG59" s="81"/>
      <c r="YH59" s="81"/>
      <c r="YI59" s="81"/>
      <c r="YJ59" s="81"/>
      <c r="YK59" s="81"/>
      <c r="YL59" s="81"/>
      <c r="YM59" s="81"/>
      <c r="YN59" s="81"/>
      <c r="YO59" s="81"/>
      <c r="YP59" s="81"/>
      <c r="YQ59" s="81"/>
      <c r="YR59" s="81"/>
      <c r="YS59" s="81"/>
      <c r="YT59" s="81"/>
      <c r="YU59" s="81"/>
      <c r="YV59" s="81"/>
      <c r="YW59" s="81"/>
      <c r="YX59" s="81"/>
      <c r="YY59" s="81"/>
      <c r="YZ59" s="81"/>
      <c r="ZA59" s="81"/>
      <c r="ZB59" s="81"/>
      <c r="ZC59" s="81"/>
      <c r="ZD59" s="81"/>
      <c r="ZE59" s="81"/>
      <c r="ZF59" s="81"/>
      <c r="ZG59" s="81"/>
      <c r="ZH59" s="81"/>
      <c r="ZI59" s="81"/>
      <c r="ZJ59" s="81"/>
      <c r="ZK59" s="81"/>
      <c r="ZL59" s="81"/>
      <c r="ZM59" s="81"/>
      <c r="ZN59" s="81"/>
      <c r="ZO59" s="81"/>
      <c r="ZP59" s="81"/>
      <c r="ZQ59" s="81"/>
      <c r="ZR59" s="81"/>
      <c r="ZS59" s="81"/>
      <c r="ZT59" s="81"/>
      <c r="ZU59" s="81"/>
      <c r="ZV59" s="81"/>
      <c r="ZW59" s="81"/>
      <c r="ZX59" s="81"/>
      <c r="ZY59" s="81"/>
      <c r="ZZ59" s="81"/>
      <c r="AAA59" s="81"/>
      <c r="AAB59" s="81"/>
      <c r="AAC59" s="81"/>
      <c r="AAD59" s="81"/>
      <c r="AAE59" s="81"/>
      <c r="AAF59" s="81"/>
      <c r="AAG59" s="81"/>
      <c r="AAH59" s="81"/>
      <c r="AAI59" s="81"/>
      <c r="AAJ59" s="81"/>
      <c r="AAK59" s="81"/>
      <c r="AAL59" s="81"/>
      <c r="AAM59" s="81"/>
      <c r="AAN59" s="81"/>
      <c r="AAO59" s="81"/>
      <c r="AAP59" s="81"/>
      <c r="AAQ59" s="81"/>
      <c r="AAR59" s="81"/>
      <c r="AAS59" s="81"/>
      <c r="AAT59" s="81"/>
      <c r="AAU59" s="81"/>
      <c r="AAV59" s="81"/>
      <c r="AAW59" s="81"/>
      <c r="AAX59" s="81"/>
      <c r="AAY59" s="81"/>
      <c r="AAZ59" s="81"/>
      <c r="ABA59" s="81"/>
      <c r="ABB59" s="81"/>
      <c r="ABC59" s="81"/>
      <c r="ABD59" s="81"/>
      <c r="ABE59" s="81"/>
      <c r="ABF59" s="81"/>
      <c r="ABG59" s="81"/>
      <c r="ABH59" s="81"/>
      <c r="ABI59" s="81"/>
      <c r="ABJ59" s="81"/>
      <c r="ABK59" s="81"/>
      <c r="ABL59" s="81"/>
      <c r="ABM59" s="81"/>
      <c r="ABN59" s="81"/>
      <c r="ABO59" s="81"/>
      <c r="ABP59" s="81"/>
      <c r="ABQ59" s="81"/>
      <c r="ABR59" s="81"/>
      <c r="ABS59" s="81"/>
      <c r="ABT59" s="81"/>
      <c r="ABU59" s="81"/>
      <c r="ABV59" s="81"/>
      <c r="ABW59" s="81"/>
      <c r="ABX59" s="81"/>
      <c r="ABY59" s="81"/>
      <c r="ABZ59" s="81"/>
      <c r="ACA59" s="81"/>
      <c r="ACB59" s="81"/>
      <c r="ACC59" s="81"/>
      <c r="ACD59" s="81"/>
      <c r="ACE59" s="81"/>
      <c r="ACF59" s="81"/>
      <c r="ACG59" s="81"/>
      <c r="ACH59" s="81"/>
      <c r="ACI59" s="81"/>
      <c r="ACJ59" s="81"/>
      <c r="ACK59" s="81"/>
      <c r="ACL59" s="81"/>
      <c r="ACM59" s="81"/>
      <c r="ACN59" s="81"/>
      <c r="ACO59" s="81"/>
      <c r="ACP59" s="81"/>
      <c r="ACQ59" s="81"/>
      <c r="ACR59" s="81"/>
      <c r="ACS59" s="81"/>
      <c r="ACT59" s="81"/>
      <c r="ACU59" s="81"/>
      <c r="ACV59" s="81"/>
      <c r="ACW59" s="81"/>
      <c r="ACX59" s="81"/>
      <c r="ACY59" s="81"/>
      <c r="ACZ59" s="81"/>
      <c r="ADA59" s="81"/>
      <c r="ADB59" s="81"/>
      <c r="ADC59" s="81"/>
      <c r="ADD59" s="81"/>
      <c r="ADE59" s="81"/>
      <c r="ADF59" s="81"/>
      <c r="ADG59" s="81"/>
      <c r="ADH59" s="81"/>
      <c r="ADI59" s="81"/>
      <c r="ADJ59" s="81"/>
      <c r="ADK59" s="81"/>
      <c r="ADL59" s="81"/>
      <c r="ADM59" s="81"/>
      <c r="ADN59" s="81"/>
      <c r="ADO59" s="81"/>
      <c r="ADP59" s="81"/>
      <c r="ADQ59" s="81"/>
      <c r="ADR59" s="81"/>
      <c r="ADS59" s="81"/>
      <c r="ADT59" s="81"/>
      <c r="ADU59" s="81"/>
      <c r="ADV59" s="81"/>
      <c r="ADW59" s="81"/>
      <c r="ADX59" s="81"/>
      <c r="ADY59" s="81"/>
      <c r="ADZ59" s="81"/>
      <c r="AEA59" s="81"/>
      <c r="AEB59" s="81"/>
      <c r="AEC59" s="81"/>
      <c r="AED59" s="81"/>
      <c r="AEE59" s="81"/>
      <c r="AEF59" s="81"/>
      <c r="AEG59" s="81"/>
      <c r="AEH59" s="81"/>
      <c r="AEI59" s="81"/>
      <c r="AEJ59" s="81"/>
      <c r="AEK59" s="81"/>
      <c r="AEL59" s="81"/>
      <c r="AEM59" s="81"/>
      <c r="AEN59" s="81"/>
      <c r="AEO59" s="81"/>
      <c r="AEP59" s="81"/>
      <c r="AEQ59" s="81"/>
      <c r="AER59" s="81"/>
      <c r="AES59" s="81"/>
      <c r="AET59" s="81"/>
      <c r="AEU59" s="81"/>
      <c r="AEV59" s="81"/>
      <c r="AEW59" s="81"/>
      <c r="AEX59" s="81"/>
      <c r="AEY59" s="81"/>
      <c r="AEZ59" s="81"/>
      <c r="AFA59" s="81"/>
      <c r="AFB59" s="81"/>
      <c r="AFC59" s="81"/>
      <c r="AFD59" s="81"/>
      <c r="AFE59" s="81"/>
      <c r="AFF59" s="81"/>
      <c r="AFG59" s="81"/>
      <c r="AFH59" s="81"/>
      <c r="AFI59" s="81"/>
      <c r="AFJ59" s="81"/>
      <c r="AFK59" s="81"/>
      <c r="AFL59" s="81"/>
      <c r="AFM59" s="81"/>
      <c r="AFN59" s="81"/>
      <c r="AFO59" s="81"/>
      <c r="AFP59" s="81"/>
      <c r="AFQ59" s="81"/>
      <c r="AFR59" s="81"/>
      <c r="AFS59" s="81"/>
      <c r="AFT59" s="81"/>
      <c r="AFU59" s="81"/>
      <c r="AFV59" s="81"/>
      <c r="AFW59" s="81"/>
      <c r="AFX59" s="81"/>
      <c r="AFY59" s="81"/>
      <c r="AFZ59" s="81"/>
      <c r="AGA59" s="81"/>
      <c r="AGB59" s="81"/>
      <c r="AGC59" s="81"/>
      <c r="AGD59" s="81"/>
      <c r="AGE59" s="81"/>
      <c r="AGF59" s="81"/>
      <c r="AGG59" s="81"/>
      <c r="AGH59" s="81"/>
      <c r="AGI59" s="81"/>
      <c r="AGJ59" s="81"/>
      <c r="AGK59" s="81"/>
      <c r="AGL59" s="81"/>
      <c r="AGM59" s="81"/>
      <c r="AGN59" s="81"/>
      <c r="AGO59" s="81"/>
      <c r="AGP59" s="81"/>
      <c r="AGQ59" s="81"/>
      <c r="AGR59" s="81"/>
      <c r="AGS59" s="81"/>
      <c r="AGT59" s="81"/>
      <c r="AGU59" s="81"/>
      <c r="AGV59" s="81"/>
      <c r="AGW59" s="81"/>
      <c r="AGX59" s="81"/>
      <c r="AGY59" s="81"/>
      <c r="AGZ59" s="81"/>
      <c r="AHA59" s="81"/>
      <c r="AHB59" s="81"/>
      <c r="AHC59" s="81"/>
      <c r="AHD59" s="81"/>
      <c r="AHE59" s="81"/>
      <c r="AHF59" s="81"/>
      <c r="AHG59" s="81"/>
      <c r="AHH59" s="81"/>
      <c r="AHI59" s="81"/>
      <c r="AHJ59" s="81"/>
      <c r="AHK59" s="81"/>
      <c r="AHL59" s="81"/>
      <c r="AHM59" s="81"/>
      <c r="AHN59" s="81"/>
      <c r="AHO59" s="81"/>
      <c r="AHP59" s="81"/>
      <c r="AHQ59" s="81"/>
      <c r="AHR59" s="81"/>
      <c r="AHS59" s="81"/>
      <c r="AHT59" s="81"/>
      <c r="AHU59" s="81"/>
      <c r="AHV59" s="81"/>
      <c r="AHW59" s="81"/>
      <c r="AHX59" s="81"/>
      <c r="AHY59" s="81"/>
      <c r="AHZ59" s="81"/>
      <c r="AIA59" s="81"/>
      <c r="AIB59" s="81"/>
      <c r="AIC59" s="81"/>
      <c r="AID59" s="81"/>
      <c r="AIE59" s="81"/>
      <c r="AIF59" s="81"/>
      <c r="AIG59" s="81"/>
      <c r="AIH59" s="81"/>
      <c r="AII59" s="81"/>
      <c r="AIJ59" s="81"/>
      <c r="AIK59" s="81"/>
      <c r="AIL59" s="81"/>
      <c r="AIM59" s="81"/>
      <c r="AIN59" s="81"/>
      <c r="AIO59" s="81"/>
      <c r="AIP59" s="81"/>
      <c r="AIQ59" s="81"/>
      <c r="AIR59" s="81"/>
      <c r="AIS59" s="81"/>
      <c r="AIT59" s="81"/>
      <c r="AIU59" s="81"/>
      <c r="AIV59" s="81"/>
      <c r="AIW59" s="81"/>
      <c r="AIX59" s="81"/>
      <c r="AIY59" s="81"/>
      <c r="AIZ59" s="81"/>
      <c r="AJA59" s="81"/>
      <c r="AJB59" s="81"/>
      <c r="AJC59" s="81"/>
      <c r="AJD59" s="81"/>
      <c r="AJE59" s="81"/>
      <c r="AJF59" s="81"/>
      <c r="AJG59" s="81"/>
      <c r="AJH59" s="81"/>
      <c r="AJI59" s="81"/>
      <c r="AJJ59" s="81"/>
      <c r="AJK59" s="81"/>
      <c r="AJL59" s="81"/>
      <c r="AJM59" s="81"/>
      <c r="AJN59" s="81"/>
      <c r="AJO59" s="81"/>
      <c r="AJP59" s="81"/>
      <c r="AJQ59" s="81"/>
      <c r="AJR59" s="81"/>
      <c r="AJS59" s="81"/>
      <c r="AJT59" s="81"/>
      <c r="AJU59" s="81"/>
      <c r="AJV59" s="81"/>
      <c r="AJW59" s="81"/>
      <c r="AJX59" s="81"/>
      <c r="AJY59" s="81"/>
      <c r="AJZ59" s="81"/>
      <c r="AKA59" s="81"/>
      <c r="AKB59" s="81"/>
      <c r="AKC59" s="81"/>
      <c r="AKD59" s="81"/>
      <c r="AKE59" s="81"/>
      <c r="AKF59" s="81"/>
      <c r="AKG59" s="81"/>
      <c r="AKH59" s="81"/>
      <c r="AKI59" s="81"/>
      <c r="AKJ59" s="81"/>
      <c r="AKK59" s="81"/>
      <c r="AKL59" s="81"/>
      <c r="AKM59" s="81"/>
      <c r="AKN59" s="81"/>
      <c r="AKO59" s="81"/>
      <c r="AKP59" s="81"/>
      <c r="AKQ59" s="81"/>
      <c r="AKR59" s="81"/>
      <c r="AKS59" s="81"/>
      <c r="AKT59" s="81"/>
      <c r="AKU59" s="81"/>
      <c r="AKV59" s="81"/>
      <c r="AKW59" s="81"/>
      <c r="AKX59" s="81"/>
      <c r="AKY59" s="81"/>
      <c r="AKZ59" s="81"/>
      <c r="ALA59" s="81"/>
      <c r="ALB59" s="81"/>
      <c r="ALC59" s="81"/>
      <c r="ALD59" s="81"/>
      <c r="ALE59" s="81"/>
      <c r="ALF59" s="81"/>
      <c r="ALG59" s="81"/>
      <c r="ALH59" s="81"/>
      <c r="ALI59" s="81"/>
      <c r="ALJ59" s="81"/>
      <c r="ALK59" s="81"/>
      <c r="ALL59" s="81"/>
      <c r="ALM59" s="81"/>
      <c r="ALN59" s="81"/>
      <c r="ALO59" s="81"/>
      <c r="ALP59" s="81"/>
      <c r="ALQ59" s="81"/>
      <c r="ALR59" s="81"/>
      <c r="ALS59" s="81"/>
      <c r="ALT59" s="81"/>
      <c r="ALU59" s="81"/>
      <c r="ALV59" s="81"/>
      <c r="ALW59" s="81"/>
      <c r="ALX59" s="81"/>
      <c r="ALY59" s="81"/>
      <c r="ALZ59" s="81"/>
      <c r="AMA59" s="81"/>
      <c r="AMB59" s="81"/>
      <c r="AMC59" s="81"/>
      <c r="AMD59" s="81"/>
      <c r="AME59" s="81"/>
      <c r="AMF59" s="81"/>
      <c r="AMG59" s="81"/>
      <c r="AMH59" s="81"/>
      <c r="AMI59" s="81"/>
      <c r="AMJ59" s="81"/>
      <c r="AMK59" s="81"/>
      <c r="AML59" s="81"/>
      <c r="AMM59" s="81"/>
      <c r="AMN59" s="81"/>
      <c r="AMO59" s="81"/>
      <c r="AMP59" s="81"/>
      <c r="AMQ59" s="81"/>
      <c r="AMR59" s="81"/>
      <c r="AMS59" s="81"/>
      <c r="AMT59" s="81"/>
      <c r="AMU59" s="81"/>
      <c r="AMV59" s="81"/>
      <c r="AMW59" s="81"/>
      <c r="AMX59" s="81"/>
      <c r="AMY59" s="81"/>
      <c r="AMZ59" s="81"/>
      <c r="ANA59" s="81"/>
      <c r="ANB59" s="81"/>
      <c r="ANC59" s="81"/>
      <c r="AND59" s="81"/>
      <c r="ANE59" s="81"/>
      <c r="ANF59" s="81"/>
      <c r="ANG59" s="81"/>
      <c r="ANH59" s="81"/>
      <c r="ANI59" s="81"/>
      <c r="ANJ59" s="81"/>
      <c r="ANK59" s="81"/>
      <c r="ANL59" s="81"/>
      <c r="ANM59" s="81"/>
      <c r="ANN59" s="81"/>
      <c r="ANO59" s="81"/>
      <c r="ANP59" s="81"/>
      <c r="ANQ59" s="81"/>
      <c r="ANR59" s="81"/>
      <c r="ANS59" s="81"/>
      <c r="ANT59" s="81"/>
      <c r="ANU59" s="81"/>
      <c r="ANV59" s="81"/>
      <c r="ANW59" s="81"/>
      <c r="ANX59" s="81"/>
      <c r="ANY59" s="81"/>
      <c r="ANZ59" s="81"/>
      <c r="AOA59" s="81"/>
      <c r="AOB59" s="81"/>
      <c r="AOC59" s="81"/>
      <c r="AOD59" s="81"/>
      <c r="AOE59" s="81"/>
      <c r="AOF59" s="81"/>
      <c r="AOG59" s="81"/>
      <c r="AOH59" s="81"/>
      <c r="AOI59" s="81"/>
      <c r="AOJ59" s="81"/>
      <c r="AOK59" s="81"/>
      <c r="AOL59" s="81"/>
      <c r="AOM59" s="81"/>
      <c r="AON59" s="81"/>
      <c r="AOO59" s="81"/>
      <c r="AOP59" s="81"/>
      <c r="AOQ59" s="81"/>
      <c r="AOR59" s="81"/>
      <c r="AOS59" s="81"/>
      <c r="AOT59" s="81"/>
      <c r="AOU59" s="81"/>
      <c r="AOV59" s="81"/>
      <c r="AOW59" s="81"/>
      <c r="AOX59" s="81"/>
      <c r="AOY59" s="81"/>
      <c r="AOZ59" s="81"/>
      <c r="APA59" s="81"/>
      <c r="APB59" s="81"/>
      <c r="APC59" s="81"/>
      <c r="APD59" s="81"/>
      <c r="APE59" s="81"/>
      <c r="APF59" s="81"/>
      <c r="APG59" s="81"/>
      <c r="APH59" s="81"/>
      <c r="API59" s="81"/>
      <c r="APJ59" s="81"/>
      <c r="APK59" s="81"/>
      <c r="APL59" s="81"/>
      <c r="APM59" s="81"/>
      <c r="APN59" s="81"/>
      <c r="APO59" s="81"/>
      <c r="APP59" s="81"/>
      <c r="APQ59" s="81"/>
      <c r="APR59" s="81"/>
      <c r="APS59" s="81"/>
      <c r="APT59" s="81"/>
      <c r="APU59" s="81"/>
      <c r="APV59" s="81"/>
      <c r="APW59" s="81"/>
      <c r="APX59" s="81"/>
      <c r="APY59" s="81"/>
      <c r="APZ59" s="81"/>
      <c r="AQA59" s="81"/>
      <c r="AQB59" s="81"/>
      <c r="AQC59" s="81"/>
      <c r="AQD59" s="81"/>
      <c r="AQE59" s="81"/>
      <c r="AQF59" s="81"/>
      <c r="AQG59" s="81"/>
      <c r="AQH59" s="81"/>
      <c r="AQI59" s="81"/>
      <c r="AQJ59" s="81"/>
      <c r="AQK59" s="81"/>
      <c r="AQL59" s="81"/>
      <c r="AQM59" s="81"/>
      <c r="AQN59" s="81"/>
      <c r="AQO59" s="81"/>
      <c r="AQP59" s="81"/>
      <c r="AQQ59" s="81"/>
      <c r="AQR59" s="81"/>
      <c r="AQS59" s="81"/>
      <c r="AQT59" s="81"/>
      <c r="AQU59" s="81"/>
      <c r="AQV59" s="81"/>
      <c r="AQW59" s="81"/>
      <c r="AQX59" s="81"/>
      <c r="AQY59" s="81"/>
      <c r="AQZ59" s="81"/>
      <c r="ARA59" s="81"/>
      <c r="ARB59" s="81"/>
      <c r="ARC59" s="81"/>
      <c r="ARD59" s="81"/>
      <c r="ARE59" s="81"/>
      <c r="ARF59" s="81"/>
      <c r="ARG59" s="81"/>
      <c r="ARH59" s="81"/>
      <c r="ARI59" s="81"/>
      <c r="ARJ59" s="81"/>
      <c r="ARK59" s="81"/>
      <c r="ARL59" s="81"/>
      <c r="ARM59" s="81"/>
      <c r="ARN59" s="81"/>
      <c r="ARO59" s="81"/>
      <c r="ARP59" s="81"/>
      <c r="ARQ59" s="81"/>
      <c r="ARR59" s="81"/>
      <c r="ARS59" s="81"/>
      <c r="ART59" s="81"/>
      <c r="ARU59" s="81"/>
      <c r="ARV59" s="81"/>
      <c r="ARW59" s="81"/>
      <c r="ARX59" s="81"/>
      <c r="ARY59" s="81"/>
      <c r="ARZ59" s="81"/>
      <c r="ASA59" s="81"/>
      <c r="ASB59" s="81"/>
      <c r="ASC59" s="81"/>
      <c r="ASD59" s="81"/>
      <c r="ASE59" s="81"/>
      <c r="ASF59" s="81"/>
      <c r="ASG59" s="81"/>
      <c r="ASH59" s="81"/>
      <c r="ASI59" s="81"/>
      <c r="ASJ59" s="81"/>
      <c r="ASK59" s="81"/>
      <c r="ASL59" s="81"/>
      <c r="ASM59" s="81"/>
      <c r="ASN59" s="81"/>
      <c r="ASO59" s="81"/>
      <c r="ASP59" s="81"/>
      <c r="ASQ59" s="81"/>
      <c r="ASR59" s="81"/>
      <c r="ASS59" s="81"/>
      <c r="AST59" s="81"/>
      <c r="ASU59" s="81"/>
      <c r="ASV59" s="81"/>
      <c r="ASW59" s="81"/>
      <c r="ASX59" s="81"/>
      <c r="ASY59" s="81"/>
      <c r="ASZ59" s="81"/>
      <c r="ATA59" s="81"/>
      <c r="ATB59" s="81"/>
      <c r="ATC59" s="81"/>
      <c r="ATD59" s="81"/>
      <c r="ATE59" s="81"/>
      <c r="ATF59" s="81"/>
      <c r="ATG59" s="81"/>
      <c r="ATH59" s="81"/>
      <c r="ATI59" s="81"/>
      <c r="ATJ59" s="81"/>
      <c r="ATK59" s="81"/>
      <c r="ATL59" s="81"/>
      <c r="ATM59" s="81"/>
      <c r="ATN59" s="81"/>
      <c r="ATO59" s="81"/>
      <c r="ATP59" s="81"/>
      <c r="ATQ59" s="81"/>
      <c r="ATR59" s="81"/>
      <c r="ATS59" s="81"/>
      <c r="ATT59" s="81"/>
      <c r="ATU59" s="81"/>
      <c r="ATV59" s="81"/>
      <c r="ATW59" s="81"/>
      <c r="ATX59" s="81"/>
      <c r="ATY59" s="81"/>
      <c r="ATZ59" s="81"/>
      <c r="AUA59" s="81"/>
      <c r="AUB59" s="81"/>
      <c r="AUC59" s="81"/>
      <c r="AUD59" s="81"/>
      <c r="AUE59" s="81"/>
      <c r="AUF59" s="81"/>
      <c r="AUG59" s="81"/>
      <c r="AUH59" s="81"/>
      <c r="AUI59" s="81"/>
      <c r="AUJ59" s="81"/>
      <c r="AUK59" s="81"/>
      <c r="AUL59" s="81"/>
      <c r="AUM59" s="81"/>
      <c r="AUN59" s="81"/>
      <c r="AUO59" s="81"/>
      <c r="AUP59" s="81"/>
      <c r="AUQ59" s="81"/>
      <c r="AUR59" s="81"/>
      <c r="AUS59" s="81"/>
      <c r="AUT59" s="81"/>
      <c r="AUU59" s="81"/>
      <c r="AUV59" s="81"/>
      <c r="AUW59" s="81"/>
      <c r="AUX59" s="81"/>
      <c r="AUY59" s="81"/>
      <c r="AUZ59" s="81"/>
      <c r="AVA59" s="81"/>
      <c r="AVB59" s="81"/>
      <c r="AVC59" s="81"/>
      <c r="AVD59" s="81"/>
      <c r="AVE59" s="81"/>
      <c r="AVF59" s="81"/>
      <c r="AVG59" s="81"/>
      <c r="AVH59" s="81"/>
      <c r="AVI59" s="81"/>
      <c r="AVJ59" s="81"/>
      <c r="AVK59" s="81"/>
      <c r="AVL59" s="81"/>
      <c r="AVM59" s="81"/>
      <c r="AVN59" s="81"/>
      <c r="AVO59" s="81"/>
      <c r="AVP59" s="81"/>
      <c r="AVQ59" s="81"/>
      <c r="AVR59" s="81"/>
      <c r="AVS59" s="81"/>
      <c r="AVT59" s="81"/>
      <c r="AVU59" s="81"/>
      <c r="AVV59" s="81"/>
      <c r="AVW59" s="81"/>
      <c r="AVX59" s="81"/>
      <c r="AVY59" s="81"/>
      <c r="AVZ59" s="81"/>
      <c r="AWA59" s="81"/>
      <c r="AWB59" s="81"/>
      <c r="AWC59" s="81"/>
      <c r="AWD59" s="81"/>
      <c r="AWE59" s="81"/>
      <c r="AWF59" s="81"/>
      <c r="AWG59" s="81"/>
      <c r="AWH59" s="81"/>
      <c r="AWI59" s="81"/>
      <c r="AWJ59" s="81"/>
      <c r="AWK59" s="81"/>
      <c r="AWL59" s="81"/>
      <c r="AWM59" s="81"/>
      <c r="AWN59" s="81"/>
      <c r="AWO59" s="81"/>
      <c r="AWP59" s="81"/>
      <c r="AWQ59" s="81"/>
      <c r="AWR59" s="81"/>
      <c r="AWS59" s="81"/>
      <c r="AWT59" s="81"/>
      <c r="AWU59" s="81"/>
      <c r="AWV59" s="81"/>
      <c r="AWW59" s="81"/>
      <c r="AWX59" s="81"/>
      <c r="AWY59" s="81"/>
      <c r="AWZ59" s="81"/>
      <c r="AXA59" s="81"/>
      <c r="AXB59" s="81"/>
      <c r="AXC59" s="81"/>
      <c r="AXD59" s="81"/>
      <c r="AXE59" s="81"/>
      <c r="AXF59" s="81"/>
      <c r="AXG59" s="81"/>
      <c r="AXH59" s="81"/>
      <c r="AXI59" s="81"/>
      <c r="AXJ59" s="81"/>
      <c r="AXK59" s="81"/>
      <c r="AXL59" s="81"/>
      <c r="AXM59" s="81"/>
      <c r="AXN59" s="81"/>
      <c r="AXO59" s="81"/>
      <c r="AXP59" s="81"/>
      <c r="AXQ59" s="81"/>
      <c r="AXR59" s="81"/>
      <c r="AXS59" s="81"/>
      <c r="AXT59" s="81"/>
      <c r="AXU59" s="81"/>
      <c r="AXV59" s="81"/>
      <c r="AXW59" s="81"/>
      <c r="AXX59" s="81"/>
      <c r="AXY59" s="81"/>
      <c r="AXZ59" s="81"/>
      <c r="AYA59" s="81"/>
      <c r="AYB59" s="81"/>
      <c r="AYC59" s="81"/>
      <c r="AYD59" s="81"/>
      <c r="AYE59" s="81"/>
      <c r="AYF59" s="81"/>
      <c r="AYG59" s="81"/>
      <c r="AYH59" s="81"/>
      <c r="AYI59" s="81"/>
      <c r="AYJ59" s="81"/>
      <c r="AYK59" s="81"/>
      <c r="AYL59" s="81"/>
      <c r="AYM59" s="81"/>
      <c r="AYN59" s="81"/>
      <c r="AYO59" s="81"/>
      <c r="AYP59" s="81"/>
      <c r="AYQ59" s="81"/>
      <c r="AYR59" s="81"/>
      <c r="AYS59" s="81"/>
      <c r="AYT59" s="81"/>
      <c r="AYU59" s="81"/>
      <c r="AYV59" s="81"/>
      <c r="AYW59" s="81"/>
      <c r="AYX59" s="81"/>
      <c r="AYY59" s="81"/>
      <c r="AYZ59" s="81"/>
      <c r="AZA59" s="81"/>
      <c r="AZB59" s="81"/>
      <c r="AZC59" s="81"/>
      <c r="AZD59" s="81"/>
      <c r="AZE59" s="81"/>
      <c r="AZF59" s="81"/>
      <c r="AZG59" s="81"/>
      <c r="AZH59" s="81"/>
      <c r="AZI59" s="81"/>
      <c r="AZJ59" s="81"/>
      <c r="AZK59" s="81"/>
      <c r="AZL59" s="81"/>
      <c r="AZM59" s="81"/>
      <c r="AZN59" s="81"/>
      <c r="AZO59" s="81"/>
      <c r="AZP59" s="81"/>
      <c r="AZQ59" s="81"/>
      <c r="AZR59" s="81"/>
      <c r="AZS59" s="81"/>
      <c r="AZT59" s="81"/>
      <c r="AZU59" s="81"/>
      <c r="AZV59" s="81"/>
      <c r="AZW59" s="81"/>
      <c r="AZX59" s="81"/>
      <c r="AZY59" s="81"/>
      <c r="AZZ59" s="81"/>
      <c r="BAA59" s="81"/>
      <c r="BAB59" s="81"/>
      <c r="BAC59" s="81"/>
      <c r="BAD59" s="81"/>
      <c r="BAE59" s="81"/>
      <c r="BAF59" s="81"/>
      <c r="BAG59" s="81"/>
      <c r="BAH59" s="81"/>
      <c r="BAI59" s="81"/>
      <c r="BAJ59" s="81"/>
      <c r="BAK59" s="81"/>
      <c r="BAL59" s="81"/>
      <c r="BAM59" s="81"/>
      <c r="BAN59" s="81"/>
      <c r="BAO59" s="81"/>
      <c r="BAP59" s="81"/>
      <c r="BAQ59" s="81"/>
      <c r="BAR59" s="81"/>
      <c r="BAS59" s="81"/>
      <c r="BAT59" s="81"/>
      <c r="BAU59" s="81"/>
      <c r="BAV59" s="81"/>
      <c r="BAW59" s="81"/>
      <c r="BAX59" s="81"/>
      <c r="BAY59" s="81"/>
      <c r="BAZ59" s="81"/>
      <c r="BBA59" s="81"/>
      <c r="BBB59" s="81"/>
      <c r="BBC59" s="81"/>
      <c r="BBD59" s="81"/>
      <c r="BBE59" s="81"/>
      <c r="BBF59" s="81"/>
      <c r="BBG59" s="81"/>
      <c r="BBH59" s="81"/>
      <c r="BBI59" s="81"/>
      <c r="BBJ59" s="81"/>
      <c r="BBK59" s="81"/>
      <c r="BBL59" s="81"/>
      <c r="BBM59" s="81"/>
      <c r="BBN59" s="81"/>
      <c r="BBO59" s="81"/>
      <c r="BBP59" s="81"/>
      <c r="BBQ59" s="81"/>
      <c r="BBR59" s="81"/>
      <c r="BBS59" s="81"/>
      <c r="BBT59" s="81"/>
      <c r="BBU59" s="81"/>
      <c r="BBV59" s="81"/>
      <c r="BBW59" s="81"/>
      <c r="BBX59" s="81"/>
      <c r="BBY59" s="81"/>
      <c r="BBZ59" s="81"/>
      <c r="BCA59" s="81"/>
      <c r="BCB59" s="81"/>
      <c r="BCC59" s="81"/>
      <c r="BCD59" s="81"/>
      <c r="BCE59" s="81"/>
      <c r="BCF59" s="81"/>
      <c r="BCG59" s="81"/>
      <c r="BCH59" s="81"/>
      <c r="BCI59" s="81"/>
      <c r="BCJ59" s="81"/>
      <c r="BCK59" s="81"/>
      <c r="BCL59" s="81"/>
      <c r="BCM59" s="81"/>
      <c r="BCN59" s="81"/>
      <c r="BCO59" s="81"/>
      <c r="BCP59" s="81"/>
      <c r="BCQ59" s="81"/>
      <c r="BCR59" s="81"/>
      <c r="BCS59" s="81"/>
      <c r="BCT59" s="81"/>
      <c r="BCU59" s="81"/>
      <c r="BCV59" s="81"/>
      <c r="BCW59" s="81"/>
      <c r="BCX59" s="81"/>
      <c r="BCY59" s="81"/>
      <c r="BCZ59" s="81"/>
      <c r="BDA59" s="81"/>
      <c r="BDB59" s="81"/>
      <c r="BDC59" s="81"/>
      <c r="BDD59" s="81"/>
      <c r="BDE59" s="81"/>
      <c r="BDF59" s="81"/>
      <c r="BDG59" s="81"/>
      <c r="BDH59" s="81"/>
      <c r="BDI59" s="81"/>
      <c r="BDJ59" s="81"/>
      <c r="BDK59" s="81"/>
      <c r="BDL59" s="81"/>
      <c r="BDM59" s="81"/>
      <c r="BDN59" s="81"/>
      <c r="BDO59" s="81"/>
      <c r="BDP59" s="81"/>
      <c r="BDQ59" s="81"/>
      <c r="BDR59" s="81"/>
      <c r="BDS59" s="81"/>
      <c r="BDT59" s="81"/>
      <c r="BDU59" s="81"/>
      <c r="BDV59" s="81"/>
      <c r="BDW59" s="81"/>
      <c r="BDX59" s="81"/>
      <c r="BDY59" s="81"/>
      <c r="BDZ59" s="81"/>
      <c r="BEA59" s="81"/>
      <c r="BEB59" s="81"/>
      <c r="BEC59" s="81"/>
      <c r="BED59" s="81"/>
      <c r="BEE59" s="81"/>
      <c r="BEF59" s="81"/>
      <c r="BEG59" s="81"/>
      <c r="BEH59" s="81"/>
      <c r="BEI59" s="81"/>
      <c r="BEJ59" s="81"/>
      <c r="BEK59" s="81"/>
      <c r="BEL59" s="81"/>
      <c r="BEM59" s="81"/>
      <c r="BEN59" s="81"/>
      <c r="BEO59" s="81"/>
      <c r="BEP59" s="81"/>
      <c r="BEQ59" s="81"/>
      <c r="BER59" s="81"/>
      <c r="BES59" s="81"/>
      <c r="BET59" s="81"/>
      <c r="BEU59" s="81"/>
      <c r="BEV59" s="81"/>
      <c r="BEW59" s="81"/>
      <c r="BEX59" s="81"/>
      <c r="BEY59" s="81"/>
      <c r="BEZ59" s="81"/>
      <c r="BFA59" s="81"/>
      <c r="BFB59" s="81"/>
      <c r="BFC59" s="81"/>
      <c r="BFD59" s="81"/>
      <c r="BFE59" s="81"/>
      <c r="BFF59" s="81"/>
      <c r="BFG59" s="81"/>
      <c r="BFH59" s="81"/>
      <c r="BFI59" s="81"/>
      <c r="BFJ59" s="81"/>
      <c r="BFK59" s="81"/>
      <c r="BFL59" s="81"/>
      <c r="BFM59" s="81"/>
      <c r="BFN59" s="81"/>
      <c r="BFO59" s="81"/>
      <c r="BFP59" s="81"/>
      <c r="BFQ59" s="81"/>
      <c r="BFR59" s="81"/>
      <c r="BFS59" s="81"/>
      <c r="BFT59" s="81"/>
      <c r="BFU59" s="81"/>
      <c r="BFV59" s="81"/>
      <c r="BFW59" s="81"/>
      <c r="BFX59" s="81"/>
      <c r="BFY59" s="81"/>
      <c r="BFZ59" s="81"/>
      <c r="BGA59" s="81"/>
      <c r="BGB59" s="81"/>
      <c r="BGC59" s="81"/>
      <c r="BGD59" s="81"/>
      <c r="BGE59" s="81"/>
      <c r="BGF59" s="81"/>
      <c r="BGG59" s="81"/>
      <c r="BGH59" s="81"/>
      <c r="BGI59" s="81"/>
      <c r="BGJ59" s="81"/>
      <c r="BGK59" s="81"/>
      <c r="BGL59" s="81"/>
      <c r="BGM59" s="81"/>
      <c r="BGN59" s="81"/>
      <c r="BGO59" s="81"/>
      <c r="BGP59" s="81"/>
      <c r="BGQ59" s="81"/>
      <c r="BGR59" s="81"/>
      <c r="BGS59" s="81"/>
      <c r="BGT59" s="81"/>
      <c r="BGU59" s="81"/>
      <c r="BGV59" s="81"/>
      <c r="BGW59" s="81"/>
      <c r="BGX59" s="81"/>
      <c r="BGY59" s="81"/>
      <c r="BGZ59" s="81"/>
      <c r="BHA59" s="81"/>
      <c r="BHB59" s="81"/>
      <c r="BHC59" s="81"/>
      <c r="BHD59" s="81"/>
      <c r="BHE59" s="81"/>
      <c r="BHF59" s="81"/>
      <c r="BHG59" s="81"/>
      <c r="BHH59" s="81"/>
      <c r="BHI59" s="81"/>
      <c r="BHJ59" s="81"/>
      <c r="BHK59" s="81"/>
      <c r="BHL59" s="81"/>
      <c r="BHM59" s="81"/>
      <c r="BHN59" s="81"/>
      <c r="BHO59" s="81"/>
      <c r="BHP59" s="81"/>
      <c r="BHQ59" s="81"/>
      <c r="BHR59" s="81"/>
      <c r="BHS59" s="81"/>
      <c r="BHT59" s="81"/>
      <c r="BHU59" s="81"/>
      <c r="BHV59" s="81"/>
      <c r="BHW59" s="81"/>
      <c r="BHX59" s="81"/>
      <c r="BHY59" s="81"/>
      <c r="BHZ59" s="81"/>
      <c r="BIA59" s="81"/>
      <c r="BIB59" s="81"/>
      <c r="BIC59" s="81"/>
      <c r="BID59" s="81"/>
      <c r="BIE59" s="81"/>
      <c r="BIF59" s="81"/>
      <c r="BIG59" s="81"/>
      <c r="BIH59" s="81"/>
      <c r="BII59" s="81"/>
      <c r="BIJ59" s="81"/>
      <c r="BIK59" s="81"/>
      <c r="BIL59" s="81"/>
      <c r="BIM59" s="81"/>
      <c r="BIN59" s="81"/>
      <c r="BIO59" s="81"/>
      <c r="BIP59" s="81"/>
      <c r="BIQ59" s="81"/>
      <c r="BIR59" s="81"/>
      <c r="BIS59" s="81"/>
      <c r="BIT59" s="81"/>
      <c r="BIU59" s="81"/>
      <c r="BIV59" s="81"/>
      <c r="BIW59" s="81"/>
      <c r="BIX59" s="81"/>
      <c r="BIY59" s="81"/>
      <c r="BIZ59" s="81"/>
      <c r="BJA59" s="81"/>
      <c r="BJB59" s="81"/>
      <c r="BJC59" s="81"/>
      <c r="BJD59" s="81"/>
      <c r="BJE59" s="81"/>
      <c r="BJF59" s="81"/>
      <c r="BJG59" s="81"/>
      <c r="BJH59" s="81"/>
      <c r="BJI59" s="81"/>
      <c r="BJJ59" s="81"/>
      <c r="BJK59" s="81"/>
      <c r="BJL59" s="81"/>
      <c r="BJM59" s="81"/>
      <c r="BJN59" s="81"/>
      <c r="BJO59" s="81"/>
      <c r="BJP59" s="81"/>
      <c r="BJQ59" s="81"/>
      <c r="BJR59" s="81"/>
      <c r="BJS59" s="81"/>
      <c r="BJT59" s="81"/>
      <c r="BJU59" s="81"/>
      <c r="BJV59" s="81"/>
      <c r="BJW59" s="81"/>
      <c r="BJX59" s="81"/>
      <c r="BJY59" s="81"/>
      <c r="BJZ59" s="81"/>
      <c r="BKA59" s="81"/>
      <c r="BKB59" s="81"/>
      <c r="BKC59" s="81"/>
      <c r="BKD59" s="81"/>
      <c r="BKE59" s="81"/>
      <c r="BKF59" s="81"/>
      <c r="BKG59" s="81"/>
      <c r="BKH59" s="81"/>
      <c r="BKI59" s="81"/>
      <c r="BKJ59" s="81"/>
      <c r="BKK59" s="81"/>
      <c r="BKL59" s="81"/>
      <c r="BKM59" s="81"/>
      <c r="BKN59" s="81"/>
      <c r="BKO59" s="81"/>
      <c r="BKP59" s="81"/>
      <c r="BKQ59" s="81"/>
      <c r="BKR59" s="81"/>
      <c r="BKS59" s="81"/>
      <c r="BKT59" s="81"/>
      <c r="BKU59" s="81"/>
      <c r="BKV59" s="81"/>
      <c r="BKW59" s="81"/>
      <c r="BKX59" s="81"/>
      <c r="BKY59" s="81"/>
      <c r="BKZ59" s="81"/>
      <c r="BLA59" s="81"/>
      <c r="BLB59" s="81"/>
      <c r="BLC59" s="81"/>
      <c r="BLD59" s="81"/>
      <c r="BLE59" s="81"/>
      <c r="BLF59" s="81"/>
      <c r="BLG59" s="81"/>
      <c r="BLH59" s="81"/>
      <c r="BLI59" s="81"/>
      <c r="BLJ59" s="81"/>
      <c r="BLK59" s="81"/>
      <c r="BLL59" s="81"/>
      <c r="BLM59" s="81"/>
      <c r="BLN59" s="81"/>
      <c r="BLO59" s="81"/>
      <c r="BLP59" s="81"/>
      <c r="BLQ59" s="81"/>
      <c r="BLR59" s="81"/>
      <c r="BLS59" s="81"/>
      <c r="BLT59" s="81"/>
      <c r="BLU59" s="81"/>
      <c r="BLV59" s="81"/>
      <c r="BLW59" s="81"/>
      <c r="BLX59" s="81"/>
      <c r="BLY59" s="81"/>
      <c r="BLZ59" s="81"/>
      <c r="BMA59" s="81"/>
      <c r="BMB59" s="81"/>
      <c r="BMC59" s="81"/>
      <c r="BMD59" s="81"/>
      <c r="BME59" s="81"/>
      <c r="BMF59" s="81"/>
      <c r="BMG59" s="81"/>
      <c r="BMH59" s="81"/>
      <c r="BMI59" s="81"/>
      <c r="BMJ59" s="81"/>
      <c r="BMK59" s="81"/>
      <c r="BML59" s="81"/>
      <c r="BMM59" s="81"/>
      <c r="BMN59" s="81"/>
      <c r="BMO59" s="81"/>
      <c r="BMP59" s="81"/>
      <c r="BMQ59" s="81"/>
      <c r="BMR59" s="81"/>
      <c r="BMS59" s="81"/>
      <c r="BMT59" s="81"/>
      <c r="BMU59" s="81"/>
      <c r="BMV59" s="81"/>
      <c r="BMW59" s="81"/>
      <c r="BMX59" s="81"/>
      <c r="BMY59" s="81"/>
      <c r="BMZ59" s="81"/>
      <c r="BNA59" s="81"/>
      <c r="BNB59" s="81"/>
      <c r="BNC59" s="81"/>
      <c r="BND59" s="81"/>
      <c r="BNE59" s="81"/>
      <c r="BNF59" s="81"/>
      <c r="BNG59" s="81"/>
      <c r="BNH59" s="81"/>
      <c r="BNI59" s="81"/>
      <c r="BNJ59" s="81"/>
      <c r="BNK59" s="81"/>
      <c r="BNL59" s="81"/>
      <c r="BNM59" s="81"/>
      <c r="BNN59" s="81"/>
      <c r="BNO59" s="81"/>
      <c r="BNP59" s="81"/>
      <c r="BNQ59" s="81"/>
      <c r="BNR59" s="81"/>
      <c r="BNS59" s="81"/>
      <c r="BNT59" s="81"/>
      <c r="BNU59" s="81"/>
      <c r="BNV59" s="81"/>
      <c r="BNW59" s="81"/>
      <c r="BNX59" s="81"/>
      <c r="BNY59" s="81"/>
      <c r="BNZ59" s="81"/>
      <c r="BOA59" s="81"/>
      <c r="BOB59" s="81"/>
      <c r="BOC59" s="81"/>
      <c r="BOD59" s="81"/>
      <c r="BOE59" s="81"/>
      <c r="BOF59" s="81"/>
      <c r="BOG59" s="81"/>
      <c r="BOH59" s="81"/>
      <c r="BOI59" s="81"/>
      <c r="BOJ59" s="81"/>
      <c r="BOK59" s="81"/>
      <c r="BOL59" s="81"/>
      <c r="BOM59" s="81"/>
      <c r="BON59" s="81"/>
      <c r="BOO59" s="81"/>
      <c r="BOP59" s="81"/>
      <c r="BOQ59" s="81"/>
      <c r="BOR59" s="81"/>
      <c r="BOS59" s="81"/>
      <c r="BOT59" s="81"/>
      <c r="BOU59" s="81"/>
      <c r="BOV59" s="81"/>
      <c r="BOW59" s="81"/>
      <c r="BOX59" s="81"/>
      <c r="BOY59" s="81"/>
      <c r="BOZ59" s="81"/>
      <c r="BPA59" s="81"/>
      <c r="BPB59" s="81"/>
      <c r="BPC59" s="81"/>
      <c r="BPD59" s="81"/>
      <c r="BPE59" s="81"/>
      <c r="BPF59" s="81"/>
      <c r="BPG59" s="81"/>
      <c r="BPH59" s="81"/>
      <c r="BPI59" s="81"/>
      <c r="BPJ59" s="81"/>
      <c r="BPK59" s="81"/>
      <c r="BPL59" s="81"/>
      <c r="BPM59" s="81"/>
      <c r="BPN59" s="81"/>
      <c r="BPO59" s="81"/>
      <c r="BPP59" s="81"/>
      <c r="BPQ59" s="81"/>
      <c r="BPR59" s="81"/>
      <c r="BPS59" s="81"/>
      <c r="BPT59" s="81"/>
      <c r="BPU59" s="81"/>
      <c r="BPV59" s="81"/>
      <c r="BPW59" s="81"/>
      <c r="BPX59" s="81"/>
      <c r="BPY59" s="81"/>
      <c r="BPZ59" s="81"/>
      <c r="BQA59" s="81"/>
      <c r="BQB59" s="81"/>
      <c r="BQC59" s="81"/>
      <c r="BQD59" s="81"/>
      <c r="BQE59" s="81"/>
      <c r="BQF59" s="81"/>
      <c r="BQG59" s="81"/>
      <c r="BQH59" s="81"/>
      <c r="BQI59" s="81"/>
      <c r="BQJ59" s="81"/>
      <c r="BQK59" s="81"/>
      <c r="BQL59" s="81"/>
      <c r="BQM59" s="81"/>
      <c r="BQN59" s="81"/>
      <c r="BQO59" s="81"/>
      <c r="BQP59" s="81"/>
      <c r="BQQ59" s="81"/>
      <c r="BQR59" s="81"/>
      <c r="BQS59" s="81"/>
      <c r="BQT59" s="81"/>
      <c r="BQU59" s="81"/>
      <c r="BQV59" s="81"/>
      <c r="BQW59" s="81"/>
      <c r="BQX59" s="81"/>
      <c r="BQY59" s="81"/>
      <c r="BQZ59" s="81"/>
      <c r="BRA59" s="81"/>
      <c r="BRB59" s="81"/>
      <c r="BRC59" s="81"/>
      <c r="BRD59" s="81"/>
      <c r="BRE59" s="81"/>
      <c r="BRF59" s="81"/>
      <c r="BRG59" s="81"/>
      <c r="BRH59" s="81"/>
      <c r="BRI59" s="81"/>
      <c r="BRJ59" s="81"/>
      <c r="BRK59" s="81"/>
      <c r="BRL59" s="81"/>
      <c r="BRM59" s="81"/>
      <c r="BRN59" s="81"/>
      <c r="BRO59" s="81"/>
      <c r="BRP59" s="81"/>
      <c r="BRQ59" s="81"/>
      <c r="BRR59" s="81"/>
      <c r="BRS59" s="81"/>
      <c r="BRT59" s="81"/>
      <c r="BRU59" s="81"/>
      <c r="BRV59" s="81"/>
      <c r="BRW59" s="81"/>
      <c r="BRX59" s="81"/>
      <c r="BRY59" s="81"/>
      <c r="BRZ59" s="81"/>
      <c r="BSA59" s="81"/>
      <c r="BSB59" s="81"/>
      <c r="BSC59" s="81"/>
      <c r="BSD59" s="81"/>
      <c r="BSE59" s="81"/>
      <c r="BSF59" s="81"/>
      <c r="BSG59" s="81"/>
      <c r="BSH59" s="81"/>
      <c r="BSI59" s="81"/>
      <c r="BSJ59" s="81"/>
      <c r="BSK59" s="81"/>
      <c r="BSL59" s="81"/>
      <c r="BSM59" s="81"/>
      <c r="BSN59" s="81"/>
      <c r="BSO59" s="81"/>
      <c r="BSP59" s="81"/>
      <c r="BSQ59" s="81"/>
      <c r="BSR59" s="81"/>
      <c r="BSS59" s="81"/>
      <c r="BST59" s="81"/>
      <c r="BSU59" s="81"/>
      <c r="BSV59" s="81"/>
      <c r="BSW59" s="81"/>
      <c r="BSX59" s="81"/>
      <c r="BSY59" s="81"/>
      <c r="BSZ59" s="81"/>
      <c r="BTA59" s="81"/>
      <c r="BTB59" s="81"/>
      <c r="BTC59" s="81"/>
      <c r="BTD59" s="81"/>
      <c r="BTE59" s="81"/>
      <c r="BTF59" s="81"/>
      <c r="BTG59" s="81"/>
      <c r="BTH59" s="81"/>
      <c r="BTI59" s="81"/>
      <c r="BTJ59" s="81"/>
      <c r="BTK59" s="81"/>
      <c r="BTL59" s="81"/>
      <c r="BTM59" s="81"/>
      <c r="BTN59" s="81"/>
      <c r="BTO59" s="81"/>
      <c r="BTP59" s="81"/>
      <c r="BTQ59" s="81"/>
      <c r="BTR59" s="81"/>
      <c r="BTS59" s="81"/>
      <c r="BTT59" s="81"/>
      <c r="BTU59" s="81"/>
      <c r="BTV59" s="81"/>
      <c r="BTW59" s="81"/>
      <c r="BTX59" s="81"/>
      <c r="BTY59" s="81"/>
      <c r="BTZ59" s="81"/>
      <c r="BUA59" s="81"/>
      <c r="BUB59" s="81"/>
      <c r="BUC59" s="81"/>
      <c r="BUD59" s="81"/>
      <c r="BUE59" s="81"/>
      <c r="BUF59" s="81"/>
      <c r="BUG59" s="81"/>
      <c r="BUH59" s="81"/>
      <c r="BUI59" s="81"/>
      <c r="BUJ59" s="81"/>
      <c r="BUK59" s="81"/>
      <c r="BUL59" s="81"/>
      <c r="BUM59" s="81"/>
      <c r="BUN59" s="81"/>
      <c r="BUO59" s="81"/>
      <c r="BUP59" s="81"/>
      <c r="BUQ59" s="81"/>
      <c r="BUR59" s="81"/>
      <c r="BUS59" s="81"/>
      <c r="BUT59" s="81"/>
      <c r="BUU59" s="81"/>
      <c r="BUV59" s="81"/>
      <c r="BUW59" s="81"/>
      <c r="BUX59" s="81"/>
      <c r="BUY59" s="81"/>
      <c r="BUZ59" s="81"/>
      <c r="BVA59" s="81"/>
      <c r="BVB59" s="81"/>
      <c r="BVC59" s="81"/>
      <c r="BVD59" s="81"/>
      <c r="BVE59" s="81"/>
      <c r="BVF59" s="81"/>
      <c r="BVG59" s="81"/>
      <c r="BVH59" s="81"/>
      <c r="BVI59" s="81"/>
      <c r="BVJ59" s="81"/>
      <c r="BVK59" s="81"/>
      <c r="BVL59" s="81"/>
      <c r="BVM59" s="81"/>
      <c r="BVN59" s="81"/>
      <c r="BVO59" s="81"/>
      <c r="BVP59" s="81"/>
      <c r="BVQ59" s="81"/>
      <c r="BVR59" s="81"/>
      <c r="BVS59" s="81"/>
      <c r="BVT59" s="81"/>
      <c r="BVU59" s="81"/>
      <c r="BVV59" s="81"/>
      <c r="BVW59" s="81"/>
      <c r="BVX59" s="81"/>
      <c r="BVY59" s="81"/>
      <c r="BVZ59" s="81"/>
      <c r="BWA59" s="81"/>
      <c r="BWB59" s="81"/>
      <c r="BWC59" s="81"/>
      <c r="BWD59" s="81"/>
      <c r="BWE59" s="81"/>
      <c r="BWF59" s="81"/>
      <c r="BWG59" s="81"/>
      <c r="BWH59" s="81"/>
      <c r="BWI59" s="81"/>
      <c r="BWJ59" s="81"/>
      <c r="BWK59" s="81"/>
      <c r="BWL59" s="81"/>
      <c r="BWM59" s="81"/>
      <c r="BWN59" s="81"/>
      <c r="BWO59" s="81"/>
      <c r="BWP59" s="81"/>
      <c r="BWQ59" s="81"/>
      <c r="BWR59" s="81"/>
      <c r="BWS59" s="81"/>
      <c r="BWT59" s="81"/>
      <c r="BWU59" s="81"/>
      <c r="BWV59" s="81"/>
      <c r="BWW59" s="81"/>
      <c r="BWX59" s="81"/>
      <c r="BWY59" s="81"/>
      <c r="BWZ59" s="81"/>
      <c r="BXA59" s="81"/>
      <c r="BXB59" s="81"/>
      <c r="BXC59" s="81"/>
      <c r="BXD59" s="81"/>
      <c r="BXE59" s="81"/>
      <c r="BXF59" s="81"/>
      <c r="BXG59" s="81"/>
      <c r="BXH59" s="81"/>
      <c r="BXI59" s="81"/>
      <c r="BXJ59" s="81"/>
      <c r="BXK59" s="81"/>
      <c r="BXL59" s="81"/>
      <c r="BXM59" s="81"/>
      <c r="BXN59" s="81"/>
      <c r="BXO59" s="81"/>
      <c r="BXP59" s="81"/>
      <c r="BXQ59" s="81"/>
      <c r="BXR59" s="81"/>
      <c r="BXS59" s="81"/>
      <c r="BXT59" s="81"/>
      <c r="BXU59" s="81"/>
      <c r="BXV59" s="81"/>
      <c r="BXW59" s="81"/>
      <c r="BXX59" s="81"/>
      <c r="BXY59" s="81"/>
      <c r="BXZ59" s="81"/>
      <c r="BYA59" s="81"/>
      <c r="BYB59" s="81"/>
      <c r="BYC59" s="81"/>
      <c r="BYD59" s="81"/>
      <c r="BYE59" s="81"/>
      <c r="BYF59" s="81"/>
      <c r="BYG59" s="81"/>
      <c r="BYH59" s="81"/>
      <c r="BYI59" s="81"/>
      <c r="BYJ59" s="81"/>
      <c r="BYK59" s="81"/>
      <c r="BYL59" s="81"/>
      <c r="BYM59" s="81"/>
      <c r="BYN59" s="81"/>
      <c r="BYO59" s="81"/>
      <c r="BYP59" s="81"/>
      <c r="BYQ59" s="81"/>
      <c r="BYR59" s="81"/>
      <c r="BYS59" s="81"/>
      <c r="BYT59" s="81"/>
      <c r="BYU59" s="81"/>
      <c r="BYV59" s="81"/>
      <c r="BYW59" s="81"/>
      <c r="BYX59" s="81"/>
      <c r="BYY59" s="81"/>
      <c r="BYZ59" s="81"/>
      <c r="BZA59" s="81"/>
      <c r="BZB59" s="81"/>
      <c r="BZC59" s="81"/>
      <c r="BZD59" s="81"/>
      <c r="BZE59" s="81"/>
      <c r="BZF59" s="81"/>
      <c r="BZG59" s="81"/>
      <c r="BZH59" s="81"/>
      <c r="BZI59" s="81"/>
      <c r="BZJ59" s="81"/>
      <c r="BZK59" s="81"/>
      <c r="BZL59" s="81"/>
      <c r="BZM59" s="81"/>
      <c r="BZN59" s="81"/>
      <c r="BZO59" s="81"/>
      <c r="BZP59" s="81"/>
      <c r="BZQ59" s="81"/>
      <c r="BZR59" s="81"/>
      <c r="BZS59" s="81"/>
      <c r="BZT59" s="81"/>
      <c r="BZU59" s="81"/>
      <c r="BZV59" s="81"/>
      <c r="BZW59" s="81"/>
      <c r="BZX59" s="81"/>
      <c r="BZY59" s="81"/>
      <c r="BZZ59" s="81"/>
      <c r="CAA59" s="81"/>
      <c r="CAB59" s="81"/>
      <c r="CAC59" s="81"/>
      <c r="CAD59" s="81"/>
      <c r="CAE59" s="81"/>
      <c r="CAF59" s="81"/>
      <c r="CAG59" s="81"/>
      <c r="CAH59" s="81"/>
      <c r="CAI59" s="81"/>
      <c r="CAJ59" s="81"/>
      <c r="CAK59" s="81"/>
      <c r="CAL59" s="81"/>
      <c r="CAM59" s="81"/>
      <c r="CAN59" s="81"/>
      <c r="CAO59" s="81"/>
      <c r="CAP59" s="81"/>
      <c r="CAQ59" s="81"/>
      <c r="CAR59" s="81"/>
      <c r="CAS59" s="81"/>
      <c r="CAT59" s="81"/>
      <c r="CAU59" s="81"/>
      <c r="CAV59" s="81"/>
      <c r="CAW59" s="81"/>
      <c r="CAX59" s="81"/>
      <c r="CAY59" s="81"/>
      <c r="CAZ59" s="81"/>
      <c r="CBA59" s="81"/>
      <c r="CBB59" s="81"/>
      <c r="CBC59" s="81"/>
      <c r="CBD59" s="81"/>
      <c r="CBE59" s="81"/>
      <c r="CBF59" s="81"/>
      <c r="CBG59" s="81"/>
      <c r="CBH59" s="81"/>
      <c r="CBI59" s="81"/>
      <c r="CBJ59" s="81"/>
      <c r="CBK59" s="81"/>
      <c r="CBL59" s="81"/>
      <c r="CBM59" s="81"/>
      <c r="CBN59" s="81"/>
      <c r="CBO59" s="81"/>
      <c r="CBP59" s="81"/>
      <c r="CBQ59" s="81"/>
      <c r="CBR59" s="81"/>
      <c r="CBS59" s="81"/>
      <c r="CBT59" s="81"/>
      <c r="CBU59" s="81"/>
      <c r="CBV59" s="81"/>
      <c r="CBW59" s="81"/>
      <c r="CBX59" s="81"/>
      <c r="CBY59" s="81"/>
      <c r="CBZ59" s="81"/>
      <c r="CCA59" s="81"/>
      <c r="CCB59" s="81"/>
      <c r="CCC59" s="81"/>
      <c r="CCD59" s="81"/>
      <c r="CCE59" s="81"/>
      <c r="CCF59" s="81"/>
      <c r="CCG59" s="81"/>
      <c r="CCH59" s="81"/>
      <c r="CCI59" s="81"/>
      <c r="CCJ59" s="81"/>
      <c r="CCK59" s="81"/>
      <c r="CCL59" s="81"/>
      <c r="CCM59" s="81"/>
      <c r="CCN59" s="81"/>
      <c r="CCO59" s="81"/>
      <c r="CCP59" s="81"/>
      <c r="CCQ59" s="81"/>
      <c r="CCR59" s="81"/>
      <c r="CCS59" s="81"/>
      <c r="CCT59" s="81"/>
      <c r="CCU59" s="81"/>
      <c r="CCV59" s="81"/>
      <c r="CCW59" s="81"/>
      <c r="CCX59" s="81"/>
      <c r="CCY59" s="81"/>
      <c r="CCZ59" s="81"/>
      <c r="CDA59" s="81"/>
      <c r="CDB59" s="81"/>
      <c r="CDC59" s="81"/>
      <c r="CDD59" s="81"/>
      <c r="CDE59" s="81"/>
      <c r="CDF59" s="81"/>
      <c r="CDG59" s="81"/>
      <c r="CDH59" s="81"/>
      <c r="CDI59" s="81"/>
      <c r="CDJ59" s="81"/>
      <c r="CDK59" s="81"/>
      <c r="CDL59" s="81"/>
      <c r="CDM59" s="81"/>
      <c r="CDN59" s="81"/>
      <c r="CDO59" s="81"/>
      <c r="CDP59" s="81"/>
      <c r="CDQ59" s="81"/>
      <c r="CDR59" s="81"/>
      <c r="CDS59" s="81"/>
      <c r="CDT59" s="81"/>
      <c r="CDU59" s="81"/>
      <c r="CDV59" s="81"/>
      <c r="CDW59" s="81"/>
      <c r="CDX59" s="81"/>
      <c r="CDY59" s="81"/>
      <c r="CDZ59" s="81"/>
      <c r="CEA59" s="81"/>
      <c r="CEB59" s="81"/>
      <c r="CEC59" s="81"/>
      <c r="CED59" s="81"/>
      <c r="CEE59" s="81"/>
      <c r="CEF59" s="81"/>
      <c r="CEG59" s="81"/>
      <c r="CEH59" s="81"/>
      <c r="CEI59" s="81"/>
      <c r="CEJ59" s="81"/>
      <c r="CEK59" s="81"/>
      <c r="CEL59" s="81"/>
      <c r="CEM59" s="81"/>
      <c r="CEN59" s="81"/>
      <c r="CEO59" s="81"/>
      <c r="CEP59" s="81"/>
      <c r="CEQ59" s="81"/>
      <c r="CER59" s="81"/>
      <c r="CES59" s="81"/>
      <c r="CET59" s="81"/>
      <c r="CEU59" s="81"/>
      <c r="CEV59" s="81"/>
      <c r="CEW59" s="81"/>
      <c r="CEX59" s="81"/>
      <c r="CEY59" s="81"/>
      <c r="CEZ59" s="81"/>
      <c r="CFA59" s="81"/>
      <c r="CFB59" s="81"/>
      <c r="CFC59" s="81"/>
      <c r="CFD59" s="81"/>
      <c r="CFE59" s="81"/>
      <c r="CFF59" s="81"/>
      <c r="CFG59" s="81"/>
      <c r="CFH59" s="81"/>
      <c r="CFI59" s="81"/>
      <c r="CFJ59" s="81"/>
      <c r="CFK59" s="81"/>
      <c r="CFL59" s="81"/>
      <c r="CFM59" s="81"/>
      <c r="CFN59" s="81"/>
      <c r="CFO59" s="81"/>
      <c r="CFP59" s="81"/>
      <c r="CFQ59" s="81"/>
      <c r="CFR59" s="81"/>
      <c r="CFS59" s="81"/>
      <c r="CFT59" s="81"/>
      <c r="CFU59" s="81"/>
      <c r="CFV59" s="81"/>
      <c r="CFW59" s="81"/>
      <c r="CFX59" s="81"/>
      <c r="CFY59" s="81"/>
      <c r="CFZ59" s="81"/>
      <c r="CGA59" s="81"/>
      <c r="CGB59" s="81"/>
      <c r="CGC59" s="81"/>
      <c r="CGD59" s="81"/>
      <c r="CGE59" s="81"/>
      <c r="CGF59" s="81"/>
      <c r="CGG59" s="81"/>
      <c r="CGH59" s="81"/>
      <c r="CGI59" s="81"/>
      <c r="CGJ59" s="81"/>
      <c r="CGK59" s="81"/>
      <c r="CGL59" s="81"/>
      <c r="CGM59" s="81"/>
      <c r="CGN59" s="81"/>
      <c r="CGO59" s="81"/>
      <c r="CGP59" s="81"/>
      <c r="CGQ59" s="81"/>
      <c r="CGR59" s="81"/>
      <c r="CGS59" s="81"/>
      <c r="CGT59" s="81"/>
      <c r="CGU59" s="81"/>
      <c r="CGV59" s="81"/>
      <c r="CGW59" s="81"/>
      <c r="CGX59" s="81"/>
      <c r="CGY59" s="81"/>
      <c r="CGZ59" s="81"/>
      <c r="CHA59" s="81"/>
      <c r="CHB59" s="81"/>
      <c r="CHC59" s="81"/>
      <c r="CHD59" s="81"/>
      <c r="CHE59" s="81"/>
      <c r="CHF59" s="81"/>
      <c r="CHG59" s="81"/>
      <c r="CHH59" s="81"/>
      <c r="CHI59" s="81"/>
      <c r="CHJ59" s="81"/>
      <c r="CHK59" s="81"/>
      <c r="CHL59" s="81"/>
      <c r="CHM59" s="81"/>
      <c r="CHN59" s="81"/>
      <c r="CHO59" s="81"/>
      <c r="CHP59" s="81"/>
      <c r="CHQ59" s="81"/>
      <c r="CHR59" s="81"/>
      <c r="CHS59" s="81"/>
      <c r="CHT59" s="81"/>
      <c r="CHU59" s="81"/>
      <c r="CHV59" s="81"/>
      <c r="CHW59" s="81"/>
      <c r="CHX59" s="81"/>
      <c r="CHY59" s="81"/>
      <c r="CHZ59" s="81"/>
      <c r="CIA59" s="81"/>
      <c r="CIB59" s="81"/>
      <c r="CIC59" s="81"/>
      <c r="CID59" s="81"/>
      <c r="CIE59" s="81"/>
      <c r="CIF59" s="81"/>
      <c r="CIG59" s="81"/>
      <c r="CIH59" s="81"/>
      <c r="CII59" s="81"/>
      <c r="CIJ59" s="81"/>
      <c r="CIK59" s="81"/>
      <c r="CIL59" s="81"/>
      <c r="CIM59" s="81"/>
      <c r="CIN59" s="81"/>
      <c r="CIO59" s="81"/>
      <c r="CIP59" s="81"/>
      <c r="CIQ59" s="81"/>
      <c r="CIR59" s="81"/>
      <c r="CIS59" s="81"/>
      <c r="CIT59" s="81"/>
      <c r="CIU59" s="81"/>
      <c r="CIV59" s="81"/>
      <c r="CIW59" s="81"/>
      <c r="CIX59" s="81"/>
      <c r="CIY59" s="81"/>
      <c r="CIZ59" s="81"/>
      <c r="CJA59" s="81"/>
      <c r="CJB59" s="81"/>
      <c r="CJC59" s="81"/>
      <c r="CJD59" s="81"/>
      <c r="CJE59" s="81"/>
      <c r="CJF59" s="81"/>
      <c r="CJG59" s="81"/>
      <c r="CJH59" s="81"/>
      <c r="CJI59" s="81"/>
      <c r="CJJ59" s="81"/>
      <c r="CJK59" s="81"/>
      <c r="CJL59" s="81"/>
      <c r="CJM59" s="81"/>
      <c r="CJN59" s="81"/>
      <c r="CJO59" s="81"/>
      <c r="CJP59" s="81"/>
      <c r="CJQ59" s="81"/>
      <c r="CJR59" s="81"/>
      <c r="CJS59" s="81"/>
      <c r="CJT59" s="81"/>
      <c r="CJU59" s="81"/>
      <c r="CJV59" s="81"/>
      <c r="CJW59" s="81"/>
      <c r="CJX59" s="81"/>
      <c r="CJY59" s="81"/>
      <c r="CJZ59" s="81"/>
      <c r="CKA59" s="81"/>
      <c r="CKB59" s="81"/>
      <c r="CKC59" s="81"/>
      <c r="CKD59" s="81"/>
      <c r="CKE59" s="81"/>
      <c r="CKF59" s="81"/>
      <c r="CKG59" s="81"/>
      <c r="CKH59" s="81"/>
      <c r="CKI59" s="81"/>
      <c r="CKJ59" s="81"/>
      <c r="CKK59" s="81"/>
      <c r="CKL59" s="81"/>
      <c r="CKM59" s="81"/>
      <c r="CKN59" s="81"/>
      <c r="CKO59" s="81"/>
      <c r="CKP59" s="81"/>
      <c r="CKQ59" s="81"/>
      <c r="CKR59" s="81"/>
      <c r="CKS59" s="81"/>
      <c r="CKT59" s="81"/>
      <c r="CKU59" s="81"/>
      <c r="CKV59" s="81"/>
      <c r="CKW59" s="81"/>
      <c r="CKX59" s="81"/>
      <c r="CKY59" s="81"/>
      <c r="CKZ59" s="81"/>
      <c r="CLA59" s="81"/>
      <c r="CLB59" s="81"/>
      <c r="CLC59" s="81"/>
      <c r="CLD59" s="81"/>
      <c r="CLE59" s="81"/>
      <c r="CLF59" s="81"/>
      <c r="CLG59" s="81"/>
      <c r="CLH59" s="81"/>
      <c r="CLI59" s="81"/>
      <c r="CLJ59" s="81"/>
      <c r="CLK59" s="81"/>
      <c r="CLL59" s="81"/>
      <c r="CLM59" s="81"/>
      <c r="CLN59" s="81"/>
      <c r="CLO59" s="81"/>
      <c r="CLP59" s="81"/>
      <c r="CLQ59" s="81"/>
      <c r="CLR59" s="81"/>
      <c r="CLS59" s="81"/>
      <c r="CLT59" s="81"/>
      <c r="CLU59" s="81"/>
      <c r="CLV59" s="81"/>
      <c r="CLW59" s="81"/>
      <c r="CLX59" s="81"/>
      <c r="CLY59" s="81"/>
      <c r="CLZ59" s="81"/>
      <c r="CMA59" s="81"/>
      <c r="CMB59" s="81"/>
      <c r="CMC59" s="81"/>
      <c r="CMD59" s="81"/>
      <c r="CME59" s="81"/>
      <c r="CMF59" s="81"/>
      <c r="CMG59" s="81"/>
      <c r="CMH59" s="81"/>
      <c r="CMI59" s="81"/>
      <c r="CMJ59" s="81"/>
      <c r="CMK59" s="81"/>
      <c r="CML59" s="81"/>
      <c r="CMM59" s="81"/>
      <c r="CMN59" s="81"/>
      <c r="CMO59" s="81"/>
      <c r="CMP59" s="81"/>
      <c r="CMQ59" s="81"/>
      <c r="CMR59" s="81"/>
      <c r="CMS59" s="81"/>
      <c r="CMT59" s="81"/>
      <c r="CMU59" s="81"/>
      <c r="CMV59" s="81"/>
      <c r="CMW59" s="81"/>
      <c r="CMX59" s="81"/>
      <c r="CMY59" s="81"/>
      <c r="CMZ59" s="81"/>
      <c r="CNA59" s="81"/>
      <c r="CNB59" s="81"/>
      <c r="CNC59" s="81"/>
      <c r="CND59" s="81"/>
      <c r="CNE59" s="81"/>
      <c r="CNF59" s="81"/>
      <c r="CNG59" s="81"/>
      <c r="CNH59" s="81"/>
      <c r="CNI59" s="81"/>
      <c r="CNJ59" s="81"/>
      <c r="CNK59" s="81"/>
      <c r="CNL59" s="81"/>
      <c r="CNM59" s="81"/>
      <c r="CNN59" s="81"/>
      <c r="CNO59" s="81"/>
      <c r="CNP59" s="81"/>
      <c r="CNQ59" s="81"/>
      <c r="CNR59" s="81"/>
      <c r="CNS59" s="81"/>
      <c r="CNT59" s="81"/>
      <c r="CNU59" s="81"/>
      <c r="CNV59" s="81"/>
      <c r="CNW59" s="81"/>
      <c r="CNX59" s="81"/>
      <c r="CNY59" s="81"/>
      <c r="CNZ59" s="81"/>
      <c r="COA59" s="81"/>
      <c r="COB59" s="81"/>
      <c r="COC59" s="81"/>
      <c r="COD59" s="81"/>
      <c r="COE59" s="81"/>
      <c r="COF59" s="81"/>
      <c r="COG59" s="81"/>
      <c r="COH59" s="81"/>
      <c r="COI59" s="81"/>
      <c r="COJ59" s="81"/>
      <c r="COK59" s="81"/>
      <c r="COL59" s="81"/>
      <c r="COM59" s="81"/>
      <c r="CON59" s="81"/>
      <c r="COO59" s="81"/>
      <c r="COP59" s="81"/>
      <c r="COQ59" s="81"/>
      <c r="COR59" s="81"/>
      <c r="COS59" s="81"/>
      <c r="COT59" s="81"/>
      <c r="COU59" s="81"/>
      <c r="COV59" s="81"/>
      <c r="COW59" s="81"/>
      <c r="COX59" s="81"/>
      <c r="COY59" s="81"/>
      <c r="COZ59" s="81"/>
      <c r="CPA59" s="81"/>
      <c r="CPB59" s="81"/>
      <c r="CPC59" s="81"/>
      <c r="CPD59" s="81"/>
      <c r="CPE59" s="81"/>
      <c r="CPF59" s="81"/>
      <c r="CPG59" s="81"/>
      <c r="CPH59" s="81"/>
      <c r="CPI59" s="81"/>
      <c r="CPJ59" s="81"/>
      <c r="CPK59" s="81"/>
      <c r="CPL59" s="81"/>
      <c r="CPM59" s="81"/>
      <c r="CPN59" s="81"/>
      <c r="CPO59" s="81"/>
      <c r="CPP59" s="81"/>
      <c r="CPQ59" s="81"/>
      <c r="CPR59" s="81"/>
      <c r="CPS59" s="81"/>
      <c r="CPT59" s="81"/>
      <c r="CPU59" s="81"/>
      <c r="CPV59" s="81"/>
      <c r="CPW59" s="81"/>
      <c r="CPX59" s="81"/>
      <c r="CPY59" s="81"/>
      <c r="CPZ59" s="81"/>
      <c r="CQA59" s="81"/>
      <c r="CQB59" s="81"/>
      <c r="CQC59" s="81"/>
      <c r="CQD59" s="81"/>
      <c r="CQE59" s="81"/>
      <c r="CQF59" s="81"/>
      <c r="CQG59" s="81"/>
      <c r="CQH59" s="81"/>
      <c r="CQI59" s="81"/>
      <c r="CQJ59" s="81"/>
      <c r="CQK59" s="81"/>
      <c r="CQL59" s="81"/>
      <c r="CQM59" s="81"/>
      <c r="CQN59" s="81"/>
      <c r="CQO59" s="81"/>
      <c r="CQP59" s="81"/>
      <c r="CQQ59" s="81"/>
      <c r="CQR59" s="81"/>
      <c r="CQS59" s="81"/>
      <c r="CQT59" s="81"/>
      <c r="CQU59" s="81"/>
      <c r="CQV59" s="81"/>
      <c r="CQW59" s="81"/>
      <c r="CQX59" s="81"/>
      <c r="CQY59" s="81"/>
      <c r="CQZ59" s="81"/>
      <c r="CRA59" s="81"/>
      <c r="CRB59" s="81"/>
      <c r="CRC59" s="81"/>
      <c r="CRD59" s="81"/>
      <c r="CRE59" s="81"/>
      <c r="CRF59" s="81"/>
      <c r="CRG59" s="81"/>
      <c r="CRH59" s="81"/>
      <c r="CRI59" s="81"/>
      <c r="CRJ59" s="81"/>
      <c r="CRK59" s="81"/>
      <c r="CRL59" s="81"/>
      <c r="CRM59" s="81"/>
      <c r="CRN59" s="81"/>
      <c r="CRO59" s="81"/>
      <c r="CRP59" s="81"/>
      <c r="CRQ59" s="81"/>
      <c r="CRR59" s="81"/>
      <c r="CRS59" s="81"/>
      <c r="CRT59" s="81"/>
      <c r="CRU59" s="81"/>
      <c r="CRV59" s="81"/>
      <c r="CRW59" s="81"/>
      <c r="CRX59" s="81"/>
      <c r="CRY59" s="81"/>
      <c r="CRZ59" s="81"/>
      <c r="CSA59" s="81"/>
      <c r="CSB59" s="81"/>
      <c r="CSC59" s="81"/>
      <c r="CSD59" s="81"/>
      <c r="CSE59" s="81"/>
      <c r="CSF59" s="81"/>
      <c r="CSG59" s="81"/>
      <c r="CSH59" s="81"/>
      <c r="CSI59" s="81"/>
      <c r="CSJ59" s="81"/>
      <c r="CSK59" s="81"/>
      <c r="CSL59" s="81"/>
      <c r="CSM59" s="81"/>
      <c r="CSN59" s="81"/>
      <c r="CSO59" s="81"/>
      <c r="CSP59" s="81"/>
      <c r="CSQ59" s="81"/>
      <c r="CSR59" s="81"/>
      <c r="CSS59" s="81"/>
      <c r="CST59" s="81"/>
      <c r="CSU59" s="81"/>
      <c r="CSV59" s="81"/>
      <c r="CSW59" s="81"/>
      <c r="CSX59" s="81"/>
      <c r="CSY59" s="81"/>
      <c r="CSZ59" s="81"/>
      <c r="CTA59" s="81"/>
      <c r="CTB59" s="81"/>
      <c r="CTC59" s="81"/>
      <c r="CTD59" s="81"/>
      <c r="CTE59" s="81"/>
      <c r="CTF59" s="81"/>
      <c r="CTG59" s="81"/>
      <c r="CTH59" s="81"/>
      <c r="CTI59" s="81"/>
      <c r="CTJ59" s="81"/>
      <c r="CTK59" s="81"/>
      <c r="CTL59" s="81"/>
      <c r="CTM59" s="81"/>
      <c r="CTN59" s="81"/>
      <c r="CTO59" s="81"/>
      <c r="CTP59" s="81"/>
      <c r="CTQ59" s="81"/>
      <c r="CTR59" s="81"/>
      <c r="CTS59" s="81"/>
      <c r="CTT59" s="81"/>
      <c r="CTU59" s="81"/>
      <c r="CTV59" s="81"/>
      <c r="CTW59" s="81"/>
      <c r="CTX59" s="81"/>
      <c r="CTY59" s="81"/>
      <c r="CTZ59" s="81"/>
      <c r="CUA59" s="81"/>
      <c r="CUB59" s="81"/>
      <c r="CUC59" s="81"/>
      <c r="CUD59" s="81"/>
      <c r="CUE59" s="81"/>
      <c r="CUF59" s="81"/>
      <c r="CUG59" s="81"/>
      <c r="CUH59" s="81"/>
      <c r="CUI59" s="81"/>
      <c r="CUJ59" s="81"/>
      <c r="CUK59" s="81"/>
      <c r="CUL59" s="81"/>
      <c r="CUM59" s="81"/>
      <c r="CUN59" s="81"/>
      <c r="CUO59" s="81"/>
      <c r="CUP59" s="81"/>
      <c r="CUQ59" s="81"/>
      <c r="CUR59" s="81"/>
      <c r="CUS59" s="81"/>
      <c r="CUT59" s="81"/>
      <c r="CUU59" s="81"/>
      <c r="CUV59" s="81"/>
      <c r="CUW59" s="81"/>
      <c r="CUX59" s="81"/>
      <c r="CUY59" s="81"/>
      <c r="CUZ59" s="81"/>
      <c r="CVA59" s="81"/>
      <c r="CVB59" s="81"/>
      <c r="CVC59" s="81"/>
      <c r="CVD59" s="81"/>
      <c r="CVE59" s="81"/>
      <c r="CVF59" s="81"/>
      <c r="CVG59" s="81"/>
      <c r="CVH59" s="81"/>
      <c r="CVI59" s="81"/>
      <c r="CVJ59" s="81"/>
      <c r="CVK59" s="81"/>
      <c r="CVL59" s="81"/>
      <c r="CVM59" s="81"/>
      <c r="CVN59" s="81"/>
      <c r="CVO59" s="81"/>
      <c r="CVP59" s="81"/>
      <c r="CVQ59" s="81"/>
      <c r="CVR59" s="81"/>
      <c r="CVS59" s="81"/>
      <c r="CVT59" s="81"/>
      <c r="CVU59" s="81"/>
      <c r="CVV59" s="81"/>
      <c r="CVW59" s="81"/>
      <c r="CVX59" s="81"/>
      <c r="CVY59" s="81"/>
      <c r="CVZ59" s="81"/>
      <c r="CWA59" s="81"/>
      <c r="CWB59" s="81"/>
      <c r="CWC59" s="81"/>
      <c r="CWD59" s="81"/>
      <c r="CWE59" s="81"/>
      <c r="CWF59" s="81"/>
      <c r="CWG59" s="81"/>
      <c r="CWH59" s="81"/>
      <c r="CWI59" s="81"/>
      <c r="CWJ59" s="81"/>
      <c r="CWK59" s="81"/>
      <c r="CWL59" s="81"/>
      <c r="CWM59" s="81"/>
      <c r="CWN59" s="81"/>
      <c r="CWO59" s="81"/>
      <c r="CWP59" s="81"/>
      <c r="CWQ59" s="81"/>
      <c r="CWR59" s="81"/>
      <c r="CWS59" s="81"/>
      <c r="CWT59" s="81"/>
      <c r="CWU59" s="81"/>
      <c r="CWV59" s="81"/>
      <c r="CWW59" s="81"/>
      <c r="CWX59" s="81"/>
      <c r="CWY59" s="81"/>
      <c r="CWZ59" s="81"/>
      <c r="CXA59" s="81"/>
      <c r="CXB59" s="81"/>
      <c r="CXC59" s="81"/>
      <c r="CXD59" s="81"/>
      <c r="CXE59" s="81"/>
      <c r="CXF59" s="81"/>
      <c r="CXG59" s="81"/>
      <c r="CXH59" s="81"/>
      <c r="CXI59" s="81"/>
      <c r="CXJ59" s="81"/>
      <c r="CXK59" s="81"/>
      <c r="CXL59" s="81"/>
      <c r="CXM59" s="81"/>
      <c r="CXN59" s="81"/>
      <c r="CXO59" s="81"/>
      <c r="CXP59" s="81"/>
      <c r="CXQ59" s="81"/>
      <c r="CXR59" s="81"/>
      <c r="CXS59" s="81"/>
      <c r="CXT59" s="81"/>
      <c r="CXU59" s="81"/>
      <c r="CXV59" s="81"/>
      <c r="CXW59" s="81"/>
      <c r="CXX59" s="81"/>
      <c r="CXY59" s="81"/>
      <c r="CXZ59" s="81"/>
      <c r="CYA59" s="81"/>
      <c r="CYB59" s="81"/>
      <c r="CYC59" s="81"/>
      <c r="CYD59" s="81"/>
      <c r="CYE59" s="81"/>
      <c r="CYF59" s="81"/>
      <c r="CYG59" s="81"/>
      <c r="CYH59" s="81"/>
      <c r="CYI59" s="81"/>
      <c r="CYJ59" s="81"/>
      <c r="CYK59" s="81"/>
      <c r="CYL59" s="81"/>
      <c r="CYM59" s="81"/>
      <c r="CYN59" s="81"/>
      <c r="CYO59" s="81"/>
      <c r="CYP59" s="81"/>
      <c r="CYQ59" s="81"/>
      <c r="CYR59" s="81"/>
      <c r="CYS59" s="81"/>
      <c r="CYT59" s="81"/>
      <c r="CYU59" s="81"/>
      <c r="CYV59" s="81"/>
      <c r="CYW59" s="81"/>
      <c r="CYX59" s="81"/>
      <c r="CYY59" s="81"/>
      <c r="CYZ59" s="81"/>
      <c r="CZA59" s="81"/>
      <c r="CZB59" s="81"/>
      <c r="CZC59" s="81"/>
      <c r="CZD59" s="81"/>
      <c r="CZE59" s="81"/>
      <c r="CZF59" s="81"/>
      <c r="CZG59" s="81"/>
      <c r="CZH59" s="81"/>
      <c r="CZI59" s="81"/>
      <c r="CZJ59" s="81"/>
      <c r="CZK59" s="81"/>
      <c r="CZL59" s="81"/>
      <c r="CZM59" s="81"/>
      <c r="CZN59" s="81"/>
      <c r="CZO59" s="81"/>
      <c r="CZP59" s="81"/>
      <c r="CZQ59" s="81"/>
      <c r="CZR59" s="81"/>
      <c r="CZS59" s="81"/>
      <c r="CZT59" s="81"/>
      <c r="CZU59" s="81"/>
      <c r="CZV59" s="81"/>
      <c r="CZW59" s="81"/>
      <c r="CZX59" s="81"/>
      <c r="CZY59" s="81"/>
      <c r="CZZ59" s="81"/>
      <c r="DAA59" s="81"/>
      <c r="DAB59" s="81"/>
      <c r="DAC59" s="81"/>
      <c r="DAD59" s="81"/>
      <c r="DAE59" s="81"/>
      <c r="DAF59" s="81"/>
      <c r="DAG59" s="81"/>
      <c r="DAH59" s="81"/>
      <c r="DAI59" s="81"/>
      <c r="DAJ59" s="81"/>
      <c r="DAK59" s="81"/>
      <c r="DAL59" s="81"/>
      <c r="DAM59" s="81"/>
      <c r="DAN59" s="81"/>
      <c r="DAO59" s="81"/>
      <c r="DAP59" s="81"/>
      <c r="DAQ59" s="81"/>
      <c r="DAR59" s="81"/>
      <c r="DAS59" s="81"/>
      <c r="DAT59" s="81"/>
      <c r="DAU59" s="81"/>
      <c r="DAV59" s="81"/>
      <c r="DAW59" s="81"/>
      <c r="DAX59" s="81"/>
      <c r="DAY59" s="81"/>
      <c r="DAZ59" s="81"/>
      <c r="DBA59" s="81"/>
      <c r="DBB59" s="81"/>
      <c r="DBC59" s="81"/>
      <c r="DBD59" s="81"/>
      <c r="DBE59" s="81"/>
      <c r="DBF59" s="81"/>
      <c r="DBG59" s="81"/>
      <c r="DBH59" s="81"/>
      <c r="DBI59" s="81"/>
      <c r="DBJ59" s="81"/>
      <c r="DBK59" s="81"/>
      <c r="DBL59" s="81"/>
      <c r="DBM59" s="81"/>
      <c r="DBN59" s="81"/>
      <c r="DBO59" s="81"/>
      <c r="DBP59" s="81"/>
      <c r="DBQ59" s="81"/>
      <c r="DBR59" s="81"/>
      <c r="DBS59" s="81"/>
      <c r="DBT59" s="81"/>
      <c r="DBU59" s="81"/>
      <c r="DBV59" s="81"/>
      <c r="DBW59" s="81"/>
      <c r="DBX59" s="81"/>
      <c r="DBY59" s="81"/>
      <c r="DBZ59" s="81"/>
      <c r="DCA59" s="81"/>
      <c r="DCB59" s="81"/>
      <c r="DCC59" s="81"/>
      <c r="DCD59" s="81"/>
      <c r="DCE59" s="81"/>
      <c r="DCF59" s="81"/>
      <c r="DCG59" s="81"/>
      <c r="DCH59" s="81"/>
      <c r="DCI59" s="81"/>
      <c r="DCJ59" s="81"/>
      <c r="DCK59" s="81"/>
      <c r="DCL59" s="81"/>
      <c r="DCM59" s="81"/>
      <c r="DCN59" s="81"/>
      <c r="DCO59" s="81"/>
      <c r="DCP59" s="81"/>
      <c r="DCQ59" s="81"/>
      <c r="DCR59" s="81"/>
      <c r="DCS59" s="81"/>
      <c r="DCT59" s="81"/>
      <c r="DCU59" s="81"/>
      <c r="DCV59" s="81"/>
      <c r="DCW59" s="81"/>
      <c r="DCX59" s="81"/>
      <c r="DCY59" s="81"/>
      <c r="DCZ59" s="81"/>
      <c r="DDA59" s="81"/>
      <c r="DDB59" s="81"/>
      <c r="DDC59" s="81"/>
      <c r="DDD59" s="81"/>
      <c r="DDE59" s="81"/>
      <c r="DDF59" s="81"/>
      <c r="DDG59" s="81"/>
      <c r="DDH59" s="81"/>
      <c r="DDI59" s="81"/>
      <c r="DDJ59" s="81"/>
      <c r="DDK59" s="81"/>
      <c r="DDL59" s="81"/>
      <c r="DDM59" s="81"/>
      <c r="DDN59" s="81"/>
      <c r="DDO59" s="81"/>
      <c r="DDP59" s="81"/>
      <c r="DDQ59" s="81"/>
      <c r="DDR59" s="81"/>
      <c r="DDS59" s="81"/>
      <c r="DDT59" s="81"/>
      <c r="DDU59" s="81"/>
      <c r="DDV59" s="81"/>
      <c r="DDW59" s="81"/>
      <c r="DDX59" s="81"/>
      <c r="DDY59" s="81"/>
      <c r="DDZ59" s="81"/>
      <c r="DEA59" s="81"/>
      <c r="DEB59" s="81"/>
      <c r="DEC59" s="81"/>
      <c r="DED59" s="81"/>
      <c r="DEE59" s="81"/>
      <c r="DEF59" s="81"/>
      <c r="DEG59" s="81"/>
      <c r="DEH59" s="81"/>
      <c r="DEI59" s="81"/>
      <c r="DEJ59" s="81"/>
      <c r="DEK59" s="81"/>
      <c r="DEL59" s="81"/>
      <c r="DEM59" s="81"/>
      <c r="DEN59" s="81"/>
      <c r="DEO59" s="81"/>
      <c r="DEP59" s="81"/>
      <c r="DEQ59" s="81"/>
      <c r="DER59" s="81"/>
      <c r="DES59" s="81"/>
      <c r="DET59" s="81"/>
      <c r="DEU59" s="81"/>
      <c r="DEV59" s="81"/>
      <c r="DEW59" s="81"/>
      <c r="DEX59" s="81"/>
      <c r="DEY59" s="81"/>
      <c r="DEZ59" s="81"/>
      <c r="DFA59" s="81"/>
      <c r="DFB59" s="81"/>
      <c r="DFC59" s="81"/>
      <c r="DFD59" s="81"/>
      <c r="DFE59" s="81"/>
      <c r="DFF59" s="81"/>
      <c r="DFG59" s="81"/>
      <c r="DFH59" s="81"/>
      <c r="DFI59" s="81"/>
      <c r="DFJ59" s="81"/>
      <c r="DFK59" s="81"/>
      <c r="DFL59" s="81"/>
      <c r="DFM59" s="81"/>
      <c r="DFN59" s="81"/>
      <c r="DFO59" s="81"/>
      <c r="DFP59" s="81"/>
      <c r="DFQ59" s="81"/>
      <c r="DFR59" s="81"/>
      <c r="DFS59" s="81"/>
      <c r="DFT59" s="81"/>
      <c r="DFU59" s="81"/>
      <c r="DFV59" s="81"/>
      <c r="DFW59" s="81"/>
      <c r="DFX59" s="81"/>
      <c r="DFY59" s="81"/>
      <c r="DFZ59" s="81"/>
      <c r="DGA59" s="81"/>
      <c r="DGB59" s="81"/>
      <c r="DGC59" s="81"/>
      <c r="DGD59" s="81"/>
      <c r="DGE59" s="81"/>
      <c r="DGF59" s="81"/>
      <c r="DGG59" s="81"/>
      <c r="DGH59" s="81"/>
      <c r="DGI59" s="81"/>
      <c r="DGJ59" s="81"/>
      <c r="DGK59" s="81"/>
      <c r="DGL59" s="81"/>
      <c r="DGM59" s="81"/>
      <c r="DGN59" s="81"/>
      <c r="DGO59" s="81"/>
      <c r="DGP59" s="81"/>
      <c r="DGQ59" s="81"/>
      <c r="DGR59" s="81"/>
      <c r="DGS59" s="81"/>
      <c r="DGT59" s="81"/>
      <c r="DGU59" s="81"/>
      <c r="DGV59" s="81"/>
      <c r="DGW59" s="81"/>
      <c r="DGX59" s="81"/>
      <c r="DGY59" s="81"/>
      <c r="DGZ59" s="81"/>
      <c r="DHA59" s="81"/>
      <c r="DHB59" s="81"/>
      <c r="DHC59" s="81"/>
      <c r="DHD59" s="81"/>
      <c r="DHE59" s="81"/>
      <c r="DHF59" s="81"/>
      <c r="DHG59" s="81"/>
      <c r="DHH59" s="81"/>
      <c r="DHI59" s="81"/>
      <c r="DHJ59" s="81"/>
      <c r="DHK59" s="81"/>
      <c r="DHL59" s="81"/>
      <c r="DHM59" s="81"/>
      <c r="DHN59" s="81"/>
      <c r="DHO59" s="81"/>
      <c r="DHP59" s="81"/>
      <c r="DHQ59" s="81"/>
      <c r="DHR59" s="81"/>
      <c r="DHS59" s="81"/>
      <c r="DHT59" s="81"/>
      <c r="DHU59" s="81"/>
      <c r="DHV59" s="81"/>
      <c r="DHW59" s="81"/>
      <c r="DHX59" s="81"/>
      <c r="DHY59" s="81"/>
      <c r="DHZ59" s="81"/>
      <c r="DIA59" s="81"/>
      <c r="DIB59" s="81"/>
      <c r="DIC59" s="81"/>
      <c r="DID59" s="81"/>
      <c r="DIE59" s="81"/>
      <c r="DIF59" s="81"/>
      <c r="DIG59" s="81"/>
      <c r="DIH59" s="81"/>
      <c r="DII59" s="81"/>
      <c r="DIJ59" s="81"/>
      <c r="DIK59" s="81"/>
      <c r="DIL59" s="81"/>
      <c r="DIM59" s="81"/>
      <c r="DIN59" s="81"/>
      <c r="DIO59" s="81"/>
      <c r="DIP59" s="81"/>
      <c r="DIQ59" s="81"/>
      <c r="DIR59" s="81"/>
      <c r="DIS59" s="81"/>
      <c r="DIT59" s="81"/>
      <c r="DIU59" s="81"/>
      <c r="DIV59" s="81"/>
      <c r="DIW59" s="81"/>
      <c r="DIX59" s="81"/>
      <c r="DIY59" s="81"/>
      <c r="DIZ59" s="81"/>
      <c r="DJA59" s="81"/>
      <c r="DJB59" s="81"/>
      <c r="DJC59" s="81"/>
      <c r="DJD59" s="81"/>
      <c r="DJE59" s="81"/>
      <c r="DJF59" s="81"/>
      <c r="DJG59" s="81"/>
      <c r="DJH59" s="81"/>
      <c r="DJI59" s="81"/>
      <c r="DJJ59" s="81"/>
      <c r="DJK59" s="81"/>
      <c r="DJL59" s="81"/>
      <c r="DJM59" s="81"/>
      <c r="DJN59" s="81"/>
      <c r="DJO59" s="81"/>
      <c r="DJP59" s="81"/>
      <c r="DJQ59" s="81"/>
      <c r="DJR59" s="81"/>
      <c r="DJS59" s="81"/>
      <c r="DJT59" s="81"/>
      <c r="DJU59" s="81"/>
      <c r="DJV59" s="81"/>
      <c r="DJW59" s="81"/>
      <c r="DJX59" s="81"/>
      <c r="DJY59" s="81"/>
      <c r="DJZ59" s="81"/>
      <c r="DKA59" s="81"/>
      <c r="DKB59" s="81"/>
      <c r="DKC59" s="81"/>
      <c r="DKD59" s="81"/>
      <c r="DKE59" s="81"/>
      <c r="DKF59" s="81"/>
      <c r="DKG59" s="81"/>
      <c r="DKH59" s="81"/>
      <c r="DKI59" s="81"/>
      <c r="DKJ59" s="81"/>
      <c r="DKK59" s="81"/>
      <c r="DKL59" s="81"/>
      <c r="DKM59" s="81"/>
      <c r="DKN59" s="81"/>
      <c r="DKO59" s="81"/>
      <c r="DKP59" s="81"/>
      <c r="DKQ59" s="81"/>
      <c r="DKR59" s="81"/>
      <c r="DKS59" s="81"/>
      <c r="DKT59" s="81"/>
      <c r="DKU59" s="81"/>
      <c r="DKV59" s="81"/>
      <c r="DKW59" s="81"/>
      <c r="DKX59" s="81"/>
      <c r="DKY59" s="81"/>
      <c r="DKZ59" s="81"/>
      <c r="DLA59" s="81"/>
      <c r="DLB59" s="81"/>
      <c r="DLC59" s="81"/>
      <c r="DLD59" s="81"/>
      <c r="DLE59" s="81"/>
      <c r="DLF59" s="81"/>
      <c r="DLG59" s="81"/>
      <c r="DLH59" s="81"/>
      <c r="DLI59" s="81"/>
      <c r="DLJ59" s="81"/>
      <c r="DLK59" s="81"/>
      <c r="DLL59" s="81"/>
      <c r="DLM59" s="81"/>
      <c r="DLN59" s="81"/>
      <c r="DLO59" s="81"/>
      <c r="DLP59" s="81"/>
      <c r="DLQ59" s="81"/>
      <c r="DLR59" s="81"/>
      <c r="DLS59" s="81"/>
      <c r="DLT59" s="81"/>
      <c r="DLU59" s="81"/>
      <c r="DLV59" s="81"/>
      <c r="DLW59" s="81"/>
      <c r="DLX59" s="81"/>
      <c r="DLY59" s="81"/>
      <c r="DLZ59" s="81"/>
      <c r="DMA59" s="81"/>
      <c r="DMB59" s="81"/>
      <c r="DMC59" s="81"/>
      <c r="DMD59" s="81"/>
      <c r="DME59" s="81"/>
      <c r="DMF59" s="81"/>
      <c r="DMG59" s="81"/>
      <c r="DMH59" s="81"/>
      <c r="DMI59" s="81"/>
      <c r="DMJ59" s="81"/>
      <c r="DMK59" s="81"/>
      <c r="DML59" s="81"/>
      <c r="DMM59" s="81"/>
      <c r="DMN59" s="81"/>
      <c r="DMO59" s="81"/>
      <c r="DMP59" s="81"/>
      <c r="DMQ59" s="81"/>
      <c r="DMR59" s="81"/>
      <c r="DMS59" s="81"/>
      <c r="DMT59" s="81"/>
      <c r="DMU59" s="81"/>
      <c r="DMV59" s="81"/>
      <c r="DMW59" s="81"/>
      <c r="DMX59" s="81"/>
      <c r="DMY59" s="81"/>
      <c r="DMZ59" s="81"/>
      <c r="DNA59" s="81"/>
      <c r="DNB59" s="81"/>
      <c r="DNC59" s="81"/>
      <c r="DND59" s="81"/>
      <c r="DNE59" s="81"/>
      <c r="DNF59" s="81"/>
      <c r="DNG59" s="81"/>
      <c r="DNH59" s="81"/>
      <c r="DNI59" s="81"/>
      <c r="DNJ59" s="81"/>
      <c r="DNK59" s="81"/>
      <c r="DNL59" s="81"/>
      <c r="DNM59" s="81"/>
      <c r="DNN59" s="81"/>
      <c r="DNO59" s="81"/>
      <c r="DNP59" s="81"/>
      <c r="DNQ59" s="81"/>
      <c r="DNR59" s="81"/>
      <c r="DNS59" s="81"/>
      <c r="DNT59" s="81"/>
      <c r="DNU59" s="81"/>
      <c r="DNV59" s="81"/>
      <c r="DNW59" s="81"/>
      <c r="DNX59" s="81"/>
      <c r="DNY59" s="81"/>
      <c r="DNZ59" s="81"/>
      <c r="DOA59" s="81"/>
      <c r="DOB59" s="81"/>
      <c r="DOC59" s="81"/>
      <c r="DOD59" s="81"/>
      <c r="DOE59" s="81"/>
      <c r="DOF59" s="81"/>
      <c r="DOG59" s="81"/>
      <c r="DOH59" s="81"/>
      <c r="DOI59" s="81"/>
      <c r="DOJ59" s="81"/>
      <c r="DOK59" s="81"/>
      <c r="DOL59" s="81"/>
      <c r="DOM59" s="81"/>
      <c r="DON59" s="81"/>
      <c r="DOO59" s="81"/>
      <c r="DOP59" s="81"/>
      <c r="DOQ59" s="81"/>
      <c r="DOR59" s="81"/>
      <c r="DOS59" s="81"/>
      <c r="DOT59" s="81"/>
      <c r="DOU59" s="81"/>
      <c r="DOV59" s="81"/>
      <c r="DOW59" s="81"/>
      <c r="DOX59" s="81"/>
      <c r="DOY59" s="81"/>
      <c r="DOZ59" s="81"/>
      <c r="DPA59" s="81"/>
      <c r="DPB59" s="81"/>
      <c r="DPC59" s="81"/>
      <c r="DPD59" s="81"/>
      <c r="DPE59" s="81"/>
      <c r="DPF59" s="81"/>
      <c r="DPG59" s="81"/>
      <c r="DPH59" s="81"/>
      <c r="DPI59" s="81"/>
      <c r="DPJ59" s="81"/>
      <c r="DPK59" s="81"/>
      <c r="DPL59" s="81"/>
      <c r="DPM59" s="81"/>
      <c r="DPN59" s="81"/>
      <c r="DPO59" s="81"/>
      <c r="DPP59" s="81"/>
      <c r="DPQ59" s="81"/>
      <c r="DPR59" s="81"/>
      <c r="DPS59" s="81"/>
      <c r="DPT59" s="81"/>
      <c r="DPU59" s="81"/>
      <c r="DPV59" s="81"/>
      <c r="DPW59" s="81"/>
      <c r="DPX59" s="81"/>
      <c r="DPY59" s="81"/>
      <c r="DPZ59" s="81"/>
      <c r="DQA59" s="81"/>
      <c r="DQB59" s="81"/>
      <c r="DQC59" s="81"/>
      <c r="DQD59" s="81"/>
      <c r="DQE59" s="81"/>
      <c r="DQF59" s="81"/>
      <c r="DQG59" s="81"/>
      <c r="DQH59" s="81"/>
      <c r="DQI59" s="81"/>
      <c r="DQJ59" s="81"/>
      <c r="DQK59" s="81"/>
      <c r="DQL59" s="81"/>
      <c r="DQM59" s="81"/>
      <c r="DQN59" s="81"/>
      <c r="DQO59" s="81"/>
      <c r="DQP59" s="81"/>
      <c r="DQQ59" s="81"/>
      <c r="DQR59" s="81"/>
      <c r="DQS59" s="81"/>
      <c r="DQT59" s="81"/>
      <c r="DQU59" s="81"/>
      <c r="DQV59" s="81"/>
      <c r="DQW59" s="81"/>
      <c r="DQX59" s="81"/>
      <c r="DQY59" s="81"/>
      <c r="DQZ59" s="81"/>
      <c r="DRA59" s="81"/>
      <c r="DRB59" s="81"/>
      <c r="DRC59" s="81"/>
      <c r="DRD59" s="81"/>
      <c r="DRE59" s="81"/>
      <c r="DRF59" s="81"/>
      <c r="DRG59" s="81"/>
      <c r="DRH59" s="81"/>
      <c r="DRI59" s="81"/>
      <c r="DRJ59" s="81"/>
      <c r="DRK59" s="81"/>
      <c r="DRL59" s="81"/>
      <c r="DRM59" s="81"/>
      <c r="DRN59" s="81"/>
      <c r="DRO59" s="81"/>
      <c r="DRP59" s="81"/>
      <c r="DRQ59" s="81"/>
      <c r="DRR59" s="81"/>
      <c r="DRS59" s="81"/>
      <c r="DRT59" s="81"/>
      <c r="DRU59" s="81"/>
      <c r="DRV59" s="81"/>
      <c r="DRW59" s="81"/>
      <c r="DRX59" s="81"/>
      <c r="DRY59" s="81"/>
      <c r="DRZ59" s="81"/>
      <c r="DSA59" s="81"/>
      <c r="DSB59" s="81"/>
      <c r="DSC59" s="81"/>
      <c r="DSD59" s="81"/>
      <c r="DSE59" s="81"/>
      <c r="DSF59" s="81"/>
      <c r="DSG59" s="81"/>
      <c r="DSH59" s="81"/>
      <c r="DSI59" s="81"/>
      <c r="DSJ59" s="81"/>
      <c r="DSK59" s="81"/>
      <c r="DSL59" s="81"/>
      <c r="DSM59" s="81"/>
      <c r="DSN59" s="81"/>
      <c r="DSO59" s="81"/>
      <c r="DSP59" s="81"/>
      <c r="DSQ59" s="81"/>
      <c r="DSR59" s="81"/>
      <c r="DSS59" s="81"/>
      <c r="DST59" s="81"/>
      <c r="DSU59" s="81"/>
      <c r="DSV59" s="81"/>
      <c r="DSW59" s="81"/>
      <c r="DSX59" s="81"/>
      <c r="DSY59" s="81"/>
      <c r="DSZ59" s="81"/>
      <c r="DTA59" s="81"/>
      <c r="DTB59" s="81"/>
      <c r="DTC59" s="81"/>
      <c r="DTD59" s="81"/>
      <c r="DTE59" s="81"/>
      <c r="DTF59" s="81"/>
      <c r="DTG59" s="81"/>
      <c r="DTH59" s="81"/>
      <c r="DTI59" s="81"/>
      <c r="DTJ59" s="81"/>
      <c r="DTK59" s="81"/>
      <c r="DTL59" s="81"/>
      <c r="DTM59" s="81"/>
      <c r="DTN59" s="81"/>
      <c r="DTO59" s="81"/>
      <c r="DTP59" s="81"/>
      <c r="DTQ59" s="81"/>
      <c r="DTR59" s="81"/>
      <c r="DTS59" s="81"/>
      <c r="DTT59" s="81"/>
      <c r="DTU59" s="81"/>
      <c r="DTV59" s="81"/>
      <c r="DTW59" s="81"/>
      <c r="DTX59" s="81"/>
      <c r="DTY59" s="81"/>
      <c r="DTZ59" s="81"/>
      <c r="DUA59" s="81"/>
      <c r="DUB59" s="81"/>
      <c r="DUC59" s="81"/>
      <c r="DUD59" s="81"/>
      <c r="DUE59" s="81"/>
      <c r="DUF59" s="81"/>
      <c r="DUG59" s="81"/>
      <c r="DUH59" s="81"/>
      <c r="DUI59" s="81"/>
      <c r="DUJ59" s="81"/>
      <c r="DUK59" s="81"/>
      <c r="DUL59" s="81"/>
      <c r="DUM59" s="81"/>
      <c r="DUN59" s="81"/>
      <c r="DUO59" s="81"/>
      <c r="DUP59" s="81"/>
      <c r="DUQ59" s="81"/>
      <c r="DUR59" s="81"/>
      <c r="DUS59" s="81"/>
      <c r="DUT59" s="81"/>
      <c r="DUU59" s="81"/>
      <c r="DUV59" s="81"/>
      <c r="DUW59" s="81"/>
      <c r="DUX59" s="81"/>
      <c r="DUY59" s="81"/>
      <c r="DUZ59" s="81"/>
      <c r="DVA59" s="81"/>
      <c r="DVB59" s="81"/>
      <c r="DVC59" s="81"/>
      <c r="DVD59" s="81"/>
      <c r="DVE59" s="81"/>
      <c r="DVF59" s="81"/>
      <c r="DVG59" s="81"/>
      <c r="DVH59" s="81"/>
      <c r="DVI59" s="81"/>
      <c r="DVJ59" s="81"/>
      <c r="DVK59" s="81"/>
      <c r="DVL59" s="81"/>
      <c r="DVM59" s="81"/>
      <c r="DVN59" s="81"/>
      <c r="DVO59" s="81"/>
      <c r="DVP59" s="81"/>
      <c r="DVQ59" s="81"/>
      <c r="DVR59" s="81"/>
      <c r="DVS59" s="81"/>
      <c r="DVT59" s="81"/>
      <c r="DVU59" s="81"/>
      <c r="DVV59" s="81"/>
      <c r="DVW59" s="81"/>
      <c r="DVX59" s="81"/>
      <c r="DVY59" s="81"/>
      <c r="DVZ59" s="81"/>
      <c r="DWA59" s="81"/>
      <c r="DWB59" s="81"/>
      <c r="DWC59" s="81"/>
      <c r="DWD59" s="81"/>
      <c r="DWE59" s="81"/>
      <c r="DWF59" s="81"/>
      <c r="DWG59" s="81"/>
      <c r="DWH59" s="81"/>
      <c r="DWI59" s="81"/>
      <c r="DWJ59" s="81"/>
      <c r="DWK59" s="81"/>
      <c r="DWL59" s="81"/>
      <c r="DWM59" s="81"/>
      <c r="DWN59" s="81"/>
      <c r="DWO59" s="81"/>
      <c r="DWP59" s="81"/>
      <c r="DWQ59" s="81"/>
      <c r="DWR59" s="81"/>
      <c r="DWS59" s="81"/>
      <c r="DWT59" s="81"/>
      <c r="DWU59" s="81"/>
      <c r="DWV59" s="81"/>
      <c r="DWW59" s="81"/>
      <c r="DWX59" s="81"/>
      <c r="DWY59" s="81"/>
      <c r="DWZ59" s="81"/>
      <c r="DXA59" s="81"/>
      <c r="DXB59" s="81"/>
      <c r="DXC59" s="81"/>
      <c r="DXD59" s="81"/>
      <c r="DXE59" s="81"/>
      <c r="DXF59" s="81"/>
      <c r="DXG59" s="81"/>
      <c r="DXH59" s="81"/>
      <c r="DXI59" s="81"/>
      <c r="DXJ59" s="81"/>
      <c r="DXK59" s="81"/>
      <c r="DXL59" s="81"/>
      <c r="DXM59" s="81"/>
      <c r="DXN59" s="81"/>
      <c r="DXO59" s="81"/>
      <c r="DXP59" s="81"/>
      <c r="DXQ59" s="81"/>
      <c r="DXR59" s="81"/>
      <c r="DXS59" s="81"/>
      <c r="DXT59" s="81"/>
      <c r="DXU59" s="81"/>
      <c r="DXV59" s="81"/>
      <c r="DXW59" s="81"/>
      <c r="DXX59" s="81"/>
      <c r="DXY59" s="81"/>
      <c r="DXZ59" s="81"/>
      <c r="DYA59" s="81"/>
      <c r="DYB59" s="81"/>
      <c r="DYC59" s="81"/>
      <c r="DYD59" s="81"/>
      <c r="DYE59" s="81"/>
      <c r="DYF59" s="81"/>
      <c r="DYG59" s="81"/>
      <c r="DYH59" s="81"/>
      <c r="DYI59" s="81"/>
      <c r="DYJ59" s="81"/>
      <c r="DYK59" s="81"/>
      <c r="DYL59" s="81"/>
      <c r="DYM59" s="81"/>
      <c r="DYN59" s="81"/>
      <c r="DYO59" s="81"/>
      <c r="DYP59" s="81"/>
      <c r="DYQ59" s="81"/>
      <c r="DYR59" s="81"/>
      <c r="DYS59" s="81"/>
      <c r="DYT59" s="81"/>
      <c r="DYU59" s="81"/>
      <c r="DYV59" s="81"/>
      <c r="DYW59" s="81"/>
      <c r="DYX59" s="81"/>
      <c r="DYY59" s="81"/>
      <c r="DYZ59" s="81"/>
      <c r="DZA59" s="81"/>
      <c r="DZB59" s="81"/>
      <c r="DZC59" s="81"/>
      <c r="DZD59" s="81"/>
      <c r="DZE59" s="81"/>
      <c r="DZF59" s="81"/>
      <c r="DZG59" s="81"/>
      <c r="DZH59" s="81"/>
      <c r="DZI59" s="81"/>
      <c r="DZJ59" s="81"/>
      <c r="DZK59" s="81"/>
      <c r="DZL59" s="81"/>
      <c r="DZM59" s="81"/>
      <c r="DZN59" s="81"/>
      <c r="DZO59" s="81"/>
      <c r="DZP59" s="81"/>
      <c r="DZQ59" s="81"/>
      <c r="DZR59" s="81"/>
      <c r="DZS59" s="81"/>
      <c r="DZT59" s="81"/>
      <c r="DZU59" s="81"/>
      <c r="DZV59" s="81"/>
      <c r="DZW59" s="81"/>
      <c r="DZX59" s="81"/>
      <c r="DZY59" s="81"/>
      <c r="DZZ59" s="81"/>
      <c r="EAA59" s="81"/>
      <c r="EAB59" s="81"/>
      <c r="EAC59" s="81"/>
      <c r="EAD59" s="81"/>
      <c r="EAE59" s="81"/>
      <c r="EAF59" s="81"/>
      <c r="EAG59" s="81"/>
      <c r="EAH59" s="81"/>
      <c r="EAI59" s="81"/>
      <c r="EAJ59" s="81"/>
      <c r="EAK59" s="81"/>
      <c r="EAL59" s="81"/>
      <c r="EAM59" s="81"/>
      <c r="EAN59" s="81"/>
      <c r="EAO59" s="81"/>
      <c r="EAP59" s="81"/>
      <c r="EAQ59" s="81"/>
      <c r="EAR59" s="81"/>
      <c r="EAS59" s="81"/>
      <c r="EAT59" s="81"/>
      <c r="EAU59" s="81"/>
      <c r="EAV59" s="81"/>
      <c r="EAW59" s="81"/>
      <c r="EAX59" s="81"/>
      <c r="EAY59" s="81"/>
      <c r="EAZ59" s="81"/>
      <c r="EBA59" s="81"/>
      <c r="EBB59" s="81"/>
      <c r="EBC59" s="81"/>
      <c r="EBD59" s="81"/>
      <c r="EBE59" s="81"/>
      <c r="EBF59" s="81"/>
      <c r="EBG59" s="81"/>
      <c r="EBH59" s="81"/>
      <c r="EBI59" s="81"/>
      <c r="EBJ59" s="81"/>
      <c r="EBK59" s="81"/>
      <c r="EBL59" s="81"/>
      <c r="EBM59" s="81"/>
      <c r="EBN59" s="81"/>
      <c r="EBO59" s="81"/>
      <c r="EBP59" s="81"/>
      <c r="EBQ59" s="81"/>
      <c r="EBR59" s="81"/>
      <c r="EBS59" s="81"/>
      <c r="EBT59" s="81"/>
      <c r="EBU59" s="81"/>
      <c r="EBV59" s="81"/>
      <c r="EBW59" s="81"/>
      <c r="EBX59" s="81"/>
      <c r="EBY59" s="81"/>
      <c r="EBZ59" s="81"/>
      <c r="ECA59" s="81"/>
      <c r="ECB59" s="81"/>
      <c r="ECC59" s="81"/>
      <c r="ECD59" s="81"/>
      <c r="ECE59" s="81"/>
      <c r="ECF59" s="81"/>
      <c r="ECG59" s="81"/>
      <c r="ECH59" s="81"/>
      <c r="ECI59" s="81"/>
      <c r="ECJ59" s="81"/>
      <c r="ECK59" s="81"/>
      <c r="ECL59" s="81"/>
      <c r="ECM59" s="81"/>
      <c r="ECN59" s="81"/>
      <c r="ECO59" s="81"/>
      <c r="ECP59" s="81"/>
      <c r="ECQ59" s="81"/>
      <c r="ECR59" s="81"/>
      <c r="ECS59" s="81"/>
      <c r="ECT59" s="81"/>
      <c r="ECU59" s="81"/>
      <c r="ECV59" s="81"/>
      <c r="ECW59" s="81"/>
      <c r="ECX59" s="81"/>
      <c r="ECY59" s="81"/>
      <c r="ECZ59" s="81"/>
      <c r="EDA59" s="81"/>
      <c r="EDB59" s="81"/>
      <c r="EDC59" s="81"/>
      <c r="EDD59" s="81"/>
      <c r="EDE59" s="81"/>
      <c r="EDF59" s="81"/>
      <c r="EDG59" s="81"/>
      <c r="EDH59" s="81"/>
      <c r="EDI59" s="81"/>
      <c r="EDJ59" s="81"/>
      <c r="EDK59" s="81"/>
      <c r="EDL59" s="81"/>
      <c r="EDM59" s="81"/>
      <c r="EDN59" s="81"/>
      <c r="EDO59" s="81"/>
      <c r="EDP59" s="81"/>
      <c r="EDQ59" s="81"/>
      <c r="EDR59" s="81"/>
      <c r="EDS59" s="81"/>
      <c r="EDT59" s="81"/>
      <c r="EDU59" s="81"/>
      <c r="EDV59" s="81"/>
      <c r="EDW59" s="81"/>
      <c r="EDX59" s="81"/>
      <c r="EDY59" s="81"/>
      <c r="EDZ59" s="81"/>
      <c r="EEA59" s="81"/>
      <c r="EEB59" s="81"/>
      <c r="EEC59" s="81"/>
      <c r="EED59" s="81"/>
      <c r="EEE59" s="81"/>
      <c r="EEF59" s="81"/>
      <c r="EEG59" s="81"/>
      <c r="EEH59" s="81"/>
      <c r="EEI59" s="81"/>
      <c r="EEJ59" s="81"/>
      <c r="EEK59" s="81"/>
      <c r="EEL59" s="81"/>
      <c r="EEM59" s="81"/>
      <c r="EEN59" s="81"/>
      <c r="EEO59" s="81"/>
      <c r="EEP59" s="81"/>
      <c r="EEQ59" s="81"/>
      <c r="EER59" s="81"/>
      <c r="EES59" s="81"/>
      <c r="EET59" s="81"/>
      <c r="EEU59" s="81"/>
      <c r="EEV59" s="81"/>
      <c r="EEW59" s="81"/>
      <c r="EEX59" s="81"/>
      <c r="EEY59" s="81"/>
      <c r="EEZ59" s="81"/>
      <c r="EFA59" s="81"/>
      <c r="EFB59" s="81"/>
      <c r="EFC59" s="81"/>
      <c r="EFD59" s="81"/>
      <c r="EFE59" s="81"/>
      <c r="EFF59" s="81"/>
      <c r="EFG59" s="81"/>
      <c r="EFH59" s="81"/>
      <c r="EFI59" s="81"/>
      <c r="EFJ59" s="81"/>
      <c r="EFK59" s="81"/>
      <c r="EFL59" s="81"/>
      <c r="EFM59" s="81"/>
      <c r="EFN59" s="81"/>
      <c r="EFO59" s="81"/>
      <c r="EFP59" s="81"/>
      <c r="EFQ59" s="81"/>
      <c r="EFR59" s="81"/>
      <c r="EFS59" s="81"/>
      <c r="EFT59" s="81"/>
      <c r="EFU59" s="81"/>
      <c r="EFV59" s="81"/>
      <c r="EFW59" s="81"/>
      <c r="EFX59" s="81"/>
      <c r="EFY59" s="81"/>
      <c r="EFZ59" s="81"/>
      <c r="EGA59" s="81"/>
      <c r="EGB59" s="81"/>
      <c r="EGC59" s="81"/>
      <c r="EGD59" s="81"/>
      <c r="EGE59" s="81"/>
      <c r="EGF59" s="81"/>
      <c r="EGG59" s="81"/>
      <c r="EGH59" s="81"/>
      <c r="EGI59" s="81"/>
      <c r="EGJ59" s="81"/>
      <c r="EGK59" s="81"/>
      <c r="EGL59" s="81"/>
      <c r="EGM59" s="81"/>
      <c r="EGN59" s="81"/>
      <c r="EGO59" s="81"/>
      <c r="EGP59" s="81"/>
      <c r="EGQ59" s="81"/>
      <c r="EGR59" s="81"/>
      <c r="EGS59" s="81"/>
      <c r="EGT59" s="81"/>
      <c r="EGU59" s="81"/>
      <c r="EGV59" s="81"/>
      <c r="EGW59" s="81"/>
      <c r="EGX59" s="81"/>
      <c r="EGY59" s="81"/>
      <c r="EGZ59" s="81"/>
      <c r="EHA59" s="81"/>
      <c r="EHB59" s="81"/>
      <c r="EHC59" s="81"/>
      <c r="EHD59" s="81"/>
      <c r="EHE59" s="81"/>
      <c r="EHF59" s="81"/>
      <c r="EHG59" s="81"/>
      <c r="EHH59" s="81"/>
      <c r="EHI59" s="81"/>
      <c r="EHJ59" s="81"/>
      <c r="EHK59" s="81"/>
      <c r="EHL59" s="81"/>
      <c r="EHM59" s="81"/>
      <c r="EHN59" s="81"/>
      <c r="EHO59" s="81"/>
      <c r="EHP59" s="81"/>
      <c r="EHQ59" s="81"/>
      <c r="EHR59" s="81"/>
      <c r="EHS59" s="81"/>
      <c r="EHT59" s="81"/>
      <c r="EHU59" s="81"/>
      <c r="EHV59" s="81"/>
      <c r="EHW59" s="81"/>
      <c r="EHX59" s="81"/>
      <c r="EHY59" s="81"/>
      <c r="EHZ59" s="81"/>
      <c r="EIA59" s="81"/>
      <c r="EIB59" s="81"/>
      <c r="EIC59" s="81"/>
      <c r="EID59" s="81"/>
      <c r="EIE59" s="81"/>
      <c r="EIF59" s="81"/>
      <c r="EIG59" s="81"/>
      <c r="EIH59" s="81"/>
      <c r="EII59" s="81"/>
      <c r="EIJ59" s="81"/>
      <c r="EIK59" s="81"/>
      <c r="EIL59" s="81"/>
      <c r="EIM59" s="81"/>
      <c r="EIN59" s="81"/>
      <c r="EIO59" s="81"/>
      <c r="EIP59" s="81"/>
      <c r="EIQ59" s="81"/>
      <c r="EIR59" s="81"/>
      <c r="EIS59" s="81"/>
      <c r="EIT59" s="81"/>
      <c r="EIU59" s="81"/>
      <c r="EIV59" s="81"/>
      <c r="EIW59" s="81"/>
      <c r="EIX59" s="81"/>
      <c r="EIY59" s="81"/>
      <c r="EIZ59" s="81"/>
      <c r="EJA59" s="81"/>
      <c r="EJB59" s="81"/>
      <c r="EJC59" s="81"/>
      <c r="EJD59" s="81"/>
      <c r="EJE59" s="81"/>
      <c r="EJF59" s="81"/>
      <c r="EJG59" s="81"/>
      <c r="EJH59" s="81"/>
      <c r="EJI59" s="81"/>
      <c r="EJJ59" s="81"/>
      <c r="EJK59" s="81"/>
      <c r="EJL59" s="81"/>
      <c r="EJM59" s="81"/>
      <c r="EJN59" s="81"/>
      <c r="EJO59" s="81"/>
      <c r="EJP59" s="81"/>
      <c r="EJQ59" s="81"/>
      <c r="EJR59" s="81"/>
      <c r="EJS59" s="81"/>
      <c r="EJT59" s="81"/>
      <c r="EJU59" s="81"/>
      <c r="EJV59" s="81"/>
      <c r="EJW59" s="81"/>
      <c r="EJX59" s="81"/>
      <c r="EJY59" s="81"/>
      <c r="EJZ59" s="81"/>
      <c r="EKA59" s="81"/>
      <c r="EKB59" s="81"/>
      <c r="EKC59" s="81"/>
      <c r="EKD59" s="81"/>
      <c r="EKE59" s="81"/>
      <c r="EKF59" s="81"/>
      <c r="EKG59" s="81"/>
      <c r="EKH59" s="81"/>
      <c r="EKI59" s="81"/>
      <c r="EKJ59" s="81"/>
      <c r="EKK59" s="81"/>
      <c r="EKL59" s="81"/>
      <c r="EKM59" s="81"/>
      <c r="EKN59" s="81"/>
      <c r="EKO59" s="81"/>
      <c r="EKP59" s="81"/>
      <c r="EKQ59" s="81"/>
      <c r="EKR59" s="81"/>
      <c r="EKS59" s="81"/>
      <c r="EKT59" s="81"/>
      <c r="EKU59" s="81"/>
      <c r="EKV59" s="81"/>
      <c r="EKW59" s="81"/>
      <c r="EKX59" s="81"/>
      <c r="EKY59" s="81"/>
      <c r="EKZ59" s="81"/>
      <c r="ELA59" s="81"/>
      <c r="ELB59" s="81"/>
      <c r="ELC59" s="81"/>
      <c r="ELD59" s="81"/>
      <c r="ELE59" s="81"/>
      <c r="ELF59" s="81"/>
      <c r="ELG59" s="81"/>
      <c r="ELH59" s="81"/>
      <c r="ELI59" s="81"/>
      <c r="ELJ59" s="81"/>
      <c r="ELK59" s="81"/>
      <c r="ELL59" s="81"/>
      <c r="ELM59" s="81"/>
      <c r="ELN59" s="81"/>
      <c r="ELO59" s="81"/>
      <c r="ELP59" s="81"/>
      <c r="ELQ59" s="81"/>
      <c r="ELR59" s="81"/>
      <c r="ELS59" s="81"/>
      <c r="ELT59" s="81"/>
      <c r="ELU59" s="81"/>
      <c r="ELV59" s="81"/>
      <c r="ELW59" s="81"/>
      <c r="ELX59" s="81"/>
      <c r="ELY59" s="81"/>
      <c r="ELZ59" s="81"/>
      <c r="EMA59" s="81"/>
      <c r="EMB59" s="81"/>
      <c r="EMC59" s="81"/>
      <c r="EMD59" s="81"/>
      <c r="EME59" s="81"/>
      <c r="EMF59" s="81"/>
      <c r="EMG59" s="81"/>
      <c r="EMH59" s="81"/>
      <c r="EMI59" s="81"/>
      <c r="EMJ59" s="81"/>
      <c r="EMK59" s="81"/>
      <c r="EML59" s="81"/>
      <c r="EMM59" s="81"/>
      <c r="EMN59" s="81"/>
      <c r="EMO59" s="81"/>
      <c r="EMP59" s="81"/>
      <c r="EMQ59" s="81"/>
      <c r="EMR59" s="81"/>
      <c r="EMS59" s="81"/>
      <c r="EMT59" s="81"/>
      <c r="EMU59" s="81"/>
      <c r="EMV59" s="81"/>
      <c r="EMW59" s="81"/>
      <c r="EMX59" s="81"/>
      <c r="EMY59" s="81"/>
      <c r="EMZ59" s="81"/>
      <c r="ENA59" s="81"/>
      <c r="ENB59" s="81"/>
      <c r="ENC59" s="81"/>
      <c r="END59" s="81"/>
      <c r="ENE59" s="81"/>
      <c r="ENF59" s="81"/>
      <c r="ENG59" s="81"/>
      <c r="ENH59" s="81"/>
      <c r="ENI59" s="81"/>
      <c r="ENJ59" s="81"/>
      <c r="ENK59" s="81"/>
      <c r="ENL59" s="81"/>
      <c r="ENM59" s="81"/>
      <c r="ENN59" s="81"/>
      <c r="ENO59" s="81"/>
      <c r="ENP59" s="81"/>
      <c r="ENQ59" s="81"/>
      <c r="ENR59" s="81"/>
      <c r="ENS59" s="81"/>
      <c r="ENT59" s="81"/>
      <c r="ENU59" s="81"/>
      <c r="ENV59" s="81"/>
      <c r="ENW59" s="81"/>
      <c r="ENX59" s="81"/>
      <c r="ENY59" s="81"/>
      <c r="ENZ59" s="81"/>
      <c r="EOA59" s="81"/>
      <c r="EOB59" s="81"/>
      <c r="EOC59" s="81"/>
      <c r="EOD59" s="81"/>
      <c r="EOE59" s="81"/>
      <c r="EOF59" s="81"/>
      <c r="EOG59" s="81"/>
      <c r="EOH59" s="81"/>
      <c r="EOI59" s="81"/>
      <c r="EOJ59" s="81"/>
      <c r="EOK59" s="81"/>
      <c r="EOL59" s="81"/>
      <c r="EOM59" s="81"/>
      <c r="EON59" s="81"/>
      <c r="EOO59" s="81"/>
      <c r="EOP59" s="81"/>
      <c r="EOQ59" s="81"/>
      <c r="EOR59" s="81"/>
      <c r="EOS59" s="81"/>
      <c r="EOT59" s="81"/>
      <c r="EOU59" s="81"/>
      <c r="EOV59" s="81"/>
      <c r="EOW59" s="81"/>
      <c r="EOX59" s="81"/>
      <c r="EOY59" s="81"/>
      <c r="EOZ59" s="81"/>
      <c r="EPA59" s="81"/>
      <c r="EPB59" s="81"/>
      <c r="EPC59" s="81"/>
      <c r="EPD59" s="81"/>
      <c r="EPE59" s="81"/>
      <c r="EPF59" s="81"/>
      <c r="EPG59" s="81"/>
      <c r="EPH59" s="81"/>
      <c r="EPI59" s="81"/>
      <c r="EPJ59" s="81"/>
      <c r="EPK59" s="81"/>
      <c r="EPL59" s="81"/>
      <c r="EPM59" s="81"/>
      <c r="EPN59" s="81"/>
      <c r="EPO59" s="81"/>
      <c r="EPP59" s="81"/>
      <c r="EPQ59" s="81"/>
      <c r="EPR59" s="81"/>
      <c r="EPS59" s="81"/>
      <c r="EPT59" s="81"/>
      <c r="EPU59" s="81"/>
      <c r="EPV59" s="81"/>
      <c r="EPW59" s="81"/>
      <c r="EPX59" s="81"/>
      <c r="EPY59" s="81"/>
      <c r="EPZ59" s="81"/>
      <c r="EQA59" s="81"/>
      <c r="EQB59" s="81"/>
      <c r="EQC59" s="81"/>
      <c r="EQD59" s="81"/>
      <c r="EQE59" s="81"/>
      <c r="EQF59" s="81"/>
      <c r="EQG59" s="81"/>
      <c r="EQH59" s="81"/>
      <c r="EQI59" s="81"/>
      <c r="EQJ59" s="81"/>
      <c r="EQK59" s="81"/>
      <c r="EQL59" s="81"/>
      <c r="EQM59" s="81"/>
      <c r="EQN59" s="81"/>
      <c r="EQO59" s="81"/>
      <c r="EQP59" s="81"/>
      <c r="EQQ59" s="81"/>
      <c r="EQR59" s="81"/>
      <c r="EQS59" s="81"/>
      <c r="EQT59" s="81"/>
      <c r="EQU59" s="81"/>
      <c r="EQV59" s="81"/>
      <c r="EQW59" s="81"/>
      <c r="EQX59" s="81"/>
      <c r="EQY59" s="81"/>
      <c r="EQZ59" s="81"/>
      <c r="ERA59" s="81"/>
      <c r="ERB59" s="81"/>
      <c r="ERC59" s="81"/>
      <c r="ERD59" s="81"/>
      <c r="ERE59" s="81"/>
      <c r="ERF59" s="81"/>
      <c r="ERG59" s="81"/>
      <c r="ERH59" s="81"/>
      <c r="ERI59" s="81"/>
      <c r="ERJ59" s="81"/>
      <c r="ERK59" s="81"/>
      <c r="ERL59" s="81"/>
      <c r="ERM59" s="81"/>
      <c r="ERN59" s="81"/>
      <c r="ERO59" s="81"/>
      <c r="ERP59" s="81"/>
      <c r="ERQ59" s="81"/>
      <c r="ERR59" s="81"/>
      <c r="ERS59" s="81"/>
      <c r="ERT59" s="81"/>
      <c r="ERU59" s="81"/>
      <c r="ERV59" s="81"/>
      <c r="ERW59" s="81"/>
      <c r="ERX59" s="81"/>
      <c r="ERY59" s="81"/>
      <c r="ERZ59" s="81"/>
      <c r="ESA59" s="81"/>
      <c r="ESB59" s="81"/>
      <c r="ESC59" s="81"/>
      <c r="ESD59" s="81"/>
      <c r="ESE59" s="81"/>
      <c r="ESF59" s="81"/>
      <c r="ESG59" s="81"/>
      <c r="ESH59" s="81"/>
      <c r="ESI59" s="81"/>
      <c r="ESJ59" s="81"/>
      <c r="ESK59" s="81"/>
      <c r="ESL59" s="81"/>
      <c r="ESM59" s="81"/>
      <c r="ESN59" s="81"/>
      <c r="ESO59" s="81"/>
      <c r="ESP59" s="81"/>
      <c r="ESQ59" s="81"/>
      <c r="ESR59" s="81"/>
      <c r="ESS59" s="81"/>
      <c r="EST59" s="81"/>
      <c r="ESU59" s="81"/>
      <c r="ESV59" s="81"/>
      <c r="ESW59" s="81"/>
      <c r="ESX59" s="81"/>
      <c r="ESY59" s="81"/>
      <c r="ESZ59" s="81"/>
      <c r="ETA59" s="81"/>
      <c r="ETB59" s="81"/>
      <c r="ETC59" s="81"/>
      <c r="ETD59" s="81"/>
      <c r="ETE59" s="81"/>
      <c r="ETF59" s="81"/>
      <c r="ETG59" s="81"/>
      <c r="ETH59" s="81"/>
      <c r="ETI59" s="81"/>
      <c r="ETJ59" s="81"/>
      <c r="ETK59" s="81"/>
      <c r="ETL59" s="81"/>
      <c r="ETM59" s="81"/>
      <c r="ETN59" s="81"/>
      <c r="ETO59" s="81"/>
      <c r="ETP59" s="81"/>
      <c r="ETQ59" s="81"/>
      <c r="ETR59" s="81"/>
      <c r="ETS59" s="81"/>
      <c r="ETT59" s="81"/>
      <c r="ETU59" s="81"/>
      <c r="ETV59" s="81"/>
      <c r="ETW59" s="81"/>
      <c r="ETX59" s="81"/>
      <c r="ETY59" s="81"/>
      <c r="ETZ59" s="81"/>
      <c r="EUA59" s="81"/>
      <c r="EUB59" s="81"/>
      <c r="EUC59" s="81"/>
      <c r="EUD59" s="81"/>
      <c r="EUE59" s="81"/>
      <c r="EUF59" s="81"/>
      <c r="EUG59" s="81"/>
      <c r="EUH59" s="81"/>
      <c r="EUI59" s="81"/>
      <c r="EUJ59" s="81"/>
      <c r="EUK59" s="81"/>
      <c r="EUL59" s="81"/>
      <c r="EUM59" s="81"/>
      <c r="EUN59" s="81"/>
      <c r="EUO59" s="81"/>
      <c r="EUP59" s="81"/>
      <c r="EUQ59" s="81"/>
      <c r="EUR59" s="81"/>
      <c r="EUS59" s="81"/>
      <c r="EUT59" s="81"/>
      <c r="EUU59" s="81"/>
      <c r="EUV59" s="81"/>
      <c r="EUW59" s="81"/>
      <c r="EUX59" s="81"/>
      <c r="EUY59" s="81"/>
      <c r="EUZ59" s="81"/>
      <c r="EVA59" s="81"/>
      <c r="EVB59" s="81"/>
      <c r="EVC59" s="81"/>
      <c r="EVD59" s="81"/>
      <c r="EVE59" s="81"/>
      <c r="EVF59" s="81"/>
      <c r="EVG59" s="81"/>
      <c r="EVH59" s="81"/>
      <c r="EVI59" s="81"/>
      <c r="EVJ59" s="81"/>
      <c r="EVK59" s="81"/>
      <c r="EVL59" s="81"/>
      <c r="EVM59" s="81"/>
      <c r="EVN59" s="81"/>
      <c r="EVO59" s="81"/>
      <c r="EVP59" s="81"/>
      <c r="EVQ59" s="81"/>
      <c r="EVR59" s="81"/>
      <c r="EVS59" s="81"/>
      <c r="EVT59" s="81"/>
      <c r="EVU59" s="81"/>
      <c r="EVV59" s="81"/>
      <c r="EVW59" s="81"/>
      <c r="EVX59" s="81"/>
      <c r="EVY59" s="81"/>
      <c r="EVZ59" s="81"/>
      <c r="EWA59" s="81"/>
      <c r="EWB59" s="81"/>
      <c r="EWC59" s="81"/>
      <c r="EWD59" s="81"/>
      <c r="EWE59" s="81"/>
      <c r="EWF59" s="81"/>
      <c r="EWG59" s="81"/>
      <c r="EWH59" s="81"/>
      <c r="EWI59" s="81"/>
      <c r="EWJ59" s="81"/>
      <c r="EWK59" s="81"/>
      <c r="EWL59" s="81"/>
      <c r="EWM59" s="81"/>
      <c r="EWN59" s="81"/>
      <c r="EWO59" s="81"/>
      <c r="EWP59" s="81"/>
      <c r="EWQ59" s="81"/>
      <c r="EWR59" s="81"/>
      <c r="EWS59" s="81"/>
      <c r="EWT59" s="81"/>
      <c r="EWU59" s="81"/>
      <c r="EWV59" s="81"/>
      <c r="EWW59" s="81"/>
      <c r="EWX59" s="81"/>
      <c r="EWY59" s="81"/>
      <c r="EWZ59" s="81"/>
      <c r="EXA59" s="81"/>
      <c r="EXB59" s="81"/>
      <c r="EXC59" s="81"/>
      <c r="EXD59" s="81"/>
      <c r="EXE59" s="81"/>
      <c r="EXF59" s="81"/>
      <c r="EXG59" s="81"/>
      <c r="EXH59" s="81"/>
      <c r="EXI59" s="81"/>
      <c r="EXJ59" s="81"/>
      <c r="EXK59" s="81"/>
      <c r="EXL59" s="81"/>
      <c r="EXM59" s="81"/>
      <c r="EXN59" s="81"/>
      <c r="EXO59" s="81"/>
      <c r="EXP59" s="81"/>
      <c r="EXQ59" s="81"/>
      <c r="EXR59" s="81"/>
      <c r="EXS59" s="81"/>
      <c r="EXT59" s="81"/>
      <c r="EXU59" s="81"/>
      <c r="EXV59" s="81"/>
      <c r="EXW59" s="81"/>
      <c r="EXX59" s="81"/>
      <c r="EXY59" s="81"/>
      <c r="EXZ59" s="81"/>
      <c r="EYA59" s="81"/>
      <c r="EYB59" s="81"/>
      <c r="EYC59" s="81"/>
      <c r="EYD59" s="81"/>
      <c r="EYE59" s="81"/>
      <c r="EYF59" s="81"/>
      <c r="EYG59" s="81"/>
      <c r="EYH59" s="81"/>
      <c r="EYI59" s="81"/>
      <c r="EYJ59" s="81"/>
      <c r="EYK59" s="81"/>
      <c r="EYL59" s="81"/>
      <c r="EYM59" s="81"/>
      <c r="EYN59" s="81"/>
      <c r="EYO59" s="81"/>
      <c r="EYP59" s="81"/>
      <c r="EYQ59" s="81"/>
      <c r="EYR59" s="81"/>
      <c r="EYS59" s="81"/>
      <c r="EYT59" s="81"/>
      <c r="EYU59" s="81"/>
      <c r="EYV59" s="81"/>
      <c r="EYW59" s="81"/>
      <c r="EYX59" s="81"/>
      <c r="EYY59" s="81"/>
      <c r="EYZ59" s="81"/>
      <c r="EZA59" s="81"/>
      <c r="EZB59" s="81"/>
      <c r="EZC59" s="81"/>
      <c r="EZD59" s="81"/>
      <c r="EZE59" s="81"/>
      <c r="EZF59" s="81"/>
      <c r="EZG59" s="81"/>
      <c r="EZH59" s="81"/>
      <c r="EZI59" s="81"/>
      <c r="EZJ59" s="81"/>
      <c r="EZK59" s="81"/>
      <c r="EZL59" s="81"/>
      <c r="EZM59" s="81"/>
      <c r="EZN59" s="81"/>
      <c r="EZO59" s="81"/>
      <c r="EZP59" s="81"/>
      <c r="EZQ59" s="81"/>
      <c r="EZR59" s="81"/>
      <c r="EZS59" s="81"/>
      <c r="EZT59" s="81"/>
      <c r="EZU59" s="81"/>
      <c r="EZV59" s="81"/>
      <c r="EZW59" s="81"/>
      <c r="EZX59" s="81"/>
      <c r="EZY59" s="81"/>
      <c r="EZZ59" s="81"/>
      <c r="FAA59" s="81"/>
      <c r="FAB59" s="81"/>
      <c r="FAC59" s="81"/>
      <c r="FAD59" s="81"/>
      <c r="FAE59" s="81"/>
      <c r="FAF59" s="81"/>
      <c r="FAG59" s="81"/>
      <c r="FAH59" s="81"/>
      <c r="FAI59" s="81"/>
      <c r="FAJ59" s="81"/>
      <c r="FAK59" s="81"/>
      <c r="FAL59" s="81"/>
      <c r="FAM59" s="81"/>
      <c r="FAN59" s="81"/>
      <c r="FAO59" s="81"/>
      <c r="FAP59" s="81"/>
      <c r="FAQ59" s="81"/>
      <c r="FAR59" s="81"/>
      <c r="FAS59" s="81"/>
      <c r="FAT59" s="81"/>
      <c r="FAU59" s="81"/>
      <c r="FAV59" s="81"/>
      <c r="FAW59" s="81"/>
      <c r="FAX59" s="81"/>
      <c r="FAY59" s="81"/>
      <c r="FAZ59" s="81"/>
      <c r="FBA59" s="81"/>
      <c r="FBB59" s="81"/>
      <c r="FBC59" s="81"/>
      <c r="FBD59" s="81"/>
      <c r="FBE59" s="81"/>
      <c r="FBF59" s="81"/>
      <c r="FBG59" s="81"/>
      <c r="FBH59" s="81"/>
      <c r="FBI59" s="81"/>
      <c r="FBJ59" s="81"/>
      <c r="FBK59" s="81"/>
      <c r="FBL59" s="81"/>
      <c r="FBM59" s="81"/>
      <c r="FBN59" s="81"/>
      <c r="FBO59" s="81"/>
      <c r="FBP59" s="81"/>
      <c r="FBQ59" s="81"/>
      <c r="FBR59" s="81"/>
      <c r="FBS59" s="81"/>
      <c r="FBT59" s="81"/>
      <c r="FBU59" s="81"/>
      <c r="FBV59" s="81"/>
      <c r="FBW59" s="81"/>
      <c r="FBX59" s="81"/>
      <c r="FBY59" s="81"/>
      <c r="FBZ59" s="81"/>
      <c r="FCA59" s="81"/>
      <c r="FCB59" s="81"/>
      <c r="FCC59" s="81"/>
      <c r="FCD59" s="81"/>
      <c r="FCE59" s="81"/>
      <c r="FCF59" s="81"/>
      <c r="FCG59" s="81"/>
      <c r="FCH59" s="81"/>
      <c r="FCI59" s="81"/>
      <c r="FCJ59" s="81"/>
      <c r="FCK59" s="81"/>
      <c r="FCL59" s="81"/>
      <c r="FCM59" s="81"/>
      <c r="FCN59" s="81"/>
      <c r="FCO59" s="81"/>
      <c r="FCP59" s="81"/>
      <c r="FCQ59" s="81"/>
      <c r="FCR59" s="81"/>
      <c r="FCS59" s="81"/>
      <c r="FCT59" s="81"/>
      <c r="FCU59" s="81"/>
      <c r="FCV59" s="81"/>
      <c r="FCW59" s="81"/>
      <c r="FCX59" s="81"/>
      <c r="FCY59" s="81"/>
      <c r="FCZ59" s="81"/>
      <c r="FDA59" s="81"/>
      <c r="FDB59" s="81"/>
      <c r="FDC59" s="81"/>
      <c r="FDD59" s="81"/>
      <c r="FDE59" s="81"/>
      <c r="FDF59" s="81"/>
      <c r="FDG59" s="81"/>
      <c r="FDH59" s="81"/>
      <c r="FDI59" s="81"/>
      <c r="FDJ59" s="81"/>
      <c r="FDK59" s="81"/>
      <c r="FDL59" s="81"/>
      <c r="FDM59" s="81"/>
      <c r="FDN59" s="81"/>
      <c r="FDO59" s="81"/>
      <c r="FDP59" s="81"/>
      <c r="FDQ59" s="81"/>
      <c r="FDR59" s="81"/>
      <c r="FDS59" s="81"/>
      <c r="FDT59" s="81"/>
      <c r="FDU59" s="81"/>
      <c r="FDV59" s="81"/>
      <c r="FDW59" s="81"/>
      <c r="FDX59" s="81"/>
      <c r="FDY59" s="81"/>
      <c r="FDZ59" s="81"/>
      <c r="FEA59" s="81"/>
      <c r="FEB59" s="81"/>
      <c r="FEC59" s="81"/>
      <c r="FED59" s="81"/>
      <c r="FEE59" s="81"/>
      <c r="FEF59" s="81"/>
      <c r="FEG59" s="81"/>
      <c r="FEH59" s="81"/>
      <c r="FEI59" s="81"/>
      <c r="FEJ59" s="81"/>
      <c r="FEK59" s="81"/>
      <c r="FEL59" s="81"/>
      <c r="FEM59" s="81"/>
      <c r="FEN59" s="81"/>
      <c r="FEO59" s="81"/>
      <c r="FEP59" s="81"/>
      <c r="FEQ59" s="81"/>
      <c r="FER59" s="81"/>
      <c r="FES59" s="81"/>
      <c r="FET59" s="81"/>
      <c r="FEU59" s="81"/>
      <c r="FEV59" s="81"/>
      <c r="FEW59" s="81"/>
      <c r="FEX59" s="81"/>
      <c r="FEY59" s="81"/>
      <c r="FEZ59" s="81"/>
      <c r="FFA59" s="81"/>
      <c r="FFB59" s="81"/>
      <c r="FFC59" s="81"/>
      <c r="FFD59" s="81"/>
      <c r="FFE59" s="81"/>
      <c r="FFF59" s="81"/>
      <c r="FFG59" s="81"/>
      <c r="FFH59" s="81"/>
      <c r="FFI59" s="81"/>
      <c r="FFJ59" s="81"/>
      <c r="FFK59" s="81"/>
      <c r="FFL59" s="81"/>
      <c r="FFM59" s="81"/>
      <c r="FFN59" s="81"/>
      <c r="FFO59" s="81"/>
      <c r="FFP59" s="81"/>
      <c r="FFQ59" s="81"/>
      <c r="FFR59" s="81"/>
      <c r="FFS59" s="81"/>
      <c r="FFT59" s="81"/>
      <c r="FFU59" s="81"/>
      <c r="FFV59" s="81"/>
      <c r="FFW59" s="81"/>
      <c r="FFX59" s="81"/>
      <c r="FFY59" s="81"/>
      <c r="FFZ59" s="81"/>
      <c r="FGA59" s="81"/>
      <c r="FGB59" s="81"/>
      <c r="FGC59" s="81"/>
      <c r="FGD59" s="81"/>
      <c r="FGE59" s="81"/>
      <c r="FGF59" s="81"/>
      <c r="FGG59" s="81"/>
      <c r="FGH59" s="81"/>
      <c r="FGI59" s="81"/>
      <c r="FGJ59" s="81"/>
      <c r="FGK59" s="81"/>
      <c r="FGL59" s="81"/>
      <c r="FGM59" s="81"/>
      <c r="FGN59" s="81"/>
      <c r="FGO59" s="81"/>
      <c r="FGP59" s="81"/>
      <c r="FGQ59" s="81"/>
      <c r="FGR59" s="81"/>
      <c r="FGS59" s="81"/>
      <c r="FGT59" s="81"/>
      <c r="FGU59" s="81"/>
      <c r="FGV59" s="81"/>
      <c r="FGW59" s="81"/>
      <c r="FGX59" s="81"/>
      <c r="FGY59" s="81"/>
      <c r="FGZ59" s="81"/>
      <c r="FHA59" s="81"/>
      <c r="FHB59" s="81"/>
      <c r="FHC59" s="81"/>
      <c r="FHD59" s="81"/>
      <c r="FHE59" s="81"/>
      <c r="FHF59" s="81"/>
      <c r="FHG59" s="81"/>
      <c r="FHH59" s="81"/>
      <c r="FHI59" s="81"/>
      <c r="FHJ59" s="81"/>
      <c r="FHK59" s="81"/>
      <c r="FHL59" s="81"/>
      <c r="FHM59" s="81"/>
      <c r="FHN59" s="81"/>
      <c r="FHO59" s="81"/>
      <c r="FHP59" s="81"/>
      <c r="FHQ59" s="81"/>
      <c r="FHR59" s="81"/>
      <c r="FHS59" s="81"/>
      <c r="FHT59" s="81"/>
      <c r="FHU59" s="81"/>
      <c r="FHV59" s="81"/>
      <c r="FHW59" s="81"/>
      <c r="FHX59" s="81"/>
      <c r="FHY59" s="81"/>
      <c r="FHZ59" s="81"/>
      <c r="FIA59" s="81"/>
      <c r="FIB59" s="81"/>
      <c r="FIC59" s="81"/>
      <c r="FID59" s="81"/>
      <c r="FIE59" s="81"/>
      <c r="FIF59" s="81"/>
      <c r="FIG59" s="81"/>
      <c r="FIH59" s="81"/>
      <c r="FII59" s="81"/>
      <c r="FIJ59" s="81"/>
      <c r="FIK59" s="81"/>
      <c r="FIL59" s="81"/>
      <c r="FIM59" s="81"/>
      <c r="FIN59" s="81"/>
      <c r="FIO59" s="81"/>
      <c r="FIP59" s="81"/>
      <c r="FIQ59" s="81"/>
      <c r="FIR59" s="81"/>
      <c r="FIS59" s="81"/>
      <c r="FIT59" s="81"/>
      <c r="FIU59" s="81"/>
      <c r="FIV59" s="81"/>
      <c r="FIW59" s="81"/>
      <c r="FIX59" s="81"/>
      <c r="FIY59" s="81"/>
      <c r="FIZ59" s="81"/>
      <c r="FJA59" s="81"/>
      <c r="FJB59" s="81"/>
      <c r="FJC59" s="81"/>
      <c r="FJD59" s="81"/>
      <c r="FJE59" s="81"/>
      <c r="FJF59" s="81"/>
      <c r="FJG59" s="81"/>
      <c r="FJH59" s="81"/>
      <c r="FJI59" s="81"/>
      <c r="FJJ59" s="81"/>
      <c r="FJK59" s="81"/>
      <c r="FJL59" s="81"/>
      <c r="FJM59" s="81"/>
      <c r="FJN59" s="81"/>
      <c r="FJO59" s="81"/>
      <c r="FJP59" s="81"/>
      <c r="FJQ59" s="81"/>
      <c r="FJR59" s="81"/>
      <c r="FJS59" s="81"/>
      <c r="FJT59" s="81"/>
      <c r="FJU59" s="81"/>
      <c r="FJV59" s="81"/>
      <c r="FJW59" s="81"/>
      <c r="FJX59" s="81"/>
      <c r="FJY59" s="81"/>
      <c r="FJZ59" s="81"/>
      <c r="FKA59" s="81"/>
      <c r="FKB59" s="81"/>
      <c r="FKC59" s="81"/>
      <c r="FKD59" s="81"/>
      <c r="FKE59" s="81"/>
      <c r="FKF59" s="81"/>
      <c r="FKG59" s="81"/>
      <c r="FKH59" s="81"/>
      <c r="FKI59" s="81"/>
      <c r="FKJ59" s="81"/>
      <c r="FKK59" s="81"/>
      <c r="FKL59" s="81"/>
      <c r="FKM59" s="81"/>
      <c r="FKN59" s="81"/>
      <c r="FKO59" s="81"/>
      <c r="FKP59" s="81"/>
      <c r="FKQ59" s="81"/>
      <c r="FKR59" s="81"/>
      <c r="FKS59" s="81"/>
      <c r="FKT59" s="81"/>
      <c r="FKU59" s="81"/>
      <c r="FKV59" s="81"/>
      <c r="FKW59" s="81"/>
      <c r="FKX59" s="81"/>
      <c r="FKY59" s="81"/>
      <c r="FKZ59" s="81"/>
      <c r="FLA59" s="81"/>
      <c r="FLB59" s="81"/>
      <c r="FLC59" s="81"/>
      <c r="FLD59" s="81"/>
      <c r="FLE59" s="81"/>
      <c r="FLF59" s="81"/>
      <c r="FLG59" s="81"/>
      <c r="FLH59" s="81"/>
      <c r="FLI59" s="81"/>
      <c r="FLJ59" s="81"/>
      <c r="FLK59" s="81"/>
      <c r="FLL59" s="81"/>
      <c r="FLM59" s="81"/>
      <c r="FLN59" s="81"/>
      <c r="FLO59" s="81"/>
      <c r="FLP59" s="81"/>
      <c r="FLQ59" s="81"/>
      <c r="FLR59" s="81"/>
      <c r="FLS59" s="81"/>
      <c r="FLT59" s="81"/>
      <c r="FLU59" s="81"/>
      <c r="FLV59" s="81"/>
      <c r="FLW59" s="81"/>
      <c r="FLX59" s="81"/>
      <c r="FLY59" s="81"/>
      <c r="FLZ59" s="81"/>
      <c r="FMA59" s="81"/>
      <c r="FMB59" s="81"/>
      <c r="FMC59" s="81"/>
      <c r="FMD59" s="81"/>
      <c r="FME59" s="81"/>
      <c r="FMF59" s="81"/>
      <c r="FMG59" s="81"/>
      <c r="FMH59" s="81"/>
      <c r="FMI59" s="81"/>
      <c r="FMJ59" s="81"/>
      <c r="FMK59" s="81"/>
      <c r="FML59" s="81"/>
      <c r="FMM59" s="81"/>
      <c r="FMN59" s="81"/>
      <c r="FMO59" s="81"/>
      <c r="FMP59" s="81"/>
      <c r="FMQ59" s="81"/>
      <c r="FMR59" s="81"/>
      <c r="FMS59" s="81"/>
      <c r="FMT59" s="81"/>
      <c r="FMU59" s="81"/>
      <c r="FMV59" s="81"/>
      <c r="FMW59" s="81"/>
      <c r="FMX59" s="81"/>
      <c r="FMY59" s="81"/>
      <c r="FMZ59" s="81"/>
      <c r="FNA59" s="81"/>
      <c r="FNB59" s="81"/>
      <c r="FNC59" s="81"/>
      <c r="FND59" s="81"/>
      <c r="FNE59" s="81"/>
      <c r="FNF59" s="81"/>
      <c r="FNG59" s="81"/>
      <c r="FNH59" s="81"/>
      <c r="FNI59" s="81"/>
      <c r="FNJ59" s="81"/>
      <c r="FNK59" s="81"/>
      <c r="FNL59" s="81"/>
      <c r="FNM59" s="81"/>
      <c r="FNN59" s="81"/>
      <c r="FNO59" s="81"/>
      <c r="FNP59" s="81"/>
      <c r="FNQ59" s="81"/>
      <c r="FNR59" s="81"/>
      <c r="FNS59" s="81"/>
      <c r="FNT59" s="81"/>
      <c r="FNU59" s="81"/>
      <c r="FNV59" s="81"/>
      <c r="FNW59" s="81"/>
      <c r="FNX59" s="81"/>
      <c r="FNY59" s="81"/>
      <c r="FNZ59" s="81"/>
      <c r="FOA59" s="81"/>
      <c r="FOB59" s="81"/>
      <c r="FOC59" s="81"/>
      <c r="FOD59" s="81"/>
      <c r="FOE59" s="81"/>
      <c r="FOF59" s="81"/>
      <c r="FOG59" s="81"/>
      <c r="FOH59" s="81"/>
      <c r="FOI59" s="81"/>
      <c r="FOJ59" s="81"/>
      <c r="FOK59" s="81"/>
      <c r="FOL59" s="81"/>
      <c r="FOM59" s="81"/>
      <c r="FON59" s="81"/>
      <c r="FOO59" s="81"/>
      <c r="FOP59" s="81"/>
      <c r="FOQ59" s="81"/>
      <c r="FOR59" s="81"/>
      <c r="FOS59" s="81"/>
      <c r="FOT59" s="81"/>
      <c r="FOU59" s="81"/>
      <c r="FOV59" s="81"/>
      <c r="FOW59" s="81"/>
      <c r="FOX59" s="81"/>
      <c r="FOY59" s="81"/>
      <c r="FOZ59" s="81"/>
      <c r="FPA59" s="81"/>
      <c r="FPB59" s="81"/>
      <c r="FPC59" s="81"/>
      <c r="FPD59" s="81"/>
      <c r="FPE59" s="81"/>
      <c r="FPF59" s="81"/>
      <c r="FPG59" s="81"/>
      <c r="FPH59" s="81"/>
      <c r="FPI59" s="81"/>
      <c r="FPJ59" s="81"/>
      <c r="FPK59" s="81"/>
      <c r="FPL59" s="81"/>
      <c r="FPM59" s="81"/>
      <c r="FPN59" s="81"/>
      <c r="FPO59" s="81"/>
      <c r="FPP59" s="81"/>
      <c r="FPQ59" s="81"/>
      <c r="FPR59" s="81"/>
      <c r="FPS59" s="81"/>
      <c r="FPT59" s="81"/>
      <c r="FPU59" s="81"/>
      <c r="FPV59" s="81"/>
      <c r="FPW59" s="81"/>
      <c r="FPX59" s="81"/>
      <c r="FPY59" s="81"/>
      <c r="FPZ59" s="81"/>
      <c r="FQA59" s="81"/>
      <c r="FQB59" s="81"/>
      <c r="FQC59" s="81"/>
      <c r="FQD59" s="81"/>
      <c r="FQE59" s="81"/>
      <c r="FQF59" s="81"/>
      <c r="FQG59" s="81"/>
      <c r="FQH59" s="81"/>
      <c r="FQI59" s="81"/>
      <c r="FQJ59" s="81"/>
      <c r="FQK59" s="81"/>
      <c r="FQL59" s="81"/>
      <c r="FQM59" s="81"/>
      <c r="FQN59" s="81"/>
      <c r="FQO59" s="81"/>
      <c r="FQP59" s="81"/>
      <c r="FQQ59" s="81"/>
      <c r="FQR59" s="81"/>
      <c r="FQS59" s="81"/>
      <c r="FQT59" s="81"/>
      <c r="FQU59" s="81"/>
      <c r="FQV59" s="81"/>
      <c r="FQW59" s="81"/>
      <c r="FQX59" s="81"/>
      <c r="FQY59" s="81"/>
      <c r="FQZ59" s="81"/>
      <c r="FRA59" s="81"/>
      <c r="FRB59" s="81"/>
      <c r="FRC59" s="81"/>
      <c r="FRD59" s="81"/>
      <c r="FRE59" s="81"/>
      <c r="FRF59" s="81"/>
      <c r="FRG59" s="81"/>
      <c r="FRH59" s="81"/>
      <c r="FRI59" s="81"/>
      <c r="FRJ59" s="81"/>
      <c r="FRK59" s="81"/>
      <c r="FRL59" s="81"/>
      <c r="FRM59" s="81"/>
      <c r="FRN59" s="81"/>
      <c r="FRO59" s="81"/>
      <c r="FRP59" s="81"/>
      <c r="FRQ59" s="81"/>
      <c r="FRR59" s="81"/>
      <c r="FRS59" s="81"/>
      <c r="FRT59" s="81"/>
      <c r="FRU59" s="81"/>
      <c r="FRV59" s="81"/>
      <c r="FRW59" s="81"/>
      <c r="FRX59" s="81"/>
      <c r="FRY59" s="81"/>
      <c r="FRZ59" s="81"/>
      <c r="FSA59" s="81"/>
      <c r="FSB59" s="81"/>
      <c r="FSC59" s="81"/>
      <c r="FSD59" s="81"/>
      <c r="FSE59" s="81"/>
      <c r="FSF59" s="81"/>
      <c r="FSG59" s="81"/>
      <c r="FSH59" s="81"/>
      <c r="FSI59" s="81"/>
      <c r="FSJ59" s="81"/>
      <c r="FSK59" s="81"/>
      <c r="FSL59" s="81"/>
      <c r="FSM59" s="81"/>
      <c r="FSN59" s="81"/>
      <c r="FSO59" s="81"/>
      <c r="FSP59" s="81"/>
      <c r="FSQ59" s="81"/>
      <c r="FSR59" s="81"/>
      <c r="FSS59" s="81"/>
      <c r="FST59" s="81"/>
      <c r="FSU59" s="81"/>
      <c r="FSV59" s="81"/>
      <c r="FSW59" s="81"/>
      <c r="FSX59" s="81"/>
      <c r="FSY59" s="81"/>
      <c r="FSZ59" s="81"/>
      <c r="FTA59" s="81"/>
      <c r="FTB59" s="81"/>
      <c r="FTC59" s="81"/>
      <c r="FTD59" s="81"/>
      <c r="FTE59" s="81"/>
      <c r="FTF59" s="81"/>
      <c r="FTG59" s="81"/>
      <c r="FTH59" s="81"/>
      <c r="FTI59" s="81"/>
      <c r="FTJ59" s="81"/>
      <c r="FTK59" s="81"/>
      <c r="FTL59" s="81"/>
      <c r="FTM59" s="81"/>
      <c r="FTN59" s="81"/>
      <c r="FTO59" s="81"/>
      <c r="FTP59" s="81"/>
      <c r="FTQ59" s="81"/>
      <c r="FTR59" s="81"/>
      <c r="FTS59" s="81"/>
      <c r="FTT59" s="81"/>
      <c r="FTU59" s="81"/>
      <c r="FTV59" s="81"/>
      <c r="FTW59" s="81"/>
      <c r="FTX59" s="81"/>
      <c r="FTY59" s="81"/>
      <c r="FTZ59" s="81"/>
      <c r="FUA59" s="81"/>
      <c r="FUB59" s="81"/>
      <c r="FUC59" s="81"/>
      <c r="FUD59" s="81"/>
      <c r="FUE59" s="81"/>
      <c r="FUF59" s="81"/>
      <c r="FUG59" s="81"/>
      <c r="FUH59" s="81"/>
      <c r="FUI59" s="81"/>
      <c r="FUJ59" s="81"/>
      <c r="FUK59" s="81"/>
      <c r="FUL59" s="81"/>
      <c r="FUM59" s="81"/>
      <c r="FUN59" s="81"/>
      <c r="FUO59" s="81"/>
      <c r="FUP59" s="81"/>
      <c r="FUQ59" s="81"/>
      <c r="FUR59" s="81"/>
      <c r="FUS59" s="81"/>
      <c r="FUT59" s="81"/>
      <c r="FUU59" s="81"/>
      <c r="FUV59" s="81"/>
      <c r="FUW59" s="81"/>
      <c r="FUX59" s="81"/>
      <c r="FUY59" s="81"/>
      <c r="FUZ59" s="81"/>
      <c r="FVA59" s="81"/>
      <c r="FVB59" s="81"/>
      <c r="FVC59" s="81"/>
      <c r="FVD59" s="81"/>
      <c r="FVE59" s="81"/>
      <c r="FVF59" s="81"/>
      <c r="FVG59" s="81"/>
      <c r="FVH59" s="81"/>
      <c r="FVI59" s="81"/>
      <c r="FVJ59" s="81"/>
      <c r="FVK59" s="81"/>
      <c r="FVL59" s="81"/>
      <c r="FVM59" s="81"/>
      <c r="FVN59" s="81"/>
      <c r="FVO59" s="81"/>
      <c r="FVP59" s="81"/>
      <c r="FVQ59" s="81"/>
      <c r="FVR59" s="81"/>
      <c r="FVS59" s="81"/>
      <c r="FVT59" s="81"/>
      <c r="FVU59" s="81"/>
      <c r="FVV59" s="81"/>
      <c r="FVW59" s="81"/>
      <c r="FVX59" s="81"/>
      <c r="FVY59" s="81"/>
      <c r="FVZ59" s="81"/>
      <c r="FWA59" s="81"/>
      <c r="FWB59" s="81"/>
      <c r="FWC59" s="81"/>
      <c r="FWD59" s="81"/>
      <c r="FWE59" s="81"/>
      <c r="FWF59" s="81"/>
      <c r="FWG59" s="81"/>
      <c r="FWH59" s="81"/>
      <c r="FWI59" s="81"/>
      <c r="FWJ59" s="81"/>
      <c r="FWK59" s="81"/>
      <c r="FWL59" s="81"/>
      <c r="FWM59" s="81"/>
      <c r="FWN59" s="81"/>
      <c r="FWO59" s="81"/>
      <c r="FWP59" s="81"/>
      <c r="FWQ59" s="81"/>
      <c r="FWR59" s="81"/>
      <c r="FWS59" s="81"/>
      <c r="FWT59" s="81"/>
      <c r="FWU59" s="81"/>
      <c r="FWV59" s="81"/>
      <c r="FWW59" s="81"/>
      <c r="FWX59" s="81"/>
      <c r="FWY59" s="81"/>
      <c r="FWZ59" s="81"/>
      <c r="FXA59" s="81"/>
      <c r="FXB59" s="81"/>
      <c r="FXC59" s="81"/>
      <c r="FXD59" s="81"/>
      <c r="FXE59" s="81"/>
      <c r="FXF59" s="81"/>
      <c r="FXG59" s="81"/>
      <c r="FXH59" s="81"/>
      <c r="FXI59" s="81"/>
      <c r="FXJ59" s="81"/>
      <c r="FXK59" s="81"/>
      <c r="FXL59" s="81"/>
      <c r="FXM59" s="81"/>
      <c r="FXN59" s="81"/>
      <c r="FXO59" s="81"/>
      <c r="FXP59" s="81"/>
      <c r="FXQ59" s="81"/>
      <c r="FXR59" s="81"/>
      <c r="FXS59" s="81"/>
      <c r="FXT59" s="81"/>
      <c r="FXU59" s="81"/>
      <c r="FXV59" s="81"/>
      <c r="FXW59" s="81"/>
      <c r="FXX59" s="81"/>
      <c r="FXY59" s="81"/>
      <c r="FXZ59" s="81"/>
      <c r="FYA59" s="81"/>
      <c r="FYB59" s="81"/>
      <c r="FYC59" s="81"/>
      <c r="FYD59" s="81"/>
      <c r="FYE59" s="81"/>
      <c r="FYF59" s="81"/>
      <c r="FYG59" s="81"/>
      <c r="FYH59" s="81"/>
      <c r="FYI59" s="81"/>
      <c r="FYJ59" s="81"/>
      <c r="FYK59" s="81"/>
      <c r="FYL59" s="81"/>
      <c r="FYM59" s="81"/>
      <c r="FYN59" s="81"/>
      <c r="FYO59" s="81"/>
      <c r="FYP59" s="81"/>
      <c r="FYQ59" s="81"/>
      <c r="FYR59" s="81"/>
      <c r="FYS59" s="81"/>
      <c r="FYT59" s="81"/>
      <c r="FYU59" s="81"/>
      <c r="FYV59" s="81"/>
      <c r="FYW59" s="81"/>
      <c r="FYX59" s="81"/>
      <c r="FYY59" s="81"/>
      <c r="FYZ59" s="81"/>
      <c r="FZA59" s="81"/>
      <c r="FZB59" s="81"/>
      <c r="FZC59" s="81"/>
      <c r="FZD59" s="81"/>
      <c r="FZE59" s="81"/>
      <c r="FZF59" s="81"/>
      <c r="FZG59" s="81"/>
      <c r="FZH59" s="81"/>
      <c r="FZI59" s="81"/>
      <c r="FZJ59" s="81"/>
      <c r="FZK59" s="81"/>
      <c r="FZL59" s="81"/>
      <c r="FZM59" s="81"/>
      <c r="FZN59" s="81"/>
      <c r="FZO59" s="81"/>
      <c r="FZP59" s="81"/>
      <c r="FZQ59" s="81"/>
      <c r="FZR59" s="81"/>
      <c r="FZS59" s="81"/>
      <c r="FZT59" s="81"/>
      <c r="FZU59" s="81"/>
      <c r="FZV59" s="81"/>
      <c r="FZW59" s="81"/>
      <c r="FZX59" s="81"/>
      <c r="FZY59" s="81"/>
      <c r="FZZ59" s="81"/>
      <c r="GAA59" s="81"/>
      <c r="GAB59" s="81"/>
      <c r="GAC59" s="81"/>
      <c r="GAD59" s="81"/>
      <c r="GAE59" s="81"/>
      <c r="GAF59" s="81"/>
      <c r="GAG59" s="81"/>
      <c r="GAH59" s="81"/>
      <c r="GAI59" s="81"/>
      <c r="GAJ59" s="81"/>
      <c r="GAK59" s="81"/>
      <c r="GAL59" s="81"/>
      <c r="GAM59" s="81"/>
      <c r="GAN59" s="81"/>
      <c r="GAO59" s="81"/>
      <c r="GAP59" s="81"/>
      <c r="GAQ59" s="81"/>
      <c r="GAR59" s="81"/>
      <c r="GAS59" s="81"/>
      <c r="GAT59" s="81"/>
      <c r="GAU59" s="81"/>
      <c r="GAV59" s="81"/>
      <c r="GAW59" s="81"/>
      <c r="GAX59" s="81"/>
      <c r="GAY59" s="81"/>
      <c r="GAZ59" s="81"/>
      <c r="GBA59" s="81"/>
      <c r="GBB59" s="81"/>
      <c r="GBC59" s="81"/>
      <c r="GBD59" s="81"/>
      <c r="GBE59" s="81"/>
      <c r="GBF59" s="81"/>
      <c r="GBG59" s="81"/>
      <c r="GBH59" s="81"/>
      <c r="GBI59" s="81"/>
      <c r="GBJ59" s="81"/>
      <c r="GBK59" s="81"/>
      <c r="GBL59" s="81"/>
      <c r="GBM59" s="81"/>
      <c r="GBN59" s="81"/>
      <c r="GBO59" s="81"/>
      <c r="GBP59" s="81"/>
      <c r="GBQ59" s="81"/>
      <c r="GBR59" s="81"/>
      <c r="GBS59" s="81"/>
      <c r="GBT59" s="81"/>
      <c r="GBU59" s="81"/>
      <c r="GBV59" s="81"/>
      <c r="GBW59" s="81"/>
      <c r="GBX59" s="81"/>
      <c r="GBY59" s="81"/>
      <c r="GBZ59" s="81"/>
      <c r="GCA59" s="81"/>
      <c r="GCB59" s="81"/>
      <c r="GCC59" s="81"/>
      <c r="GCD59" s="81"/>
      <c r="GCE59" s="81"/>
      <c r="GCF59" s="81"/>
      <c r="GCG59" s="81"/>
      <c r="GCH59" s="81"/>
      <c r="GCI59" s="81"/>
      <c r="GCJ59" s="81"/>
      <c r="GCK59" s="81"/>
      <c r="GCL59" s="81"/>
      <c r="GCM59" s="81"/>
      <c r="GCN59" s="81"/>
      <c r="GCO59" s="81"/>
      <c r="GCP59" s="81"/>
      <c r="GCQ59" s="81"/>
      <c r="GCR59" s="81"/>
      <c r="GCS59" s="81"/>
      <c r="GCT59" s="81"/>
      <c r="GCU59" s="81"/>
      <c r="GCV59" s="81"/>
      <c r="GCW59" s="81"/>
      <c r="GCX59" s="81"/>
      <c r="GCY59" s="81"/>
      <c r="GCZ59" s="81"/>
      <c r="GDA59" s="81"/>
      <c r="GDB59" s="81"/>
      <c r="GDC59" s="81"/>
      <c r="GDD59" s="81"/>
      <c r="GDE59" s="81"/>
      <c r="GDF59" s="81"/>
      <c r="GDG59" s="81"/>
      <c r="GDH59" s="81"/>
      <c r="GDI59" s="81"/>
      <c r="GDJ59" s="81"/>
      <c r="GDK59" s="81"/>
      <c r="GDL59" s="81"/>
      <c r="GDM59" s="81"/>
      <c r="GDN59" s="81"/>
      <c r="GDO59" s="81"/>
      <c r="GDP59" s="81"/>
      <c r="GDQ59" s="81"/>
      <c r="GDR59" s="81"/>
      <c r="GDS59" s="81"/>
      <c r="GDT59" s="81"/>
      <c r="GDU59" s="81"/>
      <c r="GDV59" s="81"/>
      <c r="GDW59" s="81"/>
      <c r="GDX59" s="81"/>
      <c r="GDY59" s="81"/>
      <c r="GDZ59" s="81"/>
      <c r="GEA59" s="81"/>
      <c r="GEB59" s="81"/>
      <c r="GEC59" s="81"/>
      <c r="GED59" s="81"/>
      <c r="GEE59" s="81"/>
      <c r="GEF59" s="81"/>
      <c r="GEG59" s="81"/>
      <c r="GEH59" s="81"/>
      <c r="GEI59" s="81"/>
      <c r="GEJ59" s="81"/>
      <c r="GEK59" s="81"/>
      <c r="GEL59" s="81"/>
      <c r="GEM59" s="81"/>
      <c r="GEN59" s="81"/>
      <c r="GEO59" s="81"/>
      <c r="GEP59" s="81"/>
      <c r="GEQ59" s="81"/>
      <c r="GER59" s="81"/>
      <c r="GES59" s="81"/>
      <c r="GET59" s="81"/>
      <c r="GEU59" s="81"/>
      <c r="GEV59" s="81"/>
      <c r="GEW59" s="81"/>
      <c r="GEX59" s="81"/>
      <c r="GEY59" s="81"/>
      <c r="GEZ59" s="81"/>
      <c r="GFA59" s="81"/>
      <c r="GFB59" s="81"/>
      <c r="GFC59" s="81"/>
      <c r="GFD59" s="81"/>
      <c r="GFE59" s="81"/>
      <c r="GFF59" s="81"/>
      <c r="GFG59" s="81"/>
      <c r="GFH59" s="81"/>
      <c r="GFI59" s="81"/>
      <c r="GFJ59" s="81"/>
      <c r="GFK59" s="81"/>
      <c r="GFL59" s="81"/>
      <c r="GFM59" s="81"/>
      <c r="GFN59" s="81"/>
      <c r="GFO59" s="81"/>
      <c r="GFP59" s="81"/>
      <c r="GFQ59" s="81"/>
      <c r="GFR59" s="81"/>
      <c r="GFS59" s="81"/>
      <c r="GFT59" s="81"/>
      <c r="GFU59" s="81"/>
      <c r="GFV59" s="81"/>
      <c r="GFW59" s="81"/>
      <c r="GFX59" s="81"/>
      <c r="GFY59" s="81"/>
      <c r="GFZ59" s="81"/>
      <c r="GGA59" s="81"/>
      <c r="GGB59" s="81"/>
      <c r="GGC59" s="81"/>
      <c r="GGD59" s="81"/>
      <c r="GGE59" s="81"/>
      <c r="GGF59" s="81"/>
      <c r="GGG59" s="81"/>
      <c r="GGH59" s="81"/>
      <c r="GGI59" s="81"/>
      <c r="GGJ59" s="81"/>
      <c r="GGK59" s="81"/>
      <c r="GGL59" s="81"/>
      <c r="GGM59" s="81"/>
      <c r="GGN59" s="81"/>
      <c r="GGO59" s="81"/>
      <c r="GGP59" s="81"/>
      <c r="GGQ59" s="81"/>
      <c r="GGR59" s="81"/>
      <c r="GGS59" s="81"/>
      <c r="GGT59" s="81"/>
      <c r="GGU59" s="81"/>
      <c r="GGV59" s="81"/>
      <c r="GGW59" s="81"/>
      <c r="GGX59" s="81"/>
      <c r="GGY59" s="81"/>
      <c r="GGZ59" s="81"/>
      <c r="GHA59" s="81"/>
      <c r="GHB59" s="81"/>
      <c r="GHC59" s="81"/>
      <c r="GHD59" s="81"/>
      <c r="GHE59" s="81"/>
      <c r="GHF59" s="81"/>
      <c r="GHG59" s="81"/>
      <c r="GHH59" s="81"/>
      <c r="GHI59" s="81"/>
      <c r="GHJ59" s="81"/>
      <c r="GHK59" s="81"/>
      <c r="GHL59" s="81"/>
      <c r="GHM59" s="81"/>
      <c r="GHN59" s="81"/>
      <c r="GHO59" s="81"/>
      <c r="GHP59" s="81"/>
      <c r="GHQ59" s="81"/>
      <c r="GHR59" s="81"/>
      <c r="GHS59" s="81"/>
      <c r="GHT59" s="81"/>
      <c r="GHU59" s="81"/>
      <c r="GHV59" s="81"/>
      <c r="GHW59" s="81"/>
      <c r="GHX59" s="81"/>
      <c r="GHY59" s="81"/>
      <c r="GHZ59" s="81"/>
      <c r="GIA59" s="81"/>
      <c r="GIB59" s="81"/>
      <c r="GIC59" s="81"/>
      <c r="GID59" s="81"/>
      <c r="GIE59" s="81"/>
      <c r="GIF59" s="81"/>
      <c r="GIG59" s="81"/>
      <c r="GIH59" s="81"/>
      <c r="GII59" s="81"/>
      <c r="GIJ59" s="81"/>
      <c r="GIK59" s="81"/>
      <c r="GIL59" s="81"/>
      <c r="GIM59" s="81"/>
      <c r="GIN59" s="81"/>
      <c r="GIO59" s="81"/>
      <c r="GIP59" s="81"/>
      <c r="GIQ59" s="81"/>
      <c r="GIR59" s="81"/>
      <c r="GIS59" s="81"/>
      <c r="GIT59" s="81"/>
      <c r="GIU59" s="81"/>
      <c r="GIV59" s="81"/>
      <c r="GIW59" s="81"/>
      <c r="GIX59" s="81"/>
      <c r="GIY59" s="81"/>
      <c r="GIZ59" s="81"/>
      <c r="GJA59" s="81"/>
      <c r="GJB59" s="81"/>
      <c r="GJC59" s="81"/>
      <c r="GJD59" s="81"/>
      <c r="GJE59" s="81"/>
      <c r="GJF59" s="81"/>
      <c r="GJG59" s="81"/>
      <c r="GJH59" s="81"/>
      <c r="GJI59" s="81"/>
      <c r="GJJ59" s="81"/>
      <c r="GJK59" s="81"/>
      <c r="GJL59" s="81"/>
      <c r="GJM59" s="81"/>
      <c r="GJN59" s="81"/>
      <c r="GJO59" s="81"/>
      <c r="GJP59" s="81"/>
      <c r="GJQ59" s="81"/>
      <c r="GJR59" s="81"/>
      <c r="GJS59" s="81"/>
      <c r="GJT59" s="81"/>
      <c r="GJU59" s="81"/>
      <c r="GJV59" s="81"/>
      <c r="GJW59" s="81"/>
      <c r="GJX59" s="81"/>
      <c r="GJY59" s="81"/>
      <c r="GJZ59" s="81"/>
      <c r="GKA59" s="81"/>
      <c r="GKB59" s="81"/>
      <c r="GKC59" s="81"/>
      <c r="GKD59" s="81"/>
      <c r="GKE59" s="81"/>
      <c r="GKF59" s="81"/>
      <c r="GKG59" s="81"/>
      <c r="GKH59" s="81"/>
      <c r="GKI59" s="81"/>
      <c r="GKJ59" s="81"/>
      <c r="GKK59" s="81"/>
      <c r="GKL59" s="81"/>
      <c r="GKM59" s="81"/>
      <c r="GKN59" s="81"/>
      <c r="GKO59" s="81"/>
      <c r="GKP59" s="81"/>
      <c r="GKQ59" s="81"/>
      <c r="GKR59" s="81"/>
      <c r="GKS59" s="81"/>
      <c r="GKT59" s="81"/>
      <c r="GKU59" s="81"/>
      <c r="GKV59" s="81"/>
      <c r="GKW59" s="81"/>
      <c r="GKX59" s="81"/>
      <c r="GKY59" s="81"/>
      <c r="GKZ59" s="81"/>
      <c r="GLA59" s="81"/>
      <c r="GLB59" s="81"/>
      <c r="GLC59" s="81"/>
      <c r="GLD59" s="81"/>
      <c r="GLE59" s="81"/>
      <c r="GLF59" s="81"/>
      <c r="GLG59" s="81"/>
      <c r="GLH59" s="81"/>
      <c r="GLI59" s="81"/>
      <c r="GLJ59" s="81"/>
      <c r="GLK59" s="81"/>
      <c r="GLL59" s="81"/>
      <c r="GLM59" s="81"/>
      <c r="GLN59" s="81"/>
      <c r="GLO59" s="81"/>
      <c r="GLP59" s="81"/>
      <c r="GLQ59" s="81"/>
      <c r="GLR59" s="81"/>
      <c r="GLS59" s="81"/>
      <c r="GLT59" s="81"/>
      <c r="GLU59" s="81"/>
      <c r="GLV59" s="81"/>
      <c r="GLW59" s="81"/>
      <c r="GLX59" s="81"/>
      <c r="GLY59" s="81"/>
      <c r="GLZ59" s="81"/>
      <c r="GMA59" s="81"/>
      <c r="GMB59" s="81"/>
      <c r="GMC59" s="81"/>
      <c r="GMD59" s="81"/>
      <c r="GME59" s="81"/>
      <c r="GMF59" s="81"/>
      <c r="GMG59" s="81"/>
      <c r="GMH59" s="81"/>
      <c r="GMI59" s="81"/>
      <c r="GMJ59" s="81"/>
      <c r="GMK59" s="81"/>
      <c r="GML59" s="81"/>
      <c r="GMM59" s="81"/>
      <c r="GMN59" s="81"/>
      <c r="GMO59" s="81"/>
      <c r="GMP59" s="81"/>
      <c r="GMQ59" s="81"/>
      <c r="GMR59" s="81"/>
      <c r="GMS59" s="81"/>
      <c r="GMT59" s="81"/>
      <c r="GMU59" s="81"/>
      <c r="GMV59" s="81"/>
      <c r="GMW59" s="81"/>
      <c r="GMX59" s="81"/>
      <c r="GMY59" s="81"/>
      <c r="GMZ59" s="81"/>
      <c r="GNA59" s="81"/>
      <c r="GNB59" s="81"/>
      <c r="GNC59" s="81"/>
      <c r="GND59" s="81"/>
      <c r="GNE59" s="81"/>
      <c r="GNF59" s="81"/>
      <c r="GNG59" s="81"/>
      <c r="GNH59" s="81"/>
      <c r="GNI59" s="81"/>
      <c r="GNJ59" s="81"/>
      <c r="GNK59" s="81"/>
      <c r="GNL59" s="81"/>
      <c r="GNM59" s="81"/>
      <c r="GNN59" s="81"/>
      <c r="GNO59" s="81"/>
      <c r="GNP59" s="81"/>
      <c r="GNQ59" s="81"/>
      <c r="GNR59" s="81"/>
      <c r="GNS59" s="81"/>
      <c r="GNT59" s="81"/>
      <c r="GNU59" s="81"/>
      <c r="GNV59" s="81"/>
      <c r="GNW59" s="81"/>
      <c r="GNX59" s="81"/>
      <c r="GNY59" s="81"/>
      <c r="GNZ59" s="81"/>
      <c r="GOA59" s="81"/>
      <c r="GOB59" s="81"/>
      <c r="GOC59" s="81"/>
      <c r="GOD59" s="81"/>
      <c r="GOE59" s="81"/>
      <c r="GOF59" s="81"/>
      <c r="GOG59" s="81"/>
      <c r="GOH59" s="81"/>
      <c r="GOI59" s="81"/>
      <c r="GOJ59" s="81"/>
      <c r="GOK59" s="81"/>
      <c r="GOL59" s="81"/>
      <c r="GOM59" s="81"/>
      <c r="GON59" s="81"/>
      <c r="GOO59" s="81"/>
      <c r="GOP59" s="81"/>
      <c r="GOQ59" s="81"/>
      <c r="GOR59" s="81"/>
      <c r="GOS59" s="81"/>
      <c r="GOT59" s="81"/>
      <c r="GOU59" s="81"/>
      <c r="GOV59" s="81"/>
      <c r="GOW59" s="81"/>
      <c r="GOX59" s="81"/>
      <c r="GOY59" s="81"/>
      <c r="GOZ59" s="81"/>
      <c r="GPA59" s="81"/>
      <c r="GPB59" s="81"/>
      <c r="GPC59" s="81"/>
      <c r="GPD59" s="81"/>
      <c r="GPE59" s="81"/>
      <c r="GPF59" s="81"/>
      <c r="GPG59" s="81"/>
      <c r="GPH59" s="81"/>
      <c r="GPI59" s="81"/>
      <c r="GPJ59" s="81"/>
      <c r="GPK59" s="81"/>
      <c r="GPL59" s="81"/>
      <c r="GPM59" s="81"/>
      <c r="GPN59" s="81"/>
      <c r="GPO59" s="81"/>
      <c r="GPP59" s="81"/>
      <c r="GPQ59" s="81"/>
      <c r="GPR59" s="81"/>
      <c r="GPS59" s="81"/>
      <c r="GPT59" s="81"/>
      <c r="GPU59" s="81"/>
      <c r="GPV59" s="81"/>
      <c r="GPW59" s="81"/>
      <c r="GPX59" s="81"/>
      <c r="GPY59" s="81"/>
      <c r="GPZ59" s="81"/>
      <c r="GQA59" s="81"/>
      <c r="GQB59" s="81"/>
      <c r="GQC59" s="81"/>
      <c r="GQD59" s="81"/>
      <c r="GQE59" s="81"/>
      <c r="GQF59" s="81"/>
      <c r="GQG59" s="81"/>
      <c r="GQH59" s="81"/>
      <c r="GQI59" s="81"/>
      <c r="GQJ59" s="81"/>
      <c r="GQK59" s="81"/>
      <c r="GQL59" s="81"/>
      <c r="GQM59" s="81"/>
      <c r="GQN59" s="81"/>
      <c r="GQO59" s="81"/>
      <c r="GQP59" s="81"/>
      <c r="GQQ59" s="81"/>
      <c r="GQR59" s="81"/>
      <c r="GQS59" s="81"/>
      <c r="GQT59" s="81"/>
      <c r="GQU59" s="81"/>
      <c r="GQV59" s="81"/>
      <c r="GQW59" s="81"/>
      <c r="GQX59" s="81"/>
      <c r="GQY59" s="81"/>
      <c r="GQZ59" s="81"/>
      <c r="GRA59" s="81"/>
      <c r="GRB59" s="81"/>
      <c r="GRC59" s="81"/>
      <c r="GRD59" s="81"/>
      <c r="GRE59" s="81"/>
      <c r="GRF59" s="81"/>
      <c r="GRG59" s="81"/>
      <c r="GRH59" s="81"/>
      <c r="GRI59" s="81"/>
      <c r="GRJ59" s="81"/>
      <c r="GRK59" s="81"/>
      <c r="GRL59" s="81"/>
      <c r="GRM59" s="81"/>
      <c r="GRN59" s="81"/>
      <c r="GRO59" s="81"/>
      <c r="GRP59" s="81"/>
      <c r="GRQ59" s="81"/>
      <c r="GRR59" s="81"/>
      <c r="GRS59" s="81"/>
      <c r="GRT59" s="81"/>
      <c r="GRU59" s="81"/>
      <c r="GRV59" s="81"/>
      <c r="GRW59" s="81"/>
      <c r="GRX59" s="81"/>
      <c r="GRY59" s="81"/>
      <c r="GRZ59" s="81"/>
      <c r="GSA59" s="81"/>
      <c r="GSB59" s="81"/>
      <c r="GSC59" s="81"/>
      <c r="GSD59" s="81"/>
      <c r="GSE59" s="81"/>
      <c r="GSF59" s="81"/>
      <c r="GSG59" s="81"/>
      <c r="GSH59" s="81"/>
      <c r="GSI59" s="81"/>
      <c r="GSJ59" s="81"/>
      <c r="GSK59" s="81"/>
      <c r="GSL59" s="81"/>
      <c r="GSM59" s="81"/>
      <c r="GSN59" s="81"/>
      <c r="GSO59" s="81"/>
      <c r="GSP59" s="81"/>
      <c r="GSQ59" s="81"/>
      <c r="GSR59" s="81"/>
      <c r="GSS59" s="81"/>
      <c r="GST59" s="81"/>
      <c r="GSU59" s="81"/>
      <c r="GSV59" s="81"/>
      <c r="GSW59" s="81"/>
      <c r="GSX59" s="81"/>
      <c r="GSY59" s="81"/>
      <c r="GSZ59" s="81"/>
      <c r="GTA59" s="81"/>
      <c r="GTB59" s="81"/>
      <c r="GTC59" s="81"/>
      <c r="GTD59" s="81"/>
      <c r="GTE59" s="81"/>
      <c r="GTF59" s="81"/>
      <c r="GTG59" s="81"/>
      <c r="GTH59" s="81"/>
      <c r="GTI59" s="81"/>
      <c r="GTJ59" s="81"/>
      <c r="GTK59" s="81"/>
      <c r="GTL59" s="81"/>
      <c r="GTM59" s="81"/>
      <c r="GTN59" s="81"/>
      <c r="GTO59" s="81"/>
      <c r="GTP59" s="81"/>
      <c r="GTQ59" s="81"/>
      <c r="GTR59" s="81"/>
      <c r="GTS59" s="81"/>
      <c r="GTT59" s="81"/>
      <c r="GTU59" s="81"/>
      <c r="GTV59" s="81"/>
      <c r="GTW59" s="81"/>
      <c r="GTX59" s="81"/>
      <c r="GTY59" s="81"/>
      <c r="GTZ59" s="81"/>
      <c r="GUA59" s="81"/>
      <c r="GUB59" s="81"/>
      <c r="GUC59" s="81"/>
      <c r="GUD59" s="81"/>
      <c r="GUE59" s="81"/>
      <c r="GUF59" s="81"/>
      <c r="GUG59" s="81"/>
      <c r="GUH59" s="81"/>
      <c r="GUI59" s="81"/>
      <c r="GUJ59" s="81"/>
      <c r="GUK59" s="81"/>
      <c r="GUL59" s="81"/>
      <c r="GUM59" s="81"/>
      <c r="GUN59" s="81"/>
      <c r="GUO59" s="81"/>
      <c r="GUP59" s="81"/>
      <c r="GUQ59" s="81"/>
      <c r="GUR59" s="81"/>
      <c r="GUS59" s="81"/>
      <c r="GUT59" s="81"/>
      <c r="GUU59" s="81"/>
      <c r="GUV59" s="81"/>
      <c r="GUW59" s="81"/>
      <c r="GUX59" s="81"/>
      <c r="GUY59" s="81"/>
      <c r="GUZ59" s="81"/>
      <c r="GVA59" s="81"/>
      <c r="GVB59" s="81"/>
      <c r="GVC59" s="81"/>
      <c r="GVD59" s="81"/>
      <c r="GVE59" s="81"/>
      <c r="GVF59" s="81"/>
      <c r="GVG59" s="81"/>
      <c r="GVH59" s="81"/>
      <c r="GVI59" s="81"/>
      <c r="GVJ59" s="81"/>
      <c r="GVK59" s="81"/>
      <c r="GVL59" s="81"/>
      <c r="GVM59" s="81"/>
      <c r="GVN59" s="81"/>
      <c r="GVO59" s="81"/>
      <c r="GVP59" s="81"/>
      <c r="GVQ59" s="81"/>
      <c r="GVR59" s="81"/>
      <c r="GVS59" s="81"/>
      <c r="GVT59" s="81"/>
      <c r="GVU59" s="81"/>
      <c r="GVV59" s="81"/>
      <c r="GVW59" s="81"/>
      <c r="GVX59" s="81"/>
      <c r="GVY59" s="81"/>
      <c r="GVZ59" s="81"/>
      <c r="GWA59" s="81"/>
      <c r="GWB59" s="81"/>
      <c r="GWC59" s="81"/>
      <c r="GWD59" s="81"/>
      <c r="GWE59" s="81"/>
      <c r="GWF59" s="81"/>
      <c r="GWG59" s="81"/>
      <c r="GWH59" s="81"/>
      <c r="GWI59" s="81"/>
      <c r="GWJ59" s="81"/>
      <c r="GWK59" s="81"/>
      <c r="GWL59" s="81"/>
      <c r="GWM59" s="81"/>
      <c r="GWN59" s="81"/>
      <c r="GWO59" s="81"/>
      <c r="GWP59" s="81"/>
      <c r="GWQ59" s="81"/>
      <c r="GWR59" s="81"/>
      <c r="GWS59" s="81"/>
      <c r="GWT59" s="81"/>
      <c r="GWU59" s="81"/>
      <c r="GWV59" s="81"/>
      <c r="GWW59" s="81"/>
      <c r="GWX59" s="81"/>
      <c r="GWY59" s="81"/>
      <c r="GWZ59" s="81"/>
      <c r="GXA59" s="81"/>
      <c r="GXB59" s="81"/>
      <c r="GXC59" s="81"/>
      <c r="GXD59" s="81"/>
      <c r="GXE59" s="81"/>
      <c r="GXF59" s="81"/>
      <c r="GXG59" s="81"/>
      <c r="GXH59" s="81"/>
      <c r="GXI59" s="81"/>
      <c r="GXJ59" s="81"/>
      <c r="GXK59" s="81"/>
      <c r="GXL59" s="81"/>
      <c r="GXM59" s="81"/>
      <c r="GXN59" s="81"/>
      <c r="GXO59" s="81"/>
      <c r="GXP59" s="81"/>
      <c r="GXQ59" s="81"/>
      <c r="GXR59" s="81"/>
      <c r="GXS59" s="81"/>
      <c r="GXT59" s="81"/>
      <c r="GXU59" s="81"/>
      <c r="GXV59" s="81"/>
      <c r="GXW59" s="81"/>
      <c r="GXX59" s="81"/>
      <c r="GXY59" s="81"/>
      <c r="GXZ59" s="81"/>
      <c r="GYA59" s="81"/>
      <c r="GYB59" s="81"/>
      <c r="GYC59" s="81"/>
      <c r="GYD59" s="81"/>
      <c r="GYE59" s="81"/>
      <c r="GYF59" s="81"/>
      <c r="GYG59" s="81"/>
      <c r="GYH59" s="81"/>
      <c r="GYI59" s="81"/>
      <c r="GYJ59" s="81"/>
      <c r="GYK59" s="81"/>
      <c r="GYL59" s="81"/>
      <c r="GYM59" s="81"/>
      <c r="GYN59" s="81"/>
      <c r="GYO59" s="81"/>
      <c r="GYP59" s="81"/>
      <c r="GYQ59" s="81"/>
      <c r="GYR59" s="81"/>
      <c r="GYS59" s="81"/>
      <c r="GYT59" s="81"/>
      <c r="GYU59" s="81"/>
      <c r="GYV59" s="81"/>
      <c r="GYW59" s="81"/>
      <c r="GYX59" s="81"/>
      <c r="GYY59" s="81"/>
      <c r="GYZ59" s="81"/>
      <c r="GZA59" s="81"/>
      <c r="GZB59" s="81"/>
      <c r="GZC59" s="81"/>
      <c r="GZD59" s="81"/>
      <c r="GZE59" s="81"/>
      <c r="GZF59" s="81"/>
      <c r="GZG59" s="81"/>
      <c r="GZH59" s="81"/>
      <c r="GZI59" s="81"/>
      <c r="GZJ59" s="81"/>
      <c r="GZK59" s="81"/>
      <c r="GZL59" s="81"/>
      <c r="GZM59" s="81"/>
      <c r="GZN59" s="81"/>
      <c r="GZO59" s="81"/>
      <c r="GZP59" s="81"/>
      <c r="GZQ59" s="81"/>
      <c r="GZR59" s="81"/>
      <c r="GZS59" s="81"/>
      <c r="GZT59" s="81"/>
      <c r="GZU59" s="81"/>
      <c r="GZV59" s="81"/>
      <c r="GZW59" s="81"/>
      <c r="GZX59" s="81"/>
      <c r="GZY59" s="81"/>
      <c r="GZZ59" s="81"/>
      <c r="HAA59" s="81"/>
      <c r="HAB59" s="81"/>
      <c r="HAC59" s="81"/>
      <c r="HAD59" s="81"/>
      <c r="HAE59" s="81"/>
      <c r="HAF59" s="81"/>
      <c r="HAG59" s="81"/>
      <c r="HAH59" s="81"/>
      <c r="HAI59" s="81"/>
      <c r="HAJ59" s="81"/>
      <c r="HAK59" s="81"/>
      <c r="HAL59" s="81"/>
      <c r="HAM59" s="81"/>
      <c r="HAN59" s="81"/>
      <c r="HAO59" s="81"/>
      <c r="HAP59" s="81"/>
      <c r="HAQ59" s="81"/>
      <c r="HAR59" s="81"/>
      <c r="HAS59" s="81"/>
      <c r="HAT59" s="81"/>
      <c r="HAU59" s="81"/>
      <c r="HAV59" s="81"/>
      <c r="HAW59" s="81"/>
      <c r="HAX59" s="81"/>
      <c r="HAY59" s="81"/>
      <c r="HAZ59" s="81"/>
      <c r="HBA59" s="81"/>
      <c r="HBB59" s="81"/>
      <c r="HBC59" s="81"/>
      <c r="HBD59" s="81"/>
      <c r="HBE59" s="81"/>
      <c r="HBF59" s="81"/>
      <c r="HBG59" s="81"/>
      <c r="HBH59" s="81"/>
      <c r="HBI59" s="81"/>
      <c r="HBJ59" s="81"/>
      <c r="HBK59" s="81"/>
      <c r="HBL59" s="81"/>
      <c r="HBM59" s="81"/>
      <c r="HBN59" s="81"/>
      <c r="HBO59" s="81"/>
      <c r="HBP59" s="81"/>
      <c r="HBQ59" s="81"/>
      <c r="HBR59" s="81"/>
      <c r="HBS59" s="81"/>
      <c r="HBT59" s="81"/>
      <c r="HBU59" s="81"/>
      <c r="HBV59" s="81"/>
      <c r="HBW59" s="81"/>
      <c r="HBX59" s="81"/>
      <c r="HBY59" s="81"/>
      <c r="HBZ59" s="81"/>
      <c r="HCA59" s="81"/>
      <c r="HCB59" s="81"/>
      <c r="HCC59" s="81"/>
      <c r="HCD59" s="81"/>
      <c r="HCE59" s="81"/>
      <c r="HCF59" s="81"/>
      <c r="HCG59" s="81"/>
      <c r="HCH59" s="81"/>
      <c r="HCI59" s="81"/>
      <c r="HCJ59" s="81"/>
      <c r="HCK59" s="81"/>
      <c r="HCL59" s="81"/>
      <c r="HCM59" s="81"/>
      <c r="HCN59" s="81"/>
      <c r="HCO59" s="81"/>
      <c r="HCP59" s="81"/>
      <c r="HCQ59" s="81"/>
      <c r="HCR59" s="81"/>
      <c r="HCS59" s="81"/>
      <c r="HCT59" s="81"/>
      <c r="HCU59" s="81"/>
      <c r="HCV59" s="81"/>
      <c r="HCW59" s="81"/>
      <c r="HCX59" s="81"/>
      <c r="HCY59" s="81"/>
      <c r="HCZ59" s="81"/>
      <c r="HDA59" s="81"/>
      <c r="HDB59" s="81"/>
      <c r="HDC59" s="81"/>
      <c r="HDD59" s="81"/>
      <c r="HDE59" s="81"/>
      <c r="HDF59" s="81"/>
      <c r="HDG59" s="81"/>
      <c r="HDH59" s="81"/>
      <c r="HDI59" s="81"/>
      <c r="HDJ59" s="81"/>
      <c r="HDK59" s="81"/>
      <c r="HDL59" s="81"/>
      <c r="HDM59" s="81"/>
      <c r="HDN59" s="81"/>
      <c r="HDO59" s="81"/>
      <c r="HDP59" s="81"/>
      <c r="HDQ59" s="81"/>
      <c r="HDR59" s="81"/>
      <c r="HDS59" s="81"/>
      <c r="HDT59" s="81"/>
      <c r="HDU59" s="81"/>
      <c r="HDV59" s="81"/>
      <c r="HDW59" s="81"/>
      <c r="HDX59" s="81"/>
      <c r="HDY59" s="81"/>
      <c r="HDZ59" s="81"/>
      <c r="HEA59" s="81"/>
      <c r="HEB59" s="81"/>
      <c r="HEC59" s="81"/>
      <c r="HED59" s="81"/>
      <c r="HEE59" s="81"/>
      <c r="HEF59" s="81"/>
      <c r="HEG59" s="81"/>
      <c r="HEH59" s="81"/>
      <c r="HEI59" s="81"/>
      <c r="HEJ59" s="81"/>
      <c r="HEK59" s="81"/>
      <c r="HEL59" s="81"/>
      <c r="HEM59" s="81"/>
      <c r="HEN59" s="81"/>
      <c r="HEO59" s="81"/>
      <c r="HEP59" s="81"/>
      <c r="HEQ59" s="81"/>
      <c r="HER59" s="81"/>
      <c r="HES59" s="81"/>
      <c r="HET59" s="81"/>
      <c r="HEU59" s="81"/>
      <c r="HEV59" s="81"/>
      <c r="HEW59" s="81"/>
      <c r="HEX59" s="81"/>
      <c r="HEY59" s="81"/>
      <c r="HEZ59" s="81"/>
      <c r="HFA59" s="81"/>
      <c r="HFB59" s="81"/>
      <c r="HFC59" s="81"/>
      <c r="HFD59" s="81"/>
      <c r="HFE59" s="81"/>
      <c r="HFF59" s="81"/>
      <c r="HFG59" s="81"/>
      <c r="HFH59" s="81"/>
      <c r="HFI59" s="81"/>
      <c r="HFJ59" s="81"/>
      <c r="HFK59" s="81"/>
      <c r="HFL59" s="81"/>
      <c r="HFM59" s="81"/>
      <c r="HFN59" s="81"/>
      <c r="HFO59" s="81"/>
      <c r="HFP59" s="81"/>
      <c r="HFQ59" s="81"/>
      <c r="HFR59" s="81"/>
      <c r="HFS59" s="81"/>
      <c r="HFT59" s="81"/>
      <c r="HFU59" s="81"/>
      <c r="HFV59" s="81"/>
      <c r="HFW59" s="81"/>
      <c r="HFX59" s="81"/>
      <c r="HFY59" s="81"/>
      <c r="HFZ59" s="81"/>
      <c r="HGA59" s="81"/>
      <c r="HGB59" s="81"/>
      <c r="HGC59" s="81"/>
      <c r="HGD59" s="81"/>
      <c r="HGE59" s="81"/>
      <c r="HGF59" s="81"/>
      <c r="HGG59" s="81"/>
      <c r="HGH59" s="81"/>
      <c r="HGI59" s="81"/>
      <c r="HGJ59" s="81"/>
      <c r="HGK59" s="81"/>
      <c r="HGL59" s="81"/>
      <c r="HGM59" s="81"/>
      <c r="HGN59" s="81"/>
      <c r="HGO59" s="81"/>
      <c r="HGP59" s="81"/>
      <c r="HGQ59" s="81"/>
      <c r="HGR59" s="81"/>
      <c r="HGS59" s="81"/>
      <c r="HGT59" s="81"/>
      <c r="HGU59" s="81"/>
      <c r="HGV59" s="81"/>
      <c r="HGW59" s="81"/>
      <c r="HGX59" s="81"/>
      <c r="HGY59" s="81"/>
      <c r="HGZ59" s="81"/>
      <c r="HHA59" s="81"/>
      <c r="HHB59" s="81"/>
      <c r="HHC59" s="81"/>
      <c r="HHD59" s="81"/>
      <c r="HHE59" s="81"/>
      <c r="HHF59" s="81"/>
      <c r="HHG59" s="81"/>
      <c r="HHH59" s="81"/>
      <c r="HHI59" s="81"/>
      <c r="HHJ59" s="81"/>
      <c r="HHK59" s="81"/>
      <c r="HHL59" s="81"/>
      <c r="HHM59" s="81"/>
      <c r="HHN59" s="81"/>
      <c r="HHO59" s="81"/>
      <c r="HHP59" s="81"/>
      <c r="HHQ59" s="81"/>
      <c r="HHR59" s="81"/>
      <c r="HHS59" s="81"/>
      <c r="HHT59" s="81"/>
      <c r="HHU59" s="81"/>
      <c r="HHV59" s="81"/>
      <c r="HHW59" s="81"/>
      <c r="HHX59" s="81"/>
      <c r="HHY59" s="81"/>
      <c r="HHZ59" s="81"/>
      <c r="HIA59" s="81"/>
      <c r="HIB59" s="81"/>
      <c r="HIC59" s="81"/>
      <c r="HID59" s="81"/>
      <c r="HIE59" s="81"/>
      <c r="HIF59" s="81"/>
      <c r="HIG59" s="81"/>
      <c r="HIH59" s="81"/>
      <c r="HII59" s="81"/>
      <c r="HIJ59" s="81"/>
      <c r="HIK59" s="81"/>
      <c r="HIL59" s="81"/>
      <c r="HIM59" s="81"/>
      <c r="HIN59" s="81"/>
      <c r="HIO59" s="81"/>
      <c r="HIP59" s="81"/>
      <c r="HIQ59" s="81"/>
      <c r="HIR59" s="81"/>
      <c r="HIS59" s="81"/>
      <c r="HIT59" s="81"/>
      <c r="HIU59" s="81"/>
      <c r="HIV59" s="81"/>
      <c r="HIW59" s="81"/>
      <c r="HIX59" s="81"/>
      <c r="HIY59" s="81"/>
      <c r="HIZ59" s="81"/>
      <c r="HJA59" s="81"/>
      <c r="HJB59" s="81"/>
      <c r="HJC59" s="81"/>
      <c r="HJD59" s="81"/>
      <c r="HJE59" s="81"/>
      <c r="HJF59" s="81"/>
      <c r="HJG59" s="81"/>
      <c r="HJH59" s="81"/>
      <c r="HJI59" s="81"/>
      <c r="HJJ59" s="81"/>
      <c r="HJK59" s="81"/>
      <c r="HJL59" s="81"/>
      <c r="HJM59" s="81"/>
      <c r="HJN59" s="81"/>
      <c r="HJO59" s="81"/>
      <c r="HJP59" s="81"/>
      <c r="HJQ59" s="81"/>
      <c r="HJR59" s="81"/>
      <c r="HJS59" s="81"/>
      <c r="HJT59" s="81"/>
      <c r="HJU59" s="81"/>
      <c r="HJV59" s="81"/>
      <c r="HJW59" s="81"/>
      <c r="HJX59" s="81"/>
      <c r="HJY59" s="81"/>
      <c r="HJZ59" s="81"/>
      <c r="HKA59" s="81"/>
      <c r="HKB59" s="81"/>
      <c r="HKC59" s="81"/>
      <c r="HKD59" s="81"/>
      <c r="HKE59" s="81"/>
      <c r="HKF59" s="81"/>
      <c r="HKG59" s="81"/>
      <c r="HKH59" s="81"/>
      <c r="HKI59" s="81"/>
      <c r="HKJ59" s="81"/>
      <c r="HKK59" s="81"/>
      <c r="HKL59" s="81"/>
      <c r="HKM59" s="81"/>
      <c r="HKN59" s="81"/>
      <c r="HKO59" s="81"/>
      <c r="HKP59" s="81"/>
      <c r="HKQ59" s="81"/>
      <c r="HKR59" s="81"/>
      <c r="HKS59" s="81"/>
      <c r="HKT59" s="81"/>
      <c r="HKU59" s="81"/>
      <c r="HKV59" s="81"/>
      <c r="HKW59" s="81"/>
      <c r="HKX59" s="81"/>
      <c r="HKY59" s="81"/>
      <c r="HKZ59" s="81"/>
      <c r="HLA59" s="81"/>
      <c r="HLB59" s="81"/>
      <c r="HLC59" s="81"/>
      <c r="HLD59" s="81"/>
      <c r="HLE59" s="81"/>
      <c r="HLF59" s="81"/>
      <c r="HLG59" s="81"/>
      <c r="HLH59" s="81"/>
      <c r="HLI59" s="81"/>
      <c r="HLJ59" s="81"/>
      <c r="HLK59" s="81"/>
      <c r="HLL59" s="81"/>
      <c r="HLM59" s="81"/>
      <c r="HLN59" s="81"/>
      <c r="HLO59" s="81"/>
      <c r="HLP59" s="81"/>
      <c r="HLQ59" s="81"/>
      <c r="HLR59" s="81"/>
      <c r="HLS59" s="81"/>
      <c r="HLT59" s="81"/>
      <c r="HLU59" s="81"/>
      <c r="HLV59" s="81"/>
      <c r="HLW59" s="81"/>
      <c r="HLX59" s="81"/>
      <c r="HLY59" s="81"/>
      <c r="HLZ59" s="81"/>
      <c r="HMA59" s="81"/>
      <c r="HMB59" s="81"/>
      <c r="HMC59" s="81"/>
      <c r="HMD59" s="81"/>
      <c r="HME59" s="81"/>
      <c r="HMF59" s="81"/>
      <c r="HMG59" s="81"/>
      <c r="HMH59" s="81"/>
      <c r="HMI59" s="81"/>
      <c r="HMJ59" s="81"/>
      <c r="HMK59" s="81"/>
      <c r="HML59" s="81"/>
      <c r="HMM59" s="81"/>
      <c r="HMN59" s="81"/>
      <c r="HMO59" s="81"/>
      <c r="HMP59" s="81"/>
      <c r="HMQ59" s="81"/>
      <c r="HMR59" s="81"/>
      <c r="HMS59" s="81"/>
      <c r="HMT59" s="81"/>
      <c r="HMU59" s="81"/>
      <c r="HMV59" s="81"/>
      <c r="HMW59" s="81"/>
      <c r="HMX59" s="81"/>
      <c r="HMY59" s="81"/>
      <c r="HMZ59" s="81"/>
      <c r="HNA59" s="81"/>
      <c r="HNB59" s="81"/>
      <c r="HNC59" s="81"/>
      <c r="HND59" s="81"/>
      <c r="HNE59" s="81"/>
      <c r="HNF59" s="81"/>
      <c r="HNG59" s="81"/>
      <c r="HNH59" s="81"/>
      <c r="HNI59" s="81"/>
      <c r="HNJ59" s="81"/>
      <c r="HNK59" s="81"/>
      <c r="HNL59" s="81"/>
      <c r="HNM59" s="81"/>
      <c r="HNN59" s="81"/>
      <c r="HNO59" s="81"/>
      <c r="HNP59" s="81"/>
      <c r="HNQ59" s="81"/>
      <c r="HNR59" s="81"/>
      <c r="HNS59" s="81"/>
      <c r="HNT59" s="81"/>
      <c r="HNU59" s="81"/>
      <c r="HNV59" s="81"/>
      <c r="HNW59" s="81"/>
      <c r="HNX59" s="81"/>
      <c r="HNY59" s="81"/>
      <c r="HNZ59" s="81"/>
      <c r="HOA59" s="81"/>
      <c r="HOB59" s="81"/>
      <c r="HOC59" s="81"/>
      <c r="HOD59" s="81"/>
      <c r="HOE59" s="81"/>
      <c r="HOF59" s="81"/>
      <c r="HOG59" s="81"/>
      <c r="HOH59" s="81"/>
      <c r="HOI59" s="81"/>
      <c r="HOJ59" s="81"/>
      <c r="HOK59" s="81"/>
      <c r="HOL59" s="81"/>
      <c r="HOM59" s="81"/>
      <c r="HON59" s="81"/>
      <c r="HOO59" s="81"/>
      <c r="HOP59" s="81"/>
      <c r="HOQ59" s="81"/>
      <c r="HOR59" s="81"/>
      <c r="HOS59" s="81"/>
      <c r="HOT59" s="81"/>
      <c r="HOU59" s="81"/>
      <c r="HOV59" s="81"/>
      <c r="HOW59" s="81"/>
      <c r="HOX59" s="81"/>
      <c r="HOY59" s="81"/>
      <c r="HOZ59" s="81"/>
      <c r="HPA59" s="81"/>
      <c r="HPB59" s="81"/>
      <c r="HPC59" s="81"/>
      <c r="HPD59" s="81"/>
      <c r="HPE59" s="81"/>
      <c r="HPF59" s="81"/>
      <c r="HPG59" s="81"/>
      <c r="HPH59" s="81"/>
      <c r="HPI59" s="81"/>
      <c r="HPJ59" s="81"/>
      <c r="HPK59" s="81"/>
      <c r="HPL59" s="81"/>
      <c r="HPM59" s="81"/>
      <c r="HPN59" s="81"/>
      <c r="HPO59" s="81"/>
      <c r="HPP59" s="81"/>
      <c r="HPQ59" s="81"/>
      <c r="HPR59" s="81"/>
      <c r="HPS59" s="81"/>
      <c r="HPT59" s="81"/>
      <c r="HPU59" s="81"/>
      <c r="HPV59" s="81"/>
      <c r="HPW59" s="81"/>
      <c r="HPX59" s="81"/>
      <c r="HPY59" s="81"/>
      <c r="HPZ59" s="81"/>
      <c r="HQA59" s="81"/>
      <c r="HQB59" s="81"/>
      <c r="HQC59" s="81"/>
      <c r="HQD59" s="81"/>
      <c r="HQE59" s="81"/>
      <c r="HQF59" s="81"/>
      <c r="HQG59" s="81"/>
      <c r="HQH59" s="81"/>
      <c r="HQI59" s="81"/>
      <c r="HQJ59" s="81"/>
      <c r="HQK59" s="81"/>
      <c r="HQL59" s="81"/>
      <c r="HQM59" s="81"/>
      <c r="HQN59" s="81"/>
      <c r="HQO59" s="81"/>
      <c r="HQP59" s="81"/>
      <c r="HQQ59" s="81"/>
      <c r="HQR59" s="81"/>
      <c r="HQS59" s="81"/>
      <c r="HQT59" s="81"/>
      <c r="HQU59" s="81"/>
      <c r="HQV59" s="81"/>
      <c r="HQW59" s="81"/>
      <c r="HQX59" s="81"/>
      <c r="HQY59" s="81"/>
      <c r="HQZ59" s="81"/>
      <c r="HRA59" s="81"/>
      <c r="HRB59" s="81"/>
      <c r="HRC59" s="81"/>
      <c r="HRD59" s="81"/>
      <c r="HRE59" s="81"/>
      <c r="HRF59" s="81"/>
      <c r="HRG59" s="81"/>
      <c r="HRH59" s="81"/>
      <c r="HRI59" s="81"/>
      <c r="HRJ59" s="81"/>
      <c r="HRK59" s="81"/>
      <c r="HRL59" s="81"/>
      <c r="HRM59" s="81"/>
      <c r="HRN59" s="81"/>
      <c r="HRO59" s="81"/>
      <c r="HRP59" s="81"/>
      <c r="HRQ59" s="81"/>
      <c r="HRR59" s="81"/>
      <c r="HRS59" s="81"/>
      <c r="HRT59" s="81"/>
      <c r="HRU59" s="81"/>
      <c r="HRV59" s="81"/>
      <c r="HRW59" s="81"/>
      <c r="HRX59" s="81"/>
      <c r="HRY59" s="81"/>
      <c r="HRZ59" s="81"/>
      <c r="HSA59" s="81"/>
      <c r="HSB59" s="81"/>
      <c r="HSC59" s="81"/>
      <c r="HSD59" s="81"/>
      <c r="HSE59" s="81"/>
      <c r="HSF59" s="81"/>
      <c r="HSG59" s="81"/>
      <c r="HSH59" s="81"/>
      <c r="HSI59" s="81"/>
      <c r="HSJ59" s="81"/>
      <c r="HSK59" s="81"/>
      <c r="HSL59" s="81"/>
      <c r="HSM59" s="81"/>
      <c r="HSN59" s="81"/>
      <c r="HSO59" s="81"/>
      <c r="HSP59" s="81"/>
      <c r="HSQ59" s="81"/>
      <c r="HSR59" s="81"/>
      <c r="HSS59" s="81"/>
      <c r="HST59" s="81"/>
      <c r="HSU59" s="81"/>
      <c r="HSV59" s="81"/>
      <c r="HSW59" s="81"/>
      <c r="HSX59" s="81"/>
      <c r="HSY59" s="81"/>
      <c r="HSZ59" s="81"/>
      <c r="HTA59" s="81"/>
      <c r="HTB59" s="81"/>
      <c r="HTC59" s="81"/>
      <c r="HTD59" s="81"/>
      <c r="HTE59" s="81"/>
      <c r="HTF59" s="81"/>
      <c r="HTG59" s="81"/>
      <c r="HTH59" s="81"/>
      <c r="HTI59" s="81"/>
      <c r="HTJ59" s="81"/>
      <c r="HTK59" s="81"/>
      <c r="HTL59" s="81"/>
      <c r="HTM59" s="81"/>
      <c r="HTN59" s="81"/>
      <c r="HTO59" s="81"/>
      <c r="HTP59" s="81"/>
      <c r="HTQ59" s="81"/>
      <c r="HTR59" s="81"/>
      <c r="HTS59" s="81"/>
      <c r="HTT59" s="81"/>
      <c r="HTU59" s="81"/>
      <c r="HTV59" s="81"/>
      <c r="HTW59" s="81"/>
      <c r="HTX59" s="81"/>
      <c r="HTY59" s="81"/>
      <c r="HTZ59" s="81"/>
      <c r="HUA59" s="81"/>
      <c r="HUB59" s="81"/>
      <c r="HUC59" s="81"/>
      <c r="HUD59" s="81"/>
      <c r="HUE59" s="81"/>
      <c r="HUF59" s="81"/>
      <c r="HUG59" s="81"/>
      <c r="HUH59" s="81"/>
      <c r="HUI59" s="81"/>
      <c r="HUJ59" s="81"/>
      <c r="HUK59" s="81"/>
      <c r="HUL59" s="81"/>
      <c r="HUM59" s="81"/>
      <c r="HUN59" s="81"/>
      <c r="HUO59" s="81"/>
      <c r="HUP59" s="81"/>
      <c r="HUQ59" s="81"/>
      <c r="HUR59" s="81"/>
      <c r="HUS59" s="81"/>
      <c r="HUT59" s="81"/>
      <c r="HUU59" s="81"/>
      <c r="HUV59" s="81"/>
      <c r="HUW59" s="81"/>
      <c r="HUX59" s="81"/>
      <c r="HUY59" s="81"/>
      <c r="HUZ59" s="81"/>
      <c r="HVA59" s="81"/>
      <c r="HVB59" s="81"/>
      <c r="HVC59" s="81"/>
      <c r="HVD59" s="81"/>
      <c r="HVE59" s="81"/>
      <c r="HVF59" s="81"/>
      <c r="HVG59" s="81"/>
      <c r="HVH59" s="81"/>
      <c r="HVI59" s="81"/>
      <c r="HVJ59" s="81"/>
      <c r="HVK59" s="81"/>
      <c r="HVL59" s="81"/>
      <c r="HVM59" s="81"/>
      <c r="HVN59" s="81"/>
      <c r="HVO59" s="81"/>
      <c r="HVP59" s="81"/>
      <c r="HVQ59" s="81"/>
      <c r="HVR59" s="81"/>
      <c r="HVS59" s="81"/>
      <c r="HVT59" s="81"/>
      <c r="HVU59" s="81"/>
      <c r="HVV59" s="81"/>
      <c r="HVW59" s="81"/>
      <c r="HVX59" s="81"/>
      <c r="HVY59" s="81"/>
      <c r="HVZ59" s="81"/>
      <c r="HWA59" s="81"/>
      <c r="HWB59" s="81"/>
      <c r="HWC59" s="81"/>
      <c r="HWD59" s="81"/>
      <c r="HWE59" s="81"/>
      <c r="HWF59" s="81"/>
      <c r="HWG59" s="81"/>
      <c r="HWH59" s="81"/>
      <c r="HWI59" s="81"/>
      <c r="HWJ59" s="81"/>
      <c r="HWK59" s="81"/>
      <c r="HWL59" s="81"/>
      <c r="HWM59" s="81"/>
      <c r="HWN59" s="81"/>
      <c r="HWO59" s="81"/>
      <c r="HWP59" s="81"/>
      <c r="HWQ59" s="81"/>
      <c r="HWR59" s="81"/>
      <c r="HWS59" s="81"/>
      <c r="HWT59" s="81"/>
      <c r="HWU59" s="81"/>
      <c r="HWV59" s="81"/>
      <c r="HWW59" s="81"/>
      <c r="HWX59" s="81"/>
      <c r="HWY59" s="81"/>
      <c r="HWZ59" s="81"/>
      <c r="HXA59" s="81"/>
      <c r="HXB59" s="81"/>
      <c r="HXC59" s="81"/>
      <c r="HXD59" s="81"/>
      <c r="HXE59" s="81"/>
      <c r="HXF59" s="81"/>
      <c r="HXG59" s="81"/>
      <c r="HXH59" s="81"/>
      <c r="HXI59" s="81"/>
      <c r="HXJ59" s="81"/>
      <c r="HXK59" s="81"/>
      <c r="HXL59" s="81"/>
      <c r="HXM59" s="81"/>
      <c r="HXN59" s="81"/>
      <c r="HXO59" s="81"/>
      <c r="HXP59" s="81"/>
      <c r="HXQ59" s="81"/>
      <c r="HXR59" s="81"/>
      <c r="HXS59" s="81"/>
      <c r="HXT59" s="81"/>
      <c r="HXU59" s="81"/>
      <c r="HXV59" s="81"/>
      <c r="HXW59" s="81"/>
      <c r="HXX59" s="81"/>
      <c r="HXY59" s="81"/>
      <c r="HXZ59" s="81"/>
      <c r="HYA59" s="81"/>
      <c r="HYB59" s="81"/>
      <c r="HYC59" s="81"/>
      <c r="HYD59" s="81"/>
      <c r="HYE59" s="81"/>
      <c r="HYF59" s="81"/>
      <c r="HYG59" s="81"/>
      <c r="HYH59" s="81"/>
      <c r="HYI59" s="81"/>
      <c r="HYJ59" s="81"/>
      <c r="HYK59" s="81"/>
      <c r="HYL59" s="81"/>
      <c r="HYM59" s="81"/>
      <c r="HYN59" s="81"/>
      <c r="HYO59" s="81"/>
      <c r="HYP59" s="81"/>
      <c r="HYQ59" s="81"/>
      <c r="HYR59" s="81"/>
      <c r="HYS59" s="81"/>
      <c r="HYT59" s="81"/>
      <c r="HYU59" s="81"/>
      <c r="HYV59" s="81"/>
      <c r="HYW59" s="81"/>
      <c r="HYX59" s="81"/>
      <c r="HYY59" s="81"/>
      <c r="HYZ59" s="81"/>
      <c r="HZA59" s="81"/>
      <c r="HZB59" s="81"/>
      <c r="HZC59" s="81"/>
      <c r="HZD59" s="81"/>
      <c r="HZE59" s="81"/>
      <c r="HZF59" s="81"/>
      <c r="HZG59" s="81"/>
      <c r="HZH59" s="81"/>
      <c r="HZI59" s="81"/>
      <c r="HZJ59" s="81"/>
      <c r="HZK59" s="81"/>
      <c r="HZL59" s="81"/>
      <c r="HZM59" s="81"/>
      <c r="HZN59" s="81"/>
      <c r="HZO59" s="81"/>
      <c r="HZP59" s="81"/>
      <c r="HZQ59" s="81"/>
      <c r="HZR59" s="81"/>
      <c r="HZS59" s="81"/>
      <c r="HZT59" s="81"/>
      <c r="HZU59" s="81"/>
      <c r="HZV59" s="81"/>
      <c r="HZW59" s="81"/>
      <c r="HZX59" s="81"/>
      <c r="HZY59" s="81"/>
      <c r="HZZ59" s="81"/>
      <c r="IAA59" s="81"/>
      <c r="IAB59" s="81"/>
      <c r="IAC59" s="81"/>
      <c r="IAD59" s="81"/>
      <c r="IAE59" s="81"/>
      <c r="IAF59" s="81"/>
      <c r="IAG59" s="81"/>
      <c r="IAH59" s="81"/>
      <c r="IAI59" s="81"/>
      <c r="IAJ59" s="81"/>
      <c r="IAK59" s="81"/>
      <c r="IAL59" s="81"/>
      <c r="IAM59" s="81"/>
      <c r="IAN59" s="81"/>
      <c r="IAO59" s="81"/>
      <c r="IAP59" s="81"/>
      <c r="IAQ59" s="81"/>
      <c r="IAR59" s="81"/>
      <c r="IAS59" s="81"/>
      <c r="IAT59" s="81"/>
      <c r="IAU59" s="81"/>
      <c r="IAV59" s="81"/>
      <c r="IAW59" s="81"/>
      <c r="IAX59" s="81"/>
      <c r="IAY59" s="81"/>
      <c r="IAZ59" s="81"/>
      <c r="IBA59" s="81"/>
      <c r="IBB59" s="81"/>
      <c r="IBC59" s="81"/>
      <c r="IBD59" s="81"/>
      <c r="IBE59" s="81"/>
      <c r="IBF59" s="81"/>
      <c r="IBG59" s="81"/>
      <c r="IBH59" s="81"/>
      <c r="IBI59" s="81"/>
      <c r="IBJ59" s="81"/>
      <c r="IBK59" s="81"/>
      <c r="IBL59" s="81"/>
      <c r="IBM59" s="81"/>
      <c r="IBN59" s="81"/>
      <c r="IBO59" s="81"/>
      <c r="IBP59" s="81"/>
      <c r="IBQ59" s="81"/>
      <c r="IBR59" s="81"/>
      <c r="IBS59" s="81"/>
      <c r="IBT59" s="81"/>
      <c r="IBU59" s="81"/>
      <c r="IBV59" s="81"/>
      <c r="IBW59" s="81"/>
      <c r="IBX59" s="81"/>
      <c r="IBY59" s="81"/>
      <c r="IBZ59" s="81"/>
      <c r="ICA59" s="81"/>
      <c r="ICB59" s="81"/>
      <c r="ICC59" s="81"/>
      <c r="ICD59" s="81"/>
      <c r="ICE59" s="81"/>
      <c r="ICF59" s="81"/>
      <c r="ICG59" s="81"/>
      <c r="ICH59" s="81"/>
      <c r="ICI59" s="81"/>
      <c r="ICJ59" s="81"/>
      <c r="ICK59" s="81"/>
      <c r="ICL59" s="81"/>
      <c r="ICM59" s="81"/>
      <c r="ICN59" s="81"/>
      <c r="ICO59" s="81"/>
      <c r="ICP59" s="81"/>
      <c r="ICQ59" s="81"/>
      <c r="ICR59" s="81"/>
      <c r="ICS59" s="81"/>
      <c r="ICT59" s="81"/>
      <c r="ICU59" s="81"/>
      <c r="ICV59" s="81"/>
      <c r="ICW59" s="81"/>
      <c r="ICX59" s="81"/>
      <c r="ICY59" s="81"/>
      <c r="ICZ59" s="81"/>
      <c r="IDA59" s="81"/>
      <c r="IDB59" s="81"/>
      <c r="IDC59" s="81"/>
      <c r="IDD59" s="81"/>
      <c r="IDE59" s="81"/>
      <c r="IDF59" s="81"/>
      <c r="IDG59" s="81"/>
      <c r="IDH59" s="81"/>
      <c r="IDI59" s="81"/>
      <c r="IDJ59" s="81"/>
      <c r="IDK59" s="81"/>
      <c r="IDL59" s="81"/>
      <c r="IDM59" s="81"/>
      <c r="IDN59" s="81"/>
      <c r="IDO59" s="81"/>
      <c r="IDP59" s="81"/>
      <c r="IDQ59" s="81"/>
      <c r="IDR59" s="81"/>
      <c r="IDS59" s="81"/>
      <c r="IDT59" s="81"/>
      <c r="IDU59" s="81"/>
      <c r="IDV59" s="81"/>
      <c r="IDW59" s="81"/>
      <c r="IDX59" s="81"/>
      <c r="IDY59" s="81"/>
      <c r="IDZ59" s="81"/>
      <c r="IEA59" s="81"/>
      <c r="IEB59" s="81"/>
      <c r="IEC59" s="81"/>
      <c r="IED59" s="81"/>
      <c r="IEE59" s="81"/>
      <c r="IEF59" s="81"/>
      <c r="IEG59" s="81"/>
      <c r="IEH59" s="81"/>
      <c r="IEI59" s="81"/>
      <c r="IEJ59" s="81"/>
      <c r="IEK59" s="81"/>
      <c r="IEL59" s="81"/>
      <c r="IEM59" s="81"/>
      <c r="IEN59" s="81"/>
      <c r="IEO59" s="81"/>
      <c r="IEP59" s="81"/>
      <c r="IEQ59" s="81"/>
      <c r="IER59" s="81"/>
      <c r="IES59" s="81"/>
      <c r="IET59" s="81"/>
      <c r="IEU59" s="81"/>
      <c r="IEV59" s="81"/>
      <c r="IEW59" s="81"/>
      <c r="IEX59" s="81"/>
      <c r="IEY59" s="81"/>
      <c r="IEZ59" s="81"/>
      <c r="IFA59" s="81"/>
      <c r="IFB59" s="81"/>
      <c r="IFC59" s="81"/>
      <c r="IFD59" s="81"/>
      <c r="IFE59" s="81"/>
      <c r="IFF59" s="81"/>
      <c r="IFG59" s="81"/>
      <c r="IFH59" s="81"/>
      <c r="IFI59" s="81"/>
      <c r="IFJ59" s="81"/>
      <c r="IFK59" s="81"/>
      <c r="IFL59" s="81"/>
      <c r="IFM59" s="81"/>
      <c r="IFN59" s="81"/>
      <c r="IFO59" s="81"/>
      <c r="IFP59" s="81"/>
      <c r="IFQ59" s="81"/>
      <c r="IFR59" s="81"/>
      <c r="IFS59" s="81"/>
      <c r="IFT59" s="81"/>
      <c r="IFU59" s="81"/>
      <c r="IFV59" s="81"/>
      <c r="IFW59" s="81"/>
      <c r="IFX59" s="81"/>
      <c r="IFY59" s="81"/>
      <c r="IFZ59" s="81"/>
      <c r="IGA59" s="81"/>
      <c r="IGB59" s="81"/>
      <c r="IGC59" s="81"/>
      <c r="IGD59" s="81"/>
      <c r="IGE59" s="81"/>
      <c r="IGF59" s="81"/>
      <c r="IGG59" s="81"/>
      <c r="IGH59" s="81"/>
      <c r="IGI59" s="81"/>
      <c r="IGJ59" s="81"/>
      <c r="IGK59" s="81"/>
      <c r="IGL59" s="81"/>
      <c r="IGM59" s="81"/>
      <c r="IGN59" s="81"/>
      <c r="IGO59" s="81"/>
      <c r="IGP59" s="81"/>
      <c r="IGQ59" s="81"/>
      <c r="IGR59" s="81"/>
      <c r="IGS59" s="81"/>
      <c r="IGT59" s="81"/>
      <c r="IGU59" s="81"/>
      <c r="IGV59" s="81"/>
      <c r="IGW59" s="81"/>
      <c r="IGX59" s="81"/>
      <c r="IGY59" s="81"/>
      <c r="IGZ59" s="81"/>
      <c r="IHA59" s="81"/>
      <c r="IHB59" s="81"/>
      <c r="IHC59" s="81"/>
      <c r="IHD59" s="81"/>
      <c r="IHE59" s="81"/>
      <c r="IHF59" s="81"/>
      <c r="IHG59" s="81"/>
      <c r="IHH59" s="81"/>
      <c r="IHI59" s="81"/>
      <c r="IHJ59" s="81"/>
      <c r="IHK59" s="81"/>
      <c r="IHL59" s="81"/>
      <c r="IHM59" s="81"/>
      <c r="IHN59" s="81"/>
      <c r="IHO59" s="81"/>
      <c r="IHP59" s="81"/>
      <c r="IHQ59" s="81"/>
      <c r="IHR59" s="81"/>
      <c r="IHS59" s="81"/>
      <c r="IHT59" s="81"/>
      <c r="IHU59" s="81"/>
      <c r="IHV59" s="81"/>
      <c r="IHW59" s="81"/>
      <c r="IHX59" s="81"/>
      <c r="IHY59" s="81"/>
      <c r="IHZ59" s="81"/>
      <c r="IIA59" s="81"/>
      <c r="IIB59" s="81"/>
      <c r="IIC59" s="81"/>
      <c r="IID59" s="81"/>
      <c r="IIE59" s="81"/>
      <c r="IIF59" s="81"/>
      <c r="IIG59" s="81"/>
      <c r="IIH59" s="81"/>
      <c r="III59" s="81"/>
      <c r="IIJ59" s="81"/>
      <c r="IIK59" s="81"/>
      <c r="IIL59" s="81"/>
      <c r="IIM59" s="81"/>
      <c r="IIN59" s="81"/>
      <c r="IIO59" s="81"/>
      <c r="IIP59" s="81"/>
      <c r="IIQ59" s="81"/>
      <c r="IIR59" s="81"/>
      <c r="IIS59" s="81"/>
      <c r="IIT59" s="81"/>
      <c r="IIU59" s="81"/>
      <c r="IIV59" s="81"/>
      <c r="IIW59" s="81"/>
      <c r="IIX59" s="81"/>
      <c r="IIY59" s="81"/>
      <c r="IIZ59" s="81"/>
      <c r="IJA59" s="81"/>
      <c r="IJB59" s="81"/>
      <c r="IJC59" s="81"/>
      <c r="IJD59" s="81"/>
      <c r="IJE59" s="81"/>
      <c r="IJF59" s="81"/>
      <c r="IJG59" s="81"/>
      <c r="IJH59" s="81"/>
      <c r="IJI59" s="81"/>
      <c r="IJJ59" s="81"/>
      <c r="IJK59" s="81"/>
      <c r="IJL59" s="81"/>
      <c r="IJM59" s="81"/>
      <c r="IJN59" s="81"/>
      <c r="IJO59" s="81"/>
      <c r="IJP59" s="81"/>
      <c r="IJQ59" s="81"/>
      <c r="IJR59" s="81"/>
      <c r="IJS59" s="81"/>
      <c r="IJT59" s="81"/>
      <c r="IJU59" s="81"/>
      <c r="IJV59" s="81"/>
      <c r="IJW59" s="81"/>
      <c r="IJX59" s="81"/>
      <c r="IJY59" s="81"/>
      <c r="IJZ59" s="81"/>
      <c r="IKA59" s="81"/>
      <c r="IKB59" s="81"/>
      <c r="IKC59" s="81"/>
      <c r="IKD59" s="81"/>
      <c r="IKE59" s="81"/>
      <c r="IKF59" s="81"/>
      <c r="IKG59" s="81"/>
      <c r="IKH59" s="81"/>
      <c r="IKI59" s="81"/>
      <c r="IKJ59" s="81"/>
      <c r="IKK59" s="81"/>
      <c r="IKL59" s="81"/>
      <c r="IKM59" s="81"/>
      <c r="IKN59" s="81"/>
      <c r="IKO59" s="81"/>
      <c r="IKP59" s="81"/>
      <c r="IKQ59" s="81"/>
      <c r="IKR59" s="81"/>
      <c r="IKS59" s="81"/>
      <c r="IKT59" s="81"/>
      <c r="IKU59" s="81"/>
      <c r="IKV59" s="81"/>
      <c r="IKW59" s="81"/>
      <c r="IKX59" s="81"/>
      <c r="IKY59" s="81"/>
      <c r="IKZ59" s="81"/>
      <c r="ILA59" s="81"/>
      <c r="ILB59" s="81"/>
      <c r="ILC59" s="81"/>
      <c r="ILD59" s="81"/>
      <c r="ILE59" s="81"/>
      <c r="ILF59" s="81"/>
      <c r="ILG59" s="81"/>
      <c r="ILH59" s="81"/>
      <c r="ILI59" s="81"/>
      <c r="ILJ59" s="81"/>
      <c r="ILK59" s="81"/>
      <c r="ILL59" s="81"/>
      <c r="ILM59" s="81"/>
      <c r="ILN59" s="81"/>
      <c r="ILO59" s="81"/>
      <c r="ILP59" s="81"/>
      <c r="ILQ59" s="81"/>
      <c r="ILR59" s="81"/>
      <c r="ILS59" s="81"/>
      <c r="ILT59" s="81"/>
      <c r="ILU59" s="81"/>
      <c r="ILV59" s="81"/>
      <c r="ILW59" s="81"/>
      <c r="ILX59" s="81"/>
      <c r="ILY59" s="81"/>
      <c r="ILZ59" s="81"/>
      <c r="IMA59" s="81"/>
      <c r="IMB59" s="81"/>
      <c r="IMC59" s="81"/>
      <c r="IMD59" s="81"/>
      <c r="IME59" s="81"/>
      <c r="IMF59" s="81"/>
      <c r="IMG59" s="81"/>
      <c r="IMH59" s="81"/>
      <c r="IMI59" s="81"/>
      <c r="IMJ59" s="81"/>
      <c r="IMK59" s="81"/>
      <c r="IML59" s="81"/>
      <c r="IMM59" s="81"/>
      <c r="IMN59" s="81"/>
      <c r="IMO59" s="81"/>
      <c r="IMP59" s="81"/>
      <c r="IMQ59" s="81"/>
      <c r="IMR59" s="81"/>
      <c r="IMS59" s="81"/>
      <c r="IMT59" s="81"/>
      <c r="IMU59" s="81"/>
      <c r="IMV59" s="81"/>
      <c r="IMW59" s="81"/>
      <c r="IMX59" s="81"/>
      <c r="IMY59" s="81"/>
      <c r="IMZ59" s="81"/>
      <c r="INA59" s="81"/>
      <c r="INB59" s="81"/>
      <c r="INC59" s="81"/>
      <c r="IND59" s="81"/>
      <c r="INE59" s="81"/>
      <c r="INF59" s="81"/>
      <c r="ING59" s="81"/>
      <c r="INH59" s="81"/>
      <c r="INI59" s="81"/>
      <c r="INJ59" s="81"/>
      <c r="INK59" s="81"/>
      <c r="INL59" s="81"/>
      <c r="INM59" s="81"/>
      <c r="INN59" s="81"/>
      <c r="INO59" s="81"/>
      <c r="INP59" s="81"/>
      <c r="INQ59" s="81"/>
      <c r="INR59" s="81"/>
      <c r="INS59" s="81"/>
      <c r="INT59" s="81"/>
      <c r="INU59" s="81"/>
      <c r="INV59" s="81"/>
      <c r="INW59" s="81"/>
      <c r="INX59" s="81"/>
      <c r="INY59" s="81"/>
      <c r="INZ59" s="81"/>
      <c r="IOA59" s="81"/>
      <c r="IOB59" s="81"/>
      <c r="IOC59" s="81"/>
      <c r="IOD59" s="81"/>
      <c r="IOE59" s="81"/>
      <c r="IOF59" s="81"/>
      <c r="IOG59" s="81"/>
      <c r="IOH59" s="81"/>
      <c r="IOI59" s="81"/>
      <c r="IOJ59" s="81"/>
      <c r="IOK59" s="81"/>
      <c r="IOL59" s="81"/>
      <c r="IOM59" s="81"/>
      <c r="ION59" s="81"/>
      <c r="IOO59" s="81"/>
      <c r="IOP59" s="81"/>
      <c r="IOQ59" s="81"/>
      <c r="IOR59" s="81"/>
      <c r="IOS59" s="81"/>
      <c r="IOT59" s="81"/>
      <c r="IOU59" s="81"/>
      <c r="IOV59" s="81"/>
      <c r="IOW59" s="81"/>
      <c r="IOX59" s="81"/>
      <c r="IOY59" s="81"/>
      <c r="IOZ59" s="81"/>
      <c r="IPA59" s="81"/>
      <c r="IPB59" s="81"/>
      <c r="IPC59" s="81"/>
      <c r="IPD59" s="81"/>
      <c r="IPE59" s="81"/>
      <c r="IPF59" s="81"/>
      <c r="IPG59" s="81"/>
      <c r="IPH59" s="81"/>
      <c r="IPI59" s="81"/>
      <c r="IPJ59" s="81"/>
      <c r="IPK59" s="81"/>
      <c r="IPL59" s="81"/>
      <c r="IPM59" s="81"/>
      <c r="IPN59" s="81"/>
      <c r="IPO59" s="81"/>
      <c r="IPP59" s="81"/>
      <c r="IPQ59" s="81"/>
      <c r="IPR59" s="81"/>
      <c r="IPS59" s="81"/>
      <c r="IPT59" s="81"/>
      <c r="IPU59" s="81"/>
      <c r="IPV59" s="81"/>
      <c r="IPW59" s="81"/>
      <c r="IPX59" s="81"/>
      <c r="IPY59" s="81"/>
      <c r="IPZ59" s="81"/>
      <c r="IQA59" s="81"/>
      <c r="IQB59" s="81"/>
      <c r="IQC59" s="81"/>
      <c r="IQD59" s="81"/>
      <c r="IQE59" s="81"/>
      <c r="IQF59" s="81"/>
      <c r="IQG59" s="81"/>
      <c r="IQH59" s="81"/>
      <c r="IQI59" s="81"/>
      <c r="IQJ59" s="81"/>
      <c r="IQK59" s="81"/>
      <c r="IQL59" s="81"/>
      <c r="IQM59" s="81"/>
      <c r="IQN59" s="81"/>
      <c r="IQO59" s="81"/>
      <c r="IQP59" s="81"/>
      <c r="IQQ59" s="81"/>
      <c r="IQR59" s="81"/>
      <c r="IQS59" s="81"/>
      <c r="IQT59" s="81"/>
      <c r="IQU59" s="81"/>
      <c r="IQV59" s="81"/>
      <c r="IQW59" s="81"/>
      <c r="IQX59" s="81"/>
      <c r="IQY59" s="81"/>
      <c r="IQZ59" s="81"/>
      <c r="IRA59" s="81"/>
      <c r="IRB59" s="81"/>
      <c r="IRC59" s="81"/>
      <c r="IRD59" s="81"/>
      <c r="IRE59" s="81"/>
      <c r="IRF59" s="81"/>
      <c r="IRG59" s="81"/>
      <c r="IRH59" s="81"/>
      <c r="IRI59" s="81"/>
      <c r="IRJ59" s="81"/>
      <c r="IRK59" s="81"/>
      <c r="IRL59" s="81"/>
      <c r="IRM59" s="81"/>
      <c r="IRN59" s="81"/>
      <c r="IRO59" s="81"/>
      <c r="IRP59" s="81"/>
      <c r="IRQ59" s="81"/>
      <c r="IRR59" s="81"/>
      <c r="IRS59" s="81"/>
      <c r="IRT59" s="81"/>
      <c r="IRU59" s="81"/>
      <c r="IRV59" s="81"/>
      <c r="IRW59" s="81"/>
      <c r="IRX59" s="81"/>
      <c r="IRY59" s="81"/>
      <c r="IRZ59" s="81"/>
      <c r="ISA59" s="81"/>
      <c r="ISB59" s="81"/>
      <c r="ISC59" s="81"/>
      <c r="ISD59" s="81"/>
      <c r="ISE59" s="81"/>
      <c r="ISF59" s="81"/>
      <c r="ISG59" s="81"/>
      <c r="ISH59" s="81"/>
      <c r="ISI59" s="81"/>
      <c r="ISJ59" s="81"/>
      <c r="ISK59" s="81"/>
      <c r="ISL59" s="81"/>
      <c r="ISM59" s="81"/>
      <c r="ISN59" s="81"/>
      <c r="ISO59" s="81"/>
      <c r="ISP59" s="81"/>
      <c r="ISQ59" s="81"/>
      <c r="ISR59" s="81"/>
      <c r="ISS59" s="81"/>
      <c r="IST59" s="81"/>
      <c r="ISU59" s="81"/>
      <c r="ISV59" s="81"/>
      <c r="ISW59" s="81"/>
      <c r="ISX59" s="81"/>
      <c r="ISY59" s="81"/>
      <c r="ISZ59" s="81"/>
      <c r="ITA59" s="81"/>
      <c r="ITB59" s="81"/>
      <c r="ITC59" s="81"/>
      <c r="ITD59" s="81"/>
      <c r="ITE59" s="81"/>
      <c r="ITF59" s="81"/>
      <c r="ITG59" s="81"/>
      <c r="ITH59" s="81"/>
      <c r="ITI59" s="81"/>
      <c r="ITJ59" s="81"/>
      <c r="ITK59" s="81"/>
      <c r="ITL59" s="81"/>
      <c r="ITM59" s="81"/>
      <c r="ITN59" s="81"/>
      <c r="ITO59" s="81"/>
      <c r="ITP59" s="81"/>
      <c r="ITQ59" s="81"/>
      <c r="ITR59" s="81"/>
      <c r="ITS59" s="81"/>
      <c r="ITT59" s="81"/>
      <c r="ITU59" s="81"/>
      <c r="ITV59" s="81"/>
      <c r="ITW59" s="81"/>
      <c r="ITX59" s="81"/>
      <c r="ITY59" s="81"/>
      <c r="ITZ59" s="81"/>
      <c r="IUA59" s="81"/>
      <c r="IUB59" s="81"/>
      <c r="IUC59" s="81"/>
      <c r="IUD59" s="81"/>
      <c r="IUE59" s="81"/>
      <c r="IUF59" s="81"/>
      <c r="IUG59" s="81"/>
      <c r="IUH59" s="81"/>
      <c r="IUI59" s="81"/>
      <c r="IUJ59" s="81"/>
      <c r="IUK59" s="81"/>
      <c r="IUL59" s="81"/>
      <c r="IUM59" s="81"/>
      <c r="IUN59" s="81"/>
      <c r="IUO59" s="81"/>
      <c r="IUP59" s="81"/>
      <c r="IUQ59" s="81"/>
      <c r="IUR59" s="81"/>
      <c r="IUS59" s="81"/>
      <c r="IUT59" s="81"/>
      <c r="IUU59" s="81"/>
      <c r="IUV59" s="81"/>
      <c r="IUW59" s="81"/>
      <c r="IUX59" s="81"/>
      <c r="IUY59" s="81"/>
      <c r="IUZ59" s="81"/>
      <c r="IVA59" s="81"/>
      <c r="IVB59" s="81"/>
      <c r="IVC59" s="81"/>
      <c r="IVD59" s="81"/>
      <c r="IVE59" s="81"/>
      <c r="IVF59" s="81"/>
      <c r="IVG59" s="81"/>
      <c r="IVH59" s="81"/>
      <c r="IVI59" s="81"/>
      <c r="IVJ59" s="81"/>
      <c r="IVK59" s="81"/>
      <c r="IVL59" s="81"/>
      <c r="IVM59" s="81"/>
      <c r="IVN59" s="81"/>
      <c r="IVO59" s="81"/>
      <c r="IVP59" s="81"/>
      <c r="IVQ59" s="81"/>
      <c r="IVR59" s="81"/>
      <c r="IVS59" s="81"/>
      <c r="IVT59" s="81"/>
      <c r="IVU59" s="81"/>
      <c r="IVV59" s="81"/>
      <c r="IVW59" s="81"/>
      <c r="IVX59" s="81"/>
      <c r="IVY59" s="81"/>
      <c r="IVZ59" s="81"/>
      <c r="IWA59" s="81"/>
      <c r="IWB59" s="81"/>
      <c r="IWC59" s="81"/>
      <c r="IWD59" s="81"/>
      <c r="IWE59" s="81"/>
      <c r="IWF59" s="81"/>
      <c r="IWG59" s="81"/>
      <c r="IWH59" s="81"/>
      <c r="IWI59" s="81"/>
      <c r="IWJ59" s="81"/>
      <c r="IWK59" s="81"/>
      <c r="IWL59" s="81"/>
      <c r="IWM59" s="81"/>
      <c r="IWN59" s="81"/>
      <c r="IWO59" s="81"/>
      <c r="IWP59" s="81"/>
      <c r="IWQ59" s="81"/>
      <c r="IWR59" s="81"/>
      <c r="IWS59" s="81"/>
      <c r="IWT59" s="81"/>
      <c r="IWU59" s="81"/>
      <c r="IWV59" s="81"/>
      <c r="IWW59" s="81"/>
      <c r="IWX59" s="81"/>
      <c r="IWY59" s="81"/>
      <c r="IWZ59" s="81"/>
      <c r="IXA59" s="81"/>
      <c r="IXB59" s="81"/>
      <c r="IXC59" s="81"/>
      <c r="IXD59" s="81"/>
      <c r="IXE59" s="81"/>
      <c r="IXF59" s="81"/>
      <c r="IXG59" s="81"/>
      <c r="IXH59" s="81"/>
      <c r="IXI59" s="81"/>
      <c r="IXJ59" s="81"/>
      <c r="IXK59" s="81"/>
      <c r="IXL59" s="81"/>
      <c r="IXM59" s="81"/>
      <c r="IXN59" s="81"/>
      <c r="IXO59" s="81"/>
      <c r="IXP59" s="81"/>
      <c r="IXQ59" s="81"/>
      <c r="IXR59" s="81"/>
      <c r="IXS59" s="81"/>
      <c r="IXT59" s="81"/>
      <c r="IXU59" s="81"/>
      <c r="IXV59" s="81"/>
      <c r="IXW59" s="81"/>
      <c r="IXX59" s="81"/>
      <c r="IXY59" s="81"/>
      <c r="IXZ59" s="81"/>
      <c r="IYA59" s="81"/>
      <c r="IYB59" s="81"/>
      <c r="IYC59" s="81"/>
      <c r="IYD59" s="81"/>
      <c r="IYE59" s="81"/>
      <c r="IYF59" s="81"/>
      <c r="IYG59" s="81"/>
      <c r="IYH59" s="81"/>
      <c r="IYI59" s="81"/>
      <c r="IYJ59" s="81"/>
      <c r="IYK59" s="81"/>
      <c r="IYL59" s="81"/>
      <c r="IYM59" s="81"/>
      <c r="IYN59" s="81"/>
      <c r="IYO59" s="81"/>
      <c r="IYP59" s="81"/>
      <c r="IYQ59" s="81"/>
      <c r="IYR59" s="81"/>
      <c r="IYS59" s="81"/>
      <c r="IYT59" s="81"/>
      <c r="IYU59" s="81"/>
      <c r="IYV59" s="81"/>
      <c r="IYW59" s="81"/>
      <c r="IYX59" s="81"/>
      <c r="IYY59" s="81"/>
      <c r="IYZ59" s="81"/>
      <c r="IZA59" s="81"/>
      <c r="IZB59" s="81"/>
      <c r="IZC59" s="81"/>
      <c r="IZD59" s="81"/>
      <c r="IZE59" s="81"/>
      <c r="IZF59" s="81"/>
      <c r="IZG59" s="81"/>
      <c r="IZH59" s="81"/>
      <c r="IZI59" s="81"/>
      <c r="IZJ59" s="81"/>
      <c r="IZK59" s="81"/>
      <c r="IZL59" s="81"/>
      <c r="IZM59" s="81"/>
      <c r="IZN59" s="81"/>
      <c r="IZO59" s="81"/>
      <c r="IZP59" s="81"/>
      <c r="IZQ59" s="81"/>
      <c r="IZR59" s="81"/>
      <c r="IZS59" s="81"/>
      <c r="IZT59" s="81"/>
      <c r="IZU59" s="81"/>
      <c r="IZV59" s="81"/>
      <c r="IZW59" s="81"/>
      <c r="IZX59" s="81"/>
      <c r="IZY59" s="81"/>
      <c r="IZZ59" s="81"/>
      <c r="JAA59" s="81"/>
      <c r="JAB59" s="81"/>
      <c r="JAC59" s="81"/>
      <c r="JAD59" s="81"/>
      <c r="JAE59" s="81"/>
      <c r="JAF59" s="81"/>
      <c r="JAG59" s="81"/>
      <c r="JAH59" s="81"/>
      <c r="JAI59" s="81"/>
      <c r="JAJ59" s="81"/>
      <c r="JAK59" s="81"/>
      <c r="JAL59" s="81"/>
      <c r="JAM59" s="81"/>
      <c r="JAN59" s="81"/>
      <c r="JAO59" s="81"/>
      <c r="JAP59" s="81"/>
      <c r="JAQ59" s="81"/>
      <c r="JAR59" s="81"/>
      <c r="JAS59" s="81"/>
      <c r="JAT59" s="81"/>
      <c r="JAU59" s="81"/>
      <c r="JAV59" s="81"/>
      <c r="JAW59" s="81"/>
      <c r="JAX59" s="81"/>
      <c r="JAY59" s="81"/>
      <c r="JAZ59" s="81"/>
      <c r="JBA59" s="81"/>
      <c r="JBB59" s="81"/>
      <c r="JBC59" s="81"/>
      <c r="JBD59" s="81"/>
      <c r="JBE59" s="81"/>
      <c r="JBF59" s="81"/>
      <c r="JBG59" s="81"/>
      <c r="JBH59" s="81"/>
      <c r="JBI59" s="81"/>
      <c r="JBJ59" s="81"/>
      <c r="JBK59" s="81"/>
      <c r="JBL59" s="81"/>
      <c r="JBM59" s="81"/>
      <c r="JBN59" s="81"/>
      <c r="JBO59" s="81"/>
      <c r="JBP59" s="81"/>
      <c r="JBQ59" s="81"/>
      <c r="JBR59" s="81"/>
      <c r="JBS59" s="81"/>
      <c r="JBT59" s="81"/>
      <c r="JBU59" s="81"/>
      <c r="JBV59" s="81"/>
      <c r="JBW59" s="81"/>
      <c r="JBX59" s="81"/>
      <c r="JBY59" s="81"/>
      <c r="JBZ59" s="81"/>
      <c r="JCA59" s="81"/>
      <c r="JCB59" s="81"/>
      <c r="JCC59" s="81"/>
      <c r="JCD59" s="81"/>
      <c r="JCE59" s="81"/>
      <c r="JCF59" s="81"/>
      <c r="JCG59" s="81"/>
      <c r="JCH59" s="81"/>
      <c r="JCI59" s="81"/>
      <c r="JCJ59" s="81"/>
      <c r="JCK59" s="81"/>
      <c r="JCL59" s="81"/>
      <c r="JCM59" s="81"/>
      <c r="JCN59" s="81"/>
      <c r="JCO59" s="81"/>
      <c r="JCP59" s="81"/>
      <c r="JCQ59" s="81"/>
      <c r="JCR59" s="81"/>
      <c r="JCS59" s="81"/>
      <c r="JCT59" s="81"/>
      <c r="JCU59" s="81"/>
      <c r="JCV59" s="81"/>
      <c r="JCW59" s="81"/>
      <c r="JCX59" s="81"/>
      <c r="JCY59" s="81"/>
      <c r="JCZ59" s="81"/>
      <c r="JDA59" s="81"/>
      <c r="JDB59" s="81"/>
      <c r="JDC59" s="81"/>
      <c r="JDD59" s="81"/>
      <c r="JDE59" s="81"/>
      <c r="JDF59" s="81"/>
      <c r="JDG59" s="81"/>
      <c r="JDH59" s="81"/>
      <c r="JDI59" s="81"/>
      <c r="JDJ59" s="81"/>
      <c r="JDK59" s="81"/>
      <c r="JDL59" s="81"/>
      <c r="JDM59" s="81"/>
      <c r="JDN59" s="81"/>
      <c r="JDO59" s="81"/>
      <c r="JDP59" s="81"/>
      <c r="JDQ59" s="81"/>
      <c r="JDR59" s="81"/>
      <c r="JDS59" s="81"/>
      <c r="JDT59" s="81"/>
      <c r="JDU59" s="81"/>
      <c r="JDV59" s="81"/>
      <c r="JDW59" s="81"/>
      <c r="JDX59" s="81"/>
      <c r="JDY59" s="81"/>
      <c r="JDZ59" s="81"/>
      <c r="JEA59" s="81"/>
      <c r="JEB59" s="81"/>
      <c r="JEC59" s="81"/>
      <c r="JED59" s="81"/>
      <c r="JEE59" s="81"/>
      <c r="JEF59" s="81"/>
      <c r="JEG59" s="81"/>
      <c r="JEH59" s="81"/>
      <c r="JEI59" s="81"/>
      <c r="JEJ59" s="81"/>
      <c r="JEK59" s="81"/>
      <c r="JEL59" s="81"/>
      <c r="JEM59" s="81"/>
      <c r="JEN59" s="81"/>
      <c r="JEO59" s="81"/>
      <c r="JEP59" s="81"/>
      <c r="JEQ59" s="81"/>
      <c r="JER59" s="81"/>
      <c r="JES59" s="81"/>
      <c r="JET59" s="81"/>
      <c r="JEU59" s="81"/>
      <c r="JEV59" s="81"/>
      <c r="JEW59" s="81"/>
      <c r="JEX59" s="81"/>
      <c r="JEY59" s="81"/>
      <c r="JEZ59" s="81"/>
      <c r="JFA59" s="81"/>
      <c r="JFB59" s="81"/>
      <c r="JFC59" s="81"/>
      <c r="JFD59" s="81"/>
      <c r="JFE59" s="81"/>
      <c r="JFF59" s="81"/>
      <c r="JFG59" s="81"/>
      <c r="JFH59" s="81"/>
      <c r="JFI59" s="81"/>
      <c r="JFJ59" s="81"/>
      <c r="JFK59" s="81"/>
      <c r="JFL59" s="81"/>
      <c r="JFM59" s="81"/>
      <c r="JFN59" s="81"/>
      <c r="JFO59" s="81"/>
      <c r="JFP59" s="81"/>
      <c r="JFQ59" s="81"/>
      <c r="JFR59" s="81"/>
      <c r="JFS59" s="81"/>
      <c r="JFT59" s="81"/>
      <c r="JFU59" s="81"/>
      <c r="JFV59" s="81"/>
      <c r="JFW59" s="81"/>
      <c r="JFX59" s="81"/>
      <c r="JFY59" s="81"/>
      <c r="JFZ59" s="81"/>
      <c r="JGA59" s="81"/>
      <c r="JGB59" s="81"/>
      <c r="JGC59" s="81"/>
      <c r="JGD59" s="81"/>
      <c r="JGE59" s="81"/>
      <c r="JGF59" s="81"/>
      <c r="JGG59" s="81"/>
      <c r="JGH59" s="81"/>
      <c r="JGI59" s="81"/>
      <c r="JGJ59" s="81"/>
      <c r="JGK59" s="81"/>
      <c r="JGL59" s="81"/>
      <c r="JGM59" s="81"/>
      <c r="JGN59" s="81"/>
      <c r="JGO59" s="81"/>
      <c r="JGP59" s="81"/>
      <c r="JGQ59" s="81"/>
      <c r="JGR59" s="81"/>
      <c r="JGS59" s="81"/>
      <c r="JGT59" s="81"/>
      <c r="JGU59" s="81"/>
      <c r="JGV59" s="81"/>
      <c r="JGW59" s="81"/>
      <c r="JGX59" s="81"/>
      <c r="JGY59" s="81"/>
      <c r="JGZ59" s="81"/>
      <c r="JHA59" s="81"/>
      <c r="JHB59" s="81"/>
      <c r="JHC59" s="81"/>
      <c r="JHD59" s="81"/>
      <c r="JHE59" s="81"/>
      <c r="JHF59" s="81"/>
      <c r="JHG59" s="81"/>
      <c r="JHH59" s="81"/>
      <c r="JHI59" s="81"/>
      <c r="JHJ59" s="81"/>
      <c r="JHK59" s="81"/>
      <c r="JHL59" s="81"/>
      <c r="JHM59" s="81"/>
      <c r="JHN59" s="81"/>
      <c r="JHO59" s="81"/>
      <c r="JHP59" s="81"/>
      <c r="JHQ59" s="81"/>
      <c r="JHR59" s="81"/>
      <c r="JHS59" s="81"/>
      <c r="JHT59" s="81"/>
      <c r="JHU59" s="81"/>
      <c r="JHV59" s="81"/>
      <c r="JHW59" s="81"/>
      <c r="JHX59" s="81"/>
      <c r="JHY59" s="81"/>
      <c r="JHZ59" s="81"/>
      <c r="JIA59" s="81"/>
      <c r="JIB59" s="81"/>
      <c r="JIC59" s="81"/>
      <c r="JID59" s="81"/>
      <c r="JIE59" s="81"/>
      <c r="JIF59" s="81"/>
      <c r="JIG59" s="81"/>
      <c r="JIH59" s="81"/>
      <c r="JII59" s="81"/>
      <c r="JIJ59" s="81"/>
      <c r="JIK59" s="81"/>
      <c r="JIL59" s="81"/>
      <c r="JIM59" s="81"/>
      <c r="JIN59" s="81"/>
      <c r="JIO59" s="81"/>
      <c r="JIP59" s="81"/>
      <c r="JIQ59" s="81"/>
      <c r="JIR59" s="81"/>
      <c r="JIS59" s="81"/>
      <c r="JIT59" s="81"/>
      <c r="JIU59" s="81"/>
      <c r="JIV59" s="81"/>
      <c r="JIW59" s="81"/>
      <c r="JIX59" s="81"/>
      <c r="JIY59" s="81"/>
      <c r="JIZ59" s="81"/>
      <c r="JJA59" s="81"/>
      <c r="JJB59" s="81"/>
      <c r="JJC59" s="81"/>
      <c r="JJD59" s="81"/>
      <c r="JJE59" s="81"/>
      <c r="JJF59" s="81"/>
      <c r="JJG59" s="81"/>
      <c r="JJH59" s="81"/>
      <c r="JJI59" s="81"/>
      <c r="JJJ59" s="81"/>
      <c r="JJK59" s="81"/>
      <c r="JJL59" s="81"/>
      <c r="JJM59" s="81"/>
      <c r="JJN59" s="81"/>
      <c r="JJO59" s="81"/>
      <c r="JJP59" s="81"/>
      <c r="JJQ59" s="81"/>
      <c r="JJR59" s="81"/>
      <c r="JJS59" s="81"/>
      <c r="JJT59" s="81"/>
      <c r="JJU59" s="81"/>
      <c r="JJV59" s="81"/>
      <c r="JJW59" s="81"/>
      <c r="JJX59" s="81"/>
      <c r="JJY59" s="81"/>
      <c r="JJZ59" s="81"/>
      <c r="JKA59" s="81"/>
      <c r="JKB59" s="81"/>
      <c r="JKC59" s="81"/>
      <c r="JKD59" s="81"/>
      <c r="JKE59" s="81"/>
      <c r="JKF59" s="81"/>
      <c r="JKG59" s="81"/>
      <c r="JKH59" s="81"/>
      <c r="JKI59" s="81"/>
      <c r="JKJ59" s="81"/>
      <c r="JKK59" s="81"/>
      <c r="JKL59" s="81"/>
      <c r="JKM59" s="81"/>
      <c r="JKN59" s="81"/>
      <c r="JKO59" s="81"/>
      <c r="JKP59" s="81"/>
      <c r="JKQ59" s="81"/>
      <c r="JKR59" s="81"/>
      <c r="JKS59" s="81"/>
      <c r="JKT59" s="81"/>
      <c r="JKU59" s="81"/>
      <c r="JKV59" s="81"/>
      <c r="JKW59" s="81"/>
      <c r="JKX59" s="81"/>
      <c r="JKY59" s="81"/>
      <c r="JKZ59" s="81"/>
      <c r="JLA59" s="81"/>
      <c r="JLB59" s="81"/>
      <c r="JLC59" s="81"/>
      <c r="JLD59" s="81"/>
      <c r="JLE59" s="81"/>
      <c r="JLF59" s="81"/>
      <c r="JLG59" s="81"/>
      <c r="JLH59" s="81"/>
      <c r="JLI59" s="81"/>
      <c r="JLJ59" s="81"/>
      <c r="JLK59" s="81"/>
      <c r="JLL59" s="81"/>
      <c r="JLM59" s="81"/>
      <c r="JLN59" s="81"/>
      <c r="JLO59" s="81"/>
      <c r="JLP59" s="81"/>
      <c r="JLQ59" s="81"/>
      <c r="JLR59" s="81"/>
      <c r="JLS59" s="81"/>
      <c r="JLT59" s="81"/>
      <c r="JLU59" s="81"/>
      <c r="JLV59" s="81"/>
      <c r="JLW59" s="81"/>
      <c r="JLX59" s="81"/>
      <c r="JLY59" s="81"/>
      <c r="JLZ59" s="81"/>
      <c r="JMA59" s="81"/>
      <c r="JMB59" s="81"/>
      <c r="JMC59" s="81"/>
      <c r="JMD59" s="81"/>
      <c r="JME59" s="81"/>
      <c r="JMF59" s="81"/>
      <c r="JMG59" s="81"/>
      <c r="JMH59" s="81"/>
      <c r="JMI59" s="81"/>
      <c r="JMJ59" s="81"/>
      <c r="JMK59" s="81"/>
      <c r="JML59" s="81"/>
      <c r="JMM59" s="81"/>
      <c r="JMN59" s="81"/>
      <c r="JMO59" s="81"/>
      <c r="JMP59" s="81"/>
      <c r="JMQ59" s="81"/>
      <c r="JMR59" s="81"/>
      <c r="JMS59" s="81"/>
      <c r="JMT59" s="81"/>
      <c r="JMU59" s="81"/>
      <c r="JMV59" s="81"/>
      <c r="JMW59" s="81"/>
      <c r="JMX59" s="81"/>
      <c r="JMY59" s="81"/>
      <c r="JMZ59" s="81"/>
      <c r="JNA59" s="81"/>
      <c r="JNB59" s="81"/>
      <c r="JNC59" s="81"/>
      <c r="JND59" s="81"/>
      <c r="JNE59" s="81"/>
      <c r="JNF59" s="81"/>
      <c r="JNG59" s="81"/>
      <c r="JNH59" s="81"/>
      <c r="JNI59" s="81"/>
      <c r="JNJ59" s="81"/>
      <c r="JNK59" s="81"/>
      <c r="JNL59" s="81"/>
      <c r="JNM59" s="81"/>
      <c r="JNN59" s="81"/>
      <c r="JNO59" s="81"/>
      <c r="JNP59" s="81"/>
      <c r="JNQ59" s="81"/>
      <c r="JNR59" s="81"/>
      <c r="JNS59" s="81"/>
      <c r="JNT59" s="81"/>
      <c r="JNU59" s="81"/>
      <c r="JNV59" s="81"/>
      <c r="JNW59" s="81"/>
      <c r="JNX59" s="81"/>
      <c r="JNY59" s="81"/>
      <c r="JNZ59" s="81"/>
      <c r="JOA59" s="81"/>
      <c r="JOB59" s="81"/>
      <c r="JOC59" s="81"/>
      <c r="JOD59" s="81"/>
      <c r="JOE59" s="81"/>
      <c r="JOF59" s="81"/>
      <c r="JOG59" s="81"/>
      <c r="JOH59" s="81"/>
      <c r="JOI59" s="81"/>
      <c r="JOJ59" s="81"/>
      <c r="JOK59" s="81"/>
      <c r="JOL59" s="81"/>
      <c r="JOM59" s="81"/>
      <c r="JON59" s="81"/>
      <c r="JOO59" s="81"/>
      <c r="JOP59" s="81"/>
      <c r="JOQ59" s="81"/>
      <c r="JOR59" s="81"/>
      <c r="JOS59" s="81"/>
      <c r="JOT59" s="81"/>
      <c r="JOU59" s="81"/>
      <c r="JOV59" s="81"/>
      <c r="JOW59" s="81"/>
      <c r="JOX59" s="81"/>
      <c r="JOY59" s="81"/>
      <c r="JOZ59" s="81"/>
      <c r="JPA59" s="81"/>
      <c r="JPB59" s="81"/>
      <c r="JPC59" s="81"/>
      <c r="JPD59" s="81"/>
      <c r="JPE59" s="81"/>
      <c r="JPF59" s="81"/>
      <c r="JPG59" s="81"/>
      <c r="JPH59" s="81"/>
      <c r="JPI59" s="81"/>
      <c r="JPJ59" s="81"/>
      <c r="JPK59" s="81"/>
      <c r="JPL59" s="81"/>
      <c r="JPM59" s="81"/>
      <c r="JPN59" s="81"/>
      <c r="JPO59" s="81"/>
      <c r="JPP59" s="81"/>
      <c r="JPQ59" s="81"/>
      <c r="JPR59" s="81"/>
      <c r="JPS59" s="81"/>
      <c r="JPT59" s="81"/>
      <c r="JPU59" s="81"/>
      <c r="JPV59" s="81"/>
      <c r="JPW59" s="81"/>
      <c r="JPX59" s="81"/>
      <c r="JPY59" s="81"/>
      <c r="JPZ59" s="81"/>
      <c r="JQA59" s="81"/>
      <c r="JQB59" s="81"/>
      <c r="JQC59" s="81"/>
      <c r="JQD59" s="81"/>
      <c r="JQE59" s="81"/>
      <c r="JQF59" s="81"/>
      <c r="JQG59" s="81"/>
      <c r="JQH59" s="81"/>
      <c r="JQI59" s="81"/>
      <c r="JQJ59" s="81"/>
      <c r="JQK59" s="81"/>
      <c r="JQL59" s="81"/>
      <c r="JQM59" s="81"/>
      <c r="JQN59" s="81"/>
      <c r="JQO59" s="81"/>
      <c r="JQP59" s="81"/>
      <c r="JQQ59" s="81"/>
      <c r="JQR59" s="81"/>
      <c r="JQS59" s="81"/>
      <c r="JQT59" s="81"/>
      <c r="JQU59" s="81"/>
      <c r="JQV59" s="81"/>
      <c r="JQW59" s="81"/>
      <c r="JQX59" s="81"/>
      <c r="JQY59" s="81"/>
      <c r="JQZ59" s="81"/>
      <c r="JRA59" s="81"/>
      <c r="JRB59" s="81"/>
      <c r="JRC59" s="81"/>
      <c r="JRD59" s="81"/>
      <c r="JRE59" s="81"/>
      <c r="JRF59" s="81"/>
      <c r="JRG59" s="81"/>
      <c r="JRH59" s="81"/>
      <c r="JRI59" s="81"/>
      <c r="JRJ59" s="81"/>
      <c r="JRK59" s="81"/>
      <c r="JRL59" s="81"/>
      <c r="JRM59" s="81"/>
      <c r="JRN59" s="81"/>
      <c r="JRO59" s="81"/>
      <c r="JRP59" s="81"/>
      <c r="JRQ59" s="81"/>
      <c r="JRR59" s="81"/>
      <c r="JRS59" s="81"/>
      <c r="JRT59" s="81"/>
      <c r="JRU59" s="81"/>
      <c r="JRV59" s="81"/>
      <c r="JRW59" s="81"/>
      <c r="JRX59" s="81"/>
      <c r="JRY59" s="81"/>
      <c r="JRZ59" s="81"/>
      <c r="JSA59" s="81"/>
      <c r="JSB59" s="81"/>
      <c r="JSC59" s="81"/>
      <c r="JSD59" s="81"/>
      <c r="JSE59" s="81"/>
      <c r="JSF59" s="81"/>
      <c r="JSG59" s="81"/>
      <c r="JSH59" s="81"/>
      <c r="JSI59" s="81"/>
      <c r="JSJ59" s="81"/>
      <c r="JSK59" s="81"/>
      <c r="JSL59" s="81"/>
      <c r="JSM59" s="81"/>
      <c r="JSN59" s="81"/>
      <c r="JSO59" s="81"/>
      <c r="JSP59" s="81"/>
      <c r="JSQ59" s="81"/>
      <c r="JSR59" s="81"/>
      <c r="JSS59" s="81"/>
      <c r="JST59" s="81"/>
      <c r="JSU59" s="81"/>
      <c r="JSV59" s="81"/>
      <c r="JSW59" s="81"/>
      <c r="JSX59" s="81"/>
      <c r="JSY59" s="81"/>
      <c r="JSZ59" s="81"/>
      <c r="JTA59" s="81"/>
      <c r="JTB59" s="81"/>
      <c r="JTC59" s="81"/>
      <c r="JTD59" s="81"/>
      <c r="JTE59" s="81"/>
      <c r="JTF59" s="81"/>
      <c r="JTG59" s="81"/>
      <c r="JTH59" s="81"/>
      <c r="JTI59" s="81"/>
      <c r="JTJ59" s="81"/>
      <c r="JTK59" s="81"/>
      <c r="JTL59" s="81"/>
      <c r="JTM59" s="81"/>
      <c r="JTN59" s="81"/>
      <c r="JTO59" s="81"/>
      <c r="JTP59" s="81"/>
      <c r="JTQ59" s="81"/>
      <c r="JTR59" s="81"/>
      <c r="JTS59" s="81"/>
      <c r="JTT59" s="81"/>
      <c r="JTU59" s="81"/>
      <c r="JTV59" s="81"/>
      <c r="JTW59" s="81"/>
      <c r="JTX59" s="81"/>
      <c r="JTY59" s="81"/>
      <c r="JTZ59" s="81"/>
      <c r="JUA59" s="81"/>
      <c r="JUB59" s="81"/>
      <c r="JUC59" s="81"/>
      <c r="JUD59" s="81"/>
      <c r="JUE59" s="81"/>
      <c r="JUF59" s="81"/>
      <c r="JUG59" s="81"/>
      <c r="JUH59" s="81"/>
      <c r="JUI59" s="81"/>
      <c r="JUJ59" s="81"/>
      <c r="JUK59" s="81"/>
      <c r="JUL59" s="81"/>
      <c r="JUM59" s="81"/>
      <c r="JUN59" s="81"/>
      <c r="JUO59" s="81"/>
      <c r="JUP59" s="81"/>
      <c r="JUQ59" s="81"/>
      <c r="JUR59" s="81"/>
      <c r="JUS59" s="81"/>
      <c r="JUT59" s="81"/>
      <c r="JUU59" s="81"/>
      <c r="JUV59" s="81"/>
      <c r="JUW59" s="81"/>
      <c r="JUX59" s="81"/>
      <c r="JUY59" s="81"/>
      <c r="JUZ59" s="81"/>
      <c r="JVA59" s="81"/>
      <c r="JVB59" s="81"/>
      <c r="JVC59" s="81"/>
      <c r="JVD59" s="81"/>
      <c r="JVE59" s="81"/>
      <c r="JVF59" s="81"/>
      <c r="JVG59" s="81"/>
      <c r="JVH59" s="81"/>
      <c r="JVI59" s="81"/>
      <c r="JVJ59" s="81"/>
      <c r="JVK59" s="81"/>
      <c r="JVL59" s="81"/>
      <c r="JVM59" s="81"/>
      <c r="JVN59" s="81"/>
      <c r="JVO59" s="81"/>
      <c r="JVP59" s="81"/>
      <c r="JVQ59" s="81"/>
      <c r="JVR59" s="81"/>
      <c r="JVS59" s="81"/>
      <c r="JVT59" s="81"/>
      <c r="JVU59" s="81"/>
      <c r="JVV59" s="81"/>
      <c r="JVW59" s="81"/>
      <c r="JVX59" s="81"/>
      <c r="JVY59" s="81"/>
      <c r="JVZ59" s="81"/>
      <c r="JWA59" s="81"/>
      <c r="JWB59" s="81"/>
      <c r="JWC59" s="81"/>
      <c r="JWD59" s="81"/>
      <c r="JWE59" s="81"/>
      <c r="JWF59" s="81"/>
      <c r="JWG59" s="81"/>
      <c r="JWH59" s="81"/>
      <c r="JWI59" s="81"/>
      <c r="JWJ59" s="81"/>
      <c r="JWK59" s="81"/>
      <c r="JWL59" s="81"/>
      <c r="JWM59" s="81"/>
      <c r="JWN59" s="81"/>
      <c r="JWO59" s="81"/>
      <c r="JWP59" s="81"/>
      <c r="JWQ59" s="81"/>
      <c r="JWR59" s="81"/>
      <c r="JWS59" s="81"/>
      <c r="JWT59" s="81"/>
      <c r="JWU59" s="81"/>
      <c r="JWV59" s="81"/>
      <c r="JWW59" s="81"/>
      <c r="JWX59" s="81"/>
      <c r="JWY59" s="81"/>
      <c r="JWZ59" s="81"/>
      <c r="JXA59" s="81"/>
      <c r="JXB59" s="81"/>
      <c r="JXC59" s="81"/>
      <c r="JXD59" s="81"/>
      <c r="JXE59" s="81"/>
      <c r="JXF59" s="81"/>
      <c r="JXG59" s="81"/>
      <c r="JXH59" s="81"/>
      <c r="JXI59" s="81"/>
      <c r="JXJ59" s="81"/>
      <c r="JXK59" s="81"/>
      <c r="JXL59" s="81"/>
      <c r="JXM59" s="81"/>
      <c r="JXN59" s="81"/>
      <c r="JXO59" s="81"/>
      <c r="JXP59" s="81"/>
      <c r="JXQ59" s="81"/>
      <c r="JXR59" s="81"/>
      <c r="JXS59" s="81"/>
      <c r="JXT59" s="81"/>
      <c r="JXU59" s="81"/>
      <c r="JXV59" s="81"/>
      <c r="JXW59" s="81"/>
      <c r="JXX59" s="81"/>
      <c r="JXY59" s="81"/>
      <c r="JXZ59" s="81"/>
      <c r="JYA59" s="81"/>
      <c r="JYB59" s="81"/>
      <c r="JYC59" s="81"/>
      <c r="JYD59" s="81"/>
      <c r="JYE59" s="81"/>
      <c r="JYF59" s="81"/>
      <c r="JYG59" s="81"/>
      <c r="JYH59" s="81"/>
      <c r="JYI59" s="81"/>
      <c r="JYJ59" s="81"/>
      <c r="JYK59" s="81"/>
      <c r="JYL59" s="81"/>
      <c r="JYM59" s="81"/>
      <c r="JYN59" s="81"/>
      <c r="JYO59" s="81"/>
      <c r="JYP59" s="81"/>
      <c r="JYQ59" s="81"/>
      <c r="JYR59" s="81"/>
      <c r="JYS59" s="81"/>
      <c r="JYT59" s="81"/>
      <c r="JYU59" s="81"/>
      <c r="JYV59" s="81"/>
      <c r="JYW59" s="81"/>
      <c r="JYX59" s="81"/>
      <c r="JYY59" s="81"/>
      <c r="JYZ59" s="81"/>
      <c r="JZA59" s="81"/>
      <c r="JZB59" s="81"/>
      <c r="JZC59" s="81"/>
      <c r="JZD59" s="81"/>
      <c r="JZE59" s="81"/>
      <c r="JZF59" s="81"/>
      <c r="JZG59" s="81"/>
      <c r="JZH59" s="81"/>
      <c r="JZI59" s="81"/>
      <c r="JZJ59" s="81"/>
      <c r="JZK59" s="81"/>
      <c r="JZL59" s="81"/>
      <c r="JZM59" s="81"/>
      <c r="JZN59" s="81"/>
      <c r="JZO59" s="81"/>
      <c r="JZP59" s="81"/>
      <c r="JZQ59" s="81"/>
      <c r="JZR59" s="81"/>
      <c r="JZS59" s="81"/>
      <c r="JZT59" s="81"/>
      <c r="JZU59" s="81"/>
      <c r="JZV59" s="81"/>
      <c r="JZW59" s="81"/>
      <c r="JZX59" s="81"/>
      <c r="JZY59" s="81"/>
      <c r="JZZ59" s="81"/>
      <c r="KAA59" s="81"/>
      <c r="KAB59" s="81"/>
      <c r="KAC59" s="81"/>
      <c r="KAD59" s="81"/>
      <c r="KAE59" s="81"/>
      <c r="KAF59" s="81"/>
      <c r="KAG59" s="81"/>
      <c r="KAH59" s="81"/>
      <c r="KAI59" s="81"/>
      <c r="KAJ59" s="81"/>
      <c r="KAK59" s="81"/>
      <c r="KAL59" s="81"/>
      <c r="KAM59" s="81"/>
      <c r="KAN59" s="81"/>
      <c r="KAO59" s="81"/>
      <c r="KAP59" s="81"/>
      <c r="KAQ59" s="81"/>
      <c r="KAR59" s="81"/>
      <c r="KAS59" s="81"/>
      <c r="KAT59" s="81"/>
      <c r="KAU59" s="81"/>
      <c r="KAV59" s="81"/>
      <c r="KAW59" s="81"/>
      <c r="KAX59" s="81"/>
      <c r="KAY59" s="81"/>
      <c r="KAZ59" s="81"/>
      <c r="KBA59" s="81"/>
      <c r="KBB59" s="81"/>
      <c r="KBC59" s="81"/>
      <c r="KBD59" s="81"/>
      <c r="KBE59" s="81"/>
      <c r="KBF59" s="81"/>
      <c r="KBG59" s="81"/>
      <c r="KBH59" s="81"/>
      <c r="KBI59" s="81"/>
      <c r="KBJ59" s="81"/>
      <c r="KBK59" s="81"/>
      <c r="KBL59" s="81"/>
      <c r="KBM59" s="81"/>
      <c r="KBN59" s="81"/>
      <c r="KBO59" s="81"/>
      <c r="KBP59" s="81"/>
      <c r="KBQ59" s="81"/>
      <c r="KBR59" s="81"/>
      <c r="KBS59" s="81"/>
      <c r="KBT59" s="81"/>
      <c r="KBU59" s="81"/>
      <c r="KBV59" s="81"/>
      <c r="KBW59" s="81"/>
      <c r="KBX59" s="81"/>
      <c r="KBY59" s="81"/>
      <c r="KBZ59" s="81"/>
      <c r="KCA59" s="81"/>
      <c r="KCB59" s="81"/>
      <c r="KCC59" s="81"/>
      <c r="KCD59" s="81"/>
      <c r="KCE59" s="81"/>
      <c r="KCF59" s="81"/>
      <c r="KCG59" s="81"/>
      <c r="KCH59" s="81"/>
      <c r="KCI59" s="81"/>
      <c r="KCJ59" s="81"/>
      <c r="KCK59" s="81"/>
      <c r="KCL59" s="81"/>
      <c r="KCM59" s="81"/>
      <c r="KCN59" s="81"/>
      <c r="KCO59" s="81"/>
      <c r="KCP59" s="81"/>
      <c r="KCQ59" s="81"/>
      <c r="KCR59" s="81"/>
      <c r="KCS59" s="81"/>
      <c r="KCT59" s="81"/>
      <c r="KCU59" s="81"/>
      <c r="KCV59" s="81"/>
      <c r="KCW59" s="81"/>
      <c r="KCX59" s="81"/>
      <c r="KCY59" s="81"/>
      <c r="KCZ59" s="81"/>
      <c r="KDA59" s="81"/>
      <c r="KDB59" s="81"/>
      <c r="KDC59" s="81"/>
      <c r="KDD59" s="81"/>
      <c r="KDE59" s="81"/>
      <c r="KDF59" s="81"/>
      <c r="KDG59" s="81"/>
      <c r="KDH59" s="81"/>
      <c r="KDI59" s="81"/>
      <c r="KDJ59" s="81"/>
      <c r="KDK59" s="81"/>
      <c r="KDL59" s="81"/>
      <c r="KDM59" s="81"/>
      <c r="KDN59" s="81"/>
      <c r="KDO59" s="81"/>
      <c r="KDP59" s="81"/>
      <c r="KDQ59" s="81"/>
      <c r="KDR59" s="81"/>
      <c r="KDS59" s="81"/>
      <c r="KDT59" s="81"/>
      <c r="KDU59" s="81"/>
      <c r="KDV59" s="81"/>
      <c r="KDW59" s="81"/>
      <c r="KDX59" s="81"/>
      <c r="KDY59" s="81"/>
      <c r="KDZ59" s="81"/>
      <c r="KEA59" s="81"/>
      <c r="KEB59" s="81"/>
      <c r="KEC59" s="81"/>
      <c r="KED59" s="81"/>
      <c r="KEE59" s="81"/>
      <c r="KEF59" s="81"/>
      <c r="KEG59" s="81"/>
      <c r="KEH59" s="81"/>
      <c r="KEI59" s="81"/>
      <c r="KEJ59" s="81"/>
      <c r="KEK59" s="81"/>
      <c r="KEL59" s="81"/>
      <c r="KEM59" s="81"/>
      <c r="KEN59" s="81"/>
      <c r="KEO59" s="81"/>
      <c r="KEP59" s="81"/>
      <c r="KEQ59" s="81"/>
      <c r="KER59" s="81"/>
      <c r="KES59" s="81"/>
      <c r="KET59" s="81"/>
      <c r="KEU59" s="81"/>
      <c r="KEV59" s="81"/>
      <c r="KEW59" s="81"/>
      <c r="KEX59" s="81"/>
      <c r="KEY59" s="81"/>
      <c r="KEZ59" s="81"/>
      <c r="KFA59" s="81"/>
      <c r="KFB59" s="81"/>
      <c r="KFC59" s="81"/>
      <c r="KFD59" s="81"/>
      <c r="KFE59" s="81"/>
      <c r="KFF59" s="81"/>
      <c r="KFG59" s="81"/>
      <c r="KFH59" s="81"/>
      <c r="KFI59" s="81"/>
      <c r="KFJ59" s="81"/>
      <c r="KFK59" s="81"/>
      <c r="KFL59" s="81"/>
      <c r="KFM59" s="81"/>
      <c r="KFN59" s="81"/>
      <c r="KFO59" s="81"/>
      <c r="KFP59" s="81"/>
      <c r="KFQ59" s="81"/>
      <c r="KFR59" s="81"/>
      <c r="KFS59" s="81"/>
      <c r="KFT59" s="81"/>
      <c r="KFU59" s="81"/>
      <c r="KFV59" s="81"/>
      <c r="KFW59" s="81"/>
      <c r="KFX59" s="81"/>
      <c r="KFY59" s="81"/>
      <c r="KFZ59" s="81"/>
      <c r="KGA59" s="81"/>
      <c r="KGB59" s="81"/>
      <c r="KGC59" s="81"/>
      <c r="KGD59" s="81"/>
      <c r="KGE59" s="81"/>
      <c r="KGF59" s="81"/>
      <c r="KGG59" s="81"/>
      <c r="KGH59" s="81"/>
      <c r="KGI59" s="81"/>
      <c r="KGJ59" s="81"/>
      <c r="KGK59" s="81"/>
      <c r="KGL59" s="81"/>
      <c r="KGM59" s="81"/>
      <c r="KGN59" s="81"/>
      <c r="KGO59" s="81"/>
      <c r="KGP59" s="81"/>
      <c r="KGQ59" s="81"/>
      <c r="KGR59" s="81"/>
      <c r="KGS59" s="81"/>
      <c r="KGT59" s="81"/>
      <c r="KGU59" s="81"/>
      <c r="KGV59" s="81"/>
      <c r="KGW59" s="81"/>
      <c r="KGX59" s="81"/>
      <c r="KGY59" s="81"/>
      <c r="KGZ59" s="81"/>
      <c r="KHA59" s="81"/>
      <c r="KHB59" s="81"/>
      <c r="KHC59" s="81"/>
      <c r="KHD59" s="81"/>
      <c r="KHE59" s="81"/>
      <c r="KHF59" s="81"/>
      <c r="KHG59" s="81"/>
      <c r="KHH59" s="81"/>
      <c r="KHI59" s="81"/>
      <c r="KHJ59" s="81"/>
      <c r="KHK59" s="81"/>
      <c r="KHL59" s="81"/>
      <c r="KHM59" s="81"/>
      <c r="KHN59" s="81"/>
      <c r="KHO59" s="81"/>
      <c r="KHP59" s="81"/>
      <c r="KHQ59" s="81"/>
      <c r="KHR59" s="81"/>
      <c r="KHS59" s="81"/>
      <c r="KHT59" s="81"/>
      <c r="KHU59" s="81"/>
      <c r="KHV59" s="81"/>
      <c r="KHW59" s="81"/>
      <c r="KHX59" s="81"/>
      <c r="KHY59" s="81"/>
      <c r="KHZ59" s="81"/>
      <c r="KIA59" s="81"/>
      <c r="KIB59" s="81"/>
      <c r="KIC59" s="81"/>
      <c r="KID59" s="81"/>
      <c r="KIE59" s="81"/>
      <c r="KIF59" s="81"/>
      <c r="KIG59" s="81"/>
      <c r="KIH59" s="81"/>
      <c r="KII59" s="81"/>
      <c r="KIJ59" s="81"/>
      <c r="KIK59" s="81"/>
      <c r="KIL59" s="81"/>
      <c r="KIM59" s="81"/>
      <c r="KIN59" s="81"/>
      <c r="KIO59" s="81"/>
      <c r="KIP59" s="81"/>
      <c r="KIQ59" s="81"/>
      <c r="KIR59" s="81"/>
      <c r="KIS59" s="81"/>
      <c r="KIT59" s="81"/>
      <c r="KIU59" s="81"/>
      <c r="KIV59" s="81"/>
      <c r="KIW59" s="81"/>
      <c r="KIX59" s="81"/>
      <c r="KIY59" s="81"/>
      <c r="KIZ59" s="81"/>
      <c r="KJA59" s="81"/>
      <c r="KJB59" s="81"/>
      <c r="KJC59" s="81"/>
      <c r="KJD59" s="81"/>
      <c r="KJE59" s="81"/>
      <c r="KJF59" s="81"/>
      <c r="KJG59" s="81"/>
      <c r="KJH59" s="81"/>
      <c r="KJI59" s="81"/>
      <c r="KJJ59" s="81"/>
      <c r="KJK59" s="81"/>
      <c r="KJL59" s="81"/>
      <c r="KJM59" s="81"/>
      <c r="KJN59" s="81"/>
      <c r="KJO59" s="81"/>
      <c r="KJP59" s="81"/>
      <c r="KJQ59" s="81"/>
      <c r="KJR59" s="81"/>
      <c r="KJS59" s="81"/>
      <c r="KJT59" s="81"/>
      <c r="KJU59" s="81"/>
      <c r="KJV59" s="81"/>
      <c r="KJW59" s="81"/>
      <c r="KJX59" s="81"/>
      <c r="KJY59" s="81"/>
      <c r="KJZ59" s="81"/>
      <c r="KKA59" s="81"/>
      <c r="KKB59" s="81"/>
      <c r="KKC59" s="81"/>
      <c r="KKD59" s="81"/>
      <c r="KKE59" s="81"/>
      <c r="KKF59" s="81"/>
      <c r="KKG59" s="81"/>
      <c r="KKH59" s="81"/>
      <c r="KKI59" s="81"/>
      <c r="KKJ59" s="81"/>
      <c r="KKK59" s="81"/>
      <c r="KKL59" s="81"/>
      <c r="KKM59" s="81"/>
      <c r="KKN59" s="81"/>
      <c r="KKO59" s="81"/>
      <c r="KKP59" s="81"/>
      <c r="KKQ59" s="81"/>
      <c r="KKR59" s="81"/>
      <c r="KKS59" s="81"/>
      <c r="KKT59" s="81"/>
      <c r="KKU59" s="81"/>
      <c r="KKV59" s="81"/>
      <c r="KKW59" s="81"/>
      <c r="KKX59" s="81"/>
      <c r="KKY59" s="81"/>
      <c r="KKZ59" s="81"/>
      <c r="KLA59" s="81"/>
      <c r="KLB59" s="81"/>
      <c r="KLC59" s="81"/>
      <c r="KLD59" s="81"/>
      <c r="KLE59" s="81"/>
      <c r="KLF59" s="81"/>
      <c r="KLG59" s="81"/>
      <c r="KLH59" s="81"/>
      <c r="KLI59" s="81"/>
      <c r="KLJ59" s="81"/>
      <c r="KLK59" s="81"/>
      <c r="KLL59" s="81"/>
      <c r="KLM59" s="81"/>
      <c r="KLN59" s="81"/>
      <c r="KLO59" s="81"/>
      <c r="KLP59" s="81"/>
      <c r="KLQ59" s="81"/>
      <c r="KLR59" s="81"/>
      <c r="KLS59" s="81"/>
      <c r="KLT59" s="81"/>
      <c r="KLU59" s="81"/>
      <c r="KLV59" s="81"/>
      <c r="KLW59" s="81"/>
      <c r="KLX59" s="81"/>
      <c r="KLY59" s="81"/>
      <c r="KLZ59" s="81"/>
      <c r="KMA59" s="81"/>
      <c r="KMB59" s="81"/>
      <c r="KMC59" s="81"/>
      <c r="KMD59" s="81"/>
      <c r="KME59" s="81"/>
      <c r="KMF59" s="81"/>
      <c r="KMG59" s="81"/>
      <c r="KMH59" s="81"/>
      <c r="KMI59" s="81"/>
      <c r="KMJ59" s="81"/>
      <c r="KMK59" s="81"/>
      <c r="KML59" s="81"/>
      <c r="KMM59" s="81"/>
      <c r="KMN59" s="81"/>
      <c r="KMO59" s="81"/>
      <c r="KMP59" s="81"/>
      <c r="KMQ59" s="81"/>
      <c r="KMR59" s="81"/>
      <c r="KMS59" s="81"/>
      <c r="KMT59" s="81"/>
      <c r="KMU59" s="81"/>
      <c r="KMV59" s="81"/>
      <c r="KMW59" s="81"/>
      <c r="KMX59" s="81"/>
      <c r="KMY59" s="81"/>
      <c r="KMZ59" s="81"/>
      <c r="KNA59" s="81"/>
      <c r="KNB59" s="81"/>
      <c r="KNC59" s="81"/>
      <c r="KND59" s="81"/>
      <c r="KNE59" s="81"/>
      <c r="KNF59" s="81"/>
      <c r="KNG59" s="81"/>
      <c r="KNH59" s="81"/>
      <c r="KNI59" s="81"/>
      <c r="KNJ59" s="81"/>
      <c r="KNK59" s="81"/>
      <c r="KNL59" s="81"/>
      <c r="KNM59" s="81"/>
      <c r="KNN59" s="81"/>
      <c r="KNO59" s="81"/>
      <c r="KNP59" s="81"/>
      <c r="KNQ59" s="81"/>
      <c r="KNR59" s="81"/>
      <c r="KNS59" s="81"/>
      <c r="KNT59" s="81"/>
      <c r="KNU59" s="81"/>
      <c r="KNV59" s="81"/>
      <c r="KNW59" s="81"/>
      <c r="KNX59" s="81"/>
      <c r="KNY59" s="81"/>
      <c r="KNZ59" s="81"/>
      <c r="KOA59" s="81"/>
      <c r="KOB59" s="81"/>
      <c r="KOC59" s="81"/>
      <c r="KOD59" s="81"/>
      <c r="KOE59" s="81"/>
      <c r="KOF59" s="81"/>
      <c r="KOG59" s="81"/>
      <c r="KOH59" s="81"/>
      <c r="KOI59" s="81"/>
      <c r="KOJ59" s="81"/>
      <c r="KOK59" s="81"/>
      <c r="KOL59" s="81"/>
      <c r="KOM59" s="81"/>
      <c r="KON59" s="81"/>
      <c r="KOO59" s="81"/>
      <c r="KOP59" s="81"/>
      <c r="KOQ59" s="81"/>
      <c r="KOR59" s="81"/>
      <c r="KOS59" s="81"/>
      <c r="KOT59" s="81"/>
      <c r="KOU59" s="81"/>
      <c r="KOV59" s="81"/>
      <c r="KOW59" s="81"/>
      <c r="KOX59" s="81"/>
      <c r="KOY59" s="81"/>
      <c r="KOZ59" s="81"/>
      <c r="KPA59" s="81"/>
      <c r="KPB59" s="81"/>
      <c r="KPC59" s="81"/>
      <c r="KPD59" s="81"/>
      <c r="KPE59" s="81"/>
      <c r="KPF59" s="81"/>
      <c r="KPG59" s="81"/>
      <c r="KPH59" s="81"/>
      <c r="KPI59" s="81"/>
      <c r="KPJ59" s="81"/>
      <c r="KPK59" s="81"/>
      <c r="KPL59" s="81"/>
      <c r="KPM59" s="81"/>
      <c r="KPN59" s="81"/>
      <c r="KPO59" s="81"/>
      <c r="KPP59" s="81"/>
      <c r="KPQ59" s="81"/>
      <c r="KPR59" s="81"/>
      <c r="KPS59" s="81"/>
      <c r="KPT59" s="81"/>
      <c r="KPU59" s="81"/>
      <c r="KPV59" s="81"/>
      <c r="KPW59" s="81"/>
      <c r="KPX59" s="81"/>
      <c r="KPY59" s="81"/>
      <c r="KPZ59" s="81"/>
      <c r="KQA59" s="81"/>
      <c r="KQB59" s="81"/>
      <c r="KQC59" s="81"/>
      <c r="KQD59" s="81"/>
      <c r="KQE59" s="81"/>
      <c r="KQF59" s="81"/>
      <c r="KQG59" s="81"/>
      <c r="KQH59" s="81"/>
      <c r="KQI59" s="81"/>
      <c r="KQJ59" s="81"/>
      <c r="KQK59" s="81"/>
      <c r="KQL59" s="81"/>
      <c r="KQM59" s="81"/>
      <c r="KQN59" s="81"/>
      <c r="KQO59" s="81"/>
      <c r="KQP59" s="81"/>
      <c r="KQQ59" s="81"/>
      <c r="KQR59" s="81"/>
      <c r="KQS59" s="81"/>
      <c r="KQT59" s="81"/>
      <c r="KQU59" s="81"/>
      <c r="KQV59" s="81"/>
      <c r="KQW59" s="81"/>
      <c r="KQX59" s="81"/>
      <c r="KQY59" s="81"/>
      <c r="KQZ59" s="81"/>
      <c r="KRA59" s="81"/>
      <c r="KRB59" s="81"/>
      <c r="KRC59" s="81"/>
      <c r="KRD59" s="81"/>
      <c r="KRE59" s="81"/>
      <c r="KRF59" s="81"/>
      <c r="KRG59" s="81"/>
      <c r="KRH59" s="81"/>
      <c r="KRI59" s="81"/>
      <c r="KRJ59" s="81"/>
      <c r="KRK59" s="81"/>
      <c r="KRL59" s="81"/>
      <c r="KRM59" s="81"/>
      <c r="KRN59" s="81"/>
      <c r="KRO59" s="81"/>
      <c r="KRP59" s="81"/>
      <c r="KRQ59" s="81"/>
      <c r="KRR59" s="81"/>
      <c r="KRS59" s="81"/>
      <c r="KRT59" s="81"/>
      <c r="KRU59" s="81"/>
      <c r="KRV59" s="81"/>
      <c r="KRW59" s="81"/>
      <c r="KRX59" s="81"/>
      <c r="KRY59" s="81"/>
      <c r="KRZ59" s="81"/>
      <c r="KSA59" s="81"/>
      <c r="KSB59" s="81"/>
      <c r="KSC59" s="81"/>
      <c r="KSD59" s="81"/>
      <c r="KSE59" s="81"/>
      <c r="KSF59" s="81"/>
      <c r="KSG59" s="81"/>
      <c r="KSH59" s="81"/>
      <c r="KSI59" s="81"/>
      <c r="KSJ59" s="81"/>
      <c r="KSK59" s="81"/>
      <c r="KSL59" s="81"/>
      <c r="KSM59" s="81"/>
      <c r="KSN59" s="81"/>
      <c r="KSO59" s="81"/>
      <c r="KSP59" s="81"/>
      <c r="KSQ59" s="81"/>
      <c r="KSR59" s="81"/>
      <c r="KSS59" s="81"/>
      <c r="KST59" s="81"/>
      <c r="KSU59" s="81"/>
      <c r="KSV59" s="81"/>
      <c r="KSW59" s="81"/>
      <c r="KSX59" s="81"/>
      <c r="KSY59" s="81"/>
      <c r="KSZ59" s="81"/>
      <c r="KTA59" s="81"/>
      <c r="KTB59" s="81"/>
      <c r="KTC59" s="81"/>
      <c r="KTD59" s="81"/>
      <c r="KTE59" s="81"/>
      <c r="KTF59" s="81"/>
      <c r="KTG59" s="81"/>
      <c r="KTH59" s="81"/>
      <c r="KTI59" s="81"/>
      <c r="KTJ59" s="81"/>
      <c r="KTK59" s="81"/>
      <c r="KTL59" s="81"/>
      <c r="KTM59" s="81"/>
      <c r="KTN59" s="81"/>
      <c r="KTO59" s="81"/>
      <c r="KTP59" s="81"/>
      <c r="KTQ59" s="81"/>
      <c r="KTR59" s="81"/>
      <c r="KTS59" s="81"/>
      <c r="KTT59" s="81"/>
      <c r="KTU59" s="81"/>
      <c r="KTV59" s="81"/>
      <c r="KTW59" s="81"/>
      <c r="KTX59" s="81"/>
      <c r="KTY59" s="81"/>
      <c r="KTZ59" s="81"/>
      <c r="KUA59" s="81"/>
      <c r="KUB59" s="81"/>
      <c r="KUC59" s="81"/>
      <c r="KUD59" s="81"/>
      <c r="KUE59" s="81"/>
      <c r="KUF59" s="81"/>
      <c r="KUG59" s="81"/>
      <c r="KUH59" s="81"/>
      <c r="KUI59" s="81"/>
      <c r="KUJ59" s="81"/>
      <c r="KUK59" s="81"/>
      <c r="KUL59" s="81"/>
      <c r="KUM59" s="81"/>
      <c r="KUN59" s="81"/>
      <c r="KUO59" s="81"/>
      <c r="KUP59" s="81"/>
      <c r="KUQ59" s="81"/>
      <c r="KUR59" s="81"/>
      <c r="KUS59" s="81"/>
      <c r="KUT59" s="81"/>
      <c r="KUU59" s="81"/>
      <c r="KUV59" s="81"/>
      <c r="KUW59" s="81"/>
      <c r="KUX59" s="81"/>
      <c r="KUY59" s="81"/>
      <c r="KUZ59" s="81"/>
      <c r="KVA59" s="81"/>
      <c r="KVB59" s="81"/>
      <c r="KVC59" s="81"/>
      <c r="KVD59" s="81"/>
      <c r="KVE59" s="81"/>
      <c r="KVF59" s="81"/>
      <c r="KVG59" s="81"/>
      <c r="KVH59" s="81"/>
      <c r="KVI59" s="81"/>
      <c r="KVJ59" s="81"/>
      <c r="KVK59" s="81"/>
      <c r="KVL59" s="81"/>
      <c r="KVM59" s="81"/>
      <c r="KVN59" s="81"/>
      <c r="KVO59" s="81"/>
      <c r="KVP59" s="81"/>
      <c r="KVQ59" s="81"/>
      <c r="KVR59" s="81"/>
      <c r="KVS59" s="81"/>
      <c r="KVT59" s="81"/>
      <c r="KVU59" s="81"/>
      <c r="KVV59" s="81"/>
      <c r="KVW59" s="81"/>
      <c r="KVX59" s="81"/>
      <c r="KVY59" s="81"/>
      <c r="KVZ59" s="81"/>
      <c r="KWA59" s="81"/>
      <c r="KWB59" s="81"/>
      <c r="KWC59" s="81"/>
      <c r="KWD59" s="81"/>
      <c r="KWE59" s="81"/>
      <c r="KWF59" s="81"/>
      <c r="KWG59" s="81"/>
      <c r="KWH59" s="81"/>
      <c r="KWI59" s="81"/>
      <c r="KWJ59" s="81"/>
      <c r="KWK59" s="81"/>
      <c r="KWL59" s="81"/>
      <c r="KWM59" s="81"/>
      <c r="KWN59" s="81"/>
      <c r="KWO59" s="81"/>
      <c r="KWP59" s="81"/>
      <c r="KWQ59" s="81"/>
      <c r="KWR59" s="81"/>
      <c r="KWS59" s="81"/>
      <c r="KWT59" s="81"/>
      <c r="KWU59" s="81"/>
      <c r="KWV59" s="81"/>
      <c r="KWW59" s="81"/>
      <c r="KWX59" s="81"/>
      <c r="KWY59" s="81"/>
      <c r="KWZ59" s="81"/>
      <c r="KXA59" s="81"/>
      <c r="KXB59" s="81"/>
      <c r="KXC59" s="81"/>
      <c r="KXD59" s="81"/>
      <c r="KXE59" s="81"/>
      <c r="KXF59" s="81"/>
      <c r="KXG59" s="81"/>
      <c r="KXH59" s="81"/>
      <c r="KXI59" s="81"/>
      <c r="KXJ59" s="81"/>
      <c r="KXK59" s="81"/>
      <c r="KXL59" s="81"/>
      <c r="KXM59" s="81"/>
      <c r="KXN59" s="81"/>
      <c r="KXO59" s="81"/>
      <c r="KXP59" s="81"/>
      <c r="KXQ59" s="81"/>
      <c r="KXR59" s="81"/>
      <c r="KXS59" s="81"/>
      <c r="KXT59" s="81"/>
      <c r="KXU59" s="81"/>
      <c r="KXV59" s="81"/>
      <c r="KXW59" s="81"/>
      <c r="KXX59" s="81"/>
      <c r="KXY59" s="81"/>
      <c r="KXZ59" s="81"/>
      <c r="KYA59" s="81"/>
      <c r="KYB59" s="81"/>
      <c r="KYC59" s="81"/>
      <c r="KYD59" s="81"/>
      <c r="KYE59" s="81"/>
      <c r="KYF59" s="81"/>
      <c r="KYG59" s="81"/>
      <c r="KYH59" s="81"/>
      <c r="KYI59" s="81"/>
      <c r="KYJ59" s="81"/>
      <c r="KYK59" s="81"/>
      <c r="KYL59" s="81"/>
      <c r="KYM59" s="81"/>
      <c r="KYN59" s="81"/>
      <c r="KYO59" s="81"/>
      <c r="KYP59" s="81"/>
      <c r="KYQ59" s="81"/>
      <c r="KYR59" s="81"/>
      <c r="KYS59" s="81"/>
      <c r="KYT59" s="81"/>
      <c r="KYU59" s="81"/>
      <c r="KYV59" s="81"/>
      <c r="KYW59" s="81"/>
      <c r="KYX59" s="81"/>
      <c r="KYY59" s="81"/>
      <c r="KYZ59" s="81"/>
      <c r="KZA59" s="81"/>
      <c r="KZB59" s="81"/>
      <c r="KZC59" s="81"/>
      <c r="KZD59" s="81"/>
      <c r="KZE59" s="81"/>
      <c r="KZF59" s="81"/>
      <c r="KZG59" s="81"/>
      <c r="KZH59" s="81"/>
      <c r="KZI59" s="81"/>
      <c r="KZJ59" s="81"/>
      <c r="KZK59" s="81"/>
      <c r="KZL59" s="81"/>
      <c r="KZM59" s="81"/>
      <c r="KZN59" s="81"/>
      <c r="KZO59" s="81"/>
      <c r="KZP59" s="81"/>
      <c r="KZQ59" s="81"/>
      <c r="KZR59" s="81"/>
      <c r="KZS59" s="81"/>
      <c r="KZT59" s="81"/>
      <c r="KZU59" s="81"/>
      <c r="KZV59" s="81"/>
      <c r="KZW59" s="81"/>
      <c r="KZX59" s="81"/>
      <c r="KZY59" s="81"/>
      <c r="KZZ59" s="81"/>
      <c r="LAA59" s="81"/>
      <c r="LAB59" s="81"/>
      <c r="LAC59" s="81"/>
      <c r="LAD59" s="81"/>
      <c r="LAE59" s="81"/>
      <c r="LAF59" s="81"/>
      <c r="LAG59" s="81"/>
      <c r="LAH59" s="81"/>
      <c r="LAI59" s="81"/>
      <c r="LAJ59" s="81"/>
      <c r="LAK59" s="81"/>
      <c r="LAL59" s="81"/>
      <c r="LAM59" s="81"/>
      <c r="LAN59" s="81"/>
      <c r="LAO59" s="81"/>
      <c r="LAP59" s="81"/>
      <c r="LAQ59" s="81"/>
      <c r="LAR59" s="81"/>
      <c r="LAS59" s="81"/>
      <c r="LAT59" s="81"/>
      <c r="LAU59" s="81"/>
      <c r="LAV59" s="81"/>
      <c r="LAW59" s="81"/>
      <c r="LAX59" s="81"/>
      <c r="LAY59" s="81"/>
      <c r="LAZ59" s="81"/>
      <c r="LBA59" s="81"/>
      <c r="LBB59" s="81"/>
      <c r="LBC59" s="81"/>
      <c r="LBD59" s="81"/>
      <c r="LBE59" s="81"/>
      <c r="LBF59" s="81"/>
      <c r="LBG59" s="81"/>
      <c r="LBH59" s="81"/>
      <c r="LBI59" s="81"/>
      <c r="LBJ59" s="81"/>
      <c r="LBK59" s="81"/>
      <c r="LBL59" s="81"/>
      <c r="LBM59" s="81"/>
      <c r="LBN59" s="81"/>
      <c r="LBO59" s="81"/>
      <c r="LBP59" s="81"/>
      <c r="LBQ59" s="81"/>
      <c r="LBR59" s="81"/>
      <c r="LBS59" s="81"/>
      <c r="LBT59" s="81"/>
      <c r="LBU59" s="81"/>
      <c r="LBV59" s="81"/>
      <c r="LBW59" s="81"/>
      <c r="LBX59" s="81"/>
      <c r="LBY59" s="81"/>
      <c r="LBZ59" s="81"/>
      <c r="LCA59" s="81"/>
      <c r="LCB59" s="81"/>
      <c r="LCC59" s="81"/>
      <c r="LCD59" s="81"/>
      <c r="LCE59" s="81"/>
      <c r="LCF59" s="81"/>
      <c r="LCG59" s="81"/>
      <c r="LCH59" s="81"/>
      <c r="LCI59" s="81"/>
      <c r="LCJ59" s="81"/>
      <c r="LCK59" s="81"/>
      <c r="LCL59" s="81"/>
      <c r="LCM59" s="81"/>
      <c r="LCN59" s="81"/>
      <c r="LCO59" s="81"/>
      <c r="LCP59" s="81"/>
      <c r="LCQ59" s="81"/>
      <c r="LCR59" s="81"/>
      <c r="LCS59" s="81"/>
      <c r="LCT59" s="81"/>
      <c r="LCU59" s="81"/>
      <c r="LCV59" s="81"/>
      <c r="LCW59" s="81"/>
      <c r="LCX59" s="81"/>
      <c r="LCY59" s="81"/>
      <c r="LCZ59" s="81"/>
      <c r="LDA59" s="81"/>
      <c r="LDB59" s="81"/>
      <c r="LDC59" s="81"/>
      <c r="LDD59" s="81"/>
      <c r="LDE59" s="81"/>
      <c r="LDF59" s="81"/>
      <c r="LDG59" s="81"/>
      <c r="LDH59" s="81"/>
      <c r="LDI59" s="81"/>
      <c r="LDJ59" s="81"/>
      <c r="LDK59" s="81"/>
      <c r="LDL59" s="81"/>
      <c r="LDM59" s="81"/>
      <c r="LDN59" s="81"/>
      <c r="LDO59" s="81"/>
      <c r="LDP59" s="81"/>
      <c r="LDQ59" s="81"/>
      <c r="LDR59" s="81"/>
      <c r="LDS59" s="81"/>
      <c r="LDT59" s="81"/>
      <c r="LDU59" s="81"/>
      <c r="LDV59" s="81"/>
      <c r="LDW59" s="81"/>
      <c r="LDX59" s="81"/>
      <c r="LDY59" s="81"/>
      <c r="LDZ59" s="81"/>
      <c r="LEA59" s="81"/>
      <c r="LEB59" s="81"/>
      <c r="LEC59" s="81"/>
      <c r="LED59" s="81"/>
      <c r="LEE59" s="81"/>
      <c r="LEF59" s="81"/>
      <c r="LEG59" s="81"/>
      <c r="LEH59" s="81"/>
      <c r="LEI59" s="81"/>
      <c r="LEJ59" s="81"/>
      <c r="LEK59" s="81"/>
      <c r="LEL59" s="81"/>
      <c r="LEM59" s="81"/>
      <c r="LEN59" s="81"/>
      <c r="LEO59" s="81"/>
      <c r="LEP59" s="81"/>
      <c r="LEQ59" s="81"/>
      <c r="LER59" s="81"/>
      <c r="LES59" s="81"/>
      <c r="LET59" s="81"/>
      <c r="LEU59" s="81"/>
      <c r="LEV59" s="81"/>
      <c r="LEW59" s="81"/>
      <c r="LEX59" s="81"/>
      <c r="LEY59" s="81"/>
      <c r="LEZ59" s="81"/>
      <c r="LFA59" s="81"/>
      <c r="LFB59" s="81"/>
      <c r="LFC59" s="81"/>
      <c r="LFD59" s="81"/>
      <c r="LFE59" s="81"/>
      <c r="LFF59" s="81"/>
      <c r="LFG59" s="81"/>
      <c r="LFH59" s="81"/>
      <c r="LFI59" s="81"/>
      <c r="LFJ59" s="81"/>
      <c r="LFK59" s="81"/>
      <c r="LFL59" s="81"/>
      <c r="LFM59" s="81"/>
      <c r="LFN59" s="81"/>
      <c r="LFO59" s="81"/>
      <c r="LFP59" s="81"/>
      <c r="LFQ59" s="81"/>
      <c r="LFR59" s="81"/>
      <c r="LFS59" s="81"/>
      <c r="LFT59" s="81"/>
      <c r="LFU59" s="81"/>
      <c r="LFV59" s="81"/>
      <c r="LFW59" s="81"/>
      <c r="LFX59" s="81"/>
      <c r="LFY59" s="81"/>
      <c r="LFZ59" s="81"/>
      <c r="LGA59" s="81"/>
      <c r="LGB59" s="81"/>
      <c r="LGC59" s="81"/>
      <c r="LGD59" s="81"/>
      <c r="LGE59" s="81"/>
      <c r="LGF59" s="81"/>
      <c r="LGG59" s="81"/>
      <c r="LGH59" s="81"/>
      <c r="LGI59" s="81"/>
      <c r="LGJ59" s="81"/>
      <c r="LGK59" s="81"/>
      <c r="LGL59" s="81"/>
      <c r="LGM59" s="81"/>
      <c r="LGN59" s="81"/>
      <c r="LGO59" s="81"/>
      <c r="LGP59" s="81"/>
      <c r="LGQ59" s="81"/>
      <c r="LGR59" s="81"/>
      <c r="LGS59" s="81"/>
      <c r="LGT59" s="81"/>
      <c r="LGU59" s="81"/>
      <c r="LGV59" s="81"/>
      <c r="LGW59" s="81"/>
      <c r="LGX59" s="81"/>
      <c r="LGY59" s="81"/>
      <c r="LGZ59" s="81"/>
      <c r="LHA59" s="81"/>
      <c r="LHB59" s="81"/>
      <c r="LHC59" s="81"/>
      <c r="LHD59" s="81"/>
      <c r="LHE59" s="81"/>
      <c r="LHF59" s="81"/>
      <c r="LHG59" s="81"/>
      <c r="LHH59" s="81"/>
      <c r="LHI59" s="81"/>
      <c r="LHJ59" s="81"/>
      <c r="LHK59" s="81"/>
      <c r="LHL59" s="81"/>
      <c r="LHM59" s="81"/>
      <c r="LHN59" s="81"/>
      <c r="LHO59" s="81"/>
      <c r="LHP59" s="81"/>
      <c r="LHQ59" s="81"/>
      <c r="LHR59" s="81"/>
      <c r="LHS59" s="81"/>
      <c r="LHT59" s="81"/>
      <c r="LHU59" s="81"/>
      <c r="LHV59" s="81"/>
      <c r="LHW59" s="81"/>
      <c r="LHX59" s="81"/>
      <c r="LHY59" s="81"/>
      <c r="LHZ59" s="81"/>
      <c r="LIA59" s="81"/>
      <c r="LIB59" s="81"/>
      <c r="LIC59" s="81"/>
      <c r="LID59" s="81"/>
      <c r="LIE59" s="81"/>
      <c r="LIF59" s="81"/>
      <c r="LIG59" s="81"/>
      <c r="LIH59" s="81"/>
      <c r="LII59" s="81"/>
      <c r="LIJ59" s="81"/>
      <c r="LIK59" s="81"/>
      <c r="LIL59" s="81"/>
      <c r="LIM59" s="81"/>
      <c r="LIN59" s="81"/>
      <c r="LIO59" s="81"/>
      <c r="LIP59" s="81"/>
      <c r="LIQ59" s="81"/>
      <c r="LIR59" s="81"/>
      <c r="LIS59" s="81"/>
      <c r="LIT59" s="81"/>
      <c r="LIU59" s="81"/>
      <c r="LIV59" s="81"/>
      <c r="LIW59" s="81"/>
      <c r="LIX59" s="81"/>
      <c r="LIY59" s="81"/>
      <c r="LIZ59" s="81"/>
      <c r="LJA59" s="81"/>
      <c r="LJB59" s="81"/>
      <c r="LJC59" s="81"/>
      <c r="LJD59" s="81"/>
      <c r="LJE59" s="81"/>
      <c r="LJF59" s="81"/>
      <c r="LJG59" s="81"/>
      <c r="LJH59" s="81"/>
      <c r="LJI59" s="81"/>
      <c r="LJJ59" s="81"/>
      <c r="LJK59" s="81"/>
      <c r="LJL59" s="81"/>
      <c r="LJM59" s="81"/>
      <c r="LJN59" s="81"/>
      <c r="LJO59" s="81"/>
      <c r="LJP59" s="81"/>
      <c r="LJQ59" s="81"/>
      <c r="LJR59" s="81"/>
      <c r="LJS59" s="81"/>
      <c r="LJT59" s="81"/>
      <c r="LJU59" s="81"/>
      <c r="LJV59" s="81"/>
      <c r="LJW59" s="81"/>
      <c r="LJX59" s="81"/>
      <c r="LJY59" s="81"/>
      <c r="LJZ59" s="81"/>
      <c r="LKA59" s="81"/>
      <c r="LKB59" s="81"/>
      <c r="LKC59" s="81"/>
      <c r="LKD59" s="81"/>
      <c r="LKE59" s="81"/>
      <c r="LKF59" s="81"/>
      <c r="LKG59" s="81"/>
      <c r="LKH59" s="81"/>
      <c r="LKI59" s="81"/>
      <c r="LKJ59" s="81"/>
      <c r="LKK59" s="81"/>
      <c r="LKL59" s="81"/>
      <c r="LKM59" s="81"/>
      <c r="LKN59" s="81"/>
      <c r="LKO59" s="81"/>
      <c r="LKP59" s="81"/>
      <c r="LKQ59" s="81"/>
      <c r="LKR59" s="81"/>
      <c r="LKS59" s="81"/>
      <c r="LKT59" s="81"/>
      <c r="LKU59" s="81"/>
      <c r="LKV59" s="81"/>
      <c r="LKW59" s="81"/>
      <c r="LKX59" s="81"/>
      <c r="LKY59" s="81"/>
      <c r="LKZ59" s="81"/>
      <c r="LLA59" s="81"/>
      <c r="LLB59" s="81"/>
      <c r="LLC59" s="81"/>
      <c r="LLD59" s="81"/>
      <c r="LLE59" s="81"/>
      <c r="LLF59" s="81"/>
      <c r="LLG59" s="81"/>
      <c r="LLH59" s="81"/>
      <c r="LLI59" s="81"/>
      <c r="LLJ59" s="81"/>
      <c r="LLK59" s="81"/>
      <c r="LLL59" s="81"/>
      <c r="LLM59" s="81"/>
      <c r="LLN59" s="81"/>
      <c r="LLO59" s="81"/>
      <c r="LLP59" s="81"/>
      <c r="LLQ59" s="81"/>
      <c r="LLR59" s="81"/>
      <c r="LLS59" s="81"/>
      <c r="LLT59" s="81"/>
      <c r="LLU59" s="81"/>
      <c r="LLV59" s="81"/>
      <c r="LLW59" s="81"/>
      <c r="LLX59" s="81"/>
      <c r="LLY59" s="81"/>
      <c r="LLZ59" s="81"/>
      <c r="LMA59" s="81"/>
      <c r="LMB59" s="81"/>
      <c r="LMC59" s="81"/>
      <c r="LMD59" s="81"/>
      <c r="LME59" s="81"/>
      <c r="LMF59" s="81"/>
      <c r="LMG59" s="81"/>
      <c r="LMH59" s="81"/>
      <c r="LMI59" s="81"/>
      <c r="LMJ59" s="81"/>
      <c r="LMK59" s="81"/>
      <c r="LML59" s="81"/>
      <c r="LMM59" s="81"/>
      <c r="LMN59" s="81"/>
      <c r="LMO59" s="81"/>
      <c r="LMP59" s="81"/>
      <c r="LMQ59" s="81"/>
      <c r="LMR59" s="81"/>
      <c r="LMS59" s="81"/>
      <c r="LMT59" s="81"/>
      <c r="LMU59" s="81"/>
      <c r="LMV59" s="81"/>
      <c r="LMW59" s="81"/>
      <c r="LMX59" s="81"/>
      <c r="LMY59" s="81"/>
      <c r="LMZ59" s="81"/>
      <c r="LNA59" s="81"/>
      <c r="LNB59" s="81"/>
      <c r="LNC59" s="81"/>
      <c r="LND59" s="81"/>
      <c r="LNE59" s="81"/>
      <c r="LNF59" s="81"/>
      <c r="LNG59" s="81"/>
      <c r="LNH59" s="81"/>
      <c r="LNI59" s="81"/>
      <c r="LNJ59" s="81"/>
      <c r="LNK59" s="81"/>
      <c r="LNL59" s="81"/>
      <c r="LNM59" s="81"/>
      <c r="LNN59" s="81"/>
      <c r="LNO59" s="81"/>
      <c r="LNP59" s="81"/>
      <c r="LNQ59" s="81"/>
      <c r="LNR59" s="81"/>
      <c r="LNS59" s="81"/>
      <c r="LNT59" s="81"/>
      <c r="LNU59" s="81"/>
      <c r="LNV59" s="81"/>
      <c r="LNW59" s="81"/>
      <c r="LNX59" s="81"/>
      <c r="LNY59" s="81"/>
      <c r="LNZ59" s="81"/>
      <c r="LOA59" s="81"/>
      <c r="LOB59" s="81"/>
      <c r="LOC59" s="81"/>
      <c r="LOD59" s="81"/>
      <c r="LOE59" s="81"/>
      <c r="LOF59" s="81"/>
      <c r="LOG59" s="81"/>
      <c r="LOH59" s="81"/>
      <c r="LOI59" s="81"/>
      <c r="LOJ59" s="81"/>
      <c r="LOK59" s="81"/>
      <c r="LOL59" s="81"/>
      <c r="LOM59" s="81"/>
      <c r="LON59" s="81"/>
      <c r="LOO59" s="81"/>
      <c r="LOP59" s="81"/>
      <c r="LOQ59" s="81"/>
      <c r="LOR59" s="81"/>
      <c r="LOS59" s="81"/>
      <c r="LOT59" s="81"/>
      <c r="LOU59" s="81"/>
      <c r="LOV59" s="81"/>
      <c r="LOW59" s="81"/>
      <c r="LOX59" s="81"/>
      <c r="LOY59" s="81"/>
      <c r="LOZ59" s="81"/>
      <c r="LPA59" s="81"/>
      <c r="LPB59" s="81"/>
      <c r="LPC59" s="81"/>
      <c r="LPD59" s="81"/>
      <c r="LPE59" s="81"/>
      <c r="LPF59" s="81"/>
      <c r="LPG59" s="81"/>
      <c r="LPH59" s="81"/>
      <c r="LPI59" s="81"/>
      <c r="LPJ59" s="81"/>
      <c r="LPK59" s="81"/>
      <c r="LPL59" s="81"/>
      <c r="LPM59" s="81"/>
      <c r="LPN59" s="81"/>
      <c r="LPO59" s="81"/>
      <c r="LPP59" s="81"/>
      <c r="LPQ59" s="81"/>
      <c r="LPR59" s="81"/>
      <c r="LPS59" s="81"/>
      <c r="LPT59" s="81"/>
      <c r="LPU59" s="81"/>
      <c r="LPV59" s="81"/>
      <c r="LPW59" s="81"/>
      <c r="LPX59" s="81"/>
      <c r="LPY59" s="81"/>
      <c r="LPZ59" s="81"/>
      <c r="LQA59" s="81"/>
      <c r="LQB59" s="81"/>
      <c r="LQC59" s="81"/>
      <c r="LQD59" s="81"/>
      <c r="LQE59" s="81"/>
      <c r="LQF59" s="81"/>
      <c r="LQG59" s="81"/>
      <c r="LQH59" s="81"/>
      <c r="LQI59" s="81"/>
      <c r="LQJ59" s="81"/>
      <c r="LQK59" s="81"/>
      <c r="LQL59" s="81"/>
      <c r="LQM59" s="81"/>
      <c r="LQN59" s="81"/>
      <c r="LQO59" s="81"/>
      <c r="LQP59" s="81"/>
      <c r="LQQ59" s="81"/>
      <c r="LQR59" s="81"/>
      <c r="LQS59" s="81"/>
      <c r="LQT59" s="81"/>
      <c r="LQU59" s="81"/>
      <c r="LQV59" s="81"/>
      <c r="LQW59" s="81"/>
      <c r="LQX59" s="81"/>
      <c r="LQY59" s="81"/>
      <c r="LQZ59" s="81"/>
      <c r="LRA59" s="81"/>
      <c r="LRB59" s="81"/>
      <c r="LRC59" s="81"/>
      <c r="LRD59" s="81"/>
      <c r="LRE59" s="81"/>
      <c r="LRF59" s="81"/>
      <c r="LRG59" s="81"/>
      <c r="LRH59" s="81"/>
      <c r="LRI59" s="81"/>
      <c r="LRJ59" s="81"/>
      <c r="LRK59" s="81"/>
      <c r="LRL59" s="81"/>
      <c r="LRM59" s="81"/>
      <c r="LRN59" s="81"/>
      <c r="LRO59" s="81"/>
      <c r="LRP59" s="81"/>
      <c r="LRQ59" s="81"/>
      <c r="LRR59" s="81"/>
      <c r="LRS59" s="81"/>
      <c r="LRT59" s="81"/>
      <c r="LRU59" s="81"/>
      <c r="LRV59" s="81"/>
      <c r="LRW59" s="81"/>
      <c r="LRX59" s="81"/>
      <c r="LRY59" s="81"/>
      <c r="LRZ59" s="81"/>
      <c r="LSA59" s="81"/>
      <c r="LSB59" s="81"/>
      <c r="LSC59" s="81"/>
      <c r="LSD59" s="81"/>
      <c r="LSE59" s="81"/>
      <c r="LSF59" s="81"/>
      <c r="LSG59" s="81"/>
      <c r="LSH59" s="81"/>
      <c r="LSI59" s="81"/>
      <c r="LSJ59" s="81"/>
      <c r="LSK59" s="81"/>
      <c r="LSL59" s="81"/>
      <c r="LSM59" s="81"/>
      <c r="LSN59" s="81"/>
      <c r="LSO59" s="81"/>
      <c r="LSP59" s="81"/>
      <c r="LSQ59" s="81"/>
      <c r="LSR59" s="81"/>
      <c r="LSS59" s="81"/>
      <c r="LST59" s="81"/>
      <c r="LSU59" s="81"/>
      <c r="LSV59" s="81"/>
      <c r="LSW59" s="81"/>
      <c r="LSX59" s="81"/>
      <c r="LSY59" s="81"/>
      <c r="LSZ59" s="81"/>
      <c r="LTA59" s="81"/>
      <c r="LTB59" s="81"/>
      <c r="LTC59" s="81"/>
      <c r="LTD59" s="81"/>
      <c r="LTE59" s="81"/>
      <c r="LTF59" s="81"/>
      <c r="LTG59" s="81"/>
      <c r="LTH59" s="81"/>
      <c r="LTI59" s="81"/>
      <c r="LTJ59" s="81"/>
      <c r="LTK59" s="81"/>
      <c r="LTL59" s="81"/>
      <c r="LTM59" s="81"/>
      <c r="LTN59" s="81"/>
      <c r="LTO59" s="81"/>
      <c r="LTP59" s="81"/>
      <c r="LTQ59" s="81"/>
      <c r="LTR59" s="81"/>
      <c r="LTS59" s="81"/>
      <c r="LTT59" s="81"/>
      <c r="LTU59" s="81"/>
      <c r="LTV59" s="81"/>
      <c r="LTW59" s="81"/>
      <c r="LTX59" s="81"/>
      <c r="LTY59" s="81"/>
      <c r="LTZ59" s="81"/>
      <c r="LUA59" s="81"/>
      <c r="LUB59" s="81"/>
      <c r="LUC59" s="81"/>
      <c r="LUD59" s="81"/>
      <c r="LUE59" s="81"/>
      <c r="LUF59" s="81"/>
      <c r="LUG59" s="81"/>
      <c r="LUH59" s="81"/>
      <c r="LUI59" s="81"/>
      <c r="LUJ59" s="81"/>
      <c r="LUK59" s="81"/>
      <c r="LUL59" s="81"/>
      <c r="LUM59" s="81"/>
      <c r="LUN59" s="81"/>
      <c r="LUO59" s="81"/>
      <c r="LUP59" s="81"/>
      <c r="LUQ59" s="81"/>
      <c r="LUR59" s="81"/>
      <c r="LUS59" s="81"/>
      <c r="LUT59" s="81"/>
      <c r="LUU59" s="81"/>
      <c r="LUV59" s="81"/>
      <c r="LUW59" s="81"/>
      <c r="LUX59" s="81"/>
      <c r="LUY59" s="81"/>
      <c r="LUZ59" s="81"/>
      <c r="LVA59" s="81"/>
      <c r="LVB59" s="81"/>
      <c r="LVC59" s="81"/>
      <c r="LVD59" s="81"/>
      <c r="LVE59" s="81"/>
      <c r="LVF59" s="81"/>
      <c r="LVG59" s="81"/>
      <c r="LVH59" s="81"/>
      <c r="LVI59" s="81"/>
      <c r="LVJ59" s="81"/>
      <c r="LVK59" s="81"/>
      <c r="LVL59" s="81"/>
      <c r="LVM59" s="81"/>
      <c r="LVN59" s="81"/>
      <c r="LVO59" s="81"/>
      <c r="LVP59" s="81"/>
      <c r="LVQ59" s="81"/>
      <c r="LVR59" s="81"/>
      <c r="LVS59" s="81"/>
      <c r="LVT59" s="81"/>
      <c r="LVU59" s="81"/>
      <c r="LVV59" s="81"/>
      <c r="LVW59" s="81"/>
      <c r="LVX59" s="81"/>
      <c r="LVY59" s="81"/>
      <c r="LVZ59" s="81"/>
      <c r="LWA59" s="81"/>
      <c r="LWB59" s="81"/>
      <c r="LWC59" s="81"/>
      <c r="LWD59" s="81"/>
      <c r="LWE59" s="81"/>
      <c r="LWF59" s="81"/>
      <c r="LWG59" s="81"/>
      <c r="LWH59" s="81"/>
      <c r="LWI59" s="81"/>
      <c r="LWJ59" s="81"/>
      <c r="LWK59" s="81"/>
      <c r="LWL59" s="81"/>
      <c r="LWM59" s="81"/>
      <c r="LWN59" s="81"/>
      <c r="LWO59" s="81"/>
      <c r="LWP59" s="81"/>
      <c r="LWQ59" s="81"/>
      <c r="LWR59" s="81"/>
      <c r="LWS59" s="81"/>
      <c r="LWT59" s="81"/>
      <c r="LWU59" s="81"/>
      <c r="LWV59" s="81"/>
      <c r="LWW59" s="81"/>
      <c r="LWX59" s="81"/>
      <c r="LWY59" s="81"/>
      <c r="LWZ59" s="81"/>
      <c r="LXA59" s="81"/>
      <c r="LXB59" s="81"/>
      <c r="LXC59" s="81"/>
      <c r="LXD59" s="81"/>
      <c r="LXE59" s="81"/>
      <c r="LXF59" s="81"/>
      <c r="LXG59" s="81"/>
      <c r="LXH59" s="81"/>
      <c r="LXI59" s="81"/>
      <c r="LXJ59" s="81"/>
      <c r="LXK59" s="81"/>
      <c r="LXL59" s="81"/>
      <c r="LXM59" s="81"/>
      <c r="LXN59" s="81"/>
      <c r="LXO59" s="81"/>
      <c r="LXP59" s="81"/>
      <c r="LXQ59" s="81"/>
      <c r="LXR59" s="81"/>
      <c r="LXS59" s="81"/>
      <c r="LXT59" s="81"/>
      <c r="LXU59" s="81"/>
      <c r="LXV59" s="81"/>
      <c r="LXW59" s="81"/>
      <c r="LXX59" s="81"/>
      <c r="LXY59" s="81"/>
      <c r="LXZ59" s="81"/>
      <c r="LYA59" s="81"/>
      <c r="LYB59" s="81"/>
      <c r="LYC59" s="81"/>
      <c r="LYD59" s="81"/>
      <c r="LYE59" s="81"/>
      <c r="LYF59" s="81"/>
      <c r="LYG59" s="81"/>
      <c r="LYH59" s="81"/>
      <c r="LYI59" s="81"/>
      <c r="LYJ59" s="81"/>
      <c r="LYK59" s="81"/>
      <c r="LYL59" s="81"/>
      <c r="LYM59" s="81"/>
      <c r="LYN59" s="81"/>
      <c r="LYO59" s="81"/>
      <c r="LYP59" s="81"/>
      <c r="LYQ59" s="81"/>
      <c r="LYR59" s="81"/>
      <c r="LYS59" s="81"/>
      <c r="LYT59" s="81"/>
      <c r="LYU59" s="81"/>
      <c r="LYV59" s="81"/>
      <c r="LYW59" s="81"/>
      <c r="LYX59" s="81"/>
      <c r="LYY59" s="81"/>
      <c r="LYZ59" s="81"/>
      <c r="LZA59" s="81"/>
      <c r="LZB59" s="81"/>
      <c r="LZC59" s="81"/>
      <c r="LZD59" s="81"/>
      <c r="LZE59" s="81"/>
      <c r="LZF59" s="81"/>
      <c r="LZG59" s="81"/>
      <c r="LZH59" s="81"/>
      <c r="LZI59" s="81"/>
      <c r="LZJ59" s="81"/>
      <c r="LZK59" s="81"/>
      <c r="LZL59" s="81"/>
      <c r="LZM59" s="81"/>
      <c r="LZN59" s="81"/>
      <c r="LZO59" s="81"/>
      <c r="LZP59" s="81"/>
      <c r="LZQ59" s="81"/>
      <c r="LZR59" s="81"/>
      <c r="LZS59" s="81"/>
      <c r="LZT59" s="81"/>
      <c r="LZU59" s="81"/>
      <c r="LZV59" s="81"/>
      <c r="LZW59" s="81"/>
      <c r="LZX59" s="81"/>
      <c r="LZY59" s="81"/>
      <c r="LZZ59" s="81"/>
      <c r="MAA59" s="81"/>
      <c r="MAB59" s="81"/>
      <c r="MAC59" s="81"/>
      <c r="MAD59" s="81"/>
      <c r="MAE59" s="81"/>
      <c r="MAF59" s="81"/>
      <c r="MAG59" s="81"/>
      <c r="MAH59" s="81"/>
      <c r="MAI59" s="81"/>
      <c r="MAJ59" s="81"/>
      <c r="MAK59" s="81"/>
      <c r="MAL59" s="81"/>
      <c r="MAM59" s="81"/>
      <c r="MAN59" s="81"/>
      <c r="MAO59" s="81"/>
      <c r="MAP59" s="81"/>
      <c r="MAQ59" s="81"/>
      <c r="MAR59" s="81"/>
      <c r="MAS59" s="81"/>
      <c r="MAT59" s="81"/>
      <c r="MAU59" s="81"/>
      <c r="MAV59" s="81"/>
      <c r="MAW59" s="81"/>
      <c r="MAX59" s="81"/>
      <c r="MAY59" s="81"/>
      <c r="MAZ59" s="81"/>
      <c r="MBA59" s="81"/>
      <c r="MBB59" s="81"/>
      <c r="MBC59" s="81"/>
      <c r="MBD59" s="81"/>
      <c r="MBE59" s="81"/>
      <c r="MBF59" s="81"/>
      <c r="MBG59" s="81"/>
      <c r="MBH59" s="81"/>
      <c r="MBI59" s="81"/>
      <c r="MBJ59" s="81"/>
      <c r="MBK59" s="81"/>
      <c r="MBL59" s="81"/>
      <c r="MBM59" s="81"/>
      <c r="MBN59" s="81"/>
      <c r="MBO59" s="81"/>
      <c r="MBP59" s="81"/>
      <c r="MBQ59" s="81"/>
      <c r="MBR59" s="81"/>
      <c r="MBS59" s="81"/>
      <c r="MBT59" s="81"/>
      <c r="MBU59" s="81"/>
      <c r="MBV59" s="81"/>
      <c r="MBW59" s="81"/>
      <c r="MBX59" s="81"/>
      <c r="MBY59" s="81"/>
      <c r="MBZ59" s="81"/>
      <c r="MCA59" s="81"/>
      <c r="MCB59" s="81"/>
      <c r="MCC59" s="81"/>
      <c r="MCD59" s="81"/>
      <c r="MCE59" s="81"/>
      <c r="MCF59" s="81"/>
      <c r="MCG59" s="81"/>
      <c r="MCH59" s="81"/>
      <c r="MCI59" s="81"/>
      <c r="MCJ59" s="81"/>
      <c r="MCK59" s="81"/>
      <c r="MCL59" s="81"/>
      <c r="MCM59" s="81"/>
      <c r="MCN59" s="81"/>
      <c r="MCO59" s="81"/>
      <c r="MCP59" s="81"/>
      <c r="MCQ59" s="81"/>
      <c r="MCR59" s="81"/>
      <c r="MCS59" s="81"/>
      <c r="MCT59" s="81"/>
      <c r="MCU59" s="81"/>
      <c r="MCV59" s="81"/>
      <c r="MCW59" s="81"/>
      <c r="MCX59" s="81"/>
      <c r="MCY59" s="81"/>
      <c r="MCZ59" s="81"/>
      <c r="MDA59" s="81"/>
      <c r="MDB59" s="81"/>
      <c r="MDC59" s="81"/>
      <c r="MDD59" s="81"/>
      <c r="MDE59" s="81"/>
      <c r="MDF59" s="81"/>
      <c r="MDG59" s="81"/>
      <c r="MDH59" s="81"/>
      <c r="MDI59" s="81"/>
      <c r="MDJ59" s="81"/>
      <c r="MDK59" s="81"/>
      <c r="MDL59" s="81"/>
      <c r="MDM59" s="81"/>
      <c r="MDN59" s="81"/>
      <c r="MDO59" s="81"/>
      <c r="MDP59" s="81"/>
      <c r="MDQ59" s="81"/>
      <c r="MDR59" s="81"/>
      <c r="MDS59" s="81"/>
      <c r="MDT59" s="81"/>
      <c r="MDU59" s="81"/>
      <c r="MDV59" s="81"/>
      <c r="MDW59" s="81"/>
      <c r="MDX59" s="81"/>
      <c r="MDY59" s="81"/>
      <c r="MDZ59" s="81"/>
      <c r="MEA59" s="81"/>
      <c r="MEB59" s="81"/>
      <c r="MEC59" s="81"/>
      <c r="MED59" s="81"/>
      <c r="MEE59" s="81"/>
      <c r="MEF59" s="81"/>
      <c r="MEG59" s="81"/>
      <c r="MEH59" s="81"/>
      <c r="MEI59" s="81"/>
      <c r="MEJ59" s="81"/>
      <c r="MEK59" s="81"/>
      <c r="MEL59" s="81"/>
      <c r="MEM59" s="81"/>
      <c r="MEN59" s="81"/>
      <c r="MEO59" s="81"/>
      <c r="MEP59" s="81"/>
      <c r="MEQ59" s="81"/>
      <c r="MER59" s="81"/>
      <c r="MES59" s="81"/>
      <c r="MET59" s="81"/>
      <c r="MEU59" s="81"/>
      <c r="MEV59" s="81"/>
      <c r="MEW59" s="81"/>
      <c r="MEX59" s="81"/>
      <c r="MEY59" s="81"/>
      <c r="MEZ59" s="81"/>
      <c r="MFA59" s="81"/>
      <c r="MFB59" s="81"/>
      <c r="MFC59" s="81"/>
      <c r="MFD59" s="81"/>
      <c r="MFE59" s="81"/>
      <c r="MFF59" s="81"/>
      <c r="MFG59" s="81"/>
      <c r="MFH59" s="81"/>
      <c r="MFI59" s="81"/>
      <c r="MFJ59" s="81"/>
      <c r="MFK59" s="81"/>
      <c r="MFL59" s="81"/>
      <c r="MFM59" s="81"/>
      <c r="MFN59" s="81"/>
      <c r="MFO59" s="81"/>
      <c r="MFP59" s="81"/>
      <c r="MFQ59" s="81"/>
      <c r="MFR59" s="81"/>
      <c r="MFS59" s="81"/>
      <c r="MFT59" s="81"/>
      <c r="MFU59" s="81"/>
      <c r="MFV59" s="81"/>
      <c r="MFW59" s="81"/>
      <c r="MFX59" s="81"/>
      <c r="MFY59" s="81"/>
      <c r="MFZ59" s="81"/>
      <c r="MGA59" s="81"/>
      <c r="MGB59" s="81"/>
      <c r="MGC59" s="81"/>
      <c r="MGD59" s="81"/>
      <c r="MGE59" s="81"/>
      <c r="MGF59" s="81"/>
      <c r="MGG59" s="81"/>
      <c r="MGH59" s="81"/>
      <c r="MGI59" s="81"/>
      <c r="MGJ59" s="81"/>
      <c r="MGK59" s="81"/>
      <c r="MGL59" s="81"/>
      <c r="MGM59" s="81"/>
      <c r="MGN59" s="81"/>
      <c r="MGO59" s="81"/>
      <c r="MGP59" s="81"/>
      <c r="MGQ59" s="81"/>
      <c r="MGR59" s="81"/>
      <c r="MGS59" s="81"/>
      <c r="MGT59" s="81"/>
      <c r="MGU59" s="81"/>
      <c r="MGV59" s="81"/>
      <c r="MGW59" s="81"/>
      <c r="MGX59" s="81"/>
      <c r="MGY59" s="81"/>
      <c r="MGZ59" s="81"/>
      <c r="MHA59" s="81"/>
      <c r="MHB59" s="81"/>
      <c r="MHC59" s="81"/>
      <c r="MHD59" s="81"/>
      <c r="MHE59" s="81"/>
      <c r="MHF59" s="81"/>
      <c r="MHG59" s="81"/>
      <c r="MHH59" s="81"/>
      <c r="MHI59" s="81"/>
      <c r="MHJ59" s="81"/>
      <c r="MHK59" s="81"/>
      <c r="MHL59" s="81"/>
      <c r="MHM59" s="81"/>
      <c r="MHN59" s="81"/>
      <c r="MHO59" s="81"/>
      <c r="MHP59" s="81"/>
      <c r="MHQ59" s="81"/>
      <c r="MHR59" s="81"/>
      <c r="MHS59" s="81"/>
      <c r="MHT59" s="81"/>
      <c r="MHU59" s="81"/>
      <c r="MHV59" s="81"/>
      <c r="MHW59" s="81"/>
      <c r="MHX59" s="81"/>
      <c r="MHY59" s="81"/>
      <c r="MHZ59" s="81"/>
      <c r="MIA59" s="81"/>
      <c r="MIB59" s="81"/>
      <c r="MIC59" s="81"/>
      <c r="MID59" s="81"/>
      <c r="MIE59" s="81"/>
      <c r="MIF59" s="81"/>
      <c r="MIG59" s="81"/>
      <c r="MIH59" s="81"/>
      <c r="MII59" s="81"/>
      <c r="MIJ59" s="81"/>
      <c r="MIK59" s="81"/>
      <c r="MIL59" s="81"/>
      <c r="MIM59" s="81"/>
      <c r="MIN59" s="81"/>
      <c r="MIO59" s="81"/>
      <c r="MIP59" s="81"/>
      <c r="MIQ59" s="81"/>
      <c r="MIR59" s="81"/>
      <c r="MIS59" s="81"/>
      <c r="MIT59" s="81"/>
      <c r="MIU59" s="81"/>
      <c r="MIV59" s="81"/>
      <c r="MIW59" s="81"/>
      <c r="MIX59" s="81"/>
      <c r="MIY59" s="81"/>
      <c r="MIZ59" s="81"/>
      <c r="MJA59" s="81"/>
      <c r="MJB59" s="81"/>
      <c r="MJC59" s="81"/>
      <c r="MJD59" s="81"/>
      <c r="MJE59" s="81"/>
      <c r="MJF59" s="81"/>
      <c r="MJG59" s="81"/>
      <c r="MJH59" s="81"/>
      <c r="MJI59" s="81"/>
      <c r="MJJ59" s="81"/>
      <c r="MJK59" s="81"/>
      <c r="MJL59" s="81"/>
      <c r="MJM59" s="81"/>
      <c r="MJN59" s="81"/>
      <c r="MJO59" s="81"/>
      <c r="MJP59" s="81"/>
      <c r="MJQ59" s="81"/>
      <c r="MJR59" s="81"/>
      <c r="MJS59" s="81"/>
      <c r="MJT59" s="81"/>
      <c r="MJU59" s="81"/>
      <c r="MJV59" s="81"/>
      <c r="MJW59" s="81"/>
      <c r="MJX59" s="81"/>
      <c r="MJY59" s="81"/>
      <c r="MJZ59" s="81"/>
      <c r="MKA59" s="81"/>
      <c r="MKB59" s="81"/>
      <c r="MKC59" s="81"/>
      <c r="MKD59" s="81"/>
      <c r="MKE59" s="81"/>
      <c r="MKF59" s="81"/>
      <c r="MKG59" s="81"/>
      <c r="MKH59" s="81"/>
      <c r="MKI59" s="81"/>
      <c r="MKJ59" s="81"/>
      <c r="MKK59" s="81"/>
      <c r="MKL59" s="81"/>
      <c r="MKM59" s="81"/>
      <c r="MKN59" s="81"/>
      <c r="MKO59" s="81"/>
      <c r="MKP59" s="81"/>
      <c r="MKQ59" s="81"/>
      <c r="MKR59" s="81"/>
      <c r="MKS59" s="81"/>
      <c r="MKT59" s="81"/>
      <c r="MKU59" s="81"/>
      <c r="MKV59" s="81"/>
      <c r="MKW59" s="81"/>
      <c r="MKX59" s="81"/>
      <c r="MKY59" s="81"/>
      <c r="MKZ59" s="81"/>
      <c r="MLA59" s="81"/>
      <c r="MLB59" s="81"/>
      <c r="MLC59" s="81"/>
      <c r="MLD59" s="81"/>
      <c r="MLE59" s="81"/>
      <c r="MLF59" s="81"/>
      <c r="MLG59" s="81"/>
      <c r="MLH59" s="81"/>
      <c r="MLI59" s="81"/>
      <c r="MLJ59" s="81"/>
      <c r="MLK59" s="81"/>
      <c r="MLL59" s="81"/>
      <c r="MLM59" s="81"/>
      <c r="MLN59" s="81"/>
      <c r="MLO59" s="81"/>
      <c r="MLP59" s="81"/>
      <c r="MLQ59" s="81"/>
      <c r="MLR59" s="81"/>
      <c r="MLS59" s="81"/>
      <c r="MLT59" s="81"/>
      <c r="MLU59" s="81"/>
      <c r="MLV59" s="81"/>
      <c r="MLW59" s="81"/>
      <c r="MLX59" s="81"/>
      <c r="MLY59" s="81"/>
      <c r="MLZ59" s="81"/>
      <c r="MMA59" s="81"/>
      <c r="MMB59" s="81"/>
      <c r="MMC59" s="81"/>
      <c r="MMD59" s="81"/>
      <c r="MME59" s="81"/>
      <c r="MMF59" s="81"/>
      <c r="MMG59" s="81"/>
      <c r="MMH59" s="81"/>
      <c r="MMI59" s="81"/>
      <c r="MMJ59" s="81"/>
      <c r="MMK59" s="81"/>
      <c r="MML59" s="81"/>
      <c r="MMM59" s="81"/>
      <c r="MMN59" s="81"/>
      <c r="MMO59" s="81"/>
      <c r="MMP59" s="81"/>
      <c r="MMQ59" s="81"/>
      <c r="MMR59" s="81"/>
      <c r="MMS59" s="81"/>
      <c r="MMT59" s="81"/>
      <c r="MMU59" s="81"/>
      <c r="MMV59" s="81"/>
      <c r="MMW59" s="81"/>
      <c r="MMX59" s="81"/>
      <c r="MMY59" s="81"/>
      <c r="MMZ59" s="81"/>
      <c r="MNA59" s="81"/>
      <c r="MNB59" s="81"/>
      <c r="MNC59" s="81"/>
      <c r="MND59" s="81"/>
      <c r="MNE59" s="81"/>
      <c r="MNF59" s="81"/>
      <c r="MNG59" s="81"/>
      <c r="MNH59" s="81"/>
      <c r="MNI59" s="81"/>
      <c r="MNJ59" s="81"/>
      <c r="MNK59" s="81"/>
      <c r="MNL59" s="81"/>
      <c r="MNM59" s="81"/>
      <c r="MNN59" s="81"/>
      <c r="MNO59" s="81"/>
      <c r="MNP59" s="81"/>
      <c r="MNQ59" s="81"/>
      <c r="MNR59" s="81"/>
      <c r="MNS59" s="81"/>
      <c r="MNT59" s="81"/>
      <c r="MNU59" s="81"/>
      <c r="MNV59" s="81"/>
      <c r="MNW59" s="81"/>
      <c r="MNX59" s="81"/>
      <c r="MNY59" s="81"/>
      <c r="MNZ59" s="81"/>
      <c r="MOA59" s="81"/>
      <c r="MOB59" s="81"/>
      <c r="MOC59" s="81"/>
      <c r="MOD59" s="81"/>
      <c r="MOE59" s="81"/>
      <c r="MOF59" s="81"/>
      <c r="MOG59" s="81"/>
      <c r="MOH59" s="81"/>
      <c r="MOI59" s="81"/>
      <c r="MOJ59" s="81"/>
      <c r="MOK59" s="81"/>
      <c r="MOL59" s="81"/>
      <c r="MOM59" s="81"/>
      <c r="MON59" s="81"/>
      <c r="MOO59" s="81"/>
      <c r="MOP59" s="81"/>
      <c r="MOQ59" s="81"/>
      <c r="MOR59" s="81"/>
      <c r="MOS59" s="81"/>
      <c r="MOT59" s="81"/>
      <c r="MOU59" s="81"/>
      <c r="MOV59" s="81"/>
      <c r="MOW59" s="81"/>
      <c r="MOX59" s="81"/>
      <c r="MOY59" s="81"/>
      <c r="MOZ59" s="81"/>
      <c r="MPA59" s="81"/>
      <c r="MPB59" s="81"/>
      <c r="MPC59" s="81"/>
      <c r="MPD59" s="81"/>
      <c r="MPE59" s="81"/>
      <c r="MPF59" s="81"/>
      <c r="MPG59" s="81"/>
      <c r="MPH59" s="81"/>
      <c r="MPI59" s="81"/>
      <c r="MPJ59" s="81"/>
      <c r="MPK59" s="81"/>
      <c r="MPL59" s="81"/>
      <c r="MPM59" s="81"/>
      <c r="MPN59" s="81"/>
      <c r="MPO59" s="81"/>
      <c r="MPP59" s="81"/>
      <c r="MPQ59" s="81"/>
      <c r="MPR59" s="81"/>
      <c r="MPS59" s="81"/>
      <c r="MPT59" s="81"/>
      <c r="MPU59" s="81"/>
      <c r="MPV59" s="81"/>
      <c r="MPW59" s="81"/>
      <c r="MPX59" s="81"/>
      <c r="MPY59" s="81"/>
      <c r="MPZ59" s="81"/>
      <c r="MQA59" s="81"/>
      <c r="MQB59" s="81"/>
      <c r="MQC59" s="81"/>
      <c r="MQD59" s="81"/>
      <c r="MQE59" s="81"/>
      <c r="MQF59" s="81"/>
      <c r="MQG59" s="81"/>
      <c r="MQH59" s="81"/>
      <c r="MQI59" s="81"/>
      <c r="MQJ59" s="81"/>
      <c r="MQK59" s="81"/>
      <c r="MQL59" s="81"/>
      <c r="MQM59" s="81"/>
      <c r="MQN59" s="81"/>
      <c r="MQO59" s="81"/>
      <c r="MQP59" s="81"/>
      <c r="MQQ59" s="81"/>
      <c r="MQR59" s="81"/>
      <c r="MQS59" s="81"/>
      <c r="MQT59" s="81"/>
      <c r="MQU59" s="81"/>
      <c r="MQV59" s="81"/>
      <c r="MQW59" s="81"/>
      <c r="MQX59" s="81"/>
      <c r="MQY59" s="81"/>
      <c r="MQZ59" s="81"/>
      <c r="MRA59" s="81"/>
      <c r="MRB59" s="81"/>
      <c r="MRC59" s="81"/>
      <c r="MRD59" s="81"/>
      <c r="MRE59" s="81"/>
      <c r="MRF59" s="81"/>
      <c r="MRG59" s="81"/>
      <c r="MRH59" s="81"/>
      <c r="MRI59" s="81"/>
      <c r="MRJ59" s="81"/>
      <c r="MRK59" s="81"/>
      <c r="MRL59" s="81"/>
      <c r="MRM59" s="81"/>
      <c r="MRN59" s="81"/>
      <c r="MRO59" s="81"/>
      <c r="MRP59" s="81"/>
      <c r="MRQ59" s="81"/>
      <c r="MRR59" s="81"/>
      <c r="MRS59" s="81"/>
      <c r="MRT59" s="81"/>
      <c r="MRU59" s="81"/>
      <c r="MRV59" s="81"/>
      <c r="MRW59" s="81"/>
      <c r="MRX59" s="81"/>
      <c r="MRY59" s="81"/>
      <c r="MRZ59" s="81"/>
      <c r="MSA59" s="81"/>
      <c r="MSB59" s="81"/>
      <c r="MSC59" s="81"/>
      <c r="MSD59" s="81"/>
      <c r="MSE59" s="81"/>
      <c r="MSF59" s="81"/>
      <c r="MSG59" s="81"/>
      <c r="MSH59" s="81"/>
      <c r="MSI59" s="81"/>
      <c r="MSJ59" s="81"/>
      <c r="MSK59" s="81"/>
      <c r="MSL59" s="81"/>
      <c r="MSM59" s="81"/>
      <c r="MSN59" s="81"/>
      <c r="MSO59" s="81"/>
      <c r="MSP59" s="81"/>
      <c r="MSQ59" s="81"/>
      <c r="MSR59" s="81"/>
      <c r="MSS59" s="81"/>
      <c r="MST59" s="81"/>
      <c r="MSU59" s="81"/>
      <c r="MSV59" s="81"/>
      <c r="MSW59" s="81"/>
      <c r="MSX59" s="81"/>
      <c r="MSY59" s="81"/>
      <c r="MSZ59" s="81"/>
      <c r="MTA59" s="81"/>
      <c r="MTB59" s="81"/>
      <c r="MTC59" s="81"/>
      <c r="MTD59" s="81"/>
      <c r="MTE59" s="81"/>
      <c r="MTF59" s="81"/>
      <c r="MTG59" s="81"/>
      <c r="MTH59" s="81"/>
      <c r="MTI59" s="81"/>
      <c r="MTJ59" s="81"/>
      <c r="MTK59" s="81"/>
      <c r="MTL59" s="81"/>
      <c r="MTM59" s="81"/>
      <c r="MTN59" s="81"/>
      <c r="MTO59" s="81"/>
      <c r="MTP59" s="81"/>
      <c r="MTQ59" s="81"/>
      <c r="MTR59" s="81"/>
      <c r="MTS59" s="81"/>
      <c r="MTT59" s="81"/>
      <c r="MTU59" s="81"/>
      <c r="MTV59" s="81"/>
      <c r="MTW59" s="81"/>
      <c r="MTX59" s="81"/>
      <c r="MTY59" s="81"/>
      <c r="MTZ59" s="81"/>
      <c r="MUA59" s="81"/>
      <c r="MUB59" s="81"/>
      <c r="MUC59" s="81"/>
      <c r="MUD59" s="81"/>
      <c r="MUE59" s="81"/>
      <c r="MUF59" s="81"/>
      <c r="MUG59" s="81"/>
      <c r="MUH59" s="81"/>
      <c r="MUI59" s="81"/>
      <c r="MUJ59" s="81"/>
      <c r="MUK59" s="81"/>
      <c r="MUL59" s="81"/>
      <c r="MUM59" s="81"/>
      <c r="MUN59" s="81"/>
      <c r="MUO59" s="81"/>
      <c r="MUP59" s="81"/>
      <c r="MUQ59" s="81"/>
      <c r="MUR59" s="81"/>
      <c r="MUS59" s="81"/>
      <c r="MUT59" s="81"/>
      <c r="MUU59" s="81"/>
      <c r="MUV59" s="81"/>
      <c r="MUW59" s="81"/>
      <c r="MUX59" s="81"/>
      <c r="MUY59" s="81"/>
      <c r="MUZ59" s="81"/>
      <c r="MVA59" s="81"/>
      <c r="MVB59" s="81"/>
      <c r="MVC59" s="81"/>
      <c r="MVD59" s="81"/>
      <c r="MVE59" s="81"/>
      <c r="MVF59" s="81"/>
      <c r="MVG59" s="81"/>
      <c r="MVH59" s="81"/>
      <c r="MVI59" s="81"/>
      <c r="MVJ59" s="81"/>
      <c r="MVK59" s="81"/>
      <c r="MVL59" s="81"/>
      <c r="MVM59" s="81"/>
      <c r="MVN59" s="81"/>
      <c r="MVO59" s="81"/>
      <c r="MVP59" s="81"/>
      <c r="MVQ59" s="81"/>
      <c r="MVR59" s="81"/>
      <c r="MVS59" s="81"/>
      <c r="MVT59" s="81"/>
      <c r="MVU59" s="81"/>
      <c r="MVV59" s="81"/>
      <c r="MVW59" s="81"/>
      <c r="MVX59" s="81"/>
      <c r="MVY59" s="81"/>
      <c r="MVZ59" s="81"/>
      <c r="MWA59" s="81"/>
      <c r="MWB59" s="81"/>
      <c r="MWC59" s="81"/>
      <c r="MWD59" s="81"/>
      <c r="MWE59" s="81"/>
      <c r="MWF59" s="81"/>
      <c r="MWG59" s="81"/>
      <c r="MWH59" s="81"/>
      <c r="MWI59" s="81"/>
      <c r="MWJ59" s="81"/>
      <c r="MWK59" s="81"/>
      <c r="MWL59" s="81"/>
      <c r="MWM59" s="81"/>
      <c r="MWN59" s="81"/>
      <c r="MWO59" s="81"/>
      <c r="MWP59" s="81"/>
      <c r="MWQ59" s="81"/>
      <c r="MWR59" s="81"/>
      <c r="MWS59" s="81"/>
      <c r="MWT59" s="81"/>
      <c r="MWU59" s="81"/>
      <c r="MWV59" s="81"/>
      <c r="MWW59" s="81"/>
      <c r="MWX59" s="81"/>
      <c r="MWY59" s="81"/>
      <c r="MWZ59" s="81"/>
      <c r="MXA59" s="81"/>
      <c r="MXB59" s="81"/>
      <c r="MXC59" s="81"/>
      <c r="MXD59" s="81"/>
      <c r="MXE59" s="81"/>
      <c r="MXF59" s="81"/>
      <c r="MXG59" s="81"/>
      <c r="MXH59" s="81"/>
      <c r="MXI59" s="81"/>
      <c r="MXJ59" s="81"/>
      <c r="MXK59" s="81"/>
      <c r="MXL59" s="81"/>
      <c r="MXM59" s="81"/>
      <c r="MXN59" s="81"/>
      <c r="MXO59" s="81"/>
      <c r="MXP59" s="81"/>
      <c r="MXQ59" s="81"/>
      <c r="MXR59" s="81"/>
      <c r="MXS59" s="81"/>
      <c r="MXT59" s="81"/>
      <c r="MXU59" s="81"/>
      <c r="MXV59" s="81"/>
      <c r="MXW59" s="81"/>
      <c r="MXX59" s="81"/>
      <c r="MXY59" s="81"/>
      <c r="MXZ59" s="81"/>
      <c r="MYA59" s="81"/>
      <c r="MYB59" s="81"/>
      <c r="MYC59" s="81"/>
      <c r="MYD59" s="81"/>
      <c r="MYE59" s="81"/>
      <c r="MYF59" s="81"/>
      <c r="MYG59" s="81"/>
      <c r="MYH59" s="81"/>
      <c r="MYI59" s="81"/>
      <c r="MYJ59" s="81"/>
      <c r="MYK59" s="81"/>
      <c r="MYL59" s="81"/>
      <c r="MYM59" s="81"/>
      <c r="MYN59" s="81"/>
      <c r="MYO59" s="81"/>
      <c r="MYP59" s="81"/>
      <c r="MYQ59" s="81"/>
      <c r="MYR59" s="81"/>
      <c r="MYS59" s="81"/>
      <c r="MYT59" s="81"/>
      <c r="MYU59" s="81"/>
      <c r="MYV59" s="81"/>
      <c r="MYW59" s="81"/>
      <c r="MYX59" s="81"/>
      <c r="MYY59" s="81"/>
      <c r="MYZ59" s="81"/>
      <c r="MZA59" s="81"/>
      <c r="MZB59" s="81"/>
      <c r="MZC59" s="81"/>
      <c r="MZD59" s="81"/>
      <c r="MZE59" s="81"/>
      <c r="MZF59" s="81"/>
      <c r="MZG59" s="81"/>
      <c r="MZH59" s="81"/>
      <c r="MZI59" s="81"/>
      <c r="MZJ59" s="81"/>
      <c r="MZK59" s="81"/>
      <c r="MZL59" s="81"/>
      <c r="MZM59" s="81"/>
      <c r="MZN59" s="81"/>
      <c r="MZO59" s="81"/>
      <c r="MZP59" s="81"/>
      <c r="MZQ59" s="81"/>
      <c r="MZR59" s="81"/>
      <c r="MZS59" s="81"/>
      <c r="MZT59" s="81"/>
      <c r="MZU59" s="81"/>
      <c r="MZV59" s="81"/>
      <c r="MZW59" s="81"/>
      <c r="MZX59" s="81"/>
      <c r="MZY59" s="81"/>
      <c r="MZZ59" s="81"/>
      <c r="NAA59" s="81"/>
      <c r="NAB59" s="81"/>
      <c r="NAC59" s="81"/>
      <c r="NAD59" s="81"/>
      <c r="NAE59" s="81"/>
      <c r="NAF59" s="81"/>
      <c r="NAG59" s="81"/>
      <c r="NAH59" s="81"/>
      <c r="NAI59" s="81"/>
      <c r="NAJ59" s="81"/>
      <c r="NAK59" s="81"/>
      <c r="NAL59" s="81"/>
      <c r="NAM59" s="81"/>
      <c r="NAN59" s="81"/>
      <c r="NAO59" s="81"/>
      <c r="NAP59" s="81"/>
      <c r="NAQ59" s="81"/>
      <c r="NAR59" s="81"/>
      <c r="NAS59" s="81"/>
      <c r="NAT59" s="81"/>
      <c r="NAU59" s="81"/>
      <c r="NAV59" s="81"/>
      <c r="NAW59" s="81"/>
      <c r="NAX59" s="81"/>
      <c r="NAY59" s="81"/>
      <c r="NAZ59" s="81"/>
      <c r="NBA59" s="81"/>
      <c r="NBB59" s="81"/>
      <c r="NBC59" s="81"/>
      <c r="NBD59" s="81"/>
      <c r="NBE59" s="81"/>
      <c r="NBF59" s="81"/>
      <c r="NBG59" s="81"/>
      <c r="NBH59" s="81"/>
      <c r="NBI59" s="81"/>
      <c r="NBJ59" s="81"/>
      <c r="NBK59" s="81"/>
      <c r="NBL59" s="81"/>
      <c r="NBM59" s="81"/>
      <c r="NBN59" s="81"/>
      <c r="NBO59" s="81"/>
      <c r="NBP59" s="81"/>
      <c r="NBQ59" s="81"/>
      <c r="NBR59" s="81"/>
      <c r="NBS59" s="81"/>
      <c r="NBT59" s="81"/>
      <c r="NBU59" s="81"/>
      <c r="NBV59" s="81"/>
      <c r="NBW59" s="81"/>
      <c r="NBX59" s="81"/>
      <c r="NBY59" s="81"/>
      <c r="NBZ59" s="81"/>
      <c r="NCA59" s="81"/>
      <c r="NCB59" s="81"/>
      <c r="NCC59" s="81"/>
      <c r="NCD59" s="81"/>
      <c r="NCE59" s="81"/>
      <c r="NCF59" s="81"/>
      <c r="NCG59" s="81"/>
      <c r="NCH59" s="81"/>
      <c r="NCI59" s="81"/>
      <c r="NCJ59" s="81"/>
      <c r="NCK59" s="81"/>
      <c r="NCL59" s="81"/>
      <c r="NCM59" s="81"/>
      <c r="NCN59" s="81"/>
      <c r="NCO59" s="81"/>
      <c r="NCP59" s="81"/>
      <c r="NCQ59" s="81"/>
      <c r="NCR59" s="81"/>
      <c r="NCS59" s="81"/>
      <c r="NCT59" s="81"/>
      <c r="NCU59" s="81"/>
      <c r="NCV59" s="81"/>
      <c r="NCW59" s="81"/>
      <c r="NCX59" s="81"/>
      <c r="NCY59" s="81"/>
      <c r="NCZ59" s="81"/>
      <c r="NDA59" s="81"/>
      <c r="NDB59" s="81"/>
      <c r="NDC59" s="81"/>
      <c r="NDD59" s="81"/>
      <c r="NDE59" s="81"/>
      <c r="NDF59" s="81"/>
      <c r="NDG59" s="81"/>
      <c r="NDH59" s="81"/>
      <c r="NDI59" s="81"/>
      <c r="NDJ59" s="81"/>
      <c r="NDK59" s="81"/>
      <c r="NDL59" s="81"/>
      <c r="NDM59" s="81"/>
      <c r="NDN59" s="81"/>
      <c r="NDO59" s="81"/>
      <c r="NDP59" s="81"/>
      <c r="NDQ59" s="81"/>
      <c r="NDR59" s="81"/>
      <c r="NDS59" s="81"/>
      <c r="NDT59" s="81"/>
      <c r="NDU59" s="81"/>
      <c r="NDV59" s="81"/>
      <c r="NDW59" s="81"/>
      <c r="NDX59" s="81"/>
      <c r="NDY59" s="81"/>
      <c r="NDZ59" s="81"/>
      <c r="NEA59" s="81"/>
      <c r="NEB59" s="81"/>
      <c r="NEC59" s="81"/>
      <c r="NED59" s="81"/>
      <c r="NEE59" s="81"/>
      <c r="NEF59" s="81"/>
      <c r="NEG59" s="81"/>
      <c r="NEH59" s="81"/>
      <c r="NEI59" s="81"/>
      <c r="NEJ59" s="81"/>
      <c r="NEK59" s="81"/>
      <c r="NEL59" s="81"/>
      <c r="NEM59" s="81"/>
      <c r="NEN59" s="81"/>
      <c r="NEO59" s="81"/>
      <c r="NEP59" s="81"/>
      <c r="NEQ59" s="81"/>
      <c r="NER59" s="81"/>
      <c r="NES59" s="81"/>
      <c r="NET59" s="81"/>
      <c r="NEU59" s="81"/>
      <c r="NEV59" s="81"/>
      <c r="NEW59" s="81"/>
      <c r="NEX59" s="81"/>
      <c r="NEY59" s="81"/>
      <c r="NEZ59" s="81"/>
      <c r="NFA59" s="81"/>
      <c r="NFB59" s="81"/>
      <c r="NFC59" s="81"/>
      <c r="NFD59" s="81"/>
      <c r="NFE59" s="81"/>
      <c r="NFF59" s="81"/>
      <c r="NFG59" s="81"/>
      <c r="NFH59" s="81"/>
      <c r="NFI59" s="81"/>
      <c r="NFJ59" s="81"/>
      <c r="NFK59" s="81"/>
      <c r="NFL59" s="81"/>
      <c r="NFM59" s="81"/>
      <c r="NFN59" s="81"/>
      <c r="NFO59" s="81"/>
      <c r="NFP59" s="81"/>
      <c r="NFQ59" s="81"/>
      <c r="NFR59" s="81"/>
      <c r="NFS59" s="81"/>
      <c r="NFT59" s="81"/>
      <c r="NFU59" s="81"/>
      <c r="NFV59" s="81"/>
      <c r="NFW59" s="81"/>
      <c r="NFX59" s="81"/>
      <c r="NFY59" s="81"/>
      <c r="NFZ59" s="81"/>
      <c r="NGA59" s="81"/>
      <c r="NGB59" s="81"/>
      <c r="NGC59" s="81"/>
      <c r="NGD59" s="81"/>
      <c r="NGE59" s="81"/>
      <c r="NGF59" s="81"/>
      <c r="NGG59" s="81"/>
      <c r="NGH59" s="81"/>
      <c r="NGI59" s="81"/>
      <c r="NGJ59" s="81"/>
      <c r="NGK59" s="81"/>
      <c r="NGL59" s="81"/>
      <c r="NGM59" s="81"/>
      <c r="NGN59" s="81"/>
      <c r="NGO59" s="81"/>
      <c r="NGP59" s="81"/>
      <c r="NGQ59" s="81"/>
      <c r="NGR59" s="81"/>
      <c r="NGS59" s="81"/>
      <c r="NGT59" s="81"/>
      <c r="NGU59" s="81"/>
      <c r="NGV59" s="81"/>
      <c r="NGW59" s="81"/>
      <c r="NGX59" s="81"/>
      <c r="NGY59" s="81"/>
      <c r="NGZ59" s="81"/>
      <c r="NHA59" s="81"/>
      <c r="NHB59" s="81"/>
      <c r="NHC59" s="81"/>
      <c r="NHD59" s="81"/>
      <c r="NHE59" s="81"/>
      <c r="NHF59" s="81"/>
      <c r="NHG59" s="81"/>
      <c r="NHH59" s="81"/>
      <c r="NHI59" s="81"/>
      <c r="NHJ59" s="81"/>
      <c r="NHK59" s="81"/>
      <c r="NHL59" s="81"/>
      <c r="NHM59" s="81"/>
      <c r="NHN59" s="81"/>
      <c r="NHO59" s="81"/>
      <c r="NHP59" s="81"/>
      <c r="NHQ59" s="81"/>
      <c r="NHR59" s="81"/>
      <c r="NHS59" s="81"/>
      <c r="NHT59" s="81"/>
      <c r="NHU59" s="81"/>
      <c r="NHV59" s="81"/>
      <c r="NHW59" s="81"/>
      <c r="NHX59" s="81"/>
      <c r="NHY59" s="81"/>
      <c r="NHZ59" s="81"/>
      <c r="NIA59" s="81"/>
      <c r="NIB59" s="81"/>
      <c r="NIC59" s="81"/>
      <c r="NID59" s="81"/>
      <c r="NIE59" s="81"/>
      <c r="NIF59" s="81"/>
      <c r="NIG59" s="81"/>
      <c r="NIH59" s="81"/>
      <c r="NII59" s="81"/>
      <c r="NIJ59" s="81"/>
      <c r="NIK59" s="81"/>
      <c r="NIL59" s="81"/>
      <c r="NIM59" s="81"/>
      <c r="NIN59" s="81"/>
      <c r="NIO59" s="81"/>
      <c r="NIP59" s="81"/>
      <c r="NIQ59" s="81"/>
      <c r="NIR59" s="81"/>
      <c r="NIS59" s="81"/>
      <c r="NIT59" s="81"/>
      <c r="NIU59" s="81"/>
      <c r="NIV59" s="81"/>
      <c r="NIW59" s="81"/>
      <c r="NIX59" s="81"/>
      <c r="NIY59" s="81"/>
      <c r="NIZ59" s="81"/>
      <c r="NJA59" s="81"/>
      <c r="NJB59" s="81"/>
      <c r="NJC59" s="81"/>
      <c r="NJD59" s="81"/>
      <c r="NJE59" s="81"/>
      <c r="NJF59" s="81"/>
      <c r="NJG59" s="81"/>
      <c r="NJH59" s="81"/>
      <c r="NJI59" s="81"/>
      <c r="NJJ59" s="81"/>
      <c r="NJK59" s="81"/>
      <c r="NJL59" s="81"/>
      <c r="NJM59" s="81"/>
      <c r="NJN59" s="81"/>
      <c r="NJO59" s="81"/>
      <c r="NJP59" s="81"/>
      <c r="NJQ59" s="81"/>
      <c r="NJR59" s="81"/>
      <c r="NJS59" s="81"/>
      <c r="NJT59" s="81"/>
      <c r="NJU59" s="81"/>
      <c r="NJV59" s="81"/>
      <c r="NJW59" s="81"/>
      <c r="NJX59" s="81"/>
      <c r="NJY59" s="81"/>
      <c r="NJZ59" s="81"/>
      <c r="NKA59" s="81"/>
      <c r="NKB59" s="81"/>
      <c r="NKC59" s="81"/>
      <c r="NKD59" s="81"/>
      <c r="NKE59" s="81"/>
      <c r="NKF59" s="81"/>
      <c r="NKG59" s="81"/>
      <c r="NKH59" s="81"/>
      <c r="NKI59" s="81"/>
      <c r="NKJ59" s="81"/>
      <c r="NKK59" s="81"/>
      <c r="NKL59" s="81"/>
      <c r="NKM59" s="81"/>
      <c r="NKN59" s="81"/>
      <c r="NKO59" s="81"/>
      <c r="NKP59" s="81"/>
      <c r="NKQ59" s="81"/>
      <c r="NKR59" s="81"/>
      <c r="NKS59" s="81"/>
      <c r="NKT59" s="81"/>
      <c r="NKU59" s="81"/>
      <c r="NKV59" s="81"/>
      <c r="NKW59" s="81"/>
      <c r="NKX59" s="81"/>
      <c r="NKY59" s="81"/>
      <c r="NKZ59" s="81"/>
      <c r="NLA59" s="81"/>
      <c r="NLB59" s="81"/>
      <c r="NLC59" s="81"/>
      <c r="NLD59" s="81"/>
      <c r="NLE59" s="81"/>
      <c r="NLF59" s="81"/>
      <c r="NLG59" s="81"/>
      <c r="NLH59" s="81"/>
      <c r="NLI59" s="81"/>
      <c r="NLJ59" s="81"/>
      <c r="NLK59" s="81"/>
      <c r="NLL59" s="81"/>
      <c r="NLM59" s="81"/>
      <c r="NLN59" s="81"/>
      <c r="NLO59" s="81"/>
      <c r="NLP59" s="81"/>
      <c r="NLQ59" s="81"/>
      <c r="NLR59" s="81"/>
      <c r="NLS59" s="81"/>
      <c r="NLT59" s="81"/>
      <c r="NLU59" s="81"/>
      <c r="NLV59" s="81"/>
      <c r="NLW59" s="81"/>
      <c r="NLX59" s="81"/>
      <c r="NLY59" s="81"/>
      <c r="NLZ59" s="81"/>
      <c r="NMA59" s="81"/>
      <c r="NMB59" s="81"/>
      <c r="NMC59" s="81"/>
      <c r="NMD59" s="81"/>
      <c r="NME59" s="81"/>
      <c r="NMF59" s="81"/>
      <c r="NMG59" s="81"/>
      <c r="NMH59" s="81"/>
      <c r="NMI59" s="81"/>
      <c r="NMJ59" s="81"/>
      <c r="NMK59" s="81"/>
      <c r="NML59" s="81"/>
      <c r="NMM59" s="81"/>
      <c r="NMN59" s="81"/>
      <c r="NMO59" s="81"/>
      <c r="NMP59" s="81"/>
      <c r="NMQ59" s="81"/>
      <c r="NMR59" s="81"/>
      <c r="NMS59" s="81"/>
      <c r="NMT59" s="81"/>
      <c r="NMU59" s="81"/>
      <c r="NMV59" s="81"/>
      <c r="NMW59" s="81"/>
      <c r="NMX59" s="81"/>
      <c r="NMY59" s="81"/>
      <c r="NMZ59" s="81"/>
      <c r="NNA59" s="81"/>
      <c r="NNB59" s="81"/>
      <c r="NNC59" s="81"/>
      <c r="NND59" s="81"/>
      <c r="NNE59" s="81"/>
      <c r="NNF59" s="81"/>
      <c r="NNG59" s="81"/>
      <c r="NNH59" s="81"/>
      <c r="NNI59" s="81"/>
      <c r="NNJ59" s="81"/>
      <c r="NNK59" s="81"/>
      <c r="NNL59" s="81"/>
      <c r="NNM59" s="81"/>
      <c r="NNN59" s="81"/>
      <c r="NNO59" s="81"/>
      <c r="NNP59" s="81"/>
      <c r="NNQ59" s="81"/>
      <c r="NNR59" s="81"/>
      <c r="NNS59" s="81"/>
      <c r="NNT59" s="81"/>
      <c r="NNU59" s="81"/>
      <c r="NNV59" s="81"/>
      <c r="NNW59" s="81"/>
      <c r="NNX59" s="81"/>
      <c r="NNY59" s="81"/>
      <c r="NNZ59" s="81"/>
      <c r="NOA59" s="81"/>
      <c r="NOB59" s="81"/>
      <c r="NOC59" s="81"/>
      <c r="NOD59" s="81"/>
      <c r="NOE59" s="81"/>
      <c r="NOF59" s="81"/>
      <c r="NOG59" s="81"/>
      <c r="NOH59" s="81"/>
      <c r="NOI59" s="81"/>
      <c r="NOJ59" s="81"/>
      <c r="NOK59" s="81"/>
      <c r="NOL59" s="81"/>
      <c r="NOM59" s="81"/>
      <c r="NON59" s="81"/>
      <c r="NOO59" s="81"/>
      <c r="NOP59" s="81"/>
      <c r="NOQ59" s="81"/>
      <c r="NOR59" s="81"/>
      <c r="NOS59" s="81"/>
      <c r="NOT59" s="81"/>
      <c r="NOU59" s="81"/>
      <c r="NOV59" s="81"/>
      <c r="NOW59" s="81"/>
      <c r="NOX59" s="81"/>
      <c r="NOY59" s="81"/>
      <c r="NOZ59" s="81"/>
      <c r="NPA59" s="81"/>
      <c r="NPB59" s="81"/>
      <c r="NPC59" s="81"/>
      <c r="NPD59" s="81"/>
      <c r="NPE59" s="81"/>
      <c r="NPF59" s="81"/>
      <c r="NPG59" s="81"/>
      <c r="NPH59" s="81"/>
      <c r="NPI59" s="81"/>
      <c r="NPJ59" s="81"/>
      <c r="NPK59" s="81"/>
      <c r="NPL59" s="81"/>
      <c r="NPM59" s="81"/>
      <c r="NPN59" s="81"/>
      <c r="NPO59" s="81"/>
      <c r="NPP59" s="81"/>
      <c r="NPQ59" s="81"/>
      <c r="NPR59" s="81"/>
      <c r="NPS59" s="81"/>
      <c r="NPT59" s="81"/>
      <c r="NPU59" s="81"/>
      <c r="NPV59" s="81"/>
      <c r="NPW59" s="81"/>
      <c r="NPX59" s="81"/>
      <c r="NPY59" s="81"/>
      <c r="NPZ59" s="81"/>
      <c r="NQA59" s="81"/>
      <c r="NQB59" s="81"/>
      <c r="NQC59" s="81"/>
      <c r="NQD59" s="81"/>
      <c r="NQE59" s="81"/>
      <c r="NQF59" s="81"/>
      <c r="NQG59" s="81"/>
      <c r="NQH59" s="81"/>
      <c r="NQI59" s="81"/>
      <c r="NQJ59" s="81"/>
      <c r="NQK59" s="81"/>
      <c r="NQL59" s="81"/>
      <c r="NQM59" s="81"/>
      <c r="NQN59" s="81"/>
      <c r="NQO59" s="81"/>
      <c r="NQP59" s="81"/>
      <c r="NQQ59" s="81"/>
      <c r="NQR59" s="81"/>
      <c r="NQS59" s="81"/>
      <c r="NQT59" s="81"/>
      <c r="NQU59" s="81"/>
      <c r="NQV59" s="81"/>
      <c r="NQW59" s="81"/>
      <c r="NQX59" s="81"/>
      <c r="NQY59" s="81"/>
      <c r="NQZ59" s="81"/>
      <c r="NRA59" s="81"/>
      <c r="NRB59" s="81"/>
      <c r="NRC59" s="81"/>
      <c r="NRD59" s="81"/>
      <c r="NRE59" s="81"/>
      <c r="NRF59" s="81"/>
      <c r="NRG59" s="81"/>
      <c r="NRH59" s="81"/>
      <c r="NRI59" s="81"/>
      <c r="NRJ59" s="81"/>
      <c r="NRK59" s="81"/>
      <c r="NRL59" s="81"/>
      <c r="NRM59" s="81"/>
      <c r="NRN59" s="81"/>
      <c r="NRO59" s="81"/>
      <c r="NRP59" s="81"/>
      <c r="NRQ59" s="81"/>
      <c r="NRR59" s="81"/>
      <c r="NRS59" s="81"/>
      <c r="NRT59" s="81"/>
      <c r="NRU59" s="81"/>
      <c r="NRV59" s="81"/>
      <c r="NRW59" s="81"/>
      <c r="NRX59" s="81"/>
      <c r="NRY59" s="81"/>
      <c r="NRZ59" s="81"/>
      <c r="NSA59" s="81"/>
      <c r="NSB59" s="81"/>
      <c r="NSC59" s="81"/>
      <c r="NSD59" s="81"/>
      <c r="NSE59" s="81"/>
      <c r="NSF59" s="81"/>
      <c r="NSG59" s="81"/>
      <c r="NSH59" s="81"/>
      <c r="NSI59" s="81"/>
      <c r="NSJ59" s="81"/>
      <c r="NSK59" s="81"/>
      <c r="NSL59" s="81"/>
      <c r="NSM59" s="81"/>
      <c r="NSN59" s="81"/>
      <c r="NSO59" s="81"/>
      <c r="NSP59" s="81"/>
      <c r="NSQ59" s="81"/>
      <c r="NSR59" s="81"/>
      <c r="NSS59" s="81"/>
      <c r="NST59" s="81"/>
      <c r="NSU59" s="81"/>
      <c r="NSV59" s="81"/>
      <c r="NSW59" s="81"/>
      <c r="NSX59" s="81"/>
      <c r="NSY59" s="81"/>
      <c r="NSZ59" s="81"/>
      <c r="NTA59" s="81"/>
      <c r="NTB59" s="81"/>
      <c r="NTC59" s="81"/>
      <c r="NTD59" s="81"/>
      <c r="NTE59" s="81"/>
      <c r="NTF59" s="81"/>
      <c r="NTG59" s="81"/>
      <c r="NTH59" s="81"/>
      <c r="NTI59" s="81"/>
      <c r="NTJ59" s="81"/>
      <c r="NTK59" s="81"/>
      <c r="NTL59" s="81"/>
      <c r="NTM59" s="81"/>
      <c r="NTN59" s="81"/>
      <c r="NTO59" s="81"/>
      <c r="NTP59" s="81"/>
      <c r="NTQ59" s="81"/>
      <c r="NTR59" s="81"/>
      <c r="NTS59" s="81"/>
      <c r="NTT59" s="81"/>
      <c r="NTU59" s="81"/>
      <c r="NTV59" s="81"/>
      <c r="NTW59" s="81"/>
      <c r="NTX59" s="81"/>
      <c r="NTY59" s="81"/>
      <c r="NTZ59" s="81"/>
      <c r="NUA59" s="81"/>
      <c r="NUB59" s="81"/>
      <c r="NUC59" s="81"/>
      <c r="NUD59" s="81"/>
      <c r="NUE59" s="81"/>
      <c r="NUF59" s="81"/>
      <c r="NUG59" s="81"/>
      <c r="NUH59" s="81"/>
      <c r="NUI59" s="81"/>
      <c r="NUJ59" s="81"/>
      <c r="NUK59" s="81"/>
      <c r="NUL59" s="81"/>
      <c r="NUM59" s="81"/>
      <c r="NUN59" s="81"/>
      <c r="NUO59" s="81"/>
      <c r="NUP59" s="81"/>
      <c r="NUQ59" s="81"/>
      <c r="NUR59" s="81"/>
      <c r="NUS59" s="81"/>
      <c r="NUT59" s="81"/>
      <c r="NUU59" s="81"/>
      <c r="NUV59" s="81"/>
      <c r="NUW59" s="81"/>
      <c r="NUX59" s="81"/>
      <c r="NUY59" s="81"/>
      <c r="NUZ59" s="81"/>
      <c r="NVA59" s="81"/>
      <c r="NVB59" s="81"/>
      <c r="NVC59" s="81"/>
      <c r="NVD59" s="81"/>
      <c r="NVE59" s="81"/>
      <c r="NVF59" s="81"/>
      <c r="NVG59" s="81"/>
      <c r="NVH59" s="81"/>
      <c r="NVI59" s="81"/>
      <c r="NVJ59" s="81"/>
      <c r="NVK59" s="81"/>
      <c r="NVL59" s="81"/>
      <c r="NVM59" s="81"/>
      <c r="NVN59" s="81"/>
      <c r="NVO59" s="81"/>
      <c r="NVP59" s="81"/>
      <c r="NVQ59" s="81"/>
      <c r="NVR59" s="81"/>
      <c r="NVS59" s="81"/>
      <c r="NVT59" s="81"/>
      <c r="NVU59" s="81"/>
      <c r="NVV59" s="81"/>
      <c r="NVW59" s="81"/>
      <c r="NVX59" s="81"/>
      <c r="NVY59" s="81"/>
      <c r="NVZ59" s="81"/>
      <c r="NWA59" s="81"/>
      <c r="NWB59" s="81"/>
      <c r="NWC59" s="81"/>
      <c r="NWD59" s="81"/>
      <c r="NWE59" s="81"/>
      <c r="NWF59" s="81"/>
      <c r="NWG59" s="81"/>
      <c r="NWH59" s="81"/>
      <c r="NWI59" s="81"/>
      <c r="NWJ59" s="81"/>
      <c r="NWK59" s="81"/>
      <c r="NWL59" s="81"/>
      <c r="NWM59" s="81"/>
      <c r="NWN59" s="81"/>
      <c r="NWO59" s="81"/>
      <c r="NWP59" s="81"/>
      <c r="NWQ59" s="81"/>
      <c r="NWR59" s="81"/>
      <c r="NWS59" s="81"/>
      <c r="NWT59" s="81"/>
      <c r="NWU59" s="81"/>
      <c r="NWV59" s="81"/>
      <c r="NWW59" s="81"/>
      <c r="NWX59" s="81"/>
      <c r="NWY59" s="81"/>
      <c r="NWZ59" s="81"/>
      <c r="NXA59" s="81"/>
      <c r="NXB59" s="81"/>
      <c r="NXC59" s="81"/>
      <c r="NXD59" s="81"/>
      <c r="NXE59" s="81"/>
      <c r="NXF59" s="81"/>
      <c r="NXG59" s="81"/>
      <c r="NXH59" s="81"/>
      <c r="NXI59" s="81"/>
      <c r="NXJ59" s="81"/>
      <c r="NXK59" s="81"/>
      <c r="NXL59" s="81"/>
      <c r="NXM59" s="81"/>
      <c r="NXN59" s="81"/>
      <c r="NXO59" s="81"/>
      <c r="NXP59" s="81"/>
      <c r="NXQ59" s="81"/>
      <c r="NXR59" s="81"/>
      <c r="NXS59" s="81"/>
      <c r="NXT59" s="81"/>
      <c r="NXU59" s="81"/>
      <c r="NXV59" s="81"/>
      <c r="NXW59" s="81"/>
      <c r="NXX59" s="81"/>
      <c r="NXY59" s="81"/>
      <c r="NXZ59" s="81"/>
      <c r="NYA59" s="81"/>
      <c r="NYB59" s="81"/>
      <c r="NYC59" s="81"/>
      <c r="NYD59" s="81"/>
      <c r="NYE59" s="81"/>
      <c r="NYF59" s="81"/>
      <c r="NYG59" s="81"/>
      <c r="NYH59" s="81"/>
      <c r="NYI59" s="81"/>
      <c r="NYJ59" s="81"/>
      <c r="NYK59" s="81"/>
      <c r="NYL59" s="81"/>
      <c r="NYM59" s="81"/>
      <c r="NYN59" s="81"/>
      <c r="NYO59" s="81"/>
      <c r="NYP59" s="81"/>
      <c r="NYQ59" s="81"/>
      <c r="NYR59" s="81"/>
      <c r="NYS59" s="81"/>
      <c r="NYT59" s="81"/>
      <c r="NYU59" s="81"/>
      <c r="NYV59" s="81"/>
      <c r="NYW59" s="81"/>
      <c r="NYX59" s="81"/>
      <c r="NYY59" s="81"/>
      <c r="NYZ59" s="81"/>
      <c r="NZA59" s="81"/>
      <c r="NZB59" s="81"/>
      <c r="NZC59" s="81"/>
      <c r="NZD59" s="81"/>
      <c r="NZE59" s="81"/>
      <c r="NZF59" s="81"/>
      <c r="NZG59" s="81"/>
      <c r="NZH59" s="81"/>
      <c r="NZI59" s="81"/>
      <c r="NZJ59" s="81"/>
      <c r="NZK59" s="81"/>
      <c r="NZL59" s="81"/>
      <c r="NZM59" s="81"/>
      <c r="NZN59" s="81"/>
      <c r="NZO59" s="81"/>
      <c r="NZP59" s="81"/>
      <c r="NZQ59" s="81"/>
      <c r="NZR59" s="81"/>
      <c r="NZS59" s="81"/>
      <c r="NZT59" s="81"/>
      <c r="NZU59" s="81"/>
      <c r="NZV59" s="81"/>
      <c r="NZW59" s="81"/>
      <c r="NZX59" s="81"/>
      <c r="NZY59" s="81"/>
      <c r="NZZ59" s="81"/>
      <c r="OAA59" s="81"/>
      <c r="OAB59" s="81"/>
      <c r="OAC59" s="81"/>
      <c r="OAD59" s="81"/>
      <c r="OAE59" s="81"/>
      <c r="OAF59" s="81"/>
      <c r="OAG59" s="81"/>
      <c r="OAH59" s="81"/>
      <c r="OAI59" s="81"/>
      <c r="OAJ59" s="81"/>
      <c r="OAK59" s="81"/>
      <c r="OAL59" s="81"/>
      <c r="OAM59" s="81"/>
      <c r="OAN59" s="81"/>
      <c r="OAO59" s="81"/>
      <c r="OAP59" s="81"/>
      <c r="OAQ59" s="81"/>
      <c r="OAR59" s="81"/>
      <c r="OAS59" s="81"/>
      <c r="OAT59" s="81"/>
      <c r="OAU59" s="81"/>
      <c r="OAV59" s="81"/>
      <c r="OAW59" s="81"/>
      <c r="OAX59" s="81"/>
      <c r="OAY59" s="81"/>
      <c r="OAZ59" s="81"/>
      <c r="OBA59" s="81"/>
      <c r="OBB59" s="81"/>
      <c r="OBC59" s="81"/>
      <c r="OBD59" s="81"/>
      <c r="OBE59" s="81"/>
      <c r="OBF59" s="81"/>
      <c r="OBG59" s="81"/>
      <c r="OBH59" s="81"/>
      <c r="OBI59" s="81"/>
      <c r="OBJ59" s="81"/>
      <c r="OBK59" s="81"/>
      <c r="OBL59" s="81"/>
      <c r="OBM59" s="81"/>
      <c r="OBN59" s="81"/>
      <c r="OBO59" s="81"/>
      <c r="OBP59" s="81"/>
      <c r="OBQ59" s="81"/>
      <c r="OBR59" s="81"/>
      <c r="OBS59" s="81"/>
      <c r="OBT59" s="81"/>
      <c r="OBU59" s="81"/>
      <c r="OBV59" s="81"/>
      <c r="OBW59" s="81"/>
      <c r="OBX59" s="81"/>
      <c r="OBY59" s="81"/>
      <c r="OBZ59" s="81"/>
      <c r="OCA59" s="81"/>
      <c r="OCB59" s="81"/>
      <c r="OCC59" s="81"/>
      <c r="OCD59" s="81"/>
      <c r="OCE59" s="81"/>
      <c r="OCF59" s="81"/>
      <c r="OCG59" s="81"/>
      <c r="OCH59" s="81"/>
      <c r="OCI59" s="81"/>
      <c r="OCJ59" s="81"/>
      <c r="OCK59" s="81"/>
      <c r="OCL59" s="81"/>
      <c r="OCM59" s="81"/>
      <c r="OCN59" s="81"/>
      <c r="OCO59" s="81"/>
      <c r="OCP59" s="81"/>
      <c r="OCQ59" s="81"/>
      <c r="OCR59" s="81"/>
      <c r="OCS59" s="81"/>
      <c r="OCT59" s="81"/>
      <c r="OCU59" s="81"/>
      <c r="OCV59" s="81"/>
      <c r="OCW59" s="81"/>
      <c r="OCX59" s="81"/>
      <c r="OCY59" s="81"/>
      <c r="OCZ59" s="81"/>
      <c r="ODA59" s="81"/>
      <c r="ODB59" s="81"/>
      <c r="ODC59" s="81"/>
      <c r="ODD59" s="81"/>
      <c r="ODE59" s="81"/>
      <c r="ODF59" s="81"/>
      <c r="ODG59" s="81"/>
      <c r="ODH59" s="81"/>
      <c r="ODI59" s="81"/>
      <c r="ODJ59" s="81"/>
      <c r="ODK59" s="81"/>
      <c r="ODL59" s="81"/>
      <c r="ODM59" s="81"/>
      <c r="ODN59" s="81"/>
      <c r="ODO59" s="81"/>
      <c r="ODP59" s="81"/>
      <c r="ODQ59" s="81"/>
      <c r="ODR59" s="81"/>
      <c r="ODS59" s="81"/>
      <c r="ODT59" s="81"/>
      <c r="ODU59" s="81"/>
      <c r="ODV59" s="81"/>
      <c r="ODW59" s="81"/>
      <c r="ODX59" s="81"/>
      <c r="ODY59" s="81"/>
      <c r="ODZ59" s="81"/>
      <c r="OEA59" s="81"/>
      <c r="OEB59" s="81"/>
      <c r="OEC59" s="81"/>
      <c r="OED59" s="81"/>
      <c r="OEE59" s="81"/>
      <c r="OEF59" s="81"/>
      <c r="OEG59" s="81"/>
      <c r="OEH59" s="81"/>
      <c r="OEI59" s="81"/>
      <c r="OEJ59" s="81"/>
      <c r="OEK59" s="81"/>
      <c r="OEL59" s="81"/>
      <c r="OEM59" s="81"/>
      <c r="OEN59" s="81"/>
      <c r="OEO59" s="81"/>
      <c r="OEP59" s="81"/>
      <c r="OEQ59" s="81"/>
      <c r="OER59" s="81"/>
      <c r="OES59" s="81"/>
      <c r="OET59" s="81"/>
      <c r="OEU59" s="81"/>
      <c r="OEV59" s="81"/>
      <c r="OEW59" s="81"/>
      <c r="OEX59" s="81"/>
      <c r="OEY59" s="81"/>
      <c r="OEZ59" s="81"/>
      <c r="OFA59" s="81"/>
      <c r="OFB59" s="81"/>
      <c r="OFC59" s="81"/>
      <c r="OFD59" s="81"/>
      <c r="OFE59" s="81"/>
      <c r="OFF59" s="81"/>
      <c r="OFG59" s="81"/>
      <c r="OFH59" s="81"/>
      <c r="OFI59" s="81"/>
      <c r="OFJ59" s="81"/>
      <c r="OFK59" s="81"/>
      <c r="OFL59" s="81"/>
      <c r="OFM59" s="81"/>
      <c r="OFN59" s="81"/>
      <c r="OFO59" s="81"/>
      <c r="OFP59" s="81"/>
      <c r="OFQ59" s="81"/>
      <c r="OFR59" s="81"/>
      <c r="OFS59" s="81"/>
      <c r="OFT59" s="81"/>
      <c r="OFU59" s="81"/>
      <c r="OFV59" s="81"/>
      <c r="OFW59" s="81"/>
      <c r="OFX59" s="81"/>
      <c r="OFY59" s="81"/>
      <c r="OFZ59" s="81"/>
      <c r="OGA59" s="81"/>
      <c r="OGB59" s="81"/>
      <c r="OGC59" s="81"/>
      <c r="OGD59" s="81"/>
      <c r="OGE59" s="81"/>
      <c r="OGF59" s="81"/>
      <c r="OGG59" s="81"/>
      <c r="OGH59" s="81"/>
      <c r="OGI59" s="81"/>
      <c r="OGJ59" s="81"/>
      <c r="OGK59" s="81"/>
      <c r="OGL59" s="81"/>
      <c r="OGM59" s="81"/>
      <c r="OGN59" s="81"/>
      <c r="OGO59" s="81"/>
      <c r="OGP59" s="81"/>
      <c r="OGQ59" s="81"/>
      <c r="OGR59" s="81"/>
      <c r="OGS59" s="81"/>
      <c r="OGT59" s="81"/>
      <c r="OGU59" s="81"/>
      <c r="OGV59" s="81"/>
      <c r="OGW59" s="81"/>
      <c r="OGX59" s="81"/>
      <c r="OGY59" s="81"/>
      <c r="OGZ59" s="81"/>
      <c r="OHA59" s="81"/>
      <c r="OHB59" s="81"/>
      <c r="OHC59" s="81"/>
      <c r="OHD59" s="81"/>
      <c r="OHE59" s="81"/>
      <c r="OHF59" s="81"/>
      <c r="OHG59" s="81"/>
      <c r="OHH59" s="81"/>
      <c r="OHI59" s="81"/>
      <c r="OHJ59" s="81"/>
      <c r="OHK59" s="81"/>
      <c r="OHL59" s="81"/>
      <c r="OHM59" s="81"/>
      <c r="OHN59" s="81"/>
      <c r="OHO59" s="81"/>
      <c r="OHP59" s="81"/>
      <c r="OHQ59" s="81"/>
      <c r="OHR59" s="81"/>
      <c r="OHS59" s="81"/>
      <c r="OHT59" s="81"/>
      <c r="OHU59" s="81"/>
      <c r="OHV59" s="81"/>
      <c r="OHW59" s="81"/>
      <c r="OHX59" s="81"/>
      <c r="OHY59" s="81"/>
      <c r="OHZ59" s="81"/>
      <c r="OIA59" s="81"/>
      <c r="OIB59" s="81"/>
      <c r="OIC59" s="81"/>
      <c r="OID59" s="81"/>
      <c r="OIE59" s="81"/>
      <c r="OIF59" s="81"/>
      <c r="OIG59" s="81"/>
      <c r="OIH59" s="81"/>
      <c r="OII59" s="81"/>
      <c r="OIJ59" s="81"/>
      <c r="OIK59" s="81"/>
      <c r="OIL59" s="81"/>
      <c r="OIM59" s="81"/>
      <c r="OIN59" s="81"/>
      <c r="OIO59" s="81"/>
      <c r="OIP59" s="81"/>
      <c r="OIQ59" s="81"/>
      <c r="OIR59" s="81"/>
      <c r="OIS59" s="81"/>
      <c r="OIT59" s="81"/>
      <c r="OIU59" s="81"/>
      <c r="OIV59" s="81"/>
      <c r="OIW59" s="81"/>
      <c r="OIX59" s="81"/>
      <c r="OIY59" s="81"/>
      <c r="OIZ59" s="81"/>
      <c r="OJA59" s="81"/>
      <c r="OJB59" s="81"/>
      <c r="OJC59" s="81"/>
      <c r="OJD59" s="81"/>
      <c r="OJE59" s="81"/>
      <c r="OJF59" s="81"/>
      <c r="OJG59" s="81"/>
      <c r="OJH59" s="81"/>
      <c r="OJI59" s="81"/>
      <c r="OJJ59" s="81"/>
      <c r="OJK59" s="81"/>
      <c r="OJL59" s="81"/>
      <c r="OJM59" s="81"/>
      <c r="OJN59" s="81"/>
      <c r="OJO59" s="81"/>
      <c r="OJP59" s="81"/>
      <c r="OJQ59" s="81"/>
      <c r="OJR59" s="81"/>
      <c r="OJS59" s="81"/>
      <c r="OJT59" s="81"/>
      <c r="OJU59" s="81"/>
      <c r="OJV59" s="81"/>
      <c r="OJW59" s="81"/>
      <c r="OJX59" s="81"/>
      <c r="OJY59" s="81"/>
      <c r="OJZ59" s="81"/>
      <c r="OKA59" s="81"/>
      <c r="OKB59" s="81"/>
      <c r="OKC59" s="81"/>
      <c r="OKD59" s="81"/>
      <c r="OKE59" s="81"/>
      <c r="OKF59" s="81"/>
      <c r="OKG59" s="81"/>
      <c r="OKH59" s="81"/>
      <c r="OKI59" s="81"/>
      <c r="OKJ59" s="81"/>
      <c r="OKK59" s="81"/>
      <c r="OKL59" s="81"/>
      <c r="OKM59" s="81"/>
      <c r="OKN59" s="81"/>
      <c r="OKO59" s="81"/>
      <c r="OKP59" s="81"/>
      <c r="OKQ59" s="81"/>
      <c r="OKR59" s="81"/>
      <c r="OKS59" s="81"/>
      <c r="OKT59" s="81"/>
      <c r="OKU59" s="81"/>
      <c r="OKV59" s="81"/>
      <c r="OKW59" s="81"/>
      <c r="OKX59" s="81"/>
      <c r="OKY59" s="81"/>
      <c r="OKZ59" s="81"/>
      <c r="OLA59" s="81"/>
      <c r="OLB59" s="81"/>
      <c r="OLC59" s="81"/>
      <c r="OLD59" s="81"/>
      <c r="OLE59" s="81"/>
      <c r="OLF59" s="81"/>
      <c r="OLG59" s="81"/>
      <c r="OLH59" s="81"/>
      <c r="OLI59" s="81"/>
      <c r="OLJ59" s="81"/>
      <c r="OLK59" s="81"/>
      <c r="OLL59" s="81"/>
      <c r="OLM59" s="81"/>
      <c r="OLN59" s="81"/>
      <c r="OLO59" s="81"/>
      <c r="OLP59" s="81"/>
      <c r="OLQ59" s="81"/>
      <c r="OLR59" s="81"/>
      <c r="OLS59" s="81"/>
      <c r="OLT59" s="81"/>
      <c r="OLU59" s="81"/>
      <c r="OLV59" s="81"/>
      <c r="OLW59" s="81"/>
      <c r="OLX59" s="81"/>
      <c r="OLY59" s="81"/>
      <c r="OLZ59" s="81"/>
      <c r="OMA59" s="81"/>
      <c r="OMB59" s="81"/>
      <c r="OMC59" s="81"/>
      <c r="OMD59" s="81"/>
      <c r="OME59" s="81"/>
      <c r="OMF59" s="81"/>
      <c r="OMG59" s="81"/>
      <c r="OMH59" s="81"/>
      <c r="OMI59" s="81"/>
      <c r="OMJ59" s="81"/>
      <c r="OMK59" s="81"/>
      <c r="OML59" s="81"/>
      <c r="OMM59" s="81"/>
      <c r="OMN59" s="81"/>
      <c r="OMO59" s="81"/>
      <c r="OMP59" s="81"/>
      <c r="OMQ59" s="81"/>
      <c r="OMR59" s="81"/>
      <c r="OMS59" s="81"/>
      <c r="OMT59" s="81"/>
      <c r="OMU59" s="81"/>
      <c r="OMV59" s="81"/>
      <c r="OMW59" s="81"/>
      <c r="OMX59" s="81"/>
      <c r="OMY59" s="81"/>
      <c r="OMZ59" s="81"/>
      <c r="ONA59" s="81"/>
      <c r="ONB59" s="81"/>
      <c r="ONC59" s="81"/>
      <c r="OND59" s="81"/>
      <c r="ONE59" s="81"/>
      <c r="ONF59" s="81"/>
      <c r="ONG59" s="81"/>
      <c r="ONH59" s="81"/>
      <c r="ONI59" s="81"/>
      <c r="ONJ59" s="81"/>
      <c r="ONK59" s="81"/>
      <c r="ONL59" s="81"/>
      <c r="ONM59" s="81"/>
      <c r="ONN59" s="81"/>
      <c r="ONO59" s="81"/>
      <c r="ONP59" s="81"/>
      <c r="ONQ59" s="81"/>
      <c r="ONR59" s="81"/>
      <c r="ONS59" s="81"/>
      <c r="ONT59" s="81"/>
      <c r="ONU59" s="81"/>
      <c r="ONV59" s="81"/>
      <c r="ONW59" s="81"/>
      <c r="ONX59" s="81"/>
      <c r="ONY59" s="81"/>
      <c r="ONZ59" s="81"/>
      <c r="OOA59" s="81"/>
      <c r="OOB59" s="81"/>
      <c r="OOC59" s="81"/>
      <c r="OOD59" s="81"/>
      <c r="OOE59" s="81"/>
      <c r="OOF59" s="81"/>
      <c r="OOG59" s="81"/>
      <c r="OOH59" s="81"/>
      <c r="OOI59" s="81"/>
      <c r="OOJ59" s="81"/>
      <c r="OOK59" s="81"/>
      <c r="OOL59" s="81"/>
      <c r="OOM59" s="81"/>
      <c r="OON59" s="81"/>
      <c r="OOO59" s="81"/>
      <c r="OOP59" s="81"/>
      <c r="OOQ59" s="81"/>
      <c r="OOR59" s="81"/>
      <c r="OOS59" s="81"/>
      <c r="OOT59" s="81"/>
      <c r="OOU59" s="81"/>
      <c r="OOV59" s="81"/>
      <c r="OOW59" s="81"/>
      <c r="OOX59" s="81"/>
      <c r="OOY59" s="81"/>
      <c r="OOZ59" s="81"/>
      <c r="OPA59" s="81"/>
      <c r="OPB59" s="81"/>
      <c r="OPC59" s="81"/>
      <c r="OPD59" s="81"/>
      <c r="OPE59" s="81"/>
      <c r="OPF59" s="81"/>
      <c r="OPG59" s="81"/>
      <c r="OPH59" s="81"/>
      <c r="OPI59" s="81"/>
      <c r="OPJ59" s="81"/>
      <c r="OPK59" s="81"/>
      <c r="OPL59" s="81"/>
      <c r="OPM59" s="81"/>
      <c r="OPN59" s="81"/>
      <c r="OPO59" s="81"/>
      <c r="OPP59" s="81"/>
      <c r="OPQ59" s="81"/>
      <c r="OPR59" s="81"/>
      <c r="OPS59" s="81"/>
      <c r="OPT59" s="81"/>
      <c r="OPU59" s="81"/>
      <c r="OPV59" s="81"/>
      <c r="OPW59" s="81"/>
      <c r="OPX59" s="81"/>
      <c r="OPY59" s="81"/>
      <c r="OPZ59" s="81"/>
      <c r="OQA59" s="81"/>
      <c r="OQB59" s="81"/>
      <c r="OQC59" s="81"/>
      <c r="OQD59" s="81"/>
      <c r="OQE59" s="81"/>
      <c r="OQF59" s="81"/>
      <c r="OQG59" s="81"/>
      <c r="OQH59" s="81"/>
      <c r="OQI59" s="81"/>
      <c r="OQJ59" s="81"/>
      <c r="OQK59" s="81"/>
      <c r="OQL59" s="81"/>
      <c r="OQM59" s="81"/>
      <c r="OQN59" s="81"/>
      <c r="OQO59" s="81"/>
      <c r="OQP59" s="81"/>
      <c r="OQQ59" s="81"/>
      <c r="OQR59" s="81"/>
      <c r="OQS59" s="81"/>
      <c r="OQT59" s="81"/>
      <c r="OQU59" s="81"/>
      <c r="OQV59" s="81"/>
      <c r="OQW59" s="81"/>
      <c r="OQX59" s="81"/>
      <c r="OQY59" s="81"/>
      <c r="OQZ59" s="81"/>
      <c r="ORA59" s="81"/>
      <c r="ORB59" s="81"/>
      <c r="ORC59" s="81"/>
      <c r="ORD59" s="81"/>
      <c r="ORE59" s="81"/>
      <c r="ORF59" s="81"/>
      <c r="ORG59" s="81"/>
      <c r="ORH59" s="81"/>
      <c r="ORI59" s="81"/>
      <c r="ORJ59" s="81"/>
      <c r="ORK59" s="81"/>
      <c r="ORL59" s="81"/>
      <c r="ORM59" s="81"/>
      <c r="ORN59" s="81"/>
      <c r="ORO59" s="81"/>
      <c r="ORP59" s="81"/>
      <c r="ORQ59" s="81"/>
      <c r="ORR59" s="81"/>
      <c r="ORS59" s="81"/>
      <c r="ORT59" s="81"/>
      <c r="ORU59" s="81"/>
      <c r="ORV59" s="81"/>
      <c r="ORW59" s="81"/>
      <c r="ORX59" s="81"/>
      <c r="ORY59" s="81"/>
      <c r="ORZ59" s="81"/>
      <c r="OSA59" s="81"/>
      <c r="OSB59" s="81"/>
      <c r="OSC59" s="81"/>
      <c r="OSD59" s="81"/>
      <c r="OSE59" s="81"/>
      <c r="OSF59" s="81"/>
      <c r="OSG59" s="81"/>
      <c r="OSH59" s="81"/>
      <c r="OSI59" s="81"/>
      <c r="OSJ59" s="81"/>
      <c r="OSK59" s="81"/>
      <c r="OSL59" s="81"/>
      <c r="OSM59" s="81"/>
      <c r="OSN59" s="81"/>
      <c r="OSO59" s="81"/>
      <c r="OSP59" s="81"/>
      <c r="OSQ59" s="81"/>
      <c r="OSR59" s="81"/>
      <c r="OSS59" s="81"/>
      <c r="OST59" s="81"/>
      <c r="OSU59" s="81"/>
      <c r="OSV59" s="81"/>
      <c r="OSW59" s="81"/>
      <c r="OSX59" s="81"/>
      <c r="OSY59" s="81"/>
      <c r="OSZ59" s="81"/>
      <c r="OTA59" s="81"/>
      <c r="OTB59" s="81"/>
      <c r="OTC59" s="81"/>
      <c r="OTD59" s="81"/>
      <c r="OTE59" s="81"/>
      <c r="OTF59" s="81"/>
      <c r="OTG59" s="81"/>
      <c r="OTH59" s="81"/>
      <c r="OTI59" s="81"/>
      <c r="OTJ59" s="81"/>
      <c r="OTK59" s="81"/>
      <c r="OTL59" s="81"/>
      <c r="OTM59" s="81"/>
      <c r="OTN59" s="81"/>
      <c r="OTO59" s="81"/>
      <c r="OTP59" s="81"/>
      <c r="OTQ59" s="81"/>
      <c r="OTR59" s="81"/>
      <c r="OTS59" s="81"/>
      <c r="OTT59" s="81"/>
      <c r="OTU59" s="81"/>
      <c r="OTV59" s="81"/>
      <c r="OTW59" s="81"/>
      <c r="OTX59" s="81"/>
      <c r="OTY59" s="81"/>
      <c r="OTZ59" s="81"/>
      <c r="OUA59" s="81"/>
      <c r="OUB59" s="81"/>
      <c r="OUC59" s="81"/>
      <c r="OUD59" s="81"/>
      <c r="OUE59" s="81"/>
      <c r="OUF59" s="81"/>
      <c r="OUG59" s="81"/>
      <c r="OUH59" s="81"/>
      <c r="OUI59" s="81"/>
      <c r="OUJ59" s="81"/>
      <c r="OUK59" s="81"/>
      <c r="OUL59" s="81"/>
      <c r="OUM59" s="81"/>
      <c r="OUN59" s="81"/>
      <c r="OUO59" s="81"/>
      <c r="OUP59" s="81"/>
      <c r="OUQ59" s="81"/>
      <c r="OUR59" s="81"/>
      <c r="OUS59" s="81"/>
      <c r="OUT59" s="81"/>
      <c r="OUU59" s="81"/>
      <c r="OUV59" s="81"/>
      <c r="OUW59" s="81"/>
      <c r="OUX59" s="81"/>
      <c r="OUY59" s="81"/>
      <c r="OUZ59" s="81"/>
      <c r="OVA59" s="81"/>
      <c r="OVB59" s="81"/>
      <c r="OVC59" s="81"/>
      <c r="OVD59" s="81"/>
      <c r="OVE59" s="81"/>
      <c r="OVF59" s="81"/>
      <c r="OVG59" s="81"/>
      <c r="OVH59" s="81"/>
      <c r="OVI59" s="81"/>
      <c r="OVJ59" s="81"/>
      <c r="OVK59" s="81"/>
      <c r="OVL59" s="81"/>
      <c r="OVM59" s="81"/>
      <c r="OVN59" s="81"/>
      <c r="OVO59" s="81"/>
      <c r="OVP59" s="81"/>
      <c r="OVQ59" s="81"/>
      <c r="OVR59" s="81"/>
      <c r="OVS59" s="81"/>
      <c r="OVT59" s="81"/>
      <c r="OVU59" s="81"/>
      <c r="OVV59" s="81"/>
      <c r="OVW59" s="81"/>
      <c r="OVX59" s="81"/>
      <c r="OVY59" s="81"/>
      <c r="OVZ59" s="81"/>
      <c r="OWA59" s="81"/>
      <c r="OWB59" s="81"/>
      <c r="OWC59" s="81"/>
      <c r="OWD59" s="81"/>
      <c r="OWE59" s="81"/>
      <c r="OWF59" s="81"/>
      <c r="OWG59" s="81"/>
      <c r="OWH59" s="81"/>
      <c r="OWI59" s="81"/>
      <c r="OWJ59" s="81"/>
      <c r="OWK59" s="81"/>
      <c r="OWL59" s="81"/>
      <c r="OWM59" s="81"/>
      <c r="OWN59" s="81"/>
      <c r="OWO59" s="81"/>
      <c r="OWP59" s="81"/>
      <c r="OWQ59" s="81"/>
      <c r="OWR59" s="81"/>
      <c r="OWS59" s="81"/>
      <c r="OWT59" s="81"/>
      <c r="OWU59" s="81"/>
      <c r="OWV59" s="81"/>
      <c r="OWW59" s="81"/>
      <c r="OWX59" s="81"/>
      <c r="OWY59" s="81"/>
      <c r="OWZ59" s="81"/>
      <c r="OXA59" s="81"/>
      <c r="OXB59" s="81"/>
      <c r="OXC59" s="81"/>
      <c r="OXD59" s="81"/>
      <c r="OXE59" s="81"/>
      <c r="OXF59" s="81"/>
      <c r="OXG59" s="81"/>
      <c r="OXH59" s="81"/>
      <c r="OXI59" s="81"/>
      <c r="OXJ59" s="81"/>
      <c r="OXK59" s="81"/>
      <c r="OXL59" s="81"/>
      <c r="OXM59" s="81"/>
      <c r="OXN59" s="81"/>
      <c r="OXO59" s="81"/>
      <c r="OXP59" s="81"/>
      <c r="OXQ59" s="81"/>
      <c r="OXR59" s="81"/>
      <c r="OXS59" s="81"/>
      <c r="OXT59" s="81"/>
      <c r="OXU59" s="81"/>
      <c r="OXV59" s="81"/>
      <c r="OXW59" s="81"/>
      <c r="OXX59" s="81"/>
      <c r="OXY59" s="81"/>
      <c r="OXZ59" s="81"/>
      <c r="OYA59" s="81"/>
      <c r="OYB59" s="81"/>
      <c r="OYC59" s="81"/>
      <c r="OYD59" s="81"/>
      <c r="OYE59" s="81"/>
      <c r="OYF59" s="81"/>
      <c r="OYG59" s="81"/>
      <c r="OYH59" s="81"/>
      <c r="OYI59" s="81"/>
      <c r="OYJ59" s="81"/>
      <c r="OYK59" s="81"/>
      <c r="OYL59" s="81"/>
      <c r="OYM59" s="81"/>
      <c r="OYN59" s="81"/>
      <c r="OYO59" s="81"/>
      <c r="OYP59" s="81"/>
      <c r="OYQ59" s="81"/>
      <c r="OYR59" s="81"/>
      <c r="OYS59" s="81"/>
      <c r="OYT59" s="81"/>
      <c r="OYU59" s="81"/>
      <c r="OYV59" s="81"/>
      <c r="OYW59" s="81"/>
      <c r="OYX59" s="81"/>
      <c r="OYY59" s="81"/>
      <c r="OYZ59" s="81"/>
      <c r="OZA59" s="81"/>
      <c r="OZB59" s="81"/>
      <c r="OZC59" s="81"/>
      <c r="OZD59" s="81"/>
      <c r="OZE59" s="81"/>
      <c r="OZF59" s="81"/>
      <c r="OZG59" s="81"/>
      <c r="OZH59" s="81"/>
      <c r="OZI59" s="81"/>
      <c r="OZJ59" s="81"/>
      <c r="OZK59" s="81"/>
      <c r="OZL59" s="81"/>
      <c r="OZM59" s="81"/>
      <c r="OZN59" s="81"/>
      <c r="OZO59" s="81"/>
      <c r="OZP59" s="81"/>
      <c r="OZQ59" s="81"/>
      <c r="OZR59" s="81"/>
      <c r="OZS59" s="81"/>
      <c r="OZT59" s="81"/>
      <c r="OZU59" s="81"/>
      <c r="OZV59" s="81"/>
      <c r="OZW59" s="81"/>
      <c r="OZX59" s="81"/>
      <c r="OZY59" s="81"/>
      <c r="OZZ59" s="81"/>
      <c r="PAA59" s="81"/>
      <c r="PAB59" s="81"/>
      <c r="PAC59" s="81"/>
      <c r="PAD59" s="81"/>
      <c r="PAE59" s="81"/>
      <c r="PAF59" s="81"/>
      <c r="PAG59" s="81"/>
      <c r="PAH59" s="81"/>
      <c r="PAI59" s="81"/>
      <c r="PAJ59" s="81"/>
      <c r="PAK59" s="81"/>
      <c r="PAL59" s="81"/>
      <c r="PAM59" s="81"/>
      <c r="PAN59" s="81"/>
      <c r="PAO59" s="81"/>
      <c r="PAP59" s="81"/>
      <c r="PAQ59" s="81"/>
      <c r="PAR59" s="81"/>
      <c r="PAS59" s="81"/>
      <c r="PAT59" s="81"/>
      <c r="PAU59" s="81"/>
      <c r="PAV59" s="81"/>
      <c r="PAW59" s="81"/>
      <c r="PAX59" s="81"/>
      <c r="PAY59" s="81"/>
      <c r="PAZ59" s="81"/>
      <c r="PBA59" s="81"/>
      <c r="PBB59" s="81"/>
      <c r="PBC59" s="81"/>
      <c r="PBD59" s="81"/>
      <c r="PBE59" s="81"/>
      <c r="PBF59" s="81"/>
      <c r="PBG59" s="81"/>
      <c r="PBH59" s="81"/>
      <c r="PBI59" s="81"/>
      <c r="PBJ59" s="81"/>
      <c r="PBK59" s="81"/>
      <c r="PBL59" s="81"/>
      <c r="PBM59" s="81"/>
      <c r="PBN59" s="81"/>
      <c r="PBO59" s="81"/>
      <c r="PBP59" s="81"/>
      <c r="PBQ59" s="81"/>
      <c r="PBR59" s="81"/>
      <c r="PBS59" s="81"/>
      <c r="PBT59" s="81"/>
      <c r="PBU59" s="81"/>
      <c r="PBV59" s="81"/>
      <c r="PBW59" s="81"/>
      <c r="PBX59" s="81"/>
      <c r="PBY59" s="81"/>
      <c r="PBZ59" s="81"/>
      <c r="PCA59" s="81"/>
      <c r="PCB59" s="81"/>
      <c r="PCC59" s="81"/>
      <c r="PCD59" s="81"/>
      <c r="PCE59" s="81"/>
      <c r="PCF59" s="81"/>
      <c r="PCG59" s="81"/>
      <c r="PCH59" s="81"/>
      <c r="PCI59" s="81"/>
      <c r="PCJ59" s="81"/>
      <c r="PCK59" s="81"/>
      <c r="PCL59" s="81"/>
      <c r="PCM59" s="81"/>
      <c r="PCN59" s="81"/>
      <c r="PCO59" s="81"/>
      <c r="PCP59" s="81"/>
      <c r="PCQ59" s="81"/>
      <c r="PCR59" s="81"/>
      <c r="PCS59" s="81"/>
      <c r="PCT59" s="81"/>
      <c r="PCU59" s="81"/>
      <c r="PCV59" s="81"/>
      <c r="PCW59" s="81"/>
      <c r="PCX59" s="81"/>
      <c r="PCY59" s="81"/>
      <c r="PCZ59" s="81"/>
      <c r="PDA59" s="81"/>
      <c r="PDB59" s="81"/>
      <c r="PDC59" s="81"/>
      <c r="PDD59" s="81"/>
      <c r="PDE59" s="81"/>
      <c r="PDF59" s="81"/>
      <c r="PDG59" s="81"/>
      <c r="PDH59" s="81"/>
      <c r="PDI59" s="81"/>
      <c r="PDJ59" s="81"/>
      <c r="PDK59" s="81"/>
      <c r="PDL59" s="81"/>
      <c r="PDM59" s="81"/>
      <c r="PDN59" s="81"/>
      <c r="PDO59" s="81"/>
      <c r="PDP59" s="81"/>
      <c r="PDQ59" s="81"/>
      <c r="PDR59" s="81"/>
      <c r="PDS59" s="81"/>
      <c r="PDT59" s="81"/>
      <c r="PDU59" s="81"/>
      <c r="PDV59" s="81"/>
      <c r="PDW59" s="81"/>
      <c r="PDX59" s="81"/>
      <c r="PDY59" s="81"/>
      <c r="PDZ59" s="81"/>
      <c r="PEA59" s="81"/>
      <c r="PEB59" s="81"/>
      <c r="PEC59" s="81"/>
      <c r="PED59" s="81"/>
      <c r="PEE59" s="81"/>
      <c r="PEF59" s="81"/>
      <c r="PEG59" s="81"/>
      <c r="PEH59" s="81"/>
      <c r="PEI59" s="81"/>
      <c r="PEJ59" s="81"/>
      <c r="PEK59" s="81"/>
      <c r="PEL59" s="81"/>
      <c r="PEM59" s="81"/>
      <c r="PEN59" s="81"/>
      <c r="PEO59" s="81"/>
      <c r="PEP59" s="81"/>
      <c r="PEQ59" s="81"/>
      <c r="PER59" s="81"/>
      <c r="PES59" s="81"/>
      <c r="PET59" s="81"/>
      <c r="PEU59" s="81"/>
      <c r="PEV59" s="81"/>
      <c r="PEW59" s="81"/>
      <c r="PEX59" s="81"/>
      <c r="PEY59" s="81"/>
      <c r="PEZ59" s="81"/>
      <c r="PFA59" s="81"/>
      <c r="PFB59" s="81"/>
      <c r="PFC59" s="81"/>
      <c r="PFD59" s="81"/>
      <c r="PFE59" s="81"/>
      <c r="PFF59" s="81"/>
      <c r="PFG59" s="81"/>
      <c r="PFH59" s="81"/>
      <c r="PFI59" s="81"/>
      <c r="PFJ59" s="81"/>
      <c r="PFK59" s="81"/>
      <c r="PFL59" s="81"/>
      <c r="PFM59" s="81"/>
      <c r="PFN59" s="81"/>
      <c r="PFO59" s="81"/>
      <c r="PFP59" s="81"/>
      <c r="PFQ59" s="81"/>
      <c r="PFR59" s="81"/>
      <c r="PFS59" s="81"/>
      <c r="PFT59" s="81"/>
      <c r="PFU59" s="81"/>
      <c r="PFV59" s="81"/>
      <c r="PFW59" s="81"/>
      <c r="PFX59" s="81"/>
      <c r="PFY59" s="81"/>
      <c r="PFZ59" s="81"/>
      <c r="PGA59" s="81"/>
      <c r="PGB59" s="81"/>
      <c r="PGC59" s="81"/>
      <c r="PGD59" s="81"/>
      <c r="PGE59" s="81"/>
      <c r="PGF59" s="81"/>
      <c r="PGG59" s="81"/>
      <c r="PGH59" s="81"/>
      <c r="PGI59" s="81"/>
      <c r="PGJ59" s="81"/>
      <c r="PGK59" s="81"/>
      <c r="PGL59" s="81"/>
      <c r="PGM59" s="81"/>
      <c r="PGN59" s="81"/>
      <c r="PGO59" s="81"/>
      <c r="PGP59" s="81"/>
      <c r="PGQ59" s="81"/>
      <c r="PGR59" s="81"/>
      <c r="PGS59" s="81"/>
      <c r="PGT59" s="81"/>
      <c r="PGU59" s="81"/>
      <c r="PGV59" s="81"/>
      <c r="PGW59" s="81"/>
      <c r="PGX59" s="81"/>
      <c r="PGY59" s="81"/>
      <c r="PGZ59" s="81"/>
      <c r="PHA59" s="81"/>
      <c r="PHB59" s="81"/>
      <c r="PHC59" s="81"/>
      <c r="PHD59" s="81"/>
      <c r="PHE59" s="81"/>
      <c r="PHF59" s="81"/>
      <c r="PHG59" s="81"/>
      <c r="PHH59" s="81"/>
      <c r="PHI59" s="81"/>
      <c r="PHJ59" s="81"/>
      <c r="PHK59" s="81"/>
      <c r="PHL59" s="81"/>
      <c r="PHM59" s="81"/>
      <c r="PHN59" s="81"/>
      <c r="PHO59" s="81"/>
      <c r="PHP59" s="81"/>
      <c r="PHQ59" s="81"/>
      <c r="PHR59" s="81"/>
      <c r="PHS59" s="81"/>
      <c r="PHT59" s="81"/>
      <c r="PHU59" s="81"/>
      <c r="PHV59" s="81"/>
      <c r="PHW59" s="81"/>
      <c r="PHX59" s="81"/>
      <c r="PHY59" s="81"/>
      <c r="PHZ59" s="81"/>
      <c r="PIA59" s="81"/>
      <c r="PIB59" s="81"/>
      <c r="PIC59" s="81"/>
      <c r="PID59" s="81"/>
      <c r="PIE59" s="81"/>
      <c r="PIF59" s="81"/>
      <c r="PIG59" s="81"/>
      <c r="PIH59" s="81"/>
      <c r="PII59" s="81"/>
      <c r="PIJ59" s="81"/>
      <c r="PIK59" s="81"/>
      <c r="PIL59" s="81"/>
      <c r="PIM59" s="81"/>
      <c r="PIN59" s="81"/>
      <c r="PIO59" s="81"/>
      <c r="PIP59" s="81"/>
      <c r="PIQ59" s="81"/>
      <c r="PIR59" s="81"/>
      <c r="PIS59" s="81"/>
      <c r="PIT59" s="81"/>
      <c r="PIU59" s="81"/>
      <c r="PIV59" s="81"/>
      <c r="PIW59" s="81"/>
      <c r="PIX59" s="81"/>
      <c r="PIY59" s="81"/>
      <c r="PIZ59" s="81"/>
      <c r="PJA59" s="81"/>
      <c r="PJB59" s="81"/>
      <c r="PJC59" s="81"/>
      <c r="PJD59" s="81"/>
      <c r="PJE59" s="81"/>
      <c r="PJF59" s="81"/>
      <c r="PJG59" s="81"/>
      <c r="PJH59" s="81"/>
      <c r="PJI59" s="81"/>
      <c r="PJJ59" s="81"/>
      <c r="PJK59" s="81"/>
      <c r="PJL59" s="81"/>
      <c r="PJM59" s="81"/>
      <c r="PJN59" s="81"/>
      <c r="PJO59" s="81"/>
      <c r="PJP59" s="81"/>
      <c r="PJQ59" s="81"/>
      <c r="PJR59" s="81"/>
      <c r="PJS59" s="81"/>
      <c r="PJT59" s="81"/>
      <c r="PJU59" s="81"/>
      <c r="PJV59" s="81"/>
      <c r="PJW59" s="81"/>
      <c r="PJX59" s="81"/>
      <c r="PJY59" s="81"/>
      <c r="PJZ59" s="81"/>
      <c r="PKA59" s="81"/>
      <c r="PKB59" s="81"/>
      <c r="PKC59" s="81"/>
      <c r="PKD59" s="81"/>
      <c r="PKE59" s="81"/>
      <c r="PKF59" s="81"/>
      <c r="PKG59" s="81"/>
      <c r="PKH59" s="81"/>
      <c r="PKI59" s="81"/>
      <c r="PKJ59" s="81"/>
      <c r="PKK59" s="81"/>
      <c r="PKL59" s="81"/>
      <c r="PKM59" s="81"/>
      <c r="PKN59" s="81"/>
      <c r="PKO59" s="81"/>
      <c r="PKP59" s="81"/>
      <c r="PKQ59" s="81"/>
      <c r="PKR59" s="81"/>
      <c r="PKS59" s="81"/>
      <c r="PKT59" s="81"/>
      <c r="PKU59" s="81"/>
      <c r="PKV59" s="81"/>
      <c r="PKW59" s="81"/>
      <c r="PKX59" s="81"/>
      <c r="PKY59" s="81"/>
      <c r="PKZ59" s="81"/>
      <c r="PLA59" s="81"/>
      <c r="PLB59" s="81"/>
      <c r="PLC59" s="81"/>
      <c r="PLD59" s="81"/>
      <c r="PLE59" s="81"/>
      <c r="PLF59" s="81"/>
      <c r="PLG59" s="81"/>
      <c r="PLH59" s="81"/>
      <c r="PLI59" s="81"/>
      <c r="PLJ59" s="81"/>
      <c r="PLK59" s="81"/>
      <c r="PLL59" s="81"/>
      <c r="PLM59" s="81"/>
      <c r="PLN59" s="81"/>
      <c r="PLO59" s="81"/>
      <c r="PLP59" s="81"/>
      <c r="PLQ59" s="81"/>
      <c r="PLR59" s="81"/>
      <c r="PLS59" s="81"/>
      <c r="PLT59" s="81"/>
      <c r="PLU59" s="81"/>
      <c r="PLV59" s="81"/>
      <c r="PLW59" s="81"/>
      <c r="PLX59" s="81"/>
      <c r="PLY59" s="81"/>
      <c r="PLZ59" s="81"/>
      <c r="PMA59" s="81"/>
      <c r="PMB59" s="81"/>
      <c r="PMC59" s="81"/>
      <c r="PMD59" s="81"/>
      <c r="PME59" s="81"/>
      <c r="PMF59" s="81"/>
      <c r="PMG59" s="81"/>
      <c r="PMH59" s="81"/>
      <c r="PMI59" s="81"/>
      <c r="PMJ59" s="81"/>
      <c r="PMK59" s="81"/>
      <c r="PML59" s="81"/>
      <c r="PMM59" s="81"/>
      <c r="PMN59" s="81"/>
      <c r="PMO59" s="81"/>
      <c r="PMP59" s="81"/>
      <c r="PMQ59" s="81"/>
      <c r="PMR59" s="81"/>
      <c r="PMS59" s="81"/>
      <c r="PMT59" s="81"/>
      <c r="PMU59" s="81"/>
      <c r="PMV59" s="81"/>
      <c r="PMW59" s="81"/>
      <c r="PMX59" s="81"/>
      <c r="PMY59" s="81"/>
      <c r="PMZ59" s="81"/>
      <c r="PNA59" s="81"/>
      <c r="PNB59" s="81"/>
      <c r="PNC59" s="81"/>
      <c r="PND59" s="81"/>
      <c r="PNE59" s="81"/>
      <c r="PNF59" s="81"/>
      <c r="PNG59" s="81"/>
      <c r="PNH59" s="81"/>
      <c r="PNI59" s="81"/>
      <c r="PNJ59" s="81"/>
      <c r="PNK59" s="81"/>
      <c r="PNL59" s="81"/>
      <c r="PNM59" s="81"/>
      <c r="PNN59" s="81"/>
      <c r="PNO59" s="81"/>
      <c r="PNP59" s="81"/>
      <c r="PNQ59" s="81"/>
      <c r="PNR59" s="81"/>
      <c r="PNS59" s="81"/>
      <c r="PNT59" s="81"/>
      <c r="PNU59" s="81"/>
      <c r="PNV59" s="81"/>
      <c r="PNW59" s="81"/>
      <c r="PNX59" s="81"/>
      <c r="PNY59" s="81"/>
      <c r="PNZ59" s="81"/>
      <c r="POA59" s="81"/>
      <c r="POB59" s="81"/>
      <c r="POC59" s="81"/>
      <c r="POD59" s="81"/>
      <c r="POE59" s="81"/>
      <c r="POF59" s="81"/>
      <c r="POG59" s="81"/>
      <c r="POH59" s="81"/>
      <c r="POI59" s="81"/>
      <c r="POJ59" s="81"/>
      <c r="POK59" s="81"/>
      <c r="POL59" s="81"/>
      <c r="POM59" s="81"/>
      <c r="PON59" s="81"/>
      <c r="POO59" s="81"/>
      <c r="POP59" s="81"/>
      <c r="POQ59" s="81"/>
      <c r="POR59" s="81"/>
      <c r="POS59" s="81"/>
      <c r="POT59" s="81"/>
      <c r="POU59" s="81"/>
      <c r="POV59" s="81"/>
      <c r="POW59" s="81"/>
      <c r="POX59" s="81"/>
      <c r="POY59" s="81"/>
      <c r="POZ59" s="81"/>
      <c r="PPA59" s="81"/>
      <c r="PPB59" s="81"/>
      <c r="PPC59" s="81"/>
      <c r="PPD59" s="81"/>
      <c r="PPE59" s="81"/>
      <c r="PPF59" s="81"/>
      <c r="PPG59" s="81"/>
      <c r="PPH59" s="81"/>
      <c r="PPI59" s="81"/>
      <c r="PPJ59" s="81"/>
      <c r="PPK59" s="81"/>
      <c r="PPL59" s="81"/>
      <c r="PPM59" s="81"/>
      <c r="PPN59" s="81"/>
      <c r="PPO59" s="81"/>
      <c r="PPP59" s="81"/>
      <c r="PPQ59" s="81"/>
      <c r="PPR59" s="81"/>
      <c r="PPS59" s="81"/>
      <c r="PPT59" s="81"/>
      <c r="PPU59" s="81"/>
      <c r="PPV59" s="81"/>
      <c r="PPW59" s="81"/>
      <c r="PPX59" s="81"/>
      <c r="PPY59" s="81"/>
      <c r="PPZ59" s="81"/>
      <c r="PQA59" s="81"/>
      <c r="PQB59" s="81"/>
      <c r="PQC59" s="81"/>
      <c r="PQD59" s="81"/>
      <c r="PQE59" s="81"/>
      <c r="PQF59" s="81"/>
      <c r="PQG59" s="81"/>
      <c r="PQH59" s="81"/>
      <c r="PQI59" s="81"/>
      <c r="PQJ59" s="81"/>
      <c r="PQK59" s="81"/>
      <c r="PQL59" s="81"/>
      <c r="PQM59" s="81"/>
      <c r="PQN59" s="81"/>
      <c r="PQO59" s="81"/>
      <c r="PQP59" s="81"/>
      <c r="PQQ59" s="81"/>
      <c r="PQR59" s="81"/>
      <c r="PQS59" s="81"/>
      <c r="PQT59" s="81"/>
      <c r="PQU59" s="81"/>
      <c r="PQV59" s="81"/>
      <c r="PQW59" s="81"/>
      <c r="PQX59" s="81"/>
      <c r="PQY59" s="81"/>
      <c r="PQZ59" s="81"/>
      <c r="PRA59" s="81"/>
      <c r="PRB59" s="81"/>
      <c r="PRC59" s="81"/>
      <c r="PRD59" s="81"/>
      <c r="PRE59" s="81"/>
      <c r="PRF59" s="81"/>
      <c r="PRG59" s="81"/>
      <c r="PRH59" s="81"/>
      <c r="PRI59" s="81"/>
      <c r="PRJ59" s="81"/>
      <c r="PRK59" s="81"/>
      <c r="PRL59" s="81"/>
      <c r="PRM59" s="81"/>
      <c r="PRN59" s="81"/>
      <c r="PRO59" s="81"/>
      <c r="PRP59" s="81"/>
      <c r="PRQ59" s="81"/>
      <c r="PRR59" s="81"/>
      <c r="PRS59" s="81"/>
      <c r="PRT59" s="81"/>
      <c r="PRU59" s="81"/>
      <c r="PRV59" s="81"/>
      <c r="PRW59" s="81"/>
      <c r="PRX59" s="81"/>
      <c r="PRY59" s="81"/>
      <c r="PRZ59" s="81"/>
      <c r="PSA59" s="81"/>
      <c r="PSB59" s="81"/>
      <c r="PSC59" s="81"/>
      <c r="PSD59" s="81"/>
      <c r="PSE59" s="81"/>
      <c r="PSF59" s="81"/>
      <c r="PSG59" s="81"/>
      <c r="PSH59" s="81"/>
      <c r="PSI59" s="81"/>
      <c r="PSJ59" s="81"/>
      <c r="PSK59" s="81"/>
      <c r="PSL59" s="81"/>
      <c r="PSM59" s="81"/>
      <c r="PSN59" s="81"/>
      <c r="PSO59" s="81"/>
      <c r="PSP59" s="81"/>
      <c r="PSQ59" s="81"/>
      <c r="PSR59" s="81"/>
      <c r="PSS59" s="81"/>
      <c r="PST59" s="81"/>
      <c r="PSU59" s="81"/>
      <c r="PSV59" s="81"/>
      <c r="PSW59" s="81"/>
      <c r="PSX59" s="81"/>
      <c r="PSY59" s="81"/>
      <c r="PSZ59" s="81"/>
      <c r="PTA59" s="81"/>
      <c r="PTB59" s="81"/>
      <c r="PTC59" s="81"/>
      <c r="PTD59" s="81"/>
      <c r="PTE59" s="81"/>
      <c r="PTF59" s="81"/>
      <c r="PTG59" s="81"/>
      <c r="PTH59" s="81"/>
      <c r="PTI59" s="81"/>
      <c r="PTJ59" s="81"/>
      <c r="PTK59" s="81"/>
      <c r="PTL59" s="81"/>
      <c r="PTM59" s="81"/>
      <c r="PTN59" s="81"/>
      <c r="PTO59" s="81"/>
      <c r="PTP59" s="81"/>
      <c r="PTQ59" s="81"/>
      <c r="PTR59" s="81"/>
      <c r="PTS59" s="81"/>
      <c r="PTT59" s="81"/>
      <c r="PTU59" s="81"/>
      <c r="PTV59" s="81"/>
      <c r="PTW59" s="81"/>
      <c r="PTX59" s="81"/>
      <c r="PTY59" s="81"/>
      <c r="PTZ59" s="81"/>
      <c r="PUA59" s="81"/>
      <c r="PUB59" s="81"/>
      <c r="PUC59" s="81"/>
      <c r="PUD59" s="81"/>
      <c r="PUE59" s="81"/>
      <c r="PUF59" s="81"/>
      <c r="PUG59" s="81"/>
      <c r="PUH59" s="81"/>
      <c r="PUI59" s="81"/>
      <c r="PUJ59" s="81"/>
      <c r="PUK59" s="81"/>
      <c r="PUL59" s="81"/>
      <c r="PUM59" s="81"/>
      <c r="PUN59" s="81"/>
      <c r="PUO59" s="81"/>
      <c r="PUP59" s="81"/>
      <c r="PUQ59" s="81"/>
      <c r="PUR59" s="81"/>
      <c r="PUS59" s="81"/>
      <c r="PUT59" s="81"/>
      <c r="PUU59" s="81"/>
      <c r="PUV59" s="81"/>
      <c r="PUW59" s="81"/>
      <c r="PUX59" s="81"/>
      <c r="PUY59" s="81"/>
      <c r="PUZ59" s="81"/>
      <c r="PVA59" s="81"/>
      <c r="PVB59" s="81"/>
      <c r="PVC59" s="81"/>
      <c r="PVD59" s="81"/>
      <c r="PVE59" s="81"/>
      <c r="PVF59" s="81"/>
      <c r="PVG59" s="81"/>
      <c r="PVH59" s="81"/>
      <c r="PVI59" s="81"/>
      <c r="PVJ59" s="81"/>
      <c r="PVK59" s="81"/>
      <c r="PVL59" s="81"/>
      <c r="PVM59" s="81"/>
      <c r="PVN59" s="81"/>
      <c r="PVO59" s="81"/>
      <c r="PVP59" s="81"/>
      <c r="PVQ59" s="81"/>
      <c r="PVR59" s="81"/>
      <c r="PVS59" s="81"/>
      <c r="PVT59" s="81"/>
      <c r="PVU59" s="81"/>
      <c r="PVV59" s="81"/>
      <c r="PVW59" s="81"/>
      <c r="PVX59" s="81"/>
      <c r="PVY59" s="81"/>
      <c r="PVZ59" s="81"/>
      <c r="PWA59" s="81"/>
      <c r="PWB59" s="81"/>
      <c r="PWC59" s="81"/>
      <c r="PWD59" s="81"/>
      <c r="PWE59" s="81"/>
      <c r="PWF59" s="81"/>
      <c r="PWG59" s="81"/>
      <c r="PWH59" s="81"/>
      <c r="PWI59" s="81"/>
      <c r="PWJ59" s="81"/>
      <c r="PWK59" s="81"/>
      <c r="PWL59" s="81"/>
      <c r="PWM59" s="81"/>
      <c r="PWN59" s="81"/>
      <c r="PWO59" s="81"/>
      <c r="PWP59" s="81"/>
      <c r="PWQ59" s="81"/>
      <c r="PWR59" s="81"/>
      <c r="PWS59" s="81"/>
      <c r="PWT59" s="81"/>
      <c r="PWU59" s="81"/>
      <c r="PWV59" s="81"/>
      <c r="PWW59" s="81"/>
      <c r="PWX59" s="81"/>
      <c r="PWY59" s="81"/>
      <c r="PWZ59" s="81"/>
      <c r="PXA59" s="81"/>
      <c r="PXB59" s="81"/>
      <c r="PXC59" s="81"/>
      <c r="PXD59" s="81"/>
      <c r="PXE59" s="81"/>
      <c r="PXF59" s="81"/>
      <c r="PXG59" s="81"/>
      <c r="PXH59" s="81"/>
      <c r="PXI59" s="81"/>
      <c r="PXJ59" s="81"/>
      <c r="PXK59" s="81"/>
      <c r="PXL59" s="81"/>
      <c r="PXM59" s="81"/>
      <c r="PXN59" s="81"/>
      <c r="PXO59" s="81"/>
      <c r="PXP59" s="81"/>
      <c r="PXQ59" s="81"/>
      <c r="PXR59" s="81"/>
      <c r="PXS59" s="81"/>
      <c r="PXT59" s="81"/>
      <c r="PXU59" s="81"/>
      <c r="PXV59" s="81"/>
      <c r="PXW59" s="81"/>
      <c r="PXX59" s="81"/>
      <c r="PXY59" s="81"/>
      <c r="PXZ59" s="81"/>
      <c r="PYA59" s="81"/>
      <c r="PYB59" s="81"/>
      <c r="PYC59" s="81"/>
      <c r="PYD59" s="81"/>
      <c r="PYE59" s="81"/>
      <c r="PYF59" s="81"/>
      <c r="PYG59" s="81"/>
      <c r="PYH59" s="81"/>
      <c r="PYI59" s="81"/>
      <c r="PYJ59" s="81"/>
      <c r="PYK59" s="81"/>
      <c r="PYL59" s="81"/>
      <c r="PYM59" s="81"/>
      <c r="PYN59" s="81"/>
      <c r="PYO59" s="81"/>
      <c r="PYP59" s="81"/>
      <c r="PYQ59" s="81"/>
      <c r="PYR59" s="81"/>
      <c r="PYS59" s="81"/>
      <c r="PYT59" s="81"/>
      <c r="PYU59" s="81"/>
      <c r="PYV59" s="81"/>
      <c r="PYW59" s="81"/>
      <c r="PYX59" s="81"/>
      <c r="PYY59" s="81"/>
      <c r="PYZ59" s="81"/>
      <c r="PZA59" s="81"/>
      <c r="PZB59" s="81"/>
      <c r="PZC59" s="81"/>
      <c r="PZD59" s="81"/>
      <c r="PZE59" s="81"/>
      <c r="PZF59" s="81"/>
      <c r="PZG59" s="81"/>
      <c r="PZH59" s="81"/>
      <c r="PZI59" s="81"/>
      <c r="PZJ59" s="81"/>
      <c r="PZK59" s="81"/>
      <c r="PZL59" s="81"/>
      <c r="PZM59" s="81"/>
      <c r="PZN59" s="81"/>
      <c r="PZO59" s="81"/>
      <c r="PZP59" s="81"/>
      <c r="PZQ59" s="81"/>
      <c r="PZR59" s="81"/>
      <c r="PZS59" s="81"/>
      <c r="PZT59" s="81"/>
      <c r="PZU59" s="81"/>
      <c r="PZV59" s="81"/>
      <c r="PZW59" s="81"/>
      <c r="PZX59" s="81"/>
      <c r="PZY59" s="81"/>
      <c r="PZZ59" s="81"/>
      <c r="QAA59" s="81"/>
      <c r="QAB59" s="81"/>
      <c r="QAC59" s="81"/>
      <c r="QAD59" s="81"/>
      <c r="QAE59" s="81"/>
      <c r="QAF59" s="81"/>
      <c r="QAG59" s="81"/>
      <c r="QAH59" s="81"/>
      <c r="QAI59" s="81"/>
      <c r="QAJ59" s="81"/>
      <c r="QAK59" s="81"/>
      <c r="QAL59" s="81"/>
      <c r="QAM59" s="81"/>
      <c r="QAN59" s="81"/>
      <c r="QAO59" s="81"/>
      <c r="QAP59" s="81"/>
      <c r="QAQ59" s="81"/>
      <c r="QAR59" s="81"/>
      <c r="QAS59" s="81"/>
      <c r="QAT59" s="81"/>
      <c r="QAU59" s="81"/>
      <c r="QAV59" s="81"/>
      <c r="QAW59" s="81"/>
      <c r="QAX59" s="81"/>
      <c r="QAY59" s="81"/>
      <c r="QAZ59" s="81"/>
      <c r="QBA59" s="81"/>
      <c r="QBB59" s="81"/>
      <c r="QBC59" s="81"/>
      <c r="QBD59" s="81"/>
      <c r="QBE59" s="81"/>
      <c r="QBF59" s="81"/>
      <c r="QBG59" s="81"/>
      <c r="QBH59" s="81"/>
      <c r="QBI59" s="81"/>
      <c r="QBJ59" s="81"/>
      <c r="QBK59" s="81"/>
      <c r="QBL59" s="81"/>
      <c r="QBM59" s="81"/>
      <c r="QBN59" s="81"/>
      <c r="QBO59" s="81"/>
      <c r="QBP59" s="81"/>
      <c r="QBQ59" s="81"/>
      <c r="QBR59" s="81"/>
      <c r="QBS59" s="81"/>
      <c r="QBT59" s="81"/>
      <c r="QBU59" s="81"/>
      <c r="QBV59" s="81"/>
      <c r="QBW59" s="81"/>
      <c r="QBX59" s="81"/>
      <c r="QBY59" s="81"/>
      <c r="QBZ59" s="81"/>
      <c r="QCA59" s="81"/>
      <c r="QCB59" s="81"/>
      <c r="QCC59" s="81"/>
      <c r="QCD59" s="81"/>
      <c r="QCE59" s="81"/>
      <c r="QCF59" s="81"/>
      <c r="QCG59" s="81"/>
      <c r="QCH59" s="81"/>
      <c r="QCI59" s="81"/>
      <c r="QCJ59" s="81"/>
      <c r="QCK59" s="81"/>
      <c r="QCL59" s="81"/>
      <c r="QCM59" s="81"/>
      <c r="QCN59" s="81"/>
      <c r="QCO59" s="81"/>
      <c r="QCP59" s="81"/>
      <c r="QCQ59" s="81"/>
      <c r="QCR59" s="81"/>
      <c r="QCS59" s="81"/>
      <c r="QCT59" s="81"/>
      <c r="QCU59" s="81"/>
      <c r="QCV59" s="81"/>
      <c r="QCW59" s="81"/>
      <c r="QCX59" s="81"/>
      <c r="QCY59" s="81"/>
      <c r="QCZ59" s="81"/>
      <c r="QDA59" s="81"/>
      <c r="QDB59" s="81"/>
      <c r="QDC59" s="81"/>
      <c r="QDD59" s="81"/>
      <c r="QDE59" s="81"/>
      <c r="QDF59" s="81"/>
      <c r="QDG59" s="81"/>
      <c r="QDH59" s="81"/>
      <c r="QDI59" s="81"/>
      <c r="QDJ59" s="81"/>
      <c r="QDK59" s="81"/>
      <c r="QDL59" s="81"/>
      <c r="QDM59" s="81"/>
      <c r="QDN59" s="81"/>
      <c r="QDO59" s="81"/>
      <c r="QDP59" s="81"/>
      <c r="QDQ59" s="81"/>
      <c r="QDR59" s="81"/>
      <c r="QDS59" s="81"/>
      <c r="QDT59" s="81"/>
      <c r="QDU59" s="81"/>
      <c r="QDV59" s="81"/>
      <c r="QDW59" s="81"/>
      <c r="QDX59" s="81"/>
      <c r="QDY59" s="81"/>
      <c r="QDZ59" s="81"/>
      <c r="QEA59" s="81"/>
      <c r="QEB59" s="81"/>
      <c r="QEC59" s="81"/>
      <c r="QED59" s="81"/>
      <c r="QEE59" s="81"/>
      <c r="QEF59" s="81"/>
      <c r="QEG59" s="81"/>
      <c r="QEH59" s="81"/>
      <c r="QEI59" s="81"/>
      <c r="QEJ59" s="81"/>
      <c r="QEK59" s="81"/>
      <c r="QEL59" s="81"/>
      <c r="QEM59" s="81"/>
      <c r="QEN59" s="81"/>
      <c r="QEO59" s="81"/>
      <c r="QEP59" s="81"/>
      <c r="QEQ59" s="81"/>
      <c r="QER59" s="81"/>
      <c r="QES59" s="81"/>
      <c r="QET59" s="81"/>
      <c r="QEU59" s="81"/>
      <c r="QEV59" s="81"/>
      <c r="QEW59" s="81"/>
      <c r="QEX59" s="81"/>
      <c r="QEY59" s="81"/>
      <c r="QEZ59" s="81"/>
      <c r="QFA59" s="81"/>
      <c r="QFB59" s="81"/>
      <c r="QFC59" s="81"/>
      <c r="QFD59" s="81"/>
      <c r="QFE59" s="81"/>
      <c r="QFF59" s="81"/>
      <c r="QFG59" s="81"/>
      <c r="QFH59" s="81"/>
      <c r="QFI59" s="81"/>
      <c r="QFJ59" s="81"/>
      <c r="QFK59" s="81"/>
      <c r="QFL59" s="81"/>
      <c r="QFM59" s="81"/>
      <c r="QFN59" s="81"/>
      <c r="QFO59" s="81"/>
      <c r="QFP59" s="81"/>
      <c r="QFQ59" s="81"/>
      <c r="QFR59" s="81"/>
      <c r="QFS59" s="81"/>
      <c r="QFT59" s="81"/>
      <c r="QFU59" s="81"/>
      <c r="QFV59" s="81"/>
      <c r="QFW59" s="81"/>
      <c r="QFX59" s="81"/>
      <c r="QFY59" s="81"/>
      <c r="QFZ59" s="81"/>
      <c r="QGA59" s="81"/>
      <c r="QGB59" s="81"/>
      <c r="QGC59" s="81"/>
      <c r="QGD59" s="81"/>
      <c r="QGE59" s="81"/>
      <c r="QGF59" s="81"/>
      <c r="QGG59" s="81"/>
      <c r="QGH59" s="81"/>
      <c r="QGI59" s="81"/>
      <c r="QGJ59" s="81"/>
      <c r="QGK59" s="81"/>
      <c r="QGL59" s="81"/>
      <c r="QGM59" s="81"/>
      <c r="QGN59" s="81"/>
      <c r="QGO59" s="81"/>
      <c r="QGP59" s="81"/>
      <c r="QGQ59" s="81"/>
      <c r="QGR59" s="81"/>
      <c r="QGS59" s="81"/>
      <c r="QGT59" s="81"/>
      <c r="QGU59" s="81"/>
      <c r="QGV59" s="81"/>
      <c r="QGW59" s="81"/>
      <c r="QGX59" s="81"/>
      <c r="QGY59" s="81"/>
      <c r="QGZ59" s="81"/>
      <c r="QHA59" s="81"/>
      <c r="QHB59" s="81"/>
      <c r="QHC59" s="81"/>
      <c r="QHD59" s="81"/>
      <c r="QHE59" s="81"/>
      <c r="QHF59" s="81"/>
      <c r="QHG59" s="81"/>
      <c r="QHH59" s="81"/>
      <c r="QHI59" s="81"/>
      <c r="QHJ59" s="81"/>
      <c r="QHK59" s="81"/>
      <c r="QHL59" s="81"/>
      <c r="QHM59" s="81"/>
      <c r="QHN59" s="81"/>
      <c r="QHO59" s="81"/>
      <c r="QHP59" s="81"/>
      <c r="QHQ59" s="81"/>
      <c r="QHR59" s="81"/>
      <c r="QHS59" s="81"/>
      <c r="QHT59" s="81"/>
      <c r="QHU59" s="81"/>
      <c r="QHV59" s="81"/>
      <c r="QHW59" s="81"/>
      <c r="QHX59" s="81"/>
      <c r="QHY59" s="81"/>
      <c r="QHZ59" s="81"/>
      <c r="QIA59" s="81"/>
      <c r="QIB59" s="81"/>
      <c r="QIC59" s="81"/>
      <c r="QID59" s="81"/>
      <c r="QIE59" s="81"/>
      <c r="QIF59" s="81"/>
      <c r="QIG59" s="81"/>
      <c r="QIH59" s="81"/>
      <c r="QII59" s="81"/>
      <c r="QIJ59" s="81"/>
      <c r="QIK59" s="81"/>
      <c r="QIL59" s="81"/>
      <c r="QIM59" s="81"/>
      <c r="QIN59" s="81"/>
      <c r="QIO59" s="81"/>
      <c r="QIP59" s="81"/>
      <c r="QIQ59" s="81"/>
      <c r="QIR59" s="81"/>
      <c r="QIS59" s="81"/>
      <c r="QIT59" s="81"/>
      <c r="QIU59" s="81"/>
      <c r="QIV59" s="81"/>
      <c r="QIW59" s="81"/>
      <c r="QIX59" s="81"/>
      <c r="QIY59" s="81"/>
      <c r="QIZ59" s="81"/>
      <c r="QJA59" s="81"/>
      <c r="QJB59" s="81"/>
      <c r="QJC59" s="81"/>
      <c r="QJD59" s="81"/>
      <c r="QJE59" s="81"/>
      <c r="QJF59" s="81"/>
      <c r="QJG59" s="81"/>
      <c r="QJH59" s="81"/>
      <c r="QJI59" s="81"/>
      <c r="QJJ59" s="81"/>
      <c r="QJK59" s="81"/>
      <c r="QJL59" s="81"/>
      <c r="QJM59" s="81"/>
      <c r="QJN59" s="81"/>
      <c r="QJO59" s="81"/>
      <c r="QJP59" s="81"/>
      <c r="QJQ59" s="81"/>
      <c r="QJR59" s="81"/>
      <c r="QJS59" s="81"/>
      <c r="QJT59" s="81"/>
      <c r="QJU59" s="81"/>
      <c r="QJV59" s="81"/>
      <c r="QJW59" s="81"/>
      <c r="QJX59" s="81"/>
      <c r="QJY59" s="81"/>
      <c r="QJZ59" s="81"/>
      <c r="QKA59" s="81"/>
      <c r="QKB59" s="81"/>
      <c r="QKC59" s="81"/>
      <c r="QKD59" s="81"/>
      <c r="QKE59" s="81"/>
      <c r="QKF59" s="81"/>
      <c r="QKG59" s="81"/>
      <c r="QKH59" s="81"/>
      <c r="QKI59" s="81"/>
      <c r="QKJ59" s="81"/>
      <c r="QKK59" s="81"/>
      <c r="QKL59" s="81"/>
      <c r="QKM59" s="81"/>
      <c r="QKN59" s="81"/>
      <c r="QKO59" s="81"/>
      <c r="QKP59" s="81"/>
      <c r="QKQ59" s="81"/>
      <c r="QKR59" s="81"/>
      <c r="QKS59" s="81"/>
      <c r="QKT59" s="81"/>
      <c r="QKU59" s="81"/>
      <c r="QKV59" s="81"/>
      <c r="QKW59" s="81"/>
      <c r="QKX59" s="81"/>
      <c r="QKY59" s="81"/>
      <c r="QKZ59" s="81"/>
      <c r="QLA59" s="81"/>
      <c r="QLB59" s="81"/>
      <c r="QLC59" s="81"/>
      <c r="QLD59" s="81"/>
      <c r="QLE59" s="81"/>
      <c r="QLF59" s="81"/>
      <c r="QLG59" s="81"/>
      <c r="QLH59" s="81"/>
      <c r="QLI59" s="81"/>
      <c r="QLJ59" s="81"/>
      <c r="QLK59" s="81"/>
      <c r="QLL59" s="81"/>
      <c r="QLM59" s="81"/>
      <c r="QLN59" s="81"/>
      <c r="QLO59" s="81"/>
      <c r="QLP59" s="81"/>
      <c r="QLQ59" s="81"/>
      <c r="QLR59" s="81"/>
      <c r="QLS59" s="81"/>
      <c r="QLT59" s="81"/>
      <c r="QLU59" s="81"/>
      <c r="QLV59" s="81"/>
      <c r="QLW59" s="81"/>
      <c r="QLX59" s="81"/>
      <c r="QLY59" s="81"/>
      <c r="QLZ59" s="81"/>
      <c r="QMA59" s="81"/>
      <c r="QMB59" s="81"/>
      <c r="QMC59" s="81"/>
      <c r="QMD59" s="81"/>
      <c r="QME59" s="81"/>
      <c r="QMF59" s="81"/>
      <c r="QMG59" s="81"/>
      <c r="QMH59" s="81"/>
      <c r="QMI59" s="81"/>
      <c r="QMJ59" s="81"/>
      <c r="QMK59" s="81"/>
      <c r="QML59" s="81"/>
      <c r="QMM59" s="81"/>
      <c r="QMN59" s="81"/>
      <c r="QMO59" s="81"/>
      <c r="QMP59" s="81"/>
      <c r="QMQ59" s="81"/>
      <c r="QMR59" s="81"/>
      <c r="QMS59" s="81"/>
      <c r="QMT59" s="81"/>
      <c r="QMU59" s="81"/>
      <c r="QMV59" s="81"/>
      <c r="QMW59" s="81"/>
      <c r="QMX59" s="81"/>
      <c r="QMY59" s="81"/>
      <c r="QMZ59" s="81"/>
      <c r="QNA59" s="81"/>
      <c r="QNB59" s="81"/>
      <c r="QNC59" s="81"/>
      <c r="QND59" s="81"/>
      <c r="QNE59" s="81"/>
      <c r="QNF59" s="81"/>
      <c r="QNG59" s="81"/>
      <c r="QNH59" s="81"/>
      <c r="QNI59" s="81"/>
      <c r="QNJ59" s="81"/>
      <c r="QNK59" s="81"/>
      <c r="QNL59" s="81"/>
      <c r="QNM59" s="81"/>
      <c r="QNN59" s="81"/>
      <c r="QNO59" s="81"/>
      <c r="QNP59" s="81"/>
      <c r="QNQ59" s="81"/>
      <c r="QNR59" s="81"/>
      <c r="QNS59" s="81"/>
      <c r="QNT59" s="81"/>
      <c r="QNU59" s="81"/>
      <c r="QNV59" s="81"/>
      <c r="QNW59" s="81"/>
      <c r="QNX59" s="81"/>
      <c r="QNY59" s="81"/>
      <c r="QNZ59" s="81"/>
      <c r="QOA59" s="81"/>
      <c r="QOB59" s="81"/>
      <c r="QOC59" s="81"/>
      <c r="QOD59" s="81"/>
      <c r="QOE59" s="81"/>
      <c r="QOF59" s="81"/>
      <c r="QOG59" s="81"/>
      <c r="QOH59" s="81"/>
      <c r="QOI59" s="81"/>
      <c r="QOJ59" s="81"/>
      <c r="QOK59" s="81"/>
      <c r="QOL59" s="81"/>
      <c r="QOM59" s="81"/>
      <c r="QON59" s="81"/>
      <c r="QOO59" s="81"/>
      <c r="QOP59" s="81"/>
      <c r="QOQ59" s="81"/>
      <c r="QOR59" s="81"/>
      <c r="QOS59" s="81"/>
      <c r="QOT59" s="81"/>
      <c r="QOU59" s="81"/>
      <c r="QOV59" s="81"/>
      <c r="QOW59" s="81"/>
      <c r="QOX59" s="81"/>
      <c r="QOY59" s="81"/>
      <c r="QOZ59" s="81"/>
      <c r="QPA59" s="81"/>
      <c r="QPB59" s="81"/>
      <c r="QPC59" s="81"/>
      <c r="QPD59" s="81"/>
      <c r="QPE59" s="81"/>
      <c r="QPF59" s="81"/>
      <c r="QPG59" s="81"/>
      <c r="QPH59" s="81"/>
      <c r="QPI59" s="81"/>
      <c r="QPJ59" s="81"/>
      <c r="QPK59" s="81"/>
      <c r="QPL59" s="81"/>
      <c r="QPM59" s="81"/>
      <c r="QPN59" s="81"/>
      <c r="QPO59" s="81"/>
      <c r="QPP59" s="81"/>
      <c r="QPQ59" s="81"/>
      <c r="QPR59" s="81"/>
      <c r="QPS59" s="81"/>
      <c r="QPT59" s="81"/>
      <c r="QPU59" s="81"/>
      <c r="QPV59" s="81"/>
      <c r="QPW59" s="81"/>
      <c r="QPX59" s="81"/>
      <c r="QPY59" s="81"/>
      <c r="QPZ59" s="81"/>
      <c r="QQA59" s="81"/>
      <c r="QQB59" s="81"/>
      <c r="QQC59" s="81"/>
      <c r="QQD59" s="81"/>
      <c r="QQE59" s="81"/>
      <c r="QQF59" s="81"/>
      <c r="QQG59" s="81"/>
      <c r="QQH59" s="81"/>
      <c r="QQI59" s="81"/>
      <c r="QQJ59" s="81"/>
      <c r="QQK59" s="81"/>
      <c r="QQL59" s="81"/>
      <c r="QQM59" s="81"/>
      <c r="QQN59" s="81"/>
      <c r="QQO59" s="81"/>
      <c r="QQP59" s="81"/>
      <c r="QQQ59" s="81"/>
      <c r="QQR59" s="81"/>
      <c r="QQS59" s="81"/>
      <c r="QQT59" s="81"/>
      <c r="QQU59" s="81"/>
      <c r="QQV59" s="81"/>
      <c r="QQW59" s="81"/>
      <c r="QQX59" s="81"/>
      <c r="QQY59" s="81"/>
      <c r="QQZ59" s="81"/>
      <c r="QRA59" s="81"/>
      <c r="QRB59" s="81"/>
      <c r="QRC59" s="81"/>
      <c r="QRD59" s="81"/>
      <c r="QRE59" s="81"/>
      <c r="QRF59" s="81"/>
      <c r="QRG59" s="81"/>
      <c r="QRH59" s="81"/>
      <c r="QRI59" s="81"/>
      <c r="QRJ59" s="81"/>
      <c r="QRK59" s="81"/>
      <c r="QRL59" s="81"/>
      <c r="QRM59" s="81"/>
      <c r="QRN59" s="81"/>
      <c r="QRO59" s="81"/>
      <c r="QRP59" s="81"/>
      <c r="QRQ59" s="81"/>
      <c r="QRR59" s="81"/>
      <c r="QRS59" s="81"/>
      <c r="QRT59" s="81"/>
      <c r="QRU59" s="81"/>
      <c r="QRV59" s="81"/>
      <c r="QRW59" s="81"/>
      <c r="QRX59" s="81"/>
      <c r="QRY59" s="81"/>
      <c r="QRZ59" s="81"/>
      <c r="QSA59" s="81"/>
      <c r="QSB59" s="81"/>
      <c r="QSC59" s="81"/>
      <c r="QSD59" s="81"/>
      <c r="QSE59" s="81"/>
      <c r="QSF59" s="81"/>
      <c r="QSG59" s="81"/>
      <c r="QSH59" s="81"/>
      <c r="QSI59" s="81"/>
      <c r="QSJ59" s="81"/>
      <c r="QSK59" s="81"/>
      <c r="QSL59" s="81"/>
      <c r="QSM59" s="81"/>
      <c r="QSN59" s="81"/>
      <c r="QSO59" s="81"/>
      <c r="QSP59" s="81"/>
      <c r="QSQ59" s="81"/>
      <c r="QSR59" s="81"/>
      <c r="QSS59" s="81"/>
      <c r="QST59" s="81"/>
      <c r="QSU59" s="81"/>
      <c r="QSV59" s="81"/>
      <c r="QSW59" s="81"/>
      <c r="QSX59" s="81"/>
      <c r="QSY59" s="81"/>
      <c r="QSZ59" s="81"/>
      <c r="QTA59" s="81"/>
      <c r="QTB59" s="81"/>
      <c r="QTC59" s="81"/>
      <c r="QTD59" s="81"/>
      <c r="QTE59" s="81"/>
      <c r="QTF59" s="81"/>
      <c r="QTG59" s="81"/>
      <c r="QTH59" s="81"/>
      <c r="QTI59" s="81"/>
      <c r="QTJ59" s="81"/>
      <c r="QTK59" s="81"/>
      <c r="QTL59" s="81"/>
      <c r="QTM59" s="81"/>
      <c r="QTN59" s="81"/>
      <c r="QTO59" s="81"/>
      <c r="QTP59" s="81"/>
      <c r="QTQ59" s="81"/>
      <c r="QTR59" s="81"/>
      <c r="QTS59" s="81"/>
      <c r="QTT59" s="81"/>
      <c r="QTU59" s="81"/>
      <c r="QTV59" s="81"/>
      <c r="QTW59" s="81"/>
      <c r="QTX59" s="81"/>
      <c r="QTY59" s="81"/>
      <c r="QTZ59" s="81"/>
      <c r="QUA59" s="81"/>
      <c r="QUB59" s="81"/>
      <c r="QUC59" s="81"/>
      <c r="QUD59" s="81"/>
      <c r="QUE59" s="81"/>
      <c r="QUF59" s="81"/>
      <c r="QUG59" s="81"/>
      <c r="QUH59" s="81"/>
      <c r="QUI59" s="81"/>
      <c r="QUJ59" s="81"/>
      <c r="QUK59" s="81"/>
      <c r="QUL59" s="81"/>
      <c r="QUM59" s="81"/>
      <c r="QUN59" s="81"/>
      <c r="QUO59" s="81"/>
      <c r="QUP59" s="81"/>
      <c r="QUQ59" s="81"/>
      <c r="QUR59" s="81"/>
      <c r="QUS59" s="81"/>
      <c r="QUT59" s="81"/>
      <c r="QUU59" s="81"/>
      <c r="QUV59" s="81"/>
      <c r="QUW59" s="81"/>
      <c r="QUX59" s="81"/>
      <c r="QUY59" s="81"/>
      <c r="QUZ59" s="81"/>
      <c r="QVA59" s="81"/>
      <c r="QVB59" s="81"/>
      <c r="QVC59" s="81"/>
      <c r="QVD59" s="81"/>
      <c r="QVE59" s="81"/>
      <c r="QVF59" s="81"/>
      <c r="QVG59" s="81"/>
      <c r="QVH59" s="81"/>
      <c r="QVI59" s="81"/>
      <c r="QVJ59" s="81"/>
      <c r="QVK59" s="81"/>
      <c r="QVL59" s="81"/>
      <c r="QVM59" s="81"/>
      <c r="QVN59" s="81"/>
      <c r="QVO59" s="81"/>
      <c r="QVP59" s="81"/>
      <c r="QVQ59" s="81"/>
      <c r="QVR59" s="81"/>
      <c r="QVS59" s="81"/>
      <c r="QVT59" s="81"/>
      <c r="QVU59" s="81"/>
      <c r="QVV59" s="81"/>
      <c r="QVW59" s="81"/>
      <c r="QVX59" s="81"/>
      <c r="QVY59" s="81"/>
      <c r="QVZ59" s="81"/>
      <c r="QWA59" s="81"/>
      <c r="QWB59" s="81"/>
      <c r="QWC59" s="81"/>
      <c r="QWD59" s="81"/>
      <c r="QWE59" s="81"/>
      <c r="QWF59" s="81"/>
      <c r="QWG59" s="81"/>
      <c r="QWH59" s="81"/>
      <c r="QWI59" s="81"/>
      <c r="QWJ59" s="81"/>
      <c r="QWK59" s="81"/>
      <c r="QWL59" s="81"/>
      <c r="QWM59" s="81"/>
      <c r="QWN59" s="81"/>
      <c r="QWO59" s="81"/>
      <c r="QWP59" s="81"/>
      <c r="QWQ59" s="81"/>
      <c r="QWR59" s="81"/>
      <c r="QWS59" s="81"/>
      <c r="QWT59" s="81"/>
      <c r="QWU59" s="81"/>
      <c r="QWV59" s="81"/>
      <c r="QWW59" s="81"/>
      <c r="QWX59" s="81"/>
      <c r="QWY59" s="81"/>
      <c r="QWZ59" s="81"/>
      <c r="QXA59" s="81"/>
      <c r="QXB59" s="81"/>
      <c r="QXC59" s="81"/>
      <c r="QXD59" s="81"/>
      <c r="QXE59" s="81"/>
      <c r="QXF59" s="81"/>
      <c r="QXG59" s="81"/>
      <c r="QXH59" s="81"/>
      <c r="QXI59" s="81"/>
      <c r="QXJ59" s="81"/>
      <c r="QXK59" s="81"/>
      <c r="QXL59" s="81"/>
      <c r="QXM59" s="81"/>
      <c r="QXN59" s="81"/>
      <c r="QXO59" s="81"/>
      <c r="QXP59" s="81"/>
      <c r="QXQ59" s="81"/>
      <c r="QXR59" s="81"/>
      <c r="QXS59" s="81"/>
      <c r="QXT59" s="81"/>
      <c r="QXU59" s="81"/>
      <c r="QXV59" s="81"/>
      <c r="QXW59" s="81"/>
      <c r="QXX59" s="81"/>
      <c r="QXY59" s="81"/>
      <c r="QXZ59" s="81"/>
      <c r="QYA59" s="81"/>
      <c r="QYB59" s="81"/>
      <c r="QYC59" s="81"/>
      <c r="QYD59" s="81"/>
      <c r="QYE59" s="81"/>
      <c r="QYF59" s="81"/>
      <c r="QYG59" s="81"/>
      <c r="QYH59" s="81"/>
      <c r="QYI59" s="81"/>
      <c r="QYJ59" s="81"/>
      <c r="QYK59" s="81"/>
      <c r="QYL59" s="81"/>
      <c r="QYM59" s="81"/>
      <c r="QYN59" s="81"/>
      <c r="QYO59" s="81"/>
      <c r="QYP59" s="81"/>
      <c r="QYQ59" s="81"/>
      <c r="QYR59" s="81"/>
      <c r="QYS59" s="81"/>
      <c r="QYT59" s="81"/>
      <c r="QYU59" s="81"/>
      <c r="QYV59" s="81"/>
      <c r="QYW59" s="81"/>
      <c r="QYX59" s="81"/>
      <c r="QYY59" s="81"/>
      <c r="QYZ59" s="81"/>
      <c r="QZA59" s="81"/>
      <c r="QZB59" s="81"/>
      <c r="QZC59" s="81"/>
      <c r="QZD59" s="81"/>
      <c r="QZE59" s="81"/>
      <c r="QZF59" s="81"/>
      <c r="QZG59" s="81"/>
      <c r="QZH59" s="81"/>
      <c r="QZI59" s="81"/>
      <c r="QZJ59" s="81"/>
      <c r="QZK59" s="81"/>
      <c r="QZL59" s="81"/>
      <c r="QZM59" s="81"/>
      <c r="QZN59" s="81"/>
      <c r="QZO59" s="81"/>
      <c r="QZP59" s="81"/>
      <c r="QZQ59" s="81"/>
      <c r="QZR59" s="81"/>
      <c r="QZS59" s="81"/>
      <c r="QZT59" s="81"/>
      <c r="QZU59" s="81"/>
      <c r="QZV59" s="81"/>
      <c r="QZW59" s="81"/>
      <c r="QZX59" s="81"/>
      <c r="QZY59" s="81"/>
      <c r="QZZ59" s="81"/>
      <c r="RAA59" s="81"/>
      <c r="RAB59" s="81"/>
      <c r="RAC59" s="81"/>
      <c r="RAD59" s="81"/>
      <c r="RAE59" s="81"/>
      <c r="RAF59" s="81"/>
      <c r="RAG59" s="81"/>
      <c r="RAH59" s="81"/>
      <c r="RAI59" s="81"/>
      <c r="RAJ59" s="81"/>
      <c r="RAK59" s="81"/>
      <c r="RAL59" s="81"/>
      <c r="RAM59" s="81"/>
      <c r="RAN59" s="81"/>
      <c r="RAO59" s="81"/>
      <c r="RAP59" s="81"/>
      <c r="RAQ59" s="81"/>
      <c r="RAR59" s="81"/>
      <c r="RAS59" s="81"/>
      <c r="RAT59" s="81"/>
      <c r="RAU59" s="81"/>
      <c r="RAV59" s="81"/>
      <c r="RAW59" s="81"/>
      <c r="RAX59" s="81"/>
      <c r="RAY59" s="81"/>
      <c r="RAZ59" s="81"/>
      <c r="RBA59" s="81"/>
      <c r="RBB59" s="81"/>
      <c r="RBC59" s="81"/>
      <c r="RBD59" s="81"/>
      <c r="RBE59" s="81"/>
      <c r="RBF59" s="81"/>
      <c r="RBG59" s="81"/>
      <c r="RBH59" s="81"/>
      <c r="RBI59" s="81"/>
      <c r="RBJ59" s="81"/>
      <c r="RBK59" s="81"/>
      <c r="RBL59" s="81"/>
      <c r="RBM59" s="81"/>
      <c r="RBN59" s="81"/>
      <c r="RBO59" s="81"/>
      <c r="RBP59" s="81"/>
      <c r="RBQ59" s="81"/>
      <c r="RBR59" s="81"/>
      <c r="RBS59" s="81"/>
      <c r="RBT59" s="81"/>
      <c r="RBU59" s="81"/>
      <c r="RBV59" s="81"/>
      <c r="RBW59" s="81"/>
      <c r="RBX59" s="81"/>
      <c r="RBY59" s="81"/>
      <c r="RBZ59" s="81"/>
      <c r="RCA59" s="81"/>
      <c r="RCB59" s="81"/>
      <c r="RCC59" s="81"/>
      <c r="RCD59" s="81"/>
      <c r="RCE59" s="81"/>
      <c r="RCF59" s="81"/>
      <c r="RCG59" s="81"/>
      <c r="RCH59" s="81"/>
      <c r="RCI59" s="81"/>
      <c r="RCJ59" s="81"/>
      <c r="RCK59" s="81"/>
      <c r="RCL59" s="81"/>
      <c r="RCM59" s="81"/>
      <c r="RCN59" s="81"/>
      <c r="RCO59" s="81"/>
      <c r="RCP59" s="81"/>
      <c r="RCQ59" s="81"/>
      <c r="RCR59" s="81"/>
      <c r="RCS59" s="81"/>
      <c r="RCT59" s="81"/>
      <c r="RCU59" s="81"/>
      <c r="RCV59" s="81"/>
      <c r="RCW59" s="81"/>
      <c r="RCX59" s="81"/>
      <c r="RCY59" s="81"/>
      <c r="RCZ59" s="81"/>
      <c r="RDA59" s="81"/>
      <c r="RDB59" s="81"/>
      <c r="RDC59" s="81"/>
      <c r="RDD59" s="81"/>
      <c r="RDE59" s="81"/>
      <c r="RDF59" s="81"/>
      <c r="RDG59" s="81"/>
      <c r="RDH59" s="81"/>
      <c r="RDI59" s="81"/>
      <c r="RDJ59" s="81"/>
      <c r="RDK59" s="81"/>
      <c r="RDL59" s="81"/>
      <c r="RDM59" s="81"/>
      <c r="RDN59" s="81"/>
      <c r="RDO59" s="81"/>
      <c r="RDP59" s="81"/>
      <c r="RDQ59" s="81"/>
      <c r="RDR59" s="81"/>
      <c r="RDS59" s="81"/>
      <c r="RDT59" s="81"/>
      <c r="RDU59" s="81"/>
      <c r="RDV59" s="81"/>
      <c r="RDW59" s="81"/>
      <c r="RDX59" s="81"/>
      <c r="RDY59" s="81"/>
      <c r="RDZ59" s="81"/>
      <c r="REA59" s="81"/>
      <c r="REB59" s="81"/>
      <c r="REC59" s="81"/>
      <c r="RED59" s="81"/>
      <c r="REE59" s="81"/>
      <c r="REF59" s="81"/>
      <c r="REG59" s="81"/>
      <c r="REH59" s="81"/>
      <c r="REI59" s="81"/>
      <c r="REJ59" s="81"/>
      <c r="REK59" s="81"/>
      <c r="REL59" s="81"/>
      <c r="REM59" s="81"/>
      <c r="REN59" s="81"/>
      <c r="REO59" s="81"/>
      <c r="REP59" s="81"/>
      <c r="REQ59" s="81"/>
      <c r="RER59" s="81"/>
      <c r="RES59" s="81"/>
      <c r="RET59" s="81"/>
      <c r="REU59" s="81"/>
      <c r="REV59" s="81"/>
      <c r="REW59" s="81"/>
      <c r="REX59" s="81"/>
      <c r="REY59" s="81"/>
      <c r="REZ59" s="81"/>
      <c r="RFA59" s="81"/>
      <c r="RFB59" s="81"/>
      <c r="RFC59" s="81"/>
      <c r="RFD59" s="81"/>
      <c r="RFE59" s="81"/>
      <c r="RFF59" s="81"/>
      <c r="RFG59" s="81"/>
      <c r="RFH59" s="81"/>
      <c r="RFI59" s="81"/>
      <c r="RFJ59" s="81"/>
      <c r="RFK59" s="81"/>
      <c r="RFL59" s="81"/>
      <c r="RFM59" s="81"/>
      <c r="RFN59" s="81"/>
      <c r="RFO59" s="81"/>
      <c r="RFP59" s="81"/>
      <c r="RFQ59" s="81"/>
      <c r="RFR59" s="81"/>
      <c r="RFS59" s="81"/>
      <c r="RFT59" s="81"/>
      <c r="RFU59" s="81"/>
      <c r="RFV59" s="81"/>
      <c r="RFW59" s="81"/>
      <c r="RFX59" s="81"/>
      <c r="RFY59" s="81"/>
      <c r="RFZ59" s="81"/>
      <c r="RGA59" s="81"/>
      <c r="RGB59" s="81"/>
      <c r="RGC59" s="81"/>
      <c r="RGD59" s="81"/>
      <c r="RGE59" s="81"/>
      <c r="RGF59" s="81"/>
      <c r="RGG59" s="81"/>
      <c r="RGH59" s="81"/>
      <c r="RGI59" s="81"/>
      <c r="RGJ59" s="81"/>
      <c r="RGK59" s="81"/>
      <c r="RGL59" s="81"/>
      <c r="RGM59" s="81"/>
      <c r="RGN59" s="81"/>
      <c r="RGO59" s="81"/>
      <c r="RGP59" s="81"/>
      <c r="RGQ59" s="81"/>
      <c r="RGR59" s="81"/>
      <c r="RGS59" s="81"/>
      <c r="RGT59" s="81"/>
      <c r="RGU59" s="81"/>
      <c r="RGV59" s="81"/>
      <c r="RGW59" s="81"/>
      <c r="RGX59" s="81"/>
      <c r="RGY59" s="81"/>
      <c r="RGZ59" s="81"/>
      <c r="RHA59" s="81"/>
      <c r="RHB59" s="81"/>
      <c r="RHC59" s="81"/>
      <c r="RHD59" s="81"/>
      <c r="RHE59" s="81"/>
      <c r="RHF59" s="81"/>
      <c r="RHG59" s="81"/>
      <c r="RHH59" s="81"/>
      <c r="RHI59" s="81"/>
      <c r="RHJ59" s="81"/>
      <c r="RHK59" s="81"/>
      <c r="RHL59" s="81"/>
      <c r="RHM59" s="81"/>
      <c r="RHN59" s="81"/>
      <c r="RHO59" s="81"/>
      <c r="RHP59" s="81"/>
      <c r="RHQ59" s="81"/>
      <c r="RHR59" s="81"/>
      <c r="RHS59" s="81"/>
      <c r="RHT59" s="81"/>
      <c r="RHU59" s="81"/>
      <c r="RHV59" s="81"/>
      <c r="RHW59" s="81"/>
      <c r="RHX59" s="81"/>
      <c r="RHY59" s="81"/>
      <c r="RHZ59" s="81"/>
      <c r="RIA59" s="81"/>
      <c r="RIB59" s="81"/>
      <c r="RIC59" s="81"/>
      <c r="RID59" s="81"/>
      <c r="RIE59" s="81"/>
      <c r="RIF59" s="81"/>
      <c r="RIG59" s="81"/>
      <c r="RIH59" s="81"/>
      <c r="RII59" s="81"/>
      <c r="RIJ59" s="81"/>
      <c r="RIK59" s="81"/>
      <c r="RIL59" s="81"/>
      <c r="RIM59" s="81"/>
      <c r="RIN59" s="81"/>
      <c r="RIO59" s="81"/>
      <c r="RIP59" s="81"/>
      <c r="RIQ59" s="81"/>
      <c r="RIR59" s="81"/>
      <c r="RIS59" s="81"/>
      <c r="RIT59" s="81"/>
      <c r="RIU59" s="81"/>
      <c r="RIV59" s="81"/>
      <c r="RIW59" s="81"/>
      <c r="RIX59" s="81"/>
      <c r="RIY59" s="81"/>
      <c r="RIZ59" s="81"/>
      <c r="RJA59" s="81"/>
      <c r="RJB59" s="81"/>
      <c r="RJC59" s="81"/>
      <c r="RJD59" s="81"/>
      <c r="RJE59" s="81"/>
      <c r="RJF59" s="81"/>
      <c r="RJG59" s="81"/>
      <c r="RJH59" s="81"/>
      <c r="RJI59" s="81"/>
      <c r="RJJ59" s="81"/>
      <c r="RJK59" s="81"/>
      <c r="RJL59" s="81"/>
      <c r="RJM59" s="81"/>
      <c r="RJN59" s="81"/>
      <c r="RJO59" s="81"/>
      <c r="RJP59" s="81"/>
      <c r="RJQ59" s="81"/>
      <c r="RJR59" s="81"/>
      <c r="RJS59" s="81"/>
      <c r="RJT59" s="81"/>
      <c r="RJU59" s="81"/>
      <c r="RJV59" s="81"/>
      <c r="RJW59" s="81"/>
      <c r="RJX59" s="81"/>
      <c r="RJY59" s="81"/>
      <c r="RJZ59" s="81"/>
      <c r="RKA59" s="81"/>
      <c r="RKB59" s="81"/>
      <c r="RKC59" s="81"/>
      <c r="RKD59" s="81"/>
      <c r="RKE59" s="81"/>
      <c r="RKF59" s="81"/>
      <c r="RKG59" s="81"/>
      <c r="RKH59" s="81"/>
      <c r="RKI59" s="81"/>
      <c r="RKJ59" s="81"/>
      <c r="RKK59" s="81"/>
      <c r="RKL59" s="81"/>
      <c r="RKM59" s="81"/>
      <c r="RKN59" s="81"/>
      <c r="RKO59" s="81"/>
      <c r="RKP59" s="81"/>
      <c r="RKQ59" s="81"/>
      <c r="RKR59" s="81"/>
      <c r="RKS59" s="81"/>
      <c r="RKT59" s="81"/>
      <c r="RKU59" s="81"/>
      <c r="RKV59" s="81"/>
      <c r="RKW59" s="81"/>
      <c r="RKX59" s="81"/>
      <c r="RKY59" s="81"/>
      <c r="RKZ59" s="81"/>
      <c r="RLA59" s="81"/>
      <c r="RLB59" s="81"/>
      <c r="RLC59" s="81"/>
      <c r="RLD59" s="81"/>
      <c r="RLE59" s="81"/>
      <c r="RLF59" s="81"/>
      <c r="RLG59" s="81"/>
      <c r="RLH59" s="81"/>
      <c r="RLI59" s="81"/>
      <c r="RLJ59" s="81"/>
      <c r="RLK59" s="81"/>
      <c r="RLL59" s="81"/>
      <c r="RLM59" s="81"/>
      <c r="RLN59" s="81"/>
      <c r="RLO59" s="81"/>
      <c r="RLP59" s="81"/>
      <c r="RLQ59" s="81"/>
      <c r="RLR59" s="81"/>
      <c r="RLS59" s="81"/>
      <c r="RLT59" s="81"/>
      <c r="RLU59" s="81"/>
      <c r="RLV59" s="81"/>
      <c r="RLW59" s="81"/>
      <c r="RLX59" s="81"/>
      <c r="RLY59" s="81"/>
      <c r="RLZ59" s="81"/>
      <c r="RMA59" s="81"/>
      <c r="RMB59" s="81"/>
      <c r="RMC59" s="81"/>
      <c r="RMD59" s="81"/>
      <c r="RME59" s="81"/>
      <c r="RMF59" s="81"/>
      <c r="RMG59" s="81"/>
      <c r="RMH59" s="81"/>
      <c r="RMI59" s="81"/>
      <c r="RMJ59" s="81"/>
      <c r="RMK59" s="81"/>
      <c r="RML59" s="81"/>
      <c r="RMM59" s="81"/>
      <c r="RMN59" s="81"/>
      <c r="RMO59" s="81"/>
      <c r="RMP59" s="81"/>
      <c r="RMQ59" s="81"/>
      <c r="RMR59" s="81"/>
      <c r="RMS59" s="81"/>
      <c r="RMT59" s="81"/>
      <c r="RMU59" s="81"/>
      <c r="RMV59" s="81"/>
      <c r="RMW59" s="81"/>
      <c r="RMX59" s="81"/>
      <c r="RMY59" s="81"/>
      <c r="RMZ59" s="81"/>
      <c r="RNA59" s="81"/>
      <c r="RNB59" s="81"/>
      <c r="RNC59" s="81"/>
      <c r="RND59" s="81"/>
      <c r="RNE59" s="81"/>
      <c r="RNF59" s="81"/>
      <c r="RNG59" s="81"/>
      <c r="RNH59" s="81"/>
      <c r="RNI59" s="81"/>
      <c r="RNJ59" s="81"/>
      <c r="RNK59" s="81"/>
      <c r="RNL59" s="81"/>
      <c r="RNM59" s="81"/>
      <c r="RNN59" s="81"/>
      <c r="RNO59" s="81"/>
      <c r="RNP59" s="81"/>
      <c r="RNQ59" s="81"/>
      <c r="RNR59" s="81"/>
      <c r="RNS59" s="81"/>
      <c r="RNT59" s="81"/>
      <c r="RNU59" s="81"/>
      <c r="RNV59" s="81"/>
      <c r="RNW59" s="81"/>
      <c r="RNX59" s="81"/>
      <c r="RNY59" s="81"/>
      <c r="RNZ59" s="81"/>
      <c r="ROA59" s="81"/>
      <c r="ROB59" s="81"/>
      <c r="ROC59" s="81"/>
      <c r="ROD59" s="81"/>
      <c r="ROE59" s="81"/>
      <c r="ROF59" s="81"/>
      <c r="ROG59" s="81"/>
      <c r="ROH59" s="81"/>
      <c r="ROI59" s="81"/>
      <c r="ROJ59" s="81"/>
      <c r="ROK59" s="81"/>
      <c r="ROL59" s="81"/>
      <c r="ROM59" s="81"/>
      <c r="RON59" s="81"/>
      <c r="ROO59" s="81"/>
      <c r="ROP59" s="81"/>
      <c r="ROQ59" s="81"/>
      <c r="ROR59" s="81"/>
      <c r="ROS59" s="81"/>
      <c r="ROT59" s="81"/>
      <c r="ROU59" s="81"/>
      <c r="ROV59" s="81"/>
      <c r="ROW59" s="81"/>
      <c r="ROX59" s="81"/>
      <c r="ROY59" s="81"/>
      <c r="ROZ59" s="81"/>
      <c r="RPA59" s="81"/>
      <c r="RPB59" s="81"/>
      <c r="RPC59" s="81"/>
      <c r="RPD59" s="81"/>
      <c r="RPE59" s="81"/>
      <c r="RPF59" s="81"/>
      <c r="RPG59" s="81"/>
      <c r="RPH59" s="81"/>
      <c r="RPI59" s="81"/>
      <c r="RPJ59" s="81"/>
      <c r="RPK59" s="81"/>
      <c r="RPL59" s="81"/>
      <c r="RPM59" s="81"/>
      <c r="RPN59" s="81"/>
      <c r="RPO59" s="81"/>
      <c r="RPP59" s="81"/>
      <c r="RPQ59" s="81"/>
      <c r="RPR59" s="81"/>
      <c r="RPS59" s="81"/>
      <c r="RPT59" s="81"/>
      <c r="RPU59" s="81"/>
      <c r="RPV59" s="81"/>
      <c r="RPW59" s="81"/>
      <c r="RPX59" s="81"/>
      <c r="RPY59" s="81"/>
      <c r="RPZ59" s="81"/>
      <c r="RQA59" s="81"/>
      <c r="RQB59" s="81"/>
      <c r="RQC59" s="81"/>
      <c r="RQD59" s="81"/>
      <c r="RQE59" s="81"/>
      <c r="RQF59" s="81"/>
      <c r="RQG59" s="81"/>
      <c r="RQH59" s="81"/>
      <c r="RQI59" s="81"/>
      <c r="RQJ59" s="81"/>
      <c r="RQK59" s="81"/>
      <c r="RQL59" s="81"/>
      <c r="RQM59" s="81"/>
      <c r="RQN59" s="81"/>
      <c r="RQO59" s="81"/>
      <c r="RQP59" s="81"/>
      <c r="RQQ59" s="81"/>
      <c r="RQR59" s="81"/>
      <c r="RQS59" s="81"/>
      <c r="RQT59" s="81"/>
      <c r="RQU59" s="81"/>
      <c r="RQV59" s="81"/>
      <c r="RQW59" s="81"/>
      <c r="RQX59" s="81"/>
      <c r="RQY59" s="81"/>
      <c r="RQZ59" s="81"/>
      <c r="RRA59" s="81"/>
      <c r="RRB59" s="81"/>
      <c r="RRC59" s="81"/>
      <c r="RRD59" s="81"/>
      <c r="RRE59" s="81"/>
      <c r="RRF59" s="81"/>
      <c r="RRG59" s="81"/>
      <c r="RRH59" s="81"/>
      <c r="RRI59" s="81"/>
      <c r="RRJ59" s="81"/>
      <c r="RRK59" s="81"/>
      <c r="RRL59" s="81"/>
      <c r="RRM59" s="81"/>
      <c r="RRN59" s="81"/>
      <c r="RRO59" s="81"/>
      <c r="RRP59" s="81"/>
      <c r="RRQ59" s="81"/>
      <c r="RRR59" s="81"/>
      <c r="RRS59" s="81"/>
      <c r="RRT59" s="81"/>
      <c r="RRU59" s="81"/>
      <c r="RRV59" s="81"/>
      <c r="RRW59" s="81"/>
      <c r="RRX59" s="81"/>
      <c r="RRY59" s="81"/>
      <c r="RRZ59" s="81"/>
      <c r="RSA59" s="81"/>
      <c r="RSB59" s="81"/>
      <c r="RSC59" s="81"/>
      <c r="RSD59" s="81"/>
      <c r="RSE59" s="81"/>
      <c r="RSF59" s="81"/>
      <c r="RSG59" s="81"/>
      <c r="RSH59" s="81"/>
      <c r="RSI59" s="81"/>
      <c r="RSJ59" s="81"/>
      <c r="RSK59" s="81"/>
      <c r="RSL59" s="81"/>
      <c r="RSM59" s="81"/>
      <c r="RSN59" s="81"/>
      <c r="RSO59" s="81"/>
      <c r="RSP59" s="81"/>
      <c r="RSQ59" s="81"/>
      <c r="RSR59" s="81"/>
      <c r="RSS59" s="81"/>
      <c r="RST59" s="81"/>
      <c r="RSU59" s="81"/>
      <c r="RSV59" s="81"/>
      <c r="RSW59" s="81"/>
      <c r="RSX59" s="81"/>
      <c r="RSY59" s="81"/>
      <c r="RSZ59" s="81"/>
      <c r="RTA59" s="81"/>
      <c r="RTB59" s="81"/>
      <c r="RTC59" s="81"/>
      <c r="RTD59" s="81"/>
      <c r="RTE59" s="81"/>
      <c r="RTF59" s="81"/>
      <c r="RTG59" s="81"/>
      <c r="RTH59" s="81"/>
      <c r="RTI59" s="81"/>
      <c r="RTJ59" s="81"/>
      <c r="RTK59" s="81"/>
      <c r="RTL59" s="81"/>
      <c r="RTM59" s="81"/>
      <c r="RTN59" s="81"/>
      <c r="RTO59" s="81"/>
      <c r="RTP59" s="81"/>
      <c r="RTQ59" s="81"/>
      <c r="RTR59" s="81"/>
      <c r="RTS59" s="81"/>
      <c r="RTT59" s="81"/>
      <c r="RTU59" s="81"/>
      <c r="RTV59" s="81"/>
      <c r="RTW59" s="81"/>
      <c r="RTX59" s="81"/>
      <c r="RTY59" s="81"/>
      <c r="RTZ59" s="81"/>
      <c r="RUA59" s="81"/>
      <c r="RUB59" s="81"/>
      <c r="RUC59" s="81"/>
      <c r="RUD59" s="81"/>
      <c r="RUE59" s="81"/>
      <c r="RUF59" s="81"/>
      <c r="RUG59" s="81"/>
      <c r="RUH59" s="81"/>
      <c r="RUI59" s="81"/>
      <c r="RUJ59" s="81"/>
      <c r="RUK59" s="81"/>
      <c r="RUL59" s="81"/>
      <c r="RUM59" s="81"/>
      <c r="RUN59" s="81"/>
      <c r="RUO59" s="81"/>
      <c r="RUP59" s="81"/>
      <c r="RUQ59" s="81"/>
      <c r="RUR59" s="81"/>
      <c r="RUS59" s="81"/>
      <c r="RUT59" s="81"/>
      <c r="RUU59" s="81"/>
      <c r="RUV59" s="81"/>
      <c r="RUW59" s="81"/>
      <c r="RUX59" s="81"/>
      <c r="RUY59" s="81"/>
      <c r="RUZ59" s="81"/>
      <c r="RVA59" s="81"/>
      <c r="RVB59" s="81"/>
      <c r="RVC59" s="81"/>
      <c r="RVD59" s="81"/>
      <c r="RVE59" s="81"/>
      <c r="RVF59" s="81"/>
      <c r="RVG59" s="81"/>
      <c r="RVH59" s="81"/>
      <c r="RVI59" s="81"/>
      <c r="RVJ59" s="81"/>
      <c r="RVK59" s="81"/>
      <c r="RVL59" s="81"/>
      <c r="RVM59" s="81"/>
      <c r="RVN59" s="81"/>
      <c r="RVO59" s="81"/>
      <c r="RVP59" s="81"/>
      <c r="RVQ59" s="81"/>
      <c r="RVR59" s="81"/>
      <c r="RVS59" s="81"/>
      <c r="RVT59" s="81"/>
      <c r="RVU59" s="81"/>
      <c r="RVV59" s="81"/>
      <c r="RVW59" s="81"/>
      <c r="RVX59" s="81"/>
      <c r="RVY59" s="81"/>
      <c r="RVZ59" s="81"/>
      <c r="RWA59" s="81"/>
      <c r="RWB59" s="81"/>
      <c r="RWC59" s="81"/>
      <c r="RWD59" s="81"/>
      <c r="RWE59" s="81"/>
      <c r="RWF59" s="81"/>
      <c r="RWG59" s="81"/>
      <c r="RWH59" s="81"/>
      <c r="RWI59" s="81"/>
      <c r="RWJ59" s="81"/>
      <c r="RWK59" s="81"/>
      <c r="RWL59" s="81"/>
      <c r="RWM59" s="81"/>
      <c r="RWN59" s="81"/>
      <c r="RWO59" s="81"/>
      <c r="RWP59" s="81"/>
      <c r="RWQ59" s="81"/>
      <c r="RWR59" s="81"/>
      <c r="RWS59" s="81"/>
      <c r="RWT59" s="81"/>
      <c r="RWU59" s="81"/>
      <c r="RWV59" s="81"/>
      <c r="RWW59" s="81"/>
      <c r="RWX59" s="81"/>
      <c r="RWY59" s="81"/>
      <c r="RWZ59" s="81"/>
      <c r="RXA59" s="81"/>
      <c r="RXB59" s="81"/>
      <c r="RXC59" s="81"/>
      <c r="RXD59" s="81"/>
      <c r="RXE59" s="81"/>
      <c r="RXF59" s="81"/>
      <c r="RXG59" s="81"/>
      <c r="RXH59" s="81"/>
      <c r="RXI59" s="81"/>
      <c r="RXJ59" s="81"/>
      <c r="RXK59" s="81"/>
      <c r="RXL59" s="81"/>
      <c r="RXM59" s="81"/>
      <c r="RXN59" s="81"/>
      <c r="RXO59" s="81"/>
      <c r="RXP59" s="81"/>
      <c r="RXQ59" s="81"/>
      <c r="RXR59" s="81"/>
      <c r="RXS59" s="81"/>
      <c r="RXT59" s="81"/>
      <c r="RXU59" s="81"/>
      <c r="RXV59" s="81"/>
      <c r="RXW59" s="81"/>
      <c r="RXX59" s="81"/>
      <c r="RXY59" s="81"/>
      <c r="RXZ59" s="81"/>
      <c r="RYA59" s="81"/>
      <c r="RYB59" s="81"/>
      <c r="RYC59" s="81"/>
      <c r="RYD59" s="81"/>
      <c r="RYE59" s="81"/>
      <c r="RYF59" s="81"/>
      <c r="RYG59" s="81"/>
      <c r="RYH59" s="81"/>
      <c r="RYI59" s="81"/>
      <c r="RYJ59" s="81"/>
      <c r="RYK59" s="81"/>
      <c r="RYL59" s="81"/>
      <c r="RYM59" s="81"/>
      <c r="RYN59" s="81"/>
      <c r="RYO59" s="81"/>
      <c r="RYP59" s="81"/>
      <c r="RYQ59" s="81"/>
      <c r="RYR59" s="81"/>
      <c r="RYS59" s="81"/>
      <c r="RYT59" s="81"/>
      <c r="RYU59" s="81"/>
      <c r="RYV59" s="81"/>
      <c r="RYW59" s="81"/>
      <c r="RYX59" s="81"/>
      <c r="RYY59" s="81"/>
      <c r="RYZ59" s="81"/>
      <c r="RZA59" s="81"/>
      <c r="RZB59" s="81"/>
      <c r="RZC59" s="81"/>
      <c r="RZD59" s="81"/>
      <c r="RZE59" s="81"/>
      <c r="RZF59" s="81"/>
      <c r="RZG59" s="81"/>
      <c r="RZH59" s="81"/>
      <c r="RZI59" s="81"/>
      <c r="RZJ59" s="81"/>
      <c r="RZK59" s="81"/>
      <c r="RZL59" s="81"/>
      <c r="RZM59" s="81"/>
      <c r="RZN59" s="81"/>
      <c r="RZO59" s="81"/>
      <c r="RZP59" s="81"/>
      <c r="RZQ59" s="81"/>
      <c r="RZR59" s="81"/>
      <c r="RZS59" s="81"/>
      <c r="RZT59" s="81"/>
      <c r="RZU59" s="81"/>
      <c r="RZV59" s="81"/>
      <c r="RZW59" s="81"/>
      <c r="RZX59" s="81"/>
      <c r="RZY59" s="81"/>
      <c r="RZZ59" s="81"/>
      <c r="SAA59" s="81"/>
      <c r="SAB59" s="81"/>
      <c r="SAC59" s="81"/>
      <c r="SAD59" s="81"/>
      <c r="SAE59" s="81"/>
      <c r="SAF59" s="81"/>
      <c r="SAG59" s="81"/>
      <c r="SAH59" s="81"/>
      <c r="SAI59" s="81"/>
      <c r="SAJ59" s="81"/>
      <c r="SAK59" s="81"/>
      <c r="SAL59" s="81"/>
      <c r="SAM59" s="81"/>
      <c r="SAN59" s="81"/>
      <c r="SAO59" s="81"/>
      <c r="SAP59" s="81"/>
      <c r="SAQ59" s="81"/>
      <c r="SAR59" s="81"/>
      <c r="SAS59" s="81"/>
      <c r="SAT59" s="81"/>
      <c r="SAU59" s="81"/>
      <c r="SAV59" s="81"/>
      <c r="SAW59" s="81"/>
      <c r="SAX59" s="81"/>
      <c r="SAY59" s="81"/>
      <c r="SAZ59" s="81"/>
      <c r="SBA59" s="81"/>
      <c r="SBB59" s="81"/>
      <c r="SBC59" s="81"/>
      <c r="SBD59" s="81"/>
      <c r="SBE59" s="81"/>
      <c r="SBF59" s="81"/>
      <c r="SBG59" s="81"/>
      <c r="SBH59" s="81"/>
      <c r="SBI59" s="81"/>
      <c r="SBJ59" s="81"/>
      <c r="SBK59" s="81"/>
      <c r="SBL59" s="81"/>
      <c r="SBM59" s="81"/>
      <c r="SBN59" s="81"/>
      <c r="SBO59" s="81"/>
      <c r="SBP59" s="81"/>
      <c r="SBQ59" s="81"/>
      <c r="SBR59" s="81"/>
      <c r="SBS59" s="81"/>
      <c r="SBT59" s="81"/>
      <c r="SBU59" s="81"/>
      <c r="SBV59" s="81"/>
      <c r="SBW59" s="81"/>
      <c r="SBX59" s="81"/>
      <c r="SBY59" s="81"/>
      <c r="SBZ59" s="81"/>
      <c r="SCA59" s="81"/>
      <c r="SCB59" s="81"/>
      <c r="SCC59" s="81"/>
      <c r="SCD59" s="81"/>
      <c r="SCE59" s="81"/>
      <c r="SCF59" s="81"/>
      <c r="SCG59" s="81"/>
      <c r="SCH59" s="81"/>
      <c r="SCI59" s="81"/>
      <c r="SCJ59" s="81"/>
      <c r="SCK59" s="81"/>
      <c r="SCL59" s="81"/>
      <c r="SCM59" s="81"/>
      <c r="SCN59" s="81"/>
      <c r="SCO59" s="81"/>
      <c r="SCP59" s="81"/>
      <c r="SCQ59" s="81"/>
      <c r="SCR59" s="81"/>
      <c r="SCS59" s="81"/>
      <c r="SCT59" s="81"/>
      <c r="SCU59" s="81"/>
      <c r="SCV59" s="81"/>
      <c r="SCW59" s="81"/>
      <c r="SCX59" s="81"/>
      <c r="SCY59" s="81"/>
      <c r="SCZ59" s="81"/>
      <c r="SDA59" s="81"/>
      <c r="SDB59" s="81"/>
      <c r="SDC59" s="81"/>
      <c r="SDD59" s="81"/>
      <c r="SDE59" s="81"/>
      <c r="SDF59" s="81"/>
      <c r="SDG59" s="81"/>
      <c r="SDH59" s="81"/>
      <c r="SDI59" s="81"/>
      <c r="SDJ59" s="81"/>
      <c r="SDK59" s="81"/>
      <c r="SDL59" s="81"/>
      <c r="SDM59" s="81"/>
      <c r="SDN59" s="81"/>
      <c r="SDO59" s="81"/>
      <c r="SDP59" s="81"/>
      <c r="SDQ59" s="81"/>
      <c r="SDR59" s="81"/>
      <c r="SDS59" s="81"/>
      <c r="SDT59" s="81"/>
      <c r="SDU59" s="81"/>
      <c r="SDV59" s="81"/>
      <c r="SDW59" s="81"/>
      <c r="SDX59" s="81"/>
      <c r="SDY59" s="81"/>
      <c r="SDZ59" s="81"/>
      <c r="SEA59" s="81"/>
      <c r="SEB59" s="81"/>
      <c r="SEC59" s="81"/>
      <c r="SED59" s="81"/>
      <c r="SEE59" s="81"/>
      <c r="SEF59" s="81"/>
      <c r="SEG59" s="81"/>
      <c r="SEH59" s="81"/>
      <c r="SEI59" s="81"/>
      <c r="SEJ59" s="81"/>
      <c r="SEK59" s="81"/>
      <c r="SEL59" s="81"/>
      <c r="SEM59" s="81"/>
      <c r="SEN59" s="81"/>
      <c r="SEO59" s="81"/>
      <c r="SEP59" s="81"/>
      <c r="SEQ59" s="81"/>
      <c r="SER59" s="81"/>
      <c r="SES59" s="81"/>
      <c r="SET59" s="81"/>
      <c r="SEU59" s="81"/>
      <c r="SEV59" s="81"/>
      <c r="SEW59" s="81"/>
      <c r="SEX59" s="81"/>
      <c r="SEY59" s="81"/>
      <c r="SEZ59" s="81"/>
      <c r="SFA59" s="81"/>
      <c r="SFB59" s="81"/>
      <c r="SFC59" s="81"/>
      <c r="SFD59" s="81"/>
      <c r="SFE59" s="81"/>
      <c r="SFF59" s="81"/>
      <c r="SFG59" s="81"/>
      <c r="SFH59" s="81"/>
      <c r="SFI59" s="81"/>
      <c r="SFJ59" s="81"/>
      <c r="SFK59" s="81"/>
      <c r="SFL59" s="81"/>
      <c r="SFM59" s="81"/>
      <c r="SFN59" s="81"/>
      <c r="SFO59" s="81"/>
      <c r="SFP59" s="81"/>
      <c r="SFQ59" s="81"/>
      <c r="SFR59" s="81"/>
      <c r="SFS59" s="81"/>
      <c r="SFT59" s="81"/>
      <c r="SFU59" s="81"/>
      <c r="SFV59" s="81"/>
      <c r="SFW59" s="81"/>
      <c r="SFX59" s="81"/>
      <c r="SFY59" s="81"/>
      <c r="SFZ59" s="81"/>
      <c r="SGA59" s="81"/>
      <c r="SGB59" s="81"/>
      <c r="SGC59" s="81"/>
      <c r="SGD59" s="81"/>
      <c r="SGE59" s="81"/>
      <c r="SGF59" s="81"/>
      <c r="SGG59" s="81"/>
      <c r="SGH59" s="81"/>
      <c r="SGI59" s="81"/>
      <c r="SGJ59" s="81"/>
      <c r="SGK59" s="81"/>
      <c r="SGL59" s="81"/>
      <c r="SGM59" s="81"/>
      <c r="SGN59" s="81"/>
      <c r="SGO59" s="81"/>
      <c r="SGP59" s="81"/>
      <c r="SGQ59" s="81"/>
      <c r="SGR59" s="81"/>
      <c r="SGS59" s="81"/>
      <c r="SGT59" s="81"/>
      <c r="SGU59" s="81"/>
      <c r="SGV59" s="81"/>
      <c r="SGW59" s="81"/>
      <c r="SGX59" s="81"/>
      <c r="SGY59" s="81"/>
      <c r="SGZ59" s="81"/>
      <c r="SHA59" s="81"/>
      <c r="SHB59" s="81"/>
      <c r="SHC59" s="81"/>
      <c r="SHD59" s="81"/>
      <c r="SHE59" s="81"/>
      <c r="SHF59" s="81"/>
      <c r="SHG59" s="81"/>
      <c r="SHH59" s="81"/>
      <c r="SHI59" s="81"/>
      <c r="SHJ59" s="81"/>
      <c r="SHK59" s="81"/>
      <c r="SHL59" s="81"/>
      <c r="SHM59" s="81"/>
      <c r="SHN59" s="81"/>
      <c r="SHO59" s="81"/>
      <c r="SHP59" s="81"/>
      <c r="SHQ59" s="81"/>
      <c r="SHR59" s="81"/>
      <c r="SHS59" s="81"/>
      <c r="SHT59" s="81"/>
      <c r="SHU59" s="81"/>
      <c r="SHV59" s="81"/>
      <c r="SHW59" s="81"/>
      <c r="SHX59" s="81"/>
      <c r="SHY59" s="81"/>
      <c r="SHZ59" s="81"/>
      <c r="SIA59" s="81"/>
      <c r="SIB59" s="81"/>
      <c r="SIC59" s="81"/>
      <c r="SID59" s="81"/>
      <c r="SIE59" s="81"/>
      <c r="SIF59" s="81"/>
      <c r="SIG59" s="81"/>
      <c r="SIH59" s="81"/>
      <c r="SII59" s="81"/>
      <c r="SIJ59" s="81"/>
      <c r="SIK59" s="81"/>
      <c r="SIL59" s="81"/>
      <c r="SIM59" s="81"/>
      <c r="SIN59" s="81"/>
      <c r="SIO59" s="81"/>
      <c r="SIP59" s="81"/>
      <c r="SIQ59" s="81"/>
      <c r="SIR59" s="81"/>
      <c r="SIS59" s="81"/>
      <c r="SIT59" s="81"/>
      <c r="SIU59" s="81"/>
      <c r="SIV59" s="81"/>
      <c r="SIW59" s="81"/>
      <c r="SIX59" s="81"/>
      <c r="SIY59" s="81"/>
      <c r="SIZ59" s="81"/>
      <c r="SJA59" s="81"/>
      <c r="SJB59" s="81"/>
      <c r="SJC59" s="81"/>
      <c r="SJD59" s="81"/>
      <c r="SJE59" s="81"/>
      <c r="SJF59" s="81"/>
      <c r="SJG59" s="81"/>
      <c r="SJH59" s="81"/>
      <c r="SJI59" s="81"/>
      <c r="SJJ59" s="81"/>
      <c r="SJK59" s="81"/>
      <c r="SJL59" s="81"/>
      <c r="SJM59" s="81"/>
      <c r="SJN59" s="81"/>
      <c r="SJO59" s="81"/>
      <c r="SJP59" s="81"/>
      <c r="SJQ59" s="81"/>
      <c r="SJR59" s="81"/>
      <c r="SJS59" s="81"/>
      <c r="SJT59" s="81"/>
      <c r="SJU59" s="81"/>
      <c r="SJV59" s="81"/>
      <c r="SJW59" s="81"/>
      <c r="SJX59" s="81"/>
      <c r="SJY59" s="81"/>
      <c r="SJZ59" s="81"/>
      <c r="SKA59" s="81"/>
      <c r="SKB59" s="81"/>
      <c r="SKC59" s="81"/>
      <c r="SKD59" s="81"/>
      <c r="SKE59" s="81"/>
      <c r="SKF59" s="81"/>
      <c r="SKG59" s="81"/>
      <c r="SKH59" s="81"/>
      <c r="SKI59" s="81"/>
      <c r="SKJ59" s="81"/>
      <c r="SKK59" s="81"/>
      <c r="SKL59" s="81"/>
      <c r="SKM59" s="81"/>
      <c r="SKN59" s="81"/>
      <c r="SKO59" s="81"/>
      <c r="SKP59" s="81"/>
      <c r="SKQ59" s="81"/>
      <c r="SKR59" s="81"/>
      <c r="SKS59" s="81"/>
      <c r="SKT59" s="81"/>
      <c r="SKU59" s="81"/>
      <c r="SKV59" s="81"/>
      <c r="SKW59" s="81"/>
      <c r="SKX59" s="81"/>
      <c r="SKY59" s="81"/>
      <c r="SKZ59" s="81"/>
      <c r="SLA59" s="81"/>
      <c r="SLB59" s="81"/>
      <c r="SLC59" s="81"/>
      <c r="SLD59" s="81"/>
      <c r="SLE59" s="81"/>
      <c r="SLF59" s="81"/>
      <c r="SLG59" s="81"/>
      <c r="SLH59" s="81"/>
      <c r="SLI59" s="81"/>
      <c r="SLJ59" s="81"/>
      <c r="SLK59" s="81"/>
      <c r="SLL59" s="81"/>
      <c r="SLM59" s="81"/>
      <c r="SLN59" s="81"/>
      <c r="SLO59" s="81"/>
      <c r="SLP59" s="81"/>
      <c r="SLQ59" s="81"/>
      <c r="SLR59" s="81"/>
      <c r="SLS59" s="81"/>
      <c r="SLT59" s="81"/>
      <c r="SLU59" s="81"/>
      <c r="SLV59" s="81"/>
      <c r="SLW59" s="81"/>
      <c r="SLX59" s="81"/>
      <c r="SLY59" s="81"/>
      <c r="SLZ59" s="81"/>
      <c r="SMA59" s="81"/>
      <c r="SMB59" s="81"/>
      <c r="SMC59" s="81"/>
      <c r="SMD59" s="81"/>
      <c r="SME59" s="81"/>
      <c r="SMF59" s="81"/>
      <c r="SMG59" s="81"/>
      <c r="SMH59" s="81"/>
      <c r="SMI59" s="81"/>
      <c r="SMJ59" s="81"/>
      <c r="SMK59" s="81"/>
      <c r="SML59" s="81"/>
      <c r="SMM59" s="81"/>
      <c r="SMN59" s="81"/>
      <c r="SMO59" s="81"/>
      <c r="SMP59" s="81"/>
      <c r="SMQ59" s="81"/>
      <c r="SMR59" s="81"/>
      <c r="SMS59" s="81"/>
      <c r="SMT59" s="81"/>
      <c r="SMU59" s="81"/>
      <c r="SMV59" s="81"/>
      <c r="SMW59" s="81"/>
      <c r="SMX59" s="81"/>
      <c r="SMY59" s="81"/>
      <c r="SMZ59" s="81"/>
      <c r="SNA59" s="81"/>
      <c r="SNB59" s="81"/>
      <c r="SNC59" s="81"/>
      <c r="SND59" s="81"/>
      <c r="SNE59" s="81"/>
      <c r="SNF59" s="81"/>
      <c r="SNG59" s="81"/>
      <c r="SNH59" s="81"/>
      <c r="SNI59" s="81"/>
      <c r="SNJ59" s="81"/>
      <c r="SNK59" s="81"/>
      <c r="SNL59" s="81"/>
      <c r="SNM59" s="81"/>
      <c r="SNN59" s="81"/>
      <c r="SNO59" s="81"/>
      <c r="SNP59" s="81"/>
      <c r="SNQ59" s="81"/>
      <c r="SNR59" s="81"/>
      <c r="SNS59" s="81"/>
      <c r="SNT59" s="81"/>
      <c r="SNU59" s="81"/>
      <c r="SNV59" s="81"/>
      <c r="SNW59" s="81"/>
      <c r="SNX59" s="81"/>
      <c r="SNY59" s="81"/>
      <c r="SNZ59" s="81"/>
      <c r="SOA59" s="81"/>
      <c r="SOB59" s="81"/>
      <c r="SOC59" s="81"/>
      <c r="SOD59" s="81"/>
      <c r="SOE59" s="81"/>
      <c r="SOF59" s="81"/>
      <c r="SOG59" s="81"/>
      <c r="SOH59" s="81"/>
      <c r="SOI59" s="81"/>
      <c r="SOJ59" s="81"/>
      <c r="SOK59" s="81"/>
      <c r="SOL59" s="81"/>
      <c r="SOM59" s="81"/>
      <c r="SON59" s="81"/>
      <c r="SOO59" s="81"/>
      <c r="SOP59" s="81"/>
      <c r="SOQ59" s="81"/>
      <c r="SOR59" s="81"/>
      <c r="SOS59" s="81"/>
      <c r="SOT59" s="81"/>
      <c r="SOU59" s="81"/>
      <c r="SOV59" s="81"/>
      <c r="SOW59" s="81"/>
      <c r="SOX59" s="81"/>
      <c r="SOY59" s="81"/>
      <c r="SOZ59" s="81"/>
      <c r="SPA59" s="81"/>
      <c r="SPB59" s="81"/>
      <c r="SPC59" s="81"/>
      <c r="SPD59" s="81"/>
      <c r="SPE59" s="81"/>
      <c r="SPF59" s="81"/>
      <c r="SPG59" s="81"/>
      <c r="SPH59" s="81"/>
      <c r="SPI59" s="81"/>
      <c r="SPJ59" s="81"/>
      <c r="SPK59" s="81"/>
      <c r="SPL59" s="81"/>
      <c r="SPM59" s="81"/>
      <c r="SPN59" s="81"/>
      <c r="SPO59" s="81"/>
      <c r="SPP59" s="81"/>
      <c r="SPQ59" s="81"/>
      <c r="SPR59" s="81"/>
      <c r="SPS59" s="81"/>
      <c r="SPT59" s="81"/>
      <c r="SPU59" s="81"/>
      <c r="SPV59" s="81"/>
      <c r="SPW59" s="81"/>
      <c r="SPX59" s="81"/>
      <c r="SPY59" s="81"/>
      <c r="SPZ59" s="81"/>
      <c r="SQA59" s="81"/>
      <c r="SQB59" s="81"/>
      <c r="SQC59" s="81"/>
      <c r="SQD59" s="81"/>
      <c r="SQE59" s="81"/>
      <c r="SQF59" s="81"/>
      <c r="SQG59" s="81"/>
      <c r="SQH59" s="81"/>
      <c r="SQI59" s="81"/>
      <c r="SQJ59" s="81"/>
      <c r="SQK59" s="81"/>
      <c r="SQL59" s="81"/>
      <c r="SQM59" s="81"/>
      <c r="SQN59" s="81"/>
      <c r="SQO59" s="81"/>
      <c r="SQP59" s="81"/>
      <c r="SQQ59" s="81"/>
      <c r="SQR59" s="81"/>
      <c r="SQS59" s="81"/>
      <c r="SQT59" s="81"/>
      <c r="SQU59" s="81"/>
      <c r="SQV59" s="81"/>
      <c r="SQW59" s="81"/>
      <c r="SQX59" s="81"/>
      <c r="SQY59" s="81"/>
      <c r="SQZ59" s="81"/>
      <c r="SRA59" s="81"/>
      <c r="SRB59" s="81"/>
      <c r="SRC59" s="81"/>
      <c r="SRD59" s="81"/>
      <c r="SRE59" s="81"/>
      <c r="SRF59" s="81"/>
      <c r="SRG59" s="81"/>
      <c r="SRH59" s="81"/>
      <c r="SRI59" s="81"/>
      <c r="SRJ59" s="81"/>
      <c r="SRK59" s="81"/>
      <c r="SRL59" s="81"/>
      <c r="SRM59" s="81"/>
      <c r="SRN59" s="81"/>
      <c r="SRO59" s="81"/>
      <c r="SRP59" s="81"/>
      <c r="SRQ59" s="81"/>
      <c r="SRR59" s="81"/>
      <c r="SRS59" s="81"/>
      <c r="SRT59" s="81"/>
      <c r="SRU59" s="81"/>
      <c r="SRV59" s="81"/>
      <c r="SRW59" s="81"/>
      <c r="SRX59" s="81"/>
      <c r="SRY59" s="81"/>
      <c r="SRZ59" s="81"/>
      <c r="SSA59" s="81"/>
      <c r="SSB59" s="81"/>
      <c r="SSC59" s="81"/>
      <c r="SSD59" s="81"/>
      <c r="SSE59" s="81"/>
      <c r="SSF59" s="81"/>
      <c r="SSG59" s="81"/>
      <c r="SSH59" s="81"/>
      <c r="SSI59" s="81"/>
      <c r="SSJ59" s="81"/>
      <c r="SSK59" s="81"/>
      <c r="SSL59" s="81"/>
      <c r="SSM59" s="81"/>
      <c r="SSN59" s="81"/>
      <c r="SSO59" s="81"/>
      <c r="SSP59" s="81"/>
      <c r="SSQ59" s="81"/>
      <c r="SSR59" s="81"/>
      <c r="SSS59" s="81"/>
      <c r="SST59" s="81"/>
      <c r="SSU59" s="81"/>
      <c r="SSV59" s="81"/>
      <c r="SSW59" s="81"/>
      <c r="SSX59" s="81"/>
      <c r="SSY59" s="81"/>
      <c r="SSZ59" s="81"/>
      <c r="STA59" s="81"/>
      <c r="STB59" s="81"/>
      <c r="STC59" s="81"/>
      <c r="STD59" s="81"/>
      <c r="STE59" s="81"/>
      <c r="STF59" s="81"/>
      <c r="STG59" s="81"/>
      <c r="STH59" s="81"/>
      <c r="STI59" s="81"/>
      <c r="STJ59" s="81"/>
      <c r="STK59" s="81"/>
      <c r="STL59" s="81"/>
      <c r="STM59" s="81"/>
      <c r="STN59" s="81"/>
      <c r="STO59" s="81"/>
      <c r="STP59" s="81"/>
      <c r="STQ59" s="81"/>
      <c r="STR59" s="81"/>
      <c r="STS59" s="81"/>
      <c r="STT59" s="81"/>
      <c r="STU59" s="81"/>
      <c r="STV59" s="81"/>
      <c r="STW59" s="81"/>
      <c r="STX59" s="81"/>
      <c r="STY59" s="81"/>
      <c r="STZ59" s="81"/>
      <c r="SUA59" s="81"/>
      <c r="SUB59" s="81"/>
      <c r="SUC59" s="81"/>
      <c r="SUD59" s="81"/>
      <c r="SUE59" s="81"/>
      <c r="SUF59" s="81"/>
      <c r="SUG59" s="81"/>
      <c r="SUH59" s="81"/>
      <c r="SUI59" s="81"/>
      <c r="SUJ59" s="81"/>
      <c r="SUK59" s="81"/>
      <c r="SUL59" s="81"/>
      <c r="SUM59" s="81"/>
      <c r="SUN59" s="81"/>
      <c r="SUO59" s="81"/>
      <c r="SUP59" s="81"/>
      <c r="SUQ59" s="81"/>
      <c r="SUR59" s="81"/>
      <c r="SUS59" s="81"/>
      <c r="SUT59" s="81"/>
      <c r="SUU59" s="81"/>
      <c r="SUV59" s="81"/>
      <c r="SUW59" s="81"/>
      <c r="SUX59" s="81"/>
      <c r="SUY59" s="81"/>
      <c r="SUZ59" s="81"/>
      <c r="SVA59" s="81"/>
      <c r="SVB59" s="81"/>
      <c r="SVC59" s="81"/>
      <c r="SVD59" s="81"/>
      <c r="SVE59" s="81"/>
      <c r="SVF59" s="81"/>
      <c r="SVG59" s="81"/>
      <c r="SVH59" s="81"/>
      <c r="SVI59" s="81"/>
      <c r="SVJ59" s="81"/>
      <c r="SVK59" s="81"/>
      <c r="SVL59" s="81"/>
      <c r="SVM59" s="81"/>
      <c r="SVN59" s="81"/>
      <c r="SVO59" s="81"/>
      <c r="SVP59" s="81"/>
      <c r="SVQ59" s="81"/>
      <c r="SVR59" s="81"/>
      <c r="SVS59" s="81"/>
      <c r="SVT59" s="81"/>
      <c r="SVU59" s="81"/>
      <c r="SVV59" s="81"/>
      <c r="SVW59" s="81"/>
      <c r="SVX59" s="81"/>
      <c r="SVY59" s="81"/>
      <c r="SVZ59" s="81"/>
      <c r="SWA59" s="81"/>
      <c r="SWB59" s="81"/>
      <c r="SWC59" s="81"/>
      <c r="SWD59" s="81"/>
      <c r="SWE59" s="81"/>
      <c r="SWF59" s="81"/>
      <c r="SWG59" s="81"/>
      <c r="SWH59" s="81"/>
      <c r="SWI59" s="81"/>
      <c r="SWJ59" s="81"/>
      <c r="SWK59" s="81"/>
      <c r="SWL59" s="81"/>
      <c r="SWM59" s="81"/>
      <c r="SWN59" s="81"/>
      <c r="SWO59" s="81"/>
      <c r="SWP59" s="81"/>
      <c r="SWQ59" s="81"/>
      <c r="SWR59" s="81"/>
      <c r="SWS59" s="81"/>
      <c r="SWT59" s="81"/>
      <c r="SWU59" s="81"/>
      <c r="SWV59" s="81"/>
      <c r="SWW59" s="81"/>
      <c r="SWX59" s="81"/>
      <c r="SWY59" s="81"/>
      <c r="SWZ59" s="81"/>
      <c r="SXA59" s="81"/>
      <c r="SXB59" s="81"/>
      <c r="SXC59" s="81"/>
      <c r="SXD59" s="81"/>
      <c r="SXE59" s="81"/>
      <c r="SXF59" s="81"/>
      <c r="SXG59" s="81"/>
      <c r="SXH59" s="81"/>
      <c r="SXI59" s="81"/>
      <c r="SXJ59" s="81"/>
      <c r="SXK59" s="81"/>
      <c r="SXL59" s="81"/>
      <c r="SXM59" s="81"/>
      <c r="SXN59" s="81"/>
      <c r="SXO59" s="81"/>
      <c r="SXP59" s="81"/>
      <c r="SXQ59" s="81"/>
      <c r="SXR59" s="81"/>
      <c r="SXS59" s="81"/>
      <c r="SXT59" s="81"/>
      <c r="SXU59" s="81"/>
      <c r="SXV59" s="81"/>
      <c r="SXW59" s="81"/>
      <c r="SXX59" s="81"/>
      <c r="SXY59" s="81"/>
      <c r="SXZ59" s="81"/>
      <c r="SYA59" s="81"/>
      <c r="SYB59" s="81"/>
      <c r="SYC59" s="81"/>
      <c r="SYD59" s="81"/>
      <c r="SYE59" s="81"/>
      <c r="SYF59" s="81"/>
      <c r="SYG59" s="81"/>
      <c r="SYH59" s="81"/>
      <c r="SYI59" s="81"/>
      <c r="SYJ59" s="81"/>
      <c r="SYK59" s="81"/>
      <c r="SYL59" s="81"/>
      <c r="SYM59" s="81"/>
      <c r="SYN59" s="81"/>
      <c r="SYO59" s="81"/>
      <c r="SYP59" s="81"/>
      <c r="SYQ59" s="81"/>
      <c r="SYR59" s="81"/>
      <c r="SYS59" s="81"/>
      <c r="SYT59" s="81"/>
      <c r="SYU59" s="81"/>
      <c r="SYV59" s="81"/>
      <c r="SYW59" s="81"/>
      <c r="SYX59" s="81"/>
      <c r="SYY59" s="81"/>
      <c r="SYZ59" s="81"/>
      <c r="SZA59" s="81"/>
      <c r="SZB59" s="81"/>
      <c r="SZC59" s="81"/>
      <c r="SZD59" s="81"/>
      <c r="SZE59" s="81"/>
      <c r="SZF59" s="81"/>
      <c r="SZG59" s="81"/>
      <c r="SZH59" s="81"/>
      <c r="SZI59" s="81"/>
      <c r="SZJ59" s="81"/>
      <c r="SZK59" s="81"/>
      <c r="SZL59" s="81"/>
      <c r="SZM59" s="81"/>
      <c r="SZN59" s="81"/>
      <c r="SZO59" s="81"/>
      <c r="SZP59" s="81"/>
      <c r="SZQ59" s="81"/>
      <c r="SZR59" s="81"/>
      <c r="SZS59" s="81"/>
      <c r="SZT59" s="81"/>
      <c r="SZU59" s="81"/>
      <c r="SZV59" s="81"/>
      <c r="SZW59" s="81"/>
      <c r="SZX59" s="81"/>
      <c r="SZY59" s="81"/>
      <c r="SZZ59" s="81"/>
      <c r="TAA59" s="81"/>
      <c r="TAB59" s="81"/>
      <c r="TAC59" s="81"/>
      <c r="TAD59" s="81"/>
      <c r="TAE59" s="81"/>
      <c r="TAF59" s="81"/>
      <c r="TAG59" s="81"/>
      <c r="TAH59" s="81"/>
      <c r="TAI59" s="81"/>
      <c r="TAJ59" s="81"/>
      <c r="TAK59" s="81"/>
      <c r="TAL59" s="81"/>
      <c r="TAM59" s="81"/>
      <c r="TAN59" s="81"/>
      <c r="TAO59" s="81"/>
      <c r="TAP59" s="81"/>
      <c r="TAQ59" s="81"/>
      <c r="TAR59" s="81"/>
      <c r="TAS59" s="81"/>
      <c r="TAT59" s="81"/>
      <c r="TAU59" s="81"/>
      <c r="TAV59" s="81"/>
      <c r="TAW59" s="81"/>
      <c r="TAX59" s="81"/>
      <c r="TAY59" s="81"/>
      <c r="TAZ59" s="81"/>
      <c r="TBA59" s="81"/>
      <c r="TBB59" s="81"/>
      <c r="TBC59" s="81"/>
      <c r="TBD59" s="81"/>
      <c r="TBE59" s="81"/>
      <c r="TBF59" s="81"/>
      <c r="TBG59" s="81"/>
      <c r="TBH59" s="81"/>
      <c r="TBI59" s="81"/>
      <c r="TBJ59" s="81"/>
      <c r="TBK59" s="81"/>
      <c r="TBL59" s="81"/>
      <c r="TBM59" s="81"/>
      <c r="TBN59" s="81"/>
      <c r="TBO59" s="81"/>
      <c r="TBP59" s="81"/>
      <c r="TBQ59" s="81"/>
      <c r="TBR59" s="81"/>
      <c r="TBS59" s="81"/>
      <c r="TBT59" s="81"/>
      <c r="TBU59" s="81"/>
      <c r="TBV59" s="81"/>
      <c r="TBW59" s="81"/>
      <c r="TBX59" s="81"/>
      <c r="TBY59" s="81"/>
      <c r="TBZ59" s="81"/>
      <c r="TCA59" s="81"/>
      <c r="TCB59" s="81"/>
      <c r="TCC59" s="81"/>
      <c r="TCD59" s="81"/>
      <c r="TCE59" s="81"/>
      <c r="TCF59" s="81"/>
      <c r="TCG59" s="81"/>
      <c r="TCH59" s="81"/>
      <c r="TCI59" s="81"/>
      <c r="TCJ59" s="81"/>
      <c r="TCK59" s="81"/>
      <c r="TCL59" s="81"/>
      <c r="TCM59" s="81"/>
      <c r="TCN59" s="81"/>
      <c r="TCO59" s="81"/>
      <c r="TCP59" s="81"/>
      <c r="TCQ59" s="81"/>
      <c r="TCR59" s="81"/>
      <c r="TCS59" s="81"/>
      <c r="TCT59" s="81"/>
      <c r="TCU59" s="81"/>
      <c r="TCV59" s="81"/>
      <c r="TCW59" s="81"/>
      <c r="TCX59" s="81"/>
      <c r="TCY59" s="81"/>
      <c r="TCZ59" s="81"/>
      <c r="TDA59" s="81"/>
      <c r="TDB59" s="81"/>
      <c r="TDC59" s="81"/>
      <c r="TDD59" s="81"/>
      <c r="TDE59" s="81"/>
      <c r="TDF59" s="81"/>
      <c r="TDG59" s="81"/>
      <c r="TDH59" s="81"/>
      <c r="TDI59" s="81"/>
      <c r="TDJ59" s="81"/>
      <c r="TDK59" s="81"/>
      <c r="TDL59" s="81"/>
      <c r="TDM59" s="81"/>
      <c r="TDN59" s="81"/>
      <c r="TDO59" s="81"/>
      <c r="TDP59" s="81"/>
      <c r="TDQ59" s="81"/>
      <c r="TDR59" s="81"/>
      <c r="TDS59" s="81"/>
      <c r="TDT59" s="81"/>
      <c r="TDU59" s="81"/>
      <c r="TDV59" s="81"/>
      <c r="TDW59" s="81"/>
      <c r="TDX59" s="81"/>
      <c r="TDY59" s="81"/>
      <c r="TDZ59" s="81"/>
      <c r="TEA59" s="81"/>
      <c r="TEB59" s="81"/>
      <c r="TEC59" s="81"/>
      <c r="TED59" s="81"/>
      <c r="TEE59" s="81"/>
      <c r="TEF59" s="81"/>
      <c r="TEG59" s="81"/>
      <c r="TEH59" s="81"/>
      <c r="TEI59" s="81"/>
      <c r="TEJ59" s="81"/>
      <c r="TEK59" s="81"/>
      <c r="TEL59" s="81"/>
      <c r="TEM59" s="81"/>
      <c r="TEN59" s="81"/>
      <c r="TEO59" s="81"/>
      <c r="TEP59" s="81"/>
      <c r="TEQ59" s="81"/>
      <c r="TER59" s="81"/>
      <c r="TES59" s="81"/>
      <c r="TET59" s="81"/>
      <c r="TEU59" s="81"/>
      <c r="TEV59" s="81"/>
      <c r="TEW59" s="81"/>
      <c r="TEX59" s="81"/>
      <c r="TEY59" s="81"/>
      <c r="TEZ59" s="81"/>
      <c r="TFA59" s="81"/>
      <c r="TFB59" s="81"/>
      <c r="TFC59" s="81"/>
      <c r="TFD59" s="81"/>
      <c r="TFE59" s="81"/>
      <c r="TFF59" s="81"/>
      <c r="TFG59" s="81"/>
      <c r="TFH59" s="81"/>
      <c r="TFI59" s="81"/>
      <c r="TFJ59" s="81"/>
      <c r="TFK59" s="81"/>
      <c r="TFL59" s="81"/>
      <c r="TFM59" s="81"/>
      <c r="TFN59" s="81"/>
      <c r="TFO59" s="81"/>
      <c r="TFP59" s="81"/>
      <c r="TFQ59" s="81"/>
      <c r="TFR59" s="81"/>
      <c r="TFS59" s="81"/>
      <c r="TFT59" s="81"/>
      <c r="TFU59" s="81"/>
      <c r="TFV59" s="81"/>
      <c r="TFW59" s="81"/>
      <c r="TFX59" s="81"/>
      <c r="TFY59" s="81"/>
      <c r="TFZ59" s="81"/>
      <c r="TGA59" s="81"/>
      <c r="TGB59" s="81"/>
      <c r="TGC59" s="81"/>
      <c r="TGD59" s="81"/>
      <c r="TGE59" s="81"/>
      <c r="TGF59" s="81"/>
      <c r="TGG59" s="81"/>
      <c r="TGH59" s="81"/>
      <c r="TGI59" s="81"/>
      <c r="TGJ59" s="81"/>
      <c r="TGK59" s="81"/>
      <c r="TGL59" s="81"/>
      <c r="TGM59" s="81"/>
      <c r="TGN59" s="81"/>
      <c r="TGO59" s="81"/>
      <c r="TGP59" s="81"/>
      <c r="TGQ59" s="81"/>
      <c r="TGR59" s="81"/>
      <c r="TGS59" s="81"/>
      <c r="TGT59" s="81"/>
      <c r="TGU59" s="81"/>
      <c r="TGV59" s="81"/>
      <c r="TGW59" s="81"/>
      <c r="TGX59" s="81"/>
      <c r="TGY59" s="81"/>
      <c r="TGZ59" s="81"/>
      <c r="THA59" s="81"/>
      <c r="THB59" s="81"/>
      <c r="THC59" s="81"/>
      <c r="THD59" s="81"/>
      <c r="THE59" s="81"/>
      <c r="THF59" s="81"/>
      <c r="THG59" s="81"/>
      <c r="THH59" s="81"/>
      <c r="THI59" s="81"/>
      <c r="THJ59" s="81"/>
      <c r="THK59" s="81"/>
      <c r="THL59" s="81"/>
      <c r="THM59" s="81"/>
      <c r="THN59" s="81"/>
      <c r="THO59" s="81"/>
      <c r="THP59" s="81"/>
      <c r="THQ59" s="81"/>
      <c r="THR59" s="81"/>
      <c r="THS59" s="81"/>
      <c r="THT59" s="81"/>
      <c r="THU59" s="81"/>
      <c r="THV59" s="81"/>
      <c r="THW59" s="81"/>
      <c r="THX59" s="81"/>
      <c r="THY59" s="81"/>
      <c r="THZ59" s="81"/>
      <c r="TIA59" s="81"/>
      <c r="TIB59" s="81"/>
      <c r="TIC59" s="81"/>
      <c r="TID59" s="81"/>
      <c r="TIE59" s="81"/>
      <c r="TIF59" s="81"/>
      <c r="TIG59" s="81"/>
      <c r="TIH59" s="81"/>
      <c r="TII59" s="81"/>
      <c r="TIJ59" s="81"/>
      <c r="TIK59" s="81"/>
      <c r="TIL59" s="81"/>
      <c r="TIM59" s="81"/>
      <c r="TIN59" s="81"/>
      <c r="TIO59" s="81"/>
      <c r="TIP59" s="81"/>
      <c r="TIQ59" s="81"/>
      <c r="TIR59" s="81"/>
      <c r="TIS59" s="81"/>
      <c r="TIT59" s="81"/>
      <c r="TIU59" s="81"/>
      <c r="TIV59" s="81"/>
      <c r="TIW59" s="81"/>
      <c r="TIX59" s="81"/>
      <c r="TIY59" s="81"/>
      <c r="TIZ59" s="81"/>
      <c r="TJA59" s="81"/>
      <c r="TJB59" s="81"/>
      <c r="TJC59" s="81"/>
      <c r="TJD59" s="81"/>
      <c r="TJE59" s="81"/>
      <c r="TJF59" s="81"/>
      <c r="TJG59" s="81"/>
      <c r="TJH59" s="81"/>
      <c r="TJI59" s="81"/>
      <c r="TJJ59" s="81"/>
      <c r="TJK59" s="81"/>
      <c r="TJL59" s="81"/>
      <c r="TJM59" s="81"/>
      <c r="TJN59" s="81"/>
      <c r="TJO59" s="81"/>
      <c r="TJP59" s="81"/>
      <c r="TJQ59" s="81"/>
      <c r="TJR59" s="81"/>
      <c r="TJS59" s="81"/>
      <c r="TJT59" s="81"/>
      <c r="TJU59" s="81"/>
      <c r="TJV59" s="81"/>
      <c r="TJW59" s="81"/>
      <c r="TJX59" s="81"/>
      <c r="TJY59" s="81"/>
      <c r="TJZ59" s="81"/>
      <c r="TKA59" s="81"/>
      <c r="TKB59" s="81"/>
      <c r="TKC59" s="81"/>
      <c r="TKD59" s="81"/>
      <c r="TKE59" s="81"/>
      <c r="TKF59" s="81"/>
      <c r="TKG59" s="81"/>
      <c r="TKH59" s="81"/>
      <c r="TKI59" s="81"/>
      <c r="TKJ59" s="81"/>
      <c r="TKK59" s="81"/>
      <c r="TKL59" s="81"/>
      <c r="TKM59" s="81"/>
      <c r="TKN59" s="81"/>
      <c r="TKO59" s="81"/>
      <c r="TKP59" s="81"/>
      <c r="TKQ59" s="81"/>
      <c r="TKR59" s="81"/>
      <c r="TKS59" s="81"/>
      <c r="TKT59" s="81"/>
      <c r="TKU59" s="81"/>
      <c r="TKV59" s="81"/>
      <c r="TKW59" s="81"/>
      <c r="TKX59" s="81"/>
      <c r="TKY59" s="81"/>
      <c r="TKZ59" s="81"/>
      <c r="TLA59" s="81"/>
      <c r="TLB59" s="81"/>
      <c r="TLC59" s="81"/>
      <c r="TLD59" s="81"/>
      <c r="TLE59" s="81"/>
      <c r="TLF59" s="81"/>
      <c r="TLG59" s="81"/>
      <c r="TLH59" s="81"/>
      <c r="TLI59" s="81"/>
      <c r="TLJ59" s="81"/>
      <c r="TLK59" s="81"/>
      <c r="TLL59" s="81"/>
      <c r="TLM59" s="81"/>
      <c r="TLN59" s="81"/>
      <c r="TLO59" s="81"/>
      <c r="TLP59" s="81"/>
      <c r="TLQ59" s="81"/>
      <c r="TLR59" s="81"/>
      <c r="TLS59" s="81"/>
      <c r="TLT59" s="81"/>
      <c r="TLU59" s="81"/>
      <c r="TLV59" s="81"/>
      <c r="TLW59" s="81"/>
      <c r="TLX59" s="81"/>
      <c r="TLY59" s="81"/>
      <c r="TLZ59" s="81"/>
      <c r="TMA59" s="81"/>
      <c r="TMB59" s="81"/>
      <c r="TMC59" s="81"/>
      <c r="TMD59" s="81"/>
      <c r="TME59" s="81"/>
      <c r="TMF59" s="81"/>
      <c r="TMG59" s="81"/>
      <c r="TMH59" s="81"/>
      <c r="TMI59" s="81"/>
      <c r="TMJ59" s="81"/>
      <c r="TMK59" s="81"/>
      <c r="TML59" s="81"/>
      <c r="TMM59" s="81"/>
      <c r="TMN59" s="81"/>
      <c r="TMO59" s="81"/>
      <c r="TMP59" s="81"/>
      <c r="TMQ59" s="81"/>
      <c r="TMR59" s="81"/>
      <c r="TMS59" s="81"/>
      <c r="TMT59" s="81"/>
      <c r="TMU59" s="81"/>
      <c r="TMV59" s="81"/>
      <c r="TMW59" s="81"/>
      <c r="TMX59" s="81"/>
      <c r="TMY59" s="81"/>
      <c r="TMZ59" s="81"/>
      <c r="TNA59" s="81"/>
      <c r="TNB59" s="81"/>
      <c r="TNC59" s="81"/>
      <c r="TND59" s="81"/>
      <c r="TNE59" s="81"/>
      <c r="TNF59" s="81"/>
      <c r="TNG59" s="81"/>
      <c r="TNH59" s="81"/>
      <c r="TNI59" s="81"/>
      <c r="TNJ59" s="81"/>
      <c r="TNK59" s="81"/>
      <c r="TNL59" s="81"/>
      <c r="TNM59" s="81"/>
      <c r="TNN59" s="81"/>
      <c r="TNO59" s="81"/>
      <c r="TNP59" s="81"/>
      <c r="TNQ59" s="81"/>
      <c r="TNR59" s="81"/>
      <c r="TNS59" s="81"/>
      <c r="TNT59" s="81"/>
      <c r="TNU59" s="81"/>
      <c r="TNV59" s="81"/>
      <c r="TNW59" s="81"/>
      <c r="TNX59" s="81"/>
      <c r="TNY59" s="81"/>
      <c r="TNZ59" s="81"/>
      <c r="TOA59" s="81"/>
      <c r="TOB59" s="81"/>
      <c r="TOC59" s="81"/>
      <c r="TOD59" s="81"/>
      <c r="TOE59" s="81"/>
      <c r="TOF59" s="81"/>
      <c r="TOG59" s="81"/>
      <c r="TOH59" s="81"/>
      <c r="TOI59" s="81"/>
      <c r="TOJ59" s="81"/>
      <c r="TOK59" s="81"/>
      <c r="TOL59" s="81"/>
      <c r="TOM59" s="81"/>
      <c r="TON59" s="81"/>
      <c r="TOO59" s="81"/>
      <c r="TOP59" s="81"/>
      <c r="TOQ59" s="81"/>
      <c r="TOR59" s="81"/>
      <c r="TOS59" s="81"/>
      <c r="TOT59" s="81"/>
      <c r="TOU59" s="81"/>
      <c r="TOV59" s="81"/>
      <c r="TOW59" s="81"/>
      <c r="TOX59" s="81"/>
      <c r="TOY59" s="81"/>
      <c r="TOZ59" s="81"/>
      <c r="TPA59" s="81"/>
      <c r="TPB59" s="81"/>
      <c r="TPC59" s="81"/>
      <c r="TPD59" s="81"/>
      <c r="TPE59" s="81"/>
      <c r="TPF59" s="81"/>
      <c r="TPG59" s="81"/>
      <c r="TPH59" s="81"/>
      <c r="TPI59" s="81"/>
      <c r="TPJ59" s="81"/>
      <c r="TPK59" s="81"/>
      <c r="TPL59" s="81"/>
      <c r="TPM59" s="81"/>
      <c r="TPN59" s="81"/>
      <c r="TPO59" s="81"/>
      <c r="TPP59" s="81"/>
      <c r="TPQ59" s="81"/>
      <c r="TPR59" s="81"/>
      <c r="TPS59" s="81"/>
      <c r="TPT59" s="81"/>
      <c r="TPU59" s="81"/>
      <c r="TPV59" s="81"/>
      <c r="TPW59" s="81"/>
      <c r="TPX59" s="81"/>
      <c r="TPY59" s="81"/>
      <c r="TPZ59" s="81"/>
      <c r="TQA59" s="81"/>
      <c r="TQB59" s="81"/>
      <c r="TQC59" s="81"/>
      <c r="TQD59" s="81"/>
      <c r="TQE59" s="81"/>
      <c r="TQF59" s="81"/>
      <c r="TQG59" s="81"/>
      <c r="TQH59" s="81"/>
      <c r="TQI59" s="81"/>
      <c r="TQJ59" s="81"/>
      <c r="TQK59" s="81"/>
      <c r="TQL59" s="81"/>
      <c r="TQM59" s="81"/>
      <c r="TQN59" s="81"/>
      <c r="TQO59" s="81"/>
      <c r="TQP59" s="81"/>
      <c r="TQQ59" s="81"/>
      <c r="TQR59" s="81"/>
      <c r="TQS59" s="81"/>
      <c r="TQT59" s="81"/>
      <c r="TQU59" s="81"/>
      <c r="TQV59" s="81"/>
      <c r="TQW59" s="81"/>
      <c r="TQX59" s="81"/>
      <c r="TQY59" s="81"/>
      <c r="TQZ59" s="81"/>
      <c r="TRA59" s="81"/>
      <c r="TRB59" s="81"/>
      <c r="TRC59" s="81"/>
      <c r="TRD59" s="81"/>
      <c r="TRE59" s="81"/>
      <c r="TRF59" s="81"/>
      <c r="TRG59" s="81"/>
      <c r="TRH59" s="81"/>
      <c r="TRI59" s="81"/>
      <c r="TRJ59" s="81"/>
      <c r="TRK59" s="81"/>
      <c r="TRL59" s="81"/>
      <c r="TRM59" s="81"/>
      <c r="TRN59" s="81"/>
      <c r="TRO59" s="81"/>
      <c r="TRP59" s="81"/>
      <c r="TRQ59" s="81"/>
      <c r="TRR59" s="81"/>
      <c r="TRS59" s="81"/>
      <c r="TRT59" s="81"/>
      <c r="TRU59" s="81"/>
      <c r="TRV59" s="81"/>
      <c r="TRW59" s="81"/>
      <c r="TRX59" s="81"/>
      <c r="TRY59" s="81"/>
      <c r="TRZ59" s="81"/>
      <c r="TSA59" s="81"/>
      <c r="TSB59" s="81"/>
      <c r="TSC59" s="81"/>
      <c r="TSD59" s="81"/>
      <c r="TSE59" s="81"/>
      <c r="TSF59" s="81"/>
      <c r="TSG59" s="81"/>
      <c r="TSH59" s="81"/>
      <c r="TSI59" s="81"/>
      <c r="TSJ59" s="81"/>
      <c r="TSK59" s="81"/>
      <c r="TSL59" s="81"/>
      <c r="TSM59" s="81"/>
      <c r="TSN59" s="81"/>
      <c r="TSO59" s="81"/>
      <c r="TSP59" s="81"/>
      <c r="TSQ59" s="81"/>
      <c r="TSR59" s="81"/>
      <c r="TSS59" s="81"/>
      <c r="TST59" s="81"/>
      <c r="TSU59" s="81"/>
      <c r="TSV59" s="81"/>
      <c r="TSW59" s="81"/>
      <c r="TSX59" s="81"/>
      <c r="TSY59" s="81"/>
      <c r="TSZ59" s="81"/>
      <c r="TTA59" s="81"/>
      <c r="TTB59" s="81"/>
      <c r="TTC59" s="81"/>
      <c r="TTD59" s="81"/>
      <c r="TTE59" s="81"/>
      <c r="TTF59" s="81"/>
      <c r="TTG59" s="81"/>
      <c r="TTH59" s="81"/>
      <c r="TTI59" s="81"/>
      <c r="TTJ59" s="81"/>
      <c r="TTK59" s="81"/>
      <c r="TTL59" s="81"/>
      <c r="TTM59" s="81"/>
      <c r="TTN59" s="81"/>
      <c r="TTO59" s="81"/>
      <c r="TTP59" s="81"/>
      <c r="TTQ59" s="81"/>
      <c r="TTR59" s="81"/>
      <c r="TTS59" s="81"/>
      <c r="TTT59" s="81"/>
      <c r="TTU59" s="81"/>
      <c r="TTV59" s="81"/>
      <c r="TTW59" s="81"/>
      <c r="TTX59" s="81"/>
      <c r="TTY59" s="81"/>
      <c r="TTZ59" s="81"/>
      <c r="TUA59" s="81"/>
      <c r="TUB59" s="81"/>
      <c r="TUC59" s="81"/>
      <c r="TUD59" s="81"/>
      <c r="TUE59" s="81"/>
      <c r="TUF59" s="81"/>
      <c r="TUG59" s="81"/>
      <c r="TUH59" s="81"/>
      <c r="TUI59" s="81"/>
      <c r="TUJ59" s="81"/>
      <c r="TUK59" s="81"/>
      <c r="TUL59" s="81"/>
      <c r="TUM59" s="81"/>
      <c r="TUN59" s="81"/>
      <c r="TUO59" s="81"/>
      <c r="TUP59" s="81"/>
      <c r="TUQ59" s="81"/>
      <c r="TUR59" s="81"/>
      <c r="TUS59" s="81"/>
      <c r="TUT59" s="81"/>
      <c r="TUU59" s="81"/>
      <c r="TUV59" s="81"/>
      <c r="TUW59" s="81"/>
      <c r="TUX59" s="81"/>
      <c r="TUY59" s="81"/>
      <c r="TUZ59" s="81"/>
      <c r="TVA59" s="81"/>
      <c r="TVB59" s="81"/>
      <c r="TVC59" s="81"/>
      <c r="TVD59" s="81"/>
      <c r="TVE59" s="81"/>
      <c r="TVF59" s="81"/>
      <c r="TVG59" s="81"/>
      <c r="TVH59" s="81"/>
      <c r="TVI59" s="81"/>
      <c r="TVJ59" s="81"/>
      <c r="TVK59" s="81"/>
      <c r="TVL59" s="81"/>
      <c r="TVM59" s="81"/>
      <c r="TVN59" s="81"/>
      <c r="TVO59" s="81"/>
      <c r="TVP59" s="81"/>
      <c r="TVQ59" s="81"/>
      <c r="TVR59" s="81"/>
      <c r="TVS59" s="81"/>
      <c r="TVT59" s="81"/>
      <c r="TVU59" s="81"/>
      <c r="TVV59" s="81"/>
      <c r="TVW59" s="81"/>
      <c r="TVX59" s="81"/>
      <c r="TVY59" s="81"/>
      <c r="TVZ59" s="81"/>
      <c r="TWA59" s="81"/>
      <c r="TWB59" s="81"/>
      <c r="TWC59" s="81"/>
      <c r="TWD59" s="81"/>
      <c r="TWE59" s="81"/>
      <c r="TWF59" s="81"/>
      <c r="TWG59" s="81"/>
      <c r="TWH59" s="81"/>
      <c r="TWI59" s="81"/>
      <c r="TWJ59" s="81"/>
      <c r="TWK59" s="81"/>
      <c r="TWL59" s="81"/>
      <c r="TWM59" s="81"/>
      <c r="TWN59" s="81"/>
      <c r="TWO59" s="81"/>
      <c r="TWP59" s="81"/>
      <c r="TWQ59" s="81"/>
      <c r="TWR59" s="81"/>
      <c r="TWS59" s="81"/>
      <c r="TWT59" s="81"/>
      <c r="TWU59" s="81"/>
      <c r="TWV59" s="81"/>
      <c r="TWW59" s="81"/>
      <c r="TWX59" s="81"/>
      <c r="TWY59" s="81"/>
      <c r="TWZ59" s="81"/>
      <c r="TXA59" s="81"/>
      <c r="TXB59" s="81"/>
      <c r="TXC59" s="81"/>
      <c r="TXD59" s="81"/>
      <c r="TXE59" s="81"/>
      <c r="TXF59" s="81"/>
      <c r="TXG59" s="81"/>
      <c r="TXH59" s="81"/>
      <c r="TXI59" s="81"/>
      <c r="TXJ59" s="81"/>
      <c r="TXK59" s="81"/>
      <c r="TXL59" s="81"/>
      <c r="TXM59" s="81"/>
      <c r="TXN59" s="81"/>
      <c r="TXO59" s="81"/>
      <c r="TXP59" s="81"/>
      <c r="TXQ59" s="81"/>
      <c r="TXR59" s="81"/>
      <c r="TXS59" s="81"/>
      <c r="TXT59" s="81"/>
      <c r="TXU59" s="81"/>
      <c r="TXV59" s="81"/>
      <c r="TXW59" s="81"/>
      <c r="TXX59" s="81"/>
      <c r="TXY59" s="81"/>
      <c r="TXZ59" s="81"/>
      <c r="TYA59" s="81"/>
      <c r="TYB59" s="81"/>
      <c r="TYC59" s="81"/>
      <c r="TYD59" s="81"/>
      <c r="TYE59" s="81"/>
      <c r="TYF59" s="81"/>
      <c r="TYG59" s="81"/>
      <c r="TYH59" s="81"/>
      <c r="TYI59" s="81"/>
      <c r="TYJ59" s="81"/>
      <c r="TYK59" s="81"/>
      <c r="TYL59" s="81"/>
      <c r="TYM59" s="81"/>
      <c r="TYN59" s="81"/>
      <c r="TYO59" s="81"/>
      <c r="TYP59" s="81"/>
      <c r="TYQ59" s="81"/>
      <c r="TYR59" s="81"/>
      <c r="TYS59" s="81"/>
      <c r="TYT59" s="81"/>
      <c r="TYU59" s="81"/>
      <c r="TYV59" s="81"/>
      <c r="TYW59" s="81"/>
      <c r="TYX59" s="81"/>
      <c r="TYY59" s="81"/>
      <c r="TYZ59" s="81"/>
      <c r="TZA59" s="81"/>
      <c r="TZB59" s="81"/>
      <c r="TZC59" s="81"/>
      <c r="TZD59" s="81"/>
      <c r="TZE59" s="81"/>
      <c r="TZF59" s="81"/>
      <c r="TZG59" s="81"/>
      <c r="TZH59" s="81"/>
      <c r="TZI59" s="81"/>
      <c r="TZJ59" s="81"/>
      <c r="TZK59" s="81"/>
      <c r="TZL59" s="81"/>
      <c r="TZM59" s="81"/>
      <c r="TZN59" s="81"/>
      <c r="TZO59" s="81"/>
      <c r="TZP59" s="81"/>
      <c r="TZQ59" s="81"/>
      <c r="TZR59" s="81"/>
      <c r="TZS59" s="81"/>
      <c r="TZT59" s="81"/>
      <c r="TZU59" s="81"/>
      <c r="TZV59" s="81"/>
      <c r="TZW59" s="81"/>
      <c r="TZX59" s="81"/>
      <c r="TZY59" s="81"/>
      <c r="TZZ59" s="81"/>
      <c r="UAA59" s="81"/>
      <c r="UAB59" s="81"/>
      <c r="UAC59" s="81"/>
      <c r="UAD59" s="81"/>
      <c r="UAE59" s="81"/>
      <c r="UAF59" s="81"/>
      <c r="UAG59" s="81"/>
      <c r="UAH59" s="81"/>
      <c r="UAI59" s="81"/>
      <c r="UAJ59" s="81"/>
      <c r="UAK59" s="81"/>
      <c r="UAL59" s="81"/>
      <c r="UAM59" s="81"/>
      <c r="UAN59" s="81"/>
      <c r="UAO59" s="81"/>
      <c r="UAP59" s="81"/>
      <c r="UAQ59" s="81"/>
      <c r="UAR59" s="81"/>
      <c r="UAS59" s="81"/>
      <c r="UAT59" s="81"/>
      <c r="UAU59" s="81"/>
      <c r="UAV59" s="81"/>
      <c r="UAW59" s="81"/>
      <c r="UAX59" s="81"/>
      <c r="UAY59" s="81"/>
      <c r="UAZ59" s="81"/>
      <c r="UBA59" s="81"/>
      <c r="UBB59" s="81"/>
      <c r="UBC59" s="81"/>
      <c r="UBD59" s="81"/>
      <c r="UBE59" s="81"/>
      <c r="UBF59" s="81"/>
      <c r="UBG59" s="81"/>
      <c r="UBH59" s="81"/>
      <c r="UBI59" s="81"/>
      <c r="UBJ59" s="81"/>
      <c r="UBK59" s="81"/>
      <c r="UBL59" s="81"/>
      <c r="UBM59" s="81"/>
      <c r="UBN59" s="81"/>
      <c r="UBO59" s="81"/>
      <c r="UBP59" s="81"/>
      <c r="UBQ59" s="81"/>
      <c r="UBR59" s="81"/>
      <c r="UBS59" s="81"/>
      <c r="UBT59" s="81"/>
      <c r="UBU59" s="81"/>
      <c r="UBV59" s="81"/>
      <c r="UBW59" s="81"/>
      <c r="UBX59" s="81"/>
      <c r="UBY59" s="81"/>
      <c r="UBZ59" s="81"/>
      <c r="UCA59" s="81"/>
      <c r="UCB59" s="81"/>
      <c r="UCC59" s="81"/>
      <c r="UCD59" s="81"/>
      <c r="UCE59" s="81"/>
      <c r="UCF59" s="81"/>
      <c r="UCG59" s="81"/>
      <c r="UCH59" s="81"/>
      <c r="UCI59" s="81"/>
      <c r="UCJ59" s="81"/>
      <c r="UCK59" s="81"/>
      <c r="UCL59" s="81"/>
      <c r="UCM59" s="81"/>
      <c r="UCN59" s="81"/>
      <c r="UCO59" s="81"/>
      <c r="UCP59" s="81"/>
      <c r="UCQ59" s="81"/>
      <c r="UCR59" s="81"/>
      <c r="UCS59" s="81"/>
      <c r="UCT59" s="81"/>
      <c r="UCU59" s="81"/>
      <c r="UCV59" s="81"/>
      <c r="UCW59" s="81"/>
      <c r="UCX59" s="81"/>
      <c r="UCY59" s="81"/>
      <c r="UCZ59" s="81"/>
      <c r="UDA59" s="81"/>
      <c r="UDB59" s="81"/>
      <c r="UDC59" s="81"/>
      <c r="UDD59" s="81"/>
      <c r="UDE59" s="81"/>
      <c r="UDF59" s="81"/>
      <c r="UDG59" s="81"/>
      <c r="UDH59" s="81"/>
      <c r="UDI59" s="81"/>
      <c r="UDJ59" s="81"/>
      <c r="UDK59" s="81"/>
      <c r="UDL59" s="81"/>
      <c r="UDM59" s="81"/>
      <c r="UDN59" s="81"/>
      <c r="UDO59" s="81"/>
      <c r="UDP59" s="81"/>
      <c r="UDQ59" s="81"/>
      <c r="UDR59" s="81"/>
      <c r="UDS59" s="81"/>
      <c r="UDT59" s="81"/>
      <c r="UDU59" s="81"/>
      <c r="UDV59" s="81"/>
      <c r="UDW59" s="81"/>
      <c r="UDX59" s="81"/>
      <c r="UDY59" s="81"/>
      <c r="UDZ59" s="81"/>
      <c r="UEA59" s="81"/>
      <c r="UEB59" s="81"/>
      <c r="UEC59" s="81"/>
      <c r="UED59" s="81"/>
      <c r="UEE59" s="81"/>
      <c r="UEF59" s="81"/>
      <c r="UEG59" s="81"/>
      <c r="UEH59" s="81"/>
      <c r="UEI59" s="81"/>
      <c r="UEJ59" s="81"/>
      <c r="UEK59" s="81"/>
      <c r="UEL59" s="81"/>
      <c r="UEM59" s="81"/>
      <c r="UEN59" s="81"/>
      <c r="UEO59" s="81"/>
      <c r="UEP59" s="81"/>
      <c r="UEQ59" s="81"/>
      <c r="UER59" s="81"/>
      <c r="UES59" s="81"/>
      <c r="UET59" s="81"/>
      <c r="UEU59" s="81"/>
      <c r="UEV59" s="81"/>
      <c r="UEW59" s="81"/>
      <c r="UEX59" s="81"/>
      <c r="UEY59" s="81"/>
      <c r="UEZ59" s="81"/>
      <c r="UFA59" s="81"/>
      <c r="UFB59" s="81"/>
      <c r="UFC59" s="81"/>
      <c r="UFD59" s="81"/>
      <c r="UFE59" s="81"/>
      <c r="UFF59" s="81"/>
      <c r="UFG59" s="81"/>
      <c r="UFH59" s="81"/>
      <c r="UFI59" s="81"/>
      <c r="UFJ59" s="81"/>
      <c r="UFK59" s="81"/>
      <c r="UFL59" s="81"/>
      <c r="UFM59" s="81"/>
      <c r="UFN59" s="81"/>
      <c r="UFO59" s="81"/>
      <c r="UFP59" s="81"/>
      <c r="UFQ59" s="81"/>
      <c r="UFR59" s="81"/>
      <c r="UFS59" s="81"/>
      <c r="UFT59" s="81"/>
      <c r="UFU59" s="81"/>
      <c r="UFV59" s="81"/>
      <c r="UFW59" s="81"/>
      <c r="UFX59" s="81"/>
      <c r="UFY59" s="81"/>
      <c r="UFZ59" s="81"/>
      <c r="UGA59" s="81"/>
      <c r="UGB59" s="81"/>
      <c r="UGC59" s="81"/>
      <c r="UGD59" s="81"/>
      <c r="UGE59" s="81"/>
      <c r="UGF59" s="81"/>
      <c r="UGG59" s="81"/>
      <c r="UGH59" s="81"/>
      <c r="UGI59" s="81"/>
      <c r="UGJ59" s="81"/>
      <c r="UGK59" s="81"/>
      <c r="UGL59" s="81"/>
      <c r="UGM59" s="81"/>
      <c r="UGN59" s="81"/>
      <c r="UGO59" s="81"/>
      <c r="UGP59" s="81"/>
      <c r="UGQ59" s="81"/>
      <c r="UGR59" s="81"/>
      <c r="UGS59" s="81"/>
      <c r="UGT59" s="81"/>
      <c r="UGU59" s="81"/>
      <c r="UGV59" s="81"/>
      <c r="UGW59" s="81"/>
      <c r="UGX59" s="81"/>
      <c r="UGY59" s="81"/>
      <c r="UGZ59" s="81"/>
      <c r="UHA59" s="81"/>
      <c r="UHB59" s="81"/>
      <c r="UHC59" s="81"/>
      <c r="UHD59" s="81"/>
      <c r="UHE59" s="81"/>
      <c r="UHF59" s="81"/>
      <c r="UHG59" s="81"/>
      <c r="UHH59" s="81"/>
      <c r="UHI59" s="81"/>
      <c r="UHJ59" s="81"/>
      <c r="UHK59" s="81"/>
      <c r="UHL59" s="81"/>
      <c r="UHM59" s="81"/>
      <c r="UHN59" s="81"/>
      <c r="UHO59" s="81"/>
      <c r="UHP59" s="81"/>
      <c r="UHQ59" s="81"/>
      <c r="UHR59" s="81"/>
      <c r="UHS59" s="81"/>
      <c r="UHT59" s="81"/>
      <c r="UHU59" s="81"/>
      <c r="UHV59" s="81"/>
      <c r="UHW59" s="81"/>
      <c r="UHX59" s="81"/>
      <c r="UHY59" s="81"/>
      <c r="UHZ59" s="81"/>
      <c r="UIA59" s="81"/>
      <c r="UIB59" s="81"/>
      <c r="UIC59" s="81"/>
      <c r="UID59" s="81"/>
      <c r="UIE59" s="81"/>
      <c r="UIF59" s="81"/>
      <c r="UIG59" s="81"/>
      <c r="UIH59" s="81"/>
      <c r="UII59" s="81"/>
      <c r="UIJ59" s="81"/>
      <c r="UIK59" s="81"/>
      <c r="UIL59" s="81"/>
      <c r="UIM59" s="81"/>
      <c r="UIN59" s="81"/>
      <c r="UIO59" s="81"/>
      <c r="UIP59" s="81"/>
      <c r="UIQ59" s="81"/>
      <c r="UIR59" s="81"/>
      <c r="UIS59" s="81"/>
      <c r="UIT59" s="81"/>
      <c r="UIU59" s="81"/>
      <c r="UIV59" s="81"/>
      <c r="UIW59" s="81"/>
      <c r="UIX59" s="81"/>
      <c r="UIY59" s="81"/>
      <c r="UIZ59" s="81"/>
      <c r="UJA59" s="81"/>
      <c r="UJB59" s="81"/>
      <c r="UJC59" s="81"/>
      <c r="UJD59" s="81"/>
      <c r="UJE59" s="81"/>
      <c r="UJF59" s="81"/>
      <c r="UJG59" s="81"/>
      <c r="UJH59" s="81"/>
      <c r="UJI59" s="81"/>
      <c r="UJJ59" s="81"/>
      <c r="UJK59" s="81"/>
      <c r="UJL59" s="81"/>
      <c r="UJM59" s="81"/>
      <c r="UJN59" s="81"/>
      <c r="UJO59" s="81"/>
      <c r="UJP59" s="81"/>
      <c r="UJQ59" s="81"/>
      <c r="UJR59" s="81"/>
      <c r="UJS59" s="81"/>
      <c r="UJT59" s="81"/>
      <c r="UJU59" s="81"/>
      <c r="UJV59" s="81"/>
      <c r="UJW59" s="81"/>
      <c r="UJX59" s="81"/>
      <c r="UJY59" s="81"/>
      <c r="UJZ59" s="81"/>
      <c r="UKA59" s="81"/>
      <c r="UKB59" s="81"/>
      <c r="UKC59" s="81"/>
      <c r="UKD59" s="81"/>
      <c r="UKE59" s="81"/>
      <c r="UKF59" s="81"/>
      <c r="UKG59" s="81"/>
      <c r="UKH59" s="81"/>
      <c r="UKI59" s="81"/>
      <c r="UKJ59" s="81"/>
      <c r="UKK59" s="81"/>
      <c r="UKL59" s="81"/>
      <c r="UKM59" s="81"/>
      <c r="UKN59" s="81"/>
      <c r="UKO59" s="81"/>
      <c r="UKP59" s="81"/>
      <c r="UKQ59" s="81"/>
      <c r="UKR59" s="81"/>
      <c r="UKS59" s="81"/>
      <c r="UKT59" s="81"/>
      <c r="UKU59" s="81"/>
      <c r="UKV59" s="81"/>
      <c r="UKW59" s="81"/>
      <c r="UKX59" s="81"/>
      <c r="UKY59" s="81"/>
      <c r="UKZ59" s="81"/>
      <c r="ULA59" s="81"/>
      <c r="ULB59" s="81"/>
      <c r="ULC59" s="81"/>
      <c r="ULD59" s="81"/>
      <c r="ULE59" s="81"/>
      <c r="ULF59" s="81"/>
      <c r="ULG59" s="81"/>
      <c r="ULH59" s="81"/>
      <c r="ULI59" s="81"/>
      <c r="ULJ59" s="81"/>
      <c r="ULK59" s="81"/>
      <c r="ULL59" s="81"/>
      <c r="ULM59" s="81"/>
      <c r="ULN59" s="81"/>
      <c r="ULO59" s="81"/>
      <c r="ULP59" s="81"/>
      <c r="ULQ59" s="81"/>
      <c r="ULR59" s="81"/>
      <c r="ULS59" s="81"/>
      <c r="ULT59" s="81"/>
      <c r="ULU59" s="81"/>
      <c r="ULV59" s="81"/>
      <c r="ULW59" s="81"/>
      <c r="ULX59" s="81"/>
      <c r="ULY59" s="81"/>
      <c r="ULZ59" s="81"/>
      <c r="UMA59" s="81"/>
      <c r="UMB59" s="81"/>
      <c r="UMC59" s="81"/>
      <c r="UMD59" s="81"/>
      <c r="UME59" s="81"/>
      <c r="UMF59" s="81"/>
      <c r="UMG59" s="81"/>
      <c r="UMH59" s="81"/>
      <c r="UMI59" s="81"/>
      <c r="UMJ59" s="81"/>
      <c r="UMK59" s="81"/>
      <c r="UML59" s="81"/>
      <c r="UMM59" s="81"/>
      <c r="UMN59" s="81"/>
      <c r="UMO59" s="81"/>
      <c r="UMP59" s="81"/>
      <c r="UMQ59" s="81"/>
      <c r="UMR59" s="81"/>
      <c r="UMS59" s="81"/>
      <c r="UMT59" s="81"/>
      <c r="UMU59" s="81"/>
      <c r="UMV59" s="81"/>
      <c r="UMW59" s="81"/>
      <c r="UMX59" s="81"/>
      <c r="UMY59" s="81"/>
      <c r="UMZ59" s="81"/>
      <c r="UNA59" s="81"/>
      <c r="UNB59" s="81"/>
      <c r="UNC59" s="81"/>
      <c r="UND59" s="81"/>
      <c r="UNE59" s="81"/>
      <c r="UNF59" s="81"/>
      <c r="UNG59" s="81"/>
      <c r="UNH59" s="81"/>
      <c r="UNI59" s="81"/>
      <c r="UNJ59" s="81"/>
      <c r="UNK59" s="81"/>
      <c r="UNL59" s="81"/>
      <c r="UNM59" s="81"/>
      <c r="UNN59" s="81"/>
      <c r="UNO59" s="81"/>
      <c r="UNP59" s="81"/>
      <c r="UNQ59" s="81"/>
      <c r="UNR59" s="81"/>
      <c r="UNS59" s="81"/>
      <c r="UNT59" s="81"/>
      <c r="UNU59" s="81"/>
      <c r="UNV59" s="81"/>
      <c r="UNW59" s="81"/>
      <c r="UNX59" s="81"/>
      <c r="UNY59" s="81"/>
      <c r="UNZ59" s="81"/>
      <c r="UOA59" s="81"/>
      <c r="UOB59" s="81"/>
      <c r="UOC59" s="81"/>
      <c r="UOD59" s="81"/>
      <c r="UOE59" s="81"/>
      <c r="UOF59" s="81"/>
      <c r="UOG59" s="81"/>
      <c r="UOH59" s="81"/>
      <c r="UOI59" s="81"/>
      <c r="UOJ59" s="81"/>
      <c r="UOK59" s="81"/>
      <c r="UOL59" s="81"/>
      <c r="UOM59" s="81"/>
      <c r="UON59" s="81"/>
      <c r="UOO59" s="81"/>
      <c r="UOP59" s="81"/>
      <c r="UOQ59" s="81"/>
      <c r="UOR59" s="81"/>
      <c r="UOS59" s="81"/>
      <c r="UOT59" s="81"/>
      <c r="UOU59" s="81"/>
      <c r="UOV59" s="81"/>
      <c r="UOW59" s="81"/>
      <c r="UOX59" s="81"/>
      <c r="UOY59" s="81"/>
      <c r="UOZ59" s="81"/>
      <c r="UPA59" s="81"/>
      <c r="UPB59" s="81"/>
      <c r="UPC59" s="81"/>
      <c r="UPD59" s="81"/>
      <c r="UPE59" s="81"/>
      <c r="UPF59" s="81"/>
      <c r="UPG59" s="81"/>
      <c r="UPH59" s="81"/>
      <c r="UPI59" s="81"/>
      <c r="UPJ59" s="81"/>
      <c r="UPK59" s="81"/>
      <c r="UPL59" s="81"/>
      <c r="UPM59" s="81"/>
      <c r="UPN59" s="81"/>
      <c r="UPO59" s="81"/>
      <c r="UPP59" s="81"/>
      <c r="UPQ59" s="81"/>
      <c r="UPR59" s="81"/>
      <c r="UPS59" s="81"/>
      <c r="UPT59" s="81"/>
      <c r="UPU59" s="81"/>
      <c r="UPV59" s="81"/>
      <c r="UPW59" s="81"/>
      <c r="UPX59" s="81"/>
      <c r="UPY59" s="81"/>
      <c r="UPZ59" s="81"/>
      <c r="UQA59" s="81"/>
      <c r="UQB59" s="81"/>
      <c r="UQC59" s="81"/>
      <c r="UQD59" s="81"/>
      <c r="UQE59" s="81"/>
      <c r="UQF59" s="81"/>
      <c r="UQG59" s="81"/>
      <c r="UQH59" s="81"/>
      <c r="UQI59" s="81"/>
      <c r="UQJ59" s="81"/>
      <c r="UQK59" s="81"/>
      <c r="UQL59" s="81"/>
      <c r="UQM59" s="81"/>
      <c r="UQN59" s="81"/>
      <c r="UQO59" s="81"/>
      <c r="UQP59" s="81"/>
      <c r="UQQ59" s="81"/>
      <c r="UQR59" s="81"/>
      <c r="UQS59" s="81"/>
      <c r="UQT59" s="81"/>
      <c r="UQU59" s="81"/>
      <c r="UQV59" s="81"/>
      <c r="UQW59" s="81"/>
      <c r="UQX59" s="81"/>
      <c r="UQY59" s="81"/>
      <c r="UQZ59" s="81"/>
      <c r="URA59" s="81"/>
      <c r="URB59" s="81"/>
      <c r="URC59" s="81"/>
      <c r="URD59" s="81"/>
      <c r="URE59" s="81"/>
      <c r="URF59" s="81"/>
      <c r="URG59" s="81"/>
      <c r="URH59" s="81"/>
      <c r="URI59" s="81"/>
      <c r="URJ59" s="81"/>
      <c r="URK59" s="81"/>
      <c r="URL59" s="81"/>
      <c r="URM59" s="81"/>
      <c r="URN59" s="81"/>
      <c r="URO59" s="81"/>
      <c r="URP59" s="81"/>
      <c r="URQ59" s="81"/>
      <c r="URR59" s="81"/>
      <c r="URS59" s="81"/>
      <c r="URT59" s="81"/>
      <c r="URU59" s="81"/>
      <c r="URV59" s="81"/>
      <c r="URW59" s="81"/>
      <c r="URX59" s="81"/>
      <c r="URY59" s="81"/>
      <c r="URZ59" s="81"/>
      <c r="USA59" s="81"/>
      <c r="USB59" s="81"/>
      <c r="USC59" s="81"/>
      <c r="USD59" s="81"/>
      <c r="USE59" s="81"/>
      <c r="USF59" s="81"/>
      <c r="USG59" s="81"/>
      <c r="USH59" s="81"/>
      <c r="USI59" s="81"/>
      <c r="USJ59" s="81"/>
      <c r="USK59" s="81"/>
      <c r="USL59" s="81"/>
      <c r="USM59" s="81"/>
      <c r="USN59" s="81"/>
      <c r="USO59" s="81"/>
      <c r="USP59" s="81"/>
      <c r="USQ59" s="81"/>
      <c r="USR59" s="81"/>
      <c r="USS59" s="81"/>
      <c r="UST59" s="81"/>
      <c r="USU59" s="81"/>
      <c r="USV59" s="81"/>
      <c r="USW59" s="81"/>
      <c r="USX59" s="81"/>
      <c r="USY59" s="81"/>
      <c r="USZ59" s="81"/>
      <c r="UTA59" s="81"/>
      <c r="UTB59" s="81"/>
      <c r="UTC59" s="81"/>
      <c r="UTD59" s="81"/>
      <c r="UTE59" s="81"/>
      <c r="UTF59" s="81"/>
      <c r="UTG59" s="81"/>
      <c r="UTH59" s="81"/>
      <c r="UTI59" s="81"/>
      <c r="UTJ59" s="81"/>
      <c r="UTK59" s="81"/>
      <c r="UTL59" s="81"/>
      <c r="UTM59" s="81"/>
      <c r="UTN59" s="81"/>
      <c r="UTO59" s="81"/>
      <c r="UTP59" s="81"/>
      <c r="UTQ59" s="81"/>
      <c r="UTR59" s="81"/>
      <c r="UTS59" s="81"/>
      <c r="UTT59" s="81"/>
      <c r="UTU59" s="81"/>
      <c r="UTV59" s="81"/>
      <c r="UTW59" s="81"/>
      <c r="UTX59" s="81"/>
      <c r="UTY59" s="81"/>
      <c r="UTZ59" s="81"/>
      <c r="UUA59" s="81"/>
      <c r="UUB59" s="81"/>
      <c r="UUC59" s="81"/>
      <c r="UUD59" s="81"/>
      <c r="UUE59" s="81"/>
      <c r="UUF59" s="81"/>
      <c r="UUG59" s="81"/>
      <c r="UUH59" s="81"/>
      <c r="UUI59" s="81"/>
      <c r="UUJ59" s="81"/>
      <c r="UUK59" s="81"/>
      <c r="UUL59" s="81"/>
      <c r="UUM59" s="81"/>
      <c r="UUN59" s="81"/>
      <c r="UUO59" s="81"/>
      <c r="UUP59" s="81"/>
      <c r="UUQ59" s="81"/>
      <c r="UUR59" s="81"/>
      <c r="UUS59" s="81"/>
      <c r="UUT59" s="81"/>
      <c r="UUU59" s="81"/>
      <c r="UUV59" s="81"/>
      <c r="UUW59" s="81"/>
      <c r="UUX59" s="81"/>
      <c r="UUY59" s="81"/>
      <c r="UUZ59" s="81"/>
      <c r="UVA59" s="81"/>
      <c r="UVB59" s="81"/>
      <c r="UVC59" s="81"/>
      <c r="UVD59" s="81"/>
      <c r="UVE59" s="81"/>
      <c r="UVF59" s="81"/>
      <c r="UVG59" s="81"/>
      <c r="UVH59" s="81"/>
      <c r="UVI59" s="81"/>
      <c r="UVJ59" s="81"/>
      <c r="UVK59" s="81"/>
      <c r="UVL59" s="81"/>
      <c r="UVM59" s="81"/>
      <c r="UVN59" s="81"/>
      <c r="UVO59" s="81"/>
      <c r="UVP59" s="81"/>
      <c r="UVQ59" s="81"/>
      <c r="UVR59" s="81"/>
      <c r="UVS59" s="81"/>
      <c r="UVT59" s="81"/>
      <c r="UVU59" s="81"/>
      <c r="UVV59" s="81"/>
      <c r="UVW59" s="81"/>
      <c r="UVX59" s="81"/>
      <c r="UVY59" s="81"/>
      <c r="UVZ59" s="81"/>
      <c r="UWA59" s="81"/>
      <c r="UWB59" s="81"/>
      <c r="UWC59" s="81"/>
      <c r="UWD59" s="81"/>
      <c r="UWE59" s="81"/>
      <c r="UWF59" s="81"/>
      <c r="UWG59" s="81"/>
      <c r="UWH59" s="81"/>
      <c r="UWI59" s="81"/>
      <c r="UWJ59" s="81"/>
      <c r="UWK59" s="81"/>
      <c r="UWL59" s="81"/>
      <c r="UWM59" s="81"/>
      <c r="UWN59" s="81"/>
      <c r="UWO59" s="81"/>
      <c r="UWP59" s="81"/>
      <c r="UWQ59" s="81"/>
      <c r="UWR59" s="81"/>
      <c r="UWS59" s="81"/>
      <c r="UWT59" s="81"/>
      <c r="UWU59" s="81"/>
      <c r="UWV59" s="81"/>
      <c r="UWW59" s="81"/>
      <c r="UWX59" s="81"/>
      <c r="UWY59" s="81"/>
      <c r="UWZ59" s="81"/>
      <c r="UXA59" s="81"/>
      <c r="UXB59" s="81"/>
      <c r="UXC59" s="81"/>
      <c r="UXD59" s="81"/>
      <c r="UXE59" s="81"/>
      <c r="UXF59" s="81"/>
      <c r="UXG59" s="81"/>
      <c r="UXH59" s="81"/>
      <c r="UXI59" s="81"/>
      <c r="UXJ59" s="81"/>
      <c r="UXK59" s="81"/>
      <c r="UXL59" s="81"/>
      <c r="UXM59" s="81"/>
      <c r="UXN59" s="81"/>
      <c r="UXO59" s="81"/>
      <c r="UXP59" s="81"/>
      <c r="UXQ59" s="81"/>
      <c r="UXR59" s="81"/>
      <c r="UXS59" s="81"/>
      <c r="UXT59" s="81"/>
      <c r="UXU59" s="81"/>
      <c r="UXV59" s="81"/>
      <c r="UXW59" s="81"/>
      <c r="UXX59" s="81"/>
      <c r="UXY59" s="81"/>
      <c r="UXZ59" s="81"/>
      <c r="UYA59" s="81"/>
      <c r="UYB59" s="81"/>
      <c r="UYC59" s="81"/>
      <c r="UYD59" s="81"/>
      <c r="UYE59" s="81"/>
      <c r="UYF59" s="81"/>
      <c r="UYG59" s="81"/>
      <c r="UYH59" s="81"/>
      <c r="UYI59" s="81"/>
      <c r="UYJ59" s="81"/>
      <c r="UYK59" s="81"/>
      <c r="UYL59" s="81"/>
      <c r="UYM59" s="81"/>
      <c r="UYN59" s="81"/>
      <c r="UYO59" s="81"/>
      <c r="UYP59" s="81"/>
      <c r="UYQ59" s="81"/>
      <c r="UYR59" s="81"/>
      <c r="UYS59" s="81"/>
      <c r="UYT59" s="81"/>
      <c r="UYU59" s="81"/>
      <c r="UYV59" s="81"/>
      <c r="UYW59" s="81"/>
      <c r="UYX59" s="81"/>
      <c r="UYY59" s="81"/>
      <c r="UYZ59" s="81"/>
      <c r="UZA59" s="81"/>
      <c r="UZB59" s="81"/>
      <c r="UZC59" s="81"/>
      <c r="UZD59" s="81"/>
      <c r="UZE59" s="81"/>
      <c r="UZF59" s="81"/>
      <c r="UZG59" s="81"/>
      <c r="UZH59" s="81"/>
      <c r="UZI59" s="81"/>
      <c r="UZJ59" s="81"/>
      <c r="UZK59" s="81"/>
      <c r="UZL59" s="81"/>
      <c r="UZM59" s="81"/>
      <c r="UZN59" s="81"/>
      <c r="UZO59" s="81"/>
      <c r="UZP59" s="81"/>
      <c r="UZQ59" s="81"/>
      <c r="UZR59" s="81"/>
      <c r="UZS59" s="81"/>
      <c r="UZT59" s="81"/>
      <c r="UZU59" s="81"/>
      <c r="UZV59" s="81"/>
      <c r="UZW59" s="81"/>
      <c r="UZX59" s="81"/>
      <c r="UZY59" s="81"/>
      <c r="UZZ59" s="81"/>
      <c r="VAA59" s="81"/>
      <c r="VAB59" s="81"/>
      <c r="VAC59" s="81"/>
      <c r="VAD59" s="81"/>
      <c r="VAE59" s="81"/>
      <c r="VAF59" s="81"/>
      <c r="VAG59" s="81"/>
      <c r="VAH59" s="81"/>
      <c r="VAI59" s="81"/>
      <c r="VAJ59" s="81"/>
      <c r="VAK59" s="81"/>
      <c r="VAL59" s="81"/>
      <c r="VAM59" s="81"/>
      <c r="VAN59" s="81"/>
      <c r="VAO59" s="81"/>
      <c r="VAP59" s="81"/>
      <c r="VAQ59" s="81"/>
      <c r="VAR59" s="81"/>
      <c r="VAS59" s="81"/>
      <c r="VAT59" s="81"/>
      <c r="VAU59" s="81"/>
      <c r="VAV59" s="81"/>
      <c r="VAW59" s="81"/>
      <c r="VAX59" s="81"/>
      <c r="VAY59" s="81"/>
      <c r="VAZ59" s="81"/>
      <c r="VBA59" s="81"/>
      <c r="VBB59" s="81"/>
      <c r="VBC59" s="81"/>
      <c r="VBD59" s="81"/>
      <c r="VBE59" s="81"/>
      <c r="VBF59" s="81"/>
      <c r="VBG59" s="81"/>
      <c r="VBH59" s="81"/>
      <c r="VBI59" s="81"/>
      <c r="VBJ59" s="81"/>
      <c r="VBK59" s="81"/>
      <c r="VBL59" s="81"/>
      <c r="VBM59" s="81"/>
      <c r="VBN59" s="81"/>
      <c r="VBO59" s="81"/>
      <c r="VBP59" s="81"/>
      <c r="VBQ59" s="81"/>
      <c r="VBR59" s="81"/>
      <c r="VBS59" s="81"/>
      <c r="VBT59" s="81"/>
      <c r="VBU59" s="81"/>
      <c r="VBV59" s="81"/>
      <c r="VBW59" s="81"/>
      <c r="VBX59" s="81"/>
      <c r="VBY59" s="81"/>
      <c r="VBZ59" s="81"/>
      <c r="VCA59" s="81"/>
      <c r="VCB59" s="81"/>
      <c r="VCC59" s="81"/>
      <c r="VCD59" s="81"/>
      <c r="VCE59" s="81"/>
      <c r="VCF59" s="81"/>
      <c r="VCG59" s="81"/>
      <c r="VCH59" s="81"/>
      <c r="VCI59" s="81"/>
      <c r="VCJ59" s="81"/>
      <c r="VCK59" s="81"/>
      <c r="VCL59" s="81"/>
      <c r="VCM59" s="81"/>
      <c r="VCN59" s="81"/>
      <c r="VCO59" s="81"/>
      <c r="VCP59" s="81"/>
      <c r="VCQ59" s="81"/>
      <c r="VCR59" s="81"/>
      <c r="VCS59" s="81"/>
      <c r="VCT59" s="81"/>
      <c r="VCU59" s="81"/>
      <c r="VCV59" s="81"/>
      <c r="VCW59" s="81"/>
      <c r="VCX59" s="81"/>
      <c r="VCY59" s="81"/>
      <c r="VCZ59" s="81"/>
      <c r="VDA59" s="81"/>
      <c r="VDB59" s="81"/>
      <c r="VDC59" s="81"/>
      <c r="VDD59" s="81"/>
      <c r="VDE59" s="81"/>
      <c r="VDF59" s="81"/>
      <c r="VDG59" s="81"/>
      <c r="VDH59" s="81"/>
      <c r="VDI59" s="81"/>
      <c r="VDJ59" s="81"/>
      <c r="VDK59" s="81"/>
      <c r="VDL59" s="81"/>
      <c r="VDM59" s="81"/>
      <c r="VDN59" s="81"/>
      <c r="VDO59" s="81"/>
      <c r="VDP59" s="81"/>
      <c r="VDQ59" s="81"/>
      <c r="VDR59" s="81"/>
      <c r="VDS59" s="81"/>
      <c r="VDT59" s="81"/>
      <c r="VDU59" s="81"/>
      <c r="VDV59" s="81"/>
      <c r="VDW59" s="81"/>
      <c r="VDX59" s="81"/>
      <c r="VDY59" s="81"/>
      <c r="VDZ59" s="81"/>
      <c r="VEA59" s="81"/>
      <c r="VEB59" s="81"/>
      <c r="VEC59" s="81"/>
      <c r="VED59" s="81"/>
      <c r="VEE59" s="81"/>
      <c r="VEF59" s="81"/>
      <c r="VEG59" s="81"/>
      <c r="VEH59" s="81"/>
      <c r="VEI59" s="81"/>
      <c r="VEJ59" s="81"/>
      <c r="VEK59" s="81"/>
      <c r="VEL59" s="81"/>
      <c r="VEM59" s="81"/>
      <c r="VEN59" s="81"/>
      <c r="VEO59" s="81"/>
      <c r="VEP59" s="81"/>
      <c r="VEQ59" s="81"/>
      <c r="VER59" s="81"/>
      <c r="VES59" s="81"/>
      <c r="VET59" s="81"/>
      <c r="VEU59" s="81"/>
      <c r="VEV59" s="81"/>
      <c r="VEW59" s="81"/>
      <c r="VEX59" s="81"/>
      <c r="VEY59" s="81"/>
      <c r="VEZ59" s="81"/>
      <c r="VFA59" s="81"/>
      <c r="VFB59" s="81"/>
      <c r="VFC59" s="81"/>
      <c r="VFD59" s="81"/>
      <c r="VFE59" s="81"/>
      <c r="VFF59" s="81"/>
      <c r="VFG59" s="81"/>
      <c r="VFH59" s="81"/>
      <c r="VFI59" s="81"/>
      <c r="VFJ59" s="81"/>
      <c r="VFK59" s="81"/>
      <c r="VFL59" s="81"/>
      <c r="VFM59" s="81"/>
      <c r="VFN59" s="81"/>
      <c r="VFO59" s="81"/>
      <c r="VFP59" s="81"/>
      <c r="VFQ59" s="81"/>
      <c r="VFR59" s="81"/>
      <c r="VFS59" s="81"/>
      <c r="VFT59" s="81"/>
      <c r="VFU59" s="81"/>
      <c r="VFV59" s="81"/>
      <c r="VFW59" s="81"/>
      <c r="VFX59" s="81"/>
      <c r="VFY59" s="81"/>
      <c r="VFZ59" s="81"/>
      <c r="VGA59" s="81"/>
      <c r="VGB59" s="81"/>
      <c r="VGC59" s="81"/>
      <c r="VGD59" s="81"/>
      <c r="VGE59" s="81"/>
      <c r="VGF59" s="81"/>
      <c r="VGG59" s="81"/>
      <c r="VGH59" s="81"/>
      <c r="VGI59" s="81"/>
      <c r="VGJ59" s="81"/>
      <c r="VGK59" s="81"/>
      <c r="VGL59" s="81"/>
      <c r="VGM59" s="81"/>
      <c r="VGN59" s="81"/>
      <c r="VGO59" s="81"/>
      <c r="VGP59" s="81"/>
      <c r="VGQ59" s="81"/>
      <c r="VGR59" s="81"/>
      <c r="VGS59" s="81"/>
      <c r="VGT59" s="81"/>
      <c r="VGU59" s="81"/>
      <c r="VGV59" s="81"/>
      <c r="VGW59" s="81"/>
      <c r="VGX59" s="81"/>
      <c r="VGY59" s="81"/>
      <c r="VGZ59" s="81"/>
      <c r="VHA59" s="81"/>
      <c r="VHB59" s="81"/>
      <c r="VHC59" s="81"/>
      <c r="VHD59" s="81"/>
      <c r="VHE59" s="81"/>
      <c r="VHF59" s="81"/>
      <c r="VHG59" s="81"/>
      <c r="VHH59" s="81"/>
      <c r="VHI59" s="81"/>
      <c r="VHJ59" s="81"/>
      <c r="VHK59" s="81"/>
      <c r="VHL59" s="81"/>
      <c r="VHM59" s="81"/>
      <c r="VHN59" s="81"/>
      <c r="VHO59" s="81"/>
      <c r="VHP59" s="81"/>
      <c r="VHQ59" s="81"/>
      <c r="VHR59" s="81"/>
      <c r="VHS59" s="81"/>
      <c r="VHT59" s="81"/>
      <c r="VHU59" s="81"/>
      <c r="VHV59" s="81"/>
      <c r="VHW59" s="81"/>
      <c r="VHX59" s="81"/>
      <c r="VHY59" s="81"/>
      <c r="VHZ59" s="81"/>
      <c r="VIA59" s="81"/>
      <c r="VIB59" s="81"/>
      <c r="VIC59" s="81"/>
      <c r="VID59" s="81"/>
      <c r="VIE59" s="81"/>
      <c r="VIF59" s="81"/>
      <c r="VIG59" s="81"/>
      <c r="VIH59" s="81"/>
      <c r="VII59" s="81"/>
      <c r="VIJ59" s="81"/>
      <c r="VIK59" s="81"/>
      <c r="VIL59" s="81"/>
      <c r="VIM59" s="81"/>
      <c r="VIN59" s="81"/>
      <c r="VIO59" s="81"/>
      <c r="VIP59" s="81"/>
      <c r="VIQ59" s="81"/>
      <c r="VIR59" s="81"/>
      <c r="VIS59" s="81"/>
      <c r="VIT59" s="81"/>
      <c r="VIU59" s="81"/>
      <c r="VIV59" s="81"/>
      <c r="VIW59" s="81"/>
      <c r="VIX59" s="81"/>
      <c r="VIY59" s="81"/>
      <c r="VIZ59" s="81"/>
      <c r="VJA59" s="81"/>
      <c r="VJB59" s="81"/>
      <c r="VJC59" s="81"/>
      <c r="VJD59" s="81"/>
      <c r="VJE59" s="81"/>
      <c r="VJF59" s="81"/>
      <c r="VJG59" s="81"/>
      <c r="VJH59" s="81"/>
      <c r="VJI59" s="81"/>
      <c r="VJJ59" s="81"/>
      <c r="VJK59" s="81"/>
      <c r="VJL59" s="81"/>
      <c r="VJM59" s="81"/>
      <c r="VJN59" s="81"/>
      <c r="VJO59" s="81"/>
      <c r="VJP59" s="81"/>
      <c r="VJQ59" s="81"/>
      <c r="VJR59" s="81"/>
      <c r="VJS59" s="81"/>
      <c r="VJT59" s="81"/>
      <c r="VJU59" s="81"/>
      <c r="VJV59" s="81"/>
      <c r="VJW59" s="81"/>
      <c r="VJX59" s="81"/>
      <c r="VJY59" s="81"/>
      <c r="VJZ59" s="81"/>
      <c r="VKA59" s="81"/>
      <c r="VKB59" s="81"/>
      <c r="VKC59" s="81"/>
      <c r="VKD59" s="81"/>
      <c r="VKE59" s="81"/>
      <c r="VKF59" s="81"/>
      <c r="VKG59" s="81"/>
      <c r="VKH59" s="81"/>
      <c r="VKI59" s="81"/>
      <c r="VKJ59" s="81"/>
      <c r="VKK59" s="81"/>
      <c r="VKL59" s="81"/>
      <c r="VKM59" s="81"/>
      <c r="VKN59" s="81"/>
      <c r="VKO59" s="81"/>
      <c r="VKP59" s="81"/>
      <c r="VKQ59" s="81"/>
      <c r="VKR59" s="81"/>
      <c r="VKS59" s="81"/>
      <c r="VKT59" s="81"/>
      <c r="VKU59" s="81"/>
      <c r="VKV59" s="81"/>
      <c r="VKW59" s="81"/>
      <c r="VKX59" s="81"/>
      <c r="VKY59" s="81"/>
      <c r="VKZ59" s="81"/>
      <c r="VLA59" s="81"/>
      <c r="VLB59" s="81"/>
      <c r="VLC59" s="81"/>
      <c r="VLD59" s="81"/>
      <c r="VLE59" s="81"/>
      <c r="VLF59" s="81"/>
      <c r="VLG59" s="81"/>
      <c r="VLH59" s="81"/>
      <c r="VLI59" s="81"/>
      <c r="VLJ59" s="81"/>
      <c r="VLK59" s="81"/>
      <c r="VLL59" s="81"/>
      <c r="VLM59" s="81"/>
      <c r="VLN59" s="81"/>
      <c r="VLO59" s="81"/>
      <c r="VLP59" s="81"/>
      <c r="VLQ59" s="81"/>
      <c r="VLR59" s="81"/>
      <c r="VLS59" s="81"/>
      <c r="VLT59" s="81"/>
      <c r="VLU59" s="81"/>
      <c r="VLV59" s="81"/>
      <c r="VLW59" s="81"/>
      <c r="VLX59" s="81"/>
      <c r="VLY59" s="81"/>
      <c r="VLZ59" s="81"/>
      <c r="VMA59" s="81"/>
      <c r="VMB59" s="81"/>
      <c r="VMC59" s="81"/>
      <c r="VMD59" s="81"/>
      <c r="VME59" s="81"/>
      <c r="VMF59" s="81"/>
      <c r="VMG59" s="81"/>
      <c r="VMH59" s="81"/>
      <c r="VMI59" s="81"/>
      <c r="VMJ59" s="81"/>
      <c r="VMK59" s="81"/>
      <c r="VML59" s="81"/>
      <c r="VMM59" s="81"/>
      <c r="VMN59" s="81"/>
      <c r="VMO59" s="81"/>
      <c r="VMP59" s="81"/>
      <c r="VMQ59" s="81"/>
      <c r="VMR59" s="81"/>
      <c r="VMS59" s="81"/>
      <c r="VMT59" s="81"/>
      <c r="VMU59" s="81"/>
      <c r="VMV59" s="81"/>
      <c r="VMW59" s="81"/>
      <c r="VMX59" s="81"/>
      <c r="VMY59" s="81"/>
      <c r="VMZ59" s="81"/>
      <c r="VNA59" s="81"/>
      <c r="VNB59" s="81"/>
      <c r="VNC59" s="81"/>
      <c r="VND59" s="81"/>
      <c r="VNE59" s="81"/>
      <c r="VNF59" s="81"/>
      <c r="VNG59" s="81"/>
      <c r="VNH59" s="81"/>
      <c r="VNI59" s="81"/>
      <c r="VNJ59" s="81"/>
      <c r="VNK59" s="81"/>
      <c r="VNL59" s="81"/>
      <c r="VNM59" s="81"/>
      <c r="VNN59" s="81"/>
      <c r="VNO59" s="81"/>
      <c r="VNP59" s="81"/>
      <c r="VNQ59" s="81"/>
      <c r="VNR59" s="81"/>
      <c r="VNS59" s="81"/>
      <c r="VNT59" s="81"/>
      <c r="VNU59" s="81"/>
      <c r="VNV59" s="81"/>
      <c r="VNW59" s="81"/>
      <c r="VNX59" s="81"/>
      <c r="VNY59" s="81"/>
      <c r="VNZ59" s="81"/>
      <c r="VOA59" s="81"/>
      <c r="VOB59" s="81"/>
      <c r="VOC59" s="81"/>
      <c r="VOD59" s="81"/>
      <c r="VOE59" s="81"/>
      <c r="VOF59" s="81"/>
      <c r="VOG59" s="81"/>
      <c r="VOH59" s="81"/>
      <c r="VOI59" s="81"/>
      <c r="VOJ59" s="81"/>
      <c r="VOK59" s="81"/>
      <c r="VOL59" s="81"/>
      <c r="VOM59" s="81"/>
      <c r="VON59" s="81"/>
      <c r="VOO59" s="81"/>
      <c r="VOP59" s="81"/>
      <c r="VOQ59" s="81"/>
      <c r="VOR59" s="81"/>
      <c r="VOS59" s="81"/>
      <c r="VOT59" s="81"/>
      <c r="VOU59" s="81"/>
      <c r="VOV59" s="81"/>
      <c r="VOW59" s="81"/>
      <c r="VOX59" s="81"/>
      <c r="VOY59" s="81"/>
      <c r="VOZ59" s="81"/>
      <c r="VPA59" s="81"/>
      <c r="VPB59" s="81"/>
      <c r="VPC59" s="81"/>
      <c r="VPD59" s="81"/>
      <c r="VPE59" s="81"/>
      <c r="VPF59" s="81"/>
      <c r="VPG59" s="81"/>
      <c r="VPH59" s="81"/>
      <c r="VPI59" s="81"/>
      <c r="VPJ59" s="81"/>
      <c r="VPK59" s="81"/>
      <c r="VPL59" s="81"/>
      <c r="VPM59" s="81"/>
      <c r="VPN59" s="81"/>
      <c r="VPO59" s="81"/>
      <c r="VPP59" s="81"/>
      <c r="VPQ59" s="81"/>
      <c r="VPR59" s="81"/>
      <c r="VPS59" s="81"/>
      <c r="VPT59" s="81"/>
      <c r="VPU59" s="81"/>
      <c r="VPV59" s="81"/>
      <c r="VPW59" s="81"/>
      <c r="VPX59" s="81"/>
      <c r="VPY59" s="81"/>
      <c r="VPZ59" s="81"/>
      <c r="VQA59" s="81"/>
      <c r="VQB59" s="81"/>
      <c r="VQC59" s="81"/>
      <c r="VQD59" s="81"/>
      <c r="VQE59" s="81"/>
      <c r="VQF59" s="81"/>
      <c r="VQG59" s="81"/>
      <c r="VQH59" s="81"/>
      <c r="VQI59" s="81"/>
      <c r="VQJ59" s="81"/>
      <c r="VQK59" s="81"/>
      <c r="VQL59" s="81"/>
      <c r="VQM59" s="81"/>
      <c r="VQN59" s="81"/>
      <c r="VQO59" s="81"/>
      <c r="VQP59" s="81"/>
      <c r="VQQ59" s="81"/>
      <c r="VQR59" s="81"/>
      <c r="VQS59" s="81"/>
      <c r="VQT59" s="81"/>
      <c r="VQU59" s="81"/>
      <c r="VQV59" s="81"/>
      <c r="VQW59" s="81"/>
      <c r="VQX59" s="81"/>
      <c r="VQY59" s="81"/>
      <c r="VQZ59" s="81"/>
      <c r="VRA59" s="81"/>
      <c r="VRB59" s="81"/>
      <c r="VRC59" s="81"/>
      <c r="VRD59" s="81"/>
      <c r="VRE59" s="81"/>
      <c r="VRF59" s="81"/>
      <c r="VRG59" s="81"/>
      <c r="VRH59" s="81"/>
      <c r="VRI59" s="81"/>
      <c r="VRJ59" s="81"/>
      <c r="VRK59" s="81"/>
      <c r="VRL59" s="81"/>
      <c r="VRM59" s="81"/>
      <c r="VRN59" s="81"/>
      <c r="VRO59" s="81"/>
      <c r="VRP59" s="81"/>
      <c r="VRQ59" s="81"/>
      <c r="VRR59" s="81"/>
      <c r="VRS59" s="81"/>
      <c r="VRT59" s="81"/>
      <c r="VRU59" s="81"/>
      <c r="VRV59" s="81"/>
      <c r="VRW59" s="81"/>
      <c r="VRX59" s="81"/>
      <c r="VRY59" s="81"/>
      <c r="VRZ59" s="81"/>
      <c r="VSA59" s="81"/>
      <c r="VSB59" s="81"/>
      <c r="VSC59" s="81"/>
      <c r="VSD59" s="81"/>
      <c r="VSE59" s="81"/>
      <c r="VSF59" s="81"/>
      <c r="VSG59" s="81"/>
      <c r="VSH59" s="81"/>
      <c r="VSI59" s="81"/>
      <c r="VSJ59" s="81"/>
      <c r="VSK59" s="81"/>
      <c r="VSL59" s="81"/>
      <c r="VSM59" s="81"/>
      <c r="VSN59" s="81"/>
      <c r="VSO59" s="81"/>
      <c r="VSP59" s="81"/>
      <c r="VSQ59" s="81"/>
      <c r="VSR59" s="81"/>
      <c r="VSS59" s="81"/>
      <c r="VST59" s="81"/>
      <c r="VSU59" s="81"/>
      <c r="VSV59" s="81"/>
      <c r="VSW59" s="81"/>
      <c r="VSX59" s="81"/>
      <c r="VSY59" s="81"/>
      <c r="VSZ59" s="81"/>
      <c r="VTA59" s="81"/>
      <c r="VTB59" s="81"/>
      <c r="VTC59" s="81"/>
      <c r="VTD59" s="81"/>
      <c r="VTE59" s="81"/>
      <c r="VTF59" s="81"/>
      <c r="VTG59" s="81"/>
      <c r="VTH59" s="81"/>
      <c r="VTI59" s="81"/>
      <c r="VTJ59" s="81"/>
      <c r="VTK59" s="81"/>
      <c r="VTL59" s="81"/>
      <c r="VTM59" s="81"/>
      <c r="VTN59" s="81"/>
      <c r="VTO59" s="81"/>
      <c r="VTP59" s="81"/>
      <c r="VTQ59" s="81"/>
      <c r="VTR59" s="81"/>
      <c r="VTS59" s="81"/>
      <c r="VTT59" s="81"/>
      <c r="VTU59" s="81"/>
      <c r="VTV59" s="81"/>
      <c r="VTW59" s="81"/>
      <c r="VTX59" s="81"/>
      <c r="VTY59" s="81"/>
      <c r="VTZ59" s="81"/>
      <c r="VUA59" s="81"/>
      <c r="VUB59" s="81"/>
      <c r="VUC59" s="81"/>
      <c r="VUD59" s="81"/>
      <c r="VUE59" s="81"/>
      <c r="VUF59" s="81"/>
      <c r="VUG59" s="81"/>
      <c r="VUH59" s="81"/>
      <c r="VUI59" s="81"/>
      <c r="VUJ59" s="81"/>
      <c r="VUK59" s="81"/>
      <c r="VUL59" s="81"/>
      <c r="VUM59" s="81"/>
      <c r="VUN59" s="81"/>
      <c r="VUO59" s="81"/>
      <c r="VUP59" s="81"/>
      <c r="VUQ59" s="81"/>
      <c r="VUR59" s="81"/>
      <c r="VUS59" s="81"/>
      <c r="VUT59" s="81"/>
      <c r="VUU59" s="81"/>
      <c r="VUV59" s="81"/>
      <c r="VUW59" s="81"/>
      <c r="VUX59" s="81"/>
      <c r="VUY59" s="81"/>
      <c r="VUZ59" s="81"/>
      <c r="VVA59" s="81"/>
      <c r="VVB59" s="81"/>
      <c r="VVC59" s="81"/>
      <c r="VVD59" s="81"/>
      <c r="VVE59" s="81"/>
      <c r="VVF59" s="81"/>
      <c r="VVG59" s="81"/>
      <c r="VVH59" s="81"/>
      <c r="VVI59" s="81"/>
      <c r="VVJ59" s="81"/>
      <c r="VVK59" s="81"/>
      <c r="VVL59" s="81"/>
      <c r="VVM59" s="81"/>
      <c r="VVN59" s="81"/>
      <c r="VVO59" s="81"/>
      <c r="VVP59" s="81"/>
      <c r="VVQ59" s="81"/>
      <c r="VVR59" s="81"/>
      <c r="VVS59" s="81"/>
      <c r="VVT59" s="81"/>
      <c r="VVU59" s="81"/>
      <c r="VVV59" s="81"/>
      <c r="VVW59" s="81"/>
      <c r="VVX59" s="81"/>
      <c r="VVY59" s="81"/>
      <c r="VVZ59" s="81"/>
      <c r="VWA59" s="81"/>
      <c r="VWB59" s="81"/>
      <c r="VWC59" s="81"/>
      <c r="VWD59" s="81"/>
      <c r="VWE59" s="81"/>
      <c r="VWF59" s="81"/>
      <c r="VWG59" s="81"/>
      <c r="VWH59" s="81"/>
      <c r="VWI59" s="81"/>
      <c r="VWJ59" s="81"/>
      <c r="VWK59" s="81"/>
      <c r="VWL59" s="81"/>
      <c r="VWM59" s="81"/>
      <c r="VWN59" s="81"/>
      <c r="VWO59" s="81"/>
      <c r="VWP59" s="81"/>
      <c r="VWQ59" s="81"/>
      <c r="VWR59" s="81"/>
      <c r="VWS59" s="81"/>
      <c r="VWT59" s="81"/>
      <c r="VWU59" s="81"/>
      <c r="VWV59" s="81"/>
      <c r="VWW59" s="81"/>
      <c r="VWX59" s="81"/>
      <c r="VWY59" s="81"/>
      <c r="VWZ59" s="81"/>
      <c r="VXA59" s="81"/>
      <c r="VXB59" s="81"/>
      <c r="VXC59" s="81"/>
      <c r="VXD59" s="81"/>
      <c r="VXE59" s="81"/>
      <c r="VXF59" s="81"/>
      <c r="VXG59" s="81"/>
      <c r="VXH59" s="81"/>
      <c r="VXI59" s="81"/>
      <c r="VXJ59" s="81"/>
      <c r="VXK59" s="81"/>
      <c r="VXL59" s="81"/>
      <c r="VXM59" s="81"/>
      <c r="VXN59" s="81"/>
      <c r="VXO59" s="81"/>
      <c r="VXP59" s="81"/>
      <c r="VXQ59" s="81"/>
      <c r="VXR59" s="81"/>
      <c r="VXS59" s="81"/>
      <c r="VXT59" s="81"/>
      <c r="VXU59" s="81"/>
      <c r="VXV59" s="81"/>
      <c r="VXW59" s="81"/>
      <c r="VXX59" s="81"/>
      <c r="VXY59" s="81"/>
      <c r="VXZ59" s="81"/>
      <c r="VYA59" s="81"/>
      <c r="VYB59" s="81"/>
      <c r="VYC59" s="81"/>
      <c r="VYD59" s="81"/>
      <c r="VYE59" s="81"/>
      <c r="VYF59" s="81"/>
      <c r="VYG59" s="81"/>
      <c r="VYH59" s="81"/>
      <c r="VYI59" s="81"/>
      <c r="VYJ59" s="81"/>
      <c r="VYK59" s="81"/>
      <c r="VYL59" s="81"/>
      <c r="VYM59" s="81"/>
      <c r="VYN59" s="81"/>
      <c r="VYO59" s="81"/>
      <c r="VYP59" s="81"/>
      <c r="VYQ59" s="81"/>
      <c r="VYR59" s="81"/>
      <c r="VYS59" s="81"/>
      <c r="VYT59" s="81"/>
      <c r="VYU59" s="81"/>
      <c r="VYV59" s="81"/>
      <c r="VYW59" s="81"/>
      <c r="VYX59" s="81"/>
      <c r="VYY59" s="81"/>
      <c r="VYZ59" s="81"/>
      <c r="VZA59" s="81"/>
      <c r="VZB59" s="81"/>
      <c r="VZC59" s="81"/>
      <c r="VZD59" s="81"/>
      <c r="VZE59" s="81"/>
      <c r="VZF59" s="81"/>
      <c r="VZG59" s="81"/>
      <c r="VZH59" s="81"/>
      <c r="VZI59" s="81"/>
      <c r="VZJ59" s="81"/>
      <c r="VZK59" s="81"/>
      <c r="VZL59" s="81"/>
      <c r="VZM59" s="81"/>
      <c r="VZN59" s="81"/>
      <c r="VZO59" s="81"/>
      <c r="VZP59" s="81"/>
      <c r="VZQ59" s="81"/>
      <c r="VZR59" s="81"/>
      <c r="VZS59" s="81"/>
      <c r="VZT59" s="81"/>
      <c r="VZU59" s="81"/>
      <c r="VZV59" s="81"/>
      <c r="VZW59" s="81"/>
      <c r="VZX59" s="81"/>
      <c r="VZY59" s="81"/>
      <c r="VZZ59" s="81"/>
      <c r="WAA59" s="81"/>
      <c r="WAB59" s="81"/>
      <c r="WAC59" s="81"/>
      <c r="WAD59" s="81"/>
      <c r="WAE59" s="81"/>
      <c r="WAF59" s="81"/>
      <c r="WAG59" s="81"/>
      <c r="WAH59" s="81"/>
      <c r="WAI59" s="81"/>
      <c r="WAJ59" s="81"/>
      <c r="WAK59" s="81"/>
      <c r="WAL59" s="81"/>
      <c r="WAM59" s="81"/>
      <c r="WAN59" s="81"/>
      <c r="WAO59" s="81"/>
      <c r="WAP59" s="81"/>
      <c r="WAQ59" s="81"/>
      <c r="WAR59" s="81"/>
      <c r="WAS59" s="81"/>
      <c r="WAT59" s="81"/>
      <c r="WAU59" s="81"/>
      <c r="WAV59" s="81"/>
      <c r="WAW59" s="81"/>
      <c r="WAX59" s="81"/>
      <c r="WAY59" s="81"/>
      <c r="WAZ59" s="81"/>
      <c r="WBA59" s="81"/>
      <c r="WBB59" s="81"/>
      <c r="WBC59" s="81"/>
      <c r="WBD59" s="81"/>
      <c r="WBE59" s="81"/>
      <c r="WBF59" s="81"/>
      <c r="WBG59" s="81"/>
      <c r="WBH59" s="81"/>
      <c r="WBI59" s="81"/>
      <c r="WBJ59" s="81"/>
      <c r="WBK59" s="81"/>
      <c r="WBL59" s="81"/>
      <c r="WBM59" s="81"/>
      <c r="WBN59" s="81"/>
      <c r="WBO59" s="81"/>
      <c r="WBP59" s="81"/>
      <c r="WBQ59" s="81"/>
      <c r="WBR59" s="81"/>
      <c r="WBS59" s="81"/>
      <c r="WBT59" s="81"/>
      <c r="WBU59" s="81"/>
      <c r="WBV59" s="81"/>
      <c r="WBW59" s="81"/>
      <c r="WBX59" s="81"/>
      <c r="WBY59" s="81"/>
      <c r="WBZ59" s="81"/>
      <c r="WCA59" s="81"/>
      <c r="WCB59" s="81"/>
      <c r="WCC59" s="81"/>
      <c r="WCD59" s="81"/>
      <c r="WCE59" s="81"/>
      <c r="WCF59" s="81"/>
      <c r="WCG59" s="81"/>
      <c r="WCH59" s="81"/>
      <c r="WCI59" s="81"/>
      <c r="WCJ59" s="81"/>
      <c r="WCK59" s="81"/>
      <c r="WCL59" s="81"/>
      <c r="WCM59" s="81"/>
      <c r="WCN59" s="81"/>
      <c r="WCO59" s="81"/>
      <c r="WCP59" s="81"/>
      <c r="WCQ59" s="81"/>
      <c r="WCR59" s="81"/>
      <c r="WCS59" s="81"/>
      <c r="WCT59" s="81"/>
      <c r="WCU59" s="81"/>
      <c r="WCV59" s="81"/>
      <c r="WCW59" s="81"/>
      <c r="WCX59" s="81"/>
      <c r="WCY59" s="81"/>
      <c r="WCZ59" s="81"/>
      <c r="WDA59" s="81"/>
      <c r="WDB59" s="81"/>
      <c r="WDC59" s="81"/>
      <c r="WDD59" s="81"/>
      <c r="WDE59" s="81"/>
      <c r="WDF59" s="81"/>
      <c r="WDG59" s="81"/>
      <c r="WDH59" s="81"/>
      <c r="WDI59" s="81"/>
      <c r="WDJ59" s="81"/>
      <c r="WDK59" s="81"/>
      <c r="WDL59" s="81"/>
      <c r="WDM59" s="81"/>
      <c r="WDN59" s="81"/>
      <c r="WDO59" s="81"/>
      <c r="WDP59" s="81"/>
      <c r="WDQ59" s="81"/>
      <c r="WDR59" s="81"/>
      <c r="WDS59" s="81"/>
      <c r="WDT59" s="81"/>
      <c r="WDU59" s="81"/>
      <c r="WDV59" s="81"/>
      <c r="WDW59" s="81"/>
      <c r="WDX59" s="81"/>
      <c r="WDY59" s="81"/>
      <c r="WDZ59" s="81"/>
      <c r="WEA59" s="81"/>
      <c r="WEB59" s="81"/>
      <c r="WEC59" s="81"/>
      <c r="WED59" s="81"/>
      <c r="WEE59" s="81"/>
      <c r="WEF59" s="81"/>
      <c r="WEG59" s="81"/>
      <c r="WEH59" s="81"/>
      <c r="WEI59" s="81"/>
      <c r="WEJ59" s="81"/>
      <c r="WEK59" s="81"/>
      <c r="WEL59" s="81"/>
      <c r="WEM59" s="81"/>
      <c r="WEN59" s="81"/>
      <c r="WEO59" s="81"/>
      <c r="WEP59" s="81"/>
      <c r="WEQ59" s="81"/>
      <c r="WER59" s="81"/>
      <c r="WES59" s="81"/>
      <c r="WET59" s="81"/>
      <c r="WEU59" s="81"/>
      <c r="WEV59" s="81"/>
      <c r="WEW59" s="81"/>
      <c r="WEX59" s="81"/>
      <c r="WEY59" s="81"/>
      <c r="WEZ59" s="81"/>
      <c r="WFA59" s="81"/>
      <c r="WFB59" s="81"/>
      <c r="WFC59" s="81"/>
      <c r="WFD59" s="81"/>
      <c r="WFE59" s="81"/>
      <c r="WFF59" s="81"/>
      <c r="WFG59" s="81"/>
      <c r="WFH59" s="81"/>
      <c r="WFI59" s="81"/>
      <c r="WFJ59" s="81"/>
      <c r="WFK59" s="81"/>
      <c r="WFL59" s="81"/>
      <c r="WFM59" s="81"/>
      <c r="WFN59" s="81"/>
      <c r="WFO59" s="81"/>
      <c r="WFP59" s="81"/>
      <c r="WFQ59" s="81"/>
      <c r="WFR59" s="81"/>
      <c r="WFS59" s="81"/>
      <c r="WFT59" s="81"/>
      <c r="WFU59" s="81"/>
      <c r="WFV59" s="81"/>
      <c r="WFW59" s="81"/>
      <c r="WFX59" s="81"/>
      <c r="WFY59" s="81"/>
      <c r="WFZ59" s="81"/>
      <c r="WGA59" s="81"/>
      <c r="WGB59" s="81"/>
      <c r="WGC59" s="81"/>
      <c r="WGD59" s="81"/>
      <c r="WGE59" s="81"/>
      <c r="WGF59" s="81"/>
      <c r="WGG59" s="81"/>
      <c r="WGH59" s="81"/>
      <c r="WGI59" s="81"/>
      <c r="WGJ59" s="81"/>
      <c r="WGK59" s="81"/>
      <c r="WGL59" s="81"/>
      <c r="WGM59" s="81"/>
      <c r="WGN59" s="81"/>
      <c r="WGO59" s="81"/>
      <c r="WGP59" s="81"/>
      <c r="WGQ59" s="81"/>
      <c r="WGR59" s="81"/>
      <c r="WGS59" s="81"/>
      <c r="WGT59" s="81"/>
      <c r="WGU59" s="81"/>
      <c r="WGV59" s="81"/>
      <c r="WGW59" s="81"/>
      <c r="WGX59" s="81"/>
      <c r="WGY59" s="81"/>
      <c r="WGZ59" s="81"/>
      <c r="WHA59" s="81"/>
      <c r="WHB59" s="81"/>
      <c r="WHC59" s="81"/>
      <c r="WHD59" s="81"/>
      <c r="WHE59" s="81"/>
      <c r="WHF59" s="81"/>
      <c r="WHG59" s="81"/>
      <c r="WHH59" s="81"/>
      <c r="WHI59" s="81"/>
      <c r="WHJ59" s="81"/>
      <c r="WHK59" s="81"/>
      <c r="WHL59" s="81"/>
      <c r="WHM59" s="81"/>
      <c r="WHN59" s="81"/>
      <c r="WHO59" s="81"/>
      <c r="WHP59" s="81"/>
      <c r="WHQ59" s="81"/>
      <c r="WHR59" s="81"/>
      <c r="WHS59" s="81"/>
      <c r="WHT59" s="81"/>
      <c r="WHU59" s="81"/>
      <c r="WHV59" s="81"/>
      <c r="WHW59" s="81"/>
      <c r="WHX59" s="81"/>
      <c r="WHY59" s="81"/>
      <c r="WHZ59" s="81"/>
      <c r="WIA59" s="81"/>
      <c r="WIB59" s="81"/>
      <c r="WIC59" s="81"/>
      <c r="WID59" s="81"/>
      <c r="WIE59" s="81"/>
      <c r="WIF59" s="81"/>
      <c r="WIG59" s="81"/>
      <c r="WIH59" s="81"/>
      <c r="WII59" s="81"/>
      <c r="WIJ59" s="81"/>
      <c r="WIK59" s="81"/>
      <c r="WIL59" s="81"/>
      <c r="WIM59" s="81"/>
      <c r="WIN59" s="81"/>
      <c r="WIO59" s="81"/>
      <c r="WIP59" s="81"/>
      <c r="WIQ59" s="81"/>
      <c r="WIR59" s="81"/>
      <c r="WIS59" s="81"/>
      <c r="WIT59" s="81"/>
      <c r="WIU59" s="81"/>
      <c r="WIV59" s="81"/>
      <c r="WIW59" s="81"/>
      <c r="WIX59" s="81"/>
      <c r="WIY59" s="81"/>
      <c r="WIZ59" s="81"/>
      <c r="WJA59" s="81"/>
      <c r="WJB59" s="81"/>
      <c r="WJC59" s="81"/>
      <c r="WJD59" s="81"/>
      <c r="WJE59" s="81"/>
      <c r="WJF59" s="81"/>
      <c r="WJG59" s="81"/>
      <c r="WJH59" s="81"/>
      <c r="WJI59" s="81"/>
      <c r="WJJ59" s="81"/>
      <c r="WJK59" s="81"/>
      <c r="WJL59" s="81"/>
      <c r="WJM59" s="81"/>
      <c r="WJN59" s="81"/>
      <c r="WJO59" s="81"/>
      <c r="WJP59" s="81"/>
      <c r="WJQ59" s="81"/>
      <c r="WJR59" s="81"/>
      <c r="WJS59" s="81"/>
      <c r="WJT59" s="81"/>
      <c r="WJU59" s="81"/>
      <c r="WJV59" s="81"/>
      <c r="WJW59" s="81"/>
      <c r="WJX59" s="81"/>
      <c r="WJY59" s="81"/>
      <c r="WJZ59" s="81"/>
      <c r="WKA59" s="81"/>
      <c r="WKB59" s="81"/>
      <c r="WKC59" s="81"/>
      <c r="WKD59" s="81"/>
      <c r="WKE59" s="81"/>
      <c r="WKF59" s="81"/>
      <c r="WKG59" s="81"/>
      <c r="WKH59" s="81"/>
      <c r="WKI59" s="81"/>
      <c r="WKJ59" s="81"/>
      <c r="WKK59" s="81"/>
      <c r="WKL59" s="81"/>
      <c r="WKM59" s="81"/>
      <c r="WKN59" s="81"/>
      <c r="WKO59" s="81"/>
      <c r="WKP59" s="81"/>
      <c r="WKQ59" s="81"/>
      <c r="WKR59" s="81"/>
      <c r="WKS59" s="81"/>
      <c r="WKT59" s="81"/>
      <c r="WKU59" s="81"/>
      <c r="WKV59" s="81"/>
      <c r="WKW59" s="81"/>
      <c r="WKX59" s="81"/>
      <c r="WKY59" s="81"/>
      <c r="WKZ59" s="81"/>
      <c r="WLA59" s="81"/>
      <c r="WLB59" s="81"/>
      <c r="WLC59" s="81"/>
      <c r="WLD59" s="81"/>
      <c r="WLE59" s="81"/>
      <c r="WLF59" s="81"/>
      <c r="WLG59" s="81"/>
      <c r="WLH59" s="81"/>
      <c r="WLI59" s="81"/>
      <c r="WLJ59" s="81"/>
      <c r="WLK59" s="81"/>
      <c r="WLL59" s="81"/>
      <c r="WLM59" s="81"/>
      <c r="WLN59" s="81"/>
      <c r="WLO59" s="81"/>
      <c r="WLP59" s="81"/>
      <c r="WLQ59" s="81"/>
      <c r="WLR59" s="81"/>
      <c r="WLS59" s="81"/>
      <c r="WLT59" s="81"/>
      <c r="WLU59" s="81"/>
      <c r="WLV59" s="81"/>
      <c r="WLW59" s="81"/>
      <c r="WLX59" s="81"/>
      <c r="WLY59" s="81"/>
      <c r="WLZ59" s="81"/>
      <c r="WMA59" s="81"/>
      <c r="WMB59" s="81"/>
      <c r="WMC59" s="81"/>
      <c r="WMD59" s="81"/>
      <c r="WME59" s="81"/>
      <c r="WMF59" s="81"/>
      <c r="WMG59" s="81"/>
      <c r="WMH59" s="81"/>
      <c r="WMI59" s="81"/>
      <c r="WMJ59" s="81"/>
      <c r="WMK59" s="81"/>
      <c r="WML59" s="81"/>
      <c r="WMM59" s="81"/>
      <c r="WMN59" s="81"/>
      <c r="WMO59" s="81"/>
      <c r="WMP59" s="81"/>
      <c r="WMQ59" s="81"/>
      <c r="WMR59" s="81"/>
      <c r="WMS59" s="81"/>
      <c r="WMT59" s="81"/>
      <c r="WMU59" s="81"/>
      <c r="WMV59" s="81"/>
      <c r="WMW59" s="81"/>
      <c r="WMX59" s="81"/>
      <c r="WMY59" s="81"/>
      <c r="WMZ59" s="81"/>
      <c r="WNA59" s="81"/>
      <c r="WNB59" s="81"/>
      <c r="WNC59" s="81"/>
      <c r="WND59" s="81"/>
      <c r="WNE59" s="81"/>
      <c r="WNF59" s="81"/>
      <c r="WNG59" s="81"/>
      <c r="WNH59" s="81"/>
      <c r="WNI59" s="81"/>
      <c r="WNJ59" s="81"/>
      <c r="WNK59" s="81"/>
      <c r="WNL59" s="81"/>
      <c r="WNM59" s="81"/>
      <c r="WNN59" s="81"/>
      <c r="WNO59" s="81"/>
      <c r="WNP59" s="81"/>
      <c r="WNQ59" s="81"/>
      <c r="WNR59" s="81"/>
      <c r="WNS59" s="81"/>
      <c r="WNT59" s="81"/>
      <c r="WNU59" s="81"/>
      <c r="WNV59" s="81"/>
      <c r="WNW59" s="81"/>
      <c r="WNX59" s="81"/>
      <c r="WNY59" s="81"/>
      <c r="WNZ59" s="81"/>
      <c r="WOA59" s="81"/>
      <c r="WOB59" s="81"/>
      <c r="WOC59" s="81"/>
      <c r="WOD59" s="81"/>
      <c r="WOE59" s="81"/>
      <c r="WOF59" s="81"/>
      <c r="WOG59" s="81"/>
      <c r="WOH59" s="81"/>
      <c r="WOI59" s="81"/>
      <c r="WOJ59" s="81"/>
      <c r="WOK59" s="81"/>
      <c r="WOL59" s="81"/>
      <c r="WOM59" s="81"/>
      <c r="WON59" s="81"/>
      <c r="WOO59" s="81"/>
      <c r="WOP59" s="81"/>
      <c r="WOQ59" s="81"/>
      <c r="WOR59" s="81"/>
      <c r="WOS59" s="81"/>
      <c r="WOT59" s="81"/>
      <c r="WOU59" s="81"/>
      <c r="WOV59" s="81"/>
      <c r="WOW59" s="81"/>
      <c r="WOX59" s="81"/>
      <c r="WOY59" s="81"/>
      <c r="WOZ59" s="81"/>
      <c r="WPA59" s="81"/>
      <c r="WPB59" s="81"/>
      <c r="WPC59" s="81"/>
      <c r="WPD59" s="81"/>
      <c r="WPE59" s="81"/>
      <c r="WPF59" s="81"/>
      <c r="WPG59" s="81"/>
      <c r="WPH59" s="81"/>
      <c r="WPI59" s="81"/>
      <c r="WPJ59" s="81"/>
      <c r="WPK59" s="81"/>
      <c r="WPL59" s="81"/>
      <c r="WPM59" s="81"/>
      <c r="WPN59" s="81"/>
      <c r="WPO59" s="81"/>
      <c r="WPP59" s="81"/>
      <c r="WPQ59" s="81"/>
      <c r="WPR59" s="81"/>
      <c r="WPS59" s="81"/>
      <c r="WPT59" s="81"/>
      <c r="WPU59" s="81"/>
      <c r="WPV59" s="81"/>
      <c r="WPW59" s="81"/>
      <c r="WPX59" s="81"/>
      <c r="WPY59" s="81"/>
      <c r="WPZ59" s="81"/>
      <c r="WQA59" s="81"/>
      <c r="WQB59" s="81"/>
      <c r="WQC59" s="81"/>
      <c r="WQD59" s="81"/>
      <c r="WQE59" s="81"/>
      <c r="WQF59" s="81"/>
      <c r="WQG59" s="81"/>
      <c r="WQH59" s="81"/>
      <c r="WQI59" s="81"/>
      <c r="WQJ59" s="81"/>
      <c r="WQK59" s="81"/>
      <c r="WQL59" s="81"/>
      <c r="WQM59" s="81"/>
      <c r="WQN59" s="81"/>
      <c r="WQO59" s="81"/>
      <c r="WQP59" s="81"/>
      <c r="WQQ59" s="81"/>
      <c r="WQR59" s="81"/>
      <c r="WQS59" s="81"/>
      <c r="WQT59" s="81"/>
      <c r="WQU59" s="81"/>
      <c r="WQV59" s="81"/>
      <c r="WQW59" s="81"/>
      <c r="WQX59" s="81"/>
      <c r="WQY59" s="81"/>
      <c r="WQZ59" s="81"/>
      <c r="WRA59" s="81"/>
      <c r="WRB59" s="81"/>
      <c r="WRC59" s="81"/>
      <c r="WRD59" s="81"/>
      <c r="WRE59" s="81"/>
      <c r="WRF59" s="81"/>
      <c r="WRG59" s="81"/>
      <c r="WRH59" s="81"/>
      <c r="WRI59" s="81"/>
      <c r="WRJ59" s="81"/>
      <c r="WRK59" s="81"/>
      <c r="WRL59" s="81"/>
      <c r="WRM59" s="81"/>
      <c r="WRN59" s="81"/>
      <c r="WRO59" s="81"/>
      <c r="WRP59" s="81"/>
      <c r="WRQ59" s="81"/>
      <c r="WRR59" s="81"/>
      <c r="WRS59" s="81"/>
      <c r="WRT59" s="81"/>
      <c r="WRU59" s="81"/>
      <c r="WRV59" s="81"/>
      <c r="WRW59" s="81"/>
      <c r="WRX59" s="81"/>
      <c r="WRY59" s="81"/>
      <c r="WRZ59" s="81"/>
      <c r="WSA59" s="81"/>
      <c r="WSB59" s="81"/>
      <c r="WSC59" s="81"/>
      <c r="WSD59" s="81"/>
      <c r="WSE59" s="81"/>
      <c r="WSF59" s="81"/>
      <c r="WSG59" s="81"/>
      <c r="WSH59" s="81"/>
      <c r="WSI59" s="81"/>
      <c r="WSJ59" s="81"/>
      <c r="WSK59" s="81"/>
      <c r="WSL59" s="81"/>
      <c r="WSM59" s="81"/>
      <c r="WSN59" s="81"/>
      <c r="WSO59" s="81"/>
      <c r="WSP59" s="81"/>
      <c r="WSQ59" s="81"/>
      <c r="WSR59" s="81"/>
      <c r="WSS59" s="81"/>
      <c r="WST59" s="81"/>
      <c r="WSU59" s="81"/>
      <c r="WSV59" s="81"/>
      <c r="WSW59" s="81"/>
      <c r="WSX59" s="81"/>
      <c r="WSY59" s="81"/>
      <c r="WSZ59" s="81"/>
      <c r="WTA59" s="81"/>
      <c r="WTB59" s="81"/>
      <c r="WTC59" s="81"/>
      <c r="WTD59" s="81"/>
      <c r="WTE59" s="81"/>
      <c r="WTF59" s="81"/>
      <c r="WTG59" s="81"/>
      <c r="WTH59" s="81"/>
      <c r="WTI59" s="81"/>
      <c r="WTJ59" s="81"/>
      <c r="WTK59" s="81"/>
      <c r="WTL59" s="81"/>
      <c r="WTM59" s="81"/>
      <c r="WTN59" s="81"/>
      <c r="WTO59" s="81"/>
      <c r="WTP59" s="81"/>
      <c r="WTQ59" s="81"/>
      <c r="WTR59" s="81"/>
      <c r="WTS59" s="81"/>
      <c r="WTT59" s="81"/>
      <c r="WTU59" s="81"/>
      <c r="WTV59" s="81"/>
      <c r="WTW59" s="81"/>
      <c r="WTX59" s="81"/>
      <c r="WTY59" s="81"/>
      <c r="WTZ59" s="81"/>
      <c r="WUA59" s="81"/>
      <c r="WUB59" s="81"/>
      <c r="WUC59" s="81"/>
      <c r="WUD59" s="81"/>
      <c r="WUE59" s="81"/>
      <c r="WUF59" s="81"/>
      <c r="WUG59" s="81"/>
      <c r="WUH59" s="81"/>
      <c r="WUI59" s="81"/>
      <c r="WUJ59" s="81"/>
      <c r="WUK59" s="81"/>
      <c r="WUL59" s="81"/>
      <c r="WUM59" s="81"/>
      <c r="WUN59" s="81"/>
      <c r="WUO59" s="81"/>
      <c r="WUP59" s="81"/>
      <c r="WUQ59" s="81"/>
      <c r="WUR59" s="81"/>
      <c r="WUS59" s="81"/>
      <c r="WUT59" s="81"/>
      <c r="WUU59" s="81"/>
      <c r="WUV59" s="81"/>
      <c r="WUW59" s="81"/>
      <c r="WUX59" s="81"/>
      <c r="WUY59" s="81"/>
      <c r="WUZ59" s="81"/>
      <c r="WVA59" s="81"/>
      <c r="WVB59" s="81"/>
      <c r="WVC59" s="81"/>
      <c r="WVD59" s="81"/>
      <c r="WVE59" s="81"/>
      <c r="WVF59" s="81"/>
      <c r="WVG59" s="81"/>
      <c r="WVH59" s="81"/>
      <c r="WVI59" s="81"/>
      <c r="WVJ59" s="81"/>
      <c r="WVK59" s="81"/>
      <c r="WVL59" s="81"/>
      <c r="WVM59" s="81"/>
      <c r="WVN59" s="81"/>
      <c r="WVO59" s="81"/>
      <c r="WVP59" s="81"/>
      <c r="WVQ59" s="81"/>
      <c r="WVR59" s="81"/>
      <c r="WVS59" s="81"/>
      <c r="WVT59" s="81"/>
      <c r="WVU59" s="81"/>
      <c r="WVV59" s="81"/>
      <c r="WVW59" s="81"/>
      <c r="WVX59" s="81"/>
      <c r="WVY59" s="81"/>
      <c r="WVZ59" s="81"/>
      <c r="WWA59" s="81"/>
      <c r="WWB59" s="81"/>
      <c r="WWC59" s="81"/>
      <c r="WWD59" s="81"/>
      <c r="WWE59" s="81"/>
      <c r="WWF59" s="81"/>
      <c r="WWG59" s="81"/>
      <c r="WWH59" s="81"/>
      <c r="WWI59" s="81"/>
      <c r="WWJ59" s="81"/>
      <c r="WWK59" s="81"/>
      <c r="WWL59" s="81"/>
      <c r="WWM59" s="81"/>
      <c r="WWN59" s="81"/>
      <c r="WWO59" s="81"/>
      <c r="WWP59" s="81"/>
      <c r="WWQ59" s="81"/>
      <c r="WWR59" s="81"/>
      <c r="WWS59" s="81"/>
      <c r="WWT59" s="81"/>
      <c r="WWU59" s="81"/>
      <c r="WWV59" s="81"/>
      <c r="WWW59" s="81"/>
      <c r="WWX59" s="81"/>
      <c r="WWY59" s="81"/>
      <c r="WWZ59" s="81"/>
      <c r="WXA59" s="81"/>
      <c r="WXB59" s="81"/>
      <c r="WXC59" s="81"/>
      <c r="WXD59" s="81"/>
      <c r="WXE59" s="81"/>
      <c r="WXF59" s="81"/>
      <c r="WXG59" s="81"/>
      <c r="WXH59" s="81"/>
      <c r="WXI59" s="81"/>
      <c r="WXJ59" s="81"/>
      <c r="WXK59" s="81"/>
      <c r="WXL59" s="81"/>
      <c r="WXM59" s="81"/>
      <c r="WXN59" s="81"/>
      <c r="WXO59" s="81"/>
      <c r="WXP59" s="81"/>
      <c r="WXQ59" s="81"/>
      <c r="WXR59" s="81"/>
      <c r="WXS59" s="81"/>
      <c r="WXT59" s="81"/>
      <c r="WXU59" s="81"/>
      <c r="WXV59" s="81"/>
      <c r="WXW59" s="81"/>
      <c r="WXX59" s="81"/>
      <c r="WXY59" s="81"/>
      <c r="WXZ59" s="81"/>
      <c r="WYA59" s="81"/>
      <c r="WYB59" s="81"/>
      <c r="WYC59" s="81"/>
      <c r="WYD59" s="81"/>
      <c r="WYE59" s="81"/>
      <c r="WYF59" s="81"/>
      <c r="WYG59" s="81"/>
      <c r="WYH59" s="81"/>
      <c r="WYI59" s="81"/>
      <c r="WYJ59" s="81"/>
      <c r="WYK59" s="81"/>
      <c r="WYL59" s="81"/>
      <c r="WYM59" s="81"/>
      <c r="WYN59" s="81"/>
      <c r="WYO59" s="81"/>
      <c r="WYP59" s="81"/>
      <c r="WYQ59" s="81"/>
      <c r="WYR59" s="81"/>
      <c r="WYS59" s="81"/>
      <c r="WYT59" s="81"/>
      <c r="WYU59" s="81"/>
      <c r="WYV59" s="81"/>
      <c r="WYW59" s="81"/>
      <c r="WYX59" s="81"/>
      <c r="WYY59" s="81"/>
      <c r="WYZ59" s="81"/>
      <c r="WZA59" s="81"/>
      <c r="WZB59" s="81"/>
      <c r="WZC59" s="81"/>
      <c r="WZD59" s="81"/>
      <c r="WZE59" s="81"/>
      <c r="WZF59" s="81"/>
      <c r="WZG59" s="81"/>
      <c r="WZH59" s="81"/>
      <c r="WZI59" s="81"/>
      <c r="WZJ59" s="81"/>
      <c r="WZK59" s="81"/>
      <c r="WZL59" s="81"/>
      <c r="WZM59" s="81"/>
      <c r="WZN59" s="81"/>
      <c r="WZO59" s="81"/>
      <c r="WZP59" s="81"/>
      <c r="WZQ59" s="81"/>
      <c r="WZR59" s="81"/>
      <c r="WZS59" s="81"/>
      <c r="WZT59" s="81"/>
      <c r="WZU59" s="81"/>
      <c r="WZV59" s="81"/>
      <c r="WZW59" s="81"/>
      <c r="WZX59" s="81"/>
      <c r="WZY59" s="81"/>
      <c r="WZZ59" s="81"/>
      <c r="XAA59" s="81"/>
      <c r="XAB59" s="81"/>
      <c r="XAC59" s="81"/>
      <c r="XAD59" s="81"/>
      <c r="XAE59" s="81"/>
      <c r="XAF59" s="81"/>
      <c r="XAG59" s="81"/>
      <c r="XAH59" s="81"/>
      <c r="XAI59" s="81"/>
      <c r="XAJ59" s="81"/>
      <c r="XAK59" s="81"/>
      <c r="XAL59" s="81"/>
      <c r="XAM59" s="81"/>
      <c r="XAN59" s="81"/>
      <c r="XAO59" s="81"/>
      <c r="XAP59" s="81"/>
      <c r="XAQ59" s="81"/>
      <c r="XAR59" s="81"/>
      <c r="XAS59" s="81"/>
      <c r="XAT59" s="81"/>
      <c r="XAU59" s="81"/>
      <c r="XAV59" s="81"/>
      <c r="XAW59" s="81"/>
      <c r="XAX59" s="81"/>
      <c r="XAY59" s="81"/>
      <c r="XAZ59" s="81"/>
      <c r="XBA59" s="81"/>
      <c r="XBB59" s="81"/>
      <c r="XBC59" s="81"/>
      <c r="XBD59" s="81"/>
      <c r="XBE59" s="81"/>
      <c r="XBF59" s="81"/>
      <c r="XBG59" s="81"/>
      <c r="XBH59" s="81"/>
      <c r="XBI59" s="81"/>
      <c r="XBJ59" s="81"/>
      <c r="XBK59" s="81"/>
      <c r="XBL59" s="81"/>
      <c r="XBM59" s="81"/>
      <c r="XBN59" s="81"/>
      <c r="XBO59" s="81"/>
      <c r="XBP59" s="81"/>
      <c r="XBQ59" s="81"/>
      <c r="XBR59" s="81"/>
      <c r="XBS59" s="81"/>
      <c r="XBT59" s="81"/>
      <c r="XBU59" s="81"/>
      <c r="XBV59" s="81"/>
      <c r="XBW59" s="81"/>
      <c r="XBX59" s="81"/>
      <c r="XBY59" s="81"/>
      <c r="XBZ59" s="81"/>
      <c r="XCA59" s="81"/>
      <c r="XCB59" s="81"/>
      <c r="XCC59" s="81"/>
      <c r="XCD59" s="81"/>
      <c r="XCE59" s="81"/>
      <c r="XCF59" s="81"/>
      <c r="XCG59" s="81"/>
      <c r="XCH59" s="81"/>
      <c r="XCI59" s="81"/>
      <c r="XCJ59" s="81"/>
      <c r="XCK59" s="81"/>
      <c r="XCL59" s="81"/>
      <c r="XCM59" s="81"/>
      <c r="XCN59" s="81"/>
      <c r="XCO59" s="81"/>
      <c r="XCP59" s="81"/>
      <c r="XCQ59" s="81"/>
      <c r="XCR59" s="81"/>
      <c r="XCS59" s="81"/>
      <c r="XCT59" s="81"/>
      <c r="XCU59" s="81"/>
      <c r="XCV59" s="81"/>
      <c r="XCW59" s="81"/>
      <c r="XCX59" s="81"/>
      <c r="XCY59" s="81"/>
      <c r="XCZ59" s="81"/>
      <c r="XDA59" s="81"/>
      <c r="XDB59" s="81"/>
      <c r="XDC59" s="81"/>
      <c r="XDD59" s="81"/>
      <c r="XDE59" s="81"/>
      <c r="XDF59" s="81"/>
      <c r="XDG59" s="81"/>
      <c r="XDH59" s="81"/>
      <c r="XDI59" s="81"/>
      <c r="XDJ59" s="81"/>
      <c r="XDK59" s="81"/>
      <c r="XDL59" s="81"/>
      <c r="XDM59" s="81"/>
      <c r="XDN59" s="81"/>
      <c r="XDO59" s="81"/>
      <c r="XDP59" s="81"/>
      <c r="XDQ59" s="81"/>
      <c r="XDR59" s="81"/>
      <c r="XDS59" s="81"/>
      <c r="XDT59" s="81"/>
      <c r="XDU59" s="81"/>
      <c r="XDV59" s="81"/>
      <c r="XDW59" s="81"/>
      <c r="XDX59" s="81"/>
      <c r="XDY59" s="81"/>
      <c r="XDZ59" s="81"/>
      <c r="XEA59" s="81"/>
      <c r="XEB59" s="81"/>
      <c r="XEC59" s="81"/>
      <c r="XED59" s="81"/>
      <c r="XEE59" s="81"/>
      <c r="XEF59" s="81"/>
      <c r="XEG59" s="81"/>
      <c r="XEH59" s="81"/>
      <c r="XEI59" s="81"/>
      <c r="XEJ59" s="81"/>
      <c r="XEK59" s="81"/>
      <c r="XEL59" s="81"/>
      <c r="XEM59" s="81"/>
      <c r="XEN59" s="81"/>
      <c r="XEO59" s="81"/>
      <c r="XEP59" s="81"/>
      <c r="XEQ59" s="81"/>
      <c r="XER59" s="81"/>
      <c r="XES59" s="81"/>
      <c r="XET59" s="81"/>
      <c r="XEU59" s="81"/>
      <c r="XEV59" s="81"/>
      <c r="XEW59" s="81"/>
      <c r="XEX59" s="81"/>
      <c r="XEY59" s="81"/>
      <c r="XEZ59" s="81"/>
      <c r="XFA59" s="81"/>
      <c r="XFB59" s="81"/>
      <c r="XFC59" s="81"/>
      <c r="XFD59" s="81"/>
    </row>
    <row r="60" spans="4:16384" s="12" customFormat="1">
      <c r="G60" s="7"/>
      <c r="H60" s="15"/>
      <c r="K60" s="13"/>
      <c r="L60" s="14"/>
      <c r="M60" s="15"/>
    </row>
    <row r="61" spans="4:16384" s="12" customFormat="1" ht="13.9">
      <c r="D61" s="11" t="s">
        <v>190</v>
      </c>
      <c r="E61" s="11" t="s">
        <v>172</v>
      </c>
      <c r="F61" s="11" t="s">
        <v>181</v>
      </c>
      <c r="G61" s="29" t="s">
        <v>3185</v>
      </c>
      <c r="H61" s="7" t="s">
        <v>1828</v>
      </c>
      <c r="I61" s="1227"/>
      <c r="J61" s="1227"/>
      <c r="K61" s="1227"/>
      <c r="L61" s="389"/>
      <c r="M61" s="389"/>
    </row>
    <row r="62" spans="4:16384" s="12" customFormat="1">
      <c r="D62" s="11" t="s">
        <v>3186</v>
      </c>
      <c r="E62" s="11"/>
      <c r="F62" s="11" t="s">
        <v>3186</v>
      </c>
      <c r="G62" s="11" t="s">
        <v>3187</v>
      </c>
      <c r="H62" s="7" t="s">
        <v>1828</v>
      </c>
      <c r="I62" s="1227"/>
      <c r="J62" s="1227"/>
      <c r="K62" s="1227"/>
      <c r="L62" s="389"/>
      <c r="M62" s="389"/>
    </row>
    <row r="63" spans="4:16384" s="12" customFormat="1" ht="13.9">
      <c r="D63" s="11"/>
      <c r="E63" s="11"/>
      <c r="F63" s="11"/>
      <c r="G63" s="29" t="s">
        <v>3188</v>
      </c>
      <c r="H63" s="11"/>
      <c r="I63" s="488">
        <f>SUM(I61:I62)</f>
        <v>0</v>
      </c>
      <c r="J63" s="488">
        <f>SUM(J61:J62)</f>
        <v>0</v>
      </c>
      <c r="K63" s="488">
        <f>SUM(K61:K62)</f>
        <v>0</v>
      </c>
      <c r="L63" s="488">
        <f>SUM(L61:L62)</f>
        <v>0</v>
      </c>
      <c r="M63" s="488">
        <f>SUM(M61:M62)</f>
        <v>0</v>
      </c>
    </row>
    <row r="64" spans="4:16384" s="12" customFormat="1">
      <c r="D64" s="11" t="s">
        <v>84</v>
      </c>
      <c r="E64" s="11" t="s">
        <v>84</v>
      </c>
      <c r="F64" s="11" t="s">
        <v>181</v>
      </c>
      <c r="G64" s="11" t="s">
        <v>84</v>
      </c>
      <c r="H64" s="7" t="s">
        <v>1828</v>
      </c>
      <c r="I64" s="1227"/>
      <c r="J64" s="1227"/>
      <c r="K64" s="1227"/>
      <c r="L64" s="389"/>
      <c r="M64" s="389"/>
    </row>
    <row r="65" spans="2:13" s="12" customFormat="1">
      <c r="D65" s="11" t="s">
        <v>73</v>
      </c>
      <c r="E65" s="11" t="s">
        <v>73</v>
      </c>
      <c r="F65" s="11" t="s">
        <v>181</v>
      </c>
      <c r="G65" s="11" t="s">
        <v>73</v>
      </c>
      <c r="H65" s="7" t="s">
        <v>1828</v>
      </c>
      <c r="I65" s="1227"/>
      <c r="J65" s="1227"/>
      <c r="K65" s="1227"/>
      <c r="L65" s="389"/>
      <c r="M65" s="389"/>
    </row>
    <row r="66" spans="2:13" s="12" customFormat="1" ht="13.9">
      <c r="D66" s="11" t="s">
        <v>1798</v>
      </c>
      <c r="E66" s="11"/>
      <c r="F66" s="11"/>
      <c r="G66" s="29" t="s">
        <v>1798</v>
      </c>
      <c r="H66" s="11"/>
      <c r="I66" s="455">
        <f>SUM(I63:I65)</f>
        <v>0</v>
      </c>
      <c r="J66" s="455">
        <f t="shared" ref="J66:M66" si="10">SUM(J63:J65)</f>
        <v>0</v>
      </c>
      <c r="K66" s="455">
        <f t="shared" si="10"/>
        <v>0</v>
      </c>
      <c r="L66" s="455">
        <f t="shared" si="10"/>
        <v>0</v>
      </c>
      <c r="M66" s="455">
        <f t="shared" si="10"/>
        <v>0</v>
      </c>
    </row>
    <row r="68" spans="2:13" s="27" customFormat="1" ht="17.649999999999999">
      <c r="B68"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13:M13 I23:M23" formula="1"/>
  </ignoredErrors>
  <extLst>
    <ext xmlns:x14="http://schemas.microsoft.com/office/spreadsheetml/2009/9/main" uri="{78C0D931-6437-407d-A8EE-F0AAD7539E65}">
      <x14:conditionalFormattings>
        <x14:conditionalFormatting xmlns:xm="http://schemas.microsoft.com/office/excel/2006/main">
          <x14:cfRule type="expression" priority="51" id="{459697F8-4BCA-436A-9964-2A3138074BDB}">
            <xm:f>Cover!$E$15&lt;&gt;I$6</xm:f>
            <x14:dxf>
              <fill>
                <patternFill>
                  <bgColor theme="0" tint="-0.24994659260841701"/>
                </patternFill>
              </fill>
            </x14:dxf>
          </x14:cfRule>
          <x14:cfRule type="expression" priority="52" id="{919E03C8-E76C-4E87-9430-5411E4632FEB}">
            <xm:f>Cover!$E$15=I$6</xm:f>
            <x14:dxf>
              <fill>
                <patternFill>
                  <bgColor theme="7" tint="0.59996337778862885"/>
                </patternFill>
              </fill>
            </x14:dxf>
          </x14:cfRule>
          <xm:sqref>I33:M34</xm:sqref>
        </x14:conditionalFormatting>
        <x14:conditionalFormatting xmlns:xm="http://schemas.microsoft.com/office/excel/2006/main">
          <x14:cfRule type="expression" priority="21" id="{66717FAA-803F-4DDA-8FE8-1AC4E71F58AD}">
            <xm:f>Cover!$E$15&lt;&gt;I$6</xm:f>
            <x14:dxf>
              <fill>
                <patternFill>
                  <bgColor theme="0" tint="-0.24994659260841701"/>
                </patternFill>
              </fill>
            </x14:dxf>
          </x14:cfRule>
          <x14:cfRule type="expression" priority="22" id="{BB0E1250-7463-45AA-AE18-FFAC123A84E5}">
            <xm:f>Cover!$E$15=I$6</xm:f>
            <x14:dxf>
              <fill>
                <patternFill>
                  <bgColor theme="7" tint="0.59996337778862885"/>
                </patternFill>
              </fill>
            </x14:dxf>
          </x14:cfRule>
          <xm:sqref>I36:M37</xm:sqref>
        </x14:conditionalFormatting>
        <x14:conditionalFormatting xmlns:xm="http://schemas.microsoft.com/office/excel/2006/main">
          <x14:cfRule type="expression" priority="17" id="{689BA46D-0065-44BC-8F4B-2EF644A7F926}">
            <xm:f>Cover!$E$15&lt;&gt;I$6</xm:f>
            <x14:dxf>
              <fill>
                <patternFill>
                  <bgColor theme="0" tint="-0.24994659260841701"/>
                </patternFill>
              </fill>
            </x14:dxf>
          </x14:cfRule>
          <x14:cfRule type="expression" priority="18" id="{E9D40914-55ED-4CD3-9CB4-825A7916C55C}">
            <xm:f>Cover!$E$15=I$6</xm:f>
            <x14:dxf>
              <fill>
                <patternFill>
                  <bgColor theme="7" tint="0.59996337778862885"/>
                </patternFill>
              </fill>
            </x14:dxf>
          </x14:cfRule>
          <xm:sqref>I42:M43 I45:M46</xm:sqref>
        </x14:conditionalFormatting>
        <x14:conditionalFormatting xmlns:xm="http://schemas.microsoft.com/office/excel/2006/main">
          <x14:cfRule type="expression" priority="1" id="{1B85F4EF-63D1-4DD9-ADA3-DA2A36A829FC}">
            <xm:f>Cover!$E$15&lt;&gt;I$6</xm:f>
            <x14:dxf>
              <fill>
                <patternFill>
                  <bgColor theme="0" tint="-0.24994659260841701"/>
                </patternFill>
              </fill>
            </x14:dxf>
          </x14:cfRule>
          <x14:cfRule type="expression" priority="2" id="{B35FA152-7AB5-4EDC-916E-A61906C1CADC}">
            <xm:f>Cover!$E$15=I$6</xm:f>
            <x14:dxf>
              <fill>
                <patternFill>
                  <bgColor theme="7" tint="0.59996337778862885"/>
                </patternFill>
              </fill>
            </x14:dxf>
          </x14:cfRule>
          <xm:sqref>I51:M52</xm:sqref>
        </x14:conditionalFormatting>
        <x14:conditionalFormatting xmlns:xm="http://schemas.microsoft.com/office/excel/2006/main">
          <x14:cfRule type="expression" priority="5" id="{439B103D-8A39-4806-ACEB-62931A57504E}">
            <xm:f>Cover!$E$15&lt;&gt;I$6</xm:f>
            <x14:dxf>
              <fill>
                <patternFill>
                  <bgColor theme="0" tint="-0.24994659260841701"/>
                </patternFill>
              </fill>
            </x14:dxf>
          </x14:cfRule>
          <x14:cfRule type="expression" priority="6" id="{E7B2C28B-DF19-4339-9F89-B7A84097A23D}">
            <xm:f>Cover!$E$15=I$6</xm:f>
            <x14:dxf>
              <fill>
                <patternFill>
                  <bgColor theme="7" tint="0.59996337778862885"/>
                </patternFill>
              </fill>
            </x14:dxf>
          </x14:cfRule>
          <xm:sqref>I54:M55</xm:sqref>
        </x14:conditionalFormatting>
        <x14:conditionalFormatting xmlns:xm="http://schemas.microsoft.com/office/excel/2006/main">
          <x14:cfRule type="expression" priority="13" id="{200C2E84-57BA-4363-AD7E-86569ABA8F14}">
            <xm:f>Cover!$E$15&lt;&gt;I$6</xm:f>
            <x14:dxf>
              <fill>
                <patternFill>
                  <bgColor theme="0" tint="-0.24994659260841701"/>
                </patternFill>
              </fill>
            </x14:dxf>
          </x14:cfRule>
          <x14:cfRule type="expression" priority="14" id="{AB1F2686-CB30-4B04-80E9-0732339D9E87}">
            <xm:f>Cover!$E$15=I$6</xm:f>
            <x14:dxf>
              <fill>
                <patternFill>
                  <bgColor theme="7" tint="0.59996337778862885"/>
                </patternFill>
              </fill>
            </x14:dxf>
          </x14:cfRule>
          <xm:sqref>I61:M62</xm:sqref>
        </x14:conditionalFormatting>
        <x14:conditionalFormatting xmlns:xm="http://schemas.microsoft.com/office/excel/2006/main">
          <x14:cfRule type="expression" priority="9" id="{096BFBCB-244A-47E5-B42C-BCBD81F1EE0C}">
            <xm:f>Cover!$E$15&lt;&gt;I$6</xm:f>
            <x14:dxf>
              <fill>
                <patternFill>
                  <bgColor theme="0" tint="-0.24994659260841701"/>
                </patternFill>
              </fill>
            </x14:dxf>
          </x14:cfRule>
          <x14:cfRule type="expression" priority="10" id="{18118320-6B06-479A-9335-FAD4A0B7E84D}">
            <xm:f>Cover!$E$15=I$6</xm:f>
            <x14:dxf>
              <fill>
                <patternFill>
                  <bgColor theme="7" tint="0.59996337778862885"/>
                </patternFill>
              </fill>
            </x14:dxf>
          </x14:cfRule>
          <xm:sqref>I64:M65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51A5-7F47-44CF-873F-FEF4AA16F909}">
  <sheetPr codeName="Sheet51">
    <tabColor theme="9"/>
    <pageSetUpPr autoPageBreaks="0" fitToPage="1"/>
  </sheetPr>
  <dimension ref="A1:WVF65"/>
  <sheetViews>
    <sheetView zoomScale="55" zoomScaleNormal="55" workbookViewId="0">
      <selection activeCell="C29" activeCellId="1" sqref="C11:C24 C29:C43"/>
    </sheetView>
  </sheetViews>
  <sheetFormatPr defaultColWidth="0" defaultRowHeight="13.5"/>
  <cols>
    <col min="1" max="1" width="14.42578125" style="842" customWidth="1"/>
    <col min="2" max="2" width="12" style="842" bestFit="1" customWidth="1"/>
    <col min="3" max="3" width="33.5703125" style="842" bestFit="1" customWidth="1"/>
    <col min="4" max="4" width="91.5703125" style="842" bestFit="1" customWidth="1"/>
    <col min="5" max="5" width="12.5703125" style="842" bestFit="1" customWidth="1"/>
    <col min="6" max="6" width="19.42578125" style="842" customWidth="1"/>
    <col min="7" max="11" width="9.42578125" style="842" customWidth="1"/>
    <col min="12" max="16" width="1.5703125" style="842" customWidth="1"/>
    <col min="17" max="243" width="9.42578125" style="842" hidden="1"/>
    <col min="244" max="244" width="9.5703125" style="842" hidden="1"/>
    <col min="245" max="245" width="62.5703125" style="842" hidden="1"/>
    <col min="246" max="248" width="13.42578125" style="842" hidden="1"/>
    <col min="249" max="249" width="13.5703125" style="842" hidden="1"/>
    <col min="250" max="250" width="9.42578125" style="842" hidden="1"/>
    <col min="251" max="253" width="13.42578125" style="842" hidden="1"/>
    <col min="254" max="254" width="13.5703125" style="842" hidden="1"/>
    <col min="255" max="499" width="9.42578125" style="842" hidden="1"/>
    <col min="500" max="500" width="9.5703125" style="842" hidden="1"/>
    <col min="501" max="501" width="62.5703125" style="842" hidden="1"/>
    <col min="502" max="504" width="13.42578125" style="842" hidden="1"/>
    <col min="505" max="505" width="13.5703125" style="842" hidden="1"/>
    <col min="506" max="506" width="9.42578125" style="842" hidden="1"/>
    <col min="507" max="509" width="13.42578125" style="842" hidden="1"/>
    <col min="510" max="510" width="13.5703125" style="842" hidden="1"/>
    <col min="511" max="755" width="9.42578125" style="842" hidden="1"/>
    <col min="756" max="756" width="9.5703125" style="842" hidden="1"/>
    <col min="757" max="757" width="62.5703125" style="842" hidden="1"/>
    <col min="758" max="760" width="13.42578125" style="842" hidden="1"/>
    <col min="761" max="761" width="13.5703125" style="842" hidden="1"/>
    <col min="762" max="762" width="9.42578125" style="842" hidden="1"/>
    <col min="763" max="765" width="13.42578125" style="842" hidden="1"/>
    <col min="766" max="766" width="13.5703125" style="842" hidden="1"/>
    <col min="767" max="1011" width="9.42578125" style="842" hidden="1"/>
    <col min="1012" max="1012" width="9.5703125" style="842" hidden="1"/>
    <col min="1013" max="1013" width="62.5703125" style="842" hidden="1"/>
    <col min="1014" max="1016" width="13.42578125" style="842" hidden="1"/>
    <col min="1017" max="1017" width="13.5703125" style="842" hidden="1"/>
    <col min="1018" max="1018" width="9.42578125" style="842" hidden="1"/>
    <col min="1019" max="1021" width="13.42578125" style="842" hidden="1"/>
    <col min="1022" max="1022" width="13.5703125" style="842" hidden="1"/>
    <col min="1023" max="1267" width="9.42578125" style="842" hidden="1"/>
    <col min="1268" max="1268" width="9.5703125" style="842" hidden="1"/>
    <col min="1269" max="1269" width="62.5703125" style="842" hidden="1"/>
    <col min="1270" max="1272" width="13.42578125" style="842" hidden="1"/>
    <col min="1273" max="1273" width="13.5703125" style="842" hidden="1"/>
    <col min="1274" max="1274" width="9.42578125" style="842" hidden="1"/>
    <col min="1275" max="1277" width="13.42578125" style="842" hidden="1"/>
    <col min="1278" max="1278" width="13.5703125" style="842" hidden="1"/>
    <col min="1279" max="1523" width="9.42578125" style="842" hidden="1"/>
    <col min="1524" max="1524" width="9.5703125" style="842" hidden="1"/>
    <col min="1525" max="1525" width="62.5703125" style="842" hidden="1"/>
    <col min="1526" max="1528" width="13.42578125" style="842" hidden="1"/>
    <col min="1529" max="1529" width="13.5703125" style="842" hidden="1"/>
    <col min="1530" max="1530" width="9.42578125" style="842" hidden="1"/>
    <col min="1531" max="1533" width="13.42578125" style="842" hidden="1"/>
    <col min="1534" max="1534" width="13.5703125" style="842" hidden="1"/>
    <col min="1535" max="1779" width="9.42578125" style="842" hidden="1"/>
    <col min="1780" max="1780" width="9.5703125" style="842" hidden="1"/>
    <col min="1781" max="1781" width="62.5703125" style="842" hidden="1"/>
    <col min="1782" max="1784" width="13.42578125" style="842" hidden="1"/>
    <col min="1785" max="1785" width="13.5703125" style="842" hidden="1"/>
    <col min="1786" max="1786" width="9.42578125" style="842" hidden="1"/>
    <col min="1787" max="1789" width="13.42578125" style="842" hidden="1"/>
    <col min="1790" max="1790" width="13.5703125" style="842" hidden="1"/>
    <col min="1791" max="2035" width="9.42578125" style="842" hidden="1"/>
    <col min="2036" max="2036" width="9.5703125" style="842" hidden="1"/>
    <col min="2037" max="2037" width="62.5703125" style="842" hidden="1"/>
    <col min="2038" max="2040" width="13.42578125" style="842" hidden="1"/>
    <col min="2041" max="2041" width="13.5703125" style="842" hidden="1"/>
    <col min="2042" max="2042" width="9.42578125" style="842" hidden="1"/>
    <col min="2043" max="2045" width="13.42578125" style="842" hidden="1"/>
    <col min="2046" max="2046" width="13.5703125" style="842" hidden="1"/>
    <col min="2047" max="2291" width="9.42578125" style="842" hidden="1"/>
    <col min="2292" max="2292" width="9.5703125" style="842" hidden="1"/>
    <col min="2293" max="2293" width="62.5703125" style="842" hidden="1"/>
    <col min="2294" max="2296" width="13.42578125" style="842" hidden="1"/>
    <col min="2297" max="2297" width="13.5703125" style="842" hidden="1"/>
    <col min="2298" max="2298" width="9.42578125" style="842" hidden="1"/>
    <col min="2299" max="2301" width="13.42578125" style="842" hidden="1"/>
    <col min="2302" max="2302" width="13.5703125" style="842" hidden="1"/>
    <col min="2303" max="2547" width="9.42578125" style="842" hidden="1"/>
    <col min="2548" max="2548" width="9.5703125" style="842" hidden="1"/>
    <col min="2549" max="2549" width="62.5703125" style="842" hidden="1"/>
    <col min="2550" max="2552" width="13.42578125" style="842" hidden="1"/>
    <col min="2553" max="2553" width="13.5703125" style="842" hidden="1"/>
    <col min="2554" max="2554" width="9.42578125" style="842" hidden="1"/>
    <col min="2555" max="2557" width="13.42578125" style="842" hidden="1"/>
    <col min="2558" max="2558" width="13.5703125" style="842" hidden="1"/>
    <col min="2559" max="2803" width="9.42578125" style="842" hidden="1"/>
    <col min="2804" max="2804" width="9.5703125" style="842" hidden="1"/>
    <col min="2805" max="2805" width="62.5703125" style="842" hidden="1"/>
    <col min="2806" max="2808" width="13.42578125" style="842" hidden="1"/>
    <col min="2809" max="2809" width="13.5703125" style="842" hidden="1"/>
    <col min="2810" max="2810" width="9.42578125" style="842" hidden="1"/>
    <col min="2811" max="2813" width="13.42578125" style="842" hidden="1"/>
    <col min="2814" max="2814" width="13.5703125" style="842" hidden="1"/>
    <col min="2815" max="3059" width="9.42578125" style="842" hidden="1"/>
    <col min="3060" max="3060" width="9.5703125" style="842" hidden="1"/>
    <col min="3061" max="3061" width="62.5703125" style="842" hidden="1"/>
    <col min="3062" max="3064" width="13.42578125" style="842" hidden="1"/>
    <col min="3065" max="3065" width="13.5703125" style="842" hidden="1"/>
    <col min="3066" max="3066" width="9.42578125" style="842" hidden="1"/>
    <col min="3067" max="3069" width="13.42578125" style="842" hidden="1"/>
    <col min="3070" max="3070" width="13.5703125" style="842" hidden="1"/>
    <col min="3071" max="3315" width="9.42578125" style="842" hidden="1"/>
    <col min="3316" max="3316" width="9.5703125" style="842" hidden="1"/>
    <col min="3317" max="3317" width="62.5703125" style="842" hidden="1"/>
    <col min="3318" max="3320" width="13.42578125" style="842" hidden="1"/>
    <col min="3321" max="3321" width="13.5703125" style="842" hidden="1"/>
    <col min="3322" max="3322" width="9.42578125" style="842" hidden="1"/>
    <col min="3323" max="3325" width="13.42578125" style="842" hidden="1"/>
    <col min="3326" max="3326" width="13.5703125" style="842" hidden="1"/>
    <col min="3327" max="3571" width="9.42578125" style="842" hidden="1"/>
    <col min="3572" max="3572" width="9.5703125" style="842" hidden="1"/>
    <col min="3573" max="3573" width="62.5703125" style="842" hidden="1"/>
    <col min="3574" max="3576" width="13.42578125" style="842" hidden="1"/>
    <col min="3577" max="3577" width="13.5703125" style="842" hidden="1"/>
    <col min="3578" max="3578" width="9.42578125" style="842" hidden="1"/>
    <col min="3579" max="3581" width="13.42578125" style="842" hidden="1"/>
    <col min="3582" max="3582" width="13.5703125" style="842" hidden="1"/>
    <col min="3583" max="3827" width="9.42578125" style="842" hidden="1"/>
    <col min="3828" max="3828" width="9.5703125" style="842" hidden="1"/>
    <col min="3829" max="3829" width="62.5703125" style="842" hidden="1"/>
    <col min="3830" max="3832" width="13.42578125" style="842" hidden="1"/>
    <col min="3833" max="3833" width="13.5703125" style="842" hidden="1"/>
    <col min="3834" max="3834" width="9.42578125" style="842" hidden="1"/>
    <col min="3835" max="3837" width="13.42578125" style="842" hidden="1"/>
    <col min="3838" max="3838" width="13.5703125" style="842" hidden="1"/>
    <col min="3839" max="4083" width="9.42578125" style="842" hidden="1"/>
    <col min="4084" max="4084" width="9.5703125" style="842" hidden="1"/>
    <col min="4085" max="4085" width="62.5703125" style="842" hidden="1"/>
    <col min="4086" max="4088" width="13.42578125" style="842" hidden="1"/>
    <col min="4089" max="4089" width="13.5703125" style="842" hidden="1"/>
    <col min="4090" max="4090" width="9.42578125" style="842" hidden="1"/>
    <col min="4091" max="4093" width="13.42578125" style="842" hidden="1"/>
    <col min="4094" max="4094" width="13.5703125" style="842" hidden="1"/>
    <col min="4095" max="4339" width="9.42578125" style="842" hidden="1"/>
    <col min="4340" max="4340" width="9.5703125" style="842" hidden="1"/>
    <col min="4341" max="4341" width="62.5703125" style="842" hidden="1"/>
    <col min="4342" max="4344" width="13.42578125" style="842" hidden="1"/>
    <col min="4345" max="4345" width="13.5703125" style="842" hidden="1"/>
    <col min="4346" max="4346" width="9.42578125" style="842" hidden="1"/>
    <col min="4347" max="4349" width="13.42578125" style="842" hidden="1"/>
    <col min="4350" max="4350" width="13.5703125" style="842" hidden="1"/>
    <col min="4351" max="4595" width="9.42578125" style="842" hidden="1"/>
    <col min="4596" max="4596" width="9.5703125" style="842" hidden="1"/>
    <col min="4597" max="4597" width="62.5703125" style="842" hidden="1"/>
    <col min="4598" max="4600" width="13.42578125" style="842" hidden="1"/>
    <col min="4601" max="4601" width="13.5703125" style="842" hidden="1"/>
    <col min="4602" max="4602" width="9.42578125" style="842" hidden="1"/>
    <col min="4603" max="4605" width="13.42578125" style="842" hidden="1"/>
    <col min="4606" max="4606" width="13.5703125" style="842" hidden="1"/>
    <col min="4607" max="4851" width="9.42578125" style="842" hidden="1"/>
    <col min="4852" max="4852" width="9.5703125" style="842" hidden="1"/>
    <col min="4853" max="4853" width="62.5703125" style="842" hidden="1"/>
    <col min="4854" max="4856" width="13.42578125" style="842" hidden="1"/>
    <col min="4857" max="4857" width="13.5703125" style="842" hidden="1"/>
    <col min="4858" max="4858" width="9.42578125" style="842" hidden="1"/>
    <col min="4859" max="4861" width="13.42578125" style="842" hidden="1"/>
    <col min="4862" max="4862" width="13.5703125" style="842" hidden="1"/>
    <col min="4863" max="5107" width="9.42578125" style="842" hidden="1"/>
    <col min="5108" max="5108" width="9.5703125" style="842" hidden="1"/>
    <col min="5109" max="5109" width="62.5703125" style="842" hidden="1"/>
    <col min="5110" max="5112" width="13.42578125" style="842" hidden="1"/>
    <col min="5113" max="5113" width="13.5703125" style="842" hidden="1"/>
    <col min="5114" max="5114" width="9.42578125" style="842" hidden="1"/>
    <col min="5115" max="5117" width="13.42578125" style="842" hidden="1"/>
    <col min="5118" max="5118" width="13.5703125" style="842" hidden="1"/>
    <col min="5119" max="5363" width="9.42578125" style="842" hidden="1"/>
    <col min="5364" max="5364" width="9.5703125" style="842" hidden="1"/>
    <col min="5365" max="5365" width="62.5703125" style="842" hidden="1"/>
    <col min="5366" max="5368" width="13.42578125" style="842" hidden="1"/>
    <col min="5369" max="5369" width="13.5703125" style="842" hidden="1"/>
    <col min="5370" max="5370" width="9.42578125" style="842" hidden="1"/>
    <col min="5371" max="5373" width="13.42578125" style="842" hidden="1"/>
    <col min="5374" max="5374" width="13.5703125" style="842" hidden="1"/>
    <col min="5375" max="5619" width="9.42578125" style="842" hidden="1"/>
    <col min="5620" max="5620" width="9.5703125" style="842" hidden="1"/>
    <col min="5621" max="5621" width="62.5703125" style="842" hidden="1"/>
    <col min="5622" max="5624" width="13.42578125" style="842" hidden="1"/>
    <col min="5625" max="5625" width="13.5703125" style="842" hidden="1"/>
    <col min="5626" max="5626" width="9.42578125" style="842" hidden="1"/>
    <col min="5627" max="5629" width="13.42578125" style="842" hidden="1"/>
    <col min="5630" max="5630" width="13.5703125" style="842" hidden="1"/>
    <col min="5631" max="5875" width="9.42578125" style="842" hidden="1"/>
    <col min="5876" max="5876" width="9.5703125" style="842" hidden="1"/>
    <col min="5877" max="5877" width="62.5703125" style="842" hidden="1"/>
    <col min="5878" max="5880" width="13.42578125" style="842" hidden="1"/>
    <col min="5881" max="5881" width="13.5703125" style="842" hidden="1"/>
    <col min="5882" max="5882" width="9.42578125" style="842" hidden="1"/>
    <col min="5883" max="5885" width="13.42578125" style="842" hidden="1"/>
    <col min="5886" max="5886" width="13.5703125" style="842" hidden="1"/>
    <col min="5887" max="6131" width="9.42578125" style="842" hidden="1"/>
    <col min="6132" max="6132" width="9.5703125" style="842" hidden="1"/>
    <col min="6133" max="6133" width="62.5703125" style="842" hidden="1"/>
    <col min="6134" max="6136" width="13.42578125" style="842" hidden="1"/>
    <col min="6137" max="6137" width="13.5703125" style="842" hidden="1"/>
    <col min="6138" max="6138" width="9.42578125" style="842" hidden="1"/>
    <col min="6139" max="6141" width="13.42578125" style="842" hidden="1"/>
    <col min="6142" max="6142" width="13.5703125" style="842" hidden="1"/>
    <col min="6143" max="6387" width="9.42578125" style="842" hidden="1"/>
    <col min="6388" max="6388" width="9.5703125" style="842" hidden="1"/>
    <col min="6389" max="6389" width="62.5703125" style="842" hidden="1"/>
    <col min="6390" max="6392" width="13.42578125" style="842" hidden="1"/>
    <col min="6393" max="6393" width="13.5703125" style="842" hidden="1"/>
    <col min="6394" max="6394" width="9.42578125" style="842" hidden="1"/>
    <col min="6395" max="6397" width="13.42578125" style="842" hidden="1"/>
    <col min="6398" max="6398" width="13.5703125" style="842" hidden="1"/>
    <col min="6399" max="6643" width="9.42578125" style="842" hidden="1"/>
    <col min="6644" max="6644" width="9.5703125" style="842" hidden="1"/>
    <col min="6645" max="6645" width="62.5703125" style="842" hidden="1"/>
    <col min="6646" max="6648" width="13.42578125" style="842" hidden="1"/>
    <col min="6649" max="6649" width="13.5703125" style="842" hidden="1"/>
    <col min="6650" max="6650" width="9.42578125" style="842" hidden="1"/>
    <col min="6651" max="6653" width="13.42578125" style="842" hidden="1"/>
    <col min="6654" max="6654" width="13.5703125" style="842" hidden="1"/>
    <col min="6655" max="6899" width="9.42578125" style="842" hidden="1"/>
    <col min="6900" max="6900" width="9.5703125" style="842" hidden="1"/>
    <col min="6901" max="6901" width="62.5703125" style="842" hidden="1"/>
    <col min="6902" max="6904" width="13.42578125" style="842" hidden="1"/>
    <col min="6905" max="6905" width="13.5703125" style="842" hidden="1"/>
    <col min="6906" max="6906" width="9.42578125" style="842" hidden="1"/>
    <col min="6907" max="6909" width="13.42578125" style="842" hidden="1"/>
    <col min="6910" max="6910" width="13.5703125" style="842" hidden="1"/>
    <col min="6911" max="7155" width="9.42578125" style="842" hidden="1"/>
    <col min="7156" max="7156" width="9.5703125" style="842" hidden="1"/>
    <col min="7157" max="7157" width="62.5703125" style="842" hidden="1"/>
    <col min="7158" max="7160" width="13.42578125" style="842" hidden="1"/>
    <col min="7161" max="7161" width="13.5703125" style="842" hidden="1"/>
    <col min="7162" max="7162" width="9.42578125" style="842" hidden="1"/>
    <col min="7163" max="7165" width="13.42578125" style="842" hidden="1"/>
    <col min="7166" max="7166" width="13.5703125" style="842" hidden="1"/>
    <col min="7167" max="7411" width="9.42578125" style="842" hidden="1"/>
    <col min="7412" max="7412" width="9.5703125" style="842" hidden="1"/>
    <col min="7413" max="7413" width="62.5703125" style="842" hidden="1"/>
    <col min="7414" max="7416" width="13.42578125" style="842" hidden="1"/>
    <col min="7417" max="7417" width="13.5703125" style="842" hidden="1"/>
    <col min="7418" max="7418" width="9.42578125" style="842" hidden="1"/>
    <col min="7419" max="7421" width="13.42578125" style="842" hidden="1"/>
    <col min="7422" max="7422" width="13.5703125" style="842" hidden="1"/>
    <col min="7423" max="7667" width="9.42578125" style="842" hidden="1"/>
    <col min="7668" max="7668" width="9.5703125" style="842" hidden="1"/>
    <col min="7669" max="7669" width="62.5703125" style="842" hidden="1"/>
    <col min="7670" max="7672" width="13.42578125" style="842" hidden="1"/>
    <col min="7673" max="7673" width="13.5703125" style="842" hidden="1"/>
    <col min="7674" max="7674" width="9.42578125" style="842" hidden="1"/>
    <col min="7675" max="7677" width="13.42578125" style="842" hidden="1"/>
    <col min="7678" max="7678" width="13.5703125" style="842" hidden="1"/>
    <col min="7679" max="7923" width="9.42578125" style="842" hidden="1"/>
    <col min="7924" max="7924" width="9.5703125" style="842" hidden="1"/>
    <col min="7925" max="7925" width="62.5703125" style="842" hidden="1"/>
    <col min="7926" max="7928" width="13.42578125" style="842" hidden="1"/>
    <col min="7929" max="7929" width="13.5703125" style="842" hidden="1"/>
    <col min="7930" max="7930" width="9.42578125" style="842" hidden="1"/>
    <col min="7931" max="7933" width="13.42578125" style="842" hidden="1"/>
    <col min="7934" max="7934" width="13.5703125" style="842" hidden="1"/>
    <col min="7935" max="8179" width="9.42578125" style="842" hidden="1"/>
    <col min="8180" max="8180" width="9.5703125" style="842" hidden="1"/>
    <col min="8181" max="8181" width="62.5703125" style="842" hidden="1"/>
    <col min="8182" max="8184" width="13.42578125" style="842" hidden="1"/>
    <col min="8185" max="8185" width="13.5703125" style="842" hidden="1"/>
    <col min="8186" max="8186" width="9.42578125" style="842" hidden="1"/>
    <col min="8187" max="8189" width="13.42578125" style="842" hidden="1"/>
    <col min="8190" max="8190" width="13.5703125" style="842" hidden="1"/>
    <col min="8191" max="8435" width="9.42578125" style="842" hidden="1"/>
    <col min="8436" max="8436" width="9.5703125" style="842" hidden="1"/>
    <col min="8437" max="8437" width="62.5703125" style="842" hidden="1"/>
    <col min="8438" max="8440" width="13.42578125" style="842" hidden="1"/>
    <col min="8441" max="8441" width="13.5703125" style="842" hidden="1"/>
    <col min="8442" max="8442" width="9.42578125" style="842" hidden="1"/>
    <col min="8443" max="8445" width="13.42578125" style="842" hidden="1"/>
    <col min="8446" max="8446" width="13.5703125" style="842" hidden="1"/>
    <col min="8447" max="8691" width="9.42578125" style="842" hidden="1"/>
    <col min="8692" max="8692" width="9.5703125" style="842" hidden="1"/>
    <col min="8693" max="8693" width="62.5703125" style="842" hidden="1"/>
    <col min="8694" max="8696" width="13.42578125" style="842" hidden="1"/>
    <col min="8697" max="8697" width="13.5703125" style="842" hidden="1"/>
    <col min="8698" max="8698" width="9.42578125" style="842" hidden="1"/>
    <col min="8699" max="8701" width="13.42578125" style="842" hidden="1"/>
    <col min="8702" max="8702" width="13.5703125" style="842" hidden="1"/>
    <col min="8703" max="8947" width="9.42578125" style="842" hidden="1"/>
    <col min="8948" max="8948" width="9.5703125" style="842" hidden="1"/>
    <col min="8949" max="8949" width="62.5703125" style="842" hidden="1"/>
    <col min="8950" max="8952" width="13.42578125" style="842" hidden="1"/>
    <col min="8953" max="8953" width="13.5703125" style="842" hidden="1"/>
    <col min="8954" max="8954" width="9.42578125" style="842" hidden="1"/>
    <col min="8955" max="8957" width="13.42578125" style="842" hidden="1"/>
    <col min="8958" max="8958" width="13.5703125" style="842" hidden="1"/>
    <col min="8959" max="9203" width="9.42578125" style="842" hidden="1"/>
    <col min="9204" max="9204" width="9.5703125" style="842" hidden="1"/>
    <col min="9205" max="9205" width="62.5703125" style="842" hidden="1"/>
    <col min="9206" max="9208" width="13.42578125" style="842" hidden="1"/>
    <col min="9209" max="9209" width="13.5703125" style="842" hidden="1"/>
    <col min="9210" max="9210" width="9.42578125" style="842" hidden="1"/>
    <col min="9211" max="9213" width="13.42578125" style="842" hidden="1"/>
    <col min="9214" max="9214" width="13.5703125" style="842" hidden="1"/>
    <col min="9215" max="9459" width="9.42578125" style="842" hidden="1"/>
    <col min="9460" max="9460" width="9.5703125" style="842" hidden="1"/>
    <col min="9461" max="9461" width="62.5703125" style="842" hidden="1"/>
    <col min="9462" max="9464" width="13.42578125" style="842" hidden="1"/>
    <col min="9465" max="9465" width="13.5703125" style="842" hidden="1"/>
    <col min="9466" max="9466" width="9.42578125" style="842" hidden="1"/>
    <col min="9467" max="9469" width="13.42578125" style="842" hidden="1"/>
    <col min="9470" max="9470" width="13.5703125" style="842" hidden="1"/>
    <col min="9471" max="9715" width="9.42578125" style="842" hidden="1"/>
    <col min="9716" max="9716" width="9.5703125" style="842" hidden="1"/>
    <col min="9717" max="9717" width="62.5703125" style="842" hidden="1"/>
    <col min="9718" max="9720" width="13.42578125" style="842" hidden="1"/>
    <col min="9721" max="9721" width="13.5703125" style="842" hidden="1"/>
    <col min="9722" max="9722" width="9.42578125" style="842" hidden="1"/>
    <col min="9723" max="9725" width="13.42578125" style="842" hidden="1"/>
    <col min="9726" max="9726" width="13.5703125" style="842" hidden="1"/>
    <col min="9727" max="9971" width="9.42578125" style="842" hidden="1"/>
    <col min="9972" max="9972" width="9.5703125" style="842" hidden="1"/>
    <col min="9973" max="9973" width="62.5703125" style="842" hidden="1"/>
    <col min="9974" max="9976" width="13.42578125" style="842" hidden="1"/>
    <col min="9977" max="9977" width="13.5703125" style="842" hidden="1"/>
    <col min="9978" max="9978" width="9.42578125" style="842" hidden="1"/>
    <col min="9979" max="9981" width="13.42578125" style="842" hidden="1"/>
    <col min="9982" max="9982" width="13.5703125" style="842" hidden="1"/>
    <col min="9983" max="10227" width="9.42578125" style="842" hidden="1"/>
    <col min="10228" max="10228" width="9.5703125" style="842" hidden="1"/>
    <col min="10229" max="10229" width="62.5703125" style="842" hidden="1"/>
    <col min="10230" max="10232" width="13.42578125" style="842" hidden="1"/>
    <col min="10233" max="10233" width="13.5703125" style="842" hidden="1"/>
    <col min="10234" max="10234" width="9.42578125" style="842" hidden="1"/>
    <col min="10235" max="10237" width="13.42578125" style="842" hidden="1"/>
    <col min="10238" max="10238" width="13.5703125" style="842" hidden="1"/>
    <col min="10239" max="10483" width="9.42578125" style="842" hidden="1"/>
    <col min="10484" max="10484" width="9.5703125" style="842" hidden="1"/>
    <col min="10485" max="10485" width="62.5703125" style="842" hidden="1"/>
    <col min="10486" max="10488" width="13.42578125" style="842" hidden="1"/>
    <col min="10489" max="10489" width="13.5703125" style="842" hidden="1"/>
    <col min="10490" max="10490" width="9.42578125" style="842" hidden="1"/>
    <col min="10491" max="10493" width="13.42578125" style="842" hidden="1"/>
    <col min="10494" max="10494" width="13.5703125" style="842" hidden="1"/>
    <col min="10495" max="10739" width="9.42578125" style="842" hidden="1"/>
    <col min="10740" max="10740" width="9.5703125" style="842" hidden="1"/>
    <col min="10741" max="10741" width="62.5703125" style="842" hidden="1"/>
    <col min="10742" max="10744" width="13.42578125" style="842" hidden="1"/>
    <col min="10745" max="10745" width="13.5703125" style="842" hidden="1"/>
    <col min="10746" max="10746" width="9.42578125" style="842" hidden="1"/>
    <col min="10747" max="10749" width="13.42578125" style="842" hidden="1"/>
    <col min="10750" max="10750" width="13.5703125" style="842" hidden="1"/>
    <col min="10751" max="10995" width="9.42578125" style="842" hidden="1"/>
    <col min="10996" max="10996" width="9.5703125" style="842" hidden="1"/>
    <col min="10997" max="10997" width="62.5703125" style="842" hidden="1"/>
    <col min="10998" max="11000" width="13.42578125" style="842" hidden="1"/>
    <col min="11001" max="11001" width="13.5703125" style="842" hidden="1"/>
    <col min="11002" max="11002" width="9.42578125" style="842" hidden="1"/>
    <col min="11003" max="11005" width="13.42578125" style="842" hidden="1"/>
    <col min="11006" max="11006" width="13.5703125" style="842" hidden="1"/>
    <col min="11007" max="11251" width="9.42578125" style="842" hidden="1"/>
    <col min="11252" max="11252" width="9.5703125" style="842" hidden="1"/>
    <col min="11253" max="11253" width="62.5703125" style="842" hidden="1"/>
    <col min="11254" max="11256" width="13.42578125" style="842" hidden="1"/>
    <col min="11257" max="11257" width="13.5703125" style="842" hidden="1"/>
    <col min="11258" max="11258" width="9.42578125" style="842" hidden="1"/>
    <col min="11259" max="11261" width="13.42578125" style="842" hidden="1"/>
    <col min="11262" max="11262" width="13.5703125" style="842" hidden="1"/>
    <col min="11263" max="11507" width="9.42578125" style="842" hidden="1"/>
    <col min="11508" max="11508" width="9.5703125" style="842" hidden="1"/>
    <col min="11509" max="11509" width="62.5703125" style="842" hidden="1"/>
    <col min="11510" max="11512" width="13.42578125" style="842" hidden="1"/>
    <col min="11513" max="11513" width="13.5703125" style="842" hidden="1"/>
    <col min="11514" max="11514" width="9.42578125" style="842" hidden="1"/>
    <col min="11515" max="11517" width="13.42578125" style="842" hidden="1"/>
    <col min="11518" max="11518" width="13.5703125" style="842" hidden="1"/>
    <col min="11519" max="11763" width="9.42578125" style="842" hidden="1"/>
    <col min="11764" max="11764" width="9.5703125" style="842" hidden="1"/>
    <col min="11765" max="11765" width="62.5703125" style="842" hidden="1"/>
    <col min="11766" max="11768" width="13.42578125" style="842" hidden="1"/>
    <col min="11769" max="11769" width="13.5703125" style="842" hidden="1"/>
    <col min="11770" max="11770" width="9.42578125" style="842" hidden="1"/>
    <col min="11771" max="11773" width="13.42578125" style="842" hidden="1"/>
    <col min="11774" max="11774" width="13.5703125" style="842" hidden="1"/>
    <col min="11775" max="12019" width="9.42578125" style="842" hidden="1"/>
    <col min="12020" max="12020" width="9.5703125" style="842" hidden="1"/>
    <col min="12021" max="12021" width="62.5703125" style="842" hidden="1"/>
    <col min="12022" max="12024" width="13.42578125" style="842" hidden="1"/>
    <col min="12025" max="12025" width="13.5703125" style="842" hidden="1"/>
    <col min="12026" max="12026" width="9.42578125" style="842" hidden="1"/>
    <col min="12027" max="12029" width="13.42578125" style="842" hidden="1"/>
    <col min="12030" max="12030" width="13.5703125" style="842" hidden="1"/>
    <col min="12031" max="12275" width="9.42578125" style="842" hidden="1"/>
    <col min="12276" max="12276" width="9.5703125" style="842" hidden="1"/>
    <col min="12277" max="12277" width="62.5703125" style="842" hidden="1"/>
    <col min="12278" max="12280" width="13.42578125" style="842" hidden="1"/>
    <col min="12281" max="12281" width="13.5703125" style="842" hidden="1"/>
    <col min="12282" max="12282" width="9.42578125" style="842" hidden="1"/>
    <col min="12283" max="12285" width="13.42578125" style="842" hidden="1"/>
    <col min="12286" max="12286" width="13.5703125" style="842" hidden="1"/>
    <col min="12287" max="12531" width="9.42578125" style="842" hidden="1"/>
    <col min="12532" max="12532" width="9.5703125" style="842" hidden="1"/>
    <col min="12533" max="12533" width="62.5703125" style="842" hidden="1"/>
    <col min="12534" max="12536" width="13.42578125" style="842" hidden="1"/>
    <col min="12537" max="12537" width="13.5703125" style="842" hidden="1"/>
    <col min="12538" max="12538" width="9.42578125" style="842" hidden="1"/>
    <col min="12539" max="12541" width="13.42578125" style="842" hidden="1"/>
    <col min="12542" max="12542" width="13.5703125" style="842" hidden="1"/>
    <col min="12543" max="12787" width="9.42578125" style="842" hidden="1"/>
    <col min="12788" max="12788" width="9.5703125" style="842" hidden="1"/>
    <col min="12789" max="12789" width="62.5703125" style="842" hidden="1"/>
    <col min="12790" max="12792" width="13.42578125" style="842" hidden="1"/>
    <col min="12793" max="12793" width="13.5703125" style="842" hidden="1"/>
    <col min="12794" max="12794" width="9.42578125" style="842" hidden="1"/>
    <col min="12795" max="12797" width="13.42578125" style="842" hidden="1"/>
    <col min="12798" max="12798" width="13.5703125" style="842" hidden="1"/>
    <col min="12799" max="13043" width="9.42578125" style="842" hidden="1"/>
    <col min="13044" max="13044" width="9.5703125" style="842" hidden="1"/>
    <col min="13045" max="13045" width="62.5703125" style="842" hidden="1"/>
    <col min="13046" max="13048" width="13.42578125" style="842" hidden="1"/>
    <col min="13049" max="13049" width="13.5703125" style="842" hidden="1"/>
    <col min="13050" max="13050" width="9.42578125" style="842" hidden="1"/>
    <col min="13051" max="13053" width="13.42578125" style="842" hidden="1"/>
    <col min="13054" max="13054" width="13.5703125" style="842" hidden="1"/>
    <col min="13055" max="13299" width="9.42578125" style="842" hidden="1"/>
    <col min="13300" max="13300" width="9.5703125" style="842" hidden="1"/>
    <col min="13301" max="13301" width="62.5703125" style="842" hidden="1"/>
    <col min="13302" max="13304" width="13.42578125" style="842" hidden="1"/>
    <col min="13305" max="13305" width="13.5703125" style="842" hidden="1"/>
    <col min="13306" max="13306" width="9.42578125" style="842" hidden="1"/>
    <col min="13307" max="13309" width="13.42578125" style="842" hidden="1"/>
    <col min="13310" max="13310" width="13.5703125" style="842" hidden="1"/>
    <col min="13311" max="13555" width="9.42578125" style="842" hidden="1"/>
    <col min="13556" max="13556" width="9.5703125" style="842" hidden="1"/>
    <col min="13557" max="13557" width="62.5703125" style="842" hidden="1"/>
    <col min="13558" max="13560" width="13.42578125" style="842" hidden="1"/>
    <col min="13561" max="13561" width="13.5703125" style="842" hidden="1"/>
    <col min="13562" max="13562" width="9.42578125" style="842" hidden="1"/>
    <col min="13563" max="13565" width="13.42578125" style="842" hidden="1"/>
    <col min="13566" max="13566" width="13.5703125" style="842" hidden="1"/>
    <col min="13567" max="13811" width="9.42578125" style="842" hidden="1"/>
    <col min="13812" max="13812" width="9.5703125" style="842" hidden="1"/>
    <col min="13813" max="13813" width="62.5703125" style="842" hidden="1"/>
    <col min="13814" max="13816" width="13.42578125" style="842" hidden="1"/>
    <col min="13817" max="13817" width="13.5703125" style="842" hidden="1"/>
    <col min="13818" max="13818" width="9.42578125" style="842" hidden="1"/>
    <col min="13819" max="13821" width="13.42578125" style="842" hidden="1"/>
    <col min="13822" max="13822" width="13.5703125" style="842" hidden="1"/>
    <col min="13823" max="14067" width="9.42578125" style="842" hidden="1"/>
    <col min="14068" max="14068" width="9.5703125" style="842" hidden="1"/>
    <col min="14069" max="14069" width="62.5703125" style="842" hidden="1"/>
    <col min="14070" max="14072" width="13.42578125" style="842" hidden="1"/>
    <col min="14073" max="14073" width="13.5703125" style="842" hidden="1"/>
    <col min="14074" max="14074" width="9.42578125" style="842" hidden="1"/>
    <col min="14075" max="14077" width="13.42578125" style="842" hidden="1"/>
    <col min="14078" max="14078" width="13.5703125" style="842" hidden="1"/>
    <col min="14079" max="14323" width="9.42578125" style="842" hidden="1"/>
    <col min="14324" max="14324" width="9.5703125" style="842" hidden="1"/>
    <col min="14325" max="14325" width="62.5703125" style="842" hidden="1"/>
    <col min="14326" max="14328" width="13.42578125" style="842" hidden="1"/>
    <col min="14329" max="14329" width="13.5703125" style="842" hidden="1"/>
    <col min="14330" max="14330" width="9.42578125" style="842" hidden="1"/>
    <col min="14331" max="14333" width="13.42578125" style="842" hidden="1"/>
    <col min="14334" max="14334" width="13.5703125" style="842" hidden="1"/>
    <col min="14335" max="14579" width="9.42578125" style="842" hidden="1"/>
    <col min="14580" max="14580" width="9.5703125" style="842" hidden="1"/>
    <col min="14581" max="14581" width="62.5703125" style="842" hidden="1"/>
    <col min="14582" max="14584" width="13.42578125" style="842" hidden="1"/>
    <col min="14585" max="14585" width="13.5703125" style="842" hidden="1"/>
    <col min="14586" max="14586" width="9.42578125" style="842" hidden="1"/>
    <col min="14587" max="14589" width="13.42578125" style="842" hidden="1"/>
    <col min="14590" max="14590" width="13.5703125" style="842" hidden="1"/>
    <col min="14591" max="14835" width="9.42578125" style="842" hidden="1"/>
    <col min="14836" max="14836" width="9.5703125" style="842" hidden="1"/>
    <col min="14837" max="14837" width="62.5703125" style="842" hidden="1"/>
    <col min="14838" max="14840" width="13.42578125" style="842" hidden="1"/>
    <col min="14841" max="14841" width="13.5703125" style="842" hidden="1"/>
    <col min="14842" max="14842" width="9.42578125" style="842" hidden="1"/>
    <col min="14843" max="14845" width="13.42578125" style="842" hidden="1"/>
    <col min="14846" max="14846" width="13.5703125" style="842" hidden="1"/>
    <col min="14847" max="15091" width="9.42578125" style="842" hidden="1"/>
    <col min="15092" max="15092" width="9.5703125" style="842" hidden="1"/>
    <col min="15093" max="15093" width="62.5703125" style="842" hidden="1"/>
    <col min="15094" max="15096" width="13.42578125" style="842" hidden="1"/>
    <col min="15097" max="15097" width="13.5703125" style="842" hidden="1"/>
    <col min="15098" max="15098" width="9.42578125" style="842" hidden="1"/>
    <col min="15099" max="15101" width="13.42578125" style="842" hidden="1"/>
    <col min="15102" max="15102" width="13.5703125" style="842" hidden="1"/>
    <col min="15103" max="15347" width="9.42578125" style="842" hidden="1"/>
    <col min="15348" max="15348" width="9.5703125" style="842" hidden="1"/>
    <col min="15349" max="15349" width="62.5703125" style="842" hidden="1"/>
    <col min="15350" max="15352" width="13.42578125" style="842" hidden="1"/>
    <col min="15353" max="15353" width="13.5703125" style="842" hidden="1"/>
    <col min="15354" max="15354" width="9.42578125" style="842" hidden="1"/>
    <col min="15355" max="15357" width="13.42578125" style="842" hidden="1"/>
    <col min="15358" max="15358" width="13.5703125" style="842" hidden="1"/>
    <col min="15359" max="15603" width="9.42578125" style="842" hidden="1"/>
    <col min="15604" max="15604" width="9.5703125" style="842" hidden="1"/>
    <col min="15605" max="15605" width="62.5703125" style="842" hidden="1"/>
    <col min="15606" max="15608" width="13.42578125" style="842" hidden="1"/>
    <col min="15609" max="15609" width="13.5703125" style="842" hidden="1"/>
    <col min="15610" max="15610" width="9.42578125" style="842" hidden="1"/>
    <col min="15611" max="15613" width="13.42578125" style="842" hidden="1"/>
    <col min="15614" max="15614" width="13.5703125" style="842" hidden="1"/>
    <col min="15615" max="15859" width="9.42578125" style="842" hidden="1"/>
    <col min="15860" max="15860" width="9.5703125" style="842" hidden="1"/>
    <col min="15861" max="15861" width="62.5703125" style="842" hidden="1"/>
    <col min="15862" max="15864" width="13.42578125" style="842" hidden="1"/>
    <col min="15865" max="15865" width="13.5703125" style="842" hidden="1"/>
    <col min="15866" max="15866" width="9.42578125" style="842" hidden="1"/>
    <col min="15867" max="15869" width="13.42578125" style="842" hidden="1"/>
    <col min="15870" max="15870" width="13.5703125" style="842" hidden="1"/>
    <col min="15871" max="16115" width="9.42578125" style="842" hidden="1"/>
    <col min="16116" max="16116" width="9.5703125" style="842" hidden="1"/>
    <col min="16117" max="16117" width="62.5703125" style="842" hidden="1"/>
    <col min="16118" max="16120" width="13.42578125" style="842" hidden="1"/>
    <col min="16121" max="16121" width="13.5703125" style="842" hidden="1"/>
    <col min="16122" max="16122" width="9.42578125" style="842" hidden="1"/>
    <col min="16123" max="16125" width="13.42578125" style="842" hidden="1"/>
    <col min="16126" max="16126" width="13.5703125" style="842" hidden="1"/>
    <col min="16127" max="16384" width="9.42578125" style="842" hidden="1"/>
  </cols>
  <sheetData>
    <row r="1" spans="1:11" s="839" customFormat="1" ht="25.15">
      <c r="A1" s="62" t="s">
        <v>1619</v>
      </c>
      <c r="B1" s="2"/>
      <c r="C1" s="2"/>
      <c r="D1" s="2"/>
      <c r="E1" s="2"/>
      <c r="F1" s="2"/>
      <c r="G1" s="2"/>
      <c r="H1" s="2"/>
      <c r="I1" s="2"/>
      <c r="J1" s="2"/>
      <c r="K1" s="2"/>
    </row>
    <row r="2" spans="1:11" s="839" customFormat="1" ht="25.15">
      <c r="A2" s="4" t="str">
        <f>Cover!$E$13</f>
        <v>Master</v>
      </c>
      <c r="B2" s="2"/>
      <c r="C2" s="2"/>
      <c r="D2" s="2"/>
      <c r="E2" s="2"/>
      <c r="F2" s="2"/>
      <c r="G2" s="2"/>
      <c r="H2" s="2"/>
      <c r="I2" s="2"/>
      <c r="J2" s="2"/>
      <c r="K2" s="2"/>
    </row>
    <row r="3" spans="1:11" s="839" customFormat="1" ht="25.15">
      <c r="A3" s="4">
        <f>Cover!$E$15</f>
        <v>2026</v>
      </c>
      <c r="B3" s="4"/>
      <c r="C3" s="4"/>
      <c r="D3" s="4"/>
      <c r="E3" s="2"/>
      <c r="F3" s="2"/>
      <c r="G3" s="2"/>
      <c r="H3" s="2"/>
      <c r="I3" s="2"/>
      <c r="J3" s="2"/>
      <c r="K3" s="2"/>
    </row>
    <row r="4" spans="1:11" s="840" customFormat="1" ht="25.5" thickBot="1">
      <c r="A4" s="6" t="s">
        <v>1412</v>
      </c>
      <c r="B4" s="2"/>
      <c r="C4" s="2"/>
      <c r="D4" s="2"/>
      <c r="E4" s="2"/>
      <c r="F4" s="2"/>
      <c r="G4" s="2"/>
      <c r="H4" s="2"/>
      <c r="I4" s="2"/>
      <c r="J4" s="2"/>
      <c r="K4" s="2"/>
    </row>
    <row r="5" spans="1:11" ht="13.9" thickBot="1"/>
    <row r="6" spans="1:11" s="839" customFormat="1" ht="20.65">
      <c r="A6" s="841"/>
      <c r="B6" s="1474" t="s">
        <v>3194</v>
      </c>
      <c r="C6" s="841"/>
      <c r="D6" s="841"/>
      <c r="E6" s="841"/>
      <c r="F6" s="841"/>
      <c r="G6" s="1548" t="s">
        <v>1997</v>
      </c>
      <c r="H6" s="1549"/>
      <c r="I6" s="1549"/>
      <c r="J6" s="1549"/>
      <c r="K6" s="1550"/>
    </row>
    <row r="7" spans="1:11" ht="19.899999999999999">
      <c r="B7" s="843"/>
      <c r="C7" s="844"/>
      <c r="D7" s="845"/>
      <c r="E7" s="845"/>
      <c r="F7" s="845"/>
      <c r="G7" s="440">
        <v>2022</v>
      </c>
      <c r="H7" s="440">
        <v>2023</v>
      </c>
      <c r="I7" s="440">
        <v>2024</v>
      </c>
      <c r="J7" s="440">
        <v>2025</v>
      </c>
      <c r="K7" s="440">
        <v>2026</v>
      </c>
    </row>
    <row r="8" spans="1:11">
      <c r="B8" s="846" t="s">
        <v>3195</v>
      </c>
      <c r="C8" s="846" t="s">
        <v>3196</v>
      </c>
      <c r="D8" s="846" t="s">
        <v>3197</v>
      </c>
      <c r="E8" s="846" t="s">
        <v>3198</v>
      </c>
      <c r="F8" s="847" t="s">
        <v>1719</v>
      </c>
      <c r="G8" s="868"/>
    </row>
    <row r="9" spans="1:11" ht="18.75" customHeight="1">
      <c r="B9" s="864"/>
      <c r="C9" s="860"/>
      <c r="D9" s="865"/>
      <c r="E9" s="865"/>
      <c r="F9" s="866"/>
      <c r="G9" s="867"/>
      <c r="H9" s="867"/>
      <c r="I9" s="867"/>
      <c r="J9" s="867"/>
      <c r="K9" s="867"/>
    </row>
    <row r="10" spans="1:11">
      <c r="B10" s="850" t="s">
        <v>3138</v>
      </c>
      <c r="C10" s="851" t="s">
        <v>3199</v>
      </c>
      <c r="D10" s="852" t="s">
        <v>3200</v>
      </c>
      <c r="E10" s="852" t="s">
        <v>3201</v>
      </c>
      <c r="F10" s="852" t="s">
        <v>186</v>
      </c>
      <c r="G10" s="1317"/>
      <c r="H10" s="1317"/>
      <c r="I10" s="1317"/>
      <c r="J10" s="1131"/>
      <c r="K10" s="1131"/>
    </row>
    <row r="11" spans="1:11">
      <c r="B11" s="1479" t="s">
        <v>3138</v>
      </c>
      <c r="C11" s="1481" t="s">
        <v>3199</v>
      </c>
      <c r="D11" s="852" t="s">
        <v>3202</v>
      </c>
      <c r="E11" s="852" t="s">
        <v>3203</v>
      </c>
      <c r="F11" s="852" t="s">
        <v>186</v>
      </c>
      <c r="G11" s="1317"/>
      <c r="H11" s="1317"/>
      <c r="I11" s="1317"/>
      <c r="J11" s="1131"/>
      <c r="K11" s="1131"/>
    </row>
    <row r="12" spans="1:11">
      <c r="B12" s="1479" t="s">
        <v>3138</v>
      </c>
      <c r="C12" s="1481" t="s">
        <v>3199</v>
      </c>
      <c r="D12" s="852" t="s">
        <v>3204</v>
      </c>
      <c r="E12" s="852" t="s">
        <v>3205</v>
      </c>
      <c r="F12" s="852" t="s">
        <v>186</v>
      </c>
      <c r="G12" s="1317"/>
      <c r="H12" s="1317"/>
      <c r="I12" s="1317"/>
      <c r="J12" s="1131"/>
      <c r="K12" s="1131"/>
    </row>
    <row r="13" spans="1:11">
      <c r="B13" s="1479" t="s">
        <v>3138</v>
      </c>
      <c r="C13" s="1481" t="s">
        <v>3199</v>
      </c>
      <c r="D13" s="852" t="s">
        <v>3206</v>
      </c>
      <c r="E13" s="852" t="s">
        <v>3207</v>
      </c>
      <c r="F13" s="852" t="s">
        <v>186</v>
      </c>
      <c r="G13" s="1317"/>
      <c r="H13" s="1317"/>
      <c r="I13" s="1317"/>
      <c r="J13" s="1131"/>
      <c r="K13" s="1131"/>
    </row>
    <row r="14" spans="1:11">
      <c r="B14" s="1479" t="s">
        <v>3138</v>
      </c>
      <c r="C14" s="1481" t="s">
        <v>3199</v>
      </c>
      <c r="D14" s="852" t="s">
        <v>3208</v>
      </c>
      <c r="E14" s="852" t="s">
        <v>3209</v>
      </c>
      <c r="F14" s="852" t="s">
        <v>186</v>
      </c>
      <c r="G14" s="1317"/>
      <c r="H14" s="1317"/>
      <c r="I14" s="1317"/>
      <c r="J14" s="1131"/>
      <c r="K14" s="1131"/>
    </row>
    <row r="15" spans="1:11">
      <c r="B15" s="1479" t="s">
        <v>3138</v>
      </c>
      <c r="C15" s="1481" t="s">
        <v>3199</v>
      </c>
      <c r="D15" s="852" t="s">
        <v>3210</v>
      </c>
      <c r="E15" s="852" t="s">
        <v>3211</v>
      </c>
      <c r="F15" s="852" t="s">
        <v>186</v>
      </c>
      <c r="G15" s="1317"/>
      <c r="H15" s="1317"/>
      <c r="I15" s="1317"/>
      <c r="J15" s="1131"/>
      <c r="K15" s="1131"/>
    </row>
    <row r="16" spans="1:11">
      <c r="B16" s="1479" t="s">
        <v>3138</v>
      </c>
      <c r="C16" s="1481" t="s">
        <v>3199</v>
      </c>
      <c r="D16" s="852" t="s">
        <v>3212</v>
      </c>
      <c r="E16" s="852" t="s">
        <v>3213</v>
      </c>
      <c r="F16" s="852" t="s">
        <v>186</v>
      </c>
      <c r="G16" s="1317"/>
      <c r="H16" s="1317"/>
      <c r="I16" s="1317"/>
      <c r="J16" s="1131"/>
      <c r="K16" s="1131"/>
    </row>
    <row r="17" spans="2:11">
      <c r="B17" s="1479" t="s">
        <v>3138</v>
      </c>
      <c r="C17" s="1481" t="s">
        <v>3199</v>
      </c>
      <c r="D17" s="852" t="s">
        <v>3214</v>
      </c>
      <c r="E17" s="852" t="s">
        <v>3215</v>
      </c>
      <c r="F17" s="852" t="s">
        <v>186</v>
      </c>
      <c r="G17" s="1317"/>
      <c r="H17" s="1317"/>
      <c r="I17" s="1317"/>
      <c r="J17" s="1131"/>
      <c r="K17" s="1131"/>
    </row>
    <row r="18" spans="2:11">
      <c r="B18" s="1479" t="s">
        <v>3138</v>
      </c>
      <c r="C18" s="1481" t="s">
        <v>3199</v>
      </c>
      <c r="D18" s="852" t="s">
        <v>3216</v>
      </c>
      <c r="E18" s="852" t="s">
        <v>3217</v>
      </c>
      <c r="F18" s="852" t="s">
        <v>186</v>
      </c>
      <c r="G18" s="1317"/>
      <c r="H18" s="1317"/>
      <c r="I18" s="1317"/>
      <c r="J18" s="1131"/>
      <c r="K18" s="1131"/>
    </row>
    <row r="19" spans="2:11">
      <c r="B19" s="1479" t="s">
        <v>3138</v>
      </c>
      <c r="C19" s="1481" t="s">
        <v>3199</v>
      </c>
      <c r="D19" s="852" t="s">
        <v>3218</v>
      </c>
      <c r="E19" s="852" t="s">
        <v>3219</v>
      </c>
      <c r="F19" s="852" t="s">
        <v>186</v>
      </c>
      <c r="G19" s="1317"/>
      <c r="H19" s="1317"/>
      <c r="I19" s="1317"/>
      <c r="J19" s="1131"/>
      <c r="K19" s="1131"/>
    </row>
    <row r="20" spans="2:11">
      <c r="B20" s="1479" t="s">
        <v>3138</v>
      </c>
      <c r="C20" s="1481" t="s">
        <v>3199</v>
      </c>
      <c r="D20" s="852" t="s">
        <v>3220</v>
      </c>
      <c r="E20" s="852" t="s">
        <v>3221</v>
      </c>
      <c r="F20" s="852" t="s">
        <v>186</v>
      </c>
      <c r="G20" s="1317"/>
      <c r="H20" s="1317"/>
      <c r="I20" s="1317"/>
      <c r="J20" s="1131"/>
      <c r="K20" s="1131"/>
    </row>
    <row r="21" spans="2:11">
      <c r="B21" s="1479" t="s">
        <v>3138</v>
      </c>
      <c r="C21" s="1481" t="s">
        <v>3199</v>
      </c>
      <c r="D21" s="852" t="s">
        <v>3222</v>
      </c>
      <c r="E21" s="852" t="s">
        <v>3223</v>
      </c>
      <c r="F21" s="852" t="s">
        <v>186</v>
      </c>
      <c r="G21" s="1317"/>
      <c r="H21" s="1317"/>
      <c r="I21" s="1317"/>
      <c r="J21" s="1131"/>
      <c r="K21" s="1131"/>
    </row>
    <row r="22" spans="2:11">
      <c r="B22" s="1479" t="s">
        <v>3138</v>
      </c>
      <c r="C22" s="1481" t="s">
        <v>3199</v>
      </c>
      <c r="D22" s="852" t="s">
        <v>3224</v>
      </c>
      <c r="E22" s="852" t="s">
        <v>3225</v>
      </c>
      <c r="F22" s="852" t="s">
        <v>186</v>
      </c>
      <c r="G22" s="1317"/>
      <c r="H22" s="1317"/>
      <c r="I22" s="1317"/>
      <c r="J22" s="1131"/>
      <c r="K22" s="1131"/>
    </row>
    <row r="23" spans="2:11">
      <c r="B23" s="1479" t="s">
        <v>3138</v>
      </c>
      <c r="C23" s="1481" t="s">
        <v>3199</v>
      </c>
      <c r="D23" s="852" t="s">
        <v>3226</v>
      </c>
      <c r="E23" s="852" t="s">
        <v>3227</v>
      </c>
      <c r="F23" s="852" t="s">
        <v>186</v>
      </c>
      <c r="G23" s="1317"/>
      <c r="H23" s="1317"/>
      <c r="I23" s="1317"/>
      <c r="J23" s="1131"/>
      <c r="K23" s="1131"/>
    </row>
    <row r="24" spans="2:11">
      <c r="B24" s="1479" t="s">
        <v>3138</v>
      </c>
      <c r="C24" s="1481" t="s">
        <v>3199</v>
      </c>
      <c r="D24" s="852" t="s">
        <v>3228</v>
      </c>
      <c r="E24" s="852" t="s">
        <v>3229</v>
      </c>
      <c r="F24" s="852" t="s">
        <v>186</v>
      </c>
      <c r="G24" s="1317"/>
      <c r="H24" s="1317"/>
      <c r="I24" s="1317"/>
      <c r="J24" s="1131"/>
      <c r="K24" s="1131"/>
    </row>
    <row r="25" spans="2:11" ht="14.25">
      <c r="B25" s="857"/>
      <c r="C25" s="853"/>
      <c r="D25" s="849" t="s">
        <v>3230</v>
      </c>
      <c r="E25" s="854"/>
      <c r="F25" s="852" t="s">
        <v>186</v>
      </c>
      <c r="G25" s="1132">
        <f>SUM(G10:G24)</f>
        <v>0</v>
      </c>
      <c r="H25" s="1132">
        <f t="shared" ref="H25:K25" si="0">SUM(H10:H24)</f>
        <v>0</v>
      </c>
      <c r="I25" s="1132">
        <f t="shared" ref="I25" si="1">SUM(I10:I24)</f>
        <v>0</v>
      </c>
      <c r="J25" s="1132">
        <f t="shared" si="0"/>
        <v>0</v>
      </c>
      <c r="K25" s="1132">
        <f t="shared" si="0"/>
        <v>0</v>
      </c>
    </row>
    <row r="26" spans="2:11" ht="14.25">
      <c r="B26" s="858"/>
      <c r="C26" s="859"/>
      <c r="D26" s="860"/>
      <c r="E26" s="861"/>
      <c r="F26" s="845"/>
      <c r="G26" s="845"/>
      <c r="H26" s="845"/>
      <c r="I26" s="845"/>
      <c r="J26" s="845"/>
      <c r="K26" s="845"/>
    </row>
    <row r="27" spans="2:11" ht="14.25">
      <c r="B27" s="1474" t="s">
        <v>3231</v>
      </c>
      <c r="C27" s="859"/>
      <c r="D27" s="860"/>
      <c r="E27" s="861"/>
      <c r="F27" s="845"/>
      <c r="G27" s="845"/>
      <c r="H27" s="845"/>
      <c r="I27" s="845"/>
      <c r="J27" s="845"/>
      <c r="K27" s="845"/>
    </row>
    <row r="28" spans="2:11" ht="14.25">
      <c r="B28" s="858"/>
      <c r="C28" s="859"/>
      <c r="D28" s="860"/>
      <c r="E28" s="861"/>
      <c r="F28" s="845"/>
      <c r="G28" s="1133"/>
      <c r="H28" s="1133"/>
      <c r="I28" s="1133"/>
      <c r="J28" s="1133"/>
      <c r="K28" s="1133"/>
    </row>
    <row r="29" spans="2:11">
      <c r="B29" s="850" t="s">
        <v>3138</v>
      </c>
      <c r="C29" s="1482" t="s">
        <v>2825</v>
      </c>
      <c r="D29" s="852" t="s">
        <v>3200</v>
      </c>
      <c r="E29" s="852" t="s">
        <v>3201</v>
      </c>
      <c r="F29" s="852" t="s">
        <v>186</v>
      </c>
      <c r="G29" s="1317"/>
      <c r="H29" s="1317"/>
      <c r="I29" s="1317"/>
      <c r="J29" s="1131"/>
      <c r="K29" s="1131"/>
    </row>
    <row r="30" spans="2:11">
      <c r="B30" s="1479" t="s">
        <v>3138</v>
      </c>
      <c r="C30" s="1482" t="s">
        <v>2825</v>
      </c>
      <c r="D30" s="852" t="s">
        <v>3202</v>
      </c>
      <c r="E30" s="852" t="s">
        <v>3203</v>
      </c>
      <c r="F30" s="852" t="s">
        <v>186</v>
      </c>
      <c r="G30" s="1317"/>
      <c r="H30" s="1317"/>
      <c r="I30" s="1317"/>
      <c r="J30" s="1131"/>
      <c r="K30" s="1131"/>
    </row>
    <row r="31" spans="2:11">
      <c r="B31" s="1479" t="s">
        <v>3138</v>
      </c>
      <c r="C31" s="1482" t="s">
        <v>2825</v>
      </c>
      <c r="D31" s="852" t="s">
        <v>3204</v>
      </c>
      <c r="E31" s="852" t="s">
        <v>3205</v>
      </c>
      <c r="F31" s="852" t="s">
        <v>186</v>
      </c>
      <c r="G31" s="1317"/>
      <c r="H31" s="1317"/>
      <c r="I31" s="1317"/>
      <c r="J31" s="1131"/>
      <c r="K31" s="1131"/>
    </row>
    <row r="32" spans="2:11">
      <c r="B32" s="1479" t="s">
        <v>3138</v>
      </c>
      <c r="C32" s="1482" t="s">
        <v>2825</v>
      </c>
      <c r="D32" s="852" t="s">
        <v>3206</v>
      </c>
      <c r="E32" s="852" t="s">
        <v>3207</v>
      </c>
      <c r="F32" s="852" t="s">
        <v>186</v>
      </c>
      <c r="G32" s="1317"/>
      <c r="H32" s="1317"/>
      <c r="I32" s="1317"/>
      <c r="J32" s="1131"/>
      <c r="K32" s="1131"/>
    </row>
    <row r="33" spans="2:11">
      <c r="B33" s="1479" t="s">
        <v>3138</v>
      </c>
      <c r="C33" s="1482" t="s">
        <v>2825</v>
      </c>
      <c r="D33" s="852" t="s">
        <v>3208</v>
      </c>
      <c r="E33" s="852" t="s">
        <v>3209</v>
      </c>
      <c r="F33" s="852" t="s">
        <v>186</v>
      </c>
      <c r="G33" s="1317"/>
      <c r="H33" s="1317"/>
      <c r="I33" s="1317"/>
      <c r="J33" s="1131"/>
      <c r="K33" s="1131"/>
    </row>
    <row r="34" spans="2:11">
      <c r="B34" s="1479" t="s">
        <v>3138</v>
      </c>
      <c r="C34" s="1482" t="s">
        <v>2825</v>
      </c>
      <c r="D34" s="852" t="s">
        <v>3210</v>
      </c>
      <c r="E34" s="852" t="s">
        <v>3211</v>
      </c>
      <c r="F34" s="852" t="s">
        <v>186</v>
      </c>
      <c r="G34" s="1317"/>
      <c r="H34" s="1317"/>
      <c r="I34" s="1317"/>
      <c r="J34" s="1131"/>
      <c r="K34" s="1131"/>
    </row>
    <row r="35" spans="2:11">
      <c r="B35" s="1479" t="s">
        <v>3138</v>
      </c>
      <c r="C35" s="1482" t="s">
        <v>2825</v>
      </c>
      <c r="D35" s="852" t="s">
        <v>3212</v>
      </c>
      <c r="E35" s="852" t="s">
        <v>3213</v>
      </c>
      <c r="F35" s="852" t="s">
        <v>186</v>
      </c>
      <c r="G35" s="1317"/>
      <c r="H35" s="1317"/>
      <c r="I35" s="1317"/>
      <c r="J35" s="1131"/>
      <c r="K35" s="1131"/>
    </row>
    <row r="36" spans="2:11">
      <c r="B36" s="1479" t="s">
        <v>3138</v>
      </c>
      <c r="C36" s="1482" t="s">
        <v>2825</v>
      </c>
      <c r="D36" s="852" t="s">
        <v>3214</v>
      </c>
      <c r="E36" s="852" t="s">
        <v>3215</v>
      </c>
      <c r="F36" s="852" t="s">
        <v>186</v>
      </c>
      <c r="G36" s="1317"/>
      <c r="H36" s="1317"/>
      <c r="I36" s="1317"/>
      <c r="J36" s="1131"/>
      <c r="K36" s="1131"/>
    </row>
    <row r="37" spans="2:11">
      <c r="B37" s="1479" t="s">
        <v>3138</v>
      </c>
      <c r="C37" s="1482" t="s">
        <v>2825</v>
      </c>
      <c r="D37" s="852" t="s">
        <v>3216</v>
      </c>
      <c r="E37" s="852" t="s">
        <v>3217</v>
      </c>
      <c r="F37" s="852" t="s">
        <v>186</v>
      </c>
      <c r="G37" s="1317"/>
      <c r="H37" s="1317"/>
      <c r="I37" s="1317"/>
      <c r="J37" s="1131"/>
      <c r="K37" s="1131"/>
    </row>
    <row r="38" spans="2:11">
      <c r="B38" s="1479" t="s">
        <v>3138</v>
      </c>
      <c r="C38" s="1482" t="s">
        <v>2825</v>
      </c>
      <c r="D38" s="852" t="s">
        <v>3218</v>
      </c>
      <c r="E38" s="852" t="s">
        <v>3219</v>
      </c>
      <c r="F38" s="852" t="s">
        <v>186</v>
      </c>
      <c r="G38" s="1317"/>
      <c r="H38" s="1317"/>
      <c r="I38" s="1317"/>
      <c r="J38" s="1131"/>
      <c r="K38" s="1131"/>
    </row>
    <row r="39" spans="2:11">
      <c r="B39" s="1479" t="s">
        <v>3138</v>
      </c>
      <c r="C39" s="1482" t="s">
        <v>2825</v>
      </c>
      <c r="D39" s="852" t="s">
        <v>3220</v>
      </c>
      <c r="E39" s="852" t="s">
        <v>3221</v>
      </c>
      <c r="F39" s="852" t="s">
        <v>186</v>
      </c>
      <c r="G39" s="1317"/>
      <c r="H39" s="1317"/>
      <c r="I39" s="1317"/>
      <c r="J39" s="1131"/>
      <c r="K39" s="1131"/>
    </row>
    <row r="40" spans="2:11">
      <c r="B40" s="1479" t="s">
        <v>3138</v>
      </c>
      <c r="C40" s="1482" t="s">
        <v>2825</v>
      </c>
      <c r="D40" s="852" t="s">
        <v>3222</v>
      </c>
      <c r="E40" s="852" t="s">
        <v>3223</v>
      </c>
      <c r="F40" s="852" t="s">
        <v>186</v>
      </c>
      <c r="G40" s="1317"/>
      <c r="H40" s="1317"/>
      <c r="I40" s="1317"/>
      <c r="J40" s="1131"/>
      <c r="K40" s="1131"/>
    </row>
    <row r="41" spans="2:11">
      <c r="B41" s="1479" t="s">
        <v>3138</v>
      </c>
      <c r="C41" s="1482" t="s">
        <v>2825</v>
      </c>
      <c r="D41" s="852" t="s">
        <v>3224</v>
      </c>
      <c r="E41" s="852" t="s">
        <v>3225</v>
      </c>
      <c r="F41" s="852" t="s">
        <v>186</v>
      </c>
      <c r="G41" s="1317"/>
      <c r="H41" s="1317"/>
      <c r="I41" s="1317"/>
      <c r="J41" s="1131"/>
      <c r="K41" s="1131"/>
    </row>
    <row r="42" spans="2:11">
      <c r="B42" s="1479" t="s">
        <v>3138</v>
      </c>
      <c r="C42" s="1482" t="s">
        <v>2825</v>
      </c>
      <c r="D42" s="852" t="s">
        <v>3226</v>
      </c>
      <c r="E42" s="852" t="s">
        <v>3227</v>
      </c>
      <c r="F42" s="852" t="s">
        <v>186</v>
      </c>
      <c r="G42" s="1317"/>
      <c r="H42" s="1317"/>
      <c r="I42" s="1317"/>
      <c r="J42" s="1131"/>
      <c r="K42" s="1131"/>
    </row>
    <row r="43" spans="2:11">
      <c r="B43" s="1479" t="s">
        <v>3138</v>
      </c>
      <c r="C43" s="1482" t="s">
        <v>2825</v>
      </c>
      <c r="D43" s="852" t="s">
        <v>3228</v>
      </c>
      <c r="E43" s="852" t="s">
        <v>3229</v>
      </c>
      <c r="F43" s="852" t="s">
        <v>186</v>
      </c>
      <c r="G43" s="1317"/>
      <c r="H43" s="1317"/>
      <c r="I43" s="1317"/>
      <c r="J43" s="1131"/>
      <c r="K43" s="1131"/>
    </row>
    <row r="44" spans="2:11" s="856" customFormat="1" ht="14.25">
      <c r="B44" s="857"/>
      <c r="C44" s="855"/>
      <c r="D44" s="849" t="s">
        <v>3232</v>
      </c>
      <c r="E44" s="854"/>
      <c r="F44" s="852" t="s">
        <v>186</v>
      </c>
      <c r="G44" s="1132">
        <f>SUM(G29:G43)</f>
        <v>0</v>
      </c>
      <c r="H44" s="1132">
        <f t="shared" ref="H44:K44" si="2">SUM(H29:H43)</f>
        <v>0</v>
      </c>
      <c r="I44" s="1132">
        <f t="shared" ref="I44" si="3">SUM(I29:I43)</f>
        <v>0</v>
      </c>
      <c r="J44" s="1132">
        <f t="shared" si="2"/>
        <v>0</v>
      </c>
      <c r="K44" s="1132">
        <f t="shared" si="2"/>
        <v>0</v>
      </c>
    </row>
    <row r="45" spans="2:11" s="856" customFormat="1" ht="14.25">
      <c r="B45" s="858"/>
      <c r="C45" s="862"/>
      <c r="D45" s="860"/>
      <c r="E45" s="861"/>
      <c r="F45" s="845"/>
      <c r="G45" s="845"/>
      <c r="H45" s="845"/>
      <c r="I45" s="845"/>
      <c r="J45" s="845"/>
      <c r="K45" s="845"/>
    </row>
    <row r="46" spans="2:11" s="856" customFormat="1" ht="14.25">
      <c r="B46" s="1474" t="s">
        <v>3233</v>
      </c>
      <c r="C46" s="862"/>
      <c r="D46" s="860"/>
      <c r="E46" s="861"/>
      <c r="F46" s="845"/>
      <c r="G46" s="845"/>
      <c r="H46" s="845"/>
      <c r="I46" s="845"/>
      <c r="J46" s="845"/>
      <c r="K46" s="845"/>
    </row>
    <row r="47" spans="2:11" s="856" customFormat="1" ht="13.5" customHeight="1">
      <c r="B47" s="858"/>
      <c r="C47" s="862"/>
      <c r="D47" s="860"/>
      <c r="E47" s="861"/>
      <c r="F47" s="845"/>
      <c r="G47" s="1133"/>
      <c r="H47" s="1133"/>
      <c r="I47" s="1133"/>
      <c r="J47" s="1133"/>
      <c r="K47" s="1133"/>
    </row>
    <row r="48" spans="2:11">
      <c r="B48" s="1479" t="s">
        <v>3138</v>
      </c>
      <c r="C48" s="1480" t="s">
        <v>3234</v>
      </c>
      <c r="D48" s="852" t="s">
        <v>3200</v>
      </c>
      <c r="E48" s="852" t="s">
        <v>3201</v>
      </c>
      <c r="F48" s="852" t="s">
        <v>186</v>
      </c>
      <c r="G48" s="1317"/>
      <c r="H48" s="1317"/>
      <c r="I48" s="1317"/>
      <c r="J48" s="1131"/>
      <c r="K48" s="1131"/>
    </row>
    <row r="49" spans="2:11">
      <c r="B49" s="1479" t="s">
        <v>3138</v>
      </c>
      <c r="C49" s="1480" t="s">
        <v>3234</v>
      </c>
      <c r="D49" s="852" t="s">
        <v>3202</v>
      </c>
      <c r="E49" s="852" t="s">
        <v>3203</v>
      </c>
      <c r="F49" s="852" t="s">
        <v>186</v>
      </c>
      <c r="G49" s="1317"/>
      <c r="H49" s="1317"/>
      <c r="I49" s="1317"/>
      <c r="J49" s="1131"/>
      <c r="K49" s="1131"/>
    </row>
    <row r="50" spans="2:11">
      <c r="B50" s="1479" t="s">
        <v>3138</v>
      </c>
      <c r="C50" s="1480" t="s">
        <v>3234</v>
      </c>
      <c r="D50" s="852" t="s">
        <v>3204</v>
      </c>
      <c r="E50" s="852" t="s">
        <v>3205</v>
      </c>
      <c r="F50" s="852" t="s">
        <v>186</v>
      </c>
      <c r="G50" s="1317"/>
      <c r="H50" s="1317"/>
      <c r="I50" s="1317"/>
      <c r="J50" s="1131"/>
      <c r="K50" s="1131"/>
    </row>
    <row r="51" spans="2:11">
      <c r="B51" s="1479" t="s">
        <v>3138</v>
      </c>
      <c r="C51" s="1480" t="s">
        <v>3234</v>
      </c>
      <c r="D51" s="852" t="s">
        <v>3206</v>
      </c>
      <c r="E51" s="852" t="s">
        <v>3207</v>
      </c>
      <c r="F51" s="852" t="s">
        <v>186</v>
      </c>
      <c r="G51" s="1317"/>
      <c r="H51" s="1317"/>
      <c r="I51" s="1317"/>
      <c r="J51" s="1131"/>
      <c r="K51" s="1131"/>
    </row>
    <row r="52" spans="2:11">
      <c r="B52" s="1479" t="s">
        <v>3138</v>
      </c>
      <c r="C52" s="1480" t="s">
        <v>3234</v>
      </c>
      <c r="D52" s="852" t="s">
        <v>3208</v>
      </c>
      <c r="E52" s="852" t="s">
        <v>3209</v>
      </c>
      <c r="F52" s="852" t="s">
        <v>186</v>
      </c>
      <c r="G52" s="1317"/>
      <c r="H52" s="1317"/>
      <c r="I52" s="1317"/>
      <c r="J52" s="1131"/>
      <c r="K52" s="1131"/>
    </row>
    <row r="53" spans="2:11">
      <c r="B53" s="1479" t="s">
        <v>3138</v>
      </c>
      <c r="C53" s="1480" t="s">
        <v>3234</v>
      </c>
      <c r="D53" s="852" t="s">
        <v>3210</v>
      </c>
      <c r="E53" s="852" t="s">
        <v>3211</v>
      </c>
      <c r="F53" s="852" t="s">
        <v>186</v>
      </c>
      <c r="G53" s="1317"/>
      <c r="H53" s="1317"/>
      <c r="I53" s="1317"/>
      <c r="J53" s="1131"/>
      <c r="K53" s="1131"/>
    </row>
    <row r="54" spans="2:11">
      <c r="B54" s="1479" t="s">
        <v>3138</v>
      </c>
      <c r="C54" s="1480" t="s">
        <v>3234</v>
      </c>
      <c r="D54" s="852" t="s">
        <v>3212</v>
      </c>
      <c r="E54" s="852" t="s">
        <v>3213</v>
      </c>
      <c r="F54" s="852" t="s">
        <v>186</v>
      </c>
      <c r="G54" s="1317"/>
      <c r="H54" s="1317"/>
      <c r="I54" s="1317"/>
      <c r="J54" s="1131"/>
      <c r="K54" s="1131"/>
    </row>
    <row r="55" spans="2:11">
      <c r="B55" s="1479" t="s">
        <v>3138</v>
      </c>
      <c r="C55" s="1480" t="s">
        <v>3234</v>
      </c>
      <c r="D55" s="852" t="s">
        <v>3214</v>
      </c>
      <c r="E55" s="852" t="s">
        <v>3215</v>
      </c>
      <c r="F55" s="852" t="s">
        <v>186</v>
      </c>
      <c r="G55" s="1317"/>
      <c r="H55" s="1317"/>
      <c r="I55" s="1317"/>
      <c r="J55" s="1131"/>
      <c r="K55" s="1131"/>
    </row>
    <row r="56" spans="2:11">
      <c r="B56" s="1479" t="s">
        <v>3138</v>
      </c>
      <c r="C56" s="1480" t="s">
        <v>3234</v>
      </c>
      <c r="D56" s="852" t="s">
        <v>3216</v>
      </c>
      <c r="E56" s="852" t="s">
        <v>3217</v>
      </c>
      <c r="F56" s="852" t="s">
        <v>186</v>
      </c>
      <c r="G56" s="1317"/>
      <c r="H56" s="1317"/>
      <c r="I56" s="1317"/>
      <c r="J56" s="1131"/>
      <c r="K56" s="1131"/>
    </row>
    <row r="57" spans="2:11">
      <c r="B57" s="1479" t="s">
        <v>3138</v>
      </c>
      <c r="C57" s="1480" t="s">
        <v>3234</v>
      </c>
      <c r="D57" s="852" t="s">
        <v>3218</v>
      </c>
      <c r="E57" s="852" t="s">
        <v>3219</v>
      </c>
      <c r="F57" s="852" t="s">
        <v>186</v>
      </c>
      <c r="G57" s="1317"/>
      <c r="H57" s="1317"/>
      <c r="I57" s="1317"/>
      <c r="J57" s="1131"/>
      <c r="K57" s="1131"/>
    </row>
    <row r="58" spans="2:11">
      <c r="B58" s="1479" t="s">
        <v>3138</v>
      </c>
      <c r="C58" s="1480" t="s">
        <v>3234</v>
      </c>
      <c r="D58" s="852" t="s">
        <v>3220</v>
      </c>
      <c r="E58" s="852" t="s">
        <v>3221</v>
      </c>
      <c r="F58" s="852" t="s">
        <v>186</v>
      </c>
      <c r="G58" s="1317"/>
      <c r="H58" s="1317"/>
      <c r="I58" s="1317"/>
      <c r="J58" s="1131"/>
      <c r="K58" s="1131"/>
    </row>
    <row r="59" spans="2:11">
      <c r="B59" s="1479" t="s">
        <v>3138</v>
      </c>
      <c r="C59" s="1480" t="s">
        <v>3234</v>
      </c>
      <c r="D59" s="852" t="s">
        <v>3222</v>
      </c>
      <c r="E59" s="852" t="s">
        <v>3223</v>
      </c>
      <c r="F59" s="852" t="s">
        <v>186</v>
      </c>
      <c r="G59" s="1317"/>
      <c r="H59" s="1317"/>
      <c r="I59" s="1317"/>
      <c r="J59" s="1131"/>
      <c r="K59" s="1131"/>
    </row>
    <row r="60" spans="2:11">
      <c r="B60" s="1479" t="s">
        <v>3138</v>
      </c>
      <c r="C60" s="1480" t="s">
        <v>3234</v>
      </c>
      <c r="D60" s="852" t="s">
        <v>3224</v>
      </c>
      <c r="E60" s="852" t="s">
        <v>3225</v>
      </c>
      <c r="F60" s="852" t="s">
        <v>186</v>
      </c>
      <c r="G60" s="1317"/>
      <c r="H60" s="1317"/>
      <c r="I60" s="1317"/>
      <c r="J60" s="1131"/>
      <c r="K60" s="1131"/>
    </row>
    <row r="61" spans="2:11">
      <c r="B61" s="1479" t="s">
        <v>3138</v>
      </c>
      <c r="C61" s="1480" t="s">
        <v>3234</v>
      </c>
      <c r="D61" s="852" t="s">
        <v>3226</v>
      </c>
      <c r="E61" s="852" t="s">
        <v>3227</v>
      </c>
      <c r="F61" s="852" t="s">
        <v>186</v>
      </c>
      <c r="G61" s="1317"/>
      <c r="H61" s="1317"/>
      <c r="I61" s="1317"/>
      <c r="J61" s="1131"/>
      <c r="K61" s="1131"/>
    </row>
    <row r="62" spans="2:11">
      <c r="B62" s="1479" t="s">
        <v>3138</v>
      </c>
      <c r="C62" s="1480" t="s">
        <v>3234</v>
      </c>
      <c r="D62" s="852" t="s">
        <v>3228</v>
      </c>
      <c r="E62" s="852" t="s">
        <v>3229</v>
      </c>
      <c r="F62" s="852" t="s">
        <v>186</v>
      </c>
      <c r="G62" s="1317"/>
      <c r="H62" s="1317"/>
      <c r="I62" s="1317"/>
      <c r="J62" s="1131"/>
      <c r="K62" s="1131"/>
    </row>
    <row r="63" spans="2:11">
      <c r="B63" s="857"/>
      <c r="C63" s="863"/>
      <c r="D63" s="849" t="s">
        <v>3235</v>
      </c>
      <c r="E63" s="852"/>
      <c r="F63" s="852" t="s">
        <v>186</v>
      </c>
      <c r="G63" s="1132">
        <f>SUM(G48:G62)</f>
        <v>0</v>
      </c>
      <c r="H63" s="1132">
        <f>SUM(H48:H62)</f>
        <v>0</v>
      </c>
      <c r="I63" s="1132">
        <f>SUM(I48:I62)</f>
        <v>0</v>
      </c>
      <c r="J63" s="1132">
        <f>SUM(J48:J62)</f>
        <v>0</v>
      </c>
      <c r="K63" s="1132">
        <f>SUM(K48:K62)</f>
        <v>0</v>
      </c>
    </row>
    <row r="65" spans="3:11" ht="14.25">
      <c r="C65" s="848" t="s">
        <v>3236</v>
      </c>
      <c r="D65" s="854"/>
      <c r="E65" s="854"/>
      <c r="F65" s="852" t="s">
        <v>186</v>
      </c>
      <c r="G65" s="1132">
        <f>G63+G44+G25</f>
        <v>0</v>
      </c>
      <c r="H65" s="1132">
        <f>H63+H44+H25</f>
        <v>0</v>
      </c>
      <c r="I65" s="1132">
        <f>I63+I44+I25</f>
        <v>0</v>
      </c>
      <c r="J65" s="1132">
        <f>J63+J44+J25</f>
        <v>0</v>
      </c>
      <c r="K65" s="1132">
        <f>K63+K44+K25</f>
        <v>0</v>
      </c>
    </row>
  </sheetData>
  <mergeCells count="1">
    <mergeCell ref="G6:K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D8F61F3E-4640-4836-8217-C6F10B9EE20B}">
            <xm:f>Cover!$E$15&lt;&gt;G$6</xm:f>
            <x14:dxf>
              <fill>
                <patternFill>
                  <bgColor theme="0" tint="-0.24994659260841701"/>
                </patternFill>
              </fill>
            </x14:dxf>
          </x14:cfRule>
          <x14:cfRule type="expression" priority="6" id="{2C8DC915-82FE-47C5-8A12-4A66818427BE}">
            <xm:f>Cover!$E$15=G$6</xm:f>
            <x14:dxf>
              <fill>
                <patternFill>
                  <bgColor theme="7" tint="0.59996337778862885"/>
                </patternFill>
              </fill>
            </x14:dxf>
          </x14:cfRule>
          <xm:sqref>G10:I24</xm:sqref>
        </x14:conditionalFormatting>
        <x14:conditionalFormatting xmlns:xm="http://schemas.microsoft.com/office/excel/2006/main">
          <x14:cfRule type="expression" priority="3" id="{FF050885-156A-41A8-B9D6-B7B38C4EBA87}">
            <xm:f>Cover!$E$15&lt;&gt;G$6</xm:f>
            <x14:dxf>
              <fill>
                <patternFill>
                  <bgColor theme="0" tint="-0.24994659260841701"/>
                </patternFill>
              </fill>
            </x14:dxf>
          </x14:cfRule>
          <x14:cfRule type="expression" priority="4" id="{F6E54333-A55A-4344-9575-C3EAA202E7C7}">
            <xm:f>Cover!$E$15=G$6</xm:f>
            <x14:dxf>
              <fill>
                <patternFill>
                  <bgColor theme="7" tint="0.59996337778862885"/>
                </patternFill>
              </fill>
            </x14:dxf>
          </x14:cfRule>
          <xm:sqref>G29:I43</xm:sqref>
        </x14:conditionalFormatting>
        <x14:conditionalFormatting xmlns:xm="http://schemas.microsoft.com/office/excel/2006/main">
          <x14:cfRule type="expression" priority="1" id="{9F6D058C-A881-4DAA-9B41-E109CE539628}">
            <xm:f>Cover!$E$15&lt;&gt;G$6</xm:f>
            <x14:dxf>
              <fill>
                <patternFill>
                  <bgColor theme="0" tint="-0.24994659260841701"/>
                </patternFill>
              </fill>
            </x14:dxf>
          </x14:cfRule>
          <x14:cfRule type="expression" priority="2" id="{BC56792A-3B20-4EE5-A6E4-0B4EFC3E82BB}">
            <xm:f>Cover!$E$15=G$6</xm:f>
            <x14:dxf>
              <fill>
                <patternFill>
                  <bgColor theme="7" tint="0.59996337778862885"/>
                </patternFill>
              </fill>
            </x14:dxf>
          </x14:cfRule>
          <xm:sqref>G48:I62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8DC2F-780D-45D9-9D68-9DDE52FE0B7B}">
  <sheetPr codeName="Sheet52">
    <tabColor rgb="FFFF0066"/>
    <pageSetUpPr autoPageBreaks="0"/>
  </sheetPr>
  <dimension ref="A1:BK558"/>
  <sheetViews>
    <sheetView topLeftCell="F1" zoomScale="25" zoomScaleNormal="25" workbookViewId="0">
      <pane ySplit="10" topLeftCell="A11" activePane="bottomLeft" state="frozen"/>
      <selection pane="bottomLeft" activeCell="F250" sqref="F250"/>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9.140625" style="11" customWidth="1"/>
    <col min="6" max="6" width="18.42578125" style="11" bestFit="1" customWidth="1"/>
    <col min="7" max="7" width="31.5703125" style="11" bestFit="1" customWidth="1"/>
    <col min="8" max="8" width="33" style="11" bestFit="1" customWidth="1"/>
    <col min="9" max="9" width="15.5703125" style="11" bestFit="1" customWidth="1"/>
    <col min="10" max="10" width="15.42578125" style="11" customWidth="1"/>
    <col min="11" max="11" width="19.42578125" style="11" bestFit="1" customWidth="1"/>
    <col min="12" max="12" width="48.5703125" style="11" bestFit="1" customWidth="1"/>
    <col min="13" max="16" width="16.5703125" style="11" bestFit="1" customWidth="1"/>
    <col min="17" max="17" width="15.42578125" style="11" customWidth="1"/>
    <col min="18" max="18" width="17.5703125" style="11" bestFit="1" customWidth="1"/>
    <col min="19" max="19" width="12.42578125" style="11" bestFit="1" customWidth="1"/>
    <col min="20" max="20" width="11" style="11" bestFit="1" customWidth="1"/>
    <col min="21" max="21" width="21.5703125" style="11" bestFit="1" customWidth="1"/>
    <col min="22" max="22" width="17" style="11" customWidth="1"/>
    <col min="23" max="23" width="13.42578125" style="11" customWidth="1"/>
    <col min="24" max="24" width="9.42578125" style="11" bestFit="1" customWidth="1"/>
    <col min="25" max="28" width="12.5703125" style="11" customWidth="1"/>
    <col min="29" max="29" width="13.7109375" style="11" customWidth="1"/>
    <col min="30" max="30" width="15" style="11" customWidth="1"/>
    <col min="31" max="35" width="1.5703125" style="11" customWidth="1"/>
    <col min="36" max="63" width="18.42578125" style="11" hidden="1" customWidth="1"/>
    <col min="64" max="16384" width="14" style="11" hidden="1"/>
  </cols>
  <sheetData>
    <row r="1" spans="1:29" s="2" customFormat="1" ht="25.15">
      <c r="A1" s="62" t="s">
        <v>1619</v>
      </c>
      <c r="B1" s="3"/>
      <c r="H1" s="4" t="s">
        <v>1</v>
      </c>
      <c r="I1" s="4"/>
      <c r="J1" s="4"/>
      <c r="K1" s="4"/>
      <c r="L1" s="4"/>
      <c r="M1" s="4"/>
      <c r="N1" s="4"/>
      <c r="O1" s="4"/>
      <c r="P1" s="4"/>
      <c r="Q1" s="4"/>
      <c r="AA1" s="3"/>
    </row>
    <row r="2" spans="1:29" s="2" customFormat="1" ht="25.15">
      <c r="A2" s="4" t="str">
        <f>Cover!$E$13</f>
        <v>Master</v>
      </c>
      <c r="B2" s="3"/>
    </row>
    <row r="3" spans="1:29" s="2" customFormat="1" ht="25.15">
      <c r="A3" s="4">
        <f>Cover!$E$15</f>
        <v>2026</v>
      </c>
      <c r="B3" s="4"/>
      <c r="C3" s="4"/>
      <c r="D3" s="4"/>
    </row>
    <row r="4" spans="1:29" s="5" customFormat="1" ht="25.5" thickBot="1">
      <c r="A4" s="1305" t="s">
        <v>74</v>
      </c>
      <c r="B4" s="6"/>
    </row>
    <row r="5" spans="1:29" ht="17.649999999999999">
      <c r="A5" s="7"/>
      <c r="B5" s="8"/>
      <c r="C5" s="8"/>
      <c r="D5" s="9"/>
      <c r="E5" s="9"/>
      <c r="F5" s="10"/>
      <c r="G5" s="9"/>
      <c r="H5" s="10"/>
      <c r="I5" s="10"/>
      <c r="J5" s="10"/>
      <c r="K5" s="10"/>
      <c r="L5" s="10"/>
      <c r="M5" s="10"/>
      <c r="N5" s="10"/>
      <c r="O5" s="10"/>
      <c r="P5" s="10"/>
      <c r="Q5" s="10"/>
      <c r="R5" s="10"/>
      <c r="S5" s="10"/>
      <c r="T5" s="10"/>
      <c r="U5" s="10"/>
      <c r="V5" s="10"/>
      <c r="W5" s="10"/>
      <c r="X5" s="7"/>
      <c r="Y5" s="68" t="s">
        <v>1997</v>
      </c>
      <c r="Z5" s="66"/>
      <c r="AA5" s="66"/>
      <c r="AB5" s="66"/>
      <c r="AC5" s="67"/>
    </row>
    <row r="6" spans="1:29" s="61" customFormat="1" ht="15">
      <c r="A6" s="21"/>
      <c r="B6" s="57"/>
      <c r="C6" s="57"/>
      <c r="D6" s="36" t="s">
        <v>165</v>
      </c>
      <c r="E6" s="36" t="s">
        <v>166</v>
      </c>
      <c r="F6" s="37" t="s">
        <v>16</v>
      </c>
      <c r="G6" s="36" t="s">
        <v>1809</v>
      </c>
      <c r="H6" s="37" t="s">
        <v>2775</v>
      </c>
      <c r="I6" s="37" t="s">
        <v>406</v>
      </c>
      <c r="J6" s="37" t="s">
        <v>407</v>
      </c>
      <c r="K6" s="37" t="s">
        <v>408</v>
      </c>
      <c r="L6" s="37" t="s">
        <v>409</v>
      </c>
      <c r="M6" s="37" t="s">
        <v>410</v>
      </c>
      <c r="N6" s="37" t="s">
        <v>411</v>
      </c>
      <c r="O6" s="37" t="s">
        <v>412</v>
      </c>
      <c r="P6" s="37" t="s">
        <v>413</v>
      </c>
      <c r="Q6" s="37"/>
      <c r="R6" s="37"/>
      <c r="S6" s="37" t="s">
        <v>175</v>
      </c>
      <c r="T6" s="37" t="s">
        <v>197</v>
      </c>
      <c r="U6" s="37" t="s">
        <v>2844</v>
      </c>
      <c r="V6" s="37" t="s">
        <v>1790</v>
      </c>
      <c r="W6" s="37" t="s">
        <v>1622</v>
      </c>
      <c r="X6" s="37" t="s">
        <v>176</v>
      </c>
      <c r="Y6" s="16">
        <v>2022</v>
      </c>
      <c r="Z6" s="17">
        <v>2023</v>
      </c>
      <c r="AA6" s="17">
        <v>2024</v>
      </c>
      <c r="AB6" s="17">
        <v>2025</v>
      </c>
      <c r="AC6" s="18">
        <v>2026</v>
      </c>
    </row>
    <row r="7" spans="1:29" s="21" customFormat="1" ht="6" customHeight="1">
      <c r="B7" s="57"/>
      <c r="C7" s="57"/>
      <c r="D7" s="36"/>
      <c r="E7" s="36"/>
      <c r="F7" s="37"/>
      <c r="G7" s="36"/>
      <c r="H7" s="37"/>
      <c r="I7" s="37"/>
      <c r="J7" s="37"/>
      <c r="K7" s="37"/>
      <c r="L7" s="37"/>
      <c r="M7" s="37"/>
      <c r="N7" s="37"/>
      <c r="O7" s="37"/>
      <c r="P7" s="37"/>
      <c r="Q7" s="37"/>
      <c r="R7" s="37"/>
      <c r="S7" s="37"/>
      <c r="T7" s="37"/>
      <c r="U7" s="37"/>
      <c r="V7" s="37"/>
      <c r="W7" s="37"/>
      <c r="X7" s="37"/>
      <c r="Y7" s="374"/>
      <c r="Z7" s="374"/>
      <c r="AA7" s="374"/>
      <c r="AB7" s="374"/>
      <c r="AC7" s="374"/>
    </row>
    <row r="8" spans="1:29" s="21" customFormat="1" ht="18.75" customHeight="1">
      <c r="A8" s="27"/>
      <c r="B8" s="437" t="s">
        <v>3237</v>
      </c>
      <c r="C8" s="27"/>
      <c r="D8" s="27"/>
      <c r="E8" s="27"/>
      <c r="F8" s="27"/>
      <c r="G8" s="27"/>
      <c r="H8" s="27"/>
      <c r="I8" s="27"/>
      <c r="J8" s="27"/>
      <c r="K8" s="27"/>
      <c r="L8" s="27"/>
      <c r="M8" s="27"/>
      <c r="N8" s="27"/>
      <c r="O8" s="27"/>
      <c r="P8" s="27"/>
      <c r="Q8" s="27"/>
      <c r="R8" s="27"/>
      <c r="S8" s="27"/>
      <c r="T8" s="27"/>
      <c r="U8" s="27"/>
      <c r="V8" s="27"/>
      <c r="W8" s="27"/>
      <c r="X8" s="27"/>
      <c r="Y8" s="27"/>
      <c r="Z8" s="27"/>
      <c r="AA8" s="27"/>
      <c r="AB8" s="27"/>
      <c r="AC8" s="27"/>
    </row>
    <row r="9" spans="1:29" s="21" customFormat="1" ht="7.5" customHeight="1">
      <c r="A9" s="11"/>
      <c r="B9" s="75"/>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s="21" customFormat="1" ht="44.25" customHeight="1">
      <c r="A10" s="11"/>
      <c r="B10" s="11"/>
      <c r="C10" s="11"/>
      <c r="D10" s="11"/>
      <c r="E10" s="11"/>
      <c r="F10" s="11"/>
      <c r="G10" s="11"/>
      <c r="H10" s="11"/>
      <c r="I10" s="11"/>
      <c r="J10" s="11"/>
      <c r="K10" s="11"/>
      <c r="L10" s="311" t="s">
        <v>3238</v>
      </c>
      <c r="M10" s="311" t="s">
        <v>3239</v>
      </c>
      <c r="N10" s="311" t="s">
        <v>3240</v>
      </c>
      <c r="O10" s="311" t="s">
        <v>3241</v>
      </c>
      <c r="P10" s="311" t="s">
        <v>3242</v>
      </c>
      <c r="Q10" s="311" t="s">
        <v>3243</v>
      </c>
      <c r="R10" s="311" t="s">
        <v>3244</v>
      </c>
      <c r="S10" s="11"/>
      <c r="T10" s="11"/>
      <c r="U10" s="11"/>
      <c r="V10" s="11"/>
      <c r="W10" s="11"/>
      <c r="X10" s="11"/>
      <c r="Y10" s="11"/>
      <c r="Z10" s="11"/>
      <c r="AA10" s="11"/>
      <c r="AB10" s="11"/>
      <c r="AC10" s="11"/>
    </row>
    <row r="11" spans="1:29" s="21" customFormat="1" ht="17.649999999999999">
      <c r="A11" s="27"/>
      <c r="B11" s="28" t="s">
        <v>2778</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row>
    <row r="12" spans="1:29" s="21" customFormat="1" ht="15">
      <c r="B12" s="57"/>
      <c r="C12" s="57"/>
      <c r="D12" s="36"/>
      <c r="E12" s="36"/>
      <c r="F12" s="36"/>
      <c r="G12" s="36"/>
      <c r="H12" s="37"/>
      <c r="I12" s="37"/>
      <c r="J12" s="37"/>
      <c r="K12" s="37"/>
      <c r="L12" s="37"/>
      <c r="M12" s="37"/>
      <c r="N12" s="155"/>
      <c r="O12" s="37"/>
      <c r="P12" s="37"/>
      <c r="Q12" s="37"/>
      <c r="R12" s="37"/>
      <c r="S12" s="37"/>
      <c r="T12" s="37"/>
      <c r="U12" s="37"/>
      <c r="V12" s="37"/>
      <c r="W12" s="99"/>
      <c r="X12" s="38"/>
      <c r="Y12" s="374"/>
      <c r="Z12" s="374"/>
      <c r="AA12" s="374"/>
      <c r="AB12" s="374"/>
      <c r="AC12" s="374"/>
    </row>
    <row r="13" spans="1:29" s="21" customFormat="1" ht="13.9">
      <c r="A13" s="402" t="s">
        <v>2780</v>
      </c>
      <c r="B13" s="11"/>
      <c r="C13" s="11"/>
      <c r="D13" s="20" t="s">
        <v>178</v>
      </c>
      <c r="E13" s="20" t="s">
        <v>203</v>
      </c>
      <c r="F13" s="20"/>
      <c r="G13" s="83" t="s">
        <v>3245</v>
      </c>
      <c r="H13" s="11" t="s">
        <v>1811</v>
      </c>
      <c r="I13" s="11"/>
      <c r="J13" s="11"/>
      <c r="K13" s="20"/>
      <c r="L13" s="89"/>
      <c r="M13" s="155"/>
      <c r="N13" s="155" t="s">
        <v>270</v>
      </c>
      <c r="O13" s="7"/>
      <c r="P13" s="7"/>
      <c r="Q13" s="7"/>
      <c r="R13" s="11"/>
      <c r="S13" s="21" t="s">
        <v>185</v>
      </c>
      <c r="U13" s="21" t="s">
        <v>2691</v>
      </c>
      <c r="V13" s="21" t="s">
        <v>2809</v>
      </c>
      <c r="X13" s="7" t="s">
        <v>186</v>
      </c>
      <c r="Y13" s="1117">
        <f t="shared" ref="Y13:AC16" si="0">SUMIFS(Y$56:Y$436,$N$56:$N$436,"Load Related",$H$56:$H$436,$H13,$U$56:$U$436,$U13,$V$56:$V$436,$V13)</f>
        <v>0</v>
      </c>
      <c r="Z13" s="1117">
        <f t="shared" si="0"/>
        <v>0</v>
      </c>
      <c r="AA13" s="1117">
        <f t="shared" si="0"/>
        <v>0</v>
      </c>
      <c r="AB13" s="1117">
        <f>SUMIFS(AB$56:AB$436,$N$56:$N$436,"Load Related",$H$56:$H$436,$H13,$U$56:$U$436,$U13,$V$56:$V$436,$V13)</f>
        <v>0</v>
      </c>
      <c r="AC13" s="1117">
        <f>SUMIFS(AC$56:AC$436,$N$56:$N$436,"Load Related",$H$56:$H$436,$H13,$U$56:$U$436,$U13,$V$56:$V$436,$V13)</f>
        <v>0</v>
      </c>
    </row>
    <row r="14" spans="1:29" s="21" customFormat="1" ht="13.9">
      <c r="A14" s="402" t="s">
        <v>2780</v>
      </c>
      <c r="B14" s="11"/>
      <c r="C14" s="11"/>
      <c r="D14" s="20" t="s">
        <v>178</v>
      </c>
      <c r="E14" s="20" t="s">
        <v>203</v>
      </c>
      <c r="F14" s="20"/>
      <c r="G14" s="83" t="s">
        <v>3245</v>
      </c>
      <c r="H14" s="11" t="s">
        <v>1835</v>
      </c>
      <c r="I14" s="11"/>
      <c r="J14" s="11"/>
      <c r="K14" s="20"/>
      <c r="L14" s="89"/>
      <c r="M14" s="155"/>
      <c r="N14" s="155"/>
      <c r="O14" s="7"/>
      <c r="P14" s="7"/>
      <c r="Q14" s="7"/>
      <c r="R14" s="11"/>
      <c r="S14" s="21" t="s">
        <v>185</v>
      </c>
      <c r="U14" s="21" t="s">
        <v>2691</v>
      </c>
      <c r="V14" s="21" t="s">
        <v>2809</v>
      </c>
      <c r="X14" s="7" t="s">
        <v>186</v>
      </c>
      <c r="Y14" s="1117">
        <f t="shared" si="0"/>
        <v>0</v>
      </c>
      <c r="Z14" s="1117">
        <f t="shared" si="0"/>
        <v>0</v>
      </c>
      <c r="AA14" s="1117">
        <f t="shared" si="0"/>
        <v>0</v>
      </c>
      <c r="AB14" s="1117">
        <f t="shared" si="0"/>
        <v>0</v>
      </c>
      <c r="AC14" s="1117">
        <f t="shared" si="0"/>
        <v>0</v>
      </c>
    </row>
    <row r="15" spans="1:29" s="21" customFormat="1" ht="13.9">
      <c r="A15" s="402" t="s">
        <v>2780</v>
      </c>
      <c r="B15" s="11"/>
      <c r="C15" s="11"/>
      <c r="D15" s="20" t="s">
        <v>178</v>
      </c>
      <c r="E15" s="20" t="s">
        <v>203</v>
      </c>
      <c r="F15" s="20"/>
      <c r="G15" s="83" t="s">
        <v>3245</v>
      </c>
      <c r="H15" s="11" t="s">
        <v>1827</v>
      </c>
      <c r="I15" s="11"/>
      <c r="J15" s="11"/>
      <c r="K15" s="20"/>
      <c r="L15" s="89"/>
      <c r="M15" s="155"/>
      <c r="N15" s="155"/>
      <c r="O15" s="7"/>
      <c r="P15" s="7"/>
      <c r="Q15" s="7"/>
      <c r="R15" s="11"/>
      <c r="S15" s="21" t="s">
        <v>185</v>
      </c>
      <c r="U15" s="21" t="s">
        <v>2691</v>
      </c>
      <c r="V15" s="21" t="s">
        <v>2809</v>
      </c>
      <c r="X15" s="7" t="s">
        <v>186</v>
      </c>
      <c r="Y15" s="1117">
        <f t="shared" si="0"/>
        <v>0</v>
      </c>
      <c r="Z15" s="1117">
        <f t="shared" si="0"/>
        <v>0</v>
      </c>
      <c r="AA15" s="1117">
        <f t="shared" si="0"/>
        <v>0</v>
      </c>
      <c r="AB15" s="1117">
        <f t="shared" si="0"/>
        <v>0</v>
      </c>
      <c r="AC15" s="1117">
        <f t="shared" si="0"/>
        <v>0</v>
      </c>
    </row>
    <row r="16" spans="1:29" s="21" customFormat="1" ht="13.9">
      <c r="A16" s="402" t="s">
        <v>2780</v>
      </c>
      <c r="B16" s="11"/>
      <c r="C16" s="11"/>
      <c r="D16" s="20" t="s">
        <v>178</v>
      </c>
      <c r="E16" s="20" t="s">
        <v>203</v>
      </c>
      <c r="F16" s="20"/>
      <c r="G16" s="83" t="s">
        <v>3245</v>
      </c>
      <c r="H16" s="11" t="s">
        <v>1837</v>
      </c>
      <c r="I16" s="11"/>
      <c r="J16" s="11"/>
      <c r="K16" s="20"/>
      <c r="L16" s="89"/>
      <c r="M16" s="155"/>
      <c r="N16" s="155"/>
      <c r="O16" s="7"/>
      <c r="P16" s="7"/>
      <c r="Q16" s="7"/>
      <c r="R16" s="11"/>
      <c r="S16" s="21" t="s">
        <v>185</v>
      </c>
      <c r="U16" s="21" t="s">
        <v>2691</v>
      </c>
      <c r="V16" s="21" t="s">
        <v>2809</v>
      </c>
      <c r="X16" s="7" t="s">
        <v>186</v>
      </c>
      <c r="Y16" s="1117">
        <f t="shared" si="0"/>
        <v>0</v>
      </c>
      <c r="Z16" s="1117">
        <f t="shared" si="0"/>
        <v>0</v>
      </c>
      <c r="AA16" s="1117">
        <f t="shared" si="0"/>
        <v>0</v>
      </c>
      <c r="AB16" s="1117">
        <f t="shared" si="0"/>
        <v>0</v>
      </c>
      <c r="AC16" s="1117">
        <f t="shared" si="0"/>
        <v>0</v>
      </c>
    </row>
    <row r="17" spans="1:29" s="21" customFormat="1" ht="13.9">
      <c r="A17" s="402" t="s">
        <v>2780</v>
      </c>
      <c r="B17" s="29"/>
      <c r="C17" s="29"/>
      <c r="D17" s="9" t="s">
        <v>178</v>
      </c>
      <c r="E17" s="9" t="s">
        <v>203</v>
      </c>
      <c r="F17" s="9"/>
      <c r="G17" s="9" t="s">
        <v>2878</v>
      </c>
      <c r="H17" s="29"/>
      <c r="I17" s="145"/>
      <c r="J17" s="146"/>
      <c r="K17" s="146"/>
      <c r="L17" s="146"/>
      <c r="M17" s="375"/>
      <c r="N17" s="375"/>
      <c r="O17" s="31"/>
      <c r="P17" s="31"/>
      <c r="Q17" s="31"/>
      <c r="R17" s="29"/>
      <c r="S17" s="116" t="s">
        <v>185</v>
      </c>
      <c r="T17" s="116"/>
      <c r="U17" s="116" t="s">
        <v>2691</v>
      </c>
      <c r="V17" s="116" t="s">
        <v>2809</v>
      </c>
      <c r="W17" s="116"/>
      <c r="X17" s="31" t="s">
        <v>186</v>
      </c>
      <c r="Y17" s="1119">
        <f t="shared" ref="Y17:AC17" si="1">SUM(Y13:Y16)</f>
        <v>0</v>
      </c>
      <c r="Z17" s="1119">
        <f t="shared" si="1"/>
        <v>0</v>
      </c>
      <c r="AA17" s="1119">
        <f t="shared" si="1"/>
        <v>0</v>
      </c>
      <c r="AB17" s="1119">
        <f t="shared" si="1"/>
        <v>0</v>
      </c>
      <c r="AC17" s="1119">
        <f t="shared" si="1"/>
        <v>0</v>
      </c>
    </row>
    <row r="18" spans="1:29" s="21" customFormat="1" ht="13.9">
      <c r="A18" s="402"/>
      <c r="B18" s="11"/>
      <c r="C18" s="11"/>
      <c r="D18" s="20"/>
      <c r="E18" s="20"/>
      <c r="F18" s="20"/>
      <c r="G18" s="11"/>
      <c r="H18" s="11"/>
      <c r="I18" s="154"/>
      <c r="J18" s="89"/>
      <c r="K18" s="89"/>
      <c r="L18" s="89"/>
      <c r="M18" s="155"/>
      <c r="N18" s="155"/>
      <c r="O18" s="7"/>
      <c r="P18" s="7"/>
      <c r="Q18" s="7"/>
      <c r="R18" s="11"/>
      <c r="W18" s="7"/>
      <c r="X18" s="7"/>
      <c r="Y18" s="1438"/>
      <c r="Z18" s="1438"/>
      <c r="AA18" s="1438"/>
      <c r="AB18" s="1438"/>
      <c r="AC18" s="1438"/>
    </row>
    <row r="19" spans="1:29" s="21" customFormat="1" ht="13.9">
      <c r="A19" s="402" t="s">
        <v>2780</v>
      </c>
      <c r="B19" s="11"/>
      <c r="C19" s="11"/>
      <c r="D19" s="20" t="s">
        <v>178</v>
      </c>
      <c r="E19" s="20" t="s">
        <v>211</v>
      </c>
      <c r="F19" s="20"/>
      <c r="G19" s="83" t="s">
        <v>3245</v>
      </c>
      <c r="H19" s="11" t="s">
        <v>1811</v>
      </c>
      <c r="I19" s="11"/>
      <c r="J19" s="11"/>
      <c r="K19" s="20"/>
      <c r="L19" s="89"/>
      <c r="M19" s="155"/>
      <c r="N19" s="155"/>
      <c r="O19" s="7"/>
      <c r="P19" s="7"/>
      <c r="Q19" s="7"/>
      <c r="R19" s="11"/>
      <c r="S19" s="21" t="s">
        <v>185</v>
      </c>
      <c r="U19" s="21" t="s">
        <v>2691</v>
      </c>
      <c r="V19" s="21" t="s">
        <v>2809</v>
      </c>
      <c r="X19" s="7" t="s">
        <v>186</v>
      </c>
      <c r="Y19" s="1117">
        <f t="shared" ref="Y19:AA20" si="2">SUMIFS(Y$56:Y$436,$N$56:$N$436,"Non+Load Related",$H$56:$H$436,$H19,$U$56:$U$436,$U19,$V$56:$V$436,$V19)</f>
        <v>0</v>
      </c>
      <c r="Z19" s="1117">
        <f t="shared" si="2"/>
        <v>0</v>
      </c>
      <c r="AA19" s="1117">
        <f t="shared" si="2"/>
        <v>0</v>
      </c>
      <c r="AB19" s="1117">
        <f>SUMIFS(AB$56:AB$436,$N$56:$N$436,"Non+Load Related",$H$56:$H$436,$H19,$U$56:$U$436,$U19,$V$56:$V$436,$V19)</f>
        <v>0</v>
      </c>
      <c r="AC19" s="1117">
        <f>SUMIFS(AC$56:AC$436,$N$56:$N$436,"Non+Load Related",$H$56:$H$436,$H19,$U$56:$U$436,$U19,$V$56:$V$436,$V19)</f>
        <v>0</v>
      </c>
    </row>
    <row r="20" spans="1:29" s="21" customFormat="1" ht="13.9">
      <c r="A20" s="402" t="s">
        <v>2780</v>
      </c>
      <c r="B20" s="11"/>
      <c r="C20" s="11"/>
      <c r="D20" s="20" t="s">
        <v>178</v>
      </c>
      <c r="E20" s="20" t="s">
        <v>211</v>
      </c>
      <c r="F20" s="20"/>
      <c r="G20" s="83" t="s">
        <v>3245</v>
      </c>
      <c r="H20" s="83" t="s">
        <v>3246</v>
      </c>
      <c r="I20" s="11"/>
      <c r="J20" s="20"/>
      <c r="K20" s="20"/>
      <c r="L20" s="89"/>
      <c r="M20" s="155"/>
      <c r="N20" s="155"/>
      <c r="O20" s="7"/>
      <c r="P20" s="7"/>
      <c r="Q20" s="7"/>
      <c r="R20" s="11"/>
      <c r="S20" s="21" t="s">
        <v>185</v>
      </c>
      <c r="U20" s="21" t="s">
        <v>2691</v>
      </c>
      <c r="V20" s="21" t="s">
        <v>2809</v>
      </c>
      <c r="X20" s="7" t="s">
        <v>186</v>
      </c>
      <c r="Y20" s="1117">
        <f t="shared" si="2"/>
        <v>0</v>
      </c>
      <c r="Z20" s="1117">
        <f t="shared" si="2"/>
        <v>0</v>
      </c>
      <c r="AA20" s="1117">
        <f t="shared" si="2"/>
        <v>0</v>
      </c>
      <c r="AB20" s="1117">
        <f>SUMIFS(AB$56:AB$436,$N$56:$N$436,"Non+Load Related",$H$56:$H$436,$H20,$U$56:$U$436,$U20,$V$56:$V$436,$V20)</f>
        <v>0</v>
      </c>
      <c r="AC20" s="1117">
        <f>SUMIFS(AC$56:AC$436,$N$56:$N$436,"Non+Load Related",$H$56:$H$436,$H20,$U$56:$U$436,$U20,$V$56:$V$436,$V20)</f>
        <v>0</v>
      </c>
    </row>
    <row r="21" spans="1:29" s="21" customFormat="1" ht="13.9">
      <c r="A21" s="402" t="s">
        <v>2780</v>
      </c>
      <c r="B21" s="29"/>
      <c r="C21" s="29"/>
      <c r="D21" s="9" t="s">
        <v>178</v>
      </c>
      <c r="E21" s="9" t="s">
        <v>211</v>
      </c>
      <c r="F21" s="9"/>
      <c r="G21" s="9" t="s">
        <v>2878</v>
      </c>
      <c r="H21" s="29"/>
      <c r="I21" s="145"/>
      <c r="J21" s="146"/>
      <c r="K21" s="146"/>
      <c r="L21" s="146"/>
      <c r="M21" s="375"/>
      <c r="N21" s="375"/>
      <c r="O21" s="31"/>
      <c r="P21" s="31"/>
      <c r="Q21" s="31"/>
      <c r="R21" s="29"/>
      <c r="S21" s="116" t="s">
        <v>185</v>
      </c>
      <c r="T21" s="116"/>
      <c r="U21" s="116" t="s">
        <v>2691</v>
      </c>
      <c r="V21" s="116" t="s">
        <v>2809</v>
      </c>
      <c r="W21" s="116"/>
      <c r="X21" s="31" t="s">
        <v>186</v>
      </c>
      <c r="Y21" s="1119">
        <f t="shared" ref="Y21:AC21" si="3">SUM(Y19:Y20)</f>
        <v>0</v>
      </c>
      <c r="Z21" s="1119">
        <f t="shared" si="3"/>
        <v>0</v>
      </c>
      <c r="AA21" s="1119">
        <f t="shared" si="3"/>
        <v>0</v>
      </c>
      <c r="AB21" s="1119">
        <f t="shared" si="3"/>
        <v>0</v>
      </c>
      <c r="AC21" s="1119">
        <f t="shared" si="3"/>
        <v>0</v>
      </c>
    </row>
    <row r="22" spans="1:29" s="21" customFormat="1" ht="13.9">
      <c r="A22" s="402"/>
      <c r="B22" s="11"/>
      <c r="C22" s="11"/>
      <c r="D22" s="20"/>
      <c r="E22" s="20"/>
      <c r="F22" s="20"/>
      <c r="G22" s="11"/>
      <c r="H22" s="11"/>
      <c r="I22" s="154"/>
      <c r="J22" s="89"/>
      <c r="K22" s="89"/>
      <c r="L22" s="89"/>
      <c r="M22" s="155"/>
      <c r="N22" s="7"/>
      <c r="O22" s="7"/>
      <c r="P22" s="7"/>
      <c r="Q22" s="7"/>
      <c r="R22" s="11"/>
      <c r="W22" s="7"/>
      <c r="X22" s="7"/>
      <c r="Y22" s="1438"/>
      <c r="Z22" s="1438"/>
      <c r="AA22" s="1438"/>
      <c r="AB22" s="1438"/>
      <c r="AC22" s="1438"/>
    </row>
    <row r="23" spans="1:29" s="21" customFormat="1" ht="13.9">
      <c r="A23" s="402" t="s">
        <v>2780</v>
      </c>
      <c r="B23" s="11"/>
      <c r="C23" s="11"/>
      <c r="D23" s="20" t="s">
        <v>178</v>
      </c>
      <c r="E23" s="20" t="s">
        <v>203</v>
      </c>
      <c r="F23" s="20"/>
      <c r="G23" s="83" t="s">
        <v>3245</v>
      </c>
      <c r="H23" s="11" t="s">
        <v>1811</v>
      </c>
      <c r="I23" s="11"/>
      <c r="J23" s="11"/>
      <c r="K23" s="20"/>
      <c r="L23" s="89"/>
      <c r="M23" s="155"/>
      <c r="N23" s="155"/>
      <c r="O23" s="7"/>
      <c r="P23" s="7"/>
      <c r="Q23" s="7"/>
      <c r="R23" s="11"/>
      <c r="S23" s="21" t="s">
        <v>185</v>
      </c>
      <c r="U23" s="21" t="s">
        <v>2844</v>
      </c>
      <c r="V23" s="21" t="s">
        <v>2691</v>
      </c>
      <c r="X23" s="7" t="s">
        <v>186</v>
      </c>
      <c r="Y23" s="1117">
        <f t="shared" ref="Y23:AA24" si="4">SUMIFS(Y$56:Y$436,$N$56:$N$436,"Load Related",$H$56:$H$436,$H23,$U$56:$U$436,$U23,$V$56:$V$436,$V23)</f>
        <v>0</v>
      </c>
      <c r="Z23" s="1117">
        <f t="shared" si="4"/>
        <v>0</v>
      </c>
      <c r="AA23" s="1117">
        <f t="shared" si="4"/>
        <v>0</v>
      </c>
      <c r="AB23" s="1117">
        <f>SUMIFS(AB$56:AB$436,$N$56:$N$436,"Load Related",$H$56:$H$436,$H23,$U$56:$U$436,$U23,$V$56:$V$436,$V23)</f>
        <v>0</v>
      </c>
      <c r="AC23" s="1117">
        <f>SUMIFS(AC$56:AC$436,$N$56:$N$436,"Load Related",$H$56:$H$436,$H23,$U$56:$U$436,$U23,$V$56:$V$436,$V23)</f>
        <v>0</v>
      </c>
    </row>
    <row r="24" spans="1:29" s="21" customFormat="1" ht="13.9">
      <c r="A24" s="402" t="s">
        <v>2780</v>
      </c>
      <c r="B24" s="11"/>
      <c r="C24" s="11"/>
      <c r="D24" s="20" t="s">
        <v>178</v>
      </c>
      <c r="E24" s="20" t="s">
        <v>203</v>
      </c>
      <c r="F24" s="20"/>
      <c r="G24" s="83" t="s">
        <v>3245</v>
      </c>
      <c r="H24" s="11" t="s">
        <v>1835</v>
      </c>
      <c r="I24" s="11"/>
      <c r="J24" s="11"/>
      <c r="K24" s="20"/>
      <c r="L24" s="89"/>
      <c r="M24" s="155"/>
      <c r="N24" s="155"/>
      <c r="O24" s="7"/>
      <c r="P24" s="7"/>
      <c r="Q24" s="7"/>
      <c r="R24" s="11"/>
      <c r="S24" s="21" t="s">
        <v>185</v>
      </c>
      <c r="U24" s="21" t="s">
        <v>2844</v>
      </c>
      <c r="V24" s="21" t="s">
        <v>2691</v>
      </c>
      <c r="X24" s="7" t="s">
        <v>186</v>
      </c>
      <c r="Y24" s="1117">
        <f t="shared" si="4"/>
        <v>0</v>
      </c>
      <c r="Z24" s="1117">
        <f t="shared" si="4"/>
        <v>0</v>
      </c>
      <c r="AA24" s="1117">
        <f t="shared" si="4"/>
        <v>0</v>
      </c>
      <c r="AB24" s="1117">
        <f>SUMIFS(AB$56:AB$436,$N$56:$N$436,"Load Related",$H$56:$H$436,$H24,$U$56:$U$436,$U24,$V$56:$V$436,$V24)</f>
        <v>0</v>
      </c>
      <c r="AC24" s="1117">
        <f>SUMIFS(AC$56:AC$436,$N$56:$N$436,"Load Related",$H$56:$H$436,$H24,$U$56:$U$436,$U24,$V$56:$V$436,$V24)</f>
        <v>0</v>
      </c>
    </row>
    <row r="25" spans="1:29" s="21" customFormat="1" ht="13.9">
      <c r="A25" s="402" t="s">
        <v>2780</v>
      </c>
      <c r="B25" s="11"/>
      <c r="C25" s="11"/>
      <c r="D25" s="20" t="s">
        <v>178</v>
      </c>
      <c r="E25" s="20" t="s">
        <v>203</v>
      </c>
      <c r="F25" s="20"/>
      <c r="G25" s="83" t="s">
        <v>3245</v>
      </c>
      <c r="H25" s="11" t="s">
        <v>1827</v>
      </c>
      <c r="I25" s="11"/>
      <c r="J25" s="11"/>
      <c r="K25" s="20"/>
      <c r="L25" s="89"/>
      <c r="M25" s="155"/>
      <c r="N25" s="155"/>
      <c r="O25" s="7"/>
      <c r="P25" s="7"/>
      <c r="Q25" s="7"/>
      <c r="R25" s="11"/>
      <c r="S25" s="21" t="s">
        <v>185</v>
      </c>
      <c r="U25" s="21" t="s">
        <v>2844</v>
      </c>
      <c r="V25" s="21" t="s">
        <v>2691</v>
      </c>
      <c r="X25" s="7" t="s">
        <v>186</v>
      </c>
      <c r="Y25" s="1117">
        <v>0</v>
      </c>
      <c r="Z25" s="1117">
        <v>0</v>
      </c>
      <c r="AA25" s="1117">
        <v>0</v>
      </c>
      <c r="AB25" s="1117">
        <v>0</v>
      </c>
      <c r="AC25" s="1117">
        <v>0</v>
      </c>
    </row>
    <row r="26" spans="1:29" s="21" customFormat="1" ht="13.9">
      <c r="A26" s="402" t="s">
        <v>2780</v>
      </c>
      <c r="B26" s="11"/>
      <c r="C26" s="11"/>
      <c r="D26" s="20" t="s">
        <v>178</v>
      </c>
      <c r="E26" s="20" t="s">
        <v>203</v>
      </c>
      <c r="F26" s="20"/>
      <c r="G26" s="83" t="s">
        <v>3245</v>
      </c>
      <c r="H26" s="11" t="s">
        <v>1837</v>
      </c>
      <c r="I26" s="11"/>
      <c r="J26" s="11"/>
      <c r="K26" s="20"/>
      <c r="L26" s="89"/>
      <c r="M26" s="155"/>
      <c r="N26" s="155"/>
      <c r="O26" s="7"/>
      <c r="P26" s="7"/>
      <c r="Q26" s="7"/>
      <c r="R26" s="11"/>
      <c r="S26" s="21" t="s">
        <v>185</v>
      </c>
      <c r="U26" s="21" t="s">
        <v>2844</v>
      </c>
      <c r="V26" s="21" t="s">
        <v>2691</v>
      </c>
      <c r="X26" s="7" t="s">
        <v>186</v>
      </c>
      <c r="Y26" s="1117">
        <f t="shared" ref="Y26:AA26" si="5">SUMIFS(Y$56:Y$436,$N$56:$N$436,"Load Related",$H$56:$H$436,$H26,$U$56:$U$436,$U26,$V$56:$V$436,$V26)</f>
        <v>0</v>
      </c>
      <c r="Z26" s="1117">
        <f t="shared" si="5"/>
        <v>0</v>
      </c>
      <c r="AA26" s="1117">
        <f t="shared" si="5"/>
        <v>0</v>
      </c>
      <c r="AB26" s="1117">
        <f>SUMIFS(AB$56:AB$436,$N$56:$N$436,"Load Related",$H$56:$H$436,$H26,$U$56:$U$436,$U26,$V$56:$V$436,$V26)</f>
        <v>0</v>
      </c>
      <c r="AC26" s="1117">
        <f>SUMIFS(AC$56:AC$436,$N$56:$N$436,"Load Related",$H$56:$H$436,$H26,$U$56:$U$436,$U26,$V$56:$V$436,$V26)</f>
        <v>0</v>
      </c>
    </row>
    <row r="27" spans="1:29" s="21" customFormat="1" ht="13.9">
      <c r="A27" s="402" t="s">
        <v>2780</v>
      </c>
      <c r="B27" s="29"/>
      <c r="C27" s="29"/>
      <c r="D27" s="9" t="s">
        <v>178</v>
      </c>
      <c r="E27" s="9" t="s">
        <v>203</v>
      </c>
      <c r="F27" s="9"/>
      <c r="G27" s="9" t="s">
        <v>2878</v>
      </c>
      <c r="H27" s="29"/>
      <c r="I27" s="145"/>
      <c r="J27" s="146"/>
      <c r="K27" s="146"/>
      <c r="L27" s="146"/>
      <c r="M27" s="375"/>
      <c r="N27" s="375"/>
      <c r="O27" s="31"/>
      <c r="P27" s="31"/>
      <c r="Q27" s="31"/>
      <c r="R27" s="29"/>
      <c r="S27" s="116" t="s">
        <v>185</v>
      </c>
      <c r="T27" s="116"/>
      <c r="U27" s="116" t="s">
        <v>2844</v>
      </c>
      <c r="V27" s="116" t="s">
        <v>2691</v>
      </c>
      <c r="W27" s="116"/>
      <c r="X27" s="31" t="s">
        <v>186</v>
      </c>
      <c r="Y27" s="1119">
        <f t="shared" ref="Y27:AC27" si="6">SUM(Y23:Y26)</f>
        <v>0</v>
      </c>
      <c r="Z27" s="1119">
        <f t="shared" si="6"/>
        <v>0</v>
      </c>
      <c r="AA27" s="1119">
        <f t="shared" si="6"/>
        <v>0</v>
      </c>
      <c r="AB27" s="1119">
        <f t="shared" si="6"/>
        <v>0</v>
      </c>
      <c r="AC27" s="1119">
        <f t="shared" si="6"/>
        <v>0</v>
      </c>
    </row>
    <row r="28" spans="1:29" s="21" customFormat="1" ht="13.9">
      <c r="A28" s="402"/>
      <c r="B28" s="11"/>
      <c r="C28" s="11"/>
      <c r="D28" s="20"/>
      <c r="E28" s="20"/>
      <c r="F28" s="20"/>
      <c r="G28" s="11"/>
      <c r="H28" s="11"/>
      <c r="I28" s="154"/>
      <c r="J28" s="89"/>
      <c r="K28" s="89"/>
      <c r="L28" s="89"/>
      <c r="M28" s="155"/>
      <c r="N28" s="155"/>
      <c r="O28" s="7"/>
      <c r="P28" s="7"/>
      <c r="Q28" s="7"/>
      <c r="R28" s="11"/>
      <c r="W28" s="7"/>
      <c r="X28" s="7"/>
      <c r="Y28" s="1438"/>
      <c r="Z28" s="1438"/>
      <c r="AA28" s="1438"/>
      <c r="AB28" s="1438"/>
      <c r="AC28" s="1438"/>
    </row>
    <row r="29" spans="1:29" s="21" customFormat="1" ht="13.9">
      <c r="A29" s="402" t="s">
        <v>2780</v>
      </c>
      <c r="B29" s="11"/>
      <c r="C29" s="11"/>
      <c r="D29" s="20" t="s">
        <v>178</v>
      </c>
      <c r="E29" s="20" t="s">
        <v>211</v>
      </c>
      <c r="F29" s="20"/>
      <c r="G29" s="83" t="s">
        <v>3245</v>
      </c>
      <c r="H29" s="11" t="s">
        <v>1811</v>
      </c>
      <c r="I29" s="11"/>
      <c r="J29" s="11"/>
      <c r="K29" s="20"/>
      <c r="L29" s="89"/>
      <c r="M29" s="155"/>
      <c r="N29" s="155"/>
      <c r="O29" s="7"/>
      <c r="P29" s="7"/>
      <c r="Q29" s="7"/>
      <c r="R29" s="11"/>
      <c r="S29" s="21" t="s">
        <v>185</v>
      </c>
      <c r="U29" s="21" t="s">
        <v>2844</v>
      </c>
      <c r="V29" s="21" t="s">
        <v>2691</v>
      </c>
      <c r="X29" s="7" t="s">
        <v>186</v>
      </c>
      <c r="Y29" s="1117">
        <f t="shared" ref="Y29:AA30" si="7">SUMIFS(Y$56:Y$436,$N$56:$N$436,"Non+Load Related",$H$56:$H$436,$H29,$U$56:$U$436,$U29,$V$56:$V$436,$V29)</f>
        <v>0</v>
      </c>
      <c r="Z29" s="1117">
        <f t="shared" si="7"/>
        <v>0</v>
      </c>
      <c r="AA29" s="1117">
        <f t="shared" si="7"/>
        <v>0</v>
      </c>
      <c r="AB29" s="1117">
        <f>SUMIFS(AB$56:AB$436,$N$56:$N$436,"Non+Load Related",$H$56:$H$436,$H29,$U$56:$U$436,$U29,$V$56:$V$436,$V29)</f>
        <v>0</v>
      </c>
      <c r="AC29" s="1117">
        <f>SUMIFS(AC$56:AC$436,$N$56:$N$436,"Non+Load Related",$H$56:$H$436,$H29,$U$56:$U$436,$U29,$V$56:$V$436,$V29)</f>
        <v>0</v>
      </c>
    </row>
    <row r="30" spans="1:29" s="21" customFormat="1" ht="13.9">
      <c r="A30" s="402" t="s">
        <v>2780</v>
      </c>
      <c r="B30" s="11"/>
      <c r="C30" s="11"/>
      <c r="D30" s="20" t="s">
        <v>178</v>
      </c>
      <c r="E30" s="20" t="s">
        <v>211</v>
      </c>
      <c r="F30" s="20"/>
      <c r="G30" s="83" t="s">
        <v>3245</v>
      </c>
      <c r="H30" s="83" t="s">
        <v>3246</v>
      </c>
      <c r="I30" s="11"/>
      <c r="J30" s="20"/>
      <c r="K30" s="20"/>
      <c r="L30" s="89"/>
      <c r="M30" s="155"/>
      <c r="N30" s="155"/>
      <c r="O30" s="7"/>
      <c r="P30" s="7"/>
      <c r="Q30" s="7"/>
      <c r="R30" s="11"/>
      <c r="S30" s="21" t="s">
        <v>185</v>
      </c>
      <c r="U30" s="21" t="s">
        <v>2844</v>
      </c>
      <c r="V30" s="21" t="s">
        <v>2691</v>
      </c>
      <c r="X30" s="7" t="s">
        <v>186</v>
      </c>
      <c r="Y30" s="1117">
        <f t="shared" si="7"/>
        <v>0</v>
      </c>
      <c r="Z30" s="1117">
        <f t="shared" si="7"/>
        <v>0</v>
      </c>
      <c r="AA30" s="1117">
        <f t="shared" si="7"/>
        <v>0</v>
      </c>
      <c r="AB30" s="1117">
        <f>SUMIFS(AB$56:AB$436,$N$56:$N$436,"Non+Load Related",$H$56:$H$436,$H30,$U$56:$U$436,$U30,$V$56:$V$436,$V30)</f>
        <v>0</v>
      </c>
      <c r="AC30" s="1117">
        <f>SUMIFS(AC$56:AC$436,$N$56:$N$436,"Non+Load Related",$H$56:$H$436,$H30,$U$56:$U$436,$U30,$V$56:$V$436,$V30)</f>
        <v>0</v>
      </c>
    </row>
    <row r="31" spans="1:29" s="21" customFormat="1" ht="13.9">
      <c r="A31" s="402" t="s">
        <v>2780</v>
      </c>
      <c r="B31" s="29"/>
      <c r="C31" s="29"/>
      <c r="D31" s="9" t="s">
        <v>178</v>
      </c>
      <c r="E31" s="9" t="s">
        <v>211</v>
      </c>
      <c r="F31" s="9"/>
      <c r="G31" s="9" t="s">
        <v>2878</v>
      </c>
      <c r="H31" s="29"/>
      <c r="I31" s="145"/>
      <c r="J31" s="146"/>
      <c r="K31" s="146"/>
      <c r="L31" s="146"/>
      <c r="M31" s="375"/>
      <c r="N31" s="375"/>
      <c r="O31" s="31"/>
      <c r="P31" s="31"/>
      <c r="Q31" s="31"/>
      <c r="R31" s="29"/>
      <c r="S31" s="116" t="s">
        <v>185</v>
      </c>
      <c r="T31" s="116"/>
      <c r="U31" s="116" t="s">
        <v>2844</v>
      </c>
      <c r="V31" s="116" t="s">
        <v>2691</v>
      </c>
      <c r="W31" s="116"/>
      <c r="X31" s="31" t="s">
        <v>186</v>
      </c>
      <c r="Y31" s="1119">
        <f>SUM(Y29:Y30)</f>
        <v>0</v>
      </c>
      <c r="Z31" s="1119">
        <f t="shared" ref="Z31:AC31" si="8">SUM(Z29:Z30)</f>
        <v>0</v>
      </c>
      <c r="AA31" s="1119">
        <f t="shared" si="8"/>
        <v>0</v>
      </c>
      <c r="AB31" s="1119">
        <f t="shared" si="8"/>
        <v>0</v>
      </c>
      <c r="AC31" s="1119">
        <f t="shared" si="8"/>
        <v>0</v>
      </c>
    </row>
    <row r="33" spans="1:29" s="21" customFormat="1" ht="13.9">
      <c r="A33" s="402" t="s">
        <v>2780</v>
      </c>
      <c r="B33" s="11"/>
      <c r="C33" s="11"/>
      <c r="D33" s="20" t="s">
        <v>178</v>
      </c>
      <c r="E33" s="20" t="s">
        <v>203</v>
      </c>
      <c r="F33" s="20"/>
      <c r="G33" s="83" t="s">
        <v>3245</v>
      </c>
      <c r="H33" s="11" t="s">
        <v>1811</v>
      </c>
      <c r="I33" s="154"/>
      <c r="J33" s="89"/>
      <c r="K33" s="89"/>
      <c r="L33" s="89"/>
      <c r="M33" s="155"/>
      <c r="N33" s="7"/>
      <c r="O33" s="7"/>
      <c r="P33" s="7"/>
      <c r="Q33" s="7"/>
      <c r="R33" s="11"/>
      <c r="S33" s="21" t="s">
        <v>185</v>
      </c>
      <c r="U33" s="21" t="s">
        <v>2691</v>
      </c>
      <c r="V33" s="21" t="s">
        <v>3247</v>
      </c>
      <c r="W33" s="7"/>
      <c r="X33" s="7"/>
      <c r="Y33" s="1117">
        <f t="shared" ref="Y33:AC37" si="9">SUM(Y13,Y23)</f>
        <v>0</v>
      </c>
      <c r="Z33" s="1117">
        <f t="shared" si="9"/>
        <v>0</v>
      </c>
      <c r="AA33" s="1117">
        <f t="shared" si="9"/>
        <v>0</v>
      </c>
      <c r="AB33" s="1117">
        <f t="shared" si="9"/>
        <v>0</v>
      </c>
      <c r="AC33" s="1117">
        <f t="shared" si="9"/>
        <v>0</v>
      </c>
    </row>
    <row r="34" spans="1:29" s="21" customFormat="1" ht="13.9">
      <c r="A34" s="402" t="s">
        <v>2780</v>
      </c>
      <c r="B34" s="11"/>
      <c r="C34" s="11"/>
      <c r="D34" s="20" t="s">
        <v>178</v>
      </c>
      <c r="E34" s="20" t="s">
        <v>203</v>
      </c>
      <c r="F34" s="20"/>
      <c r="G34" s="83" t="s">
        <v>3245</v>
      </c>
      <c r="H34" s="11" t="s">
        <v>1835</v>
      </c>
      <c r="I34" s="154"/>
      <c r="J34" s="89"/>
      <c r="K34" s="89"/>
      <c r="L34" s="89"/>
      <c r="M34" s="155"/>
      <c r="N34" s="7"/>
      <c r="O34" s="7"/>
      <c r="P34" s="7"/>
      <c r="Q34" s="7"/>
      <c r="R34" s="11"/>
      <c r="S34" s="21" t="s">
        <v>185</v>
      </c>
      <c r="U34" s="21" t="s">
        <v>2691</v>
      </c>
      <c r="V34" s="21" t="s">
        <v>3247</v>
      </c>
      <c r="W34" s="7"/>
      <c r="X34" s="7"/>
      <c r="Y34" s="1117">
        <f t="shared" si="9"/>
        <v>0</v>
      </c>
      <c r="Z34" s="1117">
        <f t="shared" si="9"/>
        <v>0</v>
      </c>
      <c r="AA34" s="1117">
        <f t="shared" si="9"/>
        <v>0</v>
      </c>
      <c r="AB34" s="1117">
        <f t="shared" si="9"/>
        <v>0</v>
      </c>
      <c r="AC34" s="1117">
        <f t="shared" si="9"/>
        <v>0</v>
      </c>
    </row>
    <row r="35" spans="1:29" s="21" customFormat="1" ht="13.9">
      <c r="A35" s="402" t="s">
        <v>2780</v>
      </c>
      <c r="B35" s="11"/>
      <c r="C35" s="11"/>
      <c r="D35" s="20" t="s">
        <v>178</v>
      </c>
      <c r="E35" s="20" t="s">
        <v>203</v>
      </c>
      <c r="F35" s="20"/>
      <c r="G35" s="83" t="s">
        <v>3245</v>
      </c>
      <c r="H35" s="11" t="s">
        <v>1827</v>
      </c>
      <c r="I35" s="154"/>
      <c r="J35" s="89"/>
      <c r="K35" s="89"/>
      <c r="L35" s="89"/>
      <c r="M35" s="155"/>
      <c r="N35" s="7"/>
      <c r="O35" s="7"/>
      <c r="P35" s="7"/>
      <c r="Q35" s="7"/>
      <c r="R35" s="11"/>
      <c r="S35" s="21" t="s">
        <v>185</v>
      </c>
      <c r="U35" s="21" t="s">
        <v>2691</v>
      </c>
      <c r="V35" s="21" t="s">
        <v>3247</v>
      </c>
      <c r="W35" s="7"/>
      <c r="X35" s="7"/>
      <c r="Y35" s="1117">
        <f t="shared" si="9"/>
        <v>0</v>
      </c>
      <c r="Z35" s="1117">
        <f t="shared" si="9"/>
        <v>0</v>
      </c>
      <c r="AA35" s="1117">
        <f t="shared" si="9"/>
        <v>0</v>
      </c>
      <c r="AB35" s="1117">
        <f t="shared" si="9"/>
        <v>0</v>
      </c>
      <c r="AC35" s="1117">
        <f t="shared" si="9"/>
        <v>0</v>
      </c>
    </row>
    <row r="36" spans="1:29" s="21" customFormat="1" ht="13.9">
      <c r="A36" s="402" t="s">
        <v>2780</v>
      </c>
      <c r="B36" s="11"/>
      <c r="C36" s="11"/>
      <c r="D36" s="20" t="s">
        <v>178</v>
      </c>
      <c r="E36" s="20" t="s">
        <v>203</v>
      </c>
      <c r="F36" s="20"/>
      <c r="G36" s="83" t="s">
        <v>3245</v>
      </c>
      <c r="H36" s="11" t="s">
        <v>1837</v>
      </c>
      <c r="I36" s="154"/>
      <c r="J36" s="89"/>
      <c r="K36" s="89"/>
      <c r="L36" s="89"/>
      <c r="M36" s="155"/>
      <c r="N36" s="7"/>
      <c r="O36" s="7"/>
      <c r="P36" s="7"/>
      <c r="Q36" s="7"/>
      <c r="R36" s="11"/>
      <c r="S36" s="21" t="s">
        <v>185</v>
      </c>
      <c r="U36" s="21" t="s">
        <v>2691</v>
      </c>
      <c r="V36" s="21" t="s">
        <v>3247</v>
      </c>
      <c r="W36" s="7"/>
      <c r="X36" s="7"/>
      <c r="Y36" s="1117">
        <f t="shared" si="9"/>
        <v>0</v>
      </c>
      <c r="Z36" s="1117">
        <f t="shared" si="9"/>
        <v>0</v>
      </c>
      <c r="AA36" s="1117">
        <f t="shared" si="9"/>
        <v>0</v>
      </c>
      <c r="AB36" s="1117">
        <f t="shared" si="9"/>
        <v>0</v>
      </c>
      <c r="AC36" s="1117">
        <f t="shared" si="9"/>
        <v>0</v>
      </c>
    </row>
    <row r="37" spans="1:29" s="21" customFormat="1" ht="13.9">
      <c r="A37" s="402" t="s">
        <v>2780</v>
      </c>
      <c r="B37" s="29"/>
      <c r="C37" s="29"/>
      <c r="D37" s="9" t="s">
        <v>178</v>
      </c>
      <c r="E37" s="9" t="s">
        <v>203</v>
      </c>
      <c r="F37" s="9"/>
      <c r="G37" s="9" t="s">
        <v>2878</v>
      </c>
      <c r="H37" s="29"/>
      <c r="I37" s="154"/>
      <c r="J37" s="89"/>
      <c r="K37" s="89"/>
      <c r="L37" s="89"/>
      <c r="M37" s="155"/>
      <c r="N37" s="7"/>
      <c r="O37" s="7"/>
      <c r="P37" s="7"/>
      <c r="Q37" s="7"/>
      <c r="R37" s="11"/>
      <c r="S37" s="116" t="s">
        <v>185</v>
      </c>
      <c r="T37" s="116"/>
      <c r="U37" s="116" t="s">
        <v>2691</v>
      </c>
      <c r="V37" s="116" t="s">
        <v>3247</v>
      </c>
      <c r="W37" s="7"/>
      <c r="X37" s="7"/>
      <c r="Y37" s="1119">
        <f t="shared" si="9"/>
        <v>0</v>
      </c>
      <c r="Z37" s="1119">
        <f t="shared" si="9"/>
        <v>0</v>
      </c>
      <c r="AA37" s="1119">
        <f t="shared" si="9"/>
        <v>0</v>
      </c>
      <c r="AB37" s="1119">
        <f t="shared" si="9"/>
        <v>0</v>
      </c>
      <c r="AC37" s="1119">
        <f t="shared" si="9"/>
        <v>0</v>
      </c>
    </row>
    <row r="38" spans="1:29" s="21" customFormat="1" ht="13.9">
      <c r="A38" s="402"/>
      <c r="B38" s="11"/>
      <c r="C38" s="11"/>
      <c r="D38" s="20"/>
      <c r="E38" s="20"/>
      <c r="F38" s="20"/>
      <c r="G38" s="11"/>
      <c r="H38" s="11"/>
      <c r="I38" s="154"/>
      <c r="J38" s="89"/>
      <c r="K38" s="89"/>
      <c r="L38" s="89"/>
      <c r="M38" s="155"/>
      <c r="N38" s="7"/>
      <c r="O38" s="7"/>
      <c r="P38" s="7"/>
      <c r="Q38" s="7"/>
      <c r="R38" s="11"/>
      <c r="W38" s="7"/>
      <c r="X38" s="7"/>
      <c r="Y38" s="1438"/>
      <c r="Z38" s="1438"/>
      <c r="AA38" s="1438"/>
      <c r="AB38" s="1438"/>
      <c r="AC38" s="1438"/>
    </row>
    <row r="39" spans="1:29" s="21" customFormat="1" ht="13.9">
      <c r="A39" s="402" t="s">
        <v>2780</v>
      </c>
      <c r="B39" s="11"/>
      <c r="C39" s="11"/>
      <c r="D39" s="20" t="s">
        <v>178</v>
      </c>
      <c r="E39" s="20" t="s">
        <v>211</v>
      </c>
      <c r="F39" s="20"/>
      <c r="G39" s="83" t="s">
        <v>3245</v>
      </c>
      <c r="H39" s="11" t="s">
        <v>1811</v>
      </c>
      <c r="I39" s="154"/>
      <c r="J39" s="89"/>
      <c r="K39" s="89"/>
      <c r="L39" s="89"/>
      <c r="M39" s="155"/>
      <c r="N39" s="7"/>
      <c r="O39" s="7"/>
      <c r="P39" s="7"/>
      <c r="Q39" s="7"/>
      <c r="R39" s="11"/>
      <c r="S39" s="21" t="s">
        <v>185</v>
      </c>
      <c r="U39" s="21" t="s">
        <v>2691</v>
      </c>
      <c r="V39" s="21" t="s">
        <v>3247</v>
      </c>
      <c r="W39" s="7"/>
      <c r="X39" s="7"/>
      <c r="Y39" s="1117">
        <f t="shared" ref="Y39:AC41" si="10">SUM(Y19,Y29)</f>
        <v>0</v>
      </c>
      <c r="Z39" s="1117">
        <f t="shared" si="10"/>
        <v>0</v>
      </c>
      <c r="AA39" s="1117">
        <f t="shared" si="10"/>
        <v>0</v>
      </c>
      <c r="AB39" s="1117">
        <f t="shared" si="10"/>
        <v>0</v>
      </c>
      <c r="AC39" s="1117">
        <f t="shared" si="10"/>
        <v>0</v>
      </c>
    </row>
    <row r="40" spans="1:29" s="21" customFormat="1" ht="13.9">
      <c r="A40" s="402" t="s">
        <v>2780</v>
      </c>
      <c r="B40" s="11"/>
      <c r="C40" s="11"/>
      <c r="D40" s="20" t="s">
        <v>178</v>
      </c>
      <c r="E40" s="20" t="s">
        <v>211</v>
      </c>
      <c r="F40" s="20"/>
      <c r="G40" s="83" t="s">
        <v>3245</v>
      </c>
      <c r="H40" s="83" t="s">
        <v>3246</v>
      </c>
      <c r="I40" s="154"/>
      <c r="J40" s="89"/>
      <c r="K40" s="89"/>
      <c r="L40" s="89"/>
      <c r="M40" s="155"/>
      <c r="N40" s="7"/>
      <c r="O40" s="7"/>
      <c r="P40" s="7"/>
      <c r="Q40" s="7"/>
      <c r="R40" s="11"/>
      <c r="S40" s="21" t="s">
        <v>185</v>
      </c>
      <c r="U40" s="21" t="s">
        <v>2691</v>
      </c>
      <c r="V40" s="21" t="s">
        <v>3247</v>
      </c>
      <c r="W40" s="7"/>
      <c r="X40" s="7"/>
      <c r="Y40" s="1117">
        <f t="shared" si="10"/>
        <v>0</v>
      </c>
      <c r="Z40" s="1117">
        <f t="shared" si="10"/>
        <v>0</v>
      </c>
      <c r="AA40" s="1117">
        <f t="shared" si="10"/>
        <v>0</v>
      </c>
      <c r="AB40" s="1117">
        <f t="shared" si="10"/>
        <v>0</v>
      </c>
      <c r="AC40" s="1117">
        <f t="shared" si="10"/>
        <v>0</v>
      </c>
    </row>
    <row r="41" spans="1:29" s="21" customFormat="1" ht="13.9">
      <c r="A41" s="402" t="s">
        <v>2780</v>
      </c>
      <c r="B41" s="29"/>
      <c r="C41" s="29"/>
      <c r="D41" s="9" t="s">
        <v>178</v>
      </c>
      <c r="E41" s="9" t="s">
        <v>211</v>
      </c>
      <c r="F41" s="9"/>
      <c r="G41" s="9" t="s">
        <v>2878</v>
      </c>
      <c r="H41" s="11"/>
      <c r="I41" s="154"/>
      <c r="J41" s="89"/>
      <c r="K41" s="89"/>
      <c r="L41" s="89"/>
      <c r="M41" s="155"/>
      <c r="N41" s="7"/>
      <c r="O41" s="7"/>
      <c r="P41" s="7"/>
      <c r="Q41" s="7"/>
      <c r="R41" s="11"/>
      <c r="S41" s="116" t="s">
        <v>185</v>
      </c>
      <c r="T41" s="116"/>
      <c r="U41" s="116" t="s">
        <v>2691</v>
      </c>
      <c r="V41" s="116" t="s">
        <v>3247</v>
      </c>
      <c r="W41" s="7"/>
      <c r="X41" s="7"/>
      <c r="Y41" s="1119">
        <f t="shared" si="10"/>
        <v>0</v>
      </c>
      <c r="Z41" s="1119">
        <f t="shared" si="10"/>
        <v>0</v>
      </c>
      <c r="AA41" s="1119">
        <f t="shared" si="10"/>
        <v>0</v>
      </c>
      <c r="AB41" s="1119">
        <f t="shared" si="10"/>
        <v>0</v>
      </c>
      <c r="AC41" s="1119">
        <f t="shared" si="10"/>
        <v>0</v>
      </c>
    </row>
    <row r="42" spans="1:29" s="21" customFormat="1" ht="13.9">
      <c r="A42" s="402"/>
      <c r="B42" s="11"/>
      <c r="C42" s="11"/>
      <c r="D42" s="20"/>
      <c r="E42" s="20"/>
      <c r="F42" s="20"/>
      <c r="G42" s="11"/>
      <c r="H42" s="11"/>
      <c r="I42" s="154"/>
      <c r="J42" s="89"/>
      <c r="K42" s="89"/>
      <c r="L42" s="89"/>
      <c r="M42" s="155"/>
      <c r="N42" s="7"/>
      <c r="O42" s="7"/>
      <c r="P42" s="7"/>
      <c r="Q42" s="7"/>
      <c r="R42" s="11"/>
      <c r="S42" s="11"/>
      <c r="T42" s="11"/>
      <c r="U42" s="11"/>
      <c r="V42" s="11"/>
      <c r="W42" s="11"/>
      <c r="X42" s="11"/>
      <c r="Y42" s="11"/>
      <c r="Z42" s="11"/>
      <c r="AA42" s="11"/>
      <c r="AB42" s="11"/>
      <c r="AC42" s="11"/>
    </row>
    <row r="43" spans="1:29" s="21" customFormat="1" ht="13.5" customHeight="1">
      <c r="A43" s="402"/>
      <c r="B43" s="11"/>
      <c r="C43" s="11"/>
      <c r="D43" s="20"/>
      <c r="E43" s="20"/>
      <c r="F43" s="20"/>
      <c r="G43" s="11"/>
      <c r="H43" s="11"/>
      <c r="I43" s="154"/>
      <c r="J43" s="89"/>
      <c r="K43" s="89"/>
      <c r="L43" s="89"/>
      <c r="M43" s="155"/>
      <c r="N43" s="7"/>
      <c r="O43" s="7"/>
      <c r="P43" s="7"/>
      <c r="Q43" s="7"/>
      <c r="R43" s="11"/>
      <c r="W43" s="7"/>
      <c r="X43" s="7"/>
      <c r="Y43" s="1499"/>
      <c r="Z43" s="1499"/>
      <c r="AA43" s="1499"/>
      <c r="AB43" s="1499"/>
      <c r="AC43" s="1499"/>
    </row>
    <row r="44" spans="1:29" s="21" customFormat="1" ht="13.9">
      <c r="A44" s="402" t="s">
        <v>2780</v>
      </c>
      <c r="B44" s="11"/>
      <c r="C44" s="11"/>
      <c r="D44" s="20"/>
      <c r="E44" s="20"/>
      <c r="F44" s="20"/>
      <c r="G44" s="83" t="s">
        <v>3245</v>
      </c>
      <c r="H44" s="11" t="s">
        <v>1811</v>
      </c>
      <c r="I44" s="11" t="s">
        <v>256</v>
      </c>
      <c r="J44" s="146"/>
      <c r="K44" s="146"/>
      <c r="L44" s="146"/>
      <c r="M44" s="375"/>
      <c r="N44" s="375"/>
      <c r="O44" s="31"/>
      <c r="P44" s="31"/>
      <c r="Q44" s="31"/>
      <c r="R44" s="11"/>
      <c r="S44" s="21" t="s">
        <v>197</v>
      </c>
      <c r="X44" s="7" t="s">
        <v>208</v>
      </c>
      <c r="Y44" s="354">
        <f t="shared" ref="Y44:AC48" si="11">SUMIF($I$444:$I$539,$I44,Y$444:Y$539)</f>
        <v>0</v>
      </c>
      <c r="Z44" s="354">
        <f t="shared" si="11"/>
        <v>0</v>
      </c>
      <c r="AA44" s="354">
        <f t="shared" si="11"/>
        <v>0</v>
      </c>
      <c r="AB44" s="354">
        <f t="shared" si="11"/>
        <v>0</v>
      </c>
      <c r="AC44" s="354">
        <f t="shared" si="11"/>
        <v>0</v>
      </c>
    </row>
    <row r="45" spans="1:29" s="21" customFormat="1" ht="13.9">
      <c r="A45" s="402" t="s">
        <v>2780</v>
      </c>
      <c r="B45" s="11"/>
      <c r="C45" s="11"/>
      <c r="D45" s="20"/>
      <c r="E45" s="20"/>
      <c r="F45" s="20"/>
      <c r="G45" s="83" t="s">
        <v>3245</v>
      </c>
      <c r="H45" s="11" t="s">
        <v>1811</v>
      </c>
      <c r="I45" s="11" t="s">
        <v>416</v>
      </c>
      <c r="J45" s="146"/>
      <c r="K45" s="146"/>
      <c r="L45" s="146"/>
      <c r="M45" s="375"/>
      <c r="N45" s="375"/>
      <c r="O45" s="31"/>
      <c r="P45" s="31"/>
      <c r="Q45" s="31"/>
      <c r="R45" s="11"/>
      <c r="S45" s="21" t="s">
        <v>197</v>
      </c>
      <c r="X45" s="7" t="s">
        <v>208</v>
      </c>
      <c r="Y45" s="354">
        <f t="shared" si="11"/>
        <v>0</v>
      </c>
      <c r="Z45" s="354">
        <f t="shared" si="11"/>
        <v>0</v>
      </c>
      <c r="AA45" s="354">
        <f t="shared" si="11"/>
        <v>0</v>
      </c>
      <c r="AB45" s="354">
        <f t="shared" si="11"/>
        <v>0</v>
      </c>
      <c r="AC45" s="354">
        <f t="shared" si="11"/>
        <v>0</v>
      </c>
    </row>
    <row r="46" spans="1:29" s="21" customFormat="1" ht="13.9">
      <c r="A46" s="402" t="s">
        <v>2780</v>
      </c>
      <c r="B46" s="11"/>
      <c r="C46" s="11"/>
      <c r="D46" s="20"/>
      <c r="E46" s="20"/>
      <c r="F46" s="20"/>
      <c r="G46" s="83" t="s">
        <v>3245</v>
      </c>
      <c r="H46" s="11" t="s">
        <v>1811</v>
      </c>
      <c r="I46" s="11" t="s">
        <v>273</v>
      </c>
      <c r="J46" s="146"/>
      <c r="K46" s="146"/>
      <c r="L46" s="146"/>
      <c r="M46" s="375"/>
      <c r="N46" s="375"/>
      <c r="O46" s="31"/>
      <c r="P46" s="31"/>
      <c r="Q46" s="31"/>
      <c r="R46" s="11"/>
      <c r="S46" s="21" t="s">
        <v>197</v>
      </c>
      <c r="X46" s="7" t="s">
        <v>208</v>
      </c>
      <c r="Y46" s="354">
        <f t="shared" si="11"/>
        <v>0</v>
      </c>
      <c r="Z46" s="354">
        <f t="shared" si="11"/>
        <v>0</v>
      </c>
      <c r="AA46" s="354">
        <f t="shared" si="11"/>
        <v>0</v>
      </c>
      <c r="AB46" s="354">
        <f t="shared" si="11"/>
        <v>0</v>
      </c>
      <c r="AC46" s="354">
        <f t="shared" si="11"/>
        <v>0</v>
      </c>
    </row>
    <row r="47" spans="1:29" s="21" customFormat="1" ht="13.9">
      <c r="A47" s="402" t="s">
        <v>2780</v>
      </c>
      <c r="B47" s="11"/>
      <c r="C47" s="11"/>
      <c r="D47" s="20"/>
      <c r="E47" s="20"/>
      <c r="F47" s="20"/>
      <c r="G47" s="83" t="s">
        <v>3245</v>
      </c>
      <c r="H47" s="11" t="s">
        <v>1811</v>
      </c>
      <c r="I47" s="11" t="s">
        <v>1898</v>
      </c>
      <c r="J47" s="146"/>
      <c r="K47" s="146"/>
      <c r="L47" s="146"/>
      <c r="M47" s="375"/>
      <c r="N47" s="375"/>
      <c r="O47" s="31"/>
      <c r="P47" s="31"/>
      <c r="Q47" s="31"/>
      <c r="R47" s="11"/>
      <c r="S47" s="21" t="s">
        <v>197</v>
      </c>
      <c r="X47" s="7" t="s">
        <v>208</v>
      </c>
      <c r="Y47" s="354">
        <f t="shared" si="11"/>
        <v>0</v>
      </c>
      <c r="Z47" s="354">
        <f t="shared" si="11"/>
        <v>0</v>
      </c>
      <c r="AA47" s="354">
        <f t="shared" si="11"/>
        <v>0</v>
      </c>
      <c r="AB47" s="354">
        <f t="shared" si="11"/>
        <v>0</v>
      </c>
      <c r="AC47" s="354">
        <f t="shared" si="11"/>
        <v>0</v>
      </c>
    </row>
    <row r="48" spans="1:29" s="21" customFormat="1" ht="13.9">
      <c r="A48" s="402" t="s">
        <v>2780</v>
      </c>
      <c r="B48" s="11"/>
      <c r="C48" s="11"/>
      <c r="D48" s="20"/>
      <c r="E48" s="20"/>
      <c r="F48" s="20"/>
      <c r="G48" s="83" t="s">
        <v>3245</v>
      </c>
      <c r="H48" s="11" t="s">
        <v>1811</v>
      </c>
      <c r="I48" s="11" t="s">
        <v>1899</v>
      </c>
      <c r="J48" s="146"/>
      <c r="K48" s="146"/>
      <c r="L48" s="146"/>
      <c r="M48" s="375"/>
      <c r="N48" s="375"/>
      <c r="O48" s="31"/>
      <c r="P48" s="31"/>
      <c r="Q48" s="31"/>
      <c r="R48" s="11"/>
      <c r="S48" s="21" t="s">
        <v>197</v>
      </c>
      <c r="X48" s="7" t="s">
        <v>208</v>
      </c>
      <c r="Y48" s="354">
        <f t="shared" si="11"/>
        <v>0</v>
      </c>
      <c r="Z48" s="354">
        <f t="shared" si="11"/>
        <v>0</v>
      </c>
      <c r="AA48" s="354">
        <f t="shared" si="11"/>
        <v>0</v>
      </c>
      <c r="AB48" s="354">
        <f t="shared" si="11"/>
        <v>0</v>
      </c>
      <c r="AC48" s="354">
        <f t="shared" si="11"/>
        <v>0</v>
      </c>
    </row>
    <row r="50" spans="2:29" s="21" customFormat="1" ht="17.649999999999999">
      <c r="B50" s="28" t="s">
        <v>2837</v>
      </c>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row>
    <row r="51" spans="2:29" s="21" customFormat="1" ht="13.9">
      <c r="B51" s="12"/>
      <c r="C51" s="12"/>
      <c r="D51" s="12"/>
      <c r="E51" s="479"/>
      <c r="F51" s="22"/>
      <c r="G51" s="12"/>
      <c r="H51" s="7"/>
      <c r="I51" s="7"/>
      <c r="J51" s="7"/>
      <c r="K51" s="7"/>
      <c r="L51" s="7"/>
      <c r="M51" s="7"/>
      <c r="N51" s="7"/>
      <c r="O51" s="7"/>
      <c r="P51" s="7"/>
      <c r="Q51" s="7"/>
      <c r="R51" s="12"/>
      <c r="S51" s="12"/>
      <c r="T51" s="12"/>
      <c r="U51" s="22"/>
      <c r="V51" s="22"/>
      <c r="W51" s="22"/>
      <c r="X51" s="15"/>
      <c r="Y51" s="15"/>
      <c r="Z51" s="15"/>
      <c r="AA51" s="15"/>
      <c r="AB51" s="15"/>
      <c r="AC51" s="15"/>
    </row>
    <row r="52" spans="2:29" s="21" customFormat="1" ht="13.9">
      <c r="B52" s="12"/>
      <c r="C52" s="34" t="s">
        <v>1811</v>
      </c>
      <c r="D52" s="34"/>
      <c r="E52" s="33"/>
      <c r="F52" s="33"/>
      <c r="G52" s="33"/>
      <c r="H52" s="33"/>
      <c r="I52" s="33"/>
      <c r="J52" s="33"/>
      <c r="K52" s="33"/>
      <c r="L52" s="311"/>
      <c r="M52" s="311"/>
      <c r="N52" s="311"/>
      <c r="O52" s="311"/>
      <c r="P52" s="311"/>
      <c r="Q52" s="311"/>
      <c r="R52" s="34"/>
      <c r="S52" s="34"/>
      <c r="T52" s="34"/>
      <c r="U52" s="33"/>
      <c r="V52" s="33"/>
      <c r="W52" s="33"/>
      <c r="X52" s="33"/>
      <c r="Y52" s="33"/>
      <c r="Z52" s="33"/>
      <c r="AA52" s="33"/>
      <c r="AB52" s="33"/>
      <c r="AC52" s="33"/>
    </row>
    <row r="53" spans="2:29" s="21" customFormat="1">
      <c r="B53" s="12"/>
      <c r="C53" s="12"/>
      <c r="D53" s="12"/>
      <c r="E53" s="12"/>
      <c r="F53" s="22"/>
      <c r="G53" s="12"/>
      <c r="H53" s="7"/>
      <c r="I53" s="7"/>
      <c r="J53" s="7"/>
      <c r="K53" s="7"/>
      <c r="L53" s="7"/>
      <c r="M53" s="7"/>
      <c r="N53" s="7"/>
      <c r="O53" s="7"/>
      <c r="P53" s="103"/>
      <c r="Q53" s="7"/>
      <c r="R53" s="12"/>
      <c r="S53" s="12"/>
      <c r="T53" s="12"/>
      <c r="U53" s="22"/>
      <c r="V53" s="22"/>
      <c r="W53" s="22"/>
      <c r="X53" s="15"/>
      <c r="Y53" s="15"/>
      <c r="Z53" s="15"/>
      <c r="AA53" s="15"/>
      <c r="AB53" s="15"/>
      <c r="AC53" s="15"/>
    </row>
    <row r="54" spans="2:29" s="21" customFormat="1" ht="14.25" customHeight="1">
      <c r="B54" s="12"/>
      <c r="C54" s="12"/>
      <c r="D54" s="80" t="s">
        <v>256</v>
      </c>
      <c r="E54" s="81"/>
      <c r="F54" s="81"/>
      <c r="G54" s="81"/>
      <c r="H54" s="81"/>
      <c r="I54" s="81"/>
      <c r="J54" s="81"/>
      <c r="K54" s="81"/>
      <c r="L54" s="81"/>
      <c r="M54" s="81"/>
      <c r="N54" s="81"/>
      <c r="O54" s="81"/>
      <c r="P54" s="106"/>
      <c r="Q54" s="81"/>
      <c r="R54" s="81"/>
      <c r="S54" s="81"/>
      <c r="T54" s="81"/>
      <c r="U54" s="81"/>
      <c r="V54" s="81"/>
      <c r="W54" s="81"/>
      <c r="X54" s="81"/>
      <c r="Y54" s="81"/>
      <c r="Z54" s="81"/>
      <c r="AA54" s="81"/>
      <c r="AB54" s="81"/>
      <c r="AC54" s="81"/>
    </row>
    <row r="55" spans="2:29" s="21" customFormat="1">
      <c r="B55" s="12"/>
      <c r="C55" s="12"/>
      <c r="D55" s="12"/>
      <c r="E55" s="12"/>
      <c r="F55" s="22"/>
      <c r="G55" s="12"/>
      <c r="H55" s="7"/>
      <c r="I55" s="7"/>
      <c r="J55" s="7"/>
      <c r="K55" s="7"/>
      <c r="L55" s="7"/>
      <c r="M55" s="7"/>
      <c r="N55" s="7"/>
      <c r="O55" s="7"/>
      <c r="P55" s="7"/>
      <c r="Q55" s="7"/>
      <c r="R55" s="12"/>
      <c r="S55" s="12"/>
      <c r="T55" s="12"/>
      <c r="U55" s="22"/>
      <c r="V55" s="22"/>
      <c r="W55" s="22"/>
      <c r="X55" s="15"/>
    </row>
    <row r="56" spans="2:29" s="21" customFormat="1">
      <c r="B56" s="11"/>
      <c r="C56" s="11"/>
      <c r="D56" s="20" t="s">
        <v>178</v>
      </c>
      <c r="E56" s="20" t="s">
        <v>203</v>
      </c>
      <c r="F56" s="88"/>
      <c r="G56" s="83" t="s">
        <v>3245</v>
      </c>
      <c r="H56" s="11" t="s">
        <v>1811</v>
      </c>
      <c r="I56" s="11" t="s">
        <v>256</v>
      </c>
      <c r="J56" s="11" t="s">
        <v>3248</v>
      </c>
      <c r="K56" s="20" t="s">
        <v>217</v>
      </c>
      <c r="L56" s="88"/>
      <c r="M56" s="88"/>
      <c r="N56" s="88"/>
      <c r="O56" s="88"/>
      <c r="P56" s="88"/>
      <c r="Q56" s="88"/>
      <c r="R56" s="11"/>
      <c r="S56" s="21" t="s">
        <v>185</v>
      </c>
      <c r="U56" s="21" t="s">
        <v>2691</v>
      </c>
      <c r="V56" s="21" t="s">
        <v>2809</v>
      </c>
      <c r="X56" s="7" t="s">
        <v>186</v>
      </c>
      <c r="Y56" s="1348"/>
      <c r="Z56" s="1348"/>
      <c r="AA56" s="1348"/>
      <c r="AB56" s="1348"/>
      <c r="AC56" s="1348"/>
    </row>
    <row r="57" spans="2:29" s="21" customFormat="1">
      <c r="B57" s="11"/>
      <c r="C57" s="11"/>
      <c r="D57" s="20" t="s">
        <v>178</v>
      </c>
      <c r="E57" s="20" t="s">
        <v>203</v>
      </c>
      <c r="F57" s="88"/>
      <c r="G57" s="20" t="s">
        <v>3245</v>
      </c>
      <c r="H57" s="11" t="s">
        <v>1811</v>
      </c>
      <c r="I57" s="11" t="s">
        <v>256</v>
      </c>
      <c r="J57" s="11" t="s">
        <v>3248</v>
      </c>
      <c r="K57" s="20" t="s">
        <v>217</v>
      </c>
      <c r="L57" s="88"/>
      <c r="M57" s="88"/>
      <c r="N57" s="88"/>
      <c r="O57" s="88"/>
      <c r="P57" s="88"/>
      <c r="Q57" s="88"/>
      <c r="R57" s="11"/>
      <c r="S57" s="21" t="s">
        <v>185</v>
      </c>
      <c r="U57" s="21" t="s">
        <v>2691</v>
      </c>
      <c r="V57" s="21" t="s">
        <v>2809</v>
      </c>
      <c r="X57" s="7" t="s">
        <v>186</v>
      </c>
      <c r="Y57" s="1348"/>
      <c r="Z57" s="1348"/>
      <c r="AA57" s="1348"/>
      <c r="AB57" s="1348"/>
      <c r="AC57" s="1348"/>
    </row>
    <row r="58" spans="2:29" s="21" customFormat="1">
      <c r="B58" s="11"/>
      <c r="C58" s="11"/>
      <c r="D58" s="20" t="s">
        <v>178</v>
      </c>
      <c r="E58" s="20" t="s">
        <v>203</v>
      </c>
      <c r="F58" s="88"/>
      <c r="G58" s="20" t="s">
        <v>3245</v>
      </c>
      <c r="H58" s="11" t="s">
        <v>1811</v>
      </c>
      <c r="I58" s="11" t="s">
        <v>256</v>
      </c>
      <c r="J58" s="11" t="s">
        <v>3248</v>
      </c>
      <c r="K58" s="20" t="s">
        <v>217</v>
      </c>
      <c r="L58" s="88"/>
      <c r="M58" s="88"/>
      <c r="N58" s="88"/>
      <c r="O58" s="88"/>
      <c r="P58" s="88"/>
      <c r="Q58" s="88"/>
      <c r="R58" s="11"/>
      <c r="S58" s="21" t="s">
        <v>185</v>
      </c>
      <c r="U58" s="21" t="s">
        <v>2691</v>
      </c>
      <c r="V58" s="21" t="s">
        <v>2809</v>
      </c>
      <c r="X58" s="7" t="s">
        <v>186</v>
      </c>
      <c r="Y58" s="1348"/>
      <c r="Z58" s="1348"/>
      <c r="AA58" s="1348"/>
      <c r="AB58" s="1348"/>
      <c r="AC58" s="1348"/>
    </row>
    <row r="59" spans="2:29" s="21" customFormat="1">
      <c r="B59" s="11"/>
      <c r="C59" s="11"/>
      <c r="D59" s="20" t="s">
        <v>178</v>
      </c>
      <c r="E59" s="20" t="s">
        <v>203</v>
      </c>
      <c r="F59" s="88"/>
      <c r="G59" s="20" t="s">
        <v>3245</v>
      </c>
      <c r="H59" s="11" t="s">
        <v>1811</v>
      </c>
      <c r="I59" s="11" t="s">
        <v>256</v>
      </c>
      <c r="J59" s="11" t="s">
        <v>3248</v>
      </c>
      <c r="K59" s="20" t="s">
        <v>217</v>
      </c>
      <c r="L59" s="88"/>
      <c r="M59" s="88"/>
      <c r="N59" s="88"/>
      <c r="O59" s="88"/>
      <c r="P59" s="88"/>
      <c r="Q59" s="88"/>
      <c r="R59" s="11"/>
      <c r="S59" s="21" t="s">
        <v>185</v>
      </c>
      <c r="U59" s="21" t="s">
        <v>2691</v>
      </c>
      <c r="V59" s="21" t="s">
        <v>2809</v>
      </c>
      <c r="X59" s="7" t="s">
        <v>186</v>
      </c>
      <c r="Y59" s="1348"/>
      <c r="Z59" s="1348"/>
      <c r="AA59" s="1348"/>
      <c r="AB59" s="1348"/>
      <c r="AC59" s="1348"/>
    </row>
    <row r="60" spans="2:29" s="21" customFormat="1">
      <c r="B60" s="11"/>
      <c r="C60" s="11"/>
      <c r="D60" s="15" t="s">
        <v>178</v>
      </c>
      <c r="E60" s="15" t="s">
        <v>203</v>
      </c>
      <c r="F60" s="88"/>
      <c r="G60" s="15" t="s">
        <v>3245</v>
      </c>
      <c r="H60" s="11" t="s">
        <v>1811</v>
      </c>
      <c r="I60" s="11" t="s">
        <v>256</v>
      </c>
      <c r="J60" s="11" t="s">
        <v>3248</v>
      </c>
      <c r="K60" s="15" t="s">
        <v>217</v>
      </c>
      <c r="L60" s="88"/>
      <c r="M60" s="88"/>
      <c r="N60" s="88"/>
      <c r="O60" s="88"/>
      <c r="P60" s="88"/>
      <c r="Q60" s="88"/>
      <c r="R60" s="11"/>
      <c r="S60" s="13" t="s">
        <v>185</v>
      </c>
      <c r="T60" s="13"/>
      <c r="U60" s="21" t="s">
        <v>2691</v>
      </c>
      <c r="V60" s="21" t="s">
        <v>2809</v>
      </c>
      <c r="W60" s="13"/>
      <c r="X60" s="15" t="s">
        <v>186</v>
      </c>
      <c r="Y60" s="1348"/>
      <c r="Z60" s="1348"/>
      <c r="AA60" s="1348"/>
      <c r="AB60" s="1348"/>
      <c r="AC60" s="1348"/>
    </row>
    <row r="61" spans="2:29" s="21" customFormat="1">
      <c r="B61" s="11"/>
      <c r="C61" s="11"/>
      <c r="D61" s="15" t="s">
        <v>178</v>
      </c>
      <c r="E61" s="15" t="s">
        <v>203</v>
      </c>
      <c r="F61" s="88"/>
      <c r="G61" s="15" t="s">
        <v>3245</v>
      </c>
      <c r="H61" s="11" t="s">
        <v>1811</v>
      </c>
      <c r="I61" s="11" t="s">
        <v>256</v>
      </c>
      <c r="J61" s="11" t="s">
        <v>3248</v>
      </c>
      <c r="K61" s="15" t="s">
        <v>217</v>
      </c>
      <c r="L61" s="88"/>
      <c r="M61" s="88"/>
      <c r="N61" s="88"/>
      <c r="O61" s="88"/>
      <c r="P61" s="88"/>
      <c r="Q61" s="88"/>
      <c r="R61" s="11"/>
      <c r="S61" s="23" t="s">
        <v>185</v>
      </c>
      <c r="T61" s="23"/>
      <c r="U61" s="21" t="s">
        <v>2691</v>
      </c>
      <c r="V61" s="21" t="s">
        <v>2809</v>
      </c>
      <c r="W61" s="23"/>
      <c r="X61" s="15" t="s">
        <v>186</v>
      </c>
      <c r="Y61" s="1348"/>
      <c r="Z61" s="1348"/>
      <c r="AA61" s="1348"/>
      <c r="AB61" s="1348"/>
      <c r="AC61" s="1348"/>
    </row>
    <row r="62" spans="2:29" s="21" customFormat="1">
      <c r="B62" s="11"/>
      <c r="C62" s="11"/>
      <c r="D62" s="15" t="s">
        <v>178</v>
      </c>
      <c r="E62" s="15" t="s">
        <v>203</v>
      </c>
      <c r="F62" s="88"/>
      <c r="G62" s="15" t="s">
        <v>3245</v>
      </c>
      <c r="H62" s="11" t="s">
        <v>1811</v>
      </c>
      <c r="I62" s="11" t="s">
        <v>256</v>
      </c>
      <c r="J62" s="11" t="s">
        <v>3248</v>
      </c>
      <c r="K62" s="15" t="s">
        <v>217</v>
      </c>
      <c r="L62" s="88"/>
      <c r="M62" s="88"/>
      <c r="N62" s="88"/>
      <c r="O62" s="88"/>
      <c r="P62" s="88"/>
      <c r="Q62" s="88"/>
      <c r="R62" s="11"/>
      <c r="S62" s="23" t="s">
        <v>185</v>
      </c>
      <c r="T62" s="23"/>
      <c r="U62" s="21" t="s">
        <v>2691</v>
      </c>
      <c r="V62" s="21" t="s">
        <v>2809</v>
      </c>
      <c r="W62" s="23"/>
      <c r="X62" s="15" t="s">
        <v>186</v>
      </c>
      <c r="Y62" s="1348"/>
      <c r="Z62" s="1348"/>
      <c r="AA62" s="1348"/>
      <c r="AB62" s="1348"/>
      <c r="AC62" s="1348"/>
    </row>
    <row r="63" spans="2:29" s="21" customFormat="1">
      <c r="B63" s="11"/>
      <c r="C63" s="11"/>
      <c r="D63" s="15" t="s">
        <v>178</v>
      </c>
      <c r="E63" s="15" t="s">
        <v>203</v>
      </c>
      <c r="F63" s="88"/>
      <c r="G63" s="15" t="s">
        <v>3245</v>
      </c>
      <c r="H63" s="11" t="s">
        <v>1811</v>
      </c>
      <c r="I63" s="11" t="s">
        <v>256</v>
      </c>
      <c r="J63" s="11" t="s">
        <v>3248</v>
      </c>
      <c r="K63" s="15" t="s">
        <v>217</v>
      </c>
      <c r="L63" s="88"/>
      <c r="M63" s="88"/>
      <c r="N63" s="88"/>
      <c r="O63" s="88"/>
      <c r="P63" s="88"/>
      <c r="Q63" s="88"/>
      <c r="R63" s="11"/>
      <c r="S63" s="23" t="s">
        <v>185</v>
      </c>
      <c r="T63" s="23"/>
      <c r="U63" s="21" t="s">
        <v>2691</v>
      </c>
      <c r="V63" s="21" t="s">
        <v>2809</v>
      </c>
      <c r="W63" s="23"/>
      <c r="X63" s="15" t="s">
        <v>186</v>
      </c>
      <c r="Y63" s="1348"/>
      <c r="Z63" s="1348"/>
      <c r="AA63" s="1348"/>
      <c r="AB63" s="1348"/>
      <c r="AC63" s="1348"/>
    </row>
    <row r="64" spans="2:29" s="21" customFormat="1">
      <c r="B64" s="11"/>
      <c r="C64" s="11"/>
      <c r="D64" s="20" t="s">
        <v>178</v>
      </c>
      <c r="E64" s="20" t="s">
        <v>203</v>
      </c>
      <c r="F64" s="88"/>
      <c r="G64" s="20" t="s">
        <v>3245</v>
      </c>
      <c r="H64" s="11" t="s">
        <v>1811</v>
      </c>
      <c r="I64" s="11" t="s">
        <v>256</v>
      </c>
      <c r="J64" s="11" t="s">
        <v>3248</v>
      </c>
      <c r="K64" s="20" t="s">
        <v>217</v>
      </c>
      <c r="L64" s="88"/>
      <c r="M64" s="88"/>
      <c r="N64" s="88"/>
      <c r="O64" s="88"/>
      <c r="P64" s="88"/>
      <c r="Q64" s="88"/>
      <c r="R64" s="11"/>
      <c r="S64" s="21" t="s">
        <v>185</v>
      </c>
      <c r="U64" s="21" t="s">
        <v>2691</v>
      </c>
      <c r="V64" s="21" t="s">
        <v>2809</v>
      </c>
      <c r="X64" s="7" t="s">
        <v>186</v>
      </c>
      <c r="Y64" s="1348"/>
      <c r="Z64" s="1348"/>
      <c r="AA64" s="1348"/>
      <c r="AB64" s="1348"/>
      <c r="AC64" s="1348"/>
    </row>
    <row r="65" spans="4:29" s="21" customFormat="1">
      <c r="D65" s="20" t="s">
        <v>178</v>
      </c>
      <c r="E65" s="20" t="s">
        <v>203</v>
      </c>
      <c r="F65" s="88"/>
      <c r="G65" s="20" t="s">
        <v>3245</v>
      </c>
      <c r="H65" s="11" t="s">
        <v>1811</v>
      </c>
      <c r="I65" s="11" t="s">
        <v>256</v>
      </c>
      <c r="J65" s="11" t="s">
        <v>3248</v>
      </c>
      <c r="K65" s="20" t="s">
        <v>217</v>
      </c>
      <c r="L65" s="88"/>
      <c r="M65" s="88"/>
      <c r="N65" s="88"/>
      <c r="O65" s="88"/>
      <c r="P65" s="88"/>
      <c r="Q65" s="88"/>
      <c r="R65" s="11"/>
      <c r="S65" s="21" t="s">
        <v>185</v>
      </c>
      <c r="U65" s="21" t="s">
        <v>2691</v>
      </c>
      <c r="V65" s="21" t="s">
        <v>2809</v>
      </c>
      <c r="X65" s="7" t="s">
        <v>186</v>
      </c>
      <c r="Y65" s="1348"/>
      <c r="Z65" s="1348"/>
      <c r="AA65" s="1348"/>
      <c r="AB65" s="1348"/>
      <c r="AC65" s="1348"/>
    </row>
    <row r="66" spans="4:29" s="21" customFormat="1">
      <c r="D66" s="20" t="s">
        <v>178</v>
      </c>
      <c r="E66" s="20" t="s">
        <v>203</v>
      </c>
      <c r="F66" s="88"/>
      <c r="G66" s="20" t="s">
        <v>3245</v>
      </c>
      <c r="H66" s="11" t="s">
        <v>1811</v>
      </c>
      <c r="I66" s="11" t="s">
        <v>256</v>
      </c>
      <c r="J66" s="11" t="s">
        <v>3248</v>
      </c>
      <c r="K66" s="20" t="s">
        <v>217</v>
      </c>
      <c r="L66" s="88"/>
      <c r="M66" s="88"/>
      <c r="N66" s="88"/>
      <c r="O66" s="88"/>
      <c r="P66" s="88"/>
      <c r="Q66" s="88"/>
      <c r="R66" s="11"/>
      <c r="S66" s="21" t="s">
        <v>185</v>
      </c>
      <c r="U66" s="21" t="s">
        <v>2691</v>
      </c>
      <c r="V66" s="21" t="s">
        <v>2809</v>
      </c>
      <c r="X66" s="7" t="s">
        <v>186</v>
      </c>
      <c r="Y66" s="1348"/>
      <c r="Z66" s="1348"/>
      <c r="AA66" s="1348"/>
      <c r="AB66" s="1348"/>
      <c r="AC66" s="1348"/>
    </row>
    <row r="67" spans="4:29" s="21" customFormat="1">
      <c r="D67" s="20" t="s">
        <v>178</v>
      </c>
      <c r="E67" s="20" t="s">
        <v>203</v>
      </c>
      <c r="F67" s="88"/>
      <c r="G67" s="20" t="s">
        <v>3245</v>
      </c>
      <c r="H67" s="11" t="s">
        <v>1811</v>
      </c>
      <c r="I67" s="11" t="s">
        <v>256</v>
      </c>
      <c r="J67" s="11" t="s">
        <v>3248</v>
      </c>
      <c r="K67" s="20" t="s">
        <v>217</v>
      </c>
      <c r="L67" s="88"/>
      <c r="M67" s="88"/>
      <c r="N67" s="88"/>
      <c r="O67" s="88"/>
      <c r="P67" s="88"/>
      <c r="Q67" s="88"/>
      <c r="R67" s="11"/>
      <c r="S67" s="21" t="s">
        <v>185</v>
      </c>
      <c r="U67" s="21" t="s">
        <v>2691</v>
      </c>
      <c r="V67" s="21" t="s">
        <v>2809</v>
      </c>
      <c r="X67" s="7" t="s">
        <v>186</v>
      </c>
      <c r="Y67" s="1348"/>
      <c r="Z67" s="1348"/>
      <c r="AA67" s="1348"/>
      <c r="AB67" s="1348"/>
      <c r="AC67" s="1348"/>
    </row>
    <row r="68" spans="4:29" s="21" customFormat="1">
      <c r="D68" s="15" t="s">
        <v>178</v>
      </c>
      <c r="E68" s="15" t="s">
        <v>203</v>
      </c>
      <c r="F68" s="88"/>
      <c r="G68" s="15" t="s">
        <v>3245</v>
      </c>
      <c r="H68" s="11" t="s">
        <v>1811</v>
      </c>
      <c r="I68" s="11" t="s">
        <v>256</v>
      </c>
      <c r="J68" s="11" t="s">
        <v>3248</v>
      </c>
      <c r="K68" s="15" t="s">
        <v>217</v>
      </c>
      <c r="L68" s="88"/>
      <c r="M68" s="88"/>
      <c r="N68" s="88"/>
      <c r="O68" s="88"/>
      <c r="P68" s="88"/>
      <c r="Q68" s="88"/>
      <c r="R68" s="11"/>
      <c r="S68" s="13" t="s">
        <v>185</v>
      </c>
      <c r="T68" s="13"/>
      <c r="U68" s="21" t="s">
        <v>2691</v>
      </c>
      <c r="V68" s="21" t="s">
        <v>2809</v>
      </c>
      <c r="W68" s="13"/>
      <c r="X68" s="15" t="s">
        <v>186</v>
      </c>
      <c r="Y68" s="1348"/>
      <c r="Z68" s="1348"/>
      <c r="AA68" s="1348"/>
      <c r="AB68" s="1348"/>
      <c r="AC68" s="1348"/>
    </row>
    <row r="69" spans="4:29" s="21" customFormat="1">
      <c r="D69" s="15" t="s">
        <v>178</v>
      </c>
      <c r="E69" s="15" t="s">
        <v>203</v>
      </c>
      <c r="F69" s="88"/>
      <c r="G69" s="15" t="s">
        <v>3245</v>
      </c>
      <c r="H69" s="11" t="s">
        <v>1811</v>
      </c>
      <c r="I69" s="11" t="s">
        <v>256</v>
      </c>
      <c r="J69" s="11" t="s">
        <v>3248</v>
      </c>
      <c r="K69" s="15" t="s">
        <v>217</v>
      </c>
      <c r="L69" s="88"/>
      <c r="M69" s="88"/>
      <c r="N69" s="88"/>
      <c r="O69" s="88"/>
      <c r="P69" s="88"/>
      <c r="Q69" s="88"/>
      <c r="R69" s="11"/>
      <c r="S69" s="23" t="s">
        <v>185</v>
      </c>
      <c r="T69" s="23"/>
      <c r="U69" s="21" t="s">
        <v>2691</v>
      </c>
      <c r="V69" s="21" t="s">
        <v>2809</v>
      </c>
      <c r="W69" s="23"/>
      <c r="X69" s="15" t="s">
        <v>186</v>
      </c>
      <c r="Y69" s="1348"/>
      <c r="Z69" s="1348"/>
      <c r="AA69" s="1348"/>
      <c r="AB69" s="1348"/>
      <c r="AC69" s="1348"/>
    </row>
    <row r="70" spans="4:29" s="21" customFormat="1">
      <c r="D70" s="15" t="s">
        <v>178</v>
      </c>
      <c r="E70" s="15" t="s">
        <v>203</v>
      </c>
      <c r="F70" s="88"/>
      <c r="G70" s="15" t="s">
        <v>3245</v>
      </c>
      <c r="H70" s="11" t="s">
        <v>1811</v>
      </c>
      <c r="I70" s="11" t="s">
        <v>256</v>
      </c>
      <c r="J70" s="11" t="s">
        <v>3248</v>
      </c>
      <c r="K70" s="15" t="s">
        <v>217</v>
      </c>
      <c r="L70" s="88"/>
      <c r="M70" s="88"/>
      <c r="N70" s="88"/>
      <c r="O70" s="88"/>
      <c r="P70" s="88"/>
      <c r="Q70" s="88"/>
      <c r="R70" s="11"/>
      <c r="S70" s="23" t="s">
        <v>185</v>
      </c>
      <c r="T70" s="23"/>
      <c r="U70" s="21" t="s">
        <v>2691</v>
      </c>
      <c r="V70" s="21" t="s">
        <v>2809</v>
      </c>
      <c r="W70" s="23"/>
      <c r="X70" s="15" t="s">
        <v>186</v>
      </c>
      <c r="Y70" s="1348"/>
      <c r="Z70" s="1348"/>
      <c r="AA70" s="1348"/>
      <c r="AB70" s="1348"/>
      <c r="AC70" s="1348"/>
    </row>
    <row r="71" spans="4:29" s="21" customFormat="1">
      <c r="D71" s="15" t="s">
        <v>178</v>
      </c>
      <c r="E71" s="15" t="s">
        <v>203</v>
      </c>
      <c r="F71" s="88"/>
      <c r="G71" s="15" t="s">
        <v>3245</v>
      </c>
      <c r="H71" s="11" t="s">
        <v>1811</v>
      </c>
      <c r="I71" s="11" t="s">
        <v>256</v>
      </c>
      <c r="J71" s="11" t="s">
        <v>3249</v>
      </c>
      <c r="K71" s="15" t="s">
        <v>217</v>
      </c>
      <c r="L71" s="88"/>
      <c r="M71" s="88"/>
      <c r="N71" s="88"/>
      <c r="O71" s="88"/>
      <c r="P71" s="88"/>
      <c r="Q71" s="88"/>
      <c r="R71" s="11"/>
      <c r="S71" s="23" t="s">
        <v>185</v>
      </c>
      <c r="T71" s="23"/>
      <c r="U71" s="21" t="s">
        <v>2691</v>
      </c>
      <c r="V71" s="21" t="s">
        <v>2809</v>
      </c>
      <c r="W71" s="23"/>
      <c r="X71" s="15" t="s">
        <v>186</v>
      </c>
      <c r="Y71" s="1348"/>
      <c r="Z71" s="1348"/>
      <c r="AA71" s="1348"/>
      <c r="AB71" s="1348"/>
      <c r="AC71" s="1348"/>
    </row>
    <row r="72" spans="4:29" s="21" customFormat="1">
      <c r="D72" s="11"/>
      <c r="E72" s="11"/>
      <c r="F72" s="11"/>
      <c r="G72" s="11"/>
      <c r="H72" s="11"/>
      <c r="I72" s="11"/>
      <c r="J72" s="11"/>
      <c r="K72" s="11"/>
      <c r="L72" s="11"/>
      <c r="M72" s="11"/>
      <c r="N72" s="11"/>
      <c r="O72" s="11"/>
      <c r="P72" s="11"/>
      <c r="Q72" s="11"/>
      <c r="R72" s="11"/>
      <c r="S72" s="11"/>
      <c r="T72" s="11"/>
      <c r="U72" s="11"/>
      <c r="V72" s="11"/>
      <c r="W72" s="11"/>
      <c r="X72" s="11"/>
    </row>
    <row r="73" spans="4:29" s="21" customFormat="1" ht="14.25" customHeight="1">
      <c r="D73" s="80" t="s">
        <v>416</v>
      </c>
      <c r="E73" s="81"/>
      <c r="F73" s="81"/>
      <c r="G73" s="81"/>
      <c r="H73" s="81"/>
      <c r="I73" s="81"/>
      <c r="J73" s="81"/>
      <c r="K73" s="81"/>
      <c r="L73" s="81"/>
      <c r="M73" s="81"/>
      <c r="N73" s="81"/>
      <c r="O73" s="81"/>
      <c r="P73" s="106"/>
      <c r="Q73" s="81"/>
      <c r="R73" s="81"/>
      <c r="S73" s="81"/>
      <c r="T73" s="81"/>
      <c r="U73" s="81"/>
      <c r="V73" s="81"/>
      <c r="W73" s="81"/>
      <c r="X73" s="81"/>
      <c r="Y73" s="81"/>
      <c r="Z73" s="81"/>
      <c r="AA73" s="81"/>
      <c r="AB73" s="81"/>
      <c r="AC73" s="81"/>
    </row>
    <row r="74" spans="4:29" s="21" customFormat="1">
      <c r="D74" s="12"/>
      <c r="E74" s="12"/>
      <c r="F74" s="22"/>
      <c r="G74" s="12"/>
      <c r="H74" s="7"/>
      <c r="I74" s="7"/>
      <c r="J74" s="7"/>
      <c r="K74" s="7"/>
      <c r="L74" s="7"/>
      <c r="M74" s="7"/>
      <c r="N74" s="7"/>
      <c r="O74" s="7"/>
      <c r="P74" s="7"/>
      <c r="Q74" s="7"/>
      <c r="R74" s="12"/>
      <c r="S74" s="22"/>
      <c r="T74" s="22"/>
      <c r="U74" s="22"/>
      <c r="V74" s="22"/>
      <c r="W74" s="22"/>
      <c r="X74" s="15"/>
    </row>
    <row r="75" spans="4:29" s="21" customFormat="1">
      <c r="D75" s="20" t="s">
        <v>178</v>
      </c>
      <c r="E75" s="20" t="s">
        <v>211</v>
      </c>
      <c r="F75" s="88"/>
      <c r="G75" s="83" t="s">
        <v>3245</v>
      </c>
      <c r="H75" s="11" t="s">
        <v>1811</v>
      </c>
      <c r="I75" s="11" t="s">
        <v>416</v>
      </c>
      <c r="J75" s="11" t="s">
        <v>3248</v>
      </c>
      <c r="K75" s="20" t="s">
        <v>217</v>
      </c>
      <c r="L75" s="88"/>
      <c r="M75" s="88"/>
      <c r="N75" s="88"/>
      <c r="O75" s="88"/>
      <c r="P75" s="88"/>
      <c r="Q75" s="88"/>
      <c r="R75" s="11"/>
      <c r="S75" s="21" t="s">
        <v>185</v>
      </c>
      <c r="U75" s="21" t="s">
        <v>2691</v>
      </c>
      <c r="V75" s="21" t="s">
        <v>2809</v>
      </c>
      <c r="X75" s="7" t="s">
        <v>186</v>
      </c>
      <c r="Y75" s="1348"/>
      <c r="Z75" s="1348"/>
      <c r="AA75" s="1348"/>
      <c r="AB75" s="1348"/>
      <c r="AC75" s="1348"/>
    </row>
    <row r="76" spans="4:29" s="21" customFormat="1">
      <c r="D76" s="20" t="s">
        <v>178</v>
      </c>
      <c r="E76" s="20" t="s">
        <v>211</v>
      </c>
      <c r="F76" s="88"/>
      <c r="G76" s="20" t="s">
        <v>3245</v>
      </c>
      <c r="H76" s="11" t="s">
        <v>1811</v>
      </c>
      <c r="I76" s="11" t="s">
        <v>416</v>
      </c>
      <c r="J76" s="11" t="s">
        <v>3248</v>
      </c>
      <c r="K76" s="20" t="s">
        <v>217</v>
      </c>
      <c r="L76" s="88"/>
      <c r="M76" s="88"/>
      <c r="N76" s="88"/>
      <c r="O76" s="88"/>
      <c r="P76" s="88"/>
      <c r="Q76" s="88"/>
      <c r="R76" s="11"/>
      <c r="S76" s="21" t="s">
        <v>185</v>
      </c>
      <c r="U76" s="21" t="s">
        <v>2691</v>
      </c>
      <c r="V76" s="21" t="s">
        <v>2809</v>
      </c>
      <c r="X76" s="7" t="s">
        <v>186</v>
      </c>
      <c r="Y76" s="1348"/>
      <c r="Z76" s="1348"/>
      <c r="AA76" s="1348"/>
      <c r="AB76" s="1348"/>
      <c r="AC76" s="1348"/>
    </row>
    <row r="77" spans="4:29" s="21" customFormat="1">
      <c r="D77" s="20" t="s">
        <v>178</v>
      </c>
      <c r="E77" s="20" t="s">
        <v>211</v>
      </c>
      <c r="F77" s="88"/>
      <c r="G77" s="20" t="s">
        <v>3245</v>
      </c>
      <c r="H77" s="11" t="s">
        <v>1811</v>
      </c>
      <c r="I77" s="11" t="s">
        <v>416</v>
      </c>
      <c r="J77" s="11" t="s">
        <v>3248</v>
      </c>
      <c r="K77" s="20" t="s">
        <v>217</v>
      </c>
      <c r="L77" s="88"/>
      <c r="M77" s="88"/>
      <c r="N77" s="88"/>
      <c r="O77" s="88"/>
      <c r="P77" s="88"/>
      <c r="Q77" s="88"/>
      <c r="R77" s="11"/>
      <c r="S77" s="21" t="s">
        <v>185</v>
      </c>
      <c r="U77" s="21" t="s">
        <v>2691</v>
      </c>
      <c r="V77" s="21" t="s">
        <v>2809</v>
      </c>
      <c r="X77" s="7" t="s">
        <v>186</v>
      </c>
      <c r="Y77" s="1348"/>
      <c r="Z77" s="1348"/>
      <c r="AA77" s="1348"/>
      <c r="AB77" s="1348"/>
      <c r="AC77" s="1348"/>
    </row>
    <row r="78" spans="4:29" s="21" customFormat="1">
      <c r="D78" s="20" t="s">
        <v>178</v>
      </c>
      <c r="E78" s="20" t="s">
        <v>211</v>
      </c>
      <c r="F78" s="88"/>
      <c r="G78" s="20" t="s">
        <v>3245</v>
      </c>
      <c r="H78" s="11" t="s">
        <v>1811</v>
      </c>
      <c r="I78" s="11" t="s">
        <v>416</v>
      </c>
      <c r="J78" s="11" t="s">
        <v>3248</v>
      </c>
      <c r="K78" s="20" t="s">
        <v>217</v>
      </c>
      <c r="L78" s="88"/>
      <c r="M78" s="88"/>
      <c r="N78" s="88"/>
      <c r="O78" s="88"/>
      <c r="P78" s="88"/>
      <c r="Q78" s="88"/>
      <c r="R78" s="11"/>
      <c r="S78" s="21" t="s">
        <v>185</v>
      </c>
      <c r="U78" s="21" t="s">
        <v>2691</v>
      </c>
      <c r="V78" s="21" t="s">
        <v>2809</v>
      </c>
      <c r="X78" s="7" t="s">
        <v>186</v>
      </c>
      <c r="Y78" s="1348"/>
      <c r="Z78" s="1348"/>
      <c r="AA78" s="1348"/>
      <c r="AB78" s="1348"/>
      <c r="AC78" s="1348"/>
    </row>
    <row r="79" spans="4:29" s="21" customFormat="1">
      <c r="D79" s="15" t="s">
        <v>178</v>
      </c>
      <c r="E79" s="15" t="s">
        <v>211</v>
      </c>
      <c r="F79" s="88"/>
      <c r="G79" s="15" t="s">
        <v>3245</v>
      </c>
      <c r="H79" s="11" t="s">
        <v>1811</v>
      </c>
      <c r="I79" s="11" t="s">
        <v>416</v>
      </c>
      <c r="J79" s="11" t="s">
        <v>3248</v>
      </c>
      <c r="K79" s="15" t="s">
        <v>217</v>
      </c>
      <c r="L79" s="88"/>
      <c r="M79" s="88"/>
      <c r="N79" s="88"/>
      <c r="O79" s="88"/>
      <c r="P79" s="88"/>
      <c r="Q79" s="88"/>
      <c r="R79" s="11"/>
      <c r="S79" s="13" t="s">
        <v>185</v>
      </c>
      <c r="T79" s="13"/>
      <c r="U79" s="21" t="s">
        <v>2691</v>
      </c>
      <c r="V79" s="21" t="s">
        <v>2809</v>
      </c>
      <c r="W79" s="13"/>
      <c r="X79" s="15" t="s">
        <v>186</v>
      </c>
      <c r="Y79" s="1348"/>
      <c r="Z79" s="1348"/>
      <c r="AA79" s="1348"/>
      <c r="AB79" s="1348"/>
      <c r="AC79" s="1348"/>
    </row>
    <row r="80" spans="4:29" s="21" customFormat="1">
      <c r="D80" s="15" t="s">
        <v>178</v>
      </c>
      <c r="E80" s="15" t="s">
        <v>211</v>
      </c>
      <c r="F80" s="88"/>
      <c r="G80" s="15" t="s">
        <v>3245</v>
      </c>
      <c r="H80" s="11" t="s">
        <v>1811</v>
      </c>
      <c r="I80" s="11" t="s">
        <v>416</v>
      </c>
      <c r="J80" s="11" t="s">
        <v>3248</v>
      </c>
      <c r="K80" s="15" t="s">
        <v>217</v>
      </c>
      <c r="L80" s="88"/>
      <c r="M80" s="88"/>
      <c r="N80" s="88"/>
      <c r="O80" s="88"/>
      <c r="P80" s="88"/>
      <c r="Q80" s="88"/>
      <c r="R80" s="11"/>
      <c r="S80" s="23" t="s">
        <v>185</v>
      </c>
      <c r="T80" s="23"/>
      <c r="U80" s="21" t="s">
        <v>2691</v>
      </c>
      <c r="V80" s="21" t="s">
        <v>2809</v>
      </c>
      <c r="W80" s="23"/>
      <c r="X80" s="15" t="s">
        <v>186</v>
      </c>
      <c r="Y80" s="1348"/>
      <c r="Z80" s="1348"/>
      <c r="AA80" s="1348"/>
      <c r="AB80" s="1348"/>
      <c r="AC80" s="1348"/>
    </row>
    <row r="81" spans="4:29" s="21" customFormat="1">
      <c r="D81" s="15" t="s">
        <v>178</v>
      </c>
      <c r="E81" s="15" t="s">
        <v>211</v>
      </c>
      <c r="F81" s="88"/>
      <c r="G81" s="15" t="s">
        <v>3245</v>
      </c>
      <c r="H81" s="11" t="s">
        <v>1811</v>
      </c>
      <c r="I81" s="11" t="s">
        <v>416</v>
      </c>
      <c r="J81" s="11" t="s">
        <v>3248</v>
      </c>
      <c r="K81" s="15" t="s">
        <v>217</v>
      </c>
      <c r="L81" s="88"/>
      <c r="M81" s="88"/>
      <c r="N81" s="88"/>
      <c r="O81" s="88"/>
      <c r="P81" s="88"/>
      <c r="Q81" s="88"/>
      <c r="R81" s="11"/>
      <c r="S81" s="23" t="s">
        <v>185</v>
      </c>
      <c r="T81" s="23"/>
      <c r="U81" s="21" t="s">
        <v>2691</v>
      </c>
      <c r="V81" s="21" t="s">
        <v>2809</v>
      </c>
      <c r="W81" s="23"/>
      <c r="X81" s="15" t="s">
        <v>186</v>
      </c>
      <c r="Y81" s="1348"/>
      <c r="Z81" s="1348"/>
      <c r="AA81" s="1348"/>
      <c r="AB81" s="1348"/>
      <c r="AC81" s="1348"/>
    </row>
    <row r="82" spans="4:29" s="21" customFormat="1">
      <c r="D82" s="15" t="s">
        <v>178</v>
      </c>
      <c r="E82" s="15" t="s">
        <v>211</v>
      </c>
      <c r="F82" s="88"/>
      <c r="G82" s="15" t="s">
        <v>3245</v>
      </c>
      <c r="H82" s="11" t="s">
        <v>1811</v>
      </c>
      <c r="I82" s="11" t="s">
        <v>416</v>
      </c>
      <c r="J82" s="11" t="s">
        <v>3248</v>
      </c>
      <c r="K82" s="15" t="s">
        <v>217</v>
      </c>
      <c r="L82" s="88"/>
      <c r="M82" s="88"/>
      <c r="N82" s="88"/>
      <c r="O82" s="88"/>
      <c r="P82" s="88"/>
      <c r="Q82" s="88"/>
      <c r="R82" s="11"/>
      <c r="S82" s="23" t="s">
        <v>185</v>
      </c>
      <c r="T82" s="23"/>
      <c r="U82" s="21" t="s">
        <v>2691</v>
      </c>
      <c r="V82" s="21" t="s">
        <v>2809</v>
      </c>
      <c r="W82" s="23"/>
      <c r="X82" s="15" t="s">
        <v>186</v>
      </c>
      <c r="Y82" s="1348"/>
      <c r="Z82" s="1348"/>
      <c r="AA82" s="1348"/>
      <c r="AB82" s="1348"/>
      <c r="AC82" s="1348"/>
    </row>
    <row r="83" spans="4:29" s="21" customFormat="1">
      <c r="D83" s="20" t="s">
        <v>178</v>
      </c>
      <c r="E83" s="20" t="s">
        <v>211</v>
      </c>
      <c r="F83" s="88"/>
      <c r="G83" s="20" t="s">
        <v>3245</v>
      </c>
      <c r="H83" s="11" t="s">
        <v>1811</v>
      </c>
      <c r="I83" s="11" t="s">
        <v>416</v>
      </c>
      <c r="J83" s="11" t="s">
        <v>3248</v>
      </c>
      <c r="K83" s="20" t="s">
        <v>217</v>
      </c>
      <c r="L83" s="88"/>
      <c r="M83" s="88"/>
      <c r="N83" s="88"/>
      <c r="O83" s="88"/>
      <c r="P83" s="88"/>
      <c r="Q83" s="88"/>
      <c r="R83" s="11"/>
      <c r="S83" s="21" t="s">
        <v>185</v>
      </c>
      <c r="U83" s="21" t="s">
        <v>2691</v>
      </c>
      <c r="V83" s="21" t="s">
        <v>2809</v>
      </c>
      <c r="X83" s="7" t="s">
        <v>186</v>
      </c>
      <c r="Y83" s="1348"/>
      <c r="Z83" s="1348"/>
      <c r="AA83" s="1348"/>
      <c r="AB83" s="1348"/>
      <c r="AC83" s="1348"/>
    </row>
    <row r="84" spans="4:29" s="21" customFormat="1">
      <c r="D84" s="20" t="s">
        <v>178</v>
      </c>
      <c r="E84" s="20" t="s">
        <v>211</v>
      </c>
      <c r="F84" s="88"/>
      <c r="G84" s="20" t="s">
        <v>3245</v>
      </c>
      <c r="H84" s="11" t="s">
        <v>1811</v>
      </c>
      <c r="I84" s="11" t="s">
        <v>416</v>
      </c>
      <c r="J84" s="11" t="s">
        <v>3248</v>
      </c>
      <c r="K84" s="20" t="s">
        <v>217</v>
      </c>
      <c r="L84" s="88"/>
      <c r="M84" s="88"/>
      <c r="N84" s="88"/>
      <c r="O84" s="88"/>
      <c r="P84" s="88"/>
      <c r="Q84" s="88"/>
      <c r="R84" s="11"/>
      <c r="S84" s="21" t="s">
        <v>185</v>
      </c>
      <c r="U84" s="21" t="s">
        <v>2691</v>
      </c>
      <c r="V84" s="21" t="s">
        <v>2809</v>
      </c>
      <c r="X84" s="7" t="s">
        <v>186</v>
      </c>
      <c r="Y84" s="1348"/>
      <c r="Z84" s="1348"/>
      <c r="AA84" s="1348"/>
      <c r="AB84" s="1348"/>
      <c r="AC84" s="1348"/>
    </row>
    <row r="85" spans="4:29" s="21" customFormat="1">
      <c r="D85" s="20" t="s">
        <v>178</v>
      </c>
      <c r="E85" s="20" t="s">
        <v>211</v>
      </c>
      <c r="F85" s="88"/>
      <c r="G85" s="20" t="s">
        <v>3245</v>
      </c>
      <c r="H85" s="11" t="s">
        <v>1811</v>
      </c>
      <c r="I85" s="11" t="s">
        <v>416</v>
      </c>
      <c r="J85" s="11" t="s">
        <v>3248</v>
      </c>
      <c r="K85" s="20" t="s">
        <v>217</v>
      </c>
      <c r="L85" s="88"/>
      <c r="M85" s="88"/>
      <c r="N85" s="88"/>
      <c r="O85" s="88"/>
      <c r="P85" s="88"/>
      <c r="Q85" s="88"/>
      <c r="R85" s="11"/>
      <c r="S85" s="21" t="s">
        <v>185</v>
      </c>
      <c r="U85" s="21" t="s">
        <v>2691</v>
      </c>
      <c r="V85" s="21" t="s">
        <v>2809</v>
      </c>
      <c r="X85" s="7" t="s">
        <v>186</v>
      </c>
      <c r="Y85" s="1348"/>
      <c r="Z85" s="1348"/>
      <c r="AA85" s="1348"/>
      <c r="AB85" s="1348"/>
      <c r="AC85" s="1348"/>
    </row>
    <row r="86" spans="4:29" s="21" customFormat="1">
      <c r="D86" s="20" t="s">
        <v>178</v>
      </c>
      <c r="E86" s="20" t="s">
        <v>211</v>
      </c>
      <c r="F86" s="88"/>
      <c r="G86" s="20" t="s">
        <v>3245</v>
      </c>
      <c r="H86" s="11" t="s">
        <v>1811</v>
      </c>
      <c r="I86" s="11" t="s">
        <v>416</v>
      </c>
      <c r="J86" s="11" t="s">
        <v>3248</v>
      </c>
      <c r="K86" s="20" t="s">
        <v>217</v>
      </c>
      <c r="L86" s="88"/>
      <c r="M86" s="88"/>
      <c r="N86" s="88"/>
      <c r="O86" s="88"/>
      <c r="P86" s="88"/>
      <c r="Q86" s="88"/>
      <c r="R86" s="11"/>
      <c r="S86" s="21" t="s">
        <v>185</v>
      </c>
      <c r="U86" s="21" t="s">
        <v>2691</v>
      </c>
      <c r="V86" s="21" t="s">
        <v>2809</v>
      </c>
      <c r="X86" s="7" t="s">
        <v>186</v>
      </c>
      <c r="Y86" s="1348"/>
      <c r="Z86" s="1348"/>
      <c r="AA86" s="1348"/>
      <c r="AB86" s="1348"/>
      <c r="AC86" s="1348"/>
    </row>
    <row r="87" spans="4:29" s="21" customFormat="1">
      <c r="D87" s="15" t="s">
        <v>178</v>
      </c>
      <c r="E87" s="15" t="s">
        <v>211</v>
      </c>
      <c r="F87" s="88"/>
      <c r="G87" s="15" t="s">
        <v>3245</v>
      </c>
      <c r="H87" s="11" t="s">
        <v>1811</v>
      </c>
      <c r="I87" s="11" t="s">
        <v>416</v>
      </c>
      <c r="J87" s="11" t="s">
        <v>3248</v>
      </c>
      <c r="K87" s="15" t="s">
        <v>217</v>
      </c>
      <c r="L87" s="88"/>
      <c r="M87" s="88"/>
      <c r="N87" s="88"/>
      <c r="O87" s="88"/>
      <c r="P87" s="88"/>
      <c r="Q87" s="88"/>
      <c r="R87" s="11"/>
      <c r="S87" s="13" t="s">
        <v>185</v>
      </c>
      <c r="T87" s="13"/>
      <c r="U87" s="21" t="s">
        <v>2691</v>
      </c>
      <c r="V87" s="21" t="s">
        <v>2809</v>
      </c>
      <c r="W87" s="13"/>
      <c r="X87" s="15" t="s">
        <v>186</v>
      </c>
      <c r="Y87" s="1348"/>
      <c r="Z87" s="1348"/>
      <c r="AA87" s="1348"/>
      <c r="AB87" s="1348"/>
      <c r="AC87" s="1348"/>
    </row>
    <row r="88" spans="4:29" s="21" customFormat="1">
      <c r="D88" s="15" t="s">
        <v>178</v>
      </c>
      <c r="E88" s="15" t="s">
        <v>211</v>
      </c>
      <c r="F88" s="88"/>
      <c r="G88" s="15" t="s">
        <v>3245</v>
      </c>
      <c r="H88" s="11" t="s">
        <v>1811</v>
      </c>
      <c r="I88" s="11" t="s">
        <v>416</v>
      </c>
      <c r="J88" s="11" t="s">
        <v>3248</v>
      </c>
      <c r="K88" s="15" t="s">
        <v>217</v>
      </c>
      <c r="L88" s="88"/>
      <c r="M88" s="88"/>
      <c r="N88" s="88"/>
      <c r="O88" s="1320"/>
      <c r="P88" s="88"/>
      <c r="Q88" s="88"/>
      <c r="R88" s="11"/>
      <c r="S88" s="23" t="s">
        <v>185</v>
      </c>
      <c r="T88" s="23"/>
      <c r="U88" s="21" t="s">
        <v>2691</v>
      </c>
      <c r="V88" s="21" t="s">
        <v>2809</v>
      </c>
      <c r="W88" s="23"/>
      <c r="X88" s="15" t="s">
        <v>186</v>
      </c>
      <c r="Y88" s="1348"/>
      <c r="Z88" s="1348"/>
      <c r="AA88" s="1348"/>
      <c r="AB88" s="1348"/>
      <c r="AC88" s="1348"/>
    </row>
    <row r="89" spans="4:29" s="21" customFormat="1">
      <c r="D89" s="15" t="s">
        <v>178</v>
      </c>
      <c r="E89" s="15" t="s">
        <v>211</v>
      </c>
      <c r="F89" s="88"/>
      <c r="G89" s="15" t="s">
        <v>3245</v>
      </c>
      <c r="H89" s="11" t="s">
        <v>1811</v>
      </c>
      <c r="I89" s="11" t="s">
        <v>416</v>
      </c>
      <c r="J89" s="11" t="s">
        <v>3248</v>
      </c>
      <c r="K89" s="15" t="s">
        <v>217</v>
      </c>
      <c r="L89" s="88"/>
      <c r="M89" s="88"/>
      <c r="N89" s="88"/>
      <c r="O89" s="88"/>
      <c r="P89" s="88"/>
      <c r="Q89" s="88"/>
      <c r="R89" s="11"/>
      <c r="S89" s="23" t="s">
        <v>185</v>
      </c>
      <c r="T89" s="23"/>
      <c r="U89" s="21" t="s">
        <v>2691</v>
      </c>
      <c r="V89" s="21" t="s">
        <v>2809</v>
      </c>
      <c r="W89" s="23"/>
      <c r="X89" s="15" t="s">
        <v>186</v>
      </c>
      <c r="Y89" s="1348"/>
      <c r="Z89" s="1348"/>
      <c r="AA89" s="1348"/>
      <c r="AB89" s="1348"/>
      <c r="AC89" s="1348"/>
    </row>
    <row r="90" spans="4:29" s="21" customFormat="1">
      <c r="D90" s="15" t="s">
        <v>178</v>
      </c>
      <c r="E90" s="15" t="s">
        <v>211</v>
      </c>
      <c r="F90" s="88"/>
      <c r="G90" s="15" t="s">
        <v>3245</v>
      </c>
      <c r="H90" s="11" t="s">
        <v>1811</v>
      </c>
      <c r="I90" s="11" t="s">
        <v>416</v>
      </c>
      <c r="J90" s="11" t="s">
        <v>3248</v>
      </c>
      <c r="K90" s="15" t="s">
        <v>217</v>
      </c>
      <c r="L90" s="88"/>
      <c r="M90" s="88"/>
      <c r="N90" s="88"/>
      <c r="O90" s="88"/>
      <c r="P90" s="88"/>
      <c r="Q90" s="88"/>
      <c r="R90" s="11"/>
      <c r="S90" s="23" t="s">
        <v>185</v>
      </c>
      <c r="T90" s="23"/>
      <c r="U90" s="21" t="s">
        <v>2691</v>
      </c>
      <c r="V90" s="21" t="s">
        <v>2809</v>
      </c>
      <c r="W90" s="23"/>
      <c r="X90" s="15" t="s">
        <v>186</v>
      </c>
      <c r="Y90" s="1348"/>
      <c r="Z90" s="1348"/>
      <c r="AA90" s="1348"/>
      <c r="AB90" s="1348"/>
      <c r="AC90" s="1348"/>
    </row>
    <row r="91" spans="4:29" s="21" customFormat="1">
      <c r="D91" s="15" t="s">
        <v>178</v>
      </c>
      <c r="E91" s="15" t="s">
        <v>211</v>
      </c>
      <c r="F91" s="88"/>
      <c r="G91" s="15" t="s">
        <v>3245</v>
      </c>
      <c r="H91" s="11" t="s">
        <v>1811</v>
      </c>
      <c r="I91" s="11" t="s">
        <v>416</v>
      </c>
      <c r="J91" s="11" t="s">
        <v>3248</v>
      </c>
      <c r="K91" s="15" t="s">
        <v>217</v>
      </c>
      <c r="L91" s="88"/>
      <c r="M91" s="88"/>
      <c r="N91" s="88"/>
      <c r="O91" s="88"/>
      <c r="P91" s="88"/>
      <c r="Q91" s="88"/>
      <c r="R91" s="11"/>
      <c r="S91" s="23" t="s">
        <v>185</v>
      </c>
      <c r="T91" s="23"/>
      <c r="U91" s="21" t="s">
        <v>2691</v>
      </c>
      <c r="V91" s="21" t="s">
        <v>2809</v>
      </c>
      <c r="W91" s="23"/>
      <c r="X91" s="15" t="s">
        <v>186</v>
      </c>
      <c r="Y91" s="1348"/>
      <c r="Z91" s="1348"/>
      <c r="AA91" s="1348"/>
      <c r="AB91" s="1348"/>
      <c r="AC91" s="1348"/>
    </row>
    <row r="92" spans="4:29" s="21" customFormat="1">
      <c r="D92" s="15" t="s">
        <v>178</v>
      </c>
      <c r="E92" s="15" t="s">
        <v>211</v>
      </c>
      <c r="F92" s="88"/>
      <c r="G92" s="15" t="s">
        <v>3245</v>
      </c>
      <c r="H92" s="11" t="s">
        <v>1811</v>
      </c>
      <c r="I92" s="11" t="s">
        <v>416</v>
      </c>
      <c r="J92" s="11" t="s">
        <v>3248</v>
      </c>
      <c r="K92" s="15" t="s">
        <v>217</v>
      </c>
      <c r="L92" s="88"/>
      <c r="M92" s="88"/>
      <c r="N92" s="88"/>
      <c r="O92" s="88"/>
      <c r="P92" s="88"/>
      <c r="Q92" s="88"/>
      <c r="R92" s="11"/>
      <c r="S92" s="23" t="s">
        <v>185</v>
      </c>
      <c r="T92" s="23"/>
      <c r="U92" s="21" t="s">
        <v>2691</v>
      </c>
      <c r="V92" s="21" t="s">
        <v>2809</v>
      </c>
      <c r="W92" s="23"/>
      <c r="X92" s="15" t="s">
        <v>186</v>
      </c>
      <c r="Y92" s="1348"/>
      <c r="Z92" s="1348"/>
      <c r="AA92" s="1348"/>
      <c r="AB92" s="1348"/>
      <c r="AC92" s="1348"/>
    </row>
    <row r="93" spans="4:29" s="21" customFormat="1">
      <c r="D93" s="15" t="s">
        <v>178</v>
      </c>
      <c r="E93" s="15" t="s">
        <v>211</v>
      </c>
      <c r="F93" s="88"/>
      <c r="G93" s="15" t="s">
        <v>3245</v>
      </c>
      <c r="H93" s="11" t="s">
        <v>1811</v>
      </c>
      <c r="I93" s="11" t="s">
        <v>416</v>
      </c>
      <c r="J93" s="11" t="s">
        <v>3248</v>
      </c>
      <c r="K93" s="15" t="s">
        <v>217</v>
      </c>
      <c r="L93" s="88"/>
      <c r="M93" s="88"/>
      <c r="N93" s="88"/>
      <c r="O93" s="88"/>
      <c r="P93" s="88"/>
      <c r="Q93" s="88"/>
      <c r="R93" s="11"/>
      <c r="S93" s="23" t="s">
        <v>185</v>
      </c>
      <c r="T93" s="23"/>
      <c r="U93" s="21" t="s">
        <v>2691</v>
      </c>
      <c r="V93" s="21" t="s">
        <v>2809</v>
      </c>
      <c r="W93" s="23"/>
      <c r="X93" s="15" t="s">
        <v>186</v>
      </c>
      <c r="Y93" s="1348"/>
      <c r="Z93" s="1348"/>
      <c r="AA93" s="1348"/>
      <c r="AB93" s="1348"/>
      <c r="AC93" s="1348"/>
    </row>
    <row r="94" spans="4:29" s="21" customFormat="1">
      <c r="D94" s="15" t="s">
        <v>178</v>
      </c>
      <c r="E94" s="15" t="s">
        <v>211</v>
      </c>
      <c r="F94" s="88"/>
      <c r="G94" s="15" t="s">
        <v>3245</v>
      </c>
      <c r="H94" s="11" t="s">
        <v>1811</v>
      </c>
      <c r="I94" s="11" t="s">
        <v>416</v>
      </c>
      <c r="J94" s="11" t="s">
        <v>3248</v>
      </c>
      <c r="K94" s="15" t="s">
        <v>217</v>
      </c>
      <c r="L94" s="88"/>
      <c r="M94" s="88"/>
      <c r="N94" s="88"/>
      <c r="O94" s="88"/>
      <c r="P94" s="88"/>
      <c r="Q94" s="88"/>
      <c r="R94" s="11"/>
      <c r="S94" s="23" t="s">
        <v>185</v>
      </c>
      <c r="T94" s="23"/>
      <c r="U94" s="21" t="s">
        <v>2691</v>
      </c>
      <c r="V94" s="21" t="s">
        <v>2809</v>
      </c>
      <c r="W94" s="23"/>
      <c r="X94" s="15" t="s">
        <v>186</v>
      </c>
      <c r="Y94" s="1348"/>
      <c r="Z94" s="1348"/>
      <c r="AA94" s="1348"/>
      <c r="AB94" s="1348"/>
      <c r="AC94" s="1348"/>
    </row>
    <row r="95" spans="4:29" s="21" customFormat="1">
      <c r="D95" s="11"/>
      <c r="E95" s="11"/>
      <c r="F95" s="11"/>
      <c r="G95" s="11"/>
      <c r="H95" s="11"/>
      <c r="I95" s="11"/>
      <c r="J95" s="11"/>
      <c r="K95" s="11"/>
      <c r="L95" s="11"/>
      <c r="M95" s="11"/>
      <c r="N95" s="11"/>
      <c r="O95" s="11"/>
      <c r="P95" s="11"/>
      <c r="Q95" s="11"/>
      <c r="R95" s="11"/>
      <c r="S95" s="11"/>
      <c r="T95" s="11"/>
      <c r="U95" s="11"/>
      <c r="V95" s="11"/>
      <c r="W95" s="11"/>
      <c r="X95" s="11"/>
    </row>
    <row r="96" spans="4:29" s="21" customFormat="1" ht="14.25" customHeight="1">
      <c r="D96" s="80" t="s">
        <v>273</v>
      </c>
      <c r="E96" s="81"/>
      <c r="F96" s="81"/>
      <c r="G96" s="81"/>
      <c r="H96" s="81"/>
      <c r="I96" s="81"/>
      <c r="J96" s="81"/>
      <c r="K96" s="81"/>
      <c r="L96" s="81"/>
      <c r="M96" s="81"/>
      <c r="N96" s="81"/>
      <c r="O96" s="81"/>
      <c r="P96" s="106"/>
      <c r="Q96" s="81"/>
      <c r="R96" s="81"/>
      <c r="S96" s="81"/>
      <c r="T96" s="81"/>
      <c r="U96" s="81"/>
      <c r="V96" s="81"/>
      <c r="W96" s="81"/>
      <c r="X96" s="81"/>
      <c r="Y96" s="81"/>
      <c r="Z96" s="81"/>
      <c r="AA96" s="81"/>
      <c r="AB96" s="81"/>
      <c r="AC96" s="81"/>
    </row>
    <row r="98" spans="4:29" s="21" customFormat="1">
      <c r="D98" s="20" t="s">
        <v>178</v>
      </c>
      <c r="E98" s="20" t="s">
        <v>211</v>
      </c>
      <c r="F98" s="88"/>
      <c r="G98" s="83" t="s">
        <v>3245</v>
      </c>
      <c r="H98" s="11" t="s">
        <v>1811</v>
      </c>
      <c r="I98" s="11" t="s">
        <v>273</v>
      </c>
      <c r="J98" s="11"/>
      <c r="K98" s="20" t="s">
        <v>217</v>
      </c>
      <c r="L98" s="88"/>
      <c r="M98" s="88"/>
      <c r="N98" s="88"/>
      <c r="O98" s="88"/>
      <c r="P98" s="88"/>
      <c r="Q98" s="88"/>
      <c r="R98" s="11"/>
      <c r="S98" s="21" t="s">
        <v>185</v>
      </c>
      <c r="U98" s="21" t="s">
        <v>2691</v>
      </c>
      <c r="V98" s="21" t="s">
        <v>2809</v>
      </c>
      <c r="X98" s="7" t="s">
        <v>186</v>
      </c>
      <c r="Y98" s="1348"/>
      <c r="Z98" s="1348"/>
      <c r="AA98" s="1348"/>
      <c r="AB98" s="1348"/>
      <c r="AC98" s="1348"/>
    </row>
    <row r="99" spans="4:29" s="21" customFormat="1">
      <c r="D99" s="20" t="s">
        <v>178</v>
      </c>
      <c r="E99" s="20" t="s">
        <v>211</v>
      </c>
      <c r="F99" s="88"/>
      <c r="G99" s="20" t="s">
        <v>3245</v>
      </c>
      <c r="H99" s="11" t="s">
        <v>1811</v>
      </c>
      <c r="I99" s="11" t="s">
        <v>273</v>
      </c>
      <c r="J99" s="11"/>
      <c r="K99" s="20" t="s">
        <v>217</v>
      </c>
      <c r="L99" s="88"/>
      <c r="M99" s="88"/>
      <c r="N99" s="88"/>
      <c r="O99" s="88"/>
      <c r="P99" s="88"/>
      <c r="Q99" s="88"/>
      <c r="R99" s="11"/>
      <c r="S99" s="21" t="s">
        <v>185</v>
      </c>
      <c r="U99" s="21" t="s">
        <v>2691</v>
      </c>
      <c r="V99" s="21" t="s">
        <v>2809</v>
      </c>
      <c r="X99" s="7" t="s">
        <v>186</v>
      </c>
      <c r="Y99" s="1348"/>
      <c r="Z99" s="1348"/>
      <c r="AA99" s="1348"/>
      <c r="AB99" s="1348"/>
      <c r="AC99" s="1348"/>
    </row>
    <row r="100" spans="4:29" s="21" customFormat="1">
      <c r="D100" s="20" t="s">
        <v>178</v>
      </c>
      <c r="E100" s="20" t="s">
        <v>211</v>
      </c>
      <c r="F100" s="88"/>
      <c r="G100" s="20" t="s">
        <v>3245</v>
      </c>
      <c r="H100" s="11" t="s">
        <v>1811</v>
      </c>
      <c r="I100" s="11" t="s">
        <v>273</v>
      </c>
      <c r="J100" s="11"/>
      <c r="K100" s="20" t="s">
        <v>217</v>
      </c>
      <c r="L100" s="88"/>
      <c r="M100" s="88"/>
      <c r="N100" s="88"/>
      <c r="O100" s="88"/>
      <c r="P100" s="88"/>
      <c r="Q100" s="88"/>
      <c r="R100" s="11"/>
      <c r="S100" s="21" t="s">
        <v>185</v>
      </c>
      <c r="U100" s="21" t="s">
        <v>2691</v>
      </c>
      <c r="V100" s="21" t="s">
        <v>2809</v>
      </c>
      <c r="X100" s="7" t="s">
        <v>186</v>
      </c>
      <c r="Y100" s="1348"/>
      <c r="Z100" s="1348"/>
      <c r="AA100" s="1348"/>
      <c r="AB100" s="1348"/>
      <c r="AC100" s="1348"/>
    </row>
    <row r="101" spans="4:29" s="21" customFormat="1">
      <c r="D101" s="20" t="s">
        <v>178</v>
      </c>
      <c r="E101" s="20" t="s">
        <v>211</v>
      </c>
      <c r="F101" s="88"/>
      <c r="G101" s="20" t="s">
        <v>3245</v>
      </c>
      <c r="H101" s="11" t="s">
        <v>1811</v>
      </c>
      <c r="I101" s="11" t="s">
        <v>273</v>
      </c>
      <c r="J101" s="11"/>
      <c r="K101" s="20" t="s">
        <v>217</v>
      </c>
      <c r="L101" s="88"/>
      <c r="M101" s="88"/>
      <c r="N101" s="88"/>
      <c r="O101" s="88"/>
      <c r="P101" s="88"/>
      <c r="Q101" s="88"/>
      <c r="R101" s="11"/>
      <c r="S101" s="21" t="s">
        <v>185</v>
      </c>
      <c r="U101" s="21" t="s">
        <v>2691</v>
      </c>
      <c r="V101" s="21" t="s">
        <v>2809</v>
      </c>
      <c r="X101" s="7" t="s">
        <v>186</v>
      </c>
      <c r="Y101" s="1348"/>
      <c r="Z101" s="1348"/>
      <c r="AA101" s="1348"/>
      <c r="AB101" s="1348"/>
      <c r="AC101" s="1348"/>
    </row>
    <row r="102" spans="4:29" s="21" customFormat="1">
      <c r="D102" s="15" t="s">
        <v>178</v>
      </c>
      <c r="E102" s="15" t="s">
        <v>211</v>
      </c>
      <c r="F102" s="88"/>
      <c r="G102" s="15" t="s">
        <v>3245</v>
      </c>
      <c r="H102" s="11" t="s">
        <v>1811</v>
      </c>
      <c r="I102" s="11" t="s">
        <v>273</v>
      </c>
      <c r="J102" s="11"/>
      <c r="K102" s="15" t="s">
        <v>217</v>
      </c>
      <c r="L102" s="88"/>
      <c r="M102" s="88"/>
      <c r="N102" s="88"/>
      <c r="O102" s="88"/>
      <c r="P102" s="88"/>
      <c r="Q102" s="88"/>
      <c r="R102" s="11"/>
      <c r="S102" s="13" t="s">
        <v>185</v>
      </c>
      <c r="T102" s="13"/>
      <c r="U102" s="21" t="s">
        <v>2691</v>
      </c>
      <c r="V102" s="21" t="s">
        <v>2809</v>
      </c>
      <c r="W102" s="13"/>
      <c r="X102" s="15" t="s">
        <v>186</v>
      </c>
      <c r="Y102" s="1348"/>
      <c r="Z102" s="1348"/>
      <c r="AA102" s="1348"/>
      <c r="AB102" s="1348"/>
      <c r="AC102" s="1348"/>
    </row>
    <row r="103" spans="4:29" s="21" customFormat="1">
      <c r="D103" s="15" t="s">
        <v>178</v>
      </c>
      <c r="E103" s="15" t="s">
        <v>211</v>
      </c>
      <c r="F103" s="88"/>
      <c r="G103" s="15" t="s">
        <v>3245</v>
      </c>
      <c r="H103" s="11" t="s">
        <v>1811</v>
      </c>
      <c r="I103" s="11" t="s">
        <v>273</v>
      </c>
      <c r="J103" s="11"/>
      <c r="K103" s="15" t="s">
        <v>217</v>
      </c>
      <c r="L103" s="88"/>
      <c r="M103" s="88"/>
      <c r="N103" s="88"/>
      <c r="O103" s="88"/>
      <c r="P103" s="88"/>
      <c r="Q103" s="88"/>
      <c r="R103" s="11"/>
      <c r="S103" s="23" t="s">
        <v>185</v>
      </c>
      <c r="T103" s="23"/>
      <c r="U103" s="21" t="s">
        <v>2691</v>
      </c>
      <c r="V103" s="21" t="s">
        <v>2809</v>
      </c>
      <c r="W103" s="23"/>
      <c r="X103" s="15" t="s">
        <v>186</v>
      </c>
      <c r="Y103" s="1348"/>
      <c r="Z103" s="1348"/>
      <c r="AA103" s="1348"/>
      <c r="AB103" s="1348"/>
      <c r="AC103" s="1348"/>
    </row>
    <row r="104" spans="4:29" s="21" customFormat="1">
      <c r="D104" s="15" t="s">
        <v>178</v>
      </c>
      <c r="E104" s="15" t="s">
        <v>211</v>
      </c>
      <c r="F104" s="88"/>
      <c r="G104" s="15" t="s">
        <v>3245</v>
      </c>
      <c r="H104" s="11" t="s">
        <v>1811</v>
      </c>
      <c r="I104" s="11" t="s">
        <v>273</v>
      </c>
      <c r="J104" s="11"/>
      <c r="K104" s="15" t="s">
        <v>217</v>
      </c>
      <c r="L104" s="88"/>
      <c r="M104" s="88"/>
      <c r="N104" s="88"/>
      <c r="O104" s="88"/>
      <c r="P104" s="88"/>
      <c r="Q104" s="88"/>
      <c r="R104" s="11"/>
      <c r="S104" s="23" t="s">
        <v>185</v>
      </c>
      <c r="T104" s="23"/>
      <c r="U104" s="21" t="s">
        <v>2691</v>
      </c>
      <c r="V104" s="21" t="s">
        <v>2809</v>
      </c>
      <c r="W104" s="23"/>
      <c r="X104" s="15" t="s">
        <v>186</v>
      </c>
      <c r="Y104" s="1348"/>
      <c r="Z104" s="1348"/>
      <c r="AA104" s="1348"/>
      <c r="AB104" s="1348"/>
      <c r="AC104" s="1348"/>
    </row>
    <row r="105" spans="4:29" s="21" customFormat="1">
      <c r="D105" s="15" t="s">
        <v>178</v>
      </c>
      <c r="E105" s="15" t="s">
        <v>211</v>
      </c>
      <c r="F105" s="88"/>
      <c r="G105" s="15" t="s">
        <v>3245</v>
      </c>
      <c r="H105" s="11" t="s">
        <v>1811</v>
      </c>
      <c r="I105" s="11" t="s">
        <v>273</v>
      </c>
      <c r="J105" s="11"/>
      <c r="K105" s="15" t="s">
        <v>217</v>
      </c>
      <c r="L105" s="88"/>
      <c r="M105" s="88"/>
      <c r="N105" s="88"/>
      <c r="O105" s="88"/>
      <c r="P105" s="88"/>
      <c r="Q105" s="88"/>
      <c r="R105" s="11"/>
      <c r="S105" s="23" t="s">
        <v>185</v>
      </c>
      <c r="T105" s="23"/>
      <c r="U105" s="21" t="s">
        <v>2691</v>
      </c>
      <c r="V105" s="21" t="s">
        <v>2809</v>
      </c>
      <c r="W105" s="23"/>
      <c r="X105" s="15" t="s">
        <v>186</v>
      </c>
      <c r="Y105" s="1348"/>
      <c r="Z105" s="1348"/>
      <c r="AA105" s="1348"/>
      <c r="AB105" s="1348"/>
      <c r="AC105" s="1348"/>
    </row>
    <row r="106" spans="4:29" s="21" customFormat="1">
      <c r="D106" s="20" t="s">
        <v>178</v>
      </c>
      <c r="E106" s="20" t="s">
        <v>211</v>
      </c>
      <c r="F106" s="88"/>
      <c r="G106" s="20" t="s">
        <v>3245</v>
      </c>
      <c r="H106" s="11" t="s">
        <v>1811</v>
      </c>
      <c r="I106" s="11" t="s">
        <v>273</v>
      </c>
      <c r="J106" s="11"/>
      <c r="K106" s="20" t="s">
        <v>217</v>
      </c>
      <c r="L106" s="88"/>
      <c r="M106" s="88"/>
      <c r="N106" s="88"/>
      <c r="O106" s="88"/>
      <c r="P106" s="88"/>
      <c r="Q106" s="88"/>
      <c r="R106" s="11"/>
      <c r="S106" s="21" t="s">
        <v>185</v>
      </c>
      <c r="U106" s="21" t="s">
        <v>2691</v>
      </c>
      <c r="V106" s="21" t="s">
        <v>2809</v>
      </c>
      <c r="X106" s="7" t="s">
        <v>186</v>
      </c>
      <c r="Y106" s="1348"/>
      <c r="Z106" s="1348"/>
      <c r="AA106" s="1348"/>
      <c r="AB106" s="1348"/>
      <c r="AC106" s="1348"/>
    </row>
    <row r="107" spans="4:29" s="21" customFormat="1">
      <c r="D107" s="20" t="s">
        <v>178</v>
      </c>
      <c r="E107" s="20" t="s">
        <v>211</v>
      </c>
      <c r="F107" s="88"/>
      <c r="G107" s="20" t="s">
        <v>3245</v>
      </c>
      <c r="H107" s="11" t="s">
        <v>1811</v>
      </c>
      <c r="I107" s="11" t="s">
        <v>273</v>
      </c>
      <c r="J107" s="11"/>
      <c r="K107" s="20" t="s">
        <v>217</v>
      </c>
      <c r="L107" s="88"/>
      <c r="M107" s="88"/>
      <c r="N107" s="88"/>
      <c r="O107" s="88"/>
      <c r="P107" s="88"/>
      <c r="Q107" s="88"/>
      <c r="R107" s="11"/>
      <c r="S107" s="21" t="s">
        <v>185</v>
      </c>
      <c r="U107" s="21" t="s">
        <v>2691</v>
      </c>
      <c r="V107" s="21" t="s">
        <v>2809</v>
      </c>
      <c r="X107" s="7" t="s">
        <v>186</v>
      </c>
      <c r="Y107" s="1348"/>
      <c r="Z107" s="1348"/>
      <c r="AA107" s="1348"/>
      <c r="AB107" s="1348"/>
      <c r="AC107" s="1348"/>
    </row>
    <row r="108" spans="4:29" s="21" customFormat="1">
      <c r="D108" s="20" t="s">
        <v>178</v>
      </c>
      <c r="E108" s="20" t="s">
        <v>211</v>
      </c>
      <c r="F108" s="88"/>
      <c r="G108" s="20" t="s">
        <v>3245</v>
      </c>
      <c r="H108" s="11" t="s">
        <v>1811</v>
      </c>
      <c r="I108" s="11" t="s">
        <v>273</v>
      </c>
      <c r="J108" s="11"/>
      <c r="K108" s="20" t="s">
        <v>217</v>
      </c>
      <c r="L108" s="88"/>
      <c r="M108" s="88"/>
      <c r="N108" s="88"/>
      <c r="O108" s="88"/>
      <c r="P108" s="88"/>
      <c r="Q108" s="88"/>
      <c r="R108" s="11"/>
      <c r="S108" s="21" t="s">
        <v>185</v>
      </c>
      <c r="U108" s="21" t="s">
        <v>2691</v>
      </c>
      <c r="V108" s="21" t="s">
        <v>2809</v>
      </c>
      <c r="X108" s="7" t="s">
        <v>186</v>
      </c>
      <c r="Y108" s="1348"/>
      <c r="Z108" s="1348"/>
      <c r="AA108" s="1348"/>
      <c r="AB108" s="1348"/>
      <c r="AC108" s="1348"/>
    </row>
    <row r="109" spans="4:29" s="21" customFormat="1">
      <c r="D109" s="20" t="s">
        <v>178</v>
      </c>
      <c r="E109" s="20" t="s">
        <v>211</v>
      </c>
      <c r="F109" s="88"/>
      <c r="G109" s="20" t="s">
        <v>3245</v>
      </c>
      <c r="H109" s="11" t="s">
        <v>1811</v>
      </c>
      <c r="I109" s="11" t="s">
        <v>273</v>
      </c>
      <c r="J109" s="11"/>
      <c r="K109" s="20" t="s">
        <v>217</v>
      </c>
      <c r="L109" s="88"/>
      <c r="M109" s="88"/>
      <c r="N109" s="88"/>
      <c r="O109" s="88"/>
      <c r="P109" s="88"/>
      <c r="Q109" s="88"/>
      <c r="R109" s="11"/>
      <c r="S109" s="21" t="s">
        <v>185</v>
      </c>
      <c r="U109" s="21" t="s">
        <v>2691</v>
      </c>
      <c r="V109" s="21" t="s">
        <v>2809</v>
      </c>
      <c r="X109" s="7" t="s">
        <v>186</v>
      </c>
      <c r="Y109" s="1348"/>
      <c r="Z109" s="1348"/>
      <c r="AA109" s="1348"/>
      <c r="AB109" s="1348"/>
      <c r="AC109" s="1348"/>
    </row>
    <row r="110" spans="4:29" s="21" customFormat="1">
      <c r="D110" s="15" t="s">
        <v>178</v>
      </c>
      <c r="E110" s="15" t="s">
        <v>211</v>
      </c>
      <c r="F110" s="88"/>
      <c r="G110" s="15" t="s">
        <v>3245</v>
      </c>
      <c r="H110" s="11" t="s">
        <v>1811</v>
      </c>
      <c r="I110" s="11" t="s">
        <v>273</v>
      </c>
      <c r="J110" s="11"/>
      <c r="K110" s="15" t="s">
        <v>217</v>
      </c>
      <c r="L110" s="88"/>
      <c r="M110" s="88"/>
      <c r="N110" s="88"/>
      <c r="O110" s="88"/>
      <c r="P110" s="88"/>
      <c r="Q110" s="88"/>
      <c r="R110" s="11"/>
      <c r="S110" s="13" t="s">
        <v>185</v>
      </c>
      <c r="T110" s="13"/>
      <c r="U110" s="21" t="s">
        <v>2691</v>
      </c>
      <c r="V110" s="21" t="s">
        <v>2809</v>
      </c>
      <c r="W110" s="13"/>
      <c r="X110" s="15" t="s">
        <v>186</v>
      </c>
      <c r="Y110" s="1348"/>
      <c r="Z110" s="1348"/>
      <c r="AA110" s="1348"/>
      <c r="AB110" s="1348"/>
      <c r="AC110" s="1348"/>
    </row>
    <row r="111" spans="4:29" s="21" customFormat="1">
      <c r="D111" s="15" t="s">
        <v>178</v>
      </c>
      <c r="E111" s="15" t="s">
        <v>211</v>
      </c>
      <c r="F111" s="88"/>
      <c r="G111" s="15" t="s">
        <v>3245</v>
      </c>
      <c r="H111" s="11" t="s">
        <v>1811</v>
      </c>
      <c r="I111" s="11" t="s">
        <v>273</v>
      </c>
      <c r="J111" s="11"/>
      <c r="K111" s="15" t="s">
        <v>217</v>
      </c>
      <c r="L111" s="88"/>
      <c r="M111" s="88"/>
      <c r="N111" s="88"/>
      <c r="O111" s="88"/>
      <c r="P111" s="88"/>
      <c r="Q111" s="88"/>
      <c r="R111" s="11"/>
      <c r="S111" s="23" t="s">
        <v>185</v>
      </c>
      <c r="T111" s="23"/>
      <c r="U111" s="21" t="s">
        <v>2691</v>
      </c>
      <c r="V111" s="21" t="s">
        <v>2809</v>
      </c>
      <c r="W111" s="23"/>
      <c r="X111" s="15" t="s">
        <v>186</v>
      </c>
      <c r="Y111" s="1348"/>
      <c r="Z111" s="1348"/>
      <c r="AA111" s="1348"/>
      <c r="AB111" s="1348"/>
      <c r="AC111" s="1348"/>
    </row>
    <row r="112" spans="4:29" s="21" customFormat="1">
      <c r="D112" s="15" t="s">
        <v>178</v>
      </c>
      <c r="E112" s="15" t="s">
        <v>211</v>
      </c>
      <c r="F112" s="88"/>
      <c r="G112" s="15" t="s">
        <v>3245</v>
      </c>
      <c r="H112" s="11" t="s">
        <v>1811</v>
      </c>
      <c r="I112" s="11" t="s">
        <v>273</v>
      </c>
      <c r="J112" s="11"/>
      <c r="K112" s="15" t="s">
        <v>217</v>
      </c>
      <c r="L112" s="88"/>
      <c r="M112" s="88"/>
      <c r="N112" s="88"/>
      <c r="O112" s="88"/>
      <c r="P112" s="88"/>
      <c r="Q112" s="88"/>
      <c r="R112" s="11"/>
      <c r="S112" s="23" t="s">
        <v>185</v>
      </c>
      <c r="T112" s="23"/>
      <c r="U112" s="21" t="s">
        <v>2691</v>
      </c>
      <c r="V112" s="21" t="s">
        <v>2809</v>
      </c>
      <c r="W112" s="23"/>
      <c r="X112" s="15" t="s">
        <v>186</v>
      </c>
      <c r="Y112" s="1348"/>
      <c r="Z112" s="1348"/>
      <c r="AA112" s="1348"/>
      <c r="AB112" s="1348"/>
      <c r="AC112" s="1348"/>
    </row>
    <row r="113" spans="4:29" s="21" customFormat="1">
      <c r="D113" s="15" t="s">
        <v>178</v>
      </c>
      <c r="E113" s="15" t="s">
        <v>211</v>
      </c>
      <c r="F113" s="88"/>
      <c r="G113" s="15" t="s">
        <v>3245</v>
      </c>
      <c r="H113" s="11" t="s">
        <v>1811</v>
      </c>
      <c r="I113" s="11" t="s">
        <v>273</v>
      </c>
      <c r="J113" s="11"/>
      <c r="K113" s="15" t="s">
        <v>217</v>
      </c>
      <c r="L113" s="88"/>
      <c r="M113" s="88"/>
      <c r="N113" s="88"/>
      <c r="O113" s="88"/>
      <c r="P113" s="88"/>
      <c r="Q113" s="88"/>
      <c r="R113" s="11"/>
      <c r="S113" s="23" t="s">
        <v>185</v>
      </c>
      <c r="T113" s="23"/>
      <c r="U113" s="21" t="s">
        <v>2691</v>
      </c>
      <c r="V113" s="21" t="s">
        <v>2809</v>
      </c>
      <c r="W113" s="23"/>
      <c r="X113" s="15" t="s">
        <v>186</v>
      </c>
      <c r="Y113" s="1348"/>
      <c r="Z113" s="1348"/>
      <c r="AA113" s="1348"/>
      <c r="AB113" s="1348"/>
      <c r="AC113" s="1348"/>
    </row>
    <row r="114" spans="4:29" s="21" customFormat="1">
      <c r="D114" s="11"/>
      <c r="E114" s="11"/>
      <c r="F114" s="11"/>
      <c r="G114" s="11"/>
      <c r="H114" s="11"/>
      <c r="I114" s="11"/>
      <c r="J114" s="11"/>
      <c r="K114" s="11"/>
      <c r="L114" s="11"/>
      <c r="M114" s="11"/>
      <c r="N114" s="11"/>
      <c r="O114" s="11"/>
      <c r="P114" s="11"/>
      <c r="Q114" s="11"/>
      <c r="R114" s="11"/>
      <c r="S114" s="11"/>
      <c r="T114" s="11"/>
      <c r="U114" s="11"/>
      <c r="V114" s="11"/>
      <c r="W114" s="11"/>
      <c r="X114" s="11"/>
    </row>
    <row r="115" spans="4:29" s="21" customFormat="1" ht="14.25" customHeight="1">
      <c r="D115" s="80" t="s">
        <v>3250</v>
      </c>
      <c r="E115" s="81"/>
      <c r="F115" s="81"/>
      <c r="G115" s="81"/>
      <c r="H115" s="81"/>
      <c r="I115" s="81"/>
      <c r="J115" s="81"/>
      <c r="K115" s="81"/>
      <c r="L115" s="81"/>
      <c r="M115" s="81"/>
      <c r="N115" s="81"/>
      <c r="O115" s="81"/>
      <c r="P115" s="106"/>
      <c r="Q115" s="81"/>
      <c r="R115" s="81"/>
      <c r="S115" s="81"/>
      <c r="T115" s="81"/>
      <c r="U115" s="81"/>
      <c r="V115" s="81"/>
      <c r="W115" s="81"/>
      <c r="X115" s="81"/>
      <c r="Y115" s="81"/>
      <c r="Z115" s="81"/>
      <c r="AA115" s="81"/>
      <c r="AB115" s="81"/>
      <c r="AC115" s="81"/>
    </row>
    <row r="116" spans="4:29" s="21" customFormat="1">
      <c r="D116" s="12"/>
      <c r="E116" s="12"/>
      <c r="F116" s="22"/>
      <c r="G116" s="12"/>
      <c r="H116" s="7"/>
      <c r="I116" s="7"/>
      <c r="J116" s="7"/>
      <c r="K116" s="7"/>
      <c r="L116" s="7"/>
      <c r="M116" s="7"/>
      <c r="N116" s="7"/>
      <c r="O116" s="7"/>
      <c r="P116" s="7"/>
      <c r="Q116" s="7"/>
      <c r="R116" s="12"/>
      <c r="S116" s="22"/>
      <c r="T116" s="22"/>
      <c r="U116" s="22"/>
      <c r="V116" s="22"/>
      <c r="W116" s="22"/>
      <c r="X116" s="15"/>
    </row>
    <row r="117" spans="4:29" s="21" customFormat="1">
      <c r="D117" s="20" t="s">
        <v>178</v>
      </c>
      <c r="E117" s="20" t="s">
        <v>203</v>
      </c>
      <c r="F117" s="88"/>
      <c r="G117" s="83" t="s">
        <v>3245</v>
      </c>
      <c r="H117" s="11" t="s">
        <v>1811</v>
      </c>
      <c r="I117" s="11" t="s">
        <v>1898</v>
      </c>
      <c r="J117" s="11" t="s">
        <v>3251</v>
      </c>
      <c r="K117" s="20" t="s">
        <v>217</v>
      </c>
      <c r="L117" s="88"/>
      <c r="M117" s="88"/>
      <c r="N117" s="88"/>
      <c r="O117" s="88"/>
      <c r="P117" s="88"/>
      <c r="Q117" s="88"/>
      <c r="R117" s="11"/>
      <c r="S117" s="21" t="s">
        <v>185</v>
      </c>
      <c r="U117" s="21" t="s">
        <v>2691</v>
      </c>
      <c r="V117" s="21" t="s">
        <v>2809</v>
      </c>
      <c r="X117" s="7" t="s">
        <v>186</v>
      </c>
      <c r="Y117" s="1348"/>
      <c r="Z117" s="1348"/>
      <c r="AA117" s="1348"/>
      <c r="AB117" s="1348"/>
      <c r="AC117" s="1348"/>
    </row>
    <row r="118" spans="4:29" s="21" customFormat="1">
      <c r="D118" s="20" t="s">
        <v>178</v>
      </c>
      <c r="E118" s="20" t="s">
        <v>203</v>
      </c>
      <c r="F118" s="88"/>
      <c r="G118" s="20" t="s">
        <v>3245</v>
      </c>
      <c r="H118" s="11" t="s">
        <v>1811</v>
      </c>
      <c r="I118" s="11" t="s">
        <v>1898</v>
      </c>
      <c r="J118" s="11" t="s">
        <v>3251</v>
      </c>
      <c r="K118" s="20" t="s">
        <v>217</v>
      </c>
      <c r="L118" s="88"/>
      <c r="M118" s="88"/>
      <c r="N118" s="88"/>
      <c r="O118" s="88"/>
      <c r="P118" s="88"/>
      <c r="Q118" s="88"/>
      <c r="R118" s="11"/>
      <c r="S118" s="21" t="s">
        <v>185</v>
      </c>
      <c r="U118" s="21" t="s">
        <v>2691</v>
      </c>
      <c r="V118" s="21" t="s">
        <v>2809</v>
      </c>
      <c r="X118" s="7" t="s">
        <v>186</v>
      </c>
      <c r="Y118" s="1348"/>
      <c r="Z118" s="1348"/>
      <c r="AA118" s="1348"/>
      <c r="AB118" s="1348"/>
      <c r="AC118" s="1348"/>
    </row>
    <row r="119" spans="4:29" s="21" customFormat="1">
      <c r="D119" s="20" t="s">
        <v>178</v>
      </c>
      <c r="E119" s="20" t="s">
        <v>203</v>
      </c>
      <c r="F119" s="88"/>
      <c r="G119" s="20" t="s">
        <v>3245</v>
      </c>
      <c r="H119" s="11" t="s">
        <v>1811</v>
      </c>
      <c r="I119" s="11" t="s">
        <v>1898</v>
      </c>
      <c r="J119" s="11" t="s">
        <v>3251</v>
      </c>
      <c r="K119" s="20" t="s">
        <v>217</v>
      </c>
      <c r="L119" s="88"/>
      <c r="M119" s="88"/>
      <c r="N119" s="88"/>
      <c r="O119" s="88"/>
      <c r="P119" s="88"/>
      <c r="Q119" s="88"/>
      <c r="R119" s="11"/>
      <c r="S119" s="21" t="s">
        <v>185</v>
      </c>
      <c r="U119" s="21" t="s">
        <v>2691</v>
      </c>
      <c r="V119" s="21" t="s">
        <v>2809</v>
      </c>
      <c r="X119" s="7" t="s">
        <v>186</v>
      </c>
      <c r="Y119" s="1348"/>
      <c r="Z119" s="1348"/>
      <c r="AA119" s="1348"/>
      <c r="AB119" s="1348"/>
      <c r="AC119" s="1348"/>
    </row>
    <row r="120" spans="4:29" s="21" customFormat="1">
      <c r="D120" s="20" t="s">
        <v>178</v>
      </c>
      <c r="E120" s="20" t="s">
        <v>203</v>
      </c>
      <c r="F120" s="88"/>
      <c r="G120" s="20" t="s">
        <v>3245</v>
      </c>
      <c r="H120" s="11" t="s">
        <v>1811</v>
      </c>
      <c r="I120" s="11" t="s">
        <v>1898</v>
      </c>
      <c r="J120" s="11" t="s">
        <v>3251</v>
      </c>
      <c r="K120" s="20" t="s">
        <v>217</v>
      </c>
      <c r="L120" s="88"/>
      <c r="M120" s="88"/>
      <c r="N120" s="88"/>
      <c r="O120" s="88"/>
      <c r="P120" s="88"/>
      <c r="Q120" s="88"/>
      <c r="R120" s="11"/>
      <c r="S120" s="21" t="s">
        <v>185</v>
      </c>
      <c r="U120" s="21" t="s">
        <v>2691</v>
      </c>
      <c r="V120" s="21" t="s">
        <v>2809</v>
      </c>
      <c r="X120" s="7" t="s">
        <v>186</v>
      </c>
      <c r="Y120" s="1348"/>
      <c r="Z120" s="1348"/>
      <c r="AA120" s="1348"/>
      <c r="AB120" s="1348"/>
      <c r="AC120" s="1348"/>
    </row>
    <row r="121" spans="4:29" s="21" customFormat="1">
      <c r="D121" s="15" t="s">
        <v>178</v>
      </c>
      <c r="E121" s="15" t="s">
        <v>203</v>
      </c>
      <c r="F121" s="88"/>
      <c r="G121" s="15" t="s">
        <v>3245</v>
      </c>
      <c r="H121" s="11" t="s">
        <v>1811</v>
      </c>
      <c r="I121" s="11" t="s">
        <v>1898</v>
      </c>
      <c r="J121" s="11" t="s">
        <v>3251</v>
      </c>
      <c r="K121" s="15" t="s">
        <v>217</v>
      </c>
      <c r="L121" s="88"/>
      <c r="M121" s="88"/>
      <c r="N121" s="88"/>
      <c r="O121" s="88"/>
      <c r="P121" s="88"/>
      <c r="Q121" s="88"/>
      <c r="R121" s="11"/>
      <c r="S121" s="13" t="s">
        <v>185</v>
      </c>
      <c r="T121" s="13"/>
      <c r="U121" s="21" t="s">
        <v>2691</v>
      </c>
      <c r="V121" s="21" t="s">
        <v>2809</v>
      </c>
      <c r="W121" s="13"/>
      <c r="X121" s="15" t="s">
        <v>186</v>
      </c>
      <c r="Y121" s="1348"/>
      <c r="Z121" s="1348"/>
      <c r="AA121" s="1348"/>
      <c r="AB121" s="1348"/>
      <c r="AC121" s="1348"/>
    </row>
    <row r="122" spans="4:29" s="21" customFormat="1">
      <c r="D122" s="15" t="s">
        <v>178</v>
      </c>
      <c r="E122" s="15" t="s">
        <v>203</v>
      </c>
      <c r="F122" s="88"/>
      <c r="G122" s="15" t="s">
        <v>3245</v>
      </c>
      <c r="H122" s="11" t="s">
        <v>1811</v>
      </c>
      <c r="I122" s="11" t="s">
        <v>1898</v>
      </c>
      <c r="J122" s="11" t="s">
        <v>3251</v>
      </c>
      <c r="K122" s="15" t="s">
        <v>217</v>
      </c>
      <c r="L122" s="88"/>
      <c r="M122" s="88"/>
      <c r="N122" s="88"/>
      <c r="O122" s="88"/>
      <c r="P122" s="88"/>
      <c r="Q122" s="88"/>
      <c r="R122" s="11"/>
      <c r="S122" s="23" t="s">
        <v>185</v>
      </c>
      <c r="T122" s="23"/>
      <c r="U122" s="21" t="s">
        <v>2691</v>
      </c>
      <c r="V122" s="21" t="s">
        <v>2809</v>
      </c>
      <c r="W122" s="23"/>
      <c r="X122" s="15" t="s">
        <v>186</v>
      </c>
      <c r="Y122" s="1348"/>
      <c r="Z122" s="1348"/>
      <c r="AA122" s="1348"/>
      <c r="AB122" s="1348"/>
      <c r="AC122" s="1348"/>
    </row>
    <row r="123" spans="4:29" s="21" customFormat="1">
      <c r="D123" s="15" t="s">
        <v>178</v>
      </c>
      <c r="E123" s="15" t="s">
        <v>203</v>
      </c>
      <c r="F123" s="88"/>
      <c r="G123" s="15" t="s">
        <v>3245</v>
      </c>
      <c r="H123" s="11" t="s">
        <v>1811</v>
      </c>
      <c r="I123" s="11" t="s">
        <v>1898</v>
      </c>
      <c r="J123" s="11" t="s">
        <v>3251</v>
      </c>
      <c r="K123" s="15" t="s">
        <v>217</v>
      </c>
      <c r="L123" s="88"/>
      <c r="M123" s="88"/>
      <c r="N123" s="88"/>
      <c r="O123" s="88"/>
      <c r="P123" s="88"/>
      <c r="Q123" s="88"/>
      <c r="R123" s="11"/>
      <c r="S123" s="23" t="s">
        <v>185</v>
      </c>
      <c r="T123" s="23"/>
      <c r="U123" s="21" t="s">
        <v>2691</v>
      </c>
      <c r="V123" s="21" t="s">
        <v>2809</v>
      </c>
      <c r="W123" s="23"/>
      <c r="X123" s="15" t="s">
        <v>186</v>
      </c>
      <c r="Y123" s="1348"/>
      <c r="Z123" s="1348"/>
      <c r="AA123" s="1348"/>
      <c r="AB123" s="1348"/>
      <c r="AC123" s="1348"/>
    </row>
    <row r="124" spans="4:29" s="21" customFormat="1">
      <c r="D124" s="15" t="s">
        <v>178</v>
      </c>
      <c r="E124" s="15" t="s">
        <v>203</v>
      </c>
      <c r="F124" s="88"/>
      <c r="G124" s="15" t="s">
        <v>3245</v>
      </c>
      <c r="H124" s="11" t="s">
        <v>1811</v>
      </c>
      <c r="I124" s="11" t="s">
        <v>1898</v>
      </c>
      <c r="J124" s="11" t="s">
        <v>3251</v>
      </c>
      <c r="K124" s="15" t="s">
        <v>217</v>
      </c>
      <c r="L124" s="88"/>
      <c r="M124" s="88"/>
      <c r="N124" s="88"/>
      <c r="O124" s="88"/>
      <c r="P124" s="88"/>
      <c r="Q124" s="88"/>
      <c r="R124" s="11"/>
      <c r="S124" s="23" t="s">
        <v>185</v>
      </c>
      <c r="T124" s="23"/>
      <c r="U124" s="21" t="s">
        <v>2691</v>
      </c>
      <c r="V124" s="21" t="s">
        <v>2809</v>
      </c>
      <c r="W124" s="23"/>
      <c r="X124" s="15" t="s">
        <v>186</v>
      </c>
      <c r="Y124" s="1348"/>
      <c r="Z124" s="1348"/>
      <c r="AA124" s="1348"/>
      <c r="AB124" s="1348"/>
      <c r="AC124" s="1348"/>
    </row>
    <row r="125" spans="4:29" s="21" customFormat="1">
      <c r="D125" s="20" t="s">
        <v>178</v>
      </c>
      <c r="E125" s="20" t="s">
        <v>203</v>
      </c>
      <c r="F125" s="88"/>
      <c r="G125" s="20" t="s">
        <v>3245</v>
      </c>
      <c r="H125" s="11" t="s">
        <v>1811</v>
      </c>
      <c r="I125" s="11" t="s">
        <v>1898</v>
      </c>
      <c r="J125" s="11" t="s">
        <v>3251</v>
      </c>
      <c r="K125" s="20" t="s">
        <v>217</v>
      </c>
      <c r="L125" s="88"/>
      <c r="M125" s="88"/>
      <c r="N125" s="88"/>
      <c r="O125" s="88"/>
      <c r="P125" s="88"/>
      <c r="Q125" s="88"/>
      <c r="R125" s="11"/>
      <c r="S125" s="21" t="s">
        <v>185</v>
      </c>
      <c r="U125" s="21" t="s">
        <v>2691</v>
      </c>
      <c r="V125" s="21" t="s">
        <v>2809</v>
      </c>
      <c r="X125" s="7" t="s">
        <v>186</v>
      </c>
      <c r="Y125" s="1348"/>
      <c r="Z125" s="1348"/>
      <c r="AA125" s="1348"/>
      <c r="AB125" s="1348"/>
      <c r="AC125" s="1348"/>
    </row>
    <row r="126" spans="4:29" s="21" customFormat="1">
      <c r="D126" s="20" t="s">
        <v>178</v>
      </c>
      <c r="E126" s="20" t="s">
        <v>203</v>
      </c>
      <c r="F126" s="88"/>
      <c r="G126" s="20" t="s">
        <v>3245</v>
      </c>
      <c r="H126" s="11" t="s">
        <v>1811</v>
      </c>
      <c r="I126" s="11" t="s">
        <v>1898</v>
      </c>
      <c r="J126" s="11" t="s">
        <v>3251</v>
      </c>
      <c r="K126" s="20" t="s">
        <v>217</v>
      </c>
      <c r="L126" s="88"/>
      <c r="M126" s="88"/>
      <c r="N126" s="88"/>
      <c r="O126" s="88"/>
      <c r="P126" s="88"/>
      <c r="Q126" s="88"/>
      <c r="R126" s="11"/>
      <c r="S126" s="21" t="s">
        <v>185</v>
      </c>
      <c r="U126" s="21" t="s">
        <v>2691</v>
      </c>
      <c r="V126" s="21" t="s">
        <v>2809</v>
      </c>
      <c r="X126" s="7" t="s">
        <v>186</v>
      </c>
      <c r="Y126" s="1348"/>
      <c r="Z126" s="1348"/>
      <c r="AA126" s="1348"/>
      <c r="AB126" s="1348"/>
      <c r="AC126" s="1348"/>
    </row>
    <row r="127" spans="4:29" s="21" customFormat="1">
      <c r="D127" s="20" t="s">
        <v>178</v>
      </c>
      <c r="E127" s="20" t="s">
        <v>203</v>
      </c>
      <c r="F127" s="88"/>
      <c r="G127" s="20" t="s">
        <v>3245</v>
      </c>
      <c r="H127" s="11" t="s">
        <v>1811</v>
      </c>
      <c r="I127" s="11" t="s">
        <v>1898</v>
      </c>
      <c r="J127" s="11" t="s">
        <v>3251</v>
      </c>
      <c r="K127" s="20" t="s">
        <v>217</v>
      </c>
      <c r="L127" s="88"/>
      <c r="M127" s="88"/>
      <c r="N127" s="88"/>
      <c r="O127" s="88"/>
      <c r="P127" s="88"/>
      <c r="Q127" s="88"/>
      <c r="R127" s="11"/>
      <c r="S127" s="21" t="s">
        <v>185</v>
      </c>
      <c r="U127" s="21" t="s">
        <v>2691</v>
      </c>
      <c r="V127" s="21" t="s">
        <v>2809</v>
      </c>
      <c r="X127" s="7" t="s">
        <v>186</v>
      </c>
      <c r="Y127" s="1348"/>
      <c r="Z127" s="1348"/>
      <c r="AA127" s="1348"/>
      <c r="AB127" s="1348"/>
      <c r="AC127" s="1348"/>
    </row>
    <row r="128" spans="4:29" s="21" customFormat="1">
      <c r="D128" s="20" t="s">
        <v>178</v>
      </c>
      <c r="E128" s="20" t="s">
        <v>203</v>
      </c>
      <c r="F128" s="88"/>
      <c r="G128" s="20" t="s">
        <v>3245</v>
      </c>
      <c r="H128" s="11" t="s">
        <v>1811</v>
      </c>
      <c r="I128" s="11" t="s">
        <v>1898</v>
      </c>
      <c r="J128" s="11" t="s">
        <v>3251</v>
      </c>
      <c r="K128" s="20" t="s">
        <v>217</v>
      </c>
      <c r="L128" s="88"/>
      <c r="M128" s="88"/>
      <c r="N128" s="88"/>
      <c r="O128" s="88"/>
      <c r="P128" s="88"/>
      <c r="Q128" s="88"/>
      <c r="R128" s="11"/>
      <c r="S128" s="21" t="s">
        <v>185</v>
      </c>
      <c r="U128" s="21" t="s">
        <v>2691</v>
      </c>
      <c r="V128" s="21" t="s">
        <v>2809</v>
      </c>
      <c r="X128" s="7" t="s">
        <v>186</v>
      </c>
      <c r="Y128" s="1348"/>
      <c r="Z128" s="1348"/>
      <c r="AA128" s="1348"/>
      <c r="AB128" s="1348"/>
      <c r="AC128" s="1348"/>
    </row>
    <row r="129" spans="4:29" s="21" customFormat="1">
      <c r="D129" s="15" t="s">
        <v>178</v>
      </c>
      <c r="E129" s="15" t="s">
        <v>203</v>
      </c>
      <c r="F129" s="88"/>
      <c r="G129" s="15" t="s">
        <v>3245</v>
      </c>
      <c r="H129" s="11" t="s">
        <v>1811</v>
      </c>
      <c r="I129" s="11" t="s">
        <v>1898</v>
      </c>
      <c r="J129" s="11" t="s">
        <v>3251</v>
      </c>
      <c r="K129" s="15" t="s">
        <v>217</v>
      </c>
      <c r="L129" s="88"/>
      <c r="M129" s="88"/>
      <c r="N129" s="88"/>
      <c r="O129" s="88"/>
      <c r="P129" s="88"/>
      <c r="Q129" s="88"/>
      <c r="R129" s="11"/>
      <c r="S129" s="13" t="s">
        <v>185</v>
      </c>
      <c r="T129" s="13"/>
      <c r="U129" s="21" t="s">
        <v>2691</v>
      </c>
      <c r="V129" s="21" t="s">
        <v>2809</v>
      </c>
      <c r="W129" s="13"/>
      <c r="X129" s="15" t="s">
        <v>186</v>
      </c>
      <c r="Y129" s="1348"/>
      <c r="Z129" s="1348"/>
      <c r="AA129" s="1348"/>
      <c r="AB129" s="1348"/>
      <c r="AC129" s="1348"/>
    </row>
    <row r="130" spans="4:29" s="21" customFormat="1">
      <c r="D130" s="15" t="s">
        <v>178</v>
      </c>
      <c r="E130" s="15" t="s">
        <v>203</v>
      </c>
      <c r="F130" s="88"/>
      <c r="G130" s="15" t="s">
        <v>3245</v>
      </c>
      <c r="H130" s="11" t="s">
        <v>1811</v>
      </c>
      <c r="I130" s="11" t="s">
        <v>1898</v>
      </c>
      <c r="J130" s="11" t="s">
        <v>3251</v>
      </c>
      <c r="K130" s="15" t="s">
        <v>217</v>
      </c>
      <c r="L130" s="88"/>
      <c r="M130" s="88"/>
      <c r="N130" s="88"/>
      <c r="O130" s="88"/>
      <c r="P130" s="88"/>
      <c r="Q130" s="88"/>
      <c r="R130" s="11"/>
      <c r="S130" s="23" t="s">
        <v>185</v>
      </c>
      <c r="T130" s="23"/>
      <c r="U130" s="21" t="s">
        <v>2691</v>
      </c>
      <c r="V130" s="21" t="s">
        <v>2809</v>
      </c>
      <c r="W130" s="23"/>
      <c r="X130" s="15" t="s">
        <v>186</v>
      </c>
      <c r="Y130" s="1348"/>
      <c r="Z130" s="1348"/>
      <c r="AA130" s="1348"/>
      <c r="AB130" s="1348"/>
      <c r="AC130" s="1348"/>
    </row>
    <row r="131" spans="4:29" s="21" customFormat="1">
      <c r="D131" s="15" t="s">
        <v>178</v>
      </c>
      <c r="E131" s="15" t="s">
        <v>203</v>
      </c>
      <c r="F131" s="88"/>
      <c r="G131" s="15" t="s">
        <v>3245</v>
      </c>
      <c r="H131" s="11" t="s">
        <v>1811</v>
      </c>
      <c r="I131" s="11" t="s">
        <v>1898</v>
      </c>
      <c r="J131" s="11" t="s">
        <v>3251</v>
      </c>
      <c r="K131" s="15" t="s">
        <v>217</v>
      </c>
      <c r="L131" s="88"/>
      <c r="M131" s="88"/>
      <c r="N131" s="88"/>
      <c r="O131" s="88"/>
      <c r="P131" s="88"/>
      <c r="Q131" s="88"/>
      <c r="R131" s="11"/>
      <c r="S131" s="23" t="s">
        <v>185</v>
      </c>
      <c r="T131" s="23"/>
      <c r="U131" s="21" t="s">
        <v>2691</v>
      </c>
      <c r="V131" s="21" t="s">
        <v>2809</v>
      </c>
      <c r="W131" s="23"/>
      <c r="X131" s="15" t="s">
        <v>186</v>
      </c>
      <c r="Y131" s="1348"/>
      <c r="Z131" s="1348"/>
      <c r="AA131" s="1348"/>
      <c r="AB131" s="1348"/>
      <c r="AC131" s="1348"/>
    </row>
    <row r="132" spans="4:29" s="21" customFormat="1">
      <c r="D132" s="15" t="s">
        <v>178</v>
      </c>
      <c r="E132" s="15" t="s">
        <v>203</v>
      </c>
      <c r="F132" s="88"/>
      <c r="G132" s="15" t="s">
        <v>3245</v>
      </c>
      <c r="H132" s="11" t="s">
        <v>1811</v>
      </c>
      <c r="I132" s="11" t="s">
        <v>1898</v>
      </c>
      <c r="J132" s="11" t="s">
        <v>3251</v>
      </c>
      <c r="K132" s="15" t="s">
        <v>217</v>
      </c>
      <c r="L132" s="88"/>
      <c r="M132" s="88"/>
      <c r="N132" s="88"/>
      <c r="O132" s="88"/>
      <c r="P132" s="88"/>
      <c r="Q132" s="88"/>
      <c r="R132" s="11"/>
      <c r="S132" s="23" t="s">
        <v>185</v>
      </c>
      <c r="T132" s="23"/>
      <c r="U132" s="21" t="s">
        <v>2691</v>
      </c>
      <c r="V132" s="21" t="s">
        <v>2809</v>
      </c>
      <c r="W132" s="23"/>
      <c r="X132" s="15" t="s">
        <v>186</v>
      </c>
      <c r="Y132" s="1348"/>
      <c r="Z132" s="1348"/>
      <c r="AA132" s="1348"/>
      <c r="AB132" s="1348"/>
      <c r="AC132" s="1348"/>
    </row>
    <row r="133" spans="4:29" s="21" customFormat="1">
      <c r="D133" s="11"/>
      <c r="E133" s="11"/>
      <c r="F133" s="11"/>
      <c r="G133" s="11"/>
      <c r="H133" s="11"/>
      <c r="I133" s="11"/>
      <c r="J133" s="11"/>
      <c r="K133" s="11"/>
      <c r="L133" s="11"/>
      <c r="M133" s="11"/>
      <c r="N133" s="11"/>
      <c r="O133" s="11"/>
      <c r="P133" s="11"/>
      <c r="Q133" s="11"/>
      <c r="R133" s="11"/>
      <c r="S133" s="11"/>
      <c r="T133" s="11"/>
      <c r="U133" s="11"/>
      <c r="V133" s="11"/>
      <c r="W133" s="11"/>
      <c r="X133" s="11"/>
    </row>
    <row r="134" spans="4:29" s="21" customFormat="1" ht="14.25" customHeight="1">
      <c r="D134" s="80" t="s">
        <v>3252</v>
      </c>
      <c r="E134" s="81"/>
      <c r="F134" s="81"/>
      <c r="G134" s="81"/>
      <c r="H134" s="81"/>
      <c r="I134" s="81"/>
      <c r="J134" s="81"/>
      <c r="K134" s="81"/>
      <c r="L134" s="81"/>
      <c r="M134" s="81"/>
      <c r="N134" s="81"/>
      <c r="O134" s="81"/>
      <c r="P134" s="106"/>
      <c r="Q134" s="81"/>
      <c r="R134" s="81"/>
      <c r="S134" s="81"/>
      <c r="T134" s="81"/>
      <c r="U134" s="81"/>
      <c r="V134" s="81"/>
      <c r="W134" s="81"/>
      <c r="X134" s="81"/>
      <c r="Y134" s="81"/>
      <c r="Z134" s="81"/>
      <c r="AA134" s="81"/>
      <c r="AB134" s="81"/>
      <c r="AC134" s="81"/>
    </row>
    <row r="135" spans="4:29" s="21" customFormat="1">
      <c r="D135" s="12"/>
      <c r="E135" s="12"/>
      <c r="F135" s="22"/>
      <c r="G135" s="12"/>
      <c r="H135" s="7"/>
      <c r="I135" s="7"/>
      <c r="J135" s="7"/>
      <c r="K135" s="7"/>
      <c r="L135" s="7"/>
      <c r="M135" s="7"/>
      <c r="N135" s="7"/>
      <c r="O135" s="7"/>
      <c r="P135" s="7"/>
      <c r="Q135" s="7"/>
      <c r="R135" s="12"/>
      <c r="S135" s="22"/>
      <c r="T135" s="22"/>
      <c r="U135" s="22"/>
      <c r="V135" s="22"/>
      <c r="W135" s="22"/>
      <c r="X135" s="15"/>
    </row>
    <row r="136" spans="4:29" s="21" customFormat="1">
      <c r="D136" s="20" t="s">
        <v>178</v>
      </c>
      <c r="E136" s="20" t="s">
        <v>211</v>
      </c>
      <c r="F136" s="88"/>
      <c r="G136" s="83" t="s">
        <v>3245</v>
      </c>
      <c r="H136" s="11" t="s">
        <v>1811</v>
      </c>
      <c r="I136" s="11" t="s">
        <v>1899</v>
      </c>
      <c r="J136" s="11"/>
      <c r="K136" s="20" t="s">
        <v>217</v>
      </c>
      <c r="L136" s="88"/>
      <c r="M136" s="88"/>
      <c r="N136" s="88"/>
      <c r="O136" s="88"/>
      <c r="P136" s="88"/>
      <c r="Q136" s="88"/>
      <c r="R136" s="11"/>
      <c r="S136" s="21" t="s">
        <v>185</v>
      </c>
      <c r="U136" s="21" t="s">
        <v>2691</v>
      </c>
      <c r="V136" s="21" t="s">
        <v>2809</v>
      </c>
      <c r="X136" s="7" t="s">
        <v>186</v>
      </c>
      <c r="Y136" s="1348"/>
      <c r="Z136" s="1348"/>
      <c r="AA136" s="1348"/>
      <c r="AB136" s="1348"/>
      <c r="AC136" s="1348"/>
    </row>
    <row r="137" spans="4:29" s="21" customFormat="1">
      <c r="D137" s="20" t="s">
        <v>178</v>
      </c>
      <c r="E137" s="20" t="s">
        <v>211</v>
      </c>
      <c r="F137" s="88"/>
      <c r="G137" s="20" t="s">
        <v>3245</v>
      </c>
      <c r="H137" s="11" t="s">
        <v>1811</v>
      </c>
      <c r="I137" s="11" t="s">
        <v>1899</v>
      </c>
      <c r="J137" s="11"/>
      <c r="K137" s="20" t="s">
        <v>217</v>
      </c>
      <c r="L137" s="88"/>
      <c r="M137" s="88"/>
      <c r="N137" s="88"/>
      <c r="O137" s="88"/>
      <c r="P137" s="88"/>
      <c r="Q137" s="88"/>
      <c r="R137" s="11"/>
      <c r="S137" s="21" t="s">
        <v>185</v>
      </c>
      <c r="U137" s="21" t="s">
        <v>2691</v>
      </c>
      <c r="V137" s="21" t="s">
        <v>2809</v>
      </c>
      <c r="X137" s="7" t="s">
        <v>186</v>
      </c>
      <c r="Y137" s="1348"/>
      <c r="Z137" s="1348"/>
      <c r="AA137" s="1348"/>
      <c r="AB137" s="1348"/>
      <c r="AC137" s="1348"/>
    </row>
    <row r="138" spans="4:29" s="21" customFormat="1">
      <c r="D138" s="20" t="s">
        <v>178</v>
      </c>
      <c r="E138" s="20" t="s">
        <v>211</v>
      </c>
      <c r="F138" s="88"/>
      <c r="G138" s="20" t="s">
        <v>3245</v>
      </c>
      <c r="H138" s="11" t="s">
        <v>1811</v>
      </c>
      <c r="I138" s="11" t="s">
        <v>1899</v>
      </c>
      <c r="J138" s="11"/>
      <c r="K138" s="20" t="s">
        <v>217</v>
      </c>
      <c r="L138" s="88"/>
      <c r="M138" s="88"/>
      <c r="N138" s="88"/>
      <c r="O138" s="88"/>
      <c r="P138" s="88"/>
      <c r="Q138" s="88"/>
      <c r="R138" s="11"/>
      <c r="S138" s="21" t="s">
        <v>185</v>
      </c>
      <c r="U138" s="21" t="s">
        <v>2691</v>
      </c>
      <c r="V138" s="21" t="s">
        <v>2809</v>
      </c>
      <c r="X138" s="7" t="s">
        <v>186</v>
      </c>
      <c r="Y138" s="1348"/>
      <c r="Z138" s="1348"/>
      <c r="AA138" s="1348"/>
      <c r="AB138" s="1348"/>
      <c r="AC138" s="1348"/>
    </row>
    <row r="139" spans="4:29" s="21" customFormat="1">
      <c r="D139" s="20" t="s">
        <v>178</v>
      </c>
      <c r="E139" s="20" t="s">
        <v>211</v>
      </c>
      <c r="F139" s="88"/>
      <c r="G139" s="20" t="s">
        <v>3245</v>
      </c>
      <c r="H139" s="11" t="s">
        <v>1811</v>
      </c>
      <c r="I139" s="11" t="s">
        <v>1899</v>
      </c>
      <c r="J139" s="11"/>
      <c r="K139" s="20" t="s">
        <v>217</v>
      </c>
      <c r="L139" s="88"/>
      <c r="M139" s="88"/>
      <c r="N139" s="88"/>
      <c r="O139" s="88"/>
      <c r="P139" s="88"/>
      <c r="Q139" s="88"/>
      <c r="R139" s="11"/>
      <c r="S139" s="21" t="s">
        <v>185</v>
      </c>
      <c r="U139" s="21" t="s">
        <v>2691</v>
      </c>
      <c r="V139" s="21" t="s">
        <v>2809</v>
      </c>
      <c r="X139" s="7" t="s">
        <v>186</v>
      </c>
      <c r="Y139" s="1348"/>
      <c r="Z139" s="1348"/>
      <c r="AA139" s="1348"/>
      <c r="AB139" s="1348"/>
      <c r="AC139" s="1348"/>
    </row>
    <row r="140" spans="4:29" s="21" customFormat="1">
      <c r="D140" s="15" t="s">
        <v>178</v>
      </c>
      <c r="E140" s="15" t="s">
        <v>211</v>
      </c>
      <c r="F140" s="88"/>
      <c r="G140" s="15" t="s">
        <v>3245</v>
      </c>
      <c r="H140" s="11" t="s">
        <v>1811</v>
      </c>
      <c r="I140" s="11" t="s">
        <v>1899</v>
      </c>
      <c r="J140" s="11"/>
      <c r="K140" s="15" t="s">
        <v>217</v>
      </c>
      <c r="L140" s="88"/>
      <c r="M140" s="88"/>
      <c r="N140" s="88"/>
      <c r="O140" s="88"/>
      <c r="P140" s="88"/>
      <c r="Q140" s="88"/>
      <c r="R140" s="11"/>
      <c r="S140" s="13" t="s">
        <v>185</v>
      </c>
      <c r="T140" s="13"/>
      <c r="U140" s="21" t="s">
        <v>2691</v>
      </c>
      <c r="V140" s="21" t="s">
        <v>2809</v>
      </c>
      <c r="W140" s="13"/>
      <c r="X140" s="15" t="s">
        <v>186</v>
      </c>
      <c r="Y140" s="1348"/>
      <c r="Z140" s="1348"/>
      <c r="AA140" s="1348"/>
      <c r="AB140" s="1348"/>
      <c r="AC140" s="1348"/>
    </row>
    <row r="141" spans="4:29" s="21" customFormat="1">
      <c r="D141" s="15" t="s">
        <v>178</v>
      </c>
      <c r="E141" s="15" t="s">
        <v>211</v>
      </c>
      <c r="F141" s="88"/>
      <c r="G141" s="15" t="s">
        <v>3245</v>
      </c>
      <c r="H141" s="11" t="s">
        <v>1811</v>
      </c>
      <c r="I141" s="11" t="s">
        <v>1899</v>
      </c>
      <c r="J141" s="11"/>
      <c r="K141" s="15" t="s">
        <v>217</v>
      </c>
      <c r="L141" s="88"/>
      <c r="M141" s="88"/>
      <c r="N141" s="88"/>
      <c r="O141" s="88"/>
      <c r="P141" s="88"/>
      <c r="Q141" s="88"/>
      <c r="R141" s="11"/>
      <c r="S141" s="23" t="s">
        <v>185</v>
      </c>
      <c r="T141" s="23"/>
      <c r="U141" s="21" t="s">
        <v>2691</v>
      </c>
      <c r="V141" s="21" t="s">
        <v>2809</v>
      </c>
      <c r="W141" s="23"/>
      <c r="X141" s="15" t="s">
        <v>186</v>
      </c>
      <c r="Y141" s="1348"/>
      <c r="Z141" s="1348"/>
      <c r="AA141" s="1348"/>
      <c r="AB141" s="1348"/>
      <c r="AC141" s="1348"/>
    </row>
    <row r="142" spans="4:29" s="21" customFormat="1">
      <c r="D142" s="15" t="s">
        <v>178</v>
      </c>
      <c r="E142" s="15" t="s">
        <v>211</v>
      </c>
      <c r="F142" s="88"/>
      <c r="G142" s="15" t="s">
        <v>3245</v>
      </c>
      <c r="H142" s="11" t="s">
        <v>1811</v>
      </c>
      <c r="I142" s="11" t="s">
        <v>1899</v>
      </c>
      <c r="J142" s="11"/>
      <c r="K142" s="15" t="s">
        <v>217</v>
      </c>
      <c r="L142" s="88"/>
      <c r="M142" s="88"/>
      <c r="N142" s="88"/>
      <c r="O142" s="88"/>
      <c r="P142" s="88"/>
      <c r="Q142" s="88"/>
      <c r="R142" s="11"/>
      <c r="S142" s="23" t="s">
        <v>185</v>
      </c>
      <c r="T142" s="23"/>
      <c r="U142" s="21" t="s">
        <v>2691</v>
      </c>
      <c r="V142" s="21" t="s">
        <v>2809</v>
      </c>
      <c r="W142" s="23"/>
      <c r="X142" s="15" t="s">
        <v>186</v>
      </c>
      <c r="Y142" s="1348"/>
      <c r="Z142" s="1348"/>
      <c r="AA142" s="1348"/>
      <c r="AB142" s="1348"/>
      <c r="AC142" s="1348"/>
    </row>
    <row r="143" spans="4:29" s="21" customFormat="1">
      <c r="D143" s="15" t="s">
        <v>178</v>
      </c>
      <c r="E143" s="15" t="s">
        <v>211</v>
      </c>
      <c r="F143" s="88"/>
      <c r="G143" s="15" t="s">
        <v>3245</v>
      </c>
      <c r="H143" s="11" t="s">
        <v>1811</v>
      </c>
      <c r="I143" s="11" t="s">
        <v>1899</v>
      </c>
      <c r="J143" s="11"/>
      <c r="K143" s="15" t="s">
        <v>217</v>
      </c>
      <c r="L143" s="88"/>
      <c r="M143" s="88"/>
      <c r="N143" s="88"/>
      <c r="O143" s="88"/>
      <c r="P143" s="88"/>
      <c r="Q143" s="88"/>
      <c r="R143" s="11"/>
      <c r="S143" s="23" t="s">
        <v>185</v>
      </c>
      <c r="T143" s="23"/>
      <c r="U143" s="21" t="s">
        <v>2691</v>
      </c>
      <c r="V143" s="21" t="s">
        <v>2809</v>
      </c>
      <c r="W143" s="23"/>
      <c r="X143" s="15" t="s">
        <v>186</v>
      </c>
      <c r="Y143" s="1348"/>
      <c r="Z143" s="1348"/>
      <c r="AA143" s="1348"/>
      <c r="AB143" s="1348"/>
      <c r="AC143" s="1348"/>
    </row>
    <row r="144" spans="4:29" s="21" customFormat="1">
      <c r="D144" s="20" t="s">
        <v>178</v>
      </c>
      <c r="E144" s="20" t="s">
        <v>211</v>
      </c>
      <c r="F144" s="88"/>
      <c r="G144" s="20" t="s">
        <v>3245</v>
      </c>
      <c r="H144" s="11" t="s">
        <v>1811</v>
      </c>
      <c r="I144" s="11" t="s">
        <v>1899</v>
      </c>
      <c r="J144" s="11"/>
      <c r="K144" s="20" t="s">
        <v>217</v>
      </c>
      <c r="L144" s="88"/>
      <c r="M144" s="88"/>
      <c r="N144" s="88"/>
      <c r="O144" s="88"/>
      <c r="P144" s="88"/>
      <c r="Q144" s="88"/>
      <c r="R144" s="11"/>
      <c r="S144" s="21" t="s">
        <v>185</v>
      </c>
      <c r="U144" s="21" t="s">
        <v>2691</v>
      </c>
      <c r="V144" s="21" t="s">
        <v>2809</v>
      </c>
      <c r="X144" s="7" t="s">
        <v>186</v>
      </c>
      <c r="Y144" s="1348"/>
      <c r="Z144" s="1348"/>
      <c r="AA144" s="1348"/>
      <c r="AB144" s="1348"/>
      <c r="AC144" s="1348"/>
    </row>
    <row r="145" spans="3:29" s="21" customFormat="1">
      <c r="C145" s="11"/>
      <c r="D145" s="20" t="s">
        <v>178</v>
      </c>
      <c r="E145" s="20" t="s">
        <v>211</v>
      </c>
      <c r="F145" s="88"/>
      <c r="G145" s="20" t="s">
        <v>3245</v>
      </c>
      <c r="H145" s="11" t="s">
        <v>1811</v>
      </c>
      <c r="I145" s="11" t="s">
        <v>1899</v>
      </c>
      <c r="J145" s="11"/>
      <c r="K145" s="20" t="s">
        <v>217</v>
      </c>
      <c r="L145" s="88"/>
      <c r="M145" s="88"/>
      <c r="N145" s="88"/>
      <c r="O145" s="88"/>
      <c r="P145" s="88"/>
      <c r="Q145" s="88"/>
      <c r="R145" s="11"/>
      <c r="S145" s="21" t="s">
        <v>185</v>
      </c>
      <c r="U145" s="21" t="s">
        <v>2691</v>
      </c>
      <c r="V145" s="21" t="s">
        <v>2809</v>
      </c>
      <c r="X145" s="7" t="s">
        <v>186</v>
      </c>
      <c r="Y145" s="1348"/>
      <c r="Z145" s="1348"/>
      <c r="AA145" s="1348"/>
      <c r="AB145" s="1348"/>
      <c r="AC145" s="1348"/>
    </row>
    <row r="146" spans="3:29" s="21" customFormat="1">
      <c r="C146" s="11"/>
      <c r="D146" s="20" t="s">
        <v>178</v>
      </c>
      <c r="E146" s="20" t="s">
        <v>211</v>
      </c>
      <c r="F146" s="88"/>
      <c r="G146" s="20" t="s">
        <v>3245</v>
      </c>
      <c r="H146" s="11" t="s">
        <v>1811</v>
      </c>
      <c r="I146" s="11" t="s">
        <v>1899</v>
      </c>
      <c r="J146" s="11"/>
      <c r="K146" s="20" t="s">
        <v>217</v>
      </c>
      <c r="L146" s="88"/>
      <c r="M146" s="88"/>
      <c r="N146" s="88"/>
      <c r="O146" s="88"/>
      <c r="P146" s="88"/>
      <c r="Q146" s="88"/>
      <c r="R146" s="11"/>
      <c r="S146" s="21" t="s">
        <v>185</v>
      </c>
      <c r="U146" s="21" t="s">
        <v>2691</v>
      </c>
      <c r="V146" s="21" t="s">
        <v>2809</v>
      </c>
      <c r="X146" s="7" t="s">
        <v>186</v>
      </c>
      <c r="Y146" s="1348"/>
      <c r="Z146" s="1348"/>
      <c r="AA146" s="1348"/>
      <c r="AB146" s="1348"/>
      <c r="AC146" s="1348"/>
    </row>
    <row r="147" spans="3:29" s="21" customFormat="1">
      <c r="C147" s="11"/>
      <c r="D147" s="20" t="s">
        <v>178</v>
      </c>
      <c r="E147" s="20" t="s">
        <v>211</v>
      </c>
      <c r="F147" s="88"/>
      <c r="G147" s="20" t="s">
        <v>3245</v>
      </c>
      <c r="H147" s="11" t="s">
        <v>1811</v>
      </c>
      <c r="I147" s="11" t="s">
        <v>1899</v>
      </c>
      <c r="J147" s="11"/>
      <c r="K147" s="20" t="s">
        <v>217</v>
      </c>
      <c r="L147" s="88"/>
      <c r="M147" s="88"/>
      <c r="N147" s="88"/>
      <c r="O147" s="88"/>
      <c r="P147" s="88"/>
      <c r="Q147" s="88"/>
      <c r="R147" s="11"/>
      <c r="S147" s="21" t="s">
        <v>185</v>
      </c>
      <c r="U147" s="21" t="s">
        <v>2691</v>
      </c>
      <c r="V147" s="21" t="s">
        <v>2809</v>
      </c>
      <c r="X147" s="7" t="s">
        <v>186</v>
      </c>
      <c r="Y147" s="1348"/>
      <c r="Z147" s="1348"/>
      <c r="AA147" s="1348"/>
      <c r="AB147" s="1348"/>
      <c r="AC147" s="1348"/>
    </row>
    <row r="148" spans="3:29" s="21" customFormat="1">
      <c r="C148" s="11"/>
      <c r="D148" s="15" t="s">
        <v>178</v>
      </c>
      <c r="E148" s="15" t="s">
        <v>211</v>
      </c>
      <c r="F148" s="88"/>
      <c r="G148" s="15" t="s">
        <v>3245</v>
      </c>
      <c r="H148" s="11" t="s">
        <v>1811</v>
      </c>
      <c r="I148" s="11" t="s">
        <v>1899</v>
      </c>
      <c r="J148" s="11"/>
      <c r="K148" s="15" t="s">
        <v>217</v>
      </c>
      <c r="L148" s="88"/>
      <c r="M148" s="88"/>
      <c r="N148" s="88"/>
      <c r="O148" s="88"/>
      <c r="P148" s="88"/>
      <c r="Q148" s="88"/>
      <c r="R148" s="11"/>
      <c r="S148" s="13" t="s">
        <v>185</v>
      </c>
      <c r="T148" s="13"/>
      <c r="U148" s="21" t="s">
        <v>2691</v>
      </c>
      <c r="V148" s="21" t="s">
        <v>2809</v>
      </c>
      <c r="W148" s="13"/>
      <c r="X148" s="15" t="s">
        <v>186</v>
      </c>
      <c r="Y148" s="1348"/>
      <c r="Z148" s="1348"/>
      <c r="AA148" s="1348"/>
      <c r="AB148" s="1348"/>
      <c r="AC148" s="1348"/>
    </row>
    <row r="149" spans="3:29" s="21" customFormat="1">
      <c r="C149" s="11"/>
      <c r="D149" s="15" t="s">
        <v>178</v>
      </c>
      <c r="E149" s="15" t="s">
        <v>211</v>
      </c>
      <c r="F149" s="88"/>
      <c r="G149" s="15" t="s">
        <v>3245</v>
      </c>
      <c r="H149" s="11" t="s">
        <v>1811</v>
      </c>
      <c r="I149" s="11" t="s">
        <v>1899</v>
      </c>
      <c r="J149" s="11"/>
      <c r="K149" s="15" t="s">
        <v>217</v>
      </c>
      <c r="L149" s="88"/>
      <c r="M149" s="88"/>
      <c r="N149" s="88"/>
      <c r="O149" s="88"/>
      <c r="P149" s="88"/>
      <c r="Q149" s="88"/>
      <c r="R149" s="11"/>
      <c r="S149" s="23" t="s">
        <v>185</v>
      </c>
      <c r="T149" s="23"/>
      <c r="U149" s="21" t="s">
        <v>2691</v>
      </c>
      <c r="V149" s="21" t="s">
        <v>2809</v>
      </c>
      <c r="W149" s="23"/>
      <c r="X149" s="15" t="s">
        <v>186</v>
      </c>
      <c r="Y149" s="1348"/>
      <c r="Z149" s="1348"/>
      <c r="AA149" s="1348"/>
      <c r="AB149" s="1348"/>
      <c r="AC149" s="1348"/>
    </row>
    <row r="150" spans="3:29" s="21" customFormat="1">
      <c r="C150" s="11"/>
      <c r="D150" s="15" t="s">
        <v>178</v>
      </c>
      <c r="E150" s="15" t="s">
        <v>211</v>
      </c>
      <c r="F150" s="88"/>
      <c r="G150" s="15" t="s">
        <v>3245</v>
      </c>
      <c r="H150" s="11" t="s">
        <v>1811</v>
      </c>
      <c r="I150" s="11" t="s">
        <v>1899</v>
      </c>
      <c r="J150" s="11"/>
      <c r="K150" s="15" t="s">
        <v>217</v>
      </c>
      <c r="L150" s="88"/>
      <c r="M150" s="88"/>
      <c r="N150" s="88"/>
      <c r="O150" s="88"/>
      <c r="P150" s="88"/>
      <c r="Q150" s="88"/>
      <c r="R150" s="11"/>
      <c r="S150" s="23" t="s">
        <v>185</v>
      </c>
      <c r="T150" s="23"/>
      <c r="U150" s="21" t="s">
        <v>2691</v>
      </c>
      <c r="V150" s="21" t="s">
        <v>2809</v>
      </c>
      <c r="W150" s="23"/>
      <c r="X150" s="15" t="s">
        <v>186</v>
      </c>
      <c r="Y150" s="1348"/>
      <c r="Z150" s="1348"/>
      <c r="AA150" s="1348"/>
      <c r="AB150" s="1348"/>
      <c r="AC150" s="1348"/>
    </row>
    <row r="151" spans="3:29" s="21" customFormat="1">
      <c r="C151" s="11"/>
      <c r="D151" s="15" t="s">
        <v>178</v>
      </c>
      <c r="E151" s="15" t="s">
        <v>211</v>
      </c>
      <c r="F151" s="88"/>
      <c r="G151" s="15" t="s">
        <v>3245</v>
      </c>
      <c r="H151" s="11" t="s">
        <v>1811</v>
      </c>
      <c r="I151" s="11" t="s">
        <v>1899</v>
      </c>
      <c r="J151" s="11"/>
      <c r="K151" s="15" t="s">
        <v>217</v>
      </c>
      <c r="L151" s="88"/>
      <c r="M151" s="88"/>
      <c r="N151" s="88"/>
      <c r="O151" s="88"/>
      <c r="P151" s="88"/>
      <c r="Q151" s="88"/>
      <c r="R151" s="11"/>
      <c r="S151" s="23" t="s">
        <v>185</v>
      </c>
      <c r="T151" s="23"/>
      <c r="U151" s="21" t="s">
        <v>2691</v>
      </c>
      <c r="V151" s="21" t="s">
        <v>2809</v>
      </c>
      <c r="W151" s="23"/>
      <c r="X151" s="15" t="s">
        <v>186</v>
      </c>
      <c r="Y151" s="1348"/>
      <c r="Z151" s="1348"/>
      <c r="AA151" s="1348"/>
      <c r="AB151" s="1348"/>
      <c r="AC151" s="1348"/>
    </row>
    <row r="152" spans="3:29" s="21" customFormat="1">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3:29" s="21" customFormat="1" ht="13.9">
      <c r="C153" s="34" t="s">
        <v>3246</v>
      </c>
      <c r="D153" s="34"/>
      <c r="E153" s="33"/>
      <c r="F153" s="33"/>
      <c r="G153" s="33"/>
      <c r="H153" s="33"/>
      <c r="I153" s="33"/>
      <c r="J153" s="33"/>
      <c r="K153" s="33"/>
      <c r="L153" s="33"/>
      <c r="M153" s="34"/>
      <c r="N153" s="34"/>
      <c r="O153" s="34"/>
      <c r="P153" s="34"/>
      <c r="Q153" s="33"/>
      <c r="R153" s="33"/>
      <c r="S153" s="33"/>
      <c r="T153" s="33"/>
      <c r="U153" s="33"/>
      <c r="V153" s="33"/>
      <c r="W153" s="33"/>
      <c r="X153" s="33"/>
      <c r="Y153" s="33"/>
      <c r="Z153" s="33"/>
      <c r="AA153" s="33"/>
      <c r="AB153" s="33"/>
      <c r="AC153" s="33"/>
    </row>
    <row r="154" spans="3:29" s="21" customFormat="1">
      <c r="C154" s="12"/>
      <c r="D154" s="12"/>
      <c r="E154" s="12"/>
      <c r="F154" s="22"/>
      <c r="G154" s="12"/>
      <c r="H154" s="7"/>
      <c r="I154" s="7"/>
      <c r="J154" s="7"/>
      <c r="K154" s="7"/>
      <c r="L154" s="7"/>
      <c r="M154" s="7"/>
      <c r="N154" s="7"/>
      <c r="O154" s="7"/>
      <c r="P154" s="7"/>
      <c r="Q154" s="7"/>
      <c r="R154" s="12"/>
      <c r="S154" s="22"/>
      <c r="T154" s="22"/>
      <c r="U154" s="22"/>
      <c r="V154" s="22"/>
      <c r="W154" s="22"/>
      <c r="X154" s="15"/>
    </row>
    <row r="155" spans="3:29" s="21" customFormat="1">
      <c r="C155" s="11"/>
      <c r="D155" s="20" t="s">
        <v>178</v>
      </c>
      <c r="E155" s="20" t="s">
        <v>211</v>
      </c>
      <c r="F155" s="88"/>
      <c r="G155" s="83" t="s">
        <v>3245</v>
      </c>
      <c r="H155" s="83" t="s">
        <v>3246</v>
      </c>
      <c r="I155" s="11"/>
      <c r="J155" s="20"/>
      <c r="K155" s="20"/>
      <c r="L155" s="88"/>
      <c r="M155" s="88"/>
      <c r="N155" s="88"/>
      <c r="O155" s="88"/>
      <c r="P155" s="88"/>
      <c r="Q155" s="88"/>
      <c r="R155" s="88"/>
      <c r="S155" s="21" t="s">
        <v>185</v>
      </c>
      <c r="U155" s="21" t="s">
        <v>2691</v>
      </c>
      <c r="V155" s="21" t="s">
        <v>2809</v>
      </c>
      <c r="X155" s="7" t="s">
        <v>186</v>
      </c>
      <c r="Y155" s="1348"/>
      <c r="Z155" s="1348"/>
      <c r="AA155" s="1348"/>
      <c r="AB155" s="1348"/>
      <c r="AC155" s="1348"/>
    </row>
    <row r="156" spans="3:29" s="21" customFormat="1">
      <c r="C156" s="11"/>
      <c r="D156" s="20" t="s">
        <v>178</v>
      </c>
      <c r="E156" s="20" t="s">
        <v>211</v>
      </c>
      <c r="F156" s="88"/>
      <c r="G156" s="20" t="s">
        <v>3245</v>
      </c>
      <c r="H156" s="83" t="s">
        <v>3246</v>
      </c>
      <c r="I156" s="11"/>
      <c r="J156" s="11"/>
      <c r="K156" s="20"/>
      <c r="L156" s="88"/>
      <c r="M156" s="88"/>
      <c r="N156" s="88"/>
      <c r="O156" s="88"/>
      <c r="P156" s="88"/>
      <c r="Q156" s="88"/>
      <c r="R156" s="88"/>
      <c r="S156" s="21" t="s">
        <v>185</v>
      </c>
      <c r="U156" s="21" t="s">
        <v>2691</v>
      </c>
      <c r="V156" s="21" t="s">
        <v>2809</v>
      </c>
      <c r="X156" s="7" t="s">
        <v>186</v>
      </c>
      <c r="Y156" s="1348"/>
      <c r="Z156" s="1348"/>
      <c r="AA156" s="1348"/>
      <c r="AB156" s="1348"/>
      <c r="AC156" s="1348"/>
    </row>
    <row r="157" spans="3:29" s="21" customFormat="1">
      <c r="C157" s="11"/>
      <c r="D157" s="20" t="s">
        <v>178</v>
      </c>
      <c r="E157" s="20" t="s">
        <v>211</v>
      </c>
      <c r="F157" s="88"/>
      <c r="G157" s="20" t="s">
        <v>3245</v>
      </c>
      <c r="H157" s="11" t="s">
        <v>3246</v>
      </c>
      <c r="I157" s="11"/>
      <c r="J157" s="11"/>
      <c r="K157" s="20"/>
      <c r="L157" s="88"/>
      <c r="M157" s="88"/>
      <c r="N157" s="88"/>
      <c r="O157" s="88"/>
      <c r="P157" s="88"/>
      <c r="Q157" s="88"/>
      <c r="R157" s="88"/>
      <c r="S157" s="21" t="s">
        <v>185</v>
      </c>
      <c r="U157" s="21" t="s">
        <v>2691</v>
      </c>
      <c r="V157" s="21" t="s">
        <v>2809</v>
      </c>
      <c r="X157" s="7" t="s">
        <v>186</v>
      </c>
      <c r="Y157" s="1348"/>
      <c r="Z157" s="1348"/>
      <c r="AA157" s="1348"/>
      <c r="AB157" s="1348"/>
      <c r="AC157" s="1348"/>
    </row>
    <row r="158" spans="3:29" s="21" customFormat="1">
      <c r="C158" s="11"/>
      <c r="D158" s="20" t="s">
        <v>178</v>
      </c>
      <c r="E158" s="20" t="s">
        <v>211</v>
      </c>
      <c r="F158" s="88"/>
      <c r="G158" s="20" t="s">
        <v>3245</v>
      </c>
      <c r="H158" s="11" t="s">
        <v>3246</v>
      </c>
      <c r="I158" s="11"/>
      <c r="J158" s="11"/>
      <c r="K158" s="20"/>
      <c r="L158" s="88"/>
      <c r="M158" s="88"/>
      <c r="N158" s="88"/>
      <c r="O158" s="88"/>
      <c r="P158" s="88"/>
      <c r="Q158" s="88"/>
      <c r="R158" s="88"/>
      <c r="S158" s="21" t="s">
        <v>185</v>
      </c>
      <c r="U158" s="21" t="s">
        <v>2691</v>
      </c>
      <c r="V158" s="21" t="s">
        <v>2809</v>
      </c>
      <c r="X158" s="7" t="s">
        <v>186</v>
      </c>
      <c r="Y158" s="1348"/>
      <c r="Z158" s="1348"/>
      <c r="AA158" s="1348"/>
      <c r="AB158" s="1348"/>
      <c r="AC158" s="1348"/>
    </row>
    <row r="159" spans="3:29" s="21" customFormat="1">
      <c r="C159" s="11"/>
      <c r="D159" s="15" t="s">
        <v>178</v>
      </c>
      <c r="E159" s="15" t="s">
        <v>211</v>
      </c>
      <c r="F159" s="88"/>
      <c r="G159" s="15" t="s">
        <v>3245</v>
      </c>
      <c r="H159" s="11" t="s">
        <v>3246</v>
      </c>
      <c r="I159" s="11"/>
      <c r="J159" s="11"/>
      <c r="K159" s="15"/>
      <c r="L159" s="88"/>
      <c r="M159" s="88"/>
      <c r="N159" s="88"/>
      <c r="O159" s="88"/>
      <c r="P159" s="88"/>
      <c r="Q159" s="88"/>
      <c r="R159" s="88"/>
      <c r="S159" s="13" t="s">
        <v>185</v>
      </c>
      <c r="T159" s="13"/>
      <c r="U159" s="21" t="s">
        <v>2691</v>
      </c>
      <c r="V159" s="21" t="s">
        <v>2809</v>
      </c>
      <c r="W159" s="13"/>
      <c r="X159" s="15" t="s">
        <v>186</v>
      </c>
      <c r="Y159" s="1348"/>
      <c r="Z159" s="1348"/>
      <c r="AA159" s="1348"/>
      <c r="AB159" s="1348"/>
      <c r="AC159" s="1348"/>
    </row>
    <row r="160" spans="3:29" s="21" customFormat="1">
      <c r="C160" s="11"/>
      <c r="D160" s="15" t="s">
        <v>178</v>
      </c>
      <c r="E160" s="15" t="s">
        <v>211</v>
      </c>
      <c r="F160" s="88"/>
      <c r="G160" s="15" t="s">
        <v>3245</v>
      </c>
      <c r="H160" s="11" t="s">
        <v>3246</v>
      </c>
      <c r="I160" s="11"/>
      <c r="J160" s="11"/>
      <c r="K160" s="15"/>
      <c r="L160" s="88"/>
      <c r="M160" s="88"/>
      <c r="N160" s="88"/>
      <c r="O160" s="88"/>
      <c r="P160" s="88"/>
      <c r="Q160" s="88"/>
      <c r="R160" s="88"/>
      <c r="S160" s="23" t="s">
        <v>185</v>
      </c>
      <c r="T160" s="23"/>
      <c r="U160" s="21" t="s">
        <v>2691</v>
      </c>
      <c r="V160" s="21" t="s">
        <v>2809</v>
      </c>
      <c r="W160" s="23"/>
      <c r="X160" s="15" t="s">
        <v>186</v>
      </c>
      <c r="Y160" s="1348"/>
      <c r="Z160" s="1348"/>
      <c r="AA160" s="1348"/>
      <c r="AB160" s="1348"/>
      <c r="AC160" s="1348"/>
    </row>
    <row r="161" spans="3:29" s="21" customFormat="1">
      <c r="C161" s="11"/>
      <c r="D161" s="15" t="s">
        <v>178</v>
      </c>
      <c r="E161" s="15" t="s">
        <v>211</v>
      </c>
      <c r="F161" s="88"/>
      <c r="G161" s="15" t="s">
        <v>3245</v>
      </c>
      <c r="H161" s="11" t="s">
        <v>3246</v>
      </c>
      <c r="I161" s="11"/>
      <c r="J161" s="11"/>
      <c r="K161" s="15"/>
      <c r="L161" s="88"/>
      <c r="M161" s="88"/>
      <c r="N161" s="88"/>
      <c r="O161" s="88"/>
      <c r="P161" s="88"/>
      <c r="Q161" s="88"/>
      <c r="R161" s="88"/>
      <c r="S161" s="23" t="s">
        <v>185</v>
      </c>
      <c r="T161" s="23"/>
      <c r="U161" s="21" t="s">
        <v>2691</v>
      </c>
      <c r="V161" s="21" t="s">
        <v>2809</v>
      </c>
      <c r="W161" s="23"/>
      <c r="X161" s="15" t="s">
        <v>186</v>
      </c>
      <c r="Y161" s="1348"/>
      <c r="Z161" s="1348"/>
      <c r="AA161" s="1348"/>
      <c r="AB161" s="1348"/>
      <c r="AC161" s="1348"/>
    </row>
    <row r="162" spans="3:29" s="21" customFormat="1">
      <c r="C162" s="11"/>
      <c r="D162" s="15" t="s">
        <v>178</v>
      </c>
      <c r="E162" s="15" t="s">
        <v>211</v>
      </c>
      <c r="F162" s="88"/>
      <c r="G162" s="15" t="s">
        <v>3245</v>
      </c>
      <c r="H162" s="11" t="s">
        <v>3246</v>
      </c>
      <c r="I162" s="11"/>
      <c r="J162" s="11"/>
      <c r="K162" s="15"/>
      <c r="L162" s="88"/>
      <c r="M162" s="88"/>
      <c r="N162" s="88"/>
      <c r="O162" s="88"/>
      <c r="P162" s="88"/>
      <c r="Q162" s="88"/>
      <c r="R162" s="88"/>
      <c r="S162" s="23" t="s">
        <v>185</v>
      </c>
      <c r="T162" s="23"/>
      <c r="U162" s="21" t="s">
        <v>2691</v>
      </c>
      <c r="V162" s="21" t="s">
        <v>2809</v>
      </c>
      <c r="W162" s="23"/>
      <c r="X162" s="15" t="s">
        <v>186</v>
      </c>
      <c r="Y162" s="1348"/>
      <c r="Z162" s="1348"/>
      <c r="AA162" s="1348"/>
      <c r="AB162" s="1348"/>
      <c r="AC162" s="1348"/>
    </row>
    <row r="163" spans="3:29" s="21" customFormat="1">
      <c r="C163" s="11"/>
      <c r="D163" s="20" t="s">
        <v>178</v>
      </c>
      <c r="E163" s="20" t="s">
        <v>211</v>
      </c>
      <c r="F163" s="88"/>
      <c r="G163" s="20" t="s">
        <v>3245</v>
      </c>
      <c r="H163" s="11" t="s">
        <v>3246</v>
      </c>
      <c r="I163" s="11"/>
      <c r="J163" s="11"/>
      <c r="K163" s="20"/>
      <c r="L163" s="88"/>
      <c r="M163" s="88"/>
      <c r="N163" s="88"/>
      <c r="O163" s="88"/>
      <c r="P163" s="88"/>
      <c r="Q163" s="88"/>
      <c r="R163" s="88"/>
      <c r="S163" s="21" t="s">
        <v>185</v>
      </c>
      <c r="U163" s="21" t="s">
        <v>2691</v>
      </c>
      <c r="V163" s="21" t="s">
        <v>2809</v>
      </c>
      <c r="X163" s="7" t="s">
        <v>186</v>
      </c>
      <c r="Y163" s="1348"/>
      <c r="Z163" s="1348"/>
      <c r="AA163" s="1348"/>
      <c r="AB163" s="1348"/>
      <c r="AC163" s="1348"/>
    </row>
    <row r="164" spans="3:29" s="21" customFormat="1">
      <c r="C164" s="11"/>
      <c r="D164" s="20" t="s">
        <v>178</v>
      </c>
      <c r="E164" s="20" t="s">
        <v>211</v>
      </c>
      <c r="F164" s="88"/>
      <c r="G164" s="20" t="s">
        <v>3245</v>
      </c>
      <c r="H164" s="11" t="s">
        <v>3246</v>
      </c>
      <c r="I164" s="11"/>
      <c r="J164" s="11"/>
      <c r="K164" s="20"/>
      <c r="L164" s="88"/>
      <c r="M164" s="88"/>
      <c r="N164" s="88"/>
      <c r="O164" s="88"/>
      <c r="P164" s="88"/>
      <c r="Q164" s="88"/>
      <c r="R164" s="88"/>
      <c r="S164" s="21" t="s">
        <v>185</v>
      </c>
      <c r="U164" s="21" t="s">
        <v>2691</v>
      </c>
      <c r="V164" s="21" t="s">
        <v>2809</v>
      </c>
      <c r="X164" s="7" t="s">
        <v>186</v>
      </c>
      <c r="Y164" s="1348"/>
      <c r="Z164" s="1348"/>
      <c r="AA164" s="1348"/>
      <c r="AB164" s="1348"/>
      <c r="AC164" s="1348"/>
    </row>
    <row r="165" spans="3:29" s="21" customFormat="1">
      <c r="C165" s="11"/>
      <c r="D165" s="20" t="s">
        <v>178</v>
      </c>
      <c r="E165" s="20" t="s">
        <v>211</v>
      </c>
      <c r="F165" s="88"/>
      <c r="G165" s="20" t="s">
        <v>3245</v>
      </c>
      <c r="H165" s="11" t="s">
        <v>3246</v>
      </c>
      <c r="I165" s="11"/>
      <c r="J165" s="11"/>
      <c r="K165" s="20"/>
      <c r="L165" s="88"/>
      <c r="M165" s="88"/>
      <c r="N165" s="88"/>
      <c r="O165" s="88"/>
      <c r="P165" s="88"/>
      <c r="Q165" s="88"/>
      <c r="R165" s="88"/>
      <c r="S165" s="21" t="s">
        <v>185</v>
      </c>
      <c r="U165" s="21" t="s">
        <v>2691</v>
      </c>
      <c r="V165" s="21" t="s">
        <v>2809</v>
      </c>
      <c r="X165" s="7" t="s">
        <v>186</v>
      </c>
      <c r="Y165" s="1348"/>
      <c r="Z165" s="1348"/>
      <c r="AA165" s="1348"/>
      <c r="AB165" s="1348"/>
      <c r="AC165" s="1348"/>
    </row>
    <row r="166" spans="3:29" s="21" customFormat="1">
      <c r="C166" s="11"/>
      <c r="D166" s="20" t="s">
        <v>178</v>
      </c>
      <c r="E166" s="20" t="s">
        <v>211</v>
      </c>
      <c r="F166" s="88"/>
      <c r="G166" s="20" t="s">
        <v>3245</v>
      </c>
      <c r="H166" s="11" t="s">
        <v>3246</v>
      </c>
      <c r="I166" s="11"/>
      <c r="J166" s="11"/>
      <c r="K166" s="20"/>
      <c r="L166" s="88"/>
      <c r="M166" s="88"/>
      <c r="N166" s="88"/>
      <c r="O166" s="88"/>
      <c r="P166" s="88"/>
      <c r="Q166" s="88"/>
      <c r="R166" s="88"/>
      <c r="S166" s="21" t="s">
        <v>185</v>
      </c>
      <c r="U166" s="21" t="s">
        <v>2691</v>
      </c>
      <c r="V166" s="21" t="s">
        <v>2809</v>
      </c>
      <c r="X166" s="7" t="s">
        <v>186</v>
      </c>
      <c r="Y166" s="1348"/>
      <c r="Z166" s="1348"/>
      <c r="AA166" s="1348"/>
      <c r="AB166" s="1348"/>
      <c r="AC166" s="1348"/>
    </row>
    <row r="167" spans="3:29" s="21" customFormat="1">
      <c r="C167" s="11"/>
      <c r="D167" s="15" t="s">
        <v>178</v>
      </c>
      <c r="E167" s="15" t="s">
        <v>211</v>
      </c>
      <c r="F167" s="88"/>
      <c r="G167" s="15" t="s">
        <v>3245</v>
      </c>
      <c r="H167" s="11" t="s">
        <v>3246</v>
      </c>
      <c r="I167" s="11"/>
      <c r="J167" s="11"/>
      <c r="K167" s="15"/>
      <c r="L167" s="88"/>
      <c r="M167" s="88"/>
      <c r="N167" s="88"/>
      <c r="O167" s="88"/>
      <c r="P167" s="88"/>
      <c r="Q167" s="88"/>
      <c r="R167" s="88"/>
      <c r="S167" s="13" t="s">
        <v>185</v>
      </c>
      <c r="T167" s="13"/>
      <c r="U167" s="21" t="s">
        <v>2691</v>
      </c>
      <c r="V167" s="21" t="s">
        <v>2809</v>
      </c>
      <c r="W167" s="13"/>
      <c r="X167" s="15" t="s">
        <v>186</v>
      </c>
      <c r="Y167" s="1348"/>
      <c r="Z167" s="1348"/>
      <c r="AA167" s="1348"/>
      <c r="AB167" s="1348"/>
      <c r="AC167" s="1348"/>
    </row>
    <row r="168" spans="3:29" s="21" customFormat="1">
      <c r="C168" s="11"/>
      <c r="D168" s="15" t="s">
        <v>178</v>
      </c>
      <c r="E168" s="15" t="s">
        <v>211</v>
      </c>
      <c r="F168" s="88"/>
      <c r="G168" s="15" t="s">
        <v>3245</v>
      </c>
      <c r="H168" s="11" t="s">
        <v>3246</v>
      </c>
      <c r="I168" s="11"/>
      <c r="J168" s="11"/>
      <c r="K168" s="15"/>
      <c r="L168" s="88"/>
      <c r="M168" s="88"/>
      <c r="N168" s="88"/>
      <c r="O168" s="88"/>
      <c r="P168" s="88"/>
      <c r="Q168" s="88"/>
      <c r="R168" s="88"/>
      <c r="S168" s="23" t="s">
        <v>185</v>
      </c>
      <c r="T168" s="23"/>
      <c r="U168" s="21" t="s">
        <v>2691</v>
      </c>
      <c r="V168" s="21" t="s">
        <v>2809</v>
      </c>
      <c r="W168" s="23"/>
      <c r="X168" s="15" t="s">
        <v>186</v>
      </c>
      <c r="Y168" s="1348"/>
      <c r="Z168" s="1348"/>
      <c r="AA168" s="1348"/>
      <c r="AB168" s="1348"/>
      <c r="AC168" s="1348"/>
    </row>
    <row r="169" spans="3:29" s="21" customFormat="1">
      <c r="C169" s="11"/>
      <c r="D169" s="15" t="s">
        <v>178</v>
      </c>
      <c r="E169" s="15" t="s">
        <v>211</v>
      </c>
      <c r="F169" s="88"/>
      <c r="G169" s="15" t="s">
        <v>3245</v>
      </c>
      <c r="H169" s="11" t="s">
        <v>3246</v>
      </c>
      <c r="I169" s="11"/>
      <c r="J169" s="11"/>
      <c r="K169" s="15"/>
      <c r="L169" s="88"/>
      <c r="M169" s="88"/>
      <c r="N169" s="88"/>
      <c r="O169" s="88"/>
      <c r="P169" s="88"/>
      <c r="Q169" s="88"/>
      <c r="R169" s="88"/>
      <c r="S169" s="23" t="s">
        <v>185</v>
      </c>
      <c r="T169" s="23"/>
      <c r="U169" s="21" t="s">
        <v>2691</v>
      </c>
      <c r="V169" s="21" t="s">
        <v>2809</v>
      </c>
      <c r="W169" s="23"/>
      <c r="X169" s="15" t="s">
        <v>186</v>
      </c>
      <c r="Y169" s="1348"/>
      <c r="Z169" s="1348"/>
      <c r="AA169" s="1348"/>
      <c r="AB169" s="1348"/>
      <c r="AC169" s="1348"/>
    </row>
    <row r="170" spans="3:29" s="21" customFormat="1">
      <c r="C170" s="11"/>
      <c r="D170" s="15" t="s">
        <v>178</v>
      </c>
      <c r="E170" s="15" t="s">
        <v>211</v>
      </c>
      <c r="F170" s="88"/>
      <c r="G170" s="15" t="s">
        <v>3245</v>
      </c>
      <c r="H170" s="11" t="s">
        <v>3246</v>
      </c>
      <c r="I170" s="11"/>
      <c r="J170" s="11"/>
      <c r="K170" s="15"/>
      <c r="L170" s="88"/>
      <c r="M170" s="88"/>
      <c r="N170" s="88"/>
      <c r="O170" s="88"/>
      <c r="P170" s="88"/>
      <c r="Q170" s="88"/>
      <c r="R170" s="88"/>
      <c r="S170" s="23" t="s">
        <v>185</v>
      </c>
      <c r="T170" s="23"/>
      <c r="U170" s="21" t="s">
        <v>2691</v>
      </c>
      <c r="V170" s="21" t="s">
        <v>2809</v>
      </c>
      <c r="W170" s="23"/>
      <c r="X170" s="15" t="s">
        <v>186</v>
      </c>
      <c r="Y170" s="1348"/>
      <c r="Z170" s="1348"/>
      <c r="AA170" s="1348"/>
      <c r="AB170" s="1348"/>
      <c r="AC170" s="1348"/>
    </row>
    <row r="171" spans="3:29" s="21" customFormat="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3:29" s="21" customFormat="1" ht="13.9">
      <c r="C172" s="34" t="s">
        <v>1835</v>
      </c>
      <c r="D172" s="34"/>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3:29" s="21" customFormat="1">
      <c r="C173" s="12"/>
      <c r="D173" s="12"/>
      <c r="E173" s="12"/>
      <c r="F173" s="22"/>
      <c r="G173" s="12"/>
      <c r="H173" s="7"/>
      <c r="I173" s="7"/>
      <c r="J173" s="7"/>
      <c r="K173" s="7"/>
      <c r="L173" s="7"/>
      <c r="M173" s="7"/>
      <c r="N173" s="7"/>
      <c r="O173" s="7"/>
      <c r="P173" s="7"/>
      <c r="Q173" s="7"/>
      <c r="R173" s="12"/>
      <c r="S173" s="22"/>
      <c r="T173" s="22"/>
      <c r="U173" s="22"/>
      <c r="V173" s="22"/>
      <c r="W173" s="22"/>
      <c r="X173" s="15"/>
    </row>
    <row r="174" spans="3:29" s="21" customFormat="1">
      <c r="C174" s="11"/>
      <c r="D174" s="20" t="s">
        <v>178</v>
      </c>
      <c r="E174" s="20" t="s">
        <v>203</v>
      </c>
      <c r="F174" s="88"/>
      <c r="G174" s="83" t="s">
        <v>3245</v>
      </c>
      <c r="H174" s="11" t="s">
        <v>1835</v>
      </c>
      <c r="I174" s="11"/>
      <c r="J174" s="11"/>
      <c r="K174" s="20" t="s">
        <v>217</v>
      </c>
      <c r="L174" s="88"/>
      <c r="M174" s="403"/>
      <c r="N174" s="88"/>
      <c r="O174" s="403"/>
      <c r="P174" s="403"/>
      <c r="Q174" s="88"/>
      <c r="R174" s="88"/>
      <c r="S174" s="21" t="s">
        <v>185</v>
      </c>
      <c r="U174" s="21" t="s">
        <v>2691</v>
      </c>
      <c r="V174" s="21" t="s">
        <v>2809</v>
      </c>
      <c r="X174" s="7" t="s">
        <v>186</v>
      </c>
      <c r="Y174" s="1348"/>
      <c r="Z174" s="1348"/>
      <c r="AA174" s="1348"/>
      <c r="AB174" s="1348"/>
      <c r="AC174" s="1348"/>
    </row>
    <row r="175" spans="3:29" s="21" customFormat="1">
      <c r="C175" s="11"/>
      <c r="D175" s="20" t="s">
        <v>178</v>
      </c>
      <c r="E175" s="20" t="s">
        <v>203</v>
      </c>
      <c r="F175" s="88"/>
      <c r="G175" s="20" t="s">
        <v>3245</v>
      </c>
      <c r="H175" s="11" t="s">
        <v>1835</v>
      </c>
      <c r="I175" s="11"/>
      <c r="J175" s="11"/>
      <c r="K175" s="20" t="s">
        <v>217</v>
      </c>
      <c r="L175" s="88"/>
      <c r="M175" s="403"/>
      <c r="N175" s="88"/>
      <c r="O175" s="403"/>
      <c r="P175" s="403"/>
      <c r="Q175" s="88"/>
      <c r="R175" s="88"/>
      <c r="S175" s="21" t="s">
        <v>185</v>
      </c>
      <c r="U175" s="21" t="s">
        <v>2691</v>
      </c>
      <c r="V175" s="21" t="s">
        <v>2809</v>
      </c>
      <c r="X175" s="7" t="s">
        <v>186</v>
      </c>
      <c r="Y175" s="1348"/>
      <c r="Z175" s="1348"/>
      <c r="AA175" s="1348"/>
      <c r="AB175" s="1348"/>
      <c r="AC175" s="1348"/>
    </row>
    <row r="176" spans="3:29" s="21" customFormat="1">
      <c r="C176" s="11"/>
      <c r="D176" s="20" t="s">
        <v>178</v>
      </c>
      <c r="E176" s="20" t="s">
        <v>203</v>
      </c>
      <c r="F176" s="88"/>
      <c r="G176" s="20" t="s">
        <v>3245</v>
      </c>
      <c r="H176" s="11" t="s">
        <v>1835</v>
      </c>
      <c r="I176" s="11"/>
      <c r="J176" s="11"/>
      <c r="K176" s="20" t="s">
        <v>217</v>
      </c>
      <c r="L176" s="88"/>
      <c r="M176" s="403"/>
      <c r="N176" s="88"/>
      <c r="O176" s="403"/>
      <c r="P176" s="403"/>
      <c r="Q176" s="88"/>
      <c r="R176" s="88"/>
      <c r="S176" s="21" t="s">
        <v>185</v>
      </c>
      <c r="U176" s="21" t="s">
        <v>2691</v>
      </c>
      <c r="V176" s="21" t="s">
        <v>2809</v>
      </c>
      <c r="X176" s="7" t="s">
        <v>186</v>
      </c>
      <c r="Y176" s="1348"/>
      <c r="Z176" s="1348"/>
      <c r="AA176" s="1348"/>
      <c r="AB176" s="1348"/>
      <c r="AC176" s="1348"/>
    </row>
    <row r="177" spans="4:29" s="21" customFormat="1">
      <c r="D177" s="20" t="s">
        <v>178</v>
      </c>
      <c r="E177" s="20" t="s">
        <v>203</v>
      </c>
      <c r="F177" s="88"/>
      <c r="G177" s="20" t="s">
        <v>3245</v>
      </c>
      <c r="H177" s="11" t="s">
        <v>1835</v>
      </c>
      <c r="I177" s="11"/>
      <c r="J177" s="11"/>
      <c r="K177" s="20" t="s">
        <v>217</v>
      </c>
      <c r="L177" s="88"/>
      <c r="M177" s="403"/>
      <c r="N177" s="88"/>
      <c r="O177" s="403"/>
      <c r="P177" s="403"/>
      <c r="Q177" s="88"/>
      <c r="R177" s="88"/>
      <c r="S177" s="21" t="s">
        <v>185</v>
      </c>
      <c r="U177" s="21" t="s">
        <v>2691</v>
      </c>
      <c r="V177" s="21" t="s">
        <v>2809</v>
      </c>
      <c r="X177" s="7" t="s">
        <v>186</v>
      </c>
      <c r="Y177" s="1348"/>
      <c r="Z177" s="1348"/>
      <c r="AA177" s="1348"/>
      <c r="AB177" s="1348"/>
      <c r="AC177" s="1348"/>
    </row>
    <row r="178" spans="4:29" s="21" customFormat="1">
      <c r="D178" s="15" t="s">
        <v>178</v>
      </c>
      <c r="E178" s="15" t="s">
        <v>203</v>
      </c>
      <c r="F178" s="88"/>
      <c r="G178" s="15" t="s">
        <v>3245</v>
      </c>
      <c r="H178" s="11" t="s">
        <v>1835</v>
      </c>
      <c r="I178" s="11"/>
      <c r="J178" s="11"/>
      <c r="K178" s="15" t="s">
        <v>217</v>
      </c>
      <c r="L178" s="88"/>
      <c r="M178" s="403"/>
      <c r="N178" s="88"/>
      <c r="O178" s="403"/>
      <c r="P178" s="403"/>
      <c r="Q178" s="88"/>
      <c r="R178" s="88"/>
      <c r="S178" s="13" t="s">
        <v>185</v>
      </c>
      <c r="T178" s="13"/>
      <c r="U178" s="21" t="s">
        <v>2691</v>
      </c>
      <c r="V178" s="21" t="s">
        <v>2809</v>
      </c>
      <c r="W178" s="13"/>
      <c r="X178" s="15" t="s">
        <v>186</v>
      </c>
      <c r="Y178" s="1348"/>
      <c r="Z178" s="1348"/>
      <c r="AA178" s="1348"/>
      <c r="AB178" s="1348"/>
      <c r="AC178" s="1348"/>
    </row>
    <row r="179" spans="4:29" s="21" customFormat="1">
      <c r="D179" s="15" t="s">
        <v>178</v>
      </c>
      <c r="E179" s="15" t="s">
        <v>203</v>
      </c>
      <c r="F179" s="88"/>
      <c r="G179" s="15" t="s">
        <v>3245</v>
      </c>
      <c r="H179" s="11" t="s">
        <v>1835</v>
      </c>
      <c r="I179" s="11"/>
      <c r="J179" s="11"/>
      <c r="K179" s="15" t="s">
        <v>217</v>
      </c>
      <c r="L179" s="88"/>
      <c r="M179" s="403"/>
      <c r="N179" s="88"/>
      <c r="O179" s="403"/>
      <c r="P179" s="403"/>
      <c r="Q179" s="88"/>
      <c r="R179" s="88"/>
      <c r="S179" s="23" t="s">
        <v>185</v>
      </c>
      <c r="T179" s="23"/>
      <c r="U179" s="21" t="s">
        <v>2691</v>
      </c>
      <c r="V179" s="21" t="s">
        <v>2809</v>
      </c>
      <c r="W179" s="23"/>
      <c r="X179" s="15" t="s">
        <v>186</v>
      </c>
      <c r="Y179" s="1348"/>
      <c r="Z179" s="1348"/>
      <c r="AA179" s="1348"/>
      <c r="AB179" s="1348"/>
      <c r="AC179" s="1348"/>
    </row>
    <row r="180" spans="4:29" s="21" customFormat="1">
      <c r="D180" s="15" t="s">
        <v>178</v>
      </c>
      <c r="E180" s="15" t="s">
        <v>203</v>
      </c>
      <c r="F180" s="88"/>
      <c r="G180" s="15" t="s">
        <v>3245</v>
      </c>
      <c r="H180" s="11" t="s">
        <v>1835</v>
      </c>
      <c r="I180" s="11"/>
      <c r="J180" s="11"/>
      <c r="K180" s="15" t="s">
        <v>217</v>
      </c>
      <c r="L180" s="88"/>
      <c r="M180" s="403"/>
      <c r="N180" s="88"/>
      <c r="O180" s="403"/>
      <c r="P180" s="403"/>
      <c r="Q180" s="88"/>
      <c r="R180" s="88"/>
      <c r="S180" s="23" t="s">
        <v>185</v>
      </c>
      <c r="T180" s="23"/>
      <c r="U180" s="21" t="s">
        <v>2691</v>
      </c>
      <c r="V180" s="21" t="s">
        <v>2809</v>
      </c>
      <c r="W180" s="23"/>
      <c r="X180" s="15" t="s">
        <v>186</v>
      </c>
      <c r="Y180" s="1348"/>
      <c r="Z180" s="1348"/>
      <c r="AA180" s="1348"/>
      <c r="AB180" s="1348"/>
      <c r="AC180" s="1348"/>
    </row>
    <row r="181" spans="4:29" s="21" customFormat="1">
      <c r="D181" s="15" t="s">
        <v>178</v>
      </c>
      <c r="E181" s="15" t="s">
        <v>203</v>
      </c>
      <c r="F181" s="88"/>
      <c r="G181" s="15" t="s">
        <v>3245</v>
      </c>
      <c r="H181" s="11" t="s">
        <v>1835</v>
      </c>
      <c r="I181" s="11"/>
      <c r="J181" s="11"/>
      <c r="K181" s="15" t="s">
        <v>217</v>
      </c>
      <c r="L181" s="88"/>
      <c r="M181" s="403"/>
      <c r="N181" s="88"/>
      <c r="O181" s="403"/>
      <c r="P181" s="403"/>
      <c r="Q181" s="88"/>
      <c r="R181" s="88"/>
      <c r="S181" s="23" t="s">
        <v>185</v>
      </c>
      <c r="T181" s="23"/>
      <c r="U181" s="21" t="s">
        <v>2691</v>
      </c>
      <c r="V181" s="21" t="s">
        <v>2809</v>
      </c>
      <c r="W181" s="23"/>
      <c r="X181" s="15" t="s">
        <v>186</v>
      </c>
      <c r="Y181" s="1348"/>
      <c r="Z181" s="1348"/>
      <c r="AA181" s="1348"/>
      <c r="AB181" s="1348"/>
      <c r="AC181" s="1348"/>
    </row>
    <row r="182" spans="4:29" s="21" customFormat="1">
      <c r="D182" s="20" t="s">
        <v>178</v>
      </c>
      <c r="E182" s="20" t="s">
        <v>203</v>
      </c>
      <c r="F182" s="88"/>
      <c r="G182" s="20" t="s">
        <v>3245</v>
      </c>
      <c r="H182" s="11" t="s">
        <v>1835</v>
      </c>
      <c r="I182" s="11"/>
      <c r="J182" s="11"/>
      <c r="K182" s="20" t="s">
        <v>217</v>
      </c>
      <c r="L182" s="88"/>
      <c r="M182" s="403"/>
      <c r="N182" s="88"/>
      <c r="O182" s="403"/>
      <c r="P182" s="403"/>
      <c r="Q182" s="88"/>
      <c r="R182" s="88"/>
      <c r="S182" s="21" t="s">
        <v>185</v>
      </c>
      <c r="U182" s="21" t="s">
        <v>2691</v>
      </c>
      <c r="V182" s="21" t="s">
        <v>2809</v>
      </c>
      <c r="X182" s="7" t="s">
        <v>186</v>
      </c>
      <c r="Y182" s="1348"/>
      <c r="Z182" s="1348"/>
      <c r="AA182" s="1348"/>
      <c r="AB182" s="1348"/>
      <c r="AC182" s="1348"/>
    </row>
    <row r="183" spans="4:29" s="21" customFormat="1">
      <c r="D183" s="20" t="s">
        <v>178</v>
      </c>
      <c r="E183" s="20" t="s">
        <v>203</v>
      </c>
      <c r="F183" s="88"/>
      <c r="G183" s="20" t="s">
        <v>3245</v>
      </c>
      <c r="H183" s="11" t="s">
        <v>1835</v>
      </c>
      <c r="I183" s="11"/>
      <c r="J183" s="11"/>
      <c r="K183" s="20" t="s">
        <v>217</v>
      </c>
      <c r="L183" s="88"/>
      <c r="M183" s="403"/>
      <c r="N183" s="88"/>
      <c r="O183" s="403"/>
      <c r="P183" s="403"/>
      <c r="Q183" s="88"/>
      <c r="R183" s="88"/>
      <c r="S183" s="21" t="s">
        <v>185</v>
      </c>
      <c r="U183" s="21" t="s">
        <v>2691</v>
      </c>
      <c r="V183" s="21" t="s">
        <v>2809</v>
      </c>
      <c r="X183" s="7" t="s">
        <v>186</v>
      </c>
      <c r="Y183" s="1348"/>
      <c r="Z183" s="1348"/>
      <c r="AA183" s="1348"/>
      <c r="AB183" s="1348"/>
      <c r="AC183" s="1348"/>
    </row>
    <row r="184" spans="4:29" s="21" customFormat="1">
      <c r="D184" s="20" t="s">
        <v>178</v>
      </c>
      <c r="E184" s="20" t="s">
        <v>203</v>
      </c>
      <c r="F184" s="88"/>
      <c r="G184" s="20" t="s">
        <v>3245</v>
      </c>
      <c r="H184" s="11" t="s">
        <v>1835</v>
      </c>
      <c r="I184" s="11"/>
      <c r="J184" s="11"/>
      <c r="K184" s="20" t="s">
        <v>217</v>
      </c>
      <c r="L184" s="88"/>
      <c r="M184" s="403"/>
      <c r="N184" s="88"/>
      <c r="O184" s="403"/>
      <c r="P184" s="403"/>
      <c r="Q184" s="88"/>
      <c r="R184" s="88"/>
      <c r="S184" s="21" t="s">
        <v>185</v>
      </c>
      <c r="U184" s="21" t="s">
        <v>2691</v>
      </c>
      <c r="V184" s="21" t="s">
        <v>2809</v>
      </c>
      <c r="X184" s="7" t="s">
        <v>186</v>
      </c>
      <c r="Y184" s="1348"/>
      <c r="Z184" s="1348"/>
      <c r="AA184" s="1348"/>
      <c r="AB184" s="1348"/>
      <c r="AC184" s="1348"/>
    </row>
    <row r="185" spans="4:29" s="21" customFormat="1">
      <c r="D185" s="20" t="s">
        <v>178</v>
      </c>
      <c r="E185" s="20" t="s">
        <v>203</v>
      </c>
      <c r="F185" s="88"/>
      <c r="G185" s="20" t="s">
        <v>3245</v>
      </c>
      <c r="H185" s="11" t="s">
        <v>1835</v>
      </c>
      <c r="I185" s="11"/>
      <c r="J185" s="11"/>
      <c r="K185" s="20" t="s">
        <v>217</v>
      </c>
      <c r="L185" s="88"/>
      <c r="M185" s="403"/>
      <c r="N185" s="88"/>
      <c r="O185" s="403"/>
      <c r="P185" s="403"/>
      <c r="Q185" s="88"/>
      <c r="R185" s="88"/>
      <c r="S185" s="21" t="s">
        <v>185</v>
      </c>
      <c r="U185" s="21" t="s">
        <v>2691</v>
      </c>
      <c r="V185" s="21" t="s">
        <v>2809</v>
      </c>
      <c r="X185" s="7" t="s">
        <v>186</v>
      </c>
      <c r="Y185" s="1348"/>
      <c r="Z185" s="1348"/>
      <c r="AA185" s="1348"/>
      <c r="AB185" s="1348"/>
      <c r="AC185" s="1348"/>
    </row>
    <row r="186" spans="4:29" s="21" customFormat="1">
      <c r="D186" s="15" t="s">
        <v>178</v>
      </c>
      <c r="E186" s="15" t="s">
        <v>203</v>
      </c>
      <c r="F186" s="88"/>
      <c r="G186" s="15" t="s">
        <v>3245</v>
      </c>
      <c r="H186" s="11" t="s">
        <v>1835</v>
      </c>
      <c r="I186" s="11"/>
      <c r="J186" s="11"/>
      <c r="K186" s="15" t="s">
        <v>217</v>
      </c>
      <c r="L186" s="88"/>
      <c r="M186" s="403"/>
      <c r="N186" s="88"/>
      <c r="O186" s="403"/>
      <c r="P186" s="403"/>
      <c r="Q186" s="88"/>
      <c r="R186" s="88"/>
      <c r="S186" s="13" t="s">
        <v>185</v>
      </c>
      <c r="T186" s="13"/>
      <c r="U186" s="21" t="s">
        <v>2691</v>
      </c>
      <c r="V186" s="21" t="s">
        <v>2809</v>
      </c>
      <c r="W186" s="13"/>
      <c r="X186" s="15" t="s">
        <v>186</v>
      </c>
      <c r="Y186" s="1348"/>
      <c r="Z186" s="1348"/>
      <c r="AA186" s="1348"/>
      <c r="AB186" s="1348"/>
      <c r="AC186" s="1348"/>
    </row>
    <row r="187" spans="4:29" s="21" customFormat="1">
      <c r="D187" s="15" t="s">
        <v>178</v>
      </c>
      <c r="E187" s="15" t="s">
        <v>203</v>
      </c>
      <c r="F187" s="88"/>
      <c r="G187" s="15" t="s">
        <v>3245</v>
      </c>
      <c r="H187" s="11" t="s">
        <v>1835</v>
      </c>
      <c r="I187" s="11"/>
      <c r="J187" s="11"/>
      <c r="K187" s="15" t="s">
        <v>217</v>
      </c>
      <c r="L187" s="88"/>
      <c r="M187" s="403"/>
      <c r="N187" s="88"/>
      <c r="O187" s="403"/>
      <c r="P187" s="403"/>
      <c r="Q187" s="88"/>
      <c r="R187" s="88"/>
      <c r="S187" s="23" t="s">
        <v>185</v>
      </c>
      <c r="T187" s="23"/>
      <c r="U187" s="21" t="s">
        <v>2691</v>
      </c>
      <c r="V187" s="21" t="s">
        <v>2809</v>
      </c>
      <c r="W187" s="23"/>
      <c r="X187" s="15" t="s">
        <v>186</v>
      </c>
      <c r="Y187" s="1348"/>
      <c r="Z187" s="1348"/>
      <c r="AA187" s="1348"/>
      <c r="AB187" s="1348"/>
      <c r="AC187" s="1348"/>
    </row>
    <row r="188" spans="4:29" s="21" customFormat="1">
      <c r="D188" s="15" t="s">
        <v>178</v>
      </c>
      <c r="E188" s="15" t="s">
        <v>203</v>
      </c>
      <c r="F188" s="88"/>
      <c r="G188" s="15" t="s">
        <v>3245</v>
      </c>
      <c r="H188" s="11" t="s">
        <v>1835</v>
      </c>
      <c r="I188" s="11"/>
      <c r="J188" s="11"/>
      <c r="K188" s="15" t="s">
        <v>217</v>
      </c>
      <c r="L188" s="88"/>
      <c r="M188" s="403"/>
      <c r="N188" s="88"/>
      <c r="O188" s="403"/>
      <c r="P188" s="403"/>
      <c r="Q188" s="88"/>
      <c r="R188" s="88"/>
      <c r="S188" s="23" t="s">
        <v>185</v>
      </c>
      <c r="T188" s="23"/>
      <c r="U188" s="21" t="s">
        <v>2691</v>
      </c>
      <c r="V188" s="21" t="s">
        <v>2809</v>
      </c>
      <c r="W188" s="23"/>
      <c r="X188" s="15" t="s">
        <v>186</v>
      </c>
      <c r="Y188" s="1348"/>
      <c r="Z188" s="1348"/>
      <c r="AA188" s="1348"/>
      <c r="AB188" s="1348"/>
      <c r="AC188" s="1348"/>
    </row>
    <row r="189" spans="4:29" s="21" customFormat="1">
      <c r="D189" s="15" t="s">
        <v>178</v>
      </c>
      <c r="E189" s="15" t="s">
        <v>203</v>
      </c>
      <c r="F189" s="88"/>
      <c r="G189" s="15" t="s">
        <v>3245</v>
      </c>
      <c r="H189" s="11" t="s">
        <v>1835</v>
      </c>
      <c r="I189" s="11"/>
      <c r="J189" s="11"/>
      <c r="K189" s="15" t="s">
        <v>217</v>
      </c>
      <c r="L189" s="88"/>
      <c r="M189" s="403"/>
      <c r="N189" s="88"/>
      <c r="O189" s="403"/>
      <c r="P189" s="403"/>
      <c r="Q189" s="88"/>
      <c r="R189" s="88"/>
      <c r="S189" s="23" t="s">
        <v>185</v>
      </c>
      <c r="T189" s="23"/>
      <c r="U189" s="21" t="s">
        <v>2691</v>
      </c>
      <c r="V189" s="21" t="s">
        <v>2809</v>
      </c>
      <c r="W189" s="23"/>
      <c r="X189" s="15" t="s">
        <v>186</v>
      </c>
      <c r="Y189" s="1348"/>
      <c r="Z189" s="1348"/>
      <c r="AA189" s="1348"/>
      <c r="AB189" s="1348"/>
      <c r="AC189" s="1348"/>
    </row>
    <row r="190" spans="4:29" s="21" customFormat="1">
      <c r="D190" s="15" t="s">
        <v>178</v>
      </c>
      <c r="E190" s="15" t="s">
        <v>203</v>
      </c>
      <c r="F190" s="88"/>
      <c r="G190" s="15" t="s">
        <v>3245</v>
      </c>
      <c r="H190" s="11" t="s">
        <v>1835</v>
      </c>
      <c r="I190" s="11"/>
      <c r="J190" s="11"/>
      <c r="K190" s="15" t="s">
        <v>217</v>
      </c>
      <c r="L190" s="88"/>
      <c r="M190" s="403"/>
      <c r="N190" s="88"/>
      <c r="O190" s="403"/>
      <c r="P190" s="403"/>
      <c r="Q190" s="88"/>
      <c r="R190" s="88"/>
      <c r="S190" s="23" t="s">
        <v>185</v>
      </c>
      <c r="T190" s="23"/>
      <c r="U190" s="21" t="s">
        <v>2691</v>
      </c>
      <c r="V190" s="21" t="s">
        <v>2809</v>
      </c>
      <c r="W190" s="23"/>
      <c r="X190" s="15" t="s">
        <v>186</v>
      </c>
      <c r="Y190" s="1348"/>
      <c r="Z190" s="1348"/>
      <c r="AA190" s="1348"/>
      <c r="AB190" s="1348"/>
      <c r="AC190" s="1348"/>
    </row>
    <row r="191" spans="4:29" s="21" customFormat="1">
      <c r="D191" s="15" t="s">
        <v>178</v>
      </c>
      <c r="E191" s="15" t="s">
        <v>203</v>
      </c>
      <c r="F191" s="88"/>
      <c r="G191" s="15" t="s">
        <v>3245</v>
      </c>
      <c r="H191" s="11" t="s">
        <v>1835</v>
      </c>
      <c r="I191" s="11"/>
      <c r="J191" s="11"/>
      <c r="K191" s="15" t="s">
        <v>217</v>
      </c>
      <c r="L191" s="88"/>
      <c r="M191" s="403"/>
      <c r="N191" s="88"/>
      <c r="O191" s="403"/>
      <c r="P191" s="403"/>
      <c r="Q191" s="88"/>
      <c r="R191" s="88"/>
      <c r="S191" s="23" t="s">
        <v>185</v>
      </c>
      <c r="T191" s="23"/>
      <c r="U191" s="21" t="s">
        <v>2691</v>
      </c>
      <c r="V191" s="21" t="s">
        <v>2809</v>
      </c>
      <c r="W191" s="23"/>
      <c r="X191" s="15" t="s">
        <v>186</v>
      </c>
      <c r="Y191" s="1348"/>
      <c r="Z191" s="1348"/>
      <c r="AA191" s="1348"/>
      <c r="AB191" s="1348"/>
      <c r="AC191" s="1348"/>
    </row>
    <row r="192" spans="4:29" s="21" customFormat="1">
      <c r="D192" s="15" t="s">
        <v>178</v>
      </c>
      <c r="E192" s="15" t="s">
        <v>203</v>
      </c>
      <c r="F192" s="88"/>
      <c r="G192" s="15" t="s">
        <v>3245</v>
      </c>
      <c r="H192" s="11" t="s">
        <v>1835</v>
      </c>
      <c r="I192" s="11"/>
      <c r="J192" s="11"/>
      <c r="K192" s="15" t="s">
        <v>217</v>
      </c>
      <c r="L192" s="88"/>
      <c r="M192" s="403"/>
      <c r="N192" s="88"/>
      <c r="O192" s="403"/>
      <c r="P192" s="403"/>
      <c r="Q192" s="88"/>
      <c r="R192" s="88"/>
      <c r="S192" s="23" t="s">
        <v>185</v>
      </c>
      <c r="T192" s="23"/>
      <c r="U192" s="21" t="s">
        <v>2691</v>
      </c>
      <c r="V192" s="21" t="s">
        <v>2809</v>
      </c>
      <c r="W192" s="23"/>
      <c r="X192" s="15" t="s">
        <v>186</v>
      </c>
      <c r="Y192" s="1348"/>
      <c r="Z192" s="1348"/>
      <c r="AA192" s="1348"/>
      <c r="AB192" s="1348"/>
      <c r="AC192" s="1348"/>
    </row>
    <row r="194" spans="3:29" s="21" customFormat="1" ht="13.9">
      <c r="C194" s="34" t="s">
        <v>1827</v>
      </c>
      <c r="D194" s="34"/>
      <c r="E194" s="33"/>
      <c r="F194" s="33"/>
      <c r="G194" s="33"/>
      <c r="H194" s="33"/>
      <c r="I194" s="33"/>
      <c r="J194" s="33"/>
      <c r="K194" s="33"/>
      <c r="L194" s="33"/>
      <c r="M194" s="34"/>
      <c r="N194" s="34"/>
      <c r="O194" s="34"/>
      <c r="P194" s="34"/>
      <c r="Q194" s="33"/>
      <c r="R194" s="33"/>
      <c r="S194" s="33"/>
      <c r="T194" s="33"/>
      <c r="U194" s="33"/>
      <c r="V194" s="33"/>
      <c r="W194" s="33"/>
      <c r="X194" s="33"/>
      <c r="Y194" s="33"/>
      <c r="Z194" s="33"/>
      <c r="AA194" s="33"/>
      <c r="AB194" s="33"/>
      <c r="AC194" s="33"/>
    </row>
    <row r="195" spans="3:29" s="21" customFormat="1">
      <c r="C195" s="12"/>
      <c r="D195" s="12"/>
      <c r="E195" s="12"/>
      <c r="F195" s="22"/>
      <c r="G195" s="12"/>
      <c r="H195" s="7"/>
      <c r="I195" s="7"/>
      <c r="J195" s="7"/>
      <c r="K195" s="7"/>
      <c r="L195" s="7"/>
      <c r="M195" s="7"/>
      <c r="N195" s="7"/>
      <c r="O195" s="7"/>
      <c r="P195" s="7"/>
      <c r="Q195" s="7"/>
      <c r="R195" s="12"/>
      <c r="S195" s="22"/>
      <c r="T195" s="22"/>
      <c r="U195" s="22"/>
      <c r="V195" s="22"/>
      <c r="W195" s="22"/>
      <c r="X195" s="15"/>
    </row>
    <row r="196" spans="3:29" s="21" customFormat="1">
      <c r="C196" s="11"/>
      <c r="D196" s="20" t="s">
        <v>178</v>
      </c>
      <c r="E196" s="20" t="s">
        <v>203</v>
      </c>
      <c r="F196" s="88"/>
      <c r="G196" s="83" t="s">
        <v>3245</v>
      </c>
      <c r="H196" s="11" t="s">
        <v>1827</v>
      </c>
      <c r="I196" s="11"/>
      <c r="J196" s="11"/>
      <c r="K196" s="20" t="s">
        <v>217</v>
      </c>
      <c r="L196" s="88"/>
      <c r="M196" s="403"/>
      <c r="N196" s="88"/>
      <c r="O196" s="403"/>
      <c r="P196" s="403"/>
      <c r="Q196" s="88"/>
      <c r="R196" s="88"/>
      <c r="S196" s="21" t="s">
        <v>185</v>
      </c>
      <c r="U196" s="21" t="s">
        <v>2691</v>
      </c>
      <c r="V196" s="21" t="s">
        <v>2809</v>
      </c>
      <c r="X196" s="7" t="s">
        <v>186</v>
      </c>
      <c r="Y196" s="1348"/>
      <c r="Z196" s="1348"/>
      <c r="AA196" s="1348"/>
      <c r="AB196" s="1348"/>
      <c r="AC196" s="1348"/>
    </row>
    <row r="197" spans="3:29" s="21" customFormat="1">
      <c r="C197" s="11"/>
      <c r="D197" s="20" t="s">
        <v>178</v>
      </c>
      <c r="E197" s="20" t="s">
        <v>203</v>
      </c>
      <c r="F197" s="88"/>
      <c r="G197" s="20" t="s">
        <v>3245</v>
      </c>
      <c r="H197" s="11" t="s">
        <v>1827</v>
      </c>
      <c r="I197" s="11"/>
      <c r="J197" s="11"/>
      <c r="K197" s="20" t="s">
        <v>217</v>
      </c>
      <c r="L197" s="88"/>
      <c r="M197" s="403"/>
      <c r="N197" s="88"/>
      <c r="O197" s="403"/>
      <c r="P197" s="403"/>
      <c r="Q197" s="88"/>
      <c r="R197" s="88"/>
      <c r="S197" s="21" t="s">
        <v>185</v>
      </c>
      <c r="U197" s="21" t="s">
        <v>2691</v>
      </c>
      <c r="V197" s="21" t="s">
        <v>2809</v>
      </c>
      <c r="X197" s="7" t="s">
        <v>186</v>
      </c>
      <c r="Y197" s="1348"/>
      <c r="Z197" s="1348"/>
      <c r="AA197" s="1348"/>
      <c r="AB197" s="1348"/>
      <c r="AC197" s="1348"/>
    </row>
    <row r="198" spans="3:29" s="21" customFormat="1">
      <c r="C198" s="11"/>
      <c r="D198" s="20" t="s">
        <v>178</v>
      </c>
      <c r="E198" s="20" t="s">
        <v>203</v>
      </c>
      <c r="F198" s="88"/>
      <c r="G198" s="20" t="s">
        <v>3245</v>
      </c>
      <c r="H198" s="11" t="s">
        <v>1827</v>
      </c>
      <c r="I198" s="11"/>
      <c r="J198" s="11"/>
      <c r="K198" s="20" t="s">
        <v>217</v>
      </c>
      <c r="L198" s="88"/>
      <c r="M198" s="403"/>
      <c r="N198" s="88"/>
      <c r="O198" s="403"/>
      <c r="P198" s="403"/>
      <c r="Q198" s="88"/>
      <c r="R198" s="88"/>
      <c r="S198" s="21" t="s">
        <v>185</v>
      </c>
      <c r="U198" s="21" t="s">
        <v>2691</v>
      </c>
      <c r="V198" s="21" t="s">
        <v>2809</v>
      </c>
      <c r="X198" s="7" t="s">
        <v>186</v>
      </c>
      <c r="Y198" s="1348"/>
      <c r="Z198" s="1348"/>
      <c r="AA198" s="1348"/>
      <c r="AB198" s="1348"/>
      <c r="AC198" s="1348"/>
    </row>
    <row r="199" spans="3:29" s="21" customFormat="1">
      <c r="C199" s="11"/>
      <c r="D199" s="20" t="s">
        <v>178</v>
      </c>
      <c r="E199" s="20" t="s">
        <v>203</v>
      </c>
      <c r="F199" s="88"/>
      <c r="G199" s="20" t="s">
        <v>3245</v>
      </c>
      <c r="H199" s="11" t="s">
        <v>1827</v>
      </c>
      <c r="I199" s="11"/>
      <c r="J199" s="11"/>
      <c r="K199" s="20" t="s">
        <v>217</v>
      </c>
      <c r="L199" s="88"/>
      <c r="M199" s="403"/>
      <c r="N199" s="88"/>
      <c r="O199" s="403"/>
      <c r="P199" s="403"/>
      <c r="Q199" s="88"/>
      <c r="R199" s="88"/>
      <c r="S199" s="21" t="s">
        <v>185</v>
      </c>
      <c r="U199" s="21" t="s">
        <v>2691</v>
      </c>
      <c r="V199" s="21" t="s">
        <v>2809</v>
      </c>
      <c r="X199" s="7" t="s">
        <v>186</v>
      </c>
      <c r="Y199" s="1348"/>
      <c r="Z199" s="1348"/>
      <c r="AA199" s="1348"/>
      <c r="AB199" s="1348"/>
      <c r="AC199" s="1348"/>
    </row>
    <row r="200" spans="3:29" s="21" customFormat="1">
      <c r="C200" s="11"/>
      <c r="D200" s="15" t="s">
        <v>178</v>
      </c>
      <c r="E200" s="15" t="s">
        <v>203</v>
      </c>
      <c r="F200" s="88"/>
      <c r="G200" s="15" t="s">
        <v>3245</v>
      </c>
      <c r="H200" s="11" t="s">
        <v>1827</v>
      </c>
      <c r="I200" s="11"/>
      <c r="J200" s="11"/>
      <c r="K200" s="15" t="s">
        <v>217</v>
      </c>
      <c r="L200" s="88"/>
      <c r="M200" s="403"/>
      <c r="N200" s="88"/>
      <c r="O200" s="403"/>
      <c r="P200" s="403"/>
      <c r="Q200" s="88"/>
      <c r="R200" s="88"/>
      <c r="S200" s="13" t="s">
        <v>185</v>
      </c>
      <c r="T200" s="13"/>
      <c r="U200" s="21" t="s">
        <v>2691</v>
      </c>
      <c r="V200" s="21" t="s">
        <v>2809</v>
      </c>
      <c r="W200" s="13"/>
      <c r="X200" s="15" t="s">
        <v>186</v>
      </c>
      <c r="Y200" s="1348"/>
      <c r="Z200" s="1348"/>
      <c r="AA200" s="1348"/>
      <c r="AB200" s="1348"/>
      <c r="AC200" s="1348"/>
    </row>
    <row r="201" spans="3:29" s="21" customFormat="1">
      <c r="C201" s="11"/>
      <c r="D201" s="15" t="s">
        <v>178</v>
      </c>
      <c r="E201" s="15" t="s">
        <v>203</v>
      </c>
      <c r="F201" s="88"/>
      <c r="G201" s="15" t="s">
        <v>3245</v>
      </c>
      <c r="H201" s="11" t="s">
        <v>1827</v>
      </c>
      <c r="I201" s="11"/>
      <c r="J201" s="11"/>
      <c r="K201" s="15" t="s">
        <v>217</v>
      </c>
      <c r="L201" s="88"/>
      <c r="M201" s="403"/>
      <c r="N201" s="88"/>
      <c r="O201" s="403"/>
      <c r="P201" s="403"/>
      <c r="Q201" s="88"/>
      <c r="R201" s="88"/>
      <c r="S201" s="23" t="s">
        <v>185</v>
      </c>
      <c r="T201" s="23"/>
      <c r="U201" s="21" t="s">
        <v>2691</v>
      </c>
      <c r="V201" s="21" t="s">
        <v>2809</v>
      </c>
      <c r="W201" s="23"/>
      <c r="X201" s="15" t="s">
        <v>186</v>
      </c>
      <c r="Y201" s="1348"/>
      <c r="Z201" s="1348"/>
      <c r="AA201" s="1348"/>
      <c r="AB201" s="1348"/>
      <c r="AC201" s="1348"/>
    </row>
    <row r="202" spans="3:29" s="21" customFormat="1">
      <c r="C202" s="11"/>
      <c r="D202" s="15" t="s">
        <v>178</v>
      </c>
      <c r="E202" s="15" t="s">
        <v>203</v>
      </c>
      <c r="F202" s="88"/>
      <c r="G202" s="15" t="s">
        <v>3245</v>
      </c>
      <c r="H202" s="11" t="s">
        <v>1827</v>
      </c>
      <c r="I202" s="11"/>
      <c r="J202" s="11"/>
      <c r="K202" s="15" t="s">
        <v>217</v>
      </c>
      <c r="L202" s="88"/>
      <c r="M202" s="403"/>
      <c r="N202" s="88"/>
      <c r="O202" s="403"/>
      <c r="P202" s="403"/>
      <c r="Q202" s="88"/>
      <c r="R202" s="88"/>
      <c r="S202" s="23" t="s">
        <v>185</v>
      </c>
      <c r="T202" s="23"/>
      <c r="U202" s="21" t="s">
        <v>2691</v>
      </c>
      <c r="V202" s="21" t="s">
        <v>2809</v>
      </c>
      <c r="W202" s="23"/>
      <c r="X202" s="15" t="s">
        <v>186</v>
      </c>
      <c r="Y202" s="1348"/>
      <c r="Z202" s="1348"/>
      <c r="AA202" s="1348"/>
      <c r="AB202" s="1348"/>
      <c r="AC202" s="1348"/>
    </row>
    <row r="203" spans="3:29" s="21" customFormat="1">
      <c r="C203" s="11"/>
      <c r="D203" s="15" t="s">
        <v>178</v>
      </c>
      <c r="E203" s="15" t="s">
        <v>203</v>
      </c>
      <c r="F203" s="88"/>
      <c r="G203" s="15" t="s">
        <v>3245</v>
      </c>
      <c r="H203" s="11" t="s">
        <v>1827</v>
      </c>
      <c r="I203" s="11"/>
      <c r="J203" s="11"/>
      <c r="K203" s="15" t="s">
        <v>217</v>
      </c>
      <c r="L203" s="88"/>
      <c r="M203" s="403"/>
      <c r="N203" s="88"/>
      <c r="O203" s="403"/>
      <c r="P203" s="403"/>
      <c r="Q203" s="88"/>
      <c r="R203" s="88"/>
      <c r="S203" s="23" t="s">
        <v>185</v>
      </c>
      <c r="T203" s="23"/>
      <c r="U203" s="21" t="s">
        <v>2691</v>
      </c>
      <c r="V203" s="21" t="s">
        <v>2809</v>
      </c>
      <c r="W203" s="23"/>
      <c r="X203" s="15" t="s">
        <v>186</v>
      </c>
      <c r="Y203" s="1348"/>
      <c r="Z203" s="1348"/>
      <c r="AA203" s="1348"/>
      <c r="AB203" s="1348"/>
      <c r="AC203" s="1348"/>
    </row>
    <row r="204" spans="3:29" s="21" customFormat="1">
      <c r="C204" s="11"/>
      <c r="D204" s="20" t="s">
        <v>178</v>
      </c>
      <c r="E204" s="20" t="s">
        <v>203</v>
      </c>
      <c r="F204" s="88"/>
      <c r="G204" s="20" t="s">
        <v>3245</v>
      </c>
      <c r="H204" s="11" t="s">
        <v>1827</v>
      </c>
      <c r="I204" s="11"/>
      <c r="J204" s="11"/>
      <c r="K204" s="20" t="s">
        <v>217</v>
      </c>
      <c r="L204" s="88"/>
      <c r="M204" s="403"/>
      <c r="N204" s="88"/>
      <c r="O204" s="403"/>
      <c r="P204" s="403"/>
      <c r="Q204" s="88"/>
      <c r="R204" s="88"/>
      <c r="S204" s="21" t="s">
        <v>185</v>
      </c>
      <c r="U204" s="21" t="s">
        <v>2691</v>
      </c>
      <c r="V204" s="21" t="s">
        <v>2809</v>
      </c>
      <c r="X204" s="7" t="s">
        <v>186</v>
      </c>
      <c r="Y204" s="1348"/>
      <c r="Z204" s="1348"/>
      <c r="AA204" s="1348"/>
      <c r="AB204" s="1348"/>
      <c r="AC204" s="1348"/>
    </row>
    <row r="205" spans="3:29" s="21" customFormat="1">
      <c r="C205" s="11"/>
      <c r="D205" s="20" t="s">
        <v>178</v>
      </c>
      <c r="E205" s="20" t="s">
        <v>203</v>
      </c>
      <c r="F205" s="88"/>
      <c r="G205" s="20" t="s">
        <v>3245</v>
      </c>
      <c r="H205" s="11" t="s">
        <v>1827</v>
      </c>
      <c r="I205" s="11"/>
      <c r="J205" s="11"/>
      <c r="K205" s="20" t="s">
        <v>217</v>
      </c>
      <c r="L205" s="88"/>
      <c r="M205" s="403"/>
      <c r="N205" s="88"/>
      <c r="O205" s="403"/>
      <c r="P205" s="403"/>
      <c r="Q205" s="88"/>
      <c r="R205" s="88"/>
      <c r="S205" s="21" t="s">
        <v>185</v>
      </c>
      <c r="U205" s="21" t="s">
        <v>2691</v>
      </c>
      <c r="V205" s="21" t="s">
        <v>2809</v>
      </c>
      <c r="X205" s="7" t="s">
        <v>186</v>
      </c>
      <c r="Y205" s="1348"/>
      <c r="Z205" s="1348"/>
      <c r="AA205" s="1348"/>
      <c r="AB205" s="1348"/>
      <c r="AC205" s="1348"/>
    </row>
    <row r="206" spans="3:29" s="21" customFormat="1">
      <c r="C206" s="11"/>
      <c r="D206" s="20" t="s">
        <v>178</v>
      </c>
      <c r="E206" s="20" t="s">
        <v>203</v>
      </c>
      <c r="F206" s="88"/>
      <c r="G206" s="20" t="s">
        <v>3245</v>
      </c>
      <c r="H206" s="11" t="s">
        <v>1827</v>
      </c>
      <c r="I206" s="11"/>
      <c r="J206" s="11"/>
      <c r="K206" s="20" t="s">
        <v>217</v>
      </c>
      <c r="L206" s="88"/>
      <c r="M206" s="403"/>
      <c r="N206" s="88"/>
      <c r="O206" s="403"/>
      <c r="P206" s="403"/>
      <c r="Q206" s="88"/>
      <c r="R206" s="88"/>
      <c r="S206" s="21" t="s">
        <v>185</v>
      </c>
      <c r="U206" s="21" t="s">
        <v>2691</v>
      </c>
      <c r="V206" s="21" t="s">
        <v>2809</v>
      </c>
      <c r="X206" s="7" t="s">
        <v>186</v>
      </c>
      <c r="Y206" s="1348"/>
      <c r="Z206" s="1348"/>
      <c r="AA206" s="1348"/>
      <c r="AB206" s="1348"/>
      <c r="AC206" s="1348"/>
    </row>
    <row r="207" spans="3:29" s="21" customFormat="1">
      <c r="C207" s="11"/>
      <c r="D207" s="20" t="s">
        <v>178</v>
      </c>
      <c r="E207" s="20" t="s">
        <v>203</v>
      </c>
      <c r="F207" s="88"/>
      <c r="G207" s="20" t="s">
        <v>3245</v>
      </c>
      <c r="H207" s="11" t="s">
        <v>1827</v>
      </c>
      <c r="I207" s="11"/>
      <c r="J207" s="11"/>
      <c r="K207" s="20" t="s">
        <v>217</v>
      </c>
      <c r="L207" s="88"/>
      <c r="M207" s="403"/>
      <c r="N207" s="88"/>
      <c r="O207" s="403"/>
      <c r="P207" s="403"/>
      <c r="Q207" s="88"/>
      <c r="R207" s="88"/>
      <c r="S207" s="21" t="s">
        <v>185</v>
      </c>
      <c r="U207" s="21" t="s">
        <v>2691</v>
      </c>
      <c r="V207" s="21" t="s">
        <v>2809</v>
      </c>
      <c r="X207" s="7" t="s">
        <v>186</v>
      </c>
      <c r="Y207" s="1348"/>
      <c r="Z207" s="1348"/>
      <c r="AA207" s="1348"/>
      <c r="AB207" s="1348"/>
      <c r="AC207" s="1348"/>
    </row>
    <row r="208" spans="3:29" s="21" customFormat="1">
      <c r="C208" s="11"/>
      <c r="D208" s="15" t="s">
        <v>178</v>
      </c>
      <c r="E208" s="15" t="s">
        <v>203</v>
      </c>
      <c r="F208" s="88"/>
      <c r="G208" s="15" t="s">
        <v>3245</v>
      </c>
      <c r="H208" s="11" t="s">
        <v>1827</v>
      </c>
      <c r="I208" s="11"/>
      <c r="J208" s="11"/>
      <c r="K208" s="15" t="s">
        <v>217</v>
      </c>
      <c r="L208" s="88"/>
      <c r="M208" s="403"/>
      <c r="N208" s="88"/>
      <c r="O208" s="403"/>
      <c r="P208" s="403"/>
      <c r="Q208" s="88"/>
      <c r="R208" s="88"/>
      <c r="S208" s="13" t="s">
        <v>185</v>
      </c>
      <c r="T208" s="13"/>
      <c r="U208" s="21" t="s">
        <v>2691</v>
      </c>
      <c r="V208" s="21" t="s">
        <v>2809</v>
      </c>
      <c r="W208" s="13"/>
      <c r="X208" s="15" t="s">
        <v>186</v>
      </c>
      <c r="Y208" s="1348"/>
      <c r="Z208" s="1348"/>
      <c r="AA208" s="1348"/>
      <c r="AB208" s="1348"/>
      <c r="AC208" s="1348"/>
    </row>
    <row r="209" spans="3:29" s="21" customFormat="1">
      <c r="C209" s="11"/>
      <c r="D209" s="15" t="s">
        <v>178</v>
      </c>
      <c r="E209" s="15" t="s">
        <v>203</v>
      </c>
      <c r="F209" s="88"/>
      <c r="G209" s="15" t="s">
        <v>3245</v>
      </c>
      <c r="H209" s="11" t="s">
        <v>1827</v>
      </c>
      <c r="I209" s="11"/>
      <c r="J209" s="11"/>
      <c r="K209" s="15" t="s">
        <v>217</v>
      </c>
      <c r="L209" s="88"/>
      <c r="M209" s="403"/>
      <c r="N209" s="88"/>
      <c r="O209" s="403"/>
      <c r="P209" s="403"/>
      <c r="Q209" s="88"/>
      <c r="R209" s="88"/>
      <c r="S209" s="23" t="s">
        <v>185</v>
      </c>
      <c r="T209" s="23"/>
      <c r="U209" s="21" t="s">
        <v>2691</v>
      </c>
      <c r="V209" s="21" t="s">
        <v>2809</v>
      </c>
      <c r="W209" s="23"/>
      <c r="X209" s="15" t="s">
        <v>186</v>
      </c>
      <c r="Y209" s="1348"/>
      <c r="Z209" s="1348"/>
      <c r="AA209" s="1348"/>
      <c r="AB209" s="1348"/>
      <c r="AC209" s="1348"/>
    </row>
    <row r="210" spans="3:29" s="21" customFormat="1">
      <c r="C210" s="11"/>
      <c r="D210" s="15" t="s">
        <v>178</v>
      </c>
      <c r="E210" s="15" t="s">
        <v>203</v>
      </c>
      <c r="F210" s="88"/>
      <c r="G210" s="15" t="s">
        <v>3245</v>
      </c>
      <c r="H210" s="11" t="s">
        <v>1827</v>
      </c>
      <c r="I210" s="11"/>
      <c r="J210" s="11"/>
      <c r="K210" s="15" t="s">
        <v>217</v>
      </c>
      <c r="L210" s="88"/>
      <c r="M210" s="403"/>
      <c r="N210" s="88"/>
      <c r="O210" s="403"/>
      <c r="P210" s="403"/>
      <c r="Q210" s="88"/>
      <c r="R210" s="88"/>
      <c r="S210" s="23" t="s">
        <v>185</v>
      </c>
      <c r="T210" s="23"/>
      <c r="U210" s="21" t="s">
        <v>2691</v>
      </c>
      <c r="V210" s="21" t="s">
        <v>2809</v>
      </c>
      <c r="W210" s="23"/>
      <c r="X210" s="15" t="s">
        <v>186</v>
      </c>
      <c r="Y210" s="1348"/>
      <c r="Z210" s="1348"/>
      <c r="AA210" s="1348"/>
      <c r="AB210" s="1348"/>
      <c r="AC210" s="1348"/>
    </row>
    <row r="211" spans="3:29" s="21" customFormat="1">
      <c r="C211" s="11"/>
      <c r="D211" s="15" t="s">
        <v>178</v>
      </c>
      <c r="E211" s="15" t="s">
        <v>203</v>
      </c>
      <c r="F211" s="88"/>
      <c r="G211" s="15" t="s">
        <v>3245</v>
      </c>
      <c r="H211" s="11" t="s">
        <v>1827</v>
      </c>
      <c r="I211" s="11"/>
      <c r="J211" s="11"/>
      <c r="K211" s="15" t="s">
        <v>217</v>
      </c>
      <c r="L211" s="88"/>
      <c r="M211" s="403"/>
      <c r="N211" s="88"/>
      <c r="O211" s="403"/>
      <c r="P211" s="403"/>
      <c r="Q211" s="88"/>
      <c r="R211" s="88"/>
      <c r="S211" s="23" t="s">
        <v>185</v>
      </c>
      <c r="T211" s="23"/>
      <c r="U211" s="21" t="s">
        <v>2691</v>
      </c>
      <c r="V211" s="21" t="s">
        <v>2809</v>
      </c>
      <c r="W211" s="23"/>
      <c r="X211" s="15" t="s">
        <v>186</v>
      </c>
      <c r="Y211" s="1348"/>
      <c r="Z211" s="1348"/>
      <c r="AA211" s="1348"/>
      <c r="AB211" s="1348"/>
      <c r="AC211" s="1348"/>
    </row>
    <row r="212" spans="3:29" s="21" customFormat="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3:29" s="21" customFormat="1" ht="13.9">
      <c r="C213" s="34" t="s">
        <v>1837</v>
      </c>
      <c r="D213" s="34"/>
      <c r="E213" s="33"/>
      <c r="F213" s="33"/>
      <c r="G213" s="33"/>
      <c r="H213" s="33"/>
      <c r="I213" s="33"/>
      <c r="J213" s="33"/>
      <c r="K213" s="33"/>
      <c r="L213" s="33"/>
      <c r="M213" s="34"/>
      <c r="N213" s="34"/>
      <c r="O213" s="34"/>
      <c r="P213" s="34"/>
      <c r="Q213" s="33"/>
      <c r="R213" s="33"/>
      <c r="S213" s="33"/>
      <c r="T213" s="33"/>
      <c r="U213" s="33"/>
      <c r="V213" s="33"/>
      <c r="W213" s="33"/>
      <c r="X213" s="33"/>
      <c r="Y213" s="33"/>
      <c r="Z213" s="33"/>
      <c r="AA213" s="33"/>
      <c r="AB213" s="33"/>
      <c r="AC213" s="33"/>
    </row>
    <row r="214" spans="3:29" s="21" customFormat="1">
      <c r="C214" s="12"/>
      <c r="D214" s="12"/>
      <c r="E214" s="12"/>
      <c r="F214" s="22"/>
      <c r="G214" s="12"/>
      <c r="H214" s="7"/>
      <c r="I214" s="7"/>
      <c r="J214" s="7"/>
      <c r="K214" s="7"/>
      <c r="L214" s="7"/>
      <c r="M214" s="7"/>
      <c r="N214" s="7"/>
      <c r="O214" s="7"/>
      <c r="P214" s="7"/>
      <c r="Q214" s="7"/>
      <c r="R214" s="12"/>
      <c r="S214" s="22"/>
      <c r="T214" s="22"/>
      <c r="U214" s="22"/>
      <c r="V214" s="22"/>
      <c r="W214" s="22"/>
      <c r="X214" s="15"/>
    </row>
    <row r="215" spans="3:29" s="21" customFormat="1">
      <c r="C215" s="11"/>
      <c r="D215" s="20" t="s">
        <v>178</v>
      </c>
      <c r="E215" s="20" t="s">
        <v>203</v>
      </c>
      <c r="F215" s="88"/>
      <c r="G215" s="83" t="s">
        <v>3245</v>
      </c>
      <c r="H215" s="11" t="s">
        <v>1837</v>
      </c>
      <c r="I215" s="11"/>
      <c r="J215" s="11"/>
      <c r="K215" s="20" t="s">
        <v>217</v>
      </c>
      <c r="L215" s="88"/>
      <c r="M215" s="88"/>
      <c r="N215" s="88"/>
      <c r="O215" s="403"/>
      <c r="P215" s="403"/>
      <c r="Q215" s="88"/>
      <c r="R215" s="88"/>
      <c r="S215" s="21" t="s">
        <v>185</v>
      </c>
      <c r="U215" s="21" t="s">
        <v>2691</v>
      </c>
      <c r="V215" s="21" t="s">
        <v>2809</v>
      </c>
      <c r="X215" s="7" t="s">
        <v>186</v>
      </c>
      <c r="Y215" s="1348"/>
      <c r="Z215" s="1348"/>
      <c r="AA215" s="1348"/>
      <c r="AB215" s="1348"/>
      <c r="AC215" s="1348"/>
    </row>
    <row r="216" spans="3:29" s="21" customFormat="1">
      <c r="C216" s="11"/>
      <c r="D216" s="20" t="s">
        <v>178</v>
      </c>
      <c r="E216" s="20" t="s">
        <v>203</v>
      </c>
      <c r="F216" s="88"/>
      <c r="G216" s="20" t="s">
        <v>3245</v>
      </c>
      <c r="H216" s="11" t="s">
        <v>1837</v>
      </c>
      <c r="I216" s="11"/>
      <c r="J216" s="11"/>
      <c r="K216" s="20" t="s">
        <v>217</v>
      </c>
      <c r="L216" s="88"/>
      <c r="M216" s="88"/>
      <c r="N216" s="88"/>
      <c r="O216" s="403"/>
      <c r="P216" s="403"/>
      <c r="Q216" s="88"/>
      <c r="R216" s="88"/>
      <c r="S216" s="21" t="s">
        <v>185</v>
      </c>
      <c r="U216" s="21" t="s">
        <v>2691</v>
      </c>
      <c r="V216" s="21" t="s">
        <v>2809</v>
      </c>
      <c r="X216" s="7" t="s">
        <v>186</v>
      </c>
      <c r="Y216" s="1348"/>
      <c r="Z216" s="1348"/>
      <c r="AA216" s="1348"/>
      <c r="AB216" s="1348"/>
      <c r="AC216" s="1348"/>
    </row>
    <row r="217" spans="3:29" s="21" customFormat="1">
      <c r="C217" s="11"/>
      <c r="D217" s="20" t="s">
        <v>178</v>
      </c>
      <c r="E217" s="20" t="s">
        <v>203</v>
      </c>
      <c r="F217" s="88"/>
      <c r="G217" s="20" t="s">
        <v>3245</v>
      </c>
      <c r="H217" s="11" t="s">
        <v>1837</v>
      </c>
      <c r="I217" s="11"/>
      <c r="J217" s="11"/>
      <c r="K217" s="20" t="s">
        <v>217</v>
      </c>
      <c r="L217" s="88"/>
      <c r="M217" s="88"/>
      <c r="N217" s="88"/>
      <c r="O217" s="403"/>
      <c r="P217" s="403"/>
      <c r="Q217" s="88"/>
      <c r="R217" s="88"/>
      <c r="S217" s="21" t="s">
        <v>185</v>
      </c>
      <c r="U217" s="21" t="s">
        <v>2691</v>
      </c>
      <c r="V217" s="21" t="s">
        <v>2809</v>
      </c>
      <c r="X217" s="7" t="s">
        <v>186</v>
      </c>
      <c r="Y217" s="1348"/>
      <c r="Z217" s="1348"/>
      <c r="AA217" s="1348"/>
      <c r="AB217" s="1348"/>
      <c r="AC217" s="1348"/>
    </row>
    <row r="218" spans="3:29" s="21" customFormat="1">
      <c r="C218" s="11"/>
      <c r="D218" s="20" t="s">
        <v>178</v>
      </c>
      <c r="E218" s="20" t="s">
        <v>203</v>
      </c>
      <c r="F218" s="88"/>
      <c r="G218" s="20" t="s">
        <v>3245</v>
      </c>
      <c r="H218" s="11" t="s">
        <v>1837</v>
      </c>
      <c r="I218" s="11"/>
      <c r="J218" s="11"/>
      <c r="K218" s="20" t="s">
        <v>217</v>
      </c>
      <c r="L218" s="88"/>
      <c r="M218" s="88"/>
      <c r="N218" s="88"/>
      <c r="O218" s="403"/>
      <c r="P218" s="403"/>
      <c r="Q218" s="88"/>
      <c r="R218" s="88"/>
      <c r="S218" s="21" t="s">
        <v>185</v>
      </c>
      <c r="U218" s="21" t="s">
        <v>2691</v>
      </c>
      <c r="V218" s="21" t="s">
        <v>2809</v>
      </c>
      <c r="X218" s="7" t="s">
        <v>186</v>
      </c>
      <c r="Y218" s="1348"/>
      <c r="Z218" s="1348"/>
      <c r="AA218" s="1348"/>
      <c r="AB218" s="1348"/>
      <c r="AC218" s="1348"/>
    </row>
    <row r="219" spans="3:29" s="21" customFormat="1">
      <c r="C219" s="11"/>
      <c r="D219" s="15" t="s">
        <v>178</v>
      </c>
      <c r="E219" s="15" t="s">
        <v>203</v>
      </c>
      <c r="F219" s="88"/>
      <c r="G219" s="15" t="s">
        <v>3245</v>
      </c>
      <c r="H219" s="11" t="s">
        <v>1837</v>
      </c>
      <c r="I219" s="11"/>
      <c r="J219" s="11"/>
      <c r="K219" s="15" t="s">
        <v>217</v>
      </c>
      <c r="L219" s="88"/>
      <c r="M219" s="88"/>
      <c r="N219" s="88"/>
      <c r="O219" s="403"/>
      <c r="P219" s="403"/>
      <c r="Q219" s="88"/>
      <c r="R219" s="88"/>
      <c r="S219" s="13" t="s">
        <v>185</v>
      </c>
      <c r="T219" s="13"/>
      <c r="U219" s="21" t="s">
        <v>2691</v>
      </c>
      <c r="V219" s="21" t="s">
        <v>2809</v>
      </c>
      <c r="W219" s="13"/>
      <c r="X219" s="15" t="s">
        <v>186</v>
      </c>
      <c r="Y219" s="1348"/>
      <c r="Z219" s="1348"/>
      <c r="AA219" s="1348"/>
      <c r="AB219" s="1348"/>
      <c r="AC219" s="1348"/>
    </row>
    <row r="220" spans="3:29" s="21" customFormat="1">
      <c r="C220" s="11"/>
      <c r="D220" s="15" t="s">
        <v>178</v>
      </c>
      <c r="E220" s="15" t="s">
        <v>203</v>
      </c>
      <c r="F220" s="88"/>
      <c r="G220" s="15" t="s">
        <v>3245</v>
      </c>
      <c r="H220" s="11" t="s">
        <v>1837</v>
      </c>
      <c r="I220" s="11"/>
      <c r="J220" s="11"/>
      <c r="K220" s="15" t="s">
        <v>217</v>
      </c>
      <c r="L220" s="88"/>
      <c r="M220" s="88"/>
      <c r="N220" s="88"/>
      <c r="O220" s="403"/>
      <c r="P220" s="403"/>
      <c r="Q220" s="88"/>
      <c r="R220" s="88"/>
      <c r="S220" s="23" t="s">
        <v>185</v>
      </c>
      <c r="T220" s="23"/>
      <c r="U220" s="21" t="s">
        <v>2691</v>
      </c>
      <c r="V220" s="21" t="s">
        <v>2809</v>
      </c>
      <c r="W220" s="23"/>
      <c r="X220" s="15" t="s">
        <v>186</v>
      </c>
      <c r="Y220" s="1348"/>
      <c r="Z220" s="1348"/>
      <c r="AA220" s="1348"/>
      <c r="AB220" s="1348"/>
      <c r="AC220" s="1348"/>
    </row>
    <row r="221" spans="3:29" s="21" customFormat="1">
      <c r="C221" s="11"/>
      <c r="D221" s="15" t="s">
        <v>178</v>
      </c>
      <c r="E221" s="15" t="s">
        <v>203</v>
      </c>
      <c r="F221" s="88"/>
      <c r="G221" s="15" t="s">
        <v>3245</v>
      </c>
      <c r="H221" s="11" t="s">
        <v>1837</v>
      </c>
      <c r="I221" s="11"/>
      <c r="J221" s="11"/>
      <c r="K221" s="15" t="s">
        <v>217</v>
      </c>
      <c r="L221" s="88"/>
      <c r="M221" s="88"/>
      <c r="N221" s="88"/>
      <c r="O221" s="403"/>
      <c r="P221" s="403"/>
      <c r="Q221" s="88"/>
      <c r="R221" s="88"/>
      <c r="S221" s="23" t="s">
        <v>185</v>
      </c>
      <c r="T221" s="23"/>
      <c r="U221" s="21" t="s">
        <v>2691</v>
      </c>
      <c r="V221" s="21" t="s">
        <v>2809</v>
      </c>
      <c r="W221" s="23"/>
      <c r="X221" s="15" t="s">
        <v>186</v>
      </c>
      <c r="Y221" s="1348"/>
      <c r="Z221" s="1348"/>
      <c r="AA221" s="1348"/>
      <c r="AB221" s="1348"/>
      <c r="AC221" s="1348"/>
    </row>
    <row r="222" spans="3:29" s="21" customFormat="1">
      <c r="C222" s="11"/>
      <c r="D222" s="15" t="s">
        <v>178</v>
      </c>
      <c r="E222" s="15" t="s">
        <v>203</v>
      </c>
      <c r="F222" s="88"/>
      <c r="G222" s="15" t="s">
        <v>3245</v>
      </c>
      <c r="H222" s="11" t="s">
        <v>1837</v>
      </c>
      <c r="I222" s="11"/>
      <c r="J222" s="11"/>
      <c r="K222" s="15" t="s">
        <v>217</v>
      </c>
      <c r="L222" s="88"/>
      <c r="M222" s="88"/>
      <c r="N222" s="88"/>
      <c r="O222" s="403"/>
      <c r="P222" s="403"/>
      <c r="Q222" s="88"/>
      <c r="R222" s="88"/>
      <c r="S222" s="23" t="s">
        <v>185</v>
      </c>
      <c r="T222" s="23"/>
      <c r="U222" s="21" t="s">
        <v>2691</v>
      </c>
      <c r="V222" s="21" t="s">
        <v>2809</v>
      </c>
      <c r="W222" s="23"/>
      <c r="X222" s="15" t="s">
        <v>186</v>
      </c>
      <c r="Y222" s="1348"/>
      <c r="Z222" s="1348"/>
      <c r="AA222" s="1348"/>
      <c r="AB222" s="1348"/>
      <c r="AC222" s="1348"/>
    </row>
    <row r="223" spans="3:29" s="21" customFormat="1">
      <c r="C223" s="11"/>
      <c r="D223" s="20" t="s">
        <v>178</v>
      </c>
      <c r="E223" s="20" t="s">
        <v>203</v>
      </c>
      <c r="F223" s="88"/>
      <c r="G223" s="20" t="s">
        <v>3245</v>
      </c>
      <c r="H223" s="11" t="s">
        <v>1837</v>
      </c>
      <c r="I223" s="11"/>
      <c r="J223" s="11"/>
      <c r="K223" s="20" t="s">
        <v>217</v>
      </c>
      <c r="L223" s="88"/>
      <c r="M223" s="88"/>
      <c r="N223" s="88"/>
      <c r="O223" s="403"/>
      <c r="P223" s="403"/>
      <c r="Q223" s="88"/>
      <c r="R223" s="88"/>
      <c r="S223" s="21" t="s">
        <v>185</v>
      </c>
      <c r="U223" s="21" t="s">
        <v>2691</v>
      </c>
      <c r="V223" s="21" t="s">
        <v>2809</v>
      </c>
      <c r="X223" s="7" t="s">
        <v>186</v>
      </c>
      <c r="Y223" s="1348"/>
      <c r="Z223" s="1348"/>
      <c r="AA223" s="1348"/>
      <c r="AB223" s="1348"/>
      <c r="AC223" s="1348"/>
    </row>
    <row r="224" spans="3:29" s="21" customFormat="1">
      <c r="C224" s="11"/>
      <c r="D224" s="20" t="s">
        <v>178</v>
      </c>
      <c r="E224" s="20" t="s">
        <v>203</v>
      </c>
      <c r="F224" s="88"/>
      <c r="G224" s="20" t="s">
        <v>3245</v>
      </c>
      <c r="H224" s="11" t="s">
        <v>1837</v>
      </c>
      <c r="I224" s="11"/>
      <c r="J224" s="11"/>
      <c r="K224" s="20" t="s">
        <v>217</v>
      </c>
      <c r="L224" s="88"/>
      <c r="M224" s="88"/>
      <c r="N224" s="88"/>
      <c r="O224" s="403"/>
      <c r="P224" s="403"/>
      <c r="Q224" s="88"/>
      <c r="R224" s="88"/>
      <c r="S224" s="21" t="s">
        <v>185</v>
      </c>
      <c r="U224" s="21" t="s">
        <v>2691</v>
      </c>
      <c r="V224" s="21" t="s">
        <v>2809</v>
      </c>
      <c r="X224" s="7" t="s">
        <v>186</v>
      </c>
      <c r="Y224" s="1348"/>
      <c r="Z224" s="1348"/>
      <c r="AA224" s="1348"/>
      <c r="AB224" s="1348"/>
      <c r="AC224" s="1348"/>
    </row>
    <row r="225" spans="4:29" s="21" customFormat="1">
      <c r="D225" s="20" t="s">
        <v>178</v>
      </c>
      <c r="E225" s="20" t="s">
        <v>203</v>
      </c>
      <c r="F225" s="88"/>
      <c r="G225" s="20" t="s">
        <v>3245</v>
      </c>
      <c r="H225" s="11" t="s">
        <v>1837</v>
      </c>
      <c r="I225" s="11"/>
      <c r="J225" s="11"/>
      <c r="K225" s="20" t="s">
        <v>217</v>
      </c>
      <c r="L225" s="88"/>
      <c r="M225" s="88"/>
      <c r="N225" s="88"/>
      <c r="O225" s="403"/>
      <c r="P225" s="403"/>
      <c r="Q225" s="88"/>
      <c r="R225" s="88"/>
      <c r="S225" s="21" t="s">
        <v>185</v>
      </c>
      <c r="U225" s="21" t="s">
        <v>2691</v>
      </c>
      <c r="V225" s="21" t="s">
        <v>2809</v>
      </c>
      <c r="X225" s="7" t="s">
        <v>186</v>
      </c>
      <c r="Y225" s="1348"/>
      <c r="Z225" s="1348"/>
      <c r="AA225" s="1348"/>
      <c r="AB225" s="1348"/>
      <c r="AC225" s="1348"/>
    </row>
    <row r="226" spans="4:29" s="21" customFormat="1">
      <c r="D226" s="20" t="s">
        <v>178</v>
      </c>
      <c r="E226" s="20" t="s">
        <v>203</v>
      </c>
      <c r="F226" s="88"/>
      <c r="G226" s="20" t="s">
        <v>3245</v>
      </c>
      <c r="H226" s="11" t="s">
        <v>1837</v>
      </c>
      <c r="I226" s="11"/>
      <c r="J226" s="11"/>
      <c r="K226" s="20" t="s">
        <v>217</v>
      </c>
      <c r="L226" s="88"/>
      <c r="M226" s="88"/>
      <c r="N226" s="88"/>
      <c r="O226" s="403"/>
      <c r="P226" s="403"/>
      <c r="Q226" s="88"/>
      <c r="R226" s="88"/>
      <c r="S226" s="21" t="s">
        <v>185</v>
      </c>
      <c r="U226" s="21" t="s">
        <v>2691</v>
      </c>
      <c r="V226" s="21" t="s">
        <v>2809</v>
      </c>
      <c r="X226" s="7" t="s">
        <v>186</v>
      </c>
      <c r="Y226" s="1348"/>
      <c r="Z226" s="1348"/>
      <c r="AA226" s="1348"/>
      <c r="AB226" s="1348"/>
      <c r="AC226" s="1348"/>
    </row>
    <row r="227" spans="4:29" s="21" customFormat="1">
      <c r="D227" s="20" t="s">
        <v>178</v>
      </c>
      <c r="E227" s="20" t="s">
        <v>203</v>
      </c>
      <c r="F227" s="88"/>
      <c r="G227" s="20" t="s">
        <v>3245</v>
      </c>
      <c r="H227" s="11" t="s">
        <v>1837</v>
      </c>
      <c r="I227" s="11"/>
      <c r="J227" s="11"/>
      <c r="K227" s="20" t="s">
        <v>217</v>
      </c>
      <c r="L227" s="88"/>
      <c r="M227" s="88"/>
      <c r="N227" s="88"/>
      <c r="O227" s="403"/>
      <c r="P227" s="403"/>
      <c r="Q227" s="88"/>
      <c r="R227" s="88"/>
      <c r="S227" s="21" t="s">
        <v>185</v>
      </c>
      <c r="U227" s="21" t="s">
        <v>2691</v>
      </c>
      <c r="V227" s="21" t="s">
        <v>2809</v>
      </c>
      <c r="X227" s="7" t="s">
        <v>186</v>
      </c>
      <c r="Y227" s="1348"/>
      <c r="Z227" s="1348"/>
      <c r="AA227" s="1348"/>
      <c r="AB227" s="1348"/>
      <c r="AC227" s="1348"/>
    </row>
    <row r="228" spans="4:29" s="21" customFormat="1">
      <c r="D228" s="20" t="s">
        <v>178</v>
      </c>
      <c r="E228" s="20" t="s">
        <v>203</v>
      </c>
      <c r="F228" s="88"/>
      <c r="G228" s="20" t="s">
        <v>3245</v>
      </c>
      <c r="H228" s="11" t="s">
        <v>1837</v>
      </c>
      <c r="I228" s="11"/>
      <c r="J228" s="11"/>
      <c r="K228" s="20" t="s">
        <v>217</v>
      </c>
      <c r="L228" s="88"/>
      <c r="M228" s="88"/>
      <c r="N228" s="88"/>
      <c r="O228" s="403"/>
      <c r="P228" s="403"/>
      <c r="Q228" s="88"/>
      <c r="R228" s="88"/>
      <c r="S228" s="21" t="s">
        <v>185</v>
      </c>
      <c r="U228" s="21" t="s">
        <v>2691</v>
      </c>
      <c r="V228" s="21" t="s">
        <v>2809</v>
      </c>
      <c r="X228" s="7" t="s">
        <v>186</v>
      </c>
      <c r="Y228" s="1348"/>
      <c r="Z228" s="1348"/>
      <c r="AA228" s="1348"/>
      <c r="AB228" s="1348"/>
      <c r="AC228" s="1348"/>
    </row>
    <row r="229" spans="4:29" s="21" customFormat="1">
      <c r="D229" s="20" t="s">
        <v>178</v>
      </c>
      <c r="E229" s="20" t="s">
        <v>203</v>
      </c>
      <c r="F229" s="88"/>
      <c r="G229" s="20" t="s">
        <v>3245</v>
      </c>
      <c r="H229" s="11" t="s">
        <v>1837</v>
      </c>
      <c r="I229" s="11"/>
      <c r="J229" s="11"/>
      <c r="K229" s="20" t="s">
        <v>217</v>
      </c>
      <c r="L229" s="88"/>
      <c r="M229" s="88"/>
      <c r="N229" s="88"/>
      <c r="O229" s="403"/>
      <c r="P229" s="403"/>
      <c r="Q229" s="88"/>
      <c r="R229" s="88"/>
      <c r="S229" s="21" t="s">
        <v>185</v>
      </c>
      <c r="U229" s="21" t="s">
        <v>2691</v>
      </c>
      <c r="V229" s="21" t="s">
        <v>2809</v>
      </c>
      <c r="X229" s="7" t="s">
        <v>186</v>
      </c>
      <c r="Y229" s="1348"/>
      <c r="Z229" s="1348"/>
      <c r="AA229" s="1348"/>
      <c r="AB229" s="1348"/>
      <c r="AC229" s="1348"/>
    </row>
    <row r="230" spans="4:29" s="21" customFormat="1">
      <c r="D230" s="20" t="s">
        <v>178</v>
      </c>
      <c r="E230" s="20" t="s">
        <v>203</v>
      </c>
      <c r="F230" s="88"/>
      <c r="G230" s="20" t="s">
        <v>3245</v>
      </c>
      <c r="H230" s="11" t="s">
        <v>1837</v>
      </c>
      <c r="I230" s="11"/>
      <c r="J230" s="11"/>
      <c r="K230" s="20" t="s">
        <v>217</v>
      </c>
      <c r="L230" s="88"/>
      <c r="M230" s="88"/>
      <c r="N230" s="88"/>
      <c r="O230" s="403"/>
      <c r="P230" s="403"/>
      <c r="Q230" s="88"/>
      <c r="R230" s="88"/>
      <c r="S230" s="21" t="s">
        <v>185</v>
      </c>
      <c r="U230" s="21" t="s">
        <v>2691</v>
      </c>
      <c r="V230" s="21" t="s">
        <v>2809</v>
      </c>
      <c r="X230" s="7" t="s">
        <v>186</v>
      </c>
      <c r="Y230" s="1348"/>
      <c r="Z230" s="1348"/>
      <c r="AA230" s="1348"/>
      <c r="AB230" s="1348"/>
      <c r="AC230" s="1348"/>
    </row>
    <row r="231" spans="4:29" s="21" customFormat="1">
      <c r="D231" s="15" t="s">
        <v>178</v>
      </c>
      <c r="E231" s="15" t="s">
        <v>203</v>
      </c>
      <c r="F231" s="88"/>
      <c r="G231" s="15" t="s">
        <v>3245</v>
      </c>
      <c r="H231" s="11" t="s">
        <v>1837</v>
      </c>
      <c r="I231" s="11"/>
      <c r="J231" s="11"/>
      <c r="K231" s="15" t="s">
        <v>217</v>
      </c>
      <c r="L231" s="88"/>
      <c r="M231" s="88"/>
      <c r="N231" s="88"/>
      <c r="O231" s="403"/>
      <c r="P231" s="403"/>
      <c r="Q231" s="88"/>
      <c r="R231" s="88"/>
      <c r="S231" s="13" t="s">
        <v>185</v>
      </c>
      <c r="T231" s="13"/>
      <c r="U231" s="21" t="s">
        <v>2691</v>
      </c>
      <c r="V231" s="21" t="s">
        <v>2809</v>
      </c>
      <c r="W231" s="13"/>
      <c r="X231" s="15" t="s">
        <v>186</v>
      </c>
      <c r="Y231" s="1348"/>
      <c r="Z231" s="1348"/>
      <c r="AA231" s="1348"/>
      <c r="AB231" s="1348"/>
      <c r="AC231" s="1348"/>
    </row>
    <row r="232" spans="4:29" s="21" customFormat="1">
      <c r="D232" s="15" t="s">
        <v>178</v>
      </c>
      <c r="E232" s="15" t="s">
        <v>203</v>
      </c>
      <c r="F232" s="88"/>
      <c r="G232" s="15" t="s">
        <v>3245</v>
      </c>
      <c r="H232" s="11" t="s">
        <v>1837</v>
      </c>
      <c r="I232" s="11"/>
      <c r="J232" s="11"/>
      <c r="K232" s="15" t="s">
        <v>217</v>
      </c>
      <c r="L232" s="88"/>
      <c r="M232" s="88"/>
      <c r="N232" s="88"/>
      <c r="O232" s="403"/>
      <c r="P232" s="403"/>
      <c r="Q232" s="88"/>
      <c r="R232" s="88"/>
      <c r="S232" s="23" t="s">
        <v>185</v>
      </c>
      <c r="T232" s="23"/>
      <c r="U232" s="21" t="s">
        <v>2691</v>
      </c>
      <c r="V232" s="21" t="s">
        <v>2809</v>
      </c>
      <c r="W232" s="23"/>
      <c r="X232" s="15" t="s">
        <v>186</v>
      </c>
      <c r="Y232" s="1348"/>
      <c r="Z232" s="1348"/>
      <c r="AA232" s="1348"/>
      <c r="AB232" s="1348"/>
      <c r="AC232" s="1348"/>
    </row>
    <row r="233" spans="4:29" s="21" customFormat="1">
      <c r="D233" s="15" t="s">
        <v>178</v>
      </c>
      <c r="E233" s="15" t="s">
        <v>203</v>
      </c>
      <c r="F233" s="88"/>
      <c r="G233" s="15" t="s">
        <v>3245</v>
      </c>
      <c r="H233" s="11" t="s">
        <v>1837</v>
      </c>
      <c r="I233" s="11"/>
      <c r="J233" s="11"/>
      <c r="K233" s="15" t="s">
        <v>217</v>
      </c>
      <c r="L233" s="88"/>
      <c r="M233" s="88"/>
      <c r="N233" s="88"/>
      <c r="O233" s="403"/>
      <c r="P233" s="403"/>
      <c r="Q233" s="88"/>
      <c r="R233" s="88"/>
      <c r="S233" s="23" t="s">
        <v>185</v>
      </c>
      <c r="T233" s="23"/>
      <c r="U233" s="21" t="s">
        <v>2691</v>
      </c>
      <c r="V233" s="21" t="s">
        <v>2809</v>
      </c>
      <c r="W233" s="23"/>
      <c r="X233" s="15" t="s">
        <v>186</v>
      </c>
      <c r="Y233" s="1348"/>
      <c r="Z233" s="1348"/>
      <c r="AA233" s="1348"/>
      <c r="AB233" s="1348"/>
      <c r="AC233" s="1348"/>
    </row>
    <row r="234" spans="4:29" s="21" customFormat="1">
      <c r="D234" s="15" t="s">
        <v>178</v>
      </c>
      <c r="E234" s="15" t="s">
        <v>203</v>
      </c>
      <c r="F234" s="88"/>
      <c r="G234" s="15" t="s">
        <v>3245</v>
      </c>
      <c r="H234" s="11" t="s">
        <v>1837</v>
      </c>
      <c r="I234" s="11"/>
      <c r="J234" s="11"/>
      <c r="K234" s="15" t="s">
        <v>217</v>
      </c>
      <c r="L234" s="88"/>
      <c r="M234" s="88"/>
      <c r="N234" s="88"/>
      <c r="O234" s="403"/>
      <c r="P234" s="403"/>
      <c r="Q234" s="88"/>
      <c r="R234" s="88"/>
      <c r="S234" s="23" t="s">
        <v>185</v>
      </c>
      <c r="T234" s="23"/>
      <c r="U234" s="21" t="s">
        <v>2691</v>
      </c>
      <c r="V234" s="21" t="s">
        <v>2809</v>
      </c>
      <c r="W234" s="23"/>
      <c r="X234" s="15" t="s">
        <v>186</v>
      </c>
      <c r="Y234" s="1348"/>
      <c r="Z234" s="1348"/>
      <c r="AA234" s="1348"/>
      <c r="AB234" s="1348"/>
      <c r="AC234" s="1348"/>
    </row>
    <row r="235" spans="4:29" s="21" customFormat="1">
      <c r="D235" s="15" t="s">
        <v>178</v>
      </c>
      <c r="E235" s="15" t="s">
        <v>203</v>
      </c>
      <c r="F235" s="88"/>
      <c r="G235" s="15" t="s">
        <v>3245</v>
      </c>
      <c r="H235" s="11" t="s">
        <v>1837</v>
      </c>
      <c r="I235" s="11"/>
      <c r="J235" s="11"/>
      <c r="K235" s="15" t="s">
        <v>217</v>
      </c>
      <c r="L235" s="88"/>
      <c r="M235" s="88"/>
      <c r="N235" s="88"/>
      <c r="O235" s="403"/>
      <c r="P235" s="403"/>
      <c r="Q235" s="88"/>
      <c r="R235" s="88"/>
      <c r="S235" s="23" t="s">
        <v>185</v>
      </c>
      <c r="T235" s="23"/>
      <c r="U235" s="21" t="s">
        <v>2691</v>
      </c>
      <c r="V235" s="21" t="s">
        <v>2809</v>
      </c>
      <c r="W235" s="23"/>
      <c r="X235" s="15" t="s">
        <v>186</v>
      </c>
      <c r="Y235" s="1348"/>
      <c r="Z235" s="1348"/>
      <c r="AA235" s="1348"/>
      <c r="AB235" s="1348"/>
      <c r="AC235" s="1348"/>
    </row>
    <row r="236" spans="4:29" s="21" customFormat="1">
      <c r="D236" s="15" t="s">
        <v>178</v>
      </c>
      <c r="E236" s="15" t="s">
        <v>203</v>
      </c>
      <c r="F236" s="88"/>
      <c r="G236" s="15" t="s">
        <v>3245</v>
      </c>
      <c r="H236" s="11" t="s">
        <v>1837</v>
      </c>
      <c r="I236" s="11"/>
      <c r="J236" s="11"/>
      <c r="K236" s="15" t="s">
        <v>217</v>
      </c>
      <c r="L236" s="88"/>
      <c r="M236" s="88"/>
      <c r="N236" s="88"/>
      <c r="O236" s="403"/>
      <c r="P236" s="403"/>
      <c r="Q236" s="88"/>
      <c r="R236" s="88"/>
      <c r="S236" s="23" t="s">
        <v>185</v>
      </c>
      <c r="T236" s="23"/>
      <c r="U236" s="21" t="s">
        <v>2691</v>
      </c>
      <c r="V236" s="21" t="s">
        <v>2809</v>
      </c>
      <c r="W236" s="23"/>
      <c r="X236" s="15" t="s">
        <v>186</v>
      </c>
      <c r="Y236" s="1348"/>
      <c r="Z236" s="1348"/>
      <c r="AA236" s="1348"/>
      <c r="AB236" s="1348"/>
      <c r="AC236" s="1348"/>
    </row>
    <row r="237" spans="4:29" s="21" customFormat="1">
      <c r="D237" s="15" t="s">
        <v>178</v>
      </c>
      <c r="E237" s="15" t="s">
        <v>203</v>
      </c>
      <c r="F237" s="88"/>
      <c r="G237" s="15" t="s">
        <v>3245</v>
      </c>
      <c r="H237" s="11" t="s">
        <v>1837</v>
      </c>
      <c r="I237" s="11"/>
      <c r="J237" s="11"/>
      <c r="K237" s="15" t="s">
        <v>217</v>
      </c>
      <c r="L237" s="88"/>
      <c r="M237" s="88"/>
      <c r="N237" s="88"/>
      <c r="O237" s="403"/>
      <c r="P237" s="403"/>
      <c r="Q237" s="88"/>
      <c r="R237" s="88"/>
      <c r="S237" s="23" t="s">
        <v>185</v>
      </c>
      <c r="T237" s="23"/>
      <c r="U237" s="21" t="s">
        <v>2691</v>
      </c>
      <c r="V237" s="21" t="s">
        <v>2809</v>
      </c>
      <c r="W237" s="23"/>
      <c r="X237" s="15" t="s">
        <v>186</v>
      </c>
      <c r="Y237" s="1348"/>
      <c r="Z237" s="1348"/>
      <c r="AA237" s="1348"/>
      <c r="AB237" s="1348"/>
      <c r="AC237" s="1348"/>
    </row>
    <row r="238" spans="4:29" s="21" customFormat="1">
      <c r="D238" s="15" t="s">
        <v>178</v>
      </c>
      <c r="E238" s="15" t="s">
        <v>203</v>
      </c>
      <c r="F238" s="88"/>
      <c r="G238" s="15" t="s">
        <v>3245</v>
      </c>
      <c r="H238" s="11" t="s">
        <v>1837</v>
      </c>
      <c r="I238" s="11"/>
      <c r="J238" s="11"/>
      <c r="K238" s="15" t="s">
        <v>217</v>
      </c>
      <c r="L238" s="88"/>
      <c r="M238" s="88"/>
      <c r="N238" s="88"/>
      <c r="O238" s="403"/>
      <c r="P238" s="403"/>
      <c r="Q238" s="88"/>
      <c r="R238" s="88"/>
      <c r="S238" s="23" t="s">
        <v>185</v>
      </c>
      <c r="T238" s="23"/>
      <c r="U238" s="21" t="s">
        <v>2691</v>
      </c>
      <c r="V238" s="21" t="s">
        <v>2809</v>
      </c>
      <c r="W238" s="23"/>
      <c r="X238" s="15" t="s">
        <v>186</v>
      </c>
      <c r="Y238" s="1348"/>
      <c r="Z238" s="1348"/>
      <c r="AA238" s="1348"/>
      <c r="AB238" s="1348"/>
      <c r="AC238" s="1348"/>
    </row>
    <row r="239" spans="4:29" s="21" customFormat="1">
      <c r="D239" s="15" t="s">
        <v>178</v>
      </c>
      <c r="E239" s="15" t="s">
        <v>203</v>
      </c>
      <c r="F239" s="88"/>
      <c r="G239" s="15" t="s">
        <v>3245</v>
      </c>
      <c r="H239" s="11" t="s">
        <v>1837</v>
      </c>
      <c r="I239" s="11"/>
      <c r="J239" s="11"/>
      <c r="K239" s="15" t="s">
        <v>217</v>
      </c>
      <c r="L239" s="88"/>
      <c r="M239" s="88"/>
      <c r="N239" s="88"/>
      <c r="O239" s="403"/>
      <c r="P239" s="403"/>
      <c r="Q239" s="88"/>
      <c r="R239" s="88"/>
      <c r="S239" s="23" t="s">
        <v>185</v>
      </c>
      <c r="T239" s="23"/>
      <c r="U239" s="21" t="s">
        <v>2691</v>
      </c>
      <c r="V239" s="21" t="s">
        <v>2809</v>
      </c>
      <c r="W239" s="23"/>
      <c r="X239" s="15" t="s">
        <v>186</v>
      </c>
      <c r="Y239" s="1348"/>
      <c r="Z239" s="1348"/>
      <c r="AA239" s="1348"/>
      <c r="AB239" s="1348"/>
      <c r="AC239" s="1348"/>
    </row>
    <row r="240" spans="4:29" s="21" customFormat="1">
      <c r="D240" s="15" t="s">
        <v>178</v>
      </c>
      <c r="E240" s="15" t="s">
        <v>203</v>
      </c>
      <c r="F240" s="88"/>
      <c r="G240" s="15" t="s">
        <v>3245</v>
      </c>
      <c r="H240" s="11" t="s">
        <v>1837</v>
      </c>
      <c r="I240" s="11"/>
      <c r="J240" s="11"/>
      <c r="K240" s="15" t="s">
        <v>217</v>
      </c>
      <c r="L240" s="88"/>
      <c r="M240" s="88"/>
      <c r="N240" s="88"/>
      <c r="O240" s="403"/>
      <c r="P240" s="403"/>
      <c r="Q240" s="88"/>
      <c r="R240" s="88"/>
      <c r="S240" s="23" t="s">
        <v>185</v>
      </c>
      <c r="T240" s="23"/>
      <c r="U240" s="21" t="s">
        <v>2691</v>
      </c>
      <c r="V240" s="21" t="s">
        <v>2809</v>
      </c>
      <c r="W240" s="23"/>
      <c r="X240" s="15" t="s">
        <v>186</v>
      </c>
      <c r="Y240" s="1348"/>
      <c r="Z240" s="1348"/>
      <c r="AA240" s="1348"/>
      <c r="AB240" s="1348"/>
      <c r="AC240" s="1348"/>
    </row>
    <row r="241" spans="2:29" s="21" customFormat="1">
      <c r="B241" s="11"/>
      <c r="C241" s="11"/>
      <c r="D241" s="15" t="s">
        <v>178</v>
      </c>
      <c r="E241" s="15" t="s">
        <v>203</v>
      </c>
      <c r="F241" s="88"/>
      <c r="G241" s="15" t="s">
        <v>3245</v>
      </c>
      <c r="H241" s="11" t="s">
        <v>1837</v>
      </c>
      <c r="I241" s="11"/>
      <c r="J241" s="11"/>
      <c r="K241" s="15" t="s">
        <v>217</v>
      </c>
      <c r="L241" s="88"/>
      <c r="M241" s="88"/>
      <c r="N241" s="88"/>
      <c r="O241" s="403"/>
      <c r="P241" s="403"/>
      <c r="Q241" s="88"/>
      <c r="R241" s="88"/>
      <c r="S241" s="23" t="s">
        <v>185</v>
      </c>
      <c r="T241" s="23"/>
      <c r="U241" s="21" t="s">
        <v>2691</v>
      </c>
      <c r="V241" s="21" t="s">
        <v>2809</v>
      </c>
      <c r="W241" s="23"/>
      <c r="X241" s="15" t="s">
        <v>186</v>
      </c>
      <c r="Y241" s="1348"/>
      <c r="Z241" s="1348"/>
      <c r="AA241" s="1348"/>
      <c r="AB241" s="1348"/>
      <c r="AC241" s="1348"/>
    </row>
    <row r="242" spans="2:29" s="21" customFormat="1">
      <c r="B242" s="11"/>
      <c r="C242" s="11"/>
      <c r="D242" s="15" t="s">
        <v>178</v>
      </c>
      <c r="E242" s="15" t="s">
        <v>203</v>
      </c>
      <c r="F242" s="88"/>
      <c r="G242" s="15" t="s">
        <v>3245</v>
      </c>
      <c r="H242" s="11" t="s">
        <v>1837</v>
      </c>
      <c r="I242" s="11"/>
      <c r="J242" s="11"/>
      <c r="K242" s="15" t="s">
        <v>217</v>
      </c>
      <c r="L242" s="88"/>
      <c r="M242" s="88"/>
      <c r="N242" s="88"/>
      <c r="O242" s="403"/>
      <c r="P242" s="403"/>
      <c r="Q242" s="88"/>
      <c r="R242" s="88"/>
      <c r="S242" s="23" t="s">
        <v>185</v>
      </c>
      <c r="T242" s="23"/>
      <c r="U242" s="21" t="s">
        <v>2691</v>
      </c>
      <c r="V242" s="21" t="s">
        <v>2809</v>
      </c>
      <c r="W242" s="23"/>
      <c r="X242" s="15" t="s">
        <v>186</v>
      </c>
      <c r="Y242" s="1348"/>
      <c r="Z242" s="1348"/>
      <c r="AA242" s="1348"/>
      <c r="AB242" s="1348"/>
      <c r="AC242" s="1348"/>
    </row>
    <row r="243" spans="2:29" s="21" customFormat="1">
      <c r="B243" s="11"/>
      <c r="C243" s="11"/>
      <c r="D243" s="11"/>
      <c r="E243" s="11"/>
      <c r="F243" s="11"/>
      <c r="G243" s="11"/>
      <c r="H243" s="11"/>
      <c r="I243" s="11"/>
      <c r="J243" s="11"/>
      <c r="K243" s="11"/>
      <c r="L243" s="11"/>
      <c r="M243" s="11"/>
      <c r="N243" s="11"/>
      <c r="O243" s="11"/>
      <c r="P243" s="11"/>
      <c r="Q243" s="11"/>
      <c r="R243" s="11"/>
      <c r="S243" s="11"/>
      <c r="T243" s="11"/>
      <c r="U243" s="11"/>
      <c r="V243" s="11"/>
      <c r="W243" s="11"/>
      <c r="X243" s="11"/>
    </row>
    <row r="244" spans="2:29" s="21" customFormat="1" ht="17.649999999999999">
      <c r="B244" s="28" t="s">
        <v>2844</v>
      </c>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row>
    <row r="245" spans="2:29" s="21" customFormat="1">
      <c r="B245" s="12"/>
      <c r="C245" s="12"/>
      <c r="D245" s="12"/>
      <c r="E245" s="12"/>
      <c r="F245" s="22"/>
      <c r="G245" s="12"/>
      <c r="H245" s="7"/>
      <c r="I245" s="7"/>
      <c r="J245" s="7"/>
      <c r="K245" s="7"/>
      <c r="L245" s="7"/>
      <c r="M245" s="7"/>
      <c r="N245" s="7"/>
      <c r="O245" s="7"/>
      <c r="P245" s="7"/>
      <c r="Q245" s="7"/>
      <c r="R245" s="12"/>
      <c r="S245" s="22"/>
      <c r="T245" s="22"/>
      <c r="U245" s="22"/>
      <c r="V245" s="22"/>
      <c r="W245" s="22"/>
      <c r="X245" s="15"/>
      <c r="Y245" s="15"/>
      <c r="Z245" s="15"/>
      <c r="AA245" s="15"/>
      <c r="AB245" s="15"/>
      <c r="AC245" s="15"/>
    </row>
    <row r="246" spans="2:29" s="21" customFormat="1" ht="13.9">
      <c r="B246" s="12"/>
      <c r="C246" s="34" t="s">
        <v>1811</v>
      </c>
      <c r="D246" s="34"/>
      <c r="E246" s="33"/>
      <c r="F246" s="33"/>
      <c r="G246" s="33"/>
      <c r="H246" s="33"/>
      <c r="I246" s="33"/>
      <c r="J246" s="33"/>
      <c r="K246" s="33"/>
      <c r="L246" s="34"/>
      <c r="M246" s="34"/>
      <c r="N246" s="34"/>
      <c r="O246" s="34"/>
      <c r="P246" s="34"/>
      <c r="Q246" s="34"/>
      <c r="R246" s="33"/>
      <c r="S246" s="33"/>
      <c r="T246" s="33"/>
      <c r="U246" s="33"/>
      <c r="V246" s="33"/>
      <c r="W246" s="33"/>
      <c r="X246" s="33"/>
      <c r="Y246" s="33"/>
      <c r="Z246" s="33"/>
      <c r="AA246" s="33"/>
      <c r="AB246" s="33"/>
      <c r="AC246" s="33"/>
    </row>
    <row r="247" spans="2:29" s="21" customFormat="1">
      <c r="B247" s="12"/>
      <c r="C247" s="12"/>
      <c r="D247" s="12"/>
      <c r="E247" s="12"/>
      <c r="F247" s="22"/>
      <c r="G247" s="12"/>
      <c r="H247" s="7"/>
      <c r="I247" s="7"/>
      <c r="J247" s="7"/>
      <c r="K247" s="7"/>
      <c r="L247" s="7"/>
      <c r="M247" s="7"/>
      <c r="N247" s="7"/>
      <c r="O247" s="7"/>
      <c r="P247" s="103"/>
      <c r="Q247" s="7"/>
      <c r="R247" s="12"/>
      <c r="S247" s="22"/>
      <c r="T247" s="22"/>
      <c r="U247" s="22"/>
      <c r="V247" s="22"/>
      <c r="W247" s="22"/>
      <c r="X247" s="15"/>
      <c r="Y247" s="15"/>
      <c r="Z247" s="15"/>
      <c r="AA247" s="15"/>
      <c r="AB247" s="15"/>
      <c r="AC247" s="15"/>
    </row>
    <row r="248" spans="2:29" s="21" customFormat="1" ht="14.25" customHeight="1">
      <c r="B248" s="12"/>
      <c r="C248" s="12"/>
      <c r="D248" s="80" t="s">
        <v>256</v>
      </c>
      <c r="E248" s="81"/>
      <c r="F248" s="81"/>
      <c r="G248" s="81"/>
      <c r="H248" s="81"/>
      <c r="I248" s="81"/>
      <c r="J248" s="81"/>
      <c r="K248" s="81"/>
      <c r="L248" s="81"/>
      <c r="M248" s="81"/>
      <c r="N248" s="81"/>
      <c r="O248" s="81"/>
      <c r="P248" s="106"/>
      <c r="Q248" s="81"/>
      <c r="R248" s="81"/>
      <c r="S248" s="81"/>
      <c r="T248" s="81"/>
      <c r="U248" s="81"/>
      <c r="V248" s="81"/>
      <c r="W248" s="81"/>
      <c r="X248" s="81"/>
      <c r="Y248" s="81"/>
      <c r="Z248" s="81"/>
      <c r="AA248" s="81"/>
      <c r="AB248" s="81"/>
      <c r="AC248" s="81"/>
    </row>
    <row r="249" spans="2:29" s="21" customFormat="1">
      <c r="B249" s="12"/>
      <c r="C249" s="12"/>
      <c r="D249" s="12"/>
      <c r="E249" s="12"/>
      <c r="F249" s="22"/>
      <c r="G249" s="12"/>
      <c r="H249" s="7"/>
      <c r="I249" s="7"/>
      <c r="J249" s="7"/>
      <c r="K249" s="7"/>
      <c r="L249" s="7"/>
      <c r="M249" s="7"/>
      <c r="N249" s="7"/>
      <c r="O249" s="7"/>
      <c r="P249" s="7"/>
      <c r="Q249" s="7"/>
      <c r="R249" s="12"/>
      <c r="S249" s="22"/>
      <c r="T249" s="22"/>
      <c r="U249" s="22"/>
      <c r="V249" s="22"/>
      <c r="W249" s="22"/>
      <c r="X249" s="15"/>
    </row>
    <row r="250" spans="2:29" s="21" customFormat="1">
      <c r="B250" s="11"/>
      <c r="C250" s="11"/>
      <c r="D250" s="20" t="s">
        <v>178</v>
      </c>
      <c r="E250" s="20" t="s">
        <v>203</v>
      </c>
      <c r="F250" s="790"/>
      <c r="G250" s="83" t="s">
        <v>3245</v>
      </c>
      <c r="H250" s="11" t="s">
        <v>1811</v>
      </c>
      <c r="I250" s="11" t="s">
        <v>256</v>
      </c>
      <c r="J250" s="11"/>
      <c r="K250" s="20" t="s">
        <v>217</v>
      </c>
      <c r="L250" s="790">
        <f t="shared" ref="L250:Q259" si="12">L56</f>
        <v>0</v>
      </c>
      <c r="M250" s="790">
        <f t="shared" si="12"/>
        <v>0</v>
      </c>
      <c r="N250" s="790">
        <f t="shared" si="12"/>
        <v>0</v>
      </c>
      <c r="O250" s="790">
        <f t="shared" si="12"/>
        <v>0</v>
      </c>
      <c r="P250" s="790">
        <f t="shared" si="12"/>
        <v>0</v>
      </c>
      <c r="Q250" s="790">
        <f t="shared" si="12"/>
        <v>0</v>
      </c>
      <c r="R250" s="11"/>
      <c r="S250" s="23" t="s">
        <v>185</v>
      </c>
      <c r="U250" s="21" t="s">
        <v>2844</v>
      </c>
      <c r="V250" s="21" t="s">
        <v>2691</v>
      </c>
      <c r="X250" s="7" t="s">
        <v>186</v>
      </c>
      <c r="Y250" s="1348"/>
      <c r="Z250" s="1348"/>
      <c r="AA250" s="1348"/>
      <c r="AB250" s="1348"/>
      <c r="AC250" s="1348"/>
    </row>
    <row r="251" spans="2:29" s="21" customFormat="1">
      <c r="B251" s="11"/>
      <c r="C251" s="11"/>
      <c r="D251" s="20" t="s">
        <v>178</v>
      </c>
      <c r="E251" s="20" t="s">
        <v>203</v>
      </c>
      <c r="F251" s="790"/>
      <c r="G251" s="20" t="s">
        <v>3245</v>
      </c>
      <c r="H251" s="11" t="s">
        <v>1811</v>
      </c>
      <c r="I251" s="11" t="s">
        <v>256</v>
      </c>
      <c r="J251" s="11"/>
      <c r="K251" s="20" t="s">
        <v>217</v>
      </c>
      <c r="L251" s="790">
        <f t="shared" si="12"/>
        <v>0</v>
      </c>
      <c r="M251" s="790">
        <f t="shared" si="12"/>
        <v>0</v>
      </c>
      <c r="N251" s="790">
        <f t="shared" si="12"/>
        <v>0</v>
      </c>
      <c r="O251" s="790">
        <f t="shared" si="12"/>
        <v>0</v>
      </c>
      <c r="P251" s="790">
        <f t="shared" si="12"/>
        <v>0</v>
      </c>
      <c r="Q251" s="790">
        <f t="shared" si="12"/>
        <v>0</v>
      </c>
      <c r="R251" s="11"/>
      <c r="S251" s="23" t="s">
        <v>185</v>
      </c>
      <c r="U251" s="21" t="s">
        <v>2844</v>
      </c>
      <c r="V251" s="21" t="s">
        <v>2691</v>
      </c>
      <c r="X251" s="7" t="s">
        <v>186</v>
      </c>
      <c r="Y251" s="1348"/>
      <c r="Z251" s="1348"/>
      <c r="AA251" s="1348"/>
      <c r="AB251" s="1348"/>
      <c r="AC251" s="1348"/>
    </row>
    <row r="252" spans="2:29" s="21" customFormat="1">
      <c r="B252" s="11"/>
      <c r="C252" s="11"/>
      <c r="D252" s="20" t="s">
        <v>178</v>
      </c>
      <c r="E252" s="20" t="s">
        <v>203</v>
      </c>
      <c r="F252" s="790"/>
      <c r="G252" s="20" t="s">
        <v>3245</v>
      </c>
      <c r="H252" s="11" t="s">
        <v>1811</v>
      </c>
      <c r="I252" s="11" t="s">
        <v>256</v>
      </c>
      <c r="J252" s="11"/>
      <c r="K252" s="20" t="s">
        <v>217</v>
      </c>
      <c r="L252" s="790">
        <f t="shared" si="12"/>
        <v>0</v>
      </c>
      <c r="M252" s="790">
        <f t="shared" si="12"/>
        <v>0</v>
      </c>
      <c r="N252" s="790">
        <f t="shared" si="12"/>
        <v>0</v>
      </c>
      <c r="O252" s="790">
        <f t="shared" si="12"/>
        <v>0</v>
      </c>
      <c r="P252" s="790">
        <f t="shared" si="12"/>
        <v>0</v>
      </c>
      <c r="Q252" s="790">
        <f t="shared" si="12"/>
        <v>0</v>
      </c>
      <c r="R252" s="11"/>
      <c r="S252" s="23" t="s">
        <v>185</v>
      </c>
      <c r="U252" s="21" t="s">
        <v>2844</v>
      </c>
      <c r="V252" s="21" t="s">
        <v>2691</v>
      </c>
      <c r="X252" s="7" t="s">
        <v>186</v>
      </c>
      <c r="Y252" s="1348"/>
      <c r="Z252" s="1348"/>
      <c r="AA252" s="1348"/>
      <c r="AB252" s="1348"/>
      <c r="AC252" s="1348"/>
    </row>
    <row r="253" spans="2:29" s="21" customFormat="1">
      <c r="B253" s="11"/>
      <c r="C253" s="11"/>
      <c r="D253" s="20" t="s">
        <v>178</v>
      </c>
      <c r="E253" s="20" t="s">
        <v>203</v>
      </c>
      <c r="F253" s="790"/>
      <c r="G253" s="20" t="s">
        <v>3245</v>
      </c>
      <c r="H253" s="11" t="s">
        <v>1811</v>
      </c>
      <c r="I253" s="11" t="s">
        <v>256</v>
      </c>
      <c r="J253" s="11"/>
      <c r="K253" s="20" t="s">
        <v>217</v>
      </c>
      <c r="L253" s="790">
        <f t="shared" si="12"/>
        <v>0</v>
      </c>
      <c r="M253" s="790">
        <f t="shared" si="12"/>
        <v>0</v>
      </c>
      <c r="N253" s="790">
        <f t="shared" si="12"/>
        <v>0</v>
      </c>
      <c r="O253" s="790">
        <f t="shared" si="12"/>
        <v>0</v>
      </c>
      <c r="P253" s="790">
        <f t="shared" si="12"/>
        <v>0</v>
      </c>
      <c r="Q253" s="790">
        <f t="shared" si="12"/>
        <v>0</v>
      </c>
      <c r="R253" s="11"/>
      <c r="S253" s="23" t="s">
        <v>185</v>
      </c>
      <c r="U253" s="21" t="s">
        <v>2844</v>
      </c>
      <c r="V253" s="21" t="s">
        <v>2691</v>
      </c>
      <c r="X253" s="7" t="s">
        <v>186</v>
      </c>
      <c r="Y253" s="1348"/>
      <c r="Z253" s="1348"/>
      <c r="AA253" s="1348"/>
      <c r="AB253" s="1348"/>
      <c r="AC253" s="1348"/>
    </row>
    <row r="254" spans="2:29" s="21" customFormat="1">
      <c r="B254" s="11"/>
      <c r="C254" s="11"/>
      <c r="D254" s="15" t="s">
        <v>178</v>
      </c>
      <c r="E254" s="15" t="s">
        <v>203</v>
      </c>
      <c r="F254" s="790"/>
      <c r="G254" s="15" t="s">
        <v>3245</v>
      </c>
      <c r="H254" s="11" t="s">
        <v>1811</v>
      </c>
      <c r="I254" s="11" t="s">
        <v>256</v>
      </c>
      <c r="J254" s="11"/>
      <c r="K254" s="15" t="s">
        <v>217</v>
      </c>
      <c r="L254" s="790">
        <f t="shared" si="12"/>
        <v>0</v>
      </c>
      <c r="M254" s="790">
        <f t="shared" si="12"/>
        <v>0</v>
      </c>
      <c r="N254" s="790">
        <f t="shared" si="12"/>
        <v>0</v>
      </c>
      <c r="O254" s="790">
        <f t="shared" si="12"/>
        <v>0</v>
      </c>
      <c r="P254" s="790">
        <f t="shared" si="12"/>
        <v>0</v>
      </c>
      <c r="Q254" s="790">
        <f t="shared" si="12"/>
        <v>0</v>
      </c>
      <c r="R254" s="11"/>
      <c r="S254" s="23" t="s">
        <v>185</v>
      </c>
      <c r="T254" s="13"/>
      <c r="U254" s="21" t="s">
        <v>2844</v>
      </c>
      <c r="V254" s="21" t="s">
        <v>2691</v>
      </c>
      <c r="W254" s="13"/>
      <c r="X254" s="15" t="s">
        <v>186</v>
      </c>
      <c r="Y254" s="1348"/>
      <c r="Z254" s="1348"/>
      <c r="AA254" s="1348"/>
      <c r="AB254" s="1348"/>
      <c r="AC254" s="1348"/>
    </row>
    <row r="255" spans="2:29" s="21" customFormat="1">
      <c r="B255" s="11"/>
      <c r="C255" s="11"/>
      <c r="D255" s="15" t="s">
        <v>178</v>
      </c>
      <c r="E255" s="15" t="s">
        <v>203</v>
      </c>
      <c r="F255" s="790"/>
      <c r="G255" s="15" t="s">
        <v>3245</v>
      </c>
      <c r="H255" s="11" t="s">
        <v>1811</v>
      </c>
      <c r="I255" s="11" t="s">
        <v>256</v>
      </c>
      <c r="J255" s="11"/>
      <c r="K255" s="15" t="s">
        <v>217</v>
      </c>
      <c r="L255" s="790">
        <f t="shared" si="12"/>
        <v>0</v>
      </c>
      <c r="M255" s="790">
        <f t="shared" si="12"/>
        <v>0</v>
      </c>
      <c r="N255" s="790">
        <f t="shared" si="12"/>
        <v>0</v>
      </c>
      <c r="O255" s="790">
        <f t="shared" si="12"/>
        <v>0</v>
      </c>
      <c r="P255" s="790">
        <f t="shared" si="12"/>
        <v>0</v>
      </c>
      <c r="Q255" s="790">
        <f t="shared" si="12"/>
        <v>0</v>
      </c>
      <c r="R255" s="11"/>
      <c r="S255" s="23" t="s">
        <v>185</v>
      </c>
      <c r="T255" s="23"/>
      <c r="U255" s="21" t="s">
        <v>2844</v>
      </c>
      <c r="V255" s="21" t="s">
        <v>2691</v>
      </c>
      <c r="W255" s="23"/>
      <c r="X255" s="15" t="s">
        <v>186</v>
      </c>
      <c r="Y255" s="1348"/>
      <c r="Z255" s="1348"/>
      <c r="AA255" s="1348"/>
      <c r="AB255" s="1348"/>
      <c r="AC255" s="1348"/>
    </row>
    <row r="256" spans="2:29" s="21" customFormat="1">
      <c r="B256" s="11"/>
      <c r="C256" s="11"/>
      <c r="D256" s="15" t="s">
        <v>178</v>
      </c>
      <c r="E256" s="15" t="s">
        <v>203</v>
      </c>
      <c r="F256" s="790"/>
      <c r="G256" s="15" t="s">
        <v>3245</v>
      </c>
      <c r="H256" s="11" t="s">
        <v>1811</v>
      </c>
      <c r="I256" s="11" t="s">
        <v>256</v>
      </c>
      <c r="J256" s="11"/>
      <c r="K256" s="15" t="s">
        <v>217</v>
      </c>
      <c r="L256" s="790">
        <f t="shared" si="12"/>
        <v>0</v>
      </c>
      <c r="M256" s="790">
        <f t="shared" si="12"/>
        <v>0</v>
      </c>
      <c r="N256" s="790">
        <f t="shared" si="12"/>
        <v>0</v>
      </c>
      <c r="O256" s="790">
        <f t="shared" si="12"/>
        <v>0</v>
      </c>
      <c r="P256" s="790">
        <f t="shared" si="12"/>
        <v>0</v>
      </c>
      <c r="Q256" s="790">
        <f t="shared" si="12"/>
        <v>0</v>
      </c>
      <c r="R256" s="11"/>
      <c r="S256" s="23" t="s">
        <v>185</v>
      </c>
      <c r="T256" s="23"/>
      <c r="U256" s="21" t="s">
        <v>2844</v>
      </c>
      <c r="V256" s="21" t="s">
        <v>2691</v>
      </c>
      <c r="W256" s="23"/>
      <c r="X256" s="15" t="s">
        <v>186</v>
      </c>
      <c r="Y256" s="1348"/>
      <c r="Z256" s="1348"/>
      <c r="AA256" s="1348"/>
      <c r="AB256" s="1348"/>
      <c r="AC256" s="1348"/>
    </row>
    <row r="257" spans="4:29" s="21" customFormat="1">
      <c r="D257" s="15" t="s">
        <v>178</v>
      </c>
      <c r="E257" s="15" t="s">
        <v>203</v>
      </c>
      <c r="F257" s="790"/>
      <c r="G257" s="15" t="s">
        <v>3245</v>
      </c>
      <c r="H257" s="11" t="s">
        <v>1811</v>
      </c>
      <c r="I257" s="11" t="s">
        <v>256</v>
      </c>
      <c r="J257" s="11"/>
      <c r="K257" s="15" t="s">
        <v>217</v>
      </c>
      <c r="L257" s="790">
        <f t="shared" si="12"/>
        <v>0</v>
      </c>
      <c r="M257" s="790">
        <f t="shared" si="12"/>
        <v>0</v>
      </c>
      <c r="N257" s="790">
        <f t="shared" si="12"/>
        <v>0</v>
      </c>
      <c r="O257" s="790">
        <f t="shared" si="12"/>
        <v>0</v>
      </c>
      <c r="P257" s="790">
        <f t="shared" si="12"/>
        <v>0</v>
      </c>
      <c r="Q257" s="790">
        <f t="shared" si="12"/>
        <v>0</v>
      </c>
      <c r="R257" s="11"/>
      <c r="S257" s="23" t="s">
        <v>185</v>
      </c>
      <c r="T257" s="23"/>
      <c r="U257" s="21" t="s">
        <v>2844</v>
      </c>
      <c r="V257" s="21" t="s">
        <v>2691</v>
      </c>
      <c r="W257" s="23"/>
      <c r="X257" s="15" t="s">
        <v>186</v>
      </c>
      <c r="Y257" s="1348"/>
      <c r="Z257" s="1348"/>
      <c r="AA257" s="1348"/>
      <c r="AB257" s="1348"/>
      <c r="AC257" s="1348"/>
    </row>
    <row r="258" spans="4:29" s="21" customFormat="1">
      <c r="D258" s="20" t="s">
        <v>178</v>
      </c>
      <c r="E258" s="20" t="s">
        <v>203</v>
      </c>
      <c r="F258" s="790"/>
      <c r="G258" s="20" t="s">
        <v>3245</v>
      </c>
      <c r="H258" s="11" t="s">
        <v>1811</v>
      </c>
      <c r="I258" s="11" t="s">
        <v>256</v>
      </c>
      <c r="J258" s="11"/>
      <c r="K258" s="20" t="s">
        <v>217</v>
      </c>
      <c r="L258" s="790">
        <f t="shared" si="12"/>
        <v>0</v>
      </c>
      <c r="M258" s="790">
        <f t="shared" si="12"/>
        <v>0</v>
      </c>
      <c r="N258" s="790">
        <f t="shared" si="12"/>
        <v>0</v>
      </c>
      <c r="O258" s="790">
        <f t="shared" si="12"/>
        <v>0</v>
      </c>
      <c r="P258" s="790">
        <f t="shared" si="12"/>
        <v>0</v>
      </c>
      <c r="Q258" s="790">
        <f t="shared" si="12"/>
        <v>0</v>
      </c>
      <c r="R258" s="11"/>
      <c r="S258" s="23" t="s">
        <v>185</v>
      </c>
      <c r="U258" s="21" t="s">
        <v>2844</v>
      </c>
      <c r="V258" s="21" t="s">
        <v>2691</v>
      </c>
      <c r="X258" s="7" t="s">
        <v>186</v>
      </c>
      <c r="Y258" s="1348"/>
      <c r="Z258" s="1348"/>
      <c r="AA258" s="1348"/>
      <c r="AB258" s="1348"/>
      <c r="AC258" s="1348"/>
    </row>
    <row r="259" spans="4:29" s="21" customFormat="1">
      <c r="D259" s="20" t="s">
        <v>178</v>
      </c>
      <c r="E259" s="20" t="s">
        <v>203</v>
      </c>
      <c r="F259" s="790"/>
      <c r="G259" s="20" t="s">
        <v>3245</v>
      </c>
      <c r="H259" s="11" t="s">
        <v>1811</v>
      </c>
      <c r="I259" s="11" t="s">
        <v>256</v>
      </c>
      <c r="J259" s="11"/>
      <c r="K259" s="20" t="s">
        <v>217</v>
      </c>
      <c r="L259" s="790">
        <f t="shared" si="12"/>
        <v>0</v>
      </c>
      <c r="M259" s="790">
        <f t="shared" si="12"/>
        <v>0</v>
      </c>
      <c r="N259" s="790">
        <f t="shared" si="12"/>
        <v>0</v>
      </c>
      <c r="O259" s="790">
        <f t="shared" si="12"/>
        <v>0</v>
      </c>
      <c r="P259" s="790">
        <f t="shared" si="12"/>
        <v>0</v>
      </c>
      <c r="Q259" s="790">
        <f t="shared" si="12"/>
        <v>0</v>
      </c>
      <c r="R259" s="11"/>
      <c r="S259" s="23" t="s">
        <v>185</v>
      </c>
      <c r="U259" s="21" t="s">
        <v>2844</v>
      </c>
      <c r="V259" s="21" t="s">
        <v>2691</v>
      </c>
      <c r="X259" s="7" t="s">
        <v>186</v>
      </c>
      <c r="Y259" s="1348"/>
      <c r="Z259" s="1348"/>
      <c r="AA259" s="1348"/>
      <c r="AB259" s="1348"/>
      <c r="AC259" s="1348"/>
    </row>
    <row r="260" spans="4:29" s="21" customFormat="1">
      <c r="D260" s="20" t="s">
        <v>178</v>
      </c>
      <c r="E260" s="20" t="s">
        <v>203</v>
      </c>
      <c r="F260" s="790"/>
      <c r="G260" s="20" t="s">
        <v>3245</v>
      </c>
      <c r="H260" s="11" t="s">
        <v>1811</v>
      </c>
      <c r="I260" s="11" t="s">
        <v>256</v>
      </c>
      <c r="J260" s="11"/>
      <c r="K260" s="20" t="s">
        <v>217</v>
      </c>
      <c r="L260" s="790">
        <f t="shared" ref="L260:Q265" si="13">L66</f>
        <v>0</v>
      </c>
      <c r="M260" s="790">
        <f t="shared" si="13"/>
        <v>0</v>
      </c>
      <c r="N260" s="790">
        <f t="shared" si="13"/>
        <v>0</v>
      </c>
      <c r="O260" s="790">
        <f t="shared" si="13"/>
        <v>0</v>
      </c>
      <c r="P260" s="790">
        <f t="shared" si="13"/>
        <v>0</v>
      </c>
      <c r="Q260" s="790">
        <f t="shared" si="13"/>
        <v>0</v>
      </c>
      <c r="R260" s="11"/>
      <c r="S260" s="23" t="s">
        <v>185</v>
      </c>
      <c r="U260" s="21" t="s">
        <v>2844</v>
      </c>
      <c r="V260" s="21" t="s">
        <v>2691</v>
      </c>
      <c r="X260" s="7" t="s">
        <v>186</v>
      </c>
      <c r="Y260" s="1348"/>
      <c r="Z260" s="1348"/>
      <c r="AA260" s="1348"/>
      <c r="AB260" s="1348"/>
      <c r="AC260" s="1348"/>
    </row>
    <row r="261" spans="4:29" s="21" customFormat="1">
      <c r="D261" s="20" t="s">
        <v>178</v>
      </c>
      <c r="E261" s="20" t="s">
        <v>203</v>
      </c>
      <c r="F261" s="790"/>
      <c r="G261" s="20" t="s">
        <v>3245</v>
      </c>
      <c r="H261" s="11" t="s">
        <v>1811</v>
      </c>
      <c r="I261" s="11" t="s">
        <v>256</v>
      </c>
      <c r="J261" s="11"/>
      <c r="K261" s="20" t="s">
        <v>217</v>
      </c>
      <c r="L261" s="790">
        <f t="shared" si="13"/>
        <v>0</v>
      </c>
      <c r="M261" s="790">
        <f t="shared" si="13"/>
        <v>0</v>
      </c>
      <c r="N261" s="790">
        <f t="shared" si="13"/>
        <v>0</v>
      </c>
      <c r="O261" s="790">
        <f t="shared" si="13"/>
        <v>0</v>
      </c>
      <c r="P261" s="790">
        <f t="shared" si="13"/>
        <v>0</v>
      </c>
      <c r="Q261" s="790">
        <f t="shared" si="13"/>
        <v>0</v>
      </c>
      <c r="R261" s="11"/>
      <c r="S261" s="23" t="s">
        <v>185</v>
      </c>
      <c r="U261" s="21" t="s">
        <v>2844</v>
      </c>
      <c r="V261" s="21" t="s">
        <v>2691</v>
      </c>
      <c r="X261" s="7" t="s">
        <v>186</v>
      </c>
      <c r="Y261" s="1348"/>
      <c r="Z261" s="1348"/>
      <c r="AA261" s="1348"/>
      <c r="AB261" s="1348"/>
      <c r="AC261" s="1348"/>
    </row>
    <row r="262" spans="4:29" s="21" customFormat="1">
      <c r="D262" s="15" t="s">
        <v>178</v>
      </c>
      <c r="E262" s="15" t="s">
        <v>203</v>
      </c>
      <c r="F262" s="790"/>
      <c r="G262" s="15" t="s">
        <v>3245</v>
      </c>
      <c r="H262" s="11" t="s">
        <v>1811</v>
      </c>
      <c r="I262" s="11" t="s">
        <v>256</v>
      </c>
      <c r="J262" s="11"/>
      <c r="K262" s="15" t="s">
        <v>217</v>
      </c>
      <c r="L262" s="790">
        <f t="shared" si="13"/>
        <v>0</v>
      </c>
      <c r="M262" s="790">
        <f t="shared" si="13"/>
        <v>0</v>
      </c>
      <c r="N262" s="790">
        <f t="shared" si="13"/>
        <v>0</v>
      </c>
      <c r="O262" s="790">
        <f t="shared" si="13"/>
        <v>0</v>
      </c>
      <c r="P262" s="790">
        <f t="shared" si="13"/>
        <v>0</v>
      </c>
      <c r="Q262" s="790">
        <f t="shared" si="13"/>
        <v>0</v>
      </c>
      <c r="R262" s="11"/>
      <c r="S262" s="23" t="s">
        <v>185</v>
      </c>
      <c r="T262" s="13"/>
      <c r="U262" s="21" t="s">
        <v>2844</v>
      </c>
      <c r="V262" s="21" t="s">
        <v>2691</v>
      </c>
      <c r="W262" s="13"/>
      <c r="X262" s="15" t="s">
        <v>186</v>
      </c>
      <c r="Y262" s="1348"/>
      <c r="Z262" s="1348"/>
      <c r="AA262" s="1348"/>
      <c r="AB262" s="1348"/>
      <c r="AC262" s="1348"/>
    </row>
    <row r="263" spans="4:29" s="21" customFormat="1">
      <c r="D263" s="15" t="s">
        <v>178</v>
      </c>
      <c r="E263" s="15" t="s">
        <v>203</v>
      </c>
      <c r="F263" s="790"/>
      <c r="G263" s="15" t="s">
        <v>3245</v>
      </c>
      <c r="H263" s="11" t="s">
        <v>1811</v>
      </c>
      <c r="I263" s="11" t="s">
        <v>256</v>
      </c>
      <c r="J263" s="11"/>
      <c r="K263" s="15" t="s">
        <v>217</v>
      </c>
      <c r="L263" s="790">
        <f t="shared" si="13"/>
        <v>0</v>
      </c>
      <c r="M263" s="790">
        <f t="shared" si="13"/>
        <v>0</v>
      </c>
      <c r="N263" s="790">
        <f t="shared" si="13"/>
        <v>0</v>
      </c>
      <c r="O263" s="790">
        <f t="shared" si="13"/>
        <v>0</v>
      </c>
      <c r="P263" s="790">
        <f t="shared" si="13"/>
        <v>0</v>
      </c>
      <c r="Q263" s="790">
        <f t="shared" si="13"/>
        <v>0</v>
      </c>
      <c r="R263" s="11"/>
      <c r="S263" s="23" t="s">
        <v>185</v>
      </c>
      <c r="T263" s="23"/>
      <c r="U263" s="21" t="s">
        <v>2844</v>
      </c>
      <c r="V263" s="21" t="s">
        <v>2691</v>
      </c>
      <c r="W263" s="23"/>
      <c r="X263" s="15" t="s">
        <v>186</v>
      </c>
      <c r="Y263" s="1348"/>
      <c r="Z263" s="1348"/>
      <c r="AA263" s="1348"/>
      <c r="AB263" s="1348"/>
      <c r="AC263" s="1348"/>
    </row>
    <row r="264" spans="4:29" s="21" customFormat="1">
      <c r="D264" s="15" t="s">
        <v>178</v>
      </c>
      <c r="E264" s="15" t="s">
        <v>203</v>
      </c>
      <c r="F264" s="790"/>
      <c r="G264" s="15" t="s">
        <v>3245</v>
      </c>
      <c r="H264" s="11" t="s">
        <v>1811</v>
      </c>
      <c r="I264" s="11" t="s">
        <v>256</v>
      </c>
      <c r="J264" s="11"/>
      <c r="K264" s="15" t="s">
        <v>217</v>
      </c>
      <c r="L264" s="790">
        <f t="shared" si="13"/>
        <v>0</v>
      </c>
      <c r="M264" s="790">
        <f t="shared" si="13"/>
        <v>0</v>
      </c>
      <c r="N264" s="790">
        <f t="shared" si="13"/>
        <v>0</v>
      </c>
      <c r="O264" s="790">
        <f t="shared" si="13"/>
        <v>0</v>
      </c>
      <c r="P264" s="790">
        <f t="shared" si="13"/>
        <v>0</v>
      </c>
      <c r="Q264" s="790">
        <f t="shared" si="13"/>
        <v>0</v>
      </c>
      <c r="R264" s="11"/>
      <c r="S264" s="23" t="s">
        <v>185</v>
      </c>
      <c r="T264" s="23"/>
      <c r="U264" s="21" t="s">
        <v>2844</v>
      </c>
      <c r="V264" s="21" t="s">
        <v>2691</v>
      </c>
      <c r="W264" s="23"/>
      <c r="X264" s="15" t="s">
        <v>186</v>
      </c>
      <c r="Y264" s="1348"/>
      <c r="Z264" s="1348"/>
      <c r="AA264" s="1348"/>
      <c r="AB264" s="1348"/>
      <c r="AC264" s="1348"/>
    </row>
    <row r="265" spans="4:29" s="21" customFormat="1">
      <c r="D265" s="15" t="s">
        <v>178</v>
      </c>
      <c r="E265" s="15" t="s">
        <v>203</v>
      </c>
      <c r="F265" s="790"/>
      <c r="G265" s="15" t="s">
        <v>3245</v>
      </c>
      <c r="H265" s="11" t="s">
        <v>1811</v>
      </c>
      <c r="I265" s="11" t="s">
        <v>256</v>
      </c>
      <c r="J265" s="11"/>
      <c r="K265" s="15" t="s">
        <v>217</v>
      </c>
      <c r="L265" s="790">
        <f t="shared" si="13"/>
        <v>0</v>
      </c>
      <c r="M265" s="790">
        <f t="shared" si="13"/>
        <v>0</v>
      </c>
      <c r="N265" s="790">
        <f t="shared" si="13"/>
        <v>0</v>
      </c>
      <c r="O265" s="790">
        <f t="shared" si="13"/>
        <v>0</v>
      </c>
      <c r="P265" s="790">
        <f t="shared" si="13"/>
        <v>0</v>
      </c>
      <c r="Q265" s="790">
        <f t="shared" si="13"/>
        <v>0</v>
      </c>
      <c r="R265" s="11"/>
      <c r="S265" s="23" t="s">
        <v>185</v>
      </c>
      <c r="T265" s="23"/>
      <c r="U265" s="21" t="s">
        <v>2844</v>
      </c>
      <c r="V265" s="21" t="s">
        <v>2691</v>
      </c>
      <c r="W265" s="23"/>
      <c r="X265" s="15" t="s">
        <v>186</v>
      </c>
      <c r="Y265" s="1348"/>
      <c r="Z265" s="1348"/>
      <c r="AA265" s="1348"/>
      <c r="AB265" s="1348"/>
      <c r="AC265" s="1348"/>
    </row>
    <row r="266" spans="4:29" s="21" customFormat="1">
      <c r="D266" s="11"/>
      <c r="E266" s="11"/>
      <c r="F266" s="11"/>
      <c r="G266" s="11"/>
      <c r="H266" s="11"/>
      <c r="I266" s="11"/>
      <c r="J266" s="11"/>
      <c r="K266" s="11"/>
      <c r="L266" s="11"/>
      <c r="M266" s="11"/>
      <c r="N266" s="11"/>
      <c r="O266" s="11"/>
      <c r="P266" s="11"/>
      <c r="Q266" s="11"/>
      <c r="R266" s="11"/>
      <c r="S266" s="11"/>
      <c r="T266" s="11"/>
      <c r="U266" s="11"/>
      <c r="V266" s="11"/>
      <c r="W266" s="11"/>
      <c r="X266" s="11"/>
    </row>
    <row r="267" spans="4:29" s="21" customFormat="1" ht="14.25" customHeight="1">
      <c r="D267" s="80" t="s">
        <v>416</v>
      </c>
      <c r="E267" s="81"/>
      <c r="F267" s="81"/>
      <c r="G267" s="81"/>
      <c r="H267" s="81"/>
      <c r="I267" s="81"/>
      <c r="J267" s="81"/>
      <c r="K267" s="81"/>
      <c r="L267" s="81"/>
      <c r="M267" s="81"/>
      <c r="N267" s="81"/>
      <c r="O267" s="81"/>
      <c r="P267" s="106"/>
      <c r="Q267" s="81"/>
      <c r="R267" s="81"/>
      <c r="S267" s="81"/>
      <c r="T267" s="81"/>
      <c r="U267" s="81"/>
      <c r="V267" s="81"/>
      <c r="W267" s="81"/>
      <c r="X267" s="81"/>
      <c r="Y267" s="81"/>
      <c r="Z267" s="81"/>
      <c r="AA267" s="81"/>
      <c r="AB267" s="81"/>
      <c r="AC267" s="81"/>
    </row>
    <row r="268" spans="4:29" s="21" customFormat="1">
      <c r="D268" s="12"/>
      <c r="E268" s="12"/>
      <c r="F268" s="22"/>
      <c r="G268" s="12"/>
      <c r="H268" s="7"/>
      <c r="I268" s="7"/>
      <c r="J268" s="7"/>
      <c r="K268" s="7"/>
      <c r="L268" s="7"/>
      <c r="M268" s="7"/>
      <c r="N268" s="7"/>
      <c r="O268" s="7"/>
      <c r="P268" s="7"/>
      <c r="Q268" s="7"/>
      <c r="R268" s="12"/>
      <c r="S268" s="22"/>
      <c r="T268" s="22"/>
      <c r="U268" s="22"/>
      <c r="V268" s="22"/>
      <c r="W268" s="22"/>
      <c r="X268" s="15"/>
    </row>
    <row r="269" spans="4:29" s="21" customFormat="1">
      <c r="D269" s="20" t="s">
        <v>178</v>
      </c>
      <c r="E269" s="20" t="s">
        <v>211</v>
      </c>
      <c r="F269" s="790"/>
      <c r="G269" s="83" t="s">
        <v>3245</v>
      </c>
      <c r="H269" s="11" t="s">
        <v>1811</v>
      </c>
      <c r="I269" s="11" t="s">
        <v>416</v>
      </c>
      <c r="J269" s="11"/>
      <c r="K269" s="20" t="s">
        <v>217</v>
      </c>
      <c r="L269" s="790">
        <f t="shared" ref="L269:Q269" si="14">L75</f>
        <v>0</v>
      </c>
      <c r="M269" s="790">
        <f t="shared" si="14"/>
        <v>0</v>
      </c>
      <c r="N269" s="790">
        <f t="shared" si="14"/>
        <v>0</v>
      </c>
      <c r="O269" s="790">
        <f t="shared" si="14"/>
        <v>0</v>
      </c>
      <c r="P269" s="790">
        <f t="shared" si="14"/>
        <v>0</v>
      </c>
      <c r="Q269" s="790">
        <f t="shared" si="14"/>
        <v>0</v>
      </c>
      <c r="R269" s="11"/>
      <c r="S269" s="23" t="s">
        <v>185</v>
      </c>
      <c r="U269" s="21" t="s">
        <v>2844</v>
      </c>
      <c r="V269" s="21" t="s">
        <v>2691</v>
      </c>
      <c r="X269" s="7" t="s">
        <v>186</v>
      </c>
      <c r="Y269" s="1348"/>
      <c r="Z269" s="1348"/>
      <c r="AA269" s="1348"/>
      <c r="AB269" s="1348"/>
      <c r="AC269" s="1348"/>
    </row>
    <row r="270" spans="4:29" s="21" customFormat="1">
      <c r="D270" s="20" t="s">
        <v>178</v>
      </c>
      <c r="E270" s="20" t="s">
        <v>211</v>
      </c>
      <c r="F270" s="790"/>
      <c r="G270" s="20" t="s">
        <v>3245</v>
      </c>
      <c r="H270" s="11" t="s">
        <v>1811</v>
      </c>
      <c r="I270" s="11" t="s">
        <v>416</v>
      </c>
      <c r="J270" s="11"/>
      <c r="K270" s="20" t="s">
        <v>217</v>
      </c>
      <c r="L270" s="790">
        <f t="shared" ref="L270:Q270" si="15">L76</f>
        <v>0</v>
      </c>
      <c r="M270" s="790">
        <f t="shared" si="15"/>
        <v>0</v>
      </c>
      <c r="N270" s="790">
        <f t="shared" si="15"/>
        <v>0</v>
      </c>
      <c r="O270" s="790">
        <f t="shared" si="15"/>
        <v>0</v>
      </c>
      <c r="P270" s="790">
        <f t="shared" si="15"/>
        <v>0</v>
      </c>
      <c r="Q270" s="790">
        <f t="shared" si="15"/>
        <v>0</v>
      </c>
      <c r="R270" s="11"/>
      <c r="S270" s="23" t="s">
        <v>185</v>
      </c>
      <c r="U270" s="21" t="s">
        <v>2844</v>
      </c>
      <c r="V270" s="21" t="s">
        <v>2691</v>
      </c>
      <c r="X270" s="7" t="s">
        <v>186</v>
      </c>
      <c r="Y270" s="1348"/>
      <c r="Z270" s="1348"/>
      <c r="AA270" s="1348"/>
      <c r="AB270" s="1348"/>
      <c r="AC270" s="1348"/>
    </row>
    <row r="271" spans="4:29" s="21" customFormat="1">
      <c r="D271" s="20" t="s">
        <v>178</v>
      </c>
      <c r="E271" s="20" t="s">
        <v>211</v>
      </c>
      <c r="F271" s="790"/>
      <c r="G271" s="20" t="s">
        <v>3245</v>
      </c>
      <c r="H271" s="11" t="s">
        <v>1811</v>
      </c>
      <c r="I271" s="11" t="s">
        <v>416</v>
      </c>
      <c r="J271" s="11"/>
      <c r="K271" s="20" t="s">
        <v>217</v>
      </c>
      <c r="L271" s="790">
        <f t="shared" ref="L271:Q271" si="16">L77</f>
        <v>0</v>
      </c>
      <c r="M271" s="790">
        <f t="shared" si="16"/>
        <v>0</v>
      </c>
      <c r="N271" s="790">
        <f t="shared" si="16"/>
        <v>0</v>
      </c>
      <c r="O271" s="790">
        <f t="shared" si="16"/>
        <v>0</v>
      </c>
      <c r="P271" s="790">
        <f t="shared" si="16"/>
        <v>0</v>
      </c>
      <c r="Q271" s="790">
        <f t="shared" si="16"/>
        <v>0</v>
      </c>
      <c r="R271" s="11"/>
      <c r="S271" s="23" t="s">
        <v>185</v>
      </c>
      <c r="U271" s="21" t="s">
        <v>2844</v>
      </c>
      <c r="V271" s="21" t="s">
        <v>2691</v>
      </c>
      <c r="X271" s="7" t="s">
        <v>186</v>
      </c>
      <c r="Y271" s="1348"/>
      <c r="Z271" s="1348"/>
      <c r="AA271" s="1348"/>
      <c r="AB271" s="1348"/>
      <c r="AC271" s="1348"/>
    </row>
    <row r="272" spans="4:29" s="21" customFormat="1">
      <c r="D272" s="20" t="s">
        <v>178</v>
      </c>
      <c r="E272" s="20" t="s">
        <v>211</v>
      </c>
      <c r="F272" s="790"/>
      <c r="G272" s="20" t="s">
        <v>3245</v>
      </c>
      <c r="H272" s="11" t="s">
        <v>1811</v>
      </c>
      <c r="I272" s="11" t="s">
        <v>416</v>
      </c>
      <c r="J272" s="11"/>
      <c r="K272" s="20" t="s">
        <v>217</v>
      </c>
      <c r="L272" s="790">
        <f t="shared" ref="L272:Q272" si="17">L78</f>
        <v>0</v>
      </c>
      <c r="M272" s="790">
        <f t="shared" si="17"/>
        <v>0</v>
      </c>
      <c r="N272" s="790">
        <f t="shared" si="17"/>
        <v>0</v>
      </c>
      <c r="O272" s="790">
        <f t="shared" si="17"/>
        <v>0</v>
      </c>
      <c r="P272" s="790">
        <f t="shared" si="17"/>
        <v>0</v>
      </c>
      <c r="Q272" s="790">
        <f t="shared" si="17"/>
        <v>0</v>
      </c>
      <c r="R272" s="11"/>
      <c r="S272" s="23" t="s">
        <v>185</v>
      </c>
      <c r="U272" s="21" t="s">
        <v>2844</v>
      </c>
      <c r="V272" s="21" t="s">
        <v>2691</v>
      </c>
      <c r="X272" s="7" t="s">
        <v>186</v>
      </c>
      <c r="Y272" s="1348"/>
      <c r="Z272" s="1348"/>
      <c r="AA272" s="1348"/>
      <c r="AB272" s="1348"/>
      <c r="AC272" s="1348"/>
    </row>
    <row r="273" spans="4:29" s="21" customFormat="1">
      <c r="D273" s="15" t="s">
        <v>178</v>
      </c>
      <c r="E273" s="15" t="s">
        <v>211</v>
      </c>
      <c r="F273" s="790"/>
      <c r="G273" s="15" t="s">
        <v>3245</v>
      </c>
      <c r="H273" s="11" t="s">
        <v>1811</v>
      </c>
      <c r="I273" s="11" t="s">
        <v>416</v>
      </c>
      <c r="J273" s="11"/>
      <c r="K273" s="15" t="s">
        <v>217</v>
      </c>
      <c r="L273" s="790">
        <f t="shared" ref="L273:Q273" si="18">L79</f>
        <v>0</v>
      </c>
      <c r="M273" s="790">
        <f t="shared" si="18"/>
        <v>0</v>
      </c>
      <c r="N273" s="790">
        <f t="shared" si="18"/>
        <v>0</v>
      </c>
      <c r="O273" s="790">
        <f t="shared" si="18"/>
        <v>0</v>
      </c>
      <c r="P273" s="790">
        <f t="shared" si="18"/>
        <v>0</v>
      </c>
      <c r="Q273" s="790">
        <f t="shared" si="18"/>
        <v>0</v>
      </c>
      <c r="R273" s="11"/>
      <c r="S273" s="23" t="s">
        <v>185</v>
      </c>
      <c r="T273" s="13"/>
      <c r="U273" s="21" t="s">
        <v>2844</v>
      </c>
      <c r="V273" s="21" t="s">
        <v>2691</v>
      </c>
      <c r="W273" s="13"/>
      <c r="X273" s="15" t="s">
        <v>186</v>
      </c>
      <c r="Y273" s="1348"/>
      <c r="Z273" s="1348"/>
      <c r="AA273" s="1348"/>
      <c r="AB273" s="1348"/>
      <c r="AC273" s="1348"/>
    </row>
    <row r="274" spans="4:29" s="21" customFormat="1">
      <c r="D274" s="15" t="s">
        <v>178</v>
      </c>
      <c r="E274" s="15" t="s">
        <v>211</v>
      </c>
      <c r="F274" s="790"/>
      <c r="G274" s="15" t="s">
        <v>3245</v>
      </c>
      <c r="H274" s="11" t="s">
        <v>1811</v>
      </c>
      <c r="I274" s="11" t="s">
        <v>416</v>
      </c>
      <c r="J274" s="11"/>
      <c r="K274" s="15" t="s">
        <v>217</v>
      </c>
      <c r="L274" s="790">
        <f t="shared" ref="L274:Q274" si="19">L80</f>
        <v>0</v>
      </c>
      <c r="M274" s="790">
        <f t="shared" si="19"/>
        <v>0</v>
      </c>
      <c r="N274" s="790">
        <f t="shared" si="19"/>
        <v>0</v>
      </c>
      <c r="O274" s="790">
        <f t="shared" si="19"/>
        <v>0</v>
      </c>
      <c r="P274" s="790">
        <f t="shared" si="19"/>
        <v>0</v>
      </c>
      <c r="Q274" s="790">
        <f t="shared" si="19"/>
        <v>0</v>
      </c>
      <c r="R274" s="11"/>
      <c r="S274" s="23" t="s">
        <v>185</v>
      </c>
      <c r="T274" s="23"/>
      <c r="U274" s="21" t="s">
        <v>2844</v>
      </c>
      <c r="V274" s="21" t="s">
        <v>2691</v>
      </c>
      <c r="W274" s="23"/>
      <c r="X274" s="15" t="s">
        <v>186</v>
      </c>
      <c r="Y274" s="1348"/>
      <c r="Z274" s="1348"/>
      <c r="AA274" s="1348"/>
      <c r="AB274" s="1348"/>
      <c r="AC274" s="1348"/>
    </row>
    <row r="275" spans="4:29" s="21" customFormat="1">
      <c r="D275" s="15" t="s">
        <v>178</v>
      </c>
      <c r="E275" s="15" t="s">
        <v>211</v>
      </c>
      <c r="F275" s="790"/>
      <c r="G275" s="15" t="s">
        <v>3245</v>
      </c>
      <c r="H275" s="11" t="s">
        <v>1811</v>
      </c>
      <c r="I275" s="11" t="s">
        <v>416</v>
      </c>
      <c r="J275" s="11"/>
      <c r="K275" s="15" t="s">
        <v>217</v>
      </c>
      <c r="L275" s="790">
        <f t="shared" ref="L275:Q275" si="20">L81</f>
        <v>0</v>
      </c>
      <c r="M275" s="790">
        <f t="shared" si="20"/>
        <v>0</v>
      </c>
      <c r="N275" s="790">
        <f t="shared" si="20"/>
        <v>0</v>
      </c>
      <c r="O275" s="790">
        <f t="shared" si="20"/>
        <v>0</v>
      </c>
      <c r="P275" s="790">
        <f t="shared" si="20"/>
        <v>0</v>
      </c>
      <c r="Q275" s="790">
        <f t="shared" si="20"/>
        <v>0</v>
      </c>
      <c r="R275" s="11"/>
      <c r="S275" s="23" t="s">
        <v>185</v>
      </c>
      <c r="T275" s="23"/>
      <c r="U275" s="21" t="s">
        <v>2844</v>
      </c>
      <c r="V275" s="21" t="s">
        <v>2691</v>
      </c>
      <c r="W275" s="23"/>
      <c r="X275" s="15" t="s">
        <v>186</v>
      </c>
      <c r="Y275" s="1348"/>
      <c r="Z275" s="1348"/>
      <c r="AA275" s="1348"/>
      <c r="AB275" s="1348"/>
      <c r="AC275" s="1348"/>
    </row>
    <row r="276" spans="4:29" s="21" customFormat="1">
      <c r="D276" s="15" t="s">
        <v>178</v>
      </c>
      <c r="E276" s="15" t="s">
        <v>211</v>
      </c>
      <c r="F276" s="790"/>
      <c r="G276" s="15" t="s">
        <v>3245</v>
      </c>
      <c r="H276" s="11" t="s">
        <v>1811</v>
      </c>
      <c r="I276" s="11" t="s">
        <v>416</v>
      </c>
      <c r="J276" s="11"/>
      <c r="K276" s="15" t="s">
        <v>217</v>
      </c>
      <c r="L276" s="790">
        <f t="shared" ref="L276:Q276" si="21">L82</f>
        <v>0</v>
      </c>
      <c r="M276" s="790">
        <f t="shared" si="21"/>
        <v>0</v>
      </c>
      <c r="N276" s="790">
        <f t="shared" si="21"/>
        <v>0</v>
      </c>
      <c r="O276" s="790">
        <f t="shared" si="21"/>
        <v>0</v>
      </c>
      <c r="P276" s="790">
        <f t="shared" si="21"/>
        <v>0</v>
      </c>
      <c r="Q276" s="790">
        <f t="shared" si="21"/>
        <v>0</v>
      </c>
      <c r="R276" s="11"/>
      <c r="S276" s="23" t="s">
        <v>185</v>
      </c>
      <c r="T276" s="23"/>
      <c r="U276" s="21" t="s">
        <v>2844</v>
      </c>
      <c r="V276" s="21" t="s">
        <v>2691</v>
      </c>
      <c r="W276" s="23"/>
      <c r="X276" s="15" t="s">
        <v>186</v>
      </c>
      <c r="Y276" s="1348"/>
      <c r="Z276" s="1348"/>
      <c r="AA276" s="1348"/>
      <c r="AB276" s="1348"/>
      <c r="AC276" s="1348"/>
    </row>
    <row r="277" spans="4:29" s="21" customFormat="1">
      <c r="D277" s="20" t="s">
        <v>178</v>
      </c>
      <c r="E277" s="20" t="s">
        <v>211</v>
      </c>
      <c r="F277" s="790"/>
      <c r="G277" s="20" t="s">
        <v>3245</v>
      </c>
      <c r="H277" s="11" t="s">
        <v>1811</v>
      </c>
      <c r="I277" s="11" t="s">
        <v>416</v>
      </c>
      <c r="J277" s="11"/>
      <c r="K277" s="20" t="s">
        <v>217</v>
      </c>
      <c r="L277" s="790">
        <f t="shared" ref="L277:Q277" si="22">L83</f>
        <v>0</v>
      </c>
      <c r="M277" s="790">
        <f t="shared" si="22"/>
        <v>0</v>
      </c>
      <c r="N277" s="790">
        <f t="shared" si="22"/>
        <v>0</v>
      </c>
      <c r="O277" s="790">
        <f t="shared" si="22"/>
        <v>0</v>
      </c>
      <c r="P277" s="790">
        <f t="shared" si="22"/>
        <v>0</v>
      </c>
      <c r="Q277" s="790">
        <f t="shared" si="22"/>
        <v>0</v>
      </c>
      <c r="R277" s="11"/>
      <c r="S277" s="23" t="s">
        <v>185</v>
      </c>
      <c r="U277" s="21" t="s">
        <v>2844</v>
      </c>
      <c r="V277" s="21" t="s">
        <v>2691</v>
      </c>
      <c r="X277" s="7" t="s">
        <v>186</v>
      </c>
      <c r="Y277" s="1348"/>
      <c r="Z277" s="1348"/>
      <c r="AA277" s="1348"/>
      <c r="AB277" s="1348"/>
      <c r="AC277" s="1348"/>
    </row>
    <row r="278" spans="4:29" s="21" customFormat="1">
      <c r="D278" s="20" t="s">
        <v>178</v>
      </c>
      <c r="E278" s="20" t="s">
        <v>211</v>
      </c>
      <c r="F278" s="790"/>
      <c r="G278" s="20" t="s">
        <v>3245</v>
      </c>
      <c r="H278" s="11" t="s">
        <v>1811</v>
      </c>
      <c r="I278" s="11" t="s">
        <v>416</v>
      </c>
      <c r="J278" s="11"/>
      <c r="K278" s="20" t="s">
        <v>217</v>
      </c>
      <c r="L278" s="790">
        <f t="shared" ref="L278:Q278" si="23">L84</f>
        <v>0</v>
      </c>
      <c r="M278" s="790">
        <f t="shared" si="23"/>
        <v>0</v>
      </c>
      <c r="N278" s="790">
        <f t="shared" si="23"/>
        <v>0</v>
      </c>
      <c r="O278" s="790">
        <f t="shared" si="23"/>
        <v>0</v>
      </c>
      <c r="P278" s="790">
        <f t="shared" si="23"/>
        <v>0</v>
      </c>
      <c r="Q278" s="790">
        <f t="shared" si="23"/>
        <v>0</v>
      </c>
      <c r="R278" s="11"/>
      <c r="S278" s="23" t="s">
        <v>185</v>
      </c>
      <c r="U278" s="21" t="s">
        <v>2844</v>
      </c>
      <c r="V278" s="21" t="s">
        <v>2691</v>
      </c>
      <c r="X278" s="7" t="s">
        <v>186</v>
      </c>
      <c r="Y278" s="1348"/>
      <c r="Z278" s="1348"/>
      <c r="AA278" s="1348"/>
      <c r="AB278" s="1348"/>
      <c r="AC278" s="1348"/>
    </row>
    <row r="279" spans="4:29" s="21" customFormat="1">
      <c r="D279" s="20" t="s">
        <v>178</v>
      </c>
      <c r="E279" s="20" t="s">
        <v>211</v>
      </c>
      <c r="F279" s="790"/>
      <c r="G279" s="20" t="s">
        <v>3245</v>
      </c>
      <c r="H279" s="11" t="s">
        <v>1811</v>
      </c>
      <c r="I279" s="11" t="s">
        <v>416</v>
      </c>
      <c r="J279" s="11"/>
      <c r="K279" s="20" t="s">
        <v>217</v>
      </c>
      <c r="L279" s="790">
        <f t="shared" ref="L279:Q279" si="24">L85</f>
        <v>0</v>
      </c>
      <c r="M279" s="790">
        <f t="shared" si="24"/>
        <v>0</v>
      </c>
      <c r="N279" s="790">
        <f t="shared" si="24"/>
        <v>0</v>
      </c>
      <c r="O279" s="790">
        <f t="shared" si="24"/>
        <v>0</v>
      </c>
      <c r="P279" s="790">
        <f t="shared" si="24"/>
        <v>0</v>
      </c>
      <c r="Q279" s="790">
        <f t="shared" si="24"/>
        <v>0</v>
      </c>
      <c r="R279" s="11"/>
      <c r="S279" s="23" t="s">
        <v>185</v>
      </c>
      <c r="U279" s="21" t="s">
        <v>2844</v>
      </c>
      <c r="V279" s="21" t="s">
        <v>2691</v>
      </c>
      <c r="X279" s="7" t="s">
        <v>186</v>
      </c>
      <c r="Y279" s="1348"/>
      <c r="Z279" s="1348"/>
      <c r="AA279" s="1348"/>
      <c r="AB279" s="1348"/>
      <c r="AC279" s="1348"/>
    </row>
    <row r="280" spans="4:29" s="21" customFormat="1">
      <c r="D280" s="20" t="s">
        <v>178</v>
      </c>
      <c r="E280" s="20" t="s">
        <v>211</v>
      </c>
      <c r="F280" s="790"/>
      <c r="G280" s="20" t="s">
        <v>3245</v>
      </c>
      <c r="H280" s="11" t="s">
        <v>1811</v>
      </c>
      <c r="I280" s="11" t="s">
        <v>416</v>
      </c>
      <c r="J280" s="11"/>
      <c r="K280" s="20" t="s">
        <v>217</v>
      </c>
      <c r="L280" s="790">
        <f t="shared" ref="L280:Q280" si="25">L86</f>
        <v>0</v>
      </c>
      <c r="M280" s="790">
        <f t="shared" si="25"/>
        <v>0</v>
      </c>
      <c r="N280" s="790">
        <f t="shared" si="25"/>
        <v>0</v>
      </c>
      <c r="O280" s="790">
        <f t="shared" si="25"/>
        <v>0</v>
      </c>
      <c r="P280" s="790">
        <f t="shared" si="25"/>
        <v>0</v>
      </c>
      <c r="Q280" s="790">
        <f t="shared" si="25"/>
        <v>0</v>
      </c>
      <c r="R280" s="11"/>
      <c r="S280" s="23" t="s">
        <v>185</v>
      </c>
      <c r="U280" s="21" t="s">
        <v>2844</v>
      </c>
      <c r="V280" s="21" t="s">
        <v>2691</v>
      </c>
      <c r="X280" s="7" t="s">
        <v>186</v>
      </c>
      <c r="Y280" s="1348"/>
      <c r="Z280" s="1348"/>
      <c r="AA280" s="1348"/>
      <c r="AB280" s="1348"/>
      <c r="AC280" s="1348"/>
    </row>
    <row r="281" spans="4:29" s="21" customFormat="1">
      <c r="D281" s="15" t="s">
        <v>178</v>
      </c>
      <c r="E281" s="15" t="s">
        <v>211</v>
      </c>
      <c r="F281" s="790"/>
      <c r="G281" s="15" t="s">
        <v>3245</v>
      </c>
      <c r="H281" s="11" t="s">
        <v>1811</v>
      </c>
      <c r="I281" s="11" t="s">
        <v>416</v>
      </c>
      <c r="J281" s="11"/>
      <c r="K281" s="15" t="s">
        <v>217</v>
      </c>
      <c r="L281" s="790">
        <f t="shared" ref="L281:Q281" si="26">L87</f>
        <v>0</v>
      </c>
      <c r="M281" s="790">
        <f t="shared" si="26"/>
        <v>0</v>
      </c>
      <c r="N281" s="790">
        <f t="shared" si="26"/>
        <v>0</v>
      </c>
      <c r="O281" s="790">
        <f t="shared" si="26"/>
        <v>0</v>
      </c>
      <c r="P281" s="790">
        <f t="shared" si="26"/>
        <v>0</v>
      </c>
      <c r="Q281" s="790">
        <f t="shared" si="26"/>
        <v>0</v>
      </c>
      <c r="R281" s="11"/>
      <c r="S281" s="23" t="s">
        <v>185</v>
      </c>
      <c r="T281" s="13"/>
      <c r="U281" s="21" t="s">
        <v>2844</v>
      </c>
      <c r="V281" s="21" t="s">
        <v>2691</v>
      </c>
      <c r="W281" s="13"/>
      <c r="X281" s="15" t="s">
        <v>186</v>
      </c>
      <c r="Y281" s="1348"/>
      <c r="Z281" s="1348"/>
      <c r="AA281" s="1348"/>
      <c r="AB281" s="1348"/>
      <c r="AC281" s="1348"/>
    </row>
    <row r="282" spans="4:29" s="21" customFormat="1">
      <c r="D282" s="15" t="s">
        <v>178</v>
      </c>
      <c r="E282" s="15" t="s">
        <v>211</v>
      </c>
      <c r="F282" s="790"/>
      <c r="G282" s="15" t="s">
        <v>3245</v>
      </c>
      <c r="H282" s="11" t="s">
        <v>1811</v>
      </c>
      <c r="I282" s="11" t="s">
        <v>416</v>
      </c>
      <c r="J282" s="11"/>
      <c r="K282" s="15" t="s">
        <v>217</v>
      </c>
      <c r="L282" s="790">
        <f t="shared" ref="L282:Q282" si="27">L88</f>
        <v>0</v>
      </c>
      <c r="M282" s="790">
        <f t="shared" si="27"/>
        <v>0</v>
      </c>
      <c r="N282" s="790">
        <f t="shared" si="27"/>
        <v>0</v>
      </c>
      <c r="O282" s="790">
        <f t="shared" si="27"/>
        <v>0</v>
      </c>
      <c r="P282" s="790">
        <f t="shared" si="27"/>
        <v>0</v>
      </c>
      <c r="Q282" s="790">
        <f t="shared" si="27"/>
        <v>0</v>
      </c>
      <c r="R282" s="11"/>
      <c r="S282" s="23" t="s">
        <v>185</v>
      </c>
      <c r="T282" s="23"/>
      <c r="U282" s="21" t="s">
        <v>2844</v>
      </c>
      <c r="V282" s="21" t="s">
        <v>2691</v>
      </c>
      <c r="W282" s="23"/>
      <c r="X282" s="15" t="s">
        <v>186</v>
      </c>
      <c r="Y282" s="1348"/>
      <c r="Z282" s="1348"/>
      <c r="AA282" s="1348"/>
      <c r="AB282" s="1348"/>
      <c r="AC282" s="1348"/>
    </row>
    <row r="283" spans="4:29" s="21" customFormat="1">
      <c r="D283" s="15" t="s">
        <v>178</v>
      </c>
      <c r="E283" s="15" t="s">
        <v>211</v>
      </c>
      <c r="F283" s="790"/>
      <c r="G283" s="15" t="s">
        <v>3245</v>
      </c>
      <c r="H283" s="11" t="s">
        <v>1811</v>
      </c>
      <c r="I283" s="11" t="s">
        <v>416</v>
      </c>
      <c r="J283" s="11"/>
      <c r="K283" s="15" t="s">
        <v>217</v>
      </c>
      <c r="L283" s="790">
        <f t="shared" ref="L283:Q283" si="28">L89</f>
        <v>0</v>
      </c>
      <c r="M283" s="790">
        <f t="shared" si="28"/>
        <v>0</v>
      </c>
      <c r="N283" s="790">
        <f t="shared" si="28"/>
        <v>0</v>
      </c>
      <c r="O283" s="790">
        <f t="shared" si="28"/>
        <v>0</v>
      </c>
      <c r="P283" s="790">
        <f t="shared" si="28"/>
        <v>0</v>
      </c>
      <c r="Q283" s="790">
        <f t="shared" si="28"/>
        <v>0</v>
      </c>
      <c r="R283" s="11"/>
      <c r="S283" s="23" t="s">
        <v>185</v>
      </c>
      <c r="T283" s="23"/>
      <c r="U283" s="21" t="s">
        <v>2844</v>
      </c>
      <c r="V283" s="21" t="s">
        <v>2691</v>
      </c>
      <c r="W283" s="23"/>
      <c r="X283" s="15" t="s">
        <v>186</v>
      </c>
      <c r="Y283" s="1348"/>
      <c r="Z283" s="1348"/>
      <c r="AA283" s="1348"/>
      <c r="AB283" s="1348"/>
      <c r="AC283" s="1348"/>
    </row>
    <row r="284" spans="4:29" s="21" customFormat="1">
      <c r="D284" s="15" t="s">
        <v>178</v>
      </c>
      <c r="E284" s="15" t="s">
        <v>211</v>
      </c>
      <c r="F284" s="790"/>
      <c r="G284" s="15" t="s">
        <v>3245</v>
      </c>
      <c r="H284" s="11" t="s">
        <v>1811</v>
      </c>
      <c r="I284" s="11" t="s">
        <v>416</v>
      </c>
      <c r="J284" s="11"/>
      <c r="K284" s="15" t="s">
        <v>217</v>
      </c>
      <c r="L284" s="790">
        <f t="shared" ref="L284:Q284" si="29">L90</f>
        <v>0</v>
      </c>
      <c r="M284" s="790">
        <f t="shared" si="29"/>
        <v>0</v>
      </c>
      <c r="N284" s="790">
        <f t="shared" si="29"/>
        <v>0</v>
      </c>
      <c r="O284" s="790">
        <f t="shared" si="29"/>
        <v>0</v>
      </c>
      <c r="P284" s="790">
        <f t="shared" si="29"/>
        <v>0</v>
      </c>
      <c r="Q284" s="790">
        <f t="shared" si="29"/>
        <v>0</v>
      </c>
      <c r="R284" s="11"/>
      <c r="S284" s="23" t="s">
        <v>185</v>
      </c>
      <c r="T284" s="23"/>
      <c r="U284" s="21" t="s">
        <v>2844</v>
      </c>
      <c r="V284" s="21" t="s">
        <v>2691</v>
      </c>
      <c r="W284" s="23"/>
      <c r="X284" s="15" t="s">
        <v>186</v>
      </c>
      <c r="Y284" s="1348"/>
      <c r="Z284" s="1348"/>
      <c r="AA284" s="1348"/>
      <c r="AB284" s="1348"/>
      <c r="AC284" s="1348"/>
    </row>
    <row r="285" spans="4:29" s="21" customFormat="1">
      <c r="D285" s="15" t="s">
        <v>178</v>
      </c>
      <c r="E285" s="15" t="s">
        <v>211</v>
      </c>
      <c r="F285" s="790"/>
      <c r="G285" s="15" t="s">
        <v>3245</v>
      </c>
      <c r="H285" s="11" t="s">
        <v>1811</v>
      </c>
      <c r="I285" s="11" t="s">
        <v>416</v>
      </c>
      <c r="J285" s="11"/>
      <c r="K285" s="15" t="s">
        <v>217</v>
      </c>
      <c r="L285" s="790">
        <f t="shared" ref="L285:Q285" si="30">L91</f>
        <v>0</v>
      </c>
      <c r="M285" s="790">
        <f t="shared" si="30"/>
        <v>0</v>
      </c>
      <c r="N285" s="790">
        <f t="shared" si="30"/>
        <v>0</v>
      </c>
      <c r="O285" s="790">
        <f t="shared" si="30"/>
        <v>0</v>
      </c>
      <c r="P285" s="790">
        <f t="shared" si="30"/>
        <v>0</v>
      </c>
      <c r="Q285" s="790">
        <f t="shared" si="30"/>
        <v>0</v>
      </c>
      <c r="R285" s="11"/>
      <c r="S285" s="23" t="s">
        <v>185</v>
      </c>
      <c r="T285" s="23"/>
      <c r="U285" s="21" t="s">
        <v>2844</v>
      </c>
      <c r="V285" s="21" t="s">
        <v>2691</v>
      </c>
      <c r="W285" s="23"/>
      <c r="X285" s="15" t="s">
        <v>186</v>
      </c>
      <c r="Y285" s="1348"/>
      <c r="Z285" s="1348"/>
      <c r="AA285" s="1348"/>
      <c r="AB285" s="1348"/>
      <c r="AC285" s="1348"/>
    </row>
    <row r="286" spans="4:29" s="21" customFormat="1">
      <c r="D286" s="15" t="s">
        <v>178</v>
      </c>
      <c r="E286" s="15" t="s">
        <v>211</v>
      </c>
      <c r="F286" s="790"/>
      <c r="G286" s="15" t="s">
        <v>3245</v>
      </c>
      <c r="H286" s="11" t="s">
        <v>1811</v>
      </c>
      <c r="I286" s="11" t="s">
        <v>416</v>
      </c>
      <c r="J286" s="11"/>
      <c r="K286" s="15" t="s">
        <v>217</v>
      </c>
      <c r="L286" s="790">
        <f t="shared" ref="L286:Q286" si="31">L92</f>
        <v>0</v>
      </c>
      <c r="M286" s="790">
        <f t="shared" si="31"/>
        <v>0</v>
      </c>
      <c r="N286" s="790">
        <f t="shared" si="31"/>
        <v>0</v>
      </c>
      <c r="O286" s="790">
        <f t="shared" si="31"/>
        <v>0</v>
      </c>
      <c r="P286" s="790">
        <f t="shared" si="31"/>
        <v>0</v>
      </c>
      <c r="Q286" s="790">
        <f t="shared" si="31"/>
        <v>0</v>
      </c>
      <c r="R286" s="11"/>
      <c r="S286" s="23" t="s">
        <v>185</v>
      </c>
      <c r="T286" s="23"/>
      <c r="U286" s="21" t="s">
        <v>2844</v>
      </c>
      <c r="V286" s="21" t="s">
        <v>2691</v>
      </c>
      <c r="W286" s="23"/>
      <c r="X286" s="15" t="s">
        <v>186</v>
      </c>
      <c r="Y286" s="1348"/>
      <c r="Z286" s="1348"/>
      <c r="AA286" s="1348"/>
      <c r="AB286" s="1348"/>
      <c r="AC286" s="1348"/>
    </row>
    <row r="287" spans="4:29" s="21" customFormat="1">
      <c r="D287" s="15" t="s">
        <v>178</v>
      </c>
      <c r="E287" s="15" t="s">
        <v>211</v>
      </c>
      <c r="F287" s="790"/>
      <c r="G287" s="15" t="s">
        <v>3245</v>
      </c>
      <c r="H287" s="11" t="s">
        <v>1811</v>
      </c>
      <c r="I287" s="11" t="s">
        <v>416</v>
      </c>
      <c r="J287" s="11"/>
      <c r="K287" s="15" t="s">
        <v>217</v>
      </c>
      <c r="L287" s="790">
        <f t="shared" ref="L287:Q287" si="32">L93</f>
        <v>0</v>
      </c>
      <c r="M287" s="790">
        <f t="shared" si="32"/>
        <v>0</v>
      </c>
      <c r="N287" s="790">
        <f t="shared" si="32"/>
        <v>0</v>
      </c>
      <c r="O287" s="790">
        <f t="shared" si="32"/>
        <v>0</v>
      </c>
      <c r="P287" s="790">
        <f t="shared" si="32"/>
        <v>0</v>
      </c>
      <c r="Q287" s="790">
        <f t="shared" si="32"/>
        <v>0</v>
      </c>
      <c r="R287" s="11"/>
      <c r="S287" s="23" t="s">
        <v>185</v>
      </c>
      <c r="T287" s="23"/>
      <c r="U287" s="21" t="s">
        <v>2844</v>
      </c>
      <c r="V287" s="21" t="s">
        <v>2691</v>
      </c>
      <c r="W287" s="23"/>
      <c r="X287" s="15" t="s">
        <v>186</v>
      </c>
      <c r="Y287" s="1348"/>
      <c r="Z287" s="1348"/>
      <c r="AA287" s="1348"/>
      <c r="AB287" s="1348"/>
      <c r="AC287" s="1348"/>
    </row>
    <row r="288" spans="4:29" s="21" customFormat="1">
      <c r="D288" s="15" t="s">
        <v>178</v>
      </c>
      <c r="E288" s="15" t="s">
        <v>211</v>
      </c>
      <c r="F288" s="790"/>
      <c r="G288" s="15" t="s">
        <v>3245</v>
      </c>
      <c r="H288" s="11" t="s">
        <v>1811</v>
      </c>
      <c r="I288" s="11" t="s">
        <v>416</v>
      </c>
      <c r="J288" s="11"/>
      <c r="K288" s="15" t="s">
        <v>217</v>
      </c>
      <c r="L288" s="790">
        <f t="shared" ref="L288:Q288" si="33">L94</f>
        <v>0</v>
      </c>
      <c r="M288" s="790">
        <f t="shared" si="33"/>
        <v>0</v>
      </c>
      <c r="N288" s="790">
        <f t="shared" si="33"/>
        <v>0</v>
      </c>
      <c r="O288" s="790">
        <f t="shared" si="33"/>
        <v>0</v>
      </c>
      <c r="P288" s="790">
        <f t="shared" si="33"/>
        <v>0</v>
      </c>
      <c r="Q288" s="790">
        <f t="shared" si="33"/>
        <v>0</v>
      </c>
      <c r="R288" s="11"/>
      <c r="S288" s="23" t="s">
        <v>185</v>
      </c>
      <c r="T288" s="23"/>
      <c r="U288" s="21" t="s">
        <v>2844</v>
      </c>
      <c r="V288" s="21" t="s">
        <v>2691</v>
      </c>
      <c r="W288" s="23"/>
      <c r="X288" s="15" t="s">
        <v>186</v>
      </c>
      <c r="Y288" s="1348"/>
      <c r="Z288" s="1348"/>
      <c r="AA288" s="1348"/>
      <c r="AB288" s="1348"/>
      <c r="AC288" s="1348"/>
    </row>
    <row r="290" spans="4:29" s="21" customFormat="1" ht="14.25" customHeight="1">
      <c r="D290" s="80" t="s">
        <v>273</v>
      </c>
      <c r="E290" s="81"/>
      <c r="F290" s="81"/>
      <c r="G290" s="81"/>
      <c r="H290" s="81"/>
      <c r="I290" s="81"/>
      <c r="J290" s="81"/>
      <c r="K290" s="81"/>
      <c r="L290" s="81"/>
      <c r="M290" s="81"/>
      <c r="N290" s="81"/>
      <c r="O290" s="81"/>
      <c r="P290" s="106"/>
      <c r="Q290" s="81"/>
      <c r="R290" s="81"/>
      <c r="S290" s="81"/>
      <c r="T290" s="81"/>
      <c r="U290" s="81"/>
      <c r="V290" s="81"/>
      <c r="W290" s="81"/>
      <c r="X290" s="81"/>
      <c r="Y290" s="81"/>
      <c r="Z290" s="81"/>
      <c r="AA290" s="81"/>
      <c r="AB290" s="81"/>
      <c r="AC290" s="81"/>
    </row>
    <row r="291" spans="4:29" s="21" customFormat="1">
      <c r="D291" s="12"/>
      <c r="E291" s="12"/>
      <c r="F291" s="22"/>
      <c r="G291" s="12"/>
      <c r="H291" s="7"/>
      <c r="I291" s="7"/>
      <c r="J291" s="7"/>
      <c r="K291" s="7"/>
      <c r="L291" s="7"/>
      <c r="M291" s="7"/>
      <c r="N291" s="7"/>
      <c r="O291" s="7"/>
      <c r="P291" s="7"/>
      <c r="Q291" s="7"/>
      <c r="R291" s="12"/>
      <c r="S291" s="22"/>
      <c r="T291" s="22"/>
      <c r="U291" s="22"/>
      <c r="V291" s="22"/>
      <c r="W291" s="22"/>
      <c r="X291" s="15"/>
    </row>
    <row r="292" spans="4:29" s="21" customFormat="1">
      <c r="D292" s="20" t="s">
        <v>178</v>
      </c>
      <c r="E292" s="20" t="s">
        <v>211</v>
      </c>
      <c r="F292" s="790"/>
      <c r="G292" s="83" t="s">
        <v>3245</v>
      </c>
      <c r="H292" s="11" t="s">
        <v>1811</v>
      </c>
      <c r="I292" s="11" t="s">
        <v>273</v>
      </c>
      <c r="J292" s="11"/>
      <c r="K292" s="20" t="s">
        <v>217</v>
      </c>
      <c r="L292" s="790">
        <f t="shared" ref="L292:Q292" si="34">L98</f>
        <v>0</v>
      </c>
      <c r="M292" s="790">
        <f t="shared" si="34"/>
        <v>0</v>
      </c>
      <c r="N292" s="790">
        <f t="shared" si="34"/>
        <v>0</v>
      </c>
      <c r="O292" s="790">
        <f t="shared" si="34"/>
        <v>0</v>
      </c>
      <c r="P292" s="790">
        <f t="shared" si="34"/>
        <v>0</v>
      </c>
      <c r="Q292" s="790">
        <f t="shared" si="34"/>
        <v>0</v>
      </c>
      <c r="R292" s="11"/>
      <c r="S292" s="23" t="s">
        <v>185</v>
      </c>
      <c r="U292" s="21" t="s">
        <v>2844</v>
      </c>
      <c r="V292" s="21" t="s">
        <v>2691</v>
      </c>
      <c r="X292" s="7" t="s">
        <v>186</v>
      </c>
      <c r="Y292" s="1348"/>
      <c r="Z292" s="1348"/>
      <c r="AA292" s="1348"/>
      <c r="AB292" s="1348"/>
      <c r="AC292" s="1348"/>
    </row>
    <row r="293" spans="4:29" s="21" customFormat="1">
      <c r="D293" s="20" t="s">
        <v>178</v>
      </c>
      <c r="E293" s="20" t="s">
        <v>211</v>
      </c>
      <c r="F293" s="790"/>
      <c r="G293" s="20" t="s">
        <v>3245</v>
      </c>
      <c r="H293" s="11" t="s">
        <v>1811</v>
      </c>
      <c r="I293" s="11" t="s">
        <v>273</v>
      </c>
      <c r="J293" s="11"/>
      <c r="K293" s="20" t="s">
        <v>217</v>
      </c>
      <c r="L293" s="790">
        <f t="shared" ref="L293:Q293" si="35">L99</f>
        <v>0</v>
      </c>
      <c r="M293" s="790">
        <f t="shared" si="35"/>
        <v>0</v>
      </c>
      <c r="N293" s="790">
        <f t="shared" si="35"/>
        <v>0</v>
      </c>
      <c r="O293" s="790">
        <f t="shared" si="35"/>
        <v>0</v>
      </c>
      <c r="P293" s="790">
        <f t="shared" si="35"/>
        <v>0</v>
      </c>
      <c r="Q293" s="790">
        <f t="shared" si="35"/>
        <v>0</v>
      </c>
      <c r="R293" s="11"/>
      <c r="S293" s="23" t="s">
        <v>185</v>
      </c>
      <c r="U293" s="21" t="s">
        <v>2844</v>
      </c>
      <c r="V293" s="21" t="s">
        <v>2691</v>
      </c>
      <c r="X293" s="7" t="s">
        <v>186</v>
      </c>
      <c r="Y293" s="1348"/>
      <c r="Z293" s="1348"/>
      <c r="AA293" s="1348"/>
      <c r="AB293" s="1348"/>
      <c r="AC293" s="1348"/>
    </row>
    <row r="294" spans="4:29" s="21" customFormat="1">
      <c r="D294" s="20" t="s">
        <v>178</v>
      </c>
      <c r="E294" s="20" t="s">
        <v>211</v>
      </c>
      <c r="F294" s="790"/>
      <c r="G294" s="20" t="s">
        <v>3245</v>
      </c>
      <c r="H294" s="11" t="s">
        <v>1811</v>
      </c>
      <c r="I294" s="11" t="s">
        <v>273</v>
      </c>
      <c r="J294" s="11"/>
      <c r="K294" s="20" t="s">
        <v>217</v>
      </c>
      <c r="L294" s="790">
        <f t="shared" ref="L294:Q294" si="36">L100</f>
        <v>0</v>
      </c>
      <c r="M294" s="790">
        <f t="shared" si="36"/>
        <v>0</v>
      </c>
      <c r="N294" s="790">
        <f t="shared" si="36"/>
        <v>0</v>
      </c>
      <c r="O294" s="790">
        <f t="shared" si="36"/>
        <v>0</v>
      </c>
      <c r="P294" s="790">
        <f t="shared" si="36"/>
        <v>0</v>
      </c>
      <c r="Q294" s="790">
        <f t="shared" si="36"/>
        <v>0</v>
      </c>
      <c r="R294" s="11"/>
      <c r="S294" s="23" t="s">
        <v>185</v>
      </c>
      <c r="U294" s="21" t="s">
        <v>2844</v>
      </c>
      <c r="V294" s="21" t="s">
        <v>2691</v>
      </c>
      <c r="X294" s="7" t="s">
        <v>186</v>
      </c>
      <c r="Y294" s="1348"/>
      <c r="Z294" s="1348"/>
      <c r="AA294" s="1348"/>
      <c r="AB294" s="1348"/>
      <c r="AC294" s="1348"/>
    </row>
    <row r="295" spans="4:29" s="21" customFormat="1">
      <c r="D295" s="20" t="s">
        <v>178</v>
      </c>
      <c r="E295" s="20" t="s">
        <v>211</v>
      </c>
      <c r="F295" s="790"/>
      <c r="G295" s="20" t="s">
        <v>3245</v>
      </c>
      <c r="H295" s="11" t="s">
        <v>1811</v>
      </c>
      <c r="I295" s="11" t="s">
        <v>273</v>
      </c>
      <c r="J295" s="11"/>
      <c r="K295" s="20" t="s">
        <v>217</v>
      </c>
      <c r="L295" s="790">
        <f t="shared" ref="L295:Q295" si="37">L101</f>
        <v>0</v>
      </c>
      <c r="M295" s="790">
        <f t="shared" si="37"/>
        <v>0</v>
      </c>
      <c r="N295" s="790">
        <f t="shared" si="37"/>
        <v>0</v>
      </c>
      <c r="O295" s="790">
        <f t="shared" si="37"/>
        <v>0</v>
      </c>
      <c r="P295" s="790">
        <f t="shared" si="37"/>
        <v>0</v>
      </c>
      <c r="Q295" s="790">
        <f t="shared" si="37"/>
        <v>0</v>
      </c>
      <c r="R295" s="11"/>
      <c r="S295" s="23" t="s">
        <v>185</v>
      </c>
      <c r="U295" s="21" t="s">
        <v>2844</v>
      </c>
      <c r="V295" s="21" t="s">
        <v>2691</v>
      </c>
      <c r="X295" s="7" t="s">
        <v>186</v>
      </c>
      <c r="Y295" s="1348"/>
      <c r="Z295" s="1348"/>
      <c r="AA295" s="1348"/>
      <c r="AB295" s="1348"/>
      <c r="AC295" s="1348"/>
    </row>
    <row r="296" spans="4:29" s="21" customFormat="1">
      <c r="D296" s="15" t="s">
        <v>178</v>
      </c>
      <c r="E296" s="15" t="s">
        <v>211</v>
      </c>
      <c r="F296" s="790"/>
      <c r="G296" s="15" t="s">
        <v>3245</v>
      </c>
      <c r="H296" s="11" t="s">
        <v>1811</v>
      </c>
      <c r="I296" s="11" t="s">
        <v>273</v>
      </c>
      <c r="J296" s="11"/>
      <c r="K296" s="15" t="s">
        <v>217</v>
      </c>
      <c r="L296" s="790">
        <f t="shared" ref="L296:Q296" si="38">L102</f>
        <v>0</v>
      </c>
      <c r="M296" s="790">
        <f t="shared" si="38"/>
        <v>0</v>
      </c>
      <c r="N296" s="790">
        <f t="shared" si="38"/>
        <v>0</v>
      </c>
      <c r="O296" s="790">
        <f t="shared" si="38"/>
        <v>0</v>
      </c>
      <c r="P296" s="790">
        <f t="shared" si="38"/>
        <v>0</v>
      </c>
      <c r="Q296" s="790">
        <f t="shared" si="38"/>
        <v>0</v>
      </c>
      <c r="R296" s="11"/>
      <c r="S296" s="23" t="s">
        <v>185</v>
      </c>
      <c r="T296" s="13"/>
      <c r="U296" s="21" t="s">
        <v>2844</v>
      </c>
      <c r="V296" s="21" t="s">
        <v>2691</v>
      </c>
      <c r="W296" s="13"/>
      <c r="X296" s="15" t="s">
        <v>186</v>
      </c>
      <c r="Y296" s="1348"/>
      <c r="Z296" s="1348"/>
      <c r="AA296" s="1348"/>
      <c r="AB296" s="1348"/>
      <c r="AC296" s="1348"/>
    </row>
    <row r="297" spans="4:29" s="21" customFormat="1">
      <c r="D297" s="15" t="s">
        <v>178</v>
      </c>
      <c r="E297" s="15" t="s">
        <v>211</v>
      </c>
      <c r="F297" s="790"/>
      <c r="G297" s="15" t="s">
        <v>3245</v>
      </c>
      <c r="H297" s="11" t="s">
        <v>1811</v>
      </c>
      <c r="I297" s="11" t="s">
        <v>273</v>
      </c>
      <c r="J297" s="11"/>
      <c r="K297" s="15" t="s">
        <v>217</v>
      </c>
      <c r="L297" s="790">
        <f t="shared" ref="L297:Q297" si="39">L103</f>
        <v>0</v>
      </c>
      <c r="M297" s="790">
        <f t="shared" si="39"/>
        <v>0</v>
      </c>
      <c r="N297" s="790">
        <f t="shared" si="39"/>
        <v>0</v>
      </c>
      <c r="O297" s="790">
        <f t="shared" si="39"/>
        <v>0</v>
      </c>
      <c r="P297" s="790">
        <f t="shared" si="39"/>
        <v>0</v>
      </c>
      <c r="Q297" s="790">
        <f t="shared" si="39"/>
        <v>0</v>
      </c>
      <c r="R297" s="11"/>
      <c r="S297" s="23" t="s">
        <v>185</v>
      </c>
      <c r="T297" s="23"/>
      <c r="U297" s="21" t="s">
        <v>2844</v>
      </c>
      <c r="V297" s="21" t="s">
        <v>2691</v>
      </c>
      <c r="W297" s="23"/>
      <c r="X297" s="15" t="s">
        <v>186</v>
      </c>
      <c r="Y297" s="1348"/>
      <c r="Z297" s="1348"/>
      <c r="AA297" s="1348"/>
      <c r="AB297" s="1348"/>
      <c r="AC297" s="1348"/>
    </row>
    <row r="298" spans="4:29" s="21" customFormat="1">
      <c r="D298" s="15" t="s">
        <v>178</v>
      </c>
      <c r="E298" s="15" t="s">
        <v>211</v>
      </c>
      <c r="F298" s="790"/>
      <c r="G298" s="15" t="s">
        <v>3245</v>
      </c>
      <c r="H298" s="11" t="s">
        <v>1811</v>
      </c>
      <c r="I298" s="11" t="s">
        <v>273</v>
      </c>
      <c r="J298" s="11"/>
      <c r="K298" s="15" t="s">
        <v>217</v>
      </c>
      <c r="L298" s="790">
        <f t="shared" ref="L298:Q298" si="40">L104</f>
        <v>0</v>
      </c>
      <c r="M298" s="790">
        <f t="shared" si="40"/>
        <v>0</v>
      </c>
      <c r="N298" s="790">
        <f t="shared" si="40"/>
        <v>0</v>
      </c>
      <c r="O298" s="790">
        <f t="shared" si="40"/>
        <v>0</v>
      </c>
      <c r="P298" s="790">
        <f t="shared" si="40"/>
        <v>0</v>
      </c>
      <c r="Q298" s="790">
        <f t="shared" si="40"/>
        <v>0</v>
      </c>
      <c r="R298" s="11"/>
      <c r="S298" s="23" t="s">
        <v>185</v>
      </c>
      <c r="T298" s="23"/>
      <c r="U298" s="21" t="s">
        <v>2844</v>
      </c>
      <c r="V298" s="21" t="s">
        <v>2691</v>
      </c>
      <c r="W298" s="23"/>
      <c r="X298" s="15" t="s">
        <v>186</v>
      </c>
      <c r="Y298" s="1348"/>
      <c r="Z298" s="1348"/>
      <c r="AA298" s="1348"/>
      <c r="AB298" s="1348"/>
      <c r="AC298" s="1348"/>
    </row>
    <row r="299" spans="4:29" s="21" customFormat="1">
      <c r="D299" s="15" t="s">
        <v>178</v>
      </c>
      <c r="E299" s="15" t="s">
        <v>211</v>
      </c>
      <c r="F299" s="790"/>
      <c r="G299" s="15" t="s">
        <v>3245</v>
      </c>
      <c r="H299" s="11" t="s">
        <v>1811</v>
      </c>
      <c r="I299" s="11" t="s">
        <v>273</v>
      </c>
      <c r="J299" s="11"/>
      <c r="K299" s="15" t="s">
        <v>217</v>
      </c>
      <c r="L299" s="790">
        <f t="shared" ref="L299:Q299" si="41">L105</f>
        <v>0</v>
      </c>
      <c r="M299" s="790">
        <f t="shared" si="41"/>
        <v>0</v>
      </c>
      <c r="N299" s="790">
        <f t="shared" si="41"/>
        <v>0</v>
      </c>
      <c r="O299" s="790">
        <f t="shared" si="41"/>
        <v>0</v>
      </c>
      <c r="P299" s="790">
        <f t="shared" si="41"/>
        <v>0</v>
      </c>
      <c r="Q299" s="790">
        <f t="shared" si="41"/>
        <v>0</v>
      </c>
      <c r="R299" s="11"/>
      <c r="S299" s="23" t="s">
        <v>185</v>
      </c>
      <c r="T299" s="23"/>
      <c r="U299" s="21" t="s">
        <v>2844</v>
      </c>
      <c r="V299" s="21" t="s">
        <v>2691</v>
      </c>
      <c r="W299" s="23"/>
      <c r="X299" s="15" t="s">
        <v>186</v>
      </c>
      <c r="Y299" s="1348"/>
      <c r="Z299" s="1348"/>
      <c r="AA299" s="1348"/>
      <c r="AB299" s="1348"/>
      <c r="AC299" s="1348"/>
    </row>
    <row r="300" spans="4:29" s="21" customFormat="1">
      <c r="D300" s="20" t="s">
        <v>178</v>
      </c>
      <c r="E300" s="20" t="s">
        <v>211</v>
      </c>
      <c r="F300" s="790"/>
      <c r="G300" s="20" t="s">
        <v>3245</v>
      </c>
      <c r="H300" s="11" t="s">
        <v>1811</v>
      </c>
      <c r="I300" s="11" t="s">
        <v>273</v>
      </c>
      <c r="J300" s="11"/>
      <c r="K300" s="20" t="s">
        <v>217</v>
      </c>
      <c r="L300" s="790">
        <f t="shared" ref="L300:Q300" si="42">L106</f>
        <v>0</v>
      </c>
      <c r="M300" s="790">
        <f t="shared" si="42"/>
        <v>0</v>
      </c>
      <c r="N300" s="790">
        <f t="shared" si="42"/>
        <v>0</v>
      </c>
      <c r="O300" s="790">
        <f t="shared" si="42"/>
        <v>0</v>
      </c>
      <c r="P300" s="790">
        <f t="shared" si="42"/>
        <v>0</v>
      </c>
      <c r="Q300" s="790">
        <f t="shared" si="42"/>
        <v>0</v>
      </c>
      <c r="R300" s="11"/>
      <c r="S300" s="23" t="s">
        <v>185</v>
      </c>
      <c r="U300" s="21" t="s">
        <v>2844</v>
      </c>
      <c r="V300" s="21" t="s">
        <v>2691</v>
      </c>
      <c r="X300" s="7" t="s">
        <v>186</v>
      </c>
      <c r="Y300" s="1348"/>
      <c r="Z300" s="1348"/>
      <c r="AA300" s="1348"/>
      <c r="AB300" s="1348"/>
      <c r="AC300" s="1348"/>
    </row>
    <row r="301" spans="4:29" s="21" customFormat="1">
      <c r="D301" s="20" t="s">
        <v>178</v>
      </c>
      <c r="E301" s="20" t="s">
        <v>211</v>
      </c>
      <c r="F301" s="790"/>
      <c r="G301" s="20" t="s">
        <v>3245</v>
      </c>
      <c r="H301" s="11" t="s">
        <v>1811</v>
      </c>
      <c r="I301" s="11" t="s">
        <v>273</v>
      </c>
      <c r="J301" s="11"/>
      <c r="K301" s="20" t="s">
        <v>217</v>
      </c>
      <c r="L301" s="790">
        <f t="shared" ref="L301:Q301" si="43">L107</f>
        <v>0</v>
      </c>
      <c r="M301" s="790">
        <f t="shared" si="43"/>
        <v>0</v>
      </c>
      <c r="N301" s="790">
        <f t="shared" si="43"/>
        <v>0</v>
      </c>
      <c r="O301" s="790">
        <f t="shared" si="43"/>
        <v>0</v>
      </c>
      <c r="P301" s="790">
        <f t="shared" si="43"/>
        <v>0</v>
      </c>
      <c r="Q301" s="790">
        <f t="shared" si="43"/>
        <v>0</v>
      </c>
      <c r="R301" s="11"/>
      <c r="S301" s="23" t="s">
        <v>185</v>
      </c>
      <c r="U301" s="21" t="s">
        <v>2844</v>
      </c>
      <c r="V301" s="21" t="s">
        <v>2691</v>
      </c>
      <c r="X301" s="7" t="s">
        <v>186</v>
      </c>
      <c r="Y301" s="1348"/>
      <c r="Z301" s="1348"/>
      <c r="AA301" s="1348"/>
      <c r="AB301" s="1348"/>
      <c r="AC301" s="1348"/>
    </row>
    <row r="302" spans="4:29" s="21" customFormat="1">
      <c r="D302" s="20" t="s">
        <v>178</v>
      </c>
      <c r="E302" s="20" t="s">
        <v>211</v>
      </c>
      <c r="F302" s="790"/>
      <c r="G302" s="20" t="s">
        <v>3245</v>
      </c>
      <c r="H302" s="11" t="s">
        <v>1811</v>
      </c>
      <c r="I302" s="11" t="s">
        <v>273</v>
      </c>
      <c r="J302" s="11"/>
      <c r="K302" s="20" t="s">
        <v>217</v>
      </c>
      <c r="L302" s="790">
        <f t="shared" ref="L302:Q302" si="44">L108</f>
        <v>0</v>
      </c>
      <c r="M302" s="790">
        <f t="shared" si="44"/>
        <v>0</v>
      </c>
      <c r="N302" s="790">
        <f t="shared" si="44"/>
        <v>0</v>
      </c>
      <c r="O302" s="790">
        <f t="shared" si="44"/>
        <v>0</v>
      </c>
      <c r="P302" s="790">
        <f t="shared" si="44"/>
        <v>0</v>
      </c>
      <c r="Q302" s="790">
        <f t="shared" si="44"/>
        <v>0</v>
      </c>
      <c r="R302" s="11"/>
      <c r="S302" s="23" t="s">
        <v>185</v>
      </c>
      <c r="U302" s="21" t="s">
        <v>2844</v>
      </c>
      <c r="V302" s="21" t="s">
        <v>2691</v>
      </c>
      <c r="X302" s="7" t="s">
        <v>186</v>
      </c>
      <c r="Y302" s="1348"/>
      <c r="Z302" s="1348"/>
      <c r="AA302" s="1348"/>
      <c r="AB302" s="1348"/>
      <c r="AC302" s="1348"/>
    </row>
    <row r="303" spans="4:29" s="21" customFormat="1">
      <c r="D303" s="20" t="s">
        <v>178</v>
      </c>
      <c r="E303" s="20" t="s">
        <v>211</v>
      </c>
      <c r="F303" s="790"/>
      <c r="G303" s="20" t="s">
        <v>3245</v>
      </c>
      <c r="H303" s="11" t="s">
        <v>1811</v>
      </c>
      <c r="I303" s="11" t="s">
        <v>273</v>
      </c>
      <c r="J303" s="11"/>
      <c r="K303" s="20" t="s">
        <v>217</v>
      </c>
      <c r="L303" s="790">
        <f t="shared" ref="L303:Q303" si="45">L109</f>
        <v>0</v>
      </c>
      <c r="M303" s="790">
        <f t="shared" si="45"/>
        <v>0</v>
      </c>
      <c r="N303" s="790">
        <f t="shared" si="45"/>
        <v>0</v>
      </c>
      <c r="O303" s="790">
        <f t="shared" si="45"/>
        <v>0</v>
      </c>
      <c r="P303" s="790">
        <f t="shared" si="45"/>
        <v>0</v>
      </c>
      <c r="Q303" s="790">
        <f t="shared" si="45"/>
        <v>0</v>
      </c>
      <c r="R303" s="11"/>
      <c r="S303" s="23" t="s">
        <v>185</v>
      </c>
      <c r="U303" s="21" t="s">
        <v>2844</v>
      </c>
      <c r="V303" s="21" t="s">
        <v>2691</v>
      </c>
      <c r="X303" s="7" t="s">
        <v>186</v>
      </c>
      <c r="Y303" s="1348"/>
      <c r="Z303" s="1348"/>
      <c r="AA303" s="1348"/>
      <c r="AB303" s="1348"/>
      <c r="AC303" s="1348"/>
    </row>
    <row r="304" spans="4:29" s="21" customFormat="1">
      <c r="D304" s="15" t="s">
        <v>178</v>
      </c>
      <c r="E304" s="15" t="s">
        <v>211</v>
      </c>
      <c r="F304" s="790"/>
      <c r="G304" s="15" t="s">
        <v>3245</v>
      </c>
      <c r="H304" s="11" t="s">
        <v>1811</v>
      </c>
      <c r="I304" s="11" t="s">
        <v>273</v>
      </c>
      <c r="J304" s="11"/>
      <c r="K304" s="15" t="s">
        <v>217</v>
      </c>
      <c r="L304" s="790">
        <f t="shared" ref="L304:Q304" si="46">L110</f>
        <v>0</v>
      </c>
      <c r="M304" s="790">
        <f t="shared" si="46"/>
        <v>0</v>
      </c>
      <c r="N304" s="790">
        <f t="shared" si="46"/>
        <v>0</v>
      </c>
      <c r="O304" s="790">
        <f t="shared" si="46"/>
        <v>0</v>
      </c>
      <c r="P304" s="790">
        <f t="shared" si="46"/>
        <v>0</v>
      </c>
      <c r="Q304" s="790">
        <f t="shared" si="46"/>
        <v>0</v>
      </c>
      <c r="R304" s="11"/>
      <c r="S304" s="23" t="s">
        <v>185</v>
      </c>
      <c r="T304" s="13"/>
      <c r="U304" s="21" t="s">
        <v>2844</v>
      </c>
      <c r="V304" s="21" t="s">
        <v>2691</v>
      </c>
      <c r="W304" s="13"/>
      <c r="X304" s="15" t="s">
        <v>186</v>
      </c>
      <c r="Y304" s="1348"/>
      <c r="Z304" s="1348"/>
      <c r="AA304" s="1348"/>
      <c r="AB304" s="1348"/>
      <c r="AC304" s="1348"/>
    </row>
    <row r="305" spans="4:29" s="21" customFormat="1">
      <c r="D305" s="15" t="s">
        <v>178</v>
      </c>
      <c r="E305" s="15" t="s">
        <v>211</v>
      </c>
      <c r="F305" s="790"/>
      <c r="G305" s="15" t="s">
        <v>3245</v>
      </c>
      <c r="H305" s="11" t="s">
        <v>1811</v>
      </c>
      <c r="I305" s="11" t="s">
        <v>273</v>
      </c>
      <c r="J305" s="11"/>
      <c r="K305" s="15" t="s">
        <v>217</v>
      </c>
      <c r="L305" s="790">
        <f t="shared" ref="L305:Q305" si="47">L111</f>
        <v>0</v>
      </c>
      <c r="M305" s="790">
        <f t="shared" si="47"/>
        <v>0</v>
      </c>
      <c r="N305" s="790">
        <f t="shared" si="47"/>
        <v>0</v>
      </c>
      <c r="O305" s="790">
        <f t="shared" si="47"/>
        <v>0</v>
      </c>
      <c r="P305" s="790">
        <f t="shared" si="47"/>
        <v>0</v>
      </c>
      <c r="Q305" s="790">
        <f t="shared" si="47"/>
        <v>0</v>
      </c>
      <c r="R305" s="11"/>
      <c r="S305" s="23" t="s">
        <v>185</v>
      </c>
      <c r="T305" s="23"/>
      <c r="U305" s="21" t="s">
        <v>2844</v>
      </c>
      <c r="V305" s="21" t="s">
        <v>2691</v>
      </c>
      <c r="W305" s="23"/>
      <c r="X305" s="15" t="s">
        <v>186</v>
      </c>
      <c r="Y305" s="1348"/>
      <c r="Z305" s="1348"/>
      <c r="AA305" s="1348"/>
      <c r="AB305" s="1348"/>
      <c r="AC305" s="1348"/>
    </row>
    <row r="306" spans="4:29" s="21" customFormat="1">
      <c r="D306" s="15" t="s">
        <v>178</v>
      </c>
      <c r="E306" s="15" t="s">
        <v>211</v>
      </c>
      <c r="F306" s="790"/>
      <c r="G306" s="15" t="s">
        <v>3245</v>
      </c>
      <c r="H306" s="11" t="s">
        <v>1811</v>
      </c>
      <c r="I306" s="11" t="s">
        <v>273</v>
      </c>
      <c r="J306" s="11"/>
      <c r="K306" s="15" t="s">
        <v>217</v>
      </c>
      <c r="L306" s="790">
        <f t="shared" ref="L306:Q307" si="48">L112</f>
        <v>0</v>
      </c>
      <c r="M306" s="790">
        <f t="shared" si="48"/>
        <v>0</v>
      </c>
      <c r="N306" s="790">
        <f t="shared" si="48"/>
        <v>0</v>
      </c>
      <c r="O306" s="790">
        <f t="shared" si="48"/>
        <v>0</v>
      </c>
      <c r="P306" s="790">
        <f t="shared" si="48"/>
        <v>0</v>
      </c>
      <c r="Q306" s="790">
        <f t="shared" si="48"/>
        <v>0</v>
      </c>
      <c r="R306" s="11"/>
      <c r="S306" s="23" t="s">
        <v>185</v>
      </c>
      <c r="T306" s="23"/>
      <c r="U306" s="21" t="s">
        <v>2844</v>
      </c>
      <c r="V306" s="21" t="s">
        <v>2691</v>
      </c>
      <c r="W306" s="23"/>
      <c r="X306" s="15" t="s">
        <v>186</v>
      </c>
      <c r="Y306" s="1348"/>
      <c r="Z306" s="1348"/>
      <c r="AA306" s="1348"/>
      <c r="AB306" s="1348"/>
      <c r="AC306" s="1348"/>
    </row>
    <row r="307" spans="4:29" s="21" customFormat="1">
      <c r="D307" s="15" t="s">
        <v>178</v>
      </c>
      <c r="E307" s="15" t="s">
        <v>211</v>
      </c>
      <c r="F307" s="790"/>
      <c r="G307" s="15" t="s">
        <v>3245</v>
      </c>
      <c r="H307" s="11" t="s">
        <v>1811</v>
      </c>
      <c r="I307" s="11" t="s">
        <v>273</v>
      </c>
      <c r="J307" s="11"/>
      <c r="K307" s="15" t="s">
        <v>217</v>
      </c>
      <c r="L307" s="790">
        <f t="shared" si="48"/>
        <v>0</v>
      </c>
      <c r="M307" s="790">
        <f t="shared" si="48"/>
        <v>0</v>
      </c>
      <c r="N307" s="790">
        <f t="shared" si="48"/>
        <v>0</v>
      </c>
      <c r="O307" s="790">
        <f t="shared" si="48"/>
        <v>0</v>
      </c>
      <c r="P307" s="790">
        <f t="shared" si="48"/>
        <v>0</v>
      </c>
      <c r="Q307" s="790">
        <f t="shared" si="48"/>
        <v>0</v>
      </c>
      <c r="R307" s="11"/>
      <c r="S307" s="23" t="s">
        <v>185</v>
      </c>
      <c r="T307" s="23"/>
      <c r="U307" s="21" t="s">
        <v>2844</v>
      </c>
      <c r="V307" s="21" t="s">
        <v>2691</v>
      </c>
      <c r="W307" s="23"/>
      <c r="X307" s="15" t="s">
        <v>186</v>
      </c>
      <c r="Y307" s="1348"/>
      <c r="Z307" s="1348"/>
      <c r="AA307" s="1348"/>
      <c r="AB307" s="1348"/>
      <c r="AC307" s="1348"/>
    </row>
    <row r="308" spans="4:29" s="21" customFormat="1">
      <c r="D308" s="11"/>
      <c r="E308" s="11"/>
      <c r="F308" s="11"/>
      <c r="G308" s="11"/>
      <c r="H308" s="11"/>
      <c r="I308" s="11"/>
      <c r="J308" s="11"/>
      <c r="K308" s="11"/>
      <c r="L308" s="11"/>
      <c r="M308" s="11"/>
      <c r="N308" s="11"/>
      <c r="O308" s="11"/>
      <c r="P308" s="11"/>
      <c r="Q308" s="11"/>
      <c r="R308" s="11"/>
      <c r="S308" s="11"/>
      <c r="T308" s="11"/>
      <c r="U308" s="11"/>
      <c r="V308" s="11"/>
      <c r="W308" s="11"/>
      <c r="X308" s="11"/>
    </row>
    <row r="309" spans="4:29" s="21" customFormat="1" ht="14.25" customHeight="1">
      <c r="D309" s="80" t="s">
        <v>3250</v>
      </c>
      <c r="E309" s="81"/>
      <c r="F309" s="81"/>
      <c r="G309" s="81"/>
      <c r="H309" s="81"/>
      <c r="I309" s="81"/>
      <c r="J309" s="81"/>
      <c r="K309" s="81"/>
      <c r="L309" s="81"/>
      <c r="M309" s="81"/>
      <c r="N309" s="81"/>
      <c r="O309" s="81"/>
      <c r="P309" s="106"/>
      <c r="Q309" s="81"/>
      <c r="R309" s="81"/>
      <c r="S309" s="81"/>
      <c r="T309" s="81"/>
      <c r="U309" s="81"/>
      <c r="V309" s="81"/>
      <c r="W309" s="81"/>
      <c r="X309" s="81"/>
      <c r="Y309" s="81"/>
      <c r="Z309" s="81"/>
      <c r="AA309" s="81"/>
      <c r="AB309" s="81"/>
      <c r="AC309" s="81"/>
    </row>
    <row r="310" spans="4:29" s="21" customFormat="1">
      <c r="D310" s="12"/>
      <c r="E310" s="12"/>
      <c r="F310" s="22"/>
      <c r="G310" s="12"/>
      <c r="H310" s="7"/>
      <c r="I310" s="7"/>
      <c r="J310" s="7"/>
      <c r="K310" s="7"/>
      <c r="L310" s="7"/>
      <c r="M310" s="7"/>
      <c r="N310" s="7"/>
      <c r="O310" s="7"/>
      <c r="P310" s="7"/>
      <c r="Q310" s="7"/>
      <c r="R310" s="12"/>
      <c r="S310" s="22"/>
      <c r="T310" s="22"/>
      <c r="U310" s="22"/>
      <c r="V310" s="22"/>
      <c r="W310" s="22"/>
      <c r="X310" s="15"/>
    </row>
    <row r="311" spans="4:29" s="21" customFormat="1">
      <c r="D311" s="20" t="s">
        <v>178</v>
      </c>
      <c r="E311" s="20" t="s">
        <v>203</v>
      </c>
      <c r="F311" s="790"/>
      <c r="G311" s="83" t="s">
        <v>3245</v>
      </c>
      <c r="H311" s="11" t="s">
        <v>1811</v>
      </c>
      <c r="I311" s="11" t="s">
        <v>1898</v>
      </c>
      <c r="J311" s="11" t="s">
        <v>3251</v>
      </c>
      <c r="K311" s="20" t="s">
        <v>217</v>
      </c>
      <c r="L311" s="790">
        <f t="shared" ref="L311:Q311" si="49">L117</f>
        <v>0</v>
      </c>
      <c r="M311" s="790">
        <f t="shared" si="49"/>
        <v>0</v>
      </c>
      <c r="N311" s="790">
        <f t="shared" si="49"/>
        <v>0</v>
      </c>
      <c r="O311" s="790">
        <f t="shared" si="49"/>
        <v>0</v>
      </c>
      <c r="P311" s="790">
        <f t="shared" si="49"/>
        <v>0</v>
      </c>
      <c r="Q311" s="790">
        <f t="shared" si="49"/>
        <v>0</v>
      </c>
      <c r="R311" s="11"/>
      <c r="S311" s="23" t="s">
        <v>185</v>
      </c>
      <c r="U311" s="21" t="s">
        <v>2844</v>
      </c>
      <c r="V311" s="21" t="s">
        <v>2691</v>
      </c>
      <c r="X311" s="7" t="s">
        <v>186</v>
      </c>
      <c r="Y311" s="1348"/>
      <c r="Z311" s="1348"/>
      <c r="AA311" s="1348"/>
      <c r="AB311" s="1348"/>
      <c r="AC311" s="1348"/>
    </row>
    <row r="312" spans="4:29" s="21" customFormat="1">
      <c r="D312" s="20" t="s">
        <v>178</v>
      </c>
      <c r="E312" s="20" t="s">
        <v>203</v>
      </c>
      <c r="F312" s="790"/>
      <c r="G312" s="20" t="s">
        <v>3245</v>
      </c>
      <c r="H312" s="11" t="s">
        <v>1811</v>
      </c>
      <c r="I312" s="11" t="s">
        <v>1898</v>
      </c>
      <c r="J312" s="11" t="s">
        <v>3251</v>
      </c>
      <c r="K312" s="20" t="s">
        <v>217</v>
      </c>
      <c r="L312" s="790">
        <f t="shared" ref="L312:Q312" si="50">L118</f>
        <v>0</v>
      </c>
      <c r="M312" s="790">
        <f t="shared" si="50"/>
        <v>0</v>
      </c>
      <c r="N312" s="790">
        <f t="shared" si="50"/>
        <v>0</v>
      </c>
      <c r="O312" s="790">
        <f t="shared" si="50"/>
        <v>0</v>
      </c>
      <c r="P312" s="790">
        <f t="shared" si="50"/>
        <v>0</v>
      </c>
      <c r="Q312" s="790">
        <f t="shared" si="50"/>
        <v>0</v>
      </c>
      <c r="R312" s="11"/>
      <c r="S312" s="23" t="s">
        <v>185</v>
      </c>
      <c r="U312" s="21" t="s">
        <v>2844</v>
      </c>
      <c r="V312" s="21" t="s">
        <v>2691</v>
      </c>
      <c r="X312" s="7" t="s">
        <v>186</v>
      </c>
      <c r="Y312" s="1348"/>
      <c r="Z312" s="1348"/>
      <c r="AA312" s="1348"/>
      <c r="AB312" s="1348"/>
      <c r="AC312" s="1348"/>
    </row>
    <row r="313" spans="4:29" s="21" customFormat="1">
      <c r="D313" s="20" t="s">
        <v>178</v>
      </c>
      <c r="E313" s="20" t="s">
        <v>203</v>
      </c>
      <c r="F313" s="790"/>
      <c r="G313" s="20" t="s">
        <v>3245</v>
      </c>
      <c r="H313" s="11" t="s">
        <v>1811</v>
      </c>
      <c r="I313" s="11" t="s">
        <v>1898</v>
      </c>
      <c r="J313" s="11" t="s">
        <v>3251</v>
      </c>
      <c r="K313" s="20" t="s">
        <v>217</v>
      </c>
      <c r="L313" s="790">
        <f t="shared" ref="L313:Q313" si="51">L119</f>
        <v>0</v>
      </c>
      <c r="M313" s="790">
        <f t="shared" si="51"/>
        <v>0</v>
      </c>
      <c r="N313" s="790">
        <f t="shared" si="51"/>
        <v>0</v>
      </c>
      <c r="O313" s="790">
        <f t="shared" si="51"/>
        <v>0</v>
      </c>
      <c r="P313" s="790">
        <f t="shared" si="51"/>
        <v>0</v>
      </c>
      <c r="Q313" s="790">
        <f t="shared" si="51"/>
        <v>0</v>
      </c>
      <c r="R313" s="11"/>
      <c r="S313" s="23" t="s">
        <v>185</v>
      </c>
      <c r="U313" s="21" t="s">
        <v>2844</v>
      </c>
      <c r="V313" s="21" t="s">
        <v>2691</v>
      </c>
      <c r="X313" s="7" t="s">
        <v>186</v>
      </c>
      <c r="Y313" s="1348"/>
      <c r="Z313" s="1348"/>
      <c r="AA313" s="1348"/>
      <c r="AB313" s="1348"/>
      <c r="AC313" s="1348"/>
    </row>
    <row r="314" spans="4:29" s="21" customFormat="1">
      <c r="D314" s="20" t="s">
        <v>178</v>
      </c>
      <c r="E314" s="20" t="s">
        <v>203</v>
      </c>
      <c r="F314" s="790"/>
      <c r="G314" s="20" t="s">
        <v>3245</v>
      </c>
      <c r="H314" s="11" t="s">
        <v>1811</v>
      </c>
      <c r="I314" s="11" t="s">
        <v>1898</v>
      </c>
      <c r="J314" s="11" t="s">
        <v>3251</v>
      </c>
      <c r="K314" s="20" t="s">
        <v>217</v>
      </c>
      <c r="L314" s="790">
        <f t="shared" ref="L314:Q314" si="52">L120</f>
        <v>0</v>
      </c>
      <c r="M314" s="790">
        <f t="shared" si="52"/>
        <v>0</v>
      </c>
      <c r="N314" s="790">
        <f t="shared" si="52"/>
        <v>0</v>
      </c>
      <c r="O314" s="790">
        <f t="shared" si="52"/>
        <v>0</v>
      </c>
      <c r="P314" s="790">
        <f t="shared" si="52"/>
        <v>0</v>
      </c>
      <c r="Q314" s="790">
        <f t="shared" si="52"/>
        <v>0</v>
      </c>
      <c r="R314" s="11"/>
      <c r="S314" s="23" t="s">
        <v>185</v>
      </c>
      <c r="U314" s="21" t="s">
        <v>2844</v>
      </c>
      <c r="V314" s="21" t="s">
        <v>2691</v>
      </c>
      <c r="X314" s="7" t="s">
        <v>186</v>
      </c>
      <c r="Y314" s="1348"/>
      <c r="Z314" s="1348"/>
      <c r="AA314" s="1348"/>
      <c r="AB314" s="1348"/>
      <c r="AC314" s="1348"/>
    </row>
    <row r="315" spans="4:29" s="21" customFormat="1">
      <c r="D315" s="15" t="s">
        <v>178</v>
      </c>
      <c r="E315" s="15" t="s">
        <v>203</v>
      </c>
      <c r="F315" s="790"/>
      <c r="G315" s="15" t="s">
        <v>3245</v>
      </c>
      <c r="H315" s="11" t="s">
        <v>1811</v>
      </c>
      <c r="I315" s="11" t="s">
        <v>1898</v>
      </c>
      <c r="J315" s="11" t="s">
        <v>3251</v>
      </c>
      <c r="K315" s="15" t="s">
        <v>217</v>
      </c>
      <c r="L315" s="790">
        <f t="shared" ref="L315:Q315" si="53">L121</f>
        <v>0</v>
      </c>
      <c r="M315" s="790">
        <f t="shared" si="53"/>
        <v>0</v>
      </c>
      <c r="N315" s="790">
        <f t="shared" si="53"/>
        <v>0</v>
      </c>
      <c r="O315" s="790">
        <f t="shared" si="53"/>
        <v>0</v>
      </c>
      <c r="P315" s="790">
        <f t="shared" si="53"/>
        <v>0</v>
      </c>
      <c r="Q315" s="790">
        <f t="shared" si="53"/>
        <v>0</v>
      </c>
      <c r="R315" s="11"/>
      <c r="S315" s="23" t="s">
        <v>185</v>
      </c>
      <c r="T315" s="13"/>
      <c r="U315" s="21" t="s">
        <v>2844</v>
      </c>
      <c r="V315" s="21" t="s">
        <v>2691</v>
      </c>
      <c r="W315" s="13"/>
      <c r="X315" s="15" t="s">
        <v>186</v>
      </c>
      <c r="Y315" s="1348"/>
      <c r="Z315" s="1348"/>
      <c r="AA315" s="1348"/>
      <c r="AB315" s="1348"/>
      <c r="AC315" s="1348"/>
    </row>
    <row r="316" spans="4:29" s="21" customFormat="1">
      <c r="D316" s="15" t="s">
        <v>178</v>
      </c>
      <c r="E316" s="15" t="s">
        <v>203</v>
      </c>
      <c r="F316" s="790"/>
      <c r="G316" s="15" t="s">
        <v>3245</v>
      </c>
      <c r="H316" s="11" t="s">
        <v>1811</v>
      </c>
      <c r="I316" s="11" t="s">
        <v>1898</v>
      </c>
      <c r="J316" s="11" t="s">
        <v>3251</v>
      </c>
      <c r="K316" s="15" t="s">
        <v>217</v>
      </c>
      <c r="L316" s="790">
        <f t="shared" ref="L316:Q316" si="54">L122</f>
        <v>0</v>
      </c>
      <c r="M316" s="790">
        <f t="shared" si="54"/>
        <v>0</v>
      </c>
      <c r="N316" s="790">
        <f t="shared" si="54"/>
        <v>0</v>
      </c>
      <c r="O316" s="790">
        <f t="shared" si="54"/>
        <v>0</v>
      </c>
      <c r="P316" s="790">
        <f t="shared" si="54"/>
        <v>0</v>
      </c>
      <c r="Q316" s="790">
        <f t="shared" si="54"/>
        <v>0</v>
      </c>
      <c r="R316" s="11"/>
      <c r="S316" s="23" t="s">
        <v>185</v>
      </c>
      <c r="T316" s="23"/>
      <c r="U316" s="21" t="s">
        <v>2844</v>
      </c>
      <c r="V316" s="21" t="s">
        <v>2691</v>
      </c>
      <c r="W316" s="23"/>
      <c r="X316" s="15" t="s">
        <v>186</v>
      </c>
      <c r="Y316" s="1348"/>
      <c r="Z316" s="1348"/>
      <c r="AA316" s="1348"/>
      <c r="AB316" s="1348"/>
      <c r="AC316" s="1348"/>
    </row>
    <row r="317" spans="4:29" s="21" customFormat="1">
      <c r="D317" s="15" t="s">
        <v>178</v>
      </c>
      <c r="E317" s="15" t="s">
        <v>203</v>
      </c>
      <c r="F317" s="790"/>
      <c r="G317" s="15" t="s">
        <v>3245</v>
      </c>
      <c r="H317" s="11" t="s">
        <v>1811</v>
      </c>
      <c r="I317" s="11" t="s">
        <v>1898</v>
      </c>
      <c r="J317" s="11" t="s">
        <v>3251</v>
      </c>
      <c r="K317" s="15" t="s">
        <v>217</v>
      </c>
      <c r="L317" s="790">
        <f t="shared" ref="L317:Q317" si="55">L123</f>
        <v>0</v>
      </c>
      <c r="M317" s="790">
        <f t="shared" si="55"/>
        <v>0</v>
      </c>
      <c r="N317" s="790">
        <f t="shared" si="55"/>
        <v>0</v>
      </c>
      <c r="O317" s="790">
        <f t="shared" si="55"/>
        <v>0</v>
      </c>
      <c r="P317" s="790">
        <f t="shared" si="55"/>
        <v>0</v>
      </c>
      <c r="Q317" s="790">
        <f t="shared" si="55"/>
        <v>0</v>
      </c>
      <c r="R317" s="11"/>
      <c r="S317" s="23" t="s">
        <v>185</v>
      </c>
      <c r="T317" s="23"/>
      <c r="U317" s="21" t="s">
        <v>2844</v>
      </c>
      <c r="V317" s="21" t="s">
        <v>2691</v>
      </c>
      <c r="W317" s="23"/>
      <c r="X317" s="15" t="s">
        <v>186</v>
      </c>
      <c r="Y317" s="1348"/>
      <c r="Z317" s="1348"/>
      <c r="AA317" s="1348"/>
      <c r="AB317" s="1348"/>
      <c r="AC317" s="1348"/>
    </row>
    <row r="318" spans="4:29" s="21" customFormat="1">
      <c r="D318" s="15" t="s">
        <v>178</v>
      </c>
      <c r="E318" s="15" t="s">
        <v>203</v>
      </c>
      <c r="F318" s="790"/>
      <c r="G318" s="15" t="s">
        <v>3245</v>
      </c>
      <c r="H318" s="11" t="s">
        <v>1811</v>
      </c>
      <c r="I318" s="11" t="s">
        <v>1898</v>
      </c>
      <c r="J318" s="11" t="s">
        <v>3251</v>
      </c>
      <c r="K318" s="15" t="s">
        <v>217</v>
      </c>
      <c r="L318" s="790">
        <f t="shared" ref="L318:Q318" si="56">L124</f>
        <v>0</v>
      </c>
      <c r="M318" s="790">
        <f t="shared" si="56"/>
        <v>0</v>
      </c>
      <c r="N318" s="790">
        <f t="shared" si="56"/>
        <v>0</v>
      </c>
      <c r="O318" s="790">
        <f t="shared" si="56"/>
        <v>0</v>
      </c>
      <c r="P318" s="790">
        <f t="shared" si="56"/>
        <v>0</v>
      </c>
      <c r="Q318" s="790">
        <f t="shared" si="56"/>
        <v>0</v>
      </c>
      <c r="R318" s="11"/>
      <c r="S318" s="23" t="s">
        <v>185</v>
      </c>
      <c r="T318" s="23"/>
      <c r="U318" s="21" t="s">
        <v>2844</v>
      </c>
      <c r="V318" s="21" t="s">
        <v>2691</v>
      </c>
      <c r="W318" s="23"/>
      <c r="X318" s="15" t="s">
        <v>186</v>
      </c>
      <c r="Y318" s="1348"/>
      <c r="Z318" s="1348"/>
      <c r="AA318" s="1348"/>
      <c r="AB318" s="1348"/>
      <c r="AC318" s="1348"/>
    </row>
    <row r="319" spans="4:29" s="21" customFormat="1">
      <c r="D319" s="20" t="s">
        <v>178</v>
      </c>
      <c r="E319" s="20" t="s">
        <v>203</v>
      </c>
      <c r="F319" s="790"/>
      <c r="G319" s="20" t="s">
        <v>3245</v>
      </c>
      <c r="H319" s="11" t="s">
        <v>1811</v>
      </c>
      <c r="I319" s="11" t="s">
        <v>1898</v>
      </c>
      <c r="J319" s="11" t="s">
        <v>3251</v>
      </c>
      <c r="K319" s="20" t="s">
        <v>217</v>
      </c>
      <c r="L319" s="790">
        <f t="shared" ref="L319:Q319" si="57">L125</f>
        <v>0</v>
      </c>
      <c r="M319" s="790">
        <f t="shared" si="57"/>
        <v>0</v>
      </c>
      <c r="N319" s="790">
        <f t="shared" si="57"/>
        <v>0</v>
      </c>
      <c r="O319" s="790">
        <f t="shared" si="57"/>
        <v>0</v>
      </c>
      <c r="P319" s="790">
        <f t="shared" si="57"/>
        <v>0</v>
      </c>
      <c r="Q319" s="790">
        <f t="shared" si="57"/>
        <v>0</v>
      </c>
      <c r="R319" s="11"/>
      <c r="S319" s="23" t="s">
        <v>185</v>
      </c>
      <c r="U319" s="21" t="s">
        <v>2844</v>
      </c>
      <c r="V319" s="21" t="s">
        <v>2691</v>
      </c>
      <c r="X319" s="7" t="s">
        <v>186</v>
      </c>
      <c r="Y319" s="1348"/>
      <c r="Z319" s="1348"/>
      <c r="AA319" s="1348"/>
      <c r="AB319" s="1348"/>
      <c r="AC319" s="1348"/>
    </row>
    <row r="320" spans="4:29" s="21" customFormat="1">
      <c r="D320" s="20" t="s">
        <v>178</v>
      </c>
      <c r="E320" s="20" t="s">
        <v>203</v>
      </c>
      <c r="F320" s="790"/>
      <c r="G320" s="20" t="s">
        <v>3245</v>
      </c>
      <c r="H320" s="11" t="s">
        <v>1811</v>
      </c>
      <c r="I320" s="11" t="s">
        <v>1898</v>
      </c>
      <c r="J320" s="11" t="s">
        <v>3251</v>
      </c>
      <c r="K320" s="20" t="s">
        <v>217</v>
      </c>
      <c r="L320" s="790">
        <f t="shared" ref="L320:Q320" si="58">L126</f>
        <v>0</v>
      </c>
      <c r="M320" s="790">
        <f t="shared" si="58"/>
        <v>0</v>
      </c>
      <c r="N320" s="790">
        <f t="shared" si="58"/>
        <v>0</v>
      </c>
      <c r="O320" s="790">
        <f t="shared" si="58"/>
        <v>0</v>
      </c>
      <c r="P320" s="790">
        <f t="shared" si="58"/>
        <v>0</v>
      </c>
      <c r="Q320" s="790">
        <f t="shared" si="58"/>
        <v>0</v>
      </c>
      <c r="R320" s="11"/>
      <c r="S320" s="23" t="s">
        <v>185</v>
      </c>
      <c r="U320" s="21" t="s">
        <v>2844</v>
      </c>
      <c r="V320" s="21" t="s">
        <v>2691</v>
      </c>
      <c r="X320" s="7" t="s">
        <v>186</v>
      </c>
      <c r="Y320" s="1348"/>
      <c r="Z320" s="1348"/>
      <c r="AA320" s="1348"/>
      <c r="AB320" s="1348"/>
      <c r="AC320" s="1348"/>
    </row>
    <row r="321" spans="4:29" s="21" customFormat="1">
      <c r="D321" s="20" t="s">
        <v>178</v>
      </c>
      <c r="E321" s="20" t="s">
        <v>203</v>
      </c>
      <c r="F321" s="790"/>
      <c r="G321" s="20" t="s">
        <v>3245</v>
      </c>
      <c r="H321" s="11" t="s">
        <v>1811</v>
      </c>
      <c r="I321" s="11" t="s">
        <v>1898</v>
      </c>
      <c r="J321" s="11" t="s">
        <v>3251</v>
      </c>
      <c r="K321" s="20" t="s">
        <v>217</v>
      </c>
      <c r="L321" s="790">
        <f t="shared" ref="L321:Q321" si="59">L127</f>
        <v>0</v>
      </c>
      <c r="M321" s="790">
        <f t="shared" si="59"/>
        <v>0</v>
      </c>
      <c r="N321" s="790">
        <f t="shared" si="59"/>
        <v>0</v>
      </c>
      <c r="O321" s="790">
        <f t="shared" si="59"/>
        <v>0</v>
      </c>
      <c r="P321" s="790">
        <f t="shared" si="59"/>
        <v>0</v>
      </c>
      <c r="Q321" s="790">
        <f t="shared" si="59"/>
        <v>0</v>
      </c>
      <c r="R321" s="11"/>
      <c r="S321" s="23" t="s">
        <v>185</v>
      </c>
      <c r="U321" s="21" t="s">
        <v>2844</v>
      </c>
      <c r="V321" s="21" t="s">
        <v>2691</v>
      </c>
      <c r="X321" s="7" t="s">
        <v>186</v>
      </c>
      <c r="Y321" s="1348"/>
      <c r="Z321" s="1348"/>
      <c r="AA321" s="1348"/>
      <c r="AB321" s="1348"/>
      <c r="AC321" s="1348"/>
    </row>
    <row r="322" spans="4:29" s="21" customFormat="1">
      <c r="D322" s="20" t="s">
        <v>178</v>
      </c>
      <c r="E322" s="20" t="s">
        <v>203</v>
      </c>
      <c r="F322" s="790"/>
      <c r="G322" s="20" t="s">
        <v>3245</v>
      </c>
      <c r="H322" s="11" t="s">
        <v>1811</v>
      </c>
      <c r="I322" s="11" t="s">
        <v>1898</v>
      </c>
      <c r="J322" s="11" t="s">
        <v>3251</v>
      </c>
      <c r="K322" s="20" t="s">
        <v>217</v>
      </c>
      <c r="L322" s="790">
        <f t="shared" ref="L322:Q322" si="60">L128</f>
        <v>0</v>
      </c>
      <c r="M322" s="790">
        <f t="shared" si="60"/>
        <v>0</v>
      </c>
      <c r="N322" s="790">
        <f t="shared" si="60"/>
        <v>0</v>
      </c>
      <c r="O322" s="790">
        <f t="shared" si="60"/>
        <v>0</v>
      </c>
      <c r="P322" s="790">
        <f t="shared" si="60"/>
        <v>0</v>
      </c>
      <c r="Q322" s="790">
        <f t="shared" si="60"/>
        <v>0</v>
      </c>
      <c r="R322" s="11"/>
      <c r="S322" s="23" t="s">
        <v>185</v>
      </c>
      <c r="U322" s="21" t="s">
        <v>2844</v>
      </c>
      <c r="V322" s="21" t="s">
        <v>2691</v>
      </c>
      <c r="X322" s="7" t="s">
        <v>186</v>
      </c>
      <c r="Y322" s="1348"/>
      <c r="Z322" s="1348"/>
      <c r="AA322" s="1348"/>
      <c r="AB322" s="1348"/>
      <c r="AC322" s="1348"/>
    </row>
    <row r="323" spans="4:29" s="21" customFormat="1">
      <c r="D323" s="15" t="s">
        <v>178</v>
      </c>
      <c r="E323" s="15" t="s">
        <v>203</v>
      </c>
      <c r="F323" s="790"/>
      <c r="G323" s="15" t="s">
        <v>3245</v>
      </c>
      <c r="H323" s="11" t="s">
        <v>1811</v>
      </c>
      <c r="I323" s="11" t="s">
        <v>1898</v>
      </c>
      <c r="J323" s="11" t="s">
        <v>3251</v>
      </c>
      <c r="K323" s="15" t="s">
        <v>217</v>
      </c>
      <c r="L323" s="790">
        <f t="shared" ref="L323:Q323" si="61">L129</f>
        <v>0</v>
      </c>
      <c r="M323" s="790">
        <f t="shared" si="61"/>
        <v>0</v>
      </c>
      <c r="N323" s="790">
        <f t="shared" si="61"/>
        <v>0</v>
      </c>
      <c r="O323" s="790">
        <f t="shared" si="61"/>
        <v>0</v>
      </c>
      <c r="P323" s="790">
        <f t="shared" si="61"/>
        <v>0</v>
      </c>
      <c r="Q323" s="790">
        <f t="shared" si="61"/>
        <v>0</v>
      </c>
      <c r="R323" s="11"/>
      <c r="S323" s="23" t="s">
        <v>185</v>
      </c>
      <c r="T323" s="13"/>
      <c r="U323" s="21" t="s">
        <v>2844</v>
      </c>
      <c r="V323" s="21" t="s">
        <v>2691</v>
      </c>
      <c r="W323" s="13"/>
      <c r="X323" s="15" t="s">
        <v>186</v>
      </c>
      <c r="Y323" s="1348"/>
      <c r="Z323" s="1348"/>
      <c r="AA323" s="1348"/>
      <c r="AB323" s="1348"/>
      <c r="AC323" s="1348"/>
    </row>
    <row r="324" spans="4:29" s="21" customFormat="1">
      <c r="D324" s="15" t="s">
        <v>178</v>
      </c>
      <c r="E324" s="15" t="s">
        <v>203</v>
      </c>
      <c r="F324" s="790"/>
      <c r="G324" s="15" t="s">
        <v>3245</v>
      </c>
      <c r="H324" s="11" t="s">
        <v>1811</v>
      </c>
      <c r="I324" s="11" t="s">
        <v>1898</v>
      </c>
      <c r="J324" s="11" t="s">
        <v>3251</v>
      </c>
      <c r="K324" s="15" t="s">
        <v>217</v>
      </c>
      <c r="L324" s="790">
        <f t="shared" ref="L324:Q324" si="62">L130</f>
        <v>0</v>
      </c>
      <c r="M324" s="790">
        <f t="shared" si="62"/>
        <v>0</v>
      </c>
      <c r="N324" s="790">
        <f t="shared" si="62"/>
        <v>0</v>
      </c>
      <c r="O324" s="790">
        <f t="shared" si="62"/>
        <v>0</v>
      </c>
      <c r="P324" s="790">
        <f t="shared" si="62"/>
        <v>0</v>
      </c>
      <c r="Q324" s="790">
        <f t="shared" si="62"/>
        <v>0</v>
      </c>
      <c r="R324" s="11"/>
      <c r="S324" s="23" t="s">
        <v>185</v>
      </c>
      <c r="T324" s="23"/>
      <c r="U324" s="21" t="s">
        <v>2844</v>
      </c>
      <c r="V324" s="21" t="s">
        <v>2691</v>
      </c>
      <c r="W324" s="23"/>
      <c r="X324" s="15" t="s">
        <v>186</v>
      </c>
      <c r="Y324" s="1348"/>
      <c r="Z324" s="1348"/>
      <c r="AA324" s="1348"/>
      <c r="AB324" s="1348"/>
      <c r="AC324" s="1348"/>
    </row>
    <row r="325" spans="4:29" s="21" customFormat="1">
      <c r="D325" s="15" t="s">
        <v>178</v>
      </c>
      <c r="E325" s="15" t="s">
        <v>203</v>
      </c>
      <c r="F325" s="790"/>
      <c r="G325" s="15" t="s">
        <v>3245</v>
      </c>
      <c r="H325" s="11" t="s">
        <v>1811</v>
      </c>
      <c r="I325" s="11" t="s">
        <v>1898</v>
      </c>
      <c r="J325" s="11" t="s">
        <v>3251</v>
      </c>
      <c r="K325" s="15" t="s">
        <v>217</v>
      </c>
      <c r="L325" s="790">
        <f t="shared" ref="L325:Q326" si="63">L131</f>
        <v>0</v>
      </c>
      <c r="M325" s="790">
        <f t="shared" si="63"/>
        <v>0</v>
      </c>
      <c r="N325" s="790">
        <f t="shared" si="63"/>
        <v>0</v>
      </c>
      <c r="O325" s="790">
        <f t="shared" si="63"/>
        <v>0</v>
      </c>
      <c r="P325" s="790">
        <f t="shared" si="63"/>
        <v>0</v>
      </c>
      <c r="Q325" s="790">
        <f t="shared" si="63"/>
        <v>0</v>
      </c>
      <c r="R325" s="11"/>
      <c r="S325" s="23" t="s">
        <v>185</v>
      </c>
      <c r="T325" s="23"/>
      <c r="U325" s="21" t="s">
        <v>2844</v>
      </c>
      <c r="V325" s="21" t="s">
        <v>2691</v>
      </c>
      <c r="W325" s="23"/>
      <c r="X325" s="15" t="s">
        <v>186</v>
      </c>
      <c r="Y325" s="1348"/>
      <c r="Z325" s="1348"/>
      <c r="AA325" s="1348"/>
      <c r="AB325" s="1348"/>
      <c r="AC325" s="1348"/>
    </row>
    <row r="326" spans="4:29" s="21" customFormat="1">
      <c r="D326" s="15" t="s">
        <v>178</v>
      </c>
      <c r="E326" s="15" t="s">
        <v>203</v>
      </c>
      <c r="F326" s="790"/>
      <c r="G326" s="15" t="s">
        <v>3245</v>
      </c>
      <c r="H326" s="11" t="s">
        <v>1811</v>
      </c>
      <c r="I326" s="11" t="s">
        <v>1898</v>
      </c>
      <c r="J326" s="11" t="s">
        <v>3251</v>
      </c>
      <c r="K326" s="15" t="s">
        <v>217</v>
      </c>
      <c r="L326" s="790">
        <f t="shared" si="63"/>
        <v>0</v>
      </c>
      <c r="M326" s="790">
        <f t="shared" si="63"/>
        <v>0</v>
      </c>
      <c r="N326" s="790">
        <f t="shared" si="63"/>
        <v>0</v>
      </c>
      <c r="O326" s="790">
        <f t="shared" si="63"/>
        <v>0</v>
      </c>
      <c r="P326" s="790">
        <f t="shared" si="63"/>
        <v>0</v>
      </c>
      <c r="Q326" s="790">
        <f t="shared" si="63"/>
        <v>0</v>
      </c>
      <c r="R326" s="11"/>
      <c r="S326" s="23" t="s">
        <v>185</v>
      </c>
      <c r="T326" s="23"/>
      <c r="U326" s="21" t="s">
        <v>2844</v>
      </c>
      <c r="V326" s="21" t="s">
        <v>2691</v>
      </c>
      <c r="W326" s="23"/>
      <c r="X326" s="15" t="s">
        <v>186</v>
      </c>
      <c r="Y326" s="1348"/>
      <c r="Z326" s="1348"/>
      <c r="AA326" s="1348"/>
      <c r="AB326" s="1348"/>
      <c r="AC326" s="1348"/>
    </row>
    <row r="327" spans="4:29" s="21" customFormat="1">
      <c r="D327" s="11"/>
      <c r="E327" s="11"/>
      <c r="F327" s="11"/>
      <c r="G327" s="11"/>
      <c r="H327" s="11"/>
      <c r="I327" s="11"/>
      <c r="J327" s="11"/>
      <c r="K327" s="11"/>
      <c r="L327" s="11"/>
      <c r="M327" s="11"/>
      <c r="N327" s="11"/>
      <c r="O327" s="11"/>
      <c r="P327" s="11"/>
      <c r="Q327" s="11"/>
      <c r="R327" s="11"/>
      <c r="S327" s="11"/>
      <c r="T327" s="11"/>
      <c r="U327" s="11"/>
      <c r="V327" s="11"/>
      <c r="W327" s="11"/>
      <c r="X327" s="11"/>
    </row>
    <row r="328" spans="4:29" s="21" customFormat="1" ht="14.25" customHeight="1">
      <c r="D328" s="80" t="s">
        <v>3252</v>
      </c>
      <c r="E328" s="81"/>
      <c r="F328" s="81"/>
      <c r="G328" s="81"/>
      <c r="H328" s="81"/>
      <c r="I328" s="81"/>
      <c r="J328" s="81"/>
      <c r="K328" s="81"/>
      <c r="L328" s="81"/>
      <c r="M328" s="81"/>
      <c r="N328" s="81"/>
      <c r="O328" s="81"/>
      <c r="P328" s="106"/>
      <c r="Q328" s="81"/>
      <c r="R328" s="81"/>
      <c r="S328" s="81"/>
      <c r="T328" s="81"/>
      <c r="U328" s="81"/>
      <c r="V328" s="81"/>
      <c r="W328" s="81"/>
      <c r="X328" s="81"/>
      <c r="Y328" s="81"/>
      <c r="Z328" s="81"/>
      <c r="AA328" s="81"/>
      <c r="AB328" s="81"/>
      <c r="AC328" s="81"/>
    </row>
    <row r="329" spans="4:29" s="21" customFormat="1">
      <c r="D329" s="12"/>
      <c r="E329" s="12"/>
      <c r="F329" s="22"/>
      <c r="G329" s="12"/>
      <c r="H329" s="7"/>
      <c r="I329" s="7"/>
      <c r="J329" s="7"/>
      <c r="K329" s="7"/>
      <c r="L329" s="7"/>
      <c r="M329" s="7"/>
      <c r="N329" s="7"/>
      <c r="O329" s="7"/>
      <c r="P329" s="7"/>
      <c r="Q329" s="7"/>
      <c r="R329" s="12"/>
      <c r="S329" s="22"/>
      <c r="T329" s="22"/>
      <c r="U329" s="22"/>
      <c r="V329" s="22"/>
      <c r="W329" s="22"/>
      <c r="X329" s="15"/>
    </row>
    <row r="330" spans="4:29" s="21" customFormat="1">
      <c r="D330" s="20" t="s">
        <v>178</v>
      </c>
      <c r="E330" s="20" t="s">
        <v>211</v>
      </c>
      <c r="F330" s="790"/>
      <c r="G330" s="83" t="s">
        <v>3245</v>
      </c>
      <c r="H330" s="11" t="s">
        <v>1811</v>
      </c>
      <c r="I330" s="11" t="s">
        <v>1899</v>
      </c>
      <c r="J330" s="11"/>
      <c r="K330" s="20" t="s">
        <v>217</v>
      </c>
      <c r="L330" s="790">
        <f t="shared" ref="L330:Q330" si="64">L136</f>
        <v>0</v>
      </c>
      <c r="M330" s="790">
        <f t="shared" si="64"/>
        <v>0</v>
      </c>
      <c r="N330" s="790">
        <f t="shared" si="64"/>
        <v>0</v>
      </c>
      <c r="O330" s="790">
        <f t="shared" si="64"/>
        <v>0</v>
      </c>
      <c r="P330" s="790">
        <f t="shared" si="64"/>
        <v>0</v>
      </c>
      <c r="Q330" s="790">
        <f t="shared" si="64"/>
        <v>0</v>
      </c>
      <c r="R330" s="11"/>
      <c r="S330" s="23" t="s">
        <v>185</v>
      </c>
      <c r="U330" s="21" t="s">
        <v>2844</v>
      </c>
      <c r="V330" s="21" t="s">
        <v>2691</v>
      </c>
      <c r="X330" s="7" t="s">
        <v>186</v>
      </c>
      <c r="Y330" s="1348"/>
      <c r="Z330" s="1348"/>
      <c r="AA330" s="1348"/>
      <c r="AB330" s="1348"/>
      <c r="AC330" s="1348"/>
    </row>
    <row r="331" spans="4:29" s="21" customFormat="1">
      <c r="D331" s="20" t="s">
        <v>178</v>
      </c>
      <c r="E331" s="20" t="s">
        <v>211</v>
      </c>
      <c r="F331" s="790"/>
      <c r="G331" s="20" t="s">
        <v>3245</v>
      </c>
      <c r="H331" s="11" t="s">
        <v>1811</v>
      </c>
      <c r="I331" s="11" t="s">
        <v>1899</v>
      </c>
      <c r="J331" s="11"/>
      <c r="K331" s="20" t="s">
        <v>217</v>
      </c>
      <c r="L331" s="790">
        <f t="shared" ref="L331:Q331" si="65">L137</f>
        <v>0</v>
      </c>
      <c r="M331" s="790">
        <f t="shared" si="65"/>
        <v>0</v>
      </c>
      <c r="N331" s="790">
        <f t="shared" si="65"/>
        <v>0</v>
      </c>
      <c r="O331" s="790">
        <f t="shared" si="65"/>
        <v>0</v>
      </c>
      <c r="P331" s="790">
        <f t="shared" si="65"/>
        <v>0</v>
      </c>
      <c r="Q331" s="790">
        <f t="shared" si="65"/>
        <v>0</v>
      </c>
      <c r="R331" s="11"/>
      <c r="S331" s="23" t="s">
        <v>185</v>
      </c>
      <c r="U331" s="21" t="s">
        <v>2844</v>
      </c>
      <c r="V331" s="21" t="s">
        <v>2691</v>
      </c>
      <c r="X331" s="7" t="s">
        <v>186</v>
      </c>
      <c r="Y331" s="1348"/>
      <c r="Z331" s="1348"/>
      <c r="AA331" s="1348"/>
      <c r="AB331" s="1348"/>
      <c r="AC331" s="1348"/>
    </row>
    <row r="332" spans="4:29" s="21" customFormat="1">
      <c r="D332" s="20" t="s">
        <v>178</v>
      </c>
      <c r="E332" s="20" t="s">
        <v>211</v>
      </c>
      <c r="F332" s="790"/>
      <c r="G332" s="20" t="s">
        <v>3245</v>
      </c>
      <c r="H332" s="11" t="s">
        <v>1811</v>
      </c>
      <c r="I332" s="11" t="s">
        <v>1899</v>
      </c>
      <c r="J332" s="11"/>
      <c r="K332" s="20" t="s">
        <v>217</v>
      </c>
      <c r="L332" s="790">
        <f t="shared" ref="L332:Q332" si="66">L138</f>
        <v>0</v>
      </c>
      <c r="M332" s="790">
        <f t="shared" si="66"/>
        <v>0</v>
      </c>
      <c r="N332" s="790">
        <f t="shared" si="66"/>
        <v>0</v>
      </c>
      <c r="O332" s="790">
        <f t="shared" si="66"/>
        <v>0</v>
      </c>
      <c r="P332" s="790">
        <f t="shared" si="66"/>
        <v>0</v>
      </c>
      <c r="Q332" s="790">
        <f t="shared" si="66"/>
        <v>0</v>
      </c>
      <c r="R332" s="11"/>
      <c r="S332" s="23" t="s">
        <v>185</v>
      </c>
      <c r="U332" s="21" t="s">
        <v>2844</v>
      </c>
      <c r="V332" s="21" t="s">
        <v>2691</v>
      </c>
      <c r="X332" s="7" t="s">
        <v>186</v>
      </c>
      <c r="Y332" s="1348"/>
      <c r="Z332" s="1348"/>
      <c r="AA332" s="1348"/>
      <c r="AB332" s="1348"/>
      <c r="AC332" s="1348"/>
    </row>
    <row r="333" spans="4:29" s="21" customFormat="1">
      <c r="D333" s="20" t="s">
        <v>178</v>
      </c>
      <c r="E333" s="20" t="s">
        <v>211</v>
      </c>
      <c r="F333" s="790"/>
      <c r="G333" s="20" t="s">
        <v>3245</v>
      </c>
      <c r="H333" s="11" t="s">
        <v>1811</v>
      </c>
      <c r="I333" s="11" t="s">
        <v>1899</v>
      </c>
      <c r="J333" s="11"/>
      <c r="K333" s="20" t="s">
        <v>217</v>
      </c>
      <c r="L333" s="790">
        <f t="shared" ref="L333:Q333" si="67">L139</f>
        <v>0</v>
      </c>
      <c r="M333" s="790">
        <f t="shared" si="67"/>
        <v>0</v>
      </c>
      <c r="N333" s="790">
        <f t="shared" si="67"/>
        <v>0</v>
      </c>
      <c r="O333" s="790">
        <f t="shared" si="67"/>
        <v>0</v>
      </c>
      <c r="P333" s="790">
        <f t="shared" si="67"/>
        <v>0</v>
      </c>
      <c r="Q333" s="790">
        <f t="shared" si="67"/>
        <v>0</v>
      </c>
      <c r="R333" s="11"/>
      <c r="S333" s="23" t="s">
        <v>185</v>
      </c>
      <c r="U333" s="21" t="s">
        <v>2844</v>
      </c>
      <c r="V333" s="21" t="s">
        <v>2691</v>
      </c>
      <c r="X333" s="7" t="s">
        <v>186</v>
      </c>
      <c r="Y333" s="1348"/>
      <c r="Z333" s="1348"/>
      <c r="AA333" s="1348"/>
      <c r="AB333" s="1348"/>
      <c r="AC333" s="1348"/>
    </row>
    <row r="334" spans="4:29" s="21" customFormat="1">
      <c r="D334" s="15" t="s">
        <v>178</v>
      </c>
      <c r="E334" s="15" t="s">
        <v>211</v>
      </c>
      <c r="F334" s="790"/>
      <c r="G334" s="15" t="s">
        <v>3245</v>
      </c>
      <c r="H334" s="11" t="s">
        <v>1811</v>
      </c>
      <c r="I334" s="11" t="s">
        <v>1899</v>
      </c>
      <c r="J334" s="11"/>
      <c r="K334" s="15" t="s">
        <v>217</v>
      </c>
      <c r="L334" s="790">
        <f t="shared" ref="L334:Q334" si="68">L140</f>
        <v>0</v>
      </c>
      <c r="M334" s="790">
        <f t="shared" si="68"/>
        <v>0</v>
      </c>
      <c r="N334" s="790">
        <f t="shared" si="68"/>
        <v>0</v>
      </c>
      <c r="O334" s="790">
        <f t="shared" si="68"/>
        <v>0</v>
      </c>
      <c r="P334" s="790">
        <f t="shared" si="68"/>
        <v>0</v>
      </c>
      <c r="Q334" s="790">
        <f t="shared" si="68"/>
        <v>0</v>
      </c>
      <c r="R334" s="11"/>
      <c r="S334" s="23" t="s">
        <v>185</v>
      </c>
      <c r="T334" s="13"/>
      <c r="U334" s="21" t="s">
        <v>2844</v>
      </c>
      <c r="V334" s="21" t="s">
        <v>2691</v>
      </c>
      <c r="W334" s="13"/>
      <c r="X334" s="15" t="s">
        <v>186</v>
      </c>
      <c r="Y334" s="1348"/>
      <c r="Z334" s="1348"/>
      <c r="AA334" s="1348"/>
      <c r="AB334" s="1348"/>
      <c r="AC334" s="1348"/>
    </row>
    <row r="335" spans="4:29" s="21" customFormat="1">
      <c r="D335" s="15" t="s">
        <v>178</v>
      </c>
      <c r="E335" s="15" t="s">
        <v>211</v>
      </c>
      <c r="F335" s="790"/>
      <c r="G335" s="15" t="s">
        <v>3245</v>
      </c>
      <c r="H335" s="11" t="s">
        <v>1811</v>
      </c>
      <c r="I335" s="11" t="s">
        <v>1899</v>
      </c>
      <c r="J335" s="11"/>
      <c r="K335" s="15" t="s">
        <v>217</v>
      </c>
      <c r="L335" s="790">
        <f t="shared" ref="L335:Q335" si="69">L141</f>
        <v>0</v>
      </c>
      <c r="M335" s="790">
        <f t="shared" si="69"/>
        <v>0</v>
      </c>
      <c r="N335" s="790">
        <f t="shared" si="69"/>
        <v>0</v>
      </c>
      <c r="O335" s="790">
        <f t="shared" si="69"/>
        <v>0</v>
      </c>
      <c r="P335" s="790">
        <f t="shared" si="69"/>
        <v>0</v>
      </c>
      <c r="Q335" s="790">
        <f t="shared" si="69"/>
        <v>0</v>
      </c>
      <c r="R335" s="11"/>
      <c r="S335" s="23" t="s">
        <v>185</v>
      </c>
      <c r="T335" s="23"/>
      <c r="U335" s="21" t="s">
        <v>2844</v>
      </c>
      <c r="V335" s="21" t="s">
        <v>2691</v>
      </c>
      <c r="W335" s="23"/>
      <c r="X335" s="15" t="s">
        <v>186</v>
      </c>
      <c r="Y335" s="1348"/>
      <c r="Z335" s="1348"/>
      <c r="AA335" s="1348"/>
      <c r="AB335" s="1348"/>
      <c r="AC335" s="1348"/>
    </row>
    <row r="336" spans="4:29" s="21" customFormat="1">
      <c r="D336" s="15" t="s">
        <v>178</v>
      </c>
      <c r="E336" s="15" t="s">
        <v>211</v>
      </c>
      <c r="F336" s="790"/>
      <c r="G336" s="15" t="s">
        <v>3245</v>
      </c>
      <c r="H336" s="11" t="s">
        <v>1811</v>
      </c>
      <c r="I336" s="11" t="s">
        <v>1899</v>
      </c>
      <c r="J336" s="11"/>
      <c r="K336" s="15" t="s">
        <v>217</v>
      </c>
      <c r="L336" s="790">
        <f t="shared" ref="L336:Q336" si="70">L142</f>
        <v>0</v>
      </c>
      <c r="M336" s="790">
        <f t="shared" si="70"/>
        <v>0</v>
      </c>
      <c r="N336" s="790">
        <f t="shared" si="70"/>
        <v>0</v>
      </c>
      <c r="O336" s="790">
        <f t="shared" si="70"/>
        <v>0</v>
      </c>
      <c r="P336" s="790">
        <f t="shared" si="70"/>
        <v>0</v>
      </c>
      <c r="Q336" s="790">
        <f t="shared" si="70"/>
        <v>0</v>
      </c>
      <c r="R336" s="11"/>
      <c r="S336" s="23" t="s">
        <v>185</v>
      </c>
      <c r="T336" s="23"/>
      <c r="U336" s="21" t="s">
        <v>2844</v>
      </c>
      <c r="V336" s="21" t="s">
        <v>2691</v>
      </c>
      <c r="W336" s="23"/>
      <c r="X336" s="15" t="s">
        <v>186</v>
      </c>
      <c r="Y336" s="1348"/>
      <c r="Z336" s="1348"/>
      <c r="AA336" s="1348"/>
      <c r="AB336" s="1348"/>
      <c r="AC336" s="1348"/>
    </row>
    <row r="337" spans="3:29" s="21" customFormat="1">
      <c r="C337" s="11"/>
      <c r="D337" s="15" t="s">
        <v>178</v>
      </c>
      <c r="E337" s="15" t="s">
        <v>211</v>
      </c>
      <c r="F337" s="790"/>
      <c r="G337" s="15" t="s">
        <v>3245</v>
      </c>
      <c r="H337" s="11" t="s">
        <v>1811</v>
      </c>
      <c r="I337" s="11" t="s">
        <v>1899</v>
      </c>
      <c r="J337" s="11"/>
      <c r="K337" s="15" t="s">
        <v>217</v>
      </c>
      <c r="L337" s="790">
        <f t="shared" ref="L337:Q337" si="71">L143</f>
        <v>0</v>
      </c>
      <c r="M337" s="790">
        <f t="shared" si="71"/>
        <v>0</v>
      </c>
      <c r="N337" s="790">
        <f t="shared" si="71"/>
        <v>0</v>
      </c>
      <c r="O337" s="790">
        <f t="shared" si="71"/>
        <v>0</v>
      </c>
      <c r="P337" s="790">
        <f t="shared" si="71"/>
        <v>0</v>
      </c>
      <c r="Q337" s="790">
        <f t="shared" si="71"/>
        <v>0</v>
      </c>
      <c r="R337" s="11"/>
      <c r="S337" s="23" t="s">
        <v>185</v>
      </c>
      <c r="T337" s="23"/>
      <c r="U337" s="21" t="s">
        <v>2844</v>
      </c>
      <c r="V337" s="21" t="s">
        <v>2691</v>
      </c>
      <c r="W337" s="23"/>
      <c r="X337" s="15" t="s">
        <v>186</v>
      </c>
      <c r="Y337" s="1348"/>
      <c r="Z337" s="1348"/>
      <c r="AA337" s="1348"/>
      <c r="AB337" s="1348"/>
      <c r="AC337" s="1348"/>
    </row>
    <row r="338" spans="3:29" s="21" customFormat="1">
      <c r="C338" s="11"/>
      <c r="D338" s="20" t="s">
        <v>178</v>
      </c>
      <c r="E338" s="20" t="s">
        <v>211</v>
      </c>
      <c r="F338" s="790"/>
      <c r="G338" s="20" t="s">
        <v>3245</v>
      </c>
      <c r="H338" s="11" t="s">
        <v>1811</v>
      </c>
      <c r="I338" s="11" t="s">
        <v>1899</v>
      </c>
      <c r="J338" s="11"/>
      <c r="K338" s="20" t="s">
        <v>217</v>
      </c>
      <c r="L338" s="790">
        <f t="shared" ref="L338:Q338" si="72">L144</f>
        <v>0</v>
      </c>
      <c r="M338" s="790">
        <f t="shared" si="72"/>
        <v>0</v>
      </c>
      <c r="N338" s="790">
        <f t="shared" si="72"/>
        <v>0</v>
      </c>
      <c r="O338" s="790">
        <f t="shared" si="72"/>
        <v>0</v>
      </c>
      <c r="P338" s="790">
        <f t="shared" si="72"/>
        <v>0</v>
      </c>
      <c r="Q338" s="790">
        <f t="shared" si="72"/>
        <v>0</v>
      </c>
      <c r="R338" s="11"/>
      <c r="S338" s="23" t="s">
        <v>185</v>
      </c>
      <c r="U338" s="21" t="s">
        <v>2844</v>
      </c>
      <c r="V338" s="21" t="s">
        <v>2691</v>
      </c>
      <c r="X338" s="7" t="s">
        <v>186</v>
      </c>
      <c r="Y338" s="1348"/>
      <c r="Z338" s="1348"/>
      <c r="AA338" s="1348"/>
      <c r="AB338" s="1348"/>
      <c r="AC338" s="1348"/>
    </row>
    <row r="339" spans="3:29" s="21" customFormat="1">
      <c r="C339" s="11"/>
      <c r="D339" s="20" t="s">
        <v>178</v>
      </c>
      <c r="E339" s="20" t="s">
        <v>211</v>
      </c>
      <c r="F339" s="790"/>
      <c r="G339" s="20" t="s">
        <v>3245</v>
      </c>
      <c r="H339" s="11" t="s">
        <v>1811</v>
      </c>
      <c r="I339" s="11" t="s">
        <v>1899</v>
      </c>
      <c r="J339" s="11"/>
      <c r="K339" s="20" t="s">
        <v>217</v>
      </c>
      <c r="L339" s="790">
        <f t="shared" ref="L339:Q339" si="73">L145</f>
        <v>0</v>
      </c>
      <c r="M339" s="790">
        <f t="shared" si="73"/>
        <v>0</v>
      </c>
      <c r="N339" s="790">
        <f t="shared" si="73"/>
        <v>0</v>
      </c>
      <c r="O339" s="790">
        <f t="shared" si="73"/>
        <v>0</v>
      </c>
      <c r="P339" s="790">
        <f t="shared" si="73"/>
        <v>0</v>
      </c>
      <c r="Q339" s="790">
        <f t="shared" si="73"/>
        <v>0</v>
      </c>
      <c r="R339" s="11"/>
      <c r="S339" s="23" t="s">
        <v>185</v>
      </c>
      <c r="U339" s="21" t="s">
        <v>2844</v>
      </c>
      <c r="V339" s="21" t="s">
        <v>2691</v>
      </c>
      <c r="X339" s="7" t="s">
        <v>186</v>
      </c>
      <c r="Y339" s="1348"/>
      <c r="Z339" s="1348"/>
      <c r="AA339" s="1348"/>
      <c r="AB339" s="1348"/>
      <c r="AC339" s="1348"/>
    </row>
    <row r="340" spans="3:29" s="21" customFormat="1">
      <c r="C340" s="11"/>
      <c r="D340" s="20" t="s">
        <v>178</v>
      </c>
      <c r="E340" s="20" t="s">
        <v>211</v>
      </c>
      <c r="F340" s="790"/>
      <c r="G340" s="20" t="s">
        <v>3245</v>
      </c>
      <c r="H340" s="11" t="s">
        <v>1811</v>
      </c>
      <c r="I340" s="11" t="s">
        <v>1899</v>
      </c>
      <c r="J340" s="11"/>
      <c r="K340" s="20" t="s">
        <v>217</v>
      </c>
      <c r="L340" s="790">
        <f t="shared" ref="L340:Q340" si="74">L146</f>
        <v>0</v>
      </c>
      <c r="M340" s="790">
        <f t="shared" si="74"/>
        <v>0</v>
      </c>
      <c r="N340" s="790">
        <f t="shared" si="74"/>
        <v>0</v>
      </c>
      <c r="O340" s="790">
        <f t="shared" si="74"/>
        <v>0</v>
      </c>
      <c r="P340" s="790">
        <f t="shared" si="74"/>
        <v>0</v>
      </c>
      <c r="Q340" s="790">
        <f t="shared" si="74"/>
        <v>0</v>
      </c>
      <c r="R340" s="11"/>
      <c r="S340" s="23" t="s">
        <v>185</v>
      </c>
      <c r="U340" s="21" t="s">
        <v>2844</v>
      </c>
      <c r="V340" s="21" t="s">
        <v>2691</v>
      </c>
      <c r="X340" s="7" t="s">
        <v>186</v>
      </c>
      <c r="Y340" s="1348"/>
      <c r="Z340" s="1348"/>
      <c r="AA340" s="1348"/>
      <c r="AB340" s="1348"/>
      <c r="AC340" s="1348"/>
    </row>
    <row r="341" spans="3:29" s="21" customFormat="1">
      <c r="C341" s="11"/>
      <c r="D341" s="20" t="s">
        <v>178</v>
      </c>
      <c r="E341" s="20" t="s">
        <v>211</v>
      </c>
      <c r="F341" s="790"/>
      <c r="G341" s="20" t="s">
        <v>3245</v>
      </c>
      <c r="H341" s="11" t="s">
        <v>1811</v>
      </c>
      <c r="I341" s="11" t="s">
        <v>1899</v>
      </c>
      <c r="J341" s="11"/>
      <c r="K341" s="20" t="s">
        <v>217</v>
      </c>
      <c r="L341" s="790">
        <f t="shared" ref="L341:Q341" si="75">L147</f>
        <v>0</v>
      </c>
      <c r="M341" s="790">
        <f t="shared" si="75"/>
        <v>0</v>
      </c>
      <c r="N341" s="790">
        <f t="shared" si="75"/>
        <v>0</v>
      </c>
      <c r="O341" s="790">
        <f t="shared" si="75"/>
        <v>0</v>
      </c>
      <c r="P341" s="790">
        <f t="shared" si="75"/>
        <v>0</v>
      </c>
      <c r="Q341" s="790">
        <f t="shared" si="75"/>
        <v>0</v>
      </c>
      <c r="R341" s="11"/>
      <c r="S341" s="23" t="s">
        <v>185</v>
      </c>
      <c r="U341" s="21" t="s">
        <v>2844</v>
      </c>
      <c r="V341" s="21" t="s">
        <v>2691</v>
      </c>
      <c r="X341" s="7" t="s">
        <v>186</v>
      </c>
      <c r="Y341" s="1348"/>
      <c r="Z341" s="1348"/>
      <c r="AA341" s="1348"/>
      <c r="AB341" s="1348"/>
      <c r="AC341" s="1348"/>
    </row>
    <row r="342" spans="3:29" s="21" customFormat="1">
      <c r="C342" s="11"/>
      <c r="D342" s="15" t="s">
        <v>178</v>
      </c>
      <c r="E342" s="15" t="s">
        <v>211</v>
      </c>
      <c r="F342" s="790"/>
      <c r="G342" s="15" t="s">
        <v>3245</v>
      </c>
      <c r="H342" s="11" t="s">
        <v>1811</v>
      </c>
      <c r="I342" s="11" t="s">
        <v>1899</v>
      </c>
      <c r="J342" s="11"/>
      <c r="K342" s="15" t="s">
        <v>217</v>
      </c>
      <c r="L342" s="790">
        <f t="shared" ref="L342:Q342" si="76">L148</f>
        <v>0</v>
      </c>
      <c r="M342" s="790">
        <f t="shared" si="76"/>
        <v>0</v>
      </c>
      <c r="N342" s="790">
        <f t="shared" si="76"/>
        <v>0</v>
      </c>
      <c r="O342" s="790">
        <f t="shared" si="76"/>
        <v>0</v>
      </c>
      <c r="P342" s="790">
        <f t="shared" si="76"/>
        <v>0</v>
      </c>
      <c r="Q342" s="790">
        <f t="shared" si="76"/>
        <v>0</v>
      </c>
      <c r="R342" s="11"/>
      <c r="S342" s="23" t="s">
        <v>185</v>
      </c>
      <c r="T342" s="13"/>
      <c r="U342" s="21" t="s">
        <v>2844</v>
      </c>
      <c r="V342" s="21" t="s">
        <v>2691</v>
      </c>
      <c r="W342" s="13"/>
      <c r="X342" s="15" t="s">
        <v>186</v>
      </c>
      <c r="Y342" s="1348"/>
      <c r="Z342" s="1348"/>
      <c r="AA342" s="1348"/>
      <c r="AB342" s="1348"/>
      <c r="AC342" s="1348"/>
    </row>
    <row r="343" spans="3:29" s="21" customFormat="1">
      <c r="C343" s="11"/>
      <c r="D343" s="15" t="s">
        <v>178</v>
      </c>
      <c r="E343" s="15" t="s">
        <v>211</v>
      </c>
      <c r="F343" s="790"/>
      <c r="G343" s="15" t="s">
        <v>3245</v>
      </c>
      <c r="H343" s="11" t="s">
        <v>1811</v>
      </c>
      <c r="I343" s="11" t="s">
        <v>1899</v>
      </c>
      <c r="J343" s="11"/>
      <c r="K343" s="15" t="s">
        <v>217</v>
      </c>
      <c r="L343" s="790">
        <f t="shared" ref="L343:Q343" si="77">L149</f>
        <v>0</v>
      </c>
      <c r="M343" s="790">
        <f t="shared" si="77"/>
        <v>0</v>
      </c>
      <c r="N343" s="790">
        <f t="shared" si="77"/>
        <v>0</v>
      </c>
      <c r="O343" s="790">
        <f t="shared" si="77"/>
        <v>0</v>
      </c>
      <c r="P343" s="790">
        <f t="shared" si="77"/>
        <v>0</v>
      </c>
      <c r="Q343" s="790">
        <f t="shared" si="77"/>
        <v>0</v>
      </c>
      <c r="R343" s="11"/>
      <c r="S343" s="23" t="s">
        <v>185</v>
      </c>
      <c r="T343" s="23"/>
      <c r="U343" s="21" t="s">
        <v>2844</v>
      </c>
      <c r="V343" s="21" t="s">
        <v>2691</v>
      </c>
      <c r="W343" s="23"/>
      <c r="X343" s="15" t="s">
        <v>186</v>
      </c>
      <c r="Y343" s="1348"/>
      <c r="Z343" s="1348"/>
      <c r="AA343" s="1348"/>
      <c r="AB343" s="1348"/>
      <c r="AC343" s="1348"/>
    </row>
    <row r="344" spans="3:29" s="21" customFormat="1">
      <c r="C344" s="11"/>
      <c r="D344" s="15" t="s">
        <v>178</v>
      </c>
      <c r="E344" s="15" t="s">
        <v>211</v>
      </c>
      <c r="F344" s="790"/>
      <c r="G344" s="15" t="s">
        <v>3245</v>
      </c>
      <c r="H344" s="11" t="s">
        <v>1811</v>
      </c>
      <c r="I344" s="11" t="s">
        <v>1899</v>
      </c>
      <c r="J344" s="11"/>
      <c r="K344" s="15" t="s">
        <v>217</v>
      </c>
      <c r="L344" s="790">
        <f t="shared" ref="L344:Q345" si="78">L150</f>
        <v>0</v>
      </c>
      <c r="M344" s="790">
        <f t="shared" si="78"/>
        <v>0</v>
      </c>
      <c r="N344" s="790">
        <f t="shared" si="78"/>
        <v>0</v>
      </c>
      <c r="O344" s="790">
        <f t="shared" si="78"/>
        <v>0</v>
      </c>
      <c r="P344" s="790">
        <f t="shared" si="78"/>
        <v>0</v>
      </c>
      <c r="Q344" s="790">
        <f t="shared" si="78"/>
        <v>0</v>
      </c>
      <c r="R344" s="11"/>
      <c r="S344" s="23" t="s">
        <v>185</v>
      </c>
      <c r="T344" s="23"/>
      <c r="U344" s="21" t="s">
        <v>2844</v>
      </c>
      <c r="V344" s="21" t="s">
        <v>2691</v>
      </c>
      <c r="W344" s="23"/>
      <c r="X344" s="15" t="s">
        <v>186</v>
      </c>
      <c r="Y344" s="1348"/>
      <c r="Z344" s="1348"/>
      <c r="AA344" s="1348"/>
      <c r="AB344" s="1348"/>
      <c r="AC344" s="1348"/>
    </row>
    <row r="345" spans="3:29" s="21" customFormat="1">
      <c r="C345" s="11"/>
      <c r="D345" s="15" t="s">
        <v>178</v>
      </c>
      <c r="E345" s="15" t="s">
        <v>211</v>
      </c>
      <c r="F345" s="790"/>
      <c r="G345" s="15" t="s">
        <v>3245</v>
      </c>
      <c r="H345" s="11" t="s">
        <v>1811</v>
      </c>
      <c r="I345" s="11" t="s">
        <v>1899</v>
      </c>
      <c r="J345" s="11"/>
      <c r="K345" s="15" t="s">
        <v>217</v>
      </c>
      <c r="L345" s="790">
        <f t="shared" si="78"/>
        <v>0</v>
      </c>
      <c r="M345" s="790">
        <f t="shared" si="78"/>
        <v>0</v>
      </c>
      <c r="N345" s="790">
        <f t="shared" si="78"/>
        <v>0</v>
      </c>
      <c r="O345" s="790">
        <f t="shared" si="78"/>
        <v>0</v>
      </c>
      <c r="P345" s="790">
        <f t="shared" si="78"/>
        <v>0</v>
      </c>
      <c r="Q345" s="790">
        <f t="shared" si="78"/>
        <v>0</v>
      </c>
      <c r="R345" s="11"/>
      <c r="S345" s="23" t="s">
        <v>185</v>
      </c>
      <c r="T345" s="23"/>
      <c r="U345" s="21" t="s">
        <v>2844</v>
      </c>
      <c r="V345" s="21" t="s">
        <v>2691</v>
      </c>
      <c r="W345" s="23"/>
      <c r="X345" s="15" t="s">
        <v>186</v>
      </c>
      <c r="Y345" s="1348"/>
      <c r="Z345" s="1348"/>
      <c r="AA345" s="1348"/>
      <c r="AB345" s="1348"/>
      <c r="AC345" s="1348"/>
    </row>
    <row r="346" spans="3:29" s="21" customFormat="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3:29" s="21" customFormat="1" ht="13.9">
      <c r="C347" s="34" t="s">
        <v>3246</v>
      </c>
      <c r="D347" s="34"/>
      <c r="E347" s="33"/>
      <c r="F347" s="33"/>
      <c r="G347" s="33"/>
      <c r="H347" s="33"/>
      <c r="I347" s="33"/>
      <c r="J347" s="33"/>
      <c r="K347" s="33"/>
      <c r="L347" s="33"/>
      <c r="M347" s="34"/>
      <c r="N347" s="34"/>
      <c r="O347" s="34"/>
      <c r="P347" s="34"/>
      <c r="Q347" s="33"/>
      <c r="R347" s="33"/>
      <c r="S347" s="33"/>
      <c r="T347" s="33"/>
      <c r="U347" s="33"/>
      <c r="V347" s="33"/>
      <c r="W347" s="33"/>
      <c r="X347" s="33"/>
      <c r="Y347" s="33"/>
      <c r="Z347" s="33"/>
      <c r="AA347" s="33"/>
      <c r="AB347" s="33"/>
      <c r="AC347" s="33"/>
    </row>
    <row r="348" spans="3:29" s="21" customFormat="1">
      <c r="C348" s="12"/>
      <c r="D348" s="12"/>
      <c r="E348" s="12"/>
      <c r="F348" s="22"/>
      <c r="G348" s="12"/>
      <c r="H348" s="7"/>
      <c r="I348" s="7"/>
      <c r="J348" s="7"/>
      <c r="K348" s="7"/>
      <c r="L348" s="7"/>
      <c r="M348" s="7"/>
      <c r="N348" s="7"/>
      <c r="O348" s="7"/>
      <c r="P348" s="7"/>
      <c r="Q348" s="7"/>
      <c r="R348" s="12"/>
      <c r="S348" s="22"/>
      <c r="T348" s="22"/>
      <c r="U348" s="22"/>
      <c r="V348" s="22"/>
      <c r="W348" s="22"/>
      <c r="X348" s="15"/>
    </row>
    <row r="349" spans="3:29" s="21" customFormat="1">
      <c r="C349" s="11"/>
      <c r="D349" s="20" t="s">
        <v>178</v>
      </c>
      <c r="E349" s="20" t="s">
        <v>211</v>
      </c>
      <c r="F349" s="790"/>
      <c r="G349" s="83" t="s">
        <v>3245</v>
      </c>
      <c r="H349" s="83" t="s">
        <v>3246</v>
      </c>
      <c r="I349" s="11" t="s">
        <v>3253</v>
      </c>
      <c r="J349" s="20" t="s">
        <v>2917</v>
      </c>
      <c r="K349" s="20" t="s">
        <v>3254</v>
      </c>
      <c r="L349" s="790">
        <f t="shared" ref="L349:Q349" si="79">L155</f>
        <v>0</v>
      </c>
      <c r="M349" s="790">
        <f t="shared" si="79"/>
        <v>0</v>
      </c>
      <c r="N349" s="790">
        <f t="shared" si="79"/>
        <v>0</v>
      </c>
      <c r="O349" s="790">
        <f t="shared" si="79"/>
        <v>0</v>
      </c>
      <c r="P349" s="790">
        <f t="shared" si="79"/>
        <v>0</v>
      </c>
      <c r="Q349" s="790">
        <f t="shared" si="79"/>
        <v>0</v>
      </c>
      <c r="R349" s="790">
        <f t="shared" ref="R349:R364" si="80">R155</f>
        <v>0</v>
      </c>
      <c r="S349" s="23" t="s">
        <v>185</v>
      </c>
      <c r="U349" s="21" t="s">
        <v>2844</v>
      </c>
      <c r="V349" s="21" t="s">
        <v>2691</v>
      </c>
      <c r="X349" s="7" t="s">
        <v>186</v>
      </c>
      <c r="Y349" s="1348"/>
      <c r="Z349" s="1348"/>
      <c r="AA349" s="1348"/>
      <c r="AB349" s="1348"/>
      <c r="AC349" s="1348"/>
    </row>
    <row r="350" spans="3:29" s="21" customFormat="1">
      <c r="C350" s="11"/>
      <c r="D350" s="20" t="s">
        <v>178</v>
      </c>
      <c r="E350" s="20" t="s">
        <v>211</v>
      </c>
      <c r="F350" s="790"/>
      <c r="G350" s="20" t="s">
        <v>3245</v>
      </c>
      <c r="H350" s="83" t="s">
        <v>3246</v>
      </c>
      <c r="I350" s="11"/>
      <c r="J350" s="11"/>
      <c r="K350" s="20" t="s">
        <v>217</v>
      </c>
      <c r="L350" s="790">
        <f t="shared" ref="L350:Q350" si="81">L156</f>
        <v>0</v>
      </c>
      <c r="M350" s="790">
        <f t="shared" si="81"/>
        <v>0</v>
      </c>
      <c r="N350" s="790">
        <f t="shared" si="81"/>
        <v>0</v>
      </c>
      <c r="O350" s="790">
        <f t="shared" si="81"/>
        <v>0</v>
      </c>
      <c r="P350" s="790">
        <f t="shared" si="81"/>
        <v>0</v>
      </c>
      <c r="Q350" s="790">
        <f t="shared" si="81"/>
        <v>0</v>
      </c>
      <c r="R350" s="790">
        <f t="shared" si="80"/>
        <v>0</v>
      </c>
      <c r="S350" s="23" t="s">
        <v>185</v>
      </c>
      <c r="U350" s="21" t="s">
        <v>2844</v>
      </c>
      <c r="V350" s="21" t="s">
        <v>2691</v>
      </c>
      <c r="X350" s="7" t="s">
        <v>186</v>
      </c>
      <c r="Y350" s="1348"/>
      <c r="Z350" s="1348"/>
      <c r="AA350" s="1348"/>
      <c r="AB350" s="1348"/>
      <c r="AC350" s="1348"/>
    </row>
    <row r="351" spans="3:29" s="21" customFormat="1">
      <c r="C351" s="11"/>
      <c r="D351" s="20" t="s">
        <v>178</v>
      </c>
      <c r="E351" s="20" t="s">
        <v>211</v>
      </c>
      <c r="F351" s="790"/>
      <c r="G351" s="20" t="s">
        <v>3245</v>
      </c>
      <c r="H351" s="11" t="s">
        <v>3246</v>
      </c>
      <c r="I351" s="11"/>
      <c r="J351" s="11"/>
      <c r="K351" s="20" t="s">
        <v>217</v>
      </c>
      <c r="L351" s="790">
        <f t="shared" ref="L351:Q351" si="82">L157</f>
        <v>0</v>
      </c>
      <c r="M351" s="790">
        <f t="shared" si="82"/>
        <v>0</v>
      </c>
      <c r="N351" s="790">
        <f t="shared" si="82"/>
        <v>0</v>
      </c>
      <c r="O351" s="790">
        <f t="shared" si="82"/>
        <v>0</v>
      </c>
      <c r="P351" s="790">
        <f t="shared" si="82"/>
        <v>0</v>
      </c>
      <c r="Q351" s="790">
        <f t="shared" si="82"/>
        <v>0</v>
      </c>
      <c r="R351" s="790">
        <f t="shared" si="80"/>
        <v>0</v>
      </c>
      <c r="S351" s="23" t="s">
        <v>185</v>
      </c>
      <c r="U351" s="21" t="s">
        <v>2844</v>
      </c>
      <c r="V351" s="21" t="s">
        <v>2691</v>
      </c>
      <c r="X351" s="7" t="s">
        <v>186</v>
      </c>
      <c r="Y351" s="1348"/>
      <c r="Z351" s="1348"/>
      <c r="AA351" s="1348"/>
      <c r="AB351" s="1348"/>
      <c r="AC351" s="1348"/>
    </row>
    <row r="352" spans="3:29" s="21" customFormat="1">
      <c r="C352" s="11"/>
      <c r="D352" s="20" t="s">
        <v>178</v>
      </c>
      <c r="E352" s="20" t="s">
        <v>211</v>
      </c>
      <c r="F352" s="790"/>
      <c r="G352" s="20" t="s">
        <v>3245</v>
      </c>
      <c r="H352" s="11" t="s">
        <v>3246</v>
      </c>
      <c r="I352" s="11"/>
      <c r="J352" s="11"/>
      <c r="K352" s="20" t="s">
        <v>217</v>
      </c>
      <c r="L352" s="790">
        <f t="shared" ref="L352:Q352" si="83">L158</f>
        <v>0</v>
      </c>
      <c r="M352" s="790">
        <f t="shared" si="83"/>
        <v>0</v>
      </c>
      <c r="N352" s="790">
        <f t="shared" si="83"/>
        <v>0</v>
      </c>
      <c r="O352" s="790">
        <f t="shared" si="83"/>
        <v>0</v>
      </c>
      <c r="P352" s="790">
        <f t="shared" si="83"/>
        <v>0</v>
      </c>
      <c r="Q352" s="790">
        <f t="shared" si="83"/>
        <v>0</v>
      </c>
      <c r="R352" s="790">
        <f t="shared" si="80"/>
        <v>0</v>
      </c>
      <c r="S352" s="23" t="s">
        <v>185</v>
      </c>
      <c r="U352" s="21" t="s">
        <v>2844</v>
      </c>
      <c r="V352" s="21" t="s">
        <v>2691</v>
      </c>
      <c r="X352" s="7" t="s">
        <v>186</v>
      </c>
      <c r="Y352" s="1348"/>
      <c r="Z352" s="1348"/>
      <c r="AA352" s="1348"/>
      <c r="AB352" s="1348"/>
      <c r="AC352" s="1348"/>
    </row>
    <row r="353" spans="3:29" s="21" customFormat="1">
      <c r="C353" s="11"/>
      <c r="D353" s="15" t="s">
        <v>178</v>
      </c>
      <c r="E353" s="15" t="s">
        <v>211</v>
      </c>
      <c r="F353" s="790"/>
      <c r="G353" s="15" t="s">
        <v>3245</v>
      </c>
      <c r="H353" s="11" t="s">
        <v>3246</v>
      </c>
      <c r="I353" s="11"/>
      <c r="J353" s="11"/>
      <c r="K353" s="15" t="s">
        <v>217</v>
      </c>
      <c r="L353" s="790">
        <f t="shared" ref="L353:Q353" si="84">L159</f>
        <v>0</v>
      </c>
      <c r="M353" s="790">
        <f t="shared" si="84"/>
        <v>0</v>
      </c>
      <c r="N353" s="790">
        <f t="shared" si="84"/>
        <v>0</v>
      </c>
      <c r="O353" s="790">
        <f t="shared" si="84"/>
        <v>0</v>
      </c>
      <c r="P353" s="790">
        <f t="shared" si="84"/>
        <v>0</v>
      </c>
      <c r="Q353" s="790">
        <f t="shared" si="84"/>
        <v>0</v>
      </c>
      <c r="R353" s="790">
        <f t="shared" si="80"/>
        <v>0</v>
      </c>
      <c r="S353" s="23" t="s">
        <v>185</v>
      </c>
      <c r="T353" s="13"/>
      <c r="U353" s="21" t="s">
        <v>2844</v>
      </c>
      <c r="V353" s="21" t="s">
        <v>2691</v>
      </c>
      <c r="W353" s="13"/>
      <c r="X353" s="15" t="s">
        <v>186</v>
      </c>
      <c r="Y353" s="1348"/>
      <c r="Z353" s="1348"/>
      <c r="AA353" s="1348"/>
      <c r="AB353" s="1348"/>
      <c r="AC353" s="1348"/>
    </row>
    <row r="354" spans="3:29" s="21" customFormat="1">
      <c r="C354" s="11"/>
      <c r="D354" s="15" t="s">
        <v>178</v>
      </c>
      <c r="E354" s="15" t="s">
        <v>211</v>
      </c>
      <c r="F354" s="790"/>
      <c r="G354" s="15" t="s">
        <v>3245</v>
      </c>
      <c r="H354" s="11" t="s">
        <v>3246</v>
      </c>
      <c r="I354" s="11"/>
      <c r="J354" s="11"/>
      <c r="K354" s="15" t="s">
        <v>217</v>
      </c>
      <c r="L354" s="790">
        <f t="shared" ref="L354:Q354" si="85">L160</f>
        <v>0</v>
      </c>
      <c r="M354" s="790">
        <f t="shared" si="85"/>
        <v>0</v>
      </c>
      <c r="N354" s="790">
        <f t="shared" si="85"/>
        <v>0</v>
      </c>
      <c r="O354" s="790">
        <f t="shared" si="85"/>
        <v>0</v>
      </c>
      <c r="P354" s="790">
        <f t="shared" si="85"/>
        <v>0</v>
      </c>
      <c r="Q354" s="790">
        <f t="shared" si="85"/>
        <v>0</v>
      </c>
      <c r="R354" s="790">
        <f t="shared" si="80"/>
        <v>0</v>
      </c>
      <c r="S354" s="23" t="s">
        <v>185</v>
      </c>
      <c r="T354" s="23"/>
      <c r="U354" s="21" t="s">
        <v>2844</v>
      </c>
      <c r="V354" s="21" t="s">
        <v>2691</v>
      </c>
      <c r="W354" s="23"/>
      <c r="X354" s="15" t="s">
        <v>186</v>
      </c>
      <c r="Y354" s="1348"/>
      <c r="Z354" s="1348"/>
      <c r="AA354" s="1348"/>
      <c r="AB354" s="1348"/>
      <c r="AC354" s="1348"/>
    </row>
    <row r="355" spans="3:29" s="21" customFormat="1">
      <c r="C355" s="11"/>
      <c r="D355" s="15" t="s">
        <v>178</v>
      </c>
      <c r="E355" s="15" t="s">
        <v>211</v>
      </c>
      <c r="F355" s="790"/>
      <c r="G355" s="15" t="s">
        <v>3245</v>
      </c>
      <c r="H355" s="11" t="s">
        <v>3246</v>
      </c>
      <c r="I355" s="11"/>
      <c r="J355" s="11"/>
      <c r="K355" s="15" t="s">
        <v>217</v>
      </c>
      <c r="L355" s="790">
        <f t="shared" ref="L355:Q355" si="86">L161</f>
        <v>0</v>
      </c>
      <c r="M355" s="790">
        <f t="shared" si="86"/>
        <v>0</v>
      </c>
      <c r="N355" s="790">
        <f t="shared" si="86"/>
        <v>0</v>
      </c>
      <c r="O355" s="790">
        <f t="shared" si="86"/>
        <v>0</v>
      </c>
      <c r="P355" s="790">
        <f t="shared" si="86"/>
        <v>0</v>
      </c>
      <c r="Q355" s="790">
        <f t="shared" si="86"/>
        <v>0</v>
      </c>
      <c r="R355" s="790">
        <f t="shared" si="80"/>
        <v>0</v>
      </c>
      <c r="S355" s="23" t="s">
        <v>185</v>
      </c>
      <c r="T355" s="23"/>
      <c r="U355" s="21" t="s">
        <v>2844</v>
      </c>
      <c r="V355" s="21" t="s">
        <v>2691</v>
      </c>
      <c r="W355" s="23"/>
      <c r="X355" s="15" t="s">
        <v>186</v>
      </c>
      <c r="Y355" s="1348"/>
      <c r="Z355" s="1348"/>
      <c r="AA355" s="1348"/>
      <c r="AB355" s="1348"/>
      <c r="AC355" s="1348"/>
    </row>
    <row r="356" spans="3:29" s="21" customFormat="1">
      <c r="C356" s="11"/>
      <c r="D356" s="15" t="s">
        <v>178</v>
      </c>
      <c r="E356" s="15" t="s">
        <v>211</v>
      </c>
      <c r="F356" s="790"/>
      <c r="G356" s="15" t="s">
        <v>3245</v>
      </c>
      <c r="H356" s="11" t="s">
        <v>3246</v>
      </c>
      <c r="I356" s="11"/>
      <c r="J356" s="11"/>
      <c r="K356" s="15" t="s">
        <v>217</v>
      </c>
      <c r="L356" s="790">
        <f t="shared" ref="L356:Q356" si="87">L162</f>
        <v>0</v>
      </c>
      <c r="M356" s="790">
        <f t="shared" si="87"/>
        <v>0</v>
      </c>
      <c r="N356" s="790">
        <f t="shared" si="87"/>
        <v>0</v>
      </c>
      <c r="O356" s="790">
        <f t="shared" si="87"/>
        <v>0</v>
      </c>
      <c r="P356" s="790">
        <f t="shared" si="87"/>
        <v>0</v>
      </c>
      <c r="Q356" s="790">
        <f t="shared" si="87"/>
        <v>0</v>
      </c>
      <c r="R356" s="790">
        <f t="shared" si="80"/>
        <v>0</v>
      </c>
      <c r="S356" s="23" t="s">
        <v>185</v>
      </c>
      <c r="T356" s="23"/>
      <c r="U356" s="21" t="s">
        <v>2844</v>
      </c>
      <c r="V356" s="21" t="s">
        <v>2691</v>
      </c>
      <c r="W356" s="23"/>
      <c r="X356" s="15" t="s">
        <v>186</v>
      </c>
      <c r="Y356" s="1348"/>
      <c r="Z356" s="1348"/>
      <c r="AA356" s="1348"/>
      <c r="AB356" s="1348"/>
      <c r="AC356" s="1348"/>
    </row>
    <row r="357" spans="3:29" s="21" customFormat="1">
      <c r="C357" s="11"/>
      <c r="D357" s="20" t="s">
        <v>178</v>
      </c>
      <c r="E357" s="20" t="s">
        <v>211</v>
      </c>
      <c r="F357" s="790"/>
      <c r="G357" s="20" t="s">
        <v>3245</v>
      </c>
      <c r="H357" s="11" t="s">
        <v>3246</v>
      </c>
      <c r="I357" s="11"/>
      <c r="J357" s="11"/>
      <c r="K357" s="20" t="s">
        <v>217</v>
      </c>
      <c r="L357" s="790">
        <f t="shared" ref="L357:Q357" si="88">L163</f>
        <v>0</v>
      </c>
      <c r="M357" s="790">
        <f t="shared" si="88"/>
        <v>0</v>
      </c>
      <c r="N357" s="790">
        <f t="shared" si="88"/>
        <v>0</v>
      </c>
      <c r="O357" s="790">
        <f t="shared" si="88"/>
        <v>0</v>
      </c>
      <c r="P357" s="790">
        <f t="shared" si="88"/>
        <v>0</v>
      </c>
      <c r="Q357" s="790">
        <f t="shared" si="88"/>
        <v>0</v>
      </c>
      <c r="R357" s="790">
        <f t="shared" si="80"/>
        <v>0</v>
      </c>
      <c r="S357" s="23" t="s">
        <v>185</v>
      </c>
      <c r="U357" s="21" t="s">
        <v>2844</v>
      </c>
      <c r="V357" s="21" t="s">
        <v>2691</v>
      </c>
      <c r="X357" s="7" t="s">
        <v>186</v>
      </c>
      <c r="Y357" s="1348"/>
      <c r="Z357" s="1348"/>
      <c r="AA357" s="1348"/>
      <c r="AB357" s="1348"/>
      <c r="AC357" s="1348"/>
    </row>
    <row r="358" spans="3:29" s="21" customFormat="1">
      <c r="C358" s="11"/>
      <c r="D358" s="20" t="s">
        <v>178</v>
      </c>
      <c r="E358" s="20" t="s">
        <v>211</v>
      </c>
      <c r="F358" s="790"/>
      <c r="G358" s="20" t="s">
        <v>3245</v>
      </c>
      <c r="H358" s="11" t="s">
        <v>3246</v>
      </c>
      <c r="I358" s="11"/>
      <c r="J358" s="11"/>
      <c r="K358" s="20" t="s">
        <v>217</v>
      </c>
      <c r="L358" s="790">
        <f t="shared" ref="L358:Q358" si="89">L164</f>
        <v>0</v>
      </c>
      <c r="M358" s="790">
        <f t="shared" si="89"/>
        <v>0</v>
      </c>
      <c r="N358" s="790">
        <f t="shared" si="89"/>
        <v>0</v>
      </c>
      <c r="O358" s="790">
        <f t="shared" si="89"/>
        <v>0</v>
      </c>
      <c r="P358" s="790">
        <f t="shared" si="89"/>
        <v>0</v>
      </c>
      <c r="Q358" s="790">
        <f t="shared" si="89"/>
        <v>0</v>
      </c>
      <c r="R358" s="790">
        <f t="shared" si="80"/>
        <v>0</v>
      </c>
      <c r="S358" s="23" t="s">
        <v>185</v>
      </c>
      <c r="U358" s="21" t="s">
        <v>2844</v>
      </c>
      <c r="V358" s="21" t="s">
        <v>2691</v>
      </c>
      <c r="X358" s="7" t="s">
        <v>186</v>
      </c>
      <c r="Y358" s="1348"/>
      <c r="Z358" s="1348"/>
      <c r="AA358" s="1348"/>
      <c r="AB358" s="1348"/>
      <c r="AC358" s="1348"/>
    </row>
    <row r="359" spans="3:29" s="21" customFormat="1">
      <c r="C359" s="11"/>
      <c r="D359" s="20" t="s">
        <v>178</v>
      </c>
      <c r="E359" s="20" t="s">
        <v>211</v>
      </c>
      <c r="F359" s="790"/>
      <c r="G359" s="20" t="s">
        <v>3245</v>
      </c>
      <c r="H359" s="11" t="s">
        <v>3246</v>
      </c>
      <c r="I359" s="11"/>
      <c r="J359" s="11"/>
      <c r="K359" s="20" t="s">
        <v>217</v>
      </c>
      <c r="L359" s="790">
        <f t="shared" ref="L359:Q359" si="90">L165</f>
        <v>0</v>
      </c>
      <c r="M359" s="790">
        <f t="shared" si="90"/>
        <v>0</v>
      </c>
      <c r="N359" s="790">
        <f t="shared" si="90"/>
        <v>0</v>
      </c>
      <c r="O359" s="790">
        <f t="shared" si="90"/>
        <v>0</v>
      </c>
      <c r="P359" s="790">
        <f t="shared" si="90"/>
        <v>0</v>
      </c>
      <c r="Q359" s="790">
        <f t="shared" si="90"/>
        <v>0</v>
      </c>
      <c r="R359" s="790">
        <f t="shared" si="80"/>
        <v>0</v>
      </c>
      <c r="S359" s="23" t="s">
        <v>185</v>
      </c>
      <c r="U359" s="21" t="s">
        <v>2844</v>
      </c>
      <c r="V359" s="21" t="s">
        <v>2691</v>
      </c>
      <c r="X359" s="7" t="s">
        <v>186</v>
      </c>
      <c r="Y359" s="1348"/>
      <c r="Z359" s="1348"/>
      <c r="AA359" s="1348"/>
      <c r="AB359" s="1348"/>
      <c r="AC359" s="1348"/>
    </row>
    <row r="360" spans="3:29" s="21" customFormat="1">
      <c r="C360" s="11"/>
      <c r="D360" s="20" t="s">
        <v>178</v>
      </c>
      <c r="E360" s="20" t="s">
        <v>211</v>
      </c>
      <c r="F360" s="790"/>
      <c r="G360" s="20" t="s">
        <v>3245</v>
      </c>
      <c r="H360" s="11" t="s">
        <v>3246</v>
      </c>
      <c r="I360" s="11"/>
      <c r="J360" s="11"/>
      <c r="K360" s="20" t="s">
        <v>217</v>
      </c>
      <c r="L360" s="790">
        <f t="shared" ref="L360:Q360" si="91">L166</f>
        <v>0</v>
      </c>
      <c r="M360" s="790">
        <f t="shared" si="91"/>
        <v>0</v>
      </c>
      <c r="N360" s="790">
        <f t="shared" si="91"/>
        <v>0</v>
      </c>
      <c r="O360" s="790">
        <f t="shared" si="91"/>
        <v>0</v>
      </c>
      <c r="P360" s="790">
        <f t="shared" si="91"/>
        <v>0</v>
      </c>
      <c r="Q360" s="790">
        <f t="shared" si="91"/>
        <v>0</v>
      </c>
      <c r="R360" s="790">
        <f t="shared" si="80"/>
        <v>0</v>
      </c>
      <c r="S360" s="23" t="s">
        <v>185</v>
      </c>
      <c r="U360" s="21" t="s">
        <v>2844</v>
      </c>
      <c r="V360" s="21" t="s">
        <v>2691</v>
      </c>
      <c r="X360" s="7" t="s">
        <v>186</v>
      </c>
      <c r="Y360" s="1348"/>
      <c r="Z360" s="1348"/>
      <c r="AA360" s="1348"/>
      <c r="AB360" s="1348"/>
      <c r="AC360" s="1348"/>
    </row>
    <row r="361" spans="3:29" s="21" customFormat="1">
      <c r="C361" s="11"/>
      <c r="D361" s="15" t="s">
        <v>178</v>
      </c>
      <c r="E361" s="15" t="s">
        <v>211</v>
      </c>
      <c r="F361" s="790"/>
      <c r="G361" s="15" t="s">
        <v>3245</v>
      </c>
      <c r="H361" s="11" t="s">
        <v>3246</v>
      </c>
      <c r="I361" s="11"/>
      <c r="J361" s="11"/>
      <c r="K361" s="15" t="s">
        <v>217</v>
      </c>
      <c r="L361" s="790">
        <f t="shared" ref="L361:Q361" si="92">L167</f>
        <v>0</v>
      </c>
      <c r="M361" s="790">
        <f t="shared" si="92"/>
        <v>0</v>
      </c>
      <c r="N361" s="790">
        <f t="shared" si="92"/>
        <v>0</v>
      </c>
      <c r="O361" s="790">
        <f t="shared" si="92"/>
        <v>0</v>
      </c>
      <c r="P361" s="790">
        <f t="shared" si="92"/>
        <v>0</v>
      </c>
      <c r="Q361" s="790">
        <f t="shared" si="92"/>
        <v>0</v>
      </c>
      <c r="R361" s="790">
        <f t="shared" si="80"/>
        <v>0</v>
      </c>
      <c r="S361" s="23" t="s">
        <v>185</v>
      </c>
      <c r="T361" s="13"/>
      <c r="U361" s="21" t="s">
        <v>2844</v>
      </c>
      <c r="V361" s="21" t="s">
        <v>2691</v>
      </c>
      <c r="W361" s="13"/>
      <c r="X361" s="15" t="s">
        <v>186</v>
      </c>
      <c r="Y361" s="1348"/>
      <c r="Z361" s="1348"/>
      <c r="AA361" s="1348"/>
      <c r="AB361" s="1348"/>
      <c r="AC361" s="1348"/>
    </row>
    <row r="362" spans="3:29" s="21" customFormat="1">
      <c r="C362" s="11"/>
      <c r="D362" s="15" t="s">
        <v>178</v>
      </c>
      <c r="E362" s="15" t="s">
        <v>211</v>
      </c>
      <c r="F362" s="790"/>
      <c r="G362" s="15" t="s">
        <v>3245</v>
      </c>
      <c r="H362" s="11" t="s">
        <v>3246</v>
      </c>
      <c r="I362" s="11"/>
      <c r="J362" s="11"/>
      <c r="K362" s="15" t="s">
        <v>217</v>
      </c>
      <c r="L362" s="790">
        <f t="shared" ref="L362:Q362" si="93">L168</f>
        <v>0</v>
      </c>
      <c r="M362" s="790">
        <f t="shared" si="93"/>
        <v>0</v>
      </c>
      <c r="N362" s="790">
        <f t="shared" si="93"/>
        <v>0</v>
      </c>
      <c r="O362" s="790">
        <f t="shared" si="93"/>
        <v>0</v>
      </c>
      <c r="P362" s="790">
        <f t="shared" si="93"/>
        <v>0</v>
      </c>
      <c r="Q362" s="790">
        <f t="shared" si="93"/>
        <v>0</v>
      </c>
      <c r="R362" s="790">
        <f t="shared" si="80"/>
        <v>0</v>
      </c>
      <c r="S362" s="23" t="s">
        <v>185</v>
      </c>
      <c r="T362" s="23"/>
      <c r="U362" s="21" t="s">
        <v>2844</v>
      </c>
      <c r="V362" s="21" t="s">
        <v>2691</v>
      </c>
      <c r="W362" s="23"/>
      <c r="X362" s="15" t="s">
        <v>186</v>
      </c>
      <c r="Y362" s="1348"/>
      <c r="Z362" s="1348"/>
      <c r="AA362" s="1348"/>
      <c r="AB362" s="1348"/>
      <c r="AC362" s="1348"/>
    </row>
    <row r="363" spans="3:29" s="21" customFormat="1">
      <c r="C363" s="11"/>
      <c r="D363" s="15" t="s">
        <v>178</v>
      </c>
      <c r="E363" s="15" t="s">
        <v>211</v>
      </c>
      <c r="F363" s="790"/>
      <c r="G363" s="15" t="s">
        <v>3245</v>
      </c>
      <c r="H363" s="11" t="s">
        <v>3246</v>
      </c>
      <c r="I363" s="11"/>
      <c r="J363" s="11"/>
      <c r="K363" s="15" t="s">
        <v>217</v>
      </c>
      <c r="L363" s="790">
        <f t="shared" ref="L363:Q364" si="94">L169</f>
        <v>0</v>
      </c>
      <c r="M363" s="790">
        <f t="shared" si="94"/>
        <v>0</v>
      </c>
      <c r="N363" s="790">
        <f t="shared" si="94"/>
        <v>0</v>
      </c>
      <c r="O363" s="790">
        <f t="shared" si="94"/>
        <v>0</v>
      </c>
      <c r="P363" s="790">
        <f t="shared" si="94"/>
        <v>0</v>
      </c>
      <c r="Q363" s="790">
        <f t="shared" si="94"/>
        <v>0</v>
      </c>
      <c r="R363" s="790">
        <f t="shared" si="80"/>
        <v>0</v>
      </c>
      <c r="S363" s="23" t="s">
        <v>185</v>
      </c>
      <c r="T363" s="23"/>
      <c r="U363" s="21" t="s">
        <v>2844</v>
      </c>
      <c r="V363" s="21" t="s">
        <v>2691</v>
      </c>
      <c r="W363" s="23"/>
      <c r="X363" s="15" t="s">
        <v>186</v>
      </c>
      <c r="Y363" s="1348"/>
      <c r="Z363" s="1348"/>
      <c r="AA363" s="1348"/>
      <c r="AB363" s="1348"/>
      <c r="AC363" s="1348"/>
    </row>
    <row r="364" spans="3:29" s="21" customFormat="1">
      <c r="C364" s="11"/>
      <c r="D364" s="15" t="s">
        <v>178</v>
      </c>
      <c r="E364" s="15" t="s">
        <v>211</v>
      </c>
      <c r="F364" s="790"/>
      <c r="G364" s="15" t="s">
        <v>3245</v>
      </c>
      <c r="H364" s="11" t="s">
        <v>3246</v>
      </c>
      <c r="I364" s="11"/>
      <c r="J364" s="11"/>
      <c r="K364" s="15" t="s">
        <v>217</v>
      </c>
      <c r="L364" s="790">
        <f t="shared" si="94"/>
        <v>0</v>
      </c>
      <c r="M364" s="790">
        <f t="shared" si="94"/>
        <v>0</v>
      </c>
      <c r="N364" s="790">
        <f t="shared" si="94"/>
        <v>0</v>
      </c>
      <c r="O364" s="790">
        <f t="shared" si="94"/>
        <v>0</v>
      </c>
      <c r="P364" s="790">
        <f t="shared" si="94"/>
        <v>0</v>
      </c>
      <c r="Q364" s="790">
        <f t="shared" si="94"/>
        <v>0</v>
      </c>
      <c r="R364" s="790">
        <f t="shared" si="80"/>
        <v>0</v>
      </c>
      <c r="S364" s="23" t="s">
        <v>185</v>
      </c>
      <c r="T364" s="23"/>
      <c r="U364" s="21" t="s">
        <v>2844</v>
      </c>
      <c r="V364" s="21" t="s">
        <v>2691</v>
      </c>
      <c r="W364" s="23"/>
      <c r="X364" s="15" t="s">
        <v>186</v>
      </c>
      <c r="Y364" s="1348"/>
      <c r="Z364" s="1348"/>
      <c r="AA364" s="1348"/>
      <c r="AB364" s="1348"/>
      <c r="AC364" s="1348"/>
    </row>
    <row r="365" spans="3:29" s="21" customFormat="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3:29" s="21" customFormat="1" ht="13.9">
      <c r="C366" s="34" t="s">
        <v>1835</v>
      </c>
      <c r="D366" s="34"/>
      <c r="E366" s="33"/>
      <c r="F366" s="33"/>
      <c r="G366" s="33"/>
      <c r="H366" s="33"/>
      <c r="I366" s="33"/>
      <c r="J366" s="33"/>
      <c r="K366" s="33"/>
      <c r="L366" s="33"/>
      <c r="M366" s="34"/>
      <c r="N366" s="34"/>
      <c r="O366" s="34"/>
      <c r="P366" s="34"/>
      <c r="Q366" s="33"/>
      <c r="R366" s="33"/>
      <c r="S366" s="33"/>
      <c r="T366" s="33"/>
      <c r="U366" s="33"/>
      <c r="V366" s="33"/>
      <c r="W366" s="33"/>
      <c r="X366" s="33"/>
      <c r="Y366" s="33"/>
      <c r="Z366" s="33"/>
      <c r="AA366" s="33"/>
      <c r="AB366" s="33"/>
      <c r="AC366" s="33"/>
    </row>
    <row r="367" spans="3:29" s="21" customFormat="1">
      <c r="C367" s="12"/>
      <c r="D367" s="12"/>
      <c r="E367" s="12"/>
      <c r="F367" s="22"/>
      <c r="G367" s="12"/>
      <c r="H367" s="7"/>
      <c r="I367" s="7"/>
      <c r="J367" s="7"/>
      <c r="K367" s="7"/>
      <c r="L367" s="7"/>
      <c r="M367" s="7"/>
      <c r="N367" s="7"/>
      <c r="O367" s="7"/>
      <c r="P367" s="7"/>
      <c r="Q367" s="7"/>
      <c r="R367" s="12"/>
      <c r="S367" s="22"/>
      <c r="T367" s="22"/>
      <c r="U367" s="22"/>
      <c r="V367" s="22"/>
      <c r="W367" s="22"/>
      <c r="X367" s="15"/>
    </row>
    <row r="368" spans="3:29" s="21" customFormat="1">
      <c r="C368" s="11"/>
      <c r="D368" s="20" t="s">
        <v>178</v>
      </c>
      <c r="E368" s="20" t="s">
        <v>203</v>
      </c>
      <c r="F368" s="790"/>
      <c r="G368" s="83" t="s">
        <v>3245</v>
      </c>
      <c r="H368" s="11" t="s">
        <v>1835</v>
      </c>
      <c r="I368" s="11"/>
      <c r="J368" s="11"/>
      <c r="K368" s="20" t="s">
        <v>217</v>
      </c>
      <c r="L368" s="790">
        <f t="shared" ref="L368:M368" si="95">L174</f>
        <v>0</v>
      </c>
      <c r="M368" s="790">
        <f t="shared" si="95"/>
        <v>0</v>
      </c>
      <c r="N368" s="790">
        <f>N174</f>
        <v>0</v>
      </c>
      <c r="O368" s="790">
        <f t="shared" ref="O368:Q368" si="96">O174</f>
        <v>0</v>
      </c>
      <c r="P368" s="790">
        <f t="shared" si="96"/>
        <v>0</v>
      </c>
      <c r="Q368" s="790">
        <f t="shared" si="96"/>
        <v>0</v>
      </c>
      <c r="R368" s="790">
        <f>R174</f>
        <v>0</v>
      </c>
      <c r="S368" s="23" t="s">
        <v>185</v>
      </c>
      <c r="U368" s="21" t="s">
        <v>2844</v>
      </c>
      <c r="V368" s="21" t="s">
        <v>2691</v>
      </c>
      <c r="X368" s="7" t="s">
        <v>186</v>
      </c>
      <c r="Y368" s="1348"/>
      <c r="Z368" s="1348"/>
      <c r="AA368" s="1348"/>
      <c r="AB368" s="1348"/>
      <c r="AC368" s="1348"/>
    </row>
    <row r="369" spans="4:29" s="21" customFormat="1">
      <c r="D369" s="20" t="s">
        <v>178</v>
      </c>
      <c r="E369" s="20" t="s">
        <v>203</v>
      </c>
      <c r="F369" s="790"/>
      <c r="G369" s="20" t="s">
        <v>3245</v>
      </c>
      <c r="H369" s="11" t="s">
        <v>1835</v>
      </c>
      <c r="I369" s="11"/>
      <c r="J369" s="11"/>
      <c r="K369" s="20" t="s">
        <v>217</v>
      </c>
      <c r="L369" s="790">
        <f t="shared" ref="L369:Q369" si="97">L175</f>
        <v>0</v>
      </c>
      <c r="M369" s="790">
        <f t="shared" si="97"/>
        <v>0</v>
      </c>
      <c r="N369" s="790">
        <f t="shared" si="97"/>
        <v>0</v>
      </c>
      <c r="O369" s="790">
        <f t="shared" si="97"/>
        <v>0</v>
      </c>
      <c r="P369" s="790">
        <f t="shared" si="97"/>
        <v>0</v>
      </c>
      <c r="Q369" s="790">
        <f t="shared" si="97"/>
        <v>0</v>
      </c>
      <c r="R369" s="790">
        <f t="shared" ref="R369" si="98">R175</f>
        <v>0</v>
      </c>
      <c r="S369" s="23" t="s">
        <v>185</v>
      </c>
      <c r="U369" s="21" t="s">
        <v>2844</v>
      </c>
      <c r="V369" s="21" t="s">
        <v>2691</v>
      </c>
      <c r="X369" s="7" t="s">
        <v>186</v>
      </c>
      <c r="Y369" s="1348"/>
      <c r="Z369" s="1348"/>
      <c r="AA369" s="1348"/>
      <c r="AB369" s="1348"/>
      <c r="AC369" s="1348"/>
    </row>
    <row r="370" spans="4:29" s="21" customFormat="1">
      <c r="D370" s="20" t="s">
        <v>178</v>
      </c>
      <c r="E370" s="20" t="s">
        <v>203</v>
      </c>
      <c r="F370" s="790"/>
      <c r="G370" s="20" t="s">
        <v>3245</v>
      </c>
      <c r="H370" s="11" t="s">
        <v>1835</v>
      </c>
      <c r="I370" s="11"/>
      <c r="J370" s="11"/>
      <c r="K370" s="20" t="s">
        <v>217</v>
      </c>
      <c r="L370" s="790">
        <f t="shared" ref="L370:Q370" si="99">L176</f>
        <v>0</v>
      </c>
      <c r="M370" s="790">
        <f t="shared" si="99"/>
        <v>0</v>
      </c>
      <c r="N370" s="790">
        <f t="shared" si="99"/>
        <v>0</v>
      </c>
      <c r="O370" s="790">
        <f t="shared" si="99"/>
        <v>0</v>
      </c>
      <c r="P370" s="790">
        <f t="shared" si="99"/>
        <v>0</v>
      </c>
      <c r="Q370" s="790">
        <f t="shared" si="99"/>
        <v>0</v>
      </c>
      <c r="R370" s="790">
        <f t="shared" ref="R370" si="100">R176</f>
        <v>0</v>
      </c>
      <c r="S370" s="23" t="s">
        <v>185</v>
      </c>
      <c r="U370" s="21" t="s">
        <v>2844</v>
      </c>
      <c r="V370" s="21" t="s">
        <v>2691</v>
      </c>
      <c r="X370" s="7" t="s">
        <v>186</v>
      </c>
      <c r="Y370" s="1348"/>
      <c r="Z370" s="1348"/>
      <c r="AA370" s="1348"/>
      <c r="AB370" s="1348"/>
      <c r="AC370" s="1348"/>
    </row>
    <row r="371" spans="4:29" s="21" customFormat="1">
      <c r="D371" s="20" t="s">
        <v>178</v>
      </c>
      <c r="E371" s="20" t="s">
        <v>203</v>
      </c>
      <c r="F371" s="790"/>
      <c r="G371" s="20" t="s">
        <v>3245</v>
      </c>
      <c r="H371" s="11" t="s">
        <v>1835</v>
      </c>
      <c r="I371" s="11"/>
      <c r="J371" s="11"/>
      <c r="K371" s="20" t="s">
        <v>217</v>
      </c>
      <c r="L371" s="790">
        <f t="shared" ref="L371:Q371" si="101">L177</f>
        <v>0</v>
      </c>
      <c r="M371" s="790">
        <f t="shared" si="101"/>
        <v>0</v>
      </c>
      <c r="N371" s="790">
        <f t="shared" si="101"/>
        <v>0</v>
      </c>
      <c r="O371" s="790">
        <f t="shared" si="101"/>
        <v>0</v>
      </c>
      <c r="P371" s="790">
        <f t="shared" si="101"/>
        <v>0</v>
      </c>
      <c r="Q371" s="790">
        <f t="shared" si="101"/>
        <v>0</v>
      </c>
      <c r="R371" s="790">
        <f t="shared" ref="R371" si="102">R177</f>
        <v>0</v>
      </c>
      <c r="S371" s="23" t="s">
        <v>185</v>
      </c>
      <c r="U371" s="21" t="s">
        <v>2844</v>
      </c>
      <c r="V371" s="21" t="s">
        <v>2691</v>
      </c>
      <c r="X371" s="7" t="s">
        <v>186</v>
      </c>
      <c r="Y371" s="1348"/>
      <c r="Z371" s="1348"/>
      <c r="AA371" s="1348"/>
      <c r="AB371" s="1348"/>
      <c r="AC371" s="1348"/>
    </row>
    <row r="372" spans="4:29" s="21" customFormat="1">
      <c r="D372" s="15" t="s">
        <v>178</v>
      </c>
      <c r="E372" s="15" t="s">
        <v>203</v>
      </c>
      <c r="F372" s="790"/>
      <c r="G372" s="15" t="s">
        <v>3245</v>
      </c>
      <c r="H372" s="11" t="s">
        <v>1835</v>
      </c>
      <c r="I372" s="11"/>
      <c r="J372" s="11"/>
      <c r="K372" s="15" t="s">
        <v>217</v>
      </c>
      <c r="L372" s="790">
        <f t="shared" ref="L372:Q372" si="103">L178</f>
        <v>0</v>
      </c>
      <c r="M372" s="790">
        <f t="shared" si="103"/>
        <v>0</v>
      </c>
      <c r="N372" s="790">
        <f t="shared" si="103"/>
        <v>0</v>
      </c>
      <c r="O372" s="790">
        <f t="shared" si="103"/>
        <v>0</v>
      </c>
      <c r="P372" s="790">
        <f t="shared" si="103"/>
        <v>0</v>
      </c>
      <c r="Q372" s="790">
        <f t="shared" si="103"/>
        <v>0</v>
      </c>
      <c r="R372" s="790">
        <f t="shared" ref="R372" si="104">R178</f>
        <v>0</v>
      </c>
      <c r="S372" s="23" t="s">
        <v>185</v>
      </c>
      <c r="T372" s="13"/>
      <c r="U372" s="21" t="s">
        <v>2844</v>
      </c>
      <c r="V372" s="21" t="s">
        <v>2691</v>
      </c>
      <c r="W372" s="13"/>
      <c r="X372" s="15" t="s">
        <v>186</v>
      </c>
      <c r="Y372" s="1348"/>
      <c r="Z372" s="1348"/>
      <c r="AA372" s="1348"/>
      <c r="AB372" s="1348"/>
      <c r="AC372" s="1348"/>
    </row>
    <row r="373" spans="4:29" s="21" customFormat="1">
      <c r="D373" s="15" t="s">
        <v>178</v>
      </c>
      <c r="E373" s="15" t="s">
        <v>203</v>
      </c>
      <c r="F373" s="790"/>
      <c r="G373" s="15" t="s">
        <v>3245</v>
      </c>
      <c r="H373" s="11" t="s">
        <v>1835</v>
      </c>
      <c r="I373" s="11"/>
      <c r="J373" s="11"/>
      <c r="K373" s="15" t="s">
        <v>217</v>
      </c>
      <c r="L373" s="790">
        <f t="shared" ref="L373:Q373" si="105">L179</f>
        <v>0</v>
      </c>
      <c r="M373" s="790">
        <f t="shared" si="105"/>
        <v>0</v>
      </c>
      <c r="N373" s="790">
        <f t="shared" si="105"/>
        <v>0</v>
      </c>
      <c r="O373" s="790">
        <f t="shared" si="105"/>
        <v>0</v>
      </c>
      <c r="P373" s="790">
        <f t="shared" si="105"/>
        <v>0</v>
      </c>
      <c r="Q373" s="790">
        <f t="shared" si="105"/>
        <v>0</v>
      </c>
      <c r="R373" s="790">
        <f t="shared" ref="R373" si="106">R179</f>
        <v>0</v>
      </c>
      <c r="S373" s="23" t="s">
        <v>185</v>
      </c>
      <c r="T373" s="23"/>
      <c r="U373" s="21" t="s">
        <v>2844</v>
      </c>
      <c r="V373" s="21" t="s">
        <v>2691</v>
      </c>
      <c r="W373" s="23"/>
      <c r="X373" s="15" t="s">
        <v>186</v>
      </c>
      <c r="Y373" s="1348"/>
      <c r="Z373" s="1348"/>
      <c r="AA373" s="1348"/>
      <c r="AB373" s="1348"/>
      <c r="AC373" s="1348"/>
    </row>
    <row r="374" spans="4:29" s="21" customFormat="1">
      <c r="D374" s="15" t="s">
        <v>178</v>
      </c>
      <c r="E374" s="15" t="s">
        <v>203</v>
      </c>
      <c r="F374" s="790"/>
      <c r="G374" s="15" t="s">
        <v>3245</v>
      </c>
      <c r="H374" s="11" t="s">
        <v>1835</v>
      </c>
      <c r="I374" s="11"/>
      <c r="J374" s="11"/>
      <c r="K374" s="15" t="s">
        <v>217</v>
      </c>
      <c r="L374" s="790">
        <f t="shared" ref="L374:Q374" si="107">L180</f>
        <v>0</v>
      </c>
      <c r="M374" s="790">
        <f t="shared" si="107"/>
        <v>0</v>
      </c>
      <c r="N374" s="790">
        <f t="shared" si="107"/>
        <v>0</v>
      </c>
      <c r="O374" s="790">
        <f t="shared" si="107"/>
        <v>0</v>
      </c>
      <c r="P374" s="790">
        <f t="shared" si="107"/>
        <v>0</v>
      </c>
      <c r="Q374" s="790">
        <f t="shared" si="107"/>
        <v>0</v>
      </c>
      <c r="R374" s="790">
        <f t="shared" ref="R374" si="108">R180</f>
        <v>0</v>
      </c>
      <c r="S374" s="23" t="s">
        <v>185</v>
      </c>
      <c r="T374" s="23"/>
      <c r="U374" s="21" t="s">
        <v>2844</v>
      </c>
      <c r="V374" s="21" t="s">
        <v>2691</v>
      </c>
      <c r="W374" s="23"/>
      <c r="X374" s="15" t="s">
        <v>186</v>
      </c>
      <c r="Y374" s="1348"/>
      <c r="Z374" s="1348"/>
      <c r="AA374" s="1348"/>
      <c r="AB374" s="1348"/>
      <c r="AC374" s="1348"/>
    </row>
    <row r="375" spans="4:29" s="21" customFormat="1">
      <c r="D375" s="15" t="s">
        <v>178</v>
      </c>
      <c r="E375" s="15" t="s">
        <v>203</v>
      </c>
      <c r="F375" s="790"/>
      <c r="G375" s="15" t="s">
        <v>3245</v>
      </c>
      <c r="H375" s="11" t="s">
        <v>1835</v>
      </c>
      <c r="I375" s="11"/>
      <c r="J375" s="11"/>
      <c r="K375" s="15" t="s">
        <v>217</v>
      </c>
      <c r="L375" s="790">
        <f t="shared" ref="L375:Q375" si="109">L181</f>
        <v>0</v>
      </c>
      <c r="M375" s="790">
        <f t="shared" si="109"/>
        <v>0</v>
      </c>
      <c r="N375" s="790">
        <f t="shared" si="109"/>
        <v>0</v>
      </c>
      <c r="O375" s="790">
        <f t="shared" si="109"/>
        <v>0</v>
      </c>
      <c r="P375" s="790">
        <f t="shared" si="109"/>
        <v>0</v>
      </c>
      <c r="Q375" s="790">
        <f t="shared" si="109"/>
        <v>0</v>
      </c>
      <c r="R375" s="790">
        <f t="shared" ref="R375" si="110">R181</f>
        <v>0</v>
      </c>
      <c r="S375" s="23" t="s">
        <v>185</v>
      </c>
      <c r="T375" s="23"/>
      <c r="U375" s="21" t="s">
        <v>2844</v>
      </c>
      <c r="V375" s="21" t="s">
        <v>2691</v>
      </c>
      <c r="W375" s="23"/>
      <c r="X375" s="15" t="s">
        <v>186</v>
      </c>
      <c r="Y375" s="1348"/>
      <c r="Z375" s="1348"/>
      <c r="AA375" s="1348"/>
      <c r="AB375" s="1348"/>
      <c r="AC375" s="1348"/>
    </row>
    <row r="376" spans="4:29" s="21" customFormat="1">
      <c r="D376" s="20" t="s">
        <v>178</v>
      </c>
      <c r="E376" s="20" t="s">
        <v>203</v>
      </c>
      <c r="F376" s="790"/>
      <c r="G376" s="20" t="s">
        <v>3245</v>
      </c>
      <c r="H376" s="11" t="s">
        <v>1835</v>
      </c>
      <c r="I376" s="11"/>
      <c r="J376" s="11"/>
      <c r="K376" s="20" t="s">
        <v>217</v>
      </c>
      <c r="L376" s="790">
        <f t="shared" ref="L376:Q376" si="111">L182</f>
        <v>0</v>
      </c>
      <c r="M376" s="790">
        <f t="shared" si="111"/>
        <v>0</v>
      </c>
      <c r="N376" s="790">
        <f t="shared" si="111"/>
        <v>0</v>
      </c>
      <c r="O376" s="790">
        <f t="shared" si="111"/>
        <v>0</v>
      </c>
      <c r="P376" s="790">
        <f t="shared" si="111"/>
        <v>0</v>
      </c>
      <c r="Q376" s="790">
        <f t="shared" si="111"/>
        <v>0</v>
      </c>
      <c r="R376" s="790">
        <f t="shared" ref="R376" si="112">R182</f>
        <v>0</v>
      </c>
      <c r="S376" s="23" t="s">
        <v>185</v>
      </c>
      <c r="U376" s="21" t="s">
        <v>2844</v>
      </c>
      <c r="V376" s="21" t="s">
        <v>2691</v>
      </c>
      <c r="X376" s="7" t="s">
        <v>186</v>
      </c>
      <c r="Y376" s="1348"/>
      <c r="Z376" s="1348"/>
      <c r="AA376" s="1348"/>
      <c r="AB376" s="1348"/>
      <c r="AC376" s="1348"/>
    </row>
    <row r="377" spans="4:29" s="21" customFormat="1">
      <c r="D377" s="20" t="s">
        <v>178</v>
      </c>
      <c r="E377" s="20" t="s">
        <v>203</v>
      </c>
      <c r="F377" s="790"/>
      <c r="G377" s="20" t="s">
        <v>3245</v>
      </c>
      <c r="H377" s="11" t="s">
        <v>1835</v>
      </c>
      <c r="I377" s="11"/>
      <c r="J377" s="11"/>
      <c r="K377" s="20" t="s">
        <v>217</v>
      </c>
      <c r="L377" s="790">
        <f t="shared" ref="L377:Q377" si="113">L183</f>
        <v>0</v>
      </c>
      <c r="M377" s="790">
        <f t="shared" si="113"/>
        <v>0</v>
      </c>
      <c r="N377" s="790">
        <f t="shared" si="113"/>
        <v>0</v>
      </c>
      <c r="O377" s="790">
        <f t="shared" si="113"/>
        <v>0</v>
      </c>
      <c r="P377" s="790">
        <f t="shared" si="113"/>
        <v>0</v>
      </c>
      <c r="Q377" s="790">
        <f t="shared" si="113"/>
        <v>0</v>
      </c>
      <c r="R377" s="790">
        <f t="shared" ref="R377" si="114">R183</f>
        <v>0</v>
      </c>
      <c r="S377" s="23" t="s">
        <v>185</v>
      </c>
      <c r="U377" s="21" t="s">
        <v>2844</v>
      </c>
      <c r="V377" s="21" t="s">
        <v>2691</v>
      </c>
      <c r="X377" s="7" t="s">
        <v>186</v>
      </c>
      <c r="Y377" s="1348"/>
      <c r="Z377" s="1348"/>
      <c r="AA377" s="1348"/>
      <c r="AB377" s="1348"/>
      <c r="AC377" s="1348"/>
    </row>
    <row r="378" spans="4:29" s="21" customFormat="1">
      <c r="D378" s="20" t="s">
        <v>178</v>
      </c>
      <c r="E378" s="20" t="s">
        <v>203</v>
      </c>
      <c r="F378" s="790"/>
      <c r="G378" s="20" t="s">
        <v>3245</v>
      </c>
      <c r="H378" s="11" t="s">
        <v>1835</v>
      </c>
      <c r="I378" s="11"/>
      <c r="J378" s="11"/>
      <c r="K378" s="20" t="s">
        <v>217</v>
      </c>
      <c r="L378" s="790">
        <f t="shared" ref="L378:Q378" si="115">L184</f>
        <v>0</v>
      </c>
      <c r="M378" s="790">
        <f t="shared" si="115"/>
        <v>0</v>
      </c>
      <c r="N378" s="790">
        <f t="shared" si="115"/>
        <v>0</v>
      </c>
      <c r="O378" s="790">
        <f t="shared" si="115"/>
        <v>0</v>
      </c>
      <c r="P378" s="790">
        <f t="shared" si="115"/>
        <v>0</v>
      </c>
      <c r="Q378" s="790">
        <f t="shared" si="115"/>
        <v>0</v>
      </c>
      <c r="R378" s="790">
        <f t="shared" ref="R378" si="116">R184</f>
        <v>0</v>
      </c>
      <c r="S378" s="23" t="s">
        <v>185</v>
      </c>
      <c r="U378" s="21" t="s">
        <v>2844</v>
      </c>
      <c r="V378" s="21" t="s">
        <v>2691</v>
      </c>
      <c r="X378" s="7" t="s">
        <v>186</v>
      </c>
      <c r="Y378" s="1348"/>
      <c r="Z378" s="1348"/>
      <c r="AA378" s="1348"/>
      <c r="AB378" s="1348"/>
      <c r="AC378" s="1348"/>
    </row>
    <row r="379" spans="4:29" s="21" customFormat="1">
      <c r="D379" s="20" t="s">
        <v>178</v>
      </c>
      <c r="E379" s="20" t="s">
        <v>203</v>
      </c>
      <c r="F379" s="790"/>
      <c r="G379" s="20" t="s">
        <v>3245</v>
      </c>
      <c r="H379" s="11" t="s">
        <v>1835</v>
      </c>
      <c r="I379" s="11"/>
      <c r="J379" s="11"/>
      <c r="K379" s="20" t="s">
        <v>217</v>
      </c>
      <c r="L379" s="790">
        <f t="shared" ref="L379:Q379" si="117">L185</f>
        <v>0</v>
      </c>
      <c r="M379" s="790">
        <f t="shared" si="117"/>
        <v>0</v>
      </c>
      <c r="N379" s="790">
        <f t="shared" si="117"/>
        <v>0</v>
      </c>
      <c r="O379" s="790">
        <f t="shared" si="117"/>
        <v>0</v>
      </c>
      <c r="P379" s="790">
        <f t="shared" si="117"/>
        <v>0</v>
      </c>
      <c r="Q379" s="790">
        <f t="shared" si="117"/>
        <v>0</v>
      </c>
      <c r="R379" s="790">
        <f t="shared" ref="R379" si="118">R185</f>
        <v>0</v>
      </c>
      <c r="S379" s="23" t="s">
        <v>185</v>
      </c>
      <c r="U379" s="21" t="s">
        <v>2844</v>
      </c>
      <c r="V379" s="21" t="s">
        <v>2691</v>
      </c>
      <c r="X379" s="7" t="s">
        <v>186</v>
      </c>
      <c r="Y379" s="1348"/>
      <c r="Z379" s="1348"/>
      <c r="AA379" s="1348"/>
      <c r="AB379" s="1348"/>
      <c r="AC379" s="1348"/>
    </row>
    <row r="380" spans="4:29" s="21" customFormat="1">
      <c r="D380" s="15" t="s">
        <v>178</v>
      </c>
      <c r="E380" s="15" t="s">
        <v>203</v>
      </c>
      <c r="F380" s="790"/>
      <c r="G380" s="15" t="s">
        <v>3245</v>
      </c>
      <c r="H380" s="11" t="s">
        <v>1835</v>
      </c>
      <c r="I380" s="11"/>
      <c r="J380" s="11"/>
      <c r="K380" s="15" t="s">
        <v>217</v>
      </c>
      <c r="L380" s="790">
        <f t="shared" ref="L380:Q380" si="119">L186</f>
        <v>0</v>
      </c>
      <c r="M380" s="790">
        <f t="shared" si="119"/>
        <v>0</v>
      </c>
      <c r="N380" s="790">
        <f t="shared" si="119"/>
        <v>0</v>
      </c>
      <c r="O380" s="790">
        <f t="shared" si="119"/>
        <v>0</v>
      </c>
      <c r="P380" s="790">
        <f t="shared" si="119"/>
        <v>0</v>
      </c>
      <c r="Q380" s="790">
        <f t="shared" si="119"/>
        <v>0</v>
      </c>
      <c r="R380" s="790">
        <f t="shared" ref="R380" si="120">R186</f>
        <v>0</v>
      </c>
      <c r="S380" s="23" t="s">
        <v>185</v>
      </c>
      <c r="T380" s="13"/>
      <c r="U380" s="21" t="s">
        <v>2844</v>
      </c>
      <c r="V380" s="21" t="s">
        <v>2691</v>
      </c>
      <c r="W380" s="13"/>
      <c r="X380" s="15" t="s">
        <v>186</v>
      </c>
      <c r="Y380" s="1348"/>
      <c r="Z380" s="1348"/>
      <c r="AA380" s="1348"/>
      <c r="AB380" s="1348"/>
      <c r="AC380" s="1348"/>
    </row>
    <row r="381" spans="4:29" s="21" customFormat="1">
      <c r="D381" s="15" t="s">
        <v>178</v>
      </c>
      <c r="E381" s="15" t="s">
        <v>203</v>
      </c>
      <c r="F381" s="790"/>
      <c r="G381" s="15" t="s">
        <v>3245</v>
      </c>
      <c r="H381" s="11" t="s">
        <v>1835</v>
      </c>
      <c r="I381" s="11"/>
      <c r="J381" s="11"/>
      <c r="K381" s="15" t="s">
        <v>217</v>
      </c>
      <c r="L381" s="790">
        <f t="shared" ref="L381:Q381" si="121">L187</f>
        <v>0</v>
      </c>
      <c r="M381" s="790">
        <f t="shared" si="121"/>
        <v>0</v>
      </c>
      <c r="N381" s="790">
        <f t="shared" si="121"/>
        <v>0</v>
      </c>
      <c r="O381" s="790">
        <f t="shared" si="121"/>
        <v>0</v>
      </c>
      <c r="P381" s="790">
        <f t="shared" si="121"/>
        <v>0</v>
      </c>
      <c r="Q381" s="790">
        <f t="shared" si="121"/>
        <v>0</v>
      </c>
      <c r="R381" s="790">
        <f t="shared" ref="R381" si="122">R187</f>
        <v>0</v>
      </c>
      <c r="S381" s="23" t="s">
        <v>185</v>
      </c>
      <c r="T381" s="23"/>
      <c r="U381" s="21" t="s">
        <v>2844</v>
      </c>
      <c r="V381" s="21" t="s">
        <v>2691</v>
      </c>
      <c r="W381" s="23"/>
      <c r="X381" s="15" t="s">
        <v>186</v>
      </c>
      <c r="Y381" s="1348"/>
      <c r="Z381" s="1348"/>
      <c r="AA381" s="1348"/>
      <c r="AB381" s="1348"/>
      <c r="AC381" s="1348"/>
    </row>
    <row r="382" spans="4:29" s="21" customFormat="1">
      <c r="D382" s="15" t="s">
        <v>178</v>
      </c>
      <c r="E382" s="15" t="s">
        <v>203</v>
      </c>
      <c r="F382" s="790"/>
      <c r="G382" s="15" t="s">
        <v>3245</v>
      </c>
      <c r="H382" s="11" t="s">
        <v>1835</v>
      </c>
      <c r="I382" s="11"/>
      <c r="J382" s="11"/>
      <c r="K382" s="15" t="s">
        <v>217</v>
      </c>
      <c r="L382" s="790">
        <f t="shared" ref="L382:R382" si="123">L188</f>
        <v>0</v>
      </c>
      <c r="M382" s="790">
        <f t="shared" si="123"/>
        <v>0</v>
      </c>
      <c r="N382" s="790">
        <f t="shared" si="123"/>
        <v>0</v>
      </c>
      <c r="O382" s="790">
        <f t="shared" si="123"/>
        <v>0</v>
      </c>
      <c r="P382" s="790">
        <f t="shared" si="123"/>
        <v>0</v>
      </c>
      <c r="Q382" s="790">
        <f t="shared" si="123"/>
        <v>0</v>
      </c>
      <c r="R382" s="790">
        <f t="shared" si="123"/>
        <v>0</v>
      </c>
      <c r="S382" s="23" t="s">
        <v>185</v>
      </c>
      <c r="T382" s="23"/>
      <c r="U382" s="21" t="s">
        <v>2844</v>
      </c>
      <c r="V382" s="21" t="s">
        <v>2691</v>
      </c>
      <c r="W382" s="23"/>
      <c r="X382" s="15" t="s">
        <v>186</v>
      </c>
      <c r="Y382" s="1348"/>
      <c r="Z382" s="1348"/>
      <c r="AA382" s="1348"/>
      <c r="AB382" s="1348"/>
      <c r="AC382" s="1348"/>
    </row>
    <row r="383" spans="4:29" s="21" customFormat="1">
      <c r="D383" s="15" t="s">
        <v>178</v>
      </c>
      <c r="E383" s="15" t="s">
        <v>203</v>
      </c>
      <c r="F383" s="790"/>
      <c r="G383" s="15" t="s">
        <v>3245</v>
      </c>
      <c r="H383" s="11" t="s">
        <v>1835</v>
      </c>
      <c r="I383" s="11"/>
      <c r="J383" s="11"/>
      <c r="K383" s="15" t="s">
        <v>217</v>
      </c>
      <c r="L383" s="790">
        <f t="shared" ref="L383:R383" si="124">L189</f>
        <v>0</v>
      </c>
      <c r="M383" s="790">
        <f t="shared" si="124"/>
        <v>0</v>
      </c>
      <c r="N383" s="790">
        <f t="shared" si="124"/>
        <v>0</v>
      </c>
      <c r="O383" s="790">
        <f t="shared" si="124"/>
        <v>0</v>
      </c>
      <c r="P383" s="790">
        <f t="shared" si="124"/>
        <v>0</v>
      </c>
      <c r="Q383" s="790">
        <f t="shared" si="124"/>
        <v>0</v>
      </c>
      <c r="R383" s="790">
        <f t="shared" si="124"/>
        <v>0</v>
      </c>
      <c r="S383" s="23" t="s">
        <v>185</v>
      </c>
      <c r="T383" s="23"/>
      <c r="U383" s="21" t="s">
        <v>2844</v>
      </c>
      <c r="V383" s="21" t="s">
        <v>2691</v>
      </c>
      <c r="W383" s="23"/>
      <c r="X383" s="15" t="s">
        <v>186</v>
      </c>
      <c r="Y383" s="1348"/>
      <c r="Z383" s="1348"/>
      <c r="AA383" s="1348"/>
      <c r="AB383" s="1348"/>
      <c r="AC383" s="1348"/>
    </row>
    <row r="384" spans="4:29" s="21" customFormat="1">
      <c r="D384" s="15" t="s">
        <v>178</v>
      </c>
      <c r="E384" s="15" t="s">
        <v>203</v>
      </c>
      <c r="F384" s="790"/>
      <c r="G384" s="15" t="s">
        <v>3245</v>
      </c>
      <c r="H384" s="11" t="s">
        <v>1835</v>
      </c>
      <c r="I384" s="11"/>
      <c r="J384" s="11"/>
      <c r="K384" s="15" t="s">
        <v>217</v>
      </c>
      <c r="L384" s="790">
        <f t="shared" ref="L384:R384" si="125">L190</f>
        <v>0</v>
      </c>
      <c r="M384" s="790">
        <f t="shared" si="125"/>
        <v>0</v>
      </c>
      <c r="N384" s="790">
        <f t="shared" si="125"/>
        <v>0</v>
      </c>
      <c r="O384" s="790">
        <f t="shared" si="125"/>
        <v>0</v>
      </c>
      <c r="P384" s="790">
        <f t="shared" si="125"/>
        <v>0</v>
      </c>
      <c r="Q384" s="790">
        <f t="shared" si="125"/>
        <v>0</v>
      </c>
      <c r="R384" s="790">
        <f t="shared" si="125"/>
        <v>0</v>
      </c>
      <c r="S384" s="23" t="s">
        <v>185</v>
      </c>
      <c r="T384" s="23"/>
      <c r="U384" s="21" t="s">
        <v>2844</v>
      </c>
      <c r="V384" s="21" t="s">
        <v>2691</v>
      </c>
      <c r="W384" s="23"/>
      <c r="X384" s="15" t="s">
        <v>186</v>
      </c>
      <c r="Y384" s="1348"/>
      <c r="Z384" s="1348"/>
      <c r="AA384" s="1348"/>
      <c r="AB384" s="1348"/>
      <c r="AC384" s="1348"/>
    </row>
    <row r="385" spans="3:29" s="21" customFormat="1">
      <c r="C385" s="11"/>
      <c r="D385" s="15" t="s">
        <v>178</v>
      </c>
      <c r="E385" s="15" t="s">
        <v>203</v>
      </c>
      <c r="F385" s="790"/>
      <c r="G385" s="15" t="s">
        <v>3245</v>
      </c>
      <c r="H385" s="11" t="s">
        <v>1835</v>
      </c>
      <c r="I385" s="11"/>
      <c r="J385" s="11"/>
      <c r="K385" s="15" t="s">
        <v>217</v>
      </c>
      <c r="L385" s="790">
        <f t="shared" ref="L385:R385" si="126">L191</f>
        <v>0</v>
      </c>
      <c r="M385" s="790">
        <f t="shared" si="126"/>
        <v>0</v>
      </c>
      <c r="N385" s="790">
        <f t="shared" si="126"/>
        <v>0</v>
      </c>
      <c r="O385" s="790">
        <f t="shared" si="126"/>
        <v>0</v>
      </c>
      <c r="P385" s="790">
        <f t="shared" si="126"/>
        <v>0</v>
      </c>
      <c r="Q385" s="790">
        <f t="shared" si="126"/>
        <v>0</v>
      </c>
      <c r="R385" s="790">
        <f t="shared" si="126"/>
        <v>0</v>
      </c>
      <c r="S385" s="23" t="s">
        <v>185</v>
      </c>
      <c r="T385" s="23"/>
      <c r="U385" s="21" t="s">
        <v>2844</v>
      </c>
      <c r="V385" s="21" t="s">
        <v>2691</v>
      </c>
      <c r="W385" s="23"/>
      <c r="X385" s="15" t="s">
        <v>186</v>
      </c>
      <c r="Y385" s="1348"/>
      <c r="Z385" s="1348"/>
      <c r="AA385" s="1348"/>
      <c r="AB385" s="1348"/>
      <c r="AC385" s="1348"/>
    </row>
    <row r="386" spans="3:29" s="21" customFormat="1">
      <c r="C386" s="11"/>
      <c r="D386" s="15" t="s">
        <v>178</v>
      </c>
      <c r="E386" s="15" t="s">
        <v>203</v>
      </c>
      <c r="F386" s="790"/>
      <c r="G386" s="15" t="s">
        <v>3245</v>
      </c>
      <c r="H386" s="11" t="s">
        <v>1835</v>
      </c>
      <c r="I386" s="11"/>
      <c r="J386" s="11"/>
      <c r="K386" s="15" t="s">
        <v>217</v>
      </c>
      <c r="L386" s="790">
        <f t="shared" ref="L386:R386" si="127">L192</f>
        <v>0</v>
      </c>
      <c r="M386" s="790">
        <f t="shared" si="127"/>
        <v>0</v>
      </c>
      <c r="N386" s="790">
        <f t="shared" si="127"/>
        <v>0</v>
      </c>
      <c r="O386" s="790">
        <f t="shared" si="127"/>
        <v>0</v>
      </c>
      <c r="P386" s="790">
        <f t="shared" si="127"/>
        <v>0</v>
      </c>
      <c r="Q386" s="790">
        <f t="shared" si="127"/>
        <v>0</v>
      </c>
      <c r="R386" s="790">
        <f t="shared" si="127"/>
        <v>0</v>
      </c>
      <c r="S386" s="23" t="s">
        <v>185</v>
      </c>
      <c r="T386" s="23"/>
      <c r="U386" s="21" t="s">
        <v>2844</v>
      </c>
      <c r="V386" s="21" t="s">
        <v>2691</v>
      </c>
      <c r="W386" s="23"/>
      <c r="X386" s="15" t="s">
        <v>186</v>
      </c>
      <c r="Y386" s="1348"/>
      <c r="Z386" s="1348"/>
      <c r="AA386" s="1348"/>
      <c r="AB386" s="1348"/>
      <c r="AC386" s="1348"/>
    </row>
    <row r="387" spans="3:29" s="21" customFormat="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3:29" s="21" customFormat="1" ht="13.9">
      <c r="C388" s="34" t="s">
        <v>1827</v>
      </c>
      <c r="D388" s="34"/>
      <c r="E388" s="33"/>
      <c r="F388" s="33"/>
      <c r="G388" s="33"/>
      <c r="H388" s="33"/>
      <c r="I388" s="33"/>
      <c r="J388" s="33"/>
      <c r="K388" s="33"/>
      <c r="L388" s="33"/>
      <c r="M388" s="34"/>
      <c r="N388" s="34"/>
      <c r="O388" s="34"/>
      <c r="P388" s="34"/>
      <c r="Q388" s="33"/>
      <c r="R388" s="33"/>
      <c r="S388" s="33"/>
      <c r="T388" s="33"/>
      <c r="U388" s="33"/>
      <c r="V388" s="33"/>
      <c r="W388" s="33"/>
      <c r="X388" s="33"/>
      <c r="Y388" s="33"/>
      <c r="Z388" s="33"/>
      <c r="AA388" s="33"/>
      <c r="AB388" s="33"/>
      <c r="AC388" s="33"/>
    </row>
    <row r="389" spans="3:29" s="21" customFormat="1">
      <c r="C389" s="12"/>
      <c r="D389" s="12"/>
      <c r="E389" s="12"/>
      <c r="F389" s="22"/>
      <c r="G389" s="12"/>
      <c r="H389" s="7"/>
      <c r="I389" s="7"/>
      <c r="J389" s="7"/>
      <c r="K389" s="7"/>
      <c r="L389" s="7"/>
      <c r="M389" s="7"/>
      <c r="N389" s="7"/>
      <c r="O389" s="7"/>
      <c r="P389" s="7"/>
      <c r="Q389" s="7"/>
      <c r="R389" s="12"/>
      <c r="S389" s="22"/>
      <c r="T389" s="22"/>
      <c r="U389" s="22"/>
      <c r="V389" s="22"/>
      <c r="W389" s="22"/>
      <c r="X389" s="15"/>
    </row>
    <row r="390" spans="3:29" s="21" customFormat="1">
      <c r="C390" s="11"/>
      <c r="D390" s="20" t="s">
        <v>178</v>
      </c>
      <c r="E390" s="20" t="s">
        <v>203</v>
      </c>
      <c r="F390" s="790"/>
      <c r="G390" s="83" t="s">
        <v>3245</v>
      </c>
      <c r="H390" s="11" t="s">
        <v>1827</v>
      </c>
      <c r="I390" s="11"/>
      <c r="J390" s="11"/>
      <c r="K390" s="20" t="s">
        <v>217</v>
      </c>
      <c r="L390" s="790">
        <f t="shared" ref="L390:M390" si="128">L196</f>
        <v>0</v>
      </c>
      <c r="M390" s="790">
        <f t="shared" si="128"/>
        <v>0</v>
      </c>
      <c r="N390" s="790">
        <f>N196</f>
        <v>0</v>
      </c>
      <c r="O390" s="790">
        <f t="shared" ref="O390:Q390" si="129">O196</f>
        <v>0</v>
      </c>
      <c r="P390" s="790">
        <f t="shared" si="129"/>
        <v>0</v>
      </c>
      <c r="Q390" s="790">
        <f t="shared" si="129"/>
        <v>0</v>
      </c>
      <c r="R390" s="790">
        <f t="shared" ref="R390" si="130">R196</f>
        <v>0</v>
      </c>
      <c r="S390" s="23" t="s">
        <v>185</v>
      </c>
      <c r="U390" s="21" t="s">
        <v>2844</v>
      </c>
      <c r="V390" s="21" t="s">
        <v>2691</v>
      </c>
      <c r="X390" s="7" t="s">
        <v>186</v>
      </c>
      <c r="Y390" s="1348"/>
      <c r="Z390" s="1348"/>
      <c r="AA390" s="1348"/>
      <c r="AB390" s="1348"/>
      <c r="AC390" s="1348"/>
    </row>
    <row r="391" spans="3:29" s="21" customFormat="1">
      <c r="C391" s="11"/>
      <c r="D391" s="20" t="s">
        <v>178</v>
      </c>
      <c r="E391" s="20" t="s">
        <v>203</v>
      </c>
      <c r="F391" s="790"/>
      <c r="G391" s="20" t="s">
        <v>3245</v>
      </c>
      <c r="H391" s="11" t="s">
        <v>1827</v>
      </c>
      <c r="I391" s="11"/>
      <c r="J391" s="11"/>
      <c r="K391" s="20" t="s">
        <v>217</v>
      </c>
      <c r="L391" s="790">
        <f t="shared" ref="L391:Q391" si="131">L197</f>
        <v>0</v>
      </c>
      <c r="M391" s="790">
        <f t="shared" si="131"/>
        <v>0</v>
      </c>
      <c r="N391" s="790">
        <f t="shared" si="131"/>
        <v>0</v>
      </c>
      <c r="O391" s="790">
        <f t="shared" si="131"/>
        <v>0</v>
      </c>
      <c r="P391" s="790">
        <f t="shared" si="131"/>
        <v>0</v>
      </c>
      <c r="Q391" s="790">
        <f t="shared" si="131"/>
        <v>0</v>
      </c>
      <c r="R391" s="790">
        <f t="shared" ref="R391" si="132">R197</f>
        <v>0</v>
      </c>
      <c r="S391" s="23" t="s">
        <v>185</v>
      </c>
      <c r="U391" s="21" t="s">
        <v>2844</v>
      </c>
      <c r="V391" s="21" t="s">
        <v>2691</v>
      </c>
      <c r="X391" s="7" t="s">
        <v>186</v>
      </c>
      <c r="Y391" s="1348"/>
      <c r="Z391" s="1348"/>
      <c r="AA391" s="1348"/>
      <c r="AB391" s="1348"/>
      <c r="AC391" s="1348"/>
    </row>
    <row r="392" spans="3:29" s="21" customFormat="1">
      <c r="C392" s="11"/>
      <c r="D392" s="20" t="s">
        <v>178</v>
      </c>
      <c r="E392" s="20" t="s">
        <v>203</v>
      </c>
      <c r="F392" s="790"/>
      <c r="G392" s="20" t="s">
        <v>3245</v>
      </c>
      <c r="H392" s="11" t="s">
        <v>1827</v>
      </c>
      <c r="I392" s="11"/>
      <c r="J392" s="11"/>
      <c r="K392" s="20" t="s">
        <v>217</v>
      </c>
      <c r="L392" s="790">
        <f t="shared" ref="L392:Q392" si="133">L198</f>
        <v>0</v>
      </c>
      <c r="M392" s="790">
        <f t="shared" si="133"/>
        <v>0</v>
      </c>
      <c r="N392" s="790">
        <f t="shared" si="133"/>
        <v>0</v>
      </c>
      <c r="O392" s="790">
        <f t="shared" si="133"/>
        <v>0</v>
      </c>
      <c r="P392" s="790">
        <f t="shared" si="133"/>
        <v>0</v>
      </c>
      <c r="Q392" s="790">
        <f t="shared" si="133"/>
        <v>0</v>
      </c>
      <c r="R392" s="790">
        <f t="shared" ref="R392" si="134">R198</f>
        <v>0</v>
      </c>
      <c r="S392" s="23" t="s">
        <v>185</v>
      </c>
      <c r="U392" s="21" t="s">
        <v>2844</v>
      </c>
      <c r="V392" s="21" t="s">
        <v>2691</v>
      </c>
      <c r="X392" s="7" t="s">
        <v>186</v>
      </c>
      <c r="Y392" s="1348"/>
      <c r="Z392" s="1348"/>
      <c r="AA392" s="1348"/>
      <c r="AB392" s="1348"/>
      <c r="AC392" s="1348"/>
    </row>
    <row r="393" spans="3:29" s="21" customFormat="1">
      <c r="C393" s="11"/>
      <c r="D393" s="20" t="s">
        <v>178</v>
      </c>
      <c r="E393" s="20" t="s">
        <v>203</v>
      </c>
      <c r="F393" s="790"/>
      <c r="G393" s="20" t="s">
        <v>3245</v>
      </c>
      <c r="H393" s="11" t="s">
        <v>1827</v>
      </c>
      <c r="I393" s="11"/>
      <c r="J393" s="11"/>
      <c r="K393" s="20" t="s">
        <v>217</v>
      </c>
      <c r="L393" s="790">
        <f t="shared" ref="L393:Q393" si="135">L199</f>
        <v>0</v>
      </c>
      <c r="M393" s="790">
        <f t="shared" si="135"/>
        <v>0</v>
      </c>
      <c r="N393" s="790">
        <f t="shared" si="135"/>
        <v>0</v>
      </c>
      <c r="O393" s="790">
        <f t="shared" si="135"/>
        <v>0</v>
      </c>
      <c r="P393" s="790">
        <f t="shared" si="135"/>
        <v>0</v>
      </c>
      <c r="Q393" s="790">
        <f t="shared" si="135"/>
        <v>0</v>
      </c>
      <c r="R393" s="790">
        <f t="shared" ref="R393" si="136">R199</f>
        <v>0</v>
      </c>
      <c r="S393" s="23" t="s">
        <v>185</v>
      </c>
      <c r="U393" s="21" t="s">
        <v>2844</v>
      </c>
      <c r="V393" s="21" t="s">
        <v>2691</v>
      </c>
      <c r="X393" s="7" t="s">
        <v>186</v>
      </c>
      <c r="Y393" s="1348"/>
      <c r="Z393" s="1348"/>
      <c r="AA393" s="1348"/>
      <c r="AB393" s="1348"/>
      <c r="AC393" s="1348"/>
    </row>
    <row r="394" spans="3:29" s="21" customFormat="1">
      <c r="C394" s="11"/>
      <c r="D394" s="15" t="s">
        <v>178</v>
      </c>
      <c r="E394" s="15" t="s">
        <v>203</v>
      </c>
      <c r="F394" s="790"/>
      <c r="G394" s="15" t="s">
        <v>3245</v>
      </c>
      <c r="H394" s="11" t="s">
        <v>1827</v>
      </c>
      <c r="I394" s="11"/>
      <c r="J394" s="11"/>
      <c r="K394" s="15" t="s">
        <v>217</v>
      </c>
      <c r="L394" s="790">
        <f t="shared" ref="L394:Q394" si="137">L200</f>
        <v>0</v>
      </c>
      <c r="M394" s="790">
        <f t="shared" si="137"/>
        <v>0</v>
      </c>
      <c r="N394" s="790">
        <f t="shared" si="137"/>
        <v>0</v>
      </c>
      <c r="O394" s="790">
        <f t="shared" si="137"/>
        <v>0</v>
      </c>
      <c r="P394" s="790">
        <f t="shared" si="137"/>
        <v>0</v>
      </c>
      <c r="Q394" s="790">
        <f t="shared" si="137"/>
        <v>0</v>
      </c>
      <c r="R394" s="790">
        <f t="shared" ref="R394" si="138">R200</f>
        <v>0</v>
      </c>
      <c r="S394" s="23" t="s">
        <v>185</v>
      </c>
      <c r="T394" s="13"/>
      <c r="U394" s="21" t="s">
        <v>2844</v>
      </c>
      <c r="V394" s="21" t="s">
        <v>2691</v>
      </c>
      <c r="W394" s="13"/>
      <c r="X394" s="15" t="s">
        <v>186</v>
      </c>
      <c r="Y394" s="1348"/>
      <c r="Z394" s="1348"/>
      <c r="AA394" s="1348"/>
      <c r="AB394" s="1348"/>
      <c r="AC394" s="1348"/>
    </row>
    <row r="395" spans="3:29" s="21" customFormat="1">
      <c r="C395" s="11"/>
      <c r="D395" s="15" t="s">
        <v>178</v>
      </c>
      <c r="E395" s="15" t="s">
        <v>203</v>
      </c>
      <c r="F395" s="790"/>
      <c r="G395" s="15" t="s">
        <v>3245</v>
      </c>
      <c r="H395" s="11" t="s">
        <v>1827</v>
      </c>
      <c r="I395" s="11"/>
      <c r="J395" s="11"/>
      <c r="K395" s="15" t="s">
        <v>217</v>
      </c>
      <c r="L395" s="790">
        <f t="shared" ref="L395:Q395" si="139">L201</f>
        <v>0</v>
      </c>
      <c r="M395" s="790">
        <f t="shared" si="139"/>
        <v>0</v>
      </c>
      <c r="N395" s="790">
        <f t="shared" si="139"/>
        <v>0</v>
      </c>
      <c r="O395" s="790">
        <f t="shared" si="139"/>
        <v>0</v>
      </c>
      <c r="P395" s="790">
        <f t="shared" si="139"/>
        <v>0</v>
      </c>
      <c r="Q395" s="790">
        <f t="shared" si="139"/>
        <v>0</v>
      </c>
      <c r="R395" s="790">
        <f t="shared" ref="R395" si="140">R201</f>
        <v>0</v>
      </c>
      <c r="S395" s="23" t="s">
        <v>185</v>
      </c>
      <c r="T395" s="23"/>
      <c r="U395" s="21" t="s">
        <v>2844</v>
      </c>
      <c r="V395" s="21" t="s">
        <v>2691</v>
      </c>
      <c r="W395" s="23"/>
      <c r="X395" s="15" t="s">
        <v>186</v>
      </c>
      <c r="Y395" s="1348"/>
      <c r="Z395" s="1348"/>
      <c r="AA395" s="1348"/>
      <c r="AB395" s="1348"/>
      <c r="AC395" s="1348"/>
    </row>
    <row r="396" spans="3:29" s="21" customFormat="1">
      <c r="C396" s="11"/>
      <c r="D396" s="15" t="s">
        <v>178</v>
      </c>
      <c r="E396" s="15" t="s">
        <v>203</v>
      </c>
      <c r="F396" s="790"/>
      <c r="G396" s="15" t="s">
        <v>3245</v>
      </c>
      <c r="H396" s="11" t="s">
        <v>1827</v>
      </c>
      <c r="I396" s="11"/>
      <c r="J396" s="11"/>
      <c r="K396" s="15" t="s">
        <v>217</v>
      </c>
      <c r="L396" s="790">
        <f t="shared" ref="L396:Q396" si="141">L202</f>
        <v>0</v>
      </c>
      <c r="M396" s="790">
        <f t="shared" si="141"/>
        <v>0</v>
      </c>
      <c r="N396" s="790">
        <f t="shared" si="141"/>
        <v>0</v>
      </c>
      <c r="O396" s="790">
        <f t="shared" si="141"/>
        <v>0</v>
      </c>
      <c r="P396" s="790">
        <f t="shared" si="141"/>
        <v>0</v>
      </c>
      <c r="Q396" s="790">
        <f t="shared" si="141"/>
        <v>0</v>
      </c>
      <c r="R396" s="790">
        <f t="shared" ref="R396" si="142">R202</f>
        <v>0</v>
      </c>
      <c r="S396" s="23" t="s">
        <v>185</v>
      </c>
      <c r="T396" s="23"/>
      <c r="U396" s="21" t="s">
        <v>2844</v>
      </c>
      <c r="V396" s="21" t="s">
        <v>2691</v>
      </c>
      <c r="W396" s="23"/>
      <c r="X396" s="15" t="s">
        <v>186</v>
      </c>
      <c r="Y396" s="1348"/>
      <c r="Z396" s="1348"/>
      <c r="AA396" s="1348"/>
      <c r="AB396" s="1348"/>
      <c r="AC396" s="1348"/>
    </row>
    <row r="397" spans="3:29" s="21" customFormat="1">
      <c r="C397" s="11"/>
      <c r="D397" s="15" t="s">
        <v>178</v>
      </c>
      <c r="E397" s="15" t="s">
        <v>203</v>
      </c>
      <c r="F397" s="790"/>
      <c r="G397" s="15" t="s">
        <v>3245</v>
      </c>
      <c r="H397" s="11" t="s">
        <v>1827</v>
      </c>
      <c r="I397" s="11"/>
      <c r="J397" s="11"/>
      <c r="K397" s="15" t="s">
        <v>217</v>
      </c>
      <c r="L397" s="790">
        <f t="shared" ref="L397:Q397" si="143">L203</f>
        <v>0</v>
      </c>
      <c r="M397" s="790">
        <f t="shared" si="143"/>
        <v>0</v>
      </c>
      <c r="N397" s="790">
        <f t="shared" si="143"/>
        <v>0</v>
      </c>
      <c r="O397" s="790">
        <f t="shared" si="143"/>
        <v>0</v>
      </c>
      <c r="P397" s="790">
        <f t="shared" si="143"/>
        <v>0</v>
      </c>
      <c r="Q397" s="790">
        <f t="shared" si="143"/>
        <v>0</v>
      </c>
      <c r="R397" s="790">
        <f t="shared" ref="R397" si="144">R203</f>
        <v>0</v>
      </c>
      <c r="S397" s="23" t="s">
        <v>185</v>
      </c>
      <c r="T397" s="23"/>
      <c r="U397" s="21" t="s">
        <v>2844</v>
      </c>
      <c r="V397" s="21" t="s">
        <v>2691</v>
      </c>
      <c r="W397" s="23"/>
      <c r="X397" s="15" t="s">
        <v>186</v>
      </c>
      <c r="Y397" s="1348"/>
      <c r="Z397" s="1348"/>
      <c r="AA397" s="1348"/>
      <c r="AB397" s="1348"/>
      <c r="AC397" s="1348"/>
    </row>
    <row r="398" spans="3:29" s="21" customFormat="1">
      <c r="C398" s="11"/>
      <c r="D398" s="20" t="s">
        <v>178</v>
      </c>
      <c r="E398" s="20" t="s">
        <v>203</v>
      </c>
      <c r="F398" s="790"/>
      <c r="G398" s="20" t="s">
        <v>3245</v>
      </c>
      <c r="H398" s="11" t="s">
        <v>1827</v>
      </c>
      <c r="I398" s="11"/>
      <c r="J398" s="11"/>
      <c r="K398" s="20" t="s">
        <v>217</v>
      </c>
      <c r="L398" s="790">
        <f t="shared" ref="L398:Q398" si="145">L204</f>
        <v>0</v>
      </c>
      <c r="M398" s="790">
        <f t="shared" si="145"/>
        <v>0</v>
      </c>
      <c r="N398" s="790">
        <f t="shared" si="145"/>
        <v>0</v>
      </c>
      <c r="O398" s="790">
        <f t="shared" si="145"/>
        <v>0</v>
      </c>
      <c r="P398" s="790">
        <f t="shared" si="145"/>
        <v>0</v>
      </c>
      <c r="Q398" s="790">
        <f t="shared" si="145"/>
        <v>0</v>
      </c>
      <c r="R398" s="790">
        <f t="shared" ref="R398" si="146">R204</f>
        <v>0</v>
      </c>
      <c r="S398" s="23" t="s">
        <v>185</v>
      </c>
      <c r="U398" s="21" t="s">
        <v>2844</v>
      </c>
      <c r="V398" s="21" t="s">
        <v>2691</v>
      </c>
      <c r="X398" s="7" t="s">
        <v>186</v>
      </c>
      <c r="Y398" s="1348"/>
      <c r="Z398" s="1348"/>
      <c r="AA398" s="1348"/>
      <c r="AB398" s="1348"/>
      <c r="AC398" s="1348"/>
    </row>
    <row r="399" spans="3:29" s="21" customFormat="1">
      <c r="C399" s="11"/>
      <c r="D399" s="20" t="s">
        <v>178</v>
      </c>
      <c r="E399" s="20" t="s">
        <v>203</v>
      </c>
      <c r="F399" s="790"/>
      <c r="G399" s="20" t="s">
        <v>3245</v>
      </c>
      <c r="H399" s="11" t="s">
        <v>1827</v>
      </c>
      <c r="I399" s="11"/>
      <c r="J399" s="11"/>
      <c r="K399" s="20" t="s">
        <v>217</v>
      </c>
      <c r="L399" s="790">
        <f t="shared" ref="L399:Q399" si="147">L205</f>
        <v>0</v>
      </c>
      <c r="M399" s="790">
        <f t="shared" si="147"/>
        <v>0</v>
      </c>
      <c r="N399" s="790">
        <f t="shared" si="147"/>
        <v>0</v>
      </c>
      <c r="O399" s="790">
        <f t="shared" si="147"/>
        <v>0</v>
      </c>
      <c r="P399" s="790">
        <f t="shared" si="147"/>
        <v>0</v>
      </c>
      <c r="Q399" s="790">
        <f t="shared" si="147"/>
        <v>0</v>
      </c>
      <c r="R399" s="790">
        <f t="shared" ref="R399" si="148">R205</f>
        <v>0</v>
      </c>
      <c r="S399" s="23" t="s">
        <v>185</v>
      </c>
      <c r="U399" s="21" t="s">
        <v>2844</v>
      </c>
      <c r="V399" s="21" t="s">
        <v>2691</v>
      </c>
      <c r="X399" s="7" t="s">
        <v>186</v>
      </c>
      <c r="Y399" s="1348"/>
      <c r="Z399" s="1348"/>
      <c r="AA399" s="1348"/>
      <c r="AB399" s="1348"/>
      <c r="AC399" s="1348"/>
    </row>
    <row r="400" spans="3:29" s="21" customFormat="1">
      <c r="C400" s="11"/>
      <c r="D400" s="20" t="s">
        <v>178</v>
      </c>
      <c r="E400" s="20" t="s">
        <v>203</v>
      </c>
      <c r="F400" s="790"/>
      <c r="G400" s="20" t="s">
        <v>3245</v>
      </c>
      <c r="H400" s="11" t="s">
        <v>1827</v>
      </c>
      <c r="I400" s="11"/>
      <c r="J400" s="11"/>
      <c r="K400" s="20" t="s">
        <v>217</v>
      </c>
      <c r="L400" s="790">
        <f t="shared" ref="L400:Q400" si="149">L206</f>
        <v>0</v>
      </c>
      <c r="M400" s="790">
        <f t="shared" si="149"/>
        <v>0</v>
      </c>
      <c r="N400" s="790">
        <f t="shared" si="149"/>
        <v>0</v>
      </c>
      <c r="O400" s="790">
        <f t="shared" si="149"/>
        <v>0</v>
      </c>
      <c r="P400" s="790">
        <f t="shared" si="149"/>
        <v>0</v>
      </c>
      <c r="Q400" s="790">
        <f t="shared" si="149"/>
        <v>0</v>
      </c>
      <c r="R400" s="790">
        <f t="shared" ref="R400" si="150">R206</f>
        <v>0</v>
      </c>
      <c r="S400" s="23" t="s">
        <v>185</v>
      </c>
      <c r="U400" s="21" t="s">
        <v>2844</v>
      </c>
      <c r="V400" s="21" t="s">
        <v>2691</v>
      </c>
      <c r="X400" s="7" t="s">
        <v>186</v>
      </c>
      <c r="Y400" s="1348"/>
      <c r="Z400" s="1348"/>
      <c r="AA400" s="1348"/>
      <c r="AB400" s="1348"/>
      <c r="AC400" s="1348"/>
    </row>
    <row r="401" spans="3:29" s="21" customFormat="1">
      <c r="C401" s="11"/>
      <c r="D401" s="20" t="s">
        <v>178</v>
      </c>
      <c r="E401" s="20" t="s">
        <v>203</v>
      </c>
      <c r="F401" s="790"/>
      <c r="G401" s="20" t="s">
        <v>3245</v>
      </c>
      <c r="H401" s="11" t="s">
        <v>1827</v>
      </c>
      <c r="I401" s="11"/>
      <c r="J401" s="11"/>
      <c r="K401" s="20" t="s">
        <v>217</v>
      </c>
      <c r="L401" s="790">
        <f t="shared" ref="L401:Q401" si="151">L207</f>
        <v>0</v>
      </c>
      <c r="M401" s="790">
        <f t="shared" si="151"/>
        <v>0</v>
      </c>
      <c r="N401" s="790">
        <f t="shared" si="151"/>
        <v>0</v>
      </c>
      <c r="O401" s="790">
        <f t="shared" si="151"/>
        <v>0</v>
      </c>
      <c r="P401" s="790">
        <f t="shared" si="151"/>
        <v>0</v>
      </c>
      <c r="Q401" s="790">
        <f t="shared" si="151"/>
        <v>0</v>
      </c>
      <c r="R401" s="790">
        <f t="shared" ref="R401" si="152">R207</f>
        <v>0</v>
      </c>
      <c r="S401" s="23" t="s">
        <v>185</v>
      </c>
      <c r="U401" s="21" t="s">
        <v>2844</v>
      </c>
      <c r="V401" s="21" t="s">
        <v>2691</v>
      </c>
      <c r="X401" s="7" t="s">
        <v>186</v>
      </c>
      <c r="Y401" s="1348"/>
      <c r="Z401" s="1348"/>
      <c r="AA401" s="1348"/>
      <c r="AB401" s="1348"/>
      <c r="AC401" s="1348"/>
    </row>
    <row r="402" spans="3:29" s="21" customFormat="1">
      <c r="C402" s="11"/>
      <c r="D402" s="15" t="s">
        <v>178</v>
      </c>
      <c r="E402" s="15" t="s">
        <v>203</v>
      </c>
      <c r="F402" s="790"/>
      <c r="G402" s="15" t="s">
        <v>3245</v>
      </c>
      <c r="H402" s="11" t="s">
        <v>1827</v>
      </c>
      <c r="I402" s="11"/>
      <c r="J402" s="11"/>
      <c r="K402" s="15" t="s">
        <v>217</v>
      </c>
      <c r="L402" s="790">
        <f t="shared" ref="L402:Q402" si="153">L208</f>
        <v>0</v>
      </c>
      <c r="M402" s="790">
        <f t="shared" si="153"/>
        <v>0</v>
      </c>
      <c r="N402" s="790">
        <f t="shared" si="153"/>
        <v>0</v>
      </c>
      <c r="O402" s="790">
        <f t="shared" si="153"/>
        <v>0</v>
      </c>
      <c r="P402" s="790">
        <f t="shared" si="153"/>
        <v>0</v>
      </c>
      <c r="Q402" s="790">
        <f t="shared" si="153"/>
        <v>0</v>
      </c>
      <c r="R402" s="790">
        <f t="shared" ref="R402" si="154">R208</f>
        <v>0</v>
      </c>
      <c r="S402" s="23" t="s">
        <v>185</v>
      </c>
      <c r="T402" s="13"/>
      <c r="U402" s="21" t="s">
        <v>2844</v>
      </c>
      <c r="V402" s="21" t="s">
        <v>2691</v>
      </c>
      <c r="W402" s="13"/>
      <c r="X402" s="15" t="s">
        <v>186</v>
      </c>
      <c r="Y402" s="1348"/>
      <c r="Z402" s="1348"/>
      <c r="AA402" s="1348"/>
      <c r="AB402" s="1348"/>
      <c r="AC402" s="1348"/>
    </row>
    <row r="403" spans="3:29" s="21" customFormat="1">
      <c r="C403" s="11"/>
      <c r="D403" s="15" t="s">
        <v>178</v>
      </c>
      <c r="E403" s="15" t="s">
        <v>203</v>
      </c>
      <c r="F403" s="790"/>
      <c r="G403" s="15" t="s">
        <v>3245</v>
      </c>
      <c r="H403" s="11" t="s">
        <v>1827</v>
      </c>
      <c r="I403" s="11"/>
      <c r="J403" s="11"/>
      <c r="K403" s="15" t="s">
        <v>217</v>
      </c>
      <c r="L403" s="790">
        <f t="shared" ref="L403:Q403" si="155">L209</f>
        <v>0</v>
      </c>
      <c r="M403" s="790">
        <f t="shared" si="155"/>
        <v>0</v>
      </c>
      <c r="N403" s="790">
        <f t="shared" si="155"/>
        <v>0</v>
      </c>
      <c r="O403" s="790">
        <f t="shared" si="155"/>
        <v>0</v>
      </c>
      <c r="P403" s="790">
        <f t="shared" si="155"/>
        <v>0</v>
      </c>
      <c r="Q403" s="790">
        <f t="shared" si="155"/>
        <v>0</v>
      </c>
      <c r="R403" s="790">
        <f t="shared" ref="R403" si="156">R209</f>
        <v>0</v>
      </c>
      <c r="S403" s="23" t="s">
        <v>185</v>
      </c>
      <c r="T403" s="23"/>
      <c r="U403" s="21" t="s">
        <v>2844</v>
      </c>
      <c r="V403" s="21" t="s">
        <v>2691</v>
      </c>
      <c r="W403" s="23"/>
      <c r="X403" s="15" t="s">
        <v>186</v>
      </c>
      <c r="Y403" s="1348"/>
      <c r="Z403" s="1348"/>
      <c r="AA403" s="1348"/>
      <c r="AB403" s="1348"/>
      <c r="AC403" s="1348"/>
    </row>
    <row r="404" spans="3:29" s="21" customFormat="1">
      <c r="C404" s="11"/>
      <c r="D404" s="15" t="s">
        <v>178</v>
      </c>
      <c r="E404" s="15" t="s">
        <v>203</v>
      </c>
      <c r="F404" s="790"/>
      <c r="G404" s="15" t="s">
        <v>3245</v>
      </c>
      <c r="H404" s="11" t="s">
        <v>1827</v>
      </c>
      <c r="I404" s="11"/>
      <c r="J404" s="11"/>
      <c r="K404" s="15" t="s">
        <v>217</v>
      </c>
      <c r="L404" s="790">
        <f t="shared" ref="L404:R405" si="157">L210</f>
        <v>0</v>
      </c>
      <c r="M404" s="790">
        <f t="shared" si="157"/>
        <v>0</v>
      </c>
      <c r="N404" s="790">
        <f t="shared" si="157"/>
        <v>0</v>
      </c>
      <c r="O404" s="790">
        <f t="shared" si="157"/>
        <v>0</v>
      </c>
      <c r="P404" s="790">
        <f t="shared" si="157"/>
        <v>0</v>
      </c>
      <c r="Q404" s="790">
        <f t="shared" si="157"/>
        <v>0</v>
      </c>
      <c r="R404" s="790">
        <f t="shared" si="157"/>
        <v>0</v>
      </c>
      <c r="S404" s="23" t="s">
        <v>185</v>
      </c>
      <c r="T404" s="23"/>
      <c r="U404" s="21" t="s">
        <v>2844</v>
      </c>
      <c r="V404" s="21" t="s">
        <v>2691</v>
      </c>
      <c r="W404" s="23"/>
      <c r="X404" s="15" t="s">
        <v>186</v>
      </c>
      <c r="Y404" s="1348"/>
      <c r="Z404" s="1348"/>
      <c r="AA404" s="1348"/>
      <c r="AB404" s="1348"/>
      <c r="AC404" s="1348"/>
    </row>
    <row r="405" spans="3:29" s="21" customFormat="1">
      <c r="C405" s="11"/>
      <c r="D405" s="15" t="s">
        <v>178</v>
      </c>
      <c r="E405" s="15" t="s">
        <v>203</v>
      </c>
      <c r="F405" s="790"/>
      <c r="G405" s="15" t="s">
        <v>3245</v>
      </c>
      <c r="H405" s="11" t="s">
        <v>1827</v>
      </c>
      <c r="I405" s="11"/>
      <c r="J405" s="11"/>
      <c r="K405" s="15" t="s">
        <v>217</v>
      </c>
      <c r="L405" s="790">
        <f t="shared" si="157"/>
        <v>0</v>
      </c>
      <c r="M405" s="790">
        <f t="shared" si="157"/>
        <v>0</v>
      </c>
      <c r="N405" s="790">
        <f t="shared" si="157"/>
        <v>0</v>
      </c>
      <c r="O405" s="790">
        <f t="shared" si="157"/>
        <v>0</v>
      </c>
      <c r="P405" s="790">
        <f t="shared" si="157"/>
        <v>0</v>
      </c>
      <c r="Q405" s="790">
        <f t="shared" si="157"/>
        <v>0</v>
      </c>
      <c r="R405" s="790">
        <f t="shared" si="157"/>
        <v>0</v>
      </c>
      <c r="S405" s="23" t="s">
        <v>185</v>
      </c>
      <c r="T405" s="23"/>
      <c r="U405" s="21" t="s">
        <v>2844</v>
      </c>
      <c r="V405" s="21" t="s">
        <v>2691</v>
      </c>
      <c r="W405" s="23"/>
      <c r="X405" s="15" t="s">
        <v>186</v>
      </c>
      <c r="Y405" s="1348"/>
      <c r="Z405" s="1348"/>
      <c r="AA405" s="1348"/>
      <c r="AB405" s="1348"/>
      <c r="AC405" s="1348"/>
    </row>
    <row r="406" spans="3:29" s="21" customFormat="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3:29" s="21" customFormat="1" ht="13.9">
      <c r="C407" s="34" t="s">
        <v>1837</v>
      </c>
      <c r="D407" s="34"/>
      <c r="E407" s="33"/>
      <c r="F407" s="33"/>
      <c r="G407" s="33"/>
      <c r="H407" s="33"/>
      <c r="I407" s="33"/>
      <c r="J407" s="33"/>
      <c r="K407" s="33"/>
      <c r="L407" s="33"/>
      <c r="M407" s="34"/>
      <c r="N407" s="34"/>
      <c r="O407" s="34"/>
      <c r="P407" s="34"/>
      <c r="Q407" s="33"/>
      <c r="R407" s="33"/>
      <c r="S407" s="33"/>
      <c r="T407" s="33"/>
      <c r="U407" s="33"/>
      <c r="V407" s="33"/>
      <c r="W407" s="33"/>
      <c r="X407" s="33"/>
      <c r="Y407" s="33"/>
      <c r="Z407" s="33"/>
      <c r="AA407" s="33"/>
      <c r="AB407" s="33"/>
      <c r="AC407" s="33"/>
    </row>
    <row r="408" spans="3:29" s="21" customFormat="1">
      <c r="C408" s="12"/>
      <c r="D408" s="12"/>
      <c r="E408" s="12"/>
      <c r="F408" s="7"/>
      <c r="G408" s="12"/>
      <c r="H408" s="7"/>
      <c r="I408" s="7"/>
      <c r="J408" s="7"/>
      <c r="K408" s="7"/>
      <c r="L408" s="7"/>
      <c r="M408" s="7"/>
      <c r="N408" s="7"/>
      <c r="O408" s="7"/>
      <c r="P408" s="7"/>
      <c r="Q408" s="7"/>
      <c r="R408" s="12"/>
      <c r="S408" s="22"/>
      <c r="T408" s="22"/>
      <c r="U408" s="22"/>
      <c r="V408" s="22"/>
      <c r="W408" s="22"/>
      <c r="X408" s="15"/>
    </row>
    <row r="409" spans="3:29" s="21" customFormat="1">
      <c r="C409" s="11"/>
      <c r="D409" s="20" t="s">
        <v>178</v>
      </c>
      <c r="E409" s="20" t="s">
        <v>203</v>
      </c>
      <c r="F409" s="790"/>
      <c r="G409" s="83" t="s">
        <v>3245</v>
      </c>
      <c r="H409" s="11" t="s">
        <v>1837</v>
      </c>
      <c r="I409" s="11"/>
      <c r="J409" s="11"/>
      <c r="K409" s="20" t="s">
        <v>217</v>
      </c>
      <c r="L409" s="790">
        <f t="shared" ref="L409:M409" si="158">L215</f>
        <v>0</v>
      </c>
      <c r="M409" s="790">
        <f t="shared" si="158"/>
        <v>0</v>
      </c>
      <c r="N409" s="790">
        <f>N215</f>
        <v>0</v>
      </c>
      <c r="O409" s="790">
        <f t="shared" ref="O409:R409" si="159">O215</f>
        <v>0</v>
      </c>
      <c r="P409" s="790">
        <f t="shared" si="159"/>
        <v>0</v>
      </c>
      <c r="Q409" s="790">
        <f t="shared" si="159"/>
        <v>0</v>
      </c>
      <c r="R409" s="790">
        <f t="shared" si="159"/>
        <v>0</v>
      </c>
      <c r="S409" s="23" t="s">
        <v>185</v>
      </c>
      <c r="U409" s="21" t="s">
        <v>2844</v>
      </c>
      <c r="V409" s="21" t="s">
        <v>2691</v>
      </c>
      <c r="X409" s="7" t="s">
        <v>186</v>
      </c>
      <c r="Y409" s="1348"/>
      <c r="Z409" s="1348"/>
      <c r="AA409" s="1348"/>
      <c r="AB409" s="1348"/>
      <c r="AC409" s="1348"/>
    </row>
    <row r="410" spans="3:29" s="21" customFormat="1">
      <c r="C410" s="11"/>
      <c r="D410" s="20" t="s">
        <v>178</v>
      </c>
      <c r="E410" s="20" t="s">
        <v>203</v>
      </c>
      <c r="F410" s="790"/>
      <c r="G410" s="20" t="s">
        <v>3245</v>
      </c>
      <c r="H410" s="11" t="s">
        <v>1837</v>
      </c>
      <c r="I410" s="11"/>
      <c r="J410" s="11"/>
      <c r="K410" s="20" t="s">
        <v>217</v>
      </c>
      <c r="L410" s="790">
        <f t="shared" ref="L410:M410" si="160">L216</f>
        <v>0</v>
      </c>
      <c r="M410" s="790">
        <f t="shared" si="160"/>
        <v>0</v>
      </c>
      <c r="N410" s="790">
        <f t="shared" ref="N410" si="161">N216</f>
        <v>0</v>
      </c>
      <c r="O410" s="790">
        <f t="shared" ref="O410:R410" si="162">O216</f>
        <v>0</v>
      </c>
      <c r="P410" s="790">
        <f t="shared" si="162"/>
        <v>0</v>
      </c>
      <c r="Q410" s="790">
        <f t="shared" si="162"/>
        <v>0</v>
      </c>
      <c r="R410" s="790">
        <f t="shared" si="162"/>
        <v>0</v>
      </c>
      <c r="S410" s="23" t="s">
        <v>185</v>
      </c>
      <c r="U410" s="21" t="s">
        <v>2844</v>
      </c>
      <c r="V410" s="21" t="s">
        <v>2691</v>
      </c>
      <c r="X410" s="7" t="s">
        <v>186</v>
      </c>
      <c r="Y410" s="1348"/>
      <c r="Z410" s="1348"/>
      <c r="AA410" s="1348"/>
      <c r="AB410" s="1348"/>
      <c r="AC410" s="1348"/>
    </row>
    <row r="411" spans="3:29" s="21" customFormat="1">
      <c r="C411" s="11"/>
      <c r="D411" s="20" t="s">
        <v>178</v>
      </c>
      <c r="E411" s="20" t="s">
        <v>203</v>
      </c>
      <c r="F411" s="790"/>
      <c r="G411" s="20" t="s">
        <v>3245</v>
      </c>
      <c r="H411" s="11" t="s">
        <v>1837</v>
      </c>
      <c r="I411" s="11"/>
      <c r="J411" s="11"/>
      <c r="K411" s="20" t="s">
        <v>217</v>
      </c>
      <c r="L411" s="790">
        <f t="shared" ref="L411:M411" si="163">L217</f>
        <v>0</v>
      </c>
      <c r="M411" s="790">
        <f t="shared" si="163"/>
        <v>0</v>
      </c>
      <c r="N411" s="790">
        <f t="shared" ref="N411" si="164">N217</f>
        <v>0</v>
      </c>
      <c r="O411" s="790">
        <f t="shared" ref="O411:R411" si="165">O217</f>
        <v>0</v>
      </c>
      <c r="P411" s="790">
        <f t="shared" si="165"/>
        <v>0</v>
      </c>
      <c r="Q411" s="790">
        <f t="shared" si="165"/>
        <v>0</v>
      </c>
      <c r="R411" s="790">
        <f t="shared" si="165"/>
        <v>0</v>
      </c>
      <c r="S411" s="23" t="s">
        <v>185</v>
      </c>
      <c r="U411" s="21" t="s">
        <v>2844</v>
      </c>
      <c r="V411" s="21" t="s">
        <v>2691</v>
      </c>
      <c r="X411" s="7" t="s">
        <v>186</v>
      </c>
      <c r="Y411" s="1348"/>
      <c r="Z411" s="1348"/>
      <c r="AA411" s="1348"/>
      <c r="AB411" s="1348"/>
      <c r="AC411" s="1348"/>
    </row>
    <row r="412" spans="3:29" s="21" customFormat="1">
      <c r="C412" s="11"/>
      <c r="D412" s="20" t="s">
        <v>178</v>
      </c>
      <c r="E412" s="20" t="s">
        <v>203</v>
      </c>
      <c r="F412" s="790"/>
      <c r="G412" s="20" t="s">
        <v>3245</v>
      </c>
      <c r="H412" s="11" t="s">
        <v>1837</v>
      </c>
      <c r="I412" s="11"/>
      <c r="J412" s="11"/>
      <c r="K412" s="20" t="s">
        <v>217</v>
      </c>
      <c r="L412" s="790">
        <f t="shared" ref="L412:M412" si="166">L218</f>
        <v>0</v>
      </c>
      <c r="M412" s="790">
        <f t="shared" si="166"/>
        <v>0</v>
      </c>
      <c r="N412" s="790">
        <f t="shared" ref="N412" si="167">N218</f>
        <v>0</v>
      </c>
      <c r="O412" s="790">
        <f t="shared" ref="O412:R412" si="168">O218</f>
        <v>0</v>
      </c>
      <c r="P412" s="790">
        <f t="shared" si="168"/>
        <v>0</v>
      </c>
      <c r="Q412" s="790">
        <f t="shared" si="168"/>
        <v>0</v>
      </c>
      <c r="R412" s="790">
        <f t="shared" si="168"/>
        <v>0</v>
      </c>
      <c r="S412" s="23" t="s">
        <v>185</v>
      </c>
      <c r="U412" s="21" t="s">
        <v>2844</v>
      </c>
      <c r="V412" s="21" t="s">
        <v>2691</v>
      </c>
      <c r="X412" s="7" t="s">
        <v>186</v>
      </c>
      <c r="Y412" s="1348"/>
      <c r="Z412" s="1348"/>
      <c r="AA412" s="1348"/>
      <c r="AB412" s="1348"/>
      <c r="AC412" s="1348"/>
    </row>
    <row r="413" spans="3:29" s="21" customFormat="1">
      <c r="C413" s="11"/>
      <c r="D413" s="15" t="s">
        <v>178</v>
      </c>
      <c r="E413" s="15" t="s">
        <v>203</v>
      </c>
      <c r="F413" s="790"/>
      <c r="G413" s="15" t="s">
        <v>3245</v>
      </c>
      <c r="H413" s="11" t="s">
        <v>1837</v>
      </c>
      <c r="I413" s="11"/>
      <c r="J413" s="11"/>
      <c r="K413" s="15" t="s">
        <v>217</v>
      </c>
      <c r="L413" s="790">
        <f t="shared" ref="L413:M413" si="169">L219</f>
        <v>0</v>
      </c>
      <c r="M413" s="790">
        <f t="shared" si="169"/>
        <v>0</v>
      </c>
      <c r="N413" s="790">
        <f t="shared" ref="N413" si="170">N219</f>
        <v>0</v>
      </c>
      <c r="O413" s="790">
        <f t="shared" ref="O413:R413" si="171">O219</f>
        <v>0</v>
      </c>
      <c r="P413" s="790">
        <f t="shared" si="171"/>
        <v>0</v>
      </c>
      <c r="Q413" s="790">
        <f t="shared" si="171"/>
        <v>0</v>
      </c>
      <c r="R413" s="790">
        <f t="shared" si="171"/>
        <v>0</v>
      </c>
      <c r="S413" s="23" t="s">
        <v>185</v>
      </c>
      <c r="T413" s="13"/>
      <c r="U413" s="21" t="s">
        <v>2844</v>
      </c>
      <c r="V413" s="21" t="s">
        <v>2691</v>
      </c>
      <c r="W413" s="13"/>
      <c r="X413" s="15" t="s">
        <v>186</v>
      </c>
      <c r="Y413" s="1348"/>
      <c r="Z413" s="1348"/>
      <c r="AA413" s="1348"/>
      <c r="AB413" s="1348"/>
      <c r="AC413" s="1348"/>
    </row>
    <row r="414" spans="3:29" s="21" customFormat="1">
      <c r="C414" s="11"/>
      <c r="D414" s="15" t="s">
        <v>178</v>
      </c>
      <c r="E414" s="15" t="s">
        <v>203</v>
      </c>
      <c r="F414" s="790"/>
      <c r="G414" s="15" t="s">
        <v>3245</v>
      </c>
      <c r="H414" s="11" t="s">
        <v>1837</v>
      </c>
      <c r="I414" s="11"/>
      <c r="J414" s="11"/>
      <c r="K414" s="15" t="s">
        <v>217</v>
      </c>
      <c r="L414" s="790">
        <f t="shared" ref="L414:M414" si="172">L220</f>
        <v>0</v>
      </c>
      <c r="M414" s="790">
        <f t="shared" si="172"/>
        <v>0</v>
      </c>
      <c r="N414" s="790">
        <f t="shared" ref="N414" si="173">N220</f>
        <v>0</v>
      </c>
      <c r="O414" s="790">
        <f t="shared" ref="O414:R414" si="174">O220</f>
        <v>0</v>
      </c>
      <c r="P414" s="790">
        <f t="shared" si="174"/>
        <v>0</v>
      </c>
      <c r="Q414" s="790">
        <f t="shared" si="174"/>
        <v>0</v>
      </c>
      <c r="R414" s="790">
        <f t="shared" si="174"/>
        <v>0</v>
      </c>
      <c r="S414" s="23" t="s">
        <v>185</v>
      </c>
      <c r="T414" s="23"/>
      <c r="U414" s="21" t="s">
        <v>2844</v>
      </c>
      <c r="V414" s="21" t="s">
        <v>2691</v>
      </c>
      <c r="W414" s="23"/>
      <c r="X414" s="15" t="s">
        <v>186</v>
      </c>
      <c r="Y414" s="1348"/>
      <c r="Z414" s="1348"/>
      <c r="AA414" s="1348"/>
      <c r="AB414" s="1348"/>
      <c r="AC414" s="1348"/>
    </row>
    <row r="415" spans="3:29" s="21" customFormat="1">
      <c r="C415" s="11"/>
      <c r="D415" s="15" t="s">
        <v>178</v>
      </c>
      <c r="E415" s="15" t="s">
        <v>203</v>
      </c>
      <c r="F415" s="790"/>
      <c r="G415" s="15" t="s">
        <v>3245</v>
      </c>
      <c r="H415" s="11" t="s">
        <v>1837</v>
      </c>
      <c r="I415" s="11"/>
      <c r="J415" s="11"/>
      <c r="K415" s="15" t="s">
        <v>217</v>
      </c>
      <c r="L415" s="790">
        <f t="shared" ref="L415:M415" si="175">L221</f>
        <v>0</v>
      </c>
      <c r="M415" s="790">
        <f t="shared" si="175"/>
        <v>0</v>
      </c>
      <c r="N415" s="790">
        <f t="shared" ref="N415" si="176">N221</f>
        <v>0</v>
      </c>
      <c r="O415" s="790">
        <f t="shared" ref="O415:R415" si="177">O221</f>
        <v>0</v>
      </c>
      <c r="P415" s="790">
        <f t="shared" si="177"/>
        <v>0</v>
      </c>
      <c r="Q415" s="790">
        <f t="shared" si="177"/>
        <v>0</v>
      </c>
      <c r="R415" s="790">
        <f t="shared" si="177"/>
        <v>0</v>
      </c>
      <c r="S415" s="23" t="s">
        <v>185</v>
      </c>
      <c r="T415" s="23"/>
      <c r="U415" s="21" t="s">
        <v>2844</v>
      </c>
      <c r="V415" s="21" t="s">
        <v>2691</v>
      </c>
      <c r="W415" s="23"/>
      <c r="X415" s="15" t="s">
        <v>186</v>
      </c>
      <c r="Y415" s="1348"/>
      <c r="Z415" s="1348"/>
      <c r="AA415" s="1348"/>
      <c r="AB415" s="1348"/>
      <c r="AC415" s="1348"/>
    </row>
    <row r="416" spans="3:29" s="21" customFormat="1">
      <c r="C416" s="11"/>
      <c r="D416" s="15" t="s">
        <v>178</v>
      </c>
      <c r="E416" s="15" t="s">
        <v>203</v>
      </c>
      <c r="F416" s="790"/>
      <c r="G416" s="15" t="s">
        <v>3245</v>
      </c>
      <c r="H416" s="11" t="s">
        <v>1837</v>
      </c>
      <c r="I416" s="11"/>
      <c r="J416" s="11"/>
      <c r="K416" s="15" t="s">
        <v>217</v>
      </c>
      <c r="L416" s="790">
        <f t="shared" ref="L416:M416" si="178">L222</f>
        <v>0</v>
      </c>
      <c r="M416" s="790">
        <f t="shared" si="178"/>
        <v>0</v>
      </c>
      <c r="N416" s="790">
        <f t="shared" ref="N416" si="179">N222</f>
        <v>0</v>
      </c>
      <c r="O416" s="790">
        <f t="shared" ref="O416:R416" si="180">O222</f>
        <v>0</v>
      </c>
      <c r="P416" s="790">
        <f t="shared" si="180"/>
        <v>0</v>
      </c>
      <c r="Q416" s="790">
        <f t="shared" si="180"/>
        <v>0</v>
      </c>
      <c r="R416" s="790">
        <f t="shared" si="180"/>
        <v>0</v>
      </c>
      <c r="S416" s="23" t="s">
        <v>185</v>
      </c>
      <c r="T416" s="23"/>
      <c r="U416" s="21" t="s">
        <v>2844</v>
      </c>
      <c r="V416" s="21" t="s">
        <v>2691</v>
      </c>
      <c r="W416" s="23"/>
      <c r="X416" s="15" t="s">
        <v>186</v>
      </c>
      <c r="Y416" s="1348"/>
      <c r="Z416" s="1348"/>
      <c r="AA416" s="1348"/>
      <c r="AB416" s="1348"/>
      <c r="AC416" s="1348"/>
    </row>
    <row r="417" spans="4:29" s="21" customFormat="1">
      <c r="D417" s="20" t="s">
        <v>178</v>
      </c>
      <c r="E417" s="20" t="s">
        <v>203</v>
      </c>
      <c r="F417" s="790"/>
      <c r="G417" s="20" t="s">
        <v>3245</v>
      </c>
      <c r="H417" s="11" t="s">
        <v>1837</v>
      </c>
      <c r="I417" s="11"/>
      <c r="J417" s="11"/>
      <c r="K417" s="20" t="s">
        <v>217</v>
      </c>
      <c r="L417" s="790">
        <f t="shared" ref="L417:M417" si="181">L223</f>
        <v>0</v>
      </c>
      <c r="M417" s="790">
        <f t="shared" si="181"/>
        <v>0</v>
      </c>
      <c r="N417" s="790">
        <f t="shared" ref="N417" si="182">N223</f>
        <v>0</v>
      </c>
      <c r="O417" s="790">
        <f t="shared" ref="O417:R417" si="183">O223</f>
        <v>0</v>
      </c>
      <c r="P417" s="790">
        <f t="shared" si="183"/>
        <v>0</v>
      </c>
      <c r="Q417" s="790">
        <f t="shared" si="183"/>
        <v>0</v>
      </c>
      <c r="R417" s="790">
        <f t="shared" si="183"/>
        <v>0</v>
      </c>
      <c r="S417" s="23" t="s">
        <v>185</v>
      </c>
      <c r="U417" s="21" t="s">
        <v>2844</v>
      </c>
      <c r="V417" s="21" t="s">
        <v>2691</v>
      </c>
      <c r="X417" s="7" t="s">
        <v>186</v>
      </c>
      <c r="Y417" s="1348"/>
      <c r="Z417" s="1348"/>
      <c r="AA417" s="1348"/>
      <c r="AB417" s="1348"/>
      <c r="AC417" s="1348"/>
    </row>
    <row r="418" spans="4:29" s="21" customFormat="1">
      <c r="D418" s="20" t="s">
        <v>178</v>
      </c>
      <c r="E418" s="20" t="s">
        <v>203</v>
      </c>
      <c r="F418" s="790"/>
      <c r="G418" s="20" t="s">
        <v>3245</v>
      </c>
      <c r="H418" s="11" t="s">
        <v>1837</v>
      </c>
      <c r="I418" s="11"/>
      <c r="J418" s="11"/>
      <c r="K418" s="20" t="s">
        <v>217</v>
      </c>
      <c r="L418" s="790">
        <f t="shared" ref="L418:M418" si="184">L224</f>
        <v>0</v>
      </c>
      <c r="M418" s="790">
        <f t="shared" si="184"/>
        <v>0</v>
      </c>
      <c r="N418" s="790">
        <f t="shared" ref="N418:N427" si="185">N224</f>
        <v>0</v>
      </c>
      <c r="O418" s="790">
        <f t="shared" ref="O418:R418" si="186">O224</f>
        <v>0</v>
      </c>
      <c r="P418" s="790">
        <f t="shared" si="186"/>
        <v>0</v>
      </c>
      <c r="Q418" s="790">
        <f t="shared" si="186"/>
        <v>0</v>
      </c>
      <c r="R418" s="790">
        <f t="shared" si="186"/>
        <v>0</v>
      </c>
      <c r="S418" s="23" t="s">
        <v>185</v>
      </c>
      <c r="U418" s="21" t="s">
        <v>2844</v>
      </c>
      <c r="V418" s="21" t="s">
        <v>2691</v>
      </c>
      <c r="X418" s="7" t="s">
        <v>186</v>
      </c>
      <c r="Y418" s="1348"/>
      <c r="Z418" s="1348"/>
      <c r="AA418" s="1348"/>
      <c r="AB418" s="1348"/>
      <c r="AC418" s="1348"/>
    </row>
    <row r="419" spans="4:29" s="21" customFormat="1">
      <c r="D419" s="20" t="s">
        <v>178</v>
      </c>
      <c r="E419" s="20" t="s">
        <v>203</v>
      </c>
      <c r="F419" s="790"/>
      <c r="G419" s="20" t="s">
        <v>3245</v>
      </c>
      <c r="H419" s="11" t="s">
        <v>1837</v>
      </c>
      <c r="I419" s="11"/>
      <c r="J419" s="11"/>
      <c r="K419" s="20" t="s">
        <v>217</v>
      </c>
      <c r="L419" s="790">
        <f t="shared" ref="L419:M419" si="187">L225</f>
        <v>0</v>
      </c>
      <c r="M419" s="790">
        <f t="shared" si="187"/>
        <v>0</v>
      </c>
      <c r="N419" s="790">
        <f t="shared" si="185"/>
        <v>0</v>
      </c>
      <c r="O419" s="790">
        <f t="shared" ref="O419:R427" si="188">O225</f>
        <v>0</v>
      </c>
      <c r="P419" s="790">
        <f t="shared" si="188"/>
        <v>0</v>
      </c>
      <c r="Q419" s="790">
        <f t="shared" si="188"/>
        <v>0</v>
      </c>
      <c r="R419" s="790">
        <f t="shared" si="188"/>
        <v>0</v>
      </c>
      <c r="S419" s="23" t="s">
        <v>185</v>
      </c>
      <c r="U419" s="21" t="s">
        <v>2844</v>
      </c>
      <c r="V419" s="21" t="s">
        <v>2691</v>
      </c>
      <c r="X419" s="7" t="s">
        <v>186</v>
      </c>
      <c r="Y419" s="1348"/>
      <c r="Z419" s="1348"/>
      <c r="AA419" s="1348"/>
      <c r="AB419" s="1348"/>
      <c r="AC419" s="1348"/>
    </row>
    <row r="420" spans="4:29" s="21" customFormat="1">
      <c r="D420" s="20" t="s">
        <v>178</v>
      </c>
      <c r="E420" s="20" t="s">
        <v>203</v>
      </c>
      <c r="F420" s="790"/>
      <c r="G420" s="20" t="s">
        <v>3245</v>
      </c>
      <c r="H420" s="11" t="s">
        <v>1837</v>
      </c>
      <c r="I420" s="11"/>
      <c r="J420" s="11"/>
      <c r="K420" s="20" t="s">
        <v>217</v>
      </c>
      <c r="L420" s="790">
        <f t="shared" ref="L420:M420" si="189">L226</f>
        <v>0</v>
      </c>
      <c r="M420" s="790">
        <f t="shared" si="189"/>
        <v>0</v>
      </c>
      <c r="N420" s="790">
        <f t="shared" si="185"/>
        <v>0</v>
      </c>
      <c r="O420" s="790">
        <f t="shared" si="188"/>
        <v>0</v>
      </c>
      <c r="P420" s="790">
        <f t="shared" si="188"/>
        <v>0</v>
      </c>
      <c r="Q420" s="790">
        <f t="shared" si="188"/>
        <v>0</v>
      </c>
      <c r="R420" s="790">
        <f t="shared" si="188"/>
        <v>0</v>
      </c>
      <c r="S420" s="23" t="s">
        <v>185</v>
      </c>
      <c r="U420" s="21" t="s">
        <v>2844</v>
      </c>
      <c r="V420" s="21" t="s">
        <v>2691</v>
      </c>
      <c r="X420" s="7" t="s">
        <v>186</v>
      </c>
      <c r="Y420" s="1348"/>
      <c r="Z420" s="1348"/>
      <c r="AA420" s="1348"/>
      <c r="AB420" s="1348"/>
      <c r="AC420" s="1348"/>
    </row>
    <row r="421" spans="4:29" s="21" customFormat="1">
      <c r="D421" s="20" t="s">
        <v>178</v>
      </c>
      <c r="E421" s="20" t="s">
        <v>203</v>
      </c>
      <c r="F421" s="790"/>
      <c r="G421" s="20" t="s">
        <v>3245</v>
      </c>
      <c r="H421" s="11" t="s">
        <v>1837</v>
      </c>
      <c r="I421" s="11"/>
      <c r="J421" s="11"/>
      <c r="K421" s="20" t="s">
        <v>217</v>
      </c>
      <c r="L421" s="790">
        <f t="shared" ref="L421:M421" si="190">L227</f>
        <v>0</v>
      </c>
      <c r="M421" s="790">
        <f t="shared" si="190"/>
        <v>0</v>
      </c>
      <c r="N421" s="790">
        <f t="shared" si="185"/>
        <v>0</v>
      </c>
      <c r="O421" s="790">
        <f t="shared" si="188"/>
        <v>0</v>
      </c>
      <c r="P421" s="790">
        <f t="shared" si="188"/>
        <v>0</v>
      </c>
      <c r="Q421" s="790">
        <f t="shared" si="188"/>
        <v>0</v>
      </c>
      <c r="R421" s="790">
        <f t="shared" si="188"/>
        <v>0</v>
      </c>
      <c r="S421" s="23" t="s">
        <v>185</v>
      </c>
      <c r="U421" s="21" t="s">
        <v>2844</v>
      </c>
      <c r="V421" s="21" t="s">
        <v>2691</v>
      </c>
      <c r="X421" s="7" t="s">
        <v>186</v>
      </c>
      <c r="Y421" s="1348"/>
      <c r="Z421" s="1348"/>
      <c r="AA421" s="1348"/>
      <c r="AB421" s="1348"/>
      <c r="AC421" s="1348"/>
    </row>
    <row r="422" spans="4:29" s="21" customFormat="1">
      <c r="D422" s="20" t="s">
        <v>178</v>
      </c>
      <c r="E422" s="20" t="s">
        <v>203</v>
      </c>
      <c r="F422" s="790"/>
      <c r="G422" s="20" t="s">
        <v>3245</v>
      </c>
      <c r="H422" s="11" t="s">
        <v>1837</v>
      </c>
      <c r="I422" s="11"/>
      <c r="J422" s="11"/>
      <c r="K422" s="20" t="s">
        <v>217</v>
      </c>
      <c r="L422" s="790">
        <f t="shared" ref="L422:M422" si="191">L228</f>
        <v>0</v>
      </c>
      <c r="M422" s="790">
        <f t="shared" si="191"/>
        <v>0</v>
      </c>
      <c r="N422" s="790">
        <f t="shared" si="185"/>
        <v>0</v>
      </c>
      <c r="O422" s="790">
        <f t="shared" si="188"/>
        <v>0</v>
      </c>
      <c r="P422" s="790">
        <f t="shared" si="188"/>
        <v>0</v>
      </c>
      <c r="Q422" s="790">
        <f t="shared" si="188"/>
        <v>0</v>
      </c>
      <c r="R422" s="790">
        <f t="shared" si="188"/>
        <v>0</v>
      </c>
      <c r="S422" s="23" t="s">
        <v>185</v>
      </c>
      <c r="U422" s="21" t="s">
        <v>2844</v>
      </c>
      <c r="V422" s="21" t="s">
        <v>2691</v>
      </c>
      <c r="X422" s="7" t="s">
        <v>186</v>
      </c>
      <c r="Y422" s="1348"/>
      <c r="Z422" s="1348"/>
      <c r="AA422" s="1348"/>
      <c r="AB422" s="1348"/>
      <c r="AC422" s="1348"/>
    </row>
    <row r="423" spans="4:29" s="21" customFormat="1">
      <c r="D423" s="20" t="s">
        <v>178</v>
      </c>
      <c r="E423" s="20" t="s">
        <v>203</v>
      </c>
      <c r="F423" s="790"/>
      <c r="G423" s="20" t="s">
        <v>3245</v>
      </c>
      <c r="H423" s="11" t="s">
        <v>1837</v>
      </c>
      <c r="I423" s="11"/>
      <c r="J423" s="11"/>
      <c r="K423" s="20" t="s">
        <v>217</v>
      </c>
      <c r="L423" s="790">
        <f t="shared" ref="L423:M423" si="192">L229</f>
        <v>0</v>
      </c>
      <c r="M423" s="790">
        <f t="shared" si="192"/>
        <v>0</v>
      </c>
      <c r="N423" s="790">
        <f t="shared" si="185"/>
        <v>0</v>
      </c>
      <c r="O423" s="790">
        <f t="shared" si="188"/>
        <v>0</v>
      </c>
      <c r="P423" s="790">
        <f t="shared" si="188"/>
        <v>0</v>
      </c>
      <c r="Q423" s="790">
        <f t="shared" si="188"/>
        <v>0</v>
      </c>
      <c r="R423" s="790">
        <f t="shared" si="188"/>
        <v>0</v>
      </c>
      <c r="S423" s="23" t="s">
        <v>185</v>
      </c>
      <c r="U423" s="21" t="s">
        <v>2844</v>
      </c>
      <c r="V423" s="21" t="s">
        <v>2691</v>
      </c>
      <c r="X423" s="7" t="s">
        <v>186</v>
      </c>
      <c r="Y423" s="1348"/>
      <c r="Z423" s="1348"/>
      <c r="AA423" s="1348"/>
      <c r="AB423" s="1348"/>
      <c r="AC423" s="1348"/>
    </row>
    <row r="424" spans="4:29" s="21" customFormat="1">
      <c r="D424" s="20" t="s">
        <v>178</v>
      </c>
      <c r="E424" s="20" t="s">
        <v>203</v>
      </c>
      <c r="F424" s="790"/>
      <c r="G424" s="20" t="s">
        <v>3245</v>
      </c>
      <c r="H424" s="11" t="s">
        <v>1837</v>
      </c>
      <c r="I424" s="11"/>
      <c r="J424" s="11"/>
      <c r="K424" s="20" t="s">
        <v>217</v>
      </c>
      <c r="L424" s="790">
        <f t="shared" ref="L424:M424" si="193">L230</f>
        <v>0</v>
      </c>
      <c r="M424" s="790">
        <f t="shared" si="193"/>
        <v>0</v>
      </c>
      <c r="N424" s="790">
        <f t="shared" si="185"/>
        <v>0</v>
      </c>
      <c r="O424" s="790">
        <f t="shared" si="188"/>
        <v>0</v>
      </c>
      <c r="P424" s="790">
        <f t="shared" si="188"/>
        <v>0</v>
      </c>
      <c r="Q424" s="790">
        <f t="shared" si="188"/>
        <v>0</v>
      </c>
      <c r="R424" s="790">
        <f t="shared" si="188"/>
        <v>0</v>
      </c>
      <c r="S424" s="23" t="s">
        <v>185</v>
      </c>
      <c r="U424" s="21" t="s">
        <v>2844</v>
      </c>
      <c r="V424" s="21" t="s">
        <v>2691</v>
      </c>
      <c r="X424" s="7" t="s">
        <v>186</v>
      </c>
      <c r="Y424" s="1348"/>
      <c r="Z424" s="1348"/>
      <c r="AA424" s="1348"/>
      <c r="AB424" s="1348"/>
      <c r="AC424" s="1348"/>
    </row>
    <row r="425" spans="4:29" s="21" customFormat="1">
      <c r="D425" s="15" t="s">
        <v>178</v>
      </c>
      <c r="E425" s="15" t="s">
        <v>203</v>
      </c>
      <c r="F425" s="790"/>
      <c r="G425" s="15" t="s">
        <v>3245</v>
      </c>
      <c r="H425" s="11" t="s">
        <v>1837</v>
      </c>
      <c r="I425" s="11"/>
      <c r="J425" s="11"/>
      <c r="K425" s="15" t="s">
        <v>217</v>
      </c>
      <c r="L425" s="790">
        <f t="shared" ref="L425:M425" si="194">L231</f>
        <v>0</v>
      </c>
      <c r="M425" s="790">
        <f t="shared" si="194"/>
        <v>0</v>
      </c>
      <c r="N425" s="790">
        <f t="shared" si="185"/>
        <v>0</v>
      </c>
      <c r="O425" s="790">
        <f t="shared" si="188"/>
        <v>0</v>
      </c>
      <c r="P425" s="790">
        <f t="shared" si="188"/>
        <v>0</v>
      </c>
      <c r="Q425" s="790">
        <f t="shared" si="188"/>
        <v>0</v>
      </c>
      <c r="R425" s="790">
        <f t="shared" si="188"/>
        <v>0</v>
      </c>
      <c r="S425" s="23" t="s">
        <v>185</v>
      </c>
      <c r="T425" s="13"/>
      <c r="U425" s="21" t="s">
        <v>2844</v>
      </c>
      <c r="V425" s="21" t="s">
        <v>2691</v>
      </c>
      <c r="W425" s="13"/>
      <c r="X425" s="15" t="s">
        <v>186</v>
      </c>
      <c r="Y425" s="1348"/>
      <c r="Z425" s="1348"/>
      <c r="AA425" s="1348"/>
      <c r="AB425" s="1348"/>
      <c r="AC425" s="1348"/>
    </row>
    <row r="426" spans="4:29" s="21" customFormat="1">
      <c r="D426" s="15" t="s">
        <v>178</v>
      </c>
      <c r="E426" s="15" t="s">
        <v>203</v>
      </c>
      <c r="F426" s="790"/>
      <c r="G426" s="15" t="s">
        <v>3245</v>
      </c>
      <c r="H426" s="11" t="s">
        <v>1837</v>
      </c>
      <c r="I426" s="11"/>
      <c r="J426" s="11"/>
      <c r="K426" s="15" t="s">
        <v>217</v>
      </c>
      <c r="L426" s="790">
        <f t="shared" ref="L426:M426" si="195">L232</f>
        <v>0</v>
      </c>
      <c r="M426" s="790">
        <f t="shared" si="195"/>
        <v>0</v>
      </c>
      <c r="N426" s="790">
        <f t="shared" si="185"/>
        <v>0</v>
      </c>
      <c r="O426" s="790">
        <f t="shared" si="188"/>
        <v>0</v>
      </c>
      <c r="P426" s="790">
        <f t="shared" si="188"/>
        <v>0</v>
      </c>
      <c r="Q426" s="790">
        <f t="shared" si="188"/>
        <v>0</v>
      </c>
      <c r="R426" s="790">
        <f t="shared" si="188"/>
        <v>0</v>
      </c>
      <c r="S426" s="23" t="s">
        <v>185</v>
      </c>
      <c r="T426" s="23"/>
      <c r="U426" s="21" t="s">
        <v>2844</v>
      </c>
      <c r="V426" s="21" t="s">
        <v>2691</v>
      </c>
      <c r="W426" s="23"/>
      <c r="X426" s="15" t="s">
        <v>186</v>
      </c>
      <c r="Y426" s="1348"/>
      <c r="Z426" s="1348"/>
      <c r="AA426" s="1348"/>
      <c r="AB426" s="1348"/>
      <c r="AC426" s="1348"/>
    </row>
    <row r="427" spans="4:29" s="21" customFormat="1">
      <c r="D427" s="15" t="s">
        <v>178</v>
      </c>
      <c r="E427" s="15" t="s">
        <v>203</v>
      </c>
      <c r="F427" s="790"/>
      <c r="G427" s="15" t="s">
        <v>3245</v>
      </c>
      <c r="H427" s="11" t="s">
        <v>1837</v>
      </c>
      <c r="I427" s="11"/>
      <c r="J427" s="11"/>
      <c r="K427" s="15" t="s">
        <v>217</v>
      </c>
      <c r="L427" s="790">
        <f t="shared" ref="L427:M427" si="196">L233</f>
        <v>0</v>
      </c>
      <c r="M427" s="790">
        <f t="shared" si="196"/>
        <v>0</v>
      </c>
      <c r="N427" s="790">
        <f t="shared" si="185"/>
        <v>0</v>
      </c>
      <c r="O427" s="790">
        <f t="shared" si="188"/>
        <v>0</v>
      </c>
      <c r="P427" s="790">
        <f t="shared" si="188"/>
        <v>0</v>
      </c>
      <c r="Q427" s="790">
        <f t="shared" si="188"/>
        <v>0</v>
      </c>
      <c r="R427" s="790">
        <f t="shared" si="188"/>
        <v>0</v>
      </c>
      <c r="S427" s="23" t="s">
        <v>185</v>
      </c>
      <c r="T427" s="23"/>
      <c r="U427" s="21" t="s">
        <v>2844</v>
      </c>
      <c r="V427" s="21" t="s">
        <v>2691</v>
      </c>
      <c r="W427" s="23"/>
      <c r="X427" s="15" t="s">
        <v>186</v>
      </c>
      <c r="Y427" s="1348"/>
      <c r="Z427" s="1348"/>
      <c r="AA427" s="1348"/>
      <c r="AB427" s="1348"/>
      <c r="AC427" s="1348"/>
    </row>
    <row r="428" spans="4:29" s="21" customFormat="1">
      <c r="D428" s="15" t="s">
        <v>178</v>
      </c>
      <c r="E428" s="15" t="s">
        <v>203</v>
      </c>
      <c r="F428" s="790"/>
      <c r="G428" s="15" t="s">
        <v>3245</v>
      </c>
      <c r="H428" s="11" t="s">
        <v>1837</v>
      </c>
      <c r="I428" s="11"/>
      <c r="J428" s="11"/>
      <c r="K428" s="15" t="s">
        <v>217</v>
      </c>
      <c r="L428" s="790">
        <f t="shared" ref="L428:R428" si="197">L234</f>
        <v>0</v>
      </c>
      <c r="M428" s="790">
        <f t="shared" si="197"/>
        <v>0</v>
      </c>
      <c r="N428" s="790">
        <f t="shared" si="197"/>
        <v>0</v>
      </c>
      <c r="O428" s="790">
        <f t="shared" si="197"/>
        <v>0</v>
      </c>
      <c r="P428" s="790">
        <f t="shared" si="197"/>
        <v>0</v>
      </c>
      <c r="Q428" s="790">
        <f t="shared" si="197"/>
        <v>0</v>
      </c>
      <c r="R428" s="790">
        <f t="shared" si="197"/>
        <v>0</v>
      </c>
      <c r="S428" s="23" t="s">
        <v>185</v>
      </c>
      <c r="T428" s="23"/>
      <c r="U428" s="21" t="s">
        <v>2844</v>
      </c>
      <c r="V428" s="21" t="s">
        <v>2691</v>
      </c>
      <c r="W428" s="23"/>
      <c r="X428" s="15" t="s">
        <v>186</v>
      </c>
      <c r="Y428" s="1348"/>
      <c r="Z428" s="1348"/>
      <c r="AA428" s="1348"/>
      <c r="AB428" s="1348"/>
      <c r="AC428" s="1348"/>
    </row>
    <row r="429" spans="4:29" s="21" customFormat="1">
      <c r="D429" s="15" t="s">
        <v>178</v>
      </c>
      <c r="E429" s="15" t="s">
        <v>203</v>
      </c>
      <c r="F429" s="790"/>
      <c r="G429" s="15" t="s">
        <v>3245</v>
      </c>
      <c r="H429" s="11" t="s">
        <v>1837</v>
      </c>
      <c r="I429" s="11"/>
      <c r="J429" s="11"/>
      <c r="K429" s="15" t="s">
        <v>217</v>
      </c>
      <c r="L429" s="790">
        <f t="shared" ref="L429:R429" si="198">L235</f>
        <v>0</v>
      </c>
      <c r="M429" s="790">
        <f t="shared" si="198"/>
        <v>0</v>
      </c>
      <c r="N429" s="790">
        <f t="shared" si="198"/>
        <v>0</v>
      </c>
      <c r="O429" s="790">
        <f t="shared" si="198"/>
        <v>0</v>
      </c>
      <c r="P429" s="790">
        <f t="shared" si="198"/>
        <v>0</v>
      </c>
      <c r="Q429" s="790">
        <f t="shared" si="198"/>
        <v>0</v>
      </c>
      <c r="R429" s="790">
        <f t="shared" si="198"/>
        <v>0</v>
      </c>
      <c r="S429" s="23" t="s">
        <v>185</v>
      </c>
      <c r="T429" s="23"/>
      <c r="U429" s="21" t="s">
        <v>2844</v>
      </c>
      <c r="V429" s="21" t="s">
        <v>2691</v>
      </c>
      <c r="W429" s="23"/>
      <c r="X429" s="15" t="s">
        <v>186</v>
      </c>
      <c r="Y429" s="1348"/>
      <c r="Z429" s="1348"/>
      <c r="AA429" s="1348"/>
      <c r="AB429" s="1348"/>
      <c r="AC429" s="1348"/>
    </row>
    <row r="430" spans="4:29" s="21" customFormat="1">
      <c r="D430" s="15" t="s">
        <v>178</v>
      </c>
      <c r="E430" s="15" t="s">
        <v>203</v>
      </c>
      <c r="F430" s="790"/>
      <c r="G430" s="15" t="s">
        <v>3245</v>
      </c>
      <c r="H430" s="11" t="s">
        <v>1837</v>
      </c>
      <c r="I430" s="11"/>
      <c r="J430" s="11"/>
      <c r="K430" s="15" t="s">
        <v>217</v>
      </c>
      <c r="L430" s="790">
        <f t="shared" ref="L430:R430" si="199">L236</f>
        <v>0</v>
      </c>
      <c r="M430" s="790">
        <f t="shared" si="199"/>
        <v>0</v>
      </c>
      <c r="N430" s="790">
        <f t="shared" si="199"/>
        <v>0</v>
      </c>
      <c r="O430" s="790">
        <f t="shared" si="199"/>
        <v>0</v>
      </c>
      <c r="P430" s="790">
        <f t="shared" si="199"/>
        <v>0</v>
      </c>
      <c r="Q430" s="790">
        <f t="shared" si="199"/>
        <v>0</v>
      </c>
      <c r="R430" s="790">
        <f t="shared" si="199"/>
        <v>0</v>
      </c>
      <c r="S430" s="23" t="s">
        <v>185</v>
      </c>
      <c r="T430" s="23"/>
      <c r="U430" s="21" t="s">
        <v>2844</v>
      </c>
      <c r="V430" s="21" t="s">
        <v>2691</v>
      </c>
      <c r="W430" s="23"/>
      <c r="X430" s="15" t="s">
        <v>186</v>
      </c>
      <c r="Y430" s="1348"/>
      <c r="Z430" s="1348"/>
      <c r="AA430" s="1348"/>
      <c r="AB430" s="1348"/>
      <c r="AC430" s="1348"/>
    </row>
    <row r="431" spans="4:29" s="21" customFormat="1">
      <c r="D431" s="15" t="s">
        <v>178</v>
      </c>
      <c r="E431" s="15" t="s">
        <v>203</v>
      </c>
      <c r="F431" s="790"/>
      <c r="G431" s="15" t="s">
        <v>3245</v>
      </c>
      <c r="H431" s="11" t="s">
        <v>1837</v>
      </c>
      <c r="I431" s="11"/>
      <c r="J431" s="11"/>
      <c r="K431" s="15" t="s">
        <v>217</v>
      </c>
      <c r="L431" s="790">
        <f t="shared" ref="L431:R431" si="200">L237</f>
        <v>0</v>
      </c>
      <c r="M431" s="790">
        <f t="shared" si="200"/>
        <v>0</v>
      </c>
      <c r="N431" s="790">
        <f t="shared" si="200"/>
        <v>0</v>
      </c>
      <c r="O431" s="790">
        <f t="shared" si="200"/>
        <v>0</v>
      </c>
      <c r="P431" s="790">
        <f t="shared" si="200"/>
        <v>0</v>
      </c>
      <c r="Q431" s="790">
        <f t="shared" si="200"/>
        <v>0</v>
      </c>
      <c r="R431" s="790">
        <f t="shared" si="200"/>
        <v>0</v>
      </c>
      <c r="S431" s="23" t="s">
        <v>185</v>
      </c>
      <c r="T431" s="23"/>
      <c r="U431" s="21" t="s">
        <v>2844</v>
      </c>
      <c r="V431" s="21" t="s">
        <v>2691</v>
      </c>
      <c r="W431" s="23"/>
      <c r="X431" s="15" t="s">
        <v>186</v>
      </c>
      <c r="Y431" s="1348"/>
      <c r="Z431" s="1348"/>
      <c r="AA431" s="1348"/>
      <c r="AB431" s="1348"/>
      <c r="AC431" s="1348"/>
    </row>
    <row r="432" spans="4:29" s="21" customFormat="1">
      <c r="D432" s="15" t="s">
        <v>178</v>
      </c>
      <c r="E432" s="15" t="s">
        <v>203</v>
      </c>
      <c r="F432" s="790"/>
      <c r="G432" s="15" t="s">
        <v>3245</v>
      </c>
      <c r="H432" s="11" t="s">
        <v>1837</v>
      </c>
      <c r="I432" s="11"/>
      <c r="J432" s="11"/>
      <c r="K432" s="15" t="s">
        <v>217</v>
      </c>
      <c r="L432" s="790">
        <f t="shared" ref="L432:R432" si="201">L238</f>
        <v>0</v>
      </c>
      <c r="M432" s="790">
        <f t="shared" si="201"/>
        <v>0</v>
      </c>
      <c r="N432" s="790">
        <f t="shared" si="201"/>
        <v>0</v>
      </c>
      <c r="O432" s="790">
        <f t="shared" si="201"/>
        <v>0</v>
      </c>
      <c r="P432" s="790">
        <f t="shared" si="201"/>
        <v>0</v>
      </c>
      <c r="Q432" s="790">
        <f t="shared" si="201"/>
        <v>0</v>
      </c>
      <c r="R432" s="790">
        <f t="shared" si="201"/>
        <v>0</v>
      </c>
      <c r="S432" s="23" t="s">
        <v>185</v>
      </c>
      <c r="T432" s="23"/>
      <c r="U432" s="21" t="s">
        <v>2844</v>
      </c>
      <c r="V432" s="21" t="s">
        <v>2691</v>
      </c>
      <c r="W432" s="23"/>
      <c r="X432" s="15" t="s">
        <v>186</v>
      </c>
      <c r="Y432" s="1348"/>
      <c r="Z432" s="1348"/>
      <c r="AA432" s="1348"/>
      <c r="AB432" s="1348"/>
      <c r="AC432" s="1348"/>
    </row>
    <row r="433" spans="2:29" s="21" customFormat="1">
      <c r="B433" s="11"/>
      <c r="C433" s="11"/>
      <c r="D433" s="15" t="s">
        <v>178</v>
      </c>
      <c r="E433" s="15" t="s">
        <v>203</v>
      </c>
      <c r="F433" s="790"/>
      <c r="G433" s="15" t="s">
        <v>3245</v>
      </c>
      <c r="H433" s="11" t="s">
        <v>1837</v>
      </c>
      <c r="I433" s="11"/>
      <c r="J433" s="11"/>
      <c r="K433" s="15" t="s">
        <v>217</v>
      </c>
      <c r="L433" s="790">
        <f t="shared" ref="L433:R433" si="202">L239</f>
        <v>0</v>
      </c>
      <c r="M433" s="790">
        <f t="shared" si="202"/>
        <v>0</v>
      </c>
      <c r="N433" s="790">
        <f t="shared" si="202"/>
        <v>0</v>
      </c>
      <c r="O433" s="790">
        <f t="shared" si="202"/>
        <v>0</v>
      </c>
      <c r="P433" s="790">
        <f t="shared" si="202"/>
        <v>0</v>
      </c>
      <c r="Q433" s="790">
        <f t="shared" si="202"/>
        <v>0</v>
      </c>
      <c r="R433" s="790">
        <f t="shared" si="202"/>
        <v>0</v>
      </c>
      <c r="S433" s="23" t="s">
        <v>185</v>
      </c>
      <c r="T433" s="23"/>
      <c r="U433" s="21" t="s">
        <v>2844</v>
      </c>
      <c r="V433" s="21" t="s">
        <v>2691</v>
      </c>
      <c r="W433" s="23"/>
      <c r="X433" s="15" t="s">
        <v>186</v>
      </c>
      <c r="Y433" s="1348"/>
      <c r="Z433" s="1348"/>
      <c r="AA433" s="1348"/>
      <c r="AB433" s="1348"/>
      <c r="AC433" s="1348"/>
    </row>
    <row r="434" spans="2:29" s="21" customFormat="1">
      <c r="B434" s="11"/>
      <c r="C434" s="11"/>
      <c r="D434" s="15" t="s">
        <v>178</v>
      </c>
      <c r="E434" s="15" t="s">
        <v>203</v>
      </c>
      <c r="F434" s="790"/>
      <c r="G434" s="15" t="s">
        <v>3245</v>
      </c>
      <c r="H434" s="11" t="s">
        <v>1837</v>
      </c>
      <c r="I434" s="11"/>
      <c r="J434" s="11"/>
      <c r="K434" s="15" t="s">
        <v>217</v>
      </c>
      <c r="L434" s="790">
        <f t="shared" ref="L434:R434" si="203">L240</f>
        <v>0</v>
      </c>
      <c r="M434" s="790">
        <f t="shared" si="203"/>
        <v>0</v>
      </c>
      <c r="N434" s="790">
        <f t="shared" si="203"/>
        <v>0</v>
      </c>
      <c r="O434" s="790">
        <f t="shared" si="203"/>
        <v>0</v>
      </c>
      <c r="P434" s="790">
        <f t="shared" si="203"/>
        <v>0</v>
      </c>
      <c r="Q434" s="790">
        <f t="shared" si="203"/>
        <v>0</v>
      </c>
      <c r="R434" s="790">
        <f t="shared" si="203"/>
        <v>0</v>
      </c>
      <c r="S434" s="23" t="s">
        <v>185</v>
      </c>
      <c r="T434" s="23"/>
      <c r="U434" s="21" t="s">
        <v>2844</v>
      </c>
      <c r="V434" s="21" t="s">
        <v>2691</v>
      </c>
      <c r="W434" s="23"/>
      <c r="X434" s="15" t="s">
        <v>186</v>
      </c>
      <c r="Y434" s="1348"/>
      <c r="Z434" s="1348"/>
      <c r="AA434" s="1348"/>
      <c r="AB434" s="1348"/>
      <c r="AC434" s="1348"/>
    </row>
    <row r="435" spans="2:29" s="21" customFormat="1">
      <c r="B435" s="11"/>
      <c r="C435" s="11"/>
      <c r="D435" s="15" t="s">
        <v>178</v>
      </c>
      <c r="E435" s="15" t="s">
        <v>203</v>
      </c>
      <c r="F435" s="790"/>
      <c r="G435" s="15" t="s">
        <v>3245</v>
      </c>
      <c r="H435" s="11" t="s">
        <v>1837</v>
      </c>
      <c r="I435" s="11"/>
      <c r="J435" s="11"/>
      <c r="K435" s="15" t="s">
        <v>217</v>
      </c>
      <c r="L435" s="790">
        <f t="shared" ref="L435:R435" si="204">L241</f>
        <v>0</v>
      </c>
      <c r="M435" s="790">
        <f t="shared" si="204"/>
        <v>0</v>
      </c>
      <c r="N435" s="790">
        <f t="shared" si="204"/>
        <v>0</v>
      </c>
      <c r="O435" s="790">
        <f t="shared" si="204"/>
        <v>0</v>
      </c>
      <c r="P435" s="790">
        <f t="shared" si="204"/>
        <v>0</v>
      </c>
      <c r="Q435" s="790">
        <f t="shared" si="204"/>
        <v>0</v>
      </c>
      <c r="R435" s="790">
        <f t="shared" si="204"/>
        <v>0</v>
      </c>
      <c r="S435" s="23" t="s">
        <v>185</v>
      </c>
      <c r="T435" s="23"/>
      <c r="U435" s="21" t="s">
        <v>2844</v>
      </c>
      <c r="V435" s="21" t="s">
        <v>2691</v>
      </c>
      <c r="W435" s="23"/>
      <c r="X435" s="15" t="s">
        <v>186</v>
      </c>
      <c r="Y435" s="1348"/>
      <c r="Z435" s="1348"/>
      <c r="AA435" s="1348"/>
      <c r="AB435" s="1348"/>
      <c r="AC435" s="1348"/>
    </row>
    <row r="436" spans="2:29" s="21" customFormat="1">
      <c r="B436" s="11"/>
      <c r="C436" s="11"/>
      <c r="D436" s="15" t="s">
        <v>178</v>
      </c>
      <c r="E436" s="15" t="s">
        <v>203</v>
      </c>
      <c r="F436" s="790"/>
      <c r="G436" s="15" t="s">
        <v>3245</v>
      </c>
      <c r="H436" s="11" t="s">
        <v>1837</v>
      </c>
      <c r="I436" s="11"/>
      <c r="J436" s="11"/>
      <c r="K436" s="15" t="s">
        <v>217</v>
      </c>
      <c r="L436" s="790">
        <f t="shared" ref="L436:M436" si="205">L242</f>
        <v>0</v>
      </c>
      <c r="M436" s="790">
        <f t="shared" si="205"/>
        <v>0</v>
      </c>
      <c r="N436" s="790">
        <f t="shared" ref="N436:R436" si="206">N242</f>
        <v>0</v>
      </c>
      <c r="O436" s="790">
        <f t="shared" si="206"/>
        <v>0</v>
      </c>
      <c r="P436" s="790">
        <f t="shared" si="206"/>
        <v>0</v>
      </c>
      <c r="Q436" s="790">
        <f t="shared" si="206"/>
        <v>0</v>
      </c>
      <c r="R436" s="790">
        <f t="shared" si="206"/>
        <v>0</v>
      </c>
      <c r="S436" s="23" t="s">
        <v>185</v>
      </c>
      <c r="T436" s="23"/>
      <c r="U436" s="21" t="s">
        <v>2844</v>
      </c>
      <c r="V436" s="21" t="s">
        <v>2691</v>
      </c>
      <c r="W436" s="23"/>
      <c r="X436" s="15" t="s">
        <v>186</v>
      </c>
      <c r="Y436" s="1348"/>
      <c r="Z436" s="1348"/>
      <c r="AA436" s="1348"/>
      <c r="AB436" s="1348"/>
      <c r="AC436" s="1348"/>
    </row>
    <row r="437" spans="2:29" s="21" customFormat="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2:29" s="21" customFormat="1" ht="17.649999999999999">
      <c r="B438" s="28" t="s">
        <v>2870</v>
      </c>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2:29" s="21" customFormat="1">
      <c r="B439" s="12"/>
      <c r="C439" s="12"/>
      <c r="D439" s="12"/>
      <c r="E439" s="12"/>
      <c r="F439" s="22"/>
      <c r="G439" s="12"/>
      <c r="H439" s="7"/>
      <c r="I439" s="7"/>
      <c r="J439" s="7"/>
      <c r="K439" s="7"/>
      <c r="L439" s="7"/>
      <c r="M439" s="7"/>
      <c r="N439" s="7"/>
      <c r="O439" s="7"/>
      <c r="P439" s="7"/>
      <c r="Q439" s="7"/>
      <c r="R439" s="12"/>
      <c r="S439" s="22"/>
      <c r="T439" s="22"/>
      <c r="U439" s="22"/>
      <c r="V439" s="22"/>
      <c r="W439" s="22"/>
      <c r="X439" s="15"/>
      <c r="Y439" s="15"/>
      <c r="Z439" s="15"/>
      <c r="AA439" s="15"/>
      <c r="AB439" s="15"/>
      <c r="AC439" s="15"/>
    </row>
    <row r="440" spans="2:29" s="21" customFormat="1" ht="13.9">
      <c r="B440" s="12"/>
      <c r="C440" s="34" t="s">
        <v>1811</v>
      </c>
      <c r="D440" s="34"/>
      <c r="E440" s="33"/>
      <c r="F440" s="33"/>
      <c r="G440" s="33"/>
      <c r="H440" s="33"/>
      <c r="I440" s="33"/>
      <c r="J440" s="33"/>
      <c r="K440" s="33"/>
      <c r="L440" s="34"/>
      <c r="M440" s="34"/>
      <c r="N440" s="34"/>
      <c r="O440" s="34"/>
      <c r="P440" s="34"/>
      <c r="Q440" s="34"/>
      <c r="R440" s="33"/>
      <c r="S440" s="33"/>
      <c r="T440" s="33"/>
      <c r="U440" s="33"/>
      <c r="V440" s="33"/>
      <c r="W440" s="33"/>
      <c r="X440" s="33"/>
      <c r="Y440" s="33"/>
      <c r="Z440" s="33"/>
      <c r="AA440" s="33"/>
      <c r="AB440" s="33"/>
      <c r="AC440" s="33"/>
    </row>
    <row r="441" spans="2:29" s="21" customFormat="1">
      <c r="B441" s="12"/>
      <c r="C441" s="12"/>
      <c r="D441" s="12"/>
      <c r="E441" s="12"/>
      <c r="F441" s="22"/>
      <c r="G441" s="12"/>
      <c r="H441" s="7"/>
      <c r="I441" s="7"/>
      <c r="J441" s="7"/>
      <c r="K441" s="7"/>
      <c r="L441" s="7"/>
      <c r="M441" s="7"/>
      <c r="N441" s="7"/>
      <c r="O441" s="7"/>
      <c r="P441" s="103"/>
      <c r="Q441" s="7"/>
      <c r="R441" s="12"/>
      <c r="S441" s="22"/>
      <c r="T441" s="22"/>
      <c r="U441" s="22"/>
      <c r="V441" s="22"/>
      <c r="W441" s="22"/>
      <c r="X441" s="15"/>
      <c r="Y441" s="15"/>
      <c r="Z441" s="15"/>
      <c r="AA441" s="15"/>
      <c r="AB441" s="15"/>
      <c r="AC441" s="15"/>
    </row>
    <row r="442" spans="2:29" s="21" customFormat="1" ht="14.25" customHeight="1">
      <c r="B442" s="12"/>
      <c r="C442" s="12"/>
      <c r="D442" s="80" t="s">
        <v>256</v>
      </c>
      <c r="E442" s="81"/>
      <c r="F442" s="81"/>
      <c r="G442" s="81"/>
      <c r="H442" s="81"/>
      <c r="I442" s="81"/>
      <c r="J442" s="81"/>
      <c r="K442" s="81"/>
      <c r="L442" s="81"/>
      <c r="M442" s="81"/>
      <c r="N442" s="81"/>
      <c r="O442" s="81"/>
      <c r="P442" s="106"/>
      <c r="Q442" s="81"/>
      <c r="R442" s="81"/>
      <c r="S442" s="81"/>
      <c r="T442" s="81"/>
      <c r="U442" s="81"/>
      <c r="V442" s="81"/>
      <c r="W442" s="81"/>
      <c r="X442" s="81"/>
      <c r="Y442" s="81"/>
      <c r="Z442" s="81"/>
      <c r="AA442" s="81"/>
      <c r="AB442" s="81"/>
      <c r="AC442" s="81"/>
    </row>
    <row r="443" spans="2:29" s="21" customFormat="1">
      <c r="B443" s="12"/>
      <c r="C443" s="12"/>
      <c r="D443" s="12"/>
      <c r="E443" s="12"/>
      <c r="F443" s="22"/>
      <c r="G443" s="12"/>
      <c r="H443" s="7"/>
      <c r="I443" s="7"/>
      <c r="J443" s="7"/>
      <c r="K443" s="7"/>
      <c r="L443" s="7"/>
      <c r="M443" s="7"/>
      <c r="N443" s="7"/>
      <c r="O443" s="7"/>
      <c r="P443" s="7"/>
      <c r="Q443" s="7"/>
      <c r="R443" s="12"/>
      <c r="S443" s="22"/>
      <c r="T443" s="22"/>
      <c r="U443" s="22"/>
      <c r="V443" s="22"/>
      <c r="W443" s="22"/>
      <c r="X443" s="15"/>
    </row>
    <row r="444" spans="2:29" s="21" customFormat="1">
      <c r="B444" s="11"/>
      <c r="C444" s="11"/>
      <c r="D444" s="20"/>
      <c r="E444" s="20"/>
      <c r="F444" s="88"/>
      <c r="G444" s="83" t="s">
        <v>3245</v>
      </c>
      <c r="H444" s="11" t="s">
        <v>1811</v>
      </c>
      <c r="I444" s="11" t="s">
        <v>256</v>
      </c>
      <c r="J444" s="11"/>
      <c r="K444" s="20" t="s">
        <v>217</v>
      </c>
      <c r="L444" s="790">
        <f t="shared" ref="L444:L459" si="207">L56</f>
        <v>0</v>
      </c>
      <c r="M444" s="790">
        <f t="shared" ref="M444:Q444" si="208">M56</f>
        <v>0</v>
      </c>
      <c r="N444" s="790">
        <f t="shared" si="208"/>
        <v>0</v>
      </c>
      <c r="O444" s="790">
        <f t="shared" si="208"/>
        <v>0</v>
      </c>
      <c r="P444" s="790">
        <f t="shared" si="208"/>
        <v>0</v>
      </c>
      <c r="Q444" s="790">
        <f t="shared" si="208"/>
        <v>0</v>
      </c>
      <c r="R444" s="11"/>
      <c r="S444" s="21" t="s">
        <v>197</v>
      </c>
      <c r="X444" s="7" t="s">
        <v>208</v>
      </c>
      <c r="Y444" s="1348"/>
      <c r="Z444" s="1348"/>
      <c r="AA444" s="1348"/>
      <c r="AB444" s="1348"/>
      <c r="AC444" s="1348"/>
    </row>
    <row r="445" spans="2:29" s="21" customFormat="1">
      <c r="B445" s="11"/>
      <c r="C445" s="11"/>
      <c r="D445" s="20"/>
      <c r="E445" s="20"/>
      <c r="F445" s="88"/>
      <c r="G445" s="20" t="s">
        <v>3245</v>
      </c>
      <c r="H445" s="11" t="s">
        <v>1811</v>
      </c>
      <c r="I445" s="11" t="s">
        <v>256</v>
      </c>
      <c r="J445" s="11"/>
      <c r="K445" s="20" t="s">
        <v>217</v>
      </c>
      <c r="L445" s="790">
        <f t="shared" si="207"/>
        <v>0</v>
      </c>
      <c r="M445" s="790">
        <f t="shared" ref="M445:Q459" si="209">M57</f>
        <v>0</v>
      </c>
      <c r="N445" s="790">
        <f t="shared" si="209"/>
        <v>0</v>
      </c>
      <c r="O445" s="790">
        <f t="shared" si="209"/>
        <v>0</v>
      </c>
      <c r="P445" s="790">
        <f t="shared" si="209"/>
        <v>0</v>
      </c>
      <c r="Q445" s="790">
        <f t="shared" si="209"/>
        <v>0</v>
      </c>
      <c r="R445" s="11"/>
      <c r="S445" s="21" t="s">
        <v>197</v>
      </c>
      <c r="X445" s="7" t="s">
        <v>208</v>
      </c>
      <c r="Y445" s="1348"/>
      <c r="Z445" s="1348"/>
      <c r="AA445" s="1348"/>
      <c r="AB445" s="1348"/>
      <c r="AC445" s="1348"/>
    </row>
    <row r="446" spans="2:29" s="21" customFormat="1">
      <c r="B446" s="11"/>
      <c r="C446" s="11"/>
      <c r="D446" s="20"/>
      <c r="E446" s="20"/>
      <c r="F446" s="88"/>
      <c r="G446" s="20" t="s">
        <v>3245</v>
      </c>
      <c r="H446" s="11" t="s">
        <v>1811</v>
      </c>
      <c r="I446" s="11" t="s">
        <v>256</v>
      </c>
      <c r="J446" s="11"/>
      <c r="K446" s="20" t="s">
        <v>217</v>
      </c>
      <c r="L446" s="790">
        <f t="shared" si="207"/>
        <v>0</v>
      </c>
      <c r="M446" s="790">
        <f t="shared" si="209"/>
        <v>0</v>
      </c>
      <c r="N446" s="790">
        <f t="shared" si="209"/>
        <v>0</v>
      </c>
      <c r="O446" s="790">
        <f t="shared" si="209"/>
        <v>0</v>
      </c>
      <c r="P446" s="790">
        <f t="shared" si="209"/>
        <v>0</v>
      </c>
      <c r="Q446" s="790">
        <f t="shared" si="209"/>
        <v>0</v>
      </c>
      <c r="R446" s="11"/>
      <c r="S446" s="21" t="s">
        <v>197</v>
      </c>
      <c r="X446" s="7" t="s">
        <v>208</v>
      </c>
      <c r="Y446" s="1348"/>
      <c r="Z446" s="1348"/>
      <c r="AA446" s="1348"/>
      <c r="AB446" s="1348"/>
      <c r="AC446" s="1348"/>
    </row>
    <row r="447" spans="2:29" s="21" customFormat="1">
      <c r="B447" s="11"/>
      <c r="C447" s="11"/>
      <c r="D447" s="20"/>
      <c r="E447" s="20"/>
      <c r="F447" s="88"/>
      <c r="G447" s="20" t="s">
        <v>3245</v>
      </c>
      <c r="H447" s="11" t="s">
        <v>1811</v>
      </c>
      <c r="I447" s="11" t="s">
        <v>256</v>
      </c>
      <c r="J447" s="11"/>
      <c r="K447" s="20" t="s">
        <v>217</v>
      </c>
      <c r="L447" s="790">
        <f t="shared" si="207"/>
        <v>0</v>
      </c>
      <c r="M447" s="790">
        <f t="shared" si="209"/>
        <v>0</v>
      </c>
      <c r="N447" s="790">
        <f t="shared" si="209"/>
        <v>0</v>
      </c>
      <c r="O447" s="790">
        <f t="shared" si="209"/>
        <v>0</v>
      </c>
      <c r="P447" s="790">
        <f t="shared" si="209"/>
        <v>0</v>
      </c>
      <c r="Q447" s="790">
        <f t="shared" si="209"/>
        <v>0</v>
      </c>
      <c r="R447" s="11"/>
      <c r="S447" s="21" t="s">
        <v>197</v>
      </c>
      <c r="X447" s="7" t="s">
        <v>208</v>
      </c>
      <c r="Y447" s="1348"/>
      <c r="Z447" s="1348"/>
      <c r="AA447" s="1348"/>
      <c r="AB447" s="1348"/>
      <c r="AC447" s="1348"/>
    </row>
    <row r="448" spans="2:29" s="21" customFormat="1">
      <c r="B448" s="11"/>
      <c r="C448" s="11"/>
      <c r="D448" s="15"/>
      <c r="E448" s="15"/>
      <c r="F448" s="88"/>
      <c r="G448" s="15" t="s">
        <v>3245</v>
      </c>
      <c r="H448" s="11" t="s">
        <v>1811</v>
      </c>
      <c r="I448" s="11" t="s">
        <v>256</v>
      </c>
      <c r="J448" s="11"/>
      <c r="K448" s="15" t="s">
        <v>217</v>
      </c>
      <c r="L448" s="790">
        <f t="shared" si="207"/>
        <v>0</v>
      </c>
      <c r="M448" s="790">
        <f t="shared" si="209"/>
        <v>0</v>
      </c>
      <c r="N448" s="790">
        <f t="shared" si="209"/>
        <v>0</v>
      </c>
      <c r="O448" s="790">
        <f t="shared" si="209"/>
        <v>0</v>
      </c>
      <c r="P448" s="790">
        <f t="shared" si="209"/>
        <v>0</v>
      </c>
      <c r="Q448" s="790">
        <f t="shared" si="209"/>
        <v>0</v>
      </c>
      <c r="R448" s="11"/>
      <c r="S448" s="13" t="s">
        <v>197</v>
      </c>
      <c r="T448" s="13"/>
      <c r="U448" s="13"/>
      <c r="V448" s="13"/>
      <c r="W448" s="13"/>
      <c r="X448" s="15" t="s">
        <v>208</v>
      </c>
      <c r="Y448" s="1348"/>
      <c r="Z448" s="1348"/>
      <c r="AA448" s="1348"/>
      <c r="AB448" s="1348"/>
      <c r="AC448" s="1348"/>
    </row>
    <row r="449" spans="4:29" s="21" customFormat="1">
      <c r="D449" s="15"/>
      <c r="E449" s="15"/>
      <c r="F449" s="88"/>
      <c r="G449" s="15" t="s">
        <v>3245</v>
      </c>
      <c r="H449" s="11" t="s">
        <v>1811</v>
      </c>
      <c r="I449" s="11" t="s">
        <v>256</v>
      </c>
      <c r="J449" s="11"/>
      <c r="K449" s="15" t="s">
        <v>217</v>
      </c>
      <c r="L449" s="790">
        <f t="shared" si="207"/>
        <v>0</v>
      </c>
      <c r="M449" s="790">
        <f t="shared" si="209"/>
        <v>0</v>
      </c>
      <c r="N449" s="790">
        <f t="shared" si="209"/>
        <v>0</v>
      </c>
      <c r="O449" s="790">
        <f t="shared" si="209"/>
        <v>0</v>
      </c>
      <c r="P449" s="790">
        <f t="shared" si="209"/>
        <v>0</v>
      </c>
      <c r="Q449" s="790">
        <f t="shared" si="209"/>
        <v>0</v>
      </c>
      <c r="R449" s="11"/>
      <c r="S449" s="23" t="s">
        <v>197</v>
      </c>
      <c r="T449" s="23"/>
      <c r="U449" s="23"/>
      <c r="V449" s="23"/>
      <c r="W449" s="23"/>
      <c r="X449" s="15" t="s">
        <v>208</v>
      </c>
      <c r="Y449" s="1348"/>
      <c r="Z449" s="1348"/>
      <c r="AA449" s="1348"/>
      <c r="AB449" s="1348"/>
      <c r="AC449" s="1348"/>
    </row>
    <row r="450" spans="4:29" s="21" customFormat="1">
      <c r="D450" s="15"/>
      <c r="E450" s="15"/>
      <c r="F450" s="88"/>
      <c r="G450" s="15" t="s">
        <v>3245</v>
      </c>
      <c r="H450" s="11" t="s">
        <v>1811</v>
      </c>
      <c r="I450" s="11" t="s">
        <v>256</v>
      </c>
      <c r="J450" s="11"/>
      <c r="K450" s="15" t="s">
        <v>217</v>
      </c>
      <c r="L450" s="790">
        <f t="shared" si="207"/>
        <v>0</v>
      </c>
      <c r="M450" s="790">
        <f t="shared" si="209"/>
        <v>0</v>
      </c>
      <c r="N450" s="790">
        <f t="shared" si="209"/>
        <v>0</v>
      </c>
      <c r="O450" s="790">
        <f t="shared" si="209"/>
        <v>0</v>
      </c>
      <c r="P450" s="790">
        <f t="shared" si="209"/>
        <v>0</v>
      </c>
      <c r="Q450" s="790">
        <f t="shared" si="209"/>
        <v>0</v>
      </c>
      <c r="R450" s="11"/>
      <c r="S450" s="23" t="s">
        <v>197</v>
      </c>
      <c r="T450" s="23"/>
      <c r="U450" s="23"/>
      <c r="V450" s="23"/>
      <c r="W450" s="23"/>
      <c r="X450" s="15" t="s">
        <v>208</v>
      </c>
      <c r="Y450" s="1348"/>
      <c r="Z450" s="1348"/>
      <c r="AA450" s="1348"/>
      <c r="AB450" s="1348"/>
      <c r="AC450" s="1348"/>
    </row>
    <row r="451" spans="4:29" s="21" customFormat="1">
      <c r="D451" s="15"/>
      <c r="E451" s="15"/>
      <c r="F451" s="88"/>
      <c r="G451" s="15" t="s">
        <v>3245</v>
      </c>
      <c r="H451" s="11" t="s">
        <v>1811</v>
      </c>
      <c r="I451" s="11" t="s">
        <v>256</v>
      </c>
      <c r="J451" s="11"/>
      <c r="K451" s="15" t="s">
        <v>217</v>
      </c>
      <c r="L451" s="790">
        <f t="shared" si="207"/>
        <v>0</v>
      </c>
      <c r="M451" s="790">
        <f t="shared" si="209"/>
        <v>0</v>
      </c>
      <c r="N451" s="790">
        <f t="shared" si="209"/>
        <v>0</v>
      </c>
      <c r="O451" s="790">
        <f t="shared" si="209"/>
        <v>0</v>
      </c>
      <c r="P451" s="790">
        <f t="shared" si="209"/>
        <v>0</v>
      </c>
      <c r="Q451" s="790">
        <f t="shared" si="209"/>
        <v>0</v>
      </c>
      <c r="R451" s="11"/>
      <c r="S451" s="23" t="s">
        <v>197</v>
      </c>
      <c r="T451" s="23"/>
      <c r="U451" s="23"/>
      <c r="V451" s="23"/>
      <c r="W451" s="23"/>
      <c r="X451" s="15" t="s">
        <v>208</v>
      </c>
      <c r="Y451" s="1348"/>
      <c r="Z451" s="1348"/>
      <c r="AA451" s="1348"/>
      <c r="AB451" s="1348"/>
      <c r="AC451" s="1348"/>
    </row>
    <row r="452" spans="4:29" s="21" customFormat="1">
      <c r="D452" s="20"/>
      <c r="E452" s="20"/>
      <c r="F452" s="88"/>
      <c r="G452" s="20" t="s">
        <v>3245</v>
      </c>
      <c r="H452" s="11" t="s">
        <v>1811</v>
      </c>
      <c r="I452" s="11" t="s">
        <v>256</v>
      </c>
      <c r="J452" s="11"/>
      <c r="K452" s="20" t="s">
        <v>217</v>
      </c>
      <c r="L452" s="790">
        <f t="shared" si="207"/>
        <v>0</v>
      </c>
      <c r="M452" s="790">
        <f t="shared" si="209"/>
        <v>0</v>
      </c>
      <c r="N452" s="790">
        <f t="shared" si="209"/>
        <v>0</v>
      </c>
      <c r="O452" s="790">
        <f t="shared" si="209"/>
        <v>0</v>
      </c>
      <c r="P452" s="790">
        <f t="shared" si="209"/>
        <v>0</v>
      </c>
      <c r="Q452" s="790">
        <f t="shared" si="209"/>
        <v>0</v>
      </c>
      <c r="R452" s="11"/>
      <c r="S452" s="21" t="s">
        <v>197</v>
      </c>
      <c r="X452" s="7" t="s">
        <v>208</v>
      </c>
      <c r="Y452" s="1348"/>
      <c r="Z452" s="1348"/>
      <c r="AA452" s="1348"/>
      <c r="AB452" s="1348"/>
      <c r="AC452" s="1348"/>
    </row>
    <row r="453" spans="4:29" s="21" customFormat="1">
      <c r="D453" s="20"/>
      <c r="E453" s="20"/>
      <c r="F453" s="88"/>
      <c r="G453" s="20" t="s">
        <v>3245</v>
      </c>
      <c r="H453" s="11" t="s">
        <v>1811</v>
      </c>
      <c r="I453" s="11" t="s">
        <v>256</v>
      </c>
      <c r="J453" s="11"/>
      <c r="K453" s="20" t="s">
        <v>217</v>
      </c>
      <c r="L453" s="790">
        <f t="shared" si="207"/>
        <v>0</v>
      </c>
      <c r="M453" s="790">
        <f t="shared" si="209"/>
        <v>0</v>
      </c>
      <c r="N453" s="790">
        <f t="shared" si="209"/>
        <v>0</v>
      </c>
      <c r="O453" s="790">
        <f t="shared" si="209"/>
        <v>0</v>
      </c>
      <c r="P453" s="790">
        <f t="shared" si="209"/>
        <v>0</v>
      </c>
      <c r="Q453" s="790">
        <f t="shared" si="209"/>
        <v>0</v>
      </c>
      <c r="R453" s="11"/>
      <c r="S453" s="21" t="s">
        <v>197</v>
      </c>
      <c r="X453" s="7" t="s">
        <v>208</v>
      </c>
      <c r="Y453" s="1348"/>
      <c r="Z453" s="1348"/>
      <c r="AA453" s="1348"/>
      <c r="AB453" s="1348"/>
      <c r="AC453" s="1348"/>
    </row>
    <row r="454" spans="4:29" s="21" customFormat="1">
      <c r="D454" s="20"/>
      <c r="E454" s="20"/>
      <c r="F454" s="88"/>
      <c r="G454" s="20" t="s">
        <v>3245</v>
      </c>
      <c r="H454" s="11" t="s">
        <v>1811</v>
      </c>
      <c r="I454" s="11" t="s">
        <v>256</v>
      </c>
      <c r="J454" s="11"/>
      <c r="K454" s="20" t="s">
        <v>217</v>
      </c>
      <c r="L454" s="790">
        <f t="shared" si="207"/>
        <v>0</v>
      </c>
      <c r="M454" s="790">
        <f t="shared" si="209"/>
        <v>0</v>
      </c>
      <c r="N454" s="790">
        <f t="shared" si="209"/>
        <v>0</v>
      </c>
      <c r="O454" s="790">
        <f t="shared" si="209"/>
        <v>0</v>
      </c>
      <c r="P454" s="790">
        <f t="shared" si="209"/>
        <v>0</v>
      </c>
      <c r="Q454" s="790">
        <f t="shared" si="209"/>
        <v>0</v>
      </c>
      <c r="R454" s="11"/>
      <c r="S454" s="21" t="s">
        <v>197</v>
      </c>
      <c r="X454" s="7" t="s">
        <v>208</v>
      </c>
      <c r="Y454" s="1348"/>
      <c r="Z454" s="1348"/>
      <c r="AA454" s="1348"/>
      <c r="AB454" s="1348"/>
      <c r="AC454" s="1348"/>
    </row>
    <row r="455" spans="4:29" s="21" customFormat="1">
      <c r="D455" s="20"/>
      <c r="E455" s="20"/>
      <c r="F455" s="88"/>
      <c r="G455" s="20" t="s">
        <v>3245</v>
      </c>
      <c r="H455" s="11" t="s">
        <v>1811</v>
      </c>
      <c r="I455" s="11" t="s">
        <v>256</v>
      </c>
      <c r="J455" s="11"/>
      <c r="K455" s="20" t="s">
        <v>217</v>
      </c>
      <c r="L455" s="790">
        <f t="shared" si="207"/>
        <v>0</v>
      </c>
      <c r="M455" s="790">
        <f t="shared" si="209"/>
        <v>0</v>
      </c>
      <c r="N455" s="790">
        <f t="shared" si="209"/>
        <v>0</v>
      </c>
      <c r="O455" s="790">
        <f t="shared" si="209"/>
        <v>0</v>
      </c>
      <c r="P455" s="790">
        <f t="shared" si="209"/>
        <v>0</v>
      </c>
      <c r="Q455" s="790">
        <f t="shared" si="209"/>
        <v>0</v>
      </c>
      <c r="R455" s="11"/>
      <c r="S455" s="21" t="s">
        <v>197</v>
      </c>
      <c r="X455" s="7" t="s">
        <v>208</v>
      </c>
      <c r="Y455" s="1348"/>
      <c r="Z455" s="1348"/>
      <c r="AA455" s="1348"/>
      <c r="AB455" s="1348"/>
      <c r="AC455" s="1348"/>
    </row>
    <row r="456" spans="4:29" s="21" customFormat="1">
      <c r="D456" s="15"/>
      <c r="E456" s="15"/>
      <c r="F456" s="88"/>
      <c r="G456" s="15" t="s">
        <v>3245</v>
      </c>
      <c r="H456" s="11" t="s">
        <v>1811</v>
      </c>
      <c r="I456" s="11" t="s">
        <v>256</v>
      </c>
      <c r="J456" s="11"/>
      <c r="K456" s="15" t="s">
        <v>217</v>
      </c>
      <c r="L456" s="790">
        <f t="shared" si="207"/>
        <v>0</v>
      </c>
      <c r="M456" s="790">
        <f t="shared" si="209"/>
        <v>0</v>
      </c>
      <c r="N456" s="790">
        <f t="shared" si="209"/>
        <v>0</v>
      </c>
      <c r="O456" s="790">
        <f t="shared" si="209"/>
        <v>0</v>
      </c>
      <c r="P456" s="790">
        <f t="shared" si="209"/>
        <v>0</v>
      </c>
      <c r="Q456" s="790">
        <f t="shared" si="209"/>
        <v>0</v>
      </c>
      <c r="R456" s="11"/>
      <c r="S456" s="13" t="s">
        <v>197</v>
      </c>
      <c r="T456" s="13"/>
      <c r="U456" s="13"/>
      <c r="V456" s="13"/>
      <c r="W456" s="13"/>
      <c r="X456" s="15" t="s">
        <v>208</v>
      </c>
      <c r="Y456" s="1348"/>
      <c r="Z456" s="1348"/>
      <c r="AA456" s="1348"/>
      <c r="AB456" s="1348"/>
      <c r="AC456" s="1348"/>
    </row>
    <row r="457" spans="4:29" s="21" customFormat="1">
      <c r="D457" s="15"/>
      <c r="E457" s="15"/>
      <c r="F457" s="88"/>
      <c r="G457" s="15" t="s">
        <v>3245</v>
      </c>
      <c r="H457" s="11" t="s">
        <v>1811</v>
      </c>
      <c r="I457" s="11" t="s">
        <v>256</v>
      </c>
      <c r="J457" s="11"/>
      <c r="K457" s="15" t="s">
        <v>217</v>
      </c>
      <c r="L457" s="790">
        <f t="shared" si="207"/>
        <v>0</v>
      </c>
      <c r="M457" s="790">
        <f t="shared" si="209"/>
        <v>0</v>
      </c>
      <c r="N457" s="790">
        <f t="shared" si="209"/>
        <v>0</v>
      </c>
      <c r="O457" s="790">
        <f t="shared" si="209"/>
        <v>0</v>
      </c>
      <c r="P457" s="790">
        <f t="shared" si="209"/>
        <v>0</v>
      </c>
      <c r="Q457" s="790">
        <f t="shared" si="209"/>
        <v>0</v>
      </c>
      <c r="R457" s="11"/>
      <c r="S457" s="23" t="s">
        <v>197</v>
      </c>
      <c r="T457" s="23"/>
      <c r="U457" s="23"/>
      <c r="V457" s="23"/>
      <c r="W457" s="23"/>
      <c r="X457" s="15" t="s">
        <v>208</v>
      </c>
      <c r="Y457" s="1348"/>
      <c r="Z457" s="1348"/>
      <c r="AA457" s="1348"/>
      <c r="AB457" s="1348"/>
      <c r="AC457" s="1348"/>
    </row>
    <row r="458" spans="4:29" s="21" customFormat="1">
      <c r="D458" s="15"/>
      <c r="E458" s="15"/>
      <c r="F458" s="88"/>
      <c r="G458" s="15" t="s">
        <v>3245</v>
      </c>
      <c r="H458" s="11" t="s">
        <v>1811</v>
      </c>
      <c r="I458" s="11" t="s">
        <v>256</v>
      </c>
      <c r="J458" s="11"/>
      <c r="K458" s="15" t="s">
        <v>217</v>
      </c>
      <c r="L458" s="790">
        <f t="shared" si="207"/>
        <v>0</v>
      </c>
      <c r="M458" s="790">
        <f t="shared" si="209"/>
        <v>0</v>
      </c>
      <c r="N458" s="790">
        <f t="shared" si="209"/>
        <v>0</v>
      </c>
      <c r="O458" s="790">
        <f t="shared" si="209"/>
        <v>0</v>
      </c>
      <c r="P458" s="790">
        <f t="shared" si="209"/>
        <v>0</v>
      </c>
      <c r="Q458" s="790">
        <f t="shared" si="209"/>
        <v>0</v>
      </c>
      <c r="R458" s="11"/>
      <c r="S458" s="23" t="s">
        <v>197</v>
      </c>
      <c r="T458" s="23"/>
      <c r="U458" s="23"/>
      <c r="V458" s="23"/>
      <c r="W458" s="23"/>
      <c r="X458" s="15" t="s">
        <v>208</v>
      </c>
      <c r="Y458" s="1348"/>
      <c r="Z458" s="1348"/>
      <c r="AA458" s="1348"/>
      <c r="AB458" s="1348"/>
      <c r="AC458" s="1348"/>
    </row>
    <row r="459" spans="4:29" s="21" customFormat="1">
      <c r="D459" s="15"/>
      <c r="E459" s="15"/>
      <c r="F459" s="88"/>
      <c r="G459" s="15" t="s">
        <v>3245</v>
      </c>
      <c r="H459" s="11" t="s">
        <v>1811</v>
      </c>
      <c r="I459" s="11" t="s">
        <v>256</v>
      </c>
      <c r="J459" s="11"/>
      <c r="K459" s="15" t="s">
        <v>217</v>
      </c>
      <c r="L459" s="790">
        <f t="shared" si="207"/>
        <v>0</v>
      </c>
      <c r="M459" s="790">
        <f t="shared" si="209"/>
        <v>0</v>
      </c>
      <c r="N459" s="790">
        <f t="shared" si="209"/>
        <v>0</v>
      </c>
      <c r="O459" s="790">
        <f t="shared" si="209"/>
        <v>0</v>
      </c>
      <c r="P459" s="790">
        <f t="shared" si="209"/>
        <v>0</v>
      </c>
      <c r="Q459" s="790">
        <f t="shared" si="209"/>
        <v>0</v>
      </c>
      <c r="R459" s="11"/>
      <c r="S459" s="23" t="s">
        <v>197</v>
      </c>
      <c r="T459" s="23"/>
      <c r="U459" s="23"/>
      <c r="V459" s="23"/>
      <c r="W459" s="23"/>
      <c r="X459" s="15" t="s">
        <v>208</v>
      </c>
      <c r="Y459" s="1348"/>
      <c r="Z459" s="1348"/>
      <c r="AA459" s="1348"/>
      <c r="AB459" s="1348"/>
      <c r="AC459" s="1348"/>
    </row>
    <row r="460" spans="4:29" s="21" customFormat="1">
      <c r="D460" s="11"/>
      <c r="E460" s="11"/>
      <c r="F460" s="11"/>
      <c r="G460" s="11"/>
      <c r="H460" s="11"/>
      <c r="I460" s="11"/>
      <c r="J460" s="11"/>
      <c r="K460" s="11"/>
      <c r="L460" s="11"/>
      <c r="M460" s="11"/>
      <c r="N460" s="11"/>
      <c r="O460" s="11"/>
      <c r="P460" s="11"/>
      <c r="Q460" s="11"/>
      <c r="R460" s="11"/>
      <c r="S460" s="11"/>
      <c r="T460" s="11"/>
      <c r="U460" s="11"/>
      <c r="V460" s="11"/>
      <c r="W460" s="11"/>
      <c r="X460" s="11"/>
    </row>
    <row r="461" spans="4:29" s="21" customFormat="1" ht="14.25" customHeight="1">
      <c r="D461" s="80" t="s">
        <v>416</v>
      </c>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row>
    <row r="462" spans="4:29" s="21" customFormat="1">
      <c r="D462" s="12"/>
      <c r="E462" s="12"/>
      <c r="F462" s="22"/>
      <c r="G462" s="12"/>
      <c r="H462" s="7"/>
      <c r="I462" s="7"/>
      <c r="J462" s="7"/>
      <c r="K462" s="7"/>
      <c r="L462" s="7"/>
      <c r="M462" s="7"/>
      <c r="N462" s="7"/>
      <c r="O462" s="7"/>
      <c r="P462" s="7"/>
      <c r="Q462" s="7"/>
      <c r="R462" s="12"/>
      <c r="S462" s="22"/>
      <c r="T462" s="22"/>
      <c r="U462" s="22"/>
      <c r="V462" s="22"/>
      <c r="W462" s="22"/>
      <c r="X462" s="15"/>
    </row>
    <row r="463" spans="4:29" s="21" customFormat="1">
      <c r="D463" s="20"/>
      <c r="E463" s="20"/>
      <c r="F463" s="88"/>
      <c r="G463" s="83" t="s">
        <v>3245</v>
      </c>
      <c r="H463" s="11" t="s">
        <v>1811</v>
      </c>
      <c r="I463" s="11" t="s">
        <v>416</v>
      </c>
      <c r="J463" s="11"/>
      <c r="K463" s="20" t="s">
        <v>217</v>
      </c>
      <c r="L463" s="790">
        <f>L75</f>
        <v>0</v>
      </c>
      <c r="M463" s="790">
        <f t="shared" ref="M463:Q463" si="210">M75</f>
        <v>0</v>
      </c>
      <c r="N463" s="790">
        <f t="shared" si="210"/>
        <v>0</v>
      </c>
      <c r="O463" s="790">
        <f t="shared" si="210"/>
        <v>0</v>
      </c>
      <c r="P463" s="790">
        <f t="shared" si="210"/>
        <v>0</v>
      </c>
      <c r="Q463" s="790">
        <f t="shared" si="210"/>
        <v>0</v>
      </c>
      <c r="R463" s="11"/>
      <c r="S463" s="21" t="s">
        <v>197</v>
      </c>
      <c r="X463" s="7" t="s">
        <v>208</v>
      </c>
      <c r="Y463" s="1348"/>
      <c r="Z463" s="1348"/>
      <c r="AA463" s="1348"/>
      <c r="AB463" s="1348"/>
      <c r="AC463" s="1348"/>
    </row>
    <row r="464" spans="4:29" s="21" customFormat="1">
      <c r="D464" s="20"/>
      <c r="E464" s="20"/>
      <c r="F464" s="88"/>
      <c r="G464" s="20" t="s">
        <v>3245</v>
      </c>
      <c r="H464" s="11" t="s">
        <v>1811</v>
      </c>
      <c r="I464" s="11" t="s">
        <v>416</v>
      </c>
      <c r="J464" s="11"/>
      <c r="K464" s="20" t="s">
        <v>217</v>
      </c>
      <c r="L464" s="790">
        <f t="shared" ref="L464:Q464" si="211">L76</f>
        <v>0</v>
      </c>
      <c r="M464" s="790">
        <f t="shared" si="211"/>
        <v>0</v>
      </c>
      <c r="N464" s="790">
        <f t="shared" si="211"/>
        <v>0</v>
      </c>
      <c r="O464" s="790">
        <f t="shared" si="211"/>
        <v>0</v>
      </c>
      <c r="P464" s="790">
        <f t="shared" si="211"/>
        <v>0</v>
      </c>
      <c r="Q464" s="790">
        <f t="shared" si="211"/>
        <v>0</v>
      </c>
      <c r="R464" s="11"/>
      <c r="S464" s="21" t="s">
        <v>197</v>
      </c>
      <c r="X464" s="7" t="s">
        <v>208</v>
      </c>
      <c r="Y464" s="1348"/>
      <c r="Z464" s="1348"/>
      <c r="AA464" s="1348"/>
      <c r="AB464" s="1348"/>
      <c r="AC464" s="1348"/>
    </row>
    <row r="465" spans="6:29" s="21" customFormat="1">
      <c r="F465" s="88"/>
      <c r="G465" s="20" t="s">
        <v>3245</v>
      </c>
      <c r="H465" s="11" t="s">
        <v>1811</v>
      </c>
      <c r="I465" s="11" t="s">
        <v>416</v>
      </c>
      <c r="J465" s="11"/>
      <c r="K465" s="20" t="s">
        <v>217</v>
      </c>
      <c r="L465" s="790">
        <f t="shared" ref="L465:Q465" si="212">L77</f>
        <v>0</v>
      </c>
      <c r="M465" s="790">
        <f t="shared" si="212"/>
        <v>0</v>
      </c>
      <c r="N465" s="790">
        <f t="shared" si="212"/>
        <v>0</v>
      </c>
      <c r="O465" s="790">
        <f t="shared" si="212"/>
        <v>0</v>
      </c>
      <c r="P465" s="790">
        <f t="shared" si="212"/>
        <v>0</v>
      </c>
      <c r="Q465" s="790">
        <f t="shared" si="212"/>
        <v>0</v>
      </c>
      <c r="R465" s="11"/>
      <c r="S465" s="21" t="s">
        <v>197</v>
      </c>
      <c r="X465" s="7" t="s">
        <v>208</v>
      </c>
      <c r="Y465" s="1348"/>
      <c r="Z465" s="1348"/>
      <c r="AA465" s="1348"/>
      <c r="AB465" s="1348"/>
      <c r="AC465" s="1348"/>
    </row>
    <row r="466" spans="6:29" s="21" customFormat="1">
      <c r="F466" s="88"/>
      <c r="G466" s="20" t="s">
        <v>3245</v>
      </c>
      <c r="H466" s="11" t="s">
        <v>1811</v>
      </c>
      <c r="I466" s="11" t="s">
        <v>416</v>
      </c>
      <c r="J466" s="11"/>
      <c r="K466" s="20" t="s">
        <v>217</v>
      </c>
      <c r="L466" s="790">
        <f t="shared" ref="L466:Q466" si="213">L78</f>
        <v>0</v>
      </c>
      <c r="M466" s="790">
        <f t="shared" si="213"/>
        <v>0</v>
      </c>
      <c r="N466" s="790">
        <f t="shared" si="213"/>
        <v>0</v>
      </c>
      <c r="O466" s="790">
        <f t="shared" si="213"/>
        <v>0</v>
      </c>
      <c r="P466" s="790">
        <f t="shared" si="213"/>
        <v>0</v>
      </c>
      <c r="Q466" s="790">
        <f t="shared" si="213"/>
        <v>0</v>
      </c>
      <c r="R466" s="11"/>
      <c r="S466" s="21" t="s">
        <v>197</v>
      </c>
      <c r="X466" s="7" t="s">
        <v>208</v>
      </c>
      <c r="Y466" s="1348"/>
      <c r="Z466" s="1348"/>
      <c r="AA466" s="1348"/>
      <c r="AB466" s="1348"/>
      <c r="AC466" s="1348"/>
    </row>
    <row r="467" spans="6:29" s="21" customFormat="1">
      <c r="F467" s="88"/>
      <c r="G467" s="15" t="s">
        <v>3245</v>
      </c>
      <c r="H467" s="11" t="s">
        <v>1811</v>
      </c>
      <c r="I467" s="11" t="s">
        <v>416</v>
      </c>
      <c r="J467" s="11"/>
      <c r="K467" s="15" t="s">
        <v>217</v>
      </c>
      <c r="L467" s="790">
        <f t="shared" ref="L467:Q467" si="214">L79</f>
        <v>0</v>
      </c>
      <c r="M467" s="790">
        <f t="shared" si="214"/>
        <v>0</v>
      </c>
      <c r="N467" s="790">
        <f t="shared" si="214"/>
        <v>0</v>
      </c>
      <c r="O467" s="790">
        <f t="shared" si="214"/>
        <v>0</v>
      </c>
      <c r="P467" s="790">
        <f t="shared" si="214"/>
        <v>0</v>
      </c>
      <c r="Q467" s="790">
        <f t="shared" si="214"/>
        <v>0</v>
      </c>
      <c r="R467" s="11"/>
      <c r="S467" s="13" t="s">
        <v>197</v>
      </c>
      <c r="T467" s="13"/>
      <c r="U467" s="13"/>
      <c r="V467" s="13"/>
      <c r="W467" s="13"/>
      <c r="X467" s="15" t="s">
        <v>208</v>
      </c>
      <c r="Y467" s="1348"/>
      <c r="Z467" s="1348"/>
      <c r="AA467" s="1348"/>
      <c r="AB467" s="1348"/>
      <c r="AC467" s="1348"/>
    </row>
    <row r="468" spans="6:29" s="21" customFormat="1">
      <c r="F468" s="88"/>
      <c r="G468" s="15" t="s">
        <v>3245</v>
      </c>
      <c r="H468" s="11" t="s">
        <v>1811</v>
      </c>
      <c r="I468" s="11" t="s">
        <v>416</v>
      </c>
      <c r="J468" s="11"/>
      <c r="K468" s="15" t="s">
        <v>217</v>
      </c>
      <c r="L468" s="790">
        <f t="shared" ref="L468:Q468" si="215">L80</f>
        <v>0</v>
      </c>
      <c r="M468" s="790">
        <f t="shared" si="215"/>
        <v>0</v>
      </c>
      <c r="N468" s="790">
        <f t="shared" si="215"/>
        <v>0</v>
      </c>
      <c r="O468" s="790">
        <f t="shared" si="215"/>
        <v>0</v>
      </c>
      <c r="P468" s="790">
        <f t="shared" si="215"/>
        <v>0</v>
      </c>
      <c r="Q468" s="790">
        <f t="shared" si="215"/>
        <v>0</v>
      </c>
      <c r="R468" s="11"/>
      <c r="S468" s="23" t="s">
        <v>197</v>
      </c>
      <c r="T468" s="23"/>
      <c r="U468" s="23"/>
      <c r="V468" s="23"/>
      <c r="W468" s="23"/>
      <c r="X468" s="15" t="s">
        <v>208</v>
      </c>
      <c r="Y468" s="1348"/>
      <c r="Z468" s="1348"/>
      <c r="AA468" s="1348"/>
      <c r="AB468" s="1348"/>
      <c r="AC468" s="1348"/>
    </row>
    <row r="469" spans="6:29" s="21" customFormat="1">
      <c r="F469" s="88"/>
      <c r="G469" s="15" t="s">
        <v>3245</v>
      </c>
      <c r="H469" s="11" t="s">
        <v>1811</v>
      </c>
      <c r="I469" s="11" t="s">
        <v>416</v>
      </c>
      <c r="J469" s="11"/>
      <c r="K469" s="15" t="s">
        <v>217</v>
      </c>
      <c r="L469" s="790">
        <f t="shared" ref="L469:Q469" si="216">L81</f>
        <v>0</v>
      </c>
      <c r="M469" s="790">
        <f t="shared" si="216"/>
        <v>0</v>
      </c>
      <c r="N469" s="790">
        <f t="shared" si="216"/>
        <v>0</v>
      </c>
      <c r="O469" s="790">
        <f t="shared" si="216"/>
        <v>0</v>
      </c>
      <c r="P469" s="790">
        <f t="shared" si="216"/>
        <v>0</v>
      </c>
      <c r="Q469" s="790">
        <f t="shared" si="216"/>
        <v>0</v>
      </c>
      <c r="R469" s="11"/>
      <c r="S469" s="23" t="s">
        <v>197</v>
      </c>
      <c r="T469" s="23"/>
      <c r="U469" s="23"/>
      <c r="V469" s="23"/>
      <c r="W469" s="23"/>
      <c r="X469" s="15" t="s">
        <v>208</v>
      </c>
      <c r="Y469" s="1348"/>
      <c r="Z469" s="1348"/>
      <c r="AA469" s="1348"/>
      <c r="AB469" s="1348"/>
      <c r="AC469" s="1348"/>
    </row>
    <row r="470" spans="6:29" s="21" customFormat="1">
      <c r="F470" s="88"/>
      <c r="G470" s="15" t="s">
        <v>3245</v>
      </c>
      <c r="H470" s="11" t="s">
        <v>1811</v>
      </c>
      <c r="I470" s="11" t="s">
        <v>416</v>
      </c>
      <c r="J470" s="11"/>
      <c r="K470" s="15" t="s">
        <v>217</v>
      </c>
      <c r="L470" s="790">
        <f t="shared" ref="L470:Q470" si="217">L82</f>
        <v>0</v>
      </c>
      <c r="M470" s="790">
        <f t="shared" si="217"/>
        <v>0</v>
      </c>
      <c r="N470" s="790">
        <f t="shared" si="217"/>
        <v>0</v>
      </c>
      <c r="O470" s="790">
        <f t="shared" si="217"/>
        <v>0</v>
      </c>
      <c r="P470" s="790">
        <f t="shared" si="217"/>
        <v>0</v>
      </c>
      <c r="Q470" s="790">
        <f t="shared" si="217"/>
        <v>0</v>
      </c>
      <c r="R470" s="11"/>
      <c r="S470" s="23" t="s">
        <v>197</v>
      </c>
      <c r="T470" s="23"/>
      <c r="U470" s="23"/>
      <c r="V470" s="23"/>
      <c r="W470" s="23"/>
      <c r="X470" s="15" t="s">
        <v>208</v>
      </c>
      <c r="Y470" s="1348"/>
      <c r="Z470" s="1348"/>
      <c r="AA470" s="1348"/>
      <c r="AB470" s="1348"/>
      <c r="AC470" s="1348"/>
    </row>
    <row r="471" spans="6:29" s="21" customFormat="1">
      <c r="F471" s="88"/>
      <c r="G471" s="20" t="s">
        <v>3245</v>
      </c>
      <c r="H471" s="11" t="s">
        <v>1811</v>
      </c>
      <c r="I471" s="11" t="s">
        <v>416</v>
      </c>
      <c r="J471" s="11"/>
      <c r="K471" s="20" t="s">
        <v>217</v>
      </c>
      <c r="L471" s="790">
        <f t="shared" ref="L471:Q471" si="218">L83</f>
        <v>0</v>
      </c>
      <c r="M471" s="790">
        <f t="shared" si="218"/>
        <v>0</v>
      </c>
      <c r="N471" s="790">
        <f t="shared" si="218"/>
        <v>0</v>
      </c>
      <c r="O471" s="790">
        <f t="shared" si="218"/>
        <v>0</v>
      </c>
      <c r="P471" s="790">
        <f t="shared" si="218"/>
        <v>0</v>
      </c>
      <c r="Q471" s="790">
        <f t="shared" si="218"/>
        <v>0</v>
      </c>
      <c r="R471" s="11"/>
      <c r="S471" s="21" t="s">
        <v>197</v>
      </c>
      <c r="X471" s="7" t="s">
        <v>208</v>
      </c>
      <c r="Y471" s="1348"/>
      <c r="Z471" s="1348"/>
      <c r="AA471" s="1348"/>
      <c r="AB471" s="1348"/>
      <c r="AC471" s="1348"/>
    </row>
    <row r="472" spans="6:29" s="21" customFormat="1">
      <c r="F472" s="88"/>
      <c r="G472" s="20" t="s">
        <v>3245</v>
      </c>
      <c r="H472" s="11" t="s">
        <v>1811</v>
      </c>
      <c r="I472" s="11" t="s">
        <v>416</v>
      </c>
      <c r="J472" s="11"/>
      <c r="K472" s="20" t="s">
        <v>217</v>
      </c>
      <c r="L472" s="790">
        <f t="shared" ref="L472:Q472" si="219">L84</f>
        <v>0</v>
      </c>
      <c r="M472" s="790">
        <f t="shared" si="219"/>
        <v>0</v>
      </c>
      <c r="N472" s="790">
        <f t="shared" si="219"/>
        <v>0</v>
      </c>
      <c r="O472" s="790">
        <f t="shared" si="219"/>
        <v>0</v>
      </c>
      <c r="P472" s="790">
        <f t="shared" si="219"/>
        <v>0</v>
      </c>
      <c r="Q472" s="790">
        <f t="shared" si="219"/>
        <v>0</v>
      </c>
      <c r="R472" s="11"/>
      <c r="S472" s="21" t="s">
        <v>197</v>
      </c>
      <c r="X472" s="7" t="s">
        <v>208</v>
      </c>
      <c r="Y472" s="1348"/>
      <c r="Z472" s="1348"/>
      <c r="AA472" s="1348"/>
      <c r="AB472" s="1348"/>
      <c r="AC472" s="1348"/>
    </row>
    <row r="473" spans="6:29" s="21" customFormat="1">
      <c r="F473" s="88"/>
      <c r="G473" s="20" t="s">
        <v>3245</v>
      </c>
      <c r="H473" s="11" t="s">
        <v>1811</v>
      </c>
      <c r="I473" s="11" t="s">
        <v>416</v>
      </c>
      <c r="J473" s="11"/>
      <c r="K473" s="20" t="s">
        <v>217</v>
      </c>
      <c r="L473" s="790">
        <f t="shared" ref="L473:Q473" si="220">L85</f>
        <v>0</v>
      </c>
      <c r="M473" s="790">
        <f t="shared" si="220"/>
        <v>0</v>
      </c>
      <c r="N473" s="790">
        <f t="shared" si="220"/>
        <v>0</v>
      </c>
      <c r="O473" s="790">
        <f t="shared" si="220"/>
        <v>0</v>
      </c>
      <c r="P473" s="790">
        <f t="shared" si="220"/>
        <v>0</v>
      </c>
      <c r="Q473" s="790">
        <f t="shared" si="220"/>
        <v>0</v>
      </c>
      <c r="R473" s="11"/>
      <c r="S473" s="21" t="s">
        <v>197</v>
      </c>
      <c r="X473" s="7" t="s">
        <v>208</v>
      </c>
      <c r="Y473" s="1348"/>
      <c r="Z473" s="1348"/>
      <c r="AA473" s="1348"/>
      <c r="AB473" s="1348"/>
      <c r="AC473" s="1348"/>
    </row>
    <row r="474" spans="6:29" s="21" customFormat="1">
      <c r="F474" s="88"/>
      <c r="G474" s="20" t="s">
        <v>3245</v>
      </c>
      <c r="H474" s="11" t="s">
        <v>1811</v>
      </c>
      <c r="I474" s="11" t="s">
        <v>416</v>
      </c>
      <c r="J474" s="11"/>
      <c r="K474" s="20" t="s">
        <v>217</v>
      </c>
      <c r="L474" s="790">
        <f t="shared" ref="L474:Q474" si="221">L86</f>
        <v>0</v>
      </c>
      <c r="M474" s="790">
        <f t="shared" si="221"/>
        <v>0</v>
      </c>
      <c r="N474" s="790">
        <f t="shared" si="221"/>
        <v>0</v>
      </c>
      <c r="O474" s="790">
        <f t="shared" si="221"/>
        <v>0</v>
      </c>
      <c r="P474" s="790">
        <f t="shared" si="221"/>
        <v>0</v>
      </c>
      <c r="Q474" s="790">
        <f t="shared" si="221"/>
        <v>0</v>
      </c>
      <c r="R474" s="11"/>
      <c r="S474" s="21" t="s">
        <v>197</v>
      </c>
      <c r="X474" s="7" t="s">
        <v>208</v>
      </c>
      <c r="Y474" s="1348"/>
      <c r="Z474" s="1348"/>
      <c r="AA474" s="1348"/>
      <c r="AB474" s="1348"/>
      <c r="AC474" s="1348"/>
    </row>
    <row r="475" spans="6:29" s="21" customFormat="1">
      <c r="F475" s="88"/>
      <c r="G475" s="15" t="s">
        <v>3245</v>
      </c>
      <c r="H475" s="11" t="s">
        <v>1811</v>
      </c>
      <c r="I475" s="11" t="s">
        <v>416</v>
      </c>
      <c r="J475" s="11"/>
      <c r="K475" s="15" t="s">
        <v>217</v>
      </c>
      <c r="L475" s="790">
        <f t="shared" ref="L475:Q475" si="222">L87</f>
        <v>0</v>
      </c>
      <c r="M475" s="790">
        <f t="shared" si="222"/>
        <v>0</v>
      </c>
      <c r="N475" s="790">
        <f t="shared" si="222"/>
        <v>0</v>
      </c>
      <c r="O475" s="790">
        <f t="shared" si="222"/>
        <v>0</v>
      </c>
      <c r="P475" s="790">
        <f t="shared" si="222"/>
        <v>0</v>
      </c>
      <c r="Q475" s="790">
        <f t="shared" si="222"/>
        <v>0</v>
      </c>
      <c r="R475" s="11"/>
      <c r="S475" s="13" t="s">
        <v>197</v>
      </c>
      <c r="T475" s="13"/>
      <c r="U475" s="13"/>
      <c r="V475" s="13"/>
      <c r="W475" s="13"/>
      <c r="X475" s="15" t="s">
        <v>208</v>
      </c>
      <c r="Y475" s="1348"/>
      <c r="Z475" s="1348"/>
      <c r="AA475" s="1348"/>
      <c r="AB475" s="1348"/>
      <c r="AC475" s="1348"/>
    </row>
    <row r="476" spans="6:29" s="21" customFormat="1">
      <c r="F476" s="88"/>
      <c r="G476" s="15" t="s">
        <v>3245</v>
      </c>
      <c r="H476" s="11" t="s">
        <v>1811</v>
      </c>
      <c r="I476" s="11" t="s">
        <v>416</v>
      </c>
      <c r="J476" s="11"/>
      <c r="K476" s="15" t="s">
        <v>217</v>
      </c>
      <c r="L476" s="790">
        <f t="shared" ref="L476:Q476" si="223">L88</f>
        <v>0</v>
      </c>
      <c r="M476" s="790">
        <f t="shared" si="223"/>
        <v>0</v>
      </c>
      <c r="N476" s="790">
        <f t="shared" si="223"/>
        <v>0</v>
      </c>
      <c r="O476" s="790">
        <f t="shared" si="223"/>
        <v>0</v>
      </c>
      <c r="P476" s="790">
        <f t="shared" si="223"/>
        <v>0</v>
      </c>
      <c r="Q476" s="790">
        <f t="shared" si="223"/>
        <v>0</v>
      </c>
      <c r="R476" s="11"/>
      <c r="S476" s="23" t="s">
        <v>197</v>
      </c>
      <c r="T476" s="23"/>
      <c r="U476" s="23"/>
      <c r="V476" s="23"/>
      <c r="W476" s="23"/>
      <c r="X476" s="15" t="s">
        <v>208</v>
      </c>
      <c r="Y476" s="1348"/>
      <c r="Z476" s="1348"/>
      <c r="AA476" s="1348"/>
      <c r="AB476" s="1348"/>
      <c r="AC476" s="1348"/>
    </row>
    <row r="477" spans="6:29" s="21" customFormat="1">
      <c r="F477" s="88"/>
      <c r="G477" s="15" t="s">
        <v>3245</v>
      </c>
      <c r="H477" s="11" t="s">
        <v>1811</v>
      </c>
      <c r="I477" s="11" t="s">
        <v>416</v>
      </c>
      <c r="J477" s="11"/>
      <c r="K477" s="15" t="s">
        <v>217</v>
      </c>
      <c r="L477" s="790">
        <f t="shared" ref="L477:Q477" si="224">L89</f>
        <v>0</v>
      </c>
      <c r="M477" s="790">
        <f t="shared" si="224"/>
        <v>0</v>
      </c>
      <c r="N477" s="790">
        <f t="shared" si="224"/>
        <v>0</v>
      </c>
      <c r="O477" s="790">
        <f t="shared" si="224"/>
        <v>0</v>
      </c>
      <c r="P477" s="790">
        <f t="shared" si="224"/>
        <v>0</v>
      </c>
      <c r="Q477" s="790">
        <f t="shared" si="224"/>
        <v>0</v>
      </c>
      <c r="R477" s="11"/>
      <c r="S477" s="23" t="s">
        <v>197</v>
      </c>
      <c r="T477" s="23"/>
      <c r="U477" s="23"/>
      <c r="V477" s="23"/>
      <c r="W477" s="23"/>
      <c r="X477" s="15" t="s">
        <v>208</v>
      </c>
      <c r="Y477" s="1348"/>
      <c r="Z477" s="1348"/>
      <c r="AA477" s="1348"/>
      <c r="AB477" s="1348"/>
      <c r="AC477" s="1348"/>
    </row>
    <row r="478" spans="6:29" s="21" customFormat="1">
      <c r="F478" s="88"/>
      <c r="G478" s="15" t="s">
        <v>3245</v>
      </c>
      <c r="H478" s="11" t="s">
        <v>1811</v>
      </c>
      <c r="I478" s="11" t="s">
        <v>416</v>
      </c>
      <c r="J478" s="11"/>
      <c r="K478" s="15" t="s">
        <v>217</v>
      </c>
      <c r="L478" s="790">
        <f t="shared" ref="L478:Q478" si="225">L90</f>
        <v>0</v>
      </c>
      <c r="M478" s="790">
        <f t="shared" si="225"/>
        <v>0</v>
      </c>
      <c r="N478" s="790">
        <f t="shared" si="225"/>
        <v>0</v>
      </c>
      <c r="O478" s="790">
        <f t="shared" si="225"/>
        <v>0</v>
      </c>
      <c r="P478" s="790">
        <f t="shared" si="225"/>
        <v>0</v>
      </c>
      <c r="Q478" s="790">
        <f t="shared" si="225"/>
        <v>0</v>
      </c>
      <c r="R478" s="11"/>
      <c r="S478" s="23" t="s">
        <v>197</v>
      </c>
      <c r="T478" s="23"/>
      <c r="U478" s="23"/>
      <c r="V478" s="23"/>
      <c r="W478" s="23"/>
      <c r="X478" s="15" t="s">
        <v>208</v>
      </c>
      <c r="Y478" s="1348"/>
      <c r="Z478" s="1348"/>
      <c r="AA478" s="1348"/>
      <c r="AB478" s="1348"/>
      <c r="AC478" s="1348"/>
    </row>
    <row r="479" spans="6:29" s="21" customFormat="1">
      <c r="F479" s="88"/>
      <c r="G479" s="15" t="s">
        <v>3245</v>
      </c>
      <c r="H479" s="11" t="s">
        <v>1811</v>
      </c>
      <c r="I479" s="11" t="s">
        <v>416</v>
      </c>
      <c r="J479" s="11"/>
      <c r="K479" s="15" t="s">
        <v>217</v>
      </c>
      <c r="L479" s="790">
        <f t="shared" ref="L479:Q479" si="226">L91</f>
        <v>0</v>
      </c>
      <c r="M479" s="790">
        <f t="shared" si="226"/>
        <v>0</v>
      </c>
      <c r="N479" s="790">
        <f t="shared" si="226"/>
        <v>0</v>
      </c>
      <c r="O479" s="790">
        <f t="shared" si="226"/>
        <v>0</v>
      </c>
      <c r="P479" s="790">
        <f t="shared" si="226"/>
        <v>0</v>
      </c>
      <c r="Q479" s="790">
        <f t="shared" si="226"/>
        <v>0</v>
      </c>
      <c r="R479" s="11"/>
      <c r="S479" s="23" t="s">
        <v>197</v>
      </c>
      <c r="T479" s="23"/>
      <c r="U479" s="23"/>
      <c r="V479" s="23"/>
      <c r="W479" s="23"/>
      <c r="X479" s="15" t="s">
        <v>208</v>
      </c>
      <c r="Y479" s="1348"/>
      <c r="Z479" s="1348"/>
      <c r="AA479" s="1348"/>
      <c r="AB479" s="1348"/>
      <c r="AC479" s="1348"/>
    </row>
    <row r="480" spans="6:29" s="21" customFormat="1">
      <c r="F480" s="88"/>
      <c r="G480" s="15" t="s">
        <v>3245</v>
      </c>
      <c r="H480" s="11" t="s">
        <v>1811</v>
      </c>
      <c r="I480" s="11" t="s">
        <v>416</v>
      </c>
      <c r="J480" s="11"/>
      <c r="K480" s="15" t="s">
        <v>217</v>
      </c>
      <c r="L480" s="790">
        <f t="shared" ref="L480:Q480" si="227">L92</f>
        <v>0</v>
      </c>
      <c r="M480" s="790">
        <f t="shared" si="227"/>
        <v>0</v>
      </c>
      <c r="N480" s="790">
        <f t="shared" si="227"/>
        <v>0</v>
      </c>
      <c r="O480" s="790">
        <f t="shared" si="227"/>
        <v>0</v>
      </c>
      <c r="P480" s="790">
        <f t="shared" si="227"/>
        <v>0</v>
      </c>
      <c r="Q480" s="790">
        <f t="shared" si="227"/>
        <v>0</v>
      </c>
      <c r="R480" s="11"/>
      <c r="S480" s="23" t="s">
        <v>197</v>
      </c>
      <c r="T480" s="23"/>
      <c r="U480" s="23"/>
      <c r="V480" s="23"/>
      <c r="W480" s="23"/>
      <c r="X480" s="15" t="s">
        <v>208</v>
      </c>
      <c r="Y480" s="1348"/>
      <c r="Z480" s="1348"/>
      <c r="AA480" s="1348"/>
      <c r="AB480" s="1348"/>
      <c r="AC480" s="1348"/>
    </row>
    <row r="481" spans="4:29" s="21" customFormat="1">
      <c r="D481" s="15"/>
      <c r="E481" s="15"/>
      <c r="F481" s="88"/>
      <c r="G481" s="15" t="s">
        <v>3245</v>
      </c>
      <c r="H481" s="11" t="s">
        <v>1811</v>
      </c>
      <c r="I481" s="11" t="s">
        <v>416</v>
      </c>
      <c r="J481" s="11"/>
      <c r="K481" s="15" t="s">
        <v>217</v>
      </c>
      <c r="L481" s="790">
        <f t="shared" ref="L481:Q481" si="228">L93</f>
        <v>0</v>
      </c>
      <c r="M481" s="790">
        <f t="shared" si="228"/>
        <v>0</v>
      </c>
      <c r="N481" s="790">
        <f t="shared" si="228"/>
        <v>0</v>
      </c>
      <c r="O481" s="790">
        <f t="shared" si="228"/>
        <v>0</v>
      </c>
      <c r="P481" s="790">
        <f t="shared" si="228"/>
        <v>0</v>
      </c>
      <c r="Q481" s="790">
        <f t="shared" si="228"/>
        <v>0</v>
      </c>
      <c r="R481" s="11"/>
      <c r="S481" s="23" t="s">
        <v>197</v>
      </c>
      <c r="T481" s="23"/>
      <c r="U481" s="23"/>
      <c r="V481" s="23"/>
      <c r="W481" s="23"/>
      <c r="X481" s="15" t="s">
        <v>208</v>
      </c>
      <c r="Y481" s="1348"/>
      <c r="Z481" s="1348"/>
      <c r="AA481" s="1348"/>
      <c r="AB481" s="1348"/>
      <c r="AC481" s="1348"/>
    </row>
    <row r="482" spans="4:29" s="21" customFormat="1">
      <c r="D482" s="15"/>
      <c r="E482" s="15"/>
      <c r="F482" s="88"/>
      <c r="G482" s="15" t="s">
        <v>3245</v>
      </c>
      <c r="H482" s="11" t="s">
        <v>1811</v>
      </c>
      <c r="I482" s="11" t="s">
        <v>416</v>
      </c>
      <c r="J482" s="11"/>
      <c r="K482" s="15" t="s">
        <v>217</v>
      </c>
      <c r="L482" s="790">
        <f t="shared" ref="L482:Q482" si="229">L94</f>
        <v>0</v>
      </c>
      <c r="M482" s="790">
        <f t="shared" si="229"/>
        <v>0</v>
      </c>
      <c r="N482" s="790">
        <f t="shared" si="229"/>
        <v>0</v>
      </c>
      <c r="O482" s="790">
        <f t="shared" si="229"/>
        <v>0</v>
      </c>
      <c r="P482" s="790">
        <f t="shared" si="229"/>
        <v>0</v>
      </c>
      <c r="Q482" s="790">
        <f t="shared" si="229"/>
        <v>0</v>
      </c>
      <c r="R482" s="11"/>
      <c r="S482" s="23" t="s">
        <v>197</v>
      </c>
      <c r="T482" s="23"/>
      <c r="U482" s="23"/>
      <c r="V482" s="23"/>
      <c r="W482" s="23"/>
      <c r="X482" s="15" t="s">
        <v>208</v>
      </c>
      <c r="Y482" s="1348"/>
      <c r="Z482" s="1348"/>
      <c r="AA482" s="1348"/>
      <c r="AB482" s="1348"/>
      <c r="AC482" s="1348"/>
    </row>
    <row r="483" spans="4:29" s="21" customFormat="1">
      <c r="D483" s="11"/>
      <c r="E483" s="11"/>
      <c r="F483" s="11"/>
      <c r="G483" s="11"/>
      <c r="H483" s="11"/>
      <c r="I483" s="11"/>
      <c r="J483" s="11"/>
      <c r="K483" s="11"/>
      <c r="L483" s="11"/>
      <c r="M483" s="11"/>
      <c r="N483" s="11"/>
      <c r="O483" s="11"/>
      <c r="P483" s="11"/>
      <c r="Q483" s="11"/>
      <c r="R483" s="11"/>
      <c r="S483" s="11"/>
      <c r="T483" s="11"/>
      <c r="U483" s="11"/>
      <c r="V483" s="11"/>
      <c r="W483" s="11"/>
      <c r="X483" s="11"/>
    </row>
    <row r="484" spans="4:29" s="21" customFormat="1" ht="14.25" customHeight="1">
      <c r="D484" s="80" t="s">
        <v>273</v>
      </c>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row>
    <row r="485" spans="4:29" s="21" customFormat="1">
      <c r="D485" s="12"/>
      <c r="E485" s="12"/>
      <c r="F485" s="22"/>
      <c r="G485" s="12"/>
      <c r="H485" s="7"/>
      <c r="I485" s="7"/>
      <c r="J485" s="7"/>
      <c r="K485" s="7"/>
      <c r="L485" s="7"/>
      <c r="M485" s="7"/>
      <c r="N485" s="7"/>
      <c r="O485" s="7"/>
      <c r="P485" s="7"/>
      <c r="Q485" s="7"/>
      <c r="R485" s="12"/>
      <c r="S485" s="22"/>
      <c r="T485" s="22"/>
      <c r="U485" s="22"/>
      <c r="V485" s="22"/>
      <c r="W485" s="22"/>
      <c r="X485" s="15"/>
    </row>
    <row r="486" spans="4:29" s="21" customFormat="1">
      <c r="D486" s="20"/>
      <c r="E486" s="20"/>
      <c r="F486" s="88"/>
      <c r="G486" s="83" t="s">
        <v>3245</v>
      </c>
      <c r="H486" s="11" t="s">
        <v>1811</v>
      </c>
      <c r="I486" s="11" t="s">
        <v>273</v>
      </c>
      <c r="J486" s="11"/>
      <c r="K486" s="20" t="s">
        <v>217</v>
      </c>
      <c r="L486" s="790">
        <f>L98</f>
        <v>0</v>
      </c>
      <c r="M486" s="790">
        <f t="shared" ref="M486:Q486" si="230">M98</f>
        <v>0</v>
      </c>
      <c r="N486" s="790">
        <f t="shared" si="230"/>
        <v>0</v>
      </c>
      <c r="O486" s="790">
        <f t="shared" si="230"/>
        <v>0</v>
      </c>
      <c r="P486" s="790">
        <f t="shared" si="230"/>
        <v>0</v>
      </c>
      <c r="Q486" s="790">
        <f t="shared" si="230"/>
        <v>0</v>
      </c>
      <c r="R486" s="11"/>
      <c r="S486" s="21" t="s">
        <v>197</v>
      </c>
      <c r="X486" s="7" t="s">
        <v>208</v>
      </c>
      <c r="Y486" s="1348"/>
      <c r="Z486" s="1348"/>
      <c r="AA486" s="1348"/>
      <c r="AB486" s="1348"/>
      <c r="AC486" s="1348"/>
    </row>
    <row r="487" spans="4:29" s="21" customFormat="1">
      <c r="D487" s="20"/>
      <c r="E487" s="20"/>
      <c r="F487" s="88"/>
      <c r="G487" s="20" t="s">
        <v>3245</v>
      </c>
      <c r="H487" s="11" t="s">
        <v>1811</v>
      </c>
      <c r="I487" s="11" t="s">
        <v>273</v>
      </c>
      <c r="J487" s="11"/>
      <c r="K487" s="20" t="s">
        <v>217</v>
      </c>
      <c r="L487" s="790">
        <f t="shared" ref="L487:Q487" si="231">L99</f>
        <v>0</v>
      </c>
      <c r="M487" s="790">
        <f t="shared" si="231"/>
        <v>0</v>
      </c>
      <c r="N487" s="790">
        <f t="shared" si="231"/>
        <v>0</v>
      </c>
      <c r="O487" s="790">
        <f t="shared" si="231"/>
        <v>0</v>
      </c>
      <c r="P487" s="790">
        <f t="shared" si="231"/>
        <v>0</v>
      </c>
      <c r="Q487" s="790">
        <f t="shared" si="231"/>
        <v>0</v>
      </c>
      <c r="R487" s="11"/>
      <c r="S487" s="21" t="s">
        <v>197</v>
      </c>
      <c r="X487" s="7" t="s">
        <v>208</v>
      </c>
      <c r="Y487" s="1348"/>
      <c r="Z487" s="1348"/>
      <c r="AA487" s="1348"/>
      <c r="AB487" s="1348"/>
      <c r="AC487" s="1348"/>
    </row>
    <row r="488" spans="4:29" s="21" customFormat="1">
      <c r="D488" s="20"/>
      <c r="E488" s="20"/>
      <c r="F488" s="88"/>
      <c r="G488" s="20" t="s">
        <v>3245</v>
      </c>
      <c r="H488" s="11" t="s">
        <v>1811</v>
      </c>
      <c r="I488" s="11" t="s">
        <v>273</v>
      </c>
      <c r="J488" s="11"/>
      <c r="K488" s="20" t="s">
        <v>217</v>
      </c>
      <c r="L488" s="790">
        <f t="shared" ref="L488:Q488" si="232">L100</f>
        <v>0</v>
      </c>
      <c r="M488" s="790">
        <f t="shared" si="232"/>
        <v>0</v>
      </c>
      <c r="N488" s="790">
        <f t="shared" si="232"/>
        <v>0</v>
      </c>
      <c r="O488" s="790">
        <f t="shared" si="232"/>
        <v>0</v>
      </c>
      <c r="P488" s="790">
        <f t="shared" si="232"/>
        <v>0</v>
      </c>
      <c r="Q488" s="790">
        <f t="shared" si="232"/>
        <v>0</v>
      </c>
      <c r="R488" s="11"/>
      <c r="S488" s="21" t="s">
        <v>197</v>
      </c>
      <c r="X488" s="7" t="s">
        <v>208</v>
      </c>
      <c r="Y488" s="1348"/>
      <c r="Z488" s="1348"/>
      <c r="AA488" s="1348"/>
      <c r="AB488" s="1348"/>
      <c r="AC488" s="1348"/>
    </row>
    <row r="489" spans="4:29" s="21" customFormat="1">
      <c r="D489" s="20"/>
      <c r="E489" s="20"/>
      <c r="F489" s="88"/>
      <c r="G489" s="20" t="s">
        <v>3245</v>
      </c>
      <c r="H489" s="11" t="s">
        <v>1811</v>
      </c>
      <c r="I489" s="11" t="s">
        <v>273</v>
      </c>
      <c r="J489" s="11"/>
      <c r="K489" s="20" t="s">
        <v>217</v>
      </c>
      <c r="L489" s="790">
        <f t="shared" ref="L489:Q489" si="233">L101</f>
        <v>0</v>
      </c>
      <c r="M489" s="790">
        <f t="shared" si="233"/>
        <v>0</v>
      </c>
      <c r="N489" s="790">
        <f t="shared" si="233"/>
        <v>0</v>
      </c>
      <c r="O489" s="790">
        <f t="shared" si="233"/>
        <v>0</v>
      </c>
      <c r="P489" s="790">
        <f t="shared" si="233"/>
        <v>0</v>
      </c>
      <c r="Q489" s="790">
        <f t="shared" si="233"/>
        <v>0</v>
      </c>
      <c r="R489" s="11"/>
      <c r="S489" s="21" t="s">
        <v>197</v>
      </c>
      <c r="X489" s="7" t="s">
        <v>208</v>
      </c>
      <c r="Y489" s="1348"/>
      <c r="Z489" s="1348"/>
      <c r="AA489" s="1348"/>
      <c r="AB489" s="1348"/>
      <c r="AC489" s="1348"/>
    </row>
    <row r="490" spans="4:29" s="21" customFormat="1">
      <c r="D490" s="15"/>
      <c r="E490" s="15"/>
      <c r="F490" s="88"/>
      <c r="G490" s="15" t="s">
        <v>3245</v>
      </c>
      <c r="H490" s="11" t="s">
        <v>1811</v>
      </c>
      <c r="I490" s="11" t="s">
        <v>273</v>
      </c>
      <c r="J490" s="11"/>
      <c r="K490" s="15" t="s">
        <v>217</v>
      </c>
      <c r="L490" s="790">
        <f t="shared" ref="L490:Q490" si="234">L102</f>
        <v>0</v>
      </c>
      <c r="M490" s="790">
        <f t="shared" si="234"/>
        <v>0</v>
      </c>
      <c r="N490" s="790">
        <f t="shared" si="234"/>
        <v>0</v>
      </c>
      <c r="O490" s="790">
        <f t="shared" si="234"/>
        <v>0</v>
      </c>
      <c r="P490" s="790">
        <f t="shared" si="234"/>
        <v>0</v>
      </c>
      <c r="Q490" s="790">
        <f t="shared" si="234"/>
        <v>0</v>
      </c>
      <c r="R490" s="11"/>
      <c r="S490" s="13" t="s">
        <v>197</v>
      </c>
      <c r="T490" s="13"/>
      <c r="U490" s="13"/>
      <c r="V490" s="13"/>
      <c r="W490" s="13"/>
      <c r="X490" s="15" t="s">
        <v>208</v>
      </c>
      <c r="Y490" s="1348"/>
      <c r="Z490" s="1348"/>
      <c r="AA490" s="1348"/>
      <c r="AB490" s="1348"/>
      <c r="AC490" s="1348"/>
    </row>
    <row r="491" spans="4:29" s="21" customFormat="1">
      <c r="D491" s="15"/>
      <c r="E491" s="15"/>
      <c r="F491" s="88"/>
      <c r="G491" s="15" t="s">
        <v>3245</v>
      </c>
      <c r="H491" s="11" t="s">
        <v>1811</v>
      </c>
      <c r="I491" s="11" t="s">
        <v>273</v>
      </c>
      <c r="J491" s="11"/>
      <c r="K491" s="15" t="s">
        <v>217</v>
      </c>
      <c r="L491" s="790">
        <f t="shared" ref="L491:Q491" si="235">L103</f>
        <v>0</v>
      </c>
      <c r="M491" s="790">
        <f t="shared" si="235"/>
        <v>0</v>
      </c>
      <c r="N491" s="790">
        <f t="shared" si="235"/>
        <v>0</v>
      </c>
      <c r="O491" s="790">
        <f t="shared" si="235"/>
        <v>0</v>
      </c>
      <c r="P491" s="790">
        <f t="shared" si="235"/>
        <v>0</v>
      </c>
      <c r="Q491" s="790">
        <f t="shared" si="235"/>
        <v>0</v>
      </c>
      <c r="R491" s="11"/>
      <c r="S491" s="23" t="s">
        <v>197</v>
      </c>
      <c r="T491" s="23"/>
      <c r="U491" s="23"/>
      <c r="V491" s="23"/>
      <c r="W491" s="23"/>
      <c r="X491" s="15" t="s">
        <v>208</v>
      </c>
      <c r="Y491" s="1348"/>
      <c r="Z491" s="1348"/>
      <c r="AA491" s="1348"/>
      <c r="AB491" s="1348"/>
      <c r="AC491" s="1348"/>
    </row>
    <row r="492" spans="4:29" s="21" customFormat="1">
      <c r="D492" s="15"/>
      <c r="E492" s="15"/>
      <c r="F492" s="88"/>
      <c r="G492" s="15" t="s">
        <v>3245</v>
      </c>
      <c r="H492" s="11" t="s">
        <v>1811</v>
      </c>
      <c r="I492" s="11" t="s">
        <v>273</v>
      </c>
      <c r="J492" s="11"/>
      <c r="K492" s="15" t="s">
        <v>217</v>
      </c>
      <c r="L492" s="790">
        <f t="shared" ref="L492:Q492" si="236">L104</f>
        <v>0</v>
      </c>
      <c r="M492" s="790">
        <f t="shared" si="236"/>
        <v>0</v>
      </c>
      <c r="N492" s="790">
        <f t="shared" si="236"/>
        <v>0</v>
      </c>
      <c r="O492" s="790">
        <f t="shared" si="236"/>
        <v>0</v>
      </c>
      <c r="P492" s="790">
        <f t="shared" si="236"/>
        <v>0</v>
      </c>
      <c r="Q492" s="790">
        <f t="shared" si="236"/>
        <v>0</v>
      </c>
      <c r="R492" s="11"/>
      <c r="S492" s="23" t="s">
        <v>197</v>
      </c>
      <c r="T492" s="23"/>
      <c r="U492" s="23"/>
      <c r="V492" s="23"/>
      <c r="W492" s="23"/>
      <c r="X492" s="15" t="s">
        <v>208</v>
      </c>
      <c r="Y492" s="1348"/>
      <c r="Z492" s="1348"/>
      <c r="AA492" s="1348"/>
      <c r="AB492" s="1348"/>
      <c r="AC492" s="1348"/>
    </row>
    <row r="493" spans="4:29" s="21" customFormat="1">
      <c r="D493" s="15"/>
      <c r="E493" s="15"/>
      <c r="F493" s="88"/>
      <c r="G493" s="15" t="s">
        <v>3245</v>
      </c>
      <c r="H493" s="11" t="s">
        <v>1811</v>
      </c>
      <c r="I493" s="11" t="s">
        <v>273</v>
      </c>
      <c r="J493" s="11"/>
      <c r="K493" s="15" t="s">
        <v>217</v>
      </c>
      <c r="L493" s="790">
        <f t="shared" ref="L493:Q493" si="237">L105</f>
        <v>0</v>
      </c>
      <c r="M493" s="790">
        <f t="shared" si="237"/>
        <v>0</v>
      </c>
      <c r="N493" s="790">
        <f t="shared" si="237"/>
        <v>0</v>
      </c>
      <c r="O493" s="790">
        <f t="shared" si="237"/>
        <v>0</v>
      </c>
      <c r="P493" s="790">
        <f t="shared" si="237"/>
        <v>0</v>
      </c>
      <c r="Q493" s="790">
        <f t="shared" si="237"/>
        <v>0</v>
      </c>
      <c r="R493" s="11"/>
      <c r="S493" s="23" t="s">
        <v>197</v>
      </c>
      <c r="T493" s="23"/>
      <c r="U493" s="23"/>
      <c r="V493" s="23"/>
      <c r="W493" s="23"/>
      <c r="X493" s="15" t="s">
        <v>208</v>
      </c>
      <c r="Y493" s="1348"/>
      <c r="Z493" s="1348"/>
      <c r="AA493" s="1348"/>
      <c r="AB493" s="1348"/>
      <c r="AC493" s="1348"/>
    </row>
    <row r="494" spans="4:29" s="21" customFormat="1">
      <c r="D494" s="20"/>
      <c r="E494" s="20"/>
      <c r="F494" s="88"/>
      <c r="G494" s="20" t="s">
        <v>3245</v>
      </c>
      <c r="H494" s="11" t="s">
        <v>1811</v>
      </c>
      <c r="I494" s="11" t="s">
        <v>273</v>
      </c>
      <c r="J494" s="11"/>
      <c r="K494" s="20" t="s">
        <v>217</v>
      </c>
      <c r="L494" s="790">
        <f t="shared" ref="L494:Q494" si="238">L106</f>
        <v>0</v>
      </c>
      <c r="M494" s="790">
        <f t="shared" si="238"/>
        <v>0</v>
      </c>
      <c r="N494" s="790">
        <f t="shared" si="238"/>
        <v>0</v>
      </c>
      <c r="O494" s="790">
        <f t="shared" si="238"/>
        <v>0</v>
      </c>
      <c r="P494" s="790">
        <f t="shared" si="238"/>
        <v>0</v>
      </c>
      <c r="Q494" s="790">
        <f t="shared" si="238"/>
        <v>0</v>
      </c>
      <c r="R494" s="11"/>
      <c r="S494" s="21" t="s">
        <v>197</v>
      </c>
      <c r="X494" s="7" t="s">
        <v>208</v>
      </c>
      <c r="Y494" s="1348"/>
      <c r="Z494" s="1348"/>
      <c r="AA494" s="1348"/>
      <c r="AB494" s="1348"/>
      <c r="AC494" s="1348"/>
    </row>
    <row r="495" spans="4:29" s="21" customFormat="1">
      <c r="D495" s="20"/>
      <c r="E495" s="20"/>
      <c r="F495" s="88"/>
      <c r="G495" s="20" t="s">
        <v>3245</v>
      </c>
      <c r="H495" s="11" t="s">
        <v>1811</v>
      </c>
      <c r="I495" s="11" t="s">
        <v>273</v>
      </c>
      <c r="J495" s="11"/>
      <c r="K495" s="20" t="s">
        <v>217</v>
      </c>
      <c r="L495" s="790">
        <f t="shared" ref="L495:Q495" si="239">L107</f>
        <v>0</v>
      </c>
      <c r="M495" s="790">
        <f t="shared" si="239"/>
        <v>0</v>
      </c>
      <c r="N495" s="790">
        <f t="shared" si="239"/>
        <v>0</v>
      </c>
      <c r="O495" s="790">
        <f t="shared" si="239"/>
        <v>0</v>
      </c>
      <c r="P495" s="790">
        <f t="shared" si="239"/>
        <v>0</v>
      </c>
      <c r="Q495" s="790">
        <f t="shared" si="239"/>
        <v>0</v>
      </c>
      <c r="R495" s="11"/>
      <c r="S495" s="21" t="s">
        <v>197</v>
      </c>
      <c r="X495" s="7" t="s">
        <v>208</v>
      </c>
      <c r="Y495" s="1348"/>
      <c r="Z495" s="1348"/>
      <c r="AA495" s="1348"/>
      <c r="AB495" s="1348"/>
      <c r="AC495" s="1348"/>
    </row>
    <row r="496" spans="4:29" s="21" customFormat="1">
      <c r="D496" s="20"/>
      <c r="E496" s="20"/>
      <c r="F496" s="88"/>
      <c r="G496" s="20" t="s">
        <v>3245</v>
      </c>
      <c r="H496" s="11" t="s">
        <v>1811</v>
      </c>
      <c r="I496" s="11" t="s">
        <v>273</v>
      </c>
      <c r="J496" s="11"/>
      <c r="K496" s="20" t="s">
        <v>217</v>
      </c>
      <c r="L496" s="790">
        <f t="shared" ref="L496:Q496" si="240">L108</f>
        <v>0</v>
      </c>
      <c r="M496" s="790">
        <f t="shared" si="240"/>
        <v>0</v>
      </c>
      <c r="N496" s="790">
        <f t="shared" si="240"/>
        <v>0</v>
      </c>
      <c r="O496" s="790">
        <f t="shared" si="240"/>
        <v>0</v>
      </c>
      <c r="P496" s="790">
        <f t="shared" si="240"/>
        <v>0</v>
      </c>
      <c r="Q496" s="790">
        <f t="shared" si="240"/>
        <v>0</v>
      </c>
      <c r="R496" s="11"/>
      <c r="S496" s="21" t="s">
        <v>197</v>
      </c>
      <c r="X496" s="7" t="s">
        <v>208</v>
      </c>
      <c r="Y496" s="1348"/>
      <c r="Z496" s="1348"/>
      <c r="AA496" s="1348"/>
      <c r="AB496" s="1348"/>
      <c r="AC496" s="1348"/>
    </row>
    <row r="497" spans="4:29" s="21" customFormat="1">
      <c r="D497" s="20"/>
      <c r="E497" s="20"/>
      <c r="F497" s="88"/>
      <c r="G497" s="20" t="s">
        <v>3245</v>
      </c>
      <c r="H497" s="11" t="s">
        <v>1811</v>
      </c>
      <c r="I497" s="11" t="s">
        <v>273</v>
      </c>
      <c r="J497" s="11"/>
      <c r="K497" s="20" t="s">
        <v>217</v>
      </c>
      <c r="L497" s="790">
        <f t="shared" ref="L497:Q497" si="241">L109</f>
        <v>0</v>
      </c>
      <c r="M497" s="790">
        <f t="shared" si="241"/>
        <v>0</v>
      </c>
      <c r="N497" s="790">
        <f t="shared" si="241"/>
        <v>0</v>
      </c>
      <c r="O497" s="790">
        <f t="shared" si="241"/>
        <v>0</v>
      </c>
      <c r="P497" s="790">
        <f t="shared" si="241"/>
        <v>0</v>
      </c>
      <c r="Q497" s="790">
        <f t="shared" si="241"/>
        <v>0</v>
      </c>
      <c r="R497" s="11"/>
      <c r="S497" s="21" t="s">
        <v>197</v>
      </c>
      <c r="X497" s="7" t="s">
        <v>208</v>
      </c>
      <c r="Y497" s="1348"/>
      <c r="Z497" s="1348"/>
      <c r="AA497" s="1348"/>
      <c r="AB497" s="1348"/>
      <c r="AC497" s="1348"/>
    </row>
    <row r="498" spans="4:29" s="21" customFormat="1">
      <c r="D498" s="15"/>
      <c r="E498" s="15"/>
      <c r="F498" s="88"/>
      <c r="G498" s="15" t="s">
        <v>3245</v>
      </c>
      <c r="H498" s="11" t="s">
        <v>1811</v>
      </c>
      <c r="I498" s="11" t="s">
        <v>273</v>
      </c>
      <c r="J498" s="11"/>
      <c r="K498" s="15" t="s">
        <v>217</v>
      </c>
      <c r="L498" s="790">
        <f t="shared" ref="L498:Q498" si="242">L110</f>
        <v>0</v>
      </c>
      <c r="M498" s="790">
        <f t="shared" si="242"/>
        <v>0</v>
      </c>
      <c r="N498" s="790">
        <f t="shared" si="242"/>
        <v>0</v>
      </c>
      <c r="O498" s="790">
        <f t="shared" si="242"/>
        <v>0</v>
      </c>
      <c r="P498" s="790">
        <f t="shared" si="242"/>
        <v>0</v>
      </c>
      <c r="Q498" s="790">
        <f t="shared" si="242"/>
        <v>0</v>
      </c>
      <c r="R498" s="11"/>
      <c r="S498" s="13" t="s">
        <v>197</v>
      </c>
      <c r="T498" s="13"/>
      <c r="U498" s="13"/>
      <c r="V498" s="13"/>
      <c r="W498" s="13"/>
      <c r="X498" s="15" t="s">
        <v>208</v>
      </c>
      <c r="Y498" s="1348"/>
      <c r="Z498" s="1348"/>
      <c r="AA498" s="1348"/>
      <c r="AB498" s="1348"/>
      <c r="AC498" s="1348"/>
    </row>
    <row r="499" spans="4:29" s="21" customFormat="1">
      <c r="D499" s="15"/>
      <c r="E499" s="15"/>
      <c r="F499" s="88"/>
      <c r="G499" s="15" t="s">
        <v>3245</v>
      </c>
      <c r="H499" s="11" t="s">
        <v>1811</v>
      </c>
      <c r="I499" s="11" t="s">
        <v>273</v>
      </c>
      <c r="J499" s="11"/>
      <c r="K499" s="15" t="s">
        <v>217</v>
      </c>
      <c r="L499" s="790">
        <f t="shared" ref="L499:Q499" si="243">L111</f>
        <v>0</v>
      </c>
      <c r="M499" s="790">
        <f t="shared" si="243"/>
        <v>0</v>
      </c>
      <c r="N499" s="790">
        <f t="shared" si="243"/>
        <v>0</v>
      </c>
      <c r="O499" s="790">
        <f t="shared" si="243"/>
        <v>0</v>
      </c>
      <c r="P499" s="790">
        <f t="shared" si="243"/>
        <v>0</v>
      </c>
      <c r="Q499" s="790">
        <f t="shared" si="243"/>
        <v>0</v>
      </c>
      <c r="R499" s="11"/>
      <c r="S499" s="23" t="s">
        <v>197</v>
      </c>
      <c r="T499" s="23"/>
      <c r="U499" s="23"/>
      <c r="V499" s="23"/>
      <c r="W499" s="23"/>
      <c r="X499" s="15" t="s">
        <v>208</v>
      </c>
      <c r="Y499" s="1348"/>
      <c r="Z499" s="1348"/>
      <c r="AA499" s="1348"/>
      <c r="AB499" s="1348"/>
      <c r="AC499" s="1348"/>
    </row>
    <row r="500" spans="4:29" s="21" customFormat="1">
      <c r="D500" s="15"/>
      <c r="E500" s="15"/>
      <c r="F500" s="88"/>
      <c r="G500" s="15" t="s">
        <v>3245</v>
      </c>
      <c r="H500" s="11" t="s">
        <v>1811</v>
      </c>
      <c r="I500" s="11" t="s">
        <v>273</v>
      </c>
      <c r="J500" s="11"/>
      <c r="K500" s="15" t="s">
        <v>217</v>
      </c>
      <c r="L500" s="790">
        <f t="shared" ref="L500:Q500" si="244">L112</f>
        <v>0</v>
      </c>
      <c r="M500" s="790">
        <f t="shared" si="244"/>
        <v>0</v>
      </c>
      <c r="N500" s="790">
        <f t="shared" si="244"/>
        <v>0</v>
      </c>
      <c r="O500" s="790">
        <f t="shared" si="244"/>
        <v>0</v>
      </c>
      <c r="P500" s="790">
        <f t="shared" si="244"/>
        <v>0</v>
      </c>
      <c r="Q500" s="790">
        <f t="shared" si="244"/>
        <v>0</v>
      </c>
      <c r="R500" s="11"/>
      <c r="S500" s="23" t="s">
        <v>197</v>
      </c>
      <c r="T500" s="23"/>
      <c r="U500" s="23"/>
      <c r="V500" s="23"/>
      <c r="W500" s="23"/>
      <c r="X500" s="15" t="s">
        <v>208</v>
      </c>
      <c r="Y500" s="1348"/>
      <c r="Z500" s="1348"/>
      <c r="AA500" s="1348"/>
      <c r="AB500" s="1348"/>
      <c r="AC500" s="1348"/>
    </row>
    <row r="501" spans="4:29" s="21" customFormat="1">
      <c r="D501" s="15"/>
      <c r="E501" s="15"/>
      <c r="F501" s="88"/>
      <c r="G501" s="15" t="s">
        <v>3245</v>
      </c>
      <c r="H501" s="11" t="s">
        <v>1811</v>
      </c>
      <c r="I501" s="11" t="s">
        <v>273</v>
      </c>
      <c r="J501" s="11"/>
      <c r="K501" s="15" t="s">
        <v>217</v>
      </c>
      <c r="L501" s="790">
        <f t="shared" ref="L501:Q501" si="245">L113</f>
        <v>0</v>
      </c>
      <c r="M501" s="790">
        <f t="shared" si="245"/>
        <v>0</v>
      </c>
      <c r="N501" s="790">
        <f t="shared" si="245"/>
        <v>0</v>
      </c>
      <c r="O501" s="790">
        <f t="shared" si="245"/>
        <v>0</v>
      </c>
      <c r="P501" s="790">
        <f t="shared" si="245"/>
        <v>0</v>
      </c>
      <c r="Q501" s="790">
        <f t="shared" si="245"/>
        <v>0</v>
      </c>
      <c r="R501" s="11"/>
      <c r="S501" s="23" t="s">
        <v>197</v>
      </c>
      <c r="T501" s="23"/>
      <c r="U501" s="23"/>
      <c r="V501" s="23"/>
      <c r="W501" s="23"/>
      <c r="X501" s="15" t="s">
        <v>208</v>
      </c>
      <c r="Y501" s="1348"/>
      <c r="Z501" s="1348"/>
      <c r="AA501" s="1348"/>
      <c r="AB501" s="1348"/>
      <c r="AC501" s="1348"/>
    </row>
    <row r="502" spans="4:29" s="21" customFormat="1">
      <c r="D502" s="11"/>
      <c r="E502" s="11"/>
      <c r="F502" s="11"/>
      <c r="G502" s="11"/>
      <c r="H502" s="11"/>
      <c r="I502" s="11"/>
      <c r="J502" s="11"/>
      <c r="K502" s="11"/>
      <c r="L502" s="11"/>
      <c r="M502" s="11"/>
      <c r="N502" s="11"/>
      <c r="O502" s="11"/>
      <c r="P502" s="11"/>
      <c r="Q502" s="11"/>
      <c r="R502" s="11"/>
      <c r="S502" s="11"/>
      <c r="T502" s="11"/>
      <c r="U502" s="11"/>
      <c r="V502" s="11"/>
      <c r="W502" s="11"/>
      <c r="X502" s="11"/>
    </row>
    <row r="503" spans="4:29" s="21" customFormat="1" ht="14.25" customHeight="1">
      <c r="D503" s="80" t="s">
        <v>3250</v>
      </c>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row>
    <row r="504" spans="4:29" s="21" customFormat="1">
      <c r="D504" s="12"/>
      <c r="E504" s="12"/>
      <c r="F504" s="22"/>
      <c r="G504" s="12"/>
      <c r="H504" s="7"/>
      <c r="I504" s="7"/>
      <c r="J504" s="7"/>
      <c r="K504" s="7"/>
      <c r="L504" s="7"/>
      <c r="M504" s="7"/>
      <c r="N504" s="7"/>
      <c r="O504" s="7"/>
      <c r="P504" s="7"/>
      <c r="Q504" s="7"/>
      <c r="R504" s="12"/>
      <c r="S504" s="22"/>
      <c r="T504" s="22"/>
      <c r="U504" s="22"/>
      <c r="V504" s="22"/>
      <c r="W504" s="22"/>
      <c r="X504" s="15"/>
    </row>
    <row r="505" spans="4:29" s="21" customFormat="1">
      <c r="D505" s="20"/>
      <c r="E505" s="20"/>
      <c r="F505" s="88"/>
      <c r="G505" s="83" t="s">
        <v>3245</v>
      </c>
      <c r="H505" s="11" t="s">
        <v>1811</v>
      </c>
      <c r="I505" s="11" t="s">
        <v>1898</v>
      </c>
      <c r="J505" s="11" t="s">
        <v>3251</v>
      </c>
      <c r="K505" s="20" t="s">
        <v>217</v>
      </c>
      <c r="L505" s="790">
        <f>L117</f>
        <v>0</v>
      </c>
      <c r="M505" s="790">
        <f t="shared" ref="M505:Q505" si="246">M117</f>
        <v>0</v>
      </c>
      <c r="N505" s="790">
        <f t="shared" si="246"/>
        <v>0</v>
      </c>
      <c r="O505" s="790">
        <f t="shared" si="246"/>
        <v>0</v>
      </c>
      <c r="P505" s="790">
        <f t="shared" si="246"/>
        <v>0</v>
      </c>
      <c r="Q505" s="790">
        <f t="shared" si="246"/>
        <v>0</v>
      </c>
      <c r="R505" s="11"/>
      <c r="S505" s="21" t="s">
        <v>197</v>
      </c>
      <c r="X505" s="7" t="s">
        <v>208</v>
      </c>
      <c r="Y505" s="1348"/>
      <c r="Z505" s="1348"/>
      <c r="AA505" s="1348"/>
      <c r="AB505" s="1348"/>
      <c r="AC505" s="1348"/>
    </row>
    <row r="506" spans="4:29" s="21" customFormat="1">
      <c r="D506" s="20"/>
      <c r="E506" s="20"/>
      <c r="F506" s="88"/>
      <c r="G506" s="20" t="s">
        <v>3245</v>
      </c>
      <c r="H506" s="11" t="s">
        <v>1811</v>
      </c>
      <c r="I506" s="11" t="s">
        <v>1898</v>
      </c>
      <c r="J506" s="11" t="s">
        <v>3251</v>
      </c>
      <c r="K506" s="20" t="s">
        <v>217</v>
      </c>
      <c r="L506" s="790">
        <f t="shared" ref="L506:Q506" si="247">L118</f>
        <v>0</v>
      </c>
      <c r="M506" s="790">
        <f t="shared" si="247"/>
        <v>0</v>
      </c>
      <c r="N506" s="790">
        <f t="shared" si="247"/>
        <v>0</v>
      </c>
      <c r="O506" s="790">
        <f t="shared" si="247"/>
        <v>0</v>
      </c>
      <c r="P506" s="790">
        <f t="shared" si="247"/>
        <v>0</v>
      </c>
      <c r="Q506" s="790">
        <f t="shared" si="247"/>
        <v>0</v>
      </c>
      <c r="R506" s="11"/>
      <c r="S506" s="21" t="s">
        <v>197</v>
      </c>
      <c r="X506" s="7" t="s">
        <v>208</v>
      </c>
      <c r="Y506" s="1348"/>
      <c r="Z506" s="1348"/>
      <c r="AA506" s="1348"/>
      <c r="AB506" s="1348"/>
      <c r="AC506" s="1348"/>
    </row>
    <row r="507" spans="4:29" s="21" customFormat="1">
      <c r="D507" s="20"/>
      <c r="E507" s="20"/>
      <c r="F507" s="88"/>
      <c r="G507" s="20" t="s">
        <v>3245</v>
      </c>
      <c r="H507" s="11" t="s">
        <v>1811</v>
      </c>
      <c r="I507" s="11" t="s">
        <v>1898</v>
      </c>
      <c r="J507" s="11" t="s">
        <v>3251</v>
      </c>
      <c r="K507" s="20" t="s">
        <v>217</v>
      </c>
      <c r="L507" s="790">
        <f t="shared" ref="L507:Q507" si="248">L119</f>
        <v>0</v>
      </c>
      <c r="M507" s="790">
        <f t="shared" si="248"/>
        <v>0</v>
      </c>
      <c r="N507" s="790">
        <f t="shared" si="248"/>
        <v>0</v>
      </c>
      <c r="O507" s="790">
        <f t="shared" si="248"/>
        <v>0</v>
      </c>
      <c r="P507" s="790">
        <f t="shared" si="248"/>
        <v>0</v>
      </c>
      <c r="Q507" s="790">
        <f t="shared" si="248"/>
        <v>0</v>
      </c>
      <c r="R507" s="11"/>
      <c r="S507" s="21" t="s">
        <v>197</v>
      </c>
      <c r="X507" s="7" t="s">
        <v>208</v>
      </c>
      <c r="Y507" s="1348"/>
      <c r="Z507" s="1348"/>
      <c r="AA507" s="1348"/>
      <c r="AB507" s="1348"/>
      <c r="AC507" s="1348"/>
    </row>
    <row r="508" spans="4:29" s="21" customFormat="1">
      <c r="D508" s="20"/>
      <c r="E508" s="20"/>
      <c r="F508" s="88"/>
      <c r="G508" s="20" t="s">
        <v>3245</v>
      </c>
      <c r="H508" s="11" t="s">
        <v>1811</v>
      </c>
      <c r="I508" s="11" t="s">
        <v>1898</v>
      </c>
      <c r="J508" s="11" t="s">
        <v>3251</v>
      </c>
      <c r="K508" s="20" t="s">
        <v>217</v>
      </c>
      <c r="L508" s="790">
        <f t="shared" ref="L508:Q508" si="249">L120</f>
        <v>0</v>
      </c>
      <c r="M508" s="790">
        <f t="shared" si="249"/>
        <v>0</v>
      </c>
      <c r="N508" s="790">
        <f t="shared" si="249"/>
        <v>0</v>
      </c>
      <c r="O508" s="790">
        <f t="shared" si="249"/>
        <v>0</v>
      </c>
      <c r="P508" s="790">
        <f t="shared" si="249"/>
        <v>0</v>
      </c>
      <c r="Q508" s="790">
        <f t="shared" si="249"/>
        <v>0</v>
      </c>
      <c r="R508" s="11"/>
      <c r="S508" s="21" t="s">
        <v>197</v>
      </c>
      <c r="X508" s="7" t="s">
        <v>208</v>
      </c>
      <c r="Y508" s="1348"/>
      <c r="Z508" s="1348"/>
      <c r="AA508" s="1348"/>
      <c r="AB508" s="1348"/>
      <c r="AC508" s="1348"/>
    </row>
    <row r="509" spans="4:29" s="21" customFormat="1">
      <c r="D509" s="15"/>
      <c r="E509" s="15"/>
      <c r="F509" s="88"/>
      <c r="G509" s="15" t="s">
        <v>3245</v>
      </c>
      <c r="H509" s="11" t="s">
        <v>1811</v>
      </c>
      <c r="I509" s="11" t="s">
        <v>1898</v>
      </c>
      <c r="J509" s="11" t="s">
        <v>3251</v>
      </c>
      <c r="K509" s="15" t="s">
        <v>217</v>
      </c>
      <c r="L509" s="790">
        <f t="shared" ref="L509:Q509" si="250">L121</f>
        <v>0</v>
      </c>
      <c r="M509" s="790">
        <f t="shared" si="250"/>
        <v>0</v>
      </c>
      <c r="N509" s="790">
        <f t="shared" si="250"/>
        <v>0</v>
      </c>
      <c r="O509" s="790">
        <f t="shared" si="250"/>
        <v>0</v>
      </c>
      <c r="P509" s="790">
        <f t="shared" si="250"/>
        <v>0</v>
      </c>
      <c r="Q509" s="790">
        <f t="shared" si="250"/>
        <v>0</v>
      </c>
      <c r="R509" s="11"/>
      <c r="S509" s="13" t="s">
        <v>197</v>
      </c>
      <c r="T509" s="13"/>
      <c r="U509" s="13"/>
      <c r="V509" s="13"/>
      <c r="W509" s="13"/>
      <c r="X509" s="15" t="s">
        <v>208</v>
      </c>
      <c r="Y509" s="1348"/>
      <c r="Z509" s="1348"/>
      <c r="AA509" s="1348"/>
      <c r="AB509" s="1348"/>
      <c r="AC509" s="1348"/>
    </row>
    <row r="510" spans="4:29" s="21" customFormat="1">
      <c r="D510" s="15"/>
      <c r="E510" s="15"/>
      <c r="F510" s="88"/>
      <c r="G510" s="15" t="s">
        <v>3245</v>
      </c>
      <c r="H510" s="11" t="s">
        <v>1811</v>
      </c>
      <c r="I510" s="11" t="s">
        <v>1898</v>
      </c>
      <c r="J510" s="11" t="s">
        <v>3251</v>
      </c>
      <c r="K510" s="15" t="s">
        <v>217</v>
      </c>
      <c r="L510" s="790">
        <f t="shared" ref="L510:Q510" si="251">L122</f>
        <v>0</v>
      </c>
      <c r="M510" s="790">
        <f t="shared" si="251"/>
        <v>0</v>
      </c>
      <c r="N510" s="790">
        <f t="shared" si="251"/>
        <v>0</v>
      </c>
      <c r="O510" s="790">
        <f t="shared" si="251"/>
        <v>0</v>
      </c>
      <c r="P510" s="790">
        <f t="shared" si="251"/>
        <v>0</v>
      </c>
      <c r="Q510" s="790">
        <f t="shared" si="251"/>
        <v>0</v>
      </c>
      <c r="R510" s="11"/>
      <c r="S510" s="23" t="s">
        <v>197</v>
      </c>
      <c r="T510" s="23"/>
      <c r="U510" s="23"/>
      <c r="V510" s="23"/>
      <c r="W510" s="23"/>
      <c r="X510" s="15" t="s">
        <v>208</v>
      </c>
      <c r="Y510" s="1348"/>
      <c r="Z510" s="1348"/>
      <c r="AA510" s="1348"/>
      <c r="AB510" s="1348"/>
      <c r="AC510" s="1348"/>
    </row>
    <row r="511" spans="4:29" s="21" customFormat="1">
      <c r="D511" s="15"/>
      <c r="E511" s="15"/>
      <c r="F511" s="88"/>
      <c r="G511" s="15" t="s">
        <v>3245</v>
      </c>
      <c r="H511" s="11" t="s">
        <v>1811</v>
      </c>
      <c r="I511" s="11" t="s">
        <v>1898</v>
      </c>
      <c r="J511" s="11" t="s">
        <v>3251</v>
      </c>
      <c r="K511" s="15" t="s">
        <v>217</v>
      </c>
      <c r="L511" s="790">
        <f t="shared" ref="L511:Q511" si="252">L123</f>
        <v>0</v>
      </c>
      <c r="M511" s="790">
        <f t="shared" si="252"/>
        <v>0</v>
      </c>
      <c r="N511" s="790">
        <f t="shared" si="252"/>
        <v>0</v>
      </c>
      <c r="O511" s="790">
        <f t="shared" si="252"/>
        <v>0</v>
      </c>
      <c r="P511" s="790">
        <f t="shared" si="252"/>
        <v>0</v>
      </c>
      <c r="Q511" s="790">
        <f t="shared" si="252"/>
        <v>0</v>
      </c>
      <c r="R511" s="11"/>
      <c r="S511" s="23" t="s">
        <v>197</v>
      </c>
      <c r="T511" s="23"/>
      <c r="U511" s="23"/>
      <c r="V511" s="23"/>
      <c r="W511" s="23"/>
      <c r="X511" s="15" t="s">
        <v>208</v>
      </c>
      <c r="Y511" s="1348"/>
      <c r="Z511" s="1348"/>
      <c r="AA511" s="1348"/>
      <c r="AB511" s="1348"/>
      <c r="AC511" s="1348"/>
    </row>
    <row r="512" spans="4:29" s="21" customFormat="1">
      <c r="D512" s="15"/>
      <c r="E512" s="15"/>
      <c r="F512" s="88"/>
      <c r="G512" s="15" t="s">
        <v>3245</v>
      </c>
      <c r="H512" s="11" t="s">
        <v>1811</v>
      </c>
      <c r="I512" s="11" t="s">
        <v>1898</v>
      </c>
      <c r="J512" s="11" t="s">
        <v>3251</v>
      </c>
      <c r="K512" s="15" t="s">
        <v>217</v>
      </c>
      <c r="L512" s="790">
        <f t="shared" ref="L512:Q512" si="253">L124</f>
        <v>0</v>
      </c>
      <c r="M512" s="790">
        <f t="shared" si="253"/>
        <v>0</v>
      </c>
      <c r="N512" s="790">
        <f t="shared" si="253"/>
        <v>0</v>
      </c>
      <c r="O512" s="790">
        <f t="shared" si="253"/>
        <v>0</v>
      </c>
      <c r="P512" s="790">
        <f t="shared" si="253"/>
        <v>0</v>
      </c>
      <c r="Q512" s="790">
        <f t="shared" si="253"/>
        <v>0</v>
      </c>
      <c r="R512" s="11"/>
      <c r="S512" s="23" t="s">
        <v>197</v>
      </c>
      <c r="T512" s="23"/>
      <c r="U512" s="23"/>
      <c r="V512" s="23"/>
      <c r="W512" s="23"/>
      <c r="X512" s="15" t="s">
        <v>208</v>
      </c>
      <c r="Y512" s="1348"/>
      <c r="Z512" s="1348"/>
      <c r="AA512" s="1348"/>
      <c r="AB512" s="1348"/>
      <c r="AC512" s="1348"/>
    </row>
    <row r="513" spans="4:29" s="21" customFormat="1">
      <c r="D513" s="20"/>
      <c r="E513" s="20"/>
      <c r="F513" s="88"/>
      <c r="G513" s="20" t="s">
        <v>3245</v>
      </c>
      <c r="H513" s="11" t="s">
        <v>1811</v>
      </c>
      <c r="I513" s="11" t="s">
        <v>1898</v>
      </c>
      <c r="J513" s="11" t="s">
        <v>3251</v>
      </c>
      <c r="K513" s="20" t="s">
        <v>217</v>
      </c>
      <c r="L513" s="790">
        <f t="shared" ref="L513:Q513" si="254">L125</f>
        <v>0</v>
      </c>
      <c r="M513" s="790">
        <f t="shared" si="254"/>
        <v>0</v>
      </c>
      <c r="N513" s="790">
        <f t="shared" si="254"/>
        <v>0</v>
      </c>
      <c r="O513" s="790">
        <f t="shared" si="254"/>
        <v>0</v>
      </c>
      <c r="P513" s="790">
        <f t="shared" si="254"/>
        <v>0</v>
      </c>
      <c r="Q513" s="790">
        <f t="shared" si="254"/>
        <v>0</v>
      </c>
      <c r="R513" s="11"/>
      <c r="S513" s="21" t="s">
        <v>197</v>
      </c>
      <c r="X513" s="7" t="s">
        <v>208</v>
      </c>
      <c r="Y513" s="1348"/>
      <c r="Z513" s="1348"/>
      <c r="AA513" s="1348"/>
      <c r="AB513" s="1348"/>
      <c r="AC513" s="1348"/>
    </row>
    <row r="514" spans="4:29" s="21" customFormat="1">
      <c r="D514" s="20"/>
      <c r="E514" s="20"/>
      <c r="F514" s="88"/>
      <c r="G514" s="20" t="s">
        <v>3245</v>
      </c>
      <c r="H514" s="11" t="s">
        <v>1811</v>
      </c>
      <c r="I514" s="11" t="s">
        <v>1898</v>
      </c>
      <c r="J514" s="11" t="s">
        <v>3251</v>
      </c>
      <c r="K514" s="20" t="s">
        <v>217</v>
      </c>
      <c r="L514" s="790">
        <f t="shared" ref="L514:Q514" si="255">L126</f>
        <v>0</v>
      </c>
      <c r="M514" s="790">
        <f t="shared" si="255"/>
        <v>0</v>
      </c>
      <c r="N514" s="790">
        <f t="shared" si="255"/>
        <v>0</v>
      </c>
      <c r="O514" s="790">
        <f t="shared" si="255"/>
        <v>0</v>
      </c>
      <c r="P514" s="790">
        <f t="shared" si="255"/>
        <v>0</v>
      </c>
      <c r="Q514" s="790">
        <f t="shared" si="255"/>
        <v>0</v>
      </c>
      <c r="R514" s="11"/>
      <c r="S514" s="21" t="s">
        <v>197</v>
      </c>
      <c r="X514" s="7" t="s">
        <v>208</v>
      </c>
      <c r="Y514" s="1348"/>
      <c r="Z514" s="1348"/>
      <c r="AA514" s="1348"/>
      <c r="AB514" s="1348"/>
      <c r="AC514" s="1348"/>
    </row>
    <row r="515" spans="4:29" s="21" customFormat="1">
      <c r="D515" s="20"/>
      <c r="E515" s="20"/>
      <c r="F515" s="88"/>
      <c r="G515" s="20" t="s">
        <v>3245</v>
      </c>
      <c r="H515" s="11" t="s">
        <v>1811</v>
      </c>
      <c r="I515" s="11" t="s">
        <v>1898</v>
      </c>
      <c r="J515" s="11" t="s">
        <v>3251</v>
      </c>
      <c r="K515" s="20" t="s">
        <v>217</v>
      </c>
      <c r="L515" s="790">
        <f t="shared" ref="L515:Q515" si="256">L127</f>
        <v>0</v>
      </c>
      <c r="M515" s="790">
        <f t="shared" si="256"/>
        <v>0</v>
      </c>
      <c r="N515" s="790">
        <f t="shared" si="256"/>
        <v>0</v>
      </c>
      <c r="O515" s="790">
        <f t="shared" si="256"/>
        <v>0</v>
      </c>
      <c r="P515" s="790">
        <f t="shared" si="256"/>
        <v>0</v>
      </c>
      <c r="Q515" s="790">
        <f t="shared" si="256"/>
        <v>0</v>
      </c>
      <c r="R515" s="11"/>
      <c r="S515" s="21" t="s">
        <v>197</v>
      </c>
      <c r="X515" s="7" t="s">
        <v>208</v>
      </c>
      <c r="Y515" s="1348"/>
      <c r="Z515" s="1348"/>
      <c r="AA515" s="1348"/>
      <c r="AB515" s="1348"/>
      <c r="AC515" s="1348"/>
    </row>
    <row r="516" spans="4:29" s="21" customFormat="1">
      <c r="D516" s="20"/>
      <c r="E516" s="20"/>
      <c r="F516" s="88"/>
      <c r="G516" s="20" t="s">
        <v>3245</v>
      </c>
      <c r="H516" s="11" t="s">
        <v>1811</v>
      </c>
      <c r="I516" s="11" t="s">
        <v>1898</v>
      </c>
      <c r="J516" s="11" t="s">
        <v>3251</v>
      </c>
      <c r="K516" s="20" t="s">
        <v>217</v>
      </c>
      <c r="L516" s="790">
        <f t="shared" ref="L516:Q516" si="257">L128</f>
        <v>0</v>
      </c>
      <c r="M516" s="790">
        <f t="shared" si="257"/>
        <v>0</v>
      </c>
      <c r="N516" s="790">
        <f t="shared" si="257"/>
        <v>0</v>
      </c>
      <c r="O516" s="790">
        <f t="shared" si="257"/>
        <v>0</v>
      </c>
      <c r="P516" s="790">
        <f t="shared" si="257"/>
        <v>0</v>
      </c>
      <c r="Q516" s="790">
        <f t="shared" si="257"/>
        <v>0</v>
      </c>
      <c r="R516" s="11"/>
      <c r="S516" s="21" t="s">
        <v>197</v>
      </c>
      <c r="X516" s="7" t="s">
        <v>208</v>
      </c>
      <c r="Y516" s="1348"/>
      <c r="Z516" s="1348"/>
      <c r="AA516" s="1348"/>
      <c r="AB516" s="1348"/>
      <c r="AC516" s="1348"/>
    </row>
    <row r="517" spans="4:29" s="21" customFormat="1">
      <c r="D517" s="15"/>
      <c r="E517" s="15"/>
      <c r="F517" s="88"/>
      <c r="G517" s="15" t="s">
        <v>3245</v>
      </c>
      <c r="H517" s="11" t="s">
        <v>1811</v>
      </c>
      <c r="I517" s="11" t="s">
        <v>1898</v>
      </c>
      <c r="J517" s="11" t="s">
        <v>3251</v>
      </c>
      <c r="K517" s="15" t="s">
        <v>217</v>
      </c>
      <c r="L517" s="790">
        <f t="shared" ref="L517:Q517" si="258">L129</f>
        <v>0</v>
      </c>
      <c r="M517" s="790">
        <f t="shared" si="258"/>
        <v>0</v>
      </c>
      <c r="N517" s="790">
        <f t="shared" si="258"/>
        <v>0</v>
      </c>
      <c r="O517" s="790">
        <f t="shared" si="258"/>
        <v>0</v>
      </c>
      <c r="P517" s="790">
        <f t="shared" si="258"/>
        <v>0</v>
      </c>
      <c r="Q517" s="790">
        <f t="shared" si="258"/>
        <v>0</v>
      </c>
      <c r="R517" s="11"/>
      <c r="S517" s="13" t="s">
        <v>197</v>
      </c>
      <c r="T517" s="13"/>
      <c r="U517" s="13"/>
      <c r="V517" s="13"/>
      <c r="W517" s="13"/>
      <c r="X517" s="15" t="s">
        <v>208</v>
      </c>
      <c r="Y517" s="1348"/>
      <c r="Z517" s="1348"/>
      <c r="AA517" s="1348"/>
      <c r="AB517" s="1348"/>
      <c r="AC517" s="1348"/>
    </row>
    <row r="518" spans="4:29" s="21" customFormat="1">
      <c r="D518" s="15"/>
      <c r="E518" s="15"/>
      <c r="F518" s="88"/>
      <c r="G518" s="15" t="s">
        <v>3245</v>
      </c>
      <c r="H518" s="11" t="s">
        <v>1811</v>
      </c>
      <c r="I518" s="11" t="s">
        <v>1898</v>
      </c>
      <c r="J518" s="11" t="s">
        <v>3251</v>
      </c>
      <c r="K518" s="15" t="s">
        <v>217</v>
      </c>
      <c r="L518" s="790">
        <f t="shared" ref="L518:Q518" si="259">L130</f>
        <v>0</v>
      </c>
      <c r="M518" s="790">
        <f t="shared" si="259"/>
        <v>0</v>
      </c>
      <c r="N518" s="790">
        <f t="shared" si="259"/>
        <v>0</v>
      </c>
      <c r="O518" s="790">
        <f t="shared" si="259"/>
        <v>0</v>
      </c>
      <c r="P518" s="790">
        <f t="shared" si="259"/>
        <v>0</v>
      </c>
      <c r="Q518" s="790">
        <f t="shared" si="259"/>
        <v>0</v>
      </c>
      <c r="R518" s="11"/>
      <c r="S518" s="23" t="s">
        <v>197</v>
      </c>
      <c r="T518" s="23"/>
      <c r="U518" s="23"/>
      <c r="V518" s="23"/>
      <c r="W518" s="23"/>
      <c r="X518" s="15" t="s">
        <v>208</v>
      </c>
      <c r="Y518" s="1348"/>
      <c r="Z518" s="1348"/>
      <c r="AA518" s="1348"/>
      <c r="AB518" s="1348"/>
      <c r="AC518" s="1348"/>
    </row>
    <row r="519" spans="4:29" s="21" customFormat="1">
      <c r="D519" s="15"/>
      <c r="E519" s="15"/>
      <c r="F519" s="88"/>
      <c r="G519" s="15" t="s">
        <v>3245</v>
      </c>
      <c r="H519" s="11" t="s">
        <v>1811</v>
      </c>
      <c r="I519" s="11" t="s">
        <v>1898</v>
      </c>
      <c r="J519" s="11" t="s">
        <v>3251</v>
      </c>
      <c r="K519" s="15" t="s">
        <v>217</v>
      </c>
      <c r="L519" s="790">
        <f t="shared" ref="L519:Q519" si="260">L131</f>
        <v>0</v>
      </c>
      <c r="M519" s="790">
        <f t="shared" si="260"/>
        <v>0</v>
      </c>
      <c r="N519" s="790">
        <f t="shared" si="260"/>
        <v>0</v>
      </c>
      <c r="O519" s="790">
        <f t="shared" si="260"/>
        <v>0</v>
      </c>
      <c r="P519" s="790">
        <f t="shared" si="260"/>
        <v>0</v>
      </c>
      <c r="Q519" s="790">
        <f t="shared" si="260"/>
        <v>0</v>
      </c>
      <c r="R519" s="11"/>
      <c r="S519" s="23" t="s">
        <v>197</v>
      </c>
      <c r="T519" s="23"/>
      <c r="U519" s="23"/>
      <c r="V519" s="23"/>
      <c r="W519" s="23"/>
      <c r="X519" s="15" t="s">
        <v>208</v>
      </c>
      <c r="Y519" s="1348"/>
      <c r="Z519" s="1348"/>
      <c r="AA519" s="1348"/>
      <c r="AB519" s="1348"/>
      <c r="AC519" s="1348"/>
    </row>
    <row r="520" spans="4:29" s="21" customFormat="1">
      <c r="D520" s="15"/>
      <c r="E520" s="15"/>
      <c r="F520" s="88"/>
      <c r="G520" s="15" t="s">
        <v>3245</v>
      </c>
      <c r="H520" s="11" t="s">
        <v>1811</v>
      </c>
      <c r="I520" s="11" t="s">
        <v>1898</v>
      </c>
      <c r="J520" s="11" t="s">
        <v>3251</v>
      </c>
      <c r="K520" s="15" t="s">
        <v>217</v>
      </c>
      <c r="L520" s="790">
        <f t="shared" ref="L520:Q520" si="261">L132</f>
        <v>0</v>
      </c>
      <c r="M520" s="790">
        <f t="shared" si="261"/>
        <v>0</v>
      </c>
      <c r="N520" s="790">
        <f t="shared" si="261"/>
        <v>0</v>
      </c>
      <c r="O520" s="790">
        <f t="shared" si="261"/>
        <v>0</v>
      </c>
      <c r="P520" s="790">
        <f t="shared" si="261"/>
        <v>0</v>
      </c>
      <c r="Q520" s="790">
        <f t="shared" si="261"/>
        <v>0</v>
      </c>
      <c r="R520" s="11"/>
      <c r="S520" s="23" t="s">
        <v>197</v>
      </c>
      <c r="T520" s="23"/>
      <c r="U520" s="23"/>
      <c r="V520" s="23"/>
      <c r="W520" s="23"/>
      <c r="X520" s="15" t="s">
        <v>208</v>
      </c>
      <c r="Y520" s="1348"/>
      <c r="Z520" s="1348"/>
      <c r="AA520" s="1348"/>
      <c r="AB520" s="1348"/>
      <c r="AC520" s="1348"/>
    </row>
    <row r="521" spans="4:29" s="21" customFormat="1">
      <c r="D521" s="11"/>
      <c r="E521" s="11"/>
      <c r="F521" s="11"/>
      <c r="G521" s="11"/>
      <c r="H521" s="11"/>
      <c r="I521" s="11"/>
      <c r="J521" s="11"/>
      <c r="K521" s="11"/>
      <c r="L521" s="11"/>
      <c r="M521" s="11"/>
      <c r="N521" s="11"/>
      <c r="O521" s="11"/>
      <c r="P521" s="11"/>
      <c r="Q521" s="11"/>
      <c r="R521" s="11"/>
      <c r="S521" s="11"/>
      <c r="T521" s="11"/>
      <c r="U521" s="11"/>
      <c r="V521" s="11"/>
      <c r="W521" s="11"/>
      <c r="X521" s="11"/>
    </row>
    <row r="522" spans="4:29" s="21" customFormat="1" ht="14.25" customHeight="1">
      <c r="D522" s="80" t="s">
        <v>3252</v>
      </c>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row>
    <row r="523" spans="4:29" s="21" customFormat="1">
      <c r="D523" s="12"/>
      <c r="E523" s="12"/>
      <c r="F523" s="22"/>
      <c r="G523" s="12"/>
      <c r="H523" s="7"/>
      <c r="I523" s="7"/>
      <c r="J523" s="7"/>
      <c r="K523" s="7"/>
      <c r="L523" s="7"/>
      <c r="M523" s="7"/>
      <c r="N523" s="7"/>
      <c r="O523" s="7"/>
      <c r="P523" s="7"/>
      <c r="Q523" s="7"/>
      <c r="R523" s="12"/>
      <c r="S523" s="22"/>
      <c r="T523" s="22"/>
      <c r="U523" s="22"/>
      <c r="V523" s="22"/>
      <c r="W523" s="22"/>
      <c r="X523" s="15"/>
    </row>
    <row r="524" spans="4:29" s="21" customFormat="1">
      <c r="D524" s="20"/>
      <c r="E524" s="20"/>
      <c r="F524" s="88"/>
      <c r="G524" s="83" t="s">
        <v>3245</v>
      </c>
      <c r="H524" s="11" t="s">
        <v>1811</v>
      </c>
      <c r="I524" s="11" t="s">
        <v>1899</v>
      </c>
      <c r="J524" s="11"/>
      <c r="K524" s="20" t="s">
        <v>217</v>
      </c>
      <c r="L524" s="790">
        <f>L136</f>
        <v>0</v>
      </c>
      <c r="M524" s="790">
        <f t="shared" ref="M524:Q524" si="262">M136</f>
        <v>0</v>
      </c>
      <c r="N524" s="790">
        <f t="shared" si="262"/>
        <v>0</v>
      </c>
      <c r="O524" s="790">
        <f t="shared" si="262"/>
        <v>0</v>
      </c>
      <c r="P524" s="790">
        <f t="shared" si="262"/>
        <v>0</v>
      </c>
      <c r="Q524" s="790">
        <f t="shared" si="262"/>
        <v>0</v>
      </c>
      <c r="R524" s="11"/>
      <c r="S524" s="21" t="s">
        <v>197</v>
      </c>
      <c r="X524" s="7" t="s">
        <v>208</v>
      </c>
      <c r="Y524" s="1348"/>
      <c r="Z524" s="1348"/>
      <c r="AA524" s="1348"/>
      <c r="AB524" s="1348"/>
      <c r="AC524" s="1348"/>
    </row>
    <row r="525" spans="4:29" s="21" customFormat="1">
      <c r="D525" s="20"/>
      <c r="E525" s="20"/>
      <c r="F525" s="88"/>
      <c r="G525" s="20" t="s">
        <v>3245</v>
      </c>
      <c r="H525" s="11" t="s">
        <v>1811</v>
      </c>
      <c r="I525" s="11" t="s">
        <v>1899</v>
      </c>
      <c r="J525" s="11"/>
      <c r="K525" s="20" t="s">
        <v>217</v>
      </c>
      <c r="L525" s="790">
        <f t="shared" ref="L525:Q525" si="263">L137</f>
        <v>0</v>
      </c>
      <c r="M525" s="790">
        <f t="shared" si="263"/>
        <v>0</v>
      </c>
      <c r="N525" s="790">
        <f t="shared" si="263"/>
        <v>0</v>
      </c>
      <c r="O525" s="790">
        <f t="shared" si="263"/>
        <v>0</v>
      </c>
      <c r="P525" s="790">
        <f t="shared" si="263"/>
        <v>0</v>
      </c>
      <c r="Q525" s="790">
        <f t="shared" si="263"/>
        <v>0</v>
      </c>
      <c r="R525" s="11"/>
      <c r="S525" s="21" t="s">
        <v>197</v>
      </c>
      <c r="X525" s="7" t="s">
        <v>208</v>
      </c>
      <c r="Y525" s="1348"/>
      <c r="Z525" s="1348"/>
      <c r="AA525" s="1348"/>
      <c r="AB525" s="1348"/>
      <c r="AC525" s="1348"/>
    </row>
    <row r="526" spans="4:29" s="21" customFormat="1">
      <c r="D526" s="20"/>
      <c r="E526" s="20"/>
      <c r="F526" s="88"/>
      <c r="G526" s="20" t="s">
        <v>3245</v>
      </c>
      <c r="H526" s="11" t="s">
        <v>1811</v>
      </c>
      <c r="I526" s="11" t="s">
        <v>1899</v>
      </c>
      <c r="J526" s="11"/>
      <c r="K526" s="20" t="s">
        <v>217</v>
      </c>
      <c r="L526" s="790">
        <f t="shared" ref="L526:Q526" si="264">L138</f>
        <v>0</v>
      </c>
      <c r="M526" s="790">
        <f t="shared" si="264"/>
        <v>0</v>
      </c>
      <c r="N526" s="790">
        <f t="shared" si="264"/>
        <v>0</v>
      </c>
      <c r="O526" s="790">
        <f t="shared" si="264"/>
        <v>0</v>
      </c>
      <c r="P526" s="790">
        <f t="shared" si="264"/>
        <v>0</v>
      </c>
      <c r="Q526" s="790">
        <f t="shared" si="264"/>
        <v>0</v>
      </c>
      <c r="R526" s="11"/>
      <c r="S526" s="21" t="s">
        <v>197</v>
      </c>
      <c r="X526" s="7" t="s">
        <v>208</v>
      </c>
      <c r="Y526" s="1348"/>
      <c r="Z526" s="1348"/>
      <c r="AA526" s="1348"/>
      <c r="AB526" s="1348"/>
      <c r="AC526" s="1348"/>
    </row>
    <row r="527" spans="4:29" s="21" customFormat="1">
      <c r="D527" s="20"/>
      <c r="E527" s="20"/>
      <c r="F527" s="88"/>
      <c r="G527" s="20" t="s">
        <v>3245</v>
      </c>
      <c r="H527" s="11" t="s">
        <v>1811</v>
      </c>
      <c r="I527" s="11" t="s">
        <v>1899</v>
      </c>
      <c r="J527" s="11"/>
      <c r="K527" s="20" t="s">
        <v>217</v>
      </c>
      <c r="L527" s="790">
        <f t="shared" ref="L527:Q527" si="265">L139</f>
        <v>0</v>
      </c>
      <c r="M527" s="790">
        <f t="shared" si="265"/>
        <v>0</v>
      </c>
      <c r="N527" s="790">
        <f t="shared" si="265"/>
        <v>0</v>
      </c>
      <c r="O527" s="790">
        <f t="shared" si="265"/>
        <v>0</v>
      </c>
      <c r="P527" s="790">
        <f t="shared" si="265"/>
        <v>0</v>
      </c>
      <c r="Q527" s="790">
        <f t="shared" si="265"/>
        <v>0</v>
      </c>
      <c r="R527" s="11"/>
      <c r="S527" s="21" t="s">
        <v>197</v>
      </c>
      <c r="X527" s="7" t="s">
        <v>208</v>
      </c>
      <c r="Y527" s="1348"/>
      <c r="Z527" s="1348"/>
      <c r="AA527" s="1348"/>
      <c r="AB527" s="1348"/>
      <c r="AC527" s="1348"/>
    </row>
    <row r="528" spans="4:29" s="21" customFormat="1">
      <c r="D528" s="15"/>
      <c r="E528" s="15"/>
      <c r="F528" s="88"/>
      <c r="G528" s="15" t="s">
        <v>3245</v>
      </c>
      <c r="H528" s="11" t="s">
        <v>1811</v>
      </c>
      <c r="I528" s="11" t="s">
        <v>1899</v>
      </c>
      <c r="J528" s="11"/>
      <c r="K528" s="15" t="s">
        <v>217</v>
      </c>
      <c r="L528" s="790">
        <f t="shared" ref="L528:Q528" si="266">L140</f>
        <v>0</v>
      </c>
      <c r="M528" s="790">
        <f t="shared" si="266"/>
        <v>0</v>
      </c>
      <c r="N528" s="790">
        <f t="shared" si="266"/>
        <v>0</v>
      </c>
      <c r="O528" s="790">
        <f t="shared" si="266"/>
        <v>0</v>
      </c>
      <c r="P528" s="790">
        <f t="shared" si="266"/>
        <v>0</v>
      </c>
      <c r="Q528" s="790">
        <f t="shared" si="266"/>
        <v>0</v>
      </c>
      <c r="R528" s="11"/>
      <c r="S528" s="13" t="s">
        <v>197</v>
      </c>
      <c r="T528" s="13"/>
      <c r="U528" s="13"/>
      <c r="V528" s="13"/>
      <c r="W528" s="13"/>
      <c r="X528" s="15" t="s">
        <v>208</v>
      </c>
      <c r="Y528" s="1348"/>
      <c r="Z528" s="1348"/>
      <c r="AA528" s="1348"/>
      <c r="AB528" s="1348"/>
      <c r="AC528" s="1348"/>
    </row>
    <row r="529" spans="2:29" s="21" customFormat="1">
      <c r="B529" s="11"/>
      <c r="C529" s="11"/>
      <c r="D529" s="15"/>
      <c r="E529" s="15"/>
      <c r="F529" s="88"/>
      <c r="G529" s="15" t="s">
        <v>3245</v>
      </c>
      <c r="H529" s="11" t="s">
        <v>1811</v>
      </c>
      <c r="I529" s="11" t="s">
        <v>1899</v>
      </c>
      <c r="J529" s="11"/>
      <c r="K529" s="15" t="s">
        <v>217</v>
      </c>
      <c r="L529" s="790">
        <f t="shared" ref="L529:Q529" si="267">L141</f>
        <v>0</v>
      </c>
      <c r="M529" s="790">
        <f t="shared" si="267"/>
        <v>0</v>
      </c>
      <c r="N529" s="790">
        <f t="shared" si="267"/>
        <v>0</v>
      </c>
      <c r="O529" s="790">
        <f t="shared" si="267"/>
        <v>0</v>
      </c>
      <c r="P529" s="790">
        <f t="shared" si="267"/>
        <v>0</v>
      </c>
      <c r="Q529" s="790">
        <f t="shared" si="267"/>
        <v>0</v>
      </c>
      <c r="R529" s="11"/>
      <c r="S529" s="23" t="s">
        <v>197</v>
      </c>
      <c r="T529" s="23"/>
      <c r="U529" s="23"/>
      <c r="V529" s="23"/>
      <c r="W529" s="23"/>
      <c r="X529" s="15" t="s">
        <v>208</v>
      </c>
      <c r="Y529" s="1348"/>
      <c r="Z529" s="1348"/>
      <c r="AA529" s="1348"/>
      <c r="AB529" s="1348"/>
      <c r="AC529" s="1348"/>
    </row>
    <row r="530" spans="2:29" s="21" customFormat="1">
      <c r="B530" s="11"/>
      <c r="C530" s="11"/>
      <c r="D530" s="15"/>
      <c r="E530" s="15"/>
      <c r="F530" s="88"/>
      <c r="G530" s="15" t="s">
        <v>3245</v>
      </c>
      <c r="H530" s="11" t="s">
        <v>1811</v>
      </c>
      <c r="I530" s="11" t="s">
        <v>1899</v>
      </c>
      <c r="J530" s="11"/>
      <c r="K530" s="15" t="s">
        <v>217</v>
      </c>
      <c r="L530" s="790">
        <f t="shared" ref="L530:Q530" si="268">L142</f>
        <v>0</v>
      </c>
      <c r="M530" s="790">
        <f t="shared" si="268"/>
        <v>0</v>
      </c>
      <c r="N530" s="790">
        <f t="shared" si="268"/>
        <v>0</v>
      </c>
      <c r="O530" s="790">
        <f t="shared" si="268"/>
        <v>0</v>
      </c>
      <c r="P530" s="790">
        <f t="shared" si="268"/>
        <v>0</v>
      </c>
      <c r="Q530" s="790">
        <f t="shared" si="268"/>
        <v>0</v>
      </c>
      <c r="R530" s="11"/>
      <c r="S530" s="23" t="s">
        <v>197</v>
      </c>
      <c r="T530" s="23"/>
      <c r="U530" s="23"/>
      <c r="V530" s="23"/>
      <c r="W530" s="23"/>
      <c r="X530" s="15" t="s">
        <v>208</v>
      </c>
      <c r="Y530" s="1348"/>
      <c r="Z530" s="1348"/>
      <c r="AA530" s="1348"/>
      <c r="AB530" s="1348"/>
      <c r="AC530" s="1348"/>
    </row>
    <row r="531" spans="2:29" s="21" customFormat="1">
      <c r="B531" s="11"/>
      <c r="C531" s="11"/>
      <c r="D531" s="15"/>
      <c r="E531" s="15"/>
      <c r="F531" s="88"/>
      <c r="G531" s="15" t="s">
        <v>3245</v>
      </c>
      <c r="H531" s="11" t="s">
        <v>1811</v>
      </c>
      <c r="I531" s="11" t="s">
        <v>1899</v>
      </c>
      <c r="J531" s="11"/>
      <c r="K531" s="15" t="s">
        <v>217</v>
      </c>
      <c r="L531" s="790">
        <f t="shared" ref="L531:Q531" si="269">L143</f>
        <v>0</v>
      </c>
      <c r="M531" s="790">
        <f t="shared" si="269"/>
        <v>0</v>
      </c>
      <c r="N531" s="790">
        <f t="shared" si="269"/>
        <v>0</v>
      </c>
      <c r="O531" s="790">
        <f t="shared" si="269"/>
        <v>0</v>
      </c>
      <c r="P531" s="790">
        <f t="shared" si="269"/>
        <v>0</v>
      </c>
      <c r="Q531" s="790">
        <f t="shared" si="269"/>
        <v>0</v>
      </c>
      <c r="R531" s="11"/>
      <c r="S531" s="23" t="s">
        <v>197</v>
      </c>
      <c r="T531" s="23"/>
      <c r="U531" s="23"/>
      <c r="V531" s="23"/>
      <c r="W531" s="23"/>
      <c r="X531" s="15" t="s">
        <v>208</v>
      </c>
      <c r="Y531" s="1348"/>
      <c r="Z531" s="1348"/>
      <c r="AA531" s="1348"/>
      <c r="AB531" s="1348"/>
      <c r="AC531" s="1348"/>
    </row>
    <row r="532" spans="2:29" s="21" customFormat="1">
      <c r="B532" s="11"/>
      <c r="C532" s="11"/>
      <c r="D532" s="20"/>
      <c r="E532" s="20"/>
      <c r="F532" s="88"/>
      <c r="G532" s="20" t="s">
        <v>3245</v>
      </c>
      <c r="H532" s="11" t="s">
        <v>1811</v>
      </c>
      <c r="I532" s="11" t="s">
        <v>1899</v>
      </c>
      <c r="J532" s="11"/>
      <c r="K532" s="20" t="s">
        <v>217</v>
      </c>
      <c r="L532" s="790">
        <f t="shared" ref="L532:Q532" si="270">L144</f>
        <v>0</v>
      </c>
      <c r="M532" s="790">
        <f t="shared" si="270"/>
        <v>0</v>
      </c>
      <c r="N532" s="790">
        <f t="shared" si="270"/>
        <v>0</v>
      </c>
      <c r="O532" s="790">
        <f t="shared" si="270"/>
        <v>0</v>
      </c>
      <c r="P532" s="790">
        <f t="shared" si="270"/>
        <v>0</v>
      </c>
      <c r="Q532" s="790">
        <f t="shared" si="270"/>
        <v>0</v>
      </c>
      <c r="R532" s="11"/>
      <c r="S532" s="21" t="s">
        <v>197</v>
      </c>
      <c r="X532" s="7" t="s">
        <v>208</v>
      </c>
      <c r="Y532" s="1348"/>
      <c r="Z532" s="1348"/>
      <c r="AA532" s="1348"/>
      <c r="AB532" s="1348"/>
      <c r="AC532" s="1348"/>
    </row>
    <row r="533" spans="2:29" s="21" customFormat="1">
      <c r="B533" s="11"/>
      <c r="C533" s="11"/>
      <c r="D533" s="20"/>
      <c r="E533" s="20"/>
      <c r="F533" s="88"/>
      <c r="G533" s="20" t="s">
        <v>3245</v>
      </c>
      <c r="H533" s="11" t="s">
        <v>1811</v>
      </c>
      <c r="I533" s="11" t="s">
        <v>1899</v>
      </c>
      <c r="J533" s="11"/>
      <c r="K533" s="20" t="s">
        <v>217</v>
      </c>
      <c r="L533" s="790">
        <f t="shared" ref="L533:Q533" si="271">L145</f>
        <v>0</v>
      </c>
      <c r="M533" s="790">
        <f t="shared" si="271"/>
        <v>0</v>
      </c>
      <c r="N533" s="790">
        <f t="shared" si="271"/>
        <v>0</v>
      </c>
      <c r="O533" s="790">
        <f t="shared" si="271"/>
        <v>0</v>
      </c>
      <c r="P533" s="790">
        <f t="shared" si="271"/>
        <v>0</v>
      </c>
      <c r="Q533" s="790">
        <f t="shared" si="271"/>
        <v>0</v>
      </c>
      <c r="R533" s="11"/>
      <c r="S533" s="21" t="s">
        <v>197</v>
      </c>
      <c r="X533" s="7" t="s">
        <v>208</v>
      </c>
      <c r="Y533" s="1348"/>
      <c r="Z533" s="1348"/>
      <c r="AA533" s="1348"/>
      <c r="AB533" s="1348"/>
      <c r="AC533" s="1348"/>
    </row>
    <row r="534" spans="2:29" s="21" customFormat="1">
      <c r="B534" s="11"/>
      <c r="C534" s="11"/>
      <c r="D534" s="20"/>
      <c r="E534" s="20"/>
      <c r="F534" s="88"/>
      <c r="G534" s="20" t="s">
        <v>3245</v>
      </c>
      <c r="H534" s="11" t="s">
        <v>1811</v>
      </c>
      <c r="I534" s="11" t="s">
        <v>1899</v>
      </c>
      <c r="J534" s="11"/>
      <c r="K534" s="20" t="s">
        <v>217</v>
      </c>
      <c r="L534" s="790">
        <f t="shared" ref="L534:Q534" si="272">L146</f>
        <v>0</v>
      </c>
      <c r="M534" s="790">
        <f t="shared" si="272"/>
        <v>0</v>
      </c>
      <c r="N534" s="790">
        <f t="shared" si="272"/>
        <v>0</v>
      </c>
      <c r="O534" s="790">
        <f t="shared" si="272"/>
        <v>0</v>
      </c>
      <c r="P534" s="790">
        <f t="shared" si="272"/>
        <v>0</v>
      </c>
      <c r="Q534" s="790">
        <f t="shared" si="272"/>
        <v>0</v>
      </c>
      <c r="R534" s="11"/>
      <c r="S534" s="21" t="s">
        <v>197</v>
      </c>
      <c r="X534" s="7" t="s">
        <v>208</v>
      </c>
      <c r="Y534" s="1348"/>
      <c r="Z534" s="1348"/>
      <c r="AA534" s="1348"/>
      <c r="AB534" s="1348"/>
      <c r="AC534" s="1348"/>
    </row>
    <row r="535" spans="2:29" s="21" customFormat="1">
      <c r="B535" s="11"/>
      <c r="C535" s="11"/>
      <c r="D535" s="20"/>
      <c r="E535" s="20"/>
      <c r="F535" s="88"/>
      <c r="G535" s="20" t="s">
        <v>3245</v>
      </c>
      <c r="H535" s="11" t="s">
        <v>1811</v>
      </c>
      <c r="I535" s="11" t="s">
        <v>1899</v>
      </c>
      <c r="J535" s="11"/>
      <c r="K535" s="20" t="s">
        <v>217</v>
      </c>
      <c r="L535" s="790">
        <f t="shared" ref="L535:Q535" si="273">L147</f>
        <v>0</v>
      </c>
      <c r="M535" s="790">
        <f t="shared" si="273"/>
        <v>0</v>
      </c>
      <c r="N535" s="790">
        <f t="shared" si="273"/>
        <v>0</v>
      </c>
      <c r="O535" s="790">
        <f t="shared" si="273"/>
        <v>0</v>
      </c>
      <c r="P535" s="790">
        <f t="shared" si="273"/>
        <v>0</v>
      </c>
      <c r="Q535" s="790">
        <f t="shared" si="273"/>
        <v>0</v>
      </c>
      <c r="R535" s="11"/>
      <c r="S535" s="21" t="s">
        <v>197</v>
      </c>
      <c r="X535" s="7" t="s">
        <v>208</v>
      </c>
      <c r="Y535" s="1348"/>
      <c r="Z535" s="1348"/>
      <c r="AA535" s="1348"/>
      <c r="AB535" s="1348"/>
      <c r="AC535" s="1348"/>
    </row>
    <row r="536" spans="2:29" s="21" customFormat="1">
      <c r="B536" s="11"/>
      <c r="C536" s="11"/>
      <c r="D536" s="15"/>
      <c r="E536" s="15"/>
      <c r="F536" s="88"/>
      <c r="G536" s="15" t="s">
        <v>3245</v>
      </c>
      <c r="H536" s="11" t="s">
        <v>1811</v>
      </c>
      <c r="I536" s="11" t="s">
        <v>1899</v>
      </c>
      <c r="J536" s="11"/>
      <c r="K536" s="15" t="s">
        <v>217</v>
      </c>
      <c r="L536" s="790">
        <f t="shared" ref="L536:Q536" si="274">L148</f>
        <v>0</v>
      </c>
      <c r="M536" s="790">
        <f t="shared" si="274"/>
        <v>0</v>
      </c>
      <c r="N536" s="790">
        <f t="shared" si="274"/>
        <v>0</v>
      </c>
      <c r="O536" s="790">
        <f t="shared" si="274"/>
        <v>0</v>
      </c>
      <c r="P536" s="790">
        <f t="shared" si="274"/>
        <v>0</v>
      </c>
      <c r="Q536" s="790">
        <f t="shared" si="274"/>
        <v>0</v>
      </c>
      <c r="R536" s="11"/>
      <c r="S536" s="13" t="s">
        <v>197</v>
      </c>
      <c r="T536" s="13"/>
      <c r="U536" s="13"/>
      <c r="V536" s="13"/>
      <c r="W536" s="13"/>
      <c r="X536" s="15" t="s">
        <v>208</v>
      </c>
      <c r="Y536" s="1348"/>
      <c r="Z536" s="1348"/>
      <c r="AA536" s="1348"/>
      <c r="AB536" s="1348"/>
      <c r="AC536" s="1348"/>
    </row>
    <row r="537" spans="2:29" s="21" customFormat="1">
      <c r="B537" s="11"/>
      <c r="C537" s="11"/>
      <c r="D537" s="15"/>
      <c r="E537" s="15"/>
      <c r="F537" s="88"/>
      <c r="G537" s="15" t="s">
        <v>3245</v>
      </c>
      <c r="H537" s="11" t="s">
        <v>1811</v>
      </c>
      <c r="I537" s="11" t="s">
        <v>1899</v>
      </c>
      <c r="J537" s="11"/>
      <c r="K537" s="15" t="s">
        <v>217</v>
      </c>
      <c r="L537" s="790">
        <f t="shared" ref="L537:Q537" si="275">L149</f>
        <v>0</v>
      </c>
      <c r="M537" s="790">
        <f t="shared" si="275"/>
        <v>0</v>
      </c>
      <c r="N537" s="790">
        <f t="shared" si="275"/>
        <v>0</v>
      </c>
      <c r="O537" s="790">
        <f t="shared" si="275"/>
        <v>0</v>
      </c>
      <c r="P537" s="790">
        <f t="shared" si="275"/>
        <v>0</v>
      </c>
      <c r="Q537" s="790">
        <f t="shared" si="275"/>
        <v>0</v>
      </c>
      <c r="R537" s="11"/>
      <c r="S537" s="23" t="s">
        <v>197</v>
      </c>
      <c r="T537" s="23"/>
      <c r="U537" s="23"/>
      <c r="V537" s="23"/>
      <c r="W537" s="23"/>
      <c r="X537" s="15" t="s">
        <v>208</v>
      </c>
      <c r="Y537" s="1348"/>
      <c r="Z537" s="1348"/>
      <c r="AA537" s="1348"/>
      <c r="AB537" s="1348"/>
      <c r="AC537" s="1348"/>
    </row>
    <row r="538" spans="2:29" s="21" customFormat="1">
      <c r="B538" s="11"/>
      <c r="C538" s="11"/>
      <c r="D538" s="15"/>
      <c r="E538" s="15"/>
      <c r="F538" s="88"/>
      <c r="G538" s="15" t="s">
        <v>3245</v>
      </c>
      <c r="H538" s="11" t="s">
        <v>1811</v>
      </c>
      <c r="I538" s="11" t="s">
        <v>1899</v>
      </c>
      <c r="J538" s="11"/>
      <c r="K538" s="15" t="s">
        <v>217</v>
      </c>
      <c r="L538" s="790">
        <f t="shared" ref="L538:Q538" si="276">L150</f>
        <v>0</v>
      </c>
      <c r="M538" s="790">
        <f t="shared" si="276"/>
        <v>0</v>
      </c>
      <c r="N538" s="790">
        <f t="shared" si="276"/>
        <v>0</v>
      </c>
      <c r="O538" s="790">
        <f t="shared" si="276"/>
        <v>0</v>
      </c>
      <c r="P538" s="790">
        <f t="shared" si="276"/>
        <v>0</v>
      </c>
      <c r="Q538" s="790">
        <f t="shared" si="276"/>
        <v>0</v>
      </c>
      <c r="R538" s="11"/>
      <c r="S538" s="23" t="s">
        <v>197</v>
      </c>
      <c r="T538" s="23"/>
      <c r="U538" s="23"/>
      <c r="V538" s="23"/>
      <c r="W538" s="23"/>
      <c r="X538" s="15" t="s">
        <v>208</v>
      </c>
      <c r="Y538" s="1348"/>
      <c r="Z538" s="1348"/>
      <c r="AA538" s="1348"/>
      <c r="AB538" s="1348"/>
      <c r="AC538" s="1348"/>
    </row>
    <row r="539" spans="2:29" s="21" customFormat="1">
      <c r="B539" s="11"/>
      <c r="C539" s="11"/>
      <c r="D539" s="15"/>
      <c r="E539" s="15"/>
      <c r="F539" s="88"/>
      <c r="G539" s="15" t="s">
        <v>3245</v>
      </c>
      <c r="H539" s="11" t="s">
        <v>1811</v>
      </c>
      <c r="I539" s="11" t="s">
        <v>1899</v>
      </c>
      <c r="J539" s="11"/>
      <c r="K539" s="15" t="s">
        <v>217</v>
      </c>
      <c r="L539" s="790">
        <f t="shared" ref="L539:Q539" si="277">L151</f>
        <v>0</v>
      </c>
      <c r="M539" s="790">
        <f t="shared" si="277"/>
        <v>0</v>
      </c>
      <c r="N539" s="790">
        <f t="shared" si="277"/>
        <v>0</v>
      </c>
      <c r="O539" s="790">
        <f t="shared" si="277"/>
        <v>0</v>
      </c>
      <c r="P539" s="790">
        <f t="shared" si="277"/>
        <v>0</v>
      </c>
      <c r="Q539" s="790">
        <f t="shared" si="277"/>
        <v>0</v>
      </c>
      <c r="R539" s="11"/>
      <c r="S539" s="23" t="s">
        <v>197</v>
      </c>
      <c r="T539" s="23"/>
      <c r="U539" s="23"/>
      <c r="V539" s="23"/>
      <c r="W539" s="23"/>
      <c r="X539" s="15" t="s">
        <v>208</v>
      </c>
      <c r="Y539" s="1348"/>
      <c r="Z539" s="1348"/>
      <c r="AA539" s="1348"/>
      <c r="AB539" s="1348"/>
      <c r="AC539" s="1348"/>
    </row>
    <row r="540" spans="2:29" s="21" customFormat="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2:29" s="21" customFormat="1" ht="17.649999999999999">
      <c r="B541" s="792" t="s">
        <v>3255</v>
      </c>
      <c r="C541" s="791"/>
      <c r="D541" s="791"/>
      <c r="E541" s="791"/>
      <c r="F541" s="791"/>
      <c r="G541" s="791"/>
      <c r="H541" s="791"/>
      <c r="I541" s="791"/>
      <c r="J541" s="791"/>
      <c r="K541" s="791"/>
      <c r="L541" s="791"/>
      <c r="M541" s="791"/>
      <c r="N541" s="791"/>
      <c r="O541" s="791"/>
      <c r="P541" s="791"/>
      <c r="Q541" s="791"/>
      <c r="R541" s="791"/>
      <c r="S541" s="791"/>
      <c r="T541" s="791"/>
      <c r="U541" s="791"/>
      <c r="V541" s="791"/>
      <c r="W541" s="791"/>
      <c r="X541" s="791"/>
      <c r="Y541" s="791"/>
      <c r="Z541" s="791"/>
      <c r="AA541" s="791"/>
      <c r="AB541" s="791"/>
      <c r="AC541" s="791"/>
    </row>
    <row r="542" spans="2:29" s="21" customFormat="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2:29" s="21" customFormat="1">
      <c r="B543" s="11"/>
      <c r="C543" s="11"/>
      <c r="D543" s="11"/>
      <c r="E543" s="11"/>
      <c r="F543" s="11"/>
      <c r="G543" s="11" t="s">
        <v>3256</v>
      </c>
      <c r="H543" s="11" t="s">
        <v>3256</v>
      </c>
      <c r="I543" s="11"/>
      <c r="J543" s="11"/>
      <c r="K543" s="11"/>
      <c r="L543" s="11"/>
      <c r="M543" s="11"/>
      <c r="N543" s="11"/>
      <c r="O543" s="11"/>
      <c r="P543" s="11"/>
      <c r="Q543" s="11"/>
      <c r="R543" s="11"/>
      <c r="S543" s="11" t="s">
        <v>185</v>
      </c>
      <c r="T543" s="11"/>
      <c r="U543" s="11"/>
      <c r="V543" s="11"/>
      <c r="W543" s="11"/>
      <c r="X543" s="11" t="s">
        <v>186</v>
      </c>
      <c r="Y543" s="1348"/>
      <c r="Z543" s="1348"/>
      <c r="AA543" s="1348"/>
      <c r="AB543" s="1348"/>
      <c r="AC543" s="1348"/>
    </row>
    <row r="544" spans="2:29" s="21" customFormat="1">
      <c r="B544" s="11"/>
      <c r="C544" s="11"/>
      <c r="D544" s="11"/>
      <c r="E544" s="11"/>
      <c r="F544" s="11"/>
      <c r="G544" s="98" t="s">
        <v>1811</v>
      </c>
      <c r="H544" s="11" t="s">
        <v>3257</v>
      </c>
      <c r="I544" s="11"/>
      <c r="J544" s="11"/>
      <c r="K544" s="11"/>
      <c r="L544" s="11"/>
      <c r="M544" s="11"/>
      <c r="N544" s="11"/>
      <c r="O544" s="11"/>
      <c r="P544" s="11"/>
      <c r="Q544" s="11"/>
      <c r="R544" s="11"/>
      <c r="S544" s="11" t="s">
        <v>185</v>
      </c>
      <c r="T544" s="11"/>
      <c r="U544" s="11"/>
      <c r="V544" s="11"/>
      <c r="W544" s="11"/>
      <c r="X544" s="11" t="s">
        <v>186</v>
      </c>
      <c r="Y544" s="1348"/>
      <c r="Z544" s="1348"/>
      <c r="AA544" s="1348"/>
      <c r="AB544" s="1348"/>
      <c r="AC544" s="1348"/>
    </row>
    <row r="545" spans="2:29" s="21" customFormat="1">
      <c r="B545" s="11"/>
      <c r="C545" s="11"/>
      <c r="D545" s="11"/>
      <c r="E545" s="11"/>
      <c r="F545" s="11"/>
      <c r="G545" s="98" t="s">
        <v>2019</v>
      </c>
      <c r="H545" s="11" t="s">
        <v>3257</v>
      </c>
      <c r="I545" s="11"/>
      <c r="J545" s="11"/>
      <c r="K545" s="11"/>
      <c r="L545" s="11"/>
      <c r="M545" s="11"/>
      <c r="N545" s="11"/>
      <c r="O545" s="11"/>
      <c r="P545" s="11"/>
      <c r="Q545" s="11"/>
      <c r="R545" s="11"/>
      <c r="S545" s="11" t="s">
        <v>185</v>
      </c>
      <c r="T545" s="11"/>
      <c r="U545" s="11"/>
      <c r="V545" s="11"/>
      <c r="W545" s="11"/>
      <c r="X545" s="11" t="s">
        <v>186</v>
      </c>
      <c r="Y545" s="728"/>
      <c r="Z545" s="1264"/>
      <c r="AA545" s="728"/>
      <c r="AB545" s="389"/>
      <c r="AC545" s="389"/>
    </row>
    <row r="546" spans="2:29" s="21" customFormat="1">
      <c r="B546" s="11"/>
      <c r="C546" s="11"/>
      <c r="D546" s="11"/>
      <c r="E546" s="11"/>
      <c r="F546" s="11"/>
      <c r="G546" s="98" t="s">
        <v>2020</v>
      </c>
      <c r="H546" s="11" t="s">
        <v>3257</v>
      </c>
      <c r="I546" s="11"/>
      <c r="J546" s="11"/>
      <c r="K546" s="11"/>
      <c r="L546" s="11"/>
      <c r="M546" s="11"/>
      <c r="N546" s="11"/>
      <c r="O546" s="11"/>
      <c r="P546" s="11"/>
      <c r="Q546" s="11"/>
      <c r="R546" s="11"/>
      <c r="S546" s="11" t="s">
        <v>185</v>
      </c>
      <c r="T546" s="11"/>
      <c r="U546" s="11"/>
      <c r="V546" s="11"/>
      <c r="W546" s="11"/>
      <c r="X546" s="11" t="s">
        <v>186</v>
      </c>
      <c r="Y546" s="728"/>
      <c r="Z546" s="1264"/>
      <c r="AA546" s="728"/>
      <c r="AB546" s="389"/>
      <c r="AC546" s="389"/>
    </row>
    <row r="547" spans="2:29" s="21" customFormat="1">
      <c r="B547" s="11"/>
      <c r="C547" s="11"/>
      <c r="D547" s="11"/>
      <c r="E547" s="11"/>
      <c r="F547" s="11"/>
      <c r="G547" s="98" t="s">
        <v>2021</v>
      </c>
      <c r="H547" s="11" t="s">
        <v>3257</v>
      </c>
      <c r="I547" s="11"/>
      <c r="J547" s="11"/>
      <c r="K547" s="11"/>
      <c r="L547" s="11"/>
      <c r="M547" s="11"/>
      <c r="N547" s="11"/>
      <c r="O547" s="11"/>
      <c r="P547" s="11"/>
      <c r="Q547" s="11"/>
      <c r="R547" s="11"/>
      <c r="S547" s="11" t="s">
        <v>185</v>
      </c>
      <c r="T547" s="11"/>
      <c r="U547" s="11"/>
      <c r="V547" s="11"/>
      <c r="W547" s="11"/>
      <c r="X547" s="11" t="s">
        <v>186</v>
      </c>
      <c r="Y547" s="728"/>
      <c r="Z547" s="1264"/>
      <c r="AA547" s="728"/>
      <c r="AB547" s="389"/>
      <c r="AC547" s="389"/>
    </row>
    <row r="548" spans="2:29" s="21" customFormat="1">
      <c r="B548" s="11"/>
      <c r="C548" s="11"/>
      <c r="D548" s="11"/>
      <c r="E548" s="11"/>
      <c r="F548" s="11"/>
      <c r="G548" s="98" t="s">
        <v>2022</v>
      </c>
      <c r="H548" s="11" t="s">
        <v>3257</v>
      </c>
      <c r="I548" s="11"/>
      <c r="J548" s="11"/>
      <c r="K548" s="11"/>
      <c r="L548" s="11"/>
      <c r="M548" s="11"/>
      <c r="N548" s="11"/>
      <c r="O548" s="11"/>
      <c r="P548" s="11"/>
      <c r="Q548" s="11"/>
      <c r="R548" s="11"/>
      <c r="S548" s="11" t="s">
        <v>185</v>
      </c>
      <c r="T548" s="11"/>
      <c r="U548" s="11"/>
      <c r="V548" s="11"/>
      <c r="W548" s="11"/>
      <c r="X548" s="11" t="s">
        <v>186</v>
      </c>
      <c r="Y548" s="728"/>
      <c r="Z548" s="1264"/>
      <c r="AA548" s="728"/>
      <c r="AB548" s="389"/>
      <c r="AC548" s="389"/>
    </row>
    <row r="549" spans="2:29" s="21" customFormat="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742"/>
      <c r="AA549" s="11"/>
      <c r="AB549" s="11"/>
      <c r="AC549" s="11"/>
    </row>
    <row r="550" spans="2:29" s="21" customFormat="1">
      <c r="B550" s="11"/>
      <c r="C550" s="11"/>
      <c r="D550" s="11"/>
      <c r="E550" s="11"/>
      <c r="F550" s="11"/>
      <c r="G550" s="11" t="s">
        <v>3256</v>
      </c>
      <c r="H550" s="11" t="s">
        <v>3256</v>
      </c>
      <c r="I550" s="11"/>
      <c r="J550" s="11"/>
      <c r="K550" s="11"/>
      <c r="L550" s="11"/>
      <c r="M550" s="11"/>
      <c r="N550" s="11"/>
      <c r="O550" s="11"/>
      <c r="P550" s="11"/>
      <c r="Q550" s="11"/>
      <c r="R550" s="11"/>
      <c r="S550" s="11" t="s">
        <v>197</v>
      </c>
      <c r="T550" s="11"/>
      <c r="U550" s="11"/>
      <c r="V550" s="11"/>
      <c r="W550" s="11"/>
      <c r="X550" s="11" t="s">
        <v>208</v>
      </c>
      <c r="Y550" s="389"/>
      <c r="Z550" s="1265"/>
      <c r="AA550" s="389"/>
      <c r="AB550" s="389"/>
      <c r="AC550" s="389"/>
    </row>
    <row r="551" spans="2:29" s="21" customFormat="1">
      <c r="B551" s="11"/>
      <c r="C551" s="11"/>
      <c r="D551" s="11"/>
      <c r="E551" s="11"/>
      <c r="F551" s="11"/>
      <c r="G551" s="98" t="s">
        <v>1811</v>
      </c>
      <c r="H551" s="11" t="s">
        <v>3257</v>
      </c>
      <c r="I551" s="11"/>
      <c r="J551" s="11"/>
      <c r="K551" s="11"/>
      <c r="L551" s="11"/>
      <c r="M551" s="11"/>
      <c r="N551" s="11"/>
      <c r="O551" s="11"/>
      <c r="P551" s="11"/>
      <c r="Q551" s="11"/>
      <c r="R551" s="11"/>
      <c r="S551" s="11" t="s">
        <v>197</v>
      </c>
      <c r="T551" s="11"/>
      <c r="U551" s="11"/>
      <c r="V551" s="11"/>
      <c r="W551" s="11"/>
      <c r="X551" s="11" t="s">
        <v>208</v>
      </c>
      <c r="Y551" s="389"/>
      <c r="Z551" s="1265"/>
      <c r="AA551" s="389"/>
      <c r="AB551" s="389"/>
      <c r="AC551" s="389"/>
    </row>
    <row r="552" spans="2:29" s="21" customFormat="1">
      <c r="B552" s="11"/>
      <c r="C552" s="11"/>
      <c r="D552" s="11"/>
      <c r="E552" s="11"/>
      <c r="F552" s="11"/>
      <c r="G552" s="98" t="s">
        <v>2019</v>
      </c>
      <c r="H552" s="11" t="s">
        <v>3257</v>
      </c>
      <c r="I552" s="11"/>
      <c r="J552" s="11"/>
      <c r="K552" s="11"/>
      <c r="L552" s="11"/>
      <c r="M552" s="11"/>
      <c r="N552" s="11"/>
      <c r="O552" s="11"/>
      <c r="P552" s="11"/>
      <c r="Q552" s="11"/>
      <c r="R552" s="11"/>
      <c r="S552" s="11" t="s">
        <v>3099</v>
      </c>
      <c r="T552" s="11"/>
      <c r="U552" s="11"/>
      <c r="V552" s="11"/>
      <c r="W552" s="11"/>
      <c r="X552" s="742" t="s">
        <v>3258</v>
      </c>
      <c r="Y552" s="389"/>
      <c r="Z552" s="1265"/>
      <c r="AA552" s="389"/>
      <c r="AB552" s="389"/>
      <c r="AC552" s="389"/>
    </row>
    <row r="553" spans="2:29" s="21" customFormat="1">
      <c r="B553" s="11"/>
      <c r="C553" s="11"/>
      <c r="D553" s="11"/>
      <c r="E553" s="11"/>
      <c r="F553" s="11"/>
      <c r="G553" s="98" t="s">
        <v>2020</v>
      </c>
      <c r="H553" s="11" t="s">
        <v>3257</v>
      </c>
      <c r="I553" s="11"/>
      <c r="J553" s="11"/>
      <c r="K553" s="11"/>
      <c r="L553" s="11"/>
      <c r="M553" s="11"/>
      <c r="N553" s="11"/>
      <c r="O553" s="11"/>
      <c r="P553" s="11"/>
      <c r="Q553" s="11"/>
      <c r="R553" s="11"/>
      <c r="S553" s="11" t="s">
        <v>3099</v>
      </c>
      <c r="T553" s="11"/>
      <c r="U553" s="11"/>
      <c r="V553" s="11"/>
      <c r="W553" s="11"/>
      <c r="X553" s="742" t="s">
        <v>3258</v>
      </c>
      <c r="Y553" s="389"/>
      <c r="Z553" s="1265"/>
      <c r="AA553" s="389"/>
      <c r="AB553" s="389"/>
      <c r="AC553" s="389"/>
    </row>
    <row r="554" spans="2:29" s="21" customFormat="1">
      <c r="B554" s="11"/>
      <c r="C554" s="11"/>
      <c r="D554" s="11"/>
      <c r="E554" s="11"/>
      <c r="F554" s="11"/>
      <c r="G554" s="98" t="s">
        <v>2021</v>
      </c>
      <c r="H554" s="11" t="s">
        <v>3257</v>
      </c>
      <c r="I554" s="11"/>
      <c r="J554" s="11"/>
      <c r="K554" s="11"/>
      <c r="L554" s="11"/>
      <c r="M554" s="11"/>
      <c r="N554" s="11"/>
      <c r="O554" s="11"/>
      <c r="P554" s="11"/>
      <c r="Q554" s="11"/>
      <c r="R554" s="11"/>
      <c r="S554" s="11" t="s">
        <v>3099</v>
      </c>
      <c r="T554" s="11"/>
      <c r="U554" s="11"/>
      <c r="V554" s="11"/>
      <c r="W554" s="11"/>
      <c r="X554" s="742" t="s">
        <v>3258</v>
      </c>
      <c r="Y554" s="389"/>
      <c r="Z554" s="1265"/>
      <c r="AA554" s="389"/>
      <c r="AB554" s="389"/>
      <c r="AC554" s="389"/>
    </row>
    <row r="555" spans="2:29" s="21" customFormat="1">
      <c r="B555" s="11"/>
      <c r="C555" s="11"/>
      <c r="D555" s="11"/>
      <c r="E555" s="11"/>
      <c r="F555" s="11"/>
      <c r="G555" s="98" t="s">
        <v>2022</v>
      </c>
      <c r="H555" s="11" t="s">
        <v>3257</v>
      </c>
      <c r="I555" s="11"/>
      <c r="J555" s="11"/>
      <c r="K555" s="11"/>
      <c r="L555" s="11"/>
      <c r="M555" s="11"/>
      <c r="N555" s="11"/>
      <c r="O555" s="11"/>
      <c r="P555" s="11"/>
      <c r="Q555" s="11"/>
      <c r="R555" s="11"/>
      <c r="S555" s="11" t="s">
        <v>3099</v>
      </c>
      <c r="T555" s="11"/>
      <c r="U555" s="11"/>
      <c r="V555" s="11"/>
      <c r="W555" s="11"/>
      <c r="X555" s="742" t="s">
        <v>3258</v>
      </c>
      <c r="Y555" s="389"/>
      <c r="Z555" s="1265"/>
      <c r="AA555" s="389"/>
      <c r="AB555" s="389"/>
      <c r="AC555" s="389"/>
    </row>
    <row r="556" spans="2:29" s="21" customFormat="1">
      <c r="B556" s="11"/>
      <c r="C556" s="11"/>
      <c r="D556" s="11"/>
      <c r="E556" s="11"/>
      <c r="F556" s="11"/>
      <c r="G556" s="11"/>
      <c r="H556" s="11"/>
      <c r="I556" s="11"/>
      <c r="J556" s="11"/>
      <c r="K556" s="11"/>
      <c r="L556" s="11"/>
      <c r="M556" s="11"/>
      <c r="N556" s="11"/>
      <c r="O556" s="11"/>
      <c r="P556" s="11"/>
      <c r="Q556" s="11"/>
      <c r="R556" s="11"/>
      <c r="S556" s="11" t="s">
        <v>2627</v>
      </c>
      <c r="T556" s="11"/>
      <c r="U556" s="11"/>
      <c r="V556" s="11"/>
      <c r="W556" s="11"/>
      <c r="X556" s="11"/>
      <c r="Y556" s="354" t="b">
        <f>SUM(Y543:Y548)=(Y37+Y41)</f>
        <v>1</v>
      </c>
      <c r="Z556" s="354" t="b">
        <f>SUM(Z543:Z548)=(Z37+Z41)</f>
        <v>1</v>
      </c>
      <c r="AA556" s="354" t="b">
        <f>SUM(AA543:AA548)=(AA37+AA41)</f>
        <v>1</v>
      </c>
      <c r="AB556" s="354" t="b">
        <f>SUM(AB543:AB548)=(AB37+AB41)</f>
        <v>1</v>
      </c>
      <c r="AC556" s="354" t="b">
        <f>SUM(AC543:AC548)=(AC37+AC41)</f>
        <v>1</v>
      </c>
    </row>
    <row r="557" spans="2:29" s="21" customFormat="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row>
    <row r="558" spans="2:29" s="21" customFormat="1" ht="17.649999999999999">
      <c r="B558" s="28" t="s">
        <v>1807</v>
      </c>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sheetData>
  <conditionalFormatting sqref="G13">
    <cfRule type="duplicateValues" dxfId="1022" priority="185"/>
  </conditionalFormatting>
  <conditionalFormatting sqref="G14">
    <cfRule type="duplicateValues" dxfId="1021" priority="184"/>
  </conditionalFormatting>
  <conditionalFormatting sqref="G15">
    <cfRule type="duplicateValues" dxfId="1020" priority="183"/>
  </conditionalFormatting>
  <conditionalFormatting sqref="G16">
    <cfRule type="duplicateValues" dxfId="1019" priority="182"/>
  </conditionalFormatting>
  <conditionalFormatting sqref="G19">
    <cfRule type="duplicateValues" dxfId="1018" priority="181"/>
  </conditionalFormatting>
  <conditionalFormatting sqref="G20">
    <cfRule type="duplicateValues" dxfId="1017" priority="180"/>
  </conditionalFormatting>
  <conditionalFormatting sqref="G23">
    <cfRule type="duplicateValues" dxfId="1016" priority="178"/>
  </conditionalFormatting>
  <conditionalFormatting sqref="G24">
    <cfRule type="duplicateValues" dxfId="1015" priority="177"/>
  </conditionalFormatting>
  <conditionalFormatting sqref="G25">
    <cfRule type="duplicateValues" dxfId="1014" priority="176"/>
  </conditionalFormatting>
  <conditionalFormatting sqref="G26">
    <cfRule type="duplicateValues" dxfId="1013" priority="175"/>
  </conditionalFormatting>
  <conditionalFormatting sqref="G29">
    <cfRule type="duplicateValues" dxfId="1012" priority="174"/>
  </conditionalFormatting>
  <conditionalFormatting sqref="G30">
    <cfRule type="duplicateValues" dxfId="1011" priority="173"/>
  </conditionalFormatting>
  <conditionalFormatting sqref="G33">
    <cfRule type="duplicateValues" dxfId="1010" priority="165"/>
  </conditionalFormatting>
  <conditionalFormatting sqref="G34">
    <cfRule type="duplicateValues" dxfId="1009" priority="164"/>
  </conditionalFormatting>
  <conditionalFormatting sqref="G35">
    <cfRule type="duplicateValues" dxfId="1008" priority="163"/>
  </conditionalFormatting>
  <conditionalFormatting sqref="G36">
    <cfRule type="duplicateValues" dxfId="1007" priority="162"/>
  </conditionalFormatting>
  <conditionalFormatting sqref="G39">
    <cfRule type="duplicateValues" dxfId="1006" priority="161"/>
  </conditionalFormatting>
  <conditionalFormatting sqref="G40">
    <cfRule type="duplicateValues" dxfId="1005" priority="160"/>
  </conditionalFormatting>
  <conditionalFormatting sqref="G44">
    <cfRule type="duplicateValues" dxfId="1004" priority="51"/>
  </conditionalFormatting>
  <conditionalFormatting sqref="G45">
    <cfRule type="duplicateValues" dxfId="1003" priority="170"/>
  </conditionalFormatting>
  <conditionalFormatting sqref="G46">
    <cfRule type="duplicateValues" dxfId="1002" priority="169"/>
  </conditionalFormatting>
  <conditionalFormatting sqref="G47">
    <cfRule type="duplicateValues" dxfId="1001" priority="168"/>
  </conditionalFormatting>
  <conditionalFormatting sqref="G48">
    <cfRule type="duplicateValues" dxfId="1000" priority="167"/>
  </conditionalFormatting>
  <conditionalFormatting sqref="G56">
    <cfRule type="duplicateValues" dxfId="999" priority="211"/>
  </conditionalFormatting>
  <conditionalFormatting sqref="G75">
    <cfRule type="duplicateValues" dxfId="998" priority="210"/>
  </conditionalFormatting>
  <conditionalFormatting sqref="G98">
    <cfRule type="duplicateValues" dxfId="997" priority="209"/>
  </conditionalFormatting>
  <conditionalFormatting sqref="G117">
    <cfRule type="duplicateValues" dxfId="996" priority="208"/>
  </conditionalFormatting>
  <conditionalFormatting sqref="G136">
    <cfRule type="duplicateValues" dxfId="995" priority="207"/>
  </conditionalFormatting>
  <conditionalFormatting sqref="G155">
    <cfRule type="duplicateValues" dxfId="994" priority="206"/>
  </conditionalFormatting>
  <conditionalFormatting sqref="G174">
    <cfRule type="duplicateValues" dxfId="993" priority="205"/>
  </conditionalFormatting>
  <conditionalFormatting sqref="G196">
    <cfRule type="duplicateValues" dxfId="992" priority="204"/>
  </conditionalFormatting>
  <conditionalFormatting sqref="G215">
    <cfRule type="duplicateValues" dxfId="991" priority="203"/>
  </conditionalFormatting>
  <conditionalFormatting sqref="G250">
    <cfRule type="duplicateValues" dxfId="990" priority="200"/>
  </conditionalFormatting>
  <conditionalFormatting sqref="G269">
    <cfRule type="duplicateValues" dxfId="989" priority="199"/>
  </conditionalFormatting>
  <conditionalFormatting sqref="G292">
    <cfRule type="duplicateValues" dxfId="988" priority="198"/>
  </conditionalFormatting>
  <conditionalFormatting sqref="G311">
    <cfRule type="duplicateValues" dxfId="987" priority="197"/>
  </conditionalFormatting>
  <conditionalFormatting sqref="G330">
    <cfRule type="duplicateValues" dxfId="986" priority="196"/>
  </conditionalFormatting>
  <conditionalFormatting sqref="G349">
    <cfRule type="duplicateValues" dxfId="985" priority="195"/>
  </conditionalFormatting>
  <conditionalFormatting sqref="G368">
    <cfRule type="duplicateValues" dxfId="984" priority="194"/>
  </conditionalFormatting>
  <conditionalFormatting sqref="G390">
    <cfRule type="duplicateValues" dxfId="983" priority="193"/>
  </conditionalFormatting>
  <conditionalFormatting sqref="G409">
    <cfRule type="duplicateValues" dxfId="982" priority="192"/>
  </conditionalFormatting>
  <conditionalFormatting sqref="G444">
    <cfRule type="duplicateValues" dxfId="981" priority="190"/>
  </conditionalFormatting>
  <conditionalFormatting sqref="G463">
    <cfRule type="duplicateValues" dxfId="980" priority="189"/>
  </conditionalFormatting>
  <conditionalFormatting sqref="G486">
    <cfRule type="duplicateValues" dxfId="979" priority="188"/>
  </conditionalFormatting>
  <conditionalFormatting sqref="G505">
    <cfRule type="duplicateValues" dxfId="978" priority="187"/>
  </conditionalFormatting>
  <conditionalFormatting sqref="G524">
    <cfRule type="duplicateValues" dxfId="977" priority="186"/>
  </conditionalFormatting>
  <conditionalFormatting sqref="H20">
    <cfRule type="duplicateValues" dxfId="976" priority="179"/>
  </conditionalFormatting>
  <conditionalFormatting sqref="H30">
    <cfRule type="duplicateValues" dxfId="975" priority="172"/>
  </conditionalFormatting>
  <conditionalFormatting sqref="H40">
    <cfRule type="duplicateValues" dxfId="974" priority="166"/>
  </conditionalFormatting>
  <conditionalFormatting sqref="H155">
    <cfRule type="duplicateValues" dxfId="973" priority="202"/>
  </conditionalFormatting>
  <conditionalFormatting sqref="H156">
    <cfRule type="duplicateValues" dxfId="972" priority="212"/>
  </conditionalFormatting>
  <conditionalFormatting sqref="H349">
    <cfRule type="duplicateValues" dxfId="971" priority="191"/>
  </conditionalFormatting>
  <conditionalFormatting sqref="H350">
    <cfRule type="duplicateValues" dxfId="970" priority="201"/>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2" id="{C148FFAD-93E3-4DF8-AA7D-F897563CB5E1}">
            <xm:f>Cover!$E$15&lt;&gt;Y$6</xm:f>
            <x14:dxf>
              <fill>
                <patternFill>
                  <bgColor theme="0" tint="-0.24994659260841701"/>
                </patternFill>
              </fill>
            </x14:dxf>
          </x14:cfRule>
          <x14:cfRule type="expression" priority="53" id="{7183B622-0CEA-45E0-AD1D-84B1508D71F6}">
            <xm:f>Cover!$E$15=Y$6</xm:f>
            <x14:dxf>
              <fill>
                <patternFill>
                  <bgColor theme="7" tint="0.59996337778862885"/>
                </patternFill>
              </fill>
            </x14:dxf>
          </x14:cfRule>
          <xm:sqref>Y56:AC71</xm:sqref>
        </x14:conditionalFormatting>
        <x14:conditionalFormatting xmlns:xm="http://schemas.microsoft.com/office/excel/2006/main">
          <x14:cfRule type="expression" priority="2" id="{E13956DE-8DA4-4F6A-AD88-51A5BEA71A11}">
            <xm:f>Cover!$E$15=Y$6</xm:f>
            <x14:dxf>
              <fill>
                <patternFill>
                  <bgColor theme="7" tint="0.59996337778862885"/>
                </patternFill>
              </fill>
            </x14:dxf>
          </x14:cfRule>
          <x14:cfRule type="expression" priority="1" id="{63174BE2-B5D9-4611-BDCE-7FD4A92DC1A1}">
            <xm:f>Cover!$E$15&lt;&gt;Y$6</xm:f>
            <x14:dxf>
              <fill>
                <patternFill>
                  <bgColor theme="0" tint="-0.24994659260841701"/>
                </patternFill>
              </fill>
            </x14:dxf>
          </x14:cfRule>
          <xm:sqref>Y75:AC94</xm:sqref>
        </x14:conditionalFormatting>
        <x14:conditionalFormatting xmlns:xm="http://schemas.microsoft.com/office/excel/2006/main">
          <x14:cfRule type="expression" priority="48" id="{D5536284-92CD-449A-B2F4-38AF09B9D2B9}">
            <xm:f>Cover!$E$15=Y$6</xm:f>
            <x14:dxf>
              <fill>
                <patternFill>
                  <bgColor theme="7" tint="0.59996337778862885"/>
                </patternFill>
              </fill>
            </x14:dxf>
          </x14:cfRule>
          <x14:cfRule type="expression" priority="47" id="{8BAE57EE-4453-4C89-982C-F351128C4BCA}">
            <xm:f>Cover!$E$15&lt;&gt;Y$6</xm:f>
            <x14:dxf>
              <fill>
                <patternFill>
                  <bgColor theme="0" tint="-0.24994659260841701"/>
                </patternFill>
              </fill>
            </x14:dxf>
          </x14:cfRule>
          <xm:sqref>Y98:AC113</xm:sqref>
        </x14:conditionalFormatting>
        <x14:conditionalFormatting xmlns:xm="http://schemas.microsoft.com/office/excel/2006/main">
          <x14:cfRule type="expression" priority="46" id="{A3116029-7A78-4112-8FC3-1B011F98F235}">
            <xm:f>Cover!$E$15=Y$6</xm:f>
            <x14:dxf>
              <fill>
                <patternFill>
                  <bgColor theme="7" tint="0.59996337778862885"/>
                </patternFill>
              </fill>
            </x14:dxf>
          </x14:cfRule>
          <x14:cfRule type="expression" priority="45" id="{736A0A08-AA44-4753-8EA7-99E283B81765}">
            <xm:f>Cover!$E$15&lt;&gt;Y$6</xm:f>
            <x14:dxf>
              <fill>
                <patternFill>
                  <bgColor theme="0" tint="-0.24994659260841701"/>
                </patternFill>
              </fill>
            </x14:dxf>
          </x14:cfRule>
          <xm:sqref>Y117:AC132</xm:sqref>
        </x14:conditionalFormatting>
        <x14:conditionalFormatting xmlns:xm="http://schemas.microsoft.com/office/excel/2006/main">
          <x14:cfRule type="expression" priority="44" id="{1715F571-A928-4CA9-969C-7A893F5801AD}">
            <xm:f>Cover!$E$15=Y$6</xm:f>
            <x14:dxf>
              <fill>
                <patternFill>
                  <bgColor theme="7" tint="0.59996337778862885"/>
                </patternFill>
              </fill>
            </x14:dxf>
          </x14:cfRule>
          <x14:cfRule type="expression" priority="43" id="{31C7DF11-C102-4E7B-B4F0-B60FEAB2F90E}">
            <xm:f>Cover!$E$15&lt;&gt;Y$6</xm:f>
            <x14:dxf>
              <fill>
                <patternFill>
                  <bgColor theme="0" tint="-0.24994659260841701"/>
                </patternFill>
              </fill>
            </x14:dxf>
          </x14:cfRule>
          <xm:sqref>Y136:AC151</xm:sqref>
        </x14:conditionalFormatting>
        <x14:conditionalFormatting xmlns:xm="http://schemas.microsoft.com/office/excel/2006/main">
          <x14:cfRule type="expression" priority="40" id="{D58B9820-F478-4EA8-8E07-A996CC0E84E4}">
            <xm:f>Cover!$E$15=Y$6</xm:f>
            <x14:dxf>
              <fill>
                <patternFill>
                  <bgColor theme="7" tint="0.59996337778862885"/>
                </patternFill>
              </fill>
            </x14:dxf>
          </x14:cfRule>
          <x14:cfRule type="expression" priority="39" id="{B4A54526-DEBA-4D34-98D7-ED7491919494}">
            <xm:f>Cover!$E$15&lt;&gt;Y$6</xm:f>
            <x14:dxf>
              <fill>
                <patternFill>
                  <bgColor theme="0" tint="-0.24994659260841701"/>
                </patternFill>
              </fill>
            </x14:dxf>
          </x14:cfRule>
          <xm:sqref>Y155:AC170</xm:sqref>
        </x14:conditionalFormatting>
        <x14:conditionalFormatting xmlns:xm="http://schemas.microsoft.com/office/excel/2006/main">
          <x14:cfRule type="expression" priority="37" id="{60571CED-09F6-425D-B68A-E1A152F10ED5}">
            <xm:f>Cover!$E$15&lt;&gt;Y$6</xm:f>
            <x14:dxf>
              <fill>
                <patternFill>
                  <bgColor theme="0" tint="-0.24994659260841701"/>
                </patternFill>
              </fill>
            </x14:dxf>
          </x14:cfRule>
          <x14:cfRule type="expression" priority="38" id="{3D9BF956-AF5C-4DC3-B14A-E1304DFC529A}">
            <xm:f>Cover!$E$15=Y$6</xm:f>
            <x14:dxf>
              <fill>
                <patternFill>
                  <bgColor theme="7" tint="0.59996337778862885"/>
                </patternFill>
              </fill>
            </x14:dxf>
          </x14:cfRule>
          <xm:sqref>Y174:AC192</xm:sqref>
        </x14:conditionalFormatting>
        <x14:conditionalFormatting xmlns:xm="http://schemas.microsoft.com/office/excel/2006/main">
          <x14:cfRule type="expression" priority="36" id="{547B8026-9F00-4F25-BFEA-312FC29B4CA0}">
            <xm:f>Cover!$E$15=Y$6</xm:f>
            <x14:dxf>
              <fill>
                <patternFill>
                  <bgColor theme="7" tint="0.59996337778862885"/>
                </patternFill>
              </fill>
            </x14:dxf>
          </x14:cfRule>
          <x14:cfRule type="expression" priority="35" id="{BB030C00-7712-4F74-84B5-9F8CE6F7F2D2}">
            <xm:f>Cover!$E$15&lt;&gt;Y$6</xm:f>
            <x14:dxf>
              <fill>
                <patternFill>
                  <bgColor theme="0" tint="-0.24994659260841701"/>
                </patternFill>
              </fill>
            </x14:dxf>
          </x14:cfRule>
          <xm:sqref>Y196:AC211</xm:sqref>
        </x14:conditionalFormatting>
        <x14:conditionalFormatting xmlns:xm="http://schemas.microsoft.com/office/excel/2006/main">
          <x14:cfRule type="expression" priority="32" id="{0B07F4C9-47A4-4110-9252-9AEFA910D937}">
            <xm:f>Cover!$E$15=Y$6</xm:f>
            <x14:dxf>
              <fill>
                <patternFill>
                  <bgColor theme="7" tint="0.59996337778862885"/>
                </patternFill>
              </fill>
            </x14:dxf>
          </x14:cfRule>
          <x14:cfRule type="expression" priority="31" id="{E7B7FB7F-4585-4620-9411-8EE82082B4C5}">
            <xm:f>Cover!$E$15&lt;&gt;Y$6</xm:f>
            <x14:dxf>
              <fill>
                <patternFill>
                  <bgColor theme="0" tint="-0.24994659260841701"/>
                </patternFill>
              </fill>
            </x14:dxf>
          </x14:cfRule>
          <xm:sqref>Y215:AC242</xm:sqref>
        </x14:conditionalFormatting>
        <x14:conditionalFormatting xmlns:xm="http://schemas.microsoft.com/office/excel/2006/main">
          <x14:cfRule type="expression" priority="30" id="{184F37C2-F6FB-4026-91E5-792D13756EEB}">
            <xm:f>Cover!$E$15=Y$6</xm:f>
            <x14:dxf>
              <fill>
                <patternFill>
                  <bgColor theme="7" tint="0.59996337778862885"/>
                </patternFill>
              </fill>
            </x14:dxf>
          </x14:cfRule>
          <x14:cfRule type="expression" priority="29" id="{6DC6D747-642F-4A13-A8C8-4E7A057764EB}">
            <xm:f>Cover!$E$15&lt;&gt;Y$6</xm:f>
            <x14:dxf>
              <fill>
                <patternFill>
                  <bgColor theme="0" tint="-0.24994659260841701"/>
                </patternFill>
              </fill>
            </x14:dxf>
          </x14:cfRule>
          <xm:sqref>Y250:AC265</xm:sqref>
        </x14:conditionalFormatting>
        <x14:conditionalFormatting xmlns:xm="http://schemas.microsoft.com/office/excel/2006/main">
          <x14:cfRule type="expression" priority="28" id="{30450F51-8C70-4210-8AA2-67F4C5A36817}">
            <xm:f>Cover!$E$15=Y$6</xm:f>
            <x14:dxf>
              <fill>
                <patternFill>
                  <bgColor theme="7" tint="0.59996337778862885"/>
                </patternFill>
              </fill>
            </x14:dxf>
          </x14:cfRule>
          <x14:cfRule type="expression" priority="27" id="{1A348221-30F9-4B73-BFBD-A69EDBD85EA8}">
            <xm:f>Cover!$E$15&lt;&gt;Y$6</xm:f>
            <x14:dxf>
              <fill>
                <patternFill>
                  <bgColor theme="0" tint="-0.24994659260841701"/>
                </patternFill>
              </fill>
            </x14:dxf>
          </x14:cfRule>
          <xm:sqref>Y269:AC288</xm:sqref>
        </x14:conditionalFormatting>
        <x14:conditionalFormatting xmlns:xm="http://schemas.microsoft.com/office/excel/2006/main">
          <x14:cfRule type="expression" priority="26" id="{DA0A580D-3A7A-4E00-A128-85017E741D34}">
            <xm:f>Cover!$E$15=Y$6</xm:f>
            <x14:dxf>
              <fill>
                <patternFill>
                  <bgColor theme="7" tint="0.59996337778862885"/>
                </patternFill>
              </fill>
            </x14:dxf>
          </x14:cfRule>
          <x14:cfRule type="expression" priority="25" id="{5C2228CB-221D-4A7C-8F89-AED1FDFF65C0}">
            <xm:f>Cover!$E$15&lt;&gt;Y$6</xm:f>
            <x14:dxf>
              <fill>
                <patternFill>
                  <bgColor theme="0" tint="-0.24994659260841701"/>
                </patternFill>
              </fill>
            </x14:dxf>
          </x14:cfRule>
          <xm:sqref>Y292:AC307</xm:sqref>
        </x14:conditionalFormatting>
        <x14:conditionalFormatting xmlns:xm="http://schemas.microsoft.com/office/excel/2006/main">
          <x14:cfRule type="expression" priority="24" id="{4428AE7A-6421-4D0A-91A6-79E5D54F7C62}">
            <xm:f>Cover!$E$15=Y$6</xm:f>
            <x14:dxf>
              <fill>
                <patternFill>
                  <bgColor theme="7" tint="0.59996337778862885"/>
                </patternFill>
              </fill>
            </x14:dxf>
          </x14:cfRule>
          <x14:cfRule type="expression" priority="23" id="{525B84E1-FB78-4252-860B-225E9E983D6E}">
            <xm:f>Cover!$E$15&lt;&gt;Y$6</xm:f>
            <x14:dxf>
              <fill>
                <patternFill>
                  <bgColor theme="0" tint="-0.24994659260841701"/>
                </patternFill>
              </fill>
            </x14:dxf>
          </x14:cfRule>
          <xm:sqref>Y311:AC326</xm:sqref>
        </x14:conditionalFormatting>
        <x14:conditionalFormatting xmlns:xm="http://schemas.microsoft.com/office/excel/2006/main">
          <x14:cfRule type="expression" priority="22" id="{6A6A9126-9639-4DF1-ABA9-32B3FF7C50AB}">
            <xm:f>Cover!$E$15=Y$6</xm:f>
            <x14:dxf>
              <fill>
                <patternFill>
                  <bgColor theme="7" tint="0.59996337778862885"/>
                </patternFill>
              </fill>
            </x14:dxf>
          </x14:cfRule>
          <x14:cfRule type="expression" priority="21" id="{7172C3D2-31E4-4787-BC6A-3BC332154974}">
            <xm:f>Cover!$E$15&lt;&gt;Y$6</xm:f>
            <x14:dxf>
              <fill>
                <patternFill>
                  <bgColor theme="0" tint="-0.24994659260841701"/>
                </patternFill>
              </fill>
            </x14:dxf>
          </x14:cfRule>
          <xm:sqref>Y330:AC345</xm:sqref>
        </x14:conditionalFormatting>
        <x14:conditionalFormatting xmlns:xm="http://schemas.microsoft.com/office/excel/2006/main">
          <x14:cfRule type="expression" priority="19" id="{8D69BBF5-314B-46F0-B8D7-9D668D76BBC8}">
            <xm:f>Cover!$E$15&lt;&gt;Y$6</xm:f>
            <x14:dxf>
              <fill>
                <patternFill>
                  <bgColor theme="0" tint="-0.24994659260841701"/>
                </patternFill>
              </fill>
            </x14:dxf>
          </x14:cfRule>
          <x14:cfRule type="expression" priority="20" id="{690CE555-4449-40A0-96A4-2ABC7745E7FB}">
            <xm:f>Cover!$E$15=Y$6</xm:f>
            <x14:dxf>
              <fill>
                <patternFill>
                  <bgColor theme="7" tint="0.59996337778862885"/>
                </patternFill>
              </fill>
            </x14:dxf>
          </x14:cfRule>
          <xm:sqref>Y349:AC364</xm:sqref>
        </x14:conditionalFormatting>
        <x14:conditionalFormatting xmlns:xm="http://schemas.microsoft.com/office/excel/2006/main">
          <x14:cfRule type="expression" priority="18" id="{39637A0A-FEE1-4C86-9872-2143A655F2C1}">
            <xm:f>Cover!$E$15=Y$6</xm:f>
            <x14:dxf>
              <fill>
                <patternFill>
                  <bgColor theme="7" tint="0.59996337778862885"/>
                </patternFill>
              </fill>
            </x14:dxf>
          </x14:cfRule>
          <x14:cfRule type="expression" priority="17" id="{2BA5A2E8-CD1C-42B6-9C23-9A66F0AF3A4F}">
            <xm:f>Cover!$E$15&lt;&gt;Y$6</xm:f>
            <x14:dxf>
              <fill>
                <patternFill>
                  <bgColor theme="0" tint="-0.24994659260841701"/>
                </patternFill>
              </fill>
            </x14:dxf>
          </x14:cfRule>
          <xm:sqref>Y368:AC386</xm:sqref>
        </x14:conditionalFormatting>
        <x14:conditionalFormatting xmlns:xm="http://schemas.microsoft.com/office/excel/2006/main">
          <x14:cfRule type="expression" priority="15" id="{FA80028D-BD2F-46CD-A7D2-D91139F69679}">
            <xm:f>Cover!$E$15&lt;&gt;Y$6</xm:f>
            <x14:dxf>
              <fill>
                <patternFill>
                  <bgColor theme="0" tint="-0.24994659260841701"/>
                </patternFill>
              </fill>
            </x14:dxf>
          </x14:cfRule>
          <x14:cfRule type="expression" priority="16" id="{62B757B1-D5B9-4560-8835-1B659B52C8F6}">
            <xm:f>Cover!$E$15=Y$6</xm:f>
            <x14:dxf>
              <fill>
                <patternFill>
                  <bgColor theme="7" tint="0.59996337778862885"/>
                </patternFill>
              </fill>
            </x14:dxf>
          </x14:cfRule>
          <xm:sqref>Y390:AC405</xm:sqref>
        </x14:conditionalFormatting>
        <x14:conditionalFormatting xmlns:xm="http://schemas.microsoft.com/office/excel/2006/main">
          <x14:cfRule type="expression" priority="13" id="{F7E47734-41E8-46F5-8A28-1F21027CDC43}">
            <xm:f>Cover!$E$15&lt;&gt;Y$6</xm:f>
            <x14:dxf>
              <fill>
                <patternFill>
                  <bgColor theme="0" tint="-0.24994659260841701"/>
                </patternFill>
              </fill>
            </x14:dxf>
          </x14:cfRule>
          <x14:cfRule type="expression" priority="14" id="{A9072005-86B1-4A2D-9AA0-2757A263C88F}">
            <xm:f>Cover!$E$15=Y$6</xm:f>
            <x14:dxf>
              <fill>
                <patternFill>
                  <bgColor theme="7" tint="0.59996337778862885"/>
                </patternFill>
              </fill>
            </x14:dxf>
          </x14:cfRule>
          <xm:sqref>Y409:AC436</xm:sqref>
        </x14:conditionalFormatting>
        <x14:conditionalFormatting xmlns:xm="http://schemas.microsoft.com/office/excel/2006/main">
          <x14:cfRule type="expression" priority="12" id="{423F52EC-F5DF-432C-A92B-66772226FD74}">
            <xm:f>Cover!$E$15=Y$6</xm:f>
            <x14:dxf>
              <fill>
                <patternFill>
                  <bgColor theme="7" tint="0.59996337778862885"/>
                </patternFill>
              </fill>
            </x14:dxf>
          </x14:cfRule>
          <x14:cfRule type="expression" priority="11" id="{B479048E-59EE-419E-92B6-3A919413A7E9}">
            <xm:f>Cover!$E$15&lt;&gt;Y$6</xm:f>
            <x14:dxf>
              <fill>
                <patternFill>
                  <bgColor theme="0" tint="-0.24994659260841701"/>
                </patternFill>
              </fill>
            </x14:dxf>
          </x14:cfRule>
          <xm:sqref>Y444:AC459</xm:sqref>
        </x14:conditionalFormatting>
        <x14:conditionalFormatting xmlns:xm="http://schemas.microsoft.com/office/excel/2006/main">
          <x14:cfRule type="expression" priority="10" id="{C7D2D3AF-7C4E-4B19-B72C-73070F604C0E}">
            <xm:f>Cover!$E$15=Y$6</xm:f>
            <x14:dxf>
              <fill>
                <patternFill>
                  <bgColor theme="7" tint="0.59996337778862885"/>
                </patternFill>
              </fill>
            </x14:dxf>
          </x14:cfRule>
          <x14:cfRule type="expression" priority="9" id="{DBAF061C-4D00-4F44-B948-F67BCF2C8EFA}">
            <xm:f>Cover!$E$15&lt;&gt;Y$6</xm:f>
            <x14:dxf>
              <fill>
                <patternFill>
                  <bgColor theme="0" tint="-0.24994659260841701"/>
                </patternFill>
              </fill>
            </x14:dxf>
          </x14:cfRule>
          <xm:sqref>Y463:AC482</xm:sqref>
        </x14:conditionalFormatting>
        <x14:conditionalFormatting xmlns:xm="http://schemas.microsoft.com/office/excel/2006/main">
          <x14:cfRule type="expression" priority="8" id="{9E485715-278B-462B-BACE-270ACB520DD3}">
            <xm:f>Cover!$E$15=Y$6</xm:f>
            <x14:dxf>
              <fill>
                <patternFill>
                  <bgColor theme="7" tint="0.59996337778862885"/>
                </patternFill>
              </fill>
            </x14:dxf>
          </x14:cfRule>
          <x14:cfRule type="expression" priority="7" id="{8FA29D1C-4D72-4025-B701-6C937047EA21}">
            <xm:f>Cover!$E$15&lt;&gt;Y$6</xm:f>
            <x14:dxf>
              <fill>
                <patternFill>
                  <bgColor theme="0" tint="-0.24994659260841701"/>
                </patternFill>
              </fill>
            </x14:dxf>
          </x14:cfRule>
          <xm:sqref>Y486:AC501</xm:sqref>
        </x14:conditionalFormatting>
        <x14:conditionalFormatting xmlns:xm="http://schemas.microsoft.com/office/excel/2006/main">
          <x14:cfRule type="expression" priority="5" id="{165546E7-AE1E-4D88-A82E-88E9E102CB31}">
            <xm:f>Cover!$E$15&lt;&gt;Y$6</xm:f>
            <x14:dxf>
              <fill>
                <patternFill>
                  <bgColor theme="0" tint="-0.24994659260841701"/>
                </patternFill>
              </fill>
            </x14:dxf>
          </x14:cfRule>
          <x14:cfRule type="expression" priority="6" id="{73FA67BC-B004-4B46-9D94-557ADD2F986C}">
            <xm:f>Cover!$E$15=Y$6</xm:f>
            <x14:dxf>
              <fill>
                <patternFill>
                  <bgColor theme="7" tint="0.59996337778862885"/>
                </patternFill>
              </fill>
            </x14:dxf>
          </x14:cfRule>
          <xm:sqref>Y505:AC520</xm:sqref>
        </x14:conditionalFormatting>
        <x14:conditionalFormatting xmlns:xm="http://schemas.microsoft.com/office/excel/2006/main">
          <x14:cfRule type="expression" priority="3" id="{58935708-EFD0-47BF-A99F-9CBB1B68243C}">
            <xm:f>Cover!$E$15&lt;&gt;Y$6</xm:f>
            <x14:dxf>
              <fill>
                <patternFill>
                  <bgColor theme="0" tint="-0.24994659260841701"/>
                </patternFill>
              </fill>
            </x14:dxf>
          </x14:cfRule>
          <x14:cfRule type="expression" priority="4" id="{76668580-57AC-4D8A-A0EC-B60765D756ED}">
            <xm:f>Cover!$E$15=Y$6</xm:f>
            <x14:dxf>
              <fill>
                <patternFill>
                  <bgColor theme="7" tint="0.59996337778862885"/>
                </patternFill>
              </fill>
            </x14:dxf>
          </x14:cfRule>
          <xm:sqref>Y524:AC539</xm:sqref>
        </x14:conditionalFormatting>
        <x14:conditionalFormatting xmlns:xm="http://schemas.microsoft.com/office/excel/2006/main">
          <x14:cfRule type="expression" priority="54" id="{1BCB752C-2191-4178-82F5-4672DB78BEB9}">
            <xm:f>Cover!$E$15&lt;&gt;Y$6</xm:f>
            <x14:dxf>
              <fill>
                <patternFill>
                  <bgColor theme="0" tint="-0.24994659260841701"/>
                </patternFill>
              </fill>
            </x14:dxf>
          </x14:cfRule>
          <x14:cfRule type="expression" priority="55" id="{C3C4456F-F803-4BBB-BE51-BE75F580315E}">
            <xm:f>Cover!$E$15=Y$6</xm:f>
            <x14:dxf>
              <fill>
                <patternFill>
                  <bgColor theme="7" tint="0.59996337778862885"/>
                </patternFill>
              </fill>
            </x14:dxf>
          </x14:cfRule>
          <xm:sqref>Y543:AC548</xm:sqref>
        </x14:conditionalFormatting>
        <x14:conditionalFormatting xmlns:xm="http://schemas.microsoft.com/office/excel/2006/main">
          <x14:cfRule type="expression" priority="158" id="{793BFC68-910F-480C-B77D-C75FDF3C6119}">
            <xm:f>Cover!$E$15&lt;&gt;Y$6</xm:f>
            <x14:dxf>
              <fill>
                <patternFill>
                  <bgColor theme="0" tint="-0.24994659260841701"/>
                </patternFill>
              </fill>
            </x14:dxf>
          </x14:cfRule>
          <x14:cfRule type="expression" priority="159" id="{5B4B23F4-74CF-4E0E-B767-A088030B1519}">
            <xm:f>Cover!$E$15=Y$6</xm:f>
            <x14:dxf>
              <fill>
                <patternFill>
                  <bgColor theme="7" tint="0.59996337778862885"/>
                </patternFill>
              </fill>
            </x14:dxf>
          </x14:cfRule>
          <xm:sqref>Y550:AC555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5184E0-2A22-4D8E-8DD2-D2BEEC60B10F}">
          <x14:formula1>
            <xm:f>Lists!$C$47:$C$48</xm:f>
          </x14:formula1>
          <xm:sqref>N98:N113 N56:N70 N174:N192 N75:N94 N196:N211 N117:N132 N155:N170 N136:N151 N215:N242</xm:sqref>
        </x14:dataValidation>
        <x14:dataValidation type="list" allowBlank="1" showInputMessage="1" showErrorMessage="1" xr:uid="{1721F143-31AC-4968-8E79-56AC77E3A26E}">
          <x14:formula1>
            <xm:f>Lists!$G$47:$G$50</xm:f>
          </x14:formula1>
          <xm:sqref>F56:F71 F524:F539 F98:F113 F117:F132 F174:F192 F155:F170 F136:F151 F196:F211 F75:F94 F444:F459 F215:F242 F486:F501 F505:F520 F463:F482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EE55-325C-4978-B732-427E6FA66A9F}">
  <sheetPr codeName="Sheet53">
    <tabColor rgb="FFFF0066"/>
    <pageSetUpPr autoPageBreaks="0"/>
  </sheetPr>
  <dimension ref="A1:XFC213"/>
  <sheetViews>
    <sheetView zoomScale="40" zoomScaleNormal="40" workbookViewId="0">
      <pane ySplit="6" topLeftCell="A7" activePane="bottomLeft" state="frozen"/>
      <selection pane="bottomLeft" activeCell="Q158" sqref="Q158:V158"/>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4.5703125" style="11" bestFit="1" customWidth="1"/>
    <col min="6" max="6" width="27.42578125" style="11" bestFit="1" customWidth="1"/>
    <col min="7" max="7" width="28.42578125" style="11" bestFit="1" customWidth="1"/>
    <col min="8" max="9" width="14.5703125" style="11" bestFit="1" customWidth="1"/>
    <col min="10" max="10" width="20" style="11" bestFit="1" customWidth="1"/>
    <col min="11" max="11" width="14.5703125" style="11" bestFit="1" customWidth="1"/>
    <col min="12" max="12" width="10.42578125" style="11" bestFit="1" customWidth="1"/>
    <col min="13" max="13" width="9.5703125" style="11" bestFit="1" customWidth="1"/>
    <col min="14" max="14" width="20.5703125" style="11" customWidth="1"/>
    <col min="15" max="16" width="15" style="11" customWidth="1"/>
    <col min="17" max="17" width="5.5703125" style="11" bestFit="1" customWidth="1"/>
    <col min="18" max="22" width="12.42578125" style="11" customWidth="1"/>
    <col min="23" max="27" width="1.5703125" style="11" customWidth="1"/>
    <col min="28" max="62" width="18.42578125" style="11" hidden="1"/>
    <col min="63" max="16383" width="14" style="11" hidden="1"/>
    <col min="16384" max="16384" width="8.5703125" style="11" hidden="1"/>
  </cols>
  <sheetData>
    <row r="1" spans="1:22" s="2" customFormat="1" ht="25.15">
      <c r="A1" s="62" t="s">
        <v>1619</v>
      </c>
      <c r="B1" s="3"/>
      <c r="G1" s="4" t="s">
        <v>1</v>
      </c>
      <c r="H1" s="4"/>
      <c r="I1" s="4"/>
      <c r="J1" s="4"/>
      <c r="K1" s="4"/>
      <c r="T1" s="3"/>
    </row>
    <row r="2" spans="1:22" s="2" customFormat="1" ht="25.15">
      <c r="A2" s="4" t="str">
        <f>Cover!$E$13</f>
        <v>Master</v>
      </c>
      <c r="B2" s="3"/>
    </row>
    <row r="3" spans="1:22" s="2" customFormat="1" ht="25.15">
      <c r="A3" s="4">
        <f>Cover!$E$15</f>
        <v>2026</v>
      </c>
      <c r="B3" s="4"/>
      <c r="C3" s="4"/>
      <c r="D3" s="4"/>
    </row>
    <row r="4" spans="1:22" s="5" customFormat="1" ht="25.5" thickBot="1">
      <c r="A4" s="1305" t="s">
        <v>75</v>
      </c>
      <c r="B4" s="6"/>
    </row>
    <row r="5" spans="1:22" ht="17.649999999999999">
      <c r="A5" s="7"/>
      <c r="B5" s="8"/>
      <c r="C5" s="8"/>
      <c r="D5" s="9"/>
      <c r="E5" s="9"/>
      <c r="F5" s="9"/>
      <c r="G5" s="10"/>
      <c r="H5" s="10"/>
      <c r="I5" s="10"/>
      <c r="J5" s="10"/>
      <c r="K5" s="10"/>
      <c r="L5" s="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406</v>
      </c>
      <c r="I6" s="37" t="s">
        <v>407</v>
      </c>
      <c r="J6" s="37" t="s">
        <v>408</v>
      </c>
      <c r="K6" s="37" t="s">
        <v>409</v>
      </c>
      <c r="L6" s="37" t="s">
        <v>175</v>
      </c>
      <c r="M6" s="37" t="s">
        <v>197</v>
      </c>
      <c r="N6" s="37" t="s">
        <v>3259</v>
      </c>
      <c r="O6" s="37" t="s">
        <v>1790</v>
      </c>
      <c r="P6" s="37" t="s">
        <v>1622</v>
      </c>
      <c r="Q6" s="37" t="s">
        <v>176</v>
      </c>
      <c r="R6" s="16">
        <v>2022</v>
      </c>
      <c r="S6" s="17">
        <v>2023</v>
      </c>
      <c r="T6" s="17">
        <v>2024</v>
      </c>
      <c r="U6" s="17">
        <v>2025</v>
      </c>
      <c r="V6" s="18">
        <v>2026</v>
      </c>
    </row>
    <row r="7" spans="1:22" s="21" customFormat="1" ht="7.5" customHeight="1">
      <c r="B7" s="57"/>
      <c r="C7" s="57"/>
      <c r="D7" s="36"/>
      <c r="E7" s="36"/>
      <c r="F7" s="36"/>
      <c r="G7" s="37"/>
      <c r="H7" s="37"/>
      <c r="I7" s="37"/>
      <c r="J7" s="37"/>
      <c r="K7" s="37"/>
      <c r="L7" s="37"/>
      <c r="M7" s="37"/>
      <c r="N7" s="37"/>
      <c r="O7" s="37"/>
      <c r="P7" s="37"/>
      <c r="Q7" s="37"/>
      <c r="R7" s="374"/>
      <c r="S7" s="374"/>
      <c r="T7" s="374"/>
      <c r="U7" s="374"/>
      <c r="V7" s="374"/>
    </row>
    <row r="8" spans="1:22" s="21" customFormat="1" ht="18.75" customHeight="1">
      <c r="A8" s="27"/>
      <c r="B8" s="437" t="s">
        <v>1644</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2778</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730"/>
      <c r="F11" s="36"/>
      <c r="G11" s="37"/>
      <c r="H11" s="37"/>
      <c r="I11" s="37"/>
      <c r="J11" s="37"/>
      <c r="K11" s="37"/>
      <c r="L11" s="37"/>
      <c r="M11" s="37"/>
      <c r="N11" s="37"/>
      <c r="O11" s="37"/>
      <c r="P11" s="37"/>
      <c r="Q11" s="37"/>
      <c r="R11" s="374"/>
      <c r="S11" s="374"/>
      <c r="T11" s="374"/>
      <c r="U11" s="374"/>
      <c r="V11" s="374"/>
    </row>
    <row r="12" spans="1:22" s="21" customFormat="1" ht="13.9">
      <c r="A12" s="402" t="s">
        <v>2780</v>
      </c>
      <c r="B12" s="11"/>
      <c r="C12" s="11"/>
      <c r="D12" s="20" t="s">
        <v>178</v>
      </c>
      <c r="E12" s="20" t="s">
        <v>203</v>
      </c>
      <c r="F12" s="20"/>
      <c r="G12" s="7"/>
      <c r="H12" s="11" t="s">
        <v>256</v>
      </c>
      <c r="I12" s="11" t="s">
        <v>259</v>
      </c>
      <c r="J12" s="89"/>
      <c r="K12" s="89"/>
      <c r="L12" s="21" t="s">
        <v>185</v>
      </c>
      <c r="N12" s="21" t="s">
        <v>2691</v>
      </c>
      <c r="O12" s="21" t="s">
        <v>2809</v>
      </c>
      <c r="Q12" s="7" t="s">
        <v>186</v>
      </c>
      <c r="R12" s="1117">
        <f t="shared" ref="R12:V13" si="0">SUMIFS(R$35:R$76,$I$35:$I$76,$I12,$N$35:$N$76,$N12,$O$35:$O$76,$O12)</f>
        <v>0</v>
      </c>
      <c r="S12" s="1117">
        <f t="shared" si="0"/>
        <v>0</v>
      </c>
      <c r="T12" s="1117">
        <f t="shared" si="0"/>
        <v>0</v>
      </c>
      <c r="U12" s="1117">
        <f t="shared" si="0"/>
        <v>0</v>
      </c>
      <c r="V12" s="1117">
        <f t="shared" si="0"/>
        <v>0</v>
      </c>
    </row>
    <row r="13" spans="1:22" s="21" customFormat="1" ht="13.9">
      <c r="A13" s="402" t="s">
        <v>2780</v>
      </c>
      <c r="B13" s="11"/>
      <c r="C13" s="11"/>
      <c r="D13" s="20" t="s">
        <v>178</v>
      </c>
      <c r="E13" s="20" t="s">
        <v>203</v>
      </c>
      <c r="F13" s="20"/>
      <c r="G13" s="7"/>
      <c r="H13" s="11" t="s">
        <v>256</v>
      </c>
      <c r="I13" s="11" t="s">
        <v>261</v>
      </c>
      <c r="J13" s="89"/>
      <c r="K13" s="89"/>
      <c r="L13" s="21" t="s">
        <v>185</v>
      </c>
      <c r="N13" s="21" t="s">
        <v>2691</v>
      </c>
      <c r="O13" s="21" t="s">
        <v>2809</v>
      </c>
      <c r="Q13" s="7" t="s">
        <v>186</v>
      </c>
      <c r="R13" s="1117">
        <f t="shared" si="0"/>
        <v>0</v>
      </c>
      <c r="S13" s="1117">
        <f t="shared" si="0"/>
        <v>0</v>
      </c>
      <c r="T13" s="1117">
        <f t="shared" si="0"/>
        <v>0</v>
      </c>
      <c r="U13" s="1117">
        <f t="shared" si="0"/>
        <v>0</v>
      </c>
      <c r="V13" s="1117">
        <f t="shared" si="0"/>
        <v>0</v>
      </c>
    </row>
    <row r="14" spans="1:22" s="21" customFormat="1" ht="13.9">
      <c r="A14" s="402" t="s">
        <v>2780</v>
      </c>
      <c r="B14" s="29"/>
      <c r="C14" s="29"/>
      <c r="D14" s="9" t="s">
        <v>178</v>
      </c>
      <c r="E14" s="9" t="s">
        <v>203</v>
      </c>
      <c r="F14" s="9" t="s">
        <v>2878</v>
      </c>
      <c r="G14" s="9"/>
      <c r="H14" s="364"/>
      <c r="I14" s="11" t="s">
        <v>3260</v>
      </c>
      <c r="J14" s="29"/>
      <c r="K14" s="29"/>
      <c r="L14" s="351" t="s">
        <v>185</v>
      </c>
      <c r="M14" s="351"/>
      <c r="N14" s="21" t="s">
        <v>2691</v>
      </c>
      <c r="O14" s="351" t="s">
        <v>2809</v>
      </c>
      <c r="P14" s="351"/>
      <c r="Q14" s="364" t="s">
        <v>186</v>
      </c>
      <c r="R14" s="1119">
        <f>SUM(R12:R13)</f>
        <v>0</v>
      </c>
      <c r="S14" s="1119">
        <f>SUM(S12:S13)</f>
        <v>0</v>
      </c>
      <c r="T14" s="1119">
        <f>SUM(T12:T13)</f>
        <v>0</v>
      </c>
      <c r="U14" s="1119">
        <f>SUM(U12:U13)</f>
        <v>0</v>
      </c>
      <c r="V14" s="1119">
        <f>SUM(V12:V13)</f>
        <v>0</v>
      </c>
    </row>
    <row r="15" spans="1:22" s="21" customFormat="1" ht="15">
      <c r="B15" s="57"/>
      <c r="C15" s="57"/>
      <c r="D15" s="36"/>
      <c r="E15" s="730"/>
      <c r="F15" s="36"/>
      <c r="G15" s="37"/>
      <c r="H15" s="37"/>
      <c r="I15" s="37"/>
      <c r="J15" s="37"/>
      <c r="K15" s="37"/>
      <c r="L15" s="37"/>
      <c r="M15" s="37"/>
      <c r="N15" s="37"/>
      <c r="O15" s="37"/>
      <c r="P15" s="37"/>
      <c r="Q15" s="37"/>
      <c r="R15" s="1121"/>
      <c r="S15" s="1121"/>
      <c r="T15" s="1121"/>
      <c r="U15" s="1121"/>
      <c r="V15" s="1121"/>
    </row>
    <row r="16" spans="1:22" s="21" customFormat="1" ht="15">
      <c r="A16" s="402" t="s">
        <v>2780</v>
      </c>
      <c r="B16" s="11"/>
      <c r="C16" s="11"/>
      <c r="D16" s="20" t="s">
        <v>178</v>
      </c>
      <c r="E16" s="20" t="s">
        <v>203</v>
      </c>
      <c r="F16" s="20"/>
      <c r="G16" s="7"/>
      <c r="H16" s="11" t="s">
        <v>256</v>
      </c>
      <c r="I16" s="11" t="s">
        <v>259</v>
      </c>
      <c r="J16" s="89"/>
      <c r="K16" s="89"/>
      <c r="L16" s="21" t="s">
        <v>185</v>
      </c>
      <c r="N16" s="21" t="s">
        <v>2844</v>
      </c>
      <c r="O16" s="21" t="s">
        <v>2691</v>
      </c>
      <c r="P16" s="37"/>
      <c r="Q16" s="7" t="s">
        <v>186</v>
      </c>
      <c r="R16" s="1117">
        <f t="shared" ref="R16:V17" si="1">SUMIFS(R$75:R$118,$I$75:$I$118,$I16,$N$75:$N$118,$N16,$O$75:$O$118,$O16)</f>
        <v>0</v>
      </c>
      <c r="S16" s="1117">
        <f t="shared" si="1"/>
        <v>0</v>
      </c>
      <c r="T16" s="1117">
        <f t="shared" si="1"/>
        <v>0</v>
      </c>
      <c r="U16" s="1117">
        <f t="shared" si="1"/>
        <v>0</v>
      </c>
      <c r="V16" s="1117">
        <f t="shared" si="1"/>
        <v>0</v>
      </c>
    </row>
    <row r="17" spans="1:22" s="21" customFormat="1" ht="15">
      <c r="A17" s="402" t="s">
        <v>2780</v>
      </c>
      <c r="B17" s="11"/>
      <c r="C17" s="11"/>
      <c r="D17" s="20" t="s">
        <v>178</v>
      </c>
      <c r="E17" s="20" t="s">
        <v>203</v>
      </c>
      <c r="F17" s="20"/>
      <c r="G17" s="7"/>
      <c r="H17" s="11" t="s">
        <v>256</v>
      </c>
      <c r="I17" s="11" t="s">
        <v>261</v>
      </c>
      <c r="J17" s="89"/>
      <c r="K17" s="89"/>
      <c r="L17" s="21" t="s">
        <v>185</v>
      </c>
      <c r="N17" s="21" t="s">
        <v>2844</v>
      </c>
      <c r="O17" s="21" t="s">
        <v>2691</v>
      </c>
      <c r="P17" s="37"/>
      <c r="Q17" s="7" t="s">
        <v>186</v>
      </c>
      <c r="R17" s="1117">
        <f t="shared" si="1"/>
        <v>0</v>
      </c>
      <c r="S17" s="1117">
        <f t="shared" si="1"/>
        <v>0</v>
      </c>
      <c r="T17" s="1117">
        <f t="shared" si="1"/>
        <v>0</v>
      </c>
      <c r="U17" s="1117">
        <f t="shared" si="1"/>
        <v>0</v>
      </c>
      <c r="V17" s="1117">
        <f t="shared" si="1"/>
        <v>0</v>
      </c>
    </row>
    <row r="18" spans="1:22" s="21" customFormat="1" ht="15">
      <c r="A18" s="402" t="s">
        <v>2780</v>
      </c>
      <c r="B18" s="29"/>
      <c r="C18" s="29"/>
      <c r="D18" s="9" t="s">
        <v>178</v>
      </c>
      <c r="E18" s="9" t="s">
        <v>203</v>
      </c>
      <c r="F18" s="9" t="s">
        <v>2878</v>
      </c>
      <c r="G18" s="9"/>
      <c r="H18" s="364"/>
      <c r="I18" s="11" t="s">
        <v>3260</v>
      </c>
      <c r="J18" s="29"/>
      <c r="K18" s="29"/>
      <c r="L18" s="351" t="s">
        <v>185</v>
      </c>
      <c r="M18" s="351"/>
      <c r="N18" s="116" t="s">
        <v>2844</v>
      </c>
      <c r="O18" s="116" t="s">
        <v>2691</v>
      </c>
      <c r="P18" s="37"/>
      <c r="Q18" s="364" t="s">
        <v>186</v>
      </c>
      <c r="R18" s="1119">
        <f>SUM(R16:R17)</f>
        <v>0</v>
      </c>
      <c r="S18" s="1119">
        <f t="shared" ref="S18" si="2">SUM(S16:S17)</f>
        <v>0</v>
      </c>
      <c r="T18" s="1119">
        <f t="shared" ref="T18" si="3">SUM(T16:T17)</f>
        <v>0</v>
      </c>
      <c r="U18" s="1119">
        <f t="shared" ref="U18" si="4">SUM(U16:U17)</f>
        <v>0</v>
      </c>
      <c r="V18" s="1119">
        <f t="shared" ref="V18" si="5">SUM(V16:V17)</f>
        <v>0</v>
      </c>
    </row>
    <row r="19" spans="1:22" s="21" customFormat="1" ht="15">
      <c r="B19" s="57"/>
      <c r="C19" s="57"/>
      <c r="D19" s="36"/>
      <c r="E19" s="730"/>
      <c r="F19" s="36"/>
      <c r="G19" s="37"/>
      <c r="H19" s="37"/>
      <c r="I19" s="37"/>
      <c r="J19" s="37"/>
      <c r="K19" s="37"/>
      <c r="L19" s="37"/>
      <c r="M19" s="37"/>
      <c r="N19" s="37"/>
      <c r="O19" s="37"/>
      <c r="P19" s="37"/>
      <c r="Q19" s="37"/>
      <c r="R19" s="1121"/>
      <c r="S19" s="1121"/>
      <c r="T19" s="1121"/>
      <c r="U19" s="1121"/>
      <c r="V19" s="1121"/>
    </row>
    <row r="20" spans="1:22" s="21" customFormat="1" ht="13.9">
      <c r="A20" s="402" t="s">
        <v>2780</v>
      </c>
      <c r="B20" s="11"/>
      <c r="C20" s="11"/>
      <c r="D20" s="20" t="s">
        <v>178</v>
      </c>
      <c r="E20" s="20" t="s">
        <v>203</v>
      </c>
      <c r="F20" s="20"/>
      <c r="G20" s="7"/>
      <c r="H20" s="11" t="s">
        <v>256</v>
      </c>
      <c r="I20" s="11" t="s">
        <v>259</v>
      </c>
      <c r="J20" s="89"/>
      <c r="K20" s="89"/>
      <c r="L20" s="21" t="s">
        <v>185</v>
      </c>
      <c r="O20" s="21" t="s">
        <v>2691</v>
      </c>
      <c r="P20" s="21" t="s">
        <v>3247</v>
      </c>
      <c r="Q20" s="7" t="s">
        <v>186</v>
      </c>
      <c r="R20" s="1117">
        <f>SUMIFS(R$169:R$212,$I$169:$I$212,$I20,$P$169:$P$212,$P20)</f>
        <v>0</v>
      </c>
      <c r="S20" s="1117">
        <f t="shared" ref="S20:V21" si="6">SUMIFS(S$169:S$212,$I$169:$I$212,$I20,$P$169:$P$212,$P20)</f>
        <v>0</v>
      </c>
      <c r="T20" s="1117">
        <f t="shared" si="6"/>
        <v>0</v>
      </c>
      <c r="U20" s="1117">
        <f t="shared" si="6"/>
        <v>0</v>
      </c>
      <c r="V20" s="1117">
        <f t="shared" si="6"/>
        <v>0</v>
      </c>
    </row>
    <row r="21" spans="1:22" s="21" customFormat="1" ht="13.9">
      <c r="A21" s="402" t="s">
        <v>2780</v>
      </c>
      <c r="B21" s="11"/>
      <c r="C21" s="11"/>
      <c r="D21" s="20" t="s">
        <v>178</v>
      </c>
      <c r="E21" s="20" t="s">
        <v>203</v>
      </c>
      <c r="F21" s="20"/>
      <c r="G21" s="7"/>
      <c r="H21" s="11" t="s">
        <v>256</v>
      </c>
      <c r="I21" s="11" t="s">
        <v>261</v>
      </c>
      <c r="J21" s="89"/>
      <c r="K21" s="89"/>
      <c r="L21" s="21" t="s">
        <v>185</v>
      </c>
      <c r="O21" s="21" t="s">
        <v>2691</v>
      </c>
      <c r="P21" s="21" t="s">
        <v>3247</v>
      </c>
      <c r="Q21" s="7" t="s">
        <v>186</v>
      </c>
      <c r="R21" s="1117">
        <f>SUMIFS(R$169:R$212,$I$169:$I$212,$I21,$P$169:$P$212,$P21)</f>
        <v>0</v>
      </c>
      <c r="S21" s="1117">
        <f t="shared" si="6"/>
        <v>0</v>
      </c>
      <c r="T21" s="1117">
        <f t="shared" si="6"/>
        <v>0</v>
      </c>
      <c r="U21" s="1117">
        <f t="shared" si="6"/>
        <v>0</v>
      </c>
      <c r="V21" s="1117">
        <f t="shared" si="6"/>
        <v>0</v>
      </c>
    </row>
    <row r="22" spans="1:22" s="21" customFormat="1" ht="13.9">
      <c r="A22" s="402" t="s">
        <v>2780</v>
      </c>
      <c r="B22" s="29"/>
      <c r="C22" s="29"/>
      <c r="D22" s="9" t="s">
        <v>178</v>
      </c>
      <c r="E22" s="9" t="s">
        <v>203</v>
      </c>
      <c r="F22" s="9" t="s">
        <v>2878</v>
      </c>
      <c r="G22" s="9"/>
      <c r="H22" s="364"/>
      <c r="I22" s="11" t="s">
        <v>3260</v>
      </c>
      <c r="J22" s="29"/>
      <c r="K22" s="29"/>
      <c r="L22" s="351" t="s">
        <v>185</v>
      </c>
      <c r="M22" s="351"/>
      <c r="N22" s="116"/>
      <c r="O22" s="116" t="s">
        <v>2691</v>
      </c>
      <c r="P22" s="116" t="s">
        <v>3247</v>
      </c>
      <c r="Q22" s="364" t="s">
        <v>186</v>
      </c>
      <c r="R22" s="1119">
        <f>SUM(R20:R21)</f>
        <v>0</v>
      </c>
      <c r="S22" s="1119">
        <f t="shared" ref="S22:V22" si="7">SUM(S20:S21)</f>
        <v>0</v>
      </c>
      <c r="T22" s="1119">
        <f t="shared" si="7"/>
        <v>0</v>
      </c>
      <c r="U22" s="1119">
        <f t="shared" si="7"/>
        <v>0</v>
      </c>
      <c r="V22" s="1119">
        <f t="shared" si="7"/>
        <v>0</v>
      </c>
    </row>
    <row r="23" spans="1:22" s="21" customFormat="1" ht="12" customHeight="1">
      <c r="A23" s="402"/>
      <c r="B23" s="29"/>
      <c r="C23" s="29"/>
      <c r="D23" s="9"/>
      <c r="E23" s="9"/>
      <c r="F23" s="9"/>
      <c r="G23" s="9"/>
      <c r="H23" s="364"/>
      <c r="I23" s="11"/>
      <c r="J23" s="29"/>
      <c r="K23" s="29"/>
      <c r="L23" s="29"/>
      <c r="M23" s="29"/>
      <c r="N23" s="29"/>
      <c r="O23" s="29"/>
      <c r="P23" s="29"/>
      <c r="Q23" s="29"/>
      <c r="R23" s="29"/>
      <c r="S23" s="29"/>
      <c r="T23" s="29"/>
      <c r="U23" s="29"/>
      <c r="V23" s="29"/>
    </row>
    <row r="24" spans="1:22" s="21" customFormat="1" ht="14.25" customHeight="1">
      <c r="A24" s="402" t="s">
        <v>2780</v>
      </c>
      <c r="B24" s="8"/>
      <c r="C24" s="8"/>
      <c r="D24" s="20"/>
      <c r="E24" s="20"/>
      <c r="F24" s="20" t="s">
        <v>183</v>
      </c>
      <c r="G24" s="7"/>
      <c r="H24" s="11" t="s">
        <v>256</v>
      </c>
      <c r="I24" s="11" t="s">
        <v>259</v>
      </c>
      <c r="J24" s="20"/>
      <c r="K24" s="101"/>
      <c r="L24" s="21" t="s">
        <v>197</v>
      </c>
      <c r="M24" s="21" t="s">
        <v>3261</v>
      </c>
      <c r="Q24" s="7" t="s">
        <v>208</v>
      </c>
      <c r="R24" s="354">
        <f t="shared" ref="R24:V27" si="8">SUMIFS(R$119:R$161,$F$119:$F$161,$F24,$I$119:$I$161,$I24)</f>
        <v>0</v>
      </c>
      <c r="S24" s="354">
        <f t="shared" si="8"/>
        <v>0</v>
      </c>
      <c r="T24" s="354">
        <f t="shared" si="8"/>
        <v>0</v>
      </c>
      <c r="U24" s="354">
        <f t="shared" si="8"/>
        <v>0</v>
      </c>
      <c r="V24" s="354">
        <f t="shared" si="8"/>
        <v>0</v>
      </c>
    </row>
    <row r="25" spans="1:22" s="21" customFormat="1" ht="13.9">
      <c r="A25" s="402" t="s">
        <v>2780</v>
      </c>
      <c r="B25" s="11"/>
      <c r="C25" s="11"/>
      <c r="D25" s="11"/>
      <c r="E25" s="11"/>
      <c r="F25" s="11" t="s">
        <v>1646</v>
      </c>
      <c r="G25" s="11"/>
      <c r="H25" s="11" t="s">
        <v>256</v>
      </c>
      <c r="I25" s="11" t="s">
        <v>259</v>
      </c>
      <c r="J25" s="11"/>
      <c r="K25" s="11"/>
      <c r="L25" s="21" t="s">
        <v>197</v>
      </c>
      <c r="M25" s="11" t="s">
        <v>3099</v>
      </c>
      <c r="N25" s="11"/>
      <c r="O25" s="11"/>
      <c r="Q25" s="7" t="s">
        <v>198</v>
      </c>
      <c r="R25" s="354">
        <f t="shared" si="8"/>
        <v>0</v>
      </c>
      <c r="S25" s="354">
        <f t="shared" si="8"/>
        <v>0</v>
      </c>
      <c r="T25" s="354">
        <f t="shared" si="8"/>
        <v>0</v>
      </c>
      <c r="U25" s="354">
        <f t="shared" si="8"/>
        <v>0</v>
      </c>
      <c r="V25" s="354">
        <f t="shared" si="8"/>
        <v>0</v>
      </c>
    </row>
    <row r="26" spans="1:22" s="21" customFormat="1" ht="14.25" customHeight="1">
      <c r="A26" s="402" t="s">
        <v>2780</v>
      </c>
      <c r="B26" s="8"/>
      <c r="C26" s="8"/>
      <c r="D26" s="20"/>
      <c r="E26" s="20"/>
      <c r="F26" s="20" t="s">
        <v>183</v>
      </c>
      <c r="G26" s="7"/>
      <c r="H26" s="11" t="s">
        <v>256</v>
      </c>
      <c r="I26" s="11" t="s">
        <v>261</v>
      </c>
      <c r="J26" s="20"/>
      <c r="K26" s="101"/>
      <c r="L26" s="21" t="s">
        <v>197</v>
      </c>
      <c r="M26" s="21" t="s">
        <v>3261</v>
      </c>
      <c r="Q26" s="7" t="s">
        <v>208</v>
      </c>
      <c r="R26" s="354">
        <f t="shared" si="8"/>
        <v>0</v>
      </c>
      <c r="S26" s="354">
        <f t="shared" si="8"/>
        <v>0</v>
      </c>
      <c r="T26" s="354">
        <f t="shared" si="8"/>
        <v>0</v>
      </c>
      <c r="U26" s="354">
        <f t="shared" si="8"/>
        <v>0</v>
      </c>
      <c r="V26" s="354">
        <f t="shared" si="8"/>
        <v>0</v>
      </c>
    </row>
    <row r="27" spans="1:22" s="21" customFormat="1" ht="13.9">
      <c r="A27" s="402" t="s">
        <v>2780</v>
      </c>
      <c r="B27" s="11"/>
      <c r="C27" s="11"/>
      <c r="D27" s="11"/>
      <c r="E27" s="11"/>
      <c r="F27" s="11" t="s">
        <v>1646</v>
      </c>
      <c r="G27" s="11"/>
      <c r="H27" s="11" t="s">
        <v>256</v>
      </c>
      <c r="I27" s="11" t="s">
        <v>261</v>
      </c>
      <c r="J27" s="11"/>
      <c r="K27" s="11"/>
      <c r="L27" s="21" t="s">
        <v>197</v>
      </c>
      <c r="M27" s="11" t="s">
        <v>3099</v>
      </c>
      <c r="N27" s="11"/>
      <c r="O27" s="11"/>
      <c r="Q27" s="7" t="s">
        <v>198</v>
      </c>
      <c r="R27" s="354">
        <f t="shared" si="8"/>
        <v>0</v>
      </c>
      <c r="S27" s="354">
        <f t="shared" si="8"/>
        <v>0</v>
      </c>
      <c r="T27" s="354">
        <f t="shared" si="8"/>
        <v>0</v>
      </c>
      <c r="U27" s="354">
        <f t="shared" si="8"/>
        <v>0</v>
      </c>
      <c r="V27" s="354">
        <f t="shared" si="8"/>
        <v>0</v>
      </c>
    </row>
    <row r="28" spans="1:22" s="21" customFormat="1">
      <c r="A28" s="11"/>
      <c r="B28" s="11"/>
      <c r="C28" s="11"/>
      <c r="D28" s="11"/>
      <c r="E28" s="11"/>
      <c r="F28" s="11"/>
      <c r="G28" s="11"/>
      <c r="H28" s="11"/>
      <c r="I28" s="11"/>
      <c r="J28" s="11"/>
      <c r="K28" s="11"/>
      <c r="M28" s="11"/>
      <c r="N28" s="11"/>
      <c r="O28" s="11"/>
      <c r="Q28" s="7"/>
      <c r="R28" s="374"/>
      <c r="S28" s="374"/>
      <c r="T28" s="374"/>
      <c r="U28" s="374"/>
      <c r="V28" s="374"/>
    </row>
    <row r="29" spans="1:22" s="21" customFormat="1" ht="17.649999999999999">
      <c r="A29" s="27"/>
      <c r="B29" s="28" t="s">
        <v>2837</v>
      </c>
      <c r="C29" s="27"/>
      <c r="D29" s="27"/>
      <c r="E29" s="27"/>
      <c r="F29" s="27"/>
      <c r="G29" s="27"/>
      <c r="H29" s="27"/>
      <c r="I29" s="27"/>
      <c r="J29" s="27"/>
      <c r="K29" s="27"/>
      <c r="L29" s="27"/>
      <c r="M29" s="27"/>
      <c r="N29" s="27"/>
      <c r="O29" s="27"/>
      <c r="P29" s="27"/>
      <c r="Q29" s="27"/>
      <c r="R29" s="27"/>
      <c r="S29" s="27"/>
      <c r="T29" s="27"/>
      <c r="U29" s="27"/>
      <c r="V29" s="27"/>
    </row>
    <row r="30" spans="1:22" s="21" customFormat="1">
      <c r="A30" s="11"/>
      <c r="B30" s="11"/>
      <c r="C30" s="11"/>
      <c r="D30" s="11"/>
      <c r="E30" s="11"/>
      <c r="F30" s="11"/>
      <c r="G30" s="11"/>
      <c r="H30" s="11"/>
      <c r="I30" s="11"/>
      <c r="J30" s="11"/>
      <c r="K30" s="11"/>
      <c r="L30" s="11"/>
      <c r="M30" s="11"/>
      <c r="N30" s="11"/>
      <c r="O30" s="11"/>
      <c r="P30" s="11"/>
      <c r="Q30" s="11"/>
      <c r="R30" s="11"/>
      <c r="S30" s="11"/>
      <c r="T30" s="11"/>
      <c r="U30" s="11"/>
      <c r="V30" s="11"/>
    </row>
    <row r="31" spans="1:22" s="21" customFormat="1" ht="14.25" customHeight="1">
      <c r="A31" s="12"/>
      <c r="B31" s="12"/>
      <c r="C31" s="34" t="s">
        <v>3262</v>
      </c>
      <c r="D31" s="34"/>
      <c r="E31" s="33"/>
      <c r="F31" s="33"/>
      <c r="G31" s="33"/>
      <c r="H31" s="33"/>
      <c r="I31" s="33"/>
      <c r="J31" s="33"/>
      <c r="K31" s="33"/>
      <c r="L31" s="33"/>
      <c r="M31" s="33"/>
      <c r="N31" s="33"/>
      <c r="O31" s="33"/>
      <c r="P31" s="33"/>
      <c r="Q31" s="33"/>
      <c r="R31" s="33"/>
      <c r="S31" s="33"/>
      <c r="T31" s="33"/>
      <c r="U31" s="33"/>
      <c r="V31" s="33"/>
    </row>
    <row r="33" spans="4:22" s="21" customFormat="1" ht="14.25" customHeight="1">
      <c r="D33" s="80" t="s">
        <v>3263</v>
      </c>
      <c r="E33" s="81"/>
      <c r="F33" s="81"/>
      <c r="G33" s="81"/>
      <c r="H33" s="81"/>
      <c r="I33" s="81"/>
      <c r="J33" s="81"/>
      <c r="K33" s="81"/>
      <c r="L33" s="81"/>
      <c r="M33" s="81"/>
      <c r="N33" s="81"/>
      <c r="O33" s="81"/>
      <c r="P33" s="81"/>
      <c r="Q33" s="81"/>
      <c r="R33" s="81"/>
      <c r="S33" s="81"/>
      <c r="T33" s="81"/>
      <c r="U33" s="81"/>
      <c r="V33" s="81"/>
    </row>
    <row r="34" spans="4:22" s="21" customFormat="1">
      <c r="D34" s="11"/>
      <c r="E34" s="11"/>
      <c r="F34" s="11"/>
      <c r="G34" s="11"/>
      <c r="H34" s="11"/>
      <c r="I34" s="11"/>
      <c r="J34" s="11"/>
      <c r="K34" s="11"/>
      <c r="L34" s="11"/>
      <c r="M34" s="11"/>
      <c r="N34" s="11"/>
      <c r="O34" s="11"/>
      <c r="P34" s="11"/>
      <c r="Q34" s="11"/>
      <c r="R34" s="11"/>
      <c r="S34" s="11"/>
      <c r="T34" s="11"/>
      <c r="U34" s="11"/>
      <c r="V34" s="11"/>
    </row>
    <row r="35" spans="4:22" s="21" customFormat="1" ht="14.25" customHeight="1">
      <c r="D35" s="20" t="s">
        <v>178</v>
      </c>
      <c r="E35" s="20" t="s">
        <v>203</v>
      </c>
      <c r="F35" s="20" t="s">
        <v>183</v>
      </c>
      <c r="G35" s="7"/>
      <c r="H35" s="11" t="s">
        <v>256</v>
      </c>
      <c r="I35" s="11" t="s">
        <v>259</v>
      </c>
      <c r="J35" s="20" t="s">
        <v>3264</v>
      </c>
      <c r="K35" s="7" t="s">
        <v>3265</v>
      </c>
      <c r="L35" s="21" t="s">
        <v>185</v>
      </c>
      <c r="N35" s="21" t="s">
        <v>2691</v>
      </c>
      <c r="O35" s="21" t="s">
        <v>2809</v>
      </c>
      <c r="Q35" s="7" t="s">
        <v>186</v>
      </c>
      <c r="R35" s="728"/>
      <c r="S35" s="728"/>
      <c r="T35" s="728"/>
      <c r="U35" s="728"/>
      <c r="V35" s="728"/>
    </row>
    <row r="36" spans="4:22" s="21" customFormat="1" ht="14.25" customHeight="1">
      <c r="D36" s="20" t="s">
        <v>178</v>
      </c>
      <c r="E36" s="20" t="s">
        <v>203</v>
      </c>
      <c r="F36" s="20" t="s">
        <v>183</v>
      </c>
      <c r="G36" s="7"/>
      <c r="H36" s="11" t="s">
        <v>256</v>
      </c>
      <c r="I36" s="11" t="s">
        <v>259</v>
      </c>
      <c r="J36" s="20" t="s">
        <v>3266</v>
      </c>
      <c r="K36" s="7" t="s">
        <v>3265</v>
      </c>
      <c r="L36" s="21" t="s">
        <v>185</v>
      </c>
      <c r="N36" s="21" t="s">
        <v>2691</v>
      </c>
      <c r="O36" s="21" t="s">
        <v>2809</v>
      </c>
      <c r="Q36" s="7" t="s">
        <v>186</v>
      </c>
      <c r="R36" s="728"/>
      <c r="S36" s="728"/>
      <c r="T36" s="728"/>
      <c r="U36" s="728"/>
      <c r="V36" s="728"/>
    </row>
    <row r="37" spans="4:22" s="21" customFormat="1">
      <c r="D37" s="11" t="s">
        <v>178</v>
      </c>
      <c r="E37" s="20" t="s">
        <v>203</v>
      </c>
      <c r="F37" s="11" t="s">
        <v>183</v>
      </c>
      <c r="G37" s="11"/>
      <c r="H37" s="101" t="s">
        <v>256</v>
      </c>
      <c r="I37" s="11" t="s">
        <v>259</v>
      </c>
      <c r="J37" s="11" t="s">
        <v>3267</v>
      </c>
      <c r="K37" s="11" t="s">
        <v>3265</v>
      </c>
      <c r="L37" s="21" t="s">
        <v>185</v>
      </c>
      <c r="M37" s="11"/>
      <c r="N37" s="21" t="s">
        <v>2691</v>
      </c>
      <c r="O37" s="11" t="s">
        <v>2809</v>
      </c>
      <c r="Q37" s="7" t="s">
        <v>186</v>
      </c>
      <c r="R37" s="728"/>
      <c r="S37" s="728"/>
      <c r="T37" s="728"/>
      <c r="U37" s="728"/>
      <c r="V37" s="728"/>
    </row>
    <row r="38" spans="4:22" s="21" customFormat="1" ht="13.9">
      <c r="D38" s="29"/>
      <c r="E38" s="29"/>
      <c r="F38" s="29"/>
      <c r="G38" s="29"/>
      <c r="H38" s="738"/>
      <c r="I38" s="29"/>
      <c r="J38" s="29" t="s">
        <v>1798</v>
      </c>
      <c r="K38" s="29"/>
      <c r="L38" s="116"/>
      <c r="M38" s="29"/>
      <c r="N38" s="116"/>
      <c r="O38" s="29"/>
      <c r="P38" s="116"/>
      <c r="Q38" s="31" t="s">
        <v>186</v>
      </c>
      <c r="R38" s="1119">
        <f>SUM(R35:R37)</f>
        <v>0</v>
      </c>
      <c r="S38" s="1119">
        <f t="shared" ref="S38:V38" si="9">SUM(S35:S37)</f>
        <v>0</v>
      </c>
      <c r="T38" s="1119">
        <f t="shared" si="9"/>
        <v>0</v>
      </c>
      <c r="U38" s="1119">
        <f t="shared" si="9"/>
        <v>0</v>
      </c>
      <c r="V38" s="1119">
        <f t="shared" si="9"/>
        <v>0</v>
      </c>
    </row>
    <row r="39" spans="4:22" s="21" customFormat="1" ht="14.25" customHeight="1">
      <c r="D39" s="80" t="s">
        <v>3268</v>
      </c>
      <c r="E39" s="81"/>
      <c r="F39" s="81"/>
      <c r="G39" s="81"/>
      <c r="H39" s="81"/>
      <c r="I39" s="81"/>
      <c r="J39" s="81"/>
      <c r="K39" s="106"/>
      <c r="L39" s="81"/>
      <c r="M39" s="81"/>
      <c r="N39" s="81"/>
      <c r="O39" s="81"/>
      <c r="P39" s="81"/>
      <c r="Q39" s="81"/>
      <c r="R39" s="1102"/>
      <c r="S39" s="1102"/>
      <c r="T39" s="1102"/>
      <c r="U39" s="1102"/>
      <c r="V39" s="1102"/>
    </row>
    <row r="40" spans="4:22" s="21" customFormat="1">
      <c r="D40" s="11"/>
      <c r="E40" s="11"/>
      <c r="F40" s="11"/>
      <c r="G40" s="11"/>
      <c r="H40" s="11"/>
      <c r="I40" s="11"/>
      <c r="J40" s="11"/>
      <c r="K40" s="11"/>
      <c r="L40" s="11"/>
      <c r="M40" s="11"/>
      <c r="N40" s="11"/>
      <c r="O40" s="11"/>
      <c r="P40" s="11"/>
      <c r="Q40" s="11"/>
      <c r="R40" s="399"/>
      <c r="S40" s="399"/>
      <c r="T40" s="399"/>
      <c r="U40" s="399"/>
      <c r="V40" s="399"/>
    </row>
    <row r="41" spans="4:22" s="21" customFormat="1" ht="14.25" customHeight="1">
      <c r="D41" s="20" t="s">
        <v>178</v>
      </c>
      <c r="E41" s="20" t="s">
        <v>203</v>
      </c>
      <c r="F41" s="7" t="s">
        <v>183</v>
      </c>
      <c r="G41" s="7"/>
      <c r="H41" s="11" t="s">
        <v>256</v>
      </c>
      <c r="I41" s="11" t="s">
        <v>259</v>
      </c>
      <c r="J41" s="20" t="s">
        <v>441</v>
      </c>
      <c r="K41" s="7" t="s">
        <v>3265</v>
      </c>
      <c r="L41" s="21" t="s">
        <v>185</v>
      </c>
      <c r="N41" s="21" t="s">
        <v>2691</v>
      </c>
      <c r="O41" s="21" t="s">
        <v>2809</v>
      </c>
      <c r="Q41" s="7" t="s">
        <v>186</v>
      </c>
      <c r="R41" s="728"/>
      <c r="S41" s="728"/>
      <c r="T41" s="728"/>
      <c r="U41" s="728"/>
      <c r="V41" s="728"/>
    </row>
    <row r="42" spans="4:22" s="21" customFormat="1" ht="14.25" customHeight="1">
      <c r="D42" s="20" t="s">
        <v>178</v>
      </c>
      <c r="E42" s="20" t="s">
        <v>203</v>
      </c>
      <c r="F42" s="7" t="s">
        <v>183</v>
      </c>
      <c r="G42" s="7"/>
      <c r="H42" s="11" t="s">
        <v>256</v>
      </c>
      <c r="I42" s="11" t="s">
        <v>259</v>
      </c>
      <c r="J42" s="20" t="s">
        <v>3269</v>
      </c>
      <c r="K42" s="7" t="s">
        <v>3265</v>
      </c>
      <c r="L42" s="21" t="s">
        <v>185</v>
      </c>
      <c r="N42" s="21" t="s">
        <v>2691</v>
      </c>
      <c r="O42" s="21" t="s">
        <v>2809</v>
      </c>
      <c r="Q42" s="7" t="s">
        <v>186</v>
      </c>
      <c r="R42" s="728"/>
      <c r="S42" s="728"/>
      <c r="T42" s="728"/>
      <c r="U42" s="728"/>
      <c r="V42" s="728"/>
    </row>
    <row r="43" spans="4:22" s="21" customFormat="1" ht="13.5" customHeight="1">
      <c r="D43" s="11" t="s">
        <v>178</v>
      </c>
      <c r="E43" s="20" t="s">
        <v>203</v>
      </c>
      <c r="F43" s="7" t="s">
        <v>183</v>
      </c>
      <c r="G43" s="11"/>
      <c r="H43" s="101" t="s">
        <v>256</v>
      </c>
      <c r="I43" s="11" t="s">
        <v>259</v>
      </c>
      <c r="J43" s="11" t="s">
        <v>3270</v>
      </c>
      <c r="K43" s="11" t="s">
        <v>3265</v>
      </c>
      <c r="L43" s="21" t="s">
        <v>185</v>
      </c>
      <c r="M43" s="11"/>
      <c r="N43" s="21" t="s">
        <v>2691</v>
      </c>
      <c r="O43" s="11" t="s">
        <v>2809</v>
      </c>
      <c r="Q43" s="7" t="s">
        <v>186</v>
      </c>
      <c r="R43" s="728"/>
      <c r="S43" s="728"/>
      <c r="T43" s="728"/>
      <c r="U43" s="728"/>
      <c r="V43" s="728"/>
    </row>
    <row r="44" spans="4:22" s="21" customFormat="1" ht="13.5" customHeight="1">
      <c r="D44" s="11" t="s">
        <v>178</v>
      </c>
      <c r="E44" s="20" t="s">
        <v>203</v>
      </c>
      <c r="F44" s="7" t="s">
        <v>183</v>
      </c>
      <c r="G44" s="11"/>
      <c r="H44" s="101" t="s">
        <v>256</v>
      </c>
      <c r="I44" s="11" t="s">
        <v>259</v>
      </c>
      <c r="J44" s="11" t="s">
        <v>458</v>
      </c>
      <c r="K44" s="11" t="s">
        <v>3265</v>
      </c>
      <c r="L44" s="21" t="s">
        <v>185</v>
      </c>
      <c r="M44" s="11"/>
      <c r="N44" s="21" t="s">
        <v>2691</v>
      </c>
      <c r="O44" s="11" t="s">
        <v>2809</v>
      </c>
      <c r="Q44" s="7" t="s">
        <v>186</v>
      </c>
      <c r="R44" s="728"/>
      <c r="S44" s="728"/>
      <c r="T44" s="728"/>
      <c r="U44" s="728"/>
      <c r="V44" s="728"/>
    </row>
    <row r="45" spans="4:22" s="21" customFormat="1" ht="13.5" customHeight="1">
      <c r="D45" s="11" t="s">
        <v>178</v>
      </c>
      <c r="E45" s="20" t="s">
        <v>203</v>
      </c>
      <c r="F45" s="7" t="s">
        <v>183</v>
      </c>
      <c r="G45" s="11"/>
      <c r="H45" s="101" t="s">
        <v>256</v>
      </c>
      <c r="I45" s="11" t="s">
        <v>259</v>
      </c>
      <c r="J45" s="11" t="s">
        <v>462</v>
      </c>
      <c r="K45" s="11" t="s">
        <v>3265</v>
      </c>
      <c r="L45" s="21" t="s">
        <v>185</v>
      </c>
      <c r="M45" s="11"/>
      <c r="N45" s="21" t="s">
        <v>2691</v>
      </c>
      <c r="O45" s="11" t="s">
        <v>2809</v>
      </c>
      <c r="Q45" s="7" t="s">
        <v>186</v>
      </c>
      <c r="R45" s="728"/>
      <c r="S45" s="728"/>
      <c r="T45" s="728"/>
      <c r="U45" s="728"/>
      <c r="V45" s="728"/>
    </row>
    <row r="46" spans="4:22" s="21" customFormat="1" ht="13.9">
      <c r="D46" s="29"/>
      <c r="E46" s="29"/>
      <c r="F46" s="29"/>
      <c r="G46" s="29"/>
      <c r="H46" s="738"/>
      <c r="I46" s="29"/>
      <c r="J46" s="29" t="s">
        <v>1798</v>
      </c>
      <c r="K46" s="29"/>
      <c r="L46" s="116"/>
      <c r="M46" s="29"/>
      <c r="N46" s="116"/>
      <c r="O46" s="29"/>
      <c r="P46" s="116"/>
      <c r="Q46" s="31" t="s">
        <v>186</v>
      </c>
      <c r="R46" s="1119">
        <f>SUM(R41:R45)</f>
        <v>0</v>
      </c>
      <c r="S46" s="1119">
        <f>SUM(S41:S45)</f>
        <v>0</v>
      </c>
      <c r="T46" s="1119">
        <f>SUM(T41:T45)</f>
        <v>0</v>
      </c>
      <c r="U46" s="1119">
        <f>SUM(U41:U45)</f>
        <v>0</v>
      </c>
      <c r="V46" s="1119">
        <f>SUM(V41:V45)</f>
        <v>0</v>
      </c>
    </row>
    <row r="47" spans="4:22" s="21" customFormat="1" ht="14.25" customHeight="1">
      <c r="D47" s="80" t="s">
        <v>3271</v>
      </c>
      <c r="E47" s="81"/>
      <c r="F47" s="81"/>
      <c r="G47" s="81"/>
      <c r="H47" s="81"/>
      <c r="I47" s="81"/>
      <c r="J47" s="81"/>
      <c r="K47" s="106"/>
      <c r="L47" s="81"/>
      <c r="M47" s="81"/>
      <c r="N47" s="81"/>
      <c r="O47" s="81"/>
      <c r="P47" s="81"/>
      <c r="Q47" s="81"/>
      <c r="R47" s="1102"/>
      <c r="S47" s="1102"/>
      <c r="T47" s="1102"/>
      <c r="U47" s="1102"/>
      <c r="V47" s="1102"/>
    </row>
    <row r="49" spans="3:22" s="21" customFormat="1">
      <c r="C49" s="11"/>
      <c r="D49" s="11" t="s">
        <v>178</v>
      </c>
      <c r="E49" s="20" t="s">
        <v>203</v>
      </c>
      <c r="F49" s="11" t="s">
        <v>1646</v>
      </c>
      <c r="G49" s="11" t="s">
        <v>1861</v>
      </c>
      <c r="H49" s="11" t="s">
        <v>256</v>
      </c>
      <c r="I49" s="11" t="s">
        <v>259</v>
      </c>
      <c r="J49" s="11" t="s">
        <v>3272</v>
      </c>
      <c r="K49" s="11" t="s">
        <v>3265</v>
      </c>
      <c r="L49" s="21" t="s">
        <v>185</v>
      </c>
      <c r="M49" s="11"/>
      <c r="N49" s="21" t="s">
        <v>2691</v>
      </c>
      <c r="O49" s="11" t="s">
        <v>2809</v>
      </c>
      <c r="Q49" s="7" t="s">
        <v>186</v>
      </c>
      <c r="R49" s="728"/>
      <c r="S49" s="728"/>
      <c r="T49" s="728"/>
      <c r="U49" s="728"/>
      <c r="V49" s="728"/>
    </row>
    <row r="50" spans="3:22" s="21" customFormat="1" ht="14.25" customHeight="1">
      <c r="C50" s="8"/>
      <c r="D50" s="20" t="s">
        <v>178</v>
      </c>
      <c r="E50" s="20" t="s">
        <v>203</v>
      </c>
      <c r="F50" s="11" t="s">
        <v>1646</v>
      </c>
      <c r="G50" s="11" t="s">
        <v>1861</v>
      </c>
      <c r="H50" s="101" t="s">
        <v>256</v>
      </c>
      <c r="I50" s="11" t="s">
        <v>259</v>
      </c>
      <c r="J50" s="20" t="s">
        <v>3273</v>
      </c>
      <c r="K50" s="7" t="s">
        <v>3265</v>
      </c>
      <c r="L50" s="21" t="s">
        <v>185</v>
      </c>
      <c r="N50" s="21" t="s">
        <v>2691</v>
      </c>
      <c r="O50" s="21" t="s">
        <v>2809</v>
      </c>
      <c r="Q50" s="7" t="s">
        <v>186</v>
      </c>
      <c r="R50" s="728"/>
      <c r="S50" s="728"/>
      <c r="T50" s="728"/>
      <c r="U50" s="728"/>
      <c r="V50" s="728"/>
    </row>
    <row r="51" spans="3:22" s="21" customFormat="1" ht="13.9">
      <c r="C51" s="29"/>
      <c r="D51" s="29"/>
      <c r="E51" s="29"/>
      <c r="F51" s="29"/>
      <c r="G51" s="29"/>
      <c r="H51" s="738"/>
      <c r="I51" s="29"/>
      <c r="J51" s="29" t="s">
        <v>1798</v>
      </c>
      <c r="K51" s="29"/>
      <c r="L51" s="116"/>
      <c r="M51" s="116"/>
      <c r="N51" s="116"/>
      <c r="O51" s="116"/>
      <c r="P51" s="116"/>
      <c r="Q51" s="31" t="s">
        <v>186</v>
      </c>
      <c r="R51" s="1119">
        <f>SUM(R49:R50)</f>
        <v>0</v>
      </c>
      <c r="S51" s="1119">
        <f t="shared" ref="S51:V51" si="10">SUM(S49:S50)</f>
        <v>0</v>
      </c>
      <c r="T51" s="1119">
        <f t="shared" si="10"/>
        <v>0</v>
      </c>
      <c r="U51" s="1119">
        <f t="shared" si="10"/>
        <v>0</v>
      </c>
      <c r="V51" s="1119">
        <f t="shared" si="10"/>
        <v>0</v>
      </c>
    </row>
    <row r="52" spans="3:22" s="21" customFormat="1" ht="14.25" customHeight="1">
      <c r="C52" s="34" t="s">
        <v>3274</v>
      </c>
      <c r="D52" s="34"/>
      <c r="E52" s="33"/>
      <c r="F52" s="33"/>
      <c r="G52" s="33"/>
      <c r="H52" s="33"/>
      <c r="I52" s="33"/>
      <c r="J52" s="33"/>
      <c r="K52" s="33"/>
      <c r="L52" s="33"/>
      <c r="M52" s="33"/>
      <c r="N52" s="33"/>
      <c r="O52" s="33"/>
      <c r="P52" s="33"/>
      <c r="Q52" s="33"/>
      <c r="R52" s="401"/>
      <c r="S52" s="401"/>
      <c r="T52" s="401"/>
      <c r="U52" s="401"/>
      <c r="V52" s="401"/>
    </row>
    <row r="53" spans="3:22" s="21" customFormat="1">
      <c r="C53" s="11"/>
      <c r="D53" s="11"/>
      <c r="E53" s="11"/>
      <c r="F53" s="11"/>
      <c r="G53" s="11"/>
      <c r="H53" s="11"/>
      <c r="I53" s="11"/>
      <c r="J53" s="11"/>
      <c r="K53" s="11"/>
      <c r="L53" s="11"/>
      <c r="M53" s="11"/>
      <c r="N53" s="11"/>
      <c r="O53" s="11"/>
      <c r="P53" s="11"/>
      <c r="Q53" s="11"/>
      <c r="R53" s="399"/>
      <c r="S53" s="399"/>
      <c r="T53" s="399"/>
      <c r="U53" s="399"/>
      <c r="V53" s="399"/>
    </row>
    <row r="54" spans="3:22" s="21" customFormat="1" ht="14.25" customHeight="1">
      <c r="C54" s="12"/>
      <c r="D54" s="80" t="s">
        <v>3263</v>
      </c>
      <c r="E54" s="81"/>
      <c r="F54" s="81"/>
      <c r="G54" s="81"/>
      <c r="H54" s="81"/>
      <c r="I54" s="81"/>
      <c r="J54" s="81"/>
      <c r="K54" s="106"/>
      <c r="L54" s="81"/>
      <c r="M54" s="81"/>
      <c r="N54" s="81"/>
      <c r="O54" s="81"/>
      <c r="P54" s="81"/>
      <c r="Q54" s="81"/>
      <c r="R54" s="1102"/>
      <c r="S54" s="1102"/>
      <c r="T54" s="1102"/>
      <c r="U54" s="1102"/>
      <c r="V54" s="1102"/>
    </row>
    <row r="55" spans="3:22" s="21" customFormat="1">
      <c r="C55" s="11"/>
      <c r="D55" s="11"/>
      <c r="E55" s="11"/>
      <c r="F55" s="11"/>
      <c r="G55" s="11"/>
      <c r="H55" s="11"/>
      <c r="I55" s="11"/>
      <c r="J55" s="11"/>
      <c r="K55" s="11"/>
      <c r="L55" s="11"/>
      <c r="M55" s="11"/>
      <c r="N55" s="11"/>
      <c r="O55" s="11"/>
      <c r="P55" s="11"/>
      <c r="Q55" s="11"/>
      <c r="R55" s="399"/>
      <c r="S55" s="399"/>
      <c r="T55" s="399"/>
      <c r="U55" s="399"/>
      <c r="V55" s="399"/>
    </row>
    <row r="56" spans="3:22" s="21" customFormat="1" ht="14.25" customHeight="1">
      <c r="C56" s="8"/>
      <c r="D56" s="20" t="s">
        <v>178</v>
      </c>
      <c r="E56" s="20" t="s">
        <v>203</v>
      </c>
      <c r="F56" s="20" t="s">
        <v>183</v>
      </c>
      <c r="G56" s="7"/>
      <c r="H56" s="11" t="s">
        <v>256</v>
      </c>
      <c r="I56" s="11" t="s">
        <v>261</v>
      </c>
      <c r="J56" s="20" t="s">
        <v>3264</v>
      </c>
      <c r="K56" s="7" t="s">
        <v>3265</v>
      </c>
      <c r="L56" s="21" t="s">
        <v>185</v>
      </c>
      <c r="N56" s="21" t="s">
        <v>2691</v>
      </c>
      <c r="O56" s="21" t="s">
        <v>2809</v>
      </c>
      <c r="Q56" s="7" t="s">
        <v>186</v>
      </c>
      <c r="R56" s="728"/>
      <c r="S56" s="728"/>
      <c r="T56" s="728"/>
      <c r="U56" s="728"/>
      <c r="V56" s="728"/>
    </row>
    <row r="57" spans="3:22" s="21" customFormat="1" ht="14.25" customHeight="1">
      <c r="C57" s="8"/>
      <c r="D57" s="20" t="s">
        <v>178</v>
      </c>
      <c r="E57" s="20" t="s">
        <v>203</v>
      </c>
      <c r="F57" s="20" t="s">
        <v>183</v>
      </c>
      <c r="G57" s="7"/>
      <c r="H57" s="11" t="s">
        <v>256</v>
      </c>
      <c r="I57" s="11" t="s">
        <v>261</v>
      </c>
      <c r="J57" s="20" t="s">
        <v>3266</v>
      </c>
      <c r="K57" s="7" t="s">
        <v>3265</v>
      </c>
      <c r="L57" s="21" t="s">
        <v>185</v>
      </c>
      <c r="N57" s="21" t="s">
        <v>2691</v>
      </c>
      <c r="O57" s="21" t="s">
        <v>2809</v>
      </c>
      <c r="Q57" s="7" t="s">
        <v>186</v>
      </c>
      <c r="R57" s="728"/>
      <c r="S57" s="728"/>
      <c r="T57" s="728"/>
      <c r="U57" s="728"/>
      <c r="V57" s="728"/>
    </row>
    <row r="58" spans="3:22" s="21" customFormat="1">
      <c r="C58" s="11"/>
      <c r="D58" s="11" t="s">
        <v>178</v>
      </c>
      <c r="E58" s="20" t="s">
        <v>203</v>
      </c>
      <c r="F58" s="11" t="s">
        <v>183</v>
      </c>
      <c r="G58" s="11"/>
      <c r="H58" s="101" t="s">
        <v>256</v>
      </c>
      <c r="I58" s="11" t="s">
        <v>261</v>
      </c>
      <c r="J58" s="11" t="s">
        <v>3267</v>
      </c>
      <c r="K58" s="11" t="s">
        <v>3265</v>
      </c>
      <c r="L58" s="21" t="s">
        <v>185</v>
      </c>
      <c r="M58" s="11"/>
      <c r="N58" s="21" t="s">
        <v>2691</v>
      </c>
      <c r="O58" s="11" t="s">
        <v>2809</v>
      </c>
      <c r="Q58" s="7" t="s">
        <v>186</v>
      </c>
      <c r="R58" s="728"/>
      <c r="S58" s="728"/>
      <c r="T58" s="728"/>
      <c r="U58" s="728"/>
      <c r="V58" s="728"/>
    </row>
    <row r="59" spans="3:22" s="21" customFormat="1" ht="13.9">
      <c r="C59" s="29"/>
      <c r="D59" s="29"/>
      <c r="E59" s="29"/>
      <c r="F59" s="29"/>
      <c r="G59" s="29"/>
      <c r="H59" s="738"/>
      <c r="I59" s="29"/>
      <c r="J59" s="29" t="s">
        <v>1798</v>
      </c>
      <c r="K59" s="29"/>
      <c r="L59" s="116"/>
      <c r="M59" s="29"/>
      <c r="N59" s="116"/>
      <c r="O59" s="29"/>
      <c r="P59" s="116"/>
      <c r="Q59" s="31" t="s">
        <v>186</v>
      </c>
      <c r="R59" s="1119">
        <f>SUM(R56:R58)</f>
        <v>0</v>
      </c>
      <c r="S59" s="1119">
        <f t="shared" ref="S59:V59" si="11">SUM(S56:S58)</f>
        <v>0</v>
      </c>
      <c r="T59" s="1119">
        <f t="shared" si="11"/>
        <v>0</v>
      </c>
      <c r="U59" s="1119">
        <f t="shared" si="11"/>
        <v>0</v>
      </c>
      <c r="V59" s="1119">
        <f t="shared" si="11"/>
        <v>0</v>
      </c>
    </row>
    <row r="60" spans="3:22" s="21" customFormat="1" ht="14.25" customHeight="1">
      <c r="C60" s="12"/>
      <c r="D60" s="80" t="s">
        <v>3268</v>
      </c>
      <c r="E60" s="81"/>
      <c r="F60" s="81"/>
      <c r="G60" s="81"/>
      <c r="H60" s="81"/>
      <c r="I60" s="81"/>
      <c r="J60" s="81"/>
      <c r="K60" s="106"/>
      <c r="L60" s="81"/>
      <c r="M60" s="81"/>
      <c r="N60" s="81"/>
      <c r="O60" s="81"/>
      <c r="P60" s="81"/>
      <c r="Q60" s="81"/>
      <c r="R60" s="1102"/>
      <c r="S60" s="1102"/>
      <c r="T60" s="1102"/>
      <c r="U60" s="1102"/>
      <c r="V60" s="1102"/>
    </row>
    <row r="61" spans="3:22" s="21" customFormat="1">
      <c r="C61" s="11"/>
      <c r="D61" s="11"/>
      <c r="E61" s="11"/>
      <c r="F61" s="11"/>
      <c r="G61" s="11"/>
      <c r="H61" s="11"/>
      <c r="I61" s="11"/>
      <c r="J61" s="11"/>
      <c r="K61" s="11"/>
      <c r="L61" s="11"/>
      <c r="M61" s="11"/>
      <c r="N61" s="11"/>
      <c r="O61" s="11"/>
      <c r="P61" s="11"/>
      <c r="Q61" s="11"/>
      <c r="R61" s="399"/>
      <c r="S61" s="399"/>
      <c r="T61" s="399"/>
      <c r="U61" s="399"/>
      <c r="V61" s="399"/>
    </row>
    <row r="62" spans="3:22" s="21" customFormat="1" ht="14.25" customHeight="1">
      <c r="C62" s="8"/>
      <c r="D62" s="20" t="s">
        <v>178</v>
      </c>
      <c r="E62" s="20" t="s">
        <v>203</v>
      </c>
      <c r="F62" s="7" t="s">
        <v>183</v>
      </c>
      <c r="G62" s="7"/>
      <c r="H62" s="11" t="s">
        <v>256</v>
      </c>
      <c r="I62" s="11" t="s">
        <v>261</v>
      </c>
      <c r="J62" s="20" t="s">
        <v>441</v>
      </c>
      <c r="K62" s="7" t="s">
        <v>3265</v>
      </c>
      <c r="L62" s="21" t="s">
        <v>185</v>
      </c>
      <c r="N62" s="21" t="s">
        <v>2691</v>
      </c>
      <c r="O62" s="21" t="s">
        <v>2809</v>
      </c>
      <c r="Q62" s="7" t="s">
        <v>186</v>
      </c>
      <c r="R62" s="728"/>
      <c r="S62" s="728"/>
      <c r="T62" s="728"/>
      <c r="U62" s="728"/>
      <c r="V62" s="728"/>
    </row>
    <row r="63" spans="3:22" s="21" customFormat="1" ht="14.25" customHeight="1">
      <c r="C63" s="8"/>
      <c r="D63" s="20" t="s">
        <v>178</v>
      </c>
      <c r="E63" s="20" t="s">
        <v>203</v>
      </c>
      <c r="F63" s="7" t="s">
        <v>183</v>
      </c>
      <c r="G63" s="7"/>
      <c r="H63" s="11" t="s">
        <v>256</v>
      </c>
      <c r="I63" s="11" t="s">
        <v>261</v>
      </c>
      <c r="J63" s="20" t="s">
        <v>3269</v>
      </c>
      <c r="K63" s="7" t="s">
        <v>3265</v>
      </c>
      <c r="L63" s="21" t="s">
        <v>185</v>
      </c>
      <c r="N63" s="21" t="s">
        <v>2691</v>
      </c>
      <c r="O63" s="21" t="s">
        <v>2809</v>
      </c>
      <c r="Q63" s="7" t="s">
        <v>186</v>
      </c>
      <c r="R63" s="728"/>
      <c r="S63" s="728"/>
      <c r="T63" s="728"/>
      <c r="U63" s="728"/>
      <c r="V63" s="728"/>
    </row>
    <row r="64" spans="3:22" s="21" customFormat="1">
      <c r="C64" s="11"/>
      <c r="D64" s="11" t="s">
        <v>178</v>
      </c>
      <c r="E64" s="20" t="s">
        <v>203</v>
      </c>
      <c r="F64" s="7" t="s">
        <v>183</v>
      </c>
      <c r="G64" s="11"/>
      <c r="H64" s="101" t="s">
        <v>256</v>
      </c>
      <c r="I64" s="11" t="s">
        <v>261</v>
      </c>
      <c r="J64" s="11" t="s">
        <v>3270</v>
      </c>
      <c r="K64" s="11" t="s">
        <v>3265</v>
      </c>
      <c r="L64" s="21" t="s">
        <v>185</v>
      </c>
      <c r="M64" s="11"/>
      <c r="N64" s="21" t="s">
        <v>2691</v>
      </c>
      <c r="O64" s="11" t="s">
        <v>2809</v>
      </c>
      <c r="Q64" s="7" t="s">
        <v>186</v>
      </c>
      <c r="R64" s="728"/>
      <c r="S64" s="728"/>
      <c r="T64" s="728"/>
      <c r="U64" s="728"/>
      <c r="V64" s="728"/>
    </row>
    <row r="65" spans="2:22" s="21" customFormat="1" ht="14.25" customHeight="1">
      <c r="B65" s="8"/>
      <c r="C65" s="8"/>
      <c r="D65" s="20" t="s">
        <v>178</v>
      </c>
      <c r="E65" s="20" t="s">
        <v>203</v>
      </c>
      <c r="F65" s="7" t="s">
        <v>183</v>
      </c>
      <c r="G65" s="7"/>
      <c r="H65" s="11" t="s">
        <v>256</v>
      </c>
      <c r="I65" s="11" t="s">
        <v>261</v>
      </c>
      <c r="J65" s="11" t="s">
        <v>3275</v>
      </c>
      <c r="K65" s="7" t="s">
        <v>3265</v>
      </c>
      <c r="L65" s="21" t="s">
        <v>185</v>
      </c>
      <c r="N65" s="21" t="s">
        <v>2691</v>
      </c>
      <c r="O65" s="21" t="s">
        <v>2809</v>
      </c>
      <c r="Q65" s="7" t="s">
        <v>186</v>
      </c>
      <c r="R65" s="728"/>
      <c r="S65" s="728"/>
      <c r="T65" s="728"/>
      <c r="U65" s="728"/>
      <c r="V65" s="728"/>
    </row>
    <row r="66" spans="2:22" s="21" customFormat="1" ht="17.25" customHeight="1">
      <c r="B66" s="11"/>
      <c r="C66" s="11"/>
      <c r="D66" s="11" t="s">
        <v>178</v>
      </c>
      <c r="E66" s="20" t="s">
        <v>203</v>
      </c>
      <c r="F66" s="7" t="s">
        <v>183</v>
      </c>
      <c r="G66" s="11"/>
      <c r="H66" s="101" t="s">
        <v>256</v>
      </c>
      <c r="I66" s="11" t="s">
        <v>261</v>
      </c>
      <c r="J66" s="11" t="s">
        <v>462</v>
      </c>
      <c r="K66" s="11" t="s">
        <v>3265</v>
      </c>
      <c r="L66" s="21" t="s">
        <v>185</v>
      </c>
      <c r="M66" s="11"/>
      <c r="N66" s="21" t="s">
        <v>2691</v>
      </c>
      <c r="O66" s="11" t="s">
        <v>2809</v>
      </c>
      <c r="Q66" s="7" t="s">
        <v>186</v>
      </c>
      <c r="R66" s="728"/>
      <c r="S66" s="728"/>
      <c r="T66" s="728"/>
      <c r="U66" s="728"/>
      <c r="V66" s="728"/>
    </row>
    <row r="67" spans="2:22" s="21" customFormat="1" ht="13.9">
      <c r="B67" s="29"/>
      <c r="C67" s="29"/>
      <c r="D67" s="29"/>
      <c r="E67" s="29"/>
      <c r="F67" s="29"/>
      <c r="G67" s="29"/>
      <c r="H67" s="738"/>
      <c r="I67" s="29"/>
      <c r="J67" s="29" t="s">
        <v>1798</v>
      </c>
      <c r="K67" s="29"/>
      <c r="L67" s="116"/>
      <c r="M67" s="29"/>
      <c r="N67" s="116"/>
      <c r="O67" s="29"/>
      <c r="P67" s="116"/>
      <c r="Q67" s="31" t="s">
        <v>186</v>
      </c>
      <c r="R67" s="1119">
        <f>SUM(R62:R66)</f>
        <v>0</v>
      </c>
      <c r="S67" s="1119">
        <f>SUM(S62:S66)</f>
        <v>0</v>
      </c>
      <c r="T67" s="1119">
        <f t="shared" ref="T67:V67" si="12">SUM(T62:T66)</f>
        <v>0</v>
      </c>
      <c r="U67" s="1119">
        <f t="shared" si="12"/>
        <v>0</v>
      </c>
      <c r="V67" s="1119">
        <f t="shared" si="12"/>
        <v>0</v>
      </c>
    </row>
    <row r="68" spans="2:22" s="21" customFormat="1" ht="14.25" customHeight="1">
      <c r="B68" s="12"/>
      <c r="C68" s="12"/>
      <c r="D68" s="80" t="s">
        <v>3271</v>
      </c>
      <c r="E68" s="81"/>
      <c r="F68" s="81"/>
      <c r="G68" s="81"/>
      <c r="H68" s="81"/>
      <c r="I68" s="81"/>
      <c r="J68" s="81"/>
      <c r="K68" s="106"/>
      <c r="L68" s="81"/>
      <c r="M68" s="81"/>
      <c r="N68" s="81"/>
      <c r="O68" s="81"/>
      <c r="P68" s="81"/>
      <c r="Q68" s="81"/>
      <c r="R68" s="1102"/>
      <c r="S68" s="1102"/>
      <c r="T68" s="1102"/>
      <c r="U68" s="1102"/>
      <c r="V68" s="1102"/>
    </row>
    <row r="69" spans="2:22" s="21" customFormat="1">
      <c r="B69" s="11"/>
      <c r="C69" s="11"/>
      <c r="D69" s="11"/>
      <c r="E69" s="11"/>
      <c r="F69" s="11"/>
      <c r="G69" s="11"/>
      <c r="H69" s="11"/>
      <c r="I69" s="11"/>
      <c r="J69" s="11"/>
      <c r="K69" s="11"/>
      <c r="L69" s="11"/>
      <c r="M69" s="11"/>
      <c r="N69" s="11"/>
      <c r="O69" s="11"/>
      <c r="P69" s="11"/>
      <c r="Q69" s="11"/>
      <c r="R69" s="399"/>
      <c r="S69" s="399"/>
      <c r="T69" s="399"/>
      <c r="U69" s="399"/>
      <c r="V69" s="399"/>
    </row>
    <row r="70" spans="2:22" s="21" customFormat="1">
      <c r="B70" s="11"/>
      <c r="C70" s="11"/>
      <c r="D70" s="11" t="s">
        <v>178</v>
      </c>
      <c r="E70" s="20" t="s">
        <v>203</v>
      </c>
      <c r="F70" s="11" t="s">
        <v>1646</v>
      </c>
      <c r="G70" s="11" t="s">
        <v>1861</v>
      </c>
      <c r="H70" s="11" t="s">
        <v>256</v>
      </c>
      <c r="I70" s="11" t="s">
        <v>261</v>
      </c>
      <c r="J70" s="11" t="s">
        <v>3272</v>
      </c>
      <c r="K70" s="11" t="s">
        <v>3265</v>
      </c>
      <c r="L70" s="21" t="s">
        <v>185</v>
      </c>
      <c r="M70" s="11"/>
      <c r="N70" s="21" t="s">
        <v>2691</v>
      </c>
      <c r="O70" s="11" t="s">
        <v>2809</v>
      </c>
      <c r="Q70" s="7" t="s">
        <v>186</v>
      </c>
      <c r="R70" s="728"/>
      <c r="S70" s="728"/>
      <c r="T70" s="728"/>
      <c r="U70" s="728"/>
      <c r="V70" s="728"/>
    </row>
    <row r="71" spans="2:22" s="21" customFormat="1" ht="14.25" customHeight="1">
      <c r="B71" s="8"/>
      <c r="C71" s="8"/>
      <c r="D71" s="20" t="s">
        <v>178</v>
      </c>
      <c r="E71" s="20" t="s">
        <v>203</v>
      </c>
      <c r="F71" s="11" t="s">
        <v>1646</v>
      </c>
      <c r="G71" s="11" t="s">
        <v>1861</v>
      </c>
      <c r="H71" s="101" t="s">
        <v>256</v>
      </c>
      <c r="I71" s="11" t="s">
        <v>261</v>
      </c>
      <c r="J71" s="20" t="s">
        <v>3273</v>
      </c>
      <c r="K71" s="7" t="s">
        <v>3265</v>
      </c>
      <c r="L71" s="21" t="s">
        <v>185</v>
      </c>
      <c r="N71" s="21" t="s">
        <v>2691</v>
      </c>
      <c r="O71" s="21" t="s">
        <v>2809</v>
      </c>
      <c r="Q71" s="7" t="s">
        <v>186</v>
      </c>
      <c r="R71" s="728"/>
      <c r="S71" s="728"/>
      <c r="T71" s="728"/>
      <c r="U71" s="728"/>
      <c r="V71" s="728"/>
    </row>
    <row r="72" spans="2:22" s="21" customFormat="1" ht="13.9">
      <c r="B72" s="29"/>
      <c r="C72" s="29"/>
      <c r="D72" s="29"/>
      <c r="E72" s="29"/>
      <c r="F72" s="29"/>
      <c r="G72" s="29"/>
      <c r="H72" s="738"/>
      <c r="I72" s="29"/>
      <c r="J72" s="29" t="s">
        <v>1798</v>
      </c>
      <c r="K72" s="29"/>
      <c r="L72" s="116"/>
      <c r="M72" s="29"/>
      <c r="N72" s="116"/>
      <c r="O72" s="29"/>
      <c r="P72" s="116"/>
      <c r="Q72" s="31" t="s">
        <v>186</v>
      </c>
      <c r="R72" s="1119">
        <f>SUM(R70:R71)</f>
        <v>0</v>
      </c>
      <c r="S72" s="1119">
        <f t="shared" ref="S72:U72" si="13">SUM(S70:S71)</f>
        <v>0</v>
      </c>
      <c r="T72" s="1119">
        <f t="shared" si="13"/>
        <v>0</v>
      </c>
      <c r="U72" s="1119">
        <f t="shared" si="13"/>
        <v>0</v>
      </c>
      <c r="V72" s="1119">
        <f>SUM(V70:V71)</f>
        <v>0</v>
      </c>
    </row>
    <row r="73" spans="2:22" s="21" customFormat="1" ht="13.9">
      <c r="B73" s="11"/>
      <c r="C73" s="11"/>
      <c r="D73" s="11" t="s">
        <v>178</v>
      </c>
      <c r="E73" s="9" t="s">
        <v>211</v>
      </c>
      <c r="F73" s="11" t="s">
        <v>1646</v>
      </c>
      <c r="G73" s="11" t="s">
        <v>1861</v>
      </c>
      <c r="H73" s="101" t="s">
        <v>256</v>
      </c>
      <c r="I73" s="11" t="s">
        <v>211</v>
      </c>
      <c r="J73" s="11"/>
      <c r="K73" s="11"/>
      <c r="M73" s="11"/>
      <c r="N73" s="21" t="s">
        <v>2691</v>
      </c>
      <c r="O73" s="11" t="s">
        <v>3276</v>
      </c>
      <c r="Q73" s="7" t="s">
        <v>186</v>
      </c>
      <c r="R73" s="728"/>
      <c r="S73" s="728"/>
      <c r="T73" s="728"/>
      <c r="U73" s="728"/>
      <c r="V73" s="728"/>
    </row>
    <row r="74" spans="2:22" s="21" customFormat="1">
      <c r="B74" s="11"/>
      <c r="C74" s="11"/>
      <c r="D74" s="11"/>
      <c r="E74" s="11"/>
      <c r="F74" s="11"/>
      <c r="G74" s="11"/>
      <c r="H74" s="11"/>
      <c r="I74" s="11"/>
      <c r="J74" s="11"/>
      <c r="K74" s="11"/>
      <c r="L74" s="11"/>
      <c r="M74" s="11"/>
      <c r="N74" s="11"/>
      <c r="O74" s="11"/>
      <c r="P74" s="11"/>
      <c r="Q74" s="11"/>
      <c r="R74" s="399"/>
      <c r="S74" s="399"/>
      <c r="T74" s="399"/>
      <c r="U74" s="399"/>
      <c r="V74" s="399"/>
    </row>
    <row r="75" spans="2:22" s="21" customFormat="1" ht="17.649999999999999">
      <c r="B75" s="28" t="s">
        <v>2844</v>
      </c>
      <c r="C75" s="27"/>
      <c r="D75" s="27"/>
      <c r="E75" s="27"/>
      <c r="F75" s="27"/>
      <c r="G75" s="27"/>
      <c r="H75" s="27"/>
      <c r="I75" s="27"/>
      <c r="J75" s="27"/>
      <c r="K75" s="27"/>
      <c r="L75" s="27"/>
      <c r="M75" s="27"/>
      <c r="N75" s="27"/>
      <c r="O75" s="27"/>
      <c r="P75" s="27"/>
      <c r="Q75" s="27"/>
      <c r="R75" s="1109"/>
      <c r="S75" s="1109"/>
      <c r="T75" s="1109"/>
      <c r="U75" s="1109"/>
      <c r="V75" s="1109"/>
    </row>
    <row r="76" spans="2:22" s="21" customFormat="1">
      <c r="B76" s="11"/>
      <c r="C76" s="11"/>
      <c r="D76" s="11"/>
      <c r="E76" s="11"/>
      <c r="F76" s="11"/>
      <c r="G76" s="11"/>
      <c r="H76" s="11"/>
      <c r="I76" s="11"/>
      <c r="J76" s="11"/>
      <c r="K76" s="11"/>
      <c r="L76" s="11"/>
      <c r="M76" s="11"/>
      <c r="N76" s="11"/>
      <c r="O76" s="11"/>
      <c r="P76" s="11"/>
      <c r="Q76" s="11"/>
      <c r="R76" s="399"/>
      <c r="S76" s="399"/>
      <c r="T76" s="399"/>
      <c r="U76" s="399"/>
      <c r="V76" s="399"/>
    </row>
    <row r="77" spans="2:22" s="21" customFormat="1" ht="14.25" customHeight="1">
      <c r="B77" s="12"/>
      <c r="C77" s="34" t="s">
        <v>3262</v>
      </c>
      <c r="D77" s="34"/>
      <c r="E77" s="33"/>
      <c r="F77" s="33"/>
      <c r="G77" s="33"/>
      <c r="H77" s="33"/>
      <c r="I77" s="33"/>
      <c r="J77" s="33"/>
      <c r="K77" s="33"/>
      <c r="L77" s="33"/>
      <c r="M77" s="33"/>
      <c r="N77" s="33"/>
      <c r="O77" s="33"/>
      <c r="P77" s="33"/>
      <c r="Q77" s="33"/>
      <c r="R77" s="401"/>
      <c r="S77" s="401"/>
      <c r="T77" s="401"/>
      <c r="U77" s="401"/>
      <c r="V77" s="401"/>
    </row>
    <row r="78" spans="2:22" s="21" customFormat="1">
      <c r="B78" s="11"/>
      <c r="C78" s="11"/>
      <c r="D78" s="11"/>
      <c r="E78" s="11"/>
      <c r="F78" s="11"/>
      <c r="G78" s="11"/>
      <c r="H78" s="11"/>
      <c r="I78" s="11"/>
      <c r="J78" s="11"/>
      <c r="K78" s="11"/>
      <c r="L78" s="11"/>
      <c r="M78" s="11"/>
      <c r="N78" s="11"/>
      <c r="O78" s="11"/>
      <c r="P78" s="11"/>
      <c r="Q78" s="11"/>
      <c r="R78" s="399"/>
      <c r="S78" s="399"/>
      <c r="T78" s="399"/>
      <c r="U78" s="399"/>
      <c r="V78" s="399"/>
    </row>
    <row r="79" spans="2:22" s="21" customFormat="1" ht="14.25" customHeight="1">
      <c r="B79" s="12"/>
      <c r="C79" s="12"/>
      <c r="D79" s="80" t="s">
        <v>3263</v>
      </c>
      <c r="E79" s="81"/>
      <c r="F79" s="81"/>
      <c r="G79" s="81"/>
      <c r="H79" s="81"/>
      <c r="I79" s="81"/>
      <c r="J79" s="81"/>
      <c r="K79" s="106"/>
      <c r="L79" s="81"/>
      <c r="M79" s="81"/>
      <c r="N79" s="81"/>
      <c r="O79" s="81"/>
      <c r="P79" s="81"/>
      <c r="Q79" s="81"/>
      <c r="R79" s="1102"/>
      <c r="S79" s="1102"/>
      <c r="T79" s="1102"/>
      <c r="U79" s="1102"/>
      <c r="V79" s="1102"/>
    </row>
    <row r="81" spans="3:22" s="21" customFormat="1" ht="14.25" customHeight="1">
      <c r="C81" s="8"/>
      <c r="D81" s="20" t="s">
        <v>178</v>
      </c>
      <c r="E81" s="20" t="s">
        <v>203</v>
      </c>
      <c r="F81" s="20" t="s">
        <v>183</v>
      </c>
      <c r="G81" s="7"/>
      <c r="H81" s="11" t="s">
        <v>256</v>
      </c>
      <c r="I81" s="11" t="s">
        <v>259</v>
      </c>
      <c r="J81" s="20" t="s">
        <v>3264</v>
      </c>
      <c r="K81" s="7" t="s">
        <v>3265</v>
      </c>
      <c r="L81" s="21" t="s">
        <v>185</v>
      </c>
      <c r="N81" s="21" t="s">
        <v>2844</v>
      </c>
      <c r="O81" s="21" t="s">
        <v>2691</v>
      </c>
      <c r="Q81" s="7" t="s">
        <v>186</v>
      </c>
      <c r="R81" s="728"/>
      <c r="S81" s="728"/>
      <c r="T81" s="728"/>
      <c r="U81" s="728"/>
      <c r="V81" s="728"/>
    </row>
    <row r="82" spans="3:22" s="21" customFormat="1" ht="14.25" customHeight="1">
      <c r="C82" s="8"/>
      <c r="D82" s="20" t="s">
        <v>178</v>
      </c>
      <c r="E82" s="20" t="s">
        <v>203</v>
      </c>
      <c r="F82" s="20" t="s">
        <v>183</v>
      </c>
      <c r="G82" s="7"/>
      <c r="H82" s="11" t="s">
        <v>256</v>
      </c>
      <c r="I82" s="11" t="s">
        <v>259</v>
      </c>
      <c r="J82" s="20" t="s">
        <v>3266</v>
      </c>
      <c r="K82" s="7" t="s">
        <v>3265</v>
      </c>
      <c r="L82" s="21" t="s">
        <v>185</v>
      </c>
      <c r="N82" s="21" t="s">
        <v>2844</v>
      </c>
      <c r="O82" s="21" t="s">
        <v>2691</v>
      </c>
      <c r="Q82" s="7" t="s">
        <v>186</v>
      </c>
      <c r="R82" s="728"/>
      <c r="S82" s="728"/>
      <c r="T82" s="728"/>
      <c r="U82" s="728"/>
      <c r="V82" s="728"/>
    </row>
    <row r="83" spans="3:22" s="21" customFormat="1">
      <c r="C83" s="11"/>
      <c r="D83" s="11" t="s">
        <v>178</v>
      </c>
      <c r="E83" s="20" t="s">
        <v>203</v>
      </c>
      <c r="F83" s="11" t="s">
        <v>183</v>
      </c>
      <c r="G83" s="11"/>
      <c r="H83" s="101" t="s">
        <v>256</v>
      </c>
      <c r="I83" s="11" t="s">
        <v>259</v>
      </c>
      <c r="J83" s="11" t="s">
        <v>3267</v>
      </c>
      <c r="K83" s="11" t="s">
        <v>3265</v>
      </c>
      <c r="L83" s="21" t="s">
        <v>185</v>
      </c>
      <c r="M83" s="11"/>
      <c r="N83" s="21" t="s">
        <v>2844</v>
      </c>
      <c r="O83" s="21" t="s">
        <v>2691</v>
      </c>
      <c r="Q83" s="7" t="s">
        <v>186</v>
      </c>
      <c r="R83" s="728"/>
      <c r="S83" s="728"/>
      <c r="T83" s="728"/>
      <c r="U83" s="728"/>
      <c r="V83" s="728"/>
    </row>
    <row r="84" spans="3:22" s="21" customFormat="1" ht="13.9">
      <c r="C84" s="29"/>
      <c r="D84" s="29"/>
      <c r="E84" s="29"/>
      <c r="F84" s="29"/>
      <c r="G84" s="29"/>
      <c r="H84" s="738"/>
      <c r="I84" s="29"/>
      <c r="J84" s="29" t="s">
        <v>1798</v>
      </c>
      <c r="K84" s="29"/>
      <c r="L84" s="116"/>
      <c r="M84" s="29"/>
      <c r="N84" s="116"/>
      <c r="O84" s="29"/>
      <c r="P84" s="116"/>
      <c r="Q84" s="31" t="s">
        <v>186</v>
      </c>
      <c r="R84" s="1119">
        <f>SUM(R81:R83)</f>
        <v>0</v>
      </c>
      <c r="S84" s="1119">
        <f t="shared" ref="S84:V84" si="14">SUM(S81:S83)</f>
        <v>0</v>
      </c>
      <c r="T84" s="1119">
        <f t="shared" si="14"/>
        <v>0</v>
      </c>
      <c r="U84" s="1119">
        <f t="shared" si="14"/>
        <v>0</v>
      </c>
      <c r="V84" s="1119">
        <f t="shared" si="14"/>
        <v>0</v>
      </c>
    </row>
    <row r="85" spans="3:22" s="21" customFormat="1" ht="14.25" customHeight="1">
      <c r="C85" s="12"/>
      <c r="D85" s="80" t="s">
        <v>3268</v>
      </c>
      <c r="E85" s="81"/>
      <c r="F85" s="81"/>
      <c r="G85" s="81"/>
      <c r="H85" s="81"/>
      <c r="I85" s="81"/>
      <c r="J85" s="81"/>
      <c r="K85" s="106"/>
      <c r="L85" s="81"/>
      <c r="M85" s="81"/>
      <c r="N85" s="81"/>
      <c r="O85" s="81"/>
      <c r="P85" s="81"/>
      <c r="Q85" s="81"/>
      <c r="R85" s="1102"/>
      <c r="S85" s="1102"/>
      <c r="T85" s="1102"/>
      <c r="U85" s="1102"/>
      <c r="V85" s="1102"/>
    </row>
    <row r="86" spans="3:22" s="21" customFormat="1">
      <c r="C86" s="11"/>
      <c r="D86" s="11"/>
      <c r="E86" s="11"/>
      <c r="F86" s="11"/>
      <c r="G86" s="11"/>
      <c r="H86" s="11"/>
      <c r="I86" s="11"/>
      <c r="J86" s="11"/>
      <c r="K86" s="11"/>
      <c r="L86" s="11"/>
      <c r="M86" s="11"/>
      <c r="N86" s="11"/>
      <c r="O86" s="11"/>
      <c r="P86" s="11"/>
      <c r="Q86" s="11"/>
      <c r="R86" s="399"/>
      <c r="S86" s="399"/>
      <c r="T86" s="399"/>
      <c r="U86" s="399"/>
      <c r="V86" s="399"/>
    </row>
    <row r="87" spans="3:22" s="21" customFormat="1" ht="14.25" customHeight="1">
      <c r="C87" s="8"/>
      <c r="D87" s="20" t="s">
        <v>178</v>
      </c>
      <c r="E87" s="20" t="s">
        <v>203</v>
      </c>
      <c r="F87" s="7" t="s">
        <v>183</v>
      </c>
      <c r="G87" s="7"/>
      <c r="H87" s="11" t="s">
        <v>256</v>
      </c>
      <c r="I87" s="11" t="s">
        <v>259</v>
      </c>
      <c r="J87" s="20" t="s">
        <v>441</v>
      </c>
      <c r="K87" s="7" t="s">
        <v>3265</v>
      </c>
      <c r="L87" s="21" t="s">
        <v>185</v>
      </c>
      <c r="N87" s="21" t="s">
        <v>2844</v>
      </c>
      <c r="O87" s="21" t="s">
        <v>2691</v>
      </c>
      <c r="Q87" s="7" t="s">
        <v>186</v>
      </c>
      <c r="R87" s="728"/>
      <c r="S87" s="728"/>
      <c r="T87" s="728"/>
      <c r="U87" s="728"/>
      <c r="V87" s="728"/>
    </row>
    <row r="88" spans="3:22" s="21" customFormat="1" ht="14.25" customHeight="1">
      <c r="C88" s="8"/>
      <c r="D88" s="20" t="s">
        <v>178</v>
      </c>
      <c r="E88" s="20" t="s">
        <v>203</v>
      </c>
      <c r="F88" s="7" t="s">
        <v>183</v>
      </c>
      <c r="G88" s="7"/>
      <c r="H88" s="11" t="s">
        <v>256</v>
      </c>
      <c r="I88" s="11" t="s">
        <v>259</v>
      </c>
      <c r="J88" s="20" t="s">
        <v>3269</v>
      </c>
      <c r="K88" s="7" t="s">
        <v>3265</v>
      </c>
      <c r="L88" s="21" t="s">
        <v>185</v>
      </c>
      <c r="N88" s="21" t="s">
        <v>2844</v>
      </c>
      <c r="O88" s="21" t="s">
        <v>2691</v>
      </c>
      <c r="Q88" s="7" t="s">
        <v>186</v>
      </c>
      <c r="R88" s="728"/>
      <c r="S88" s="728"/>
      <c r="T88" s="728"/>
      <c r="U88" s="728"/>
      <c r="V88" s="728"/>
    </row>
    <row r="89" spans="3:22" s="21" customFormat="1" ht="13.5" customHeight="1">
      <c r="C89" s="11"/>
      <c r="D89" s="11" t="s">
        <v>178</v>
      </c>
      <c r="E89" s="20" t="s">
        <v>203</v>
      </c>
      <c r="F89" s="7" t="s">
        <v>183</v>
      </c>
      <c r="G89" s="11"/>
      <c r="H89" s="101" t="s">
        <v>256</v>
      </c>
      <c r="I89" s="11" t="s">
        <v>259</v>
      </c>
      <c r="J89" s="11" t="s">
        <v>3270</v>
      </c>
      <c r="K89" s="11" t="s">
        <v>3265</v>
      </c>
      <c r="L89" s="21" t="s">
        <v>185</v>
      </c>
      <c r="M89" s="11"/>
      <c r="N89" s="21" t="s">
        <v>2844</v>
      </c>
      <c r="O89" s="21" t="s">
        <v>2691</v>
      </c>
      <c r="Q89" s="7" t="s">
        <v>186</v>
      </c>
      <c r="R89" s="728"/>
      <c r="S89" s="728"/>
      <c r="T89" s="728"/>
      <c r="U89" s="728"/>
      <c r="V89" s="728"/>
    </row>
    <row r="90" spans="3:22" s="21" customFormat="1" ht="14.25" customHeight="1">
      <c r="C90" s="8"/>
      <c r="D90" s="20" t="s">
        <v>178</v>
      </c>
      <c r="E90" s="20" t="s">
        <v>203</v>
      </c>
      <c r="F90" s="7" t="s">
        <v>183</v>
      </c>
      <c r="G90" s="7"/>
      <c r="H90" s="11" t="s">
        <v>256</v>
      </c>
      <c r="I90" s="11" t="s">
        <v>259</v>
      </c>
      <c r="J90" s="11" t="s">
        <v>3275</v>
      </c>
      <c r="K90" s="7" t="s">
        <v>3265</v>
      </c>
      <c r="L90" s="21" t="s">
        <v>185</v>
      </c>
      <c r="N90" s="21" t="s">
        <v>2844</v>
      </c>
      <c r="O90" s="21" t="s">
        <v>2691</v>
      </c>
      <c r="Q90" s="7" t="s">
        <v>186</v>
      </c>
      <c r="R90" s="728"/>
      <c r="S90" s="728"/>
      <c r="T90" s="728"/>
      <c r="U90" s="728"/>
      <c r="V90" s="728"/>
    </row>
    <row r="91" spans="3:22" s="21" customFormat="1" ht="13.5" customHeight="1">
      <c r="C91" s="11"/>
      <c r="D91" s="11" t="s">
        <v>178</v>
      </c>
      <c r="E91" s="20" t="s">
        <v>203</v>
      </c>
      <c r="F91" s="7" t="s">
        <v>183</v>
      </c>
      <c r="G91" s="11"/>
      <c r="H91" s="101" t="s">
        <v>256</v>
      </c>
      <c r="I91" s="11" t="s">
        <v>259</v>
      </c>
      <c r="J91" s="11" t="s">
        <v>462</v>
      </c>
      <c r="K91" s="11" t="s">
        <v>3265</v>
      </c>
      <c r="L91" s="21" t="s">
        <v>185</v>
      </c>
      <c r="M91" s="11"/>
      <c r="N91" s="21" t="s">
        <v>2844</v>
      </c>
      <c r="O91" s="21" t="s">
        <v>2691</v>
      </c>
      <c r="Q91" s="7" t="s">
        <v>186</v>
      </c>
      <c r="R91" s="728"/>
      <c r="S91" s="728"/>
      <c r="T91" s="728"/>
      <c r="U91" s="728"/>
      <c r="V91" s="728"/>
    </row>
    <row r="92" spans="3:22" s="21" customFormat="1" ht="13.9">
      <c r="C92" s="29"/>
      <c r="D92" s="29"/>
      <c r="E92" s="29"/>
      <c r="F92" s="29"/>
      <c r="G92" s="29"/>
      <c r="H92" s="738"/>
      <c r="I92" s="29"/>
      <c r="J92" s="29" t="s">
        <v>1798</v>
      </c>
      <c r="K92" s="29"/>
      <c r="L92" s="116"/>
      <c r="M92" s="29"/>
      <c r="N92" s="116"/>
      <c r="O92" s="29"/>
      <c r="P92" s="116"/>
      <c r="Q92" s="31" t="s">
        <v>186</v>
      </c>
      <c r="R92" s="1119">
        <f>SUM(R87:R91)</f>
        <v>0</v>
      </c>
      <c r="S92" s="1119">
        <f t="shared" ref="S92:V92" si="15">SUM(S87:S91)</f>
        <v>0</v>
      </c>
      <c r="T92" s="1119">
        <f t="shared" si="15"/>
        <v>0</v>
      </c>
      <c r="U92" s="1119">
        <f t="shared" si="15"/>
        <v>0</v>
      </c>
      <c r="V92" s="1119">
        <f t="shared" si="15"/>
        <v>0</v>
      </c>
    </row>
    <row r="93" spans="3:22" s="21" customFormat="1" ht="14.25" customHeight="1">
      <c r="C93" s="12"/>
      <c r="D93" s="80" t="s">
        <v>3271</v>
      </c>
      <c r="E93" s="81"/>
      <c r="F93" s="81"/>
      <c r="G93" s="81"/>
      <c r="H93" s="81"/>
      <c r="I93" s="81"/>
      <c r="J93" s="81"/>
      <c r="K93" s="106"/>
      <c r="L93" s="81"/>
      <c r="M93" s="81"/>
      <c r="N93" s="81"/>
      <c r="O93" s="81"/>
      <c r="P93" s="81"/>
      <c r="Q93" s="81"/>
      <c r="R93" s="1102"/>
      <c r="S93" s="1102"/>
      <c r="T93" s="1102"/>
      <c r="U93" s="1102"/>
      <c r="V93" s="1102"/>
    </row>
    <row r="94" spans="3:22" s="21" customFormat="1">
      <c r="C94" s="11"/>
      <c r="D94" s="11"/>
      <c r="E94" s="11"/>
      <c r="F94" s="11"/>
      <c r="G94" s="11"/>
      <c r="H94" s="11"/>
      <c r="I94" s="11"/>
      <c r="J94" s="11"/>
      <c r="K94" s="11"/>
      <c r="L94" s="11"/>
      <c r="M94" s="11"/>
      <c r="N94" s="11"/>
      <c r="O94" s="11"/>
      <c r="P94" s="11"/>
      <c r="Q94" s="11"/>
      <c r="R94" s="399"/>
      <c r="S94" s="399"/>
      <c r="T94" s="399"/>
      <c r="U94" s="399"/>
      <c r="V94" s="399"/>
    </row>
    <row r="95" spans="3:22" s="21" customFormat="1">
      <c r="C95" s="11"/>
      <c r="D95" s="11" t="s">
        <v>178</v>
      </c>
      <c r="E95" s="20" t="s">
        <v>203</v>
      </c>
      <c r="F95" s="11" t="s">
        <v>1646</v>
      </c>
      <c r="G95" s="11" t="s">
        <v>1861</v>
      </c>
      <c r="H95" s="11" t="s">
        <v>256</v>
      </c>
      <c r="I95" s="11" t="s">
        <v>259</v>
      </c>
      <c r="J95" s="11" t="s">
        <v>3272</v>
      </c>
      <c r="K95" s="11" t="s">
        <v>3265</v>
      </c>
      <c r="L95" s="21" t="s">
        <v>185</v>
      </c>
      <c r="M95" s="11"/>
      <c r="N95" s="21" t="s">
        <v>2844</v>
      </c>
      <c r="O95" s="21" t="s">
        <v>2691</v>
      </c>
      <c r="Q95" s="7" t="s">
        <v>186</v>
      </c>
      <c r="R95" s="728"/>
      <c r="S95" s="728"/>
      <c r="T95" s="728"/>
      <c r="U95" s="728"/>
      <c r="V95" s="728"/>
    </row>
    <row r="96" spans="3:22" s="21" customFormat="1" ht="14.25" customHeight="1">
      <c r="C96" s="8"/>
      <c r="D96" s="20" t="s">
        <v>178</v>
      </c>
      <c r="E96" s="20" t="s">
        <v>203</v>
      </c>
      <c r="F96" s="11" t="s">
        <v>1646</v>
      </c>
      <c r="G96" s="11" t="s">
        <v>1861</v>
      </c>
      <c r="H96" s="101" t="s">
        <v>256</v>
      </c>
      <c r="I96" s="11" t="s">
        <v>259</v>
      </c>
      <c r="J96" s="20" t="s">
        <v>3273</v>
      </c>
      <c r="K96" s="7" t="s">
        <v>3265</v>
      </c>
      <c r="L96" s="21" t="s">
        <v>185</v>
      </c>
      <c r="M96" s="11"/>
      <c r="N96" s="21" t="s">
        <v>2844</v>
      </c>
      <c r="O96" s="21" t="s">
        <v>2691</v>
      </c>
      <c r="Q96" s="7" t="s">
        <v>186</v>
      </c>
      <c r="R96" s="728"/>
      <c r="S96" s="728"/>
      <c r="T96" s="728"/>
      <c r="U96" s="728"/>
      <c r="V96" s="728"/>
    </row>
    <row r="97" spans="3:22" s="21" customFormat="1" ht="13.9">
      <c r="C97" s="29"/>
      <c r="D97" s="29"/>
      <c r="E97" s="29"/>
      <c r="F97" s="29"/>
      <c r="G97" s="29"/>
      <c r="H97" s="738"/>
      <c r="I97" s="29"/>
      <c r="J97" s="29" t="s">
        <v>1798</v>
      </c>
      <c r="K97" s="29"/>
      <c r="L97" s="116"/>
      <c r="M97" s="29"/>
      <c r="N97" s="116"/>
      <c r="O97" s="29"/>
      <c r="P97" s="116"/>
      <c r="Q97" s="31" t="s">
        <v>186</v>
      </c>
      <c r="R97" s="1119">
        <f>SUM(R95:R96)</f>
        <v>0</v>
      </c>
      <c r="S97" s="1119">
        <f t="shared" ref="S97:V97" si="16">SUM(S95:S96)</f>
        <v>0</v>
      </c>
      <c r="T97" s="1119">
        <f t="shared" si="16"/>
        <v>0</v>
      </c>
      <c r="U97" s="1119">
        <f t="shared" si="16"/>
        <v>0</v>
      </c>
      <c r="V97" s="1119">
        <f t="shared" si="16"/>
        <v>0</v>
      </c>
    </row>
    <row r="98" spans="3:22" s="21" customFormat="1" ht="14.25" customHeight="1">
      <c r="C98" s="34" t="s">
        <v>3274</v>
      </c>
      <c r="D98" s="34"/>
      <c r="E98" s="33"/>
      <c r="F98" s="33"/>
      <c r="G98" s="33"/>
      <c r="H98" s="33"/>
      <c r="I98" s="33"/>
      <c r="J98" s="33"/>
      <c r="K98" s="33"/>
      <c r="L98" s="33"/>
      <c r="M98" s="33"/>
      <c r="N98" s="33"/>
      <c r="O98" s="33"/>
      <c r="P98" s="33"/>
      <c r="Q98" s="33"/>
      <c r="R98" s="401"/>
      <c r="S98" s="401"/>
      <c r="T98" s="401"/>
      <c r="U98" s="401"/>
      <c r="V98" s="401"/>
    </row>
    <row r="99" spans="3:22" s="21" customFormat="1">
      <c r="C99" s="11"/>
      <c r="D99" s="11"/>
      <c r="E99" s="11"/>
      <c r="F99" s="11"/>
      <c r="G99" s="11"/>
      <c r="H99" s="11"/>
      <c r="I99" s="11"/>
      <c r="J99" s="11"/>
      <c r="K99" s="11"/>
      <c r="L99" s="11"/>
      <c r="M99" s="11"/>
      <c r="N99" s="11"/>
      <c r="O99" s="11"/>
      <c r="P99" s="11"/>
      <c r="Q99" s="11"/>
      <c r="R99" s="399"/>
      <c r="S99" s="399"/>
      <c r="T99" s="399"/>
      <c r="U99" s="399"/>
      <c r="V99" s="399"/>
    </row>
    <row r="100" spans="3:22" s="21" customFormat="1" ht="14.25" customHeight="1">
      <c r="C100" s="12"/>
      <c r="D100" s="80" t="s">
        <v>3263</v>
      </c>
      <c r="E100" s="81"/>
      <c r="F100" s="81"/>
      <c r="G100" s="81"/>
      <c r="H100" s="81"/>
      <c r="I100" s="81"/>
      <c r="J100" s="81"/>
      <c r="K100" s="106"/>
      <c r="L100" s="81"/>
      <c r="M100" s="81"/>
      <c r="N100" s="81"/>
      <c r="O100" s="81"/>
      <c r="P100" s="81"/>
      <c r="Q100" s="81"/>
      <c r="R100" s="1102"/>
      <c r="S100" s="1102"/>
      <c r="T100" s="1102"/>
      <c r="U100" s="1102"/>
      <c r="V100" s="1102"/>
    </row>
    <row r="101" spans="3:22" s="21" customFormat="1">
      <c r="C101" s="11"/>
      <c r="D101" s="11"/>
      <c r="E101" s="11"/>
      <c r="F101" s="11"/>
      <c r="G101" s="11"/>
      <c r="H101" s="11"/>
      <c r="I101" s="11"/>
      <c r="J101" s="11"/>
      <c r="K101" s="11"/>
      <c r="L101" s="11"/>
      <c r="M101" s="11"/>
      <c r="N101" s="11"/>
      <c r="O101" s="11"/>
      <c r="P101" s="11"/>
      <c r="Q101" s="11"/>
      <c r="R101" s="399"/>
      <c r="S101" s="399"/>
      <c r="T101" s="399"/>
      <c r="U101" s="399"/>
      <c r="V101" s="399"/>
    </row>
    <row r="102" spans="3:22" s="21" customFormat="1" ht="14.25" customHeight="1">
      <c r="C102" s="8"/>
      <c r="D102" s="20" t="s">
        <v>178</v>
      </c>
      <c r="E102" s="20" t="s">
        <v>203</v>
      </c>
      <c r="F102" s="20" t="s">
        <v>183</v>
      </c>
      <c r="G102" s="7"/>
      <c r="H102" s="11" t="s">
        <v>256</v>
      </c>
      <c r="I102" s="11" t="s">
        <v>261</v>
      </c>
      <c r="J102" s="20" t="s">
        <v>3264</v>
      </c>
      <c r="K102" s="7" t="s">
        <v>3265</v>
      </c>
      <c r="L102" s="21" t="s">
        <v>185</v>
      </c>
      <c r="N102" s="21" t="s">
        <v>2844</v>
      </c>
      <c r="O102" s="21" t="s">
        <v>2691</v>
      </c>
      <c r="Q102" s="7" t="s">
        <v>186</v>
      </c>
      <c r="R102" s="728"/>
      <c r="S102" s="728"/>
      <c r="T102" s="728"/>
      <c r="U102" s="728"/>
      <c r="V102" s="728"/>
    </row>
    <row r="103" spans="3:22" s="21" customFormat="1" ht="14.25" customHeight="1">
      <c r="C103" s="8"/>
      <c r="D103" s="20" t="s">
        <v>178</v>
      </c>
      <c r="E103" s="20" t="s">
        <v>203</v>
      </c>
      <c r="F103" s="20" t="s">
        <v>183</v>
      </c>
      <c r="G103" s="7"/>
      <c r="H103" s="11" t="s">
        <v>256</v>
      </c>
      <c r="I103" s="11" t="s">
        <v>261</v>
      </c>
      <c r="J103" s="20" t="s">
        <v>3266</v>
      </c>
      <c r="K103" s="7" t="s">
        <v>3265</v>
      </c>
      <c r="L103" s="21" t="s">
        <v>185</v>
      </c>
      <c r="N103" s="21" t="s">
        <v>2844</v>
      </c>
      <c r="O103" s="21" t="s">
        <v>2691</v>
      </c>
      <c r="Q103" s="7" t="s">
        <v>186</v>
      </c>
      <c r="R103" s="728"/>
      <c r="S103" s="728"/>
      <c r="T103" s="728"/>
      <c r="U103" s="728"/>
      <c r="V103" s="728"/>
    </row>
    <row r="104" spans="3:22" s="21" customFormat="1">
      <c r="C104" s="11"/>
      <c r="D104" s="11" t="s">
        <v>178</v>
      </c>
      <c r="E104" s="11" t="s">
        <v>203</v>
      </c>
      <c r="F104" s="11" t="s">
        <v>183</v>
      </c>
      <c r="G104" s="11"/>
      <c r="H104" s="101" t="s">
        <v>256</v>
      </c>
      <c r="I104" s="11" t="s">
        <v>261</v>
      </c>
      <c r="J104" s="11" t="s">
        <v>3267</v>
      </c>
      <c r="K104" s="11" t="s">
        <v>3265</v>
      </c>
      <c r="L104" s="21" t="s">
        <v>185</v>
      </c>
      <c r="M104" s="11"/>
      <c r="N104" s="21" t="s">
        <v>2844</v>
      </c>
      <c r="O104" s="21" t="s">
        <v>2691</v>
      </c>
      <c r="Q104" s="7" t="s">
        <v>186</v>
      </c>
      <c r="R104" s="728"/>
      <c r="S104" s="728"/>
      <c r="T104" s="728"/>
      <c r="U104" s="728"/>
      <c r="V104" s="728"/>
    </row>
    <row r="105" spans="3:22" s="21" customFormat="1" ht="13.9">
      <c r="C105" s="29"/>
      <c r="D105" s="29"/>
      <c r="E105" s="29"/>
      <c r="F105" s="29"/>
      <c r="G105" s="29"/>
      <c r="H105" s="738"/>
      <c r="I105" s="29"/>
      <c r="J105" s="29" t="s">
        <v>1798</v>
      </c>
      <c r="K105" s="29"/>
      <c r="L105" s="116"/>
      <c r="M105" s="29"/>
      <c r="N105" s="116"/>
      <c r="O105" s="29"/>
      <c r="P105" s="116"/>
      <c r="Q105" s="31" t="s">
        <v>186</v>
      </c>
      <c r="R105" s="1119">
        <f>SUM(R102:R104)</f>
        <v>0</v>
      </c>
      <c r="S105" s="1119">
        <f t="shared" ref="S105:V105" si="17">SUM(S102:S104)</f>
        <v>0</v>
      </c>
      <c r="T105" s="1119">
        <f t="shared" si="17"/>
        <v>0</v>
      </c>
      <c r="U105" s="1119">
        <f t="shared" si="17"/>
        <v>0</v>
      </c>
      <c r="V105" s="1119">
        <f t="shared" si="17"/>
        <v>0</v>
      </c>
    </row>
    <row r="106" spans="3:22" s="21" customFormat="1" ht="14.25" customHeight="1">
      <c r="C106" s="12"/>
      <c r="D106" s="80" t="s">
        <v>3268</v>
      </c>
      <c r="E106" s="81"/>
      <c r="F106" s="81"/>
      <c r="G106" s="81"/>
      <c r="H106" s="81"/>
      <c r="I106" s="81"/>
      <c r="J106" s="81"/>
      <c r="K106" s="106"/>
      <c r="L106" s="81"/>
      <c r="M106" s="81"/>
      <c r="N106" s="81"/>
      <c r="O106" s="81"/>
      <c r="P106" s="81"/>
      <c r="Q106" s="81"/>
      <c r="R106" s="1102"/>
      <c r="S106" s="1102"/>
      <c r="T106" s="1102"/>
      <c r="U106" s="1102"/>
      <c r="V106" s="1102"/>
    </row>
    <row r="107" spans="3:22" s="21" customFormat="1">
      <c r="C107" s="11"/>
      <c r="D107" s="11"/>
      <c r="E107" s="11"/>
      <c r="F107" s="11"/>
      <c r="G107" s="11"/>
      <c r="H107" s="11"/>
      <c r="I107" s="11"/>
      <c r="J107" s="11"/>
      <c r="K107" s="11"/>
      <c r="L107" s="11"/>
      <c r="M107" s="11"/>
      <c r="N107" s="11"/>
      <c r="O107" s="11"/>
      <c r="P107" s="11"/>
      <c r="Q107" s="11"/>
      <c r="R107" s="399"/>
      <c r="S107" s="399"/>
      <c r="T107" s="399"/>
      <c r="U107" s="399"/>
      <c r="V107" s="399"/>
    </row>
    <row r="108" spans="3:22" s="21" customFormat="1" ht="14.25" customHeight="1">
      <c r="C108" s="8"/>
      <c r="D108" s="20" t="s">
        <v>178</v>
      </c>
      <c r="E108" s="20" t="s">
        <v>203</v>
      </c>
      <c r="F108" s="7" t="s">
        <v>183</v>
      </c>
      <c r="G108" s="7"/>
      <c r="H108" s="11" t="s">
        <v>256</v>
      </c>
      <c r="I108" s="11" t="s">
        <v>261</v>
      </c>
      <c r="J108" s="20" t="s">
        <v>441</v>
      </c>
      <c r="K108" s="7" t="s">
        <v>3265</v>
      </c>
      <c r="L108" s="21" t="s">
        <v>185</v>
      </c>
      <c r="N108" s="21" t="s">
        <v>2844</v>
      </c>
      <c r="O108" s="21" t="s">
        <v>2691</v>
      </c>
      <c r="Q108" s="7" t="s">
        <v>186</v>
      </c>
      <c r="R108" s="728"/>
      <c r="S108" s="728"/>
      <c r="T108" s="728"/>
      <c r="U108" s="728"/>
      <c r="V108" s="728"/>
    </row>
    <row r="109" spans="3:22" s="21" customFormat="1" ht="14.25" customHeight="1">
      <c r="C109" s="8"/>
      <c r="D109" s="20" t="s">
        <v>178</v>
      </c>
      <c r="E109" s="20" t="s">
        <v>203</v>
      </c>
      <c r="F109" s="7" t="s">
        <v>183</v>
      </c>
      <c r="G109" s="7"/>
      <c r="H109" s="11" t="s">
        <v>256</v>
      </c>
      <c r="I109" s="11" t="s">
        <v>261</v>
      </c>
      <c r="J109" s="20" t="s">
        <v>3269</v>
      </c>
      <c r="K109" s="7" t="s">
        <v>3265</v>
      </c>
      <c r="L109" s="21" t="s">
        <v>185</v>
      </c>
      <c r="N109" s="21" t="s">
        <v>2844</v>
      </c>
      <c r="O109" s="21" t="s">
        <v>2691</v>
      </c>
      <c r="Q109" s="7" t="s">
        <v>186</v>
      </c>
      <c r="R109" s="728"/>
      <c r="S109" s="728"/>
      <c r="T109" s="728"/>
      <c r="U109" s="728"/>
      <c r="V109" s="728"/>
    </row>
    <row r="110" spans="3:22" s="21" customFormat="1">
      <c r="C110" s="11"/>
      <c r="D110" s="11" t="s">
        <v>178</v>
      </c>
      <c r="E110" s="11" t="s">
        <v>203</v>
      </c>
      <c r="F110" s="7" t="s">
        <v>183</v>
      </c>
      <c r="G110" s="11"/>
      <c r="H110" s="101" t="s">
        <v>256</v>
      </c>
      <c r="I110" s="11" t="s">
        <v>261</v>
      </c>
      <c r="J110" s="11" t="s">
        <v>3270</v>
      </c>
      <c r="K110" s="11" t="s">
        <v>3265</v>
      </c>
      <c r="L110" s="21" t="s">
        <v>185</v>
      </c>
      <c r="M110" s="11"/>
      <c r="N110" s="21" t="s">
        <v>2844</v>
      </c>
      <c r="O110" s="21" t="s">
        <v>2691</v>
      </c>
      <c r="Q110" s="7" t="s">
        <v>186</v>
      </c>
      <c r="R110" s="728"/>
      <c r="S110" s="728"/>
      <c r="T110" s="728"/>
      <c r="U110" s="728"/>
      <c r="V110" s="728"/>
    </row>
    <row r="111" spans="3:22" s="21" customFormat="1" ht="14.25" customHeight="1">
      <c r="C111" s="8"/>
      <c r="D111" s="20" t="s">
        <v>178</v>
      </c>
      <c r="E111" s="20" t="s">
        <v>203</v>
      </c>
      <c r="F111" s="7" t="s">
        <v>183</v>
      </c>
      <c r="G111" s="7"/>
      <c r="H111" s="11" t="s">
        <v>256</v>
      </c>
      <c r="I111" s="11" t="s">
        <v>261</v>
      </c>
      <c r="J111" s="11" t="s">
        <v>3275</v>
      </c>
      <c r="K111" s="7" t="s">
        <v>3265</v>
      </c>
      <c r="L111" s="21" t="s">
        <v>185</v>
      </c>
      <c r="N111" s="21" t="s">
        <v>2844</v>
      </c>
      <c r="O111" s="21" t="s">
        <v>2691</v>
      </c>
      <c r="Q111" s="7" t="s">
        <v>186</v>
      </c>
      <c r="R111" s="728"/>
      <c r="S111" s="728"/>
      <c r="T111" s="728"/>
      <c r="U111" s="728"/>
      <c r="V111" s="728"/>
    </row>
    <row r="112" spans="3:22" s="21" customFormat="1">
      <c r="C112" s="11"/>
      <c r="D112" s="11" t="s">
        <v>178</v>
      </c>
      <c r="E112" s="11" t="s">
        <v>203</v>
      </c>
      <c r="F112" s="7" t="s">
        <v>183</v>
      </c>
      <c r="G112" s="11"/>
      <c r="H112" s="101" t="s">
        <v>256</v>
      </c>
      <c r="I112" s="11" t="s">
        <v>261</v>
      </c>
      <c r="J112" s="11" t="s">
        <v>462</v>
      </c>
      <c r="K112" s="11" t="s">
        <v>3265</v>
      </c>
      <c r="L112" s="21" t="s">
        <v>185</v>
      </c>
      <c r="M112" s="11"/>
      <c r="N112" s="21" t="s">
        <v>2844</v>
      </c>
      <c r="O112" s="21" t="s">
        <v>2691</v>
      </c>
      <c r="Q112" s="7" t="s">
        <v>186</v>
      </c>
      <c r="R112" s="728"/>
      <c r="S112" s="728"/>
      <c r="T112" s="728"/>
      <c r="U112" s="728"/>
      <c r="V112" s="728"/>
    </row>
    <row r="113" spans="2:22" s="21" customFormat="1" ht="13.9">
      <c r="B113" s="29"/>
      <c r="C113" s="29"/>
      <c r="D113" s="29"/>
      <c r="E113" s="29"/>
      <c r="F113" s="29"/>
      <c r="G113" s="29"/>
      <c r="H113" s="738"/>
      <c r="I113" s="29"/>
      <c r="J113" s="29" t="s">
        <v>1798</v>
      </c>
      <c r="K113" s="29"/>
      <c r="L113" s="116"/>
      <c r="M113" s="29"/>
      <c r="N113" s="116"/>
      <c r="O113" s="29"/>
      <c r="P113" s="116"/>
      <c r="Q113" s="31" t="s">
        <v>186</v>
      </c>
      <c r="R113" s="1119">
        <f>SUM(R108:R112)</f>
        <v>0</v>
      </c>
      <c r="S113" s="1119">
        <f t="shared" ref="S113:V113" si="18">SUM(S108:S112)</f>
        <v>0</v>
      </c>
      <c r="T113" s="1119">
        <f t="shared" si="18"/>
        <v>0</v>
      </c>
      <c r="U113" s="1119">
        <f t="shared" si="18"/>
        <v>0</v>
      </c>
      <c r="V113" s="1119">
        <f t="shared" si="18"/>
        <v>0</v>
      </c>
    </row>
    <row r="114" spans="2:22" s="21" customFormat="1" ht="14.25" customHeight="1">
      <c r="B114" s="12"/>
      <c r="C114" s="12"/>
      <c r="D114" s="80" t="s">
        <v>3271</v>
      </c>
      <c r="E114" s="81"/>
      <c r="F114" s="81"/>
      <c r="G114" s="81"/>
      <c r="H114" s="81"/>
      <c r="I114" s="81"/>
      <c r="J114" s="81"/>
      <c r="K114" s="106"/>
      <c r="L114" s="81"/>
      <c r="M114" s="81"/>
      <c r="N114" s="81"/>
      <c r="O114" s="81"/>
      <c r="P114" s="81"/>
      <c r="Q114" s="81"/>
      <c r="R114" s="81"/>
      <c r="S114" s="81"/>
      <c r="T114" s="81"/>
      <c r="U114" s="81"/>
      <c r="V114" s="81"/>
    </row>
    <row r="115" spans="2:22" s="21" customFormat="1">
      <c r="B115" s="11"/>
      <c r="C115" s="11"/>
      <c r="D115" s="11"/>
      <c r="E115" s="11"/>
      <c r="F115" s="11"/>
      <c r="G115" s="11"/>
      <c r="H115" s="11"/>
      <c r="I115" s="11"/>
      <c r="J115" s="11"/>
      <c r="K115" s="11"/>
      <c r="L115" s="11"/>
      <c r="M115" s="11"/>
      <c r="N115" s="11"/>
      <c r="O115" s="11"/>
      <c r="P115" s="11"/>
      <c r="Q115" s="11"/>
      <c r="R115" s="11"/>
      <c r="S115" s="11"/>
      <c r="T115" s="11"/>
      <c r="U115" s="11"/>
      <c r="V115" s="11"/>
    </row>
    <row r="116" spans="2:22" s="21" customFormat="1">
      <c r="B116" s="11"/>
      <c r="C116" s="11"/>
      <c r="D116" s="11" t="s">
        <v>178</v>
      </c>
      <c r="E116" s="11" t="s">
        <v>203</v>
      </c>
      <c r="F116" s="11" t="s">
        <v>1646</v>
      </c>
      <c r="G116" s="11" t="s">
        <v>1861</v>
      </c>
      <c r="H116" s="11" t="s">
        <v>256</v>
      </c>
      <c r="I116" s="11" t="s">
        <v>261</v>
      </c>
      <c r="J116" s="11" t="s">
        <v>3272</v>
      </c>
      <c r="K116" s="11" t="s">
        <v>3265</v>
      </c>
      <c r="L116" s="21" t="s">
        <v>185</v>
      </c>
      <c r="M116" s="11"/>
      <c r="N116" s="21" t="s">
        <v>2844</v>
      </c>
      <c r="O116" s="21" t="s">
        <v>2691</v>
      </c>
      <c r="Q116" s="7" t="s">
        <v>186</v>
      </c>
      <c r="R116" s="728"/>
      <c r="S116" s="389"/>
      <c r="T116" s="389"/>
      <c r="U116" s="389"/>
      <c r="V116" s="389"/>
    </row>
    <row r="117" spans="2:22" s="21" customFormat="1" ht="14.25" customHeight="1">
      <c r="B117" s="8"/>
      <c r="C117" s="8"/>
      <c r="D117" s="20" t="s">
        <v>178</v>
      </c>
      <c r="E117" s="20" t="s">
        <v>203</v>
      </c>
      <c r="F117" s="11" t="s">
        <v>1646</v>
      </c>
      <c r="G117" s="11" t="s">
        <v>1861</v>
      </c>
      <c r="H117" s="101" t="s">
        <v>256</v>
      </c>
      <c r="I117" s="11" t="s">
        <v>261</v>
      </c>
      <c r="J117" s="20" t="s">
        <v>3273</v>
      </c>
      <c r="K117" s="7" t="s">
        <v>3265</v>
      </c>
      <c r="L117" s="21" t="s">
        <v>185</v>
      </c>
      <c r="N117" s="21" t="s">
        <v>2844</v>
      </c>
      <c r="O117" s="21" t="s">
        <v>2691</v>
      </c>
      <c r="Q117" s="7" t="s">
        <v>186</v>
      </c>
      <c r="R117" s="728"/>
      <c r="S117" s="389"/>
      <c r="T117" s="389"/>
      <c r="U117" s="389"/>
      <c r="V117" s="389"/>
    </row>
    <row r="118" spans="2:22" s="21" customFormat="1" ht="13.9">
      <c r="B118" s="29"/>
      <c r="C118" s="29"/>
      <c r="D118" s="29"/>
      <c r="E118" s="29"/>
      <c r="F118" s="29"/>
      <c r="G118" s="29"/>
      <c r="H118" s="738"/>
      <c r="I118" s="29"/>
      <c r="J118" s="29" t="s">
        <v>1798</v>
      </c>
      <c r="K118" s="29"/>
      <c r="L118" s="116"/>
      <c r="M118" s="29"/>
      <c r="N118" s="116"/>
      <c r="O118" s="29"/>
      <c r="P118" s="116"/>
      <c r="Q118" s="31" t="s">
        <v>186</v>
      </c>
      <c r="R118" s="363">
        <f>SUM(R116:R117)</f>
        <v>0</v>
      </c>
      <c r="S118" s="363">
        <f t="shared" ref="S118:V118" si="19">SUM(S116:S117)</f>
        <v>0</v>
      </c>
      <c r="T118" s="363">
        <f t="shared" si="19"/>
        <v>0</v>
      </c>
      <c r="U118" s="363">
        <f t="shared" si="19"/>
        <v>0</v>
      </c>
      <c r="V118" s="363">
        <f t="shared" si="19"/>
        <v>0</v>
      </c>
    </row>
    <row r="119" spans="2:22" s="21" customFormat="1" ht="17.649999999999999">
      <c r="B119" s="28" t="s">
        <v>3277</v>
      </c>
      <c r="C119" s="27"/>
      <c r="D119" s="27"/>
      <c r="E119" s="27"/>
      <c r="F119" s="27"/>
      <c r="G119" s="27"/>
      <c r="H119" s="27"/>
      <c r="I119" s="27"/>
      <c r="J119" s="27"/>
      <c r="K119" s="27"/>
      <c r="L119" s="27"/>
      <c r="M119" s="27"/>
      <c r="N119" s="27"/>
      <c r="O119" s="27"/>
      <c r="P119" s="27"/>
      <c r="Q119" s="27"/>
      <c r="R119" s="27"/>
      <c r="S119" s="27"/>
      <c r="T119" s="27"/>
      <c r="U119" s="27"/>
      <c r="V119" s="27"/>
    </row>
    <row r="120" spans="2:22" s="21" customFormat="1">
      <c r="B120" s="11"/>
      <c r="C120" s="11"/>
      <c r="D120" s="11"/>
      <c r="E120" s="11"/>
      <c r="F120" s="11"/>
      <c r="G120" s="11"/>
      <c r="H120" s="11"/>
      <c r="I120" s="11"/>
      <c r="J120" s="11"/>
      <c r="K120" s="11"/>
      <c r="L120" s="11"/>
      <c r="M120" s="11"/>
      <c r="N120" s="11"/>
      <c r="O120" s="11"/>
      <c r="P120" s="11"/>
      <c r="Q120" s="11"/>
      <c r="R120" s="11"/>
      <c r="S120" s="11"/>
      <c r="T120" s="11"/>
      <c r="U120" s="11"/>
      <c r="V120" s="11"/>
    </row>
    <row r="121" spans="2:22" s="21" customFormat="1" ht="14.25" customHeight="1">
      <c r="B121" s="12"/>
      <c r="C121" s="34" t="s">
        <v>3262</v>
      </c>
      <c r="D121" s="34"/>
      <c r="E121" s="33"/>
      <c r="F121" s="33"/>
      <c r="G121" s="33"/>
      <c r="H121" s="33"/>
      <c r="I121" s="33"/>
      <c r="J121" s="33"/>
      <c r="K121" s="33"/>
      <c r="L121" s="33"/>
      <c r="M121" s="33"/>
      <c r="N121" s="33"/>
      <c r="O121" s="33"/>
      <c r="P121" s="33"/>
      <c r="Q121" s="33"/>
      <c r="R121" s="33"/>
      <c r="S121" s="33"/>
      <c r="T121" s="33"/>
      <c r="U121" s="33"/>
      <c r="V121" s="33"/>
    </row>
    <row r="122" spans="2:22" s="21" customFormat="1">
      <c r="B122" s="11"/>
      <c r="C122" s="11"/>
      <c r="D122" s="11"/>
      <c r="E122" s="11"/>
      <c r="F122" s="11"/>
      <c r="G122" s="11"/>
      <c r="H122" s="11"/>
      <c r="I122" s="11"/>
      <c r="J122" s="11"/>
      <c r="K122" s="11"/>
      <c r="L122" s="11"/>
      <c r="M122" s="11"/>
      <c r="N122" s="11"/>
      <c r="O122" s="11"/>
      <c r="P122" s="11"/>
      <c r="Q122" s="11"/>
      <c r="R122" s="11"/>
      <c r="S122" s="11"/>
      <c r="T122" s="11"/>
      <c r="U122" s="11"/>
      <c r="V122" s="11"/>
    </row>
    <row r="123" spans="2:22" s="21" customFormat="1" ht="14.25" customHeight="1">
      <c r="B123" s="12"/>
      <c r="C123" s="12"/>
      <c r="D123" s="80" t="s">
        <v>3263</v>
      </c>
      <c r="E123" s="81"/>
      <c r="F123" s="81"/>
      <c r="G123" s="81"/>
      <c r="H123" s="81"/>
      <c r="I123" s="81"/>
      <c r="J123" s="81"/>
      <c r="K123" s="81"/>
      <c r="L123" s="81"/>
      <c r="M123" s="81"/>
      <c r="N123" s="81"/>
      <c r="O123" s="81"/>
      <c r="P123" s="81"/>
      <c r="Q123" s="81"/>
      <c r="R123" s="81"/>
      <c r="S123" s="81"/>
      <c r="T123" s="81"/>
      <c r="U123" s="81"/>
      <c r="V123" s="81"/>
    </row>
    <row r="124" spans="2:22" s="21" customFormat="1">
      <c r="B124" s="11"/>
      <c r="C124" s="11"/>
      <c r="D124" s="11"/>
      <c r="E124" s="11"/>
      <c r="F124" s="11"/>
      <c r="G124" s="11"/>
      <c r="H124" s="11"/>
      <c r="I124" s="11"/>
      <c r="J124" s="11"/>
      <c r="K124" s="11"/>
      <c r="L124" s="11"/>
      <c r="M124" s="11"/>
      <c r="N124" s="11"/>
      <c r="O124" s="11"/>
      <c r="P124" s="11"/>
      <c r="Q124" s="11"/>
      <c r="R124" s="11"/>
      <c r="S124" s="11"/>
      <c r="T124" s="11"/>
      <c r="U124" s="11"/>
      <c r="V124" s="11"/>
    </row>
    <row r="125" spans="2:22" s="21" customFormat="1" ht="14.25" customHeight="1">
      <c r="B125" s="8"/>
      <c r="C125" s="8"/>
      <c r="D125" s="20" t="s">
        <v>178</v>
      </c>
      <c r="E125" s="20" t="s">
        <v>203</v>
      </c>
      <c r="F125" s="20" t="s">
        <v>183</v>
      </c>
      <c r="G125" s="7"/>
      <c r="H125" s="11" t="s">
        <v>256</v>
      </c>
      <c r="I125" s="11" t="s">
        <v>259</v>
      </c>
      <c r="J125" s="20" t="s">
        <v>3264</v>
      </c>
      <c r="K125" s="7" t="s">
        <v>3265</v>
      </c>
      <c r="M125" s="21" t="s">
        <v>1941</v>
      </c>
      <c r="Q125" s="7" t="s">
        <v>3278</v>
      </c>
      <c r="R125" s="1317"/>
      <c r="S125" s="1317"/>
      <c r="T125" s="1317"/>
      <c r="U125" s="389"/>
      <c r="V125" s="389"/>
    </row>
    <row r="126" spans="2:22" s="21" customFormat="1" ht="14.25" customHeight="1">
      <c r="B126" s="8"/>
      <c r="C126" s="8"/>
      <c r="D126" s="20" t="s">
        <v>178</v>
      </c>
      <c r="E126" s="20" t="s">
        <v>203</v>
      </c>
      <c r="F126" s="20" t="s">
        <v>183</v>
      </c>
      <c r="G126" s="7"/>
      <c r="H126" s="11" t="s">
        <v>256</v>
      </c>
      <c r="I126" s="11" t="s">
        <v>259</v>
      </c>
      <c r="J126" s="20" t="s">
        <v>3266</v>
      </c>
      <c r="K126" s="7" t="s">
        <v>3265</v>
      </c>
      <c r="M126" s="21" t="s">
        <v>1941</v>
      </c>
      <c r="Q126" s="7" t="s">
        <v>3278</v>
      </c>
      <c r="R126" s="1317"/>
      <c r="S126" s="1317"/>
      <c r="T126" s="1317"/>
      <c r="U126" s="389"/>
      <c r="V126" s="389"/>
    </row>
    <row r="127" spans="2:22" s="21" customFormat="1">
      <c r="B127" s="11"/>
      <c r="C127" s="11"/>
      <c r="D127" s="11" t="s">
        <v>178</v>
      </c>
      <c r="E127" s="11" t="s">
        <v>203</v>
      </c>
      <c r="F127" s="11" t="s">
        <v>183</v>
      </c>
      <c r="G127" s="11"/>
      <c r="H127" s="101" t="s">
        <v>256</v>
      </c>
      <c r="I127" s="11" t="s">
        <v>259</v>
      </c>
      <c r="J127" s="11" t="s">
        <v>3267</v>
      </c>
      <c r="K127" s="11" t="s">
        <v>3265</v>
      </c>
      <c r="M127" s="21" t="s">
        <v>1941</v>
      </c>
      <c r="O127" s="11"/>
      <c r="Q127" s="7" t="s">
        <v>3278</v>
      </c>
      <c r="R127" s="1317"/>
      <c r="S127" s="1317"/>
      <c r="T127" s="1317"/>
      <c r="U127" s="389"/>
      <c r="V127" s="389"/>
    </row>
    <row r="129" spans="3:22" s="21" customFormat="1" ht="14.25" customHeight="1">
      <c r="C129" s="12"/>
      <c r="D129" s="80" t="s">
        <v>3268</v>
      </c>
      <c r="E129" s="81"/>
      <c r="F129" s="81"/>
      <c r="G129" s="81"/>
      <c r="H129" s="81"/>
      <c r="I129" s="81"/>
      <c r="J129" s="81"/>
      <c r="K129" s="106"/>
      <c r="L129" s="81"/>
      <c r="M129" s="81"/>
      <c r="N129" s="81"/>
      <c r="O129" s="81"/>
      <c r="P129" s="81"/>
      <c r="Q129" s="81"/>
      <c r="R129" s="81"/>
      <c r="S129" s="81"/>
      <c r="T129" s="81"/>
      <c r="U129" s="81"/>
      <c r="V129" s="81"/>
    </row>
    <row r="130" spans="3:22" s="21" customFormat="1">
      <c r="C130" s="11"/>
      <c r="D130" s="11"/>
      <c r="E130" s="11"/>
      <c r="F130" s="11"/>
      <c r="G130" s="11"/>
      <c r="H130" s="11"/>
      <c r="I130" s="11"/>
      <c r="J130" s="11"/>
      <c r="K130" s="11"/>
      <c r="L130" s="11"/>
      <c r="M130" s="11"/>
      <c r="N130" s="11"/>
      <c r="O130" s="11"/>
      <c r="P130" s="11"/>
      <c r="Q130" s="11"/>
    </row>
    <row r="131" spans="3:22" s="21" customFormat="1" ht="14.25" customHeight="1">
      <c r="C131" s="8"/>
      <c r="D131" s="20" t="s">
        <v>178</v>
      </c>
      <c r="E131" s="20" t="s">
        <v>203</v>
      </c>
      <c r="F131" s="7" t="s">
        <v>183</v>
      </c>
      <c r="G131" s="7"/>
      <c r="H131" s="11" t="s">
        <v>256</v>
      </c>
      <c r="I131" s="11" t="s">
        <v>259</v>
      </c>
      <c r="J131" s="20" t="s">
        <v>441</v>
      </c>
      <c r="K131" s="7" t="s">
        <v>3265</v>
      </c>
      <c r="M131" s="21" t="s">
        <v>1941</v>
      </c>
      <c r="Q131" s="7" t="s">
        <v>3278</v>
      </c>
      <c r="R131" s="1348"/>
      <c r="S131" s="1348"/>
      <c r="T131" s="1348"/>
      <c r="U131" s="1348"/>
      <c r="V131" s="1348"/>
    </row>
    <row r="132" spans="3:22" s="21" customFormat="1" ht="14.25" customHeight="1">
      <c r="C132" s="8"/>
      <c r="D132" s="20" t="s">
        <v>178</v>
      </c>
      <c r="E132" s="20" t="s">
        <v>203</v>
      </c>
      <c r="F132" s="7" t="s">
        <v>183</v>
      </c>
      <c r="G132" s="7"/>
      <c r="H132" s="11" t="s">
        <v>256</v>
      </c>
      <c r="I132" s="11" t="s">
        <v>259</v>
      </c>
      <c r="J132" s="20" t="s">
        <v>3269</v>
      </c>
      <c r="K132" s="7" t="s">
        <v>3265</v>
      </c>
      <c r="M132" s="21" t="s">
        <v>1941</v>
      </c>
      <c r="Q132" s="7" t="s">
        <v>3278</v>
      </c>
      <c r="R132" s="1348"/>
      <c r="S132" s="1348"/>
      <c r="T132" s="1348"/>
      <c r="U132" s="1348"/>
      <c r="V132" s="1348"/>
    </row>
    <row r="133" spans="3:22" s="21" customFormat="1" ht="13.5" customHeight="1">
      <c r="C133" s="11"/>
      <c r="D133" s="11" t="s">
        <v>178</v>
      </c>
      <c r="E133" s="11" t="s">
        <v>203</v>
      </c>
      <c r="F133" s="7" t="s">
        <v>183</v>
      </c>
      <c r="G133" s="11"/>
      <c r="H133" s="101" t="s">
        <v>256</v>
      </c>
      <c r="I133" s="11" t="s">
        <v>259</v>
      </c>
      <c r="J133" s="11" t="s">
        <v>3270</v>
      </c>
      <c r="K133" s="11" t="s">
        <v>3265</v>
      </c>
      <c r="M133" s="21" t="s">
        <v>1941</v>
      </c>
      <c r="O133" s="11"/>
      <c r="Q133" s="7" t="s">
        <v>3278</v>
      </c>
      <c r="R133" s="1348"/>
      <c r="S133" s="1348"/>
      <c r="T133" s="1348"/>
      <c r="U133" s="1348"/>
      <c r="V133" s="1348"/>
    </row>
    <row r="134" spans="3:22" s="21" customFormat="1" ht="14.25" customHeight="1">
      <c r="C134" s="8"/>
      <c r="D134" s="20" t="s">
        <v>178</v>
      </c>
      <c r="E134" s="20" t="s">
        <v>203</v>
      </c>
      <c r="F134" s="7" t="s">
        <v>183</v>
      </c>
      <c r="G134" s="7"/>
      <c r="H134" s="11" t="s">
        <v>256</v>
      </c>
      <c r="I134" s="11" t="s">
        <v>259</v>
      </c>
      <c r="J134" s="11" t="s">
        <v>3275</v>
      </c>
      <c r="K134" s="7" t="s">
        <v>3265</v>
      </c>
      <c r="M134" s="21" t="s">
        <v>1941</v>
      </c>
      <c r="Q134" s="7" t="s">
        <v>3278</v>
      </c>
      <c r="R134" s="1348"/>
      <c r="S134" s="1348"/>
      <c r="T134" s="1348"/>
      <c r="U134" s="1348"/>
      <c r="V134" s="1348"/>
    </row>
    <row r="135" spans="3:22" s="21" customFormat="1" ht="13.5" customHeight="1">
      <c r="C135" s="11"/>
      <c r="D135" s="11" t="s">
        <v>178</v>
      </c>
      <c r="E135" s="11" t="s">
        <v>203</v>
      </c>
      <c r="F135" s="7" t="s">
        <v>183</v>
      </c>
      <c r="G135" s="11"/>
      <c r="H135" s="101" t="s">
        <v>256</v>
      </c>
      <c r="I135" s="11" t="s">
        <v>259</v>
      </c>
      <c r="J135" s="11" t="s">
        <v>462</v>
      </c>
      <c r="K135" s="11" t="s">
        <v>3265</v>
      </c>
      <c r="M135" s="21" t="s">
        <v>1941</v>
      </c>
      <c r="O135" s="11"/>
      <c r="Q135" s="7" t="s">
        <v>3278</v>
      </c>
      <c r="R135" s="1348"/>
      <c r="S135" s="1348"/>
      <c r="T135" s="1348"/>
      <c r="U135" s="1348"/>
      <c r="V135" s="1348"/>
    </row>
    <row r="136" spans="3:22" s="21" customFormat="1" ht="13.5" customHeight="1">
      <c r="C136" s="11"/>
      <c r="D136" s="11"/>
      <c r="E136" s="11"/>
      <c r="F136" s="7"/>
      <c r="G136" s="11"/>
      <c r="H136" s="101"/>
      <c r="I136" s="11"/>
      <c r="J136" s="11"/>
      <c r="K136" s="11"/>
      <c r="M136" s="11"/>
      <c r="O136" s="11"/>
      <c r="Q136" s="7"/>
    </row>
    <row r="137" spans="3:22" s="21" customFormat="1" ht="14.25" customHeight="1">
      <c r="C137" s="12"/>
      <c r="D137" s="80" t="s">
        <v>3271</v>
      </c>
      <c r="E137" s="81"/>
      <c r="F137" s="81"/>
      <c r="G137" s="81"/>
      <c r="H137" s="81"/>
      <c r="I137" s="81"/>
      <c r="J137" s="81"/>
      <c r="K137" s="106"/>
      <c r="L137" s="81"/>
      <c r="M137" s="81"/>
      <c r="N137" s="81"/>
      <c r="O137" s="81"/>
      <c r="P137" s="81"/>
      <c r="Q137" s="81"/>
      <c r="R137" s="81"/>
      <c r="S137" s="81"/>
      <c r="T137" s="81"/>
      <c r="U137" s="81"/>
      <c r="V137" s="81"/>
    </row>
    <row r="138" spans="3:22" s="21" customFormat="1">
      <c r="C138" s="11"/>
      <c r="D138" s="11"/>
      <c r="E138" s="11"/>
      <c r="F138" s="11"/>
      <c r="G138" s="11"/>
      <c r="H138" s="11"/>
      <c r="I138" s="11"/>
      <c r="J138" s="11"/>
      <c r="K138" s="11"/>
      <c r="L138" s="11"/>
      <c r="M138" s="11"/>
      <c r="N138" s="11"/>
      <c r="O138" s="11"/>
      <c r="P138" s="11"/>
      <c r="Q138" s="11"/>
    </row>
    <row r="139" spans="3:22" s="21" customFormat="1">
      <c r="C139" s="11"/>
      <c r="D139" s="11" t="s">
        <v>178</v>
      </c>
      <c r="E139" s="11" t="s">
        <v>203</v>
      </c>
      <c r="F139" s="11" t="s">
        <v>1646</v>
      </c>
      <c r="G139" s="11" t="s">
        <v>1861</v>
      </c>
      <c r="H139" s="11" t="s">
        <v>256</v>
      </c>
      <c r="I139" s="11" t="s">
        <v>259</v>
      </c>
      <c r="J139" s="11" t="s">
        <v>3272</v>
      </c>
      <c r="K139" s="11" t="s">
        <v>3265</v>
      </c>
      <c r="M139" s="21" t="s">
        <v>3099</v>
      </c>
      <c r="O139" s="11"/>
      <c r="Q139" s="7" t="s">
        <v>198</v>
      </c>
      <c r="R139" s="1348"/>
      <c r="S139" s="1348"/>
      <c r="T139" s="1348"/>
      <c r="U139" s="1348"/>
      <c r="V139" s="1348"/>
    </row>
    <row r="140" spans="3:22" s="21" customFormat="1" ht="14.25" customHeight="1">
      <c r="C140" s="8"/>
      <c r="D140" s="20" t="s">
        <v>178</v>
      </c>
      <c r="E140" s="20" t="s">
        <v>203</v>
      </c>
      <c r="F140" s="11" t="s">
        <v>1646</v>
      </c>
      <c r="G140" s="11" t="s">
        <v>1861</v>
      </c>
      <c r="H140" s="101" t="s">
        <v>256</v>
      </c>
      <c r="I140" s="11" t="s">
        <v>259</v>
      </c>
      <c r="J140" s="20" t="s">
        <v>3273</v>
      </c>
      <c r="K140" s="7" t="s">
        <v>3265</v>
      </c>
      <c r="M140" s="21" t="s">
        <v>3099</v>
      </c>
      <c r="Q140" s="7" t="s">
        <v>198</v>
      </c>
      <c r="R140" s="1348"/>
      <c r="S140" s="1348"/>
      <c r="T140" s="1348"/>
      <c r="U140" s="1348"/>
      <c r="V140" s="1348"/>
    </row>
    <row r="141" spans="3:22" s="21" customFormat="1">
      <c r="C141" s="11"/>
      <c r="D141" s="11"/>
      <c r="E141" s="11"/>
      <c r="F141" s="11"/>
      <c r="G141" s="11"/>
      <c r="H141" s="11"/>
      <c r="I141" s="11"/>
      <c r="J141" s="11"/>
      <c r="K141" s="11"/>
      <c r="L141" s="11"/>
      <c r="M141" s="11"/>
      <c r="N141" s="11"/>
      <c r="O141" s="11"/>
      <c r="P141" s="11"/>
      <c r="Q141" s="11"/>
    </row>
    <row r="142" spans="3:22" s="21" customFormat="1" ht="14.25" customHeight="1">
      <c r="C142" s="34" t="s">
        <v>3274</v>
      </c>
      <c r="D142" s="34"/>
      <c r="E142" s="33"/>
      <c r="F142" s="33"/>
      <c r="G142" s="33"/>
      <c r="H142" s="33"/>
      <c r="I142" s="33"/>
      <c r="J142" s="33"/>
      <c r="K142" s="33"/>
      <c r="L142" s="33"/>
      <c r="M142" s="33"/>
      <c r="N142" s="33"/>
      <c r="O142" s="33"/>
      <c r="P142" s="33"/>
      <c r="Q142" s="33"/>
      <c r="R142" s="33"/>
      <c r="S142" s="33"/>
      <c r="T142" s="33"/>
      <c r="U142" s="33"/>
      <c r="V142" s="33"/>
    </row>
    <row r="143" spans="3:22" s="21" customFormat="1">
      <c r="C143" s="11"/>
      <c r="D143" s="11"/>
      <c r="E143" s="11"/>
      <c r="F143" s="11"/>
      <c r="G143" s="11"/>
      <c r="H143" s="11"/>
      <c r="I143" s="11"/>
      <c r="J143" s="11"/>
      <c r="K143" s="11"/>
      <c r="L143" s="11"/>
      <c r="M143" s="11"/>
      <c r="N143" s="11"/>
      <c r="O143" s="11"/>
      <c r="P143" s="11"/>
      <c r="Q143" s="11"/>
      <c r="R143" s="11"/>
      <c r="S143" s="11"/>
      <c r="T143" s="11"/>
      <c r="U143" s="11"/>
      <c r="V143" s="11"/>
    </row>
    <row r="144" spans="3:22" s="21" customFormat="1" ht="14.25" customHeight="1">
      <c r="C144" s="12"/>
      <c r="D144" s="80" t="s">
        <v>3263</v>
      </c>
      <c r="E144" s="81"/>
      <c r="F144" s="81"/>
      <c r="G144" s="81"/>
      <c r="H144" s="81"/>
      <c r="I144" s="81"/>
      <c r="J144" s="81"/>
      <c r="K144" s="106"/>
      <c r="L144" s="81"/>
      <c r="M144" s="81"/>
      <c r="N144" s="81"/>
      <c r="O144" s="81"/>
      <c r="P144" s="81"/>
      <c r="Q144" s="81"/>
      <c r="R144" s="81"/>
      <c r="S144" s="81"/>
      <c r="T144" s="81"/>
      <c r="U144" s="81"/>
      <c r="V144" s="81"/>
    </row>
    <row r="146" spans="4:22" s="21" customFormat="1" ht="14.25" customHeight="1">
      <c r="D146" s="20" t="s">
        <v>178</v>
      </c>
      <c r="E146" s="20" t="s">
        <v>203</v>
      </c>
      <c r="F146" s="20" t="s">
        <v>183</v>
      </c>
      <c r="G146" s="7"/>
      <c r="H146" s="11" t="s">
        <v>256</v>
      </c>
      <c r="I146" s="11" t="s">
        <v>261</v>
      </c>
      <c r="J146" s="20" t="s">
        <v>3264</v>
      </c>
      <c r="K146" s="7" t="s">
        <v>3265</v>
      </c>
      <c r="M146" s="21" t="s">
        <v>1941</v>
      </c>
      <c r="Q146" s="7" t="s">
        <v>3278</v>
      </c>
      <c r="R146" s="1348"/>
      <c r="S146" s="1348"/>
      <c r="T146" s="1348"/>
      <c r="U146" s="1348"/>
      <c r="V146" s="1348"/>
    </row>
    <row r="147" spans="4:22" s="21" customFormat="1" ht="14.25" customHeight="1">
      <c r="D147" s="20" t="s">
        <v>178</v>
      </c>
      <c r="E147" s="20" t="s">
        <v>203</v>
      </c>
      <c r="F147" s="20" t="s">
        <v>183</v>
      </c>
      <c r="G147" s="7"/>
      <c r="H147" s="11" t="s">
        <v>256</v>
      </c>
      <c r="I147" s="11" t="s">
        <v>261</v>
      </c>
      <c r="J147" s="20" t="s">
        <v>3266</v>
      </c>
      <c r="K147" s="7" t="s">
        <v>3265</v>
      </c>
      <c r="M147" s="21" t="s">
        <v>1941</v>
      </c>
      <c r="Q147" s="7" t="s">
        <v>3278</v>
      </c>
      <c r="R147" s="1348"/>
      <c r="S147" s="1348"/>
      <c r="T147" s="1348"/>
      <c r="U147" s="1348"/>
      <c r="V147" s="1348"/>
    </row>
    <row r="148" spans="4:22" s="21" customFormat="1">
      <c r="D148" s="11" t="s">
        <v>178</v>
      </c>
      <c r="E148" s="11" t="s">
        <v>203</v>
      </c>
      <c r="F148" s="11" t="s">
        <v>183</v>
      </c>
      <c r="G148" s="11"/>
      <c r="H148" s="101" t="s">
        <v>256</v>
      </c>
      <c r="I148" s="11" t="s">
        <v>261</v>
      </c>
      <c r="J148" s="11" t="s">
        <v>3267</v>
      </c>
      <c r="K148" s="11" t="s">
        <v>3265</v>
      </c>
      <c r="M148" s="21" t="s">
        <v>1941</v>
      </c>
      <c r="O148" s="11"/>
      <c r="Q148" s="7" t="s">
        <v>3278</v>
      </c>
      <c r="R148" s="1348"/>
      <c r="S148" s="1348"/>
      <c r="T148" s="1348"/>
      <c r="U148" s="1348"/>
      <c r="V148" s="1348"/>
    </row>
    <row r="149" spans="4:22" s="21" customFormat="1">
      <c r="D149" s="11"/>
      <c r="E149" s="11"/>
      <c r="F149" s="11"/>
      <c r="G149" s="11"/>
      <c r="H149" s="11"/>
      <c r="I149" s="11"/>
      <c r="J149" s="11"/>
      <c r="K149" s="11"/>
      <c r="L149" s="11"/>
      <c r="M149" s="11"/>
      <c r="N149" s="11"/>
      <c r="O149" s="11"/>
      <c r="P149" s="11"/>
      <c r="Q149" s="11"/>
    </row>
    <row r="150" spans="4:22" s="21" customFormat="1" ht="14.25" customHeight="1">
      <c r="D150" s="80" t="s">
        <v>3268</v>
      </c>
      <c r="E150" s="81"/>
      <c r="F150" s="81"/>
      <c r="G150" s="81"/>
      <c r="H150" s="81"/>
      <c r="I150" s="81"/>
      <c r="J150" s="81"/>
      <c r="K150" s="106"/>
      <c r="L150" s="81"/>
      <c r="M150" s="81"/>
      <c r="N150" s="81"/>
      <c r="O150" s="81"/>
      <c r="P150" s="81"/>
      <c r="Q150" s="81"/>
      <c r="R150" s="81"/>
      <c r="S150" s="81"/>
      <c r="T150" s="81"/>
      <c r="U150" s="81"/>
      <c r="V150" s="81"/>
    </row>
    <row r="151" spans="4:22" s="21" customFormat="1">
      <c r="D151" s="11"/>
      <c r="E151" s="11"/>
      <c r="F151" s="11"/>
      <c r="G151" s="11"/>
      <c r="H151" s="11"/>
      <c r="I151" s="11"/>
      <c r="J151" s="11"/>
      <c r="K151" s="11"/>
      <c r="L151" s="11"/>
      <c r="M151" s="11"/>
      <c r="N151" s="11"/>
      <c r="O151" s="11"/>
      <c r="P151" s="11"/>
      <c r="Q151" s="11"/>
    </row>
    <row r="152" spans="4:22" s="21" customFormat="1" ht="14.25" customHeight="1">
      <c r="D152" s="20" t="s">
        <v>178</v>
      </c>
      <c r="E152" s="20" t="s">
        <v>203</v>
      </c>
      <c r="F152" s="7" t="s">
        <v>183</v>
      </c>
      <c r="G152" s="7"/>
      <c r="H152" s="11" t="s">
        <v>256</v>
      </c>
      <c r="I152" s="11" t="s">
        <v>261</v>
      </c>
      <c r="J152" s="20" t="s">
        <v>441</v>
      </c>
      <c r="K152" s="7" t="s">
        <v>3265</v>
      </c>
      <c r="M152" s="21" t="s">
        <v>1941</v>
      </c>
      <c r="Q152" s="7" t="s">
        <v>3278</v>
      </c>
      <c r="R152" s="1348"/>
      <c r="S152" s="1348"/>
      <c r="T152" s="1348"/>
      <c r="U152" s="1348"/>
      <c r="V152" s="1348"/>
    </row>
    <row r="153" spans="4:22" s="21" customFormat="1" ht="14.25" customHeight="1">
      <c r="D153" s="20" t="s">
        <v>178</v>
      </c>
      <c r="E153" s="20" t="s">
        <v>203</v>
      </c>
      <c r="F153" s="7" t="s">
        <v>183</v>
      </c>
      <c r="G153" s="7"/>
      <c r="H153" s="11" t="s">
        <v>256</v>
      </c>
      <c r="I153" s="11" t="s">
        <v>261</v>
      </c>
      <c r="J153" s="20" t="s">
        <v>3269</v>
      </c>
      <c r="K153" s="7" t="s">
        <v>3265</v>
      </c>
      <c r="M153" s="21" t="s">
        <v>1941</v>
      </c>
      <c r="Q153" s="7" t="s">
        <v>3278</v>
      </c>
      <c r="R153" s="1348"/>
      <c r="S153" s="1348"/>
      <c r="T153" s="1348"/>
      <c r="U153" s="1348"/>
      <c r="V153" s="1348"/>
    </row>
    <row r="154" spans="4:22" s="21" customFormat="1">
      <c r="D154" s="11" t="s">
        <v>178</v>
      </c>
      <c r="E154" s="11" t="s">
        <v>203</v>
      </c>
      <c r="F154" s="7" t="s">
        <v>183</v>
      </c>
      <c r="G154" s="11"/>
      <c r="H154" s="101" t="s">
        <v>256</v>
      </c>
      <c r="I154" s="11" t="s">
        <v>261</v>
      </c>
      <c r="J154" s="11" t="s">
        <v>3270</v>
      </c>
      <c r="K154" s="11" t="s">
        <v>3265</v>
      </c>
      <c r="M154" s="21" t="s">
        <v>1941</v>
      </c>
      <c r="O154" s="11"/>
      <c r="Q154" s="7" t="s">
        <v>3278</v>
      </c>
      <c r="R154" s="1348"/>
      <c r="S154" s="1348"/>
      <c r="T154" s="1348"/>
      <c r="U154" s="1348"/>
      <c r="V154" s="1348"/>
    </row>
    <row r="155" spans="4:22" s="21" customFormat="1" ht="14.25" customHeight="1">
      <c r="D155" s="20" t="s">
        <v>178</v>
      </c>
      <c r="E155" s="20" t="s">
        <v>203</v>
      </c>
      <c r="F155" s="7" t="s">
        <v>183</v>
      </c>
      <c r="G155" s="7"/>
      <c r="H155" s="11" t="s">
        <v>256</v>
      </c>
      <c r="I155" s="11" t="s">
        <v>261</v>
      </c>
      <c r="J155" s="11" t="s">
        <v>3275</v>
      </c>
      <c r="K155" s="7" t="s">
        <v>3265</v>
      </c>
      <c r="M155" s="21" t="s">
        <v>1941</v>
      </c>
      <c r="Q155" s="7" t="s">
        <v>3278</v>
      </c>
      <c r="R155" s="1348"/>
      <c r="S155" s="1348"/>
      <c r="T155" s="1348"/>
      <c r="U155" s="1348"/>
      <c r="V155" s="1348"/>
    </row>
    <row r="156" spans="4:22" s="21" customFormat="1">
      <c r="D156" s="11" t="s">
        <v>178</v>
      </c>
      <c r="E156" s="11" t="s">
        <v>203</v>
      </c>
      <c r="F156" s="7" t="s">
        <v>183</v>
      </c>
      <c r="G156" s="11"/>
      <c r="H156" s="101" t="s">
        <v>256</v>
      </c>
      <c r="I156" s="11" t="s">
        <v>261</v>
      </c>
      <c r="J156" s="11" t="s">
        <v>462</v>
      </c>
      <c r="K156" s="11" t="s">
        <v>3265</v>
      </c>
      <c r="M156" s="21" t="s">
        <v>1941</v>
      </c>
      <c r="O156" s="11"/>
      <c r="Q156" s="7" t="s">
        <v>3278</v>
      </c>
      <c r="R156" s="1348"/>
      <c r="S156" s="1348"/>
      <c r="T156" s="1348"/>
      <c r="U156" s="1348"/>
      <c r="V156" s="1348"/>
    </row>
    <row r="157" spans="4:22" s="21" customFormat="1">
      <c r="D157" s="11"/>
      <c r="E157" s="11"/>
      <c r="F157" s="11"/>
      <c r="G157" s="11"/>
      <c r="H157" s="11"/>
      <c r="I157" s="11"/>
      <c r="J157" s="11"/>
      <c r="K157" s="11"/>
      <c r="L157" s="11"/>
      <c r="M157" s="11"/>
      <c r="N157" s="11"/>
      <c r="O157" s="11"/>
      <c r="P157" s="11"/>
      <c r="Q157" s="11"/>
    </row>
    <row r="158" spans="4:22" s="21" customFormat="1" ht="14.25" customHeight="1">
      <c r="D158" s="80" t="s">
        <v>3271</v>
      </c>
      <c r="E158" s="81"/>
      <c r="F158" s="81"/>
      <c r="G158" s="81"/>
      <c r="H158" s="81"/>
      <c r="I158" s="81"/>
      <c r="J158" s="81"/>
      <c r="K158" s="106"/>
      <c r="L158" s="81"/>
      <c r="M158" s="81"/>
      <c r="N158" s="81"/>
      <c r="O158" s="81"/>
      <c r="P158" s="81"/>
      <c r="Q158" s="81"/>
      <c r="R158" s="81"/>
      <c r="S158" s="81"/>
      <c r="T158" s="81"/>
      <c r="U158" s="81"/>
      <c r="V158" s="81"/>
    </row>
    <row r="159" spans="4:22" s="21" customFormat="1">
      <c r="D159" s="11"/>
      <c r="E159" s="11"/>
      <c r="F159" s="11"/>
      <c r="G159" s="11"/>
      <c r="H159" s="11"/>
      <c r="I159" s="11"/>
      <c r="J159" s="11"/>
      <c r="K159" s="11"/>
      <c r="L159" s="11"/>
      <c r="M159" s="11"/>
      <c r="N159" s="11"/>
      <c r="O159" s="11"/>
      <c r="P159" s="11"/>
      <c r="Q159" s="11"/>
    </row>
    <row r="160" spans="4:22" s="21" customFormat="1">
      <c r="D160" s="11" t="s">
        <v>178</v>
      </c>
      <c r="E160" s="11" t="s">
        <v>203</v>
      </c>
      <c r="F160" s="11" t="s">
        <v>1646</v>
      </c>
      <c r="G160" s="11" t="s">
        <v>1861</v>
      </c>
      <c r="H160" s="11" t="s">
        <v>256</v>
      </c>
      <c r="I160" s="11" t="s">
        <v>261</v>
      </c>
      <c r="J160" s="11" t="s">
        <v>3272</v>
      </c>
      <c r="K160" s="11" t="s">
        <v>3265</v>
      </c>
      <c r="M160" s="21" t="s">
        <v>3099</v>
      </c>
      <c r="O160" s="11"/>
      <c r="Q160" s="7" t="s">
        <v>198</v>
      </c>
      <c r="R160" s="1348"/>
      <c r="S160" s="1348"/>
      <c r="T160" s="1348"/>
      <c r="U160" s="1348"/>
      <c r="V160" s="1348"/>
    </row>
    <row r="161" spans="2:22" s="21" customFormat="1" ht="14.25" customHeight="1">
      <c r="B161" s="8"/>
      <c r="C161" s="8"/>
      <c r="D161" s="20" t="s">
        <v>178</v>
      </c>
      <c r="E161" s="20" t="s">
        <v>203</v>
      </c>
      <c r="F161" s="11" t="s">
        <v>1646</v>
      </c>
      <c r="G161" s="11" t="s">
        <v>1861</v>
      </c>
      <c r="H161" s="101" t="s">
        <v>256</v>
      </c>
      <c r="I161" s="11" t="s">
        <v>261</v>
      </c>
      <c r="J161" s="20" t="s">
        <v>3273</v>
      </c>
      <c r="K161" s="7" t="s">
        <v>3265</v>
      </c>
      <c r="M161" s="21" t="s">
        <v>3099</v>
      </c>
      <c r="Q161" s="7" t="s">
        <v>198</v>
      </c>
      <c r="R161" s="1421"/>
      <c r="S161" s="1422"/>
      <c r="T161" s="1422"/>
      <c r="U161" s="1422"/>
      <c r="V161" s="1422"/>
    </row>
    <row r="162" spans="2:22" s="21" customFormat="1" ht="13.5" customHeight="1">
      <c r="B162" s="8"/>
      <c r="C162" s="8"/>
      <c r="D162" s="20"/>
      <c r="E162" s="20"/>
      <c r="F162" s="11"/>
      <c r="G162" s="11"/>
      <c r="H162" s="101"/>
      <c r="I162" s="11"/>
      <c r="J162" s="20"/>
      <c r="K162" s="7"/>
      <c r="Q162" s="7"/>
      <c r="R162" s="187"/>
      <c r="S162" s="187"/>
      <c r="T162" s="187"/>
      <c r="U162" s="187"/>
      <c r="V162" s="187"/>
    </row>
    <row r="163" spans="2:22" s="21" customFormat="1" ht="17.649999999999999">
      <c r="B163" s="28" t="s">
        <v>3279</v>
      </c>
      <c r="C163" s="27"/>
      <c r="D163" s="27"/>
      <c r="E163" s="27"/>
      <c r="F163" s="27"/>
      <c r="G163" s="27"/>
      <c r="H163" s="27"/>
      <c r="I163" s="27"/>
      <c r="J163" s="27"/>
      <c r="K163" s="27"/>
      <c r="L163" s="27"/>
      <c r="M163" s="27"/>
      <c r="N163" s="27"/>
      <c r="O163" s="27"/>
      <c r="P163" s="27"/>
      <c r="Q163" s="27"/>
      <c r="R163" s="27"/>
      <c r="S163" s="27"/>
      <c r="T163" s="27"/>
      <c r="U163" s="27"/>
      <c r="V163" s="27"/>
    </row>
    <row r="164" spans="2:22" s="21" customFormat="1">
      <c r="B164" s="11"/>
      <c r="C164" s="11"/>
      <c r="D164" s="11"/>
      <c r="E164" s="11"/>
      <c r="F164" s="11"/>
      <c r="G164" s="11"/>
      <c r="H164" s="11"/>
      <c r="I164" s="11"/>
      <c r="J164" s="11"/>
      <c r="K164" s="11"/>
      <c r="L164" s="11"/>
      <c r="M164" s="11"/>
      <c r="N164" s="11"/>
      <c r="O164" s="11"/>
      <c r="P164" s="11"/>
      <c r="Q164" s="11"/>
      <c r="R164" s="11"/>
      <c r="S164" s="11"/>
      <c r="T164" s="11"/>
      <c r="U164" s="11"/>
      <c r="V164" s="11"/>
    </row>
    <row r="165" spans="2:22" s="21" customFormat="1" ht="14.25" customHeight="1">
      <c r="B165" s="12"/>
      <c r="C165" s="34" t="s">
        <v>3262</v>
      </c>
      <c r="D165" s="34"/>
      <c r="E165" s="33"/>
      <c r="F165" s="33"/>
      <c r="G165" s="33"/>
      <c r="H165" s="33"/>
      <c r="I165" s="33"/>
      <c r="J165" s="33"/>
      <c r="K165" s="33"/>
      <c r="L165" s="33"/>
      <c r="M165" s="33"/>
      <c r="N165" s="33"/>
      <c r="O165" s="33"/>
      <c r="P165" s="33"/>
      <c r="Q165" s="33"/>
      <c r="R165" s="33"/>
      <c r="S165" s="33"/>
      <c r="T165" s="33"/>
      <c r="U165" s="33"/>
      <c r="V165" s="33"/>
    </row>
    <row r="166" spans="2:22" s="21" customFormat="1">
      <c r="B166" s="11"/>
      <c r="C166" s="11"/>
      <c r="D166" s="11"/>
      <c r="E166" s="11"/>
      <c r="F166" s="11"/>
      <c r="G166" s="11"/>
      <c r="H166" s="11"/>
      <c r="I166" s="11"/>
      <c r="J166" s="11"/>
      <c r="K166" s="11"/>
      <c r="L166" s="11"/>
      <c r="M166" s="11"/>
      <c r="N166" s="11"/>
      <c r="O166" s="11"/>
      <c r="P166" s="11"/>
      <c r="Q166" s="11"/>
      <c r="R166" s="11"/>
      <c r="S166" s="11"/>
      <c r="T166" s="11"/>
      <c r="U166" s="11"/>
      <c r="V166" s="11"/>
    </row>
    <row r="167" spans="2:22" s="21" customFormat="1" ht="14.25" customHeight="1">
      <c r="B167" s="12"/>
      <c r="C167" s="12"/>
      <c r="D167" s="80" t="s">
        <v>3263</v>
      </c>
      <c r="E167" s="81"/>
      <c r="F167" s="81"/>
      <c r="G167" s="81"/>
      <c r="H167" s="81"/>
      <c r="I167" s="81"/>
      <c r="J167" s="81"/>
      <c r="K167" s="106"/>
      <c r="L167" s="81"/>
      <c r="M167" s="81"/>
      <c r="N167" s="81"/>
      <c r="O167" s="81"/>
      <c r="P167" s="81"/>
      <c r="Q167" s="81"/>
      <c r="R167" s="81"/>
      <c r="S167" s="81"/>
      <c r="T167" s="81"/>
      <c r="U167" s="81"/>
      <c r="V167" s="81"/>
    </row>
    <row r="168" spans="2:22" s="21" customFormat="1">
      <c r="B168" s="11"/>
      <c r="C168" s="11"/>
      <c r="D168" s="11"/>
      <c r="E168" s="11"/>
      <c r="F168" s="11"/>
      <c r="G168" s="11"/>
      <c r="H168" s="11"/>
      <c r="I168" s="11"/>
      <c r="J168" s="11"/>
      <c r="K168" s="11"/>
      <c r="L168" s="11"/>
      <c r="M168" s="11"/>
      <c r="N168" s="11"/>
      <c r="O168" s="11"/>
      <c r="P168" s="11"/>
      <c r="Q168" s="11"/>
      <c r="R168" s="11"/>
      <c r="S168" s="11"/>
      <c r="T168" s="11"/>
      <c r="U168" s="11"/>
      <c r="V168" s="11"/>
    </row>
    <row r="169" spans="2:22" s="21" customFormat="1" ht="14.25" customHeight="1">
      <c r="B169" s="8"/>
      <c r="C169" s="8"/>
      <c r="D169" s="20" t="s">
        <v>178</v>
      </c>
      <c r="E169" s="20" t="s">
        <v>203</v>
      </c>
      <c r="F169" s="20" t="s">
        <v>183</v>
      </c>
      <c r="G169" s="7"/>
      <c r="H169" s="11" t="s">
        <v>256</v>
      </c>
      <c r="I169" s="11" t="s">
        <v>259</v>
      </c>
      <c r="J169" s="20" t="s">
        <v>3264</v>
      </c>
      <c r="K169" s="7" t="s">
        <v>3265</v>
      </c>
      <c r="L169" s="21" t="s">
        <v>185</v>
      </c>
      <c r="P169" s="21" t="s">
        <v>3247</v>
      </c>
      <c r="Q169" s="7" t="s">
        <v>186</v>
      </c>
      <c r="R169" s="1117">
        <f t="shared" ref="R169:V171" si="20">R35+R81</f>
        <v>0</v>
      </c>
      <c r="S169" s="1117">
        <f t="shared" si="20"/>
        <v>0</v>
      </c>
      <c r="T169" s="1117">
        <f t="shared" si="20"/>
        <v>0</v>
      </c>
      <c r="U169" s="1117">
        <f t="shared" si="20"/>
        <v>0</v>
      </c>
      <c r="V169" s="1117">
        <f t="shared" si="20"/>
        <v>0</v>
      </c>
    </row>
    <row r="170" spans="2:22" s="21" customFormat="1" ht="14.25" customHeight="1">
      <c r="B170" s="8"/>
      <c r="C170" s="8"/>
      <c r="D170" s="20" t="s">
        <v>178</v>
      </c>
      <c r="E170" s="20" t="s">
        <v>203</v>
      </c>
      <c r="F170" s="20" t="s">
        <v>183</v>
      </c>
      <c r="G170" s="7"/>
      <c r="H170" s="11" t="s">
        <v>256</v>
      </c>
      <c r="I170" s="11" t="s">
        <v>259</v>
      </c>
      <c r="J170" s="20" t="s">
        <v>3266</v>
      </c>
      <c r="K170" s="7" t="s">
        <v>3265</v>
      </c>
      <c r="L170" s="21" t="s">
        <v>185</v>
      </c>
      <c r="P170" s="21" t="s">
        <v>3247</v>
      </c>
      <c r="Q170" s="7" t="s">
        <v>186</v>
      </c>
      <c r="R170" s="1117">
        <f t="shared" si="20"/>
        <v>0</v>
      </c>
      <c r="S170" s="1117">
        <f t="shared" si="20"/>
        <v>0</v>
      </c>
      <c r="T170" s="1117">
        <f t="shared" si="20"/>
        <v>0</v>
      </c>
      <c r="U170" s="1117">
        <f t="shared" si="20"/>
        <v>0</v>
      </c>
      <c r="V170" s="1117">
        <f t="shared" si="20"/>
        <v>0</v>
      </c>
    </row>
    <row r="171" spans="2:22" s="21" customFormat="1">
      <c r="B171" s="11"/>
      <c r="C171" s="11"/>
      <c r="D171" s="11" t="s">
        <v>178</v>
      </c>
      <c r="E171" s="11" t="s">
        <v>203</v>
      </c>
      <c r="F171" s="11" t="s">
        <v>183</v>
      </c>
      <c r="G171" s="11"/>
      <c r="H171" s="101" t="s">
        <v>256</v>
      </c>
      <c r="I171" s="11" t="s">
        <v>259</v>
      </c>
      <c r="J171" s="11" t="s">
        <v>3267</v>
      </c>
      <c r="K171" s="11" t="s">
        <v>3265</v>
      </c>
      <c r="L171" s="21" t="s">
        <v>185</v>
      </c>
      <c r="M171" s="11"/>
      <c r="O171" s="11"/>
      <c r="P171" s="21" t="s">
        <v>3247</v>
      </c>
      <c r="Q171" s="7" t="s">
        <v>186</v>
      </c>
      <c r="R171" s="1117">
        <f t="shared" si="20"/>
        <v>0</v>
      </c>
      <c r="S171" s="1117">
        <f t="shared" si="20"/>
        <v>0</v>
      </c>
      <c r="T171" s="1117">
        <f t="shared" si="20"/>
        <v>0</v>
      </c>
      <c r="U171" s="1117">
        <f t="shared" si="20"/>
        <v>0</v>
      </c>
      <c r="V171" s="1117">
        <f t="shared" si="20"/>
        <v>0</v>
      </c>
    </row>
    <row r="172" spans="2:22" s="21" customFormat="1" ht="13.9">
      <c r="B172" s="29"/>
      <c r="C172" s="29"/>
      <c r="D172" s="29"/>
      <c r="E172" s="29"/>
      <c r="F172" s="29"/>
      <c r="G172" s="29"/>
      <c r="H172" s="738"/>
      <c r="I172" s="29"/>
      <c r="J172" s="29" t="s">
        <v>1798</v>
      </c>
      <c r="K172" s="29"/>
      <c r="L172" s="116"/>
      <c r="M172" s="29"/>
      <c r="N172" s="116"/>
      <c r="O172" s="29"/>
      <c r="P172" s="116"/>
      <c r="Q172" s="31" t="s">
        <v>186</v>
      </c>
      <c r="R172" s="1119">
        <f>R38+R84</f>
        <v>0</v>
      </c>
      <c r="S172" s="1119">
        <f t="shared" ref="S172:V172" si="21">S38+S84</f>
        <v>0</v>
      </c>
      <c r="T172" s="1119">
        <f t="shared" si="21"/>
        <v>0</v>
      </c>
      <c r="U172" s="1119">
        <f t="shared" si="21"/>
        <v>0</v>
      </c>
      <c r="V172" s="1119">
        <f t="shared" si="21"/>
        <v>0</v>
      </c>
    </row>
    <row r="173" spans="2:22" s="21" customFormat="1">
      <c r="B173" s="11"/>
      <c r="C173" s="11"/>
      <c r="D173" s="11"/>
      <c r="E173" s="11"/>
      <c r="F173" s="11"/>
      <c r="G173" s="11"/>
      <c r="H173" s="11"/>
      <c r="I173" s="11"/>
      <c r="J173" s="11"/>
      <c r="K173" s="11"/>
      <c r="L173" s="11"/>
      <c r="M173" s="11"/>
      <c r="N173" s="11"/>
      <c r="O173" s="11"/>
      <c r="P173" s="11"/>
      <c r="Q173" s="11"/>
      <c r="R173" s="399"/>
      <c r="S173" s="399"/>
      <c r="T173" s="399"/>
      <c r="U173" s="399"/>
      <c r="V173" s="399"/>
    </row>
    <row r="174" spans="2:22" s="21" customFormat="1" ht="14.25" customHeight="1">
      <c r="B174" s="12"/>
      <c r="C174" s="12"/>
      <c r="D174" s="80" t="s">
        <v>3268</v>
      </c>
      <c r="E174" s="81"/>
      <c r="F174" s="81"/>
      <c r="G174" s="81"/>
      <c r="H174" s="81"/>
      <c r="I174" s="81"/>
      <c r="J174" s="81"/>
      <c r="K174" s="106"/>
      <c r="L174" s="81"/>
      <c r="M174" s="81"/>
      <c r="N174" s="81"/>
      <c r="O174" s="81"/>
      <c r="P174" s="81"/>
      <c r="Q174" s="81"/>
      <c r="R174" s="1102"/>
      <c r="S174" s="1102"/>
      <c r="T174" s="1102"/>
      <c r="U174" s="1102"/>
      <c r="V174" s="1102"/>
    </row>
    <row r="175" spans="2:22" s="21" customFormat="1">
      <c r="B175" s="11"/>
      <c r="C175" s="11"/>
      <c r="D175" s="11"/>
      <c r="E175" s="11"/>
      <c r="F175" s="11"/>
      <c r="G175" s="11"/>
      <c r="H175" s="11"/>
      <c r="I175" s="11"/>
      <c r="J175" s="11"/>
      <c r="K175" s="11"/>
      <c r="L175" s="11"/>
      <c r="M175" s="11"/>
      <c r="N175" s="11"/>
      <c r="O175" s="11"/>
      <c r="P175" s="11"/>
      <c r="Q175" s="11"/>
      <c r="R175" s="399"/>
      <c r="S175" s="399"/>
      <c r="T175" s="399"/>
      <c r="U175" s="399"/>
      <c r="V175" s="399"/>
    </row>
    <row r="176" spans="2:22" s="21" customFormat="1" ht="14.25" customHeight="1">
      <c r="B176" s="8"/>
      <c r="C176" s="8"/>
      <c r="D176" s="20" t="s">
        <v>178</v>
      </c>
      <c r="E176" s="20" t="s">
        <v>203</v>
      </c>
      <c r="F176" s="7" t="s">
        <v>183</v>
      </c>
      <c r="G176" s="7"/>
      <c r="H176" s="11" t="s">
        <v>256</v>
      </c>
      <c r="I176" s="11" t="s">
        <v>259</v>
      </c>
      <c r="J176" s="20" t="s">
        <v>441</v>
      </c>
      <c r="K176" s="7" t="s">
        <v>3265</v>
      </c>
      <c r="L176" s="21" t="s">
        <v>185</v>
      </c>
      <c r="P176" s="21" t="s">
        <v>3247</v>
      </c>
      <c r="Q176" s="7" t="s">
        <v>186</v>
      </c>
      <c r="R176" s="1117">
        <f t="shared" ref="R176:V180" si="22">R41+R87</f>
        <v>0</v>
      </c>
      <c r="S176" s="1117">
        <f t="shared" si="22"/>
        <v>0</v>
      </c>
      <c r="T176" s="1117">
        <f t="shared" si="22"/>
        <v>0</v>
      </c>
      <c r="U176" s="1117">
        <f t="shared" si="22"/>
        <v>0</v>
      </c>
      <c r="V176" s="1117">
        <f t="shared" si="22"/>
        <v>0</v>
      </c>
    </row>
    <row r="177" spans="3:22" s="21" customFormat="1" ht="14.25" customHeight="1">
      <c r="C177" s="8"/>
      <c r="D177" s="20" t="s">
        <v>178</v>
      </c>
      <c r="E177" s="20" t="s">
        <v>203</v>
      </c>
      <c r="F177" s="7" t="s">
        <v>183</v>
      </c>
      <c r="G177" s="7"/>
      <c r="H177" s="11" t="s">
        <v>256</v>
      </c>
      <c r="I177" s="11" t="s">
        <v>259</v>
      </c>
      <c r="J177" s="20" t="s">
        <v>3269</v>
      </c>
      <c r="K177" s="7" t="s">
        <v>3265</v>
      </c>
      <c r="L177" s="21" t="s">
        <v>185</v>
      </c>
      <c r="P177" s="21" t="s">
        <v>3247</v>
      </c>
      <c r="Q177" s="7" t="s">
        <v>186</v>
      </c>
      <c r="R177" s="1117">
        <f t="shared" si="22"/>
        <v>0</v>
      </c>
      <c r="S177" s="1117">
        <f t="shared" si="22"/>
        <v>0</v>
      </c>
      <c r="T177" s="1117">
        <f t="shared" si="22"/>
        <v>0</v>
      </c>
      <c r="U177" s="1117">
        <f t="shared" si="22"/>
        <v>0</v>
      </c>
      <c r="V177" s="1117">
        <f t="shared" si="22"/>
        <v>0</v>
      </c>
    </row>
    <row r="178" spans="3:22" s="21" customFormat="1" ht="13.5" customHeight="1">
      <c r="C178" s="11"/>
      <c r="D178" s="11" t="s">
        <v>178</v>
      </c>
      <c r="E178" s="11" t="s">
        <v>203</v>
      </c>
      <c r="F178" s="7" t="s">
        <v>183</v>
      </c>
      <c r="G178" s="11"/>
      <c r="H178" s="101" t="s">
        <v>256</v>
      </c>
      <c r="I178" s="11" t="s">
        <v>259</v>
      </c>
      <c r="J178" s="11" t="s">
        <v>3270</v>
      </c>
      <c r="K178" s="11" t="s">
        <v>3265</v>
      </c>
      <c r="L178" s="21" t="s">
        <v>185</v>
      </c>
      <c r="M178" s="11"/>
      <c r="O178" s="11"/>
      <c r="P178" s="21" t="s">
        <v>3247</v>
      </c>
      <c r="Q178" s="7" t="s">
        <v>186</v>
      </c>
      <c r="R178" s="1117">
        <f t="shared" si="22"/>
        <v>0</v>
      </c>
      <c r="S178" s="1117">
        <f t="shared" si="22"/>
        <v>0</v>
      </c>
      <c r="T178" s="1117">
        <f t="shared" si="22"/>
        <v>0</v>
      </c>
      <c r="U178" s="1117">
        <f t="shared" si="22"/>
        <v>0</v>
      </c>
      <c r="V178" s="1117">
        <f t="shared" si="22"/>
        <v>0</v>
      </c>
    </row>
    <row r="179" spans="3:22" s="21" customFormat="1" ht="14.25" customHeight="1">
      <c r="C179" s="8"/>
      <c r="D179" s="20" t="s">
        <v>178</v>
      </c>
      <c r="E179" s="20" t="s">
        <v>203</v>
      </c>
      <c r="F179" s="7" t="s">
        <v>183</v>
      </c>
      <c r="G179" s="7"/>
      <c r="H179" s="11" t="s">
        <v>256</v>
      </c>
      <c r="I179" s="11" t="s">
        <v>259</v>
      </c>
      <c r="J179" s="11" t="s">
        <v>3275</v>
      </c>
      <c r="K179" s="7" t="s">
        <v>3265</v>
      </c>
      <c r="L179" s="21" t="s">
        <v>185</v>
      </c>
      <c r="P179" s="21" t="s">
        <v>3247</v>
      </c>
      <c r="Q179" s="7" t="s">
        <v>186</v>
      </c>
      <c r="R179" s="1117">
        <f t="shared" si="22"/>
        <v>0</v>
      </c>
      <c r="S179" s="1117">
        <f t="shared" si="22"/>
        <v>0</v>
      </c>
      <c r="T179" s="1117">
        <f t="shared" si="22"/>
        <v>0</v>
      </c>
      <c r="U179" s="1117">
        <f t="shared" si="22"/>
        <v>0</v>
      </c>
      <c r="V179" s="1117">
        <f t="shared" si="22"/>
        <v>0</v>
      </c>
    </row>
    <row r="180" spans="3:22" s="21" customFormat="1" ht="13.5" customHeight="1">
      <c r="C180" s="11"/>
      <c r="D180" s="11" t="s">
        <v>178</v>
      </c>
      <c r="E180" s="11" t="s">
        <v>203</v>
      </c>
      <c r="F180" s="7" t="s">
        <v>183</v>
      </c>
      <c r="G180" s="11"/>
      <c r="H180" s="101" t="s">
        <v>256</v>
      </c>
      <c r="I180" s="11" t="s">
        <v>259</v>
      </c>
      <c r="J180" s="11" t="s">
        <v>462</v>
      </c>
      <c r="K180" s="11" t="s">
        <v>3265</v>
      </c>
      <c r="L180" s="21" t="s">
        <v>185</v>
      </c>
      <c r="M180" s="11"/>
      <c r="O180" s="11"/>
      <c r="P180" s="21" t="s">
        <v>3247</v>
      </c>
      <c r="Q180" s="7" t="s">
        <v>186</v>
      </c>
      <c r="R180" s="1117">
        <f t="shared" si="22"/>
        <v>0</v>
      </c>
      <c r="S180" s="1117">
        <f t="shared" si="22"/>
        <v>0</v>
      </c>
      <c r="T180" s="1117">
        <f t="shared" si="22"/>
        <v>0</v>
      </c>
      <c r="U180" s="1117">
        <f t="shared" si="22"/>
        <v>0</v>
      </c>
      <c r="V180" s="1117">
        <f t="shared" si="22"/>
        <v>0</v>
      </c>
    </row>
    <row r="181" spans="3:22" s="21" customFormat="1" ht="13.5" customHeight="1">
      <c r="C181" s="29"/>
      <c r="D181" s="29"/>
      <c r="E181" s="29"/>
      <c r="F181" s="31"/>
      <c r="G181" s="29"/>
      <c r="H181" s="738"/>
      <c r="I181" s="29"/>
      <c r="J181" s="29" t="s">
        <v>1798</v>
      </c>
      <c r="K181" s="29"/>
      <c r="L181" s="116"/>
      <c r="M181" s="29"/>
      <c r="N181" s="116"/>
      <c r="O181" s="29"/>
      <c r="P181" s="116"/>
      <c r="Q181" s="31" t="s">
        <v>186</v>
      </c>
      <c r="R181" s="1119">
        <f>R46+R92</f>
        <v>0</v>
      </c>
      <c r="S181" s="1119">
        <f t="shared" ref="S181:V181" si="23">S46+S92</f>
        <v>0</v>
      </c>
      <c r="T181" s="1119">
        <f t="shared" si="23"/>
        <v>0</v>
      </c>
      <c r="U181" s="1119">
        <f t="shared" si="23"/>
        <v>0</v>
      </c>
      <c r="V181" s="1119">
        <f t="shared" si="23"/>
        <v>0</v>
      </c>
    </row>
    <row r="182" spans="3:22" s="21" customFormat="1" ht="13.5" customHeight="1">
      <c r="C182" s="11"/>
      <c r="D182" s="11"/>
      <c r="E182" s="11"/>
      <c r="F182" s="7"/>
      <c r="G182" s="11"/>
      <c r="H182" s="101"/>
      <c r="I182" s="11"/>
      <c r="J182" s="11"/>
      <c r="K182" s="11"/>
      <c r="M182" s="11"/>
      <c r="O182" s="11"/>
      <c r="Q182" s="7"/>
      <c r="R182" s="400"/>
      <c r="S182" s="400"/>
      <c r="T182" s="400"/>
      <c r="U182" s="400"/>
      <c r="V182" s="400"/>
    </row>
    <row r="183" spans="3:22" s="21" customFormat="1" ht="14.25" customHeight="1">
      <c r="C183" s="12"/>
      <c r="D183" s="80" t="s">
        <v>3271</v>
      </c>
      <c r="E183" s="81"/>
      <c r="F183" s="81"/>
      <c r="G183" s="81"/>
      <c r="H183" s="81"/>
      <c r="I183" s="81"/>
      <c r="J183" s="81"/>
      <c r="K183" s="106"/>
      <c r="L183" s="81"/>
      <c r="M183" s="81"/>
      <c r="N183" s="81"/>
      <c r="O183" s="81"/>
      <c r="P183" s="81"/>
      <c r="Q183" s="81"/>
      <c r="R183" s="1102"/>
      <c r="S183" s="1102"/>
      <c r="T183" s="1102"/>
      <c r="U183" s="1102"/>
      <c r="V183" s="1102"/>
    </row>
    <row r="184" spans="3:22" s="21" customFormat="1">
      <c r="C184" s="11"/>
      <c r="D184" s="11"/>
      <c r="E184" s="11"/>
      <c r="F184" s="11"/>
      <c r="G184" s="11"/>
      <c r="H184" s="11"/>
      <c r="I184" s="11"/>
      <c r="J184" s="11"/>
      <c r="K184" s="11"/>
      <c r="L184" s="11"/>
      <c r="M184" s="11"/>
      <c r="N184" s="11"/>
      <c r="O184" s="11"/>
      <c r="P184" s="11"/>
      <c r="Q184" s="11"/>
      <c r="R184" s="399"/>
      <c r="S184" s="399"/>
      <c r="T184" s="399"/>
      <c r="U184" s="399"/>
      <c r="V184" s="399"/>
    </row>
    <row r="185" spans="3:22" s="21" customFormat="1">
      <c r="C185" s="11"/>
      <c r="D185" s="11" t="s">
        <v>178</v>
      </c>
      <c r="E185" s="11" t="s">
        <v>203</v>
      </c>
      <c r="F185" s="11" t="s">
        <v>1646</v>
      </c>
      <c r="G185" s="11" t="s">
        <v>1861</v>
      </c>
      <c r="H185" s="11" t="s">
        <v>256</v>
      </c>
      <c r="I185" s="11" t="s">
        <v>259</v>
      </c>
      <c r="J185" s="11" t="s">
        <v>3272</v>
      </c>
      <c r="K185" s="11" t="s">
        <v>3265</v>
      </c>
      <c r="L185" s="21" t="s">
        <v>185</v>
      </c>
      <c r="M185" s="11"/>
      <c r="O185" s="11"/>
      <c r="P185" s="21" t="s">
        <v>3247</v>
      </c>
      <c r="Q185" s="7" t="s">
        <v>186</v>
      </c>
      <c r="R185" s="1117">
        <f t="shared" ref="R185:V187" si="24">R49+R95</f>
        <v>0</v>
      </c>
      <c r="S185" s="1117">
        <f t="shared" si="24"/>
        <v>0</v>
      </c>
      <c r="T185" s="1117">
        <f t="shared" si="24"/>
        <v>0</v>
      </c>
      <c r="U185" s="1117">
        <f t="shared" si="24"/>
        <v>0</v>
      </c>
      <c r="V185" s="1117">
        <f t="shared" si="24"/>
        <v>0</v>
      </c>
    </row>
    <row r="186" spans="3:22" s="21" customFormat="1" ht="14.25" customHeight="1">
      <c r="C186" s="8"/>
      <c r="D186" s="20" t="s">
        <v>178</v>
      </c>
      <c r="E186" s="20" t="s">
        <v>203</v>
      </c>
      <c r="F186" s="11" t="s">
        <v>1646</v>
      </c>
      <c r="G186" s="11" t="s">
        <v>1861</v>
      </c>
      <c r="H186" s="101" t="s">
        <v>256</v>
      </c>
      <c r="I186" s="11" t="s">
        <v>259</v>
      </c>
      <c r="J186" s="20" t="s">
        <v>3273</v>
      </c>
      <c r="K186" s="7" t="s">
        <v>3265</v>
      </c>
      <c r="L186" s="21" t="s">
        <v>185</v>
      </c>
      <c r="P186" s="21" t="s">
        <v>3247</v>
      </c>
      <c r="Q186" s="7" t="s">
        <v>186</v>
      </c>
      <c r="R186" s="1117">
        <f t="shared" si="24"/>
        <v>0</v>
      </c>
      <c r="S186" s="1117">
        <f t="shared" si="24"/>
        <v>0</v>
      </c>
      <c r="T186" s="1117">
        <f t="shared" si="24"/>
        <v>0</v>
      </c>
      <c r="U186" s="1117">
        <f t="shared" si="24"/>
        <v>0</v>
      </c>
      <c r="V186" s="1117">
        <f t="shared" si="24"/>
        <v>0</v>
      </c>
    </row>
    <row r="187" spans="3:22" s="21" customFormat="1" ht="14.25" customHeight="1">
      <c r="C187" s="8"/>
      <c r="D187" s="9"/>
      <c r="E187" s="9"/>
      <c r="F187" s="29"/>
      <c r="G187" s="29"/>
      <c r="H187" s="738"/>
      <c r="I187" s="29"/>
      <c r="J187" s="29" t="s">
        <v>1798</v>
      </c>
      <c r="K187" s="31"/>
      <c r="L187" s="116"/>
      <c r="M187" s="116"/>
      <c r="N187" s="116"/>
      <c r="O187" s="116"/>
      <c r="P187" s="116"/>
      <c r="Q187" s="31" t="s">
        <v>186</v>
      </c>
      <c r="R187" s="1119">
        <f t="shared" si="24"/>
        <v>0</v>
      </c>
      <c r="S187" s="1119">
        <f t="shared" si="24"/>
        <v>0</v>
      </c>
      <c r="T187" s="1119">
        <f t="shared" si="24"/>
        <v>0</v>
      </c>
      <c r="U187" s="1119">
        <f t="shared" si="24"/>
        <v>0</v>
      </c>
      <c r="V187" s="1119">
        <f t="shared" si="24"/>
        <v>0</v>
      </c>
    </row>
    <row r="188" spans="3:22" s="21" customFormat="1">
      <c r="C188" s="11"/>
      <c r="D188" s="11"/>
      <c r="E188" s="11"/>
      <c r="F188" s="11"/>
      <c r="G188" s="11"/>
      <c r="H188" s="11"/>
      <c r="I188" s="11"/>
      <c r="J188" s="11"/>
      <c r="K188" s="11"/>
      <c r="L188" s="11"/>
      <c r="M188" s="11"/>
      <c r="N188" s="11"/>
      <c r="O188" s="11"/>
      <c r="P188" s="11"/>
      <c r="Q188" s="11"/>
      <c r="R188" s="399"/>
      <c r="S188" s="399"/>
      <c r="T188" s="399"/>
      <c r="U188" s="399"/>
      <c r="V188" s="399"/>
    </row>
    <row r="189" spans="3:22" s="21" customFormat="1" ht="14.25" customHeight="1">
      <c r="C189" s="34" t="s">
        <v>3274</v>
      </c>
      <c r="D189" s="34"/>
      <c r="E189" s="33"/>
      <c r="F189" s="33"/>
      <c r="G189" s="33"/>
      <c r="H189" s="33"/>
      <c r="I189" s="33"/>
      <c r="J189" s="33"/>
      <c r="K189" s="33"/>
      <c r="L189" s="33"/>
      <c r="M189" s="33"/>
      <c r="N189" s="33"/>
      <c r="O189" s="33"/>
      <c r="P189" s="33"/>
      <c r="Q189" s="33"/>
      <c r="R189" s="401"/>
      <c r="S189" s="401"/>
      <c r="T189" s="401"/>
      <c r="U189" s="401"/>
      <c r="V189" s="401"/>
    </row>
    <row r="190" spans="3:22" s="21" customFormat="1">
      <c r="C190" s="11"/>
      <c r="D190" s="11"/>
      <c r="E190" s="11"/>
      <c r="F190" s="11"/>
      <c r="G190" s="11"/>
      <c r="H190" s="11"/>
      <c r="I190" s="11"/>
      <c r="J190" s="11"/>
      <c r="K190" s="11"/>
      <c r="L190" s="11"/>
      <c r="M190" s="11"/>
      <c r="N190" s="11"/>
      <c r="O190" s="11"/>
      <c r="P190" s="11"/>
      <c r="Q190" s="11"/>
      <c r="R190" s="399"/>
      <c r="S190" s="399"/>
      <c r="T190" s="399"/>
      <c r="U190" s="399"/>
      <c r="V190" s="399"/>
    </row>
    <row r="191" spans="3:22" s="21" customFormat="1" ht="14.25" customHeight="1">
      <c r="C191" s="12"/>
      <c r="D191" s="80" t="s">
        <v>3263</v>
      </c>
      <c r="E191" s="81"/>
      <c r="F191" s="81"/>
      <c r="G191" s="81"/>
      <c r="H191" s="81"/>
      <c r="I191" s="81"/>
      <c r="J191" s="81"/>
      <c r="K191" s="106"/>
      <c r="L191" s="81"/>
      <c r="M191" s="81"/>
      <c r="N191" s="81"/>
      <c r="O191" s="81"/>
      <c r="P191" s="81"/>
      <c r="Q191" s="81"/>
      <c r="R191" s="1102"/>
      <c r="S191" s="1102"/>
      <c r="T191" s="1102"/>
      <c r="U191" s="1102"/>
      <c r="V191" s="1102"/>
    </row>
    <row r="193" spans="4:22" s="21" customFormat="1" ht="14.25" customHeight="1">
      <c r="D193" s="20" t="s">
        <v>178</v>
      </c>
      <c r="E193" s="20" t="s">
        <v>203</v>
      </c>
      <c r="F193" s="20" t="s">
        <v>183</v>
      </c>
      <c r="G193" s="7"/>
      <c r="H193" s="11" t="s">
        <v>256</v>
      </c>
      <c r="I193" s="11" t="s">
        <v>261</v>
      </c>
      <c r="J193" s="20" t="s">
        <v>3264</v>
      </c>
      <c r="K193" s="7" t="s">
        <v>3265</v>
      </c>
      <c r="L193" s="21" t="s">
        <v>185</v>
      </c>
      <c r="P193" s="21" t="s">
        <v>3247</v>
      </c>
      <c r="Q193" s="7" t="s">
        <v>186</v>
      </c>
      <c r="R193" s="1117">
        <f t="shared" ref="R193:V196" si="25">R56+R102</f>
        <v>0</v>
      </c>
      <c r="S193" s="1117">
        <f t="shared" si="25"/>
        <v>0</v>
      </c>
      <c r="T193" s="1117">
        <f t="shared" si="25"/>
        <v>0</v>
      </c>
      <c r="U193" s="1117">
        <f t="shared" si="25"/>
        <v>0</v>
      </c>
      <c r="V193" s="1117">
        <f t="shared" si="25"/>
        <v>0</v>
      </c>
    </row>
    <row r="194" spans="4:22" s="21" customFormat="1" ht="14.25" customHeight="1">
      <c r="D194" s="20" t="s">
        <v>178</v>
      </c>
      <c r="E194" s="20" t="s">
        <v>203</v>
      </c>
      <c r="F194" s="20" t="s">
        <v>183</v>
      </c>
      <c r="G194" s="7"/>
      <c r="H194" s="11" t="s">
        <v>256</v>
      </c>
      <c r="I194" s="11" t="s">
        <v>261</v>
      </c>
      <c r="J194" s="20" t="s">
        <v>3266</v>
      </c>
      <c r="K194" s="7" t="s">
        <v>3265</v>
      </c>
      <c r="L194" s="21" t="s">
        <v>185</v>
      </c>
      <c r="P194" s="21" t="s">
        <v>3247</v>
      </c>
      <c r="Q194" s="7" t="s">
        <v>186</v>
      </c>
      <c r="R194" s="1117">
        <f t="shared" si="25"/>
        <v>0</v>
      </c>
      <c r="S194" s="1117">
        <f t="shared" si="25"/>
        <v>0</v>
      </c>
      <c r="T194" s="1117">
        <f t="shared" si="25"/>
        <v>0</v>
      </c>
      <c r="U194" s="1117">
        <f t="shared" si="25"/>
        <v>0</v>
      </c>
      <c r="V194" s="1117">
        <f t="shared" si="25"/>
        <v>0</v>
      </c>
    </row>
    <row r="195" spans="4:22" s="21" customFormat="1">
      <c r="D195" s="11" t="s">
        <v>178</v>
      </c>
      <c r="E195" s="11" t="s">
        <v>203</v>
      </c>
      <c r="F195" s="11" t="s">
        <v>183</v>
      </c>
      <c r="G195" s="11"/>
      <c r="H195" s="101" t="s">
        <v>256</v>
      </c>
      <c r="I195" s="11" t="s">
        <v>261</v>
      </c>
      <c r="J195" s="11" t="s">
        <v>3267</v>
      </c>
      <c r="K195" s="11" t="s">
        <v>3265</v>
      </c>
      <c r="L195" s="21" t="s">
        <v>185</v>
      </c>
      <c r="M195" s="11"/>
      <c r="O195" s="11"/>
      <c r="P195" s="21" t="s">
        <v>3247</v>
      </c>
      <c r="Q195" s="7" t="s">
        <v>186</v>
      </c>
      <c r="R195" s="1117">
        <f t="shared" si="25"/>
        <v>0</v>
      </c>
      <c r="S195" s="1117">
        <f t="shared" si="25"/>
        <v>0</v>
      </c>
      <c r="T195" s="1117">
        <f t="shared" si="25"/>
        <v>0</v>
      </c>
      <c r="U195" s="1117">
        <f t="shared" si="25"/>
        <v>0</v>
      </c>
      <c r="V195" s="1117">
        <f t="shared" si="25"/>
        <v>0</v>
      </c>
    </row>
    <row r="196" spans="4:22" s="21" customFormat="1" ht="13.9">
      <c r="D196" s="29"/>
      <c r="E196" s="29"/>
      <c r="F196" s="29"/>
      <c r="G196" s="29"/>
      <c r="H196" s="738"/>
      <c r="I196" s="29"/>
      <c r="J196" s="29" t="s">
        <v>1798</v>
      </c>
      <c r="K196" s="29"/>
      <c r="L196" s="116"/>
      <c r="M196" s="29"/>
      <c r="N196" s="116"/>
      <c r="O196" s="29"/>
      <c r="P196" s="116"/>
      <c r="Q196" s="31" t="s">
        <v>186</v>
      </c>
      <c r="R196" s="1119">
        <f t="shared" si="25"/>
        <v>0</v>
      </c>
      <c r="S196" s="1119">
        <f t="shared" si="25"/>
        <v>0</v>
      </c>
      <c r="T196" s="1119">
        <f t="shared" si="25"/>
        <v>0</v>
      </c>
      <c r="U196" s="1119">
        <f t="shared" si="25"/>
        <v>0</v>
      </c>
      <c r="V196" s="1119">
        <f t="shared" si="25"/>
        <v>0</v>
      </c>
    </row>
    <row r="197" spans="4:22" s="21" customFormat="1">
      <c r="D197" s="11"/>
      <c r="E197" s="11"/>
      <c r="F197" s="11"/>
      <c r="G197" s="11"/>
      <c r="H197" s="11"/>
      <c r="I197" s="11"/>
      <c r="J197" s="11"/>
      <c r="K197" s="11"/>
      <c r="L197" s="11"/>
      <c r="M197" s="11"/>
      <c r="N197" s="11"/>
      <c r="O197" s="11"/>
      <c r="P197" s="11"/>
      <c r="Q197" s="11"/>
      <c r="R197" s="399"/>
      <c r="S197" s="399"/>
      <c r="T197" s="399"/>
      <c r="U197" s="399"/>
      <c r="V197" s="399"/>
    </row>
    <row r="198" spans="4:22" s="21" customFormat="1" ht="14.25" customHeight="1">
      <c r="D198" s="80" t="s">
        <v>3268</v>
      </c>
      <c r="E198" s="81"/>
      <c r="F198" s="81"/>
      <c r="G198" s="81"/>
      <c r="H198" s="81"/>
      <c r="I198" s="81"/>
      <c r="J198" s="81"/>
      <c r="K198" s="106"/>
      <c r="L198" s="81"/>
      <c r="M198" s="81"/>
      <c r="N198" s="81"/>
      <c r="O198" s="81"/>
      <c r="P198" s="81"/>
      <c r="Q198" s="81"/>
      <c r="R198" s="1102"/>
      <c r="S198" s="1102"/>
      <c r="T198" s="1102"/>
      <c r="U198" s="1102"/>
      <c r="V198" s="1102"/>
    </row>
    <row r="199" spans="4:22" s="21" customFormat="1">
      <c r="D199" s="11"/>
      <c r="E199" s="11"/>
      <c r="F199" s="11"/>
      <c r="G199" s="11"/>
      <c r="H199" s="11"/>
      <c r="I199" s="11"/>
      <c r="J199" s="11"/>
      <c r="K199" s="11"/>
      <c r="L199" s="11"/>
      <c r="M199" s="11"/>
      <c r="N199" s="11"/>
      <c r="O199" s="11"/>
      <c r="P199" s="11"/>
      <c r="Q199" s="11"/>
      <c r="R199" s="399"/>
      <c r="S199" s="399"/>
      <c r="T199" s="399"/>
      <c r="U199" s="399"/>
      <c r="V199" s="399"/>
    </row>
    <row r="200" spans="4:22" s="21" customFormat="1" ht="14.25" customHeight="1">
      <c r="D200" s="20" t="s">
        <v>178</v>
      </c>
      <c r="E200" s="20" t="s">
        <v>203</v>
      </c>
      <c r="F200" s="7" t="s">
        <v>183</v>
      </c>
      <c r="G200" s="7"/>
      <c r="H200" s="11" t="s">
        <v>256</v>
      </c>
      <c r="I200" s="11" t="s">
        <v>261</v>
      </c>
      <c r="J200" s="20" t="s">
        <v>441</v>
      </c>
      <c r="K200" s="7" t="s">
        <v>3265</v>
      </c>
      <c r="L200" s="21" t="s">
        <v>185</v>
      </c>
      <c r="P200" s="21" t="s">
        <v>3247</v>
      </c>
      <c r="Q200" s="7" t="s">
        <v>186</v>
      </c>
      <c r="R200" s="1117">
        <f t="shared" ref="R200:V205" si="26">R62+R108</f>
        <v>0</v>
      </c>
      <c r="S200" s="1117">
        <f t="shared" si="26"/>
        <v>0</v>
      </c>
      <c r="T200" s="1117">
        <f t="shared" si="26"/>
        <v>0</v>
      </c>
      <c r="U200" s="1117">
        <f t="shared" si="26"/>
        <v>0</v>
      </c>
      <c r="V200" s="1117">
        <f t="shared" si="26"/>
        <v>0</v>
      </c>
    </row>
    <row r="201" spans="4:22" s="21" customFormat="1" ht="14.25" customHeight="1">
      <c r="D201" s="20" t="s">
        <v>178</v>
      </c>
      <c r="E201" s="20" t="s">
        <v>203</v>
      </c>
      <c r="F201" s="7" t="s">
        <v>183</v>
      </c>
      <c r="G201" s="7"/>
      <c r="H201" s="11" t="s">
        <v>256</v>
      </c>
      <c r="I201" s="11" t="s">
        <v>261</v>
      </c>
      <c r="J201" s="20" t="s">
        <v>3269</v>
      </c>
      <c r="K201" s="7" t="s">
        <v>3265</v>
      </c>
      <c r="L201" s="21" t="s">
        <v>185</v>
      </c>
      <c r="P201" s="21" t="s">
        <v>3247</v>
      </c>
      <c r="Q201" s="7" t="s">
        <v>186</v>
      </c>
      <c r="R201" s="1117">
        <f t="shared" si="26"/>
        <v>0</v>
      </c>
      <c r="S201" s="1117">
        <f t="shared" si="26"/>
        <v>0</v>
      </c>
      <c r="T201" s="1117">
        <f t="shared" si="26"/>
        <v>0</v>
      </c>
      <c r="U201" s="1117">
        <f t="shared" si="26"/>
        <v>0</v>
      </c>
      <c r="V201" s="1117">
        <f t="shared" si="26"/>
        <v>0</v>
      </c>
    </row>
    <row r="202" spans="4:22" s="21" customFormat="1">
      <c r="D202" s="11" t="s">
        <v>178</v>
      </c>
      <c r="E202" s="11" t="s">
        <v>203</v>
      </c>
      <c r="F202" s="7" t="s">
        <v>183</v>
      </c>
      <c r="G202" s="11"/>
      <c r="H202" s="101" t="s">
        <v>256</v>
      </c>
      <c r="I202" s="11" t="s">
        <v>261</v>
      </c>
      <c r="J202" s="11" t="s">
        <v>3270</v>
      </c>
      <c r="K202" s="11" t="s">
        <v>3265</v>
      </c>
      <c r="L202" s="21" t="s">
        <v>185</v>
      </c>
      <c r="M202" s="11"/>
      <c r="O202" s="11"/>
      <c r="P202" s="21" t="s">
        <v>3247</v>
      </c>
      <c r="Q202" s="7" t="s">
        <v>186</v>
      </c>
      <c r="R202" s="1117">
        <f t="shared" si="26"/>
        <v>0</v>
      </c>
      <c r="S202" s="1117">
        <f t="shared" si="26"/>
        <v>0</v>
      </c>
      <c r="T202" s="1117">
        <f t="shared" si="26"/>
        <v>0</v>
      </c>
      <c r="U202" s="1117">
        <f t="shared" si="26"/>
        <v>0</v>
      </c>
      <c r="V202" s="1117">
        <f t="shared" si="26"/>
        <v>0</v>
      </c>
    </row>
    <row r="203" spans="4:22" s="21" customFormat="1" ht="14.25" customHeight="1">
      <c r="D203" s="20" t="s">
        <v>178</v>
      </c>
      <c r="E203" s="20" t="s">
        <v>203</v>
      </c>
      <c r="F203" s="7" t="s">
        <v>183</v>
      </c>
      <c r="G203" s="7"/>
      <c r="H203" s="11" t="s">
        <v>256</v>
      </c>
      <c r="I203" s="11" t="s">
        <v>261</v>
      </c>
      <c r="J203" s="11" t="s">
        <v>3275</v>
      </c>
      <c r="K203" s="7" t="s">
        <v>3265</v>
      </c>
      <c r="L203" s="21" t="s">
        <v>185</v>
      </c>
      <c r="P203" s="21" t="s">
        <v>3247</v>
      </c>
      <c r="Q203" s="7" t="s">
        <v>186</v>
      </c>
      <c r="R203" s="1117">
        <f t="shared" si="26"/>
        <v>0</v>
      </c>
      <c r="S203" s="1117">
        <f t="shared" si="26"/>
        <v>0</v>
      </c>
      <c r="T203" s="1117">
        <f t="shared" si="26"/>
        <v>0</v>
      </c>
      <c r="U203" s="1117">
        <f t="shared" si="26"/>
        <v>0</v>
      </c>
      <c r="V203" s="1117">
        <f t="shared" si="26"/>
        <v>0</v>
      </c>
    </row>
    <row r="204" spans="4:22" s="21" customFormat="1">
      <c r="D204" s="11" t="s">
        <v>178</v>
      </c>
      <c r="E204" s="11" t="s">
        <v>203</v>
      </c>
      <c r="F204" s="7" t="s">
        <v>183</v>
      </c>
      <c r="G204" s="11"/>
      <c r="H204" s="101" t="s">
        <v>256</v>
      </c>
      <c r="I204" s="11" t="s">
        <v>261</v>
      </c>
      <c r="J204" s="11" t="s">
        <v>462</v>
      </c>
      <c r="K204" s="11" t="s">
        <v>3265</v>
      </c>
      <c r="L204" s="21" t="s">
        <v>185</v>
      </c>
      <c r="M204" s="11"/>
      <c r="O204" s="11"/>
      <c r="P204" s="21" t="s">
        <v>3247</v>
      </c>
      <c r="Q204" s="7" t="s">
        <v>186</v>
      </c>
      <c r="R204" s="1117">
        <f t="shared" si="26"/>
        <v>0</v>
      </c>
      <c r="S204" s="1117">
        <f t="shared" si="26"/>
        <v>0</v>
      </c>
      <c r="T204" s="1117">
        <f t="shared" si="26"/>
        <v>0</v>
      </c>
      <c r="U204" s="1117">
        <f t="shared" si="26"/>
        <v>0</v>
      </c>
      <c r="V204" s="1117">
        <f t="shared" si="26"/>
        <v>0</v>
      </c>
    </row>
    <row r="205" spans="4:22" s="21" customFormat="1" ht="13.9">
      <c r="D205" s="29"/>
      <c r="E205" s="29"/>
      <c r="F205" s="31"/>
      <c r="G205" s="29"/>
      <c r="H205" s="738"/>
      <c r="I205" s="29"/>
      <c r="J205" s="29" t="s">
        <v>1798</v>
      </c>
      <c r="K205" s="29"/>
      <c r="L205" s="116"/>
      <c r="M205" s="29"/>
      <c r="N205" s="116"/>
      <c r="O205" s="29"/>
      <c r="P205" s="116"/>
      <c r="Q205" s="31" t="s">
        <v>186</v>
      </c>
      <c r="R205" s="1119">
        <f t="shared" si="26"/>
        <v>0</v>
      </c>
      <c r="S205" s="1119">
        <f t="shared" si="26"/>
        <v>0</v>
      </c>
      <c r="T205" s="1119">
        <f t="shared" si="26"/>
        <v>0</v>
      </c>
      <c r="U205" s="1119">
        <f t="shared" si="26"/>
        <v>0</v>
      </c>
      <c r="V205" s="1119">
        <f t="shared" si="26"/>
        <v>0</v>
      </c>
    </row>
    <row r="206" spans="4:22" s="21" customFormat="1">
      <c r="D206" s="11"/>
      <c r="E206" s="11"/>
      <c r="F206" s="11"/>
      <c r="G206" s="11"/>
      <c r="H206" s="11"/>
      <c r="I206" s="11"/>
      <c r="J206" s="11"/>
      <c r="K206" s="11"/>
      <c r="L206" s="11"/>
      <c r="M206" s="11"/>
      <c r="O206" s="11"/>
      <c r="P206" s="11"/>
      <c r="Q206" s="11"/>
      <c r="R206" s="399"/>
      <c r="S206" s="399"/>
      <c r="T206" s="399"/>
      <c r="U206" s="399"/>
      <c r="V206" s="399"/>
    </row>
    <row r="207" spans="4:22" s="21" customFormat="1" ht="14.25" customHeight="1">
      <c r="D207" s="80" t="s">
        <v>3271</v>
      </c>
      <c r="E207" s="81"/>
      <c r="F207" s="81"/>
      <c r="G207" s="81"/>
      <c r="H207" s="81"/>
      <c r="I207" s="81"/>
      <c r="J207" s="81"/>
      <c r="K207" s="106"/>
      <c r="L207" s="81"/>
      <c r="M207" s="81"/>
      <c r="N207" s="81"/>
      <c r="O207" s="81"/>
      <c r="P207" s="81"/>
      <c r="Q207" s="81"/>
      <c r="R207" s="1102"/>
      <c r="S207" s="1102"/>
      <c r="T207" s="1102"/>
      <c r="U207" s="1102"/>
      <c r="V207" s="1102"/>
    </row>
    <row r="209" spans="2:22" s="21" customFormat="1">
      <c r="B209" s="11"/>
      <c r="C209" s="11"/>
      <c r="D209" s="11" t="s">
        <v>178</v>
      </c>
      <c r="E209" s="11" t="s">
        <v>203</v>
      </c>
      <c r="F209" s="11" t="s">
        <v>1646</v>
      </c>
      <c r="G209" s="11" t="s">
        <v>1861</v>
      </c>
      <c r="H209" s="11" t="s">
        <v>256</v>
      </c>
      <c r="I209" s="11" t="s">
        <v>261</v>
      </c>
      <c r="J209" s="11" t="s">
        <v>3272</v>
      </c>
      <c r="K209" s="11" t="s">
        <v>3265</v>
      </c>
      <c r="L209" s="21" t="s">
        <v>185</v>
      </c>
      <c r="M209" s="11"/>
      <c r="O209" s="11"/>
      <c r="P209" s="21" t="s">
        <v>3247</v>
      </c>
      <c r="Q209" s="7" t="s">
        <v>186</v>
      </c>
      <c r="R209" s="1117">
        <f t="shared" ref="R209:V211" si="27">R70+R116</f>
        <v>0</v>
      </c>
      <c r="S209" s="1117">
        <f t="shared" si="27"/>
        <v>0</v>
      </c>
      <c r="T209" s="1117">
        <f t="shared" si="27"/>
        <v>0</v>
      </c>
      <c r="U209" s="1117">
        <f t="shared" si="27"/>
        <v>0</v>
      </c>
      <c r="V209" s="1117">
        <f t="shared" si="27"/>
        <v>0</v>
      </c>
    </row>
    <row r="210" spans="2:22" s="21" customFormat="1" ht="14.25" customHeight="1">
      <c r="B210" s="8"/>
      <c r="C210" s="8"/>
      <c r="D210" s="20" t="s">
        <v>178</v>
      </c>
      <c r="E210" s="20" t="s">
        <v>203</v>
      </c>
      <c r="F210" s="11" t="s">
        <v>1646</v>
      </c>
      <c r="G210" s="11" t="s">
        <v>1861</v>
      </c>
      <c r="H210" s="101" t="s">
        <v>256</v>
      </c>
      <c r="I210" s="11" t="s">
        <v>261</v>
      </c>
      <c r="J210" s="20" t="s">
        <v>3273</v>
      </c>
      <c r="K210" s="7" t="s">
        <v>3265</v>
      </c>
      <c r="L210" s="21" t="s">
        <v>185</v>
      </c>
      <c r="P210" s="21" t="s">
        <v>3247</v>
      </c>
      <c r="Q210" s="7" t="s">
        <v>186</v>
      </c>
      <c r="R210" s="1117">
        <f t="shared" si="27"/>
        <v>0</v>
      </c>
      <c r="S210" s="1117">
        <f t="shared" si="27"/>
        <v>0</v>
      </c>
      <c r="T210" s="1117">
        <f t="shared" si="27"/>
        <v>0</v>
      </c>
      <c r="U210" s="1117">
        <f t="shared" si="27"/>
        <v>0</v>
      </c>
      <c r="V210" s="1117">
        <f t="shared" si="27"/>
        <v>0</v>
      </c>
    </row>
    <row r="211" spans="2:22" s="21" customFormat="1" ht="14.25" customHeight="1">
      <c r="B211" s="8"/>
      <c r="C211" s="8"/>
      <c r="D211" s="9"/>
      <c r="E211" s="9"/>
      <c r="F211" s="29"/>
      <c r="G211" s="29"/>
      <c r="H211" s="738"/>
      <c r="I211" s="29"/>
      <c r="J211" s="29" t="s">
        <v>1798</v>
      </c>
      <c r="K211" s="31"/>
      <c r="L211" s="116"/>
      <c r="M211" s="116"/>
      <c r="N211" s="116"/>
      <c r="O211" s="116"/>
      <c r="P211" s="116"/>
      <c r="Q211" s="31" t="s">
        <v>186</v>
      </c>
      <c r="R211" s="1119">
        <f t="shared" si="27"/>
        <v>0</v>
      </c>
      <c r="S211" s="1119">
        <f t="shared" si="27"/>
        <v>0</v>
      </c>
      <c r="T211" s="1119">
        <f t="shared" si="27"/>
        <v>0</v>
      </c>
      <c r="U211" s="1119">
        <f t="shared" si="27"/>
        <v>0</v>
      </c>
      <c r="V211" s="1119">
        <f t="shared" si="27"/>
        <v>0</v>
      </c>
    </row>
    <row r="212" spans="2:22" s="21" customFormat="1" ht="14.25" customHeight="1">
      <c r="B212" s="8"/>
      <c r="C212" s="8"/>
      <c r="D212" s="20"/>
      <c r="E212" s="20"/>
      <c r="F212" s="11"/>
      <c r="G212" s="11"/>
      <c r="H212" s="101"/>
      <c r="I212" s="11"/>
      <c r="J212" s="20"/>
      <c r="K212" s="7"/>
      <c r="Q212" s="7"/>
      <c r="R212" s="187"/>
      <c r="S212" s="187"/>
      <c r="T212" s="187"/>
      <c r="U212" s="187"/>
      <c r="V212" s="187"/>
    </row>
    <row r="213" spans="2:22" s="21" customFormat="1" ht="17.649999999999999">
      <c r="B213" s="28" t="s">
        <v>1807</v>
      </c>
      <c r="C213" s="27"/>
      <c r="D213" s="27"/>
      <c r="E213" s="93"/>
      <c r="F213" s="27"/>
      <c r="G213" s="27"/>
      <c r="H213" s="27"/>
      <c r="I213" s="27"/>
      <c r="J213" s="27"/>
      <c r="K213" s="27"/>
      <c r="L213" s="27"/>
      <c r="M213" s="27"/>
      <c r="N213" s="27"/>
      <c r="O213" s="27"/>
      <c r="P213" s="27"/>
      <c r="Q213" s="27"/>
      <c r="R213" s="27"/>
      <c r="S213" s="27"/>
      <c r="T213" s="27"/>
      <c r="U213" s="27"/>
      <c r="V2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R22:V22 R14:V14 R18:V18"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52" id="{7AFE4169-B2B2-4F5D-9F46-519FB8FB7335}">
            <xm:f>Cover!$E$15=R$6</xm:f>
            <x14:dxf>
              <fill>
                <patternFill>
                  <bgColor theme="7" tint="0.59996337778862885"/>
                </patternFill>
              </fill>
            </x14:dxf>
          </x14:cfRule>
          <x14:cfRule type="expression" priority="151" id="{9947E7BB-8FED-4736-9D11-6F74FB9A1489}">
            <xm:f>Cover!$E$15&lt;&gt;R$6</xm:f>
            <x14:dxf>
              <fill>
                <patternFill>
                  <bgColor theme="0" tint="-0.24994659260841701"/>
                </patternFill>
              </fill>
            </x14:dxf>
          </x14:cfRule>
          <xm:sqref>R35:V37 R81:V83</xm:sqref>
        </x14:conditionalFormatting>
        <x14:conditionalFormatting xmlns:xm="http://schemas.microsoft.com/office/excel/2006/main">
          <x14:cfRule type="expression" priority="32" id="{0A30F310-B5F7-40C9-A931-24494A5A89D8}">
            <xm:f>Cover!$E$15=R$6</xm:f>
            <x14:dxf>
              <fill>
                <patternFill>
                  <bgColor theme="7" tint="0.59996337778862885"/>
                </patternFill>
              </fill>
            </x14:dxf>
          </x14:cfRule>
          <x14:cfRule type="expression" priority="31" id="{2F18F128-4DE7-4353-8ACE-000B2AA8F3AF}">
            <xm:f>Cover!$E$15&lt;&gt;R$6</xm:f>
            <x14:dxf>
              <fill>
                <patternFill>
                  <bgColor theme="0" tint="-0.24994659260841701"/>
                </patternFill>
              </fill>
            </x14:dxf>
          </x14:cfRule>
          <xm:sqref>R41:V45</xm:sqref>
        </x14:conditionalFormatting>
        <x14:conditionalFormatting xmlns:xm="http://schemas.microsoft.com/office/excel/2006/main">
          <x14:cfRule type="expression" priority="30" id="{C61B006C-53EA-4675-8BBF-7D63A642CF7C}">
            <xm:f>Cover!$E$15=R$6</xm:f>
            <x14:dxf>
              <fill>
                <patternFill>
                  <bgColor theme="7" tint="0.59996337778862885"/>
                </patternFill>
              </fill>
            </x14:dxf>
          </x14:cfRule>
          <x14:cfRule type="expression" priority="29" id="{14A7CDAD-B7C1-4499-97DC-169BDD2EEACD}">
            <xm:f>Cover!$E$15&lt;&gt;R$6</xm:f>
            <x14:dxf>
              <fill>
                <patternFill>
                  <bgColor theme="0" tint="-0.24994659260841701"/>
                </patternFill>
              </fill>
            </x14:dxf>
          </x14:cfRule>
          <xm:sqref>R49:V50</xm:sqref>
        </x14:conditionalFormatting>
        <x14:conditionalFormatting xmlns:xm="http://schemas.microsoft.com/office/excel/2006/main">
          <x14:cfRule type="expression" priority="28" id="{7CB7B612-A20E-4002-ADB6-D32E3D8EEF0B}">
            <xm:f>Cover!$E$15=R$6</xm:f>
            <x14:dxf>
              <fill>
                <patternFill>
                  <bgColor theme="7" tint="0.59996337778862885"/>
                </patternFill>
              </fill>
            </x14:dxf>
          </x14:cfRule>
          <x14:cfRule type="expression" priority="27" id="{80D205ED-0561-428C-8D20-2BA1252BDD17}">
            <xm:f>Cover!$E$15&lt;&gt;R$6</xm:f>
            <x14:dxf>
              <fill>
                <patternFill>
                  <bgColor theme="0" tint="-0.24994659260841701"/>
                </patternFill>
              </fill>
            </x14:dxf>
          </x14:cfRule>
          <xm:sqref>R56:V58</xm:sqref>
        </x14:conditionalFormatting>
        <x14:conditionalFormatting xmlns:xm="http://schemas.microsoft.com/office/excel/2006/main">
          <x14:cfRule type="expression" priority="26" id="{2593E777-6EB1-4D17-B718-7953E8B3B20D}">
            <xm:f>Cover!$E$15=R$6</xm:f>
            <x14:dxf>
              <fill>
                <patternFill>
                  <bgColor theme="7" tint="0.59996337778862885"/>
                </patternFill>
              </fill>
            </x14:dxf>
          </x14:cfRule>
          <x14:cfRule type="expression" priority="25" id="{D5776435-8C06-4EE3-A90A-1055B52FDBCF}">
            <xm:f>Cover!$E$15&lt;&gt;R$6</xm:f>
            <x14:dxf>
              <fill>
                <patternFill>
                  <bgColor theme="0" tint="-0.24994659260841701"/>
                </patternFill>
              </fill>
            </x14:dxf>
          </x14:cfRule>
          <xm:sqref>R62:V66</xm:sqref>
        </x14:conditionalFormatting>
        <x14:conditionalFormatting xmlns:xm="http://schemas.microsoft.com/office/excel/2006/main">
          <x14:cfRule type="expression" priority="24" id="{899CE901-282D-4BEB-AA25-80115FB28B1F}">
            <xm:f>Cover!$E$15=R$6</xm:f>
            <x14:dxf>
              <fill>
                <patternFill>
                  <bgColor theme="7" tint="0.59996337778862885"/>
                </patternFill>
              </fill>
            </x14:dxf>
          </x14:cfRule>
          <x14:cfRule type="expression" priority="23" id="{0C4C5C74-EDE0-4693-B95F-3632DD59520F}">
            <xm:f>Cover!$E$15&lt;&gt;R$6</xm:f>
            <x14:dxf>
              <fill>
                <patternFill>
                  <bgColor theme="0" tint="-0.24994659260841701"/>
                </patternFill>
              </fill>
            </x14:dxf>
          </x14:cfRule>
          <xm:sqref>R70:V71 R73:V73</xm:sqref>
        </x14:conditionalFormatting>
        <x14:conditionalFormatting xmlns:xm="http://schemas.microsoft.com/office/excel/2006/main">
          <x14:cfRule type="expression" priority="22" id="{9CCCE9E5-1BF8-4660-B07E-E0CA077698BD}">
            <xm:f>Cover!$E$15=R$6</xm:f>
            <x14:dxf>
              <fill>
                <patternFill>
                  <bgColor theme="7" tint="0.59996337778862885"/>
                </patternFill>
              </fill>
            </x14:dxf>
          </x14:cfRule>
          <x14:cfRule type="expression" priority="21" id="{AC7EF3EE-50E5-479B-96BA-F031F05E9815}">
            <xm:f>Cover!$E$15&lt;&gt;R$6</xm:f>
            <x14:dxf>
              <fill>
                <patternFill>
                  <bgColor theme="0" tint="-0.24994659260841701"/>
                </patternFill>
              </fill>
            </x14:dxf>
          </x14:cfRule>
          <xm:sqref>R87:V91</xm:sqref>
        </x14:conditionalFormatting>
        <x14:conditionalFormatting xmlns:xm="http://schemas.microsoft.com/office/excel/2006/main">
          <x14:cfRule type="expression" priority="20" id="{036393FA-640C-4631-BEEF-D0280797E6B3}">
            <xm:f>Cover!$E$15=R$6</xm:f>
            <x14:dxf>
              <fill>
                <patternFill>
                  <bgColor theme="7" tint="0.59996337778862885"/>
                </patternFill>
              </fill>
            </x14:dxf>
          </x14:cfRule>
          <x14:cfRule type="expression" priority="19" id="{B826AEC5-790E-4007-B885-D43EE2FDA2D7}">
            <xm:f>Cover!$E$15&lt;&gt;R$6</xm:f>
            <x14:dxf>
              <fill>
                <patternFill>
                  <bgColor theme="0" tint="-0.24994659260841701"/>
                </patternFill>
              </fill>
            </x14:dxf>
          </x14:cfRule>
          <xm:sqref>R95:V96</xm:sqref>
        </x14:conditionalFormatting>
        <x14:conditionalFormatting xmlns:xm="http://schemas.microsoft.com/office/excel/2006/main">
          <x14:cfRule type="expression" priority="17" id="{D4931335-45CB-4D05-AC75-422A7C577CE8}">
            <xm:f>Cover!$E$15&lt;&gt;R$6</xm:f>
            <x14:dxf>
              <fill>
                <patternFill>
                  <bgColor theme="0" tint="-0.24994659260841701"/>
                </patternFill>
              </fill>
            </x14:dxf>
          </x14:cfRule>
          <x14:cfRule type="expression" priority="18" id="{50293463-BEC7-4AAE-842F-61C9E6807FC0}">
            <xm:f>Cover!$E$15=R$6</xm:f>
            <x14:dxf>
              <fill>
                <patternFill>
                  <bgColor theme="7" tint="0.59996337778862885"/>
                </patternFill>
              </fill>
            </x14:dxf>
          </x14:cfRule>
          <xm:sqref>R102:V104</xm:sqref>
        </x14:conditionalFormatting>
        <x14:conditionalFormatting xmlns:xm="http://schemas.microsoft.com/office/excel/2006/main">
          <x14:cfRule type="expression" priority="16" id="{1DB40F2C-485F-486D-82C8-FC32AF86B6B6}">
            <xm:f>Cover!$E$15=R$6</xm:f>
            <x14:dxf>
              <fill>
                <patternFill>
                  <bgColor theme="7" tint="0.59996337778862885"/>
                </patternFill>
              </fill>
            </x14:dxf>
          </x14:cfRule>
          <x14:cfRule type="expression" priority="15" id="{84693599-1ABE-4856-AAE3-03AFC0D6A23A}">
            <xm:f>Cover!$E$15&lt;&gt;R$6</xm:f>
            <x14:dxf>
              <fill>
                <patternFill>
                  <bgColor theme="0" tint="-0.24994659260841701"/>
                </patternFill>
              </fill>
            </x14:dxf>
          </x14:cfRule>
          <xm:sqref>R108:V112</xm:sqref>
        </x14:conditionalFormatting>
        <x14:conditionalFormatting xmlns:xm="http://schemas.microsoft.com/office/excel/2006/main">
          <x14:cfRule type="expression" priority="14" id="{EB4A8EAF-2221-4BD2-855C-FF2386829239}">
            <xm:f>Cover!$E$15=R$6</xm:f>
            <x14:dxf>
              <fill>
                <patternFill>
                  <bgColor theme="7" tint="0.59996337778862885"/>
                </patternFill>
              </fill>
            </x14:dxf>
          </x14:cfRule>
          <x14:cfRule type="expression" priority="13" id="{C92C7D1E-6BD4-4143-A719-FC2C75BDDA7F}">
            <xm:f>Cover!$E$15&lt;&gt;R$6</xm:f>
            <x14:dxf>
              <fill>
                <patternFill>
                  <bgColor theme="0" tint="-0.24994659260841701"/>
                </patternFill>
              </fill>
            </x14:dxf>
          </x14:cfRule>
          <xm:sqref>R116:V117</xm:sqref>
        </x14:conditionalFormatting>
        <x14:conditionalFormatting xmlns:xm="http://schemas.microsoft.com/office/excel/2006/main">
          <x14:cfRule type="expression" priority="12" id="{80316614-5DB8-406B-B7BD-FE2FA4D72EA1}">
            <xm:f>Cover!$E$15=R$6</xm:f>
            <x14:dxf>
              <fill>
                <patternFill>
                  <bgColor theme="7" tint="0.59996337778862885"/>
                </patternFill>
              </fill>
            </x14:dxf>
          </x14:cfRule>
          <x14:cfRule type="expression" priority="11" id="{473CB910-4871-4FE8-A72F-DE61564F8845}">
            <xm:f>Cover!$E$15&lt;&gt;R$6</xm:f>
            <x14:dxf>
              <fill>
                <patternFill>
                  <bgColor theme="0" tint="-0.24994659260841701"/>
                </patternFill>
              </fill>
            </x14:dxf>
          </x14:cfRule>
          <xm:sqref>R125:V127</xm:sqref>
        </x14:conditionalFormatting>
        <x14:conditionalFormatting xmlns:xm="http://schemas.microsoft.com/office/excel/2006/main">
          <x14:cfRule type="expression" priority="10" id="{FE8A22E2-9714-4070-BE76-715160F162DD}">
            <xm:f>Cover!$E$15=R$6</xm:f>
            <x14:dxf>
              <fill>
                <patternFill>
                  <bgColor theme="7" tint="0.59996337778862885"/>
                </patternFill>
              </fill>
            </x14:dxf>
          </x14:cfRule>
          <x14:cfRule type="expression" priority="9" id="{635C1D1B-D2F8-4916-9C14-D0630EB1E057}">
            <xm:f>Cover!$E$15&lt;&gt;R$6</xm:f>
            <x14:dxf>
              <fill>
                <patternFill>
                  <bgColor theme="0" tint="-0.24994659260841701"/>
                </patternFill>
              </fill>
            </x14:dxf>
          </x14:cfRule>
          <xm:sqref>R131:V135</xm:sqref>
        </x14:conditionalFormatting>
        <x14:conditionalFormatting xmlns:xm="http://schemas.microsoft.com/office/excel/2006/main">
          <x14:cfRule type="expression" priority="8" id="{07E10D45-936D-4E0E-8282-4AAAF21BA0F4}">
            <xm:f>Cover!$E$15=R$6</xm:f>
            <x14:dxf>
              <fill>
                <patternFill>
                  <bgColor theme="7" tint="0.59996337778862885"/>
                </patternFill>
              </fill>
            </x14:dxf>
          </x14:cfRule>
          <x14:cfRule type="expression" priority="7" id="{6706018E-3390-4A40-8EA5-7AED6D0DE2AA}">
            <xm:f>Cover!$E$15&lt;&gt;R$6</xm:f>
            <x14:dxf>
              <fill>
                <patternFill>
                  <bgColor theme="0" tint="-0.24994659260841701"/>
                </patternFill>
              </fill>
            </x14:dxf>
          </x14:cfRule>
          <xm:sqref>R139:V140</xm:sqref>
        </x14:conditionalFormatting>
        <x14:conditionalFormatting xmlns:xm="http://schemas.microsoft.com/office/excel/2006/main">
          <x14:cfRule type="expression" priority="6" id="{F8AFC978-715E-4861-B17E-C39C3F7227CD}">
            <xm:f>Cover!$E$15=R$6</xm:f>
            <x14:dxf>
              <fill>
                <patternFill>
                  <bgColor theme="7" tint="0.59996337778862885"/>
                </patternFill>
              </fill>
            </x14:dxf>
          </x14:cfRule>
          <x14:cfRule type="expression" priority="5" id="{BB7BE413-52D5-410C-81D4-974ADA27854C}">
            <xm:f>Cover!$E$15&lt;&gt;R$6</xm:f>
            <x14:dxf>
              <fill>
                <patternFill>
                  <bgColor theme="0" tint="-0.24994659260841701"/>
                </patternFill>
              </fill>
            </x14:dxf>
          </x14:cfRule>
          <xm:sqref>R146:V148</xm:sqref>
        </x14:conditionalFormatting>
        <x14:conditionalFormatting xmlns:xm="http://schemas.microsoft.com/office/excel/2006/main">
          <x14:cfRule type="expression" priority="4" id="{AEE0A009-08F8-488D-8A36-14B7E46266F5}">
            <xm:f>Cover!$E$15=R$6</xm:f>
            <x14:dxf>
              <fill>
                <patternFill>
                  <bgColor theme="7" tint="0.59996337778862885"/>
                </patternFill>
              </fill>
            </x14:dxf>
          </x14:cfRule>
          <x14:cfRule type="expression" priority="3" id="{5ACD25AD-92D5-4C0B-A357-83F00E1AF13F}">
            <xm:f>Cover!$E$15&lt;&gt;R$6</xm:f>
            <x14:dxf>
              <fill>
                <patternFill>
                  <bgColor theme="0" tint="-0.24994659260841701"/>
                </patternFill>
              </fill>
            </x14:dxf>
          </x14:cfRule>
          <xm:sqref>R152:V156</xm:sqref>
        </x14:conditionalFormatting>
        <x14:conditionalFormatting xmlns:xm="http://schemas.microsoft.com/office/excel/2006/main">
          <x14:cfRule type="expression" priority="2" id="{7C4CA540-5BA2-46D5-AB9D-3D78F906C56E}">
            <xm:f>Cover!$E$15=R$6</xm:f>
            <x14:dxf>
              <fill>
                <patternFill>
                  <bgColor theme="7" tint="0.59996337778862885"/>
                </patternFill>
              </fill>
            </x14:dxf>
          </x14:cfRule>
          <x14:cfRule type="expression" priority="1" id="{214FA546-C709-46BE-B169-D2FF06F44F76}">
            <xm:f>Cover!$E$15&lt;&gt;R$6</xm:f>
            <x14:dxf>
              <fill>
                <patternFill>
                  <bgColor theme="0" tint="-0.24994659260841701"/>
                </patternFill>
              </fill>
            </x14:dxf>
          </x14:cfRule>
          <xm:sqref>R160:V161</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1E00-BFF1-4F79-9A97-E83175D47014}">
  <sheetPr codeName="Sheet54">
    <tabColor rgb="FFFF0066"/>
    <pageSetUpPr autoPageBreaks="0"/>
  </sheetPr>
  <dimension ref="A1:CC109"/>
  <sheetViews>
    <sheetView zoomScale="40" zoomScaleNormal="40" workbookViewId="0">
      <pane ySplit="6" topLeftCell="A7" activePane="bottomLeft" state="frozen"/>
      <selection pane="bottomLeft" activeCell="T6" sqref="T6"/>
      <selection activeCell="G59" sqref="G59"/>
    </sheetView>
  </sheetViews>
  <sheetFormatPr defaultColWidth="0" defaultRowHeight="13.5"/>
  <cols>
    <col min="1" max="1" width="14.42578125" style="11" customWidth="1"/>
    <col min="2" max="2" width="2.42578125" style="11" customWidth="1"/>
    <col min="3" max="3" width="1.5703125" style="11" customWidth="1"/>
    <col min="4" max="5" width="24.5703125" style="11" bestFit="1" customWidth="1"/>
    <col min="6" max="6" width="26.42578125" style="11" customWidth="1"/>
    <col min="7" max="7" width="10.5703125" style="11" bestFit="1" customWidth="1"/>
    <col min="8" max="8" width="20" style="11" bestFit="1" customWidth="1"/>
    <col min="9" max="9" width="13.42578125" style="11" bestFit="1" customWidth="1"/>
    <col min="10" max="10" width="10.5703125" style="11" bestFit="1" customWidth="1"/>
    <col min="11" max="11" width="10.42578125" style="11" customWidth="1"/>
    <col min="12" max="18" width="18.5703125" style="11" customWidth="1"/>
    <col min="19" max="23" width="1.5703125" style="11" customWidth="1"/>
    <col min="24" max="29" width="1.5703125" style="11" hidden="1" customWidth="1"/>
    <col min="30" max="32" width="2" style="11" hidden="1" customWidth="1"/>
    <col min="33" max="50" width="18.42578125" style="11" hidden="1" customWidth="1"/>
    <col min="51" max="57" width="14" style="11" hidden="1" customWidth="1"/>
    <col min="58" max="62" width="18.42578125" style="11" hidden="1" customWidth="1"/>
    <col min="63" max="64" width="14" style="11" hidden="1" customWidth="1"/>
    <col min="65" max="81" width="18.42578125" style="11" hidden="1" customWidth="1"/>
    <col min="82" max="16384" width="14" style="11" hidden="1"/>
  </cols>
  <sheetData>
    <row r="1" spans="1:18" s="2" customFormat="1" ht="25.15">
      <c r="A1" s="62" t="s">
        <v>1619</v>
      </c>
      <c r="B1" s="3"/>
      <c r="M1" s="4"/>
      <c r="N1" s="4"/>
      <c r="O1" s="4"/>
      <c r="P1" s="4"/>
      <c r="Q1" s="4"/>
      <c r="R1" s="4"/>
    </row>
    <row r="2" spans="1:18" s="2" customFormat="1" ht="25.15">
      <c r="A2" s="4" t="str">
        <f>Cover!$E$13</f>
        <v>Master</v>
      </c>
      <c r="B2" s="3"/>
    </row>
    <row r="3" spans="1:18" s="2" customFormat="1" ht="25.15">
      <c r="A3" s="4">
        <f>Cover!$E$15</f>
        <v>2026</v>
      </c>
      <c r="B3" s="4"/>
      <c r="C3" s="4"/>
      <c r="D3" s="4"/>
    </row>
    <row r="4" spans="1:18" s="5" customFormat="1" ht="25.5" thickBot="1">
      <c r="A4" s="1305" t="s">
        <v>1072</v>
      </c>
      <c r="B4" s="6"/>
    </row>
    <row r="5" spans="1:18" s="37" customFormat="1" ht="15">
      <c r="A5" s="7"/>
      <c r="B5" s="8"/>
      <c r="C5" s="8"/>
      <c r="D5" s="36"/>
      <c r="E5" s="36"/>
      <c r="F5" s="36"/>
      <c r="K5" s="7"/>
      <c r="L5" s="7"/>
      <c r="Q5" s="157"/>
      <c r="R5" s="157"/>
    </row>
    <row r="6" spans="1:18" s="37" customFormat="1" ht="15">
      <c r="A6" s="21"/>
      <c r="B6" s="57"/>
      <c r="C6" s="57"/>
      <c r="D6" s="36" t="s">
        <v>165</v>
      </c>
      <c r="E6" s="36" t="s">
        <v>166</v>
      </c>
      <c r="F6" s="36" t="s">
        <v>1809</v>
      </c>
      <c r="G6" s="37" t="s">
        <v>175</v>
      </c>
      <c r="H6" s="37" t="s">
        <v>2844</v>
      </c>
      <c r="I6" s="37" t="s">
        <v>1790</v>
      </c>
      <c r="J6" s="37" t="s">
        <v>1622</v>
      </c>
      <c r="K6" s="37" t="s">
        <v>176</v>
      </c>
      <c r="L6" s="37" t="s">
        <v>16</v>
      </c>
      <c r="M6" s="37" t="s">
        <v>3280</v>
      </c>
      <c r="N6" s="37" t="s">
        <v>309</v>
      </c>
      <c r="O6" s="37" t="s">
        <v>3281</v>
      </c>
      <c r="P6" s="37" t="s">
        <v>3282</v>
      </c>
      <c r="Q6" s="37" t="s">
        <v>3283</v>
      </c>
      <c r="R6" s="37" t="s">
        <v>12</v>
      </c>
    </row>
    <row r="7" spans="1:18" s="37" customFormat="1" ht="10.5" customHeight="1">
      <c r="A7" s="21"/>
      <c r="B7" s="57"/>
      <c r="C7" s="57"/>
      <c r="D7" s="36"/>
      <c r="E7" s="36"/>
      <c r="F7" s="36"/>
    </row>
    <row r="8" spans="1:18" s="37" customFormat="1" ht="18.75" customHeight="1">
      <c r="A8" s="27"/>
      <c r="B8" s="1061" t="s">
        <v>3284</v>
      </c>
      <c r="C8" s="1060"/>
      <c r="D8" s="27"/>
      <c r="E8" s="27"/>
      <c r="F8" s="27"/>
      <c r="G8" s="27"/>
      <c r="H8" s="27"/>
      <c r="I8" s="27"/>
      <c r="J8" s="27"/>
      <c r="K8" s="27"/>
      <c r="L8" s="27"/>
      <c r="M8" s="27"/>
      <c r="N8" s="27"/>
      <c r="O8" s="27"/>
      <c r="P8" s="27"/>
      <c r="Q8" s="27"/>
      <c r="R8" s="27"/>
    </row>
    <row r="9" spans="1:18" s="37" customFormat="1" ht="7.5" customHeight="1">
      <c r="A9" s="11"/>
      <c r="B9" s="75"/>
      <c r="C9" s="11"/>
      <c r="D9" s="11"/>
      <c r="E9" s="11"/>
      <c r="F9" s="11"/>
      <c r="G9" s="11"/>
      <c r="H9" s="11"/>
      <c r="I9" s="11"/>
      <c r="J9" s="11"/>
      <c r="K9" s="11"/>
      <c r="L9" s="11"/>
      <c r="M9" s="11"/>
      <c r="N9" s="11"/>
      <c r="O9" s="11"/>
      <c r="P9" s="11"/>
      <c r="Q9" s="11"/>
      <c r="R9" s="11"/>
    </row>
    <row r="10" spans="1:18" s="37" customFormat="1" ht="17.649999999999999">
      <c r="A10" s="27"/>
      <c r="B10" s="28" t="s">
        <v>2837</v>
      </c>
      <c r="C10" s="27"/>
      <c r="D10" s="27"/>
      <c r="E10" s="27"/>
      <c r="F10" s="27"/>
      <c r="G10" s="27"/>
      <c r="H10" s="27"/>
      <c r="I10" s="27"/>
      <c r="J10" s="27"/>
      <c r="K10" s="27"/>
      <c r="L10" s="27"/>
      <c r="M10" s="27"/>
      <c r="N10" s="27"/>
      <c r="O10" s="27"/>
      <c r="P10" s="27"/>
      <c r="Q10" s="27"/>
      <c r="R10" s="27"/>
    </row>
    <row r="11" spans="1:18" s="37" customFormat="1" ht="15">
      <c r="A11" s="11"/>
      <c r="B11" s="11"/>
      <c r="C11" s="11"/>
      <c r="D11" s="11"/>
      <c r="E11" s="11"/>
      <c r="F11" s="11"/>
      <c r="G11" s="11"/>
      <c r="H11" s="11"/>
      <c r="I11" s="11"/>
      <c r="J11" s="11"/>
      <c r="K11" s="11"/>
      <c r="L11" s="11"/>
      <c r="M11" s="11"/>
      <c r="N11" s="11"/>
      <c r="O11" s="11"/>
      <c r="P11" s="11"/>
      <c r="Q11" s="11"/>
      <c r="R11" s="11"/>
    </row>
    <row r="12" spans="1:18" s="37" customFormat="1" ht="15">
      <c r="A12" s="7"/>
      <c r="B12" s="30"/>
      <c r="C12" s="30"/>
      <c r="D12" s="20" t="s">
        <v>178</v>
      </c>
      <c r="E12" s="20" t="s">
        <v>211</v>
      </c>
      <c r="F12" s="1343" t="s">
        <v>183</v>
      </c>
      <c r="G12" s="7" t="s">
        <v>185</v>
      </c>
      <c r="H12" s="7"/>
      <c r="I12" s="7" t="s">
        <v>2809</v>
      </c>
      <c r="J12" s="7"/>
      <c r="K12" s="7" t="s">
        <v>186</v>
      </c>
      <c r="L12" s="1496"/>
      <c r="M12" s="1496"/>
      <c r="N12" s="1496"/>
      <c r="O12" s="1496"/>
      <c r="P12" s="1496"/>
      <c r="Q12" s="1496"/>
      <c r="R12" s="1496"/>
    </row>
    <row r="13" spans="1:18" s="37" customFormat="1" ht="15">
      <c r="A13" s="7"/>
      <c r="B13" s="30"/>
      <c r="C13" s="30"/>
      <c r="D13" s="20" t="s">
        <v>178</v>
      </c>
      <c r="E13" s="20" t="s">
        <v>211</v>
      </c>
      <c r="F13" s="1343" t="s">
        <v>183</v>
      </c>
      <c r="G13" s="7" t="s">
        <v>185</v>
      </c>
      <c r="H13" s="7"/>
      <c r="I13" s="7" t="s">
        <v>2809</v>
      </c>
      <c r="J13" s="7"/>
      <c r="K13" s="7" t="s">
        <v>186</v>
      </c>
      <c r="L13" s="1496"/>
      <c r="M13" s="1496"/>
      <c r="N13" s="1496"/>
      <c r="O13" s="1496"/>
      <c r="P13" s="1496"/>
      <c r="Q13" s="1496"/>
      <c r="R13" s="1496"/>
    </row>
    <row r="14" spans="1:18" s="37" customFormat="1" ht="15">
      <c r="A14" s="7"/>
      <c r="B14" s="30"/>
      <c r="C14" s="30"/>
      <c r="D14" s="20" t="s">
        <v>178</v>
      </c>
      <c r="E14" s="20" t="s">
        <v>211</v>
      </c>
      <c r="F14" s="1343" t="s">
        <v>183</v>
      </c>
      <c r="G14" s="7" t="s">
        <v>185</v>
      </c>
      <c r="H14" s="7"/>
      <c r="I14" s="7" t="s">
        <v>2809</v>
      </c>
      <c r="J14" s="7"/>
      <c r="K14" s="7" t="s">
        <v>186</v>
      </c>
      <c r="L14" s="1496"/>
      <c r="M14" s="1496"/>
      <c r="N14" s="1496"/>
      <c r="O14" s="1496"/>
      <c r="P14" s="1496"/>
      <c r="Q14" s="1496"/>
      <c r="R14" s="1496"/>
    </row>
    <row r="15" spans="1:18" s="37" customFormat="1" ht="15">
      <c r="A15" s="7"/>
      <c r="B15" s="30"/>
      <c r="C15" s="30"/>
      <c r="D15" s="20" t="s">
        <v>178</v>
      </c>
      <c r="E15" s="20" t="s">
        <v>211</v>
      </c>
      <c r="F15" s="1343" t="s">
        <v>183</v>
      </c>
      <c r="G15" s="7" t="s">
        <v>185</v>
      </c>
      <c r="H15" s="7"/>
      <c r="I15" s="7" t="s">
        <v>2809</v>
      </c>
      <c r="J15" s="7"/>
      <c r="K15" s="7" t="s">
        <v>186</v>
      </c>
      <c r="L15" s="1496"/>
      <c r="M15" s="1496"/>
      <c r="N15" s="1496"/>
      <c r="O15" s="1496"/>
      <c r="P15" s="1496"/>
      <c r="Q15" s="1496"/>
      <c r="R15" s="1496"/>
    </row>
    <row r="16" spans="1:18" s="37" customFormat="1" ht="15">
      <c r="A16" s="15"/>
      <c r="B16" s="13"/>
      <c r="C16" s="13"/>
      <c r="D16" s="15" t="s">
        <v>178</v>
      </c>
      <c r="E16" s="15" t="s">
        <v>211</v>
      </c>
      <c r="F16" s="1343" t="s">
        <v>183</v>
      </c>
      <c r="G16" s="7" t="s">
        <v>185</v>
      </c>
      <c r="H16" s="7"/>
      <c r="I16" s="7" t="s">
        <v>2809</v>
      </c>
      <c r="J16" s="7"/>
      <c r="K16" s="7" t="s">
        <v>186</v>
      </c>
      <c r="L16" s="1496"/>
      <c r="M16" s="1496"/>
      <c r="N16" s="1496"/>
      <c r="O16" s="1496"/>
      <c r="P16" s="1496"/>
      <c r="Q16" s="1496"/>
      <c r="R16" s="1496"/>
    </row>
    <row r="17" spans="4:18" s="37" customFormat="1" ht="15">
      <c r="D17" s="15" t="s">
        <v>178</v>
      </c>
      <c r="E17" s="15" t="s">
        <v>211</v>
      </c>
      <c r="F17" s="1343" t="s">
        <v>183</v>
      </c>
      <c r="G17" s="7" t="s">
        <v>185</v>
      </c>
      <c r="H17" s="7"/>
      <c r="I17" s="7" t="s">
        <v>2809</v>
      </c>
      <c r="J17" s="7"/>
      <c r="K17" s="7" t="s">
        <v>186</v>
      </c>
      <c r="L17" s="1496"/>
      <c r="M17" s="1496"/>
      <c r="N17" s="1496"/>
      <c r="O17" s="1496"/>
      <c r="P17" s="1496"/>
      <c r="Q17" s="1496"/>
      <c r="R17" s="1496"/>
    </row>
    <row r="18" spans="4:18" s="37" customFormat="1" ht="15">
      <c r="D18" s="15" t="s">
        <v>178</v>
      </c>
      <c r="E18" s="15" t="s">
        <v>211</v>
      </c>
      <c r="F18" s="1343" t="s">
        <v>183</v>
      </c>
      <c r="G18" s="7" t="s">
        <v>185</v>
      </c>
      <c r="H18" s="7"/>
      <c r="I18" s="7" t="s">
        <v>2809</v>
      </c>
      <c r="J18" s="7"/>
      <c r="K18" s="7" t="s">
        <v>186</v>
      </c>
      <c r="L18" s="1496"/>
      <c r="M18" s="1496"/>
      <c r="N18" s="1496"/>
      <c r="O18" s="1496"/>
      <c r="P18" s="1496"/>
      <c r="Q18" s="1496"/>
      <c r="R18" s="1496"/>
    </row>
    <row r="19" spans="4:18" s="37" customFormat="1" ht="15">
      <c r="D19" s="15" t="s">
        <v>178</v>
      </c>
      <c r="E19" s="15" t="s">
        <v>211</v>
      </c>
      <c r="F19" s="1343" t="s">
        <v>183</v>
      </c>
      <c r="G19" s="7" t="s">
        <v>185</v>
      </c>
      <c r="H19" s="7"/>
      <c r="I19" s="7" t="s">
        <v>2809</v>
      </c>
      <c r="J19" s="7"/>
      <c r="K19" s="7" t="s">
        <v>186</v>
      </c>
      <c r="L19" s="1496"/>
      <c r="M19" s="1496"/>
      <c r="N19" s="1496"/>
      <c r="O19" s="1496"/>
      <c r="P19" s="1496"/>
      <c r="Q19" s="1496"/>
      <c r="R19" s="1496"/>
    </row>
    <row r="20" spans="4:18" s="37" customFormat="1" ht="15">
      <c r="D20" s="11" t="s">
        <v>178</v>
      </c>
      <c r="E20" s="11" t="s">
        <v>211</v>
      </c>
      <c r="F20" s="1343" t="s">
        <v>183</v>
      </c>
      <c r="G20" s="7" t="s">
        <v>185</v>
      </c>
      <c r="H20" s="11"/>
      <c r="I20" s="7" t="s">
        <v>2809</v>
      </c>
      <c r="J20" s="11"/>
      <c r="K20" s="7" t="s">
        <v>186</v>
      </c>
      <c r="L20" s="1496"/>
      <c r="M20" s="1496"/>
      <c r="N20" s="1496"/>
      <c r="O20" s="1496"/>
      <c r="P20" s="1496"/>
      <c r="Q20" s="1496"/>
      <c r="R20" s="1496"/>
    </row>
    <row r="21" spans="4:18" s="37" customFormat="1" ht="15">
      <c r="D21" s="11" t="s">
        <v>178</v>
      </c>
      <c r="E21" s="11" t="s">
        <v>211</v>
      </c>
      <c r="F21" s="1343" t="s">
        <v>183</v>
      </c>
      <c r="G21" s="7" t="s">
        <v>185</v>
      </c>
      <c r="H21" s="11"/>
      <c r="I21" s="7" t="s">
        <v>2809</v>
      </c>
      <c r="J21" s="11"/>
      <c r="K21" s="7" t="s">
        <v>186</v>
      </c>
      <c r="L21" s="1496"/>
      <c r="M21" s="1496"/>
      <c r="N21" s="1496"/>
      <c r="O21" s="1496"/>
      <c r="P21" s="1496"/>
      <c r="Q21" s="1496"/>
      <c r="R21" s="1496"/>
    </row>
    <row r="22" spans="4:18" s="37" customFormat="1" ht="15">
      <c r="D22" s="11" t="s">
        <v>178</v>
      </c>
      <c r="E22" s="11" t="s">
        <v>211</v>
      </c>
      <c r="F22" s="237" t="s">
        <v>3285</v>
      </c>
      <c r="G22" s="7" t="s">
        <v>185</v>
      </c>
      <c r="H22" s="11"/>
      <c r="I22" s="7" t="s">
        <v>2809</v>
      </c>
      <c r="J22" s="11"/>
      <c r="K22" s="7" t="s">
        <v>186</v>
      </c>
      <c r="L22" s="1496"/>
      <c r="M22" s="1496"/>
      <c r="N22" s="1496"/>
      <c r="O22" s="1496"/>
      <c r="P22" s="1496"/>
      <c r="Q22" s="1496"/>
      <c r="R22" s="1496"/>
    </row>
    <row r="23" spans="4:18" s="37" customFormat="1" ht="15">
      <c r="D23" s="11" t="s">
        <v>178</v>
      </c>
      <c r="E23" s="11" t="s">
        <v>211</v>
      </c>
      <c r="F23" s="237" t="s">
        <v>3285</v>
      </c>
      <c r="G23" s="7" t="s">
        <v>185</v>
      </c>
      <c r="H23" s="11"/>
      <c r="I23" s="7" t="s">
        <v>2809</v>
      </c>
      <c r="J23" s="11"/>
      <c r="K23" s="7" t="s">
        <v>186</v>
      </c>
      <c r="L23" s="1496"/>
      <c r="M23" s="1496"/>
      <c r="N23" s="1496"/>
      <c r="O23" s="1496"/>
      <c r="P23" s="1496"/>
      <c r="Q23" s="1496"/>
      <c r="R23" s="1496"/>
    </row>
    <row r="24" spans="4:18" s="37" customFormat="1" ht="15">
      <c r="D24" s="11" t="s">
        <v>178</v>
      </c>
      <c r="E24" s="11" t="s">
        <v>211</v>
      </c>
      <c r="F24" s="237" t="s">
        <v>3285</v>
      </c>
      <c r="G24" s="7" t="s">
        <v>185</v>
      </c>
      <c r="H24" s="11"/>
      <c r="I24" s="7" t="s">
        <v>2809</v>
      </c>
      <c r="J24" s="11"/>
      <c r="K24" s="7" t="s">
        <v>186</v>
      </c>
      <c r="L24" s="1496"/>
      <c r="M24" s="1496"/>
      <c r="N24" s="1496"/>
      <c r="O24" s="1496"/>
      <c r="P24" s="1496"/>
      <c r="Q24" s="1496"/>
      <c r="R24" s="1496"/>
    </row>
    <row r="25" spans="4:18" s="37" customFormat="1" ht="15">
      <c r="D25" s="11" t="s">
        <v>178</v>
      </c>
      <c r="E25" s="11" t="s">
        <v>211</v>
      </c>
      <c r="F25" s="237" t="s">
        <v>3285</v>
      </c>
      <c r="G25" s="7" t="s">
        <v>185</v>
      </c>
      <c r="H25" s="11"/>
      <c r="I25" s="7" t="s">
        <v>2809</v>
      </c>
      <c r="J25" s="11"/>
      <c r="K25" s="7" t="s">
        <v>186</v>
      </c>
      <c r="L25" s="1496"/>
      <c r="M25" s="1496"/>
      <c r="N25" s="1496"/>
      <c r="O25" s="1496"/>
      <c r="P25" s="1496"/>
      <c r="Q25" s="1496"/>
      <c r="R25" s="1496"/>
    </row>
    <row r="26" spans="4:18" s="37" customFormat="1" ht="15">
      <c r="D26" s="11" t="s">
        <v>178</v>
      </c>
      <c r="E26" s="11" t="s">
        <v>211</v>
      </c>
      <c r="F26" s="237" t="s">
        <v>3285</v>
      </c>
      <c r="G26" s="7" t="s">
        <v>185</v>
      </c>
      <c r="H26" s="11"/>
      <c r="I26" s="7" t="s">
        <v>2809</v>
      </c>
      <c r="J26" s="11"/>
      <c r="K26" s="7" t="s">
        <v>186</v>
      </c>
      <c r="L26" s="1496"/>
      <c r="M26" s="1496"/>
      <c r="N26" s="1496"/>
      <c r="O26" s="1496"/>
      <c r="P26" s="1496"/>
      <c r="Q26" s="1496"/>
      <c r="R26" s="1496"/>
    </row>
    <row r="27" spans="4:18" s="37" customFormat="1" ht="15">
      <c r="D27" s="11" t="s">
        <v>178</v>
      </c>
      <c r="E27" s="11" t="s">
        <v>211</v>
      </c>
      <c r="F27" s="237" t="s">
        <v>3285</v>
      </c>
      <c r="G27" s="7" t="s">
        <v>185</v>
      </c>
      <c r="H27" s="11"/>
      <c r="I27" s="7" t="s">
        <v>2809</v>
      </c>
      <c r="J27" s="11"/>
      <c r="K27" s="7" t="s">
        <v>186</v>
      </c>
      <c r="L27" s="1496"/>
      <c r="M27" s="1496"/>
      <c r="N27" s="1496"/>
      <c r="O27" s="1496"/>
      <c r="P27" s="1496"/>
      <c r="Q27" s="1496"/>
      <c r="R27" s="1496"/>
    </row>
    <row r="28" spans="4:18" s="37" customFormat="1" ht="15">
      <c r="D28" s="11" t="s">
        <v>178</v>
      </c>
      <c r="E28" s="11" t="s">
        <v>211</v>
      </c>
      <c r="F28" s="237" t="s">
        <v>3285</v>
      </c>
      <c r="G28" s="7" t="s">
        <v>185</v>
      </c>
      <c r="H28" s="11"/>
      <c r="I28" s="7" t="s">
        <v>2809</v>
      </c>
      <c r="J28" s="11"/>
      <c r="K28" s="7" t="s">
        <v>186</v>
      </c>
      <c r="L28" s="1496"/>
      <c r="M28" s="1496"/>
      <c r="N28" s="1496"/>
      <c r="O28" s="1496"/>
      <c r="P28" s="1496"/>
      <c r="Q28" s="1496"/>
      <c r="R28" s="1496"/>
    </row>
    <row r="29" spans="4:18" s="37" customFormat="1" ht="15">
      <c r="D29" s="11" t="s">
        <v>178</v>
      </c>
      <c r="E29" s="11" t="s">
        <v>211</v>
      </c>
      <c r="F29" s="237" t="s">
        <v>3285</v>
      </c>
      <c r="G29" s="7" t="s">
        <v>185</v>
      </c>
      <c r="H29" s="11"/>
      <c r="I29" s="7" t="s">
        <v>2809</v>
      </c>
      <c r="J29" s="11"/>
      <c r="K29" s="7" t="s">
        <v>186</v>
      </c>
      <c r="L29" s="1496"/>
      <c r="M29" s="1496"/>
      <c r="N29" s="1496"/>
      <c r="O29" s="1496"/>
      <c r="P29" s="1496"/>
      <c r="Q29" s="1496"/>
      <c r="R29" s="1496"/>
    </row>
    <row r="30" spans="4:18" s="37" customFormat="1" ht="15">
      <c r="D30" s="11" t="s">
        <v>178</v>
      </c>
      <c r="E30" s="11" t="s">
        <v>211</v>
      </c>
      <c r="F30" s="237" t="s">
        <v>3285</v>
      </c>
      <c r="G30" s="7" t="s">
        <v>185</v>
      </c>
      <c r="H30" s="11"/>
      <c r="I30" s="7" t="s">
        <v>2809</v>
      </c>
      <c r="J30" s="11"/>
      <c r="K30" s="7" t="s">
        <v>186</v>
      </c>
      <c r="L30" s="1496"/>
      <c r="M30" s="1496"/>
      <c r="N30" s="1496"/>
      <c r="O30" s="1496"/>
      <c r="P30" s="1496"/>
      <c r="Q30" s="1496"/>
      <c r="R30" s="1496"/>
    </row>
    <row r="31" spans="4:18" s="37" customFormat="1" ht="15">
      <c r="D31" s="11" t="s">
        <v>178</v>
      </c>
      <c r="E31" s="11" t="s">
        <v>211</v>
      </c>
      <c r="F31" s="237" t="s">
        <v>3285</v>
      </c>
      <c r="G31" s="7" t="s">
        <v>185</v>
      </c>
      <c r="H31" s="11"/>
      <c r="I31" s="7" t="s">
        <v>2809</v>
      </c>
      <c r="J31" s="11"/>
      <c r="K31" s="7" t="s">
        <v>186</v>
      </c>
      <c r="L31" s="1496"/>
      <c r="M31" s="1496"/>
      <c r="N31" s="1496"/>
      <c r="O31" s="1496"/>
      <c r="P31" s="1496"/>
      <c r="Q31" s="1496"/>
      <c r="R31" s="1496"/>
    </row>
    <row r="32" spans="4:18" s="37" customFormat="1" ht="15">
      <c r="D32" s="11" t="s">
        <v>178</v>
      </c>
      <c r="E32" s="11" t="s">
        <v>211</v>
      </c>
      <c r="F32" s="237" t="s">
        <v>3286</v>
      </c>
      <c r="G32" s="7" t="s">
        <v>185</v>
      </c>
      <c r="H32" s="11"/>
      <c r="I32" s="7" t="s">
        <v>2809</v>
      </c>
      <c r="J32" s="11"/>
      <c r="K32" s="7" t="s">
        <v>186</v>
      </c>
      <c r="L32" s="1496"/>
      <c r="M32" s="1496"/>
      <c r="N32" s="1496"/>
      <c r="O32" s="1496"/>
      <c r="P32" s="1496"/>
      <c r="Q32" s="1496"/>
      <c r="R32" s="1496"/>
    </row>
    <row r="33" spans="2:18" s="37" customFormat="1" ht="15">
      <c r="B33" s="11"/>
      <c r="C33" s="11"/>
      <c r="D33" s="11" t="s">
        <v>178</v>
      </c>
      <c r="E33" s="11" t="s">
        <v>211</v>
      </c>
      <c r="F33" s="237" t="s">
        <v>3286</v>
      </c>
      <c r="G33" s="7" t="s">
        <v>185</v>
      </c>
      <c r="H33" s="11"/>
      <c r="I33" s="7" t="s">
        <v>2809</v>
      </c>
      <c r="J33" s="11"/>
      <c r="K33" s="7" t="s">
        <v>186</v>
      </c>
      <c r="L33" s="1496"/>
      <c r="M33" s="1496"/>
      <c r="N33" s="1496"/>
      <c r="O33" s="1496"/>
      <c r="P33" s="1496"/>
      <c r="Q33" s="1496"/>
      <c r="R33" s="1496"/>
    </row>
    <row r="34" spans="2:18" s="37" customFormat="1" ht="15">
      <c r="B34" s="11"/>
      <c r="C34" s="11"/>
      <c r="D34" s="11" t="s">
        <v>178</v>
      </c>
      <c r="E34" s="11" t="s">
        <v>211</v>
      </c>
      <c r="F34" s="237" t="s">
        <v>3286</v>
      </c>
      <c r="G34" s="7" t="s">
        <v>185</v>
      </c>
      <c r="H34" s="11"/>
      <c r="I34" s="7" t="s">
        <v>2809</v>
      </c>
      <c r="J34" s="11"/>
      <c r="K34" s="7" t="s">
        <v>186</v>
      </c>
      <c r="L34" s="1496"/>
      <c r="M34" s="1496"/>
      <c r="N34" s="1496"/>
      <c r="O34" s="1496"/>
      <c r="P34" s="1496"/>
      <c r="Q34" s="1496"/>
      <c r="R34" s="1496"/>
    </row>
    <row r="35" spans="2:18" s="37" customFormat="1" ht="15">
      <c r="B35" s="11"/>
      <c r="C35" s="11"/>
      <c r="D35" s="11" t="s">
        <v>178</v>
      </c>
      <c r="E35" s="11" t="s">
        <v>211</v>
      </c>
      <c r="F35" s="237" t="s">
        <v>3286</v>
      </c>
      <c r="G35" s="7" t="s">
        <v>185</v>
      </c>
      <c r="H35" s="11"/>
      <c r="I35" s="7" t="s">
        <v>2809</v>
      </c>
      <c r="J35" s="11"/>
      <c r="K35" s="7" t="s">
        <v>186</v>
      </c>
      <c r="L35" s="1496"/>
      <c r="M35" s="1496"/>
      <c r="N35" s="1496"/>
      <c r="O35" s="1496"/>
      <c r="P35" s="1496"/>
      <c r="Q35" s="1496"/>
      <c r="R35" s="1496"/>
    </row>
    <row r="36" spans="2:18" s="37" customFormat="1" ht="15">
      <c r="B36" s="11"/>
      <c r="C36" s="11"/>
      <c r="D36" s="11" t="s">
        <v>178</v>
      </c>
      <c r="E36" s="11" t="s">
        <v>211</v>
      </c>
      <c r="F36" s="237" t="s">
        <v>3286</v>
      </c>
      <c r="G36" s="7" t="s">
        <v>185</v>
      </c>
      <c r="H36" s="11"/>
      <c r="I36" s="7" t="s">
        <v>2809</v>
      </c>
      <c r="J36" s="11"/>
      <c r="K36" s="7" t="s">
        <v>186</v>
      </c>
      <c r="L36" s="1496"/>
      <c r="M36" s="1496"/>
      <c r="N36" s="1496"/>
      <c r="O36" s="1496"/>
      <c r="P36" s="1496"/>
      <c r="Q36" s="1496"/>
      <c r="R36" s="1496"/>
    </row>
    <row r="37" spans="2:18" s="37" customFormat="1" ht="15">
      <c r="B37" s="11"/>
      <c r="C37" s="11"/>
      <c r="D37" s="11" t="s">
        <v>178</v>
      </c>
      <c r="E37" s="11" t="s">
        <v>211</v>
      </c>
      <c r="F37" s="237" t="s">
        <v>3286</v>
      </c>
      <c r="G37" s="7" t="s">
        <v>185</v>
      </c>
      <c r="H37" s="11"/>
      <c r="I37" s="7" t="s">
        <v>2809</v>
      </c>
      <c r="J37" s="11"/>
      <c r="K37" s="7" t="s">
        <v>186</v>
      </c>
      <c r="L37" s="1496"/>
      <c r="M37" s="1496"/>
      <c r="N37" s="1496"/>
      <c r="O37" s="1496"/>
      <c r="P37" s="1496"/>
      <c r="Q37" s="1496"/>
      <c r="R37" s="1496"/>
    </row>
    <row r="38" spans="2:18" s="37" customFormat="1" ht="15">
      <c r="B38" s="11"/>
      <c r="C38" s="11"/>
      <c r="D38" s="11" t="s">
        <v>178</v>
      </c>
      <c r="E38" s="11" t="s">
        <v>211</v>
      </c>
      <c r="F38" s="237" t="s">
        <v>3286</v>
      </c>
      <c r="G38" s="7" t="s">
        <v>185</v>
      </c>
      <c r="H38" s="11"/>
      <c r="I38" s="7" t="s">
        <v>2809</v>
      </c>
      <c r="J38" s="11"/>
      <c r="K38" s="7" t="s">
        <v>186</v>
      </c>
      <c r="L38" s="1496"/>
      <c r="M38" s="1496"/>
      <c r="N38" s="1496"/>
      <c r="O38" s="1496"/>
      <c r="P38" s="1496"/>
      <c r="Q38" s="1496"/>
      <c r="R38" s="1496"/>
    </row>
    <row r="39" spans="2:18" s="37" customFormat="1" ht="15">
      <c r="B39" s="11"/>
      <c r="C39" s="11"/>
      <c r="D39" s="11" t="s">
        <v>178</v>
      </c>
      <c r="E39" s="11" t="s">
        <v>211</v>
      </c>
      <c r="F39" s="237" t="s">
        <v>3286</v>
      </c>
      <c r="G39" s="7" t="s">
        <v>185</v>
      </c>
      <c r="H39" s="11"/>
      <c r="I39" s="7" t="s">
        <v>2809</v>
      </c>
      <c r="J39" s="11"/>
      <c r="K39" s="7" t="s">
        <v>186</v>
      </c>
      <c r="L39" s="1496"/>
      <c r="M39" s="1496"/>
      <c r="N39" s="1496"/>
      <c r="O39" s="1496"/>
      <c r="P39" s="1496"/>
      <c r="Q39" s="1496"/>
      <c r="R39" s="1496"/>
    </row>
    <row r="40" spans="2:18" s="37" customFormat="1" ht="15">
      <c r="B40" s="11"/>
      <c r="C40" s="11"/>
      <c r="D40" s="11" t="s">
        <v>178</v>
      </c>
      <c r="E40" s="11" t="s">
        <v>211</v>
      </c>
      <c r="F40" s="237" t="s">
        <v>3286</v>
      </c>
      <c r="G40" s="7" t="s">
        <v>185</v>
      </c>
      <c r="H40" s="11"/>
      <c r="I40" s="7" t="s">
        <v>2809</v>
      </c>
      <c r="J40" s="11"/>
      <c r="K40" s="7" t="s">
        <v>186</v>
      </c>
      <c r="L40" s="1496"/>
      <c r="M40" s="1496"/>
      <c r="N40" s="1496"/>
      <c r="O40" s="1496"/>
      <c r="P40" s="1496"/>
      <c r="Q40" s="1496"/>
      <c r="R40" s="1496"/>
    </row>
    <row r="41" spans="2:18" s="37" customFormat="1" ht="15">
      <c r="B41" s="11"/>
      <c r="C41" s="11"/>
      <c r="D41" s="11" t="s">
        <v>178</v>
      </c>
      <c r="E41" s="11" t="s">
        <v>211</v>
      </c>
      <c r="F41" s="237" t="s">
        <v>3286</v>
      </c>
      <c r="G41" s="7" t="s">
        <v>185</v>
      </c>
      <c r="H41" s="11"/>
      <c r="I41" s="7" t="s">
        <v>2809</v>
      </c>
      <c r="J41" s="11"/>
      <c r="K41" s="7" t="s">
        <v>186</v>
      </c>
      <c r="L41" s="1496"/>
      <c r="M41" s="1496"/>
      <c r="N41" s="1496"/>
      <c r="O41" s="1496"/>
      <c r="P41" s="1496"/>
      <c r="Q41" s="1496"/>
      <c r="R41" s="1496"/>
    </row>
    <row r="42" spans="2:18" s="37" customFormat="1" ht="15">
      <c r="B42" s="11"/>
      <c r="C42" s="11"/>
      <c r="D42" s="11"/>
      <c r="E42" s="11"/>
      <c r="F42" s="11"/>
      <c r="G42" s="11"/>
      <c r="H42" s="11"/>
      <c r="I42" s="11"/>
      <c r="J42" s="11"/>
      <c r="K42" s="11"/>
      <c r="L42" s="11"/>
      <c r="M42" s="11"/>
      <c r="N42" s="11"/>
      <c r="O42" s="11"/>
      <c r="P42" s="11"/>
      <c r="Q42" s="11"/>
    </row>
    <row r="43" spans="2:18" s="37" customFormat="1" ht="13.5" customHeight="1">
      <c r="B43" s="28" t="s">
        <v>2844</v>
      </c>
      <c r="C43" s="27"/>
      <c r="D43" s="27"/>
      <c r="E43" s="27"/>
      <c r="F43" s="27"/>
      <c r="G43" s="27"/>
      <c r="H43" s="27"/>
      <c r="I43" s="27"/>
      <c r="J43" s="27"/>
      <c r="K43" s="27"/>
      <c r="L43" s="27"/>
      <c r="M43" s="27"/>
      <c r="N43" s="27"/>
      <c r="O43" s="27"/>
      <c r="P43" s="27"/>
      <c r="Q43" s="27"/>
      <c r="R43" s="27"/>
    </row>
    <row r="44" spans="2:18" s="37" customFormat="1" ht="15">
      <c r="B44" s="11"/>
      <c r="C44" s="11"/>
      <c r="D44" s="11"/>
      <c r="E44" s="11"/>
      <c r="F44" s="11"/>
      <c r="G44" s="11"/>
      <c r="H44" s="11"/>
      <c r="I44" s="11"/>
      <c r="J44" s="11"/>
      <c r="K44" s="11"/>
      <c r="L44" s="11"/>
      <c r="M44" s="11"/>
      <c r="N44" s="11"/>
      <c r="O44" s="11"/>
      <c r="P44" s="11"/>
      <c r="Q44" s="11"/>
    </row>
    <row r="45" spans="2:18" s="37" customFormat="1" ht="15">
      <c r="B45" s="30"/>
      <c r="C45" s="30"/>
      <c r="D45" s="20" t="s">
        <v>178</v>
      </c>
      <c r="E45" s="20" t="s">
        <v>211</v>
      </c>
      <c r="F45" s="1343" t="s">
        <v>183</v>
      </c>
      <c r="G45" s="7" t="s">
        <v>185</v>
      </c>
      <c r="H45" s="7" t="s">
        <v>2844</v>
      </c>
      <c r="I45" s="7"/>
      <c r="J45" s="7"/>
      <c r="K45" s="7" t="s">
        <v>186</v>
      </c>
      <c r="L45" s="7"/>
      <c r="M45" s="934">
        <f t="shared" ref="M45:P60" si="0">M12</f>
        <v>0</v>
      </c>
      <c r="N45" s="934">
        <f t="shared" si="0"/>
        <v>0</v>
      </c>
      <c r="O45" s="934">
        <f t="shared" si="0"/>
        <v>0</v>
      </c>
      <c r="P45" s="934">
        <f t="shared" si="0"/>
        <v>0</v>
      </c>
      <c r="Q45" s="934">
        <f t="shared" ref="Q45" si="1">Q12</f>
        <v>0</v>
      </c>
      <c r="R45" s="1496"/>
    </row>
    <row r="46" spans="2:18" s="37" customFormat="1" ht="15">
      <c r="B46" s="30"/>
      <c r="C46" s="30"/>
      <c r="D46" s="20" t="s">
        <v>178</v>
      </c>
      <c r="E46" s="20" t="s">
        <v>211</v>
      </c>
      <c r="F46" s="1343" t="s">
        <v>183</v>
      </c>
      <c r="G46" s="7" t="s">
        <v>185</v>
      </c>
      <c r="H46" s="7" t="s">
        <v>2844</v>
      </c>
      <c r="I46" s="7"/>
      <c r="J46" s="7"/>
      <c r="K46" s="7" t="s">
        <v>186</v>
      </c>
      <c r="L46" s="7"/>
      <c r="M46" s="934">
        <f t="shared" si="0"/>
        <v>0</v>
      </c>
      <c r="N46" s="934">
        <f t="shared" si="0"/>
        <v>0</v>
      </c>
      <c r="O46" s="934">
        <f t="shared" si="0"/>
        <v>0</v>
      </c>
      <c r="P46" s="934">
        <f t="shared" si="0"/>
        <v>0</v>
      </c>
      <c r="Q46" s="934">
        <f t="shared" ref="Q46" si="2">Q13</f>
        <v>0</v>
      </c>
      <c r="R46" s="1496"/>
    </row>
    <row r="47" spans="2:18" s="37" customFormat="1" ht="15">
      <c r="B47" s="30"/>
      <c r="C47" s="30"/>
      <c r="D47" s="20" t="s">
        <v>178</v>
      </c>
      <c r="E47" s="20" t="s">
        <v>211</v>
      </c>
      <c r="F47" s="1343" t="s">
        <v>183</v>
      </c>
      <c r="G47" s="7" t="s">
        <v>185</v>
      </c>
      <c r="H47" s="7" t="s">
        <v>2844</v>
      </c>
      <c r="I47" s="7"/>
      <c r="J47" s="7"/>
      <c r="K47" s="7" t="s">
        <v>186</v>
      </c>
      <c r="L47" s="7"/>
      <c r="M47" s="934">
        <f t="shared" si="0"/>
        <v>0</v>
      </c>
      <c r="N47" s="934">
        <f t="shared" si="0"/>
        <v>0</v>
      </c>
      <c r="O47" s="934">
        <f t="shared" si="0"/>
        <v>0</v>
      </c>
      <c r="P47" s="934">
        <f t="shared" si="0"/>
        <v>0</v>
      </c>
      <c r="Q47" s="934">
        <f t="shared" ref="Q47" si="3">Q14</f>
        <v>0</v>
      </c>
      <c r="R47" s="1496"/>
    </row>
    <row r="48" spans="2:18" s="37" customFormat="1" ht="15">
      <c r="B48" s="30"/>
      <c r="C48" s="30"/>
      <c r="D48" s="20" t="s">
        <v>178</v>
      </c>
      <c r="E48" s="20" t="s">
        <v>211</v>
      </c>
      <c r="F48" s="1343" t="s">
        <v>183</v>
      </c>
      <c r="G48" s="7" t="s">
        <v>185</v>
      </c>
      <c r="H48" s="7" t="s">
        <v>2844</v>
      </c>
      <c r="I48" s="7"/>
      <c r="J48" s="7"/>
      <c r="K48" s="7" t="s">
        <v>186</v>
      </c>
      <c r="L48" s="7"/>
      <c r="M48" s="934">
        <f t="shared" si="0"/>
        <v>0</v>
      </c>
      <c r="N48" s="934">
        <f t="shared" si="0"/>
        <v>0</v>
      </c>
      <c r="O48" s="934">
        <f t="shared" si="0"/>
        <v>0</v>
      </c>
      <c r="P48" s="934">
        <f t="shared" si="0"/>
        <v>0</v>
      </c>
      <c r="Q48" s="934">
        <f t="shared" ref="Q48" si="4">Q15</f>
        <v>0</v>
      </c>
      <c r="R48" s="1496"/>
    </row>
    <row r="49" spans="4:18" s="37" customFormat="1" ht="15">
      <c r="D49" s="15" t="s">
        <v>178</v>
      </c>
      <c r="E49" s="15" t="s">
        <v>211</v>
      </c>
      <c r="F49" s="1343" t="s">
        <v>183</v>
      </c>
      <c r="G49" s="7" t="s">
        <v>185</v>
      </c>
      <c r="H49" s="7" t="s">
        <v>2844</v>
      </c>
      <c r="I49" s="7"/>
      <c r="J49" s="7"/>
      <c r="K49" s="7" t="s">
        <v>186</v>
      </c>
      <c r="L49" s="7"/>
      <c r="M49" s="934">
        <f t="shared" si="0"/>
        <v>0</v>
      </c>
      <c r="N49" s="934">
        <f t="shared" si="0"/>
        <v>0</v>
      </c>
      <c r="O49" s="934">
        <f t="shared" si="0"/>
        <v>0</v>
      </c>
      <c r="P49" s="934">
        <f t="shared" si="0"/>
        <v>0</v>
      </c>
      <c r="Q49" s="934">
        <f t="shared" ref="Q49" si="5">Q16</f>
        <v>0</v>
      </c>
      <c r="R49" s="1496"/>
    </row>
    <row r="50" spans="4:18" s="37" customFormat="1" ht="15">
      <c r="D50" s="15" t="s">
        <v>178</v>
      </c>
      <c r="E50" s="15" t="s">
        <v>211</v>
      </c>
      <c r="F50" s="1343" t="s">
        <v>183</v>
      </c>
      <c r="G50" s="7" t="s">
        <v>185</v>
      </c>
      <c r="H50" s="7" t="s">
        <v>2844</v>
      </c>
      <c r="I50" s="7"/>
      <c r="J50" s="7"/>
      <c r="K50" s="7" t="s">
        <v>186</v>
      </c>
      <c r="L50" s="7"/>
      <c r="M50" s="934">
        <f t="shared" si="0"/>
        <v>0</v>
      </c>
      <c r="N50" s="934">
        <f t="shared" si="0"/>
        <v>0</v>
      </c>
      <c r="O50" s="934">
        <f t="shared" si="0"/>
        <v>0</v>
      </c>
      <c r="P50" s="934">
        <f t="shared" si="0"/>
        <v>0</v>
      </c>
      <c r="Q50" s="934">
        <f t="shared" ref="Q50" si="6">Q17</f>
        <v>0</v>
      </c>
      <c r="R50" s="1496"/>
    </row>
    <row r="51" spans="4:18" s="37" customFormat="1" ht="15">
      <c r="D51" s="15" t="s">
        <v>178</v>
      </c>
      <c r="E51" s="15" t="s">
        <v>211</v>
      </c>
      <c r="F51" s="1343" t="s">
        <v>183</v>
      </c>
      <c r="G51" s="7" t="s">
        <v>185</v>
      </c>
      <c r="H51" s="7" t="s">
        <v>2844</v>
      </c>
      <c r="I51" s="7"/>
      <c r="J51" s="7"/>
      <c r="K51" s="7" t="s">
        <v>186</v>
      </c>
      <c r="L51" s="7"/>
      <c r="M51" s="934">
        <f t="shared" si="0"/>
        <v>0</v>
      </c>
      <c r="N51" s="934">
        <f t="shared" si="0"/>
        <v>0</v>
      </c>
      <c r="O51" s="934">
        <f t="shared" si="0"/>
        <v>0</v>
      </c>
      <c r="P51" s="934">
        <f t="shared" si="0"/>
        <v>0</v>
      </c>
      <c r="Q51" s="934">
        <f t="shared" ref="Q51" si="7">Q18</f>
        <v>0</v>
      </c>
      <c r="R51" s="1496"/>
    </row>
    <row r="52" spans="4:18" s="37" customFormat="1" ht="15">
      <c r="D52" s="15" t="s">
        <v>178</v>
      </c>
      <c r="E52" s="15" t="s">
        <v>211</v>
      </c>
      <c r="F52" s="1343" t="s">
        <v>183</v>
      </c>
      <c r="G52" s="7" t="s">
        <v>185</v>
      </c>
      <c r="H52" s="7" t="s">
        <v>2844</v>
      </c>
      <c r="I52" s="7"/>
      <c r="J52" s="7"/>
      <c r="K52" s="7" t="s">
        <v>186</v>
      </c>
      <c r="L52" s="7"/>
      <c r="M52" s="934">
        <f t="shared" si="0"/>
        <v>0</v>
      </c>
      <c r="N52" s="934">
        <f t="shared" si="0"/>
        <v>0</v>
      </c>
      <c r="O52" s="934">
        <f t="shared" si="0"/>
        <v>0</v>
      </c>
      <c r="P52" s="934">
        <f t="shared" si="0"/>
        <v>0</v>
      </c>
      <c r="Q52" s="934">
        <f t="shared" ref="Q52" si="8">Q19</f>
        <v>0</v>
      </c>
      <c r="R52" s="1496"/>
    </row>
    <row r="53" spans="4:18" s="37" customFormat="1" ht="15">
      <c r="D53" s="11" t="s">
        <v>178</v>
      </c>
      <c r="E53" s="11" t="s">
        <v>211</v>
      </c>
      <c r="F53" s="1343" t="s">
        <v>183</v>
      </c>
      <c r="G53" s="7" t="s">
        <v>185</v>
      </c>
      <c r="H53" s="11" t="s">
        <v>2844</v>
      </c>
      <c r="I53" s="7"/>
      <c r="J53" s="11"/>
      <c r="K53" s="7" t="s">
        <v>186</v>
      </c>
      <c r="L53" s="7"/>
      <c r="M53" s="934">
        <f t="shared" si="0"/>
        <v>0</v>
      </c>
      <c r="N53" s="934">
        <f t="shared" si="0"/>
        <v>0</v>
      </c>
      <c r="O53" s="934">
        <f t="shared" si="0"/>
        <v>0</v>
      </c>
      <c r="P53" s="934">
        <f t="shared" si="0"/>
        <v>0</v>
      </c>
      <c r="Q53" s="934">
        <f t="shared" ref="Q53" si="9">Q20</f>
        <v>0</v>
      </c>
      <c r="R53" s="1496"/>
    </row>
    <row r="54" spans="4:18" s="37" customFormat="1" ht="15">
      <c r="D54" s="11" t="s">
        <v>178</v>
      </c>
      <c r="E54" s="11" t="s">
        <v>211</v>
      </c>
      <c r="F54" s="1343" t="s">
        <v>183</v>
      </c>
      <c r="G54" s="7" t="s">
        <v>185</v>
      </c>
      <c r="H54" s="11" t="s">
        <v>2844</v>
      </c>
      <c r="I54" s="7"/>
      <c r="J54" s="11"/>
      <c r="K54" s="7" t="s">
        <v>186</v>
      </c>
      <c r="L54" s="7"/>
      <c r="M54" s="934">
        <f t="shared" si="0"/>
        <v>0</v>
      </c>
      <c r="N54" s="934">
        <f t="shared" si="0"/>
        <v>0</v>
      </c>
      <c r="O54" s="934">
        <f t="shared" si="0"/>
        <v>0</v>
      </c>
      <c r="P54" s="934">
        <f t="shared" si="0"/>
        <v>0</v>
      </c>
      <c r="Q54" s="934">
        <f t="shared" ref="Q54" si="10">Q21</f>
        <v>0</v>
      </c>
      <c r="R54" s="1496"/>
    </row>
    <row r="55" spans="4:18" s="37" customFormat="1" ht="15">
      <c r="D55" s="11" t="s">
        <v>178</v>
      </c>
      <c r="E55" s="11" t="s">
        <v>211</v>
      </c>
      <c r="F55" s="237" t="s">
        <v>3285</v>
      </c>
      <c r="G55" s="7" t="s">
        <v>185</v>
      </c>
      <c r="H55" s="11" t="s">
        <v>2844</v>
      </c>
      <c r="I55" s="7"/>
      <c r="J55" s="11"/>
      <c r="K55" s="7" t="s">
        <v>186</v>
      </c>
      <c r="L55" s="7"/>
      <c r="M55" s="934">
        <f t="shared" si="0"/>
        <v>0</v>
      </c>
      <c r="N55" s="934">
        <f t="shared" si="0"/>
        <v>0</v>
      </c>
      <c r="O55" s="934">
        <f t="shared" si="0"/>
        <v>0</v>
      </c>
      <c r="P55" s="934">
        <f t="shared" si="0"/>
        <v>0</v>
      </c>
      <c r="Q55" s="934">
        <f t="shared" ref="Q55" si="11">Q22</f>
        <v>0</v>
      </c>
      <c r="R55" s="1496"/>
    </row>
    <row r="56" spans="4:18" s="37" customFormat="1" ht="15">
      <c r="D56" s="11" t="s">
        <v>178</v>
      </c>
      <c r="E56" s="11" t="s">
        <v>211</v>
      </c>
      <c r="F56" s="237" t="s">
        <v>3285</v>
      </c>
      <c r="G56" s="7" t="s">
        <v>185</v>
      </c>
      <c r="H56" s="11" t="s">
        <v>2844</v>
      </c>
      <c r="I56" s="7"/>
      <c r="J56" s="11"/>
      <c r="K56" s="7" t="s">
        <v>186</v>
      </c>
      <c r="L56" s="7"/>
      <c r="M56" s="934">
        <f t="shared" si="0"/>
        <v>0</v>
      </c>
      <c r="N56" s="934">
        <f t="shared" si="0"/>
        <v>0</v>
      </c>
      <c r="O56" s="934">
        <f t="shared" si="0"/>
        <v>0</v>
      </c>
      <c r="P56" s="934">
        <f t="shared" si="0"/>
        <v>0</v>
      </c>
      <c r="Q56" s="934">
        <f t="shared" ref="Q56" si="12">Q23</f>
        <v>0</v>
      </c>
      <c r="R56" s="1496"/>
    </row>
    <row r="57" spans="4:18" s="37" customFormat="1" ht="15">
      <c r="D57" s="11" t="s">
        <v>178</v>
      </c>
      <c r="E57" s="11" t="s">
        <v>211</v>
      </c>
      <c r="F57" s="237" t="s">
        <v>3285</v>
      </c>
      <c r="G57" s="7" t="s">
        <v>185</v>
      </c>
      <c r="H57" s="11" t="s">
        <v>2844</v>
      </c>
      <c r="I57" s="7"/>
      <c r="J57" s="11"/>
      <c r="K57" s="7" t="s">
        <v>186</v>
      </c>
      <c r="L57" s="7"/>
      <c r="M57" s="934">
        <f t="shared" si="0"/>
        <v>0</v>
      </c>
      <c r="N57" s="934">
        <f t="shared" si="0"/>
        <v>0</v>
      </c>
      <c r="O57" s="934">
        <f t="shared" si="0"/>
        <v>0</v>
      </c>
      <c r="P57" s="934">
        <f t="shared" si="0"/>
        <v>0</v>
      </c>
      <c r="Q57" s="934">
        <f t="shared" ref="Q57" si="13">Q24</f>
        <v>0</v>
      </c>
      <c r="R57" s="1496"/>
    </row>
    <row r="58" spans="4:18" s="37" customFormat="1" ht="15">
      <c r="D58" s="11" t="s">
        <v>178</v>
      </c>
      <c r="E58" s="11" t="s">
        <v>211</v>
      </c>
      <c r="F58" s="237" t="s">
        <v>3285</v>
      </c>
      <c r="G58" s="7" t="s">
        <v>185</v>
      </c>
      <c r="H58" s="11" t="s">
        <v>2844</v>
      </c>
      <c r="I58" s="7"/>
      <c r="J58" s="11"/>
      <c r="K58" s="7" t="s">
        <v>186</v>
      </c>
      <c r="L58" s="7"/>
      <c r="M58" s="934">
        <f t="shared" si="0"/>
        <v>0</v>
      </c>
      <c r="N58" s="934">
        <f t="shared" si="0"/>
        <v>0</v>
      </c>
      <c r="O58" s="934">
        <f t="shared" si="0"/>
        <v>0</v>
      </c>
      <c r="P58" s="934">
        <f t="shared" si="0"/>
        <v>0</v>
      </c>
      <c r="Q58" s="934">
        <f t="shared" ref="Q58" si="14">Q25</f>
        <v>0</v>
      </c>
      <c r="R58" s="1496"/>
    </row>
    <row r="59" spans="4:18" s="37" customFormat="1" ht="15">
      <c r="D59" s="11" t="s">
        <v>178</v>
      </c>
      <c r="E59" s="11" t="s">
        <v>211</v>
      </c>
      <c r="F59" s="237" t="s">
        <v>3285</v>
      </c>
      <c r="G59" s="7" t="s">
        <v>185</v>
      </c>
      <c r="H59" s="11" t="s">
        <v>2844</v>
      </c>
      <c r="I59" s="7"/>
      <c r="J59" s="11"/>
      <c r="K59" s="7" t="s">
        <v>186</v>
      </c>
      <c r="L59" s="7"/>
      <c r="M59" s="934">
        <f t="shared" si="0"/>
        <v>0</v>
      </c>
      <c r="N59" s="934">
        <f t="shared" si="0"/>
        <v>0</v>
      </c>
      <c r="O59" s="934">
        <f t="shared" si="0"/>
        <v>0</v>
      </c>
      <c r="P59" s="934">
        <f t="shared" si="0"/>
        <v>0</v>
      </c>
      <c r="Q59" s="934">
        <f t="shared" ref="Q59" si="15">Q26</f>
        <v>0</v>
      </c>
      <c r="R59" s="1496"/>
    </row>
    <row r="60" spans="4:18" s="37" customFormat="1" ht="15">
      <c r="D60" s="11" t="s">
        <v>178</v>
      </c>
      <c r="E60" s="11" t="s">
        <v>211</v>
      </c>
      <c r="F60" s="237" t="s">
        <v>3285</v>
      </c>
      <c r="G60" s="7" t="s">
        <v>185</v>
      </c>
      <c r="H60" s="11" t="s">
        <v>2844</v>
      </c>
      <c r="I60" s="7"/>
      <c r="J60" s="11"/>
      <c r="K60" s="7" t="s">
        <v>186</v>
      </c>
      <c r="L60" s="7"/>
      <c r="M60" s="934">
        <f t="shared" si="0"/>
        <v>0</v>
      </c>
      <c r="N60" s="934">
        <f t="shared" si="0"/>
        <v>0</v>
      </c>
      <c r="O60" s="934">
        <f t="shared" si="0"/>
        <v>0</v>
      </c>
      <c r="P60" s="934">
        <f t="shared" si="0"/>
        <v>0</v>
      </c>
      <c r="Q60" s="934">
        <f t="shared" ref="Q60" si="16">Q27</f>
        <v>0</v>
      </c>
      <c r="R60" s="1496"/>
    </row>
    <row r="61" spans="4:18" s="37" customFormat="1" ht="15">
      <c r="D61" s="11" t="s">
        <v>178</v>
      </c>
      <c r="E61" s="11" t="s">
        <v>211</v>
      </c>
      <c r="F61" s="237" t="s">
        <v>3285</v>
      </c>
      <c r="G61" s="7" t="s">
        <v>185</v>
      </c>
      <c r="H61" s="11" t="s">
        <v>2844</v>
      </c>
      <c r="I61" s="7"/>
      <c r="J61" s="11"/>
      <c r="K61" s="7" t="s">
        <v>186</v>
      </c>
      <c r="L61" s="7"/>
      <c r="M61" s="934">
        <f t="shared" ref="M61:P74" si="17">M28</f>
        <v>0</v>
      </c>
      <c r="N61" s="934">
        <f t="shared" si="17"/>
        <v>0</v>
      </c>
      <c r="O61" s="934">
        <f t="shared" si="17"/>
        <v>0</v>
      </c>
      <c r="P61" s="934">
        <f t="shared" si="17"/>
        <v>0</v>
      </c>
      <c r="Q61" s="934">
        <f t="shared" ref="Q61" si="18">Q28</f>
        <v>0</v>
      </c>
      <c r="R61" s="1496"/>
    </row>
    <row r="62" spans="4:18" s="37" customFormat="1" ht="15">
      <c r="D62" s="11" t="s">
        <v>178</v>
      </c>
      <c r="E62" s="11" t="s">
        <v>211</v>
      </c>
      <c r="F62" s="237" t="s">
        <v>3285</v>
      </c>
      <c r="G62" s="7" t="s">
        <v>185</v>
      </c>
      <c r="H62" s="11" t="s">
        <v>2844</v>
      </c>
      <c r="I62" s="7"/>
      <c r="J62" s="11"/>
      <c r="K62" s="7" t="s">
        <v>186</v>
      </c>
      <c r="L62" s="7"/>
      <c r="M62" s="934">
        <f t="shared" si="17"/>
        <v>0</v>
      </c>
      <c r="N62" s="934">
        <f t="shared" si="17"/>
        <v>0</v>
      </c>
      <c r="O62" s="934">
        <f t="shared" si="17"/>
        <v>0</v>
      </c>
      <c r="P62" s="934">
        <f t="shared" si="17"/>
        <v>0</v>
      </c>
      <c r="Q62" s="934">
        <f t="shared" ref="Q62" si="19">Q29</f>
        <v>0</v>
      </c>
      <c r="R62" s="1496"/>
    </row>
    <row r="63" spans="4:18" s="37" customFormat="1" ht="15">
      <c r="D63" s="11" t="s">
        <v>178</v>
      </c>
      <c r="E63" s="11" t="s">
        <v>211</v>
      </c>
      <c r="F63" s="237" t="s">
        <v>3285</v>
      </c>
      <c r="G63" s="7" t="s">
        <v>185</v>
      </c>
      <c r="H63" s="11" t="s">
        <v>2844</v>
      </c>
      <c r="I63" s="7"/>
      <c r="J63" s="11"/>
      <c r="K63" s="7" t="s">
        <v>186</v>
      </c>
      <c r="L63" s="7"/>
      <c r="M63" s="934">
        <f t="shared" si="17"/>
        <v>0</v>
      </c>
      <c r="N63" s="934">
        <f t="shared" si="17"/>
        <v>0</v>
      </c>
      <c r="O63" s="934">
        <f t="shared" si="17"/>
        <v>0</v>
      </c>
      <c r="P63" s="934">
        <f t="shared" si="17"/>
        <v>0</v>
      </c>
      <c r="Q63" s="934">
        <f t="shared" ref="Q63" si="20">Q30</f>
        <v>0</v>
      </c>
      <c r="R63" s="1496"/>
    </row>
    <row r="64" spans="4:18" s="37" customFormat="1" ht="15">
      <c r="D64" s="11" t="s">
        <v>178</v>
      </c>
      <c r="E64" s="11" t="s">
        <v>211</v>
      </c>
      <c r="F64" s="237" t="s">
        <v>3285</v>
      </c>
      <c r="G64" s="7" t="s">
        <v>185</v>
      </c>
      <c r="H64" s="11" t="s">
        <v>2844</v>
      </c>
      <c r="I64" s="7"/>
      <c r="J64" s="11"/>
      <c r="K64" s="7" t="s">
        <v>186</v>
      </c>
      <c r="L64" s="7"/>
      <c r="M64" s="934">
        <f t="shared" si="17"/>
        <v>0</v>
      </c>
      <c r="N64" s="934">
        <f t="shared" si="17"/>
        <v>0</v>
      </c>
      <c r="O64" s="934">
        <f t="shared" si="17"/>
        <v>0</v>
      </c>
      <c r="P64" s="934">
        <f t="shared" si="17"/>
        <v>0</v>
      </c>
      <c r="Q64" s="934">
        <f t="shared" ref="Q64" si="21">Q31</f>
        <v>0</v>
      </c>
      <c r="R64" s="1496"/>
    </row>
    <row r="65" spans="2:18" s="37" customFormat="1" ht="15">
      <c r="B65" s="11"/>
      <c r="C65" s="11"/>
      <c r="D65" s="11" t="s">
        <v>178</v>
      </c>
      <c r="E65" s="11" t="s">
        <v>211</v>
      </c>
      <c r="F65" s="237" t="s">
        <v>3286</v>
      </c>
      <c r="G65" s="7" t="s">
        <v>185</v>
      </c>
      <c r="H65" s="11" t="s">
        <v>2844</v>
      </c>
      <c r="I65" s="7"/>
      <c r="J65" s="11"/>
      <c r="K65" s="7" t="s">
        <v>186</v>
      </c>
      <c r="L65" s="7"/>
      <c r="M65" s="934">
        <f t="shared" si="17"/>
        <v>0</v>
      </c>
      <c r="N65" s="934">
        <f t="shared" si="17"/>
        <v>0</v>
      </c>
      <c r="O65" s="934">
        <f t="shared" si="17"/>
        <v>0</v>
      </c>
      <c r="P65" s="934">
        <f t="shared" si="17"/>
        <v>0</v>
      </c>
      <c r="Q65" s="934">
        <f t="shared" ref="Q65" si="22">Q32</f>
        <v>0</v>
      </c>
      <c r="R65" s="1496"/>
    </row>
    <row r="66" spans="2:18" s="37" customFormat="1" ht="15">
      <c r="B66" s="11"/>
      <c r="C66" s="11"/>
      <c r="D66" s="11" t="s">
        <v>178</v>
      </c>
      <c r="E66" s="11" t="s">
        <v>211</v>
      </c>
      <c r="F66" s="237" t="s">
        <v>3286</v>
      </c>
      <c r="G66" s="7" t="s">
        <v>185</v>
      </c>
      <c r="H66" s="11" t="s">
        <v>2844</v>
      </c>
      <c r="I66" s="7"/>
      <c r="J66" s="11"/>
      <c r="K66" s="7" t="s">
        <v>186</v>
      </c>
      <c r="L66" s="7"/>
      <c r="M66" s="934">
        <f t="shared" si="17"/>
        <v>0</v>
      </c>
      <c r="N66" s="934">
        <f t="shared" si="17"/>
        <v>0</v>
      </c>
      <c r="O66" s="934">
        <f t="shared" si="17"/>
        <v>0</v>
      </c>
      <c r="P66" s="934">
        <f t="shared" si="17"/>
        <v>0</v>
      </c>
      <c r="Q66" s="934">
        <f t="shared" ref="Q66" si="23">Q33</f>
        <v>0</v>
      </c>
      <c r="R66" s="1496"/>
    </row>
    <row r="67" spans="2:18" s="37" customFormat="1" ht="15">
      <c r="B67" s="11"/>
      <c r="C67" s="11"/>
      <c r="D67" s="11" t="s">
        <v>178</v>
      </c>
      <c r="E67" s="11" t="s">
        <v>211</v>
      </c>
      <c r="F67" s="237" t="s">
        <v>3286</v>
      </c>
      <c r="G67" s="7" t="s">
        <v>185</v>
      </c>
      <c r="H67" s="11" t="s">
        <v>2844</v>
      </c>
      <c r="I67" s="7"/>
      <c r="J67" s="11"/>
      <c r="K67" s="7" t="s">
        <v>186</v>
      </c>
      <c r="L67" s="7"/>
      <c r="M67" s="934">
        <f t="shared" si="17"/>
        <v>0</v>
      </c>
      <c r="N67" s="934">
        <f t="shared" si="17"/>
        <v>0</v>
      </c>
      <c r="O67" s="934">
        <f t="shared" si="17"/>
        <v>0</v>
      </c>
      <c r="P67" s="934">
        <f t="shared" si="17"/>
        <v>0</v>
      </c>
      <c r="Q67" s="934">
        <f t="shared" ref="Q67" si="24">Q34</f>
        <v>0</v>
      </c>
      <c r="R67" s="1496"/>
    </row>
    <row r="68" spans="2:18" s="37" customFormat="1" ht="15">
      <c r="B68" s="11"/>
      <c r="C68" s="11"/>
      <c r="D68" s="11" t="s">
        <v>178</v>
      </c>
      <c r="E68" s="11" t="s">
        <v>211</v>
      </c>
      <c r="F68" s="237" t="s">
        <v>3286</v>
      </c>
      <c r="G68" s="7" t="s">
        <v>185</v>
      </c>
      <c r="H68" s="11" t="s">
        <v>2844</v>
      </c>
      <c r="I68" s="7"/>
      <c r="J68" s="11"/>
      <c r="K68" s="7" t="s">
        <v>186</v>
      </c>
      <c r="L68" s="7"/>
      <c r="M68" s="934">
        <f t="shared" si="17"/>
        <v>0</v>
      </c>
      <c r="N68" s="934">
        <f t="shared" si="17"/>
        <v>0</v>
      </c>
      <c r="O68" s="934">
        <f t="shared" si="17"/>
        <v>0</v>
      </c>
      <c r="P68" s="934">
        <f t="shared" si="17"/>
        <v>0</v>
      </c>
      <c r="Q68" s="934">
        <f t="shared" ref="Q68" si="25">Q35</f>
        <v>0</v>
      </c>
      <c r="R68" s="1496"/>
    </row>
    <row r="69" spans="2:18" s="37" customFormat="1" ht="15">
      <c r="B69" s="11"/>
      <c r="C69" s="11"/>
      <c r="D69" s="11" t="s">
        <v>178</v>
      </c>
      <c r="E69" s="11" t="s">
        <v>211</v>
      </c>
      <c r="F69" s="237" t="s">
        <v>3286</v>
      </c>
      <c r="G69" s="7" t="s">
        <v>185</v>
      </c>
      <c r="H69" s="11" t="s">
        <v>2844</v>
      </c>
      <c r="I69" s="7"/>
      <c r="J69" s="11"/>
      <c r="K69" s="7" t="s">
        <v>186</v>
      </c>
      <c r="L69" s="7"/>
      <c r="M69" s="934">
        <f t="shared" si="17"/>
        <v>0</v>
      </c>
      <c r="N69" s="934">
        <f t="shared" si="17"/>
        <v>0</v>
      </c>
      <c r="O69" s="934">
        <f t="shared" si="17"/>
        <v>0</v>
      </c>
      <c r="P69" s="934">
        <f t="shared" si="17"/>
        <v>0</v>
      </c>
      <c r="Q69" s="934">
        <f t="shared" ref="Q69" si="26">Q36</f>
        <v>0</v>
      </c>
      <c r="R69" s="1496"/>
    </row>
    <row r="70" spans="2:18" s="37" customFormat="1" ht="15">
      <c r="B70" s="11"/>
      <c r="C70" s="11"/>
      <c r="D70" s="11" t="s">
        <v>178</v>
      </c>
      <c r="E70" s="11" t="s">
        <v>211</v>
      </c>
      <c r="F70" s="237" t="s">
        <v>3286</v>
      </c>
      <c r="G70" s="7" t="s">
        <v>185</v>
      </c>
      <c r="H70" s="11" t="s">
        <v>2844</v>
      </c>
      <c r="I70" s="7"/>
      <c r="J70" s="11"/>
      <c r="K70" s="7" t="s">
        <v>186</v>
      </c>
      <c r="L70" s="7"/>
      <c r="M70" s="934">
        <f t="shared" si="17"/>
        <v>0</v>
      </c>
      <c r="N70" s="934">
        <f t="shared" si="17"/>
        <v>0</v>
      </c>
      <c r="O70" s="934">
        <f t="shared" si="17"/>
        <v>0</v>
      </c>
      <c r="P70" s="934">
        <f t="shared" si="17"/>
        <v>0</v>
      </c>
      <c r="Q70" s="934">
        <f t="shared" ref="Q70" si="27">Q37</f>
        <v>0</v>
      </c>
      <c r="R70" s="1496"/>
    </row>
    <row r="71" spans="2:18" s="37" customFormat="1" ht="15">
      <c r="B71" s="11"/>
      <c r="C71" s="11"/>
      <c r="D71" s="11" t="s">
        <v>178</v>
      </c>
      <c r="E71" s="11" t="s">
        <v>211</v>
      </c>
      <c r="F71" s="237" t="s">
        <v>3286</v>
      </c>
      <c r="G71" s="7" t="s">
        <v>185</v>
      </c>
      <c r="H71" s="11" t="s">
        <v>2844</v>
      </c>
      <c r="I71" s="7"/>
      <c r="J71" s="11"/>
      <c r="K71" s="7" t="s">
        <v>186</v>
      </c>
      <c r="L71" s="7"/>
      <c r="M71" s="934">
        <f t="shared" si="17"/>
        <v>0</v>
      </c>
      <c r="N71" s="934">
        <f t="shared" si="17"/>
        <v>0</v>
      </c>
      <c r="O71" s="934">
        <f t="shared" si="17"/>
        <v>0</v>
      </c>
      <c r="P71" s="934">
        <f t="shared" si="17"/>
        <v>0</v>
      </c>
      <c r="Q71" s="934">
        <f t="shared" ref="Q71" si="28">Q38</f>
        <v>0</v>
      </c>
      <c r="R71" s="1496"/>
    </row>
    <row r="72" spans="2:18" s="37" customFormat="1" ht="15">
      <c r="B72" s="11"/>
      <c r="C72" s="11"/>
      <c r="D72" s="11" t="s">
        <v>178</v>
      </c>
      <c r="E72" s="11" t="s">
        <v>211</v>
      </c>
      <c r="F72" s="237" t="s">
        <v>3286</v>
      </c>
      <c r="G72" s="7" t="s">
        <v>185</v>
      </c>
      <c r="H72" s="11" t="s">
        <v>2844</v>
      </c>
      <c r="I72" s="7"/>
      <c r="J72" s="11"/>
      <c r="K72" s="7" t="s">
        <v>186</v>
      </c>
      <c r="L72" s="7"/>
      <c r="M72" s="934">
        <f t="shared" si="17"/>
        <v>0</v>
      </c>
      <c r="N72" s="934">
        <f t="shared" si="17"/>
        <v>0</v>
      </c>
      <c r="O72" s="934">
        <f t="shared" si="17"/>
        <v>0</v>
      </c>
      <c r="P72" s="934">
        <f t="shared" si="17"/>
        <v>0</v>
      </c>
      <c r="Q72" s="934">
        <f t="shared" ref="Q72" si="29">Q39</f>
        <v>0</v>
      </c>
      <c r="R72" s="1496"/>
    </row>
    <row r="73" spans="2:18" s="37" customFormat="1" ht="15">
      <c r="B73" s="11"/>
      <c r="C73" s="11"/>
      <c r="D73" s="11" t="s">
        <v>178</v>
      </c>
      <c r="E73" s="11" t="s">
        <v>211</v>
      </c>
      <c r="F73" s="237" t="s">
        <v>3286</v>
      </c>
      <c r="G73" s="7" t="s">
        <v>185</v>
      </c>
      <c r="H73" s="11" t="s">
        <v>2844</v>
      </c>
      <c r="I73" s="7"/>
      <c r="J73" s="11"/>
      <c r="K73" s="7" t="s">
        <v>186</v>
      </c>
      <c r="L73" s="7"/>
      <c r="M73" s="934">
        <f t="shared" si="17"/>
        <v>0</v>
      </c>
      <c r="N73" s="934">
        <f t="shared" si="17"/>
        <v>0</v>
      </c>
      <c r="O73" s="934">
        <f t="shared" si="17"/>
        <v>0</v>
      </c>
      <c r="P73" s="934">
        <f t="shared" si="17"/>
        <v>0</v>
      </c>
      <c r="Q73" s="934">
        <f t="shared" ref="Q73" si="30">Q40</f>
        <v>0</v>
      </c>
      <c r="R73" s="1496"/>
    </row>
    <row r="74" spans="2:18" s="37" customFormat="1" ht="15">
      <c r="B74" s="11"/>
      <c r="C74" s="11"/>
      <c r="D74" s="11" t="s">
        <v>178</v>
      </c>
      <c r="E74" s="11" t="s">
        <v>211</v>
      </c>
      <c r="F74" s="237" t="s">
        <v>3286</v>
      </c>
      <c r="G74" s="7" t="s">
        <v>185</v>
      </c>
      <c r="H74" s="11" t="s">
        <v>2844</v>
      </c>
      <c r="I74" s="7"/>
      <c r="J74" s="11"/>
      <c r="K74" s="7" t="s">
        <v>186</v>
      </c>
      <c r="L74" s="7"/>
      <c r="M74" s="934">
        <f t="shared" si="17"/>
        <v>0</v>
      </c>
      <c r="N74" s="934">
        <f t="shared" si="17"/>
        <v>0</v>
      </c>
      <c r="O74" s="934">
        <f t="shared" si="17"/>
        <v>0</v>
      </c>
      <c r="P74" s="934">
        <f t="shared" si="17"/>
        <v>0</v>
      </c>
      <c r="Q74" s="934">
        <f t="shared" ref="Q74" si="31">Q41</f>
        <v>0</v>
      </c>
      <c r="R74" s="1496"/>
    </row>
    <row r="75" spans="2:18" s="37" customFormat="1" ht="15">
      <c r="B75" s="11"/>
      <c r="C75" s="11"/>
      <c r="D75" s="11"/>
      <c r="E75" s="11"/>
      <c r="F75" s="11"/>
      <c r="G75" s="11"/>
      <c r="H75" s="11"/>
      <c r="I75" s="11"/>
      <c r="J75" s="11"/>
      <c r="K75" s="11"/>
      <c r="L75" s="11"/>
      <c r="M75" s="11"/>
      <c r="N75" s="11"/>
      <c r="O75" s="11"/>
      <c r="P75" s="11"/>
      <c r="Q75" s="11"/>
    </row>
    <row r="76" spans="2:18" s="37" customFormat="1" ht="17.649999999999999">
      <c r="B76" s="28" t="s">
        <v>2870</v>
      </c>
      <c r="C76" s="27"/>
      <c r="D76" s="27"/>
      <c r="E76" s="27"/>
      <c r="F76" s="27"/>
      <c r="G76" s="27"/>
      <c r="H76" s="27"/>
      <c r="I76" s="27"/>
      <c r="J76" s="27"/>
      <c r="K76" s="27"/>
      <c r="L76" s="27"/>
      <c r="M76" s="27"/>
      <c r="N76" s="27"/>
      <c r="O76" s="27"/>
      <c r="P76" s="27"/>
      <c r="Q76" s="27"/>
      <c r="R76" s="27"/>
    </row>
    <row r="77" spans="2:18" s="37" customFormat="1" ht="15">
      <c r="B77" s="11"/>
      <c r="C77" s="11"/>
      <c r="D77" s="11"/>
      <c r="E77" s="11"/>
      <c r="F77" s="11"/>
      <c r="G77" s="11"/>
      <c r="H77" s="11"/>
      <c r="I77" s="11"/>
      <c r="J77" s="11"/>
      <c r="K77" s="11"/>
      <c r="L77" s="11"/>
      <c r="M77" s="11"/>
      <c r="N77" s="11"/>
      <c r="O77" s="11"/>
      <c r="P77" s="11"/>
      <c r="Q77" s="11"/>
    </row>
    <row r="78" spans="2:18" s="37" customFormat="1" ht="15">
      <c r="B78" s="30"/>
      <c r="C78" s="30"/>
      <c r="D78" s="20"/>
      <c r="E78" s="20"/>
      <c r="F78" s="1343" t="s">
        <v>183</v>
      </c>
      <c r="G78" s="7" t="s">
        <v>197</v>
      </c>
      <c r="H78" s="7"/>
      <c r="I78" s="7"/>
      <c r="J78" s="7"/>
      <c r="K78" s="456" t="s">
        <v>208</v>
      </c>
      <c r="L78" s="7"/>
      <c r="M78" s="934">
        <f t="shared" ref="M78:P93" si="32">M12</f>
        <v>0</v>
      </c>
      <c r="N78" s="934">
        <f t="shared" si="32"/>
        <v>0</v>
      </c>
      <c r="O78" s="934">
        <f t="shared" si="32"/>
        <v>0</v>
      </c>
      <c r="P78" s="934">
        <f t="shared" si="32"/>
        <v>0</v>
      </c>
      <c r="Q78" s="934">
        <f t="shared" ref="Q78" si="33">Q12</f>
        <v>0</v>
      </c>
      <c r="R78" s="1496"/>
    </row>
    <row r="79" spans="2:18" s="37" customFormat="1" ht="15">
      <c r="B79" s="30"/>
      <c r="C79" s="30"/>
      <c r="D79" s="20"/>
      <c r="E79" s="20"/>
      <c r="F79" s="1343" t="s">
        <v>183</v>
      </c>
      <c r="G79" s="7" t="s">
        <v>197</v>
      </c>
      <c r="H79" s="7"/>
      <c r="I79" s="7"/>
      <c r="J79" s="7"/>
      <c r="K79" s="456" t="s">
        <v>208</v>
      </c>
      <c r="L79" s="7"/>
      <c r="M79" s="934">
        <f t="shared" si="32"/>
        <v>0</v>
      </c>
      <c r="N79" s="934">
        <f t="shared" si="32"/>
        <v>0</v>
      </c>
      <c r="O79" s="934">
        <f t="shared" si="32"/>
        <v>0</v>
      </c>
      <c r="P79" s="934">
        <f t="shared" si="32"/>
        <v>0</v>
      </c>
      <c r="Q79" s="934">
        <f t="shared" ref="Q79" si="34">Q13</f>
        <v>0</v>
      </c>
      <c r="R79" s="1496"/>
    </row>
    <row r="80" spans="2:18" s="37" customFormat="1" ht="15">
      <c r="B80" s="30"/>
      <c r="C80" s="30"/>
      <c r="D80" s="20"/>
      <c r="E80" s="20"/>
      <c r="F80" s="1343" t="s">
        <v>183</v>
      </c>
      <c r="G80" s="7" t="s">
        <v>197</v>
      </c>
      <c r="H80" s="7"/>
      <c r="I80" s="7"/>
      <c r="J80" s="7"/>
      <c r="K80" s="456" t="s">
        <v>208</v>
      </c>
      <c r="L80" s="7"/>
      <c r="M80" s="934">
        <f t="shared" si="32"/>
        <v>0</v>
      </c>
      <c r="N80" s="934">
        <f t="shared" si="32"/>
        <v>0</v>
      </c>
      <c r="O80" s="934">
        <f t="shared" si="32"/>
        <v>0</v>
      </c>
      <c r="P80" s="934">
        <f t="shared" si="32"/>
        <v>0</v>
      </c>
      <c r="Q80" s="934">
        <f t="shared" ref="Q80" si="35">Q14</f>
        <v>0</v>
      </c>
      <c r="R80" s="1496"/>
    </row>
    <row r="81" spans="6:18" s="37" customFormat="1" ht="15">
      <c r="F81" s="1343" t="s">
        <v>183</v>
      </c>
      <c r="G81" s="7" t="s">
        <v>197</v>
      </c>
      <c r="H81" s="7"/>
      <c r="I81" s="7"/>
      <c r="J81" s="7"/>
      <c r="K81" s="456" t="s">
        <v>208</v>
      </c>
      <c r="L81" s="7"/>
      <c r="M81" s="934">
        <f t="shared" si="32"/>
        <v>0</v>
      </c>
      <c r="N81" s="934">
        <f t="shared" si="32"/>
        <v>0</v>
      </c>
      <c r="O81" s="934">
        <f t="shared" si="32"/>
        <v>0</v>
      </c>
      <c r="P81" s="934">
        <f t="shared" si="32"/>
        <v>0</v>
      </c>
      <c r="Q81" s="934">
        <f t="shared" ref="Q81" si="36">Q15</f>
        <v>0</v>
      </c>
      <c r="R81" s="1496"/>
    </row>
    <row r="82" spans="6:18" s="37" customFormat="1" ht="15">
      <c r="F82" s="1343" t="s">
        <v>183</v>
      </c>
      <c r="G82" s="7" t="s">
        <v>197</v>
      </c>
      <c r="H82" s="7"/>
      <c r="I82" s="7"/>
      <c r="J82" s="7"/>
      <c r="K82" s="456" t="s">
        <v>208</v>
      </c>
      <c r="L82" s="7"/>
      <c r="M82" s="934">
        <f t="shared" si="32"/>
        <v>0</v>
      </c>
      <c r="N82" s="934">
        <f t="shared" si="32"/>
        <v>0</v>
      </c>
      <c r="O82" s="934">
        <f t="shared" si="32"/>
        <v>0</v>
      </c>
      <c r="P82" s="934">
        <f t="shared" si="32"/>
        <v>0</v>
      </c>
      <c r="Q82" s="934">
        <f t="shared" ref="Q82" si="37">Q16</f>
        <v>0</v>
      </c>
      <c r="R82" s="1496"/>
    </row>
    <row r="83" spans="6:18" s="37" customFormat="1" ht="15">
      <c r="F83" s="1343" t="s">
        <v>183</v>
      </c>
      <c r="G83" s="7" t="s">
        <v>197</v>
      </c>
      <c r="H83" s="7"/>
      <c r="I83" s="7"/>
      <c r="J83" s="7"/>
      <c r="K83" s="456" t="s">
        <v>208</v>
      </c>
      <c r="L83" s="7"/>
      <c r="M83" s="934">
        <f t="shared" si="32"/>
        <v>0</v>
      </c>
      <c r="N83" s="934">
        <f t="shared" si="32"/>
        <v>0</v>
      </c>
      <c r="O83" s="934">
        <f t="shared" si="32"/>
        <v>0</v>
      </c>
      <c r="P83" s="934">
        <f t="shared" si="32"/>
        <v>0</v>
      </c>
      <c r="Q83" s="934">
        <f t="shared" ref="Q83" si="38">Q17</f>
        <v>0</v>
      </c>
      <c r="R83" s="1496"/>
    </row>
    <row r="84" spans="6:18" s="37" customFormat="1" ht="15">
      <c r="F84" s="1343" t="s">
        <v>183</v>
      </c>
      <c r="G84" s="7" t="s">
        <v>197</v>
      </c>
      <c r="H84" s="7"/>
      <c r="I84" s="7"/>
      <c r="J84" s="7"/>
      <c r="K84" s="456" t="s">
        <v>208</v>
      </c>
      <c r="L84" s="7"/>
      <c r="M84" s="934">
        <f t="shared" si="32"/>
        <v>0</v>
      </c>
      <c r="N84" s="934">
        <f t="shared" si="32"/>
        <v>0</v>
      </c>
      <c r="O84" s="934">
        <f t="shared" si="32"/>
        <v>0</v>
      </c>
      <c r="P84" s="934">
        <f t="shared" si="32"/>
        <v>0</v>
      </c>
      <c r="Q84" s="934">
        <f t="shared" ref="Q84" si="39">Q18</f>
        <v>0</v>
      </c>
      <c r="R84" s="1496"/>
    </row>
    <row r="85" spans="6:18" s="37" customFormat="1" ht="15">
      <c r="F85" s="1343" t="s">
        <v>183</v>
      </c>
      <c r="G85" s="7" t="s">
        <v>197</v>
      </c>
      <c r="H85" s="7"/>
      <c r="I85" s="7"/>
      <c r="J85" s="7"/>
      <c r="K85" s="456" t="s">
        <v>208</v>
      </c>
      <c r="L85" s="7"/>
      <c r="M85" s="934">
        <f t="shared" si="32"/>
        <v>0</v>
      </c>
      <c r="N85" s="934">
        <f t="shared" si="32"/>
        <v>0</v>
      </c>
      <c r="O85" s="934">
        <f t="shared" si="32"/>
        <v>0</v>
      </c>
      <c r="P85" s="934">
        <f t="shared" si="32"/>
        <v>0</v>
      </c>
      <c r="Q85" s="934">
        <f t="shared" ref="Q85" si="40">Q19</f>
        <v>0</v>
      </c>
      <c r="R85" s="1496"/>
    </row>
    <row r="86" spans="6:18" s="37" customFormat="1" ht="15">
      <c r="F86" s="1343" t="s">
        <v>183</v>
      </c>
      <c r="G86" s="7" t="s">
        <v>197</v>
      </c>
      <c r="H86" s="11"/>
      <c r="I86" s="7"/>
      <c r="J86" s="11"/>
      <c r="K86" s="456" t="s">
        <v>208</v>
      </c>
      <c r="L86" s="7"/>
      <c r="M86" s="934">
        <f t="shared" si="32"/>
        <v>0</v>
      </c>
      <c r="N86" s="934">
        <f t="shared" si="32"/>
        <v>0</v>
      </c>
      <c r="O86" s="934">
        <f t="shared" si="32"/>
        <v>0</v>
      </c>
      <c r="P86" s="934">
        <f t="shared" si="32"/>
        <v>0</v>
      </c>
      <c r="Q86" s="934">
        <f t="shared" ref="Q86" si="41">Q20</f>
        <v>0</v>
      </c>
      <c r="R86" s="1496"/>
    </row>
    <row r="87" spans="6:18" s="37" customFormat="1" ht="15">
      <c r="F87" s="1343" t="s">
        <v>183</v>
      </c>
      <c r="G87" s="7" t="s">
        <v>197</v>
      </c>
      <c r="H87" s="11"/>
      <c r="I87" s="7"/>
      <c r="J87" s="11"/>
      <c r="K87" s="456" t="s">
        <v>208</v>
      </c>
      <c r="L87" s="7"/>
      <c r="M87" s="934">
        <f t="shared" si="32"/>
        <v>0</v>
      </c>
      <c r="N87" s="934">
        <f t="shared" si="32"/>
        <v>0</v>
      </c>
      <c r="O87" s="934">
        <f t="shared" si="32"/>
        <v>0</v>
      </c>
      <c r="P87" s="934">
        <f t="shared" si="32"/>
        <v>0</v>
      </c>
      <c r="Q87" s="934">
        <f t="shared" ref="Q87" si="42">Q21</f>
        <v>0</v>
      </c>
      <c r="R87" s="1496"/>
    </row>
    <row r="88" spans="6:18" s="37" customFormat="1" ht="15">
      <c r="F88" s="237" t="s">
        <v>3285</v>
      </c>
      <c r="G88" s="7" t="s">
        <v>197</v>
      </c>
      <c r="H88" s="11"/>
      <c r="I88" s="7"/>
      <c r="J88" s="11"/>
      <c r="K88" s="456" t="s">
        <v>198</v>
      </c>
      <c r="L88" s="7"/>
      <c r="M88" s="934">
        <f t="shared" si="32"/>
        <v>0</v>
      </c>
      <c r="N88" s="934">
        <f t="shared" si="32"/>
        <v>0</v>
      </c>
      <c r="O88" s="934">
        <f t="shared" si="32"/>
        <v>0</v>
      </c>
      <c r="P88" s="934">
        <f t="shared" si="32"/>
        <v>0</v>
      </c>
      <c r="Q88" s="934">
        <f t="shared" ref="Q88" si="43">Q22</f>
        <v>0</v>
      </c>
      <c r="R88" s="1496"/>
    </row>
    <row r="89" spans="6:18" s="37" customFormat="1" ht="15">
      <c r="F89" s="237" t="s">
        <v>3285</v>
      </c>
      <c r="G89" s="7" t="s">
        <v>197</v>
      </c>
      <c r="H89" s="11"/>
      <c r="I89" s="7"/>
      <c r="J89" s="11"/>
      <c r="K89" s="456" t="s">
        <v>198</v>
      </c>
      <c r="L89" s="7"/>
      <c r="M89" s="934">
        <f t="shared" si="32"/>
        <v>0</v>
      </c>
      <c r="N89" s="934">
        <f t="shared" si="32"/>
        <v>0</v>
      </c>
      <c r="O89" s="934">
        <f t="shared" si="32"/>
        <v>0</v>
      </c>
      <c r="P89" s="934">
        <f t="shared" si="32"/>
        <v>0</v>
      </c>
      <c r="Q89" s="934">
        <f t="shared" ref="Q89" si="44">Q23</f>
        <v>0</v>
      </c>
      <c r="R89" s="1496"/>
    </row>
    <row r="90" spans="6:18" s="37" customFormat="1" ht="15">
      <c r="F90" s="237" t="s">
        <v>3285</v>
      </c>
      <c r="G90" s="7" t="s">
        <v>197</v>
      </c>
      <c r="H90" s="11"/>
      <c r="I90" s="7"/>
      <c r="J90" s="11"/>
      <c r="K90" s="456" t="s">
        <v>198</v>
      </c>
      <c r="L90" s="7"/>
      <c r="M90" s="934">
        <f t="shared" si="32"/>
        <v>0</v>
      </c>
      <c r="N90" s="934">
        <f t="shared" si="32"/>
        <v>0</v>
      </c>
      <c r="O90" s="934">
        <f t="shared" si="32"/>
        <v>0</v>
      </c>
      <c r="P90" s="934">
        <f t="shared" si="32"/>
        <v>0</v>
      </c>
      <c r="Q90" s="934">
        <f t="shared" ref="Q90" si="45">Q24</f>
        <v>0</v>
      </c>
      <c r="R90" s="1496"/>
    </row>
    <row r="91" spans="6:18" s="37" customFormat="1" ht="15">
      <c r="F91" s="237" t="s">
        <v>3285</v>
      </c>
      <c r="G91" s="7" t="s">
        <v>197</v>
      </c>
      <c r="H91" s="11"/>
      <c r="I91" s="7"/>
      <c r="J91" s="11"/>
      <c r="K91" s="456" t="s">
        <v>198</v>
      </c>
      <c r="L91" s="7"/>
      <c r="M91" s="934">
        <f t="shared" si="32"/>
        <v>0</v>
      </c>
      <c r="N91" s="934">
        <f t="shared" si="32"/>
        <v>0</v>
      </c>
      <c r="O91" s="934">
        <f t="shared" si="32"/>
        <v>0</v>
      </c>
      <c r="P91" s="934">
        <f t="shared" si="32"/>
        <v>0</v>
      </c>
      <c r="Q91" s="934">
        <f t="shared" ref="Q91" si="46">Q25</f>
        <v>0</v>
      </c>
      <c r="R91" s="1496"/>
    </row>
    <row r="92" spans="6:18" s="37" customFormat="1" ht="15">
      <c r="F92" s="237" t="s">
        <v>3285</v>
      </c>
      <c r="G92" s="7" t="s">
        <v>197</v>
      </c>
      <c r="H92" s="11"/>
      <c r="I92" s="7"/>
      <c r="J92" s="11"/>
      <c r="K92" s="456" t="s">
        <v>198</v>
      </c>
      <c r="L92" s="7"/>
      <c r="M92" s="934">
        <f t="shared" si="32"/>
        <v>0</v>
      </c>
      <c r="N92" s="934">
        <f t="shared" si="32"/>
        <v>0</v>
      </c>
      <c r="O92" s="934">
        <f t="shared" si="32"/>
        <v>0</v>
      </c>
      <c r="P92" s="934">
        <f t="shared" si="32"/>
        <v>0</v>
      </c>
      <c r="Q92" s="934">
        <f t="shared" ref="Q92" si="47">Q26</f>
        <v>0</v>
      </c>
      <c r="R92" s="1496"/>
    </row>
    <row r="93" spans="6:18" s="37" customFormat="1" ht="15">
      <c r="F93" s="237" t="s">
        <v>3285</v>
      </c>
      <c r="G93" s="7" t="s">
        <v>197</v>
      </c>
      <c r="H93" s="11"/>
      <c r="I93" s="7"/>
      <c r="J93" s="11"/>
      <c r="K93" s="456" t="s">
        <v>198</v>
      </c>
      <c r="L93" s="7"/>
      <c r="M93" s="934">
        <f t="shared" si="32"/>
        <v>0</v>
      </c>
      <c r="N93" s="934">
        <f t="shared" si="32"/>
        <v>0</v>
      </c>
      <c r="O93" s="934">
        <f t="shared" si="32"/>
        <v>0</v>
      </c>
      <c r="P93" s="934">
        <f t="shared" si="32"/>
        <v>0</v>
      </c>
      <c r="Q93" s="934">
        <f t="shared" ref="Q93" si="48">Q27</f>
        <v>0</v>
      </c>
      <c r="R93" s="1496"/>
    </row>
    <row r="94" spans="6:18" s="37" customFormat="1" ht="15">
      <c r="F94" s="237" t="s">
        <v>3285</v>
      </c>
      <c r="G94" s="7" t="s">
        <v>197</v>
      </c>
      <c r="H94" s="11"/>
      <c r="I94" s="7"/>
      <c r="J94" s="11"/>
      <c r="K94" s="456" t="s">
        <v>198</v>
      </c>
      <c r="L94" s="7"/>
      <c r="M94" s="934">
        <f t="shared" ref="M94:P107" si="49">M28</f>
        <v>0</v>
      </c>
      <c r="N94" s="934">
        <f t="shared" si="49"/>
        <v>0</v>
      </c>
      <c r="O94" s="934">
        <f t="shared" si="49"/>
        <v>0</v>
      </c>
      <c r="P94" s="934">
        <f t="shared" si="49"/>
        <v>0</v>
      </c>
      <c r="Q94" s="934">
        <f t="shared" ref="Q94" si="50">Q28</f>
        <v>0</v>
      </c>
      <c r="R94" s="1496"/>
    </row>
    <row r="95" spans="6:18" s="37" customFormat="1" ht="15">
      <c r="F95" s="237" t="s">
        <v>3285</v>
      </c>
      <c r="G95" s="7" t="s">
        <v>197</v>
      </c>
      <c r="H95" s="11"/>
      <c r="I95" s="7"/>
      <c r="J95" s="11"/>
      <c r="K95" s="456" t="s">
        <v>198</v>
      </c>
      <c r="L95" s="7"/>
      <c r="M95" s="934">
        <f t="shared" si="49"/>
        <v>0</v>
      </c>
      <c r="N95" s="934">
        <f t="shared" si="49"/>
        <v>0</v>
      </c>
      <c r="O95" s="934">
        <f t="shared" si="49"/>
        <v>0</v>
      </c>
      <c r="P95" s="934">
        <f t="shared" si="49"/>
        <v>0</v>
      </c>
      <c r="Q95" s="934">
        <f t="shared" ref="Q95" si="51">Q29</f>
        <v>0</v>
      </c>
      <c r="R95" s="1496"/>
    </row>
    <row r="96" spans="6:18" s="37" customFormat="1" ht="15">
      <c r="F96" s="237" t="s">
        <v>3285</v>
      </c>
      <c r="G96" s="7" t="s">
        <v>197</v>
      </c>
      <c r="H96" s="11"/>
      <c r="I96" s="7"/>
      <c r="J96" s="11"/>
      <c r="K96" s="456" t="s">
        <v>198</v>
      </c>
      <c r="L96" s="7"/>
      <c r="M96" s="934">
        <f t="shared" si="49"/>
        <v>0</v>
      </c>
      <c r="N96" s="934">
        <f t="shared" si="49"/>
        <v>0</v>
      </c>
      <c r="O96" s="934">
        <f t="shared" si="49"/>
        <v>0</v>
      </c>
      <c r="P96" s="934">
        <f t="shared" si="49"/>
        <v>0</v>
      </c>
      <c r="Q96" s="934">
        <f t="shared" ref="Q96" si="52">Q30</f>
        <v>0</v>
      </c>
      <c r="R96" s="1496"/>
    </row>
    <row r="97" spans="2:18" s="37" customFormat="1" ht="15">
      <c r="B97" s="11"/>
      <c r="C97" s="11"/>
      <c r="D97" s="11"/>
      <c r="E97" s="11"/>
      <c r="F97" s="237" t="s">
        <v>3285</v>
      </c>
      <c r="G97" s="7" t="s">
        <v>197</v>
      </c>
      <c r="H97" s="11"/>
      <c r="I97" s="7"/>
      <c r="J97" s="11"/>
      <c r="K97" s="456" t="s">
        <v>198</v>
      </c>
      <c r="L97" s="7"/>
      <c r="M97" s="934">
        <f t="shared" si="49"/>
        <v>0</v>
      </c>
      <c r="N97" s="934">
        <f t="shared" si="49"/>
        <v>0</v>
      </c>
      <c r="O97" s="934">
        <f t="shared" si="49"/>
        <v>0</v>
      </c>
      <c r="P97" s="934">
        <f t="shared" si="49"/>
        <v>0</v>
      </c>
      <c r="Q97" s="934">
        <f t="shared" ref="Q97" si="53">Q31</f>
        <v>0</v>
      </c>
      <c r="R97" s="1496"/>
    </row>
    <row r="98" spans="2:18" s="37" customFormat="1" ht="15">
      <c r="B98" s="11"/>
      <c r="C98" s="11"/>
      <c r="D98" s="11"/>
      <c r="E98" s="11"/>
      <c r="F98" s="237" t="s">
        <v>3286</v>
      </c>
      <c r="G98" s="7" t="s">
        <v>197</v>
      </c>
      <c r="H98" s="11"/>
      <c r="I98" s="7"/>
      <c r="J98" s="11"/>
      <c r="K98" s="456" t="s">
        <v>198</v>
      </c>
      <c r="L98" s="7"/>
      <c r="M98" s="934">
        <f t="shared" si="49"/>
        <v>0</v>
      </c>
      <c r="N98" s="934">
        <f t="shared" si="49"/>
        <v>0</v>
      </c>
      <c r="O98" s="934">
        <f t="shared" si="49"/>
        <v>0</v>
      </c>
      <c r="P98" s="934">
        <f t="shared" si="49"/>
        <v>0</v>
      </c>
      <c r="Q98" s="934">
        <f t="shared" ref="Q98" si="54">Q32</f>
        <v>0</v>
      </c>
      <c r="R98" s="1496"/>
    </row>
    <row r="99" spans="2:18" s="37" customFormat="1" ht="15">
      <c r="B99" s="11"/>
      <c r="C99" s="11"/>
      <c r="D99" s="11"/>
      <c r="E99" s="11"/>
      <c r="F99" s="237" t="s">
        <v>3286</v>
      </c>
      <c r="G99" s="7" t="s">
        <v>197</v>
      </c>
      <c r="H99" s="11"/>
      <c r="I99" s="7"/>
      <c r="J99" s="11"/>
      <c r="K99" s="456" t="s">
        <v>198</v>
      </c>
      <c r="L99" s="7"/>
      <c r="M99" s="934">
        <f t="shared" si="49"/>
        <v>0</v>
      </c>
      <c r="N99" s="934">
        <f t="shared" si="49"/>
        <v>0</v>
      </c>
      <c r="O99" s="934">
        <f t="shared" si="49"/>
        <v>0</v>
      </c>
      <c r="P99" s="934">
        <f t="shared" si="49"/>
        <v>0</v>
      </c>
      <c r="Q99" s="934">
        <f t="shared" ref="Q99" si="55">Q33</f>
        <v>0</v>
      </c>
      <c r="R99" s="1496"/>
    </row>
    <row r="100" spans="2:18" s="37" customFormat="1" ht="15">
      <c r="B100" s="11"/>
      <c r="C100" s="11"/>
      <c r="D100" s="11"/>
      <c r="E100" s="11"/>
      <c r="F100" s="237" t="s">
        <v>3286</v>
      </c>
      <c r="G100" s="7" t="s">
        <v>197</v>
      </c>
      <c r="H100" s="11"/>
      <c r="I100" s="7"/>
      <c r="J100" s="11"/>
      <c r="K100" s="456" t="s">
        <v>198</v>
      </c>
      <c r="L100" s="7"/>
      <c r="M100" s="934">
        <f t="shared" si="49"/>
        <v>0</v>
      </c>
      <c r="N100" s="934">
        <f t="shared" si="49"/>
        <v>0</v>
      </c>
      <c r="O100" s="934">
        <f t="shared" si="49"/>
        <v>0</v>
      </c>
      <c r="P100" s="934">
        <f t="shared" si="49"/>
        <v>0</v>
      </c>
      <c r="Q100" s="934">
        <f t="shared" ref="Q100" si="56">Q34</f>
        <v>0</v>
      </c>
      <c r="R100" s="1496"/>
    </row>
    <row r="101" spans="2:18" s="37" customFormat="1" ht="15">
      <c r="B101" s="11"/>
      <c r="C101" s="11"/>
      <c r="D101" s="11"/>
      <c r="E101" s="11"/>
      <c r="F101" s="237" t="s">
        <v>3286</v>
      </c>
      <c r="G101" s="7" t="s">
        <v>197</v>
      </c>
      <c r="H101" s="11"/>
      <c r="I101" s="7"/>
      <c r="J101" s="11"/>
      <c r="K101" s="456" t="s">
        <v>198</v>
      </c>
      <c r="L101" s="7"/>
      <c r="M101" s="934">
        <f t="shared" si="49"/>
        <v>0</v>
      </c>
      <c r="N101" s="934">
        <f t="shared" si="49"/>
        <v>0</v>
      </c>
      <c r="O101" s="934">
        <f t="shared" si="49"/>
        <v>0</v>
      </c>
      <c r="P101" s="934">
        <f t="shared" si="49"/>
        <v>0</v>
      </c>
      <c r="Q101" s="934">
        <f t="shared" ref="Q101" si="57">Q35</f>
        <v>0</v>
      </c>
      <c r="R101" s="1496"/>
    </row>
    <row r="102" spans="2:18" s="37" customFormat="1" ht="15">
      <c r="B102" s="11"/>
      <c r="C102" s="11"/>
      <c r="D102" s="11"/>
      <c r="E102" s="11"/>
      <c r="F102" s="237" t="s">
        <v>3286</v>
      </c>
      <c r="G102" s="7" t="s">
        <v>197</v>
      </c>
      <c r="H102" s="11"/>
      <c r="I102" s="7"/>
      <c r="J102" s="11"/>
      <c r="K102" s="456" t="s">
        <v>198</v>
      </c>
      <c r="L102" s="7"/>
      <c r="M102" s="934">
        <f t="shared" si="49"/>
        <v>0</v>
      </c>
      <c r="N102" s="934">
        <f t="shared" si="49"/>
        <v>0</v>
      </c>
      <c r="O102" s="934">
        <f t="shared" si="49"/>
        <v>0</v>
      </c>
      <c r="P102" s="934">
        <f t="shared" si="49"/>
        <v>0</v>
      </c>
      <c r="Q102" s="934">
        <f t="shared" ref="Q102" si="58">Q36</f>
        <v>0</v>
      </c>
      <c r="R102" s="1496"/>
    </row>
    <row r="103" spans="2:18" s="37" customFormat="1" ht="15">
      <c r="B103" s="11"/>
      <c r="C103" s="11"/>
      <c r="D103" s="11"/>
      <c r="E103" s="11"/>
      <c r="F103" s="237" t="s">
        <v>3286</v>
      </c>
      <c r="G103" s="7" t="s">
        <v>197</v>
      </c>
      <c r="H103" s="11"/>
      <c r="I103" s="7"/>
      <c r="J103" s="11"/>
      <c r="K103" s="456" t="s">
        <v>198</v>
      </c>
      <c r="L103" s="7"/>
      <c r="M103" s="934">
        <f t="shared" si="49"/>
        <v>0</v>
      </c>
      <c r="N103" s="934">
        <f t="shared" si="49"/>
        <v>0</v>
      </c>
      <c r="O103" s="934">
        <f t="shared" si="49"/>
        <v>0</v>
      </c>
      <c r="P103" s="934">
        <f t="shared" si="49"/>
        <v>0</v>
      </c>
      <c r="Q103" s="934">
        <f t="shared" ref="Q103" si="59">Q37</f>
        <v>0</v>
      </c>
      <c r="R103" s="1496"/>
    </row>
    <row r="104" spans="2:18" s="37" customFormat="1" ht="15">
      <c r="B104" s="11"/>
      <c r="C104" s="11"/>
      <c r="D104" s="11"/>
      <c r="E104" s="11"/>
      <c r="F104" s="237" t="s">
        <v>3286</v>
      </c>
      <c r="G104" s="7" t="s">
        <v>197</v>
      </c>
      <c r="H104" s="11"/>
      <c r="I104" s="7"/>
      <c r="J104" s="11"/>
      <c r="K104" s="456" t="s">
        <v>198</v>
      </c>
      <c r="L104" s="7"/>
      <c r="M104" s="934">
        <f t="shared" si="49"/>
        <v>0</v>
      </c>
      <c r="N104" s="934">
        <f t="shared" si="49"/>
        <v>0</v>
      </c>
      <c r="O104" s="934">
        <f t="shared" si="49"/>
        <v>0</v>
      </c>
      <c r="P104" s="934">
        <f t="shared" si="49"/>
        <v>0</v>
      </c>
      <c r="Q104" s="934">
        <f t="shared" ref="Q104" si="60">Q38</f>
        <v>0</v>
      </c>
      <c r="R104" s="1496"/>
    </row>
    <row r="105" spans="2:18" s="37" customFormat="1" ht="15">
      <c r="B105" s="11"/>
      <c r="C105" s="11"/>
      <c r="D105" s="11"/>
      <c r="E105" s="11"/>
      <c r="F105" s="237" t="s">
        <v>3286</v>
      </c>
      <c r="G105" s="7" t="s">
        <v>197</v>
      </c>
      <c r="H105" s="11"/>
      <c r="I105" s="7"/>
      <c r="J105" s="11"/>
      <c r="K105" s="456" t="s">
        <v>198</v>
      </c>
      <c r="L105" s="7"/>
      <c r="M105" s="934">
        <f t="shared" si="49"/>
        <v>0</v>
      </c>
      <c r="N105" s="934">
        <f t="shared" si="49"/>
        <v>0</v>
      </c>
      <c r="O105" s="934">
        <f t="shared" si="49"/>
        <v>0</v>
      </c>
      <c r="P105" s="934">
        <f t="shared" si="49"/>
        <v>0</v>
      </c>
      <c r="Q105" s="934">
        <f t="shared" ref="Q105" si="61">Q39</f>
        <v>0</v>
      </c>
      <c r="R105" s="1496"/>
    </row>
    <row r="106" spans="2:18" s="37" customFormat="1" ht="15">
      <c r="B106" s="11"/>
      <c r="C106" s="11"/>
      <c r="D106" s="11"/>
      <c r="E106" s="11"/>
      <c r="F106" s="237" t="s">
        <v>3286</v>
      </c>
      <c r="G106" s="7" t="s">
        <v>197</v>
      </c>
      <c r="H106" s="11"/>
      <c r="I106" s="7"/>
      <c r="J106" s="11"/>
      <c r="K106" s="456" t="s">
        <v>198</v>
      </c>
      <c r="L106" s="7"/>
      <c r="M106" s="934">
        <f t="shared" si="49"/>
        <v>0</v>
      </c>
      <c r="N106" s="934">
        <f t="shared" si="49"/>
        <v>0</v>
      </c>
      <c r="O106" s="934">
        <f t="shared" si="49"/>
        <v>0</v>
      </c>
      <c r="P106" s="934">
        <f t="shared" si="49"/>
        <v>0</v>
      </c>
      <c r="Q106" s="934">
        <f t="shared" ref="Q106" si="62">Q40</f>
        <v>0</v>
      </c>
      <c r="R106" s="1496"/>
    </row>
    <row r="107" spans="2:18" s="37" customFormat="1" ht="15">
      <c r="B107" s="11"/>
      <c r="C107" s="11"/>
      <c r="D107" s="11"/>
      <c r="E107" s="11"/>
      <c r="F107" s="237" t="s">
        <v>3286</v>
      </c>
      <c r="G107" s="7" t="s">
        <v>197</v>
      </c>
      <c r="H107" s="11"/>
      <c r="I107" s="7"/>
      <c r="J107" s="11"/>
      <c r="K107" s="456" t="s">
        <v>198</v>
      </c>
      <c r="L107" s="7"/>
      <c r="M107" s="934">
        <f t="shared" si="49"/>
        <v>0</v>
      </c>
      <c r="N107" s="934">
        <f t="shared" si="49"/>
        <v>0</v>
      </c>
      <c r="O107" s="934">
        <f t="shared" si="49"/>
        <v>0</v>
      </c>
      <c r="P107" s="934">
        <f t="shared" si="49"/>
        <v>0</v>
      </c>
      <c r="Q107" s="934">
        <f t="shared" ref="Q107" si="63">Q41</f>
        <v>0</v>
      </c>
      <c r="R107" s="1496"/>
    </row>
    <row r="108" spans="2:18" s="37" customFormat="1" ht="15">
      <c r="B108" s="11"/>
      <c r="C108" s="11"/>
      <c r="D108" s="11"/>
      <c r="E108" s="11"/>
      <c r="F108" s="11"/>
      <c r="G108" s="11"/>
      <c r="H108" s="11"/>
      <c r="I108" s="11"/>
      <c r="J108" s="11"/>
      <c r="K108" s="11"/>
      <c r="L108" s="11"/>
      <c r="M108" s="11"/>
      <c r="N108" s="11"/>
      <c r="O108" s="11"/>
      <c r="P108" s="11"/>
      <c r="Q108" s="11"/>
    </row>
    <row r="109" spans="2:18" s="37" customFormat="1" ht="17.649999999999999">
      <c r="B109" s="28" t="s">
        <v>1807</v>
      </c>
      <c r="C109" s="27"/>
      <c r="D109" s="27"/>
      <c r="E109" s="27"/>
      <c r="F109" s="27"/>
      <c r="G109" s="27"/>
      <c r="H109" s="27"/>
      <c r="I109" s="27"/>
      <c r="J109" s="27"/>
      <c r="K109" s="27"/>
      <c r="L109" s="27"/>
      <c r="M109" s="27"/>
      <c r="N109" s="27"/>
      <c r="O109" s="27"/>
      <c r="P109" s="27"/>
      <c r="Q109" s="27"/>
      <c r="R10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2746-C8F0-43DF-8FD1-BF99A2A5A380}">
  <sheetPr codeName="Sheet35">
    <tabColor rgb="FFFF0066"/>
    <pageSetUpPr autoPageBreaks="0"/>
  </sheetPr>
  <dimension ref="A1:XFC90"/>
  <sheetViews>
    <sheetView zoomScale="40" zoomScaleNormal="40" workbookViewId="0">
      <pane ySplit="6" topLeftCell="A7" activePane="bottomLeft" state="frozen"/>
      <selection pane="bottomLeft" activeCell="Y42" sqref="Y42"/>
      <selection activeCell="G59" sqref="G59"/>
    </sheetView>
  </sheetViews>
  <sheetFormatPr defaultColWidth="0" defaultRowHeight="13.5"/>
  <cols>
    <col min="1" max="1" width="14.42578125" style="11" customWidth="1"/>
    <col min="2" max="3" width="1.5703125" style="11" customWidth="1"/>
    <col min="4" max="5" width="23.42578125" style="11" bestFit="1" customWidth="1"/>
    <col min="6" max="6" width="18.42578125" style="11" bestFit="1" customWidth="1"/>
    <col min="7" max="7" width="19.42578125" style="11" bestFit="1" customWidth="1"/>
    <col min="8" max="9" width="14.42578125" style="11" bestFit="1" customWidth="1"/>
    <col min="10" max="10" width="15" style="11" bestFit="1" customWidth="1"/>
    <col min="11" max="11" width="44.42578125" style="11" bestFit="1" customWidth="1"/>
    <col min="12" max="12" width="10.5703125" style="11" bestFit="1" customWidth="1"/>
    <col min="13" max="13" width="11.42578125" style="11" bestFit="1" customWidth="1"/>
    <col min="14" max="14" width="20.5703125" style="11" bestFit="1" customWidth="1"/>
    <col min="15" max="15" width="13.5703125" style="11" bestFit="1" customWidth="1"/>
    <col min="16" max="16" width="15.5703125" style="11" customWidth="1"/>
    <col min="17" max="17" width="5.5703125" style="11" bestFit="1" customWidth="1"/>
    <col min="18" max="22" width="18.42578125" style="11" customWidth="1"/>
    <col min="23" max="27" width="1.5703125" style="11" customWidth="1"/>
    <col min="28" max="28" width="1.5703125" style="11" hidden="1" customWidth="1"/>
    <col min="29" max="46" width="18.42578125" style="11" hidden="1" customWidth="1"/>
    <col min="47" max="53" width="14" style="11" hidden="1"/>
    <col min="54" max="55" width="18.42578125" style="11" hidden="1"/>
    <col min="56" max="69" width="14" style="11" hidden="1"/>
    <col min="70" max="16382" width="0" style="11" hidden="1"/>
    <col min="16383" max="16383" width="0" style="11" hidden="1" customWidth="1"/>
    <col min="16384" max="16384" width="8.42578125" style="11" hidden="1"/>
  </cols>
  <sheetData>
    <row r="1" spans="1:22" s="2" customFormat="1" ht="25.15">
      <c r="A1" s="62" t="s">
        <v>1619</v>
      </c>
      <c r="B1" s="3"/>
      <c r="G1" s="4" t="s">
        <v>1</v>
      </c>
      <c r="H1" s="4"/>
      <c r="I1" s="4"/>
      <c r="J1" s="4"/>
      <c r="K1" s="4"/>
      <c r="T1" s="3"/>
    </row>
    <row r="2" spans="1:22" s="2" customFormat="1" ht="25.15">
      <c r="A2" s="4" t="str">
        <f>Cover!$E$13</f>
        <v>Master</v>
      </c>
      <c r="B2" s="3"/>
    </row>
    <row r="3" spans="1:22" s="2" customFormat="1" ht="25.15">
      <c r="A3" s="4">
        <f>Cover!$E$15</f>
        <v>2026</v>
      </c>
      <c r="B3" s="4"/>
      <c r="C3" s="4"/>
      <c r="D3" s="4"/>
    </row>
    <row r="4" spans="1:22" s="5" customFormat="1" ht="25.5" thickBot="1">
      <c r="A4" s="1305" t="s">
        <v>77</v>
      </c>
      <c r="B4" s="6"/>
    </row>
    <row r="5" spans="1:22" ht="17.649999999999999">
      <c r="A5" s="7"/>
      <c r="B5" s="8"/>
      <c r="C5" s="8"/>
      <c r="D5" s="9"/>
      <c r="E5" s="9"/>
      <c r="F5" s="9"/>
      <c r="G5" s="10"/>
      <c r="H5" s="10"/>
      <c r="I5" s="10"/>
      <c r="J5" s="10"/>
      <c r="K5" s="10"/>
      <c r="L5" s="10"/>
      <c r="M5" s="10"/>
      <c r="N5" s="10"/>
      <c r="O5" s="10"/>
      <c r="P5" s="10"/>
      <c r="Q5" s="7"/>
      <c r="R5" s="68" t="s">
        <v>1997</v>
      </c>
      <c r="S5" s="66"/>
      <c r="T5" s="66"/>
      <c r="U5" s="66"/>
      <c r="V5" s="67"/>
    </row>
    <row r="6" spans="1:22" ht="15">
      <c r="A6" s="21"/>
      <c r="B6" s="57"/>
      <c r="C6" s="57"/>
      <c r="D6" s="36" t="s">
        <v>165</v>
      </c>
      <c r="E6" s="36" t="s">
        <v>166</v>
      </c>
      <c r="F6" s="36" t="s">
        <v>1809</v>
      </c>
      <c r="G6" s="37" t="s">
        <v>2775</v>
      </c>
      <c r="H6" s="37" t="s">
        <v>406</v>
      </c>
      <c r="I6" s="37" t="s">
        <v>407</v>
      </c>
      <c r="J6" s="37" t="s">
        <v>408</v>
      </c>
      <c r="K6" s="37" t="s">
        <v>409</v>
      </c>
      <c r="L6" s="37" t="s">
        <v>175</v>
      </c>
      <c r="M6" s="37" t="s">
        <v>197</v>
      </c>
      <c r="N6" s="37" t="s">
        <v>3259</v>
      </c>
      <c r="O6" s="37" t="s">
        <v>1790</v>
      </c>
      <c r="P6" s="37" t="s">
        <v>1622</v>
      </c>
      <c r="Q6" s="37" t="s">
        <v>176</v>
      </c>
      <c r="R6" s="16">
        <v>2022</v>
      </c>
      <c r="S6" s="17">
        <v>2023</v>
      </c>
      <c r="T6" s="17">
        <v>2024</v>
      </c>
      <c r="U6" s="17">
        <v>2025</v>
      </c>
      <c r="V6" s="18">
        <v>2026</v>
      </c>
    </row>
    <row r="7" spans="1:22" ht="6.75" customHeight="1">
      <c r="A7" s="21"/>
      <c r="B7" s="57"/>
      <c r="C7" s="57"/>
      <c r="D7" s="36"/>
      <c r="E7" s="36"/>
      <c r="F7" s="36"/>
      <c r="G7" s="37"/>
      <c r="H7" s="37"/>
      <c r="I7" s="37"/>
      <c r="J7" s="37"/>
      <c r="K7" s="37"/>
      <c r="L7" s="37"/>
      <c r="M7" s="37"/>
      <c r="N7" s="37"/>
      <c r="O7" s="37"/>
      <c r="P7" s="37"/>
      <c r="Q7" s="37"/>
      <c r="R7" s="374"/>
      <c r="S7" s="374"/>
      <c r="T7" s="374"/>
      <c r="U7" s="374"/>
      <c r="V7" s="374"/>
    </row>
    <row r="8" spans="1:22" ht="36" customHeight="1">
      <c r="A8" s="27"/>
      <c r="B8" s="801" t="s">
        <v>1646</v>
      </c>
      <c r="C8" s="27"/>
      <c r="D8" s="27"/>
      <c r="E8" s="27"/>
      <c r="F8" s="27"/>
      <c r="G8" s="27"/>
      <c r="H8" s="27"/>
      <c r="I8" s="27"/>
      <c r="J8" s="27"/>
      <c r="K8" s="27"/>
      <c r="L8" s="27"/>
      <c r="M8" s="27"/>
      <c r="N8" s="27"/>
      <c r="O8" s="27"/>
      <c r="P8" s="27"/>
      <c r="Q8" s="27"/>
      <c r="R8" s="27"/>
      <c r="S8" s="27"/>
      <c r="T8" s="27"/>
      <c r="U8" s="27"/>
      <c r="V8" s="27"/>
    </row>
    <row r="9" spans="1:22" ht="7.5" customHeight="1">
      <c r="B9" s="75"/>
    </row>
    <row r="10" spans="1:22" ht="17.649999999999999">
      <c r="A10" s="27"/>
      <c r="B10" s="28" t="s">
        <v>2778</v>
      </c>
      <c r="C10" s="27"/>
      <c r="D10" s="27"/>
      <c r="E10" s="27"/>
      <c r="F10" s="27"/>
      <c r="G10" s="27"/>
      <c r="H10" s="27"/>
      <c r="I10" s="27"/>
      <c r="J10" s="27"/>
      <c r="K10" s="27"/>
      <c r="L10" s="27"/>
      <c r="M10" s="27"/>
      <c r="N10" s="27"/>
      <c r="O10" s="27"/>
      <c r="P10" s="27"/>
      <c r="Q10" s="27"/>
      <c r="R10" s="27"/>
      <c r="S10" s="27"/>
      <c r="T10" s="27"/>
      <c r="U10" s="27"/>
      <c r="V10" s="27"/>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ht="13.9">
      <c r="A12" s="402" t="s">
        <v>2780</v>
      </c>
      <c r="D12" s="20" t="s">
        <v>178</v>
      </c>
      <c r="E12" s="20" t="s">
        <v>211</v>
      </c>
      <c r="F12" s="11" t="s">
        <v>1646</v>
      </c>
      <c r="G12" s="11" t="s">
        <v>1861</v>
      </c>
      <c r="J12" s="89"/>
      <c r="K12" s="89"/>
      <c r="L12" s="21" t="s">
        <v>185</v>
      </c>
      <c r="M12" s="21"/>
      <c r="N12" s="21" t="s">
        <v>2691</v>
      </c>
      <c r="O12" s="21" t="s">
        <v>2809</v>
      </c>
      <c r="P12" s="21"/>
      <c r="Q12" s="7" t="s">
        <v>186</v>
      </c>
      <c r="R12" s="1117">
        <f t="shared" ref="R12:V13" si="0">SUMIFS(R$31:R$44,$G$31:$G$44,$G12,$N$31:$N$44,$N12,$O$31:$O$44,$O12)</f>
        <v>0</v>
      </c>
      <c r="S12" s="1117">
        <f t="shared" si="0"/>
        <v>0</v>
      </c>
      <c r="T12" s="1117">
        <f t="shared" si="0"/>
        <v>0</v>
      </c>
      <c r="U12" s="1117">
        <f t="shared" si="0"/>
        <v>0</v>
      </c>
      <c r="V12" s="1117">
        <f t="shared" si="0"/>
        <v>0</v>
      </c>
    </row>
    <row r="13" spans="1:22" ht="13.9">
      <c r="A13" s="402" t="s">
        <v>2780</v>
      </c>
      <c r="D13" s="20" t="s">
        <v>178</v>
      </c>
      <c r="E13" s="20" t="s">
        <v>211</v>
      </c>
      <c r="F13" s="11" t="s">
        <v>1646</v>
      </c>
      <c r="G13" s="11" t="s">
        <v>1863</v>
      </c>
      <c r="J13" s="89"/>
      <c r="K13" s="89"/>
      <c r="L13" s="21" t="s">
        <v>185</v>
      </c>
      <c r="M13" s="21"/>
      <c r="N13" s="21" t="s">
        <v>2691</v>
      </c>
      <c r="O13" s="21" t="s">
        <v>2809</v>
      </c>
      <c r="P13" s="21"/>
      <c r="Q13" s="7" t="s">
        <v>186</v>
      </c>
      <c r="R13" s="1117">
        <f t="shared" si="0"/>
        <v>0</v>
      </c>
      <c r="S13" s="1117">
        <f t="shared" si="0"/>
        <v>0</v>
      </c>
      <c r="T13" s="1117">
        <f t="shared" si="0"/>
        <v>0</v>
      </c>
      <c r="U13" s="1117">
        <f t="shared" si="0"/>
        <v>0</v>
      </c>
      <c r="V13" s="1117">
        <f t="shared" si="0"/>
        <v>0</v>
      </c>
    </row>
    <row r="14" spans="1:22" s="29" customFormat="1" ht="13.9">
      <c r="A14" s="402" t="s">
        <v>2780</v>
      </c>
      <c r="D14" s="9" t="s">
        <v>178</v>
      </c>
      <c r="E14" s="9" t="s">
        <v>211</v>
      </c>
      <c r="F14" s="9" t="s">
        <v>2878</v>
      </c>
      <c r="G14" s="9"/>
      <c r="H14" s="364"/>
      <c r="L14" s="351" t="s">
        <v>185</v>
      </c>
      <c r="M14" s="351"/>
      <c r="N14" s="21" t="s">
        <v>2691</v>
      </c>
      <c r="O14" s="351" t="s">
        <v>2809</v>
      </c>
      <c r="P14" s="351"/>
      <c r="Q14" s="364" t="s">
        <v>186</v>
      </c>
      <c r="R14" s="1119">
        <f>SUM(R12:R13)</f>
        <v>0</v>
      </c>
      <c r="S14" s="1119">
        <f t="shared" ref="S14:V14" si="1">SUM(S12:S13)</f>
        <v>0</v>
      </c>
      <c r="T14" s="1119">
        <f t="shared" si="1"/>
        <v>0</v>
      </c>
      <c r="U14" s="1119">
        <f t="shared" si="1"/>
        <v>0</v>
      </c>
      <c r="V14" s="1119">
        <f t="shared" si="1"/>
        <v>0</v>
      </c>
    </row>
    <row r="15" spans="1:22" s="29" customFormat="1" ht="13.9">
      <c r="A15" s="402"/>
      <c r="D15" s="9"/>
      <c r="E15" s="9"/>
      <c r="F15" s="9"/>
      <c r="G15" s="9"/>
      <c r="H15" s="364"/>
      <c r="L15" s="351"/>
      <c r="M15" s="351"/>
      <c r="N15" s="21"/>
      <c r="O15" s="351"/>
      <c r="P15" s="351"/>
      <c r="Q15" s="364"/>
      <c r="R15" s="1121"/>
      <c r="S15" s="1121"/>
      <c r="T15" s="1121"/>
      <c r="U15" s="1121"/>
      <c r="V15" s="1121"/>
    </row>
    <row r="16" spans="1:22" ht="13.9">
      <c r="A16" s="402" t="s">
        <v>2780</v>
      </c>
      <c r="D16" s="20" t="s">
        <v>178</v>
      </c>
      <c r="E16" s="20" t="s">
        <v>211</v>
      </c>
      <c r="F16" s="11" t="s">
        <v>1646</v>
      </c>
      <c r="G16" s="11" t="s">
        <v>1861</v>
      </c>
      <c r="J16" s="89"/>
      <c r="K16" s="89"/>
      <c r="L16" s="21" t="s">
        <v>185</v>
      </c>
      <c r="M16" s="21"/>
      <c r="N16" s="21" t="s">
        <v>3259</v>
      </c>
      <c r="O16" s="21" t="s">
        <v>2691</v>
      </c>
      <c r="P16" s="21"/>
      <c r="Q16" s="7" t="s">
        <v>186</v>
      </c>
      <c r="R16" s="1117">
        <f t="shared" ref="R16:V17" si="2">SUMIFS(R$49:R$61,$G$49:$G$61,$G16,$N$49:$N$61,$N16,$O$49:$O$61,$O16)</f>
        <v>0</v>
      </c>
      <c r="S16" s="1117">
        <f t="shared" si="2"/>
        <v>0</v>
      </c>
      <c r="T16" s="1117">
        <f t="shared" si="2"/>
        <v>0</v>
      </c>
      <c r="U16" s="1117">
        <f t="shared" si="2"/>
        <v>0</v>
      </c>
      <c r="V16" s="1117">
        <f t="shared" si="2"/>
        <v>0</v>
      </c>
    </row>
    <row r="17" spans="1:22" ht="13.9">
      <c r="A17" s="402" t="s">
        <v>2780</v>
      </c>
      <c r="D17" s="20" t="s">
        <v>178</v>
      </c>
      <c r="E17" s="20" t="s">
        <v>211</v>
      </c>
      <c r="F17" s="11" t="s">
        <v>1646</v>
      </c>
      <c r="G17" s="11" t="s">
        <v>1863</v>
      </c>
      <c r="J17" s="89"/>
      <c r="K17" s="89"/>
      <c r="L17" s="21" t="s">
        <v>185</v>
      </c>
      <c r="M17" s="21"/>
      <c r="N17" s="21" t="s">
        <v>3259</v>
      </c>
      <c r="O17" s="21" t="s">
        <v>2691</v>
      </c>
      <c r="P17" s="21"/>
      <c r="Q17" s="7" t="s">
        <v>186</v>
      </c>
      <c r="R17" s="1117">
        <f t="shared" si="2"/>
        <v>0</v>
      </c>
      <c r="S17" s="1117">
        <f t="shared" si="2"/>
        <v>0</v>
      </c>
      <c r="T17" s="1117">
        <f t="shared" si="2"/>
        <v>0</v>
      </c>
      <c r="U17" s="1117">
        <f t="shared" si="2"/>
        <v>0</v>
      </c>
      <c r="V17" s="1117">
        <f t="shared" si="2"/>
        <v>0</v>
      </c>
    </row>
    <row r="18" spans="1:22" s="29" customFormat="1" ht="13.9">
      <c r="A18" s="402" t="s">
        <v>2780</v>
      </c>
      <c r="D18" s="9" t="s">
        <v>178</v>
      </c>
      <c r="E18" s="9" t="s">
        <v>211</v>
      </c>
      <c r="F18" s="9" t="s">
        <v>2878</v>
      </c>
      <c r="G18" s="9"/>
      <c r="H18" s="364"/>
      <c r="L18" s="351" t="s">
        <v>185</v>
      </c>
      <c r="M18" s="351"/>
      <c r="N18" s="351" t="s">
        <v>3259</v>
      </c>
      <c r="O18" s="21"/>
      <c r="P18" s="351"/>
      <c r="Q18" s="364" t="s">
        <v>186</v>
      </c>
      <c r="R18" s="1119">
        <f>SUM(R16:R17)</f>
        <v>0</v>
      </c>
      <c r="S18" s="1119">
        <f t="shared" ref="S18:V18" si="3">SUM(S16:S17)</f>
        <v>0</v>
      </c>
      <c r="T18" s="1119">
        <f t="shared" si="3"/>
        <v>0</v>
      </c>
      <c r="U18" s="1119">
        <f t="shared" si="3"/>
        <v>0</v>
      </c>
      <c r="V18" s="1119">
        <f t="shared" si="3"/>
        <v>0</v>
      </c>
    </row>
    <row r="19" spans="1:22" s="29" customFormat="1" ht="13.9">
      <c r="A19" s="402"/>
      <c r="D19" s="9"/>
      <c r="E19" s="9"/>
      <c r="F19" s="9"/>
      <c r="G19" s="9"/>
      <c r="H19" s="9"/>
      <c r="I19" s="9"/>
      <c r="J19" s="9"/>
      <c r="K19" s="9"/>
      <c r="L19" s="9"/>
      <c r="M19" s="9"/>
      <c r="N19" s="9"/>
      <c r="O19" s="9"/>
      <c r="P19" s="9"/>
      <c r="Q19" s="9"/>
      <c r="R19" s="1134"/>
      <c r="S19" s="1134"/>
      <c r="T19" s="1134"/>
      <c r="U19" s="1134"/>
      <c r="V19" s="1134"/>
    </row>
    <row r="20" spans="1:22" ht="13.9">
      <c r="A20" s="402" t="s">
        <v>2780</v>
      </c>
      <c r="D20" s="20" t="s">
        <v>178</v>
      </c>
      <c r="E20" s="20" t="s">
        <v>211</v>
      </c>
      <c r="F20" s="11" t="s">
        <v>1646</v>
      </c>
      <c r="G20" s="11" t="s">
        <v>1861</v>
      </c>
      <c r="J20" s="89"/>
      <c r="K20" s="89"/>
      <c r="L20" s="21" t="s">
        <v>185</v>
      </c>
      <c r="M20" s="21"/>
      <c r="N20" s="21"/>
      <c r="O20" s="21"/>
      <c r="P20" s="21" t="s">
        <v>1622</v>
      </c>
      <c r="Q20" s="7" t="s">
        <v>186</v>
      </c>
      <c r="R20" s="1117">
        <f>R12+R16</f>
        <v>0</v>
      </c>
      <c r="S20" s="1117">
        <f t="shared" ref="S20:V20" si="4">S12+S16</f>
        <v>0</v>
      </c>
      <c r="T20" s="1117">
        <f t="shared" si="4"/>
        <v>0</v>
      </c>
      <c r="U20" s="1117">
        <f t="shared" si="4"/>
        <v>0</v>
      </c>
      <c r="V20" s="1117">
        <f t="shared" si="4"/>
        <v>0</v>
      </c>
    </row>
    <row r="21" spans="1:22" ht="13.9">
      <c r="A21" s="402" t="s">
        <v>2780</v>
      </c>
      <c r="D21" s="20" t="s">
        <v>178</v>
      </c>
      <c r="E21" s="20" t="s">
        <v>211</v>
      </c>
      <c r="F21" s="11" t="s">
        <v>1646</v>
      </c>
      <c r="G21" s="11" t="s">
        <v>1863</v>
      </c>
      <c r="J21" s="89"/>
      <c r="K21" s="89"/>
      <c r="L21" s="21" t="s">
        <v>185</v>
      </c>
      <c r="M21" s="21"/>
      <c r="N21" s="21"/>
      <c r="O21" s="21"/>
      <c r="P21" s="21" t="s">
        <v>1622</v>
      </c>
      <c r="Q21" s="7" t="s">
        <v>186</v>
      </c>
      <c r="R21" s="1117">
        <f>R13+R17</f>
        <v>0</v>
      </c>
      <c r="S21" s="1117">
        <f t="shared" ref="S21:V21" si="5">S13+S17</f>
        <v>0</v>
      </c>
      <c r="T21" s="1117">
        <f t="shared" si="5"/>
        <v>0</v>
      </c>
      <c r="U21" s="1117">
        <f t="shared" si="5"/>
        <v>0</v>
      </c>
      <c r="V21" s="1117">
        <f t="shared" si="5"/>
        <v>0</v>
      </c>
    </row>
    <row r="22" spans="1:22" s="29" customFormat="1" ht="13.9">
      <c r="A22" s="402" t="s">
        <v>2780</v>
      </c>
      <c r="D22" s="9" t="s">
        <v>178</v>
      </c>
      <c r="E22" s="9" t="s">
        <v>211</v>
      </c>
      <c r="F22" s="9" t="s">
        <v>2878</v>
      </c>
      <c r="G22" s="9"/>
      <c r="H22" s="364"/>
      <c r="L22" s="351" t="s">
        <v>185</v>
      </c>
      <c r="M22" s="351"/>
      <c r="N22" s="351"/>
      <c r="O22" s="21"/>
      <c r="P22" s="351" t="s">
        <v>1622</v>
      </c>
      <c r="Q22" s="364" t="s">
        <v>186</v>
      </c>
      <c r="R22" s="1119">
        <f>SUM(R20:R21)</f>
        <v>0</v>
      </c>
      <c r="S22" s="1119">
        <f t="shared" ref="S22:V22" si="6">SUM(S20:S21)</f>
        <v>0</v>
      </c>
      <c r="T22" s="1119">
        <f t="shared" si="6"/>
        <v>0</v>
      </c>
      <c r="U22" s="1119">
        <f t="shared" si="6"/>
        <v>0</v>
      </c>
      <c r="V22" s="1119">
        <f t="shared" si="6"/>
        <v>0</v>
      </c>
    </row>
    <row r="23" spans="1:22" s="29" customFormat="1" ht="13.9">
      <c r="A23" s="402"/>
      <c r="D23" s="9"/>
      <c r="E23" s="9"/>
      <c r="F23" s="9"/>
      <c r="G23" s="9"/>
      <c r="H23" s="9"/>
      <c r="I23" s="9"/>
      <c r="J23" s="9"/>
      <c r="K23" s="9"/>
      <c r="L23" s="9"/>
      <c r="M23" s="9"/>
      <c r="N23" s="9"/>
      <c r="O23" s="9"/>
      <c r="P23" s="9"/>
      <c r="Q23" s="9"/>
      <c r="R23" s="1134"/>
      <c r="S23" s="1134"/>
      <c r="T23" s="1134"/>
      <c r="U23" s="1134"/>
      <c r="V23" s="1134"/>
    </row>
    <row r="24" spans="1:22" ht="13.9">
      <c r="A24" s="402" t="s">
        <v>2780</v>
      </c>
      <c r="D24" s="20"/>
      <c r="E24" s="20"/>
      <c r="F24" s="11" t="s">
        <v>1646</v>
      </c>
      <c r="G24" s="11" t="s">
        <v>1861</v>
      </c>
      <c r="H24" s="20"/>
      <c r="J24" s="7"/>
      <c r="K24" s="7"/>
      <c r="L24" s="21" t="s">
        <v>197</v>
      </c>
      <c r="M24" s="21"/>
      <c r="N24" s="21"/>
      <c r="O24" s="21"/>
      <c r="P24" s="21"/>
      <c r="Q24" s="7" t="s">
        <v>198</v>
      </c>
      <c r="R24" s="1117">
        <f t="shared" ref="R24:V25" si="7">SUMIF($G$67:$G$79,$G24,R$67:R$79)</f>
        <v>0</v>
      </c>
      <c r="S24" s="1117">
        <f t="shared" si="7"/>
        <v>0</v>
      </c>
      <c r="T24" s="1117">
        <f>SUMIF($G$67:$G$79,$G24,T$67:T$79)</f>
        <v>0</v>
      </c>
      <c r="U24" s="1117">
        <f t="shared" si="7"/>
        <v>0</v>
      </c>
      <c r="V24" s="1117">
        <f t="shared" si="7"/>
        <v>0</v>
      </c>
    </row>
    <row r="25" spans="1:22" ht="13.9">
      <c r="A25" s="402" t="s">
        <v>2780</v>
      </c>
      <c r="D25" s="20"/>
      <c r="E25" s="20"/>
      <c r="F25" s="11" t="s">
        <v>1646</v>
      </c>
      <c r="G25" s="11" t="s">
        <v>1863</v>
      </c>
      <c r="H25" s="20"/>
      <c r="J25" s="7"/>
      <c r="K25" s="7"/>
      <c r="L25" s="21" t="s">
        <v>197</v>
      </c>
      <c r="M25" s="21"/>
      <c r="N25" s="21"/>
      <c r="O25" s="21"/>
      <c r="P25" s="21"/>
      <c r="Q25" s="7" t="s">
        <v>198</v>
      </c>
      <c r="R25" s="1117">
        <f t="shared" si="7"/>
        <v>0</v>
      </c>
      <c r="S25" s="1117">
        <f t="shared" si="7"/>
        <v>0</v>
      </c>
      <c r="T25" s="1117">
        <f>SUMIF($G$67:$G$79,$G25,T$67:T$79)</f>
        <v>0</v>
      </c>
      <c r="U25" s="1117">
        <f t="shared" si="7"/>
        <v>0</v>
      </c>
      <c r="V25" s="1117">
        <f t="shared" si="7"/>
        <v>0</v>
      </c>
    </row>
    <row r="26" spans="1:22" s="29" customFormat="1" ht="13.9">
      <c r="D26" s="9"/>
      <c r="E26" s="9"/>
      <c r="F26" s="9"/>
      <c r="G26" s="9"/>
      <c r="H26" s="364"/>
      <c r="L26" s="351"/>
      <c r="M26" s="351"/>
      <c r="N26" s="21"/>
      <c r="O26" s="351"/>
      <c r="P26" s="351"/>
      <c r="Q26" s="364"/>
      <c r="R26" s="1121"/>
      <c r="S26" s="1121"/>
      <c r="T26" s="1121"/>
      <c r="U26" s="1121"/>
      <c r="V26" s="1121"/>
    </row>
    <row r="27" spans="1:22" s="27" customFormat="1" ht="17.649999999999999">
      <c r="B27" s="28" t="s">
        <v>2837</v>
      </c>
      <c r="R27" s="1109"/>
      <c r="S27" s="1109"/>
      <c r="T27" s="1109"/>
      <c r="U27" s="1109"/>
      <c r="V27" s="1109"/>
    </row>
    <row r="28" spans="1:22" s="12" customFormat="1">
      <c r="G28" s="7"/>
      <c r="H28" s="7"/>
      <c r="I28" s="7"/>
      <c r="J28" s="7"/>
      <c r="K28" s="7"/>
      <c r="L28" s="22"/>
      <c r="M28" s="22"/>
      <c r="N28" s="22"/>
      <c r="O28" s="22"/>
      <c r="P28" s="22"/>
      <c r="Q28" s="15"/>
      <c r="R28" s="1103"/>
      <c r="S28" s="1103"/>
      <c r="T28" s="1104"/>
      <c r="U28" s="1105"/>
      <c r="V28" s="1106"/>
    </row>
    <row r="29" spans="1:22" s="33" customFormat="1" ht="13.9">
      <c r="A29" s="12"/>
      <c r="B29" s="12"/>
      <c r="C29" s="34" t="s">
        <v>3271</v>
      </c>
      <c r="D29" s="34"/>
      <c r="R29" s="401"/>
      <c r="S29" s="401"/>
      <c r="T29" s="401"/>
      <c r="U29" s="401"/>
      <c r="V29" s="401"/>
    </row>
    <row r="30" spans="1:22" s="12" customFormat="1">
      <c r="G30" s="7"/>
      <c r="H30" s="7"/>
      <c r="I30" s="7"/>
      <c r="J30" s="7"/>
      <c r="K30" s="7"/>
      <c r="L30" s="22"/>
      <c r="M30" s="22"/>
      <c r="N30" s="22"/>
      <c r="O30" s="22"/>
      <c r="P30" s="22"/>
      <c r="Q30" s="15"/>
      <c r="R30" s="1135"/>
      <c r="S30" s="1103"/>
      <c r="T30" s="1104"/>
      <c r="U30" s="1105"/>
      <c r="V30" s="1106"/>
    </row>
    <row r="31" spans="1:22">
      <c r="D31" s="20" t="s">
        <v>178</v>
      </c>
      <c r="E31" s="20" t="s">
        <v>211</v>
      </c>
      <c r="F31" s="11" t="s">
        <v>1646</v>
      </c>
      <c r="G31" s="11" t="s">
        <v>1861</v>
      </c>
      <c r="H31" s="20" t="s">
        <v>1646</v>
      </c>
      <c r="I31" s="11" t="s">
        <v>1861</v>
      </c>
      <c r="J31" s="7" t="s">
        <v>3272</v>
      </c>
      <c r="K31" s="7" t="s">
        <v>1904</v>
      </c>
      <c r="L31" s="21" t="s">
        <v>185</v>
      </c>
      <c r="M31" s="21"/>
      <c r="N31" s="21" t="s">
        <v>2691</v>
      </c>
      <c r="O31" s="21" t="s">
        <v>2809</v>
      </c>
      <c r="P31" s="21"/>
      <c r="Q31" s="7" t="s">
        <v>186</v>
      </c>
      <c r="R31" s="1136"/>
      <c r="S31" s="728"/>
      <c r="T31" s="728"/>
      <c r="U31" s="728"/>
      <c r="V31" s="728"/>
    </row>
    <row r="32" spans="1:22">
      <c r="D32" s="20" t="s">
        <v>178</v>
      </c>
      <c r="E32" s="20" t="s">
        <v>211</v>
      </c>
      <c r="F32" s="11" t="s">
        <v>1646</v>
      </c>
      <c r="G32" s="11" t="s">
        <v>1861</v>
      </c>
      <c r="H32" s="20" t="s">
        <v>1646</v>
      </c>
      <c r="I32" s="11" t="s">
        <v>1861</v>
      </c>
      <c r="J32" s="7" t="s">
        <v>3273</v>
      </c>
      <c r="K32" s="7" t="s">
        <v>1904</v>
      </c>
      <c r="L32" s="21" t="s">
        <v>185</v>
      </c>
      <c r="M32" s="21"/>
      <c r="N32" s="21" t="s">
        <v>2691</v>
      </c>
      <c r="O32" s="21" t="s">
        <v>2809</v>
      </c>
      <c r="P32" s="21"/>
      <c r="Q32" s="7" t="s">
        <v>186</v>
      </c>
      <c r="R32" s="1423"/>
      <c r="S32" s="1420"/>
      <c r="T32" s="1420"/>
      <c r="U32" s="1420"/>
      <c r="V32" s="1420"/>
    </row>
    <row r="33" spans="2:22">
      <c r="D33" s="20" t="s">
        <v>178</v>
      </c>
      <c r="E33" s="20" t="s">
        <v>211</v>
      </c>
      <c r="F33" s="11" t="s">
        <v>1646</v>
      </c>
      <c r="G33" s="11" t="s">
        <v>1861</v>
      </c>
      <c r="H33" s="20" t="s">
        <v>1646</v>
      </c>
      <c r="I33" s="11" t="s">
        <v>1861</v>
      </c>
      <c r="J33" s="7" t="s">
        <v>3272</v>
      </c>
      <c r="K33" s="7" t="s">
        <v>1905</v>
      </c>
      <c r="L33" s="21" t="s">
        <v>185</v>
      </c>
      <c r="M33" s="21"/>
      <c r="N33" s="21" t="s">
        <v>2691</v>
      </c>
      <c r="O33" s="21" t="s">
        <v>2809</v>
      </c>
      <c r="P33" s="21"/>
      <c r="Q33" s="7" t="s">
        <v>186</v>
      </c>
      <c r="R33" s="1345"/>
      <c r="S33" s="1345"/>
      <c r="T33" s="1345"/>
      <c r="U33" s="1345"/>
      <c r="V33" s="1345"/>
    </row>
    <row r="34" spans="2:22">
      <c r="D34" s="20" t="s">
        <v>178</v>
      </c>
      <c r="E34" s="20" t="s">
        <v>211</v>
      </c>
      <c r="F34" s="11" t="s">
        <v>1646</v>
      </c>
      <c r="G34" s="11" t="s">
        <v>1861</v>
      </c>
      <c r="H34" s="20" t="s">
        <v>1646</v>
      </c>
      <c r="I34" s="11" t="s">
        <v>1861</v>
      </c>
      <c r="J34" s="7" t="s">
        <v>3273</v>
      </c>
      <c r="K34" s="7" t="s">
        <v>1905</v>
      </c>
      <c r="L34" s="21" t="s">
        <v>185</v>
      </c>
      <c r="M34" s="21"/>
      <c r="N34" s="21" t="s">
        <v>2691</v>
      </c>
      <c r="O34" s="21" t="s">
        <v>2809</v>
      </c>
      <c r="P34" s="21"/>
      <c r="Q34" s="7" t="s">
        <v>186</v>
      </c>
      <c r="R34" s="1345"/>
      <c r="S34" s="1345"/>
      <c r="T34" s="1345"/>
      <c r="U34" s="1345"/>
      <c r="V34" s="1345"/>
    </row>
    <row r="35" spans="2:22">
      <c r="D35" s="15" t="s">
        <v>178</v>
      </c>
      <c r="E35" s="15" t="s">
        <v>211</v>
      </c>
      <c r="F35" s="11" t="s">
        <v>1646</v>
      </c>
      <c r="G35" s="11" t="s">
        <v>1861</v>
      </c>
      <c r="H35" s="15" t="s">
        <v>1646</v>
      </c>
      <c r="I35" s="11" t="s">
        <v>1861</v>
      </c>
      <c r="J35" s="7" t="s">
        <v>3272</v>
      </c>
      <c r="K35" s="7" t="s">
        <v>1906</v>
      </c>
      <c r="L35" s="13" t="s">
        <v>185</v>
      </c>
      <c r="M35" s="13"/>
      <c r="N35" s="21" t="s">
        <v>2691</v>
      </c>
      <c r="O35" s="13" t="s">
        <v>2809</v>
      </c>
      <c r="P35" s="13"/>
      <c r="Q35" s="15" t="s">
        <v>186</v>
      </c>
      <c r="R35" s="1345"/>
      <c r="S35" s="1345"/>
      <c r="T35" s="1345"/>
      <c r="U35" s="1345"/>
      <c r="V35" s="1345"/>
    </row>
    <row r="36" spans="2:22">
      <c r="D36" s="15" t="s">
        <v>178</v>
      </c>
      <c r="E36" s="15" t="s">
        <v>211</v>
      </c>
      <c r="F36" s="11" t="s">
        <v>1646</v>
      </c>
      <c r="G36" s="11" t="s">
        <v>1861</v>
      </c>
      <c r="H36" s="15" t="s">
        <v>1646</v>
      </c>
      <c r="I36" s="11" t="s">
        <v>1861</v>
      </c>
      <c r="J36" s="7" t="s">
        <v>3273</v>
      </c>
      <c r="K36" s="7" t="s">
        <v>1906</v>
      </c>
      <c r="L36" s="23" t="s">
        <v>185</v>
      </c>
      <c r="M36" s="23"/>
      <c r="N36" s="21" t="s">
        <v>2691</v>
      </c>
      <c r="O36" s="23" t="s">
        <v>2809</v>
      </c>
      <c r="P36" s="23"/>
      <c r="Q36" s="15" t="s">
        <v>186</v>
      </c>
      <c r="R36" s="1345"/>
      <c r="S36" s="1345"/>
      <c r="T36" s="1345"/>
      <c r="U36" s="1345"/>
      <c r="V36" s="1345"/>
    </row>
    <row r="37" spans="2:22">
      <c r="D37" s="15" t="s">
        <v>178</v>
      </c>
      <c r="E37" s="15" t="s">
        <v>211</v>
      </c>
      <c r="F37" s="11" t="s">
        <v>1646</v>
      </c>
      <c r="G37" s="11" t="s">
        <v>1861</v>
      </c>
      <c r="H37" s="15" t="s">
        <v>1646</v>
      </c>
      <c r="I37" s="11" t="s">
        <v>1861</v>
      </c>
      <c r="J37" s="7" t="s">
        <v>3272</v>
      </c>
      <c r="K37" s="7" t="s">
        <v>1907</v>
      </c>
      <c r="L37" s="23" t="s">
        <v>185</v>
      </c>
      <c r="M37" s="23"/>
      <c r="N37" s="21" t="s">
        <v>2691</v>
      </c>
      <c r="O37" s="23" t="s">
        <v>2809</v>
      </c>
      <c r="P37" s="23"/>
      <c r="Q37" s="15" t="s">
        <v>186</v>
      </c>
      <c r="R37" s="1345"/>
      <c r="S37" s="1345"/>
      <c r="T37" s="1345"/>
      <c r="U37" s="1345"/>
      <c r="V37" s="1345"/>
    </row>
    <row r="38" spans="2:22">
      <c r="D38" s="15" t="s">
        <v>178</v>
      </c>
      <c r="E38" s="15" t="s">
        <v>211</v>
      </c>
      <c r="F38" s="11" t="s">
        <v>1646</v>
      </c>
      <c r="G38" s="11" t="s">
        <v>1861</v>
      </c>
      <c r="H38" s="15" t="s">
        <v>1646</v>
      </c>
      <c r="I38" s="11" t="s">
        <v>1861</v>
      </c>
      <c r="J38" s="7" t="s">
        <v>3273</v>
      </c>
      <c r="K38" s="7" t="s">
        <v>1907</v>
      </c>
      <c r="L38" s="23" t="s">
        <v>185</v>
      </c>
      <c r="M38" s="23"/>
      <c r="N38" s="21" t="s">
        <v>2691</v>
      </c>
      <c r="O38" s="23" t="s">
        <v>2809</v>
      </c>
      <c r="P38" s="23"/>
      <c r="Q38" s="15" t="s">
        <v>186</v>
      </c>
      <c r="R38" s="1345"/>
      <c r="S38" s="1345"/>
      <c r="T38" s="1345"/>
      <c r="U38" s="1345"/>
      <c r="V38" s="1345"/>
    </row>
    <row r="39" spans="2:22" s="12" customFormat="1">
      <c r="G39" s="7"/>
      <c r="H39" s="7"/>
      <c r="I39" s="7"/>
      <c r="J39" s="7"/>
      <c r="K39" s="7"/>
      <c r="L39" s="22"/>
      <c r="M39" s="22"/>
      <c r="N39" s="22"/>
      <c r="O39" s="22"/>
      <c r="P39" s="22"/>
      <c r="Q39" s="15"/>
    </row>
    <row r="40" spans="2:22" s="33" customFormat="1" ht="13.9">
      <c r="B40" s="12"/>
      <c r="C40" s="34" t="s">
        <v>3287</v>
      </c>
      <c r="D40" s="34"/>
    </row>
    <row r="41" spans="2:22" s="12" customFormat="1">
      <c r="G41" s="7"/>
      <c r="H41" s="7"/>
      <c r="I41" s="7"/>
      <c r="J41" s="7"/>
      <c r="K41" s="7"/>
      <c r="L41" s="22"/>
      <c r="M41" s="22"/>
      <c r="N41" s="22"/>
      <c r="O41" s="22"/>
      <c r="P41" s="22"/>
      <c r="Q41" s="15"/>
    </row>
    <row r="42" spans="2:22">
      <c r="D42" s="20" t="s">
        <v>178</v>
      </c>
      <c r="E42" s="20" t="s">
        <v>211</v>
      </c>
      <c r="F42" s="11" t="s">
        <v>1646</v>
      </c>
      <c r="G42" s="11" t="s">
        <v>1863</v>
      </c>
      <c r="H42" s="20" t="s">
        <v>1646</v>
      </c>
      <c r="I42" s="11" t="s">
        <v>1863</v>
      </c>
      <c r="J42" s="7" t="s">
        <v>429</v>
      </c>
      <c r="K42" s="7" t="s">
        <v>1906</v>
      </c>
      <c r="L42" s="21" t="s">
        <v>185</v>
      </c>
      <c r="M42" s="21"/>
      <c r="N42" s="21" t="s">
        <v>2691</v>
      </c>
      <c r="O42" s="21" t="s">
        <v>2809</v>
      </c>
      <c r="P42" s="21"/>
      <c r="Q42" s="7" t="s">
        <v>186</v>
      </c>
      <c r="R42" s="1345"/>
      <c r="S42" s="1345"/>
      <c r="T42" s="1345"/>
      <c r="U42" s="1345"/>
      <c r="V42" s="1345"/>
    </row>
    <row r="43" spans="2:22">
      <c r="D43" s="20" t="s">
        <v>178</v>
      </c>
      <c r="E43" s="20" t="s">
        <v>211</v>
      </c>
      <c r="F43" s="11" t="s">
        <v>1646</v>
      </c>
      <c r="G43" s="11" t="s">
        <v>1863</v>
      </c>
      <c r="H43" s="20" t="s">
        <v>1646</v>
      </c>
      <c r="I43" s="11" t="s">
        <v>1863</v>
      </c>
      <c r="J43" s="7" t="s">
        <v>3010</v>
      </c>
      <c r="K43" s="7" t="s">
        <v>1906</v>
      </c>
      <c r="L43" s="21" t="s">
        <v>185</v>
      </c>
      <c r="M43" s="21"/>
      <c r="N43" s="21" t="s">
        <v>2691</v>
      </c>
      <c r="O43" s="21" t="s">
        <v>2809</v>
      </c>
      <c r="P43" s="21"/>
      <c r="Q43" s="7" t="s">
        <v>186</v>
      </c>
      <c r="R43" s="1345"/>
      <c r="S43" s="1345"/>
      <c r="T43" s="1345"/>
      <c r="U43" s="1345"/>
      <c r="V43" s="1345"/>
    </row>
    <row r="45" spans="2:22" s="27" customFormat="1" ht="17.649999999999999">
      <c r="B45" s="28" t="s">
        <v>3259</v>
      </c>
    </row>
    <row r="46" spans="2:22" s="12" customFormat="1">
      <c r="G46" s="7"/>
      <c r="H46" s="7"/>
      <c r="I46" s="7"/>
      <c r="J46" s="7"/>
      <c r="K46" s="7"/>
      <c r="L46" s="22"/>
      <c r="M46" s="22"/>
      <c r="N46" s="22"/>
      <c r="O46" s="22"/>
      <c r="P46" s="22"/>
      <c r="Q46" s="15"/>
    </row>
    <row r="47" spans="2:22" s="33" customFormat="1" ht="13.9">
      <c r="B47" s="12"/>
      <c r="C47" s="34" t="s">
        <v>3271</v>
      </c>
      <c r="D47" s="34"/>
    </row>
    <row r="49" spans="2:22">
      <c r="D49" s="20" t="s">
        <v>178</v>
      </c>
      <c r="E49" s="20" t="s">
        <v>211</v>
      </c>
      <c r="F49" s="11" t="s">
        <v>1646</v>
      </c>
      <c r="G49" s="11" t="s">
        <v>1861</v>
      </c>
      <c r="H49" s="20" t="s">
        <v>1646</v>
      </c>
      <c r="I49" s="11" t="s">
        <v>1861</v>
      </c>
      <c r="J49" s="7" t="s">
        <v>3272</v>
      </c>
      <c r="K49" s="7" t="s">
        <v>1904</v>
      </c>
      <c r="L49" s="21" t="s">
        <v>185</v>
      </c>
      <c r="M49" s="21"/>
      <c r="N49" s="21" t="s">
        <v>3259</v>
      </c>
      <c r="O49" s="21" t="s">
        <v>2691</v>
      </c>
      <c r="P49" s="21"/>
      <c r="Q49" s="7" t="s">
        <v>186</v>
      </c>
      <c r="R49" s="1345"/>
      <c r="S49" s="1345"/>
      <c r="T49" s="1345"/>
      <c r="U49" s="1345"/>
      <c r="V49" s="1345"/>
    </row>
    <row r="50" spans="2:22">
      <c r="D50" s="20" t="s">
        <v>178</v>
      </c>
      <c r="E50" s="20" t="s">
        <v>211</v>
      </c>
      <c r="F50" s="11" t="s">
        <v>1646</v>
      </c>
      <c r="G50" s="11" t="s">
        <v>1861</v>
      </c>
      <c r="H50" s="20" t="s">
        <v>1646</v>
      </c>
      <c r="I50" s="11" t="s">
        <v>1861</v>
      </c>
      <c r="J50" s="7" t="s">
        <v>3273</v>
      </c>
      <c r="K50" s="7" t="s">
        <v>1904</v>
      </c>
      <c r="L50" s="21" t="s">
        <v>185</v>
      </c>
      <c r="M50" s="21"/>
      <c r="N50" s="21" t="s">
        <v>3259</v>
      </c>
      <c r="O50" s="21" t="s">
        <v>2691</v>
      </c>
      <c r="P50" s="21"/>
      <c r="Q50" s="7" t="s">
        <v>186</v>
      </c>
      <c r="R50" s="1345"/>
      <c r="S50" s="1345"/>
      <c r="T50" s="1345"/>
      <c r="U50" s="1345"/>
      <c r="V50" s="1345"/>
    </row>
    <row r="51" spans="2:22">
      <c r="D51" s="20" t="s">
        <v>178</v>
      </c>
      <c r="E51" s="20" t="s">
        <v>211</v>
      </c>
      <c r="F51" s="11" t="s">
        <v>1646</v>
      </c>
      <c r="G51" s="11" t="s">
        <v>1861</v>
      </c>
      <c r="H51" s="20" t="s">
        <v>1646</v>
      </c>
      <c r="I51" s="11" t="s">
        <v>1861</v>
      </c>
      <c r="J51" s="7" t="s">
        <v>3272</v>
      </c>
      <c r="K51" s="7" t="s">
        <v>1905</v>
      </c>
      <c r="L51" s="21" t="s">
        <v>185</v>
      </c>
      <c r="M51" s="21"/>
      <c r="N51" s="21" t="s">
        <v>3259</v>
      </c>
      <c r="O51" s="21" t="s">
        <v>2691</v>
      </c>
      <c r="P51" s="21"/>
      <c r="Q51" s="7" t="s">
        <v>186</v>
      </c>
      <c r="R51" s="1345"/>
      <c r="S51" s="1345"/>
      <c r="T51" s="1345"/>
      <c r="U51" s="1345"/>
      <c r="V51" s="1345"/>
    </row>
    <row r="52" spans="2:22">
      <c r="D52" s="20" t="s">
        <v>178</v>
      </c>
      <c r="E52" s="20" t="s">
        <v>211</v>
      </c>
      <c r="F52" s="11" t="s">
        <v>1646</v>
      </c>
      <c r="G52" s="11" t="s">
        <v>1861</v>
      </c>
      <c r="H52" s="20" t="s">
        <v>1646</v>
      </c>
      <c r="I52" s="11" t="s">
        <v>1861</v>
      </c>
      <c r="J52" s="7" t="s">
        <v>3273</v>
      </c>
      <c r="K52" s="7" t="s">
        <v>1905</v>
      </c>
      <c r="L52" s="21" t="s">
        <v>185</v>
      </c>
      <c r="M52" s="21"/>
      <c r="N52" s="21" t="s">
        <v>3259</v>
      </c>
      <c r="O52" s="21" t="s">
        <v>2691</v>
      </c>
      <c r="P52" s="21"/>
      <c r="Q52" s="7" t="s">
        <v>186</v>
      </c>
      <c r="R52" s="1345"/>
      <c r="S52" s="1345"/>
      <c r="T52" s="1345"/>
      <c r="U52" s="1345"/>
      <c r="V52" s="1345"/>
    </row>
    <row r="53" spans="2:22">
      <c r="D53" s="15" t="s">
        <v>178</v>
      </c>
      <c r="E53" s="15" t="s">
        <v>211</v>
      </c>
      <c r="F53" s="11" t="s">
        <v>1646</v>
      </c>
      <c r="G53" s="11" t="s">
        <v>1861</v>
      </c>
      <c r="H53" s="15" t="s">
        <v>1646</v>
      </c>
      <c r="I53" s="11" t="s">
        <v>1861</v>
      </c>
      <c r="J53" s="7" t="s">
        <v>3272</v>
      </c>
      <c r="K53" s="7" t="s">
        <v>1906</v>
      </c>
      <c r="L53" s="13" t="s">
        <v>185</v>
      </c>
      <c r="M53" s="13"/>
      <c r="N53" s="21" t="s">
        <v>3259</v>
      </c>
      <c r="O53" s="21" t="s">
        <v>2691</v>
      </c>
      <c r="P53" s="13"/>
      <c r="Q53" s="15" t="s">
        <v>186</v>
      </c>
      <c r="R53" s="1345"/>
      <c r="S53" s="1345"/>
      <c r="T53" s="1345"/>
      <c r="U53" s="1345"/>
      <c r="V53" s="1345"/>
    </row>
    <row r="54" spans="2:22">
      <c r="D54" s="15" t="s">
        <v>178</v>
      </c>
      <c r="E54" s="15" t="s">
        <v>211</v>
      </c>
      <c r="F54" s="11" t="s">
        <v>1646</v>
      </c>
      <c r="G54" s="11" t="s">
        <v>1861</v>
      </c>
      <c r="H54" s="15" t="s">
        <v>1646</v>
      </c>
      <c r="I54" s="11" t="s">
        <v>1861</v>
      </c>
      <c r="J54" s="7" t="s">
        <v>3273</v>
      </c>
      <c r="K54" s="7" t="s">
        <v>1906</v>
      </c>
      <c r="L54" s="23" t="s">
        <v>185</v>
      </c>
      <c r="M54" s="23"/>
      <c r="N54" s="21" t="s">
        <v>3259</v>
      </c>
      <c r="O54" s="21" t="s">
        <v>2691</v>
      </c>
      <c r="P54" s="23"/>
      <c r="Q54" s="15" t="s">
        <v>186</v>
      </c>
      <c r="R54" s="1345"/>
      <c r="S54" s="1345"/>
      <c r="T54" s="1345"/>
      <c r="U54" s="1345"/>
      <c r="V54" s="1345"/>
    </row>
    <row r="55" spans="2:22">
      <c r="D55" s="15" t="s">
        <v>178</v>
      </c>
      <c r="E55" s="15" t="s">
        <v>211</v>
      </c>
      <c r="F55" s="11" t="s">
        <v>1646</v>
      </c>
      <c r="G55" s="11" t="s">
        <v>1861</v>
      </c>
      <c r="H55" s="15" t="s">
        <v>1646</v>
      </c>
      <c r="I55" s="11" t="s">
        <v>1861</v>
      </c>
      <c r="J55" s="7" t="s">
        <v>3272</v>
      </c>
      <c r="K55" s="7" t="s">
        <v>1907</v>
      </c>
      <c r="L55" s="23" t="s">
        <v>185</v>
      </c>
      <c r="M55" s="23"/>
      <c r="N55" s="21" t="s">
        <v>3259</v>
      </c>
      <c r="O55" s="21" t="s">
        <v>2691</v>
      </c>
      <c r="P55" s="23"/>
      <c r="Q55" s="15" t="s">
        <v>186</v>
      </c>
      <c r="R55" s="1345"/>
      <c r="S55" s="1345"/>
      <c r="T55" s="1345"/>
      <c r="U55" s="1345"/>
      <c r="V55" s="1345"/>
    </row>
    <row r="56" spans="2:22">
      <c r="D56" s="15" t="s">
        <v>178</v>
      </c>
      <c r="E56" s="15" t="s">
        <v>211</v>
      </c>
      <c r="F56" s="11" t="s">
        <v>1646</v>
      </c>
      <c r="G56" s="11" t="s">
        <v>1861</v>
      </c>
      <c r="H56" s="15" t="s">
        <v>1646</v>
      </c>
      <c r="I56" s="11" t="s">
        <v>1861</v>
      </c>
      <c r="J56" s="7" t="s">
        <v>3273</v>
      </c>
      <c r="K56" s="7" t="s">
        <v>1907</v>
      </c>
      <c r="L56" s="23" t="s">
        <v>185</v>
      </c>
      <c r="M56" s="23"/>
      <c r="N56" s="21" t="s">
        <v>3259</v>
      </c>
      <c r="O56" s="21" t="s">
        <v>2691</v>
      </c>
      <c r="P56" s="23"/>
      <c r="Q56" s="15" t="s">
        <v>186</v>
      </c>
      <c r="R56" s="1345"/>
      <c r="S56" s="1345"/>
      <c r="T56" s="1345"/>
      <c r="U56" s="1345"/>
      <c r="V56" s="1345"/>
    </row>
    <row r="57" spans="2:22" s="12" customFormat="1">
      <c r="G57" s="7"/>
      <c r="H57" s="7"/>
      <c r="I57" s="7"/>
      <c r="J57" s="7"/>
      <c r="K57" s="7"/>
      <c r="L57" s="22"/>
      <c r="M57" s="22"/>
      <c r="N57" s="22"/>
      <c r="O57" s="21" t="s">
        <v>2691</v>
      </c>
      <c r="P57" s="22"/>
      <c r="Q57" s="15"/>
    </row>
    <row r="58" spans="2:22" s="33" customFormat="1" ht="13.9">
      <c r="B58" s="12"/>
      <c r="C58" s="34" t="s">
        <v>3287</v>
      </c>
      <c r="D58" s="34"/>
    </row>
    <row r="59" spans="2:22" s="12" customFormat="1">
      <c r="G59" s="7"/>
      <c r="H59" s="7"/>
      <c r="I59" s="7"/>
      <c r="J59" s="7"/>
      <c r="K59" s="7"/>
      <c r="L59" s="22"/>
      <c r="M59" s="22"/>
      <c r="N59" s="22"/>
      <c r="O59" s="22"/>
      <c r="P59" s="22"/>
      <c r="Q59" s="15"/>
    </row>
    <row r="60" spans="2:22">
      <c r="D60" s="20" t="s">
        <v>178</v>
      </c>
      <c r="E60" s="20" t="s">
        <v>211</v>
      </c>
      <c r="F60" s="11" t="s">
        <v>1646</v>
      </c>
      <c r="G60" s="11" t="s">
        <v>1863</v>
      </c>
      <c r="H60" s="20" t="s">
        <v>1646</v>
      </c>
      <c r="I60" s="11" t="s">
        <v>1863</v>
      </c>
      <c r="J60" s="7" t="s">
        <v>429</v>
      </c>
      <c r="K60" s="7" t="s">
        <v>1906</v>
      </c>
      <c r="L60" s="21" t="s">
        <v>185</v>
      </c>
      <c r="M60" s="21"/>
      <c r="N60" s="21" t="s">
        <v>3259</v>
      </c>
      <c r="O60" s="21" t="s">
        <v>2691</v>
      </c>
      <c r="P60" s="21"/>
      <c r="Q60" s="7" t="s">
        <v>186</v>
      </c>
      <c r="R60" s="1345"/>
      <c r="S60" s="1345"/>
      <c r="T60" s="1345"/>
      <c r="U60" s="1345"/>
      <c r="V60" s="1345"/>
    </row>
    <row r="61" spans="2:22">
      <c r="D61" s="20" t="s">
        <v>178</v>
      </c>
      <c r="E61" s="20" t="s">
        <v>211</v>
      </c>
      <c r="F61" s="11" t="s">
        <v>1646</v>
      </c>
      <c r="G61" s="11" t="s">
        <v>1863</v>
      </c>
      <c r="H61" s="20" t="s">
        <v>1646</v>
      </c>
      <c r="I61" s="11" t="s">
        <v>1863</v>
      </c>
      <c r="J61" s="7" t="s">
        <v>3010</v>
      </c>
      <c r="K61" s="7" t="s">
        <v>1906</v>
      </c>
      <c r="L61" s="21" t="s">
        <v>185</v>
      </c>
      <c r="M61" s="21"/>
      <c r="N61" s="21" t="s">
        <v>3259</v>
      </c>
      <c r="O61" s="21" t="s">
        <v>2691</v>
      </c>
      <c r="P61" s="21"/>
      <c r="Q61" s="7" t="s">
        <v>186</v>
      </c>
      <c r="R61" s="1345"/>
      <c r="S61" s="1345"/>
      <c r="T61" s="1345"/>
      <c r="U61" s="1345"/>
      <c r="V61" s="1345"/>
    </row>
    <row r="62" spans="2:22" s="20" customFormat="1">
      <c r="B62" s="11"/>
      <c r="C62" s="11"/>
    </row>
    <row r="63" spans="2:22" s="27" customFormat="1" ht="17.649999999999999">
      <c r="B63" s="28" t="s">
        <v>2870</v>
      </c>
    </row>
    <row r="65" spans="3:22" s="33" customFormat="1" ht="13.9">
      <c r="C65" s="34" t="s">
        <v>3271</v>
      </c>
      <c r="D65" s="34"/>
    </row>
    <row r="66" spans="3:22" s="12" customFormat="1">
      <c r="G66" s="7"/>
      <c r="H66" s="7"/>
      <c r="I66" s="7"/>
      <c r="J66" s="7"/>
      <c r="K66" s="7"/>
      <c r="L66" s="22"/>
      <c r="M66" s="22"/>
      <c r="N66" s="22"/>
      <c r="O66" s="22"/>
      <c r="P66" s="22"/>
      <c r="Q66" s="15"/>
    </row>
    <row r="67" spans="3:22">
      <c r="C67" s="897"/>
      <c r="D67" s="20"/>
      <c r="E67" s="20"/>
      <c r="F67" s="11" t="s">
        <v>1646</v>
      </c>
      <c r="G67" s="11" t="s">
        <v>1861</v>
      </c>
      <c r="H67" s="20" t="s">
        <v>1646</v>
      </c>
      <c r="I67" s="11" t="s">
        <v>1861</v>
      </c>
      <c r="J67" s="7" t="s">
        <v>3272</v>
      </c>
      <c r="K67" s="7" t="s">
        <v>1904</v>
      </c>
      <c r="L67" s="21" t="s">
        <v>197</v>
      </c>
      <c r="M67" s="21"/>
      <c r="N67" s="21"/>
      <c r="O67" s="21"/>
      <c r="P67" s="21"/>
      <c r="Q67" s="7" t="s">
        <v>198</v>
      </c>
      <c r="R67" s="1345"/>
      <c r="S67" s="1345"/>
      <c r="T67" s="1345"/>
      <c r="U67" s="1345"/>
      <c r="V67" s="1345"/>
    </row>
    <row r="68" spans="3:22">
      <c r="D68" s="20"/>
      <c r="E68" s="20"/>
      <c r="F68" s="11" t="s">
        <v>1646</v>
      </c>
      <c r="G68" s="11" t="s">
        <v>1861</v>
      </c>
      <c r="H68" s="20" t="s">
        <v>1646</v>
      </c>
      <c r="I68" s="11" t="s">
        <v>1861</v>
      </c>
      <c r="J68" s="7" t="s">
        <v>3273</v>
      </c>
      <c r="K68" s="7" t="s">
        <v>1904</v>
      </c>
      <c r="L68" s="21" t="s">
        <v>197</v>
      </c>
      <c r="M68" s="21"/>
      <c r="N68" s="21"/>
      <c r="O68" s="21"/>
      <c r="P68" s="21"/>
      <c r="Q68" s="7" t="s">
        <v>198</v>
      </c>
      <c r="R68" s="1345"/>
      <c r="S68" s="1345"/>
      <c r="T68" s="1345"/>
      <c r="U68" s="1345"/>
      <c r="V68" s="1345"/>
    </row>
    <row r="69" spans="3:22" ht="13.5" customHeight="1">
      <c r="D69" s="20"/>
      <c r="E69" s="20"/>
      <c r="F69" s="11" t="s">
        <v>1646</v>
      </c>
      <c r="G69" s="11" t="s">
        <v>1861</v>
      </c>
      <c r="H69" s="20" t="s">
        <v>1646</v>
      </c>
      <c r="I69" s="11" t="s">
        <v>1861</v>
      </c>
      <c r="J69" s="7" t="s">
        <v>3272</v>
      </c>
      <c r="K69" s="7" t="s">
        <v>1905</v>
      </c>
      <c r="L69" s="21" t="s">
        <v>197</v>
      </c>
      <c r="M69" s="21"/>
      <c r="N69" s="21"/>
      <c r="O69" s="21"/>
      <c r="P69" s="21"/>
      <c r="Q69" s="7" t="s">
        <v>198</v>
      </c>
      <c r="R69" s="1345"/>
      <c r="S69" s="1345"/>
      <c r="T69" s="1345"/>
      <c r="U69" s="1345"/>
      <c r="V69" s="1345"/>
    </row>
    <row r="70" spans="3:22">
      <c r="D70" s="15"/>
      <c r="E70" s="15"/>
      <c r="F70" s="11" t="s">
        <v>1646</v>
      </c>
      <c r="G70" s="11" t="s">
        <v>1861</v>
      </c>
      <c r="H70" s="15" t="s">
        <v>1646</v>
      </c>
      <c r="I70" s="11" t="s">
        <v>1861</v>
      </c>
      <c r="J70" s="7" t="s">
        <v>3273</v>
      </c>
      <c r="K70" s="7" t="s">
        <v>1905</v>
      </c>
      <c r="L70" s="13" t="s">
        <v>197</v>
      </c>
      <c r="M70" s="13"/>
      <c r="N70" s="13"/>
      <c r="O70" s="13"/>
      <c r="P70" s="13"/>
      <c r="Q70" s="15" t="s">
        <v>198</v>
      </c>
      <c r="R70" s="1345"/>
      <c r="S70" s="1345"/>
      <c r="T70" s="1345"/>
      <c r="U70" s="1345"/>
      <c r="V70" s="1345"/>
    </row>
    <row r="71" spans="3:22">
      <c r="D71" s="15"/>
      <c r="E71" s="15"/>
      <c r="F71" s="11" t="s">
        <v>1646</v>
      </c>
      <c r="G71" s="11" t="s">
        <v>1861</v>
      </c>
      <c r="H71" s="15" t="s">
        <v>1646</v>
      </c>
      <c r="I71" s="11" t="s">
        <v>1861</v>
      </c>
      <c r="J71" s="7" t="s">
        <v>3272</v>
      </c>
      <c r="K71" s="7" t="s">
        <v>1906</v>
      </c>
      <c r="L71" s="13" t="s">
        <v>197</v>
      </c>
      <c r="M71" s="13"/>
      <c r="N71" s="13"/>
      <c r="O71" s="13"/>
      <c r="P71" s="13"/>
      <c r="Q71" s="15" t="s">
        <v>198</v>
      </c>
      <c r="R71" s="1345"/>
      <c r="S71" s="1345"/>
      <c r="T71" s="1345"/>
      <c r="U71" s="1345"/>
      <c r="V71" s="1345"/>
    </row>
    <row r="72" spans="3:22">
      <c r="D72" s="15"/>
      <c r="E72" s="15"/>
      <c r="F72" s="11" t="s">
        <v>1646</v>
      </c>
      <c r="G72" s="11" t="s">
        <v>1861</v>
      </c>
      <c r="H72" s="15" t="s">
        <v>1646</v>
      </c>
      <c r="I72" s="11" t="s">
        <v>1861</v>
      </c>
      <c r="J72" s="7" t="s">
        <v>3273</v>
      </c>
      <c r="K72" s="7" t="s">
        <v>1906</v>
      </c>
      <c r="L72" s="23" t="s">
        <v>197</v>
      </c>
      <c r="M72" s="23"/>
      <c r="N72" s="23"/>
      <c r="O72" s="23"/>
      <c r="P72" s="23"/>
      <c r="Q72" s="15" t="s">
        <v>198</v>
      </c>
      <c r="R72" s="1345"/>
      <c r="S72" s="1345"/>
      <c r="T72" s="1345"/>
      <c r="U72" s="1345"/>
      <c r="V72" s="1345"/>
    </row>
    <row r="73" spans="3:22">
      <c r="D73" s="15"/>
      <c r="E73" s="15"/>
      <c r="F73" s="11" t="s">
        <v>1646</v>
      </c>
      <c r="G73" s="11" t="s">
        <v>1861</v>
      </c>
      <c r="H73" s="15" t="s">
        <v>1646</v>
      </c>
      <c r="I73" s="11" t="s">
        <v>1861</v>
      </c>
      <c r="J73" s="7" t="s">
        <v>3272</v>
      </c>
      <c r="K73" s="7" t="s">
        <v>1907</v>
      </c>
      <c r="L73" s="23" t="s">
        <v>197</v>
      </c>
      <c r="M73" s="23"/>
      <c r="N73" s="23"/>
      <c r="O73" s="23"/>
      <c r="P73" s="23"/>
      <c r="Q73" s="15" t="s">
        <v>198</v>
      </c>
      <c r="R73" s="1345"/>
      <c r="S73" s="1345"/>
      <c r="T73" s="1345"/>
      <c r="U73" s="1345"/>
      <c r="V73" s="1345"/>
    </row>
    <row r="74" spans="3:22">
      <c r="D74" s="15"/>
      <c r="E74" s="15"/>
      <c r="F74" s="11" t="s">
        <v>1646</v>
      </c>
      <c r="G74" s="11" t="s">
        <v>1861</v>
      </c>
      <c r="H74" s="15" t="s">
        <v>1646</v>
      </c>
      <c r="I74" s="11" t="s">
        <v>1861</v>
      </c>
      <c r="J74" s="7" t="s">
        <v>3273</v>
      </c>
      <c r="K74" s="7" t="s">
        <v>1907</v>
      </c>
      <c r="L74" s="23" t="s">
        <v>197</v>
      </c>
      <c r="M74" s="23"/>
      <c r="N74" s="23"/>
      <c r="O74" s="23"/>
      <c r="P74" s="23"/>
      <c r="Q74" s="15" t="s">
        <v>198</v>
      </c>
      <c r="R74" s="1345"/>
      <c r="S74" s="1345"/>
      <c r="T74" s="1345"/>
      <c r="U74" s="1345"/>
      <c r="V74" s="1345"/>
    </row>
    <row r="75" spans="3:22" s="12" customFormat="1">
      <c r="G75" s="7"/>
      <c r="H75" s="7"/>
      <c r="I75" s="7"/>
      <c r="J75" s="7"/>
      <c r="K75" s="7"/>
      <c r="L75" s="22"/>
      <c r="M75" s="22"/>
      <c r="N75" s="22"/>
      <c r="O75" s="22"/>
      <c r="P75" s="22"/>
      <c r="Q75" s="15"/>
    </row>
    <row r="76" spans="3:22" s="33" customFormat="1" ht="13.9">
      <c r="C76" s="34" t="s">
        <v>3287</v>
      </c>
      <c r="D76" s="34"/>
    </row>
    <row r="77" spans="3:22" s="12" customFormat="1">
      <c r="G77" s="7"/>
      <c r="H77" s="7"/>
      <c r="I77" s="7"/>
      <c r="J77" s="7"/>
      <c r="K77" s="7"/>
      <c r="L77" s="22"/>
      <c r="M77" s="22"/>
      <c r="N77" s="22"/>
      <c r="O77" s="22"/>
      <c r="P77" s="22"/>
      <c r="Q77" s="15"/>
    </row>
    <row r="78" spans="3:22">
      <c r="D78" s="20"/>
      <c r="E78" s="20"/>
      <c r="F78" s="11" t="s">
        <v>1646</v>
      </c>
      <c r="G78" s="11" t="s">
        <v>1863</v>
      </c>
      <c r="H78" s="20" t="s">
        <v>1646</v>
      </c>
      <c r="I78" s="11" t="s">
        <v>1863</v>
      </c>
      <c r="J78" s="7" t="s">
        <v>429</v>
      </c>
      <c r="K78" s="7" t="s">
        <v>1906</v>
      </c>
      <c r="L78" s="21" t="s">
        <v>197</v>
      </c>
      <c r="M78" s="21"/>
      <c r="N78" s="21"/>
      <c r="O78" s="21"/>
      <c r="P78" s="21"/>
      <c r="Q78" s="7" t="s">
        <v>198</v>
      </c>
      <c r="R78" s="1345"/>
      <c r="S78" s="1345"/>
      <c r="T78" s="1345"/>
      <c r="U78" s="1345"/>
      <c r="V78" s="1345"/>
    </row>
    <row r="79" spans="3:22">
      <c r="D79" s="20"/>
      <c r="E79" s="20"/>
      <c r="F79" s="11" t="s">
        <v>1646</v>
      </c>
      <c r="G79" s="11" t="s">
        <v>1863</v>
      </c>
      <c r="H79" s="20" t="s">
        <v>1646</v>
      </c>
      <c r="I79" s="11" t="s">
        <v>1863</v>
      </c>
      <c r="J79" s="7" t="s">
        <v>3010</v>
      </c>
      <c r="K79" s="7" t="s">
        <v>1906</v>
      </c>
      <c r="L79" s="23" t="s">
        <v>197</v>
      </c>
      <c r="M79" s="23"/>
      <c r="N79" s="23"/>
      <c r="O79" s="21"/>
      <c r="P79" s="21"/>
      <c r="Q79" s="15" t="s">
        <v>198</v>
      </c>
      <c r="R79" s="1345"/>
      <c r="S79" s="1345"/>
      <c r="T79" s="1345"/>
      <c r="U79" s="1345"/>
      <c r="V79" s="1345"/>
    </row>
    <row r="81" spans="1:22" s="791" customFormat="1" ht="17.649999999999999">
      <c r="A81" s="792"/>
      <c r="B81" s="792" t="s">
        <v>3288</v>
      </c>
      <c r="R81" s="1021"/>
    </row>
    <row r="82" spans="1:22">
      <c r="R82" s="1020"/>
    </row>
    <row r="83" spans="1:22">
      <c r="F83" s="11" t="s">
        <v>1646</v>
      </c>
      <c r="G83" s="11" t="s">
        <v>3256</v>
      </c>
      <c r="L83" s="11" t="s">
        <v>185</v>
      </c>
      <c r="Q83" s="11" t="s">
        <v>186</v>
      </c>
      <c r="R83" s="1136"/>
      <c r="S83" s="728"/>
      <c r="T83" s="728"/>
      <c r="U83" s="728"/>
      <c r="V83" s="728"/>
    </row>
    <row r="84" spans="1:22">
      <c r="F84" s="11" t="s">
        <v>1646</v>
      </c>
      <c r="G84" s="11" t="s">
        <v>3257</v>
      </c>
      <c r="L84" s="11" t="s">
        <v>185</v>
      </c>
      <c r="Q84" s="11" t="s">
        <v>186</v>
      </c>
      <c r="R84" s="1136"/>
      <c r="S84" s="728"/>
      <c r="T84" s="728"/>
      <c r="U84" s="728"/>
      <c r="V84" s="728"/>
    </row>
    <row r="85" spans="1:22">
      <c r="R85" s="1020"/>
    </row>
    <row r="86" spans="1:22">
      <c r="F86" s="11" t="s">
        <v>1646</v>
      </c>
      <c r="G86" s="11" t="s">
        <v>3256</v>
      </c>
      <c r="L86" s="11" t="s">
        <v>197</v>
      </c>
      <c r="Q86" s="11" t="s">
        <v>1836</v>
      </c>
      <c r="R86" s="1019"/>
      <c r="S86" s="389"/>
      <c r="T86" s="389"/>
      <c r="U86" s="389"/>
      <c r="V86" s="389"/>
    </row>
    <row r="87" spans="1:22">
      <c r="F87" s="11" t="s">
        <v>1646</v>
      </c>
      <c r="G87" s="11" t="s">
        <v>3257</v>
      </c>
      <c r="L87" s="11" t="s">
        <v>197</v>
      </c>
      <c r="Q87" s="11" t="s">
        <v>1836</v>
      </c>
      <c r="R87" s="1019"/>
      <c r="S87" s="389"/>
      <c r="T87" s="389"/>
      <c r="U87" s="389"/>
      <c r="V87" s="389"/>
    </row>
    <row r="88" spans="1:22">
      <c r="L88" s="11" t="s">
        <v>2627</v>
      </c>
      <c r="R88" s="354" t="b">
        <f>SUM(R83:R84)=R14</f>
        <v>1</v>
      </c>
      <c r="S88" s="354" t="b">
        <f>SUM(S83:S84)=S14</f>
        <v>1</v>
      </c>
      <c r="T88" s="354" t="b">
        <f>SUM(T83:T84)=T14</f>
        <v>1</v>
      </c>
      <c r="U88" s="354" t="b">
        <f>SUM(U83:U84)=U14</f>
        <v>1</v>
      </c>
      <c r="V88" s="354" t="b">
        <f>SUM(V83:V84)=V14</f>
        <v>1</v>
      </c>
    </row>
    <row r="90" spans="1:22" s="27" customFormat="1" ht="17.649999999999999">
      <c r="B90"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3" id="{8576647A-B8E0-476B-9820-F06313A46D36}">
            <xm:f>Cover!$E$15&lt;&gt;R$6</xm:f>
            <x14:dxf>
              <fill>
                <patternFill>
                  <bgColor theme="0" tint="-0.24994659260841701"/>
                </patternFill>
              </fill>
            </x14:dxf>
          </x14:cfRule>
          <x14:cfRule type="expression" priority="34" id="{E9272381-8C25-4700-8823-2BD418769AEC}">
            <xm:f>Cover!$E$15=R$6</xm:f>
            <x14:dxf>
              <fill>
                <patternFill>
                  <bgColor theme="7" tint="0.59996337778862885"/>
                </patternFill>
              </fill>
            </x14:dxf>
          </x14:cfRule>
          <xm:sqref>R31:V38</xm:sqref>
        </x14:conditionalFormatting>
        <x14:conditionalFormatting xmlns:xm="http://schemas.microsoft.com/office/excel/2006/main">
          <x14:cfRule type="expression" priority="5" id="{663DE4EB-1C36-4287-8817-749E4439D60D}">
            <xm:f>Cover!$E$15&lt;&gt;R$6</xm:f>
            <x14:dxf>
              <fill>
                <patternFill>
                  <bgColor theme="0" tint="-0.24994659260841701"/>
                </patternFill>
              </fill>
            </x14:dxf>
          </x14:cfRule>
          <x14:cfRule type="expression" priority="6" id="{AFAF5A3B-E079-4480-9AA3-7213AF159A14}">
            <xm:f>Cover!$E$15=R$6</xm:f>
            <x14:dxf>
              <fill>
                <patternFill>
                  <bgColor theme="7" tint="0.59996337778862885"/>
                </patternFill>
              </fill>
            </x14:dxf>
          </x14:cfRule>
          <xm:sqref>R42:V43</xm:sqref>
        </x14:conditionalFormatting>
        <x14:conditionalFormatting xmlns:xm="http://schemas.microsoft.com/office/excel/2006/main">
          <x14:cfRule type="expression" priority="7" id="{81EA96F1-B6C4-4334-95DB-0A7A5C4F3332}">
            <xm:f>Cover!$E$15&lt;&gt;R$6</xm:f>
            <x14:dxf>
              <fill>
                <patternFill>
                  <bgColor theme="0" tint="-0.24994659260841701"/>
                </patternFill>
              </fill>
            </x14:dxf>
          </x14:cfRule>
          <x14:cfRule type="expression" priority="8" id="{8262F5A9-0B5B-4C59-A0D2-7B1070BED4C0}">
            <xm:f>Cover!$E$15=R$6</xm:f>
            <x14:dxf>
              <fill>
                <patternFill>
                  <bgColor theme="7" tint="0.59996337778862885"/>
                </patternFill>
              </fill>
            </x14:dxf>
          </x14:cfRule>
          <xm:sqref>R49:V56</xm:sqref>
        </x14:conditionalFormatting>
        <x14:conditionalFormatting xmlns:xm="http://schemas.microsoft.com/office/excel/2006/main">
          <x14:cfRule type="expression" priority="3" id="{48B3E124-84C4-4CBE-A954-B9E32D2CCAD1}">
            <xm:f>Cover!$E$15&lt;&gt;R$6</xm:f>
            <x14:dxf>
              <fill>
                <patternFill>
                  <bgColor theme="0" tint="-0.24994659260841701"/>
                </patternFill>
              </fill>
            </x14:dxf>
          </x14:cfRule>
          <x14:cfRule type="expression" priority="4" id="{9FE57FEC-59BB-4148-BE58-CB1947AF8772}">
            <xm:f>Cover!$E$15=R$6</xm:f>
            <x14:dxf>
              <fill>
                <patternFill>
                  <bgColor theme="7" tint="0.59996337778862885"/>
                </patternFill>
              </fill>
            </x14:dxf>
          </x14:cfRule>
          <xm:sqref>R60:V61</xm:sqref>
        </x14:conditionalFormatting>
        <x14:conditionalFormatting xmlns:xm="http://schemas.microsoft.com/office/excel/2006/main">
          <x14:cfRule type="expression" priority="1" id="{A24060CD-68EE-4A1B-936C-69C0E6332A59}">
            <xm:f>Cover!$E$15&lt;&gt;R$6</xm:f>
            <x14:dxf>
              <fill>
                <patternFill>
                  <bgColor theme="0" tint="-0.24994659260841701"/>
                </patternFill>
              </fill>
            </x14:dxf>
          </x14:cfRule>
          <x14:cfRule type="expression" priority="2" id="{666328FB-8895-465F-B878-70DCD46B42C7}">
            <xm:f>Cover!$E$15=R$6</xm:f>
            <x14:dxf>
              <fill>
                <patternFill>
                  <bgColor theme="7" tint="0.59996337778862885"/>
                </patternFill>
              </fill>
            </x14:dxf>
          </x14:cfRule>
          <xm:sqref>R67:V74</xm:sqref>
        </x14:conditionalFormatting>
        <x14:conditionalFormatting xmlns:xm="http://schemas.microsoft.com/office/excel/2006/main">
          <x14:cfRule type="expression" priority="23" id="{1F823662-C0C3-42AB-9094-C95495E3951E}">
            <xm:f>Cover!$E$15&lt;&gt;R$6</xm:f>
            <x14:dxf>
              <fill>
                <patternFill>
                  <bgColor theme="0" tint="-0.24994659260841701"/>
                </patternFill>
              </fill>
            </x14:dxf>
          </x14:cfRule>
          <x14:cfRule type="expression" priority="24" id="{766DE6ED-2BB7-4DB8-BF3A-DDD1445EFE24}">
            <xm:f>Cover!$E$15=R$6</xm:f>
            <x14:dxf>
              <fill>
                <patternFill>
                  <bgColor theme="7" tint="0.59996337778862885"/>
                </patternFill>
              </fill>
            </x14:dxf>
          </x14:cfRule>
          <xm:sqref>R78:V79</xm:sqref>
        </x14:conditionalFormatting>
        <x14:conditionalFormatting xmlns:xm="http://schemas.microsoft.com/office/excel/2006/main">
          <x14:cfRule type="expression" priority="17" id="{229E4006-0744-4FF6-A99B-127D44A682E0}">
            <xm:f>Cover!$E$15&lt;&gt;R$6</xm:f>
            <x14:dxf>
              <fill>
                <patternFill>
                  <bgColor theme="0" tint="-0.24994659260841701"/>
                </patternFill>
              </fill>
            </x14:dxf>
          </x14:cfRule>
          <x14:cfRule type="expression" priority="18" id="{DAC1A1F4-F9B3-4777-BC61-A84946C2B89D}">
            <xm:f>Cover!$E$15=R$6</xm:f>
            <x14:dxf>
              <fill>
                <patternFill>
                  <bgColor theme="7" tint="0.59996337778862885"/>
                </patternFill>
              </fill>
            </x14:dxf>
          </x14:cfRule>
          <xm:sqref>R83:V84</xm:sqref>
        </x14:conditionalFormatting>
        <x14:conditionalFormatting xmlns:xm="http://schemas.microsoft.com/office/excel/2006/main">
          <x14:cfRule type="expression" priority="19" id="{51C539DD-433E-401A-BEDB-CFA8FFEE3CB6}">
            <xm:f>Cover!$E$15&lt;&gt;R$6</xm:f>
            <x14:dxf>
              <fill>
                <patternFill>
                  <bgColor theme="0" tint="-0.24994659260841701"/>
                </patternFill>
              </fill>
            </x14:dxf>
          </x14:cfRule>
          <x14:cfRule type="expression" priority="20" id="{73E56B9E-3DD8-490D-8F91-870953AA91AE}">
            <xm:f>Cover!$E$15=R$6</xm:f>
            <x14:dxf>
              <fill>
                <patternFill>
                  <bgColor theme="7" tint="0.59996337778862885"/>
                </patternFill>
              </fill>
            </x14:dxf>
          </x14:cfRule>
          <xm:sqref>R86:V87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9684A-A0BA-4B67-A09F-86850BE7C2AE}">
  <sheetPr codeName="Sheet55">
    <tabColor rgb="FFFF0066"/>
    <pageSetUpPr autoPageBreaks="0"/>
  </sheetPr>
  <dimension ref="A1:XFB223"/>
  <sheetViews>
    <sheetView zoomScale="70" zoomScaleNormal="70" workbookViewId="0">
      <pane ySplit="6" topLeftCell="A168" activePane="bottomLeft" state="frozen"/>
      <selection pane="bottomLeft" activeCell="F189" sqref="F189"/>
      <selection activeCell="G59" sqref="G59"/>
    </sheetView>
  </sheetViews>
  <sheetFormatPr defaultColWidth="14" defaultRowHeight="13.5"/>
  <cols>
    <col min="1" max="1" width="14" style="11" customWidth="1"/>
    <col min="2" max="3" width="1.5703125" style="11" customWidth="1"/>
    <col min="4" max="4" width="23.42578125" style="11" bestFit="1" customWidth="1"/>
    <col min="5" max="5" width="23.42578125" style="11" customWidth="1"/>
    <col min="6" max="6" width="26.42578125" style="11" bestFit="1" customWidth="1"/>
    <col min="7" max="7" width="29.5703125" style="11" customWidth="1"/>
    <col min="8" max="8" width="19.5703125" style="11" bestFit="1" customWidth="1"/>
    <col min="9" max="9" width="24.42578125" style="11" bestFit="1" customWidth="1"/>
    <col min="10" max="10" width="20" style="11" bestFit="1" customWidth="1"/>
    <col min="11" max="11" width="23.5703125" style="11" customWidth="1"/>
    <col min="12" max="12" width="15.42578125" style="11" customWidth="1"/>
    <col min="13" max="13" width="28.42578125" style="11" customWidth="1"/>
    <col min="14" max="14" width="30.5703125" style="11" customWidth="1"/>
    <col min="15" max="15" width="28.42578125" style="11" customWidth="1"/>
    <col min="16" max="16" width="19.5703125" style="11" bestFit="1" customWidth="1"/>
    <col min="17" max="17" width="18" style="11" bestFit="1" customWidth="1"/>
    <col min="18" max="18" width="20.5703125" style="11" customWidth="1"/>
    <col min="19" max="19" width="13.5703125" style="11" bestFit="1" customWidth="1"/>
    <col min="20" max="20" width="11" style="11" bestFit="1" customWidth="1"/>
    <col min="21" max="21" width="5.42578125" style="11" bestFit="1" customWidth="1"/>
    <col min="22" max="26" width="18.42578125" style="11" customWidth="1"/>
    <col min="27" max="31" width="1.5703125" style="11" customWidth="1"/>
    <col min="32" max="32" width="1.5703125" style="11" hidden="1" customWidth="1"/>
    <col min="33" max="63" width="18.42578125" style="11" hidden="1" customWidth="1"/>
    <col min="64" max="16382" width="0" style="11" hidden="1" customWidth="1"/>
    <col min="16383" max="16384" width="2.5703125" style="11" hidden="1" customWidth="1"/>
  </cols>
  <sheetData>
    <row r="1" spans="1:26" s="2" customFormat="1" ht="25.15">
      <c r="A1" s="62" t="s">
        <v>1619</v>
      </c>
      <c r="B1" s="3"/>
      <c r="C1" s="96"/>
      <c r="D1" s="96"/>
      <c r="E1" s="96"/>
      <c r="F1" s="96"/>
      <c r="G1" s="4" t="s">
        <v>1</v>
      </c>
      <c r="H1" s="4"/>
      <c r="I1" s="4"/>
      <c r="J1" s="4"/>
      <c r="K1" s="4"/>
      <c r="L1" s="4"/>
      <c r="M1" s="4"/>
      <c r="N1" s="4"/>
      <c r="O1" s="4"/>
      <c r="X1" s="3"/>
    </row>
    <row r="2" spans="1:26" s="2" customFormat="1" ht="25.15">
      <c r="A2" s="4" t="str">
        <f>Cover!$E$13</f>
        <v>Master</v>
      </c>
      <c r="B2" s="3"/>
      <c r="C2" s="96"/>
      <c r="D2" s="96"/>
      <c r="E2" s="96"/>
      <c r="F2" s="96"/>
    </row>
    <row r="3" spans="1:26" s="2" customFormat="1" ht="25.15">
      <c r="A3" s="4">
        <f>Cover!$E$15</f>
        <v>2026</v>
      </c>
      <c r="B3" s="4"/>
      <c r="C3" s="4"/>
      <c r="D3" s="4"/>
      <c r="E3" s="96"/>
      <c r="F3" s="96"/>
    </row>
    <row r="4" spans="1:26" s="5" customFormat="1" ht="25.5" thickBot="1">
      <c r="A4" s="1305" t="s">
        <v>78</v>
      </c>
      <c r="B4" s="6"/>
      <c r="C4" s="97"/>
      <c r="D4" s="97"/>
      <c r="E4" s="97"/>
      <c r="F4" s="97"/>
    </row>
    <row r="5" spans="1:26" ht="17.649999999999999">
      <c r="A5" s="98"/>
      <c r="B5" s="309"/>
      <c r="C5" s="309"/>
      <c r="D5" s="9"/>
      <c r="E5" s="9"/>
      <c r="F5" s="9"/>
      <c r="G5" s="10"/>
      <c r="H5" s="10"/>
      <c r="I5" s="10"/>
      <c r="J5" s="10"/>
      <c r="K5" s="10"/>
      <c r="L5" s="10"/>
      <c r="M5" s="10"/>
      <c r="N5" s="10"/>
      <c r="O5" s="10"/>
      <c r="P5" s="10"/>
      <c r="Q5" s="10"/>
      <c r="R5" s="10"/>
      <c r="S5" s="10"/>
      <c r="T5" s="10"/>
      <c r="U5" s="7"/>
      <c r="V5" s="68" t="s">
        <v>1997</v>
      </c>
      <c r="W5" s="66"/>
      <c r="X5" s="66"/>
      <c r="Y5" s="66"/>
      <c r="Z5" s="67"/>
    </row>
    <row r="6" spans="1:26" s="61" customFormat="1" ht="15">
      <c r="A6" s="308"/>
      <c r="B6" s="301"/>
      <c r="C6" s="301"/>
      <c r="D6" s="36" t="s">
        <v>165</v>
      </c>
      <c r="E6" s="36" t="s">
        <v>166</v>
      </c>
      <c r="F6" s="36" t="s">
        <v>1809</v>
      </c>
      <c r="G6" s="37" t="s">
        <v>2775</v>
      </c>
      <c r="H6" s="37" t="s">
        <v>406</v>
      </c>
      <c r="I6" s="37" t="s">
        <v>407</v>
      </c>
      <c r="J6" s="37" t="s">
        <v>408</v>
      </c>
      <c r="K6" s="37" t="s">
        <v>409</v>
      </c>
      <c r="L6" s="37" t="s">
        <v>410</v>
      </c>
      <c r="M6" s="37" t="s">
        <v>411</v>
      </c>
      <c r="N6" s="37" t="s">
        <v>412</v>
      </c>
      <c r="O6" s="37" t="s">
        <v>3289</v>
      </c>
      <c r="P6" s="37" t="s">
        <v>175</v>
      </c>
      <c r="Q6" s="37" t="s">
        <v>197</v>
      </c>
      <c r="R6" s="37" t="s">
        <v>2844</v>
      </c>
      <c r="S6" s="37" t="s">
        <v>1790</v>
      </c>
      <c r="T6" s="37" t="s">
        <v>1622</v>
      </c>
      <c r="U6" s="37" t="s">
        <v>176</v>
      </c>
      <c r="V6" s="16">
        <v>2022</v>
      </c>
      <c r="W6" s="17">
        <v>2023</v>
      </c>
      <c r="X6" s="17">
        <v>2024</v>
      </c>
      <c r="Y6" s="17">
        <v>2025</v>
      </c>
      <c r="Z6" s="18">
        <v>2026</v>
      </c>
    </row>
    <row r="8" spans="1:26" ht="18.75" customHeight="1">
      <c r="A8" s="27"/>
      <c r="B8" s="801" t="s">
        <v>1968</v>
      </c>
      <c r="C8" s="27"/>
      <c r="D8" s="27"/>
      <c r="E8" s="27"/>
      <c r="F8" s="27"/>
      <c r="G8" s="27"/>
      <c r="H8" s="27"/>
      <c r="I8" s="27"/>
      <c r="J8" s="27"/>
      <c r="K8" s="27"/>
      <c r="L8" s="27"/>
      <c r="M8" s="27"/>
      <c r="N8" s="27"/>
      <c r="O8" s="27"/>
      <c r="P8" s="27"/>
      <c r="Q8" s="27"/>
      <c r="R8" s="27"/>
      <c r="S8" s="27"/>
      <c r="T8" s="27"/>
      <c r="U8" s="27"/>
      <c r="V8" s="27"/>
      <c r="W8" s="27"/>
      <c r="X8" s="27"/>
      <c r="Y8" s="27"/>
      <c r="Z8" s="27"/>
    </row>
    <row r="9" spans="1:26" ht="7.5" customHeight="1">
      <c r="B9" s="75"/>
    </row>
    <row r="10" spans="1:26" ht="17.649999999999999">
      <c r="A10" s="27"/>
      <c r="B10" s="28" t="s">
        <v>2778</v>
      </c>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5">
      <c r="A11" s="308"/>
      <c r="B11" s="301"/>
      <c r="C11" s="301"/>
      <c r="D11" s="36"/>
      <c r="E11" s="36"/>
      <c r="F11" s="36"/>
      <c r="G11" s="37"/>
      <c r="H11" s="37"/>
      <c r="I11" s="37"/>
      <c r="J11" s="37"/>
      <c r="K11" s="37"/>
      <c r="L11" s="37"/>
      <c r="M11" s="37"/>
      <c r="N11" s="37"/>
      <c r="O11" s="37"/>
      <c r="P11" s="37"/>
      <c r="Q11" s="37"/>
      <c r="R11" s="37"/>
      <c r="S11" s="37"/>
      <c r="T11" s="37"/>
      <c r="U11" s="37"/>
      <c r="V11" s="374"/>
      <c r="W11" s="374"/>
      <c r="X11" s="374"/>
      <c r="Y11" s="374"/>
      <c r="Z11" s="374"/>
    </row>
    <row r="12" spans="1:26" ht="13.9">
      <c r="A12" s="1062" t="s">
        <v>3290</v>
      </c>
      <c r="D12" s="11" t="s">
        <v>178</v>
      </c>
      <c r="E12" s="11" t="s">
        <v>203</v>
      </c>
      <c r="F12" s="11" t="s">
        <v>183</v>
      </c>
      <c r="K12" s="101"/>
      <c r="P12" s="21" t="s">
        <v>185</v>
      </c>
      <c r="R12" s="21" t="s">
        <v>2691</v>
      </c>
      <c r="S12" s="21" t="s">
        <v>2809</v>
      </c>
      <c r="T12" s="21"/>
      <c r="U12" s="7" t="s">
        <v>186</v>
      </c>
      <c r="V12" s="1117">
        <f t="shared" ref="V12:Z15" si="0">SUMIFS(V$36:V$116,$F$36:$F$116,$F12,$R$36:$R$116,$R12,$S$36:$S$116,$S12)</f>
        <v>0</v>
      </c>
      <c r="W12" s="1117">
        <f t="shared" si="0"/>
        <v>0</v>
      </c>
      <c r="X12" s="1117">
        <f t="shared" si="0"/>
        <v>0</v>
      </c>
      <c r="Y12" s="1117">
        <f t="shared" si="0"/>
        <v>0</v>
      </c>
      <c r="Z12" s="1117">
        <f t="shared" si="0"/>
        <v>0</v>
      </c>
    </row>
    <row r="13" spans="1:26" ht="13.9">
      <c r="A13" s="1062" t="s">
        <v>3290</v>
      </c>
      <c r="D13" s="20" t="s">
        <v>178</v>
      </c>
      <c r="E13" s="11" t="s">
        <v>203</v>
      </c>
      <c r="F13" s="11" t="s">
        <v>195</v>
      </c>
      <c r="J13" s="89"/>
      <c r="K13" s="89"/>
      <c r="L13" s="155"/>
      <c r="M13" s="7"/>
      <c r="N13" s="7"/>
      <c r="O13" s="7"/>
      <c r="P13" s="21" t="s">
        <v>185</v>
      </c>
      <c r="Q13" s="21"/>
      <c r="R13" s="21" t="s">
        <v>2691</v>
      </c>
      <c r="S13" s="21" t="s">
        <v>2809</v>
      </c>
      <c r="T13" s="21"/>
      <c r="U13" s="7" t="s">
        <v>186</v>
      </c>
      <c r="V13" s="1117">
        <f t="shared" si="0"/>
        <v>0</v>
      </c>
      <c r="W13" s="1117">
        <f t="shared" si="0"/>
        <v>0</v>
      </c>
      <c r="X13" s="1117">
        <f t="shared" si="0"/>
        <v>0</v>
      </c>
      <c r="Y13" s="1117">
        <f t="shared" si="0"/>
        <v>0</v>
      </c>
      <c r="Z13" s="1117">
        <f t="shared" si="0"/>
        <v>0</v>
      </c>
    </row>
    <row r="14" spans="1:26" ht="13.9">
      <c r="A14" s="1062" t="s">
        <v>3290</v>
      </c>
      <c r="D14" s="11" t="s">
        <v>178</v>
      </c>
      <c r="E14" s="11" t="s">
        <v>203</v>
      </c>
      <c r="F14" s="11" t="s">
        <v>1646</v>
      </c>
      <c r="K14" s="101"/>
      <c r="P14" s="21" t="s">
        <v>185</v>
      </c>
      <c r="R14" s="21" t="s">
        <v>2691</v>
      </c>
      <c r="S14" s="21" t="s">
        <v>2809</v>
      </c>
      <c r="T14" s="21"/>
      <c r="U14" s="7" t="s">
        <v>186</v>
      </c>
      <c r="V14" s="1117">
        <f t="shared" si="0"/>
        <v>0</v>
      </c>
      <c r="W14" s="1117">
        <f t="shared" si="0"/>
        <v>0</v>
      </c>
      <c r="X14" s="1117">
        <f t="shared" si="0"/>
        <v>0</v>
      </c>
      <c r="Y14" s="1117">
        <f t="shared" si="0"/>
        <v>0</v>
      </c>
      <c r="Z14" s="1117">
        <f t="shared" si="0"/>
        <v>0</v>
      </c>
    </row>
    <row r="15" spans="1:26" ht="13.9">
      <c r="A15" s="1062" t="s">
        <v>3290</v>
      </c>
      <c r="D15" s="20" t="s">
        <v>178</v>
      </c>
      <c r="E15" s="11" t="s">
        <v>203</v>
      </c>
      <c r="F15" s="11" t="s">
        <v>233</v>
      </c>
      <c r="J15" s="89"/>
      <c r="K15" s="89"/>
      <c r="L15" s="155"/>
      <c r="M15" s="7"/>
      <c r="N15" s="7"/>
      <c r="O15" s="7"/>
      <c r="P15" s="21" t="s">
        <v>185</v>
      </c>
      <c r="Q15" s="21"/>
      <c r="R15" s="21" t="s">
        <v>2691</v>
      </c>
      <c r="S15" s="21" t="s">
        <v>2809</v>
      </c>
      <c r="T15" s="21"/>
      <c r="U15" s="7" t="s">
        <v>186</v>
      </c>
      <c r="V15" s="1117">
        <f t="shared" si="0"/>
        <v>0</v>
      </c>
      <c r="W15" s="1117">
        <f t="shared" si="0"/>
        <v>0</v>
      </c>
      <c r="X15" s="1117">
        <f t="shared" si="0"/>
        <v>0</v>
      </c>
      <c r="Y15" s="1117">
        <f t="shared" si="0"/>
        <v>0</v>
      </c>
      <c r="Z15" s="1117">
        <f t="shared" si="0"/>
        <v>0</v>
      </c>
    </row>
    <row r="16" spans="1:26" ht="13.9">
      <c r="A16" s="1062" t="s">
        <v>3290</v>
      </c>
      <c r="B16" s="29"/>
      <c r="C16" s="29"/>
      <c r="D16" s="9" t="s">
        <v>178</v>
      </c>
      <c r="E16" s="9" t="s">
        <v>203</v>
      </c>
      <c r="F16" s="9" t="s">
        <v>2878</v>
      </c>
      <c r="G16" s="9"/>
      <c r="H16" s="364"/>
      <c r="I16" s="29"/>
      <c r="J16" s="29"/>
      <c r="K16" s="29"/>
      <c r="L16" s="29"/>
      <c r="M16" s="29"/>
      <c r="N16" s="29"/>
      <c r="O16" s="29"/>
      <c r="P16" s="351" t="s">
        <v>185</v>
      </c>
      <c r="Q16" s="351"/>
      <c r="R16" s="21" t="s">
        <v>2691</v>
      </c>
      <c r="S16" s="351" t="s">
        <v>2809</v>
      </c>
      <c r="T16" s="351"/>
      <c r="U16" s="364" t="s">
        <v>186</v>
      </c>
      <c r="V16" s="1119">
        <f>SUM(V12:V15)</f>
        <v>0</v>
      </c>
      <c r="W16" s="1119">
        <f t="shared" ref="W16:Z16" si="1">SUM(W12:W15)</f>
        <v>0</v>
      </c>
      <c r="X16" s="1119">
        <f t="shared" si="1"/>
        <v>0</v>
      </c>
      <c r="Y16" s="1119">
        <f t="shared" si="1"/>
        <v>0</v>
      </c>
      <c r="Z16" s="1119">
        <f t="shared" si="1"/>
        <v>0</v>
      </c>
    </row>
    <row r="18" spans="1:26" ht="13.9">
      <c r="A18" s="1062" t="s">
        <v>3290</v>
      </c>
      <c r="D18" s="11" t="s">
        <v>178</v>
      </c>
      <c r="E18" s="11" t="s">
        <v>203</v>
      </c>
      <c r="F18" s="11" t="s">
        <v>183</v>
      </c>
      <c r="K18" s="101"/>
      <c r="P18" s="21" t="s">
        <v>185</v>
      </c>
      <c r="R18" s="11" t="s">
        <v>2844</v>
      </c>
      <c r="S18" s="21" t="s">
        <v>2691</v>
      </c>
      <c r="T18" s="21"/>
      <c r="U18" s="7" t="s">
        <v>186</v>
      </c>
      <c r="V18" s="1117">
        <f t="shared" ref="V18:Z21" si="2">SUMIFS(V$36:V$116,$F$36:$F$116,$F18,$R$36:$R$116,$R18,$S$36:$S$116,$S18)</f>
        <v>0</v>
      </c>
      <c r="W18" s="1117">
        <f t="shared" si="2"/>
        <v>0</v>
      </c>
      <c r="X18" s="1117">
        <f t="shared" si="2"/>
        <v>0</v>
      </c>
      <c r="Y18" s="1117">
        <f t="shared" si="2"/>
        <v>0</v>
      </c>
      <c r="Z18" s="1117">
        <f t="shared" si="2"/>
        <v>0</v>
      </c>
    </row>
    <row r="19" spans="1:26" ht="13.9">
      <c r="A19" s="1062" t="s">
        <v>3290</v>
      </c>
      <c r="D19" s="20" t="s">
        <v>178</v>
      </c>
      <c r="E19" s="11" t="s">
        <v>203</v>
      </c>
      <c r="F19" s="11" t="s">
        <v>195</v>
      </c>
      <c r="J19" s="89"/>
      <c r="K19" s="89"/>
      <c r="L19" s="155"/>
      <c r="M19" s="7"/>
      <c r="N19" s="7"/>
      <c r="O19" s="7"/>
      <c r="P19" s="21" t="s">
        <v>185</v>
      </c>
      <c r="Q19" s="21"/>
      <c r="R19" s="11" t="s">
        <v>2844</v>
      </c>
      <c r="S19" s="21" t="s">
        <v>2691</v>
      </c>
      <c r="T19" s="21"/>
      <c r="U19" s="7" t="s">
        <v>186</v>
      </c>
      <c r="V19" s="1117">
        <f t="shared" si="2"/>
        <v>0</v>
      </c>
      <c r="W19" s="1117">
        <f t="shared" si="2"/>
        <v>0</v>
      </c>
      <c r="X19" s="1117">
        <f t="shared" si="2"/>
        <v>0</v>
      </c>
      <c r="Y19" s="1117">
        <f t="shared" si="2"/>
        <v>0</v>
      </c>
      <c r="Z19" s="1117">
        <f t="shared" si="2"/>
        <v>0</v>
      </c>
    </row>
    <row r="20" spans="1:26" ht="13.9">
      <c r="A20" s="1062" t="s">
        <v>3290</v>
      </c>
      <c r="D20" s="11" t="s">
        <v>178</v>
      </c>
      <c r="E20" s="11" t="s">
        <v>203</v>
      </c>
      <c r="F20" s="11" t="s">
        <v>1646</v>
      </c>
      <c r="K20" s="101"/>
      <c r="P20" s="21" t="s">
        <v>185</v>
      </c>
      <c r="R20" s="11" t="s">
        <v>2844</v>
      </c>
      <c r="S20" s="21" t="s">
        <v>2691</v>
      </c>
      <c r="T20" s="21"/>
      <c r="U20" s="7" t="s">
        <v>186</v>
      </c>
      <c r="V20" s="1117">
        <f t="shared" si="2"/>
        <v>0</v>
      </c>
      <c r="W20" s="1117">
        <f t="shared" si="2"/>
        <v>0</v>
      </c>
      <c r="X20" s="1117">
        <f t="shared" si="2"/>
        <v>0</v>
      </c>
      <c r="Y20" s="1117">
        <f t="shared" si="2"/>
        <v>0</v>
      </c>
      <c r="Z20" s="1117">
        <f t="shared" si="2"/>
        <v>0</v>
      </c>
    </row>
    <row r="21" spans="1:26" ht="13.9">
      <c r="A21" s="1062" t="s">
        <v>3290</v>
      </c>
      <c r="D21" s="20" t="s">
        <v>178</v>
      </c>
      <c r="E21" s="11" t="s">
        <v>203</v>
      </c>
      <c r="F21" s="11" t="s">
        <v>233</v>
      </c>
      <c r="J21" s="89"/>
      <c r="K21" s="89"/>
      <c r="L21" s="155"/>
      <c r="M21" s="7"/>
      <c r="N21" s="7"/>
      <c r="O21" s="7"/>
      <c r="P21" s="21" t="s">
        <v>185</v>
      </c>
      <c r="Q21" s="21"/>
      <c r="R21" s="11" t="s">
        <v>2844</v>
      </c>
      <c r="S21" s="21" t="s">
        <v>2691</v>
      </c>
      <c r="T21" s="21"/>
      <c r="U21" s="7" t="s">
        <v>186</v>
      </c>
      <c r="V21" s="1117">
        <f t="shared" si="2"/>
        <v>0</v>
      </c>
      <c r="W21" s="1117">
        <f t="shared" si="2"/>
        <v>0</v>
      </c>
      <c r="X21" s="1117">
        <f t="shared" si="2"/>
        <v>0</v>
      </c>
      <c r="Y21" s="1117">
        <f t="shared" si="2"/>
        <v>0</v>
      </c>
      <c r="Z21" s="1117">
        <f t="shared" si="2"/>
        <v>0</v>
      </c>
    </row>
    <row r="22" spans="1:26" ht="13.9">
      <c r="A22" s="1062" t="s">
        <v>3290</v>
      </c>
      <c r="B22" s="29"/>
      <c r="C22" s="29"/>
      <c r="D22" s="9" t="s">
        <v>178</v>
      </c>
      <c r="E22" s="9" t="s">
        <v>203</v>
      </c>
      <c r="F22" s="9" t="s">
        <v>2878</v>
      </c>
      <c r="G22" s="9"/>
      <c r="H22" s="364"/>
      <c r="I22" s="29"/>
      <c r="J22" s="29"/>
      <c r="K22" s="29"/>
      <c r="L22" s="29"/>
      <c r="M22" s="29"/>
      <c r="N22" s="29"/>
      <c r="O22" s="29"/>
      <c r="P22" s="351" t="s">
        <v>185</v>
      </c>
      <c r="Q22" s="351"/>
      <c r="R22" s="29" t="s">
        <v>2844</v>
      </c>
      <c r="S22" s="116" t="s">
        <v>2691</v>
      </c>
      <c r="T22" s="351"/>
      <c r="U22" s="364" t="s">
        <v>186</v>
      </c>
      <c r="V22" s="1119">
        <f>SUM(V18:V21)</f>
        <v>0</v>
      </c>
      <c r="W22" s="1119">
        <f t="shared" ref="W22" si="3">SUM(W18:W21)</f>
        <v>0</v>
      </c>
      <c r="X22" s="1119">
        <f t="shared" ref="X22" si="4">SUM(X18:X21)</f>
        <v>0</v>
      </c>
      <c r="Y22" s="1119">
        <f t="shared" ref="Y22" si="5">SUM(Y18:Y21)</f>
        <v>0</v>
      </c>
      <c r="Z22" s="1119">
        <f t="shared" ref="Z22" si="6">SUM(Z18:Z21)</f>
        <v>0</v>
      </c>
    </row>
    <row r="23" spans="1:26" ht="14.25" customHeight="1">
      <c r="A23" s="1062"/>
      <c r="B23" s="29"/>
      <c r="C23" s="29"/>
      <c r="D23" s="9"/>
      <c r="E23" s="9"/>
      <c r="F23" s="9"/>
      <c r="G23" s="9"/>
      <c r="H23" s="364"/>
      <c r="I23" s="29"/>
      <c r="J23" s="29"/>
      <c r="K23" s="29"/>
      <c r="L23" s="29"/>
      <c r="M23" s="29"/>
      <c r="N23" s="29"/>
      <c r="O23" s="29"/>
      <c r="P23" s="351"/>
      <c r="Q23" s="351"/>
      <c r="R23" s="21"/>
      <c r="S23" s="351"/>
      <c r="T23" s="351"/>
      <c r="U23" s="351"/>
      <c r="V23" s="1137"/>
      <c r="W23" s="1137"/>
      <c r="X23" s="1137"/>
      <c r="Y23" s="1137"/>
      <c r="Z23" s="1137"/>
    </row>
    <row r="24" spans="1:26" ht="13.9">
      <c r="A24" s="1062" t="s">
        <v>3290</v>
      </c>
      <c r="B24" s="29"/>
      <c r="C24" s="29"/>
      <c r="D24" s="9" t="s">
        <v>178</v>
      </c>
      <c r="E24" s="9" t="s">
        <v>203</v>
      </c>
      <c r="F24" s="9" t="s">
        <v>2878</v>
      </c>
      <c r="G24" s="9"/>
      <c r="H24" s="364"/>
      <c r="I24" s="29"/>
      <c r="J24" s="29"/>
      <c r="K24" s="29"/>
      <c r="L24" s="29"/>
      <c r="M24" s="29"/>
      <c r="N24" s="29" t="s">
        <v>3291</v>
      </c>
      <c r="O24" s="29"/>
      <c r="P24" s="351" t="s">
        <v>185</v>
      </c>
      <c r="Q24" s="351"/>
      <c r="R24" s="29"/>
      <c r="S24" s="116" t="s">
        <v>2691</v>
      </c>
      <c r="T24" s="29" t="s">
        <v>1628</v>
      </c>
      <c r="U24" s="364" t="s">
        <v>186</v>
      </c>
      <c r="V24" s="1119">
        <f>V16+V22</f>
        <v>0</v>
      </c>
      <c r="W24" s="1119">
        <f>W16+W22</f>
        <v>0</v>
      </c>
      <c r="X24" s="1119">
        <f>X16+X22</f>
        <v>0</v>
      </c>
      <c r="Y24" s="1119">
        <f>Y16+Y22</f>
        <v>0</v>
      </c>
      <c r="Z24" s="1119">
        <f>Z16+Z22</f>
        <v>0</v>
      </c>
    </row>
    <row r="25" spans="1:26" ht="13.9">
      <c r="A25" s="1062"/>
      <c r="B25" s="29"/>
      <c r="C25" s="29"/>
      <c r="D25" s="9"/>
      <c r="E25" s="9"/>
      <c r="F25" s="9"/>
      <c r="G25" s="9"/>
      <c r="H25" s="364"/>
      <c r="I25" s="29"/>
      <c r="J25" s="29"/>
      <c r="K25" s="29"/>
      <c r="L25" s="29"/>
      <c r="M25" s="29"/>
      <c r="N25" s="29"/>
      <c r="O25" s="29"/>
      <c r="P25" s="351"/>
      <c r="Q25" s="351"/>
      <c r="R25" s="21"/>
      <c r="S25" s="351"/>
      <c r="T25" s="351"/>
      <c r="U25" s="364"/>
      <c r="V25" s="1121"/>
      <c r="W25" s="1121"/>
      <c r="X25" s="1121"/>
      <c r="Y25" s="1121"/>
      <c r="Z25" s="1121"/>
    </row>
    <row r="26" spans="1:26" ht="13.9">
      <c r="A26" s="1062" t="s">
        <v>3290</v>
      </c>
      <c r="D26" s="11" t="s">
        <v>178</v>
      </c>
      <c r="E26" s="11" t="s">
        <v>203</v>
      </c>
      <c r="F26" s="11" t="s">
        <v>183</v>
      </c>
      <c r="K26" s="101"/>
      <c r="P26" s="21" t="s">
        <v>197</v>
      </c>
      <c r="Q26" s="11" t="s">
        <v>3292</v>
      </c>
      <c r="S26" s="21"/>
      <c r="T26" s="21"/>
      <c r="U26" s="7" t="s">
        <v>208</v>
      </c>
      <c r="V26" s="1117">
        <f t="shared" ref="V26:Z30" si="7">SUMIF($F$122:$F$166,$F26,V$122:V$166)</f>
        <v>0</v>
      </c>
      <c r="W26" s="1117">
        <f t="shared" si="7"/>
        <v>0</v>
      </c>
      <c r="X26" s="1117">
        <f t="shared" si="7"/>
        <v>0</v>
      </c>
      <c r="Y26" s="1117">
        <f t="shared" si="7"/>
        <v>0</v>
      </c>
      <c r="Z26" s="1117">
        <f t="shared" si="7"/>
        <v>0</v>
      </c>
    </row>
    <row r="27" spans="1:26" ht="13.9">
      <c r="A27" s="1062" t="s">
        <v>3290</v>
      </c>
      <c r="D27" s="11" t="s">
        <v>178</v>
      </c>
      <c r="E27" s="11" t="s">
        <v>203</v>
      </c>
      <c r="F27" s="11" t="s">
        <v>195</v>
      </c>
      <c r="K27" s="101"/>
      <c r="P27" s="21" t="s">
        <v>197</v>
      </c>
      <c r="Q27" s="11" t="s">
        <v>3099</v>
      </c>
      <c r="S27" s="21"/>
      <c r="T27" s="21"/>
      <c r="U27" s="7" t="s">
        <v>198</v>
      </c>
      <c r="V27" s="1117">
        <f t="shared" si="7"/>
        <v>0</v>
      </c>
      <c r="W27" s="1117">
        <f t="shared" si="7"/>
        <v>0</v>
      </c>
      <c r="X27" s="1117">
        <f t="shared" si="7"/>
        <v>0</v>
      </c>
      <c r="Y27" s="1117">
        <f t="shared" si="7"/>
        <v>0</v>
      </c>
      <c r="Z27" s="1117">
        <f t="shared" si="7"/>
        <v>0</v>
      </c>
    </row>
    <row r="28" spans="1:26" ht="13.9">
      <c r="A28" s="1062" t="s">
        <v>3290</v>
      </c>
      <c r="D28" s="11" t="s">
        <v>178</v>
      </c>
      <c r="E28" s="11" t="s">
        <v>203</v>
      </c>
      <c r="F28" s="11" t="s">
        <v>1646</v>
      </c>
      <c r="H28" s="20"/>
      <c r="P28" s="21" t="s">
        <v>197</v>
      </c>
      <c r="Q28" s="11" t="s">
        <v>3099</v>
      </c>
      <c r="S28" s="21"/>
      <c r="T28" s="21"/>
      <c r="U28" s="7" t="s">
        <v>198</v>
      </c>
      <c r="V28" s="1117">
        <f t="shared" si="7"/>
        <v>0</v>
      </c>
      <c r="W28" s="1117">
        <f t="shared" si="7"/>
        <v>0</v>
      </c>
      <c r="X28" s="1117">
        <f t="shared" si="7"/>
        <v>0</v>
      </c>
      <c r="Y28" s="1117">
        <f t="shared" si="7"/>
        <v>0</v>
      </c>
      <c r="Z28" s="1117">
        <f t="shared" si="7"/>
        <v>0</v>
      </c>
    </row>
    <row r="29" spans="1:26" ht="13.9">
      <c r="A29" s="1062" t="s">
        <v>3290</v>
      </c>
      <c r="D29" s="11" t="s">
        <v>178</v>
      </c>
      <c r="E29" s="11" t="s">
        <v>203</v>
      </c>
      <c r="F29" s="11" t="s">
        <v>233</v>
      </c>
      <c r="H29" s="20"/>
      <c r="P29" s="21" t="s">
        <v>197</v>
      </c>
      <c r="Q29" s="11" t="s">
        <v>3293</v>
      </c>
      <c r="S29" s="21"/>
      <c r="T29" s="21"/>
      <c r="U29" s="7" t="s">
        <v>198</v>
      </c>
      <c r="V29" s="1117">
        <f t="shared" si="7"/>
        <v>0</v>
      </c>
      <c r="W29" s="1117">
        <f t="shared" si="7"/>
        <v>0</v>
      </c>
      <c r="X29" s="1117">
        <f t="shared" si="7"/>
        <v>0</v>
      </c>
      <c r="Y29" s="1117">
        <f t="shared" si="7"/>
        <v>0</v>
      </c>
      <c r="Z29" s="1117">
        <f t="shared" si="7"/>
        <v>0</v>
      </c>
    </row>
    <row r="30" spans="1:26" ht="13.9">
      <c r="A30" s="1062" t="s">
        <v>3290</v>
      </c>
      <c r="D30" s="11" t="s">
        <v>178</v>
      </c>
      <c r="E30" s="11" t="s">
        <v>203</v>
      </c>
      <c r="F30" s="11" t="s">
        <v>3294</v>
      </c>
      <c r="H30" s="20"/>
      <c r="P30" s="308" t="s">
        <v>197</v>
      </c>
      <c r="Q30" s="11" t="s">
        <v>3295</v>
      </c>
      <c r="S30" s="308"/>
      <c r="T30" s="308"/>
      <c r="U30" s="98" t="s">
        <v>198</v>
      </c>
      <c r="V30" s="1117">
        <f t="shared" si="7"/>
        <v>0</v>
      </c>
      <c r="W30" s="1117">
        <f t="shared" si="7"/>
        <v>0</v>
      </c>
      <c r="X30" s="1117">
        <f t="shared" si="7"/>
        <v>0</v>
      </c>
      <c r="Y30" s="1117">
        <f t="shared" si="7"/>
        <v>0</v>
      </c>
      <c r="Z30" s="1117">
        <f t="shared" si="7"/>
        <v>0</v>
      </c>
    </row>
    <row r="31" spans="1:26" ht="16.5" customHeight="1">
      <c r="A31" s="29"/>
      <c r="B31" s="29"/>
      <c r="C31" s="29"/>
      <c r="D31" s="9"/>
      <c r="E31" s="9"/>
      <c r="F31" s="9"/>
      <c r="G31" s="9"/>
      <c r="H31" s="364"/>
      <c r="I31" s="29"/>
      <c r="J31" s="29"/>
      <c r="K31" s="29"/>
      <c r="L31" s="29"/>
      <c r="M31" s="29"/>
      <c r="N31" s="29"/>
      <c r="O31" s="29"/>
      <c r="P31" s="351"/>
      <c r="Q31" s="351"/>
      <c r="R31" s="21"/>
      <c r="S31" s="351"/>
      <c r="T31" s="351"/>
      <c r="U31" s="364"/>
      <c r="V31" s="1121"/>
      <c r="W31" s="1121"/>
      <c r="X31" s="1121"/>
      <c r="Y31" s="1121"/>
      <c r="Z31" s="1121"/>
    </row>
    <row r="32" spans="1:26" ht="17.649999999999999">
      <c r="A32" s="27"/>
      <c r="B32" s="28" t="s">
        <v>2837</v>
      </c>
      <c r="C32" s="27"/>
      <c r="D32" s="27"/>
      <c r="E32" s="27"/>
      <c r="F32" s="27"/>
      <c r="G32" s="27"/>
      <c r="H32" s="27"/>
      <c r="I32" s="27"/>
      <c r="J32" s="27"/>
      <c r="K32" s="27"/>
      <c r="L32" s="27"/>
      <c r="M32" s="27"/>
      <c r="N32" s="27"/>
      <c r="O32" s="27"/>
      <c r="P32" s="27"/>
      <c r="Q32" s="27"/>
      <c r="R32" s="27"/>
      <c r="S32" s="27"/>
      <c r="T32" s="27"/>
      <c r="U32" s="27"/>
      <c r="V32" s="1109"/>
      <c r="W32" s="1109"/>
      <c r="X32" s="1109"/>
      <c r="Y32" s="1109"/>
      <c r="Z32" s="1109"/>
    </row>
    <row r="34" spans="3:26" ht="14.25" customHeight="1">
      <c r="C34" s="34" t="s">
        <v>183</v>
      </c>
      <c r="D34" s="34"/>
      <c r="E34" s="33"/>
      <c r="F34" s="33"/>
      <c r="G34" s="33"/>
      <c r="H34" s="33"/>
      <c r="I34" s="33"/>
      <c r="J34" s="33"/>
      <c r="K34" s="33"/>
      <c r="L34" s="33"/>
      <c r="M34" s="33"/>
      <c r="N34" s="33"/>
      <c r="O34" s="33"/>
      <c r="P34" s="33"/>
      <c r="Q34" s="33"/>
      <c r="R34" s="33"/>
      <c r="S34" s="33"/>
      <c r="T34" s="33"/>
      <c r="U34" s="33"/>
      <c r="V34" s="33"/>
      <c r="W34" s="33"/>
      <c r="X34" s="33"/>
      <c r="Y34" s="33"/>
      <c r="Z34" s="33"/>
    </row>
    <row r="36" spans="3:26">
      <c r="D36" s="11" t="s">
        <v>178</v>
      </c>
      <c r="E36" s="11" t="s">
        <v>203</v>
      </c>
      <c r="F36" s="11" t="s">
        <v>183</v>
      </c>
      <c r="H36" s="11" t="s">
        <v>1643</v>
      </c>
      <c r="I36" s="11" t="s">
        <v>3296</v>
      </c>
      <c r="K36" s="101" t="s">
        <v>3297</v>
      </c>
      <c r="P36" s="21" t="s">
        <v>185</v>
      </c>
      <c r="R36" s="21" t="s">
        <v>2691</v>
      </c>
      <c r="S36" s="21" t="s">
        <v>2809</v>
      </c>
      <c r="T36" s="21"/>
      <c r="U36" s="7" t="s">
        <v>186</v>
      </c>
      <c r="V36" s="1345"/>
      <c r="W36" s="1345"/>
      <c r="X36" s="1345"/>
      <c r="Y36" s="1345"/>
      <c r="Z36" s="1345"/>
    </row>
    <row r="37" spans="3:26" ht="14.25" customHeight="1">
      <c r="C37" s="309"/>
      <c r="D37" s="20" t="s">
        <v>178</v>
      </c>
      <c r="E37" s="11" t="s">
        <v>203</v>
      </c>
      <c r="F37" s="20" t="s">
        <v>183</v>
      </c>
      <c r="G37" s="7"/>
      <c r="H37" s="11" t="s">
        <v>1643</v>
      </c>
      <c r="I37" s="11" t="s">
        <v>3296</v>
      </c>
      <c r="K37" s="101" t="s">
        <v>3298</v>
      </c>
      <c r="L37" s="7"/>
      <c r="M37" s="7"/>
      <c r="P37" s="21" t="s">
        <v>185</v>
      </c>
      <c r="Q37" s="21"/>
      <c r="R37" s="21" t="s">
        <v>2691</v>
      </c>
      <c r="S37" s="21" t="s">
        <v>2809</v>
      </c>
      <c r="T37" s="21"/>
      <c r="U37" s="7" t="s">
        <v>186</v>
      </c>
      <c r="V37" s="1345"/>
      <c r="W37" s="1345"/>
      <c r="X37" s="1345"/>
      <c r="Y37" s="1345"/>
      <c r="Z37" s="1345"/>
    </row>
    <row r="38" spans="3:26" ht="14.25" customHeight="1">
      <c r="C38" s="309"/>
      <c r="D38" s="20" t="s">
        <v>178</v>
      </c>
      <c r="E38" s="11" t="s">
        <v>203</v>
      </c>
      <c r="F38" s="20" t="s">
        <v>183</v>
      </c>
      <c r="G38" s="7"/>
      <c r="H38" s="11" t="s">
        <v>1643</v>
      </c>
      <c r="I38" s="11" t="s">
        <v>3299</v>
      </c>
      <c r="J38" s="11" t="s">
        <v>3300</v>
      </c>
      <c r="K38" s="101" t="s">
        <v>3297</v>
      </c>
      <c r="L38" s="7"/>
      <c r="M38" s="7"/>
      <c r="P38" s="21" t="s">
        <v>185</v>
      </c>
      <c r="Q38" s="21"/>
      <c r="R38" s="21" t="s">
        <v>2691</v>
      </c>
      <c r="S38" s="21" t="s">
        <v>2809</v>
      </c>
      <c r="T38" s="21"/>
      <c r="U38" s="7" t="s">
        <v>186</v>
      </c>
      <c r="V38" s="1345"/>
      <c r="W38" s="1345"/>
      <c r="X38" s="1345"/>
      <c r="Y38" s="1345"/>
      <c r="Z38" s="1345"/>
    </row>
    <row r="39" spans="3:26">
      <c r="D39" s="11" t="s">
        <v>178</v>
      </c>
      <c r="E39" s="11" t="s">
        <v>203</v>
      </c>
      <c r="F39" s="11" t="s">
        <v>183</v>
      </c>
      <c r="H39" s="11" t="s">
        <v>1643</v>
      </c>
      <c r="I39" s="11" t="s">
        <v>3299</v>
      </c>
      <c r="J39" s="11" t="s">
        <v>3300</v>
      </c>
      <c r="K39" s="101" t="s">
        <v>3298</v>
      </c>
      <c r="P39" s="21" t="s">
        <v>185</v>
      </c>
      <c r="R39" s="21" t="s">
        <v>2691</v>
      </c>
      <c r="S39" s="21" t="s">
        <v>2809</v>
      </c>
      <c r="T39" s="21"/>
      <c r="U39" s="7" t="s">
        <v>186</v>
      </c>
      <c r="V39" s="1345"/>
      <c r="W39" s="1345"/>
      <c r="X39" s="1345"/>
      <c r="Y39" s="1345"/>
      <c r="Z39" s="1345"/>
    </row>
    <row r="40" spans="3:26" ht="14.25" customHeight="1">
      <c r="C40" s="309"/>
      <c r="D40" s="20" t="s">
        <v>178</v>
      </c>
      <c r="E40" s="11" t="s">
        <v>203</v>
      </c>
      <c r="F40" s="20" t="s">
        <v>183</v>
      </c>
      <c r="G40" s="7"/>
      <c r="H40" s="11" t="s">
        <v>1643</v>
      </c>
      <c r="I40" s="11" t="s">
        <v>3299</v>
      </c>
      <c r="J40" s="11" t="s">
        <v>3301</v>
      </c>
      <c r="K40" s="101" t="s">
        <v>3297</v>
      </c>
      <c r="L40" s="7"/>
      <c r="M40" s="7"/>
      <c r="P40" s="21" t="s">
        <v>185</v>
      </c>
      <c r="Q40" s="21"/>
      <c r="R40" s="21" t="s">
        <v>2691</v>
      </c>
      <c r="S40" s="21" t="s">
        <v>2809</v>
      </c>
      <c r="T40" s="21"/>
      <c r="U40" s="7" t="s">
        <v>186</v>
      </c>
      <c r="V40" s="1345"/>
      <c r="W40" s="1345"/>
      <c r="X40" s="1345"/>
      <c r="Y40" s="1345"/>
      <c r="Z40" s="1345"/>
    </row>
    <row r="41" spans="3:26" ht="15">
      <c r="C41" s="309"/>
      <c r="D41" s="20" t="s">
        <v>178</v>
      </c>
      <c r="E41" s="11" t="s">
        <v>203</v>
      </c>
      <c r="F41" s="11" t="s">
        <v>183</v>
      </c>
      <c r="H41" s="11" t="s">
        <v>1643</v>
      </c>
      <c r="I41" s="11" t="s">
        <v>3299</v>
      </c>
      <c r="J41" s="11" t="s">
        <v>3301</v>
      </c>
      <c r="K41" s="101" t="s">
        <v>3298</v>
      </c>
      <c r="P41" s="21" t="s">
        <v>185</v>
      </c>
      <c r="R41" s="21" t="s">
        <v>2691</v>
      </c>
      <c r="S41" s="21" t="s">
        <v>2809</v>
      </c>
      <c r="T41" s="21"/>
      <c r="U41" s="7" t="s">
        <v>186</v>
      </c>
      <c r="V41" s="1345"/>
      <c r="W41" s="1345"/>
      <c r="X41" s="1345"/>
      <c r="Y41" s="1345"/>
      <c r="Z41" s="1345"/>
    </row>
    <row r="42" spans="3:26" ht="14.25" customHeight="1">
      <c r="C42" s="309"/>
      <c r="D42" s="20" t="s">
        <v>178</v>
      </c>
      <c r="E42" s="11" t="s">
        <v>203</v>
      </c>
      <c r="F42" s="98" t="s">
        <v>183</v>
      </c>
      <c r="G42" s="7"/>
      <c r="H42" s="11" t="s">
        <v>1643</v>
      </c>
      <c r="I42" s="11" t="s">
        <v>1911</v>
      </c>
      <c r="K42" s="101" t="s">
        <v>3297</v>
      </c>
      <c r="L42" s="7"/>
      <c r="M42" s="7"/>
      <c r="P42" s="21" t="s">
        <v>185</v>
      </c>
      <c r="Q42" s="21"/>
      <c r="R42" s="21" t="s">
        <v>2691</v>
      </c>
      <c r="S42" s="21" t="s">
        <v>2809</v>
      </c>
      <c r="T42" s="21"/>
      <c r="U42" s="7" t="s">
        <v>186</v>
      </c>
      <c r="V42" s="1345"/>
      <c r="W42" s="1345"/>
      <c r="X42" s="1345"/>
      <c r="Y42" s="1345"/>
      <c r="Z42" s="1345"/>
    </row>
    <row r="43" spans="3:26" ht="13.5" customHeight="1">
      <c r="C43" s="309"/>
      <c r="D43" s="20" t="s">
        <v>178</v>
      </c>
      <c r="E43" s="11" t="s">
        <v>203</v>
      </c>
      <c r="F43" s="98" t="s">
        <v>183</v>
      </c>
      <c r="G43" s="7"/>
      <c r="H43" s="11" t="s">
        <v>1643</v>
      </c>
      <c r="I43" s="11" t="s">
        <v>1911</v>
      </c>
      <c r="K43" s="101" t="s">
        <v>3298</v>
      </c>
      <c r="L43" s="7"/>
      <c r="M43" s="7"/>
      <c r="P43" s="21" t="s">
        <v>185</v>
      </c>
      <c r="Q43" s="21"/>
      <c r="R43" s="21" t="s">
        <v>2691</v>
      </c>
      <c r="S43" s="21" t="s">
        <v>2809</v>
      </c>
      <c r="T43" s="21"/>
      <c r="U43" s="7" t="s">
        <v>186</v>
      </c>
      <c r="V43" s="1345"/>
      <c r="W43" s="1345"/>
      <c r="X43" s="1345"/>
      <c r="Y43" s="1345"/>
      <c r="Z43" s="1345"/>
    </row>
    <row r="44" spans="3:26" s="114" customFormat="1" ht="14.25" customHeight="1"/>
    <row r="45" spans="3:26" ht="14.25" customHeight="1">
      <c r="C45" s="34" t="s">
        <v>3302</v>
      </c>
      <c r="D45" s="34"/>
      <c r="E45" s="33"/>
      <c r="F45" s="33"/>
      <c r="G45" s="33"/>
      <c r="H45" s="33"/>
      <c r="I45" s="33"/>
      <c r="J45" s="33"/>
      <c r="K45" s="33"/>
      <c r="L45" s="33"/>
      <c r="M45" s="33"/>
      <c r="N45" s="33"/>
      <c r="O45" s="33"/>
      <c r="P45" s="33"/>
      <c r="Q45" s="33"/>
      <c r="R45" s="33"/>
      <c r="S45" s="33"/>
      <c r="T45" s="33"/>
      <c r="U45" s="33"/>
      <c r="V45" s="33"/>
      <c r="W45" s="33"/>
      <c r="X45" s="33"/>
      <c r="Y45" s="33"/>
      <c r="Z45" s="33"/>
    </row>
    <row r="47" spans="3:26">
      <c r="D47" s="11" t="s">
        <v>178</v>
      </c>
      <c r="E47" s="11" t="s">
        <v>203</v>
      </c>
      <c r="F47" s="11" t="s">
        <v>195</v>
      </c>
      <c r="H47" s="11" t="s">
        <v>1643</v>
      </c>
      <c r="I47" s="11" t="s">
        <v>3296</v>
      </c>
      <c r="K47" s="101"/>
      <c r="P47" s="21" t="s">
        <v>185</v>
      </c>
      <c r="R47" s="21" t="s">
        <v>2691</v>
      </c>
      <c r="S47" s="21" t="s">
        <v>2809</v>
      </c>
      <c r="T47" s="21"/>
      <c r="U47" s="7" t="s">
        <v>186</v>
      </c>
      <c r="V47" s="1345"/>
      <c r="W47" s="1345"/>
      <c r="X47" s="1345"/>
      <c r="Y47" s="1345"/>
      <c r="Z47" s="1345"/>
    </row>
    <row r="48" spans="3:26" ht="14.25" customHeight="1">
      <c r="C48" s="309"/>
      <c r="D48" s="20" t="s">
        <v>178</v>
      </c>
      <c r="E48" s="11" t="s">
        <v>203</v>
      </c>
      <c r="F48" s="20" t="s">
        <v>195</v>
      </c>
      <c r="G48" s="7"/>
      <c r="H48" s="11" t="s">
        <v>1643</v>
      </c>
      <c r="I48" s="11" t="s">
        <v>3299</v>
      </c>
      <c r="J48" s="11" t="s">
        <v>3300</v>
      </c>
      <c r="K48" s="101"/>
      <c r="N48" s="101"/>
      <c r="O48" s="101"/>
      <c r="P48" s="21" t="s">
        <v>185</v>
      </c>
      <c r="Q48" s="21"/>
      <c r="R48" s="21" t="s">
        <v>2691</v>
      </c>
      <c r="S48" s="21" t="s">
        <v>2809</v>
      </c>
      <c r="T48" s="21"/>
      <c r="U48" s="7" t="s">
        <v>186</v>
      </c>
      <c r="V48" s="1345"/>
      <c r="W48" s="1345"/>
      <c r="X48" s="1345"/>
      <c r="Y48" s="1345"/>
      <c r="Z48" s="1345"/>
    </row>
    <row r="49" spans="3:26" ht="14.25" customHeight="1">
      <c r="C49" s="309"/>
      <c r="D49" s="20" t="s">
        <v>178</v>
      </c>
      <c r="E49" s="11" t="s">
        <v>203</v>
      </c>
      <c r="F49" s="20" t="s">
        <v>195</v>
      </c>
      <c r="G49" s="7"/>
      <c r="H49" s="11" t="s">
        <v>1643</v>
      </c>
      <c r="I49" s="11" t="s">
        <v>3299</v>
      </c>
      <c r="J49" s="11" t="s">
        <v>3301</v>
      </c>
      <c r="K49" s="101"/>
      <c r="N49" s="101"/>
      <c r="O49" s="101"/>
      <c r="P49" s="21" t="s">
        <v>185</v>
      </c>
      <c r="Q49" s="21"/>
      <c r="R49" s="21" t="s">
        <v>2691</v>
      </c>
      <c r="S49" s="21" t="s">
        <v>2809</v>
      </c>
      <c r="T49" s="21"/>
      <c r="U49" s="7" t="s">
        <v>186</v>
      </c>
      <c r="V49" s="1345"/>
      <c r="W49" s="1345"/>
      <c r="X49" s="1345"/>
      <c r="Y49" s="1345"/>
      <c r="Z49" s="1345"/>
    </row>
    <row r="50" spans="3:26" ht="14.25" customHeight="1">
      <c r="C50" s="309"/>
      <c r="D50" s="20" t="s">
        <v>178</v>
      </c>
      <c r="E50" s="11" t="s">
        <v>203</v>
      </c>
      <c r="F50" s="98" t="s">
        <v>195</v>
      </c>
      <c r="G50" s="7"/>
      <c r="H50" s="11" t="s">
        <v>1643</v>
      </c>
      <c r="I50" s="11" t="s">
        <v>1911</v>
      </c>
      <c r="K50" s="101"/>
      <c r="N50" s="101"/>
      <c r="O50" s="101"/>
      <c r="P50" s="21" t="s">
        <v>185</v>
      </c>
      <c r="Q50" s="21"/>
      <c r="R50" s="21" t="s">
        <v>2691</v>
      </c>
      <c r="S50" s="21" t="s">
        <v>2809</v>
      </c>
      <c r="T50" s="21"/>
      <c r="U50" s="7" t="s">
        <v>186</v>
      </c>
      <c r="V50" s="1345"/>
      <c r="W50" s="1345"/>
      <c r="X50" s="1345"/>
      <c r="Y50" s="1345"/>
      <c r="Z50" s="1345"/>
    </row>
    <row r="52" spans="3:26" ht="14.25" customHeight="1">
      <c r="C52" s="34" t="s">
        <v>3271</v>
      </c>
      <c r="D52" s="34"/>
      <c r="E52" s="33"/>
      <c r="F52" s="33"/>
      <c r="G52" s="33"/>
      <c r="H52" s="33"/>
      <c r="I52" s="33"/>
      <c r="J52" s="33"/>
      <c r="K52" s="33"/>
      <c r="L52" s="33"/>
      <c r="M52" s="33"/>
      <c r="N52" s="33"/>
      <c r="O52" s="33"/>
      <c r="P52" s="33"/>
      <c r="Q52" s="33"/>
      <c r="R52" s="33"/>
      <c r="S52" s="33"/>
      <c r="T52" s="33"/>
      <c r="U52" s="33"/>
      <c r="V52" s="33"/>
      <c r="W52" s="33"/>
      <c r="X52" s="33"/>
      <c r="Y52" s="33"/>
      <c r="Z52" s="33"/>
    </row>
    <row r="54" spans="3:26" ht="14.25" customHeight="1">
      <c r="C54" s="114"/>
      <c r="D54" s="80" t="s">
        <v>3272</v>
      </c>
      <c r="E54" s="81"/>
      <c r="F54" s="81"/>
      <c r="G54" s="81"/>
      <c r="H54" s="81"/>
      <c r="I54" s="81"/>
      <c r="J54" s="81"/>
      <c r="K54" s="81"/>
      <c r="L54" s="106"/>
      <c r="M54" s="81"/>
      <c r="N54" s="106"/>
      <c r="O54" s="106"/>
      <c r="P54" s="81"/>
      <c r="Q54" s="81"/>
      <c r="R54" s="81"/>
      <c r="S54" s="81"/>
      <c r="T54" s="81"/>
      <c r="U54" s="81"/>
      <c r="V54" s="81"/>
      <c r="W54" s="81"/>
      <c r="X54" s="81"/>
      <c r="Y54" s="81"/>
      <c r="Z54" s="81"/>
    </row>
    <row r="56" spans="3:26">
      <c r="D56" s="11" t="s">
        <v>178</v>
      </c>
      <c r="E56" s="11" t="s">
        <v>203</v>
      </c>
      <c r="F56" s="11" t="s">
        <v>1646</v>
      </c>
      <c r="G56" s="11" t="s">
        <v>1861</v>
      </c>
      <c r="H56" s="20" t="s">
        <v>1643</v>
      </c>
      <c r="I56" s="11" t="s">
        <v>3296</v>
      </c>
      <c r="K56" s="11" t="s">
        <v>3272</v>
      </c>
      <c r="P56" s="21" t="s">
        <v>185</v>
      </c>
      <c r="R56" s="21" t="s">
        <v>2691</v>
      </c>
      <c r="S56" s="21" t="s">
        <v>2809</v>
      </c>
      <c r="T56" s="21"/>
      <c r="U56" s="7" t="s">
        <v>186</v>
      </c>
      <c r="V56" s="1345"/>
      <c r="W56" s="1345"/>
      <c r="X56" s="1345"/>
      <c r="Y56" s="1345"/>
      <c r="Z56" s="1345"/>
    </row>
    <row r="57" spans="3:26" ht="14.25" customHeight="1">
      <c r="C57" s="309"/>
      <c r="D57" s="20" t="s">
        <v>178</v>
      </c>
      <c r="E57" s="11" t="s">
        <v>203</v>
      </c>
      <c r="F57" s="11" t="s">
        <v>1646</v>
      </c>
      <c r="G57" s="11" t="s">
        <v>1861</v>
      </c>
      <c r="H57" s="20" t="s">
        <v>1643</v>
      </c>
      <c r="I57" s="11" t="s">
        <v>3299</v>
      </c>
      <c r="J57" s="11" t="s">
        <v>3300</v>
      </c>
      <c r="K57" s="11" t="s">
        <v>3272</v>
      </c>
      <c r="N57" s="101"/>
      <c r="O57" s="101"/>
      <c r="P57" s="21" t="s">
        <v>185</v>
      </c>
      <c r="Q57" s="21"/>
      <c r="R57" s="21" t="s">
        <v>2691</v>
      </c>
      <c r="S57" s="21" t="s">
        <v>2809</v>
      </c>
      <c r="T57" s="21"/>
      <c r="U57" s="7" t="s">
        <v>186</v>
      </c>
      <c r="V57" s="1345"/>
      <c r="W57" s="1345"/>
      <c r="X57" s="1345"/>
      <c r="Y57" s="1345"/>
      <c r="Z57" s="1345"/>
    </row>
    <row r="58" spans="3:26" ht="14.25" customHeight="1">
      <c r="C58" s="309"/>
      <c r="D58" s="20" t="s">
        <v>178</v>
      </c>
      <c r="E58" s="11" t="s">
        <v>203</v>
      </c>
      <c r="F58" s="20" t="s">
        <v>1646</v>
      </c>
      <c r="G58" s="11" t="s">
        <v>1861</v>
      </c>
      <c r="H58" s="20" t="s">
        <v>1643</v>
      </c>
      <c r="I58" s="11" t="s">
        <v>3299</v>
      </c>
      <c r="J58" s="11" t="s">
        <v>3301</v>
      </c>
      <c r="K58" s="11" t="s">
        <v>3272</v>
      </c>
      <c r="N58" s="101"/>
      <c r="O58" s="101"/>
      <c r="P58" s="21" t="s">
        <v>185</v>
      </c>
      <c r="Q58" s="21"/>
      <c r="R58" s="21" t="s">
        <v>2691</v>
      </c>
      <c r="S58" s="21" t="s">
        <v>2809</v>
      </c>
      <c r="T58" s="21"/>
      <c r="U58" s="7" t="s">
        <v>186</v>
      </c>
      <c r="V58" s="1345"/>
      <c r="W58" s="1345"/>
      <c r="X58" s="1345"/>
      <c r="Y58" s="1345"/>
      <c r="Z58" s="1345"/>
    </row>
    <row r="59" spans="3:26" ht="13.5" customHeight="1">
      <c r="D59" s="11" t="s">
        <v>178</v>
      </c>
      <c r="E59" s="11" t="s">
        <v>203</v>
      </c>
      <c r="F59" s="11" t="s">
        <v>1646</v>
      </c>
      <c r="G59" s="11" t="s">
        <v>1861</v>
      </c>
      <c r="H59" s="20" t="s">
        <v>1643</v>
      </c>
      <c r="I59" s="11" t="s">
        <v>1911</v>
      </c>
      <c r="K59" s="11" t="s">
        <v>3272</v>
      </c>
      <c r="P59" s="21" t="s">
        <v>185</v>
      </c>
      <c r="R59" s="21" t="s">
        <v>2691</v>
      </c>
      <c r="S59" s="21" t="s">
        <v>2809</v>
      </c>
      <c r="T59" s="21"/>
      <c r="U59" s="7" t="s">
        <v>186</v>
      </c>
      <c r="V59" s="1345"/>
      <c r="W59" s="1345"/>
      <c r="X59" s="1345"/>
      <c r="Y59" s="1345"/>
      <c r="Z59" s="1345"/>
    </row>
    <row r="61" spans="3:26" ht="14.25" customHeight="1">
      <c r="C61" s="114"/>
      <c r="D61" s="80" t="s">
        <v>3273</v>
      </c>
      <c r="E61" s="81"/>
      <c r="F61" s="81"/>
      <c r="G61" s="81"/>
      <c r="H61" s="81"/>
      <c r="I61" s="81"/>
      <c r="J61" s="81"/>
      <c r="K61" s="81"/>
      <c r="L61" s="106"/>
      <c r="M61" s="81"/>
      <c r="N61" s="106"/>
      <c r="O61" s="106"/>
      <c r="P61" s="81"/>
      <c r="Q61" s="81"/>
      <c r="R61" s="81"/>
      <c r="S61" s="81"/>
      <c r="T61" s="81"/>
      <c r="U61" s="81"/>
      <c r="V61" s="81"/>
      <c r="W61" s="81"/>
      <c r="X61" s="81"/>
      <c r="Y61" s="81"/>
      <c r="Z61" s="81"/>
    </row>
    <row r="63" spans="3:26">
      <c r="D63" s="11" t="s">
        <v>178</v>
      </c>
      <c r="E63" s="11" t="s">
        <v>203</v>
      </c>
      <c r="F63" s="11" t="s">
        <v>1646</v>
      </c>
      <c r="G63" s="11" t="s">
        <v>1861</v>
      </c>
      <c r="H63" s="20" t="s">
        <v>1643</v>
      </c>
      <c r="I63" s="11" t="s">
        <v>3296</v>
      </c>
      <c r="K63" s="11" t="s">
        <v>3273</v>
      </c>
      <c r="P63" s="21" t="s">
        <v>185</v>
      </c>
      <c r="R63" s="21" t="s">
        <v>2691</v>
      </c>
      <c r="S63" s="21" t="s">
        <v>2809</v>
      </c>
      <c r="T63" s="21"/>
      <c r="U63" s="7" t="s">
        <v>186</v>
      </c>
      <c r="V63" s="1345"/>
      <c r="W63" s="1345"/>
      <c r="X63" s="1345"/>
      <c r="Y63" s="1345"/>
      <c r="Z63" s="1345"/>
    </row>
    <row r="64" spans="3:26" ht="14.25" customHeight="1">
      <c r="C64" s="309"/>
      <c r="D64" s="20" t="s">
        <v>178</v>
      </c>
      <c r="E64" s="11" t="s">
        <v>203</v>
      </c>
      <c r="F64" s="11" t="s">
        <v>1646</v>
      </c>
      <c r="G64" s="11" t="s">
        <v>1861</v>
      </c>
      <c r="H64" s="20" t="s">
        <v>1643</v>
      </c>
      <c r="I64" s="11" t="s">
        <v>3299</v>
      </c>
      <c r="J64" s="11" t="s">
        <v>3300</v>
      </c>
      <c r="K64" s="11" t="s">
        <v>3273</v>
      </c>
      <c r="N64" s="101"/>
      <c r="O64" s="101"/>
      <c r="P64" s="21" t="s">
        <v>185</v>
      </c>
      <c r="Q64" s="21"/>
      <c r="R64" s="21" t="s">
        <v>2691</v>
      </c>
      <c r="S64" s="21" t="s">
        <v>2809</v>
      </c>
      <c r="T64" s="21"/>
      <c r="U64" s="7" t="s">
        <v>186</v>
      </c>
      <c r="V64" s="1345"/>
      <c r="W64" s="1345"/>
      <c r="X64" s="1345"/>
      <c r="Y64" s="1345"/>
      <c r="Z64" s="1345"/>
    </row>
    <row r="65" spans="2:26" ht="14.25" customHeight="1">
      <c r="B65" s="309"/>
      <c r="C65" s="309"/>
      <c r="D65" s="20" t="s">
        <v>178</v>
      </c>
      <c r="E65" s="11" t="s">
        <v>203</v>
      </c>
      <c r="F65" s="20" t="s">
        <v>1646</v>
      </c>
      <c r="G65" s="11" t="s">
        <v>1861</v>
      </c>
      <c r="H65" s="20" t="s">
        <v>1643</v>
      </c>
      <c r="I65" s="11" t="s">
        <v>3299</v>
      </c>
      <c r="J65" s="11" t="s">
        <v>3301</v>
      </c>
      <c r="K65" s="11" t="s">
        <v>3273</v>
      </c>
      <c r="N65" s="101"/>
      <c r="O65" s="101"/>
      <c r="P65" s="21" t="s">
        <v>185</v>
      </c>
      <c r="Q65" s="21"/>
      <c r="R65" s="21" t="s">
        <v>2691</v>
      </c>
      <c r="S65" s="21" t="s">
        <v>2809</v>
      </c>
      <c r="T65" s="21"/>
      <c r="U65" s="7" t="s">
        <v>186</v>
      </c>
      <c r="V65" s="1345"/>
      <c r="W65" s="1345"/>
      <c r="X65" s="1345"/>
      <c r="Y65" s="1345"/>
      <c r="Z65" s="1345"/>
    </row>
    <row r="66" spans="2:26">
      <c r="D66" s="11" t="s">
        <v>178</v>
      </c>
      <c r="E66" s="11" t="s">
        <v>203</v>
      </c>
      <c r="F66" s="11" t="s">
        <v>1646</v>
      </c>
      <c r="G66" s="11" t="s">
        <v>1861</v>
      </c>
      <c r="H66" s="20" t="s">
        <v>1643</v>
      </c>
      <c r="I66" s="11" t="s">
        <v>1911</v>
      </c>
      <c r="K66" s="11" t="s">
        <v>3273</v>
      </c>
      <c r="P66" s="21" t="s">
        <v>185</v>
      </c>
      <c r="R66" s="21" t="s">
        <v>2691</v>
      </c>
      <c r="S66" s="21" t="s">
        <v>2809</v>
      </c>
      <c r="T66" s="21"/>
      <c r="U66" s="7" t="s">
        <v>186</v>
      </c>
      <c r="V66" s="1345"/>
      <c r="W66" s="1345"/>
      <c r="X66" s="1345"/>
      <c r="Y66" s="1345"/>
      <c r="Z66" s="1345"/>
    </row>
    <row r="68" spans="2:26" ht="14.25" customHeight="1">
      <c r="B68" s="114"/>
      <c r="C68" s="34" t="s">
        <v>1707</v>
      </c>
      <c r="D68" s="34"/>
      <c r="E68" s="33"/>
      <c r="F68" s="33"/>
      <c r="G68" s="33"/>
      <c r="H68" s="33"/>
      <c r="I68" s="33"/>
      <c r="J68" s="33"/>
      <c r="K68" s="33"/>
      <c r="L68" s="33"/>
      <c r="M68" s="33"/>
      <c r="N68" s="33"/>
      <c r="O68" s="33"/>
      <c r="P68" s="33"/>
      <c r="Q68" s="33"/>
      <c r="R68" s="33"/>
      <c r="S68" s="33"/>
      <c r="T68" s="33"/>
      <c r="U68" s="33"/>
      <c r="V68" s="33"/>
      <c r="W68" s="33"/>
      <c r="X68" s="33"/>
      <c r="Y68" s="33"/>
      <c r="Z68" s="33"/>
    </row>
    <row r="70" spans="2:26">
      <c r="D70" s="11" t="s">
        <v>178</v>
      </c>
      <c r="E70" s="11" t="s">
        <v>203</v>
      </c>
      <c r="F70" s="11" t="s">
        <v>233</v>
      </c>
      <c r="H70" s="20" t="s">
        <v>1643</v>
      </c>
      <c r="I70" s="11" t="s">
        <v>3296</v>
      </c>
      <c r="P70" s="21" t="s">
        <v>185</v>
      </c>
      <c r="R70" s="21" t="s">
        <v>2691</v>
      </c>
      <c r="S70" s="21" t="s">
        <v>2809</v>
      </c>
      <c r="T70" s="21"/>
      <c r="U70" s="7" t="s">
        <v>186</v>
      </c>
      <c r="V70" s="1345"/>
      <c r="W70" s="1345"/>
      <c r="X70" s="1345"/>
      <c r="Y70" s="1345"/>
      <c r="Z70" s="1345"/>
    </row>
    <row r="71" spans="2:26" ht="14.25" customHeight="1">
      <c r="B71" s="309"/>
      <c r="C71" s="309"/>
      <c r="D71" s="20" t="s">
        <v>178</v>
      </c>
      <c r="E71" s="11" t="s">
        <v>203</v>
      </c>
      <c r="F71" s="20" t="s">
        <v>233</v>
      </c>
      <c r="G71" s="7"/>
      <c r="H71" s="20" t="s">
        <v>1643</v>
      </c>
      <c r="I71" s="11" t="s">
        <v>3299</v>
      </c>
      <c r="J71" s="11" t="s">
        <v>3300</v>
      </c>
      <c r="N71" s="101"/>
      <c r="O71" s="101"/>
      <c r="P71" s="21" t="s">
        <v>185</v>
      </c>
      <c r="Q71" s="21"/>
      <c r="R71" s="21" t="s">
        <v>2691</v>
      </c>
      <c r="S71" s="21" t="s">
        <v>2809</v>
      </c>
      <c r="T71" s="21"/>
      <c r="U71" s="7" t="s">
        <v>186</v>
      </c>
      <c r="V71" s="1345"/>
      <c r="W71" s="1345"/>
      <c r="X71" s="1345"/>
      <c r="Y71" s="1345"/>
      <c r="Z71" s="1345"/>
    </row>
    <row r="72" spans="2:26" ht="14.25" customHeight="1">
      <c r="B72" s="309"/>
      <c r="C72" s="309"/>
      <c r="D72" s="20" t="s">
        <v>178</v>
      </c>
      <c r="E72" s="11" t="s">
        <v>203</v>
      </c>
      <c r="F72" s="20" t="s">
        <v>233</v>
      </c>
      <c r="G72" s="7"/>
      <c r="H72" s="20" t="s">
        <v>1643</v>
      </c>
      <c r="I72" s="11" t="s">
        <v>3299</v>
      </c>
      <c r="J72" s="11" t="s">
        <v>3301</v>
      </c>
      <c r="N72" s="101"/>
      <c r="O72" s="101"/>
      <c r="P72" s="21" t="s">
        <v>185</v>
      </c>
      <c r="Q72" s="21"/>
      <c r="R72" s="21" t="s">
        <v>2691</v>
      </c>
      <c r="S72" s="21" t="s">
        <v>2809</v>
      </c>
      <c r="T72" s="21"/>
      <c r="U72" s="7" t="s">
        <v>186</v>
      </c>
      <c r="V72" s="1345"/>
      <c r="W72" s="1345"/>
      <c r="X72" s="1345"/>
      <c r="Y72" s="1345"/>
      <c r="Z72" s="1345"/>
    </row>
    <row r="73" spans="2:26">
      <c r="D73" s="11" t="s">
        <v>178</v>
      </c>
      <c r="E73" s="11" t="s">
        <v>203</v>
      </c>
      <c r="F73" s="11" t="s">
        <v>233</v>
      </c>
      <c r="H73" s="20" t="s">
        <v>1643</v>
      </c>
      <c r="I73" s="11" t="s">
        <v>1911</v>
      </c>
      <c r="P73" s="21" t="s">
        <v>185</v>
      </c>
      <c r="R73" s="21" t="s">
        <v>2691</v>
      </c>
      <c r="S73" s="21" t="s">
        <v>2809</v>
      </c>
      <c r="T73" s="21"/>
      <c r="U73" s="7" t="s">
        <v>186</v>
      </c>
      <c r="V73" s="1345"/>
      <c r="W73" s="1345"/>
      <c r="X73" s="1345"/>
      <c r="Y73" s="1345"/>
      <c r="Z73" s="1345"/>
    </row>
    <row r="75" spans="2:26" ht="17.649999999999999">
      <c r="B75" s="28" t="s">
        <v>2844</v>
      </c>
      <c r="C75" s="27"/>
      <c r="D75" s="27"/>
      <c r="E75" s="27"/>
      <c r="F75" s="27"/>
      <c r="G75" s="27"/>
      <c r="H75" s="27"/>
      <c r="I75" s="27"/>
      <c r="J75" s="27"/>
      <c r="K75" s="27"/>
      <c r="L75" s="27"/>
      <c r="M75" s="27"/>
      <c r="N75" s="27"/>
      <c r="O75" s="27"/>
      <c r="P75" s="27"/>
      <c r="Q75" s="27"/>
      <c r="R75" s="27"/>
      <c r="S75" s="27"/>
      <c r="T75" s="27"/>
      <c r="U75" s="27"/>
      <c r="V75" s="27"/>
      <c r="W75" s="27"/>
      <c r="X75" s="27"/>
      <c r="Y75" s="27"/>
      <c r="Z75" s="27"/>
    </row>
    <row r="77" spans="2:26" ht="14.25" customHeight="1">
      <c r="B77" s="114"/>
      <c r="C77" s="34" t="s">
        <v>183</v>
      </c>
      <c r="D77" s="34"/>
      <c r="E77" s="33"/>
      <c r="F77" s="33"/>
      <c r="G77" s="33"/>
      <c r="H77" s="33"/>
      <c r="I77" s="33"/>
      <c r="J77" s="33"/>
      <c r="K77" s="33"/>
      <c r="L77" s="33"/>
      <c r="M77" s="33"/>
      <c r="N77" s="33"/>
      <c r="O77" s="33"/>
      <c r="P77" s="33"/>
      <c r="Q77" s="33"/>
      <c r="R77" s="33"/>
      <c r="S77" s="33"/>
      <c r="T77" s="33"/>
      <c r="U77" s="33"/>
      <c r="V77" s="33"/>
      <c r="W77" s="33"/>
      <c r="X77" s="33"/>
      <c r="Y77" s="33"/>
      <c r="Z77" s="33"/>
    </row>
    <row r="79" spans="2:26">
      <c r="D79" s="11" t="s">
        <v>178</v>
      </c>
      <c r="E79" s="11" t="s">
        <v>203</v>
      </c>
      <c r="F79" s="11" t="s">
        <v>183</v>
      </c>
      <c r="H79" s="11" t="s">
        <v>1643</v>
      </c>
      <c r="I79" s="11" t="s">
        <v>3296</v>
      </c>
      <c r="K79" s="101" t="s">
        <v>3297</v>
      </c>
      <c r="P79" s="21" t="s">
        <v>185</v>
      </c>
      <c r="R79" s="11" t="s">
        <v>2844</v>
      </c>
      <c r="S79" s="21" t="s">
        <v>2691</v>
      </c>
      <c r="T79" s="21"/>
      <c r="U79" s="7" t="s">
        <v>186</v>
      </c>
      <c r="V79" s="1345"/>
      <c r="W79" s="1345"/>
      <c r="X79" s="1345"/>
      <c r="Y79" s="1345"/>
      <c r="Z79" s="1345"/>
    </row>
    <row r="80" spans="2:26" ht="14.25" customHeight="1">
      <c r="B80" s="309"/>
      <c r="C80" s="309"/>
      <c r="D80" s="20" t="s">
        <v>178</v>
      </c>
      <c r="E80" s="11" t="s">
        <v>203</v>
      </c>
      <c r="F80" s="20" t="s">
        <v>183</v>
      </c>
      <c r="G80" s="7"/>
      <c r="H80" s="11" t="s">
        <v>1643</v>
      </c>
      <c r="I80" s="11" t="s">
        <v>3296</v>
      </c>
      <c r="K80" s="101" t="s">
        <v>3298</v>
      </c>
      <c r="L80" s="7"/>
      <c r="M80" s="7"/>
      <c r="P80" s="21" t="s">
        <v>185</v>
      </c>
      <c r="Q80" s="21"/>
      <c r="R80" s="21" t="s">
        <v>2844</v>
      </c>
      <c r="S80" s="21" t="s">
        <v>2691</v>
      </c>
      <c r="T80" s="21"/>
      <c r="U80" s="7" t="s">
        <v>186</v>
      </c>
      <c r="V80" s="1345"/>
      <c r="W80" s="1345"/>
      <c r="X80" s="1345"/>
      <c r="Y80" s="1345"/>
      <c r="Z80" s="1345"/>
    </row>
    <row r="81" spans="3:26" ht="14.25" customHeight="1">
      <c r="C81" s="309"/>
      <c r="D81" s="20" t="s">
        <v>178</v>
      </c>
      <c r="E81" s="11" t="s">
        <v>203</v>
      </c>
      <c r="F81" s="20" t="s">
        <v>183</v>
      </c>
      <c r="G81" s="7"/>
      <c r="H81" s="11" t="s">
        <v>1643</v>
      </c>
      <c r="I81" s="11" t="s">
        <v>3299</v>
      </c>
      <c r="J81" s="11" t="s">
        <v>3300</v>
      </c>
      <c r="K81" s="101" t="s">
        <v>3297</v>
      </c>
      <c r="L81" s="7"/>
      <c r="M81" s="7"/>
      <c r="P81" s="21" t="s">
        <v>185</v>
      </c>
      <c r="Q81" s="21"/>
      <c r="R81" s="21" t="s">
        <v>2844</v>
      </c>
      <c r="S81" s="21" t="s">
        <v>2691</v>
      </c>
      <c r="T81" s="21"/>
      <c r="U81" s="7" t="s">
        <v>186</v>
      </c>
      <c r="V81" s="1345"/>
      <c r="W81" s="1345"/>
      <c r="X81" s="1345"/>
      <c r="Y81" s="1345"/>
      <c r="Z81" s="1345"/>
    </row>
    <row r="82" spans="3:26">
      <c r="D82" s="11" t="s">
        <v>178</v>
      </c>
      <c r="E82" s="11" t="s">
        <v>203</v>
      </c>
      <c r="F82" s="11" t="s">
        <v>183</v>
      </c>
      <c r="H82" s="11" t="s">
        <v>1643</v>
      </c>
      <c r="I82" s="11" t="s">
        <v>3299</v>
      </c>
      <c r="J82" s="11" t="s">
        <v>3300</v>
      </c>
      <c r="K82" s="101" t="s">
        <v>3298</v>
      </c>
      <c r="P82" s="21" t="s">
        <v>185</v>
      </c>
      <c r="R82" s="11" t="s">
        <v>2844</v>
      </c>
      <c r="S82" s="21" t="s">
        <v>2691</v>
      </c>
      <c r="T82" s="21"/>
      <c r="U82" s="7" t="s">
        <v>186</v>
      </c>
      <c r="V82" s="1345"/>
      <c r="W82" s="1345"/>
      <c r="X82" s="1345"/>
      <c r="Y82" s="1345"/>
      <c r="Z82" s="1345"/>
    </row>
    <row r="83" spans="3:26" ht="14.25" customHeight="1">
      <c r="C83" s="309"/>
      <c r="D83" s="20" t="s">
        <v>178</v>
      </c>
      <c r="E83" s="11" t="s">
        <v>203</v>
      </c>
      <c r="F83" s="20" t="s">
        <v>183</v>
      </c>
      <c r="G83" s="7"/>
      <c r="H83" s="11" t="s">
        <v>1643</v>
      </c>
      <c r="I83" s="11" t="s">
        <v>3299</v>
      </c>
      <c r="J83" s="11" t="s">
        <v>3301</v>
      </c>
      <c r="K83" s="101" t="s">
        <v>3297</v>
      </c>
      <c r="L83" s="7"/>
      <c r="M83" s="7"/>
      <c r="P83" s="21" t="s">
        <v>185</v>
      </c>
      <c r="Q83" s="21"/>
      <c r="R83" s="21" t="s">
        <v>2844</v>
      </c>
      <c r="S83" s="21" t="s">
        <v>2691</v>
      </c>
      <c r="T83" s="21"/>
      <c r="U83" s="7" t="s">
        <v>186</v>
      </c>
      <c r="V83" s="1345"/>
      <c r="W83" s="1345"/>
      <c r="X83" s="1345"/>
      <c r="Y83" s="1345"/>
      <c r="Z83" s="1345"/>
    </row>
    <row r="84" spans="3:26">
      <c r="D84" s="11" t="s">
        <v>178</v>
      </c>
      <c r="E84" s="11" t="s">
        <v>203</v>
      </c>
      <c r="F84" s="11" t="s">
        <v>183</v>
      </c>
      <c r="H84" s="11" t="s">
        <v>1643</v>
      </c>
      <c r="I84" s="11" t="s">
        <v>3299</v>
      </c>
      <c r="J84" s="11" t="s">
        <v>3301</v>
      </c>
      <c r="K84" s="101" t="s">
        <v>3298</v>
      </c>
      <c r="P84" s="21" t="s">
        <v>185</v>
      </c>
      <c r="R84" s="11" t="s">
        <v>2844</v>
      </c>
      <c r="S84" s="21" t="s">
        <v>2691</v>
      </c>
      <c r="T84" s="21"/>
      <c r="U84" s="7" t="s">
        <v>186</v>
      </c>
      <c r="V84" s="1345"/>
      <c r="W84" s="1345"/>
      <c r="X84" s="1345"/>
      <c r="Y84" s="1345"/>
      <c r="Z84" s="1345"/>
    </row>
    <row r="85" spans="3:26" ht="14.25" customHeight="1">
      <c r="C85" s="309"/>
      <c r="D85" s="20" t="s">
        <v>178</v>
      </c>
      <c r="E85" s="11" t="s">
        <v>203</v>
      </c>
      <c r="F85" s="98" t="s">
        <v>183</v>
      </c>
      <c r="G85" s="7"/>
      <c r="H85" s="11" t="s">
        <v>1643</v>
      </c>
      <c r="I85" s="11" t="s">
        <v>1911</v>
      </c>
      <c r="K85" s="101" t="s">
        <v>3297</v>
      </c>
      <c r="L85" s="7"/>
      <c r="M85" s="7"/>
      <c r="P85" s="21" t="s">
        <v>185</v>
      </c>
      <c r="Q85" s="21"/>
      <c r="R85" s="21" t="s">
        <v>2844</v>
      </c>
      <c r="S85" s="21" t="s">
        <v>2691</v>
      </c>
      <c r="T85" s="21"/>
      <c r="U85" s="7" t="s">
        <v>186</v>
      </c>
      <c r="V85" s="1345"/>
      <c r="W85" s="1345"/>
      <c r="X85" s="1345"/>
      <c r="Y85" s="1345"/>
      <c r="Z85" s="1345"/>
    </row>
    <row r="86" spans="3:26" ht="14.25" customHeight="1">
      <c r="C86" s="309"/>
      <c r="D86" s="20" t="s">
        <v>178</v>
      </c>
      <c r="E86" s="11" t="s">
        <v>203</v>
      </c>
      <c r="F86" s="98" t="s">
        <v>183</v>
      </c>
      <c r="G86" s="7"/>
      <c r="H86" s="11" t="s">
        <v>1643</v>
      </c>
      <c r="I86" s="11" t="s">
        <v>1911</v>
      </c>
      <c r="K86" s="101" t="s">
        <v>3298</v>
      </c>
      <c r="L86" s="7"/>
      <c r="M86" s="7"/>
      <c r="P86" s="21" t="s">
        <v>185</v>
      </c>
      <c r="Q86" s="21"/>
      <c r="R86" s="21" t="s">
        <v>2844</v>
      </c>
      <c r="S86" s="21" t="s">
        <v>2691</v>
      </c>
      <c r="T86" s="21"/>
      <c r="U86" s="7" t="s">
        <v>186</v>
      </c>
      <c r="V86" s="1345"/>
      <c r="W86" s="1345"/>
      <c r="X86" s="1345"/>
      <c r="Y86" s="1345"/>
      <c r="Z86" s="1345"/>
    </row>
    <row r="87" spans="3:26" ht="13.9">
      <c r="D87" s="737"/>
      <c r="E87" s="310"/>
    </row>
    <row r="88" spans="3:26" ht="14.25" customHeight="1">
      <c r="C88" s="34" t="s">
        <v>3302</v>
      </c>
      <c r="D88" s="34"/>
      <c r="E88" s="33"/>
      <c r="F88" s="33"/>
      <c r="G88" s="33"/>
      <c r="H88" s="33"/>
      <c r="I88" s="33"/>
      <c r="J88" s="33"/>
      <c r="K88" s="33"/>
      <c r="L88" s="33"/>
      <c r="M88" s="33"/>
      <c r="N88" s="33"/>
      <c r="O88" s="33"/>
      <c r="P88" s="33"/>
      <c r="Q88" s="33"/>
      <c r="R88" s="33"/>
      <c r="S88" s="33"/>
      <c r="T88" s="33"/>
      <c r="U88" s="33"/>
      <c r="V88" s="33"/>
      <c r="W88" s="33"/>
      <c r="X88" s="33"/>
      <c r="Y88" s="33"/>
      <c r="Z88" s="33"/>
    </row>
    <row r="90" spans="3:26">
      <c r="D90" s="11" t="s">
        <v>178</v>
      </c>
      <c r="E90" s="11" t="s">
        <v>203</v>
      </c>
      <c r="F90" s="11" t="s">
        <v>195</v>
      </c>
      <c r="H90" s="11" t="s">
        <v>1643</v>
      </c>
      <c r="I90" s="11" t="s">
        <v>3296</v>
      </c>
      <c r="K90" s="101"/>
      <c r="P90" s="21" t="s">
        <v>185</v>
      </c>
      <c r="R90" s="21" t="s">
        <v>2844</v>
      </c>
      <c r="S90" s="21" t="s">
        <v>2691</v>
      </c>
      <c r="T90" s="21"/>
      <c r="U90" s="7" t="s">
        <v>186</v>
      </c>
      <c r="V90" s="1345"/>
      <c r="W90" s="1345"/>
      <c r="X90" s="1345"/>
      <c r="Y90" s="1345"/>
      <c r="Z90" s="1345"/>
    </row>
    <row r="91" spans="3:26" ht="14.25" customHeight="1">
      <c r="C91" s="309"/>
      <c r="D91" s="20" t="s">
        <v>178</v>
      </c>
      <c r="E91" s="11" t="s">
        <v>203</v>
      </c>
      <c r="F91" s="20" t="s">
        <v>195</v>
      </c>
      <c r="G91" s="7"/>
      <c r="H91" s="11" t="s">
        <v>1643</v>
      </c>
      <c r="I91" s="11" t="s">
        <v>3299</v>
      </c>
      <c r="J91" s="11" t="s">
        <v>3300</v>
      </c>
      <c r="K91" s="101"/>
      <c r="N91" s="101"/>
      <c r="O91" s="101"/>
      <c r="P91" s="21" t="s">
        <v>185</v>
      </c>
      <c r="Q91" s="21"/>
      <c r="R91" s="21" t="s">
        <v>2844</v>
      </c>
      <c r="S91" s="21" t="s">
        <v>2691</v>
      </c>
      <c r="T91" s="21"/>
      <c r="U91" s="7" t="s">
        <v>186</v>
      </c>
      <c r="V91" s="1345"/>
      <c r="W91" s="1345"/>
      <c r="X91" s="1345"/>
      <c r="Y91" s="1345"/>
      <c r="Z91" s="1345"/>
    </row>
    <row r="92" spans="3:26" ht="14.25" customHeight="1">
      <c r="C92" s="309"/>
      <c r="D92" s="20" t="s">
        <v>178</v>
      </c>
      <c r="E92" s="11" t="s">
        <v>203</v>
      </c>
      <c r="F92" s="20" t="s">
        <v>195</v>
      </c>
      <c r="G92" s="7"/>
      <c r="H92" s="11" t="s">
        <v>1643</v>
      </c>
      <c r="I92" s="11" t="s">
        <v>3299</v>
      </c>
      <c r="J92" s="11" t="s">
        <v>3301</v>
      </c>
      <c r="K92" s="101"/>
      <c r="N92" s="101"/>
      <c r="O92" s="101"/>
      <c r="P92" s="21" t="s">
        <v>185</v>
      </c>
      <c r="Q92" s="21"/>
      <c r="R92" s="21" t="s">
        <v>2844</v>
      </c>
      <c r="S92" s="21" t="s">
        <v>2691</v>
      </c>
      <c r="T92" s="21"/>
      <c r="U92" s="7" t="s">
        <v>186</v>
      </c>
      <c r="V92" s="1345"/>
      <c r="W92" s="1345"/>
      <c r="X92" s="1345"/>
      <c r="Y92" s="1345"/>
      <c r="Z92" s="1345"/>
    </row>
    <row r="93" spans="3:26" ht="14.25" customHeight="1">
      <c r="C93" s="309"/>
      <c r="D93" s="20" t="s">
        <v>178</v>
      </c>
      <c r="E93" s="11" t="s">
        <v>203</v>
      </c>
      <c r="F93" s="98" t="s">
        <v>195</v>
      </c>
      <c r="G93" s="7"/>
      <c r="H93" s="11" t="s">
        <v>1643</v>
      </c>
      <c r="I93" s="11" t="s">
        <v>1911</v>
      </c>
      <c r="K93" s="101"/>
      <c r="N93" s="101"/>
      <c r="O93" s="101"/>
      <c r="P93" s="21" t="s">
        <v>185</v>
      </c>
      <c r="Q93" s="21"/>
      <c r="R93" s="21" t="s">
        <v>2844</v>
      </c>
      <c r="S93" s="21" t="s">
        <v>2691</v>
      </c>
      <c r="T93" s="21"/>
      <c r="U93" s="7" t="s">
        <v>186</v>
      </c>
      <c r="V93" s="1345"/>
      <c r="W93" s="1345"/>
      <c r="X93" s="1345"/>
      <c r="Y93" s="1345"/>
      <c r="Z93" s="1345"/>
    </row>
    <row r="94" spans="3:26" ht="14.25" customHeight="1">
      <c r="C94" s="309"/>
      <c r="D94" s="20"/>
      <c r="E94" s="20"/>
      <c r="F94" s="98"/>
      <c r="G94" s="7"/>
      <c r="K94" s="101"/>
      <c r="N94" s="101"/>
      <c r="O94" s="101"/>
      <c r="P94" s="21"/>
      <c r="Q94" s="21"/>
      <c r="R94" s="21"/>
      <c r="T94" s="21"/>
      <c r="U94" s="7"/>
    </row>
    <row r="95" spans="3:26" ht="14.25" customHeight="1">
      <c r="C95" s="34" t="s">
        <v>3271</v>
      </c>
      <c r="D95" s="34"/>
      <c r="E95" s="33"/>
      <c r="F95" s="33"/>
      <c r="G95" s="33"/>
      <c r="H95" s="33"/>
      <c r="I95" s="33"/>
      <c r="J95" s="33"/>
      <c r="K95" s="33"/>
      <c r="L95" s="33"/>
      <c r="M95" s="33"/>
      <c r="N95" s="33"/>
      <c r="O95" s="33"/>
      <c r="P95" s="33"/>
      <c r="Q95" s="33"/>
      <c r="R95" s="33"/>
      <c r="S95" s="33"/>
      <c r="T95" s="33"/>
      <c r="U95" s="33"/>
      <c r="V95" s="33"/>
      <c r="W95" s="33"/>
      <c r="X95" s="33"/>
      <c r="Y95" s="33"/>
      <c r="Z95" s="33"/>
    </row>
    <row r="97" spans="3:27" ht="14.25" customHeight="1">
      <c r="C97" s="114"/>
      <c r="D97" s="80" t="s">
        <v>3272</v>
      </c>
      <c r="E97" s="81"/>
      <c r="F97" s="81"/>
      <c r="G97" s="81"/>
      <c r="H97" s="81"/>
      <c r="I97" s="81"/>
      <c r="J97" s="81"/>
      <c r="K97" s="81"/>
      <c r="L97" s="106"/>
      <c r="M97" s="81"/>
      <c r="N97" s="106"/>
      <c r="O97" s="106"/>
      <c r="P97" s="81"/>
      <c r="Q97" s="81"/>
      <c r="R97" s="81"/>
      <c r="S97" s="81"/>
      <c r="T97" s="81"/>
      <c r="U97" s="81"/>
      <c r="V97" s="81"/>
      <c r="W97" s="81"/>
      <c r="X97" s="81"/>
      <c r="Y97" s="81"/>
      <c r="Z97" s="81"/>
    </row>
    <row r="99" spans="3:27">
      <c r="D99" s="11" t="s">
        <v>178</v>
      </c>
      <c r="E99" s="11" t="s">
        <v>203</v>
      </c>
      <c r="F99" s="11" t="s">
        <v>1646</v>
      </c>
      <c r="G99" s="11" t="s">
        <v>1861</v>
      </c>
      <c r="H99" s="20" t="s">
        <v>1643</v>
      </c>
      <c r="I99" s="11" t="s">
        <v>3296</v>
      </c>
      <c r="K99" s="11" t="s">
        <v>3272</v>
      </c>
      <c r="P99" s="21" t="s">
        <v>185</v>
      </c>
      <c r="R99" s="21" t="s">
        <v>2844</v>
      </c>
      <c r="S99" s="21" t="s">
        <v>2691</v>
      </c>
      <c r="T99" s="21"/>
      <c r="U99" s="7" t="s">
        <v>186</v>
      </c>
      <c r="V99" s="1345"/>
      <c r="W99" s="1345"/>
      <c r="X99" s="1345"/>
      <c r="Y99" s="1345"/>
      <c r="Z99" s="1345"/>
    </row>
    <row r="100" spans="3:27" ht="14.25" customHeight="1">
      <c r="C100" s="309"/>
      <c r="D100" s="20" t="s">
        <v>178</v>
      </c>
      <c r="E100" s="11" t="s">
        <v>203</v>
      </c>
      <c r="F100" s="11" t="s">
        <v>1646</v>
      </c>
      <c r="G100" s="11" t="s">
        <v>1861</v>
      </c>
      <c r="H100" s="20" t="s">
        <v>1643</v>
      </c>
      <c r="I100" s="11" t="s">
        <v>3299</v>
      </c>
      <c r="J100" s="11" t="s">
        <v>3300</v>
      </c>
      <c r="K100" s="11" t="s">
        <v>3272</v>
      </c>
      <c r="N100" s="101"/>
      <c r="O100" s="101"/>
      <c r="P100" s="21" t="s">
        <v>185</v>
      </c>
      <c r="Q100" s="21"/>
      <c r="R100" s="21" t="s">
        <v>2844</v>
      </c>
      <c r="S100" s="21" t="s">
        <v>2691</v>
      </c>
      <c r="T100" s="21"/>
      <c r="U100" s="7" t="s">
        <v>186</v>
      </c>
      <c r="V100" s="1345"/>
      <c r="W100" s="1345"/>
      <c r="X100" s="1345"/>
      <c r="Y100" s="1345"/>
      <c r="Z100" s="1345"/>
    </row>
    <row r="101" spans="3:27" ht="14.25" customHeight="1">
      <c r="C101" s="309"/>
      <c r="D101" s="20" t="s">
        <v>178</v>
      </c>
      <c r="E101" s="11" t="s">
        <v>203</v>
      </c>
      <c r="F101" s="20" t="s">
        <v>1646</v>
      </c>
      <c r="G101" s="11" t="s">
        <v>1861</v>
      </c>
      <c r="H101" s="20" t="s">
        <v>1643</v>
      </c>
      <c r="I101" s="11" t="s">
        <v>3299</v>
      </c>
      <c r="J101" s="11" t="s">
        <v>3301</v>
      </c>
      <c r="K101" s="11" t="s">
        <v>3272</v>
      </c>
      <c r="N101" s="101"/>
      <c r="O101" s="101"/>
      <c r="P101" s="21" t="s">
        <v>185</v>
      </c>
      <c r="Q101" s="21"/>
      <c r="R101" s="21" t="s">
        <v>2844</v>
      </c>
      <c r="S101" s="21" t="s">
        <v>2691</v>
      </c>
      <c r="T101" s="21"/>
      <c r="U101" s="7" t="s">
        <v>186</v>
      </c>
      <c r="V101" s="1345"/>
      <c r="W101" s="1345"/>
      <c r="X101" s="1345"/>
      <c r="Y101" s="1345"/>
      <c r="Z101" s="1345"/>
    </row>
    <row r="102" spans="3:27">
      <c r="D102" s="11" t="s">
        <v>178</v>
      </c>
      <c r="E102" s="11" t="s">
        <v>203</v>
      </c>
      <c r="F102" s="11" t="s">
        <v>1646</v>
      </c>
      <c r="G102" s="11" t="s">
        <v>1861</v>
      </c>
      <c r="H102" s="20" t="s">
        <v>1643</v>
      </c>
      <c r="I102" s="11" t="s">
        <v>1911</v>
      </c>
      <c r="K102" s="11" t="s">
        <v>3272</v>
      </c>
      <c r="P102" s="21" t="s">
        <v>185</v>
      </c>
      <c r="R102" s="21" t="s">
        <v>2844</v>
      </c>
      <c r="S102" s="21" t="s">
        <v>2691</v>
      </c>
      <c r="T102" s="21"/>
      <c r="U102" s="7" t="s">
        <v>186</v>
      </c>
      <c r="V102" s="1345"/>
      <c r="W102" s="1345"/>
      <c r="X102" s="1345"/>
      <c r="Y102" s="1345"/>
      <c r="Z102" s="1345"/>
    </row>
    <row r="104" spans="3:27" ht="14.25" customHeight="1">
      <c r="C104" s="114"/>
      <c r="D104" s="80" t="s">
        <v>3273</v>
      </c>
      <c r="E104" s="81"/>
      <c r="F104" s="81"/>
      <c r="G104" s="81"/>
      <c r="H104" s="81"/>
      <c r="I104" s="81"/>
      <c r="J104" s="81"/>
      <c r="K104" s="81"/>
      <c r="L104" s="106"/>
      <c r="M104" s="81"/>
      <c r="N104" s="106"/>
      <c r="O104" s="106"/>
      <c r="P104" s="81"/>
      <c r="Q104" s="81"/>
      <c r="R104" s="81"/>
      <c r="S104" s="81"/>
      <c r="T104" s="81"/>
      <c r="U104" s="81"/>
      <c r="V104" s="81"/>
      <c r="W104" s="81"/>
      <c r="X104" s="81"/>
      <c r="Y104" s="81"/>
      <c r="Z104" s="81"/>
    </row>
    <row r="106" spans="3:27">
      <c r="D106" s="11" t="s">
        <v>178</v>
      </c>
      <c r="E106" s="11" t="s">
        <v>203</v>
      </c>
      <c r="F106" s="11" t="s">
        <v>1646</v>
      </c>
      <c r="G106" s="11" t="s">
        <v>1861</v>
      </c>
      <c r="H106" s="20" t="s">
        <v>1643</v>
      </c>
      <c r="I106" s="11" t="s">
        <v>3296</v>
      </c>
      <c r="K106" s="11" t="s">
        <v>3273</v>
      </c>
      <c r="P106" s="21" t="s">
        <v>185</v>
      </c>
      <c r="R106" s="21" t="s">
        <v>2844</v>
      </c>
      <c r="S106" s="21" t="s">
        <v>2691</v>
      </c>
      <c r="T106" s="21"/>
      <c r="U106" s="7" t="s">
        <v>186</v>
      </c>
      <c r="V106" s="1345"/>
      <c r="W106" s="1345"/>
      <c r="X106" s="1345"/>
      <c r="Y106" s="1345"/>
      <c r="Z106" s="1345"/>
    </row>
    <row r="107" spans="3:27" ht="14.25" customHeight="1">
      <c r="C107" s="309"/>
      <c r="D107" s="20" t="s">
        <v>178</v>
      </c>
      <c r="E107" s="11" t="s">
        <v>203</v>
      </c>
      <c r="F107" s="11" t="s">
        <v>1646</v>
      </c>
      <c r="G107" s="11" t="s">
        <v>1861</v>
      </c>
      <c r="H107" s="20" t="s">
        <v>1643</v>
      </c>
      <c r="I107" s="11" t="s">
        <v>3299</v>
      </c>
      <c r="J107" s="11" t="s">
        <v>3300</v>
      </c>
      <c r="K107" s="11" t="s">
        <v>3273</v>
      </c>
      <c r="N107" s="101"/>
      <c r="O107" s="101"/>
      <c r="P107" s="21" t="s">
        <v>185</v>
      </c>
      <c r="Q107" s="21"/>
      <c r="R107" s="21" t="s">
        <v>2844</v>
      </c>
      <c r="S107" s="21" t="s">
        <v>2691</v>
      </c>
      <c r="T107" s="21"/>
      <c r="U107" s="7" t="s">
        <v>186</v>
      </c>
      <c r="V107" s="1345"/>
      <c r="W107" s="1345"/>
      <c r="X107" s="1345"/>
      <c r="Y107" s="1345"/>
      <c r="Z107" s="1345"/>
    </row>
    <row r="108" spans="3:27" ht="14.25" customHeight="1">
      <c r="C108" s="309"/>
      <c r="D108" s="20" t="s">
        <v>178</v>
      </c>
      <c r="E108" s="11" t="s">
        <v>203</v>
      </c>
      <c r="F108" s="20" t="s">
        <v>1646</v>
      </c>
      <c r="G108" s="11" t="s">
        <v>1861</v>
      </c>
      <c r="H108" s="20" t="s">
        <v>1643</v>
      </c>
      <c r="I108" s="11" t="s">
        <v>3299</v>
      </c>
      <c r="J108" s="11" t="s">
        <v>3301</v>
      </c>
      <c r="K108" s="11" t="s">
        <v>3273</v>
      </c>
      <c r="N108" s="101"/>
      <c r="O108" s="101"/>
      <c r="P108" s="21" t="s">
        <v>185</v>
      </c>
      <c r="Q108" s="21"/>
      <c r="R108" s="21" t="s">
        <v>2844</v>
      </c>
      <c r="S108" s="21" t="s">
        <v>2691</v>
      </c>
      <c r="T108" s="21"/>
      <c r="U108" s="7" t="s">
        <v>186</v>
      </c>
      <c r="V108" s="1345"/>
      <c r="W108" s="1345"/>
      <c r="X108" s="1345"/>
      <c r="Y108" s="1345"/>
      <c r="Z108" s="1345"/>
    </row>
    <row r="109" spans="3:27">
      <c r="D109" s="11" t="s">
        <v>178</v>
      </c>
      <c r="E109" s="11" t="s">
        <v>203</v>
      </c>
      <c r="F109" s="11" t="s">
        <v>1646</v>
      </c>
      <c r="G109" s="11" t="s">
        <v>1861</v>
      </c>
      <c r="H109" s="20" t="s">
        <v>1643</v>
      </c>
      <c r="I109" s="11" t="s">
        <v>1911</v>
      </c>
      <c r="K109" s="11" t="s">
        <v>3273</v>
      </c>
      <c r="P109" s="21" t="s">
        <v>185</v>
      </c>
      <c r="R109" s="21" t="s">
        <v>2844</v>
      </c>
      <c r="S109" s="21" t="s">
        <v>2691</v>
      </c>
      <c r="T109" s="21"/>
      <c r="U109" s="7" t="s">
        <v>186</v>
      </c>
      <c r="V109" s="1345"/>
      <c r="W109" s="1345"/>
      <c r="X109" s="1345"/>
      <c r="Y109" s="1345"/>
      <c r="Z109" s="1345"/>
    </row>
    <row r="111" spans="3:27" ht="14.25" customHeight="1">
      <c r="C111" s="34" t="s">
        <v>233</v>
      </c>
      <c r="D111" s="34"/>
      <c r="E111" s="33"/>
      <c r="F111" s="33"/>
      <c r="G111" s="33"/>
      <c r="H111" s="33"/>
      <c r="I111" s="33"/>
      <c r="J111" s="33"/>
      <c r="K111" s="33"/>
      <c r="L111" s="33"/>
      <c r="M111" s="33"/>
      <c r="N111" s="33"/>
      <c r="O111" s="33"/>
      <c r="P111" s="33"/>
      <c r="Q111" s="33"/>
      <c r="R111" s="33"/>
      <c r="S111" s="33"/>
      <c r="T111" s="33"/>
      <c r="U111" s="33"/>
      <c r="V111" s="33"/>
      <c r="W111" s="33"/>
      <c r="X111" s="33"/>
      <c r="Y111" s="33"/>
      <c r="Z111" s="33"/>
      <c r="AA111" s="33"/>
    </row>
    <row r="113" spans="2:26">
      <c r="D113" s="11" t="s">
        <v>178</v>
      </c>
      <c r="E113" s="11" t="s">
        <v>203</v>
      </c>
      <c r="F113" s="11" t="s">
        <v>233</v>
      </c>
      <c r="H113" s="20" t="s">
        <v>1643</v>
      </c>
      <c r="I113" s="11" t="s">
        <v>3296</v>
      </c>
      <c r="P113" s="21" t="s">
        <v>185</v>
      </c>
      <c r="R113" s="21" t="s">
        <v>2844</v>
      </c>
      <c r="S113" s="21" t="s">
        <v>2691</v>
      </c>
      <c r="T113" s="21"/>
      <c r="U113" s="7" t="s">
        <v>186</v>
      </c>
      <c r="V113" s="1345"/>
      <c r="W113" s="1345"/>
      <c r="X113" s="1345"/>
      <c r="Y113" s="1345"/>
      <c r="Z113" s="1345"/>
    </row>
    <row r="114" spans="2:26" ht="14.25" customHeight="1">
      <c r="B114" s="309"/>
      <c r="C114" s="309"/>
      <c r="D114" s="20" t="s">
        <v>178</v>
      </c>
      <c r="E114" s="11" t="s">
        <v>203</v>
      </c>
      <c r="F114" s="20" t="s">
        <v>233</v>
      </c>
      <c r="G114" s="7"/>
      <c r="H114" s="20" t="s">
        <v>1643</v>
      </c>
      <c r="I114" s="11" t="s">
        <v>3299</v>
      </c>
      <c r="J114" s="11" t="s">
        <v>3300</v>
      </c>
      <c r="N114" s="101"/>
      <c r="O114" s="101"/>
      <c r="P114" s="21" t="s">
        <v>185</v>
      </c>
      <c r="Q114" s="21"/>
      <c r="R114" s="21" t="s">
        <v>2844</v>
      </c>
      <c r="S114" s="21" t="s">
        <v>2691</v>
      </c>
      <c r="T114" s="21"/>
      <c r="U114" s="7" t="s">
        <v>186</v>
      </c>
      <c r="V114" s="1345"/>
      <c r="W114" s="1345"/>
      <c r="X114" s="1345"/>
      <c r="Y114" s="1345"/>
      <c r="Z114" s="1345"/>
    </row>
    <row r="115" spans="2:26" ht="14.25" customHeight="1">
      <c r="B115" s="309"/>
      <c r="C115" s="309"/>
      <c r="D115" s="20" t="s">
        <v>178</v>
      </c>
      <c r="E115" s="11" t="s">
        <v>203</v>
      </c>
      <c r="F115" s="20" t="s">
        <v>233</v>
      </c>
      <c r="G115" s="7"/>
      <c r="H115" s="20" t="s">
        <v>1643</v>
      </c>
      <c r="I115" s="11" t="s">
        <v>3299</v>
      </c>
      <c r="J115" s="11" t="s">
        <v>3301</v>
      </c>
      <c r="N115" s="101"/>
      <c r="O115" s="101"/>
      <c r="P115" s="21" t="s">
        <v>185</v>
      </c>
      <c r="Q115" s="21"/>
      <c r="R115" s="21" t="s">
        <v>2844</v>
      </c>
      <c r="S115" s="21" t="s">
        <v>2691</v>
      </c>
      <c r="T115" s="21"/>
      <c r="U115" s="7" t="s">
        <v>186</v>
      </c>
      <c r="V115" s="1345"/>
      <c r="W115" s="1345"/>
      <c r="X115" s="1345"/>
      <c r="Y115" s="1345"/>
      <c r="Z115" s="1345"/>
    </row>
    <row r="116" spans="2:26">
      <c r="D116" s="11" t="s">
        <v>178</v>
      </c>
      <c r="E116" s="11" t="s">
        <v>203</v>
      </c>
      <c r="F116" s="11" t="s">
        <v>233</v>
      </c>
      <c r="H116" s="20" t="s">
        <v>1643</v>
      </c>
      <c r="I116" s="11" t="s">
        <v>1911</v>
      </c>
      <c r="P116" s="21" t="s">
        <v>185</v>
      </c>
      <c r="R116" s="21" t="s">
        <v>2844</v>
      </c>
      <c r="S116" s="21" t="s">
        <v>2691</v>
      </c>
      <c r="T116" s="21"/>
      <c r="U116" s="7" t="s">
        <v>186</v>
      </c>
      <c r="V116" s="1345"/>
      <c r="W116" s="1345"/>
      <c r="X116" s="1345"/>
      <c r="Y116" s="1345"/>
      <c r="Z116" s="1345"/>
    </row>
    <row r="118" spans="2:26" ht="17.649999999999999">
      <c r="B118" s="28" t="s">
        <v>2870</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20" spans="2:26" ht="14.25" customHeight="1">
      <c r="B120" s="114"/>
      <c r="C120" s="34" t="s">
        <v>183</v>
      </c>
      <c r="D120" s="34"/>
      <c r="E120" s="33"/>
      <c r="F120" s="33"/>
      <c r="G120" s="33"/>
      <c r="H120" s="33"/>
      <c r="I120" s="33"/>
      <c r="J120" s="33"/>
      <c r="K120" s="33"/>
      <c r="L120" s="33"/>
      <c r="M120" s="33"/>
      <c r="N120" s="33"/>
      <c r="O120" s="33"/>
      <c r="P120" s="33"/>
      <c r="Q120" s="33"/>
      <c r="R120" s="33"/>
      <c r="S120" s="33"/>
      <c r="T120" s="33"/>
      <c r="U120" s="33"/>
      <c r="V120" s="33"/>
      <c r="W120" s="33"/>
      <c r="X120" s="33"/>
      <c r="Y120" s="33"/>
      <c r="Z120" s="33"/>
    </row>
    <row r="122" spans="2:26">
      <c r="D122" s="11" t="s">
        <v>178</v>
      </c>
      <c r="E122" s="11" t="s">
        <v>203</v>
      </c>
      <c r="F122" s="11" t="s">
        <v>183</v>
      </c>
      <c r="H122" s="11" t="s">
        <v>1643</v>
      </c>
      <c r="I122" s="11" t="s">
        <v>3296</v>
      </c>
      <c r="K122" s="101" t="s">
        <v>3297</v>
      </c>
      <c r="P122" s="21" t="s">
        <v>197</v>
      </c>
      <c r="Q122" s="11" t="s">
        <v>3292</v>
      </c>
      <c r="S122" s="21"/>
      <c r="T122" s="21"/>
      <c r="U122" s="7" t="s">
        <v>208</v>
      </c>
      <c r="V122" s="1345"/>
      <c r="W122" s="1345"/>
      <c r="X122" s="1345"/>
      <c r="Y122" s="1345"/>
      <c r="Z122" s="1345"/>
    </row>
    <row r="123" spans="2:26" ht="14.25" customHeight="1">
      <c r="B123" s="309"/>
      <c r="C123" s="309"/>
      <c r="D123" s="20" t="s">
        <v>178</v>
      </c>
      <c r="E123" s="11" t="s">
        <v>203</v>
      </c>
      <c r="F123" s="20" t="s">
        <v>183</v>
      </c>
      <c r="G123" s="7"/>
      <c r="H123" s="11" t="s">
        <v>1643</v>
      </c>
      <c r="I123" s="11" t="s">
        <v>3296</v>
      </c>
      <c r="K123" s="101" t="s">
        <v>3298</v>
      </c>
      <c r="L123" s="7"/>
      <c r="M123" s="7"/>
      <c r="P123" s="21" t="s">
        <v>197</v>
      </c>
      <c r="Q123" s="21" t="s">
        <v>3292</v>
      </c>
      <c r="R123" s="21"/>
      <c r="S123" s="21"/>
      <c r="T123" s="21"/>
      <c r="U123" s="7" t="s">
        <v>208</v>
      </c>
      <c r="V123" s="1345"/>
      <c r="W123" s="1345"/>
      <c r="X123" s="1345"/>
      <c r="Y123" s="1345"/>
      <c r="Z123" s="1345"/>
    </row>
    <row r="124" spans="2:26" ht="14.25" customHeight="1">
      <c r="B124" s="309"/>
      <c r="C124" s="309"/>
      <c r="D124" s="20" t="s">
        <v>178</v>
      </c>
      <c r="E124" s="11" t="s">
        <v>203</v>
      </c>
      <c r="F124" s="20" t="s">
        <v>183</v>
      </c>
      <c r="G124" s="7"/>
      <c r="H124" s="11" t="s">
        <v>1643</v>
      </c>
      <c r="I124" s="11" t="s">
        <v>3299</v>
      </c>
      <c r="J124" s="11" t="s">
        <v>3300</v>
      </c>
      <c r="K124" s="101" t="s">
        <v>3297</v>
      </c>
      <c r="L124" s="7"/>
      <c r="M124" s="7"/>
      <c r="P124" s="21" t="s">
        <v>197</v>
      </c>
      <c r="Q124" s="21" t="s">
        <v>3292</v>
      </c>
      <c r="R124" s="21"/>
      <c r="S124" s="21"/>
      <c r="T124" s="21"/>
      <c r="U124" s="7" t="s">
        <v>208</v>
      </c>
      <c r="V124" s="1345"/>
      <c r="W124" s="1345"/>
      <c r="X124" s="1345"/>
      <c r="Y124" s="1345"/>
      <c r="Z124" s="1345"/>
    </row>
    <row r="125" spans="2:26">
      <c r="D125" s="11" t="s">
        <v>178</v>
      </c>
      <c r="E125" s="11" t="s">
        <v>203</v>
      </c>
      <c r="F125" s="11" t="s">
        <v>183</v>
      </c>
      <c r="H125" s="11" t="s">
        <v>1643</v>
      </c>
      <c r="I125" s="11" t="s">
        <v>3299</v>
      </c>
      <c r="J125" s="11" t="s">
        <v>3300</v>
      </c>
      <c r="K125" s="101" t="s">
        <v>3298</v>
      </c>
      <c r="P125" s="21" t="s">
        <v>197</v>
      </c>
      <c r="Q125" s="11" t="s">
        <v>3292</v>
      </c>
      <c r="S125" s="21"/>
      <c r="T125" s="21"/>
      <c r="U125" s="7" t="s">
        <v>208</v>
      </c>
      <c r="V125" s="1345"/>
      <c r="W125" s="1345"/>
      <c r="X125" s="1345"/>
      <c r="Y125" s="1345"/>
      <c r="Z125" s="1345"/>
    </row>
    <row r="126" spans="2:26" ht="14.25" customHeight="1">
      <c r="B126" s="309"/>
      <c r="C126" s="309"/>
      <c r="D126" s="20" t="s">
        <v>178</v>
      </c>
      <c r="E126" s="11" t="s">
        <v>203</v>
      </c>
      <c r="F126" s="20" t="s">
        <v>183</v>
      </c>
      <c r="G126" s="7"/>
      <c r="H126" s="11" t="s">
        <v>1643</v>
      </c>
      <c r="I126" s="11" t="s">
        <v>3299</v>
      </c>
      <c r="J126" s="11" t="s">
        <v>3301</v>
      </c>
      <c r="K126" s="101" t="s">
        <v>3297</v>
      </c>
      <c r="L126" s="7"/>
      <c r="M126" s="7"/>
      <c r="P126" s="21" t="s">
        <v>197</v>
      </c>
      <c r="Q126" s="21" t="s">
        <v>3292</v>
      </c>
      <c r="R126" s="21"/>
      <c r="S126" s="21"/>
      <c r="T126" s="21"/>
      <c r="U126" s="7" t="s">
        <v>208</v>
      </c>
      <c r="V126" s="1345"/>
      <c r="W126" s="1345"/>
      <c r="X126" s="1345"/>
      <c r="Y126" s="1345"/>
      <c r="Z126" s="1345"/>
    </row>
    <row r="127" spans="2:26">
      <c r="D127" s="11" t="s">
        <v>178</v>
      </c>
      <c r="E127" s="11" t="s">
        <v>203</v>
      </c>
      <c r="F127" s="11" t="s">
        <v>183</v>
      </c>
      <c r="H127" s="11" t="s">
        <v>1643</v>
      </c>
      <c r="I127" s="11" t="s">
        <v>3299</v>
      </c>
      <c r="J127" s="11" t="s">
        <v>3301</v>
      </c>
      <c r="K127" s="101" t="s">
        <v>3298</v>
      </c>
      <c r="P127" s="21" t="s">
        <v>197</v>
      </c>
      <c r="Q127" s="11" t="s">
        <v>3292</v>
      </c>
      <c r="S127" s="21"/>
      <c r="T127" s="21"/>
      <c r="U127" s="7" t="s">
        <v>208</v>
      </c>
      <c r="V127" s="1345"/>
      <c r="W127" s="1345"/>
      <c r="X127" s="1345"/>
      <c r="Y127" s="1345"/>
      <c r="Z127" s="1345"/>
    </row>
    <row r="128" spans="2:26" ht="14.25" customHeight="1">
      <c r="B128" s="309"/>
      <c r="C128" s="309"/>
      <c r="D128" s="20" t="s">
        <v>178</v>
      </c>
      <c r="E128" s="11" t="s">
        <v>203</v>
      </c>
      <c r="F128" s="98" t="s">
        <v>183</v>
      </c>
      <c r="G128" s="7"/>
      <c r="H128" s="11" t="s">
        <v>1643</v>
      </c>
      <c r="I128" s="11" t="s">
        <v>1911</v>
      </c>
      <c r="K128" s="101" t="s">
        <v>3297</v>
      </c>
      <c r="L128" s="7"/>
      <c r="M128" s="7"/>
      <c r="P128" s="21" t="s">
        <v>197</v>
      </c>
      <c r="Q128" s="21" t="s">
        <v>3292</v>
      </c>
      <c r="R128" s="21"/>
      <c r="S128" s="21"/>
      <c r="T128" s="21"/>
      <c r="U128" s="7" t="s">
        <v>208</v>
      </c>
      <c r="V128" s="1345"/>
      <c r="W128" s="1345"/>
      <c r="X128" s="1345"/>
      <c r="Y128" s="1345"/>
      <c r="Z128" s="1345"/>
    </row>
    <row r="129" spans="3:26" ht="14.25" customHeight="1">
      <c r="C129" s="309"/>
      <c r="D129" s="20" t="s">
        <v>178</v>
      </c>
      <c r="E129" s="11" t="s">
        <v>203</v>
      </c>
      <c r="F129" s="98" t="s">
        <v>183</v>
      </c>
      <c r="G129" s="7"/>
      <c r="H129" s="11" t="s">
        <v>1643</v>
      </c>
      <c r="I129" s="11" t="s">
        <v>1911</v>
      </c>
      <c r="K129" s="101" t="s">
        <v>3298</v>
      </c>
      <c r="L129" s="7"/>
      <c r="M129" s="7"/>
      <c r="P129" s="21" t="s">
        <v>197</v>
      </c>
      <c r="Q129" s="21" t="s">
        <v>3292</v>
      </c>
      <c r="R129" s="21"/>
      <c r="S129" s="21"/>
      <c r="T129" s="21"/>
      <c r="U129" s="7" t="s">
        <v>208</v>
      </c>
      <c r="V129" s="1345"/>
      <c r="W129" s="1345"/>
      <c r="X129" s="1345"/>
      <c r="Y129" s="1345"/>
      <c r="Z129" s="1345"/>
    </row>
    <row r="130" spans="3:26" ht="13.9">
      <c r="D130" s="737"/>
      <c r="E130" s="310"/>
    </row>
    <row r="131" spans="3:26" ht="14.25" customHeight="1">
      <c r="C131" s="34" t="s">
        <v>3302</v>
      </c>
      <c r="D131" s="34"/>
      <c r="E131" s="33"/>
      <c r="F131" s="33"/>
      <c r="G131" s="33"/>
      <c r="H131" s="33"/>
      <c r="I131" s="33"/>
      <c r="J131" s="33"/>
      <c r="K131" s="33"/>
      <c r="L131" s="33"/>
      <c r="M131" s="33"/>
      <c r="N131" s="33"/>
      <c r="O131" s="33"/>
      <c r="P131" s="33"/>
      <c r="Q131" s="33"/>
      <c r="R131" s="33"/>
      <c r="S131" s="33"/>
      <c r="T131" s="33"/>
      <c r="U131" s="33"/>
      <c r="V131" s="33"/>
      <c r="W131" s="33"/>
      <c r="X131" s="33"/>
      <c r="Y131" s="33"/>
      <c r="Z131" s="33"/>
    </row>
    <row r="133" spans="3:26">
      <c r="D133" s="11" t="s">
        <v>178</v>
      </c>
      <c r="E133" s="11" t="s">
        <v>203</v>
      </c>
      <c r="F133" s="11" t="s">
        <v>195</v>
      </c>
      <c r="H133" s="11" t="s">
        <v>1643</v>
      </c>
      <c r="I133" s="11" t="s">
        <v>3296</v>
      </c>
      <c r="K133" s="101"/>
      <c r="P133" s="21" t="s">
        <v>197</v>
      </c>
      <c r="Q133" s="11" t="s">
        <v>3099</v>
      </c>
      <c r="S133" s="21"/>
      <c r="T133" s="21"/>
      <c r="U133" s="7" t="s">
        <v>1836</v>
      </c>
      <c r="V133" s="1345"/>
      <c r="W133" s="1345"/>
      <c r="X133" s="1345"/>
      <c r="Y133" s="1345"/>
      <c r="Z133" s="1345"/>
    </row>
    <row r="134" spans="3:26" ht="14.25" customHeight="1">
      <c r="C134" s="309"/>
      <c r="D134" s="20" t="s">
        <v>178</v>
      </c>
      <c r="E134" s="11" t="s">
        <v>203</v>
      </c>
      <c r="F134" s="20" t="s">
        <v>195</v>
      </c>
      <c r="G134" s="7"/>
      <c r="H134" s="11" t="s">
        <v>1643</v>
      </c>
      <c r="I134" s="11" t="s">
        <v>3299</v>
      </c>
      <c r="J134" s="11" t="s">
        <v>3300</v>
      </c>
      <c r="K134" s="101"/>
      <c r="N134" s="101"/>
      <c r="O134" s="101"/>
      <c r="P134" s="21" t="s">
        <v>197</v>
      </c>
      <c r="Q134" s="21" t="s">
        <v>3099</v>
      </c>
      <c r="R134" s="21"/>
      <c r="S134" s="21"/>
      <c r="T134" s="21"/>
      <c r="U134" s="7" t="s">
        <v>1836</v>
      </c>
      <c r="V134" s="1345"/>
      <c r="W134" s="1345"/>
      <c r="X134" s="1345"/>
      <c r="Y134" s="1345"/>
      <c r="Z134" s="1345"/>
    </row>
    <row r="135" spans="3:26" ht="14.25" customHeight="1">
      <c r="C135" s="309"/>
      <c r="D135" s="20" t="s">
        <v>178</v>
      </c>
      <c r="E135" s="11" t="s">
        <v>203</v>
      </c>
      <c r="F135" s="20" t="s">
        <v>195</v>
      </c>
      <c r="G135" s="7"/>
      <c r="H135" s="11" t="s">
        <v>1643</v>
      </c>
      <c r="I135" s="11" t="s">
        <v>3299</v>
      </c>
      <c r="J135" s="11" t="s">
        <v>3301</v>
      </c>
      <c r="K135" s="101"/>
      <c r="N135" s="101"/>
      <c r="O135" s="101"/>
      <c r="P135" s="21" t="s">
        <v>197</v>
      </c>
      <c r="Q135" s="21" t="s">
        <v>3099</v>
      </c>
      <c r="R135" s="21"/>
      <c r="S135" s="21"/>
      <c r="T135" s="21"/>
      <c r="U135" s="7" t="s">
        <v>1836</v>
      </c>
      <c r="V135" s="1345"/>
      <c r="W135" s="1345"/>
      <c r="X135" s="1345"/>
      <c r="Y135" s="1345"/>
      <c r="Z135" s="1345"/>
    </row>
    <row r="136" spans="3:26" ht="14.25" customHeight="1">
      <c r="C136" s="309"/>
      <c r="D136" s="20" t="s">
        <v>178</v>
      </c>
      <c r="E136" s="11" t="s">
        <v>203</v>
      </c>
      <c r="F136" s="98" t="s">
        <v>195</v>
      </c>
      <c r="G136" s="7"/>
      <c r="H136" s="11" t="s">
        <v>1643</v>
      </c>
      <c r="I136" s="11" t="s">
        <v>1911</v>
      </c>
      <c r="K136" s="101"/>
      <c r="N136" s="101"/>
      <c r="O136" s="101"/>
      <c r="P136" s="21" t="s">
        <v>197</v>
      </c>
      <c r="Q136" s="11" t="s">
        <v>3099</v>
      </c>
      <c r="S136" s="21"/>
      <c r="T136" s="21"/>
      <c r="U136" s="7" t="s">
        <v>1836</v>
      </c>
      <c r="V136" s="1345"/>
      <c r="W136" s="1345"/>
      <c r="X136" s="1345"/>
      <c r="Y136" s="1345"/>
      <c r="Z136" s="1345"/>
    </row>
    <row r="138" spans="3:26" ht="14.25" customHeight="1">
      <c r="C138" s="34" t="s">
        <v>3271</v>
      </c>
      <c r="D138" s="34"/>
      <c r="E138" s="33"/>
      <c r="F138" s="33"/>
      <c r="G138" s="33"/>
      <c r="H138" s="33"/>
      <c r="I138" s="33"/>
      <c r="J138" s="33"/>
      <c r="K138" s="33"/>
      <c r="L138" s="33"/>
      <c r="M138" s="33"/>
      <c r="N138" s="33"/>
      <c r="O138" s="33"/>
      <c r="P138" s="33"/>
      <c r="Q138" s="33"/>
      <c r="R138" s="33"/>
      <c r="S138" s="33"/>
      <c r="T138" s="33"/>
      <c r="U138" s="33"/>
      <c r="V138" s="33"/>
      <c r="W138" s="33"/>
      <c r="X138" s="33"/>
      <c r="Y138" s="33"/>
      <c r="Z138" s="33"/>
    </row>
    <row r="140" spans="3:26" ht="14.25" customHeight="1">
      <c r="C140" s="114"/>
      <c r="D140" s="80" t="s">
        <v>3272</v>
      </c>
      <c r="E140" s="81"/>
      <c r="F140" s="81"/>
      <c r="G140" s="81"/>
      <c r="H140" s="81"/>
      <c r="I140" s="81"/>
      <c r="J140" s="81"/>
      <c r="K140" s="81"/>
      <c r="L140" s="106"/>
      <c r="M140" s="81"/>
      <c r="N140" s="106"/>
      <c r="O140" s="106"/>
      <c r="P140" s="81"/>
      <c r="Q140" s="81"/>
      <c r="R140" s="81"/>
      <c r="S140" s="81"/>
      <c r="T140" s="81"/>
      <c r="U140" s="81"/>
      <c r="V140" s="81"/>
      <c r="W140" s="81"/>
      <c r="X140" s="81"/>
      <c r="Y140" s="81"/>
      <c r="Z140" s="81"/>
    </row>
    <row r="142" spans="3:26">
      <c r="D142" s="11" t="s">
        <v>178</v>
      </c>
      <c r="E142" s="11" t="s">
        <v>203</v>
      </c>
      <c r="F142" s="11" t="s">
        <v>1646</v>
      </c>
      <c r="G142" s="11" t="s">
        <v>1861</v>
      </c>
      <c r="H142" s="20" t="s">
        <v>1643</v>
      </c>
      <c r="I142" s="11" t="s">
        <v>3296</v>
      </c>
      <c r="K142" s="11" t="s">
        <v>3272</v>
      </c>
      <c r="P142" s="21" t="s">
        <v>197</v>
      </c>
      <c r="Q142" s="11" t="s">
        <v>3099</v>
      </c>
      <c r="S142" s="21"/>
      <c r="T142" s="21"/>
      <c r="U142" s="7" t="s">
        <v>1836</v>
      </c>
      <c r="V142" s="1345"/>
      <c r="W142" s="1345"/>
      <c r="X142" s="1345"/>
      <c r="Y142" s="1345"/>
      <c r="Z142" s="1345"/>
    </row>
    <row r="143" spans="3:26" ht="14.25" customHeight="1">
      <c r="C143" s="309"/>
      <c r="D143" s="20" t="s">
        <v>178</v>
      </c>
      <c r="E143" s="11" t="s">
        <v>203</v>
      </c>
      <c r="F143" s="11" t="s">
        <v>1646</v>
      </c>
      <c r="G143" s="11" t="s">
        <v>1861</v>
      </c>
      <c r="H143" s="20" t="s">
        <v>1643</v>
      </c>
      <c r="I143" s="11" t="s">
        <v>3299</v>
      </c>
      <c r="J143" s="11" t="s">
        <v>3300</v>
      </c>
      <c r="K143" s="11" t="s">
        <v>3272</v>
      </c>
      <c r="N143" s="101"/>
      <c r="O143" s="101"/>
      <c r="P143" s="21" t="s">
        <v>197</v>
      </c>
      <c r="Q143" s="21" t="s">
        <v>3099</v>
      </c>
      <c r="R143" s="21"/>
      <c r="S143" s="21"/>
      <c r="T143" s="21"/>
      <c r="U143" s="7" t="s">
        <v>1836</v>
      </c>
      <c r="V143" s="1345"/>
      <c r="W143" s="1345"/>
      <c r="X143" s="1345"/>
      <c r="Y143" s="1345"/>
      <c r="Z143" s="1345"/>
    </row>
    <row r="144" spans="3:26" ht="14.25" customHeight="1">
      <c r="C144" s="309"/>
      <c r="D144" s="20" t="s">
        <v>178</v>
      </c>
      <c r="E144" s="11" t="s">
        <v>203</v>
      </c>
      <c r="F144" s="20" t="s">
        <v>1646</v>
      </c>
      <c r="G144" s="11" t="s">
        <v>1861</v>
      </c>
      <c r="H144" s="20" t="s">
        <v>1643</v>
      </c>
      <c r="I144" s="11" t="s">
        <v>3299</v>
      </c>
      <c r="J144" s="11" t="s">
        <v>3301</v>
      </c>
      <c r="K144" s="11" t="s">
        <v>3272</v>
      </c>
      <c r="N144" s="101"/>
      <c r="O144" s="101"/>
      <c r="P144" s="21" t="s">
        <v>197</v>
      </c>
      <c r="Q144" s="21" t="s">
        <v>3099</v>
      </c>
      <c r="R144" s="21"/>
      <c r="S144" s="21"/>
      <c r="T144" s="21"/>
      <c r="U144" s="7" t="s">
        <v>1836</v>
      </c>
      <c r="V144" s="1345"/>
      <c r="W144" s="1345"/>
      <c r="X144" s="1345"/>
      <c r="Y144" s="1345"/>
      <c r="Z144" s="1345"/>
    </row>
    <row r="145" spans="3:26">
      <c r="D145" s="11" t="s">
        <v>178</v>
      </c>
      <c r="E145" s="11" t="s">
        <v>203</v>
      </c>
      <c r="F145" s="11" t="s">
        <v>1646</v>
      </c>
      <c r="G145" s="11" t="s">
        <v>1861</v>
      </c>
      <c r="H145" s="20" t="s">
        <v>1643</v>
      </c>
      <c r="I145" s="11" t="s">
        <v>1911</v>
      </c>
      <c r="K145" s="11" t="s">
        <v>3272</v>
      </c>
      <c r="P145" s="21" t="s">
        <v>197</v>
      </c>
      <c r="Q145" s="11" t="s">
        <v>3099</v>
      </c>
      <c r="S145" s="21"/>
      <c r="T145" s="21"/>
      <c r="U145" s="7" t="s">
        <v>1836</v>
      </c>
      <c r="V145" s="1345"/>
      <c r="W145" s="1345"/>
      <c r="X145" s="1345"/>
      <c r="Y145" s="1345"/>
      <c r="Z145" s="1345"/>
    </row>
    <row r="147" spans="3:26" ht="14.25" customHeight="1">
      <c r="C147" s="114"/>
      <c r="D147" s="80" t="s">
        <v>3273</v>
      </c>
      <c r="E147" s="81"/>
      <c r="F147" s="81"/>
      <c r="G147" s="81"/>
      <c r="H147" s="81"/>
      <c r="I147" s="81"/>
      <c r="J147" s="81"/>
      <c r="K147" s="81"/>
      <c r="L147" s="106"/>
      <c r="M147" s="81"/>
      <c r="N147" s="106"/>
      <c r="O147" s="106"/>
      <c r="P147" s="81"/>
      <c r="Q147" s="81"/>
      <c r="R147" s="81"/>
      <c r="S147" s="81"/>
      <c r="T147" s="81"/>
      <c r="U147" s="81"/>
      <c r="V147" s="81"/>
      <c r="W147" s="81"/>
      <c r="X147" s="81"/>
      <c r="Y147" s="81"/>
      <c r="Z147" s="81"/>
    </row>
    <row r="149" spans="3:26">
      <c r="D149" s="11" t="s">
        <v>178</v>
      </c>
      <c r="E149" s="11" t="s">
        <v>203</v>
      </c>
      <c r="F149" s="11" t="s">
        <v>1646</v>
      </c>
      <c r="G149" s="11" t="s">
        <v>1861</v>
      </c>
      <c r="H149" s="20" t="s">
        <v>1643</v>
      </c>
      <c r="I149" s="11" t="s">
        <v>3296</v>
      </c>
      <c r="K149" s="11" t="s">
        <v>3273</v>
      </c>
      <c r="P149" s="21" t="s">
        <v>197</v>
      </c>
      <c r="Q149" s="11" t="s">
        <v>3099</v>
      </c>
      <c r="S149" s="21"/>
      <c r="T149" s="21"/>
      <c r="U149" s="7" t="s">
        <v>1836</v>
      </c>
      <c r="V149" s="1345"/>
      <c r="W149" s="1345"/>
      <c r="X149" s="1345"/>
      <c r="Y149" s="1345"/>
      <c r="Z149" s="1345"/>
    </row>
    <row r="150" spans="3:26" ht="14.25" customHeight="1">
      <c r="C150" s="309"/>
      <c r="D150" s="20" t="s">
        <v>178</v>
      </c>
      <c r="E150" s="11" t="s">
        <v>203</v>
      </c>
      <c r="F150" s="11" t="s">
        <v>1646</v>
      </c>
      <c r="G150" s="11" t="s">
        <v>1861</v>
      </c>
      <c r="H150" s="20" t="s">
        <v>1643</v>
      </c>
      <c r="I150" s="11" t="s">
        <v>3299</v>
      </c>
      <c r="J150" s="11" t="s">
        <v>3300</v>
      </c>
      <c r="K150" s="11" t="s">
        <v>3273</v>
      </c>
      <c r="N150" s="101"/>
      <c r="O150" s="101"/>
      <c r="P150" s="21" t="s">
        <v>197</v>
      </c>
      <c r="Q150" s="21" t="s">
        <v>3099</v>
      </c>
      <c r="R150" s="21"/>
      <c r="S150" s="21"/>
      <c r="T150" s="21"/>
      <c r="U150" s="7" t="s">
        <v>1836</v>
      </c>
      <c r="V150" s="1345"/>
      <c r="W150" s="1345"/>
      <c r="X150" s="1345"/>
      <c r="Y150" s="1345"/>
      <c r="Z150" s="1345"/>
    </row>
    <row r="151" spans="3:26" ht="14.25" customHeight="1">
      <c r="C151" s="309"/>
      <c r="D151" s="20" t="s">
        <v>178</v>
      </c>
      <c r="E151" s="11" t="s">
        <v>203</v>
      </c>
      <c r="F151" s="20" t="s">
        <v>1646</v>
      </c>
      <c r="G151" s="11" t="s">
        <v>1861</v>
      </c>
      <c r="H151" s="20" t="s">
        <v>1643</v>
      </c>
      <c r="I151" s="11" t="s">
        <v>3299</v>
      </c>
      <c r="J151" s="11" t="s">
        <v>3301</v>
      </c>
      <c r="K151" s="11" t="s">
        <v>3273</v>
      </c>
      <c r="N151" s="101"/>
      <c r="O151" s="101"/>
      <c r="P151" s="21" t="s">
        <v>197</v>
      </c>
      <c r="Q151" s="21" t="s">
        <v>3099</v>
      </c>
      <c r="R151" s="21"/>
      <c r="S151" s="21"/>
      <c r="T151" s="21"/>
      <c r="U151" s="7" t="s">
        <v>1836</v>
      </c>
      <c r="V151" s="1345"/>
      <c r="W151" s="1345"/>
      <c r="X151" s="1345"/>
      <c r="Y151" s="1345"/>
      <c r="Z151" s="1345"/>
    </row>
    <row r="152" spans="3:26">
      <c r="D152" s="11" t="s">
        <v>178</v>
      </c>
      <c r="E152" s="11" t="s">
        <v>203</v>
      </c>
      <c r="F152" s="11" t="s">
        <v>1646</v>
      </c>
      <c r="G152" s="11" t="s">
        <v>1861</v>
      </c>
      <c r="H152" s="20" t="s">
        <v>1643</v>
      </c>
      <c r="I152" s="11" t="s">
        <v>1911</v>
      </c>
      <c r="K152" s="11" t="s">
        <v>3273</v>
      </c>
      <c r="P152" s="21" t="s">
        <v>197</v>
      </c>
      <c r="Q152" s="11" t="s">
        <v>3099</v>
      </c>
      <c r="S152" s="21"/>
      <c r="T152" s="21"/>
      <c r="U152" s="7" t="s">
        <v>1836</v>
      </c>
      <c r="V152" s="1345"/>
      <c r="W152" s="1345"/>
      <c r="X152" s="1345"/>
      <c r="Y152" s="1345"/>
      <c r="Z152" s="1345"/>
    </row>
    <row r="154" spans="3:26" ht="14.25" customHeight="1">
      <c r="C154" s="34" t="s">
        <v>233</v>
      </c>
      <c r="D154" s="34"/>
      <c r="E154" s="33"/>
      <c r="F154" s="33"/>
      <c r="G154" s="33"/>
      <c r="H154" s="33"/>
      <c r="I154" s="33"/>
      <c r="J154" s="33"/>
      <c r="K154" s="33"/>
      <c r="L154" s="33"/>
      <c r="M154" s="33"/>
      <c r="N154" s="33"/>
      <c r="O154" s="33"/>
      <c r="P154" s="33"/>
      <c r="Q154" s="33"/>
      <c r="R154" s="33"/>
      <c r="S154" s="33"/>
      <c r="T154" s="33"/>
      <c r="U154" s="33"/>
      <c r="V154" s="33"/>
      <c r="W154" s="33"/>
      <c r="X154" s="33"/>
      <c r="Y154" s="33"/>
      <c r="Z154" s="33"/>
    </row>
    <row r="156" spans="3:26">
      <c r="D156" s="11" t="s">
        <v>178</v>
      </c>
      <c r="E156" s="11" t="s">
        <v>203</v>
      </c>
      <c r="F156" s="11" t="s">
        <v>233</v>
      </c>
      <c r="H156" s="20" t="s">
        <v>1643</v>
      </c>
      <c r="I156" s="11" t="s">
        <v>3296</v>
      </c>
      <c r="P156" s="21" t="s">
        <v>197</v>
      </c>
      <c r="Q156" s="11" t="s">
        <v>3293</v>
      </c>
      <c r="S156" s="21"/>
      <c r="T156" s="21"/>
      <c r="U156" s="7" t="s">
        <v>1836</v>
      </c>
      <c r="V156" s="1345"/>
      <c r="W156" s="1345"/>
      <c r="X156" s="1345"/>
      <c r="Y156" s="1345"/>
      <c r="Z156" s="1345"/>
    </row>
    <row r="157" spans="3:26" ht="14.25" customHeight="1">
      <c r="C157" s="309"/>
      <c r="D157" s="20" t="s">
        <v>178</v>
      </c>
      <c r="E157" s="11" t="s">
        <v>203</v>
      </c>
      <c r="F157" s="20" t="s">
        <v>233</v>
      </c>
      <c r="G157" s="7"/>
      <c r="H157" s="20" t="s">
        <v>1643</v>
      </c>
      <c r="I157" s="11" t="s">
        <v>3299</v>
      </c>
      <c r="J157" s="11" t="s">
        <v>3300</v>
      </c>
      <c r="N157" s="101"/>
      <c r="O157" s="101"/>
      <c r="P157" s="21" t="s">
        <v>197</v>
      </c>
      <c r="Q157" s="21" t="s">
        <v>3293</v>
      </c>
      <c r="R157" s="21"/>
      <c r="S157" s="21"/>
      <c r="T157" s="21"/>
      <c r="U157" s="7" t="s">
        <v>1836</v>
      </c>
      <c r="V157" s="1345"/>
      <c r="W157" s="1345"/>
      <c r="X157" s="1345"/>
      <c r="Y157" s="1345"/>
      <c r="Z157" s="1345"/>
    </row>
    <row r="158" spans="3:26" ht="14.25" customHeight="1">
      <c r="C158" s="309"/>
      <c r="D158" s="20" t="s">
        <v>178</v>
      </c>
      <c r="E158" s="11" t="s">
        <v>203</v>
      </c>
      <c r="F158" s="20" t="s">
        <v>233</v>
      </c>
      <c r="G158" s="7"/>
      <c r="H158" s="20" t="s">
        <v>1643</v>
      </c>
      <c r="I158" s="11" t="s">
        <v>3299</v>
      </c>
      <c r="J158" s="11" t="s">
        <v>3301</v>
      </c>
      <c r="N158" s="101"/>
      <c r="O158" s="101"/>
      <c r="P158" s="21" t="s">
        <v>197</v>
      </c>
      <c r="Q158" s="21" t="s">
        <v>3293</v>
      </c>
      <c r="R158" s="21"/>
      <c r="S158" s="21"/>
      <c r="T158" s="21"/>
      <c r="U158" s="7" t="s">
        <v>1836</v>
      </c>
      <c r="V158" s="1345"/>
      <c r="W158" s="1345"/>
      <c r="X158" s="1345"/>
      <c r="Y158" s="1345"/>
      <c r="Z158" s="1345"/>
    </row>
    <row r="159" spans="3:26">
      <c r="D159" s="11" t="s">
        <v>178</v>
      </c>
      <c r="E159" s="11" t="s">
        <v>203</v>
      </c>
      <c r="F159" s="11" t="s">
        <v>233</v>
      </c>
      <c r="H159" s="20" t="s">
        <v>1643</v>
      </c>
      <c r="I159" s="11" t="s">
        <v>1911</v>
      </c>
      <c r="P159" s="21" t="s">
        <v>197</v>
      </c>
      <c r="Q159" s="11" t="s">
        <v>3293</v>
      </c>
      <c r="S159" s="21"/>
      <c r="T159" s="21"/>
      <c r="U159" s="7" t="s">
        <v>1836</v>
      </c>
      <c r="V159" s="1345"/>
      <c r="W159" s="1345"/>
      <c r="X159" s="1345"/>
      <c r="Y159" s="1345"/>
      <c r="Z159" s="1345"/>
    </row>
    <row r="161" spans="2:26" ht="14.25" customHeight="1">
      <c r="B161" s="114"/>
      <c r="C161" s="34" t="s">
        <v>3294</v>
      </c>
      <c r="D161" s="34"/>
      <c r="E161" s="33"/>
      <c r="F161" s="33"/>
      <c r="G161" s="33"/>
      <c r="H161" s="33"/>
      <c r="I161" s="33"/>
      <c r="J161" s="33"/>
      <c r="K161" s="33"/>
      <c r="L161" s="33"/>
      <c r="M161" s="33"/>
      <c r="N161" s="33"/>
      <c r="O161" s="33"/>
      <c r="P161" s="33"/>
      <c r="Q161" s="33"/>
      <c r="R161" s="33"/>
      <c r="S161" s="33"/>
      <c r="T161" s="33"/>
      <c r="U161" s="33"/>
      <c r="V161" s="33"/>
      <c r="W161" s="33"/>
      <c r="X161" s="33"/>
      <c r="Y161" s="33"/>
      <c r="Z161" s="33"/>
    </row>
    <row r="163" spans="2:26">
      <c r="D163" s="11" t="s">
        <v>178</v>
      </c>
      <c r="E163" s="11" t="s">
        <v>203</v>
      </c>
      <c r="F163" s="11" t="s">
        <v>3294</v>
      </c>
      <c r="H163" s="20" t="s">
        <v>1643</v>
      </c>
      <c r="I163" s="11" t="s">
        <v>3303</v>
      </c>
      <c r="P163" s="308" t="s">
        <v>197</v>
      </c>
      <c r="Q163" s="11" t="s">
        <v>3295</v>
      </c>
      <c r="S163" s="308"/>
      <c r="T163" s="308"/>
      <c r="U163" s="7" t="s">
        <v>1836</v>
      </c>
      <c r="V163" s="1345"/>
      <c r="W163" s="1345"/>
      <c r="X163" s="1345"/>
      <c r="Y163" s="1345"/>
      <c r="Z163" s="1345"/>
    </row>
    <row r="164" spans="2:26" ht="14.25" customHeight="1">
      <c r="B164" s="309"/>
      <c r="C164" s="309"/>
      <c r="D164" s="20" t="s">
        <v>178</v>
      </c>
      <c r="E164" s="11" t="s">
        <v>203</v>
      </c>
      <c r="F164" s="20" t="s">
        <v>3294</v>
      </c>
      <c r="G164" s="98"/>
      <c r="H164" s="20" t="s">
        <v>1643</v>
      </c>
      <c r="I164" s="11" t="s">
        <v>1911</v>
      </c>
      <c r="N164" s="310"/>
      <c r="O164" s="310"/>
      <c r="P164" s="308" t="s">
        <v>197</v>
      </c>
      <c r="Q164" s="308" t="s">
        <v>3295</v>
      </c>
      <c r="R164" s="308"/>
      <c r="S164" s="308"/>
      <c r="T164" s="308"/>
      <c r="U164" s="7" t="s">
        <v>1836</v>
      </c>
      <c r="V164" s="1345"/>
      <c r="W164" s="1345"/>
      <c r="X164" s="1345"/>
      <c r="Y164" s="1345"/>
      <c r="Z164" s="1345"/>
    </row>
    <row r="165" spans="2:26" ht="14.25" customHeight="1">
      <c r="B165" s="309"/>
      <c r="C165" s="309"/>
      <c r="D165" s="20" t="s">
        <v>178</v>
      </c>
      <c r="E165" s="11" t="s">
        <v>203</v>
      </c>
      <c r="F165" s="20" t="s">
        <v>3294</v>
      </c>
      <c r="G165" s="98"/>
      <c r="H165" s="20" t="s">
        <v>1643</v>
      </c>
      <c r="I165" s="11" t="s">
        <v>3304</v>
      </c>
      <c r="N165" s="310"/>
      <c r="O165" s="310"/>
      <c r="P165" s="308" t="s">
        <v>197</v>
      </c>
      <c r="Q165" s="308" t="s">
        <v>3295</v>
      </c>
      <c r="R165" s="308"/>
      <c r="S165" s="308"/>
      <c r="T165" s="308"/>
      <c r="U165" s="7" t="s">
        <v>1836</v>
      </c>
      <c r="V165" s="1345"/>
      <c r="W165" s="1345"/>
      <c r="X165" s="1345"/>
      <c r="Y165" s="1345"/>
      <c r="Z165" s="1345"/>
    </row>
    <row r="166" spans="2:26" ht="14.25" customHeight="1">
      <c r="B166" s="309"/>
      <c r="C166" s="309"/>
      <c r="D166" s="20" t="s">
        <v>178</v>
      </c>
      <c r="E166" s="11" t="s">
        <v>203</v>
      </c>
      <c r="F166" s="20" t="s">
        <v>3294</v>
      </c>
      <c r="G166" s="98"/>
      <c r="H166" s="20" t="s">
        <v>1643</v>
      </c>
      <c r="I166" s="11" t="s">
        <v>217</v>
      </c>
      <c r="N166" s="310"/>
      <c r="O166" s="310"/>
      <c r="P166" s="308" t="s">
        <v>197</v>
      </c>
      <c r="Q166" s="308" t="s">
        <v>3295</v>
      </c>
      <c r="R166" s="308"/>
      <c r="S166" s="308"/>
      <c r="T166" s="308"/>
      <c r="U166" s="7" t="s">
        <v>1836</v>
      </c>
      <c r="V166" s="1345"/>
      <c r="W166" s="1345"/>
      <c r="X166" s="1345"/>
      <c r="Y166" s="1345"/>
      <c r="Z166" s="1345"/>
    </row>
    <row r="168" spans="2:26" ht="17.649999999999999">
      <c r="B168" s="773" t="s">
        <v>3305</v>
      </c>
      <c r="C168" s="774"/>
      <c r="D168" s="774"/>
      <c r="E168" s="774"/>
      <c r="F168" s="774"/>
      <c r="G168" s="774"/>
      <c r="H168" s="774"/>
      <c r="I168" s="774"/>
      <c r="J168" s="774"/>
      <c r="K168" s="774"/>
      <c r="L168" s="774"/>
      <c r="M168" s="774"/>
      <c r="N168" s="774"/>
      <c r="O168" s="774"/>
      <c r="P168" s="774"/>
      <c r="Q168" s="774"/>
      <c r="R168" s="774"/>
      <c r="S168" s="774"/>
      <c r="T168" s="774"/>
      <c r="U168" s="774"/>
      <c r="V168" s="774"/>
      <c r="W168" s="774"/>
      <c r="X168" s="774"/>
      <c r="Y168" s="774"/>
      <c r="Z168" s="774"/>
    </row>
    <row r="170" spans="2:26" ht="14.25" customHeight="1">
      <c r="B170" s="114"/>
      <c r="C170" s="34" t="s">
        <v>2300</v>
      </c>
      <c r="D170" s="34"/>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2:26" ht="17.25" customHeight="1">
      <c r="B171" s="29"/>
      <c r="C171" s="29"/>
      <c r="D171" s="9"/>
      <c r="E171" s="9"/>
      <c r="F171" s="9"/>
      <c r="G171" s="9"/>
      <c r="H171" s="364"/>
      <c r="I171" s="29"/>
      <c r="J171" s="29"/>
      <c r="K171" s="29"/>
      <c r="L171" s="29"/>
      <c r="M171" s="29"/>
      <c r="N171" s="29"/>
      <c r="O171" s="29"/>
      <c r="P171" s="351"/>
      <c r="Q171" s="351"/>
      <c r="R171" s="21"/>
      <c r="S171" s="351"/>
      <c r="T171" s="351"/>
      <c r="U171" s="364"/>
    </row>
    <row r="172" spans="2:26" ht="12.75" customHeight="1">
      <c r="B172" s="309"/>
      <c r="C172" s="309"/>
      <c r="D172" s="20" t="s">
        <v>178</v>
      </c>
      <c r="E172" s="11" t="s">
        <v>203</v>
      </c>
      <c r="F172" s="20"/>
      <c r="G172" s="7"/>
      <c r="H172" s="20" t="s">
        <v>1643</v>
      </c>
      <c r="L172" s="11" t="s">
        <v>3303</v>
      </c>
      <c r="N172" s="101"/>
      <c r="O172" s="101"/>
      <c r="P172" s="351"/>
      <c r="Q172" s="351"/>
      <c r="R172" s="21"/>
      <c r="S172" s="21"/>
      <c r="T172" s="21"/>
      <c r="U172" s="7" t="s">
        <v>1836</v>
      </c>
      <c r="V172" s="1345"/>
      <c r="W172" s="1345"/>
      <c r="X172" s="1345"/>
      <c r="Y172" s="1345"/>
      <c r="Z172" s="1345"/>
    </row>
    <row r="173" spans="2:26" ht="12.75" customHeight="1">
      <c r="B173" s="309"/>
      <c r="C173" s="309"/>
      <c r="D173" s="20" t="s">
        <v>178</v>
      </c>
      <c r="E173" s="11" t="s">
        <v>203</v>
      </c>
      <c r="F173" s="20"/>
      <c r="G173" s="7"/>
      <c r="H173" s="20" t="s">
        <v>1643</v>
      </c>
      <c r="L173" s="11" t="s">
        <v>3303</v>
      </c>
      <c r="N173" s="29" t="s">
        <v>3306</v>
      </c>
      <c r="O173" s="29"/>
      <c r="P173" s="351"/>
      <c r="Q173" s="351"/>
      <c r="R173" s="21"/>
      <c r="S173" s="21"/>
      <c r="T173" s="21"/>
      <c r="U173" s="7" t="s">
        <v>186</v>
      </c>
      <c r="V173" s="1345"/>
      <c r="W173" s="1345"/>
      <c r="X173" s="1345"/>
      <c r="Y173" s="1345"/>
      <c r="Z173" s="1345"/>
    </row>
    <row r="174" spans="2:26" ht="14.25" customHeight="1">
      <c r="B174" s="309"/>
      <c r="C174" s="309"/>
      <c r="D174" s="20"/>
      <c r="F174" s="20"/>
      <c r="G174" s="7"/>
      <c r="H174" s="20"/>
      <c r="N174" s="101"/>
      <c r="O174" s="101"/>
      <c r="P174" s="351"/>
      <c r="Q174" s="351"/>
      <c r="R174" s="21"/>
      <c r="S174" s="21"/>
      <c r="T174" s="21"/>
      <c r="U174" s="7"/>
    </row>
    <row r="175" spans="2:26" ht="14.25" customHeight="1">
      <c r="B175" s="114"/>
      <c r="C175" s="34" t="s">
        <v>2303</v>
      </c>
      <c r="D175" s="34"/>
      <c r="E175" s="33"/>
      <c r="F175" s="33"/>
      <c r="G175" s="33"/>
      <c r="H175" s="33"/>
      <c r="I175" s="33"/>
      <c r="J175" s="33"/>
      <c r="K175" s="33"/>
      <c r="L175" s="33"/>
      <c r="M175" s="33"/>
      <c r="N175" s="33"/>
      <c r="O175" s="33"/>
      <c r="P175" s="33"/>
      <c r="Q175" s="33"/>
      <c r="R175" s="33"/>
      <c r="S175" s="33"/>
      <c r="T175" s="33"/>
      <c r="U175" s="33"/>
      <c r="V175" s="33"/>
      <c r="W175" s="33"/>
      <c r="X175" s="33"/>
      <c r="Y175" s="33"/>
      <c r="Z175" s="33"/>
    </row>
    <row r="177" spans="2:26" ht="14.25" customHeight="1">
      <c r="B177" s="309"/>
      <c r="C177" s="309"/>
      <c r="D177" s="20" t="s">
        <v>178</v>
      </c>
      <c r="E177" s="11" t="s">
        <v>203</v>
      </c>
      <c r="F177" s="20" t="s">
        <v>3307</v>
      </c>
      <c r="G177" s="7"/>
      <c r="H177" s="20" t="s">
        <v>1643</v>
      </c>
      <c r="N177" s="101"/>
      <c r="O177" s="101"/>
      <c r="P177" s="21" t="s">
        <v>197</v>
      </c>
      <c r="Q177" s="11" t="s">
        <v>3292</v>
      </c>
      <c r="S177" s="21"/>
      <c r="T177" s="21"/>
      <c r="U177" s="7" t="s">
        <v>208</v>
      </c>
      <c r="V177" s="1317"/>
      <c r="W177" s="1317"/>
      <c r="X177" s="1317"/>
      <c r="Y177" s="389"/>
      <c r="Z177" s="389"/>
    </row>
    <row r="179" spans="2:26" ht="17.649999999999999">
      <c r="B179" s="773" t="s">
        <v>3308</v>
      </c>
      <c r="C179" s="774"/>
      <c r="D179" s="774"/>
      <c r="E179" s="774"/>
      <c r="F179" s="774"/>
      <c r="G179" s="774"/>
      <c r="H179" s="774"/>
      <c r="I179" s="774"/>
      <c r="J179" s="774"/>
      <c r="K179" s="774"/>
      <c r="L179" s="774"/>
      <c r="M179" s="774"/>
      <c r="N179" s="774"/>
      <c r="O179" s="774"/>
      <c r="P179" s="774"/>
      <c r="Q179" s="774"/>
      <c r="R179" s="774"/>
      <c r="S179" s="774"/>
      <c r="T179" s="774"/>
      <c r="U179" s="774"/>
      <c r="V179" s="774"/>
      <c r="W179" s="774"/>
      <c r="X179" s="774"/>
      <c r="Y179" s="774"/>
      <c r="Z179" s="774"/>
    </row>
    <row r="181" spans="2:26" ht="14.25" customHeight="1">
      <c r="B181" s="114"/>
      <c r="C181" s="34" t="s">
        <v>3309</v>
      </c>
      <c r="D181" s="34"/>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7.25" customHeight="1">
      <c r="B182" s="29"/>
      <c r="C182" s="29"/>
      <c r="D182" s="9"/>
      <c r="E182" s="9"/>
      <c r="F182" s="9"/>
      <c r="G182" s="9"/>
      <c r="H182" s="364"/>
      <c r="I182" s="29"/>
      <c r="J182" s="29"/>
      <c r="K182" s="29"/>
      <c r="L182" s="29"/>
      <c r="M182" s="29"/>
      <c r="N182" s="29"/>
      <c r="O182" s="29"/>
      <c r="P182" s="351"/>
      <c r="Q182" s="351"/>
      <c r="R182" s="21"/>
      <c r="S182" s="351"/>
      <c r="T182" s="351"/>
      <c r="U182" s="364"/>
      <c r="V182" s="374"/>
      <c r="W182" s="374"/>
      <c r="X182" s="374"/>
      <c r="Y182" s="374"/>
      <c r="Z182" s="374"/>
    </row>
    <row r="183" spans="2:26" ht="14.25" customHeight="1">
      <c r="B183" s="309"/>
      <c r="C183" s="309"/>
      <c r="D183" s="20" t="s">
        <v>178</v>
      </c>
      <c r="E183" s="11" t="s">
        <v>203</v>
      </c>
      <c r="F183" s="20"/>
      <c r="G183" s="7"/>
      <c r="H183" s="20" t="s">
        <v>1643</v>
      </c>
      <c r="I183" s="11" t="s">
        <v>3299</v>
      </c>
      <c r="J183" s="11" t="s">
        <v>3301</v>
      </c>
      <c r="N183" s="101"/>
      <c r="O183" s="101"/>
      <c r="P183" s="11" t="s">
        <v>3310</v>
      </c>
      <c r="Q183" s="88"/>
      <c r="R183" s="21"/>
      <c r="S183" s="21"/>
      <c r="T183" s="21"/>
      <c r="U183" s="7" t="s">
        <v>1836</v>
      </c>
      <c r="V183" s="794"/>
      <c r="W183" s="794"/>
      <c r="X183" s="389"/>
      <c r="Y183" s="389"/>
      <c r="Z183" s="389"/>
    </row>
    <row r="185" spans="2:26" ht="14.25" customHeight="1">
      <c r="B185" s="114"/>
      <c r="C185" s="34" t="s">
        <v>3311</v>
      </c>
      <c r="D185" s="34"/>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2:26" ht="17.25" customHeight="1">
      <c r="B186" s="29"/>
      <c r="C186" s="29"/>
      <c r="D186" s="9"/>
      <c r="E186" s="9"/>
      <c r="F186" s="9"/>
      <c r="G186" s="9"/>
      <c r="H186" s="364"/>
      <c r="I186" s="29"/>
      <c r="J186" s="29"/>
      <c r="K186" s="29"/>
      <c r="L186" s="29"/>
      <c r="M186" s="29"/>
      <c r="N186" s="29"/>
      <c r="O186" s="29"/>
      <c r="P186" s="351"/>
      <c r="Q186" s="351"/>
      <c r="R186" s="21"/>
      <c r="S186" s="351"/>
      <c r="T186" s="351"/>
      <c r="U186" s="364"/>
      <c r="V186" s="374"/>
      <c r="W186" s="374"/>
      <c r="X186" s="374"/>
      <c r="Y186" s="374"/>
      <c r="Z186" s="374"/>
    </row>
    <row r="187" spans="2:26">
      <c r="D187" s="11" t="s">
        <v>178</v>
      </c>
      <c r="E187" s="11" t="s">
        <v>203</v>
      </c>
      <c r="J187" s="11" t="s">
        <v>3301</v>
      </c>
      <c r="K187" s="101" t="s">
        <v>3312</v>
      </c>
      <c r="M187" s="11" t="s">
        <v>3094</v>
      </c>
      <c r="P187" s="21"/>
      <c r="R187" s="21" t="s">
        <v>2691</v>
      </c>
      <c r="S187" s="21"/>
      <c r="T187" s="21" t="s">
        <v>3247</v>
      </c>
      <c r="U187" s="7" t="s">
        <v>186</v>
      </c>
      <c r="V187" s="728"/>
      <c r="W187" s="728"/>
      <c r="X187" s="728"/>
      <c r="Y187" s="728"/>
      <c r="Z187" s="728"/>
    </row>
    <row r="188" spans="2:26" ht="17.25" customHeight="1">
      <c r="D188" s="11" t="s">
        <v>178</v>
      </c>
      <c r="E188" s="11" t="s">
        <v>203</v>
      </c>
      <c r="F188" s="9"/>
      <c r="G188" s="9"/>
      <c r="H188" s="364"/>
      <c r="I188" s="29"/>
      <c r="J188" s="11" t="s">
        <v>3301</v>
      </c>
      <c r="K188" s="101" t="s">
        <v>3313</v>
      </c>
      <c r="L188" s="29"/>
      <c r="M188" s="11" t="s">
        <v>3094</v>
      </c>
      <c r="N188" s="29"/>
      <c r="O188" s="29"/>
      <c r="P188" s="351"/>
      <c r="Q188" s="351"/>
      <c r="R188" s="21"/>
      <c r="S188" s="351"/>
      <c r="T188" s="21" t="s">
        <v>3247</v>
      </c>
      <c r="U188" s="7" t="s">
        <v>186</v>
      </c>
      <c r="V188" s="728"/>
      <c r="W188" s="728"/>
      <c r="X188" s="728"/>
      <c r="Y188" s="728"/>
      <c r="Z188" s="728"/>
    </row>
    <row r="189" spans="2:26" ht="17.25" customHeight="1">
      <c r="D189" s="11" t="s">
        <v>178</v>
      </c>
      <c r="E189" s="11" t="s">
        <v>203</v>
      </c>
      <c r="F189" s="9"/>
      <c r="G189" s="9"/>
      <c r="H189" s="364"/>
      <c r="I189" s="29"/>
      <c r="J189" s="11" t="s">
        <v>3301</v>
      </c>
      <c r="K189" s="101" t="s">
        <v>3314</v>
      </c>
      <c r="L189" s="29"/>
      <c r="M189" s="11" t="s">
        <v>3094</v>
      </c>
      <c r="N189" s="29"/>
      <c r="O189" s="29"/>
      <c r="P189" s="351"/>
      <c r="Q189" s="351"/>
      <c r="R189" s="21"/>
      <c r="S189" s="351"/>
      <c r="T189" s="21" t="s">
        <v>3247</v>
      </c>
      <c r="U189" s="7" t="s">
        <v>186</v>
      </c>
      <c r="V189" s="728"/>
      <c r="W189" s="728"/>
      <c r="X189" s="728"/>
      <c r="Y189" s="728"/>
      <c r="Z189" s="728"/>
    </row>
    <row r="190" spans="2:26" ht="17.25" customHeight="1">
      <c r="B190" s="29"/>
      <c r="C190" s="29"/>
      <c r="D190" s="9"/>
      <c r="E190" s="9"/>
      <c r="F190" s="9"/>
      <c r="G190" s="9"/>
      <c r="H190" s="364"/>
      <c r="I190" s="29"/>
      <c r="J190" s="29"/>
      <c r="K190" s="738" t="s">
        <v>2878</v>
      </c>
      <c r="L190" s="29"/>
      <c r="M190" s="11" t="s">
        <v>3094</v>
      </c>
      <c r="N190" s="29"/>
      <c r="O190" s="29"/>
      <c r="P190" s="351"/>
      <c r="Q190" s="351"/>
      <c r="R190" s="116"/>
      <c r="S190" s="351"/>
      <c r="T190" s="116" t="s">
        <v>3247</v>
      </c>
      <c r="U190" s="31" t="s">
        <v>186</v>
      </c>
      <c r="V190" s="1138">
        <f>SUM(V187:V189)</f>
        <v>0</v>
      </c>
      <c r="W190" s="1138">
        <f t="shared" ref="W190:Z190" si="8">SUM(W187:W189)</f>
        <v>0</v>
      </c>
      <c r="X190" s="1138">
        <f t="shared" si="8"/>
        <v>0</v>
      </c>
      <c r="Y190" s="1138">
        <f t="shared" si="8"/>
        <v>0</v>
      </c>
      <c r="Z190" s="1138">
        <f t="shared" si="8"/>
        <v>0</v>
      </c>
    </row>
    <row r="191" spans="2:26" ht="17.25" customHeight="1">
      <c r="B191" s="29"/>
      <c r="C191" s="29"/>
      <c r="D191" s="9"/>
      <c r="E191" s="9"/>
      <c r="F191" s="9"/>
      <c r="G191" s="9"/>
      <c r="H191" s="364"/>
      <c r="I191" s="29"/>
      <c r="J191" s="29"/>
      <c r="K191" s="738" t="s">
        <v>3315</v>
      </c>
      <c r="L191" s="29"/>
      <c r="M191" s="11" t="s">
        <v>3094</v>
      </c>
      <c r="N191" s="29"/>
      <c r="O191" s="29"/>
      <c r="P191" s="351"/>
      <c r="Q191" s="351"/>
      <c r="R191" s="21"/>
      <c r="S191" s="351"/>
      <c r="T191" s="116" t="s">
        <v>3247</v>
      </c>
      <c r="U191" s="31" t="s">
        <v>186</v>
      </c>
      <c r="V191" s="1139">
        <f>SUM(V40:V41,V49,V58,V65,V72)+SUM(V83:V84,V92,V101,V108,V115)</f>
        <v>0</v>
      </c>
      <c r="W191" s="1139">
        <f>SUM(W40:W41,W49,W58,W65,W72)+SUM(W83:W84,W92,W101,W108,W115)</f>
        <v>0</v>
      </c>
      <c r="X191" s="1139">
        <f>SUM(X40:X41,X49,X58,X65,X72)+SUM(X83:X84,X92,X101,X108,X115)</f>
        <v>0</v>
      </c>
      <c r="Y191" s="1139">
        <f>SUM(Y40:Y41,Y49,Y58,Y65,Y72)+SUM(Y83:Y84,Y92,Y101,Y108,Y115)</f>
        <v>0</v>
      </c>
      <c r="Z191" s="1139">
        <f>SUM(Z40:Z41,Z49,Z58,Z65,Z72)+SUM(Z83:Z84,Z92,Z101,Z108,Z115)</f>
        <v>0</v>
      </c>
    </row>
    <row r="192" spans="2:26" ht="17.25" customHeight="1">
      <c r="B192" s="29"/>
      <c r="C192" s="29"/>
      <c r="D192" s="9"/>
      <c r="E192" s="9"/>
      <c r="F192" s="9"/>
      <c r="G192" s="9"/>
      <c r="H192" s="364"/>
      <c r="I192" s="29"/>
      <c r="J192" s="29"/>
      <c r="K192" s="29"/>
      <c r="L192" s="29"/>
      <c r="M192" s="29"/>
      <c r="N192" s="29"/>
      <c r="O192" s="29"/>
      <c r="P192" s="351"/>
      <c r="Q192" s="351"/>
      <c r="R192" s="21"/>
      <c r="S192" s="351"/>
      <c r="T192" s="351"/>
      <c r="U192" s="364"/>
      <c r="V192" s="374"/>
      <c r="W192" s="374"/>
      <c r="X192" s="374"/>
      <c r="Y192" s="374"/>
      <c r="Z192" s="374"/>
    </row>
    <row r="193" spans="2:26">
      <c r="D193" s="11" t="s">
        <v>178</v>
      </c>
      <c r="E193" s="11" t="s">
        <v>203</v>
      </c>
      <c r="J193" s="11" t="s">
        <v>3301</v>
      </c>
      <c r="K193" s="101" t="s">
        <v>3312</v>
      </c>
      <c r="M193" s="11" t="s">
        <v>3277</v>
      </c>
      <c r="P193" s="21"/>
      <c r="R193" s="21"/>
      <c r="S193" s="21"/>
      <c r="T193" s="21"/>
      <c r="U193" s="7" t="s">
        <v>1836</v>
      </c>
      <c r="V193" s="389"/>
      <c r="W193" s="389"/>
      <c r="X193" s="389"/>
      <c r="Y193" s="389"/>
      <c r="Z193" s="389"/>
    </row>
    <row r="194" spans="2:26" ht="17.25" customHeight="1">
      <c r="D194" s="11" t="s">
        <v>178</v>
      </c>
      <c r="E194" s="11" t="s">
        <v>203</v>
      </c>
      <c r="F194" s="9"/>
      <c r="G194" s="9"/>
      <c r="H194" s="364"/>
      <c r="I194" s="29"/>
      <c r="J194" s="11" t="s">
        <v>3301</v>
      </c>
      <c r="K194" s="101" t="s">
        <v>3313</v>
      </c>
      <c r="L194" s="29"/>
      <c r="M194" s="11" t="s">
        <v>3277</v>
      </c>
      <c r="N194" s="29"/>
      <c r="O194" s="29"/>
      <c r="P194" s="351"/>
      <c r="Q194" s="351"/>
      <c r="R194" s="21"/>
      <c r="S194" s="351"/>
      <c r="T194" s="21"/>
      <c r="U194" s="7" t="s">
        <v>1836</v>
      </c>
      <c r="V194" s="389"/>
      <c r="W194" s="389"/>
      <c r="X194" s="389"/>
      <c r="Y194" s="389"/>
      <c r="Z194" s="389"/>
    </row>
    <row r="195" spans="2:26" ht="17.25" customHeight="1">
      <c r="D195" s="11" t="s">
        <v>178</v>
      </c>
      <c r="E195" s="11" t="s">
        <v>203</v>
      </c>
      <c r="F195" s="9"/>
      <c r="G195" s="9"/>
      <c r="H195" s="364"/>
      <c r="I195" s="29"/>
      <c r="J195" s="11" t="s">
        <v>3301</v>
      </c>
      <c r="K195" s="101" t="s">
        <v>3314</v>
      </c>
      <c r="L195" s="29"/>
      <c r="M195" s="11" t="s">
        <v>3277</v>
      </c>
      <c r="N195" s="29"/>
      <c r="O195" s="29"/>
      <c r="P195" s="351"/>
      <c r="Q195" s="351"/>
      <c r="R195" s="21"/>
      <c r="S195" s="351"/>
      <c r="T195" s="21"/>
      <c r="U195" s="7" t="s">
        <v>1836</v>
      </c>
      <c r="V195" s="389"/>
      <c r="W195" s="389"/>
      <c r="X195" s="389"/>
      <c r="Y195" s="389"/>
      <c r="Z195" s="389"/>
    </row>
    <row r="196" spans="2:26" ht="17.25" customHeight="1">
      <c r="B196" s="29"/>
      <c r="C196" s="29"/>
      <c r="D196" s="9"/>
      <c r="E196" s="9"/>
      <c r="F196" s="9"/>
      <c r="G196" s="9"/>
      <c r="H196" s="364"/>
      <c r="I196" s="29"/>
      <c r="J196" s="29"/>
      <c r="K196" s="738" t="s">
        <v>2878</v>
      </c>
      <c r="L196" s="29"/>
      <c r="M196" s="11" t="s">
        <v>3277</v>
      </c>
      <c r="N196" s="29"/>
      <c r="O196" s="29"/>
      <c r="P196" s="351"/>
      <c r="Q196" s="351"/>
      <c r="R196" s="21"/>
      <c r="S196" s="351"/>
      <c r="T196" s="351"/>
      <c r="U196" s="31" t="s">
        <v>1836</v>
      </c>
      <c r="V196" s="424">
        <f>SUM(V193:V195)</f>
        <v>0</v>
      </c>
      <c r="W196" s="424">
        <f t="shared" ref="W196" si="9">SUM(W193:W195)</f>
        <v>0</v>
      </c>
      <c r="X196" s="424">
        <f t="shared" ref="X196" si="10">SUM(X193:X195)</f>
        <v>0</v>
      </c>
      <c r="Y196" s="424">
        <f t="shared" ref="Y196" si="11">SUM(Y193:Y195)</f>
        <v>0</v>
      </c>
      <c r="Z196" s="424">
        <f t="shared" ref="Z196" si="12">SUM(Z193:Z195)</f>
        <v>0</v>
      </c>
    </row>
    <row r="197" spans="2:26" ht="17.25" customHeight="1">
      <c r="B197" s="29"/>
      <c r="C197" s="29"/>
      <c r="D197" s="9"/>
      <c r="E197" s="9"/>
      <c r="F197" s="9"/>
      <c r="G197" s="9"/>
      <c r="H197" s="364"/>
      <c r="I197" s="29"/>
      <c r="J197" s="29"/>
      <c r="K197" s="738" t="s">
        <v>3315</v>
      </c>
      <c r="L197" s="29"/>
      <c r="M197" s="11" t="s">
        <v>3277</v>
      </c>
      <c r="N197" s="29"/>
      <c r="O197" s="29"/>
      <c r="P197" s="351"/>
      <c r="Q197" s="351"/>
      <c r="R197" s="21"/>
      <c r="S197" s="351"/>
      <c r="T197" s="116"/>
      <c r="U197" s="31" t="s">
        <v>1836</v>
      </c>
      <c r="V197" s="935">
        <f>V135</f>
        <v>0</v>
      </c>
      <c r="W197" s="935">
        <f>W135</f>
        <v>0</v>
      </c>
      <c r="X197" s="935">
        <f>X135</f>
        <v>0</v>
      </c>
      <c r="Y197" s="935">
        <f>Y135</f>
        <v>0</v>
      </c>
      <c r="Z197" s="935">
        <f>Z135</f>
        <v>0</v>
      </c>
    </row>
    <row r="198" spans="2:26" ht="17.25" customHeight="1">
      <c r="B198" s="29"/>
      <c r="C198" s="29"/>
      <c r="D198" s="9"/>
      <c r="E198" s="9"/>
      <c r="F198" s="9"/>
      <c r="G198" s="9"/>
      <c r="H198" s="364"/>
      <c r="I198" s="29"/>
      <c r="J198" s="29"/>
      <c r="K198" s="738"/>
      <c r="L198" s="29"/>
      <c r="N198" s="29"/>
      <c r="O198" s="29"/>
      <c r="P198" s="351"/>
      <c r="Q198" s="351"/>
      <c r="R198" s="21"/>
      <c r="S198" s="351"/>
      <c r="T198" s="116"/>
      <c r="U198" s="31"/>
      <c r="V198" s="1218"/>
      <c r="W198" s="1218"/>
      <c r="X198" s="1218"/>
      <c r="Y198" s="1218"/>
      <c r="Z198" s="1218"/>
    </row>
    <row r="199" spans="2:26" ht="17.649999999999999">
      <c r="B199" s="773" t="s">
        <v>3316</v>
      </c>
      <c r="C199" s="774"/>
      <c r="D199" s="774"/>
      <c r="E199" s="774"/>
      <c r="F199" s="774"/>
      <c r="G199" s="774"/>
      <c r="H199" s="774"/>
      <c r="I199" s="774"/>
      <c r="J199" s="774"/>
      <c r="K199" s="774"/>
      <c r="L199" s="774"/>
      <c r="M199" s="774"/>
      <c r="N199" s="774"/>
      <c r="O199" s="774"/>
      <c r="P199" s="774"/>
      <c r="Q199" s="774"/>
      <c r="R199" s="774"/>
      <c r="S199" s="774"/>
      <c r="T199" s="774"/>
      <c r="U199" s="774"/>
      <c r="V199" s="774"/>
      <c r="W199" s="774"/>
      <c r="X199" s="774"/>
      <c r="Y199" s="774"/>
      <c r="Z199" s="774"/>
    </row>
    <row r="201" spans="2:26" ht="17.25" customHeight="1">
      <c r="O201" s="688" t="s">
        <v>2691</v>
      </c>
      <c r="P201" s="351"/>
      <c r="Q201" s="351"/>
      <c r="R201" s="21"/>
      <c r="S201" s="21" t="s">
        <v>2809</v>
      </c>
      <c r="T201" s="116"/>
      <c r="U201" s="7" t="s">
        <v>186</v>
      </c>
      <c r="V201" s="728"/>
      <c r="W201" s="728"/>
      <c r="X201" s="728"/>
      <c r="Y201" s="728"/>
      <c r="Z201" s="728"/>
    </row>
    <row r="202" spans="2:26" ht="17.25" customHeight="1">
      <c r="O202" s="688" t="s">
        <v>2691</v>
      </c>
      <c r="P202" s="351"/>
      <c r="Q202" s="351"/>
      <c r="R202" s="21"/>
      <c r="S202" s="21" t="s">
        <v>2809</v>
      </c>
      <c r="T202" s="116"/>
      <c r="U202" s="7" t="s">
        <v>186</v>
      </c>
      <c r="V202" s="728"/>
      <c r="W202" s="728"/>
      <c r="X202" s="728"/>
      <c r="Y202" s="728"/>
      <c r="Z202" s="728"/>
    </row>
    <row r="203" spans="2:26" ht="17.25" customHeight="1">
      <c r="O203" s="688" t="s">
        <v>2691</v>
      </c>
      <c r="P203" s="351"/>
      <c r="Q203" s="351"/>
      <c r="R203" s="21"/>
      <c r="S203" s="21" t="s">
        <v>2809</v>
      </c>
      <c r="T203" s="116"/>
      <c r="U203" s="7" t="s">
        <v>186</v>
      </c>
      <c r="V203" s="728"/>
      <c r="W203" s="728"/>
      <c r="X203" s="728"/>
      <c r="Y203" s="728"/>
      <c r="Z203" s="728"/>
    </row>
    <row r="204" spans="2:26" ht="17.25" customHeight="1">
      <c r="O204" s="688" t="s">
        <v>2691</v>
      </c>
      <c r="P204" s="351"/>
      <c r="Q204" s="351"/>
      <c r="R204" s="21"/>
      <c r="S204" s="21" t="s">
        <v>2809</v>
      </c>
      <c r="T204" s="116"/>
      <c r="U204" s="7" t="s">
        <v>186</v>
      </c>
      <c r="V204" s="728"/>
      <c r="W204" s="728"/>
      <c r="X204" s="728"/>
      <c r="Y204" s="728"/>
      <c r="Z204" s="728"/>
    </row>
    <row r="205" spans="2:26" ht="17.25" customHeight="1">
      <c r="O205" s="688" t="s">
        <v>2691</v>
      </c>
      <c r="P205" s="351"/>
      <c r="Q205" s="351"/>
      <c r="R205" s="21"/>
      <c r="S205" s="21" t="s">
        <v>2809</v>
      </c>
      <c r="T205" s="116"/>
      <c r="U205" s="7" t="s">
        <v>186</v>
      </c>
      <c r="V205" s="728"/>
      <c r="W205" s="728"/>
      <c r="X205" s="728"/>
      <c r="Y205" s="728"/>
      <c r="Z205" s="728"/>
    </row>
    <row r="206" spans="2:26" ht="17.25" customHeight="1">
      <c r="O206" s="688" t="s">
        <v>2691</v>
      </c>
      <c r="P206" s="351"/>
      <c r="Q206" s="351"/>
      <c r="R206" s="21"/>
      <c r="S206" s="21" t="s">
        <v>2809</v>
      </c>
      <c r="T206" s="116"/>
      <c r="U206" s="7" t="s">
        <v>186</v>
      </c>
      <c r="V206" s="728"/>
      <c r="W206" s="728"/>
      <c r="X206" s="728"/>
      <c r="Y206" s="728"/>
      <c r="Z206" s="728"/>
    </row>
    <row r="207" spans="2:26" ht="17.25" customHeight="1">
      <c r="O207" s="688" t="s">
        <v>2691</v>
      </c>
      <c r="P207" s="351"/>
      <c r="Q207" s="351"/>
      <c r="R207" s="21"/>
      <c r="S207" s="21" t="s">
        <v>2809</v>
      </c>
      <c r="T207" s="116"/>
      <c r="U207" s="7" t="s">
        <v>186</v>
      </c>
      <c r="V207" s="728"/>
      <c r="W207" s="728"/>
      <c r="X207" s="728"/>
      <c r="Y207" s="728"/>
      <c r="Z207" s="728"/>
    </row>
    <row r="208" spans="2:26" ht="17.25" customHeight="1">
      <c r="O208" s="688" t="s">
        <v>2691</v>
      </c>
      <c r="P208" s="351"/>
      <c r="Q208" s="351"/>
      <c r="R208" s="21"/>
      <c r="S208" s="21" t="s">
        <v>2809</v>
      </c>
      <c r="T208" s="116"/>
      <c r="U208" s="7" t="s">
        <v>186</v>
      </c>
      <c r="V208" s="728"/>
      <c r="W208" s="728"/>
      <c r="X208" s="728"/>
      <c r="Y208" s="728"/>
      <c r="Z208" s="728"/>
    </row>
    <row r="209" spans="2:26" ht="17.25" customHeight="1">
      <c r="O209" s="688" t="s">
        <v>2691</v>
      </c>
      <c r="P209" s="351"/>
      <c r="Q209" s="351"/>
      <c r="R209" s="21"/>
      <c r="S209" s="21" t="s">
        <v>2809</v>
      </c>
      <c r="T209" s="116"/>
      <c r="U209" s="7" t="s">
        <v>186</v>
      </c>
      <c r="V209" s="728"/>
      <c r="W209" s="728"/>
      <c r="X209" s="728"/>
      <c r="Y209" s="728"/>
      <c r="Z209" s="728"/>
    </row>
    <row r="210" spans="2:26" ht="17.25" customHeight="1">
      <c r="O210" s="688" t="s">
        <v>2691</v>
      </c>
      <c r="P210" s="351"/>
      <c r="Q210" s="351"/>
      <c r="R210" s="21"/>
      <c r="S210" s="21" t="s">
        <v>2809</v>
      </c>
      <c r="T210" s="116"/>
      <c r="U210" s="7" t="s">
        <v>186</v>
      </c>
      <c r="V210" s="728"/>
      <c r="W210" s="728"/>
      <c r="X210" s="728"/>
      <c r="Y210" s="728"/>
      <c r="Z210" s="728"/>
    </row>
    <row r="211" spans="2:26" ht="17.25" customHeight="1">
      <c r="O211" s="688" t="s">
        <v>2691</v>
      </c>
      <c r="P211" s="351"/>
      <c r="Q211" s="351"/>
      <c r="R211" s="21"/>
      <c r="S211" s="21" t="s">
        <v>2809</v>
      </c>
      <c r="T211" s="116"/>
      <c r="U211" s="7" t="s">
        <v>186</v>
      </c>
      <c r="V211" s="728"/>
      <c r="W211" s="728"/>
      <c r="X211" s="728"/>
      <c r="Y211" s="728"/>
      <c r="Z211" s="728"/>
    </row>
    <row r="212" spans="2:26" ht="17.25" customHeight="1">
      <c r="O212" s="688" t="s">
        <v>2691</v>
      </c>
      <c r="P212" s="351"/>
      <c r="Q212" s="351"/>
      <c r="R212" s="21"/>
      <c r="S212" s="21" t="s">
        <v>2809</v>
      </c>
      <c r="T212" s="116"/>
      <c r="U212" s="7" t="s">
        <v>186</v>
      </c>
      <c r="V212" s="728"/>
      <c r="W212" s="728"/>
      <c r="X212" s="728"/>
      <c r="Y212" s="728"/>
      <c r="Z212" s="728"/>
    </row>
    <row r="213" spans="2:26" ht="17.25" customHeight="1">
      <c r="O213" s="688" t="s">
        <v>2691</v>
      </c>
      <c r="P213" s="351"/>
      <c r="Q213" s="351"/>
      <c r="R213" s="21"/>
      <c r="S213" s="21" t="s">
        <v>2809</v>
      </c>
      <c r="T213" s="116"/>
      <c r="U213" s="7" t="s">
        <v>186</v>
      </c>
      <c r="V213" s="728"/>
      <c r="W213" s="728"/>
      <c r="X213" s="728"/>
      <c r="Y213" s="728"/>
      <c r="Z213" s="728"/>
    </row>
    <row r="214" spans="2:26" ht="17.25" customHeight="1">
      <c r="O214" s="688" t="s">
        <v>2691</v>
      </c>
      <c r="P214" s="351"/>
      <c r="Q214" s="351"/>
      <c r="R214" s="21"/>
      <c r="S214" s="21" t="s">
        <v>2809</v>
      </c>
      <c r="T214" s="116"/>
      <c r="U214" s="7" t="s">
        <v>186</v>
      </c>
      <c r="V214" s="728"/>
      <c r="W214" s="728"/>
      <c r="X214" s="728"/>
      <c r="Y214" s="728"/>
      <c r="Z214" s="728"/>
    </row>
    <row r="215" spans="2:26" ht="17.25" customHeight="1">
      <c r="O215" s="688" t="s">
        <v>2691</v>
      </c>
      <c r="P215" s="351"/>
      <c r="Q215" s="351"/>
      <c r="R215" s="21"/>
      <c r="S215" s="21" t="s">
        <v>2809</v>
      </c>
      <c r="T215" s="116"/>
      <c r="U215" s="7" t="s">
        <v>186</v>
      </c>
      <c r="V215" s="728"/>
      <c r="W215" s="728"/>
      <c r="X215" s="728"/>
      <c r="Y215" s="728"/>
      <c r="Z215" s="728"/>
    </row>
    <row r="216" spans="2:26" ht="17.25" customHeight="1">
      <c r="O216" s="688" t="s">
        <v>2691</v>
      </c>
      <c r="P216" s="351"/>
      <c r="Q216" s="351"/>
      <c r="R216" s="21"/>
      <c r="S216" s="21" t="s">
        <v>2809</v>
      </c>
      <c r="T216" s="116"/>
      <c r="U216" s="7" t="s">
        <v>186</v>
      </c>
      <c r="V216" s="728"/>
      <c r="W216" s="728"/>
      <c r="X216" s="728"/>
      <c r="Y216" s="728"/>
      <c r="Z216" s="728"/>
    </row>
    <row r="217" spans="2:26" ht="17.25" customHeight="1">
      <c r="B217" s="29"/>
      <c r="C217" s="29"/>
      <c r="D217" s="9"/>
      <c r="E217" s="9"/>
      <c r="F217" s="9"/>
      <c r="G217" s="9"/>
      <c r="H217" s="364"/>
      <c r="I217" s="29"/>
      <c r="J217" s="29"/>
      <c r="K217" s="738"/>
      <c r="L217" s="29"/>
      <c r="N217" s="29"/>
      <c r="O217" s="688" t="s">
        <v>2691</v>
      </c>
      <c r="P217" s="351"/>
      <c r="Q217" s="351"/>
      <c r="R217" s="21"/>
      <c r="S217" s="21" t="s">
        <v>2809</v>
      </c>
      <c r="T217" s="116"/>
      <c r="U217" s="7" t="s">
        <v>186</v>
      </c>
      <c r="V217" s="728"/>
      <c r="W217" s="728"/>
      <c r="X217" s="728"/>
      <c r="Y217" s="728"/>
      <c r="Z217" s="728"/>
    </row>
    <row r="218" spans="2:26" ht="17.25" customHeight="1">
      <c r="B218" s="29"/>
      <c r="C218" s="29"/>
      <c r="D218" s="9"/>
      <c r="E218" s="9"/>
      <c r="F218" s="9"/>
      <c r="G218" s="9"/>
      <c r="H218" s="364"/>
      <c r="I218" s="29"/>
      <c r="J218" s="29"/>
      <c r="K218" s="738"/>
      <c r="L218" s="29"/>
      <c r="N218" s="29"/>
      <c r="O218" s="688" t="s">
        <v>2691</v>
      </c>
      <c r="P218" s="351"/>
      <c r="Q218" s="351"/>
      <c r="R218" s="21"/>
      <c r="S218" s="21" t="s">
        <v>2809</v>
      </c>
      <c r="T218" s="116"/>
      <c r="U218" s="7" t="s">
        <v>186</v>
      </c>
      <c r="V218" s="728"/>
      <c r="W218" s="728"/>
      <c r="X218" s="728"/>
      <c r="Y218" s="728"/>
      <c r="Z218" s="728"/>
    </row>
    <row r="219" spans="2:26" ht="17.25" customHeight="1">
      <c r="B219" s="29"/>
      <c r="C219" s="29"/>
      <c r="D219" s="9"/>
      <c r="E219" s="9"/>
      <c r="F219" s="9"/>
      <c r="G219" s="9"/>
      <c r="H219" s="364"/>
      <c r="I219" s="29"/>
      <c r="J219" s="29"/>
      <c r="K219" s="738"/>
      <c r="L219" s="29"/>
      <c r="N219" s="29"/>
      <c r="O219" s="688" t="s">
        <v>2691</v>
      </c>
      <c r="P219" s="351"/>
      <c r="Q219" s="351"/>
      <c r="R219" s="21"/>
      <c r="S219" s="21" t="s">
        <v>2809</v>
      </c>
      <c r="T219" s="116"/>
      <c r="U219" s="7" t="s">
        <v>186</v>
      </c>
      <c r="V219" s="728"/>
      <c r="W219" s="728"/>
      <c r="X219" s="728"/>
      <c r="Y219" s="728"/>
      <c r="Z219" s="728"/>
    </row>
    <row r="220" spans="2:26" ht="17.25" customHeight="1">
      <c r="B220" s="29"/>
      <c r="C220" s="29"/>
      <c r="D220" s="9"/>
      <c r="E220" s="9"/>
      <c r="F220" s="9"/>
      <c r="G220" s="9"/>
      <c r="H220" s="364"/>
      <c r="I220" s="29"/>
      <c r="J220" s="29"/>
      <c r="K220" s="738"/>
      <c r="L220" s="29"/>
      <c r="N220" s="29"/>
      <c r="O220" s="688" t="s">
        <v>2691</v>
      </c>
      <c r="P220" s="351"/>
      <c r="Q220" s="351"/>
      <c r="R220" s="21"/>
      <c r="S220" s="21" t="s">
        <v>2809</v>
      </c>
      <c r="T220" s="116"/>
      <c r="U220" s="7" t="s">
        <v>186</v>
      </c>
      <c r="V220" s="728"/>
      <c r="W220" s="728"/>
      <c r="X220" s="728"/>
      <c r="Y220" s="728"/>
      <c r="Z220" s="728"/>
    </row>
    <row r="221" spans="2:26" ht="17.25" customHeight="1">
      <c r="B221" s="29"/>
      <c r="C221" s="29"/>
      <c r="D221" s="9"/>
      <c r="E221" s="9"/>
      <c r="F221" s="9"/>
      <c r="G221" s="9"/>
      <c r="H221" s="364"/>
      <c r="I221" s="29"/>
      <c r="J221" s="29"/>
      <c r="K221" s="738"/>
      <c r="L221" s="29"/>
      <c r="N221" s="29"/>
      <c r="O221" s="29"/>
      <c r="P221" s="351"/>
      <c r="Q221" s="351"/>
      <c r="R221" s="21"/>
      <c r="S221" s="351"/>
      <c r="T221" s="116"/>
      <c r="U221" s="7"/>
      <c r="V221" s="424">
        <f>SUM(V201:V220)</f>
        <v>0</v>
      </c>
      <c r="W221" s="424">
        <f t="shared" ref="W221:Z221" si="13">SUM(W201:W220)</f>
        <v>0</v>
      </c>
      <c r="X221" s="424">
        <f t="shared" si="13"/>
        <v>0</v>
      </c>
      <c r="Y221" s="424">
        <f t="shared" si="13"/>
        <v>0</v>
      </c>
      <c r="Z221" s="424">
        <f t="shared" si="13"/>
        <v>0</v>
      </c>
    </row>
    <row r="222" spans="2:26" ht="17.25" customHeight="1">
      <c r="B222" s="29"/>
      <c r="C222" s="29"/>
      <c r="D222" s="9"/>
      <c r="E222" s="9"/>
      <c r="F222" s="9"/>
      <c r="G222" s="9"/>
      <c r="H222" s="364"/>
      <c r="I222" s="29"/>
      <c r="J222" s="29"/>
      <c r="K222" s="29"/>
      <c r="L222" s="29"/>
      <c r="M222" s="29"/>
      <c r="N222" s="29"/>
      <c r="O222" s="29"/>
      <c r="P222" s="351"/>
      <c r="Q222" s="351"/>
      <c r="R222" s="21"/>
      <c r="S222" s="351"/>
      <c r="T222" s="351"/>
      <c r="U222" s="364"/>
      <c r="V222" s="374"/>
      <c r="W222" s="374"/>
      <c r="X222" s="374"/>
      <c r="Y222" s="374"/>
      <c r="Z222" s="374"/>
    </row>
    <row r="223" spans="2:26" ht="17.649999999999999">
      <c r="B223" s="28" t="s">
        <v>1807</v>
      </c>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W16:Z16 V18:Z22"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0" id="{23710376-25BA-440D-9A4D-731FB1FC3B6A}">
            <xm:f>Cover!$E$15&lt;&gt;V$6</xm:f>
            <x14:dxf>
              <fill>
                <patternFill>
                  <bgColor theme="0" tint="-0.24994659260841701"/>
                </patternFill>
              </fill>
            </x14:dxf>
          </x14:cfRule>
          <x14:cfRule type="expression" priority="41" id="{5E86549C-BAD2-4A5F-9E14-26AFE2B6FE6D}">
            <xm:f>Cover!$E$15=V$6</xm:f>
            <x14:dxf>
              <fill>
                <patternFill>
                  <bgColor theme="7" tint="0.59996337778862885"/>
                </patternFill>
              </fill>
            </x14:dxf>
          </x14:cfRule>
          <xm:sqref>V183 X183:Z183</xm:sqref>
        </x14:conditionalFormatting>
        <x14:conditionalFormatting xmlns:xm="http://schemas.microsoft.com/office/excel/2006/main">
          <x14:cfRule type="expression" priority="73" id="{2FBD9C26-A573-41A3-824B-E43DDA123265}">
            <xm:f>Cover!$E$15=V$6</xm:f>
            <x14:dxf>
              <fill>
                <patternFill>
                  <bgColor theme="7" tint="0.59996337778862885"/>
                </patternFill>
              </fill>
            </x14:dxf>
          </x14:cfRule>
          <x14:cfRule type="expression" priority="72" id="{F551B936-A24D-4AB8-B495-C595B93D85FF}">
            <xm:f>Cover!$E$15&lt;&gt;V$6</xm:f>
            <x14:dxf>
              <fill>
                <patternFill>
                  <bgColor theme="0" tint="-0.24994659260841701"/>
                </patternFill>
              </fill>
            </x14:dxf>
          </x14:cfRule>
          <xm:sqref>V36:Z43</xm:sqref>
        </x14:conditionalFormatting>
        <x14:conditionalFormatting xmlns:xm="http://schemas.microsoft.com/office/excel/2006/main">
          <x14:cfRule type="expression" priority="34" id="{2EA181E0-5355-4F99-9BFA-4C7FA2A19495}">
            <xm:f>Cover!$E$15&lt;&gt;V$6</xm:f>
            <x14:dxf>
              <fill>
                <patternFill>
                  <bgColor theme="0" tint="-0.24994659260841701"/>
                </patternFill>
              </fill>
            </x14:dxf>
          </x14:cfRule>
          <x14:cfRule type="expression" priority="35" id="{5AAA8D1B-1F37-43B8-AE2F-952C77E36719}">
            <xm:f>Cover!$E$15=V$6</xm:f>
            <x14:dxf>
              <fill>
                <patternFill>
                  <bgColor theme="7" tint="0.59996337778862885"/>
                </patternFill>
              </fill>
            </x14:dxf>
          </x14:cfRule>
          <xm:sqref>V47:Z50</xm:sqref>
        </x14:conditionalFormatting>
        <x14:conditionalFormatting xmlns:xm="http://schemas.microsoft.com/office/excel/2006/main">
          <x14:cfRule type="expression" priority="69" id="{86A59D02-F8D6-4B9E-ABCB-9E7185D2D484}">
            <xm:f>Cover!$E$15=V$6</xm:f>
            <x14:dxf>
              <fill>
                <patternFill>
                  <bgColor theme="7" tint="0.59996337778862885"/>
                </patternFill>
              </fill>
            </x14:dxf>
          </x14:cfRule>
          <x14:cfRule type="expression" priority="68" id="{F3AB5BF7-5B75-4583-B4BA-4EA1C4E0F881}">
            <xm:f>Cover!$E$15&lt;&gt;V$6</xm:f>
            <x14:dxf>
              <fill>
                <patternFill>
                  <bgColor theme="0" tint="-0.24994659260841701"/>
                </patternFill>
              </fill>
            </x14:dxf>
          </x14:cfRule>
          <xm:sqref>V56:Z59</xm:sqref>
        </x14:conditionalFormatting>
        <x14:conditionalFormatting xmlns:xm="http://schemas.microsoft.com/office/excel/2006/main">
          <x14:cfRule type="expression" priority="32" id="{ED2A3AD0-0CE5-4B7D-BEA4-010C56DA4A79}">
            <xm:f>Cover!$E$15&lt;&gt;V$6</xm:f>
            <x14:dxf>
              <fill>
                <patternFill>
                  <bgColor theme="0" tint="-0.24994659260841701"/>
                </patternFill>
              </fill>
            </x14:dxf>
          </x14:cfRule>
          <x14:cfRule type="expression" priority="33" id="{FF01A032-1939-40FD-87E3-647F74B23E4C}">
            <xm:f>Cover!$E$15=V$6</xm:f>
            <x14:dxf>
              <fill>
                <patternFill>
                  <bgColor theme="7" tint="0.59996337778862885"/>
                </patternFill>
              </fill>
            </x14:dxf>
          </x14:cfRule>
          <xm:sqref>V63:Z66</xm:sqref>
        </x14:conditionalFormatting>
        <x14:conditionalFormatting xmlns:xm="http://schemas.microsoft.com/office/excel/2006/main">
          <x14:cfRule type="expression" priority="30" id="{276D7E16-D919-4A68-ACD5-36BA7B363AD6}">
            <xm:f>Cover!$E$15&lt;&gt;V$6</xm:f>
            <x14:dxf>
              <fill>
                <patternFill>
                  <bgColor theme="0" tint="-0.24994659260841701"/>
                </patternFill>
              </fill>
            </x14:dxf>
          </x14:cfRule>
          <x14:cfRule type="expression" priority="31" id="{04982BF4-ECF6-4C04-8A08-B03A58A5E011}">
            <xm:f>Cover!$E$15=V$6</xm:f>
            <x14:dxf>
              <fill>
                <patternFill>
                  <bgColor theme="7" tint="0.59996337778862885"/>
                </patternFill>
              </fill>
            </x14:dxf>
          </x14:cfRule>
          <xm:sqref>V70:Z73</xm:sqref>
        </x14:conditionalFormatting>
        <x14:conditionalFormatting xmlns:xm="http://schemas.microsoft.com/office/excel/2006/main">
          <x14:cfRule type="expression" priority="63" id="{514AA272-9160-410A-8DD3-92CFDE8DA842}">
            <xm:f>Cover!$E$15=V$6</xm:f>
            <x14:dxf>
              <fill>
                <patternFill>
                  <bgColor theme="7" tint="0.59996337778862885"/>
                </patternFill>
              </fill>
            </x14:dxf>
          </x14:cfRule>
          <x14:cfRule type="expression" priority="62" id="{35840942-4FA1-4C30-A044-0F751B3C941C}">
            <xm:f>Cover!$E$15&lt;&gt;V$6</xm:f>
            <x14:dxf>
              <fill>
                <patternFill>
                  <bgColor theme="0" tint="-0.24994659260841701"/>
                </patternFill>
              </fill>
            </x14:dxf>
          </x14:cfRule>
          <xm:sqref>V79:Z86</xm:sqref>
        </x14:conditionalFormatting>
        <x14:conditionalFormatting xmlns:xm="http://schemas.microsoft.com/office/excel/2006/main">
          <x14:cfRule type="expression" priority="61" id="{E551592E-77AC-4B93-ADB2-AD0110AD7E1B}">
            <xm:f>Cover!$E$15=V$6</xm:f>
            <x14:dxf>
              <fill>
                <patternFill>
                  <bgColor theme="7" tint="0.59996337778862885"/>
                </patternFill>
              </fill>
            </x14:dxf>
          </x14:cfRule>
          <x14:cfRule type="expression" priority="60" id="{CB813E4E-8D1D-49FE-9DEB-D8A4DD08C3C7}">
            <xm:f>Cover!$E$15&lt;&gt;V$6</xm:f>
            <x14:dxf>
              <fill>
                <patternFill>
                  <bgColor theme="0" tint="-0.24994659260841701"/>
                </patternFill>
              </fill>
            </x14:dxf>
          </x14:cfRule>
          <xm:sqref>V90:Z93</xm:sqref>
        </x14:conditionalFormatting>
        <x14:conditionalFormatting xmlns:xm="http://schemas.microsoft.com/office/excel/2006/main">
          <x14:cfRule type="expression" priority="59" id="{426A73B7-BC23-48DC-8D6A-E0F004CDAA44}">
            <xm:f>Cover!$E$15=V$6</xm:f>
            <x14:dxf>
              <fill>
                <patternFill>
                  <bgColor theme="7" tint="0.59996337778862885"/>
                </patternFill>
              </fill>
            </x14:dxf>
          </x14:cfRule>
          <x14:cfRule type="expression" priority="58" id="{B9C65FBF-5BE7-45A1-B187-7A50571F0A9B}">
            <xm:f>Cover!$E$15&lt;&gt;V$6</xm:f>
            <x14:dxf>
              <fill>
                <patternFill>
                  <bgColor theme="0" tint="-0.24994659260841701"/>
                </patternFill>
              </fill>
            </x14:dxf>
          </x14:cfRule>
          <xm:sqref>V99:Z102</xm:sqref>
        </x14:conditionalFormatting>
        <x14:conditionalFormatting xmlns:xm="http://schemas.microsoft.com/office/excel/2006/main">
          <x14:cfRule type="expression" priority="56" id="{E6B20A9C-C449-49CC-956A-07AE130A2F74}">
            <xm:f>Cover!$E$15&lt;&gt;V$6</xm:f>
            <x14:dxf>
              <fill>
                <patternFill>
                  <bgColor theme="0" tint="-0.24994659260841701"/>
                </patternFill>
              </fill>
            </x14:dxf>
          </x14:cfRule>
          <x14:cfRule type="expression" priority="57" id="{E41D16D3-BD6E-43FB-BC49-C976260116DB}">
            <xm:f>Cover!$E$15=V$6</xm:f>
            <x14:dxf>
              <fill>
                <patternFill>
                  <bgColor theme="7" tint="0.59996337778862885"/>
                </patternFill>
              </fill>
            </x14:dxf>
          </x14:cfRule>
          <xm:sqref>V106:Z109</xm:sqref>
        </x14:conditionalFormatting>
        <x14:conditionalFormatting xmlns:xm="http://schemas.microsoft.com/office/excel/2006/main">
          <x14:cfRule type="expression" priority="55" id="{5E650CEB-E972-41B7-AB29-785568DB8219}">
            <xm:f>Cover!$E$15=V$6</xm:f>
            <x14:dxf>
              <fill>
                <patternFill>
                  <bgColor theme="7" tint="0.59996337778862885"/>
                </patternFill>
              </fill>
            </x14:dxf>
          </x14:cfRule>
          <x14:cfRule type="expression" priority="54" id="{D6CD5549-3AC2-473C-A7D9-3EAE918F0A00}">
            <xm:f>Cover!$E$15&lt;&gt;V$6</xm:f>
            <x14:dxf>
              <fill>
                <patternFill>
                  <bgColor theme="0" tint="-0.24994659260841701"/>
                </patternFill>
              </fill>
            </x14:dxf>
          </x14:cfRule>
          <xm:sqref>V113:Z116</xm:sqref>
        </x14:conditionalFormatting>
        <x14:conditionalFormatting xmlns:xm="http://schemas.microsoft.com/office/excel/2006/main">
          <x14:cfRule type="expression" priority="53" id="{276A3888-C3A3-440C-8668-B5BABDCB0693}">
            <xm:f>Cover!$E$15=V$6</xm:f>
            <x14:dxf>
              <fill>
                <patternFill>
                  <bgColor theme="7" tint="0.59996337778862885"/>
                </patternFill>
              </fill>
            </x14:dxf>
          </x14:cfRule>
          <x14:cfRule type="expression" priority="52" id="{858E0A64-C584-4524-B541-516DE3190021}">
            <xm:f>Cover!$E$15&lt;&gt;V$6</xm:f>
            <x14:dxf>
              <fill>
                <patternFill>
                  <bgColor theme="0" tint="-0.24994659260841701"/>
                </patternFill>
              </fill>
            </x14:dxf>
          </x14:cfRule>
          <xm:sqref>V122:Z129</xm:sqref>
        </x14:conditionalFormatting>
        <x14:conditionalFormatting xmlns:xm="http://schemas.microsoft.com/office/excel/2006/main">
          <x14:cfRule type="expression" priority="51" id="{52C6F4D9-63CB-461F-B124-9AE737C14545}">
            <xm:f>Cover!$E$15=V$6</xm:f>
            <x14:dxf>
              <fill>
                <patternFill>
                  <bgColor theme="7" tint="0.59996337778862885"/>
                </patternFill>
              </fill>
            </x14:dxf>
          </x14:cfRule>
          <x14:cfRule type="expression" priority="50" id="{35B195CA-E8D4-4CCD-8BFC-1C14692375C6}">
            <xm:f>Cover!$E$15&lt;&gt;V$6</xm:f>
            <x14:dxf>
              <fill>
                <patternFill>
                  <bgColor theme="0" tint="-0.24994659260841701"/>
                </patternFill>
              </fill>
            </x14:dxf>
          </x14:cfRule>
          <xm:sqref>V133:Z136</xm:sqref>
        </x14:conditionalFormatting>
        <x14:conditionalFormatting xmlns:xm="http://schemas.microsoft.com/office/excel/2006/main">
          <x14:cfRule type="expression" priority="48" id="{5D2206DC-BE0D-4FAC-8010-52C1512B9F2C}">
            <xm:f>Cover!$E$15&lt;&gt;V$6</xm:f>
            <x14:dxf>
              <fill>
                <patternFill>
                  <bgColor theme="0" tint="-0.24994659260841701"/>
                </patternFill>
              </fill>
            </x14:dxf>
          </x14:cfRule>
          <x14:cfRule type="expression" priority="49" id="{99EDEA24-7BCC-4E4D-9922-92BD710AC9BC}">
            <xm:f>Cover!$E$15=V$6</xm:f>
            <x14:dxf>
              <fill>
                <patternFill>
                  <bgColor theme="7" tint="0.59996337778862885"/>
                </patternFill>
              </fill>
            </x14:dxf>
          </x14:cfRule>
          <xm:sqref>V142:Z145</xm:sqref>
        </x14:conditionalFormatting>
        <x14:conditionalFormatting xmlns:xm="http://schemas.microsoft.com/office/excel/2006/main">
          <x14:cfRule type="expression" priority="47" id="{5D4724CC-358C-4CC7-BDA9-A20717ECE68B}">
            <xm:f>Cover!$E$15=V$6</xm:f>
            <x14:dxf>
              <fill>
                <patternFill>
                  <bgColor theme="7" tint="0.59996337778862885"/>
                </patternFill>
              </fill>
            </x14:dxf>
          </x14:cfRule>
          <x14:cfRule type="expression" priority="46" id="{D773F27F-AEA9-46D2-B16A-1E96EE7C0038}">
            <xm:f>Cover!$E$15&lt;&gt;V$6</xm:f>
            <x14:dxf>
              <fill>
                <patternFill>
                  <bgColor theme="0" tint="-0.24994659260841701"/>
                </patternFill>
              </fill>
            </x14:dxf>
          </x14:cfRule>
          <xm:sqref>V149:Z152</xm:sqref>
        </x14:conditionalFormatting>
        <x14:conditionalFormatting xmlns:xm="http://schemas.microsoft.com/office/excel/2006/main">
          <x14:cfRule type="expression" priority="45" id="{682564E2-6292-4EF5-9A30-1F4FA4B6A42F}">
            <xm:f>Cover!$E$15=V$6</xm:f>
            <x14:dxf>
              <fill>
                <patternFill>
                  <bgColor theme="7" tint="0.59996337778862885"/>
                </patternFill>
              </fill>
            </x14:dxf>
          </x14:cfRule>
          <x14:cfRule type="expression" priority="44" id="{47CCB03A-CC3B-4DB1-8876-48986953DA93}">
            <xm:f>Cover!$E$15&lt;&gt;V$6</xm:f>
            <x14:dxf>
              <fill>
                <patternFill>
                  <bgColor theme="0" tint="-0.24994659260841701"/>
                </patternFill>
              </fill>
            </x14:dxf>
          </x14:cfRule>
          <xm:sqref>V156:Z159</xm:sqref>
        </x14:conditionalFormatting>
        <x14:conditionalFormatting xmlns:xm="http://schemas.microsoft.com/office/excel/2006/main">
          <x14:cfRule type="expression" priority="43" id="{ABBCD77D-C844-43E0-A6F7-04ED9083D581}">
            <xm:f>Cover!$E$15=V$6</xm:f>
            <x14:dxf>
              <fill>
                <patternFill>
                  <bgColor theme="7" tint="0.59996337778862885"/>
                </patternFill>
              </fill>
            </x14:dxf>
          </x14:cfRule>
          <x14:cfRule type="expression" priority="42" id="{ECA86186-F33B-4C47-B173-46DDB124B2A2}">
            <xm:f>Cover!$E$15&lt;&gt;V$6</xm:f>
            <x14:dxf>
              <fill>
                <patternFill>
                  <bgColor theme="0" tint="-0.24994659260841701"/>
                </patternFill>
              </fill>
            </x14:dxf>
          </x14:cfRule>
          <xm:sqref>V163:Z166</xm:sqref>
        </x14:conditionalFormatting>
        <x14:conditionalFormatting xmlns:xm="http://schemas.microsoft.com/office/excel/2006/main">
          <x14:cfRule type="expression" priority="4" id="{9BB7160F-3D80-4B5C-8FD3-0419A1031AF3}">
            <xm:f>Cover!$E$15=V$6</xm:f>
            <x14:dxf>
              <fill>
                <patternFill>
                  <bgColor theme="7" tint="0.59996337778862885"/>
                </patternFill>
              </fill>
            </x14:dxf>
          </x14:cfRule>
          <x14:cfRule type="expression" priority="3" id="{33358C32-266C-40A0-B35C-54282B2EDD58}">
            <xm:f>Cover!$E$15&lt;&gt;V$6</xm:f>
            <x14:dxf>
              <fill>
                <patternFill>
                  <bgColor theme="0" tint="-0.24994659260841701"/>
                </patternFill>
              </fill>
            </x14:dxf>
          </x14:cfRule>
          <xm:sqref>V172:Z173</xm:sqref>
        </x14:conditionalFormatting>
        <x14:conditionalFormatting xmlns:xm="http://schemas.microsoft.com/office/excel/2006/main">
          <x14:cfRule type="expression" priority="7" id="{D42ACD4C-1BDE-4E9B-BFC9-81EDC554B961}">
            <xm:f>Cover!$E$15&lt;&gt;V$6</xm:f>
            <x14:dxf>
              <fill>
                <patternFill>
                  <bgColor theme="0" tint="-0.24994659260841701"/>
                </patternFill>
              </fill>
            </x14:dxf>
          </x14:cfRule>
          <x14:cfRule type="expression" priority="8" id="{91A98075-65B7-4786-8FB1-93371A8DED85}">
            <xm:f>Cover!$E$15=V$6</xm:f>
            <x14:dxf>
              <fill>
                <patternFill>
                  <bgColor theme="7" tint="0.59996337778862885"/>
                </patternFill>
              </fill>
            </x14:dxf>
          </x14:cfRule>
          <xm:sqref>V177:Z177</xm:sqref>
        </x14:conditionalFormatting>
        <x14:conditionalFormatting xmlns:xm="http://schemas.microsoft.com/office/excel/2006/main">
          <x14:cfRule type="expression" priority="39" id="{1235A501-B565-414F-A164-37269611704E}">
            <xm:f>Cover!$E$15=V$6</xm:f>
            <x14:dxf>
              <fill>
                <patternFill>
                  <bgColor theme="7" tint="0.59996337778862885"/>
                </patternFill>
              </fill>
            </x14:dxf>
          </x14:cfRule>
          <x14:cfRule type="expression" priority="38" id="{704A8101-CE76-4DAD-A4C1-78CBF0EB941C}">
            <xm:f>Cover!$E$15&lt;&gt;V$6</xm:f>
            <x14:dxf>
              <fill>
                <patternFill>
                  <bgColor theme="0" tint="-0.24994659260841701"/>
                </patternFill>
              </fill>
            </x14:dxf>
          </x14:cfRule>
          <xm:sqref>V187:Z189</xm:sqref>
        </x14:conditionalFormatting>
        <x14:conditionalFormatting xmlns:xm="http://schemas.microsoft.com/office/excel/2006/main">
          <x14:cfRule type="expression" priority="37" id="{F7869493-DEB7-45C0-B59E-4712A89B4C9C}">
            <xm:f>Cover!$E$15=V$6</xm:f>
            <x14:dxf>
              <fill>
                <patternFill>
                  <bgColor theme="7" tint="0.59996337778862885"/>
                </patternFill>
              </fill>
            </x14:dxf>
          </x14:cfRule>
          <x14:cfRule type="expression" priority="36" id="{F460E409-796C-4713-ABF8-4D6E3ABBE70A}">
            <xm:f>Cover!$E$15&lt;&gt;V$6</xm:f>
            <x14:dxf>
              <fill>
                <patternFill>
                  <bgColor theme="0" tint="-0.24994659260841701"/>
                </patternFill>
              </fill>
            </x14:dxf>
          </x14:cfRule>
          <xm:sqref>V193:Z195</xm:sqref>
        </x14:conditionalFormatting>
        <x14:conditionalFormatting xmlns:xm="http://schemas.microsoft.com/office/excel/2006/main">
          <x14:cfRule type="expression" priority="1" id="{AF1FDD42-8551-4E2A-A2B2-57448F455222}">
            <xm:f>Cover!$E$15&lt;&gt;V$6</xm:f>
            <x14:dxf>
              <fill>
                <patternFill>
                  <bgColor theme="0" tint="-0.24994659260841701"/>
                </patternFill>
              </fill>
            </x14:dxf>
          </x14:cfRule>
          <x14:cfRule type="expression" priority="2" id="{0CA9C361-56FB-46CF-ADD3-F20B23DA1721}">
            <xm:f>Cover!$E$15=V$6</xm:f>
            <x14:dxf>
              <fill>
                <patternFill>
                  <bgColor theme="7" tint="0.59996337778862885"/>
                </patternFill>
              </fill>
            </x14:dxf>
          </x14:cfRule>
          <xm:sqref>V201:Z220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tabColor rgb="FFFF9900"/>
    <pageSetUpPr autoPageBreaks="0"/>
  </sheetPr>
  <dimension ref="A1:Z36"/>
  <sheetViews>
    <sheetView zoomScale="40" zoomScaleNormal="40" workbookViewId="0">
      <selection activeCell="F28" sqref="F28"/>
    </sheetView>
  </sheetViews>
  <sheetFormatPr defaultColWidth="0" defaultRowHeight="14.25"/>
  <cols>
    <col min="1" max="1" width="10.5703125" customWidth="1"/>
    <col min="2" max="2" width="41.42578125" bestFit="1" customWidth="1"/>
    <col min="3" max="3" width="16.42578125" bestFit="1" customWidth="1"/>
    <col min="4" max="4" width="35.5703125" bestFit="1" customWidth="1"/>
    <col min="5" max="5" width="23.42578125" customWidth="1"/>
    <col min="6" max="6" width="35.5703125" customWidth="1"/>
    <col min="7" max="8" width="9.42578125" customWidth="1"/>
    <col min="9" max="9" width="17.5703125" customWidth="1"/>
    <col min="10" max="26" width="9.42578125" customWidth="1"/>
    <col min="27" max="16384" width="8.5703125" hidden="1"/>
  </cols>
  <sheetData>
    <row r="1" spans="1:3" ht="25.15">
      <c r="A1" s="1" t="s">
        <v>0</v>
      </c>
      <c r="B1" s="44"/>
      <c r="C1" s="44"/>
    </row>
    <row r="2" spans="1:3" ht="25.15">
      <c r="A2" s="4" t="str">
        <f>Cover!$E$13</f>
        <v>Master</v>
      </c>
      <c r="B2" s="44"/>
      <c r="C2" s="44"/>
    </row>
    <row r="3" spans="1:3" ht="25.15">
      <c r="A3" s="3">
        <f>Cover!$E$15</f>
        <v>2026</v>
      </c>
      <c r="B3" s="3"/>
      <c r="C3" s="3"/>
    </row>
    <row r="4" spans="1:3" ht="25.5" thickBot="1">
      <c r="A4" s="1305" t="s">
        <v>28</v>
      </c>
      <c r="B4" s="46"/>
      <c r="C4" s="46"/>
    </row>
    <row r="6" spans="1:3">
      <c r="B6" s="158" t="s">
        <v>1597</v>
      </c>
      <c r="C6" s="159" t="str">
        <f>Cover!$E$13</f>
        <v>Master</v>
      </c>
    </row>
    <row r="7" spans="1:3">
      <c r="B7" s="158" t="s">
        <v>1598</v>
      </c>
      <c r="C7" s="159" t="str">
        <f>INDEX(Lists!$D$11:$D$19,MATCH(UniversalData!$C$6,Lists!$C$11:$C$19,0))</f>
        <v>Master</v>
      </c>
    </row>
    <row r="8" spans="1:3">
      <c r="B8" s="158" t="s">
        <v>7</v>
      </c>
      <c r="C8" s="160">
        <f>Cover!$E$15</f>
        <v>2026</v>
      </c>
    </row>
    <row r="9" spans="1:3">
      <c r="B9" s="158" t="s">
        <v>1599</v>
      </c>
      <c r="C9" s="160" t="str">
        <f>Cover!$E$17</f>
        <v>(V1.20)</v>
      </c>
    </row>
    <row r="10" spans="1:3">
      <c r="B10" s="158" t="s">
        <v>1600</v>
      </c>
      <c r="C10" s="161">
        <f>Cover!$E$19</f>
        <v>46234</v>
      </c>
    </row>
    <row r="11" spans="1:3">
      <c r="B11" s="83"/>
      <c r="C11" s="83"/>
    </row>
    <row r="12" spans="1:3">
      <c r="B12" s="158" t="s">
        <v>1601</v>
      </c>
      <c r="C12" s="162" t="str">
        <f>$C$8-2&amp;"/"&amp;RIGHT($C$8-1,2)</f>
        <v>2024/25</v>
      </c>
    </row>
    <row r="13" spans="1:3">
      <c r="B13" s="163" t="s">
        <v>7</v>
      </c>
      <c r="C13" s="164" t="str">
        <f>$C$8-1&amp;"/"&amp;RIGHT($C$8+0,2)</f>
        <v>2025/26</v>
      </c>
    </row>
    <row r="14" spans="1:3">
      <c r="B14" s="158" t="s">
        <v>1602</v>
      </c>
      <c r="C14" s="164" t="str">
        <f>$C$8+0&amp;"/"&amp;RIGHT($C$8+1,2)</f>
        <v>2026/27</v>
      </c>
    </row>
    <row r="15" spans="1:3">
      <c r="B15" s="158" t="s">
        <v>1603</v>
      </c>
      <c r="C15" s="164" t="str">
        <f>$C$8+1&amp;"/"&amp;RIGHT($C$8+2,2)</f>
        <v>2027/28</v>
      </c>
    </row>
    <row r="16" spans="1:3">
      <c r="B16" s="158" t="s">
        <v>1604</v>
      </c>
      <c r="C16" s="164" t="str">
        <f>$C$8+2&amp;"/"&amp;RIGHT($C$8+3,2)</f>
        <v>2028/29</v>
      </c>
    </row>
    <row r="17" spans="2:6">
      <c r="B17" s="158" t="s">
        <v>1605</v>
      </c>
      <c r="C17" s="164" t="str">
        <f>$C$8+3&amp;"/"&amp;RIGHT($C$8+4,2)</f>
        <v>2029/30</v>
      </c>
      <c r="D17" s="83"/>
    </row>
    <row r="18" spans="2:6">
      <c r="B18" s="158" t="s">
        <v>1606</v>
      </c>
      <c r="C18" s="164" t="str">
        <f>$C$8+4&amp;"/"&amp;RIGHT($C$8+5,2)</f>
        <v>2030/31</v>
      </c>
      <c r="D18" s="83"/>
    </row>
    <row r="19" spans="2:6">
      <c r="B19" s="158" t="s">
        <v>1607</v>
      </c>
      <c r="C19" s="164" t="str">
        <f>$C$8+5&amp;"/"&amp;RIGHT($C$8+6,2)</f>
        <v>2031/32</v>
      </c>
      <c r="D19" s="83"/>
    </row>
    <row r="20" spans="2:6">
      <c r="B20" s="158" t="s">
        <v>1608</v>
      </c>
      <c r="C20" s="164" t="str">
        <f>$C$8+6&amp;"/"&amp;RIGHT($C$8+7,2)</f>
        <v>2032/33</v>
      </c>
      <c r="D20" s="83"/>
    </row>
    <row r="21" spans="2:6">
      <c r="B21" s="83"/>
      <c r="C21" s="83"/>
      <c r="D21" s="83"/>
    </row>
    <row r="22" spans="2:6" ht="50.65">
      <c r="B22" s="165" t="s">
        <v>1609</v>
      </c>
      <c r="C22" s="166" t="s">
        <v>1610</v>
      </c>
      <c r="D22" s="410" t="s">
        <v>1611</v>
      </c>
      <c r="E22" s="222" t="s">
        <v>1612</v>
      </c>
      <c r="F22" s="222" t="s">
        <v>1613</v>
      </c>
    </row>
    <row r="23" spans="2:6">
      <c r="B23" s="167"/>
      <c r="C23" s="220" t="s">
        <v>1614</v>
      </c>
      <c r="D23" s="911">
        <v>283.30799999999999</v>
      </c>
      <c r="E23" s="223">
        <v>1</v>
      </c>
      <c r="F23" s="223">
        <v>1</v>
      </c>
    </row>
    <row r="24" spans="2:6">
      <c r="B24" s="167"/>
      <c r="C24" s="220" t="s">
        <v>1615</v>
      </c>
      <c r="D24" s="911">
        <v>290.642</v>
      </c>
      <c r="E24" s="223">
        <v>1.026</v>
      </c>
      <c r="F24" s="223">
        <v>0.97499999999999998</v>
      </c>
    </row>
    <row r="25" spans="2:6">
      <c r="B25" s="167"/>
      <c r="C25" s="220" t="s">
        <v>1616</v>
      </c>
      <c r="D25" s="911">
        <v>294.16699999999997</v>
      </c>
      <c r="E25" s="223">
        <v>1.038</v>
      </c>
      <c r="F25" s="223">
        <v>0.96299999999999997</v>
      </c>
    </row>
    <row r="26" spans="2:6">
      <c r="B26" s="167"/>
      <c r="C26" s="220" t="s">
        <v>490</v>
      </c>
      <c r="D26" s="911">
        <v>307.32799999999997</v>
      </c>
      <c r="E26" s="223">
        <v>1.085</v>
      </c>
      <c r="F26" s="223">
        <v>0.92200000000000004</v>
      </c>
    </row>
    <row r="27" spans="2:6">
      <c r="B27" s="167"/>
      <c r="C27" s="220" t="s">
        <v>491</v>
      </c>
      <c r="D27" s="911">
        <v>334.29399999999998</v>
      </c>
      <c r="E27" s="223">
        <v>1.18</v>
      </c>
      <c r="F27" s="223">
        <v>0.84699999999999998</v>
      </c>
    </row>
    <row r="28" spans="2:6">
      <c r="B28" s="167"/>
      <c r="C28" s="220" t="s">
        <v>492</v>
      </c>
      <c r="D28" s="911">
        <v>352.83699999999999</v>
      </c>
      <c r="E28" s="223">
        <v>1.2450000000000001</v>
      </c>
      <c r="F28" s="223">
        <v>0.80294504507413111</v>
      </c>
    </row>
    <row r="29" spans="2:6">
      <c r="B29" s="167"/>
      <c r="C29" s="220" t="s">
        <v>493</v>
      </c>
      <c r="D29" s="911">
        <v>360.97699999999998</v>
      </c>
      <c r="E29" s="223">
        <v>1.274</v>
      </c>
      <c r="F29" s="223">
        <v>0.78500000000000003</v>
      </c>
    </row>
    <row r="30" spans="2:6">
      <c r="B30" s="167"/>
      <c r="C30" s="220" t="s">
        <v>495</v>
      </c>
      <c r="D30" s="911">
        <v>366.52800000000002</v>
      </c>
      <c r="E30" s="223">
        <v>1.294</v>
      </c>
      <c r="F30" s="223">
        <v>0.77300000000000002</v>
      </c>
    </row>
    <row r="31" spans="2:6">
      <c r="B31" s="167"/>
      <c r="C31" s="220" t="s">
        <v>1617</v>
      </c>
      <c r="D31" s="912"/>
      <c r="E31" s="1009"/>
      <c r="F31" s="1009"/>
    </row>
    <row r="36" spans="2:4">
      <c r="B36" s="1517" t="s">
        <v>1618</v>
      </c>
      <c r="C36" s="1518"/>
      <c r="D36" s="221">
        <f>INDEX($D$23:$D$30,MATCH($C$13,$C$23:$C$30,0))</f>
        <v>366.52800000000002</v>
      </c>
    </row>
  </sheetData>
  <mergeCells count="1">
    <mergeCell ref="B36:C3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74A30-CC4A-4550-9340-B36B82CDB421}">
  <sheetPr codeName="Sheet56">
    <tabColor rgb="FFFF0066"/>
    <pageSetUpPr autoPageBreaks="0"/>
  </sheetPr>
  <dimension ref="A1:XFC72"/>
  <sheetViews>
    <sheetView zoomScale="55" zoomScaleNormal="55" workbookViewId="0">
      <pane ySplit="6" topLeftCell="A7" activePane="bottomLeft" state="frozen"/>
      <selection pane="bottomLeft" activeCell="F15" sqref="F15"/>
      <selection activeCell="G59" sqref="G59"/>
    </sheetView>
  </sheetViews>
  <sheetFormatPr defaultColWidth="0" defaultRowHeight="13.5"/>
  <cols>
    <col min="1" max="1" width="14.42578125" style="11" customWidth="1"/>
    <col min="2" max="3" width="1.5703125" style="11" customWidth="1"/>
    <col min="4" max="4" width="30.42578125" style="11" bestFit="1" customWidth="1"/>
    <col min="5" max="5" width="24.5703125" style="11" bestFit="1" customWidth="1"/>
    <col min="6" max="6" width="48" style="11" bestFit="1" customWidth="1"/>
    <col min="7" max="7" width="28.42578125" style="11" bestFit="1" customWidth="1"/>
    <col min="8" max="8" width="10.5703125" style="11" bestFit="1" customWidth="1"/>
    <col min="9" max="9" width="15.42578125" style="11" bestFit="1" customWidth="1"/>
    <col min="10" max="10" width="13.42578125" style="11" bestFit="1" customWidth="1"/>
    <col min="11" max="11" width="5.5703125" style="11" bestFit="1" customWidth="1"/>
    <col min="12" max="16" width="11.42578125" style="11" customWidth="1"/>
    <col min="17" max="21" width="1.5703125" style="11" customWidth="1"/>
    <col min="22" max="58" width="18.42578125" style="11" hidden="1"/>
    <col min="59" max="16383" width="14" style="11" hidden="1"/>
    <col min="16384" max="16384" width="7.5703125" style="11" hidden="1"/>
  </cols>
  <sheetData>
    <row r="1" spans="1:16" s="2" customFormat="1" ht="25.15">
      <c r="A1" s="62" t="s">
        <v>1619</v>
      </c>
      <c r="B1" s="3"/>
      <c r="G1" s="4"/>
      <c r="N1" s="3"/>
    </row>
    <row r="2" spans="1:16" s="2" customFormat="1" ht="25.15">
      <c r="A2" s="4" t="str">
        <f>Cover!$E$13</f>
        <v>Master</v>
      </c>
      <c r="B2" s="3"/>
    </row>
    <row r="3" spans="1:16" s="2" customFormat="1" ht="25.15">
      <c r="A3" s="4">
        <f>Cover!$E$15</f>
        <v>2026</v>
      </c>
      <c r="B3" s="4"/>
      <c r="C3" s="4"/>
      <c r="D3" s="4"/>
    </row>
    <row r="4" spans="1:16" s="5" customFormat="1" ht="25.5" thickBot="1">
      <c r="A4" s="1305" t="s">
        <v>79</v>
      </c>
      <c r="B4" s="6"/>
    </row>
    <row r="5" spans="1:16" ht="17.649999999999999">
      <c r="A5" s="7"/>
      <c r="B5" s="8"/>
      <c r="C5" s="8"/>
      <c r="D5" s="9"/>
      <c r="E5" s="9"/>
      <c r="F5" s="9"/>
      <c r="G5" s="10"/>
      <c r="H5" s="10"/>
      <c r="I5" s="10"/>
      <c r="J5" s="10"/>
      <c r="K5" s="7"/>
      <c r="L5" s="68" t="s">
        <v>1997</v>
      </c>
      <c r="M5" s="66"/>
      <c r="N5" s="66"/>
      <c r="O5" s="66"/>
      <c r="P5" s="67"/>
    </row>
    <row r="6" spans="1:16" s="61" customFormat="1" ht="15">
      <c r="A6" s="21"/>
      <c r="B6" s="57"/>
      <c r="C6" s="57"/>
      <c r="D6" s="36" t="s">
        <v>165</v>
      </c>
      <c r="E6" s="36" t="s">
        <v>166</v>
      </c>
      <c r="F6" s="36" t="s">
        <v>1809</v>
      </c>
      <c r="G6" s="37" t="s">
        <v>2775</v>
      </c>
      <c r="H6" s="37" t="s">
        <v>175</v>
      </c>
      <c r="I6" s="37" t="s">
        <v>2844</v>
      </c>
      <c r="J6" s="37" t="s">
        <v>1790</v>
      </c>
      <c r="K6" s="37" t="s">
        <v>176</v>
      </c>
      <c r="L6" s="16">
        <v>2022</v>
      </c>
      <c r="M6" s="17">
        <v>2023</v>
      </c>
      <c r="N6" s="17">
        <v>2024</v>
      </c>
      <c r="O6" s="17">
        <v>2025</v>
      </c>
      <c r="P6" s="18">
        <v>2026</v>
      </c>
    </row>
    <row r="8" spans="1:16" s="27" customFormat="1" ht="17.649999999999999">
      <c r="B8" s="28" t="s">
        <v>3317</v>
      </c>
    </row>
    <row r="9" spans="1:16" ht="6" customHeight="1">
      <c r="B9" s="75"/>
    </row>
    <row r="10" spans="1:16" s="27" customFormat="1" ht="17.649999999999999">
      <c r="A10" s="12"/>
      <c r="B10" s="28" t="s">
        <v>3318</v>
      </c>
    </row>
    <row r="11" spans="1:16">
      <c r="A11" s="12"/>
    </row>
    <row r="12" spans="1:16" s="27" customFormat="1" ht="13.9">
      <c r="A12" s="12"/>
      <c r="B12" s="11"/>
      <c r="C12" s="345" t="s">
        <v>1935</v>
      </c>
    </row>
    <row r="14" spans="1:16">
      <c r="D14" s="20" t="s">
        <v>178</v>
      </c>
      <c r="E14" s="20" t="s">
        <v>211</v>
      </c>
      <c r="F14" s="11" t="s">
        <v>316</v>
      </c>
      <c r="G14" s="11" t="s">
        <v>488</v>
      </c>
      <c r="H14" s="21" t="s">
        <v>185</v>
      </c>
      <c r="I14" s="21"/>
      <c r="J14" s="21" t="s">
        <v>1628</v>
      </c>
      <c r="K14" s="7" t="s">
        <v>186</v>
      </c>
      <c r="L14" s="1117">
        <f t="shared" ref="L14:P17" si="0">SUM(L36,L53)</f>
        <v>0</v>
      </c>
      <c r="M14" s="1117">
        <f t="shared" si="0"/>
        <v>0</v>
      </c>
      <c r="N14" s="1117">
        <f t="shared" si="0"/>
        <v>0</v>
      </c>
      <c r="O14" s="1117">
        <f t="shared" si="0"/>
        <v>0</v>
      </c>
      <c r="P14" s="1117">
        <f t="shared" si="0"/>
        <v>0</v>
      </c>
    </row>
    <row r="15" spans="1:16">
      <c r="D15" s="20" t="s">
        <v>178</v>
      </c>
      <c r="E15" s="20" t="s">
        <v>211</v>
      </c>
      <c r="F15" s="11" t="s">
        <v>3319</v>
      </c>
      <c r="G15" s="11" t="s">
        <v>488</v>
      </c>
      <c r="H15" s="21" t="s">
        <v>185</v>
      </c>
      <c r="I15" s="21"/>
      <c r="J15" s="21" t="s">
        <v>1628</v>
      </c>
      <c r="K15" s="7" t="s">
        <v>186</v>
      </c>
      <c r="L15" s="1117">
        <f t="shared" si="0"/>
        <v>0</v>
      </c>
      <c r="M15" s="1117">
        <f t="shared" si="0"/>
        <v>0</v>
      </c>
      <c r="N15" s="1117">
        <f t="shared" si="0"/>
        <v>0</v>
      </c>
      <c r="O15" s="1117">
        <f t="shared" si="0"/>
        <v>0</v>
      </c>
      <c r="P15" s="1117">
        <f t="shared" si="0"/>
        <v>0</v>
      </c>
    </row>
    <row r="16" spans="1:16">
      <c r="D16" s="20" t="s">
        <v>178</v>
      </c>
      <c r="E16" s="20" t="s">
        <v>211</v>
      </c>
      <c r="F16" s="11" t="s">
        <v>3320</v>
      </c>
      <c r="G16" s="11" t="s">
        <v>488</v>
      </c>
      <c r="H16" s="21" t="s">
        <v>185</v>
      </c>
      <c r="I16" s="21"/>
      <c r="J16" s="21" t="s">
        <v>1628</v>
      </c>
      <c r="K16" s="7" t="s">
        <v>186</v>
      </c>
      <c r="L16" s="1117">
        <f t="shared" si="0"/>
        <v>0</v>
      </c>
      <c r="M16" s="1117">
        <f t="shared" si="0"/>
        <v>0</v>
      </c>
      <c r="N16" s="1117">
        <f t="shared" si="0"/>
        <v>0</v>
      </c>
      <c r="O16" s="1117">
        <f t="shared" si="0"/>
        <v>0</v>
      </c>
      <c r="P16" s="1117">
        <f t="shared" si="0"/>
        <v>0</v>
      </c>
    </row>
    <row r="17" spans="2:16" ht="13.9">
      <c r="B17" s="12"/>
      <c r="C17" s="29"/>
      <c r="D17" s="20" t="s">
        <v>178</v>
      </c>
      <c r="E17" s="20" t="s">
        <v>211</v>
      </c>
      <c r="F17" s="11" t="s">
        <v>3321</v>
      </c>
      <c r="H17" s="21" t="s">
        <v>185</v>
      </c>
      <c r="I17" s="21"/>
      <c r="J17" s="21" t="s">
        <v>1628</v>
      </c>
      <c r="K17" s="7" t="s">
        <v>186</v>
      </c>
      <c r="L17" s="1117">
        <f t="shared" si="0"/>
        <v>0</v>
      </c>
      <c r="M17" s="1117">
        <f t="shared" si="0"/>
        <v>0</v>
      </c>
      <c r="N17" s="1117">
        <f t="shared" si="0"/>
        <v>0</v>
      </c>
      <c r="O17" s="1117">
        <f t="shared" si="0"/>
        <v>0</v>
      </c>
      <c r="P17" s="1117">
        <f t="shared" si="0"/>
        <v>0</v>
      </c>
    </row>
    <row r="18" spans="2:16" ht="13.9">
      <c r="B18" s="12"/>
      <c r="C18" s="29"/>
      <c r="D18" s="29" t="s">
        <v>3322</v>
      </c>
      <c r="L18" s="1119">
        <f>SUM(L14:L17)</f>
        <v>0</v>
      </c>
      <c r="M18" s="1119">
        <f t="shared" ref="M18:P18" si="1">SUM(M14:M17)</f>
        <v>0</v>
      </c>
      <c r="N18" s="1119">
        <f t="shared" si="1"/>
        <v>0</v>
      </c>
      <c r="O18" s="1119">
        <f t="shared" si="1"/>
        <v>0</v>
      </c>
      <c r="P18" s="1119">
        <f t="shared" si="1"/>
        <v>0</v>
      </c>
    </row>
    <row r="19" spans="2:16" ht="13.9">
      <c r="B19" s="12"/>
      <c r="C19" s="29"/>
      <c r="D19" s="29"/>
      <c r="L19" s="399"/>
      <c r="M19" s="399"/>
      <c r="N19" s="399"/>
      <c r="O19" s="399"/>
      <c r="P19" s="399"/>
    </row>
    <row r="20" spans="2:16" ht="13.9">
      <c r="B20" s="12"/>
      <c r="C20" s="29"/>
      <c r="D20" s="29"/>
      <c r="L20" s="399"/>
      <c r="M20" s="399"/>
      <c r="N20" s="399"/>
      <c r="O20" s="399"/>
      <c r="P20" s="399"/>
    </row>
    <row r="21" spans="2:16" s="27" customFormat="1" ht="13.9">
      <c r="B21" s="11"/>
      <c r="C21" s="345" t="s">
        <v>3323</v>
      </c>
      <c r="L21" s="1109"/>
      <c r="M21" s="1109"/>
      <c r="N21" s="1109"/>
      <c r="O21" s="1109"/>
      <c r="P21" s="1109"/>
    </row>
    <row r="22" spans="2:16" ht="13.9">
      <c r="B22" s="12"/>
      <c r="C22" s="29"/>
      <c r="D22" s="29"/>
      <c r="L22" s="399"/>
      <c r="M22" s="399"/>
      <c r="N22" s="399"/>
      <c r="O22" s="399"/>
      <c r="P22" s="399"/>
    </row>
    <row r="23" spans="2:16">
      <c r="D23" s="20" t="s">
        <v>178</v>
      </c>
      <c r="E23" s="20" t="s">
        <v>211</v>
      </c>
      <c r="F23" s="11" t="s">
        <v>311</v>
      </c>
      <c r="G23" s="11" t="s">
        <v>488</v>
      </c>
      <c r="H23" s="21" t="s">
        <v>185</v>
      </c>
      <c r="I23" s="21"/>
      <c r="J23" s="21" t="s">
        <v>1628</v>
      </c>
      <c r="K23" s="7" t="s">
        <v>186</v>
      </c>
      <c r="L23" s="1117">
        <f t="shared" ref="L23:P27" si="2">SUM(L43,L60)</f>
        <v>0</v>
      </c>
      <c r="M23" s="1117">
        <f t="shared" si="2"/>
        <v>0</v>
      </c>
      <c r="N23" s="1117">
        <f t="shared" si="2"/>
        <v>0</v>
      </c>
      <c r="O23" s="1117">
        <f t="shared" si="2"/>
        <v>0</v>
      </c>
      <c r="P23" s="1117">
        <f t="shared" si="2"/>
        <v>0</v>
      </c>
    </row>
    <row r="24" spans="2:16">
      <c r="D24" s="20" t="s">
        <v>178</v>
      </c>
      <c r="E24" s="20" t="s">
        <v>211</v>
      </c>
      <c r="F24" s="11" t="s">
        <v>313</v>
      </c>
      <c r="G24" s="11" t="s">
        <v>488</v>
      </c>
      <c r="H24" s="21" t="s">
        <v>185</v>
      </c>
      <c r="I24" s="21"/>
      <c r="J24" s="21" t="s">
        <v>1628</v>
      </c>
      <c r="K24" s="7" t="s">
        <v>186</v>
      </c>
      <c r="L24" s="1117">
        <f t="shared" si="2"/>
        <v>0</v>
      </c>
      <c r="M24" s="1117">
        <f t="shared" si="2"/>
        <v>0</v>
      </c>
      <c r="N24" s="1117">
        <f t="shared" si="2"/>
        <v>0</v>
      </c>
      <c r="O24" s="1117">
        <f t="shared" si="2"/>
        <v>0</v>
      </c>
      <c r="P24" s="1117">
        <f t="shared" si="2"/>
        <v>0</v>
      </c>
    </row>
    <row r="25" spans="2:16">
      <c r="D25" s="20" t="s">
        <v>178</v>
      </c>
      <c r="E25" s="20" t="s">
        <v>211</v>
      </c>
      <c r="F25" s="11" t="s">
        <v>315</v>
      </c>
      <c r="G25" s="11" t="s">
        <v>488</v>
      </c>
      <c r="H25" s="21" t="s">
        <v>185</v>
      </c>
      <c r="I25" s="21"/>
      <c r="J25" s="21" t="s">
        <v>1628</v>
      </c>
      <c r="K25" s="7" t="s">
        <v>186</v>
      </c>
      <c r="L25" s="1117">
        <f>SUM(L45,L62)</f>
        <v>0</v>
      </c>
      <c r="M25" s="1117">
        <f t="shared" si="2"/>
        <v>0</v>
      </c>
      <c r="N25" s="1117">
        <f t="shared" si="2"/>
        <v>0</v>
      </c>
      <c r="O25" s="1117">
        <f t="shared" si="2"/>
        <v>0</v>
      </c>
      <c r="P25" s="1117">
        <f t="shared" si="2"/>
        <v>0</v>
      </c>
    </row>
    <row r="26" spans="2:16">
      <c r="D26" s="20" t="s">
        <v>178</v>
      </c>
      <c r="E26" s="20" t="s">
        <v>211</v>
      </c>
      <c r="F26" s="11" t="s">
        <v>3324</v>
      </c>
      <c r="G26" s="11" t="s">
        <v>488</v>
      </c>
      <c r="H26" s="21" t="s">
        <v>185</v>
      </c>
      <c r="I26" s="21"/>
      <c r="J26" s="21" t="s">
        <v>1628</v>
      </c>
      <c r="K26" s="7" t="s">
        <v>186</v>
      </c>
      <c r="L26" s="1117">
        <f t="shared" si="2"/>
        <v>0</v>
      </c>
      <c r="M26" s="1117">
        <f t="shared" si="2"/>
        <v>0</v>
      </c>
      <c r="N26" s="1117">
        <f t="shared" si="2"/>
        <v>0</v>
      </c>
      <c r="O26" s="1117">
        <f t="shared" si="2"/>
        <v>0</v>
      </c>
      <c r="P26" s="1117">
        <f t="shared" si="2"/>
        <v>0</v>
      </c>
    </row>
    <row r="27" spans="2:16">
      <c r="D27" s="20" t="s">
        <v>178</v>
      </c>
      <c r="E27" s="20" t="s">
        <v>211</v>
      </c>
      <c r="F27" s="11" t="s">
        <v>3325</v>
      </c>
      <c r="G27" s="11" t="s">
        <v>488</v>
      </c>
      <c r="H27" s="21" t="s">
        <v>185</v>
      </c>
      <c r="I27" s="21"/>
      <c r="J27" s="21" t="s">
        <v>1628</v>
      </c>
      <c r="K27" s="7" t="s">
        <v>186</v>
      </c>
      <c r="L27" s="1117">
        <f t="shared" si="2"/>
        <v>0</v>
      </c>
      <c r="M27" s="1117">
        <f t="shared" si="2"/>
        <v>0</v>
      </c>
      <c r="N27" s="1117">
        <f t="shared" si="2"/>
        <v>0</v>
      </c>
      <c r="O27" s="1117">
        <f t="shared" si="2"/>
        <v>0</v>
      </c>
      <c r="P27" s="1117">
        <f t="shared" si="2"/>
        <v>0</v>
      </c>
    </row>
    <row r="28" spans="2:16" ht="13.9">
      <c r="B28" s="12"/>
      <c r="C28" s="29"/>
      <c r="D28" s="29" t="s">
        <v>3326</v>
      </c>
      <c r="L28" s="1119">
        <f>SUM(L23:L27)</f>
        <v>0</v>
      </c>
      <c r="M28" s="1119">
        <f t="shared" ref="M28:P28" si="3">SUM(M23:M27)</f>
        <v>0</v>
      </c>
      <c r="N28" s="1119">
        <f t="shared" si="3"/>
        <v>0</v>
      </c>
      <c r="O28" s="1119">
        <f t="shared" si="3"/>
        <v>0</v>
      </c>
      <c r="P28" s="1119">
        <f t="shared" si="3"/>
        <v>0</v>
      </c>
    </row>
    <row r="29" spans="2:16" ht="13.9">
      <c r="B29" s="12"/>
      <c r="C29" s="29"/>
      <c r="D29" s="20"/>
      <c r="E29" s="20"/>
      <c r="H29" s="21"/>
      <c r="I29" s="21"/>
      <c r="J29" s="21"/>
      <c r="K29" s="7"/>
      <c r="L29" s="399"/>
      <c r="M29" s="399"/>
      <c r="N29" s="399"/>
      <c r="O29" s="399"/>
      <c r="P29" s="399"/>
    </row>
    <row r="30" spans="2:16" ht="13.9">
      <c r="B30" s="12"/>
      <c r="C30" s="29"/>
      <c r="D30" s="20" t="s">
        <v>3327</v>
      </c>
      <c r="E30" s="20" t="s">
        <v>211</v>
      </c>
      <c r="G30" s="11" t="s">
        <v>488</v>
      </c>
      <c r="H30" s="21" t="s">
        <v>185</v>
      </c>
      <c r="I30" s="21"/>
      <c r="J30" s="21" t="s">
        <v>1628</v>
      </c>
      <c r="K30" s="7" t="s">
        <v>186</v>
      </c>
      <c r="L30" s="1119">
        <f>L28+L18</f>
        <v>0</v>
      </c>
      <c r="M30" s="1119">
        <f t="shared" ref="M30:P30" si="4">M28+M18</f>
        <v>0</v>
      </c>
      <c r="N30" s="1119">
        <f t="shared" si="4"/>
        <v>0</v>
      </c>
      <c r="O30" s="1119">
        <f t="shared" si="4"/>
        <v>0</v>
      </c>
      <c r="P30" s="1119">
        <f t="shared" si="4"/>
        <v>0</v>
      </c>
    </row>
    <row r="31" spans="2:16" ht="13.9">
      <c r="B31" s="12"/>
      <c r="C31" s="29"/>
      <c r="D31" s="20"/>
      <c r="E31" s="20"/>
      <c r="H31" s="21"/>
      <c r="I31" s="21"/>
      <c r="J31" s="21"/>
      <c r="K31" s="7"/>
      <c r="L31" s="399"/>
      <c r="M31" s="399"/>
      <c r="N31" s="399"/>
      <c r="O31" s="399"/>
      <c r="P31" s="399"/>
    </row>
    <row r="32" spans="2:16" s="27" customFormat="1" ht="17.649999999999999">
      <c r="B32" s="28" t="s">
        <v>2837</v>
      </c>
      <c r="L32" s="1109"/>
      <c r="M32" s="1109"/>
      <c r="N32" s="1109"/>
      <c r="O32" s="1109"/>
      <c r="P32" s="1109"/>
    </row>
    <row r="34" spans="3:16" s="27" customFormat="1" ht="13.9">
      <c r="C34" s="345" t="s">
        <v>1935</v>
      </c>
      <c r="L34" s="1109"/>
      <c r="M34" s="1109"/>
      <c r="N34" s="1109"/>
      <c r="O34" s="1109"/>
      <c r="P34" s="1109"/>
    </row>
    <row r="35" spans="3:16">
      <c r="L35" s="399"/>
      <c r="M35" s="399"/>
      <c r="N35" s="399"/>
      <c r="O35" s="399"/>
      <c r="P35" s="399"/>
    </row>
    <row r="36" spans="3:16">
      <c r="D36" s="20" t="s">
        <v>178</v>
      </c>
      <c r="E36" s="20" t="s">
        <v>211</v>
      </c>
      <c r="F36" s="11" t="s">
        <v>316</v>
      </c>
      <c r="G36" s="11" t="s">
        <v>488</v>
      </c>
      <c r="H36" s="21" t="s">
        <v>185</v>
      </c>
      <c r="I36" s="21"/>
      <c r="J36" s="21" t="s">
        <v>2809</v>
      </c>
      <c r="K36" s="7" t="s">
        <v>186</v>
      </c>
      <c r="L36" s="728"/>
      <c r="M36" s="728"/>
      <c r="N36" s="728"/>
      <c r="O36" s="728"/>
      <c r="P36" s="728"/>
    </row>
    <row r="37" spans="3:16">
      <c r="D37" s="20" t="s">
        <v>178</v>
      </c>
      <c r="E37" s="20" t="s">
        <v>211</v>
      </c>
      <c r="F37" s="11" t="s">
        <v>3319</v>
      </c>
      <c r="G37" s="11" t="s">
        <v>488</v>
      </c>
      <c r="H37" s="21" t="s">
        <v>185</v>
      </c>
      <c r="I37" s="21"/>
      <c r="J37" s="21" t="s">
        <v>2809</v>
      </c>
      <c r="K37" s="7" t="s">
        <v>186</v>
      </c>
      <c r="L37" s="728"/>
      <c r="M37" s="728"/>
      <c r="N37" s="728"/>
      <c r="O37" s="728"/>
      <c r="P37" s="728"/>
    </row>
    <row r="38" spans="3:16">
      <c r="D38" s="20" t="s">
        <v>178</v>
      </c>
      <c r="E38" s="20" t="s">
        <v>211</v>
      </c>
      <c r="F38" s="11" t="s">
        <v>3320</v>
      </c>
      <c r="G38" s="11" t="s">
        <v>488</v>
      </c>
      <c r="H38" s="21" t="s">
        <v>185</v>
      </c>
      <c r="I38" s="21"/>
      <c r="J38" s="21" t="s">
        <v>2809</v>
      </c>
      <c r="K38" s="7" t="s">
        <v>186</v>
      </c>
      <c r="L38" s="728"/>
      <c r="M38" s="728"/>
      <c r="N38" s="728"/>
      <c r="O38" s="728"/>
      <c r="P38" s="728"/>
    </row>
    <row r="39" spans="3:16" ht="13.9">
      <c r="C39" s="29"/>
      <c r="D39" s="20" t="s">
        <v>178</v>
      </c>
      <c r="E39" s="20" t="s">
        <v>211</v>
      </c>
      <c r="F39" s="11" t="s">
        <v>3321</v>
      </c>
      <c r="H39" s="21" t="s">
        <v>185</v>
      </c>
      <c r="I39" s="21"/>
      <c r="J39" s="21" t="s">
        <v>2809</v>
      </c>
      <c r="K39" s="7" t="s">
        <v>186</v>
      </c>
      <c r="L39" s="728"/>
      <c r="M39" s="728"/>
      <c r="N39" s="728"/>
      <c r="O39" s="728"/>
      <c r="P39" s="728"/>
    </row>
    <row r="40" spans="3:16" ht="13.9">
      <c r="C40" s="29"/>
      <c r="D40" s="29"/>
      <c r="L40" s="399"/>
      <c r="M40" s="399"/>
      <c r="N40" s="399"/>
      <c r="O40" s="399"/>
      <c r="P40" s="399"/>
    </row>
    <row r="41" spans="3:16" s="27" customFormat="1" ht="13.9">
      <c r="C41" s="345" t="s">
        <v>3323</v>
      </c>
      <c r="L41" s="1109"/>
      <c r="M41" s="1109"/>
      <c r="N41" s="1109"/>
      <c r="O41" s="1109"/>
      <c r="P41" s="1109"/>
    </row>
    <row r="42" spans="3:16" ht="13.9">
      <c r="C42" s="29"/>
      <c r="D42" s="29"/>
      <c r="L42" s="399"/>
      <c r="M42" s="399"/>
      <c r="N42" s="399"/>
      <c r="O42" s="399"/>
      <c r="P42" s="399"/>
    </row>
    <row r="43" spans="3:16">
      <c r="D43" s="20" t="s">
        <v>178</v>
      </c>
      <c r="E43" s="20" t="s">
        <v>211</v>
      </c>
      <c r="F43" s="11" t="s">
        <v>311</v>
      </c>
      <c r="G43" s="11" t="s">
        <v>3328</v>
      </c>
      <c r="H43" s="21" t="s">
        <v>185</v>
      </c>
      <c r="I43" s="21"/>
      <c r="J43" s="21" t="s">
        <v>2809</v>
      </c>
      <c r="K43" s="7" t="s">
        <v>186</v>
      </c>
      <c r="L43" s="728"/>
      <c r="M43" s="728"/>
      <c r="N43" s="728"/>
      <c r="O43" s="728"/>
      <c r="P43" s="728"/>
    </row>
    <row r="44" spans="3:16">
      <c r="D44" s="20" t="s">
        <v>178</v>
      </c>
      <c r="E44" s="20" t="s">
        <v>211</v>
      </c>
      <c r="F44" s="11" t="s">
        <v>313</v>
      </c>
      <c r="G44" s="11" t="s">
        <v>3328</v>
      </c>
      <c r="H44" s="21" t="s">
        <v>185</v>
      </c>
      <c r="I44" s="21"/>
      <c r="J44" s="21" t="s">
        <v>2809</v>
      </c>
      <c r="K44" s="7" t="s">
        <v>186</v>
      </c>
      <c r="L44" s="728"/>
      <c r="M44" s="728"/>
      <c r="N44" s="728"/>
      <c r="O44" s="728"/>
      <c r="P44" s="728"/>
    </row>
    <row r="45" spans="3:16" ht="13.5" customHeight="1">
      <c r="D45" s="20" t="s">
        <v>178</v>
      </c>
      <c r="E45" s="20" t="s">
        <v>211</v>
      </c>
      <c r="F45" s="11" t="s">
        <v>315</v>
      </c>
      <c r="G45" s="11" t="s">
        <v>3328</v>
      </c>
      <c r="H45" s="21" t="s">
        <v>185</v>
      </c>
      <c r="I45" s="21"/>
      <c r="J45" s="21" t="s">
        <v>2809</v>
      </c>
      <c r="K45" s="7" t="s">
        <v>186</v>
      </c>
      <c r="L45" s="1216">
        <f>'5.08 Vehicles'!V56</f>
        <v>0</v>
      </c>
      <c r="M45" s="1216">
        <f>'5.08 Vehicles'!W56</f>
        <v>0</v>
      </c>
      <c r="N45" s="1216">
        <f>'5.08 Vehicles'!X56</f>
        <v>0</v>
      </c>
      <c r="O45" s="1216">
        <f>'5.08 Vehicles'!Y56</f>
        <v>0</v>
      </c>
      <c r="P45" s="1216">
        <f>'5.08 Vehicles'!Z56</f>
        <v>0</v>
      </c>
    </row>
    <row r="46" spans="3:16">
      <c r="D46" s="20" t="s">
        <v>178</v>
      </c>
      <c r="E46" s="20" t="s">
        <v>211</v>
      </c>
      <c r="F46" s="11" t="s">
        <v>3324</v>
      </c>
      <c r="G46" s="11" t="s">
        <v>3328</v>
      </c>
      <c r="H46" s="21" t="s">
        <v>185</v>
      </c>
      <c r="I46" s="21"/>
      <c r="J46" s="21" t="s">
        <v>2809</v>
      </c>
      <c r="K46" s="7" t="s">
        <v>186</v>
      </c>
      <c r="L46" s="728"/>
      <c r="M46" s="728"/>
      <c r="N46" s="728"/>
      <c r="O46" s="728"/>
      <c r="P46" s="728"/>
    </row>
    <row r="47" spans="3:16">
      <c r="D47" s="20" t="s">
        <v>178</v>
      </c>
      <c r="E47" s="20" t="s">
        <v>211</v>
      </c>
      <c r="F47" s="11" t="s">
        <v>3325</v>
      </c>
      <c r="G47" s="11" t="s">
        <v>3328</v>
      </c>
      <c r="H47" s="21" t="s">
        <v>185</v>
      </c>
      <c r="I47" s="21"/>
      <c r="J47" s="21" t="s">
        <v>2809</v>
      </c>
      <c r="K47" s="7" t="s">
        <v>186</v>
      </c>
      <c r="L47" s="728"/>
      <c r="M47" s="728"/>
      <c r="N47" s="728"/>
      <c r="O47" s="728"/>
      <c r="P47" s="728"/>
    </row>
    <row r="49" spans="2:16" s="27" customFormat="1" ht="17.649999999999999">
      <c r="B49" s="28" t="s">
        <v>3259</v>
      </c>
      <c r="L49" s="1109"/>
      <c r="M49" s="1109"/>
      <c r="N49" s="1109"/>
      <c r="O49" s="1109"/>
      <c r="P49" s="1109"/>
    </row>
    <row r="50" spans="2:16">
      <c r="L50" s="399"/>
      <c r="M50" s="399"/>
      <c r="N50" s="399"/>
      <c r="O50" s="399"/>
      <c r="P50" s="399"/>
    </row>
    <row r="51" spans="2:16" s="27" customFormat="1" ht="13.9">
      <c r="B51" s="11"/>
      <c r="C51" s="345" t="s">
        <v>1935</v>
      </c>
      <c r="L51" s="1109"/>
      <c r="M51" s="1109"/>
      <c r="N51" s="1109"/>
      <c r="O51" s="1109"/>
      <c r="P51" s="1109"/>
    </row>
    <row r="52" spans="2:16">
      <c r="L52" s="399"/>
      <c r="M52" s="399"/>
      <c r="N52" s="399"/>
      <c r="O52" s="399"/>
      <c r="P52" s="399"/>
    </row>
    <row r="53" spans="2:16">
      <c r="D53" s="20" t="s">
        <v>178</v>
      </c>
      <c r="E53" s="20" t="s">
        <v>211</v>
      </c>
      <c r="F53" s="11" t="s">
        <v>3329</v>
      </c>
      <c r="G53" s="11" t="s">
        <v>488</v>
      </c>
      <c r="H53" s="21" t="s">
        <v>185</v>
      </c>
      <c r="I53" s="21" t="s">
        <v>2844</v>
      </c>
      <c r="J53" s="21"/>
      <c r="K53" s="7" t="s">
        <v>186</v>
      </c>
      <c r="L53" s="728"/>
      <c r="M53" s="728"/>
      <c r="N53" s="728"/>
      <c r="O53" s="728"/>
      <c r="P53" s="728"/>
    </row>
    <row r="54" spans="2:16">
      <c r="D54" s="20" t="s">
        <v>178</v>
      </c>
      <c r="E54" s="20" t="s">
        <v>211</v>
      </c>
      <c r="F54" s="11" t="s">
        <v>3319</v>
      </c>
      <c r="G54" s="11" t="s">
        <v>488</v>
      </c>
      <c r="H54" s="21" t="s">
        <v>185</v>
      </c>
      <c r="I54" s="21" t="s">
        <v>2844</v>
      </c>
      <c r="J54" s="21"/>
      <c r="K54" s="7" t="s">
        <v>186</v>
      </c>
      <c r="L54" s="728"/>
      <c r="M54" s="728"/>
      <c r="N54" s="728"/>
      <c r="O54" s="728"/>
      <c r="P54" s="728"/>
    </row>
    <row r="55" spans="2:16">
      <c r="D55" s="20" t="s">
        <v>178</v>
      </c>
      <c r="E55" s="20" t="s">
        <v>211</v>
      </c>
      <c r="F55" s="11" t="s">
        <v>3320</v>
      </c>
      <c r="G55" s="11" t="s">
        <v>488</v>
      </c>
      <c r="H55" s="21" t="s">
        <v>185</v>
      </c>
      <c r="I55" s="21" t="s">
        <v>2844</v>
      </c>
      <c r="J55" s="21"/>
      <c r="K55" s="7" t="s">
        <v>186</v>
      </c>
      <c r="L55" s="728"/>
      <c r="M55" s="728"/>
      <c r="N55" s="728"/>
      <c r="O55" s="728"/>
      <c r="P55" s="728"/>
    </row>
    <row r="56" spans="2:16" ht="13.9">
      <c r="B56" s="12"/>
      <c r="C56" s="29"/>
      <c r="D56" s="20" t="s">
        <v>178</v>
      </c>
      <c r="E56" s="20" t="s">
        <v>211</v>
      </c>
      <c r="F56" s="11" t="s">
        <v>3321</v>
      </c>
      <c r="H56" s="21" t="s">
        <v>185</v>
      </c>
      <c r="I56" s="21" t="s">
        <v>2844</v>
      </c>
      <c r="J56" s="21"/>
      <c r="K56" s="7" t="s">
        <v>186</v>
      </c>
      <c r="L56" s="728"/>
      <c r="M56" s="728"/>
      <c r="N56" s="728"/>
      <c r="O56" s="728"/>
      <c r="P56" s="728"/>
    </row>
    <row r="57" spans="2:16" ht="13.9">
      <c r="B57" s="12"/>
      <c r="C57" s="29"/>
      <c r="D57" s="29"/>
      <c r="L57" s="399"/>
      <c r="M57" s="399"/>
      <c r="N57" s="399"/>
      <c r="O57" s="399"/>
      <c r="P57" s="399"/>
    </row>
    <row r="58" spans="2:16" s="27" customFormat="1" ht="13.9">
      <c r="B58" s="11"/>
      <c r="C58" s="345" t="s">
        <v>3323</v>
      </c>
      <c r="L58" s="1109"/>
      <c r="M58" s="1109"/>
      <c r="N58" s="1109"/>
      <c r="O58" s="1109"/>
      <c r="P58" s="1109"/>
    </row>
    <row r="59" spans="2:16" ht="13.9">
      <c r="B59" s="12"/>
      <c r="C59" s="29"/>
      <c r="D59" s="29"/>
      <c r="L59" s="399"/>
      <c r="M59" s="399"/>
      <c r="N59" s="399"/>
      <c r="O59" s="399"/>
      <c r="P59" s="399"/>
    </row>
    <row r="60" spans="2:16">
      <c r="D60" s="20" t="s">
        <v>178</v>
      </c>
      <c r="E60" s="20" t="s">
        <v>211</v>
      </c>
      <c r="F60" s="11" t="s">
        <v>311</v>
      </c>
      <c r="G60" s="11" t="s">
        <v>3328</v>
      </c>
      <c r="H60" s="21" t="s">
        <v>185</v>
      </c>
      <c r="I60" s="21" t="s">
        <v>2844</v>
      </c>
      <c r="J60" s="21"/>
      <c r="K60" s="7" t="s">
        <v>186</v>
      </c>
      <c r="L60" s="728"/>
      <c r="M60" s="728"/>
      <c r="N60" s="728"/>
      <c r="O60" s="728"/>
      <c r="P60" s="728"/>
    </row>
    <row r="61" spans="2:16">
      <c r="D61" s="20" t="s">
        <v>178</v>
      </c>
      <c r="E61" s="20" t="s">
        <v>211</v>
      </c>
      <c r="F61" s="11" t="s">
        <v>313</v>
      </c>
      <c r="G61" s="11" t="s">
        <v>3328</v>
      </c>
      <c r="H61" s="21" t="s">
        <v>185</v>
      </c>
      <c r="I61" s="21" t="s">
        <v>2844</v>
      </c>
      <c r="J61" s="21"/>
      <c r="K61" s="7" t="s">
        <v>186</v>
      </c>
      <c r="L61" s="728"/>
      <c r="M61" s="728"/>
      <c r="N61" s="728"/>
      <c r="O61" s="728"/>
      <c r="P61" s="728"/>
    </row>
    <row r="62" spans="2:16" ht="13.9">
      <c r="D62" s="20" t="s">
        <v>178</v>
      </c>
      <c r="E62" s="20" t="s">
        <v>211</v>
      </c>
      <c r="F62" s="11" t="s">
        <v>315</v>
      </c>
      <c r="G62" s="11" t="s">
        <v>3328</v>
      </c>
      <c r="H62" s="21" t="s">
        <v>185</v>
      </c>
      <c r="I62" s="21" t="s">
        <v>2844</v>
      </c>
      <c r="J62" s="21"/>
      <c r="K62" s="7" t="s">
        <v>186</v>
      </c>
      <c r="L62" s="1216">
        <f>'5.08 Vehicles'!V88</f>
        <v>0</v>
      </c>
      <c r="M62" s="1216">
        <f>'5.08 Vehicles'!W88</f>
        <v>0</v>
      </c>
      <c r="N62" s="1216">
        <f>'5.08 Vehicles'!X88</f>
        <v>0</v>
      </c>
      <c r="O62" s="1216">
        <f>'5.08 Vehicles'!Y88</f>
        <v>0</v>
      </c>
      <c r="P62" s="1216">
        <f>'5.08 Vehicles'!Z88</f>
        <v>0</v>
      </c>
    </row>
    <row r="63" spans="2:16">
      <c r="D63" s="20" t="s">
        <v>178</v>
      </c>
      <c r="E63" s="20" t="s">
        <v>211</v>
      </c>
      <c r="F63" s="11" t="s">
        <v>3324</v>
      </c>
      <c r="G63" s="11" t="s">
        <v>3328</v>
      </c>
      <c r="H63" s="21" t="s">
        <v>185</v>
      </c>
      <c r="I63" s="21" t="s">
        <v>2844</v>
      </c>
      <c r="J63" s="21"/>
      <c r="K63" s="7" t="s">
        <v>186</v>
      </c>
      <c r="L63" s="728"/>
      <c r="M63" s="728"/>
      <c r="N63" s="728"/>
      <c r="O63" s="728"/>
      <c r="P63" s="728"/>
    </row>
    <row r="64" spans="2:16">
      <c r="D64" s="20" t="s">
        <v>178</v>
      </c>
      <c r="E64" s="20" t="s">
        <v>211</v>
      </c>
      <c r="F64" s="11" t="s">
        <v>3325</v>
      </c>
      <c r="G64" s="11" t="s">
        <v>3328</v>
      </c>
      <c r="H64" s="21" t="s">
        <v>185</v>
      </c>
      <c r="I64" s="21" t="s">
        <v>2844</v>
      </c>
      <c r="J64" s="21"/>
      <c r="K64" s="7" t="s">
        <v>186</v>
      </c>
      <c r="L64" s="728"/>
      <c r="M64" s="728"/>
      <c r="N64" s="728"/>
      <c r="O64" s="728"/>
      <c r="P64" s="728"/>
    </row>
    <row r="67" spans="1:16" s="21" customFormat="1" ht="17.649999999999999">
      <c r="A67" s="792"/>
      <c r="B67" s="792" t="s">
        <v>3330</v>
      </c>
      <c r="C67" s="791"/>
      <c r="D67" s="791"/>
      <c r="E67" s="791"/>
      <c r="F67" s="791"/>
      <c r="G67" s="791"/>
      <c r="H67" s="791"/>
      <c r="I67" s="791"/>
      <c r="J67" s="791"/>
      <c r="K67" s="791"/>
      <c r="L67" s="791"/>
      <c r="M67" s="791"/>
      <c r="N67" s="791"/>
      <c r="O67" s="791"/>
      <c r="P67" s="791"/>
    </row>
    <row r="68" spans="1:16" s="21" customFormat="1">
      <c r="B68" s="11"/>
      <c r="C68" s="11"/>
      <c r="D68" s="11"/>
      <c r="E68" s="11"/>
      <c r="F68" s="11"/>
      <c r="G68" s="11"/>
      <c r="H68" s="11"/>
      <c r="I68" s="11"/>
      <c r="J68" s="11"/>
      <c r="K68" s="11"/>
    </row>
    <row r="69" spans="1:16" s="21" customFormat="1">
      <c r="B69" s="11"/>
      <c r="C69" s="11"/>
      <c r="D69" s="11"/>
      <c r="E69" s="11"/>
      <c r="F69" s="11" t="s">
        <v>3331</v>
      </c>
      <c r="G69" s="11" t="s">
        <v>488</v>
      </c>
      <c r="H69" s="11" t="s">
        <v>185</v>
      </c>
      <c r="J69" s="11"/>
      <c r="K69" s="11" t="s">
        <v>186</v>
      </c>
      <c r="L69" s="1348"/>
      <c r="M69" s="1348"/>
      <c r="N69" s="1348"/>
      <c r="O69" s="1348"/>
      <c r="P69" s="1348"/>
    </row>
    <row r="70" spans="1:16">
      <c r="F70" s="11" t="s">
        <v>3332</v>
      </c>
      <c r="G70" s="11" t="s">
        <v>488</v>
      </c>
      <c r="H70" s="11" t="s">
        <v>185</v>
      </c>
      <c r="K70" s="11" t="s">
        <v>186</v>
      </c>
      <c r="L70" s="1345"/>
      <c r="M70" s="1345"/>
      <c r="N70" s="1345"/>
      <c r="O70" s="1345"/>
      <c r="P70" s="1345"/>
    </row>
    <row r="72" spans="1:16" s="27" customFormat="1" ht="17.649999999999999">
      <c r="B72"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22E8DEB2-E3E9-43D4-9E9B-4A94137CC641}">
            <xm:f>Cover!$E$15&lt;&gt;L$6</xm:f>
            <x14:dxf>
              <fill>
                <patternFill>
                  <bgColor theme="0" tint="-0.24994659260841701"/>
                </patternFill>
              </fill>
            </x14:dxf>
          </x14:cfRule>
          <x14:cfRule type="expression" priority="38" id="{3003D95D-A5B6-4578-A6BF-FE03D012AE60}">
            <xm:f>Cover!$E$15=L$6</xm:f>
            <x14:dxf>
              <fill>
                <patternFill>
                  <bgColor theme="7" tint="0.59996337778862885"/>
                </patternFill>
              </fill>
            </x14:dxf>
          </x14:cfRule>
          <xm:sqref>L36:P39 L43:P44</xm:sqref>
        </x14:conditionalFormatting>
        <x14:conditionalFormatting xmlns:xm="http://schemas.microsoft.com/office/excel/2006/main">
          <x14:cfRule type="expression" priority="5" id="{57077EA3-771A-471F-BD4A-9EF18E327BC3}">
            <xm:f>Cover!$E$15&lt;&gt;L$6</xm:f>
            <x14:dxf>
              <fill>
                <patternFill>
                  <bgColor theme="0" tint="-0.24994659260841701"/>
                </patternFill>
              </fill>
            </x14:dxf>
          </x14:cfRule>
          <x14:cfRule type="expression" priority="6" id="{9FB7F847-63C0-4570-973D-1DAF39316D79}">
            <xm:f>Cover!$E$15=L$6</xm:f>
            <x14:dxf>
              <fill>
                <patternFill>
                  <bgColor theme="7" tint="0.59996337778862885"/>
                </patternFill>
              </fill>
            </x14:dxf>
          </x14:cfRule>
          <xm:sqref>L46:P47</xm:sqref>
        </x14:conditionalFormatting>
        <x14:conditionalFormatting xmlns:xm="http://schemas.microsoft.com/office/excel/2006/main">
          <x14:cfRule type="expression" priority="35" id="{F8060207-5C3E-4134-9077-036E06494EB3}">
            <xm:f>Cover!$E$15&lt;&gt;L$6</xm:f>
            <x14:dxf>
              <fill>
                <patternFill>
                  <bgColor theme="0" tint="-0.24994659260841701"/>
                </patternFill>
              </fill>
            </x14:dxf>
          </x14:cfRule>
          <x14:cfRule type="expression" priority="36" id="{57E27AA4-4DEF-4F7F-8692-2465EB747C04}">
            <xm:f>Cover!$E$15=L$6</xm:f>
            <x14:dxf>
              <fill>
                <patternFill>
                  <bgColor theme="7" tint="0.59996337778862885"/>
                </patternFill>
              </fill>
            </x14:dxf>
          </x14:cfRule>
          <xm:sqref>L53:P56</xm:sqref>
        </x14:conditionalFormatting>
        <x14:conditionalFormatting xmlns:xm="http://schemas.microsoft.com/office/excel/2006/main">
          <x14:cfRule type="expression" priority="29" id="{65F7EAD9-7AC1-4C80-A0AC-3BD10DDEB74C}">
            <xm:f>Cover!$E$15&lt;&gt;L$6</xm:f>
            <x14:dxf>
              <fill>
                <patternFill>
                  <bgColor theme="0" tint="-0.24994659260841701"/>
                </patternFill>
              </fill>
            </x14:dxf>
          </x14:cfRule>
          <x14:cfRule type="expression" priority="30" id="{E64C4BD6-5C22-47AF-8325-C6A4EA6610A8}">
            <xm:f>Cover!$E$15=L$6</xm:f>
            <x14:dxf>
              <fill>
                <patternFill>
                  <bgColor theme="7" tint="0.59996337778862885"/>
                </patternFill>
              </fill>
            </x14:dxf>
          </x14:cfRule>
          <xm:sqref>L60:P61</xm:sqref>
        </x14:conditionalFormatting>
        <x14:conditionalFormatting xmlns:xm="http://schemas.microsoft.com/office/excel/2006/main">
          <x14:cfRule type="expression" priority="27" id="{8E6847CA-832B-46D6-869B-7DC61CF4E666}">
            <xm:f>Cover!$E$15&lt;&gt;L$6</xm:f>
            <x14:dxf>
              <fill>
                <patternFill>
                  <bgColor theme="0" tint="-0.24994659260841701"/>
                </patternFill>
              </fill>
            </x14:dxf>
          </x14:cfRule>
          <x14:cfRule type="expression" priority="28" id="{CFB1F51B-23EA-4B7F-AFB1-EBC0DB91560F}">
            <xm:f>Cover!$E$15=L$6</xm:f>
            <x14:dxf>
              <fill>
                <patternFill>
                  <bgColor theme="7" tint="0.59996337778862885"/>
                </patternFill>
              </fill>
            </x14:dxf>
          </x14:cfRule>
          <xm:sqref>L63:P64</xm:sqref>
        </x14:conditionalFormatting>
        <x14:conditionalFormatting xmlns:xm="http://schemas.microsoft.com/office/excel/2006/main">
          <x14:cfRule type="expression" priority="1" id="{9EC134AF-1AE6-4B32-A9F7-E6F4961213DC}">
            <xm:f>Cover!$E$15&lt;&gt;L$6</xm:f>
            <x14:dxf>
              <fill>
                <patternFill>
                  <bgColor theme="0" tint="-0.24994659260841701"/>
                </patternFill>
              </fill>
            </x14:dxf>
          </x14:cfRule>
          <x14:cfRule type="expression" priority="2" id="{A3655678-C74B-4719-928A-DAC48815EFC4}">
            <xm:f>Cover!$E$15=L$6</xm:f>
            <x14:dxf>
              <fill>
                <patternFill>
                  <bgColor theme="7" tint="0.59996337778862885"/>
                </patternFill>
              </fill>
            </x14:dxf>
          </x14:cfRule>
          <xm:sqref>L69:P70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E9E2-5D52-468F-8FD0-88D145F9DE29}">
  <sheetPr codeName="Sheet57">
    <tabColor rgb="FFFF0066"/>
    <pageSetUpPr autoPageBreaks="0"/>
  </sheetPr>
  <dimension ref="A1:AM175"/>
  <sheetViews>
    <sheetView zoomScale="55" zoomScaleNormal="55" workbookViewId="0">
      <pane ySplit="6" topLeftCell="A7" activePane="bottomLeft" state="frozen"/>
      <selection pane="bottomLeft" activeCell="D90" sqref="D90"/>
      <selection activeCell="G59" sqref="G59"/>
    </sheetView>
  </sheetViews>
  <sheetFormatPr defaultColWidth="0" defaultRowHeight="13.5"/>
  <cols>
    <col min="1" max="1" width="14.42578125" style="11" customWidth="1"/>
    <col min="2" max="2" width="1.5703125" style="11" customWidth="1"/>
    <col min="3" max="3" width="24.5703125" style="11" bestFit="1" customWidth="1"/>
    <col min="4" max="4" width="29.5703125" style="11" customWidth="1"/>
    <col min="5" max="5" width="41.5703125" style="11" customWidth="1"/>
    <col min="6" max="6" width="22.5703125" style="11" customWidth="1"/>
    <col min="7" max="7" width="25.5703125" style="11" bestFit="1" customWidth="1"/>
    <col min="8" max="8" width="10.42578125" style="11" bestFit="1" customWidth="1"/>
    <col min="9" max="9" width="13.5703125" style="11" bestFit="1" customWidth="1"/>
    <col min="10" max="10" width="10.42578125" style="11" customWidth="1"/>
    <col min="11" max="15" width="18.42578125" style="11" customWidth="1"/>
    <col min="16" max="20" width="1.5703125" style="11" customWidth="1"/>
    <col min="21" max="21" width="1.5703125" style="11" hidden="1" customWidth="1"/>
    <col min="22" max="39" width="18.42578125" style="11" hidden="1" customWidth="1"/>
    <col min="40" max="16384" width="14" style="11" hidden="1"/>
  </cols>
  <sheetData>
    <row r="1" spans="1:15" s="2" customFormat="1" ht="25.15">
      <c r="A1" s="62" t="s">
        <v>1619</v>
      </c>
      <c r="B1" s="3"/>
      <c r="F1" s="4"/>
      <c r="G1" s="4"/>
      <c r="M1" s="3"/>
    </row>
    <row r="2" spans="1:15" s="2" customFormat="1" ht="25.15">
      <c r="A2" s="4" t="str">
        <f>Cover!$E$13</f>
        <v>Master</v>
      </c>
      <c r="B2" s="3"/>
    </row>
    <row r="3" spans="1:15" s="2" customFormat="1" ht="25.15">
      <c r="A3" s="4">
        <f>Cover!$E$15</f>
        <v>2026</v>
      </c>
      <c r="B3" s="4"/>
      <c r="C3" s="4"/>
    </row>
    <row r="4" spans="1:15" s="5" customFormat="1" ht="25.5" thickBot="1">
      <c r="A4" s="1305" t="s">
        <v>848</v>
      </c>
      <c r="B4" s="6"/>
    </row>
    <row r="5" spans="1:15" ht="17.649999999999999">
      <c r="A5" s="7"/>
      <c r="B5" s="8"/>
      <c r="C5" s="9"/>
      <c r="D5" s="10"/>
      <c r="E5" s="9"/>
      <c r="F5" s="10"/>
      <c r="G5" s="10"/>
      <c r="H5" s="10"/>
      <c r="I5" s="10"/>
      <c r="J5" s="7"/>
      <c r="K5" s="68" t="s">
        <v>1997</v>
      </c>
      <c r="L5" s="66"/>
      <c r="M5" s="66"/>
      <c r="N5" s="66"/>
      <c r="O5" s="67"/>
    </row>
    <row r="6" spans="1:15" s="61" customFormat="1" ht="15">
      <c r="A6" s="21"/>
      <c r="B6" s="57"/>
      <c r="C6" s="36" t="s">
        <v>165</v>
      </c>
      <c r="D6" s="37" t="s">
        <v>16</v>
      </c>
      <c r="E6" s="36" t="s">
        <v>1809</v>
      </c>
      <c r="F6" s="37" t="s">
        <v>406</v>
      </c>
      <c r="G6" s="37" t="s">
        <v>3333</v>
      </c>
      <c r="H6" s="37" t="s">
        <v>175</v>
      </c>
      <c r="I6" s="99" t="s">
        <v>1790</v>
      </c>
      <c r="J6" s="37" t="s">
        <v>176</v>
      </c>
      <c r="K6" s="16">
        <v>2022</v>
      </c>
      <c r="L6" s="17">
        <v>2023</v>
      </c>
      <c r="M6" s="17">
        <v>2024</v>
      </c>
      <c r="N6" s="17">
        <v>2025</v>
      </c>
      <c r="O6" s="18">
        <v>2026</v>
      </c>
    </row>
    <row r="8" spans="1:15" ht="18.75" customHeight="1">
      <c r="A8" s="27"/>
      <c r="B8" s="437" t="s">
        <v>3334</v>
      </c>
      <c r="C8" s="27"/>
      <c r="D8" s="27"/>
      <c r="E8" s="27"/>
      <c r="F8" s="27"/>
      <c r="G8" s="27"/>
      <c r="H8" s="27"/>
      <c r="I8" s="27"/>
      <c r="J8" s="27"/>
      <c r="K8" s="27"/>
      <c r="L8" s="27"/>
      <c r="M8" s="27"/>
      <c r="N8" s="27"/>
      <c r="O8" s="27"/>
    </row>
    <row r="9" spans="1:15" ht="7.5" customHeight="1">
      <c r="B9" s="75"/>
    </row>
    <row r="10" spans="1:15" ht="17.649999999999999">
      <c r="A10" s="27"/>
      <c r="B10" s="28" t="s">
        <v>2837</v>
      </c>
      <c r="C10" s="27"/>
      <c r="D10" s="27"/>
      <c r="E10" s="27"/>
      <c r="F10" s="27"/>
      <c r="G10" s="27"/>
      <c r="H10" s="27"/>
      <c r="I10" s="27"/>
      <c r="J10" s="27"/>
      <c r="K10" s="27"/>
      <c r="L10" s="27"/>
      <c r="M10" s="27"/>
      <c r="N10" s="27"/>
      <c r="O10" s="27"/>
    </row>
    <row r="11" spans="1:15">
      <c r="A11" s="12"/>
      <c r="B11" s="12"/>
      <c r="C11" s="12"/>
      <c r="D11" s="22"/>
      <c r="E11" s="12"/>
      <c r="F11" s="7"/>
      <c r="G11" s="7"/>
      <c r="H11" s="22"/>
      <c r="I11" s="22"/>
      <c r="J11" s="15"/>
      <c r="K11" s="12"/>
      <c r="L11" s="12"/>
      <c r="M11" s="13"/>
      <c r="N11" s="14"/>
      <c r="O11" s="15"/>
    </row>
    <row r="12" spans="1:15">
      <c r="C12" s="20" t="s">
        <v>178</v>
      </c>
      <c r="D12" s="88"/>
      <c r="E12" s="88"/>
      <c r="F12" s="11" t="s">
        <v>3335</v>
      </c>
      <c r="G12" s="88"/>
      <c r="H12" s="21" t="s">
        <v>185</v>
      </c>
      <c r="I12" s="21" t="s">
        <v>2809</v>
      </c>
      <c r="J12" s="7" t="s">
        <v>186</v>
      </c>
      <c r="K12" s="728"/>
      <c r="L12" s="728"/>
      <c r="M12" s="728"/>
      <c r="N12" s="728"/>
      <c r="O12" s="728"/>
    </row>
    <row r="13" spans="1:15">
      <c r="C13" s="20" t="s">
        <v>178</v>
      </c>
      <c r="D13" s="88"/>
      <c r="E13" s="88"/>
      <c r="F13" s="11" t="s">
        <v>3335</v>
      </c>
      <c r="G13" s="88"/>
      <c r="H13" s="21" t="s">
        <v>185</v>
      </c>
      <c r="I13" s="21" t="s">
        <v>2809</v>
      </c>
      <c r="J13" s="7" t="s">
        <v>186</v>
      </c>
      <c r="K13" s="728"/>
      <c r="L13" s="728"/>
      <c r="M13" s="728"/>
      <c r="N13" s="728"/>
      <c r="O13" s="728"/>
    </row>
    <row r="14" spans="1:15">
      <c r="C14" s="20" t="s">
        <v>178</v>
      </c>
      <c r="D14" s="88"/>
      <c r="E14" s="88"/>
      <c r="F14" s="11" t="s">
        <v>3335</v>
      </c>
      <c r="G14" s="88"/>
      <c r="H14" s="21" t="s">
        <v>185</v>
      </c>
      <c r="I14" s="21" t="s">
        <v>2809</v>
      </c>
      <c r="J14" s="7" t="s">
        <v>186</v>
      </c>
      <c r="K14" s="728"/>
      <c r="L14" s="728"/>
      <c r="M14" s="728"/>
      <c r="N14" s="728"/>
      <c r="O14" s="728"/>
    </row>
    <row r="15" spans="1:15">
      <c r="C15" s="20" t="s">
        <v>178</v>
      </c>
      <c r="D15" s="88"/>
      <c r="E15" s="88"/>
      <c r="F15" s="11" t="s">
        <v>3335</v>
      </c>
      <c r="G15" s="88"/>
      <c r="H15" s="21" t="s">
        <v>185</v>
      </c>
      <c r="I15" s="21" t="s">
        <v>2809</v>
      </c>
      <c r="J15" s="7" t="s">
        <v>186</v>
      </c>
      <c r="K15" s="728"/>
      <c r="L15" s="728"/>
      <c r="M15" s="728"/>
      <c r="N15" s="728"/>
      <c r="O15" s="728"/>
    </row>
    <row r="16" spans="1:15">
      <c r="C16" s="15" t="s">
        <v>178</v>
      </c>
      <c r="D16" s="88"/>
      <c r="E16" s="88"/>
      <c r="F16" s="11" t="s">
        <v>3335</v>
      </c>
      <c r="G16" s="88"/>
      <c r="H16" s="13" t="s">
        <v>185</v>
      </c>
      <c r="I16" s="13" t="s">
        <v>2809</v>
      </c>
      <c r="J16" s="15" t="s">
        <v>186</v>
      </c>
      <c r="K16" s="728"/>
      <c r="L16" s="728"/>
      <c r="M16" s="728"/>
      <c r="N16" s="728"/>
      <c r="O16" s="728"/>
    </row>
    <row r="17" spans="3:15">
      <c r="C17" s="15" t="s">
        <v>178</v>
      </c>
      <c r="D17" s="88"/>
      <c r="E17" s="88"/>
      <c r="F17" s="11" t="s">
        <v>3335</v>
      </c>
      <c r="G17" s="88"/>
      <c r="H17" s="23" t="s">
        <v>185</v>
      </c>
      <c r="I17" s="23" t="s">
        <v>2809</v>
      </c>
      <c r="J17" s="15" t="s">
        <v>186</v>
      </c>
      <c r="K17" s="728"/>
      <c r="L17" s="728"/>
      <c r="M17" s="728"/>
      <c r="N17" s="728"/>
      <c r="O17" s="728"/>
    </row>
    <row r="18" spans="3:15">
      <c r="C18" s="15" t="s">
        <v>178</v>
      </c>
      <c r="D18" s="88"/>
      <c r="E18" s="88"/>
      <c r="F18" s="11" t="s">
        <v>3335</v>
      </c>
      <c r="G18" s="88"/>
      <c r="H18" s="23" t="s">
        <v>185</v>
      </c>
      <c r="I18" s="23" t="s">
        <v>2809</v>
      </c>
      <c r="J18" s="15" t="s">
        <v>186</v>
      </c>
      <c r="K18" s="728"/>
      <c r="L18" s="728"/>
      <c r="M18" s="728"/>
      <c r="N18" s="728"/>
      <c r="O18" s="728"/>
    </row>
    <row r="19" spans="3:15">
      <c r="C19" s="15" t="s">
        <v>178</v>
      </c>
      <c r="D19" s="88"/>
      <c r="E19" s="88"/>
      <c r="F19" s="11" t="s">
        <v>3335</v>
      </c>
      <c r="G19" s="88"/>
      <c r="H19" s="23" t="s">
        <v>185</v>
      </c>
      <c r="I19" s="23" t="s">
        <v>2809</v>
      </c>
      <c r="J19" s="15" t="s">
        <v>186</v>
      </c>
      <c r="K19" s="728"/>
      <c r="L19" s="728"/>
      <c r="M19" s="728"/>
      <c r="N19" s="728"/>
      <c r="O19" s="728"/>
    </row>
    <row r="20" spans="3:15">
      <c r="C20" s="20" t="s">
        <v>178</v>
      </c>
      <c r="D20" s="88"/>
      <c r="E20" s="88"/>
      <c r="F20" s="11" t="s">
        <v>3335</v>
      </c>
      <c r="G20" s="88"/>
      <c r="H20" s="21" t="s">
        <v>185</v>
      </c>
      <c r="I20" s="21" t="s">
        <v>2809</v>
      </c>
      <c r="J20" s="7" t="s">
        <v>186</v>
      </c>
      <c r="K20" s="728"/>
      <c r="L20" s="728"/>
      <c r="M20" s="728"/>
      <c r="N20" s="728"/>
      <c r="O20" s="728"/>
    </row>
    <row r="21" spans="3:15">
      <c r="C21" s="20" t="s">
        <v>178</v>
      </c>
      <c r="D21" s="88"/>
      <c r="E21" s="88"/>
      <c r="F21" s="11" t="s">
        <v>3335</v>
      </c>
      <c r="G21" s="88"/>
      <c r="H21" s="21" t="s">
        <v>185</v>
      </c>
      <c r="I21" s="21" t="s">
        <v>2809</v>
      </c>
      <c r="J21" s="7" t="s">
        <v>186</v>
      </c>
      <c r="K21" s="728"/>
      <c r="L21" s="728"/>
      <c r="M21" s="728"/>
      <c r="N21" s="728"/>
      <c r="O21" s="728"/>
    </row>
    <row r="22" spans="3:15">
      <c r="C22" s="20" t="s">
        <v>178</v>
      </c>
      <c r="D22" s="88"/>
      <c r="E22" s="88"/>
      <c r="F22" s="11" t="s">
        <v>3335</v>
      </c>
      <c r="G22" s="88"/>
      <c r="H22" s="21" t="s">
        <v>185</v>
      </c>
      <c r="I22" s="21" t="s">
        <v>2809</v>
      </c>
      <c r="J22" s="7" t="s">
        <v>186</v>
      </c>
      <c r="K22" s="728"/>
      <c r="L22" s="728"/>
      <c r="M22" s="728"/>
      <c r="N22" s="728"/>
      <c r="O22" s="728"/>
    </row>
    <row r="23" spans="3:15">
      <c r="C23" s="20" t="s">
        <v>178</v>
      </c>
      <c r="D23" s="88"/>
      <c r="E23" s="88"/>
      <c r="F23" s="11" t="s">
        <v>3335</v>
      </c>
      <c r="G23" s="88"/>
      <c r="H23" s="21" t="s">
        <v>185</v>
      </c>
      <c r="I23" s="21" t="s">
        <v>2809</v>
      </c>
      <c r="J23" s="7" t="s">
        <v>186</v>
      </c>
      <c r="K23" s="728"/>
      <c r="L23" s="728"/>
      <c r="M23" s="728"/>
      <c r="N23" s="728"/>
      <c r="O23" s="728"/>
    </row>
    <row r="24" spans="3:15">
      <c r="C24" s="15" t="s">
        <v>178</v>
      </c>
      <c r="D24" s="88"/>
      <c r="E24" s="88"/>
      <c r="F24" s="11" t="s">
        <v>3335</v>
      </c>
      <c r="G24" s="88"/>
      <c r="H24" s="13" t="s">
        <v>185</v>
      </c>
      <c r="I24" s="13" t="s">
        <v>2809</v>
      </c>
      <c r="J24" s="15" t="s">
        <v>186</v>
      </c>
      <c r="K24" s="728"/>
      <c r="L24" s="728"/>
      <c r="M24" s="728"/>
      <c r="N24" s="728"/>
      <c r="O24" s="728"/>
    </row>
    <row r="25" spans="3:15">
      <c r="C25" s="15" t="s">
        <v>178</v>
      </c>
      <c r="D25" s="88"/>
      <c r="E25" s="88"/>
      <c r="F25" s="11" t="s">
        <v>3335</v>
      </c>
      <c r="G25" s="88"/>
      <c r="H25" s="23" t="s">
        <v>185</v>
      </c>
      <c r="I25" s="23" t="s">
        <v>2809</v>
      </c>
      <c r="J25" s="15" t="s">
        <v>186</v>
      </c>
      <c r="K25" s="728"/>
      <c r="L25" s="728"/>
      <c r="M25" s="728"/>
      <c r="N25" s="728"/>
      <c r="O25" s="728"/>
    </row>
    <row r="26" spans="3:15">
      <c r="C26" s="15" t="s">
        <v>178</v>
      </c>
      <c r="D26" s="88"/>
      <c r="E26" s="88"/>
      <c r="F26" s="11" t="s">
        <v>3335</v>
      </c>
      <c r="G26" s="88"/>
      <c r="H26" s="23" t="s">
        <v>185</v>
      </c>
      <c r="I26" s="23" t="s">
        <v>2809</v>
      </c>
      <c r="J26" s="15" t="s">
        <v>186</v>
      </c>
      <c r="K26" s="728"/>
      <c r="L26" s="728"/>
      <c r="M26" s="728"/>
      <c r="N26" s="728"/>
      <c r="O26" s="728"/>
    </row>
    <row r="27" spans="3:15">
      <c r="C27" s="20" t="s">
        <v>178</v>
      </c>
      <c r="D27" s="88"/>
      <c r="E27" s="88"/>
      <c r="F27" s="11" t="s">
        <v>3335</v>
      </c>
      <c r="G27" s="88"/>
      <c r="H27" s="21" t="s">
        <v>185</v>
      </c>
      <c r="I27" s="21" t="s">
        <v>2809</v>
      </c>
      <c r="J27" s="7" t="s">
        <v>186</v>
      </c>
      <c r="K27" s="728"/>
      <c r="L27" s="728"/>
      <c r="M27" s="728"/>
      <c r="N27" s="728"/>
      <c r="O27" s="728"/>
    </row>
    <row r="28" spans="3:15">
      <c r="C28" s="20" t="s">
        <v>178</v>
      </c>
      <c r="D28" s="88"/>
      <c r="E28" s="88"/>
      <c r="F28" s="11" t="s">
        <v>3335</v>
      </c>
      <c r="G28" s="88"/>
      <c r="H28" s="21" t="s">
        <v>185</v>
      </c>
      <c r="I28" s="21" t="s">
        <v>2809</v>
      </c>
      <c r="J28" s="7" t="s">
        <v>186</v>
      </c>
      <c r="K28" s="728"/>
      <c r="L28" s="728"/>
      <c r="M28" s="728"/>
      <c r="N28" s="728"/>
      <c r="O28" s="728"/>
    </row>
    <row r="29" spans="3:15">
      <c r="C29" s="20" t="s">
        <v>178</v>
      </c>
      <c r="D29" s="88"/>
      <c r="E29" s="88"/>
      <c r="F29" s="11" t="s">
        <v>3335</v>
      </c>
      <c r="G29" s="88"/>
      <c r="H29" s="21" t="s">
        <v>185</v>
      </c>
      <c r="I29" s="21" t="s">
        <v>2809</v>
      </c>
      <c r="J29" s="7" t="s">
        <v>186</v>
      </c>
      <c r="K29" s="728"/>
      <c r="L29" s="728"/>
      <c r="M29" s="728"/>
      <c r="N29" s="728"/>
      <c r="O29" s="728"/>
    </row>
    <row r="30" spans="3:15">
      <c r="C30" s="20" t="s">
        <v>178</v>
      </c>
      <c r="D30" s="88"/>
      <c r="E30" s="88"/>
      <c r="F30" s="11" t="s">
        <v>3335</v>
      </c>
      <c r="G30" s="88"/>
      <c r="H30" s="21" t="s">
        <v>185</v>
      </c>
      <c r="I30" s="21" t="s">
        <v>2809</v>
      </c>
      <c r="J30" s="7" t="s">
        <v>186</v>
      </c>
      <c r="K30" s="728"/>
      <c r="L30" s="728"/>
      <c r="M30" s="728"/>
      <c r="N30" s="728"/>
      <c r="O30" s="728"/>
    </row>
    <row r="31" spans="3:15">
      <c r="C31" s="15" t="s">
        <v>178</v>
      </c>
      <c r="D31" s="88"/>
      <c r="E31" s="88"/>
      <c r="F31" s="11" t="s">
        <v>3335</v>
      </c>
      <c r="G31" s="88"/>
      <c r="H31" s="13" t="s">
        <v>185</v>
      </c>
      <c r="I31" s="13" t="s">
        <v>2809</v>
      </c>
      <c r="J31" s="15" t="s">
        <v>186</v>
      </c>
      <c r="K31" s="728"/>
      <c r="L31" s="728"/>
      <c r="M31" s="728"/>
      <c r="N31" s="728"/>
      <c r="O31" s="728"/>
    </row>
    <row r="32" spans="3:15">
      <c r="C32" s="15" t="s">
        <v>178</v>
      </c>
      <c r="D32" s="88"/>
      <c r="E32" s="88"/>
      <c r="F32" s="11" t="s">
        <v>3335</v>
      </c>
      <c r="G32" s="88"/>
      <c r="H32" s="23" t="s">
        <v>185</v>
      </c>
      <c r="I32" s="23" t="s">
        <v>2809</v>
      </c>
      <c r="J32" s="15" t="s">
        <v>186</v>
      </c>
      <c r="K32" s="728"/>
      <c r="L32" s="728"/>
      <c r="M32" s="728"/>
      <c r="N32" s="728"/>
      <c r="O32" s="728"/>
    </row>
    <row r="33" spans="3:15">
      <c r="C33" s="15" t="s">
        <v>178</v>
      </c>
      <c r="D33" s="88"/>
      <c r="E33" s="88"/>
      <c r="F33" s="11" t="s">
        <v>3335</v>
      </c>
      <c r="G33" s="88"/>
      <c r="H33" s="23" t="s">
        <v>185</v>
      </c>
      <c r="I33" s="23" t="s">
        <v>2809</v>
      </c>
      <c r="J33" s="15" t="s">
        <v>186</v>
      </c>
      <c r="K33" s="728"/>
      <c r="L33" s="728"/>
      <c r="M33" s="728"/>
      <c r="N33" s="728"/>
      <c r="O33" s="728"/>
    </row>
    <row r="34" spans="3:15">
      <c r="C34" s="15" t="s">
        <v>178</v>
      </c>
      <c r="D34" s="88"/>
      <c r="E34" s="88"/>
      <c r="F34" s="11" t="s">
        <v>3335</v>
      </c>
      <c r="G34" s="88"/>
      <c r="H34" s="23" t="s">
        <v>185</v>
      </c>
      <c r="I34" s="23" t="s">
        <v>2809</v>
      </c>
      <c r="J34" s="15" t="s">
        <v>186</v>
      </c>
      <c r="K34" s="728"/>
      <c r="L34" s="728"/>
      <c r="M34" s="728"/>
      <c r="N34" s="728"/>
      <c r="O34" s="728"/>
    </row>
    <row r="35" spans="3:15">
      <c r="C35" s="20" t="s">
        <v>178</v>
      </c>
      <c r="D35" s="88"/>
      <c r="E35" s="88"/>
      <c r="F35" s="11" t="s">
        <v>3335</v>
      </c>
      <c r="G35" s="88"/>
      <c r="H35" s="21" t="s">
        <v>185</v>
      </c>
      <c r="I35" s="21" t="s">
        <v>2809</v>
      </c>
      <c r="J35" s="7" t="s">
        <v>186</v>
      </c>
      <c r="K35" s="728"/>
      <c r="L35" s="728"/>
      <c r="M35" s="728"/>
      <c r="N35" s="728"/>
      <c r="O35" s="728"/>
    </row>
    <row r="36" spans="3:15">
      <c r="C36" s="20" t="s">
        <v>178</v>
      </c>
      <c r="D36" s="88"/>
      <c r="E36" s="88"/>
      <c r="F36" s="11" t="s">
        <v>3335</v>
      </c>
      <c r="G36" s="88"/>
      <c r="H36" s="21" t="s">
        <v>185</v>
      </c>
      <c r="I36" s="21" t="s">
        <v>2809</v>
      </c>
      <c r="J36" s="7" t="s">
        <v>186</v>
      </c>
      <c r="K36" s="728"/>
      <c r="L36" s="728"/>
      <c r="M36" s="728"/>
      <c r="N36" s="728"/>
      <c r="O36" s="728"/>
    </row>
    <row r="37" spans="3:15">
      <c r="C37" s="20" t="s">
        <v>178</v>
      </c>
      <c r="D37" s="88"/>
      <c r="E37" s="88"/>
      <c r="F37" s="11" t="s">
        <v>3335</v>
      </c>
      <c r="G37" s="88"/>
      <c r="H37" s="21" t="s">
        <v>185</v>
      </c>
      <c r="I37" s="21" t="s">
        <v>2809</v>
      </c>
      <c r="J37" s="7" t="s">
        <v>186</v>
      </c>
      <c r="K37" s="728"/>
      <c r="L37" s="728"/>
      <c r="M37" s="728"/>
      <c r="N37" s="728"/>
      <c r="O37" s="728"/>
    </row>
    <row r="38" spans="3:15">
      <c r="C38" s="20" t="s">
        <v>178</v>
      </c>
      <c r="D38" s="88"/>
      <c r="E38" s="88"/>
      <c r="F38" s="11" t="s">
        <v>3335</v>
      </c>
      <c r="G38" s="88"/>
      <c r="H38" s="21" t="s">
        <v>185</v>
      </c>
      <c r="I38" s="21" t="s">
        <v>2809</v>
      </c>
      <c r="J38" s="7" t="s">
        <v>186</v>
      </c>
      <c r="K38" s="728"/>
      <c r="L38" s="728"/>
      <c r="M38" s="728"/>
      <c r="N38" s="728"/>
      <c r="O38" s="728"/>
    </row>
    <row r="39" spans="3:15">
      <c r="C39" s="15" t="s">
        <v>178</v>
      </c>
      <c r="D39" s="88"/>
      <c r="E39" s="88"/>
      <c r="F39" s="11" t="s">
        <v>3335</v>
      </c>
      <c r="G39" s="88"/>
      <c r="H39" s="13" t="s">
        <v>185</v>
      </c>
      <c r="I39" s="13" t="s">
        <v>2809</v>
      </c>
      <c r="J39" s="15" t="s">
        <v>186</v>
      </c>
      <c r="K39" s="728"/>
      <c r="L39" s="728"/>
      <c r="M39" s="728"/>
      <c r="N39" s="728"/>
      <c r="O39" s="728"/>
    </row>
    <row r="40" spans="3:15">
      <c r="C40" s="15" t="s">
        <v>178</v>
      </c>
      <c r="D40" s="88"/>
      <c r="E40" s="88"/>
      <c r="F40" s="11" t="s">
        <v>3335</v>
      </c>
      <c r="G40" s="88"/>
      <c r="H40" s="23" t="s">
        <v>185</v>
      </c>
      <c r="I40" s="23" t="s">
        <v>2809</v>
      </c>
      <c r="J40" s="15" t="s">
        <v>186</v>
      </c>
      <c r="K40" s="728"/>
      <c r="L40" s="728"/>
      <c r="M40" s="728"/>
      <c r="N40" s="728"/>
      <c r="O40" s="728"/>
    </row>
    <row r="41" spans="3:15">
      <c r="C41" s="15" t="s">
        <v>178</v>
      </c>
      <c r="D41" s="88"/>
      <c r="E41" s="88"/>
      <c r="F41" s="11" t="s">
        <v>3335</v>
      </c>
      <c r="G41" s="88"/>
      <c r="H41" s="23" t="s">
        <v>185</v>
      </c>
      <c r="I41" s="23" t="s">
        <v>2809</v>
      </c>
      <c r="J41" s="15" t="s">
        <v>186</v>
      </c>
      <c r="K41" s="728"/>
      <c r="L41" s="728"/>
      <c r="M41" s="728"/>
      <c r="N41" s="728"/>
      <c r="O41" s="728"/>
    </row>
    <row r="42" spans="3:15">
      <c r="C42" s="20" t="s">
        <v>178</v>
      </c>
      <c r="D42" s="88"/>
      <c r="E42" s="88"/>
      <c r="F42" s="11" t="s">
        <v>3335</v>
      </c>
      <c r="G42" s="88"/>
      <c r="H42" s="21" t="s">
        <v>185</v>
      </c>
      <c r="I42" s="21" t="s">
        <v>2809</v>
      </c>
      <c r="J42" s="7" t="s">
        <v>186</v>
      </c>
      <c r="K42" s="728"/>
      <c r="L42" s="728"/>
      <c r="M42" s="728"/>
      <c r="N42" s="728"/>
      <c r="O42" s="728"/>
    </row>
    <row r="43" spans="3:15" ht="13.5" customHeight="1">
      <c r="C43" s="20" t="s">
        <v>178</v>
      </c>
      <c r="D43" s="88"/>
      <c r="E43" s="88"/>
      <c r="F43" s="11" t="s">
        <v>3335</v>
      </c>
      <c r="G43" s="88"/>
      <c r="H43" s="21" t="s">
        <v>185</v>
      </c>
      <c r="I43" s="21" t="s">
        <v>2809</v>
      </c>
      <c r="J43" s="7" t="s">
        <v>186</v>
      </c>
      <c r="K43" s="728"/>
      <c r="L43" s="728"/>
      <c r="M43" s="728"/>
      <c r="N43" s="728"/>
      <c r="O43" s="728"/>
    </row>
    <row r="44" spans="3:15">
      <c r="C44" s="20" t="s">
        <v>178</v>
      </c>
      <c r="D44" s="88"/>
      <c r="E44" s="88"/>
      <c r="F44" s="11" t="s">
        <v>3335</v>
      </c>
      <c r="G44" s="88"/>
      <c r="H44" s="21" t="s">
        <v>185</v>
      </c>
      <c r="I44" s="21" t="s">
        <v>2809</v>
      </c>
      <c r="J44" s="7" t="s">
        <v>186</v>
      </c>
      <c r="K44" s="728"/>
      <c r="L44" s="728"/>
      <c r="M44" s="728"/>
      <c r="N44" s="728"/>
      <c r="O44" s="728"/>
    </row>
    <row r="45" spans="3:15">
      <c r="C45" s="20" t="s">
        <v>178</v>
      </c>
      <c r="D45" s="88"/>
      <c r="E45" s="88"/>
      <c r="F45" s="11" t="s">
        <v>3335</v>
      </c>
      <c r="G45" s="88"/>
      <c r="H45" s="21" t="s">
        <v>185</v>
      </c>
      <c r="I45" s="21" t="s">
        <v>2809</v>
      </c>
      <c r="J45" s="7" t="s">
        <v>186</v>
      </c>
      <c r="K45" s="728"/>
      <c r="L45" s="728"/>
      <c r="M45" s="728"/>
      <c r="N45" s="728"/>
      <c r="O45" s="728"/>
    </row>
    <row r="46" spans="3:15">
      <c r="C46" s="15" t="s">
        <v>178</v>
      </c>
      <c r="D46" s="88"/>
      <c r="E46" s="88"/>
      <c r="F46" s="11" t="s">
        <v>3335</v>
      </c>
      <c r="G46" s="88"/>
      <c r="H46" s="13" t="s">
        <v>185</v>
      </c>
      <c r="I46" s="13" t="s">
        <v>2809</v>
      </c>
      <c r="J46" s="15" t="s">
        <v>186</v>
      </c>
      <c r="K46" s="728"/>
      <c r="L46" s="728"/>
      <c r="M46" s="728"/>
      <c r="N46" s="728"/>
      <c r="O46" s="728"/>
    </row>
    <row r="47" spans="3:15">
      <c r="C47" s="15" t="s">
        <v>178</v>
      </c>
      <c r="D47" s="88"/>
      <c r="E47" s="88"/>
      <c r="F47" s="11" t="s">
        <v>3335</v>
      </c>
      <c r="G47" s="88"/>
      <c r="H47" s="23" t="s">
        <v>185</v>
      </c>
      <c r="I47" s="23" t="s">
        <v>2809</v>
      </c>
      <c r="J47" s="15" t="s">
        <v>186</v>
      </c>
      <c r="K47" s="728"/>
      <c r="L47" s="728"/>
      <c r="M47" s="728"/>
      <c r="N47" s="728"/>
      <c r="O47" s="728"/>
    </row>
    <row r="48" spans="3:15">
      <c r="C48" s="15" t="s">
        <v>178</v>
      </c>
      <c r="D48" s="88"/>
      <c r="E48" s="88"/>
      <c r="F48" s="11" t="s">
        <v>3335</v>
      </c>
      <c r="G48" s="88"/>
      <c r="H48" s="23" t="s">
        <v>185</v>
      </c>
      <c r="I48" s="23" t="s">
        <v>2809</v>
      </c>
      <c r="J48" s="15" t="s">
        <v>186</v>
      </c>
      <c r="K48" s="728"/>
      <c r="L48" s="728"/>
      <c r="M48" s="728"/>
      <c r="N48" s="728"/>
      <c r="O48" s="728"/>
    </row>
    <row r="49" spans="3:15">
      <c r="C49" s="15" t="s">
        <v>178</v>
      </c>
      <c r="D49" s="88"/>
      <c r="E49" s="88"/>
      <c r="F49" s="11" t="s">
        <v>3335</v>
      </c>
      <c r="G49" s="88"/>
      <c r="H49" s="23" t="s">
        <v>185</v>
      </c>
      <c r="I49" s="23" t="s">
        <v>2809</v>
      </c>
      <c r="J49" s="15" t="s">
        <v>186</v>
      </c>
      <c r="K49" s="728"/>
      <c r="L49" s="728"/>
      <c r="M49" s="728"/>
      <c r="N49" s="728"/>
      <c r="O49" s="728"/>
    </row>
    <row r="50" spans="3:15">
      <c r="C50" s="20" t="s">
        <v>178</v>
      </c>
      <c r="D50" s="88"/>
      <c r="E50" s="88"/>
      <c r="F50" s="11" t="s">
        <v>3335</v>
      </c>
      <c r="G50" s="88"/>
      <c r="H50" s="21" t="s">
        <v>185</v>
      </c>
      <c r="I50" s="21" t="s">
        <v>2809</v>
      </c>
      <c r="J50" s="7" t="s">
        <v>186</v>
      </c>
      <c r="K50" s="728"/>
      <c r="L50" s="728"/>
      <c r="M50" s="728"/>
      <c r="N50" s="728"/>
      <c r="O50" s="728"/>
    </row>
    <row r="51" spans="3:15">
      <c r="C51" s="20" t="s">
        <v>178</v>
      </c>
      <c r="D51" s="88"/>
      <c r="E51" s="88"/>
      <c r="F51" s="11" t="s">
        <v>3335</v>
      </c>
      <c r="G51" s="88"/>
      <c r="H51" s="21" t="s">
        <v>185</v>
      </c>
      <c r="I51" s="21" t="s">
        <v>2809</v>
      </c>
      <c r="J51" s="7" t="s">
        <v>186</v>
      </c>
      <c r="K51" s="728"/>
      <c r="L51" s="728"/>
      <c r="M51" s="728"/>
      <c r="N51" s="728"/>
      <c r="O51" s="728"/>
    </row>
    <row r="52" spans="3:15">
      <c r="C52" s="20" t="s">
        <v>178</v>
      </c>
      <c r="D52" s="88"/>
      <c r="E52" s="88"/>
      <c r="F52" s="11" t="s">
        <v>3335</v>
      </c>
      <c r="G52" s="88"/>
      <c r="H52" s="21" t="s">
        <v>185</v>
      </c>
      <c r="I52" s="21" t="s">
        <v>2809</v>
      </c>
      <c r="J52" s="7" t="s">
        <v>186</v>
      </c>
      <c r="K52" s="728"/>
      <c r="L52" s="728"/>
      <c r="M52" s="728"/>
      <c r="N52" s="728"/>
      <c r="O52" s="728"/>
    </row>
    <row r="53" spans="3:15">
      <c r="C53" s="20" t="s">
        <v>178</v>
      </c>
      <c r="D53" s="88"/>
      <c r="E53" s="88"/>
      <c r="F53" s="11" t="s">
        <v>3335</v>
      </c>
      <c r="G53" s="88"/>
      <c r="H53" s="21" t="s">
        <v>185</v>
      </c>
      <c r="I53" s="21" t="s">
        <v>2809</v>
      </c>
      <c r="J53" s="7" t="s">
        <v>186</v>
      </c>
      <c r="K53" s="728"/>
      <c r="L53" s="728"/>
      <c r="M53" s="728"/>
      <c r="N53" s="728"/>
      <c r="O53" s="728"/>
    </row>
    <row r="54" spans="3:15">
      <c r="C54" s="15" t="s">
        <v>178</v>
      </c>
      <c r="D54" s="88"/>
      <c r="E54" s="88"/>
      <c r="F54" s="11" t="s">
        <v>3335</v>
      </c>
      <c r="G54" s="88"/>
      <c r="H54" s="13" t="s">
        <v>185</v>
      </c>
      <c r="I54" s="13" t="s">
        <v>2809</v>
      </c>
      <c r="J54" s="15" t="s">
        <v>186</v>
      </c>
      <c r="K54" s="728"/>
      <c r="L54" s="728"/>
      <c r="M54" s="728"/>
      <c r="N54" s="728"/>
      <c r="O54" s="728"/>
    </row>
    <row r="55" spans="3:15">
      <c r="C55" s="15" t="s">
        <v>178</v>
      </c>
      <c r="D55" s="88"/>
      <c r="E55" s="88"/>
      <c r="F55" s="11" t="s">
        <v>3335</v>
      </c>
      <c r="G55" s="88"/>
      <c r="H55" s="23" t="s">
        <v>185</v>
      </c>
      <c r="I55" s="23" t="s">
        <v>2809</v>
      </c>
      <c r="J55" s="15" t="s">
        <v>186</v>
      </c>
      <c r="K55" s="728"/>
      <c r="L55" s="728"/>
      <c r="M55" s="728"/>
      <c r="N55" s="728"/>
      <c r="O55" s="728"/>
    </row>
    <row r="56" spans="3:15">
      <c r="C56" s="15" t="s">
        <v>178</v>
      </c>
      <c r="D56" s="88"/>
      <c r="E56" s="88"/>
      <c r="F56" s="11" t="s">
        <v>3335</v>
      </c>
      <c r="G56" s="88"/>
      <c r="H56" s="23" t="s">
        <v>185</v>
      </c>
      <c r="I56" s="23" t="s">
        <v>2809</v>
      </c>
      <c r="J56" s="15" t="s">
        <v>186</v>
      </c>
      <c r="K56" s="728"/>
      <c r="L56" s="728"/>
      <c r="M56" s="728"/>
      <c r="N56" s="728"/>
      <c r="O56" s="728"/>
    </row>
    <row r="57" spans="3:15">
      <c r="C57" s="20" t="s">
        <v>178</v>
      </c>
      <c r="D57" s="88"/>
      <c r="E57" s="88"/>
      <c r="F57" s="11" t="s">
        <v>3335</v>
      </c>
      <c r="G57" s="88"/>
      <c r="H57" s="21" t="s">
        <v>185</v>
      </c>
      <c r="I57" s="21" t="s">
        <v>2809</v>
      </c>
      <c r="J57" s="7" t="s">
        <v>186</v>
      </c>
      <c r="K57" s="728"/>
      <c r="L57" s="728"/>
      <c r="M57" s="728"/>
      <c r="N57" s="728"/>
      <c r="O57" s="728"/>
    </row>
    <row r="58" spans="3:15">
      <c r="C58" s="20" t="s">
        <v>178</v>
      </c>
      <c r="D58" s="88"/>
      <c r="E58" s="88"/>
      <c r="F58" s="11" t="s">
        <v>3335</v>
      </c>
      <c r="G58" s="88"/>
      <c r="H58" s="21" t="s">
        <v>185</v>
      </c>
      <c r="I58" s="21" t="s">
        <v>2809</v>
      </c>
      <c r="J58" s="7" t="s">
        <v>186</v>
      </c>
      <c r="K58" s="728"/>
      <c r="L58" s="728"/>
      <c r="M58" s="728"/>
      <c r="N58" s="728"/>
      <c r="O58" s="728"/>
    </row>
    <row r="59" spans="3:15">
      <c r="C59" s="20" t="s">
        <v>178</v>
      </c>
      <c r="D59" s="88"/>
      <c r="E59" s="88"/>
      <c r="F59" s="11" t="s">
        <v>3335</v>
      </c>
      <c r="G59" s="88"/>
      <c r="H59" s="21" t="s">
        <v>185</v>
      </c>
      <c r="I59" s="21" t="s">
        <v>2809</v>
      </c>
      <c r="J59" s="7" t="s">
        <v>186</v>
      </c>
      <c r="K59" s="728"/>
      <c r="L59" s="728"/>
      <c r="M59" s="728"/>
      <c r="N59" s="728"/>
      <c r="O59" s="728"/>
    </row>
    <row r="60" spans="3:15">
      <c r="C60" s="20" t="s">
        <v>178</v>
      </c>
      <c r="D60" s="88"/>
      <c r="E60" s="88"/>
      <c r="F60" s="11" t="s">
        <v>3335</v>
      </c>
      <c r="G60" s="88"/>
      <c r="H60" s="21" t="s">
        <v>185</v>
      </c>
      <c r="I60" s="21" t="s">
        <v>2809</v>
      </c>
      <c r="J60" s="7" t="s">
        <v>186</v>
      </c>
      <c r="K60" s="728"/>
      <c r="L60" s="728"/>
      <c r="M60" s="728"/>
      <c r="N60" s="728"/>
      <c r="O60" s="728"/>
    </row>
    <row r="61" spans="3:15">
      <c r="C61" s="15" t="s">
        <v>178</v>
      </c>
      <c r="D61" s="88"/>
      <c r="E61" s="88"/>
      <c r="F61" s="11" t="s">
        <v>3335</v>
      </c>
      <c r="G61" s="88"/>
      <c r="H61" s="13" t="s">
        <v>185</v>
      </c>
      <c r="I61" s="13" t="s">
        <v>2809</v>
      </c>
      <c r="J61" s="15" t="s">
        <v>186</v>
      </c>
      <c r="K61" s="728"/>
      <c r="L61" s="728"/>
      <c r="M61" s="728"/>
      <c r="N61" s="728"/>
      <c r="O61" s="728"/>
    </row>
    <row r="62" spans="3:15">
      <c r="C62" s="15" t="s">
        <v>178</v>
      </c>
      <c r="D62" s="88"/>
      <c r="E62" s="88"/>
      <c r="F62" s="11" t="s">
        <v>3335</v>
      </c>
      <c r="G62" s="88"/>
      <c r="H62" s="23" t="s">
        <v>185</v>
      </c>
      <c r="I62" s="23" t="s">
        <v>2809</v>
      </c>
      <c r="J62" s="15" t="s">
        <v>186</v>
      </c>
      <c r="K62" s="728"/>
      <c r="L62" s="728"/>
      <c r="M62" s="728"/>
      <c r="N62" s="728"/>
      <c r="O62" s="728"/>
    </row>
    <row r="63" spans="3:15">
      <c r="C63" s="15" t="s">
        <v>178</v>
      </c>
      <c r="D63" s="88"/>
      <c r="E63" s="88"/>
      <c r="F63" s="11" t="s">
        <v>3335</v>
      </c>
      <c r="G63" s="88"/>
      <c r="H63" s="23" t="s">
        <v>185</v>
      </c>
      <c r="I63" s="23" t="s">
        <v>2809</v>
      </c>
      <c r="J63" s="15" t="s">
        <v>186</v>
      </c>
      <c r="K63" s="728"/>
      <c r="L63" s="728"/>
      <c r="M63" s="728"/>
      <c r="N63" s="728"/>
      <c r="O63" s="728"/>
    </row>
    <row r="64" spans="3:15">
      <c r="C64" s="15" t="s">
        <v>178</v>
      </c>
      <c r="D64" s="88"/>
      <c r="E64" s="88"/>
      <c r="F64" s="11" t="s">
        <v>3335</v>
      </c>
      <c r="G64" s="88"/>
      <c r="H64" s="23" t="s">
        <v>185</v>
      </c>
      <c r="I64" s="23" t="s">
        <v>2809</v>
      </c>
      <c r="J64" s="15" t="s">
        <v>186</v>
      </c>
      <c r="K64" s="728"/>
      <c r="L64" s="728"/>
      <c r="M64" s="728"/>
      <c r="N64" s="728"/>
      <c r="O64" s="728"/>
    </row>
    <row r="65" spans="3:15">
      <c r="C65" s="20" t="s">
        <v>178</v>
      </c>
      <c r="D65" s="88"/>
      <c r="E65" s="88"/>
      <c r="F65" s="11" t="s">
        <v>3335</v>
      </c>
      <c r="G65" s="88"/>
      <c r="H65" s="21" t="s">
        <v>185</v>
      </c>
      <c r="I65" s="21" t="s">
        <v>2809</v>
      </c>
      <c r="J65" s="7" t="s">
        <v>186</v>
      </c>
      <c r="K65" s="728"/>
      <c r="L65" s="728"/>
      <c r="M65" s="728"/>
      <c r="N65" s="728"/>
      <c r="O65" s="728"/>
    </row>
    <row r="66" spans="3:15">
      <c r="C66" s="20" t="s">
        <v>178</v>
      </c>
      <c r="D66" s="88"/>
      <c r="E66" s="88"/>
      <c r="F66" s="11" t="s">
        <v>3335</v>
      </c>
      <c r="G66" s="88"/>
      <c r="H66" s="21" t="s">
        <v>185</v>
      </c>
      <c r="I66" s="21" t="s">
        <v>2809</v>
      </c>
      <c r="J66" s="7" t="s">
        <v>186</v>
      </c>
      <c r="K66" s="728"/>
      <c r="L66" s="728"/>
      <c r="M66" s="728"/>
      <c r="N66" s="728"/>
      <c r="O66" s="728"/>
    </row>
    <row r="67" spans="3:15">
      <c r="C67" s="20" t="s">
        <v>178</v>
      </c>
      <c r="D67" s="88"/>
      <c r="E67" s="88"/>
      <c r="F67" s="11" t="s">
        <v>3335</v>
      </c>
      <c r="G67" s="88"/>
      <c r="H67" s="21" t="s">
        <v>185</v>
      </c>
      <c r="I67" s="21" t="s">
        <v>2809</v>
      </c>
      <c r="J67" s="7" t="s">
        <v>186</v>
      </c>
      <c r="K67" s="728"/>
      <c r="L67" s="728"/>
      <c r="M67" s="728"/>
      <c r="N67" s="728"/>
      <c r="O67" s="728"/>
    </row>
    <row r="68" spans="3:15">
      <c r="C68" s="20" t="s">
        <v>178</v>
      </c>
      <c r="D68" s="88"/>
      <c r="E68" s="88"/>
      <c r="F68" s="11" t="s">
        <v>3335</v>
      </c>
      <c r="G68" s="88"/>
      <c r="H68" s="21" t="s">
        <v>185</v>
      </c>
      <c r="I68" s="21" t="s">
        <v>2809</v>
      </c>
      <c r="J68" s="7" t="s">
        <v>186</v>
      </c>
      <c r="K68" s="728"/>
      <c r="L68" s="728"/>
      <c r="M68" s="728"/>
      <c r="N68" s="728"/>
      <c r="O68" s="728"/>
    </row>
    <row r="69" spans="3:15">
      <c r="C69" s="15" t="s">
        <v>178</v>
      </c>
      <c r="D69" s="88"/>
      <c r="E69" s="88"/>
      <c r="F69" s="11" t="s">
        <v>3335</v>
      </c>
      <c r="G69" s="88"/>
      <c r="H69" s="13" t="s">
        <v>185</v>
      </c>
      <c r="I69" s="13" t="s">
        <v>2809</v>
      </c>
      <c r="J69" s="15" t="s">
        <v>186</v>
      </c>
      <c r="K69" s="728"/>
      <c r="L69" s="728"/>
      <c r="M69" s="728"/>
      <c r="N69" s="728"/>
      <c r="O69" s="728"/>
    </row>
    <row r="70" spans="3:15">
      <c r="C70" s="15" t="s">
        <v>178</v>
      </c>
      <c r="D70" s="88"/>
      <c r="E70" s="88"/>
      <c r="F70" s="11" t="s">
        <v>3335</v>
      </c>
      <c r="G70" s="88"/>
      <c r="H70" s="23" t="s">
        <v>185</v>
      </c>
      <c r="I70" s="23" t="s">
        <v>2809</v>
      </c>
      <c r="J70" s="15" t="s">
        <v>186</v>
      </c>
      <c r="K70" s="728"/>
      <c r="L70" s="728"/>
      <c r="M70" s="728"/>
      <c r="N70" s="728"/>
      <c r="O70" s="728"/>
    </row>
    <row r="71" spans="3:15">
      <c r="C71" s="15" t="s">
        <v>178</v>
      </c>
      <c r="D71" s="88"/>
      <c r="E71" s="88"/>
      <c r="F71" s="11" t="s">
        <v>3335</v>
      </c>
      <c r="G71" s="88"/>
      <c r="H71" s="23" t="s">
        <v>185</v>
      </c>
      <c r="I71" s="23" t="s">
        <v>2809</v>
      </c>
      <c r="J71" s="15" t="s">
        <v>186</v>
      </c>
      <c r="K71" s="728"/>
      <c r="L71" s="728"/>
      <c r="M71" s="728"/>
      <c r="N71" s="728"/>
      <c r="O71" s="728"/>
    </row>
    <row r="72" spans="3:15">
      <c r="C72" s="20" t="s">
        <v>178</v>
      </c>
      <c r="D72" s="88"/>
      <c r="E72" s="88"/>
      <c r="F72" s="11" t="s">
        <v>3335</v>
      </c>
      <c r="G72" s="88"/>
      <c r="H72" s="21" t="s">
        <v>185</v>
      </c>
      <c r="I72" s="21" t="s">
        <v>2809</v>
      </c>
      <c r="J72" s="7" t="s">
        <v>186</v>
      </c>
      <c r="K72" s="728"/>
      <c r="L72" s="728"/>
      <c r="M72" s="728"/>
      <c r="N72" s="728"/>
      <c r="O72" s="728"/>
    </row>
    <row r="73" spans="3:15">
      <c r="C73" s="20" t="s">
        <v>178</v>
      </c>
      <c r="D73" s="88"/>
      <c r="E73" s="88"/>
      <c r="F73" s="11" t="s">
        <v>3335</v>
      </c>
      <c r="G73" s="88"/>
      <c r="H73" s="21" t="s">
        <v>185</v>
      </c>
      <c r="I73" s="21" t="s">
        <v>2809</v>
      </c>
      <c r="J73" s="7" t="s">
        <v>186</v>
      </c>
      <c r="K73" s="728"/>
      <c r="L73" s="728"/>
      <c r="M73" s="728"/>
      <c r="N73" s="728"/>
      <c r="O73" s="728"/>
    </row>
    <row r="74" spans="3:15">
      <c r="C74" s="20" t="s">
        <v>178</v>
      </c>
      <c r="D74" s="88"/>
      <c r="E74" s="88"/>
      <c r="F74" s="11" t="s">
        <v>3335</v>
      </c>
      <c r="G74" s="88"/>
      <c r="H74" s="21" t="s">
        <v>185</v>
      </c>
      <c r="I74" s="21" t="s">
        <v>2809</v>
      </c>
      <c r="J74" s="7" t="s">
        <v>186</v>
      </c>
      <c r="K74" s="728"/>
      <c r="L74" s="728"/>
      <c r="M74" s="728"/>
      <c r="N74" s="728"/>
      <c r="O74" s="728"/>
    </row>
    <row r="75" spans="3:15">
      <c r="C75" s="20" t="s">
        <v>178</v>
      </c>
      <c r="D75" s="88"/>
      <c r="E75" s="88"/>
      <c r="F75" s="11" t="s">
        <v>3335</v>
      </c>
      <c r="G75" s="88"/>
      <c r="H75" s="21" t="s">
        <v>185</v>
      </c>
      <c r="I75" s="21" t="s">
        <v>2809</v>
      </c>
      <c r="J75" s="7" t="s">
        <v>186</v>
      </c>
      <c r="K75" s="728"/>
      <c r="L75" s="728"/>
      <c r="M75" s="728"/>
      <c r="N75" s="728"/>
      <c r="O75" s="728"/>
    </row>
    <row r="76" spans="3:15">
      <c r="C76" s="15" t="s">
        <v>178</v>
      </c>
      <c r="D76" s="88"/>
      <c r="E76" s="88"/>
      <c r="F76" s="11" t="s">
        <v>3335</v>
      </c>
      <c r="G76" s="88"/>
      <c r="H76" s="13" t="s">
        <v>185</v>
      </c>
      <c r="I76" s="13" t="s">
        <v>2809</v>
      </c>
      <c r="J76" s="15" t="s">
        <v>186</v>
      </c>
      <c r="K76" s="728"/>
      <c r="L76" s="728"/>
      <c r="M76" s="728"/>
      <c r="N76" s="728"/>
      <c r="O76" s="728"/>
    </row>
    <row r="77" spans="3:15">
      <c r="C77" s="15" t="s">
        <v>178</v>
      </c>
      <c r="D77" s="88"/>
      <c r="E77" s="88"/>
      <c r="F77" s="11" t="s">
        <v>3335</v>
      </c>
      <c r="G77" s="88"/>
      <c r="H77" s="23" t="s">
        <v>185</v>
      </c>
      <c r="I77" s="23" t="s">
        <v>2809</v>
      </c>
      <c r="J77" s="15" t="s">
        <v>186</v>
      </c>
      <c r="K77" s="728"/>
      <c r="L77" s="728"/>
      <c r="M77" s="728"/>
      <c r="N77" s="728"/>
      <c r="O77" s="728"/>
    </row>
    <row r="78" spans="3:15">
      <c r="C78" s="15" t="s">
        <v>178</v>
      </c>
      <c r="D78" s="88"/>
      <c r="E78" s="88"/>
      <c r="F78" s="11" t="s">
        <v>3335</v>
      </c>
      <c r="G78" s="88"/>
      <c r="H78" s="23" t="s">
        <v>185</v>
      </c>
      <c r="I78" s="23" t="s">
        <v>2809</v>
      </c>
      <c r="J78" s="15" t="s">
        <v>186</v>
      </c>
      <c r="K78" s="728"/>
      <c r="L78" s="728"/>
      <c r="M78" s="728"/>
      <c r="N78" s="728"/>
      <c r="O78" s="728"/>
    </row>
    <row r="79" spans="3:15">
      <c r="C79" s="15" t="s">
        <v>178</v>
      </c>
      <c r="D79" s="88"/>
      <c r="E79" s="88"/>
      <c r="F79" s="11" t="s">
        <v>3335</v>
      </c>
      <c r="G79" s="88"/>
      <c r="H79" s="23" t="s">
        <v>185</v>
      </c>
      <c r="I79" s="23" t="s">
        <v>2809</v>
      </c>
      <c r="J79" s="15" t="s">
        <v>186</v>
      </c>
      <c r="K79" s="728"/>
      <c r="L79" s="728"/>
      <c r="M79" s="728"/>
      <c r="N79" s="728"/>
      <c r="O79" s="728"/>
    </row>
    <row r="80" spans="3:15">
      <c r="C80" s="20" t="s">
        <v>178</v>
      </c>
      <c r="D80" s="88"/>
      <c r="E80" s="88"/>
      <c r="F80" s="11" t="s">
        <v>3335</v>
      </c>
      <c r="G80" s="88"/>
      <c r="H80" s="21" t="s">
        <v>185</v>
      </c>
      <c r="I80" s="21" t="s">
        <v>2809</v>
      </c>
      <c r="J80" s="7" t="s">
        <v>186</v>
      </c>
      <c r="K80" s="728"/>
      <c r="L80" s="728"/>
      <c r="M80" s="728"/>
      <c r="N80" s="728"/>
      <c r="O80" s="728"/>
    </row>
    <row r="81" spans="2:15">
      <c r="C81" s="20" t="s">
        <v>178</v>
      </c>
      <c r="D81" s="88"/>
      <c r="E81" s="88"/>
      <c r="F81" s="11" t="s">
        <v>3335</v>
      </c>
      <c r="G81" s="88"/>
      <c r="H81" s="21" t="s">
        <v>185</v>
      </c>
      <c r="I81" s="21" t="s">
        <v>2809</v>
      </c>
      <c r="J81" s="7" t="s">
        <v>186</v>
      </c>
      <c r="K81" s="728"/>
      <c r="L81" s="728"/>
      <c r="M81" s="728"/>
      <c r="N81" s="728"/>
      <c r="O81" s="728"/>
    </row>
    <row r="82" spans="2:15">
      <c r="C82" s="20" t="s">
        <v>178</v>
      </c>
      <c r="D82" s="88"/>
      <c r="E82" s="88"/>
      <c r="F82" s="11" t="s">
        <v>3335</v>
      </c>
      <c r="G82" s="88"/>
      <c r="H82" s="21" t="s">
        <v>185</v>
      </c>
      <c r="I82" s="21" t="s">
        <v>2809</v>
      </c>
      <c r="J82" s="7" t="s">
        <v>186</v>
      </c>
      <c r="K82" s="728"/>
      <c r="L82" s="728"/>
      <c r="M82" s="728"/>
      <c r="N82" s="728"/>
      <c r="O82" s="728"/>
    </row>
    <row r="83" spans="2:15">
      <c r="C83" s="20" t="s">
        <v>178</v>
      </c>
      <c r="D83" s="88"/>
      <c r="E83" s="88"/>
      <c r="F83" s="11" t="s">
        <v>3335</v>
      </c>
      <c r="G83" s="88"/>
      <c r="H83" s="21" t="s">
        <v>185</v>
      </c>
      <c r="I83" s="21" t="s">
        <v>2809</v>
      </c>
      <c r="J83" s="7" t="s">
        <v>186</v>
      </c>
      <c r="K83" s="728"/>
      <c r="L83" s="728"/>
      <c r="M83" s="728"/>
      <c r="N83" s="728"/>
      <c r="O83" s="728"/>
    </row>
    <row r="84" spans="2:15">
      <c r="C84" s="15" t="s">
        <v>178</v>
      </c>
      <c r="D84" s="88"/>
      <c r="E84" s="88"/>
      <c r="F84" s="11" t="s">
        <v>3335</v>
      </c>
      <c r="G84" s="88"/>
      <c r="H84" s="13" t="s">
        <v>185</v>
      </c>
      <c r="I84" s="13" t="s">
        <v>2809</v>
      </c>
      <c r="J84" s="15" t="s">
        <v>186</v>
      </c>
      <c r="K84" s="728"/>
      <c r="L84" s="728"/>
      <c r="M84" s="728"/>
      <c r="N84" s="728"/>
      <c r="O84" s="728"/>
    </row>
    <row r="85" spans="2:15">
      <c r="C85" s="15" t="s">
        <v>178</v>
      </c>
      <c r="D85" s="88"/>
      <c r="E85" s="88"/>
      <c r="F85" s="11" t="s">
        <v>3335</v>
      </c>
      <c r="G85" s="88"/>
      <c r="H85" s="23" t="s">
        <v>185</v>
      </c>
      <c r="I85" s="23" t="s">
        <v>2809</v>
      </c>
      <c r="J85" s="15" t="s">
        <v>186</v>
      </c>
      <c r="K85" s="728"/>
      <c r="L85" s="728"/>
      <c r="M85" s="728"/>
      <c r="N85" s="728"/>
      <c r="O85" s="728"/>
    </row>
    <row r="86" spans="2:15">
      <c r="C86" s="15" t="s">
        <v>178</v>
      </c>
      <c r="D86" s="88"/>
      <c r="E86" s="88"/>
      <c r="F86" s="11" t="s">
        <v>3335</v>
      </c>
      <c r="G86" s="88"/>
      <c r="H86" s="23" t="s">
        <v>185</v>
      </c>
      <c r="I86" s="23" t="s">
        <v>2809</v>
      </c>
      <c r="J86" s="15" t="s">
        <v>186</v>
      </c>
      <c r="K86" s="728"/>
      <c r="L86" s="728"/>
      <c r="M86" s="728"/>
      <c r="N86" s="728"/>
      <c r="O86" s="728"/>
    </row>
    <row r="88" spans="2:15" s="27" customFormat="1" ht="17.649999999999999">
      <c r="B88" s="28" t="s">
        <v>2844</v>
      </c>
    </row>
    <row r="89" spans="2:15" s="12" customFormat="1">
      <c r="D89" s="22"/>
      <c r="F89" s="7"/>
      <c r="G89" s="7"/>
      <c r="H89" s="22"/>
      <c r="I89" s="22"/>
      <c r="J89" s="15"/>
    </row>
    <row r="90" spans="2:15">
      <c r="C90" s="20" t="s">
        <v>178</v>
      </c>
      <c r="D90" s="894">
        <f t="shared" ref="D90:D109" si="0">D12</f>
        <v>0</v>
      </c>
      <c r="E90" s="894">
        <f t="shared" ref="E90:E123" si="1">E12</f>
        <v>0</v>
      </c>
      <c r="F90" s="11" t="s">
        <v>3335</v>
      </c>
      <c r="G90" s="894">
        <f t="shared" ref="G90:G123" si="2">G12</f>
        <v>0</v>
      </c>
      <c r="H90" s="21" t="s">
        <v>185</v>
      </c>
      <c r="I90" s="21" t="s">
        <v>2844</v>
      </c>
      <c r="J90" s="7" t="s">
        <v>186</v>
      </c>
      <c r="K90" s="1345"/>
      <c r="L90" s="1345"/>
      <c r="M90" s="1345"/>
      <c r="N90" s="1345"/>
      <c r="O90" s="1345"/>
    </row>
    <row r="91" spans="2:15">
      <c r="C91" s="20" t="s">
        <v>178</v>
      </c>
      <c r="D91" s="894">
        <f t="shared" si="0"/>
        <v>0</v>
      </c>
      <c r="E91" s="894">
        <f t="shared" si="1"/>
        <v>0</v>
      </c>
      <c r="F91" s="11" t="s">
        <v>3335</v>
      </c>
      <c r="G91" s="894">
        <f t="shared" si="2"/>
        <v>0</v>
      </c>
      <c r="H91" s="21" t="s">
        <v>185</v>
      </c>
      <c r="I91" s="21" t="s">
        <v>2844</v>
      </c>
      <c r="J91" s="7" t="s">
        <v>186</v>
      </c>
      <c r="K91" s="1345"/>
      <c r="L91" s="1345"/>
      <c r="M91" s="1345"/>
      <c r="N91" s="1345"/>
      <c r="O91" s="1345"/>
    </row>
    <row r="92" spans="2:15">
      <c r="C92" s="20" t="s">
        <v>178</v>
      </c>
      <c r="D92" s="894">
        <f t="shared" si="0"/>
        <v>0</v>
      </c>
      <c r="E92" s="894">
        <f t="shared" si="1"/>
        <v>0</v>
      </c>
      <c r="F92" s="11" t="s">
        <v>3335</v>
      </c>
      <c r="G92" s="894">
        <f t="shared" si="2"/>
        <v>0</v>
      </c>
      <c r="H92" s="21" t="s">
        <v>185</v>
      </c>
      <c r="I92" s="21" t="s">
        <v>2844</v>
      </c>
      <c r="J92" s="7" t="s">
        <v>186</v>
      </c>
      <c r="K92" s="1345"/>
      <c r="L92" s="1345"/>
      <c r="M92" s="1345"/>
      <c r="N92" s="1345"/>
      <c r="O92" s="1345"/>
    </row>
    <row r="93" spans="2:15">
      <c r="C93" s="20" t="s">
        <v>178</v>
      </c>
      <c r="D93" s="894">
        <f t="shared" si="0"/>
        <v>0</v>
      </c>
      <c r="E93" s="894">
        <f t="shared" si="1"/>
        <v>0</v>
      </c>
      <c r="F93" s="11" t="s">
        <v>3335</v>
      </c>
      <c r="G93" s="894">
        <f t="shared" si="2"/>
        <v>0</v>
      </c>
      <c r="H93" s="21" t="s">
        <v>185</v>
      </c>
      <c r="I93" s="21" t="s">
        <v>2844</v>
      </c>
      <c r="J93" s="7" t="s">
        <v>186</v>
      </c>
      <c r="K93" s="1345"/>
      <c r="L93" s="1345"/>
      <c r="M93" s="1345"/>
      <c r="N93" s="1345"/>
      <c r="O93" s="1345"/>
    </row>
    <row r="94" spans="2:15">
      <c r="C94" s="15" t="s">
        <v>178</v>
      </c>
      <c r="D94" s="894">
        <f t="shared" si="0"/>
        <v>0</v>
      </c>
      <c r="E94" s="894">
        <f t="shared" si="1"/>
        <v>0</v>
      </c>
      <c r="F94" s="11" t="s">
        <v>3335</v>
      </c>
      <c r="G94" s="894">
        <f t="shared" si="2"/>
        <v>0</v>
      </c>
      <c r="H94" s="13" t="s">
        <v>185</v>
      </c>
      <c r="I94" s="884" t="s">
        <v>2844</v>
      </c>
      <c r="J94" s="15" t="s">
        <v>186</v>
      </c>
      <c r="K94" s="1345"/>
      <c r="L94" s="1345"/>
      <c r="M94" s="1345"/>
      <c r="N94" s="1345"/>
      <c r="O94" s="1345"/>
    </row>
    <row r="95" spans="2:15">
      <c r="C95" s="15" t="s">
        <v>178</v>
      </c>
      <c r="D95" s="894">
        <f t="shared" si="0"/>
        <v>0</v>
      </c>
      <c r="E95" s="894">
        <f t="shared" si="1"/>
        <v>0</v>
      </c>
      <c r="F95" s="11" t="s">
        <v>3335</v>
      </c>
      <c r="G95" s="894">
        <f t="shared" si="2"/>
        <v>0</v>
      </c>
      <c r="H95" s="23" t="s">
        <v>185</v>
      </c>
      <c r="I95" s="23" t="s">
        <v>2844</v>
      </c>
      <c r="J95" s="15" t="s">
        <v>186</v>
      </c>
      <c r="K95" s="1345"/>
      <c r="L95" s="1345"/>
      <c r="M95" s="1345"/>
      <c r="N95" s="1345"/>
      <c r="O95" s="1345"/>
    </row>
    <row r="96" spans="2:15">
      <c r="C96" s="15" t="s">
        <v>178</v>
      </c>
      <c r="D96" s="894">
        <f t="shared" si="0"/>
        <v>0</v>
      </c>
      <c r="E96" s="894">
        <f t="shared" si="1"/>
        <v>0</v>
      </c>
      <c r="F96" s="11" t="s">
        <v>3335</v>
      </c>
      <c r="G96" s="894">
        <f t="shared" si="2"/>
        <v>0</v>
      </c>
      <c r="H96" s="23" t="s">
        <v>185</v>
      </c>
      <c r="I96" s="23" t="s">
        <v>2844</v>
      </c>
      <c r="J96" s="15" t="s">
        <v>186</v>
      </c>
      <c r="K96" s="1345"/>
      <c r="L96" s="1345"/>
      <c r="M96" s="1345"/>
      <c r="N96" s="1345"/>
      <c r="O96" s="1345"/>
    </row>
    <row r="97" spans="3:15">
      <c r="C97" s="15" t="s">
        <v>178</v>
      </c>
      <c r="D97" s="894">
        <f t="shared" si="0"/>
        <v>0</v>
      </c>
      <c r="E97" s="894">
        <f t="shared" si="1"/>
        <v>0</v>
      </c>
      <c r="F97" s="11" t="s">
        <v>3335</v>
      </c>
      <c r="G97" s="894">
        <f t="shared" si="2"/>
        <v>0</v>
      </c>
      <c r="H97" s="23" t="s">
        <v>185</v>
      </c>
      <c r="I97" s="23" t="s">
        <v>2844</v>
      </c>
      <c r="J97" s="15" t="s">
        <v>186</v>
      </c>
      <c r="K97" s="1345"/>
      <c r="L97" s="1345"/>
      <c r="M97" s="1345"/>
      <c r="N97" s="1345"/>
      <c r="O97" s="1345"/>
    </row>
    <row r="98" spans="3:15">
      <c r="C98" s="20" t="s">
        <v>178</v>
      </c>
      <c r="D98" s="894">
        <f t="shared" si="0"/>
        <v>0</v>
      </c>
      <c r="E98" s="894">
        <f t="shared" si="1"/>
        <v>0</v>
      </c>
      <c r="F98" s="11" t="s">
        <v>3335</v>
      </c>
      <c r="G98" s="894">
        <f t="shared" si="2"/>
        <v>0</v>
      </c>
      <c r="H98" s="21" t="s">
        <v>185</v>
      </c>
      <c r="I98" s="21" t="s">
        <v>2844</v>
      </c>
      <c r="J98" s="7" t="s">
        <v>186</v>
      </c>
      <c r="K98" s="1345"/>
      <c r="L98" s="1345"/>
      <c r="M98" s="1345"/>
      <c r="N98" s="1345"/>
      <c r="O98" s="1345"/>
    </row>
    <row r="99" spans="3:15">
      <c r="C99" s="20" t="s">
        <v>178</v>
      </c>
      <c r="D99" s="894">
        <f t="shared" si="0"/>
        <v>0</v>
      </c>
      <c r="E99" s="894">
        <f t="shared" si="1"/>
        <v>0</v>
      </c>
      <c r="F99" s="11" t="s">
        <v>3335</v>
      </c>
      <c r="G99" s="894">
        <f t="shared" si="2"/>
        <v>0</v>
      </c>
      <c r="H99" s="21" t="s">
        <v>185</v>
      </c>
      <c r="I99" s="21" t="s">
        <v>2844</v>
      </c>
      <c r="J99" s="7" t="s">
        <v>186</v>
      </c>
      <c r="K99" s="1345"/>
      <c r="L99" s="1345"/>
      <c r="M99" s="1345"/>
      <c r="N99" s="1345"/>
      <c r="O99" s="1345"/>
    </row>
    <row r="100" spans="3:15">
      <c r="C100" s="20" t="s">
        <v>178</v>
      </c>
      <c r="D100" s="894">
        <f t="shared" si="0"/>
        <v>0</v>
      </c>
      <c r="E100" s="894">
        <f t="shared" si="1"/>
        <v>0</v>
      </c>
      <c r="F100" s="11" t="s">
        <v>3335</v>
      </c>
      <c r="G100" s="894">
        <f t="shared" si="2"/>
        <v>0</v>
      </c>
      <c r="H100" s="21" t="s">
        <v>185</v>
      </c>
      <c r="I100" s="21" t="s">
        <v>2844</v>
      </c>
      <c r="J100" s="7" t="s">
        <v>186</v>
      </c>
      <c r="K100" s="1345"/>
      <c r="L100" s="1345"/>
      <c r="M100" s="1345"/>
      <c r="N100" s="1345"/>
      <c r="O100" s="1345"/>
    </row>
    <row r="101" spans="3:15">
      <c r="C101" s="20" t="s">
        <v>178</v>
      </c>
      <c r="D101" s="894">
        <f t="shared" si="0"/>
        <v>0</v>
      </c>
      <c r="E101" s="894">
        <f t="shared" si="1"/>
        <v>0</v>
      </c>
      <c r="F101" s="11" t="s">
        <v>3335</v>
      </c>
      <c r="G101" s="894">
        <f t="shared" si="2"/>
        <v>0</v>
      </c>
      <c r="H101" s="21" t="s">
        <v>185</v>
      </c>
      <c r="I101" s="21" t="s">
        <v>2844</v>
      </c>
      <c r="J101" s="7" t="s">
        <v>186</v>
      </c>
      <c r="K101" s="1345"/>
      <c r="L101" s="1345"/>
      <c r="M101" s="1345"/>
      <c r="N101" s="1345"/>
      <c r="O101" s="1345"/>
    </row>
    <row r="102" spans="3:15">
      <c r="C102" s="15" t="s">
        <v>178</v>
      </c>
      <c r="D102" s="894">
        <f t="shared" si="0"/>
        <v>0</v>
      </c>
      <c r="E102" s="894">
        <f t="shared" si="1"/>
        <v>0</v>
      </c>
      <c r="F102" s="11" t="s">
        <v>3335</v>
      </c>
      <c r="G102" s="894">
        <f t="shared" si="2"/>
        <v>0</v>
      </c>
      <c r="H102" s="13" t="s">
        <v>185</v>
      </c>
      <c r="I102" s="884" t="s">
        <v>2844</v>
      </c>
      <c r="J102" s="15" t="s">
        <v>186</v>
      </c>
      <c r="K102" s="1345"/>
      <c r="L102" s="1345"/>
      <c r="M102" s="1345"/>
      <c r="N102" s="1345"/>
      <c r="O102" s="1345"/>
    </row>
    <row r="103" spans="3:15">
      <c r="C103" s="15" t="s">
        <v>178</v>
      </c>
      <c r="D103" s="894">
        <f t="shared" si="0"/>
        <v>0</v>
      </c>
      <c r="E103" s="894">
        <f t="shared" si="1"/>
        <v>0</v>
      </c>
      <c r="F103" s="11" t="s">
        <v>3335</v>
      </c>
      <c r="G103" s="894">
        <f t="shared" si="2"/>
        <v>0</v>
      </c>
      <c r="H103" s="23" t="s">
        <v>185</v>
      </c>
      <c r="I103" s="23" t="s">
        <v>2844</v>
      </c>
      <c r="J103" s="15" t="s">
        <v>186</v>
      </c>
      <c r="K103" s="1345"/>
      <c r="L103" s="1345"/>
      <c r="M103" s="1345"/>
      <c r="N103" s="1345"/>
      <c r="O103" s="1345"/>
    </row>
    <row r="104" spans="3:15">
      <c r="C104" s="15" t="s">
        <v>178</v>
      </c>
      <c r="D104" s="894">
        <f t="shared" si="0"/>
        <v>0</v>
      </c>
      <c r="E104" s="894">
        <f t="shared" si="1"/>
        <v>0</v>
      </c>
      <c r="F104" s="11" t="s">
        <v>3335</v>
      </c>
      <c r="G104" s="894">
        <f t="shared" si="2"/>
        <v>0</v>
      </c>
      <c r="H104" s="23" t="s">
        <v>185</v>
      </c>
      <c r="I104" s="23" t="s">
        <v>2844</v>
      </c>
      <c r="J104" s="15" t="s">
        <v>186</v>
      </c>
      <c r="K104" s="1345"/>
      <c r="L104" s="1345"/>
      <c r="M104" s="1345"/>
      <c r="N104" s="1345"/>
      <c r="O104" s="1345"/>
    </row>
    <row r="105" spans="3:15">
      <c r="C105" s="20" t="s">
        <v>178</v>
      </c>
      <c r="D105" s="894">
        <f t="shared" si="0"/>
        <v>0</v>
      </c>
      <c r="E105" s="894">
        <f t="shared" si="1"/>
        <v>0</v>
      </c>
      <c r="F105" s="11" t="s">
        <v>3335</v>
      </c>
      <c r="G105" s="894">
        <f t="shared" si="2"/>
        <v>0</v>
      </c>
      <c r="H105" s="21" t="s">
        <v>185</v>
      </c>
      <c r="I105" s="21" t="s">
        <v>2844</v>
      </c>
      <c r="J105" s="7" t="s">
        <v>186</v>
      </c>
      <c r="K105" s="1345"/>
      <c r="L105" s="1345"/>
      <c r="M105" s="1345"/>
      <c r="N105" s="1345"/>
      <c r="O105" s="1345"/>
    </row>
    <row r="106" spans="3:15">
      <c r="C106" s="20" t="s">
        <v>178</v>
      </c>
      <c r="D106" s="894">
        <f t="shared" si="0"/>
        <v>0</v>
      </c>
      <c r="E106" s="894">
        <f t="shared" si="1"/>
        <v>0</v>
      </c>
      <c r="F106" s="11" t="s">
        <v>3335</v>
      </c>
      <c r="G106" s="894">
        <f t="shared" si="2"/>
        <v>0</v>
      </c>
      <c r="H106" s="21" t="s">
        <v>185</v>
      </c>
      <c r="I106" s="21" t="s">
        <v>2844</v>
      </c>
      <c r="J106" s="7" t="s">
        <v>186</v>
      </c>
      <c r="K106" s="1345"/>
      <c r="L106" s="1345"/>
      <c r="M106" s="1345"/>
      <c r="N106" s="1345"/>
      <c r="O106" s="1345"/>
    </row>
    <row r="107" spans="3:15">
      <c r="C107" s="20" t="s">
        <v>178</v>
      </c>
      <c r="D107" s="894">
        <f t="shared" si="0"/>
        <v>0</v>
      </c>
      <c r="E107" s="894">
        <f t="shared" si="1"/>
        <v>0</v>
      </c>
      <c r="F107" s="11" t="s">
        <v>3335</v>
      </c>
      <c r="G107" s="894">
        <f t="shared" si="2"/>
        <v>0</v>
      </c>
      <c r="H107" s="21" t="s">
        <v>185</v>
      </c>
      <c r="I107" s="21" t="s">
        <v>2844</v>
      </c>
      <c r="J107" s="7" t="s">
        <v>186</v>
      </c>
      <c r="K107" s="1345"/>
      <c r="L107" s="1345"/>
      <c r="M107" s="1345"/>
      <c r="N107" s="1345"/>
      <c r="O107" s="1345"/>
    </row>
    <row r="108" spans="3:15">
      <c r="C108" s="20" t="s">
        <v>178</v>
      </c>
      <c r="D108" s="894">
        <f t="shared" si="0"/>
        <v>0</v>
      </c>
      <c r="E108" s="894">
        <f t="shared" si="1"/>
        <v>0</v>
      </c>
      <c r="F108" s="11" t="s">
        <v>3335</v>
      </c>
      <c r="G108" s="894">
        <f t="shared" si="2"/>
        <v>0</v>
      </c>
      <c r="H108" s="21" t="s">
        <v>185</v>
      </c>
      <c r="I108" s="21" t="s">
        <v>2844</v>
      </c>
      <c r="J108" s="7" t="s">
        <v>186</v>
      </c>
      <c r="K108" s="1345"/>
      <c r="L108" s="1345"/>
      <c r="M108" s="1345"/>
      <c r="N108" s="1345"/>
      <c r="O108" s="1345"/>
    </row>
    <row r="109" spans="3:15">
      <c r="C109" s="15" t="s">
        <v>178</v>
      </c>
      <c r="D109" s="894">
        <f t="shared" si="0"/>
        <v>0</v>
      </c>
      <c r="E109" s="894">
        <f t="shared" si="1"/>
        <v>0</v>
      </c>
      <c r="F109" s="11" t="s">
        <v>3335</v>
      </c>
      <c r="G109" s="894">
        <f t="shared" si="2"/>
        <v>0</v>
      </c>
      <c r="H109" s="13" t="s">
        <v>185</v>
      </c>
      <c r="I109" s="884" t="s">
        <v>2844</v>
      </c>
      <c r="J109" s="15" t="s">
        <v>186</v>
      </c>
      <c r="K109" s="1345"/>
      <c r="L109" s="1345"/>
      <c r="M109" s="1345"/>
      <c r="N109" s="1345"/>
      <c r="O109" s="1345"/>
    </row>
    <row r="110" spans="3:15">
      <c r="C110" s="15" t="s">
        <v>178</v>
      </c>
      <c r="D110" s="894">
        <f t="shared" ref="D110:D123" si="3">D32</f>
        <v>0</v>
      </c>
      <c r="E110" s="894">
        <f t="shared" si="1"/>
        <v>0</v>
      </c>
      <c r="F110" s="11" t="s">
        <v>3335</v>
      </c>
      <c r="G110" s="894">
        <f t="shared" si="2"/>
        <v>0</v>
      </c>
      <c r="H110" s="23" t="s">
        <v>185</v>
      </c>
      <c r="I110" s="23" t="s">
        <v>2844</v>
      </c>
      <c r="J110" s="15" t="s">
        <v>186</v>
      </c>
      <c r="K110" s="1345"/>
      <c r="L110" s="1345"/>
      <c r="M110" s="1345"/>
      <c r="N110" s="1345"/>
      <c r="O110" s="1345"/>
    </row>
    <row r="111" spans="3:15">
      <c r="C111" s="15" t="s">
        <v>178</v>
      </c>
      <c r="D111" s="894">
        <f t="shared" si="3"/>
        <v>0</v>
      </c>
      <c r="E111" s="894">
        <f t="shared" si="1"/>
        <v>0</v>
      </c>
      <c r="F111" s="11" t="s">
        <v>3335</v>
      </c>
      <c r="G111" s="894">
        <f t="shared" si="2"/>
        <v>0</v>
      </c>
      <c r="H111" s="23" t="s">
        <v>185</v>
      </c>
      <c r="I111" s="23" t="s">
        <v>2844</v>
      </c>
      <c r="J111" s="15" t="s">
        <v>186</v>
      </c>
      <c r="K111" s="1345"/>
      <c r="L111" s="1345"/>
      <c r="M111" s="1345"/>
      <c r="N111" s="1345"/>
      <c r="O111" s="1345"/>
    </row>
    <row r="112" spans="3:15">
      <c r="C112" s="15" t="s">
        <v>178</v>
      </c>
      <c r="D112" s="894">
        <f t="shared" si="3"/>
        <v>0</v>
      </c>
      <c r="E112" s="894">
        <f t="shared" si="1"/>
        <v>0</v>
      </c>
      <c r="F112" s="11" t="s">
        <v>3335</v>
      </c>
      <c r="G112" s="894">
        <f t="shared" si="2"/>
        <v>0</v>
      </c>
      <c r="H112" s="23" t="s">
        <v>185</v>
      </c>
      <c r="I112" s="23" t="s">
        <v>2844</v>
      </c>
      <c r="J112" s="15" t="s">
        <v>186</v>
      </c>
      <c r="K112" s="1345"/>
      <c r="L112" s="1345"/>
      <c r="M112" s="1345"/>
      <c r="N112" s="1345"/>
      <c r="O112" s="1345"/>
    </row>
    <row r="113" spans="3:15">
      <c r="C113" s="20" t="s">
        <v>178</v>
      </c>
      <c r="D113" s="894">
        <f t="shared" si="3"/>
        <v>0</v>
      </c>
      <c r="E113" s="894">
        <f t="shared" si="1"/>
        <v>0</v>
      </c>
      <c r="F113" s="11" t="s">
        <v>3335</v>
      </c>
      <c r="G113" s="894">
        <f t="shared" si="2"/>
        <v>0</v>
      </c>
      <c r="H113" s="21" t="s">
        <v>185</v>
      </c>
      <c r="I113" s="21" t="s">
        <v>2844</v>
      </c>
      <c r="J113" s="7" t="s">
        <v>186</v>
      </c>
      <c r="K113" s="1345"/>
      <c r="L113" s="1345"/>
      <c r="M113" s="1345"/>
      <c r="N113" s="1345"/>
      <c r="O113" s="1345"/>
    </row>
    <row r="114" spans="3:15">
      <c r="C114" s="20" t="s">
        <v>178</v>
      </c>
      <c r="D114" s="894">
        <f t="shared" si="3"/>
        <v>0</v>
      </c>
      <c r="E114" s="894">
        <f t="shared" si="1"/>
        <v>0</v>
      </c>
      <c r="F114" s="11" t="s">
        <v>3335</v>
      </c>
      <c r="G114" s="894">
        <f t="shared" si="2"/>
        <v>0</v>
      </c>
      <c r="H114" s="21" t="s">
        <v>185</v>
      </c>
      <c r="I114" s="21" t="s">
        <v>2844</v>
      </c>
      <c r="J114" s="7" t="s">
        <v>186</v>
      </c>
      <c r="K114" s="1345"/>
      <c r="L114" s="1345"/>
      <c r="M114" s="1345"/>
      <c r="N114" s="1345"/>
      <c r="O114" s="1345"/>
    </row>
    <row r="115" spans="3:15">
      <c r="C115" s="20" t="s">
        <v>178</v>
      </c>
      <c r="D115" s="894">
        <f t="shared" si="3"/>
        <v>0</v>
      </c>
      <c r="E115" s="894">
        <f t="shared" si="1"/>
        <v>0</v>
      </c>
      <c r="F115" s="11" t="s">
        <v>3335</v>
      </c>
      <c r="G115" s="894">
        <f t="shared" si="2"/>
        <v>0</v>
      </c>
      <c r="H115" s="21" t="s">
        <v>185</v>
      </c>
      <c r="I115" s="21" t="s">
        <v>2844</v>
      </c>
      <c r="J115" s="7" t="s">
        <v>186</v>
      </c>
      <c r="K115" s="1345"/>
      <c r="L115" s="1345"/>
      <c r="M115" s="1345"/>
      <c r="N115" s="1345"/>
      <c r="O115" s="1345"/>
    </row>
    <row r="116" spans="3:15">
      <c r="C116" s="20" t="s">
        <v>178</v>
      </c>
      <c r="D116" s="894">
        <f t="shared" si="3"/>
        <v>0</v>
      </c>
      <c r="E116" s="894">
        <f t="shared" si="1"/>
        <v>0</v>
      </c>
      <c r="F116" s="11" t="s">
        <v>3335</v>
      </c>
      <c r="G116" s="894">
        <f t="shared" si="2"/>
        <v>0</v>
      </c>
      <c r="H116" s="21" t="s">
        <v>185</v>
      </c>
      <c r="I116" s="21" t="s">
        <v>2844</v>
      </c>
      <c r="J116" s="7" t="s">
        <v>186</v>
      </c>
      <c r="K116" s="1345"/>
      <c r="L116" s="1345"/>
      <c r="M116" s="1345"/>
      <c r="N116" s="1345"/>
      <c r="O116" s="1345"/>
    </row>
    <row r="117" spans="3:15">
      <c r="C117" s="15" t="s">
        <v>178</v>
      </c>
      <c r="D117" s="894">
        <f t="shared" si="3"/>
        <v>0</v>
      </c>
      <c r="E117" s="894">
        <f t="shared" si="1"/>
        <v>0</v>
      </c>
      <c r="F117" s="11" t="s">
        <v>3335</v>
      </c>
      <c r="G117" s="894">
        <f t="shared" si="2"/>
        <v>0</v>
      </c>
      <c r="H117" s="13" t="s">
        <v>185</v>
      </c>
      <c r="I117" s="884" t="s">
        <v>2844</v>
      </c>
      <c r="J117" s="15" t="s">
        <v>186</v>
      </c>
      <c r="K117" s="1345"/>
      <c r="L117" s="1345"/>
      <c r="M117" s="1345"/>
      <c r="N117" s="1345"/>
      <c r="O117" s="1345"/>
    </row>
    <row r="118" spans="3:15">
      <c r="C118" s="15" t="s">
        <v>178</v>
      </c>
      <c r="D118" s="894">
        <f t="shared" si="3"/>
        <v>0</v>
      </c>
      <c r="E118" s="894">
        <f t="shared" si="1"/>
        <v>0</v>
      </c>
      <c r="F118" s="11" t="s">
        <v>3335</v>
      </c>
      <c r="G118" s="894">
        <f t="shared" si="2"/>
        <v>0</v>
      </c>
      <c r="H118" s="23" t="s">
        <v>185</v>
      </c>
      <c r="I118" s="23" t="s">
        <v>2844</v>
      </c>
      <c r="J118" s="15" t="s">
        <v>186</v>
      </c>
      <c r="K118" s="1345"/>
      <c r="L118" s="1345"/>
      <c r="M118" s="1345"/>
      <c r="N118" s="1345"/>
      <c r="O118" s="1345"/>
    </row>
    <row r="119" spans="3:15">
      <c r="C119" s="15" t="s">
        <v>178</v>
      </c>
      <c r="D119" s="894">
        <f t="shared" si="3"/>
        <v>0</v>
      </c>
      <c r="E119" s="894">
        <f t="shared" si="1"/>
        <v>0</v>
      </c>
      <c r="F119" s="11" t="s">
        <v>3335</v>
      </c>
      <c r="G119" s="894">
        <f t="shared" si="2"/>
        <v>0</v>
      </c>
      <c r="H119" s="23" t="s">
        <v>185</v>
      </c>
      <c r="I119" s="23" t="s">
        <v>2844</v>
      </c>
      <c r="J119" s="15" t="s">
        <v>186</v>
      </c>
      <c r="K119" s="1345"/>
      <c r="L119" s="1345"/>
      <c r="M119" s="1345"/>
      <c r="N119" s="1345"/>
      <c r="O119" s="1345"/>
    </row>
    <row r="120" spans="3:15">
      <c r="C120" s="20" t="s">
        <v>178</v>
      </c>
      <c r="D120" s="894">
        <f t="shared" si="3"/>
        <v>0</v>
      </c>
      <c r="E120" s="894">
        <f t="shared" si="1"/>
        <v>0</v>
      </c>
      <c r="F120" s="11" t="s">
        <v>3335</v>
      </c>
      <c r="G120" s="894">
        <f t="shared" si="2"/>
        <v>0</v>
      </c>
      <c r="H120" s="21" t="s">
        <v>185</v>
      </c>
      <c r="I120" s="21" t="s">
        <v>2844</v>
      </c>
      <c r="J120" s="7" t="s">
        <v>186</v>
      </c>
      <c r="K120" s="1345"/>
      <c r="L120" s="1345"/>
      <c r="M120" s="1345"/>
      <c r="N120" s="1345"/>
      <c r="O120" s="1345"/>
    </row>
    <row r="121" spans="3:15">
      <c r="C121" s="20" t="s">
        <v>178</v>
      </c>
      <c r="D121" s="894">
        <f t="shared" si="3"/>
        <v>0</v>
      </c>
      <c r="E121" s="894">
        <f t="shared" si="1"/>
        <v>0</v>
      </c>
      <c r="F121" s="11" t="s">
        <v>3335</v>
      </c>
      <c r="G121" s="894">
        <f t="shared" si="2"/>
        <v>0</v>
      </c>
      <c r="H121" s="21" t="s">
        <v>185</v>
      </c>
      <c r="I121" s="21" t="s">
        <v>2844</v>
      </c>
      <c r="J121" s="7" t="s">
        <v>186</v>
      </c>
      <c r="K121" s="1345"/>
      <c r="L121" s="1345"/>
      <c r="M121" s="1345"/>
      <c r="N121" s="1345"/>
      <c r="O121" s="1345"/>
    </row>
    <row r="122" spans="3:15">
      <c r="C122" s="20" t="s">
        <v>178</v>
      </c>
      <c r="D122" s="894">
        <f t="shared" si="3"/>
        <v>0</v>
      </c>
      <c r="E122" s="894">
        <f t="shared" si="1"/>
        <v>0</v>
      </c>
      <c r="F122" s="11" t="s">
        <v>3335</v>
      </c>
      <c r="G122" s="894">
        <f t="shared" si="2"/>
        <v>0</v>
      </c>
      <c r="H122" s="21" t="s">
        <v>185</v>
      </c>
      <c r="I122" s="21" t="s">
        <v>2844</v>
      </c>
      <c r="J122" s="7" t="s">
        <v>186</v>
      </c>
      <c r="K122" s="1345"/>
      <c r="L122" s="1345"/>
      <c r="M122" s="1345"/>
      <c r="N122" s="1345"/>
      <c r="O122" s="1345"/>
    </row>
    <row r="123" spans="3:15">
      <c r="C123" s="20" t="s">
        <v>178</v>
      </c>
      <c r="D123" s="894">
        <f t="shared" si="3"/>
        <v>0</v>
      </c>
      <c r="E123" s="894">
        <f t="shared" si="1"/>
        <v>0</v>
      </c>
      <c r="F123" s="11" t="s">
        <v>3335</v>
      </c>
      <c r="G123" s="894">
        <f t="shared" si="2"/>
        <v>0</v>
      </c>
      <c r="H123" s="21" t="s">
        <v>185</v>
      </c>
      <c r="I123" s="21" t="s">
        <v>2844</v>
      </c>
      <c r="J123" s="7" t="s">
        <v>186</v>
      </c>
      <c r="K123" s="1345"/>
      <c r="L123" s="1345"/>
      <c r="M123" s="1345"/>
      <c r="N123" s="1345"/>
      <c r="O123" s="1345"/>
    </row>
    <row r="124" spans="3:15">
      <c r="C124" s="15" t="s">
        <v>178</v>
      </c>
      <c r="D124" s="894">
        <f t="shared" ref="D124:E129" si="4">D46</f>
        <v>0</v>
      </c>
      <c r="E124" s="894">
        <f t="shared" si="4"/>
        <v>0</v>
      </c>
      <c r="F124" s="11" t="s">
        <v>3335</v>
      </c>
      <c r="G124" s="894">
        <f t="shared" ref="G124" si="5">G46</f>
        <v>0</v>
      </c>
      <c r="H124" s="13" t="s">
        <v>185</v>
      </c>
      <c r="I124" s="884" t="s">
        <v>2844</v>
      </c>
      <c r="J124" s="15" t="s">
        <v>186</v>
      </c>
      <c r="K124" s="1345"/>
      <c r="L124" s="1345"/>
      <c r="M124" s="1345"/>
      <c r="N124" s="1345"/>
      <c r="O124" s="1345"/>
    </row>
    <row r="125" spans="3:15">
      <c r="C125" s="15" t="s">
        <v>178</v>
      </c>
      <c r="D125" s="894">
        <f t="shared" si="4"/>
        <v>0</v>
      </c>
      <c r="E125" s="894">
        <f t="shared" si="4"/>
        <v>0</v>
      </c>
      <c r="F125" s="11" t="s">
        <v>3335</v>
      </c>
      <c r="G125" s="894">
        <f t="shared" ref="G125" si="6">G47</f>
        <v>0</v>
      </c>
      <c r="H125" s="23" t="s">
        <v>185</v>
      </c>
      <c r="I125" s="23" t="s">
        <v>2844</v>
      </c>
      <c r="J125" s="15" t="s">
        <v>186</v>
      </c>
      <c r="K125" s="1345"/>
      <c r="L125" s="1345"/>
      <c r="M125" s="1345"/>
      <c r="N125" s="1345"/>
      <c r="O125" s="1345"/>
    </row>
    <row r="126" spans="3:15">
      <c r="C126" s="15" t="s">
        <v>178</v>
      </c>
      <c r="D126" s="894">
        <f t="shared" si="4"/>
        <v>0</v>
      </c>
      <c r="E126" s="894">
        <f t="shared" si="4"/>
        <v>0</v>
      </c>
      <c r="F126" s="11" t="s">
        <v>3335</v>
      </c>
      <c r="G126" s="894">
        <f t="shared" ref="G126" si="7">G48</f>
        <v>0</v>
      </c>
      <c r="H126" s="23" t="s">
        <v>185</v>
      </c>
      <c r="I126" s="23" t="s">
        <v>2844</v>
      </c>
      <c r="J126" s="15" t="s">
        <v>186</v>
      </c>
      <c r="K126" s="1345"/>
      <c r="L126" s="1345"/>
      <c r="M126" s="1345"/>
      <c r="N126" s="1345"/>
      <c r="O126" s="1345"/>
    </row>
    <row r="127" spans="3:15">
      <c r="C127" s="15" t="s">
        <v>178</v>
      </c>
      <c r="D127" s="894">
        <f t="shared" si="4"/>
        <v>0</v>
      </c>
      <c r="E127" s="894">
        <f t="shared" si="4"/>
        <v>0</v>
      </c>
      <c r="F127" s="11" t="s">
        <v>3335</v>
      </c>
      <c r="G127" s="894">
        <f t="shared" ref="G127" si="8">G49</f>
        <v>0</v>
      </c>
      <c r="H127" s="23" t="s">
        <v>185</v>
      </c>
      <c r="I127" s="23" t="s">
        <v>2844</v>
      </c>
      <c r="J127" s="15" t="s">
        <v>186</v>
      </c>
      <c r="K127" s="1345"/>
      <c r="L127" s="1345"/>
      <c r="M127" s="1345"/>
      <c r="N127" s="1345"/>
      <c r="O127" s="1345"/>
    </row>
    <row r="128" spans="3:15">
      <c r="C128" s="20" t="s">
        <v>178</v>
      </c>
      <c r="D128" s="894">
        <f t="shared" si="4"/>
        <v>0</v>
      </c>
      <c r="E128" s="894">
        <f t="shared" si="4"/>
        <v>0</v>
      </c>
      <c r="F128" s="11" t="s">
        <v>3335</v>
      </c>
      <c r="G128" s="894">
        <f t="shared" ref="G128" si="9">G50</f>
        <v>0</v>
      </c>
      <c r="H128" s="21" t="s">
        <v>185</v>
      </c>
      <c r="I128" s="21" t="s">
        <v>2844</v>
      </c>
      <c r="J128" s="7" t="s">
        <v>186</v>
      </c>
      <c r="K128" s="1345"/>
      <c r="L128" s="1345"/>
      <c r="M128" s="1345"/>
      <c r="N128" s="1345"/>
      <c r="O128" s="1345"/>
    </row>
    <row r="129" spans="3:15">
      <c r="C129" s="20" t="s">
        <v>178</v>
      </c>
      <c r="D129" s="894">
        <f t="shared" si="4"/>
        <v>0</v>
      </c>
      <c r="E129" s="894">
        <f t="shared" si="4"/>
        <v>0</v>
      </c>
      <c r="F129" s="11" t="s">
        <v>3335</v>
      </c>
      <c r="G129" s="894">
        <f t="shared" ref="G129" si="10">G51</f>
        <v>0</v>
      </c>
      <c r="H129" s="21" t="s">
        <v>185</v>
      </c>
      <c r="I129" s="21" t="s">
        <v>2844</v>
      </c>
      <c r="J129" s="7" t="s">
        <v>186</v>
      </c>
      <c r="K129" s="1345"/>
      <c r="L129" s="1345"/>
      <c r="M129" s="1345"/>
      <c r="N129" s="1345"/>
      <c r="O129" s="1345"/>
    </row>
    <row r="130" spans="3:15">
      <c r="C130" s="20" t="s">
        <v>178</v>
      </c>
      <c r="D130" s="894">
        <f t="shared" ref="D130:E139" si="11">D52</f>
        <v>0</v>
      </c>
      <c r="E130" s="894">
        <f t="shared" si="11"/>
        <v>0</v>
      </c>
      <c r="F130" s="11" t="s">
        <v>3335</v>
      </c>
      <c r="G130" s="894">
        <f t="shared" ref="G130" si="12">G52</f>
        <v>0</v>
      </c>
      <c r="H130" s="21" t="s">
        <v>185</v>
      </c>
      <c r="I130" s="21" t="s">
        <v>2844</v>
      </c>
      <c r="J130" s="7" t="s">
        <v>186</v>
      </c>
      <c r="K130" s="1345"/>
      <c r="L130" s="1345"/>
      <c r="M130" s="1345"/>
      <c r="N130" s="1345"/>
      <c r="O130" s="1345"/>
    </row>
    <row r="131" spans="3:15">
      <c r="C131" s="20" t="s">
        <v>178</v>
      </c>
      <c r="D131" s="894">
        <f t="shared" si="11"/>
        <v>0</v>
      </c>
      <c r="E131" s="894">
        <f t="shared" si="11"/>
        <v>0</v>
      </c>
      <c r="F131" s="11" t="s">
        <v>3335</v>
      </c>
      <c r="G131" s="894">
        <f t="shared" ref="G131" si="13">G53</f>
        <v>0</v>
      </c>
      <c r="H131" s="21" t="s">
        <v>185</v>
      </c>
      <c r="I131" s="21" t="s">
        <v>2844</v>
      </c>
      <c r="J131" s="7" t="s">
        <v>186</v>
      </c>
      <c r="K131" s="1345"/>
      <c r="L131" s="1345"/>
      <c r="M131" s="1345"/>
      <c r="N131" s="1345"/>
      <c r="O131" s="1345"/>
    </row>
    <row r="132" spans="3:15">
      <c r="C132" s="15" t="s">
        <v>178</v>
      </c>
      <c r="D132" s="894">
        <f t="shared" si="11"/>
        <v>0</v>
      </c>
      <c r="E132" s="894">
        <f t="shared" si="11"/>
        <v>0</v>
      </c>
      <c r="F132" s="11" t="s">
        <v>3335</v>
      </c>
      <c r="G132" s="894">
        <f t="shared" ref="G132" si="14">G54</f>
        <v>0</v>
      </c>
      <c r="H132" s="13" t="s">
        <v>185</v>
      </c>
      <c r="I132" s="884" t="s">
        <v>2844</v>
      </c>
      <c r="J132" s="15" t="s">
        <v>186</v>
      </c>
      <c r="K132" s="1345"/>
      <c r="L132" s="1345"/>
      <c r="M132" s="1345"/>
      <c r="N132" s="1345"/>
      <c r="O132" s="1345"/>
    </row>
    <row r="133" spans="3:15">
      <c r="C133" s="15" t="s">
        <v>178</v>
      </c>
      <c r="D133" s="894">
        <f t="shared" si="11"/>
        <v>0</v>
      </c>
      <c r="E133" s="894">
        <f t="shared" si="11"/>
        <v>0</v>
      </c>
      <c r="F133" s="11" t="s">
        <v>3335</v>
      </c>
      <c r="G133" s="894">
        <f t="shared" ref="G133" si="15">G55</f>
        <v>0</v>
      </c>
      <c r="H133" s="23" t="s">
        <v>185</v>
      </c>
      <c r="I133" s="23" t="s">
        <v>2844</v>
      </c>
      <c r="J133" s="15" t="s">
        <v>186</v>
      </c>
      <c r="K133" s="1345"/>
      <c r="L133" s="1345"/>
      <c r="M133" s="1345"/>
      <c r="N133" s="1345"/>
      <c r="O133" s="1345"/>
    </row>
    <row r="134" spans="3:15">
      <c r="C134" s="15" t="s">
        <v>178</v>
      </c>
      <c r="D134" s="894">
        <f t="shared" si="11"/>
        <v>0</v>
      </c>
      <c r="E134" s="894">
        <f t="shared" si="11"/>
        <v>0</v>
      </c>
      <c r="F134" s="11" t="s">
        <v>3335</v>
      </c>
      <c r="G134" s="894">
        <f t="shared" ref="G134" si="16">G56</f>
        <v>0</v>
      </c>
      <c r="H134" s="23" t="s">
        <v>185</v>
      </c>
      <c r="I134" s="23" t="s">
        <v>2844</v>
      </c>
      <c r="J134" s="15" t="s">
        <v>186</v>
      </c>
      <c r="K134" s="1345"/>
      <c r="L134" s="1345"/>
      <c r="M134" s="1345"/>
      <c r="N134" s="1345"/>
      <c r="O134" s="1345"/>
    </row>
    <row r="135" spans="3:15">
      <c r="C135" s="20" t="s">
        <v>178</v>
      </c>
      <c r="D135" s="894">
        <f t="shared" si="11"/>
        <v>0</v>
      </c>
      <c r="E135" s="894">
        <f t="shared" si="11"/>
        <v>0</v>
      </c>
      <c r="F135" s="11" t="s">
        <v>3335</v>
      </c>
      <c r="G135" s="894">
        <f t="shared" ref="G135" si="17">G57</f>
        <v>0</v>
      </c>
      <c r="H135" s="21" t="s">
        <v>185</v>
      </c>
      <c r="I135" s="21" t="s">
        <v>2844</v>
      </c>
      <c r="J135" s="7" t="s">
        <v>186</v>
      </c>
      <c r="K135" s="1345"/>
      <c r="L135" s="1345"/>
      <c r="M135" s="1345"/>
      <c r="N135" s="1345"/>
      <c r="O135" s="1345"/>
    </row>
    <row r="136" spans="3:15">
      <c r="C136" s="20" t="s">
        <v>178</v>
      </c>
      <c r="D136" s="894">
        <f t="shared" si="11"/>
        <v>0</v>
      </c>
      <c r="E136" s="894">
        <f t="shared" si="11"/>
        <v>0</v>
      </c>
      <c r="F136" s="11" t="s">
        <v>3335</v>
      </c>
      <c r="G136" s="894">
        <f t="shared" ref="G136" si="18">G58</f>
        <v>0</v>
      </c>
      <c r="H136" s="21" t="s">
        <v>185</v>
      </c>
      <c r="I136" s="21" t="s">
        <v>2844</v>
      </c>
      <c r="J136" s="7" t="s">
        <v>186</v>
      </c>
      <c r="K136" s="1345"/>
      <c r="L136" s="1345"/>
      <c r="M136" s="1345"/>
      <c r="N136" s="1345"/>
      <c r="O136" s="1345"/>
    </row>
    <row r="137" spans="3:15">
      <c r="C137" s="20" t="s">
        <v>178</v>
      </c>
      <c r="D137" s="894">
        <f t="shared" si="11"/>
        <v>0</v>
      </c>
      <c r="E137" s="894">
        <f t="shared" si="11"/>
        <v>0</v>
      </c>
      <c r="F137" s="11" t="s">
        <v>3335</v>
      </c>
      <c r="G137" s="894">
        <f t="shared" ref="G137" si="19">G59</f>
        <v>0</v>
      </c>
      <c r="H137" s="21" t="s">
        <v>185</v>
      </c>
      <c r="I137" s="21" t="s">
        <v>2844</v>
      </c>
      <c r="J137" s="7" t="s">
        <v>186</v>
      </c>
      <c r="K137" s="1345"/>
      <c r="L137" s="1345"/>
      <c r="M137" s="1345"/>
      <c r="N137" s="1345"/>
      <c r="O137" s="1345"/>
    </row>
    <row r="138" spans="3:15">
      <c r="C138" s="20" t="s">
        <v>178</v>
      </c>
      <c r="D138" s="894">
        <f t="shared" si="11"/>
        <v>0</v>
      </c>
      <c r="E138" s="894">
        <f t="shared" si="11"/>
        <v>0</v>
      </c>
      <c r="F138" s="11" t="s">
        <v>3335</v>
      </c>
      <c r="G138" s="894">
        <f t="shared" ref="G138" si="20">G60</f>
        <v>0</v>
      </c>
      <c r="H138" s="21" t="s">
        <v>185</v>
      </c>
      <c r="I138" s="21" t="s">
        <v>2844</v>
      </c>
      <c r="J138" s="7" t="s">
        <v>186</v>
      </c>
      <c r="K138" s="1345"/>
      <c r="L138" s="1345"/>
      <c r="M138" s="1345"/>
      <c r="N138" s="1345"/>
      <c r="O138" s="1345"/>
    </row>
    <row r="139" spans="3:15">
      <c r="C139" s="15" t="s">
        <v>178</v>
      </c>
      <c r="D139" s="894">
        <f t="shared" si="11"/>
        <v>0</v>
      </c>
      <c r="E139" s="894">
        <f t="shared" si="11"/>
        <v>0</v>
      </c>
      <c r="F139" s="11" t="s">
        <v>3335</v>
      </c>
      <c r="G139" s="894">
        <f t="shared" ref="G139" si="21">G61</f>
        <v>0</v>
      </c>
      <c r="H139" s="13" t="s">
        <v>185</v>
      </c>
      <c r="I139" s="884" t="s">
        <v>2844</v>
      </c>
      <c r="J139" s="15" t="s">
        <v>186</v>
      </c>
      <c r="K139" s="1345"/>
      <c r="L139" s="1345"/>
      <c r="M139" s="1345"/>
      <c r="N139" s="1345"/>
      <c r="O139" s="1345"/>
    </row>
    <row r="140" spans="3:15">
      <c r="C140" s="15" t="s">
        <v>178</v>
      </c>
      <c r="D140" s="894">
        <f t="shared" ref="D140:E149" si="22">D62</f>
        <v>0</v>
      </c>
      <c r="E140" s="894">
        <f t="shared" si="22"/>
        <v>0</v>
      </c>
      <c r="F140" s="11" t="s">
        <v>3335</v>
      </c>
      <c r="G140" s="894">
        <f t="shared" ref="G140" si="23">G62</f>
        <v>0</v>
      </c>
      <c r="H140" s="23" t="s">
        <v>185</v>
      </c>
      <c r="I140" s="23" t="s">
        <v>2844</v>
      </c>
      <c r="J140" s="15" t="s">
        <v>186</v>
      </c>
      <c r="K140" s="1345"/>
      <c r="L140" s="1345"/>
      <c r="M140" s="1345"/>
      <c r="N140" s="1345"/>
      <c r="O140" s="1345"/>
    </row>
    <row r="141" spans="3:15">
      <c r="C141" s="15" t="s">
        <v>178</v>
      </c>
      <c r="D141" s="894">
        <f t="shared" si="22"/>
        <v>0</v>
      </c>
      <c r="E141" s="894">
        <f t="shared" si="22"/>
        <v>0</v>
      </c>
      <c r="F141" s="11" t="s">
        <v>3335</v>
      </c>
      <c r="G141" s="894">
        <f t="shared" ref="G141" si="24">G63</f>
        <v>0</v>
      </c>
      <c r="H141" s="23" t="s">
        <v>185</v>
      </c>
      <c r="I141" s="23" t="s">
        <v>2844</v>
      </c>
      <c r="J141" s="15" t="s">
        <v>186</v>
      </c>
      <c r="K141" s="1345"/>
      <c r="L141" s="1345"/>
      <c r="M141" s="1345"/>
      <c r="N141" s="1345"/>
      <c r="O141" s="1345"/>
    </row>
    <row r="142" spans="3:15">
      <c r="C142" s="15" t="s">
        <v>178</v>
      </c>
      <c r="D142" s="894">
        <f t="shared" si="22"/>
        <v>0</v>
      </c>
      <c r="E142" s="894">
        <f t="shared" si="22"/>
        <v>0</v>
      </c>
      <c r="F142" s="11" t="s">
        <v>3335</v>
      </c>
      <c r="G142" s="894">
        <f t="shared" ref="G142" si="25">G64</f>
        <v>0</v>
      </c>
      <c r="H142" s="23" t="s">
        <v>185</v>
      </c>
      <c r="I142" s="23" t="s">
        <v>2844</v>
      </c>
      <c r="J142" s="15" t="s">
        <v>186</v>
      </c>
      <c r="K142" s="1345"/>
      <c r="L142" s="1345"/>
      <c r="M142" s="1345"/>
      <c r="N142" s="1345"/>
      <c r="O142" s="1345"/>
    </row>
    <row r="143" spans="3:15">
      <c r="C143" s="20" t="s">
        <v>178</v>
      </c>
      <c r="D143" s="894">
        <f t="shared" si="22"/>
        <v>0</v>
      </c>
      <c r="E143" s="894">
        <f t="shared" si="22"/>
        <v>0</v>
      </c>
      <c r="F143" s="11" t="s">
        <v>3335</v>
      </c>
      <c r="G143" s="894">
        <f t="shared" ref="G143" si="26">G65</f>
        <v>0</v>
      </c>
      <c r="H143" s="21" t="s">
        <v>185</v>
      </c>
      <c r="I143" s="21" t="s">
        <v>2844</v>
      </c>
      <c r="J143" s="7" t="s">
        <v>186</v>
      </c>
      <c r="K143" s="1345"/>
      <c r="L143" s="1345"/>
      <c r="M143" s="1345"/>
      <c r="N143" s="1345"/>
      <c r="O143" s="1345"/>
    </row>
    <row r="144" spans="3:15">
      <c r="C144" s="20" t="s">
        <v>178</v>
      </c>
      <c r="D144" s="894">
        <f t="shared" si="22"/>
        <v>0</v>
      </c>
      <c r="E144" s="894">
        <f t="shared" si="22"/>
        <v>0</v>
      </c>
      <c r="F144" s="11" t="s">
        <v>3335</v>
      </c>
      <c r="G144" s="894">
        <f t="shared" ref="G144" si="27">G66</f>
        <v>0</v>
      </c>
      <c r="H144" s="21" t="s">
        <v>185</v>
      </c>
      <c r="I144" s="21" t="s">
        <v>2844</v>
      </c>
      <c r="J144" s="7" t="s">
        <v>186</v>
      </c>
      <c r="K144" s="1345"/>
      <c r="L144" s="1345"/>
      <c r="M144" s="1345"/>
      <c r="N144" s="1345"/>
      <c r="O144" s="1345"/>
    </row>
    <row r="145" spans="3:15">
      <c r="C145" s="20" t="s">
        <v>178</v>
      </c>
      <c r="D145" s="894">
        <f t="shared" si="22"/>
        <v>0</v>
      </c>
      <c r="E145" s="894">
        <f t="shared" si="22"/>
        <v>0</v>
      </c>
      <c r="F145" s="11" t="s">
        <v>3335</v>
      </c>
      <c r="G145" s="894">
        <f t="shared" ref="G145" si="28">G67</f>
        <v>0</v>
      </c>
      <c r="H145" s="21" t="s">
        <v>185</v>
      </c>
      <c r="I145" s="21" t="s">
        <v>2844</v>
      </c>
      <c r="J145" s="7" t="s">
        <v>186</v>
      </c>
      <c r="K145" s="1345"/>
      <c r="L145" s="1345"/>
      <c r="M145" s="1345"/>
      <c r="N145" s="1345"/>
      <c r="O145" s="1345"/>
    </row>
    <row r="146" spans="3:15">
      <c r="C146" s="20" t="s">
        <v>178</v>
      </c>
      <c r="D146" s="894">
        <f t="shared" si="22"/>
        <v>0</v>
      </c>
      <c r="E146" s="894">
        <f t="shared" si="22"/>
        <v>0</v>
      </c>
      <c r="F146" s="11" t="s">
        <v>3335</v>
      </c>
      <c r="G146" s="894">
        <f t="shared" ref="G146" si="29">G68</f>
        <v>0</v>
      </c>
      <c r="H146" s="21" t="s">
        <v>185</v>
      </c>
      <c r="I146" s="21" t="s">
        <v>2844</v>
      </c>
      <c r="J146" s="7" t="s">
        <v>186</v>
      </c>
      <c r="K146" s="1345"/>
      <c r="L146" s="1345"/>
      <c r="M146" s="1345"/>
      <c r="N146" s="1345"/>
      <c r="O146" s="1345"/>
    </row>
    <row r="147" spans="3:15">
      <c r="C147" s="15" t="s">
        <v>178</v>
      </c>
      <c r="D147" s="894">
        <f t="shared" si="22"/>
        <v>0</v>
      </c>
      <c r="E147" s="894">
        <f t="shared" si="22"/>
        <v>0</v>
      </c>
      <c r="F147" s="11" t="s">
        <v>3335</v>
      </c>
      <c r="G147" s="894">
        <f t="shared" ref="G147" si="30">G69</f>
        <v>0</v>
      </c>
      <c r="H147" s="13" t="s">
        <v>185</v>
      </c>
      <c r="I147" s="884" t="s">
        <v>2844</v>
      </c>
      <c r="J147" s="15" t="s">
        <v>186</v>
      </c>
      <c r="K147" s="1345"/>
      <c r="L147" s="1345"/>
      <c r="M147" s="1345"/>
      <c r="N147" s="1345"/>
      <c r="O147" s="1345"/>
    </row>
    <row r="148" spans="3:15">
      <c r="C148" s="15" t="s">
        <v>178</v>
      </c>
      <c r="D148" s="894">
        <f t="shared" si="22"/>
        <v>0</v>
      </c>
      <c r="E148" s="894">
        <f t="shared" si="22"/>
        <v>0</v>
      </c>
      <c r="F148" s="11" t="s">
        <v>3335</v>
      </c>
      <c r="G148" s="894">
        <f t="shared" ref="G148" si="31">G70</f>
        <v>0</v>
      </c>
      <c r="H148" s="23" t="s">
        <v>185</v>
      </c>
      <c r="I148" s="23" t="s">
        <v>2844</v>
      </c>
      <c r="J148" s="15" t="s">
        <v>186</v>
      </c>
      <c r="K148" s="1345"/>
      <c r="L148" s="1345"/>
      <c r="M148" s="1345"/>
      <c r="N148" s="1345"/>
      <c r="O148" s="1345"/>
    </row>
    <row r="149" spans="3:15">
      <c r="C149" s="15" t="s">
        <v>178</v>
      </c>
      <c r="D149" s="894">
        <f t="shared" si="22"/>
        <v>0</v>
      </c>
      <c r="E149" s="894">
        <f t="shared" si="22"/>
        <v>0</v>
      </c>
      <c r="F149" s="11" t="s">
        <v>3335</v>
      </c>
      <c r="G149" s="894">
        <f t="shared" ref="G149" si="32">G71</f>
        <v>0</v>
      </c>
      <c r="H149" s="23" t="s">
        <v>185</v>
      </c>
      <c r="I149" s="23" t="s">
        <v>2844</v>
      </c>
      <c r="J149" s="15" t="s">
        <v>186</v>
      </c>
      <c r="K149" s="1345"/>
      <c r="L149" s="1345"/>
      <c r="M149" s="1345"/>
      <c r="N149" s="1345"/>
      <c r="O149" s="1345"/>
    </row>
    <row r="150" spans="3:15">
      <c r="C150" s="20" t="s">
        <v>178</v>
      </c>
      <c r="D150" s="894">
        <f t="shared" ref="D150:E159" si="33">D72</f>
        <v>0</v>
      </c>
      <c r="E150" s="894">
        <f t="shared" si="33"/>
        <v>0</v>
      </c>
      <c r="F150" s="11" t="s">
        <v>3335</v>
      </c>
      <c r="G150" s="894">
        <f t="shared" ref="G150" si="34">G72</f>
        <v>0</v>
      </c>
      <c r="H150" s="21" t="s">
        <v>185</v>
      </c>
      <c r="I150" s="21" t="s">
        <v>2844</v>
      </c>
      <c r="J150" s="7" t="s">
        <v>186</v>
      </c>
      <c r="K150" s="1345"/>
      <c r="L150" s="1345"/>
      <c r="M150" s="1345"/>
      <c r="N150" s="1345"/>
      <c r="O150" s="1345"/>
    </row>
    <row r="151" spans="3:15">
      <c r="C151" s="20" t="s">
        <v>178</v>
      </c>
      <c r="D151" s="894">
        <f t="shared" si="33"/>
        <v>0</v>
      </c>
      <c r="E151" s="894">
        <f t="shared" si="33"/>
        <v>0</v>
      </c>
      <c r="F151" s="11" t="s">
        <v>3335</v>
      </c>
      <c r="G151" s="894">
        <f t="shared" ref="G151" si="35">G73</f>
        <v>0</v>
      </c>
      <c r="H151" s="21" t="s">
        <v>185</v>
      </c>
      <c r="I151" s="21" t="s">
        <v>2844</v>
      </c>
      <c r="J151" s="7" t="s">
        <v>186</v>
      </c>
      <c r="K151" s="1345"/>
      <c r="L151" s="1345"/>
      <c r="M151" s="1345"/>
      <c r="N151" s="1345"/>
      <c r="O151" s="1345"/>
    </row>
    <row r="152" spans="3:15">
      <c r="C152" s="20" t="s">
        <v>178</v>
      </c>
      <c r="D152" s="894">
        <f t="shared" si="33"/>
        <v>0</v>
      </c>
      <c r="E152" s="894">
        <f t="shared" si="33"/>
        <v>0</v>
      </c>
      <c r="F152" s="11" t="s">
        <v>3335</v>
      </c>
      <c r="G152" s="894">
        <f t="shared" ref="G152" si="36">G74</f>
        <v>0</v>
      </c>
      <c r="H152" s="21" t="s">
        <v>185</v>
      </c>
      <c r="I152" s="21" t="s">
        <v>2844</v>
      </c>
      <c r="J152" s="7" t="s">
        <v>186</v>
      </c>
      <c r="K152" s="1345"/>
      <c r="L152" s="1345"/>
      <c r="M152" s="1345"/>
      <c r="N152" s="1345"/>
      <c r="O152" s="1345"/>
    </row>
    <row r="153" spans="3:15">
      <c r="C153" s="20" t="s">
        <v>178</v>
      </c>
      <c r="D153" s="894">
        <f t="shared" si="33"/>
        <v>0</v>
      </c>
      <c r="E153" s="894">
        <f t="shared" si="33"/>
        <v>0</v>
      </c>
      <c r="F153" s="11" t="s">
        <v>3335</v>
      </c>
      <c r="G153" s="894">
        <f t="shared" ref="G153" si="37">G75</f>
        <v>0</v>
      </c>
      <c r="H153" s="21" t="s">
        <v>185</v>
      </c>
      <c r="I153" s="21" t="s">
        <v>2844</v>
      </c>
      <c r="J153" s="7" t="s">
        <v>186</v>
      </c>
      <c r="K153" s="1345"/>
      <c r="L153" s="1345"/>
      <c r="M153" s="1345"/>
      <c r="N153" s="1345"/>
      <c r="O153" s="1345"/>
    </row>
    <row r="154" spans="3:15">
      <c r="C154" s="15" t="s">
        <v>178</v>
      </c>
      <c r="D154" s="894">
        <f t="shared" si="33"/>
        <v>0</v>
      </c>
      <c r="E154" s="894">
        <f t="shared" si="33"/>
        <v>0</v>
      </c>
      <c r="F154" s="11" t="s">
        <v>3335</v>
      </c>
      <c r="G154" s="894">
        <f t="shared" ref="G154" si="38">G76</f>
        <v>0</v>
      </c>
      <c r="H154" s="13" t="s">
        <v>185</v>
      </c>
      <c r="I154" s="884" t="s">
        <v>2844</v>
      </c>
      <c r="J154" s="15" t="s">
        <v>186</v>
      </c>
      <c r="K154" s="1345"/>
      <c r="L154" s="1345"/>
      <c r="M154" s="1345"/>
      <c r="N154" s="1345"/>
      <c r="O154" s="1345"/>
    </row>
    <row r="155" spans="3:15">
      <c r="C155" s="15" t="s">
        <v>178</v>
      </c>
      <c r="D155" s="894">
        <f t="shared" si="33"/>
        <v>0</v>
      </c>
      <c r="E155" s="894">
        <f t="shared" si="33"/>
        <v>0</v>
      </c>
      <c r="F155" s="11" t="s">
        <v>3335</v>
      </c>
      <c r="G155" s="894">
        <f t="shared" ref="G155" si="39">G77</f>
        <v>0</v>
      </c>
      <c r="H155" s="23" t="s">
        <v>185</v>
      </c>
      <c r="I155" s="23" t="s">
        <v>2844</v>
      </c>
      <c r="J155" s="15" t="s">
        <v>186</v>
      </c>
      <c r="K155" s="1345"/>
      <c r="L155" s="1345"/>
      <c r="M155" s="1345"/>
      <c r="N155" s="1345"/>
      <c r="O155" s="1345"/>
    </row>
    <row r="156" spans="3:15">
      <c r="C156" s="15" t="s">
        <v>178</v>
      </c>
      <c r="D156" s="894">
        <f t="shared" si="33"/>
        <v>0</v>
      </c>
      <c r="E156" s="894">
        <f t="shared" si="33"/>
        <v>0</v>
      </c>
      <c r="F156" s="11" t="s">
        <v>3335</v>
      </c>
      <c r="G156" s="894">
        <f t="shared" ref="G156" si="40">G78</f>
        <v>0</v>
      </c>
      <c r="H156" s="23" t="s">
        <v>185</v>
      </c>
      <c r="I156" s="23" t="s">
        <v>2844</v>
      </c>
      <c r="J156" s="15" t="s">
        <v>186</v>
      </c>
      <c r="K156" s="1345"/>
      <c r="L156" s="1345"/>
      <c r="M156" s="1345"/>
      <c r="N156" s="1345"/>
      <c r="O156" s="1345"/>
    </row>
    <row r="157" spans="3:15">
      <c r="C157" s="15" t="s">
        <v>178</v>
      </c>
      <c r="D157" s="894">
        <f t="shared" si="33"/>
        <v>0</v>
      </c>
      <c r="E157" s="894">
        <f t="shared" si="33"/>
        <v>0</v>
      </c>
      <c r="F157" s="11" t="s">
        <v>3335</v>
      </c>
      <c r="G157" s="894">
        <f t="shared" ref="G157" si="41">G79</f>
        <v>0</v>
      </c>
      <c r="H157" s="23" t="s">
        <v>185</v>
      </c>
      <c r="I157" s="23" t="s">
        <v>2844</v>
      </c>
      <c r="J157" s="15" t="s">
        <v>186</v>
      </c>
      <c r="K157" s="1345"/>
      <c r="L157" s="1345"/>
      <c r="M157" s="1345"/>
      <c r="N157" s="1345"/>
      <c r="O157" s="1345"/>
    </row>
    <row r="158" spans="3:15">
      <c r="C158" s="20" t="s">
        <v>178</v>
      </c>
      <c r="D158" s="894">
        <f t="shared" si="33"/>
        <v>0</v>
      </c>
      <c r="E158" s="894">
        <f t="shared" si="33"/>
        <v>0</v>
      </c>
      <c r="F158" s="11" t="s">
        <v>3335</v>
      </c>
      <c r="G158" s="894">
        <f t="shared" ref="G158" si="42">G80</f>
        <v>0</v>
      </c>
      <c r="H158" s="21" t="s">
        <v>185</v>
      </c>
      <c r="I158" s="21" t="s">
        <v>2844</v>
      </c>
      <c r="J158" s="7" t="s">
        <v>186</v>
      </c>
      <c r="K158" s="1345"/>
      <c r="L158" s="1345"/>
      <c r="M158" s="1345"/>
      <c r="N158" s="1345"/>
      <c r="O158" s="1345"/>
    </row>
    <row r="159" spans="3:15">
      <c r="C159" s="20" t="s">
        <v>178</v>
      </c>
      <c r="D159" s="894">
        <f t="shared" si="33"/>
        <v>0</v>
      </c>
      <c r="E159" s="894">
        <f t="shared" si="33"/>
        <v>0</v>
      </c>
      <c r="F159" s="11" t="s">
        <v>3335</v>
      </c>
      <c r="G159" s="894">
        <f t="shared" ref="G159" si="43">G81</f>
        <v>0</v>
      </c>
      <c r="H159" s="21" t="s">
        <v>185</v>
      </c>
      <c r="I159" s="21" t="s">
        <v>2844</v>
      </c>
      <c r="J159" s="7" t="s">
        <v>186</v>
      </c>
      <c r="K159" s="1345"/>
      <c r="L159" s="1345"/>
      <c r="M159" s="1345"/>
      <c r="N159" s="1345"/>
      <c r="O159" s="1345"/>
    </row>
    <row r="160" spans="3:15">
      <c r="C160" s="20" t="s">
        <v>178</v>
      </c>
      <c r="D160" s="894">
        <f t="shared" ref="D160:E164" si="44">D82</f>
        <v>0</v>
      </c>
      <c r="E160" s="894">
        <f t="shared" si="44"/>
        <v>0</v>
      </c>
      <c r="F160" s="11" t="s">
        <v>3335</v>
      </c>
      <c r="G160" s="894">
        <f t="shared" ref="G160" si="45">G82</f>
        <v>0</v>
      </c>
      <c r="H160" s="21" t="s">
        <v>185</v>
      </c>
      <c r="I160" s="21" t="s">
        <v>2844</v>
      </c>
      <c r="J160" s="7" t="s">
        <v>186</v>
      </c>
      <c r="K160" s="1345"/>
      <c r="L160" s="1345"/>
      <c r="M160" s="1345"/>
      <c r="N160" s="1345"/>
      <c r="O160" s="1345"/>
    </row>
    <row r="161" spans="2:15">
      <c r="C161" s="20" t="s">
        <v>178</v>
      </c>
      <c r="D161" s="894">
        <f t="shared" si="44"/>
        <v>0</v>
      </c>
      <c r="E161" s="894">
        <f t="shared" si="44"/>
        <v>0</v>
      </c>
      <c r="F161" s="11" t="s">
        <v>3335</v>
      </c>
      <c r="G161" s="894">
        <f t="shared" ref="G161" si="46">G83</f>
        <v>0</v>
      </c>
      <c r="H161" s="21" t="s">
        <v>185</v>
      </c>
      <c r="I161" s="21" t="s">
        <v>2844</v>
      </c>
      <c r="J161" s="7" t="s">
        <v>186</v>
      </c>
      <c r="K161" s="728"/>
      <c r="L161" s="728"/>
      <c r="M161" s="728"/>
      <c r="N161" s="728"/>
      <c r="O161" s="728"/>
    </row>
    <row r="162" spans="2:15">
      <c r="C162" s="15" t="s">
        <v>178</v>
      </c>
      <c r="D162" s="894">
        <f t="shared" si="44"/>
        <v>0</v>
      </c>
      <c r="E162" s="894">
        <f t="shared" si="44"/>
        <v>0</v>
      </c>
      <c r="F162" s="11" t="s">
        <v>3335</v>
      </c>
      <c r="G162" s="894">
        <f t="shared" ref="G162" si="47">G84</f>
        <v>0</v>
      </c>
      <c r="H162" s="13" t="s">
        <v>185</v>
      </c>
      <c r="I162" s="884" t="s">
        <v>2844</v>
      </c>
      <c r="J162" s="15" t="s">
        <v>186</v>
      </c>
      <c r="K162" s="728"/>
      <c r="L162" s="728"/>
      <c r="M162" s="728"/>
      <c r="N162" s="728"/>
      <c r="O162" s="728"/>
    </row>
    <row r="163" spans="2:15">
      <c r="C163" s="15" t="s">
        <v>178</v>
      </c>
      <c r="D163" s="894">
        <f t="shared" si="44"/>
        <v>0</v>
      </c>
      <c r="E163" s="894">
        <f t="shared" si="44"/>
        <v>0</v>
      </c>
      <c r="F163" s="11" t="s">
        <v>3335</v>
      </c>
      <c r="G163" s="894">
        <f t="shared" ref="G163" si="48">G85</f>
        <v>0</v>
      </c>
      <c r="H163" s="23" t="s">
        <v>185</v>
      </c>
      <c r="I163" s="23" t="s">
        <v>2844</v>
      </c>
      <c r="J163" s="15" t="s">
        <v>186</v>
      </c>
      <c r="K163" s="728"/>
      <c r="L163" s="728"/>
      <c r="M163" s="728"/>
      <c r="N163" s="728"/>
      <c r="O163" s="728"/>
    </row>
    <row r="164" spans="2:15">
      <c r="C164" s="15" t="s">
        <v>178</v>
      </c>
      <c r="D164" s="894">
        <f t="shared" si="44"/>
        <v>0</v>
      </c>
      <c r="E164" s="894">
        <f t="shared" si="44"/>
        <v>0</v>
      </c>
      <c r="F164" s="11" t="s">
        <v>3335</v>
      </c>
      <c r="G164" s="894">
        <f t="shared" ref="G164" si="49">G86</f>
        <v>0</v>
      </c>
      <c r="H164" s="23" t="s">
        <v>185</v>
      </c>
      <c r="I164" s="23" t="s">
        <v>2844</v>
      </c>
      <c r="J164" s="15" t="s">
        <v>186</v>
      </c>
      <c r="K164" s="728"/>
      <c r="L164" s="728"/>
      <c r="M164" s="728"/>
      <c r="N164" s="728"/>
      <c r="O164" s="728"/>
    </row>
    <row r="166" spans="2:15" s="27" customFormat="1" ht="17.649999999999999" hidden="1">
      <c r="B166" s="792" t="s">
        <v>3336</v>
      </c>
      <c r="C166" s="791"/>
      <c r="D166" s="791"/>
      <c r="E166" s="791"/>
      <c r="F166" s="791"/>
      <c r="G166" s="791"/>
      <c r="H166" s="791"/>
      <c r="I166" s="791"/>
      <c r="J166" s="791"/>
      <c r="K166" s="791"/>
      <c r="L166" s="791"/>
      <c r="M166" s="791"/>
      <c r="N166" s="791"/>
      <c r="O166" s="791"/>
    </row>
    <row r="167" spans="2:15" hidden="1"/>
    <row r="168" spans="2:15" hidden="1">
      <c r="E168" s="11" t="s">
        <v>211</v>
      </c>
      <c r="H168" s="11" t="s">
        <v>185</v>
      </c>
      <c r="J168" s="11" t="s">
        <v>186</v>
      </c>
      <c r="K168" s="389"/>
      <c r="L168" s="389"/>
      <c r="M168" s="389"/>
      <c r="N168" s="389"/>
      <c r="O168" s="389"/>
    </row>
    <row r="169" spans="2:15" hidden="1">
      <c r="E169" s="11" t="s">
        <v>211</v>
      </c>
      <c r="H169" s="11" t="s">
        <v>185</v>
      </c>
      <c r="J169" s="11" t="s">
        <v>186</v>
      </c>
      <c r="K169" s="389"/>
      <c r="L169" s="389"/>
      <c r="M169" s="389"/>
      <c r="N169" s="389"/>
      <c r="O169" s="389"/>
    </row>
    <row r="170" spans="2:15" hidden="1"/>
    <row r="171" spans="2:15" hidden="1">
      <c r="E171" s="11" t="s">
        <v>211</v>
      </c>
      <c r="H171" s="11" t="s">
        <v>197</v>
      </c>
      <c r="J171" s="11" t="s">
        <v>1836</v>
      </c>
      <c r="K171" s="389"/>
      <c r="L171" s="389"/>
      <c r="M171" s="389"/>
      <c r="N171" s="389"/>
      <c r="O171" s="389"/>
    </row>
    <row r="172" spans="2:15" hidden="1">
      <c r="E172" s="11" t="s">
        <v>211</v>
      </c>
      <c r="H172" s="11" t="s">
        <v>197</v>
      </c>
      <c r="J172" s="11" t="s">
        <v>1836</v>
      </c>
      <c r="K172" s="389"/>
      <c r="L172" s="389"/>
      <c r="M172" s="389"/>
      <c r="N172" s="389"/>
      <c r="O172" s="389"/>
    </row>
    <row r="173" spans="2:15" hidden="1">
      <c r="H173" s="11" t="s">
        <v>2627</v>
      </c>
      <c r="K173" s="354" t="b">
        <f>SUM(K168:K169)=SUM(K12:K164)</f>
        <v>1</v>
      </c>
      <c r="L173" s="354" t="b">
        <f>SUM(L168:L169)=SUM(L12:L164)</f>
        <v>1</v>
      </c>
      <c r="M173" s="354" t="b">
        <f>SUM(M168:M169)=SUM(M12:M164)</f>
        <v>1</v>
      </c>
      <c r="N173" s="354" t="b">
        <f>SUM(N168:N169)=SUM(N12:N164)</f>
        <v>1</v>
      </c>
      <c r="O173" s="354" t="b">
        <f>SUM(O168:O169)=SUM(O12:O164)</f>
        <v>1</v>
      </c>
    </row>
    <row r="174" spans="2:15" hidden="1"/>
    <row r="175" spans="2:15" s="27" customFormat="1" ht="17.649999999999999">
      <c r="B175"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AC8CD12C-7164-41D8-B824-1452330B852C}">
            <xm:f>Cover!$E$15&lt;&gt;K$6</xm:f>
            <x14:dxf>
              <fill>
                <patternFill>
                  <bgColor theme="0" tint="-0.24994659260841701"/>
                </patternFill>
              </fill>
            </x14:dxf>
          </x14:cfRule>
          <x14:cfRule type="expression" priority="2" id="{9B686292-DA90-4D8F-8312-4F1833AF62EC}">
            <xm:f>Cover!$E$15=K$6</xm:f>
            <x14:dxf>
              <fill>
                <patternFill>
                  <bgColor theme="7" tint="0.59996337778862885"/>
                </patternFill>
              </fill>
            </x14:dxf>
          </x14:cfRule>
          <xm:sqref>K12:O86</xm:sqref>
        </x14:conditionalFormatting>
        <x14:conditionalFormatting xmlns:xm="http://schemas.microsoft.com/office/excel/2006/main">
          <x14:cfRule type="expression" priority="9" id="{87DB677E-0AFB-4DAD-8FBE-757C1D999886}">
            <xm:f>Cover!$E$15&lt;&gt;K$6</xm:f>
            <x14:dxf>
              <fill>
                <patternFill>
                  <bgColor theme="0" tint="-0.24994659260841701"/>
                </patternFill>
              </fill>
            </x14:dxf>
          </x14:cfRule>
          <x14:cfRule type="expression" priority="10" id="{54A377E0-A153-48E9-943B-5314B07FC757}">
            <xm:f>Cover!$E$15=K$6</xm:f>
            <x14:dxf>
              <fill>
                <patternFill>
                  <bgColor theme="7" tint="0.59996337778862885"/>
                </patternFill>
              </fill>
            </x14:dxf>
          </x14:cfRule>
          <xm:sqref>K90:O164</xm:sqref>
        </x14:conditionalFormatting>
        <x14:conditionalFormatting xmlns:xm="http://schemas.microsoft.com/office/excel/2006/main">
          <x14:cfRule type="expression" priority="5" id="{01C2464E-ADD3-4293-8803-5248401C51A6}">
            <xm:f>Cover!$E$15&lt;&gt;K$6</xm:f>
            <x14:dxf>
              <fill>
                <patternFill>
                  <bgColor theme="0" tint="-0.24994659260841701"/>
                </patternFill>
              </fill>
            </x14:dxf>
          </x14:cfRule>
          <x14:cfRule type="expression" priority="6" id="{4F79656D-EE0D-417F-9677-A9B527B7924F}">
            <xm:f>Cover!$E$15=K$6</xm:f>
            <x14:dxf>
              <fill>
                <patternFill>
                  <bgColor theme="7" tint="0.59996337778862885"/>
                </patternFill>
              </fill>
            </x14:dxf>
          </x14:cfRule>
          <xm:sqref>K168:O169</xm:sqref>
        </x14:conditionalFormatting>
        <x14:conditionalFormatting xmlns:xm="http://schemas.microsoft.com/office/excel/2006/main">
          <x14:cfRule type="expression" priority="7" id="{A6B29E44-0B01-40B7-ACB0-6FEA39E994C7}">
            <xm:f>Cover!$E$15&lt;&gt;K$6</xm:f>
            <x14:dxf>
              <fill>
                <patternFill>
                  <bgColor theme="0" tint="-0.24994659260841701"/>
                </patternFill>
              </fill>
            </x14:dxf>
          </x14:cfRule>
          <x14:cfRule type="expression" priority="8" id="{C96F7C76-9567-4D3E-834D-81591E94D5C2}">
            <xm:f>Cover!$E$15=K$6</xm:f>
            <x14:dxf>
              <fill>
                <patternFill>
                  <bgColor theme="7" tint="0.59996337778862885"/>
                </patternFill>
              </fill>
            </x14:dxf>
          </x14:cfRule>
          <xm:sqref>K171:O172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1A7825-EFC1-4068-BD7C-8A68E22F4417}">
          <x14:formula1>
            <xm:f>Lists!$C$94:$C$102</xm:f>
          </x14:formula1>
          <xm:sqref>E12:E86</xm:sqref>
        </x14:dataValidation>
        <x14:dataValidation type="list" allowBlank="1" showInputMessage="1" showErrorMessage="1" xr:uid="{99AAE38F-9EA6-47ED-8E17-BE352339A401}">
          <x14:formula1>
            <xm:f>Lists!$G$47:$G$50</xm:f>
          </x14:formula1>
          <xm:sqref>D12:D86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4A15-1FDF-4887-B6A0-E813597BC755}">
  <sheetPr codeName="Sheet58">
    <tabColor rgb="FFFF0066"/>
    <pageSetUpPr autoPageBreaks="0"/>
  </sheetPr>
  <dimension ref="A1:XFC138"/>
  <sheetViews>
    <sheetView zoomScale="55" zoomScaleNormal="55" workbookViewId="0">
      <pane ySplit="6" topLeftCell="A9" activePane="bottomLeft" state="frozen"/>
      <selection pane="bottomLeft" activeCell="O102" sqref="O102"/>
      <selection activeCell="G59" sqref="G59"/>
    </sheetView>
  </sheetViews>
  <sheetFormatPr defaultColWidth="0" defaultRowHeight="13.5"/>
  <cols>
    <col min="1" max="1" width="14.42578125" style="11" customWidth="1"/>
    <col min="2" max="3" width="1.5703125" style="11" customWidth="1"/>
    <col min="4" max="4" width="15.5703125" style="11" customWidth="1"/>
    <col min="5" max="5" width="15.42578125" style="11" customWidth="1"/>
    <col min="6" max="14" width="0.5703125" style="11" customWidth="1"/>
    <col min="15" max="15" width="27.5703125" style="11" bestFit="1" customWidth="1"/>
    <col min="16" max="16" width="48.42578125" style="11" customWidth="1"/>
    <col min="17" max="17" width="10.5703125" style="11" bestFit="1" customWidth="1"/>
    <col min="18" max="18" width="21" style="11" bestFit="1" customWidth="1"/>
    <col min="19" max="19" width="13.5703125" style="11" bestFit="1" customWidth="1"/>
    <col min="20" max="20" width="10.5703125" style="11" bestFit="1" customWidth="1"/>
    <col min="21" max="21" width="5.42578125" style="11" bestFit="1" customWidth="1"/>
    <col min="22" max="26" width="12.42578125" style="11" customWidth="1"/>
    <col min="27" max="31" width="1.5703125" style="11" customWidth="1"/>
    <col min="32" max="32" width="1.5703125" style="11" hidden="1" customWidth="1"/>
    <col min="33" max="50" width="18.42578125" style="11" hidden="1" customWidth="1"/>
    <col min="51" max="57" width="14" style="11" hidden="1"/>
    <col min="58" max="59" width="18.42578125" style="11" hidden="1"/>
    <col min="60" max="69" width="14" style="11" hidden="1"/>
    <col min="70" max="16382" width="0" style="11" hidden="1"/>
    <col min="16383" max="16383" width="0" style="11" hidden="1" customWidth="1"/>
    <col min="16384" max="16384" width="13.42578125" style="11" hidden="1"/>
  </cols>
  <sheetData>
    <row r="1" spans="1:26" s="2" customFormat="1" ht="25.15">
      <c r="A1" s="62" t="s">
        <v>1619</v>
      </c>
      <c r="B1" s="3"/>
      <c r="P1" s="4" t="s">
        <v>1</v>
      </c>
      <c r="X1" s="3"/>
    </row>
    <row r="2" spans="1:26" s="2" customFormat="1" ht="25.15">
      <c r="A2" s="4" t="str">
        <f>Cover!$E$13</f>
        <v>Master</v>
      </c>
      <c r="B2" s="3"/>
    </row>
    <row r="3" spans="1:26" s="2" customFormat="1" ht="25.15">
      <c r="A3" s="4">
        <f>Cover!$E$15</f>
        <v>2026</v>
      </c>
      <c r="B3" s="4"/>
      <c r="C3" s="4"/>
      <c r="D3" s="4"/>
    </row>
    <row r="4" spans="1:26" s="5" customFormat="1" ht="25.5" thickBot="1">
      <c r="A4" s="1305" t="s">
        <v>81</v>
      </c>
      <c r="B4" s="6"/>
    </row>
    <row r="5" spans="1:26" ht="17.25" customHeight="1">
      <c r="A5" s="7"/>
      <c r="B5" s="8"/>
      <c r="C5" s="8"/>
      <c r="D5" s="9"/>
      <c r="E5" s="9"/>
      <c r="F5" s="9"/>
      <c r="G5" s="9"/>
      <c r="H5" s="9"/>
      <c r="I5" s="9"/>
      <c r="J5" s="9"/>
      <c r="K5" s="9"/>
      <c r="L5" s="9"/>
      <c r="M5" s="9"/>
      <c r="N5" s="9"/>
      <c r="O5" s="9"/>
      <c r="P5" s="10"/>
      <c r="Q5" s="10"/>
      <c r="R5" s="10"/>
      <c r="S5" s="10"/>
      <c r="T5" s="10"/>
      <c r="U5" s="7"/>
      <c r="V5" s="68" t="s">
        <v>1997</v>
      </c>
      <c r="W5" s="66"/>
      <c r="X5" s="66"/>
      <c r="Y5" s="66"/>
      <c r="Z5" s="67"/>
    </row>
    <row r="6" spans="1:26" s="61" customFormat="1" ht="15">
      <c r="A6" s="21"/>
      <c r="B6" s="57"/>
      <c r="C6" s="57"/>
      <c r="D6" s="36" t="s">
        <v>165</v>
      </c>
      <c r="E6" s="36" t="s">
        <v>166</v>
      </c>
      <c r="F6" s="36" t="s">
        <v>167</v>
      </c>
      <c r="G6" s="36" t="s">
        <v>168</v>
      </c>
      <c r="H6" s="36" t="s">
        <v>169</v>
      </c>
      <c r="I6" s="36" t="s">
        <v>1878</v>
      </c>
      <c r="J6" s="36" t="s">
        <v>1879</v>
      </c>
      <c r="K6" s="36" t="s">
        <v>2848</v>
      </c>
      <c r="L6" s="36" t="s">
        <v>2849</v>
      </c>
      <c r="M6" s="36" t="s">
        <v>171</v>
      </c>
      <c r="N6" s="36" t="s">
        <v>172</v>
      </c>
      <c r="O6" s="36" t="s">
        <v>1809</v>
      </c>
      <c r="P6" s="37" t="s">
        <v>2775</v>
      </c>
      <c r="Q6" s="37" t="s">
        <v>175</v>
      </c>
      <c r="R6" s="37" t="s">
        <v>2844</v>
      </c>
      <c r="S6" s="37" t="s">
        <v>1790</v>
      </c>
      <c r="T6" s="37" t="s">
        <v>1622</v>
      </c>
      <c r="U6" s="37" t="s">
        <v>176</v>
      </c>
      <c r="V6" s="16">
        <v>2022</v>
      </c>
      <c r="W6" s="17">
        <v>2023</v>
      </c>
      <c r="X6" s="17">
        <v>2024</v>
      </c>
      <c r="Y6" s="17">
        <v>2025</v>
      </c>
      <c r="Z6" s="18">
        <v>2026</v>
      </c>
    </row>
    <row r="8" spans="1:26" s="27" customFormat="1" ht="17.649999999999999">
      <c r="B8" s="28" t="s">
        <v>3337</v>
      </c>
    </row>
    <row r="9" spans="1:26" s="12" customFormat="1">
      <c r="P9" s="7"/>
      <c r="Q9" s="22"/>
      <c r="R9" s="22"/>
      <c r="S9" s="22"/>
      <c r="T9" s="22"/>
      <c r="U9" s="15"/>
      <c r="X9" s="13"/>
      <c r="Y9" s="14"/>
      <c r="Z9" s="15"/>
    </row>
    <row r="10" spans="1:26" s="27" customFormat="1" ht="13.9">
      <c r="A10" s="12"/>
      <c r="B10" s="11"/>
      <c r="C10" s="345" t="s">
        <v>3338</v>
      </c>
    </row>
    <row r="12" spans="1:26" ht="14.25">
      <c r="D12" s="20"/>
      <c r="F12" s="15"/>
      <c r="G12" s="15"/>
      <c r="H12" s="15"/>
      <c r="I12" s="15"/>
      <c r="J12" s="15"/>
      <c r="K12" s="15"/>
      <c r="L12" s="15"/>
      <c r="M12" s="15"/>
      <c r="N12" s="15"/>
      <c r="O12" s="12" t="s">
        <v>3339</v>
      </c>
      <c r="P12" t="s">
        <v>3340</v>
      </c>
      <c r="Q12" s="13"/>
      <c r="R12" s="13"/>
      <c r="S12" s="13"/>
      <c r="T12" s="13"/>
      <c r="U12" s="7" t="s">
        <v>1836</v>
      </c>
      <c r="V12" s="389"/>
      <c r="W12" s="389"/>
      <c r="X12" s="389"/>
      <c r="Y12" s="389"/>
      <c r="Z12" s="1444"/>
    </row>
    <row r="13" spans="1:26" ht="14.25">
      <c r="D13" s="20"/>
      <c r="F13" s="20"/>
      <c r="G13" s="20"/>
      <c r="H13" s="20"/>
      <c r="I13" s="20"/>
      <c r="J13" s="20"/>
      <c r="K13" s="20"/>
      <c r="L13" s="20"/>
      <c r="M13" s="20"/>
      <c r="N13" s="20"/>
      <c r="O13" s="12" t="s">
        <v>3339</v>
      </c>
      <c r="P13" t="s">
        <v>2226</v>
      </c>
      <c r="Q13" s="21"/>
      <c r="R13" s="21"/>
      <c r="S13" s="21"/>
      <c r="T13" s="21"/>
      <c r="U13" s="7" t="s">
        <v>1836</v>
      </c>
      <c r="V13" s="389"/>
      <c r="W13" s="389"/>
      <c r="X13" s="389"/>
      <c r="Y13" s="389"/>
      <c r="Z13" s="1444"/>
    </row>
    <row r="14" spans="1:26" ht="14.25">
      <c r="D14" s="20"/>
      <c r="F14" s="20"/>
      <c r="G14" s="20"/>
      <c r="H14" s="20"/>
      <c r="I14" s="20"/>
      <c r="J14" s="20"/>
      <c r="K14" s="20"/>
      <c r="L14" s="20"/>
      <c r="M14" s="20"/>
      <c r="N14" s="20"/>
      <c r="O14" s="12" t="s">
        <v>3339</v>
      </c>
      <c r="P14" t="s">
        <v>2225</v>
      </c>
      <c r="Q14" s="21"/>
      <c r="R14" s="21"/>
      <c r="S14" s="21"/>
      <c r="T14" s="21"/>
      <c r="U14" s="7" t="s">
        <v>1836</v>
      </c>
      <c r="V14" s="389"/>
      <c r="W14" s="389"/>
      <c r="X14" s="389"/>
      <c r="Y14" s="389"/>
      <c r="Z14" s="1444"/>
    </row>
    <row r="15" spans="1:26" ht="14.25">
      <c r="D15" s="20"/>
      <c r="F15" s="20"/>
      <c r="G15" s="20"/>
      <c r="H15" s="20"/>
      <c r="I15" s="20"/>
      <c r="J15" s="20"/>
      <c r="K15" s="20"/>
      <c r="L15" s="20"/>
      <c r="M15" s="20"/>
      <c r="N15" s="20"/>
      <c r="O15" s="12" t="s">
        <v>3339</v>
      </c>
      <c r="P15" t="s">
        <v>2224</v>
      </c>
      <c r="Q15" s="21"/>
      <c r="R15" s="21"/>
      <c r="S15" s="21"/>
      <c r="T15" s="21"/>
      <c r="U15" s="7" t="s">
        <v>1836</v>
      </c>
      <c r="V15" s="389"/>
      <c r="W15" s="389"/>
      <c r="X15" s="389"/>
      <c r="Y15" s="389"/>
      <c r="Z15" s="1444"/>
    </row>
    <row r="16" spans="1:26" ht="14.25">
      <c r="D16" s="20"/>
      <c r="F16" s="20"/>
      <c r="G16" s="20"/>
      <c r="H16" s="20"/>
      <c r="I16" s="20"/>
      <c r="J16" s="20"/>
      <c r="K16" s="20"/>
      <c r="L16" s="20"/>
      <c r="M16" s="20"/>
      <c r="N16" s="20"/>
      <c r="O16" s="12" t="s">
        <v>3339</v>
      </c>
      <c r="P16" t="s">
        <v>2227</v>
      </c>
      <c r="Q16" s="21"/>
      <c r="R16" s="21"/>
      <c r="S16" s="21"/>
      <c r="T16" s="21"/>
      <c r="U16" s="7" t="s">
        <v>1836</v>
      </c>
      <c r="V16" s="389"/>
      <c r="W16" s="389"/>
      <c r="X16" s="389"/>
      <c r="Y16" s="389"/>
      <c r="Z16" s="1444"/>
    </row>
    <row r="17" spans="3:26" ht="14.25">
      <c r="D17" s="20"/>
      <c r="F17" s="15"/>
      <c r="G17" s="15"/>
      <c r="H17" s="15"/>
      <c r="I17" s="15"/>
      <c r="J17" s="15"/>
      <c r="K17" s="15"/>
      <c r="L17" s="15"/>
      <c r="M17" s="15"/>
      <c r="N17" s="15"/>
      <c r="O17" s="12" t="s">
        <v>3339</v>
      </c>
      <c r="P17" t="s">
        <v>3341</v>
      </c>
      <c r="Q17" s="13"/>
      <c r="R17" s="13"/>
      <c r="S17" s="13"/>
      <c r="T17" s="13"/>
      <c r="U17" s="7" t="s">
        <v>1836</v>
      </c>
      <c r="V17" s="389"/>
      <c r="W17" s="389"/>
      <c r="X17" s="389"/>
      <c r="Y17" s="389"/>
      <c r="Z17" s="1444"/>
    </row>
    <row r="18" spans="3:26" ht="14.25">
      <c r="D18" s="20"/>
      <c r="F18" s="15"/>
      <c r="G18" s="15"/>
      <c r="H18" s="15"/>
      <c r="I18" s="15"/>
      <c r="J18" s="15"/>
      <c r="K18" s="15"/>
      <c r="L18" s="15"/>
      <c r="M18" s="15"/>
      <c r="N18" s="15"/>
      <c r="O18" s="12" t="s">
        <v>3339</v>
      </c>
      <c r="P18" t="s">
        <v>2228</v>
      </c>
      <c r="Q18" s="13"/>
      <c r="R18" s="13"/>
      <c r="S18" s="13"/>
      <c r="T18" s="13"/>
      <c r="U18" s="7" t="s">
        <v>1836</v>
      </c>
      <c r="V18" s="389"/>
      <c r="W18" s="389"/>
      <c r="X18" s="389"/>
      <c r="Y18" s="389"/>
      <c r="Z18" s="1444"/>
    </row>
    <row r="19" spans="3:26" ht="14.25">
      <c r="D19" s="20"/>
      <c r="F19" s="15"/>
      <c r="G19" s="15"/>
      <c r="H19" s="15"/>
      <c r="I19" s="15"/>
      <c r="J19" s="15"/>
      <c r="K19" s="15"/>
      <c r="L19" s="15"/>
      <c r="M19" s="15"/>
      <c r="N19" s="15"/>
      <c r="O19" s="12" t="s">
        <v>3342</v>
      </c>
      <c r="P19" t="s">
        <v>2228</v>
      </c>
      <c r="Q19" s="13"/>
      <c r="R19" s="13"/>
      <c r="S19" s="13"/>
      <c r="T19" s="13"/>
      <c r="U19" s="7" t="s">
        <v>1836</v>
      </c>
      <c r="V19" s="389"/>
      <c r="W19" s="389"/>
      <c r="X19" s="389"/>
      <c r="Y19" s="389"/>
      <c r="Z19" s="1444"/>
    </row>
    <row r="20" spans="3:26" ht="14.25">
      <c r="D20" s="20"/>
      <c r="F20" s="15"/>
      <c r="G20" s="15"/>
      <c r="H20" s="15"/>
      <c r="I20" s="15"/>
      <c r="J20" s="15"/>
      <c r="K20" s="15"/>
      <c r="L20" s="15"/>
      <c r="M20" s="15"/>
      <c r="N20" s="15"/>
      <c r="O20" s="12" t="s">
        <v>3342</v>
      </c>
      <c r="P20" t="s">
        <v>3340</v>
      </c>
      <c r="Q20" s="13"/>
      <c r="R20" s="13"/>
      <c r="S20" s="13"/>
      <c r="T20" s="13"/>
      <c r="U20" s="7" t="s">
        <v>1836</v>
      </c>
      <c r="V20" s="389"/>
      <c r="W20" s="389"/>
      <c r="X20" s="389"/>
      <c r="Y20" s="389"/>
      <c r="Z20" s="1444"/>
    </row>
    <row r="21" spans="3:26" ht="14.25">
      <c r="D21" s="20"/>
      <c r="F21" s="15"/>
      <c r="G21" s="15"/>
      <c r="H21" s="15"/>
      <c r="I21" s="15"/>
      <c r="J21" s="15"/>
      <c r="K21" s="15"/>
      <c r="L21" s="15"/>
      <c r="M21" s="15"/>
      <c r="N21" s="15"/>
      <c r="O21" s="12" t="s">
        <v>3342</v>
      </c>
      <c r="P21" t="s">
        <v>3343</v>
      </c>
      <c r="Q21" s="13"/>
      <c r="R21" s="13"/>
      <c r="S21" s="13"/>
      <c r="T21" s="13"/>
      <c r="U21" s="7" t="s">
        <v>1836</v>
      </c>
      <c r="V21" s="389"/>
      <c r="W21" s="389"/>
      <c r="X21" s="389"/>
      <c r="Y21" s="389"/>
      <c r="Z21" s="1444"/>
    </row>
    <row r="22" spans="3:26" ht="14.25">
      <c r="D22" s="20"/>
      <c r="F22" s="15"/>
      <c r="G22" s="15"/>
      <c r="H22" s="15"/>
      <c r="I22" s="15"/>
      <c r="J22" s="15"/>
      <c r="K22" s="15"/>
      <c r="L22" s="15"/>
      <c r="M22" s="15"/>
      <c r="N22" s="15"/>
      <c r="O22" s="12" t="s">
        <v>3342</v>
      </c>
      <c r="P22" t="s">
        <v>3344</v>
      </c>
      <c r="Q22" s="13"/>
      <c r="R22" s="13"/>
      <c r="S22" s="13"/>
      <c r="T22" s="13"/>
      <c r="U22" s="7" t="s">
        <v>1836</v>
      </c>
      <c r="V22" s="389"/>
      <c r="W22" s="389"/>
      <c r="X22" s="389"/>
      <c r="Y22" s="389"/>
      <c r="Z22" s="1444"/>
    </row>
    <row r="23" spans="3:26" ht="14.25">
      <c r="D23" s="9"/>
      <c r="F23" s="15"/>
      <c r="G23" s="15"/>
      <c r="H23" s="15"/>
      <c r="I23" s="15"/>
      <c r="J23" s="15"/>
      <c r="K23" s="15"/>
      <c r="L23" s="15"/>
      <c r="M23" s="15"/>
      <c r="N23" s="15"/>
      <c r="O23" s="12"/>
      <c r="P23"/>
      <c r="Q23" s="13"/>
      <c r="R23" s="21"/>
      <c r="S23" s="13"/>
      <c r="T23" s="21"/>
      <c r="U23" s="15"/>
      <c r="V23" s="363">
        <f>SUM(V12:V22)</f>
        <v>0</v>
      </c>
      <c r="W23" s="363">
        <f>SUM(W12:W22)</f>
        <v>0</v>
      </c>
      <c r="X23" s="363">
        <f t="shared" ref="X23:Y23" si="0">SUM(X12:X22)</f>
        <v>0</v>
      </c>
      <c r="Y23" s="363">
        <f t="shared" si="0"/>
        <v>0</v>
      </c>
      <c r="Z23" s="363">
        <f t="shared" ref="Z23" si="1">SUM(Z12:Z22)</f>
        <v>0</v>
      </c>
    </row>
    <row r="24" spans="3:26" s="12" customFormat="1">
      <c r="P24" s="7"/>
      <c r="Q24" s="22"/>
      <c r="R24" s="22"/>
      <c r="S24" s="22"/>
      <c r="T24" s="22"/>
      <c r="U24" s="15"/>
      <c r="X24" s="13"/>
      <c r="Y24" s="14"/>
      <c r="Z24" s="15"/>
    </row>
    <row r="25" spans="3:26" s="27" customFormat="1" ht="13.9">
      <c r="C25" s="345" t="s">
        <v>3345</v>
      </c>
    </row>
    <row r="27" spans="3:26" ht="14.25">
      <c r="D27" s="20"/>
      <c r="F27" s="15"/>
      <c r="G27" s="15"/>
      <c r="H27" s="15"/>
      <c r="I27" s="15"/>
      <c r="J27" s="15"/>
      <c r="K27" s="15"/>
      <c r="L27" s="15"/>
      <c r="M27" s="15"/>
      <c r="N27" s="15"/>
      <c r="O27" s="12" t="s">
        <v>3339</v>
      </c>
      <c r="P27" t="s">
        <v>3340</v>
      </c>
      <c r="Q27" s="13"/>
      <c r="R27" s="13"/>
      <c r="S27" s="13"/>
      <c r="T27" s="13"/>
      <c r="U27" s="7" t="s">
        <v>1836</v>
      </c>
      <c r="V27" s="389"/>
      <c r="W27" s="389"/>
      <c r="X27" s="389"/>
      <c r="Y27" s="389"/>
      <c r="Z27" s="1444"/>
    </row>
    <row r="28" spans="3:26" ht="14.25">
      <c r="D28" s="20"/>
      <c r="F28" s="20"/>
      <c r="G28" s="20"/>
      <c r="H28" s="20"/>
      <c r="I28" s="20"/>
      <c r="J28" s="20"/>
      <c r="K28" s="20"/>
      <c r="L28" s="20"/>
      <c r="M28" s="20"/>
      <c r="N28" s="20"/>
      <c r="O28" s="12" t="s">
        <v>3339</v>
      </c>
      <c r="P28" t="s">
        <v>2226</v>
      </c>
      <c r="Q28" s="21"/>
      <c r="R28" s="21"/>
      <c r="S28" s="21"/>
      <c r="T28" s="21"/>
      <c r="U28" s="7" t="s">
        <v>1836</v>
      </c>
      <c r="V28" s="389"/>
      <c r="W28" s="389"/>
      <c r="X28" s="389"/>
      <c r="Y28" s="389"/>
      <c r="Z28" s="1444"/>
    </row>
    <row r="29" spans="3:26" ht="14.25">
      <c r="D29" s="20"/>
      <c r="F29" s="20"/>
      <c r="G29" s="20"/>
      <c r="H29" s="20"/>
      <c r="I29" s="20"/>
      <c r="J29" s="20"/>
      <c r="K29" s="20"/>
      <c r="L29" s="20"/>
      <c r="M29" s="20"/>
      <c r="N29" s="20"/>
      <c r="O29" s="12" t="s">
        <v>3339</v>
      </c>
      <c r="P29" t="s">
        <v>2225</v>
      </c>
      <c r="Q29" s="21"/>
      <c r="R29" s="21"/>
      <c r="S29" s="21"/>
      <c r="T29" s="21"/>
      <c r="U29" s="7" t="s">
        <v>1836</v>
      </c>
      <c r="V29" s="389"/>
      <c r="W29" s="389"/>
      <c r="X29" s="389"/>
      <c r="Y29" s="389"/>
      <c r="Z29" s="1444"/>
    </row>
    <row r="30" spans="3:26" ht="14.25">
      <c r="D30" s="20"/>
      <c r="F30" s="20"/>
      <c r="G30" s="20"/>
      <c r="H30" s="20"/>
      <c r="I30" s="20"/>
      <c r="J30" s="20"/>
      <c r="K30" s="20"/>
      <c r="L30" s="20"/>
      <c r="M30" s="20"/>
      <c r="N30" s="20"/>
      <c r="O30" s="12" t="s">
        <v>3339</v>
      </c>
      <c r="P30" t="s">
        <v>2224</v>
      </c>
      <c r="Q30" s="21"/>
      <c r="R30" s="21"/>
      <c r="S30" s="21"/>
      <c r="T30" s="21"/>
      <c r="U30" s="7" t="s">
        <v>1836</v>
      </c>
      <c r="V30" s="389"/>
      <c r="W30" s="389"/>
      <c r="X30" s="389"/>
      <c r="Y30" s="389"/>
      <c r="Z30" s="1444"/>
    </row>
    <row r="31" spans="3:26" ht="14.25">
      <c r="D31" s="20"/>
      <c r="F31" s="20"/>
      <c r="G31" s="20"/>
      <c r="H31" s="20"/>
      <c r="I31" s="20"/>
      <c r="J31" s="20"/>
      <c r="K31" s="20"/>
      <c r="L31" s="20"/>
      <c r="M31" s="20"/>
      <c r="N31" s="20"/>
      <c r="O31" s="12" t="s">
        <v>3339</v>
      </c>
      <c r="P31" t="s">
        <v>2227</v>
      </c>
      <c r="Q31" s="21"/>
      <c r="R31" s="21"/>
      <c r="S31" s="21"/>
      <c r="T31" s="21"/>
      <c r="U31" s="7" t="s">
        <v>1836</v>
      </c>
      <c r="V31" s="389"/>
      <c r="W31" s="389"/>
      <c r="X31" s="389"/>
      <c r="Y31" s="389"/>
      <c r="Z31" s="1444"/>
    </row>
    <row r="32" spans="3:26" ht="14.25">
      <c r="D32" s="20"/>
      <c r="F32" s="15"/>
      <c r="G32" s="15"/>
      <c r="H32" s="15"/>
      <c r="I32" s="15"/>
      <c r="J32" s="15"/>
      <c r="K32" s="15"/>
      <c r="L32" s="15"/>
      <c r="M32" s="15"/>
      <c r="N32" s="15"/>
      <c r="O32" s="12" t="s">
        <v>3339</v>
      </c>
      <c r="P32" t="s">
        <v>3341</v>
      </c>
      <c r="Q32" s="13"/>
      <c r="R32" s="13"/>
      <c r="S32" s="13"/>
      <c r="T32" s="13"/>
      <c r="U32" s="7" t="s">
        <v>1836</v>
      </c>
      <c r="V32" s="389"/>
      <c r="W32" s="389"/>
      <c r="X32" s="389"/>
      <c r="Y32" s="389"/>
      <c r="Z32" s="1444"/>
    </row>
    <row r="33" spans="2:26" ht="14.25">
      <c r="D33" s="20"/>
      <c r="F33" s="15"/>
      <c r="G33" s="15"/>
      <c r="H33" s="15"/>
      <c r="I33" s="15"/>
      <c r="J33" s="15"/>
      <c r="K33" s="15"/>
      <c r="L33" s="15"/>
      <c r="M33" s="15"/>
      <c r="N33" s="15"/>
      <c r="O33" s="12" t="s">
        <v>3339</v>
      </c>
      <c r="P33" t="s">
        <v>2228</v>
      </c>
      <c r="Q33" s="13"/>
      <c r="R33" s="13"/>
      <c r="S33" s="13"/>
      <c r="T33" s="13"/>
      <c r="U33" s="7" t="s">
        <v>1836</v>
      </c>
      <c r="V33" s="389"/>
      <c r="W33" s="389"/>
      <c r="X33" s="389"/>
      <c r="Y33" s="389"/>
      <c r="Z33" s="1444"/>
    </row>
    <row r="34" spans="2:26" ht="14.25">
      <c r="D34" s="20"/>
      <c r="F34" s="15"/>
      <c r="G34" s="15"/>
      <c r="H34" s="15"/>
      <c r="I34" s="15"/>
      <c r="J34" s="15"/>
      <c r="K34" s="15"/>
      <c r="L34" s="15"/>
      <c r="M34" s="15"/>
      <c r="N34" s="15"/>
      <c r="O34" s="12" t="s">
        <v>3342</v>
      </c>
      <c r="P34" t="s">
        <v>2228</v>
      </c>
      <c r="Q34" s="13"/>
      <c r="R34" s="13"/>
      <c r="S34" s="13"/>
      <c r="T34" s="13"/>
      <c r="U34" s="7" t="s">
        <v>1836</v>
      </c>
      <c r="V34" s="389"/>
      <c r="W34" s="389"/>
      <c r="X34" s="389"/>
      <c r="Y34" s="389"/>
      <c r="Z34" s="1444"/>
    </row>
    <row r="35" spans="2:26" ht="14.25">
      <c r="D35" s="20"/>
      <c r="F35" s="15"/>
      <c r="G35" s="15"/>
      <c r="H35" s="15"/>
      <c r="I35" s="15"/>
      <c r="J35" s="15"/>
      <c r="K35" s="15"/>
      <c r="L35" s="15"/>
      <c r="M35" s="15"/>
      <c r="N35" s="15"/>
      <c r="O35" s="12" t="s">
        <v>3342</v>
      </c>
      <c r="P35" t="s">
        <v>3340</v>
      </c>
      <c r="Q35" s="13"/>
      <c r="R35" s="13"/>
      <c r="S35" s="13"/>
      <c r="T35" s="13"/>
      <c r="U35" s="7" t="s">
        <v>1836</v>
      </c>
      <c r="V35" s="389"/>
      <c r="W35" s="389"/>
      <c r="X35" s="389"/>
      <c r="Y35" s="389"/>
      <c r="Z35" s="1444"/>
    </row>
    <row r="36" spans="2:26" ht="14.25">
      <c r="D36" s="20"/>
      <c r="F36" s="15"/>
      <c r="G36" s="15"/>
      <c r="H36" s="15"/>
      <c r="I36" s="15"/>
      <c r="J36" s="15"/>
      <c r="K36" s="15"/>
      <c r="L36" s="15"/>
      <c r="M36" s="15"/>
      <c r="N36" s="15"/>
      <c r="O36" s="12" t="s">
        <v>3342</v>
      </c>
      <c r="P36" t="s">
        <v>3343</v>
      </c>
      <c r="Q36" s="13"/>
      <c r="R36" s="13"/>
      <c r="S36" s="13"/>
      <c r="T36" s="13"/>
      <c r="U36" s="7" t="s">
        <v>1836</v>
      </c>
      <c r="V36" s="389"/>
      <c r="W36" s="389"/>
      <c r="X36" s="389"/>
      <c r="Y36" s="389"/>
      <c r="Z36" s="1444"/>
    </row>
    <row r="37" spans="2:26" ht="14.25">
      <c r="D37" s="20"/>
      <c r="F37" s="15"/>
      <c r="G37" s="15"/>
      <c r="H37" s="15"/>
      <c r="I37" s="15"/>
      <c r="J37" s="15"/>
      <c r="K37" s="15"/>
      <c r="L37" s="15"/>
      <c r="M37" s="15"/>
      <c r="N37" s="15"/>
      <c r="O37" s="12" t="s">
        <v>3342</v>
      </c>
      <c r="P37" t="s">
        <v>3344</v>
      </c>
      <c r="Q37" s="13"/>
      <c r="R37" s="13"/>
      <c r="S37" s="13"/>
      <c r="T37" s="13"/>
      <c r="U37" s="7" t="s">
        <v>1836</v>
      </c>
      <c r="V37" s="389"/>
      <c r="W37" s="389"/>
      <c r="X37" s="389"/>
      <c r="Y37" s="389"/>
      <c r="Z37" s="1444"/>
    </row>
    <row r="38" spans="2:26" ht="14.25">
      <c r="D38" s="9" t="s">
        <v>1798</v>
      </c>
      <c r="F38" s="15"/>
      <c r="G38" s="15"/>
      <c r="H38" s="15"/>
      <c r="I38" s="15"/>
      <c r="J38" s="15"/>
      <c r="K38" s="15"/>
      <c r="L38" s="15"/>
      <c r="M38" s="15"/>
      <c r="N38" s="15"/>
      <c r="O38" s="12"/>
      <c r="P38"/>
      <c r="Q38" s="13"/>
      <c r="R38" s="21"/>
      <c r="S38" s="13"/>
      <c r="T38" s="21"/>
      <c r="U38" s="15"/>
      <c r="V38" s="363">
        <f>SUM(V27:V37)</f>
        <v>0</v>
      </c>
      <c r="W38" s="363">
        <f t="shared" ref="W38:Z38" si="2">SUM(W27:W37)</f>
        <v>0</v>
      </c>
      <c r="X38" s="363">
        <f t="shared" si="2"/>
        <v>0</v>
      </c>
      <c r="Y38" s="363">
        <f t="shared" si="2"/>
        <v>0</v>
      </c>
      <c r="Z38" s="363">
        <f t="shared" si="2"/>
        <v>0</v>
      </c>
    </row>
    <row r="39" spans="2:26" s="12" customFormat="1">
      <c r="P39" s="7"/>
      <c r="Q39" s="22"/>
      <c r="R39" s="22"/>
      <c r="S39" s="22"/>
      <c r="T39" s="22"/>
      <c r="U39" s="15"/>
      <c r="X39" s="13"/>
      <c r="Y39" s="14"/>
      <c r="Z39" s="15"/>
    </row>
    <row r="40" spans="2:26" s="12" customFormat="1">
      <c r="P40" s="7"/>
      <c r="Q40" s="22"/>
      <c r="R40" s="22"/>
      <c r="S40" s="22"/>
      <c r="T40" s="22"/>
      <c r="U40" s="15"/>
      <c r="X40" s="13"/>
      <c r="Y40" s="14"/>
      <c r="Z40" s="15"/>
    </row>
    <row r="41" spans="2:26" s="27" customFormat="1" ht="17.649999999999999">
      <c r="B41" s="28" t="s">
        <v>2837</v>
      </c>
    </row>
    <row r="43" spans="2:26" s="27" customFormat="1" ht="13.9">
      <c r="B43" s="11"/>
      <c r="C43" s="345" t="s">
        <v>73</v>
      </c>
    </row>
    <row r="45" spans="2:26" ht="14.25">
      <c r="D45" s="20" t="s">
        <v>178</v>
      </c>
      <c r="E45" s="11" t="s">
        <v>315</v>
      </c>
      <c r="F45" s="15"/>
      <c r="G45" s="15"/>
      <c r="H45" s="15"/>
      <c r="I45" s="15"/>
      <c r="J45" s="15"/>
      <c r="K45" s="15"/>
      <c r="L45" s="15"/>
      <c r="M45" s="15"/>
      <c r="N45" s="15"/>
      <c r="O45" s="12" t="s">
        <v>3339</v>
      </c>
      <c r="P45" t="s">
        <v>3340</v>
      </c>
      <c r="Q45" s="21" t="s">
        <v>185</v>
      </c>
      <c r="R45" s="21"/>
      <c r="S45" s="21" t="s">
        <v>2809</v>
      </c>
      <c r="T45" s="21"/>
      <c r="U45" s="7" t="s">
        <v>186</v>
      </c>
      <c r="V45" s="728"/>
      <c r="W45" s="728"/>
      <c r="X45" s="728"/>
      <c r="Y45" s="728"/>
      <c r="Z45" s="1444"/>
    </row>
    <row r="46" spans="2:26" ht="14.25">
      <c r="D46" s="20" t="s">
        <v>178</v>
      </c>
      <c r="E46" s="11" t="s">
        <v>315</v>
      </c>
      <c r="F46" s="20"/>
      <c r="G46" s="20"/>
      <c r="H46" s="20"/>
      <c r="I46" s="20"/>
      <c r="J46" s="20"/>
      <c r="K46" s="20"/>
      <c r="L46" s="20"/>
      <c r="M46" s="20"/>
      <c r="N46" s="20"/>
      <c r="O46" s="12" t="s">
        <v>3339</v>
      </c>
      <c r="P46" t="s">
        <v>2226</v>
      </c>
      <c r="Q46" s="21" t="s">
        <v>185</v>
      </c>
      <c r="R46" s="21"/>
      <c r="S46" s="21" t="s">
        <v>2809</v>
      </c>
      <c r="T46" s="21"/>
      <c r="U46" s="7" t="s">
        <v>186</v>
      </c>
      <c r="V46" s="728"/>
      <c r="W46" s="728"/>
      <c r="X46" s="728"/>
      <c r="Y46" s="728"/>
      <c r="Z46" s="1444"/>
    </row>
    <row r="47" spans="2:26" ht="14.25">
      <c r="D47" s="20" t="s">
        <v>178</v>
      </c>
      <c r="E47" s="11" t="s">
        <v>315</v>
      </c>
      <c r="F47" s="20"/>
      <c r="G47" s="20"/>
      <c r="H47" s="20"/>
      <c r="I47" s="20"/>
      <c r="J47" s="20"/>
      <c r="K47" s="20"/>
      <c r="L47" s="20"/>
      <c r="M47" s="20"/>
      <c r="N47" s="20"/>
      <c r="O47" s="12" t="s">
        <v>3339</v>
      </c>
      <c r="P47" t="s">
        <v>2225</v>
      </c>
      <c r="Q47" s="21" t="s">
        <v>185</v>
      </c>
      <c r="R47" s="21"/>
      <c r="S47" s="21" t="s">
        <v>2809</v>
      </c>
      <c r="T47" s="21"/>
      <c r="U47" s="7" t="s">
        <v>186</v>
      </c>
      <c r="V47" s="728"/>
      <c r="W47" s="728"/>
      <c r="X47" s="728"/>
      <c r="Y47" s="728"/>
      <c r="Z47" s="1444"/>
    </row>
    <row r="48" spans="2:26" ht="13.5" customHeight="1">
      <c r="D48" s="20" t="s">
        <v>178</v>
      </c>
      <c r="E48" s="11" t="s">
        <v>315</v>
      </c>
      <c r="F48" s="20"/>
      <c r="G48" s="20"/>
      <c r="H48" s="20"/>
      <c r="I48" s="20"/>
      <c r="J48" s="20"/>
      <c r="K48" s="20"/>
      <c r="L48" s="20"/>
      <c r="M48" s="20"/>
      <c r="N48" s="20"/>
      <c r="O48" s="12" t="s">
        <v>3339</v>
      </c>
      <c r="P48" t="s">
        <v>2224</v>
      </c>
      <c r="Q48" s="21" t="s">
        <v>185</v>
      </c>
      <c r="R48" s="21"/>
      <c r="S48" s="21" t="s">
        <v>2809</v>
      </c>
      <c r="T48" s="21"/>
      <c r="U48" s="7" t="s">
        <v>186</v>
      </c>
      <c r="V48" s="728"/>
      <c r="W48" s="728"/>
      <c r="X48" s="728"/>
      <c r="Y48" s="728"/>
      <c r="Z48" s="1444"/>
    </row>
    <row r="49" spans="3:26" ht="14.25">
      <c r="D49" s="20" t="s">
        <v>178</v>
      </c>
      <c r="E49" s="11" t="s">
        <v>315</v>
      </c>
      <c r="F49" s="20"/>
      <c r="G49" s="20"/>
      <c r="H49" s="20"/>
      <c r="I49" s="20"/>
      <c r="J49" s="20"/>
      <c r="K49" s="20"/>
      <c r="L49" s="20"/>
      <c r="M49" s="20"/>
      <c r="N49" s="20"/>
      <c r="O49" s="12" t="s">
        <v>3339</v>
      </c>
      <c r="P49" t="s">
        <v>2227</v>
      </c>
      <c r="Q49" s="21" t="s">
        <v>185</v>
      </c>
      <c r="R49" s="21"/>
      <c r="S49" s="21" t="s">
        <v>2809</v>
      </c>
      <c r="T49" s="21"/>
      <c r="U49" s="7" t="s">
        <v>186</v>
      </c>
      <c r="V49" s="728"/>
      <c r="W49" s="728"/>
      <c r="X49" s="728"/>
      <c r="Y49" s="728"/>
      <c r="Z49" s="1444"/>
    </row>
    <row r="50" spans="3:26" ht="14.25">
      <c r="D50" s="20" t="s">
        <v>178</v>
      </c>
      <c r="E50" s="11" t="s">
        <v>315</v>
      </c>
      <c r="F50" s="15"/>
      <c r="G50" s="15"/>
      <c r="H50" s="15"/>
      <c r="I50" s="15"/>
      <c r="J50" s="15"/>
      <c r="K50" s="15"/>
      <c r="L50" s="15"/>
      <c r="M50" s="15"/>
      <c r="N50" s="15"/>
      <c r="O50" s="12" t="s">
        <v>3339</v>
      </c>
      <c r="P50" t="s">
        <v>3341</v>
      </c>
      <c r="Q50" s="13" t="s">
        <v>185</v>
      </c>
      <c r="R50" s="13"/>
      <c r="S50" s="21" t="s">
        <v>2809</v>
      </c>
      <c r="T50" s="13"/>
      <c r="U50" s="15" t="s">
        <v>186</v>
      </c>
      <c r="V50" s="728"/>
      <c r="W50" s="728"/>
      <c r="X50" s="728"/>
      <c r="Y50" s="728"/>
      <c r="Z50" s="1444"/>
    </row>
    <row r="51" spans="3:26" ht="14.25">
      <c r="D51" s="20" t="s">
        <v>178</v>
      </c>
      <c r="E51" s="11" t="s">
        <v>315</v>
      </c>
      <c r="F51" s="15"/>
      <c r="G51" s="15"/>
      <c r="H51" s="15"/>
      <c r="I51" s="15"/>
      <c r="J51" s="15"/>
      <c r="K51" s="15"/>
      <c r="L51" s="15"/>
      <c r="M51" s="15"/>
      <c r="N51" s="15"/>
      <c r="O51" s="12" t="s">
        <v>3339</v>
      </c>
      <c r="P51" t="s">
        <v>2228</v>
      </c>
      <c r="Q51" s="13" t="s">
        <v>185</v>
      </c>
      <c r="R51" s="13"/>
      <c r="S51" s="21" t="s">
        <v>2809</v>
      </c>
      <c r="T51" s="13"/>
      <c r="U51" s="15" t="s">
        <v>186</v>
      </c>
      <c r="V51" s="728"/>
      <c r="W51" s="728"/>
      <c r="X51" s="728"/>
      <c r="Y51" s="728"/>
      <c r="Z51" s="1444"/>
    </row>
    <row r="52" spans="3:26" ht="14.25">
      <c r="D52" s="20" t="s">
        <v>178</v>
      </c>
      <c r="E52" s="11" t="s">
        <v>315</v>
      </c>
      <c r="F52" s="15"/>
      <c r="G52" s="15"/>
      <c r="H52" s="15"/>
      <c r="I52" s="15"/>
      <c r="J52" s="15"/>
      <c r="K52" s="15"/>
      <c r="L52" s="15"/>
      <c r="M52" s="15"/>
      <c r="N52" s="15"/>
      <c r="O52" s="12" t="s">
        <v>3342</v>
      </c>
      <c r="P52" t="s">
        <v>2228</v>
      </c>
      <c r="Q52" s="13" t="s">
        <v>185</v>
      </c>
      <c r="R52" s="13"/>
      <c r="S52" s="13" t="s">
        <v>2809</v>
      </c>
      <c r="T52" s="13"/>
      <c r="U52" s="15" t="s">
        <v>186</v>
      </c>
      <c r="V52" s="728"/>
      <c r="W52" s="728"/>
      <c r="X52" s="728"/>
      <c r="Y52" s="728"/>
      <c r="Z52" s="1444"/>
    </row>
    <row r="53" spans="3:26" ht="14.25">
      <c r="D53" s="20" t="s">
        <v>178</v>
      </c>
      <c r="E53" s="11" t="s">
        <v>315</v>
      </c>
      <c r="F53" s="15"/>
      <c r="G53" s="15"/>
      <c r="H53" s="15"/>
      <c r="I53" s="15"/>
      <c r="J53" s="15"/>
      <c r="K53" s="15"/>
      <c r="L53" s="15"/>
      <c r="M53" s="15"/>
      <c r="N53" s="15"/>
      <c r="O53" s="12" t="s">
        <v>3342</v>
      </c>
      <c r="P53" t="s">
        <v>3340</v>
      </c>
      <c r="Q53" s="13" t="s">
        <v>185</v>
      </c>
      <c r="R53" s="13"/>
      <c r="S53" s="13" t="s">
        <v>2809</v>
      </c>
      <c r="T53" s="13"/>
      <c r="U53" s="15" t="s">
        <v>186</v>
      </c>
      <c r="V53" s="728"/>
      <c r="W53" s="728"/>
      <c r="X53" s="728"/>
      <c r="Y53" s="728"/>
      <c r="Z53" s="1444"/>
    </row>
    <row r="54" spans="3:26" ht="14.25">
      <c r="D54" s="20" t="s">
        <v>178</v>
      </c>
      <c r="E54" s="11" t="s">
        <v>315</v>
      </c>
      <c r="F54" s="15"/>
      <c r="G54" s="15"/>
      <c r="H54" s="15"/>
      <c r="I54" s="15"/>
      <c r="J54" s="15"/>
      <c r="K54" s="15"/>
      <c r="L54" s="15"/>
      <c r="M54" s="15"/>
      <c r="N54" s="15"/>
      <c r="O54" s="12" t="s">
        <v>3342</v>
      </c>
      <c r="P54" t="s">
        <v>3343</v>
      </c>
      <c r="Q54" s="13" t="s">
        <v>185</v>
      </c>
      <c r="R54" s="13"/>
      <c r="S54" s="13" t="s">
        <v>2809</v>
      </c>
      <c r="T54" s="13"/>
      <c r="U54" s="15" t="s">
        <v>186</v>
      </c>
      <c r="V54" s="728"/>
      <c r="W54" s="728"/>
      <c r="X54" s="728"/>
      <c r="Y54" s="728"/>
      <c r="Z54" s="1444"/>
    </row>
    <row r="55" spans="3:26" ht="14.25">
      <c r="D55" s="20" t="s">
        <v>178</v>
      </c>
      <c r="E55" s="11" t="s">
        <v>315</v>
      </c>
      <c r="F55" s="15"/>
      <c r="G55" s="15"/>
      <c r="H55" s="15"/>
      <c r="I55" s="15"/>
      <c r="J55" s="15"/>
      <c r="K55" s="15"/>
      <c r="L55" s="15"/>
      <c r="M55" s="15"/>
      <c r="N55" s="15"/>
      <c r="O55" s="12" t="s">
        <v>3342</v>
      </c>
      <c r="P55" t="s">
        <v>3344</v>
      </c>
      <c r="Q55" s="13" t="s">
        <v>185</v>
      </c>
      <c r="R55" s="13"/>
      <c r="S55" s="13" t="s">
        <v>2809</v>
      </c>
      <c r="T55" s="13"/>
      <c r="U55" s="15" t="s">
        <v>186</v>
      </c>
      <c r="V55" s="728"/>
      <c r="W55" s="728"/>
      <c r="X55" s="728"/>
      <c r="Y55" s="728"/>
      <c r="Z55" s="1444"/>
    </row>
    <row r="56" spans="3:26" ht="14.25">
      <c r="D56" s="9" t="s">
        <v>1798</v>
      </c>
      <c r="F56" s="15"/>
      <c r="G56" s="15"/>
      <c r="H56" s="15"/>
      <c r="I56" s="15"/>
      <c r="J56" s="15"/>
      <c r="K56" s="15"/>
      <c r="L56" s="15"/>
      <c r="M56" s="15"/>
      <c r="N56" s="15"/>
      <c r="O56" s="12"/>
      <c r="P56"/>
      <c r="Q56" s="13"/>
      <c r="R56" s="21"/>
      <c r="S56" s="13"/>
      <c r="T56" s="21"/>
      <c r="U56" s="15"/>
      <c r="V56" s="1119">
        <f>SUM(V45:V55)</f>
        <v>0</v>
      </c>
      <c r="W56" s="1119">
        <f t="shared" ref="W56:Z56" si="3">SUM(W45:W55)</f>
        <v>0</v>
      </c>
      <c r="X56" s="1119">
        <f t="shared" si="3"/>
        <v>0</v>
      </c>
      <c r="Y56" s="1119">
        <f t="shared" si="3"/>
        <v>0</v>
      </c>
      <c r="Z56" s="1119">
        <f t="shared" si="3"/>
        <v>0</v>
      </c>
    </row>
    <row r="57" spans="3:26" s="13" customFormat="1" ht="14.25">
      <c r="C57" s="11"/>
      <c r="D57" s="20"/>
      <c r="E57" s="11"/>
      <c r="F57" s="15"/>
      <c r="G57" s="15"/>
      <c r="H57" s="15"/>
      <c r="I57" s="15"/>
      <c r="J57" s="15"/>
      <c r="K57" s="15"/>
      <c r="L57" s="15"/>
      <c r="M57" s="15"/>
      <c r="N57" s="15"/>
      <c r="O57" s="12"/>
      <c r="P57"/>
      <c r="V57" s="1104"/>
      <c r="W57" s="1104"/>
      <c r="X57" s="1104"/>
      <c r="Y57" s="1104"/>
      <c r="Z57" s="1104"/>
    </row>
    <row r="58" spans="3:26" s="27" customFormat="1" ht="13.9">
      <c r="C58" s="345" t="s">
        <v>190</v>
      </c>
      <c r="V58" s="1109"/>
      <c r="W58" s="1109"/>
      <c r="X58" s="1109"/>
      <c r="Y58" s="1109"/>
      <c r="Z58" s="1109"/>
    </row>
    <row r="59" spans="3:26">
      <c r="V59" s="399"/>
      <c r="W59" s="399"/>
      <c r="X59" s="399"/>
      <c r="Y59" s="399"/>
      <c r="Z59" s="399"/>
    </row>
    <row r="60" spans="3:26" ht="14.25">
      <c r="D60" s="20" t="s">
        <v>190</v>
      </c>
      <c r="E60" s="11" t="s">
        <v>315</v>
      </c>
      <c r="F60" s="15"/>
      <c r="G60" s="15"/>
      <c r="H60" s="15"/>
      <c r="I60" s="15"/>
      <c r="J60" s="15"/>
      <c r="K60" s="15"/>
      <c r="L60" s="15"/>
      <c r="M60" s="15"/>
      <c r="N60" s="15"/>
      <c r="O60" s="12" t="s">
        <v>3339</v>
      </c>
      <c r="P60" t="s">
        <v>3340</v>
      </c>
      <c r="Q60" s="13" t="s">
        <v>185</v>
      </c>
      <c r="R60" s="13"/>
      <c r="S60" s="13" t="s">
        <v>2809</v>
      </c>
      <c r="T60" s="13"/>
      <c r="U60" s="15" t="s">
        <v>186</v>
      </c>
      <c r="V60" s="728"/>
      <c r="W60" s="728"/>
      <c r="X60" s="728"/>
      <c r="Y60" s="728"/>
      <c r="Z60" s="1444"/>
    </row>
    <row r="61" spans="3:26" ht="14.25">
      <c r="D61" s="20" t="s">
        <v>190</v>
      </c>
      <c r="E61" s="11" t="s">
        <v>315</v>
      </c>
      <c r="F61" s="20"/>
      <c r="G61" s="20"/>
      <c r="H61" s="20"/>
      <c r="I61" s="20"/>
      <c r="J61" s="20"/>
      <c r="K61" s="20"/>
      <c r="L61" s="20"/>
      <c r="M61" s="20"/>
      <c r="N61" s="20"/>
      <c r="O61" s="12" t="s">
        <v>3339</v>
      </c>
      <c r="P61" t="s">
        <v>2226</v>
      </c>
      <c r="Q61" s="21" t="s">
        <v>185</v>
      </c>
      <c r="R61" s="21"/>
      <c r="S61" s="21" t="s">
        <v>2809</v>
      </c>
      <c r="T61" s="21"/>
      <c r="U61" s="7" t="s">
        <v>186</v>
      </c>
      <c r="V61" s="728"/>
      <c r="W61" s="728"/>
      <c r="X61" s="728"/>
      <c r="Y61" s="728"/>
      <c r="Z61" s="1444"/>
    </row>
    <row r="62" spans="3:26" ht="14.25">
      <c r="D62" s="20" t="s">
        <v>190</v>
      </c>
      <c r="E62" s="11" t="s">
        <v>315</v>
      </c>
      <c r="F62" s="20"/>
      <c r="G62" s="20"/>
      <c r="H62" s="20"/>
      <c r="I62" s="20"/>
      <c r="J62" s="20"/>
      <c r="K62" s="20"/>
      <c r="L62" s="20"/>
      <c r="M62" s="20"/>
      <c r="N62" s="20"/>
      <c r="O62" s="12" t="s">
        <v>3339</v>
      </c>
      <c r="P62" t="s">
        <v>2225</v>
      </c>
      <c r="Q62" s="21" t="s">
        <v>185</v>
      </c>
      <c r="R62" s="21"/>
      <c r="S62" s="21" t="s">
        <v>2809</v>
      </c>
      <c r="T62" s="21"/>
      <c r="U62" s="7" t="s">
        <v>186</v>
      </c>
      <c r="V62" s="728"/>
      <c r="W62" s="728"/>
      <c r="X62" s="728"/>
      <c r="Y62" s="728"/>
      <c r="Z62" s="1444"/>
    </row>
    <row r="63" spans="3:26" ht="14.25">
      <c r="D63" s="20" t="s">
        <v>190</v>
      </c>
      <c r="E63" s="11" t="s">
        <v>315</v>
      </c>
      <c r="F63" s="20"/>
      <c r="G63" s="20"/>
      <c r="H63" s="20"/>
      <c r="I63" s="20"/>
      <c r="J63" s="20"/>
      <c r="K63" s="20"/>
      <c r="L63" s="20"/>
      <c r="M63" s="20"/>
      <c r="N63" s="20"/>
      <c r="O63" s="12" t="s">
        <v>3339</v>
      </c>
      <c r="P63" t="s">
        <v>2224</v>
      </c>
      <c r="Q63" s="21" t="s">
        <v>185</v>
      </c>
      <c r="R63" s="21"/>
      <c r="S63" s="21" t="s">
        <v>2809</v>
      </c>
      <c r="T63" s="21"/>
      <c r="U63" s="7" t="s">
        <v>186</v>
      </c>
      <c r="V63" s="728"/>
      <c r="W63" s="728"/>
      <c r="X63" s="728"/>
      <c r="Y63" s="728"/>
      <c r="Z63" s="1444"/>
    </row>
    <row r="64" spans="3:26" ht="14.25">
      <c r="D64" s="20" t="s">
        <v>190</v>
      </c>
      <c r="E64" s="11" t="s">
        <v>315</v>
      </c>
      <c r="F64" s="20"/>
      <c r="G64" s="20"/>
      <c r="H64" s="20"/>
      <c r="I64" s="20"/>
      <c r="J64" s="20"/>
      <c r="K64" s="20"/>
      <c r="L64" s="20"/>
      <c r="M64" s="20"/>
      <c r="N64" s="20"/>
      <c r="O64" s="12" t="s">
        <v>3339</v>
      </c>
      <c r="P64" t="s">
        <v>2227</v>
      </c>
      <c r="Q64" s="21" t="s">
        <v>185</v>
      </c>
      <c r="R64" s="21"/>
      <c r="S64" s="21" t="s">
        <v>2809</v>
      </c>
      <c r="T64" s="21"/>
      <c r="U64" s="7" t="s">
        <v>186</v>
      </c>
      <c r="V64" s="728"/>
      <c r="W64" s="728"/>
      <c r="X64" s="728"/>
      <c r="Y64" s="728"/>
      <c r="Z64" s="1444"/>
    </row>
    <row r="65" spans="2:26" ht="14.25">
      <c r="D65" s="20" t="s">
        <v>190</v>
      </c>
      <c r="E65" s="11" t="s">
        <v>315</v>
      </c>
      <c r="F65" s="15"/>
      <c r="G65" s="15"/>
      <c r="H65" s="15"/>
      <c r="I65" s="15"/>
      <c r="J65" s="15"/>
      <c r="K65" s="15"/>
      <c r="L65" s="15"/>
      <c r="M65" s="15"/>
      <c r="N65" s="15"/>
      <c r="O65" s="12" t="s">
        <v>3339</v>
      </c>
      <c r="P65" t="s">
        <v>3341</v>
      </c>
      <c r="Q65" s="13" t="s">
        <v>185</v>
      </c>
      <c r="R65" s="13"/>
      <c r="S65" s="13" t="s">
        <v>2809</v>
      </c>
      <c r="T65" s="13"/>
      <c r="U65" s="15" t="s">
        <v>186</v>
      </c>
      <c r="V65" s="728"/>
      <c r="W65" s="728"/>
      <c r="X65" s="728"/>
      <c r="Y65" s="728"/>
      <c r="Z65" s="1444"/>
    </row>
    <row r="66" spans="2:26" ht="14.25">
      <c r="D66" s="20" t="s">
        <v>190</v>
      </c>
      <c r="E66" s="11" t="s">
        <v>315</v>
      </c>
      <c r="F66" s="15"/>
      <c r="G66" s="15"/>
      <c r="H66" s="15"/>
      <c r="I66" s="15"/>
      <c r="J66" s="15"/>
      <c r="K66" s="15"/>
      <c r="L66" s="15"/>
      <c r="M66" s="15"/>
      <c r="N66" s="15"/>
      <c r="O66" s="12" t="s">
        <v>3339</v>
      </c>
      <c r="P66" t="s">
        <v>2228</v>
      </c>
      <c r="Q66" s="13" t="s">
        <v>185</v>
      </c>
      <c r="R66" s="13"/>
      <c r="S66" s="13" t="s">
        <v>2809</v>
      </c>
      <c r="T66" s="13"/>
      <c r="U66" s="15" t="s">
        <v>186</v>
      </c>
      <c r="V66" s="728"/>
      <c r="W66" s="728"/>
      <c r="X66" s="728"/>
      <c r="Y66" s="728"/>
      <c r="Z66" s="1444"/>
    </row>
    <row r="67" spans="2:26" ht="14.25">
      <c r="D67" s="20" t="s">
        <v>190</v>
      </c>
      <c r="E67" s="11" t="s">
        <v>315</v>
      </c>
      <c r="F67" s="15"/>
      <c r="G67" s="15"/>
      <c r="H67" s="15"/>
      <c r="I67" s="15"/>
      <c r="J67" s="15"/>
      <c r="K67" s="15"/>
      <c r="L67" s="15"/>
      <c r="M67" s="15"/>
      <c r="N67" s="15"/>
      <c r="O67" s="12" t="s">
        <v>3342</v>
      </c>
      <c r="P67" t="s">
        <v>2228</v>
      </c>
      <c r="Q67" s="13" t="s">
        <v>185</v>
      </c>
      <c r="R67" s="13"/>
      <c r="S67" s="13" t="s">
        <v>2809</v>
      </c>
      <c r="T67" s="13"/>
      <c r="U67" s="15" t="s">
        <v>186</v>
      </c>
      <c r="V67" s="728"/>
      <c r="W67" s="728"/>
      <c r="X67" s="728"/>
      <c r="Y67" s="728"/>
      <c r="Z67" s="1444"/>
    </row>
    <row r="68" spans="2:26" ht="14.25">
      <c r="D68" s="20" t="s">
        <v>190</v>
      </c>
      <c r="E68" s="11" t="s">
        <v>315</v>
      </c>
      <c r="F68" s="15"/>
      <c r="G68" s="15"/>
      <c r="H68" s="15"/>
      <c r="I68" s="15"/>
      <c r="J68" s="15"/>
      <c r="K68" s="15"/>
      <c r="L68" s="15"/>
      <c r="M68" s="15"/>
      <c r="N68" s="15"/>
      <c r="O68" s="12" t="s">
        <v>3342</v>
      </c>
      <c r="P68" t="s">
        <v>3340</v>
      </c>
      <c r="Q68" s="13" t="s">
        <v>185</v>
      </c>
      <c r="R68" s="13"/>
      <c r="S68" s="13" t="s">
        <v>2809</v>
      </c>
      <c r="T68" s="13"/>
      <c r="U68" s="15" t="s">
        <v>186</v>
      </c>
      <c r="V68" s="728"/>
      <c r="W68" s="728"/>
      <c r="X68" s="728"/>
      <c r="Y68" s="728"/>
      <c r="Z68" s="1444"/>
    </row>
    <row r="69" spans="2:26" ht="14.25">
      <c r="D69" s="20" t="s">
        <v>190</v>
      </c>
      <c r="E69" s="11" t="s">
        <v>315</v>
      </c>
      <c r="F69" s="15"/>
      <c r="G69" s="15"/>
      <c r="H69" s="15"/>
      <c r="I69" s="15"/>
      <c r="J69" s="15"/>
      <c r="K69" s="15"/>
      <c r="L69" s="15"/>
      <c r="M69" s="15"/>
      <c r="N69" s="15"/>
      <c r="O69" s="12" t="s">
        <v>3342</v>
      </c>
      <c r="P69" t="s">
        <v>3343</v>
      </c>
      <c r="Q69" s="13" t="s">
        <v>185</v>
      </c>
      <c r="R69" s="13"/>
      <c r="S69" s="13" t="s">
        <v>2809</v>
      </c>
      <c r="T69" s="13"/>
      <c r="U69" s="15" t="s">
        <v>186</v>
      </c>
      <c r="V69" s="728"/>
      <c r="W69" s="728"/>
      <c r="X69" s="728"/>
      <c r="Y69" s="728"/>
      <c r="Z69" s="1444"/>
    </row>
    <row r="70" spans="2:26" ht="14.25">
      <c r="D70" s="20" t="s">
        <v>190</v>
      </c>
      <c r="E70" s="11" t="s">
        <v>315</v>
      </c>
      <c r="F70" s="15"/>
      <c r="G70" s="15"/>
      <c r="H70" s="15"/>
      <c r="I70" s="15"/>
      <c r="J70" s="15"/>
      <c r="K70" s="15"/>
      <c r="L70" s="15"/>
      <c r="M70" s="15"/>
      <c r="N70" s="15"/>
      <c r="O70" s="12" t="s">
        <v>3342</v>
      </c>
      <c r="P70" t="s">
        <v>3344</v>
      </c>
      <c r="Q70" s="13" t="s">
        <v>185</v>
      </c>
      <c r="R70" s="13"/>
      <c r="S70" s="13" t="s">
        <v>2809</v>
      </c>
      <c r="T70" s="13"/>
      <c r="U70" s="15" t="s">
        <v>186</v>
      </c>
      <c r="V70" s="728"/>
      <c r="W70" s="728"/>
      <c r="X70" s="728"/>
      <c r="Y70" s="728"/>
      <c r="Z70" s="1444"/>
    </row>
    <row r="71" spans="2:26" ht="14.25">
      <c r="D71" s="9" t="s">
        <v>1798</v>
      </c>
      <c r="F71" s="15"/>
      <c r="G71" s="15"/>
      <c r="H71" s="15"/>
      <c r="I71" s="15"/>
      <c r="J71" s="15"/>
      <c r="K71" s="15"/>
      <c r="L71" s="15"/>
      <c r="M71" s="15"/>
      <c r="N71" s="15"/>
      <c r="O71" s="12"/>
      <c r="P71"/>
      <c r="Q71" s="13"/>
      <c r="R71" s="21"/>
      <c r="S71" s="13"/>
      <c r="T71" s="21"/>
      <c r="U71" s="15"/>
      <c r="V71" s="1119">
        <f>SUM(V60:V70)</f>
        <v>0</v>
      </c>
      <c r="W71" s="1119">
        <f t="shared" ref="W71:Z71" si="4">SUM(W60:W70)</f>
        <v>0</v>
      </c>
      <c r="X71" s="1119">
        <f t="shared" si="4"/>
        <v>0</v>
      </c>
      <c r="Y71" s="1119">
        <f t="shared" si="4"/>
        <v>0</v>
      </c>
      <c r="Z71" s="1119">
        <f t="shared" si="4"/>
        <v>0</v>
      </c>
    </row>
    <row r="72" spans="2:26">
      <c r="V72" s="399"/>
      <c r="W72" s="399"/>
      <c r="X72" s="399"/>
      <c r="Y72" s="399"/>
      <c r="Z72" s="399"/>
    </row>
    <row r="73" spans="2:26" s="27" customFormat="1" ht="17.649999999999999">
      <c r="B73" s="28" t="s">
        <v>3259</v>
      </c>
      <c r="V73" s="1109"/>
      <c r="W73" s="1109"/>
      <c r="X73" s="1109"/>
      <c r="Y73" s="1109"/>
      <c r="Z73" s="1109"/>
    </row>
    <row r="74" spans="2:26">
      <c r="V74" s="399"/>
      <c r="W74" s="399"/>
      <c r="X74" s="399"/>
      <c r="Y74" s="399"/>
      <c r="Z74" s="399"/>
    </row>
    <row r="75" spans="2:26" s="27" customFormat="1" ht="13.9">
      <c r="B75" s="11"/>
      <c r="C75" s="345" t="s">
        <v>73</v>
      </c>
      <c r="V75" s="1109"/>
      <c r="W75" s="1109"/>
      <c r="X75" s="1109"/>
      <c r="Y75" s="1109"/>
      <c r="Z75" s="1109"/>
    </row>
    <row r="76" spans="2:26">
      <c r="V76" s="399"/>
      <c r="W76" s="399"/>
      <c r="X76" s="399"/>
      <c r="Y76" s="399"/>
      <c r="Z76" s="399"/>
    </row>
    <row r="77" spans="2:26" ht="14.25">
      <c r="D77" s="20" t="s">
        <v>178</v>
      </c>
      <c r="E77" s="11" t="s">
        <v>315</v>
      </c>
      <c r="F77" s="15"/>
      <c r="G77" s="15"/>
      <c r="H77" s="15"/>
      <c r="I77" s="15"/>
      <c r="J77" s="15"/>
      <c r="K77" s="15"/>
      <c r="L77" s="15"/>
      <c r="M77" s="15"/>
      <c r="N77" s="15"/>
      <c r="O77" s="12" t="s">
        <v>3339</v>
      </c>
      <c r="P77" t="s">
        <v>3340</v>
      </c>
      <c r="Q77" s="13" t="s">
        <v>185</v>
      </c>
      <c r="R77" s="21" t="s">
        <v>2844</v>
      </c>
      <c r="S77" s="13"/>
      <c r="T77" s="13"/>
      <c r="U77" s="15" t="s">
        <v>186</v>
      </c>
      <c r="V77" s="728"/>
      <c r="W77" s="728"/>
      <c r="X77" s="728"/>
      <c r="Y77" s="728"/>
      <c r="Z77" s="1444"/>
    </row>
    <row r="78" spans="2:26" ht="14.25">
      <c r="D78" s="20" t="s">
        <v>178</v>
      </c>
      <c r="E78" s="11" t="s">
        <v>315</v>
      </c>
      <c r="F78" s="20"/>
      <c r="G78" s="20"/>
      <c r="H78" s="20"/>
      <c r="I78" s="20"/>
      <c r="J78" s="20"/>
      <c r="K78" s="20"/>
      <c r="L78" s="20"/>
      <c r="M78" s="20"/>
      <c r="N78" s="20"/>
      <c r="O78" s="12" t="s">
        <v>3339</v>
      </c>
      <c r="P78" t="s">
        <v>2226</v>
      </c>
      <c r="Q78" s="21" t="s">
        <v>185</v>
      </c>
      <c r="R78" s="21" t="s">
        <v>2844</v>
      </c>
      <c r="S78" s="21"/>
      <c r="T78" s="21"/>
      <c r="U78" s="7" t="s">
        <v>186</v>
      </c>
      <c r="V78" s="728"/>
      <c r="W78" s="728"/>
      <c r="X78" s="728"/>
      <c r="Y78" s="728"/>
      <c r="Z78" s="1444"/>
    </row>
    <row r="79" spans="2:26" ht="14.25">
      <c r="D79" s="20" t="s">
        <v>178</v>
      </c>
      <c r="E79" s="11" t="s">
        <v>315</v>
      </c>
      <c r="F79" s="20"/>
      <c r="G79" s="20"/>
      <c r="H79" s="20"/>
      <c r="I79" s="20"/>
      <c r="J79" s="20"/>
      <c r="K79" s="20"/>
      <c r="L79" s="20"/>
      <c r="M79" s="20"/>
      <c r="N79" s="20"/>
      <c r="O79" s="12" t="s">
        <v>3339</v>
      </c>
      <c r="P79" t="s">
        <v>2225</v>
      </c>
      <c r="Q79" s="21" t="s">
        <v>185</v>
      </c>
      <c r="R79" s="21" t="s">
        <v>2844</v>
      </c>
      <c r="S79" s="21"/>
      <c r="T79" s="21"/>
      <c r="U79" s="7" t="s">
        <v>186</v>
      </c>
      <c r="V79" s="728"/>
      <c r="W79" s="728"/>
      <c r="X79" s="728"/>
      <c r="Y79" s="728"/>
      <c r="Z79" s="1444"/>
    </row>
    <row r="80" spans="2:26" ht="14.25">
      <c r="D80" s="20" t="s">
        <v>178</v>
      </c>
      <c r="E80" s="11" t="s">
        <v>315</v>
      </c>
      <c r="F80" s="20"/>
      <c r="G80" s="20"/>
      <c r="H80" s="20"/>
      <c r="I80" s="20"/>
      <c r="J80" s="20"/>
      <c r="K80" s="20"/>
      <c r="L80" s="20"/>
      <c r="M80" s="20"/>
      <c r="N80" s="20"/>
      <c r="O80" s="12" t="s">
        <v>3339</v>
      </c>
      <c r="P80" t="s">
        <v>2224</v>
      </c>
      <c r="Q80" s="21" t="s">
        <v>185</v>
      </c>
      <c r="R80" s="21" t="s">
        <v>2844</v>
      </c>
      <c r="S80" s="21"/>
      <c r="T80" s="21"/>
      <c r="U80" s="7" t="s">
        <v>186</v>
      </c>
      <c r="V80" s="728"/>
      <c r="W80" s="728"/>
      <c r="X80" s="728"/>
      <c r="Y80" s="728"/>
      <c r="Z80" s="1444"/>
    </row>
    <row r="81" spans="3:26" ht="14.25">
      <c r="D81" s="20" t="s">
        <v>178</v>
      </c>
      <c r="E81" s="11" t="s">
        <v>315</v>
      </c>
      <c r="F81" s="20"/>
      <c r="G81" s="20"/>
      <c r="H81" s="20"/>
      <c r="I81" s="20"/>
      <c r="J81" s="20"/>
      <c r="K81" s="20"/>
      <c r="L81" s="20"/>
      <c r="M81" s="20"/>
      <c r="N81" s="20"/>
      <c r="O81" s="12" t="s">
        <v>3339</v>
      </c>
      <c r="P81" t="s">
        <v>2227</v>
      </c>
      <c r="Q81" s="21" t="s">
        <v>185</v>
      </c>
      <c r="R81" s="21" t="s">
        <v>2844</v>
      </c>
      <c r="S81" s="21"/>
      <c r="T81" s="21"/>
      <c r="U81" s="7" t="s">
        <v>186</v>
      </c>
      <c r="V81" s="728"/>
      <c r="W81" s="728"/>
      <c r="X81" s="728"/>
      <c r="Y81" s="728"/>
      <c r="Z81" s="1444"/>
    </row>
    <row r="82" spans="3:26" ht="14.25">
      <c r="D82" s="20" t="s">
        <v>178</v>
      </c>
      <c r="E82" s="11" t="s">
        <v>315</v>
      </c>
      <c r="F82" s="15"/>
      <c r="G82" s="15"/>
      <c r="H82" s="15"/>
      <c r="I82" s="15"/>
      <c r="J82" s="15"/>
      <c r="K82" s="15"/>
      <c r="L82" s="15"/>
      <c r="M82" s="15"/>
      <c r="N82" s="15"/>
      <c r="O82" s="12" t="s">
        <v>3339</v>
      </c>
      <c r="P82" t="s">
        <v>3341</v>
      </c>
      <c r="Q82" s="13" t="s">
        <v>185</v>
      </c>
      <c r="R82" s="21" t="s">
        <v>2844</v>
      </c>
      <c r="S82" s="13"/>
      <c r="T82" s="13"/>
      <c r="U82" s="15" t="s">
        <v>186</v>
      </c>
      <c r="V82" s="728"/>
      <c r="W82" s="728"/>
      <c r="X82" s="728"/>
      <c r="Y82" s="728"/>
      <c r="Z82" s="1444"/>
    </row>
    <row r="83" spans="3:26" ht="14.25">
      <c r="D83" s="20" t="s">
        <v>178</v>
      </c>
      <c r="E83" s="11" t="s">
        <v>315</v>
      </c>
      <c r="F83" s="15"/>
      <c r="G83" s="15"/>
      <c r="H83" s="15"/>
      <c r="I83" s="15"/>
      <c r="J83" s="15"/>
      <c r="K83" s="15"/>
      <c r="L83" s="15"/>
      <c r="M83" s="15"/>
      <c r="N83" s="15"/>
      <c r="O83" s="12" t="s">
        <v>3339</v>
      </c>
      <c r="P83" t="s">
        <v>2228</v>
      </c>
      <c r="Q83" s="13" t="s">
        <v>185</v>
      </c>
      <c r="R83" s="21" t="s">
        <v>2844</v>
      </c>
      <c r="S83" s="13"/>
      <c r="T83" s="13"/>
      <c r="U83" s="15" t="s">
        <v>186</v>
      </c>
      <c r="V83" s="728"/>
      <c r="W83" s="728"/>
      <c r="X83" s="728"/>
      <c r="Y83" s="728"/>
      <c r="Z83" s="1444"/>
    </row>
    <row r="84" spans="3:26" ht="14.25">
      <c r="D84" s="20" t="s">
        <v>178</v>
      </c>
      <c r="E84" s="11" t="s">
        <v>315</v>
      </c>
      <c r="F84" s="15"/>
      <c r="G84" s="15"/>
      <c r="H84" s="15"/>
      <c r="I84" s="15"/>
      <c r="J84" s="15"/>
      <c r="K84" s="15"/>
      <c r="L84" s="15"/>
      <c r="M84" s="15"/>
      <c r="N84" s="15"/>
      <c r="O84" s="12" t="s">
        <v>3342</v>
      </c>
      <c r="P84" t="s">
        <v>2228</v>
      </c>
      <c r="Q84" s="13" t="s">
        <v>185</v>
      </c>
      <c r="R84" s="21" t="s">
        <v>2844</v>
      </c>
      <c r="S84" s="13"/>
      <c r="T84" s="13"/>
      <c r="U84" s="15" t="s">
        <v>186</v>
      </c>
      <c r="V84" s="728"/>
      <c r="W84" s="728"/>
      <c r="X84" s="728"/>
      <c r="Y84" s="728"/>
      <c r="Z84" s="1444"/>
    </row>
    <row r="85" spans="3:26" ht="14.25">
      <c r="D85" s="20" t="s">
        <v>178</v>
      </c>
      <c r="E85" s="11" t="s">
        <v>315</v>
      </c>
      <c r="F85" s="15"/>
      <c r="G85" s="15"/>
      <c r="H85" s="15"/>
      <c r="I85" s="15"/>
      <c r="J85" s="15"/>
      <c r="K85" s="15"/>
      <c r="L85" s="15"/>
      <c r="M85" s="15"/>
      <c r="N85" s="15"/>
      <c r="O85" s="12" t="s">
        <v>3342</v>
      </c>
      <c r="P85" t="s">
        <v>3340</v>
      </c>
      <c r="Q85" s="13" t="s">
        <v>185</v>
      </c>
      <c r="R85" s="21" t="s">
        <v>2844</v>
      </c>
      <c r="S85" s="13"/>
      <c r="T85" s="13"/>
      <c r="U85" s="15" t="s">
        <v>186</v>
      </c>
      <c r="V85" s="728"/>
      <c r="W85" s="728"/>
      <c r="X85" s="728"/>
      <c r="Y85" s="728"/>
      <c r="Z85" s="1444"/>
    </row>
    <row r="86" spans="3:26" ht="14.25">
      <c r="D86" s="20" t="s">
        <v>178</v>
      </c>
      <c r="E86" s="11" t="s">
        <v>315</v>
      </c>
      <c r="F86" s="15"/>
      <c r="G86" s="15"/>
      <c r="H86" s="15"/>
      <c r="I86" s="15"/>
      <c r="J86" s="15"/>
      <c r="K86" s="15"/>
      <c r="L86" s="15"/>
      <c r="M86" s="15"/>
      <c r="N86" s="15"/>
      <c r="O86" s="12" t="s">
        <v>3342</v>
      </c>
      <c r="P86" t="s">
        <v>3343</v>
      </c>
      <c r="Q86" s="13" t="s">
        <v>185</v>
      </c>
      <c r="R86" s="21" t="s">
        <v>2844</v>
      </c>
      <c r="S86" s="13"/>
      <c r="T86" s="13"/>
      <c r="U86" s="15" t="s">
        <v>186</v>
      </c>
      <c r="V86" s="728"/>
      <c r="W86" s="728"/>
      <c r="X86" s="728"/>
      <c r="Y86" s="728"/>
      <c r="Z86" s="1444"/>
    </row>
    <row r="87" spans="3:26" ht="14.25">
      <c r="D87" s="20" t="s">
        <v>178</v>
      </c>
      <c r="E87" s="11" t="s">
        <v>315</v>
      </c>
      <c r="F87" s="15"/>
      <c r="G87" s="15"/>
      <c r="H87" s="15"/>
      <c r="I87" s="15"/>
      <c r="J87" s="15"/>
      <c r="K87" s="15"/>
      <c r="L87" s="15"/>
      <c r="M87" s="15"/>
      <c r="N87" s="15"/>
      <c r="O87" s="12" t="s">
        <v>3342</v>
      </c>
      <c r="P87" t="s">
        <v>3344</v>
      </c>
      <c r="Q87" s="13" t="s">
        <v>185</v>
      </c>
      <c r="R87" s="21" t="s">
        <v>2844</v>
      </c>
      <c r="S87" s="13"/>
      <c r="T87" s="13"/>
      <c r="U87" s="15" t="s">
        <v>186</v>
      </c>
      <c r="V87" s="728"/>
      <c r="W87" s="728"/>
      <c r="X87" s="728"/>
      <c r="Y87" s="728"/>
      <c r="Z87" s="1444"/>
    </row>
    <row r="88" spans="3:26" ht="14.25">
      <c r="D88" s="9" t="s">
        <v>1798</v>
      </c>
      <c r="F88" s="15"/>
      <c r="G88" s="15"/>
      <c r="H88" s="15"/>
      <c r="I88" s="15"/>
      <c r="J88" s="15"/>
      <c r="K88" s="15"/>
      <c r="L88" s="15"/>
      <c r="M88" s="15"/>
      <c r="N88" s="15"/>
      <c r="O88" s="12"/>
      <c r="P88"/>
      <c r="Q88" s="13"/>
      <c r="R88" s="21"/>
      <c r="S88" s="13"/>
      <c r="T88" s="21"/>
      <c r="U88" s="15"/>
      <c r="V88" s="1119">
        <f>SUM(V77:V87)</f>
        <v>0</v>
      </c>
      <c r="W88" s="1119">
        <f>SUM(W77:W87)</f>
        <v>0</v>
      </c>
      <c r="X88" s="1119">
        <f t="shared" ref="X88:Z88" si="5">SUM(X77:X87)</f>
        <v>0</v>
      </c>
      <c r="Y88" s="1119">
        <f t="shared" si="5"/>
        <v>0</v>
      </c>
      <c r="Z88" s="1119">
        <f t="shared" si="5"/>
        <v>0</v>
      </c>
    </row>
    <row r="89" spans="3:26" s="13" customFormat="1" ht="14.25">
      <c r="C89" s="11"/>
      <c r="D89" s="20"/>
      <c r="E89" s="11"/>
      <c r="F89" s="15"/>
      <c r="G89" s="15"/>
      <c r="H89" s="15"/>
      <c r="I89" s="15"/>
      <c r="J89" s="15"/>
      <c r="K89" s="15"/>
      <c r="L89" s="15"/>
      <c r="M89" s="15"/>
      <c r="N89" s="15"/>
      <c r="O89" s="12"/>
      <c r="P89"/>
      <c r="V89" s="1104"/>
      <c r="W89" s="1104"/>
      <c r="X89" s="1104"/>
      <c r="Y89" s="1104"/>
      <c r="Z89" s="1104"/>
    </row>
    <row r="90" spans="3:26" s="27" customFormat="1" ht="13.9">
      <c r="C90" s="345" t="s">
        <v>190</v>
      </c>
      <c r="V90" s="1109"/>
      <c r="W90" s="1109"/>
      <c r="X90" s="1109"/>
      <c r="Y90" s="1109"/>
      <c r="Z90" s="1109"/>
    </row>
    <row r="91" spans="3:26">
      <c r="V91" s="399"/>
      <c r="W91" s="399"/>
      <c r="X91" s="399"/>
      <c r="Y91" s="399"/>
      <c r="Z91" s="399"/>
    </row>
    <row r="92" spans="3:26" ht="14.25">
      <c r="D92" s="20" t="s">
        <v>190</v>
      </c>
      <c r="E92" s="11" t="s">
        <v>315</v>
      </c>
      <c r="F92" s="15"/>
      <c r="G92" s="15"/>
      <c r="H92" s="15"/>
      <c r="I92" s="15"/>
      <c r="J92" s="15"/>
      <c r="K92" s="15"/>
      <c r="L92" s="15"/>
      <c r="M92" s="15"/>
      <c r="N92" s="15"/>
      <c r="O92" s="12" t="s">
        <v>3339</v>
      </c>
      <c r="P92" t="s">
        <v>3340</v>
      </c>
      <c r="Q92" s="13" t="s">
        <v>185</v>
      </c>
      <c r="R92" s="21" t="s">
        <v>2844</v>
      </c>
      <c r="S92" s="13"/>
      <c r="T92" s="13"/>
      <c r="U92" s="15" t="s">
        <v>186</v>
      </c>
      <c r="V92" s="728"/>
      <c r="W92" s="728"/>
      <c r="X92" s="728"/>
      <c r="Y92" s="728"/>
      <c r="Z92" s="1444"/>
    </row>
    <row r="93" spans="3:26" ht="14.25">
      <c r="D93" s="20" t="s">
        <v>190</v>
      </c>
      <c r="E93" s="11" t="s">
        <v>315</v>
      </c>
      <c r="F93" s="20"/>
      <c r="G93" s="20"/>
      <c r="H93" s="20"/>
      <c r="I93" s="20"/>
      <c r="J93" s="20"/>
      <c r="K93" s="20"/>
      <c r="L93" s="20"/>
      <c r="M93" s="20"/>
      <c r="N93" s="20"/>
      <c r="O93" s="12" t="s">
        <v>3339</v>
      </c>
      <c r="P93" t="s">
        <v>2226</v>
      </c>
      <c r="Q93" s="21" t="s">
        <v>185</v>
      </c>
      <c r="R93" s="21" t="s">
        <v>2844</v>
      </c>
      <c r="S93" s="21"/>
      <c r="T93" s="21"/>
      <c r="U93" s="7" t="s">
        <v>186</v>
      </c>
      <c r="V93" s="728"/>
      <c r="W93" s="728"/>
      <c r="X93" s="728"/>
      <c r="Y93" s="728"/>
      <c r="Z93" s="1444"/>
    </row>
    <row r="94" spans="3:26" ht="14.25">
      <c r="D94" s="20" t="s">
        <v>190</v>
      </c>
      <c r="E94" s="11" t="s">
        <v>315</v>
      </c>
      <c r="F94" s="20"/>
      <c r="G94" s="20"/>
      <c r="H94" s="20"/>
      <c r="I94" s="20"/>
      <c r="J94" s="20"/>
      <c r="K94" s="20"/>
      <c r="L94" s="20"/>
      <c r="M94" s="20"/>
      <c r="N94" s="20"/>
      <c r="O94" s="12" t="s">
        <v>3339</v>
      </c>
      <c r="P94" t="s">
        <v>2225</v>
      </c>
      <c r="Q94" s="21" t="s">
        <v>185</v>
      </c>
      <c r="R94" s="21" t="s">
        <v>2844</v>
      </c>
      <c r="S94" s="21"/>
      <c r="T94" s="21"/>
      <c r="U94" s="7" t="s">
        <v>186</v>
      </c>
      <c r="V94" s="728"/>
      <c r="W94" s="728"/>
      <c r="X94" s="728"/>
      <c r="Y94" s="728"/>
      <c r="Z94" s="1444"/>
    </row>
    <row r="95" spans="3:26" ht="14.25">
      <c r="D95" s="20" t="s">
        <v>190</v>
      </c>
      <c r="E95" s="11" t="s">
        <v>315</v>
      </c>
      <c r="F95" s="20"/>
      <c r="G95" s="20"/>
      <c r="H95" s="20"/>
      <c r="I95" s="20"/>
      <c r="J95" s="20"/>
      <c r="K95" s="20"/>
      <c r="L95" s="20"/>
      <c r="M95" s="20"/>
      <c r="N95" s="20"/>
      <c r="O95" s="12" t="s">
        <v>3339</v>
      </c>
      <c r="P95" t="s">
        <v>2224</v>
      </c>
      <c r="Q95" s="21" t="s">
        <v>185</v>
      </c>
      <c r="R95" s="21" t="s">
        <v>2844</v>
      </c>
      <c r="S95" s="21"/>
      <c r="T95" s="21"/>
      <c r="U95" s="7" t="s">
        <v>186</v>
      </c>
      <c r="V95" s="728"/>
      <c r="W95" s="728"/>
      <c r="X95" s="728"/>
      <c r="Y95" s="728"/>
      <c r="Z95" s="1444"/>
    </row>
    <row r="96" spans="3:26" ht="14.25">
      <c r="D96" s="20" t="s">
        <v>190</v>
      </c>
      <c r="E96" s="11" t="s">
        <v>315</v>
      </c>
      <c r="F96" s="20"/>
      <c r="G96" s="20"/>
      <c r="H96" s="20"/>
      <c r="I96" s="20"/>
      <c r="J96" s="20"/>
      <c r="K96" s="20"/>
      <c r="L96" s="20"/>
      <c r="M96" s="20"/>
      <c r="N96" s="20"/>
      <c r="O96" s="12" t="s">
        <v>3339</v>
      </c>
      <c r="P96" t="s">
        <v>2227</v>
      </c>
      <c r="Q96" s="21" t="s">
        <v>185</v>
      </c>
      <c r="R96" s="21" t="s">
        <v>2844</v>
      </c>
      <c r="S96" s="21"/>
      <c r="T96" s="21"/>
      <c r="U96" s="7" t="s">
        <v>186</v>
      </c>
      <c r="V96" s="728"/>
      <c r="W96" s="728"/>
      <c r="X96" s="728"/>
      <c r="Y96" s="728"/>
      <c r="Z96" s="1444"/>
    </row>
    <row r="97" spans="2:26" ht="14.25">
      <c r="D97" s="20" t="s">
        <v>190</v>
      </c>
      <c r="E97" s="11" t="s">
        <v>315</v>
      </c>
      <c r="F97" s="15"/>
      <c r="G97" s="15"/>
      <c r="H97" s="15"/>
      <c r="I97" s="15"/>
      <c r="J97" s="15"/>
      <c r="K97" s="15"/>
      <c r="L97" s="15"/>
      <c r="M97" s="15"/>
      <c r="N97" s="15"/>
      <c r="O97" s="12" t="s">
        <v>3339</v>
      </c>
      <c r="P97" t="s">
        <v>3341</v>
      </c>
      <c r="Q97" s="13" t="s">
        <v>185</v>
      </c>
      <c r="R97" s="21" t="s">
        <v>2844</v>
      </c>
      <c r="S97" s="13"/>
      <c r="T97" s="13"/>
      <c r="U97" s="15" t="s">
        <v>186</v>
      </c>
      <c r="V97" s="728"/>
      <c r="W97" s="728"/>
      <c r="X97" s="728"/>
      <c r="Y97" s="728"/>
      <c r="Z97" s="1444"/>
    </row>
    <row r="98" spans="2:26" ht="14.25">
      <c r="D98" s="20" t="s">
        <v>190</v>
      </c>
      <c r="E98" s="11" t="s">
        <v>315</v>
      </c>
      <c r="F98" s="15"/>
      <c r="G98" s="15"/>
      <c r="H98" s="15"/>
      <c r="I98" s="15"/>
      <c r="J98" s="15"/>
      <c r="K98" s="15"/>
      <c r="L98" s="15"/>
      <c r="M98" s="15"/>
      <c r="N98" s="15"/>
      <c r="O98" s="12" t="s">
        <v>3339</v>
      </c>
      <c r="P98" t="s">
        <v>2228</v>
      </c>
      <c r="Q98" s="13" t="s">
        <v>185</v>
      </c>
      <c r="R98" s="21" t="s">
        <v>2844</v>
      </c>
      <c r="S98" s="13"/>
      <c r="T98" s="13"/>
      <c r="U98" s="15" t="s">
        <v>186</v>
      </c>
      <c r="V98" s="728"/>
      <c r="W98" s="728"/>
      <c r="X98" s="728"/>
      <c r="Y98" s="728"/>
      <c r="Z98" s="1444"/>
    </row>
    <row r="99" spans="2:26" ht="14.25">
      <c r="D99" s="20" t="s">
        <v>190</v>
      </c>
      <c r="E99" s="11" t="s">
        <v>315</v>
      </c>
      <c r="F99" s="15"/>
      <c r="G99" s="15"/>
      <c r="H99" s="15"/>
      <c r="I99" s="15"/>
      <c r="J99" s="15"/>
      <c r="K99" s="15"/>
      <c r="L99" s="15"/>
      <c r="M99" s="15"/>
      <c r="N99" s="15"/>
      <c r="O99" s="12" t="s">
        <v>3342</v>
      </c>
      <c r="P99" t="s">
        <v>2228</v>
      </c>
      <c r="Q99" s="13" t="s">
        <v>185</v>
      </c>
      <c r="R99" s="21" t="s">
        <v>2844</v>
      </c>
      <c r="S99" s="13"/>
      <c r="T99" s="13"/>
      <c r="U99" s="15" t="s">
        <v>186</v>
      </c>
      <c r="V99" s="728"/>
      <c r="W99" s="728"/>
      <c r="X99" s="728"/>
      <c r="Y99" s="728"/>
      <c r="Z99" s="1444"/>
    </row>
    <row r="100" spans="2:26" ht="14.25">
      <c r="D100" s="20" t="s">
        <v>190</v>
      </c>
      <c r="E100" s="11" t="s">
        <v>315</v>
      </c>
      <c r="F100" s="15"/>
      <c r="G100" s="15"/>
      <c r="H100" s="15"/>
      <c r="I100" s="15"/>
      <c r="J100" s="15"/>
      <c r="K100" s="15"/>
      <c r="L100" s="15"/>
      <c r="M100" s="15"/>
      <c r="N100" s="15"/>
      <c r="O100" s="12" t="s">
        <v>3342</v>
      </c>
      <c r="P100" t="s">
        <v>3340</v>
      </c>
      <c r="Q100" s="13" t="s">
        <v>185</v>
      </c>
      <c r="R100" s="21" t="s">
        <v>2844</v>
      </c>
      <c r="S100" s="13"/>
      <c r="T100" s="13"/>
      <c r="U100" s="15" t="s">
        <v>186</v>
      </c>
      <c r="V100" s="728"/>
      <c r="W100" s="728"/>
      <c r="X100" s="728"/>
      <c r="Y100" s="728"/>
      <c r="Z100" s="1444"/>
    </row>
    <row r="101" spans="2:26" ht="14.25">
      <c r="D101" s="20" t="s">
        <v>190</v>
      </c>
      <c r="E101" s="11" t="s">
        <v>315</v>
      </c>
      <c r="F101" s="15"/>
      <c r="G101" s="15"/>
      <c r="H101" s="15"/>
      <c r="I101" s="15"/>
      <c r="J101" s="15"/>
      <c r="K101" s="15"/>
      <c r="L101" s="15"/>
      <c r="M101" s="15"/>
      <c r="N101" s="15"/>
      <c r="O101" s="12" t="s">
        <v>3342</v>
      </c>
      <c r="P101" t="s">
        <v>3343</v>
      </c>
      <c r="Q101" s="13" t="s">
        <v>185</v>
      </c>
      <c r="R101" s="21" t="s">
        <v>2844</v>
      </c>
      <c r="S101" s="13"/>
      <c r="T101" s="13"/>
      <c r="U101" s="15" t="s">
        <v>186</v>
      </c>
      <c r="V101" s="728"/>
      <c r="W101" s="728"/>
      <c r="X101" s="728"/>
      <c r="Y101" s="728"/>
      <c r="Z101" s="1444"/>
    </row>
    <row r="102" spans="2:26" ht="14.25">
      <c r="D102" s="20" t="s">
        <v>190</v>
      </c>
      <c r="E102" s="11" t="s">
        <v>315</v>
      </c>
      <c r="F102" s="15"/>
      <c r="G102" s="15"/>
      <c r="H102" s="15"/>
      <c r="I102" s="15"/>
      <c r="J102" s="15"/>
      <c r="K102" s="15"/>
      <c r="L102" s="15"/>
      <c r="M102" s="15"/>
      <c r="N102" s="15"/>
      <c r="O102" s="12" t="s">
        <v>3342</v>
      </c>
      <c r="P102" t="s">
        <v>3344</v>
      </c>
      <c r="Q102" s="13" t="s">
        <v>185</v>
      </c>
      <c r="R102" s="21" t="s">
        <v>2844</v>
      </c>
      <c r="S102" s="13"/>
      <c r="T102" s="13"/>
      <c r="U102" s="15" t="s">
        <v>186</v>
      </c>
      <c r="V102" s="728"/>
      <c r="W102" s="728"/>
      <c r="X102" s="728"/>
      <c r="Y102" s="728"/>
      <c r="Z102" s="1444"/>
    </row>
    <row r="103" spans="2:26" ht="14.25">
      <c r="D103" s="9" t="s">
        <v>1798</v>
      </c>
      <c r="F103" s="15"/>
      <c r="G103" s="15"/>
      <c r="H103" s="15"/>
      <c r="I103" s="15"/>
      <c r="J103" s="15"/>
      <c r="K103" s="15"/>
      <c r="L103" s="15"/>
      <c r="M103" s="15"/>
      <c r="N103" s="15"/>
      <c r="O103" s="12"/>
      <c r="P103"/>
      <c r="Q103" s="13"/>
      <c r="R103" s="21"/>
      <c r="S103" s="13"/>
      <c r="T103" s="21"/>
      <c r="U103" s="15"/>
      <c r="V103" s="1119">
        <f>SUM(V92:V102)</f>
        <v>0</v>
      </c>
      <c r="W103" s="1119">
        <v>0</v>
      </c>
      <c r="X103" s="1119">
        <f t="shared" ref="X103:Z103" si="6">SUM(X92:X102)</f>
        <v>0</v>
      </c>
      <c r="Y103" s="1119">
        <f t="shared" si="6"/>
        <v>0</v>
      </c>
      <c r="Z103" s="1119">
        <f t="shared" si="6"/>
        <v>0</v>
      </c>
    </row>
    <row r="104" spans="2:26" s="13" customFormat="1" ht="14.25">
      <c r="B104" s="11"/>
      <c r="C104" s="11"/>
      <c r="D104" s="20"/>
      <c r="E104" s="11"/>
      <c r="F104" s="15"/>
      <c r="G104" s="15"/>
      <c r="H104" s="15"/>
      <c r="I104" s="15"/>
      <c r="J104" s="15"/>
      <c r="K104" s="15"/>
      <c r="L104" s="15"/>
      <c r="M104" s="15"/>
      <c r="N104" s="15"/>
      <c r="O104" s="12"/>
      <c r="P104"/>
      <c r="V104" s="1104"/>
      <c r="W104" s="1104"/>
      <c r="X104" s="1104"/>
      <c r="Y104" s="1104"/>
      <c r="Z104" s="1104"/>
    </row>
    <row r="105" spans="2:26" s="27" customFormat="1" ht="17.649999999999999">
      <c r="B105" s="28" t="s">
        <v>3346</v>
      </c>
      <c r="V105" s="1109"/>
      <c r="W105" s="1109"/>
      <c r="X105" s="1109"/>
      <c r="Y105" s="1109"/>
      <c r="Z105" s="1109"/>
    </row>
    <row r="106" spans="2:26">
      <c r="V106" s="399"/>
      <c r="W106" s="399"/>
      <c r="X106" s="399"/>
      <c r="Y106" s="399"/>
      <c r="Z106" s="399"/>
    </row>
    <row r="107" spans="2:26" s="27" customFormat="1" ht="13.9">
      <c r="B107" s="11"/>
      <c r="C107" s="345" t="s">
        <v>73</v>
      </c>
      <c r="V107" s="1109"/>
      <c r="W107" s="1109"/>
      <c r="X107" s="1109"/>
      <c r="Y107" s="1109"/>
      <c r="Z107" s="1109"/>
    </row>
    <row r="108" spans="2:26">
      <c r="V108" s="399"/>
      <c r="W108" s="399"/>
      <c r="X108" s="399"/>
      <c r="Y108" s="399"/>
      <c r="Z108" s="399"/>
    </row>
    <row r="109" spans="2:26" ht="14.25">
      <c r="D109" s="20" t="s">
        <v>178</v>
      </c>
      <c r="E109" s="11" t="s">
        <v>315</v>
      </c>
      <c r="F109" s="15"/>
      <c r="G109" s="15"/>
      <c r="H109" s="15"/>
      <c r="I109" s="15"/>
      <c r="J109" s="15"/>
      <c r="K109" s="15"/>
      <c r="L109" s="15"/>
      <c r="M109" s="15"/>
      <c r="N109" s="15"/>
      <c r="O109" s="12" t="s">
        <v>3347</v>
      </c>
      <c r="P109" t="s">
        <v>3340</v>
      </c>
      <c r="Q109" s="13" t="s">
        <v>185</v>
      </c>
      <c r="R109" s="21"/>
      <c r="S109" s="21"/>
      <c r="T109" s="21" t="s">
        <v>3247</v>
      </c>
      <c r="U109" s="7" t="s">
        <v>186</v>
      </c>
      <c r="V109" s="1117">
        <f t="shared" ref="V109:Z119" si="7">SUM(V45,V77)</f>
        <v>0</v>
      </c>
      <c r="W109" s="1117">
        <f t="shared" si="7"/>
        <v>0</v>
      </c>
      <c r="X109" s="1117">
        <f t="shared" si="7"/>
        <v>0</v>
      </c>
      <c r="Y109" s="1117">
        <f t="shared" si="7"/>
        <v>0</v>
      </c>
      <c r="Z109" s="1117">
        <f t="shared" si="7"/>
        <v>0</v>
      </c>
    </row>
    <row r="110" spans="2:26" ht="14.25">
      <c r="D110" s="20" t="s">
        <v>178</v>
      </c>
      <c r="E110" s="11" t="s">
        <v>315</v>
      </c>
      <c r="F110" s="20"/>
      <c r="G110" s="20"/>
      <c r="H110" s="20"/>
      <c r="I110" s="20"/>
      <c r="J110" s="20"/>
      <c r="K110" s="20"/>
      <c r="L110" s="20"/>
      <c r="M110" s="20"/>
      <c r="N110" s="20"/>
      <c r="O110" s="12" t="s">
        <v>3347</v>
      </c>
      <c r="P110" t="s">
        <v>2226</v>
      </c>
      <c r="Q110" s="21" t="s">
        <v>185</v>
      </c>
      <c r="R110" s="21"/>
      <c r="S110" s="21"/>
      <c r="T110" s="21" t="s">
        <v>3247</v>
      </c>
      <c r="U110" s="7" t="s">
        <v>186</v>
      </c>
      <c r="V110" s="1117">
        <f t="shared" si="7"/>
        <v>0</v>
      </c>
      <c r="W110" s="1117">
        <f t="shared" si="7"/>
        <v>0</v>
      </c>
      <c r="X110" s="1117">
        <f t="shared" si="7"/>
        <v>0</v>
      </c>
      <c r="Y110" s="1117">
        <f t="shared" si="7"/>
        <v>0</v>
      </c>
      <c r="Z110" s="1117">
        <f t="shared" si="7"/>
        <v>0</v>
      </c>
    </row>
    <row r="111" spans="2:26" ht="14.25">
      <c r="D111" s="20" t="s">
        <v>178</v>
      </c>
      <c r="E111" s="11" t="s">
        <v>315</v>
      </c>
      <c r="F111" s="20"/>
      <c r="G111" s="20"/>
      <c r="H111" s="20"/>
      <c r="I111" s="20"/>
      <c r="J111" s="20"/>
      <c r="K111" s="20"/>
      <c r="L111" s="20"/>
      <c r="M111" s="20"/>
      <c r="N111" s="20"/>
      <c r="O111" s="12" t="s">
        <v>3347</v>
      </c>
      <c r="P111" t="s">
        <v>2225</v>
      </c>
      <c r="Q111" s="21" t="s">
        <v>185</v>
      </c>
      <c r="R111" s="21"/>
      <c r="S111" s="21"/>
      <c r="T111" s="21" t="s">
        <v>3247</v>
      </c>
      <c r="U111" s="7" t="s">
        <v>186</v>
      </c>
      <c r="V111" s="1117">
        <f t="shared" si="7"/>
        <v>0</v>
      </c>
      <c r="W111" s="1117">
        <f t="shared" si="7"/>
        <v>0</v>
      </c>
      <c r="X111" s="1117">
        <f t="shared" si="7"/>
        <v>0</v>
      </c>
      <c r="Y111" s="1117">
        <f t="shared" si="7"/>
        <v>0</v>
      </c>
      <c r="Z111" s="1117">
        <f t="shared" si="7"/>
        <v>0</v>
      </c>
    </row>
    <row r="112" spans="2:26" ht="14.25">
      <c r="D112" s="20" t="s">
        <v>178</v>
      </c>
      <c r="E112" s="11" t="s">
        <v>315</v>
      </c>
      <c r="F112" s="20"/>
      <c r="G112" s="20"/>
      <c r="H112" s="20"/>
      <c r="I112" s="20"/>
      <c r="J112" s="20"/>
      <c r="K112" s="20"/>
      <c r="L112" s="20"/>
      <c r="M112" s="20"/>
      <c r="N112" s="20"/>
      <c r="O112" s="12" t="s">
        <v>3347</v>
      </c>
      <c r="P112" t="s">
        <v>2224</v>
      </c>
      <c r="Q112" s="21" t="s">
        <v>185</v>
      </c>
      <c r="R112" s="21"/>
      <c r="S112" s="21"/>
      <c r="T112" s="21" t="s">
        <v>3247</v>
      </c>
      <c r="U112" s="7" t="s">
        <v>186</v>
      </c>
      <c r="V112" s="1117">
        <f t="shared" si="7"/>
        <v>0</v>
      </c>
      <c r="W112" s="1117">
        <f t="shared" si="7"/>
        <v>0</v>
      </c>
      <c r="X112" s="1117">
        <f t="shared" si="7"/>
        <v>0</v>
      </c>
      <c r="Y112" s="1117">
        <f t="shared" si="7"/>
        <v>0</v>
      </c>
      <c r="Z112" s="1117">
        <f t="shared" si="7"/>
        <v>0</v>
      </c>
    </row>
    <row r="113" spans="3:26" ht="14.25">
      <c r="D113" s="20" t="s">
        <v>178</v>
      </c>
      <c r="E113" s="11" t="s">
        <v>315</v>
      </c>
      <c r="F113" s="20"/>
      <c r="G113" s="20"/>
      <c r="H113" s="20"/>
      <c r="I113" s="20"/>
      <c r="J113" s="20"/>
      <c r="K113" s="20"/>
      <c r="L113" s="20"/>
      <c r="M113" s="20"/>
      <c r="N113" s="20"/>
      <c r="O113" s="12" t="s">
        <v>3347</v>
      </c>
      <c r="P113" t="s">
        <v>2227</v>
      </c>
      <c r="Q113" s="21" t="s">
        <v>185</v>
      </c>
      <c r="R113" s="21"/>
      <c r="S113" s="21"/>
      <c r="T113" s="21" t="s">
        <v>3247</v>
      </c>
      <c r="U113" s="7" t="s">
        <v>186</v>
      </c>
      <c r="V113" s="1117">
        <f t="shared" si="7"/>
        <v>0</v>
      </c>
      <c r="W113" s="1117">
        <f t="shared" si="7"/>
        <v>0</v>
      </c>
      <c r="X113" s="1117">
        <f t="shared" si="7"/>
        <v>0</v>
      </c>
      <c r="Y113" s="1117">
        <f t="shared" si="7"/>
        <v>0</v>
      </c>
      <c r="Z113" s="1117">
        <f t="shared" si="7"/>
        <v>0</v>
      </c>
    </row>
    <row r="114" spans="3:26" ht="14.25">
      <c r="D114" s="20" t="s">
        <v>178</v>
      </c>
      <c r="E114" s="11" t="s">
        <v>315</v>
      </c>
      <c r="F114" s="15"/>
      <c r="G114" s="15"/>
      <c r="H114" s="15"/>
      <c r="I114" s="15"/>
      <c r="J114" s="15"/>
      <c r="K114" s="15"/>
      <c r="L114" s="15"/>
      <c r="M114" s="15"/>
      <c r="N114" s="15"/>
      <c r="O114" s="12" t="s">
        <v>3347</v>
      </c>
      <c r="P114" t="s">
        <v>3341</v>
      </c>
      <c r="Q114" s="13" t="s">
        <v>185</v>
      </c>
      <c r="R114" s="21"/>
      <c r="S114" s="13"/>
      <c r="T114" s="21" t="s">
        <v>3247</v>
      </c>
      <c r="U114" s="15" t="s">
        <v>186</v>
      </c>
      <c r="V114" s="1117">
        <f t="shared" si="7"/>
        <v>0</v>
      </c>
      <c r="W114" s="1117">
        <f t="shared" si="7"/>
        <v>0</v>
      </c>
      <c r="X114" s="1117">
        <f t="shared" si="7"/>
        <v>0</v>
      </c>
      <c r="Y114" s="1117">
        <f t="shared" si="7"/>
        <v>0</v>
      </c>
      <c r="Z114" s="1117">
        <f t="shared" si="7"/>
        <v>0</v>
      </c>
    </row>
    <row r="115" spans="3:26" ht="14.25">
      <c r="D115" s="20" t="s">
        <v>178</v>
      </c>
      <c r="E115" s="11" t="s">
        <v>315</v>
      </c>
      <c r="F115" s="15"/>
      <c r="G115" s="15"/>
      <c r="H115" s="15"/>
      <c r="I115" s="15"/>
      <c r="J115" s="15"/>
      <c r="K115" s="15"/>
      <c r="L115" s="15"/>
      <c r="M115" s="15"/>
      <c r="N115" s="15"/>
      <c r="O115" s="12" t="s">
        <v>3339</v>
      </c>
      <c r="P115" t="s">
        <v>2228</v>
      </c>
      <c r="Q115" s="13" t="s">
        <v>185</v>
      </c>
      <c r="R115" s="21"/>
      <c r="S115" s="13"/>
      <c r="T115" s="21" t="s">
        <v>3247</v>
      </c>
      <c r="U115" s="15" t="s">
        <v>186</v>
      </c>
      <c r="V115" s="1117">
        <f t="shared" si="7"/>
        <v>0</v>
      </c>
      <c r="W115" s="1117">
        <f t="shared" si="7"/>
        <v>0</v>
      </c>
      <c r="X115" s="1117">
        <f t="shared" si="7"/>
        <v>0</v>
      </c>
      <c r="Y115" s="1117">
        <f t="shared" si="7"/>
        <v>0</v>
      </c>
      <c r="Z115" s="1117">
        <f t="shared" si="7"/>
        <v>0</v>
      </c>
    </row>
    <row r="116" spans="3:26" ht="14.25">
      <c r="D116" s="20" t="s">
        <v>178</v>
      </c>
      <c r="E116" s="11" t="s">
        <v>315</v>
      </c>
      <c r="F116" s="15"/>
      <c r="G116" s="15"/>
      <c r="H116" s="15"/>
      <c r="I116" s="15"/>
      <c r="J116" s="15"/>
      <c r="K116" s="15"/>
      <c r="L116" s="15"/>
      <c r="M116" s="15"/>
      <c r="N116" s="15"/>
      <c r="O116" s="12" t="s">
        <v>3348</v>
      </c>
      <c r="P116" t="s">
        <v>2228</v>
      </c>
      <c r="Q116" s="13" t="s">
        <v>185</v>
      </c>
      <c r="R116" s="21"/>
      <c r="S116" s="13"/>
      <c r="T116" s="21" t="s">
        <v>3247</v>
      </c>
      <c r="U116" s="15" t="s">
        <v>186</v>
      </c>
      <c r="V116" s="1117">
        <f t="shared" si="7"/>
        <v>0</v>
      </c>
      <c r="W116" s="1117">
        <f t="shared" si="7"/>
        <v>0</v>
      </c>
      <c r="X116" s="1117">
        <f t="shared" si="7"/>
        <v>0</v>
      </c>
      <c r="Y116" s="1117">
        <f t="shared" si="7"/>
        <v>0</v>
      </c>
      <c r="Z116" s="1117">
        <f t="shared" si="7"/>
        <v>0</v>
      </c>
    </row>
    <row r="117" spans="3:26" ht="14.25">
      <c r="D117" s="20" t="s">
        <v>178</v>
      </c>
      <c r="E117" s="11" t="s">
        <v>315</v>
      </c>
      <c r="F117" s="15"/>
      <c r="G117" s="15"/>
      <c r="H117" s="15"/>
      <c r="I117" s="15"/>
      <c r="J117" s="15"/>
      <c r="K117" s="15"/>
      <c r="L117" s="15"/>
      <c r="M117" s="15"/>
      <c r="N117" s="15"/>
      <c r="O117" s="12" t="s">
        <v>3348</v>
      </c>
      <c r="P117" t="s">
        <v>3340</v>
      </c>
      <c r="Q117" s="13" t="s">
        <v>185</v>
      </c>
      <c r="R117" s="21"/>
      <c r="S117" s="13"/>
      <c r="T117" s="21" t="s">
        <v>3247</v>
      </c>
      <c r="U117" s="15" t="s">
        <v>186</v>
      </c>
      <c r="V117" s="1117">
        <f t="shared" si="7"/>
        <v>0</v>
      </c>
      <c r="W117" s="1117">
        <f t="shared" si="7"/>
        <v>0</v>
      </c>
      <c r="X117" s="1117">
        <f t="shared" si="7"/>
        <v>0</v>
      </c>
      <c r="Y117" s="1117">
        <f t="shared" si="7"/>
        <v>0</v>
      </c>
      <c r="Z117" s="1117">
        <f t="shared" si="7"/>
        <v>0</v>
      </c>
    </row>
    <row r="118" spans="3:26" ht="14.25">
      <c r="D118" s="20" t="s">
        <v>178</v>
      </c>
      <c r="E118" s="11" t="s">
        <v>315</v>
      </c>
      <c r="F118" s="15"/>
      <c r="G118" s="15"/>
      <c r="H118" s="15"/>
      <c r="I118" s="15"/>
      <c r="J118" s="15"/>
      <c r="K118" s="15"/>
      <c r="L118" s="15"/>
      <c r="M118" s="15"/>
      <c r="N118" s="15"/>
      <c r="O118" s="12" t="s">
        <v>3348</v>
      </c>
      <c r="P118" t="s">
        <v>3343</v>
      </c>
      <c r="Q118" s="13" t="s">
        <v>185</v>
      </c>
      <c r="R118" s="21"/>
      <c r="S118" s="13"/>
      <c r="T118" s="21" t="s">
        <v>3247</v>
      </c>
      <c r="U118" s="15" t="s">
        <v>186</v>
      </c>
      <c r="V118" s="1117">
        <f t="shared" si="7"/>
        <v>0</v>
      </c>
      <c r="W118" s="1117">
        <f t="shared" si="7"/>
        <v>0</v>
      </c>
      <c r="X118" s="1117">
        <f t="shared" si="7"/>
        <v>0</v>
      </c>
      <c r="Y118" s="1117">
        <f t="shared" si="7"/>
        <v>0</v>
      </c>
      <c r="Z118" s="1117">
        <f t="shared" si="7"/>
        <v>0</v>
      </c>
    </row>
    <row r="119" spans="3:26" ht="14.25">
      <c r="D119" s="20" t="s">
        <v>178</v>
      </c>
      <c r="E119" s="11" t="s">
        <v>315</v>
      </c>
      <c r="F119" s="15"/>
      <c r="G119" s="15"/>
      <c r="H119" s="15"/>
      <c r="I119" s="15"/>
      <c r="J119" s="15"/>
      <c r="K119" s="15"/>
      <c r="L119" s="15"/>
      <c r="M119" s="15"/>
      <c r="N119" s="15"/>
      <c r="O119" s="12" t="s">
        <v>3348</v>
      </c>
      <c r="P119" t="s">
        <v>3344</v>
      </c>
      <c r="Q119" s="13" t="s">
        <v>185</v>
      </c>
      <c r="R119" s="21"/>
      <c r="S119" s="13"/>
      <c r="T119" s="21" t="s">
        <v>3247</v>
      </c>
      <c r="U119" s="15" t="s">
        <v>186</v>
      </c>
      <c r="V119" s="1117">
        <f t="shared" si="7"/>
        <v>0</v>
      </c>
      <c r="W119" s="1117">
        <f t="shared" si="7"/>
        <v>0</v>
      </c>
      <c r="X119" s="1117">
        <f t="shared" si="7"/>
        <v>0</v>
      </c>
      <c r="Y119" s="1117">
        <f t="shared" si="7"/>
        <v>0</v>
      </c>
      <c r="Z119" s="1117">
        <f t="shared" si="7"/>
        <v>0</v>
      </c>
    </row>
    <row r="120" spans="3:26" ht="14.25">
      <c r="D120" s="9" t="s">
        <v>1798</v>
      </c>
      <c r="F120" s="15"/>
      <c r="G120" s="15"/>
      <c r="H120" s="15"/>
      <c r="I120" s="15"/>
      <c r="J120" s="15"/>
      <c r="K120" s="15"/>
      <c r="L120" s="15"/>
      <c r="M120" s="15"/>
      <c r="N120" s="15"/>
      <c r="O120" s="12"/>
      <c r="P120"/>
      <c r="Q120" s="13"/>
      <c r="R120" s="21"/>
      <c r="S120" s="13"/>
      <c r="T120" s="116" t="s">
        <v>3247</v>
      </c>
      <c r="U120" s="30" t="s">
        <v>186</v>
      </c>
      <c r="V120" s="1119">
        <f>SUM(V109:V119)</f>
        <v>0</v>
      </c>
      <c r="W120" s="1119">
        <f t="shared" ref="W120:Z120" si="8">SUM(W109:W119)</f>
        <v>0</v>
      </c>
      <c r="X120" s="1119">
        <f t="shared" si="8"/>
        <v>0</v>
      </c>
      <c r="Y120" s="1119">
        <f t="shared" si="8"/>
        <v>0</v>
      </c>
      <c r="Z120" s="1119">
        <f t="shared" si="8"/>
        <v>0</v>
      </c>
    </row>
    <row r="121" spans="3:26" s="13" customFormat="1" ht="14.25">
      <c r="C121" s="11"/>
      <c r="D121" s="20"/>
      <c r="E121" s="11"/>
      <c r="F121" s="15"/>
      <c r="G121" s="15"/>
      <c r="H121" s="15"/>
      <c r="I121" s="15"/>
      <c r="J121" s="15"/>
      <c r="K121" s="15"/>
      <c r="L121" s="15"/>
      <c r="M121" s="15"/>
      <c r="N121" s="15"/>
      <c r="O121" s="12"/>
      <c r="P121"/>
      <c r="V121" s="1104"/>
      <c r="W121" s="1104"/>
      <c r="X121" s="1104"/>
      <c r="Y121" s="1104"/>
      <c r="Z121" s="1104"/>
    </row>
    <row r="122" spans="3:26" s="27" customFormat="1" ht="13.9">
      <c r="C122" s="345" t="s">
        <v>190</v>
      </c>
      <c r="V122" s="1109"/>
      <c r="W122" s="1109"/>
      <c r="X122" s="1109"/>
      <c r="Y122" s="1109"/>
      <c r="Z122" s="1109"/>
    </row>
    <row r="123" spans="3:26">
      <c r="V123" s="399"/>
      <c r="W123" s="399"/>
      <c r="X123" s="399"/>
      <c r="Y123" s="399"/>
      <c r="Z123" s="399"/>
    </row>
    <row r="124" spans="3:26" ht="14.25">
      <c r="D124" s="20" t="s">
        <v>190</v>
      </c>
      <c r="E124" s="11" t="s">
        <v>315</v>
      </c>
      <c r="F124" s="15"/>
      <c r="G124" s="15"/>
      <c r="H124" s="15"/>
      <c r="I124" s="15"/>
      <c r="J124" s="15"/>
      <c r="K124" s="15"/>
      <c r="L124" s="15"/>
      <c r="M124" s="15"/>
      <c r="N124" s="15"/>
      <c r="O124" s="12" t="s">
        <v>3347</v>
      </c>
      <c r="P124" t="s">
        <v>3340</v>
      </c>
      <c r="Q124" s="13" t="s">
        <v>185</v>
      </c>
      <c r="R124" s="21"/>
      <c r="S124" s="21"/>
      <c r="T124" s="21" t="s">
        <v>3247</v>
      </c>
      <c r="U124" s="7" t="s">
        <v>186</v>
      </c>
      <c r="V124" s="1117">
        <f t="shared" ref="V124:Z134" si="9">SUM(V60,V92)</f>
        <v>0</v>
      </c>
      <c r="W124" s="1117">
        <f t="shared" si="9"/>
        <v>0</v>
      </c>
      <c r="X124" s="1117">
        <f t="shared" si="9"/>
        <v>0</v>
      </c>
      <c r="Y124" s="1117">
        <f t="shared" si="9"/>
        <v>0</v>
      </c>
      <c r="Z124" s="1117">
        <f t="shared" si="9"/>
        <v>0</v>
      </c>
    </row>
    <row r="125" spans="3:26" ht="14.25">
      <c r="D125" s="20" t="s">
        <v>190</v>
      </c>
      <c r="E125" s="11" t="s">
        <v>315</v>
      </c>
      <c r="F125" s="20"/>
      <c r="G125" s="20"/>
      <c r="H125" s="20"/>
      <c r="I125" s="20"/>
      <c r="J125" s="20"/>
      <c r="K125" s="20"/>
      <c r="L125" s="20"/>
      <c r="M125" s="20"/>
      <c r="N125" s="20"/>
      <c r="O125" s="12" t="s">
        <v>3347</v>
      </c>
      <c r="P125" t="s">
        <v>2226</v>
      </c>
      <c r="Q125" s="21" t="s">
        <v>185</v>
      </c>
      <c r="R125" s="21"/>
      <c r="S125" s="21"/>
      <c r="T125" s="21" t="s">
        <v>3247</v>
      </c>
      <c r="U125" s="7" t="s">
        <v>186</v>
      </c>
      <c r="V125" s="1117">
        <f t="shared" si="9"/>
        <v>0</v>
      </c>
      <c r="W125" s="1117">
        <f t="shared" si="9"/>
        <v>0</v>
      </c>
      <c r="X125" s="1117">
        <f t="shared" si="9"/>
        <v>0</v>
      </c>
      <c r="Y125" s="1117">
        <f t="shared" si="9"/>
        <v>0</v>
      </c>
      <c r="Z125" s="1117">
        <f t="shared" si="9"/>
        <v>0</v>
      </c>
    </row>
    <row r="126" spans="3:26" ht="14.25">
      <c r="D126" s="20" t="s">
        <v>190</v>
      </c>
      <c r="E126" s="11" t="s">
        <v>315</v>
      </c>
      <c r="F126" s="20"/>
      <c r="G126" s="20"/>
      <c r="H126" s="20"/>
      <c r="I126" s="20"/>
      <c r="J126" s="20"/>
      <c r="K126" s="20"/>
      <c r="L126" s="20"/>
      <c r="M126" s="20"/>
      <c r="N126" s="20"/>
      <c r="O126" s="12" t="s">
        <v>3347</v>
      </c>
      <c r="P126" t="s">
        <v>2225</v>
      </c>
      <c r="Q126" s="21" t="s">
        <v>185</v>
      </c>
      <c r="R126" s="21"/>
      <c r="S126" s="21"/>
      <c r="T126" s="21" t="s">
        <v>3247</v>
      </c>
      <c r="U126" s="7" t="s">
        <v>186</v>
      </c>
      <c r="V126" s="1117">
        <f t="shared" si="9"/>
        <v>0</v>
      </c>
      <c r="W126" s="1117">
        <f t="shared" si="9"/>
        <v>0</v>
      </c>
      <c r="X126" s="1117">
        <f t="shared" si="9"/>
        <v>0</v>
      </c>
      <c r="Y126" s="1117">
        <f t="shared" si="9"/>
        <v>0</v>
      </c>
      <c r="Z126" s="1117">
        <f t="shared" si="9"/>
        <v>0</v>
      </c>
    </row>
    <row r="127" spans="3:26" ht="14.25">
      <c r="D127" s="20" t="s">
        <v>190</v>
      </c>
      <c r="E127" s="11" t="s">
        <v>315</v>
      </c>
      <c r="F127" s="20"/>
      <c r="G127" s="20"/>
      <c r="H127" s="20"/>
      <c r="I127" s="20"/>
      <c r="J127" s="20"/>
      <c r="K127" s="20"/>
      <c r="L127" s="20"/>
      <c r="M127" s="20"/>
      <c r="N127" s="20"/>
      <c r="O127" s="12" t="s">
        <v>3347</v>
      </c>
      <c r="P127" t="s">
        <v>2224</v>
      </c>
      <c r="Q127" s="21" t="s">
        <v>185</v>
      </c>
      <c r="R127" s="21"/>
      <c r="S127" s="21"/>
      <c r="T127" s="21" t="s">
        <v>3247</v>
      </c>
      <c r="U127" s="7" t="s">
        <v>186</v>
      </c>
      <c r="V127" s="1117">
        <f t="shared" si="9"/>
        <v>0</v>
      </c>
      <c r="W127" s="1117">
        <f t="shared" si="9"/>
        <v>0</v>
      </c>
      <c r="X127" s="1117">
        <f t="shared" si="9"/>
        <v>0</v>
      </c>
      <c r="Y127" s="1117">
        <f t="shared" si="9"/>
        <v>0</v>
      </c>
      <c r="Z127" s="1117">
        <f t="shared" si="9"/>
        <v>0</v>
      </c>
    </row>
    <row r="128" spans="3:26" ht="14.25">
      <c r="D128" s="20" t="s">
        <v>190</v>
      </c>
      <c r="E128" s="11" t="s">
        <v>315</v>
      </c>
      <c r="F128" s="20"/>
      <c r="G128" s="20"/>
      <c r="H128" s="20"/>
      <c r="I128" s="20"/>
      <c r="J128" s="20"/>
      <c r="K128" s="20"/>
      <c r="L128" s="20"/>
      <c r="M128" s="20"/>
      <c r="N128" s="20"/>
      <c r="O128" s="12" t="s">
        <v>3347</v>
      </c>
      <c r="P128" t="s">
        <v>2227</v>
      </c>
      <c r="Q128" s="21" t="s">
        <v>185</v>
      </c>
      <c r="R128" s="21"/>
      <c r="S128" s="21"/>
      <c r="T128" s="21" t="s">
        <v>3247</v>
      </c>
      <c r="U128" s="7" t="s">
        <v>186</v>
      </c>
      <c r="V128" s="1117">
        <f t="shared" si="9"/>
        <v>0</v>
      </c>
      <c r="W128" s="1117">
        <f t="shared" si="9"/>
        <v>0</v>
      </c>
      <c r="X128" s="1117">
        <f t="shared" si="9"/>
        <v>0</v>
      </c>
      <c r="Y128" s="1117">
        <f t="shared" si="9"/>
        <v>0</v>
      </c>
      <c r="Z128" s="1117">
        <f t="shared" si="9"/>
        <v>0</v>
      </c>
    </row>
    <row r="129" spans="2:26" ht="14.25">
      <c r="D129" s="20" t="s">
        <v>190</v>
      </c>
      <c r="E129" s="11" t="s">
        <v>315</v>
      </c>
      <c r="F129" s="15"/>
      <c r="G129" s="15"/>
      <c r="H129" s="15"/>
      <c r="I129" s="15"/>
      <c r="J129" s="15"/>
      <c r="K129" s="15"/>
      <c r="L129" s="15"/>
      <c r="M129" s="15"/>
      <c r="N129" s="15"/>
      <c r="O129" s="12" t="s">
        <v>3347</v>
      </c>
      <c r="P129" t="s">
        <v>3341</v>
      </c>
      <c r="Q129" s="13" t="s">
        <v>185</v>
      </c>
      <c r="R129" s="21"/>
      <c r="S129" s="13"/>
      <c r="T129" s="21" t="s">
        <v>3247</v>
      </c>
      <c r="U129" s="15" t="s">
        <v>186</v>
      </c>
      <c r="V129" s="1117">
        <f t="shared" si="9"/>
        <v>0</v>
      </c>
      <c r="W129" s="1117">
        <f t="shared" si="9"/>
        <v>0</v>
      </c>
      <c r="X129" s="1117">
        <f t="shared" si="9"/>
        <v>0</v>
      </c>
      <c r="Y129" s="1117">
        <f t="shared" si="9"/>
        <v>0</v>
      </c>
      <c r="Z129" s="1117">
        <f t="shared" si="9"/>
        <v>0</v>
      </c>
    </row>
    <row r="130" spans="2:26" ht="14.25">
      <c r="D130" s="20" t="s">
        <v>190</v>
      </c>
      <c r="E130" s="11" t="s">
        <v>315</v>
      </c>
      <c r="F130" s="15"/>
      <c r="G130" s="15"/>
      <c r="H130" s="15"/>
      <c r="I130" s="15"/>
      <c r="J130" s="15"/>
      <c r="K130" s="15"/>
      <c r="L130" s="15"/>
      <c r="M130" s="15"/>
      <c r="N130" s="15"/>
      <c r="O130" s="12" t="s">
        <v>3339</v>
      </c>
      <c r="P130" t="s">
        <v>2228</v>
      </c>
      <c r="Q130" s="13" t="s">
        <v>185</v>
      </c>
      <c r="R130" s="21"/>
      <c r="S130" s="13"/>
      <c r="T130" s="21" t="s">
        <v>3247</v>
      </c>
      <c r="U130" s="15" t="s">
        <v>186</v>
      </c>
      <c r="V130" s="1117">
        <f t="shared" si="9"/>
        <v>0</v>
      </c>
      <c r="W130" s="1117">
        <f t="shared" si="9"/>
        <v>0</v>
      </c>
      <c r="X130" s="1117">
        <f t="shared" si="9"/>
        <v>0</v>
      </c>
      <c r="Y130" s="1117">
        <f t="shared" si="9"/>
        <v>0</v>
      </c>
      <c r="Z130" s="1117">
        <f t="shared" si="9"/>
        <v>0</v>
      </c>
    </row>
    <row r="131" spans="2:26" ht="14.25">
      <c r="D131" s="20" t="s">
        <v>190</v>
      </c>
      <c r="E131" s="11" t="s">
        <v>315</v>
      </c>
      <c r="F131" s="15"/>
      <c r="G131" s="15"/>
      <c r="H131" s="15"/>
      <c r="I131" s="15"/>
      <c r="J131" s="15"/>
      <c r="K131" s="15"/>
      <c r="L131" s="15"/>
      <c r="M131" s="15"/>
      <c r="N131" s="15"/>
      <c r="O131" s="12" t="s">
        <v>3348</v>
      </c>
      <c r="P131" t="s">
        <v>2228</v>
      </c>
      <c r="Q131" s="13" t="s">
        <v>185</v>
      </c>
      <c r="R131" s="21"/>
      <c r="S131" s="13"/>
      <c r="T131" s="21" t="s">
        <v>3247</v>
      </c>
      <c r="U131" s="15" t="s">
        <v>186</v>
      </c>
      <c r="V131" s="1117">
        <f t="shared" si="9"/>
        <v>0</v>
      </c>
      <c r="W131" s="1117">
        <f t="shared" si="9"/>
        <v>0</v>
      </c>
      <c r="X131" s="1117">
        <f t="shared" si="9"/>
        <v>0</v>
      </c>
      <c r="Y131" s="1117">
        <f t="shared" si="9"/>
        <v>0</v>
      </c>
      <c r="Z131" s="1117">
        <f t="shared" si="9"/>
        <v>0</v>
      </c>
    </row>
    <row r="132" spans="2:26" ht="14.25">
      <c r="D132" s="20" t="s">
        <v>190</v>
      </c>
      <c r="E132" s="11" t="s">
        <v>315</v>
      </c>
      <c r="F132" s="15"/>
      <c r="G132" s="15"/>
      <c r="H132" s="15"/>
      <c r="I132" s="15"/>
      <c r="J132" s="15"/>
      <c r="K132" s="15"/>
      <c r="L132" s="15"/>
      <c r="M132" s="15"/>
      <c r="N132" s="15"/>
      <c r="O132" s="12" t="s">
        <v>3348</v>
      </c>
      <c r="P132" t="s">
        <v>3340</v>
      </c>
      <c r="Q132" s="13" t="s">
        <v>185</v>
      </c>
      <c r="R132" s="21"/>
      <c r="S132" s="13"/>
      <c r="T132" s="21" t="s">
        <v>3247</v>
      </c>
      <c r="U132" s="15" t="s">
        <v>186</v>
      </c>
      <c r="V132" s="1117">
        <f t="shared" si="9"/>
        <v>0</v>
      </c>
      <c r="W132" s="1117">
        <f t="shared" si="9"/>
        <v>0</v>
      </c>
      <c r="X132" s="1117">
        <f t="shared" si="9"/>
        <v>0</v>
      </c>
      <c r="Y132" s="1117">
        <f t="shared" si="9"/>
        <v>0</v>
      </c>
      <c r="Z132" s="1117">
        <f t="shared" si="9"/>
        <v>0</v>
      </c>
    </row>
    <row r="133" spans="2:26" ht="14.25">
      <c r="D133" s="20" t="s">
        <v>190</v>
      </c>
      <c r="E133" s="11" t="s">
        <v>315</v>
      </c>
      <c r="F133" s="15"/>
      <c r="G133" s="15"/>
      <c r="H133" s="15"/>
      <c r="I133" s="15"/>
      <c r="J133" s="15"/>
      <c r="K133" s="15"/>
      <c r="L133" s="15"/>
      <c r="M133" s="15"/>
      <c r="N133" s="15"/>
      <c r="O133" s="12" t="s">
        <v>3348</v>
      </c>
      <c r="P133" t="s">
        <v>3343</v>
      </c>
      <c r="Q133" s="13" t="s">
        <v>185</v>
      </c>
      <c r="R133" s="21"/>
      <c r="S133" s="13"/>
      <c r="T133" s="21" t="s">
        <v>3247</v>
      </c>
      <c r="U133" s="15" t="s">
        <v>186</v>
      </c>
      <c r="V133" s="1117">
        <f t="shared" si="9"/>
        <v>0</v>
      </c>
      <c r="W133" s="1117">
        <f t="shared" si="9"/>
        <v>0</v>
      </c>
      <c r="X133" s="1117">
        <f t="shared" si="9"/>
        <v>0</v>
      </c>
      <c r="Y133" s="1117">
        <f t="shared" si="9"/>
        <v>0</v>
      </c>
      <c r="Z133" s="1117">
        <f t="shared" si="9"/>
        <v>0</v>
      </c>
    </row>
    <row r="134" spans="2:26" ht="14.25">
      <c r="D134" s="20" t="s">
        <v>190</v>
      </c>
      <c r="E134" s="11" t="s">
        <v>315</v>
      </c>
      <c r="F134" s="15"/>
      <c r="G134" s="15"/>
      <c r="H134" s="15"/>
      <c r="I134" s="15"/>
      <c r="J134" s="15"/>
      <c r="K134" s="15"/>
      <c r="L134" s="15"/>
      <c r="M134" s="15"/>
      <c r="N134" s="15"/>
      <c r="O134" s="12" t="s">
        <v>3348</v>
      </c>
      <c r="P134" t="s">
        <v>3344</v>
      </c>
      <c r="Q134" s="13" t="s">
        <v>185</v>
      </c>
      <c r="R134" s="21"/>
      <c r="S134" s="13"/>
      <c r="T134" s="21" t="s">
        <v>3247</v>
      </c>
      <c r="U134" s="15" t="s">
        <v>186</v>
      </c>
      <c r="V134" s="1117">
        <f t="shared" si="9"/>
        <v>0</v>
      </c>
      <c r="W134" s="1117">
        <f t="shared" si="9"/>
        <v>0</v>
      </c>
      <c r="X134" s="1117">
        <f t="shared" si="9"/>
        <v>0</v>
      </c>
      <c r="Y134" s="1117">
        <f t="shared" si="9"/>
        <v>0</v>
      </c>
      <c r="Z134" s="1117">
        <f t="shared" si="9"/>
        <v>0</v>
      </c>
    </row>
    <row r="135" spans="2:26" ht="14.25">
      <c r="D135" s="9" t="s">
        <v>1798</v>
      </c>
      <c r="F135" s="15"/>
      <c r="G135" s="15"/>
      <c r="H135" s="15"/>
      <c r="I135" s="15"/>
      <c r="J135" s="15"/>
      <c r="K135" s="15"/>
      <c r="L135" s="15"/>
      <c r="M135" s="15"/>
      <c r="N135" s="15"/>
      <c r="O135" s="12"/>
      <c r="P135"/>
      <c r="Q135" s="13"/>
      <c r="R135" s="21"/>
      <c r="S135" s="13"/>
      <c r="T135" s="116" t="s">
        <v>3247</v>
      </c>
      <c r="U135" s="30" t="s">
        <v>186</v>
      </c>
      <c r="V135" s="1119">
        <f>SUM(V124:V134)</f>
        <v>0</v>
      </c>
      <c r="W135" s="1119">
        <f t="shared" ref="W135:Z135" si="10">SUM(W124:W134)</f>
        <v>0</v>
      </c>
      <c r="X135" s="1119">
        <f t="shared" si="10"/>
        <v>0</v>
      </c>
      <c r="Y135" s="1119">
        <f t="shared" si="10"/>
        <v>0</v>
      </c>
      <c r="Z135" s="1119">
        <f t="shared" si="10"/>
        <v>0</v>
      </c>
    </row>
    <row r="138" spans="2:26" s="27" customFormat="1" ht="17.649999999999999">
      <c r="B138" s="28" t="s">
        <v>1807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B5A9067E-153C-4D8B-B73E-62E91D492F76}">
            <xm:f>Cover!$E$15&lt;&gt;V$6</xm:f>
            <x14:dxf>
              <fill>
                <patternFill>
                  <bgColor theme="0" tint="-0.24994659260841701"/>
                </patternFill>
              </fill>
            </x14:dxf>
          </x14:cfRule>
          <x14:cfRule type="expression" priority="12" id="{F91F82AE-E2E6-4C08-B8BD-B7B4493F34BF}">
            <xm:f>Cover!$E$15=V$6</xm:f>
            <x14:dxf>
              <fill>
                <patternFill>
                  <bgColor theme="7" tint="0.59996337778862885"/>
                </patternFill>
              </fill>
            </x14:dxf>
          </x14:cfRule>
          <xm:sqref>V12:Y22</xm:sqref>
        </x14:conditionalFormatting>
        <x14:conditionalFormatting xmlns:xm="http://schemas.microsoft.com/office/excel/2006/main">
          <x14:cfRule type="expression" priority="1" id="{61F87ED2-88A1-4E27-9C44-08481DEFA194}">
            <xm:f>Cover!$E$15&lt;&gt;V$6</xm:f>
            <x14:dxf>
              <fill>
                <patternFill>
                  <bgColor theme="0" tint="-0.24994659260841701"/>
                </patternFill>
              </fill>
            </x14:dxf>
          </x14:cfRule>
          <x14:cfRule type="expression" priority="2" id="{CF26EBDD-E8B3-4D7B-8FDB-2C252F907097}">
            <xm:f>Cover!$E$15=V$6</xm:f>
            <x14:dxf>
              <fill>
                <patternFill>
                  <bgColor theme="7" tint="0.59996337778862885"/>
                </patternFill>
              </fill>
            </x14:dxf>
          </x14:cfRule>
          <xm:sqref>V27:Y37</xm:sqref>
        </x14:conditionalFormatting>
        <x14:conditionalFormatting xmlns:xm="http://schemas.microsoft.com/office/excel/2006/main">
          <x14:cfRule type="expression" priority="7" id="{A384AD88-B742-441A-BD6E-E34D2E7C627B}">
            <xm:f>Cover!$E$15&lt;&gt;V$6</xm:f>
            <x14:dxf>
              <fill>
                <patternFill>
                  <bgColor theme="0" tint="-0.24994659260841701"/>
                </patternFill>
              </fill>
            </x14:dxf>
          </x14:cfRule>
          <x14:cfRule type="expression" priority="8" id="{F38E4F7A-F7F8-41E3-84FE-EA80C6EC1B3A}">
            <xm:f>Cover!$E$15=V$6</xm:f>
            <x14:dxf>
              <fill>
                <patternFill>
                  <bgColor theme="7" tint="0.59996337778862885"/>
                </patternFill>
              </fill>
            </x14:dxf>
          </x14:cfRule>
          <xm:sqref>V45:Y55</xm:sqref>
        </x14:conditionalFormatting>
        <x14:conditionalFormatting xmlns:xm="http://schemas.microsoft.com/office/excel/2006/main">
          <x14:cfRule type="expression" priority="17" id="{716763FC-134F-4D6A-9A69-72DD6EA8BA0E}">
            <xm:f>Cover!$E$15&lt;&gt;V$6</xm:f>
            <x14:dxf>
              <fill>
                <patternFill>
                  <bgColor theme="0" tint="-0.24994659260841701"/>
                </patternFill>
              </fill>
            </x14:dxf>
          </x14:cfRule>
          <x14:cfRule type="expression" priority="18" id="{057C294A-3E28-44AB-A0D9-A36D9F3053F3}">
            <xm:f>Cover!$E$15=V$6</xm:f>
            <x14:dxf>
              <fill>
                <patternFill>
                  <bgColor theme="7" tint="0.59996337778862885"/>
                </patternFill>
              </fill>
            </x14:dxf>
          </x14:cfRule>
          <xm:sqref>V60:Y70</xm:sqref>
        </x14:conditionalFormatting>
        <x14:conditionalFormatting xmlns:xm="http://schemas.microsoft.com/office/excel/2006/main">
          <x14:cfRule type="expression" priority="5" id="{6E0EC339-D483-4658-B02C-115351755B16}">
            <xm:f>Cover!$E$15&lt;&gt;V$6</xm:f>
            <x14:dxf>
              <fill>
                <patternFill>
                  <bgColor theme="0" tint="-0.24994659260841701"/>
                </patternFill>
              </fill>
            </x14:dxf>
          </x14:cfRule>
          <x14:cfRule type="expression" priority="6" id="{20F8BFF3-84F9-4CF3-83AA-10EBEA98B1FE}">
            <xm:f>Cover!$E$15=V$6</xm:f>
            <x14:dxf>
              <fill>
                <patternFill>
                  <bgColor theme="7" tint="0.59996337778862885"/>
                </patternFill>
              </fill>
            </x14:dxf>
          </x14:cfRule>
          <xm:sqref>V77:Y87</xm:sqref>
        </x14:conditionalFormatting>
        <x14:conditionalFormatting xmlns:xm="http://schemas.microsoft.com/office/excel/2006/main">
          <x14:cfRule type="expression" priority="13" id="{34A01229-6CEC-48D1-B6BC-12B06BB679F7}">
            <xm:f>Cover!$E$15&lt;&gt;V$6</xm:f>
            <x14:dxf>
              <fill>
                <patternFill>
                  <bgColor theme="0" tint="-0.24994659260841701"/>
                </patternFill>
              </fill>
            </x14:dxf>
          </x14:cfRule>
          <x14:cfRule type="expression" priority="14" id="{069D1506-60D3-4915-897C-E5BBAB2FD707}">
            <xm:f>Cover!$E$15=V$6</xm:f>
            <x14:dxf>
              <fill>
                <patternFill>
                  <bgColor theme="7" tint="0.59996337778862885"/>
                </patternFill>
              </fill>
            </x14:dxf>
          </x14:cfRule>
          <xm:sqref>V92:Y102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04C2-A1E7-498B-8896-41FDB70BF816}">
  <sheetPr codeName="Sheet59">
    <tabColor rgb="FFFF0066"/>
    <pageSetUpPr autoPageBreaks="0"/>
  </sheetPr>
  <dimension ref="A1:BH47"/>
  <sheetViews>
    <sheetView zoomScale="55" zoomScaleNormal="55" workbookViewId="0">
      <selection activeCell="Q27" sqref="Q27"/>
    </sheetView>
  </sheetViews>
  <sheetFormatPr defaultColWidth="0" defaultRowHeight="13.5"/>
  <cols>
    <col min="1" max="1" width="14.42578125" style="11" customWidth="1"/>
    <col min="2" max="2" width="1.5703125" style="11" customWidth="1"/>
    <col min="3" max="4" width="24" style="11" bestFit="1" customWidth="1"/>
    <col min="5" max="5" width="8.42578125" style="11" customWidth="1"/>
    <col min="6" max="6" width="21.42578125" style="11" customWidth="1"/>
    <col min="7" max="8" width="10.42578125" style="11" bestFit="1" customWidth="1"/>
    <col min="9" max="9" width="5.42578125" style="11" bestFit="1" customWidth="1"/>
    <col min="10" max="14" width="18.42578125" style="11" customWidth="1"/>
    <col min="15" max="19" width="1.5703125" style="11" customWidth="1"/>
    <col min="20" max="20" width="1.5703125" style="11" hidden="1" customWidth="1"/>
    <col min="21" max="38" width="18.42578125" style="11" hidden="1" customWidth="1"/>
    <col min="39" max="47" width="14" style="11" hidden="1" customWidth="1"/>
    <col min="48" max="60" width="18.42578125" style="11" hidden="1" customWidth="1"/>
    <col min="61" max="16384" width="14" style="11" hidden="1"/>
  </cols>
  <sheetData>
    <row r="1" spans="1:14" s="2" customFormat="1" ht="25.15">
      <c r="A1" s="62" t="s">
        <v>1619</v>
      </c>
      <c r="B1" s="3"/>
      <c r="F1" s="4"/>
      <c r="L1" s="3"/>
    </row>
    <row r="2" spans="1:14" s="2" customFormat="1" ht="25.15">
      <c r="A2" s="4" t="str">
        <f>Cover!$E$13</f>
        <v>Master</v>
      </c>
      <c r="B2" s="3"/>
    </row>
    <row r="3" spans="1:14" s="2" customFormat="1" ht="25.15">
      <c r="A3" s="4">
        <f>Cover!$E$15</f>
        <v>2026</v>
      </c>
      <c r="B3" s="4"/>
      <c r="C3" s="4"/>
    </row>
    <row r="4" spans="1:14" s="5" customFormat="1" ht="25.5" thickBot="1">
      <c r="A4" s="1305" t="s">
        <v>82</v>
      </c>
      <c r="B4" s="6"/>
    </row>
    <row r="5" spans="1:14" s="7" customFormat="1" ht="17.25" customHeight="1">
      <c r="B5" s="8"/>
      <c r="C5" s="9"/>
      <c r="D5" s="9"/>
      <c r="E5" s="9"/>
      <c r="F5" s="10"/>
      <c r="G5" s="10"/>
      <c r="H5" s="10"/>
      <c r="J5" s="68" t="s">
        <v>1997</v>
      </c>
      <c r="K5" s="66"/>
      <c r="L5" s="66"/>
      <c r="M5" s="66"/>
      <c r="N5" s="67"/>
    </row>
    <row r="6" spans="1:14" s="7" customFormat="1" ht="15">
      <c r="A6" s="21"/>
      <c r="B6" s="57"/>
      <c r="C6" s="36" t="s">
        <v>165</v>
      </c>
      <c r="D6" s="36" t="s">
        <v>166</v>
      </c>
      <c r="E6" s="36" t="s">
        <v>168</v>
      </c>
      <c r="F6" s="37" t="s">
        <v>413</v>
      </c>
      <c r="G6" s="37" t="s">
        <v>175</v>
      </c>
      <c r="H6" s="37" t="s">
        <v>1622</v>
      </c>
      <c r="I6" s="37" t="s">
        <v>176</v>
      </c>
      <c r="J6" s="16">
        <v>2022</v>
      </c>
      <c r="K6" s="17">
        <v>2023</v>
      </c>
      <c r="L6" s="17">
        <v>2024</v>
      </c>
      <c r="M6" s="17">
        <v>2025</v>
      </c>
      <c r="N6" s="18">
        <v>2026</v>
      </c>
    </row>
    <row r="8" spans="1:14" s="27" customFormat="1" ht="22.5">
      <c r="B8" s="801" t="s">
        <v>3349</v>
      </c>
    </row>
    <row r="9" spans="1:14" s="12" customFormat="1">
      <c r="F9" s="7"/>
      <c r="G9" s="22"/>
      <c r="H9" s="22"/>
      <c r="I9" s="15"/>
      <c r="L9" s="13"/>
      <c r="M9" s="14"/>
      <c r="N9" s="15"/>
    </row>
    <row r="10" spans="1:14" s="7" customFormat="1" ht="17.649999999999999">
      <c r="A10" s="27"/>
      <c r="B10" s="28" t="s">
        <v>3350</v>
      </c>
      <c r="C10" s="27"/>
      <c r="D10" s="27"/>
      <c r="E10" s="27"/>
      <c r="F10" s="27"/>
      <c r="G10" s="27"/>
      <c r="H10" s="27"/>
      <c r="I10" s="27"/>
      <c r="J10" s="27"/>
      <c r="K10" s="27"/>
      <c r="L10" s="27"/>
      <c r="M10" s="27"/>
      <c r="N10" s="27"/>
    </row>
    <row r="11" spans="1:14" s="7" customFormat="1" ht="14.25">
      <c r="A11"/>
      <c r="B11"/>
      <c r="C11"/>
      <c r="D11"/>
      <c r="E11"/>
      <c r="F11"/>
      <c r="G11"/>
      <c r="H11"/>
      <c r="I11"/>
      <c r="J11"/>
      <c r="K11"/>
      <c r="L11"/>
      <c r="M11"/>
      <c r="N11"/>
    </row>
    <row r="12" spans="1:14" s="7" customFormat="1" ht="13.9">
      <c r="A12" s="11"/>
      <c r="B12" s="80" t="s">
        <v>333</v>
      </c>
      <c r="C12" s="81"/>
      <c r="D12" s="81"/>
      <c r="E12" s="81"/>
      <c r="F12" s="81"/>
      <c r="G12" s="81"/>
      <c r="H12" s="81"/>
      <c r="I12" s="81"/>
      <c r="J12" s="81"/>
      <c r="K12" s="81"/>
      <c r="L12" s="81"/>
      <c r="M12" s="81"/>
      <c r="N12" s="81"/>
    </row>
    <row r="13" spans="1:14" s="7" customFormat="1">
      <c r="A13" s="12"/>
      <c r="B13" s="12"/>
      <c r="C13" s="12"/>
      <c r="D13" s="12"/>
      <c r="E13" s="12"/>
      <c r="G13" s="22"/>
      <c r="H13" s="22"/>
      <c r="I13" s="15"/>
      <c r="J13" s="12"/>
      <c r="K13" s="12"/>
      <c r="L13" s="13"/>
      <c r="M13" s="14"/>
      <c r="N13" s="15"/>
    </row>
    <row r="14" spans="1:14" s="7" customFormat="1" ht="14.25">
      <c r="A14" s="11"/>
      <c r="B14" s="11"/>
      <c r="C14" t="s">
        <v>190</v>
      </c>
      <c r="D14" t="s">
        <v>3351</v>
      </c>
      <c r="E14" t="s">
        <v>168</v>
      </c>
      <c r="F14" t="s">
        <v>3352</v>
      </c>
      <c r="G14" s="21" t="s">
        <v>185</v>
      </c>
      <c r="H14" s="21" t="s">
        <v>3247</v>
      </c>
      <c r="I14" s="7" t="s">
        <v>186</v>
      </c>
      <c r="J14" s="728"/>
      <c r="K14" s="1304"/>
      <c r="L14" s="728"/>
      <c r="M14" s="728"/>
      <c r="N14" s="728"/>
    </row>
    <row r="15" spans="1:14" s="7" customFormat="1" ht="14.25">
      <c r="A15" s="11"/>
      <c r="B15" s="11"/>
      <c r="C15" t="s">
        <v>178</v>
      </c>
      <c r="D15" t="s">
        <v>3351</v>
      </c>
      <c r="E15" t="s">
        <v>168</v>
      </c>
      <c r="F15" t="s">
        <v>3352</v>
      </c>
      <c r="G15" s="21" t="s">
        <v>185</v>
      </c>
      <c r="H15" s="21" t="s">
        <v>3247</v>
      </c>
      <c r="I15" s="7" t="s">
        <v>186</v>
      </c>
      <c r="J15" s="728"/>
      <c r="K15" s="728"/>
      <c r="L15" s="728"/>
      <c r="M15" s="728"/>
      <c r="N15" s="728"/>
    </row>
    <row r="17" spans="2:14" s="7" customFormat="1" ht="13.9">
      <c r="B17" s="80" t="s">
        <v>329</v>
      </c>
      <c r="C17" s="81"/>
      <c r="D17" s="81"/>
      <c r="E17" s="81"/>
      <c r="F17" s="81"/>
      <c r="G17" s="81"/>
      <c r="H17" s="81"/>
      <c r="I17" s="81"/>
      <c r="J17" s="1102"/>
      <c r="K17" s="1102"/>
      <c r="L17" s="1102"/>
    </row>
    <row r="18" spans="2:14" s="7" customFormat="1">
      <c r="B18" s="12"/>
      <c r="C18" s="12"/>
      <c r="D18" s="12"/>
      <c r="E18" s="12"/>
      <c r="G18" s="22"/>
      <c r="H18" s="22"/>
      <c r="I18" s="15"/>
      <c r="J18" s="1103"/>
      <c r="K18" s="1103"/>
      <c r="L18" s="1104"/>
    </row>
    <row r="19" spans="2:14" s="7" customFormat="1" ht="14.25">
      <c r="B19" s="11"/>
      <c r="C19" t="s">
        <v>190</v>
      </c>
      <c r="D19" t="s">
        <v>3351</v>
      </c>
      <c r="E19" t="s">
        <v>168</v>
      </c>
      <c r="F19" t="s">
        <v>3353</v>
      </c>
      <c r="G19" s="21" t="s">
        <v>185</v>
      </c>
      <c r="H19" s="21" t="s">
        <v>3247</v>
      </c>
      <c r="I19" s="7" t="s">
        <v>186</v>
      </c>
      <c r="J19" s="728"/>
      <c r="K19" s="728"/>
      <c r="L19" s="728"/>
      <c r="M19" s="1424"/>
      <c r="N19" s="1424"/>
    </row>
    <row r="20" spans="2:14" s="7" customFormat="1" ht="14.25">
      <c r="B20" s="11"/>
      <c r="C20" t="s">
        <v>178</v>
      </c>
      <c r="D20" t="s">
        <v>3351</v>
      </c>
      <c r="E20" t="s">
        <v>168</v>
      </c>
      <c r="F20" t="s">
        <v>3353</v>
      </c>
      <c r="G20" s="21" t="s">
        <v>185</v>
      </c>
      <c r="H20" s="21" t="s">
        <v>3247</v>
      </c>
      <c r="I20" s="7" t="s">
        <v>186</v>
      </c>
      <c r="J20" s="728"/>
      <c r="K20" s="728"/>
      <c r="L20" s="728"/>
      <c r="M20" s="1424"/>
      <c r="N20" s="1424"/>
    </row>
    <row r="21" spans="2:14" s="7" customFormat="1">
      <c r="B21" s="11"/>
      <c r="C21" s="20"/>
      <c r="D21" s="12"/>
      <c r="E21" s="20"/>
      <c r="G21" s="21"/>
      <c r="H21" s="21"/>
      <c r="J21" s="400"/>
      <c r="K21" s="400"/>
      <c r="L21" s="400"/>
    </row>
    <row r="22" spans="2:14" s="7" customFormat="1">
      <c r="B22" s="11"/>
      <c r="C22" s="20"/>
      <c r="D22" s="12"/>
      <c r="E22" s="20"/>
      <c r="G22" s="21"/>
      <c r="H22" s="21"/>
      <c r="J22" s="400"/>
      <c r="K22" s="400"/>
      <c r="L22" s="400"/>
    </row>
    <row r="23" spans="2:14" s="7" customFormat="1" ht="15">
      <c r="B23" s="387" t="s">
        <v>3354</v>
      </c>
      <c r="C23" s="27"/>
      <c r="D23" s="27"/>
      <c r="E23" s="27"/>
      <c r="F23" s="27"/>
      <c r="G23" s="27"/>
      <c r="H23" s="27"/>
      <c r="I23" s="27"/>
      <c r="J23" s="1109"/>
      <c r="K23" s="1109"/>
      <c r="L23" s="1109"/>
      <c r="M23" s="1109"/>
      <c r="N23" s="1109"/>
    </row>
    <row r="24" spans="2:14" s="7" customFormat="1" ht="14.25">
      <c r="B24"/>
      <c r="C24"/>
      <c r="D24"/>
      <c r="E24"/>
      <c r="F24"/>
      <c r="G24"/>
      <c r="H24"/>
      <c r="I24"/>
      <c r="J24" s="1115"/>
      <c r="K24" s="1115"/>
      <c r="L24" s="1115"/>
      <c r="M24" s="1115"/>
      <c r="N24" s="1115"/>
    </row>
    <row r="25" spans="2:14" s="7" customFormat="1" ht="13.9">
      <c r="B25" s="80" t="s">
        <v>333</v>
      </c>
      <c r="C25" s="81"/>
      <c r="D25" s="81"/>
      <c r="E25" s="81"/>
      <c r="F25" s="81"/>
      <c r="G25" s="81"/>
      <c r="H25" s="81"/>
      <c r="I25" s="81"/>
      <c r="J25" s="1102"/>
      <c r="K25" s="1102"/>
      <c r="L25" s="1102"/>
      <c r="M25" s="1102"/>
      <c r="N25" s="1102"/>
    </row>
    <row r="26" spans="2:14" s="7" customFormat="1">
      <c r="B26" s="12"/>
      <c r="C26" s="12"/>
      <c r="D26" s="12"/>
      <c r="E26" s="12"/>
      <c r="G26" s="22"/>
      <c r="H26" s="22"/>
      <c r="I26" s="15"/>
      <c r="J26" s="1103"/>
      <c r="K26" s="1103"/>
      <c r="L26" s="1104"/>
    </row>
    <row r="27" spans="2:14" s="7" customFormat="1" ht="14.25">
      <c r="B27" s="11"/>
      <c r="C27" t="s">
        <v>190</v>
      </c>
      <c r="D27" t="s">
        <v>3351</v>
      </c>
      <c r="E27" t="s">
        <v>168</v>
      </c>
      <c r="F27" t="s">
        <v>3352</v>
      </c>
      <c r="G27" s="21" t="s">
        <v>185</v>
      </c>
      <c r="H27" s="21" t="s">
        <v>3247</v>
      </c>
      <c r="I27" s="7" t="s">
        <v>186</v>
      </c>
      <c r="J27" s="728"/>
      <c r="K27" s="728"/>
      <c r="L27" s="728"/>
      <c r="M27" s="1424"/>
      <c r="N27" s="1424"/>
    </row>
    <row r="28" spans="2:14" s="7" customFormat="1" ht="14.25">
      <c r="B28" s="11"/>
      <c r="C28" t="s">
        <v>178</v>
      </c>
      <c r="D28" t="s">
        <v>3351</v>
      </c>
      <c r="E28" t="s">
        <v>168</v>
      </c>
      <c r="F28" t="s">
        <v>3352</v>
      </c>
      <c r="G28" s="21" t="s">
        <v>185</v>
      </c>
      <c r="H28" s="21" t="s">
        <v>3247</v>
      </c>
      <c r="I28" s="7" t="s">
        <v>186</v>
      </c>
      <c r="J28" s="728"/>
      <c r="K28" s="728"/>
      <c r="L28" s="728"/>
      <c r="M28" s="1424"/>
      <c r="N28" s="1424"/>
    </row>
    <row r="29" spans="2:14" s="7" customFormat="1">
      <c r="B29" s="11"/>
      <c r="C29" s="20"/>
      <c r="D29" s="12"/>
      <c r="E29" s="20"/>
      <c r="G29" s="21"/>
      <c r="H29" s="21"/>
      <c r="J29" s="400"/>
      <c r="K29" s="400"/>
      <c r="L29" s="400"/>
    </row>
    <row r="30" spans="2:14" s="7" customFormat="1" ht="13.9">
      <c r="B30" s="80" t="s">
        <v>329</v>
      </c>
      <c r="C30" s="81"/>
      <c r="D30" s="81"/>
      <c r="E30" s="81"/>
      <c r="F30" s="81"/>
      <c r="G30" s="81"/>
      <c r="H30" s="81"/>
      <c r="I30" s="81"/>
      <c r="J30" s="1102"/>
      <c r="K30" s="1102"/>
      <c r="L30" s="1102"/>
    </row>
    <row r="31" spans="2:14" s="7" customFormat="1">
      <c r="B31" s="12"/>
      <c r="C31" s="12"/>
      <c r="D31" s="12"/>
      <c r="E31" s="12"/>
      <c r="G31" s="22"/>
      <c r="H31" s="22"/>
      <c r="I31" s="15"/>
      <c r="J31" s="1103"/>
      <c r="K31" s="1103"/>
      <c r="L31" s="1104"/>
    </row>
    <row r="32" spans="2:14" s="7" customFormat="1" ht="14.25">
      <c r="B32" s="11"/>
      <c r="C32" t="s">
        <v>190</v>
      </c>
      <c r="D32" t="s">
        <v>3351</v>
      </c>
      <c r="E32" t="s">
        <v>168</v>
      </c>
      <c r="F32" t="s">
        <v>3353</v>
      </c>
      <c r="G32" s="21" t="s">
        <v>185</v>
      </c>
      <c r="H32" s="21" t="s">
        <v>3247</v>
      </c>
      <c r="I32" s="7" t="s">
        <v>186</v>
      </c>
      <c r="J32" s="728"/>
      <c r="K32" s="728"/>
      <c r="L32" s="728"/>
      <c r="M32" s="1424"/>
      <c r="N32" s="1424"/>
    </row>
    <row r="33" spans="2:14" s="7" customFormat="1" ht="14.25">
      <c r="B33" s="11"/>
      <c r="C33" t="s">
        <v>178</v>
      </c>
      <c r="D33" t="s">
        <v>3351</v>
      </c>
      <c r="E33" t="s">
        <v>168</v>
      </c>
      <c r="F33" t="s">
        <v>3353</v>
      </c>
      <c r="G33" s="21" t="s">
        <v>185</v>
      </c>
      <c r="H33" s="21" t="s">
        <v>3247</v>
      </c>
      <c r="I33" s="7" t="s">
        <v>186</v>
      </c>
      <c r="J33" s="728"/>
      <c r="K33" s="728"/>
      <c r="L33" s="728"/>
      <c r="M33" s="728"/>
      <c r="N33" s="728"/>
    </row>
    <row r="34" spans="2:14" s="7" customFormat="1" ht="14.25">
      <c r="B34" s="11"/>
      <c r="C34"/>
      <c r="D34"/>
      <c r="E34"/>
      <c r="F34"/>
      <c r="G34" s="21"/>
      <c r="H34" s="21"/>
    </row>
    <row r="35" spans="2:14" s="7" customFormat="1" ht="17.649999999999999">
      <c r="B35" s="28" t="s">
        <v>1623</v>
      </c>
      <c r="C35" s="27"/>
      <c r="D35" s="27"/>
      <c r="E35" s="27"/>
      <c r="F35" s="27"/>
      <c r="G35" s="27"/>
      <c r="H35" s="27"/>
      <c r="I35" s="27"/>
      <c r="J35" s="1109"/>
      <c r="K35" s="1109"/>
      <c r="L35" s="1109"/>
      <c r="M35" s="1109"/>
      <c r="N35" s="1109"/>
    </row>
    <row r="36" spans="2:14" s="7" customFormat="1" ht="14.25">
      <c r="B36"/>
      <c r="C36"/>
      <c r="D36"/>
      <c r="E36"/>
      <c r="F36"/>
      <c r="G36"/>
      <c r="H36"/>
      <c r="I36"/>
      <c r="J36" s="1115"/>
      <c r="K36" s="1115"/>
      <c r="L36" s="1115"/>
      <c r="M36" s="1115"/>
      <c r="N36" s="1115"/>
    </row>
    <row r="37" spans="2:14" s="7" customFormat="1" ht="13.9">
      <c r="B37" s="80" t="s">
        <v>333</v>
      </c>
      <c r="C37" s="81"/>
      <c r="D37" s="81"/>
      <c r="E37" s="81"/>
      <c r="F37" s="81"/>
      <c r="G37" s="81"/>
      <c r="H37" s="81"/>
      <c r="I37" s="81"/>
      <c r="J37" s="1102"/>
      <c r="K37" s="1102"/>
      <c r="L37" s="1102"/>
      <c r="M37" s="1102"/>
      <c r="N37" s="1102"/>
    </row>
    <row r="38" spans="2:14" s="7" customFormat="1">
      <c r="B38" s="12"/>
      <c r="C38" s="12"/>
      <c r="D38" s="12"/>
      <c r="E38" s="12"/>
      <c r="G38" s="22"/>
      <c r="H38" s="22"/>
      <c r="I38" s="15"/>
      <c r="J38" s="1103"/>
      <c r="K38" s="1103"/>
      <c r="L38" s="1104"/>
      <c r="M38" s="1105"/>
      <c r="N38" s="1106"/>
    </row>
    <row r="39" spans="2:14" s="7" customFormat="1" ht="14.25">
      <c r="B39" s="11"/>
      <c r="C39" t="s">
        <v>190</v>
      </c>
      <c r="D39" t="s">
        <v>3351</v>
      </c>
      <c r="E39" t="s">
        <v>168</v>
      </c>
      <c r="F39" t="s">
        <v>3352</v>
      </c>
      <c r="G39" s="21" t="s">
        <v>185</v>
      </c>
      <c r="H39" s="21" t="s">
        <v>3247</v>
      </c>
      <c r="I39" s="7" t="s">
        <v>186</v>
      </c>
      <c r="J39" s="1138">
        <f>J14+J27</f>
        <v>0</v>
      </c>
      <c r="K39" s="1138">
        <f t="shared" ref="K39:N40" si="0">K14+K27</f>
        <v>0</v>
      </c>
      <c r="L39" s="1138">
        <f t="shared" si="0"/>
        <v>0</v>
      </c>
      <c r="M39" s="1138">
        <f t="shared" si="0"/>
        <v>0</v>
      </c>
      <c r="N39" s="1138">
        <f t="shared" si="0"/>
        <v>0</v>
      </c>
    </row>
    <row r="40" spans="2:14" s="7" customFormat="1" ht="14.25">
      <c r="B40" s="11"/>
      <c r="C40" t="s">
        <v>178</v>
      </c>
      <c r="D40" t="s">
        <v>3351</v>
      </c>
      <c r="E40" t="s">
        <v>168</v>
      </c>
      <c r="F40" t="s">
        <v>3352</v>
      </c>
      <c r="G40" s="21" t="s">
        <v>185</v>
      </c>
      <c r="H40" s="21" t="s">
        <v>3247</v>
      </c>
      <c r="I40" s="7" t="s">
        <v>186</v>
      </c>
      <c r="J40" s="1138">
        <f>J15+J28</f>
        <v>0</v>
      </c>
      <c r="K40" s="1138">
        <f t="shared" si="0"/>
        <v>0</v>
      </c>
      <c r="L40" s="1138">
        <f t="shared" si="0"/>
        <v>0</v>
      </c>
      <c r="M40" s="1138">
        <f t="shared" si="0"/>
        <v>0</v>
      </c>
      <c r="N40" s="1138">
        <f t="shared" si="0"/>
        <v>0</v>
      </c>
    </row>
    <row r="41" spans="2:14" s="7" customFormat="1">
      <c r="B41" s="11"/>
      <c r="C41" s="20"/>
      <c r="D41" s="12"/>
      <c r="E41" s="20"/>
      <c r="G41" s="21"/>
      <c r="H41" s="21"/>
      <c r="J41" s="399"/>
      <c r="K41" s="399"/>
      <c r="L41" s="399"/>
      <c r="M41" s="399"/>
      <c r="N41" s="399"/>
    </row>
    <row r="42" spans="2:14" s="7" customFormat="1" ht="13.9">
      <c r="B42" s="80" t="s">
        <v>329</v>
      </c>
      <c r="C42" s="81"/>
      <c r="D42" s="81"/>
      <c r="E42" s="81"/>
      <c r="F42" s="81"/>
      <c r="G42" s="81"/>
      <c r="H42" s="81"/>
      <c r="I42" s="81"/>
      <c r="J42" s="1140"/>
      <c r="K42" s="1140"/>
      <c r="L42" s="1140"/>
      <c r="M42" s="1140"/>
      <c r="N42" s="1140"/>
    </row>
    <row r="43" spans="2:14" s="7" customFormat="1">
      <c r="B43" s="12"/>
      <c r="C43" s="12"/>
      <c r="D43" s="12"/>
      <c r="E43" s="12"/>
      <c r="G43" s="22"/>
      <c r="H43" s="22"/>
      <c r="I43" s="15"/>
      <c r="J43" s="399"/>
      <c r="K43" s="399"/>
      <c r="L43" s="399"/>
      <c r="M43" s="399"/>
      <c r="N43" s="399"/>
    </row>
    <row r="44" spans="2:14" s="7" customFormat="1" ht="13.5" customHeight="1">
      <c r="B44" s="11"/>
      <c r="C44" t="s">
        <v>190</v>
      </c>
      <c r="D44" t="s">
        <v>3351</v>
      </c>
      <c r="E44" t="s">
        <v>168</v>
      </c>
      <c r="F44" t="s">
        <v>3353</v>
      </c>
      <c r="G44" s="21" t="s">
        <v>185</v>
      </c>
      <c r="H44" s="21" t="s">
        <v>3247</v>
      </c>
      <c r="I44" s="7" t="s">
        <v>186</v>
      </c>
      <c r="J44" s="1138">
        <f>J19+J32</f>
        <v>0</v>
      </c>
      <c r="K44" s="1138">
        <f t="shared" ref="J44:N45" si="1">K19+K32</f>
        <v>0</v>
      </c>
      <c r="L44" s="1138">
        <f t="shared" si="1"/>
        <v>0</v>
      </c>
      <c r="M44" s="1138">
        <f t="shared" si="1"/>
        <v>0</v>
      </c>
      <c r="N44" s="1138">
        <f t="shared" si="1"/>
        <v>0</v>
      </c>
    </row>
    <row r="45" spans="2:14" s="7" customFormat="1" ht="14.25">
      <c r="B45" s="11"/>
      <c r="C45" t="s">
        <v>178</v>
      </c>
      <c r="D45" t="s">
        <v>3351</v>
      </c>
      <c r="E45" t="s">
        <v>168</v>
      </c>
      <c r="F45" t="s">
        <v>3353</v>
      </c>
      <c r="G45" s="21" t="s">
        <v>185</v>
      </c>
      <c r="H45" s="21" t="s">
        <v>3247</v>
      </c>
      <c r="I45" s="7" t="s">
        <v>186</v>
      </c>
      <c r="J45" s="1138">
        <f t="shared" si="1"/>
        <v>0</v>
      </c>
      <c r="K45" s="1138">
        <f t="shared" si="1"/>
        <v>0</v>
      </c>
      <c r="L45" s="1138">
        <f t="shared" si="1"/>
        <v>0</v>
      </c>
      <c r="M45" s="1138">
        <f t="shared" si="1"/>
        <v>0</v>
      </c>
      <c r="N45" s="1138">
        <f t="shared" si="1"/>
        <v>0</v>
      </c>
    </row>
    <row r="46" spans="2:14" s="7" customFormat="1" ht="11.25" customHeight="1">
      <c r="B46" s="11"/>
      <c r="C46" s="11"/>
      <c r="D46" s="11"/>
      <c r="E46" s="11"/>
      <c r="F46" s="11"/>
      <c r="G46" s="11"/>
      <c r="H46" s="11"/>
      <c r="I46" s="11"/>
      <c r="J46" s="12"/>
      <c r="K46" s="12"/>
      <c r="L46" s="13"/>
      <c r="M46" s="14"/>
      <c r="N46" s="15"/>
    </row>
    <row r="47" spans="2:14" s="7" customFormat="1" ht="24" customHeight="1">
      <c r="B47" s="28" t="s">
        <v>1807</v>
      </c>
      <c r="C47" s="27"/>
      <c r="D47" s="27"/>
      <c r="E47" s="27"/>
      <c r="F47" s="27"/>
      <c r="G47" s="27"/>
      <c r="H47" s="27"/>
      <c r="I47" s="27"/>
      <c r="J47" s="27"/>
      <c r="K47" s="27"/>
      <c r="L47" s="27"/>
      <c r="M47" s="27"/>
      <c r="N47"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id="{83F524DC-3D66-42F9-9BBD-9C29BC8A6258}">
            <xm:f>Cover!$E$15&lt;&gt;J$6</xm:f>
            <x14:dxf>
              <fill>
                <patternFill>
                  <bgColor theme="0" tint="-0.24994659260841701"/>
                </patternFill>
              </fill>
            </x14:dxf>
          </x14:cfRule>
          <x14:cfRule type="expression" priority="28" id="{4090993F-ADCB-4BB2-8B52-EB1B591B6D31}">
            <xm:f>Cover!$E$15=J$6</xm:f>
            <x14:dxf>
              <fill>
                <patternFill>
                  <bgColor theme="7" tint="0.59996337778862885"/>
                </patternFill>
              </fill>
            </x14:dxf>
          </x14:cfRule>
          <xm:sqref>J14:N15</xm:sqref>
        </x14:conditionalFormatting>
        <x14:conditionalFormatting xmlns:xm="http://schemas.microsoft.com/office/excel/2006/main">
          <x14:cfRule type="expression" priority="25" id="{BCEA0AAA-BCE3-49CE-8913-06A4FB823B04}">
            <xm:f>Cover!$E$15&lt;&gt;J$6</xm:f>
            <x14:dxf>
              <fill>
                <patternFill>
                  <bgColor theme="0" tint="-0.24994659260841701"/>
                </patternFill>
              </fill>
            </x14:dxf>
          </x14:cfRule>
          <x14:cfRule type="expression" priority="26" id="{27D227D9-B388-4C05-BB9F-7FE99C14D024}">
            <xm:f>Cover!$E$15=J$6</xm:f>
            <x14:dxf>
              <fill>
                <patternFill>
                  <bgColor theme="7" tint="0.59996337778862885"/>
                </patternFill>
              </fill>
            </x14:dxf>
          </x14:cfRule>
          <xm:sqref>J19:N20</xm:sqref>
        </x14:conditionalFormatting>
        <x14:conditionalFormatting xmlns:xm="http://schemas.microsoft.com/office/excel/2006/main">
          <x14:cfRule type="expression" priority="5" id="{FA69C02E-F03D-4965-84A4-F128045F31EB}">
            <xm:f>Cover!$E$15&lt;&gt;J$6</xm:f>
            <x14:dxf>
              <fill>
                <patternFill>
                  <bgColor theme="0" tint="-0.24994659260841701"/>
                </patternFill>
              </fill>
            </x14:dxf>
          </x14:cfRule>
          <x14:cfRule type="expression" priority="6" id="{580E45AC-848A-4959-88A1-065458F49930}">
            <xm:f>Cover!$E$15=J$6</xm:f>
            <x14:dxf>
              <fill>
                <patternFill>
                  <bgColor theme="7" tint="0.59996337778862885"/>
                </patternFill>
              </fill>
            </x14:dxf>
          </x14:cfRule>
          <xm:sqref>J27:N28</xm:sqref>
        </x14:conditionalFormatting>
        <x14:conditionalFormatting xmlns:xm="http://schemas.microsoft.com/office/excel/2006/main">
          <x14:cfRule type="expression" priority="1" id="{17DF4A8C-DFEB-430E-AD83-46874B15408E}">
            <xm:f>Cover!$E$15&lt;&gt;J$6</xm:f>
            <x14:dxf>
              <fill>
                <patternFill>
                  <bgColor theme="0" tint="-0.24994659260841701"/>
                </patternFill>
              </fill>
            </x14:dxf>
          </x14:cfRule>
          <x14:cfRule type="expression" priority="2" id="{DBC48290-FB26-4F10-8BC0-54FEC30ABDA9}">
            <xm:f>Cover!$E$15=J$6</xm:f>
            <x14:dxf>
              <fill>
                <patternFill>
                  <bgColor theme="7" tint="0.59996337778862885"/>
                </patternFill>
              </fill>
            </x14:dxf>
          </x14:cfRule>
          <xm:sqref>J32:N33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F860-C039-4CAF-A5B1-BA91C16579A0}">
  <sheetPr codeName="Sheet60">
    <tabColor rgb="FFFF0066"/>
    <pageSetUpPr autoPageBreaks="0"/>
  </sheetPr>
  <dimension ref="A1:XFC89"/>
  <sheetViews>
    <sheetView zoomScale="40" zoomScaleNormal="40" workbookViewId="0">
      <selection activeCell="G83" sqref="G83"/>
    </sheetView>
  </sheetViews>
  <sheetFormatPr defaultColWidth="0" defaultRowHeight="13.5"/>
  <cols>
    <col min="1" max="1" width="14.42578125" style="11" customWidth="1"/>
    <col min="2" max="3" width="1.5703125" style="11" customWidth="1"/>
    <col min="4" max="4" width="24.5703125" style="11" bestFit="1" customWidth="1"/>
    <col min="5" max="5" width="28.5703125" style="11" bestFit="1" customWidth="1"/>
    <col min="6" max="6" width="17" style="11" customWidth="1"/>
    <col min="7" max="7" width="27.42578125" style="11" bestFit="1" customWidth="1"/>
    <col min="8" max="8" width="22.5703125" style="11" bestFit="1" customWidth="1"/>
    <col min="9" max="9" width="14.42578125" style="11" customWidth="1"/>
    <col min="10" max="10" width="15.5703125" style="11" customWidth="1"/>
    <col min="11" max="11" width="27.42578125" style="11" bestFit="1" customWidth="1"/>
    <col min="12" max="12" width="16.42578125" style="11" customWidth="1"/>
    <col min="13" max="13" width="14.5703125" style="11" bestFit="1" customWidth="1"/>
    <col min="14" max="14" width="18.5703125" style="11" customWidth="1"/>
    <col min="15" max="15" width="10" style="11" bestFit="1" customWidth="1"/>
    <col min="16" max="16" width="13.5703125" style="11" bestFit="1" customWidth="1"/>
    <col min="17" max="17" width="12.5703125" style="11" customWidth="1"/>
    <col min="18" max="22" width="18.42578125" style="11" customWidth="1"/>
    <col min="23" max="27" width="1.5703125" style="11" customWidth="1"/>
    <col min="28" max="28" width="1.5703125" style="11" hidden="1" customWidth="1"/>
    <col min="29" max="46" width="18.42578125" style="11" hidden="1" customWidth="1"/>
    <col min="47" max="60" width="18.42578125" style="11" hidden="1"/>
    <col min="61" max="16382" width="0" style="11" hidden="1"/>
    <col min="16383" max="16383" width="0" style="11" hidden="1" customWidth="1"/>
    <col min="16384" max="16384" width="9.5703125" style="11" hidden="1"/>
  </cols>
  <sheetData>
    <row r="1" spans="1:22" s="2" customFormat="1" ht="25.15">
      <c r="A1" s="62" t="s">
        <v>1619</v>
      </c>
      <c r="B1" s="3"/>
      <c r="H1" s="4"/>
      <c r="I1" s="4"/>
      <c r="J1" s="4"/>
      <c r="K1" s="4"/>
      <c r="L1" s="4"/>
      <c r="M1" s="4"/>
      <c r="N1" s="4"/>
      <c r="T1" s="3"/>
    </row>
    <row r="2" spans="1:22" s="2" customFormat="1" ht="25.15">
      <c r="A2" s="4" t="str">
        <f>Cover!$E$13</f>
        <v>Master</v>
      </c>
      <c r="B2" s="3"/>
    </row>
    <row r="3" spans="1:22" s="2" customFormat="1" ht="25.15">
      <c r="A3" s="4">
        <f>Cover!$E$15</f>
        <v>2026</v>
      </c>
      <c r="B3" s="4"/>
      <c r="C3" s="4"/>
      <c r="D3" s="4"/>
    </row>
    <row r="4" spans="1:22" s="5" customFormat="1" ht="25.5" thickBot="1">
      <c r="A4" s="1305" t="s">
        <v>83</v>
      </c>
      <c r="B4" s="6"/>
    </row>
    <row r="5" spans="1:22" ht="17.649999999999999">
      <c r="A5" s="355"/>
      <c r="B5" s="357"/>
      <c r="C5" s="357"/>
      <c r="D5" s="9"/>
      <c r="E5" s="9"/>
      <c r="F5" s="9"/>
      <c r="G5" s="9"/>
      <c r="H5" s="356"/>
      <c r="I5" s="356"/>
      <c r="J5" s="356"/>
      <c r="K5" s="356"/>
      <c r="L5" s="356"/>
      <c r="M5" s="356"/>
      <c r="N5" s="356"/>
      <c r="O5" s="356"/>
      <c r="P5" s="356"/>
      <c r="Q5" s="355"/>
      <c r="R5" s="362" t="s">
        <v>1997</v>
      </c>
      <c r="S5" s="361"/>
      <c r="T5" s="361"/>
      <c r="U5" s="361"/>
      <c r="V5" s="360"/>
    </row>
    <row r="6" spans="1:22" s="61" customFormat="1" ht="30">
      <c r="A6" s="347"/>
      <c r="B6" s="352"/>
      <c r="C6" s="352"/>
      <c r="D6" s="36" t="s">
        <v>165</v>
      </c>
      <c r="E6" s="36" t="s">
        <v>166</v>
      </c>
      <c r="F6" s="36" t="s">
        <v>3355</v>
      </c>
      <c r="G6" s="36" t="s">
        <v>1809</v>
      </c>
      <c r="H6" s="358" t="s">
        <v>3356</v>
      </c>
      <c r="I6" s="358" t="s">
        <v>3357</v>
      </c>
      <c r="J6" s="358" t="s">
        <v>3358</v>
      </c>
      <c r="K6" s="358" t="s">
        <v>240</v>
      </c>
      <c r="L6" s="386" t="s">
        <v>3359</v>
      </c>
      <c r="M6" s="386" t="s">
        <v>3360</v>
      </c>
      <c r="N6" s="386" t="s">
        <v>3361</v>
      </c>
      <c r="O6" s="358" t="s">
        <v>197</v>
      </c>
      <c r="P6" s="359" t="s">
        <v>3247</v>
      </c>
      <c r="Q6" s="358" t="s">
        <v>176</v>
      </c>
      <c r="R6" s="350">
        <v>2022</v>
      </c>
      <c r="S6" s="349">
        <v>2023</v>
      </c>
      <c r="T6" s="349">
        <v>2024</v>
      </c>
      <c r="U6" s="349">
        <v>2025</v>
      </c>
      <c r="V6" s="348">
        <v>2026</v>
      </c>
    </row>
    <row r="7" spans="1:22" s="347" customFormat="1">
      <c r="A7" s="11"/>
      <c r="B7" s="11"/>
      <c r="C7" s="11"/>
      <c r="D7" s="11"/>
      <c r="E7" s="11"/>
      <c r="F7" s="11"/>
      <c r="G7" s="11"/>
      <c r="H7" s="11"/>
      <c r="I7" s="11"/>
      <c r="J7" s="11"/>
      <c r="K7" s="11"/>
      <c r="L7" s="11"/>
      <c r="M7" s="11"/>
      <c r="N7" s="11"/>
      <c r="O7" s="11"/>
      <c r="P7" s="11"/>
      <c r="Q7" s="11"/>
      <c r="R7" s="11"/>
      <c r="S7" s="11"/>
      <c r="T7" s="11"/>
      <c r="U7" s="11"/>
      <c r="V7" s="11"/>
    </row>
    <row r="8" spans="1:22" s="347" customFormat="1" ht="18.75" customHeight="1">
      <c r="A8" s="27"/>
      <c r="B8" s="801" t="s">
        <v>3362</v>
      </c>
      <c r="C8" s="27"/>
      <c r="D8" s="27"/>
      <c r="E8" s="27"/>
      <c r="F8" s="27"/>
      <c r="G8" s="27"/>
      <c r="H8" s="27"/>
      <c r="I8" s="27"/>
      <c r="J8" s="27"/>
      <c r="K8" s="27"/>
      <c r="L8" s="27"/>
      <c r="M8" s="27"/>
      <c r="N8" s="27"/>
      <c r="O8" s="27"/>
      <c r="P8" s="27"/>
      <c r="Q8" s="27"/>
      <c r="R8" s="27"/>
      <c r="S8" s="27"/>
      <c r="T8" s="27"/>
      <c r="U8" s="27"/>
      <c r="V8" s="27"/>
    </row>
    <row r="9" spans="1:22" s="347" customFormat="1" ht="7.5" customHeight="1">
      <c r="A9" s="11"/>
      <c r="B9" s="75"/>
      <c r="C9" s="11"/>
      <c r="D9" s="11"/>
      <c r="E9" s="11"/>
      <c r="F9" s="11"/>
      <c r="G9" s="11"/>
      <c r="H9" s="11"/>
      <c r="I9" s="11"/>
      <c r="J9" s="11"/>
      <c r="K9" s="11"/>
      <c r="L9" s="11"/>
      <c r="M9" s="11"/>
      <c r="N9" s="11"/>
      <c r="O9" s="11"/>
      <c r="P9" s="11"/>
      <c r="Q9" s="11"/>
      <c r="R9" s="11"/>
      <c r="S9" s="11"/>
      <c r="T9" s="11"/>
      <c r="U9" s="11"/>
      <c r="V9" s="11"/>
    </row>
    <row r="10" spans="1:22" s="347" customFormat="1" ht="17.649999999999999">
      <c r="A10" s="28"/>
      <c r="B10" s="28"/>
      <c r="C10" s="28" t="s">
        <v>73</v>
      </c>
      <c r="D10" s="27"/>
      <c r="E10" s="27"/>
      <c r="F10" s="27"/>
      <c r="G10" s="27"/>
      <c r="H10" s="27"/>
      <c r="I10" s="27"/>
      <c r="J10" s="27"/>
      <c r="K10" s="27"/>
      <c r="L10" s="27"/>
      <c r="M10" s="27"/>
      <c r="N10" s="27"/>
      <c r="O10" s="27"/>
      <c r="P10" s="27"/>
      <c r="Q10" s="27"/>
      <c r="R10" s="27"/>
      <c r="S10" s="27"/>
      <c r="T10" s="27"/>
      <c r="U10" s="27"/>
      <c r="V10" s="27"/>
    </row>
    <row r="11" spans="1:22" s="347" customFormat="1" ht="4.5" customHeight="1">
      <c r="A11" s="75"/>
      <c r="B11" s="75"/>
      <c r="C11" s="11"/>
      <c r="D11" s="11"/>
      <c r="E11" s="11"/>
      <c r="F11" s="11"/>
      <c r="G11" s="11"/>
      <c r="H11" s="11"/>
      <c r="I11" s="11"/>
      <c r="J11" s="11"/>
      <c r="K11" s="11"/>
      <c r="L11" s="11"/>
      <c r="M11" s="11"/>
      <c r="N11" s="11"/>
      <c r="O11" s="11"/>
      <c r="P11" s="11"/>
      <c r="Q11" s="11"/>
      <c r="R11" s="11"/>
      <c r="S11" s="11"/>
      <c r="T11" s="11"/>
      <c r="U11" s="11"/>
      <c r="V11" s="11"/>
    </row>
    <row r="12" spans="1:22" s="347" customFormat="1" ht="15">
      <c r="A12" s="27"/>
      <c r="B12" s="387" t="s">
        <v>3363</v>
      </c>
      <c r="C12" s="27"/>
      <c r="D12" s="27"/>
      <c r="E12" s="27"/>
      <c r="F12" s="27"/>
      <c r="G12" s="27"/>
      <c r="H12" s="27"/>
      <c r="I12" s="27"/>
      <c r="J12" s="27"/>
      <c r="K12" s="27"/>
      <c r="L12" s="27"/>
      <c r="M12" s="27"/>
      <c r="N12" s="27"/>
      <c r="O12" s="27"/>
      <c r="P12" s="27"/>
      <c r="Q12" s="27"/>
      <c r="R12" s="27"/>
      <c r="S12" s="27"/>
      <c r="T12" s="27"/>
      <c r="U12" s="27"/>
      <c r="V12" s="27"/>
    </row>
    <row r="13" spans="1:22" s="347" customFormat="1">
      <c r="A13" s="353"/>
      <c r="B13" s="353"/>
      <c r="C13" s="353"/>
      <c r="D13" s="353"/>
      <c r="E13" s="353"/>
      <c r="F13" s="353"/>
      <c r="G13" s="353"/>
      <c r="H13" s="355"/>
      <c r="I13" s="355"/>
      <c r="J13" s="355"/>
      <c r="K13" s="355"/>
      <c r="L13" s="355"/>
      <c r="M13" s="355"/>
      <c r="N13" s="355"/>
      <c r="O13" s="372"/>
      <c r="P13" s="372"/>
      <c r="Q13" s="367"/>
      <c r="R13" s="353"/>
      <c r="S13" s="353"/>
      <c r="T13" s="13"/>
      <c r="U13" s="371"/>
      <c r="V13" s="367"/>
    </row>
    <row r="14" spans="1:22" s="347" customFormat="1">
      <c r="A14" s="20"/>
      <c r="B14" s="20"/>
      <c r="C14" s="20"/>
      <c r="D14" s="20" t="s">
        <v>178</v>
      </c>
      <c r="E14" s="20" t="s">
        <v>3317</v>
      </c>
      <c r="F14" s="20"/>
      <c r="G14" s="20" t="s">
        <v>3362</v>
      </c>
      <c r="H14" s="53"/>
      <c r="I14" s="1316"/>
      <c r="J14" s="1316"/>
      <c r="K14" s="53"/>
      <c r="L14" s="11"/>
      <c r="M14" s="11"/>
      <c r="N14" s="398"/>
      <c r="O14" s="11"/>
      <c r="P14" s="11"/>
      <c r="Q14" s="367" t="s">
        <v>186</v>
      </c>
      <c r="R14" s="728"/>
      <c r="S14" s="728"/>
      <c r="T14" s="728"/>
      <c r="U14" s="728"/>
      <c r="V14" s="728"/>
    </row>
    <row r="15" spans="1:22" s="347" customFormat="1">
      <c r="A15" s="20"/>
      <c r="B15" s="20"/>
      <c r="C15" s="20"/>
      <c r="D15" s="20" t="s">
        <v>178</v>
      </c>
      <c r="E15" s="20" t="s">
        <v>3317</v>
      </c>
      <c r="F15" s="20"/>
      <c r="G15" s="20" t="s">
        <v>3362</v>
      </c>
      <c r="H15" s="53"/>
      <c r="I15" s="1316"/>
      <c r="J15" s="1316"/>
      <c r="K15" s="53"/>
      <c r="L15" s="11"/>
      <c r="M15" s="11"/>
      <c r="N15" s="398"/>
      <c r="O15" s="11"/>
      <c r="P15" s="11"/>
      <c r="Q15" s="367" t="s">
        <v>186</v>
      </c>
      <c r="R15" s="728"/>
      <c r="S15" s="728"/>
      <c r="T15" s="728"/>
      <c r="U15" s="728"/>
      <c r="V15" s="728"/>
    </row>
    <row r="16" spans="1:22" s="347" customFormat="1">
      <c r="A16" s="20"/>
      <c r="B16" s="20"/>
      <c r="C16" s="20"/>
      <c r="D16" s="20" t="s">
        <v>178</v>
      </c>
      <c r="E16" s="20" t="s">
        <v>3317</v>
      </c>
      <c r="F16" s="20"/>
      <c r="G16" s="20" t="s">
        <v>3362</v>
      </c>
      <c r="H16" s="53"/>
      <c r="I16" s="1316"/>
      <c r="J16" s="1316"/>
      <c r="K16" s="53"/>
      <c r="L16" s="11"/>
      <c r="M16" s="11"/>
      <c r="N16" s="398"/>
      <c r="O16" s="11"/>
      <c r="P16" s="11"/>
      <c r="Q16" s="367" t="s">
        <v>186</v>
      </c>
      <c r="R16" s="728"/>
      <c r="S16" s="728"/>
      <c r="T16" s="728"/>
      <c r="U16" s="728"/>
      <c r="V16" s="728"/>
    </row>
    <row r="17" spans="4:22" s="347" customFormat="1">
      <c r="D17" s="20" t="s">
        <v>178</v>
      </c>
      <c r="E17" s="20" t="s">
        <v>3317</v>
      </c>
      <c r="F17" s="20"/>
      <c r="G17" s="20" t="s">
        <v>3362</v>
      </c>
      <c r="H17" s="53"/>
      <c r="I17" s="1316"/>
      <c r="J17" s="1316"/>
      <c r="K17" s="53"/>
      <c r="L17" s="11"/>
      <c r="M17" s="11"/>
      <c r="N17" s="398"/>
      <c r="O17" s="11"/>
      <c r="P17" s="11"/>
      <c r="Q17" s="367" t="s">
        <v>186</v>
      </c>
      <c r="R17" s="728"/>
      <c r="S17" s="728"/>
      <c r="T17" s="728"/>
      <c r="U17" s="728"/>
      <c r="V17" s="728"/>
    </row>
    <row r="18" spans="4:22" s="347" customFormat="1">
      <c r="D18" s="20" t="s">
        <v>178</v>
      </c>
      <c r="E18" s="20" t="s">
        <v>3317</v>
      </c>
      <c r="F18" s="20"/>
      <c r="G18" s="20" t="s">
        <v>3362</v>
      </c>
      <c r="H18" s="53"/>
      <c r="I18" s="1316"/>
      <c r="J18" s="1316"/>
      <c r="K18" s="53"/>
      <c r="L18" s="11"/>
      <c r="M18" s="11"/>
      <c r="N18" s="398"/>
      <c r="O18" s="11"/>
      <c r="P18" s="11"/>
      <c r="Q18" s="367" t="s">
        <v>186</v>
      </c>
      <c r="R18" s="728"/>
      <c r="S18" s="728"/>
      <c r="T18" s="728"/>
      <c r="U18" s="728"/>
      <c r="V18" s="728"/>
    </row>
    <row r="19" spans="4:22" s="347" customFormat="1">
      <c r="D19" s="20" t="s">
        <v>178</v>
      </c>
      <c r="E19" s="20" t="s">
        <v>3317</v>
      </c>
      <c r="F19" s="20"/>
      <c r="G19" s="20" t="s">
        <v>3362</v>
      </c>
      <c r="H19" s="53"/>
      <c r="I19" s="1316"/>
      <c r="J19" s="1316"/>
      <c r="K19" s="53"/>
      <c r="L19" s="11"/>
      <c r="M19" s="11"/>
      <c r="N19" s="398"/>
      <c r="O19" s="11"/>
      <c r="P19" s="11"/>
      <c r="Q19" s="367" t="s">
        <v>186</v>
      </c>
      <c r="R19" s="728"/>
      <c r="S19" s="728"/>
      <c r="T19" s="728"/>
      <c r="U19" s="728"/>
      <c r="V19" s="728"/>
    </row>
    <row r="20" spans="4:22" s="347" customFormat="1">
      <c r="D20" s="20" t="s">
        <v>178</v>
      </c>
      <c r="E20" s="20" t="s">
        <v>3317</v>
      </c>
      <c r="F20" s="20"/>
      <c r="G20" s="20" t="s">
        <v>3362</v>
      </c>
      <c r="H20" s="53"/>
      <c r="I20" s="53"/>
      <c r="J20" s="53"/>
      <c r="K20" s="53"/>
      <c r="L20" s="11"/>
      <c r="M20" s="11"/>
      <c r="N20" s="398"/>
      <c r="O20" s="11"/>
      <c r="P20" s="11"/>
      <c r="Q20" s="367" t="s">
        <v>186</v>
      </c>
      <c r="R20" s="728"/>
      <c r="S20" s="728"/>
      <c r="T20" s="728"/>
      <c r="U20" s="728"/>
      <c r="V20" s="728"/>
    </row>
    <row r="21" spans="4:22" s="347" customFormat="1">
      <c r="D21" s="20" t="s">
        <v>178</v>
      </c>
      <c r="E21" s="20" t="s">
        <v>3317</v>
      </c>
      <c r="F21" s="20"/>
      <c r="G21" s="20" t="s">
        <v>3362</v>
      </c>
      <c r="H21" s="53"/>
      <c r="I21" s="53"/>
      <c r="J21" s="53"/>
      <c r="K21" s="53"/>
      <c r="L21" s="11"/>
      <c r="M21" s="11"/>
      <c r="N21" s="398"/>
      <c r="O21" s="11"/>
      <c r="P21" s="11"/>
      <c r="Q21" s="367" t="s">
        <v>186</v>
      </c>
      <c r="R21" s="728"/>
      <c r="S21" s="728"/>
      <c r="T21" s="728"/>
      <c r="U21" s="728"/>
      <c r="V21" s="728"/>
    </row>
    <row r="22" spans="4:22" s="347" customFormat="1">
      <c r="D22" s="20" t="s">
        <v>178</v>
      </c>
      <c r="E22" s="20" t="s">
        <v>3317</v>
      </c>
      <c r="F22" s="20"/>
      <c r="G22" s="20" t="s">
        <v>3362</v>
      </c>
      <c r="H22" s="53"/>
      <c r="I22" s="53"/>
      <c r="J22" s="53"/>
      <c r="K22" s="53"/>
      <c r="L22" s="11"/>
      <c r="M22" s="11"/>
      <c r="N22" s="398"/>
      <c r="O22" s="11"/>
      <c r="P22" s="11"/>
      <c r="Q22" s="367" t="s">
        <v>186</v>
      </c>
      <c r="R22" s="728"/>
      <c r="S22" s="728"/>
      <c r="T22" s="728"/>
      <c r="U22" s="728"/>
      <c r="V22" s="728"/>
    </row>
    <row r="23" spans="4:22" s="347" customFormat="1">
      <c r="D23" s="20" t="s">
        <v>178</v>
      </c>
      <c r="E23" s="20" t="s">
        <v>3317</v>
      </c>
      <c r="F23" s="20"/>
      <c r="G23" s="20" t="s">
        <v>3362</v>
      </c>
      <c r="H23" s="53"/>
      <c r="I23" s="53"/>
      <c r="J23" s="53"/>
      <c r="K23" s="53"/>
      <c r="L23" s="11"/>
      <c r="M23" s="11"/>
      <c r="N23" s="398"/>
      <c r="O23" s="11"/>
      <c r="P23" s="11"/>
      <c r="Q23" s="367" t="s">
        <v>186</v>
      </c>
      <c r="R23" s="728"/>
      <c r="S23" s="728"/>
      <c r="T23" s="728"/>
      <c r="U23" s="728"/>
      <c r="V23" s="728"/>
    </row>
    <row r="24" spans="4:22" s="347" customFormat="1">
      <c r="D24" s="20" t="s">
        <v>178</v>
      </c>
      <c r="E24" s="20" t="s">
        <v>3317</v>
      </c>
      <c r="F24" s="20"/>
      <c r="G24" s="20" t="s">
        <v>3362</v>
      </c>
      <c r="H24" s="53"/>
      <c r="I24" s="53"/>
      <c r="J24" s="53"/>
      <c r="K24" s="53"/>
      <c r="L24" s="11"/>
      <c r="M24" s="11"/>
      <c r="N24" s="398"/>
      <c r="O24" s="11"/>
      <c r="P24" s="11"/>
      <c r="Q24" s="367" t="s">
        <v>186</v>
      </c>
      <c r="R24" s="728"/>
      <c r="S24" s="728"/>
      <c r="T24" s="728"/>
      <c r="U24" s="728"/>
      <c r="V24" s="728"/>
    </row>
    <row r="25" spans="4:22" s="347" customFormat="1">
      <c r="D25" s="20" t="s">
        <v>178</v>
      </c>
      <c r="E25" s="20" t="s">
        <v>3317</v>
      </c>
      <c r="F25" s="20"/>
      <c r="G25" s="20" t="s">
        <v>3362</v>
      </c>
      <c r="H25" s="53"/>
      <c r="I25" s="53"/>
      <c r="J25" s="53"/>
      <c r="K25" s="53"/>
      <c r="L25" s="11"/>
      <c r="M25" s="11"/>
      <c r="N25" s="398"/>
      <c r="O25" s="11"/>
      <c r="P25" s="11"/>
      <c r="Q25" s="367" t="s">
        <v>186</v>
      </c>
      <c r="R25" s="728"/>
      <c r="S25" s="728"/>
      <c r="T25" s="728"/>
      <c r="U25" s="728"/>
      <c r="V25" s="728"/>
    </row>
    <row r="26" spans="4:22" s="347" customFormat="1">
      <c r="D26" s="20" t="s">
        <v>178</v>
      </c>
      <c r="E26" s="20" t="s">
        <v>3317</v>
      </c>
      <c r="F26" s="20"/>
      <c r="G26" s="20" t="s">
        <v>3362</v>
      </c>
      <c r="H26" s="53"/>
      <c r="I26" s="53"/>
      <c r="J26" s="53"/>
      <c r="K26" s="53"/>
      <c r="L26" s="11"/>
      <c r="M26" s="11"/>
      <c r="N26" s="398"/>
      <c r="O26" s="11"/>
      <c r="P26" s="11"/>
      <c r="Q26" s="367" t="s">
        <v>186</v>
      </c>
      <c r="R26" s="728"/>
      <c r="S26" s="728"/>
      <c r="T26" s="728"/>
      <c r="U26" s="728"/>
      <c r="V26" s="728"/>
    </row>
    <row r="27" spans="4:22" s="347" customFormat="1">
      <c r="D27" s="20" t="s">
        <v>178</v>
      </c>
      <c r="E27" s="20" t="s">
        <v>3317</v>
      </c>
      <c r="F27" s="20"/>
      <c r="G27" s="20" t="s">
        <v>3362</v>
      </c>
      <c r="H27" s="53"/>
      <c r="I27" s="53"/>
      <c r="J27" s="53"/>
      <c r="K27" s="53"/>
      <c r="L27" s="11"/>
      <c r="M27" s="11"/>
      <c r="N27" s="398"/>
      <c r="O27" s="11"/>
      <c r="P27" s="11"/>
      <c r="Q27" s="367" t="s">
        <v>186</v>
      </c>
      <c r="R27" s="728"/>
      <c r="S27" s="728"/>
      <c r="T27" s="728"/>
      <c r="U27" s="728"/>
      <c r="V27" s="728"/>
    </row>
    <row r="28" spans="4:22" s="347" customFormat="1">
      <c r="D28" s="20" t="s">
        <v>178</v>
      </c>
      <c r="E28" s="20" t="s">
        <v>3317</v>
      </c>
      <c r="F28" s="20"/>
      <c r="G28" s="20" t="s">
        <v>3362</v>
      </c>
      <c r="H28" s="53"/>
      <c r="I28" s="53"/>
      <c r="J28" s="53"/>
      <c r="K28" s="53"/>
      <c r="L28" s="11"/>
      <c r="M28" s="11"/>
      <c r="N28" s="398"/>
      <c r="O28" s="11"/>
      <c r="P28" s="11"/>
      <c r="Q28" s="367" t="s">
        <v>186</v>
      </c>
      <c r="R28" s="728"/>
      <c r="S28" s="728"/>
      <c r="T28" s="728"/>
      <c r="U28" s="728"/>
      <c r="V28" s="728"/>
    </row>
    <row r="29" spans="4:22" s="347" customFormat="1">
      <c r="D29" s="20" t="s">
        <v>178</v>
      </c>
      <c r="E29" s="20" t="s">
        <v>3317</v>
      </c>
      <c r="F29" s="20"/>
      <c r="G29" s="20" t="s">
        <v>3362</v>
      </c>
      <c r="H29" s="53"/>
      <c r="I29" s="53"/>
      <c r="J29" s="53"/>
      <c r="K29" s="53"/>
      <c r="L29" s="11"/>
      <c r="M29" s="11"/>
      <c r="N29" s="398"/>
      <c r="O29" s="11"/>
      <c r="P29" s="11"/>
      <c r="Q29" s="367" t="s">
        <v>186</v>
      </c>
      <c r="R29" s="728"/>
      <c r="S29" s="728"/>
      <c r="T29" s="728"/>
      <c r="U29" s="728"/>
      <c r="V29" s="728"/>
    </row>
    <row r="30" spans="4:22" s="347" customFormat="1">
      <c r="D30" s="20" t="s">
        <v>178</v>
      </c>
      <c r="E30" s="20" t="s">
        <v>3317</v>
      </c>
      <c r="F30" s="20"/>
      <c r="G30" s="20" t="s">
        <v>3362</v>
      </c>
      <c r="H30" s="53"/>
      <c r="I30" s="53"/>
      <c r="J30" s="53"/>
      <c r="K30" s="53"/>
      <c r="L30" s="11"/>
      <c r="M30" s="11"/>
      <c r="N30" s="398"/>
      <c r="O30" s="11"/>
      <c r="P30" s="11"/>
      <c r="Q30" s="367" t="s">
        <v>186</v>
      </c>
      <c r="R30" s="728"/>
      <c r="S30" s="728"/>
      <c r="T30" s="728"/>
      <c r="U30" s="728"/>
      <c r="V30" s="728"/>
    </row>
    <row r="31" spans="4:22" s="347" customFormat="1">
      <c r="D31" s="20" t="s">
        <v>178</v>
      </c>
      <c r="E31" s="20" t="s">
        <v>3317</v>
      </c>
      <c r="F31" s="20"/>
      <c r="G31" s="20" t="s">
        <v>3362</v>
      </c>
      <c r="H31" s="53"/>
      <c r="I31" s="53"/>
      <c r="J31" s="53"/>
      <c r="K31" s="53"/>
      <c r="L31" s="11"/>
      <c r="M31" s="11"/>
      <c r="N31" s="398"/>
      <c r="O31" s="11"/>
      <c r="P31" s="11"/>
      <c r="Q31" s="367" t="s">
        <v>186</v>
      </c>
      <c r="R31" s="728"/>
      <c r="S31" s="728"/>
      <c r="T31" s="728"/>
      <c r="U31" s="728"/>
      <c r="V31" s="728"/>
    </row>
    <row r="32" spans="4:22" s="347" customFormat="1">
      <c r="D32" s="20" t="s">
        <v>178</v>
      </c>
      <c r="E32" s="20" t="s">
        <v>3317</v>
      </c>
      <c r="F32" s="20"/>
      <c r="G32" s="20" t="s">
        <v>3362</v>
      </c>
      <c r="H32" s="53"/>
      <c r="I32" s="53"/>
      <c r="J32" s="53"/>
      <c r="K32" s="53"/>
      <c r="L32" s="11"/>
      <c r="M32" s="11"/>
      <c r="N32" s="398"/>
      <c r="O32" s="11"/>
      <c r="P32" s="11"/>
      <c r="Q32" s="367" t="s">
        <v>186</v>
      </c>
      <c r="R32" s="728"/>
      <c r="S32" s="728"/>
      <c r="T32" s="728"/>
      <c r="U32" s="728"/>
      <c r="V32" s="728"/>
    </row>
    <row r="33" spans="2:22" s="347" customFormat="1">
      <c r="B33" s="20"/>
      <c r="C33" s="20"/>
      <c r="D33" s="20" t="s">
        <v>178</v>
      </c>
      <c r="E33" s="20" t="s">
        <v>3317</v>
      </c>
      <c r="F33" s="20"/>
      <c r="G33" s="20" t="s">
        <v>3362</v>
      </c>
      <c r="H33" s="53"/>
      <c r="I33" s="53"/>
      <c r="J33" s="53"/>
      <c r="K33" s="53"/>
      <c r="L33" s="11"/>
      <c r="M33" s="11"/>
      <c r="N33" s="398"/>
      <c r="O33" s="11"/>
      <c r="P33" s="11"/>
      <c r="Q33" s="367" t="s">
        <v>186</v>
      </c>
      <c r="R33" s="728"/>
      <c r="S33" s="728"/>
      <c r="T33" s="728"/>
      <c r="U33" s="728"/>
      <c r="V33" s="728"/>
    </row>
    <row r="34" spans="2:22" s="347" customFormat="1">
      <c r="B34" s="20"/>
      <c r="C34" s="20"/>
      <c r="D34" s="20" t="s">
        <v>178</v>
      </c>
      <c r="E34" s="20" t="s">
        <v>3317</v>
      </c>
      <c r="F34" s="20"/>
      <c r="G34" s="20" t="s">
        <v>3362</v>
      </c>
      <c r="H34" s="53"/>
      <c r="I34" s="53"/>
      <c r="J34" s="53"/>
      <c r="K34" s="53"/>
      <c r="L34" s="11"/>
      <c r="M34" s="11"/>
      <c r="N34" s="398"/>
      <c r="O34" s="11"/>
      <c r="P34" s="11"/>
      <c r="Q34" s="367" t="s">
        <v>186</v>
      </c>
      <c r="R34" s="728"/>
      <c r="S34" s="728"/>
      <c r="T34" s="728"/>
      <c r="U34" s="728"/>
      <c r="V34" s="728"/>
    </row>
    <row r="35" spans="2:22" s="347" customFormat="1" ht="13.9">
      <c r="B35" s="353"/>
      <c r="C35" s="353"/>
      <c r="D35" s="353"/>
      <c r="E35" s="720" t="s">
        <v>3364</v>
      </c>
      <c r="F35" s="353"/>
      <c r="G35" s="353"/>
      <c r="H35" s="355"/>
      <c r="I35" s="355"/>
      <c r="J35" s="355"/>
      <c r="K35" s="355"/>
      <c r="L35" s="355"/>
      <c r="M35" s="355"/>
      <c r="N35" s="355"/>
      <c r="O35" s="372"/>
      <c r="P35" s="372"/>
      <c r="Q35" s="367"/>
      <c r="R35" s="1119">
        <f>SUM(R14:R34)</f>
        <v>0</v>
      </c>
      <c r="S35" s="1119">
        <f t="shared" ref="S35:V35" si="0">SUM(S14:S34)</f>
        <v>0</v>
      </c>
      <c r="T35" s="1119">
        <f t="shared" si="0"/>
        <v>0</v>
      </c>
      <c r="U35" s="1119">
        <f t="shared" si="0"/>
        <v>0</v>
      </c>
      <c r="V35" s="1119">
        <f t="shared" si="0"/>
        <v>0</v>
      </c>
    </row>
    <row r="36" spans="2:22" s="347" customFormat="1">
      <c r="B36" s="353"/>
      <c r="C36" s="353"/>
      <c r="D36" s="353"/>
      <c r="E36" s="353"/>
      <c r="F36" s="353"/>
      <c r="G36" s="353"/>
      <c r="H36" s="355"/>
      <c r="I36" s="355"/>
      <c r="J36" s="355"/>
      <c r="K36" s="355"/>
      <c r="L36" s="355"/>
      <c r="M36" s="355"/>
      <c r="N36" s="355"/>
      <c r="O36" s="372"/>
      <c r="P36" s="372"/>
      <c r="Q36" s="367"/>
      <c r="R36" s="353"/>
      <c r="S36" s="353"/>
      <c r="T36" s="13"/>
      <c r="U36" s="371"/>
      <c r="V36" s="367"/>
    </row>
    <row r="37" spans="2:22" s="347" customFormat="1" ht="13.5" customHeight="1">
      <c r="B37" s="11"/>
      <c r="C37" s="11"/>
      <c r="D37" s="11"/>
      <c r="E37" s="11"/>
      <c r="F37" s="11"/>
      <c r="G37" s="11"/>
      <c r="H37" s="11"/>
      <c r="I37" s="11"/>
      <c r="J37" s="11"/>
      <c r="K37" s="11"/>
      <c r="L37" s="11"/>
      <c r="M37" s="11"/>
      <c r="N37" s="11"/>
      <c r="O37" s="11"/>
      <c r="P37" s="11"/>
      <c r="Q37" s="11"/>
      <c r="R37" s="11"/>
      <c r="S37" s="11"/>
      <c r="T37" s="11"/>
      <c r="U37" s="11"/>
      <c r="V37" s="11"/>
    </row>
    <row r="38" spans="2:22" s="347" customFormat="1" ht="15">
      <c r="B38" s="387" t="s">
        <v>3365</v>
      </c>
      <c r="C38" s="27"/>
      <c r="D38" s="27"/>
      <c r="E38" s="27"/>
      <c r="F38" s="27"/>
      <c r="G38" s="27"/>
      <c r="H38" s="27"/>
      <c r="I38" s="27"/>
      <c r="J38" s="27"/>
      <c r="K38" s="27"/>
      <c r="L38" s="27"/>
      <c r="M38" s="27"/>
      <c r="N38" s="27"/>
      <c r="O38" s="27"/>
      <c r="P38" s="27"/>
      <c r="Q38" s="27"/>
      <c r="R38" s="27"/>
      <c r="S38" s="27"/>
      <c r="T38" s="27"/>
      <c r="U38" s="27"/>
      <c r="V38" s="27"/>
    </row>
    <row r="39" spans="2:22" s="347" customFormat="1">
      <c r="B39" s="353"/>
      <c r="C39" s="353"/>
      <c r="D39" s="353"/>
      <c r="E39" s="353"/>
      <c r="F39" s="353"/>
      <c r="G39" s="353"/>
      <c r="H39" s="355"/>
      <c r="I39" s="355"/>
      <c r="J39" s="355"/>
      <c r="K39" s="355"/>
      <c r="L39" s="355"/>
      <c r="M39" s="355"/>
      <c r="N39" s="355"/>
      <c r="O39" s="372"/>
      <c r="P39" s="372"/>
      <c r="Q39" s="367"/>
      <c r="R39" s="353"/>
      <c r="S39" s="353"/>
      <c r="T39" s="13"/>
      <c r="U39" s="371"/>
      <c r="V39" s="367"/>
    </row>
    <row r="40" spans="2:22" s="347" customFormat="1" ht="15">
      <c r="B40" s="387"/>
      <c r="C40" s="388" t="s">
        <v>3366</v>
      </c>
      <c r="D40" s="27"/>
      <c r="E40" s="27"/>
      <c r="F40" s="27"/>
      <c r="G40" s="27"/>
      <c r="H40" s="27"/>
      <c r="I40" s="27"/>
      <c r="J40" s="27"/>
      <c r="K40" s="27"/>
      <c r="L40" s="27"/>
      <c r="M40" s="27"/>
      <c r="N40" s="27"/>
      <c r="O40" s="27"/>
      <c r="P40" s="27"/>
      <c r="Q40" s="27"/>
      <c r="R40" s="27"/>
      <c r="S40" s="27"/>
      <c r="T40" s="27"/>
      <c r="U40" s="27"/>
      <c r="V40" s="27"/>
    </row>
    <row r="41" spans="2:22" s="347" customFormat="1">
      <c r="B41" s="353"/>
      <c r="C41" s="898"/>
      <c r="D41" s="353"/>
      <c r="E41" s="353"/>
      <c r="F41" s="353"/>
      <c r="G41" s="353"/>
      <c r="H41" s="355"/>
      <c r="I41" s="355"/>
      <c r="J41" s="355"/>
      <c r="K41" s="355"/>
      <c r="L41" s="355"/>
      <c r="M41" s="355"/>
      <c r="N41" s="355"/>
      <c r="O41" s="372"/>
      <c r="P41" s="372"/>
      <c r="Q41" s="367"/>
      <c r="R41" s="353"/>
      <c r="S41" s="353"/>
      <c r="T41" s="13"/>
      <c r="U41" s="371"/>
      <c r="V41" s="367"/>
    </row>
    <row r="42" spans="2:22" s="347" customFormat="1">
      <c r="B42" s="20"/>
      <c r="C42" s="20"/>
      <c r="D42" s="20" t="s">
        <v>178</v>
      </c>
      <c r="E42" s="20" t="s">
        <v>3317</v>
      </c>
      <c r="F42" s="20"/>
      <c r="G42" s="20" t="s">
        <v>3362</v>
      </c>
      <c r="H42" s="53"/>
      <c r="I42" s="53"/>
      <c r="J42" s="53"/>
      <c r="K42" s="53"/>
      <c r="L42" s="11"/>
      <c r="M42" s="11"/>
      <c r="N42" s="11"/>
      <c r="O42" s="11"/>
      <c r="P42" s="11"/>
      <c r="Q42" s="367" t="s">
        <v>186</v>
      </c>
      <c r="R42" s="728"/>
      <c r="S42" s="728"/>
      <c r="T42" s="728"/>
      <c r="U42" s="728"/>
      <c r="V42" s="728"/>
    </row>
    <row r="43" spans="2:22" s="347" customFormat="1" ht="13.5" customHeight="1">
      <c r="B43" s="20"/>
      <c r="C43" s="20"/>
      <c r="D43" s="20" t="s">
        <v>178</v>
      </c>
      <c r="E43" s="20" t="s">
        <v>3317</v>
      </c>
      <c r="F43" s="20"/>
      <c r="G43" s="20" t="s">
        <v>3362</v>
      </c>
      <c r="H43" s="53"/>
      <c r="I43" s="53"/>
      <c r="J43" s="53"/>
      <c r="K43" s="53"/>
      <c r="L43" s="11"/>
      <c r="M43" s="11"/>
      <c r="N43" s="11"/>
      <c r="O43" s="11"/>
      <c r="P43" s="11"/>
      <c r="Q43" s="367" t="s">
        <v>186</v>
      </c>
      <c r="R43" s="728"/>
      <c r="S43" s="728"/>
      <c r="T43" s="728"/>
      <c r="U43" s="728"/>
      <c r="V43" s="728"/>
    </row>
    <row r="44" spans="2:22" s="347" customFormat="1">
      <c r="B44" s="20"/>
      <c r="C44" s="20"/>
      <c r="D44" s="20" t="s">
        <v>178</v>
      </c>
      <c r="E44" s="20" t="s">
        <v>3317</v>
      </c>
      <c r="F44" s="20" t="s">
        <v>3367</v>
      </c>
      <c r="G44" s="20" t="s">
        <v>3362</v>
      </c>
      <c r="H44" s="53"/>
      <c r="I44" s="53"/>
      <c r="J44" s="53"/>
      <c r="K44" s="53"/>
      <c r="L44" s="11"/>
      <c r="M44" s="11"/>
      <c r="N44" s="11"/>
      <c r="O44" s="11"/>
      <c r="P44" s="11"/>
      <c r="Q44" s="367" t="s">
        <v>186</v>
      </c>
      <c r="R44" s="728"/>
      <c r="S44" s="728"/>
      <c r="T44" s="728"/>
      <c r="U44" s="728"/>
      <c r="V44" s="728"/>
    </row>
    <row r="45" spans="2:22" s="347" customFormat="1" ht="13.9">
      <c r="B45" s="353"/>
      <c r="C45" s="353"/>
      <c r="D45" s="353"/>
      <c r="E45" s="720" t="s">
        <v>3368</v>
      </c>
      <c r="F45" s="353"/>
      <c r="G45" s="353"/>
      <c r="H45" s="355"/>
      <c r="I45" s="355"/>
      <c r="J45" s="355"/>
      <c r="K45" s="355"/>
      <c r="L45" s="355"/>
      <c r="M45" s="355"/>
      <c r="N45" s="355"/>
      <c r="O45" s="372"/>
      <c r="P45" s="372"/>
      <c r="Q45" s="367"/>
      <c r="R45" s="1119">
        <f>SUM(R42:R44)</f>
        <v>0</v>
      </c>
      <c r="S45" s="1119">
        <f>SUM(S42:S44)</f>
        <v>0</v>
      </c>
      <c r="T45" s="1119">
        <f>SUM(T42:T44)</f>
        <v>0</v>
      </c>
      <c r="U45" s="1119">
        <f>SUM(U42:U44)</f>
        <v>0</v>
      </c>
      <c r="V45" s="1119">
        <f>SUM(V42:V44)</f>
        <v>0</v>
      </c>
    </row>
    <row r="46" spans="2:22" s="347" customFormat="1">
      <c r="B46" s="353"/>
      <c r="C46" s="353"/>
      <c r="D46" s="353"/>
      <c r="E46" s="353"/>
      <c r="F46" s="353"/>
      <c r="G46" s="353"/>
      <c r="H46" s="355"/>
      <c r="I46" s="355"/>
      <c r="J46" s="355"/>
      <c r="K46" s="355"/>
      <c r="L46" s="355"/>
      <c r="M46" s="355"/>
      <c r="N46" s="355"/>
      <c r="O46" s="372"/>
      <c r="P46" s="372"/>
      <c r="Q46" s="367"/>
      <c r="R46" s="353"/>
      <c r="S46" s="353"/>
      <c r="T46" s="13"/>
      <c r="U46" s="371"/>
      <c r="V46" s="367"/>
    </row>
    <row r="47" spans="2:22" s="347" customFormat="1">
      <c r="B47" s="353"/>
      <c r="C47" s="353"/>
      <c r="D47" s="353"/>
      <c r="E47" s="353"/>
      <c r="F47" s="353"/>
      <c r="G47" s="353"/>
      <c r="H47" s="355"/>
      <c r="I47" s="355"/>
      <c r="J47" s="355"/>
      <c r="K47" s="355"/>
      <c r="L47" s="355"/>
      <c r="M47" s="355"/>
      <c r="N47" s="355"/>
      <c r="O47" s="372"/>
      <c r="P47" s="372"/>
      <c r="Q47" s="367"/>
      <c r="R47" s="353"/>
      <c r="S47" s="353"/>
      <c r="T47" s="13"/>
      <c r="U47" s="371"/>
      <c r="V47" s="367"/>
    </row>
    <row r="48" spans="2:22" s="347" customFormat="1" ht="15">
      <c r="B48" s="387" t="s">
        <v>3369</v>
      </c>
      <c r="C48" s="27"/>
      <c r="D48" s="27"/>
      <c r="E48" s="27"/>
      <c r="F48" s="27"/>
      <c r="G48" s="27"/>
      <c r="H48" s="27"/>
      <c r="I48" s="27"/>
      <c r="J48" s="27"/>
      <c r="K48" s="27"/>
      <c r="L48" s="27"/>
      <c r="M48" s="27"/>
      <c r="N48" s="27"/>
      <c r="O48" s="27"/>
      <c r="P48" s="27"/>
      <c r="Q48" s="27"/>
      <c r="R48" s="27"/>
      <c r="S48" s="27"/>
      <c r="T48" s="27"/>
      <c r="U48" s="27"/>
      <c r="V48" s="27"/>
    </row>
    <row r="50" spans="2:22" s="347" customFormat="1">
      <c r="B50" s="20"/>
      <c r="C50" s="20"/>
      <c r="D50" s="20" t="s">
        <v>178</v>
      </c>
      <c r="E50" s="20" t="s">
        <v>3317</v>
      </c>
      <c r="F50" s="20"/>
      <c r="G50" s="20" t="s">
        <v>3362</v>
      </c>
      <c r="H50" s="53"/>
      <c r="I50" s="53"/>
      <c r="J50" s="53"/>
      <c r="K50" s="53"/>
      <c r="L50" s="11"/>
      <c r="M50" s="11"/>
      <c r="N50" s="11"/>
      <c r="O50" s="11"/>
      <c r="P50" s="11"/>
      <c r="Q50" s="367" t="s">
        <v>186</v>
      </c>
      <c r="R50" s="728"/>
      <c r="S50" s="728"/>
      <c r="T50" s="728"/>
      <c r="U50" s="728"/>
      <c r="V50" s="728"/>
    </row>
    <row r="51" spans="2:22" s="347" customFormat="1">
      <c r="B51" s="20"/>
      <c r="C51" s="20"/>
      <c r="D51" s="20" t="s">
        <v>178</v>
      </c>
      <c r="E51" s="20" t="s">
        <v>3317</v>
      </c>
      <c r="F51" s="20"/>
      <c r="G51" s="20" t="s">
        <v>3362</v>
      </c>
      <c r="H51" s="53"/>
      <c r="I51" s="53"/>
      <c r="J51" s="53"/>
      <c r="K51" s="53"/>
      <c r="L51" s="11"/>
      <c r="M51" s="11"/>
      <c r="N51" s="11"/>
      <c r="O51" s="11"/>
      <c r="P51" s="11"/>
      <c r="Q51" s="367" t="s">
        <v>186</v>
      </c>
      <c r="R51" s="728"/>
      <c r="S51" s="728"/>
      <c r="T51" s="728"/>
      <c r="U51" s="728"/>
      <c r="V51" s="728"/>
    </row>
    <row r="52" spans="2:22" s="347" customFormat="1">
      <c r="B52" s="20"/>
      <c r="C52" s="20"/>
      <c r="D52" s="20" t="s">
        <v>178</v>
      </c>
      <c r="E52" s="20" t="s">
        <v>3317</v>
      </c>
      <c r="F52" s="20"/>
      <c r="G52" s="20" t="s">
        <v>3362</v>
      </c>
      <c r="H52" s="53"/>
      <c r="I52" s="53"/>
      <c r="J52" s="53"/>
      <c r="K52" s="53"/>
      <c r="L52" s="11"/>
      <c r="M52" s="11"/>
      <c r="N52" s="11"/>
      <c r="O52" s="11"/>
      <c r="P52" s="11"/>
      <c r="Q52" s="367" t="s">
        <v>186</v>
      </c>
      <c r="R52" s="728"/>
      <c r="S52" s="728"/>
      <c r="T52" s="728"/>
      <c r="U52" s="728"/>
      <c r="V52" s="728"/>
    </row>
    <row r="53" spans="2:22" s="347" customFormat="1">
      <c r="B53" s="20"/>
      <c r="C53" s="20"/>
      <c r="D53" s="20" t="s">
        <v>178</v>
      </c>
      <c r="E53" s="20" t="s">
        <v>3317</v>
      </c>
      <c r="F53" s="20"/>
      <c r="G53" s="20" t="s">
        <v>3362</v>
      </c>
      <c r="H53" s="53"/>
      <c r="I53" s="53"/>
      <c r="J53" s="53"/>
      <c r="K53" s="53"/>
      <c r="L53" s="11"/>
      <c r="M53" s="11"/>
      <c r="N53" s="11"/>
      <c r="O53" s="11"/>
      <c r="P53" s="11"/>
      <c r="Q53" s="367" t="s">
        <v>186</v>
      </c>
      <c r="R53" s="728"/>
      <c r="S53" s="728"/>
      <c r="T53" s="728"/>
      <c r="U53" s="728"/>
      <c r="V53" s="728"/>
    </row>
    <row r="54" spans="2:22" s="347" customFormat="1">
      <c r="B54" s="353"/>
      <c r="C54" s="353"/>
      <c r="D54" s="353"/>
      <c r="E54" s="353"/>
      <c r="F54" s="353"/>
      <c r="G54" s="353"/>
      <c r="H54" s="355"/>
      <c r="I54" s="355"/>
      <c r="J54" s="355"/>
      <c r="K54" s="355"/>
      <c r="L54" s="355"/>
      <c r="M54" s="355"/>
      <c r="N54" s="355"/>
      <c r="O54" s="372"/>
      <c r="P54" s="372"/>
      <c r="Q54" s="367"/>
      <c r="R54" s="1111"/>
      <c r="S54" s="1111"/>
      <c r="T54" s="1104"/>
      <c r="U54" s="1112"/>
      <c r="V54" s="367"/>
    </row>
    <row r="55" spans="2:22" s="347" customFormat="1" ht="15">
      <c r="B55" s="387" t="s">
        <v>3354</v>
      </c>
      <c r="C55" s="27"/>
      <c r="D55" s="27"/>
      <c r="E55" s="27"/>
      <c r="F55" s="27"/>
      <c r="G55" s="27"/>
      <c r="H55" s="27"/>
      <c r="I55" s="27"/>
      <c r="J55" s="27"/>
      <c r="K55" s="27"/>
      <c r="L55" s="27"/>
      <c r="M55" s="27"/>
      <c r="N55" s="27"/>
      <c r="O55" s="27"/>
      <c r="P55" s="27"/>
      <c r="Q55" s="27"/>
      <c r="R55" s="27"/>
      <c r="S55" s="27"/>
      <c r="T55" s="27"/>
      <c r="U55" s="27"/>
      <c r="V55" s="27"/>
    </row>
    <row r="56" spans="2:22" s="347" customFormat="1">
      <c r="B56" s="353"/>
      <c r="C56" s="353"/>
      <c r="D56" s="353"/>
      <c r="E56" s="353"/>
      <c r="F56" s="353"/>
      <c r="G56" s="353"/>
      <c r="H56" s="355"/>
      <c r="I56" s="355"/>
      <c r="J56" s="355"/>
      <c r="K56" s="355"/>
      <c r="L56" s="355"/>
      <c r="M56" s="355"/>
      <c r="N56" s="355"/>
      <c r="O56" s="372"/>
      <c r="P56" s="372"/>
      <c r="Q56" s="367"/>
      <c r="R56" s="353"/>
      <c r="S56" s="353"/>
      <c r="T56" s="13"/>
      <c r="U56" s="371"/>
      <c r="V56" s="367"/>
    </row>
    <row r="57" spans="2:22" s="347" customFormat="1">
      <c r="B57" s="20"/>
      <c r="C57" s="20"/>
      <c r="D57" s="20" t="s">
        <v>178</v>
      </c>
      <c r="E57" s="20" t="s">
        <v>3317</v>
      </c>
      <c r="F57" s="20"/>
      <c r="G57" s="20" t="s">
        <v>3362</v>
      </c>
      <c r="H57" s="53"/>
      <c r="I57" s="1316"/>
      <c r="J57" s="53"/>
      <c r="K57" s="53"/>
      <c r="L57" s="11"/>
      <c r="M57" s="11"/>
      <c r="N57" s="11"/>
      <c r="O57" s="11"/>
      <c r="P57" s="11"/>
      <c r="Q57" s="367" t="s">
        <v>186</v>
      </c>
      <c r="R57" s="728"/>
      <c r="S57" s="728"/>
      <c r="T57" s="728"/>
      <c r="U57" s="728"/>
      <c r="V57" s="728"/>
    </row>
    <row r="58" spans="2:22" s="347" customFormat="1">
      <c r="B58" s="20"/>
      <c r="C58" s="20"/>
      <c r="D58" s="20" t="s">
        <v>178</v>
      </c>
      <c r="E58" s="20" t="s">
        <v>3317</v>
      </c>
      <c r="F58" s="20"/>
      <c r="G58" s="20" t="s">
        <v>3362</v>
      </c>
      <c r="H58" s="53"/>
      <c r="I58" s="1316"/>
      <c r="J58" s="53"/>
      <c r="K58" s="53"/>
      <c r="L58" s="11"/>
      <c r="M58" s="11"/>
      <c r="N58" s="11"/>
      <c r="O58" s="11"/>
      <c r="P58" s="11"/>
      <c r="Q58" s="367" t="s">
        <v>186</v>
      </c>
      <c r="R58" s="728"/>
      <c r="S58" s="728"/>
      <c r="T58" s="728"/>
      <c r="U58" s="728"/>
      <c r="V58" s="728"/>
    </row>
    <row r="59" spans="2:22" s="347" customFormat="1">
      <c r="B59" s="20"/>
      <c r="C59" s="20"/>
      <c r="D59" s="20" t="s">
        <v>178</v>
      </c>
      <c r="E59" s="20" t="s">
        <v>3317</v>
      </c>
      <c r="F59" s="20"/>
      <c r="G59" s="20" t="s">
        <v>3362</v>
      </c>
      <c r="H59" s="53"/>
      <c r="I59" s="53"/>
      <c r="J59" s="53"/>
      <c r="K59" s="53"/>
      <c r="L59" s="11"/>
      <c r="M59" s="11"/>
      <c r="N59" s="11"/>
      <c r="O59" s="11"/>
      <c r="P59" s="11"/>
      <c r="Q59" s="367" t="s">
        <v>186</v>
      </c>
      <c r="R59" s="728"/>
      <c r="S59" s="728"/>
      <c r="T59" s="728"/>
      <c r="U59" s="728"/>
      <c r="V59" s="728"/>
    </row>
    <row r="60" spans="2:22" s="347" customFormat="1">
      <c r="B60" s="20"/>
      <c r="C60" s="20"/>
      <c r="D60" s="20" t="s">
        <v>178</v>
      </c>
      <c r="E60" s="20" t="s">
        <v>3317</v>
      </c>
      <c r="F60" s="20"/>
      <c r="G60" s="20" t="s">
        <v>3362</v>
      </c>
      <c r="H60" s="53"/>
      <c r="I60" s="53"/>
      <c r="J60" s="53"/>
      <c r="K60" s="53"/>
      <c r="L60" s="11"/>
      <c r="M60" s="11"/>
      <c r="N60" s="11"/>
      <c r="O60" s="11"/>
      <c r="P60" s="11"/>
      <c r="Q60" s="367" t="s">
        <v>186</v>
      </c>
      <c r="R60" s="728"/>
      <c r="S60" s="728"/>
      <c r="T60" s="728"/>
      <c r="U60" s="728"/>
      <c r="V60" s="728"/>
    </row>
    <row r="61" spans="2:22" s="347" customFormat="1">
      <c r="B61" s="20"/>
      <c r="C61" s="20"/>
      <c r="D61" s="20" t="s">
        <v>178</v>
      </c>
      <c r="E61" s="20" t="s">
        <v>3317</v>
      </c>
      <c r="F61" s="20"/>
      <c r="G61" s="20" t="s">
        <v>3362</v>
      </c>
      <c r="H61" s="53"/>
      <c r="I61" s="53"/>
      <c r="J61" s="53"/>
      <c r="K61" s="53"/>
      <c r="L61" s="11"/>
      <c r="M61" s="11"/>
      <c r="N61" s="11"/>
      <c r="O61" s="11"/>
      <c r="P61" s="11"/>
      <c r="Q61" s="367" t="s">
        <v>186</v>
      </c>
      <c r="R61" s="728"/>
      <c r="S61" s="728"/>
      <c r="T61" s="728"/>
      <c r="U61" s="728"/>
      <c r="V61" s="728"/>
    </row>
    <row r="62" spans="2:22" s="347" customFormat="1">
      <c r="B62" s="353"/>
      <c r="C62" s="353"/>
      <c r="D62" s="353"/>
      <c r="E62" s="353"/>
      <c r="F62" s="353"/>
      <c r="G62" s="353"/>
      <c r="H62" s="355"/>
      <c r="I62" s="355"/>
      <c r="J62" s="355"/>
      <c r="K62" s="355"/>
      <c r="L62" s="355"/>
      <c r="M62" s="355"/>
      <c r="N62" s="355"/>
      <c r="O62" s="372"/>
      <c r="P62" s="372"/>
      <c r="Q62" s="367"/>
      <c r="R62" s="1111"/>
      <c r="S62" s="1111"/>
      <c r="T62" s="1104"/>
      <c r="U62" s="1112"/>
      <c r="V62" s="1113"/>
    </row>
    <row r="63" spans="2:22" s="347" customFormat="1" ht="13.9">
      <c r="B63" s="353"/>
      <c r="C63" s="353"/>
      <c r="D63" s="353"/>
      <c r="E63" s="720" t="s">
        <v>3370</v>
      </c>
      <c r="F63" s="353"/>
      <c r="G63" s="353"/>
      <c r="H63" s="355"/>
      <c r="I63" s="355"/>
      <c r="J63" s="355"/>
      <c r="K63" s="355"/>
      <c r="L63" s="355"/>
      <c r="M63" s="355"/>
      <c r="N63" s="355"/>
      <c r="O63" s="372"/>
      <c r="P63" s="372"/>
      <c r="Q63" s="367"/>
      <c r="R63" s="1119">
        <f>SUM(R50:R61)</f>
        <v>0</v>
      </c>
      <c r="S63" s="1119">
        <f t="shared" ref="S63:V63" si="1">SUM(S50:S61)</f>
        <v>0</v>
      </c>
      <c r="T63" s="1119">
        <f t="shared" si="1"/>
        <v>0</v>
      </c>
      <c r="U63" s="1119">
        <f t="shared" si="1"/>
        <v>0</v>
      </c>
      <c r="V63" s="1119">
        <f t="shared" si="1"/>
        <v>0</v>
      </c>
    </row>
    <row r="65" spans="1:22" s="347" customFormat="1" ht="15">
      <c r="A65" s="27"/>
      <c r="B65" s="387" t="s">
        <v>3371</v>
      </c>
      <c r="C65" s="27"/>
      <c r="D65" s="27"/>
      <c r="E65" s="27"/>
      <c r="F65" s="27"/>
      <c r="G65" s="27"/>
      <c r="H65" s="27"/>
      <c r="I65" s="27"/>
      <c r="J65" s="27"/>
      <c r="K65" s="27"/>
      <c r="L65" s="27"/>
      <c r="M65" s="27"/>
      <c r="N65" s="27"/>
      <c r="O65" s="27"/>
      <c r="P65" s="27"/>
      <c r="Q65" s="27"/>
      <c r="R65" s="27"/>
      <c r="S65" s="27"/>
      <c r="T65" s="27"/>
      <c r="U65" s="27"/>
      <c r="V65" s="27"/>
    </row>
    <row r="66" spans="1:22" s="347" customFormat="1">
      <c r="A66" s="353"/>
      <c r="B66" s="353"/>
      <c r="C66" s="353"/>
      <c r="D66" s="353"/>
      <c r="E66" s="353"/>
      <c r="F66" s="353"/>
      <c r="G66" s="353"/>
      <c r="H66" s="355"/>
      <c r="I66" s="355"/>
      <c r="J66" s="355"/>
      <c r="K66" s="355"/>
      <c r="L66" s="355"/>
      <c r="M66" s="355"/>
      <c r="N66" s="355"/>
      <c r="O66" s="372"/>
      <c r="P66" s="372"/>
      <c r="Q66" s="367"/>
    </row>
    <row r="67" spans="1:22" s="347" customFormat="1">
      <c r="A67" s="20"/>
      <c r="B67" s="20"/>
      <c r="C67" s="20"/>
      <c r="D67" s="20" t="s">
        <v>178</v>
      </c>
      <c r="E67" s="20" t="s">
        <v>3317</v>
      </c>
      <c r="F67" s="20"/>
      <c r="G67" s="20" t="s">
        <v>3362</v>
      </c>
      <c r="H67" s="355"/>
      <c r="I67" s="355"/>
      <c r="J67" s="355"/>
      <c r="K67" s="355"/>
      <c r="L67" s="11" t="s">
        <v>3372</v>
      </c>
      <c r="M67" s="11"/>
      <c r="N67" s="11"/>
      <c r="O67" s="11"/>
      <c r="P67" s="11" t="s">
        <v>1628</v>
      </c>
      <c r="Q67" s="367" t="s">
        <v>186</v>
      </c>
      <c r="R67" s="1411"/>
      <c r="S67" s="1411"/>
      <c r="T67" s="1411"/>
      <c r="U67" s="1411"/>
      <c r="V67" s="1411"/>
    </row>
    <row r="68" spans="1:22" s="347" customFormat="1">
      <c r="A68" s="353"/>
      <c r="B68" s="353"/>
      <c r="C68" s="353"/>
      <c r="D68" s="20" t="s">
        <v>178</v>
      </c>
      <c r="E68" s="20" t="s">
        <v>3317</v>
      </c>
      <c r="F68" s="20"/>
      <c r="G68" s="20" t="s">
        <v>3362</v>
      </c>
      <c r="H68" s="355"/>
      <c r="I68" s="355"/>
      <c r="J68" s="355"/>
      <c r="K68" s="355"/>
      <c r="L68" s="355" t="s">
        <v>3373</v>
      </c>
      <c r="M68" s="355"/>
      <c r="N68" s="355"/>
      <c r="O68" s="372"/>
      <c r="P68" s="11" t="s">
        <v>1628</v>
      </c>
      <c r="Q68" s="367" t="s">
        <v>186</v>
      </c>
      <c r="R68" s="1411"/>
      <c r="S68" s="1411"/>
      <c r="T68" s="1411"/>
      <c r="U68" s="1411"/>
      <c r="V68" s="1411"/>
    </row>
    <row r="69" spans="1:22" s="347" customFormat="1">
      <c r="A69" s="353"/>
      <c r="B69" s="353"/>
      <c r="C69" s="353"/>
      <c r="D69" s="353"/>
      <c r="E69" s="353"/>
      <c r="F69" s="353"/>
      <c r="G69" s="353"/>
      <c r="H69" s="355"/>
      <c r="I69" s="355"/>
      <c r="J69" s="355"/>
      <c r="K69" s="355"/>
      <c r="L69" s="355"/>
      <c r="M69" s="355"/>
      <c r="N69" s="355"/>
      <c r="O69" s="372"/>
      <c r="P69" s="372"/>
      <c r="Q69" s="367"/>
    </row>
    <row r="70" spans="1:22" s="347" customFormat="1" ht="17.649999999999999">
      <c r="A70" s="28" t="s">
        <v>190</v>
      </c>
      <c r="B70" s="28"/>
      <c r="C70" s="27"/>
      <c r="D70" s="27"/>
      <c r="E70" s="27"/>
      <c r="F70" s="27"/>
      <c r="G70" s="27"/>
      <c r="H70" s="27"/>
      <c r="I70" s="27"/>
      <c r="J70" s="27"/>
      <c r="K70" s="27"/>
      <c r="L70" s="27"/>
      <c r="M70" s="27"/>
      <c r="N70" s="27"/>
      <c r="O70" s="27"/>
      <c r="P70" s="27"/>
      <c r="Q70" s="27"/>
      <c r="R70" s="27"/>
      <c r="S70" s="27"/>
      <c r="T70" s="27"/>
      <c r="U70" s="27"/>
      <c r="V70" s="27"/>
    </row>
    <row r="71" spans="1:22" s="347" customFormat="1">
      <c r="A71" s="11"/>
      <c r="B71" s="11"/>
      <c r="C71" s="11"/>
      <c r="D71" s="11"/>
      <c r="E71" s="11"/>
      <c r="F71" s="11"/>
      <c r="G71" s="11"/>
      <c r="H71" s="11"/>
      <c r="I71" s="11"/>
      <c r="J71" s="11"/>
      <c r="K71" s="11"/>
      <c r="L71" s="11"/>
      <c r="M71" s="11"/>
      <c r="N71" s="11"/>
      <c r="O71" s="11"/>
      <c r="P71" s="11"/>
      <c r="Q71" s="11"/>
      <c r="R71" s="11"/>
      <c r="S71" s="11"/>
      <c r="T71" s="11"/>
      <c r="U71" s="11"/>
      <c r="V71" s="11"/>
    </row>
    <row r="72" spans="1:22" s="347" customFormat="1" ht="15">
      <c r="A72" s="27"/>
      <c r="B72" s="387"/>
      <c r="C72" s="388" t="s">
        <v>3094</v>
      </c>
      <c r="D72" s="27"/>
      <c r="E72" s="27"/>
      <c r="F72" s="27"/>
      <c r="G72" s="27"/>
      <c r="H72" s="27"/>
      <c r="I72" s="27"/>
      <c r="J72" s="27"/>
      <c r="K72" s="27"/>
      <c r="L72" s="27"/>
      <c r="M72" s="27"/>
      <c r="N72" s="27"/>
      <c r="O72" s="27"/>
      <c r="P72" s="27"/>
      <c r="Q72" s="27"/>
      <c r="R72" s="27"/>
      <c r="S72" s="27"/>
      <c r="T72" s="27"/>
      <c r="U72" s="27"/>
      <c r="V72" s="27"/>
    </row>
    <row r="73" spans="1:22" s="347" customFormat="1" ht="15">
      <c r="A73" s="11"/>
      <c r="B73" s="25"/>
      <c r="C73" s="390"/>
      <c r="D73" s="11"/>
      <c r="E73" s="11"/>
      <c r="F73" s="11"/>
      <c r="G73" s="11"/>
      <c r="H73" s="11"/>
      <c r="I73" s="11"/>
      <c r="J73" s="11"/>
      <c r="K73" s="11"/>
      <c r="L73" s="11"/>
      <c r="M73" s="11"/>
      <c r="N73" s="11"/>
      <c r="O73" s="11"/>
      <c r="P73" s="11"/>
      <c r="Q73" s="11"/>
    </row>
    <row r="74" spans="1:22" s="347" customFormat="1">
      <c r="A74" s="20"/>
      <c r="B74" s="20"/>
      <c r="C74" s="20"/>
      <c r="D74" s="20" t="s">
        <v>55</v>
      </c>
      <c r="E74" s="20"/>
      <c r="F74" s="20"/>
      <c r="G74" s="20" t="s">
        <v>3362</v>
      </c>
      <c r="H74" s="20"/>
      <c r="I74" s="20"/>
      <c r="J74" s="20"/>
      <c r="K74" s="20"/>
      <c r="L74" s="11"/>
      <c r="M74" s="20" t="s">
        <v>3374</v>
      </c>
      <c r="N74" s="20"/>
      <c r="O74" s="11"/>
      <c r="P74" s="11" t="s">
        <v>1628</v>
      </c>
      <c r="Q74" s="367" t="s">
        <v>186</v>
      </c>
      <c r="R74" s="1411"/>
      <c r="S74" s="1411"/>
      <c r="T74" s="1411"/>
      <c r="U74" s="1411"/>
      <c r="V74" s="1411"/>
    </row>
    <row r="75" spans="1:22" s="347" customFormat="1">
      <c r="A75" s="20"/>
      <c r="B75" s="20"/>
      <c r="C75" s="20"/>
      <c r="D75" s="20" t="s">
        <v>55</v>
      </c>
      <c r="E75" s="20"/>
      <c r="F75" s="20"/>
      <c r="G75" s="20" t="s">
        <v>3362</v>
      </c>
      <c r="H75" s="20"/>
      <c r="I75" s="20"/>
      <c r="J75" s="20"/>
      <c r="K75" s="20"/>
      <c r="L75" s="11"/>
      <c r="M75" s="20" t="s">
        <v>3375</v>
      </c>
      <c r="N75" s="20"/>
      <c r="O75" s="11"/>
      <c r="P75" s="11" t="s">
        <v>1628</v>
      </c>
      <c r="Q75" s="367" t="s">
        <v>186</v>
      </c>
      <c r="R75" s="1411"/>
      <c r="S75" s="1411"/>
      <c r="T75" s="1411"/>
      <c r="U75" s="1411"/>
      <c r="V75" s="1411"/>
    </row>
    <row r="76" spans="1:22" s="347" customFormat="1" ht="17.25" customHeight="1">
      <c r="A76" s="11"/>
      <c r="B76" s="11"/>
      <c r="C76" s="11"/>
      <c r="D76" s="11"/>
      <c r="E76" s="11"/>
      <c r="F76" s="11"/>
      <c r="G76" s="11"/>
      <c r="H76" s="11"/>
      <c r="I76" s="11"/>
      <c r="J76" s="11"/>
      <c r="K76" s="11"/>
      <c r="L76" s="11"/>
      <c r="M76" s="11"/>
      <c r="N76" s="11"/>
      <c r="O76" s="11"/>
      <c r="P76" s="11"/>
      <c r="Q76" s="11"/>
    </row>
    <row r="77" spans="1:22" s="347" customFormat="1" ht="17.649999999999999">
      <c r="A77" s="28" t="s">
        <v>3277</v>
      </c>
      <c r="B77" s="28"/>
      <c r="C77" s="27"/>
      <c r="D77" s="27"/>
      <c r="E77" s="27"/>
      <c r="F77" s="27"/>
      <c r="G77" s="27"/>
      <c r="H77" s="27"/>
      <c r="I77" s="27"/>
      <c r="J77" s="27"/>
      <c r="K77" s="27"/>
      <c r="L77" s="27"/>
      <c r="M77" s="27"/>
      <c r="N77" s="27"/>
      <c r="O77" s="27"/>
      <c r="P77" s="27"/>
      <c r="Q77" s="27"/>
      <c r="R77" s="27"/>
      <c r="S77" s="27"/>
      <c r="T77" s="27"/>
      <c r="U77" s="27"/>
      <c r="V77" s="27"/>
    </row>
    <row r="78" spans="1:22" s="347" customFormat="1" ht="15">
      <c r="A78" s="11"/>
      <c r="B78" s="25"/>
      <c r="C78" s="390"/>
      <c r="D78" s="11"/>
      <c r="E78" s="11"/>
      <c r="F78" s="11"/>
      <c r="G78" s="11"/>
      <c r="H78" s="11"/>
      <c r="I78" s="11"/>
      <c r="J78" s="11"/>
      <c r="K78" s="11"/>
      <c r="L78" s="11"/>
      <c r="M78" s="11"/>
      <c r="N78" s="11"/>
      <c r="O78" s="11"/>
      <c r="P78" s="11"/>
      <c r="Q78" s="11"/>
    </row>
    <row r="79" spans="1:22" s="347" customFormat="1">
      <c r="A79" s="11"/>
      <c r="B79" s="11"/>
      <c r="C79" s="11"/>
      <c r="D79" s="11"/>
      <c r="E79" s="11"/>
      <c r="F79" s="11"/>
      <c r="G79" s="11"/>
      <c r="H79" s="11"/>
      <c r="I79" s="11"/>
      <c r="J79" s="11"/>
      <c r="K79" s="11"/>
      <c r="L79" s="11"/>
      <c r="M79" s="20" t="s">
        <v>3374</v>
      </c>
      <c r="N79" s="11"/>
      <c r="O79" s="11" t="s">
        <v>3099</v>
      </c>
      <c r="P79" s="11"/>
      <c r="Q79" s="11" t="s">
        <v>1836</v>
      </c>
      <c r="R79" s="1411"/>
      <c r="S79" s="1411"/>
      <c r="T79" s="1411"/>
      <c r="U79" s="1411"/>
      <c r="V79" s="1411"/>
    </row>
    <row r="80" spans="1:22" s="347" customFormat="1">
      <c r="A80" s="11"/>
      <c r="B80" s="11"/>
      <c r="C80" s="11"/>
      <c r="D80" s="11"/>
      <c r="E80" s="11"/>
      <c r="F80" s="11"/>
      <c r="G80" s="11"/>
      <c r="H80" s="11"/>
      <c r="I80" s="11"/>
      <c r="J80" s="11"/>
      <c r="K80" s="11"/>
      <c r="L80" s="11"/>
      <c r="M80" s="20" t="s">
        <v>3375</v>
      </c>
      <c r="N80" s="11"/>
      <c r="O80" s="11" t="s">
        <v>3099</v>
      </c>
      <c r="P80" s="11"/>
      <c r="Q80" s="11" t="s">
        <v>1836</v>
      </c>
      <c r="R80" s="1411"/>
      <c r="S80" s="1411"/>
      <c r="T80" s="1411"/>
      <c r="U80" s="1411"/>
      <c r="V80" s="1411"/>
    </row>
    <row r="89" spans="1:22" s="347" customFormat="1" ht="17.649999999999999">
      <c r="A89" s="28"/>
      <c r="B89" s="28"/>
      <c r="C89" s="28"/>
      <c r="D89" s="28" t="s">
        <v>1807</v>
      </c>
      <c r="E89" s="28"/>
      <c r="F89" s="28"/>
      <c r="G89" s="28"/>
      <c r="H89" s="28"/>
      <c r="I89" s="28"/>
      <c r="J89" s="28"/>
      <c r="K89" s="28"/>
      <c r="L89" s="28"/>
      <c r="M89" s="28"/>
      <c r="N89" s="28"/>
      <c r="O89" s="28"/>
      <c r="P89" s="28"/>
      <c r="Q89" s="28"/>
      <c r="R89" s="28"/>
      <c r="S89" s="28"/>
      <c r="T89" s="28"/>
      <c r="U89" s="28"/>
      <c r="V89" s="28"/>
    </row>
  </sheetData>
  <dataValidations count="1">
    <dataValidation type="list" allowBlank="1" showInputMessage="1" showErrorMessage="1" sqref="K63:K64 K14:K36 K50:K55 K57:K61 K42:K47" xr:uid="{17BEED92-4960-4BA9-A625-B4BE791F5DFA}">
      <formula1>"To be constructed, Under construction, Completed,Other"</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1585DF78-B8F3-4E29-9A37-64803A7777D9}">
            <xm:f>Cover!$E$15&lt;&gt;R$6</xm:f>
            <x14:dxf>
              <fill>
                <patternFill>
                  <bgColor theme="0" tint="-0.24994659260841701"/>
                </patternFill>
              </fill>
            </x14:dxf>
          </x14:cfRule>
          <x14:cfRule type="expression" priority="2" id="{E3F55062-B436-4375-A20B-EB6947116A40}">
            <xm:f>Cover!$E$15=R$6</xm:f>
            <x14:dxf>
              <fill>
                <patternFill>
                  <bgColor theme="7" tint="0.59996337778862885"/>
                </patternFill>
              </fill>
            </x14:dxf>
          </x14:cfRule>
          <xm:sqref>R14:V34</xm:sqref>
        </x14:conditionalFormatting>
        <x14:conditionalFormatting xmlns:xm="http://schemas.microsoft.com/office/excel/2006/main">
          <x14:cfRule type="expression" priority="27" id="{85CE8324-E069-4E2D-8A72-B670CC72451E}">
            <xm:f>Cover!$E$15&lt;&gt;R$6</xm:f>
            <x14:dxf>
              <fill>
                <patternFill>
                  <bgColor theme="0" tint="-0.24994659260841701"/>
                </patternFill>
              </fill>
            </x14:dxf>
          </x14:cfRule>
          <x14:cfRule type="expression" priority="28" id="{7E61D0A3-AAB0-4F3A-9C9A-3DA4E3761967}">
            <xm:f>Cover!$E$15=R$6</xm:f>
            <x14:dxf>
              <fill>
                <patternFill>
                  <bgColor theme="7" tint="0.59996337778862885"/>
                </patternFill>
              </fill>
            </x14:dxf>
          </x14:cfRule>
          <xm:sqref>R42:V44</xm:sqref>
        </x14:conditionalFormatting>
        <x14:conditionalFormatting xmlns:xm="http://schemas.microsoft.com/office/excel/2006/main">
          <x14:cfRule type="expression" priority="11" id="{CA7E90A6-20CB-415E-B749-32ADCEBD82E8}">
            <xm:f>Cover!$E$15&lt;&gt;R$6</xm:f>
            <x14:dxf>
              <fill>
                <patternFill>
                  <bgColor theme="0" tint="-0.24994659260841701"/>
                </patternFill>
              </fill>
            </x14:dxf>
          </x14:cfRule>
          <x14:cfRule type="expression" priority="12" id="{2214CEB2-29F6-4E80-B204-CE603A623EFE}">
            <xm:f>Cover!$E$15=R$6</xm:f>
            <x14:dxf>
              <fill>
                <patternFill>
                  <bgColor theme="7" tint="0.59996337778862885"/>
                </patternFill>
              </fill>
            </x14:dxf>
          </x14:cfRule>
          <xm:sqref>R50:V53</xm:sqref>
        </x14:conditionalFormatting>
        <x14:conditionalFormatting xmlns:xm="http://schemas.microsoft.com/office/excel/2006/main">
          <x14:cfRule type="expression" priority="9" id="{763AF318-61B2-43E7-9B64-29679A3D907A}">
            <xm:f>Cover!$E$15&lt;&gt;R$6</xm:f>
            <x14:dxf>
              <fill>
                <patternFill>
                  <bgColor theme="0" tint="-0.24994659260841701"/>
                </patternFill>
              </fill>
            </x14:dxf>
          </x14:cfRule>
          <x14:cfRule type="expression" priority="10" id="{3926140B-B9EA-437B-AE69-3F4B61655330}">
            <xm:f>Cover!$E$15=R$6</xm:f>
            <x14:dxf>
              <fill>
                <patternFill>
                  <bgColor theme="7" tint="0.59996337778862885"/>
                </patternFill>
              </fill>
            </x14:dxf>
          </x14:cfRule>
          <xm:sqref>R57:V61</xm:sqref>
        </x14:conditionalFormatting>
        <x14:conditionalFormatting xmlns:xm="http://schemas.microsoft.com/office/excel/2006/main">
          <x14:cfRule type="expression" priority="7" id="{8E374175-247D-40F0-9E57-49315F2DD56F}">
            <xm:f>Cover!$E$15&lt;&gt;R$6</xm:f>
            <x14:dxf>
              <fill>
                <patternFill>
                  <bgColor theme="0" tint="-0.24994659260841701"/>
                </patternFill>
              </fill>
            </x14:dxf>
          </x14:cfRule>
          <x14:cfRule type="expression" priority="8" id="{8809426E-11D5-49E5-8CA6-D91DA2B49570}">
            <xm:f>Cover!$E$15=R$6</xm:f>
            <x14:dxf>
              <fill>
                <patternFill>
                  <bgColor theme="7" tint="0.59996337778862885"/>
                </patternFill>
              </fill>
            </x14:dxf>
          </x14:cfRule>
          <xm:sqref>R67:V68</xm:sqref>
        </x14:conditionalFormatting>
        <x14:conditionalFormatting xmlns:xm="http://schemas.microsoft.com/office/excel/2006/main">
          <x14:cfRule type="expression" priority="5" id="{1D17712E-8DDE-4309-B6D4-0B5B52E7662C}">
            <xm:f>Cover!$E$15&lt;&gt;R$6</xm:f>
            <x14:dxf>
              <fill>
                <patternFill>
                  <bgColor theme="0" tint="-0.24994659260841701"/>
                </patternFill>
              </fill>
            </x14:dxf>
          </x14:cfRule>
          <x14:cfRule type="expression" priority="6" id="{233FC068-03FD-4062-B0A5-C85DAA2D95AE}">
            <xm:f>Cover!$E$15=R$6</xm:f>
            <x14:dxf>
              <fill>
                <patternFill>
                  <bgColor theme="7" tint="0.59996337778862885"/>
                </patternFill>
              </fill>
            </x14:dxf>
          </x14:cfRule>
          <xm:sqref>R74:V75</xm:sqref>
        </x14:conditionalFormatting>
        <x14:conditionalFormatting xmlns:xm="http://schemas.microsoft.com/office/excel/2006/main">
          <x14:cfRule type="expression" priority="3" id="{49E368D8-1A9A-4D20-8ECE-9829107C55B0}">
            <xm:f>Cover!$E$15&lt;&gt;R$6</xm:f>
            <x14:dxf>
              <fill>
                <patternFill>
                  <bgColor theme="0" tint="-0.24994659260841701"/>
                </patternFill>
              </fill>
            </x14:dxf>
          </x14:cfRule>
          <x14:cfRule type="expression" priority="4" id="{76B9EF3A-B4AF-45D7-A0DE-EE786C766BFE}">
            <xm:f>Cover!$E$15=R$6</xm:f>
            <x14:dxf>
              <fill>
                <patternFill>
                  <bgColor theme="7" tint="0.59996337778862885"/>
                </patternFill>
              </fill>
            </x14:dxf>
          </x14:cfRule>
          <xm:sqref>R79:V80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1E605-5B55-4CB1-B42B-A860BC2559A1}">
  <sheetPr codeName="Sheet61">
    <tabColor theme="9"/>
    <pageSetUpPr autoPageBreaks="0"/>
  </sheetPr>
  <dimension ref="A1:BK44"/>
  <sheetViews>
    <sheetView zoomScale="55" zoomScaleNormal="55" workbookViewId="0">
      <pane ySplit="4" topLeftCell="A5" activePane="bottomLeft" state="frozen"/>
      <selection pane="bottomLeft" activeCell="K44" sqref="K44:P44"/>
      <selection activeCell="G59" sqref="G59"/>
    </sheetView>
  </sheetViews>
  <sheetFormatPr defaultColWidth="0" defaultRowHeight="13.5"/>
  <cols>
    <col min="1" max="1" width="14.42578125" style="122" customWidth="1"/>
    <col min="2" max="3" width="1.5703125" style="122" customWidth="1"/>
    <col min="4" max="5" width="23.42578125" style="122" bestFit="1" customWidth="1"/>
    <col min="6" max="6" width="18.42578125" style="122" bestFit="1" customWidth="1"/>
    <col min="7" max="7" width="38.5703125" style="122" bestFit="1" customWidth="1"/>
    <col min="8" max="8" width="10.5703125" style="122" bestFit="1" customWidth="1"/>
    <col min="9" max="9" width="11.42578125" style="122" bestFit="1" customWidth="1"/>
    <col min="10" max="10" width="20.5703125" style="122" bestFit="1" customWidth="1"/>
    <col min="11" max="11" width="5.42578125" style="122" bestFit="1" customWidth="1"/>
    <col min="12" max="16" width="13.42578125" style="1147" customWidth="1"/>
    <col min="17" max="21" width="1.5703125" style="122" customWidth="1"/>
    <col min="22" max="22" width="1.5703125" style="122" hidden="1" customWidth="1"/>
    <col min="23" max="63" width="18.42578125" style="122" hidden="1" customWidth="1"/>
    <col min="64" max="16384" width="14" style="122" hidden="1"/>
  </cols>
  <sheetData>
    <row r="1" spans="1:16" s="2" customFormat="1" ht="25.15">
      <c r="A1" s="123" t="s">
        <v>1619</v>
      </c>
      <c r="B1" s="124"/>
      <c r="G1" s="125" t="s">
        <v>1</v>
      </c>
      <c r="L1" s="1141"/>
      <c r="M1" s="1141"/>
      <c r="N1" s="1142"/>
      <c r="O1" s="1141"/>
      <c r="P1" s="1141"/>
    </row>
    <row r="2" spans="1:16" s="2" customFormat="1" ht="25.15">
      <c r="A2" s="4" t="str">
        <f>Cover!$E$13</f>
        <v>Master</v>
      </c>
      <c r="B2" s="124"/>
      <c r="L2" s="1141"/>
      <c r="M2" s="1141"/>
      <c r="N2" s="1141"/>
      <c r="O2" s="1141"/>
      <c r="P2" s="1141"/>
    </row>
    <row r="3" spans="1:16" s="2" customFormat="1" ht="25.5" customHeight="1">
      <c r="A3" s="4">
        <f>Cover!$E$15</f>
        <v>2026</v>
      </c>
      <c r="B3" s="125"/>
      <c r="C3" s="125"/>
      <c r="D3" s="125"/>
      <c r="L3" s="1141"/>
      <c r="M3" s="1141"/>
      <c r="N3" s="1141"/>
      <c r="O3" s="1141"/>
      <c r="P3" s="1141"/>
    </row>
    <row r="4" spans="1:16" s="5" customFormat="1" ht="25.5" thickBot="1">
      <c r="A4" s="126" t="s">
        <v>3376</v>
      </c>
      <c r="B4" s="127"/>
      <c r="L4" s="1143"/>
      <c r="M4" s="1143"/>
      <c r="N4" s="1143"/>
      <c r="O4" s="1143"/>
      <c r="P4" s="1143"/>
    </row>
    <row r="5" spans="1:16" s="128" customFormat="1" ht="17.649999999999999">
      <c r="A5" s="7"/>
      <c r="B5" s="8"/>
      <c r="C5" s="8"/>
      <c r="D5" s="9"/>
      <c r="E5" s="9"/>
      <c r="F5" s="9"/>
      <c r="G5" s="10"/>
      <c r="H5" s="10"/>
      <c r="I5" s="10"/>
      <c r="J5" s="10"/>
      <c r="K5" s="7"/>
      <c r="L5" s="1144" t="s">
        <v>1997</v>
      </c>
      <c r="M5" s="1145"/>
      <c r="N5" s="1145"/>
      <c r="O5" s="1145"/>
      <c r="P5" s="1146"/>
    </row>
    <row r="6" spans="1:16" s="128" customFormat="1" ht="15">
      <c r="A6" s="21"/>
      <c r="B6" s="57"/>
      <c r="C6" s="57"/>
      <c r="D6" s="36" t="s">
        <v>165</v>
      </c>
      <c r="E6" s="36" t="s">
        <v>166</v>
      </c>
      <c r="F6" s="36" t="s">
        <v>1809</v>
      </c>
      <c r="G6" s="37" t="s">
        <v>2775</v>
      </c>
      <c r="H6" s="37" t="s">
        <v>175</v>
      </c>
      <c r="I6" s="37" t="s">
        <v>197</v>
      </c>
      <c r="J6" s="37" t="s">
        <v>1789</v>
      </c>
      <c r="K6" s="37" t="s">
        <v>176</v>
      </c>
      <c r="L6" s="16">
        <v>2022</v>
      </c>
      <c r="M6" s="17">
        <v>2023</v>
      </c>
      <c r="N6" s="17">
        <v>2024</v>
      </c>
      <c r="O6" s="17">
        <v>2025</v>
      </c>
      <c r="P6" s="18">
        <v>2026</v>
      </c>
    </row>
    <row r="7" spans="1:16" s="128" customFormat="1">
      <c r="A7" s="11"/>
      <c r="B7" s="11"/>
      <c r="C7" s="11"/>
      <c r="D7" s="11"/>
      <c r="E7" s="11"/>
      <c r="F7" s="11"/>
      <c r="G7" s="11"/>
      <c r="H7" s="11"/>
      <c r="I7" s="11"/>
      <c r="J7" s="11"/>
      <c r="K7" s="11"/>
      <c r="L7" s="399"/>
      <c r="M7" s="399"/>
      <c r="N7" s="399"/>
      <c r="O7" s="399"/>
      <c r="P7" s="399"/>
    </row>
    <row r="8" spans="1:16" s="27" customFormat="1" ht="18.75" customHeight="1">
      <c r="B8" s="437" t="s">
        <v>3377</v>
      </c>
      <c r="L8" s="1109"/>
      <c r="M8" s="1109"/>
      <c r="N8" s="1109"/>
      <c r="O8" s="1109"/>
      <c r="P8" s="1109"/>
    </row>
    <row r="9" spans="1:16" s="11" customFormat="1" ht="7.5" customHeight="1">
      <c r="B9" s="75"/>
      <c r="L9" s="399"/>
      <c r="M9" s="399"/>
      <c r="N9" s="399"/>
      <c r="O9" s="399"/>
      <c r="P9" s="399"/>
    </row>
    <row r="10" spans="1:16" s="128" customFormat="1" ht="17.649999999999999">
      <c r="A10" s="27"/>
      <c r="B10" s="28" t="s">
        <v>2778</v>
      </c>
      <c r="C10" s="27"/>
      <c r="D10" s="27"/>
      <c r="E10" s="27"/>
      <c r="F10" s="27"/>
      <c r="G10" s="27"/>
      <c r="H10" s="27"/>
      <c r="I10" s="27"/>
      <c r="J10" s="27"/>
      <c r="K10" s="27"/>
      <c r="L10" s="1109"/>
      <c r="M10" s="1109"/>
      <c r="N10" s="1109"/>
      <c r="O10" s="1109"/>
      <c r="P10" s="1109"/>
    </row>
    <row r="11" spans="1:16" s="128" customFormat="1" ht="15">
      <c r="A11" s="21"/>
      <c r="B11" s="57"/>
      <c r="C11" s="57"/>
      <c r="D11" s="36"/>
      <c r="E11" s="36"/>
      <c r="F11" s="36"/>
      <c r="G11" s="37"/>
      <c r="H11" s="37"/>
      <c r="I11" s="37"/>
      <c r="J11" s="37"/>
      <c r="K11" s="37"/>
      <c r="L11" s="1121"/>
      <c r="M11" s="1121"/>
      <c r="N11" s="1121"/>
      <c r="O11" s="1121"/>
      <c r="P11" s="1121"/>
    </row>
    <row r="12" spans="1:16" s="128" customFormat="1" ht="15">
      <c r="A12" s="402" t="s">
        <v>2780</v>
      </c>
      <c r="B12" s="8"/>
      <c r="C12" s="8"/>
      <c r="D12" s="20" t="s">
        <v>202</v>
      </c>
      <c r="E12" s="20" t="s">
        <v>202</v>
      </c>
      <c r="F12" s="20" t="s">
        <v>183</v>
      </c>
      <c r="G12" s="7"/>
      <c r="H12" s="21" t="s">
        <v>185</v>
      </c>
      <c r="I12" s="21"/>
      <c r="J12" s="21" t="s">
        <v>2844</v>
      </c>
      <c r="K12" s="7" t="s">
        <v>186</v>
      </c>
      <c r="L12" s="1117">
        <f t="shared" ref="L12:P14" si="0">SUMIF($F$21:$F$42,$F12,L$21:L$42)</f>
        <v>0</v>
      </c>
      <c r="M12" s="1117">
        <f t="shared" si="0"/>
        <v>0</v>
      </c>
      <c r="N12" s="1117">
        <f t="shared" si="0"/>
        <v>0</v>
      </c>
      <c r="O12" s="1117">
        <f t="shared" si="0"/>
        <v>0</v>
      </c>
      <c r="P12" s="1117">
        <f t="shared" si="0"/>
        <v>0</v>
      </c>
    </row>
    <row r="13" spans="1:16" s="128" customFormat="1" ht="13.5" customHeight="1">
      <c r="A13" s="402" t="s">
        <v>2780</v>
      </c>
      <c r="B13" s="8"/>
      <c r="C13" s="8"/>
      <c r="D13" s="20" t="s">
        <v>202</v>
      </c>
      <c r="E13" s="20" t="s">
        <v>202</v>
      </c>
      <c r="F13" s="20" t="s">
        <v>195</v>
      </c>
      <c r="G13" s="7"/>
      <c r="H13" s="21" t="s">
        <v>185</v>
      </c>
      <c r="I13" s="21"/>
      <c r="J13" s="21" t="s">
        <v>2844</v>
      </c>
      <c r="K13" s="7" t="s">
        <v>186</v>
      </c>
      <c r="L13" s="1117">
        <f t="shared" si="0"/>
        <v>0</v>
      </c>
      <c r="M13" s="1117">
        <f t="shared" si="0"/>
        <v>0</v>
      </c>
      <c r="N13" s="1117">
        <f t="shared" si="0"/>
        <v>0</v>
      </c>
      <c r="O13" s="1117">
        <f t="shared" si="0"/>
        <v>0</v>
      </c>
      <c r="P13" s="1117">
        <f t="shared" si="0"/>
        <v>0</v>
      </c>
    </row>
    <row r="14" spans="1:16" s="128" customFormat="1" ht="13.5" customHeight="1">
      <c r="A14" s="402" t="s">
        <v>2780</v>
      </c>
      <c r="B14" s="8"/>
      <c r="C14" s="8"/>
      <c r="D14" s="20" t="s">
        <v>202</v>
      </c>
      <c r="E14" s="20" t="s">
        <v>202</v>
      </c>
      <c r="F14" s="20" t="s">
        <v>205</v>
      </c>
      <c r="G14" s="7"/>
      <c r="H14" s="21" t="s">
        <v>185</v>
      </c>
      <c r="I14" s="21"/>
      <c r="J14" s="21" t="s">
        <v>2844</v>
      </c>
      <c r="K14" s="7" t="s">
        <v>186</v>
      </c>
      <c r="L14" s="1117">
        <f t="shared" si="0"/>
        <v>0</v>
      </c>
      <c r="M14" s="1117">
        <f t="shared" si="0"/>
        <v>0</v>
      </c>
      <c r="N14" s="1117">
        <f t="shared" si="0"/>
        <v>0</v>
      </c>
      <c r="O14" s="1117">
        <f t="shared" si="0"/>
        <v>0</v>
      </c>
      <c r="P14" s="1117">
        <f t="shared" si="0"/>
        <v>0</v>
      </c>
    </row>
    <row r="15" spans="1:16" s="128" customFormat="1" ht="13.9">
      <c r="A15" s="402" t="s">
        <v>2780</v>
      </c>
      <c r="B15" s="29"/>
      <c r="C15" s="29"/>
      <c r="D15" s="9" t="s">
        <v>202</v>
      </c>
      <c r="E15" s="9" t="s">
        <v>202</v>
      </c>
      <c r="F15" s="9" t="s">
        <v>2878</v>
      </c>
      <c r="G15" s="9"/>
      <c r="H15" s="351" t="s">
        <v>185</v>
      </c>
      <c r="I15" s="351"/>
      <c r="J15" s="116" t="s">
        <v>2844</v>
      </c>
      <c r="K15" s="364" t="s">
        <v>186</v>
      </c>
      <c r="L15" s="1119">
        <f>SUM(L12:L14)</f>
        <v>0</v>
      </c>
      <c r="M15" s="1119">
        <f t="shared" ref="M15:P15" si="1">SUM(M12:M14)</f>
        <v>0</v>
      </c>
      <c r="N15" s="1119">
        <f t="shared" si="1"/>
        <v>0</v>
      </c>
      <c r="O15" s="1119">
        <f t="shared" si="1"/>
        <v>0</v>
      </c>
      <c r="P15" s="1119">
        <f t="shared" si="1"/>
        <v>0</v>
      </c>
    </row>
    <row r="17" spans="2:16" s="128" customFormat="1" ht="17.649999999999999">
      <c r="B17" s="28" t="s">
        <v>2868</v>
      </c>
      <c r="C17" s="27"/>
      <c r="D17" s="27"/>
      <c r="E17" s="27"/>
      <c r="F17" s="27"/>
      <c r="G17" s="27"/>
      <c r="H17" s="27"/>
      <c r="I17" s="27"/>
      <c r="J17" s="27"/>
      <c r="K17" s="27"/>
      <c r="L17" s="1109"/>
      <c r="M17" s="1109"/>
      <c r="N17" s="1109"/>
      <c r="O17" s="1109"/>
      <c r="P17" s="1109"/>
    </row>
    <row r="18" spans="2:16" s="128" customFormat="1" ht="13.5" customHeight="1">
      <c r="B18" s="12"/>
      <c r="C18" s="12"/>
      <c r="D18" s="12"/>
      <c r="E18" s="12"/>
      <c r="F18" s="12"/>
      <c r="G18" s="7"/>
      <c r="H18" s="22"/>
      <c r="I18" s="22"/>
      <c r="J18" s="22"/>
      <c r="K18" s="15"/>
      <c r="L18" s="1103"/>
      <c r="M18" s="1103"/>
      <c r="N18" s="1104"/>
      <c r="O18" s="1105"/>
      <c r="P18" s="1106"/>
    </row>
    <row r="19" spans="2:16" s="128" customFormat="1" ht="14.25" customHeight="1">
      <c r="B19" s="12"/>
      <c r="C19" s="34" t="s">
        <v>183</v>
      </c>
      <c r="D19" s="34"/>
      <c r="E19" s="33"/>
      <c r="F19" s="33"/>
      <c r="G19" s="33"/>
      <c r="H19" s="33"/>
      <c r="I19" s="33"/>
      <c r="J19" s="33"/>
      <c r="K19" s="33"/>
      <c r="L19" s="401"/>
      <c r="M19" s="401"/>
      <c r="N19" s="401"/>
      <c r="O19" s="401"/>
      <c r="P19" s="401"/>
    </row>
    <row r="20" spans="2:16" s="128" customFormat="1" ht="13.5" customHeight="1">
      <c r="B20" s="12"/>
      <c r="C20" s="12"/>
      <c r="D20" s="12"/>
      <c r="E20" s="12"/>
      <c r="F20" s="12"/>
      <c r="G20" s="7"/>
      <c r="H20" s="22"/>
      <c r="I20" s="22"/>
      <c r="J20" s="22"/>
      <c r="K20" s="15"/>
      <c r="L20" s="1103"/>
      <c r="M20" s="1103"/>
      <c r="N20" s="1104"/>
      <c r="O20" s="1105"/>
      <c r="P20" s="1106"/>
    </row>
    <row r="21" spans="2:16" s="128" customFormat="1" ht="13.5" customHeight="1">
      <c r="B21" s="8"/>
      <c r="C21" s="8"/>
      <c r="D21" s="20" t="s">
        <v>202</v>
      </c>
      <c r="E21" s="20" t="s">
        <v>202</v>
      </c>
      <c r="F21" s="20" t="s">
        <v>183</v>
      </c>
      <c r="G21" s="7" t="s">
        <v>184</v>
      </c>
      <c r="H21" s="21" t="s">
        <v>185</v>
      </c>
      <c r="I21" s="21"/>
      <c r="J21" s="21" t="s">
        <v>2844</v>
      </c>
      <c r="K21" s="7" t="s">
        <v>186</v>
      </c>
      <c r="L21" s="728"/>
      <c r="M21" s="728"/>
      <c r="N21" s="728"/>
      <c r="O21" s="728"/>
      <c r="P21" s="728"/>
    </row>
    <row r="22" spans="2:16" s="128" customFormat="1" ht="13.5" customHeight="1">
      <c r="B22" s="8"/>
      <c r="C22" s="8"/>
      <c r="D22" s="20" t="s">
        <v>202</v>
      </c>
      <c r="E22" s="20" t="s">
        <v>202</v>
      </c>
      <c r="F22" s="20" t="s">
        <v>183</v>
      </c>
      <c r="G22" s="7" t="s">
        <v>196</v>
      </c>
      <c r="H22" s="21" t="s">
        <v>185</v>
      </c>
      <c r="I22" s="21"/>
      <c r="J22" s="21" t="s">
        <v>2844</v>
      </c>
      <c r="K22" s="7" t="s">
        <v>186</v>
      </c>
      <c r="L22" s="728"/>
      <c r="M22" s="728"/>
      <c r="N22" s="728"/>
      <c r="O22" s="728"/>
      <c r="P22" s="728"/>
    </row>
    <row r="23" spans="2:16" s="128" customFormat="1" ht="13.5" customHeight="1">
      <c r="B23" s="8"/>
      <c r="C23" s="8"/>
      <c r="D23" s="20" t="s">
        <v>202</v>
      </c>
      <c r="E23" s="20" t="s">
        <v>202</v>
      </c>
      <c r="F23" s="20" t="s">
        <v>183</v>
      </c>
      <c r="G23" s="7" t="s">
        <v>206</v>
      </c>
      <c r="H23" s="21" t="s">
        <v>185</v>
      </c>
      <c r="I23" s="21"/>
      <c r="J23" s="21" t="s">
        <v>2844</v>
      </c>
      <c r="K23" s="7" t="s">
        <v>186</v>
      </c>
      <c r="L23" s="728"/>
      <c r="M23" s="728"/>
      <c r="N23" s="728"/>
      <c r="O23" s="728"/>
      <c r="P23" s="728"/>
    </row>
    <row r="24" spans="2:16" s="128" customFormat="1" ht="13.5" customHeight="1">
      <c r="B24" s="8"/>
      <c r="C24" s="8"/>
      <c r="D24" s="20" t="s">
        <v>202</v>
      </c>
      <c r="E24" s="20" t="s">
        <v>202</v>
      </c>
      <c r="F24" s="20" t="s">
        <v>183</v>
      </c>
      <c r="G24" s="7" t="s">
        <v>213</v>
      </c>
      <c r="H24" s="21" t="s">
        <v>185</v>
      </c>
      <c r="I24" s="21"/>
      <c r="J24" s="21" t="s">
        <v>2844</v>
      </c>
      <c r="K24" s="7" t="s">
        <v>186</v>
      </c>
      <c r="L24" s="728"/>
      <c r="M24" s="728"/>
      <c r="N24" s="728"/>
      <c r="O24" s="728"/>
      <c r="P24" s="728"/>
    </row>
    <row r="25" spans="2:16" s="128" customFormat="1" ht="13.5" customHeight="1">
      <c r="B25" s="8"/>
      <c r="C25" s="8"/>
      <c r="D25" s="20" t="s">
        <v>202</v>
      </c>
      <c r="E25" s="20" t="s">
        <v>202</v>
      </c>
      <c r="F25" s="20" t="s">
        <v>183</v>
      </c>
      <c r="G25" s="7" t="s">
        <v>120</v>
      </c>
      <c r="H25" s="21" t="s">
        <v>185</v>
      </c>
      <c r="I25" s="21"/>
      <c r="J25" s="21" t="s">
        <v>2844</v>
      </c>
      <c r="K25" s="7" t="s">
        <v>186</v>
      </c>
      <c r="L25" s="728"/>
      <c r="M25" s="728"/>
      <c r="N25" s="728"/>
      <c r="O25" s="728"/>
      <c r="P25" s="728"/>
    </row>
    <row r="26" spans="2:16" s="128" customFormat="1" ht="13.5" customHeight="1">
      <c r="B26" s="8"/>
      <c r="C26" s="8"/>
      <c r="D26" s="20" t="s">
        <v>202</v>
      </c>
      <c r="E26" s="20" t="s">
        <v>202</v>
      </c>
      <c r="F26" s="20" t="s">
        <v>183</v>
      </c>
      <c r="G26" s="7" t="s">
        <v>416</v>
      </c>
      <c r="H26" s="21" t="s">
        <v>185</v>
      </c>
      <c r="I26" s="21"/>
      <c r="J26" s="21" t="s">
        <v>2844</v>
      </c>
      <c r="K26" s="7" t="s">
        <v>186</v>
      </c>
      <c r="L26" s="1117">
        <f>'6.07 MainsDiversions'!T14</f>
        <v>0</v>
      </c>
      <c r="M26" s="1117">
        <f>'6.07 MainsDiversions'!U14</f>
        <v>0</v>
      </c>
      <c r="N26" s="1117">
        <f>'6.07 MainsDiversions'!V14</f>
        <v>0</v>
      </c>
      <c r="O26" s="1117">
        <f>'6.07 MainsDiversions'!W14</f>
        <v>0</v>
      </c>
      <c r="P26" s="1117">
        <f>'6.07 MainsDiversions'!X14</f>
        <v>0</v>
      </c>
    </row>
    <row r="27" spans="2:16" s="128" customFormat="1" ht="13.5" customHeight="1">
      <c r="B27" s="8"/>
      <c r="C27" s="8"/>
      <c r="D27" s="20" t="s">
        <v>202</v>
      </c>
      <c r="E27" s="20" t="s">
        <v>202</v>
      </c>
      <c r="F27" s="20" t="s">
        <v>183</v>
      </c>
      <c r="G27" s="7" t="s">
        <v>3378</v>
      </c>
      <c r="H27" s="21" t="s">
        <v>185</v>
      </c>
      <c r="I27" s="21"/>
      <c r="J27" s="21" t="s">
        <v>2844</v>
      </c>
      <c r="K27" s="7" t="s">
        <v>186</v>
      </c>
      <c r="L27" s="728"/>
      <c r="M27" s="728"/>
      <c r="N27" s="728"/>
      <c r="O27" s="728"/>
      <c r="P27" s="728"/>
    </row>
    <row r="28" spans="2:16" s="128" customFormat="1" ht="13.5" customHeight="1">
      <c r="B28" s="11"/>
      <c r="C28" s="11"/>
      <c r="D28" s="20" t="s">
        <v>202</v>
      </c>
      <c r="E28" s="20" t="s">
        <v>202</v>
      </c>
      <c r="F28" s="20" t="s">
        <v>183</v>
      </c>
      <c r="G28" s="7" t="s">
        <v>471</v>
      </c>
      <c r="H28" s="21" t="s">
        <v>185</v>
      </c>
      <c r="I28" s="21"/>
      <c r="J28" s="21" t="s">
        <v>2844</v>
      </c>
      <c r="K28" s="7" t="s">
        <v>186</v>
      </c>
      <c r="L28" s="728"/>
      <c r="M28" s="728"/>
      <c r="N28" s="728"/>
      <c r="O28" s="728"/>
      <c r="P28" s="728"/>
    </row>
    <row r="29" spans="2:16" s="128" customFormat="1" ht="13.5" customHeight="1">
      <c r="B29" s="11"/>
      <c r="C29" s="11"/>
      <c r="D29" s="11"/>
      <c r="E29" s="11"/>
      <c r="F29" s="11"/>
      <c r="G29" s="11"/>
      <c r="H29" s="11"/>
      <c r="I29" s="11"/>
      <c r="J29" s="11"/>
      <c r="K29" s="11"/>
      <c r="L29" s="399"/>
      <c r="M29" s="399"/>
      <c r="N29" s="399"/>
      <c r="O29" s="399"/>
      <c r="P29" s="399"/>
    </row>
    <row r="30" spans="2:16" s="128" customFormat="1" ht="14.25" customHeight="1">
      <c r="B30" s="12"/>
      <c r="C30" s="34" t="s">
        <v>195</v>
      </c>
      <c r="D30" s="34"/>
      <c r="E30" s="33"/>
      <c r="F30" s="33"/>
      <c r="G30" s="33"/>
      <c r="H30" s="33"/>
      <c r="I30" s="33"/>
      <c r="J30" s="33"/>
      <c r="K30" s="33"/>
      <c r="L30" s="401"/>
      <c r="M30" s="401"/>
      <c r="N30" s="401"/>
      <c r="O30" s="401"/>
      <c r="P30" s="401"/>
    </row>
    <row r="31" spans="2:16" s="128" customFormat="1" ht="13.5" customHeight="1">
      <c r="B31" s="12"/>
      <c r="C31" s="12"/>
      <c r="D31" s="12"/>
      <c r="E31" s="12"/>
      <c r="F31" s="12"/>
      <c r="G31" s="7"/>
      <c r="H31" s="22"/>
      <c r="I31" s="22"/>
      <c r="J31" s="22"/>
      <c r="K31" s="15"/>
      <c r="L31" s="1103"/>
      <c r="M31" s="1103"/>
      <c r="N31" s="1104"/>
      <c r="O31" s="1105"/>
      <c r="P31" s="1106"/>
    </row>
    <row r="32" spans="2:16" s="128" customFormat="1" ht="13.5" customHeight="1">
      <c r="B32" s="8"/>
      <c r="C32" s="8"/>
      <c r="D32" s="20" t="s">
        <v>202</v>
      </c>
      <c r="E32" s="20" t="s">
        <v>202</v>
      </c>
      <c r="F32" s="20" t="s">
        <v>195</v>
      </c>
      <c r="G32" s="7" t="s">
        <v>184</v>
      </c>
      <c r="H32" s="21" t="s">
        <v>185</v>
      </c>
      <c r="I32" s="21"/>
      <c r="J32" s="21" t="s">
        <v>2844</v>
      </c>
      <c r="K32" s="7" t="s">
        <v>186</v>
      </c>
      <c r="L32" s="728"/>
      <c r="M32" s="728"/>
      <c r="N32" s="728"/>
      <c r="O32" s="728"/>
      <c r="P32" s="728"/>
    </row>
    <row r="33" spans="2:16" s="128" customFormat="1" ht="13.5" customHeight="1">
      <c r="B33" s="8"/>
      <c r="C33" s="8"/>
      <c r="D33" s="20" t="s">
        <v>202</v>
      </c>
      <c r="E33" s="20" t="s">
        <v>202</v>
      </c>
      <c r="F33" s="20" t="s">
        <v>195</v>
      </c>
      <c r="G33" s="7" t="s">
        <v>196</v>
      </c>
      <c r="H33" s="21" t="s">
        <v>185</v>
      </c>
      <c r="I33" s="21"/>
      <c r="J33" s="21" t="s">
        <v>2844</v>
      </c>
      <c r="K33" s="7" t="s">
        <v>186</v>
      </c>
      <c r="L33" s="1424"/>
      <c r="M33" s="1424"/>
      <c r="N33" s="1424"/>
      <c r="O33" s="1424"/>
      <c r="P33" s="1424"/>
    </row>
    <row r="34" spans="2:16" s="128" customFormat="1" ht="13.5" customHeight="1">
      <c r="B34" s="8"/>
      <c r="C34" s="8"/>
      <c r="D34" s="20" t="s">
        <v>202</v>
      </c>
      <c r="E34" s="20" t="s">
        <v>202</v>
      </c>
      <c r="F34" s="20" t="s">
        <v>195</v>
      </c>
      <c r="G34" s="7" t="s">
        <v>206</v>
      </c>
      <c r="H34" s="21" t="s">
        <v>185</v>
      </c>
      <c r="I34" s="21"/>
      <c r="J34" s="21" t="s">
        <v>2844</v>
      </c>
      <c r="K34" s="7" t="s">
        <v>186</v>
      </c>
      <c r="L34" s="1424"/>
      <c r="M34" s="1424"/>
      <c r="N34" s="1424"/>
      <c r="O34" s="1424"/>
      <c r="P34" s="1424"/>
    </row>
    <row r="35" spans="2:16" s="128" customFormat="1" ht="13.5" customHeight="1">
      <c r="B35" s="8"/>
      <c r="C35" s="8"/>
      <c r="D35" s="20" t="s">
        <v>202</v>
      </c>
      <c r="E35" s="20" t="s">
        <v>202</v>
      </c>
      <c r="F35" s="20" t="s">
        <v>195</v>
      </c>
      <c r="G35" s="7" t="s">
        <v>213</v>
      </c>
      <c r="H35" s="21" t="s">
        <v>185</v>
      </c>
      <c r="I35" s="21"/>
      <c r="J35" s="21" t="s">
        <v>2844</v>
      </c>
      <c r="K35" s="7" t="s">
        <v>186</v>
      </c>
      <c r="L35" s="1424"/>
      <c r="M35" s="1424"/>
      <c r="N35" s="1424"/>
      <c r="O35" s="1424"/>
      <c r="P35" s="1424"/>
    </row>
    <row r="36" spans="2:16" s="128" customFormat="1" ht="13.5" customHeight="1">
      <c r="B36" s="8"/>
      <c r="C36" s="8"/>
      <c r="D36" s="20" t="s">
        <v>202</v>
      </c>
      <c r="E36" s="20" t="s">
        <v>202</v>
      </c>
      <c r="F36" s="20" t="s">
        <v>195</v>
      </c>
      <c r="G36" s="7" t="s">
        <v>120</v>
      </c>
      <c r="H36" s="21" t="s">
        <v>185</v>
      </c>
      <c r="I36" s="21"/>
      <c r="J36" s="21" t="s">
        <v>2844</v>
      </c>
      <c r="K36" s="7" t="s">
        <v>186</v>
      </c>
      <c r="L36" s="1424"/>
      <c r="M36" s="1424"/>
      <c r="N36" s="1424"/>
      <c r="O36" s="1424"/>
      <c r="P36" s="1424"/>
    </row>
    <row r="37" spans="2:16" s="128" customFormat="1" ht="13.5" customHeight="1">
      <c r="B37" s="8"/>
      <c r="C37" s="8"/>
      <c r="D37" s="20" t="s">
        <v>202</v>
      </c>
      <c r="E37" s="20" t="s">
        <v>202</v>
      </c>
      <c r="F37" s="20" t="s">
        <v>195</v>
      </c>
      <c r="G37" s="7" t="s">
        <v>416</v>
      </c>
      <c r="H37" s="21" t="s">
        <v>185</v>
      </c>
      <c r="I37" s="21"/>
      <c r="J37" s="21" t="s">
        <v>2844</v>
      </c>
      <c r="K37" s="7" t="s">
        <v>186</v>
      </c>
      <c r="L37" s="1424"/>
      <c r="M37" s="1424"/>
      <c r="N37" s="1424"/>
      <c r="O37" s="1424"/>
      <c r="P37" s="1424"/>
    </row>
    <row r="38" spans="2:16" s="128" customFormat="1" ht="13.5" customHeight="1">
      <c r="B38" s="8"/>
      <c r="C38" s="8"/>
      <c r="D38" s="20" t="s">
        <v>202</v>
      </c>
      <c r="E38" s="20" t="s">
        <v>202</v>
      </c>
      <c r="F38" s="20" t="s">
        <v>195</v>
      </c>
      <c r="G38" s="7" t="s">
        <v>3379</v>
      </c>
      <c r="H38" s="21" t="s">
        <v>185</v>
      </c>
      <c r="I38" s="21"/>
      <c r="J38" s="21" t="s">
        <v>2844</v>
      </c>
      <c r="K38" s="7" t="s">
        <v>186</v>
      </c>
      <c r="L38" s="1424"/>
      <c r="M38" s="1424"/>
      <c r="N38" s="1424"/>
      <c r="O38" s="1424"/>
      <c r="P38" s="1424"/>
    </row>
    <row r="39" spans="2:16" s="128" customFormat="1" ht="13.5" customHeight="1">
      <c r="B39" s="8"/>
      <c r="C39" s="8"/>
      <c r="D39" s="20"/>
      <c r="E39" s="20"/>
      <c r="F39" s="20"/>
      <c r="G39" s="7"/>
      <c r="H39" s="21"/>
      <c r="I39" s="21"/>
      <c r="J39" s="21"/>
      <c r="K39" s="7"/>
      <c r="L39" s="7"/>
      <c r="M39" s="7"/>
      <c r="N39" s="7"/>
      <c r="O39" s="7"/>
      <c r="P39" s="7"/>
    </row>
    <row r="40" spans="2:16" s="128" customFormat="1" ht="14.25" customHeight="1">
      <c r="B40" s="12"/>
      <c r="C40" s="34" t="s">
        <v>205</v>
      </c>
      <c r="D40" s="34"/>
      <c r="E40" s="33"/>
      <c r="F40" s="33"/>
      <c r="G40" s="33"/>
      <c r="H40" s="33"/>
      <c r="I40" s="33"/>
      <c r="J40" s="33"/>
      <c r="K40" s="33"/>
      <c r="L40" s="33"/>
      <c r="M40" s="33"/>
      <c r="N40" s="33"/>
      <c r="O40" s="33"/>
      <c r="P40" s="33"/>
    </row>
    <row r="41" spans="2:16" s="128" customFormat="1" ht="13.5" customHeight="1">
      <c r="B41" s="12"/>
      <c r="C41" s="901"/>
      <c r="D41" s="12"/>
      <c r="E41" s="12"/>
      <c r="F41" s="12"/>
      <c r="G41" s="7"/>
      <c r="H41" s="22"/>
      <c r="I41" s="22"/>
      <c r="J41" s="22"/>
      <c r="K41" s="15"/>
      <c r="L41" s="7"/>
      <c r="M41" s="7"/>
      <c r="N41" s="7"/>
      <c r="O41" s="7"/>
      <c r="P41" s="7"/>
    </row>
    <row r="42" spans="2:16" s="128" customFormat="1" ht="13.5" customHeight="1">
      <c r="B42" s="8"/>
      <c r="C42" s="8"/>
      <c r="D42" s="20" t="s">
        <v>202</v>
      </c>
      <c r="E42" s="20" t="s">
        <v>202</v>
      </c>
      <c r="F42" s="20" t="s">
        <v>205</v>
      </c>
      <c r="G42" s="7" t="s">
        <v>233</v>
      </c>
      <c r="H42" s="21" t="s">
        <v>185</v>
      </c>
      <c r="I42" s="21"/>
      <c r="J42" s="21" t="s">
        <v>2844</v>
      </c>
      <c r="K42" s="7" t="s">
        <v>186</v>
      </c>
      <c r="L42" s="1424"/>
      <c r="M42" s="1424"/>
      <c r="N42" s="1424"/>
      <c r="O42" s="1424"/>
      <c r="P42" s="1424"/>
    </row>
    <row r="43" spans="2:16" s="128" customFormat="1" ht="13.5" customHeight="1">
      <c r="B43" s="8"/>
      <c r="C43" s="8"/>
      <c r="D43" s="20"/>
      <c r="E43" s="20"/>
      <c r="F43" s="20"/>
      <c r="G43" s="7"/>
      <c r="H43" s="21"/>
      <c r="I43" s="21"/>
      <c r="J43" s="21"/>
      <c r="K43" s="7"/>
      <c r="L43" s="7"/>
      <c r="M43" s="7"/>
      <c r="N43" s="7"/>
      <c r="O43" s="7"/>
      <c r="P43" s="7"/>
    </row>
    <row r="44" spans="2:16" s="456" customFormat="1" ht="17.649999999999999">
      <c r="B44" s="28" t="s">
        <v>1807</v>
      </c>
      <c r="C44" s="27"/>
      <c r="D44" s="27"/>
      <c r="E44" s="27"/>
      <c r="F44" s="27"/>
      <c r="G44" s="27"/>
      <c r="H44" s="27"/>
      <c r="I44" s="27"/>
      <c r="J44" s="27"/>
      <c r="K44" s="27"/>
      <c r="L44" s="27"/>
      <c r="M44" s="27"/>
      <c r="N44" s="27"/>
      <c r="O44" s="27"/>
      <c r="P4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F629A417-58E0-44B5-AC56-CA1CF6B45828}">
            <xm:f>Cover!$E$15&lt;&gt;L$6</xm:f>
            <x14:dxf>
              <fill>
                <patternFill>
                  <bgColor theme="0" tint="-0.24994659260841701"/>
                </patternFill>
              </fill>
            </x14:dxf>
          </x14:cfRule>
          <x14:cfRule type="expression" priority="10" id="{75EFCCF7-C2BB-4699-931E-8C234653849C}">
            <xm:f>Cover!$E$15=L$6</xm:f>
            <x14:dxf>
              <fill>
                <patternFill>
                  <bgColor theme="7" tint="0.59996337778862885"/>
                </patternFill>
              </fill>
            </x14:dxf>
          </x14:cfRule>
          <xm:sqref>L21:P25</xm:sqref>
        </x14:conditionalFormatting>
        <x14:conditionalFormatting xmlns:xm="http://schemas.microsoft.com/office/excel/2006/main">
          <x14:cfRule type="expression" priority="1" id="{16898BF4-C5D7-4308-BB05-8C82BB281DC6}">
            <xm:f>Cover!$E$15&lt;&gt;L$6</xm:f>
            <x14:dxf>
              <fill>
                <patternFill>
                  <bgColor theme="0" tint="-0.24994659260841701"/>
                </patternFill>
              </fill>
            </x14:dxf>
          </x14:cfRule>
          <x14:cfRule type="expression" priority="2" id="{94687745-A1A6-40FF-B95E-54381FB7FD62}">
            <xm:f>Cover!$E$15=L$6</xm:f>
            <x14:dxf>
              <fill>
                <patternFill>
                  <bgColor theme="7" tint="0.59996337778862885"/>
                </patternFill>
              </fill>
            </x14:dxf>
          </x14:cfRule>
          <xm:sqref>L27:P28</xm:sqref>
        </x14:conditionalFormatting>
        <x14:conditionalFormatting xmlns:xm="http://schemas.microsoft.com/office/excel/2006/main">
          <x14:cfRule type="expression" priority="5" id="{6773A35F-36F1-49E9-8C8C-7B4FA8E69CC4}">
            <xm:f>Cover!$E$15&lt;&gt;L$6</xm:f>
            <x14:dxf>
              <fill>
                <patternFill>
                  <bgColor theme="0" tint="-0.24994659260841701"/>
                </patternFill>
              </fill>
            </x14:dxf>
          </x14:cfRule>
          <x14:cfRule type="expression" priority="6" id="{C48D8D6F-1267-4256-B2C4-7DE827666746}">
            <xm:f>Cover!$E$15=L$6</xm:f>
            <x14:dxf>
              <fill>
                <patternFill>
                  <bgColor theme="7" tint="0.59996337778862885"/>
                </patternFill>
              </fill>
            </x14:dxf>
          </x14:cfRule>
          <xm:sqref>L32:P38</xm:sqref>
        </x14:conditionalFormatting>
        <x14:conditionalFormatting xmlns:xm="http://schemas.microsoft.com/office/excel/2006/main">
          <x14:cfRule type="expression" priority="3" id="{EEFD1116-113D-44DA-BDF7-58B1FD8B2715}">
            <xm:f>Cover!$E$15&lt;&gt;L$6</xm:f>
            <x14:dxf>
              <fill>
                <patternFill>
                  <bgColor theme="0" tint="-0.24994659260841701"/>
                </patternFill>
              </fill>
            </x14:dxf>
          </x14:cfRule>
          <x14:cfRule type="expression" priority="4" id="{B1479831-D3DD-413C-80FC-FF8D76582285}">
            <xm:f>Cover!$E$15=L$6</xm:f>
            <x14:dxf>
              <fill>
                <patternFill>
                  <bgColor theme="7" tint="0.59996337778862885"/>
                </patternFill>
              </fill>
            </x14:dxf>
          </x14:cfRule>
          <xm:sqref>L42:P42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6834-C626-4240-AD02-77FA32768DBE}">
  <sheetPr codeName="Sheet21">
    <tabColor theme="9"/>
    <pageSetUpPr autoPageBreaks="0"/>
  </sheetPr>
  <dimension ref="A1:XFD148"/>
  <sheetViews>
    <sheetView zoomScale="40" zoomScaleNormal="40" workbookViewId="0">
      <pane ySplit="6" topLeftCell="A101" activePane="bottomLeft" state="frozen"/>
      <selection pane="bottomLeft" activeCell="R144" sqref="R144"/>
      <selection activeCell="G59" sqref="G59"/>
    </sheetView>
  </sheetViews>
  <sheetFormatPr defaultColWidth="0" defaultRowHeight="13.5"/>
  <cols>
    <col min="1" max="1" width="14.42578125" style="11" customWidth="1"/>
    <col min="2" max="3" width="1.5703125" style="11" customWidth="1"/>
    <col min="4" max="4" width="24.42578125" style="11" customWidth="1"/>
    <col min="5" max="5" width="24" style="11" bestFit="1" customWidth="1"/>
    <col min="6" max="7" width="13.5703125" style="11" customWidth="1"/>
    <col min="8" max="8" width="14.42578125" style="11" bestFit="1" customWidth="1"/>
    <col min="9" max="9" width="23.5703125" style="11" bestFit="1" customWidth="1"/>
    <col min="10" max="10" width="14.5703125" style="11" customWidth="1"/>
    <col min="11" max="12" width="18.42578125" style="11" bestFit="1" customWidth="1"/>
    <col min="13" max="13" width="20" style="11" bestFit="1" customWidth="1"/>
    <col min="14" max="14" width="13.42578125" style="11" bestFit="1" customWidth="1"/>
    <col min="15" max="15" width="34" style="11" customWidth="1"/>
    <col min="16" max="16" width="10.42578125" style="11" bestFit="1" customWidth="1"/>
    <col min="17" max="17" width="5.42578125" style="11" bestFit="1" customWidth="1"/>
    <col min="18" max="22" width="11.5703125" style="11" customWidth="1"/>
    <col min="23" max="28" width="1.5703125" style="11" customWidth="1"/>
    <col min="29" max="46" width="18.42578125" style="11" hidden="1" customWidth="1"/>
    <col min="47" max="53" width="14" style="11" hidden="1" customWidth="1"/>
    <col min="54" max="63" width="18.42578125" style="11" hidden="1" customWidth="1"/>
    <col min="64" max="16384" width="14" style="11" hidden="1"/>
  </cols>
  <sheetData>
    <row r="1" spans="1:22" s="2" customFormat="1" ht="25.15">
      <c r="A1" s="62" t="s">
        <v>1619</v>
      </c>
      <c r="B1" s="3"/>
      <c r="G1" s="4" t="s">
        <v>1</v>
      </c>
      <c r="H1" s="4"/>
      <c r="I1" s="4"/>
      <c r="J1" s="4"/>
      <c r="K1" s="4"/>
      <c r="L1" s="4"/>
      <c r="M1" s="4"/>
      <c r="T1" s="3"/>
    </row>
    <row r="2" spans="1:22" s="2" customFormat="1" ht="25.15">
      <c r="A2" s="4" t="str">
        <f>Cover!$E$13</f>
        <v>Master</v>
      </c>
      <c r="D2" s="3"/>
    </row>
    <row r="3" spans="1:22" s="2" customFormat="1" ht="25.15">
      <c r="A3" s="4">
        <f>Cover!$E$15</f>
        <v>2026</v>
      </c>
      <c r="B3" s="4"/>
      <c r="C3" s="4"/>
      <c r="D3" s="4"/>
    </row>
    <row r="4" spans="1:22" s="5" customFormat="1" ht="25.5" thickBot="1">
      <c r="A4" s="1305" t="s">
        <v>3380</v>
      </c>
      <c r="B4" s="6"/>
    </row>
    <row r="5" spans="1:22" ht="17.649999999999999">
      <c r="A5" s="7"/>
      <c r="B5" s="8"/>
      <c r="C5" s="8"/>
      <c r="D5" s="9"/>
      <c r="E5" s="9"/>
      <c r="F5" s="9"/>
      <c r="G5" s="10"/>
      <c r="H5" s="10"/>
      <c r="I5" s="10"/>
      <c r="J5" s="10"/>
      <c r="K5" s="10"/>
      <c r="L5" s="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406</v>
      </c>
      <c r="I6" s="37" t="s">
        <v>407</v>
      </c>
      <c r="J6" s="37" t="s">
        <v>408</v>
      </c>
      <c r="K6" s="37" t="s">
        <v>411</v>
      </c>
      <c r="L6" s="37" t="s">
        <v>412</v>
      </c>
      <c r="M6" s="37" t="s">
        <v>413</v>
      </c>
      <c r="N6" s="37" t="s">
        <v>175</v>
      </c>
      <c r="O6" s="37" t="s">
        <v>197</v>
      </c>
      <c r="P6" s="37" t="s">
        <v>1622</v>
      </c>
      <c r="Q6" s="37" t="s">
        <v>176</v>
      </c>
      <c r="R6" s="16">
        <v>2022</v>
      </c>
      <c r="S6" s="17">
        <v>2023</v>
      </c>
      <c r="T6" s="17">
        <v>2024</v>
      </c>
      <c r="U6" s="17">
        <v>2025</v>
      </c>
      <c r="V6" s="18">
        <v>2026</v>
      </c>
    </row>
    <row r="8" spans="1:22" s="27" customFormat="1" ht="18.75" customHeight="1">
      <c r="B8" s="437" t="s">
        <v>3381</v>
      </c>
    </row>
    <row r="9" spans="1:22" ht="7.5" customHeight="1">
      <c r="B9" s="75"/>
    </row>
    <row r="10" spans="1:22" s="27" customFormat="1" ht="17.649999999999999">
      <c r="B10" s="28" t="s">
        <v>2778</v>
      </c>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ht="15">
      <c r="A12" s="402" t="s">
        <v>2780</v>
      </c>
      <c r="B12" s="8"/>
      <c r="C12" s="8"/>
      <c r="D12" s="20" t="s">
        <v>202</v>
      </c>
      <c r="E12" s="20" t="s">
        <v>202</v>
      </c>
      <c r="F12" s="20" t="s">
        <v>183</v>
      </c>
      <c r="G12" s="7" t="s">
        <v>184</v>
      </c>
      <c r="H12" s="20"/>
      <c r="I12" s="98"/>
      <c r="J12" s="20" t="s">
        <v>2900</v>
      </c>
      <c r="K12" s="20" t="s">
        <v>418</v>
      </c>
      <c r="L12" s="20"/>
      <c r="M12" s="20"/>
      <c r="N12" s="21" t="s">
        <v>185</v>
      </c>
      <c r="O12" s="21"/>
      <c r="P12" s="21" t="s">
        <v>1628</v>
      </c>
      <c r="Q12" s="7" t="s">
        <v>186</v>
      </c>
      <c r="R12" s="1117">
        <f t="shared" ref="R12:V13" si="0">SUMIFS(R$27:R$57,$K$27:$K$57,$K12,$J$27:$J$57,$J12)</f>
        <v>0</v>
      </c>
      <c r="S12" s="1117">
        <f t="shared" si="0"/>
        <v>0</v>
      </c>
      <c r="T12" s="1117">
        <f t="shared" si="0"/>
        <v>0</v>
      </c>
      <c r="U12" s="1117">
        <f t="shared" si="0"/>
        <v>0</v>
      </c>
      <c r="V12" s="1117">
        <f t="shared" si="0"/>
        <v>0</v>
      </c>
    </row>
    <row r="13" spans="1:22" ht="15">
      <c r="A13" s="402"/>
      <c r="B13" s="8"/>
      <c r="C13" s="8"/>
      <c r="D13" s="20"/>
      <c r="E13" s="20"/>
      <c r="F13" s="20" t="s">
        <v>183</v>
      </c>
      <c r="G13" s="7" t="s">
        <v>184</v>
      </c>
      <c r="H13" s="20"/>
      <c r="I13" s="98"/>
      <c r="J13" s="113" t="s">
        <v>3382</v>
      </c>
      <c r="K13" s="20" t="s">
        <v>418</v>
      </c>
      <c r="L13" s="20"/>
      <c r="M13" s="20"/>
      <c r="N13" s="21" t="s">
        <v>185</v>
      </c>
      <c r="O13" s="21"/>
      <c r="P13" s="21" t="s">
        <v>1628</v>
      </c>
      <c r="Q13" s="7" t="s">
        <v>186</v>
      </c>
      <c r="R13" s="1117">
        <f t="shared" si="0"/>
        <v>0</v>
      </c>
      <c r="S13" s="1117">
        <f t="shared" si="0"/>
        <v>0</v>
      </c>
      <c r="T13" s="1117">
        <f t="shared" si="0"/>
        <v>0</v>
      </c>
      <c r="U13" s="1117">
        <f t="shared" si="0"/>
        <v>0</v>
      </c>
      <c r="V13" s="1117">
        <f t="shared" si="0"/>
        <v>0</v>
      </c>
    </row>
    <row r="14" spans="1:22" s="29" customFormat="1" ht="13.9">
      <c r="A14" s="402" t="s">
        <v>2780</v>
      </c>
      <c r="D14" s="9" t="s">
        <v>202</v>
      </c>
      <c r="E14" s="9" t="s">
        <v>202</v>
      </c>
      <c r="F14" s="9" t="s">
        <v>2878</v>
      </c>
      <c r="G14" s="9"/>
      <c r="H14" s="364"/>
      <c r="N14" s="351" t="s">
        <v>185</v>
      </c>
      <c r="O14" s="351"/>
      <c r="P14" s="116" t="s">
        <v>1628</v>
      </c>
      <c r="Q14" s="364" t="s">
        <v>186</v>
      </c>
      <c r="R14" s="1119">
        <f>SUM(R12:R13)</f>
        <v>0</v>
      </c>
      <c r="S14" s="1119">
        <f t="shared" ref="S14:V14" si="1">SUM(S12:S13)</f>
        <v>0</v>
      </c>
      <c r="T14" s="1119">
        <f t="shared" si="1"/>
        <v>0</v>
      </c>
      <c r="U14" s="1119">
        <f t="shared" si="1"/>
        <v>0</v>
      </c>
      <c r="V14" s="1119">
        <f t="shared" si="1"/>
        <v>0</v>
      </c>
    </row>
    <row r="15" spans="1:22" s="29" customFormat="1" ht="13.9">
      <c r="A15" s="402"/>
      <c r="D15" s="9"/>
      <c r="E15" s="9"/>
      <c r="F15" s="9"/>
      <c r="G15" s="9"/>
      <c r="H15" s="364"/>
      <c r="N15" s="351"/>
      <c r="O15" s="351"/>
      <c r="P15" s="351"/>
      <c r="Q15" s="364"/>
      <c r="R15" s="1121"/>
      <c r="S15" s="1121"/>
      <c r="T15" s="1121"/>
      <c r="U15" s="1121"/>
      <c r="V15" s="1121"/>
    </row>
    <row r="16" spans="1:22" ht="13.5" customHeight="1">
      <c r="A16" s="402" t="s">
        <v>2780</v>
      </c>
      <c r="B16" s="8"/>
      <c r="C16" s="8"/>
      <c r="D16" s="20"/>
      <c r="E16" s="20"/>
      <c r="F16" s="20" t="s">
        <v>183</v>
      </c>
      <c r="G16" s="7" t="s">
        <v>184</v>
      </c>
      <c r="H16" s="20"/>
      <c r="I16" s="98"/>
      <c r="J16" s="20" t="s">
        <v>2900</v>
      </c>
      <c r="K16" s="20" t="s">
        <v>418</v>
      </c>
      <c r="L16" s="20"/>
      <c r="M16" s="20"/>
      <c r="N16" s="21" t="s">
        <v>197</v>
      </c>
      <c r="O16" s="21" t="s">
        <v>3383</v>
      </c>
      <c r="P16" s="21"/>
      <c r="Q16" s="7" t="s">
        <v>208</v>
      </c>
      <c r="R16" s="1117">
        <f t="shared" ref="R16:V19" si="2">SUMIFS(R$64:R$113,$K$64:$K$113,$K16,$J$64:$J$113,$J16)</f>
        <v>0</v>
      </c>
      <c r="S16" s="1117">
        <f t="shared" si="2"/>
        <v>0</v>
      </c>
      <c r="T16" s="1117">
        <f t="shared" si="2"/>
        <v>0</v>
      </c>
      <c r="U16" s="1117">
        <f t="shared" si="2"/>
        <v>0</v>
      </c>
      <c r="V16" s="1117">
        <f t="shared" si="2"/>
        <v>0</v>
      </c>
    </row>
    <row r="17" spans="1:22" ht="13.5" customHeight="1">
      <c r="A17" s="402"/>
      <c r="B17" s="8"/>
      <c r="C17" s="8"/>
      <c r="D17" s="20"/>
      <c r="E17" s="20"/>
      <c r="F17" s="20" t="s">
        <v>183</v>
      </c>
      <c r="G17" s="7" t="s">
        <v>184</v>
      </c>
      <c r="H17" s="20"/>
      <c r="I17" s="98"/>
      <c r="J17" s="113" t="s">
        <v>3382</v>
      </c>
      <c r="K17" s="20" t="s">
        <v>418</v>
      </c>
      <c r="L17" s="20"/>
      <c r="M17" s="20"/>
      <c r="N17" s="21" t="s">
        <v>197</v>
      </c>
      <c r="O17" s="21" t="s">
        <v>3383</v>
      </c>
      <c r="P17" s="21"/>
      <c r="Q17" s="7" t="s">
        <v>208</v>
      </c>
      <c r="R17" s="1117">
        <f t="shared" si="2"/>
        <v>0</v>
      </c>
      <c r="S17" s="1117">
        <f t="shared" si="2"/>
        <v>0</v>
      </c>
      <c r="T17" s="1117">
        <f t="shared" si="2"/>
        <v>0</v>
      </c>
      <c r="U17" s="1117">
        <f t="shared" si="2"/>
        <v>0</v>
      </c>
      <c r="V17" s="1117">
        <f t="shared" si="2"/>
        <v>0</v>
      </c>
    </row>
    <row r="18" spans="1:22" ht="13.5" customHeight="1">
      <c r="A18" s="402" t="s">
        <v>2780</v>
      </c>
      <c r="B18" s="8"/>
      <c r="C18" s="8"/>
      <c r="D18" s="15"/>
      <c r="E18" s="15"/>
      <c r="F18" s="20" t="s">
        <v>183</v>
      </c>
      <c r="G18" s="7" t="s">
        <v>184</v>
      </c>
      <c r="H18" s="20"/>
      <c r="I18" s="7"/>
      <c r="J18" s="20" t="s">
        <v>2900</v>
      </c>
      <c r="K18" s="89" t="s">
        <v>246</v>
      </c>
      <c r="L18" s="20"/>
      <c r="M18" s="26"/>
      <c r="N18" s="21" t="s">
        <v>197</v>
      </c>
      <c r="O18" s="21" t="s">
        <v>3384</v>
      </c>
      <c r="P18" s="21"/>
      <c r="Q18" s="7" t="s">
        <v>208</v>
      </c>
      <c r="R18" s="1117">
        <f t="shared" si="2"/>
        <v>0</v>
      </c>
      <c r="S18" s="1117">
        <f t="shared" si="2"/>
        <v>0</v>
      </c>
      <c r="T18" s="1117">
        <f t="shared" si="2"/>
        <v>0</v>
      </c>
      <c r="U18" s="1117">
        <f t="shared" si="2"/>
        <v>0</v>
      </c>
      <c r="V18" s="1117">
        <f t="shared" si="2"/>
        <v>0</v>
      </c>
    </row>
    <row r="19" spans="1:22" ht="13.5" customHeight="1">
      <c r="A19" s="402"/>
      <c r="B19" s="8"/>
      <c r="C19" s="8"/>
      <c r="D19" s="15"/>
      <c r="E19" s="15"/>
      <c r="F19" s="20" t="s">
        <v>183</v>
      </c>
      <c r="G19" s="7" t="s">
        <v>184</v>
      </c>
      <c r="H19" s="20"/>
      <c r="I19" s="7"/>
      <c r="J19" s="113" t="s">
        <v>3382</v>
      </c>
      <c r="K19" s="89" t="s">
        <v>246</v>
      </c>
      <c r="L19" s="20"/>
      <c r="M19" s="26"/>
      <c r="N19" s="21" t="s">
        <v>197</v>
      </c>
      <c r="O19" s="21" t="s">
        <v>3384</v>
      </c>
      <c r="P19" s="21"/>
      <c r="Q19" s="7" t="s">
        <v>208</v>
      </c>
      <c r="R19" s="1117">
        <f t="shared" si="2"/>
        <v>0</v>
      </c>
      <c r="S19" s="1117">
        <f t="shared" si="2"/>
        <v>0</v>
      </c>
      <c r="T19" s="1117">
        <f t="shared" si="2"/>
        <v>0</v>
      </c>
      <c r="U19" s="1117">
        <f t="shared" si="2"/>
        <v>0</v>
      </c>
      <c r="V19" s="1117">
        <f t="shared" si="2"/>
        <v>0</v>
      </c>
    </row>
    <row r="20" spans="1:22" s="29" customFormat="1" ht="13.9">
      <c r="D20" s="9"/>
      <c r="E20" s="9"/>
      <c r="F20" s="9"/>
      <c r="G20" s="9"/>
      <c r="H20" s="364"/>
      <c r="N20" s="351"/>
      <c r="O20" s="351"/>
      <c r="P20" s="351"/>
      <c r="Q20" s="364"/>
      <c r="R20" s="1121"/>
      <c r="S20" s="1121"/>
      <c r="T20" s="1121"/>
      <c r="U20" s="1121"/>
      <c r="V20" s="1121"/>
    </row>
    <row r="21" spans="1:22" s="27" customFormat="1" ht="17.649999999999999">
      <c r="B21" s="28" t="s">
        <v>2879</v>
      </c>
      <c r="L21" s="93"/>
      <c r="R21" s="1109"/>
      <c r="S21" s="1109"/>
      <c r="T21" s="1109"/>
      <c r="U21" s="1109"/>
      <c r="V21" s="1109"/>
    </row>
    <row r="22" spans="1:22" ht="13.5" customHeight="1">
      <c r="L22" s="92"/>
      <c r="R22" s="399"/>
      <c r="S22" s="399"/>
      <c r="T22" s="399"/>
      <c r="U22" s="399"/>
      <c r="V22" s="399"/>
    </row>
    <row r="23" spans="1:22" s="33" customFormat="1" ht="14.25" customHeight="1">
      <c r="A23" s="12"/>
      <c r="B23" s="12"/>
      <c r="C23" s="34" t="s">
        <v>418</v>
      </c>
      <c r="D23" s="34"/>
      <c r="R23" s="401"/>
      <c r="S23" s="401"/>
      <c r="T23" s="401"/>
      <c r="U23" s="401"/>
      <c r="V23" s="401"/>
    </row>
    <row r="24" spans="1:22" ht="13.5" customHeight="1">
      <c r="L24" s="92"/>
      <c r="R24" s="399"/>
      <c r="S24" s="399"/>
      <c r="T24" s="399"/>
      <c r="U24" s="399"/>
      <c r="V24" s="399"/>
    </row>
    <row r="25" spans="1:22" s="1102" customFormat="1" ht="14.25" customHeight="1">
      <c r="A25" s="12"/>
      <c r="B25" s="12"/>
      <c r="C25" s="12"/>
      <c r="D25" s="80" t="s">
        <v>414</v>
      </c>
      <c r="E25" s="81"/>
      <c r="F25" s="81"/>
      <c r="G25" s="81"/>
      <c r="H25" s="81"/>
      <c r="I25" s="81"/>
      <c r="J25" s="81"/>
      <c r="K25" s="81"/>
      <c r="L25" s="81"/>
      <c r="M25" s="81"/>
      <c r="N25" s="81"/>
      <c r="O25" s="81"/>
      <c r="P25" s="81"/>
      <c r="Q25" s="81"/>
    </row>
    <row r="26" spans="1:22" ht="13.5" customHeight="1">
      <c r="L26" s="92"/>
      <c r="R26" s="399"/>
      <c r="S26" s="399"/>
      <c r="T26" s="399"/>
      <c r="U26" s="399"/>
      <c r="V26" s="399"/>
    </row>
    <row r="27" spans="1:22" ht="13.5" customHeight="1">
      <c r="A27" s="7"/>
      <c r="B27" s="30"/>
      <c r="C27" s="30"/>
      <c r="D27" s="20" t="s">
        <v>202</v>
      </c>
      <c r="E27" s="20" t="s">
        <v>202</v>
      </c>
      <c r="F27" s="20" t="s">
        <v>183</v>
      </c>
      <c r="G27" s="7" t="s">
        <v>184</v>
      </c>
      <c r="H27" s="20" t="s">
        <v>273</v>
      </c>
      <c r="I27" s="98" t="s">
        <v>3385</v>
      </c>
      <c r="J27" s="20" t="s">
        <v>2900</v>
      </c>
      <c r="K27" s="20" t="s">
        <v>418</v>
      </c>
      <c r="L27" s="20" t="s">
        <v>419</v>
      </c>
      <c r="M27" s="20" t="s">
        <v>420</v>
      </c>
      <c r="N27" s="21" t="s">
        <v>185</v>
      </c>
      <c r="O27" s="21"/>
      <c r="P27" s="21" t="s">
        <v>1628</v>
      </c>
      <c r="Q27" s="7" t="s">
        <v>186</v>
      </c>
      <c r="R27" s="728"/>
      <c r="S27" s="728"/>
      <c r="T27" s="728"/>
      <c r="U27" s="728"/>
      <c r="V27" s="728"/>
    </row>
    <row r="28" spans="1:22" ht="13.5" customHeight="1">
      <c r="A28" s="7"/>
      <c r="B28" s="30"/>
      <c r="C28" s="30"/>
      <c r="D28" s="20" t="s">
        <v>202</v>
      </c>
      <c r="E28" s="20" t="s">
        <v>202</v>
      </c>
      <c r="F28" s="20" t="s">
        <v>183</v>
      </c>
      <c r="G28" s="7" t="s">
        <v>184</v>
      </c>
      <c r="H28" s="20" t="s">
        <v>273</v>
      </c>
      <c r="I28" s="98" t="s">
        <v>3385</v>
      </c>
      <c r="J28" s="20" t="s">
        <v>2900</v>
      </c>
      <c r="K28" s="20" t="s">
        <v>418</v>
      </c>
      <c r="L28" s="20" t="s">
        <v>427</v>
      </c>
      <c r="M28" s="20" t="s">
        <v>428</v>
      </c>
      <c r="N28" s="21" t="s">
        <v>185</v>
      </c>
      <c r="O28" s="21"/>
      <c r="P28" s="21" t="s">
        <v>1628</v>
      </c>
      <c r="Q28" s="7" t="s">
        <v>186</v>
      </c>
      <c r="R28" s="728"/>
      <c r="S28" s="728"/>
      <c r="T28" s="728"/>
      <c r="U28" s="728"/>
      <c r="V28" s="728"/>
    </row>
    <row r="29" spans="1:22" ht="13.5" customHeight="1">
      <c r="A29" s="7"/>
      <c r="B29" s="30"/>
      <c r="C29" s="30"/>
      <c r="D29" s="20" t="s">
        <v>202</v>
      </c>
      <c r="E29" s="20" t="s">
        <v>202</v>
      </c>
      <c r="F29" s="20" t="s">
        <v>183</v>
      </c>
      <c r="G29" s="7" t="s">
        <v>184</v>
      </c>
      <c r="H29" s="20" t="s">
        <v>273</v>
      </c>
      <c r="I29" s="98" t="s">
        <v>3385</v>
      </c>
      <c r="J29" s="20" t="s">
        <v>2900</v>
      </c>
      <c r="K29" s="20" t="s">
        <v>418</v>
      </c>
      <c r="L29" s="20" t="s">
        <v>434</v>
      </c>
      <c r="M29" s="20" t="s">
        <v>435</v>
      </c>
      <c r="N29" s="21" t="s">
        <v>185</v>
      </c>
      <c r="O29" s="21"/>
      <c r="P29" s="21" t="s">
        <v>1628</v>
      </c>
      <c r="Q29" s="7" t="s">
        <v>186</v>
      </c>
      <c r="R29" s="728"/>
      <c r="S29" s="728"/>
      <c r="T29" s="728"/>
      <c r="U29" s="728"/>
      <c r="V29" s="728"/>
    </row>
    <row r="30" spans="1:22" ht="13.5" customHeight="1">
      <c r="A30" s="7"/>
      <c r="B30" s="30"/>
      <c r="C30" s="30"/>
      <c r="D30" s="20" t="s">
        <v>202</v>
      </c>
      <c r="E30" s="20" t="s">
        <v>202</v>
      </c>
      <c r="F30" s="20" t="s">
        <v>183</v>
      </c>
      <c r="G30" s="7" t="s">
        <v>184</v>
      </c>
      <c r="H30" s="20" t="s">
        <v>273</v>
      </c>
      <c r="I30" s="98" t="s">
        <v>3385</v>
      </c>
      <c r="J30" s="20" t="s">
        <v>2900</v>
      </c>
      <c r="K30" s="20" t="s">
        <v>418</v>
      </c>
      <c r="L30" s="20" t="s">
        <v>440</v>
      </c>
      <c r="M30" s="20" t="s">
        <v>441</v>
      </c>
      <c r="N30" s="21" t="s">
        <v>185</v>
      </c>
      <c r="O30" s="21"/>
      <c r="P30" s="21" t="s">
        <v>1628</v>
      </c>
      <c r="Q30" s="7" t="s">
        <v>186</v>
      </c>
      <c r="R30" s="728"/>
      <c r="S30" s="728"/>
      <c r="T30" s="728"/>
      <c r="U30" s="728"/>
      <c r="V30" s="728"/>
    </row>
    <row r="31" spans="1:22" ht="13.5" customHeight="1">
      <c r="A31" s="7"/>
      <c r="B31" s="30"/>
      <c r="C31" s="30"/>
      <c r="D31" s="20" t="s">
        <v>202</v>
      </c>
      <c r="E31" s="20" t="s">
        <v>202</v>
      </c>
      <c r="F31" s="20" t="s">
        <v>183</v>
      </c>
      <c r="G31" s="7" t="s">
        <v>184</v>
      </c>
      <c r="H31" s="20" t="s">
        <v>273</v>
      </c>
      <c r="I31" s="98" t="s">
        <v>3385</v>
      </c>
      <c r="J31" s="20" t="s">
        <v>2900</v>
      </c>
      <c r="K31" s="20" t="s">
        <v>418</v>
      </c>
      <c r="L31" s="20" t="s">
        <v>447</v>
      </c>
      <c r="M31" s="20" t="s">
        <v>448</v>
      </c>
      <c r="N31" s="21" t="s">
        <v>185</v>
      </c>
      <c r="O31" s="21"/>
      <c r="P31" s="21" t="s">
        <v>1628</v>
      </c>
      <c r="Q31" s="7" t="s">
        <v>186</v>
      </c>
      <c r="R31" s="728"/>
      <c r="S31" s="728"/>
      <c r="T31" s="728"/>
      <c r="U31" s="728"/>
      <c r="V31" s="728"/>
    </row>
    <row r="32" spans="1:22" ht="13.5" customHeight="1">
      <c r="A32" s="7"/>
      <c r="B32" s="30"/>
      <c r="C32" s="30"/>
      <c r="D32" s="20" t="s">
        <v>202</v>
      </c>
      <c r="E32" s="20" t="s">
        <v>202</v>
      </c>
      <c r="F32" s="20" t="s">
        <v>183</v>
      </c>
      <c r="G32" s="7" t="s">
        <v>184</v>
      </c>
      <c r="H32" s="20" t="s">
        <v>273</v>
      </c>
      <c r="I32" s="98" t="s">
        <v>3385</v>
      </c>
      <c r="J32" s="20" t="s">
        <v>2900</v>
      </c>
      <c r="K32" s="20" t="s">
        <v>418</v>
      </c>
      <c r="L32" s="20" t="s">
        <v>453</v>
      </c>
      <c r="M32" s="20" t="s">
        <v>454</v>
      </c>
      <c r="N32" s="21" t="s">
        <v>185</v>
      </c>
      <c r="O32" s="21"/>
      <c r="P32" s="21" t="s">
        <v>1628</v>
      </c>
      <c r="Q32" s="7" t="s">
        <v>186</v>
      </c>
      <c r="R32" s="728"/>
      <c r="S32" s="728"/>
      <c r="T32" s="728"/>
      <c r="U32" s="728"/>
      <c r="V32" s="728"/>
    </row>
    <row r="33" spans="4:22" ht="13.5" customHeight="1">
      <c r="D33" s="20" t="s">
        <v>202</v>
      </c>
      <c r="E33" s="20" t="s">
        <v>202</v>
      </c>
      <c r="F33" s="20" t="s">
        <v>183</v>
      </c>
      <c r="G33" s="7" t="s">
        <v>184</v>
      </c>
      <c r="H33" s="20" t="s">
        <v>273</v>
      </c>
      <c r="I33" s="98" t="s">
        <v>3385</v>
      </c>
      <c r="J33" s="20" t="s">
        <v>2900</v>
      </c>
      <c r="K33" s="20" t="s">
        <v>418</v>
      </c>
      <c r="L33" s="20" t="s">
        <v>457</v>
      </c>
      <c r="M33" s="20" t="s">
        <v>458</v>
      </c>
      <c r="N33" s="21" t="s">
        <v>185</v>
      </c>
      <c r="O33" s="21"/>
      <c r="P33" s="21" t="s">
        <v>1628</v>
      </c>
      <c r="Q33" s="7" t="s">
        <v>186</v>
      </c>
      <c r="R33" s="1345"/>
      <c r="S33" s="1345"/>
      <c r="T33" s="1345"/>
      <c r="U33" s="1345"/>
      <c r="V33" s="1345"/>
    </row>
    <row r="34" spans="4:22" ht="13.5" customHeight="1">
      <c r="D34" s="20" t="s">
        <v>202</v>
      </c>
      <c r="E34" s="20" t="s">
        <v>202</v>
      </c>
      <c r="F34" s="20" t="s">
        <v>183</v>
      </c>
      <c r="G34" s="7" t="s">
        <v>184</v>
      </c>
      <c r="H34" s="20" t="s">
        <v>273</v>
      </c>
      <c r="I34" s="98" t="s">
        <v>3385</v>
      </c>
      <c r="J34" s="20" t="s">
        <v>2900</v>
      </c>
      <c r="K34" s="20" t="s">
        <v>418</v>
      </c>
      <c r="L34" s="20" t="s">
        <v>461</v>
      </c>
      <c r="M34" s="20" t="s">
        <v>462</v>
      </c>
      <c r="N34" s="21" t="s">
        <v>185</v>
      </c>
      <c r="O34" s="21"/>
      <c r="P34" s="21" t="s">
        <v>1628</v>
      </c>
      <c r="Q34" s="7" t="s">
        <v>186</v>
      </c>
      <c r="R34" s="1345"/>
      <c r="S34" s="1345"/>
      <c r="T34" s="1345"/>
      <c r="U34" s="1345"/>
      <c r="V34" s="1345"/>
    </row>
    <row r="35" spans="4:22" s="15" customFormat="1" ht="13.5" customHeight="1">
      <c r="G35" s="7"/>
      <c r="H35" s="98"/>
      <c r="I35" s="98"/>
      <c r="J35" s="98"/>
      <c r="K35" s="98"/>
      <c r="L35" s="98"/>
      <c r="M35" s="98"/>
      <c r="N35" s="23"/>
      <c r="O35" s="23"/>
      <c r="P35" s="23"/>
    </row>
    <row r="36" spans="4:22" s="33" customFormat="1" ht="14.25" customHeight="1">
      <c r="D36" s="80" t="s">
        <v>423</v>
      </c>
      <c r="E36" s="81"/>
      <c r="F36" s="81"/>
      <c r="G36" s="81"/>
      <c r="H36" s="81"/>
      <c r="I36" s="81"/>
      <c r="J36" s="81"/>
      <c r="K36" s="81"/>
      <c r="L36" s="81"/>
      <c r="M36" s="81"/>
      <c r="N36" s="81"/>
      <c r="O36" s="81"/>
      <c r="P36" s="81"/>
      <c r="Q36" s="81"/>
    </row>
    <row r="37" spans="4:22" s="15" customFormat="1" ht="13.5" customHeight="1">
      <c r="G37" s="7"/>
      <c r="H37" s="98"/>
      <c r="I37" s="98"/>
      <c r="J37" s="98"/>
      <c r="K37" s="98"/>
      <c r="L37" s="98"/>
      <c r="M37" s="98"/>
      <c r="N37" s="23"/>
      <c r="O37" s="23"/>
      <c r="P37" s="23"/>
    </row>
    <row r="38" spans="4:22" ht="13.5" customHeight="1">
      <c r="D38" s="20" t="s">
        <v>202</v>
      </c>
      <c r="E38" s="20" t="s">
        <v>202</v>
      </c>
      <c r="F38" s="20" t="s">
        <v>183</v>
      </c>
      <c r="G38" s="7" t="s">
        <v>184</v>
      </c>
      <c r="H38" s="20" t="s">
        <v>273</v>
      </c>
      <c r="I38" s="98" t="s">
        <v>423</v>
      </c>
      <c r="J38" s="20" t="s">
        <v>2900</v>
      </c>
      <c r="K38" s="20" t="s">
        <v>418</v>
      </c>
      <c r="L38" s="20" t="s">
        <v>419</v>
      </c>
      <c r="M38" s="20" t="s">
        <v>420</v>
      </c>
      <c r="N38" s="21" t="s">
        <v>185</v>
      </c>
      <c r="O38" s="21"/>
      <c r="P38" s="21" t="s">
        <v>1628</v>
      </c>
      <c r="Q38" s="7" t="s">
        <v>186</v>
      </c>
      <c r="R38" s="1345"/>
      <c r="S38" s="1345"/>
      <c r="T38" s="1345"/>
      <c r="U38" s="1345"/>
      <c r="V38" s="1345"/>
    </row>
    <row r="39" spans="4:22" ht="13.5" customHeight="1">
      <c r="D39" s="20" t="s">
        <v>202</v>
      </c>
      <c r="E39" s="20" t="s">
        <v>202</v>
      </c>
      <c r="F39" s="20" t="s">
        <v>183</v>
      </c>
      <c r="G39" s="7" t="s">
        <v>184</v>
      </c>
      <c r="H39" s="20" t="s">
        <v>273</v>
      </c>
      <c r="I39" s="98" t="s">
        <v>423</v>
      </c>
      <c r="J39" s="20" t="s">
        <v>2900</v>
      </c>
      <c r="K39" s="20" t="s">
        <v>418</v>
      </c>
      <c r="L39" s="20" t="s">
        <v>427</v>
      </c>
      <c r="M39" s="20" t="s">
        <v>428</v>
      </c>
      <c r="N39" s="21" t="s">
        <v>185</v>
      </c>
      <c r="O39" s="21"/>
      <c r="P39" s="21" t="s">
        <v>1628</v>
      </c>
      <c r="Q39" s="7" t="s">
        <v>186</v>
      </c>
      <c r="R39" s="1345"/>
      <c r="S39" s="1345"/>
      <c r="T39" s="1345"/>
      <c r="U39" s="1345"/>
      <c r="V39" s="1345"/>
    </row>
    <row r="40" spans="4:22" ht="13.5" customHeight="1">
      <c r="D40" s="20" t="s">
        <v>202</v>
      </c>
      <c r="E40" s="20" t="s">
        <v>202</v>
      </c>
      <c r="F40" s="20" t="s">
        <v>183</v>
      </c>
      <c r="G40" s="7" t="s">
        <v>184</v>
      </c>
      <c r="H40" s="20" t="s">
        <v>273</v>
      </c>
      <c r="I40" s="98" t="s">
        <v>423</v>
      </c>
      <c r="J40" s="20" t="s">
        <v>2900</v>
      </c>
      <c r="K40" s="20" t="s">
        <v>418</v>
      </c>
      <c r="L40" s="20" t="s">
        <v>434</v>
      </c>
      <c r="M40" s="20" t="s">
        <v>435</v>
      </c>
      <c r="N40" s="21" t="s">
        <v>185</v>
      </c>
      <c r="O40" s="21"/>
      <c r="P40" s="21" t="s">
        <v>1628</v>
      </c>
      <c r="Q40" s="7" t="s">
        <v>186</v>
      </c>
      <c r="R40" s="1345"/>
      <c r="S40" s="1345"/>
      <c r="T40" s="1345"/>
      <c r="U40" s="1345"/>
      <c r="V40" s="1345"/>
    </row>
    <row r="41" spans="4:22" ht="13.5" customHeight="1">
      <c r="D41" s="20" t="s">
        <v>202</v>
      </c>
      <c r="E41" s="20" t="s">
        <v>202</v>
      </c>
      <c r="F41" s="20" t="s">
        <v>183</v>
      </c>
      <c r="G41" s="7" t="s">
        <v>184</v>
      </c>
      <c r="H41" s="20" t="s">
        <v>273</v>
      </c>
      <c r="I41" s="98" t="s">
        <v>423</v>
      </c>
      <c r="J41" s="20" t="s">
        <v>2900</v>
      </c>
      <c r="K41" s="20" t="s">
        <v>418</v>
      </c>
      <c r="L41" s="20" t="s">
        <v>440</v>
      </c>
      <c r="M41" s="20" t="s">
        <v>441</v>
      </c>
      <c r="N41" s="21" t="s">
        <v>185</v>
      </c>
      <c r="O41" s="21"/>
      <c r="P41" s="21" t="s">
        <v>1628</v>
      </c>
      <c r="Q41" s="7" t="s">
        <v>186</v>
      </c>
      <c r="R41" s="1345"/>
      <c r="S41" s="1345"/>
      <c r="T41" s="1345"/>
      <c r="U41" s="1345"/>
      <c r="V41" s="1345"/>
    </row>
    <row r="42" spans="4:22" ht="13.5" customHeight="1">
      <c r="D42" s="20" t="s">
        <v>202</v>
      </c>
      <c r="E42" s="20" t="s">
        <v>202</v>
      </c>
      <c r="F42" s="20" t="s">
        <v>183</v>
      </c>
      <c r="G42" s="7" t="s">
        <v>184</v>
      </c>
      <c r="H42" s="20" t="s">
        <v>273</v>
      </c>
      <c r="I42" s="98" t="s">
        <v>423</v>
      </c>
      <c r="J42" s="20" t="s">
        <v>2900</v>
      </c>
      <c r="K42" s="20" t="s">
        <v>418</v>
      </c>
      <c r="L42" s="20" t="s">
        <v>447</v>
      </c>
      <c r="M42" s="20" t="s">
        <v>448</v>
      </c>
      <c r="N42" s="21" t="s">
        <v>185</v>
      </c>
      <c r="O42" s="21"/>
      <c r="P42" s="21" t="s">
        <v>1628</v>
      </c>
      <c r="Q42" s="7" t="s">
        <v>186</v>
      </c>
      <c r="R42" s="1345"/>
      <c r="S42" s="1345"/>
      <c r="T42" s="1345"/>
      <c r="U42" s="1345"/>
      <c r="V42" s="1345"/>
    </row>
    <row r="43" spans="4:22" ht="13.5" customHeight="1">
      <c r="D43" s="20" t="s">
        <v>202</v>
      </c>
      <c r="E43" s="20" t="s">
        <v>202</v>
      </c>
      <c r="F43" s="20" t="s">
        <v>183</v>
      </c>
      <c r="G43" s="7" t="s">
        <v>184</v>
      </c>
      <c r="H43" s="20" t="s">
        <v>273</v>
      </c>
      <c r="I43" s="98" t="s">
        <v>423</v>
      </c>
      <c r="J43" s="20" t="s">
        <v>2900</v>
      </c>
      <c r="K43" s="20" t="s">
        <v>418</v>
      </c>
      <c r="L43" s="20" t="s">
        <v>453</v>
      </c>
      <c r="M43" s="20" t="s">
        <v>454</v>
      </c>
      <c r="N43" s="21" t="s">
        <v>185</v>
      </c>
      <c r="O43" s="21"/>
      <c r="P43" s="21" t="s">
        <v>1628</v>
      </c>
      <c r="Q43" s="7" t="s">
        <v>186</v>
      </c>
      <c r="R43" s="1345"/>
      <c r="S43" s="1345"/>
      <c r="T43" s="1345"/>
      <c r="U43" s="1345"/>
      <c r="V43" s="1345"/>
    </row>
    <row r="44" spans="4:22" ht="13.5" customHeight="1">
      <c r="D44" s="20" t="s">
        <v>202</v>
      </c>
      <c r="E44" s="20" t="s">
        <v>202</v>
      </c>
      <c r="F44" s="20" t="s">
        <v>183</v>
      </c>
      <c r="G44" s="456" t="s">
        <v>184</v>
      </c>
      <c r="H44" s="20" t="s">
        <v>273</v>
      </c>
      <c r="I44" s="476" t="s">
        <v>423</v>
      </c>
      <c r="J44" s="20" t="s">
        <v>2900</v>
      </c>
      <c r="K44" s="20" t="s">
        <v>418</v>
      </c>
      <c r="L44" s="20" t="s">
        <v>457</v>
      </c>
      <c r="M44" s="20" t="s">
        <v>458</v>
      </c>
      <c r="N44" s="462" t="s">
        <v>185</v>
      </c>
      <c r="O44" s="462"/>
      <c r="P44" s="462" t="s">
        <v>1628</v>
      </c>
      <c r="Q44" s="456" t="s">
        <v>186</v>
      </c>
      <c r="R44" s="1345"/>
      <c r="S44" s="1345"/>
      <c r="T44" s="1345"/>
      <c r="U44" s="1345"/>
      <c r="V44" s="1345"/>
    </row>
    <row r="45" spans="4:22" ht="13.5" customHeight="1">
      <c r="D45" s="20" t="s">
        <v>202</v>
      </c>
      <c r="E45" s="20" t="s">
        <v>202</v>
      </c>
      <c r="F45" s="20" t="s">
        <v>183</v>
      </c>
      <c r="G45" s="7" t="s">
        <v>184</v>
      </c>
      <c r="H45" s="20" t="s">
        <v>273</v>
      </c>
      <c r="I45" s="98" t="s">
        <v>423</v>
      </c>
      <c r="J45" s="20" t="s">
        <v>2900</v>
      </c>
      <c r="K45" s="20" t="s">
        <v>418</v>
      </c>
      <c r="L45" s="20" t="s">
        <v>461</v>
      </c>
      <c r="M45" s="20" t="s">
        <v>462</v>
      </c>
      <c r="N45" s="21" t="s">
        <v>185</v>
      </c>
      <c r="O45" s="21"/>
      <c r="P45" s="21" t="s">
        <v>1628</v>
      </c>
      <c r="Q45" s="7" t="s">
        <v>186</v>
      </c>
      <c r="R45" s="1345"/>
      <c r="S45" s="1345"/>
      <c r="T45" s="1345"/>
      <c r="U45" s="1345"/>
      <c r="V45" s="1345"/>
    </row>
    <row r="46" spans="4:22" s="15" customFormat="1" ht="13.5" customHeight="1">
      <c r="G46" s="7"/>
      <c r="H46" s="98"/>
      <c r="I46" s="98"/>
      <c r="J46" s="98"/>
      <c r="K46" s="98"/>
      <c r="L46" s="98"/>
      <c r="M46" s="98"/>
      <c r="N46" s="23"/>
      <c r="O46" s="23"/>
      <c r="P46" s="23"/>
    </row>
    <row r="47" spans="4:22" s="33" customFormat="1" ht="14.25" customHeight="1">
      <c r="D47" s="80" t="s">
        <v>3386</v>
      </c>
      <c r="E47" s="81"/>
      <c r="F47" s="81"/>
      <c r="G47" s="81"/>
      <c r="H47" s="81"/>
      <c r="I47" s="81"/>
      <c r="J47" s="81"/>
      <c r="K47" s="81"/>
      <c r="L47" s="81"/>
      <c r="M47" s="81"/>
      <c r="N47" s="81"/>
      <c r="O47" s="81"/>
      <c r="P47" s="81"/>
      <c r="Q47" s="81"/>
    </row>
    <row r="49" spans="2:16384" s="15" customFormat="1" ht="13.5" customHeight="1">
      <c r="D49" s="15" t="s">
        <v>202</v>
      </c>
      <c r="E49" s="15" t="s">
        <v>202</v>
      </c>
      <c r="F49" s="20" t="s">
        <v>183</v>
      </c>
      <c r="G49" s="7" t="s">
        <v>184</v>
      </c>
      <c r="H49" s="20" t="s">
        <v>273</v>
      </c>
      <c r="I49" s="98" t="s">
        <v>222</v>
      </c>
      <c r="J49" s="113" t="s">
        <v>3382</v>
      </c>
      <c r="K49" s="113" t="s">
        <v>418</v>
      </c>
      <c r="L49" s="113" t="s">
        <v>419</v>
      </c>
      <c r="M49" s="20" t="s">
        <v>420</v>
      </c>
      <c r="N49" s="21" t="s">
        <v>185</v>
      </c>
      <c r="O49" s="21"/>
      <c r="P49" s="21" t="s">
        <v>1628</v>
      </c>
      <c r="Q49" s="7" t="s">
        <v>186</v>
      </c>
      <c r="R49" s="1425"/>
      <c r="S49" s="1425"/>
      <c r="T49" s="1425"/>
      <c r="U49" s="1425"/>
      <c r="V49" s="1425"/>
    </row>
    <row r="50" spans="2:16384" s="15" customFormat="1" ht="13.5" customHeight="1">
      <c r="D50" s="15" t="s">
        <v>202</v>
      </c>
      <c r="E50" s="15" t="s">
        <v>202</v>
      </c>
      <c r="F50" s="20" t="s">
        <v>183</v>
      </c>
      <c r="G50" s="7" t="s">
        <v>184</v>
      </c>
      <c r="H50" s="20" t="s">
        <v>273</v>
      </c>
      <c r="I50" s="98" t="s">
        <v>222</v>
      </c>
      <c r="J50" s="113" t="s">
        <v>3382</v>
      </c>
      <c r="K50" s="113" t="s">
        <v>418</v>
      </c>
      <c r="L50" s="113" t="s">
        <v>427</v>
      </c>
      <c r="M50" s="20" t="s">
        <v>428</v>
      </c>
      <c r="N50" s="21" t="s">
        <v>185</v>
      </c>
      <c r="O50" s="21"/>
      <c r="P50" s="21" t="s">
        <v>1628</v>
      </c>
      <c r="Q50" s="7" t="s">
        <v>186</v>
      </c>
      <c r="R50" s="1425"/>
      <c r="S50" s="1425"/>
      <c r="T50" s="1425"/>
      <c r="U50" s="1425"/>
      <c r="V50" s="1425"/>
    </row>
    <row r="51" spans="2:16384" s="15" customFormat="1" ht="13.5" customHeight="1">
      <c r="D51" s="15" t="s">
        <v>202</v>
      </c>
      <c r="E51" s="15" t="s">
        <v>202</v>
      </c>
      <c r="F51" s="20" t="s">
        <v>183</v>
      </c>
      <c r="G51" s="7" t="s">
        <v>184</v>
      </c>
      <c r="H51" s="20" t="s">
        <v>273</v>
      </c>
      <c r="I51" s="98" t="s">
        <v>222</v>
      </c>
      <c r="J51" s="113" t="s">
        <v>3382</v>
      </c>
      <c r="K51" s="113" t="s">
        <v>418</v>
      </c>
      <c r="L51" s="113" t="s">
        <v>434</v>
      </c>
      <c r="M51" s="20" t="s">
        <v>435</v>
      </c>
      <c r="N51" s="21" t="s">
        <v>185</v>
      </c>
      <c r="O51" s="21"/>
      <c r="P51" s="21" t="s">
        <v>1628</v>
      </c>
      <c r="Q51" s="7" t="s">
        <v>186</v>
      </c>
      <c r="R51" s="1425"/>
      <c r="S51" s="1425"/>
      <c r="T51" s="1425"/>
      <c r="U51" s="1425"/>
      <c r="V51" s="1425"/>
    </row>
    <row r="52" spans="2:16384" s="15" customFormat="1" ht="13.5" customHeight="1">
      <c r="D52" s="15" t="s">
        <v>202</v>
      </c>
      <c r="E52" s="15" t="s">
        <v>202</v>
      </c>
      <c r="F52" s="20" t="s">
        <v>183</v>
      </c>
      <c r="G52" s="7" t="s">
        <v>184</v>
      </c>
      <c r="H52" s="20" t="s">
        <v>273</v>
      </c>
      <c r="I52" s="98" t="s">
        <v>222</v>
      </c>
      <c r="J52" s="113" t="s">
        <v>3382</v>
      </c>
      <c r="K52" s="113" t="s">
        <v>418</v>
      </c>
      <c r="L52" s="113" t="s">
        <v>440</v>
      </c>
      <c r="M52" s="20" t="s">
        <v>441</v>
      </c>
      <c r="N52" s="21" t="s">
        <v>185</v>
      </c>
      <c r="O52" s="21" t="s">
        <v>1</v>
      </c>
      <c r="P52" s="21" t="s">
        <v>1628</v>
      </c>
      <c r="Q52" s="7" t="s">
        <v>186</v>
      </c>
      <c r="R52" s="1425"/>
      <c r="S52" s="1425"/>
      <c r="T52" s="1425"/>
      <c r="U52" s="1425"/>
      <c r="V52" s="1425"/>
    </row>
    <row r="53" spans="2:16384" s="15" customFormat="1" ht="13.5" customHeight="1">
      <c r="D53" s="15" t="s">
        <v>202</v>
      </c>
      <c r="E53" s="15" t="s">
        <v>202</v>
      </c>
      <c r="F53" s="20" t="s">
        <v>183</v>
      </c>
      <c r="G53" s="7" t="s">
        <v>184</v>
      </c>
      <c r="H53" s="20" t="s">
        <v>273</v>
      </c>
      <c r="I53" s="98" t="s">
        <v>222</v>
      </c>
      <c r="J53" s="113" t="s">
        <v>3382</v>
      </c>
      <c r="K53" s="113" t="s">
        <v>418</v>
      </c>
      <c r="L53" s="113" t="s">
        <v>447</v>
      </c>
      <c r="M53" s="20" t="s">
        <v>448</v>
      </c>
      <c r="N53" s="21" t="s">
        <v>185</v>
      </c>
      <c r="O53" s="21"/>
      <c r="P53" s="21" t="s">
        <v>1628</v>
      </c>
      <c r="Q53" s="7" t="s">
        <v>186</v>
      </c>
      <c r="R53" s="1425"/>
      <c r="S53" s="1425"/>
      <c r="T53" s="1425"/>
      <c r="U53" s="1425"/>
      <c r="V53" s="1425"/>
    </row>
    <row r="54" spans="2:16384" s="15" customFormat="1" ht="13.5" customHeight="1">
      <c r="D54" s="15" t="s">
        <v>202</v>
      </c>
      <c r="E54" s="15" t="s">
        <v>202</v>
      </c>
      <c r="F54" s="20" t="s">
        <v>183</v>
      </c>
      <c r="G54" s="7" t="s">
        <v>184</v>
      </c>
      <c r="H54" s="20" t="s">
        <v>273</v>
      </c>
      <c r="I54" s="98" t="s">
        <v>222</v>
      </c>
      <c r="J54" s="113" t="s">
        <v>3382</v>
      </c>
      <c r="K54" s="113" t="s">
        <v>418</v>
      </c>
      <c r="L54" s="113" t="s">
        <v>453</v>
      </c>
      <c r="M54" s="20" t="s">
        <v>454</v>
      </c>
      <c r="N54" s="21" t="s">
        <v>185</v>
      </c>
      <c r="O54" s="21"/>
      <c r="P54" s="21" t="s">
        <v>1628</v>
      </c>
      <c r="Q54" s="7" t="s">
        <v>186</v>
      </c>
      <c r="R54" s="1425"/>
      <c r="S54" s="1425"/>
      <c r="T54" s="1425"/>
      <c r="U54" s="1425"/>
      <c r="V54" s="1425"/>
    </row>
    <row r="55" spans="2:16384" s="15" customFormat="1" ht="13.5" customHeight="1">
      <c r="D55" s="15" t="s">
        <v>202</v>
      </c>
      <c r="E55" s="15" t="s">
        <v>202</v>
      </c>
      <c r="F55" s="20" t="s">
        <v>183</v>
      </c>
      <c r="G55" s="7" t="s">
        <v>184</v>
      </c>
      <c r="H55" s="20" t="s">
        <v>273</v>
      </c>
      <c r="I55" s="98" t="s">
        <v>222</v>
      </c>
      <c r="J55" s="113" t="s">
        <v>3382</v>
      </c>
      <c r="K55" s="113" t="s">
        <v>418</v>
      </c>
      <c r="L55" s="113" t="s">
        <v>457</v>
      </c>
      <c r="M55" s="20" t="s">
        <v>458</v>
      </c>
      <c r="N55" s="21" t="s">
        <v>185</v>
      </c>
      <c r="O55" s="21"/>
      <c r="P55" s="21" t="s">
        <v>1628</v>
      </c>
      <c r="Q55" s="7" t="s">
        <v>186</v>
      </c>
      <c r="R55" s="1425"/>
      <c r="S55" s="1425"/>
      <c r="T55" s="1425"/>
      <c r="U55" s="1425"/>
      <c r="V55" s="1425"/>
    </row>
    <row r="56" spans="2:16384" s="15" customFormat="1" ht="13.5" customHeight="1">
      <c r="D56" s="15" t="s">
        <v>202</v>
      </c>
      <c r="E56" s="15" t="s">
        <v>202</v>
      </c>
      <c r="F56" s="20" t="s">
        <v>183</v>
      </c>
      <c r="G56" s="7" t="s">
        <v>184</v>
      </c>
      <c r="H56" s="20" t="s">
        <v>273</v>
      </c>
      <c r="I56" s="98" t="s">
        <v>222</v>
      </c>
      <c r="J56" s="113" t="s">
        <v>3382</v>
      </c>
      <c r="K56" s="113" t="s">
        <v>418</v>
      </c>
      <c r="L56" s="113" t="s">
        <v>461</v>
      </c>
      <c r="M56" s="20" t="s">
        <v>462</v>
      </c>
      <c r="N56" s="21" t="s">
        <v>185</v>
      </c>
      <c r="O56" s="21"/>
      <c r="P56" s="21" t="s">
        <v>1628</v>
      </c>
      <c r="Q56" s="7" t="s">
        <v>186</v>
      </c>
      <c r="R56" s="1425"/>
      <c r="S56" s="1425"/>
      <c r="T56" s="1425"/>
      <c r="U56" s="1425"/>
      <c r="V56" s="1425"/>
    </row>
    <row r="57" spans="2:16384" s="12" customFormat="1" ht="13.5" customHeight="1">
      <c r="F57" s="15"/>
      <c r="G57" s="7"/>
      <c r="H57" s="98"/>
      <c r="I57" s="98"/>
      <c r="J57" s="98"/>
      <c r="K57" s="98"/>
      <c r="L57" s="98"/>
      <c r="M57" s="98"/>
      <c r="N57" s="22"/>
      <c r="O57" s="22"/>
      <c r="P57" s="22"/>
      <c r="Q57" s="15"/>
    </row>
    <row r="58" spans="2:16384" s="27" customFormat="1" ht="17.649999999999999">
      <c r="B58" s="28" t="s">
        <v>2870</v>
      </c>
    </row>
    <row r="59" spans="2:16384" ht="13.5" customHeight="1"/>
    <row r="60" spans="2:16384" s="33" customFormat="1" ht="13.9">
      <c r="B60" s="12"/>
      <c r="C60" s="34" t="s">
        <v>3383</v>
      </c>
      <c r="D60" s="34"/>
    </row>
    <row r="61" spans="2:16384" ht="13.5" customHeight="1"/>
    <row r="62" spans="2:16384" s="33" customFormat="1" ht="14.25" customHeight="1">
      <c r="B62" s="12"/>
      <c r="C62" s="12"/>
      <c r="D62" s="80" t="s">
        <v>414</v>
      </c>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c r="HX62" s="81"/>
      <c r="HY62" s="81"/>
      <c r="HZ62" s="81"/>
      <c r="IA62" s="81"/>
      <c r="IB62" s="81"/>
      <c r="IC62" s="81"/>
      <c r="ID62" s="81"/>
      <c r="IE62" s="81"/>
      <c r="IF62" s="81"/>
      <c r="IG62" s="81"/>
      <c r="IH62" s="81"/>
      <c r="II62" s="81"/>
      <c r="IJ62" s="81"/>
      <c r="IK62" s="81"/>
      <c r="IL62" s="81"/>
      <c r="IM62" s="81"/>
      <c r="IN62" s="81"/>
      <c r="IO62" s="81"/>
      <c r="IP62" s="81"/>
      <c r="IQ62" s="81"/>
      <c r="IR62" s="81"/>
      <c r="IS62" s="81"/>
      <c r="IT62" s="81"/>
      <c r="IU62" s="81"/>
      <c r="IV62" s="81"/>
      <c r="IW62" s="81"/>
      <c r="IX62" s="81"/>
      <c r="IY62" s="81"/>
      <c r="IZ62" s="81"/>
      <c r="JA62" s="81"/>
      <c r="JB62" s="81"/>
      <c r="JC62" s="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c r="KJ62" s="81"/>
      <c r="KK62" s="81"/>
      <c r="KL62" s="81"/>
      <c r="KM62" s="81"/>
      <c r="KN62" s="81"/>
      <c r="KO62" s="81"/>
      <c r="KP62" s="81"/>
      <c r="KQ62" s="81"/>
      <c r="KR62" s="81"/>
      <c r="KS62" s="81"/>
      <c r="KT62" s="81"/>
      <c r="KU62" s="81"/>
      <c r="KV62" s="81"/>
      <c r="KW62" s="81"/>
      <c r="KX62" s="81"/>
      <c r="KY62" s="81"/>
      <c r="KZ62" s="81"/>
      <c r="LA62" s="81"/>
      <c r="LB62" s="81"/>
      <c r="LC62" s="81"/>
      <c r="LD62" s="81"/>
      <c r="LE62" s="81"/>
      <c r="LF62" s="81"/>
      <c r="LG62" s="81"/>
      <c r="LH62" s="81"/>
      <c r="LI62" s="81"/>
      <c r="LJ62" s="81"/>
      <c r="LK62" s="81"/>
      <c r="LL62" s="81"/>
      <c r="LM62" s="81"/>
      <c r="LN62" s="81"/>
      <c r="LO62" s="81"/>
      <c r="LP62" s="81"/>
      <c r="LQ62" s="81"/>
      <c r="LR62" s="81"/>
      <c r="LS62" s="81"/>
      <c r="LT62" s="81"/>
      <c r="LU62" s="81"/>
      <c r="LV62" s="81"/>
      <c r="LW62" s="81"/>
      <c r="LX62" s="81"/>
      <c r="LY62" s="81"/>
      <c r="LZ62" s="81"/>
      <c r="MA62" s="81"/>
      <c r="MB62" s="81"/>
      <c r="MC62" s="81"/>
      <c r="MD62" s="81"/>
      <c r="ME62" s="81"/>
      <c r="MF62" s="81"/>
      <c r="MG62" s="81"/>
      <c r="MH62" s="81"/>
      <c r="MI62" s="81"/>
      <c r="MJ62" s="81"/>
      <c r="MK62" s="81"/>
      <c r="ML62" s="81"/>
      <c r="MM62" s="81"/>
      <c r="MN62" s="81"/>
      <c r="MO62" s="81"/>
      <c r="MP62" s="81"/>
      <c r="MQ62" s="81"/>
      <c r="MR62" s="81"/>
      <c r="MS62" s="81"/>
      <c r="MT62" s="81"/>
      <c r="MU62" s="81"/>
      <c r="MV62" s="81"/>
      <c r="MW62" s="81"/>
      <c r="MX62" s="81"/>
      <c r="MY62" s="81"/>
      <c r="MZ62" s="81"/>
      <c r="NA62" s="81"/>
      <c r="NB62" s="81"/>
      <c r="NC62" s="81"/>
      <c r="ND62" s="81"/>
      <c r="NE62" s="81"/>
      <c r="NF62" s="81"/>
      <c r="NG62" s="81"/>
      <c r="NH62" s="81"/>
      <c r="NI62" s="81"/>
      <c r="NJ62" s="81"/>
      <c r="NK62" s="81"/>
      <c r="NL62" s="81"/>
      <c r="NM62" s="81"/>
      <c r="NN62" s="81"/>
      <c r="NO62" s="81"/>
      <c r="NP62" s="81"/>
      <c r="NQ62" s="81"/>
      <c r="NR62" s="81"/>
      <c r="NS62" s="81"/>
      <c r="NT62" s="81"/>
      <c r="NU62" s="81"/>
      <c r="NV62" s="81"/>
      <c r="NW62" s="81"/>
      <c r="NX62" s="81"/>
      <c r="NY62" s="81"/>
      <c r="NZ62" s="81"/>
      <c r="OA62" s="81"/>
      <c r="OB62" s="81"/>
      <c r="OC62" s="81"/>
      <c r="OD62" s="81"/>
      <c r="OE62" s="81"/>
      <c r="OF62" s="81"/>
      <c r="OG62" s="81"/>
      <c r="OH62" s="81"/>
      <c r="OI62" s="81"/>
      <c r="OJ62" s="81"/>
      <c r="OK62" s="81"/>
      <c r="OL62" s="81"/>
      <c r="OM62" s="81"/>
      <c r="ON62" s="81"/>
      <c r="OO62" s="81"/>
      <c r="OP62" s="81"/>
      <c r="OQ62" s="81"/>
      <c r="OR62" s="81"/>
      <c r="OS62" s="81"/>
      <c r="OT62" s="81"/>
      <c r="OU62" s="81"/>
      <c r="OV62" s="81"/>
      <c r="OW62" s="81"/>
      <c r="OX62" s="81"/>
      <c r="OY62" s="81"/>
      <c r="OZ62" s="81"/>
      <c r="PA62" s="81"/>
      <c r="PB62" s="81"/>
      <c r="PC62" s="81"/>
      <c r="PD62" s="81"/>
      <c r="PE62" s="81"/>
      <c r="PF62" s="81"/>
      <c r="PG62" s="81"/>
      <c r="PH62" s="81"/>
      <c r="PI62" s="81"/>
      <c r="PJ62" s="81"/>
      <c r="PK62" s="81"/>
      <c r="PL62" s="81"/>
      <c r="PM62" s="81"/>
      <c r="PN62" s="81"/>
      <c r="PO62" s="81"/>
      <c r="PP62" s="81"/>
      <c r="PQ62" s="81"/>
      <c r="PR62" s="81"/>
      <c r="PS62" s="81"/>
      <c r="PT62" s="81"/>
      <c r="PU62" s="81"/>
      <c r="PV62" s="81"/>
      <c r="PW62" s="81"/>
      <c r="PX62" s="81"/>
      <c r="PY62" s="81"/>
      <c r="PZ62" s="81"/>
      <c r="QA62" s="81"/>
      <c r="QB62" s="81"/>
      <c r="QC62" s="81"/>
      <c r="QD62" s="81"/>
      <c r="QE62" s="81"/>
      <c r="QF62" s="81"/>
      <c r="QG62" s="81"/>
      <c r="QH62" s="81"/>
      <c r="QI62" s="81"/>
      <c r="QJ62" s="81"/>
      <c r="QK62" s="81"/>
      <c r="QL62" s="81"/>
      <c r="QM62" s="81"/>
      <c r="QN62" s="81"/>
      <c r="QO62" s="81"/>
      <c r="QP62" s="81"/>
      <c r="QQ62" s="81"/>
      <c r="QR62" s="81"/>
      <c r="QS62" s="81"/>
      <c r="QT62" s="81"/>
      <c r="QU62" s="81"/>
      <c r="QV62" s="81"/>
      <c r="QW62" s="81"/>
      <c r="QX62" s="81"/>
      <c r="QY62" s="81"/>
      <c r="QZ62" s="81"/>
      <c r="RA62" s="81"/>
      <c r="RB62" s="81"/>
      <c r="RC62" s="81"/>
      <c r="RD62" s="81"/>
      <c r="RE62" s="81"/>
      <c r="RF62" s="81"/>
      <c r="RG62" s="81"/>
      <c r="RH62" s="81"/>
      <c r="RI62" s="81"/>
      <c r="RJ62" s="81"/>
      <c r="RK62" s="81"/>
      <c r="RL62" s="81"/>
      <c r="RM62" s="81"/>
      <c r="RN62" s="81"/>
      <c r="RO62" s="81"/>
      <c r="RP62" s="81"/>
      <c r="RQ62" s="81"/>
      <c r="RR62" s="81"/>
      <c r="RS62" s="81"/>
      <c r="RT62" s="81"/>
      <c r="RU62" s="81"/>
      <c r="RV62" s="81"/>
      <c r="RW62" s="81"/>
      <c r="RX62" s="81"/>
      <c r="RY62" s="81"/>
      <c r="RZ62" s="81"/>
      <c r="SA62" s="81"/>
      <c r="SB62" s="81"/>
      <c r="SC62" s="81"/>
      <c r="SD62" s="81"/>
      <c r="SE62" s="81"/>
      <c r="SF62" s="81"/>
      <c r="SG62" s="81"/>
      <c r="SH62" s="81"/>
      <c r="SI62" s="81"/>
      <c r="SJ62" s="81"/>
      <c r="SK62" s="81"/>
      <c r="SL62" s="81"/>
      <c r="SM62" s="81"/>
      <c r="SN62" s="81"/>
      <c r="SO62" s="81"/>
      <c r="SP62" s="81"/>
      <c r="SQ62" s="81"/>
      <c r="SR62" s="81"/>
      <c r="SS62" s="81"/>
      <c r="ST62" s="81"/>
      <c r="SU62" s="81"/>
      <c r="SV62" s="81"/>
      <c r="SW62" s="81"/>
      <c r="SX62" s="81"/>
      <c r="SY62" s="81"/>
      <c r="SZ62" s="81"/>
      <c r="TA62" s="81"/>
      <c r="TB62" s="81"/>
      <c r="TC62" s="81"/>
      <c r="TD62" s="81"/>
      <c r="TE62" s="81"/>
      <c r="TF62" s="81"/>
      <c r="TG62" s="81"/>
      <c r="TH62" s="81"/>
      <c r="TI62" s="81"/>
      <c r="TJ62" s="81"/>
      <c r="TK62" s="81"/>
      <c r="TL62" s="81"/>
      <c r="TM62" s="81"/>
      <c r="TN62" s="81"/>
      <c r="TO62" s="81"/>
      <c r="TP62" s="81"/>
      <c r="TQ62" s="81"/>
      <c r="TR62" s="81"/>
      <c r="TS62" s="81"/>
      <c r="TT62" s="81"/>
      <c r="TU62" s="81"/>
      <c r="TV62" s="81"/>
      <c r="TW62" s="81"/>
      <c r="TX62" s="81"/>
      <c r="TY62" s="81"/>
      <c r="TZ62" s="81"/>
      <c r="UA62" s="81"/>
      <c r="UB62" s="81"/>
      <c r="UC62" s="81"/>
      <c r="UD62" s="81"/>
      <c r="UE62" s="81"/>
      <c r="UF62" s="81"/>
      <c r="UG62" s="81"/>
      <c r="UH62" s="81"/>
      <c r="UI62" s="81"/>
      <c r="UJ62" s="81"/>
      <c r="UK62" s="81"/>
      <c r="UL62" s="81"/>
      <c r="UM62" s="81"/>
      <c r="UN62" s="81"/>
      <c r="UO62" s="81"/>
      <c r="UP62" s="81"/>
      <c r="UQ62" s="81"/>
      <c r="UR62" s="81"/>
      <c r="US62" s="81"/>
      <c r="UT62" s="81"/>
      <c r="UU62" s="81"/>
      <c r="UV62" s="81"/>
      <c r="UW62" s="81"/>
      <c r="UX62" s="81"/>
      <c r="UY62" s="81"/>
      <c r="UZ62" s="81"/>
      <c r="VA62" s="81"/>
      <c r="VB62" s="81"/>
      <c r="VC62" s="81"/>
      <c r="VD62" s="81"/>
      <c r="VE62" s="81"/>
      <c r="VF62" s="81"/>
      <c r="VG62" s="81"/>
      <c r="VH62" s="81"/>
      <c r="VI62" s="81"/>
      <c r="VJ62" s="81"/>
      <c r="VK62" s="81"/>
      <c r="VL62" s="81"/>
      <c r="VM62" s="81"/>
      <c r="VN62" s="81"/>
      <c r="VO62" s="81"/>
      <c r="VP62" s="81"/>
      <c r="VQ62" s="81"/>
      <c r="VR62" s="81"/>
      <c r="VS62" s="81"/>
      <c r="VT62" s="81"/>
      <c r="VU62" s="81"/>
      <c r="VV62" s="81"/>
      <c r="VW62" s="81"/>
      <c r="VX62" s="81"/>
      <c r="VY62" s="81"/>
      <c r="VZ62" s="81"/>
      <c r="WA62" s="81"/>
      <c r="WB62" s="81"/>
      <c r="WC62" s="81"/>
      <c r="WD62" s="81"/>
      <c r="WE62" s="81"/>
      <c r="WF62" s="81"/>
      <c r="WG62" s="81"/>
      <c r="WH62" s="81"/>
      <c r="WI62" s="81"/>
      <c r="WJ62" s="81"/>
      <c r="WK62" s="81"/>
      <c r="WL62" s="81"/>
      <c r="WM62" s="81"/>
      <c r="WN62" s="81"/>
      <c r="WO62" s="81"/>
      <c r="WP62" s="81"/>
      <c r="WQ62" s="81"/>
      <c r="WR62" s="81"/>
      <c r="WS62" s="81"/>
      <c r="WT62" s="81"/>
      <c r="WU62" s="81"/>
      <c r="WV62" s="81"/>
      <c r="WW62" s="81"/>
      <c r="WX62" s="81"/>
      <c r="WY62" s="81"/>
      <c r="WZ62" s="81"/>
      <c r="XA62" s="81"/>
      <c r="XB62" s="81"/>
      <c r="XC62" s="81"/>
      <c r="XD62" s="81"/>
      <c r="XE62" s="81"/>
      <c r="XF62" s="81"/>
      <c r="XG62" s="81"/>
      <c r="XH62" s="81"/>
      <c r="XI62" s="81"/>
      <c r="XJ62" s="81"/>
      <c r="XK62" s="81"/>
      <c r="XL62" s="81"/>
      <c r="XM62" s="81"/>
      <c r="XN62" s="81"/>
      <c r="XO62" s="81"/>
      <c r="XP62" s="81"/>
      <c r="XQ62" s="81"/>
      <c r="XR62" s="81"/>
      <c r="XS62" s="81"/>
      <c r="XT62" s="81"/>
      <c r="XU62" s="81"/>
      <c r="XV62" s="81"/>
      <c r="XW62" s="81"/>
      <c r="XX62" s="81"/>
      <c r="XY62" s="81"/>
      <c r="XZ62" s="81"/>
      <c r="YA62" s="81"/>
      <c r="YB62" s="81"/>
      <c r="YC62" s="81"/>
      <c r="YD62" s="81"/>
      <c r="YE62" s="81"/>
      <c r="YF62" s="81"/>
      <c r="YG62" s="81"/>
      <c r="YH62" s="81"/>
      <c r="YI62" s="81"/>
      <c r="YJ62" s="81"/>
      <c r="YK62" s="81"/>
      <c r="YL62" s="81"/>
      <c r="YM62" s="81"/>
      <c r="YN62" s="81"/>
      <c r="YO62" s="81"/>
      <c r="YP62" s="81"/>
      <c r="YQ62" s="81"/>
      <c r="YR62" s="81"/>
      <c r="YS62" s="81"/>
      <c r="YT62" s="81"/>
      <c r="YU62" s="81"/>
      <c r="YV62" s="81"/>
      <c r="YW62" s="81"/>
      <c r="YX62" s="81"/>
      <c r="YY62" s="81"/>
      <c r="YZ62" s="81"/>
      <c r="ZA62" s="81"/>
      <c r="ZB62" s="81"/>
      <c r="ZC62" s="81"/>
      <c r="ZD62" s="81"/>
      <c r="ZE62" s="81"/>
      <c r="ZF62" s="81"/>
      <c r="ZG62" s="81"/>
      <c r="ZH62" s="81"/>
      <c r="ZI62" s="81"/>
      <c r="ZJ62" s="81"/>
      <c r="ZK62" s="81"/>
      <c r="ZL62" s="81"/>
      <c r="ZM62" s="81"/>
      <c r="ZN62" s="81"/>
      <c r="ZO62" s="81"/>
      <c r="ZP62" s="81"/>
      <c r="ZQ62" s="81"/>
      <c r="ZR62" s="81"/>
      <c r="ZS62" s="81"/>
      <c r="ZT62" s="81"/>
      <c r="ZU62" s="81"/>
      <c r="ZV62" s="81"/>
      <c r="ZW62" s="81"/>
      <c r="ZX62" s="81"/>
      <c r="ZY62" s="81"/>
      <c r="ZZ62" s="81"/>
      <c r="AAA62" s="81"/>
      <c r="AAB62" s="81"/>
      <c r="AAC62" s="81"/>
      <c r="AAD62" s="81"/>
      <c r="AAE62" s="81"/>
      <c r="AAF62" s="81"/>
      <c r="AAG62" s="81"/>
      <c r="AAH62" s="81"/>
      <c r="AAI62" s="81"/>
      <c r="AAJ62" s="81"/>
      <c r="AAK62" s="81"/>
      <c r="AAL62" s="81"/>
      <c r="AAM62" s="81"/>
      <c r="AAN62" s="81"/>
      <c r="AAO62" s="81"/>
      <c r="AAP62" s="81"/>
      <c r="AAQ62" s="81"/>
      <c r="AAR62" s="81"/>
      <c r="AAS62" s="81"/>
      <c r="AAT62" s="81"/>
      <c r="AAU62" s="81"/>
      <c r="AAV62" s="81"/>
      <c r="AAW62" s="81"/>
      <c r="AAX62" s="81"/>
      <c r="AAY62" s="81"/>
      <c r="AAZ62" s="81"/>
      <c r="ABA62" s="81"/>
      <c r="ABB62" s="81"/>
      <c r="ABC62" s="81"/>
      <c r="ABD62" s="81"/>
      <c r="ABE62" s="81"/>
      <c r="ABF62" s="81"/>
      <c r="ABG62" s="81"/>
      <c r="ABH62" s="81"/>
      <c r="ABI62" s="81"/>
      <c r="ABJ62" s="81"/>
      <c r="ABK62" s="81"/>
      <c r="ABL62" s="81"/>
      <c r="ABM62" s="81"/>
      <c r="ABN62" s="81"/>
      <c r="ABO62" s="81"/>
      <c r="ABP62" s="81"/>
      <c r="ABQ62" s="81"/>
      <c r="ABR62" s="81"/>
      <c r="ABS62" s="81"/>
      <c r="ABT62" s="81"/>
      <c r="ABU62" s="81"/>
      <c r="ABV62" s="81"/>
      <c r="ABW62" s="81"/>
      <c r="ABX62" s="81"/>
      <c r="ABY62" s="81"/>
      <c r="ABZ62" s="81"/>
      <c r="ACA62" s="81"/>
      <c r="ACB62" s="81"/>
      <c r="ACC62" s="81"/>
      <c r="ACD62" s="81"/>
      <c r="ACE62" s="81"/>
      <c r="ACF62" s="81"/>
      <c r="ACG62" s="81"/>
      <c r="ACH62" s="81"/>
      <c r="ACI62" s="81"/>
      <c r="ACJ62" s="81"/>
      <c r="ACK62" s="81"/>
      <c r="ACL62" s="81"/>
      <c r="ACM62" s="81"/>
      <c r="ACN62" s="81"/>
      <c r="ACO62" s="81"/>
      <c r="ACP62" s="81"/>
      <c r="ACQ62" s="81"/>
      <c r="ACR62" s="81"/>
      <c r="ACS62" s="81"/>
      <c r="ACT62" s="81"/>
      <c r="ACU62" s="81"/>
      <c r="ACV62" s="81"/>
      <c r="ACW62" s="81"/>
      <c r="ACX62" s="81"/>
      <c r="ACY62" s="81"/>
      <c r="ACZ62" s="81"/>
      <c r="ADA62" s="81"/>
      <c r="ADB62" s="81"/>
      <c r="ADC62" s="81"/>
      <c r="ADD62" s="81"/>
      <c r="ADE62" s="81"/>
      <c r="ADF62" s="81"/>
      <c r="ADG62" s="81"/>
      <c r="ADH62" s="81"/>
      <c r="ADI62" s="81"/>
      <c r="ADJ62" s="81"/>
      <c r="ADK62" s="81"/>
      <c r="ADL62" s="81"/>
      <c r="ADM62" s="81"/>
      <c r="ADN62" s="81"/>
      <c r="ADO62" s="81"/>
      <c r="ADP62" s="81"/>
      <c r="ADQ62" s="81"/>
      <c r="ADR62" s="81"/>
      <c r="ADS62" s="81"/>
      <c r="ADT62" s="81"/>
      <c r="ADU62" s="81"/>
      <c r="ADV62" s="81"/>
      <c r="ADW62" s="81"/>
      <c r="ADX62" s="81"/>
      <c r="ADY62" s="81"/>
      <c r="ADZ62" s="81"/>
      <c r="AEA62" s="81"/>
      <c r="AEB62" s="81"/>
      <c r="AEC62" s="81"/>
      <c r="AED62" s="81"/>
      <c r="AEE62" s="81"/>
      <c r="AEF62" s="81"/>
      <c r="AEG62" s="81"/>
      <c r="AEH62" s="81"/>
      <c r="AEI62" s="81"/>
      <c r="AEJ62" s="81"/>
      <c r="AEK62" s="81"/>
      <c r="AEL62" s="81"/>
      <c r="AEM62" s="81"/>
      <c r="AEN62" s="81"/>
      <c r="AEO62" s="81"/>
      <c r="AEP62" s="81"/>
      <c r="AEQ62" s="81"/>
      <c r="AER62" s="81"/>
      <c r="AES62" s="81"/>
      <c r="AET62" s="81"/>
      <c r="AEU62" s="81"/>
      <c r="AEV62" s="81"/>
      <c r="AEW62" s="81"/>
      <c r="AEX62" s="81"/>
      <c r="AEY62" s="81"/>
      <c r="AEZ62" s="81"/>
      <c r="AFA62" s="81"/>
      <c r="AFB62" s="81"/>
      <c r="AFC62" s="81"/>
      <c r="AFD62" s="81"/>
      <c r="AFE62" s="81"/>
      <c r="AFF62" s="81"/>
      <c r="AFG62" s="81"/>
      <c r="AFH62" s="81"/>
      <c r="AFI62" s="81"/>
      <c r="AFJ62" s="81"/>
      <c r="AFK62" s="81"/>
      <c r="AFL62" s="81"/>
      <c r="AFM62" s="81"/>
      <c r="AFN62" s="81"/>
      <c r="AFO62" s="81"/>
      <c r="AFP62" s="81"/>
      <c r="AFQ62" s="81"/>
      <c r="AFR62" s="81"/>
      <c r="AFS62" s="81"/>
      <c r="AFT62" s="81"/>
      <c r="AFU62" s="81"/>
      <c r="AFV62" s="81"/>
      <c r="AFW62" s="81"/>
      <c r="AFX62" s="81"/>
      <c r="AFY62" s="81"/>
      <c r="AFZ62" s="81"/>
      <c r="AGA62" s="81"/>
      <c r="AGB62" s="81"/>
      <c r="AGC62" s="81"/>
      <c r="AGD62" s="81"/>
      <c r="AGE62" s="81"/>
      <c r="AGF62" s="81"/>
      <c r="AGG62" s="81"/>
      <c r="AGH62" s="81"/>
      <c r="AGI62" s="81"/>
      <c r="AGJ62" s="81"/>
      <c r="AGK62" s="81"/>
      <c r="AGL62" s="81"/>
      <c r="AGM62" s="81"/>
      <c r="AGN62" s="81"/>
      <c r="AGO62" s="81"/>
      <c r="AGP62" s="81"/>
      <c r="AGQ62" s="81"/>
      <c r="AGR62" s="81"/>
      <c r="AGS62" s="81"/>
      <c r="AGT62" s="81"/>
      <c r="AGU62" s="81"/>
      <c r="AGV62" s="81"/>
      <c r="AGW62" s="81"/>
      <c r="AGX62" s="81"/>
      <c r="AGY62" s="81"/>
      <c r="AGZ62" s="81"/>
      <c r="AHA62" s="81"/>
      <c r="AHB62" s="81"/>
      <c r="AHC62" s="81"/>
      <c r="AHD62" s="81"/>
      <c r="AHE62" s="81"/>
      <c r="AHF62" s="81"/>
      <c r="AHG62" s="81"/>
      <c r="AHH62" s="81"/>
      <c r="AHI62" s="81"/>
      <c r="AHJ62" s="81"/>
      <c r="AHK62" s="81"/>
      <c r="AHL62" s="81"/>
      <c r="AHM62" s="81"/>
      <c r="AHN62" s="81"/>
      <c r="AHO62" s="81"/>
      <c r="AHP62" s="81"/>
      <c r="AHQ62" s="81"/>
      <c r="AHR62" s="81"/>
      <c r="AHS62" s="81"/>
      <c r="AHT62" s="81"/>
      <c r="AHU62" s="81"/>
      <c r="AHV62" s="81"/>
      <c r="AHW62" s="81"/>
      <c r="AHX62" s="81"/>
      <c r="AHY62" s="81"/>
      <c r="AHZ62" s="81"/>
      <c r="AIA62" s="81"/>
      <c r="AIB62" s="81"/>
      <c r="AIC62" s="81"/>
      <c r="AID62" s="81"/>
      <c r="AIE62" s="81"/>
      <c r="AIF62" s="81"/>
      <c r="AIG62" s="81"/>
      <c r="AIH62" s="81"/>
      <c r="AII62" s="81"/>
      <c r="AIJ62" s="81"/>
      <c r="AIK62" s="81"/>
      <c r="AIL62" s="81"/>
      <c r="AIM62" s="81"/>
      <c r="AIN62" s="81"/>
      <c r="AIO62" s="81"/>
      <c r="AIP62" s="81"/>
      <c r="AIQ62" s="81"/>
      <c r="AIR62" s="81"/>
      <c r="AIS62" s="81"/>
      <c r="AIT62" s="81"/>
      <c r="AIU62" s="81"/>
      <c r="AIV62" s="81"/>
      <c r="AIW62" s="81"/>
      <c r="AIX62" s="81"/>
      <c r="AIY62" s="81"/>
      <c r="AIZ62" s="81"/>
      <c r="AJA62" s="81"/>
      <c r="AJB62" s="81"/>
      <c r="AJC62" s="81"/>
      <c r="AJD62" s="81"/>
      <c r="AJE62" s="81"/>
      <c r="AJF62" s="81"/>
      <c r="AJG62" s="81"/>
      <c r="AJH62" s="81"/>
      <c r="AJI62" s="81"/>
      <c r="AJJ62" s="81"/>
      <c r="AJK62" s="81"/>
      <c r="AJL62" s="81"/>
      <c r="AJM62" s="81"/>
      <c r="AJN62" s="81"/>
      <c r="AJO62" s="81"/>
      <c r="AJP62" s="81"/>
      <c r="AJQ62" s="81"/>
      <c r="AJR62" s="81"/>
      <c r="AJS62" s="81"/>
      <c r="AJT62" s="81"/>
      <c r="AJU62" s="81"/>
      <c r="AJV62" s="81"/>
      <c r="AJW62" s="81"/>
      <c r="AJX62" s="81"/>
      <c r="AJY62" s="81"/>
      <c r="AJZ62" s="81"/>
      <c r="AKA62" s="81"/>
      <c r="AKB62" s="81"/>
      <c r="AKC62" s="81"/>
      <c r="AKD62" s="81"/>
      <c r="AKE62" s="81"/>
      <c r="AKF62" s="81"/>
      <c r="AKG62" s="81"/>
      <c r="AKH62" s="81"/>
      <c r="AKI62" s="81"/>
      <c r="AKJ62" s="81"/>
      <c r="AKK62" s="81"/>
      <c r="AKL62" s="81"/>
      <c r="AKM62" s="81"/>
      <c r="AKN62" s="81"/>
      <c r="AKO62" s="81"/>
      <c r="AKP62" s="81"/>
      <c r="AKQ62" s="81"/>
      <c r="AKR62" s="81"/>
      <c r="AKS62" s="81"/>
      <c r="AKT62" s="81"/>
      <c r="AKU62" s="81"/>
      <c r="AKV62" s="81"/>
      <c r="AKW62" s="81"/>
      <c r="AKX62" s="81"/>
      <c r="AKY62" s="81"/>
      <c r="AKZ62" s="81"/>
      <c r="ALA62" s="81"/>
      <c r="ALB62" s="81"/>
      <c r="ALC62" s="81"/>
      <c r="ALD62" s="81"/>
      <c r="ALE62" s="81"/>
      <c r="ALF62" s="81"/>
      <c r="ALG62" s="81"/>
      <c r="ALH62" s="81"/>
      <c r="ALI62" s="81"/>
      <c r="ALJ62" s="81"/>
      <c r="ALK62" s="81"/>
      <c r="ALL62" s="81"/>
      <c r="ALM62" s="81"/>
      <c r="ALN62" s="81"/>
      <c r="ALO62" s="81"/>
      <c r="ALP62" s="81"/>
      <c r="ALQ62" s="81"/>
      <c r="ALR62" s="81"/>
      <c r="ALS62" s="81"/>
      <c r="ALT62" s="81"/>
      <c r="ALU62" s="81"/>
      <c r="ALV62" s="81"/>
      <c r="ALW62" s="81"/>
      <c r="ALX62" s="81"/>
      <c r="ALY62" s="81"/>
      <c r="ALZ62" s="81"/>
      <c r="AMA62" s="81"/>
      <c r="AMB62" s="81"/>
      <c r="AMC62" s="81"/>
      <c r="AMD62" s="81"/>
      <c r="AME62" s="81"/>
      <c r="AMF62" s="81"/>
      <c r="AMG62" s="81"/>
      <c r="AMH62" s="81"/>
      <c r="AMI62" s="81"/>
      <c r="AMJ62" s="81"/>
      <c r="AMK62" s="81"/>
      <c r="AML62" s="81"/>
      <c r="AMM62" s="81"/>
      <c r="AMN62" s="81"/>
      <c r="AMO62" s="81"/>
      <c r="AMP62" s="81"/>
      <c r="AMQ62" s="81"/>
      <c r="AMR62" s="81"/>
      <c r="AMS62" s="81"/>
      <c r="AMT62" s="81"/>
      <c r="AMU62" s="81"/>
      <c r="AMV62" s="81"/>
      <c r="AMW62" s="81"/>
      <c r="AMX62" s="81"/>
      <c r="AMY62" s="81"/>
      <c r="AMZ62" s="81"/>
      <c r="ANA62" s="81"/>
      <c r="ANB62" s="81"/>
      <c r="ANC62" s="81"/>
      <c r="AND62" s="81"/>
      <c r="ANE62" s="81"/>
      <c r="ANF62" s="81"/>
      <c r="ANG62" s="81"/>
      <c r="ANH62" s="81"/>
      <c r="ANI62" s="81"/>
      <c r="ANJ62" s="81"/>
      <c r="ANK62" s="81"/>
      <c r="ANL62" s="81"/>
      <c r="ANM62" s="81"/>
      <c r="ANN62" s="81"/>
      <c r="ANO62" s="81"/>
      <c r="ANP62" s="81"/>
      <c r="ANQ62" s="81"/>
      <c r="ANR62" s="81"/>
      <c r="ANS62" s="81"/>
      <c r="ANT62" s="81"/>
      <c r="ANU62" s="81"/>
      <c r="ANV62" s="81"/>
      <c r="ANW62" s="81"/>
      <c r="ANX62" s="81"/>
      <c r="ANY62" s="81"/>
      <c r="ANZ62" s="81"/>
      <c r="AOA62" s="81"/>
      <c r="AOB62" s="81"/>
      <c r="AOC62" s="81"/>
      <c r="AOD62" s="81"/>
      <c r="AOE62" s="81"/>
      <c r="AOF62" s="81"/>
      <c r="AOG62" s="81"/>
      <c r="AOH62" s="81"/>
      <c r="AOI62" s="81"/>
      <c r="AOJ62" s="81"/>
      <c r="AOK62" s="81"/>
      <c r="AOL62" s="81"/>
      <c r="AOM62" s="81"/>
      <c r="AON62" s="81"/>
      <c r="AOO62" s="81"/>
      <c r="AOP62" s="81"/>
      <c r="AOQ62" s="81"/>
      <c r="AOR62" s="81"/>
      <c r="AOS62" s="81"/>
      <c r="AOT62" s="81"/>
      <c r="AOU62" s="81"/>
      <c r="AOV62" s="81"/>
      <c r="AOW62" s="81"/>
      <c r="AOX62" s="81"/>
      <c r="AOY62" s="81"/>
      <c r="AOZ62" s="81"/>
      <c r="APA62" s="81"/>
      <c r="APB62" s="81"/>
      <c r="APC62" s="81"/>
      <c r="APD62" s="81"/>
      <c r="APE62" s="81"/>
      <c r="APF62" s="81"/>
      <c r="APG62" s="81"/>
      <c r="APH62" s="81"/>
      <c r="API62" s="81"/>
      <c r="APJ62" s="81"/>
      <c r="APK62" s="81"/>
      <c r="APL62" s="81"/>
      <c r="APM62" s="81"/>
      <c r="APN62" s="81"/>
      <c r="APO62" s="81"/>
      <c r="APP62" s="81"/>
      <c r="APQ62" s="81"/>
      <c r="APR62" s="81"/>
      <c r="APS62" s="81"/>
      <c r="APT62" s="81"/>
      <c r="APU62" s="81"/>
      <c r="APV62" s="81"/>
      <c r="APW62" s="81"/>
      <c r="APX62" s="81"/>
      <c r="APY62" s="81"/>
      <c r="APZ62" s="81"/>
      <c r="AQA62" s="81"/>
      <c r="AQB62" s="81"/>
      <c r="AQC62" s="81"/>
      <c r="AQD62" s="81"/>
      <c r="AQE62" s="81"/>
      <c r="AQF62" s="81"/>
      <c r="AQG62" s="81"/>
      <c r="AQH62" s="81"/>
      <c r="AQI62" s="81"/>
      <c r="AQJ62" s="81"/>
      <c r="AQK62" s="81"/>
      <c r="AQL62" s="81"/>
      <c r="AQM62" s="81"/>
      <c r="AQN62" s="81"/>
      <c r="AQO62" s="81"/>
      <c r="AQP62" s="81"/>
      <c r="AQQ62" s="81"/>
      <c r="AQR62" s="81"/>
      <c r="AQS62" s="81"/>
      <c r="AQT62" s="81"/>
      <c r="AQU62" s="81"/>
      <c r="AQV62" s="81"/>
      <c r="AQW62" s="81"/>
      <c r="AQX62" s="81"/>
      <c r="AQY62" s="81"/>
      <c r="AQZ62" s="81"/>
      <c r="ARA62" s="81"/>
      <c r="ARB62" s="81"/>
      <c r="ARC62" s="81"/>
      <c r="ARD62" s="81"/>
      <c r="ARE62" s="81"/>
      <c r="ARF62" s="81"/>
      <c r="ARG62" s="81"/>
      <c r="ARH62" s="81"/>
      <c r="ARI62" s="81"/>
      <c r="ARJ62" s="81"/>
      <c r="ARK62" s="81"/>
      <c r="ARL62" s="81"/>
      <c r="ARM62" s="81"/>
      <c r="ARN62" s="81"/>
      <c r="ARO62" s="81"/>
      <c r="ARP62" s="81"/>
      <c r="ARQ62" s="81"/>
      <c r="ARR62" s="81"/>
      <c r="ARS62" s="81"/>
      <c r="ART62" s="81"/>
      <c r="ARU62" s="81"/>
      <c r="ARV62" s="81"/>
      <c r="ARW62" s="81"/>
      <c r="ARX62" s="81"/>
      <c r="ARY62" s="81"/>
      <c r="ARZ62" s="81"/>
      <c r="ASA62" s="81"/>
      <c r="ASB62" s="81"/>
      <c r="ASC62" s="81"/>
      <c r="ASD62" s="81"/>
      <c r="ASE62" s="81"/>
      <c r="ASF62" s="81"/>
      <c r="ASG62" s="81"/>
      <c r="ASH62" s="81"/>
      <c r="ASI62" s="81"/>
      <c r="ASJ62" s="81"/>
      <c r="ASK62" s="81"/>
      <c r="ASL62" s="81"/>
      <c r="ASM62" s="81"/>
      <c r="ASN62" s="81"/>
      <c r="ASO62" s="81"/>
      <c r="ASP62" s="81"/>
      <c r="ASQ62" s="81"/>
      <c r="ASR62" s="81"/>
      <c r="ASS62" s="81"/>
      <c r="AST62" s="81"/>
      <c r="ASU62" s="81"/>
      <c r="ASV62" s="81"/>
      <c r="ASW62" s="81"/>
      <c r="ASX62" s="81"/>
      <c r="ASY62" s="81"/>
      <c r="ASZ62" s="81"/>
      <c r="ATA62" s="81"/>
      <c r="ATB62" s="81"/>
      <c r="ATC62" s="81"/>
      <c r="ATD62" s="81"/>
      <c r="ATE62" s="81"/>
      <c r="ATF62" s="81"/>
      <c r="ATG62" s="81"/>
      <c r="ATH62" s="81"/>
      <c r="ATI62" s="81"/>
      <c r="ATJ62" s="81"/>
      <c r="ATK62" s="81"/>
      <c r="ATL62" s="81"/>
      <c r="ATM62" s="81"/>
      <c r="ATN62" s="81"/>
      <c r="ATO62" s="81"/>
      <c r="ATP62" s="81"/>
      <c r="ATQ62" s="81"/>
      <c r="ATR62" s="81"/>
      <c r="ATS62" s="81"/>
      <c r="ATT62" s="81"/>
      <c r="ATU62" s="81"/>
      <c r="ATV62" s="81"/>
      <c r="ATW62" s="81"/>
      <c r="ATX62" s="81"/>
      <c r="ATY62" s="81"/>
      <c r="ATZ62" s="81"/>
      <c r="AUA62" s="81"/>
      <c r="AUB62" s="81"/>
      <c r="AUC62" s="81"/>
      <c r="AUD62" s="81"/>
      <c r="AUE62" s="81"/>
      <c r="AUF62" s="81"/>
      <c r="AUG62" s="81"/>
      <c r="AUH62" s="81"/>
      <c r="AUI62" s="81"/>
      <c r="AUJ62" s="81"/>
      <c r="AUK62" s="81"/>
      <c r="AUL62" s="81"/>
      <c r="AUM62" s="81"/>
      <c r="AUN62" s="81"/>
      <c r="AUO62" s="81"/>
      <c r="AUP62" s="81"/>
      <c r="AUQ62" s="81"/>
      <c r="AUR62" s="81"/>
      <c r="AUS62" s="81"/>
      <c r="AUT62" s="81"/>
      <c r="AUU62" s="81"/>
      <c r="AUV62" s="81"/>
      <c r="AUW62" s="81"/>
      <c r="AUX62" s="81"/>
      <c r="AUY62" s="81"/>
      <c r="AUZ62" s="81"/>
      <c r="AVA62" s="81"/>
      <c r="AVB62" s="81"/>
      <c r="AVC62" s="81"/>
      <c r="AVD62" s="81"/>
      <c r="AVE62" s="81"/>
      <c r="AVF62" s="81"/>
      <c r="AVG62" s="81"/>
      <c r="AVH62" s="81"/>
      <c r="AVI62" s="81"/>
      <c r="AVJ62" s="81"/>
      <c r="AVK62" s="81"/>
      <c r="AVL62" s="81"/>
      <c r="AVM62" s="81"/>
      <c r="AVN62" s="81"/>
      <c r="AVO62" s="81"/>
      <c r="AVP62" s="81"/>
      <c r="AVQ62" s="81"/>
      <c r="AVR62" s="81"/>
      <c r="AVS62" s="81"/>
      <c r="AVT62" s="81"/>
      <c r="AVU62" s="81"/>
      <c r="AVV62" s="81"/>
      <c r="AVW62" s="81"/>
      <c r="AVX62" s="81"/>
      <c r="AVY62" s="81"/>
      <c r="AVZ62" s="81"/>
      <c r="AWA62" s="81"/>
      <c r="AWB62" s="81"/>
      <c r="AWC62" s="81"/>
      <c r="AWD62" s="81"/>
      <c r="AWE62" s="81"/>
      <c r="AWF62" s="81"/>
      <c r="AWG62" s="81"/>
      <c r="AWH62" s="81"/>
      <c r="AWI62" s="81"/>
      <c r="AWJ62" s="81"/>
      <c r="AWK62" s="81"/>
      <c r="AWL62" s="81"/>
      <c r="AWM62" s="81"/>
      <c r="AWN62" s="81"/>
      <c r="AWO62" s="81"/>
      <c r="AWP62" s="81"/>
      <c r="AWQ62" s="81"/>
      <c r="AWR62" s="81"/>
      <c r="AWS62" s="81"/>
      <c r="AWT62" s="81"/>
      <c r="AWU62" s="81"/>
      <c r="AWV62" s="81"/>
      <c r="AWW62" s="81"/>
      <c r="AWX62" s="81"/>
      <c r="AWY62" s="81"/>
      <c r="AWZ62" s="81"/>
      <c r="AXA62" s="81"/>
      <c r="AXB62" s="81"/>
      <c r="AXC62" s="81"/>
      <c r="AXD62" s="81"/>
      <c r="AXE62" s="81"/>
      <c r="AXF62" s="81"/>
      <c r="AXG62" s="81"/>
      <c r="AXH62" s="81"/>
      <c r="AXI62" s="81"/>
      <c r="AXJ62" s="81"/>
      <c r="AXK62" s="81"/>
      <c r="AXL62" s="81"/>
      <c r="AXM62" s="81"/>
      <c r="AXN62" s="81"/>
      <c r="AXO62" s="81"/>
      <c r="AXP62" s="81"/>
      <c r="AXQ62" s="81"/>
      <c r="AXR62" s="81"/>
      <c r="AXS62" s="81"/>
      <c r="AXT62" s="81"/>
      <c r="AXU62" s="81"/>
      <c r="AXV62" s="81"/>
      <c r="AXW62" s="81"/>
      <c r="AXX62" s="81"/>
      <c r="AXY62" s="81"/>
      <c r="AXZ62" s="81"/>
      <c r="AYA62" s="81"/>
      <c r="AYB62" s="81"/>
      <c r="AYC62" s="81"/>
      <c r="AYD62" s="81"/>
      <c r="AYE62" s="81"/>
      <c r="AYF62" s="81"/>
      <c r="AYG62" s="81"/>
      <c r="AYH62" s="81"/>
      <c r="AYI62" s="81"/>
      <c r="AYJ62" s="81"/>
      <c r="AYK62" s="81"/>
      <c r="AYL62" s="81"/>
      <c r="AYM62" s="81"/>
      <c r="AYN62" s="81"/>
      <c r="AYO62" s="81"/>
      <c r="AYP62" s="81"/>
      <c r="AYQ62" s="81"/>
      <c r="AYR62" s="81"/>
      <c r="AYS62" s="81"/>
      <c r="AYT62" s="81"/>
      <c r="AYU62" s="81"/>
      <c r="AYV62" s="81"/>
      <c r="AYW62" s="81"/>
      <c r="AYX62" s="81"/>
      <c r="AYY62" s="81"/>
      <c r="AYZ62" s="81"/>
      <c r="AZA62" s="81"/>
      <c r="AZB62" s="81"/>
      <c r="AZC62" s="81"/>
      <c r="AZD62" s="81"/>
      <c r="AZE62" s="81"/>
      <c r="AZF62" s="81"/>
      <c r="AZG62" s="81"/>
      <c r="AZH62" s="81"/>
      <c r="AZI62" s="81"/>
      <c r="AZJ62" s="81"/>
      <c r="AZK62" s="81"/>
      <c r="AZL62" s="81"/>
      <c r="AZM62" s="81"/>
      <c r="AZN62" s="81"/>
      <c r="AZO62" s="81"/>
      <c r="AZP62" s="81"/>
      <c r="AZQ62" s="81"/>
      <c r="AZR62" s="81"/>
      <c r="AZS62" s="81"/>
      <c r="AZT62" s="81"/>
      <c r="AZU62" s="81"/>
      <c r="AZV62" s="81"/>
      <c r="AZW62" s="81"/>
      <c r="AZX62" s="81"/>
      <c r="AZY62" s="81"/>
      <c r="AZZ62" s="81"/>
      <c r="BAA62" s="81"/>
      <c r="BAB62" s="81"/>
      <c r="BAC62" s="81"/>
      <c r="BAD62" s="81"/>
      <c r="BAE62" s="81"/>
      <c r="BAF62" s="81"/>
      <c r="BAG62" s="81"/>
      <c r="BAH62" s="81"/>
      <c r="BAI62" s="81"/>
      <c r="BAJ62" s="81"/>
      <c r="BAK62" s="81"/>
      <c r="BAL62" s="81"/>
      <c r="BAM62" s="81"/>
      <c r="BAN62" s="81"/>
      <c r="BAO62" s="81"/>
      <c r="BAP62" s="81"/>
      <c r="BAQ62" s="81"/>
      <c r="BAR62" s="81"/>
      <c r="BAS62" s="81"/>
      <c r="BAT62" s="81"/>
      <c r="BAU62" s="81"/>
      <c r="BAV62" s="81"/>
      <c r="BAW62" s="81"/>
      <c r="BAX62" s="81"/>
      <c r="BAY62" s="81"/>
      <c r="BAZ62" s="81"/>
      <c r="BBA62" s="81"/>
      <c r="BBB62" s="81"/>
      <c r="BBC62" s="81"/>
      <c r="BBD62" s="81"/>
      <c r="BBE62" s="81"/>
      <c r="BBF62" s="81"/>
      <c r="BBG62" s="81"/>
      <c r="BBH62" s="81"/>
      <c r="BBI62" s="81"/>
      <c r="BBJ62" s="81"/>
      <c r="BBK62" s="81"/>
      <c r="BBL62" s="81"/>
      <c r="BBM62" s="81"/>
      <c r="BBN62" s="81"/>
      <c r="BBO62" s="81"/>
      <c r="BBP62" s="81"/>
      <c r="BBQ62" s="81"/>
      <c r="BBR62" s="81"/>
      <c r="BBS62" s="81"/>
      <c r="BBT62" s="81"/>
      <c r="BBU62" s="81"/>
      <c r="BBV62" s="81"/>
      <c r="BBW62" s="81"/>
      <c r="BBX62" s="81"/>
      <c r="BBY62" s="81"/>
      <c r="BBZ62" s="81"/>
      <c r="BCA62" s="81"/>
      <c r="BCB62" s="81"/>
      <c r="BCC62" s="81"/>
      <c r="BCD62" s="81"/>
      <c r="BCE62" s="81"/>
      <c r="BCF62" s="81"/>
      <c r="BCG62" s="81"/>
      <c r="BCH62" s="81"/>
      <c r="BCI62" s="81"/>
      <c r="BCJ62" s="81"/>
      <c r="BCK62" s="81"/>
      <c r="BCL62" s="81"/>
      <c r="BCM62" s="81"/>
      <c r="BCN62" s="81"/>
      <c r="BCO62" s="81"/>
      <c r="BCP62" s="81"/>
      <c r="BCQ62" s="81"/>
      <c r="BCR62" s="81"/>
      <c r="BCS62" s="81"/>
      <c r="BCT62" s="81"/>
      <c r="BCU62" s="81"/>
      <c r="BCV62" s="81"/>
      <c r="BCW62" s="81"/>
      <c r="BCX62" s="81"/>
      <c r="BCY62" s="81"/>
      <c r="BCZ62" s="81"/>
      <c r="BDA62" s="81"/>
      <c r="BDB62" s="81"/>
      <c r="BDC62" s="81"/>
      <c r="BDD62" s="81"/>
      <c r="BDE62" s="81"/>
      <c r="BDF62" s="81"/>
      <c r="BDG62" s="81"/>
      <c r="BDH62" s="81"/>
      <c r="BDI62" s="81"/>
      <c r="BDJ62" s="81"/>
      <c r="BDK62" s="81"/>
      <c r="BDL62" s="81"/>
      <c r="BDM62" s="81"/>
      <c r="BDN62" s="81"/>
      <c r="BDO62" s="81"/>
      <c r="BDP62" s="81"/>
      <c r="BDQ62" s="81"/>
      <c r="BDR62" s="81"/>
      <c r="BDS62" s="81"/>
      <c r="BDT62" s="81"/>
      <c r="BDU62" s="81"/>
      <c r="BDV62" s="81"/>
      <c r="BDW62" s="81"/>
      <c r="BDX62" s="81"/>
      <c r="BDY62" s="81"/>
      <c r="BDZ62" s="81"/>
      <c r="BEA62" s="81"/>
      <c r="BEB62" s="81"/>
      <c r="BEC62" s="81"/>
      <c r="BED62" s="81"/>
      <c r="BEE62" s="81"/>
      <c r="BEF62" s="81"/>
      <c r="BEG62" s="81"/>
      <c r="BEH62" s="81"/>
      <c r="BEI62" s="81"/>
      <c r="BEJ62" s="81"/>
      <c r="BEK62" s="81"/>
      <c r="BEL62" s="81"/>
      <c r="BEM62" s="81"/>
      <c r="BEN62" s="81"/>
      <c r="BEO62" s="81"/>
      <c r="BEP62" s="81"/>
      <c r="BEQ62" s="81"/>
      <c r="BER62" s="81"/>
      <c r="BES62" s="81"/>
      <c r="BET62" s="81"/>
      <c r="BEU62" s="81"/>
      <c r="BEV62" s="81"/>
      <c r="BEW62" s="81"/>
      <c r="BEX62" s="81"/>
      <c r="BEY62" s="81"/>
      <c r="BEZ62" s="81"/>
      <c r="BFA62" s="81"/>
      <c r="BFB62" s="81"/>
      <c r="BFC62" s="81"/>
      <c r="BFD62" s="81"/>
      <c r="BFE62" s="81"/>
      <c r="BFF62" s="81"/>
      <c r="BFG62" s="81"/>
      <c r="BFH62" s="81"/>
      <c r="BFI62" s="81"/>
      <c r="BFJ62" s="81"/>
      <c r="BFK62" s="81"/>
      <c r="BFL62" s="81"/>
      <c r="BFM62" s="81"/>
      <c r="BFN62" s="81"/>
      <c r="BFO62" s="81"/>
      <c r="BFP62" s="81"/>
      <c r="BFQ62" s="81"/>
      <c r="BFR62" s="81"/>
      <c r="BFS62" s="81"/>
      <c r="BFT62" s="81"/>
      <c r="BFU62" s="81"/>
      <c r="BFV62" s="81"/>
      <c r="BFW62" s="81"/>
      <c r="BFX62" s="81"/>
      <c r="BFY62" s="81"/>
      <c r="BFZ62" s="81"/>
      <c r="BGA62" s="81"/>
      <c r="BGB62" s="81"/>
      <c r="BGC62" s="81"/>
      <c r="BGD62" s="81"/>
      <c r="BGE62" s="81"/>
      <c r="BGF62" s="81"/>
      <c r="BGG62" s="81"/>
      <c r="BGH62" s="81"/>
      <c r="BGI62" s="81"/>
      <c r="BGJ62" s="81"/>
      <c r="BGK62" s="81"/>
      <c r="BGL62" s="81"/>
      <c r="BGM62" s="81"/>
      <c r="BGN62" s="81"/>
      <c r="BGO62" s="81"/>
      <c r="BGP62" s="81"/>
      <c r="BGQ62" s="81"/>
      <c r="BGR62" s="81"/>
      <c r="BGS62" s="81"/>
      <c r="BGT62" s="81"/>
      <c r="BGU62" s="81"/>
      <c r="BGV62" s="81"/>
      <c r="BGW62" s="81"/>
      <c r="BGX62" s="81"/>
      <c r="BGY62" s="81"/>
      <c r="BGZ62" s="81"/>
      <c r="BHA62" s="81"/>
      <c r="BHB62" s="81"/>
      <c r="BHC62" s="81"/>
      <c r="BHD62" s="81"/>
      <c r="BHE62" s="81"/>
      <c r="BHF62" s="81"/>
      <c r="BHG62" s="81"/>
      <c r="BHH62" s="81"/>
      <c r="BHI62" s="81"/>
      <c r="BHJ62" s="81"/>
      <c r="BHK62" s="81"/>
      <c r="BHL62" s="81"/>
      <c r="BHM62" s="81"/>
      <c r="BHN62" s="81"/>
      <c r="BHO62" s="81"/>
      <c r="BHP62" s="81"/>
      <c r="BHQ62" s="81"/>
      <c r="BHR62" s="81"/>
      <c r="BHS62" s="81"/>
      <c r="BHT62" s="81"/>
      <c r="BHU62" s="81"/>
      <c r="BHV62" s="81"/>
      <c r="BHW62" s="81"/>
      <c r="BHX62" s="81"/>
      <c r="BHY62" s="81"/>
      <c r="BHZ62" s="81"/>
      <c r="BIA62" s="81"/>
      <c r="BIB62" s="81"/>
      <c r="BIC62" s="81"/>
      <c r="BID62" s="81"/>
      <c r="BIE62" s="81"/>
      <c r="BIF62" s="81"/>
      <c r="BIG62" s="81"/>
      <c r="BIH62" s="81"/>
      <c r="BII62" s="81"/>
      <c r="BIJ62" s="81"/>
      <c r="BIK62" s="81"/>
      <c r="BIL62" s="81"/>
      <c r="BIM62" s="81"/>
      <c r="BIN62" s="81"/>
      <c r="BIO62" s="81"/>
      <c r="BIP62" s="81"/>
      <c r="BIQ62" s="81"/>
      <c r="BIR62" s="81"/>
      <c r="BIS62" s="81"/>
      <c r="BIT62" s="81"/>
      <c r="BIU62" s="81"/>
      <c r="BIV62" s="81"/>
      <c r="BIW62" s="81"/>
      <c r="BIX62" s="81"/>
      <c r="BIY62" s="81"/>
      <c r="BIZ62" s="81"/>
      <c r="BJA62" s="81"/>
      <c r="BJB62" s="81"/>
      <c r="BJC62" s="81"/>
      <c r="BJD62" s="81"/>
      <c r="BJE62" s="81"/>
      <c r="BJF62" s="81"/>
      <c r="BJG62" s="81"/>
      <c r="BJH62" s="81"/>
      <c r="BJI62" s="81"/>
      <c r="BJJ62" s="81"/>
      <c r="BJK62" s="81"/>
      <c r="BJL62" s="81"/>
      <c r="BJM62" s="81"/>
      <c r="BJN62" s="81"/>
      <c r="BJO62" s="81"/>
      <c r="BJP62" s="81"/>
      <c r="BJQ62" s="81"/>
      <c r="BJR62" s="81"/>
      <c r="BJS62" s="81"/>
      <c r="BJT62" s="81"/>
      <c r="BJU62" s="81"/>
      <c r="BJV62" s="81"/>
      <c r="BJW62" s="81"/>
      <c r="BJX62" s="81"/>
      <c r="BJY62" s="81"/>
      <c r="BJZ62" s="81"/>
      <c r="BKA62" s="81"/>
      <c r="BKB62" s="81"/>
      <c r="BKC62" s="81"/>
      <c r="BKD62" s="81"/>
      <c r="BKE62" s="81"/>
      <c r="BKF62" s="81"/>
      <c r="BKG62" s="81"/>
      <c r="BKH62" s="81"/>
      <c r="BKI62" s="81"/>
      <c r="BKJ62" s="81"/>
      <c r="BKK62" s="81"/>
      <c r="BKL62" s="81"/>
      <c r="BKM62" s="81"/>
      <c r="BKN62" s="81"/>
      <c r="BKO62" s="81"/>
      <c r="BKP62" s="81"/>
      <c r="BKQ62" s="81"/>
      <c r="BKR62" s="81"/>
      <c r="BKS62" s="81"/>
      <c r="BKT62" s="81"/>
      <c r="BKU62" s="81"/>
      <c r="BKV62" s="81"/>
      <c r="BKW62" s="81"/>
      <c r="BKX62" s="81"/>
      <c r="BKY62" s="81"/>
      <c r="BKZ62" s="81"/>
      <c r="BLA62" s="81"/>
      <c r="BLB62" s="81"/>
      <c r="BLC62" s="81"/>
      <c r="BLD62" s="81"/>
      <c r="BLE62" s="81"/>
      <c r="BLF62" s="81"/>
      <c r="BLG62" s="81"/>
      <c r="BLH62" s="81"/>
      <c r="BLI62" s="81"/>
      <c r="BLJ62" s="81"/>
      <c r="BLK62" s="81"/>
      <c r="BLL62" s="81"/>
      <c r="BLM62" s="81"/>
      <c r="BLN62" s="81"/>
      <c r="BLO62" s="81"/>
      <c r="BLP62" s="81"/>
      <c r="BLQ62" s="81"/>
      <c r="BLR62" s="81"/>
      <c r="BLS62" s="81"/>
      <c r="BLT62" s="81"/>
      <c r="BLU62" s="81"/>
      <c r="BLV62" s="81"/>
      <c r="BLW62" s="81"/>
      <c r="BLX62" s="81"/>
      <c r="BLY62" s="81"/>
      <c r="BLZ62" s="81"/>
      <c r="BMA62" s="81"/>
      <c r="BMB62" s="81"/>
      <c r="BMC62" s="81"/>
      <c r="BMD62" s="81"/>
      <c r="BME62" s="81"/>
      <c r="BMF62" s="81"/>
      <c r="BMG62" s="81"/>
      <c r="BMH62" s="81"/>
      <c r="BMI62" s="81"/>
      <c r="BMJ62" s="81"/>
      <c r="BMK62" s="81"/>
      <c r="BML62" s="81"/>
      <c r="BMM62" s="81"/>
      <c r="BMN62" s="81"/>
      <c r="BMO62" s="81"/>
      <c r="BMP62" s="81"/>
      <c r="BMQ62" s="81"/>
      <c r="BMR62" s="81"/>
      <c r="BMS62" s="81"/>
      <c r="BMT62" s="81"/>
      <c r="BMU62" s="81"/>
      <c r="BMV62" s="81"/>
      <c r="BMW62" s="81"/>
      <c r="BMX62" s="81"/>
      <c r="BMY62" s="81"/>
      <c r="BMZ62" s="81"/>
      <c r="BNA62" s="81"/>
      <c r="BNB62" s="81"/>
      <c r="BNC62" s="81"/>
      <c r="BND62" s="81"/>
      <c r="BNE62" s="81"/>
      <c r="BNF62" s="81"/>
      <c r="BNG62" s="81"/>
      <c r="BNH62" s="81"/>
      <c r="BNI62" s="81"/>
      <c r="BNJ62" s="81"/>
      <c r="BNK62" s="81"/>
      <c r="BNL62" s="81"/>
      <c r="BNM62" s="81"/>
      <c r="BNN62" s="81"/>
      <c r="BNO62" s="81"/>
      <c r="BNP62" s="81"/>
      <c r="BNQ62" s="81"/>
      <c r="BNR62" s="81"/>
      <c r="BNS62" s="81"/>
      <c r="BNT62" s="81"/>
      <c r="BNU62" s="81"/>
      <c r="BNV62" s="81"/>
      <c r="BNW62" s="81"/>
      <c r="BNX62" s="81"/>
      <c r="BNY62" s="81"/>
      <c r="BNZ62" s="81"/>
      <c r="BOA62" s="81"/>
      <c r="BOB62" s="81"/>
      <c r="BOC62" s="81"/>
      <c r="BOD62" s="81"/>
      <c r="BOE62" s="81"/>
      <c r="BOF62" s="81"/>
      <c r="BOG62" s="81"/>
      <c r="BOH62" s="81"/>
      <c r="BOI62" s="81"/>
      <c r="BOJ62" s="81"/>
      <c r="BOK62" s="81"/>
      <c r="BOL62" s="81"/>
      <c r="BOM62" s="81"/>
      <c r="BON62" s="81"/>
      <c r="BOO62" s="81"/>
      <c r="BOP62" s="81"/>
      <c r="BOQ62" s="81"/>
      <c r="BOR62" s="81"/>
      <c r="BOS62" s="81"/>
      <c r="BOT62" s="81"/>
      <c r="BOU62" s="81"/>
      <c r="BOV62" s="81"/>
      <c r="BOW62" s="81"/>
      <c r="BOX62" s="81"/>
      <c r="BOY62" s="81"/>
      <c r="BOZ62" s="81"/>
      <c r="BPA62" s="81"/>
      <c r="BPB62" s="81"/>
      <c r="BPC62" s="81"/>
      <c r="BPD62" s="81"/>
      <c r="BPE62" s="81"/>
      <c r="BPF62" s="81"/>
      <c r="BPG62" s="81"/>
      <c r="BPH62" s="81"/>
      <c r="BPI62" s="81"/>
      <c r="BPJ62" s="81"/>
      <c r="BPK62" s="81"/>
      <c r="BPL62" s="81"/>
      <c r="BPM62" s="81"/>
      <c r="BPN62" s="81"/>
      <c r="BPO62" s="81"/>
      <c r="BPP62" s="81"/>
      <c r="BPQ62" s="81"/>
      <c r="BPR62" s="81"/>
      <c r="BPS62" s="81"/>
      <c r="BPT62" s="81"/>
      <c r="BPU62" s="81"/>
      <c r="BPV62" s="81"/>
      <c r="BPW62" s="81"/>
      <c r="BPX62" s="81"/>
      <c r="BPY62" s="81"/>
      <c r="BPZ62" s="81"/>
      <c r="BQA62" s="81"/>
      <c r="BQB62" s="81"/>
      <c r="BQC62" s="81"/>
      <c r="BQD62" s="81"/>
      <c r="BQE62" s="81"/>
      <c r="BQF62" s="81"/>
      <c r="BQG62" s="81"/>
      <c r="BQH62" s="81"/>
      <c r="BQI62" s="81"/>
      <c r="BQJ62" s="81"/>
      <c r="BQK62" s="81"/>
      <c r="BQL62" s="81"/>
      <c r="BQM62" s="81"/>
      <c r="BQN62" s="81"/>
      <c r="BQO62" s="81"/>
      <c r="BQP62" s="81"/>
      <c r="BQQ62" s="81"/>
      <c r="BQR62" s="81"/>
      <c r="BQS62" s="81"/>
      <c r="BQT62" s="81"/>
      <c r="BQU62" s="81"/>
      <c r="BQV62" s="81"/>
      <c r="BQW62" s="81"/>
      <c r="BQX62" s="81"/>
      <c r="BQY62" s="81"/>
      <c r="BQZ62" s="81"/>
      <c r="BRA62" s="81"/>
      <c r="BRB62" s="81"/>
      <c r="BRC62" s="81"/>
      <c r="BRD62" s="81"/>
      <c r="BRE62" s="81"/>
      <c r="BRF62" s="81"/>
      <c r="BRG62" s="81"/>
      <c r="BRH62" s="81"/>
      <c r="BRI62" s="81"/>
      <c r="BRJ62" s="81"/>
      <c r="BRK62" s="81"/>
      <c r="BRL62" s="81"/>
      <c r="BRM62" s="81"/>
      <c r="BRN62" s="81"/>
      <c r="BRO62" s="81"/>
      <c r="BRP62" s="81"/>
      <c r="BRQ62" s="81"/>
      <c r="BRR62" s="81"/>
      <c r="BRS62" s="81"/>
      <c r="BRT62" s="81"/>
      <c r="BRU62" s="81"/>
      <c r="BRV62" s="81"/>
      <c r="BRW62" s="81"/>
      <c r="BRX62" s="81"/>
      <c r="BRY62" s="81"/>
      <c r="BRZ62" s="81"/>
      <c r="BSA62" s="81"/>
      <c r="BSB62" s="81"/>
      <c r="BSC62" s="81"/>
      <c r="BSD62" s="81"/>
      <c r="BSE62" s="81"/>
      <c r="BSF62" s="81"/>
      <c r="BSG62" s="81"/>
      <c r="BSH62" s="81"/>
      <c r="BSI62" s="81"/>
      <c r="BSJ62" s="81"/>
      <c r="BSK62" s="81"/>
      <c r="BSL62" s="81"/>
      <c r="BSM62" s="81"/>
      <c r="BSN62" s="81"/>
      <c r="BSO62" s="81"/>
      <c r="BSP62" s="81"/>
      <c r="BSQ62" s="81"/>
      <c r="BSR62" s="81"/>
      <c r="BSS62" s="81"/>
      <c r="BST62" s="81"/>
      <c r="BSU62" s="81"/>
      <c r="BSV62" s="81"/>
      <c r="BSW62" s="81"/>
      <c r="BSX62" s="81"/>
      <c r="BSY62" s="81"/>
      <c r="BSZ62" s="81"/>
      <c r="BTA62" s="81"/>
      <c r="BTB62" s="81"/>
      <c r="BTC62" s="81"/>
      <c r="BTD62" s="81"/>
      <c r="BTE62" s="81"/>
      <c r="BTF62" s="81"/>
      <c r="BTG62" s="81"/>
      <c r="BTH62" s="81"/>
      <c r="BTI62" s="81"/>
      <c r="BTJ62" s="81"/>
      <c r="BTK62" s="81"/>
      <c r="BTL62" s="81"/>
      <c r="BTM62" s="81"/>
      <c r="BTN62" s="81"/>
      <c r="BTO62" s="81"/>
      <c r="BTP62" s="81"/>
      <c r="BTQ62" s="81"/>
      <c r="BTR62" s="81"/>
      <c r="BTS62" s="81"/>
      <c r="BTT62" s="81"/>
      <c r="BTU62" s="81"/>
      <c r="BTV62" s="81"/>
      <c r="BTW62" s="81"/>
      <c r="BTX62" s="81"/>
      <c r="BTY62" s="81"/>
      <c r="BTZ62" s="81"/>
      <c r="BUA62" s="81"/>
      <c r="BUB62" s="81"/>
      <c r="BUC62" s="81"/>
      <c r="BUD62" s="81"/>
      <c r="BUE62" s="81"/>
      <c r="BUF62" s="81"/>
      <c r="BUG62" s="81"/>
      <c r="BUH62" s="81"/>
      <c r="BUI62" s="81"/>
      <c r="BUJ62" s="81"/>
      <c r="BUK62" s="81"/>
      <c r="BUL62" s="81"/>
      <c r="BUM62" s="81"/>
      <c r="BUN62" s="81"/>
      <c r="BUO62" s="81"/>
      <c r="BUP62" s="81"/>
      <c r="BUQ62" s="81"/>
      <c r="BUR62" s="81"/>
      <c r="BUS62" s="81"/>
      <c r="BUT62" s="81"/>
      <c r="BUU62" s="81"/>
      <c r="BUV62" s="81"/>
      <c r="BUW62" s="81"/>
      <c r="BUX62" s="81"/>
      <c r="BUY62" s="81"/>
      <c r="BUZ62" s="81"/>
      <c r="BVA62" s="81"/>
      <c r="BVB62" s="81"/>
      <c r="BVC62" s="81"/>
      <c r="BVD62" s="81"/>
      <c r="BVE62" s="81"/>
      <c r="BVF62" s="81"/>
      <c r="BVG62" s="81"/>
      <c r="BVH62" s="81"/>
      <c r="BVI62" s="81"/>
      <c r="BVJ62" s="81"/>
      <c r="BVK62" s="81"/>
      <c r="BVL62" s="81"/>
      <c r="BVM62" s="81"/>
      <c r="BVN62" s="81"/>
      <c r="BVO62" s="81"/>
      <c r="BVP62" s="81"/>
      <c r="BVQ62" s="81"/>
      <c r="BVR62" s="81"/>
      <c r="BVS62" s="81"/>
      <c r="BVT62" s="81"/>
      <c r="BVU62" s="81"/>
      <c r="BVV62" s="81"/>
      <c r="BVW62" s="81"/>
      <c r="BVX62" s="81"/>
      <c r="BVY62" s="81"/>
      <c r="BVZ62" s="81"/>
      <c r="BWA62" s="81"/>
      <c r="BWB62" s="81"/>
      <c r="BWC62" s="81"/>
      <c r="BWD62" s="81"/>
      <c r="BWE62" s="81"/>
      <c r="BWF62" s="81"/>
      <c r="BWG62" s="81"/>
      <c r="BWH62" s="81"/>
      <c r="BWI62" s="81"/>
      <c r="BWJ62" s="81"/>
      <c r="BWK62" s="81"/>
      <c r="BWL62" s="81"/>
      <c r="BWM62" s="81"/>
      <c r="BWN62" s="81"/>
      <c r="BWO62" s="81"/>
      <c r="BWP62" s="81"/>
      <c r="BWQ62" s="81"/>
      <c r="BWR62" s="81"/>
      <c r="BWS62" s="81"/>
      <c r="BWT62" s="81"/>
      <c r="BWU62" s="81"/>
      <c r="BWV62" s="81"/>
      <c r="BWW62" s="81"/>
      <c r="BWX62" s="81"/>
      <c r="BWY62" s="81"/>
      <c r="BWZ62" s="81"/>
      <c r="BXA62" s="81"/>
      <c r="BXB62" s="81"/>
      <c r="BXC62" s="81"/>
      <c r="BXD62" s="81"/>
      <c r="BXE62" s="81"/>
      <c r="BXF62" s="81"/>
      <c r="BXG62" s="81"/>
      <c r="BXH62" s="81"/>
      <c r="BXI62" s="81"/>
      <c r="BXJ62" s="81"/>
      <c r="BXK62" s="81"/>
      <c r="BXL62" s="81"/>
      <c r="BXM62" s="81"/>
      <c r="BXN62" s="81"/>
      <c r="BXO62" s="81"/>
      <c r="BXP62" s="81"/>
      <c r="BXQ62" s="81"/>
      <c r="BXR62" s="81"/>
      <c r="BXS62" s="81"/>
      <c r="BXT62" s="81"/>
      <c r="BXU62" s="81"/>
      <c r="BXV62" s="81"/>
      <c r="BXW62" s="81"/>
      <c r="BXX62" s="81"/>
      <c r="BXY62" s="81"/>
      <c r="BXZ62" s="81"/>
      <c r="BYA62" s="81"/>
      <c r="BYB62" s="81"/>
      <c r="BYC62" s="81"/>
      <c r="BYD62" s="81"/>
      <c r="BYE62" s="81"/>
      <c r="BYF62" s="81"/>
      <c r="BYG62" s="81"/>
      <c r="BYH62" s="81"/>
      <c r="BYI62" s="81"/>
      <c r="BYJ62" s="81"/>
      <c r="BYK62" s="81"/>
      <c r="BYL62" s="81"/>
      <c r="BYM62" s="81"/>
      <c r="BYN62" s="81"/>
      <c r="BYO62" s="81"/>
      <c r="BYP62" s="81"/>
      <c r="BYQ62" s="81"/>
      <c r="BYR62" s="81"/>
      <c r="BYS62" s="81"/>
      <c r="BYT62" s="81"/>
      <c r="BYU62" s="81"/>
      <c r="BYV62" s="81"/>
      <c r="BYW62" s="81"/>
      <c r="BYX62" s="81"/>
      <c r="BYY62" s="81"/>
      <c r="BYZ62" s="81"/>
      <c r="BZA62" s="81"/>
      <c r="BZB62" s="81"/>
      <c r="BZC62" s="81"/>
      <c r="BZD62" s="81"/>
      <c r="BZE62" s="81"/>
      <c r="BZF62" s="81"/>
      <c r="BZG62" s="81"/>
      <c r="BZH62" s="81"/>
      <c r="BZI62" s="81"/>
      <c r="BZJ62" s="81"/>
      <c r="BZK62" s="81"/>
      <c r="BZL62" s="81"/>
      <c r="BZM62" s="81"/>
      <c r="BZN62" s="81"/>
      <c r="BZO62" s="81"/>
      <c r="BZP62" s="81"/>
      <c r="BZQ62" s="81"/>
      <c r="BZR62" s="81"/>
      <c r="BZS62" s="81"/>
      <c r="BZT62" s="81"/>
      <c r="BZU62" s="81"/>
      <c r="BZV62" s="81"/>
      <c r="BZW62" s="81"/>
      <c r="BZX62" s="81"/>
      <c r="BZY62" s="81"/>
      <c r="BZZ62" s="81"/>
      <c r="CAA62" s="81"/>
      <c r="CAB62" s="81"/>
      <c r="CAC62" s="81"/>
      <c r="CAD62" s="81"/>
      <c r="CAE62" s="81"/>
      <c r="CAF62" s="81"/>
      <c r="CAG62" s="81"/>
      <c r="CAH62" s="81"/>
      <c r="CAI62" s="81"/>
      <c r="CAJ62" s="81"/>
      <c r="CAK62" s="81"/>
      <c r="CAL62" s="81"/>
      <c r="CAM62" s="81"/>
      <c r="CAN62" s="81"/>
      <c r="CAO62" s="81"/>
      <c r="CAP62" s="81"/>
      <c r="CAQ62" s="81"/>
      <c r="CAR62" s="81"/>
      <c r="CAS62" s="81"/>
      <c r="CAT62" s="81"/>
      <c r="CAU62" s="81"/>
      <c r="CAV62" s="81"/>
      <c r="CAW62" s="81"/>
      <c r="CAX62" s="81"/>
      <c r="CAY62" s="81"/>
      <c r="CAZ62" s="81"/>
      <c r="CBA62" s="81"/>
      <c r="CBB62" s="81"/>
      <c r="CBC62" s="81"/>
      <c r="CBD62" s="81"/>
      <c r="CBE62" s="81"/>
      <c r="CBF62" s="81"/>
      <c r="CBG62" s="81"/>
      <c r="CBH62" s="81"/>
      <c r="CBI62" s="81"/>
      <c r="CBJ62" s="81"/>
      <c r="CBK62" s="81"/>
      <c r="CBL62" s="81"/>
      <c r="CBM62" s="81"/>
      <c r="CBN62" s="81"/>
      <c r="CBO62" s="81"/>
      <c r="CBP62" s="81"/>
      <c r="CBQ62" s="81"/>
      <c r="CBR62" s="81"/>
      <c r="CBS62" s="81"/>
      <c r="CBT62" s="81"/>
      <c r="CBU62" s="81"/>
      <c r="CBV62" s="81"/>
      <c r="CBW62" s="81"/>
      <c r="CBX62" s="81"/>
      <c r="CBY62" s="81"/>
      <c r="CBZ62" s="81"/>
      <c r="CCA62" s="81"/>
      <c r="CCB62" s="81"/>
      <c r="CCC62" s="81"/>
      <c r="CCD62" s="81"/>
      <c r="CCE62" s="81"/>
      <c r="CCF62" s="81"/>
      <c r="CCG62" s="81"/>
      <c r="CCH62" s="81"/>
      <c r="CCI62" s="81"/>
      <c r="CCJ62" s="81"/>
      <c r="CCK62" s="81"/>
      <c r="CCL62" s="81"/>
      <c r="CCM62" s="81"/>
      <c r="CCN62" s="81"/>
      <c r="CCO62" s="81"/>
      <c r="CCP62" s="81"/>
      <c r="CCQ62" s="81"/>
      <c r="CCR62" s="81"/>
      <c r="CCS62" s="81"/>
      <c r="CCT62" s="81"/>
      <c r="CCU62" s="81"/>
      <c r="CCV62" s="81"/>
      <c r="CCW62" s="81"/>
      <c r="CCX62" s="81"/>
      <c r="CCY62" s="81"/>
      <c r="CCZ62" s="81"/>
      <c r="CDA62" s="81"/>
      <c r="CDB62" s="81"/>
      <c r="CDC62" s="81"/>
      <c r="CDD62" s="81"/>
      <c r="CDE62" s="81"/>
      <c r="CDF62" s="81"/>
      <c r="CDG62" s="81"/>
      <c r="CDH62" s="81"/>
      <c r="CDI62" s="81"/>
      <c r="CDJ62" s="81"/>
      <c r="CDK62" s="81"/>
      <c r="CDL62" s="81"/>
      <c r="CDM62" s="81"/>
      <c r="CDN62" s="81"/>
      <c r="CDO62" s="81"/>
      <c r="CDP62" s="81"/>
      <c r="CDQ62" s="81"/>
      <c r="CDR62" s="81"/>
      <c r="CDS62" s="81"/>
      <c r="CDT62" s="81"/>
      <c r="CDU62" s="81"/>
      <c r="CDV62" s="81"/>
      <c r="CDW62" s="81"/>
      <c r="CDX62" s="81"/>
      <c r="CDY62" s="81"/>
      <c r="CDZ62" s="81"/>
      <c r="CEA62" s="81"/>
      <c r="CEB62" s="81"/>
      <c r="CEC62" s="81"/>
      <c r="CED62" s="81"/>
      <c r="CEE62" s="81"/>
      <c r="CEF62" s="81"/>
      <c r="CEG62" s="81"/>
      <c r="CEH62" s="81"/>
      <c r="CEI62" s="81"/>
      <c r="CEJ62" s="81"/>
      <c r="CEK62" s="81"/>
      <c r="CEL62" s="81"/>
      <c r="CEM62" s="81"/>
      <c r="CEN62" s="81"/>
      <c r="CEO62" s="81"/>
      <c r="CEP62" s="81"/>
      <c r="CEQ62" s="81"/>
      <c r="CER62" s="81"/>
      <c r="CES62" s="81"/>
      <c r="CET62" s="81"/>
      <c r="CEU62" s="81"/>
      <c r="CEV62" s="81"/>
      <c r="CEW62" s="81"/>
      <c r="CEX62" s="81"/>
      <c r="CEY62" s="81"/>
      <c r="CEZ62" s="81"/>
      <c r="CFA62" s="81"/>
      <c r="CFB62" s="81"/>
      <c r="CFC62" s="81"/>
      <c r="CFD62" s="81"/>
      <c r="CFE62" s="81"/>
      <c r="CFF62" s="81"/>
      <c r="CFG62" s="81"/>
      <c r="CFH62" s="81"/>
      <c r="CFI62" s="81"/>
      <c r="CFJ62" s="81"/>
      <c r="CFK62" s="81"/>
      <c r="CFL62" s="81"/>
      <c r="CFM62" s="81"/>
      <c r="CFN62" s="81"/>
      <c r="CFO62" s="81"/>
      <c r="CFP62" s="81"/>
      <c r="CFQ62" s="81"/>
      <c r="CFR62" s="81"/>
      <c r="CFS62" s="81"/>
      <c r="CFT62" s="81"/>
      <c r="CFU62" s="81"/>
      <c r="CFV62" s="81"/>
      <c r="CFW62" s="81"/>
      <c r="CFX62" s="81"/>
      <c r="CFY62" s="81"/>
      <c r="CFZ62" s="81"/>
      <c r="CGA62" s="81"/>
      <c r="CGB62" s="81"/>
      <c r="CGC62" s="81"/>
      <c r="CGD62" s="81"/>
      <c r="CGE62" s="81"/>
      <c r="CGF62" s="81"/>
      <c r="CGG62" s="81"/>
      <c r="CGH62" s="81"/>
      <c r="CGI62" s="81"/>
      <c r="CGJ62" s="81"/>
      <c r="CGK62" s="81"/>
      <c r="CGL62" s="81"/>
      <c r="CGM62" s="81"/>
      <c r="CGN62" s="81"/>
      <c r="CGO62" s="81"/>
      <c r="CGP62" s="81"/>
      <c r="CGQ62" s="81"/>
      <c r="CGR62" s="81"/>
      <c r="CGS62" s="81"/>
      <c r="CGT62" s="81"/>
      <c r="CGU62" s="81"/>
      <c r="CGV62" s="81"/>
      <c r="CGW62" s="81"/>
      <c r="CGX62" s="81"/>
      <c r="CGY62" s="81"/>
      <c r="CGZ62" s="81"/>
      <c r="CHA62" s="81"/>
      <c r="CHB62" s="81"/>
      <c r="CHC62" s="81"/>
      <c r="CHD62" s="81"/>
      <c r="CHE62" s="81"/>
      <c r="CHF62" s="81"/>
      <c r="CHG62" s="81"/>
      <c r="CHH62" s="81"/>
      <c r="CHI62" s="81"/>
      <c r="CHJ62" s="81"/>
      <c r="CHK62" s="81"/>
      <c r="CHL62" s="81"/>
      <c r="CHM62" s="81"/>
      <c r="CHN62" s="81"/>
      <c r="CHO62" s="81"/>
      <c r="CHP62" s="81"/>
      <c r="CHQ62" s="81"/>
      <c r="CHR62" s="81"/>
      <c r="CHS62" s="81"/>
      <c r="CHT62" s="81"/>
      <c r="CHU62" s="81"/>
      <c r="CHV62" s="81"/>
      <c r="CHW62" s="81"/>
      <c r="CHX62" s="81"/>
      <c r="CHY62" s="81"/>
      <c r="CHZ62" s="81"/>
      <c r="CIA62" s="81"/>
      <c r="CIB62" s="81"/>
      <c r="CIC62" s="81"/>
      <c r="CID62" s="81"/>
      <c r="CIE62" s="81"/>
      <c r="CIF62" s="81"/>
      <c r="CIG62" s="81"/>
      <c r="CIH62" s="81"/>
      <c r="CII62" s="81"/>
      <c r="CIJ62" s="81"/>
      <c r="CIK62" s="81"/>
      <c r="CIL62" s="81"/>
      <c r="CIM62" s="81"/>
      <c r="CIN62" s="81"/>
      <c r="CIO62" s="81"/>
      <c r="CIP62" s="81"/>
      <c r="CIQ62" s="81"/>
      <c r="CIR62" s="81"/>
      <c r="CIS62" s="81"/>
      <c r="CIT62" s="81"/>
      <c r="CIU62" s="81"/>
      <c r="CIV62" s="81"/>
      <c r="CIW62" s="81"/>
      <c r="CIX62" s="81"/>
      <c r="CIY62" s="81"/>
      <c r="CIZ62" s="81"/>
      <c r="CJA62" s="81"/>
      <c r="CJB62" s="81"/>
      <c r="CJC62" s="81"/>
      <c r="CJD62" s="81"/>
      <c r="CJE62" s="81"/>
      <c r="CJF62" s="81"/>
      <c r="CJG62" s="81"/>
      <c r="CJH62" s="81"/>
      <c r="CJI62" s="81"/>
      <c r="CJJ62" s="81"/>
      <c r="CJK62" s="81"/>
      <c r="CJL62" s="81"/>
      <c r="CJM62" s="81"/>
      <c r="CJN62" s="81"/>
      <c r="CJO62" s="81"/>
      <c r="CJP62" s="81"/>
      <c r="CJQ62" s="81"/>
      <c r="CJR62" s="81"/>
      <c r="CJS62" s="81"/>
      <c r="CJT62" s="81"/>
      <c r="CJU62" s="81"/>
      <c r="CJV62" s="81"/>
      <c r="CJW62" s="81"/>
      <c r="CJX62" s="81"/>
      <c r="CJY62" s="81"/>
      <c r="CJZ62" s="81"/>
      <c r="CKA62" s="81"/>
      <c r="CKB62" s="81"/>
      <c r="CKC62" s="81"/>
      <c r="CKD62" s="81"/>
      <c r="CKE62" s="81"/>
      <c r="CKF62" s="81"/>
      <c r="CKG62" s="81"/>
      <c r="CKH62" s="81"/>
      <c r="CKI62" s="81"/>
      <c r="CKJ62" s="81"/>
      <c r="CKK62" s="81"/>
      <c r="CKL62" s="81"/>
      <c r="CKM62" s="81"/>
      <c r="CKN62" s="81"/>
      <c r="CKO62" s="81"/>
      <c r="CKP62" s="81"/>
      <c r="CKQ62" s="81"/>
      <c r="CKR62" s="81"/>
      <c r="CKS62" s="81"/>
      <c r="CKT62" s="81"/>
      <c r="CKU62" s="81"/>
      <c r="CKV62" s="81"/>
      <c r="CKW62" s="81"/>
      <c r="CKX62" s="81"/>
      <c r="CKY62" s="81"/>
      <c r="CKZ62" s="81"/>
      <c r="CLA62" s="81"/>
      <c r="CLB62" s="81"/>
      <c r="CLC62" s="81"/>
      <c r="CLD62" s="81"/>
      <c r="CLE62" s="81"/>
      <c r="CLF62" s="81"/>
      <c r="CLG62" s="81"/>
      <c r="CLH62" s="81"/>
      <c r="CLI62" s="81"/>
      <c r="CLJ62" s="81"/>
      <c r="CLK62" s="81"/>
      <c r="CLL62" s="81"/>
      <c r="CLM62" s="81"/>
      <c r="CLN62" s="81"/>
      <c r="CLO62" s="81"/>
      <c r="CLP62" s="81"/>
      <c r="CLQ62" s="81"/>
      <c r="CLR62" s="81"/>
      <c r="CLS62" s="81"/>
      <c r="CLT62" s="81"/>
      <c r="CLU62" s="81"/>
      <c r="CLV62" s="81"/>
      <c r="CLW62" s="81"/>
      <c r="CLX62" s="81"/>
      <c r="CLY62" s="81"/>
      <c r="CLZ62" s="81"/>
      <c r="CMA62" s="81"/>
      <c r="CMB62" s="81"/>
      <c r="CMC62" s="81"/>
      <c r="CMD62" s="81"/>
      <c r="CME62" s="81"/>
      <c r="CMF62" s="81"/>
      <c r="CMG62" s="81"/>
      <c r="CMH62" s="81"/>
      <c r="CMI62" s="81"/>
      <c r="CMJ62" s="81"/>
      <c r="CMK62" s="81"/>
      <c r="CML62" s="81"/>
      <c r="CMM62" s="81"/>
      <c r="CMN62" s="81"/>
      <c r="CMO62" s="81"/>
      <c r="CMP62" s="81"/>
      <c r="CMQ62" s="81"/>
      <c r="CMR62" s="81"/>
      <c r="CMS62" s="81"/>
      <c r="CMT62" s="81"/>
      <c r="CMU62" s="81"/>
      <c r="CMV62" s="81"/>
      <c r="CMW62" s="81"/>
      <c r="CMX62" s="81"/>
      <c r="CMY62" s="81"/>
      <c r="CMZ62" s="81"/>
      <c r="CNA62" s="81"/>
      <c r="CNB62" s="81"/>
      <c r="CNC62" s="81"/>
      <c r="CND62" s="81"/>
      <c r="CNE62" s="81"/>
      <c r="CNF62" s="81"/>
      <c r="CNG62" s="81"/>
      <c r="CNH62" s="81"/>
      <c r="CNI62" s="81"/>
      <c r="CNJ62" s="81"/>
      <c r="CNK62" s="81"/>
      <c r="CNL62" s="81"/>
      <c r="CNM62" s="81"/>
      <c r="CNN62" s="81"/>
      <c r="CNO62" s="81"/>
      <c r="CNP62" s="81"/>
      <c r="CNQ62" s="81"/>
      <c r="CNR62" s="81"/>
      <c r="CNS62" s="81"/>
      <c r="CNT62" s="81"/>
      <c r="CNU62" s="81"/>
      <c r="CNV62" s="81"/>
      <c r="CNW62" s="81"/>
      <c r="CNX62" s="81"/>
      <c r="CNY62" s="81"/>
      <c r="CNZ62" s="81"/>
      <c r="COA62" s="81"/>
      <c r="COB62" s="81"/>
      <c r="COC62" s="81"/>
      <c r="COD62" s="81"/>
      <c r="COE62" s="81"/>
      <c r="COF62" s="81"/>
      <c r="COG62" s="81"/>
      <c r="COH62" s="81"/>
      <c r="COI62" s="81"/>
      <c r="COJ62" s="81"/>
      <c r="COK62" s="81"/>
      <c r="COL62" s="81"/>
      <c r="COM62" s="81"/>
      <c r="CON62" s="81"/>
      <c r="COO62" s="81"/>
      <c r="COP62" s="81"/>
      <c r="COQ62" s="81"/>
      <c r="COR62" s="81"/>
      <c r="COS62" s="81"/>
      <c r="COT62" s="81"/>
      <c r="COU62" s="81"/>
      <c r="COV62" s="81"/>
      <c r="COW62" s="81"/>
      <c r="COX62" s="81"/>
      <c r="COY62" s="81"/>
      <c r="COZ62" s="81"/>
      <c r="CPA62" s="81"/>
      <c r="CPB62" s="81"/>
      <c r="CPC62" s="81"/>
      <c r="CPD62" s="81"/>
      <c r="CPE62" s="81"/>
      <c r="CPF62" s="81"/>
      <c r="CPG62" s="81"/>
      <c r="CPH62" s="81"/>
      <c r="CPI62" s="81"/>
      <c r="CPJ62" s="81"/>
      <c r="CPK62" s="81"/>
      <c r="CPL62" s="81"/>
      <c r="CPM62" s="81"/>
      <c r="CPN62" s="81"/>
      <c r="CPO62" s="81"/>
      <c r="CPP62" s="81"/>
      <c r="CPQ62" s="81"/>
      <c r="CPR62" s="81"/>
      <c r="CPS62" s="81"/>
      <c r="CPT62" s="81"/>
      <c r="CPU62" s="81"/>
      <c r="CPV62" s="81"/>
      <c r="CPW62" s="81"/>
      <c r="CPX62" s="81"/>
      <c r="CPY62" s="81"/>
      <c r="CPZ62" s="81"/>
      <c r="CQA62" s="81"/>
      <c r="CQB62" s="81"/>
      <c r="CQC62" s="81"/>
      <c r="CQD62" s="81"/>
      <c r="CQE62" s="81"/>
      <c r="CQF62" s="81"/>
      <c r="CQG62" s="81"/>
      <c r="CQH62" s="81"/>
      <c r="CQI62" s="81"/>
      <c r="CQJ62" s="81"/>
      <c r="CQK62" s="81"/>
      <c r="CQL62" s="81"/>
      <c r="CQM62" s="81"/>
      <c r="CQN62" s="81"/>
      <c r="CQO62" s="81"/>
      <c r="CQP62" s="81"/>
      <c r="CQQ62" s="81"/>
      <c r="CQR62" s="81"/>
      <c r="CQS62" s="81"/>
      <c r="CQT62" s="81"/>
      <c r="CQU62" s="81"/>
      <c r="CQV62" s="81"/>
      <c r="CQW62" s="81"/>
      <c r="CQX62" s="81"/>
      <c r="CQY62" s="81"/>
      <c r="CQZ62" s="81"/>
      <c r="CRA62" s="81"/>
      <c r="CRB62" s="81"/>
      <c r="CRC62" s="81"/>
      <c r="CRD62" s="81"/>
      <c r="CRE62" s="81"/>
      <c r="CRF62" s="81"/>
      <c r="CRG62" s="81"/>
      <c r="CRH62" s="81"/>
      <c r="CRI62" s="81"/>
      <c r="CRJ62" s="81"/>
      <c r="CRK62" s="81"/>
      <c r="CRL62" s="81"/>
      <c r="CRM62" s="81"/>
      <c r="CRN62" s="81"/>
      <c r="CRO62" s="81"/>
      <c r="CRP62" s="81"/>
      <c r="CRQ62" s="81"/>
      <c r="CRR62" s="81"/>
      <c r="CRS62" s="81"/>
      <c r="CRT62" s="81"/>
      <c r="CRU62" s="81"/>
      <c r="CRV62" s="81"/>
      <c r="CRW62" s="81"/>
      <c r="CRX62" s="81"/>
      <c r="CRY62" s="81"/>
      <c r="CRZ62" s="81"/>
      <c r="CSA62" s="81"/>
      <c r="CSB62" s="81"/>
      <c r="CSC62" s="81"/>
      <c r="CSD62" s="81"/>
      <c r="CSE62" s="81"/>
      <c r="CSF62" s="81"/>
      <c r="CSG62" s="81"/>
      <c r="CSH62" s="81"/>
      <c r="CSI62" s="81"/>
      <c r="CSJ62" s="81"/>
      <c r="CSK62" s="81"/>
      <c r="CSL62" s="81"/>
      <c r="CSM62" s="81"/>
      <c r="CSN62" s="81"/>
      <c r="CSO62" s="81"/>
      <c r="CSP62" s="81"/>
      <c r="CSQ62" s="81"/>
      <c r="CSR62" s="81"/>
      <c r="CSS62" s="81"/>
      <c r="CST62" s="81"/>
      <c r="CSU62" s="81"/>
      <c r="CSV62" s="81"/>
      <c r="CSW62" s="81"/>
      <c r="CSX62" s="81"/>
      <c r="CSY62" s="81"/>
      <c r="CSZ62" s="81"/>
      <c r="CTA62" s="81"/>
      <c r="CTB62" s="81"/>
      <c r="CTC62" s="81"/>
      <c r="CTD62" s="81"/>
      <c r="CTE62" s="81"/>
      <c r="CTF62" s="81"/>
      <c r="CTG62" s="81"/>
      <c r="CTH62" s="81"/>
      <c r="CTI62" s="81"/>
      <c r="CTJ62" s="81"/>
      <c r="CTK62" s="81"/>
      <c r="CTL62" s="81"/>
      <c r="CTM62" s="81"/>
      <c r="CTN62" s="81"/>
      <c r="CTO62" s="81"/>
      <c r="CTP62" s="81"/>
      <c r="CTQ62" s="81"/>
      <c r="CTR62" s="81"/>
      <c r="CTS62" s="81"/>
      <c r="CTT62" s="81"/>
      <c r="CTU62" s="81"/>
      <c r="CTV62" s="81"/>
      <c r="CTW62" s="81"/>
      <c r="CTX62" s="81"/>
      <c r="CTY62" s="81"/>
      <c r="CTZ62" s="81"/>
      <c r="CUA62" s="81"/>
      <c r="CUB62" s="81"/>
      <c r="CUC62" s="81"/>
      <c r="CUD62" s="81"/>
      <c r="CUE62" s="81"/>
      <c r="CUF62" s="81"/>
      <c r="CUG62" s="81"/>
      <c r="CUH62" s="81"/>
      <c r="CUI62" s="81"/>
      <c r="CUJ62" s="81"/>
      <c r="CUK62" s="81"/>
      <c r="CUL62" s="81"/>
      <c r="CUM62" s="81"/>
      <c r="CUN62" s="81"/>
      <c r="CUO62" s="81"/>
      <c r="CUP62" s="81"/>
      <c r="CUQ62" s="81"/>
      <c r="CUR62" s="81"/>
      <c r="CUS62" s="81"/>
      <c r="CUT62" s="81"/>
      <c r="CUU62" s="81"/>
      <c r="CUV62" s="81"/>
      <c r="CUW62" s="81"/>
      <c r="CUX62" s="81"/>
      <c r="CUY62" s="81"/>
      <c r="CUZ62" s="81"/>
      <c r="CVA62" s="81"/>
      <c r="CVB62" s="81"/>
      <c r="CVC62" s="81"/>
      <c r="CVD62" s="81"/>
      <c r="CVE62" s="81"/>
      <c r="CVF62" s="81"/>
      <c r="CVG62" s="81"/>
      <c r="CVH62" s="81"/>
      <c r="CVI62" s="81"/>
      <c r="CVJ62" s="81"/>
      <c r="CVK62" s="81"/>
      <c r="CVL62" s="81"/>
      <c r="CVM62" s="81"/>
      <c r="CVN62" s="81"/>
      <c r="CVO62" s="81"/>
      <c r="CVP62" s="81"/>
      <c r="CVQ62" s="81"/>
      <c r="CVR62" s="81"/>
      <c r="CVS62" s="81"/>
      <c r="CVT62" s="81"/>
      <c r="CVU62" s="81"/>
      <c r="CVV62" s="81"/>
      <c r="CVW62" s="81"/>
      <c r="CVX62" s="81"/>
      <c r="CVY62" s="81"/>
      <c r="CVZ62" s="81"/>
      <c r="CWA62" s="81"/>
      <c r="CWB62" s="81"/>
      <c r="CWC62" s="81"/>
      <c r="CWD62" s="81"/>
      <c r="CWE62" s="81"/>
      <c r="CWF62" s="81"/>
      <c r="CWG62" s="81"/>
      <c r="CWH62" s="81"/>
      <c r="CWI62" s="81"/>
      <c r="CWJ62" s="81"/>
      <c r="CWK62" s="81"/>
      <c r="CWL62" s="81"/>
      <c r="CWM62" s="81"/>
      <c r="CWN62" s="81"/>
      <c r="CWO62" s="81"/>
      <c r="CWP62" s="81"/>
      <c r="CWQ62" s="81"/>
      <c r="CWR62" s="81"/>
      <c r="CWS62" s="81"/>
      <c r="CWT62" s="81"/>
      <c r="CWU62" s="81"/>
      <c r="CWV62" s="81"/>
      <c r="CWW62" s="81"/>
      <c r="CWX62" s="81"/>
      <c r="CWY62" s="81"/>
      <c r="CWZ62" s="81"/>
      <c r="CXA62" s="81"/>
      <c r="CXB62" s="81"/>
      <c r="CXC62" s="81"/>
      <c r="CXD62" s="81"/>
      <c r="CXE62" s="81"/>
      <c r="CXF62" s="81"/>
      <c r="CXG62" s="81"/>
      <c r="CXH62" s="81"/>
      <c r="CXI62" s="81"/>
      <c r="CXJ62" s="81"/>
      <c r="CXK62" s="81"/>
      <c r="CXL62" s="81"/>
      <c r="CXM62" s="81"/>
      <c r="CXN62" s="81"/>
      <c r="CXO62" s="81"/>
      <c r="CXP62" s="81"/>
      <c r="CXQ62" s="81"/>
      <c r="CXR62" s="81"/>
      <c r="CXS62" s="81"/>
      <c r="CXT62" s="81"/>
      <c r="CXU62" s="81"/>
      <c r="CXV62" s="81"/>
      <c r="CXW62" s="81"/>
      <c r="CXX62" s="81"/>
      <c r="CXY62" s="81"/>
      <c r="CXZ62" s="81"/>
      <c r="CYA62" s="81"/>
      <c r="CYB62" s="81"/>
      <c r="CYC62" s="81"/>
      <c r="CYD62" s="81"/>
      <c r="CYE62" s="81"/>
      <c r="CYF62" s="81"/>
      <c r="CYG62" s="81"/>
      <c r="CYH62" s="81"/>
      <c r="CYI62" s="81"/>
      <c r="CYJ62" s="81"/>
      <c r="CYK62" s="81"/>
      <c r="CYL62" s="81"/>
      <c r="CYM62" s="81"/>
      <c r="CYN62" s="81"/>
      <c r="CYO62" s="81"/>
      <c r="CYP62" s="81"/>
      <c r="CYQ62" s="81"/>
      <c r="CYR62" s="81"/>
      <c r="CYS62" s="81"/>
      <c r="CYT62" s="81"/>
      <c r="CYU62" s="81"/>
      <c r="CYV62" s="81"/>
      <c r="CYW62" s="81"/>
      <c r="CYX62" s="81"/>
      <c r="CYY62" s="81"/>
      <c r="CYZ62" s="81"/>
      <c r="CZA62" s="81"/>
      <c r="CZB62" s="81"/>
      <c r="CZC62" s="81"/>
      <c r="CZD62" s="81"/>
      <c r="CZE62" s="81"/>
      <c r="CZF62" s="81"/>
      <c r="CZG62" s="81"/>
      <c r="CZH62" s="81"/>
      <c r="CZI62" s="81"/>
      <c r="CZJ62" s="81"/>
      <c r="CZK62" s="81"/>
      <c r="CZL62" s="81"/>
      <c r="CZM62" s="81"/>
      <c r="CZN62" s="81"/>
      <c r="CZO62" s="81"/>
      <c r="CZP62" s="81"/>
      <c r="CZQ62" s="81"/>
      <c r="CZR62" s="81"/>
      <c r="CZS62" s="81"/>
      <c r="CZT62" s="81"/>
      <c r="CZU62" s="81"/>
      <c r="CZV62" s="81"/>
      <c r="CZW62" s="81"/>
      <c r="CZX62" s="81"/>
      <c r="CZY62" s="81"/>
      <c r="CZZ62" s="81"/>
      <c r="DAA62" s="81"/>
      <c r="DAB62" s="81"/>
      <c r="DAC62" s="81"/>
      <c r="DAD62" s="81"/>
      <c r="DAE62" s="81"/>
      <c r="DAF62" s="81"/>
      <c r="DAG62" s="81"/>
      <c r="DAH62" s="81"/>
      <c r="DAI62" s="81"/>
      <c r="DAJ62" s="81"/>
      <c r="DAK62" s="81"/>
      <c r="DAL62" s="81"/>
      <c r="DAM62" s="81"/>
      <c r="DAN62" s="81"/>
      <c r="DAO62" s="81"/>
      <c r="DAP62" s="81"/>
      <c r="DAQ62" s="81"/>
      <c r="DAR62" s="81"/>
      <c r="DAS62" s="81"/>
      <c r="DAT62" s="81"/>
      <c r="DAU62" s="81"/>
      <c r="DAV62" s="81"/>
      <c r="DAW62" s="81"/>
      <c r="DAX62" s="81"/>
      <c r="DAY62" s="81"/>
      <c r="DAZ62" s="81"/>
      <c r="DBA62" s="81"/>
      <c r="DBB62" s="81"/>
      <c r="DBC62" s="81"/>
      <c r="DBD62" s="81"/>
      <c r="DBE62" s="81"/>
      <c r="DBF62" s="81"/>
      <c r="DBG62" s="81"/>
      <c r="DBH62" s="81"/>
      <c r="DBI62" s="81"/>
      <c r="DBJ62" s="81"/>
      <c r="DBK62" s="81"/>
      <c r="DBL62" s="81"/>
      <c r="DBM62" s="81"/>
      <c r="DBN62" s="81"/>
      <c r="DBO62" s="81"/>
      <c r="DBP62" s="81"/>
      <c r="DBQ62" s="81"/>
      <c r="DBR62" s="81"/>
      <c r="DBS62" s="81"/>
      <c r="DBT62" s="81"/>
      <c r="DBU62" s="81"/>
      <c r="DBV62" s="81"/>
      <c r="DBW62" s="81"/>
      <c r="DBX62" s="81"/>
      <c r="DBY62" s="81"/>
      <c r="DBZ62" s="81"/>
      <c r="DCA62" s="81"/>
      <c r="DCB62" s="81"/>
      <c r="DCC62" s="81"/>
      <c r="DCD62" s="81"/>
      <c r="DCE62" s="81"/>
      <c r="DCF62" s="81"/>
      <c r="DCG62" s="81"/>
      <c r="DCH62" s="81"/>
      <c r="DCI62" s="81"/>
      <c r="DCJ62" s="81"/>
      <c r="DCK62" s="81"/>
      <c r="DCL62" s="81"/>
      <c r="DCM62" s="81"/>
      <c r="DCN62" s="81"/>
      <c r="DCO62" s="81"/>
      <c r="DCP62" s="81"/>
      <c r="DCQ62" s="81"/>
      <c r="DCR62" s="81"/>
      <c r="DCS62" s="81"/>
      <c r="DCT62" s="81"/>
      <c r="DCU62" s="81"/>
      <c r="DCV62" s="81"/>
      <c r="DCW62" s="81"/>
      <c r="DCX62" s="81"/>
      <c r="DCY62" s="81"/>
      <c r="DCZ62" s="81"/>
      <c r="DDA62" s="81"/>
      <c r="DDB62" s="81"/>
      <c r="DDC62" s="81"/>
      <c r="DDD62" s="81"/>
      <c r="DDE62" s="81"/>
      <c r="DDF62" s="81"/>
      <c r="DDG62" s="81"/>
      <c r="DDH62" s="81"/>
      <c r="DDI62" s="81"/>
      <c r="DDJ62" s="81"/>
      <c r="DDK62" s="81"/>
      <c r="DDL62" s="81"/>
      <c r="DDM62" s="81"/>
      <c r="DDN62" s="81"/>
      <c r="DDO62" s="81"/>
      <c r="DDP62" s="81"/>
      <c r="DDQ62" s="81"/>
      <c r="DDR62" s="81"/>
      <c r="DDS62" s="81"/>
      <c r="DDT62" s="81"/>
      <c r="DDU62" s="81"/>
      <c r="DDV62" s="81"/>
      <c r="DDW62" s="81"/>
      <c r="DDX62" s="81"/>
      <c r="DDY62" s="81"/>
      <c r="DDZ62" s="81"/>
      <c r="DEA62" s="81"/>
      <c r="DEB62" s="81"/>
      <c r="DEC62" s="81"/>
      <c r="DED62" s="81"/>
      <c r="DEE62" s="81"/>
      <c r="DEF62" s="81"/>
      <c r="DEG62" s="81"/>
      <c r="DEH62" s="81"/>
      <c r="DEI62" s="81"/>
      <c r="DEJ62" s="81"/>
      <c r="DEK62" s="81"/>
      <c r="DEL62" s="81"/>
      <c r="DEM62" s="81"/>
      <c r="DEN62" s="81"/>
      <c r="DEO62" s="81"/>
      <c r="DEP62" s="81"/>
      <c r="DEQ62" s="81"/>
      <c r="DER62" s="81"/>
      <c r="DES62" s="81"/>
      <c r="DET62" s="81"/>
      <c r="DEU62" s="81"/>
      <c r="DEV62" s="81"/>
      <c r="DEW62" s="81"/>
      <c r="DEX62" s="81"/>
      <c r="DEY62" s="81"/>
      <c r="DEZ62" s="81"/>
      <c r="DFA62" s="81"/>
      <c r="DFB62" s="81"/>
      <c r="DFC62" s="81"/>
      <c r="DFD62" s="81"/>
      <c r="DFE62" s="81"/>
      <c r="DFF62" s="81"/>
      <c r="DFG62" s="81"/>
      <c r="DFH62" s="81"/>
      <c r="DFI62" s="81"/>
      <c r="DFJ62" s="81"/>
      <c r="DFK62" s="81"/>
      <c r="DFL62" s="81"/>
      <c r="DFM62" s="81"/>
      <c r="DFN62" s="81"/>
      <c r="DFO62" s="81"/>
      <c r="DFP62" s="81"/>
      <c r="DFQ62" s="81"/>
      <c r="DFR62" s="81"/>
      <c r="DFS62" s="81"/>
      <c r="DFT62" s="81"/>
      <c r="DFU62" s="81"/>
      <c r="DFV62" s="81"/>
      <c r="DFW62" s="81"/>
      <c r="DFX62" s="81"/>
      <c r="DFY62" s="81"/>
      <c r="DFZ62" s="81"/>
      <c r="DGA62" s="81"/>
      <c r="DGB62" s="81"/>
      <c r="DGC62" s="81"/>
      <c r="DGD62" s="81"/>
      <c r="DGE62" s="81"/>
      <c r="DGF62" s="81"/>
      <c r="DGG62" s="81"/>
      <c r="DGH62" s="81"/>
      <c r="DGI62" s="81"/>
      <c r="DGJ62" s="81"/>
      <c r="DGK62" s="81"/>
      <c r="DGL62" s="81"/>
      <c r="DGM62" s="81"/>
      <c r="DGN62" s="81"/>
      <c r="DGO62" s="81"/>
      <c r="DGP62" s="81"/>
      <c r="DGQ62" s="81"/>
      <c r="DGR62" s="81"/>
      <c r="DGS62" s="81"/>
      <c r="DGT62" s="81"/>
      <c r="DGU62" s="81"/>
      <c r="DGV62" s="81"/>
      <c r="DGW62" s="81"/>
      <c r="DGX62" s="81"/>
      <c r="DGY62" s="81"/>
      <c r="DGZ62" s="81"/>
      <c r="DHA62" s="81"/>
      <c r="DHB62" s="81"/>
      <c r="DHC62" s="81"/>
      <c r="DHD62" s="81"/>
      <c r="DHE62" s="81"/>
      <c r="DHF62" s="81"/>
      <c r="DHG62" s="81"/>
      <c r="DHH62" s="81"/>
      <c r="DHI62" s="81"/>
      <c r="DHJ62" s="81"/>
      <c r="DHK62" s="81"/>
      <c r="DHL62" s="81"/>
      <c r="DHM62" s="81"/>
      <c r="DHN62" s="81"/>
      <c r="DHO62" s="81"/>
      <c r="DHP62" s="81"/>
      <c r="DHQ62" s="81"/>
      <c r="DHR62" s="81"/>
      <c r="DHS62" s="81"/>
      <c r="DHT62" s="81"/>
      <c r="DHU62" s="81"/>
      <c r="DHV62" s="81"/>
      <c r="DHW62" s="81"/>
      <c r="DHX62" s="81"/>
      <c r="DHY62" s="81"/>
      <c r="DHZ62" s="81"/>
      <c r="DIA62" s="81"/>
      <c r="DIB62" s="81"/>
      <c r="DIC62" s="81"/>
      <c r="DID62" s="81"/>
      <c r="DIE62" s="81"/>
      <c r="DIF62" s="81"/>
      <c r="DIG62" s="81"/>
      <c r="DIH62" s="81"/>
      <c r="DII62" s="81"/>
      <c r="DIJ62" s="81"/>
      <c r="DIK62" s="81"/>
      <c r="DIL62" s="81"/>
      <c r="DIM62" s="81"/>
      <c r="DIN62" s="81"/>
      <c r="DIO62" s="81"/>
      <c r="DIP62" s="81"/>
      <c r="DIQ62" s="81"/>
      <c r="DIR62" s="81"/>
      <c r="DIS62" s="81"/>
      <c r="DIT62" s="81"/>
      <c r="DIU62" s="81"/>
      <c r="DIV62" s="81"/>
      <c r="DIW62" s="81"/>
      <c r="DIX62" s="81"/>
      <c r="DIY62" s="81"/>
      <c r="DIZ62" s="81"/>
      <c r="DJA62" s="81"/>
      <c r="DJB62" s="81"/>
      <c r="DJC62" s="81"/>
      <c r="DJD62" s="81"/>
      <c r="DJE62" s="81"/>
      <c r="DJF62" s="81"/>
      <c r="DJG62" s="81"/>
      <c r="DJH62" s="81"/>
      <c r="DJI62" s="81"/>
      <c r="DJJ62" s="81"/>
      <c r="DJK62" s="81"/>
      <c r="DJL62" s="81"/>
      <c r="DJM62" s="81"/>
      <c r="DJN62" s="81"/>
      <c r="DJO62" s="81"/>
      <c r="DJP62" s="81"/>
      <c r="DJQ62" s="81"/>
      <c r="DJR62" s="81"/>
      <c r="DJS62" s="81"/>
      <c r="DJT62" s="81"/>
      <c r="DJU62" s="81"/>
      <c r="DJV62" s="81"/>
      <c r="DJW62" s="81"/>
      <c r="DJX62" s="81"/>
      <c r="DJY62" s="81"/>
      <c r="DJZ62" s="81"/>
      <c r="DKA62" s="81"/>
      <c r="DKB62" s="81"/>
      <c r="DKC62" s="81"/>
      <c r="DKD62" s="81"/>
      <c r="DKE62" s="81"/>
      <c r="DKF62" s="81"/>
      <c r="DKG62" s="81"/>
      <c r="DKH62" s="81"/>
      <c r="DKI62" s="81"/>
      <c r="DKJ62" s="81"/>
      <c r="DKK62" s="81"/>
      <c r="DKL62" s="81"/>
      <c r="DKM62" s="81"/>
      <c r="DKN62" s="81"/>
      <c r="DKO62" s="81"/>
      <c r="DKP62" s="81"/>
      <c r="DKQ62" s="81"/>
      <c r="DKR62" s="81"/>
      <c r="DKS62" s="81"/>
      <c r="DKT62" s="81"/>
      <c r="DKU62" s="81"/>
      <c r="DKV62" s="81"/>
      <c r="DKW62" s="81"/>
      <c r="DKX62" s="81"/>
      <c r="DKY62" s="81"/>
      <c r="DKZ62" s="81"/>
      <c r="DLA62" s="81"/>
      <c r="DLB62" s="81"/>
      <c r="DLC62" s="81"/>
      <c r="DLD62" s="81"/>
      <c r="DLE62" s="81"/>
      <c r="DLF62" s="81"/>
      <c r="DLG62" s="81"/>
      <c r="DLH62" s="81"/>
      <c r="DLI62" s="81"/>
      <c r="DLJ62" s="81"/>
      <c r="DLK62" s="81"/>
      <c r="DLL62" s="81"/>
      <c r="DLM62" s="81"/>
      <c r="DLN62" s="81"/>
      <c r="DLO62" s="81"/>
      <c r="DLP62" s="81"/>
      <c r="DLQ62" s="81"/>
      <c r="DLR62" s="81"/>
      <c r="DLS62" s="81"/>
      <c r="DLT62" s="81"/>
      <c r="DLU62" s="81"/>
      <c r="DLV62" s="81"/>
      <c r="DLW62" s="81"/>
      <c r="DLX62" s="81"/>
      <c r="DLY62" s="81"/>
      <c r="DLZ62" s="81"/>
      <c r="DMA62" s="81"/>
      <c r="DMB62" s="81"/>
      <c r="DMC62" s="81"/>
      <c r="DMD62" s="81"/>
      <c r="DME62" s="81"/>
      <c r="DMF62" s="81"/>
      <c r="DMG62" s="81"/>
      <c r="DMH62" s="81"/>
      <c r="DMI62" s="81"/>
      <c r="DMJ62" s="81"/>
      <c r="DMK62" s="81"/>
      <c r="DML62" s="81"/>
      <c r="DMM62" s="81"/>
      <c r="DMN62" s="81"/>
      <c r="DMO62" s="81"/>
      <c r="DMP62" s="81"/>
      <c r="DMQ62" s="81"/>
      <c r="DMR62" s="81"/>
      <c r="DMS62" s="81"/>
      <c r="DMT62" s="81"/>
      <c r="DMU62" s="81"/>
      <c r="DMV62" s="81"/>
      <c r="DMW62" s="81"/>
      <c r="DMX62" s="81"/>
      <c r="DMY62" s="81"/>
      <c r="DMZ62" s="81"/>
      <c r="DNA62" s="81"/>
      <c r="DNB62" s="81"/>
      <c r="DNC62" s="81"/>
      <c r="DND62" s="81"/>
      <c r="DNE62" s="81"/>
      <c r="DNF62" s="81"/>
      <c r="DNG62" s="81"/>
      <c r="DNH62" s="81"/>
      <c r="DNI62" s="81"/>
      <c r="DNJ62" s="81"/>
      <c r="DNK62" s="81"/>
      <c r="DNL62" s="81"/>
      <c r="DNM62" s="81"/>
      <c r="DNN62" s="81"/>
      <c r="DNO62" s="81"/>
      <c r="DNP62" s="81"/>
      <c r="DNQ62" s="81"/>
      <c r="DNR62" s="81"/>
      <c r="DNS62" s="81"/>
      <c r="DNT62" s="81"/>
      <c r="DNU62" s="81"/>
      <c r="DNV62" s="81"/>
      <c r="DNW62" s="81"/>
      <c r="DNX62" s="81"/>
      <c r="DNY62" s="81"/>
      <c r="DNZ62" s="81"/>
      <c r="DOA62" s="81"/>
      <c r="DOB62" s="81"/>
      <c r="DOC62" s="81"/>
      <c r="DOD62" s="81"/>
      <c r="DOE62" s="81"/>
      <c r="DOF62" s="81"/>
      <c r="DOG62" s="81"/>
      <c r="DOH62" s="81"/>
      <c r="DOI62" s="81"/>
      <c r="DOJ62" s="81"/>
      <c r="DOK62" s="81"/>
      <c r="DOL62" s="81"/>
      <c r="DOM62" s="81"/>
      <c r="DON62" s="81"/>
      <c r="DOO62" s="81"/>
      <c r="DOP62" s="81"/>
      <c r="DOQ62" s="81"/>
      <c r="DOR62" s="81"/>
      <c r="DOS62" s="81"/>
      <c r="DOT62" s="81"/>
      <c r="DOU62" s="81"/>
      <c r="DOV62" s="81"/>
      <c r="DOW62" s="81"/>
      <c r="DOX62" s="81"/>
      <c r="DOY62" s="81"/>
      <c r="DOZ62" s="81"/>
      <c r="DPA62" s="81"/>
      <c r="DPB62" s="81"/>
      <c r="DPC62" s="81"/>
      <c r="DPD62" s="81"/>
      <c r="DPE62" s="81"/>
      <c r="DPF62" s="81"/>
      <c r="DPG62" s="81"/>
      <c r="DPH62" s="81"/>
      <c r="DPI62" s="81"/>
      <c r="DPJ62" s="81"/>
      <c r="DPK62" s="81"/>
      <c r="DPL62" s="81"/>
      <c r="DPM62" s="81"/>
      <c r="DPN62" s="81"/>
      <c r="DPO62" s="81"/>
      <c r="DPP62" s="81"/>
      <c r="DPQ62" s="81"/>
      <c r="DPR62" s="81"/>
      <c r="DPS62" s="81"/>
      <c r="DPT62" s="81"/>
      <c r="DPU62" s="81"/>
      <c r="DPV62" s="81"/>
      <c r="DPW62" s="81"/>
      <c r="DPX62" s="81"/>
      <c r="DPY62" s="81"/>
      <c r="DPZ62" s="81"/>
      <c r="DQA62" s="81"/>
      <c r="DQB62" s="81"/>
      <c r="DQC62" s="81"/>
      <c r="DQD62" s="81"/>
      <c r="DQE62" s="81"/>
      <c r="DQF62" s="81"/>
      <c r="DQG62" s="81"/>
      <c r="DQH62" s="81"/>
      <c r="DQI62" s="81"/>
      <c r="DQJ62" s="81"/>
      <c r="DQK62" s="81"/>
      <c r="DQL62" s="81"/>
      <c r="DQM62" s="81"/>
      <c r="DQN62" s="81"/>
      <c r="DQO62" s="81"/>
      <c r="DQP62" s="81"/>
      <c r="DQQ62" s="81"/>
      <c r="DQR62" s="81"/>
      <c r="DQS62" s="81"/>
      <c r="DQT62" s="81"/>
      <c r="DQU62" s="81"/>
      <c r="DQV62" s="81"/>
      <c r="DQW62" s="81"/>
      <c r="DQX62" s="81"/>
      <c r="DQY62" s="81"/>
      <c r="DQZ62" s="81"/>
      <c r="DRA62" s="81"/>
      <c r="DRB62" s="81"/>
      <c r="DRC62" s="81"/>
      <c r="DRD62" s="81"/>
      <c r="DRE62" s="81"/>
      <c r="DRF62" s="81"/>
      <c r="DRG62" s="81"/>
      <c r="DRH62" s="81"/>
      <c r="DRI62" s="81"/>
      <c r="DRJ62" s="81"/>
      <c r="DRK62" s="81"/>
      <c r="DRL62" s="81"/>
      <c r="DRM62" s="81"/>
      <c r="DRN62" s="81"/>
      <c r="DRO62" s="81"/>
      <c r="DRP62" s="81"/>
      <c r="DRQ62" s="81"/>
      <c r="DRR62" s="81"/>
      <c r="DRS62" s="81"/>
      <c r="DRT62" s="81"/>
      <c r="DRU62" s="81"/>
      <c r="DRV62" s="81"/>
      <c r="DRW62" s="81"/>
      <c r="DRX62" s="81"/>
      <c r="DRY62" s="81"/>
      <c r="DRZ62" s="81"/>
      <c r="DSA62" s="81"/>
      <c r="DSB62" s="81"/>
      <c r="DSC62" s="81"/>
      <c r="DSD62" s="81"/>
      <c r="DSE62" s="81"/>
      <c r="DSF62" s="81"/>
      <c r="DSG62" s="81"/>
      <c r="DSH62" s="81"/>
      <c r="DSI62" s="81"/>
      <c r="DSJ62" s="81"/>
      <c r="DSK62" s="81"/>
      <c r="DSL62" s="81"/>
      <c r="DSM62" s="81"/>
      <c r="DSN62" s="81"/>
      <c r="DSO62" s="81"/>
      <c r="DSP62" s="81"/>
      <c r="DSQ62" s="81"/>
      <c r="DSR62" s="81"/>
      <c r="DSS62" s="81"/>
      <c r="DST62" s="81"/>
      <c r="DSU62" s="81"/>
      <c r="DSV62" s="81"/>
      <c r="DSW62" s="81"/>
      <c r="DSX62" s="81"/>
      <c r="DSY62" s="81"/>
      <c r="DSZ62" s="81"/>
      <c r="DTA62" s="81"/>
      <c r="DTB62" s="81"/>
      <c r="DTC62" s="81"/>
      <c r="DTD62" s="81"/>
      <c r="DTE62" s="81"/>
      <c r="DTF62" s="81"/>
      <c r="DTG62" s="81"/>
      <c r="DTH62" s="81"/>
      <c r="DTI62" s="81"/>
      <c r="DTJ62" s="81"/>
      <c r="DTK62" s="81"/>
      <c r="DTL62" s="81"/>
      <c r="DTM62" s="81"/>
      <c r="DTN62" s="81"/>
      <c r="DTO62" s="81"/>
      <c r="DTP62" s="81"/>
      <c r="DTQ62" s="81"/>
      <c r="DTR62" s="81"/>
      <c r="DTS62" s="81"/>
      <c r="DTT62" s="81"/>
      <c r="DTU62" s="81"/>
      <c r="DTV62" s="81"/>
      <c r="DTW62" s="81"/>
      <c r="DTX62" s="81"/>
      <c r="DTY62" s="81"/>
      <c r="DTZ62" s="81"/>
      <c r="DUA62" s="81"/>
      <c r="DUB62" s="81"/>
      <c r="DUC62" s="81"/>
      <c r="DUD62" s="81"/>
      <c r="DUE62" s="81"/>
      <c r="DUF62" s="81"/>
      <c r="DUG62" s="81"/>
      <c r="DUH62" s="81"/>
      <c r="DUI62" s="81"/>
      <c r="DUJ62" s="81"/>
      <c r="DUK62" s="81"/>
      <c r="DUL62" s="81"/>
      <c r="DUM62" s="81"/>
      <c r="DUN62" s="81"/>
      <c r="DUO62" s="81"/>
      <c r="DUP62" s="81"/>
      <c r="DUQ62" s="81"/>
      <c r="DUR62" s="81"/>
      <c r="DUS62" s="81"/>
      <c r="DUT62" s="81"/>
      <c r="DUU62" s="81"/>
      <c r="DUV62" s="81"/>
      <c r="DUW62" s="81"/>
      <c r="DUX62" s="81"/>
      <c r="DUY62" s="81"/>
      <c r="DUZ62" s="81"/>
      <c r="DVA62" s="81"/>
      <c r="DVB62" s="81"/>
      <c r="DVC62" s="81"/>
      <c r="DVD62" s="81"/>
      <c r="DVE62" s="81"/>
      <c r="DVF62" s="81"/>
      <c r="DVG62" s="81"/>
      <c r="DVH62" s="81"/>
      <c r="DVI62" s="81"/>
      <c r="DVJ62" s="81"/>
      <c r="DVK62" s="81"/>
      <c r="DVL62" s="81"/>
      <c r="DVM62" s="81"/>
      <c r="DVN62" s="81"/>
      <c r="DVO62" s="81"/>
      <c r="DVP62" s="81"/>
      <c r="DVQ62" s="81"/>
      <c r="DVR62" s="81"/>
      <c r="DVS62" s="81"/>
      <c r="DVT62" s="81"/>
      <c r="DVU62" s="81"/>
      <c r="DVV62" s="81"/>
      <c r="DVW62" s="81"/>
      <c r="DVX62" s="81"/>
      <c r="DVY62" s="81"/>
      <c r="DVZ62" s="81"/>
      <c r="DWA62" s="81"/>
      <c r="DWB62" s="81"/>
      <c r="DWC62" s="81"/>
      <c r="DWD62" s="81"/>
      <c r="DWE62" s="81"/>
      <c r="DWF62" s="81"/>
      <c r="DWG62" s="81"/>
      <c r="DWH62" s="81"/>
      <c r="DWI62" s="81"/>
      <c r="DWJ62" s="81"/>
      <c r="DWK62" s="81"/>
      <c r="DWL62" s="81"/>
      <c r="DWM62" s="81"/>
      <c r="DWN62" s="81"/>
      <c r="DWO62" s="81"/>
      <c r="DWP62" s="81"/>
      <c r="DWQ62" s="81"/>
      <c r="DWR62" s="81"/>
      <c r="DWS62" s="81"/>
      <c r="DWT62" s="81"/>
      <c r="DWU62" s="81"/>
      <c r="DWV62" s="81"/>
      <c r="DWW62" s="81"/>
      <c r="DWX62" s="81"/>
      <c r="DWY62" s="81"/>
      <c r="DWZ62" s="81"/>
      <c r="DXA62" s="81"/>
      <c r="DXB62" s="81"/>
      <c r="DXC62" s="81"/>
      <c r="DXD62" s="81"/>
      <c r="DXE62" s="81"/>
      <c r="DXF62" s="81"/>
      <c r="DXG62" s="81"/>
      <c r="DXH62" s="81"/>
      <c r="DXI62" s="81"/>
      <c r="DXJ62" s="81"/>
      <c r="DXK62" s="81"/>
      <c r="DXL62" s="81"/>
      <c r="DXM62" s="81"/>
      <c r="DXN62" s="81"/>
      <c r="DXO62" s="81"/>
      <c r="DXP62" s="81"/>
      <c r="DXQ62" s="81"/>
      <c r="DXR62" s="81"/>
      <c r="DXS62" s="81"/>
      <c r="DXT62" s="81"/>
      <c r="DXU62" s="81"/>
      <c r="DXV62" s="81"/>
      <c r="DXW62" s="81"/>
      <c r="DXX62" s="81"/>
      <c r="DXY62" s="81"/>
      <c r="DXZ62" s="81"/>
      <c r="DYA62" s="81"/>
      <c r="DYB62" s="81"/>
      <c r="DYC62" s="81"/>
      <c r="DYD62" s="81"/>
      <c r="DYE62" s="81"/>
      <c r="DYF62" s="81"/>
      <c r="DYG62" s="81"/>
      <c r="DYH62" s="81"/>
      <c r="DYI62" s="81"/>
      <c r="DYJ62" s="81"/>
      <c r="DYK62" s="81"/>
      <c r="DYL62" s="81"/>
      <c r="DYM62" s="81"/>
      <c r="DYN62" s="81"/>
      <c r="DYO62" s="81"/>
      <c r="DYP62" s="81"/>
      <c r="DYQ62" s="81"/>
      <c r="DYR62" s="81"/>
      <c r="DYS62" s="81"/>
      <c r="DYT62" s="81"/>
      <c r="DYU62" s="81"/>
      <c r="DYV62" s="81"/>
      <c r="DYW62" s="81"/>
      <c r="DYX62" s="81"/>
      <c r="DYY62" s="81"/>
      <c r="DYZ62" s="81"/>
      <c r="DZA62" s="81"/>
      <c r="DZB62" s="81"/>
      <c r="DZC62" s="81"/>
      <c r="DZD62" s="81"/>
      <c r="DZE62" s="81"/>
      <c r="DZF62" s="81"/>
      <c r="DZG62" s="81"/>
      <c r="DZH62" s="81"/>
      <c r="DZI62" s="81"/>
      <c r="DZJ62" s="81"/>
      <c r="DZK62" s="81"/>
      <c r="DZL62" s="81"/>
      <c r="DZM62" s="81"/>
      <c r="DZN62" s="81"/>
      <c r="DZO62" s="81"/>
      <c r="DZP62" s="81"/>
      <c r="DZQ62" s="81"/>
      <c r="DZR62" s="81"/>
      <c r="DZS62" s="81"/>
      <c r="DZT62" s="81"/>
      <c r="DZU62" s="81"/>
      <c r="DZV62" s="81"/>
      <c r="DZW62" s="81"/>
      <c r="DZX62" s="81"/>
      <c r="DZY62" s="81"/>
      <c r="DZZ62" s="81"/>
      <c r="EAA62" s="81"/>
      <c r="EAB62" s="81"/>
      <c r="EAC62" s="81"/>
      <c r="EAD62" s="81"/>
      <c r="EAE62" s="81"/>
      <c r="EAF62" s="81"/>
      <c r="EAG62" s="81"/>
      <c r="EAH62" s="81"/>
      <c r="EAI62" s="81"/>
      <c r="EAJ62" s="81"/>
      <c r="EAK62" s="81"/>
      <c r="EAL62" s="81"/>
      <c r="EAM62" s="81"/>
      <c r="EAN62" s="81"/>
      <c r="EAO62" s="81"/>
      <c r="EAP62" s="81"/>
      <c r="EAQ62" s="81"/>
      <c r="EAR62" s="81"/>
      <c r="EAS62" s="81"/>
      <c r="EAT62" s="81"/>
      <c r="EAU62" s="81"/>
      <c r="EAV62" s="81"/>
      <c r="EAW62" s="81"/>
      <c r="EAX62" s="81"/>
      <c r="EAY62" s="81"/>
      <c r="EAZ62" s="81"/>
      <c r="EBA62" s="81"/>
      <c r="EBB62" s="81"/>
      <c r="EBC62" s="81"/>
      <c r="EBD62" s="81"/>
      <c r="EBE62" s="81"/>
      <c r="EBF62" s="81"/>
      <c r="EBG62" s="81"/>
      <c r="EBH62" s="81"/>
      <c r="EBI62" s="81"/>
      <c r="EBJ62" s="81"/>
      <c r="EBK62" s="81"/>
      <c r="EBL62" s="81"/>
      <c r="EBM62" s="81"/>
      <c r="EBN62" s="81"/>
      <c r="EBO62" s="81"/>
      <c r="EBP62" s="81"/>
      <c r="EBQ62" s="81"/>
      <c r="EBR62" s="81"/>
      <c r="EBS62" s="81"/>
      <c r="EBT62" s="81"/>
      <c r="EBU62" s="81"/>
      <c r="EBV62" s="81"/>
      <c r="EBW62" s="81"/>
      <c r="EBX62" s="81"/>
      <c r="EBY62" s="81"/>
      <c r="EBZ62" s="81"/>
      <c r="ECA62" s="81"/>
      <c r="ECB62" s="81"/>
      <c r="ECC62" s="81"/>
      <c r="ECD62" s="81"/>
      <c r="ECE62" s="81"/>
      <c r="ECF62" s="81"/>
      <c r="ECG62" s="81"/>
      <c r="ECH62" s="81"/>
      <c r="ECI62" s="81"/>
      <c r="ECJ62" s="81"/>
      <c r="ECK62" s="81"/>
      <c r="ECL62" s="81"/>
      <c r="ECM62" s="81"/>
      <c r="ECN62" s="81"/>
      <c r="ECO62" s="81"/>
      <c r="ECP62" s="81"/>
      <c r="ECQ62" s="81"/>
      <c r="ECR62" s="81"/>
      <c r="ECS62" s="81"/>
      <c r="ECT62" s="81"/>
      <c r="ECU62" s="81"/>
      <c r="ECV62" s="81"/>
      <c r="ECW62" s="81"/>
      <c r="ECX62" s="81"/>
      <c r="ECY62" s="81"/>
      <c r="ECZ62" s="81"/>
      <c r="EDA62" s="81"/>
      <c r="EDB62" s="81"/>
      <c r="EDC62" s="81"/>
      <c r="EDD62" s="81"/>
      <c r="EDE62" s="81"/>
      <c r="EDF62" s="81"/>
      <c r="EDG62" s="81"/>
      <c r="EDH62" s="81"/>
      <c r="EDI62" s="81"/>
      <c r="EDJ62" s="81"/>
      <c r="EDK62" s="81"/>
      <c r="EDL62" s="81"/>
      <c r="EDM62" s="81"/>
      <c r="EDN62" s="81"/>
      <c r="EDO62" s="81"/>
      <c r="EDP62" s="81"/>
      <c r="EDQ62" s="81"/>
      <c r="EDR62" s="81"/>
      <c r="EDS62" s="81"/>
      <c r="EDT62" s="81"/>
      <c r="EDU62" s="81"/>
      <c r="EDV62" s="81"/>
      <c r="EDW62" s="81"/>
      <c r="EDX62" s="81"/>
      <c r="EDY62" s="81"/>
      <c r="EDZ62" s="81"/>
      <c r="EEA62" s="81"/>
      <c r="EEB62" s="81"/>
      <c r="EEC62" s="81"/>
      <c r="EED62" s="81"/>
      <c r="EEE62" s="81"/>
      <c r="EEF62" s="81"/>
      <c r="EEG62" s="81"/>
      <c r="EEH62" s="81"/>
      <c r="EEI62" s="81"/>
      <c r="EEJ62" s="81"/>
      <c r="EEK62" s="81"/>
      <c r="EEL62" s="81"/>
      <c r="EEM62" s="81"/>
      <c r="EEN62" s="81"/>
      <c r="EEO62" s="81"/>
      <c r="EEP62" s="81"/>
      <c r="EEQ62" s="81"/>
      <c r="EER62" s="81"/>
      <c r="EES62" s="81"/>
      <c r="EET62" s="81"/>
      <c r="EEU62" s="81"/>
      <c r="EEV62" s="81"/>
      <c r="EEW62" s="81"/>
      <c r="EEX62" s="81"/>
      <c r="EEY62" s="81"/>
      <c r="EEZ62" s="81"/>
      <c r="EFA62" s="81"/>
      <c r="EFB62" s="81"/>
      <c r="EFC62" s="81"/>
      <c r="EFD62" s="81"/>
      <c r="EFE62" s="81"/>
      <c r="EFF62" s="81"/>
      <c r="EFG62" s="81"/>
      <c r="EFH62" s="81"/>
      <c r="EFI62" s="81"/>
      <c r="EFJ62" s="81"/>
      <c r="EFK62" s="81"/>
      <c r="EFL62" s="81"/>
      <c r="EFM62" s="81"/>
      <c r="EFN62" s="81"/>
      <c r="EFO62" s="81"/>
      <c r="EFP62" s="81"/>
      <c r="EFQ62" s="81"/>
      <c r="EFR62" s="81"/>
      <c r="EFS62" s="81"/>
      <c r="EFT62" s="81"/>
      <c r="EFU62" s="81"/>
      <c r="EFV62" s="81"/>
      <c r="EFW62" s="81"/>
      <c r="EFX62" s="81"/>
      <c r="EFY62" s="81"/>
      <c r="EFZ62" s="81"/>
      <c r="EGA62" s="81"/>
      <c r="EGB62" s="81"/>
      <c r="EGC62" s="81"/>
      <c r="EGD62" s="81"/>
      <c r="EGE62" s="81"/>
      <c r="EGF62" s="81"/>
      <c r="EGG62" s="81"/>
      <c r="EGH62" s="81"/>
      <c r="EGI62" s="81"/>
      <c r="EGJ62" s="81"/>
      <c r="EGK62" s="81"/>
      <c r="EGL62" s="81"/>
      <c r="EGM62" s="81"/>
      <c r="EGN62" s="81"/>
      <c r="EGO62" s="81"/>
      <c r="EGP62" s="81"/>
      <c r="EGQ62" s="81"/>
      <c r="EGR62" s="81"/>
      <c r="EGS62" s="81"/>
      <c r="EGT62" s="81"/>
      <c r="EGU62" s="81"/>
      <c r="EGV62" s="81"/>
      <c r="EGW62" s="81"/>
      <c r="EGX62" s="81"/>
      <c r="EGY62" s="81"/>
      <c r="EGZ62" s="81"/>
      <c r="EHA62" s="81"/>
      <c r="EHB62" s="81"/>
      <c r="EHC62" s="81"/>
      <c r="EHD62" s="81"/>
      <c r="EHE62" s="81"/>
      <c r="EHF62" s="81"/>
      <c r="EHG62" s="81"/>
      <c r="EHH62" s="81"/>
      <c r="EHI62" s="81"/>
      <c r="EHJ62" s="81"/>
      <c r="EHK62" s="81"/>
      <c r="EHL62" s="81"/>
      <c r="EHM62" s="81"/>
      <c r="EHN62" s="81"/>
      <c r="EHO62" s="81"/>
      <c r="EHP62" s="81"/>
      <c r="EHQ62" s="81"/>
      <c r="EHR62" s="81"/>
      <c r="EHS62" s="81"/>
      <c r="EHT62" s="81"/>
      <c r="EHU62" s="81"/>
      <c r="EHV62" s="81"/>
      <c r="EHW62" s="81"/>
      <c r="EHX62" s="81"/>
      <c r="EHY62" s="81"/>
      <c r="EHZ62" s="81"/>
      <c r="EIA62" s="81"/>
      <c r="EIB62" s="81"/>
      <c r="EIC62" s="81"/>
      <c r="EID62" s="81"/>
      <c r="EIE62" s="81"/>
      <c r="EIF62" s="81"/>
      <c r="EIG62" s="81"/>
      <c r="EIH62" s="81"/>
      <c r="EII62" s="81"/>
      <c r="EIJ62" s="81"/>
      <c r="EIK62" s="81"/>
      <c r="EIL62" s="81"/>
      <c r="EIM62" s="81"/>
      <c r="EIN62" s="81"/>
      <c r="EIO62" s="81"/>
      <c r="EIP62" s="81"/>
      <c r="EIQ62" s="81"/>
      <c r="EIR62" s="81"/>
      <c r="EIS62" s="81"/>
      <c r="EIT62" s="81"/>
      <c r="EIU62" s="81"/>
      <c r="EIV62" s="81"/>
      <c r="EIW62" s="81"/>
      <c r="EIX62" s="81"/>
      <c r="EIY62" s="81"/>
      <c r="EIZ62" s="81"/>
      <c r="EJA62" s="81"/>
      <c r="EJB62" s="81"/>
      <c r="EJC62" s="81"/>
      <c r="EJD62" s="81"/>
      <c r="EJE62" s="81"/>
      <c r="EJF62" s="81"/>
      <c r="EJG62" s="81"/>
      <c r="EJH62" s="81"/>
      <c r="EJI62" s="81"/>
      <c r="EJJ62" s="81"/>
      <c r="EJK62" s="81"/>
      <c r="EJL62" s="81"/>
      <c r="EJM62" s="81"/>
      <c r="EJN62" s="81"/>
      <c r="EJO62" s="81"/>
      <c r="EJP62" s="81"/>
      <c r="EJQ62" s="81"/>
      <c r="EJR62" s="81"/>
      <c r="EJS62" s="81"/>
      <c r="EJT62" s="81"/>
      <c r="EJU62" s="81"/>
      <c r="EJV62" s="81"/>
      <c r="EJW62" s="81"/>
      <c r="EJX62" s="81"/>
      <c r="EJY62" s="81"/>
      <c r="EJZ62" s="81"/>
      <c r="EKA62" s="81"/>
      <c r="EKB62" s="81"/>
      <c r="EKC62" s="81"/>
      <c r="EKD62" s="81"/>
      <c r="EKE62" s="81"/>
      <c r="EKF62" s="81"/>
      <c r="EKG62" s="81"/>
      <c r="EKH62" s="81"/>
      <c r="EKI62" s="81"/>
      <c r="EKJ62" s="81"/>
      <c r="EKK62" s="81"/>
      <c r="EKL62" s="81"/>
      <c r="EKM62" s="81"/>
      <c r="EKN62" s="81"/>
      <c r="EKO62" s="81"/>
      <c r="EKP62" s="81"/>
      <c r="EKQ62" s="81"/>
      <c r="EKR62" s="81"/>
      <c r="EKS62" s="81"/>
      <c r="EKT62" s="81"/>
      <c r="EKU62" s="81"/>
      <c r="EKV62" s="81"/>
      <c r="EKW62" s="81"/>
      <c r="EKX62" s="81"/>
      <c r="EKY62" s="81"/>
      <c r="EKZ62" s="81"/>
      <c r="ELA62" s="81"/>
      <c r="ELB62" s="81"/>
      <c r="ELC62" s="81"/>
      <c r="ELD62" s="81"/>
      <c r="ELE62" s="81"/>
      <c r="ELF62" s="81"/>
      <c r="ELG62" s="81"/>
      <c r="ELH62" s="81"/>
      <c r="ELI62" s="81"/>
      <c r="ELJ62" s="81"/>
      <c r="ELK62" s="81"/>
      <c r="ELL62" s="81"/>
      <c r="ELM62" s="81"/>
      <c r="ELN62" s="81"/>
      <c r="ELO62" s="81"/>
      <c r="ELP62" s="81"/>
      <c r="ELQ62" s="81"/>
      <c r="ELR62" s="81"/>
      <c r="ELS62" s="81"/>
      <c r="ELT62" s="81"/>
      <c r="ELU62" s="81"/>
      <c r="ELV62" s="81"/>
      <c r="ELW62" s="81"/>
      <c r="ELX62" s="81"/>
      <c r="ELY62" s="81"/>
      <c r="ELZ62" s="81"/>
      <c r="EMA62" s="81"/>
      <c r="EMB62" s="81"/>
      <c r="EMC62" s="81"/>
      <c r="EMD62" s="81"/>
      <c r="EME62" s="81"/>
      <c r="EMF62" s="81"/>
      <c r="EMG62" s="81"/>
      <c r="EMH62" s="81"/>
      <c r="EMI62" s="81"/>
      <c r="EMJ62" s="81"/>
      <c r="EMK62" s="81"/>
      <c r="EML62" s="81"/>
      <c r="EMM62" s="81"/>
      <c r="EMN62" s="81"/>
      <c r="EMO62" s="81"/>
      <c r="EMP62" s="81"/>
      <c r="EMQ62" s="81"/>
      <c r="EMR62" s="81"/>
      <c r="EMS62" s="81"/>
      <c r="EMT62" s="81"/>
      <c r="EMU62" s="81"/>
      <c r="EMV62" s="81"/>
      <c r="EMW62" s="81"/>
      <c r="EMX62" s="81"/>
      <c r="EMY62" s="81"/>
      <c r="EMZ62" s="81"/>
      <c r="ENA62" s="81"/>
      <c r="ENB62" s="81"/>
      <c r="ENC62" s="81"/>
      <c r="END62" s="81"/>
      <c r="ENE62" s="81"/>
      <c r="ENF62" s="81"/>
      <c r="ENG62" s="81"/>
      <c r="ENH62" s="81"/>
      <c r="ENI62" s="81"/>
      <c r="ENJ62" s="81"/>
      <c r="ENK62" s="81"/>
      <c r="ENL62" s="81"/>
      <c r="ENM62" s="81"/>
      <c r="ENN62" s="81"/>
      <c r="ENO62" s="81"/>
      <c r="ENP62" s="81"/>
      <c r="ENQ62" s="81"/>
      <c r="ENR62" s="81"/>
      <c r="ENS62" s="81"/>
      <c r="ENT62" s="81"/>
      <c r="ENU62" s="81"/>
      <c r="ENV62" s="81"/>
      <c r="ENW62" s="81"/>
      <c r="ENX62" s="81"/>
      <c r="ENY62" s="81"/>
      <c r="ENZ62" s="81"/>
      <c r="EOA62" s="81"/>
      <c r="EOB62" s="81"/>
      <c r="EOC62" s="81"/>
      <c r="EOD62" s="81"/>
      <c r="EOE62" s="81"/>
      <c r="EOF62" s="81"/>
      <c r="EOG62" s="81"/>
      <c r="EOH62" s="81"/>
      <c r="EOI62" s="81"/>
      <c r="EOJ62" s="81"/>
      <c r="EOK62" s="81"/>
      <c r="EOL62" s="81"/>
      <c r="EOM62" s="81"/>
      <c r="EON62" s="81"/>
      <c r="EOO62" s="81"/>
      <c r="EOP62" s="81"/>
      <c r="EOQ62" s="81"/>
      <c r="EOR62" s="81"/>
      <c r="EOS62" s="81"/>
      <c r="EOT62" s="81"/>
      <c r="EOU62" s="81"/>
      <c r="EOV62" s="81"/>
      <c r="EOW62" s="81"/>
      <c r="EOX62" s="81"/>
      <c r="EOY62" s="81"/>
      <c r="EOZ62" s="81"/>
      <c r="EPA62" s="81"/>
      <c r="EPB62" s="81"/>
      <c r="EPC62" s="81"/>
      <c r="EPD62" s="81"/>
      <c r="EPE62" s="81"/>
      <c r="EPF62" s="81"/>
      <c r="EPG62" s="81"/>
      <c r="EPH62" s="81"/>
      <c r="EPI62" s="81"/>
      <c r="EPJ62" s="81"/>
      <c r="EPK62" s="81"/>
      <c r="EPL62" s="81"/>
      <c r="EPM62" s="81"/>
      <c r="EPN62" s="81"/>
      <c r="EPO62" s="81"/>
      <c r="EPP62" s="81"/>
      <c r="EPQ62" s="81"/>
      <c r="EPR62" s="81"/>
      <c r="EPS62" s="81"/>
      <c r="EPT62" s="81"/>
      <c r="EPU62" s="81"/>
      <c r="EPV62" s="81"/>
      <c r="EPW62" s="81"/>
      <c r="EPX62" s="81"/>
      <c r="EPY62" s="81"/>
      <c r="EPZ62" s="81"/>
      <c r="EQA62" s="81"/>
      <c r="EQB62" s="81"/>
      <c r="EQC62" s="81"/>
      <c r="EQD62" s="81"/>
      <c r="EQE62" s="81"/>
      <c r="EQF62" s="81"/>
      <c r="EQG62" s="81"/>
      <c r="EQH62" s="81"/>
      <c r="EQI62" s="81"/>
      <c r="EQJ62" s="81"/>
      <c r="EQK62" s="81"/>
      <c r="EQL62" s="81"/>
      <c r="EQM62" s="81"/>
      <c r="EQN62" s="81"/>
      <c r="EQO62" s="81"/>
      <c r="EQP62" s="81"/>
      <c r="EQQ62" s="81"/>
      <c r="EQR62" s="81"/>
      <c r="EQS62" s="81"/>
      <c r="EQT62" s="81"/>
      <c r="EQU62" s="81"/>
      <c r="EQV62" s="81"/>
      <c r="EQW62" s="81"/>
      <c r="EQX62" s="81"/>
      <c r="EQY62" s="81"/>
      <c r="EQZ62" s="81"/>
      <c r="ERA62" s="81"/>
      <c r="ERB62" s="81"/>
      <c r="ERC62" s="81"/>
      <c r="ERD62" s="81"/>
      <c r="ERE62" s="81"/>
      <c r="ERF62" s="81"/>
      <c r="ERG62" s="81"/>
      <c r="ERH62" s="81"/>
      <c r="ERI62" s="81"/>
      <c r="ERJ62" s="81"/>
      <c r="ERK62" s="81"/>
      <c r="ERL62" s="81"/>
      <c r="ERM62" s="81"/>
      <c r="ERN62" s="81"/>
      <c r="ERO62" s="81"/>
      <c r="ERP62" s="81"/>
      <c r="ERQ62" s="81"/>
      <c r="ERR62" s="81"/>
      <c r="ERS62" s="81"/>
      <c r="ERT62" s="81"/>
      <c r="ERU62" s="81"/>
      <c r="ERV62" s="81"/>
      <c r="ERW62" s="81"/>
      <c r="ERX62" s="81"/>
      <c r="ERY62" s="81"/>
      <c r="ERZ62" s="81"/>
      <c r="ESA62" s="81"/>
      <c r="ESB62" s="81"/>
      <c r="ESC62" s="81"/>
      <c r="ESD62" s="81"/>
      <c r="ESE62" s="81"/>
      <c r="ESF62" s="81"/>
      <c r="ESG62" s="81"/>
      <c r="ESH62" s="81"/>
      <c r="ESI62" s="81"/>
      <c r="ESJ62" s="81"/>
      <c r="ESK62" s="81"/>
      <c r="ESL62" s="81"/>
      <c r="ESM62" s="81"/>
      <c r="ESN62" s="81"/>
      <c r="ESO62" s="81"/>
      <c r="ESP62" s="81"/>
      <c r="ESQ62" s="81"/>
      <c r="ESR62" s="81"/>
      <c r="ESS62" s="81"/>
      <c r="EST62" s="81"/>
      <c r="ESU62" s="81"/>
      <c r="ESV62" s="81"/>
      <c r="ESW62" s="81"/>
      <c r="ESX62" s="81"/>
      <c r="ESY62" s="81"/>
      <c r="ESZ62" s="81"/>
      <c r="ETA62" s="81"/>
      <c r="ETB62" s="81"/>
      <c r="ETC62" s="81"/>
      <c r="ETD62" s="81"/>
      <c r="ETE62" s="81"/>
      <c r="ETF62" s="81"/>
      <c r="ETG62" s="81"/>
      <c r="ETH62" s="81"/>
      <c r="ETI62" s="81"/>
      <c r="ETJ62" s="81"/>
      <c r="ETK62" s="81"/>
      <c r="ETL62" s="81"/>
      <c r="ETM62" s="81"/>
      <c r="ETN62" s="81"/>
      <c r="ETO62" s="81"/>
      <c r="ETP62" s="81"/>
      <c r="ETQ62" s="81"/>
      <c r="ETR62" s="81"/>
      <c r="ETS62" s="81"/>
      <c r="ETT62" s="81"/>
      <c r="ETU62" s="81"/>
      <c r="ETV62" s="81"/>
      <c r="ETW62" s="81"/>
      <c r="ETX62" s="81"/>
      <c r="ETY62" s="81"/>
      <c r="ETZ62" s="81"/>
      <c r="EUA62" s="81"/>
      <c r="EUB62" s="81"/>
      <c r="EUC62" s="81"/>
      <c r="EUD62" s="81"/>
      <c r="EUE62" s="81"/>
      <c r="EUF62" s="81"/>
      <c r="EUG62" s="81"/>
      <c r="EUH62" s="81"/>
      <c r="EUI62" s="81"/>
      <c r="EUJ62" s="81"/>
      <c r="EUK62" s="81"/>
      <c r="EUL62" s="81"/>
      <c r="EUM62" s="81"/>
      <c r="EUN62" s="81"/>
      <c r="EUO62" s="81"/>
      <c r="EUP62" s="81"/>
      <c r="EUQ62" s="81"/>
      <c r="EUR62" s="81"/>
      <c r="EUS62" s="81"/>
      <c r="EUT62" s="81"/>
      <c r="EUU62" s="81"/>
      <c r="EUV62" s="81"/>
      <c r="EUW62" s="81"/>
      <c r="EUX62" s="81"/>
      <c r="EUY62" s="81"/>
      <c r="EUZ62" s="81"/>
      <c r="EVA62" s="81"/>
      <c r="EVB62" s="81"/>
      <c r="EVC62" s="81"/>
      <c r="EVD62" s="81"/>
      <c r="EVE62" s="81"/>
      <c r="EVF62" s="81"/>
      <c r="EVG62" s="81"/>
      <c r="EVH62" s="81"/>
      <c r="EVI62" s="81"/>
      <c r="EVJ62" s="81"/>
      <c r="EVK62" s="81"/>
      <c r="EVL62" s="81"/>
      <c r="EVM62" s="81"/>
      <c r="EVN62" s="81"/>
      <c r="EVO62" s="81"/>
      <c r="EVP62" s="81"/>
      <c r="EVQ62" s="81"/>
      <c r="EVR62" s="81"/>
      <c r="EVS62" s="81"/>
      <c r="EVT62" s="81"/>
      <c r="EVU62" s="81"/>
      <c r="EVV62" s="81"/>
      <c r="EVW62" s="81"/>
      <c r="EVX62" s="81"/>
      <c r="EVY62" s="81"/>
      <c r="EVZ62" s="81"/>
      <c r="EWA62" s="81"/>
      <c r="EWB62" s="81"/>
      <c r="EWC62" s="81"/>
      <c r="EWD62" s="81"/>
      <c r="EWE62" s="81"/>
      <c r="EWF62" s="81"/>
      <c r="EWG62" s="81"/>
      <c r="EWH62" s="81"/>
      <c r="EWI62" s="81"/>
      <c r="EWJ62" s="81"/>
      <c r="EWK62" s="81"/>
      <c r="EWL62" s="81"/>
      <c r="EWM62" s="81"/>
      <c r="EWN62" s="81"/>
      <c r="EWO62" s="81"/>
      <c r="EWP62" s="81"/>
      <c r="EWQ62" s="81"/>
      <c r="EWR62" s="81"/>
      <c r="EWS62" s="81"/>
      <c r="EWT62" s="81"/>
      <c r="EWU62" s="81"/>
      <c r="EWV62" s="81"/>
      <c r="EWW62" s="81"/>
      <c r="EWX62" s="81"/>
      <c r="EWY62" s="81"/>
      <c r="EWZ62" s="81"/>
      <c r="EXA62" s="81"/>
      <c r="EXB62" s="81"/>
      <c r="EXC62" s="81"/>
      <c r="EXD62" s="81"/>
      <c r="EXE62" s="81"/>
      <c r="EXF62" s="81"/>
      <c r="EXG62" s="81"/>
      <c r="EXH62" s="81"/>
      <c r="EXI62" s="81"/>
      <c r="EXJ62" s="81"/>
      <c r="EXK62" s="81"/>
      <c r="EXL62" s="81"/>
      <c r="EXM62" s="81"/>
      <c r="EXN62" s="81"/>
      <c r="EXO62" s="81"/>
      <c r="EXP62" s="81"/>
      <c r="EXQ62" s="81"/>
      <c r="EXR62" s="81"/>
      <c r="EXS62" s="81"/>
      <c r="EXT62" s="81"/>
      <c r="EXU62" s="81"/>
      <c r="EXV62" s="81"/>
      <c r="EXW62" s="81"/>
      <c r="EXX62" s="81"/>
      <c r="EXY62" s="81"/>
      <c r="EXZ62" s="81"/>
      <c r="EYA62" s="81"/>
      <c r="EYB62" s="81"/>
      <c r="EYC62" s="81"/>
      <c r="EYD62" s="81"/>
      <c r="EYE62" s="81"/>
      <c r="EYF62" s="81"/>
      <c r="EYG62" s="81"/>
      <c r="EYH62" s="81"/>
      <c r="EYI62" s="81"/>
      <c r="EYJ62" s="81"/>
      <c r="EYK62" s="81"/>
      <c r="EYL62" s="81"/>
      <c r="EYM62" s="81"/>
      <c r="EYN62" s="81"/>
      <c r="EYO62" s="81"/>
      <c r="EYP62" s="81"/>
      <c r="EYQ62" s="81"/>
      <c r="EYR62" s="81"/>
      <c r="EYS62" s="81"/>
      <c r="EYT62" s="81"/>
      <c r="EYU62" s="81"/>
      <c r="EYV62" s="81"/>
      <c r="EYW62" s="81"/>
      <c r="EYX62" s="81"/>
      <c r="EYY62" s="81"/>
      <c r="EYZ62" s="81"/>
      <c r="EZA62" s="81"/>
      <c r="EZB62" s="81"/>
      <c r="EZC62" s="81"/>
      <c r="EZD62" s="81"/>
      <c r="EZE62" s="81"/>
      <c r="EZF62" s="81"/>
      <c r="EZG62" s="81"/>
      <c r="EZH62" s="81"/>
      <c r="EZI62" s="81"/>
      <c r="EZJ62" s="81"/>
      <c r="EZK62" s="81"/>
      <c r="EZL62" s="81"/>
      <c r="EZM62" s="81"/>
      <c r="EZN62" s="81"/>
      <c r="EZO62" s="81"/>
      <c r="EZP62" s="81"/>
      <c r="EZQ62" s="81"/>
      <c r="EZR62" s="81"/>
      <c r="EZS62" s="81"/>
      <c r="EZT62" s="81"/>
      <c r="EZU62" s="81"/>
      <c r="EZV62" s="81"/>
      <c r="EZW62" s="81"/>
      <c r="EZX62" s="81"/>
      <c r="EZY62" s="81"/>
      <c r="EZZ62" s="81"/>
      <c r="FAA62" s="81"/>
      <c r="FAB62" s="81"/>
      <c r="FAC62" s="81"/>
      <c r="FAD62" s="81"/>
      <c r="FAE62" s="81"/>
      <c r="FAF62" s="81"/>
      <c r="FAG62" s="81"/>
      <c r="FAH62" s="81"/>
      <c r="FAI62" s="81"/>
      <c r="FAJ62" s="81"/>
      <c r="FAK62" s="81"/>
      <c r="FAL62" s="81"/>
      <c r="FAM62" s="81"/>
      <c r="FAN62" s="81"/>
      <c r="FAO62" s="81"/>
      <c r="FAP62" s="81"/>
      <c r="FAQ62" s="81"/>
      <c r="FAR62" s="81"/>
      <c r="FAS62" s="81"/>
      <c r="FAT62" s="81"/>
      <c r="FAU62" s="81"/>
      <c r="FAV62" s="81"/>
      <c r="FAW62" s="81"/>
      <c r="FAX62" s="81"/>
      <c r="FAY62" s="81"/>
      <c r="FAZ62" s="81"/>
      <c r="FBA62" s="81"/>
      <c r="FBB62" s="81"/>
      <c r="FBC62" s="81"/>
      <c r="FBD62" s="81"/>
      <c r="FBE62" s="81"/>
      <c r="FBF62" s="81"/>
      <c r="FBG62" s="81"/>
      <c r="FBH62" s="81"/>
      <c r="FBI62" s="81"/>
      <c r="FBJ62" s="81"/>
      <c r="FBK62" s="81"/>
      <c r="FBL62" s="81"/>
      <c r="FBM62" s="81"/>
      <c r="FBN62" s="81"/>
      <c r="FBO62" s="81"/>
      <c r="FBP62" s="81"/>
      <c r="FBQ62" s="81"/>
      <c r="FBR62" s="81"/>
      <c r="FBS62" s="81"/>
      <c r="FBT62" s="81"/>
      <c r="FBU62" s="81"/>
      <c r="FBV62" s="81"/>
      <c r="FBW62" s="81"/>
      <c r="FBX62" s="81"/>
      <c r="FBY62" s="81"/>
      <c r="FBZ62" s="81"/>
      <c r="FCA62" s="81"/>
      <c r="FCB62" s="81"/>
      <c r="FCC62" s="81"/>
      <c r="FCD62" s="81"/>
      <c r="FCE62" s="81"/>
      <c r="FCF62" s="81"/>
      <c r="FCG62" s="81"/>
      <c r="FCH62" s="81"/>
      <c r="FCI62" s="81"/>
      <c r="FCJ62" s="81"/>
      <c r="FCK62" s="81"/>
      <c r="FCL62" s="81"/>
      <c r="FCM62" s="81"/>
      <c r="FCN62" s="81"/>
      <c r="FCO62" s="81"/>
      <c r="FCP62" s="81"/>
      <c r="FCQ62" s="81"/>
      <c r="FCR62" s="81"/>
      <c r="FCS62" s="81"/>
      <c r="FCT62" s="81"/>
      <c r="FCU62" s="81"/>
      <c r="FCV62" s="81"/>
      <c r="FCW62" s="81"/>
      <c r="FCX62" s="81"/>
      <c r="FCY62" s="81"/>
      <c r="FCZ62" s="81"/>
      <c r="FDA62" s="81"/>
      <c r="FDB62" s="81"/>
      <c r="FDC62" s="81"/>
      <c r="FDD62" s="81"/>
      <c r="FDE62" s="81"/>
      <c r="FDF62" s="81"/>
      <c r="FDG62" s="81"/>
      <c r="FDH62" s="81"/>
      <c r="FDI62" s="81"/>
      <c r="FDJ62" s="81"/>
      <c r="FDK62" s="81"/>
      <c r="FDL62" s="81"/>
      <c r="FDM62" s="81"/>
      <c r="FDN62" s="81"/>
      <c r="FDO62" s="81"/>
      <c r="FDP62" s="81"/>
      <c r="FDQ62" s="81"/>
      <c r="FDR62" s="81"/>
      <c r="FDS62" s="81"/>
      <c r="FDT62" s="81"/>
      <c r="FDU62" s="81"/>
      <c r="FDV62" s="81"/>
      <c r="FDW62" s="81"/>
      <c r="FDX62" s="81"/>
      <c r="FDY62" s="81"/>
      <c r="FDZ62" s="81"/>
      <c r="FEA62" s="81"/>
      <c r="FEB62" s="81"/>
      <c r="FEC62" s="81"/>
      <c r="FED62" s="81"/>
      <c r="FEE62" s="81"/>
      <c r="FEF62" s="81"/>
      <c r="FEG62" s="81"/>
      <c r="FEH62" s="81"/>
      <c r="FEI62" s="81"/>
      <c r="FEJ62" s="81"/>
      <c r="FEK62" s="81"/>
      <c r="FEL62" s="81"/>
      <c r="FEM62" s="81"/>
      <c r="FEN62" s="81"/>
      <c r="FEO62" s="81"/>
      <c r="FEP62" s="81"/>
      <c r="FEQ62" s="81"/>
      <c r="FER62" s="81"/>
      <c r="FES62" s="81"/>
      <c r="FET62" s="81"/>
      <c r="FEU62" s="81"/>
      <c r="FEV62" s="81"/>
      <c r="FEW62" s="81"/>
      <c r="FEX62" s="81"/>
      <c r="FEY62" s="81"/>
      <c r="FEZ62" s="81"/>
      <c r="FFA62" s="81"/>
      <c r="FFB62" s="81"/>
      <c r="FFC62" s="81"/>
      <c r="FFD62" s="81"/>
      <c r="FFE62" s="81"/>
      <c r="FFF62" s="81"/>
      <c r="FFG62" s="81"/>
      <c r="FFH62" s="81"/>
      <c r="FFI62" s="81"/>
      <c r="FFJ62" s="81"/>
      <c r="FFK62" s="81"/>
      <c r="FFL62" s="81"/>
      <c r="FFM62" s="81"/>
      <c r="FFN62" s="81"/>
      <c r="FFO62" s="81"/>
      <c r="FFP62" s="81"/>
      <c r="FFQ62" s="81"/>
      <c r="FFR62" s="81"/>
      <c r="FFS62" s="81"/>
      <c r="FFT62" s="81"/>
      <c r="FFU62" s="81"/>
      <c r="FFV62" s="81"/>
      <c r="FFW62" s="81"/>
      <c r="FFX62" s="81"/>
      <c r="FFY62" s="81"/>
      <c r="FFZ62" s="81"/>
      <c r="FGA62" s="81"/>
      <c r="FGB62" s="81"/>
      <c r="FGC62" s="81"/>
      <c r="FGD62" s="81"/>
      <c r="FGE62" s="81"/>
      <c r="FGF62" s="81"/>
      <c r="FGG62" s="81"/>
      <c r="FGH62" s="81"/>
      <c r="FGI62" s="81"/>
      <c r="FGJ62" s="81"/>
      <c r="FGK62" s="81"/>
      <c r="FGL62" s="81"/>
      <c r="FGM62" s="81"/>
      <c r="FGN62" s="81"/>
      <c r="FGO62" s="81"/>
      <c r="FGP62" s="81"/>
      <c r="FGQ62" s="81"/>
      <c r="FGR62" s="81"/>
      <c r="FGS62" s="81"/>
      <c r="FGT62" s="81"/>
      <c r="FGU62" s="81"/>
      <c r="FGV62" s="81"/>
      <c r="FGW62" s="81"/>
      <c r="FGX62" s="81"/>
      <c r="FGY62" s="81"/>
      <c r="FGZ62" s="81"/>
      <c r="FHA62" s="81"/>
      <c r="FHB62" s="81"/>
      <c r="FHC62" s="81"/>
      <c r="FHD62" s="81"/>
      <c r="FHE62" s="81"/>
      <c r="FHF62" s="81"/>
      <c r="FHG62" s="81"/>
      <c r="FHH62" s="81"/>
      <c r="FHI62" s="81"/>
      <c r="FHJ62" s="81"/>
      <c r="FHK62" s="81"/>
      <c r="FHL62" s="81"/>
      <c r="FHM62" s="81"/>
      <c r="FHN62" s="81"/>
      <c r="FHO62" s="81"/>
      <c r="FHP62" s="81"/>
      <c r="FHQ62" s="81"/>
      <c r="FHR62" s="81"/>
      <c r="FHS62" s="81"/>
      <c r="FHT62" s="81"/>
      <c r="FHU62" s="81"/>
      <c r="FHV62" s="81"/>
      <c r="FHW62" s="81"/>
      <c r="FHX62" s="81"/>
      <c r="FHY62" s="81"/>
      <c r="FHZ62" s="81"/>
      <c r="FIA62" s="81"/>
      <c r="FIB62" s="81"/>
      <c r="FIC62" s="81"/>
      <c r="FID62" s="81"/>
      <c r="FIE62" s="81"/>
      <c r="FIF62" s="81"/>
      <c r="FIG62" s="81"/>
      <c r="FIH62" s="81"/>
      <c r="FII62" s="81"/>
      <c r="FIJ62" s="81"/>
      <c r="FIK62" s="81"/>
      <c r="FIL62" s="81"/>
      <c r="FIM62" s="81"/>
      <c r="FIN62" s="81"/>
      <c r="FIO62" s="81"/>
      <c r="FIP62" s="81"/>
      <c r="FIQ62" s="81"/>
      <c r="FIR62" s="81"/>
      <c r="FIS62" s="81"/>
      <c r="FIT62" s="81"/>
      <c r="FIU62" s="81"/>
      <c r="FIV62" s="81"/>
      <c r="FIW62" s="81"/>
      <c r="FIX62" s="81"/>
      <c r="FIY62" s="81"/>
      <c r="FIZ62" s="81"/>
      <c r="FJA62" s="81"/>
      <c r="FJB62" s="81"/>
      <c r="FJC62" s="81"/>
      <c r="FJD62" s="81"/>
      <c r="FJE62" s="81"/>
      <c r="FJF62" s="81"/>
      <c r="FJG62" s="81"/>
      <c r="FJH62" s="81"/>
      <c r="FJI62" s="81"/>
      <c r="FJJ62" s="81"/>
      <c r="FJK62" s="81"/>
      <c r="FJL62" s="81"/>
      <c r="FJM62" s="81"/>
      <c r="FJN62" s="81"/>
      <c r="FJO62" s="81"/>
      <c r="FJP62" s="81"/>
      <c r="FJQ62" s="81"/>
      <c r="FJR62" s="81"/>
      <c r="FJS62" s="81"/>
      <c r="FJT62" s="81"/>
      <c r="FJU62" s="81"/>
      <c r="FJV62" s="81"/>
      <c r="FJW62" s="81"/>
      <c r="FJX62" s="81"/>
      <c r="FJY62" s="81"/>
      <c r="FJZ62" s="81"/>
      <c r="FKA62" s="81"/>
      <c r="FKB62" s="81"/>
      <c r="FKC62" s="81"/>
      <c r="FKD62" s="81"/>
      <c r="FKE62" s="81"/>
      <c r="FKF62" s="81"/>
      <c r="FKG62" s="81"/>
      <c r="FKH62" s="81"/>
      <c r="FKI62" s="81"/>
      <c r="FKJ62" s="81"/>
      <c r="FKK62" s="81"/>
      <c r="FKL62" s="81"/>
      <c r="FKM62" s="81"/>
      <c r="FKN62" s="81"/>
      <c r="FKO62" s="81"/>
      <c r="FKP62" s="81"/>
      <c r="FKQ62" s="81"/>
      <c r="FKR62" s="81"/>
      <c r="FKS62" s="81"/>
      <c r="FKT62" s="81"/>
      <c r="FKU62" s="81"/>
      <c r="FKV62" s="81"/>
      <c r="FKW62" s="81"/>
      <c r="FKX62" s="81"/>
      <c r="FKY62" s="81"/>
      <c r="FKZ62" s="81"/>
      <c r="FLA62" s="81"/>
      <c r="FLB62" s="81"/>
      <c r="FLC62" s="81"/>
      <c r="FLD62" s="81"/>
      <c r="FLE62" s="81"/>
      <c r="FLF62" s="81"/>
      <c r="FLG62" s="81"/>
      <c r="FLH62" s="81"/>
      <c r="FLI62" s="81"/>
      <c r="FLJ62" s="81"/>
      <c r="FLK62" s="81"/>
      <c r="FLL62" s="81"/>
      <c r="FLM62" s="81"/>
      <c r="FLN62" s="81"/>
      <c r="FLO62" s="81"/>
      <c r="FLP62" s="81"/>
      <c r="FLQ62" s="81"/>
      <c r="FLR62" s="81"/>
      <c r="FLS62" s="81"/>
      <c r="FLT62" s="81"/>
      <c r="FLU62" s="81"/>
      <c r="FLV62" s="81"/>
      <c r="FLW62" s="81"/>
      <c r="FLX62" s="81"/>
      <c r="FLY62" s="81"/>
      <c r="FLZ62" s="81"/>
      <c r="FMA62" s="81"/>
      <c r="FMB62" s="81"/>
      <c r="FMC62" s="81"/>
      <c r="FMD62" s="81"/>
      <c r="FME62" s="81"/>
      <c r="FMF62" s="81"/>
      <c r="FMG62" s="81"/>
      <c r="FMH62" s="81"/>
      <c r="FMI62" s="81"/>
      <c r="FMJ62" s="81"/>
      <c r="FMK62" s="81"/>
      <c r="FML62" s="81"/>
      <c r="FMM62" s="81"/>
      <c r="FMN62" s="81"/>
      <c r="FMO62" s="81"/>
      <c r="FMP62" s="81"/>
      <c r="FMQ62" s="81"/>
      <c r="FMR62" s="81"/>
      <c r="FMS62" s="81"/>
      <c r="FMT62" s="81"/>
      <c r="FMU62" s="81"/>
      <c r="FMV62" s="81"/>
      <c r="FMW62" s="81"/>
      <c r="FMX62" s="81"/>
      <c r="FMY62" s="81"/>
      <c r="FMZ62" s="81"/>
      <c r="FNA62" s="81"/>
      <c r="FNB62" s="81"/>
      <c r="FNC62" s="81"/>
      <c r="FND62" s="81"/>
      <c r="FNE62" s="81"/>
      <c r="FNF62" s="81"/>
      <c r="FNG62" s="81"/>
      <c r="FNH62" s="81"/>
      <c r="FNI62" s="81"/>
      <c r="FNJ62" s="81"/>
      <c r="FNK62" s="81"/>
      <c r="FNL62" s="81"/>
      <c r="FNM62" s="81"/>
      <c r="FNN62" s="81"/>
      <c r="FNO62" s="81"/>
      <c r="FNP62" s="81"/>
      <c r="FNQ62" s="81"/>
      <c r="FNR62" s="81"/>
      <c r="FNS62" s="81"/>
      <c r="FNT62" s="81"/>
      <c r="FNU62" s="81"/>
      <c r="FNV62" s="81"/>
      <c r="FNW62" s="81"/>
      <c r="FNX62" s="81"/>
      <c r="FNY62" s="81"/>
      <c r="FNZ62" s="81"/>
      <c r="FOA62" s="81"/>
      <c r="FOB62" s="81"/>
      <c r="FOC62" s="81"/>
      <c r="FOD62" s="81"/>
      <c r="FOE62" s="81"/>
      <c r="FOF62" s="81"/>
      <c r="FOG62" s="81"/>
      <c r="FOH62" s="81"/>
      <c r="FOI62" s="81"/>
      <c r="FOJ62" s="81"/>
      <c r="FOK62" s="81"/>
      <c r="FOL62" s="81"/>
      <c r="FOM62" s="81"/>
      <c r="FON62" s="81"/>
      <c r="FOO62" s="81"/>
      <c r="FOP62" s="81"/>
      <c r="FOQ62" s="81"/>
      <c r="FOR62" s="81"/>
      <c r="FOS62" s="81"/>
      <c r="FOT62" s="81"/>
      <c r="FOU62" s="81"/>
      <c r="FOV62" s="81"/>
      <c r="FOW62" s="81"/>
      <c r="FOX62" s="81"/>
      <c r="FOY62" s="81"/>
      <c r="FOZ62" s="81"/>
      <c r="FPA62" s="81"/>
      <c r="FPB62" s="81"/>
      <c r="FPC62" s="81"/>
      <c r="FPD62" s="81"/>
      <c r="FPE62" s="81"/>
      <c r="FPF62" s="81"/>
      <c r="FPG62" s="81"/>
      <c r="FPH62" s="81"/>
      <c r="FPI62" s="81"/>
      <c r="FPJ62" s="81"/>
      <c r="FPK62" s="81"/>
      <c r="FPL62" s="81"/>
      <c r="FPM62" s="81"/>
      <c r="FPN62" s="81"/>
      <c r="FPO62" s="81"/>
      <c r="FPP62" s="81"/>
      <c r="FPQ62" s="81"/>
      <c r="FPR62" s="81"/>
      <c r="FPS62" s="81"/>
      <c r="FPT62" s="81"/>
      <c r="FPU62" s="81"/>
      <c r="FPV62" s="81"/>
      <c r="FPW62" s="81"/>
      <c r="FPX62" s="81"/>
      <c r="FPY62" s="81"/>
      <c r="FPZ62" s="81"/>
      <c r="FQA62" s="81"/>
      <c r="FQB62" s="81"/>
      <c r="FQC62" s="81"/>
      <c r="FQD62" s="81"/>
      <c r="FQE62" s="81"/>
      <c r="FQF62" s="81"/>
      <c r="FQG62" s="81"/>
      <c r="FQH62" s="81"/>
      <c r="FQI62" s="81"/>
      <c r="FQJ62" s="81"/>
      <c r="FQK62" s="81"/>
      <c r="FQL62" s="81"/>
      <c r="FQM62" s="81"/>
      <c r="FQN62" s="81"/>
      <c r="FQO62" s="81"/>
      <c r="FQP62" s="81"/>
      <c r="FQQ62" s="81"/>
      <c r="FQR62" s="81"/>
      <c r="FQS62" s="81"/>
      <c r="FQT62" s="81"/>
      <c r="FQU62" s="81"/>
      <c r="FQV62" s="81"/>
      <c r="FQW62" s="81"/>
      <c r="FQX62" s="81"/>
      <c r="FQY62" s="81"/>
      <c r="FQZ62" s="81"/>
      <c r="FRA62" s="81"/>
      <c r="FRB62" s="81"/>
      <c r="FRC62" s="81"/>
      <c r="FRD62" s="81"/>
      <c r="FRE62" s="81"/>
      <c r="FRF62" s="81"/>
      <c r="FRG62" s="81"/>
      <c r="FRH62" s="81"/>
      <c r="FRI62" s="81"/>
      <c r="FRJ62" s="81"/>
      <c r="FRK62" s="81"/>
      <c r="FRL62" s="81"/>
      <c r="FRM62" s="81"/>
      <c r="FRN62" s="81"/>
      <c r="FRO62" s="81"/>
      <c r="FRP62" s="81"/>
      <c r="FRQ62" s="81"/>
      <c r="FRR62" s="81"/>
      <c r="FRS62" s="81"/>
      <c r="FRT62" s="81"/>
      <c r="FRU62" s="81"/>
      <c r="FRV62" s="81"/>
      <c r="FRW62" s="81"/>
      <c r="FRX62" s="81"/>
      <c r="FRY62" s="81"/>
      <c r="FRZ62" s="81"/>
      <c r="FSA62" s="81"/>
      <c r="FSB62" s="81"/>
      <c r="FSC62" s="81"/>
      <c r="FSD62" s="81"/>
      <c r="FSE62" s="81"/>
      <c r="FSF62" s="81"/>
      <c r="FSG62" s="81"/>
      <c r="FSH62" s="81"/>
      <c r="FSI62" s="81"/>
      <c r="FSJ62" s="81"/>
      <c r="FSK62" s="81"/>
      <c r="FSL62" s="81"/>
      <c r="FSM62" s="81"/>
      <c r="FSN62" s="81"/>
      <c r="FSO62" s="81"/>
      <c r="FSP62" s="81"/>
      <c r="FSQ62" s="81"/>
      <c r="FSR62" s="81"/>
      <c r="FSS62" s="81"/>
      <c r="FST62" s="81"/>
      <c r="FSU62" s="81"/>
      <c r="FSV62" s="81"/>
      <c r="FSW62" s="81"/>
      <c r="FSX62" s="81"/>
      <c r="FSY62" s="81"/>
      <c r="FSZ62" s="81"/>
      <c r="FTA62" s="81"/>
      <c r="FTB62" s="81"/>
      <c r="FTC62" s="81"/>
      <c r="FTD62" s="81"/>
      <c r="FTE62" s="81"/>
      <c r="FTF62" s="81"/>
      <c r="FTG62" s="81"/>
      <c r="FTH62" s="81"/>
      <c r="FTI62" s="81"/>
      <c r="FTJ62" s="81"/>
      <c r="FTK62" s="81"/>
      <c r="FTL62" s="81"/>
      <c r="FTM62" s="81"/>
      <c r="FTN62" s="81"/>
      <c r="FTO62" s="81"/>
      <c r="FTP62" s="81"/>
      <c r="FTQ62" s="81"/>
      <c r="FTR62" s="81"/>
      <c r="FTS62" s="81"/>
      <c r="FTT62" s="81"/>
      <c r="FTU62" s="81"/>
      <c r="FTV62" s="81"/>
      <c r="FTW62" s="81"/>
      <c r="FTX62" s="81"/>
      <c r="FTY62" s="81"/>
      <c r="FTZ62" s="81"/>
      <c r="FUA62" s="81"/>
      <c r="FUB62" s="81"/>
      <c r="FUC62" s="81"/>
      <c r="FUD62" s="81"/>
      <c r="FUE62" s="81"/>
      <c r="FUF62" s="81"/>
      <c r="FUG62" s="81"/>
      <c r="FUH62" s="81"/>
      <c r="FUI62" s="81"/>
      <c r="FUJ62" s="81"/>
      <c r="FUK62" s="81"/>
      <c r="FUL62" s="81"/>
      <c r="FUM62" s="81"/>
      <c r="FUN62" s="81"/>
      <c r="FUO62" s="81"/>
      <c r="FUP62" s="81"/>
      <c r="FUQ62" s="81"/>
      <c r="FUR62" s="81"/>
      <c r="FUS62" s="81"/>
      <c r="FUT62" s="81"/>
      <c r="FUU62" s="81"/>
      <c r="FUV62" s="81"/>
      <c r="FUW62" s="81"/>
      <c r="FUX62" s="81"/>
      <c r="FUY62" s="81"/>
      <c r="FUZ62" s="81"/>
      <c r="FVA62" s="81"/>
      <c r="FVB62" s="81"/>
      <c r="FVC62" s="81"/>
      <c r="FVD62" s="81"/>
      <c r="FVE62" s="81"/>
      <c r="FVF62" s="81"/>
      <c r="FVG62" s="81"/>
      <c r="FVH62" s="81"/>
      <c r="FVI62" s="81"/>
      <c r="FVJ62" s="81"/>
      <c r="FVK62" s="81"/>
      <c r="FVL62" s="81"/>
      <c r="FVM62" s="81"/>
      <c r="FVN62" s="81"/>
      <c r="FVO62" s="81"/>
      <c r="FVP62" s="81"/>
      <c r="FVQ62" s="81"/>
      <c r="FVR62" s="81"/>
      <c r="FVS62" s="81"/>
      <c r="FVT62" s="81"/>
      <c r="FVU62" s="81"/>
      <c r="FVV62" s="81"/>
      <c r="FVW62" s="81"/>
      <c r="FVX62" s="81"/>
      <c r="FVY62" s="81"/>
      <c r="FVZ62" s="81"/>
      <c r="FWA62" s="81"/>
      <c r="FWB62" s="81"/>
      <c r="FWC62" s="81"/>
      <c r="FWD62" s="81"/>
      <c r="FWE62" s="81"/>
      <c r="FWF62" s="81"/>
      <c r="FWG62" s="81"/>
      <c r="FWH62" s="81"/>
      <c r="FWI62" s="81"/>
      <c r="FWJ62" s="81"/>
      <c r="FWK62" s="81"/>
      <c r="FWL62" s="81"/>
      <c r="FWM62" s="81"/>
      <c r="FWN62" s="81"/>
      <c r="FWO62" s="81"/>
      <c r="FWP62" s="81"/>
      <c r="FWQ62" s="81"/>
      <c r="FWR62" s="81"/>
      <c r="FWS62" s="81"/>
      <c r="FWT62" s="81"/>
      <c r="FWU62" s="81"/>
      <c r="FWV62" s="81"/>
      <c r="FWW62" s="81"/>
      <c r="FWX62" s="81"/>
      <c r="FWY62" s="81"/>
      <c r="FWZ62" s="81"/>
      <c r="FXA62" s="81"/>
      <c r="FXB62" s="81"/>
      <c r="FXC62" s="81"/>
      <c r="FXD62" s="81"/>
      <c r="FXE62" s="81"/>
      <c r="FXF62" s="81"/>
      <c r="FXG62" s="81"/>
      <c r="FXH62" s="81"/>
      <c r="FXI62" s="81"/>
      <c r="FXJ62" s="81"/>
      <c r="FXK62" s="81"/>
      <c r="FXL62" s="81"/>
      <c r="FXM62" s="81"/>
      <c r="FXN62" s="81"/>
      <c r="FXO62" s="81"/>
      <c r="FXP62" s="81"/>
      <c r="FXQ62" s="81"/>
      <c r="FXR62" s="81"/>
      <c r="FXS62" s="81"/>
      <c r="FXT62" s="81"/>
      <c r="FXU62" s="81"/>
      <c r="FXV62" s="81"/>
      <c r="FXW62" s="81"/>
      <c r="FXX62" s="81"/>
      <c r="FXY62" s="81"/>
      <c r="FXZ62" s="81"/>
      <c r="FYA62" s="81"/>
      <c r="FYB62" s="81"/>
      <c r="FYC62" s="81"/>
      <c r="FYD62" s="81"/>
      <c r="FYE62" s="81"/>
      <c r="FYF62" s="81"/>
      <c r="FYG62" s="81"/>
      <c r="FYH62" s="81"/>
      <c r="FYI62" s="81"/>
      <c r="FYJ62" s="81"/>
      <c r="FYK62" s="81"/>
      <c r="FYL62" s="81"/>
      <c r="FYM62" s="81"/>
      <c r="FYN62" s="81"/>
      <c r="FYO62" s="81"/>
      <c r="FYP62" s="81"/>
      <c r="FYQ62" s="81"/>
      <c r="FYR62" s="81"/>
      <c r="FYS62" s="81"/>
      <c r="FYT62" s="81"/>
      <c r="FYU62" s="81"/>
      <c r="FYV62" s="81"/>
      <c r="FYW62" s="81"/>
      <c r="FYX62" s="81"/>
      <c r="FYY62" s="81"/>
      <c r="FYZ62" s="81"/>
      <c r="FZA62" s="81"/>
      <c r="FZB62" s="81"/>
      <c r="FZC62" s="81"/>
      <c r="FZD62" s="81"/>
      <c r="FZE62" s="81"/>
      <c r="FZF62" s="81"/>
      <c r="FZG62" s="81"/>
      <c r="FZH62" s="81"/>
      <c r="FZI62" s="81"/>
      <c r="FZJ62" s="81"/>
      <c r="FZK62" s="81"/>
      <c r="FZL62" s="81"/>
      <c r="FZM62" s="81"/>
      <c r="FZN62" s="81"/>
      <c r="FZO62" s="81"/>
      <c r="FZP62" s="81"/>
      <c r="FZQ62" s="81"/>
      <c r="FZR62" s="81"/>
      <c r="FZS62" s="81"/>
      <c r="FZT62" s="81"/>
      <c r="FZU62" s="81"/>
      <c r="FZV62" s="81"/>
      <c r="FZW62" s="81"/>
      <c r="FZX62" s="81"/>
      <c r="FZY62" s="81"/>
      <c r="FZZ62" s="81"/>
      <c r="GAA62" s="81"/>
      <c r="GAB62" s="81"/>
      <c r="GAC62" s="81"/>
      <c r="GAD62" s="81"/>
      <c r="GAE62" s="81"/>
      <c r="GAF62" s="81"/>
      <c r="GAG62" s="81"/>
      <c r="GAH62" s="81"/>
      <c r="GAI62" s="81"/>
      <c r="GAJ62" s="81"/>
      <c r="GAK62" s="81"/>
      <c r="GAL62" s="81"/>
      <c r="GAM62" s="81"/>
      <c r="GAN62" s="81"/>
      <c r="GAO62" s="81"/>
      <c r="GAP62" s="81"/>
      <c r="GAQ62" s="81"/>
      <c r="GAR62" s="81"/>
      <c r="GAS62" s="81"/>
      <c r="GAT62" s="81"/>
      <c r="GAU62" s="81"/>
      <c r="GAV62" s="81"/>
      <c r="GAW62" s="81"/>
      <c r="GAX62" s="81"/>
      <c r="GAY62" s="81"/>
      <c r="GAZ62" s="81"/>
      <c r="GBA62" s="81"/>
      <c r="GBB62" s="81"/>
      <c r="GBC62" s="81"/>
      <c r="GBD62" s="81"/>
      <c r="GBE62" s="81"/>
      <c r="GBF62" s="81"/>
      <c r="GBG62" s="81"/>
      <c r="GBH62" s="81"/>
      <c r="GBI62" s="81"/>
      <c r="GBJ62" s="81"/>
      <c r="GBK62" s="81"/>
      <c r="GBL62" s="81"/>
      <c r="GBM62" s="81"/>
      <c r="GBN62" s="81"/>
      <c r="GBO62" s="81"/>
      <c r="GBP62" s="81"/>
      <c r="GBQ62" s="81"/>
      <c r="GBR62" s="81"/>
      <c r="GBS62" s="81"/>
      <c r="GBT62" s="81"/>
      <c r="GBU62" s="81"/>
      <c r="GBV62" s="81"/>
      <c r="GBW62" s="81"/>
      <c r="GBX62" s="81"/>
      <c r="GBY62" s="81"/>
      <c r="GBZ62" s="81"/>
      <c r="GCA62" s="81"/>
      <c r="GCB62" s="81"/>
      <c r="GCC62" s="81"/>
      <c r="GCD62" s="81"/>
      <c r="GCE62" s="81"/>
      <c r="GCF62" s="81"/>
      <c r="GCG62" s="81"/>
      <c r="GCH62" s="81"/>
      <c r="GCI62" s="81"/>
      <c r="GCJ62" s="81"/>
      <c r="GCK62" s="81"/>
      <c r="GCL62" s="81"/>
      <c r="GCM62" s="81"/>
      <c r="GCN62" s="81"/>
      <c r="GCO62" s="81"/>
      <c r="GCP62" s="81"/>
      <c r="GCQ62" s="81"/>
      <c r="GCR62" s="81"/>
      <c r="GCS62" s="81"/>
      <c r="GCT62" s="81"/>
      <c r="GCU62" s="81"/>
      <c r="GCV62" s="81"/>
      <c r="GCW62" s="81"/>
      <c r="GCX62" s="81"/>
      <c r="GCY62" s="81"/>
      <c r="GCZ62" s="81"/>
      <c r="GDA62" s="81"/>
      <c r="GDB62" s="81"/>
      <c r="GDC62" s="81"/>
      <c r="GDD62" s="81"/>
      <c r="GDE62" s="81"/>
      <c r="GDF62" s="81"/>
      <c r="GDG62" s="81"/>
      <c r="GDH62" s="81"/>
      <c r="GDI62" s="81"/>
      <c r="GDJ62" s="81"/>
      <c r="GDK62" s="81"/>
      <c r="GDL62" s="81"/>
      <c r="GDM62" s="81"/>
      <c r="GDN62" s="81"/>
      <c r="GDO62" s="81"/>
      <c r="GDP62" s="81"/>
      <c r="GDQ62" s="81"/>
      <c r="GDR62" s="81"/>
      <c r="GDS62" s="81"/>
      <c r="GDT62" s="81"/>
      <c r="GDU62" s="81"/>
      <c r="GDV62" s="81"/>
      <c r="GDW62" s="81"/>
      <c r="GDX62" s="81"/>
      <c r="GDY62" s="81"/>
      <c r="GDZ62" s="81"/>
      <c r="GEA62" s="81"/>
      <c r="GEB62" s="81"/>
      <c r="GEC62" s="81"/>
      <c r="GED62" s="81"/>
      <c r="GEE62" s="81"/>
      <c r="GEF62" s="81"/>
      <c r="GEG62" s="81"/>
      <c r="GEH62" s="81"/>
      <c r="GEI62" s="81"/>
      <c r="GEJ62" s="81"/>
      <c r="GEK62" s="81"/>
      <c r="GEL62" s="81"/>
      <c r="GEM62" s="81"/>
      <c r="GEN62" s="81"/>
      <c r="GEO62" s="81"/>
      <c r="GEP62" s="81"/>
      <c r="GEQ62" s="81"/>
      <c r="GER62" s="81"/>
      <c r="GES62" s="81"/>
      <c r="GET62" s="81"/>
      <c r="GEU62" s="81"/>
      <c r="GEV62" s="81"/>
      <c r="GEW62" s="81"/>
      <c r="GEX62" s="81"/>
      <c r="GEY62" s="81"/>
      <c r="GEZ62" s="81"/>
      <c r="GFA62" s="81"/>
      <c r="GFB62" s="81"/>
      <c r="GFC62" s="81"/>
      <c r="GFD62" s="81"/>
      <c r="GFE62" s="81"/>
      <c r="GFF62" s="81"/>
      <c r="GFG62" s="81"/>
      <c r="GFH62" s="81"/>
      <c r="GFI62" s="81"/>
      <c r="GFJ62" s="81"/>
      <c r="GFK62" s="81"/>
      <c r="GFL62" s="81"/>
      <c r="GFM62" s="81"/>
      <c r="GFN62" s="81"/>
      <c r="GFO62" s="81"/>
      <c r="GFP62" s="81"/>
      <c r="GFQ62" s="81"/>
      <c r="GFR62" s="81"/>
      <c r="GFS62" s="81"/>
      <c r="GFT62" s="81"/>
      <c r="GFU62" s="81"/>
      <c r="GFV62" s="81"/>
      <c r="GFW62" s="81"/>
      <c r="GFX62" s="81"/>
      <c r="GFY62" s="81"/>
      <c r="GFZ62" s="81"/>
      <c r="GGA62" s="81"/>
      <c r="GGB62" s="81"/>
      <c r="GGC62" s="81"/>
      <c r="GGD62" s="81"/>
      <c r="GGE62" s="81"/>
      <c r="GGF62" s="81"/>
      <c r="GGG62" s="81"/>
      <c r="GGH62" s="81"/>
      <c r="GGI62" s="81"/>
      <c r="GGJ62" s="81"/>
      <c r="GGK62" s="81"/>
      <c r="GGL62" s="81"/>
      <c r="GGM62" s="81"/>
      <c r="GGN62" s="81"/>
      <c r="GGO62" s="81"/>
      <c r="GGP62" s="81"/>
      <c r="GGQ62" s="81"/>
      <c r="GGR62" s="81"/>
      <c r="GGS62" s="81"/>
      <c r="GGT62" s="81"/>
      <c r="GGU62" s="81"/>
      <c r="GGV62" s="81"/>
      <c r="GGW62" s="81"/>
      <c r="GGX62" s="81"/>
      <c r="GGY62" s="81"/>
      <c r="GGZ62" s="81"/>
      <c r="GHA62" s="81"/>
      <c r="GHB62" s="81"/>
      <c r="GHC62" s="81"/>
      <c r="GHD62" s="81"/>
      <c r="GHE62" s="81"/>
      <c r="GHF62" s="81"/>
      <c r="GHG62" s="81"/>
      <c r="GHH62" s="81"/>
      <c r="GHI62" s="81"/>
      <c r="GHJ62" s="81"/>
      <c r="GHK62" s="81"/>
      <c r="GHL62" s="81"/>
      <c r="GHM62" s="81"/>
      <c r="GHN62" s="81"/>
      <c r="GHO62" s="81"/>
      <c r="GHP62" s="81"/>
      <c r="GHQ62" s="81"/>
      <c r="GHR62" s="81"/>
      <c r="GHS62" s="81"/>
      <c r="GHT62" s="81"/>
      <c r="GHU62" s="81"/>
      <c r="GHV62" s="81"/>
      <c r="GHW62" s="81"/>
      <c r="GHX62" s="81"/>
      <c r="GHY62" s="81"/>
      <c r="GHZ62" s="81"/>
      <c r="GIA62" s="81"/>
      <c r="GIB62" s="81"/>
      <c r="GIC62" s="81"/>
      <c r="GID62" s="81"/>
      <c r="GIE62" s="81"/>
      <c r="GIF62" s="81"/>
      <c r="GIG62" s="81"/>
      <c r="GIH62" s="81"/>
      <c r="GII62" s="81"/>
      <c r="GIJ62" s="81"/>
      <c r="GIK62" s="81"/>
      <c r="GIL62" s="81"/>
      <c r="GIM62" s="81"/>
      <c r="GIN62" s="81"/>
      <c r="GIO62" s="81"/>
      <c r="GIP62" s="81"/>
      <c r="GIQ62" s="81"/>
      <c r="GIR62" s="81"/>
      <c r="GIS62" s="81"/>
      <c r="GIT62" s="81"/>
      <c r="GIU62" s="81"/>
      <c r="GIV62" s="81"/>
      <c r="GIW62" s="81"/>
      <c r="GIX62" s="81"/>
      <c r="GIY62" s="81"/>
      <c r="GIZ62" s="81"/>
      <c r="GJA62" s="81"/>
      <c r="GJB62" s="81"/>
      <c r="GJC62" s="81"/>
      <c r="GJD62" s="81"/>
      <c r="GJE62" s="81"/>
      <c r="GJF62" s="81"/>
      <c r="GJG62" s="81"/>
      <c r="GJH62" s="81"/>
      <c r="GJI62" s="81"/>
      <c r="GJJ62" s="81"/>
      <c r="GJK62" s="81"/>
      <c r="GJL62" s="81"/>
      <c r="GJM62" s="81"/>
      <c r="GJN62" s="81"/>
      <c r="GJO62" s="81"/>
      <c r="GJP62" s="81"/>
      <c r="GJQ62" s="81"/>
      <c r="GJR62" s="81"/>
      <c r="GJS62" s="81"/>
      <c r="GJT62" s="81"/>
      <c r="GJU62" s="81"/>
      <c r="GJV62" s="81"/>
      <c r="GJW62" s="81"/>
      <c r="GJX62" s="81"/>
      <c r="GJY62" s="81"/>
      <c r="GJZ62" s="81"/>
      <c r="GKA62" s="81"/>
      <c r="GKB62" s="81"/>
      <c r="GKC62" s="81"/>
      <c r="GKD62" s="81"/>
      <c r="GKE62" s="81"/>
      <c r="GKF62" s="81"/>
      <c r="GKG62" s="81"/>
      <c r="GKH62" s="81"/>
      <c r="GKI62" s="81"/>
      <c r="GKJ62" s="81"/>
      <c r="GKK62" s="81"/>
      <c r="GKL62" s="81"/>
      <c r="GKM62" s="81"/>
      <c r="GKN62" s="81"/>
      <c r="GKO62" s="81"/>
      <c r="GKP62" s="81"/>
      <c r="GKQ62" s="81"/>
      <c r="GKR62" s="81"/>
      <c r="GKS62" s="81"/>
      <c r="GKT62" s="81"/>
      <c r="GKU62" s="81"/>
      <c r="GKV62" s="81"/>
      <c r="GKW62" s="81"/>
      <c r="GKX62" s="81"/>
      <c r="GKY62" s="81"/>
      <c r="GKZ62" s="81"/>
      <c r="GLA62" s="81"/>
      <c r="GLB62" s="81"/>
      <c r="GLC62" s="81"/>
      <c r="GLD62" s="81"/>
      <c r="GLE62" s="81"/>
      <c r="GLF62" s="81"/>
      <c r="GLG62" s="81"/>
      <c r="GLH62" s="81"/>
      <c r="GLI62" s="81"/>
      <c r="GLJ62" s="81"/>
      <c r="GLK62" s="81"/>
      <c r="GLL62" s="81"/>
      <c r="GLM62" s="81"/>
      <c r="GLN62" s="81"/>
      <c r="GLO62" s="81"/>
      <c r="GLP62" s="81"/>
      <c r="GLQ62" s="81"/>
      <c r="GLR62" s="81"/>
      <c r="GLS62" s="81"/>
      <c r="GLT62" s="81"/>
      <c r="GLU62" s="81"/>
      <c r="GLV62" s="81"/>
      <c r="GLW62" s="81"/>
      <c r="GLX62" s="81"/>
      <c r="GLY62" s="81"/>
      <c r="GLZ62" s="81"/>
      <c r="GMA62" s="81"/>
      <c r="GMB62" s="81"/>
      <c r="GMC62" s="81"/>
      <c r="GMD62" s="81"/>
      <c r="GME62" s="81"/>
      <c r="GMF62" s="81"/>
      <c r="GMG62" s="81"/>
      <c r="GMH62" s="81"/>
      <c r="GMI62" s="81"/>
      <c r="GMJ62" s="81"/>
      <c r="GMK62" s="81"/>
      <c r="GML62" s="81"/>
      <c r="GMM62" s="81"/>
      <c r="GMN62" s="81"/>
      <c r="GMO62" s="81"/>
      <c r="GMP62" s="81"/>
      <c r="GMQ62" s="81"/>
      <c r="GMR62" s="81"/>
      <c r="GMS62" s="81"/>
      <c r="GMT62" s="81"/>
      <c r="GMU62" s="81"/>
      <c r="GMV62" s="81"/>
      <c r="GMW62" s="81"/>
      <c r="GMX62" s="81"/>
      <c r="GMY62" s="81"/>
      <c r="GMZ62" s="81"/>
      <c r="GNA62" s="81"/>
      <c r="GNB62" s="81"/>
      <c r="GNC62" s="81"/>
      <c r="GND62" s="81"/>
      <c r="GNE62" s="81"/>
      <c r="GNF62" s="81"/>
      <c r="GNG62" s="81"/>
      <c r="GNH62" s="81"/>
      <c r="GNI62" s="81"/>
      <c r="GNJ62" s="81"/>
      <c r="GNK62" s="81"/>
      <c r="GNL62" s="81"/>
      <c r="GNM62" s="81"/>
      <c r="GNN62" s="81"/>
      <c r="GNO62" s="81"/>
      <c r="GNP62" s="81"/>
      <c r="GNQ62" s="81"/>
      <c r="GNR62" s="81"/>
      <c r="GNS62" s="81"/>
      <c r="GNT62" s="81"/>
      <c r="GNU62" s="81"/>
      <c r="GNV62" s="81"/>
      <c r="GNW62" s="81"/>
      <c r="GNX62" s="81"/>
      <c r="GNY62" s="81"/>
      <c r="GNZ62" s="81"/>
      <c r="GOA62" s="81"/>
      <c r="GOB62" s="81"/>
      <c r="GOC62" s="81"/>
      <c r="GOD62" s="81"/>
      <c r="GOE62" s="81"/>
      <c r="GOF62" s="81"/>
      <c r="GOG62" s="81"/>
      <c r="GOH62" s="81"/>
      <c r="GOI62" s="81"/>
      <c r="GOJ62" s="81"/>
      <c r="GOK62" s="81"/>
      <c r="GOL62" s="81"/>
      <c r="GOM62" s="81"/>
      <c r="GON62" s="81"/>
      <c r="GOO62" s="81"/>
      <c r="GOP62" s="81"/>
      <c r="GOQ62" s="81"/>
      <c r="GOR62" s="81"/>
      <c r="GOS62" s="81"/>
      <c r="GOT62" s="81"/>
      <c r="GOU62" s="81"/>
      <c r="GOV62" s="81"/>
      <c r="GOW62" s="81"/>
      <c r="GOX62" s="81"/>
      <c r="GOY62" s="81"/>
      <c r="GOZ62" s="81"/>
      <c r="GPA62" s="81"/>
      <c r="GPB62" s="81"/>
      <c r="GPC62" s="81"/>
      <c r="GPD62" s="81"/>
      <c r="GPE62" s="81"/>
      <c r="GPF62" s="81"/>
      <c r="GPG62" s="81"/>
      <c r="GPH62" s="81"/>
      <c r="GPI62" s="81"/>
      <c r="GPJ62" s="81"/>
      <c r="GPK62" s="81"/>
      <c r="GPL62" s="81"/>
      <c r="GPM62" s="81"/>
      <c r="GPN62" s="81"/>
      <c r="GPO62" s="81"/>
      <c r="GPP62" s="81"/>
      <c r="GPQ62" s="81"/>
      <c r="GPR62" s="81"/>
      <c r="GPS62" s="81"/>
      <c r="GPT62" s="81"/>
      <c r="GPU62" s="81"/>
      <c r="GPV62" s="81"/>
      <c r="GPW62" s="81"/>
      <c r="GPX62" s="81"/>
      <c r="GPY62" s="81"/>
      <c r="GPZ62" s="81"/>
      <c r="GQA62" s="81"/>
      <c r="GQB62" s="81"/>
      <c r="GQC62" s="81"/>
      <c r="GQD62" s="81"/>
      <c r="GQE62" s="81"/>
      <c r="GQF62" s="81"/>
      <c r="GQG62" s="81"/>
      <c r="GQH62" s="81"/>
      <c r="GQI62" s="81"/>
      <c r="GQJ62" s="81"/>
      <c r="GQK62" s="81"/>
      <c r="GQL62" s="81"/>
      <c r="GQM62" s="81"/>
      <c r="GQN62" s="81"/>
      <c r="GQO62" s="81"/>
      <c r="GQP62" s="81"/>
      <c r="GQQ62" s="81"/>
      <c r="GQR62" s="81"/>
      <c r="GQS62" s="81"/>
      <c r="GQT62" s="81"/>
      <c r="GQU62" s="81"/>
      <c r="GQV62" s="81"/>
      <c r="GQW62" s="81"/>
      <c r="GQX62" s="81"/>
      <c r="GQY62" s="81"/>
      <c r="GQZ62" s="81"/>
      <c r="GRA62" s="81"/>
      <c r="GRB62" s="81"/>
      <c r="GRC62" s="81"/>
      <c r="GRD62" s="81"/>
      <c r="GRE62" s="81"/>
      <c r="GRF62" s="81"/>
      <c r="GRG62" s="81"/>
      <c r="GRH62" s="81"/>
      <c r="GRI62" s="81"/>
      <c r="GRJ62" s="81"/>
      <c r="GRK62" s="81"/>
      <c r="GRL62" s="81"/>
      <c r="GRM62" s="81"/>
      <c r="GRN62" s="81"/>
      <c r="GRO62" s="81"/>
      <c r="GRP62" s="81"/>
      <c r="GRQ62" s="81"/>
      <c r="GRR62" s="81"/>
      <c r="GRS62" s="81"/>
      <c r="GRT62" s="81"/>
      <c r="GRU62" s="81"/>
      <c r="GRV62" s="81"/>
      <c r="GRW62" s="81"/>
      <c r="GRX62" s="81"/>
      <c r="GRY62" s="81"/>
      <c r="GRZ62" s="81"/>
      <c r="GSA62" s="81"/>
      <c r="GSB62" s="81"/>
      <c r="GSC62" s="81"/>
      <c r="GSD62" s="81"/>
      <c r="GSE62" s="81"/>
      <c r="GSF62" s="81"/>
      <c r="GSG62" s="81"/>
      <c r="GSH62" s="81"/>
      <c r="GSI62" s="81"/>
      <c r="GSJ62" s="81"/>
      <c r="GSK62" s="81"/>
      <c r="GSL62" s="81"/>
      <c r="GSM62" s="81"/>
      <c r="GSN62" s="81"/>
      <c r="GSO62" s="81"/>
      <c r="GSP62" s="81"/>
      <c r="GSQ62" s="81"/>
      <c r="GSR62" s="81"/>
      <c r="GSS62" s="81"/>
      <c r="GST62" s="81"/>
      <c r="GSU62" s="81"/>
      <c r="GSV62" s="81"/>
      <c r="GSW62" s="81"/>
      <c r="GSX62" s="81"/>
      <c r="GSY62" s="81"/>
      <c r="GSZ62" s="81"/>
      <c r="GTA62" s="81"/>
      <c r="GTB62" s="81"/>
      <c r="GTC62" s="81"/>
      <c r="GTD62" s="81"/>
      <c r="GTE62" s="81"/>
      <c r="GTF62" s="81"/>
      <c r="GTG62" s="81"/>
      <c r="GTH62" s="81"/>
      <c r="GTI62" s="81"/>
      <c r="GTJ62" s="81"/>
      <c r="GTK62" s="81"/>
      <c r="GTL62" s="81"/>
      <c r="GTM62" s="81"/>
      <c r="GTN62" s="81"/>
      <c r="GTO62" s="81"/>
      <c r="GTP62" s="81"/>
      <c r="GTQ62" s="81"/>
      <c r="GTR62" s="81"/>
      <c r="GTS62" s="81"/>
      <c r="GTT62" s="81"/>
      <c r="GTU62" s="81"/>
      <c r="GTV62" s="81"/>
      <c r="GTW62" s="81"/>
      <c r="GTX62" s="81"/>
      <c r="GTY62" s="81"/>
      <c r="GTZ62" s="81"/>
      <c r="GUA62" s="81"/>
      <c r="GUB62" s="81"/>
      <c r="GUC62" s="81"/>
      <c r="GUD62" s="81"/>
      <c r="GUE62" s="81"/>
      <c r="GUF62" s="81"/>
      <c r="GUG62" s="81"/>
      <c r="GUH62" s="81"/>
      <c r="GUI62" s="81"/>
      <c r="GUJ62" s="81"/>
      <c r="GUK62" s="81"/>
      <c r="GUL62" s="81"/>
      <c r="GUM62" s="81"/>
      <c r="GUN62" s="81"/>
      <c r="GUO62" s="81"/>
      <c r="GUP62" s="81"/>
      <c r="GUQ62" s="81"/>
      <c r="GUR62" s="81"/>
      <c r="GUS62" s="81"/>
      <c r="GUT62" s="81"/>
      <c r="GUU62" s="81"/>
      <c r="GUV62" s="81"/>
      <c r="GUW62" s="81"/>
      <c r="GUX62" s="81"/>
      <c r="GUY62" s="81"/>
      <c r="GUZ62" s="81"/>
      <c r="GVA62" s="81"/>
      <c r="GVB62" s="81"/>
      <c r="GVC62" s="81"/>
      <c r="GVD62" s="81"/>
      <c r="GVE62" s="81"/>
      <c r="GVF62" s="81"/>
      <c r="GVG62" s="81"/>
      <c r="GVH62" s="81"/>
      <c r="GVI62" s="81"/>
      <c r="GVJ62" s="81"/>
      <c r="GVK62" s="81"/>
      <c r="GVL62" s="81"/>
      <c r="GVM62" s="81"/>
      <c r="GVN62" s="81"/>
      <c r="GVO62" s="81"/>
      <c r="GVP62" s="81"/>
      <c r="GVQ62" s="81"/>
      <c r="GVR62" s="81"/>
      <c r="GVS62" s="81"/>
      <c r="GVT62" s="81"/>
      <c r="GVU62" s="81"/>
      <c r="GVV62" s="81"/>
      <c r="GVW62" s="81"/>
      <c r="GVX62" s="81"/>
      <c r="GVY62" s="81"/>
      <c r="GVZ62" s="81"/>
      <c r="GWA62" s="81"/>
      <c r="GWB62" s="81"/>
      <c r="GWC62" s="81"/>
      <c r="GWD62" s="81"/>
      <c r="GWE62" s="81"/>
      <c r="GWF62" s="81"/>
      <c r="GWG62" s="81"/>
      <c r="GWH62" s="81"/>
      <c r="GWI62" s="81"/>
      <c r="GWJ62" s="81"/>
      <c r="GWK62" s="81"/>
      <c r="GWL62" s="81"/>
      <c r="GWM62" s="81"/>
      <c r="GWN62" s="81"/>
      <c r="GWO62" s="81"/>
      <c r="GWP62" s="81"/>
      <c r="GWQ62" s="81"/>
      <c r="GWR62" s="81"/>
      <c r="GWS62" s="81"/>
      <c r="GWT62" s="81"/>
      <c r="GWU62" s="81"/>
      <c r="GWV62" s="81"/>
      <c r="GWW62" s="81"/>
      <c r="GWX62" s="81"/>
      <c r="GWY62" s="81"/>
      <c r="GWZ62" s="81"/>
      <c r="GXA62" s="81"/>
      <c r="GXB62" s="81"/>
      <c r="GXC62" s="81"/>
      <c r="GXD62" s="81"/>
      <c r="GXE62" s="81"/>
      <c r="GXF62" s="81"/>
      <c r="GXG62" s="81"/>
      <c r="GXH62" s="81"/>
      <c r="GXI62" s="81"/>
      <c r="GXJ62" s="81"/>
      <c r="GXK62" s="81"/>
      <c r="GXL62" s="81"/>
      <c r="GXM62" s="81"/>
      <c r="GXN62" s="81"/>
      <c r="GXO62" s="81"/>
      <c r="GXP62" s="81"/>
      <c r="GXQ62" s="81"/>
      <c r="GXR62" s="81"/>
      <c r="GXS62" s="81"/>
      <c r="GXT62" s="81"/>
      <c r="GXU62" s="81"/>
      <c r="GXV62" s="81"/>
      <c r="GXW62" s="81"/>
      <c r="GXX62" s="81"/>
      <c r="GXY62" s="81"/>
      <c r="GXZ62" s="81"/>
      <c r="GYA62" s="81"/>
      <c r="GYB62" s="81"/>
      <c r="GYC62" s="81"/>
      <c r="GYD62" s="81"/>
      <c r="GYE62" s="81"/>
      <c r="GYF62" s="81"/>
      <c r="GYG62" s="81"/>
      <c r="GYH62" s="81"/>
      <c r="GYI62" s="81"/>
      <c r="GYJ62" s="81"/>
      <c r="GYK62" s="81"/>
      <c r="GYL62" s="81"/>
      <c r="GYM62" s="81"/>
      <c r="GYN62" s="81"/>
      <c r="GYO62" s="81"/>
      <c r="GYP62" s="81"/>
      <c r="GYQ62" s="81"/>
      <c r="GYR62" s="81"/>
      <c r="GYS62" s="81"/>
      <c r="GYT62" s="81"/>
      <c r="GYU62" s="81"/>
      <c r="GYV62" s="81"/>
      <c r="GYW62" s="81"/>
      <c r="GYX62" s="81"/>
      <c r="GYY62" s="81"/>
      <c r="GYZ62" s="81"/>
      <c r="GZA62" s="81"/>
      <c r="GZB62" s="81"/>
      <c r="GZC62" s="81"/>
      <c r="GZD62" s="81"/>
      <c r="GZE62" s="81"/>
      <c r="GZF62" s="81"/>
      <c r="GZG62" s="81"/>
      <c r="GZH62" s="81"/>
      <c r="GZI62" s="81"/>
      <c r="GZJ62" s="81"/>
      <c r="GZK62" s="81"/>
      <c r="GZL62" s="81"/>
      <c r="GZM62" s="81"/>
      <c r="GZN62" s="81"/>
      <c r="GZO62" s="81"/>
      <c r="GZP62" s="81"/>
      <c r="GZQ62" s="81"/>
      <c r="GZR62" s="81"/>
      <c r="GZS62" s="81"/>
      <c r="GZT62" s="81"/>
      <c r="GZU62" s="81"/>
      <c r="GZV62" s="81"/>
      <c r="GZW62" s="81"/>
      <c r="GZX62" s="81"/>
      <c r="GZY62" s="81"/>
      <c r="GZZ62" s="81"/>
      <c r="HAA62" s="81"/>
      <c r="HAB62" s="81"/>
      <c r="HAC62" s="81"/>
      <c r="HAD62" s="81"/>
      <c r="HAE62" s="81"/>
      <c r="HAF62" s="81"/>
      <c r="HAG62" s="81"/>
      <c r="HAH62" s="81"/>
      <c r="HAI62" s="81"/>
      <c r="HAJ62" s="81"/>
      <c r="HAK62" s="81"/>
      <c r="HAL62" s="81"/>
      <c r="HAM62" s="81"/>
      <c r="HAN62" s="81"/>
      <c r="HAO62" s="81"/>
      <c r="HAP62" s="81"/>
      <c r="HAQ62" s="81"/>
      <c r="HAR62" s="81"/>
      <c r="HAS62" s="81"/>
      <c r="HAT62" s="81"/>
      <c r="HAU62" s="81"/>
      <c r="HAV62" s="81"/>
      <c r="HAW62" s="81"/>
      <c r="HAX62" s="81"/>
      <c r="HAY62" s="81"/>
      <c r="HAZ62" s="81"/>
      <c r="HBA62" s="81"/>
      <c r="HBB62" s="81"/>
      <c r="HBC62" s="81"/>
      <c r="HBD62" s="81"/>
      <c r="HBE62" s="81"/>
      <c r="HBF62" s="81"/>
      <c r="HBG62" s="81"/>
      <c r="HBH62" s="81"/>
      <c r="HBI62" s="81"/>
      <c r="HBJ62" s="81"/>
      <c r="HBK62" s="81"/>
      <c r="HBL62" s="81"/>
      <c r="HBM62" s="81"/>
      <c r="HBN62" s="81"/>
      <c r="HBO62" s="81"/>
      <c r="HBP62" s="81"/>
      <c r="HBQ62" s="81"/>
      <c r="HBR62" s="81"/>
      <c r="HBS62" s="81"/>
      <c r="HBT62" s="81"/>
      <c r="HBU62" s="81"/>
      <c r="HBV62" s="81"/>
      <c r="HBW62" s="81"/>
      <c r="HBX62" s="81"/>
      <c r="HBY62" s="81"/>
      <c r="HBZ62" s="81"/>
      <c r="HCA62" s="81"/>
      <c r="HCB62" s="81"/>
      <c r="HCC62" s="81"/>
      <c r="HCD62" s="81"/>
      <c r="HCE62" s="81"/>
      <c r="HCF62" s="81"/>
      <c r="HCG62" s="81"/>
      <c r="HCH62" s="81"/>
      <c r="HCI62" s="81"/>
      <c r="HCJ62" s="81"/>
      <c r="HCK62" s="81"/>
      <c r="HCL62" s="81"/>
      <c r="HCM62" s="81"/>
      <c r="HCN62" s="81"/>
      <c r="HCO62" s="81"/>
      <c r="HCP62" s="81"/>
      <c r="HCQ62" s="81"/>
      <c r="HCR62" s="81"/>
      <c r="HCS62" s="81"/>
      <c r="HCT62" s="81"/>
      <c r="HCU62" s="81"/>
      <c r="HCV62" s="81"/>
      <c r="HCW62" s="81"/>
      <c r="HCX62" s="81"/>
      <c r="HCY62" s="81"/>
      <c r="HCZ62" s="81"/>
      <c r="HDA62" s="81"/>
      <c r="HDB62" s="81"/>
      <c r="HDC62" s="81"/>
      <c r="HDD62" s="81"/>
      <c r="HDE62" s="81"/>
      <c r="HDF62" s="81"/>
      <c r="HDG62" s="81"/>
      <c r="HDH62" s="81"/>
      <c r="HDI62" s="81"/>
      <c r="HDJ62" s="81"/>
      <c r="HDK62" s="81"/>
      <c r="HDL62" s="81"/>
      <c r="HDM62" s="81"/>
      <c r="HDN62" s="81"/>
      <c r="HDO62" s="81"/>
      <c r="HDP62" s="81"/>
      <c r="HDQ62" s="81"/>
      <c r="HDR62" s="81"/>
      <c r="HDS62" s="81"/>
      <c r="HDT62" s="81"/>
      <c r="HDU62" s="81"/>
      <c r="HDV62" s="81"/>
      <c r="HDW62" s="81"/>
      <c r="HDX62" s="81"/>
      <c r="HDY62" s="81"/>
      <c r="HDZ62" s="81"/>
      <c r="HEA62" s="81"/>
      <c r="HEB62" s="81"/>
      <c r="HEC62" s="81"/>
      <c r="HED62" s="81"/>
      <c r="HEE62" s="81"/>
      <c r="HEF62" s="81"/>
      <c r="HEG62" s="81"/>
      <c r="HEH62" s="81"/>
      <c r="HEI62" s="81"/>
      <c r="HEJ62" s="81"/>
      <c r="HEK62" s="81"/>
      <c r="HEL62" s="81"/>
      <c r="HEM62" s="81"/>
      <c r="HEN62" s="81"/>
      <c r="HEO62" s="81"/>
      <c r="HEP62" s="81"/>
      <c r="HEQ62" s="81"/>
      <c r="HER62" s="81"/>
      <c r="HES62" s="81"/>
      <c r="HET62" s="81"/>
      <c r="HEU62" s="81"/>
      <c r="HEV62" s="81"/>
      <c r="HEW62" s="81"/>
      <c r="HEX62" s="81"/>
      <c r="HEY62" s="81"/>
      <c r="HEZ62" s="81"/>
      <c r="HFA62" s="81"/>
      <c r="HFB62" s="81"/>
      <c r="HFC62" s="81"/>
      <c r="HFD62" s="81"/>
      <c r="HFE62" s="81"/>
      <c r="HFF62" s="81"/>
      <c r="HFG62" s="81"/>
      <c r="HFH62" s="81"/>
      <c r="HFI62" s="81"/>
      <c r="HFJ62" s="81"/>
      <c r="HFK62" s="81"/>
      <c r="HFL62" s="81"/>
      <c r="HFM62" s="81"/>
      <c r="HFN62" s="81"/>
      <c r="HFO62" s="81"/>
      <c r="HFP62" s="81"/>
      <c r="HFQ62" s="81"/>
      <c r="HFR62" s="81"/>
      <c r="HFS62" s="81"/>
      <c r="HFT62" s="81"/>
      <c r="HFU62" s="81"/>
      <c r="HFV62" s="81"/>
      <c r="HFW62" s="81"/>
      <c r="HFX62" s="81"/>
      <c r="HFY62" s="81"/>
      <c r="HFZ62" s="81"/>
      <c r="HGA62" s="81"/>
      <c r="HGB62" s="81"/>
      <c r="HGC62" s="81"/>
      <c r="HGD62" s="81"/>
      <c r="HGE62" s="81"/>
      <c r="HGF62" s="81"/>
      <c r="HGG62" s="81"/>
      <c r="HGH62" s="81"/>
      <c r="HGI62" s="81"/>
      <c r="HGJ62" s="81"/>
      <c r="HGK62" s="81"/>
      <c r="HGL62" s="81"/>
      <c r="HGM62" s="81"/>
      <c r="HGN62" s="81"/>
      <c r="HGO62" s="81"/>
      <c r="HGP62" s="81"/>
      <c r="HGQ62" s="81"/>
      <c r="HGR62" s="81"/>
      <c r="HGS62" s="81"/>
      <c r="HGT62" s="81"/>
      <c r="HGU62" s="81"/>
      <c r="HGV62" s="81"/>
      <c r="HGW62" s="81"/>
      <c r="HGX62" s="81"/>
      <c r="HGY62" s="81"/>
      <c r="HGZ62" s="81"/>
      <c r="HHA62" s="81"/>
      <c r="HHB62" s="81"/>
      <c r="HHC62" s="81"/>
      <c r="HHD62" s="81"/>
      <c r="HHE62" s="81"/>
      <c r="HHF62" s="81"/>
      <c r="HHG62" s="81"/>
      <c r="HHH62" s="81"/>
      <c r="HHI62" s="81"/>
      <c r="HHJ62" s="81"/>
      <c r="HHK62" s="81"/>
      <c r="HHL62" s="81"/>
      <c r="HHM62" s="81"/>
      <c r="HHN62" s="81"/>
      <c r="HHO62" s="81"/>
      <c r="HHP62" s="81"/>
      <c r="HHQ62" s="81"/>
      <c r="HHR62" s="81"/>
      <c r="HHS62" s="81"/>
      <c r="HHT62" s="81"/>
      <c r="HHU62" s="81"/>
      <c r="HHV62" s="81"/>
      <c r="HHW62" s="81"/>
      <c r="HHX62" s="81"/>
      <c r="HHY62" s="81"/>
      <c r="HHZ62" s="81"/>
      <c r="HIA62" s="81"/>
      <c r="HIB62" s="81"/>
      <c r="HIC62" s="81"/>
      <c r="HID62" s="81"/>
      <c r="HIE62" s="81"/>
      <c r="HIF62" s="81"/>
      <c r="HIG62" s="81"/>
      <c r="HIH62" s="81"/>
      <c r="HII62" s="81"/>
      <c r="HIJ62" s="81"/>
      <c r="HIK62" s="81"/>
      <c r="HIL62" s="81"/>
      <c r="HIM62" s="81"/>
      <c r="HIN62" s="81"/>
      <c r="HIO62" s="81"/>
      <c r="HIP62" s="81"/>
      <c r="HIQ62" s="81"/>
      <c r="HIR62" s="81"/>
      <c r="HIS62" s="81"/>
      <c r="HIT62" s="81"/>
      <c r="HIU62" s="81"/>
      <c r="HIV62" s="81"/>
      <c r="HIW62" s="81"/>
      <c r="HIX62" s="81"/>
      <c r="HIY62" s="81"/>
      <c r="HIZ62" s="81"/>
      <c r="HJA62" s="81"/>
      <c r="HJB62" s="81"/>
      <c r="HJC62" s="81"/>
      <c r="HJD62" s="81"/>
      <c r="HJE62" s="81"/>
      <c r="HJF62" s="81"/>
      <c r="HJG62" s="81"/>
      <c r="HJH62" s="81"/>
      <c r="HJI62" s="81"/>
      <c r="HJJ62" s="81"/>
      <c r="HJK62" s="81"/>
      <c r="HJL62" s="81"/>
      <c r="HJM62" s="81"/>
      <c r="HJN62" s="81"/>
      <c r="HJO62" s="81"/>
      <c r="HJP62" s="81"/>
      <c r="HJQ62" s="81"/>
      <c r="HJR62" s="81"/>
      <c r="HJS62" s="81"/>
      <c r="HJT62" s="81"/>
      <c r="HJU62" s="81"/>
      <c r="HJV62" s="81"/>
      <c r="HJW62" s="81"/>
      <c r="HJX62" s="81"/>
      <c r="HJY62" s="81"/>
      <c r="HJZ62" s="81"/>
      <c r="HKA62" s="81"/>
      <c r="HKB62" s="81"/>
      <c r="HKC62" s="81"/>
      <c r="HKD62" s="81"/>
      <c r="HKE62" s="81"/>
      <c r="HKF62" s="81"/>
      <c r="HKG62" s="81"/>
      <c r="HKH62" s="81"/>
      <c r="HKI62" s="81"/>
      <c r="HKJ62" s="81"/>
      <c r="HKK62" s="81"/>
      <c r="HKL62" s="81"/>
      <c r="HKM62" s="81"/>
      <c r="HKN62" s="81"/>
      <c r="HKO62" s="81"/>
      <c r="HKP62" s="81"/>
      <c r="HKQ62" s="81"/>
      <c r="HKR62" s="81"/>
      <c r="HKS62" s="81"/>
      <c r="HKT62" s="81"/>
      <c r="HKU62" s="81"/>
      <c r="HKV62" s="81"/>
      <c r="HKW62" s="81"/>
      <c r="HKX62" s="81"/>
      <c r="HKY62" s="81"/>
      <c r="HKZ62" s="81"/>
      <c r="HLA62" s="81"/>
      <c r="HLB62" s="81"/>
      <c r="HLC62" s="81"/>
      <c r="HLD62" s="81"/>
      <c r="HLE62" s="81"/>
      <c r="HLF62" s="81"/>
      <c r="HLG62" s="81"/>
      <c r="HLH62" s="81"/>
      <c r="HLI62" s="81"/>
      <c r="HLJ62" s="81"/>
      <c r="HLK62" s="81"/>
      <c r="HLL62" s="81"/>
      <c r="HLM62" s="81"/>
      <c r="HLN62" s="81"/>
      <c r="HLO62" s="81"/>
      <c r="HLP62" s="81"/>
      <c r="HLQ62" s="81"/>
      <c r="HLR62" s="81"/>
      <c r="HLS62" s="81"/>
      <c r="HLT62" s="81"/>
      <c r="HLU62" s="81"/>
      <c r="HLV62" s="81"/>
      <c r="HLW62" s="81"/>
      <c r="HLX62" s="81"/>
      <c r="HLY62" s="81"/>
      <c r="HLZ62" s="81"/>
      <c r="HMA62" s="81"/>
      <c r="HMB62" s="81"/>
      <c r="HMC62" s="81"/>
      <c r="HMD62" s="81"/>
      <c r="HME62" s="81"/>
      <c r="HMF62" s="81"/>
      <c r="HMG62" s="81"/>
      <c r="HMH62" s="81"/>
      <c r="HMI62" s="81"/>
      <c r="HMJ62" s="81"/>
      <c r="HMK62" s="81"/>
      <c r="HML62" s="81"/>
      <c r="HMM62" s="81"/>
      <c r="HMN62" s="81"/>
      <c r="HMO62" s="81"/>
      <c r="HMP62" s="81"/>
      <c r="HMQ62" s="81"/>
      <c r="HMR62" s="81"/>
      <c r="HMS62" s="81"/>
      <c r="HMT62" s="81"/>
      <c r="HMU62" s="81"/>
      <c r="HMV62" s="81"/>
      <c r="HMW62" s="81"/>
      <c r="HMX62" s="81"/>
      <c r="HMY62" s="81"/>
      <c r="HMZ62" s="81"/>
      <c r="HNA62" s="81"/>
      <c r="HNB62" s="81"/>
      <c r="HNC62" s="81"/>
      <c r="HND62" s="81"/>
      <c r="HNE62" s="81"/>
      <c r="HNF62" s="81"/>
      <c r="HNG62" s="81"/>
      <c r="HNH62" s="81"/>
      <c r="HNI62" s="81"/>
      <c r="HNJ62" s="81"/>
      <c r="HNK62" s="81"/>
      <c r="HNL62" s="81"/>
      <c r="HNM62" s="81"/>
      <c r="HNN62" s="81"/>
      <c r="HNO62" s="81"/>
      <c r="HNP62" s="81"/>
      <c r="HNQ62" s="81"/>
      <c r="HNR62" s="81"/>
      <c r="HNS62" s="81"/>
      <c r="HNT62" s="81"/>
      <c r="HNU62" s="81"/>
      <c r="HNV62" s="81"/>
      <c r="HNW62" s="81"/>
      <c r="HNX62" s="81"/>
      <c r="HNY62" s="81"/>
      <c r="HNZ62" s="81"/>
      <c r="HOA62" s="81"/>
      <c r="HOB62" s="81"/>
      <c r="HOC62" s="81"/>
      <c r="HOD62" s="81"/>
      <c r="HOE62" s="81"/>
      <c r="HOF62" s="81"/>
      <c r="HOG62" s="81"/>
      <c r="HOH62" s="81"/>
      <c r="HOI62" s="81"/>
      <c r="HOJ62" s="81"/>
      <c r="HOK62" s="81"/>
      <c r="HOL62" s="81"/>
      <c r="HOM62" s="81"/>
      <c r="HON62" s="81"/>
      <c r="HOO62" s="81"/>
      <c r="HOP62" s="81"/>
      <c r="HOQ62" s="81"/>
      <c r="HOR62" s="81"/>
      <c r="HOS62" s="81"/>
      <c r="HOT62" s="81"/>
      <c r="HOU62" s="81"/>
      <c r="HOV62" s="81"/>
      <c r="HOW62" s="81"/>
      <c r="HOX62" s="81"/>
      <c r="HOY62" s="81"/>
      <c r="HOZ62" s="81"/>
      <c r="HPA62" s="81"/>
      <c r="HPB62" s="81"/>
      <c r="HPC62" s="81"/>
      <c r="HPD62" s="81"/>
      <c r="HPE62" s="81"/>
      <c r="HPF62" s="81"/>
      <c r="HPG62" s="81"/>
      <c r="HPH62" s="81"/>
      <c r="HPI62" s="81"/>
      <c r="HPJ62" s="81"/>
      <c r="HPK62" s="81"/>
      <c r="HPL62" s="81"/>
      <c r="HPM62" s="81"/>
      <c r="HPN62" s="81"/>
      <c r="HPO62" s="81"/>
      <c r="HPP62" s="81"/>
      <c r="HPQ62" s="81"/>
      <c r="HPR62" s="81"/>
      <c r="HPS62" s="81"/>
      <c r="HPT62" s="81"/>
      <c r="HPU62" s="81"/>
      <c r="HPV62" s="81"/>
      <c r="HPW62" s="81"/>
      <c r="HPX62" s="81"/>
      <c r="HPY62" s="81"/>
      <c r="HPZ62" s="81"/>
      <c r="HQA62" s="81"/>
      <c r="HQB62" s="81"/>
      <c r="HQC62" s="81"/>
      <c r="HQD62" s="81"/>
      <c r="HQE62" s="81"/>
      <c r="HQF62" s="81"/>
      <c r="HQG62" s="81"/>
      <c r="HQH62" s="81"/>
      <c r="HQI62" s="81"/>
      <c r="HQJ62" s="81"/>
      <c r="HQK62" s="81"/>
      <c r="HQL62" s="81"/>
      <c r="HQM62" s="81"/>
      <c r="HQN62" s="81"/>
      <c r="HQO62" s="81"/>
      <c r="HQP62" s="81"/>
      <c r="HQQ62" s="81"/>
      <c r="HQR62" s="81"/>
      <c r="HQS62" s="81"/>
      <c r="HQT62" s="81"/>
      <c r="HQU62" s="81"/>
      <c r="HQV62" s="81"/>
      <c r="HQW62" s="81"/>
      <c r="HQX62" s="81"/>
      <c r="HQY62" s="81"/>
      <c r="HQZ62" s="81"/>
      <c r="HRA62" s="81"/>
      <c r="HRB62" s="81"/>
      <c r="HRC62" s="81"/>
      <c r="HRD62" s="81"/>
      <c r="HRE62" s="81"/>
      <c r="HRF62" s="81"/>
      <c r="HRG62" s="81"/>
      <c r="HRH62" s="81"/>
      <c r="HRI62" s="81"/>
      <c r="HRJ62" s="81"/>
      <c r="HRK62" s="81"/>
      <c r="HRL62" s="81"/>
      <c r="HRM62" s="81"/>
      <c r="HRN62" s="81"/>
      <c r="HRO62" s="81"/>
      <c r="HRP62" s="81"/>
      <c r="HRQ62" s="81"/>
      <c r="HRR62" s="81"/>
      <c r="HRS62" s="81"/>
      <c r="HRT62" s="81"/>
      <c r="HRU62" s="81"/>
      <c r="HRV62" s="81"/>
      <c r="HRW62" s="81"/>
      <c r="HRX62" s="81"/>
      <c r="HRY62" s="81"/>
      <c r="HRZ62" s="81"/>
      <c r="HSA62" s="81"/>
      <c r="HSB62" s="81"/>
      <c r="HSC62" s="81"/>
      <c r="HSD62" s="81"/>
      <c r="HSE62" s="81"/>
      <c r="HSF62" s="81"/>
      <c r="HSG62" s="81"/>
      <c r="HSH62" s="81"/>
      <c r="HSI62" s="81"/>
      <c r="HSJ62" s="81"/>
      <c r="HSK62" s="81"/>
      <c r="HSL62" s="81"/>
      <c r="HSM62" s="81"/>
      <c r="HSN62" s="81"/>
      <c r="HSO62" s="81"/>
      <c r="HSP62" s="81"/>
      <c r="HSQ62" s="81"/>
      <c r="HSR62" s="81"/>
      <c r="HSS62" s="81"/>
      <c r="HST62" s="81"/>
      <c r="HSU62" s="81"/>
      <c r="HSV62" s="81"/>
      <c r="HSW62" s="81"/>
      <c r="HSX62" s="81"/>
      <c r="HSY62" s="81"/>
      <c r="HSZ62" s="81"/>
      <c r="HTA62" s="81"/>
      <c r="HTB62" s="81"/>
      <c r="HTC62" s="81"/>
      <c r="HTD62" s="81"/>
      <c r="HTE62" s="81"/>
      <c r="HTF62" s="81"/>
      <c r="HTG62" s="81"/>
      <c r="HTH62" s="81"/>
      <c r="HTI62" s="81"/>
      <c r="HTJ62" s="81"/>
      <c r="HTK62" s="81"/>
      <c r="HTL62" s="81"/>
      <c r="HTM62" s="81"/>
      <c r="HTN62" s="81"/>
      <c r="HTO62" s="81"/>
      <c r="HTP62" s="81"/>
      <c r="HTQ62" s="81"/>
      <c r="HTR62" s="81"/>
      <c r="HTS62" s="81"/>
      <c r="HTT62" s="81"/>
      <c r="HTU62" s="81"/>
      <c r="HTV62" s="81"/>
      <c r="HTW62" s="81"/>
      <c r="HTX62" s="81"/>
      <c r="HTY62" s="81"/>
      <c r="HTZ62" s="81"/>
      <c r="HUA62" s="81"/>
      <c r="HUB62" s="81"/>
      <c r="HUC62" s="81"/>
      <c r="HUD62" s="81"/>
      <c r="HUE62" s="81"/>
      <c r="HUF62" s="81"/>
      <c r="HUG62" s="81"/>
      <c r="HUH62" s="81"/>
      <c r="HUI62" s="81"/>
      <c r="HUJ62" s="81"/>
      <c r="HUK62" s="81"/>
      <c r="HUL62" s="81"/>
      <c r="HUM62" s="81"/>
      <c r="HUN62" s="81"/>
      <c r="HUO62" s="81"/>
      <c r="HUP62" s="81"/>
      <c r="HUQ62" s="81"/>
      <c r="HUR62" s="81"/>
      <c r="HUS62" s="81"/>
      <c r="HUT62" s="81"/>
      <c r="HUU62" s="81"/>
      <c r="HUV62" s="81"/>
      <c r="HUW62" s="81"/>
      <c r="HUX62" s="81"/>
      <c r="HUY62" s="81"/>
      <c r="HUZ62" s="81"/>
      <c r="HVA62" s="81"/>
      <c r="HVB62" s="81"/>
      <c r="HVC62" s="81"/>
      <c r="HVD62" s="81"/>
      <c r="HVE62" s="81"/>
      <c r="HVF62" s="81"/>
      <c r="HVG62" s="81"/>
      <c r="HVH62" s="81"/>
      <c r="HVI62" s="81"/>
      <c r="HVJ62" s="81"/>
      <c r="HVK62" s="81"/>
      <c r="HVL62" s="81"/>
      <c r="HVM62" s="81"/>
      <c r="HVN62" s="81"/>
      <c r="HVO62" s="81"/>
      <c r="HVP62" s="81"/>
      <c r="HVQ62" s="81"/>
      <c r="HVR62" s="81"/>
      <c r="HVS62" s="81"/>
      <c r="HVT62" s="81"/>
      <c r="HVU62" s="81"/>
      <c r="HVV62" s="81"/>
      <c r="HVW62" s="81"/>
      <c r="HVX62" s="81"/>
      <c r="HVY62" s="81"/>
      <c r="HVZ62" s="81"/>
      <c r="HWA62" s="81"/>
      <c r="HWB62" s="81"/>
      <c r="HWC62" s="81"/>
      <c r="HWD62" s="81"/>
      <c r="HWE62" s="81"/>
      <c r="HWF62" s="81"/>
      <c r="HWG62" s="81"/>
      <c r="HWH62" s="81"/>
      <c r="HWI62" s="81"/>
      <c r="HWJ62" s="81"/>
      <c r="HWK62" s="81"/>
      <c r="HWL62" s="81"/>
      <c r="HWM62" s="81"/>
      <c r="HWN62" s="81"/>
      <c r="HWO62" s="81"/>
      <c r="HWP62" s="81"/>
      <c r="HWQ62" s="81"/>
      <c r="HWR62" s="81"/>
      <c r="HWS62" s="81"/>
      <c r="HWT62" s="81"/>
      <c r="HWU62" s="81"/>
      <c r="HWV62" s="81"/>
      <c r="HWW62" s="81"/>
      <c r="HWX62" s="81"/>
      <c r="HWY62" s="81"/>
      <c r="HWZ62" s="81"/>
      <c r="HXA62" s="81"/>
      <c r="HXB62" s="81"/>
      <c r="HXC62" s="81"/>
      <c r="HXD62" s="81"/>
      <c r="HXE62" s="81"/>
      <c r="HXF62" s="81"/>
      <c r="HXG62" s="81"/>
      <c r="HXH62" s="81"/>
      <c r="HXI62" s="81"/>
      <c r="HXJ62" s="81"/>
      <c r="HXK62" s="81"/>
      <c r="HXL62" s="81"/>
      <c r="HXM62" s="81"/>
      <c r="HXN62" s="81"/>
      <c r="HXO62" s="81"/>
      <c r="HXP62" s="81"/>
      <c r="HXQ62" s="81"/>
      <c r="HXR62" s="81"/>
      <c r="HXS62" s="81"/>
      <c r="HXT62" s="81"/>
      <c r="HXU62" s="81"/>
      <c r="HXV62" s="81"/>
      <c r="HXW62" s="81"/>
      <c r="HXX62" s="81"/>
      <c r="HXY62" s="81"/>
      <c r="HXZ62" s="81"/>
      <c r="HYA62" s="81"/>
      <c r="HYB62" s="81"/>
      <c r="HYC62" s="81"/>
      <c r="HYD62" s="81"/>
      <c r="HYE62" s="81"/>
      <c r="HYF62" s="81"/>
      <c r="HYG62" s="81"/>
      <c r="HYH62" s="81"/>
      <c r="HYI62" s="81"/>
      <c r="HYJ62" s="81"/>
      <c r="HYK62" s="81"/>
      <c r="HYL62" s="81"/>
      <c r="HYM62" s="81"/>
      <c r="HYN62" s="81"/>
      <c r="HYO62" s="81"/>
      <c r="HYP62" s="81"/>
      <c r="HYQ62" s="81"/>
      <c r="HYR62" s="81"/>
      <c r="HYS62" s="81"/>
      <c r="HYT62" s="81"/>
      <c r="HYU62" s="81"/>
      <c r="HYV62" s="81"/>
      <c r="HYW62" s="81"/>
      <c r="HYX62" s="81"/>
      <c r="HYY62" s="81"/>
      <c r="HYZ62" s="81"/>
      <c r="HZA62" s="81"/>
      <c r="HZB62" s="81"/>
      <c r="HZC62" s="81"/>
      <c r="HZD62" s="81"/>
      <c r="HZE62" s="81"/>
      <c r="HZF62" s="81"/>
      <c r="HZG62" s="81"/>
      <c r="HZH62" s="81"/>
      <c r="HZI62" s="81"/>
      <c r="HZJ62" s="81"/>
      <c r="HZK62" s="81"/>
      <c r="HZL62" s="81"/>
      <c r="HZM62" s="81"/>
      <c r="HZN62" s="81"/>
      <c r="HZO62" s="81"/>
      <c r="HZP62" s="81"/>
      <c r="HZQ62" s="81"/>
      <c r="HZR62" s="81"/>
      <c r="HZS62" s="81"/>
      <c r="HZT62" s="81"/>
      <c r="HZU62" s="81"/>
      <c r="HZV62" s="81"/>
      <c r="HZW62" s="81"/>
      <c r="HZX62" s="81"/>
      <c r="HZY62" s="81"/>
      <c r="HZZ62" s="81"/>
      <c r="IAA62" s="81"/>
      <c r="IAB62" s="81"/>
      <c r="IAC62" s="81"/>
      <c r="IAD62" s="81"/>
      <c r="IAE62" s="81"/>
      <c r="IAF62" s="81"/>
      <c r="IAG62" s="81"/>
      <c r="IAH62" s="81"/>
      <c r="IAI62" s="81"/>
      <c r="IAJ62" s="81"/>
      <c r="IAK62" s="81"/>
      <c r="IAL62" s="81"/>
      <c r="IAM62" s="81"/>
      <c r="IAN62" s="81"/>
      <c r="IAO62" s="81"/>
      <c r="IAP62" s="81"/>
      <c r="IAQ62" s="81"/>
      <c r="IAR62" s="81"/>
      <c r="IAS62" s="81"/>
      <c r="IAT62" s="81"/>
      <c r="IAU62" s="81"/>
      <c r="IAV62" s="81"/>
      <c r="IAW62" s="81"/>
      <c r="IAX62" s="81"/>
      <c r="IAY62" s="81"/>
      <c r="IAZ62" s="81"/>
      <c r="IBA62" s="81"/>
      <c r="IBB62" s="81"/>
      <c r="IBC62" s="81"/>
      <c r="IBD62" s="81"/>
      <c r="IBE62" s="81"/>
      <c r="IBF62" s="81"/>
      <c r="IBG62" s="81"/>
      <c r="IBH62" s="81"/>
      <c r="IBI62" s="81"/>
      <c r="IBJ62" s="81"/>
      <c r="IBK62" s="81"/>
      <c r="IBL62" s="81"/>
      <c r="IBM62" s="81"/>
      <c r="IBN62" s="81"/>
      <c r="IBO62" s="81"/>
      <c r="IBP62" s="81"/>
      <c r="IBQ62" s="81"/>
      <c r="IBR62" s="81"/>
      <c r="IBS62" s="81"/>
      <c r="IBT62" s="81"/>
      <c r="IBU62" s="81"/>
      <c r="IBV62" s="81"/>
      <c r="IBW62" s="81"/>
      <c r="IBX62" s="81"/>
      <c r="IBY62" s="81"/>
      <c r="IBZ62" s="81"/>
      <c r="ICA62" s="81"/>
      <c r="ICB62" s="81"/>
      <c r="ICC62" s="81"/>
      <c r="ICD62" s="81"/>
      <c r="ICE62" s="81"/>
      <c r="ICF62" s="81"/>
      <c r="ICG62" s="81"/>
      <c r="ICH62" s="81"/>
      <c r="ICI62" s="81"/>
      <c r="ICJ62" s="81"/>
      <c r="ICK62" s="81"/>
      <c r="ICL62" s="81"/>
      <c r="ICM62" s="81"/>
      <c r="ICN62" s="81"/>
      <c r="ICO62" s="81"/>
      <c r="ICP62" s="81"/>
      <c r="ICQ62" s="81"/>
      <c r="ICR62" s="81"/>
      <c r="ICS62" s="81"/>
      <c r="ICT62" s="81"/>
      <c r="ICU62" s="81"/>
      <c r="ICV62" s="81"/>
      <c r="ICW62" s="81"/>
      <c r="ICX62" s="81"/>
      <c r="ICY62" s="81"/>
      <c r="ICZ62" s="81"/>
      <c r="IDA62" s="81"/>
      <c r="IDB62" s="81"/>
      <c r="IDC62" s="81"/>
      <c r="IDD62" s="81"/>
      <c r="IDE62" s="81"/>
      <c r="IDF62" s="81"/>
      <c r="IDG62" s="81"/>
      <c r="IDH62" s="81"/>
      <c r="IDI62" s="81"/>
      <c r="IDJ62" s="81"/>
      <c r="IDK62" s="81"/>
      <c r="IDL62" s="81"/>
      <c r="IDM62" s="81"/>
      <c r="IDN62" s="81"/>
      <c r="IDO62" s="81"/>
      <c r="IDP62" s="81"/>
      <c r="IDQ62" s="81"/>
      <c r="IDR62" s="81"/>
      <c r="IDS62" s="81"/>
      <c r="IDT62" s="81"/>
      <c r="IDU62" s="81"/>
      <c r="IDV62" s="81"/>
      <c r="IDW62" s="81"/>
      <c r="IDX62" s="81"/>
      <c r="IDY62" s="81"/>
      <c r="IDZ62" s="81"/>
      <c r="IEA62" s="81"/>
      <c r="IEB62" s="81"/>
      <c r="IEC62" s="81"/>
      <c r="IED62" s="81"/>
      <c r="IEE62" s="81"/>
      <c r="IEF62" s="81"/>
      <c r="IEG62" s="81"/>
      <c r="IEH62" s="81"/>
      <c r="IEI62" s="81"/>
      <c r="IEJ62" s="81"/>
      <c r="IEK62" s="81"/>
      <c r="IEL62" s="81"/>
      <c r="IEM62" s="81"/>
      <c r="IEN62" s="81"/>
      <c r="IEO62" s="81"/>
      <c r="IEP62" s="81"/>
      <c r="IEQ62" s="81"/>
      <c r="IER62" s="81"/>
      <c r="IES62" s="81"/>
      <c r="IET62" s="81"/>
      <c r="IEU62" s="81"/>
      <c r="IEV62" s="81"/>
      <c r="IEW62" s="81"/>
      <c r="IEX62" s="81"/>
      <c r="IEY62" s="81"/>
      <c r="IEZ62" s="81"/>
      <c r="IFA62" s="81"/>
      <c r="IFB62" s="81"/>
      <c r="IFC62" s="81"/>
      <c r="IFD62" s="81"/>
      <c r="IFE62" s="81"/>
      <c r="IFF62" s="81"/>
      <c r="IFG62" s="81"/>
      <c r="IFH62" s="81"/>
      <c r="IFI62" s="81"/>
      <c r="IFJ62" s="81"/>
      <c r="IFK62" s="81"/>
      <c r="IFL62" s="81"/>
      <c r="IFM62" s="81"/>
      <c r="IFN62" s="81"/>
      <c r="IFO62" s="81"/>
      <c r="IFP62" s="81"/>
      <c r="IFQ62" s="81"/>
      <c r="IFR62" s="81"/>
      <c r="IFS62" s="81"/>
      <c r="IFT62" s="81"/>
      <c r="IFU62" s="81"/>
      <c r="IFV62" s="81"/>
      <c r="IFW62" s="81"/>
      <c r="IFX62" s="81"/>
      <c r="IFY62" s="81"/>
      <c r="IFZ62" s="81"/>
      <c r="IGA62" s="81"/>
      <c r="IGB62" s="81"/>
      <c r="IGC62" s="81"/>
      <c r="IGD62" s="81"/>
      <c r="IGE62" s="81"/>
      <c r="IGF62" s="81"/>
      <c r="IGG62" s="81"/>
      <c r="IGH62" s="81"/>
      <c r="IGI62" s="81"/>
      <c r="IGJ62" s="81"/>
      <c r="IGK62" s="81"/>
      <c r="IGL62" s="81"/>
      <c r="IGM62" s="81"/>
      <c r="IGN62" s="81"/>
      <c r="IGO62" s="81"/>
      <c r="IGP62" s="81"/>
      <c r="IGQ62" s="81"/>
      <c r="IGR62" s="81"/>
      <c r="IGS62" s="81"/>
      <c r="IGT62" s="81"/>
      <c r="IGU62" s="81"/>
      <c r="IGV62" s="81"/>
      <c r="IGW62" s="81"/>
      <c r="IGX62" s="81"/>
      <c r="IGY62" s="81"/>
      <c r="IGZ62" s="81"/>
      <c r="IHA62" s="81"/>
      <c r="IHB62" s="81"/>
      <c r="IHC62" s="81"/>
      <c r="IHD62" s="81"/>
      <c r="IHE62" s="81"/>
      <c r="IHF62" s="81"/>
      <c r="IHG62" s="81"/>
      <c r="IHH62" s="81"/>
      <c r="IHI62" s="81"/>
      <c r="IHJ62" s="81"/>
      <c r="IHK62" s="81"/>
      <c r="IHL62" s="81"/>
      <c r="IHM62" s="81"/>
      <c r="IHN62" s="81"/>
      <c r="IHO62" s="81"/>
      <c r="IHP62" s="81"/>
      <c r="IHQ62" s="81"/>
      <c r="IHR62" s="81"/>
      <c r="IHS62" s="81"/>
      <c r="IHT62" s="81"/>
      <c r="IHU62" s="81"/>
      <c r="IHV62" s="81"/>
      <c r="IHW62" s="81"/>
      <c r="IHX62" s="81"/>
      <c r="IHY62" s="81"/>
      <c r="IHZ62" s="81"/>
      <c r="IIA62" s="81"/>
      <c r="IIB62" s="81"/>
      <c r="IIC62" s="81"/>
      <c r="IID62" s="81"/>
      <c r="IIE62" s="81"/>
      <c r="IIF62" s="81"/>
      <c r="IIG62" s="81"/>
      <c r="IIH62" s="81"/>
      <c r="III62" s="81"/>
      <c r="IIJ62" s="81"/>
      <c r="IIK62" s="81"/>
      <c r="IIL62" s="81"/>
      <c r="IIM62" s="81"/>
      <c r="IIN62" s="81"/>
      <c r="IIO62" s="81"/>
      <c r="IIP62" s="81"/>
      <c r="IIQ62" s="81"/>
      <c r="IIR62" s="81"/>
      <c r="IIS62" s="81"/>
      <c r="IIT62" s="81"/>
      <c r="IIU62" s="81"/>
      <c r="IIV62" s="81"/>
      <c r="IIW62" s="81"/>
      <c r="IIX62" s="81"/>
      <c r="IIY62" s="81"/>
      <c r="IIZ62" s="81"/>
      <c r="IJA62" s="81"/>
      <c r="IJB62" s="81"/>
      <c r="IJC62" s="81"/>
      <c r="IJD62" s="81"/>
      <c r="IJE62" s="81"/>
      <c r="IJF62" s="81"/>
      <c r="IJG62" s="81"/>
      <c r="IJH62" s="81"/>
      <c r="IJI62" s="81"/>
      <c r="IJJ62" s="81"/>
      <c r="IJK62" s="81"/>
      <c r="IJL62" s="81"/>
      <c r="IJM62" s="81"/>
      <c r="IJN62" s="81"/>
      <c r="IJO62" s="81"/>
      <c r="IJP62" s="81"/>
      <c r="IJQ62" s="81"/>
      <c r="IJR62" s="81"/>
      <c r="IJS62" s="81"/>
      <c r="IJT62" s="81"/>
      <c r="IJU62" s="81"/>
      <c r="IJV62" s="81"/>
      <c r="IJW62" s="81"/>
      <c r="IJX62" s="81"/>
      <c r="IJY62" s="81"/>
      <c r="IJZ62" s="81"/>
      <c r="IKA62" s="81"/>
      <c r="IKB62" s="81"/>
      <c r="IKC62" s="81"/>
      <c r="IKD62" s="81"/>
      <c r="IKE62" s="81"/>
      <c r="IKF62" s="81"/>
      <c r="IKG62" s="81"/>
      <c r="IKH62" s="81"/>
      <c r="IKI62" s="81"/>
      <c r="IKJ62" s="81"/>
      <c r="IKK62" s="81"/>
      <c r="IKL62" s="81"/>
      <c r="IKM62" s="81"/>
      <c r="IKN62" s="81"/>
      <c r="IKO62" s="81"/>
      <c r="IKP62" s="81"/>
      <c r="IKQ62" s="81"/>
      <c r="IKR62" s="81"/>
      <c r="IKS62" s="81"/>
      <c r="IKT62" s="81"/>
      <c r="IKU62" s="81"/>
      <c r="IKV62" s="81"/>
      <c r="IKW62" s="81"/>
      <c r="IKX62" s="81"/>
      <c r="IKY62" s="81"/>
      <c r="IKZ62" s="81"/>
      <c r="ILA62" s="81"/>
      <c r="ILB62" s="81"/>
      <c r="ILC62" s="81"/>
      <c r="ILD62" s="81"/>
      <c r="ILE62" s="81"/>
      <c r="ILF62" s="81"/>
      <c r="ILG62" s="81"/>
      <c r="ILH62" s="81"/>
      <c r="ILI62" s="81"/>
      <c r="ILJ62" s="81"/>
      <c r="ILK62" s="81"/>
      <c r="ILL62" s="81"/>
      <c r="ILM62" s="81"/>
      <c r="ILN62" s="81"/>
      <c r="ILO62" s="81"/>
      <c r="ILP62" s="81"/>
      <c r="ILQ62" s="81"/>
      <c r="ILR62" s="81"/>
      <c r="ILS62" s="81"/>
      <c r="ILT62" s="81"/>
      <c r="ILU62" s="81"/>
      <c r="ILV62" s="81"/>
      <c r="ILW62" s="81"/>
      <c r="ILX62" s="81"/>
      <c r="ILY62" s="81"/>
      <c r="ILZ62" s="81"/>
      <c r="IMA62" s="81"/>
      <c r="IMB62" s="81"/>
      <c r="IMC62" s="81"/>
      <c r="IMD62" s="81"/>
      <c r="IME62" s="81"/>
      <c r="IMF62" s="81"/>
      <c r="IMG62" s="81"/>
      <c r="IMH62" s="81"/>
      <c r="IMI62" s="81"/>
      <c r="IMJ62" s="81"/>
      <c r="IMK62" s="81"/>
      <c r="IML62" s="81"/>
      <c r="IMM62" s="81"/>
      <c r="IMN62" s="81"/>
      <c r="IMO62" s="81"/>
      <c r="IMP62" s="81"/>
      <c r="IMQ62" s="81"/>
      <c r="IMR62" s="81"/>
      <c r="IMS62" s="81"/>
      <c r="IMT62" s="81"/>
      <c r="IMU62" s="81"/>
      <c r="IMV62" s="81"/>
      <c r="IMW62" s="81"/>
      <c r="IMX62" s="81"/>
      <c r="IMY62" s="81"/>
      <c r="IMZ62" s="81"/>
      <c r="INA62" s="81"/>
      <c r="INB62" s="81"/>
      <c r="INC62" s="81"/>
      <c r="IND62" s="81"/>
      <c r="INE62" s="81"/>
      <c r="INF62" s="81"/>
      <c r="ING62" s="81"/>
      <c r="INH62" s="81"/>
      <c r="INI62" s="81"/>
      <c r="INJ62" s="81"/>
      <c r="INK62" s="81"/>
      <c r="INL62" s="81"/>
      <c r="INM62" s="81"/>
      <c r="INN62" s="81"/>
      <c r="INO62" s="81"/>
      <c r="INP62" s="81"/>
      <c r="INQ62" s="81"/>
      <c r="INR62" s="81"/>
      <c r="INS62" s="81"/>
      <c r="INT62" s="81"/>
      <c r="INU62" s="81"/>
      <c r="INV62" s="81"/>
      <c r="INW62" s="81"/>
      <c r="INX62" s="81"/>
      <c r="INY62" s="81"/>
      <c r="INZ62" s="81"/>
      <c r="IOA62" s="81"/>
      <c r="IOB62" s="81"/>
      <c r="IOC62" s="81"/>
      <c r="IOD62" s="81"/>
      <c r="IOE62" s="81"/>
      <c r="IOF62" s="81"/>
      <c r="IOG62" s="81"/>
      <c r="IOH62" s="81"/>
      <c r="IOI62" s="81"/>
      <c r="IOJ62" s="81"/>
      <c r="IOK62" s="81"/>
      <c r="IOL62" s="81"/>
      <c r="IOM62" s="81"/>
      <c r="ION62" s="81"/>
      <c r="IOO62" s="81"/>
      <c r="IOP62" s="81"/>
      <c r="IOQ62" s="81"/>
      <c r="IOR62" s="81"/>
      <c r="IOS62" s="81"/>
      <c r="IOT62" s="81"/>
      <c r="IOU62" s="81"/>
      <c r="IOV62" s="81"/>
      <c r="IOW62" s="81"/>
      <c r="IOX62" s="81"/>
      <c r="IOY62" s="81"/>
      <c r="IOZ62" s="81"/>
      <c r="IPA62" s="81"/>
      <c r="IPB62" s="81"/>
      <c r="IPC62" s="81"/>
      <c r="IPD62" s="81"/>
      <c r="IPE62" s="81"/>
      <c r="IPF62" s="81"/>
      <c r="IPG62" s="81"/>
      <c r="IPH62" s="81"/>
      <c r="IPI62" s="81"/>
      <c r="IPJ62" s="81"/>
      <c r="IPK62" s="81"/>
      <c r="IPL62" s="81"/>
      <c r="IPM62" s="81"/>
      <c r="IPN62" s="81"/>
      <c r="IPO62" s="81"/>
      <c r="IPP62" s="81"/>
      <c r="IPQ62" s="81"/>
      <c r="IPR62" s="81"/>
      <c r="IPS62" s="81"/>
      <c r="IPT62" s="81"/>
      <c r="IPU62" s="81"/>
      <c r="IPV62" s="81"/>
      <c r="IPW62" s="81"/>
      <c r="IPX62" s="81"/>
      <c r="IPY62" s="81"/>
      <c r="IPZ62" s="81"/>
      <c r="IQA62" s="81"/>
      <c r="IQB62" s="81"/>
      <c r="IQC62" s="81"/>
      <c r="IQD62" s="81"/>
      <c r="IQE62" s="81"/>
      <c r="IQF62" s="81"/>
      <c r="IQG62" s="81"/>
      <c r="IQH62" s="81"/>
      <c r="IQI62" s="81"/>
      <c r="IQJ62" s="81"/>
      <c r="IQK62" s="81"/>
      <c r="IQL62" s="81"/>
      <c r="IQM62" s="81"/>
      <c r="IQN62" s="81"/>
      <c r="IQO62" s="81"/>
      <c r="IQP62" s="81"/>
      <c r="IQQ62" s="81"/>
      <c r="IQR62" s="81"/>
      <c r="IQS62" s="81"/>
      <c r="IQT62" s="81"/>
      <c r="IQU62" s="81"/>
      <c r="IQV62" s="81"/>
      <c r="IQW62" s="81"/>
      <c r="IQX62" s="81"/>
      <c r="IQY62" s="81"/>
      <c r="IQZ62" s="81"/>
      <c r="IRA62" s="81"/>
      <c r="IRB62" s="81"/>
      <c r="IRC62" s="81"/>
      <c r="IRD62" s="81"/>
      <c r="IRE62" s="81"/>
      <c r="IRF62" s="81"/>
      <c r="IRG62" s="81"/>
      <c r="IRH62" s="81"/>
      <c r="IRI62" s="81"/>
      <c r="IRJ62" s="81"/>
      <c r="IRK62" s="81"/>
      <c r="IRL62" s="81"/>
      <c r="IRM62" s="81"/>
      <c r="IRN62" s="81"/>
      <c r="IRO62" s="81"/>
      <c r="IRP62" s="81"/>
      <c r="IRQ62" s="81"/>
      <c r="IRR62" s="81"/>
      <c r="IRS62" s="81"/>
      <c r="IRT62" s="81"/>
      <c r="IRU62" s="81"/>
      <c r="IRV62" s="81"/>
      <c r="IRW62" s="81"/>
      <c r="IRX62" s="81"/>
      <c r="IRY62" s="81"/>
      <c r="IRZ62" s="81"/>
      <c r="ISA62" s="81"/>
      <c r="ISB62" s="81"/>
      <c r="ISC62" s="81"/>
      <c r="ISD62" s="81"/>
      <c r="ISE62" s="81"/>
      <c r="ISF62" s="81"/>
      <c r="ISG62" s="81"/>
      <c r="ISH62" s="81"/>
      <c r="ISI62" s="81"/>
      <c r="ISJ62" s="81"/>
      <c r="ISK62" s="81"/>
      <c r="ISL62" s="81"/>
      <c r="ISM62" s="81"/>
      <c r="ISN62" s="81"/>
      <c r="ISO62" s="81"/>
      <c r="ISP62" s="81"/>
      <c r="ISQ62" s="81"/>
      <c r="ISR62" s="81"/>
      <c r="ISS62" s="81"/>
      <c r="IST62" s="81"/>
      <c r="ISU62" s="81"/>
      <c r="ISV62" s="81"/>
      <c r="ISW62" s="81"/>
      <c r="ISX62" s="81"/>
      <c r="ISY62" s="81"/>
      <c r="ISZ62" s="81"/>
      <c r="ITA62" s="81"/>
      <c r="ITB62" s="81"/>
      <c r="ITC62" s="81"/>
      <c r="ITD62" s="81"/>
      <c r="ITE62" s="81"/>
      <c r="ITF62" s="81"/>
      <c r="ITG62" s="81"/>
      <c r="ITH62" s="81"/>
      <c r="ITI62" s="81"/>
      <c r="ITJ62" s="81"/>
      <c r="ITK62" s="81"/>
      <c r="ITL62" s="81"/>
      <c r="ITM62" s="81"/>
      <c r="ITN62" s="81"/>
      <c r="ITO62" s="81"/>
      <c r="ITP62" s="81"/>
      <c r="ITQ62" s="81"/>
      <c r="ITR62" s="81"/>
      <c r="ITS62" s="81"/>
      <c r="ITT62" s="81"/>
      <c r="ITU62" s="81"/>
      <c r="ITV62" s="81"/>
      <c r="ITW62" s="81"/>
      <c r="ITX62" s="81"/>
      <c r="ITY62" s="81"/>
      <c r="ITZ62" s="81"/>
      <c r="IUA62" s="81"/>
      <c r="IUB62" s="81"/>
      <c r="IUC62" s="81"/>
      <c r="IUD62" s="81"/>
      <c r="IUE62" s="81"/>
      <c r="IUF62" s="81"/>
      <c r="IUG62" s="81"/>
      <c r="IUH62" s="81"/>
      <c r="IUI62" s="81"/>
      <c r="IUJ62" s="81"/>
      <c r="IUK62" s="81"/>
      <c r="IUL62" s="81"/>
      <c r="IUM62" s="81"/>
      <c r="IUN62" s="81"/>
      <c r="IUO62" s="81"/>
      <c r="IUP62" s="81"/>
      <c r="IUQ62" s="81"/>
      <c r="IUR62" s="81"/>
      <c r="IUS62" s="81"/>
      <c r="IUT62" s="81"/>
      <c r="IUU62" s="81"/>
      <c r="IUV62" s="81"/>
      <c r="IUW62" s="81"/>
      <c r="IUX62" s="81"/>
      <c r="IUY62" s="81"/>
      <c r="IUZ62" s="81"/>
      <c r="IVA62" s="81"/>
      <c r="IVB62" s="81"/>
      <c r="IVC62" s="81"/>
      <c r="IVD62" s="81"/>
      <c r="IVE62" s="81"/>
      <c r="IVF62" s="81"/>
      <c r="IVG62" s="81"/>
      <c r="IVH62" s="81"/>
      <c r="IVI62" s="81"/>
      <c r="IVJ62" s="81"/>
      <c r="IVK62" s="81"/>
      <c r="IVL62" s="81"/>
      <c r="IVM62" s="81"/>
      <c r="IVN62" s="81"/>
      <c r="IVO62" s="81"/>
      <c r="IVP62" s="81"/>
      <c r="IVQ62" s="81"/>
      <c r="IVR62" s="81"/>
      <c r="IVS62" s="81"/>
      <c r="IVT62" s="81"/>
      <c r="IVU62" s="81"/>
      <c r="IVV62" s="81"/>
      <c r="IVW62" s="81"/>
      <c r="IVX62" s="81"/>
      <c r="IVY62" s="81"/>
      <c r="IVZ62" s="81"/>
      <c r="IWA62" s="81"/>
      <c r="IWB62" s="81"/>
      <c r="IWC62" s="81"/>
      <c r="IWD62" s="81"/>
      <c r="IWE62" s="81"/>
      <c r="IWF62" s="81"/>
      <c r="IWG62" s="81"/>
      <c r="IWH62" s="81"/>
      <c r="IWI62" s="81"/>
      <c r="IWJ62" s="81"/>
      <c r="IWK62" s="81"/>
      <c r="IWL62" s="81"/>
      <c r="IWM62" s="81"/>
      <c r="IWN62" s="81"/>
      <c r="IWO62" s="81"/>
      <c r="IWP62" s="81"/>
      <c r="IWQ62" s="81"/>
      <c r="IWR62" s="81"/>
      <c r="IWS62" s="81"/>
      <c r="IWT62" s="81"/>
      <c r="IWU62" s="81"/>
      <c r="IWV62" s="81"/>
      <c r="IWW62" s="81"/>
      <c r="IWX62" s="81"/>
      <c r="IWY62" s="81"/>
      <c r="IWZ62" s="81"/>
      <c r="IXA62" s="81"/>
      <c r="IXB62" s="81"/>
      <c r="IXC62" s="81"/>
      <c r="IXD62" s="81"/>
      <c r="IXE62" s="81"/>
      <c r="IXF62" s="81"/>
      <c r="IXG62" s="81"/>
      <c r="IXH62" s="81"/>
      <c r="IXI62" s="81"/>
      <c r="IXJ62" s="81"/>
      <c r="IXK62" s="81"/>
      <c r="IXL62" s="81"/>
      <c r="IXM62" s="81"/>
      <c r="IXN62" s="81"/>
      <c r="IXO62" s="81"/>
      <c r="IXP62" s="81"/>
      <c r="IXQ62" s="81"/>
      <c r="IXR62" s="81"/>
      <c r="IXS62" s="81"/>
      <c r="IXT62" s="81"/>
      <c r="IXU62" s="81"/>
      <c r="IXV62" s="81"/>
      <c r="IXW62" s="81"/>
      <c r="IXX62" s="81"/>
      <c r="IXY62" s="81"/>
      <c r="IXZ62" s="81"/>
      <c r="IYA62" s="81"/>
      <c r="IYB62" s="81"/>
      <c r="IYC62" s="81"/>
      <c r="IYD62" s="81"/>
      <c r="IYE62" s="81"/>
      <c r="IYF62" s="81"/>
      <c r="IYG62" s="81"/>
      <c r="IYH62" s="81"/>
      <c r="IYI62" s="81"/>
      <c r="IYJ62" s="81"/>
      <c r="IYK62" s="81"/>
      <c r="IYL62" s="81"/>
      <c r="IYM62" s="81"/>
      <c r="IYN62" s="81"/>
      <c r="IYO62" s="81"/>
      <c r="IYP62" s="81"/>
      <c r="IYQ62" s="81"/>
      <c r="IYR62" s="81"/>
      <c r="IYS62" s="81"/>
      <c r="IYT62" s="81"/>
      <c r="IYU62" s="81"/>
      <c r="IYV62" s="81"/>
      <c r="IYW62" s="81"/>
      <c r="IYX62" s="81"/>
      <c r="IYY62" s="81"/>
      <c r="IYZ62" s="81"/>
      <c r="IZA62" s="81"/>
      <c r="IZB62" s="81"/>
      <c r="IZC62" s="81"/>
      <c r="IZD62" s="81"/>
      <c r="IZE62" s="81"/>
      <c r="IZF62" s="81"/>
      <c r="IZG62" s="81"/>
      <c r="IZH62" s="81"/>
      <c r="IZI62" s="81"/>
      <c r="IZJ62" s="81"/>
      <c r="IZK62" s="81"/>
      <c r="IZL62" s="81"/>
      <c r="IZM62" s="81"/>
      <c r="IZN62" s="81"/>
      <c r="IZO62" s="81"/>
      <c r="IZP62" s="81"/>
      <c r="IZQ62" s="81"/>
      <c r="IZR62" s="81"/>
      <c r="IZS62" s="81"/>
      <c r="IZT62" s="81"/>
      <c r="IZU62" s="81"/>
      <c r="IZV62" s="81"/>
      <c r="IZW62" s="81"/>
      <c r="IZX62" s="81"/>
      <c r="IZY62" s="81"/>
      <c r="IZZ62" s="81"/>
      <c r="JAA62" s="81"/>
      <c r="JAB62" s="81"/>
      <c r="JAC62" s="81"/>
      <c r="JAD62" s="81"/>
      <c r="JAE62" s="81"/>
      <c r="JAF62" s="81"/>
      <c r="JAG62" s="81"/>
      <c r="JAH62" s="81"/>
      <c r="JAI62" s="81"/>
      <c r="JAJ62" s="81"/>
      <c r="JAK62" s="81"/>
      <c r="JAL62" s="81"/>
      <c r="JAM62" s="81"/>
      <c r="JAN62" s="81"/>
      <c r="JAO62" s="81"/>
      <c r="JAP62" s="81"/>
      <c r="JAQ62" s="81"/>
      <c r="JAR62" s="81"/>
      <c r="JAS62" s="81"/>
      <c r="JAT62" s="81"/>
      <c r="JAU62" s="81"/>
      <c r="JAV62" s="81"/>
      <c r="JAW62" s="81"/>
      <c r="JAX62" s="81"/>
      <c r="JAY62" s="81"/>
      <c r="JAZ62" s="81"/>
      <c r="JBA62" s="81"/>
      <c r="JBB62" s="81"/>
      <c r="JBC62" s="81"/>
      <c r="JBD62" s="81"/>
      <c r="JBE62" s="81"/>
      <c r="JBF62" s="81"/>
      <c r="JBG62" s="81"/>
      <c r="JBH62" s="81"/>
      <c r="JBI62" s="81"/>
      <c r="JBJ62" s="81"/>
      <c r="JBK62" s="81"/>
      <c r="JBL62" s="81"/>
      <c r="JBM62" s="81"/>
      <c r="JBN62" s="81"/>
      <c r="JBO62" s="81"/>
      <c r="JBP62" s="81"/>
      <c r="JBQ62" s="81"/>
      <c r="JBR62" s="81"/>
      <c r="JBS62" s="81"/>
      <c r="JBT62" s="81"/>
      <c r="JBU62" s="81"/>
      <c r="JBV62" s="81"/>
      <c r="JBW62" s="81"/>
      <c r="JBX62" s="81"/>
      <c r="JBY62" s="81"/>
      <c r="JBZ62" s="81"/>
      <c r="JCA62" s="81"/>
      <c r="JCB62" s="81"/>
      <c r="JCC62" s="81"/>
      <c r="JCD62" s="81"/>
      <c r="JCE62" s="81"/>
      <c r="JCF62" s="81"/>
      <c r="JCG62" s="81"/>
      <c r="JCH62" s="81"/>
      <c r="JCI62" s="81"/>
      <c r="JCJ62" s="81"/>
      <c r="JCK62" s="81"/>
      <c r="JCL62" s="81"/>
      <c r="JCM62" s="81"/>
      <c r="JCN62" s="81"/>
      <c r="JCO62" s="81"/>
      <c r="JCP62" s="81"/>
      <c r="JCQ62" s="81"/>
      <c r="JCR62" s="81"/>
      <c r="JCS62" s="81"/>
      <c r="JCT62" s="81"/>
      <c r="JCU62" s="81"/>
      <c r="JCV62" s="81"/>
      <c r="JCW62" s="81"/>
      <c r="JCX62" s="81"/>
      <c r="JCY62" s="81"/>
      <c r="JCZ62" s="81"/>
      <c r="JDA62" s="81"/>
      <c r="JDB62" s="81"/>
      <c r="JDC62" s="81"/>
      <c r="JDD62" s="81"/>
      <c r="JDE62" s="81"/>
      <c r="JDF62" s="81"/>
      <c r="JDG62" s="81"/>
      <c r="JDH62" s="81"/>
      <c r="JDI62" s="81"/>
      <c r="JDJ62" s="81"/>
      <c r="JDK62" s="81"/>
      <c r="JDL62" s="81"/>
      <c r="JDM62" s="81"/>
      <c r="JDN62" s="81"/>
      <c r="JDO62" s="81"/>
      <c r="JDP62" s="81"/>
      <c r="JDQ62" s="81"/>
      <c r="JDR62" s="81"/>
      <c r="JDS62" s="81"/>
      <c r="JDT62" s="81"/>
      <c r="JDU62" s="81"/>
      <c r="JDV62" s="81"/>
      <c r="JDW62" s="81"/>
      <c r="JDX62" s="81"/>
      <c r="JDY62" s="81"/>
      <c r="JDZ62" s="81"/>
      <c r="JEA62" s="81"/>
      <c r="JEB62" s="81"/>
      <c r="JEC62" s="81"/>
      <c r="JED62" s="81"/>
      <c r="JEE62" s="81"/>
      <c r="JEF62" s="81"/>
      <c r="JEG62" s="81"/>
      <c r="JEH62" s="81"/>
      <c r="JEI62" s="81"/>
      <c r="JEJ62" s="81"/>
      <c r="JEK62" s="81"/>
      <c r="JEL62" s="81"/>
      <c r="JEM62" s="81"/>
      <c r="JEN62" s="81"/>
      <c r="JEO62" s="81"/>
      <c r="JEP62" s="81"/>
      <c r="JEQ62" s="81"/>
      <c r="JER62" s="81"/>
      <c r="JES62" s="81"/>
      <c r="JET62" s="81"/>
      <c r="JEU62" s="81"/>
      <c r="JEV62" s="81"/>
      <c r="JEW62" s="81"/>
      <c r="JEX62" s="81"/>
      <c r="JEY62" s="81"/>
      <c r="JEZ62" s="81"/>
      <c r="JFA62" s="81"/>
      <c r="JFB62" s="81"/>
      <c r="JFC62" s="81"/>
      <c r="JFD62" s="81"/>
      <c r="JFE62" s="81"/>
      <c r="JFF62" s="81"/>
      <c r="JFG62" s="81"/>
      <c r="JFH62" s="81"/>
      <c r="JFI62" s="81"/>
      <c r="JFJ62" s="81"/>
      <c r="JFK62" s="81"/>
      <c r="JFL62" s="81"/>
      <c r="JFM62" s="81"/>
      <c r="JFN62" s="81"/>
      <c r="JFO62" s="81"/>
      <c r="JFP62" s="81"/>
      <c r="JFQ62" s="81"/>
      <c r="JFR62" s="81"/>
      <c r="JFS62" s="81"/>
      <c r="JFT62" s="81"/>
      <c r="JFU62" s="81"/>
      <c r="JFV62" s="81"/>
      <c r="JFW62" s="81"/>
      <c r="JFX62" s="81"/>
      <c r="JFY62" s="81"/>
      <c r="JFZ62" s="81"/>
      <c r="JGA62" s="81"/>
      <c r="JGB62" s="81"/>
      <c r="JGC62" s="81"/>
      <c r="JGD62" s="81"/>
      <c r="JGE62" s="81"/>
      <c r="JGF62" s="81"/>
      <c r="JGG62" s="81"/>
      <c r="JGH62" s="81"/>
      <c r="JGI62" s="81"/>
      <c r="JGJ62" s="81"/>
      <c r="JGK62" s="81"/>
      <c r="JGL62" s="81"/>
      <c r="JGM62" s="81"/>
      <c r="JGN62" s="81"/>
      <c r="JGO62" s="81"/>
      <c r="JGP62" s="81"/>
      <c r="JGQ62" s="81"/>
      <c r="JGR62" s="81"/>
      <c r="JGS62" s="81"/>
      <c r="JGT62" s="81"/>
      <c r="JGU62" s="81"/>
      <c r="JGV62" s="81"/>
      <c r="JGW62" s="81"/>
      <c r="JGX62" s="81"/>
      <c r="JGY62" s="81"/>
      <c r="JGZ62" s="81"/>
      <c r="JHA62" s="81"/>
      <c r="JHB62" s="81"/>
      <c r="JHC62" s="81"/>
      <c r="JHD62" s="81"/>
      <c r="JHE62" s="81"/>
      <c r="JHF62" s="81"/>
      <c r="JHG62" s="81"/>
      <c r="JHH62" s="81"/>
      <c r="JHI62" s="81"/>
      <c r="JHJ62" s="81"/>
      <c r="JHK62" s="81"/>
      <c r="JHL62" s="81"/>
      <c r="JHM62" s="81"/>
      <c r="JHN62" s="81"/>
      <c r="JHO62" s="81"/>
      <c r="JHP62" s="81"/>
      <c r="JHQ62" s="81"/>
      <c r="JHR62" s="81"/>
      <c r="JHS62" s="81"/>
      <c r="JHT62" s="81"/>
      <c r="JHU62" s="81"/>
      <c r="JHV62" s="81"/>
      <c r="JHW62" s="81"/>
      <c r="JHX62" s="81"/>
      <c r="JHY62" s="81"/>
      <c r="JHZ62" s="81"/>
      <c r="JIA62" s="81"/>
      <c r="JIB62" s="81"/>
      <c r="JIC62" s="81"/>
      <c r="JID62" s="81"/>
      <c r="JIE62" s="81"/>
      <c r="JIF62" s="81"/>
      <c r="JIG62" s="81"/>
      <c r="JIH62" s="81"/>
      <c r="JII62" s="81"/>
      <c r="JIJ62" s="81"/>
      <c r="JIK62" s="81"/>
      <c r="JIL62" s="81"/>
      <c r="JIM62" s="81"/>
      <c r="JIN62" s="81"/>
      <c r="JIO62" s="81"/>
      <c r="JIP62" s="81"/>
      <c r="JIQ62" s="81"/>
      <c r="JIR62" s="81"/>
      <c r="JIS62" s="81"/>
      <c r="JIT62" s="81"/>
      <c r="JIU62" s="81"/>
      <c r="JIV62" s="81"/>
      <c r="JIW62" s="81"/>
      <c r="JIX62" s="81"/>
      <c r="JIY62" s="81"/>
      <c r="JIZ62" s="81"/>
      <c r="JJA62" s="81"/>
      <c r="JJB62" s="81"/>
      <c r="JJC62" s="81"/>
      <c r="JJD62" s="81"/>
      <c r="JJE62" s="81"/>
      <c r="JJF62" s="81"/>
      <c r="JJG62" s="81"/>
      <c r="JJH62" s="81"/>
      <c r="JJI62" s="81"/>
      <c r="JJJ62" s="81"/>
      <c r="JJK62" s="81"/>
      <c r="JJL62" s="81"/>
      <c r="JJM62" s="81"/>
      <c r="JJN62" s="81"/>
      <c r="JJO62" s="81"/>
      <c r="JJP62" s="81"/>
      <c r="JJQ62" s="81"/>
      <c r="JJR62" s="81"/>
      <c r="JJS62" s="81"/>
      <c r="JJT62" s="81"/>
      <c r="JJU62" s="81"/>
      <c r="JJV62" s="81"/>
      <c r="JJW62" s="81"/>
      <c r="JJX62" s="81"/>
      <c r="JJY62" s="81"/>
      <c r="JJZ62" s="81"/>
      <c r="JKA62" s="81"/>
      <c r="JKB62" s="81"/>
      <c r="JKC62" s="81"/>
      <c r="JKD62" s="81"/>
      <c r="JKE62" s="81"/>
      <c r="JKF62" s="81"/>
      <c r="JKG62" s="81"/>
      <c r="JKH62" s="81"/>
      <c r="JKI62" s="81"/>
      <c r="JKJ62" s="81"/>
      <c r="JKK62" s="81"/>
      <c r="JKL62" s="81"/>
      <c r="JKM62" s="81"/>
      <c r="JKN62" s="81"/>
      <c r="JKO62" s="81"/>
      <c r="JKP62" s="81"/>
      <c r="JKQ62" s="81"/>
      <c r="JKR62" s="81"/>
      <c r="JKS62" s="81"/>
      <c r="JKT62" s="81"/>
      <c r="JKU62" s="81"/>
      <c r="JKV62" s="81"/>
      <c r="JKW62" s="81"/>
      <c r="JKX62" s="81"/>
      <c r="JKY62" s="81"/>
      <c r="JKZ62" s="81"/>
      <c r="JLA62" s="81"/>
      <c r="JLB62" s="81"/>
      <c r="JLC62" s="81"/>
      <c r="JLD62" s="81"/>
      <c r="JLE62" s="81"/>
      <c r="JLF62" s="81"/>
      <c r="JLG62" s="81"/>
      <c r="JLH62" s="81"/>
      <c r="JLI62" s="81"/>
      <c r="JLJ62" s="81"/>
      <c r="JLK62" s="81"/>
      <c r="JLL62" s="81"/>
      <c r="JLM62" s="81"/>
      <c r="JLN62" s="81"/>
      <c r="JLO62" s="81"/>
      <c r="JLP62" s="81"/>
      <c r="JLQ62" s="81"/>
      <c r="JLR62" s="81"/>
      <c r="JLS62" s="81"/>
      <c r="JLT62" s="81"/>
      <c r="JLU62" s="81"/>
      <c r="JLV62" s="81"/>
      <c r="JLW62" s="81"/>
      <c r="JLX62" s="81"/>
      <c r="JLY62" s="81"/>
      <c r="JLZ62" s="81"/>
      <c r="JMA62" s="81"/>
      <c r="JMB62" s="81"/>
      <c r="JMC62" s="81"/>
      <c r="JMD62" s="81"/>
      <c r="JME62" s="81"/>
      <c r="JMF62" s="81"/>
      <c r="JMG62" s="81"/>
      <c r="JMH62" s="81"/>
      <c r="JMI62" s="81"/>
      <c r="JMJ62" s="81"/>
      <c r="JMK62" s="81"/>
      <c r="JML62" s="81"/>
      <c r="JMM62" s="81"/>
      <c r="JMN62" s="81"/>
      <c r="JMO62" s="81"/>
      <c r="JMP62" s="81"/>
      <c r="JMQ62" s="81"/>
      <c r="JMR62" s="81"/>
      <c r="JMS62" s="81"/>
      <c r="JMT62" s="81"/>
      <c r="JMU62" s="81"/>
      <c r="JMV62" s="81"/>
      <c r="JMW62" s="81"/>
      <c r="JMX62" s="81"/>
      <c r="JMY62" s="81"/>
      <c r="JMZ62" s="81"/>
      <c r="JNA62" s="81"/>
      <c r="JNB62" s="81"/>
      <c r="JNC62" s="81"/>
      <c r="JND62" s="81"/>
      <c r="JNE62" s="81"/>
      <c r="JNF62" s="81"/>
      <c r="JNG62" s="81"/>
      <c r="JNH62" s="81"/>
      <c r="JNI62" s="81"/>
      <c r="JNJ62" s="81"/>
      <c r="JNK62" s="81"/>
      <c r="JNL62" s="81"/>
      <c r="JNM62" s="81"/>
      <c r="JNN62" s="81"/>
      <c r="JNO62" s="81"/>
      <c r="JNP62" s="81"/>
      <c r="JNQ62" s="81"/>
      <c r="JNR62" s="81"/>
      <c r="JNS62" s="81"/>
      <c r="JNT62" s="81"/>
      <c r="JNU62" s="81"/>
      <c r="JNV62" s="81"/>
      <c r="JNW62" s="81"/>
      <c r="JNX62" s="81"/>
      <c r="JNY62" s="81"/>
      <c r="JNZ62" s="81"/>
      <c r="JOA62" s="81"/>
      <c r="JOB62" s="81"/>
      <c r="JOC62" s="81"/>
      <c r="JOD62" s="81"/>
      <c r="JOE62" s="81"/>
      <c r="JOF62" s="81"/>
      <c r="JOG62" s="81"/>
      <c r="JOH62" s="81"/>
      <c r="JOI62" s="81"/>
      <c r="JOJ62" s="81"/>
      <c r="JOK62" s="81"/>
      <c r="JOL62" s="81"/>
      <c r="JOM62" s="81"/>
      <c r="JON62" s="81"/>
      <c r="JOO62" s="81"/>
      <c r="JOP62" s="81"/>
      <c r="JOQ62" s="81"/>
      <c r="JOR62" s="81"/>
      <c r="JOS62" s="81"/>
      <c r="JOT62" s="81"/>
      <c r="JOU62" s="81"/>
      <c r="JOV62" s="81"/>
      <c r="JOW62" s="81"/>
      <c r="JOX62" s="81"/>
      <c r="JOY62" s="81"/>
      <c r="JOZ62" s="81"/>
      <c r="JPA62" s="81"/>
      <c r="JPB62" s="81"/>
      <c r="JPC62" s="81"/>
      <c r="JPD62" s="81"/>
      <c r="JPE62" s="81"/>
      <c r="JPF62" s="81"/>
      <c r="JPG62" s="81"/>
      <c r="JPH62" s="81"/>
      <c r="JPI62" s="81"/>
      <c r="JPJ62" s="81"/>
      <c r="JPK62" s="81"/>
      <c r="JPL62" s="81"/>
      <c r="JPM62" s="81"/>
      <c r="JPN62" s="81"/>
      <c r="JPO62" s="81"/>
      <c r="JPP62" s="81"/>
      <c r="JPQ62" s="81"/>
      <c r="JPR62" s="81"/>
      <c r="JPS62" s="81"/>
      <c r="JPT62" s="81"/>
      <c r="JPU62" s="81"/>
      <c r="JPV62" s="81"/>
      <c r="JPW62" s="81"/>
      <c r="JPX62" s="81"/>
      <c r="JPY62" s="81"/>
      <c r="JPZ62" s="81"/>
      <c r="JQA62" s="81"/>
      <c r="JQB62" s="81"/>
      <c r="JQC62" s="81"/>
      <c r="JQD62" s="81"/>
      <c r="JQE62" s="81"/>
      <c r="JQF62" s="81"/>
      <c r="JQG62" s="81"/>
      <c r="JQH62" s="81"/>
      <c r="JQI62" s="81"/>
      <c r="JQJ62" s="81"/>
      <c r="JQK62" s="81"/>
      <c r="JQL62" s="81"/>
      <c r="JQM62" s="81"/>
      <c r="JQN62" s="81"/>
      <c r="JQO62" s="81"/>
      <c r="JQP62" s="81"/>
      <c r="JQQ62" s="81"/>
      <c r="JQR62" s="81"/>
      <c r="JQS62" s="81"/>
      <c r="JQT62" s="81"/>
      <c r="JQU62" s="81"/>
      <c r="JQV62" s="81"/>
      <c r="JQW62" s="81"/>
      <c r="JQX62" s="81"/>
      <c r="JQY62" s="81"/>
      <c r="JQZ62" s="81"/>
      <c r="JRA62" s="81"/>
      <c r="JRB62" s="81"/>
      <c r="JRC62" s="81"/>
      <c r="JRD62" s="81"/>
      <c r="JRE62" s="81"/>
      <c r="JRF62" s="81"/>
      <c r="JRG62" s="81"/>
      <c r="JRH62" s="81"/>
      <c r="JRI62" s="81"/>
      <c r="JRJ62" s="81"/>
      <c r="JRK62" s="81"/>
      <c r="JRL62" s="81"/>
      <c r="JRM62" s="81"/>
      <c r="JRN62" s="81"/>
      <c r="JRO62" s="81"/>
      <c r="JRP62" s="81"/>
      <c r="JRQ62" s="81"/>
      <c r="JRR62" s="81"/>
      <c r="JRS62" s="81"/>
      <c r="JRT62" s="81"/>
      <c r="JRU62" s="81"/>
      <c r="JRV62" s="81"/>
      <c r="JRW62" s="81"/>
      <c r="JRX62" s="81"/>
      <c r="JRY62" s="81"/>
      <c r="JRZ62" s="81"/>
      <c r="JSA62" s="81"/>
      <c r="JSB62" s="81"/>
      <c r="JSC62" s="81"/>
      <c r="JSD62" s="81"/>
      <c r="JSE62" s="81"/>
      <c r="JSF62" s="81"/>
      <c r="JSG62" s="81"/>
      <c r="JSH62" s="81"/>
      <c r="JSI62" s="81"/>
      <c r="JSJ62" s="81"/>
      <c r="JSK62" s="81"/>
      <c r="JSL62" s="81"/>
      <c r="JSM62" s="81"/>
      <c r="JSN62" s="81"/>
      <c r="JSO62" s="81"/>
      <c r="JSP62" s="81"/>
      <c r="JSQ62" s="81"/>
      <c r="JSR62" s="81"/>
      <c r="JSS62" s="81"/>
      <c r="JST62" s="81"/>
      <c r="JSU62" s="81"/>
      <c r="JSV62" s="81"/>
      <c r="JSW62" s="81"/>
      <c r="JSX62" s="81"/>
      <c r="JSY62" s="81"/>
      <c r="JSZ62" s="81"/>
      <c r="JTA62" s="81"/>
      <c r="JTB62" s="81"/>
      <c r="JTC62" s="81"/>
      <c r="JTD62" s="81"/>
      <c r="JTE62" s="81"/>
      <c r="JTF62" s="81"/>
      <c r="JTG62" s="81"/>
      <c r="JTH62" s="81"/>
      <c r="JTI62" s="81"/>
      <c r="JTJ62" s="81"/>
      <c r="JTK62" s="81"/>
      <c r="JTL62" s="81"/>
      <c r="JTM62" s="81"/>
      <c r="JTN62" s="81"/>
      <c r="JTO62" s="81"/>
      <c r="JTP62" s="81"/>
      <c r="JTQ62" s="81"/>
      <c r="JTR62" s="81"/>
      <c r="JTS62" s="81"/>
      <c r="JTT62" s="81"/>
      <c r="JTU62" s="81"/>
      <c r="JTV62" s="81"/>
      <c r="JTW62" s="81"/>
      <c r="JTX62" s="81"/>
      <c r="JTY62" s="81"/>
      <c r="JTZ62" s="81"/>
      <c r="JUA62" s="81"/>
      <c r="JUB62" s="81"/>
      <c r="JUC62" s="81"/>
      <c r="JUD62" s="81"/>
      <c r="JUE62" s="81"/>
      <c r="JUF62" s="81"/>
      <c r="JUG62" s="81"/>
      <c r="JUH62" s="81"/>
      <c r="JUI62" s="81"/>
      <c r="JUJ62" s="81"/>
      <c r="JUK62" s="81"/>
      <c r="JUL62" s="81"/>
      <c r="JUM62" s="81"/>
      <c r="JUN62" s="81"/>
      <c r="JUO62" s="81"/>
      <c r="JUP62" s="81"/>
      <c r="JUQ62" s="81"/>
      <c r="JUR62" s="81"/>
      <c r="JUS62" s="81"/>
      <c r="JUT62" s="81"/>
      <c r="JUU62" s="81"/>
      <c r="JUV62" s="81"/>
      <c r="JUW62" s="81"/>
      <c r="JUX62" s="81"/>
      <c r="JUY62" s="81"/>
      <c r="JUZ62" s="81"/>
      <c r="JVA62" s="81"/>
      <c r="JVB62" s="81"/>
      <c r="JVC62" s="81"/>
      <c r="JVD62" s="81"/>
      <c r="JVE62" s="81"/>
      <c r="JVF62" s="81"/>
      <c r="JVG62" s="81"/>
      <c r="JVH62" s="81"/>
      <c r="JVI62" s="81"/>
      <c r="JVJ62" s="81"/>
      <c r="JVK62" s="81"/>
      <c r="JVL62" s="81"/>
      <c r="JVM62" s="81"/>
      <c r="JVN62" s="81"/>
      <c r="JVO62" s="81"/>
      <c r="JVP62" s="81"/>
      <c r="JVQ62" s="81"/>
      <c r="JVR62" s="81"/>
      <c r="JVS62" s="81"/>
      <c r="JVT62" s="81"/>
      <c r="JVU62" s="81"/>
      <c r="JVV62" s="81"/>
      <c r="JVW62" s="81"/>
      <c r="JVX62" s="81"/>
      <c r="JVY62" s="81"/>
      <c r="JVZ62" s="81"/>
      <c r="JWA62" s="81"/>
      <c r="JWB62" s="81"/>
      <c r="JWC62" s="81"/>
      <c r="JWD62" s="81"/>
      <c r="JWE62" s="81"/>
      <c r="JWF62" s="81"/>
      <c r="JWG62" s="81"/>
      <c r="JWH62" s="81"/>
      <c r="JWI62" s="81"/>
      <c r="JWJ62" s="81"/>
      <c r="JWK62" s="81"/>
      <c r="JWL62" s="81"/>
      <c r="JWM62" s="81"/>
      <c r="JWN62" s="81"/>
      <c r="JWO62" s="81"/>
      <c r="JWP62" s="81"/>
      <c r="JWQ62" s="81"/>
      <c r="JWR62" s="81"/>
      <c r="JWS62" s="81"/>
      <c r="JWT62" s="81"/>
      <c r="JWU62" s="81"/>
      <c r="JWV62" s="81"/>
      <c r="JWW62" s="81"/>
      <c r="JWX62" s="81"/>
      <c r="JWY62" s="81"/>
      <c r="JWZ62" s="81"/>
      <c r="JXA62" s="81"/>
      <c r="JXB62" s="81"/>
      <c r="JXC62" s="81"/>
      <c r="JXD62" s="81"/>
      <c r="JXE62" s="81"/>
      <c r="JXF62" s="81"/>
      <c r="JXG62" s="81"/>
      <c r="JXH62" s="81"/>
      <c r="JXI62" s="81"/>
      <c r="JXJ62" s="81"/>
      <c r="JXK62" s="81"/>
      <c r="JXL62" s="81"/>
      <c r="JXM62" s="81"/>
      <c r="JXN62" s="81"/>
      <c r="JXO62" s="81"/>
      <c r="JXP62" s="81"/>
      <c r="JXQ62" s="81"/>
      <c r="JXR62" s="81"/>
      <c r="JXS62" s="81"/>
      <c r="JXT62" s="81"/>
      <c r="JXU62" s="81"/>
      <c r="JXV62" s="81"/>
      <c r="JXW62" s="81"/>
      <c r="JXX62" s="81"/>
      <c r="JXY62" s="81"/>
      <c r="JXZ62" s="81"/>
      <c r="JYA62" s="81"/>
      <c r="JYB62" s="81"/>
      <c r="JYC62" s="81"/>
      <c r="JYD62" s="81"/>
      <c r="JYE62" s="81"/>
      <c r="JYF62" s="81"/>
      <c r="JYG62" s="81"/>
      <c r="JYH62" s="81"/>
      <c r="JYI62" s="81"/>
      <c r="JYJ62" s="81"/>
      <c r="JYK62" s="81"/>
      <c r="JYL62" s="81"/>
      <c r="JYM62" s="81"/>
      <c r="JYN62" s="81"/>
      <c r="JYO62" s="81"/>
      <c r="JYP62" s="81"/>
      <c r="JYQ62" s="81"/>
      <c r="JYR62" s="81"/>
      <c r="JYS62" s="81"/>
      <c r="JYT62" s="81"/>
      <c r="JYU62" s="81"/>
      <c r="JYV62" s="81"/>
      <c r="JYW62" s="81"/>
      <c r="JYX62" s="81"/>
      <c r="JYY62" s="81"/>
      <c r="JYZ62" s="81"/>
      <c r="JZA62" s="81"/>
      <c r="JZB62" s="81"/>
      <c r="JZC62" s="81"/>
      <c r="JZD62" s="81"/>
      <c r="JZE62" s="81"/>
      <c r="JZF62" s="81"/>
      <c r="JZG62" s="81"/>
      <c r="JZH62" s="81"/>
      <c r="JZI62" s="81"/>
      <c r="JZJ62" s="81"/>
      <c r="JZK62" s="81"/>
      <c r="JZL62" s="81"/>
      <c r="JZM62" s="81"/>
      <c r="JZN62" s="81"/>
      <c r="JZO62" s="81"/>
      <c r="JZP62" s="81"/>
      <c r="JZQ62" s="81"/>
      <c r="JZR62" s="81"/>
      <c r="JZS62" s="81"/>
      <c r="JZT62" s="81"/>
      <c r="JZU62" s="81"/>
      <c r="JZV62" s="81"/>
      <c r="JZW62" s="81"/>
      <c r="JZX62" s="81"/>
      <c r="JZY62" s="81"/>
      <c r="JZZ62" s="81"/>
      <c r="KAA62" s="81"/>
      <c r="KAB62" s="81"/>
      <c r="KAC62" s="81"/>
      <c r="KAD62" s="81"/>
      <c r="KAE62" s="81"/>
      <c r="KAF62" s="81"/>
      <c r="KAG62" s="81"/>
      <c r="KAH62" s="81"/>
      <c r="KAI62" s="81"/>
      <c r="KAJ62" s="81"/>
      <c r="KAK62" s="81"/>
      <c r="KAL62" s="81"/>
      <c r="KAM62" s="81"/>
      <c r="KAN62" s="81"/>
      <c r="KAO62" s="81"/>
      <c r="KAP62" s="81"/>
      <c r="KAQ62" s="81"/>
      <c r="KAR62" s="81"/>
      <c r="KAS62" s="81"/>
      <c r="KAT62" s="81"/>
      <c r="KAU62" s="81"/>
      <c r="KAV62" s="81"/>
      <c r="KAW62" s="81"/>
      <c r="KAX62" s="81"/>
      <c r="KAY62" s="81"/>
      <c r="KAZ62" s="81"/>
      <c r="KBA62" s="81"/>
      <c r="KBB62" s="81"/>
      <c r="KBC62" s="81"/>
      <c r="KBD62" s="81"/>
      <c r="KBE62" s="81"/>
      <c r="KBF62" s="81"/>
      <c r="KBG62" s="81"/>
      <c r="KBH62" s="81"/>
      <c r="KBI62" s="81"/>
      <c r="KBJ62" s="81"/>
      <c r="KBK62" s="81"/>
      <c r="KBL62" s="81"/>
      <c r="KBM62" s="81"/>
      <c r="KBN62" s="81"/>
      <c r="KBO62" s="81"/>
      <c r="KBP62" s="81"/>
      <c r="KBQ62" s="81"/>
      <c r="KBR62" s="81"/>
      <c r="KBS62" s="81"/>
      <c r="KBT62" s="81"/>
      <c r="KBU62" s="81"/>
      <c r="KBV62" s="81"/>
      <c r="KBW62" s="81"/>
      <c r="KBX62" s="81"/>
      <c r="KBY62" s="81"/>
      <c r="KBZ62" s="81"/>
      <c r="KCA62" s="81"/>
      <c r="KCB62" s="81"/>
      <c r="KCC62" s="81"/>
      <c r="KCD62" s="81"/>
      <c r="KCE62" s="81"/>
      <c r="KCF62" s="81"/>
      <c r="KCG62" s="81"/>
      <c r="KCH62" s="81"/>
      <c r="KCI62" s="81"/>
      <c r="KCJ62" s="81"/>
      <c r="KCK62" s="81"/>
      <c r="KCL62" s="81"/>
      <c r="KCM62" s="81"/>
      <c r="KCN62" s="81"/>
      <c r="KCO62" s="81"/>
      <c r="KCP62" s="81"/>
      <c r="KCQ62" s="81"/>
      <c r="KCR62" s="81"/>
      <c r="KCS62" s="81"/>
      <c r="KCT62" s="81"/>
      <c r="KCU62" s="81"/>
      <c r="KCV62" s="81"/>
      <c r="KCW62" s="81"/>
      <c r="KCX62" s="81"/>
      <c r="KCY62" s="81"/>
      <c r="KCZ62" s="81"/>
      <c r="KDA62" s="81"/>
      <c r="KDB62" s="81"/>
      <c r="KDC62" s="81"/>
      <c r="KDD62" s="81"/>
      <c r="KDE62" s="81"/>
      <c r="KDF62" s="81"/>
      <c r="KDG62" s="81"/>
      <c r="KDH62" s="81"/>
      <c r="KDI62" s="81"/>
      <c r="KDJ62" s="81"/>
      <c r="KDK62" s="81"/>
      <c r="KDL62" s="81"/>
      <c r="KDM62" s="81"/>
      <c r="KDN62" s="81"/>
      <c r="KDO62" s="81"/>
      <c r="KDP62" s="81"/>
      <c r="KDQ62" s="81"/>
      <c r="KDR62" s="81"/>
      <c r="KDS62" s="81"/>
      <c r="KDT62" s="81"/>
      <c r="KDU62" s="81"/>
      <c r="KDV62" s="81"/>
      <c r="KDW62" s="81"/>
      <c r="KDX62" s="81"/>
      <c r="KDY62" s="81"/>
      <c r="KDZ62" s="81"/>
      <c r="KEA62" s="81"/>
      <c r="KEB62" s="81"/>
      <c r="KEC62" s="81"/>
      <c r="KED62" s="81"/>
      <c r="KEE62" s="81"/>
      <c r="KEF62" s="81"/>
      <c r="KEG62" s="81"/>
      <c r="KEH62" s="81"/>
      <c r="KEI62" s="81"/>
      <c r="KEJ62" s="81"/>
      <c r="KEK62" s="81"/>
      <c r="KEL62" s="81"/>
      <c r="KEM62" s="81"/>
      <c r="KEN62" s="81"/>
      <c r="KEO62" s="81"/>
      <c r="KEP62" s="81"/>
      <c r="KEQ62" s="81"/>
      <c r="KER62" s="81"/>
      <c r="KES62" s="81"/>
      <c r="KET62" s="81"/>
      <c r="KEU62" s="81"/>
      <c r="KEV62" s="81"/>
      <c r="KEW62" s="81"/>
      <c r="KEX62" s="81"/>
      <c r="KEY62" s="81"/>
      <c r="KEZ62" s="81"/>
      <c r="KFA62" s="81"/>
      <c r="KFB62" s="81"/>
      <c r="KFC62" s="81"/>
      <c r="KFD62" s="81"/>
      <c r="KFE62" s="81"/>
      <c r="KFF62" s="81"/>
      <c r="KFG62" s="81"/>
      <c r="KFH62" s="81"/>
      <c r="KFI62" s="81"/>
      <c r="KFJ62" s="81"/>
      <c r="KFK62" s="81"/>
      <c r="KFL62" s="81"/>
      <c r="KFM62" s="81"/>
      <c r="KFN62" s="81"/>
      <c r="KFO62" s="81"/>
      <c r="KFP62" s="81"/>
      <c r="KFQ62" s="81"/>
      <c r="KFR62" s="81"/>
      <c r="KFS62" s="81"/>
      <c r="KFT62" s="81"/>
      <c r="KFU62" s="81"/>
      <c r="KFV62" s="81"/>
      <c r="KFW62" s="81"/>
      <c r="KFX62" s="81"/>
      <c r="KFY62" s="81"/>
      <c r="KFZ62" s="81"/>
      <c r="KGA62" s="81"/>
      <c r="KGB62" s="81"/>
      <c r="KGC62" s="81"/>
      <c r="KGD62" s="81"/>
      <c r="KGE62" s="81"/>
      <c r="KGF62" s="81"/>
      <c r="KGG62" s="81"/>
      <c r="KGH62" s="81"/>
      <c r="KGI62" s="81"/>
      <c r="KGJ62" s="81"/>
      <c r="KGK62" s="81"/>
      <c r="KGL62" s="81"/>
      <c r="KGM62" s="81"/>
      <c r="KGN62" s="81"/>
      <c r="KGO62" s="81"/>
      <c r="KGP62" s="81"/>
      <c r="KGQ62" s="81"/>
      <c r="KGR62" s="81"/>
      <c r="KGS62" s="81"/>
      <c r="KGT62" s="81"/>
      <c r="KGU62" s="81"/>
      <c r="KGV62" s="81"/>
      <c r="KGW62" s="81"/>
      <c r="KGX62" s="81"/>
      <c r="KGY62" s="81"/>
      <c r="KGZ62" s="81"/>
      <c r="KHA62" s="81"/>
      <c r="KHB62" s="81"/>
      <c r="KHC62" s="81"/>
      <c r="KHD62" s="81"/>
      <c r="KHE62" s="81"/>
      <c r="KHF62" s="81"/>
      <c r="KHG62" s="81"/>
      <c r="KHH62" s="81"/>
      <c r="KHI62" s="81"/>
      <c r="KHJ62" s="81"/>
      <c r="KHK62" s="81"/>
      <c r="KHL62" s="81"/>
      <c r="KHM62" s="81"/>
      <c r="KHN62" s="81"/>
      <c r="KHO62" s="81"/>
      <c r="KHP62" s="81"/>
      <c r="KHQ62" s="81"/>
      <c r="KHR62" s="81"/>
      <c r="KHS62" s="81"/>
      <c r="KHT62" s="81"/>
      <c r="KHU62" s="81"/>
      <c r="KHV62" s="81"/>
      <c r="KHW62" s="81"/>
      <c r="KHX62" s="81"/>
      <c r="KHY62" s="81"/>
      <c r="KHZ62" s="81"/>
      <c r="KIA62" s="81"/>
      <c r="KIB62" s="81"/>
      <c r="KIC62" s="81"/>
      <c r="KID62" s="81"/>
      <c r="KIE62" s="81"/>
      <c r="KIF62" s="81"/>
      <c r="KIG62" s="81"/>
      <c r="KIH62" s="81"/>
      <c r="KII62" s="81"/>
      <c r="KIJ62" s="81"/>
      <c r="KIK62" s="81"/>
      <c r="KIL62" s="81"/>
      <c r="KIM62" s="81"/>
      <c r="KIN62" s="81"/>
      <c r="KIO62" s="81"/>
      <c r="KIP62" s="81"/>
      <c r="KIQ62" s="81"/>
      <c r="KIR62" s="81"/>
      <c r="KIS62" s="81"/>
      <c r="KIT62" s="81"/>
      <c r="KIU62" s="81"/>
      <c r="KIV62" s="81"/>
      <c r="KIW62" s="81"/>
      <c r="KIX62" s="81"/>
      <c r="KIY62" s="81"/>
      <c r="KIZ62" s="81"/>
      <c r="KJA62" s="81"/>
      <c r="KJB62" s="81"/>
      <c r="KJC62" s="81"/>
      <c r="KJD62" s="81"/>
      <c r="KJE62" s="81"/>
      <c r="KJF62" s="81"/>
      <c r="KJG62" s="81"/>
      <c r="KJH62" s="81"/>
      <c r="KJI62" s="81"/>
      <c r="KJJ62" s="81"/>
      <c r="KJK62" s="81"/>
      <c r="KJL62" s="81"/>
      <c r="KJM62" s="81"/>
      <c r="KJN62" s="81"/>
      <c r="KJO62" s="81"/>
      <c r="KJP62" s="81"/>
      <c r="KJQ62" s="81"/>
      <c r="KJR62" s="81"/>
      <c r="KJS62" s="81"/>
      <c r="KJT62" s="81"/>
      <c r="KJU62" s="81"/>
      <c r="KJV62" s="81"/>
      <c r="KJW62" s="81"/>
      <c r="KJX62" s="81"/>
      <c r="KJY62" s="81"/>
      <c r="KJZ62" s="81"/>
      <c r="KKA62" s="81"/>
      <c r="KKB62" s="81"/>
      <c r="KKC62" s="81"/>
      <c r="KKD62" s="81"/>
      <c r="KKE62" s="81"/>
      <c r="KKF62" s="81"/>
      <c r="KKG62" s="81"/>
      <c r="KKH62" s="81"/>
      <c r="KKI62" s="81"/>
      <c r="KKJ62" s="81"/>
      <c r="KKK62" s="81"/>
      <c r="KKL62" s="81"/>
      <c r="KKM62" s="81"/>
      <c r="KKN62" s="81"/>
      <c r="KKO62" s="81"/>
      <c r="KKP62" s="81"/>
      <c r="KKQ62" s="81"/>
      <c r="KKR62" s="81"/>
      <c r="KKS62" s="81"/>
      <c r="KKT62" s="81"/>
      <c r="KKU62" s="81"/>
      <c r="KKV62" s="81"/>
      <c r="KKW62" s="81"/>
      <c r="KKX62" s="81"/>
      <c r="KKY62" s="81"/>
      <c r="KKZ62" s="81"/>
      <c r="KLA62" s="81"/>
      <c r="KLB62" s="81"/>
      <c r="KLC62" s="81"/>
      <c r="KLD62" s="81"/>
      <c r="KLE62" s="81"/>
      <c r="KLF62" s="81"/>
      <c r="KLG62" s="81"/>
      <c r="KLH62" s="81"/>
      <c r="KLI62" s="81"/>
      <c r="KLJ62" s="81"/>
      <c r="KLK62" s="81"/>
      <c r="KLL62" s="81"/>
      <c r="KLM62" s="81"/>
      <c r="KLN62" s="81"/>
      <c r="KLO62" s="81"/>
      <c r="KLP62" s="81"/>
      <c r="KLQ62" s="81"/>
      <c r="KLR62" s="81"/>
      <c r="KLS62" s="81"/>
      <c r="KLT62" s="81"/>
      <c r="KLU62" s="81"/>
      <c r="KLV62" s="81"/>
      <c r="KLW62" s="81"/>
      <c r="KLX62" s="81"/>
      <c r="KLY62" s="81"/>
      <c r="KLZ62" s="81"/>
      <c r="KMA62" s="81"/>
      <c r="KMB62" s="81"/>
      <c r="KMC62" s="81"/>
      <c r="KMD62" s="81"/>
      <c r="KME62" s="81"/>
      <c r="KMF62" s="81"/>
      <c r="KMG62" s="81"/>
      <c r="KMH62" s="81"/>
      <c r="KMI62" s="81"/>
      <c r="KMJ62" s="81"/>
      <c r="KMK62" s="81"/>
      <c r="KML62" s="81"/>
      <c r="KMM62" s="81"/>
      <c r="KMN62" s="81"/>
      <c r="KMO62" s="81"/>
      <c r="KMP62" s="81"/>
      <c r="KMQ62" s="81"/>
      <c r="KMR62" s="81"/>
      <c r="KMS62" s="81"/>
      <c r="KMT62" s="81"/>
      <c r="KMU62" s="81"/>
      <c r="KMV62" s="81"/>
      <c r="KMW62" s="81"/>
      <c r="KMX62" s="81"/>
      <c r="KMY62" s="81"/>
      <c r="KMZ62" s="81"/>
      <c r="KNA62" s="81"/>
      <c r="KNB62" s="81"/>
      <c r="KNC62" s="81"/>
      <c r="KND62" s="81"/>
      <c r="KNE62" s="81"/>
      <c r="KNF62" s="81"/>
      <c r="KNG62" s="81"/>
      <c r="KNH62" s="81"/>
      <c r="KNI62" s="81"/>
      <c r="KNJ62" s="81"/>
      <c r="KNK62" s="81"/>
      <c r="KNL62" s="81"/>
      <c r="KNM62" s="81"/>
      <c r="KNN62" s="81"/>
      <c r="KNO62" s="81"/>
      <c r="KNP62" s="81"/>
      <c r="KNQ62" s="81"/>
      <c r="KNR62" s="81"/>
      <c r="KNS62" s="81"/>
      <c r="KNT62" s="81"/>
      <c r="KNU62" s="81"/>
      <c r="KNV62" s="81"/>
      <c r="KNW62" s="81"/>
      <c r="KNX62" s="81"/>
      <c r="KNY62" s="81"/>
      <c r="KNZ62" s="81"/>
      <c r="KOA62" s="81"/>
      <c r="KOB62" s="81"/>
      <c r="KOC62" s="81"/>
      <c r="KOD62" s="81"/>
      <c r="KOE62" s="81"/>
      <c r="KOF62" s="81"/>
      <c r="KOG62" s="81"/>
      <c r="KOH62" s="81"/>
      <c r="KOI62" s="81"/>
      <c r="KOJ62" s="81"/>
      <c r="KOK62" s="81"/>
      <c r="KOL62" s="81"/>
      <c r="KOM62" s="81"/>
      <c r="KON62" s="81"/>
      <c r="KOO62" s="81"/>
      <c r="KOP62" s="81"/>
      <c r="KOQ62" s="81"/>
      <c r="KOR62" s="81"/>
      <c r="KOS62" s="81"/>
      <c r="KOT62" s="81"/>
      <c r="KOU62" s="81"/>
      <c r="KOV62" s="81"/>
      <c r="KOW62" s="81"/>
      <c r="KOX62" s="81"/>
      <c r="KOY62" s="81"/>
      <c r="KOZ62" s="81"/>
      <c r="KPA62" s="81"/>
      <c r="KPB62" s="81"/>
      <c r="KPC62" s="81"/>
      <c r="KPD62" s="81"/>
      <c r="KPE62" s="81"/>
      <c r="KPF62" s="81"/>
      <c r="KPG62" s="81"/>
      <c r="KPH62" s="81"/>
      <c r="KPI62" s="81"/>
      <c r="KPJ62" s="81"/>
      <c r="KPK62" s="81"/>
      <c r="KPL62" s="81"/>
      <c r="KPM62" s="81"/>
      <c r="KPN62" s="81"/>
      <c r="KPO62" s="81"/>
      <c r="KPP62" s="81"/>
      <c r="KPQ62" s="81"/>
      <c r="KPR62" s="81"/>
      <c r="KPS62" s="81"/>
      <c r="KPT62" s="81"/>
      <c r="KPU62" s="81"/>
      <c r="KPV62" s="81"/>
      <c r="KPW62" s="81"/>
      <c r="KPX62" s="81"/>
      <c r="KPY62" s="81"/>
      <c r="KPZ62" s="81"/>
      <c r="KQA62" s="81"/>
      <c r="KQB62" s="81"/>
      <c r="KQC62" s="81"/>
      <c r="KQD62" s="81"/>
      <c r="KQE62" s="81"/>
      <c r="KQF62" s="81"/>
      <c r="KQG62" s="81"/>
      <c r="KQH62" s="81"/>
      <c r="KQI62" s="81"/>
      <c r="KQJ62" s="81"/>
      <c r="KQK62" s="81"/>
      <c r="KQL62" s="81"/>
      <c r="KQM62" s="81"/>
      <c r="KQN62" s="81"/>
      <c r="KQO62" s="81"/>
      <c r="KQP62" s="81"/>
      <c r="KQQ62" s="81"/>
      <c r="KQR62" s="81"/>
      <c r="KQS62" s="81"/>
      <c r="KQT62" s="81"/>
      <c r="KQU62" s="81"/>
      <c r="KQV62" s="81"/>
      <c r="KQW62" s="81"/>
      <c r="KQX62" s="81"/>
      <c r="KQY62" s="81"/>
      <c r="KQZ62" s="81"/>
      <c r="KRA62" s="81"/>
      <c r="KRB62" s="81"/>
      <c r="KRC62" s="81"/>
      <c r="KRD62" s="81"/>
      <c r="KRE62" s="81"/>
      <c r="KRF62" s="81"/>
      <c r="KRG62" s="81"/>
      <c r="KRH62" s="81"/>
      <c r="KRI62" s="81"/>
      <c r="KRJ62" s="81"/>
      <c r="KRK62" s="81"/>
      <c r="KRL62" s="81"/>
      <c r="KRM62" s="81"/>
      <c r="KRN62" s="81"/>
      <c r="KRO62" s="81"/>
      <c r="KRP62" s="81"/>
      <c r="KRQ62" s="81"/>
      <c r="KRR62" s="81"/>
      <c r="KRS62" s="81"/>
      <c r="KRT62" s="81"/>
      <c r="KRU62" s="81"/>
      <c r="KRV62" s="81"/>
      <c r="KRW62" s="81"/>
      <c r="KRX62" s="81"/>
      <c r="KRY62" s="81"/>
      <c r="KRZ62" s="81"/>
      <c r="KSA62" s="81"/>
      <c r="KSB62" s="81"/>
      <c r="KSC62" s="81"/>
      <c r="KSD62" s="81"/>
      <c r="KSE62" s="81"/>
      <c r="KSF62" s="81"/>
      <c r="KSG62" s="81"/>
      <c r="KSH62" s="81"/>
      <c r="KSI62" s="81"/>
      <c r="KSJ62" s="81"/>
      <c r="KSK62" s="81"/>
      <c r="KSL62" s="81"/>
      <c r="KSM62" s="81"/>
      <c r="KSN62" s="81"/>
      <c r="KSO62" s="81"/>
      <c r="KSP62" s="81"/>
      <c r="KSQ62" s="81"/>
      <c r="KSR62" s="81"/>
      <c r="KSS62" s="81"/>
      <c r="KST62" s="81"/>
      <c r="KSU62" s="81"/>
      <c r="KSV62" s="81"/>
      <c r="KSW62" s="81"/>
      <c r="KSX62" s="81"/>
      <c r="KSY62" s="81"/>
      <c r="KSZ62" s="81"/>
      <c r="KTA62" s="81"/>
      <c r="KTB62" s="81"/>
      <c r="KTC62" s="81"/>
      <c r="KTD62" s="81"/>
      <c r="KTE62" s="81"/>
      <c r="KTF62" s="81"/>
      <c r="KTG62" s="81"/>
      <c r="KTH62" s="81"/>
      <c r="KTI62" s="81"/>
      <c r="KTJ62" s="81"/>
      <c r="KTK62" s="81"/>
      <c r="KTL62" s="81"/>
      <c r="KTM62" s="81"/>
      <c r="KTN62" s="81"/>
      <c r="KTO62" s="81"/>
      <c r="KTP62" s="81"/>
      <c r="KTQ62" s="81"/>
      <c r="KTR62" s="81"/>
      <c r="KTS62" s="81"/>
      <c r="KTT62" s="81"/>
      <c r="KTU62" s="81"/>
      <c r="KTV62" s="81"/>
      <c r="KTW62" s="81"/>
      <c r="KTX62" s="81"/>
      <c r="KTY62" s="81"/>
      <c r="KTZ62" s="81"/>
      <c r="KUA62" s="81"/>
      <c r="KUB62" s="81"/>
      <c r="KUC62" s="81"/>
      <c r="KUD62" s="81"/>
      <c r="KUE62" s="81"/>
      <c r="KUF62" s="81"/>
      <c r="KUG62" s="81"/>
      <c r="KUH62" s="81"/>
      <c r="KUI62" s="81"/>
      <c r="KUJ62" s="81"/>
      <c r="KUK62" s="81"/>
      <c r="KUL62" s="81"/>
      <c r="KUM62" s="81"/>
      <c r="KUN62" s="81"/>
      <c r="KUO62" s="81"/>
      <c r="KUP62" s="81"/>
      <c r="KUQ62" s="81"/>
      <c r="KUR62" s="81"/>
      <c r="KUS62" s="81"/>
      <c r="KUT62" s="81"/>
      <c r="KUU62" s="81"/>
      <c r="KUV62" s="81"/>
      <c r="KUW62" s="81"/>
      <c r="KUX62" s="81"/>
      <c r="KUY62" s="81"/>
      <c r="KUZ62" s="81"/>
      <c r="KVA62" s="81"/>
      <c r="KVB62" s="81"/>
      <c r="KVC62" s="81"/>
      <c r="KVD62" s="81"/>
      <c r="KVE62" s="81"/>
      <c r="KVF62" s="81"/>
      <c r="KVG62" s="81"/>
      <c r="KVH62" s="81"/>
      <c r="KVI62" s="81"/>
      <c r="KVJ62" s="81"/>
      <c r="KVK62" s="81"/>
      <c r="KVL62" s="81"/>
      <c r="KVM62" s="81"/>
      <c r="KVN62" s="81"/>
      <c r="KVO62" s="81"/>
      <c r="KVP62" s="81"/>
      <c r="KVQ62" s="81"/>
      <c r="KVR62" s="81"/>
      <c r="KVS62" s="81"/>
      <c r="KVT62" s="81"/>
      <c r="KVU62" s="81"/>
      <c r="KVV62" s="81"/>
      <c r="KVW62" s="81"/>
      <c r="KVX62" s="81"/>
      <c r="KVY62" s="81"/>
      <c r="KVZ62" s="81"/>
      <c r="KWA62" s="81"/>
      <c r="KWB62" s="81"/>
      <c r="KWC62" s="81"/>
      <c r="KWD62" s="81"/>
      <c r="KWE62" s="81"/>
      <c r="KWF62" s="81"/>
      <c r="KWG62" s="81"/>
      <c r="KWH62" s="81"/>
      <c r="KWI62" s="81"/>
      <c r="KWJ62" s="81"/>
      <c r="KWK62" s="81"/>
      <c r="KWL62" s="81"/>
      <c r="KWM62" s="81"/>
      <c r="KWN62" s="81"/>
      <c r="KWO62" s="81"/>
      <c r="KWP62" s="81"/>
      <c r="KWQ62" s="81"/>
      <c r="KWR62" s="81"/>
      <c r="KWS62" s="81"/>
      <c r="KWT62" s="81"/>
      <c r="KWU62" s="81"/>
      <c r="KWV62" s="81"/>
      <c r="KWW62" s="81"/>
      <c r="KWX62" s="81"/>
      <c r="KWY62" s="81"/>
      <c r="KWZ62" s="81"/>
      <c r="KXA62" s="81"/>
      <c r="KXB62" s="81"/>
      <c r="KXC62" s="81"/>
      <c r="KXD62" s="81"/>
      <c r="KXE62" s="81"/>
      <c r="KXF62" s="81"/>
      <c r="KXG62" s="81"/>
      <c r="KXH62" s="81"/>
      <c r="KXI62" s="81"/>
      <c r="KXJ62" s="81"/>
      <c r="KXK62" s="81"/>
      <c r="KXL62" s="81"/>
      <c r="KXM62" s="81"/>
      <c r="KXN62" s="81"/>
      <c r="KXO62" s="81"/>
      <c r="KXP62" s="81"/>
      <c r="KXQ62" s="81"/>
      <c r="KXR62" s="81"/>
      <c r="KXS62" s="81"/>
      <c r="KXT62" s="81"/>
      <c r="KXU62" s="81"/>
      <c r="KXV62" s="81"/>
      <c r="KXW62" s="81"/>
      <c r="KXX62" s="81"/>
      <c r="KXY62" s="81"/>
      <c r="KXZ62" s="81"/>
      <c r="KYA62" s="81"/>
      <c r="KYB62" s="81"/>
      <c r="KYC62" s="81"/>
      <c r="KYD62" s="81"/>
      <c r="KYE62" s="81"/>
      <c r="KYF62" s="81"/>
      <c r="KYG62" s="81"/>
      <c r="KYH62" s="81"/>
      <c r="KYI62" s="81"/>
      <c r="KYJ62" s="81"/>
      <c r="KYK62" s="81"/>
      <c r="KYL62" s="81"/>
      <c r="KYM62" s="81"/>
      <c r="KYN62" s="81"/>
      <c r="KYO62" s="81"/>
      <c r="KYP62" s="81"/>
      <c r="KYQ62" s="81"/>
      <c r="KYR62" s="81"/>
      <c r="KYS62" s="81"/>
      <c r="KYT62" s="81"/>
      <c r="KYU62" s="81"/>
      <c r="KYV62" s="81"/>
      <c r="KYW62" s="81"/>
      <c r="KYX62" s="81"/>
      <c r="KYY62" s="81"/>
      <c r="KYZ62" s="81"/>
      <c r="KZA62" s="81"/>
      <c r="KZB62" s="81"/>
      <c r="KZC62" s="81"/>
      <c r="KZD62" s="81"/>
      <c r="KZE62" s="81"/>
      <c r="KZF62" s="81"/>
      <c r="KZG62" s="81"/>
      <c r="KZH62" s="81"/>
      <c r="KZI62" s="81"/>
      <c r="KZJ62" s="81"/>
      <c r="KZK62" s="81"/>
      <c r="KZL62" s="81"/>
      <c r="KZM62" s="81"/>
      <c r="KZN62" s="81"/>
      <c r="KZO62" s="81"/>
      <c r="KZP62" s="81"/>
      <c r="KZQ62" s="81"/>
      <c r="KZR62" s="81"/>
      <c r="KZS62" s="81"/>
      <c r="KZT62" s="81"/>
      <c r="KZU62" s="81"/>
      <c r="KZV62" s="81"/>
      <c r="KZW62" s="81"/>
      <c r="KZX62" s="81"/>
      <c r="KZY62" s="81"/>
      <c r="KZZ62" s="81"/>
      <c r="LAA62" s="81"/>
      <c r="LAB62" s="81"/>
      <c r="LAC62" s="81"/>
      <c r="LAD62" s="81"/>
      <c r="LAE62" s="81"/>
      <c r="LAF62" s="81"/>
      <c r="LAG62" s="81"/>
      <c r="LAH62" s="81"/>
      <c r="LAI62" s="81"/>
      <c r="LAJ62" s="81"/>
      <c r="LAK62" s="81"/>
      <c r="LAL62" s="81"/>
      <c r="LAM62" s="81"/>
      <c r="LAN62" s="81"/>
      <c r="LAO62" s="81"/>
      <c r="LAP62" s="81"/>
      <c r="LAQ62" s="81"/>
      <c r="LAR62" s="81"/>
      <c r="LAS62" s="81"/>
      <c r="LAT62" s="81"/>
      <c r="LAU62" s="81"/>
      <c r="LAV62" s="81"/>
      <c r="LAW62" s="81"/>
      <c r="LAX62" s="81"/>
      <c r="LAY62" s="81"/>
      <c r="LAZ62" s="81"/>
      <c r="LBA62" s="81"/>
      <c r="LBB62" s="81"/>
      <c r="LBC62" s="81"/>
      <c r="LBD62" s="81"/>
      <c r="LBE62" s="81"/>
      <c r="LBF62" s="81"/>
      <c r="LBG62" s="81"/>
      <c r="LBH62" s="81"/>
      <c r="LBI62" s="81"/>
      <c r="LBJ62" s="81"/>
      <c r="LBK62" s="81"/>
      <c r="LBL62" s="81"/>
      <c r="LBM62" s="81"/>
      <c r="LBN62" s="81"/>
      <c r="LBO62" s="81"/>
      <c r="LBP62" s="81"/>
      <c r="LBQ62" s="81"/>
      <c r="LBR62" s="81"/>
      <c r="LBS62" s="81"/>
      <c r="LBT62" s="81"/>
      <c r="LBU62" s="81"/>
      <c r="LBV62" s="81"/>
      <c r="LBW62" s="81"/>
      <c r="LBX62" s="81"/>
      <c r="LBY62" s="81"/>
      <c r="LBZ62" s="81"/>
      <c r="LCA62" s="81"/>
      <c r="LCB62" s="81"/>
      <c r="LCC62" s="81"/>
      <c r="LCD62" s="81"/>
      <c r="LCE62" s="81"/>
      <c r="LCF62" s="81"/>
      <c r="LCG62" s="81"/>
      <c r="LCH62" s="81"/>
      <c r="LCI62" s="81"/>
      <c r="LCJ62" s="81"/>
      <c r="LCK62" s="81"/>
      <c r="LCL62" s="81"/>
      <c r="LCM62" s="81"/>
      <c r="LCN62" s="81"/>
      <c r="LCO62" s="81"/>
      <c r="LCP62" s="81"/>
      <c r="LCQ62" s="81"/>
      <c r="LCR62" s="81"/>
      <c r="LCS62" s="81"/>
      <c r="LCT62" s="81"/>
      <c r="LCU62" s="81"/>
      <c r="LCV62" s="81"/>
      <c r="LCW62" s="81"/>
      <c r="LCX62" s="81"/>
      <c r="LCY62" s="81"/>
      <c r="LCZ62" s="81"/>
      <c r="LDA62" s="81"/>
      <c r="LDB62" s="81"/>
      <c r="LDC62" s="81"/>
      <c r="LDD62" s="81"/>
      <c r="LDE62" s="81"/>
      <c r="LDF62" s="81"/>
      <c r="LDG62" s="81"/>
      <c r="LDH62" s="81"/>
      <c r="LDI62" s="81"/>
      <c r="LDJ62" s="81"/>
      <c r="LDK62" s="81"/>
      <c r="LDL62" s="81"/>
      <c r="LDM62" s="81"/>
      <c r="LDN62" s="81"/>
      <c r="LDO62" s="81"/>
      <c r="LDP62" s="81"/>
      <c r="LDQ62" s="81"/>
      <c r="LDR62" s="81"/>
      <c r="LDS62" s="81"/>
      <c r="LDT62" s="81"/>
      <c r="LDU62" s="81"/>
      <c r="LDV62" s="81"/>
      <c r="LDW62" s="81"/>
      <c r="LDX62" s="81"/>
      <c r="LDY62" s="81"/>
      <c r="LDZ62" s="81"/>
      <c r="LEA62" s="81"/>
      <c r="LEB62" s="81"/>
      <c r="LEC62" s="81"/>
      <c r="LED62" s="81"/>
      <c r="LEE62" s="81"/>
      <c r="LEF62" s="81"/>
      <c r="LEG62" s="81"/>
      <c r="LEH62" s="81"/>
      <c r="LEI62" s="81"/>
      <c r="LEJ62" s="81"/>
      <c r="LEK62" s="81"/>
      <c r="LEL62" s="81"/>
      <c r="LEM62" s="81"/>
      <c r="LEN62" s="81"/>
      <c r="LEO62" s="81"/>
      <c r="LEP62" s="81"/>
      <c r="LEQ62" s="81"/>
      <c r="LER62" s="81"/>
      <c r="LES62" s="81"/>
      <c r="LET62" s="81"/>
      <c r="LEU62" s="81"/>
      <c r="LEV62" s="81"/>
      <c r="LEW62" s="81"/>
      <c r="LEX62" s="81"/>
      <c r="LEY62" s="81"/>
      <c r="LEZ62" s="81"/>
      <c r="LFA62" s="81"/>
      <c r="LFB62" s="81"/>
      <c r="LFC62" s="81"/>
      <c r="LFD62" s="81"/>
      <c r="LFE62" s="81"/>
      <c r="LFF62" s="81"/>
      <c r="LFG62" s="81"/>
      <c r="LFH62" s="81"/>
      <c r="LFI62" s="81"/>
      <c r="LFJ62" s="81"/>
      <c r="LFK62" s="81"/>
      <c r="LFL62" s="81"/>
      <c r="LFM62" s="81"/>
      <c r="LFN62" s="81"/>
      <c r="LFO62" s="81"/>
      <c r="LFP62" s="81"/>
      <c r="LFQ62" s="81"/>
      <c r="LFR62" s="81"/>
      <c r="LFS62" s="81"/>
      <c r="LFT62" s="81"/>
      <c r="LFU62" s="81"/>
      <c r="LFV62" s="81"/>
      <c r="LFW62" s="81"/>
      <c r="LFX62" s="81"/>
      <c r="LFY62" s="81"/>
      <c r="LFZ62" s="81"/>
      <c r="LGA62" s="81"/>
      <c r="LGB62" s="81"/>
      <c r="LGC62" s="81"/>
      <c r="LGD62" s="81"/>
      <c r="LGE62" s="81"/>
      <c r="LGF62" s="81"/>
      <c r="LGG62" s="81"/>
      <c r="LGH62" s="81"/>
      <c r="LGI62" s="81"/>
      <c r="LGJ62" s="81"/>
      <c r="LGK62" s="81"/>
      <c r="LGL62" s="81"/>
      <c r="LGM62" s="81"/>
      <c r="LGN62" s="81"/>
      <c r="LGO62" s="81"/>
      <c r="LGP62" s="81"/>
      <c r="LGQ62" s="81"/>
      <c r="LGR62" s="81"/>
      <c r="LGS62" s="81"/>
      <c r="LGT62" s="81"/>
      <c r="LGU62" s="81"/>
      <c r="LGV62" s="81"/>
      <c r="LGW62" s="81"/>
      <c r="LGX62" s="81"/>
      <c r="LGY62" s="81"/>
      <c r="LGZ62" s="81"/>
      <c r="LHA62" s="81"/>
      <c r="LHB62" s="81"/>
      <c r="LHC62" s="81"/>
      <c r="LHD62" s="81"/>
      <c r="LHE62" s="81"/>
      <c r="LHF62" s="81"/>
      <c r="LHG62" s="81"/>
      <c r="LHH62" s="81"/>
      <c r="LHI62" s="81"/>
      <c r="LHJ62" s="81"/>
      <c r="LHK62" s="81"/>
      <c r="LHL62" s="81"/>
      <c r="LHM62" s="81"/>
      <c r="LHN62" s="81"/>
      <c r="LHO62" s="81"/>
      <c r="LHP62" s="81"/>
      <c r="LHQ62" s="81"/>
      <c r="LHR62" s="81"/>
      <c r="LHS62" s="81"/>
      <c r="LHT62" s="81"/>
      <c r="LHU62" s="81"/>
      <c r="LHV62" s="81"/>
      <c r="LHW62" s="81"/>
      <c r="LHX62" s="81"/>
      <c r="LHY62" s="81"/>
      <c r="LHZ62" s="81"/>
      <c r="LIA62" s="81"/>
      <c r="LIB62" s="81"/>
      <c r="LIC62" s="81"/>
      <c r="LID62" s="81"/>
      <c r="LIE62" s="81"/>
      <c r="LIF62" s="81"/>
      <c r="LIG62" s="81"/>
      <c r="LIH62" s="81"/>
      <c r="LII62" s="81"/>
      <c r="LIJ62" s="81"/>
      <c r="LIK62" s="81"/>
      <c r="LIL62" s="81"/>
      <c r="LIM62" s="81"/>
      <c r="LIN62" s="81"/>
      <c r="LIO62" s="81"/>
      <c r="LIP62" s="81"/>
      <c r="LIQ62" s="81"/>
      <c r="LIR62" s="81"/>
      <c r="LIS62" s="81"/>
      <c r="LIT62" s="81"/>
      <c r="LIU62" s="81"/>
      <c r="LIV62" s="81"/>
      <c r="LIW62" s="81"/>
      <c r="LIX62" s="81"/>
      <c r="LIY62" s="81"/>
      <c r="LIZ62" s="81"/>
      <c r="LJA62" s="81"/>
      <c r="LJB62" s="81"/>
      <c r="LJC62" s="81"/>
      <c r="LJD62" s="81"/>
      <c r="LJE62" s="81"/>
      <c r="LJF62" s="81"/>
      <c r="LJG62" s="81"/>
      <c r="LJH62" s="81"/>
      <c r="LJI62" s="81"/>
      <c r="LJJ62" s="81"/>
      <c r="LJK62" s="81"/>
      <c r="LJL62" s="81"/>
      <c r="LJM62" s="81"/>
      <c r="LJN62" s="81"/>
      <c r="LJO62" s="81"/>
      <c r="LJP62" s="81"/>
      <c r="LJQ62" s="81"/>
      <c r="LJR62" s="81"/>
      <c r="LJS62" s="81"/>
      <c r="LJT62" s="81"/>
      <c r="LJU62" s="81"/>
      <c r="LJV62" s="81"/>
      <c r="LJW62" s="81"/>
      <c r="LJX62" s="81"/>
      <c r="LJY62" s="81"/>
      <c r="LJZ62" s="81"/>
      <c r="LKA62" s="81"/>
      <c r="LKB62" s="81"/>
      <c r="LKC62" s="81"/>
      <c r="LKD62" s="81"/>
      <c r="LKE62" s="81"/>
      <c r="LKF62" s="81"/>
      <c r="LKG62" s="81"/>
      <c r="LKH62" s="81"/>
      <c r="LKI62" s="81"/>
      <c r="LKJ62" s="81"/>
      <c r="LKK62" s="81"/>
      <c r="LKL62" s="81"/>
      <c r="LKM62" s="81"/>
      <c r="LKN62" s="81"/>
      <c r="LKO62" s="81"/>
      <c r="LKP62" s="81"/>
      <c r="LKQ62" s="81"/>
      <c r="LKR62" s="81"/>
      <c r="LKS62" s="81"/>
      <c r="LKT62" s="81"/>
      <c r="LKU62" s="81"/>
      <c r="LKV62" s="81"/>
      <c r="LKW62" s="81"/>
      <c r="LKX62" s="81"/>
      <c r="LKY62" s="81"/>
      <c r="LKZ62" s="81"/>
      <c r="LLA62" s="81"/>
      <c r="LLB62" s="81"/>
      <c r="LLC62" s="81"/>
      <c r="LLD62" s="81"/>
      <c r="LLE62" s="81"/>
      <c r="LLF62" s="81"/>
      <c r="LLG62" s="81"/>
      <c r="LLH62" s="81"/>
      <c r="LLI62" s="81"/>
      <c r="LLJ62" s="81"/>
      <c r="LLK62" s="81"/>
      <c r="LLL62" s="81"/>
      <c r="LLM62" s="81"/>
      <c r="LLN62" s="81"/>
      <c r="LLO62" s="81"/>
      <c r="LLP62" s="81"/>
      <c r="LLQ62" s="81"/>
      <c r="LLR62" s="81"/>
      <c r="LLS62" s="81"/>
      <c r="LLT62" s="81"/>
      <c r="LLU62" s="81"/>
      <c r="LLV62" s="81"/>
      <c r="LLW62" s="81"/>
      <c r="LLX62" s="81"/>
      <c r="LLY62" s="81"/>
      <c r="LLZ62" s="81"/>
      <c r="LMA62" s="81"/>
      <c r="LMB62" s="81"/>
      <c r="LMC62" s="81"/>
      <c r="LMD62" s="81"/>
      <c r="LME62" s="81"/>
      <c r="LMF62" s="81"/>
      <c r="LMG62" s="81"/>
      <c r="LMH62" s="81"/>
      <c r="LMI62" s="81"/>
      <c r="LMJ62" s="81"/>
      <c r="LMK62" s="81"/>
      <c r="LML62" s="81"/>
      <c r="LMM62" s="81"/>
      <c r="LMN62" s="81"/>
      <c r="LMO62" s="81"/>
      <c r="LMP62" s="81"/>
      <c r="LMQ62" s="81"/>
      <c r="LMR62" s="81"/>
      <c r="LMS62" s="81"/>
      <c r="LMT62" s="81"/>
      <c r="LMU62" s="81"/>
      <c r="LMV62" s="81"/>
      <c r="LMW62" s="81"/>
      <c r="LMX62" s="81"/>
      <c r="LMY62" s="81"/>
      <c r="LMZ62" s="81"/>
      <c r="LNA62" s="81"/>
      <c r="LNB62" s="81"/>
      <c r="LNC62" s="81"/>
      <c r="LND62" s="81"/>
      <c r="LNE62" s="81"/>
      <c r="LNF62" s="81"/>
      <c r="LNG62" s="81"/>
      <c r="LNH62" s="81"/>
      <c r="LNI62" s="81"/>
      <c r="LNJ62" s="81"/>
      <c r="LNK62" s="81"/>
      <c r="LNL62" s="81"/>
      <c r="LNM62" s="81"/>
      <c r="LNN62" s="81"/>
      <c r="LNO62" s="81"/>
      <c r="LNP62" s="81"/>
      <c r="LNQ62" s="81"/>
      <c r="LNR62" s="81"/>
      <c r="LNS62" s="81"/>
      <c r="LNT62" s="81"/>
      <c r="LNU62" s="81"/>
      <c r="LNV62" s="81"/>
      <c r="LNW62" s="81"/>
      <c r="LNX62" s="81"/>
      <c r="LNY62" s="81"/>
      <c r="LNZ62" s="81"/>
      <c r="LOA62" s="81"/>
      <c r="LOB62" s="81"/>
      <c r="LOC62" s="81"/>
      <c r="LOD62" s="81"/>
      <c r="LOE62" s="81"/>
      <c r="LOF62" s="81"/>
      <c r="LOG62" s="81"/>
      <c r="LOH62" s="81"/>
      <c r="LOI62" s="81"/>
      <c r="LOJ62" s="81"/>
      <c r="LOK62" s="81"/>
      <c r="LOL62" s="81"/>
      <c r="LOM62" s="81"/>
      <c r="LON62" s="81"/>
      <c r="LOO62" s="81"/>
      <c r="LOP62" s="81"/>
      <c r="LOQ62" s="81"/>
      <c r="LOR62" s="81"/>
      <c r="LOS62" s="81"/>
      <c r="LOT62" s="81"/>
      <c r="LOU62" s="81"/>
      <c r="LOV62" s="81"/>
      <c r="LOW62" s="81"/>
      <c r="LOX62" s="81"/>
      <c r="LOY62" s="81"/>
      <c r="LOZ62" s="81"/>
      <c r="LPA62" s="81"/>
      <c r="LPB62" s="81"/>
      <c r="LPC62" s="81"/>
      <c r="LPD62" s="81"/>
      <c r="LPE62" s="81"/>
      <c r="LPF62" s="81"/>
      <c r="LPG62" s="81"/>
      <c r="LPH62" s="81"/>
      <c r="LPI62" s="81"/>
      <c r="LPJ62" s="81"/>
      <c r="LPK62" s="81"/>
      <c r="LPL62" s="81"/>
      <c r="LPM62" s="81"/>
      <c r="LPN62" s="81"/>
      <c r="LPO62" s="81"/>
      <c r="LPP62" s="81"/>
      <c r="LPQ62" s="81"/>
      <c r="LPR62" s="81"/>
      <c r="LPS62" s="81"/>
      <c r="LPT62" s="81"/>
      <c r="LPU62" s="81"/>
      <c r="LPV62" s="81"/>
      <c r="LPW62" s="81"/>
      <c r="LPX62" s="81"/>
      <c r="LPY62" s="81"/>
      <c r="LPZ62" s="81"/>
      <c r="LQA62" s="81"/>
      <c r="LQB62" s="81"/>
      <c r="LQC62" s="81"/>
      <c r="LQD62" s="81"/>
      <c r="LQE62" s="81"/>
      <c r="LQF62" s="81"/>
      <c r="LQG62" s="81"/>
      <c r="LQH62" s="81"/>
      <c r="LQI62" s="81"/>
      <c r="LQJ62" s="81"/>
      <c r="LQK62" s="81"/>
      <c r="LQL62" s="81"/>
      <c r="LQM62" s="81"/>
      <c r="LQN62" s="81"/>
      <c r="LQO62" s="81"/>
      <c r="LQP62" s="81"/>
      <c r="LQQ62" s="81"/>
      <c r="LQR62" s="81"/>
      <c r="LQS62" s="81"/>
      <c r="LQT62" s="81"/>
      <c r="LQU62" s="81"/>
      <c r="LQV62" s="81"/>
      <c r="LQW62" s="81"/>
      <c r="LQX62" s="81"/>
      <c r="LQY62" s="81"/>
      <c r="LQZ62" s="81"/>
      <c r="LRA62" s="81"/>
      <c r="LRB62" s="81"/>
      <c r="LRC62" s="81"/>
      <c r="LRD62" s="81"/>
      <c r="LRE62" s="81"/>
      <c r="LRF62" s="81"/>
      <c r="LRG62" s="81"/>
      <c r="LRH62" s="81"/>
      <c r="LRI62" s="81"/>
      <c r="LRJ62" s="81"/>
      <c r="LRK62" s="81"/>
      <c r="LRL62" s="81"/>
      <c r="LRM62" s="81"/>
      <c r="LRN62" s="81"/>
      <c r="LRO62" s="81"/>
      <c r="LRP62" s="81"/>
      <c r="LRQ62" s="81"/>
      <c r="LRR62" s="81"/>
      <c r="LRS62" s="81"/>
      <c r="LRT62" s="81"/>
      <c r="LRU62" s="81"/>
      <c r="LRV62" s="81"/>
      <c r="LRW62" s="81"/>
      <c r="LRX62" s="81"/>
      <c r="LRY62" s="81"/>
      <c r="LRZ62" s="81"/>
      <c r="LSA62" s="81"/>
      <c r="LSB62" s="81"/>
      <c r="LSC62" s="81"/>
      <c r="LSD62" s="81"/>
      <c r="LSE62" s="81"/>
      <c r="LSF62" s="81"/>
      <c r="LSG62" s="81"/>
      <c r="LSH62" s="81"/>
      <c r="LSI62" s="81"/>
      <c r="LSJ62" s="81"/>
      <c r="LSK62" s="81"/>
      <c r="LSL62" s="81"/>
      <c r="LSM62" s="81"/>
      <c r="LSN62" s="81"/>
      <c r="LSO62" s="81"/>
      <c r="LSP62" s="81"/>
      <c r="LSQ62" s="81"/>
      <c r="LSR62" s="81"/>
      <c r="LSS62" s="81"/>
      <c r="LST62" s="81"/>
      <c r="LSU62" s="81"/>
      <c r="LSV62" s="81"/>
      <c r="LSW62" s="81"/>
      <c r="LSX62" s="81"/>
      <c r="LSY62" s="81"/>
      <c r="LSZ62" s="81"/>
      <c r="LTA62" s="81"/>
      <c r="LTB62" s="81"/>
      <c r="LTC62" s="81"/>
      <c r="LTD62" s="81"/>
      <c r="LTE62" s="81"/>
      <c r="LTF62" s="81"/>
      <c r="LTG62" s="81"/>
      <c r="LTH62" s="81"/>
      <c r="LTI62" s="81"/>
      <c r="LTJ62" s="81"/>
      <c r="LTK62" s="81"/>
      <c r="LTL62" s="81"/>
      <c r="LTM62" s="81"/>
      <c r="LTN62" s="81"/>
      <c r="LTO62" s="81"/>
      <c r="LTP62" s="81"/>
      <c r="LTQ62" s="81"/>
      <c r="LTR62" s="81"/>
      <c r="LTS62" s="81"/>
      <c r="LTT62" s="81"/>
      <c r="LTU62" s="81"/>
      <c r="LTV62" s="81"/>
      <c r="LTW62" s="81"/>
      <c r="LTX62" s="81"/>
      <c r="LTY62" s="81"/>
      <c r="LTZ62" s="81"/>
      <c r="LUA62" s="81"/>
      <c r="LUB62" s="81"/>
      <c r="LUC62" s="81"/>
      <c r="LUD62" s="81"/>
      <c r="LUE62" s="81"/>
      <c r="LUF62" s="81"/>
      <c r="LUG62" s="81"/>
      <c r="LUH62" s="81"/>
      <c r="LUI62" s="81"/>
      <c r="LUJ62" s="81"/>
      <c r="LUK62" s="81"/>
      <c r="LUL62" s="81"/>
      <c r="LUM62" s="81"/>
      <c r="LUN62" s="81"/>
      <c r="LUO62" s="81"/>
      <c r="LUP62" s="81"/>
      <c r="LUQ62" s="81"/>
      <c r="LUR62" s="81"/>
      <c r="LUS62" s="81"/>
      <c r="LUT62" s="81"/>
      <c r="LUU62" s="81"/>
      <c r="LUV62" s="81"/>
      <c r="LUW62" s="81"/>
      <c r="LUX62" s="81"/>
      <c r="LUY62" s="81"/>
      <c r="LUZ62" s="81"/>
      <c r="LVA62" s="81"/>
      <c r="LVB62" s="81"/>
      <c r="LVC62" s="81"/>
      <c r="LVD62" s="81"/>
      <c r="LVE62" s="81"/>
      <c r="LVF62" s="81"/>
      <c r="LVG62" s="81"/>
      <c r="LVH62" s="81"/>
      <c r="LVI62" s="81"/>
      <c r="LVJ62" s="81"/>
      <c r="LVK62" s="81"/>
      <c r="LVL62" s="81"/>
      <c r="LVM62" s="81"/>
      <c r="LVN62" s="81"/>
      <c r="LVO62" s="81"/>
      <c r="LVP62" s="81"/>
      <c r="LVQ62" s="81"/>
      <c r="LVR62" s="81"/>
      <c r="LVS62" s="81"/>
      <c r="LVT62" s="81"/>
      <c r="LVU62" s="81"/>
      <c r="LVV62" s="81"/>
      <c r="LVW62" s="81"/>
      <c r="LVX62" s="81"/>
      <c r="LVY62" s="81"/>
      <c r="LVZ62" s="81"/>
      <c r="LWA62" s="81"/>
      <c r="LWB62" s="81"/>
      <c r="LWC62" s="81"/>
      <c r="LWD62" s="81"/>
      <c r="LWE62" s="81"/>
      <c r="LWF62" s="81"/>
      <c r="LWG62" s="81"/>
      <c r="LWH62" s="81"/>
      <c r="LWI62" s="81"/>
      <c r="LWJ62" s="81"/>
      <c r="LWK62" s="81"/>
      <c r="LWL62" s="81"/>
      <c r="LWM62" s="81"/>
      <c r="LWN62" s="81"/>
      <c r="LWO62" s="81"/>
      <c r="LWP62" s="81"/>
      <c r="LWQ62" s="81"/>
      <c r="LWR62" s="81"/>
      <c r="LWS62" s="81"/>
      <c r="LWT62" s="81"/>
      <c r="LWU62" s="81"/>
      <c r="LWV62" s="81"/>
      <c r="LWW62" s="81"/>
      <c r="LWX62" s="81"/>
      <c r="LWY62" s="81"/>
      <c r="LWZ62" s="81"/>
      <c r="LXA62" s="81"/>
      <c r="LXB62" s="81"/>
      <c r="LXC62" s="81"/>
      <c r="LXD62" s="81"/>
      <c r="LXE62" s="81"/>
      <c r="LXF62" s="81"/>
      <c r="LXG62" s="81"/>
      <c r="LXH62" s="81"/>
      <c r="LXI62" s="81"/>
      <c r="LXJ62" s="81"/>
      <c r="LXK62" s="81"/>
      <c r="LXL62" s="81"/>
      <c r="LXM62" s="81"/>
      <c r="LXN62" s="81"/>
      <c r="LXO62" s="81"/>
      <c r="LXP62" s="81"/>
      <c r="LXQ62" s="81"/>
      <c r="LXR62" s="81"/>
      <c r="LXS62" s="81"/>
      <c r="LXT62" s="81"/>
      <c r="LXU62" s="81"/>
      <c r="LXV62" s="81"/>
      <c r="LXW62" s="81"/>
      <c r="LXX62" s="81"/>
      <c r="LXY62" s="81"/>
      <c r="LXZ62" s="81"/>
      <c r="LYA62" s="81"/>
      <c r="LYB62" s="81"/>
      <c r="LYC62" s="81"/>
      <c r="LYD62" s="81"/>
      <c r="LYE62" s="81"/>
      <c r="LYF62" s="81"/>
      <c r="LYG62" s="81"/>
      <c r="LYH62" s="81"/>
      <c r="LYI62" s="81"/>
      <c r="LYJ62" s="81"/>
      <c r="LYK62" s="81"/>
      <c r="LYL62" s="81"/>
      <c r="LYM62" s="81"/>
      <c r="LYN62" s="81"/>
      <c r="LYO62" s="81"/>
      <c r="LYP62" s="81"/>
      <c r="LYQ62" s="81"/>
      <c r="LYR62" s="81"/>
      <c r="LYS62" s="81"/>
      <c r="LYT62" s="81"/>
      <c r="LYU62" s="81"/>
      <c r="LYV62" s="81"/>
      <c r="LYW62" s="81"/>
      <c r="LYX62" s="81"/>
      <c r="LYY62" s="81"/>
      <c r="LYZ62" s="81"/>
      <c r="LZA62" s="81"/>
      <c r="LZB62" s="81"/>
      <c r="LZC62" s="81"/>
      <c r="LZD62" s="81"/>
      <c r="LZE62" s="81"/>
      <c r="LZF62" s="81"/>
      <c r="LZG62" s="81"/>
      <c r="LZH62" s="81"/>
      <c r="LZI62" s="81"/>
      <c r="LZJ62" s="81"/>
      <c r="LZK62" s="81"/>
      <c r="LZL62" s="81"/>
      <c r="LZM62" s="81"/>
      <c r="LZN62" s="81"/>
      <c r="LZO62" s="81"/>
      <c r="LZP62" s="81"/>
      <c r="LZQ62" s="81"/>
      <c r="LZR62" s="81"/>
      <c r="LZS62" s="81"/>
      <c r="LZT62" s="81"/>
      <c r="LZU62" s="81"/>
      <c r="LZV62" s="81"/>
      <c r="LZW62" s="81"/>
      <c r="LZX62" s="81"/>
      <c r="LZY62" s="81"/>
      <c r="LZZ62" s="81"/>
      <c r="MAA62" s="81"/>
      <c r="MAB62" s="81"/>
      <c r="MAC62" s="81"/>
      <c r="MAD62" s="81"/>
      <c r="MAE62" s="81"/>
      <c r="MAF62" s="81"/>
      <c r="MAG62" s="81"/>
      <c r="MAH62" s="81"/>
      <c r="MAI62" s="81"/>
      <c r="MAJ62" s="81"/>
      <c r="MAK62" s="81"/>
      <c r="MAL62" s="81"/>
      <c r="MAM62" s="81"/>
      <c r="MAN62" s="81"/>
      <c r="MAO62" s="81"/>
      <c r="MAP62" s="81"/>
      <c r="MAQ62" s="81"/>
      <c r="MAR62" s="81"/>
      <c r="MAS62" s="81"/>
      <c r="MAT62" s="81"/>
      <c r="MAU62" s="81"/>
      <c r="MAV62" s="81"/>
      <c r="MAW62" s="81"/>
      <c r="MAX62" s="81"/>
      <c r="MAY62" s="81"/>
      <c r="MAZ62" s="81"/>
      <c r="MBA62" s="81"/>
      <c r="MBB62" s="81"/>
      <c r="MBC62" s="81"/>
      <c r="MBD62" s="81"/>
      <c r="MBE62" s="81"/>
      <c r="MBF62" s="81"/>
      <c r="MBG62" s="81"/>
      <c r="MBH62" s="81"/>
      <c r="MBI62" s="81"/>
      <c r="MBJ62" s="81"/>
      <c r="MBK62" s="81"/>
      <c r="MBL62" s="81"/>
      <c r="MBM62" s="81"/>
      <c r="MBN62" s="81"/>
      <c r="MBO62" s="81"/>
      <c r="MBP62" s="81"/>
      <c r="MBQ62" s="81"/>
      <c r="MBR62" s="81"/>
      <c r="MBS62" s="81"/>
      <c r="MBT62" s="81"/>
      <c r="MBU62" s="81"/>
      <c r="MBV62" s="81"/>
      <c r="MBW62" s="81"/>
      <c r="MBX62" s="81"/>
      <c r="MBY62" s="81"/>
      <c r="MBZ62" s="81"/>
      <c r="MCA62" s="81"/>
      <c r="MCB62" s="81"/>
      <c r="MCC62" s="81"/>
      <c r="MCD62" s="81"/>
      <c r="MCE62" s="81"/>
      <c r="MCF62" s="81"/>
      <c r="MCG62" s="81"/>
      <c r="MCH62" s="81"/>
      <c r="MCI62" s="81"/>
      <c r="MCJ62" s="81"/>
      <c r="MCK62" s="81"/>
      <c r="MCL62" s="81"/>
      <c r="MCM62" s="81"/>
      <c r="MCN62" s="81"/>
      <c r="MCO62" s="81"/>
      <c r="MCP62" s="81"/>
      <c r="MCQ62" s="81"/>
      <c r="MCR62" s="81"/>
      <c r="MCS62" s="81"/>
      <c r="MCT62" s="81"/>
      <c r="MCU62" s="81"/>
      <c r="MCV62" s="81"/>
      <c r="MCW62" s="81"/>
      <c r="MCX62" s="81"/>
      <c r="MCY62" s="81"/>
      <c r="MCZ62" s="81"/>
      <c r="MDA62" s="81"/>
      <c r="MDB62" s="81"/>
      <c r="MDC62" s="81"/>
      <c r="MDD62" s="81"/>
      <c r="MDE62" s="81"/>
      <c r="MDF62" s="81"/>
      <c r="MDG62" s="81"/>
      <c r="MDH62" s="81"/>
      <c r="MDI62" s="81"/>
      <c r="MDJ62" s="81"/>
      <c r="MDK62" s="81"/>
      <c r="MDL62" s="81"/>
      <c r="MDM62" s="81"/>
      <c r="MDN62" s="81"/>
      <c r="MDO62" s="81"/>
      <c r="MDP62" s="81"/>
      <c r="MDQ62" s="81"/>
      <c r="MDR62" s="81"/>
      <c r="MDS62" s="81"/>
      <c r="MDT62" s="81"/>
      <c r="MDU62" s="81"/>
      <c r="MDV62" s="81"/>
      <c r="MDW62" s="81"/>
      <c r="MDX62" s="81"/>
      <c r="MDY62" s="81"/>
      <c r="MDZ62" s="81"/>
      <c r="MEA62" s="81"/>
      <c r="MEB62" s="81"/>
      <c r="MEC62" s="81"/>
      <c r="MED62" s="81"/>
      <c r="MEE62" s="81"/>
      <c r="MEF62" s="81"/>
      <c r="MEG62" s="81"/>
      <c r="MEH62" s="81"/>
      <c r="MEI62" s="81"/>
      <c r="MEJ62" s="81"/>
      <c r="MEK62" s="81"/>
      <c r="MEL62" s="81"/>
      <c r="MEM62" s="81"/>
      <c r="MEN62" s="81"/>
      <c r="MEO62" s="81"/>
      <c r="MEP62" s="81"/>
      <c r="MEQ62" s="81"/>
      <c r="MER62" s="81"/>
      <c r="MES62" s="81"/>
      <c r="MET62" s="81"/>
      <c r="MEU62" s="81"/>
      <c r="MEV62" s="81"/>
      <c r="MEW62" s="81"/>
      <c r="MEX62" s="81"/>
      <c r="MEY62" s="81"/>
      <c r="MEZ62" s="81"/>
      <c r="MFA62" s="81"/>
      <c r="MFB62" s="81"/>
      <c r="MFC62" s="81"/>
      <c r="MFD62" s="81"/>
      <c r="MFE62" s="81"/>
      <c r="MFF62" s="81"/>
      <c r="MFG62" s="81"/>
      <c r="MFH62" s="81"/>
      <c r="MFI62" s="81"/>
      <c r="MFJ62" s="81"/>
      <c r="MFK62" s="81"/>
      <c r="MFL62" s="81"/>
      <c r="MFM62" s="81"/>
      <c r="MFN62" s="81"/>
      <c r="MFO62" s="81"/>
      <c r="MFP62" s="81"/>
      <c r="MFQ62" s="81"/>
      <c r="MFR62" s="81"/>
      <c r="MFS62" s="81"/>
      <c r="MFT62" s="81"/>
      <c r="MFU62" s="81"/>
      <c r="MFV62" s="81"/>
      <c r="MFW62" s="81"/>
      <c r="MFX62" s="81"/>
      <c r="MFY62" s="81"/>
      <c r="MFZ62" s="81"/>
      <c r="MGA62" s="81"/>
      <c r="MGB62" s="81"/>
      <c r="MGC62" s="81"/>
      <c r="MGD62" s="81"/>
      <c r="MGE62" s="81"/>
      <c r="MGF62" s="81"/>
      <c r="MGG62" s="81"/>
      <c r="MGH62" s="81"/>
      <c r="MGI62" s="81"/>
      <c r="MGJ62" s="81"/>
      <c r="MGK62" s="81"/>
      <c r="MGL62" s="81"/>
      <c r="MGM62" s="81"/>
      <c r="MGN62" s="81"/>
      <c r="MGO62" s="81"/>
      <c r="MGP62" s="81"/>
      <c r="MGQ62" s="81"/>
      <c r="MGR62" s="81"/>
      <c r="MGS62" s="81"/>
      <c r="MGT62" s="81"/>
      <c r="MGU62" s="81"/>
      <c r="MGV62" s="81"/>
      <c r="MGW62" s="81"/>
      <c r="MGX62" s="81"/>
      <c r="MGY62" s="81"/>
      <c r="MGZ62" s="81"/>
      <c r="MHA62" s="81"/>
      <c r="MHB62" s="81"/>
      <c r="MHC62" s="81"/>
      <c r="MHD62" s="81"/>
      <c r="MHE62" s="81"/>
      <c r="MHF62" s="81"/>
      <c r="MHG62" s="81"/>
      <c r="MHH62" s="81"/>
      <c r="MHI62" s="81"/>
      <c r="MHJ62" s="81"/>
      <c r="MHK62" s="81"/>
      <c r="MHL62" s="81"/>
      <c r="MHM62" s="81"/>
      <c r="MHN62" s="81"/>
      <c r="MHO62" s="81"/>
      <c r="MHP62" s="81"/>
      <c r="MHQ62" s="81"/>
      <c r="MHR62" s="81"/>
      <c r="MHS62" s="81"/>
      <c r="MHT62" s="81"/>
      <c r="MHU62" s="81"/>
      <c r="MHV62" s="81"/>
      <c r="MHW62" s="81"/>
      <c r="MHX62" s="81"/>
      <c r="MHY62" s="81"/>
      <c r="MHZ62" s="81"/>
      <c r="MIA62" s="81"/>
      <c r="MIB62" s="81"/>
      <c r="MIC62" s="81"/>
      <c r="MID62" s="81"/>
      <c r="MIE62" s="81"/>
      <c r="MIF62" s="81"/>
      <c r="MIG62" s="81"/>
      <c r="MIH62" s="81"/>
      <c r="MII62" s="81"/>
      <c r="MIJ62" s="81"/>
      <c r="MIK62" s="81"/>
      <c r="MIL62" s="81"/>
      <c r="MIM62" s="81"/>
      <c r="MIN62" s="81"/>
      <c r="MIO62" s="81"/>
      <c r="MIP62" s="81"/>
      <c r="MIQ62" s="81"/>
      <c r="MIR62" s="81"/>
      <c r="MIS62" s="81"/>
      <c r="MIT62" s="81"/>
      <c r="MIU62" s="81"/>
      <c r="MIV62" s="81"/>
      <c r="MIW62" s="81"/>
      <c r="MIX62" s="81"/>
      <c r="MIY62" s="81"/>
      <c r="MIZ62" s="81"/>
      <c r="MJA62" s="81"/>
      <c r="MJB62" s="81"/>
      <c r="MJC62" s="81"/>
      <c r="MJD62" s="81"/>
      <c r="MJE62" s="81"/>
      <c r="MJF62" s="81"/>
      <c r="MJG62" s="81"/>
      <c r="MJH62" s="81"/>
      <c r="MJI62" s="81"/>
      <c r="MJJ62" s="81"/>
      <c r="MJK62" s="81"/>
      <c r="MJL62" s="81"/>
      <c r="MJM62" s="81"/>
      <c r="MJN62" s="81"/>
      <c r="MJO62" s="81"/>
      <c r="MJP62" s="81"/>
      <c r="MJQ62" s="81"/>
      <c r="MJR62" s="81"/>
      <c r="MJS62" s="81"/>
      <c r="MJT62" s="81"/>
      <c r="MJU62" s="81"/>
      <c r="MJV62" s="81"/>
      <c r="MJW62" s="81"/>
      <c r="MJX62" s="81"/>
      <c r="MJY62" s="81"/>
      <c r="MJZ62" s="81"/>
      <c r="MKA62" s="81"/>
      <c r="MKB62" s="81"/>
      <c r="MKC62" s="81"/>
      <c r="MKD62" s="81"/>
      <c r="MKE62" s="81"/>
      <c r="MKF62" s="81"/>
      <c r="MKG62" s="81"/>
      <c r="MKH62" s="81"/>
      <c r="MKI62" s="81"/>
      <c r="MKJ62" s="81"/>
      <c r="MKK62" s="81"/>
      <c r="MKL62" s="81"/>
      <c r="MKM62" s="81"/>
      <c r="MKN62" s="81"/>
      <c r="MKO62" s="81"/>
      <c r="MKP62" s="81"/>
      <c r="MKQ62" s="81"/>
      <c r="MKR62" s="81"/>
      <c r="MKS62" s="81"/>
      <c r="MKT62" s="81"/>
      <c r="MKU62" s="81"/>
      <c r="MKV62" s="81"/>
      <c r="MKW62" s="81"/>
      <c r="MKX62" s="81"/>
      <c r="MKY62" s="81"/>
      <c r="MKZ62" s="81"/>
      <c r="MLA62" s="81"/>
      <c r="MLB62" s="81"/>
      <c r="MLC62" s="81"/>
      <c r="MLD62" s="81"/>
      <c r="MLE62" s="81"/>
      <c r="MLF62" s="81"/>
      <c r="MLG62" s="81"/>
      <c r="MLH62" s="81"/>
      <c r="MLI62" s="81"/>
      <c r="MLJ62" s="81"/>
      <c r="MLK62" s="81"/>
      <c r="MLL62" s="81"/>
      <c r="MLM62" s="81"/>
      <c r="MLN62" s="81"/>
      <c r="MLO62" s="81"/>
      <c r="MLP62" s="81"/>
      <c r="MLQ62" s="81"/>
      <c r="MLR62" s="81"/>
      <c r="MLS62" s="81"/>
      <c r="MLT62" s="81"/>
      <c r="MLU62" s="81"/>
      <c r="MLV62" s="81"/>
      <c r="MLW62" s="81"/>
      <c r="MLX62" s="81"/>
      <c r="MLY62" s="81"/>
      <c r="MLZ62" s="81"/>
      <c r="MMA62" s="81"/>
      <c r="MMB62" s="81"/>
      <c r="MMC62" s="81"/>
      <c r="MMD62" s="81"/>
      <c r="MME62" s="81"/>
      <c r="MMF62" s="81"/>
      <c r="MMG62" s="81"/>
      <c r="MMH62" s="81"/>
      <c r="MMI62" s="81"/>
      <c r="MMJ62" s="81"/>
      <c r="MMK62" s="81"/>
      <c r="MML62" s="81"/>
      <c r="MMM62" s="81"/>
      <c r="MMN62" s="81"/>
      <c r="MMO62" s="81"/>
      <c r="MMP62" s="81"/>
      <c r="MMQ62" s="81"/>
      <c r="MMR62" s="81"/>
      <c r="MMS62" s="81"/>
      <c r="MMT62" s="81"/>
      <c r="MMU62" s="81"/>
      <c r="MMV62" s="81"/>
      <c r="MMW62" s="81"/>
      <c r="MMX62" s="81"/>
      <c r="MMY62" s="81"/>
      <c r="MMZ62" s="81"/>
      <c r="MNA62" s="81"/>
      <c r="MNB62" s="81"/>
      <c r="MNC62" s="81"/>
      <c r="MND62" s="81"/>
      <c r="MNE62" s="81"/>
      <c r="MNF62" s="81"/>
      <c r="MNG62" s="81"/>
      <c r="MNH62" s="81"/>
      <c r="MNI62" s="81"/>
      <c r="MNJ62" s="81"/>
      <c r="MNK62" s="81"/>
      <c r="MNL62" s="81"/>
      <c r="MNM62" s="81"/>
      <c r="MNN62" s="81"/>
      <c r="MNO62" s="81"/>
      <c r="MNP62" s="81"/>
      <c r="MNQ62" s="81"/>
      <c r="MNR62" s="81"/>
      <c r="MNS62" s="81"/>
      <c r="MNT62" s="81"/>
      <c r="MNU62" s="81"/>
      <c r="MNV62" s="81"/>
      <c r="MNW62" s="81"/>
      <c r="MNX62" s="81"/>
      <c r="MNY62" s="81"/>
      <c r="MNZ62" s="81"/>
      <c r="MOA62" s="81"/>
      <c r="MOB62" s="81"/>
      <c r="MOC62" s="81"/>
      <c r="MOD62" s="81"/>
      <c r="MOE62" s="81"/>
      <c r="MOF62" s="81"/>
      <c r="MOG62" s="81"/>
      <c r="MOH62" s="81"/>
      <c r="MOI62" s="81"/>
      <c r="MOJ62" s="81"/>
      <c r="MOK62" s="81"/>
      <c r="MOL62" s="81"/>
      <c r="MOM62" s="81"/>
      <c r="MON62" s="81"/>
      <c r="MOO62" s="81"/>
      <c r="MOP62" s="81"/>
      <c r="MOQ62" s="81"/>
      <c r="MOR62" s="81"/>
      <c r="MOS62" s="81"/>
      <c r="MOT62" s="81"/>
      <c r="MOU62" s="81"/>
      <c r="MOV62" s="81"/>
      <c r="MOW62" s="81"/>
      <c r="MOX62" s="81"/>
      <c r="MOY62" s="81"/>
      <c r="MOZ62" s="81"/>
      <c r="MPA62" s="81"/>
      <c r="MPB62" s="81"/>
      <c r="MPC62" s="81"/>
      <c r="MPD62" s="81"/>
      <c r="MPE62" s="81"/>
      <c r="MPF62" s="81"/>
      <c r="MPG62" s="81"/>
      <c r="MPH62" s="81"/>
      <c r="MPI62" s="81"/>
      <c r="MPJ62" s="81"/>
      <c r="MPK62" s="81"/>
      <c r="MPL62" s="81"/>
      <c r="MPM62" s="81"/>
      <c r="MPN62" s="81"/>
      <c r="MPO62" s="81"/>
      <c r="MPP62" s="81"/>
      <c r="MPQ62" s="81"/>
      <c r="MPR62" s="81"/>
      <c r="MPS62" s="81"/>
      <c r="MPT62" s="81"/>
      <c r="MPU62" s="81"/>
      <c r="MPV62" s="81"/>
      <c r="MPW62" s="81"/>
      <c r="MPX62" s="81"/>
      <c r="MPY62" s="81"/>
      <c r="MPZ62" s="81"/>
      <c r="MQA62" s="81"/>
      <c r="MQB62" s="81"/>
      <c r="MQC62" s="81"/>
      <c r="MQD62" s="81"/>
      <c r="MQE62" s="81"/>
      <c r="MQF62" s="81"/>
      <c r="MQG62" s="81"/>
      <c r="MQH62" s="81"/>
      <c r="MQI62" s="81"/>
      <c r="MQJ62" s="81"/>
      <c r="MQK62" s="81"/>
      <c r="MQL62" s="81"/>
      <c r="MQM62" s="81"/>
      <c r="MQN62" s="81"/>
      <c r="MQO62" s="81"/>
      <c r="MQP62" s="81"/>
      <c r="MQQ62" s="81"/>
      <c r="MQR62" s="81"/>
      <c r="MQS62" s="81"/>
      <c r="MQT62" s="81"/>
      <c r="MQU62" s="81"/>
      <c r="MQV62" s="81"/>
      <c r="MQW62" s="81"/>
      <c r="MQX62" s="81"/>
      <c r="MQY62" s="81"/>
      <c r="MQZ62" s="81"/>
      <c r="MRA62" s="81"/>
      <c r="MRB62" s="81"/>
      <c r="MRC62" s="81"/>
      <c r="MRD62" s="81"/>
      <c r="MRE62" s="81"/>
      <c r="MRF62" s="81"/>
      <c r="MRG62" s="81"/>
      <c r="MRH62" s="81"/>
      <c r="MRI62" s="81"/>
      <c r="MRJ62" s="81"/>
      <c r="MRK62" s="81"/>
      <c r="MRL62" s="81"/>
      <c r="MRM62" s="81"/>
      <c r="MRN62" s="81"/>
      <c r="MRO62" s="81"/>
      <c r="MRP62" s="81"/>
      <c r="MRQ62" s="81"/>
      <c r="MRR62" s="81"/>
      <c r="MRS62" s="81"/>
      <c r="MRT62" s="81"/>
      <c r="MRU62" s="81"/>
      <c r="MRV62" s="81"/>
      <c r="MRW62" s="81"/>
      <c r="MRX62" s="81"/>
      <c r="MRY62" s="81"/>
      <c r="MRZ62" s="81"/>
      <c r="MSA62" s="81"/>
      <c r="MSB62" s="81"/>
      <c r="MSC62" s="81"/>
      <c r="MSD62" s="81"/>
      <c r="MSE62" s="81"/>
      <c r="MSF62" s="81"/>
      <c r="MSG62" s="81"/>
      <c r="MSH62" s="81"/>
      <c r="MSI62" s="81"/>
      <c r="MSJ62" s="81"/>
      <c r="MSK62" s="81"/>
      <c r="MSL62" s="81"/>
      <c r="MSM62" s="81"/>
      <c r="MSN62" s="81"/>
      <c r="MSO62" s="81"/>
      <c r="MSP62" s="81"/>
      <c r="MSQ62" s="81"/>
      <c r="MSR62" s="81"/>
      <c r="MSS62" s="81"/>
      <c r="MST62" s="81"/>
      <c r="MSU62" s="81"/>
      <c r="MSV62" s="81"/>
      <c r="MSW62" s="81"/>
      <c r="MSX62" s="81"/>
      <c r="MSY62" s="81"/>
      <c r="MSZ62" s="81"/>
      <c r="MTA62" s="81"/>
      <c r="MTB62" s="81"/>
      <c r="MTC62" s="81"/>
      <c r="MTD62" s="81"/>
      <c r="MTE62" s="81"/>
      <c r="MTF62" s="81"/>
      <c r="MTG62" s="81"/>
      <c r="MTH62" s="81"/>
      <c r="MTI62" s="81"/>
      <c r="MTJ62" s="81"/>
      <c r="MTK62" s="81"/>
      <c r="MTL62" s="81"/>
      <c r="MTM62" s="81"/>
      <c r="MTN62" s="81"/>
      <c r="MTO62" s="81"/>
      <c r="MTP62" s="81"/>
      <c r="MTQ62" s="81"/>
      <c r="MTR62" s="81"/>
      <c r="MTS62" s="81"/>
      <c r="MTT62" s="81"/>
      <c r="MTU62" s="81"/>
      <c r="MTV62" s="81"/>
      <c r="MTW62" s="81"/>
      <c r="MTX62" s="81"/>
      <c r="MTY62" s="81"/>
      <c r="MTZ62" s="81"/>
      <c r="MUA62" s="81"/>
      <c r="MUB62" s="81"/>
      <c r="MUC62" s="81"/>
      <c r="MUD62" s="81"/>
      <c r="MUE62" s="81"/>
      <c r="MUF62" s="81"/>
      <c r="MUG62" s="81"/>
      <c r="MUH62" s="81"/>
      <c r="MUI62" s="81"/>
      <c r="MUJ62" s="81"/>
      <c r="MUK62" s="81"/>
      <c r="MUL62" s="81"/>
      <c r="MUM62" s="81"/>
      <c r="MUN62" s="81"/>
      <c r="MUO62" s="81"/>
      <c r="MUP62" s="81"/>
      <c r="MUQ62" s="81"/>
      <c r="MUR62" s="81"/>
      <c r="MUS62" s="81"/>
      <c r="MUT62" s="81"/>
      <c r="MUU62" s="81"/>
      <c r="MUV62" s="81"/>
      <c r="MUW62" s="81"/>
      <c r="MUX62" s="81"/>
      <c r="MUY62" s="81"/>
      <c r="MUZ62" s="81"/>
      <c r="MVA62" s="81"/>
      <c r="MVB62" s="81"/>
      <c r="MVC62" s="81"/>
      <c r="MVD62" s="81"/>
      <c r="MVE62" s="81"/>
      <c r="MVF62" s="81"/>
      <c r="MVG62" s="81"/>
      <c r="MVH62" s="81"/>
      <c r="MVI62" s="81"/>
      <c r="MVJ62" s="81"/>
      <c r="MVK62" s="81"/>
      <c r="MVL62" s="81"/>
      <c r="MVM62" s="81"/>
      <c r="MVN62" s="81"/>
      <c r="MVO62" s="81"/>
      <c r="MVP62" s="81"/>
      <c r="MVQ62" s="81"/>
      <c r="MVR62" s="81"/>
      <c r="MVS62" s="81"/>
      <c r="MVT62" s="81"/>
      <c r="MVU62" s="81"/>
      <c r="MVV62" s="81"/>
      <c r="MVW62" s="81"/>
      <c r="MVX62" s="81"/>
      <c r="MVY62" s="81"/>
      <c r="MVZ62" s="81"/>
      <c r="MWA62" s="81"/>
      <c r="MWB62" s="81"/>
      <c r="MWC62" s="81"/>
      <c r="MWD62" s="81"/>
      <c r="MWE62" s="81"/>
      <c r="MWF62" s="81"/>
      <c r="MWG62" s="81"/>
      <c r="MWH62" s="81"/>
      <c r="MWI62" s="81"/>
      <c r="MWJ62" s="81"/>
      <c r="MWK62" s="81"/>
      <c r="MWL62" s="81"/>
      <c r="MWM62" s="81"/>
      <c r="MWN62" s="81"/>
      <c r="MWO62" s="81"/>
      <c r="MWP62" s="81"/>
      <c r="MWQ62" s="81"/>
      <c r="MWR62" s="81"/>
      <c r="MWS62" s="81"/>
      <c r="MWT62" s="81"/>
      <c r="MWU62" s="81"/>
      <c r="MWV62" s="81"/>
      <c r="MWW62" s="81"/>
      <c r="MWX62" s="81"/>
      <c r="MWY62" s="81"/>
      <c r="MWZ62" s="81"/>
      <c r="MXA62" s="81"/>
      <c r="MXB62" s="81"/>
      <c r="MXC62" s="81"/>
      <c r="MXD62" s="81"/>
      <c r="MXE62" s="81"/>
      <c r="MXF62" s="81"/>
      <c r="MXG62" s="81"/>
      <c r="MXH62" s="81"/>
      <c r="MXI62" s="81"/>
      <c r="MXJ62" s="81"/>
      <c r="MXK62" s="81"/>
      <c r="MXL62" s="81"/>
      <c r="MXM62" s="81"/>
      <c r="MXN62" s="81"/>
      <c r="MXO62" s="81"/>
      <c r="MXP62" s="81"/>
      <c r="MXQ62" s="81"/>
      <c r="MXR62" s="81"/>
      <c r="MXS62" s="81"/>
      <c r="MXT62" s="81"/>
      <c r="MXU62" s="81"/>
      <c r="MXV62" s="81"/>
      <c r="MXW62" s="81"/>
      <c r="MXX62" s="81"/>
      <c r="MXY62" s="81"/>
      <c r="MXZ62" s="81"/>
      <c r="MYA62" s="81"/>
      <c r="MYB62" s="81"/>
      <c r="MYC62" s="81"/>
      <c r="MYD62" s="81"/>
      <c r="MYE62" s="81"/>
      <c r="MYF62" s="81"/>
      <c r="MYG62" s="81"/>
      <c r="MYH62" s="81"/>
      <c r="MYI62" s="81"/>
      <c r="MYJ62" s="81"/>
      <c r="MYK62" s="81"/>
      <c r="MYL62" s="81"/>
      <c r="MYM62" s="81"/>
      <c r="MYN62" s="81"/>
      <c r="MYO62" s="81"/>
      <c r="MYP62" s="81"/>
      <c r="MYQ62" s="81"/>
      <c r="MYR62" s="81"/>
      <c r="MYS62" s="81"/>
      <c r="MYT62" s="81"/>
      <c r="MYU62" s="81"/>
      <c r="MYV62" s="81"/>
      <c r="MYW62" s="81"/>
      <c r="MYX62" s="81"/>
      <c r="MYY62" s="81"/>
      <c r="MYZ62" s="81"/>
      <c r="MZA62" s="81"/>
      <c r="MZB62" s="81"/>
      <c r="MZC62" s="81"/>
      <c r="MZD62" s="81"/>
      <c r="MZE62" s="81"/>
      <c r="MZF62" s="81"/>
      <c r="MZG62" s="81"/>
      <c r="MZH62" s="81"/>
      <c r="MZI62" s="81"/>
      <c r="MZJ62" s="81"/>
      <c r="MZK62" s="81"/>
      <c r="MZL62" s="81"/>
      <c r="MZM62" s="81"/>
      <c r="MZN62" s="81"/>
      <c r="MZO62" s="81"/>
      <c r="MZP62" s="81"/>
      <c r="MZQ62" s="81"/>
      <c r="MZR62" s="81"/>
      <c r="MZS62" s="81"/>
      <c r="MZT62" s="81"/>
      <c r="MZU62" s="81"/>
      <c r="MZV62" s="81"/>
      <c r="MZW62" s="81"/>
      <c r="MZX62" s="81"/>
      <c r="MZY62" s="81"/>
      <c r="MZZ62" s="81"/>
      <c r="NAA62" s="81"/>
      <c r="NAB62" s="81"/>
      <c r="NAC62" s="81"/>
      <c r="NAD62" s="81"/>
      <c r="NAE62" s="81"/>
      <c r="NAF62" s="81"/>
      <c r="NAG62" s="81"/>
      <c r="NAH62" s="81"/>
      <c r="NAI62" s="81"/>
      <c r="NAJ62" s="81"/>
      <c r="NAK62" s="81"/>
      <c r="NAL62" s="81"/>
      <c r="NAM62" s="81"/>
      <c r="NAN62" s="81"/>
      <c r="NAO62" s="81"/>
      <c r="NAP62" s="81"/>
      <c r="NAQ62" s="81"/>
      <c r="NAR62" s="81"/>
      <c r="NAS62" s="81"/>
      <c r="NAT62" s="81"/>
      <c r="NAU62" s="81"/>
      <c r="NAV62" s="81"/>
      <c r="NAW62" s="81"/>
      <c r="NAX62" s="81"/>
      <c r="NAY62" s="81"/>
      <c r="NAZ62" s="81"/>
      <c r="NBA62" s="81"/>
      <c r="NBB62" s="81"/>
      <c r="NBC62" s="81"/>
      <c r="NBD62" s="81"/>
      <c r="NBE62" s="81"/>
      <c r="NBF62" s="81"/>
      <c r="NBG62" s="81"/>
      <c r="NBH62" s="81"/>
      <c r="NBI62" s="81"/>
      <c r="NBJ62" s="81"/>
      <c r="NBK62" s="81"/>
      <c r="NBL62" s="81"/>
      <c r="NBM62" s="81"/>
      <c r="NBN62" s="81"/>
      <c r="NBO62" s="81"/>
      <c r="NBP62" s="81"/>
      <c r="NBQ62" s="81"/>
      <c r="NBR62" s="81"/>
      <c r="NBS62" s="81"/>
      <c r="NBT62" s="81"/>
      <c r="NBU62" s="81"/>
      <c r="NBV62" s="81"/>
      <c r="NBW62" s="81"/>
      <c r="NBX62" s="81"/>
      <c r="NBY62" s="81"/>
      <c r="NBZ62" s="81"/>
      <c r="NCA62" s="81"/>
      <c r="NCB62" s="81"/>
      <c r="NCC62" s="81"/>
      <c r="NCD62" s="81"/>
      <c r="NCE62" s="81"/>
      <c r="NCF62" s="81"/>
      <c r="NCG62" s="81"/>
      <c r="NCH62" s="81"/>
      <c r="NCI62" s="81"/>
      <c r="NCJ62" s="81"/>
      <c r="NCK62" s="81"/>
      <c r="NCL62" s="81"/>
      <c r="NCM62" s="81"/>
      <c r="NCN62" s="81"/>
      <c r="NCO62" s="81"/>
      <c r="NCP62" s="81"/>
      <c r="NCQ62" s="81"/>
      <c r="NCR62" s="81"/>
      <c r="NCS62" s="81"/>
      <c r="NCT62" s="81"/>
      <c r="NCU62" s="81"/>
      <c r="NCV62" s="81"/>
      <c r="NCW62" s="81"/>
      <c r="NCX62" s="81"/>
      <c r="NCY62" s="81"/>
      <c r="NCZ62" s="81"/>
      <c r="NDA62" s="81"/>
      <c r="NDB62" s="81"/>
      <c r="NDC62" s="81"/>
      <c r="NDD62" s="81"/>
      <c r="NDE62" s="81"/>
      <c r="NDF62" s="81"/>
      <c r="NDG62" s="81"/>
      <c r="NDH62" s="81"/>
      <c r="NDI62" s="81"/>
      <c r="NDJ62" s="81"/>
      <c r="NDK62" s="81"/>
      <c r="NDL62" s="81"/>
      <c r="NDM62" s="81"/>
      <c r="NDN62" s="81"/>
      <c r="NDO62" s="81"/>
      <c r="NDP62" s="81"/>
      <c r="NDQ62" s="81"/>
      <c r="NDR62" s="81"/>
      <c r="NDS62" s="81"/>
      <c r="NDT62" s="81"/>
      <c r="NDU62" s="81"/>
      <c r="NDV62" s="81"/>
      <c r="NDW62" s="81"/>
      <c r="NDX62" s="81"/>
      <c r="NDY62" s="81"/>
      <c r="NDZ62" s="81"/>
      <c r="NEA62" s="81"/>
      <c r="NEB62" s="81"/>
      <c r="NEC62" s="81"/>
      <c r="NED62" s="81"/>
      <c r="NEE62" s="81"/>
      <c r="NEF62" s="81"/>
      <c r="NEG62" s="81"/>
      <c r="NEH62" s="81"/>
      <c r="NEI62" s="81"/>
      <c r="NEJ62" s="81"/>
      <c r="NEK62" s="81"/>
      <c r="NEL62" s="81"/>
      <c r="NEM62" s="81"/>
      <c r="NEN62" s="81"/>
      <c r="NEO62" s="81"/>
      <c r="NEP62" s="81"/>
      <c r="NEQ62" s="81"/>
      <c r="NER62" s="81"/>
      <c r="NES62" s="81"/>
      <c r="NET62" s="81"/>
      <c r="NEU62" s="81"/>
      <c r="NEV62" s="81"/>
      <c r="NEW62" s="81"/>
      <c r="NEX62" s="81"/>
      <c r="NEY62" s="81"/>
      <c r="NEZ62" s="81"/>
      <c r="NFA62" s="81"/>
      <c r="NFB62" s="81"/>
      <c r="NFC62" s="81"/>
      <c r="NFD62" s="81"/>
      <c r="NFE62" s="81"/>
      <c r="NFF62" s="81"/>
      <c r="NFG62" s="81"/>
      <c r="NFH62" s="81"/>
      <c r="NFI62" s="81"/>
      <c r="NFJ62" s="81"/>
      <c r="NFK62" s="81"/>
      <c r="NFL62" s="81"/>
      <c r="NFM62" s="81"/>
      <c r="NFN62" s="81"/>
      <c r="NFO62" s="81"/>
      <c r="NFP62" s="81"/>
      <c r="NFQ62" s="81"/>
      <c r="NFR62" s="81"/>
      <c r="NFS62" s="81"/>
      <c r="NFT62" s="81"/>
      <c r="NFU62" s="81"/>
      <c r="NFV62" s="81"/>
      <c r="NFW62" s="81"/>
      <c r="NFX62" s="81"/>
      <c r="NFY62" s="81"/>
      <c r="NFZ62" s="81"/>
      <c r="NGA62" s="81"/>
      <c r="NGB62" s="81"/>
      <c r="NGC62" s="81"/>
      <c r="NGD62" s="81"/>
      <c r="NGE62" s="81"/>
      <c r="NGF62" s="81"/>
      <c r="NGG62" s="81"/>
      <c r="NGH62" s="81"/>
      <c r="NGI62" s="81"/>
      <c r="NGJ62" s="81"/>
      <c r="NGK62" s="81"/>
      <c r="NGL62" s="81"/>
      <c r="NGM62" s="81"/>
      <c r="NGN62" s="81"/>
      <c r="NGO62" s="81"/>
      <c r="NGP62" s="81"/>
      <c r="NGQ62" s="81"/>
      <c r="NGR62" s="81"/>
      <c r="NGS62" s="81"/>
      <c r="NGT62" s="81"/>
      <c r="NGU62" s="81"/>
      <c r="NGV62" s="81"/>
      <c r="NGW62" s="81"/>
      <c r="NGX62" s="81"/>
      <c r="NGY62" s="81"/>
      <c r="NGZ62" s="81"/>
      <c r="NHA62" s="81"/>
      <c r="NHB62" s="81"/>
      <c r="NHC62" s="81"/>
      <c r="NHD62" s="81"/>
      <c r="NHE62" s="81"/>
      <c r="NHF62" s="81"/>
      <c r="NHG62" s="81"/>
      <c r="NHH62" s="81"/>
      <c r="NHI62" s="81"/>
      <c r="NHJ62" s="81"/>
      <c r="NHK62" s="81"/>
      <c r="NHL62" s="81"/>
      <c r="NHM62" s="81"/>
      <c r="NHN62" s="81"/>
      <c r="NHO62" s="81"/>
      <c r="NHP62" s="81"/>
      <c r="NHQ62" s="81"/>
      <c r="NHR62" s="81"/>
      <c r="NHS62" s="81"/>
      <c r="NHT62" s="81"/>
      <c r="NHU62" s="81"/>
      <c r="NHV62" s="81"/>
      <c r="NHW62" s="81"/>
      <c r="NHX62" s="81"/>
      <c r="NHY62" s="81"/>
      <c r="NHZ62" s="81"/>
      <c r="NIA62" s="81"/>
      <c r="NIB62" s="81"/>
      <c r="NIC62" s="81"/>
      <c r="NID62" s="81"/>
      <c r="NIE62" s="81"/>
      <c r="NIF62" s="81"/>
      <c r="NIG62" s="81"/>
      <c r="NIH62" s="81"/>
      <c r="NII62" s="81"/>
      <c r="NIJ62" s="81"/>
      <c r="NIK62" s="81"/>
      <c r="NIL62" s="81"/>
      <c r="NIM62" s="81"/>
      <c r="NIN62" s="81"/>
      <c r="NIO62" s="81"/>
      <c r="NIP62" s="81"/>
      <c r="NIQ62" s="81"/>
      <c r="NIR62" s="81"/>
      <c r="NIS62" s="81"/>
      <c r="NIT62" s="81"/>
      <c r="NIU62" s="81"/>
      <c r="NIV62" s="81"/>
      <c r="NIW62" s="81"/>
      <c r="NIX62" s="81"/>
      <c r="NIY62" s="81"/>
      <c r="NIZ62" s="81"/>
      <c r="NJA62" s="81"/>
      <c r="NJB62" s="81"/>
      <c r="NJC62" s="81"/>
      <c r="NJD62" s="81"/>
      <c r="NJE62" s="81"/>
      <c r="NJF62" s="81"/>
      <c r="NJG62" s="81"/>
      <c r="NJH62" s="81"/>
      <c r="NJI62" s="81"/>
      <c r="NJJ62" s="81"/>
      <c r="NJK62" s="81"/>
      <c r="NJL62" s="81"/>
      <c r="NJM62" s="81"/>
      <c r="NJN62" s="81"/>
      <c r="NJO62" s="81"/>
      <c r="NJP62" s="81"/>
      <c r="NJQ62" s="81"/>
      <c r="NJR62" s="81"/>
      <c r="NJS62" s="81"/>
      <c r="NJT62" s="81"/>
      <c r="NJU62" s="81"/>
      <c r="NJV62" s="81"/>
      <c r="NJW62" s="81"/>
      <c r="NJX62" s="81"/>
      <c r="NJY62" s="81"/>
      <c r="NJZ62" s="81"/>
      <c r="NKA62" s="81"/>
      <c r="NKB62" s="81"/>
      <c r="NKC62" s="81"/>
      <c r="NKD62" s="81"/>
      <c r="NKE62" s="81"/>
      <c r="NKF62" s="81"/>
      <c r="NKG62" s="81"/>
      <c r="NKH62" s="81"/>
      <c r="NKI62" s="81"/>
      <c r="NKJ62" s="81"/>
      <c r="NKK62" s="81"/>
      <c r="NKL62" s="81"/>
      <c r="NKM62" s="81"/>
      <c r="NKN62" s="81"/>
      <c r="NKO62" s="81"/>
      <c r="NKP62" s="81"/>
      <c r="NKQ62" s="81"/>
      <c r="NKR62" s="81"/>
      <c r="NKS62" s="81"/>
      <c r="NKT62" s="81"/>
      <c r="NKU62" s="81"/>
      <c r="NKV62" s="81"/>
      <c r="NKW62" s="81"/>
      <c r="NKX62" s="81"/>
      <c r="NKY62" s="81"/>
      <c r="NKZ62" s="81"/>
      <c r="NLA62" s="81"/>
      <c r="NLB62" s="81"/>
      <c r="NLC62" s="81"/>
      <c r="NLD62" s="81"/>
      <c r="NLE62" s="81"/>
      <c r="NLF62" s="81"/>
      <c r="NLG62" s="81"/>
      <c r="NLH62" s="81"/>
      <c r="NLI62" s="81"/>
      <c r="NLJ62" s="81"/>
      <c r="NLK62" s="81"/>
      <c r="NLL62" s="81"/>
      <c r="NLM62" s="81"/>
      <c r="NLN62" s="81"/>
      <c r="NLO62" s="81"/>
      <c r="NLP62" s="81"/>
      <c r="NLQ62" s="81"/>
      <c r="NLR62" s="81"/>
      <c r="NLS62" s="81"/>
      <c r="NLT62" s="81"/>
      <c r="NLU62" s="81"/>
      <c r="NLV62" s="81"/>
      <c r="NLW62" s="81"/>
      <c r="NLX62" s="81"/>
      <c r="NLY62" s="81"/>
      <c r="NLZ62" s="81"/>
      <c r="NMA62" s="81"/>
      <c r="NMB62" s="81"/>
      <c r="NMC62" s="81"/>
      <c r="NMD62" s="81"/>
      <c r="NME62" s="81"/>
      <c r="NMF62" s="81"/>
      <c r="NMG62" s="81"/>
      <c r="NMH62" s="81"/>
      <c r="NMI62" s="81"/>
      <c r="NMJ62" s="81"/>
      <c r="NMK62" s="81"/>
      <c r="NML62" s="81"/>
      <c r="NMM62" s="81"/>
      <c r="NMN62" s="81"/>
      <c r="NMO62" s="81"/>
      <c r="NMP62" s="81"/>
      <c r="NMQ62" s="81"/>
      <c r="NMR62" s="81"/>
      <c r="NMS62" s="81"/>
      <c r="NMT62" s="81"/>
      <c r="NMU62" s="81"/>
      <c r="NMV62" s="81"/>
      <c r="NMW62" s="81"/>
      <c r="NMX62" s="81"/>
      <c r="NMY62" s="81"/>
      <c r="NMZ62" s="81"/>
      <c r="NNA62" s="81"/>
      <c r="NNB62" s="81"/>
      <c r="NNC62" s="81"/>
      <c r="NND62" s="81"/>
      <c r="NNE62" s="81"/>
      <c r="NNF62" s="81"/>
      <c r="NNG62" s="81"/>
      <c r="NNH62" s="81"/>
      <c r="NNI62" s="81"/>
      <c r="NNJ62" s="81"/>
      <c r="NNK62" s="81"/>
      <c r="NNL62" s="81"/>
      <c r="NNM62" s="81"/>
      <c r="NNN62" s="81"/>
      <c r="NNO62" s="81"/>
      <c r="NNP62" s="81"/>
      <c r="NNQ62" s="81"/>
      <c r="NNR62" s="81"/>
      <c r="NNS62" s="81"/>
      <c r="NNT62" s="81"/>
      <c r="NNU62" s="81"/>
      <c r="NNV62" s="81"/>
      <c r="NNW62" s="81"/>
      <c r="NNX62" s="81"/>
      <c r="NNY62" s="81"/>
      <c r="NNZ62" s="81"/>
      <c r="NOA62" s="81"/>
      <c r="NOB62" s="81"/>
      <c r="NOC62" s="81"/>
      <c r="NOD62" s="81"/>
      <c r="NOE62" s="81"/>
      <c r="NOF62" s="81"/>
      <c r="NOG62" s="81"/>
      <c r="NOH62" s="81"/>
      <c r="NOI62" s="81"/>
      <c r="NOJ62" s="81"/>
      <c r="NOK62" s="81"/>
      <c r="NOL62" s="81"/>
      <c r="NOM62" s="81"/>
      <c r="NON62" s="81"/>
      <c r="NOO62" s="81"/>
      <c r="NOP62" s="81"/>
      <c r="NOQ62" s="81"/>
      <c r="NOR62" s="81"/>
      <c r="NOS62" s="81"/>
      <c r="NOT62" s="81"/>
      <c r="NOU62" s="81"/>
      <c r="NOV62" s="81"/>
      <c r="NOW62" s="81"/>
      <c r="NOX62" s="81"/>
      <c r="NOY62" s="81"/>
      <c r="NOZ62" s="81"/>
      <c r="NPA62" s="81"/>
      <c r="NPB62" s="81"/>
      <c r="NPC62" s="81"/>
      <c r="NPD62" s="81"/>
      <c r="NPE62" s="81"/>
      <c r="NPF62" s="81"/>
      <c r="NPG62" s="81"/>
      <c r="NPH62" s="81"/>
      <c r="NPI62" s="81"/>
      <c r="NPJ62" s="81"/>
      <c r="NPK62" s="81"/>
      <c r="NPL62" s="81"/>
      <c r="NPM62" s="81"/>
      <c r="NPN62" s="81"/>
      <c r="NPO62" s="81"/>
      <c r="NPP62" s="81"/>
      <c r="NPQ62" s="81"/>
      <c r="NPR62" s="81"/>
      <c r="NPS62" s="81"/>
      <c r="NPT62" s="81"/>
      <c r="NPU62" s="81"/>
      <c r="NPV62" s="81"/>
      <c r="NPW62" s="81"/>
      <c r="NPX62" s="81"/>
      <c r="NPY62" s="81"/>
      <c r="NPZ62" s="81"/>
      <c r="NQA62" s="81"/>
      <c r="NQB62" s="81"/>
      <c r="NQC62" s="81"/>
      <c r="NQD62" s="81"/>
      <c r="NQE62" s="81"/>
      <c r="NQF62" s="81"/>
      <c r="NQG62" s="81"/>
      <c r="NQH62" s="81"/>
      <c r="NQI62" s="81"/>
      <c r="NQJ62" s="81"/>
      <c r="NQK62" s="81"/>
      <c r="NQL62" s="81"/>
      <c r="NQM62" s="81"/>
      <c r="NQN62" s="81"/>
      <c r="NQO62" s="81"/>
      <c r="NQP62" s="81"/>
      <c r="NQQ62" s="81"/>
      <c r="NQR62" s="81"/>
      <c r="NQS62" s="81"/>
      <c r="NQT62" s="81"/>
      <c r="NQU62" s="81"/>
      <c r="NQV62" s="81"/>
      <c r="NQW62" s="81"/>
      <c r="NQX62" s="81"/>
      <c r="NQY62" s="81"/>
      <c r="NQZ62" s="81"/>
      <c r="NRA62" s="81"/>
      <c r="NRB62" s="81"/>
      <c r="NRC62" s="81"/>
      <c r="NRD62" s="81"/>
      <c r="NRE62" s="81"/>
      <c r="NRF62" s="81"/>
      <c r="NRG62" s="81"/>
      <c r="NRH62" s="81"/>
      <c r="NRI62" s="81"/>
      <c r="NRJ62" s="81"/>
      <c r="NRK62" s="81"/>
      <c r="NRL62" s="81"/>
      <c r="NRM62" s="81"/>
      <c r="NRN62" s="81"/>
      <c r="NRO62" s="81"/>
      <c r="NRP62" s="81"/>
      <c r="NRQ62" s="81"/>
      <c r="NRR62" s="81"/>
      <c r="NRS62" s="81"/>
      <c r="NRT62" s="81"/>
      <c r="NRU62" s="81"/>
      <c r="NRV62" s="81"/>
      <c r="NRW62" s="81"/>
      <c r="NRX62" s="81"/>
      <c r="NRY62" s="81"/>
      <c r="NRZ62" s="81"/>
      <c r="NSA62" s="81"/>
      <c r="NSB62" s="81"/>
      <c r="NSC62" s="81"/>
      <c r="NSD62" s="81"/>
      <c r="NSE62" s="81"/>
      <c r="NSF62" s="81"/>
      <c r="NSG62" s="81"/>
      <c r="NSH62" s="81"/>
      <c r="NSI62" s="81"/>
      <c r="NSJ62" s="81"/>
      <c r="NSK62" s="81"/>
      <c r="NSL62" s="81"/>
      <c r="NSM62" s="81"/>
      <c r="NSN62" s="81"/>
      <c r="NSO62" s="81"/>
      <c r="NSP62" s="81"/>
      <c r="NSQ62" s="81"/>
      <c r="NSR62" s="81"/>
      <c r="NSS62" s="81"/>
      <c r="NST62" s="81"/>
      <c r="NSU62" s="81"/>
      <c r="NSV62" s="81"/>
      <c r="NSW62" s="81"/>
      <c r="NSX62" s="81"/>
      <c r="NSY62" s="81"/>
      <c r="NSZ62" s="81"/>
      <c r="NTA62" s="81"/>
      <c r="NTB62" s="81"/>
      <c r="NTC62" s="81"/>
      <c r="NTD62" s="81"/>
      <c r="NTE62" s="81"/>
      <c r="NTF62" s="81"/>
      <c r="NTG62" s="81"/>
      <c r="NTH62" s="81"/>
      <c r="NTI62" s="81"/>
      <c r="NTJ62" s="81"/>
      <c r="NTK62" s="81"/>
      <c r="NTL62" s="81"/>
      <c r="NTM62" s="81"/>
      <c r="NTN62" s="81"/>
      <c r="NTO62" s="81"/>
      <c r="NTP62" s="81"/>
      <c r="NTQ62" s="81"/>
      <c r="NTR62" s="81"/>
      <c r="NTS62" s="81"/>
      <c r="NTT62" s="81"/>
      <c r="NTU62" s="81"/>
      <c r="NTV62" s="81"/>
      <c r="NTW62" s="81"/>
      <c r="NTX62" s="81"/>
      <c r="NTY62" s="81"/>
      <c r="NTZ62" s="81"/>
      <c r="NUA62" s="81"/>
      <c r="NUB62" s="81"/>
      <c r="NUC62" s="81"/>
      <c r="NUD62" s="81"/>
      <c r="NUE62" s="81"/>
      <c r="NUF62" s="81"/>
      <c r="NUG62" s="81"/>
      <c r="NUH62" s="81"/>
      <c r="NUI62" s="81"/>
      <c r="NUJ62" s="81"/>
      <c r="NUK62" s="81"/>
      <c r="NUL62" s="81"/>
      <c r="NUM62" s="81"/>
      <c r="NUN62" s="81"/>
      <c r="NUO62" s="81"/>
      <c r="NUP62" s="81"/>
      <c r="NUQ62" s="81"/>
      <c r="NUR62" s="81"/>
      <c r="NUS62" s="81"/>
      <c r="NUT62" s="81"/>
      <c r="NUU62" s="81"/>
      <c r="NUV62" s="81"/>
      <c r="NUW62" s="81"/>
      <c r="NUX62" s="81"/>
      <c r="NUY62" s="81"/>
      <c r="NUZ62" s="81"/>
      <c r="NVA62" s="81"/>
      <c r="NVB62" s="81"/>
      <c r="NVC62" s="81"/>
      <c r="NVD62" s="81"/>
      <c r="NVE62" s="81"/>
      <c r="NVF62" s="81"/>
      <c r="NVG62" s="81"/>
      <c r="NVH62" s="81"/>
      <c r="NVI62" s="81"/>
      <c r="NVJ62" s="81"/>
      <c r="NVK62" s="81"/>
      <c r="NVL62" s="81"/>
      <c r="NVM62" s="81"/>
      <c r="NVN62" s="81"/>
      <c r="NVO62" s="81"/>
      <c r="NVP62" s="81"/>
      <c r="NVQ62" s="81"/>
      <c r="NVR62" s="81"/>
      <c r="NVS62" s="81"/>
      <c r="NVT62" s="81"/>
      <c r="NVU62" s="81"/>
      <c r="NVV62" s="81"/>
      <c r="NVW62" s="81"/>
      <c r="NVX62" s="81"/>
      <c r="NVY62" s="81"/>
      <c r="NVZ62" s="81"/>
      <c r="NWA62" s="81"/>
      <c r="NWB62" s="81"/>
      <c r="NWC62" s="81"/>
      <c r="NWD62" s="81"/>
      <c r="NWE62" s="81"/>
      <c r="NWF62" s="81"/>
      <c r="NWG62" s="81"/>
      <c r="NWH62" s="81"/>
      <c r="NWI62" s="81"/>
      <c r="NWJ62" s="81"/>
      <c r="NWK62" s="81"/>
      <c r="NWL62" s="81"/>
      <c r="NWM62" s="81"/>
      <c r="NWN62" s="81"/>
      <c r="NWO62" s="81"/>
      <c r="NWP62" s="81"/>
      <c r="NWQ62" s="81"/>
      <c r="NWR62" s="81"/>
      <c r="NWS62" s="81"/>
      <c r="NWT62" s="81"/>
      <c r="NWU62" s="81"/>
      <c r="NWV62" s="81"/>
      <c r="NWW62" s="81"/>
      <c r="NWX62" s="81"/>
      <c r="NWY62" s="81"/>
      <c r="NWZ62" s="81"/>
      <c r="NXA62" s="81"/>
      <c r="NXB62" s="81"/>
      <c r="NXC62" s="81"/>
      <c r="NXD62" s="81"/>
      <c r="NXE62" s="81"/>
      <c r="NXF62" s="81"/>
      <c r="NXG62" s="81"/>
      <c r="NXH62" s="81"/>
      <c r="NXI62" s="81"/>
      <c r="NXJ62" s="81"/>
      <c r="NXK62" s="81"/>
      <c r="NXL62" s="81"/>
      <c r="NXM62" s="81"/>
      <c r="NXN62" s="81"/>
      <c r="NXO62" s="81"/>
      <c r="NXP62" s="81"/>
      <c r="NXQ62" s="81"/>
      <c r="NXR62" s="81"/>
      <c r="NXS62" s="81"/>
      <c r="NXT62" s="81"/>
      <c r="NXU62" s="81"/>
      <c r="NXV62" s="81"/>
      <c r="NXW62" s="81"/>
      <c r="NXX62" s="81"/>
      <c r="NXY62" s="81"/>
      <c r="NXZ62" s="81"/>
      <c r="NYA62" s="81"/>
      <c r="NYB62" s="81"/>
      <c r="NYC62" s="81"/>
      <c r="NYD62" s="81"/>
      <c r="NYE62" s="81"/>
      <c r="NYF62" s="81"/>
      <c r="NYG62" s="81"/>
      <c r="NYH62" s="81"/>
      <c r="NYI62" s="81"/>
      <c r="NYJ62" s="81"/>
      <c r="NYK62" s="81"/>
      <c r="NYL62" s="81"/>
      <c r="NYM62" s="81"/>
      <c r="NYN62" s="81"/>
      <c r="NYO62" s="81"/>
      <c r="NYP62" s="81"/>
      <c r="NYQ62" s="81"/>
      <c r="NYR62" s="81"/>
      <c r="NYS62" s="81"/>
      <c r="NYT62" s="81"/>
      <c r="NYU62" s="81"/>
      <c r="NYV62" s="81"/>
      <c r="NYW62" s="81"/>
      <c r="NYX62" s="81"/>
      <c r="NYY62" s="81"/>
      <c r="NYZ62" s="81"/>
      <c r="NZA62" s="81"/>
      <c r="NZB62" s="81"/>
      <c r="NZC62" s="81"/>
      <c r="NZD62" s="81"/>
      <c r="NZE62" s="81"/>
      <c r="NZF62" s="81"/>
      <c r="NZG62" s="81"/>
      <c r="NZH62" s="81"/>
      <c r="NZI62" s="81"/>
      <c r="NZJ62" s="81"/>
      <c r="NZK62" s="81"/>
      <c r="NZL62" s="81"/>
      <c r="NZM62" s="81"/>
      <c r="NZN62" s="81"/>
      <c r="NZO62" s="81"/>
      <c r="NZP62" s="81"/>
      <c r="NZQ62" s="81"/>
      <c r="NZR62" s="81"/>
      <c r="NZS62" s="81"/>
      <c r="NZT62" s="81"/>
      <c r="NZU62" s="81"/>
      <c r="NZV62" s="81"/>
      <c r="NZW62" s="81"/>
      <c r="NZX62" s="81"/>
      <c r="NZY62" s="81"/>
      <c r="NZZ62" s="81"/>
      <c r="OAA62" s="81"/>
      <c r="OAB62" s="81"/>
      <c r="OAC62" s="81"/>
      <c r="OAD62" s="81"/>
      <c r="OAE62" s="81"/>
      <c r="OAF62" s="81"/>
      <c r="OAG62" s="81"/>
      <c r="OAH62" s="81"/>
      <c r="OAI62" s="81"/>
      <c r="OAJ62" s="81"/>
      <c r="OAK62" s="81"/>
      <c r="OAL62" s="81"/>
      <c r="OAM62" s="81"/>
      <c r="OAN62" s="81"/>
      <c r="OAO62" s="81"/>
      <c r="OAP62" s="81"/>
      <c r="OAQ62" s="81"/>
      <c r="OAR62" s="81"/>
      <c r="OAS62" s="81"/>
      <c r="OAT62" s="81"/>
      <c r="OAU62" s="81"/>
      <c r="OAV62" s="81"/>
      <c r="OAW62" s="81"/>
      <c r="OAX62" s="81"/>
      <c r="OAY62" s="81"/>
      <c r="OAZ62" s="81"/>
      <c r="OBA62" s="81"/>
      <c r="OBB62" s="81"/>
      <c r="OBC62" s="81"/>
      <c r="OBD62" s="81"/>
      <c r="OBE62" s="81"/>
      <c r="OBF62" s="81"/>
      <c r="OBG62" s="81"/>
      <c r="OBH62" s="81"/>
      <c r="OBI62" s="81"/>
      <c r="OBJ62" s="81"/>
      <c r="OBK62" s="81"/>
      <c r="OBL62" s="81"/>
      <c r="OBM62" s="81"/>
      <c r="OBN62" s="81"/>
      <c r="OBO62" s="81"/>
      <c r="OBP62" s="81"/>
      <c r="OBQ62" s="81"/>
      <c r="OBR62" s="81"/>
      <c r="OBS62" s="81"/>
      <c r="OBT62" s="81"/>
      <c r="OBU62" s="81"/>
      <c r="OBV62" s="81"/>
      <c r="OBW62" s="81"/>
      <c r="OBX62" s="81"/>
      <c r="OBY62" s="81"/>
      <c r="OBZ62" s="81"/>
      <c r="OCA62" s="81"/>
      <c r="OCB62" s="81"/>
      <c r="OCC62" s="81"/>
      <c r="OCD62" s="81"/>
      <c r="OCE62" s="81"/>
      <c r="OCF62" s="81"/>
      <c r="OCG62" s="81"/>
      <c r="OCH62" s="81"/>
      <c r="OCI62" s="81"/>
      <c r="OCJ62" s="81"/>
      <c r="OCK62" s="81"/>
      <c r="OCL62" s="81"/>
      <c r="OCM62" s="81"/>
      <c r="OCN62" s="81"/>
      <c r="OCO62" s="81"/>
      <c r="OCP62" s="81"/>
      <c r="OCQ62" s="81"/>
      <c r="OCR62" s="81"/>
      <c r="OCS62" s="81"/>
      <c r="OCT62" s="81"/>
      <c r="OCU62" s="81"/>
      <c r="OCV62" s="81"/>
      <c r="OCW62" s="81"/>
      <c r="OCX62" s="81"/>
      <c r="OCY62" s="81"/>
      <c r="OCZ62" s="81"/>
      <c r="ODA62" s="81"/>
      <c r="ODB62" s="81"/>
      <c r="ODC62" s="81"/>
      <c r="ODD62" s="81"/>
      <c r="ODE62" s="81"/>
      <c r="ODF62" s="81"/>
      <c r="ODG62" s="81"/>
      <c r="ODH62" s="81"/>
      <c r="ODI62" s="81"/>
      <c r="ODJ62" s="81"/>
      <c r="ODK62" s="81"/>
      <c r="ODL62" s="81"/>
      <c r="ODM62" s="81"/>
      <c r="ODN62" s="81"/>
      <c r="ODO62" s="81"/>
      <c r="ODP62" s="81"/>
      <c r="ODQ62" s="81"/>
      <c r="ODR62" s="81"/>
      <c r="ODS62" s="81"/>
      <c r="ODT62" s="81"/>
      <c r="ODU62" s="81"/>
      <c r="ODV62" s="81"/>
      <c r="ODW62" s="81"/>
      <c r="ODX62" s="81"/>
      <c r="ODY62" s="81"/>
      <c r="ODZ62" s="81"/>
      <c r="OEA62" s="81"/>
      <c r="OEB62" s="81"/>
      <c r="OEC62" s="81"/>
      <c r="OED62" s="81"/>
      <c r="OEE62" s="81"/>
      <c r="OEF62" s="81"/>
      <c r="OEG62" s="81"/>
      <c r="OEH62" s="81"/>
      <c r="OEI62" s="81"/>
      <c r="OEJ62" s="81"/>
      <c r="OEK62" s="81"/>
      <c r="OEL62" s="81"/>
      <c r="OEM62" s="81"/>
      <c r="OEN62" s="81"/>
      <c r="OEO62" s="81"/>
      <c r="OEP62" s="81"/>
      <c r="OEQ62" s="81"/>
      <c r="OER62" s="81"/>
      <c r="OES62" s="81"/>
      <c r="OET62" s="81"/>
      <c r="OEU62" s="81"/>
      <c r="OEV62" s="81"/>
      <c r="OEW62" s="81"/>
      <c r="OEX62" s="81"/>
      <c r="OEY62" s="81"/>
      <c r="OEZ62" s="81"/>
      <c r="OFA62" s="81"/>
      <c r="OFB62" s="81"/>
      <c r="OFC62" s="81"/>
      <c r="OFD62" s="81"/>
      <c r="OFE62" s="81"/>
      <c r="OFF62" s="81"/>
      <c r="OFG62" s="81"/>
      <c r="OFH62" s="81"/>
      <c r="OFI62" s="81"/>
      <c r="OFJ62" s="81"/>
      <c r="OFK62" s="81"/>
      <c r="OFL62" s="81"/>
      <c r="OFM62" s="81"/>
      <c r="OFN62" s="81"/>
      <c r="OFO62" s="81"/>
      <c r="OFP62" s="81"/>
      <c r="OFQ62" s="81"/>
      <c r="OFR62" s="81"/>
      <c r="OFS62" s="81"/>
      <c r="OFT62" s="81"/>
      <c r="OFU62" s="81"/>
      <c r="OFV62" s="81"/>
      <c r="OFW62" s="81"/>
      <c r="OFX62" s="81"/>
      <c r="OFY62" s="81"/>
      <c r="OFZ62" s="81"/>
      <c r="OGA62" s="81"/>
      <c r="OGB62" s="81"/>
      <c r="OGC62" s="81"/>
      <c r="OGD62" s="81"/>
      <c r="OGE62" s="81"/>
      <c r="OGF62" s="81"/>
      <c r="OGG62" s="81"/>
      <c r="OGH62" s="81"/>
      <c r="OGI62" s="81"/>
      <c r="OGJ62" s="81"/>
      <c r="OGK62" s="81"/>
      <c r="OGL62" s="81"/>
      <c r="OGM62" s="81"/>
      <c r="OGN62" s="81"/>
      <c r="OGO62" s="81"/>
      <c r="OGP62" s="81"/>
      <c r="OGQ62" s="81"/>
      <c r="OGR62" s="81"/>
      <c r="OGS62" s="81"/>
      <c r="OGT62" s="81"/>
      <c r="OGU62" s="81"/>
      <c r="OGV62" s="81"/>
      <c r="OGW62" s="81"/>
      <c r="OGX62" s="81"/>
      <c r="OGY62" s="81"/>
      <c r="OGZ62" s="81"/>
      <c r="OHA62" s="81"/>
      <c r="OHB62" s="81"/>
      <c r="OHC62" s="81"/>
      <c r="OHD62" s="81"/>
      <c r="OHE62" s="81"/>
      <c r="OHF62" s="81"/>
      <c r="OHG62" s="81"/>
      <c r="OHH62" s="81"/>
      <c r="OHI62" s="81"/>
      <c r="OHJ62" s="81"/>
      <c r="OHK62" s="81"/>
      <c r="OHL62" s="81"/>
      <c r="OHM62" s="81"/>
      <c r="OHN62" s="81"/>
      <c r="OHO62" s="81"/>
      <c r="OHP62" s="81"/>
      <c r="OHQ62" s="81"/>
      <c r="OHR62" s="81"/>
      <c r="OHS62" s="81"/>
      <c r="OHT62" s="81"/>
      <c r="OHU62" s="81"/>
      <c r="OHV62" s="81"/>
      <c r="OHW62" s="81"/>
      <c r="OHX62" s="81"/>
      <c r="OHY62" s="81"/>
      <c r="OHZ62" s="81"/>
      <c r="OIA62" s="81"/>
      <c r="OIB62" s="81"/>
      <c r="OIC62" s="81"/>
      <c r="OID62" s="81"/>
      <c r="OIE62" s="81"/>
      <c r="OIF62" s="81"/>
      <c r="OIG62" s="81"/>
      <c r="OIH62" s="81"/>
      <c r="OII62" s="81"/>
      <c r="OIJ62" s="81"/>
      <c r="OIK62" s="81"/>
      <c r="OIL62" s="81"/>
      <c r="OIM62" s="81"/>
      <c r="OIN62" s="81"/>
      <c r="OIO62" s="81"/>
      <c r="OIP62" s="81"/>
      <c r="OIQ62" s="81"/>
      <c r="OIR62" s="81"/>
      <c r="OIS62" s="81"/>
      <c r="OIT62" s="81"/>
      <c r="OIU62" s="81"/>
      <c r="OIV62" s="81"/>
      <c r="OIW62" s="81"/>
      <c r="OIX62" s="81"/>
      <c r="OIY62" s="81"/>
      <c r="OIZ62" s="81"/>
      <c r="OJA62" s="81"/>
      <c r="OJB62" s="81"/>
      <c r="OJC62" s="81"/>
      <c r="OJD62" s="81"/>
      <c r="OJE62" s="81"/>
      <c r="OJF62" s="81"/>
      <c r="OJG62" s="81"/>
      <c r="OJH62" s="81"/>
      <c r="OJI62" s="81"/>
      <c r="OJJ62" s="81"/>
      <c r="OJK62" s="81"/>
      <c r="OJL62" s="81"/>
      <c r="OJM62" s="81"/>
      <c r="OJN62" s="81"/>
      <c r="OJO62" s="81"/>
      <c r="OJP62" s="81"/>
      <c r="OJQ62" s="81"/>
      <c r="OJR62" s="81"/>
      <c r="OJS62" s="81"/>
      <c r="OJT62" s="81"/>
      <c r="OJU62" s="81"/>
      <c r="OJV62" s="81"/>
      <c r="OJW62" s="81"/>
      <c r="OJX62" s="81"/>
      <c r="OJY62" s="81"/>
      <c r="OJZ62" s="81"/>
      <c r="OKA62" s="81"/>
      <c r="OKB62" s="81"/>
      <c r="OKC62" s="81"/>
      <c r="OKD62" s="81"/>
      <c r="OKE62" s="81"/>
      <c r="OKF62" s="81"/>
      <c r="OKG62" s="81"/>
      <c r="OKH62" s="81"/>
      <c r="OKI62" s="81"/>
      <c r="OKJ62" s="81"/>
      <c r="OKK62" s="81"/>
      <c r="OKL62" s="81"/>
      <c r="OKM62" s="81"/>
      <c r="OKN62" s="81"/>
      <c r="OKO62" s="81"/>
      <c r="OKP62" s="81"/>
      <c r="OKQ62" s="81"/>
      <c r="OKR62" s="81"/>
      <c r="OKS62" s="81"/>
      <c r="OKT62" s="81"/>
      <c r="OKU62" s="81"/>
      <c r="OKV62" s="81"/>
      <c r="OKW62" s="81"/>
      <c r="OKX62" s="81"/>
      <c r="OKY62" s="81"/>
      <c r="OKZ62" s="81"/>
      <c r="OLA62" s="81"/>
      <c r="OLB62" s="81"/>
      <c r="OLC62" s="81"/>
      <c r="OLD62" s="81"/>
      <c r="OLE62" s="81"/>
      <c r="OLF62" s="81"/>
      <c r="OLG62" s="81"/>
      <c r="OLH62" s="81"/>
      <c r="OLI62" s="81"/>
      <c r="OLJ62" s="81"/>
      <c r="OLK62" s="81"/>
      <c r="OLL62" s="81"/>
      <c r="OLM62" s="81"/>
      <c r="OLN62" s="81"/>
      <c r="OLO62" s="81"/>
      <c r="OLP62" s="81"/>
      <c r="OLQ62" s="81"/>
      <c r="OLR62" s="81"/>
      <c r="OLS62" s="81"/>
      <c r="OLT62" s="81"/>
      <c r="OLU62" s="81"/>
      <c r="OLV62" s="81"/>
      <c r="OLW62" s="81"/>
      <c r="OLX62" s="81"/>
      <c r="OLY62" s="81"/>
      <c r="OLZ62" s="81"/>
      <c r="OMA62" s="81"/>
      <c r="OMB62" s="81"/>
      <c r="OMC62" s="81"/>
      <c r="OMD62" s="81"/>
      <c r="OME62" s="81"/>
      <c r="OMF62" s="81"/>
      <c r="OMG62" s="81"/>
      <c r="OMH62" s="81"/>
      <c r="OMI62" s="81"/>
      <c r="OMJ62" s="81"/>
      <c r="OMK62" s="81"/>
      <c r="OML62" s="81"/>
      <c r="OMM62" s="81"/>
      <c r="OMN62" s="81"/>
      <c r="OMO62" s="81"/>
      <c r="OMP62" s="81"/>
      <c r="OMQ62" s="81"/>
      <c r="OMR62" s="81"/>
      <c r="OMS62" s="81"/>
      <c r="OMT62" s="81"/>
      <c r="OMU62" s="81"/>
      <c r="OMV62" s="81"/>
      <c r="OMW62" s="81"/>
      <c r="OMX62" s="81"/>
      <c r="OMY62" s="81"/>
      <c r="OMZ62" s="81"/>
      <c r="ONA62" s="81"/>
      <c r="ONB62" s="81"/>
      <c r="ONC62" s="81"/>
      <c r="OND62" s="81"/>
      <c r="ONE62" s="81"/>
      <c r="ONF62" s="81"/>
      <c r="ONG62" s="81"/>
      <c r="ONH62" s="81"/>
      <c r="ONI62" s="81"/>
      <c r="ONJ62" s="81"/>
      <c r="ONK62" s="81"/>
      <c r="ONL62" s="81"/>
      <c r="ONM62" s="81"/>
      <c r="ONN62" s="81"/>
      <c r="ONO62" s="81"/>
      <c r="ONP62" s="81"/>
      <c r="ONQ62" s="81"/>
      <c r="ONR62" s="81"/>
      <c r="ONS62" s="81"/>
      <c r="ONT62" s="81"/>
      <c r="ONU62" s="81"/>
      <c r="ONV62" s="81"/>
      <c r="ONW62" s="81"/>
      <c r="ONX62" s="81"/>
      <c r="ONY62" s="81"/>
      <c r="ONZ62" s="81"/>
      <c r="OOA62" s="81"/>
      <c r="OOB62" s="81"/>
      <c r="OOC62" s="81"/>
      <c r="OOD62" s="81"/>
      <c r="OOE62" s="81"/>
      <c r="OOF62" s="81"/>
      <c r="OOG62" s="81"/>
      <c r="OOH62" s="81"/>
      <c r="OOI62" s="81"/>
      <c r="OOJ62" s="81"/>
      <c r="OOK62" s="81"/>
      <c r="OOL62" s="81"/>
      <c r="OOM62" s="81"/>
      <c r="OON62" s="81"/>
      <c r="OOO62" s="81"/>
      <c r="OOP62" s="81"/>
      <c r="OOQ62" s="81"/>
      <c r="OOR62" s="81"/>
      <c r="OOS62" s="81"/>
      <c r="OOT62" s="81"/>
      <c r="OOU62" s="81"/>
      <c r="OOV62" s="81"/>
      <c r="OOW62" s="81"/>
      <c r="OOX62" s="81"/>
      <c r="OOY62" s="81"/>
      <c r="OOZ62" s="81"/>
      <c r="OPA62" s="81"/>
      <c r="OPB62" s="81"/>
      <c r="OPC62" s="81"/>
      <c r="OPD62" s="81"/>
      <c r="OPE62" s="81"/>
      <c r="OPF62" s="81"/>
      <c r="OPG62" s="81"/>
      <c r="OPH62" s="81"/>
      <c r="OPI62" s="81"/>
      <c r="OPJ62" s="81"/>
      <c r="OPK62" s="81"/>
      <c r="OPL62" s="81"/>
      <c r="OPM62" s="81"/>
      <c r="OPN62" s="81"/>
      <c r="OPO62" s="81"/>
      <c r="OPP62" s="81"/>
      <c r="OPQ62" s="81"/>
      <c r="OPR62" s="81"/>
      <c r="OPS62" s="81"/>
      <c r="OPT62" s="81"/>
      <c r="OPU62" s="81"/>
      <c r="OPV62" s="81"/>
      <c r="OPW62" s="81"/>
      <c r="OPX62" s="81"/>
      <c r="OPY62" s="81"/>
      <c r="OPZ62" s="81"/>
      <c r="OQA62" s="81"/>
      <c r="OQB62" s="81"/>
      <c r="OQC62" s="81"/>
      <c r="OQD62" s="81"/>
      <c r="OQE62" s="81"/>
      <c r="OQF62" s="81"/>
      <c r="OQG62" s="81"/>
      <c r="OQH62" s="81"/>
      <c r="OQI62" s="81"/>
      <c r="OQJ62" s="81"/>
      <c r="OQK62" s="81"/>
      <c r="OQL62" s="81"/>
      <c r="OQM62" s="81"/>
      <c r="OQN62" s="81"/>
      <c r="OQO62" s="81"/>
      <c r="OQP62" s="81"/>
      <c r="OQQ62" s="81"/>
      <c r="OQR62" s="81"/>
      <c r="OQS62" s="81"/>
      <c r="OQT62" s="81"/>
      <c r="OQU62" s="81"/>
      <c r="OQV62" s="81"/>
      <c r="OQW62" s="81"/>
      <c r="OQX62" s="81"/>
      <c r="OQY62" s="81"/>
      <c r="OQZ62" s="81"/>
      <c r="ORA62" s="81"/>
      <c r="ORB62" s="81"/>
      <c r="ORC62" s="81"/>
      <c r="ORD62" s="81"/>
      <c r="ORE62" s="81"/>
      <c r="ORF62" s="81"/>
      <c r="ORG62" s="81"/>
      <c r="ORH62" s="81"/>
      <c r="ORI62" s="81"/>
      <c r="ORJ62" s="81"/>
      <c r="ORK62" s="81"/>
      <c r="ORL62" s="81"/>
      <c r="ORM62" s="81"/>
      <c r="ORN62" s="81"/>
      <c r="ORO62" s="81"/>
      <c r="ORP62" s="81"/>
      <c r="ORQ62" s="81"/>
      <c r="ORR62" s="81"/>
      <c r="ORS62" s="81"/>
      <c r="ORT62" s="81"/>
      <c r="ORU62" s="81"/>
      <c r="ORV62" s="81"/>
      <c r="ORW62" s="81"/>
      <c r="ORX62" s="81"/>
      <c r="ORY62" s="81"/>
      <c r="ORZ62" s="81"/>
      <c r="OSA62" s="81"/>
      <c r="OSB62" s="81"/>
      <c r="OSC62" s="81"/>
      <c r="OSD62" s="81"/>
      <c r="OSE62" s="81"/>
      <c r="OSF62" s="81"/>
      <c r="OSG62" s="81"/>
      <c r="OSH62" s="81"/>
      <c r="OSI62" s="81"/>
      <c r="OSJ62" s="81"/>
      <c r="OSK62" s="81"/>
      <c r="OSL62" s="81"/>
      <c r="OSM62" s="81"/>
      <c r="OSN62" s="81"/>
      <c r="OSO62" s="81"/>
      <c r="OSP62" s="81"/>
      <c r="OSQ62" s="81"/>
      <c r="OSR62" s="81"/>
      <c r="OSS62" s="81"/>
      <c r="OST62" s="81"/>
      <c r="OSU62" s="81"/>
      <c r="OSV62" s="81"/>
      <c r="OSW62" s="81"/>
      <c r="OSX62" s="81"/>
      <c r="OSY62" s="81"/>
      <c r="OSZ62" s="81"/>
      <c r="OTA62" s="81"/>
      <c r="OTB62" s="81"/>
      <c r="OTC62" s="81"/>
      <c r="OTD62" s="81"/>
      <c r="OTE62" s="81"/>
      <c r="OTF62" s="81"/>
      <c r="OTG62" s="81"/>
      <c r="OTH62" s="81"/>
      <c r="OTI62" s="81"/>
      <c r="OTJ62" s="81"/>
      <c r="OTK62" s="81"/>
      <c r="OTL62" s="81"/>
      <c r="OTM62" s="81"/>
      <c r="OTN62" s="81"/>
      <c r="OTO62" s="81"/>
      <c r="OTP62" s="81"/>
      <c r="OTQ62" s="81"/>
      <c r="OTR62" s="81"/>
      <c r="OTS62" s="81"/>
      <c r="OTT62" s="81"/>
      <c r="OTU62" s="81"/>
      <c r="OTV62" s="81"/>
      <c r="OTW62" s="81"/>
      <c r="OTX62" s="81"/>
      <c r="OTY62" s="81"/>
      <c r="OTZ62" s="81"/>
      <c r="OUA62" s="81"/>
      <c r="OUB62" s="81"/>
      <c r="OUC62" s="81"/>
      <c r="OUD62" s="81"/>
      <c r="OUE62" s="81"/>
      <c r="OUF62" s="81"/>
      <c r="OUG62" s="81"/>
      <c r="OUH62" s="81"/>
      <c r="OUI62" s="81"/>
      <c r="OUJ62" s="81"/>
      <c r="OUK62" s="81"/>
      <c r="OUL62" s="81"/>
      <c r="OUM62" s="81"/>
      <c r="OUN62" s="81"/>
      <c r="OUO62" s="81"/>
      <c r="OUP62" s="81"/>
      <c r="OUQ62" s="81"/>
      <c r="OUR62" s="81"/>
      <c r="OUS62" s="81"/>
      <c r="OUT62" s="81"/>
      <c r="OUU62" s="81"/>
      <c r="OUV62" s="81"/>
      <c r="OUW62" s="81"/>
      <c r="OUX62" s="81"/>
      <c r="OUY62" s="81"/>
      <c r="OUZ62" s="81"/>
      <c r="OVA62" s="81"/>
      <c r="OVB62" s="81"/>
      <c r="OVC62" s="81"/>
      <c r="OVD62" s="81"/>
      <c r="OVE62" s="81"/>
      <c r="OVF62" s="81"/>
      <c r="OVG62" s="81"/>
      <c r="OVH62" s="81"/>
      <c r="OVI62" s="81"/>
      <c r="OVJ62" s="81"/>
      <c r="OVK62" s="81"/>
      <c r="OVL62" s="81"/>
      <c r="OVM62" s="81"/>
      <c r="OVN62" s="81"/>
      <c r="OVO62" s="81"/>
      <c r="OVP62" s="81"/>
      <c r="OVQ62" s="81"/>
      <c r="OVR62" s="81"/>
      <c r="OVS62" s="81"/>
      <c r="OVT62" s="81"/>
      <c r="OVU62" s="81"/>
      <c r="OVV62" s="81"/>
      <c r="OVW62" s="81"/>
      <c r="OVX62" s="81"/>
      <c r="OVY62" s="81"/>
      <c r="OVZ62" s="81"/>
      <c r="OWA62" s="81"/>
      <c r="OWB62" s="81"/>
      <c r="OWC62" s="81"/>
      <c r="OWD62" s="81"/>
      <c r="OWE62" s="81"/>
      <c r="OWF62" s="81"/>
      <c r="OWG62" s="81"/>
      <c r="OWH62" s="81"/>
      <c r="OWI62" s="81"/>
      <c r="OWJ62" s="81"/>
      <c r="OWK62" s="81"/>
      <c r="OWL62" s="81"/>
      <c r="OWM62" s="81"/>
      <c r="OWN62" s="81"/>
      <c r="OWO62" s="81"/>
      <c r="OWP62" s="81"/>
      <c r="OWQ62" s="81"/>
      <c r="OWR62" s="81"/>
      <c r="OWS62" s="81"/>
      <c r="OWT62" s="81"/>
      <c r="OWU62" s="81"/>
      <c r="OWV62" s="81"/>
      <c r="OWW62" s="81"/>
      <c r="OWX62" s="81"/>
      <c r="OWY62" s="81"/>
      <c r="OWZ62" s="81"/>
      <c r="OXA62" s="81"/>
      <c r="OXB62" s="81"/>
      <c r="OXC62" s="81"/>
      <c r="OXD62" s="81"/>
      <c r="OXE62" s="81"/>
      <c r="OXF62" s="81"/>
      <c r="OXG62" s="81"/>
      <c r="OXH62" s="81"/>
      <c r="OXI62" s="81"/>
      <c r="OXJ62" s="81"/>
      <c r="OXK62" s="81"/>
      <c r="OXL62" s="81"/>
      <c r="OXM62" s="81"/>
      <c r="OXN62" s="81"/>
      <c r="OXO62" s="81"/>
      <c r="OXP62" s="81"/>
      <c r="OXQ62" s="81"/>
      <c r="OXR62" s="81"/>
      <c r="OXS62" s="81"/>
      <c r="OXT62" s="81"/>
      <c r="OXU62" s="81"/>
      <c r="OXV62" s="81"/>
      <c r="OXW62" s="81"/>
      <c r="OXX62" s="81"/>
      <c r="OXY62" s="81"/>
      <c r="OXZ62" s="81"/>
      <c r="OYA62" s="81"/>
      <c r="OYB62" s="81"/>
      <c r="OYC62" s="81"/>
      <c r="OYD62" s="81"/>
      <c r="OYE62" s="81"/>
      <c r="OYF62" s="81"/>
      <c r="OYG62" s="81"/>
      <c r="OYH62" s="81"/>
      <c r="OYI62" s="81"/>
      <c r="OYJ62" s="81"/>
      <c r="OYK62" s="81"/>
      <c r="OYL62" s="81"/>
      <c r="OYM62" s="81"/>
      <c r="OYN62" s="81"/>
      <c r="OYO62" s="81"/>
      <c r="OYP62" s="81"/>
      <c r="OYQ62" s="81"/>
      <c r="OYR62" s="81"/>
      <c r="OYS62" s="81"/>
      <c r="OYT62" s="81"/>
      <c r="OYU62" s="81"/>
      <c r="OYV62" s="81"/>
      <c r="OYW62" s="81"/>
      <c r="OYX62" s="81"/>
      <c r="OYY62" s="81"/>
      <c r="OYZ62" s="81"/>
      <c r="OZA62" s="81"/>
      <c r="OZB62" s="81"/>
      <c r="OZC62" s="81"/>
      <c r="OZD62" s="81"/>
      <c r="OZE62" s="81"/>
      <c r="OZF62" s="81"/>
      <c r="OZG62" s="81"/>
      <c r="OZH62" s="81"/>
      <c r="OZI62" s="81"/>
      <c r="OZJ62" s="81"/>
      <c r="OZK62" s="81"/>
      <c r="OZL62" s="81"/>
      <c r="OZM62" s="81"/>
      <c r="OZN62" s="81"/>
      <c r="OZO62" s="81"/>
      <c r="OZP62" s="81"/>
      <c r="OZQ62" s="81"/>
      <c r="OZR62" s="81"/>
      <c r="OZS62" s="81"/>
      <c r="OZT62" s="81"/>
      <c r="OZU62" s="81"/>
      <c r="OZV62" s="81"/>
      <c r="OZW62" s="81"/>
      <c r="OZX62" s="81"/>
      <c r="OZY62" s="81"/>
      <c r="OZZ62" s="81"/>
      <c r="PAA62" s="81"/>
      <c r="PAB62" s="81"/>
      <c r="PAC62" s="81"/>
      <c r="PAD62" s="81"/>
      <c r="PAE62" s="81"/>
      <c r="PAF62" s="81"/>
      <c r="PAG62" s="81"/>
      <c r="PAH62" s="81"/>
      <c r="PAI62" s="81"/>
      <c r="PAJ62" s="81"/>
      <c r="PAK62" s="81"/>
      <c r="PAL62" s="81"/>
      <c r="PAM62" s="81"/>
      <c r="PAN62" s="81"/>
      <c r="PAO62" s="81"/>
      <c r="PAP62" s="81"/>
      <c r="PAQ62" s="81"/>
      <c r="PAR62" s="81"/>
      <c r="PAS62" s="81"/>
      <c r="PAT62" s="81"/>
      <c r="PAU62" s="81"/>
      <c r="PAV62" s="81"/>
      <c r="PAW62" s="81"/>
      <c r="PAX62" s="81"/>
      <c r="PAY62" s="81"/>
      <c r="PAZ62" s="81"/>
      <c r="PBA62" s="81"/>
      <c r="PBB62" s="81"/>
      <c r="PBC62" s="81"/>
      <c r="PBD62" s="81"/>
      <c r="PBE62" s="81"/>
      <c r="PBF62" s="81"/>
      <c r="PBG62" s="81"/>
      <c r="PBH62" s="81"/>
      <c r="PBI62" s="81"/>
      <c r="PBJ62" s="81"/>
      <c r="PBK62" s="81"/>
      <c r="PBL62" s="81"/>
      <c r="PBM62" s="81"/>
      <c r="PBN62" s="81"/>
      <c r="PBO62" s="81"/>
      <c r="PBP62" s="81"/>
      <c r="PBQ62" s="81"/>
      <c r="PBR62" s="81"/>
      <c r="PBS62" s="81"/>
      <c r="PBT62" s="81"/>
      <c r="PBU62" s="81"/>
      <c r="PBV62" s="81"/>
      <c r="PBW62" s="81"/>
      <c r="PBX62" s="81"/>
      <c r="PBY62" s="81"/>
      <c r="PBZ62" s="81"/>
      <c r="PCA62" s="81"/>
      <c r="PCB62" s="81"/>
      <c r="PCC62" s="81"/>
      <c r="PCD62" s="81"/>
      <c r="PCE62" s="81"/>
      <c r="PCF62" s="81"/>
      <c r="PCG62" s="81"/>
      <c r="PCH62" s="81"/>
      <c r="PCI62" s="81"/>
      <c r="PCJ62" s="81"/>
      <c r="PCK62" s="81"/>
      <c r="PCL62" s="81"/>
      <c r="PCM62" s="81"/>
      <c r="PCN62" s="81"/>
      <c r="PCO62" s="81"/>
      <c r="PCP62" s="81"/>
      <c r="PCQ62" s="81"/>
      <c r="PCR62" s="81"/>
      <c r="PCS62" s="81"/>
      <c r="PCT62" s="81"/>
      <c r="PCU62" s="81"/>
      <c r="PCV62" s="81"/>
      <c r="PCW62" s="81"/>
      <c r="PCX62" s="81"/>
      <c r="PCY62" s="81"/>
      <c r="PCZ62" s="81"/>
      <c r="PDA62" s="81"/>
      <c r="PDB62" s="81"/>
      <c r="PDC62" s="81"/>
      <c r="PDD62" s="81"/>
      <c r="PDE62" s="81"/>
      <c r="PDF62" s="81"/>
      <c r="PDG62" s="81"/>
      <c r="PDH62" s="81"/>
      <c r="PDI62" s="81"/>
      <c r="PDJ62" s="81"/>
      <c r="PDK62" s="81"/>
      <c r="PDL62" s="81"/>
      <c r="PDM62" s="81"/>
      <c r="PDN62" s="81"/>
      <c r="PDO62" s="81"/>
      <c r="PDP62" s="81"/>
      <c r="PDQ62" s="81"/>
      <c r="PDR62" s="81"/>
      <c r="PDS62" s="81"/>
      <c r="PDT62" s="81"/>
      <c r="PDU62" s="81"/>
      <c r="PDV62" s="81"/>
      <c r="PDW62" s="81"/>
      <c r="PDX62" s="81"/>
      <c r="PDY62" s="81"/>
      <c r="PDZ62" s="81"/>
      <c r="PEA62" s="81"/>
      <c r="PEB62" s="81"/>
      <c r="PEC62" s="81"/>
      <c r="PED62" s="81"/>
      <c r="PEE62" s="81"/>
      <c r="PEF62" s="81"/>
      <c r="PEG62" s="81"/>
      <c r="PEH62" s="81"/>
      <c r="PEI62" s="81"/>
      <c r="PEJ62" s="81"/>
      <c r="PEK62" s="81"/>
      <c r="PEL62" s="81"/>
      <c r="PEM62" s="81"/>
      <c r="PEN62" s="81"/>
      <c r="PEO62" s="81"/>
      <c r="PEP62" s="81"/>
      <c r="PEQ62" s="81"/>
      <c r="PER62" s="81"/>
      <c r="PES62" s="81"/>
      <c r="PET62" s="81"/>
      <c r="PEU62" s="81"/>
      <c r="PEV62" s="81"/>
      <c r="PEW62" s="81"/>
      <c r="PEX62" s="81"/>
      <c r="PEY62" s="81"/>
      <c r="PEZ62" s="81"/>
      <c r="PFA62" s="81"/>
      <c r="PFB62" s="81"/>
      <c r="PFC62" s="81"/>
      <c r="PFD62" s="81"/>
      <c r="PFE62" s="81"/>
      <c r="PFF62" s="81"/>
      <c r="PFG62" s="81"/>
      <c r="PFH62" s="81"/>
      <c r="PFI62" s="81"/>
      <c r="PFJ62" s="81"/>
      <c r="PFK62" s="81"/>
      <c r="PFL62" s="81"/>
      <c r="PFM62" s="81"/>
      <c r="PFN62" s="81"/>
      <c r="PFO62" s="81"/>
      <c r="PFP62" s="81"/>
      <c r="PFQ62" s="81"/>
      <c r="PFR62" s="81"/>
      <c r="PFS62" s="81"/>
      <c r="PFT62" s="81"/>
      <c r="PFU62" s="81"/>
      <c r="PFV62" s="81"/>
      <c r="PFW62" s="81"/>
      <c r="PFX62" s="81"/>
      <c r="PFY62" s="81"/>
      <c r="PFZ62" s="81"/>
      <c r="PGA62" s="81"/>
      <c r="PGB62" s="81"/>
      <c r="PGC62" s="81"/>
      <c r="PGD62" s="81"/>
      <c r="PGE62" s="81"/>
      <c r="PGF62" s="81"/>
      <c r="PGG62" s="81"/>
      <c r="PGH62" s="81"/>
      <c r="PGI62" s="81"/>
      <c r="PGJ62" s="81"/>
      <c r="PGK62" s="81"/>
      <c r="PGL62" s="81"/>
      <c r="PGM62" s="81"/>
      <c r="PGN62" s="81"/>
      <c r="PGO62" s="81"/>
      <c r="PGP62" s="81"/>
      <c r="PGQ62" s="81"/>
      <c r="PGR62" s="81"/>
      <c r="PGS62" s="81"/>
      <c r="PGT62" s="81"/>
      <c r="PGU62" s="81"/>
      <c r="PGV62" s="81"/>
      <c r="PGW62" s="81"/>
      <c r="PGX62" s="81"/>
      <c r="PGY62" s="81"/>
      <c r="PGZ62" s="81"/>
      <c r="PHA62" s="81"/>
      <c r="PHB62" s="81"/>
      <c r="PHC62" s="81"/>
      <c r="PHD62" s="81"/>
      <c r="PHE62" s="81"/>
      <c r="PHF62" s="81"/>
      <c r="PHG62" s="81"/>
      <c r="PHH62" s="81"/>
      <c r="PHI62" s="81"/>
      <c r="PHJ62" s="81"/>
      <c r="PHK62" s="81"/>
      <c r="PHL62" s="81"/>
      <c r="PHM62" s="81"/>
      <c r="PHN62" s="81"/>
      <c r="PHO62" s="81"/>
      <c r="PHP62" s="81"/>
      <c r="PHQ62" s="81"/>
      <c r="PHR62" s="81"/>
      <c r="PHS62" s="81"/>
      <c r="PHT62" s="81"/>
      <c r="PHU62" s="81"/>
      <c r="PHV62" s="81"/>
      <c r="PHW62" s="81"/>
      <c r="PHX62" s="81"/>
      <c r="PHY62" s="81"/>
      <c r="PHZ62" s="81"/>
      <c r="PIA62" s="81"/>
      <c r="PIB62" s="81"/>
      <c r="PIC62" s="81"/>
      <c r="PID62" s="81"/>
      <c r="PIE62" s="81"/>
      <c r="PIF62" s="81"/>
      <c r="PIG62" s="81"/>
      <c r="PIH62" s="81"/>
      <c r="PII62" s="81"/>
      <c r="PIJ62" s="81"/>
      <c r="PIK62" s="81"/>
      <c r="PIL62" s="81"/>
      <c r="PIM62" s="81"/>
      <c r="PIN62" s="81"/>
      <c r="PIO62" s="81"/>
      <c r="PIP62" s="81"/>
      <c r="PIQ62" s="81"/>
      <c r="PIR62" s="81"/>
      <c r="PIS62" s="81"/>
      <c r="PIT62" s="81"/>
      <c r="PIU62" s="81"/>
      <c r="PIV62" s="81"/>
      <c r="PIW62" s="81"/>
      <c r="PIX62" s="81"/>
      <c r="PIY62" s="81"/>
      <c r="PIZ62" s="81"/>
      <c r="PJA62" s="81"/>
      <c r="PJB62" s="81"/>
      <c r="PJC62" s="81"/>
      <c r="PJD62" s="81"/>
      <c r="PJE62" s="81"/>
      <c r="PJF62" s="81"/>
      <c r="PJG62" s="81"/>
      <c r="PJH62" s="81"/>
      <c r="PJI62" s="81"/>
      <c r="PJJ62" s="81"/>
      <c r="PJK62" s="81"/>
      <c r="PJL62" s="81"/>
      <c r="PJM62" s="81"/>
      <c r="PJN62" s="81"/>
      <c r="PJO62" s="81"/>
      <c r="PJP62" s="81"/>
      <c r="PJQ62" s="81"/>
      <c r="PJR62" s="81"/>
      <c r="PJS62" s="81"/>
      <c r="PJT62" s="81"/>
      <c r="PJU62" s="81"/>
      <c r="PJV62" s="81"/>
      <c r="PJW62" s="81"/>
      <c r="PJX62" s="81"/>
      <c r="PJY62" s="81"/>
      <c r="PJZ62" s="81"/>
      <c r="PKA62" s="81"/>
      <c r="PKB62" s="81"/>
      <c r="PKC62" s="81"/>
      <c r="PKD62" s="81"/>
      <c r="PKE62" s="81"/>
      <c r="PKF62" s="81"/>
      <c r="PKG62" s="81"/>
      <c r="PKH62" s="81"/>
      <c r="PKI62" s="81"/>
      <c r="PKJ62" s="81"/>
      <c r="PKK62" s="81"/>
      <c r="PKL62" s="81"/>
      <c r="PKM62" s="81"/>
      <c r="PKN62" s="81"/>
      <c r="PKO62" s="81"/>
      <c r="PKP62" s="81"/>
      <c r="PKQ62" s="81"/>
      <c r="PKR62" s="81"/>
      <c r="PKS62" s="81"/>
      <c r="PKT62" s="81"/>
      <c r="PKU62" s="81"/>
      <c r="PKV62" s="81"/>
      <c r="PKW62" s="81"/>
      <c r="PKX62" s="81"/>
      <c r="PKY62" s="81"/>
      <c r="PKZ62" s="81"/>
      <c r="PLA62" s="81"/>
      <c r="PLB62" s="81"/>
      <c r="PLC62" s="81"/>
      <c r="PLD62" s="81"/>
      <c r="PLE62" s="81"/>
      <c r="PLF62" s="81"/>
      <c r="PLG62" s="81"/>
      <c r="PLH62" s="81"/>
      <c r="PLI62" s="81"/>
      <c r="PLJ62" s="81"/>
      <c r="PLK62" s="81"/>
      <c r="PLL62" s="81"/>
      <c r="PLM62" s="81"/>
      <c r="PLN62" s="81"/>
      <c r="PLO62" s="81"/>
      <c r="PLP62" s="81"/>
      <c r="PLQ62" s="81"/>
      <c r="PLR62" s="81"/>
      <c r="PLS62" s="81"/>
      <c r="PLT62" s="81"/>
      <c r="PLU62" s="81"/>
      <c r="PLV62" s="81"/>
      <c r="PLW62" s="81"/>
      <c r="PLX62" s="81"/>
      <c r="PLY62" s="81"/>
      <c r="PLZ62" s="81"/>
      <c r="PMA62" s="81"/>
      <c r="PMB62" s="81"/>
      <c r="PMC62" s="81"/>
      <c r="PMD62" s="81"/>
      <c r="PME62" s="81"/>
      <c r="PMF62" s="81"/>
      <c r="PMG62" s="81"/>
      <c r="PMH62" s="81"/>
      <c r="PMI62" s="81"/>
      <c r="PMJ62" s="81"/>
      <c r="PMK62" s="81"/>
      <c r="PML62" s="81"/>
      <c r="PMM62" s="81"/>
      <c r="PMN62" s="81"/>
      <c r="PMO62" s="81"/>
      <c r="PMP62" s="81"/>
      <c r="PMQ62" s="81"/>
      <c r="PMR62" s="81"/>
      <c r="PMS62" s="81"/>
      <c r="PMT62" s="81"/>
      <c r="PMU62" s="81"/>
      <c r="PMV62" s="81"/>
      <c r="PMW62" s="81"/>
      <c r="PMX62" s="81"/>
      <c r="PMY62" s="81"/>
      <c r="PMZ62" s="81"/>
      <c r="PNA62" s="81"/>
      <c r="PNB62" s="81"/>
      <c r="PNC62" s="81"/>
      <c r="PND62" s="81"/>
      <c r="PNE62" s="81"/>
      <c r="PNF62" s="81"/>
      <c r="PNG62" s="81"/>
      <c r="PNH62" s="81"/>
      <c r="PNI62" s="81"/>
      <c r="PNJ62" s="81"/>
      <c r="PNK62" s="81"/>
      <c r="PNL62" s="81"/>
      <c r="PNM62" s="81"/>
      <c r="PNN62" s="81"/>
      <c r="PNO62" s="81"/>
      <c r="PNP62" s="81"/>
      <c r="PNQ62" s="81"/>
      <c r="PNR62" s="81"/>
      <c r="PNS62" s="81"/>
      <c r="PNT62" s="81"/>
      <c r="PNU62" s="81"/>
      <c r="PNV62" s="81"/>
      <c r="PNW62" s="81"/>
      <c r="PNX62" s="81"/>
      <c r="PNY62" s="81"/>
      <c r="PNZ62" s="81"/>
      <c r="POA62" s="81"/>
      <c r="POB62" s="81"/>
      <c r="POC62" s="81"/>
      <c r="POD62" s="81"/>
      <c r="POE62" s="81"/>
      <c r="POF62" s="81"/>
      <c r="POG62" s="81"/>
      <c r="POH62" s="81"/>
      <c r="POI62" s="81"/>
      <c r="POJ62" s="81"/>
      <c r="POK62" s="81"/>
      <c r="POL62" s="81"/>
      <c r="POM62" s="81"/>
      <c r="PON62" s="81"/>
      <c r="POO62" s="81"/>
      <c r="POP62" s="81"/>
      <c r="POQ62" s="81"/>
      <c r="POR62" s="81"/>
      <c r="POS62" s="81"/>
      <c r="POT62" s="81"/>
      <c r="POU62" s="81"/>
      <c r="POV62" s="81"/>
      <c r="POW62" s="81"/>
      <c r="POX62" s="81"/>
      <c r="POY62" s="81"/>
      <c r="POZ62" s="81"/>
      <c r="PPA62" s="81"/>
      <c r="PPB62" s="81"/>
      <c r="PPC62" s="81"/>
      <c r="PPD62" s="81"/>
      <c r="PPE62" s="81"/>
      <c r="PPF62" s="81"/>
      <c r="PPG62" s="81"/>
      <c r="PPH62" s="81"/>
      <c r="PPI62" s="81"/>
      <c r="PPJ62" s="81"/>
      <c r="PPK62" s="81"/>
      <c r="PPL62" s="81"/>
      <c r="PPM62" s="81"/>
      <c r="PPN62" s="81"/>
      <c r="PPO62" s="81"/>
      <c r="PPP62" s="81"/>
      <c r="PPQ62" s="81"/>
      <c r="PPR62" s="81"/>
      <c r="PPS62" s="81"/>
      <c r="PPT62" s="81"/>
      <c r="PPU62" s="81"/>
      <c r="PPV62" s="81"/>
      <c r="PPW62" s="81"/>
      <c r="PPX62" s="81"/>
      <c r="PPY62" s="81"/>
      <c r="PPZ62" s="81"/>
      <c r="PQA62" s="81"/>
      <c r="PQB62" s="81"/>
      <c r="PQC62" s="81"/>
      <c r="PQD62" s="81"/>
      <c r="PQE62" s="81"/>
      <c r="PQF62" s="81"/>
      <c r="PQG62" s="81"/>
      <c r="PQH62" s="81"/>
      <c r="PQI62" s="81"/>
      <c r="PQJ62" s="81"/>
      <c r="PQK62" s="81"/>
      <c r="PQL62" s="81"/>
      <c r="PQM62" s="81"/>
      <c r="PQN62" s="81"/>
      <c r="PQO62" s="81"/>
      <c r="PQP62" s="81"/>
      <c r="PQQ62" s="81"/>
      <c r="PQR62" s="81"/>
      <c r="PQS62" s="81"/>
      <c r="PQT62" s="81"/>
      <c r="PQU62" s="81"/>
      <c r="PQV62" s="81"/>
      <c r="PQW62" s="81"/>
      <c r="PQX62" s="81"/>
      <c r="PQY62" s="81"/>
      <c r="PQZ62" s="81"/>
      <c r="PRA62" s="81"/>
      <c r="PRB62" s="81"/>
      <c r="PRC62" s="81"/>
      <c r="PRD62" s="81"/>
      <c r="PRE62" s="81"/>
      <c r="PRF62" s="81"/>
      <c r="PRG62" s="81"/>
      <c r="PRH62" s="81"/>
      <c r="PRI62" s="81"/>
      <c r="PRJ62" s="81"/>
      <c r="PRK62" s="81"/>
      <c r="PRL62" s="81"/>
      <c r="PRM62" s="81"/>
      <c r="PRN62" s="81"/>
      <c r="PRO62" s="81"/>
      <c r="PRP62" s="81"/>
      <c r="PRQ62" s="81"/>
      <c r="PRR62" s="81"/>
      <c r="PRS62" s="81"/>
      <c r="PRT62" s="81"/>
      <c r="PRU62" s="81"/>
      <c r="PRV62" s="81"/>
      <c r="PRW62" s="81"/>
      <c r="PRX62" s="81"/>
      <c r="PRY62" s="81"/>
      <c r="PRZ62" s="81"/>
      <c r="PSA62" s="81"/>
      <c r="PSB62" s="81"/>
      <c r="PSC62" s="81"/>
      <c r="PSD62" s="81"/>
      <c r="PSE62" s="81"/>
      <c r="PSF62" s="81"/>
      <c r="PSG62" s="81"/>
      <c r="PSH62" s="81"/>
      <c r="PSI62" s="81"/>
      <c r="PSJ62" s="81"/>
      <c r="PSK62" s="81"/>
      <c r="PSL62" s="81"/>
      <c r="PSM62" s="81"/>
      <c r="PSN62" s="81"/>
      <c r="PSO62" s="81"/>
      <c r="PSP62" s="81"/>
      <c r="PSQ62" s="81"/>
      <c r="PSR62" s="81"/>
      <c r="PSS62" s="81"/>
      <c r="PST62" s="81"/>
      <c r="PSU62" s="81"/>
      <c r="PSV62" s="81"/>
      <c r="PSW62" s="81"/>
      <c r="PSX62" s="81"/>
      <c r="PSY62" s="81"/>
      <c r="PSZ62" s="81"/>
      <c r="PTA62" s="81"/>
      <c r="PTB62" s="81"/>
      <c r="PTC62" s="81"/>
      <c r="PTD62" s="81"/>
      <c r="PTE62" s="81"/>
      <c r="PTF62" s="81"/>
      <c r="PTG62" s="81"/>
      <c r="PTH62" s="81"/>
      <c r="PTI62" s="81"/>
      <c r="PTJ62" s="81"/>
      <c r="PTK62" s="81"/>
      <c r="PTL62" s="81"/>
      <c r="PTM62" s="81"/>
      <c r="PTN62" s="81"/>
      <c r="PTO62" s="81"/>
      <c r="PTP62" s="81"/>
      <c r="PTQ62" s="81"/>
      <c r="PTR62" s="81"/>
      <c r="PTS62" s="81"/>
      <c r="PTT62" s="81"/>
      <c r="PTU62" s="81"/>
      <c r="PTV62" s="81"/>
      <c r="PTW62" s="81"/>
      <c r="PTX62" s="81"/>
      <c r="PTY62" s="81"/>
      <c r="PTZ62" s="81"/>
      <c r="PUA62" s="81"/>
      <c r="PUB62" s="81"/>
      <c r="PUC62" s="81"/>
      <c r="PUD62" s="81"/>
      <c r="PUE62" s="81"/>
      <c r="PUF62" s="81"/>
      <c r="PUG62" s="81"/>
      <c r="PUH62" s="81"/>
      <c r="PUI62" s="81"/>
      <c r="PUJ62" s="81"/>
      <c r="PUK62" s="81"/>
      <c r="PUL62" s="81"/>
      <c r="PUM62" s="81"/>
      <c r="PUN62" s="81"/>
      <c r="PUO62" s="81"/>
      <c r="PUP62" s="81"/>
      <c r="PUQ62" s="81"/>
      <c r="PUR62" s="81"/>
      <c r="PUS62" s="81"/>
      <c r="PUT62" s="81"/>
      <c r="PUU62" s="81"/>
      <c r="PUV62" s="81"/>
      <c r="PUW62" s="81"/>
      <c r="PUX62" s="81"/>
      <c r="PUY62" s="81"/>
      <c r="PUZ62" s="81"/>
      <c r="PVA62" s="81"/>
      <c r="PVB62" s="81"/>
      <c r="PVC62" s="81"/>
      <c r="PVD62" s="81"/>
      <c r="PVE62" s="81"/>
      <c r="PVF62" s="81"/>
      <c r="PVG62" s="81"/>
      <c r="PVH62" s="81"/>
      <c r="PVI62" s="81"/>
      <c r="PVJ62" s="81"/>
      <c r="PVK62" s="81"/>
      <c r="PVL62" s="81"/>
      <c r="PVM62" s="81"/>
      <c r="PVN62" s="81"/>
      <c r="PVO62" s="81"/>
      <c r="PVP62" s="81"/>
      <c r="PVQ62" s="81"/>
      <c r="PVR62" s="81"/>
      <c r="PVS62" s="81"/>
      <c r="PVT62" s="81"/>
      <c r="PVU62" s="81"/>
      <c r="PVV62" s="81"/>
      <c r="PVW62" s="81"/>
      <c r="PVX62" s="81"/>
      <c r="PVY62" s="81"/>
      <c r="PVZ62" s="81"/>
      <c r="PWA62" s="81"/>
      <c r="PWB62" s="81"/>
      <c r="PWC62" s="81"/>
      <c r="PWD62" s="81"/>
      <c r="PWE62" s="81"/>
      <c r="PWF62" s="81"/>
      <c r="PWG62" s="81"/>
      <c r="PWH62" s="81"/>
      <c r="PWI62" s="81"/>
      <c r="PWJ62" s="81"/>
      <c r="PWK62" s="81"/>
      <c r="PWL62" s="81"/>
      <c r="PWM62" s="81"/>
      <c r="PWN62" s="81"/>
      <c r="PWO62" s="81"/>
      <c r="PWP62" s="81"/>
      <c r="PWQ62" s="81"/>
      <c r="PWR62" s="81"/>
      <c r="PWS62" s="81"/>
      <c r="PWT62" s="81"/>
      <c r="PWU62" s="81"/>
      <c r="PWV62" s="81"/>
      <c r="PWW62" s="81"/>
      <c r="PWX62" s="81"/>
      <c r="PWY62" s="81"/>
      <c r="PWZ62" s="81"/>
      <c r="PXA62" s="81"/>
      <c r="PXB62" s="81"/>
      <c r="PXC62" s="81"/>
      <c r="PXD62" s="81"/>
      <c r="PXE62" s="81"/>
      <c r="PXF62" s="81"/>
      <c r="PXG62" s="81"/>
      <c r="PXH62" s="81"/>
      <c r="PXI62" s="81"/>
      <c r="PXJ62" s="81"/>
      <c r="PXK62" s="81"/>
      <c r="PXL62" s="81"/>
      <c r="PXM62" s="81"/>
      <c r="PXN62" s="81"/>
      <c r="PXO62" s="81"/>
      <c r="PXP62" s="81"/>
      <c r="PXQ62" s="81"/>
      <c r="PXR62" s="81"/>
      <c r="PXS62" s="81"/>
      <c r="PXT62" s="81"/>
      <c r="PXU62" s="81"/>
      <c r="PXV62" s="81"/>
      <c r="PXW62" s="81"/>
      <c r="PXX62" s="81"/>
      <c r="PXY62" s="81"/>
      <c r="PXZ62" s="81"/>
      <c r="PYA62" s="81"/>
      <c r="PYB62" s="81"/>
      <c r="PYC62" s="81"/>
      <c r="PYD62" s="81"/>
      <c r="PYE62" s="81"/>
      <c r="PYF62" s="81"/>
      <c r="PYG62" s="81"/>
      <c r="PYH62" s="81"/>
      <c r="PYI62" s="81"/>
      <c r="PYJ62" s="81"/>
      <c r="PYK62" s="81"/>
      <c r="PYL62" s="81"/>
      <c r="PYM62" s="81"/>
      <c r="PYN62" s="81"/>
      <c r="PYO62" s="81"/>
      <c r="PYP62" s="81"/>
      <c r="PYQ62" s="81"/>
      <c r="PYR62" s="81"/>
      <c r="PYS62" s="81"/>
      <c r="PYT62" s="81"/>
      <c r="PYU62" s="81"/>
      <c r="PYV62" s="81"/>
      <c r="PYW62" s="81"/>
      <c r="PYX62" s="81"/>
      <c r="PYY62" s="81"/>
      <c r="PYZ62" s="81"/>
      <c r="PZA62" s="81"/>
      <c r="PZB62" s="81"/>
      <c r="PZC62" s="81"/>
      <c r="PZD62" s="81"/>
      <c r="PZE62" s="81"/>
      <c r="PZF62" s="81"/>
      <c r="PZG62" s="81"/>
      <c r="PZH62" s="81"/>
      <c r="PZI62" s="81"/>
      <c r="PZJ62" s="81"/>
      <c r="PZK62" s="81"/>
      <c r="PZL62" s="81"/>
      <c r="PZM62" s="81"/>
      <c r="PZN62" s="81"/>
      <c r="PZO62" s="81"/>
      <c r="PZP62" s="81"/>
      <c r="PZQ62" s="81"/>
      <c r="PZR62" s="81"/>
      <c r="PZS62" s="81"/>
      <c r="PZT62" s="81"/>
      <c r="PZU62" s="81"/>
      <c r="PZV62" s="81"/>
      <c r="PZW62" s="81"/>
      <c r="PZX62" s="81"/>
      <c r="PZY62" s="81"/>
      <c r="PZZ62" s="81"/>
      <c r="QAA62" s="81"/>
      <c r="QAB62" s="81"/>
      <c r="QAC62" s="81"/>
      <c r="QAD62" s="81"/>
      <c r="QAE62" s="81"/>
      <c r="QAF62" s="81"/>
      <c r="QAG62" s="81"/>
      <c r="QAH62" s="81"/>
      <c r="QAI62" s="81"/>
      <c r="QAJ62" s="81"/>
      <c r="QAK62" s="81"/>
      <c r="QAL62" s="81"/>
      <c r="QAM62" s="81"/>
      <c r="QAN62" s="81"/>
      <c r="QAO62" s="81"/>
      <c r="QAP62" s="81"/>
      <c r="QAQ62" s="81"/>
      <c r="QAR62" s="81"/>
      <c r="QAS62" s="81"/>
      <c r="QAT62" s="81"/>
      <c r="QAU62" s="81"/>
      <c r="QAV62" s="81"/>
      <c r="QAW62" s="81"/>
      <c r="QAX62" s="81"/>
      <c r="QAY62" s="81"/>
      <c r="QAZ62" s="81"/>
      <c r="QBA62" s="81"/>
      <c r="QBB62" s="81"/>
      <c r="QBC62" s="81"/>
      <c r="QBD62" s="81"/>
      <c r="QBE62" s="81"/>
      <c r="QBF62" s="81"/>
      <c r="QBG62" s="81"/>
      <c r="QBH62" s="81"/>
      <c r="QBI62" s="81"/>
      <c r="QBJ62" s="81"/>
      <c r="QBK62" s="81"/>
      <c r="QBL62" s="81"/>
      <c r="QBM62" s="81"/>
      <c r="QBN62" s="81"/>
      <c r="QBO62" s="81"/>
      <c r="QBP62" s="81"/>
      <c r="QBQ62" s="81"/>
      <c r="QBR62" s="81"/>
      <c r="QBS62" s="81"/>
      <c r="QBT62" s="81"/>
      <c r="QBU62" s="81"/>
      <c r="QBV62" s="81"/>
      <c r="QBW62" s="81"/>
      <c r="QBX62" s="81"/>
      <c r="QBY62" s="81"/>
      <c r="QBZ62" s="81"/>
      <c r="QCA62" s="81"/>
      <c r="QCB62" s="81"/>
      <c r="QCC62" s="81"/>
      <c r="QCD62" s="81"/>
      <c r="QCE62" s="81"/>
      <c r="QCF62" s="81"/>
      <c r="QCG62" s="81"/>
      <c r="QCH62" s="81"/>
      <c r="QCI62" s="81"/>
      <c r="QCJ62" s="81"/>
      <c r="QCK62" s="81"/>
      <c r="QCL62" s="81"/>
      <c r="QCM62" s="81"/>
      <c r="QCN62" s="81"/>
      <c r="QCO62" s="81"/>
      <c r="QCP62" s="81"/>
      <c r="QCQ62" s="81"/>
      <c r="QCR62" s="81"/>
      <c r="QCS62" s="81"/>
      <c r="QCT62" s="81"/>
      <c r="QCU62" s="81"/>
      <c r="QCV62" s="81"/>
      <c r="QCW62" s="81"/>
      <c r="QCX62" s="81"/>
      <c r="QCY62" s="81"/>
      <c r="QCZ62" s="81"/>
      <c r="QDA62" s="81"/>
      <c r="QDB62" s="81"/>
      <c r="QDC62" s="81"/>
      <c r="QDD62" s="81"/>
      <c r="QDE62" s="81"/>
      <c r="QDF62" s="81"/>
      <c r="QDG62" s="81"/>
      <c r="QDH62" s="81"/>
      <c r="QDI62" s="81"/>
      <c r="QDJ62" s="81"/>
      <c r="QDK62" s="81"/>
      <c r="QDL62" s="81"/>
      <c r="QDM62" s="81"/>
      <c r="QDN62" s="81"/>
      <c r="QDO62" s="81"/>
      <c r="QDP62" s="81"/>
      <c r="QDQ62" s="81"/>
      <c r="QDR62" s="81"/>
      <c r="QDS62" s="81"/>
      <c r="QDT62" s="81"/>
      <c r="QDU62" s="81"/>
      <c r="QDV62" s="81"/>
      <c r="QDW62" s="81"/>
      <c r="QDX62" s="81"/>
      <c r="QDY62" s="81"/>
      <c r="QDZ62" s="81"/>
      <c r="QEA62" s="81"/>
      <c r="QEB62" s="81"/>
      <c r="QEC62" s="81"/>
      <c r="QED62" s="81"/>
      <c r="QEE62" s="81"/>
      <c r="QEF62" s="81"/>
      <c r="QEG62" s="81"/>
      <c r="QEH62" s="81"/>
      <c r="QEI62" s="81"/>
      <c r="QEJ62" s="81"/>
      <c r="QEK62" s="81"/>
      <c r="QEL62" s="81"/>
      <c r="QEM62" s="81"/>
      <c r="QEN62" s="81"/>
      <c r="QEO62" s="81"/>
      <c r="QEP62" s="81"/>
      <c r="QEQ62" s="81"/>
      <c r="QER62" s="81"/>
      <c r="QES62" s="81"/>
      <c r="QET62" s="81"/>
      <c r="QEU62" s="81"/>
      <c r="QEV62" s="81"/>
      <c r="QEW62" s="81"/>
      <c r="QEX62" s="81"/>
      <c r="QEY62" s="81"/>
      <c r="QEZ62" s="81"/>
      <c r="QFA62" s="81"/>
      <c r="QFB62" s="81"/>
      <c r="QFC62" s="81"/>
      <c r="QFD62" s="81"/>
      <c r="QFE62" s="81"/>
      <c r="QFF62" s="81"/>
      <c r="QFG62" s="81"/>
      <c r="QFH62" s="81"/>
      <c r="QFI62" s="81"/>
      <c r="QFJ62" s="81"/>
      <c r="QFK62" s="81"/>
      <c r="QFL62" s="81"/>
      <c r="QFM62" s="81"/>
      <c r="QFN62" s="81"/>
      <c r="QFO62" s="81"/>
      <c r="QFP62" s="81"/>
      <c r="QFQ62" s="81"/>
      <c r="QFR62" s="81"/>
      <c r="QFS62" s="81"/>
      <c r="QFT62" s="81"/>
      <c r="QFU62" s="81"/>
      <c r="QFV62" s="81"/>
      <c r="QFW62" s="81"/>
      <c r="QFX62" s="81"/>
      <c r="QFY62" s="81"/>
      <c r="QFZ62" s="81"/>
      <c r="QGA62" s="81"/>
      <c r="QGB62" s="81"/>
      <c r="QGC62" s="81"/>
      <c r="QGD62" s="81"/>
      <c r="QGE62" s="81"/>
      <c r="QGF62" s="81"/>
      <c r="QGG62" s="81"/>
      <c r="QGH62" s="81"/>
      <c r="QGI62" s="81"/>
      <c r="QGJ62" s="81"/>
      <c r="QGK62" s="81"/>
      <c r="QGL62" s="81"/>
      <c r="QGM62" s="81"/>
      <c r="QGN62" s="81"/>
      <c r="QGO62" s="81"/>
      <c r="QGP62" s="81"/>
      <c r="QGQ62" s="81"/>
      <c r="QGR62" s="81"/>
      <c r="QGS62" s="81"/>
      <c r="QGT62" s="81"/>
      <c r="QGU62" s="81"/>
      <c r="QGV62" s="81"/>
      <c r="QGW62" s="81"/>
      <c r="QGX62" s="81"/>
      <c r="QGY62" s="81"/>
      <c r="QGZ62" s="81"/>
      <c r="QHA62" s="81"/>
      <c r="QHB62" s="81"/>
      <c r="QHC62" s="81"/>
      <c r="QHD62" s="81"/>
      <c r="QHE62" s="81"/>
      <c r="QHF62" s="81"/>
      <c r="QHG62" s="81"/>
      <c r="QHH62" s="81"/>
      <c r="QHI62" s="81"/>
      <c r="QHJ62" s="81"/>
      <c r="QHK62" s="81"/>
      <c r="QHL62" s="81"/>
      <c r="QHM62" s="81"/>
      <c r="QHN62" s="81"/>
      <c r="QHO62" s="81"/>
      <c r="QHP62" s="81"/>
      <c r="QHQ62" s="81"/>
      <c r="QHR62" s="81"/>
      <c r="QHS62" s="81"/>
      <c r="QHT62" s="81"/>
      <c r="QHU62" s="81"/>
      <c r="QHV62" s="81"/>
      <c r="QHW62" s="81"/>
      <c r="QHX62" s="81"/>
      <c r="QHY62" s="81"/>
      <c r="QHZ62" s="81"/>
      <c r="QIA62" s="81"/>
      <c r="QIB62" s="81"/>
      <c r="QIC62" s="81"/>
      <c r="QID62" s="81"/>
      <c r="QIE62" s="81"/>
      <c r="QIF62" s="81"/>
      <c r="QIG62" s="81"/>
      <c r="QIH62" s="81"/>
      <c r="QII62" s="81"/>
      <c r="QIJ62" s="81"/>
      <c r="QIK62" s="81"/>
      <c r="QIL62" s="81"/>
      <c r="QIM62" s="81"/>
      <c r="QIN62" s="81"/>
      <c r="QIO62" s="81"/>
      <c r="QIP62" s="81"/>
      <c r="QIQ62" s="81"/>
      <c r="QIR62" s="81"/>
      <c r="QIS62" s="81"/>
      <c r="QIT62" s="81"/>
      <c r="QIU62" s="81"/>
      <c r="QIV62" s="81"/>
      <c r="QIW62" s="81"/>
      <c r="QIX62" s="81"/>
      <c r="QIY62" s="81"/>
      <c r="QIZ62" s="81"/>
      <c r="QJA62" s="81"/>
      <c r="QJB62" s="81"/>
      <c r="QJC62" s="81"/>
      <c r="QJD62" s="81"/>
      <c r="QJE62" s="81"/>
      <c r="QJF62" s="81"/>
      <c r="QJG62" s="81"/>
      <c r="QJH62" s="81"/>
      <c r="QJI62" s="81"/>
      <c r="QJJ62" s="81"/>
      <c r="QJK62" s="81"/>
      <c r="QJL62" s="81"/>
      <c r="QJM62" s="81"/>
      <c r="QJN62" s="81"/>
      <c r="QJO62" s="81"/>
      <c r="QJP62" s="81"/>
      <c r="QJQ62" s="81"/>
      <c r="QJR62" s="81"/>
      <c r="QJS62" s="81"/>
      <c r="QJT62" s="81"/>
      <c r="QJU62" s="81"/>
      <c r="QJV62" s="81"/>
      <c r="QJW62" s="81"/>
      <c r="QJX62" s="81"/>
      <c r="QJY62" s="81"/>
      <c r="QJZ62" s="81"/>
      <c r="QKA62" s="81"/>
      <c r="QKB62" s="81"/>
      <c r="QKC62" s="81"/>
      <c r="QKD62" s="81"/>
      <c r="QKE62" s="81"/>
      <c r="QKF62" s="81"/>
      <c r="QKG62" s="81"/>
      <c r="QKH62" s="81"/>
      <c r="QKI62" s="81"/>
      <c r="QKJ62" s="81"/>
      <c r="QKK62" s="81"/>
      <c r="QKL62" s="81"/>
      <c r="QKM62" s="81"/>
      <c r="QKN62" s="81"/>
      <c r="QKO62" s="81"/>
      <c r="QKP62" s="81"/>
      <c r="QKQ62" s="81"/>
      <c r="QKR62" s="81"/>
      <c r="QKS62" s="81"/>
      <c r="QKT62" s="81"/>
      <c r="QKU62" s="81"/>
      <c r="QKV62" s="81"/>
      <c r="QKW62" s="81"/>
      <c r="QKX62" s="81"/>
      <c r="QKY62" s="81"/>
      <c r="QKZ62" s="81"/>
      <c r="QLA62" s="81"/>
      <c r="QLB62" s="81"/>
      <c r="QLC62" s="81"/>
      <c r="QLD62" s="81"/>
      <c r="QLE62" s="81"/>
      <c r="QLF62" s="81"/>
      <c r="QLG62" s="81"/>
      <c r="QLH62" s="81"/>
      <c r="QLI62" s="81"/>
      <c r="QLJ62" s="81"/>
      <c r="QLK62" s="81"/>
      <c r="QLL62" s="81"/>
      <c r="QLM62" s="81"/>
      <c r="QLN62" s="81"/>
      <c r="QLO62" s="81"/>
      <c r="QLP62" s="81"/>
      <c r="QLQ62" s="81"/>
      <c r="QLR62" s="81"/>
      <c r="QLS62" s="81"/>
      <c r="QLT62" s="81"/>
      <c r="QLU62" s="81"/>
      <c r="QLV62" s="81"/>
      <c r="QLW62" s="81"/>
      <c r="QLX62" s="81"/>
      <c r="QLY62" s="81"/>
      <c r="QLZ62" s="81"/>
      <c r="QMA62" s="81"/>
      <c r="QMB62" s="81"/>
      <c r="QMC62" s="81"/>
      <c r="QMD62" s="81"/>
      <c r="QME62" s="81"/>
      <c r="QMF62" s="81"/>
      <c r="QMG62" s="81"/>
      <c r="QMH62" s="81"/>
      <c r="QMI62" s="81"/>
      <c r="QMJ62" s="81"/>
      <c r="QMK62" s="81"/>
      <c r="QML62" s="81"/>
      <c r="QMM62" s="81"/>
      <c r="QMN62" s="81"/>
      <c r="QMO62" s="81"/>
      <c r="QMP62" s="81"/>
      <c r="QMQ62" s="81"/>
      <c r="QMR62" s="81"/>
      <c r="QMS62" s="81"/>
      <c r="QMT62" s="81"/>
      <c r="QMU62" s="81"/>
      <c r="QMV62" s="81"/>
      <c r="QMW62" s="81"/>
      <c r="QMX62" s="81"/>
      <c r="QMY62" s="81"/>
      <c r="QMZ62" s="81"/>
      <c r="QNA62" s="81"/>
      <c r="QNB62" s="81"/>
      <c r="QNC62" s="81"/>
      <c r="QND62" s="81"/>
      <c r="QNE62" s="81"/>
      <c r="QNF62" s="81"/>
      <c r="QNG62" s="81"/>
      <c r="QNH62" s="81"/>
      <c r="QNI62" s="81"/>
      <c r="QNJ62" s="81"/>
      <c r="QNK62" s="81"/>
      <c r="QNL62" s="81"/>
      <c r="QNM62" s="81"/>
      <c r="QNN62" s="81"/>
      <c r="QNO62" s="81"/>
      <c r="QNP62" s="81"/>
      <c r="QNQ62" s="81"/>
      <c r="QNR62" s="81"/>
      <c r="QNS62" s="81"/>
      <c r="QNT62" s="81"/>
      <c r="QNU62" s="81"/>
      <c r="QNV62" s="81"/>
      <c r="QNW62" s="81"/>
      <c r="QNX62" s="81"/>
      <c r="QNY62" s="81"/>
      <c r="QNZ62" s="81"/>
      <c r="QOA62" s="81"/>
      <c r="QOB62" s="81"/>
      <c r="QOC62" s="81"/>
      <c r="QOD62" s="81"/>
      <c r="QOE62" s="81"/>
      <c r="QOF62" s="81"/>
      <c r="QOG62" s="81"/>
      <c r="QOH62" s="81"/>
      <c r="QOI62" s="81"/>
      <c r="QOJ62" s="81"/>
      <c r="QOK62" s="81"/>
      <c r="QOL62" s="81"/>
      <c r="QOM62" s="81"/>
      <c r="QON62" s="81"/>
      <c r="QOO62" s="81"/>
      <c r="QOP62" s="81"/>
      <c r="QOQ62" s="81"/>
      <c r="QOR62" s="81"/>
      <c r="QOS62" s="81"/>
      <c r="QOT62" s="81"/>
      <c r="QOU62" s="81"/>
      <c r="QOV62" s="81"/>
      <c r="QOW62" s="81"/>
      <c r="QOX62" s="81"/>
      <c r="QOY62" s="81"/>
      <c r="QOZ62" s="81"/>
      <c r="QPA62" s="81"/>
      <c r="QPB62" s="81"/>
      <c r="QPC62" s="81"/>
      <c r="QPD62" s="81"/>
      <c r="QPE62" s="81"/>
      <c r="QPF62" s="81"/>
      <c r="QPG62" s="81"/>
      <c r="QPH62" s="81"/>
      <c r="QPI62" s="81"/>
      <c r="QPJ62" s="81"/>
      <c r="QPK62" s="81"/>
      <c r="QPL62" s="81"/>
      <c r="QPM62" s="81"/>
      <c r="QPN62" s="81"/>
      <c r="QPO62" s="81"/>
      <c r="QPP62" s="81"/>
      <c r="QPQ62" s="81"/>
      <c r="QPR62" s="81"/>
      <c r="QPS62" s="81"/>
      <c r="QPT62" s="81"/>
      <c r="QPU62" s="81"/>
      <c r="QPV62" s="81"/>
      <c r="QPW62" s="81"/>
      <c r="QPX62" s="81"/>
      <c r="QPY62" s="81"/>
      <c r="QPZ62" s="81"/>
      <c r="QQA62" s="81"/>
      <c r="QQB62" s="81"/>
      <c r="QQC62" s="81"/>
      <c r="QQD62" s="81"/>
      <c r="QQE62" s="81"/>
      <c r="QQF62" s="81"/>
      <c r="QQG62" s="81"/>
      <c r="QQH62" s="81"/>
      <c r="QQI62" s="81"/>
      <c r="QQJ62" s="81"/>
      <c r="QQK62" s="81"/>
      <c r="QQL62" s="81"/>
      <c r="QQM62" s="81"/>
      <c r="QQN62" s="81"/>
      <c r="QQO62" s="81"/>
      <c r="QQP62" s="81"/>
      <c r="QQQ62" s="81"/>
      <c r="QQR62" s="81"/>
      <c r="QQS62" s="81"/>
      <c r="QQT62" s="81"/>
      <c r="QQU62" s="81"/>
      <c r="QQV62" s="81"/>
      <c r="QQW62" s="81"/>
      <c r="QQX62" s="81"/>
      <c r="QQY62" s="81"/>
      <c r="QQZ62" s="81"/>
      <c r="QRA62" s="81"/>
      <c r="QRB62" s="81"/>
      <c r="QRC62" s="81"/>
      <c r="QRD62" s="81"/>
      <c r="QRE62" s="81"/>
      <c r="QRF62" s="81"/>
      <c r="QRG62" s="81"/>
      <c r="QRH62" s="81"/>
      <c r="QRI62" s="81"/>
      <c r="QRJ62" s="81"/>
      <c r="QRK62" s="81"/>
      <c r="QRL62" s="81"/>
      <c r="QRM62" s="81"/>
      <c r="QRN62" s="81"/>
      <c r="QRO62" s="81"/>
      <c r="QRP62" s="81"/>
      <c r="QRQ62" s="81"/>
      <c r="QRR62" s="81"/>
      <c r="QRS62" s="81"/>
      <c r="QRT62" s="81"/>
      <c r="QRU62" s="81"/>
      <c r="QRV62" s="81"/>
      <c r="QRW62" s="81"/>
      <c r="QRX62" s="81"/>
      <c r="QRY62" s="81"/>
      <c r="QRZ62" s="81"/>
      <c r="QSA62" s="81"/>
      <c r="QSB62" s="81"/>
      <c r="QSC62" s="81"/>
      <c r="QSD62" s="81"/>
      <c r="QSE62" s="81"/>
      <c r="QSF62" s="81"/>
      <c r="QSG62" s="81"/>
      <c r="QSH62" s="81"/>
      <c r="QSI62" s="81"/>
      <c r="QSJ62" s="81"/>
      <c r="QSK62" s="81"/>
      <c r="QSL62" s="81"/>
      <c r="QSM62" s="81"/>
      <c r="QSN62" s="81"/>
      <c r="QSO62" s="81"/>
      <c r="QSP62" s="81"/>
      <c r="QSQ62" s="81"/>
      <c r="QSR62" s="81"/>
      <c r="QSS62" s="81"/>
      <c r="QST62" s="81"/>
      <c r="QSU62" s="81"/>
      <c r="QSV62" s="81"/>
      <c r="QSW62" s="81"/>
      <c r="QSX62" s="81"/>
      <c r="QSY62" s="81"/>
      <c r="QSZ62" s="81"/>
      <c r="QTA62" s="81"/>
      <c r="QTB62" s="81"/>
      <c r="QTC62" s="81"/>
      <c r="QTD62" s="81"/>
      <c r="QTE62" s="81"/>
      <c r="QTF62" s="81"/>
      <c r="QTG62" s="81"/>
      <c r="QTH62" s="81"/>
      <c r="QTI62" s="81"/>
      <c r="QTJ62" s="81"/>
      <c r="QTK62" s="81"/>
      <c r="QTL62" s="81"/>
      <c r="QTM62" s="81"/>
      <c r="QTN62" s="81"/>
      <c r="QTO62" s="81"/>
      <c r="QTP62" s="81"/>
      <c r="QTQ62" s="81"/>
      <c r="QTR62" s="81"/>
      <c r="QTS62" s="81"/>
      <c r="QTT62" s="81"/>
      <c r="QTU62" s="81"/>
      <c r="QTV62" s="81"/>
      <c r="QTW62" s="81"/>
      <c r="QTX62" s="81"/>
      <c r="QTY62" s="81"/>
      <c r="QTZ62" s="81"/>
      <c r="QUA62" s="81"/>
      <c r="QUB62" s="81"/>
      <c r="QUC62" s="81"/>
      <c r="QUD62" s="81"/>
      <c r="QUE62" s="81"/>
      <c r="QUF62" s="81"/>
      <c r="QUG62" s="81"/>
      <c r="QUH62" s="81"/>
      <c r="QUI62" s="81"/>
      <c r="QUJ62" s="81"/>
      <c r="QUK62" s="81"/>
      <c r="QUL62" s="81"/>
      <c r="QUM62" s="81"/>
      <c r="QUN62" s="81"/>
      <c r="QUO62" s="81"/>
      <c r="QUP62" s="81"/>
      <c r="QUQ62" s="81"/>
      <c r="QUR62" s="81"/>
      <c r="QUS62" s="81"/>
      <c r="QUT62" s="81"/>
      <c r="QUU62" s="81"/>
      <c r="QUV62" s="81"/>
      <c r="QUW62" s="81"/>
      <c r="QUX62" s="81"/>
      <c r="QUY62" s="81"/>
      <c r="QUZ62" s="81"/>
      <c r="QVA62" s="81"/>
      <c r="QVB62" s="81"/>
      <c r="QVC62" s="81"/>
      <c r="QVD62" s="81"/>
      <c r="QVE62" s="81"/>
      <c r="QVF62" s="81"/>
      <c r="QVG62" s="81"/>
      <c r="QVH62" s="81"/>
      <c r="QVI62" s="81"/>
      <c r="QVJ62" s="81"/>
      <c r="QVK62" s="81"/>
      <c r="QVL62" s="81"/>
      <c r="QVM62" s="81"/>
      <c r="QVN62" s="81"/>
      <c r="QVO62" s="81"/>
      <c r="QVP62" s="81"/>
      <c r="QVQ62" s="81"/>
      <c r="QVR62" s="81"/>
      <c r="QVS62" s="81"/>
      <c r="QVT62" s="81"/>
      <c r="QVU62" s="81"/>
      <c r="QVV62" s="81"/>
      <c r="QVW62" s="81"/>
      <c r="QVX62" s="81"/>
      <c r="QVY62" s="81"/>
      <c r="QVZ62" s="81"/>
      <c r="QWA62" s="81"/>
      <c r="QWB62" s="81"/>
      <c r="QWC62" s="81"/>
      <c r="QWD62" s="81"/>
      <c r="QWE62" s="81"/>
      <c r="QWF62" s="81"/>
      <c r="QWG62" s="81"/>
      <c r="QWH62" s="81"/>
      <c r="QWI62" s="81"/>
      <c r="QWJ62" s="81"/>
      <c r="QWK62" s="81"/>
      <c r="QWL62" s="81"/>
      <c r="QWM62" s="81"/>
      <c r="QWN62" s="81"/>
      <c r="QWO62" s="81"/>
      <c r="QWP62" s="81"/>
      <c r="QWQ62" s="81"/>
      <c r="QWR62" s="81"/>
      <c r="QWS62" s="81"/>
      <c r="QWT62" s="81"/>
      <c r="QWU62" s="81"/>
      <c r="QWV62" s="81"/>
      <c r="QWW62" s="81"/>
      <c r="QWX62" s="81"/>
      <c r="QWY62" s="81"/>
      <c r="QWZ62" s="81"/>
      <c r="QXA62" s="81"/>
      <c r="QXB62" s="81"/>
      <c r="QXC62" s="81"/>
      <c r="QXD62" s="81"/>
      <c r="QXE62" s="81"/>
      <c r="QXF62" s="81"/>
      <c r="QXG62" s="81"/>
      <c r="QXH62" s="81"/>
      <c r="QXI62" s="81"/>
      <c r="QXJ62" s="81"/>
      <c r="QXK62" s="81"/>
      <c r="QXL62" s="81"/>
      <c r="QXM62" s="81"/>
      <c r="QXN62" s="81"/>
      <c r="QXO62" s="81"/>
      <c r="QXP62" s="81"/>
      <c r="QXQ62" s="81"/>
      <c r="QXR62" s="81"/>
      <c r="QXS62" s="81"/>
      <c r="QXT62" s="81"/>
      <c r="QXU62" s="81"/>
      <c r="QXV62" s="81"/>
      <c r="QXW62" s="81"/>
      <c r="QXX62" s="81"/>
      <c r="QXY62" s="81"/>
      <c r="QXZ62" s="81"/>
      <c r="QYA62" s="81"/>
      <c r="QYB62" s="81"/>
      <c r="QYC62" s="81"/>
      <c r="QYD62" s="81"/>
      <c r="QYE62" s="81"/>
      <c r="QYF62" s="81"/>
      <c r="QYG62" s="81"/>
      <c r="QYH62" s="81"/>
      <c r="QYI62" s="81"/>
      <c r="QYJ62" s="81"/>
      <c r="QYK62" s="81"/>
      <c r="QYL62" s="81"/>
      <c r="QYM62" s="81"/>
      <c r="QYN62" s="81"/>
      <c r="QYO62" s="81"/>
      <c r="QYP62" s="81"/>
      <c r="QYQ62" s="81"/>
      <c r="QYR62" s="81"/>
      <c r="QYS62" s="81"/>
      <c r="QYT62" s="81"/>
      <c r="QYU62" s="81"/>
      <c r="QYV62" s="81"/>
      <c r="QYW62" s="81"/>
      <c r="QYX62" s="81"/>
      <c r="QYY62" s="81"/>
      <c r="QYZ62" s="81"/>
      <c r="QZA62" s="81"/>
      <c r="QZB62" s="81"/>
      <c r="QZC62" s="81"/>
      <c r="QZD62" s="81"/>
      <c r="QZE62" s="81"/>
      <c r="QZF62" s="81"/>
      <c r="QZG62" s="81"/>
      <c r="QZH62" s="81"/>
      <c r="QZI62" s="81"/>
      <c r="QZJ62" s="81"/>
      <c r="QZK62" s="81"/>
      <c r="QZL62" s="81"/>
      <c r="QZM62" s="81"/>
      <c r="QZN62" s="81"/>
      <c r="QZO62" s="81"/>
      <c r="QZP62" s="81"/>
      <c r="QZQ62" s="81"/>
      <c r="QZR62" s="81"/>
      <c r="QZS62" s="81"/>
      <c r="QZT62" s="81"/>
      <c r="QZU62" s="81"/>
      <c r="QZV62" s="81"/>
      <c r="QZW62" s="81"/>
      <c r="QZX62" s="81"/>
      <c r="QZY62" s="81"/>
      <c r="QZZ62" s="81"/>
      <c r="RAA62" s="81"/>
      <c r="RAB62" s="81"/>
      <c r="RAC62" s="81"/>
      <c r="RAD62" s="81"/>
      <c r="RAE62" s="81"/>
      <c r="RAF62" s="81"/>
      <c r="RAG62" s="81"/>
      <c r="RAH62" s="81"/>
      <c r="RAI62" s="81"/>
      <c r="RAJ62" s="81"/>
      <c r="RAK62" s="81"/>
      <c r="RAL62" s="81"/>
      <c r="RAM62" s="81"/>
      <c r="RAN62" s="81"/>
      <c r="RAO62" s="81"/>
      <c r="RAP62" s="81"/>
      <c r="RAQ62" s="81"/>
      <c r="RAR62" s="81"/>
      <c r="RAS62" s="81"/>
      <c r="RAT62" s="81"/>
      <c r="RAU62" s="81"/>
      <c r="RAV62" s="81"/>
      <c r="RAW62" s="81"/>
      <c r="RAX62" s="81"/>
      <c r="RAY62" s="81"/>
      <c r="RAZ62" s="81"/>
      <c r="RBA62" s="81"/>
      <c r="RBB62" s="81"/>
      <c r="RBC62" s="81"/>
      <c r="RBD62" s="81"/>
      <c r="RBE62" s="81"/>
      <c r="RBF62" s="81"/>
      <c r="RBG62" s="81"/>
      <c r="RBH62" s="81"/>
      <c r="RBI62" s="81"/>
      <c r="RBJ62" s="81"/>
      <c r="RBK62" s="81"/>
      <c r="RBL62" s="81"/>
      <c r="RBM62" s="81"/>
      <c r="RBN62" s="81"/>
      <c r="RBO62" s="81"/>
      <c r="RBP62" s="81"/>
      <c r="RBQ62" s="81"/>
      <c r="RBR62" s="81"/>
      <c r="RBS62" s="81"/>
      <c r="RBT62" s="81"/>
      <c r="RBU62" s="81"/>
      <c r="RBV62" s="81"/>
      <c r="RBW62" s="81"/>
      <c r="RBX62" s="81"/>
      <c r="RBY62" s="81"/>
      <c r="RBZ62" s="81"/>
      <c r="RCA62" s="81"/>
      <c r="RCB62" s="81"/>
      <c r="RCC62" s="81"/>
      <c r="RCD62" s="81"/>
      <c r="RCE62" s="81"/>
      <c r="RCF62" s="81"/>
      <c r="RCG62" s="81"/>
      <c r="RCH62" s="81"/>
      <c r="RCI62" s="81"/>
      <c r="RCJ62" s="81"/>
      <c r="RCK62" s="81"/>
      <c r="RCL62" s="81"/>
      <c r="RCM62" s="81"/>
      <c r="RCN62" s="81"/>
      <c r="RCO62" s="81"/>
      <c r="RCP62" s="81"/>
      <c r="RCQ62" s="81"/>
      <c r="RCR62" s="81"/>
      <c r="RCS62" s="81"/>
      <c r="RCT62" s="81"/>
      <c r="RCU62" s="81"/>
      <c r="RCV62" s="81"/>
      <c r="RCW62" s="81"/>
      <c r="RCX62" s="81"/>
      <c r="RCY62" s="81"/>
      <c r="RCZ62" s="81"/>
      <c r="RDA62" s="81"/>
      <c r="RDB62" s="81"/>
      <c r="RDC62" s="81"/>
      <c r="RDD62" s="81"/>
      <c r="RDE62" s="81"/>
      <c r="RDF62" s="81"/>
      <c r="RDG62" s="81"/>
      <c r="RDH62" s="81"/>
      <c r="RDI62" s="81"/>
      <c r="RDJ62" s="81"/>
      <c r="RDK62" s="81"/>
      <c r="RDL62" s="81"/>
      <c r="RDM62" s="81"/>
      <c r="RDN62" s="81"/>
      <c r="RDO62" s="81"/>
      <c r="RDP62" s="81"/>
      <c r="RDQ62" s="81"/>
      <c r="RDR62" s="81"/>
      <c r="RDS62" s="81"/>
      <c r="RDT62" s="81"/>
      <c r="RDU62" s="81"/>
      <c r="RDV62" s="81"/>
      <c r="RDW62" s="81"/>
      <c r="RDX62" s="81"/>
      <c r="RDY62" s="81"/>
      <c r="RDZ62" s="81"/>
      <c r="REA62" s="81"/>
      <c r="REB62" s="81"/>
      <c r="REC62" s="81"/>
      <c r="RED62" s="81"/>
      <c r="REE62" s="81"/>
      <c r="REF62" s="81"/>
      <c r="REG62" s="81"/>
      <c r="REH62" s="81"/>
      <c r="REI62" s="81"/>
      <c r="REJ62" s="81"/>
      <c r="REK62" s="81"/>
      <c r="REL62" s="81"/>
      <c r="REM62" s="81"/>
      <c r="REN62" s="81"/>
      <c r="REO62" s="81"/>
      <c r="REP62" s="81"/>
      <c r="REQ62" s="81"/>
      <c r="RER62" s="81"/>
      <c r="RES62" s="81"/>
      <c r="RET62" s="81"/>
      <c r="REU62" s="81"/>
      <c r="REV62" s="81"/>
      <c r="REW62" s="81"/>
      <c r="REX62" s="81"/>
      <c r="REY62" s="81"/>
      <c r="REZ62" s="81"/>
      <c r="RFA62" s="81"/>
      <c r="RFB62" s="81"/>
      <c r="RFC62" s="81"/>
      <c r="RFD62" s="81"/>
      <c r="RFE62" s="81"/>
      <c r="RFF62" s="81"/>
      <c r="RFG62" s="81"/>
      <c r="RFH62" s="81"/>
      <c r="RFI62" s="81"/>
      <c r="RFJ62" s="81"/>
      <c r="RFK62" s="81"/>
      <c r="RFL62" s="81"/>
      <c r="RFM62" s="81"/>
      <c r="RFN62" s="81"/>
      <c r="RFO62" s="81"/>
      <c r="RFP62" s="81"/>
      <c r="RFQ62" s="81"/>
      <c r="RFR62" s="81"/>
      <c r="RFS62" s="81"/>
      <c r="RFT62" s="81"/>
      <c r="RFU62" s="81"/>
      <c r="RFV62" s="81"/>
      <c r="RFW62" s="81"/>
      <c r="RFX62" s="81"/>
      <c r="RFY62" s="81"/>
      <c r="RFZ62" s="81"/>
      <c r="RGA62" s="81"/>
      <c r="RGB62" s="81"/>
      <c r="RGC62" s="81"/>
      <c r="RGD62" s="81"/>
      <c r="RGE62" s="81"/>
      <c r="RGF62" s="81"/>
      <c r="RGG62" s="81"/>
      <c r="RGH62" s="81"/>
      <c r="RGI62" s="81"/>
      <c r="RGJ62" s="81"/>
      <c r="RGK62" s="81"/>
      <c r="RGL62" s="81"/>
      <c r="RGM62" s="81"/>
      <c r="RGN62" s="81"/>
      <c r="RGO62" s="81"/>
      <c r="RGP62" s="81"/>
      <c r="RGQ62" s="81"/>
      <c r="RGR62" s="81"/>
      <c r="RGS62" s="81"/>
      <c r="RGT62" s="81"/>
      <c r="RGU62" s="81"/>
      <c r="RGV62" s="81"/>
      <c r="RGW62" s="81"/>
      <c r="RGX62" s="81"/>
      <c r="RGY62" s="81"/>
      <c r="RGZ62" s="81"/>
      <c r="RHA62" s="81"/>
      <c r="RHB62" s="81"/>
      <c r="RHC62" s="81"/>
      <c r="RHD62" s="81"/>
      <c r="RHE62" s="81"/>
      <c r="RHF62" s="81"/>
      <c r="RHG62" s="81"/>
      <c r="RHH62" s="81"/>
      <c r="RHI62" s="81"/>
      <c r="RHJ62" s="81"/>
      <c r="RHK62" s="81"/>
      <c r="RHL62" s="81"/>
      <c r="RHM62" s="81"/>
      <c r="RHN62" s="81"/>
      <c r="RHO62" s="81"/>
      <c r="RHP62" s="81"/>
      <c r="RHQ62" s="81"/>
      <c r="RHR62" s="81"/>
      <c r="RHS62" s="81"/>
      <c r="RHT62" s="81"/>
      <c r="RHU62" s="81"/>
      <c r="RHV62" s="81"/>
      <c r="RHW62" s="81"/>
      <c r="RHX62" s="81"/>
      <c r="RHY62" s="81"/>
      <c r="RHZ62" s="81"/>
      <c r="RIA62" s="81"/>
      <c r="RIB62" s="81"/>
      <c r="RIC62" s="81"/>
      <c r="RID62" s="81"/>
      <c r="RIE62" s="81"/>
      <c r="RIF62" s="81"/>
      <c r="RIG62" s="81"/>
      <c r="RIH62" s="81"/>
      <c r="RII62" s="81"/>
      <c r="RIJ62" s="81"/>
      <c r="RIK62" s="81"/>
      <c r="RIL62" s="81"/>
      <c r="RIM62" s="81"/>
      <c r="RIN62" s="81"/>
      <c r="RIO62" s="81"/>
      <c r="RIP62" s="81"/>
      <c r="RIQ62" s="81"/>
      <c r="RIR62" s="81"/>
      <c r="RIS62" s="81"/>
      <c r="RIT62" s="81"/>
      <c r="RIU62" s="81"/>
      <c r="RIV62" s="81"/>
      <c r="RIW62" s="81"/>
      <c r="RIX62" s="81"/>
      <c r="RIY62" s="81"/>
      <c r="RIZ62" s="81"/>
      <c r="RJA62" s="81"/>
      <c r="RJB62" s="81"/>
      <c r="RJC62" s="81"/>
      <c r="RJD62" s="81"/>
      <c r="RJE62" s="81"/>
      <c r="RJF62" s="81"/>
      <c r="RJG62" s="81"/>
      <c r="RJH62" s="81"/>
      <c r="RJI62" s="81"/>
      <c r="RJJ62" s="81"/>
      <c r="RJK62" s="81"/>
      <c r="RJL62" s="81"/>
      <c r="RJM62" s="81"/>
      <c r="RJN62" s="81"/>
      <c r="RJO62" s="81"/>
      <c r="RJP62" s="81"/>
      <c r="RJQ62" s="81"/>
      <c r="RJR62" s="81"/>
      <c r="RJS62" s="81"/>
      <c r="RJT62" s="81"/>
      <c r="RJU62" s="81"/>
      <c r="RJV62" s="81"/>
      <c r="RJW62" s="81"/>
      <c r="RJX62" s="81"/>
      <c r="RJY62" s="81"/>
      <c r="RJZ62" s="81"/>
      <c r="RKA62" s="81"/>
      <c r="RKB62" s="81"/>
      <c r="RKC62" s="81"/>
      <c r="RKD62" s="81"/>
      <c r="RKE62" s="81"/>
      <c r="RKF62" s="81"/>
      <c r="RKG62" s="81"/>
      <c r="RKH62" s="81"/>
      <c r="RKI62" s="81"/>
      <c r="RKJ62" s="81"/>
      <c r="RKK62" s="81"/>
      <c r="RKL62" s="81"/>
      <c r="RKM62" s="81"/>
      <c r="RKN62" s="81"/>
      <c r="RKO62" s="81"/>
      <c r="RKP62" s="81"/>
      <c r="RKQ62" s="81"/>
      <c r="RKR62" s="81"/>
      <c r="RKS62" s="81"/>
      <c r="RKT62" s="81"/>
      <c r="RKU62" s="81"/>
      <c r="RKV62" s="81"/>
      <c r="RKW62" s="81"/>
      <c r="RKX62" s="81"/>
      <c r="RKY62" s="81"/>
      <c r="RKZ62" s="81"/>
      <c r="RLA62" s="81"/>
      <c r="RLB62" s="81"/>
      <c r="RLC62" s="81"/>
      <c r="RLD62" s="81"/>
      <c r="RLE62" s="81"/>
      <c r="RLF62" s="81"/>
      <c r="RLG62" s="81"/>
      <c r="RLH62" s="81"/>
      <c r="RLI62" s="81"/>
      <c r="RLJ62" s="81"/>
      <c r="RLK62" s="81"/>
      <c r="RLL62" s="81"/>
      <c r="RLM62" s="81"/>
      <c r="RLN62" s="81"/>
      <c r="RLO62" s="81"/>
      <c r="RLP62" s="81"/>
      <c r="RLQ62" s="81"/>
      <c r="RLR62" s="81"/>
      <c r="RLS62" s="81"/>
      <c r="RLT62" s="81"/>
      <c r="RLU62" s="81"/>
      <c r="RLV62" s="81"/>
      <c r="RLW62" s="81"/>
      <c r="RLX62" s="81"/>
      <c r="RLY62" s="81"/>
      <c r="RLZ62" s="81"/>
      <c r="RMA62" s="81"/>
      <c r="RMB62" s="81"/>
      <c r="RMC62" s="81"/>
      <c r="RMD62" s="81"/>
      <c r="RME62" s="81"/>
      <c r="RMF62" s="81"/>
      <c r="RMG62" s="81"/>
      <c r="RMH62" s="81"/>
      <c r="RMI62" s="81"/>
      <c r="RMJ62" s="81"/>
      <c r="RMK62" s="81"/>
      <c r="RML62" s="81"/>
      <c r="RMM62" s="81"/>
      <c r="RMN62" s="81"/>
      <c r="RMO62" s="81"/>
      <c r="RMP62" s="81"/>
      <c r="RMQ62" s="81"/>
      <c r="RMR62" s="81"/>
      <c r="RMS62" s="81"/>
      <c r="RMT62" s="81"/>
      <c r="RMU62" s="81"/>
      <c r="RMV62" s="81"/>
      <c r="RMW62" s="81"/>
      <c r="RMX62" s="81"/>
      <c r="RMY62" s="81"/>
      <c r="RMZ62" s="81"/>
      <c r="RNA62" s="81"/>
      <c r="RNB62" s="81"/>
      <c r="RNC62" s="81"/>
      <c r="RND62" s="81"/>
      <c r="RNE62" s="81"/>
      <c r="RNF62" s="81"/>
      <c r="RNG62" s="81"/>
      <c r="RNH62" s="81"/>
      <c r="RNI62" s="81"/>
      <c r="RNJ62" s="81"/>
      <c r="RNK62" s="81"/>
      <c r="RNL62" s="81"/>
      <c r="RNM62" s="81"/>
      <c r="RNN62" s="81"/>
      <c r="RNO62" s="81"/>
      <c r="RNP62" s="81"/>
      <c r="RNQ62" s="81"/>
      <c r="RNR62" s="81"/>
      <c r="RNS62" s="81"/>
      <c r="RNT62" s="81"/>
      <c r="RNU62" s="81"/>
      <c r="RNV62" s="81"/>
      <c r="RNW62" s="81"/>
      <c r="RNX62" s="81"/>
      <c r="RNY62" s="81"/>
      <c r="RNZ62" s="81"/>
      <c r="ROA62" s="81"/>
      <c r="ROB62" s="81"/>
      <c r="ROC62" s="81"/>
      <c r="ROD62" s="81"/>
      <c r="ROE62" s="81"/>
      <c r="ROF62" s="81"/>
      <c r="ROG62" s="81"/>
      <c r="ROH62" s="81"/>
      <c r="ROI62" s="81"/>
      <c r="ROJ62" s="81"/>
      <c r="ROK62" s="81"/>
      <c r="ROL62" s="81"/>
      <c r="ROM62" s="81"/>
      <c r="RON62" s="81"/>
      <c r="ROO62" s="81"/>
      <c r="ROP62" s="81"/>
      <c r="ROQ62" s="81"/>
      <c r="ROR62" s="81"/>
      <c r="ROS62" s="81"/>
      <c r="ROT62" s="81"/>
      <c r="ROU62" s="81"/>
      <c r="ROV62" s="81"/>
      <c r="ROW62" s="81"/>
      <c r="ROX62" s="81"/>
      <c r="ROY62" s="81"/>
      <c r="ROZ62" s="81"/>
      <c r="RPA62" s="81"/>
      <c r="RPB62" s="81"/>
      <c r="RPC62" s="81"/>
      <c r="RPD62" s="81"/>
      <c r="RPE62" s="81"/>
      <c r="RPF62" s="81"/>
      <c r="RPG62" s="81"/>
      <c r="RPH62" s="81"/>
      <c r="RPI62" s="81"/>
      <c r="RPJ62" s="81"/>
      <c r="RPK62" s="81"/>
      <c r="RPL62" s="81"/>
      <c r="RPM62" s="81"/>
      <c r="RPN62" s="81"/>
      <c r="RPO62" s="81"/>
      <c r="RPP62" s="81"/>
      <c r="RPQ62" s="81"/>
      <c r="RPR62" s="81"/>
      <c r="RPS62" s="81"/>
      <c r="RPT62" s="81"/>
      <c r="RPU62" s="81"/>
      <c r="RPV62" s="81"/>
      <c r="RPW62" s="81"/>
      <c r="RPX62" s="81"/>
      <c r="RPY62" s="81"/>
      <c r="RPZ62" s="81"/>
      <c r="RQA62" s="81"/>
      <c r="RQB62" s="81"/>
      <c r="RQC62" s="81"/>
      <c r="RQD62" s="81"/>
      <c r="RQE62" s="81"/>
      <c r="RQF62" s="81"/>
      <c r="RQG62" s="81"/>
      <c r="RQH62" s="81"/>
      <c r="RQI62" s="81"/>
      <c r="RQJ62" s="81"/>
      <c r="RQK62" s="81"/>
      <c r="RQL62" s="81"/>
      <c r="RQM62" s="81"/>
      <c r="RQN62" s="81"/>
      <c r="RQO62" s="81"/>
      <c r="RQP62" s="81"/>
      <c r="RQQ62" s="81"/>
      <c r="RQR62" s="81"/>
      <c r="RQS62" s="81"/>
      <c r="RQT62" s="81"/>
      <c r="RQU62" s="81"/>
      <c r="RQV62" s="81"/>
      <c r="RQW62" s="81"/>
      <c r="RQX62" s="81"/>
      <c r="RQY62" s="81"/>
      <c r="RQZ62" s="81"/>
      <c r="RRA62" s="81"/>
      <c r="RRB62" s="81"/>
      <c r="RRC62" s="81"/>
      <c r="RRD62" s="81"/>
      <c r="RRE62" s="81"/>
      <c r="RRF62" s="81"/>
      <c r="RRG62" s="81"/>
      <c r="RRH62" s="81"/>
      <c r="RRI62" s="81"/>
      <c r="RRJ62" s="81"/>
      <c r="RRK62" s="81"/>
      <c r="RRL62" s="81"/>
      <c r="RRM62" s="81"/>
      <c r="RRN62" s="81"/>
      <c r="RRO62" s="81"/>
      <c r="RRP62" s="81"/>
      <c r="RRQ62" s="81"/>
      <c r="RRR62" s="81"/>
      <c r="RRS62" s="81"/>
      <c r="RRT62" s="81"/>
      <c r="RRU62" s="81"/>
      <c r="RRV62" s="81"/>
      <c r="RRW62" s="81"/>
      <c r="RRX62" s="81"/>
      <c r="RRY62" s="81"/>
      <c r="RRZ62" s="81"/>
      <c r="RSA62" s="81"/>
      <c r="RSB62" s="81"/>
      <c r="RSC62" s="81"/>
      <c r="RSD62" s="81"/>
      <c r="RSE62" s="81"/>
      <c r="RSF62" s="81"/>
      <c r="RSG62" s="81"/>
      <c r="RSH62" s="81"/>
      <c r="RSI62" s="81"/>
      <c r="RSJ62" s="81"/>
      <c r="RSK62" s="81"/>
      <c r="RSL62" s="81"/>
      <c r="RSM62" s="81"/>
      <c r="RSN62" s="81"/>
      <c r="RSO62" s="81"/>
      <c r="RSP62" s="81"/>
      <c r="RSQ62" s="81"/>
      <c r="RSR62" s="81"/>
      <c r="RSS62" s="81"/>
      <c r="RST62" s="81"/>
      <c r="RSU62" s="81"/>
      <c r="RSV62" s="81"/>
      <c r="RSW62" s="81"/>
      <c r="RSX62" s="81"/>
      <c r="RSY62" s="81"/>
      <c r="RSZ62" s="81"/>
      <c r="RTA62" s="81"/>
      <c r="RTB62" s="81"/>
      <c r="RTC62" s="81"/>
      <c r="RTD62" s="81"/>
      <c r="RTE62" s="81"/>
      <c r="RTF62" s="81"/>
      <c r="RTG62" s="81"/>
      <c r="RTH62" s="81"/>
      <c r="RTI62" s="81"/>
      <c r="RTJ62" s="81"/>
      <c r="RTK62" s="81"/>
      <c r="RTL62" s="81"/>
      <c r="RTM62" s="81"/>
      <c r="RTN62" s="81"/>
      <c r="RTO62" s="81"/>
      <c r="RTP62" s="81"/>
      <c r="RTQ62" s="81"/>
      <c r="RTR62" s="81"/>
      <c r="RTS62" s="81"/>
      <c r="RTT62" s="81"/>
      <c r="RTU62" s="81"/>
      <c r="RTV62" s="81"/>
      <c r="RTW62" s="81"/>
      <c r="RTX62" s="81"/>
      <c r="RTY62" s="81"/>
      <c r="RTZ62" s="81"/>
      <c r="RUA62" s="81"/>
      <c r="RUB62" s="81"/>
      <c r="RUC62" s="81"/>
      <c r="RUD62" s="81"/>
      <c r="RUE62" s="81"/>
      <c r="RUF62" s="81"/>
      <c r="RUG62" s="81"/>
      <c r="RUH62" s="81"/>
      <c r="RUI62" s="81"/>
      <c r="RUJ62" s="81"/>
      <c r="RUK62" s="81"/>
      <c r="RUL62" s="81"/>
      <c r="RUM62" s="81"/>
      <c r="RUN62" s="81"/>
      <c r="RUO62" s="81"/>
      <c r="RUP62" s="81"/>
      <c r="RUQ62" s="81"/>
      <c r="RUR62" s="81"/>
      <c r="RUS62" s="81"/>
      <c r="RUT62" s="81"/>
      <c r="RUU62" s="81"/>
      <c r="RUV62" s="81"/>
      <c r="RUW62" s="81"/>
      <c r="RUX62" s="81"/>
      <c r="RUY62" s="81"/>
      <c r="RUZ62" s="81"/>
      <c r="RVA62" s="81"/>
      <c r="RVB62" s="81"/>
      <c r="RVC62" s="81"/>
      <c r="RVD62" s="81"/>
      <c r="RVE62" s="81"/>
      <c r="RVF62" s="81"/>
      <c r="RVG62" s="81"/>
      <c r="RVH62" s="81"/>
      <c r="RVI62" s="81"/>
      <c r="RVJ62" s="81"/>
      <c r="RVK62" s="81"/>
      <c r="RVL62" s="81"/>
      <c r="RVM62" s="81"/>
      <c r="RVN62" s="81"/>
      <c r="RVO62" s="81"/>
      <c r="RVP62" s="81"/>
      <c r="RVQ62" s="81"/>
      <c r="RVR62" s="81"/>
      <c r="RVS62" s="81"/>
      <c r="RVT62" s="81"/>
      <c r="RVU62" s="81"/>
      <c r="RVV62" s="81"/>
      <c r="RVW62" s="81"/>
      <c r="RVX62" s="81"/>
      <c r="RVY62" s="81"/>
      <c r="RVZ62" s="81"/>
      <c r="RWA62" s="81"/>
      <c r="RWB62" s="81"/>
      <c r="RWC62" s="81"/>
      <c r="RWD62" s="81"/>
      <c r="RWE62" s="81"/>
      <c r="RWF62" s="81"/>
      <c r="RWG62" s="81"/>
      <c r="RWH62" s="81"/>
      <c r="RWI62" s="81"/>
      <c r="RWJ62" s="81"/>
      <c r="RWK62" s="81"/>
      <c r="RWL62" s="81"/>
      <c r="RWM62" s="81"/>
      <c r="RWN62" s="81"/>
      <c r="RWO62" s="81"/>
      <c r="RWP62" s="81"/>
      <c r="RWQ62" s="81"/>
      <c r="RWR62" s="81"/>
      <c r="RWS62" s="81"/>
      <c r="RWT62" s="81"/>
      <c r="RWU62" s="81"/>
      <c r="RWV62" s="81"/>
      <c r="RWW62" s="81"/>
      <c r="RWX62" s="81"/>
      <c r="RWY62" s="81"/>
      <c r="RWZ62" s="81"/>
      <c r="RXA62" s="81"/>
      <c r="RXB62" s="81"/>
      <c r="RXC62" s="81"/>
      <c r="RXD62" s="81"/>
      <c r="RXE62" s="81"/>
      <c r="RXF62" s="81"/>
      <c r="RXG62" s="81"/>
      <c r="RXH62" s="81"/>
      <c r="RXI62" s="81"/>
      <c r="RXJ62" s="81"/>
      <c r="RXK62" s="81"/>
      <c r="RXL62" s="81"/>
      <c r="RXM62" s="81"/>
      <c r="RXN62" s="81"/>
      <c r="RXO62" s="81"/>
      <c r="RXP62" s="81"/>
      <c r="RXQ62" s="81"/>
      <c r="RXR62" s="81"/>
      <c r="RXS62" s="81"/>
      <c r="RXT62" s="81"/>
      <c r="RXU62" s="81"/>
      <c r="RXV62" s="81"/>
      <c r="RXW62" s="81"/>
      <c r="RXX62" s="81"/>
      <c r="RXY62" s="81"/>
      <c r="RXZ62" s="81"/>
      <c r="RYA62" s="81"/>
      <c r="RYB62" s="81"/>
      <c r="RYC62" s="81"/>
      <c r="RYD62" s="81"/>
      <c r="RYE62" s="81"/>
      <c r="RYF62" s="81"/>
      <c r="RYG62" s="81"/>
      <c r="RYH62" s="81"/>
      <c r="RYI62" s="81"/>
      <c r="RYJ62" s="81"/>
      <c r="RYK62" s="81"/>
      <c r="RYL62" s="81"/>
      <c r="RYM62" s="81"/>
      <c r="RYN62" s="81"/>
      <c r="RYO62" s="81"/>
      <c r="RYP62" s="81"/>
      <c r="RYQ62" s="81"/>
      <c r="RYR62" s="81"/>
      <c r="RYS62" s="81"/>
      <c r="RYT62" s="81"/>
      <c r="RYU62" s="81"/>
      <c r="RYV62" s="81"/>
      <c r="RYW62" s="81"/>
      <c r="RYX62" s="81"/>
      <c r="RYY62" s="81"/>
      <c r="RYZ62" s="81"/>
      <c r="RZA62" s="81"/>
      <c r="RZB62" s="81"/>
      <c r="RZC62" s="81"/>
      <c r="RZD62" s="81"/>
      <c r="RZE62" s="81"/>
      <c r="RZF62" s="81"/>
      <c r="RZG62" s="81"/>
      <c r="RZH62" s="81"/>
      <c r="RZI62" s="81"/>
      <c r="RZJ62" s="81"/>
      <c r="RZK62" s="81"/>
      <c r="RZL62" s="81"/>
      <c r="RZM62" s="81"/>
      <c r="RZN62" s="81"/>
      <c r="RZO62" s="81"/>
      <c r="RZP62" s="81"/>
      <c r="RZQ62" s="81"/>
      <c r="RZR62" s="81"/>
      <c r="RZS62" s="81"/>
      <c r="RZT62" s="81"/>
      <c r="RZU62" s="81"/>
      <c r="RZV62" s="81"/>
      <c r="RZW62" s="81"/>
      <c r="RZX62" s="81"/>
      <c r="RZY62" s="81"/>
      <c r="RZZ62" s="81"/>
      <c r="SAA62" s="81"/>
      <c r="SAB62" s="81"/>
      <c r="SAC62" s="81"/>
      <c r="SAD62" s="81"/>
      <c r="SAE62" s="81"/>
      <c r="SAF62" s="81"/>
      <c r="SAG62" s="81"/>
      <c r="SAH62" s="81"/>
      <c r="SAI62" s="81"/>
      <c r="SAJ62" s="81"/>
      <c r="SAK62" s="81"/>
      <c r="SAL62" s="81"/>
      <c r="SAM62" s="81"/>
      <c r="SAN62" s="81"/>
      <c r="SAO62" s="81"/>
      <c r="SAP62" s="81"/>
      <c r="SAQ62" s="81"/>
      <c r="SAR62" s="81"/>
      <c r="SAS62" s="81"/>
      <c r="SAT62" s="81"/>
      <c r="SAU62" s="81"/>
      <c r="SAV62" s="81"/>
      <c r="SAW62" s="81"/>
      <c r="SAX62" s="81"/>
      <c r="SAY62" s="81"/>
      <c r="SAZ62" s="81"/>
      <c r="SBA62" s="81"/>
      <c r="SBB62" s="81"/>
      <c r="SBC62" s="81"/>
      <c r="SBD62" s="81"/>
      <c r="SBE62" s="81"/>
      <c r="SBF62" s="81"/>
      <c r="SBG62" s="81"/>
      <c r="SBH62" s="81"/>
      <c r="SBI62" s="81"/>
      <c r="SBJ62" s="81"/>
      <c r="SBK62" s="81"/>
      <c r="SBL62" s="81"/>
      <c r="SBM62" s="81"/>
      <c r="SBN62" s="81"/>
      <c r="SBO62" s="81"/>
      <c r="SBP62" s="81"/>
      <c r="SBQ62" s="81"/>
      <c r="SBR62" s="81"/>
      <c r="SBS62" s="81"/>
      <c r="SBT62" s="81"/>
      <c r="SBU62" s="81"/>
      <c r="SBV62" s="81"/>
      <c r="SBW62" s="81"/>
      <c r="SBX62" s="81"/>
      <c r="SBY62" s="81"/>
      <c r="SBZ62" s="81"/>
      <c r="SCA62" s="81"/>
      <c r="SCB62" s="81"/>
      <c r="SCC62" s="81"/>
      <c r="SCD62" s="81"/>
      <c r="SCE62" s="81"/>
      <c r="SCF62" s="81"/>
      <c r="SCG62" s="81"/>
      <c r="SCH62" s="81"/>
      <c r="SCI62" s="81"/>
      <c r="SCJ62" s="81"/>
      <c r="SCK62" s="81"/>
      <c r="SCL62" s="81"/>
      <c r="SCM62" s="81"/>
      <c r="SCN62" s="81"/>
      <c r="SCO62" s="81"/>
      <c r="SCP62" s="81"/>
      <c r="SCQ62" s="81"/>
      <c r="SCR62" s="81"/>
      <c r="SCS62" s="81"/>
      <c r="SCT62" s="81"/>
      <c r="SCU62" s="81"/>
      <c r="SCV62" s="81"/>
      <c r="SCW62" s="81"/>
      <c r="SCX62" s="81"/>
      <c r="SCY62" s="81"/>
      <c r="SCZ62" s="81"/>
      <c r="SDA62" s="81"/>
      <c r="SDB62" s="81"/>
      <c r="SDC62" s="81"/>
      <c r="SDD62" s="81"/>
      <c r="SDE62" s="81"/>
      <c r="SDF62" s="81"/>
      <c r="SDG62" s="81"/>
      <c r="SDH62" s="81"/>
      <c r="SDI62" s="81"/>
      <c r="SDJ62" s="81"/>
      <c r="SDK62" s="81"/>
      <c r="SDL62" s="81"/>
      <c r="SDM62" s="81"/>
      <c r="SDN62" s="81"/>
      <c r="SDO62" s="81"/>
      <c r="SDP62" s="81"/>
      <c r="SDQ62" s="81"/>
      <c r="SDR62" s="81"/>
      <c r="SDS62" s="81"/>
      <c r="SDT62" s="81"/>
      <c r="SDU62" s="81"/>
      <c r="SDV62" s="81"/>
      <c r="SDW62" s="81"/>
      <c r="SDX62" s="81"/>
      <c r="SDY62" s="81"/>
      <c r="SDZ62" s="81"/>
      <c r="SEA62" s="81"/>
      <c r="SEB62" s="81"/>
      <c r="SEC62" s="81"/>
      <c r="SED62" s="81"/>
      <c r="SEE62" s="81"/>
      <c r="SEF62" s="81"/>
      <c r="SEG62" s="81"/>
      <c r="SEH62" s="81"/>
      <c r="SEI62" s="81"/>
      <c r="SEJ62" s="81"/>
      <c r="SEK62" s="81"/>
      <c r="SEL62" s="81"/>
      <c r="SEM62" s="81"/>
      <c r="SEN62" s="81"/>
      <c r="SEO62" s="81"/>
      <c r="SEP62" s="81"/>
      <c r="SEQ62" s="81"/>
      <c r="SER62" s="81"/>
      <c r="SES62" s="81"/>
      <c r="SET62" s="81"/>
      <c r="SEU62" s="81"/>
      <c r="SEV62" s="81"/>
      <c r="SEW62" s="81"/>
      <c r="SEX62" s="81"/>
      <c r="SEY62" s="81"/>
      <c r="SEZ62" s="81"/>
      <c r="SFA62" s="81"/>
      <c r="SFB62" s="81"/>
      <c r="SFC62" s="81"/>
      <c r="SFD62" s="81"/>
      <c r="SFE62" s="81"/>
      <c r="SFF62" s="81"/>
      <c r="SFG62" s="81"/>
      <c r="SFH62" s="81"/>
      <c r="SFI62" s="81"/>
      <c r="SFJ62" s="81"/>
      <c r="SFK62" s="81"/>
      <c r="SFL62" s="81"/>
      <c r="SFM62" s="81"/>
      <c r="SFN62" s="81"/>
      <c r="SFO62" s="81"/>
      <c r="SFP62" s="81"/>
      <c r="SFQ62" s="81"/>
      <c r="SFR62" s="81"/>
      <c r="SFS62" s="81"/>
      <c r="SFT62" s="81"/>
      <c r="SFU62" s="81"/>
      <c r="SFV62" s="81"/>
      <c r="SFW62" s="81"/>
      <c r="SFX62" s="81"/>
      <c r="SFY62" s="81"/>
      <c r="SFZ62" s="81"/>
      <c r="SGA62" s="81"/>
      <c r="SGB62" s="81"/>
      <c r="SGC62" s="81"/>
      <c r="SGD62" s="81"/>
      <c r="SGE62" s="81"/>
      <c r="SGF62" s="81"/>
      <c r="SGG62" s="81"/>
      <c r="SGH62" s="81"/>
      <c r="SGI62" s="81"/>
      <c r="SGJ62" s="81"/>
      <c r="SGK62" s="81"/>
      <c r="SGL62" s="81"/>
      <c r="SGM62" s="81"/>
      <c r="SGN62" s="81"/>
      <c r="SGO62" s="81"/>
      <c r="SGP62" s="81"/>
      <c r="SGQ62" s="81"/>
      <c r="SGR62" s="81"/>
      <c r="SGS62" s="81"/>
      <c r="SGT62" s="81"/>
      <c r="SGU62" s="81"/>
      <c r="SGV62" s="81"/>
      <c r="SGW62" s="81"/>
      <c r="SGX62" s="81"/>
      <c r="SGY62" s="81"/>
      <c r="SGZ62" s="81"/>
      <c r="SHA62" s="81"/>
      <c r="SHB62" s="81"/>
      <c r="SHC62" s="81"/>
      <c r="SHD62" s="81"/>
      <c r="SHE62" s="81"/>
      <c r="SHF62" s="81"/>
      <c r="SHG62" s="81"/>
      <c r="SHH62" s="81"/>
      <c r="SHI62" s="81"/>
      <c r="SHJ62" s="81"/>
      <c r="SHK62" s="81"/>
      <c r="SHL62" s="81"/>
      <c r="SHM62" s="81"/>
      <c r="SHN62" s="81"/>
      <c r="SHO62" s="81"/>
      <c r="SHP62" s="81"/>
      <c r="SHQ62" s="81"/>
      <c r="SHR62" s="81"/>
      <c r="SHS62" s="81"/>
      <c r="SHT62" s="81"/>
      <c r="SHU62" s="81"/>
      <c r="SHV62" s="81"/>
      <c r="SHW62" s="81"/>
      <c r="SHX62" s="81"/>
      <c r="SHY62" s="81"/>
      <c r="SHZ62" s="81"/>
      <c r="SIA62" s="81"/>
      <c r="SIB62" s="81"/>
      <c r="SIC62" s="81"/>
      <c r="SID62" s="81"/>
      <c r="SIE62" s="81"/>
      <c r="SIF62" s="81"/>
      <c r="SIG62" s="81"/>
      <c r="SIH62" s="81"/>
      <c r="SII62" s="81"/>
      <c r="SIJ62" s="81"/>
      <c r="SIK62" s="81"/>
      <c r="SIL62" s="81"/>
      <c r="SIM62" s="81"/>
      <c r="SIN62" s="81"/>
      <c r="SIO62" s="81"/>
      <c r="SIP62" s="81"/>
      <c r="SIQ62" s="81"/>
      <c r="SIR62" s="81"/>
      <c r="SIS62" s="81"/>
      <c r="SIT62" s="81"/>
      <c r="SIU62" s="81"/>
      <c r="SIV62" s="81"/>
      <c r="SIW62" s="81"/>
      <c r="SIX62" s="81"/>
      <c r="SIY62" s="81"/>
      <c r="SIZ62" s="81"/>
      <c r="SJA62" s="81"/>
      <c r="SJB62" s="81"/>
      <c r="SJC62" s="81"/>
      <c r="SJD62" s="81"/>
      <c r="SJE62" s="81"/>
      <c r="SJF62" s="81"/>
      <c r="SJG62" s="81"/>
      <c r="SJH62" s="81"/>
      <c r="SJI62" s="81"/>
      <c r="SJJ62" s="81"/>
      <c r="SJK62" s="81"/>
      <c r="SJL62" s="81"/>
      <c r="SJM62" s="81"/>
      <c r="SJN62" s="81"/>
      <c r="SJO62" s="81"/>
      <c r="SJP62" s="81"/>
      <c r="SJQ62" s="81"/>
      <c r="SJR62" s="81"/>
      <c r="SJS62" s="81"/>
      <c r="SJT62" s="81"/>
      <c r="SJU62" s="81"/>
      <c r="SJV62" s="81"/>
      <c r="SJW62" s="81"/>
      <c r="SJX62" s="81"/>
      <c r="SJY62" s="81"/>
      <c r="SJZ62" s="81"/>
      <c r="SKA62" s="81"/>
      <c r="SKB62" s="81"/>
      <c r="SKC62" s="81"/>
      <c r="SKD62" s="81"/>
      <c r="SKE62" s="81"/>
      <c r="SKF62" s="81"/>
      <c r="SKG62" s="81"/>
      <c r="SKH62" s="81"/>
      <c r="SKI62" s="81"/>
      <c r="SKJ62" s="81"/>
      <c r="SKK62" s="81"/>
      <c r="SKL62" s="81"/>
      <c r="SKM62" s="81"/>
      <c r="SKN62" s="81"/>
      <c r="SKO62" s="81"/>
      <c r="SKP62" s="81"/>
      <c r="SKQ62" s="81"/>
      <c r="SKR62" s="81"/>
      <c r="SKS62" s="81"/>
      <c r="SKT62" s="81"/>
      <c r="SKU62" s="81"/>
      <c r="SKV62" s="81"/>
      <c r="SKW62" s="81"/>
      <c r="SKX62" s="81"/>
      <c r="SKY62" s="81"/>
      <c r="SKZ62" s="81"/>
      <c r="SLA62" s="81"/>
      <c r="SLB62" s="81"/>
      <c r="SLC62" s="81"/>
      <c r="SLD62" s="81"/>
      <c r="SLE62" s="81"/>
      <c r="SLF62" s="81"/>
      <c r="SLG62" s="81"/>
      <c r="SLH62" s="81"/>
      <c r="SLI62" s="81"/>
      <c r="SLJ62" s="81"/>
      <c r="SLK62" s="81"/>
      <c r="SLL62" s="81"/>
      <c r="SLM62" s="81"/>
      <c r="SLN62" s="81"/>
      <c r="SLO62" s="81"/>
      <c r="SLP62" s="81"/>
      <c r="SLQ62" s="81"/>
      <c r="SLR62" s="81"/>
      <c r="SLS62" s="81"/>
      <c r="SLT62" s="81"/>
      <c r="SLU62" s="81"/>
      <c r="SLV62" s="81"/>
      <c r="SLW62" s="81"/>
      <c r="SLX62" s="81"/>
      <c r="SLY62" s="81"/>
      <c r="SLZ62" s="81"/>
      <c r="SMA62" s="81"/>
      <c r="SMB62" s="81"/>
      <c r="SMC62" s="81"/>
      <c r="SMD62" s="81"/>
      <c r="SME62" s="81"/>
      <c r="SMF62" s="81"/>
      <c r="SMG62" s="81"/>
      <c r="SMH62" s="81"/>
      <c r="SMI62" s="81"/>
      <c r="SMJ62" s="81"/>
      <c r="SMK62" s="81"/>
      <c r="SML62" s="81"/>
      <c r="SMM62" s="81"/>
      <c r="SMN62" s="81"/>
      <c r="SMO62" s="81"/>
      <c r="SMP62" s="81"/>
      <c r="SMQ62" s="81"/>
      <c r="SMR62" s="81"/>
      <c r="SMS62" s="81"/>
      <c r="SMT62" s="81"/>
      <c r="SMU62" s="81"/>
      <c r="SMV62" s="81"/>
      <c r="SMW62" s="81"/>
      <c r="SMX62" s="81"/>
      <c r="SMY62" s="81"/>
      <c r="SMZ62" s="81"/>
      <c r="SNA62" s="81"/>
      <c r="SNB62" s="81"/>
      <c r="SNC62" s="81"/>
      <c r="SND62" s="81"/>
      <c r="SNE62" s="81"/>
      <c r="SNF62" s="81"/>
      <c r="SNG62" s="81"/>
      <c r="SNH62" s="81"/>
      <c r="SNI62" s="81"/>
      <c r="SNJ62" s="81"/>
      <c r="SNK62" s="81"/>
      <c r="SNL62" s="81"/>
      <c r="SNM62" s="81"/>
      <c r="SNN62" s="81"/>
      <c r="SNO62" s="81"/>
      <c r="SNP62" s="81"/>
      <c r="SNQ62" s="81"/>
      <c r="SNR62" s="81"/>
      <c r="SNS62" s="81"/>
      <c r="SNT62" s="81"/>
      <c r="SNU62" s="81"/>
      <c r="SNV62" s="81"/>
      <c r="SNW62" s="81"/>
      <c r="SNX62" s="81"/>
      <c r="SNY62" s="81"/>
      <c r="SNZ62" s="81"/>
      <c r="SOA62" s="81"/>
      <c r="SOB62" s="81"/>
      <c r="SOC62" s="81"/>
      <c r="SOD62" s="81"/>
      <c r="SOE62" s="81"/>
      <c r="SOF62" s="81"/>
      <c r="SOG62" s="81"/>
      <c r="SOH62" s="81"/>
      <c r="SOI62" s="81"/>
      <c r="SOJ62" s="81"/>
      <c r="SOK62" s="81"/>
      <c r="SOL62" s="81"/>
      <c r="SOM62" s="81"/>
      <c r="SON62" s="81"/>
      <c r="SOO62" s="81"/>
      <c r="SOP62" s="81"/>
      <c r="SOQ62" s="81"/>
      <c r="SOR62" s="81"/>
      <c r="SOS62" s="81"/>
      <c r="SOT62" s="81"/>
      <c r="SOU62" s="81"/>
      <c r="SOV62" s="81"/>
      <c r="SOW62" s="81"/>
      <c r="SOX62" s="81"/>
      <c r="SOY62" s="81"/>
      <c r="SOZ62" s="81"/>
      <c r="SPA62" s="81"/>
      <c r="SPB62" s="81"/>
      <c r="SPC62" s="81"/>
      <c r="SPD62" s="81"/>
      <c r="SPE62" s="81"/>
      <c r="SPF62" s="81"/>
      <c r="SPG62" s="81"/>
      <c r="SPH62" s="81"/>
      <c r="SPI62" s="81"/>
      <c r="SPJ62" s="81"/>
      <c r="SPK62" s="81"/>
      <c r="SPL62" s="81"/>
      <c r="SPM62" s="81"/>
      <c r="SPN62" s="81"/>
      <c r="SPO62" s="81"/>
      <c r="SPP62" s="81"/>
      <c r="SPQ62" s="81"/>
      <c r="SPR62" s="81"/>
      <c r="SPS62" s="81"/>
      <c r="SPT62" s="81"/>
      <c r="SPU62" s="81"/>
      <c r="SPV62" s="81"/>
      <c r="SPW62" s="81"/>
      <c r="SPX62" s="81"/>
      <c r="SPY62" s="81"/>
      <c r="SPZ62" s="81"/>
      <c r="SQA62" s="81"/>
      <c r="SQB62" s="81"/>
      <c r="SQC62" s="81"/>
      <c r="SQD62" s="81"/>
      <c r="SQE62" s="81"/>
      <c r="SQF62" s="81"/>
      <c r="SQG62" s="81"/>
      <c r="SQH62" s="81"/>
      <c r="SQI62" s="81"/>
      <c r="SQJ62" s="81"/>
      <c r="SQK62" s="81"/>
      <c r="SQL62" s="81"/>
      <c r="SQM62" s="81"/>
      <c r="SQN62" s="81"/>
      <c r="SQO62" s="81"/>
      <c r="SQP62" s="81"/>
      <c r="SQQ62" s="81"/>
      <c r="SQR62" s="81"/>
      <c r="SQS62" s="81"/>
      <c r="SQT62" s="81"/>
      <c r="SQU62" s="81"/>
      <c r="SQV62" s="81"/>
      <c r="SQW62" s="81"/>
      <c r="SQX62" s="81"/>
      <c r="SQY62" s="81"/>
      <c r="SQZ62" s="81"/>
      <c r="SRA62" s="81"/>
      <c r="SRB62" s="81"/>
      <c r="SRC62" s="81"/>
      <c r="SRD62" s="81"/>
      <c r="SRE62" s="81"/>
      <c r="SRF62" s="81"/>
      <c r="SRG62" s="81"/>
      <c r="SRH62" s="81"/>
      <c r="SRI62" s="81"/>
      <c r="SRJ62" s="81"/>
      <c r="SRK62" s="81"/>
      <c r="SRL62" s="81"/>
      <c r="SRM62" s="81"/>
      <c r="SRN62" s="81"/>
      <c r="SRO62" s="81"/>
      <c r="SRP62" s="81"/>
      <c r="SRQ62" s="81"/>
      <c r="SRR62" s="81"/>
      <c r="SRS62" s="81"/>
      <c r="SRT62" s="81"/>
      <c r="SRU62" s="81"/>
      <c r="SRV62" s="81"/>
      <c r="SRW62" s="81"/>
      <c r="SRX62" s="81"/>
      <c r="SRY62" s="81"/>
      <c r="SRZ62" s="81"/>
      <c r="SSA62" s="81"/>
      <c r="SSB62" s="81"/>
      <c r="SSC62" s="81"/>
      <c r="SSD62" s="81"/>
      <c r="SSE62" s="81"/>
      <c r="SSF62" s="81"/>
      <c r="SSG62" s="81"/>
      <c r="SSH62" s="81"/>
      <c r="SSI62" s="81"/>
      <c r="SSJ62" s="81"/>
      <c r="SSK62" s="81"/>
      <c r="SSL62" s="81"/>
      <c r="SSM62" s="81"/>
      <c r="SSN62" s="81"/>
      <c r="SSO62" s="81"/>
      <c r="SSP62" s="81"/>
      <c r="SSQ62" s="81"/>
      <c r="SSR62" s="81"/>
      <c r="SSS62" s="81"/>
      <c r="SST62" s="81"/>
      <c r="SSU62" s="81"/>
      <c r="SSV62" s="81"/>
      <c r="SSW62" s="81"/>
      <c r="SSX62" s="81"/>
      <c r="SSY62" s="81"/>
      <c r="SSZ62" s="81"/>
      <c r="STA62" s="81"/>
      <c r="STB62" s="81"/>
      <c r="STC62" s="81"/>
      <c r="STD62" s="81"/>
      <c r="STE62" s="81"/>
      <c r="STF62" s="81"/>
      <c r="STG62" s="81"/>
      <c r="STH62" s="81"/>
      <c r="STI62" s="81"/>
      <c r="STJ62" s="81"/>
      <c r="STK62" s="81"/>
      <c r="STL62" s="81"/>
      <c r="STM62" s="81"/>
      <c r="STN62" s="81"/>
      <c r="STO62" s="81"/>
      <c r="STP62" s="81"/>
      <c r="STQ62" s="81"/>
      <c r="STR62" s="81"/>
      <c r="STS62" s="81"/>
      <c r="STT62" s="81"/>
      <c r="STU62" s="81"/>
      <c r="STV62" s="81"/>
      <c r="STW62" s="81"/>
      <c r="STX62" s="81"/>
      <c r="STY62" s="81"/>
      <c r="STZ62" s="81"/>
      <c r="SUA62" s="81"/>
      <c r="SUB62" s="81"/>
      <c r="SUC62" s="81"/>
      <c r="SUD62" s="81"/>
      <c r="SUE62" s="81"/>
      <c r="SUF62" s="81"/>
      <c r="SUG62" s="81"/>
      <c r="SUH62" s="81"/>
      <c r="SUI62" s="81"/>
      <c r="SUJ62" s="81"/>
      <c r="SUK62" s="81"/>
      <c r="SUL62" s="81"/>
      <c r="SUM62" s="81"/>
      <c r="SUN62" s="81"/>
      <c r="SUO62" s="81"/>
      <c r="SUP62" s="81"/>
      <c r="SUQ62" s="81"/>
      <c r="SUR62" s="81"/>
      <c r="SUS62" s="81"/>
      <c r="SUT62" s="81"/>
      <c r="SUU62" s="81"/>
      <c r="SUV62" s="81"/>
      <c r="SUW62" s="81"/>
      <c r="SUX62" s="81"/>
      <c r="SUY62" s="81"/>
      <c r="SUZ62" s="81"/>
      <c r="SVA62" s="81"/>
      <c r="SVB62" s="81"/>
      <c r="SVC62" s="81"/>
      <c r="SVD62" s="81"/>
      <c r="SVE62" s="81"/>
      <c r="SVF62" s="81"/>
      <c r="SVG62" s="81"/>
      <c r="SVH62" s="81"/>
      <c r="SVI62" s="81"/>
      <c r="SVJ62" s="81"/>
      <c r="SVK62" s="81"/>
      <c r="SVL62" s="81"/>
      <c r="SVM62" s="81"/>
      <c r="SVN62" s="81"/>
      <c r="SVO62" s="81"/>
      <c r="SVP62" s="81"/>
      <c r="SVQ62" s="81"/>
      <c r="SVR62" s="81"/>
      <c r="SVS62" s="81"/>
      <c r="SVT62" s="81"/>
      <c r="SVU62" s="81"/>
      <c r="SVV62" s="81"/>
      <c r="SVW62" s="81"/>
      <c r="SVX62" s="81"/>
      <c r="SVY62" s="81"/>
      <c r="SVZ62" s="81"/>
      <c r="SWA62" s="81"/>
      <c r="SWB62" s="81"/>
      <c r="SWC62" s="81"/>
      <c r="SWD62" s="81"/>
      <c r="SWE62" s="81"/>
      <c r="SWF62" s="81"/>
      <c r="SWG62" s="81"/>
      <c r="SWH62" s="81"/>
      <c r="SWI62" s="81"/>
      <c r="SWJ62" s="81"/>
      <c r="SWK62" s="81"/>
      <c r="SWL62" s="81"/>
      <c r="SWM62" s="81"/>
      <c r="SWN62" s="81"/>
      <c r="SWO62" s="81"/>
      <c r="SWP62" s="81"/>
      <c r="SWQ62" s="81"/>
      <c r="SWR62" s="81"/>
      <c r="SWS62" s="81"/>
      <c r="SWT62" s="81"/>
      <c r="SWU62" s="81"/>
      <c r="SWV62" s="81"/>
      <c r="SWW62" s="81"/>
      <c r="SWX62" s="81"/>
      <c r="SWY62" s="81"/>
      <c r="SWZ62" s="81"/>
      <c r="SXA62" s="81"/>
      <c r="SXB62" s="81"/>
      <c r="SXC62" s="81"/>
      <c r="SXD62" s="81"/>
      <c r="SXE62" s="81"/>
      <c r="SXF62" s="81"/>
      <c r="SXG62" s="81"/>
      <c r="SXH62" s="81"/>
      <c r="SXI62" s="81"/>
      <c r="SXJ62" s="81"/>
      <c r="SXK62" s="81"/>
      <c r="SXL62" s="81"/>
      <c r="SXM62" s="81"/>
      <c r="SXN62" s="81"/>
      <c r="SXO62" s="81"/>
      <c r="SXP62" s="81"/>
      <c r="SXQ62" s="81"/>
      <c r="SXR62" s="81"/>
      <c r="SXS62" s="81"/>
      <c r="SXT62" s="81"/>
      <c r="SXU62" s="81"/>
      <c r="SXV62" s="81"/>
      <c r="SXW62" s="81"/>
      <c r="SXX62" s="81"/>
      <c r="SXY62" s="81"/>
      <c r="SXZ62" s="81"/>
      <c r="SYA62" s="81"/>
      <c r="SYB62" s="81"/>
      <c r="SYC62" s="81"/>
      <c r="SYD62" s="81"/>
      <c r="SYE62" s="81"/>
      <c r="SYF62" s="81"/>
      <c r="SYG62" s="81"/>
      <c r="SYH62" s="81"/>
      <c r="SYI62" s="81"/>
      <c r="SYJ62" s="81"/>
      <c r="SYK62" s="81"/>
      <c r="SYL62" s="81"/>
      <c r="SYM62" s="81"/>
      <c r="SYN62" s="81"/>
      <c r="SYO62" s="81"/>
      <c r="SYP62" s="81"/>
      <c r="SYQ62" s="81"/>
      <c r="SYR62" s="81"/>
      <c r="SYS62" s="81"/>
      <c r="SYT62" s="81"/>
      <c r="SYU62" s="81"/>
      <c r="SYV62" s="81"/>
      <c r="SYW62" s="81"/>
      <c r="SYX62" s="81"/>
      <c r="SYY62" s="81"/>
      <c r="SYZ62" s="81"/>
      <c r="SZA62" s="81"/>
      <c r="SZB62" s="81"/>
      <c r="SZC62" s="81"/>
      <c r="SZD62" s="81"/>
      <c r="SZE62" s="81"/>
      <c r="SZF62" s="81"/>
      <c r="SZG62" s="81"/>
      <c r="SZH62" s="81"/>
      <c r="SZI62" s="81"/>
      <c r="SZJ62" s="81"/>
      <c r="SZK62" s="81"/>
      <c r="SZL62" s="81"/>
      <c r="SZM62" s="81"/>
      <c r="SZN62" s="81"/>
      <c r="SZO62" s="81"/>
      <c r="SZP62" s="81"/>
      <c r="SZQ62" s="81"/>
      <c r="SZR62" s="81"/>
      <c r="SZS62" s="81"/>
      <c r="SZT62" s="81"/>
      <c r="SZU62" s="81"/>
      <c r="SZV62" s="81"/>
      <c r="SZW62" s="81"/>
      <c r="SZX62" s="81"/>
      <c r="SZY62" s="81"/>
      <c r="SZZ62" s="81"/>
      <c r="TAA62" s="81"/>
      <c r="TAB62" s="81"/>
      <c r="TAC62" s="81"/>
      <c r="TAD62" s="81"/>
      <c r="TAE62" s="81"/>
      <c r="TAF62" s="81"/>
      <c r="TAG62" s="81"/>
      <c r="TAH62" s="81"/>
      <c r="TAI62" s="81"/>
      <c r="TAJ62" s="81"/>
      <c r="TAK62" s="81"/>
      <c r="TAL62" s="81"/>
      <c r="TAM62" s="81"/>
      <c r="TAN62" s="81"/>
      <c r="TAO62" s="81"/>
      <c r="TAP62" s="81"/>
      <c r="TAQ62" s="81"/>
      <c r="TAR62" s="81"/>
      <c r="TAS62" s="81"/>
      <c r="TAT62" s="81"/>
      <c r="TAU62" s="81"/>
      <c r="TAV62" s="81"/>
      <c r="TAW62" s="81"/>
      <c r="TAX62" s="81"/>
      <c r="TAY62" s="81"/>
      <c r="TAZ62" s="81"/>
      <c r="TBA62" s="81"/>
      <c r="TBB62" s="81"/>
      <c r="TBC62" s="81"/>
      <c r="TBD62" s="81"/>
      <c r="TBE62" s="81"/>
      <c r="TBF62" s="81"/>
      <c r="TBG62" s="81"/>
      <c r="TBH62" s="81"/>
      <c r="TBI62" s="81"/>
      <c r="TBJ62" s="81"/>
      <c r="TBK62" s="81"/>
      <c r="TBL62" s="81"/>
      <c r="TBM62" s="81"/>
      <c r="TBN62" s="81"/>
      <c r="TBO62" s="81"/>
      <c r="TBP62" s="81"/>
      <c r="TBQ62" s="81"/>
      <c r="TBR62" s="81"/>
      <c r="TBS62" s="81"/>
      <c r="TBT62" s="81"/>
      <c r="TBU62" s="81"/>
      <c r="TBV62" s="81"/>
      <c r="TBW62" s="81"/>
      <c r="TBX62" s="81"/>
      <c r="TBY62" s="81"/>
      <c r="TBZ62" s="81"/>
      <c r="TCA62" s="81"/>
      <c r="TCB62" s="81"/>
      <c r="TCC62" s="81"/>
      <c r="TCD62" s="81"/>
      <c r="TCE62" s="81"/>
      <c r="TCF62" s="81"/>
      <c r="TCG62" s="81"/>
      <c r="TCH62" s="81"/>
      <c r="TCI62" s="81"/>
      <c r="TCJ62" s="81"/>
      <c r="TCK62" s="81"/>
      <c r="TCL62" s="81"/>
      <c r="TCM62" s="81"/>
      <c r="TCN62" s="81"/>
      <c r="TCO62" s="81"/>
      <c r="TCP62" s="81"/>
      <c r="TCQ62" s="81"/>
      <c r="TCR62" s="81"/>
      <c r="TCS62" s="81"/>
      <c r="TCT62" s="81"/>
      <c r="TCU62" s="81"/>
      <c r="TCV62" s="81"/>
      <c r="TCW62" s="81"/>
      <c r="TCX62" s="81"/>
      <c r="TCY62" s="81"/>
      <c r="TCZ62" s="81"/>
      <c r="TDA62" s="81"/>
      <c r="TDB62" s="81"/>
      <c r="TDC62" s="81"/>
      <c r="TDD62" s="81"/>
      <c r="TDE62" s="81"/>
      <c r="TDF62" s="81"/>
      <c r="TDG62" s="81"/>
      <c r="TDH62" s="81"/>
      <c r="TDI62" s="81"/>
      <c r="TDJ62" s="81"/>
      <c r="TDK62" s="81"/>
      <c r="TDL62" s="81"/>
      <c r="TDM62" s="81"/>
      <c r="TDN62" s="81"/>
      <c r="TDO62" s="81"/>
      <c r="TDP62" s="81"/>
      <c r="TDQ62" s="81"/>
      <c r="TDR62" s="81"/>
      <c r="TDS62" s="81"/>
      <c r="TDT62" s="81"/>
      <c r="TDU62" s="81"/>
      <c r="TDV62" s="81"/>
      <c r="TDW62" s="81"/>
      <c r="TDX62" s="81"/>
      <c r="TDY62" s="81"/>
      <c r="TDZ62" s="81"/>
      <c r="TEA62" s="81"/>
      <c r="TEB62" s="81"/>
      <c r="TEC62" s="81"/>
      <c r="TED62" s="81"/>
      <c r="TEE62" s="81"/>
      <c r="TEF62" s="81"/>
      <c r="TEG62" s="81"/>
      <c r="TEH62" s="81"/>
      <c r="TEI62" s="81"/>
      <c r="TEJ62" s="81"/>
      <c r="TEK62" s="81"/>
      <c r="TEL62" s="81"/>
      <c r="TEM62" s="81"/>
      <c r="TEN62" s="81"/>
      <c r="TEO62" s="81"/>
      <c r="TEP62" s="81"/>
      <c r="TEQ62" s="81"/>
      <c r="TER62" s="81"/>
      <c r="TES62" s="81"/>
      <c r="TET62" s="81"/>
      <c r="TEU62" s="81"/>
      <c r="TEV62" s="81"/>
      <c r="TEW62" s="81"/>
      <c r="TEX62" s="81"/>
      <c r="TEY62" s="81"/>
      <c r="TEZ62" s="81"/>
      <c r="TFA62" s="81"/>
      <c r="TFB62" s="81"/>
      <c r="TFC62" s="81"/>
      <c r="TFD62" s="81"/>
      <c r="TFE62" s="81"/>
      <c r="TFF62" s="81"/>
      <c r="TFG62" s="81"/>
      <c r="TFH62" s="81"/>
      <c r="TFI62" s="81"/>
      <c r="TFJ62" s="81"/>
      <c r="TFK62" s="81"/>
      <c r="TFL62" s="81"/>
      <c r="TFM62" s="81"/>
      <c r="TFN62" s="81"/>
      <c r="TFO62" s="81"/>
      <c r="TFP62" s="81"/>
      <c r="TFQ62" s="81"/>
      <c r="TFR62" s="81"/>
      <c r="TFS62" s="81"/>
      <c r="TFT62" s="81"/>
      <c r="TFU62" s="81"/>
      <c r="TFV62" s="81"/>
      <c r="TFW62" s="81"/>
      <c r="TFX62" s="81"/>
      <c r="TFY62" s="81"/>
      <c r="TFZ62" s="81"/>
      <c r="TGA62" s="81"/>
      <c r="TGB62" s="81"/>
      <c r="TGC62" s="81"/>
      <c r="TGD62" s="81"/>
      <c r="TGE62" s="81"/>
      <c r="TGF62" s="81"/>
      <c r="TGG62" s="81"/>
      <c r="TGH62" s="81"/>
      <c r="TGI62" s="81"/>
      <c r="TGJ62" s="81"/>
      <c r="TGK62" s="81"/>
      <c r="TGL62" s="81"/>
      <c r="TGM62" s="81"/>
      <c r="TGN62" s="81"/>
      <c r="TGO62" s="81"/>
      <c r="TGP62" s="81"/>
      <c r="TGQ62" s="81"/>
      <c r="TGR62" s="81"/>
      <c r="TGS62" s="81"/>
      <c r="TGT62" s="81"/>
      <c r="TGU62" s="81"/>
      <c r="TGV62" s="81"/>
      <c r="TGW62" s="81"/>
      <c r="TGX62" s="81"/>
      <c r="TGY62" s="81"/>
      <c r="TGZ62" s="81"/>
      <c r="THA62" s="81"/>
      <c r="THB62" s="81"/>
      <c r="THC62" s="81"/>
      <c r="THD62" s="81"/>
      <c r="THE62" s="81"/>
      <c r="THF62" s="81"/>
      <c r="THG62" s="81"/>
      <c r="THH62" s="81"/>
      <c r="THI62" s="81"/>
      <c r="THJ62" s="81"/>
      <c r="THK62" s="81"/>
      <c r="THL62" s="81"/>
      <c r="THM62" s="81"/>
      <c r="THN62" s="81"/>
      <c r="THO62" s="81"/>
      <c r="THP62" s="81"/>
      <c r="THQ62" s="81"/>
      <c r="THR62" s="81"/>
      <c r="THS62" s="81"/>
      <c r="THT62" s="81"/>
      <c r="THU62" s="81"/>
      <c r="THV62" s="81"/>
      <c r="THW62" s="81"/>
      <c r="THX62" s="81"/>
      <c r="THY62" s="81"/>
      <c r="THZ62" s="81"/>
      <c r="TIA62" s="81"/>
      <c r="TIB62" s="81"/>
      <c r="TIC62" s="81"/>
      <c r="TID62" s="81"/>
      <c r="TIE62" s="81"/>
      <c r="TIF62" s="81"/>
      <c r="TIG62" s="81"/>
      <c r="TIH62" s="81"/>
      <c r="TII62" s="81"/>
      <c r="TIJ62" s="81"/>
      <c r="TIK62" s="81"/>
      <c r="TIL62" s="81"/>
      <c r="TIM62" s="81"/>
      <c r="TIN62" s="81"/>
      <c r="TIO62" s="81"/>
      <c r="TIP62" s="81"/>
      <c r="TIQ62" s="81"/>
      <c r="TIR62" s="81"/>
      <c r="TIS62" s="81"/>
      <c r="TIT62" s="81"/>
      <c r="TIU62" s="81"/>
      <c r="TIV62" s="81"/>
      <c r="TIW62" s="81"/>
      <c r="TIX62" s="81"/>
      <c r="TIY62" s="81"/>
      <c r="TIZ62" s="81"/>
      <c r="TJA62" s="81"/>
      <c r="TJB62" s="81"/>
      <c r="TJC62" s="81"/>
      <c r="TJD62" s="81"/>
      <c r="TJE62" s="81"/>
      <c r="TJF62" s="81"/>
      <c r="TJG62" s="81"/>
      <c r="TJH62" s="81"/>
      <c r="TJI62" s="81"/>
      <c r="TJJ62" s="81"/>
      <c r="TJK62" s="81"/>
      <c r="TJL62" s="81"/>
      <c r="TJM62" s="81"/>
      <c r="TJN62" s="81"/>
      <c r="TJO62" s="81"/>
      <c r="TJP62" s="81"/>
      <c r="TJQ62" s="81"/>
      <c r="TJR62" s="81"/>
      <c r="TJS62" s="81"/>
      <c r="TJT62" s="81"/>
      <c r="TJU62" s="81"/>
      <c r="TJV62" s="81"/>
      <c r="TJW62" s="81"/>
      <c r="TJX62" s="81"/>
      <c r="TJY62" s="81"/>
      <c r="TJZ62" s="81"/>
      <c r="TKA62" s="81"/>
      <c r="TKB62" s="81"/>
      <c r="TKC62" s="81"/>
      <c r="TKD62" s="81"/>
      <c r="TKE62" s="81"/>
      <c r="TKF62" s="81"/>
      <c r="TKG62" s="81"/>
      <c r="TKH62" s="81"/>
      <c r="TKI62" s="81"/>
      <c r="TKJ62" s="81"/>
      <c r="TKK62" s="81"/>
      <c r="TKL62" s="81"/>
      <c r="TKM62" s="81"/>
      <c r="TKN62" s="81"/>
      <c r="TKO62" s="81"/>
      <c r="TKP62" s="81"/>
      <c r="TKQ62" s="81"/>
      <c r="TKR62" s="81"/>
      <c r="TKS62" s="81"/>
      <c r="TKT62" s="81"/>
      <c r="TKU62" s="81"/>
      <c r="TKV62" s="81"/>
      <c r="TKW62" s="81"/>
      <c r="TKX62" s="81"/>
      <c r="TKY62" s="81"/>
      <c r="TKZ62" s="81"/>
      <c r="TLA62" s="81"/>
      <c r="TLB62" s="81"/>
      <c r="TLC62" s="81"/>
      <c r="TLD62" s="81"/>
      <c r="TLE62" s="81"/>
      <c r="TLF62" s="81"/>
      <c r="TLG62" s="81"/>
      <c r="TLH62" s="81"/>
      <c r="TLI62" s="81"/>
      <c r="TLJ62" s="81"/>
      <c r="TLK62" s="81"/>
      <c r="TLL62" s="81"/>
      <c r="TLM62" s="81"/>
      <c r="TLN62" s="81"/>
      <c r="TLO62" s="81"/>
      <c r="TLP62" s="81"/>
      <c r="TLQ62" s="81"/>
      <c r="TLR62" s="81"/>
      <c r="TLS62" s="81"/>
      <c r="TLT62" s="81"/>
      <c r="TLU62" s="81"/>
      <c r="TLV62" s="81"/>
      <c r="TLW62" s="81"/>
      <c r="TLX62" s="81"/>
      <c r="TLY62" s="81"/>
      <c r="TLZ62" s="81"/>
      <c r="TMA62" s="81"/>
      <c r="TMB62" s="81"/>
      <c r="TMC62" s="81"/>
      <c r="TMD62" s="81"/>
      <c r="TME62" s="81"/>
      <c r="TMF62" s="81"/>
      <c r="TMG62" s="81"/>
      <c r="TMH62" s="81"/>
      <c r="TMI62" s="81"/>
      <c r="TMJ62" s="81"/>
      <c r="TMK62" s="81"/>
      <c r="TML62" s="81"/>
      <c r="TMM62" s="81"/>
      <c r="TMN62" s="81"/>
      <c r="TMO62" s="81"/>
      <c r="TMP62" s="81"/>
      <c r="TMQ62" s="81"/>
      <c r="TMR62" s="81"/>
      <c r="TMS62" s="81"/>
      <c r="TMT62" s="81"/>
      <c r="TMU62" s="81"/>
      <c r="TMV62" s="81"/>
      <c r="TMW62" s="81"/>
      <c r="TMX62" s="81"/>
      <c r="TMY62" s="81"/>
      <c r="TMZ62" s="81"/>
      <c r="TNA62" s="81"/>
      <c r="TNB62" s="81"/>
      <c r="TNC62" s="81"/>
      <c r="TND62" s="81"/>
      <c r="TNE62" s="81"/>
      <c r="TNF62" s="81"/>
      <c r="TNG62" s="81"/>
      <c r="TNH62" s="81"/>
      <c r="TNI62" s="81"/>
      <c r="TNJ62" s="81"/>
      <c r="TNK62" s="81"/>
      <c r="TNL62" s="81"/>
      <c r="TNM62" s="81"/>
      <c r="TNN62" s="81"/>
      <c r="TNO62" s="81"/>
      <c r="TNP62" s="81"/>
      <c r="TNQ62" s="81"/>
      <c r="TNR62" s="81"/>
      <c r="TNS62" s="81"/>
      <c r="TNT62" s="81"/>
      <c r="TNU62" s="81"/>
      <c r="TNV62" s="81"/>
      <c r="TNW62" s="81"/>
      <c r="TNX62" s="81"/>
      <c r="TNY62" s="81"/>
      <c r="TNZ62" s="81"/>
      <c r="TOA62" s="81"/>
      <c r="TOB62" s="81"/>
      <c r="TOC62" s="81"/>
      <c r="TOD62" s="81"/>
      <c r="TOE62" s="81"/>
      <c r="TOF62" s="81"/>
      <c r="TOG62" s="81"/>
      <c r="TOH62" s="81"/>
      <c r="TOI62" s="81"/>
      <c r="TOJ62" s="81"/>
      <c r="TOK62" s="81"/>
      <c r="TOL62" s="81"/>
      <c r="TOM62" s="81"/>
      <c r="TON62" s="81"/>
      <c r="TOO62" s="81"/>
      <c r="TOP62" s="81"/>
      <c r="TOQ62" s="81"/>
      <c r="TOR62" s="81"/>
      <c r="TOS62" s="81"/>
      <c r="TOT62" s="81"/>
      <c r="TOU62" s="81"/>
      <c r="TOV62" s="81"/>
      <c r="TOW62" s="81"/>
      <c r="TOX62" s="81"/>
      <c r="TOY62" s="81"/>
      <c r="TOZ62" s="81"/>
      <c r="TPA62" s="81"/>
      <c r="TPB62" s="81"/>
      <c r="TPC62" s="81"/>
      <c r="TPD62" s="81"/>
      <c r="TPE62" s="81"/>
      <c r="TPF62" s="81"/>
      <c r="TPG62" s="81"/>
      <c r="TPH62" s="81"/>
      <c r="TPI62" s="81"/>
      <c r="TPJ62" s="81"/>
      <c r="TPK62" s="81"/>
      <c r="TPL62" s="81"/>
      <c r="TPM62" s="81"/>
      <c r="TPN62" s="81"/>
      <c r="TPO62" s="81"/>
      <c r="TPP62" s="81"/>
      <c r="TPQ62" s="81"/>
      <c r="TPR62" s="81"/>
      <c r="TPS62" s="81"/>
      <c r="TPT62" s="81"/>
      <c r="TPU62" s="81"/>
      <c r="TPV62" s="81"/>
      <c r="TPW62" s="81"/>
      <c r="TPX62" s="81"/>
      <c r="TPY62" s="81"/>
      <c r="TPZ62" s="81"/>
      <c r="TQA62" s="81"/>
      <c r="TQB62" s="81"/>
      <c r="TQC62" s="81"/>
      <c r="TQD62" s="81"/>
      <c r="TQE62" s="81"/>
      <c r="TQF62" s="81"/>
      <c r="TQG62" s="81"/>
      <c r="TQH62" s="81"/>
      <c r="TQI62" s="81"/>
      <c r="TQJ62" s="81"/>
      <c r="TQK62" s="81"/>
      <c r="TQL62" s="81"/>
      <c r="TQM62" s="81"/>
      <c r="TQN62" s="81"/>
      <c r="TQO62" s="81"/>
      <c r="TQP62" s="81"/>
      <c r="TQQ62" s="81"/>
      <c r="TQR62" s="81"/>
      <c r="TQS62" s="81"/>
      <c r="TQT62" s="81"/>
      <c r="TQU62" s="81"/>
      <c r="TQV62" s="81"/>
      <c r="TQW62" s="81"/>
      <c r="TQX62" s="81"/>
      <c r="TQY62" s="81"/>
      <c r="TQZ62" s="81"/>
      <c r="TRA62" s="81"/>
      <c r="TRB62" s="81"/>
      <c r="TRC62" s="81"/>
      <c r="TRD62" s="81"/>
      <c r="TRE62" s="81"/>
      <c r="TRF62" s="81"/>
      <c r="TRG62" s="81"/>
      <c r="TRH62" s="81"/>
      <c r="TRI62" s="81"/>
      <c r="TRJ62" s="81"/>
      <c r="TRK62" s="81"/>
      <c r="TRL62" s="81"/>
      <c r="TRM62" s="81"/>
      <c r="TRN62" s="81"/>
      <c r="TRO62" s="81"/>
      <c r="TRP62" s="81"/>
      <c r="TRQ62" s="81"/>
      <c r="TRR62" s="81"/>
      <c r="TRS62" s="81"/>
      <c r="TRT62" s="81"/>
      <c r="TRU62" s="81"/>
      <c r="TRV62" s="81"/>
      <c r="TRW62" s="81"/>
      <c r="TRX62" s="81"/>
      <c r="TRY62" s="81"/>
      <c r="TRZ62" s="81"/>
      <c r="TSA62" s="81"/>
      <c r="TSB62" s="81"/>
      <c r="TSC62" s="81"/>
      <c r="TSD62" s="81"/>
      <c r="TSE62" s="81"/>
      <c r="TSF62" s="81"/>
      <c r="TSG62" s="81"/>
      <c r="TSH62" s="81"/>
      <c r="TSI62" s="81"/>
      <c r="TSJ62" s="81"/>
      <c r="TSK62" s="81"/>
      <c r="TSL62" s="81"/>
      <c r="TSM62" s="81"/>
      <c r="TSN62" s="81"/>
      <c r="TSO62" s="81"/>
      <c r="TSP62" s="81"/>
      <c r="TSQ62" s="81"/>
      <c r="TSR62" s="81"/>
      <c r="TSS62" s="81"/>
      <c r="TST62" s="81"/>
      <c r="TSU62" s="81"/>
      <c r="TSV62" s="81"/>
      <c r="TSW62" s="81"/>
      <c r="TSX62" s="81"/>
      <c r="TSY62" s="81"/>
      <c r="TSZ62" s="81"/>
      <c r="TTA62" s="81"/>
      <c r="TTB62" s="81"/>
      <c r="TTC62" s="81"/>
      <c r="TTD62" s="81"/>
      <c r="TTE62" s="81"/>
      <c r="TTF62" s="81"/>
      <c r="TTG62" s="81"/>
      <c r="TTH62" s="81"/>
      <c r="TTI62" s="81"/>
      <c r="TTJ62" s="81"/>
      <c r="TTK62" s="81"/>
      <c r="TTL62" s="81"/>
      <c r="TTM62" s="81"/>
      <c r="TTN62" s="81"/>
      <c r="TTO62" s="81"/>
      <c r="TTP62" s="81"/>
      <c r="TTQ62" s="81"/>
      <c r="TTR62" s="81"/>
      <c r="TTS62" s="81"/>
      <c r="TTT62" s="81"/>
      <c r="TTU62" s="81"/>
      <c r="TTV62" s="81"/>
      <c r="TTW62" s="81"/>
      <c r="TTX62" s="81"/>
      <c r="TTY62" s="81"/>
      <c r="TTZ62" s="81"/>
      <c r="TUA62" s="81"/>
      <c r="TUB62" s="81"/>
      <c r="TUC62" s="81"/>
      <c r="TUD62" s="81"/>
      <c r="TUE62" s="81"/>
      <c r="TUF62" s="81"/>
      <c r="TUG62" s="81"/>
      <c r="TUH62" s="81"/>
      <c r="TUI62" s="81"/>
      <c r="TUJ62" s="81"/>
      <c r="TUK62" s="81"/>
      <c r="TUL62" s="81"/>
      <c r="TUM62" s="81"/>
      <c r="TUN62" s="81"/>
      <c r="TUO62" s="81"/>
      <c r="TUP62" s="81"/>
      <c r="TUQ62" s="81"/>
      <c r="TUR62" s="81"/>
      <c r="TUS62" s="81"/>
      <c r="TUT62" s="81"/>
      <c r="TUU62" s="81"/>
      <c r="TUV62" s="81"/>
      <c r="TUW62" s="81"/>
      <c r="TUX62" s="81"/>
      <c r="TUY62" s="81"/>
      <c r="TUZ62" s="81"/>
      <c r="TVA62" s="81"/>
      <c r="TVB62" s="81"/>
      <c r="TVC62" s="81"/>
      <c r="TVD62" s="81"/>
      <c r="TVE62" s="81"/>
      <c r="TVF62" s="81"/>
      <c r="TVG62" s="81"/>
      <c r="TVH62" s="81"/>
      <c r="TVI62" s="81"/>
      <c r="TVJ62" s="81"/>
      <c r="TVK62" s="81"/>
      <c r="TVL62" s="81"/>
      <c r="TVM62" s="81"/>
      <c r="TVN62" s="81"/>
      <c r="TVO62" s="81"/>
      <c r="TVP62" s="81"/>
      <c r="TVQ62" s="81"/>
      <c r="TVR62" s="81"/>
      <c r="TVS62" s="81"/>
      <c r="TVT62" s="81"/>
      <c r="TVU62" s="81"/>
      <c r="TVV62" s="81"/>
      <c r="TVW62" s="81"/>
      <c r="TVX62" s="81"/>
      <c r="TVY62" s="81"/>
      <c r="TVZ62" s="81"/>
      <c r="TWA62" s="81"/>
      <c r="TWB62" s="81"/>
      <c r="TWC62" s="81"/>
      <c r="TWD62" s="81"/>
      <c r="TWE62" s="81"/>
      <c r="TWF62" s="81"/>
      <c r="TWG62" s="81"/>
      <c r="TWH62" s="81"/>
      <c r="TWI62" s="81"/>
      <c r="TWJ62" s="81"/>
      <c r="TWK62" s="81"/>
      <c r="TWL62" s="81"/>
      <c r="TWM62" s="81"/>
      <c r="TWN62" s="81"/>
      <c r="TWO62" s="81"/>
      <c r="TWP62" s="81"/>
      <c r="TWQ62" s="81"/>
      <c r="TWR62" s="81"/>
      <c r="TWS62" s="81"/>
      <c r="TWT62" s="81"/>
      <c r="TWU62" s="81"/>
      <c r="TWV62" s="81"/>
      <c r="TWW62" s="81"/>
      <c r="TWX62" s="81"/>
      <c r="TWY62" s="81"/>
      <c r="TWZ62" s="81"/>
      <c r="TXA62" s="81"/>
      <c r="TXB62" s="81"/>
      <c r="TXC62" s="81"/>
      <c r="TXD62" s="81"/>
      <c r="TXE62" s="81"/>
      <c r="TXF62" s="81"/>
      <c r="TXG62" s="81"/>
      <c r="TXH62" s="81"/>
      <c r="TXI62" s="81"/>
      <c r="TXJ62" s="81"/>
      <c r="TXK62" s="81"/>
      <c r="TXL62" s="81"/>
      <c r="TXM62" s="81"/>
      <c r="TXN62" s="81"/>
      <c r="TXO62" s="81"/>
      <c r="TXP62" s="81"/>
      <c r="TXQ62" s="81"/>
      <c r="TXR62" s="81"/>
      <c r="TXS62" s="81"/>
      <c r="TXT62" s="81"/>
      <c r="TXU62" s="81"/>
      <c r="TXV62" s="81"/>
      <c r="TXW62" s="81"/>
      <c r="TXX62" s="81"/>
      <c r="TXY62" s="81"/>
      <c r="TXZ62" s="81"/>
      <c r="TYA62" s="81"/>
      <c r="TYB62" s="81"/>
      <c r="TYC62" s="81"/>
      <c r="TYD62" s="81"/>
      <c r="TYE62" s="81"/>
      <c r="TYF62" s="81"/>
      <c r="TYG62" s="81"/>
      <c r="TYH62" s="81"/>
      <c r="TYI62" s="81"/>
      <c r="TYJ62" s="81"/>
      <c r="TYK62" s="81"/>
      <c r="TYL62" s="81"/>
      <c r="TYM62" s="81"/>
      <c r="TYN62" s="81"/>
      <c r="TYO62" s="81"/>
      <c r="TYP62" s="81"/>
      <c r="TYQ62" s="81"/>
      <c r="TYR62" s="81"/>
      <c r="TYS62" s="81"/>
      <c r="TYT62" s="81"/>
      <c r="TYU62" s="81"/>
      <c r="TYV62" s="81"/>
      <c r="TYW62" s="81"/>
      <c r="TYX62" s="81"/>
      <c r="TYY62" s="81"/>
      <c r="TYZ62" s="81"/>
      <c r="TZA62" s="81"/>
      <c r="TZB62" s="81"/>
      <c r="TZC62" s="81"/>
      <c r="TZD62" s="81"/>
      <c r="TZE62" s="81"/>
      <c r="TZF62" s="81"/>
      <c r="TZG62" s="81"/>
      <c r="TZH62" s="81"/>
      <c r="TZI62" s="81"/>
      <c r="TZJ62" s="81"/>
      <c r="TZK62" s="81"/>
      <c r="TZL62" s="81"/>
      <c r="TZM62" s="81"/>
      <c r="TZN62" s="81"/>
      <c r="TZO62" s="81"/>
      <c r="TZP62" s="81"/>
      <c r="TZQ62" s="81"/>
      <c r="TZR62" s="81"/>
      <c r="TZS62" s="81"/>
      <c r="TZT62" s="81"/>
      <c r="TZU62" s="81"/>
      <c r="TZV62" s="81"/>
      <c r="TZW62" s="81"/>
      <c r="TZX62" s="81"/>
      <c r="TZY62" s="81"/>
      <c r="TZZ62" s="81"/>
      <c r="UAA62" s="81"/>
      <c r="UAB62" s="81"/>
      <c r="UAC62" s="81"/>
      <c r="UAD62" s="81"/>
      <c r="UAE62" s="81"/>
      <c r="UAF62" s="81"/>
      <c r="UAG62" s="81"/>
      <c r="UAH62" s="81"/>
      <c r="UAI62" s="81"/>
      <c r="UAJ62" s="81"/>
      <c r="UAK62" s="81"/>
      <c r="UAL62" s="81"/>
      <c r="UAM62" s="81"/>
      <c r="UAN62" s="81"/>
      <c r="UAO62" s="81"/>
      <c r="UAP62" s="81"/>
      <c r="UAQ62" s="81"/>
      <c r="UAR62" s="81"/>
      <c r="UAS62" s="81"/>
      <c r="UAT62" s="81"/>
      <c r="UAU62" s="81"/>
      <c r="UAV62" s="81"/>
      <c r="UAW62" s="81"/>
      <c r="UAX62" s="81"/>
      <c r="UAY62" s="81"/>
      <c r="UAZ62" s="81"/>
      <c r="UBA62" s="81"/>
      <c r="UBB62" s="81"/>
      <c r="UBC62" s="81"/>
      <c r="UBD62" s="81"/>
      <c r="UBE62" s="81"/>
      <c r="UBF62" s="81"/>
      <c r="UBG62" s="81"/>
      <c r="UBH62" s="81"/>
      <c r="UBI62" s="81"/>
      <c r="UBJ62" s="81"/>
      <c r="UBK62" s="81"/>
      <c r="UBL62" s="81"/>
      <c r="UBM62" s="81"/>
      <c r="UBN62" s="81"/>
      <c r="UBO62" s="81"/>
      <c r="UBP62" s="81"/>
      <c r="UBQ62" s="81"/>
      <c r="UBR62" s="81"/>
      <c r="UBS62" s="81"/>
      <c r="UBT62" s="81"/>
      <c r="UBU62" s="81"/>
      <c r="UBV62" s="81"/>
      <c r="UBW62" s="81"/>
      <c r="UBX62" s="81"/>
      <c r="UBY62" s="81"/>
      <c r="UBZ62" s="81"/>
      <c r="UCA62" s="81"/>
      <c r="UCB62" s="81"/>
      <c r="UCC62" s="81"/>
      <c r="UCD62" s="81"/>
      <c r="UCE62" s="81"/>
      <c r="UCF62" s="81"/>
      <c r="UCG62" s="81"/>
      <c r="UCH62" s="81"/>
      <c r="UCI62" s="81"/>
      <c r="UCJ62" s="81"/>
      <c r="UCK62" s="81"/>
      <c r="UCL62" s="81"/>
      <c r="UCM62" s="81"/>
      <c r="UCN62" s="81"/>
      <c r="UCO62" s="81"/>
      <c r="UCP62" s="81"/>
      <c r="UCQ62" s="81"/>
      <c r="UCR62" s="81"/>
      <c r="UCS62" s="81"/>
      <c r="UCT62" s="81"/>
      <c r="UCU62" s="81"/>
      <c r="UCV62" s="81"/>
      <c r="UCW62" s="81"/>
      <c r="UCX62" s="81"/>
      <c r="UCY62" s="81"/>
      <c r="UCZ62" s="81"/>
      <c r="UDA62" s="81"/>
      <c r="UDB62" s="81"/>
      <c r="UDC62" s="81"/>
      <c r="UDD62" s="81"/>
      <c r="UDE62" s="81"/>
      <c r="UDF62" s="81"/>
      <c r="UDG62" s="81"/>
      <c r="UDH62" s="81"/>
      <c r="UDI62" s="81"/>
      <c r="UDJ62" s="81"/>
      <c r="UDK62" s="81"/>
      <c r="UDL62" s="81"/>
      <c r="UDM62" s="81"/>
      <c r="UDN62" s="81"/>
      <c r="UDO62" s="81"/>
      <c r="UDP62" s="81"/>
      <c r="UDQ62" s="81"/>
      <c r="UDR62" s="81"/>
      <c r="UDS62" s="81"/>
      <c r="UDT62" s="81"/>
      <c r="UDU62" s="81"/>
      <c r="UDV62" s="81"/>
      <c r="UDW62" s="81"/>
      <c r="UDX62" s="81"/>
      <c r="UDY62" s="81"/>
      <c r="UDZ62" s="81"/>
      <c r="UEA62" s="81"/>
      <c r="UEB62" s="81"/>
      <c r="UEC62" s="81"/>
      <c r="UED62" s="81"/>
      <c r="UEE62" s="81"/>
      <c r="UEF62" s="81"/>
      <c r="UEG62" s="81"/>
      <c r="UEH62" s="81"/>
      <c r="UEI62" s="81"/>
      <c r="UEJ62" s="81"/>
      <c r="UEK62" s="81"/>
      <c r="UEL62" s="81"/>
      <c r="UEM62" s="81"/>
      <c r="UEN62" s="81"/>
      <c r="UEO62" s="81"/>
      <c r="UEP62" s="81"/>
      <c r="UEQ62" s="81"/>
      <c r="UER62" s="81"/>
      <c r="UES62" s="81"/>
      <c r="UET62" s="81"/>
      <c r="UEU62" s="81"/>
      <c r="UEV62" s="81"/>
      <c r="UEW62" s="81"/>
      <c r="UEX62" s="81"/>
      <c r="UEY62" s="81"/>
      <c r="UEZ62" s="81"/>
      <c r="UFA62" s="81"/>
      <c r="UFB62" s="81"/>
      <c r="UFC62" s="81"/>
      <c r="UFD62" s="81"/>
      <c r="UFE62" s="81"/>
      <c r="UFF62" s="81"/>
      <c r="UFG62" s="81"/>
      <c r="UFH62" s="81"/>
      <c r="UFI62" s="81"/>
      <c r="UFJ62" s="81"/>
      <c r="UFK62" s="81"/>
      <c r="UFL62" s="81"/>
      <c r="UFM62" s="81"/>
      <c r="UFN62" s="81"/>
      <c r="UFO62" s="81"/>
      <c r="UFP62" s="81"/>
      <c r="UFQ62" s="81"/>
      <c r="UFR62" s="81"/>
      <c r="UFS62" s="81"/>
      <c r="UFT62" s="81"/>
      <c r="UFU62" s="81"/>
      <c r="UFV62" s="81"/>
      <c r="UFW62" s="81"/>
      <c r="UFX62" s="81"/>
      <c r="UFY62" s="81"/>
      <c r="UFZ62" s="81"/>
      <c r="UGA62" s="81"/>
      <c r="UGB62" s="81"/>
      <c r="UGC62" s="81"/>
      <c r="UGD62" s="81"/>
      <c r="UGE62" s="81"/>
      <c r="UGF62" s="81"/>
      <c r="UGG62" s="81"/>
      <c r="UGH62" s="81"/>
      <c r="UGI62" s="81"/>
      <c r="UGJ62" s="81"/>
      <c r="UGK62" s="81"/>
      <c r="UGL62" s="81"/>
      <c r="UGM62" s="81"/>
      <c r="UGN62" s="81"/>
      <c r="UGO62" s="81"/>
      <c r="UGP62" s="81"/>
      <c r="UGQ62" s="81"/>
      <c r="UGR62" s="81"/>
      <c r="UGS62" s="81"/>
      <c r="UGT62" s="81"/>
      <c r="UGU62" s="81"/>
      <c r="UGV62" s="81"/>
      <c r="UGW62" s="81"/>
      <c r="UGX62" s="81"/>
      <c r="UGY62" s="81"/>
      <c r="UGZ62" s="81"/>
      <c r="UHA62" s="81"/>
      <c r="UHB62" s="81"/>
      <c r="UHC62" s="81"/>
      <c r="UHD62" s="81"/>
      <c r="UHE62" s="81"/>
      <c r="UHF62" s="81"/>
      <c r="UHG62" s="81"/>
      <c r="UHH62" s="81"/>
      <c r="UHI62" s="81"/>
      <c r="UHJ62" s="81"/>
      <c r="UHK62" s="81"/>
      <c r="UHL62" s="81"/>
      <c r="UHM62" s="81"/>
      <c r="UHN62" s="81"/>
      <c r="UHO62" s="81"/>
      <c r="UHP62" s="81"/>
      <c r="UHQ62" s="81"/>
      <c r="UHR62" s="81"/>
      <c r="UHS62" s="81"/>
      <c r="UHT62" s="81"/>
      <c r="UHU62" s="81"/>
      <c r="UHV62" s="81"/>
      <c r="UHW62" s="81"/>
      <c r="UHX62" s="81"/>
      <c r="UHY62" s="81"/>
      <c r="UHZ62" s="81"/>
      <c r="UIA62" s="81"/>
      <c r="UIB62" s="81"/>
      <c r="UIC62" s="81"/>
      <c r="UID62" s="81"/>
      <c r="UIE62" s="81"/>
      <c r="UIF62" s="81"/>
      <c r="UIG62" s="81"/>
      <c r="UIH62" s="81"/>
      <c r="UII62" s="81"/>
      <c r="UIJ62" s="81"/>
      <c r="UIK62" s="81"/>
      <c r="UIL62" s="81"/>
      <c r="UIM62" s="81"/>
      <c r="UIN62" s="81"/>
      <c r="UIO62" s="81"/>
      <c r="UIP62" s="81"/>
      <c r="UIQ62" s="81"/>
      <c r="UIR62" s="81"/>
      <c r="UIS62" s="81"/>
      <c r="UIT62" s="81"/>
      <c r="UIU62" s="81"/>
      <c r="UIV62" s="81"/>
      <c r="UIW62" s="81"/>
      <c r="UIX62" s="81"/>
      <c r="UIY62" s="81"/>
      <c r="UIZ62" s="81"/>
      <c r="UJA62" s="81"/>
      <c r="UJB62" s="81"/>
      <c r="UJC62" s="81"/>
      <c r="UJD62" s="81"/>
      <c r="UJE62" s="81"/>
      <c r="UJF62" s="81"/>
      <c r="UJG62" s="81"/>
      <c r="UJH62" s="81"/>
      <c r="UJI62" s="81"/>
      <c r="UJJ62" s="81"/>
      <c r="UJK62" s="81"/>
      <c r="UJL62" s="81"/>
      <c r="UJM62" s="81"/>
      <c r="UJN62" s="81"/>
      <c r="UJO62" s="81"/>
      <c r="UJP62" s="81"/>
      <c r="UJQ62" s="81"/>
      <c r="UJR62" s="81"/>
      <c r="UJS62" s="81"/>
      <c r="UJT62" s="81"/>
      <c r="UJU62" s="81"/>
      <c r="UJV62" s="81"/>
      <c r="UJW62" s="81"/>
      <c r="UJX62" s="81"/>
      <c r="UJY62" s="81"/>
      <c r="UJZ62" s="81"/>
      <c r="UKA62" s="81"/>
      <c r="UKB62" s="81"/>
      <c r="UKC62" s="81"/>
      <c r="UKD62" s="81"/>
      <c r="UKE62" s="81"/>
      <c r="UKF62" s="81"/>
      <c r="UKG62" s="81"/>
      <c r="UKH62" s="81"/>
      <c r="UKI62" s="81"/>
      <c r="UKJ62" s="81"/>
      <c r="UKK62" s="81"/>
      <c r="UKL62" s="81"/>
      <c r="UKM62" s="81"/>
      <c r="UKN62" s="81"/>
      <c r="UKO62" s="81"/>
      <c r="UKP62" s="81"/>
      <c r="UKQ62" s="81"/>
      <c r="UKR62" s="81"/>
      <c r="UKS62" s="81"/>
      <c r="UKT62" s="81"/>
      <c r="UKU62" s="81"/>
      <c r="UKV62" s="81"/>
      <c r="UKW62" s="81"/>
      <c r="UKX62" s="81"/>
      <c r="UKY62" s="81"/>
      <c r="UKZ62" s="81"/>
      <c r="ULA62" s="81"/>
      <c r="ULB62" s="81"/>
      <c r="ULC62" s="81"/>
      <c r="ULD62" s="81"/>
      <c r="ULE62" s="81"/>
      <c r="ULF62" s="81"/>
      <c r="ULG62" s="81"/>
      <c r="ULH62" s="81"/>
      <c r="ULI62" s="81"/>
      <c r="ULJ62" s="81"/>
      <c r="ULK62" s="81"/>
      <c r="ULL62" s="81"/>
      <c r="ULM62" s="81"/>
      <c r="ULN62" s="81"/>
      <c r="ULO62" s="81"/>
      <c r="ULP62" s="81"/>
      <c r="ULQ62" s="81"/>
      <c r="ULR62" s="81"/>
      <c r="ULS62" s="81"/>
      <c r="ULT62" s="81"/>
      <c r="ULU62" s="81"/>
      <c r="ULV62" s="81"/>
      <c r="ULW62" s="81"/>
      <c r="ULX62" s="81"/>
      <c r="ULY62" s="81"/>
      <c r="ULZ62" s="81"/>
      <c r="UMA62" s="81"/>
      <c r="UMB62" s="81"/>
      <c r="UMC62" s="81"/>
      <c r="UMD62" s="81"/>
      <c r="UME62" s="81"/>
      <c r="UMF62" s="81"/>
      <c r="UMG62" s="81"/>
      <c r="UMH62" s="81"/>
      <c r="UMI62" s="81"/>
      <c r="UMJ62" s="81"/>
      <c r="UMK62" s="81"/>
      <c r="UML62" s="81"/>
      <c r="UMM62" s="81"/>
      <c r="UMN62" s="81"/>
      <c r="UMO62" s="81"/>
      <c r="UMP62" s="81"/>
      <c r="UMQ62" s="81"/>
      <c r="UMR62" s="81"/>
      <c r="UMS62" s="81"/>
      <c r="UMT62" s="81"/>
      <c r="UMU62" s="81"/>
      <c r="UMV62" s="81"/>
      <c r="UMW62" s="81"/>
      <c r="UMX62" s="81"/>
      <c r="UMY62" s="81"/>
      <c r="UMZ62" s="81"/>
      <c r="UNA62" s="81"/>
      <c r="UNB62" s="81"/>
      <c r="UNC62" s="81"/>
      <c r="UND62" s="81"/>
      <c r="UNE62" s="81"/>
      <c r="UNF62" s="81"/>
      <c r="UNG62" s="81"/>
      <c r="UNH62" s="81"/>
      <c r="UNI62" s="81"/>
      <c r="UNJ62" s="81"/>
      <c r="UNK62" s="81"/>
      <c r="UNL62" s="81"/>
      <c r="UNM62" s="81"/>
      <c r="UNN62" s="81"/>
      <c r="UNO62" s="81"/>
      <c r="UNP62" s="81"/>
      <c r="UNQ62" s="81"/>
      <c r="UNR62" s="81"/>
      <c r="UNS62" s="81"/>
      <c r="UNT62" s="81"/>
      <c r="UNU62" s="81"/>
      <c r="UNV62" s="81"/>
      <c r="UNW62" s="81"/>
      <c r="UNX62" s="81"/>
      <c r="UNY62" s="81"/>
      <c r="UNZ62" s="81"/>
      <c r="UOA62" s="81"/>
      <c r="UOB62" s="81"/>
      <c r="UOC62" s="81"/>
      <c r="UOD62" s="81"/>
      <c r="UOE62" s="81"/>
      <c r="UOF62" s="81"/>
      <c r="UOG62" s="81"/>
      <c r="UOH62" s="81"/>
      <c r="UOI62" s="81"/>
      <c r="UOJ62" s="81"/>
      <c r="UOK62" s="81"/>
      <c r="UOL62" s="81"/>
      <c r="UOM62" s="81"/>
      <c r="UON62" s="81"/>
      <c r="UOO62" s="81"/>
      <c r="UOP62" s="81"/>
      <c r="UOQ62" s="81"/>
      <c r="UOR62" s="81"/>
      <c r="UOS62" s="81"/>
      <c r="UOT62" s="81"/>
      <c r="UOU62" s="81"/>
      <c r="UOV62" s="81"/>
      <c r="UOW62" s="81"/>
      <c r="UOX62" s="81"/>
      <c r="UOY62" s="81"/>
      <c r="UOZ62" s="81"/>
      <c r="UPA62" s="81"/>
      <c r="UPB62" s="81"/>
      <c r="UPC62" s="81"/>
      <c r="UPD62" s="81"/>
      <c r="UPE62" s="81"/>
      <c r="UPF62" s="81"/>
      <c r="UPG62" s="81"/>
      <c r="UPH62" s="81"/>
      <c r="UPI62" s="81"/>
      <c r="UPJ62" s="81"/>
      <c r="UPK62" s="81"/>
      <c r="UPL62" s="81"/>
      <c r="UPM62" s="81"/>
      <c r="UPN62" s="81"/>
      <c r="UPO62" s="81"/>
      <c r="UPP62" s="81"/>
      <c r="UPQ62" s="81"/>
      <c r="UPR62" s="81"/>
      <c r="UPS62" s="81"/>
      <c r="UPT62" s="81"/>
      <c r="UPU62" s="81"/>
      <c r="UPV62" s="81"/>
      <c r="UPW62" s="81"/>
      <c r="UPX62" s="81"/>
      <c r="UPY62" s="81"/>
      <c r="UPZ62" s="81"/>
      <c r="UQA62" s="81"/>
      <c r="UQB62" s="81"/>
      <c r="UQC62" s="81"/>
      <c r="UQD62" s="81"/>
      <c r="UQE62" s="81"/>
      <c r="UQF62" s="81"/>
      <c r="UQG62" s="81"/>
      <c r="UQH62" s="81"/>
      <c r="UQI62" s="81"/>
      <c r="UQJ62" s="81"/>
      <c r="UQK62" s="81"/>
      <c r="UQL62" s="81"/>
      <c r="UQM62" s="81"/>
      <c r="UQN62" s="81"/>
      <c r="UQO62" s="81"/>
      <c r="UQP62" s="81"/>
      <c r="UQQ62" s="81"/>
      <c r="UQR62" s="81"/>
      <c r="UQS62" s="81"/>
      <c r="UQT62" s="81"/>
      <c r="UQU62" s="81"/>
      <c r="UQV62" s="81"/>
      <c r="UQW62" s="81"/>
      <c r="UQX62" s="81"/>
      <c r="UQY62" s="81"/>
      <c r="UQZ62" s="81"/>
      <c r="URA62" s="81"/>
      <c r="URB62" s="81"/>
      <c r="URC62" s="81"/>
      <c r="URD62" s="81"/>
      <c r="URE62" s="81"/>
      <c r="URF62" s="81"/>
      <c r="URG62" s="81"/>
      <c r="URH62" s="81"/>
      <c r="URI62" s="81"/>
      <c r="URJ62" s="81"/>
      <c r="URK62" s="81"/>
      <c r="URL62" s="81"/>
      <c r="URM62" s="81"/>
      <c r="URN62" s="81"/>
      <c r="URO62" s="81"/>
      <c r="URP62" s="81"/>
      <c r="URQ62" s="81"/>
      <c r="URR62" s="81"/>
      <c r="URS62" s="81"/>
      <c r="URT62" s="81"/>
      <c r="URU62" s="81"/>
      <c r="URV62" s="81"/>
      <c r="URW62" s="81"/>
      <c r="URX62" s="81"/>
      <c r="URY62" s="81"/>
      <c r="URZ62" s="81"/>
      <c r="USA62" s="81"/>
      <c r="USB62" s="81"/>
      <c r="USC62" s="81"/>
      <c r="USD62" s="81"/>
      <c r="USE62" s="81"/>
      <c r="USF62" s="81"/>
      <c r="USG62" s="81"/>
      <c r="USH62" s="81"/>
      <c r="USI62" s="81"/>
      <c r="USJ62" s="81"/>
      <c r="USK62" s="81"/>
      <c r="USL62" s="81"/>
      <c r="USM62" s="81"/>
      <c r="USN62" s="81"/>
      <c r="USO62" s="81"/>
      <c r="USP62" s="81"/>
      <c r="USQ62" s="81"/>
      <c r="USR62" s="81"/>
      <c r="USS62" s="81"/>
      <c r="UST62" s="81"/>
      <c r="USU62" s="81"/>
      <c r="USV62" s="81"/>
      <c r="USW62" s="81"/>
      <c r="USX62" s="81"/>
      <c r="USY62" s="81"/>
      <c r="USZ62" s="81"/>
      <c r="UTA62" s="81"/>
      <c r="UTB62" s="81"/>
      <c r="UTC62" s="81"/>
      <c r="UTD62" s="81"/>
      <c r="UTE62" s="81"/>
      <c r="UTF62" s="81"/>
      <c r="UTG62" s="81"/>
      <c r="UTH62" s="81"/>
      <c r="UTI62" s="81"/>
      <c r="UTJ62" s="81"/>
      <c r="UTK62" s="81"/>
      <c r="UTL62" s="81"/>
      <c r="UTM62" s="81"/>
      <c r="UTN62" s="81"/>
      <c r="UTO62" s="81"/>
      <c r="UTP62" s="81"/>
      <c r="UTQ62" s="81"/>
      <c r="UTR62" s="81"/>
      <c r="UTS62" s="81"/>
      <c r="UTT62" s="81"/>
      <c r="UTU62" s="81"/>
      <c r="UTV62" s="81"/>
      <c r="UTW62" s="81"/>
      <c r="UTX62" s="81"/>
      <c r="UTY62" s="81"/>
      <c r="UTZ62" s="81"/>
      <c r="UUA62" s="81"/>
      <c r="UUB62" s="81"/>
      <c r="UUC62" s="81"/>
      <c r="UUD62" s="81"/>
      <c r="UUE62" s="81"/>
      <c r="UUF62" s="81"/>
      <c r="UUG62" s="81"/>
      <c r="UUH62" s="81"/>
      <c r="UUI62" s="81"/>
      <c r="UUJ62" s="81"/>
      <c r="UUK62" s="81"/>
      <c r="UUL62" s="81"/>
      <c r="UUM62" s="81"/>
      <c r="UUN62" s="81"/>
      <c r="UUO62" s="81"/>
      <c r="UUP62" s="81"/>
      <c r="UUQ62" s="81"/>
      <c r="UUR62" s="81"/>
      <c r="UUS62" s="81"/>
      <c r="UUT62" s="81"/>
      <c r="UUU62" s="81"/>
      <c r="UUV62" s="81"/>
      <c r="UUW62" s="81"/>
      <c r="UUX62" s="81"/>
      <c r="UUY62" s="81"/>
      <c r="UUZ62" s="81"/>
      <c r="UVA62" s="81"/>
      <c r="UVB62" s="81"/>
      <c r="UVC62" s="81"/>
      <c r="UVD62" s="81"/>
      <c r="UVE62" s="81"/>
      <c r="UVF62" s="81"/>
      <c r="UVG62" s="81"/>
      <c r="UVH62" s="81"/>
      <c r="UVI62" s="81"/>
      <c r="UVJ62" s="81"/>
      <c r="UVK62" s="81"/>
      <c r="UVL62" s="81"/>
      <c r="UVM62" s="81"/>
      <c r="UVN62" s="81"/>
      <c r="UVO62" s="81"/>
      <c r="UVP62" s="81"/>
      <c r="UVQ62" s="81"/>
      <c r="UVR62" s="81"/>
      <c r="UVS62" s="81"/>
      <c r="UVT62" s="81"/>
      <c r="UVU62" s="81"/>
      <c r="UVV62" s="81"/>
      <c r="UVW62" s="81"/>
      <c r="UVX62" s="81"/>
      <c r="UVY62" s="81"/>
      <c r="UVZ62" s="81"/>
      <c r="UWA62" s="81"/>
      <c r="UWB62" s="81"/>
      <c r="UWC62" s="81"/>
      <c r="UWD62" s="81"/>
      <c r="UWE62" s="81"/>
      <c r="UWF62" s="81"/>
      <c r="UWG62" s="81"/>
      <c r="UWH62" s="81"/>
      <c r="UWI62" s="81"/>
      <c r="UWJ62" s="81"/>
      <c r="UWK62" s="81"/>
      <c r="UWL62" s="81"/>
      <c r="UWM62" s="81"/>
      <c r="UWN62" s="81"/>
      <c r="UWO62" s="81"/>
      <c r="UWP62" s="81"/>
      <c r="UWQ62" s="81"/>
      <c r="UWR62" s="81"/>
      <c r="UWS62" s="81"/>
      <c r="UWT62" s="81"/>
      <c r="UWU62" s="81"/>
      <c r="UWV62" s="81"/>
      <c r="UWW62" s="81"/>
      <c r="UWX62" s="81"/>
      <c r="UWY62" s="81"/>
      <c r="UWZ62" s="81"/>
      <c r="UXA62" s="81"/>
      <c r="UXB62" s="81"/>
      <c r="UXC62" s="81"/>
      <c r="UXD62" s="81"/>
      <c r="UXE62" s="81"/>
      <c r="UXF62" s="81"/>
      <c r="UXG62" s="81"/>
      <c r="UXH62" s="81"/>
      <c r="UXI62" s="81"/>
      <c r="UXJ62" s="81"/>
      <c r="UXK62" s="81"/>
      <c r="UXL62" s="81"/>
      <c r="UXM62" s="81"/>
      <c r="UXN62" s="81"/>
      <c r="UXO62" s="81"/>
      <c r="UXP62" s="81"/>
      <c r="UXQ62" s="81"/>
      <c r="UXR62" s="81"/>
      <c r="UXS62" s="81"/>
      <c r="UXT62" s="81"/>
      <c r="UXU62" s="81"/>
      <c r="UXV62" s="81"/>
      <c r="UXW62" s="81"/>
      <c r="UXX62" s="81"/>
      <c r="UXY62" s="81"/>
      <c r="UXZ62" s="81"/>
      <c r="UYA62" s="81"/>
      <c r="UYB62" s="81"/>
      <c r="UYC62" s="81"/>
      <c r="UYD62" s="81"/>
      <c r="UYE62" s="81"/>
      <c r="UYF62" s="81"/>
      <c r="UYG62" s="81"/>
      <c r="UYH62" s="81"/>
      <c r="UYI62" s="81"/>
      <c r="UYJ62" s="81"/>
      <c r="UYK62" s="81"/>
      <c r="UYL62" s="81"/>
      <c r="UYM62" s="81"/>
      <c r="UYN62" s="81"/>
      <c r="UYO62" s="81"/>
      <c r="UYP62" s="81"/>
      <c r="UYQ62" s="81"/>
      <c r="UYR62" s="81"/>
      <c r="UYS62" s="81"/>
      <c r="UYT62" s="81"/>
      <c r="UYU62" s="81"/>
      <c r="UYV62" s="81"/>
      <c r="UYW62" s="81"/>
      <c r="UYX62" s="81"/>
      <c r="UYY62" s="81"/>
      <c r="UYZ62" s="81"/>
      <c r="UZA62" s="81"/>
      <c r="UZB62" s="81"/>
      <c r="UZC62" s="81"/>
      <c r="UZD62" s="81"/>
      <c r="UZE62" s="81"/>
      <c r="UZF62" s="81"/>
      <c r="UZG62" s="81"/>
      <c r="UZH62" s="81"/>
      <c r="UZI62" s="81"/>
      <c r="UZJ62" s="81"/>
      <c r="UZK62" s="81"/>
      <c r="UZL62" s="81"/>
      <c r="UZM62" s="81"/>
      <c r="UZN62" s="81"/>
      <c r="UZO62" s="81"/>
      <c r="UZP62" s="81"/>
      <c r="UZQ62" s="81"/>
      <c r="UZR62" s="81"/>
      <c r="UZS62" s="81"/>
      <c r="UZT62" s="81"/>
      <c r="UZU62" s="81"/>
      <c r="UZV62" s="81"/>
      <c r="UZW62" s="81"/>
      <c r="UZX62" s="81"/>
      <c r="UZY62" s="81"/>
      <c r="UZZ62" s="81"/>
      <c r="VAA62" s="81"/>
      <c r="VAB62" s="81"/>
      <c r="VAC62" s="81"/>
      <c r="VAD62" s="81"/>
      <c r="VAE62" s="81"/>
      <c r="VAF62" s="81"/>
      <c r="VAG62" s="81"/>
      <c r="VAH62" s="81"/>
      <c r="VAI62" s="81"/>
      <c r="VAJ62" s="81"/>
      <c r="VAK62" s="81"/>
      <c r="VAL62" s="81"/>
      <c r="VAM62" s="81"/>
      <c r="VAN62" s="81"/>
      <c r="VAO62" s="81"/>
      <c r="VAP62" s="81"/>
      <c r="VAQ62" s="81"/>
      <c r="VAR62" s="81"/>
      <c r="VAS62" s="81"/>
      <c r="VAT62" s="81"/>
      <c r="VAU62" s="81"/>
      <c r="VAV62" s="81"/>
      <c r="VAW62" s="81"/>
      <c r="VAX62" s="81"/>
      <c r="VAY62" s="81"/>
      <c r="VAZ62" s="81"/>
      <c r="VBA62" s="81"/>
      <c r="VBB62" s="81"/>
      <c r="VBC62" s="81"/>
      <c r="VBD62" s="81"/>
      <c r="VBE62" s="81"/>
      <c r="VBF62" s="81"/>
      <c r="VBG62" s="81"/>
      <c r="VBH62" s="81"/>
      <c r="VBI62" s="81"/>
      <c r="VBJ62" s="81"/>
      <c r="VBK62" s="81"/>
      <c r="VBL62" s="81"/>
      <c r="VBM62" s="81"/>
      <c r="VBN62" s="81"/>
      <c r="VBO62" s="81"/>
      <c r="VBP62" s="81"/>
      <c r="VBQ62" s="81"/>
      <c r="VBR62" s="81"/>
      <c r="VBS62" s="81"/>
      <c r="VBT62" s="81"/>
      <c r="VBU62" s="81"/>
      <c r="VBV62" s="81"/>
      <c r="VBW62" s="81"/>
      <c r="VBX62" s="81"/>
      <c r="VBY62" s="81"/>
      <c r="VBZ62" s="81"/>
      <c r="VCA62" s="81"/>
      <c r="VCB62" s="81"/>
      <c r="VCC62" s="81"/>
      <c r="VCD62" s="81"/>
      <c r="VCE62" s="81"/>
      <c r="VCF62" s="81"/>
      <c r="VCG62" s="81"/>
      <c r="VCH62" s="81"/>
      <c r="VCI62" s="81"/>
      <c r="VCJ62" s="81"/>
      <c r="VCK62" s="81"/>
      <c r="VCL62" s="81"/>
      <c r="VCM62" s="81"/>
      <c r="VCN62" s="81"/>
      <c r="VCO62" s="81"/>
      <c r="VCP62" s="81"/>
      <c r="VCQ62" s="81"/>
      <c r="VCR62" s="81"/>
      <c r="VCS62" s="81"/>
      <c r="VCT62" s="81"/>
      <c r="VCU62" s="81"/>
      <c r="VCV62" s="81"/>
      <c r="VCW62" s="81"/>
      <c r="VCX62" s="81"/>
      <c r="VCY62" s="81"/>
      <c r="VCZ62" s="81"/>
      <c r="VDA62" s="81"/>
      <c r="VDB62" s="81"/>
      <c r="VDC62" s="81"/>
      <c r="VDD62" s="81"/>
      <c r="VDE62" s="81"/>
      <c r="VDF62" s="81"/>
      <c r="VDG62" s="81"/>
      <c r="VDH62" s="81"/>
      <c r="VDI62" s="81"/>
      <c r="VDJ62" s="81"/>
      <c r="VDK62" s="81"/>
      <c r="VDL62" s="81"/>
      <c r="VDM62" s="81"/>
      <c r="VDN62" s="81"/>
      <c r="VDO62" s="81"/>
      <c r="VDP62" s="81"/>
      <c r="VDQ62" s="81"/>
      <c r="VDR62" s="81"/>
      <c r="VDS62" s="81"/>
      <c r="VDT62" s="81"/>
      <c r="VDU62" s="81"/>
      <c r="VDV62" s="81"/>
      <c r="VDW62" s="81"/>
      <c r="VDX62" s="81"/>
      <c r="VDY62" s="81"/>
      <c r="VDZ62" s="81"/>
      <c r="VEA62" s="81"/>
      <c r="VEB62" s="81"/>
      <c r="VEC62" s="81"/>
      <c r="VED62" s="81"/>
      <c r="VEE62" s="81"/>
      <c r="VEF62" s="81"/>
      <c r="VEG62" s="81"/>
      <c r="VEH62" s="81"/>
      <c r="VEI62" s="81"/>
      <c r="VEJ62" s="81"/>
      <c r="VEK62" s="81"/>
      <c r="VEL62" s="81"/>
      <c r="VEM62" s="81"/>
      <c r="VEN62" s="81"/>
      <c r="VEO62" s="81"/>
      <c r="VEP62" s="81"/>
      <c r="VEQ62" s="81"/>
      <c r="VER62" s="81"/>
      <c r="VES62" s="81"/>
      <c r="VET62" s="81"/>
      <c r="VEU62" s="81"/>
      <c r="VEV62" s="81"/>
      <c r="VEW62" s="81"/>
      <c r="VEX62" s="81"/>
      <c r="VEY62" s="81"/>
      <c r="VEZ62" s="81"/>
      <c r="VFA62" s="81"/>
      <c r="VFB62" s="81"/>
      <c r="VFC62" s="81"/>
      <c r="VFD62" s="81"/>
      <c r="VFE62" s="81"/>
      <c r="VFF62" s="81"/>
      <c r="VFG62" s="81"/>
      <c r="VFH62" s="81"/>
      <c r="VFI62" s="81"/>
      <c r="VFJ62" s="81"/>
      <c r="VFK62" s="81"/>
      <c r="VFL62" s="81"/>
      <c r="VFM62" s="81"/>
      <c r="VFN62" s="81"/>
      <c r="VFO62" s="81"/>
      <c r="VFP62" s="81"/>
      <c r="VFQ62" s="81"/>
      <c r="VFR62" s="81"/>
      <c r="VFS62" s="81"/>
      <c r="VFT62" s="81"/>
      <c r="VFU62" s="81"/>
      <c r="VFV62" s="81"/>
      <c r="VFW62" s="81"/>
      <c r="VFX62" s="81"/>
      <c r="VFY62" s="81"/>
      <c r="VFZ62" s="81"/>
      <c r="VGA62" s="81"/>
      <c r="VGB62" s="81"/>
      <c r="VGC62" s="81"/>
      <c r="VGD62" s="81"/>
      <c r="VGE62" s="81"/>
      <c r="VGF62" s="81"/>
      <c r="VGG62" s="81"/>
      <c r="VGH62" s="81"/>
      <c r="VGI62" s="81"/>
      <c r="VGJ62" s="81"/>
      <c r="VGK62" s="81"/>
      <c r="VGL62" s="81"/>
      <c r="VGM62" s="81"/>
      <c r="VGN62" s="81"/>
      <c r="VGO62" s="81"/>
      <c r="VGP62" s="81"/>
      <c r="VGQ62" s="81"/>
      <c r="VGR62" s="81"/>
      <c r="VGS62" s="81"/>
      <c r="VGT62" s="81"/>
      <c r="VGU62" s="81"/>
      <c r="VGV62" s="81"/>
      <c r="VGW62" s="81"/>
      <c r="VGX62" s="81"/>
      <c r="VGY62" s="81"/>
      <c r="VGZ62" s="81"/>
      <c r="VHA62" s="81"/>
      <c r="VHB62" s="81"/>
      <c r="VHC62" s="81"/>
      <c r="VHD62" s="81"/>
      <c r="VHE62" s="81"/>
      <c r="VHF62" s="81"/>
      <c r="VHG62" s="81"/>
      <c r="VHH62" s="81"/>
      <c r="VHI62" s="81"/>
      <c r="VHJ62" s="81"/>
      <c r="VHK62" s="81"/>
      <c r="VHL62" s="81"/>
      <c r="VHM62" s="81"/>
      <c r="VHN62" s="81"/>
      <c r="VHO62" s="81"/>
      <c r="VHP62" s="81"/>
      <c r="VHQ62" s="81"/>
      <c r="VHR62" s="81"/>
      <c r="VHS62" s="81"/>
      <c r="VHT62" s="81"/>
      <c r="VHU62" s="81"/>
      <c r="VHV62" s="81"/>
      <c r="VHW62" s="81"/>
      <c r="VHX62" s="81"/>
      <c r="VHY62" s="81"/>
      <c r="VHZ62" s="81"/>
      <c r="VIA62" s="81"/>
      <c r="VIB62" s="81"/>
      <c r="VIC62" s="81"/>
      <c r="VID62" s="81"/>
      <c r="VIE62" s="81"/>
      <c r="VIF62" s="81"/>
      <c r="VIG62" s="81"/>
      <c r="VIH62" s="81"/>
      <c r="VII62" s="81"/>
      <c r="VIJ62" s="81"/>
      <c r="VIK62" s="81"/>
      <c r="VIL62" s="81"/>
      <c r="VIM62" s="81"/>
      <c r="VIN62" s="81"/>
      <c r="VIO62" s="81"/>
      <c r="VIP62" s="81"/>
      <c r="VIQ62" s="81"/>
      <c r="VIR62" s="81"/>
      <c r="VIS62" s="81"/>
      <c r="VIT62" s="81"/>
      <c r="VIU62" s="81"/>
      <c r="VIV62" s="81"/>
      <c r="VIW62" s="81"/>
      <c r="VIX62" s="81"/>
      <c r="VIY62" s="81"/>
      <c r="VIZ62" s="81"/>
      <c r="VJA62" s="81"/>
      <c r="VJB62" s="81"/>
      <c r="VJC62" s="81"/>
      <c r="VJD62" s="81"/>
      <c r="VJE62" s="81"/>
      <c r="VJF62" s="81"/>
      <c r="VJG62" s="81"/>
      <c r="VJH62" s="81"/>
      <c r="VJI62" s="81"/>
      <c r="VJJ62" s="81"/>
      <c r="VJK62" s="81"/>
      <c r="VJL62" s="81"/>
      <c r="VJM62" s="81"/>
      <c r="VJN62" s="81"/>
      <c r="VJO62" s="81"/>
      <c r="VJP62" s="81"/>
      <c r="VJQ62" s="81"/>
      <c r="VJR62" s="81"/>
      <c r="VJS62" s="81"/>
      <c r="VJT62" s="81"/>
      <c r="VJU62" s="81"/>
      <c r="VJV62" s="81"/>
      <c r="VJW62" s="81"/>
      <c r="VJX62" s="81"/>
      <c r="VJY62" s="81"/>
      <c r="VJZ62" s="81"/>
      <c r="VKA62" s="81"/>
      <c r="VKB62" s="81"/>
      <c r="VKC62" s="81"/>
      <c r="VKD62" s="81"/>
      <c r="VKE62" s="81"/>
      <c r="VKF62" s="81"/>
      <c r="VKG62" s="81"/>
      <c r="VKH62" s="81"/>
      <c r="VKI62" s="81"/>
      <c r="VKJ62" s="81"/>
      <c r="VKK62" s="81"/>
      <c r="VKL62" s="81"/>
      <c r="VKM62" s="81"/>
      <c r="VKN62" s="81"/>
      <c r="VKO62" s="81"/>
      <c r="VKP62" s="81"/>
      <c r="VKQ62" s="81"/>
      <c r="VKR62" s="81"/>
      <c r="VKS62" s="81"/>
      <c r="VKT62" s="81"/>
      <c r="VKU62" s="81"/>
      <c r="VKV62" s="81"/>
      <c r="VKW62" s="81"/>
      <c r="VKX62" s="81"/>
      <c r="VKY62" s="81"/>
      <c r="VKZ62" s="81"/>
      <c r="VLA62" s="81"/>
      <c r="VLB62" s="81"/>
      <c r="VLC62" s="81"/>
      <c r="VLD62" s="81"/>
      <c r="VLE62" s="81"/>
      <c r="VLF62" s="81"/>
      <c r="VLG62" s="81"/>
      <c r="VLH62" s="81"/>
      <c r="VLI62" s="81"/>
      <c r="VLJ62" s="81"/>
      <c r="VLK62" s="81"/>
      <c r="VLL62" s="81"/>
      <c r="VLM62" s="81"/>
      <c r="VLN62" s="81"/>
      <c r="VLO62" s="81"/>
      <c r="VLP62" s="81"/>
      <c r="VLQ62" s="81"/>
      <c r="VLR62" s="81"/>
      <c r="VLS62" s="81"/>
      <c r="VLT62" s="81"/>
      <c r="VLU62" s="81"/>
      <c r="VLV62" s="81"/>
      <c r="VLW62" s="81"/>
      <c r="VLX62" s="81"/>
      <c r="VLY62" s="81"/>
      <c r="VLZ62" s="81"/>
      <c r="VMA62" s="81"/>
      <c r="VMB62" s="81"/>
      <c r="VMC62" s="81"/>
      <c r="VMD62" s="81"/>
      <c r="VME62" s="81"/>
      <c r="VMF62" s="81"/>
      <c r="VMG62" s="81"/>
      <c r="VMH62" s="81"/>
      <c r="VMI62" s="81"/>
      <c r="VMJ62" s="81"/>
      <c r="VMK62" s="81"/>
      <c r="VML62" s="81"/>
      <c r="VMM62" s="81"/>
      <c r="VMN62" s="81"/>
      <c r="VMO62" s="81"/>
      <c r="VMP62" s="81"/>
      <c r="VMQ62" s="81"/>
      <c r="VMR62" s="81"/>
      <c r="VMS62" s="81"/>
      <c r="VMT62" s="81"/>
      <c r="VMU62" s="81"/>
      <c r="VMV62" s="81"/>
      <c r="VMW62" s="81"/>
      <c r="VMX62" s="81"/>
      <c r="VMY62" s="81"/>
      <c r="VMZ62" s="81"/>
      <c r="VNA62" s="81"/>
      <c r="VNB62" s="81"/>
      <c r="VNC62" s="81"/>
      <c r="VND62" s="81"/>
      <c r="VNE62" s="81"/>
      <c r="VNF62" s="81"/>
      <c r="VNG62" s="81"/>
      <c r="VNH62" s="81"/>
      <c r="VNI62" s="81"/>
      <c r="VNJ62" s="81"/>
      <c r="VNK62" s="81"/>
      <c r="VNL62" s="81"/>
      <c r="VNM62" s="81"/>
      <c r="VNN62" s="81"/>
      <c r="VNO62" s="81"/>
      <c r="VNP62" s="81"/>
      <c r="VNQ62" s="81"/>
      <c r="VNR62" s="81"/>
      <c r="VNS62" s="81"/>
      <c r="VNT62" s="81"/>
      <c r="VNU62" s="81"/>
      <c r="VNV62" s="81"/>
      <c r="VNW62" s="81"/>
      <c r="VNX62" s="81"/>
      <c r="VNY62" s="81"/>
      <c r="VNZ62" s="81"/>
      <c r="VOA62" s="81"/>
      <c r="VOB62" s="81"/>
      <c r="VOC62" s="81"/>
      <c r="VOD62" s="81"/>
      <c r="VOE62" s="81"/>
      <c r="VOF62" s="81"/>
      <c r="VOG62" s="81"/>
      <c r="VOH62" s="81"/>
      <c r="VOI62" s="81"/>
      <c r="VOJ62" s="81"/>
      <c r="VOK62" s="81"/>
      <c r="VOL62" s="81"/>
      <c r="VOM62" s="81"/>
      <c r="VON62" s="81"/>
      <c r="VOO62" s="81"/>
      <c r="VOP62" s="81"/>
      <c r="VOQ62" s="81"/>
      <c r="VOR62" s="81"/>
      <c r="VOS62" s="81"/>
      <c r="VOT62" s="81"/>
      <c r="VOU62" s="81"/>
      <c r="VOV62" s="81"/>
      <c r="VOW62" s="81"/>
      <c r="VOX62" s="81"/>
      <c r="VOY62" s="81"/>
      <c r="VOZ62" s="81"/>
      <c r="VPA62" s="81"/>
      <c r="VPB62" s="81"/>
      <c r="VPC62" s="81"/>
      <c r="VPD62" s="81"/>
      <c r="VPE62" s="81"/>
      <c r="VPF62" s="81"/>
      <c r="VPG62" s="81"/>
      <c r="VPH62" s="81"/>
      <c r="VPI62" s="81"/>
      <c r="VPJ62" s="81"/>
      <c r="VPK62" s="81"/>
      <c r="VPL62" s="81"/>
      <c r="VPM62" s="81"/>
      <c r="VPN62" s="81"/>
      <c r="VPO62" s="81"/>
      <c r="VPP62" s="81"/>
      <c r="VPQ62" s="81"/>
      <c r="VPR62" s="81"/>
      <c r="VPS62" s="81"/>
      <c r="VPT62" s="81"/>
      <c r="VPU62" s="81"/>
      <c r="VPV62" s="81"/>
      <c r="VPW62" s="81"/>
      <c r="VPX62" s="81"/>
      <c r="VPY62" s="81"/>
      <c r="VPZ62" s="81"/>
      <c r="VQA62" s="81"/>
      <c r="VQB62" s="81"/>
      <c r="VQC62" s="81"/>
      <c r="VQD62" s="81"/>
      <c r="VQE62" s="81"/>
      <c r="VQF62" s="81"/>
      <c r="VQG62" s="81"/>
      <c r="VQH62" s="81"/>
      <c r="VQI62" s="81"/>
      <c r="VQJ62" s="81"/>
      <c r="VQK62" s="81"/>
      <c r="VQL62" s="81"/>
      <c r="VQM62" s="81"/>
      <c r="VQN62" s="81"/>
      <c r="VQO62" s="81"/>
      <c r="VQP62" s="81"/>
      <c r="VQQ62" s="81"/>
      <c r="VQR62" s="81"/>
      <c r="VQS62" s="81"/>
      <c r="VQT62" s="81"/>
      <c r="VQU62" s="81"/>
      <c r="VQV62" s="81"/>
      <c r="VQW62" s="81"/>
      <c r="VQX62" s="81"/>
      <c r="VQY62" s="81"/>
      <c r="VQZ62" s="81"/>
      <c r="VRA62" s="81"/>
      <c r="VRB62" s="81"/>
      <c r="VRC62" s="81"/>
      <c r="VRD62" s="81"/>
      <c r="VRE62" s="81"/>
      <c r="VRF62" s="81"/>
      <c r="VRG62" s="81"/>
      <c r="VRH62" s="81"/>
      <c r="VRI62" s="81"/>
      <c r="VRJ62" s="81"/>
      <c r="VRK62" s="81"/>
      <c r="VRL62" s="81"/>
      <c r="VRM62" s="81"/>
      <c r="VRN62" s="81"/>
      <c r="VRO62" s="81"/>
      <c r="VRP62" s="81"/>
      <c r="VRQ62" s="81"/>
      <c r="VRR62" s="81"/>
      <c r="VRS62" s="81"/>
      <c r="VRT62" s="81"/>
      <c r="VRU62" s="81"/>
      <c r="VRV62" s="81"/>
      <c r="VRW62" s="81"/>
      <c r="VRX62" s="81"/>
      <c r="VRY62" s="81"/>
      <c r="VRZ62" s="81"/>
      <c r="VSA62" s="81"/>
      <c r="VSB62" s="81"/>
      <c r="VSC62" s="81"/>
      <c r="VSD62" s="81"/>
      <c r="VSE62" s="81"/>
      <c r="VSF62" s="81"/>
      <c r="VSG62" s="81"/>
      <c r="VSH62" s="81"/>
      <c r="VSI62" s="81"/>
      <c r="VSJ62" s="81"/>
      <c r="VSK62" s="81"/>
      <c r="VSL62" s="81"/>
      <c r="VSM62" s="81"/>
      <c r="VSN62" s="81"/>
      <c r="VSO62" s="81"/>
      <c r="VSP62" s="81"/>
      <c r="VSQ62" s="81"/>
      <c r="VSR62" s="81"/>
      <c r="VSS62" s="81"/>
      <c r="VST62" s="81"/>
      <c r="VSU62" s="81"/>
      <c r="VSV62" s="81"/>
      <c r="VSW62" s="81"/>
      <c r="VSX62" s="81"/>
      <c r="VSY62" s="81"/>
      <c r="VSZ62" s="81"/>
      <c r="VTA62" s="81"/>
      <c r="VTB62" s="81"/>
      <c r="VTC62" s="81"/>
      <c r="VTD62" s="81"/>
      <c r="VTE62" s="81"/>
      <c r="VTF62" s="81"/>
      <c r="VTG62" s="81"/>
      <c r="VTH62" s="81"/>
      <c r="VTI62" s="81"/>
      <c r="VTJ62" s="81"/>
      <c r="VTK62" s="81"/>
      <c r="VTL62" s="81"/>
      <c r="VTM62" s="81"/>
      <c r="VTN62" s="81"/>
      <c r="VTO62" s="81"/>
      <c r="VTP62" s="81"/>
      <c r="VTQ62" s="81"/>
      <c r="VTR62" s="81"/>
      <c r="VTS62" s="81"/>
      <c r="VTT62" s="81"/>
      <c r="VTU62" s="81"/>
      <c r="VTV62" s="81"/>
      <c r="VTW62" s="81"/>
      <c r="VTX62" s="81"/>
      <c r="VTY62" s="81"/>
      <c r="VTZ62" s="81"/>
      <c r="VUA62" s="81"/>
      <c r="VUB62" s="81"/>
      <c r="VUC62" s="81"/>
      <c r="VUD62" s="81"/>
      <c r="VUE62" s="81"/>
      <c r="VUF62" s="81"/>
      <c r="VUG62" s="81"/>
      <c r="VUH62" s="81"/>
      <c r="VUI62" s="81"/>
      <c r="VUJ62" s="81"/>
      <c r="VUK62" s="81"/>
      <c r="VUL62" s="81"/>
      <c r="VUM62" s="81"/>
      <c r="VUN62" s="81"/>
      <c r="VUO62" s="81"/>
      <c r="VUP62" s="81"/>
      <c r="VUQ62" s="81"/>
      <c r="VUR62" s="81"/>
      <c r="VUS62" s="81"/>
      <c r="VUT62" s="81"/>
      <c r="VUU62" s="81"/>
      <c r="VUV62" s="81"/>
      <c r="VUW62" s="81"/>
      <c r="VUX62" s="81"/>
      <c r="VUY62" s="81"/>
      <c r="VUZ62" s="81"/>
      <c r="VVA62" s="81"/>
      <c r="VVB62" s="81"/>
      <c r="VVC62" s="81"/>
      <c r="VVD62" s="81"/>
      <c r="VVE62" s="81"/>
      <c r="VVF62" s="81"/>
      <c r="VVG62" s="81"/>
      <c r="VVH62" s="81"/>
      <c r="VVI62" s="81"/>
      <c r="VVJ62" s="81"/>
      <c r="VVK62" s="81"/>
      <c r="VVL62" s="81"/>
      <c r="VVM62" s="81"/>
      <c r="VVN62" s="81"/>
      <c r="VVO62" s="81"/>
      <c r="VVP62" s="81"/>
      <c r="VVQ62" s="81"/>
      <c r="VVR62" s="81"/>
      <c r="VVS62" s="81"/>
      <c r="VVT62" s="81"/>
      <c r="VVU62" s="81"/>
      <c r="VVV62" s="81"/>
      <c r="VVW62" s="81"/>
      <c r="VVX62" s="81"/>
      <c r="VVY62" s="81"/>
      <c r="VVZ62" s="81"/>
      <c r="VWA62" s="81"/>
      <c r="VWB62" s="81"/>
      <c r="VWC62" s="81"/>
      <c r="VWD62" s="81"/>
      <c r="VWE62" s="81"/>
      <c r="VWF62" s="81"/>
      <c r="VWG62" s="81"/>
      <c r="VWH62" s="81"/>
      <c r="VWI62" s="81"/>
      <c r="VWJ62" s="81"/>
      <c r="VWK62" s="81"/>
      <c r="VWL62" s="81"/>
      <c r="VWM62" s="81"/>
      <c r="VWN62" s="81"/>
      <c r="VWO62" s="81"/>
      <c r="VWP62" s="81"/>
      <c r="VWQ62" s="81"/>
      <c r="VWR62" s="81"/>
      <c r="VWS62" s="81"/>
      <c r="VWT62" s="81"/>
      <c r="VWU62" s="81"/>
      <c r="VWV62" s="81"/>
      <c r="VWW62" s="81"/>
      <c r="VWX62" s="81"/>
      <c r="VWY62" s="81"/>
      <c r="VWZ62" s="81"/>
      <c r="VXA62" s="81"/>
      <c r="VXB62" s="81"/>
      <c r="VXC62" s="81"/>
      <c r="VXD62" s="81"/>
      <c r="VXE62" s="81"/>
      <c r="VXF62" s="81"/>
      <c r="VXG62" s="81"/>
      <c r="VXH62" s="81"/>
      <c r="VXI62" s="81"/>
      <c r="VXJ62" s="81"/>
      <c r="VXK62" s="81"/>
      <c r="VXL62" s="81"/>
      <c r="VXM62" s="81"/>
      <c r="VXN62" s="81"/>
      <c r="VXO62" s="81"/>
      <c r="VXP62" s="81"/>
      <c r="VXQ62" s="81"/>
      <c r="VXR62" s="81"/>
      <c r="VXS62" s="81"/>
      <c r="VXT62" s="81"/>
      <c r="VXU62" s="81"/>
      <c r="VXV62" s="81"/>
      <c r="VXW62" s="81"/>
      <c r="VXX62" s="81"/>
      <c r="VXY62" s="81"/>
      <c r="VXZ62" s="81"/>
      <c r="VYA62" s="81"/>
      <c r="VYB62" s="81"/>
      <c r="VYC62" s="81"/>
      <c r="VYD62" s="81"/>
      <c r="VYE62" s="81"/>
      <c r="VYF62" s="81"/>
      <c r="VYG62" s="81"/>
      <c r="VYH62" s="81"/>
      <c r="VYI62" s="81"/>
      <c r="VYJ62" s="81"/>
      <c r="VYK62" s="81"/>
      <c r="VYL62" s="81"/>
      <c r="VYM62" s="81"/>
      <c r="VYN62" s="81"/>
      <c r="VYO62" s="81"/>
      <c r="VYP62" s="81"/>
      <c r="VYQ62" s="81"/>
      <c r="VYR62" s="81"/>
      <c r="VYS62" s="81"/>
      <c r="VYT62" s="81"/>
      <c r="VYU62" s="81"/>
      <c r="VYV62" s="81"/>
      <c r="VYW62" s="81"/>
      <c r="VYX62" s="81"/>
      <c r="VYY62" s="81"/>
      <c r="VYZ62" s="81"/>
      <c r="VZA62" s="81"/>
      <c r="VZB62" s="81"/>
      <c r="VZC62" s="81"/>
      <c r="VZD62" s="81"/>
      <c r="VZE62" s="81"/>
      <c r="VZF62" s="81"/>
      <c r="VZG62" s="81"/>
      <c r="VZH62" s="81"/>
      <c r="VZI62" s="81"/>
      <c r="VZJ62" s="81"/>
      <c r="VZK62" s="81"/>
      <c r="VZL62" s="81"/>
      <c r="VZM62" s="81"/>
      <c r="VZN62" s="81"/>
      <c r="VZO62" s="81"/>
      <c r="VZP62" s="81"/>
      <c r="VZQ62" s="81"/>
      <c r="VZR62" s="81"/>
      <c r="VZS62" s="81"/>
      <c r="VZT62" s="81"/>
      <c r="VZU62" s="81"/>
      <c r="VZV62" s="81"/>
      <c r="VZW62" s="81"/>
      <c r="VZX62" s="81"/>
      <c r="VZY62" s="81"/>
      <c r="VZZ62" s="81"/>
      <c r="WAA62" s="81"/>
      <c r="WAB62" s="81"/>
      <c r="WAC62" s="81"/>
      <c r="WAD62" s="81"/>
      <c r="WAE62" s="81"/>
      <c r="WAF62" s="81"/>
      <c r="WAG62" s="81"/>
      <c r="WAH62" s="81"/>
      <c r="WAI62" s="81"/>
      <c r="WAJ62" s="81"/>
      <c r="WAK62" s="81"/>
      <c r="WAL62" s="81"/>
      <c r="WAM62" s="81"/>
      <c r="WAN62" s="81"/>
      <c r="WAO62" s="81"/>
      <c r="WAP62" s="81"/>
      <c r="WAQ62" s="81"/>
      <c r="WAR62" s="81"/>
      <c r="WAS62" s="81"/>
      <c r="WAT62" s="81"/>
      <c r="WAU62" s="81"/>
      <c r="WAV62" s="81"/>
      <c r="WAW62" s="81"/>
      <c r="WAX62" s="81"/>
      <c r="WAY62" s="81"/>
      <c r="WAZ62" s="81"/>
      <c r="WBA62" s="81"/>
      <c r="WBB62" s="81"/>
      <c r="WBC62" s="81"/>
      <c r="WBD62" s="81"/>
      <c r="WBE62" s="81"/>
      <c r="WBF62" s="81"/>
      <c r="WBG62" s="81"/>
      <c r="WBH62" s="81"/>
      <c r="WBI62" s="81"/>
      <c r="WBJ62" s="81"/>
      <c r="WBK62" s="81"/>
      <c r="WBL62" s="81"/>
      <c r="WBM62" s="81"/>
      <c r="WBN62" s="81"/>
      <c r="WBO62" s="81"/>
      <c r="WBP62" s="81"/>
      <c r="WBQ62" s="81"/>
      <c r="WBR62" s="81"/>
      <c r="WBS62" s="81"/>
      <c r="WBT62" s="81"/>
      <c r="WBU62" s="81"/>
      <c r="WBV62" s="81"/>
      <c r="WBW62" s="81"/>
      <c r="WBX62" s="81"/>
      <c r="WBY62" s="81"/>
      <c r="WBZ62" s="81"/>
      <c r="WCA62" s="81"/>
      <c r="WCB62" s="81"/>
      <c r="WCC62" s="81"/>
      <c r="WCD62" s="81"/>
      <c r="WCE62" s="81"/>
      <c r="WCF62" s="81"/>
      <c r="WCG62" s="81"/>
      <c r="WCH62" s="81"/>
      <c r="WCI62" s="81"/>
      <c r="WCJ62" s="81"/>
      <c r="WCK62" s="81"/>
      <c r="WCL62" s="81"/>
      <c r="WCM62" s="81"/>
      <c r="WCN62" s="81"/>
      <c r="WCO62" s="81"/>
      <c r="WCP62" s="81"/>
      <c r="WCQ62" s="81"/>
      <c r="WCR62" s="81"/>
      <c r="WCS62" s="81"/>
      <c r="WCT62" s="81"/>
      <c r="WCU62" s="81"/>
      <c r="WCV62" s="81"/>
      <c r="WCW62" s="81"/>
      <c r="WCX62" s="81"/>
      <c r="WCY62" s="81"/>
      <c r="WCZ62" s="81"/>
      <c r="WDA62" s="81"/>
      <c r="WDB62" s="81"/>
      <c r="WDC62" s="81"/>
      <c r="WDD62" s="81"/>
      <c r="WDE62" s="81"/>
      <c r="WDF62" s="81"/>
      <c r="WDG62" s="81"/>
      <c r="WDH62" s="81"/>
      <c r="WDI62" s="81"/>
      <c r="WDJ62" s="81"/>
      <c r="WDK62" s="81"/>
      <c r="WDL62" s="81"/>
      <c r="WDM62" s="81"/>
      <c r="WDN62" s="81"/>
      <c r="WDO62" s="81"/>
      <c r="WDP62" s="81"/>
      <c r="WDQ62" s="81"/>
      <c r="WDR62" s="81"/>
      <c r="WDS62" s="81"/>
      <c r="WDT62" s="81"/>
      <c r="WDU62" s="81"/>
      <c r="WDV62" s="81"/>
      <c r="WDW62" s="81"/>
      <c r="WDX62" s="81"/>
      <c r="WDY62" s="81"/>
      <c r="WDZ62" s="81"/>
      <c r="WEA62" s="81"/>
      <c r="WEB62" s="81"/>
      <c r="WEC62" s="81"/>
      <c r="WED62" s="81"/>
      <c r="WEE62" s="81"/>
      <c r="WEF62" s="81"/>
      <c r="WEG62" s="81"/>
      <c r="WEH62" s="81"/>
      <c r="WEI62" s="81"/>
      <c r="WEJ62" s="81"/>
      <c r="WEK62" s="81"/>
      <c r="WEL62" s="81"/>
      <c r="WEM62" s="81"/>
      <c r="WEN62" s="81"/>
      <c r="WEO62" s="81"/>
      <c r="WEP62" s="81"/>
      <c r="WEQ62" s="81"/>
      <c r="WER62" s="81"/>
      <c r="WES62" s="81"/>
      <c r="WET62" s="81"/>
      <c r="WEU62" s="81"/>
      <c r="WEV62" s="81"/>
      <c r="WEW62" s="81"/>
      <c r="WEX62" s="81"/>
      <c r="WEY62" s="81"/>
      <c r="WEZ62" s="81"/>
      <c r="WFA62" s="81"/>
      <c r="WFB62" s="81"/>
      <c r="WFC62" s="81"/>
      <c r="WFD62" s="81"/>
      <c r="WFE62" s="81"/>
      <c r="WFF62" s="81"/>
      <c r="WFG62" s="81"/>
      <c r="WFH62" s="81"/>
      <c r="WFI62" s="81"/>
      <c r="WFJ62" s="81"/>
      <c r="WFK62" s="81"/>
      <c r="WFL62" s="81"/>
      <c r="WFM62" s="81"/>
      <c r="WFN62" s="81"/>
      <c r="WFO62" s="81"/>
      <c r="WFP62" s="81"/>
      <c r="WFQ62" s="81"/>
      <c r="WFR62" s="81"/>
      <c r="WFS62" s="81"/>
      <c r="WFT62" s="81"/>
      <c r="WFU62" s="81"/>
      <c r="WFV62" s="81"/>
      <c r="WFW62" s="81"/>
      <c r="WFX62" s="81"/>
      <c r="WFY62" s="81"/>
      <c r="WFZ62" s="81"/>
      <c r="WGA62" s="81"/>
      <c r="WGB62" s="81"/>
      <c r="WGC62" s="81"/>
      <c r="WGD62" s="81"/>
      <c r="WGE62" s="81"/>
      <c r="WGF62" s="81"/>
      <c r="WGG62" s="81"/>
      <c r="WGH62" s="81"/>
      <c r="WGI62" s="81"/>
      <c r="WGJ62" s="81"/>
      <c r="WGK62" s="81"/>
      <c r="WGL62" s="81"/>
      <c r="WGM62" s="81"/>
      <c r="WGN62" s="81"/>
      <c r="WGO62" s="81"/>
      <c r="WGP62" s="81"/>
      <c r="WGQ62" s="81"/>
      <c r="WGR62" s="81"/>
      <c r="WGS62" s="81"/>
      <c r="WGT62" s="81"/>
      <c r="WGU62" s="81"/>
      <c r="WGV62" s="81"/>
      <c r="WGW62" s="81"/>
      <c r="WGX62" s="81"/>
      <c r="WGY62" s="81"/>
      <c r="WGZ62" s="81"/>
      <c r="WHA62" s="81"/>
      <c r="WHB62" s="81"/>
      <c r="WHC62" s="81"/>
      <c r="WHD62" s="81"/>
      <c r="WHE62" s="81"/>
      <c r="WHF62" s="81"/>
      <c r="WHG62" s="81"/>
      <c r="WHH62" s="81"/>
      <c r="WHI62" s="81"/>
      <c r="WHJ62" s="81"/>
      <c r="WHK62" s="81"/>
      <c r="WHL62" s="81"/>
      <c r="WHM62" s="81"/>
      <c r="WHN62" s="81"/>
      <c r="WHO62" s="81"/>
      <c r="WHP62" s="81"/>
      <c r="WHQ62" s="81"/>
      <c r="WHR62" s="81"/>
      <c r="WHS62" s="81"/>
      <c r="WHT62" s="81"/>
      <c r="WHU62" s="81"/>
      <c r="WHV62" s="81"/>
      <c r="WHW62" s="81"/>
      <c r="WHX62" s="81"/>
      <c r="WHY62" s="81"/>
      <c r="WHZ62" s="81"/>
      <c r="WIA62" s="81"/>
      <c r="WIB62" s="81"/>
      <c r="WIC62" s="81"/>
      <c r="WID62" s="81"/>
      <c r="WIE62" s="81"/>
      <c r="WIF62" s="81"/>
      <c r="WIG62" s="81"/>
      <c r="WIH62" s="81"/>
      <c r="WII62" s="81"/>
      <c r="WIJ62" s="81"/>
      <c r="WIK62" s="81"/>
      <c r="WIL62" s="81"/>
      <c r="WIM62" s="81"/>
      <c r="WIN62" s="81"/>
      <c r="WIO62" s="81"/>
      <c r="WIP62" s="81"/>
      <c r="WIQ62" s="81"/>
      <c r="WIR62" s="81"/>
      <c r="WIS62" s="81"/>
      <c r="WIT62" s="81"/>
      <c r="WIU62" s="81"/>
      <c r="WIV62" s="81"/>
      <c r="WIW62" s="81"/>
      <c r="WIX62" s="81"/>
      <c r="WIY62" s="81"/>
      <c r="WIZ62" s="81"/>
      <c r="WJA62" s="81"/>
      <c r="WJB62" s="81"/>
      <c r="WJC62" s="81"/>
      <c r="WJD62" s="81"/>
      <c r="WJE62" s="81"/>
      <c r="WJF62" s="81"/>
      <c r="WJG62" s="81"/>
      <c r="WJH62" s="81"/>
      <c r="WJI62" s="81"/>
      <c r="WJJ62" s="81"/>
      <c r="WJK62" s="81"/>
      <c r="WJL62" s="81"/>
      <c r="WJM62" s="81"/>
      <c r="WJN62" s="81"/>
      <c r="WJO62" s="81"/>
      <c r="WJP62" s="81"/>
      <c r="WJQ62" s="81"/>
      <c r="WJR62" s="81"/>
      <c r="WJS62" s="81"/>
      <c r="WJT62" s="81"/>
      <c r="WJU62" s="81"/>
      <c r="WJV62" s="81"/>
      <c r="WJW62" s="81"/>
      <c r="WJX62" s="81"/>
      <c r="WJY62" s="81"/>
      <c r="WJZ62" s="81"/>
      <c r="WKA62" s="81"/>
      <c r="WKB62" s="81"/>
      <c r="WKC62" s="81"/>
      <c r="WKD62" s="81"/>
      <c r="WKE62" s="81"/>
      <c r="WKF62" s="81"/>
      <c r="WKG62" s="81"/>
      <c r="WKH62" s="81"/>
      <c r="WKI62" s="81"/>
      <c r="WKJ62" s="81"/>
      <c r="WKK62" s="81"/>
      <c r="WKL62" s="81"/>
      <c r="WKM62" s="81"/>
      <c r="WKN62" s="81"/>
      <c r="WKO62" s="81"/>
      <c r="WKP62" s="81"/>
      <c r="WKQ62" s="81"/>
      <c r="WKR62" s="81"/>
      <c r="WKS62" s="81"/>
      <c r="WKT62" s="81"/>
      <c r="WKU62" s="81"/>
      <c r="WKV62" s="81"/>
      <c r="WKW62" s="81"/>
      <c r="WKX62" s="81"/>
      <c r="WKY62" s="81"/>
      <c r="WKZ62" s="81"/>
      <c r="WLA62" s="81"/>
      <c r="WLB62" s="81"/>
      <c r="WLC62" s="81"/>
      <c r="WLD62" s="81"/>
      <c r="WLE62" s="81"/>
      <c r="WLF62" s="81"/>
      <c r="WLG62" s="81"/>
      <c r="WLH62" s="81"/>
      <c r="WLI62" s="81"/>
      <c r="WLJ62" s="81"/>
      <c r="WLK62" s="81"/>
      <c r="WLL62" s="81"/>
      <c r="WLM62" s="81"/>
      <c r="WLN62" s="81"/>
      <c r="WLO62" s="81"/>
      <c r="WLP62" s="81"/>
      <c r="WLQ62" s="81"/>
      <c r="WLR62" s="81"/>
      <c r="WLS62" s="81"/>
      <c r="WLT62" s="81"/>
      <c r="WLU62" s="81"/>
      <c r="WLV62" s="81"/>
      <c r="WLW62" s="81"/>
      <c r="WLX62" s="81"/>
      <c r="WLY62" s="81"/>
      <c r="WLZ62" s="81"/>
      <c r="WMA62" s="81"/>
      <c r="WMB62" s="81"/>
      <c r="WMC62" s="81"/>
      <c r="WMD62" s="81"/>
      <c r="WME62" s="81"/>
      <c r="WMF62" s="81"/>
      <c r="WMG62" s="81"/>
      <c r="WMH62" s="81"/>
      <c r="WMI62" s="81"/>
      <c r="WMJ62" s="81"/>
      <c r="WMK62" s="81"/>
      <c r="WML62" s="81"/>
      <c r="WMM62" s="81"/>
      <c r="WMN62" s="81"/>
      <c r="WMO62" s="81"/>
      <c r="WMP62" s="81"/>
      <c r="WMQ62" s="81"/>
      <c r="WMR62" s="81"/>
      <c r="WMS62" s="81"/>
      <c r="WMT62" s="81"/>
      <c r="WMU62" s="81"/>
      <c r="WMV62" s="81"/>
      <c r="WMW62" s="81"/>
      <c r="WMX62" s="81"/>
      <c r="WMY62" s="81"/>
      <c r="WMZ62" s="81"/>
      <c r="WNA62" s="81"/>
      <c r="WNB62" s="81"/>
      <c r="WNC62" s="81"/>
      <c r="WND62" s="81"/>
      <c r="WNE62" s="81"/>
      <c r="WNF62" s="81"/>
      <c r="WNG62" s="81"/>
      <c r="WNH62" s="81"/>
      <c r="WNI62" s="81"/>
      <c r="WNJ62" s="81"/>
      <c r="WNK62" s="81"/>
      <c r="WNL62" s="81"/>
      <c r="WNM62" s="81"/>
      <c r="WNN62" s="81"/>
      <c r="WNO62" s="81"/>
      <c r="WNP62" s="81"/>
      <c r="WNQ62" s="81"/>
      <c r="WNR62" s="81"/>
      <c r="WNS62" s="81"/>
      <c r="WNT62" s="81"/>
      <c r="WNU62" s="81"/>
      <c r="WNV62" s="81"/>
      <c r="WNW62" s="81"/>
      <c r="WNX62" s="81"/>
      <c r="WNY62" s="81"/>
      <c r="WNZ62" s="81"/>
      <c r="WOA62" s="81"/>
      <c r="WOB62" s="81"/>
      <c r="WOC62" s="81"/>
      <c r="WOD62" s="81"/>
      <c r="WOE62" s="81"/>
      <c r="WOF62" s="81"/>
      <c r="WOG62" s="81"/>
      <c r="WOH62" s="81"/>
      <c r="WOI62" s="81"/>
      <c r="WOJ62" s="81"/>
      <c r="WOK62" s="81"/>
      <c r="WOL62" s="81"/>
      <c r="WOM62" s="81"/>
      <c r="WON62" s="81"/>
      <c r="WOO62" s="81"/>
      <c r="WOP62" s="81"/>
      <c r="WOQ62" s="81"/>
      <c r="WOR62" s="81"/>
      <c r="WOS62" s="81"/>
      <c r="WOT62" s="81"/>
      <c r="WOU62" s="81"/>
      <c r="WOV62" s="81"/>
      <c r="WOW62" s="81"/>
      <c r="WOX62" s="81"/>
      <c r="WOY62" s="81"/>
      <c r="WOZ62" s="81"/>
      <c r="WPA62" s="81"/>
      <c r="WPB62" s="81"/>
      <c r="WPC62" s="81"/>
      <c r="WPD62" s="81"/>
      <c r="WPE62" s="81"/>
      <c r="WPF62" s="81"/>
      <c r="WPG62" s="81"/>
      <c r="WPH62" s="81"/>
      <c r="WPI62" s="81"/>
      <c r="WPJ62" s="81"/>
      <c r="WPK62" s="81"/>
      <c r="WPL62" s="81"/>
      <c r="WPM62" s="81"/>
      <c r="WPN62" s="81"/>
      <c r="WPO62" s="81"/>
      <c r="WPP62" s="81"/>
      <c r="WPQ62" s="81"/>
      <c r="WPR62" s="81"/>
      <c r="WPS62" s="81"/>
      <c r="WPT62" s="81"/>
      <c r="WPU62" s="81"/>
      <c r="WPV62" s="81"/>
      <c r="WPW62" s="81"/>
      <c r="WPX62" s="81"/>
      <c r="WPY62" s="81"/>
      <c r="WPZ62" s="81"/>
      <c r="WQA62" s="81"/>
      <c r="WQB62" s="81"/>
      <c r="WQC62" s="81"/>
      <c r="WQD62" s="81"/>
      <c r="WQE62" s="81"/>
      <c r="WQF62" s="81"/>
      <c r="WQG62" s="81"/>
      <c r="WQH62" s="81"/>
      <c r="WQI62" s="81"/>
      <c r="WQJ62" s="81"/>
      <c r="WQK62" s="81"/>
      <c r="WQL62" s="81"/>
      <c r="WQM62" s="81"/>
      <c r="WQN62" s="81"/>
      <c r="WQO62" s="81"/>
      <c r="WQP62" s="81"/>
      <c r="WQQ62" s="81"/>
      <c r="WQR62" s="81"/>
      <c r="WQS62" s="81"/>
      <c r="WQT62" s="81"/>
      <c r="WQU62" s="81"/>
      <c r="WQV62" s="81"/>
      <c r="WQW62" s="81"/>
      <c r="WQX62" s="81"/>
      <c r="WQY62" s="81"/>
      <c r="WQZ62" s="81"/>
      <c r="WRA62" s="81"/>
      <c r="WRB62" s="81"/>
      <c r="WRC62" s="81"/>
      <c r="WRD62" s="81"/>
      <c r="WRE62" s="81"/>
      <c r="WRF62" s="81"/>
      <c r="WRG62" s="81"/>
      <c r="WRH62" s="81"/>
      <c r="WRI62" s="81"/>
      <c r="WRJ62" s="81"/>
      <c r="WRK62" s="81"/>
      <c r="WRL62" s="81"/>
      <c r="WRM62" s="81"/>
      <c r="WRN62" s="81"/>
      <c r="WRO62" s="81"/>
      <c r="WRP62" s="81"/>
      <c r="WRQ62" s="81"/>
      <c r="WRR62" s="81"/>
      <c r="WRS62" s="81"/>
      <c r="WRT62" s="81"/>
      <c r="WRU62" s="81"/>
      <c r="WRV62" s="81"/>
      <c r="WRW62" s="81"/>
      <c r="WRX62" s="81"/>
      <c r="WRY62" s="81"/>
      <c r="WRZ62" s="81"/>
      <c r="WSA62" s="81"/>
      <c r="WSB62" s="81"/>
      <c r="WSC62" s="81"/>
      <c r="WSD62" s="81"/>
      <c r="WSE62" s="81"/>
      <c r="WSF62" s="81"/>
      <c r="WSG62" s="81"/>
      <c r="WSH62" s="81"/>
      <c r="WSI62" s="81"/>
      <c r="WSJ62" s="81"/>
      <c r="WSK62" s="81"/>
      <c r="WSL62" s="81"/>
      <c r="WSM62" s="81"/>
      <c r="WSN62" s="81"/>
      <c r="WSO62" s="81"/>
      <c r="WSP62" s="81"/>
      <c r="WSQ62" s="81"/>
      <c r="WSR62" s="81"/>
      <c r="WSS62" s="81"/>
      <c r="WST62" s="81"/>
      <c r="WSU62" s="81"/>
      <c r="WSV62" s="81"/>
      <c r="WSW62" s="81"/>
      <c r="WSX62" s="81"/>
      <c r="WSY62" s="81"/>
      <c r="WSZ62" s="81"/>
      <c r="WTA62" s="81"/>
      <c r="WTB62" s="81"/>
      <c r="WTC62" s="81"/>
      <c r="WTD62" s="81"/>
      <c r="WTE62" s="81"/>
      <c r="WTF62" s="81"/>
      <c r="WTG62" s="81"/>
      <c r="WTH62" s="81"/>
      <c r="WTI62" s="81"/>
      <c r="WTJ62" s="81"/>
      <c r="WTK62" s="81"/>
      <c r="WTL62" s="81"/>
      <c r="WTM62" s="81"/>
      <c r="WTN62" s="81"/>
      <c r="WTO62" s="81"/>
      <c r="WTP62" s="81"/>
      <c r="WTQ62" s="81"/>
      <c r="WTR62" s="81"/>
      <c r="WTS62" s="81"/>
      <c r="WTT62" s="81"/>
      <c r="WTU62" s="81"/>
      <c r="WTV62" s="81"/>
      <c r="WTW62" s="81"/>
      <c r="WTX62" s="81"/>
      <c r="WTY62" s="81"/>
      <c r="WTZ62" s="81"/>
      <c r="WUA62" s="81"/>
      <c r="WUB62" s="81"/>
      <c r="WUC62" s="81"/>
      <c r="WUD62" s="81"/>
      <c r="WUE62" s="81"/>
      <c r="WUF62" s="81"/>
      <c r="WUG62" s="81"/>
      <c r="WUH62" s="81"/>
      <c r="WUI62" s="81"/>
      <c r="WUJ62" s="81"/>
      <c r="WUK62" s="81"/>
      <c r="WUL62" s="81"/>
      <c r="WUM62" s="81"/>
      <c r="WUN62" s="81"/>
      <c r="WUO62" s="81"/>
      <c r="WUP62" s="81"/>
      <c r="WUQ62" s="81"/>
      <c r="WUR62" s="81"/>
      <c r="WUS62" s="81"/>
      <c r="WUT62" s="81"/>
      <c r="WUU62" s="81"/>
      <c r="WUV62" s="81"/>
      <c r="WUW62" s="81"/>
      <c r="WUX62" s="81"/>
      <c r="WUY62" s="81"/>
      <c r="WUZ62" s="81"/>
      <c r="WVA62" s="81"/>
      <c r="WVB62" s="81"/>
      <c r="WVC62" s="81"/>
      <c r="WVD62" s="81"/>
      <c r="WVE62" s="81"/>
      <c r="WVF62" s="81"/>
      <c r="WVG62" s="81"/>
      <c r="WVH62" s="81"/>
      <c r="WVI62" s="81"/>
      <c r="WVJ62" s="81"/>
      <c r="WVK62" s="81"/>
      <c r="WVL62" s="81"/>
      <c r="WVM62" s="81"/>
      <c r="WVN62" s="81"/>
      <c r="WVO62" s="81"/>
      <c r="WVP62" s="81"/>
      <c r="WVQ62" s="81"/>
      <c r="WVR62" s="81"/>
      <c r="WVS62" s="81"/>
      <c r="WVT62" s="81"/>
      <c r="WVU62" s="81"/>
      <c r="WVV62" s="81"/>
      <c r="WVW62" s="81"/>
      <c r="WVX62" s="81"/>
      <c r="WVY62" s="81"/>
      <c r="WVZ62" s="81"/>
      <c r="WWA62" s="81"/>
      <c r="WWB62" s="81"/>
      <c r="WWC62" s="81"/>
      <c r="WWD62" s="81"/>
      <c r="WWE62" s="81"/>
      <c r="WWF62" s="81"/>
      <c r="WWG62" s="81"/>
      <c r="WWH62" s="81"/>
      <c r="WWI62" s="81"/>
      <c r="WWJ62" s="81"/>
      <c r="WWK62" s="81"/>
      <c r="WWL62" s="81"/>
      <c r="WWM62" s="81"/>
      <c r="WWN62" s="81"/>
      <c r="WWO62" s="81"/>
      <c r="WWP62" s="81"/>
      <c r="WWQ62" s="81"/>
      <c r="WWR62" s="81"/>
      <c r="WWS62" s="81"/>
      <c r="WWT62" s="81"/>
      <c r="WWU62" s="81"/>
      <c r="WWV62" s="81"/>
      <c r="WWW62" s="81"/>
      <c r="WWX62" s="81"/>
      <c r="WWY62" s="81"/>
      <c r="WWZ62" s="81"/>
      <c r="WXA62" s="81"/>
      <c r="WXB62" s="81"/>
      <c r="WXC62" s="81"/>
      <c r="WXD62" s="81"/>
      <c r="WXE62" s="81"/>
      <c r="WXF62" s="81"/>
      <c r="WXG62" s="81"/>
      <c r="WXH62" s="81"/>
      <c r="WXI62" s="81"/>
      <c r="WXJ62" s="81"/>
      <c r="WXK62" s="81"/>
      <c r="WXL62" s="81"/>
      <c r="WXM62" s="81"/>
      <c r="WXN62" s="81"/>
      <c r="WXO62" s="81"/>
      <c r="WXP62" s="81"/>
      <c r="WXQ62" s="81"/>
      <c r="WXR62" s="81"/>
      <c r="WXS62" s="81"/>
      <c r="WXT62" s="81"/>
      <c r="WXU62" s="81"/>
      <c r="WXV62" s="81"/>
      <c r="WXW62" s="81"/>
      <c r="WXX62" s="81"/>
      <c r="WXY62" s="81"/>
      <c r="WXZ62" s="81"/>
      <c r="WYA62" s="81"/>
      <c r="WYB62" s="81"/>
      <c r="WYC62" s="81"/>
      <c r="WYD62" s="81"/>
      <c r="WYE62" s="81"/>
      <c r="WYF62" s="81"/>
      <c r="WYG62" s="81"/>
      <c r="WYH62" s="81"/>
      <c r="WYI62" s="81"/>
      <c r="WYJ62" s="81"/>
      <c r="WYK62" s="81"/>
      <c r="WYL62" s="81"/>
      <c r="WYM62" s="81"/>
      <c r="WYN62" s="81"/>
      <c r="WYO62" s="81"/>
      <c r="WYP62" s="81"/>
      <c r="WYQ62" s="81"/>
      <c r="WYR62" s="81"/>
      <c r="WYS62" s="81"/>
      <c r="WYT62" s="81"/>
      <c r="WYU62" s="81"/>
      <c r="WYV62" s="81"/>
      <c r="WYW62" s="81"/>
      <c r="WYX62" s="81"/>
      <c r="WYY62" s="81"/>
      <c r="WYZ62" s="81"/>
      <c r="WZA62" s="81"/>
      <c r="WZB62" s="81"/>
      <c r="WZC62" s="81"/>
      <c r="WZD62" s="81"/>
      <c r="WZE62" s="81"/>
      <c r="WZF62" s="81"/>
      <c r="WZG62" s="81"/>
      <c r="WZH62" s="81"/>
      <c r="WZI62" s="81"/>
      <c r="WZJ62" s="81"/>
      <c r="WZK62" s="81"/>
      <c r="WZL62" s="81"/>
      <c r="WZM62" s="81"/>
      <c r="WZN62" s="81"/>
      <c r="WZO62" s="81"/>
      <c r="WZP62" s="81"/>
      <c r="WZQ62" s="81"/>
      <c r="WZR62" s="81"/>
      <c r="WZS62" s="81"/>
      <c r="WZT62" s="81"/>
      <c r="WZU62" s="81"/>
      <c r="WZV62" s="81"/>
      <c r="WZW62" s="81"/>
      <c r="WZX62" s="81"/>
      <c r="WZY62" s="81"/>
      <c r="WZZ62" s="81"/>
      <c r="XAA62" s="81"/>
      <c r="XAB62" s="81"/>
      <c r="XAC62" s="81"/>
      <c r="XAD62" s="81"/>
      <c r="XAE62" s="81"/>
      <c r="XAF62" s="81"/>
      <c r="XAG62" s="81"/>
      <c r="XAH62" s="81"/>
      <c r="XAI62" s="81"/>
      <c r="XAJ62" s="81"/>
      <c r="XAK62" s="81"/>
      <c r="XAL62" s="81"/>
      <c r="XAM62" s="81"/>
      <c r="XAN62" s="81"/>
      <c r="XAO62" s="81"/>
      <c r="XAP62" s="81"/>
      <c r="XAQ62" s="81"/>
      <c r="XAR62" s="81"/>
      <c r="XAS62" s="81"/>
      <c r="XAT62" s="81"/>
      <c r="XAU62" s="81"/>
      <c r="XAV62" s="81"/>
      <c r="XAW62" s="81"/>
      <c r="XAX62" s="81"/>
      <c r="XAY62" s="81"/>
      <c r="XAZ62" s="81"/>
      <c r="XBA62" s="81"/>
      <c r="XBB62" s="81"/>
      <c r="XBC62" s="81"/>
      <c r="XBD62" s="81"/>
      <c r="XBE62" s="81"/>
      <c r="XBF62" s="81"/>
      <c r="XBG62" s="81"/>
      <c r="XBH62" s="81"/>
      <c r="XBI62" s="81"/>
      <c r="XBJ62" s="81"/>
      <c r="XBK62" s="81"/>
      <c r="XBL62" s="81"/>
      <c r="XBM62" s="81"/>
      <c r="XBN62" s="81"/>
      <c r="XBO62" s="81"/>
      <c r="XBP62" s="81"/>
      <c r="XBQ62" s="81"/>
      <c r="XBR62" s="81"/>
      <c r="XBS62" s="81"/>
      <c r="XBT62" s="81"/>
      <c r="XBU62" s="81"/>
      <c r="XBV62" s="81"/>
      <c r="XBW62" s="81"/>
      <c r="XBX62" s="81"/>
      <c r="XBY62" s="81"/>
      <c r="XBZ62" s="81"/>
      <c r="XCA62" s="81"/>
      <c r="XCB62" s="81"/>
      <c r="XCC62" s="81"/>
      <c r="XCD62" s="81"/>
      <c r="XCE62" s="81"/>
      <c r="XCF62" s="81"/>
      <c r="XCG62" s="81"/>
      <c r="XCH62" s="81"/>
      <c r="XCI62" s="81"/>
      <c r="XCJ62" s="81"/>
      <c r="XCK62" s="81"/>
      <c r="XCL62" s="81"/>
      <c r="XCM62" s="81"/>
      <c r="XCN62" s="81"/>
      <c r="XCO62" s="81"/>
      <c r="XCP62" s="81"/>
      <c r="XCQ62" s="81"/>
      <c r="XCR62" s="81"/>
      <c r="XCS62" s="81"/>
      <c r="XCT62" s="81"/>
      <c r="XCU62" s="81"/>
      <c r="XCV62" s="81"/>
      <c r="XCW62" s="81"/>
      <c r="XCX62" s="81"/>
      <c r="XCY62" s="81"/>
      <c r="XCZ62" s="81"/>
      <c r="XDA62" s="81"/>
      <c r="XDB62" s="81"/>
      <c r="XDC62" s="81"/>
      <c r="XDD62" s="81"/>
      <c r="XDE62" s="81"/>
      <c r="XDF62" s="81"/>
      <c r="XDG62" s="81"/>
      <c r="XDH62" s="81"/>
      <c r="XDI62" s="81"/>
      <c r="XDJ62" s="81"/>
      <c r="XDK62" s="81"/>
      <c r="XDL62" s="81"/>
      <c r="XDM62" s="81"/>
      <c r="XDN62" s="81"/>
      <c r="XDO62" s="81"/>
      <c r="XDP62" s="81"/>
      <c r="XDQ62" s="81"/>
      <c r="XDR62" s="81"/>
      <c r="XDS62" s="81"/>
      <c r="XDT62" s="81"/>
      <c r="XDU62" s="81"/>
      <c r="XDV62" s="81"/>
      <c r="XDW62" s="81"/>
      <c r="XDX62" s="81"/>
      <c r="XDY62" s="81"/>
      <c r="XDZ62" s="81"/>
      <c r="XEA62" s="81"/>
      <c r="XEB62" s="81"/>
      <c r="XEC62" s="81"/>
      <c r="XED62" s="81"/>
      <c r="XEE62" s="81"/>
      <c r="XEF62" s="81"/>
      <c r="XEG62" s="81"/>
      <c r="XEH62" s="81"/>
      <c r="XEI62" s="81"/>
      <c r="XEJ62" s="81"/>
      <c r="XEK62" s="81"/>
      <c r="XEL62" s="81"/>
      <c r="XEM62" s="81"/>
      <c r="XEN62" s="81"/>
      <c r="XEO62" s="81"/>
      <c r="XEP62" s="81"/>
      <c r="XEQ62" s="81"/>
      <c r="XER62" s="81"/>
      <c r="XES62" s="81"/>
      <c r="XET62" s="81"/>
      <c r="XEU62" s="81"/>
      <c r="XEV62" s="81"/>
      <c r="XEW62" s="81"/>
      <c r="XEX62" s="81"/>
      <c r="XEY62" s="81"/>
      <c r="XEZ62" s="81"/>
      <c r="XFA62" s="81"/>
      <c r="XFB62" s="81"/>
      <c r="XFC62" s="81"/>
      <c r="XFD62" s="81"/>
    </row>
    <row r="63" spans="2:16384" ht="13.5" customHeight="1"/>
    <row r="64" spans="2:16384" ht="13.5" customHeight="1">
      <c r="B64" s="8"/>
      <c r="C64" s="8"/>
      <c r="D64" s="20"/>
      <c r="E64" s="20"/>
      <c r="F64" s="20" t="s">
        <v>183</v>
      </c>
      <c r="G64" s="7" t="s">
        <v>184</v>
      </c>
      <c r="H64" s="20" t="s">
        <v>273</v>
      </c>
      <c r="I64" s="98" t="s">
        <v>3385</v>
      </c>
      <c r="J64" s="20" t="s">
        <v>2900</v>
      </c>
      <c r="K64" s="20" t="s">
        <v>418</v>
      </c>
      <c r="L64" s="20" t="s">
        <v>419</v>
      </c>
      <c r="M64" s="20" t="s">
        <v>420</v>
      </c>
      <c r="N64" s="21" t="s">
        <v>197</v>
      </c>
      <c r="O64" s="21" t="s">
        <v>3383</v>
      </c>
      <c r="P64" s="21"/>
      <c r="Q64" s="7" t="s">
        <v>208</v>
      </c>
      <c r="R64" s="1345"/>
      <c r="S64" s="1345"/>
      <c r="T64" s="1345"/>
      <c r="U64" s="1345"/>
      <c r="V64" s="1345"/>
    </row>
    <row r="65" spans="4:22" ht="13.5" customHeight="1">
      <c r="D65" s="20"/>
      <c r="E65" s="20"/>
      <c r="F65" s="20" t="s">
        <v>183</v>
      </c>
      <c r="G65" s="7" t="s">
        <v>184</v>
      </c>
      <c r="H65" s="20" t="s">
        <v>273</v>
      </c>
      <c r="I65" s="98" t="s">
        <v>3385</v>
      </c>
      <c r="J65" s="20" t="s">
        <v>2900</v>
      </c>
      <c r="K65" s="20" t="s">
        <v>418</v>
      </c>
      <c r="L65" s="20" t="s">
        <v>427</v>
      </c>
      <c r="M65" s="20" t="s">
        <v>428</v>
      </c>
      <c r="N65" s="21" t="s">
        <v>197</v>
      </c>
      <c r="O65" s="21" t="s">
        <v>3383</v>
      </c>
      <c r="P65" s="21"/>
      <c r="Q65" s="7" t="s">
        <v>208</v>
      </c>
      <c r="R65" s="1345"/>
      <c r="S65" s="1345"/>
      <c r="T65" s="1345"/>
      <c r="U65" s="1345"/>
      <c r="V65" s="1345"/>
    </row>
    <row r="66" spans="4:22" ht="13.5" customHeight="1">
      <c r="D66" s="20"/>
      <c r="E66" s="20"/>
      <c r="F66" s="20" t="s">
        <v>183</v>
      </c>
      <c r="G66" s="7" t="s">
        <v>184</v>
      </c>
      <c r="H66" s="20" t="s">
        <v>273</v>
      </c>
      <c r="I66" s="98" t="s">
        <v>3385</v>
      </c>
      <c r="J66" s="20" t="s">
        <v>2900</v>
      </c>
      <c r="K66" s="20" t="s">
        <v>418</v>
      </c>
      <c r="L66" s="20" t="s">
        <v>434</v>
      </c>
      <c r="M66" s="20" t="s">
        <v>435</v>
      </c>
      <c r="N66" s="21" t="s">
        <v>197</v>
      </c>
      <c r="O66" s="21" t="s">
        <v>3383</v>
      </c>
      <c r="P66" s="21"/>
      <c r="Q66" s="7" t="s">
        <v>208</v>
      </c>
      <c r="R66" s="1345"/>
      <c r="S66" s="1345"/>
      <c r="T66" s="1345"/>
      <c r="U66" s="1345"/>
      <c r="V66" s="1345"/>
    </row>
    <row r="67" spans="4:22" ht="13.5" customHeight="1">
      <c r="D67" s="20"/>
      <c r="E67" s="20"/>
      <c r="F67" s="20" t="s">
        <v>183</v>
      </c>
      <c r="G67" s="7" t="s">
        <v>184</v>
      </c>
      <c r="H67" s="20" t="s">
        <v>273</v>
      </c>
      <c r="I67" s="98" t="s">
        <v>3385</v>
      </c>
      <c r="J67" s="20" t="s">
        <v>2900</v>
      </c>
      <c r="K67" s="20" t="s">
        <v>418</v>
      </c>
      <c r="L67" s="20" t="s">
        <v>440</v>
      </c>
      <c r="M67" s="20" t="s">
        <v>441</v>
      </c>
      <c r="N67" s="21" t="s">
        <v>197</v>
      </c>
      <c r="O67" s="21" t="s">
        <v>3383</v>
      </c>
      <c r="P67" s="21"/>
      <c r="Q67" s="7" t="s">
        <v>208</v>
      </c>
      <c r="R67" s="1345"/>
      <c r="S67" s="1345"/>
      <c r="T67" s="1345"/>
      <c r="U67" s="1345"/>
      <c r="V67" s="1345"/>
    </row>
    <row r="68" spans="4:22" ht="13.5" customHeight="1">
      <c r="D68" s="20"/>
      <c r="E68" s="20"/>
      <c r="F68" s="20" t="s">
        <v>183</v>
      </c>
      <c r="G68" s="7" t="s">
        <v>184</v>
      </c>
      <c r="H68" s="20" t="s">
        <v>273</v>
      </c>
      <c r="I68" s="98" t="s">
        <v>3385</v>
      </c>
      <c r="J68" s="20" t="s">
        <v>2900</v>
      </c>
      <c r="K68" s="20" t="s">
        <v>418</v>
      </c>
      <c r="L68" s="20" t="s">
        <v>447</v>
      </c>
      <c r="M68" s="20" t="s">
        <v>448</v>
      </c>
      <c r="N68" s="21" t="s">
        <v>197</v>
      </c>
      <c r="O68" s="21" t="s">
        <v>3383</v>
      </c>
      <c r="P68" s="21"/>
      <c r="Q68" s="7" t="s">
        <v>208</v>
      </c>
      <c r="R68" s="1345"/>
      <c r="S68" s="1345"/>
      <c r="T68" s="1345"/>
      <c r="U68" s="1345"/>
      <c r="V68" s="1345"/>
    </row>
    <row r="69" spans="4:22" ht="13.5" customHeight="1">
      <c r="D69" s="20"/>
      <c r="E69" s="20"/>
      <c r="F69" s="20" t="s">
        <v>183</v>
      </c>
      <c r="G69" s="7" t="s">
        <v>184</v>
      </c>
      <c r="H69" s="20" t="s">
        <v>273</v>
      </c>
      <c r="I69" s="98" t="s">
        <v>3385</v>
      </c>
      <c r="J69" s="20" t="s">
        <v>2900</v>
      </c>
      <c r="K69" s="20" t="s">
        <v>418</v>
      </c>
      <c r="L69" s="20" t="s">
        <v>453</v>
      </c>
      <c r="M69" s="20" t="s">
        <v>454</v>
      </c>
      <c r="N69" s="21" t="s">
        <v>197</v>
      </c>
      <c r="O69" s="21" t="s">
        <v>3383</v>
      </c>
      <c r="P69" s="21"/>
      <c r="Q69" s="7" t="s">
        <v>208</v>
      </c>
      <c r="R69" s="1345"/>
      <c r="S69" s="1345"/>
      <c r="T69" s="1345"/>
      <c r="U69" s="1345"/>
      <c r="V69" s="1345"/>
    </row>
    <row r="70" spans="4:22" ht="13.5" customHeight="1">
      <c r="D70" s="20"/>
      <c r="E70" s="20"/>
      <c r="F70" s="20" t="s">
        <v>183</v>
      </c>
      <c r="G70" s="7" t="s">
        <v>184</v>
      </c>
      <c r="H70" s="20" t="s">
        <v>273</v>
      </c>
      <c r="I70" s="98" t="s">
        <v>3385</v>
      </c>
      <c r="J70" s="20" t="s">
        <v>2900</v>
      </c>
      <c r="K70" s="20" t="s">
        <v>418</v>
      </c>
      <c r="L70" s="20" t="s">
        <v>457</v>
      </c>
      <c r="M70" s="20" t="s">
        <v>458</v>
      </c>
      <c r="N70" s="21" t="s">
        <v>197</v>
      </c>
      <c r="O70" s="21" t="s">
        <v>3383</v>
      </c>
      <c r="P70" s="21"/>
      <c r="Q70" s="7" t="s">
        <v>208</v>
      </c>
      <c r="R70" s="1345"/>
      <c r="S70" s="1345"/>
      <c r="T70" s="1345"/>
      <c r="U70" s="1345"/>
      <c r="V70" s="1345"/>
    </row>
    <row r="71" spans="4:22" ht="13.5" customHeight="1">
      <c r="D71" s="20"/>
      <c r="E71" s="20"/>
      <c r="F71" s="20" t="s">
        <v>183</v>
      </c>
      <c r="G71" s="7" t="s">
        <v>184</v>
      </c>
      <c r="H71" s="20" t="s">
        <v>273</v>
      </c>
      <c r="I71" s="98" t="s">
        <v>3385</v>
      </c>
      <c r="J71" s="20" t="s">
        <v>2900</v>
      </c>
      <c r="K71" s="20" t="s">
        <v>418</v>
      </c>
      <c r="L71" s="20" t="s">
        <v>461</v>
      </c>
      <c r="M71" s="20" t="s">
        <v>462</v>
      </c>
      <c r="N71" s="21" t="s">
        <v>197</v>
      </c>
      <c r="O71" s="21" t="s">
        <v>3383</v>
      </c>
      <c r="P71" s="21"/>
      <c r="Q71" s="7" t="s">
        <v>208</v>
      </c>
      <c r="R71" s="1345"/>
      <c r="S71" s="1345"/>
      <c r="T71" s="1345"/>
      <c r="U71" s="1345"/>
      <c r="V71" s="1345"/>
    </row>
    <row r="72" spans="4:22" s="12" customFormat="1" ht="13.5" customHeight="1">
      <c r="D72" s="15"/>
      <c r="E72" s="15"/>
      <c r="F72" s="15"/>
      <c r="G72" s="7"/>
      <c r="H72" s="98"/>
      <c r="I72" s="98"/>
      <c r="J72" s="98"/>
      <c r="K72" s="98"/>
      <c r="L72" s="98"/>
      <c r="M72" s="98"/>
      <c r="N72" s="22"/>
      <c r="O72" s="22"/>
      <c r="P72" s="22"/>
      <c r="Q72" s="15"/>
    </row>
    <row r="73" spans="4:22" s="33" customFormat="1" ht="14.25" customHeight="1">
      <c r="D73" s="80" t="s">
        <v>423</v>
      </c>
      <c r="E73" s="81"/>
      <c r="F73" s="81"/>
      <c r="G73" s="81"/>
      <c r="H73" s="81"/>
      <c r="I73" s="81"/>
      <c r="J73" s="81"/>
      <c r="K73" s="81"/>
      <c r="L73" s="81"/>
      <c r="M73" s="81"/>
      <c r="N73" s="81"/>
      <c r="O73" s="81"/>
      <c r="P73" s="81"/>
      <c r="Q73" s="81"/>
    </row>
    <row r="74" spans="4:22" s="12" customFormat="1" ht="13.5" customHeight="1">
      <c r="D74" s="15"/>
      <c r="E74" s="15"/>
      <c r="F74" s="15"/>
      <c r="G74" s="7"/>
      <c r="H74" s="98"/>
      <c r="I74" s="98"/>
      <c r="J74" s="98"/>
      <c r="K74" s="98"/>
      <c r="L74" s="98"/>
      <c r="M74" s="98"/>
      <c r="N74" s="22"/>
      <c r="O74" s="22"/>
      <c r="P74" s="22"/>
      <c r="Q74" s="15"/>
    </row>
    <row r="75" spans="4:22" ht="13.5" customHeight="1">
      <c r="D75" s="20"/>
      <c r="E75" s="20"/>
      <c r="F75" s="20" t="s">
        <v>183</v>
      </c>
      <c r="G75" s="7" t="s">
        <v>184</v>
      </c>
      <c r="H75" s="20" t="s">
        <v>273</v>
      </c>
      <c r="I75" s="98" t="s">
        <v>423</v>
      </c>
      <c r="J75" s="20" t="s">
        <v>2900</v>
      </c>
      <c r="K75" s="20" t="s">
        <v>418</v>
      </c>
      <c r="L75" s="20" t="s">
        <v>419</v>
      </c>
      <c r="M75" s="20" t="s">
        <v>420</v>
      </c>
      <c r="N75" s="21" t="s">
        <v>197</v>
      </c>
      <c r="O75" s="21" t="s">
        <v>3383</v>
      </c>
      <c r="P75" s="21"/>
      <c r="Q75" s="7" t="s">
        <v>208</v>
      </c>
      <c r="R75" s="1345"/>
      <c r="S75" s="1345"/>
      <c r="T75" s="1345"/>
      <c r="U75" s="1345"/>
      <c r="V75" s="1345"/>
    </row>
    <row r="76" spans="4:22" ht="13.5" customHeight="1">
      <c r="D76" s="20"/>
      <c r="E76" s="20"/>
      <c r="F76" s="20" t="s">
        <v>183</v>
      </c>
      <c r="G76" s="7" t="s">
        <v>184</v>
      </c>
      <c r="H76" s="20" t="s">
        <v>273</v>
      </c>
      <c r="I76" s="98" t="s">
        <v>423</v>
      </c>
      <c r="J76" s="20" t="s">
        <v>2900</v>
      </c>
      <c r="K76" s="20" t="s">
        <v>418</v>
      </c>
      <c r="L76" s="20" t="s">
        <v>427</v>
      </c>
      <c r="M76" s="20" t="s">
        <v>428</v>
      </c>
      <c r="N76" s="21" t="s">
        <v>197</v>
      </c>
      <c r="O76" s="21" t="s">
        <v>3383</v>
      </c>
      <c r="P76" s="21"/>
      <c r="Q76" s="7" t="s">
        <v>208</v>
      </c>
      <c r="R76" s="1345"/>
      <c r="S76" s="1345"/>
      <c r="T76" s="1345"/>
      <c r="U76" s="1345"/>
      <c r="V76" s="1345"/>
    </row>
    <row r="77" spans="4:22" ht="13.5" customHeight="1">
      <c r="D77" s="20"/>
      <c r="E77" s="20"/>
      <c r="F77" s="20" t="s">
        <v>183</v>
      </c>
      <c r="G77" s="7" t="s">
        <v>184</v>
      </c>
      <c r="H77" s="20" t="s">
        <v>273</v>
      </c>
      <c r="I77" s="98" t="s">
        <v>423</v>
      </c>
      <c r="J77" s="20" t="s">
        <v>2900</v>
      </c>
      <c r="K77" s="20" t="s">
        <v>418</v>
      </c>
      <c r="L77" s="20" t="s">
        <v>434</v>
      </c>
      <c r="M77" s="20" t="s">
        <v>435</v>
      </c>
      <c r="N77" s="21" t="s">
        <v>197</v>
      </c>
      <c r="O77" s="21" t="s">
        <v>3383</v>
      </c>
      <c r="P77" s="21"/>
      <c r="Q77" s="7" t="s">
        <v>208</v>
      </c>
      <c r="R77" s="1345"/>
      <c r="S77" s="1345"/>
      <c r="T77" s="1345"/>
      <c r="U77" s="1345"/>
      <c r="V77" s="1345"/>
    </row>
    <row r="78" spans="4:22" ht="13.5" customHeight="1">
      <c r="D78" s="20"/>
      <c r="E78" s="20"/>
      <c r="F78" s="20" t="s">
        <v>183</v>
      </c>
      <c r="G78" s="7" t="s">
        <v>184</v>
      </c>
      <c r="H78" s="20" t="s">
        <v>273</v>
      </c>
      <c r="I78" s="98" t="s">
        <v>423</v>
      </c>
      <c r="J78" s="20" t="s">
        <v>2900</v>
      </c>
      <c r="K78" s="20" t="s">
        <v>418</v>
      </c>
      <c r="L78" s="20" t="s">
        <v>440</v>
      </c>
      <c r="M78" s="20" t="s">
        <v>441</v>
      </c>
      <c r="N78" s="21" t="s">
        <v>197</v>
      </c>
      <c r="O78" s="21" t="s">
        <v>3383</v>
      </c>
      <c r="P78" s="21"/>
      <c r="Q78" s="7" t="s">
        <v>208</v>
      </c>
      <c r="R78" s="1345"/>
      <c r="S78" s="1345"/>
      <c r="T78" s="1345"/>
      <c r="U78" s="1345"/>
      <c r="V78" s="1345"/>
    </row>
    <row r="79" spans="4:22" ht="13.5" customHeight="1">
      <c r="D79" s="20"/>
      <c r="E79" s="20"/>
      <c r="F79" s="20" t="s">
        <v>183</v>
      </c>
      <c r="G79" s="7" t="s">
        <v>184</v>
      </c>
      <c r="H79" s="20" t="s">
        <v>273</v>
      </c>
      <c r="I79" s="98" t="s">
        <v>423</v>
      </c>
      <c r="J79" s="20" t="s">
        <v>2900</v>
      </c>
      <c r="K79" s="20" t="s">
        <v>418</v>
      </c>
      <c r="L79" s="20" t="s">
        <v>447</v>
      </c>
      <c r="M79" s="20" t="s">
        <v>448</v>
      </c>
      <c r="N79" s="21" t="s">
        <v>197</v>
      </c>
      <c r="O79" s="21" t="s">
        <v>3383</v>
      </c>
      <c r="P79" s="21"/>
      <c r="Q79" s="7" t="s">
        <v>208</v>
      </c>
      <c r="R79" s="1345"/>
      <c r="S79" s="1345"/>
      <c r="T79" s="1345"/>
      <c r="U79" s="1345"/>
      <c r="V79" s="1345"/>
    </row>
    <row r="80" spans="4:22" ht="13.5" customHeight="1">
      <c r="D80" s="20"/>
      <c r="E80" s="20"/>
      <c r="F80" s="20" t="s">
        <v>183</v>
      </c>
      <c r="G80" s="7" t="s">
        <v>184</v>
      </c>
      <c r="H80" s="20" t="s">
        <v>273</v>
      </c>
      <c r="I80" s="98" t="s">
        <v>423</v>
      </c>
      <c r="J80" s="20" t="s">
        <v>2900</v>
      </c>
      <c r="K80" s="20" t="s">
        <v>418</v>
      </c>
      <c r="L80" s="20" t="s">
        <v>453</v>
      </c>
      <c r="M80" s="20" t="s">
        <v>454</v>
      </c>
      <c r="N80" s="21" t="s">
        <v>197</v>
      </c>
      <c r="O80" s="21" t="s">
        <v>3383</v>
      </c>
      <c r="P80" s="21"/>
      <c r="Q80" s="7" t="s">
        <v>208</v>
      </c>
      <c r="R80" s="1345"/>
      <c r="S80" s="1345"/>
      <c r="T80" s="1345"/>
      <c r="U80" s="1345"/>
      <c r="V80" s="1345"/>
    </row>
    <row r="81" spans="3:22" ht="13.5" customHeight="1">
      <c r="C81" s="8"/>
      <c r="D81" s="20"/>
      <c r="E81" s="20"/>
      <c r="F81" s="20" t="s">
        <v>183</v>
      </c>
      <c r="G81" s="7" t="s">
        <v>184</v>
      </c>
      <c r="H81" s="20" t="s">
        <v>273</v>
      </c>
      <c r="I81" s="98" t="s">
        <v>423</v>
      </c>
      <c r="J81" s="20" t="s">
        <v>2900</v>
      </c>
      <c r="K81" s="20" t="s">
        <v>418</v>
      </c>
      <c r="L81" s="20" t="s">
        <v>457</v>
      </c>
      <c r="M81" s="20" t="s">
        <v>458</v>
      </c>
      <c r="N81" s="21" t="s">
        <v>197</v>
      </c>
      <c r="O81" s="21" t="s">
        <v>3383</v>
      </c>
      <c r="P81" s="21"/>
      <c r="Q81" s="7" t="s">
        <v>208</v>
      </c>
      <c r="R81" s="1345"/>
      <c r="S81" s="1345"/>
      <c r="T81" s="1345"/>
      <c r="U81" s="1345"/>
      <c r="V81" s="1345"/>
    </row>
    <row r="82" spans="3:22" ht="13.5" customHeight="1">
      <c r="C82" s="8"/>
      <c r="D82" s="20"/>
      <c r="E82" s="20"/>
      <c r="F82" s="20" t="s">
        <v>183</v>
      </c>
      <c r="G82" s="7" t="s">
        <v>184</v>
      </c>
      <c r="H82" s="20" t="s">
        <v>273</v>
      </c>
      <c r="I82" s="98" t="s">
        <v>423</v>
      </c>
      <c r="J82" s="20" t="s">
        <v>2900</v>
      </c>
      <c r="K82" s="20" t="s">
        <v>418</v>
      </c>
      <c r="L82" s="20" t="s">
        <v>461</v>
      </c>
      <c r="M82" s="20" t="s">
        <v>462</v>
      </c>
      <c r="N82" s="21" t="s">
        <v>197</v>
      </c>
      <c r="O82" s="21" t="s">
        <v>3383</v>
      </c>
      <c r="P82" s="21"/>
      <c r="Q82" s="7" t="s">
        <v>208</v>
      </c>
      <c r="R82" s="1345"/>
      <c r="S82" s="1345"/>
      <c r="T82" s="1345"/>
      <c r="U82" s="1345"/>
      <c r="V82" s="1345"/>
    </row>
    <row r="83" spans="3:22" s="12" customFormat="1" ht="13.5" customHeight="1">
      <c r="D83" s="15"/>
      <c r="E83" s="15"/>
      <c r="F83" s="15"/>
      <c r="G83" s="7"/>
      <c r="H83" s="98"/>
      <c r="I83" s="98"/>
      <c r="J83" s="98"/>
      <c r="K83" s="98"/>
      <c r="L83" s="98"/>
      <c r="M83" s="98"/>
      <c r="N83" s="22"/>
      <c r="O83" s="22"/>
      <c r="P83" s="22"/>
      <c r="Q83" s="15"/>
    </row>
    <row r="84" spans="3:22" s="33" customFormat="1" ht="14.25" customHeight="1">
      <c r="C84" s="12"/>
      <c r="D84" s="80" t="s">
        <v>3386</v>
      </c>
      <c r="E84" s="81"/>
      <c r="F84" s="81"/>
      <c r="G84" s="81"/>
      <c r="H84" s="81"/>
      <c r="I84" s="81"/>
      <c r="J84" s="81"/>
      <c r="K84" s="81"/>
      <c r="L84" s="81"/>
      <c r="M84" s="81"/>
      <c r="N84" s="81"/>
      <c r="O84" s="81"/>
      <c r="P84" s="81"/>
      <c r="Q84" s="81"/>
    </row>
    <row r="85" spans="3:22" s="12" customFormat="1" ht="13.5" customHeight="1">
      <c r="D85" s="15"/>
      <c r="E85" s="15"/>
      <c r="F85" s="15"/>
      <c r="G85" s="7"/>
      <c r="H85" s="98"/>
      <c r="I85" s="98"/>
      <c r="J85" s="98"/>
      <c r="K85" s="98"/>
      <c r="L85" s="98"/>
      <c r="M85" s="98"/>
      <c r="N85" s="22"/>
      <c r="O85" s="22"/>
      <c r="P85" s="22"/>
      <c r="Q85" s="15"/>
    </row>
    <row r="86" spans="3:22" s="12" customFormat="1" ht="13.5" customHeight="1">
      <c r="D86" s="15"/>
      <c r="E86" s="15"/>
      <c r="F86" s="20" t="s">
        <v>183</v>
      </c>
      <c r="G86" s="7" t="s">
        <v>184</v>
      </c>
      <c r="H86" s="20" t="s">
        <v>273</v>
      </c>
      <c r="I86" s="98" t="s">
        <v>222</v>
      </c>
      <c r="J86" s="113" t="s">
        <v>3382</v>
      </c>
      <c r="K86" s="113" t="s">
        <v>418</v>
      </c>
      <c r="L86" s="113" t="s">
        <v>419</v>
      </c>
      <c r="M86" s="20" t="s">
        <v>420</v>
      </c>
      <c r="N86" s="21" t="s">
        <v>197</v>
      </c>
      <c r="O86" s="21" t="s">
        <v>3383</v>
      </c>
      <c r="P86" s="21"/>
      <c r="Q86" s="7" t="s">
        <v>208</v>
      </c>
      <c r="R86" s="1426"/>
      <c r="S86" s="1426"/>
      <c r="T86" s="1426"/>
      <c r="U86" s="1426"/>
      <c r="V86" s="1426"/>
    </row>
    <row r="87" spans="3:22" s="12" customFormat="1" ht="13.5" customHeight="1">
      <c r="D87" s="15"/>
      <c r="E87" s="15"/>
      <c r="F87" s="20" t="s">
        <v>183</v>
      </c>
      <c r="G87" s="7" t="s">
        <v>184</v>
      </c>
      <c r="H87" s="20" t="s">
        <v>273</v>
      </c>
      <c r="I87" s="98" t="s">
        <v>222</v>
      </c>
      <c r="J87" s="113" t="s">
        <v>3382</v>
      </c>
      <c r="K87" s="113" t="s">
        <v>418</v>
      </c>
      <c r="L87" s="113" t="s">
        <v>427</v>
      </c>
      <c r="M87" s="20" t="s">
        <v>428</v>
      </c>
      <c r="N87" s="21" t="s">
        <v>197</v>
      </c>
      <c r="O87" s="21" t="s">
        <v>3383</v>
      </c>
      <c r="P87" s="21"/>
      <c r="Q87" s="7" t="s">
        <v>208</v>
      </c>
      <c r="R87" s="1426"/>
      <c r="S87" s="1426"/>
      <c r="T87" s="1426"/>
      <c r="U87" s="1426"/>
      <c r="V87" s="1426"/>
    </row>
    <row r="88" spans="3:22" s="12" customFormat="1" ht="13.5" customHeight="1">
      <c r="D88" s="15"/>
      <c r="E88" s="15"/>
      <c r="F88" s="20" t="s">
        <v>183</v>
      </c>
      <c r="G88" s="7" t="s">
        <v>184</v>
      </c>
      <c r="H88" s="20" t="s">
        <v>273</v>
      </c>
      <c r="I88" s="98" t="s">
        <v>222</v>
      </c>
      <c r="J88" s="113" t="s">
        <v>3382</v>
      </c>
      <c r="K88" s="113" t="s">
        <v>418</v>
      </c>
      <c r="L88" s="113" t="s">
        <v>434</v>
      </c>
      <c r="M88" s="20" t="s">
        <v>435</v>
      </c>
      <c r="N88" s="21" t="s">
        <v>197</v>
      </c>
      <c r="O88" s="21" t="s">
        <v>3383</v>
      </c>
      <c r="P88" s="21"/>
      <c r="Q88" s="7" t="s">
        <v>208</v>
      </c>
      <c r="R88" s="1426"/>
      <c r="S88" s="1426"/>
      <c r="T88" s="1426"/>
      <c r="U88" s="1426"/>
      <c r="V88" s="1426"/>
    </row>
    <row r="89" spans="3:22" s="12" customFormat="1" ht="13.5" customHeight="1">
      <c r="D89" s="15"/>
      <c r="E89" s="15"/>
      <c r="F89" s="20" t="s">
        <v>183</v>
      </c>
      <c r="G89" s="7" t="s">
        <v>184</v>
      </c>
      <c r="H89" s="20" t="s">
        <v>273</v>
      </c>
      <c r="I89" s="98" t="s">
        <v>222</v>
      </c>
      <c r="J89" s="113" t="s">
        <v>3382</v>
      </c>
      <c r="K89" s="113" t="s">
        <v>418</v>
      </c>
      <c r="L89" s="113" t="s">
        <v>440</v>
      </c>
      <c r="M89" s="20" t="s">
        <v>441</v>
      </c>
      <c r="N89" s="21" t="s">
        <v>197</v>
      </c>
      <c r="O89" s="21" t="s">
        <v>3383</v>
      </c>
      <c r="P89" s="21"/>
      <c r="Q89" s="7" t="s">
        <v>208</v>
      </c>
      <c r="R89" s="1426"/>
      <c r="S89" s="1426"/>
      <c r="T89" s="1426"/>
      <c r="U89" s="1426"/>
      <c r="V89" s="1426"/>
    </row>
    <row r="90" spans="3:22" s="12" customFormat="1" ht="13.5" customHeight="1">
      <c r="D90" s="15"/>
      <c r="E90" s="15"/>
      <c r="F90" s="20" t="s">
        <v>183</v>
      </c>
      <c r="G90" s="7" t="s">
        <v>184</v>
      </c>
      <c r="H90" s="20" t="s">
        <v>273</v>
      </c>
      <c r="I90" s="98" t="s">
        <v>222</v>
      </c>
      <c r="J90" s="113" t="s">
        <v>3382</v>
      </c>
      <c r="K90" s="113" t="s">
        <v>418</v>
      </c>
      <c r="L90" s="113" t="s">
        <v>447</v>
      </c>
      <c r="M90" s="20" t="s">
        <v>448</v>
      </c>
      <c r="N90" s="21" t="s">
        <v>197</v>
      </c>
      <c r="O90" s="21" t="s">
        <v>3383</v>
      </c>
      <c r="P90" s="21"/>
      <c r="Q90" s="7" t="s">
        <v>208</v>
      </c>
      <c r="R90" s="1426"/>
      <c r="S90" s="1426"/>
      <c r="T90" s="1426"/>
      <c r="U90" s="1426"/>
      <c r="V90" s="1426"/>
    </row>
    <row r="91" spans="3:22" s="12" customFormat="1" ht="13.5" customHeight="1">
      <c r="D91" s="15"/>
      <c r="E91" s="15"/>
      <c r="F91" s="20" t="s">
        <v>183</v>
      </c>
      <c r="G91" s="7" t="s">
        <v>184</v>
      </c>
      <c r="H91" s="20" t="s">
        <v>273</v>
      </c>
      <c r="I91" s="98" t="s">
        <v>222</v>
      </c>
      <c r="J91" s="113" t="s">
        <v>3382</v>
      </c>
      <c r="K91" s="113" t="s">
        <v>418</v>
      </c>
      <c r="L91" s="113" t="s">
        <v>453</v>
      </c>
      <c r="M91" s="20" t="s">
        <v>454</v>
      </c>
      <c r="N91" s="21" t="s">
        <v>197</v>
      </c>
      <c r="O91" s="21" t="s">
        <v>3383</v>
      </c>
      <c r="P91" s="21"/>
      <c r="Q91" s="7" t="s">
        <v>208</v>
      </c>
      <c r="R91" s="1426"/>
      <c r="S91" s="1426"/>
      <c r="T91" s="1426"/>
      <c r="U91" s="1426"/>
      <c r="V91" s="1426"/>
    </row>
    <row r="92" spans="3:22" s="12" customFormat="1" ht="13.5" customHeight="1">
      <c r="D92" s="15"/>
      <c r="E92" s="15"/>
      <c r="F92" s="20" t="s">
        <v>183</v>
      </c>
      <c r="G92" s="7" t="s">
        <v>184</v>
      </c>
      <c r="H92" s="20" t="s">
        <v>273</v>
      </c>
      <c r="I92" s="98" t="s">
        <v>222</v>
      </c>
      <c r="J92" s="113" t="s">
        <v>3382</v>
      </c>
      <c r="K92" s="113" t="s">
        <v>418</v>
      </c>
      <c r="L92" s="113" t="s">
        <v>457</v>
      </c>
      <c r="M92" s="20" t="s">
        <v>458</v>
      </c>
      <c r="N92" s="21" t="s">
        <v>197</v>
      </c>
      <c r="O92" s="21" t="s">
        <v>3383</v>
      </c>
      <c r="P92" s="21"/>
      <c r="Q92" s="7" t="s">
        <v>208</v>
      </c>
      <c r="R92" s="1426"/>
      <c r="S92" s="1426"/>
      <c r="T92" s="1426"/>
      <c r="U92" s="1426"/>
      <c r="V92" s="1426"/>
    </row>
    <row r="93" spans="3:22" s="12" customFormat="1" ht="13.5" customHeight="1">
      <c r="D93" s="15"/>
      <c r="E93" s="15"/>
      <c r="F93" s="20" t="s">
        <v>183</v>
      </c>
      <c r="G93" s="7" t="s">
        <v>184</v>
      </c>
      <c r="H93" s="20" t="s">
        <v>273</v>
      </c>
      <c r="I93" s="98" t="s">
        <v>222</v>
      </c>
      <c r="J93" s="113" t="s">
        <v>3382</v>
      </c>
      <c r="K93" s="113" t="s">
        <v>418</v>
      </c>
      <c r="L93" s="113" t="s">
        <v>461</v>
      </c>
      <c r="M93" s="20" t="s">
        <v>462</v>
      </c>
      <c r="N93" s="21" t="s">
        <v>197</v>
      </c>
      <c r="O93" s="21" t="s">
        <v>3383</v>
      </c>
      <c r="P93" s="21"/>
      <c r="Q93" s="7" t="s">
        <v>208</v>
      </c>
      <c r="R93" s="1426"/>
      <c r="S93" s="1426"/>
      <c r="T93" s="1426"/>
      <c r="U93" s="1426"/>
      <c r="V93" s="1426"/>
    </row>
    <row r="94" spans="3:22" s="12" customFormat="1" ht="13.5" customHeight="1">
      <c r="G94" s="7"/>
      <c r="H94" s="7"/>
      <c r="I94" s="7"/>
      <c r="J94" s="98"/>
      <c r="K94" s="7"/>
      <c r="L94" s="7"/>
      <c r="M94" s="7"/>
      <c r="N94" s="22"/>
      <c r="O94" s="22"/>
      <c r="P94" s="22"/>
      <c r="Q94" s="15"/>
    </row>
    <row r="95" spans="3:22" s="33" customFormat="1" ht="13.9">
      <c r="C95" s="34" t="s">
        <v>3384</v>
      </c>
      <c r="D95" s="34"/>
    </row>
    <row r="97" spans="4:22" s="33" customFormat="1" ht="14.25" customHeight="1">
      <c r="D97" s="80" t="s">
        <v>414</v>
      </c>
      <c r="E97" s="81"/>
      <c r="F97" s="81"/>
      <c r="G97" s="81"/>
      <c r="H97" s="81"/>
      <c r="I97" s="81"/>
      <c r="J97" s="81"/>
      <c r="K97" s="81"/>
      <c r="L97" s="81"/>
      <c r="M97" s="81"/>
      <c r="N97" s="81"/>
      <c r="O97" s="81"/>
      <c r="P97" s="81"/>
      <c r="Q97" s="81"/>
    </row>
    <row r="98" spans="4:22" ht="13.5" customHeight="1"/>
    <row r="99" spans="4:22" ht="13.5" customHeight="1">
      <c r="D99" s="15"/>
      <c r="E99" s="15"/>
      <c r="F99" s="20" t="s">
        <v>183</v>
      </c>
      <c r="G99" s="7" t="s">
        <v>184</v>
      </c>
      <c r="H99" s="20" t="s">
        <v>422</v>
      </c>
      <c r="I99" s="7" t="s">
        <v>3385</v>
      </c>
      <c r="J99" s="20" t="s">
        <v>2900</v>
      </c>
      <c r="K99" s="89" t="s">
        <v>246</v>
      </c>
      <c r="L99" s="20" t="s">
        <v>419</v>
      </c>
      <c r="M99" s="26" t="s">
        <v>3387</v>
      </c>
      <c r="N99" s="21" t="s">
        <v>197</v>
      </c>
      <c r="O99" s="21" t="s">
        <v>3384</v>
      </c>
      <c r="P99" s="21"/>
      <c r="Q99" s="7" t="s">
        <v>208</v>
      </c>
      <c r="R99" s="1345"/>
      <c r="S99" s="1345"/>
      <c r="T99" s="1345"/>
      <c r="U99" s="1345"/>
      <c r="V99" s="1345"/>
    </row>
    <row r="100" spans="4:22" ht="13.5" customHeight="1">
      <c r="D100" s="15"/>
      <c r="E100" s="15"/>
      <c r="F100" s="20" t="s">
        <v>183</v>
      </c>
      <c r="G100" s="7" t="s">
        <v>184</v>
      </c>
      <c r="H100" s="20" t="s">
        <v>422</v>
      </c>
      <c r="I100" s="7" t="s">
        <v>3385</v>
      </c>
      <c r="J100" s="20" t="s">
        <v>2900</v>
      </c>
      <c r="K100" s="89" t="s">
        <v>246</v>
      </c>
      <c r="L100" s="20" t="s">
        <v>427</v>
      </c>
      <c r="M100" s="26" t="s">
        <v>3388</v>
      </c>
      <c r="N100" s="21" t="s">
        <v>197</v>
      </c>
      <c r="O100" s="21" t="s">
        <v>3384</v>
      </c>
      <c r="P100" s="21"/>
      <c r="Q100" s="7" t="s">
        <v>208</v>
      </c>
      <c r="R100" s="1345"/>
      <c r="S100" s="1345"/>
      <c r="T100" s="1345"/>
      <c r="U100" s="1345"/>
      <c r="V100" s="1345"/>
    </row>
    <row r="101" spans="4:22" ht="13.5" customHeight="1">
      <c r="D101" s="15"/>
      <c r="E101" s="15"/>
      <c r="F101" s="20" t="s">
        <v>183</v>
      </c>
      <c r="G101" s="7" t="s">
        <v>184</v>
      </c>
      <c r="H101" s="20" t="s">
        <v>422</v>
      </c>
      <c r="I101" s="7" t="s">
        <v>3385</v>
      </c>
      <c r="J101" s="20" t="s">
        <v>2900</v>
      </c>
      <c r="K101" s="89" t="s">
        <v>246</v>
      </c>
      <c r="L101" s="20" t="s">
        <v>434</v>
      </c>
      <c r="M101" s="26" t="s">
        <v>3389</v>
      </c>
      <c r="N101" s="21" t="s">
        <v>197</v>
      </c>
      <c r="O101" s="21" t="s">
        <v>3384</v>
      </c>
      <c r="P101" s="21"/>
      <c r="Q101" s="7" t="s">
        <v>208</v>
      </c>
      <c r="R101" s="1345"/>
      <c r="S101" s="1345"/>
      <c r="T101" s="1345"/>
      <c r="U101" s="1345"/>
      <c r="V101" s="1345"/>
    </row>
    <row r="102" spans="4:22" ht="13.5" customHeight="1">
      <c r="D102" s="15"/>
      <c r="E102" s="15"/>
      <c r="F102" s="20" t="s">
        <v>183</v>
      </c>
      <c r="G102" s="7" t="s">
        <v>184</v>
      </c>
      <c r="H102" s="20" t="s">
        <v>422</v>
      </c>
      <c r="I102" s="7" t="s">
        <v>3385</v>
      </c>
      <c r="J102" s="20" t="s">
        <v>2900</v>
      </c>
      <c r="K102" s="89" t="s">
        <v>246</v>
      </c>
      <c r="L102" s="20" t="s">
        <v>440</v>
      </c>
      <c r="M102" s="26" t="s">
        <v>481</v>
      </c>
      <c r="N102" s="21" t="s">
        <v>197</v>
      </c>
      <c r="O102" s="21" t="s">
        <v>3384</v>
      </c>
      <c r="P102" s="21"/>
      <c r="Q102" s="7" t="s">
        <v>208</v>
      </c>
      <c r="R102" s="1345"/>
      <c r="S102" s="1345"/>
      <c r="T102" s="1345"/>
      <c r="U102" s="1345"/>
      <c r="V102" s="1345"/>
    </row>
    <row r="103" spans="4:22" ht="13.5" customHeight="1">
      <c r="D103" s="15"/>
      <c r="E103" s="15"/>
      <c r="L103" s="92"/>
      <c r="O103" s="21"/>
    </row>
    <row r="104" spans="4:22" s="33" customFormat="1" ht="14.25" customHeight="1">
      <c r="D104" s="80" t="s">
        <v>423</v>
      </c>
      <c r="E104" s="81"/>
      <c r="F104" s="81"/>
      <c r="G104" s="81"/>
      <c r="H104" s="81"/>
      <c r="I104" s="81"/>
      <c r="J104" s="81"/>
      <c r="K104" s="81"/>
      <c r="L104" s="106"/>
      <c r="M104" s="81"/>
      <c r="N104" s="81"/>
      <c r="O104" s="81"/>
      <c r="P104" s="81"/>
      <c r="Q104" s="81"/>
    </row>
    <row r="105" spans="4:22" ht="13.5" customHeight="1">
      <c r="D105" s="15"/>
      <c r="E105" s="15"/>
      <c r="L105" s="92"/>
    </row>
    <row r="106" spans="4:22" ht="13.5" customHeight="1">
      <c r="D106" s="15"/>
      <c r="E106" s="15"/>
      <c r="F106" s="20" t="s">
        <v>183</v>
      </c>
      <c r="G106" s="7" t="s">
        <v>184</v>
      </c>
      <c r="H106" s="20" t="s">
        <v>422</v>
      </c>
      <c r="I106" s="7" t="s">
        <v>423</v>
      </c>
      <c r="J106" s="20" t="s">
        <v>2900</v>
      </c>
      <c r="K106" s="89" t="s">
        <v>246</v>
      </c>
      <c r="L106" s="20" t="s">
        <v>419</v>
      </c>
      <c r="M106" s="26" t="s">
        <v>3387</v>
      </c>
      <c r="N106" s="21" t="s">
        <v>197</v>
      </c>
      <c r="O106" s="21" t="s">
        <v>3384</v>
      </c>
      <c r="P106" s="21"/>
      <c r="Q106" s="7" t="s">
        <v>208</v>
      </c>
      <c r="R106" s="1345"/>
      <c r="S106" s="1345"/>
      <c r="T106" s="1345"/>
      <c r="U106" s="1345"/>
      <c r="V106" s="1345"/>
    </row>
    <row r="107" spans="4:22" ht="13.5" customHeight="1">
      <c r="D107" s="15"/>
      <c r="E107" s="15"/>
      <c r="F107" s="20" t="s">
        <v>183</v>
      </c>
      <c r="G107" s="7" t="s">
        <v>184</v>
      </c>
      <c r="H107" s="20" t="s">
        <v>422</v>
      </c>
      <c r="I107" s="7" t="s">
        <v>423</v>
      </c>
      <c r="J107" s="20" t="s">
        <v>2900</v>
      </c>
      <c r="K107" s="89" t="s">
        <v>246</v>
      </c>
      <c r="L107" s="20" t="s">
        <v>427</v>
      </c>
      <c r="M107" s="26" t="s">
        <v>3388</v>
      </c>
      <c r="N107" s="21" t="s">
        <v>197</v>
      </c>
      <c r="O107" s="21" t="s">
        <v>3384</v>
      </c>
      <c r="P107" s="21"/>
      <c r="Q107" s="7" t="s">
        <v>208</v>
      </c>
      <c r="R107" s="1345"/>
      <c r="S107" s="1345"/>
      <c r="T107" s="1345"/>
      <c r="U107" s="1345"/>
      <c r="V107" s="1345"/>
    </row>
    <row r="108" spans="4:22" ht="13.5" customHeight="1">
      <c r="D108" s="15"/>
      <c r="E108" s="15"/>
      <c r="F108" s="20" t="s">
        <v>183</v>
      </c>
      <c r="G108" s="7" t="s">
        <v>184</v>
      </c>
      <c r="H108" s="20" t="s">
        <v>422</v>
      </c>
      <c r="I108" s="7" t="s">
        <v>423</v>
      </c>
      <c r="J108" s="20" t="s">
        <v>2900</v>
      </c>
      <c r="K108" s="89" t="s">
        <v>246</v>
      </c>
      <c r="L108" s="20" t="s">
        <v>434</v>
      </c>
      <c r="M108" s="26" t="s">
        <v>3389</v>
      </c>
      <c r="N108" s="21" t="s">
        <v>197</v>
      </c>
      <c r="O108" s="21" t="s">
        <v>3384</v>
      </c>
      <c r="P108" s="21"/>
      <c r="Q108" s="7" t="s">
        <v>208</v>
      </c>
      <c r="R108" s="1345"/>
      <c r="S108" s="1345"/>
      <c r="T108" s="1345"/>
      <c r="U108" s="1345"/>
      <c r="V108" s="1345"/>
    </row>
    <row r="109" spans="4:22" ht="13.5" customHeight="1">
      <c r="D109" s="15"/>
      <c r="E109" s="15"/>
      <c r="F109" s="20" t="s">
        <v>183</v>
      </c>
      <c r="G109" s="7" t="s">
        <v>184</v>
      </c>
      <c r="H109" s="20" t="s">
        <v>422</v>
      </c>
      <c r="I109" s="7" t="s">
        <v>423</v>
      </c>
      <c r="J109" s="20" t="s">
        <v>2900</v>
      </c>
      <c r="K109" s="89" t="s">
        <v>246</v>
      </c>
      <c r="L109" s="20" t="s">
        <v>440</v>
      </c>
      <c r="M109" s="26" t="s">
        <v>481</v>
      </c>
      <c r="N109" s="21" t="s">
        <v>197</v>
      </c>
      <c r="O109" s="21" t="s">
        <v>3384</v>
      </c>
      <c r="P109" s="21"/>
      <c r="Q109" s="7" t="s">
        <v>208</v>
      </c>
      <c r="R109" s="1345"/>
      <c r="S109" s="1345"/>
      <c r="T109" s="1345"/>
      <c r="U109" s="1345"/>
      <c r="V109" s="1345"/>
    </row>
    <row r="110" spans="4:22" ht="13.5" customHeight="1">
      <c r="D110" s="15"/>
      <c r="E110" s="15"/>
      <c r="L110" s="92"/>
    </row>
    <row r="111" spans="4:22" s="33" customFormat="1" ht="14.25" customHeight="1">
      <c r="D111" s="80" t="s">
        <v>3386</v>
      </c>
      <c r="E111" s="81"/>
      <c r="F111" s="81"/>
      <c r="G111" s="81"/>
      <c r="H111" s="81"/>
      <c r="I111" s="81"/>
      <c r="J111" s="81"/>
      <c r="K111" s="81"/>
      <c r="L111" s="106"/>
      <c r="M111" s="81"/>
      <c r="N111" s="81"/>
      <c r="O111" s="81"/>
      <c r="P111" s="81"/>
      <c r="Q111" s="81"/>
    </row>
    <row r="113" spans="2:22" s="12" customFormat="1" ht="13.5" customHeight="1">
      <c r="D113" s="15"/>
      <c r="E113" s="15"/>
      <c r="F113" s="20" t="s">
        <v>183</v>
      </c>
      <c r="G113" s="7" t="s">
        <v>184</v>
      </c>
      <c r="H113" s="20" t="s">
        <v>422</v>
      </c>
      <c r="I113" s="7" t="s">
        <v>222</v>
      </c>
      <c r="J113" s="113" t="s">
        <v>3382</v>
      </c>
      <c r="K113" s="15" t="s">
        <v>246</v>
      </c>
      <c r="L113" s="20" t="s">
        <v>419</v>
      </c>
      <c r="M113" s="26" t="s">
        <v>3390</v>
      </c>
      <c r="N113" s="21" t="s">
        <v>197</v>
      </c>
      <c r="O113" s="21" t="s">
        <v>3384</v>
      </c>
      <c r="P113" s="21"/>
      <c r="Q113" s="7" t="s">
        <v>208</v>
      </c>
      <c r="R113" s="1426"/>
      <c r="S113" s="1426"/>
      <c r="T113" s="1426"/>
      <c r="U113" s="1426"/>
      <c r="V113" s="1426"/>
    </row>
    <row r="114" spans="2:22" s="15" customFormat="1" ht="13.5" customHeight="1">
      <c r="G114" s="7"/>
      <c r="H114" s="7"/>
      <c r="I114" s="7"/>
      <c r="J114" s="98"/>
      <c r="K114" s="7"/>
      <c r="L114" s="103"/>
      <c r="M114" s="7"/>
      <c r="N114" s="23"/>
      <c r="O114" s="23"/>
      <c r="P114" s="23"/>
    </row>
    <row r="115" spans="2:22" s="27" customFormat="1" ht="17.649999999999999">
      <c r="B115" s="28" t="s">
        <v>3391</v>
      </c>
    </row>
    <row r="116" spans="2:22" ht="13.5" customHeight="1"/>
    <row r="117" spans="2:22" s="81" customFormat="1" ht="14.25" customHeight="1">
      <c r="D117" s="80" t="s">
        <v>3392</v>
      </c>
    </row>
    <row r="118" spans="2:22" ht="13.5" customHeight="1"/>
    <row r="119" spans="2:22" ht="13.5" customHeight="1">
      <c r="B119" s="8"/>
      <c r="C119" s="8"/>
      <c r="D119" s="20"/>
      <c r="E119" s="20"/>
      <c r="F119" s="20" t="s">
        <v>183</v>
      </c>
      <c r="G119" s="98" t="s">
        <v>184</v>
      </c>
      <c r="H119" s="20"/>
      <c r="I119" s="98" t="s">
        <v>3393</v>
      </c>
      <c r="J119" s="20"/>
      <c r="K119" s="20"/>
      <c r="L119" s="102"/>
      <c r="M119" s="20"/>
      <c r="N119" s="21" t="s">
        <v>223</v>
      </c>
      <c r="O119" s="21" t="s">
        <v>3394</v>
      </c>
      <c r="P119" s="21"/>
      <c r="Q119" s="7" t="s">
        <v>208</v>
      </c>
      <c r="R119" s="1345"/>
      <c r="S119" s="1345"/>
      <c r="T119" s="1345"/>
      <c r="U119" s="1345"/>
      <c r="V119" s="1345"/>
    </row>
    <row r="120" spans="2:22" ht="13.5" customHeight="1">
      <c r="D120" s="15"/>
      <c r="E120" s="15"/>
      <c r="I120" s="112"/>
      <c r="L120" s="92"/>
    </row>
    <row r="121" spans="2:22" s="81" customFormat="1" ht="14.25" customHeight="1">
      <c r="D121" s="80" t="s">
        <v>3395</v>
      </c>
    </row>
    <row r="122" spans="2:22" ht="13.5" customHeight="1"/>
    <row r="123" spans="2:22" ht="13.5" customHeight="1">
      <c r="B123" s="8"/>
      <c r="C123" s="8"/>
      <c r="D123" s="20"/>
      <c r="E123" s="20"/>
      <c r="F123" s="20" t="s">
        <v>183</v>
      </c>
      <c r="G123" s="98" t="s">
        <v>184</v>
      </c>
      <c r="H123" s="20"/>
      <c r="I123" s="98" t="s">
        <v>3393</v>
      </c>
      <c r="J123" s="20"/>
      <c r="K123" s="20"/>
      <c r="L123" s="102"/>
      <c r="M123" s="20"/>
      <c r="N123" s="21" t="s">
        <v>223</v>
      </c>
      <c r="O123" s="21" t="s">
        <v>3396</v>
      </c>
      <c r="P123" s="21"/>
      <c r="Q123" s="7" t="s">
        <v>208</v>
      </c>
      <c r="R123" s="1345"/>
      <c r="S123" s="1345"/>
      <c r="T123" s="1345"/>
      <c r="U123" s="1345"/>
      <c r="V123" s="1345"/>
    </row>
    <row r="125" spans="2:22" s="81" customFormat="1" ht="14.25" customHeight="1">
      <c r="D125" s="80" t="s">
        <v>3397</v>
      </c>
    </row>
    <row r="126" spans="2:22" ht="13.5" customHeight="1"/>
    <row r="127" spans="2:22" ht="13.5" customHeight="1">
      <c r="B127" s="8"/>
      <c r="C127" s="8"/>
      <c r="D127" s="20"/>
      <c r="E127" s="20"/>
      <c r="F127" s="20" t="s">
        <v>183</v>
      </c>
      <c r="G127" s="98" t="s">
        <v>184</v>
      </c>
      <c r="H127" s="20"/>
      <c r="I127" s="98" t="s">
        <v>3393</v>
      </c>
      <c r="J127" s="20"/>
      <c r="K127" s="20"/>
      <c r="L127" s="102"/>
      <c r="M127" s="20"/>
      <c r="N127" s="21" t="s">
        <v>223</v>
      </c>
      <c r="O127" s="21" t="s">
        <v>3398</v>
      </c>
      <c r="P127" s="21"/>
      <c r="Q127" s="7" t="s">
        <v>208</v>
      </c>
      <c r="R127" s="1345"/>
      <c r="S127" s="1345"/>
      <c r="T127" s="1345"/>
      <c r="U127" s="1345"/>
      <c r="V127" s="1345"/>
    </row>
    <row r="129" spans="2:22" s="81" customFormat="1" ht="14.25" customHeight="1">
      <c r="D129" s="80" t="s">
        <v>3399</v>
      </c>
      <c r="R129" s="1321"/>
      <c r="S129" s="1321"/>
      <c r="T129" s="1321"/>
    </row>
    <row r="130" spans="2:22" ht="13.5" customHeight="1">
      <c r="R130" s="1319"/>
      <c r="S130" s="1319"/>
      <c r="T130" s="1319"/>
    </row>
    <row r="131" spans="2:22" ht="13.5" customHeight="1">
      <c r="B131" s="8"/>
      <c r="C131" s="8"/>
      <c r="D131" s="20"/>
      <c r="E131" s="20"/>
      <c r="F131" s="20" t="s">
        <v>183</v>
      </c>
      <c r="G131" s="98" t="s">
        <v>184</v>
      </c>
      <c r="H131" s="20"/>
      <c r="I131" s="98" t="s">
        <v>3393</v>
      </c>
      <c r="J131" s="20"/>
      <c r="K131" s="20"/>
      <c r="L131" s="102"/>
      <c r="M131" s="20"/>
      <c r="N131" s="21" t="s">
        <v>223</v>
      </c>
      <c r="O131" s="21" t="s">
        <v>3400</v>
      </c>
      <c r="P131" s="21"/>
      <c r="Q131" s="7" t="s">
        <v>208</v>
      </c>
      <c r="R131" s="1317"/>
      <c r="S131" s="1317"/>
      <c r="T131" s="1317"/>
      <c r="U131" s="389"/>
      <c r="V131" s="389"/>
    </row>
    <row r="133" spans="2:22" s="81" customFormat="1" ht="14.25" customHeight="1">
      <c r="D133" s="80" t="s">
        <v>3401</v>
      </c>
    </row>
    <row r="134" spans="2:22" ht="13.5" customHeight="1"/>
    <row r="135" spans="2:22" ht="13.5" customHeight="1">
      <c r="B135" s="8"/>
      <c r="C135" s="8"/>
      <c r="D135" s="15"/>
      <c r="E135" s="15"/>
      <c r="F135" s="20" t="s">
        <v>183</v>
      </c>
      <c r="G135" s="98" t="s">
        <v>184</v>
      </c>
      <c r="H135" s="20"/>
      <c r="I135" s="98" t="s">
        <v>3393</v>
      </c>
      <c r="J135" s="20"/>
      <c r="K135" s="15"/>
      <c r="L135" s="20"/>
      <c r="M135" s="26"/>
      <c r="N135" s="21" t="s">
        <v>223</v>
      </c>
      <c r="O135" s="11" t="s">
        <v>3402</v>
      </c>
      <c r="P135" s="21"/>
      <c r="Q135" s="7" t="s">
        <v>1946</v>
      </c>
      <c r="R135" s="1500" t="str">
        <f>IFERROR(SUM(R64:R71,R75:R82)/SUM(R99:R102,R106:R109),"")</f>
        <v/>
      </c>
      <c r="S135" s="1500" t="str">
        <f t="shared" ref="S135:V135" si="3">IFERROR(SUM(S64:S71,S75:S82)/SUM(S99:S102,S106:S109),"")</f>
        <v/>
      </c>
      <c r="T135" s="1500" t="str">
        <f t="shared" si="3"/>
        <v/>
      </c>
      <c r="U135" s="1500" t="str">
        <f t="shared" si="3"/>
        <v/>
      </c>
      <c r="V135" s="1500" t="str">
        <f t="shared" si="3"/>
        <v/>
      </c>
    </row>
    <row r="137" spans="2:22" s="791" customFormat="1" ht="17.649999999999999">
      <c r="B137" s="792" t="s">
        <v>3403</v>
      </c>
    </row>
    <row r="139" spans="2:22">
      <c r="F139" s="98" t="s">
        <v>184</v>
      </c>
      <c r="G139" s="11" t="s">
        <v>3256</v>
      </c>
      <c r="N139" s="11" t="s">
        <v>185</v>
      </c>
      <c r="Q139" s="11" t="s">
        <v>186</v>
      </c>
      <c r="R139" s="728"/>
      <c r="S139" s="728"/>
      <c r="T139" s="728"/>
      <c r="U139" s="728"/>
      <c r="V139" s="728"/>
    </row>
    <row r="140" spans="2:22">
      <c r="F140" s="98" t="s">
        <v>184</v>
      </c>
      <c r="G140" s="11" t="s">
        <v>3257</v>
      </c>
      <c r="N140" s="11" t="s">
        <v>185</v>
      </c>
      <c r="Q140" s="11" t="s">
        <v>186</v>
      </c>
      <c r="R140" s="728"/>
      <c r="S140" s="728"/>
      <c r="T140" s="728"/>
      <c r="U140" s="728"/>
      <c r="V140" s="728"/>
    </row>
    <row r="142" spans="2:22">
      <c r="F142" s="98" t="s">
        <v>184</v>
      </c>
      <c r="G142" s="11" t="s">
        <v>3256</v>
      </c>
      <c r="N142" s="11" t="s">
        <v>197</v>
      </c>
      <c r="O142" s="11" t="s">
        <v>3261</v>
      </c>
      <c r="Q142" s="11" t="s">
        <v>208</v>
      </c>
      <c r="R142" s="1317"/>
      <c r="S142" s="1317"/>
      <c r="T142" s="1317"/>
      <c r="U142" s="389"/>
      <c r="V142" s="389"/>
    </row>
    <row r="143" spans="2:22">
      <c r="F143" s="98" t="s">
        <v>184</v>
      </c>
      <c r="G143" s="11" t="s">
        <v>3257</v>
      </c>
      <c r="N143" s="11" t="s">
        <v>197</v>
      </c>
      <c r="O143" s="11" t="s">
        <v>3261</v>
      </c>
      <c r="Q143" s="11" t="s">
        <v>208</v>
      </c>
      <c r="R143" s="1317"/>
      <c r="S143" s="1317"/>
      <c r="T143" s="1317"/>
      <c r="U143" s="389"/>
      <c r="V143" s="389"/>
    </row>
    <row r="144" spans="2:22">
      <c r="N144" s="11" t="s">
        <v>2627</v>
      </c>
      <c r="R144" s="354" t="b">
        <f>ROUND(R139+R140,3)=ROUND(R14,3)</f>
        <v>1</v>
      </c>
      <c r="S144" s="354" t="b">
        <f t="shared" ref="S144:V144" si="4">ROUND(S139+S140,3)=ROUND(S14,3)</f>
        <v>1</v>
      </c>
      <c r="T144" s="354" t="b">
        <f t="shared" si="4"/>
        <v>1</v>
      </c>
      <c r="U144" s="354" t="b">
        <f t="shared" si="4"/>
        <v>1</v>
      </c>
      <c r="V144" s="354" t="b">
        <f t="shared" si="4"/>
        <v>1</v>
      </c>
    </row>
    <row r="146" spans="2:18" s="27" customFormat="1" ht="17.649999999999999">
      <c r="B146" s="28" t="s">
        <v>1807</v>
      </c>
    </row>
    <row r="148" spans="2:18">
      <c r="R148" s="11" t="s">
        <v>3404</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45" id="{D6F58D28-D04D-4533-9488-562E18E95D3D}">
            <xm:f>Cover!$E$15&lt;&gt;R$6</xm:f>
            <x14:dxf>
              <fill>
                <patternFill>
                  <bgColor theme="0" tint="-0.24994659260841701"/>
                </patternFill>
              </fill>
            </x14:dxf>
          </x14:cfRule>
          <x14:cfRule type="expression" priority="46" id="{977A727C-BF38-4C62-A90A-3B74123FCB79}">
            <xm:f>Cover!$E$15=R$6</xm:f>
            <x14:dxf>
              <fill>
                <patternFill>
                  <bgColor theme="7" tint="0.59996337778862885"/>
                </patternFill>
              </fill>
            </x14:dxf>
          </x14:cfRule>
          <xm:sqref>R27:V34</xm:sqref>
        </x14:conditionalFormatting>
        <x14:conditionalFormatting xmlns:xm="http://schemas.microsoft.com/office/excel/2006/main">
          <x14:cfRule type="expression" priority="11" id="{0ED46746-05EF-4326-8C2D-1EC1384F5812}">
            <xm:f>Cover!$E$15&lt;&gt;R$6</xm:f>
            <x14:dxf>
              <fill>
                <patternFill>
                  <bgColor theme="0" tint="-0.24994659260841701"/>
                </patternFill>
              </fill>
            </x14:dxf>
          </x14:cfRule>
          <x14:cfRule type="expression" priority="12" id="{9E772E86-3C03-4664-9FF0-A97A4B53BDDC}">
            <xm:f>Cover!$E$15=R$6</xm:f>
            <x14:dxf>
              <fill>
                <patternFill>
                  <bgColor theme="7" tint="0.59996337778862885"/>
                </patternFill>
              </fill>
            </x14:dxf>
          </x14:cfRule>
          <xm:sqref>R38:V45</xm:sqref>
        </x14:conditionalFormatting>
        <x14:conditionalFormatting xmlns:xm="http://schemas.microsoft.com/office/excel/2006/main">
          <x14:cfRule type="expression" priority="9" id="{688218A6-FE4E-412E-B3F8-EDB4AF9E8488}">
            <xm:f>Cover!$E$15&lt;&gt;R$6</xm:f>
            <x14:dxf>
              <fill>
                <patternFill>
                  <bgColor theme="0" tint="-0.24994659260841701"/>
                </patternFill>
              </fill>
            </x14:dxf>
          </x14:cfRule>
          <x14:cfRule type="expression" priority="10" id="{206101F0-279A-44D0-B89B-5568B7E59A53}">
            <xm:f>Cover!$E$15=R$6</xm:f>
            <x14:dxf>
              <fill>
                <patternFill>
                  <bgColor theme="7" tint="0.59996337778862885"/>
                </patternFill>
              </fill>
            </x14:dxf>
          </x14:cfRule>
          <xm:sqref>R49:V56</xm:sqref>
        </x14:conditionalFormatting>
        <x14:conditionalFormatting xmlns:xm="http://schemas.microsoft.com/office/excel/2006/main">
          <x14:cfRule type="expression" priority="31" id="{AA03E18D-A7E1-48EE-AA37-3E4FB30DBCF1}">
            <xm:f>Cover!$E$15&lt;&gt;R$6</xm:f>
            <x14:dxf>
              <fill>
                <patternFill>
                  <bgColor theme="0" tint="-0.24994659260841701"/>
                </patternFill>
              </fill>
            </x14:dxf>
          </x14:cfRule>
          <x14:cfRule type="expression" priority="32" id="{42997F1F-A739-4533-A949-BA4020FCEA61}">
            <xm:f>Cover!$E$15=R$6</xm:f>
            <x14:dxf>
              <fill>
                <patternFill>
                  <bgColor theme="7" tint="0.59996337778862885"/>
                </patternFill>
              </fill>
            </x14:dxf>
          </x14:cfRule>
          <xm:sqref>R64:V71</xm:sqref>
        </x14:conditionalFormatting>
        <x14:conditionalFormatting xmlns:xm="http://schemas.microsoft.com/office/excel/2006/main">
          <x14:cfRule type="expression" priority="29" id="{2091E4EC-ECCC-45F7-A609-6E8A13A3F15F}">
            <xm:f>Cover!$E$15&lt;&gt;R$6</xm:f>
            <x14:dxf>
              <fill>
                <patternFill>
                  <bgColor theme="0" tint="-0.24994659260841701"/>
                </patternFill>
              </fill>
            </x14:dxf>
          </x14:cfRule>
          <x14:cfRule type="expression" priority="30" id="{94051782-3721-4866-A94A-1BA87E79DE14}">
            <xm:f>Cover!$E$15=R$6</xm:f>
            <x14:dxf>
              <fill>
                <patternFill>
                  <bgColor theme="7" tint="0.59996337778862885"/>
                </patternFill>
              </fill>
            </x14:dxf>
          </x14:cfRule>
          <xm:sqref>R75:V82</xm:sqref>
        </x14:conditionalFormatting>
        <x14:conditionalFormatting xmlns:xm="http://schemas.microsoft.com/office/excel/2006/main">
          <x14:cfRule type="expression" priority="27" id="{DA0801FF-DA8B-49C3-9D16-97BE38ECB650}">
            <xm:f>Cover!$E$15&lt;&gt;R$6</xm:f>
            <x14:dxf>
              <fill>
                <patternFill>
                  <bgColor theme="0" tint="-0.24994659260841701"/>
                </patternFill>
              </fill>
            </x14:dxf>
          </x14:cfRule>
          <x14:cfRule type="expression" priority="28" id="{4C4320A4-8E75-42B6-A848-ECE2651023FE}">
            <xm:f>Cover!$E$15=R$6</xm:f>
            <x14:dxf>
              <fill>
                <patternFill>
                  <bgColor theme="7" tint="0.59996337778862885"/>
                </patternFill>
              </fill>
            </x14:dxf>
          </x14:cfRule>
          <xm:sqref>R86:V93</xm:sqref>
        </x14:conditionalFormatting>
        <x14:conditionalFormatting xmlns:xm="http://schemas.microsoft.com/office/excel/2006/main">
          <x14:cfRule type="expression" priority="25" id="{E951E093-84F1-4BAF-BB92-7D9565308714}">
            <xm:f>Cover!$E$15&lt;&gt;R$6</xm:f>
            <x14:dxf>
              <fill>
                <patternFill>
                  <bgColor theme="0" tint="-0.24994659260841701"/>
                </patternFill>
              </fill>
            </x14:dxf>
          </x14:cfRule>
          <x14:cfRule type="expression" priority="26" id="{5111C451-4691-4B2B-B912-A520101B8F21}">
            <xm:f>Cover!$E$15=R$6</xm:f>
            <x14:dxf>
              <fill>
                <patternFill>
                  <bgColor theme="7" tint="0.59996337778862885"/>
                </patternFill>
              </fill>
            </x14:dxf>
          </x14:cfRule>
          <xm:sqref>R99:V102</xm:sqref>
        </x14:conditionalFormatting>
        <x14:conditionalFormatting xmlns:xm="http://schemas.microsoft.com/office/excel/2006/main">
          <x14:cfRule type="expression" priority="23" id="{8FB66742-B677-44F5-AE23-294F13BD69F4}">
            <xm:f>Cover!$E$15&lt;&gt;R$6</xm:f>
            <x14:dxf>
              <fill>
                <patternFill>
                  <bgColor theme="0" tint="-0.24994659260841701"/>
                </patternFill>
              </fill>
            </x14:dxf>
          </x14:cfRule>
          <x14:cfRule type="expression" priority="24" id="{23F63800-DFB3-4492-90A6-F6518573AAF0}">
            <xm:f>Cover!$E$15=R$6</xm:f>
            <x14:dxf>
              <fill>
                <patternFill>
                  <bgColor theme="7" tint="0.59996337778862885"/>
                </patternFill>
              </fill>
            </x14:dxf>
          </x14:cfRule>
          <xm:sqref>R106:V109</xm:sqref>
        </x14:conditionalFormatting>
        <x14:conditionalFormatting xmlns:xm="http://schemas.microsoft.com/office/excel/2006/main">
          <x14:cfRule type="expression" priority="21" id="{FE2E5E0F-C2CE-40AC-B42D-F68442C8BFD3}">
            <xm:f>Cover!$E$15&lt;&gt;R$6</xm:f>
            <x14:dxf>
              <fill>
                <patternFill>
                  <bgColor theme="0" tint="-0.24994659260841701"/>
                </patternFill>
              </fill>
            </x14:dxf>
          </x14:cfRule>
          <x14:cfRule type="expression" priority="22" id="{212B26F2-6150-46BB-8C2D-EF25141FEF62}">
            <xm:f>Cover!$E$15=R$6</xm:f>
            <x14:dxf>
              <fill>
                <patternFill>
                  <bgColor theme="7" tint="0.59996337778862885"/>
                </patternFill>
              </fill>
            </x14:dxf>
          </x14:cfRule>
          <xm:sqref>R113:V113</xm:sqref>
        </x14:conditionalFormatting>
        <x14:conditionalFormatting xmlns:xm="http://schemas.microsoft.com/office/excel/2006/main">
          <x14:cfRule type="expression" priority="19" id="{41578DC4-0FCA-4ABC-A8C0-97936AB658BD}">
            <xm:f>Cover!$E$15&lt;&gt;R$6</xm:f>
            <x14:dxf>
              <fill>
                <patternFill>
                  <bgColor theme="0" tint="-0.24994659260841701"/>
                </patternFill>
              </fill>
            </x14:dxf>
          </x14:cfRule>
          <x14:cfRule type="expression" priority="20" id="{3971A05F-17B9-4E5E-B11F-DB78BAD26DA5}">
            <xm:f>Cover!$E$15=R$6</xm:f>
            <x14:dxf>
              <fill>
                <patternFill>
                  <bgColor theme="7" tint="0.59996337778862885"/>
                </patternFill>
              </fill>
            </x14:dxf>
          </x14:cfRule>
          <xm:sqref>R119:V119</xm:sqref>
        </x14:conditionalFormatting>
        <x14:conditionalFormatting xmlns:xm="http://schemas.microsoft.com/office/excel/2006/main">
          <x14:cfRule type="expression" priority="17" id="{390CE9E1-A3CA-4672-8517-892332D9E9FC}">
            <xm:f>Cover!$E$15&lt;&gt;R$6</xm:f>
            <x14:dxf>
              <fill>
                <patternFill>
                  <bgColor theme="0" tint="-0.24994659260841701"/>
                </patternFill>
              </fill>
            </x14:dxf>
          </x14:cfRule>
          <x14:cfRule type="expression" priority="18" id="{3D6F3B27-5304-4BCA-970B-01CBE3AA009C}">
            <xm:f>Cover!$E$15=R$6</xm:f>
            <x14:dxf>
              <fill>
                <patternFill>
                  <bgColor theme="7" tint="0.59996337778862885"/>
                </patternFill>
              </fill>
            </x14:dxf>
          </x14:cfRule>
          <xm:sqref>R123:V123</xm:sqref>
        </x14:conditionalFormatting>
        <x14:conditionalFormatting xmlns:xm="http://schemas.microsoft.com/office/excel/2006/main">
          <x14:cfRule type="expression" priority="15" id="{CEC16CBA-7D95-4396-B354-679BE28C524E}">
            <xm:f>Cover!$E$15&lt;&gt;R$6</xm:f>
            <x14:dxf>
              <fill>
                <patternFill>
                  <bgColor theme="0" tint="-0.24994659260841701"/>
                </patternFill>
              </fill>
            </x14:dxf>
          </x14:cfRule>
          <x14:cfRule type="expression" priority="16" id="{109A69EF-FFEF-4F08-8D2C-00317BD8DFE6}">
            <xm:f>Cover!$E$15=R$6</xm:f>
            <x14:dxf>
              <fill>
                <patternFill>
                  <bgColor theme="7" tint="0.59996337778862885"/>
                </patternFill>
              </fill>
            </x14:dxf>
          </x14:cfRule>
          <xm:sqref>R127:V127</xm:sqref>
        </x14:conditionalFormatting>
        <x14:conditionalFormatting xmlns:xm="http://schemas.microsoft.com/office/excel/2006/main">
          <x14:cfRule type="expression" priority="13" id="{F95D77D2-3B6F-4EDD-B782-C60CB1331FBB}">
            <xm:f>Cover!$E$15&lt;&gt;R$6</xm:f>
            <x14:dxf>
              <fill>
                <patternFill>
                  <bgColor theme="0" tint="-0.24994659260841701"/>
                </patternFill>
              </fill>
            </x14:dxf>
          </x14:cfRule>
          <x14:cfRule type="expression" priority="14" id="{289CA4C5-DA53-4E98-A067-B422EF5A2FBC}">
            <xm:f>Cover!$E$15=R$6</xm:f>
            <x14:dxf>
              <fill>
                <patternFill>
                  <bgColor theme="7" tint="0.59996337778862885"/>
                </patternFill>
              </fill>
            </x14:dxf>
          </x14:cfRule>
          <xm:sqref>R131:V131</xm:sqref>
        </x14:conditionalFormatting>
        <x14:conditionalFormatting xmlns:xm="http://schemas.microsoft.com/office/excel/2006/main">
          <x14:cfRule type="expression" priority="5" id="{23D9624E-969A-4215-B258-5F6D3E954574}">
            <xm:f>Cover!$E$15&lt;&gt;R$6</xm:f>
            <x14:dxf>
              <fill>
                <patternFill>
                  <bgColor theme="0" tint="-0.24994659260841701"/>
                </patternFill>
              </fill>
            </x14:dxf>
          </x14:cfRule>
          <x14:cfRule type="expression" priority="6" id="{F1644099-8405-42F7-B349-97E194BD4022}">
            <xm:f>Cover!$E$15=R$6</xm:f>
            <x14:dxf>
              <fill>
                <patternFill>
                  <bgColor theme="7" tint="0.59996337778862885"/>
                </patternFill>
              </fill>
            </x14:dxf>
          </x14:cfRule>
          <xm:sqref>R139:V140</xm:sqref>
        </x14:conditionalFormatting>
        <x14:conditionalFormatting xmlns:xm="http://schemas.microsoft.com/office/excel/2006/main">
          <x14:cfRule type="expression" priority="7" id="{5B3780C1-39CE-4304-B220-0E88D2233E22}">
            <xm:f>Cover!$E$15&lt;&gt;R$6</xm:f>
            <x14:dxf>
              <fill>
                <patternFill>
                  <bgColor theme="0" tint="-0.24994659260841701"/>
                </patternFill>
              </fill>
            </x14:dxf>
          </x14:cfRule>
          <x14:cfRule type="expression" priority="8" id="{19324C1A-E56F-491D-B1BF-EEBF3A2A251B}">
            <xm:f>Cover!$E$15=R$6</xm:f>
            <x14:dxf>
              <fill>
                <patternFill>
                  <bgColor theme="7" tint="0.59996337778862885"/>
                </patternFill>
              </fill>
            </x14:dxf>
          </x14:cfRule>
          <xm:sqref>R142:V143</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D47C-16DD-4075-89E0-326536563A66}">
  <sheetPr codeName="Sheet62">
    <tabColor theme="9"/>
    <pageSetUpPr autoPageBreaks="0"/>
  </sheetPr>
  <dimension ref="A1:XFD113"/>
  <sheetViews>
    <sheetView zoomScale="40" zoomScaleNormal="40" workbookViewId="0">
      <pane ySplit="6" topLeftCell="A56" activePane="bottomLeft" state="frozen"/>
      <selection pane="bottomLeft" activeCell="Q111" sqref="Q111:U111"/>
      <selection activeCell="G59" sqref="G59"/>
    </sheetView>
  </sheetViews>
  <sheetFormatPr defaultColWidth="0" defaultRowHeight="13.5"/>
  <cols>
    <col min="1" max="1" width="14.42578125" style="11" customWidth="1"/>
    <col min="2" max="3" width="1.5703125" style="11" customWidth="1"/>
    <col min="4" max="4" width="23.42578125" style="11" customWidth="1"/>
    <col min="5" max="5" width="24" style="11" bestFit="1" customWidth="1"/>
    <col min="6" max="6" width="17.42578125" style="11" bestFit="1" customWidth="1"/>
    <col min="7" max="7" width="18.42578125" style="11" customWidth="1"/>
    <col min="8" max="8" width="14.42578125" style="11" bestFit="1" customWidth="1"/>
    <col min="9" max="9" width="23.5703125" style="11" bestFit="1" customWidth="1"/>
    <col min="10" max="11" width="18.42578125" style="11" bestFit="1" customWidth="1"/>
    <col min="12" max="12" width="20" style="11" bestFit="1" customWidth="1"/>
    <col min="13" max="13" width="13.42578125" style="11" bestFit="1" customWidth="1"/>
    <col min="14" max="14" width="32" style="11" customWidth="1"/>
    <col min="15" max="15" width="10.42578125" style="11" bestFit="1" customWidth="1"/>
    <col min="16" max="16" width="5.42578125" style="11" bestFit="1" customWidth="1"/>
    <col min="17" max="21" width="18.42578125" style="11" customWidth="1"/>
    <col min="22" max="27" width="1.5703125" style="11" customWidth="1"/>
    <col min="28" max="45" width="18.42578125" style="11" hidden="1" customWidth="1"/>
    <col min="46" max="52" width="14" style="11" hidden="1" customWidth="1"/>
    <col min="53" max="54" width="18.42578125" style="11" hidden="1" customWidth="1"/>
    <col min="55" max="55" width="14" style="11" hidden="1" customWidth="1"/>
    <col min="56" max="57" width="18.42578125" style="11" hidden="1" customWidth="1"/>
    <col min="58" max="16384" width="14" style="11" hidden="1"/>
  </cols>
  <sheetData>
    <row r="1" spans="1:21" s="2" customFormat="1" ht="25.15">
      <c r="A1" s="62" t="s">
        <v>1619</v>
      </c>
      <c r="B1" s="3"/>
      <c r="G1" s="4" t="s">
        <v>1</v>
      </c>
      <c r="H1" s="4"/>
      <c r="I1" s="4"/>
      <c r="J1" s="4"/>
      <c r="K1" s="4"/>
      <c r="L1" s="4"/>
      <c r="S1" s="3"/>
    </row>
    <row r="2" spans="1:21" s="2" customFormat="1" ht="25.15">
      <c r="A2" s="4" t="str">
        <f>Cover!$E$13</f>
        <v>Master</v>
      </c>
      <c r="B2" s="3"/>
    </row>
    <row r="3" spans="1:21" s="2" customFormat="1" ht="25.15">
      <c r="A3" s="4">
        <f>Cover!$E$15</f>
        <v>2026</v>
      </c>
      <c r="B3" s="4"/>
      <c r="C3" s="4"/>
      <c r="D3" s="4"/>
    </row>
    <row r="4" spans="1:21" s="5" customFormat="1" ht="25.5" thickBot="1">
      <c r="A4" s="1305" t="s">
        <v>3405</v>
      </c>
      <c r="B4" s="6"/>
    </row>
    <row r="5" spans="1:21" ht="17.649999999999999">
      <c r="A5" s="7"/>
      <c r="B5" s="8"/>
      <c r="C5" s="8"/>
      <c r="D5" s="9"/>
      <c r="E5" s="9"/>
      <c r="F5" s="9"/>
      <c r="G5" s="10"/>
      <c r="H5" s="10"/>
      <c r="I5" s="10"/>
      <c r="J5" s="10"/>
      <c r="K5" s="10"/>
      <c r="L5" s="10"/>
      <c r="M5" s="10"/>
      <c r="N5" s="10"/>
      <c r="O5" s="10"/>
      <c r="P5" s="7"/>
      <c r="Q5" s="68" t="s">
        <v>1997</v>
      </c>
      <c r="R5" s="66"/>
      <c r="S5" s="66"/>
      <c r="T5" s="66"/>
      <c r="U5" s="67"/>
    </row>
    <row r="6" spans="1:21" s="61" customFormat="1" ht="15">
      <c r="A6" s="21"/>
      <c r="B6" s="57"/>
      <c r="C6" s="57"/>
      <c r="D6" s="36" t="s">
        <v>165</v>
      </c>
      <c r="E6" s="36" t="s">
        <v>166</v>
      </c>
      <c r="F6" s="36" t="s">
        <v>1809</v>
      </c>
      <c r="G6" s="37" t="s">
        <v>2775</v>
      </c>
      <c r="H6" s="37" t="s">
        <v>406</v>
      </c>
      <c r="I6" s="37" t="s">
        <v>407</v>
      </c>
      <c r="J6" s="37" t="s">
        <v>411</v>
      </c>
      <c r="K6" s="37" t="s">
        <v>412</v>
      </c>
      <c r="L6" s="37" t="s">
        <v>413</v>
      </c>
      <c r="M6" s="37" t="s">
        <v>175</v>
      </c>
      <c r="N6" s="37" t="s">
        <v>197</v>
      </c>
      <c r="O6" s="37" t="s">
        <v>1622</v>
      </c>
      <c r="P6" s="37" t="s">
        <v>176</v>
      </c>
      <c r="Q6" s="16">
        <v>2022</v>
      </c>
      <c r="R6" s="17">
        <v>2023</v>
      </c>
      <c r="S6" s="17">
        <v>2024</v>
      </c>
      <c r="T6" s="17">
        <v>2025</v>
      </c>
      <c r="U6" s="18">
        <v>2026</v>
      </c>
    </row>
    <row r="7" spans="1:21" s="21" customFormat="1">
      <c r="A7" s="11"/>
      <c r="B7" s="11"/>
      <c r="C7" s="11"/>
      <c r="D7" s="11"/>
      <c r="E7" s="11"/>
      <c r="F7" s="11"/>
      <c r="G7" s="11"/>
      <c r="H7" s="11"/>
      <c r="I7" s="11"/>
      <c r="J7" s="11"/>
      <c r="K7" s="11"/>
      <c r="L7" s="11"/>
      <c r="M7" s="11"/>
      <c r="N7" s="11"/>
      <c r="O7" s="11"/>
      <c r="P7" s="11"/>
      <c r="Q7" s="11"/>
      <c r="R7" s="11"/>
      <c r="S7" s="11"/>
      <c r="T7" s="11"/>
      <c r="U7" s="11"/>
    </row>
    <row r="8" spans="1:21" s="21" customFormat="1" ht="18.75" customHeight="1">
      <c r="A8" s="27"/>
      <c r="B8" s="801" t="s">
        <v>3406</v>
      </c>
      <c r="C8" s="27"/>
      <c r="D8" s="27"/>
      <c r="E8" s="27"/>
      <c r="F8" s="27"/>
      <c r="G8" s="27"/>
      <c r="H8" s="27"/>
      <c r="I8" s="27"/>
      <c r="J8" s="27"/>
      <c r="K8" s="27"/>
      <c r="L8" s="27"/>
      <c r="M8" s="27"/>
      <c r="N8" s="27"/>
      <c r="O8" s="27"/>
      <c r="P8" s="27"/>
      <c r="Q8" s="27"/>
      <c r="R8" s="27"/>
      <c r="S8" s="27"/>
      <c r="T8" s="27"/>
      <c r="U8" s="27"/>
    </row>
    <row r="9" spans="1:21" s="21" customFormat="1" ht="7.5" customHeight="1">
      <c r="A9" s="11"/>
      <c r="B9" s="75"/>
      <c r="C9" s="11"/>
      <c r="D9" s="11"/>
      <c r="E9" s="11"/>
      <c r="F9" s="11"/>
      <c r="G9" s="11"/>
      <c r="H9" s="11"/>
      <c r="I9" s="11"/>
      <c r="J9" s="11"/>
      <c r="K9" s="11"/>
      <c r="L9" s="11"/>
      <c r="M9" s="11"/>
      <c r="N9" s="11"/>
      <c r="O9" s="11"/>
      <c r="P9" s="11"/>
      <c r="Q9" s="11"/>
      <c r="R9" s="11"/>
      <c r="S9" s="11"/>
      <c r="T9" s="11"/>
      <c r="U9" s="11"/>
    </row>
    <row r="10" spans="1:21" s="21" customFormat="1" ht="17.649999999999999">
      <c r="A10" s="27"/>
      <c r="B10" s="28" t="s">
        <v>2778</v>
      </c>
      <c r="C10" s="27"/>
      <c r="D10" s="27"/>
      <c r="E10" s="27"/>
      <c r="F10" s="27"/>
      <c r="G10" s="27"/>
      <c r="H10" s="27"/>
      <c r="I10" s="27"/>
      <c r="J10" s="27"/>
      <c r="K10" s="27"/>
      <c r="L10" s="27"/>
      <c r="M10" s="27"/>
      <c r="N10" s="27"/>
      <c r="O10" s="27"/>
      <c r="P10" s="27"/>
      <c r="Q10" s="27"/>
      <c r="R10" s="27"/>
      <c r="S10" s="27"/>
      <c r="T10" s="27"/>
      <c r="U10" s="27"/>
    </row>
    <row r="11" spans="1:21" s="61" customFormat="1" ht="15">
      <c r="A11" s="21"/>
      <c r="B11" s="57"/>
      <c r="C11" s="57"/>
      <c r="D11" s="36"/>
      <c r="E11" s="36"/>
      <c r="F11" s="36"/>
      <c r="G11" s="37"/>
      <c r="H11" s="37"/>
      <c r="I11" s="37"/>
      <c r="J11" s="37"/>
      <c r="K11" s="37"/>
      <c r="L11" s="37"/>
      <c r="M11" s="37"/>
      <c r="N11" s="37"/>
      <c r="O11" s="37"/>
      <c r="P11" s="37"/>
      <c r="Q11" s="374"/>
      <c r="R11" s="374"/>
      <c r="S11" s="374"/>
      <c r="T11" s="374"/>
      <c r="U11" s="374"/>
    </row>
    <row r="12" spans="1:21" ht="15">
      <c r="A12" s="402" t="s">
        <v>2780</v>
      </c>
      <c r="B12" s="8"/>
      <c r="C12" s="8"/>
      <c r="D12" s="20" t="s">
        <v>202</v>
      </c>
      <c r="E12" s="20" t="s">
        <v>202</v>
      </c>
      <c r="F12" s="20" t="s">
        <v>183</v>
      </c>
      <c r="G12" s="11" t="s">
        <v>196</v>
      </c>
      <c r="H12" s="20"/>
      <c r="I12" s="98"/>
      <c r="J12" s="20" t="s">
        <v>418</v>
      </c>
      <c r="K12" s="20"/>
      <c r="L12" s="20"/>
      <c r="M12" s="21" t="s">
        <v>185</v>
      </c>
      <c r="N12" s="21"/>
      <c r="O12" s="21" t="s">
        <v>1628</v>
      </c>
      <c r="P12" s="7" t="s">
        <v>186</v>
      </c>
      <c r="Q12" s="1117">
        <f>SUMIF($J$24:$J$43,$J12,Q$24:Q$43)</f>
        <v>0</v>
      </c>
      <c r="R12" s="1117">
        <f>SUMIF($J$24:$J$43,$J12,R$24:R$43)</f>
        <v>0</v>
      </c>
      <c r="S12" s="1117">
        <f>SUMIF($J$24:$J$43,$J12,S$24:S$43)</f>
        <v>0</v>
      </c>
      <c r="T12" s="1117">
        <f>SUMIF($J$24:$J$43,$J12,T$24:T$43)</f>
        <v>0</v>
      </c>
      <c r="U12" s="1117">
        <f>SUMIF($J$24:$J$43,$J12,U$24:U$43)</f>
        <v>0</v>
      </c>
    </row>
    <row r="13" spans="1:21" s="29" customFormat="1" ht="13.9">
      <c r="A13" s="402" t="s">
        <v>2780</v>
      </c>
      <c r="D13" s="9" t="s">
        <v>202</v>
      </c>
      <c r="E13" s="9" t="s">
        <v>202</v>
      </c>
      <c r="F13" s="9" t="s">
        <v>2878</v>
      </c>
      <c r="G13" s="9"/>
      <c r="H13" s="364"/>
      <c r="M13" s="351" t="s">
        <v>185</v>
      </c>
      <c r="N13" s="351"/>
      <c r="O13" s="116" t="s">
        <v>1628</v>
      </c>
      <c r="P13" s="364" t="s">
        <v>186</v>
      </c>
      <c r="Q13" s="1119">
        <f>SUM(Q12:Q12)</f>
        <v>0</v>
      </c>
      <c r="R13" s="1119">
        <f>SUM(R12:R12)</f>
        <v>0</v>
      </c>
      <c r="S13" s="1119">
        <f>SUM(S12:S12)</f>
        <v>0</v>
      </c>
      <c r="T13" s="1119">
        <f>SUM(T12:T12)</f>
        <v>0</v>
      </c>
      <c r="U13" s="1119">
        <f>SUM(U12:U12)</f>
        <v>0</v>
      </c>
    </row>
    <row r="14" spans="1:21" s="29" customFormat="1" ht="13.9">
      <c r="A14" s="402"/>
      <c r="D14" s="9"/>
      <c r="E14" s="9"/>
      <c r="F14" s="9"/>
      <c r="G14" s="9"/>
      <c r="H14" s="364"/>
      <c r="M14" s="351"/>
      <c r="N14" s="351"/>
      <c r="O14" s="351"/>
      <c r="P14" s="364"/>
      <c r="Q14" s="1121"/>
      <c r="R14" s="1121"/>
      <c r="S14" s="1121"/>
      <c r="T14" s="1121"/>
      <c r="U14" s="1121"/>
    </row>
    <row r="15" spans="1:21" ht="13.5" customHeight="1">
      <c r="A15" s="402" t="s">
        <v>2780</v>
      </c>
      <c r="B15" s="8"/>
      <c r="C15" s="8"/>
      <c r="D15" s="20"/>
      <c r="E15" s="20"/>
      <c r="F15" s="20" t="s">
        <v>183</v>
      </c>
      <c r="G15" s="11" t="s">
        <v>196</v>
      </c>
      <c r="H15" s="20"/>
      <c r="I15" s="98"/>
      <c r="J15" s="20" t="s">
        <v>418</v>
      </c>
      <c r="K15" s="20"/>
      <c r="L15" s="20"/>
      <c r="M15" s="21" t="s">
        <v>197</v>
      </c>
      <c r="N15" s="21" t="s">
        <v>3383</v>
      </c>
      <c r="O15" s="21"/>
      <c r="P15" s="7" t="s">
        <v>208</v>
      </c>
      <c r="Q15" s="1117">
        <f t="shared" ref="Q15:U16" si="0">SUMIF($J$48:$J$80,$J15,Q$48:Q$80)</f>
        <v>0</v>
      </c>
      <c r="R15" s="1117">
        <f t="shared" si="0"/>
        <v>0</v>
      </c>
      <c r="S15" s="1117">
        <f t="shared" si="0"/>
        <v>0</v>
      </c>
      <c r="T15" s="1117">
        <f t="shared" si="0"/>
        <v>0</v>
      </c>
      <c r="U15" s="1117">
        <f t="shared" si="0"/>
        <v>0</v>
      </c>
    </row>
    <row r="16" spans="1:21" ht="13.5" customHeight="1">
      <c r="A16" s="402" t="s">
        <v>2780</v>
      </c>
      <c r="B16" s="8"/>
      <c r="C16" s="8"/>
      <c r="D16" s="15"/>
      <c r="E16" s="15"/>
      <c r="F16" s="20" t="s">
        <v>183</v>
      </c>
      <c r="G16" s="11" t="s">
        <v>196</v>
      </c>
      <c r="H16" s="20"/>
      <c r="I16" s="7"/>
      <c r="J16" s="89" t="s">
        <v>246</v>
      </c>
      <c r="K16" s="20"/>
      <c r="L16" s="26"/>
      <c r="M16" s="21" t="s">
        <v>197</v>
      </c>
      <c r="N16" s="21" t="s">
        <v>3384</v>
      </c>
      <c r="O16" s="21"/>
      <c r="P16" s="7" t="s">
        <v>208</v>
      </c>
      <c r="Q16" s="1117">
        <f t="shared" si="0"/>
        <v>0</v>
      </c>
      <c r="R16" s="1117">
        <f t="shared" si="0"/>
        <v>0</v>
      </c>
      <c r="S16" s="1117">
        <f t="shared" si="0"/>
        <v>0</v>
      </c>
      <c r="T16" s="1117">
        <f t="shared" si="0"/>
        <v>0</v>
      </c>
      <c r="U16" s="1117">
        <f t="shared" si="0"/>
        <v>0</v>
      </c>
    </row>
    <row r="18" spans="2:21" s="27" customFormat="1" ht="17.649999999999999">
      <c r="B18" s="28" t="s">
        <v>2879</v>
      </c>
      <c r="K18" s="93"/>
    </row>
    <row r="19" spans="2:21" ht="13.5" customHeight="1">
      <c r="K19" s="92"/>
    </row>
    <row r="20" spans="2:21" s="33" customFormat="1" ht="14.25" customHeight="1">
      <c r="B20" s="12"/>
      <c r="C20" s="34" t="s">
        <v>418</v>
      </c>
      <c r="D20" s="34"/>
    </row>
    <row r="21" spans="2:21" ht="13.5" customHeight="1"/>
    <row r="22" spans="2:21" s="33" customFormat="1" ht="14.25" customHeight="1">
      <c r="B22" s="12"/>
      <c r="C22" s="12"/>
      <c r="D22" s="80" t="s">
        <v>414</v>
      </c>
      <c r="E22" s="81"/>
      <c r="F22" s="81"/>
      <c r="G22" s="81"/>
      <c r="H22" s="81"/>
      <c r="I22" s="81"/>
      <c r="J22" s="81"/>
      <c r="K22" s="81"/>
      <c r="L22" s="81"/>
      <c r="M22" s="81"/>
      <c r="N22" s="81"/>
      <c r="O22" s="81"/>
      <c r="P22" s="81"/>
    </row>
    <row r="23" spans="2:21" ht="13.5" customHeight="1"/>
    <row r="24" spans="2:21" ht="13.5" customHeight="1">
      <c r="B24" s="30"/>
      <c r="C24" s="30"/>
      <c r="D24" s="20" t="s">
        <v>202</v>
      </c>
      <c r="E24" s="20" t="s">
        <v>202</v>
      </c>
      <c r="F24" s="20" t="s">
        <v>183</v>
      </c>
      <c r="G24" s="11" t="s">
        <v>196</v>
      </c>
      <c r="H24" s="20" t="s">
        <v>273</v>
      </c>
      <c r="I24" s="11" t="s">
        <v>3385</v>
      </c>
      <c r="J24" s="20" t="s">
        <v>418</v>
      </c>
      <c r="K24" s="20" t="s">
        <v>419</v>
      </c>
      <c r="L24" s="20" t="s">
        <v>420</v>
      </c>
      <c r="M24" s="21" t="s">
        <v>185</v>
      </c>
      <c r="N24" s="21"/>
      <c r="O24" s="21" t="s">
        <v>1628</v>
      </c>
      <c r="P24" s="7" t="s">
        <v>186</v>
      </c>
      <c r="Q24" s="1345"/>
      <c r="R24" s="1345"/>
      <c r="S24" s="1345"/>
      <c r="T24" s="1345"/>
      <c r="U24" s="1345"/>
    </row>
    <row r="25" spans="2:21" ht="13.5" customHeight="1">
      <c r="B25" s="30"/>
      <c r="C25" s="30"/>
      <c r="D25" s="20" t="s">
        <v>202</v>
      </c>
      <c r="E25" s="20" t="s">
        <v>202</v>
      </c>
      <c r="F25" s="20" t="s">
        <v>183</v>
      </c>
      <c r="G25" s="11" t="s">
        <v>196</v>
      </c>
      <c r="H25" s="20" t="s">
        <v>273</v>
      </c>
      <c r="I25" s="11" t="s">
        <v>3385</v>
      </c>
      <c r="J25" s="20" t="s">
        <v>418</v>
      </c>
      <c r="K25" s="20" t="s">
        <v>427</v>
      </c>
      <c r="L25" s="20" t="s">
        <v>428</v>
      </c>
      <c r="M25" s="21" t="s">
        <v>185</v>
      </c>
      <c r="N25" s="21"/>
      <c r="O25" s="21" t="s">
        <v>1628</v>
      </c>
      <c r="P25" s="7" t="s">
        <v>186</v>
      </c>
      <c r="Q25" s="1345"/>
      <c r="R25" s="1345"/>
      <c r="S25" s="1345"/>
      <c r="T25" s="1345"/>
      <c r="U25" s="1345"/>
    </row>
    <row r="26" spans="2:21" ht="13.5" customHeight="1">
      <c r="B26" s="30"/>
      <c r="C26" s="30"/>
      <c r="D26" s="20" t="s">
        <v>202</v>
      </c>
      <c r="E26" s="20" t="s">
        <v>202</v>
      </c>
      <c r="F26" s="20" t="s">
        <v>183</v>
      </c>
      <c r="G26" s="11" t="s">
        <v>196</v>
      </c>
      <c r="H26" s="20" t="s">
        <v>273</v>
      </c>
      <c r="I26" s="11" t="s">
        <v>3385</v>
      </c>
      <c r="J26" s="20" t="s">
        <v>418</v>
      </c>
      <c r="K26" s="20" t="s">
        <v>434</v>
      </c>
      <c r="L26" s="20" t="s">
        <v>435</v>
      </c>
      <c r="M26" s="21" t="s">
        <v>185</v>
      </c>
      <c r="N26" s="21"/>
      <c r="O26" s="21" t="s">
        <v>1628</v>
      </c>
      <c r="P26" s="7" t="s">
        <v>186</v>
      </c>
      <c r="Q26" s="1345"/>
      <c r="R26" s="1345"/>
      <c r="S26" s="1345"/>
      <c r="T26" s="1345"/>
      <c r="U26" s="1345"/>
    </row>
    <row r="27" spans="2:21" ht="13.5" customHeight="1">
      <c r="B27" s="30"/>
      <c r="C27" s="30"/>
      <c r="D27" s="20" t="s">
        <v>202</v>
      </c>
      <c r="E27" s="20" t="s">
        <v>202</v>
      </c>
      <c r="F27" s="20" t="s">
        <v>183</v>
      </c>
      <c r="G27" s="11" t="s">
        <v>196</v>
      </c>
      <c r="H27" s="20" t="s">
        <v>273</v>
      </c>
      <c r="I27" s="11" t="s">
        <v>3385</v>
      </c>
      <c r="J27" s="20" t="s">
        <v>418</v>
      </c>
      <c r="K27" s="20" t="s">
        <v>440</v>
      </c>
      <c r="L27" s="20" t="s">
        <v>441</v>
      </c>
      <c r="M27" s="21" t="s">
        <v>185</v>
      </c>
      <c r="N27" s="21"/>
      <c r="O27" s="21" t="s">
        <v>1628</v>
      </c>
      <c r="P27" s="7" t="s">
        <v>186</v>
      </c>
      <c r="Q27" s="1345"/>
      <c r="R27" s="1345"/>
      <c r="S27" s="1345"/>
      <c r="T27" s="1345"/>
      <c r="U27" s="1345"/>
    </row>
    <row r="28" spans="2:21" ht="13.5" customHeight="1">
      <c r="B28" s="30"/>
      <c r="C28" s="30"/>
      <c r="D28" s="20" t="s">
        <v>202</v>
      </c>
      <c r="E28" s="20" t="s">
        <v>202</v>
      </c>
      <c r="F28" s="20" t="s">
        <v>183</v>
      </c>
      <c r="G28" s="11" t="s">
        <v>196</v>
      </c>
      <c r="H28" s="20" t="s">
        <v>273</v>
      </c>
      <c r="I28" s="11" t="s">
        <v>3385</v>
      </c>
      <c r="J28" s="20" t="s">
        <v>418</v>
      </c>
      <c r="K28" s="20" t="s">
        <v>447</v>
      </c>
      <c r="L28" s="20" t="s">
        <v>448</v>
      </c>
      <c r="M28" s="21" t="s">
        <v>185</v>
      </c>
      <c r="N28" s="21"/>
      <c r="O28" s="21" t="s">
        <v>1628</v>
      </c>
      <c r="P28" s="7" t="s">
        <v>186</v>
      </c>
      <c r="Q28" s="1345"/>
      <c r="R28" s="1345"/>
      <c r="S28" s="1345"/>
      <c r="T28" s="1345"/>
      <c r="U28" s="1345"/>
    </row>
    <row r="29" spans="2:21" ht="13.5" customHeight="1">
      <c r="B29" s="30"/>
      <c r="C29" s="30"/>
      <c r="D29" s="20" t="s">
        <v>202</v>
      </c>
      <c r="E29" s="20" t="s">
        <v>202</v>
      </c>
      <c r="F29" s="20" t="s">
        <v>183</v>
      </c>
      <c r="G29" s="11" t="s">
        <v>196</v>
      </c>
      <c r="H29" s="20" t="s">
        <v>273</v>
      </c>
      <c r="I29" s="11" t="s">
        <v>3385</v>
      </c>
      <c r="J29" s="20" t="s">
        <v>418</v>
      </c>
      <c r="K29" s="20" t="s">
        <v>453</v>
      </c>
      <c r="L29" s="20" t="s">
        <v>454</v>
      </c>
      <c r="M29" s="21" t="s">
        <v>185</v>
      </c>
      <c r="N29" s="21"/>
      <c r="O29" s="21" t="s">
        <v>1628</v>
      </c>
      <c r="P29" s="7" t="s">
        <v>186</v>
      </c>
      <c r="Q29" s="1345"/>
      <c r="R29" s="1345"/>
      <c r="S29" s="1345"/>
      <c r="T29" s="1345"/>
      <c r="U29" s="1345"/>
    </row>
    <row r="30" spans="2:21" ht="13.5" customHeight="1">
      <c r="B30" s="30"/>
      <c r="C30" s="30"/>
      <c r="D30" s="20" t="s">
        <v>202</v>
      </c>
      <c r="E30" s="20" t="s">
        <v>202</v>
      </c>
      <c r="F30" s="20" t="s">
        <v>183</v>
      </c>
      <c r="G30" s="11" t="s">
        <v>196</v>
      </c>
      <c r="H30" s="20" t="s">
        <v>273</v>
      </c>
      <c r="I30" s="11" t="s">
        <v>3385</v>
      </c>
      <c r="J30" s="20" t="s">
        <v>418</v>
      </c>
      <c r="K30" s="20" t="s">
        <v>457</v>
      </c>
      <c r="L30" s="20" t="s">
        <v>458</v>
      </c>
      <c r="M30" s="21" t="s">
        <v>185</v>
      </c>
      <c r="N30" s="21"/>
      <c r="O30" s="21" t="s">
        <v>1628</v>
      </c>
      <c r="P30" s="7" t="s">
        <v>186</v>
      </c>
      <c r="Q30" s="1345"/>
      <c r="R30" s="1345"/>
      <c r="S30" s="1345"/>
      <c r="T30" s="1345"/>
      <c r="U30" s="1345"/>
    </row>
    <row r="31" spans="2:21" ht="13.5" customHeight="1">
      <c r="B31" s="30"/>
      <c r="C31" s="30"/>
      <c r="D31" s="20" t="s">
        <v>202</v>
      </c>
      <c r="E31" s="20" t="s">
        <v>202</v>
      </c>
      <c r="F31" s="20" t="s">
        <v>183</v>
      </c>
      <c r="G31" s="11" t="s">
        <v>196</v>
      </c>
      <c r="H31" s="20" t="s">
        <v>273</v>
      </c>
      <c r="I31" s="11" t="s">
        <v>3385</v>
      </c>
      <c r="J31" s="20" t="s">
        <v>418</v>
      </c>
      <c r="K31" s="20" t="s">
        <v>461</v>
      </c>
      <c r="L31" s="20" t="s">
        <v>462</v>
      </c>
      <c r="M31" s="21" t="s">
        <v>185</v>
      </c>
      <c r="N31" s="21"/>
      <c r="O31" s="21" t="s">
        <v>1628</v>
      </c>
      <c r="P31" s="7" t="s">
        <v>186</v>
      </c>
      <c r="Q31" s="1345"/>
      <c r="R31" s="1345"/>
      <c r="S31" s="1345"/>
      <c r="T31" s="1345"/>
      <c r="U31" s="1345"/>
    </row>
    <row r="33" spans="3:21" s="33" customFormat="1" ht="14.25" customHeight="1">
      <c r="C33" s="12"/>
      <c r="D33" s="80" t="s">
        <v>423</v>
      </c>
      <c r="E33" s="81"/>
      <c r="F33" s="81"/>
      <c r="G33" s="81"/>
      <c r="H33" s="81"/>
      <c r="I33" s="81"/>
      <c r="J33" s="81"/>
      <c r="K33" s="81"/>
      <c r="L33" s="81"/>
      <c r="M33" s="81"/>
      <c r="N33" s="81"/>
      <c r="O33" s="81"/>
      <c r="P33" s="81"/>
    </row>
    <row r="34" spans="3:21" s="15" customFormat="1" ht="13.5" customHeight="1">
      <c r="F34" s="113"/>
      <c r="G34" s="98"/>
      <c r="H34" s="98"/>
      <c r="I34" s="98"/>
      <c r="J34" s="98"/>
      <c r="K34" s="98"/>
      <c r="L34" s="98"/>
      <c r="M34" s="23"/>
      <c r="N34" s="23"/>
      <c r="O34" s="23"/>
    </row>
    <row r="35" spans="3:21" s="15" customFormat="1" ht="13.5" customHeight="1">
      <c r="D35" s="20" t="s">
        <v>202</v>
      </c>
      <c r="E35" s="20" t="s">
        <v>202</v>
      </c>
      <c r="F35" s="11" t="s">
        <v>183</v>
      </c>
      <c r="G35" s="11" t="s">
        <v>196</v>
      </c>
      <c r="H35" s="20" t="s">
        <v>273</v>
      </c>
      <c r="I35" s="11" t="s">
        <v>423</v>
      </c>
      <c r="J35" s="113" t="s">
        <v>418</v>
      </c>
      <c r="K35" s="113" t="s">
        <v>419</v>
      </c>
      <c r="L35" s="113" t="s">
        <v>420</v>
      </c>
      <c r="M35" s="21" t="s">
        <v>185</v>
      </c>
      <c r="N35" s="21"/>
      <c r="O35" s="21" t="s">
        <v>1628</v>
      </c>
      <c r="P35" s="7" t="s">
        <v>186</v>
      </c>
      <c r="Q35" s="1425"/>
      <c r="R35" s="1425"/>
      <c r="S35" s="1425"/>
      <c r="T35" s="1425"/>
      <c r="U35" s="1425"/>
    </row>
    <row r="36" spans="3:21" s="15" customFormat="1" ht="13.5" customHeight="1">
      <c r="D36" s="20" t="s">
        <v>202</v>
      </c>
      <c r="E36" s="20" t="s">
        <v>202</v>
      </c>
      <c r="F36" s="11" t="s">
        <v>183</v>
      </c>
      <c r="G36" s="11" t="s">
        <v>196</v>
      </c>
      <c r="H36" s="20" t="s">
        <v>273</v>
      </c>
      <c r="I36" s="11" t="s">
        <v>423</v>
      </c>
      <c r="J36" s="113" t="s">
        <v>418</v>
      </c>
      <c r="K36" s="113" t="s">
        <v>427</v>
      </c>
      <c r="L36" s="113" t="s">
        <v>428</v>
      </c>
      <c r="M36" s="21" t="s">
        <v>185</v>
      </c>
      <c r="N36" s="21"/>
      <c r="O36" s="21" t="s">
        <v>1628</v>
      </c>
      <c r="P36" s="7" t="s">
        <v>186</v>
      </c>
      <c r="Q36" s="1425"/>
      <c r="R36" s="1425"/>
      <c r="S36" s="1425"/>
      <c r="T36" s="1425"/>
      <c r="U36" s="1425"/>
    </row>
    <row r="37" spans="3:21" s="15" customFormat="1" ht="13.5" customHeight="1">
      <c r="D37" s="20" t="s">
        <v>202</v>
      </c>
      <c r="E37" s="20" t="s">
        <v>202</v>
      </c>
      <c r="F37" s="11" t="s">
        <v>183</v>
      </c>
      <c r="G37" s="11" t="s">
        <v>196</v>
      </c>
      <c r="H37" s="20" t="s">
        <v>273</v>
      </c>
      <c r="I37" s="11" t="s">
        <v>423</v>
      </c>
      <c r="J37" s="113" t="s">
        <v>418</v>
      </c>
      <c r="K37" s="113" t="s">
        <v>434</v>
      </c>
      <c r="L37" s="113" t="s">
        <v>435</v>
      </c>
      <c r="M37" s="21" t="s">
        <v>185</v>
      </c>
      <c r="N37" s="21"/>
      <c r="O37" s="21" t="s">
        <v>1628</v>
      </c>
      <c r="P37" s="7" t="s">
        <v>186</v>
      </c>
      <c r="Q37" s="1425"/>
      <c r="R37" s="1425"/>
      <c r="S37" s="1425"/>
      <c r="T37" s="1425"/>
      <c r="U37" s="1425"/>
    </row>
    <row r="38" spans="3:21" s="15" customFormat="1" ht="13.5" customHeight="1">
      <c r="D38" s="20" t="s">
        <v>202</v>
      </c>
      <c r="E38" s="20" t="s">
        <v>202</v>
      </c>
      <c r="F38" s="11" t="s">
        <v>183</v>
      </c>
      <c r="G38" s="11" t="s">
        <v>196</v>
      </c>
      <c r="H38" s="20" t="s">
        <v>273</v>
      </c>
      <c r="I38" s="11" t="s">
        <v>423</v>
      </c>
      <c r="J38" s="113" t="s">
        <v>418</v>
      </c>
      <c r="K38" s="113" t="s">
        <v>440</v>
      </c>
      <c r="L38" s="113" t="s">
        <v>441</v>
      </c>
      <c r="M38" s="21" t="s">
        <v>185</v>
      </c>
      <c r="N38" s="21"/>
      <c r="O38" s="21" t="s">
        <v>1628</v>
      </c>
      <c r="P38" s="7" t="s">
        <v>186</v>
      </c>
      <c r="Q38" s="1425"/>
      <c r="R38" s="1425"/>
      <c r="S38" s="1425"/>
      <c r="T38" s="1425"/>
      <c r="U38" s="1425"/>
    </row>
    <row r="39" spans="3:21" s="15" customFormat="1" ht="13.5" customHeight="1">
      <c r="D39" s="20" t="s">
        <v>202</v>
      </c>
      <c r="E39" s="20" t="s">
        <v>202</v>
      </c>
      <c r="F39" s="11" t="s">
        <v>183</v>
      </c>
      <c r="G39" s="11" t="s">
        <v>196</v>
      </c>
      <c r="H39" s="20" t="s">
        <v>273</v>
      </c>
      <c r="I39" s="11" t="s">
        <v>423</v>
      </c>
      <c r="J39" s="113" t="s">
        <v>418</v>
      </c>
      <c r="K39" s="113" t="s">
        <v>447</v>
      </c>
      <c r="L39" s="113" t="s">
        <v>448</v>
      </c>
      <c r="M39" s="21" t="s">
        <v>185</v>
      </c>
      <c r="N39" s="21"/>
      <c r="O39" s="21" t="s">
        <v>1628</v>
      </c>
      <c r="P39" s="7" t="s">
        <v>186</v>
      </c>
      <c r="Q39" s="1425"/>
      <c r="R39" s="1425"/>
      <c r="S39" s="1425"/>
      <c r="T39" s="1425"/>
      <c r="U39" s="1425"/>
    </row>
    <row r="40" spans="3:21" s="15" customFormat="1" ht="13.5" customHeight="1">
      <c r="D40" s="20" t="s">
        <v>202</v>
      </c>
      <c r="E40" s="20" t="s">
        <v>202</v>
      </c>
      <c r="F40" s="11" t="s">
        <v>183</v>
      </c>
      <c r="G40" s="11" t="s">
        <v>196</v>
      </c>
      <c r="H40" s="20" t="s">
        <v>273</v>
      </c>
      <c r="I40" s="11" t="s">
        <v>423</v>
      </c>
      <c r="J40" s="113" t="s">
        <v>418</v>
      </c>
      <c r="K40" s="113" t="s">
        <v>453</v>
      </c>
      <c r="L40" s="113" t="s">
        <v>454</v>
      </c>
      <c r="M40" s="21" t="s">
        <v>185</v>
      </c>
      <c r="N40" s="21"/>
      <c r="O40" s="21" t="s">
        <v>1628</v>
      </c>
      <c r="P40" s="7" t="s">
        <v>186</v>
      </c>
      <c r="Q40" s="1425"/>
      <c r="R40" s="1425"/>
      <c r="S40" s="1425"/>
      <c r="T40" s="1425"/>
      <c r="U40" s="1425"/>
    </row>
    <row r="41" spans="3:21" s="15" customFormat="1" ht="13.5" customHeight="1">
      <c r="D41" s="20" t="s">
        <v>202</v>
      </c>
      <c r="E41" s="20" t="s">
        <v>202</v>
      </c>
      <c r="F41" s="11" t="s">
        <v>183</v>
      </c>
      <c r="G41" s="11" t="s">
        <v>196</v>
      </c>
      <c r="H41" s="20" t="s">
        <v>273</v>
      </c>
      <c r="I41" s="11" t="s">
        <v>423</v>
      </c>
      <c r="J41" s="113" t="s">
        <v>418</v>
      </c>
      <c r="K41" s="113" t="s">
        <v>457</v>
      </c>
      <c r="L41" s="113" t="s">
        <v>458</v>
      </c>
      <c r="M41" s="21" t="s">
        <v>185</v>
      </c>
      <c r="N41" s="21"/>
      <c r="O41" s="21" t="s">
        <v>1628</v>
      </c>
      <c r="P41" s="7" t="s">
        <v>186</v>
      </c>
      <c r="Q41" s="1425"/>
      <c r="R41" s="1425"/>
      <c r="S41" s="1425"/>
      <c r="T41" s="1425"/>
      <c r="U41" s="1425"/>
    </row>
    <row r="42" spans="3:21" s="15" customFormat="1" ht="13.5" customHeight="1">
      <c r="D42" s="20" t="s">
        <v>202</v>
      </c>
      <c r="E42" s="20" t="s">
        <v>202</v>
      </c>
      <c r="F42" s="11" t="s">
        <v>183</v>
      </c>
      <c r="G42" s="11" t="s">
        <v>196</v>
      </c>
      <c r="H42" s="20" t="s">
        <v>273</v>
      </c>
      <c r="I42" s="11" t="s">
        <v>423</v>
      </c>
      <c r="J42" s="113" t="s">
        <v>418</v>
      </c>
      <c r="K42" s="113" t="s">
        <v>461</v>
      </c>
      <c r="L42" s="113" t="s">
        <v>462</v>
      </c>
      <c r="M42" s="21" t="s">
        <v>185</v>
      </c>
      <c r="N42" s="21"/>
      <c r="O42" s="21" t="s">
        <v>1628</v>
      </c>
      <c r="P42" s="7" t="s">
        <v>186</v>
      </c>
      <c r="Q42" s="1425"/>
      <c r="R42" s="1425"/>
      <c r="S42" s="1425"/>
      <c r="T42" s="1425"/>
      <c r="U42" s="1425"/>
    </row>
    <row r="43" spans="3:21" s="15" customFormat="1" ht="13.5" customHeight="1">
      <c r="F43" s="20"/>
      <c r="G43" s="98"/>
      <c r="H43" s="20"/>
      <c r="I43" s="98"/>
      <c r="J43" s="113"/>
      <c r="K43" s="113"/>
      <c r="L43" s="113"/>
      <c r="M43" s="21"/>
      <c r="N43" s="21"/>
      <c r="O43" s="21"/>
      <c r="P43" s="7"/>
    </row>
    <row r="44" spans="3:21" s="33" customFormat="1" ht="13.9">
      <c r="C44" s="34" t="s">
        <v>3383</v>
      </c>
      <c r="D44" s="34"/>
    </row>
    <row r="45" spans="3:21" ht="13.5" customHeight="1"/>
    <row r="46" spans="3:21" s="33" customFormat="1" ht="14.25" customHeight="1">
      <c r="C46" s="12"/>
      <c r="D46" s="80" t="s">
        <v>414</v>
      </c>
      <c r="E46" s="81"/>
      <c r="F46" s="81"/>
      <c r="G46" s="81"/>
      <c r="H46" s="81"/>
      <c r="I46" s="81"/>
      <c r="J46" s="81"/>
      <c r="K46" s="81"/>
      <c r="L46" s="81"/>
      <c r="M46" s="81"/>
      <c r="N46" s="81"/>
      <c r="O46" s="81"/>
      <c r="P46" s="81"/>
    </row>
    <row r="47" spans="3:21" ht="13.5" customHeight="1"/>
    <row r="48" spans="3:21" ht="13.5" customHeight="1">
      <c r="C48" s="8"/>
      <c r="D48" s="20" t="s">
        <v>202</v>
      </c>
      <c r="E48" s="20" t="s">
        <v>202</v>
      </c>
      <c r="F48" s="20" t="s">
        <v>183</v>
      </c>
      <c r="G48" s="11" t="s">
        <v>196</v>
      </c>
      <c r="H48" s="20" t="s">
        <v>273</v>
      </c>
      <c r="I48" s="11" t="s">
        <v>3385</v>
      </c>
      <c r="J48" s="20" t="s">
        <v>418</v>
      </c>
      <c r="K48" s="20" t="s">
        <v>419</v>
      </c>
      <c r="L48" s="20" t="s">
        <v>420</v>
      </c>
      <c r="M48" s="21" t="s">
        <v>197</v>
      </c>
      <c r="N48" s="21" t="s">
        <v>3383</v>
      </c>
      <c r="O48" s="21"/>
      <c r="P48" s="7" t="s">
        <v>208</v>
      </c>
      <c r="Q48" s="1345"/>
      <c r="R48" s="1345"/>
      <c r="S48" s="1345"/>
      <c r="T48" s="1345"/>
      <c r="U48" s="1345"/>
    </row>
    <row r="49" spans="4:21" ht="13.5" customHeight="1">
      <c r="D49" s="20" t="s">
        <v>202</v>
      </c>
      <c r="E49" s="20" t="s">
        <v>202</v>
      </c>
      <c r="F49" s="20" t="s">
        <v>183</v>
      </c>
      <c r="G49" s="11" t="s">
        <v>196</v>
      </c>
      <c r="H49" s="20" t="s">
        <v>273</v>
      </c>
      <c r="I49" s="11" t="s">
        <v>3385</v>
      </c>
      <c r="J49" s="20" t="s">
        <v>418</v>
      </c>
      <c r="K49" s="20" t="s">
        <v>427</v>
      </c>
      <c r="L49" s="20" t="s">
        <v>428</v>
      </c>
      <c r="M49" s="21" t="s">
        <v>197</v>
      </c>
      <c r="N49" s="21" t="s">
        <v>3383</v>
      </c>
      <c r="O49" s="21"/>
      <c r="P49" s="7" t="s">
        <v>208</v>
      </c>
      <c r="Q49" s="1345"/>
      <c r="R49" s="1345"/>
      <c r="S49" s="1345"/>
      <c r="T49" s="1345"/>
      <c r="U49" s="1345"/>
    </row>
    <row r="50" spans="4:21" ht="13.5" customHeight="1">
      <c r="D50" s="20" t="s">
        <v>202</v>
      </c>
      <c r="E50" s="20" t="s">
        <v>202</v>
      </c>
      <c r="F50" s="20" t="s">
        <v>183</v>
      </c>
      <c r="G50" s="11" t="s">
        <v>196</v>
      </c>
      <c r="H50" s="20" t="s">
        <v>273</v>
      </c>
      <c r="I50" s="11" t="s">
        <v>3385</v>
      </c>
      <c r="J50" s="20" t="s">
        <v>418</v>
      </c>
      <c r="K50" s="20" t="s">
        <v>434</v>
      </c>
      <c r="L50" s="20" t="s">
        <v>435</v>
      </c>
      <c r="M50" s="21" t="s">
        <v>197</v>
      </c>
      <c r="N50" s="21" t="s">
        <v>3383</v>
      </c>
      <c r="O50" s="21"/>
      <c r="P50" s="7" t="s">
        <v>208</v>
      </c>
      <c r="Q50" s="1345"/>
      <c r="R50" s="1345"/>
      <c r="S50" s="1345"/>
      <c r="T50" s="1345"/>
      <c r="U50" s="1345"/>
    </row>
    <row r="51" spans="4:21" ht="13.5" customHeight="1">
      <c r="D51" s="20" t="s">
        <v>202</v>
      </c>
      <c r="E51" s="20" t="s">
        <v>202</v>
      </c>
      <c r="F51" s="20" t="s">
        <v>183</v>
      </c>
      <c r="G51" s="11" t="s">
        <v>196</v>
      </c>
      <c r="H51" s="20" t="s">
        <v>273</v>
      </c>
      <c r="I51" s="11" t="s">
        <v>3385</v>
      </c>
      <c r="J51" s="20" t="s">
        <v>418</v>
      </c>
      <c r="K51" s="20" t="s">
        <v>440</v>
      </c>
      <c r="L51" s="20" t="s">
        <v>441</v>
      </c>
      <c r="M51" s="21" t="s">
        <v>197</v>
      </c>
      <c r="N51" s="21" t="s">
        <v>3383</v>
      </c>
      <c r="O51" s="21"/>
      <c r="P51" s="7" t="s">
        <v>208</v>
      </c>
      <c r="Q51" s="1345"/>
      <c r="R51" s="1345"/>
      <c r="S51" s="1345"/>
      <c r="T51" s="1345"/>
      <c r="U51" s="1345"/>
    </row>
    <row r="52" spans="4:21" ht="13.5" customHeight="1">
      <c r="D52" s="20" t="s">
        <v>202</v>
      </c>
      <c r="E52" s="20" t="s">
        <v>202</v>
      </c>
      <c r="F52" s="20" t="s">
        <v>183</v>
      </c>
      <c r="G52" s="11" t="s">
        <v>196</v>
      </c>
      <c r="H52" s="20" t="s">
        <v>273</v>
      </c>
      <c r="I52" s="11" t="s">
        <v>3385</v>
      </c>
      <c r="J52" s="20" t="s">
        <v>418</v>
      </c>
      <c r="K52" s="20" t="s">
        <v>447</v>
      </c>
      <c r="L52" s="20" t="s">
        <v>448</v>
      </c>
      <c r="M52" s="21" t="s">
        <v>197</v>
      </c>
      <c r="N52" s="21" t="s">
        <v>3383</v>
      </c>
      <c r="O52" s="21"/>
      <c r="P52" s="7" t="s">
        <v>208</v>
      </c>
      <c r="Q52" s="1345"/>
      <c r="R52" s="1345"/>
      <c r="S52" s="1345"/>
      <c r="T52" s="1345"/>
      <c r="U52" s="1345"/>
    </row>
    <row r="53" spans="4:21" ht="13.5" customHeight="1">
      <c r="D53" s="20" t="s">
        <v>202</v>
      </c>
      <c r="E53" s="20" t="s">
        <v>202</v>
      </c>
      <c r="F53" s="20" t="s">
        <v>183</v>
      </c>
      <c r="G53" s="11" t="s">
        <v>196</v>
      </c>
      <c r="H53" s="20" t="s">
        <v>273</v>
      </c>
      <c r="I53" s="11" t="s">
        <v>3385</v>
      </c>
      <c r="J53" s="20" t="s">
        <v>418</v>
      </c>
      <c r="K53" s="20" t="s">
        <v>453</v>
      </c>
      <c r="L53" s="20" t="s">
        <v>454</v>
      </c>
      <c r="M53" s="21" t="s">
        <v>197</v>
      </c>
      <c r="N53" s="21" t="s">
        <v>3383</v>
      </c>
      <c r="O53" s="21"/>
      <c r="P53" s="7" t="s">
        <v>208</v>
      </c>
      <c r="Q53" s="1345"/>
      <c r="R53" s="1345"/>
      <c r="S53" s="1345"/>
      <c r="T53" s="1345"/>
      <c r="U53" s="1345"/>
    </row>
    <row r="54" spans="4:21" ht="13.5" customHeight="1">
      <c r="D54" s="20" t="s">
        <v>202</v>
      </c>
      <c r="E54" s="20" t="s">
        <v>202</v>
      </c>
      <c r="F54" s="20" t="s">
        <v>183</v>
      </c>
      <c r="G54" s="11" t="s">
        <v>196</v>
      </c>
      <c r="H54" s="20" t="s">
        <v>273</v>
      </c>
      <c r="I54" s="11" t="s">
        <v>3385</v>
      </c>
      <c r="J54" s="20" t="s">
        <v>418</v>
      </c>
      <c r="K54" s="20" t="s">
        <v>457</v>
      </c>
      <c r="L54" s="20" t="s">
        <v>458</v>
      </c>
      <c r="M54" s="21" t="s">
        <v>197</v>
      </c>
      <c r="N54" s="21" t="s">
        <v>3383</v>
      </c>
      <c r="O54" s="21"/>
      <c r="P54" s="7" t="s">
        <v>208</v>
      </c>
      <c r="Q54" s="1345"/>
      <c r="R54" s="1345"/>
      <c r="S54" s="1345"/>
      <c r="T54" s="1345"/>
      <c r="U54" s="1345"/>
    </row>
    <row r="55" spans="4:21" ht="13.5" customHeight="1">
      <c r="D55" s="20" t="s">
        <v>202</v>
      </c>
      <c r="E55" s="20" t="s">
        <v>202</v>
      </c>
      <c r="F55" s="20" t="s">
        <v>183</v>
      </c>
      <c r="G55" s="11" t="s">
        <v>196</v>
      </c>
      <c r="H55" s="20" t="s">
        <v>273</v>
      </c>
      <c r="I55" s="11" t="s">
        <v>3385</v>
      </c>
      <c r="J55" s="20" t="s">
        <v>418</v>
      </c>
      <c r="K55" s="20" t="s">
        <v>461</v>
      </c>
      <c r="L55" s="20" t="s">
        <v>462</v>
      </c>
      <c r="M55" s="21" t="s">
        <v>197</v>
      </c>
      <c r="N55" s="21" t="s">
        <v>3383</v>
      </c>
      <c r="O55" s="21"/>
      <c r="P55" s="7" t="s">
        <v>208</v>
      </c>
      <c r="Q55" s="1345"/>
      <c r="R55" s="1345"/>
      <c r="S55" s="1345"/>
      <c r="T55" s="1345"/>
      <c r="U55" s="1345"/>
    </row>
    <row r="56" spans="4:21" s="12" customFormat="1" ht="13.5" customHeight="1">
      <c r="D56" s="15"/>
      <c r="E56" s="15"/>
      <c r="F56" s="113"/>
      <c r="G56" s="98"/>
      <c r="H56" s="98"/>
      <c r="I56" s="98"/>
      <c r="J56" s="98"/>
      <c r="K56" s="98"/>
      <c r="L56" s="98"/>
      <c r="M56" s="22"/>
      <c r="N56" s="22"/>
      <c r="O56" s="22"/>
      <c r="P56" s="15"/>
    </row>
    <row r="57" spans="4:21" s="33" customFormat="1" ht="14.25" customHeight="1">
      <c r="D57" s="80" t="s">
        <v>423</v>
      </c>
      <c r="E57" s="81"/>
      <c r="F57" s="81"/>
      <c r="G57" s="81"/>
      <c r="H57" s="81"/>
      <c r="I57" s="81"/>
      <c r="J57" s="81"/>
      <c r="K57" s="81"/>
      <c r="L57" s="81"/>
      <c r="M57" s="81"/>
      <c r="N57" s="81"/>
      <c r="O57" s="81"/>
      <c r="P57" s="81"/>
    </row>
    <row r="58" spans="4:21" s="12" customFormat="1" ht="13.5" customHeight="1">
      <c r="D58" s="15"/>
      <c r="E58" s="15"/>
      <c r="F58" s="113"/>
      <c r="G58" s="98"/>
      <c r="H58" s="98"/>
      <c r="I58" s="98"/>
      <c r="J58" s="98"/>
      <c r="K58" s="98"/>
      <c r="L58" s="98"/>
      <c r="M58" s="22"/>
      <c r="N58" s="22"/>
      <c r="O58" s="22"/>
      <c r="P58" s="15"/>
    </row>
    <row r="59" spans="4:21" s="12" customFormat="1" ht="13.5" customHeight="1">
      <c r="D59" s="20" t="s">
        <v>202</v>
      </c>
      <c r="E59" s="20" t="s">
        <v>202</v>
      </c>
      <c r="F59" s="11" t="s">
        <v>183</v>
      </c>
      <c r="G59" s="11" t="s">
        <v>196</v>
      </c>
      <c r="H59" s="20" t="s">
        <v>273</v>
      </c>
      <c r="I59" s="11" t="s">
        <v>423</v>
      </c>
      <c r="J59" s="113" t="s">
        <v>418</v>
      </c>
      <c r="K59" s="113" t="s">
        <v>419</v>
      </c>
      <c r="L59" s="113" t="s">
        <v>420</v>
      </c>
      <c r="M59" s="21" t="s">
        <v>197</v>
      </c>
      <c r="N59" s="21" t="s">
        <v>3383</v>
      </c>
      <c r="O59" s="21"/>
      <c r="P59" s="7" t="s">
        <v>208</v>
      </c>
      <c r="Q59" s="1426"/>
      <c r="R59" s="1426"/>
      <c r="S59" s="1426"/>
      <c r="T59" s="1426"/>
      <c r="U59" s="1426"/>
    </row>
    <row r="60" spans="4:21" s="12" customFormat="1" ht="13.5" customHeight="1">
      <c r="D60" s="20" t="s">
        <v>202</v>
      </c>
      <c r="E60" s="20" t="s">
        <v>202</v>
      </c>
      <c r="F60" s="11" t="s">
        <v>183</v>
      </c>
      <c r="G60" s="11" t="s">
        <v>196</v>
      </c>
      <c r="H60" s="20" t="s">
        <v>273</v>
      </c>
      <c r="I60" s="11" t="s">
        <v>423</v>
      </c>
      <c r="J60" s="113" t="s">
        <v>418</v>
      </c>
      <c r="K60" s="113" t="s">
        <v>427</v>
      </c>
      <c r="L60" s="113" t="s">
        <v>428</v>
      </c>
      <c r="M60" s="21" t="s">
        <v>197</v>
      </c>
      <c r="N60" s="21" t="s">
        <v>3383</v>
      </c>
      <c r="O60" s="21"/>
      <c r="P60" s="7" t="s">
        <v>208</v>
      </c>
      <c r="Q60" s="1426"/>
      <c r="R60" s="1426"/>
      <c r="S60" s="1426"/>
      <c r="T60" s="1426"/>
      <c r="U60" s="1426"/>
    </row>
    <row r="61" spans="4:21" s="12" customFormat="1" ht="13.5" customHeight="1">
      <c r="D61" s="20" t="s">
        <v>202</v>
      </c>
      <c r="E61" s="20" t="s">
        <v>202</v>
      </c>
      <c r="F61" s="11" t="s">
        <v>183</v>
      </c>
      <c r="G61" s="11" t="s">
        <v>196</v>
      </c>
      <c r="H61" s="20" t="s">
        <v>273</v>
      </c>
      <c r="I61" s="11" t="s">
        <v>423</v>
      </c>
      <c r="J61" s="113" t="s">
        <v>418</v>
      </c>
      <c r="K61" s="113" t="s">
        <v>434</v>
      </c>
      <c r="L61" s="113" t="s">
        <v>435</v>
      </c>
      <c r="M61" s="21" t="s">
        <v>197</v>
      </c>
      <c r="N61" s="21" t="s">
        <v>3383</v>
      </c>
      <c r="O61" s="21"/>
      <c r="P61" s="7" t="s">
        <v>208</v>
      </c>
      <c r="Q61" s="1426"/>
      <c r="R61" s="1426"/>
      <c r="S61" s="1426"/>
      <c r="T61" s="1426"/>
      <c r="U61" s="1426"/>
    </row>
    <row r="62" spans="4:21" s="12" customFormat="1" ht="13.5" customHeight="1">
      <c r="D62" s="20" t="s">
        <v>202</v>
      </c>
      <c r="E62" s="20" t="s">
        <v>202</v>
      </c>
      <c r="F62" s="11" t="s">
        <v>183</v>
      </c>
      <c r="G62" s="11" t="s">
        <v>196</v>
      </c>
      <c r="H62" s="20" t="s">
        <v>273</v>
      </c>
      <c r="I62" s="11" t="s">
        <v>423</v>
      </c>
      <c r="J62" s="113" t="s">
        <v>418</v>
      </c>
      <c r="K62" s="113" t="s">
        <v>440</v>
      </c>
      <c r="L62" s="113" t="s">
        <v>441</v>
      </c>
      <c r="M62" s="21" t="s">
        <v>197</v>
      </c>
      <c r="N62" s="21" t="s">
        <v>3383</v>
      </c>
      <c r="O62" s="21"/>
      <c r="P62" s="7" t="s">
        <v>208</v>
      </c>
      <c r="Q62" s="1426"/>
      <c r="R62" s="1426"/>
      <c r="S62" s="1426"/>
      <c r="T62" s="1426"/>
      <c r="U62" s="1426"/>
    </row>
    <row r="63" spans="4:21" s="12" customFormat="1" ht="13.5" customHeight="1">
      <c r="D63" s="20" t="s">
        <v>202</v>
      </c>
      <c r="E63" s="20" t="s">
        <v>202</v>
      </c>
      <c r="F63" s="11" t="s">
        <v>183</v>
      </c>
      <c r="G63" s="11" t="s">
        <v>196</v>
      </c>
      <c r="H63" s="20" t="s">
        <v>273</v>
      </c>
      <c r="I63" s="11" t="s">
        <v>423</v>
      </c>
      <c r="J63" s="113" t="s">
        <v>418</v>
      </c>
      <c r="K63" s="113" t="s">
        <v>447</v>
      </c>
      <c r="L63" s="113" t="s">
        <v>448</v>
      </c>
      <c r="M63" s="21" t="s">
        <v>197</v>
      </c>
      <c r="N63" s="21" t="s">
        <v>3383</v>
      </c>
      <c r="O63" s="21"/>
      <c r="P63" s="7" t="s">
        <v>208</v>
      </c>
      <c r="Q63" s="1426"/>
      <c r="R63" s="1426"/>
      <c r="S63" s="1426"/>
      <c r="T63" s="1426"/>
      <c r="U63" s="1426"/>
    </row>
    <row r="64" spans="4:21" s="12" customFormat="1" ht="13.5" customHeight="1">
      <c r="D64" s="20" t="s">
        <v>202</v>
      </c>
      <c r="E64" s="20" t="s">
        <v>202</v>
      </c>
      <c r="F64" s="11" t="s">
        <v>183</v>
      </c>
      <c r="G64" s="11" t="s">
        <v>196</v>
      </c>
      <c r="H64" s="20" t="s">
        <v>273</v>
      </c>
      <c r="I64" s="11" t="s">
        <v>423</v>
      </c>
      <c r="J64" s="113" t="s">
        <v>418</v>
      </c>
      <c r="K64" s="113" t="s">
        <v>453</v>
      </c>
      <c r="L64" s="113" t="s">
        <v>454</v>
      </c>
      <c r="M64" s="21" t="s">
        <v>197</v>
      </c>
      <c r="N64" s="21" t="s">
        <v>3383</v>
      </c>
      <c r="O64" s="21"/>
      <c r="P64" s="7" t="s">
        <v>208</v>
      </c>
      <c r="Q64" s="1426"/>
      <c r="R64" s="1426"/>
      <c r="S64" s="1426"/>
      <c r="T64" s="1426"/>
      <c r="U64" s="1426"/>
    </row>
    <row r="65" spans="3:21" s="12" customFormat="1" ht="13.5" customHeight="1">
      <c r="D65" s="20" t="s">
        <v>202</v>
      </c>
      <c r="E65" s="20" t="s">
        <v>202</v>
      </c>
      <c r="F65" s="11" t="s">
        <v>183</v>
      </c>
      <c r="G65" s="11" t="s">
        <v>196</v>
      </c>
      <c r="H65" s="20" t="s">
        <v>273</v>
      </c>
      <c r="I65" s="11" t="s">
        <v>423</v>
      </c>
      <c r="J65" s="113" t="s">
        <v>418</v>
      </c>
      <c r="K65" s="113" t="s">
        <v>457</v>
      </c>
      <c r="L65" s="113" t="s">
        <v>458</v>
      </c>
      <c r="M65" s="21" t="s">
        <v>197</v>
      </c>
      <c r="N65" s="21" t="s">
        <v>3383</v>
      </c>
      <c r="O65" s="21"/>
      <c r="P65" s="7" t="s">
        <v>208</v>
      </c>
      <c r="Q65" s="1426"/>
      <c r="R65" s="1426"/>
      <c r="S65" s="1426"/>
      <c r="T65" s="1426"/>
      <c r="U65" s="1426"/>
    </row>
    <row r="66" spans="3:21" s="12" customFormat="1" ht="13.5" customHeight="1">
      <c r="D66" s="20" t="s">
        <v>202</v>
      </c>
      <c r="E66" s="20" t="s">
        <v>202</v>
      </c>
      <c r="F66" s="11" t="s">
        <v>183</v>
      </c>
      <c r="G66" s="11" t="s">
        <v>196</v>
      </c>
      <c r="H66" s="20" t="s">
        <v>273</v>
      </c>
      <c r="I66" s="11" t="s">
        <v>423</v>
      </c>
      <c r="J66" s="113" t="s">
        <v>418</v>
      </c>
      <c r="K66" s="113" t="s">
        <v>461</v>
      </c>
      <c r="L66" s="113" t="s">
        <v>462</v>
      </c>
      <c r="M66" s="21" t="s">
        <v>197</v>
      </c>
      <c r="N66" s="21" t="s">
        <v>3383</v>
      </c>
      <c r="O66" s="21"/>
      <c r="P66" s="7" t="s">
        <v>208</v>
      </c>
      <c r="Q66" s="1426"/>
      <c r="R66" s="1426"/>
      <c r="S66" s="1426"/>
      <c r="T66" s="1426"/>
      <c r="U66" s="1426"/>
    </row>
    <row r="67" spans="3:21" s="12" customFormat="1" ht="13.5" customHeight="1">
      <c r="F67" s="20"/>
      <c r="G67" s="98"/>
      <c r="H67" s="20"/>
      <c r="I67" s="98"/>
      <c r="J67" s="113"/>
      <c r="K67" s="113"/>
      <c r="L67" s="113"/>
      <c r="M67" s="22"/>
      <c r="N67" s="22"/>
      <c r="O67" s="22"/>
      <c r="P67" s="15"/>
    </row>
    <row r="68" spans="3:21" s="33" customFormat="1" ht="13.9">
      <c r="C68" s="34" t="s">
        <v>3384</v>
      </c>
      <c r="D68" s="34"/>
    </row>
    <row r="69" spans="3:21" ht="13.5" customHeight="1"/>
    <row r="70" spans="3:21" s="33" customFormat="1" ht="14.25" customHeight="1">
      <c r="C70" s="12"/>
      <c r="D70" s="80" t="s">
        <v>414</v>
      </c>
      <c r="E70" s="81"/>
      <c r="F70" s="81"/>
      <c r="G70" s="81"/>
      <c r="H70" s="81"/>
      <c r="I70" s="81"/>
      <c r="J70" s="81"/>
      <c r="K70" s="81"/>
      <c r="L70" s="81"/>
      <c r="M70" s="81"/>
      <c r="N70" s="81"/>
      <c r="O70" s="81"/>
      <c r="P70" s="81"/>
    </row>
    <row r="71" spans="3:21" ht="13.5" customHeight="1"/>
    <row r="72" spans="3:21" ht="13.5" customHeight="1">
      <c r="C72" s="8"/>
      <c r="D72" s="15" t="s">
        <v>202</v>
      </c>
      <c r="E72" s="15" t="s">
        <v>202</v>
      </c>
      <c r="F72" s="20" t="s">
        <v>183</v>
      </c>
      <c r="G72" s="11" t="s">
        <v>196</v>
      </c>
      <c r="H72" s="20" t="s">
        <v>422</v>
      </c>
      <c r="I72" s="11" t="s">
        <v>3385</v>
      </c>
      <c r="J72" s="26" t="s">
        <v>246</v>
      </c>
      <c r="K72" s="20" t="s">
        <v>447</v>
      </c>
      <c r="L72" s="98" t="s">
        <v>482</v>
      </c>
      <c r="M72" s="21" t="s">
        <v>197</v>
      </c>
      <c r="N72" s="21" t="s">
        <v>3384</v>
      </c>
      <c r="O72" s="21"/>
      <c r="P72" s="7" t="s">
        <v>208</v>
      </c>
      <c r="Q72" s="1345"/>
      <c r="R72" s="1345"/>
      <c r="S72" s="1345"/>
      <c r="T72" s="1345"/>
      <c r="U72" s="1345"/>
    </row>
    <row r="73" spans="3:21" ht="13.5" customHeight="1">
      <c r="C73" s="8"/>
      <c r="D73" s="15" t="s">
        <v>202</v>
      </c>
      <c r="E73" s="15" t="s">
        <v>202</v>
      </c>
      <c r="F73" s="20" t="s">
        <v>183</v>
      </c>
      <c r="G73" s="11" t="s">
        <v>196</v>
      </c>
      <c r="H73" s="20" t="s">
        <v>422</v>
      </c>
      <c r="I73" s="11" t="s">
        <v>3385</v>
      </c>
      <c r="J73" s="26" t="s">
        <v>246</v>
      </c>
      <c r="K73" s="20" t="s">
        <v>453</v>
      </c>
      <c r="L73" s="98" t="s">
        <v>3407</v>
      </c>
      <c r="M73" s="21" t="s">
        <v>197</v>
      </c>
      <c r="N73" s="21" t="s">
        <v>3384</v>
      </c>
      <c r="O73" s="21"/>
      <c r="P73" s="7" t="s">
        <v>208</v>
      </c>
      <c r="Q73" s="1345"/>
      <c r="R73" s="1345"/>
      <c r="S73" s="1345"/>
      <c r="T73" s="1345"/>
      <c r="U73" s="1345"/>
    </row>
    <row r="74" spans="3:21" ht="13.5" customHeight="1">
      <c r="C74" s="8"/>
      <c r="D74" s="15" t="s">
        <v>202</v>
      </c>
      <c r="E74" s="15" t="s">
        <v>202</v>
      </c>
      <c r="F74" s="20" t="s">
        <v>183</v>
      </c>
      <c r="G74" s="11" t="s">
        <v>196</v>
      </c>
      <c r="H74" s="20" t="s">
        <v>422</v>
      </c>
      <c r="I74" s="11" t="s">
        <v>3385</v>
      </c>
      <c r="J74" s="26" t="s">
        <v>246</v>
      </c>
      <c r="K74" s="20" t="s">
        <v>457</v>
      </c>
      <c r="L74" s="98" t="s">
        <v>3408</v>
      </c>
      <c r="M74" s="21" t="s">
        <v>197</v>
      </c>
      <c r="N74" s="21" t="s">
        <v>3384</v>
      </c>
      <c r="O74" s="21"/>
      <c r="P74" s="7" t="s">
        <v>208</v>
      </c>
      <c r="Q74" s="1345"/>
      <c r="R74" s="1345"/>
      <c r="S74" s="1345"/>
      <c r="T74" s="1345"/>
      <c r="U74" s="1345"/>
    </row>
    <row r="75" spans="3:21" ht="13.5" customHeight="1">
      <c r="D75" s="15"/>
      <c r="E75" s="15"/>
    </row>
    <row r="76" spans="3:21" s="33" customFormat="1" ht="14.25" customHeight="1">
      <c r="C76" s="12"/>
      <c r="D76" s="80" t="s">
        <v>423</v>
      </c>
      <c r="E76" s="81"/>
      <c r="F76" s="81"/>
      <c r="G76" s="81"/>
      <c r="H76" s="81"/>
      <c r="I76" s="81"/>
      <c r="J76" s="81"/>
      <c r="K76" s="81"/>
      <c r="L76" s="81"/>
      <c r="M76" s="81"/>
      <c r="N76" s="81"/>
      <c r="O76" s="81"/>
      <c r="P76" s="81"/>
    </row>
    <row r="77" spans="3:21" ht="13.5" customHeight="1">
      <c r="D77" s="15"/>
      <c r="E77" s="15"/>
    </row>
    <row r="78" spans="3:21" ht="13.5" customHeight="1">
      <c r="C78" s="8"/>
      <c r="D78" s="15" t="s">
        <v>202</v>
      </c>
      <c r="E78" s="15" t="s">
        <v>202</v>
      </c>
      <c r="F78" s="20" t="s">
        <v>183</v>
      </c>
      <c r="G78" s="11" t="s">
        <v>196</v>
      </c>
      <c r="H78" s="20" t="s">
        <v>422</v>
      </c>
      <c r="I78" s="11" t="s">
        <v>423</v>
      </c>
      <c r="J78" s="26" t="s">
        <v>246</v>
      </c>
      <c r="K78" s="20" t="s">
        <v>447</v>
      </c>
      <c r="L78" s="98" t="s">
        <v>482</v>
      </c>
      <c r="M78" s="21" t="s">
        <v>197</v>
      </c>
      <c r="N78" s="21" t="s">
        <v>3384</v>
      </c>
      <c r="O78" s="21"/>
      <c r="P78" s="7" t="s">
        <v>208</v>
      </c>
      <c r="Q78" s="1345"/>
      <c r="R78" s="1345"/>
      <c r="S78" s="1345"/>
      <c r="T78" s="1345"/>
      <c r="U78" s="1345"/>
    </row>
    <row r="79" spans="3:21" ht="13.5" customHeight="1">
      <c r="C79" s="8"/>
      <c r="D79" s="15" t="s">
        <v>202</v>
      </c>
      <c r="E79" s="15" t="s">
        <v>202</v>
      </c>
      <c r="F79" s="20" t="s">
        <v>183</v>
      </c>
      <c r="G79" s="11" t="s">
        <v>196</v>
      </c>
      <c r="H79" s="20" t="s">
        <v>422</v>
      </c>
      <c r="I79" s="11" t="s">
        <v>423</v>
      </c>
      <c r="J79" s="26" t="s">
        <v>246</v>
      </c>
      <c r="K79" s="20" t="s">
        <v>453</v>
      </c>
      <c r="L79" s="98" t="s">
        <v>3407</v>
      </c>
      <c r="M79" s="21" t="s">
        <v>197</v>
      </c>
      <c r="N79" s="21" t="s">
        <v>3384</v>
      </c>
      <c r="O79" s="21"/>
      <c r="P79" s="7" t="s">
        <v>208</v>
      </c>
      <c r="Q79" s="1345"/>
      <c r="R79" s="1345"/>
      <c r="S79" s="1345"/>
      <c r="T79" s="1345"/>
      <c r="U79" s="1345"/>
    </row>
    <row r="80" spans="3:21" ht="13.5" customHeight="1">
      <c r="C80" s="8"/>
      <c r="D80" s="15" t="s">
        <v>202</v>
      </c>
      <c r="E80" s="15" t="s">
        <v>202</v>
      </c>
      <c r="F80" s="20" t="s">
        <v>183</v>
      </c>
      <c r="G80" s="11" t="s">
        <v>196</v>
      </c>
      <c r="H80" s="20" t="s">
        <v>422</v>
      </c>
      <c r="I80" s="11" t="s">
        <v>423</v>
      </c>
      <c r="J80" s="26" t="s">
        <v>246</v>
      </c>
      <c r="K80" s="20" t="s">
        <v>457</v>
      </c>
      <c r="L80" s="98" t="s">
        <v>3408</v>
      </c>
      <c r="M80" s="21" t="s">
        <v>197</v>
      </c>
      <c r="N80" s="21" t="s">
        <v>3384</v>
      </c>
      <c r="O80" s="21"/>
      <c r="P80" s="7" t="s">
        <v>208</v>
      </c>
      <c r="Q80" s="1345"/>
      <c r="R80" s="1345"/>
      <c r="S80" s="1345"/>
      <c r="T80" s="1345"/>
      <c r="U80" s="1345"/>
    </row>
    <row r="82" spans="2:16384" s="27" customFormat="1" ht="17.649999999999999">
      <c r="B82" s="28" t="s">
        <v>3391</v>
      </c>
    </row>
    <row r="83" spans="2:16384" ht="13.5" customHeight="1"/>
    <row r="84" spans="2:16384" s="33" customFormat="1" ht="14.25" customHeight="1">
      <c r="B84" s="12"/>
      <c r="C84" s="12"/>
      <c r="D84" s="80" t="s">
        <v>3392</v>
      </c>
      <c r="E84" s="81"/>
      <c r="F84" s="81"/>
      <c r="G84" s="81"/>
      <c r="H84" s="81"/>
      <c r="I84" s="81"/>
      <c r="J84" s="81"/>
      <c r="K84" s="81"/>
      <c r="L84" s="81"/>
      <c r="M84" s="81"/>
      <c r="N84" s="81"/>
      <c r="O84" s="81"/>
      <c r="P84" s="81"/>
      <c r="Q84" s="81"/>
      <c r="R84" s="81"/>
      <c r="S84" s="81"/>
      <c r="T84" s="81"/>
      <c r="U84" s="81"/>
      <c r="V84" s="81"/>
      <c r="W84" s="81"/>
      <c r="X84" s="81"/>
      <c r="Y84" s="81"/>
      <c r="Z84" s="81"/>
      <c r="AA84" s="81"/>
    </row>
    <row r="85" spans="2:16384" ht="13.5" customHeight="1"/>
    <row r="86" spans="2:16384" ht="13.5" customHeight="1">
      <c r="B86" s="8"/>
      <c r="C86" s="8"/>
      <c r="D86" s="20"/>
      <c r="E86" s="20"/>
      <c r="F86" s="20" t="s">
        <v>183</v>
      </c>
      <c r="G86" s="7" t="s">
        <v>196</v>
      </c>
      <c r="H86" s="20"/>
      <c r="I86" s="7" t="s">
        <v>3409</v>
      </c>
      <c r="J86" s="20"/>
      <c r="K86" s="102"/>
      <c r="L86" s="20"/>
      <c r="M86" s="21" t="s">
        <v>223</v>
      </c>
      <c r="N86" s="21" t="s">
        <v>3394</v>
      </c>
      <c r="O86" s="21"/>
      <c r="P86" s="7" t="s">
        <v>208</v>
      </c>
      <c r="Q86" s="1345"/>
      <c r="R86" s="1345"/>
      <c r="S86" s="1345"/>
      <c r="T86" s="1345"/>
      <c r="U86" s="1345"/>
    </row>
    <row r="87" spans="2:16384" ht="13.5" customHeight="1">
      <c r="D87" s="15"/>
      <c r="E87" s="15"/>
      <c r="I87" s="83"/>
      <c r="K87" s="92"/>
    </row>
    <row r="88" spans="2:16384" s="33" customFormat="1" ht="14.25" customHeight="1">
      <c r="B88" s="12"/>
      <c r="C88" s="12"/>
      <c r="D88" s="80" t="s">
        <v>3395</v>
      </c>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c r="IW88" s="81"/>
      <c r="IX88" s="81"/>
      <c r="IY88" s="81"/>
      <c r="IZ88" s="81"/>
      <c r="JA88" s="81"/>
      <c r="JB88" s="81"/>
      <c r="JC88" s="81"/>
      <c r="JD88" s="81"/>
      <c r="JE88" s="81"/>
      <c r="JF88" s="81"/>
      <c r="JG88" s="81"/>
      <c r="JH88" s="81"/>
      <c r="JI88" s="81"/>
      <c r="JJ88" s="81"/>
      <c r="JK88" s="81"/>
      <c r="JL88" s="81"/>
      <c r="JM88" s="81"/>
      <c r="JN88" s="81"/>
      <c r="JO88" s="81"/>
      <c r="JP88" s="81"/>
      <c r="JQ88" s="81"/>
      <c r="JR88" s="81"/>
      <c r="JS88" s="81"/>
      <c r="JT88" s="81"/>
      <c r="JU88" s="81"/>
      <c r="JV88" s="81"/>
      <c r="JW88" s="81"/>
      <c r="JX88" s="81"/>
      <c r="JY88" s="81"/>
      <c r="JZ88" s="81"/>
      <c r="KA88" s="81"/>
      <c r="KB88" s="81"/>
      <c r="KC88" s="81"/>
      <c r="KD88" s="81"/>
      <c r="KE88" s="81"/>
      <c r="KF88" s="81"/>
      <c r="KG88" s="81"/>
      <c r="KH88" s="81"/>
      <c r="KI88" s="81"/>
      <c r="KJ88" s="81"/>
      <c r="KK88" s="81"/>
      <c r="KL88" s="81"/>
      <c r="KM88" s="81"/>
      <c r="KN88" s="81"/>
      <c r="KO88" s="81"/>
      <c r="KP88" s="81"/>
      <c r="KQ88" s="81"/>
      <c r="KR88" s="81"/>
      <c r="KS88" s="81"/>
      <c r="KT88" s="81"/>
      <c r="KU88" s="81"/>
      <c r="KV88" s="81"/>
      <c r="KW88" s="81"/>
      <c r="KX88" s="81"/>
      <c r="KY88" s="81"/>
      <c r="KZ88" s="81"/>
      <c r="LA88" s="81"/>
      <c r="LB88" s="81"/>
      <c r="LC88" s="81"/>
      <c r="LD88" s="81"/>
      <c r="LE88" s="81"/>
      <c r="LF88" s="81"/>
      <c r="LG88" s="81"/>
      <c r="LH88" s="81"/>
      <c r="LI88" s="81"/>
      <c r="LJ88" s="81"/>
      <c r="LK88" s="81"/>
      <c r="LL88" s="81"/>
      <c r="LM88" s="81"/>
      <c r="LN88" s="81"/>
      <c r="LO88" s="81"/>
      <c r="LP88" s="81"/>
      <c r="LQ88" s="81"/>
      <c r="LR88" s="81"/>
      <c r="LS88" s="81"/>
      <c r="LT88" s="81"/>
      <c r="LU88" s="81"/>
      <c r="LV88" s="81"/>
      <c r="LW88" s="81"/>
      <c r="LX88" s="81"/>
      <c r="LY88" s="81"/>
      <c r="LZ88" s="81"/>
      <c r="MA88" s="81"/>
      <c r="MB88" s="81"/>
      <c r="MC88" s="81"/>
      <c r="MD88" s="81"/>
      <c r="ME88" s="81"/>
      <c r="MF88" s="81"/>
      <c r="MG88" s="81"/>
      <c r="MH88" s="81"/>
      <c r="MI88" s="81"/>
      <c r="MJ88" s="81"/>
      <c r="MK88" s="81"/>
      <c r="ML88" s="81"/>
      <c r="MM88" s="81"/>
      <c r="MN88" s="81"/>
      <c r="MO88" s="81"/>
      <c r="MP88" s="81"/>
      <c r="MQ88" s="81"/>
      <c r="MR88" s="81"/>
      <c r="MS88" s="81"/>
      <c r="MT88" s="81"/>
      <c r="MU88" s="81"/>
      <c r="MV88" s="81"/>
      <c r="MW88" s="81"/>
      <c r="MX88" s="81"/>
      <c r="MY88" s="81"/>
      <c r="MZ88" s="81"/>
      <c r="NA88" s="81"/>
      <c r="NB88" s="81"/>
      <c r="NC88" s="81"/>
      <c r="ND88" s="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c r="SB88" s="81"/>
      <c r="SC88" s="81"/>
      <c r="SD88" s="81"/>
      <c r="SE88" s="81"/>
      <c r="SF88" s="81"/>
      <c r="SG88" s="81"/>
      <c r="SH88" s="81"/>
      <c r="SI88" s="81"/>
      <c r="SJ88" s="81"/>
      <c r="SK88" s="81"/>
      <c r="SL88" s="81"/>
      <c r="SM88" s="81"/>
      <c r="SN88" s="81"/>
      <c r="SO88" s="81"/>
      <c r="SP88" s="81"/>
      <c r="SQ88" s="81"/>
      <c r="SR88" s="81"/>
      <c r="SS88" s="81"/>
      <c r="ST88" s="81"/>
      <c r="SU88" s="81"/>
      <c r="SV88" s="81"/>
      <c r="SW88" s="81"/>
      <c r="SX88" s="81"/>
      <c r="SY88" s="81"/>
      <c r="SZ88" s="81"/>
      <c r="TA88" s="81"/>
      <c r="TB88" s="81"/>
      <c r="TC88" s="81"/>
      <c r="TD88" s="81"/>
      <c r="TE88" s="81"/>
      <c r="TF88" s="81"/>
      <c r="TG88" s="81"/>
      <c r="TH88" s="81"/>
      <c r="TI88" s="81"/>
      <c r="TJ88" s="81"/>
      <c r="TK88" s="81"/>
      <c r="TL88" s="81"/>
      <c r="TM88" s="81"/>
      <c r="TN88" s="81"/>
      <c r="TO88" s="81"/>
      <c r="TP88" s="81"/>
      <c r="TQ88" s="81"/>
      <c r="TR88" s="81"/>
      <c r="TS88" s="81"/>
      <c r="TT88" s="81"/>
      <c r="TU88" s="81"/>
      <c r="TV88" s="81"/>
      <c r="TW88" s="81"/>
      <c r="TX88" s="81"/>
      <c r="TY88" s="81"/>
      <c r="TZ88" s="81"/>
      <c r="UA88" s="81"/>
      <c r="UB88" s="81"/>
      <c r="UC88" s="81"/>
      <c r="UD88" s="81"/>
      <c r="UE88" s="81"/>
      <c r="UF88" s="81"/>
      <c r="UG88" s="81"/>
      <c r="UH88" s="81"/>
      <c r="UI88" s="81"/>
      <c r="UJ88" s="81"/>
      <c r="UK88" s="81"/>
      <c r="UL88" s="81"/>
      <c r="UM88" s="81"/>
      <c r="UN88" s="81"/>
      <c r="UO88" s="81"/>
      <c r="UP88" s="81"/>
      <c r="UQ88" s="81"/>
      <c r="UR88" s="81"/>
      <c r="US88" s="81"/>
      <c r="UT88" s="81"/>
      <c r="UU88" s="81"/>
      <c r="UV88" s="81"/>
      <c r="UW88" s="81"/>
      <c r="UX88" s="81"/>
      <c r="UY88" s="81"/>
      <c r="UZ88" s="81"/>
      <c r="VA88" s="81"/>
      <c r="VB88" s="81"/>
      <c r="VC88" s="81"/>
      <c r="VD88" s="81"/>
      <c r="VE88" s="81"/>
      <c r="VF88" s="81"/>
      <c r="VG88" s="81"/>
      <c r="VH88" s="81"/>
      <c r="VI88" s="81"/>
      <c r="VJ88" s="81"/>
      <c r="VK88" s="81"/>
      <c r="VL88" s="81"/>
      <c r="VM88" s="81"/>
      <c r="VN88" s="81"/>
      <c r="VO88" s="81"/>
      <c r="VP88" s="81"/>
      <c r="VQ88" s="81"/>
      <c r="VR88" s="81"/>
      <c r="VS88" s="81"/>
      <c r="VT88" s="81"/>
      <c r="VU88" s="81"/>
      <c r="VV88" s="81"/>
      <c r="VW88" s="81"/>
      <c r="VX88" s="81"/>
      <c r="VY88" s="81"/>
      <c r="VZ88" s="81"/>
      <c r="WA88" s="81"/>
      <c r="WB88" s="81"/>
      <c r="WC88" s="81"/>
      <c r="WD88" s="81"/>
      <c r="WE88" s="81"/>
      <c r="WF88" s="81"/>
      <c r="WG88" s="81"/>
      <c r="WH88" s="81"/>
      <c r="WI88" s="81"/>
      <c r="WJ88" s="81"/>
      <c r="WK88" s="81"/>
      <c r="WL88" s="81"/>
      <c r="WM88" s="81"/>
      <c r="WN88" s="81"/>
      <c r="WO88" s="81"/>
      <c r="WP88" s="81"/>
      <c r="WQ88" s="81"/>
      <c r="WR88" s="81"/>
      <c r="WS88" s="81"/>
      <c r="WT88" s="81"/>
      <c r="WU88" s="81"/>
      <c r="WV88" s="81"/>
      <c r="WW88" s="81"/>
      <c r="WX88" s="81"/>
      <c r="WY88" s="81"/>
      <c r="WZ88" s="81"/>
      <c r="XA88" s="81"/>
      <c r="XB88" s="81"/>
      <c r="XC88" s="81"/>
      <c r="XD88" s="81"/>
      <c r="XE88" s="81"/>
      <c r="XF88" s="81"/>
      <c r="XG88" s="81"/>
      <c r="XH88" s="81"/>
      <c r="XI88" s="81"/>
      <c r="XJ88" s="81"/>
      <c r="XK88" s="81"/>
      <c r="XL88" s="81"/>
      <c r="XM88" s="81"/>
      <c r="XN88" s="81"/>
      <c r="XO88" s="81"/>
      <c r="XP88" s="81"/>
      <c r="XQ88" s="81"/>
      <c r="XR88" s="81"/>
      <c r="XS88" s="81"/>
      <c r="XT88" s="81"/>
      <c r="XU88" s="81"/>
      <c r="XV88" s="81"/>
      <c r="XW88" s="81"/>
      <c r="XX88" s="81"/>
      <c r="XY88" s="81"/>
      <c r="XZ88" s="81"/>
      <c r="YA88" s="81"/>
      <c r="YB88" s="81"/>
      <c r="YC88" s="81"/>
      <c r="YD88" s="81"/>
      <c r="YE88" s="81"/>
      <c r="YF88" s="81"/>
      <c r="YG88" s="81"/>
      <c r="YH88" s="81"/>
      <c r="YI88" s="81"/>
      <c r="YJ88" s="81"/>
      <c r="YK88" s="81"/>
      <c r="YL88" s="81"/>
      <c r="YM88" s="81"/>
      <c r="YN88" s="81"/>
      <c r="YO88" s="81"/>
      <c r="YP88" s="81"/>
      <c r="YQ88" s="81"/>
      <c r="YR88" s="81"/>
      <c r="YS88" s="81"/>
      <c r="YT88" s="81"/>
      <c r="YU88" s="81"/>
      <c r="YV88" s="81"/>
      <c r="YW88" s="81"/>
      <c r="YX88" s="81"/>
      <c r="YY88" s="81"/>
      <c r="YZ88" s="81"/>
      <c r="ZA88" s="81"/>
      <c r="ZB88" s="81"/>
      <c r="ZC88" s="81"/>
      <c r="ZD88" s="81"/>
      <c r="ZE88" s="81"/>
      <c r="ZF88" s="81"/>
      <c r="ZG88" s="81"/>
      <c r="ZH88" s="81"/>
      <c r="ZI88" s="81"/>
      <c r="ZJ88" s="81"/>
      <c r="ZK88" s="81"/>
      <c r="ZL88" s="81"/>
      <c r="ZM88" s="81"/>
      <c r="ZN88" s="81"/>
      <c r="ZO88" s="81"/>
      <c r="ZP88" s="81"/>
      <c r="ZQ88" s="81"/>
      <c r="ZR88" s="81"/>
      <c r="ZS88" s="81"/>
      <c r="ZT88" s="81"/>
      <c r="ZU88" s="81"/>
      <c r="ZV88" s="81"/>
      <c r="ZW88" s="81"/>
      <c r="ZX88" s="81"/>
      <c r="ZY88" s="81"/>
      <c r="ZZ88" s="81"/>
      <c r="AAA88" s="81"/>
      <c r="AAB88" s="81"/>
      <c r="AAC88" s="81"/>
      <c r="AAD88" s="81"/>
      <c r="AAE88" s="81"/>
      <c r="AAF88" s="81"/>
      <c r="AAG88" s="81"/>
      <c r="AAH88" s="81"/>
      <c r="AAI88" s="81"/>
      <c r="AAJ88" s="81"/>
      <c r="AAK88" s="81"/>
      <c r="AAL88" s="81"/>
      <c r="AAM88" s="81"/>
      <c r="AAN88" s="81"/>
      <c r="AAO88" s="81"/>
      <c r="AAP88" s="81"/>
      <c r="AAQ88" s="81"/>
      <c r="AAR88" s="81"/>
      <c r="AAS88" s="81"/>
      <c r="AAT88" s="81"/>
      <c r="AAU88" s="81"/>
      <c r="AAV88" s="81"/>
      <c r="AAW88" s="81"/>
      <c r="AAX88" s="81"/>
      <c r="AAY88" s="81"/>
      <c r="AAZ88" s="81"/>
      <c r="ABA88" s="81"/>
      <c r="ABB88" s="81"/>
      <c r="ABC88" s="81"/>
      <c r="ABD88" s="81"/>
      <c r="ABE88" s="81"/>
      <c r="ABF88" s="81"/>
      <c r="ABG88" s="81"/>
      <c r="ABH88" s="81"/>
      <c r="ABI88" s="81"/>
      <c r="ABJ88" s="81"/>
      <c r="ABK88" s="81"/>
      <c r="ABL88" s="81"/>
      <c r="ABM88" s="81"/>
      <c r="ABN88" s="81"/>
      <c r="ABO88" s="81"/>
      <c r="ABP88" s="81"/>
      <c r="ABQ88" s="81"/>
      <c r="ABR88" s="81"/>
      <c r="ABS88" s="81"/>
      <c r="ABT88" s="81"/>
      <c r="ABU88" s="81"/>
      <c r="ABV88" s="81"/>
      <c r="ABW88" s="81"/>
      <c r="ABX88" s="81"/>
      <c r="ABY88" s="81"/>
      <c r="ABZ88" s="81"/>
      <c r="ACA88" s="81"/>
      <c r="ACB88" s="81"/>
      <c r="ACC88" s="81"/>
      <c r="ACD88" s="81"/>
      <c r="ACE88" s="81"/>
      <c r="ACF88" s="81"/>
      <c r="ACG88" s="81"/>
      <c r="ACH88" s="81"/>
      <c r="ACI88" s="81"/>
      <c r="ACJ88" s="81"/>
      <c r="ACK88" s="81"/>
      <c r="ACL88" s="81"/>
      <c r="ACM88" s="81"/>
      <c r="ACN88" s="81"/>
      <c r="ACO88" s="81"/>
      <c r="ACP88" s="81"/>
      <c r="ACQ88" s="81"/>
      <c r="ACR88" s="81"/>
      <c r="ACS88" s="81"/>
      <c r="ACT88" s="81"/>
      <c r="ACU88" s="81"/>
      <c r="ACV88" s="81"/>
      <c r="ACW88" s="81"/>
      <c r="ACX88" s="81"/>
      <c r="ACY88" s="81"/>
      <c r="ACZ88" s="81"/>
      <c r="ADA88" s="81"/>
      <c r="ADB88" s="81"/>
      <c r="ADC88" s="81"/>
      <c r="ADD88" s="81"/>
      <c r="ADE88" s="81"/>
      <c r="ADF88" s="81"/>
      <c r="ADG88" s="81"/>
      <c r="ADH88" s="81"/>
      <c r="ADI88" s="81"/>
      <c r="ADJ88" s="81"/>
      <c r="ADK88" s="81"/>
      <c r="ADL88" s="81"/>
      <c r="ADM88" s="81"/>
      <c r="ADN88" s="81"/>
      <c r="ADO88" s="81"/>
      <c r="ADP88" s="81"/>
      <c r="ADQ88" s="81"/>
      <c r="ADR88" s="81"/>
      <c r="ADS88" s="81"/>
      <c r="ADT88" s="81"/>
      <c r="ADU88" s="81"/>
      <c r="ADV88" s="81"/>
      <c r="ADW88" s="81"/>
      <c r="ADX88" s="81"/>
      <c r="ADY88" s="81"/>
      <c r="ADZ88" s="81"/>
      <c r="AEA88" s="81"/>
      <c r="AEB88" s="81"/>
      <c r="AEC88" s="81"/>
      <c r="AED88" s="81"/>
      <c r="AEE88" s="81"/>
      <c r="AEF88" s="81"/>
      <c r="AEG88" s="81"/>
      <c r="AEH88" s="81"/>
      <c r="AEI88" s="81"/>
      <c r="AEJ88" s="81"/>
      <c r="AEK88" s="81"/>
      <c r="AEL88" s="81"/>
      <c r="AEM88" s="81"/>
      <c r="AEN88" s="81"/>
      <c r="AEO88" s="81"/>
      <c r="AEP88" s="81"/>
      <c r="AEQ88" s="81"/>
      <c r="AER88" s="81"/>
      <c r="AES88" s="81"/>
      <c r="AET88" s="81"/>
      <c r="AEU88" s="81"/>
      <c r="AEV88" s="81"/>
      <c r="AEW88" s="81"/>
      <c r="AEX88" s="81"/>
      <c r="AEY88" s="81"/>
      <c r="AEZ88" s="81"/>
      <c r="AFA88" s="81"/>
      <c r="AFB88" s="81"/>
      <c r="AFC88" s="81"/>
      <c r="AFD88" s="81"/>
      <c r="AFE88" s="81"/>
      <c r="AFF88" s="81"/>
      <c r="AFG88" s="81"/>
      <c r="AFH88" s="81"/>
      <c r="AFI88" s="81"/>
      <c r="AFJ88" s="81"/>
      <c r="AFK88" s="81"/>
      <c r="AFL88" s="81"/>
      <c r="AFM88" s="81"/>
      <c r="AFN88" s="81"/>
      <c r="AFO88" s="81"/>
      <c r="AFP88" s="81"/>
      <c r="AFQ88" s="81"/>
      <c r="AFR88" s="81"/>
      <c r="AFS88" s="81"/>
      <c r="AFT88" s="81"/>
      <c r="AFU88" s="81"/>
      <c r="AFV88" s="81"/>
      <c r="AFW88" s="81"/>
      <c r="AFX88" s="81"/>
      <c r="AFY88" s="81"/>
      <c r="AFZ88" s="81"/>
      <c r="AGA88" s="81"/>
      <c r="AGB88" s="81"/>
      <c r="AGC88" s="81"/>
      <c r="AGD88" s="81"/>
      <c r="AGE88" s="81"/>
      <c r="AGF88" s="81"/>
      <c r="AGG88" s="81"/>
      <c r="AGH88" s="81"/>
      <c r="AGI88" s="81"/>
      <c r="AGJ88" s="81"/>
      <c r="AGK88" s="81"/>
      <c r="AGL88" s="81"/>
      <c r="AGM88" s="81"/>
      <c r="AGN88" s="81"/>
      <c r="AGO88" s="81"/>
      <c r="AGP88" s="81"/>
      <c r="AGQ88" s="81"/>
      <c r="AGR88" s="81"/>
      <c r="AGS88" s="81"/>
      <c r="AGT88" s="81"/>
      <c r="AGU88" s="81"/>
      <c r="AGV88" s="81"/>
      <c r="AGW88" s="81"/>
      <c r="AGX88" s="81"/>
      <c r="AGY88" s="81"/>
      <c r="AGZ88" s="81"/>
      <c r="AHA88" s="81"/>
      <c r="AHB88" s="81"/>
      <c r="AHC88" s="81"/>
      <c r="AHD88" s="81"/>
      <c r="AHE88" s="81"/>
      <c r="AHF88" s="81"/>
      <c r="AHG88" s="81"/>
      <c r="AHH88" s="81"/>
      <c r="AHI88" s="81"/>
      <c r="AHJ88" s="81"/>
      <c r="AHK88" s="81"/>
      <c r="AHL88" s="81"/>
      <c r="AHM88" s="81"/>
      <c r="AHN88" s="81"/>
      <c r="AHO88" s="81"/>
      <c r="AHP88" s="81"/>
      <c r="AHQ88" s="81"/>
      <c r="AHR88" s="81"/>
      <c r="AHS88" s="81"/>
      <c r="AHT88" s="81"/>
      <c r="AHU88" s="81"/>
      <c r="AHV88" s="81"/>
      <c r="AHW88" s="81"/>
      <c r="AHX88" s="81"/>
      <c r="AHY88" s="81"/>
      <c r="AHZ88" s="81"/>
      <c r="AIA88" s="81"/>
      <c r="AIB88" s="81"/>
      <c r="AIC88" s="81"/>
      <c r="AID88" s="81"/>
      <c r="AIE88" s="81"/>
      <c r="AIF88" s="81"/>
      <c r="AIG88" s="81"/>
      <c r="AIH88" s="81"/>
      <c r="AII88" s="81"/>
      <c r="AIJ88" s="81"/>
      <c r="AIK88" s="81"/>
      <c r="AIL88" s="81"/>
      <c r="AIM88" s="81"/>
      <c r="AIN88" s="81"/>
      <c r="AIO88" s="81"/>
      <c r="AIP88" s="81"/>
      <c r="AIQ88" s="81"/>
      <c r="AIR88" s="81"/>
      <c r="AIS88" s="81"/>
      <c r="AIT88" s="81"/>
      <c r="AIU88" s="81"/>
      <c r="AIV88" s="81"/>
      <c r="AIW88" s="81"/>
      <c r="AIX88" s="81"/>
      <c r="AIY88" s="81"/>
      <c r="AIZ88" s="81"/>
      <c r="AJA88" s="81"/>
      <c r="AJB88" s="81"/>
      <c r="AJC88" s="81"/>
      <c r="AJD88" s="81"/>
      <c r="AJE88" s="81"/>
      <c r="AJF88" s="81"/>
      <c r="AJG88" s="81"/>
      <c r="AJH88" s="81"/>
      <c r="AJI88" s="81"/>
      <c r="AJJ88" s="81"/>
      <c r="AJK88" s="81"/>
      <c r="AJL88" s="81"/>
      <c r="AJM88" s="81"/>
      <c r="AJN88" s="81"/>
      <c r="AJO88" s="81"/>
      <c r="AJP88" s="81"/>
      <c r="AJQ88" s="81"/>
      <c r="AJR88" s="81"/>
      <c r="AJS88" s="81"/>
      <c r="AJT88" s="81"/>
      <c r="AJU88" s="81"/>
      <c r="AJV88" s="81"/>
      <c r="AJW88" s="81"/>
      <c r="AJX88" s="81"/>
      <c r="AJY88" s="81"/>
      <c r="AJZ88" s="81"/>
      <c r="AKA88" s="81"/>
      <c r="AKB88" s="81"/>
      <c r="AKC88" s="81"/>
      <c r="AKD88" s="81"/>
      <c r="AKE88" s="81"/>
      <c r="AKF88" s="81"/>
      <c r="AKG88" s="81"/>
      <c r="AKH88" s="81"/>
      <c r="AKI88" s="81"/>
      <c r="AKJ88" s="81"/>
      <c r="AKK88" s="81"/>
      <c r="AKL88" s="81"/>
      <c r="AKM88" s="81"/>
      <c r="AKN88" s="81"/>
      <c r="AKO88" s="81"/>
      <c r="AKP88" s="81"/>
      <c r="AKQ88" s="81"/>
      <c r="AKR88" s="81"/>
      <c r="AKS88" s="81"/>
      <c r="AKT88" s="81"/>
      <c r="AKU88" s="81"/>
      <c r="AKV88" s="81"/>
      <c r="AKW88" s="81"/>
      <c r="AKX88" s="81"/>
      <c r="AKY88" s="81"/>
      <c r="AKZ88" s="81"/>
      <c r="ALA88" s="81"/>
      <c r="ALB88" s="81"/>
      <c r="ALC88" s="81"/>
      <c r="ALD88" s="81"/>
      <c r="ALE88" s="81"/>
      <c r="ALF88" s="81"/>
      <c r="ALG88" s="81"/>
      <c r="ALH88" s="81"/>
      <c r="ALI88" s="81"/>
      <c r="ALJ88" s="81"/>
      <c r="ALK88" s="81"/>
      <c r="ALL88" s="81"/>
      <c r="ALM88" s="81"/>
      <c r="ALN88" s="81"/>
      <c r="ALO88" s="81"/>
      <c r="ALP88" s="81"/>
      <c r="ALQ88" s="81"/>
      <c r="ALR88" s="81"/>
      <c r="ALS88" s="81"/>
      <c r="ALT88" s="81"/>
      <c r="ALU88" s="81"/>
      <c r="ALV88" s="81"/>
      <c r="ALW88" s="81"/>
      <c r="ALX88" s="81"/>
      <c r="ALY88" s="81"/>
      <c r="ALZ88" s="81"/>
      <c r="AMA88" s="81"/>
      <c r="AMB88" s="81"/>
      <c r="AMC88" s="81"/>
      <c r="AMD88" s="81"/>
      <c r="AME88" s="81"/>
      <c r="AMF88" s="81"/>
      <c r="AMG88" s="81"/>
      <c r="AMH88" s="81"/>
      <c r="AMI88" s="81"/>
      <c r="AMJ88" s="81"/>
      <c r="AMK88" s="81"/>
      <c r="AML88" s="81"/>
      <c r="AMM88" s="81"/>
      <c r="AMN88" s="81"/>
      <c r="AMO88" s="81"/>
      <c r="AMP88" s="81"/>
      <c r="AMQ88" s="81"/>
      <c r="AMR88" s="81"/>
      <c r="AMS88" s="81"/>
      <c r="AMT88" s="81"/>
      <c r="AMU88" s="81"/>
      <c r="AMV88" s="81"/>
      <c r="AMW88" s="81"/>
      <c r="AMX88" s="81"/>
      <c r="AMY88" s="81"/>
      <c r="AMZ88" s="81"/>
      <c r="ANA88" s="81"/>
      <c r="ANB88" s="81"/>
      <c r="ANC88" s="81"/>
      <c r="AND88" s="81"/>
      <c r="ANE88" s="81"/>
      <c r="ANF88" s="81"/>
      <c r="ANG88" s="81"/>
      <c r="ANH88" s="81"/>
      <c r="ANI88" s="81"/>
      <c r="ANJ88" s="81"/>
      <c r="ANK88" s="81"/>
      <c r="ANL88" s="81"/>
      <c r="ANM88" s="81"/>
      <c r="ANN88" s="81"/>
      <c r="ANO88" s="81"/>
      <c r="ANP88" s="81"/>
      <c r="ANQ88" s="81"/>
      <c r="ANR88" s="81"/>
      <c r="ANS88" s="81"/>
      <c r="ANT88" s="81"/>
      <c r="ANU88" s="81"/>
      <c r="ANV88" s="81"/>
      <c r="ANW88" s="81"/>
      <c r="ANX88" s="81"/>
      <c r="ANY88" s="81"/>
      <c r="ANZ88" s="81"/>
      <c r="AOA88" s="81"/>
      <c r="AOB88" s="81"/>
      <c r="AOC88" s="81"/>
      <c r="AOD88" s="81"/>
      <c r="AOE88" s="81"/>
      <c r="AOF88" s="81"/>
      <c r="AOG88" s="81"/>
      <c r="AOH88" s="81"/>
      <c r="AOI88" s="81"/>
      <c r="AOJ88" s="81"/>
      <c r="AOK88" s="81"/>
      <c r="AOL88" s="81"/>
      <c r="AOM88" s="81"/>
      <c r="AON88" s="81"/>
      <c r="AOO88" s="81"/>
      <c r="AOP88" s="81"/>
      <c r="AOQ88" s="81"/>
      <c r="AOR88" s="81"/>
      <c r="AOS88" s="81"/>
      <c r="AOT88" s="81"/>
      <c r="AOU88" s="81"/>
      <c r="AOV88" s="81"/>
      <c r="AOW88" s="81"/>
      <c r="AOX88" s="81"/>
      <c r="AOY88" s="81"/>
      <c r="AOZ88" s="81"/>
      <c r="APA88" s="81"/>
      <c r="APB88" s="81"/>
      <c r="APC88" s="81"/>
      <c r="APD88" s="81"/>
      <c r="APE88" s="81"/>
      <c r="APF88" s="81"/>
      <c r="APG88" s="81"/>
      <c r="APH88" s="81"/>
      <c r="API88" s="81"/>
      <c r="APJ88" s="81"/>
      <c r="APK88" s="81"/>
      <c r="APL88" s="81"/>
      <c r="APM88" s="81"/>
      <c r="APN88" s="81"/>
      <c r="APO88" s="81"/>
      <c r="APP88" s="81"/>
      <c r="APQ88" s="81"/>
      <c r="APR88" s="81"/>
      <c r="APS88" s="81"/>
      <c r="APT88" s="81"/>
      <c r="APU88" s="81"/>
      <c r="APV88" s="81"/>
      <c r="APW88" s="81"/>
      <c r="APX88" s="81"/>
      <c r="APY88" s="81"/>
      <c r="APZ88" s="81"/>
      <c r="AQA88" s="81"/>
      <c r="AQB88" s="81"/>
      <c r="AQC88" s="81"/>
      <c r="AQD88" s="81"/>
      <c r="AQE88" s="81"/>
      <c r="AQF88" s="81"/>
      <c r="AQG88" s="81"/>
      <c r="AQH88" s="81"/>
      <c r="AQI88" s="81"/>
      <c r="AQJ88" s="81"/>
      <c r="AQK88" s="81"/>
      <c r="AQL88" s="81"/>
      <c r="AQM88" s="81"/>
      <c r="AQN88" s="81"/>
      <c r="AQO88" s="81"/>
      <c r="AQP88" s="81"/>
      <c r="AQQ88" s="81"/>
      <c r="AQR88" s="81"/>
      <c r="AQS88" s="81"/>
      <c r="AQT88" s="81"/>
      <c r="AQU88" s="81"/>
      <c r="AQV88" s="81"/>
      <c r="AQW88" s="81"/>
      <c r="AQX88" s="81"/>
      <c r="AQY88" s="81"/>
      <c r="AQZ88" s="81"/>
      <c r="ARA88" s="81"/>
      <c r="ARB88" s="81"/>
      <c r="ARC88" s="81"/>
      <c r="ARD88" s="81"/>
      <c r="ARE88" s="81"/>
      <c r="ARF88" s="81"/>
      <c r="ARG88" s="81"/>
      <c r="ARH88" s="81"/>
      <c r="ARI88" s="81"/>
      <c r="ARJ88" s="81"/>
      <c r="ARK88" s="81"/>
      <c r="ARL88" s="81"/>
      <c r="ARM88" s="81"/>
      <c r="ARN88" s="81"/>
      <c r="ARO88" s="81"/>
      <c r="ARP88" s="81"/>
      <c r="ARQ88" s="81"/>
      <c r="ARR88" s="81"/>
      <c r="ARS88" s="81"/>
      <c r="ART88" s="81"/>
      <c r="ARU88" s="81"/>
      <c r="ARV88" s="81"/>
      <c r="ARW88" s="81"/>
      <c r="ARX88" s="81"/>
      <c r="ARY88" s="81"/>
      <c r="ARZ88" s="81"/>
      <c r="ASA88" s="81"/>
      <c r="ASB88" s="81"/>
      <c r="ASC88" s="81"/>
      <c r="ASD88" s="81"/>
      <c r="ASE88" s="81"/>
      <c r="ASF88" s="81"/>
      <c r="ASG88" s="81"/>
      <c r="ASH88" s="81"/>
      <c r="ASI88" s="81"/>
      <c r="ASJ88" s="81"/>
      <c r="ASK88" s="81"/>
      <c r="ASL88" s="81"/>
      <c r="ASM88" s="81"/>
      <c r="ASN88" s="81"/>
      <c r="ASO88" s="81"/>
      <c r="ASP88" s="81"/>
      <c r="ASQ88" s="81"/>
      <c r="ASR88" s="81"/>
      <c r="ASS88" s="81"/>
      <c r="AST88" s="81"/>
      <c r="ASU88" s="81"/>
      <c r="ASV88" s="81"/>
      <c r="ASW88" s="81"/>
      <c r="ASX88" s="81"/>
      <c r="ASY88" s="81"/>
      <c r="ASZ88" s="81"/>
      <c r="ATA88" s="81"/>
      <c r="ATB88" s="81"/>
      <c r="ATC88" s="81"/>
      <c r="ATD88" s="81"/>
      <c r="ATE88" s="81"/>
      <c r="ATF88" s="81"/>
      <c r="ATG88" s="81"/>
      <c r="ATH88" s="81"/>
      <c r="ATI88" s="81"/>
      <c r="ATJ88" s="81"/>
      <c r="ATK88" s="81"/>
      <c r="ATL88" s="81"/>
      <c r="ATM88" s="81"/>
      <c r="ATN88" s="81"/>
      <c r="ATO88" s="81"/>
      <c r="ATP88" s="81"/>
      <c r="ATQ88" s="81"/>
      <c r="ATR88" s="81"/>
      <c r="ATS88" s="81"/>
      <c r="ATT88" s="81"/>
      <c r="ATU88" s="81"/>
      <c r="ATV88" s="81"/>
      <c r="ATW88" s="81"/>
      <c r="ATX88" s="81"/>
      <c r="ATY88" s="81"/>
      <c r="ATZ88" s="81"/>
      <c r="AUA88" s="81"/>
      <c r="AUB88" s="81"/>
      <c r="AUC88" s="81"/>
      <c r="AUD88" s="81"/>
      <c r="AUE88" s="81"/>
      <c r="AUF88" s="81"/>
      <c r="AUG88" s="81"/>
      <c r="AUH88" s="81"/>
      <c r="AUI88" s="81"/>
      <c r="AUJ88" s="81"/>
      <c r="AUK88" s="81"/>
      <c r="AUL88" s="81"/>
      <c r="AUM88" s="81"/>
      <c r="AUN88" s="81"/>
      <c r="AUO88" s="81"/>
      <c r="AUP88" s="81"/>
      <c r="AUQ88" s="81"/>
      <c r="AUR88" s="81"/>
      <c r="AUS88" s="81"/>
      <c r="AUT88" s="81"/>
      <c r="AUU88" s="81"/>
      <c r="AUV88" s="81"/>
      <c r="AUW88" s="81"/>
      <c r="AUX88" s="81"/>
      <c r="AUY88" s="81"/>
      <c r="AUZ88" s="81"/>
      <c r="AVA88" s="81"/>
      <c r="AVB88" s="81"/>
      <c r="AVC88" s="81"/>
      <c r="AVD88" s="81"/>
      <c r="AVE88" s="81"/>
      <c r="AVF88" s="81"/>
      <c r="AVG88" s="81"/>
      <c r="AVH88" s="81"/>
      <c r="AVI88" s="81"/>
      <c r="AVJ88" s="81"/>
      <c r="AVK88" s="81"/>
      <c r="AVL88" s="81"/>
      <c r="AVM88" s="81"/>
      <c r="AVN88" s="81"/>
      <c r="AVO88" s="81"/>
      <c r="AVP88" s="81"/>
      <c r="AVQ88" s="81"/>
      <c r="AVR88" s="81"/>
      <c r="AVS88" s="81"/>
      <c r="AVT88" s="81"/>
      <c r="AVU88" s="81"/>
      <c r="AVV88" s="81"/>
      <c r="AVW88" s="81"/>
      <c r="AVX88" s="81"/>
      <c r="AVY88" s="81"/>
      <c r="AVZ88" s="81"/>
      <c r="AWA88" s="81"/>
      <c r="AWB88" s="81"/>
      <c r="AWC88" s="81"/>
      <c r="AWD88" s="81"/>
      <c r="AWE88" s="81"/>
      <c r="AWF88" s="81"/>
      <c r="AWG88" s="81"/>
      <c r="AWH88" s="81"/>
      <c r="AWI88" s="81"/>
      <c r="AWJ88" s="81"/>
      <c r="AWK88" s="81"/>
      <c r="AWL88" s="81"/>
      <c r="AWM88" s="81"/>
      <c r="AWN88" s="81"/>
      <c r="AWO88" s="81"/>
      <c r="AWP88" s="81"/>
      <c r="AWQ88" s="81"/>
      <c r="AWR88" s="81"/>
      <c r="AWS88" s="81"/>
      <c r="AWT88" s="81"/>
      <c r="AWU88" s="81"/>
      <c r="AWV88" s="81"/>
      <c r="AWW88" s="81"/>
      <c r="AWX88" s="81"/>
      <c r="AWY88" s="81"/>
      <c r="AWZ88" s="81"/>
      <c r="AXA88" s="81"/>
      <c r="AXB88" s="81"/>
      <c r="AXC88" s="81"/>
      <c r="AXD88" s="81"/>
      <c r="AXE88" s="81"/>
      <c r="AXF88" s="81"/>
      <c r="AXG88" s="81"/>
      <c r="AXH88" s="81"/>
      <c r="AXI88" s="81"/>
      <c r="AXJ88" s="81"/>
      <c r="AXK88" s="81"/>
      <c r="AXL88" s="81"/>
      <c r="AXM88" s="81"/>
      <c r="AXN88" s="81"/>
      <c r="AXO88" s="81"/>
      <c r="AXP88" s="81"/>
      <c r="AXQ88" s="81"/>
      <c r="AXR88" s="81"/>
      <c r="AXS88" s="81"/>
      <c r="AXT88" s="81"/>
      <c r="AXU88" s="81"/>
      <c r="AXV88" s="81"/>
      <c r="AXW88" s="81"/>
      <c r="AXX88" s="81"/>
      <c r="AXY88" s="81"/>
      <c r="AXZ88" s="81"/>
      <c r="AYA88" s="81"/>
      <c r="AYB88" s="81"/>
      <c r="AYC88" s="81"/>
      <c r="AYD88" s="81"/>
      <c r="AYE88" s="81"/>
      <c r="AYF88" s="81"/>
      <c r="AYG88" s="81"/>
      <c r="AYH88" s="81"/>
      <c r="AYI88" s="81"/>
      <c r="AYJ88" s="81"/>
      <c r="AYK88" s="81"/>
      <c r="AYL88" s="81"/>
      <c r="AYM88" s="81"/>
      <c r="AYN88" s="81"/>
      <c r="AYO88" s="81"/>
      <c r="AYP88" s="81"/>
      <c r="AYQ88" s="81"/>
      <c r="AYR88" s="81"/>
      <c r="AYS88" s="81"/>
      <c r="AYT88" s="81"/>
      <c r="AYU88" s="81"/>
      <c r="AYV88" s="81"/>
      <c r="AYW88" s="81"/>
      <c r="AYX88" s="81"/>
      <c r="AYY88" s="81"/>
      <c r="AYZ88" s="81"/>
      <c r="AZA88" s="81"/>
      <c r="AZB88" s="81"/>
      <c r="AZC88" s="81"/>
      <c r="AZD88" s="81"/>
      <c r="AZE88" s="81"/>
      <c r="AZF88" s="81"/>
      <c r="AZG88" s="81"/>
      <c r="AZH88" s="81"/>
      <c r="AZI88" s="81"/>
      <c r="AZJ88" s="81"/>
      <c r="AZK88" s="81"/>
      <c r="AZL88" s="81"/>
      <c r="AZM88" s="81"/>
      <c r="AZN88" s="81"/>
      <c r="AZO88" s="81"/>
      <c r="AZP88" s="81"/>
      <c r="AZQ88" s="81"/>
      <c r="AZR88" s="81"/>
      <c r="AZS88" s="81"/>
      <c r="AZT88" s="81"/>
      <c r="AZU88" s="81"/>
      <c r="AZV88" s="81"/>
      <c r="AZW88" s="81"/>
      <c r="AZX88" s="81"/>
      <c r="AZY88" s="81"/>
      <c r="AZZ88" s="81"/>
      <c r="BAA88" s="81"/>
      <c r="BAB88" s="81"/>
      <c r="BAC88" s="81"/>
      <c r="BAD88" s="81"/>
      <c r="BAE88" s="81"/>
      <c r="BAF88" s="81"/>
      <c r="BAG88" s="81"/>
      <c r="BAH88" s="81"/>
      <c r="BAI88" s="81"/>
      <c r="BAJ88" s="81"/>
      <c r="BAK88" s="81"/>
      <c r="BAL88" s="81"/>
      <c r="BAM88" s="81"/>
      <c r="BAN88" s="81"/>
      <c r="BAO88" s="81"/>
      <c r="BAP88" s="81"/>
      <c r="BAQ88" s="81"/>
      <c r="BAR88" s="81"/>
      <c r="BAS88" s="81"/>
      <c r="BAT88" s="81"/>
      <c r="BAU88" s="81"/>
      <c r="BAV88" s="81"/>
      <c r="BAW88" s="81"/>
      <c r="BAX88" s="81"/>
      <c r="BAY88" s="81"/>
      <c r="BAZ88" s="81"/>
      <c r="BBA88" s="81"/>
      <c r="BBB88" s="81"/>
      <c r="BBC88" s="81"/>
      <c r="BBD88" s="81"/>
      <c r="BBE88" s="81"/>
      <c r="BBF88" s="81"/>
      <c r="BBG88" s="81"/>
      <c r="BBH88" s="81"/>
      <c r="BBI88" s="81"/>
      <c r="BBJ88" s="81"/>
      <c r="BBK88" s="81"/>
      <c r="BBL88" s="81"/>
      <c r="BBM88" s="81"/>
      <c r="BBN88" s="81"/>
      <c r="BBO88" s="81"/>
      <c r="BBP88" s="81"/>
      <c r="BBQ88" s="81"/>
      <c r="BBR88" s="81"/>
      <c r="BBS88" s="81"/>
      <c r="BBT88" s="81"/>
      <c r="BBU88" s="81"/>
      <c r="BBV88" s="81"/>
      <c r="BBW88" s="81"/>
      <c r="BBX88" s="81"/>
      <c r="BBY88" s="81"/>
      <c r="BBZ88" s="81"/>
      <c r="BCA88" s="81"/>
      <c r="BCB88" s="81"/>
      <c r="BCC88" s="81"/>
      <c r="BCD88" s="81"/>
      <c r="BCE88" s="81"/>
      <c r="BCF88" s="81"/>
      <c r="BCG88" s="81"/>
      <c r="BCH88" s="81"/>
      <c r="BCI88" s="81"/>
      <c r="BCJ88" s="81"/>
      <c r="BCK88" s="81"/>
      <c r="BCL88" s="81"/>
      <c r="BCM88" s="81"/>
      <c r="BCN88" s="81"/>
      <c r="BCO88" s="81"/>
      <c r="BCP88" s="81"/>
      <c r="BCQ88" s="81"/>
      <c r="BCR88" s="81"/>
      <c r="BCS88" s="81"/>
      <c r="BCT88" s="81"/>
      <c r="BCU88" s="81"/>
      <c r="BCV88" s="81"/>
      <c r="BCW88" s="81"/>
      <c r="BCX88" s="81"/>
      <c r="BCY88" s="81"/>
      <c r="BCZ88" s="81"/>
      <c r="BDA88" s="81"/>
      <c r="BDB88" s="81"/>
      <c r="BDC88" s="81"/>
      <c r="BDD88" s="81"/>
      <c r="BDE88" s="81"/>
      <c r="BDF88" s="81"/>
      <c r="BDG88" s="81"/>
      <c r="BDH88" s="81"/>
      <c r="BDI88" s="81"/>
      <c r="BDJ88" s="81"/>
      <c r="BDK88" s="81"/>
      <c r="BDL88" s="81"/>
      <c r="BDM88" s="81"/>
      <c r="BDN88" s="81"/>
      <c r="BDO88" s="81"/>
      <c r="BDP88" s="81"/>
      <c r="BDQ88" s="81"/>
      <c r="BDR88" s="81"/>
      <c r="BDS88" s="81"/>
      <c r="BDT88" s="81"/>
      <c r="BDU88" s="81"/>
      <c r="BDV88" s="81"/>
      <c r="BDW88" s="81"/>
      <c r="BDX88" s="81"/>
      <c r="BDY88" s="81"/>
      <c r="BDZ88" s="81"/>
      <c r="BEA88" s="81"/>
      <c r="BEB88" s="81"/>
      <c r="BEC88" s="81"/>
      <c r="BED88" s="81"/>
      <c r="BEE88" s="81"/>
      <c r="BEF88" s="81"/>
      <c r="BEG88" s="81"/>
      <c r="BEH88" s="81"/>
      <c r="BEI88" s="81"/>
      <c r="BEJ88" s="81"/>
      <c r="BEK88" s="81"/>
      <c r="BEL88" s="81"/>
      <c r="BEM88" s="81"/>
      <c r="BEN88" s="81"/>
      <c r="BEO88" s="81"/>
      <c r="BEP88" s="81"/>
      <c r="BEQ88" s="81"/>
      <c r="BER88" s="81"/>
      <c r="BES88" s="81"/>
      <c r="BET88" s="81"/>
      <c r="BEU88" s="81"/>
      <c r="BEV88" s="81"/>
      <c r="BEW88" s="81"/>
      <c r="BEX88" s="81"/>
      <c r="BEY88" s="81"/>
      <c r="BEZ88" s="81"/>
      <c r="BFA88" s="81"/>
      <c r="BFB88" s="81"/>
      <c r="BFC88" s="81"/>
      <c r="BFD88" s="81"/>
      <c r="BFE88" s="81"/>
      <c r="BFF88" s="81"/>
      <c r="BFG88" s="81"/>
      <c r="BFH88" s="81"/>
      <c r="BFI88" s="81"/>
      <c r="BFJ88" s="81"/>
      <c r="BFK88" s="81"/>
      <c r="BFL88" s="81"/>
      <c r="BFM88" s="81"/>
      <c r="BFN88" s="81"/>
      <c r="BFO88" s="81"/>
      <c r="BFP88" s="81"/>
      <c r="BFQ88" s="81"/>
      <c r="BFR88" s="81"/>
      <c r="BFS88" s="81"/>
      <c r="BFT88" s="81"/>
      <c r="BFU88" s="81"/>
      <c r="BFV88" s="81"/>
      <c r="BFW88" s="81"/>
      <c r="BFX88" s="81"/>
      <c r="BFY88" s="81"/>
      <c r="BFZ88" s="81"/>
      <c r="BGA88" s="81"/>
      <c r="BGB88" s="81"/>
      <c r="BGC88" s="81"/>
      <c r="BGD88" s="81"/>
      <c r="BGE88" s="81"/>
      <c r="BGF88" s="81"/>
      <c r="BGG88" s="81"/>
      <c r="BGH88" s="81"/>
      <c r="BGI88" s="81"/>
      <c r="BGJ88" s="81"/>
      <c r="BGK88" s="81"/>
      <c r="BGL88" s="81"/>
      <c r="BGM88" s="81"/>
      <c r="BGN88" s="81"/>
      <c r="BGO88" s="81"/>
      <c r="BGP88" s="81"/>
      <c r="BGQ88" s="81"/>
      <c r="BGR88" s="81"/>
      <c r="BGS88" s="81"/>
      <c r="BGT88" s="81"/>
      <c r="BGU88" s="81"/>
      <c r="BGV88" s="81"/>
      <c r="BGW88" s="81"/>
      <c r="BGX88" s="81"/>
      <c r="BGY88" s="81"/>
      <c r="BGZ88" s="81"/>
      <c r="BHA88" s="81"/>
      <c r="BHB88" s="81"/>
      <c r="BHC88" s="81"/>
      <c r="BHD88" s="81"/>
      <c r="BHE88" s="81"/>
      <c r="BHF88" s="81"/>
      <c r="BHG88" s="81"/>
      <c r="BHH88" s="81"/>
      <c r="BHI88" s="81"/>
      <c r="BHJ88" s="81"/>
      <c r="BHK88" s="81"/>
      <c r="BHL88" s="81"/>
      <c r="BHM88" s="81"/>
      <c r="BHN88" s="81"/>
      <c r="BHO88" s="81"/>
      <c r="BHP88" s="81"/>
      <c r="BHQ88" s="81"/>
      <c r="BHR88" s="81"/>
      <c r="BHS88" s="81"/>
      <c r="BHT88" s="81"/>
      <c r="BHU88" s="81"/>
      <c r="BHV88" s="81"/>
      <c r="BHW88" s="81"/>
      <c r="BHX88" s="81"/>
      <c r="BHY88" s="81"/>
      <c r="BHZ88" s="81"/>
      <c r="BIA88" s="81"/>
      <c r="BIB88" s="81"/>
      <c r="BIC88" s="81"/>
      <c r="BID88" s="81"/>
      <c r="BIE88" s="81"/>
      <c r="BIF88" s="81"/>
      <c r="BIG88" s="81"/>
      <c r="BIH88" s="81"/>
      <c r="BII88" s="81"/>
      <c r="BIJ88" s="81"/>
      <c r="BIK88" s="81"/>
      <c r="BIL88" s="81"/>
      <c r="BIM88" s="81"/>
      <c r="BIN88" s="81"/>
      <c r="BIO88" s="81"/>
      <c r="BIP88" s="81"/>
      <c r="BIQ88" s="81"/>
      <c r="BIR88" s="81"/>
      <c r="BIS88" s="81"/>
      <c r="BIT88" s="81"/>
      <c r="BIU88" s="81"/>
      <c r="BIV88" s="81"/>
      <c r="BIW88" s="81"/>
      <c r="BIX88" s="81"/>
      <c r="BIY88" s="81"/>
      <c r="BIZ88" s="81"/>
      <c r="BJA88" s="81"/>
      <c r="BJB88" s="81"/>
      <c r="BJC88" s="81"/>
      <c r="BJD88" s="81"/>
      <c r="BJE88" s="81"/>
      <c r="BJF88" s="81"/>
      <c r="BJG88" s="81"/>
      <c r="BJH88" s="81"/>
      <c r="BJI88" s="81"/>
      <c r="BJJ88" s="81"/>
      <c r="BJK88" s="81"/>
      <c r="BJL88" s="81"/>
      <c r="BJM88" s="81"/>
      <c r="BJN88" s="81"/>
      <c r="BJO88" s="81"/>
      <c r="BJP88" s="81"/>
      <c r="BJQ88" s="81"/>
      <c r="BJR88" s="81"/>
      <c r="BJS88" s="81"/>
      <c r="BJT88" s="81"/>
      <c r="BJU88" s="81"/>
      <c r="BJV88" s="81"/>
      <c r="BJW88" s="81"/>
      <c r="BJX88" s="81"/>
      <c r="BJY88" s="81"/>
      <c r="BJZ88" s="81"/>
      <c r="BKA88" s="81"/>
      <c r="BKB88" s="81"/>
      <c r="BKC88" s="81"/>
      <c r="BKD88" s="81"/>
      <c r="BKE88" s="81"/>
      <c r="BKF88" s="81"/>
      <c r="BKG88" s="81"/>
      <c r="BKH88" s="81"/>
      <c r="BKI88" s="81"/>
      <c r="BKJ88" s="81"/>
      <c r="BKK88" s="81"/>
      <c r="BKL88" s="81"/>
      <c r="BKM88" s="81"/>
      <c r="BKN88" s="81"/>
      <c r="BKO88" s="81"/>
      <c r="BKP88" s="81"/>
      <c r="BKQ88" s="81"/>
      <c r="BKR88" s="81"/>
      <c r="BKS88" s="81"/>
      <c r="BKT88" s="81"/>
      <c r="BKU88" s="81"/>
      <c r="BKV88" s="81"/>
      <c r="BKW88" s="81"/>
      <c r="BKX88" s="81"/>
      <c r="BKY88" s="81"/>
      <c r="BKZ88" s="81"/>
      <c r="BLA88" s="81"/>
      <c r="BLB88" s="81"/>
      <c r="BLC88" s="81"/>
      <c r="BLD88" s="81"/>
      <c r="BLE88" s="81"/>
      <c r="BLF88" s="81"/>
      <c r="BLG88" s="81"/>
      <c r="BLH88" s="81"/>
      <c r="BLI88" s="81"/>
      <c r="BLJ88" s="81"/>
      <c r="BLK88" s="81"/>
      <c r="BLL88" s="81"/>
      <c r="BLM88" s="81"/>
      <c r="BLN88" s="81"/>
      <c r="BLO88" s="81"/>
      <c r="BLP88" s="81"/>
      <c r="BLQ88" s="81"/>
      <c r="BLR88" s="81"/>
      <c r="BLS88" s="81"/>
      <c r="BLT88" s="81"/>
      <c r="BLU88" s="81"/>
      <c r="BLV88" s="81"/>
      <c r="BLW88" s="81"/>
      <c r="BLX88" s="81"/>
      <c r="BLY88" s="81"/>
      <c r="BLZ88" s="81"/>
      <c r="BMA88" s="81"/>
      <c r="BMB88" s="81"/>
      <c r="BMC88" s="81"/>
      <c r="BMD88" s="81"/>
      <c r="BME88" s="81"/>
      <c r="BMF88" s="81"/>
      <c r="BMG88" s="81"/>
      <c r="BMH88" s="81"/>
      <c r="BMI88" s="81"/>
      <c r="BMJ88" s="81"/>
      <c r="BMK88" s="81"/>
      <c r="BML88" s="81"/>
      <c r="BMM88" s="81"/>
      <c r="BMN88" s="81"/>
      <c r="BMO88" s="81"/>
      <c r="BMP88" s="81"/>
      <c r="BMQ88" s="81"/>
      <c r="BMR88" s="81"/>
      <c r="BMS88" s="81"/>
      <c r="BMT88" s="81"/>
      <c r="BMU88" s="81"/>
      <c r="BMV88" s="81"/>
      <c r="BMW88" s="81"/>
      <c r="BMX88" s="81"/>
      <c r="BMY88" s="81"/>
      <c r="BMZ88" s="81"/>
      <c r="BNA88" s="81"/>
      <c r="BNB88" s="81"/>
      <c r="BNC88" s="81"/>
      <c r="BND88" s="81"/>
      <c r="BNE88" s="81"/>
      <c r="BNF88" s="81"/>
      <c r="BNG88" s="81"/>
      <c r="BNH88" s="81"/>
      <c r="BNI88" s="81"/>
      <c r="BNJ88" s="81"/>
      <c r="BNK88" s="81"/>
      <c r="BNL88" s="81"/>
      <c r="BNM88" s="81"/>
      <c r="BNN88" s="81"/>
      <c r="BNO88" s="81"/>
      <c r="BNP88" s="81"/>
      <c r="BNQ88" s="81"/>
      <c r="BNR88" s="81"/>
      <c r="BNS88" s="81"/>
      <c r="BNT88" s="81"/>
      <c r="BNU88" s="81"/>
      <c r="BNV88" s="81"/>
      <c r="BNW88" s="81"/>
      <c r="BNX88" s="81"/>
      <c r="BNY88" s="81"/>
      <c r="BNZ88" s="81"/>
      <c r="BOA88" s="81"/>
      <c r="BOB88" s="81"/>
      <c r="BOC88" s="81"/>
      <c r="BOD88" s="81"/>
      <c r="BOE88" s="81"/>
      <c r="BOF88" s="81"/>
      <c r="BOG88" s="81"/>
      <c r="BOH88" s="81"/>
      <c r="BOI88" s="81"/>
      <c r="BOJ88" s="81"/>
      <c r="BOK88" s="81"/>
      <c r="BOL88" s="81"/>
      <c r="BOM88" s="81"/>
      <c r="BON88" s="81"/>
      <c r="BOO88" s="81"/>
      <c r="BOP88" s="81"/>
      <c r="BOQ88" s="81"/>
      <c r="BOR88" s="81"/>
      <c r="BOS88" s="81"/>
      <c r="BOT88" s="81"/>
      <c r="BOU88" s="81"/>
      <c r="BOV88" s="81"/>
      <c r="BOW88" s="81"/>
      <c r="BOX88" s="81"/>
      <c r="BOY88" s="81"/>
      <c r="BOZ88" s="81"/>
      <c r="BPA88" s="81"/>
      <c r="BPB88" s="81"/>
      <c r="BPC88" s="81"/>
      <c r="BPD88" s="81"/>
      <c r="BPE88" s="81"/>
      <c r="BPF88" s="81"/>
      <c r="BPG88" s="81"/>
      <c r="BPH88" s="81"/>
      <c r="BPI88" s="81"/>
      <c r="BPJ88" s="81"/>
      <c r="BPK88" s="81"/>
      <c r="BPL88" s="81"/>
      <c r="BPM88" s="81"/>
      <c r="BPN88" s="81"/>
      <c r="BPO88" s="81"/>
      <c r="BPP88" s="81"/>
      <c r="BPQ88" s="81"/>
      <c r="BPR88" s="81"/>
      <c r="BPS88" s="81"/>
      <c r="BPT88" s="81"/>
      <c r="BPU88" s="81"/>
      <c r="BPV88" s="81"/>
      <c r="BPW88" s="81"/>
      <c r="BPX88" s="81"/>
      <c r="BPY88" s="81"/>
      <c r="BPZ88" s="81"/>
      <c r="BQA88" s="81"/>
      <c r="BQB88" s="81"/>
      <c r="BQC88" s="81"/>
      <c r="BQD88" s="81"/>
      <c r="BQE88" s="81"/>
      <c r="BQF88" s="81"/>
      <c r="BQG88" s="81"/>
      <c r="BQH88" s="81"/>
      <c r="BQI88" s="81"/>
      <c r="BQJ88" s="81"/>
      <c r="BQK88" s="81"/>
      <c r="BQL88" s="81"/>
      <c r="BQM88" s="81"/>
      <c r="BQN88" s="81"/>
      <c r="BQO88" s="81"/>
      <c r="BQP88" s="81"/>
      <c r="BQQ88" s="81"/>
      <c r="BQR88" s="81"/>
      <c r="BQS88" s="81"/>
      <c r="BQT88" s="81"/>
      <c r="BQU88" s="81"/>
      <c r="BQV88" s="81"/>
      <c r="BQW88" s="81"/>
      <c r="BQX88" s="81"/>
      <c r="BQY88" s="81"/>
      <c r="BQZ88" s="81"/>
      <c r="BRA88" s="81"/>
      <c r="BRB88" s="81"/>
      <c r="BRC88" s="81"/>
      <c r="BRD88" s="81"/>
      <c r="BRE88" s="81"/>
      <c r="BRF88" s="81"/>
      <c r="BRG88" s="81"/>
      <c r="BRH88" s="81"/>
      <c r="BRI88" s="81"/>
      <c r="BRJ88" s="81"/>
      <c r="BRK88" s="81"/>
      <c r="BRL88" s="81"/>
      <c r="BRM88" s="81"/>
      <c r="BRN88" s="81"/>
      <c r="BRO88" s="81"/>
      <c r="BRP88" s="81"/>
      <c r="BRQ88" s="81"/>
      <c r="BRR88" s="81"/>
      <c r="BRS88" s="81"/>
      <c r="BRT88" s="81"/>
      <c r="BRU88" s="81"/>
      <c r="BRV88" s="81"/>
      <c r="BRW88" s="81"/>
      <c r="BRX88" s="81"/>
      <c r="BRY88" s="81"/>
      <c r="BRZ88" s="81"/>
      <c r="BSA88" s="81"/>
      <c r="BSB88" s="81"/>
      <c r="BSC88" s="81"/>
      <c r="BSD88" s="81"/>
      <c r="BSE88" s="81"/>
      <c r="BSF88" s="81"/>
      <c r="BSG88" s="81"/>
      <c r="BSH88" s="81"/>
      <c r="BSI88" s="81"/>
      <c r="BSJ88" s="81"/>
      <c r="BSK88" s="81"/>
      <c r="BSL88" s="81"/>
      <c r="BSM88" s="81"/>
      <c r="BSN88" s="81"/>
      <c r="BSO88" s="81"/>
      <c r="BSP88" s="81"/>
      <c r="BSQ88" s="81"/>
      <c r="BSR88" s="81"/>
      <c r="BSS88" s="81"/>
      <c r="BST88" s="81"/>
      <c r="BSU88" s="81"/>
      <c r="BSV88" s="81"/>
      <c r="BSW88" s="81"/>
      <c r="BSX88" s="81"/>
      <c r="BSY88" s="81"/>
      <c r="BSZ88" s="81"/>
      <c r="BTA88" s="81"/>
      <c r="BTB88" s="81"/>
      <c r="BTC88" s="81"/>
      <c r="BTD88" s="81"/>
      <c r="BTE88" s="81"/>
      <c r="BTF88" s="81"/>
      <c r="BTG88" s="81"/>
      <c r="BTH88" s="81"/>
      <c r="BTI88" s="81"/>
      <c r="BTJ88" s="81"/>
      <c r="BTK88" s="81"/>
      <c r="BTL88" s="81"/>
      <c r="BTM88" s="81"/>
      <c r="BTN88" s="81"/>
      <c r="BTO88" s="81"/>
      <c r="BTP88" s="81"/>
      <c r="BTQ88" s="81"/>
      <c r="BTR88" s="81"/>
      <c r="BTS88" s="81"/>
      <c r="BTT88" s="81"/>
      <c r="BTU88" s="81"/>
      <c r="BTV88" s="81"/>
      <c r="BTW88" s="81"/>
      <c r="BTX88" s="81"/>
      <c r="BTY88" s="81"/>
      <c r="BTZ88" s="81"/>
      <c r="BUA88" s="81"/>
      <c r="BUB88" s="81"/>
      <c r="BUC88" s="81"/>
      <c r="BUD88" s="81"/>
      <c r="BUE88" s="81"/>
      <c r="BUF88" s="81"/>
      <c r="BUG88" s="81"/>
      <c r="BUH88" s="81"/>
      <c r="BUI88" s="81"/>
      <c r="BUJ88" s="81"/>
      <c r="BUK88" s="81"/>
      <c r="BUL88" s="81"/>
      <c r="BUM88" s="81"/>
      <c r="BUN88" s="81"/>
      <c r="BUO88" s="81"/>
      <c r="BUP88" s="81"/>
      <c r="BUQ88" s="81"/>
      <c r="BUR88" s="81"/>
      <c r="BUS88" s="81"/>
      <c r="BUT88" s="81"/>
      <c r="BUU88" s="81"/>
      <c r="BUV88" s="81"/>
      <c r="BUW88" s="81"/>
      <c r="BUX88" s="81"/>
      <c r="BUY88" s="81"/>
      <c r="BUZ88" s="81"/>
      <c r="BVA88" s="81"/>
      <c r="BVB88" s="81"/>
      <c r="BVC88" s="81"/>
      <c r="BVD88" s="81"/>
      <c r="BVE88" s="81"/>
      <c r="BVF88" s="81"/>
      <c r="BVG88" s="81"/>
      <c r="BVH88" s="81"/>
      <c r="BVI88" s="81"/>
      <c r="BVJ88" s="81"/>
      <c r="BVK88" s="81"/>
      <c r="BVL88" s="81"/>
      <c r="BVM88" s="81"/>
      <c r="BVN88" s="81"/>
      <c r="BVO88" s="81"/>
      <c r="BVP88" s="81"/>
      <c r="BVQ88" s="81"/>
      <c r="BVR88" s="81"/>
      <c r="BVS88" s="81"/>
      <c r="BVT88" s="81"/>
      <c r="BVU88" s="81"/>
      <c r="BVV88" s="81"/>
      <c r="BVW88" s="81"/>
      <c r="BVX88" s="81"/>
      <c r="BVY88" s="81"/>
      <c r="BVZ88" s="81"/>
      <c r="BWA88" s="81"/>
      <c r="BWB88" s="81"/>
      <c r="BWC88" s="81"/>
      <c r="BWD88" s="81"/>
      <c r="BWE88" s="81"/>
      <c r="BWF88" s="81"/>
      <c r="BWG88" s="81"/>
      <c r="BWH88" s="81"/>
      <c r="BWI88" s="81"/>
      <c r="BWJ88" s="81"/>
      <c r="BWK88" s="81"/>
      <c r="BWL88" s="81"/>
      <c r="BWM88" s="81"/>
      <c r="BWN88" s="81"/>
      <c r="BWO88" s="81"/>
      <c r="BWP88" s="81"/>
      <c r="BWQ88" s="81"/>
      <c r="BWR88" s="81"/>
      <c r="BWS88" s="81"/>
      <c r="BWT88" s="81"/>
      <c r="BWU88" s="81"/>
      <c r="BWV88" s="81"/>
      <c r="BWW88" s="81"/>
      <c r="BWX88" s="81"/>
      <c r="BWY88" s="81"/>
      <c r="BWZ88" s="81"/>
      <c r="BXA88" s="81"/>
      <c r="BXB88" s="81"/>
      <c r="BXC88" s="81"/>
      <c r="BXD88" s="81"/>
      <c r="BXE88" s="81"/>
      <c r="BXF88" s="81"/>
      <c r="BXG88" s="81"/>
      <c r="BXH88" s="81"/>
      <c r="BXI88" s="81"/>
      <c r="BXJ88" s="81"/>
      <c r="BXK88" s="81"/>
      <c r="BXL88" s="81"/>
      <c r="BXM88" s="81"/>
      <c r="BXN88" s="81"/>
      <c r="BXO88" s="81"/>
      <c r="BXP88" s="81"/>
      <c r="BXQ88" s="81"/>
      <c r="BXR88" s="81"/>
      <c r="BXS88" s="81"/>
      <c r="BXT88" s="81"/>
      <c r="BXU88" s="81"/>
      <c r="BXV88" s="81"/>
      <c r="BXW88" s="81"/>
      <c r="BXX88" s="81"/>
      <c r="BXY88" s="81"/>
      <c r="BXZ88" s="81"/>
      <c r="BYA88" s="81"/>
      <c r="BYB88" s="81"/>
      <c r="BYC88" s="81"/>
      <c r="BYD88" s="81"/>
      <c r="BYE88" s="81"/>
      <c r="BYF88" s="81"/>
      <c r="BYG88" s="81"/>
      <c r="BYH88" s="81"/>
      <c r="BYI88" s="81"/>
      <c r="BYJ88" s="81"/>
      <c r="BYK88" s="81"/>
      <c r="BYL88" s="81"/>
      <c r="BYM88" s="81"/>
      <c r="BYN88" s="81"/>
      <c r="BYO88" s="81"/>
      <c r="BYP88" s="81"/>
      <c r="BYQ88" s="81"/>
      <c r="BYR88" s="81"/>
      <c r="BYS88" s="81"/>
      <c r="BYT88" s="81"/>
      <c r="BYU88" s="81"/>
      <c r="BYV88" s="81"/>
      <c r="BYW88" s="81"/>
      <c r="BYX88" s="81"/>
      <c r="BYY88" s="81"/>
      <c r="BYZ88" s="81"/>
      <c r="BZA88" s="81"/>
      <c r="BZB88" s="81"/>
      <c r="BZC88" s="81"/>
      <c r="BZD88" s="81"/>
      <c r="BZE88" s="81"/>
      <c r="BZF88" s="81"/>
      <c r="BZG88" s="81"/>
      <c r="BZH88" s="81"/>
      <c r="BZI88" s="81"/>
      <c r="BZJ88" s="81"/>
      <c r="BZK88" s="81"/>
      <c r="BZL88" s="81"/>
      <c r="BZM88" s="81"/>
      <c r="BZN88" s="81"/>
      <c r="BZO88" s="81"/>
      <c r="BZP88" s="81"/>
      <c r="BZQ88" s="81"/>
      <c r="BZR88" s="81"/>
      <c r="BZS88" s="81"/>
      <c r="BZT88" s="81"/>
      <c r="BZU88" s="81"/>
      <c r="BZV88" s="81"/>
      <c r="BZW88" s="81"/>
      <c r="BZX88" s="81"/>
      <c r="BZY88" s="81"/>
      <c r="BZZ88" s="81"/>
      <c r="CAA88" s="81"/>
      <c r="CAB88" s="81"/>
      <c r="CAC88" s="81"/>
      <c r="CAD88" s="81"/>
      <c r="CAE88" s="81"/>
      <c r="CAF88" s="81"/>
      <c r="CAG88" s="81"/>
      <c r="CAH88" s="81"/>
      <c r="CAI88" s="81"/>
      <c r="CAJ88" s="81"/>
      <c r="CAK88" s="81"/>
      <c r="CAL88" s="81"/>
      <c r="CAM88" s="81"/>
      <c r="CAN88" s="81"/>
      <c r="CAO88" s="81"/>
      <c r="CAP88" s="81"/>
      <c r="CAQ88" s="81"/>
      <c r="CAR88" s="81"/>
      <c r="CAS88" s="81"/>
      <c r="CAT88" s="81"/>
      <c r="CAU88" s="81"/>
      <c r="CAV88" s="81"/>
      <c r="CAW88" s="81"/>
      <c r="CAX88" s="81"/>
      <c r="CAY88" s="81"/>
      <c r="CAZ88" s="81"/>
      <c r="CBA88" s="81"/>
      <c r="CBB88" s="81"/>
      <c r="CBC88" s="81"/>
      <c r="CBD88" s="81"/>
      <c r="CBE88" s="81"/>
      <c r="CBF88" s="81"/>
      <c r="CBG88" s="81"/>
      <c r="CBH88" s="81"/>
      <c r="CBI88" s="81"/>
      <c r="CBJ88" s="81"/>
      <c r="CBK88" s="81"/>
      <c r="CBL88" s="81"/>
      <c r="CBM88" s="81"/>
      <c r="CBN88" s="81"/>
      <c r="CBO88" s="81"/>
      <c r="CBP88" s="81"/>
      <c r="CBQ88" s="81"/>
      <c r="CBR88" s="81"/>
      <c r="CBS88" s="81"/>
      <c r="CBT88" s="81"/>
      <c r="CBU88" s="81"/>
      <c r="CBV88" s="81"/>
      <c r="CBW88" s="81"/>
      <c r="CBX88" s="81"/>
      <c r="CBY88" s="81"/>
      <c r="CBZ88" s="81"/>
      <c r="CCA88" s="81"/>
      <c r="CCB88" s="81"/>
      <c r="CCC88" s="81"/>
      <c r="CCD88" s="81"/>
      <c r="CCE88" s="81"/>
      <c r="CCF88" s="81"/>
      <c r="CCG88" s="81"/>
      <c r="CCH88" s="81"/>
      <c r="CCI88" s="81"/>
      <c r="CCJ88" s="81"/>
      <c r="CCK88" s="81"/>
      <c r="CCL88" s="81"/>
      <c r="CCM88" s="81"/>
      <c r="CCN88" s="81"/>
      <c r="CCO88" s="81"/>
      <c r="CCP88" s="81"/>
      <c r="CCQ88" s="81"/>
      <c r="CCR88" s="81"/>
      <c r="CCS88" s="81"/>
      <c r="CCT88" s="81"/>
      <c r="CCU88" s="81"/>
      <c r="CCV88" s="81"/>
      <c r="CCW88" s="81"/>
      <c r="CCX88" s="81"/>
      <c r="CCY88" s="81"/>
      <c r="CCZ88" s="81"/>
      <c r="CDA88" s="81"/>
      <c r="CDB88" s="81"/>
      <c r="CDC88" s="81"/>
      <c r="CDD88" s="81"/>
      <c r="CDE88" s="81"/>
      <c r="CDF88" s="81"/>
      <c r="CDG88" s="81"/>
      <c r="CDH88" s="81"/>
      <c r="CDI88" s="81"/>
      <c r="CDJ88" s="81"/>
      <c r="CDK88" s="81"/>
      <c r="CDL88" s="81"/>
      <c r="CDM88" s="81"/>
      <c r="CDN88" s="81"/>
      <c r="CDO88" s="81"/>
      <c r="CDP88" s="81"/>
      <c r="CDQ88" s="81"/>
      <c r="CDR88" s="81"/>
      <c r="CDS88" s="81"/>
      <c r="CDT88" s="81"/>
      <c r="CDU88" s="81"/>
      <c r="CDV88" s="81"/>
      <c r="CDW88" s="81"/>
      <c r="CDX88" s="81"/>
      <c r="CDY88" s="81"/>
      <c r="CDZ88" s="81"/>
      <c r="CEA88" s="81"/>
      <c r="CEB88" s="81"/>
      <c r="CEC88" s="81"/>
      <c r="CED88" s="81"/>
      <c r="CEE88" s="81"/>
      <c r="CEF88" s="81"/>
      <c r="CEG88" s="81"/>
      <c r="CEH88" s="81"/>
      <c r="CEI88" s="81"/>
      <c r="CEJ88" s="81"/>
      <c r="CEK88" s="81"/>
      <c r="CEL88" s="81"/>
      <c r="CEM88" s="81"/>
      <c r="CEN88" s="81"/>
      <c r="CEO88" s="81"/>
      <c r="CEP88" s="81"/>
      <c r="CEQ88" s="81"/>
      <c r="CER88" s="81"/>
      <c r="CES88" s="81"/>
      <c r="CET88" s="81"/>
      <c r="CEU88" s="81"/>
      <c r="CEV88" s="81"/>
      <c r="CEW88" s="81"/>
      <c r="CEX88" s="81"/>
      <c r="CEY88" s="81"/>
      <c r="CEZ88" s="81"/>
      <c r="CFA88" s="81"/>
      <c r="CFB88" s="81"/>
      <c r="CFC88" s="81"/>
      <c r="CFD88" s="81"/>
      <c r="CFE88" s="81"/>
      <c r="CFF88" s="81"/>
      <c r="CFG88" s="81"/>
      <c r="CFH88" s="81"/>
      <c r="CFI88" s="81"/>
      <c r="CFJ88" s="81"/>
      <c r="CFK88" s="81"/>
      <c r="CFL88" s="81"/>
      <c r="CFM88" s="81"/>
      <c r="CFN88" s="81"/>
      <c r="CFO88" s="81"/>
      <c r="CFP88" s="81"/>
      <c r="CFQ88" s="81"/>
      <c r="CFR88" s="81"/>
      <c r="CFS88" s="81"/>
      <c r="CFT88" s="81"/>
      <c r="CFU88" s="81"/>
      <c r="CFV88" s="81"/>
      <c r="CFW88" s="81"/>
      <c r="CFX88" s="81"/>
      <c r="CFY88" s="81"/>
      <c r="CFZ88" s="81"/>
      <c r="CGA88" s="81"/>
      <c r="CGB88" s="81"/>
      <c r="CGC88" s="81"/>
      <c r="CGD88" s="81"/>
      <c r="CGE88" s="81"/>
      <c r="CGF88" s="81"/>
      <c r="CGG88" s="81"/>
      <c r="CGH88" s="81"/>
      <c r="CGI88" s="81"/>
      <c r="CGJ88" s="81"/>
      <c r="CGK88" s="81"/>
      <c r="CGL88" s="81"/>
      <c r="CGM88" s="81"/>
      <c r="CGN88" s="81"/>
      <c r="CGO88" s="81"/>
      <c r="CGP88" s="81"/>
      <c r="CGQ88" s="81"/>
      <c r="CGR88" s="81"/>
      <c r="CGS88" s="81"/>
      <c r="CGT88" s="81"/>
      <c r="CGU88" s="81"/>
      <c r="CGV88" s="81"/>
      <c r="CGW88" s="81"/>
      <c r="CGX88" s="81"/>
      <c r="CGY88" s="81"/>
      <c r="CGZ88" s="81"/>
      <c r="CHA88" s="81"/>
      <c r="CHB88" s="81"/>
      <c r="CHC88" s="81"/>
      <c r="CHD88" s="81"/>
      <c r="CHE88" s="81"/>
      <c r="CHF88" s="81"/>
      <c r="CHG88" s="81"/>
      <c r="CHH88" s="81"/>
      <c r="CHI88" s="81"/>
      <c r="CHJ88" s="81"/>
      <c r="CHK88" s="81"/>
      <c r="CHL88" s="81"/>
      <c r="CHM88" s="81"/>
      <c r="CHN88" s="81"/>
      <c r="CHO88" s="81"/>
      <c r="CHP88" s="81"/>
      <c r="CHQ88" s="81"/>
      <c r="CHR88" s="81"/>
      <c r="CHS88" s="81"/>
      <c r="CHT88" s="81"/>
      <c r="CHU88" s="81"/>
      <c r="CHV88" s="81"/>
      <c r="CHW88" s="81"/>
      <c r="CHX88" s="81"/>
      <c r="CHY88" s="81"/>
      <c r="CHZ88" s="81"/>
      <c r="CIA88" s="81"/>
      <c r="CIB88" s="81"/>
      <c r="CIC88" s="81"/>
      <c r="CID88" s="81"/>
      <c r="CIE88" s="81"/>
      <c r="CIF88" s="81"/>
      <c r="CIG88" s="81"/>
      <c r="CIH88" s="81"/>
      <c r="CII88" s="81"/>
      <c r="CIJ88" s="81"/>
      <c r="CIK88" s="81"/>
      <c r="CIL88" s="81"/>
      <c r="CIM88" s="81"/>
      <c r="CIN88" s="81"/>
      <c r="CIO88" s="81"/>
      <c r="CIP88" s="81"/>
      <c r="CIQ88" s="81"/>
      <c r="CIR88" s="81"/>
      <c r="CIS88" s="81"/>
      <c r="CIT88" s="81"/>
      <c r="CIU88" s="81"/>
      <c r="CIV88" s="81"/>
      <c r="CIW88" s="81"/>
      <c r="CIX88" s="81"/>
      <c r="CIY88" s="81"/>
      <c r="CIZ88" s="81"/>
      <c r="CJA88" s="81"/>
      <c r="CJB88" s="81"/>
      <c r="CJC88" s="81"/>
      <c r="CJD88" s="81"/>
      <c r="CJE88" s="81"/>
      <c r="CJF88" s="81"/>
      <c r="CJG88" s="81"/>
      <c r="CJH88" s="81"/>
      <c r="CJI88" s="81"/>
      <c r="CJJ88" s="81"/>
      <c r="CJK88" s="81"/>
      <c r="CJL88" s="81"/>
      <c r="CJM88" s="81"/>
      <c r="CJN88" s="81"/>
      <c r="CJO88" s="81"/>
      <c r="CJP88" s="81"/>
      <c r="CJQ88" s="81"/>
      <c r="CJR88" s="81"/>
      <c r="CJS88" s="81"/>
      <c r="CJT88" s="81"/>
      <c r="CJU88" s="81"/>
      <c r="CJV88" s="81"/>
      <c r="CJW88" s="81"/>
      <c r="CJX88" s="81"/>
      <c r="CJY88" s="81"/>
      <c r="CJZ88" s="81"/>
      <c r="CKA88" s="81"/>
      <c r="CKB88" s="81"/>
      <c r="CKC88" s="81"/>
      <c r="CKD88" s="81"/>
      <c r="CKE88" s="81"/>
      <c r="CKF88" s="81"/>
      <c r="CKG88" s="81"/>
      <c r="CKH88" s="81"/>
      <c r="CKI88" s="81"/>
      <c r="CKJ88" s="81"/>
      <c r="CKK88" s="81"/>
      <c r="CKL88" s="81"/>
      <c r="CKM88" s="81"/>
      <c r="CKN88" s="81"/>
      <c r="CKO88" s="81"/>
      <c r="CKP88" s="81"/>
      <c r="CKQ88" s="81"/>
      <c r="CKR88" s="81"/>
      <c r="CKS88" s="81"/>
      <c r="CKT88" s="81"/>
      <c r="CKU88" s="81"/>
      <c r="CKV88" s="81"/>
      <c r="CKW88" s="81"/>
      <c r="CKX88" s="81"/>
      <c r="CKY88" s="81"/>
      <c r="CKZ88" s="81"/>
      <c r="CLA88" s="81"/>
      <c r="CLB88" s="81"/>
      <c r="CLC88" s="81"/>
      <c r="CLD88" s="81"/>
      <c r="CLE88" s="81"/>
      <c r="CLF88" s="81"/>
      <c r="CLG88" s="81"/>
      <c r="CLH88" s="81"/>
      <c r="CLI88" s="81"/>
      <c r="CLJ88" s="81"/>
      <c r="CLK88" s="81"/>
      <c r="CLL88" s="81"/>
      <c r="CLM88" s="81"/>
      <c r="CLN88" s="81"/>
      <c r="CLO88" s="81"/>
      <c r="CLP88" s="81"/>
      <c r="CLQ88" s="81"/>
      <c r="CLR88" s="81"/>
      <c r="CLS88" s="81"/>
      <c r="CLT88" s="81"/>
      <c r="CLU88" s="81"/>
      <c r="CLV88" s="81"/>
      <c r="CLW88" s="81"/>
      <c r="CLX88" s="81"/>
      <c r="CLY88" s="81"/>
      <c r="CLZ88" s="81"/>
      <c r="CMA88" s="81"/>
      <c r="CMB88" s="81"/>
      <c r="CMC88" s="81"/>
      <c r="CMD88" s="81"/>
      <c r="CME88" s="81"/>
      <c r="CMF88" s="81"/>
      <c r="CMG88" s="81"/>
      <c r="CMH88" s="81"/>
      <c r="CMI88" s="81"/>
      <c r="CMJ88" s="81"/>
      <c r="CMK88" s="81"/>
      <c r="CML88" s="81"/>
      <c r="CMM88" s="81"/>
      <c r="CMN88" s="81"/>
      <c r="CMO88" s="81"/>
      <c r="CMP88" s="81"/>
      <c r="CMQ88" s="81"/>
      <c r="CMR88" s="81"/>
      <c r="CMS88" s="81"/>
      <c r="CMT88" s="81"/>
      <c r="CMU88" s="81"/>
      <c r="CMV88" s="81"/>
      <c r="CMW88" s="81"/>
      <c r="CMX88" s="81"/>
      <c r="CMY88" s="81"/>
      <c r="CMZ88" s="81"/>
      <c r="CNA88" s="81"/>
      <c r="CNB88" s="81"/>
      <c r="CNC88" s="81"/>
      <c r="CND88" s="81"/>
      <c r="CNE88" s="81"/>
      <c r="CNF88" s="81"/>
      <c r="CNG88" s="81"/>
      <c r="CNH88" s="81"/>
      <c r="CNI88" s="81"/>
      <c r="CNJ88" s="81"/>
      <c r="CNK88" s="81"/>
      <c r="CNL88" s="81"/>
      <c r="CNM88" s="81"/>
      <c r="CNN88" s="81"/>
      <c r="CNO88" s="81"/>
      <c r="CNP88" s="81"/>
      <c r="CNQ88" s="81"/>
      <c r="CNR88" s="81"/>
      <c r="CNS88" s="81"/>
      <c r="CNT88" s="81"/>
      <c r="CNU88" s="81"/>
      <c r="CNV88" s="81"/>
      <c r="CNW88" s="81"/>
      <c r="CNX88" s="81"/>
      <c r="CNY88" s="81"/>
      <c r="CNZ88" s="81"/>
      <c r="COA88" s="81"/>
      <c r="COB88" s="81"/>
      <c r="COC88" s="81"/>
      <c r="COD88" s="81"/>
      <c r="COE88" s="81"/>
      <c r="COF88" s="81"/>
      <c r="COG88" s="81"/>
      <c r="COH88" s="81"/>
      <c r="COI88" s="81"/>
      <c r="COJ88" s="81"/>
      <c r="COK88" s="81"/>
      <c r="COL88" s="81"/>
      <c r="COM88" s="81"/>
      <c r="CON88" s="81"/>
      <c r="COO88" s="81"/>
      <c r="COP88" s="81"/>
      <c r="COQ88" s="81"/>
      <c r="COR88" s="81"/>
      <c r="COS88" s="81"/>
      <c r="COT88" s="81"/>
      <c r="COU88" s="81"/>
      <c r="COV88" s="81"/>
      <c r="COW88" s="81"/>
      <c r="COX88" s="81"/>
      <c r="COY88" s="81"/>
      <c r="COZ88" s="81"/>
      <c r="CPA88" s="81"/>
      <c r="CPB88" s="81"/>
      <c r="CPC88" s="81"/>
      <c r="CPD88" s="81"/>
      <c r="CPE88" s="81"/>
      <c r="CPF88" s="81"/>
      <c r="CPG88" s="81"/>
      <c r="CPH88" s="81"/>
      <c r="CPI88" s="81"/>
      <c r="CPJ88" s="81"/>
      <c r="CPK88" s="81"/>
      <c r="CPL88" s="81"/>
      <c r="CPM88" s="81"/>
      <c r="CPN88" s="81"/>
      <c r="CPO88" s="81"/>
      <c r="CPP88" s="81"/>
      <c r="CPQ88" s="81"/>
      <c r="CPR88" s="81"/>
      <c r="CPS88" s="81"/>
      <c r="CPT88" s="81"/>
      <c r="CPU88" s="81"/>
      <c r="CPV88" s="81"/>
      <c r="CPW88" s="81"/>
      <c r="CPX88" s="81"/>
      <c r="CPY88" s="81"/>
      <c r="CPZ88" s="81"/>
      <c r="CQA88" s="81"/>
      <c r="CQB88" s="81"/>
      <c r="CQC88" s="81"/>
      <c r="CQD88" s="81"/>
      <c r="CQE88" s="81"/>
      <c r="CQF88" s="81"/>
      <c r="CQG88" s="81"/>
      <c r="CQH88" s="81"/>
      <c r="CQI88" s="81"/>
      <c r="CQJ88" s="81"/>
      <c r="CQK88" s="81"/>
      <c r="CQL88" s="81"/>
      <c r="CQM88" s="81"/>
      <c r="CQN88" s="81"/>
      <c r="CQO88" s="81"/>
      <c r="CQP88" s="81"/>
      <c r="CQQ88" s="81"/>
      <c r="CQR88" s="81"/>
      <c r="CQS88" s="81"/>
      <c r="CQT88" s="81"/>
      <c r="CQU88" s="81"/>
      <c r="CQV88" s="81"/>
      <c r="CQW88" s="81"/>
      <c r="CQX88" s="81"/>
      <c r="CQY88" s="81"/>
      <c r="CQZ88" s="81"/>
      <c r="CRA88" s="81"/>
      <c r="CRB88" s="81"/>
      <c r="CRC88" s="81"/>
      <c r="CRD88" s="81"/>
      <c r="CRE88" s="81"/>
      <c r="CRF88" s="81"/>
      <c r="CRG88" s="81"/>
      <c r="CRH88" s="81"/>
      <c r="CRI88" s="81"/>
      <c r="CRJ88" s="81"/>
      <c r="CRK88" s="81"/>
      <c r="CRL88" s="81"/>
      <c r="CRM88" s="81"/>
      <c r="CRN88" s="81"/>
      <c r="CRO88" s="81"/>
      <c r="CRP88" s="81"/>
      <c r="CRQ88" s="81"/>
      <c r="CRR88" s="81"/>
      <c r="CRS88" s="81"/>
      <c r="CRT88" s="81"/>
      <c r="CRU88" s="81"/>
      <c r="CRV88" s="81"/>
      <c r="CRW88" s="81"/>
      <c r="CRX88" s="81"/>
      <c r="CRY88" s="81"/>
      <c r="CRZ88" s="81"/>
      <c r="CSA88" s="81"/>
      <c r="CSB88" s="81"/>
      <c r="CSC88" s="81"/>
      <c r="CSD88" s="81"/>
      <c r="CSE88" s="81"/>
      <c r="CSF88" s="81"/>
      <c r="CSG88" s="81"/>
      <c r="CSH88" s="81"/>
      <c r="CSI88" s="81"/>
      <c r="CSJ88" s="81"/>
      <c r="CSK88" s="81"/>
      <c r="CSL88" s="81"/>
      <c r="CSM88" s="81"/>
      <c r="CSN88" s="81"/>
      <c r="CSO88" s="81"/>
      <c r="CSP88" s="81"/>
      <c r="CSQ88" s="81"/>
      <c r="CSR88" s="81"/>
      <c r="CSS88" s="81"/>
      <c r="CST88" s="81"/>
      <c r="CSU88" s="81"/>
      <c r="CSV88" s="81"/>
      <c r="CSW88" s="81"/>
      <c r="CSX88" s="81"/>
      <c r="CSY88" s="81"/>
      <c r="CSZ88" s="81"/>
      <c r="CTA88" s="81"/>
      <c r="CTB88" s="81"/>
      <c r="CTC88" s="81"/>
      <c r="CTD88" s="81"/>
      <c r="CTE88" s="81"/>
      <c r="CTF88" s="81"/>
      <c r="CTG88" s="81"/>
      <c r="CTH88" s="81"/>
      <c r="CTI88" s="81"/>
      <c r="CTJ88" s="81"/>
      <c r="CTK88" s="81"/>
      <c r="CTL88" s="81"/>
      <c r="CTM88" s="81"/>
      <c r="CTN88" s="81"/>
      <c r="CTO88" s="81"/>
      <c r="CTP88" s="81"/>
      <c r="CTQ88" s="81"/>
      <c r="CTR88" s="81"/>
      <c r="CTS88" s="81"/>
      <c r="CTT88" s="81"/>
      <c r="CTU88" s="81"/>
      <c r="CTV88" s="81"/>
      <c r="CTW88" s="81"/>
      <c r="CTX88" s="81"/>
      <c r="CTY88" s="81"/>
      <c r="CTZ88" s="81"/>
      <c r="CUA88" s="81"/>
      <c r="CUB88" s="81"/>
      <c r="CUC88" s="81"/>
      <c r="CUD88" s="81"/>
      <c r="CUE88" s="81"/>
      <c r="CUF88" s="81"/>
      <c r="CUG88" s="81"/>
      <c r="CUH88" s="81"/>
      <c r="CUI88" s="81"/>
      <c r="CUJ88" s="81"/>
      <c r="CUK88" s="81"/>
      <c r="CUL88" s="81"/>
      <c r="CUM88" s="81"/>
      <c r="CUN88" s="81"/>
      <c r="CUO88" s="81"/>
      <c r="CUP88" s="81"/>
      <c r="CUQ88" s="81"/>
      <c r="CUR88" s="81"/>
      <c r="CUS88" s="81"/>
      <c r="CUT88" s="81"/>
      <c r="CUU88" s="81"/>
      <c r="CUV88" s="81"/>
      <c r="CUW88" s="81"/>
      <c r="CUX88" s="81"/>
      <c r="CUY88" s="81"/>
      <c r="CUZ88" s="81"/>
      <c r="CVA88" s="81"/>
      <c r="CVB88" s="81"/>
      <c r="CVC88" s="81"/>
      <c r="CVD88" s="81"/>
      <c r="CVE88" s="81"/>
      <c r="CVF88" s="81"/>
      <c r="CVG88" s="81"/>
      <c r="CVH88" s="81"/>
      <c r="CVI88" s="81"/>
      <c r="CVJ88" s="81"/>
      <c r="CVK88" s="81"/>
      <c r="CVL88" s="81"/>
      <c r="CVM88" s="81"/>
      <c r="CVN88" s="81"/>
      <c r="CVO88" s="81"/>
      <c r="CVP88" s="81"/>
      <c r="CVQ88" s="81"/>
      <c r="CVR88" s="81"/>
      <c r="CVS88" s="81"/>
      <c r="CVT88" s="81"/>
      <c r="CVU88" s="81"/>
      <c r="CVV88" s="81"/>
      <c r="CVW88" s="81"/>
      <c r="CVX88" s="81"/>
      <c r="CVY88" s="81"/>
      <c r="CVZ88" s="81"/>
      <c r="CWA88" s="81"/>
      <c r="CWB88" s="81"/>
      <c r="CWC88" s="81"/>
      <c r="CWD88" s="81"/>
      <c r="CWE88" s="81"/>
      <c r="CWF88" s="81"/>
      <c r="CWG88" s="81"/>
      <c r="CWH88" s="81"/>
      <c r="CWI88" s="81"/>
      <c r="CWJ88" s="81"/>
      <c r="CWK88" s="81"/>
      <c r="CWL88" s="81"/>
      <c r="CWM88" s="81"/>
      <c r="CWN88" s="81"/>
      <c r="CWO88" s="81"/>
      <c r="CWP88" s="81"/>
      <c r="CWQ88" s="81"/>
      <c r="CWR88" s="81"/>
      <c r="CWS88" s="81"/>
      <c r="CWT88" s="81"/>
      <c r="CWU88" s="81"/>
      <c r="CWV88" s="81"/>
      <c r="CWW88" s="81"/>
      <c r="CWX88" s="81"/>
      <c r="CWY88" s="81"/>
      <c r="CWZ88" s="81"/>
      <c r="CXA88" s="81"/>
      <c r="CXB88" s="81"/>
      <c r="CXC88" s="81"/>
      <c r="CXD88" s="81"/>
      <c r="CXE88" s="81"/>
      <c r="CXF88" s="81"/>
      <c r="CXG88" s="81"/>
      <c r="CXH88" s="81"/>
      <c r="CXI88" s="81"/>
      <c r="CXJ88" s="81"/>
      <c r="CXK88" s="81"/>
      <c r="CXL88" s="81"/>
      <c r="CXM88" s="81"/>
      <c r="CXN88" s="81"/>
      <c r="CXO88" s="81"/>
      <c r="CXP88" s="81"/>
      <c r="CXQ88" s="81"/>
      <c r="CXR88" s="81"/>
      <c r="CXS88" s="81"/>
      <c r="CXT88" s="81"/>
      <c r="CXU88" s="81"/>
      <c r="CXV88" s="81"/>
      <c r="CXW88" s="81"/>
      <c r="CXX88" s="81"/>
      <c r="CXY88" s="81"/>
      <c r="CXZ88" s="81"/>
      <c r="CYA88" s="81"/>
      <c r="CYB88" s="81"/>
      <c r="CYC88" s="81"/>
      <c r="CYD88" s="81"/>
      <c r="CYE88" s="81"/>
      <c r="CYF88" s="81"/>
      <c r="CYG88" s="81"/>
      <c r="CYH88" s="81"/>
      <c r="CYI88" s="81"/>
      <c r="CYJ88" s="81"/>
      <c r="CYK88" s="81"/>
      <c r="CYL88" s="81"/>
      <c r="CYM88" s="81"/>
      <c r="CYN88" s="81"/>
      <c r="CYO88" s="81"/>
      <c r="CYP88" s="81"/>
      <c r="CYQ88" s="81"/>
      <c r="CYR88" s="81"/>
      <c r="CYS88" s="81"/>
      <c r="CYT88" s="81"/>
      <c r="CYU88" s="81"/>
      <c r="CYV88" s="81"/>
      <c r="CYW88" s="81"/>
      <c r="CYX88" s="81"/>
      <c r="CYY88" s="81"/>
      <c r="CYZ88" s="81"/>
      <c r="CZA88" s="81"/>
      <c r="CZB88" s="81"/>
      <c r="CZC88" s="81"/>
      <c r="CZD88" s="81"/>
      <c r="CZE88" s="81"/>
      <c r="CZF88" s="81"/>
      <c r="CZG88" s="81"/>
      <c r="CZH88" s="81"/>
      <c r="CZI88" s="81"/>
      <c r="CZJ88" s="81"/>
      <c r="CZK88" s="81"/>
      <c r="CZL88" s="81"/>
      <c r="CZM88" s="81"/>
      <c r="CZN88" s="81"/>
      <c r="CZO88" s="81"/>
      <c r="CZP88" s="81"/>
      <c r="CZQ88" s="81"/>
      <c r="CZR88" s="81"/>
      <c r="CZS88" s="81"/>
      <c r="CZT88" s="81"/>
      <c r="CZU88" s="81"/>
      <c r="CZV88" s="81"/>
      <c r="CZW88" s="81"/>
      <c r="CZX88" s="81"/>
      <c r="CZY88" s="81"/>
      <c r="CZZ88" s="81"/>
      <c r="DAA88" s="81"/>
      <c r="DAB88" s="81"/>
      <c r="DAC88" s="81"/>
      <c r="DAD88" s="81"/>
      <c r="DAE88" s="81"/>
      <c r="DAF88" s="81"/>
      <c r="DAG88" s="81"/>
      <c r="DAH88" s="81"/>
      <c r="DAI88" s="81"/>
      <c r="DAJ88" s="81"/>
      <c r="DAK88" s="81"/>
      <c r="DAL88" s="81"/>
      <c r="DAM88" s="81"/>
      <c r="DAN88" s="81"/>
      <c r="DAO88" s="81"/>
      <c r="DAP88" s="81"/>
      <c r="DAQ88" s="81"/>
      <c r="DAR88" s="81"/>
      <c r="DAS88" s="81"/>
      <c r="DAT88" s="81"/>
      <c r="DAU88" s="81"/>
      <c r="DAV88" s="81"/>
      <c r="DAW88" s="81"/>
      <c r="DAX88" s="81"/>
      <c r="DAY88" s="81"/>
      <c r="DAZ88" s="81"/>
      <c r="DBA88" s="81"/>
      <c r="DBB88" s="81"/>
      <c r="DBC88" s="81"/>
      <c r="DBD88" s="81"/>
      <c r="DBE88" s="81"/>
      <c r="DBF88" s="81"/>
      <c r="DBG88" s="81"/>
      <c r="DBH88" s="81"/>
      <c r="DBI88" s="81"/>
      <c r="DBJ88" s="81"/>
      <c r="DBK88" s="81"/>
      <c r="DBL88" s="81"/>
      <c r="DBM88" s="81"/>
      <c r="DBN88" s="81"/>
      <c r="DBO88" s="81"/>
      <c r="DBP88" s="81"/>
      <c r="DBQ88" s="81"/>
      <c r="DBR88" s="81"/>
      <c r="DBS88" s="81"/>
      <c r="DBT88" s="81"/>
      <c r="DBU88" s="81"/>
      <c r="DBV88" s="81"/>
      <c r="DBW88" s="81"/>
      <c r="DBX88" s="81"/>
      <c r="DBY88" s="81"/>
      <c r="DBZ88" s="81"/>
      <c r="DCA88" s="81"/>
      <c r="DCB88" s="81"/>
      <c r="DCC88" s="81"/>
      <c r="DCD88" s="81"/>
      <c r="DCE88" s="81"/>
      <c r="DCF88" s="81"/>
      <c r="DCG88" s="81"/>
      <c r="DCH88" s="81"/>
      <c r="DCI88" s="81"/>
      <c r="DCJ88" s="81"/>
      <c r="DCK88" s="81"/>
      <c r="DCL88" s="81"/>
      <c r="DCM88" s="81"/>
      <c r="DCN88" s="81"/>
      <c r="DCO88" s="81"/>
      <c r="DCP88" s="81"/>
      <c r="DCQ88" s="81"/>
      <c r="DCR88" s="81"/>
      <c r="DCS88" s="81"/>
      <c r="DCT88" s="81"/>
      <c r="DCU88" s="81"/>
      <c r="DCV88" s="81"/>
      <c r="DCW88" s="81"/>
      <c r="DCX88" s="81"/>
      <c r="DCY88" s="81"/>
      <c r="DCZ88" s="81"/>
      <c r="DDA88" s="81"/>
      <c r="DDB88" s="81"/>
      <c r="DDC88" s="81"/>
      <c r="DDD88" s="81"/>
      <c r="DDE88" s="81"/>
      <c r="DDF88" s="81"/>
      <c r="DDG88" s="81"/>
      <c r="DDH88" s="81"/>
      <c r="DDI88" s="81"/>
      <c r="DDJ88" s="81"/>
      <c r="DDK88" s="81"/>
      <c r="DDL88" s="81"/>
      <c r="DDM88" s="81"/>
      <c r="DDN88" s="81"/>
      <c r="DDO88" s="81"/>
      <c r="DDP88" s="81"/>
      <c r="DDQ88" s="81"/>
      <c r="DDR88" s="81"/>
      <c r="DDS88" s="81"/>
      <c r="DDT88" s="81"/>
      <c r="DDU88" s="81"/>
      <c r="DDV88" s="81"/>
      <c r="DDW88" s="81"/>
      <c r="DDX88" s="81"/>
      <c r="DDY88" s="81"/>
      <c r="DDZ88" s="81"/>
      <c r="DEA88" s="81"/>
      <c r="DEB88" s="81"/>
      <c r="DEC88" s="81"/>
      <c r="DED88" s="81"/>
      <c r="DEE88" s="81"/>
      <c r="DEF88" s="81"/>
      <c r="DEG88" s="81"/>
      <c r="DEH88" s="81"/>
      <c r="DEI88" s="81"/>
      <c r="DEJ88" s="81"/>
      <c r="DEK88" s="81"/>
      <c r="DEL88" s="81"/>
      <c r="DEM88" s="81"/>
      <c r="DEN88" s="81"/>
      <c r="DEO88" s="81"/>
      <c r="DEP88" s="81"/>
      <c r="DEQ88" s="81"/>
      <c r="DER88" s="81"/>
      <c r="DES88" s="81"/>
      <c r="DET88" s="81"/>
      <c r="DEU88" s="81"/>
      <c r="DEV88" s="81"/>
      <c r="DEW88" s="81"/>
      <c r="DEX88" s="81"/>
      <c r="DEY88" s="81"/>
      <c r="DEZ88" s="81"/>
      <c r="DFA88" s="81"/>
      <c r="DFB88" s="81"/>
      <c r="DFC88" s="81"/>
      <c r="DFD88" s="81"/>
      <c r="DFE88" s="81"/>
      <c r="DFF88" s="81"/>
      <c r="DFG88" s="81"/>
      <c r="DFH88" s="81"/>
      <c r="DFI88" s="81"/>
      <c r="DFJ88" s="81"/>
      <c r="DFK88" s="81"/>
      <c r="DFL88" s="81"/>
      <c r="DFM88" s="81"/>
      <c r="DFN88" s="81"/>
      <c r="DFO88" s="81"/>
      <c r="DFP88" s="81"/>
      <c r="DFQ88" s="81"/>
      <c r="DFR88" s="81"/>
      <c r="DFS88" s="81"/>
      <c r="DFT88" s="81"/>
      <c r="DFU88" s="81"/>
      <c r="DFV88" s="81"/>
      <c r="DFW88" s="81"/>
      <c r="DFX88" s="81"/>
      <c r="DFY88" s="81"/>
      <c r="DFZ88" s="81"/>
      <c r="DGA88" s="81"/>
      <c r="DGB88" s="81"/>
      <c r="DGC88" s="81"/>
      <c r="DGD88" s="81"/>
      <c r="DGE88" s="81"/>
      <c r="DGF88" s="81"/>
      <c r="DGG88" s="81"/>
      <c r="DGH88" s="81"/>
      <c r="DGI88" s="81"/>
      <c r="DGJ88" s="81"/>
      <c r="DGK88" s="81"/>
      <c r="DGL88" s="81"/>
      <c r="DGM88" s="81"/>
      <c r="DGN88" s="81"/>
      <c r="DGO88" s="81"/>
      <c r="DGP88" s="81"/>
      <c r="DGQ88" s="81"/>
      <c r="DGR88" s="81"/>
      <c r="DGS88" s="81"/>
      <c r="DGT88" s="81"/>
      <c r="DGU88" s="81"/>
      <c r="DGV88" s="81"/>
      <c r="DGW88" s="81"/>
      <c r="DGX88" s="81"/>
      <c r="DGY88" s="81"/>
      <c r="DGZ88" s="81"/>
      <c r="DHA88" s="81"/>
      <c r="DHB88" s="81"/>
      <c r="DHC88" s="81"/>
      <c r="DHD88" s="81"/>
      <c r="DHE88" s="81"/>
      <c r="DHF88" s="81"/>
      <c r="DHG88" s="81"/>
      <c r="DHH88" s="81"/>
      <c r="DHI88" s="81"/>
      <c r="DHJ88" s="81"/>
      <c r="DHK88" s="81"/>
      <c r="DHL88" s="81"/>
      <c r="DHM88" s="81"/>
      <c r="DHN88" s="81"/>
      <c r="DHO88" s="81"/>
      <c r="DHP88" s="81"/>
      <c r="DHQ88" s="81"/>
      <c r="DHR88" s="81"/>
      <c r="DHS88" s="81"/>
      <c r="DHT88" s="81"/>
      <c r="DHU88" s="81"/>
      <c r="DHV88" s="81"/>
      <c r="DHW88" s="81"/>
      <c r="DHX88" s="81"/>
      <c r="DHY88" s="81"/>
      <c r="DHZ88" s="81"/>
      <c r="DIA88" s="81"/>
      <c r="DIB88" s="81"/>
      <c r="DIC88" s="81"/>
      <c r="DID88" s="81"/>
      <c r="DIE88" s="81"/>
      <c r="DIF88" s="81"/>
      <c r="DIG88" s="81"/>
      <c r="DIH88" s="81"/>
      <c r="DII88" s="81"/>
      <c r="DIJ88" s="81"/>
      <c r="DIK88" s="81"/>
      <c r="DIL88" s="81"/>
      <c r="DIM88" s="81"/>
      <c r="DIN88" s="81"/>
      <c r="DIO88" s="81"/>
      <c r="DIP88" s="81"/>
      <c r="DIQ88" s="81"/>
      <c r="DIR88" s="81"/>
      <c r="DIS88" s="81"/>
      <c r="DIT88" s="81"/>
      <c r="DIU88" s="81"/>
      <c r="DIV88" s="81"/>
      <c r="DIW88" s="81"/>
      <c r="DIX88" s="81"/>
      <c r="DIY88" s="81"/>
      <c r="DIZ88" s="81"/>
      <c r="DJA88" s="81"/>
      <c r="DJB88" s="81"/>
      <c r="DJC88" s="81"/>
      <c r="DJD88" s="81"/>
      <c r="DJE88" s="81"/>
      <c r="DJF88" s="81"/>
      <c r="DJG88" s="81"/>
      <c r="DJH88" s="81"/>
      <c r="DJI88" s="81"/>
      <c r="DJJ88" s="81"/>
      <c r="DJK88" s="81"/>
      <c r="DJL88" s="81"/>
      <c r="DJM88" s="81"/>
      <c r="DJN88" s="81"/>
      <c r="DJO88" s="81"/>
      <c r="DJP88" s="81"/>
      <c r="DJQ88" s="81"/>
      <c r="DJR88" s="81"/>
      <c r="DJS88" s="81"/>
      <c r="DJT88" s="81"/>
      <c r="DJU88" s="81"/>
      <c r="DJV88" s="81"/>
      <c r="DJW88" s="81"/>
      <c r="DJX88" s="81"/>
      <c r="DJY88" s="81"/>
      <c r="DJZ88" s="81"/>
      <c r="DKA88" s="81"/>
      <c r="DKB88" s="81"/>
      <c r="DKC88" s="81"/>
      <c r="DKD88" s="81"/>
      <c r="DKE88" s="81"/>
      <c r="DKF88" s="81"/>
      <c r="DKG88" s="81"/>
      <c r="DKH88" s="81"/>
      <c r="DKI88" s="81"/>
      <c r="DKJ88" s="81"/>
      <c r="DKK88" s="81"/>
      <c r="DKL88" s="81"/>
      <c r="DKM88" s="81"/>
      <c r="DKN88" s="81"/>
      <c r="DKO88" s="81"/>
      <c r="DKP88" s="81"/>
      <c r="DKQ88" s="81"/>
      <c r="DKR88" s="81"/>
      <c r="DKS88" s="81"/>
      <c r="DKT88" s="81"/>
      <c r="DKU88" s="81"/>
      <c r="DKV88" s="81"/>
      <c r="DKW88" s="81"/>
      <c r="DKX88" s="81"/>
      <c r="DKY88" s="81"/>
      <c r="DKZ88" s="81"/>
      <c r="DLA88" s="81"/>
      <c r="DLB88" s="81"/>
      <c r="DLC88" s="81"/>
      <c r="DLD88" s="81"/>
      <c r="DLE88" s="81"/>
      <c r="DLF88" s="81"/>
      <c r="DLG88" s="81"/>
      <c r="DLH88" s="81"/>
      <c r="DLI88" s="81"/>
      <c r="DLJ88" s="81"/>
      <c r="DLK88" s="81"/>
      <c r="DLL88" s="81"/>
      <c r="DLM88" s="81"/>
      <c r="DLN88" s="81"/>
      <c r="DLO88" s="81"/>
      <c r="DLP88" s="81"/>
      <c r="DLQ88" s="81"/>
      <c r="DLR88" s="81"/>
      <c r="DLS88" s="81"/>
      <c r="DLT88" s="81"/>
      <c r="DLU88" s="81"/>
      <c r="DLV88" s="81"/>
      <c r="DLW88" s="81"/>
      <c r="DLX88" s="81"/>
      <c r="DLY88" s="81"/>
      <c r="DLZ88" s="81"/>
      <c r="DMA88" s="81"/>
      <c r="DMB88" s="81"/>
      <c r="DMC88" s="81"/>
      <c r="DMD88" s="81"/>
      <c r="DME88" s="81"/>
      <c r="DMF88" s="81"/>
      <c r="DMG88" s="81"/>
      <c r="DMH88" s="81"/>
      <c r="DMI88" s="81"/>
      <c r="DMJ88" s="81"/>
      <c r="DMK88" s="81"/>
      <c r="DML88" s="81"/>
      <c r="DMM88" s="81"/>
      <c r="DMN88" s="81"/>
      <c r="DMO88" s="81"/>
      <c r="DMP88" s="81"/>
      <c r="DMQ88" s="81"/>
      <c r="DMR88" s="81"/>
      <c r="DMS88" s="81"/>
      <c r="DMT88" s="81"/>
      <c r="DMU88" s="81"/>
      <c r="DMV88" s="81"/>
      <c r="DMW88" s="81"/>
      <c r="DMX88" s="81"/>
      <c r="DMY88" s="81"/>
      <c r="DMZ88" s="81"/>
      <c r="DNA88" s="81"/>
      <c r="DNB88" s="81"/>
      <c r="DNC88" s="81"/>
      <c r="DND88" s="81"/>
      <c r="DNE88" s="81"/>
      <c r="DNF88" s="81"/>
      <c r="DNG88" s="81"/>
      <c r="DNH88" s="81"/>
      <c r="DNI88" s="81"/>
      <c r="DNJ88" s="81"/>
      <c r="DNK88" s="81"/>
      <c r="DNL88" s="81"/>
      <c r="DNM88" s="81"/>
      <c r="DNN88" s="81"/>
      <c r="DNO88" s="81"/>
      <c r="DNP88" s="81"/>
      <c r="DNQ88" s="81"/>
      <c r="DNR88" s="81"/>
      <c r="DNS88" s="81"/>
      <c r="DNT88" s="81"/>
      <c r="DNU88" s="81"/>
      <c r="DNV88" s="81"/>
      <c r="DNW88" s="81"/>
      <c r="DNX88" s="81"/>
      <c r="DNY88" s="81"/>
      <c r="DNZ88" s="81"/>
      <c r="DOA88" s="81"/>
      <c r="DOB88" s="81"/>
      <c r="DOC88" s="81"/>
      <c r="DOD88" s="81"/>
      <c r="DOE88" s="81"/>
      <c r="DOF88" s="81"/>
      <c r="DOG88" s="81"/>
      <c r="DOH88" s="81"/>
      <c r="DOI88" s="81"/>
      <c r="DOJ88" s="81"/>
      <c r="DOK88" s="81"/>
      <c r="DOL88" s="81"/>
      <c r="DOM88" s="81"/>
      <c r="DON88" s="81"/>
      <c r="DOO88" s="81"/>
      <c r="DOP88" s="81"/>
      <c r="DOQ88" s="81"/>
      <c r="DOR88" s="81"/>
      <c r="DOS88" s="81"/>
      <c r="DOT88" s="81"/>
      <c r="DOU88" s="81"/>
      <c r="DOV88" s="81"/>
      <c r="DOW88" s="81"/>
      <c r="DOX88" s="81"/>
      <c r="DOY88" s="81"/>
      <c r="DOZ88" s="81"/>
      <c r="DPA88" s="81"/>
      <c r="DPB88" s="81"/>
      <c r="DPC88" s="81"/>
      <c r="DPD88" s="81"/>
      <c r="DPE88" s="81"/>
      <c r="DPF88" s="81"/>
      <c r="DPG88" s="81"/>
      <c r="DPH88" s="81"/>
      <c r="DPI88" s="81"/>
      <c r="DPJ88" s="81"/>
      <c r="DPK88" s="81"/>
      <c r="DPL88" s="81"/>
      <c r="DPM88" s="81"/>
      <c r="DPN88" s="81"/>
      <c r="DPO88" s="81"/>
      <c r="DPP88" s="81"/>
      <c r="DPQ88" s="81"/>
      <c r="DPR88" s="81"/>
      <c r="DPS88" s="81"/>
      <c r="DPT88" s="81"/>
      <c r="DPU88" s="81"/>
      <c r="DPV88" s="81"/>
      <c r="DPW88" s="81"/>
      <c r="DPX88" s="81"/>
      <c r="DPY88" s="81"/>
      <c r="DPZ88" s="81"/>
      <c r="DQA88" s="81"/>
      <c r="DQB88" s="81"/>
      <c r="DQC88" s="81"/>
      <c r="DQD88" s="81"/>
      <c r="DQE88" s="81"/>
      <c r="DQF88" s="81"/>
      <c r="DQG88" s="81"/>
      <c r="DQH88" s="81"/>
      <c r="DQI88" s="81"/>
      <c r="DQJ88" s="81"/>
      <c r="DQK88" s="81"/>
      <c r="DQL88" s="81"/>
      <c r="DQM88" s="81"/>
      <c r="DQN88" s="81"/>
      <c r="DQO88" s="81"/>
      <c r="DQP88" s="81"/>
      <c r="DQQ88" s="81"/>
      <c r="DQR88" s="81"/>
      <c r="DQS88" s="81"/>
      <c r="DQT88" s="81"/>
      <c r="DQU88" s="81"/>
      <c r="DQV88" s="81"/>
      <c r="DQW88" s="81"/>
      <c r="DQX88" s="81"/>
      <c r="DQY88" s="81"/>
      <c r="DQZ88" s="81"/>
      <c r="DRA88" s="81"/>
      <c r="DRB88" s="81"/>
      <c r="DRC88" s="81"/>
      <c r="DRD88" s="81"/>
      <c r="DRE88" s="81"/>
      <c r="DRF88" s="81"/>
      <c r="DRG88" s="81"/>
      <c r="DRH88" s="81"/>
      <c r="DRI88" s="81"/>
      <c r="DRJ88" s="81"/>
      <c r="DRK88" s="81"/>
      <c r="DRL88" s="81"/>
      <c r="DRM88" s="81"/>
      <c r="DRN88" s="81"/>
      <c r="DRO88" s="81"/>
      <c r="DRP88" s="81"/>
      <c r="DRQ88" s="81"/>
      <c r="DRR88" s="81"/>
      <c r="DRS88" s="81"/>
      <c r="DRT88" s="81"/>
      <c r="DRU88" s="81"/>
      <c r="DRV88" s="81"/>
      <c r="DRW88" s="81"/>
      <c r="DRX88" s="81"/>
      <c r="DRY88" s="81"/>
      <c r="DRZ88" s="81"/>
      <c r="DSA88" s="81"/>
      <c r="DSB88" s="81"/>
      <c r="DSC88" s="81"/>
      <c r="DSD88" s="81"/>
      <c r="DSE88" s="81"/>
      <c r="DSF88" s="81"/>
      <c r="DSG88" s="81"/>
      <c r="DSH88" s="81"/>
      <c r="DSI88" s="81"/>
      <c r="DSJ88" s="81"/>
      <c r="DSK88" s="81"/>
      <c r="DSL88" s="81"/>
      <c r="DSM88" s="81"/>
      <c r="DSN88" s="81"/>
      <c r="DSO88" s="81"/>
      <c r="DSP88" s="81"/>
      <c r="DSQ88" s="81"/>
      <c r="DSR88" s="81"/>
      <c r="DSS88" s="81"/>
      <c r="DST88" s="81"/>
      <c r="DSU88" s="81"/>
      <c r="DSV88" s="81"/>
      <c r="DSW88" s="81"/>
      <c r="DSX88" s="81"/>
      <c r="DSY88" s="81"/>
      <c r="DSZ88" s="81"/>
      <c r="DTA88" s="81"/>
      <c r="DTB88" s="81"/>
      <c r="DTC88" s="81"/>
      <c r="DTD88" s="81"/>
      <c r="DTE88" s="81"/>
      <c r="DTF88" s="81"/>
      <c r="DTG88" s="81"/>
      <c r="DTH88" s="81"/>
      <c r="DTI88" s="81"/>
      <c r="DTJ88" s="81"/>
      <c r="DTK88" s="81"/>
      <c r="DTL88" s="81"/>
      <c r="DTM88" s="81"/>
      <c r="DTN88" s="81"/>
      <c r="DTO88" s="81"/>
      <c r="DTP88" s="81"/>
      <c r="DTQ88" s="81"/>
      <c r="DTR88" s="81"/>
      <c r="DTS88" s="81"/>
      <c r="DTT88" s="81"/>
      <c r="DTU88" s="81"/>
      <c r="DTV88" s="81"/>
      <c r="DTW88" s="81"/>
      <c r="DTX88" s="81"/>
      <c r="DTY88" s="81"/>
      <c r="DTZ88" s="81"/>
      <c r="DUA88" s="81"/>
      <c r="DUB88" s="81"/>
      <c r="DUC88" s="81"/>
      <c r="DUD88" s="81"/>
      <c r="DUE88" s="81"/>
      <c r="DUF88" s="81"/>
      <c r="DUG88" s="81"/>
      <c r="DUH88" s="81"/>
      <c r="DUI88" s="81"/>
      <c r="DUJ88" s="81"/>
      <c r="DUK88" s="81"/>
      <c r="DUL88" s="81"/>
      <c r="DUM88" s="81"/>
      <c r="DUN88" s="81"/>
      <c r="DUO88" s="81"/>
      <c r="DUP88" s="81"/>
      <c r="DUQ88" s="81"/>
      <c r="DUR88" s="81"/>
      <c r="DUS88" s="81"/>
      <c r="DUT88" s="81"/>
      <c r="DUU88" s="81"/>
      <c r="DUV88" s="81"/>
      <c r="DUW88" s="81"/>
      <c r="DUX88" s="81"/>
      <c r="DUY88" s="81"/>
      <c r="DUZ88" s="81"/>
      <c r="DVA88" s="81"/>
      <c r="DVB88" s="81"/>
      <c r="DVC88" s="81"/>
      <c r="DVD88" s="81"/>
      <c r="DVE88" s="81"/>
      <c r="DVF88" s="81"/>
      <c r="DVG88" s="81"/>
      <c r="DVH88" s="81"/>
      <c r="DVI88" s="81"/>
      <c r="DVJ88" s="81"/>
      <c r="DVK88" s="81"/>
      <c r="DVL88" s="81"/>
      <c r="DVM88" s="81"/>
      <c r="DVN88" s="81"/>
      <c r="DVO88" s="81"/>
      <c r="DVP88" s="81"/>
      <c r="DVQ88" s="81"/>
      <c r="DVR88" s="81"/>
      <c r="DVS88" s="81"/>
      <c r="DVT88" s="81"/>
      <c r="DVU88" s="81"/>
      <c r="DVV88" s="81"/>
      <c r="DVW88" s="81"/>
      <c r="DVX88" s="81"/>
      <c r="DVY88" s="81"/>
      <c r="DVZ88" s="81"/>
      <c r="DWA88" s="81"/>
      <c r="DWB88" s="81"/>
      <c r="DWC88" s="81"/>
      <c r="DWD88" s="81"/>
      <c r="DWE88" s="81"/>
      <c r="DWF88" s="81"/>
      <c r="DWG88" s="81"/>
      <c r="DWH88" s="81"/>
      <c r="DWI88" s="81"/>
      <c r="DWJ88" s="81"/>
      <c r="DWK88" s="81"/>
      <c r="DWL88" s="81"/>
      <c r="DWM88" s="81"/>
      <c r="DWN88" s="81"/>
      <c r="DWO88" s="81"/>
      <c r="DWP88" s="81"/>
      <c r="DWQ88" s="81"/>
      <c r="DWR88" s="81"/>
      <c r="DWS88" s="81"/>
      <c r="DWT88" s="81"/>
      <c r="DWU88" s="81"/>
      <c r="DWV88" s="81"/>
      <c r="DWW88" s="81"/>
      <c r="DWX88" s="81"/>
      <c r="DWY88" s="81"/>
      <c r="DWZ88" s="81"/>
      <c r="DXA88" s="81"/>
      <c r="DXB88" s="81"/>
      <c r="DXC88" s="81"/>
      <c r="DXD88" s="81"/>
      <c r="DXE88" s="81"/>
      <c r="DXF88" s="81"/>
      <c r="DXG88" s="81"/>
      <c r="DXH88" s="81"/>
      <c r="DXI88" s="81"/>
      <c r="DXJ88" s="81"/>
      <c r="DXK88" s="81"/>
      <c r="DXL88" s="81"/>
      <c r="DXM88" s="81"/>
      <c r="DXN88" s="81"/>
      <c r="DXO88" s="81"/>
      <c r="DXP88" s="81"/>
      <c r="DXQ88" s="81"/>
      <c r="DXR88" s="81"/>
      <c r="DXS88" s="81"/>
      <c r="DXT88" s="81"/>
      <c r="DXU88" s="81"/>
      <c r="DXV88" s="81"/>
      <c r="DXW88" s="81"/>
      <c r="DXX88" s="81"/>
      <c r="DXY88" s="81"/>
      <c r="DXZ88" s="81"/>
      <c r="DYA88" s="81"/>
      <c r="DYB88" s="81"/>
      <c r="DYC88" s="81"/>
      <c r="DYD88" s="81"/>
      <c r="DYE88" s="81"/>
      <c r="DYF88" s="81"/>
      <c r="DYG88" s="81"/>
      <c r="DYH88" s="81"/>
      <c r="DYI88" s="81"/>
      <c r="DYJ88" s="81"/>
      <c r="DYK88" s="81"/>
      <c r="DYL88" s="81"/>
      <c r="DYM88" s="81"/>
      <c r="DYN88" s="81"/>
      <c r="DYO88" s="81"/>
      <c r="DYP88" s="81"/>
      <c r="DYQ88" s="81"/>
      <c r="DYR88" s="81"/>
      <c r="DYS88" s="81"/>
      <c r="DYT88" s="81"/>
      <c r="DYU88" s="81"/>
      <c r="DYV88" s="81"/>
      <c r="DYW88" s="81"/>
      <c r="DYX88" s="81"/>
      <c r="DYY88" s="81"/>
      <c r="DYZ88" s="81"/>
      <c r="DZA88" s="81"/>
      <c r="DZB88" s="81"/>
      <c r="DZC88" s="81"/>
      <c r="DZD88" s="81"/>
      <c r="DZE88" s="81"/>
      <c r="DZF88" s="81"/>
      <c r="DZG88" s="81"/>
      <c r="DZH88" s="81"/>
      <c r="DZI88" s="81"/>
      <c r="DZJ88" s="81"/>
      <c r="DZK88" s="81"/>
      <c r="DZL88" s="81"/>
      <c r="DZM88" s="81"/>
      <c r="DZN88" s="81"/>
      <c r="DZO88" s="81"/>
      <c r="DZP88" s="81"/>
      <c r="DZQ88" s="81"/>
      <c r="DZR88" s="81"/>
      <c r="DZS88" s="81"/>
      <c r="DZT88" s="81"/>
      <c r="DZU88" s="81"/>
      <c r="DZV88" s="81"/>
      <c r="DZW88" s="81"/>
      <c r="DZX88" s="81"/>
      <c r="DZY88" s="81"/>
      <c r="DZZ88" s="81"/>
      <c r="EAA88" s="81"/>
      <c r="EAB88" s="81"/>
      <c r="EAC88" s="81"/>
      <c r="EAD88" s="81"/>
      <c r="EAE88" s="81"/>
      <c r="EAF88" s="81"/>
      <c r="EAG88" s="81"/>
      <c r="EAH88" s="81"/>
      <c r="EAI88" s="81"/>
      <c r="EAJ88" s="81"/>
      <c r="EAK88" s="81"/>
      <c r="EAL88" s="81"/>
      <c r="EAM88" s="81"/>
      <c r="EAN88" s="81"/>
      <c r="EAO88" s="81"/>
      <c r="EAP88" s="81"/>
      <c r="EAQ88" s="81"/>
      <c r="EAR88" s="81"/>
      <c r="EAS88" s="81"/>
      <c r="EAT88" s="81"/>
      <c r="EAU88" s="81"/>
      <c r="EAV88" s="81"/>
      <c r="EAW88" s="81"/>
      <c r="EAX88" s="81"/>
      <c r="EAY88" s="81"/>
      <c r="EAZ88" s="81"/>
      <c r="EBA88" s="81"/>
      <c r="EBB88" s="81"/>
      <c r="EBC88" s="81"/>
      <c r="EBD88" s="81"/>
      <c r="EBE88" s="81"/>
      <c r="EBF88" s="81"/>
      <c r="EBG88" s="81"/>
      <c r="EBH88" s="81"/>
      <c r="EBI88" s="81"/>
      <c r="EBJ88" s="81"/>
      <c r="EBK88" s="81"/>
      <c r="EBL88" s="81"/>
      <c r="EBM88" s="81"/>
      <c r="EBN88" s="81"/>
      <c r="EBO88" s="81"/>
      <c r="EBP88" s="81"/>
      <c r="EBQ88" s="81"/>
      <c r="EBR88" s="81"/>
      <c r="EBS88" s="81"/>
      <c r="EBT88" s="81"/>
      <c r="EBU88" s="81"/>
      <c r="EBV88" s="81"/>
      <c r="EBW88" s="81"/>
      <c r="EBX88" s="81"/>
      <c r="EBY88" s="81"/>
      <c r="EBZ88" s="81"/>
      <c r="ECA88" s="81"/>
      <c r="ECB88" s="81"/>
      <c r="ECC88" s="81"/>
      <c r="ECD88" s="81"/>
      <c r="ECE88" s="81"/>
      <c r="ECF88" s="81"/>
      <c r="ECG88" s="81"/>
      <c r="ECH88" s="81"/>
      <c r="ECI88" s="81"/>
      <c r="ECJ88" s="81"/>
      <c r="ECK88" s="81"/>
      <c r="ECL88" s="81"/>
      <c r="ECM88" s="81"/>
      <c r="ECN88" s="81"/>
      <c r="ECO88" s="81"/>
      <c r="ECP88" s="81"/>
      <c r="ECQ88" s="81"/>
      <c r="ECR88" s="81"/>
      <c r="ECS88" s="81"/>
      <c r="ECT88" s="81"/>
      <c r="ECU88" s="81"/>
      <c r="ECV88" s="81"/>
      <c r="ECW88" s="81"/>
      <c r="ECX88" s="81"/>
      <c r="ECY88" s="81"/>
      <c r="ECZ88" s="81"/>
      <c r="EDA88" s="81"/>
      <c r="EDB88" s="81"/>
      <c r="EDC88" s="81"/>
      <c r="EDD88" s="81"/>
      <c r="EDE88" s="81"/>
      <c r="EDF88" s="81"/>
      <c r="EDG88" s="81"/>
      <c r="EDH88" s="81"/>
      <c r="EDI88" s="81"/>
      <c r="EDJ88" s="81"/>
      <c r="EDK88" s="81"/>
      <c r="EDL88" s="81"/>
      <c r="EDM88" s="81"/>
      <c r="EDN88" s="81"/>
      <c r="EDO88" s="81"/>
      <c r="EDP88" s="81"/>
      <c r="EDQ88" s="81"/>
      <c r="EDR88" s="81"/>
      <c r="EDS88" s="81"/>
      <c r="EDT88" s="81"/>
      <c r="EDU88" s="81"/>
      <c r="EDV88" s="81"/>
      <c r="EDW88" s="81"/>
      <c r="EDX88" s="81"/>
      <c r="EDY88" s="81"/>
      <c r="EDZ88" s="81"/>
      <c r="EEA88" s="81"/>
      <c r="EEB88" s="81"/>
      <c r="EEC88" s="81"/>
      <c r="EED88" s="81"/>
      <c r="EEE88" s="81"/>
      <c r="EEF88" s="81"/>
      <c r="EEG88" s="81"/>
      <c r="EEH88" s="81"/>
      <c r="EEI88" s="81"/>
      <c r="EEJ88" s="81"/>
      <c r="EEK88" s="81"/>
      <c r="EEL88" s="81"/>
      <c r="EEM88" s="81"/>
      <c r="EEN88" s="81"/>
      <c r="EEO88" s="81"/>
      <c r="EEP88" s="81"/>
      <c r="EEQ88" s="81"/>
      <c r="EER88" s="81"/>
      <c r="EES88" s="81"/>
      <c r="EET88" s="81"/>
      <c r="EEU88" s="81"/>
      <c r="EEV88" s="81"/>
      <c r="EEW88" s="81"/>
      <c r="EEX88" s="81"/>
      <c r="EEY88" s="81"/>
      <c r="EEZ88" s="81"/>
      <c r="EFA88" s="81"/>
      <c r="EFB88" s="81"/>
      <c r="EFC88" s="81"/>
      <c r="EFD88" s="81"/>
      <c r="EFE88" s="81"/>
      <c r="EFF88" s="81"/>
      <c r="EFG88" s="81"/>
      <c r="EFH88" s="81"/>
      <c r="EFI88" s="81"/>
      <c r="EFJ88" s="81"/>
      <c r="EFK88" s="81"/>
      <c r="EFL88" s="81"/>
      <c r="EFM88" s="81"/>
      <c r="EFN88" s="81"/>
      <c r="EFO88" s="81"/>
      <c r="EFP88" s="81"/>
      <c r="EFQ88" s="81"/>
      <c r="EFR88" s="81"/>
      <c r="EFS88" s="81"/>
      <c r="EFT88" s="81"/>
      <c r="EFU88" s="81"/>
      <c r="EFV88" s="81"/>
      <c r="EFW88" s="81"/>
      <c r="EFX88" s="81"/>
      <c r="EFY88" s="81"/>
      <c r="EFZ88" s="81"/>
      <c r="EGA88" s="81"/>
      <c r="EGB88" s="81"/>
      <c r="EGC88" s="81"/>
      <c r="EGD88" s="81"/>
      <c r="EGE88" s="81"/>
      <c r="EGF88" s="81"/>
      <c r="EGG88" s="81"/>
      <c r="EGH88" s="81"/>
      <c r="EGI88" s="81"/>
      <c r="EGJ88" s="81"/>
      <c r="EGK88" s="81"/>
      <c r="EGL88" s="81"/>
      <c r="EGM88" s="81"/>
      <c r="EGN88" s="81"/>
      <c r="EGO88" s="81"/>
      <c r="EGP88" s="81"/>
      <c r="EGQ88" s="81"/>
      <c r="EGR88" s="81"/>
      <c r="EGS88" s="81"/>
      <c r="EGT88" s="81"/>
      <c r="EGU88" s="81"/>
      <c r="EGV88" s="81"/>
      <c r="EGW88" s="81"/>
      <c r="EGX88" s="81"/>
      <c r="EGY88" s="81"/>
      <c r="EGZ88" s="81"/>
      <c r="EHA88" s="81"/>
      <c r="EHB88" s="81"/>
      <c r="EHC88" s="81"/>
      <c r="EHD88" s="81"/>
      <c r="EHE88" s="81"/>
      <c r="EHF88" s="81"/>
      <c r="EHG88" s="81"/>
      <c r="EHH88" s="81"/>
      <c r="EHI88" s="81"/>
      <c r="EHJ88" s="81"/>
      <c r="EHK88" s="81"/>
      <c r="EHL88" s="81"/>
      <c r="EHM88" s="81"/>
      <c r="EHN88" s="81"/>
      <c r="EHO88" s="81"/>
      <c r="EHP88" s="81"/>
      <c r="EHQ88" s="81"/>
      <c r="EHR88" s="81"/>
      <c r="EHS88" s="81"/>
      <c r="EHT88" s="81"/>
      <c r="EHU88" s="81"/>
      <c r="EHV88" s="81"/>
      <c r="EHW88" s="81"/>
      <c r="EHX88" s="81"/>
      <c r="EHY88" s="81"/>
      <c r="EHZ88" s="81"/>
      <c r="EIA88" s="81"/>
      <c r="EIB88" s="81"/>
      <c r="EIC88" s="81"/>
      <c r="EID88" s="81"/>
      <c r="EIE88" s="81"/>
      <c r="EIF88" s="81"/>
      <c r="EIG88" s="81"/>
      <c r="EIH88" s="81"/>
      <c r="EII88" s="81"/>
      <c r="EIJ88" s="81"/>
      <c r="EIK88" s="81"/>
      <c r="EIL88" s="81"/>
      <c r="EIM88" s="81"/>
      <c r="EIN88" s="81"/>
      <c r="EIO88" s="81"/>
      <c r="EIP88" s="81"/>
      <c r="EIQ88" s="81"/>
      <c r="EIR88" s="81"/>
      <c r="EIS88" s="81"/>
      <c r="EIT88" s="81"/>
      <c r="EIU88" s="81"/>
      <c r="EIV88" s="81"/>
      <c r="EIW88" s="81"/>
      <c r="EIX88" s="81"/>
      <c r="EIY88" s="81"/>
      <c r="EIZ88" s="81"/>
      <c r="EJA88" s="81"/>
      <c r="EJB88" s="81"/>
      <c r="EJC88" s="81"/>
      <c r="EJD88" s="81"/>
      <c r="EJE88" s="81"/>
      <c r="EJF88" s="81"/>
      <c r="EJG88" s="81"/>
      <c r="EJH88" s="81"/>
      <c r="EJI88" s="81"/>
      <c r="EJJ88" s="81"/>
      <c r="EJK88" s="81"/>
      <c r="EJL88" s="81"/>
      <c r="EJM88" s="81"/>
      <c r="EJN88" s="81"/>
      <c r="EJO88" s="81"/>
      <c r="EJP88" s="81"/>
      <c r="EJQ88" s="81"/>
      <c r="EJR88" s="81"/>
      <c r="EJS88" s="81"/>
      <c r="EJT88" s="81"/>
      <c r="EJU88" s="81"/>
      <c r="EJV88" s="81"/>
      <c r="EJW88" s="81"/>
      <c r="EJX88" s="81"/>
      <c r="EJY88" s="81"/>
      <c r="EJZ88" s="81"/>
      <c r="EKA88" s="81"/>
      <c r="EKB88" s="81"/>
      <c r="EKC88" s="81"/>
      <c r="EKD88" s="81"/>
      <c r="EKE88" s="81"/>
      <c r="EKF88" s="81"/>
      <c r="EKG88" s="81"/>
      <c r="EKH88" s="81"/>
      <c r="EKI88" s="81"/>
      <c r="EKJ88" s="81"/>
      <c r="EKK88" s="81"/>
      <c r="EKL88" s="81"/>
      <c r="EKM88" s="81"/>
      <c r="EKN88" s="81"/>
      <c r="EKO88" s="81"/>
      <c r="EKP88" s="81"/>
      <c r="EKQ88" s="81"/>
      <c r="EKR88" s="81"/>
      <c r="EKS88" s="81"/>
      <c r="EKT88" s="81"/>
      <c r="EKU88" s="81"/>
      <c r="EKV88" s="81"/>
      <c r="EKW88" s="81"/>
      <c r="EKX88" s="81"/>
      <c r="EKY88" s="81"/>
      <c r="EKZ88" s="81"/>
      <c r="ELA88" s="81"/>
      <c r="ELB88" s="81"/>
      <c r="ELC88" s="81"/>
      <c r="ELD88" s="81"/>
      <c r="ELE88" s="81"/>
      <c r="ELF88" s="81"/>
      <c r="ELG88" s="81"/>
      <c r="ELH88" s="81"/>
      <c r="ELI88" s="81"/>
      <c r="ELJ88" s="81"/>
      <c r="ELK88" s="81"/>
      <c r="ELL88" s="81"/>
      <c r="ELM88" s="81"/>
      <c r="ELN88" s="81"/>
      <c r="ELO88" s="81"/>
      <c r="ELP88" s="81"/>
      <c r="ELQ88" s="81"/>
      <c r="ELR88" s="81"/>
      <c r="ELS88" s="81"/>
      <c r="ELT88" s="81"/>
      <c r="ELU88" s="81"/>
      <c r="ELV88" s="81"/>
      <c r="ELW88" s="81"/>
      <c r="ELX88" s="81"/>
      <c r="ELY88" s="81"/>
      <c r="ELZ88" s="81"/>
      <c r="EMA88" s="81"/>
      <c r="EMB88" s="81"/>
      <c r="EMC88" s="81"/>
      <c r="EMD88" s="81"/>
      <c r="EME88" s="81"/>
      <c r="EMF88" s="81"/>
      <c r="EMG88" s="81"/>
      <c r="EMH88" s="81"/>
      <c r="EMI88" s="81"/>
      <c r="EMJ88" s="81"/>
      <c r="EMK88" s="81"/>
      <c r="EML88" s="81"/>
      <c r="EMM88" s="81"/>
      <c r="EMN88" s="81"/>
      <c r="EMO88" s="81"/>
      <c r="EMP88" s="81"/>
      <c r="EMQ88" s="81"/>
      <c r="EMR88" s="81"/>
      <c r="EMS88" s="81"/>
      <c r="EMT88" s="81"/>
      <c r="EMU88" s="81"/>
      <c r="EMV88" s="81"/>
      <c r="EMW88" s="81"/>
      <c r="EMX88" s="81"/>
      <c r="EMY88" s="81"/>
      <c r="EMZ88" s="81"/>
      <c r="ENA88" s="81"/>
      <c r="ENB88" s="81"/>
      <c r="ENC88" s="81"/>
      <c r="END88" s="81"/>
      <c r="ENE88" s="81"/>
      <c r="ENF88" s="81"/>
      <c r="ENG88" s="81"/>
      <c r="ENH88" s="81"/>
      <c r="ENI88" s="81"/>
      <c r="ENJ88" s="81"/>
      <c r="ENK88" s="81"/>
      <c r="ENL88" s="81"/>
      <c r="ENM88" s="81"/>
      <c r="ENN88" s="81"/>
      <c r="ENO88" s="81"/>
      <c r="ENP88" s="81"/>
      <c r="ENQ88" s="81"/>
      <c r="ENR88" s="81"/>
      <c r="ENS88" s="81"/>
      <c r="ENT88" s="81"/>
      <c r="ENU88" s="81"/>
      <c r="ENV88" s="81"/>
      <c r="ENW88" s="81"/>
      <c r="ENX88" s="81"/>
      <c r="ENY88" s="81"/>
      <c r="ENZ88" s="81"/>
      <c r="EOA88" s="81"/>
      <c r="EOB88" s="81"/>
      <c r="EOC88" s="81"/>
      <c r="EOD88" s="81"/>
      <c r="EOE88" s="81"/>
      <c r="EOF88" s="81"/>
      <c r="EOG88" s="81"/>
      <c r="EOH88" s="81"/>
      <c r="EOI88" s="81"/>
      <c r="EOJ88" s="81"/>
      <c r="EOK88" s="81"/>
      <c r="EOL88" s="81"/>
      <c r="EOM88" s="81"/>
      <c r="EON88" s="81"/>
      <c r="EOO88" s="81"/>
      <c r="EOP88" s="81"/>
      <c r="EOQ88" s="81"/>
      <c r="EOR88" s="81"/>
      <c r="EOS88" s="81"/>
      <c r="EOT88" s="81"/>
      <c r="EOU88" s="81"/>
      <c r="EOV88" s="81"/>
      <c r="EOW88" s="81"/>
      <c r="EOX88" s="81"/>
      <c r="EOY88" s="81"/>
      <c r="EOZ88" s="81"/>
      <c r="EPA88" s="81"/>
      <c r="EPB88" s="81"/>
      <c r="EPC88" s="81"/>
      <c r="EPD88" s="81"/>
      <c r="EPE88" s="81"/>
      <c r="EPF88" s="81"/>
      <c r="EPG88" s="81"/>
      <c r="EPH88" s="81"/>
      <c r="EPI88" s="81"/>
      <c r="EPJ88" s="81"/>
      <c r="EPK88" s="81"/>
      <c r="EPL88" s="81"/>
      <c r="EPM88" s="81"/>
      <c r="EPN88" s="81"/>
      <c r="EPO88" s="81"/>
      <c r="EPP88" s="81"/>
      <c r="EPQ88" s="81"/>
      <c r="EPR88" s="81"/>
      <c r="EPS88" s="81"/>
      <c r="EPT88" s="81"/>
      <c r="EPU88" s="81"/>
      <c r="EPV88" s="81"/>
      <c r="EPW88" s="81"/>
      <c r="EPX88" s="81"/>
      <c r="EPY88" s="81"/>
      <c r="EPZ88" s="81"/>
      <c r="EQA88" s="81"/>
      <c r="EQB88" s="81"/>
      <c r="EQC88" s="81"/>
      <c r="EQD88" s="81"/>
      <c r="EQE88" s="81"/>
      <c r="EQF88" s="81"/>
      <c r="EQG88" s="81"/>
      <c r="EQH88" s="81"/>
      <c r="EQI88" s="81"/>
      <c r="EQJ88" s="81"/>
      <c r="EQK88" s="81"/>
      <c r="EQL88" s="81"/>
      <c r="EQM88" s="81"/>
      <c r="EQN88" s="81"/>
      <c r="EQO88" s="81"/>
      <c r="EQP88" s="81"/>
      <c r="EQQ88" s="81"/>
      <c r="EQR88" s="81"/>
      <c r="EQS88" s="81"/>
      <c r="EQT88" s="81"/>
      <c r="EQU88" s="81"/>
      <c r="EQV88" s="81"/>
      <c r="EQW88" s="81"/>
      <c r="EQX88" s="81"/>
      <c r="EQY88" s="81"/>
      <c r="EQZ88" s="81"/>
      <c r="ERA88" s="81"/>
      <c r="ERB88" s="81"/>
      <c r="ERC88" s="81"/>
      <c r="ERD88" s="81"/>
      <c r="ERE88" s="81"/>
      <c r="ERF88" s="81"/>
      <c r="ERG88" s="81"/>
      <c r="ERH88" s="81"/>
      <c r="ERI88" s="81"/>
      <c r="ERJ88" s="81"/>
      <c r="ERK88" s="81"/>
      <c r="ERL88" s="81"/>
      <c r="ERM88" s="81"/>
      <c r="ERN88" s="81"/>
      <c r="ERO88" s="81"/>
      <c r="ERP88" s="81"/>
      <c r="ERQ88" s="81"/>
      <c r="ERR88" s="81"/>
      <c r="ERS88" s="81"/>
      <c r="ERT88" s="81"/>
      <c r="ERU88" s="81"/>
      <c r="ERV88" s="81"/>
      <c r="ERW88" s="81"/>
      <c r="ERX88" s="81"/>
      <c r="ERY88" s="81"/>
      <c r="ERZ88" s="81"/>
      <c r="ESA88" s="81"/>
      <c r="ESB88" s="81"/>
      <c r="ESC88" s="81"/>
      <c r="ESD88" s="81"/>
      <c r="ESE88" s="81"/>
      <c r="ESF88" s="81"/>
      <c r="ESG88" s="81"/>
      <c r="ESH88" s="81"/>
      <c r="ESI88" s="81"/>
      <c r="ESJ88" s="81"/>
      <c r="ESK88" s="81"/>
      <c r="ESL88" s="81"/>
      <c r="ESM88" s="81"/>
      <c r="ESN88" s="81"/>
      <c r="ESO88" s="81"/>
      <c r="ESP88" s="81"/>
      <c r="ESQ88" s="81"/>
      <c r="ESR88" s="81"/>
      <c r="ESS88" s="81"/>
      <c r="EST88" s="81"/>
      <c r="ESU88" s="81"/>
      <c r="ESV88" s="81"/>
      <c r="ESW88" s="81"/>
      <c r="ESX88" s="81"/>
      <c r="ESY88" s="81"/>
      <c r="ESZ88" s="81"/>
      <c r="ETA88" s="81"/>
      <c r="ETB88" s="81"/>
      <c r="ETC88" s="81"/>
      <c r="ETD88" s="81"/>
      <c r="ETE88" s="81"/>
      <c r="ETF88" s="81"/>
      <c r="ETG88" s="81"/>
      <c r="ETH88" s="81"/>
      <c r="ETI88" s="81"/>
      <c r="ETJ88" s="81"/>
      <c r="ETK88" s="81"/>
      <c r="ETL88" s="81"/>
      <c r="ETM88" s="81"/>
      <c r="ETN88" s="81"/>
      <c r="ETO88" s="81"/>
      <c r="ETP88" s="81"/>
      <c r="ETQ88" s="81"/>
      <c r="ETR88" s="81"/>
      <c r="ETS88" s="81"/>
      <c r="ETT88" s="81"/>
      <c r="ETU88" s="81"/>
      <c r="ETV88" s="81"/>
      <c r="ETW88" s="81"/>
      <c r="ETX88" s="81"/>
      <c r="ETY88" s="81"/>
      <c r="ETZ88" s="81"/>
      <c r="EUA88" s="81"/>
      <c r="EUB88" s="81"/>
      <c r="EUC88" s="81"/>
      <c r="EUD88" s="81"/>
      <c r="EUE88" s="81"/>
      <c r="EUF88" s="81"/>
      <c r="EUG88" s="81"/>
      <c r="EUH88" s="81"/>
      <c r="EUI88" s="81"/>
      <c r="EUJ88" s="81"/>
      <c r="EUK88" s="81"/>
      <c r="EUL88" s="81"/>
      <c r="EUM88" s="81"/>
      <c r="EUN88" s="81"/>
      <c r="EUO88" s="81"/>
      <c r="EUP88" s="81"/>
      <c r="EUQ88" s="81"/>
      <c r="EUR88" s="81"/>
      <c r="EUS88" s="81"/>
      <c r="EUT88" s="81"/>
      <c r="EUU88" s="81"/>
      <c r="EUV88" s="81"/>
      <c r="EUW88" s="81"/>
      <c r="EUX88" s="81"/>
      <c r="EUY88" s="81"/>
      <c r="EUZ88" s="81"/>
      <c r="EVA88" s="81"/>
      <c r="EVB88" s="81"/>
      <c r="EVC88" s="81"/>
      <c r="EVD88" s="81"/>
      <c r="EVE88" s="81"/>
      <c r="EVF88" s="81"/>
      <c r="EVG88" s="81"/>
      <c r="EVH88" s="81"/>
      <c r="EVI88" s="81"/>
      <c r="EVJ88" s="81"/>
      <c r="EVK88" s="81"/>
      <c r="EVL88" s="81"/>
      <c r="EVM88" s="81"/>
      <c r="EVN88" s="81"/>
      <c r="EVO88" s="81"/>
      <c r="EVP88" s="81"/>
      <c r="EVQ88" s="81"/>
      <c r="EVR88" s="81"/>
      <c r="EVS88" s="81"/>
      <c r="EVT88" s="81"/>
      <c r="EVU88" s="81"/>
      <c r="EVV88" s="81"/>
      <c r="EVW88" s="81"/>
      <c r="EVX88" s="81"/>
      <c r="EVY88" s="81"/>
      <c r="EVZ88" s="81"/>
      <c r="EWA88" s="81"/>
      <c r="EWB88" s="81"/>
      <c r="EWC88" s="81"/>
      <c r="EWD88" s="81"/>
      <c r="EWE88" s="81"/>
      <c r="EWF88" s="81"/>
      <c r="EWG88" s="81"/>
      <c r="EWH88" s="81"/>
      <c r="EWI88" s="81"/>
      <c r="EWJ88" s="81"/>
      <c r="EWK88" s="81"/>
      <c r="EWL88" s="81"/>
      <c r="EWM88" s="81"/>
      <c r="EWN88" s="81"/>
      <c r="EWO88" s="81"/>
      <c r="EWP88" s="81"/>
      <c r="EWQ88" s="81"/>
      <c r="EWR88" s="81"/>
      <c r="EWS88" s="81"/>
      <c r="EWT88" s="81"/>
      <c r="EWU88" s="81"/>
      <c r="EWV88" s="81"/>
      <c r="EWW88" s="81"/>
      <c r="EWX88" s="81"/>
      <c r="EWY88" s="81"/>
      <c r="EWZ88" s="81"/>
      <c r="EXA88" s="81"/>
      <c r="EXB88" s="81"/>
      <c r="EXC88" s="81"/>
      <c r="EXD88" s="81"/>
      <c r="EXE88" s="81"/>
      <c r="EXF88" s="81"/>
      <c r="EXG88" s="81"/>
      <c r="EXH88" s="81"/>
      <c r="EXI88" s="81"/>
      <c r="EXJ88" s="81"/>
      <c r="EXK88" s="81"/>
      <c r="EXL88" s="81"/>
      <c r="EXM88" s="81"/>
      <c r="EXN88" s="81"/>
      <c r="EXO88" s="81"/>
      <c r="EXP88" s="81"/>
      <c r="EXQ88" s="81"/>
      <c r="EXR88" s="81"/>
      <c r="EXS88" s="81"/>
      <c r="EXT88" s="81"/>
      <c r="EXU88" s="81"/>
      <c r="EXV88" s="81"/>
      <c r="EXW88" s="81"/>
      <c r="EXX88" s="81"/>
      <c r="EXY88" s="81"/>
      <c r="EXZ88" s="81"/>
      <c r="EYA88" s="81"/>
      <c r="EYB88" s="81"/>
      <c r="EYC88" s="81"/>
      <c r="EYD88" s="81"/>
      <c r="EYE88" s="81"/>
      <c r="EYF88" s="81"/>
      <c r="EYG88" s="81"/>
      <c r="EYH88" s="81"/>
      <c r="EYI88" s="81"/>
      <c r="EYJ88" s="81"/>
      <c r="EYK88" s="81"/>
      <c r="EYL88" s="81"/>
      <c r="EYM88" s="81"/>
      <c r="EYN88" s="81"/>
      <c r="EYO88" s="81"/>
      <c r="EYP88" s="81"/>
      <c r="EYQ88" s="81"/>
      <c r="EYR88" s="81"/>
      <c r="EYS88" s="81"/>
      <c r="EYT88" s="81"/>
      <c r="EYU88" s="81"/>
      <c r="EYV88" s="81"/>
      <c r="EYW88" s="81"/>
      <c r="EYX88" s="81"/>
      <c r="EYY88" s="81"/>
      <c r="EYZ88" s="81"/>
      <c r="EZA88" s="81"/>
      <c r="EZB88" s="81"/>
      <c r="EZC88" s="81"/>
      <c r="EZD88" s="81"/>
      <c r="EZE88" s="81"/>
      <c r="EZF88" s="81"/>
      <c r="EZG88" s="81"/>
      <c r="EZH88" s="81"/>
      <c r="EZI88" s="81"/>
      <c r="EZJ88" s="81"/>
      <c r="EZK88" s="81"/>
      <c r="EZL88" s="81"/>
      <c r="EZM88" s="81"/>
      <c r="EZN88" s="81"/>
      <c r="EZO88" s="81"/>
      <c r="EZP88" s="81"/>
      <c r="EZQ88" s="81"/>
      <c r="EZR88" s="81"/>
      <c r="EZS88" s="81"/>
      <c r="EZT88" s="81"/>
      <c r="EZU88" s="81"/>
      <c r="EZV88" s="81"/>
      <c r="EZW88" s="81"/>
      <c r="EZX88" s="81"/>
      <c r="EZY88" s="81"/>
      <c r="EZZ88" s="81"/>
      <c r="FAA88" s="81"/>
      <c r="FAB88" s="81"/>
      <c r="FAC88" s="81"/>
      <c r="FAD88" s="81"/>
      <c r="FAE88" s="81"/>
      <c r="FAF88" s="81"/>
      <c r="FAG88" s="81"/>
      <c r="FAH88" s="81"/>
      <c r="FAI88" s="81"/>
      <c r="FAJ88" s="81"/>
      <c r="FAK88" s="81"/>
      <c r="FAL88" s="81"/>
      <c r="FAM88" s="81"/>
      <c r="FAN88" s="81"/>
      <c r="FAO88" s="81"/>
      <c r="FAP88" s="81"/>
      <c r="FAQ88" s="81"/>
      <c r="FAR88" s="81"/>
      <c r="FAS88" s="81"/>
      <c r="FAT88" s="81"/>
      <c r="FAU88" s="81"/>
      <c r="FAV88" s="81"/>
      <c r="FAW88" s="81"/>
      <c r="FAX88" s="81"/>
      <c r="FAY88" s="81"/>
      <c r="FAZ88" s="81"/>
      <c r="FBA88" s="81"/>
      <c r="FBB88" s="81"/>
      <c r="FBC88" s="81"/>
      <c r="FBD88" s="81"/>
      <c r="FBE88" s="81"/>
      <c r="FBF88" s="81"/>
      <c r="FBG88" s="81"/>
      <c r="FBH88" s="81"/>
      <c r="FBI88" s="81"/>
      <c r="FBJ88" s="81"/>
      <c r="FBK88" s="81"/>
      <c r="FBL88" s="81"/>
      <c r="FBM88" s="81"/>
      <c r="FBN88" s="81"/>
      <c r="FBO88" s="81"/>
      <c r="FBP88" s="81"/>
      <c r="FBQ88" s="81"/>
      <c r="FBR88" s="81"/>
      <c r="FBS88" s="81"/>
      <c r="FBT88" s="81"/>
      <c r="FBU88" s="81"/>
      <c r="FBV88" s="81"/>
      <c r="FBW88" s="81"/>
      <c r="FBX88" s="81"/>
      <c r="FBY88" s="81"/>
      <c r="FBZ88" s="81"/>
      <c r="FCA88" s="81"/>
      <c r="FCB88" s="81"/>
      <c r="FCC88" s="81"/>
      <c r="FCD88" s="81"/>
      <c r="FCE88" s="81"/>
      <c r="FCF88" s="81"/>
      <c r="FCG88" s="81"/>
      <c r="FCH88" s="81"/>
      <c r="FCI88" s="81"/>
      <c r="FCJ88" s="81"/>
      <c r="FCK88" s="81"/>
      <c r="FCL88" s="81"/>
      <c r="FCM88" s="81"/>
      <c r="FCN88" s="81"/>
      <c r="FCO88" s="81"/>
      <c r="FCP88" s="81"/>
      <c r="FCQ88" s="81"/>
      <c r="FCR88" s="81"/>
      <c r="FCS88" s="81"/>
      <c r="FCT88" s="81"/>
      <c r="FCU88" s="81"/>
      <c r="FCV88" s="81"/>
      <c r="FCW88" s="81"/>
      <c r="FCX88" s="81"/>
      <c r="FCY88" s="81"/>
      <c r="FCZ88" s="81"/>
      <c r="FDA88" s="81"/>
      <c r="FDB88" s="81"/>
      <c r="FDC88" s="81"/>
      <c r="FDD88" s="81"/>
      <c r="FDE88" s="81"/>
      <c r="FDF88" s="81"/>
      <c r="FDG88" s="81"/>
      <c r="FDH88" s="81"/>
      <c r="FDI88" s="81"/>
      <c r="FDJ88" s="81"/>
      <c r="FDK88" s="81"/>
      <c r="FDL88" s="81"/>
      <c r="FDM88" s="81"/>
      <c r="FDN88" s="81"/>
      <c r="FDO88" s="81"/>
      <c r="FDP88" s="81"/>
      <c r="FDQ88" s="81"/>
      <c r="FDR88" s="81"/>
      <c r="FDS88" s="81"/>
      <c r="FDT88" s="81"/>
      <c r="FDU88" s="81"/>
      <c r="FDV88" s="81"/>
      <c r="FDW88" s="81"/>
      <c r="FDX88" s="81"/>
      <c r="FDY88" s="81"/>
      <c r="FDZ88" s="81"/>
      <c r="FEA88" s="81"/>
      <c r="FEB88" s="81"/>
      <c r="FEC88" s="81"/>
      <c r="FED88" s="81"/>
      <c r="FEE88" s="81"/>
      <c r="FEF88" s="81"/>
      <c r="FEG88" s="81"/>
      <c r="FEH88" s="81"/>
      <c r="FEI88" s="81"/>
      <c r="FEJ88" s="81"/>
      <c r="FEK88" s="81"/>
      <c r="FEL88" s="81"/>
      <c r="FEM88" s="81"/>
      <c r="FEN88" s="81"/>
      <c r="FEO88" s="81"/>
      <c r="FEP88" s="81"/>
      <c r="FEQ88" s="81"/>
      <c r="FER88" s="81"/>
      <c r="FES88" s="81"/>
      <c r="FET88" s="81"/>
      <c r="FEU88" s="81"/>
      <c r="FEV88" s="81"/>
      <c r="FEW88" s="81"/>
      <c r="FEX88" s="81"/>
      <c r="FEY88" s="81"/>
      <c r="FEZ88" s="81"/>
      <c r="FFA88" s="81"/>
      <c r="FFB88" s="81"/>
      <c r="FFC88" s="81"/>
      <c r="FFD88" s="81"/>
      <c r="FFE88" s="81"/>
      <c r="FFF88" s="81"/>
      <c r="FFG88" s="81"/>
      <c r="FFH88" s="81"/>
      <c r="FFI88" s="81"/>
      <c r="FFJ88" s="81"/>
      <c r="FFK88" s="81"/>
      <c r="FFL88" s="81"/>
      <c r="FFM88" s="81"/>
      <c r="FFN88" s="81"/>
      <c r="FFO88" s="81"/>
      <c r="FFP88" s="81"/>
      <c r="FFQ88" s="81"/>
      <c r="FFR88" s="81"/>
      <c r="FFS88" s="81"/>
      <c r="FFT88" s="81"/>
      <c r="FFU88" s="81"/>
      <c r="FFV88" s="81"/>
      <c r="FFW88" s="81"/>
      <c r="FFX88" s="81"/>
      <c r="FFY88" s="81"/>
      <c r="FFZ88" s="81"/>
      <c r="FGA88" s="81"/>
      <c r="FGB88" s="81"/>
      <c r="FGC88" s="81"/>
      <c r="FGD88" s="81"/>
      <c r="FGE88" s="81"/>
      <c r="FGF88" s="81"/>
      <c r="FGG88" s="81"/>
      <c r="FGH88" s="81"/>
      <c r="FGI88" s="81"/>
      <c r="FGJ88" s="81"/>
      <c r="FGK88" s="81"/>
      <c r="FGL88" s="81"/>
      <c r="FGM88" s="81"/>
      <c r="FGN88" s="81"/>
      <c r="FGO88" s="81"/>
      <c r="FGP88" s="81"/>
      <c r="FGQ88" s="81"/>
      <c r="FGR88" s="81"/>
      <c r="FGS88" s="81"/>
      <c r="FGT88" s="81"/>
      <c r="FGU88" s="81"/>
      <c r="FGV88" s="81"/>
      <c r="FGW88" s="81"/>
      <c r="FGX88" s="81"/>
      <c r="FGY88" s="81"/>
      <c r="FGZ88" s="81"/>
      <c r="FHA88" s="81"/>
      <c r="FHB88" s="81"/>
      <c r="FHC88" s="81"/>
      <c r="FHD88" s="81"/>
      <c r="FHE88" s="81"/>
      <c r="FHF88" s="81"/>
      <c r="FHG88" s="81"/>
      <c r="FHH88" s="81"/>
      <c r="FHI88" s="81"/>
      <c r="FHJ88" s="81"/>
      <c r="FHK88" s="81"/>
      <c r="FHL88" s="81"/>
      <c r="FHM88" s="81"/>
      <c r="FHN88" s="81"/>
      <c r="FHO88" s="81"/>
      <c r="FHP88" s="81"/>
      <c r="FHQ88" s="81"/>
      <c r="FHR88" s="81"/>
      <c r="FHS88" s="81"/>
      <c r="FHT88" s="81"/>
      <c r="FHU88" s="81"/>
      <c r="FHV88" s="81"/>
      <c r="FHW88" s="81"/>
      <c r="FHX88" s="81"/>
      <c r="FHY88" s="81"/>
      <c r="FHZ88" s="81"/>
      <c r="FIA88" s="81"/>
      <c r="FIB88" s="81"/>
      <c r="FIC88" s="81"/>
      <c r="FID88" s="81"/>
      <c r="FIE88" s="81"/>
      <c r="FIF88" s="81"/>
      <c r="FIG88" s="81"/>
      <c r="FIH88" s="81"/>
      <c r="FII88" s="81"/>
      <c r="FIJ88" s="81"/>
      <c r="FIK88" s="81"/>
      <c r="FIL88" s="81"/>
      <c r="FIM88" s="81"/>
      <c r="FIN88" s="81"/>
      <c r="FIO88" s="81"/>
      <c r="FIP88" s="81"/>
      <c r="FIQ88" s="81"/>
      <c r="FIR88" s="81"/>
      <c r="FIS88" s="81"/>
      <c r="FIT88" s="81"/>
      <c r="FIU88" s="81"/>
      <c r="FIV88" s="81"/>
      <c r="FIW88" s="81"/>
      <c r="FIX88" s="81"/>
      <c r="FIY88" s="81"/>
      <c r="FIZ88" s="81"/>
      <c r="FJA88" s="81"/>
      <c r="FJB88" s="81"/>
      <c r="FJC88" s="81"/>
      <c r="FJD88" s="81"/>
      <c r="FJE88" s="81"/>
      <c r="FJF88" s="81"/>
      <c r="FJG88" s="81"/>
      <c r="FJH88" s="81"/>
      <c r="FJI88" s="81"/>
      <c r="FJJ88" s="81"/>
      <c r="FJK88" s="81"/>
      <c r="FJL88" s="81"/>
      <c r="FJM88" s="81"/>
      <c r="FJN88" s="81"/>
      <c r="FJO88" s="81"/>
      <c r="FJP88" s="81"/>
      <c r="FJQ88" s="81"/>
      <c r="FJR88" s="81"/>
      <c r="FJS88" s="81"/>
      <c r="FJT88" s="81"/>
      <c r="FJU88" s="81"/>
      <c r="FJV88" s="81"/>
      <c r="FJW88" s="81"/>
      <c r="FJX88" s="81"/>
      <c r="FJY88" s="81"/>
      <c r="FJZ88" s="81"/>
      <c r="FKA88" s="81"/>
      <c r="FKB88" s="81"/>
      <c r="FKC88" s="81"/>
      <c r="FKD88" s="81"/>
      <c r="FKE88" s="81"/>
      <c r="FKF88" s="81"/>
      <c r="FKG88" s="81"/>
      <c r="FKH88" s="81"/>
      <c r="FKI88" s="81"/>
      <c r="FKJ88" s="81"/>
      <c r="FKK88" s="81"/>
      <c r="FKL88" s="81"/>
      <c r="FKM88" s="81"/>
      <c r="FKN88" s="81"/>
      <c r="FKO88" s="81"/>
      <c r="FKP88" s="81"/>
      <c r="FKQ88" s="81"/>
      <c r="FKR88" s="81"/>
      <c r="FKS88" s="81"/>
      <c r="FKT88" s="81"/>
      <c r="FKU88" s="81"/>
      <c r="FKV88" s="81"/>
      <c r="FKW88" s="81"/>
      <c r="FKX88" s="81"/>
      <c r="FKY88" s="81"/>
      <c r="FKZ88" s="81"/>
      <c r="FLA88" s="81"/>
      <c r="FLB88" s="81"/>
      <c r="FLC88" s="81"/>
      <c r="FLD88" s="81"/>
      <c r="FLE88" s="81"/>
      <c r="FLF88" s="81"/>
      <c r="FLG88" s="81"/>
      <c r="FLH88" s="81"/>
      <c r="FLI88" s="81"/>
      <c r="FLJ88" s="81"/>
      <c r="FLK88" s="81"/>
      <c r="FLL88" s="81"/>
      <c r="FLM88" s="81"/>
      <c r="FLN88" s="81"/>
      <c r="FLO88" s="81"/>
      <c r="FLP88" s="81"/>
      <c r="FLQ88" s="81"/>
      <c r="FLR88" s="81"/>
      <c r="FLS88" s="81"/>
      <c r="FLT88" s="81"/>
      <c r="FLU88" s="81"/>
      <c r="FLV88" s="81"/>
      <c r="FLW88" s="81"/>
      <c r="FLX88" s="81"/>
      <c r="FLY88" s="81"/>
      <c r="FLZ88" s="81"/>
      <c r="FMA88" s="81"/>
      <c r="FMB88" s="81"/>
      <c r="FMC88" s="81"/>
      <c r="FMD88" s="81"/>
      <c r="FME88" s="81"/>
      <c r="FMF88" s="81"/>
      <c r="FMG88" s="81"/>
      <c r="FMH88" s="81"/>
      <c r="FMI88" s="81"/>
      <c r="FMJ88" s="81"/>
      <c r="FMK88" s="81"/>
      <c r="FML88" s="81"/>
      <c r="FMM88" s="81"/>
      <c r="FMN88" s="81"/>
      <c r="FMO88" s="81"/>
      <c r="FMP88" s="81"/>
      <c r="FMQ88" s="81"/>
      <c r="FMR88" s="81"/>
      <c r="FMS88" s="81"/>
      <c r="FMT88" s="81"/>
      <c r="FMU88" s="81"/>
      <c r="FMV88" s="81"/>
      <c r="FMW88" s="81"/>
      <c r="FMX88" s="81"/>
      <c r="FMY88" s="81"/>
      <c r="FMZ88" s="81"/>
      <c r="FNA88" s="81"/>
      <c r="FNB88" s="81"/>
      <c r="FNC88" s="81"/>
      <c r="FND88" s="81"/>
      <c r="FNE88" s="81"/>
      <c r="FNF88" s="81"/>
      <c r="FNG88" s="81"/>
      <c r="FNH88" s="81"/>
      <c r="FNI88" s="81"/>
      <c r="FNJ88" s="81"/>
      <c r="FNK88" s="81"/>
      <c r="FNL88" s="81"/>
      <c r="FNM88" s="81"/>
      <c r="FNN88" s="81"/>
      <c r="FNO88" s="81"/>
      <c r="FNP88" s="81"/>
      <c r="FNQ88" s="81"/>
      <c r="FNR88" s="81"/>
      <c r="FNS88" s="81"/>
      <c r="FNT88" s="81"/>
      <c r="FNU88" s="81"/>
      <c r="FNV88" s="81"/>
      <c r="FNW88" s="81"/>
      <c r="FNX88" s="81"/>
      <c r="FNY88" s="81"/>
      <c r="FNZ88" s="81"/>
      <c r="FOA88" s="81"/>
      <c r="FOB88" s="81"/>
      <c r="FOC88" s="81"/>
      <c r="FOD88" s="81"/>
      <c r="FOE88" s="81"/>
      <c r="FOF88" s="81"/>
      <c r="FOG88" s="81"/>
      <c r="FOH88" s="81"/>
      <c r="FOI88" s="81"/>
      <c r="FOJ88" s="81"/>
      <c r="FOK88" s="81"/>
      <c r="FOL88" s="81"/>
      <c r="FOM88" s="81"/>
      <c r="FON88" s="81"/>
      <c r="FOO88" s="81"/>
      <c r="FOP88" s="81"/>
      <c r="FOQ88" s="81"/>
      <c r="FOR88" s="81"/>
      <c r="FOS88" s="81"/>
      <c r="FOT88" s="81"/>
      <c r="FOU88" s="81"/>
      <c r="FOV88" s="81"/>
      <c r="FOW88" s="81"/>
      <c r="FOX88" s="81"/>
      <c r="FOY88" s="81"/>
      <c r="FOZ88" s="81"/>
      <c r="FPA88" s="81"/>
      <c r="FPB88" s="81"/>
      <c r="FPC88" s="81"/>
      <c r="FPD88" s="81"/>
      <c r="FPE88" s="81"/>
      <c r="FPF88" s="81"/>
      <c r="FPG88" s="81"/>
      <c r="FPH88" s="81"/>
      <c r="FPI88" s="81"/>
      <c r="FPJ88" s="81"/>
      <c r="FPK88" s="81"/>
      <c r="FPL88" s="81"/>
      <c r="FPM88" s="81"/>
      <c r="FPN88" s="81"/>
      <c r="FPO88" s="81"/>
      <c r="FPP88" s="81"/>
      <c r="FPQ88" s="81"/>
      <c r="FPR88" s="81"/>
      <c r="FPS88" s="81"/>
      <c r="FPT88" s="81"/>
      <c r="FPU88" s="81"/>
      <c r="FPV88" s="81"/>
      <c r="FPW88" s="81"/>
      <c r="FPX88" s="81"/>
      <c r="FPY88" s="81"/>
      <c r="FPZ88" s="81"/>
      <c r="FQA88" s="81"/>
      <c r="FQB88" s="81"/>
      <c r="FQC88" s="81"/>
      <c r="FQD88" s="81"/>
      <c r="FQE88" s="81"/>
      <c r="FQF88" s="81"/>
      <c r="FQG88" s="81"/>
      <c r="FQH88" s="81"/>
      <c r="FQI88" s="81"/>
      <c r="FQJ88" s="81"/>
      <c r="FQK88" s="81"/>
      <c r="FQL88" s="81"/>
      <c r="FQM88" s="81"/>
      <c r="FQN88" s="81"/>
      <c r="FQO88" s="81"/>
      <c r="FQP88" s="81"/>
      <c r="FQQ88" s="81"/>
      <c r="FQR88" s="81"/>
      <c r="FQS88" s="81"/>
      <c r="FQT88" s="81"/>
      <c r="FQU88" s="81"/>
      <c r="FQV88" s="81"/>
      <c r="FQW88" s="81"/>
      <c r="FQX88" s="81"/>
      <c r="FQY88" s="81"/>
      <c r="FQZ88" s="81"/>
      <c r="FRA88" s="81"/>
      <c r="FRB88" s="81"/>
      <c r="FRC88" s="81"/>
      <c r="FRD88" s="81"/>
      <c r="FRE88" s="81"/>
      <c r="FRF88" s="81"/>
      <c r="FRG88" s="81"/>
      <c r="FRH88" s="81"/>
      <c r="FRI88" s="81"/>
      <c r="FRJ88" s="81"/>
      <c r="FRK88" s="81"/>
      <c r="FRL88" s="81"/>
      <c r="FRM88" s="81"/>
      <c r="FRN88" s="81"/>
      <c r="FRO88" s="81"/>
      <c r="FRP88" s="81"/>
      <c r="FRQ88" s="81"/>
      <c r="FRR88" s="81"/>
      <c r="FRS88" s="81"/>
      <c r="FRT88" s="81"/>
      <c r="FRU88" s="81"/>
      <c r="FRV88" s="81"/>
      <c r="FRW88" s="81"/>
      <c r="FRX88" s="81"/>
      <c r="FRY88" s="81"/>
      <c r="FRZ88" s="81"/>
      <c r="FSA88" s="81"/>
      <c r="FSB88" s="81"/>
      <c r="FSC88" s="81"/>
      <c r="FSD88" s="81"/>
      <c r="FSE88" s="81"/>
      <c r="FSF88" s="81"/>
      <c r="FSG88" s="81"/>
      <c r="FSH88" s="81"/>
      <c r="FSI88" s="81"/>
      <c r="FSJ88" s="81"/>
      <c r="FSK88" s="81"/>
      <c r="FSL88" s="81"/>
      <c r="FSM88" s="81"/>
      <c r="FSN88" s="81"/>
      <c r="FSO88" s="81"/>
      <c r="FSP88" s="81"/>
      <c r="FSQ88" s="81"/>
      <c r="FSR88" s="81"/>
      <c r="FSS88" s="81"/>
      <c r="FST88" s="81"/>
      <c r="FSU88" s="81"/>
      <c r="FSV88" s="81"/>
      <c r="FSW88" s="81"/>
      <c r="FSX88" s="81"/>
      <c r="FSY88" s="81"/>
      <c r="FSZ88" s="81"/>
      <c r="FTA88" s="81"/>
      <c r="FTB88" s="81"/>
      <c r="FTC88" s="81"/>
      <c r="FTD88" s="81"/>
      <c r="FTE88" s="81"/>
      <c r="FTF88" s="81"/>
      <c r="FTG88" s="81"/>
      <c r="FTH88" s="81"/>
      <c r="FTI88" s="81"/>
      <c r="FTJ88" s="81"/>
      <c r="FTK88" s="81"/>
      <c r="FTL88" s="81"/>
      <c r="FTM88" s="81"/>
      <c r="FTN88" s="81"/>
      <c r="FTO88" s="81"/>
      <c r="FTP88" s="81"/>
      <c r="FTQ88" s="81"/>
      <c r="FTR88" s="81"/>
      <c r="FTS88" s="81"/>
      <c r="FTT88" s="81"/>
      <c r="FTU88" s="81"/>
      <c r="FTV88" s="81"/>
      <c r="FTW88" s="81"/>
      <c r="FTX88" s="81"/>
      <c r="FTY88" s="81"/>
      <c r="FTZ88" s="81"/>
      <c r="FUA88" s="81"/>
      <c r="FUB88" s="81"/>
      <c r="FUC88" s="81"/>
      <c r="FUD88" s="81"/>
      <c r="FUE88" s="81"/>
      <c r="FUF88" s="81"/>
      <c r="FUG88" s="81"/>
      <c r="FUH88" s="81"/>
      <c r="FUI88" s="81"/>
      <c r="FUJ88" s="81"/>
      <c r="FUK88" s="81"/>
      <c r="FUL88" s="81"/>
      <c r="FUM88" s="81"/>
      <c r="FUN88" s="81"/>
      <c r="FUO88" s="81"/>
      <c r="FUP88" s="81"/>
      <c r="FUQ88" s="81"/>
      <c r="FUR88" s="81"/>
      <c r="FUS88" s="81"/>
      <c r="FUT88" s="81"/>
      <c r="FUU88" s="81"/>
      <c r="FUV88" s="81"/>
      <c r="FUW88" s="81"/>
      <c r="FUX88" s="81"/>
      <c r="FUY88" s="81"/>
      <c r="FUZ88" s="81"/>
      <c r="FVA88" s="81"/>
      <c r="FVB88" s="81"/>
      <c r="FVC88" s="81"/>
      <c r="FVD88" s="81"/>
      <c r="FVE88" s="81"/>
      <c r="FVF88" s="81"/>
      <c r="FVG88" s="81"/>
      <c r="FVH88" s="81"/>
      <c r="FVI88" s="81"/>
      <c r="FVJ88" s="81"/>
      <c r="FVK88" s="81"/>
      <c r="FVL88" s="81"/>
      <c r="FVM88" s="81"/>
      <c r="FVN88" s="81"/>
      <c r="FVO88" s="81"/>
      <c r="FVP88" s="81"/>
      <c r="FVQ88" s="81"/>
      <c r="FVR88" s="81"/>
      <c r="FVS88" s="81"/>
      <c r="FVT88" s="81"/>
      <c r="FVU88" s="81"/>
      <c r="FVV88" s="81"/>
      <c r="FVW88" s="81"/>
      <c r="FVX88" s="81"/>
      <c r="FVY88" s="81"/>
      <c r="FVZ88" s="81"/>
      <c r="FWA88" s="81"/>
      <c r="FWB88" s="81"/>
      <c r="FWC88" s="81"/>
      <c r="FWD88" s="81"/>
      <c r="FWE88" s="81"/>
      <c r="FWF88" s="81"/>
      <c r="FWG88" s="81"/>
      <c r="FWH88" s="81"/>
      <c r="FWI88" s="81"/>
      <c r="FWJ88" s="81"/>
      <c r="FWK88" s="81"/>
      <c r="FWL88" s="81"/>
      <c r="FWM88" s="81"/>
      <c r="FWN88" s="81"/>
      <c r="FWO88" s="81"/>
      <c r="FWP88" s="81"/>
      <c r="FWQ88" s="81"/>
      <c r="FWR88" s="81"/>
      <c r="FWS88" s="81"/>
      <c r="FWT88" s="81"/>
      <c r="FWU88" s="81"/>
      <c r="FWV88" s="81"/>
      <c r="FWW88" s="81"/>
      <c r="FWX88" s="81"/>
      <c r="FWY88" s="81"/>
      <c r="FWZ88" s="81"/>
      <c r="FXA88" s="81"/>
      <c r="FXB88" s="81"/>
      <c r="FXC88" s="81"/>
      <c r="FXD88" s="81"/>
      <c r="FXE88" s="81"/>
      <c r="FXF88" s="81"/>
      <c r="FXG88" s="81"/>
      <c r="FXH88" s="81"/>
      <c r="FXI88" s="81"/>
      <c r="FXJ88" s="81"/>
      <c r="FXK88" s="81"/>
      <c r="FXL88" s="81"/>
      <c r="FXM88" s="81"/>
      <c r="FXN88" s="81"/>
      <c r="FXO88" s="81"/>
      <c r="FXP88" s="81"/>
      <c r="FXQ88" s="81"/>
      <c r="FXR88" s="81"/>
      <c r="FXS88" s="81"/>
      <c r="FXT88" s="81"/>
      <c r="FXU88" s="81"/>
      <c r="FXV88" s="81"/>
      <c r="FXW88" s="81"/>
      <c r="FXX88" s="81"/>
      <c r="FXY88" s="81"/>
      <c r="FXZ88" s="81"/>
      <c r="FYA88" s="81"/>
      <c r="FYB88" s="81"/>
      <c r="FYC88" s="81"/>
      <c r="FYD88" s="81"/>
      <c r="FYE88" s="81"/>
      <c r="FYF88" s="81"/>
      <c r="FYG88" s="81"/>
      <c r="FYH88" s="81"/>
      <c r="FYI88" s="81"/>
      <c r="FYJ88" s="81"/>
      <c r="FYK88" s="81"/>
      <c r="FYL88" s="81"/>
      <c r="FYM88" s="81"/>
      <c r="FYN88" s="81"/>
      <c r="FYO88" s="81"/>
      <c r="FYP88" s="81"/>
      <c r="FYQ88" s="81"/>
      <c r="FYR88" s="81"/>
      <c r="FYS88" s="81"/>
      <c r="FYT88" s="81"/>
      <c r="FYU88" s="81"/>
      <c r="FYV88" s="81"/>
      <c r="FYW88" s="81"/>
      <c r="FYX88" s="81"/>
      <c r="FYY88" s="81"/>
      <c r="FYZ88" s="81"/>
      <c r="FZA88" s="81"/>
      <c r="FZB88" s="81"/>
      <c r="FZC88" s="81"/>
      <c r="FZD88" s="81"/>
      <c r="FZE88" s="81"/>
      <c r="FZF88" s="81"/>
      <c r="FZG88" s="81"/>
      <c r="FZH88" s="81"/>
      <c r="FZI88" s="81"/>
      <c r="FZJ88" s="81"/>
      <c r="FZK88" s="81"/>
      <c r="FZL88" s="81"/>
      <c r="FZM88" s="81"/>
      <c r="FZN88" s="81"/>
      <c r="FZO88" s="81"/>
      <c r="FZP88" s="81"/>
      <c r="FZQ88" s="81"/>
      <c r="FZR88" s="81"/>
      <c r="FZS88" s="81"/>
      <c r="FZT88" s="81"/>
      <c r="FZU88" s="81"/>
      <c r="FZV88" s="81"/>
      <c r="FZW88" s="81"/>
      <c r="FZX88" s="81"/>
      <c r="FZY88" s="81"/>
      <c r="FZZ88" s="81"/>
      <c r="GAA88" s="81"/>
      <c r="GAB88" s="81"/>
      <c r="GAC88" s="81"/>
      <c r="GAD88" s="81"/>
      <c r="GAE88" s="81"/>
      <c r="GAF88" s="81"/>
      <c r="GAG88" s="81"/>
      <c r="GAH88" s="81"/>
      <c r="GAI88" s="81"/>
      <c r="GAJ88" s="81"/>
      <c r="GAK88" s="81"/>
      <c r="GAL88" s="81"/>
      <c r="GAM88" s="81"/>
      <c r="GAN88" s="81"/>
      <c r="GAO88" s="81"/>
      <c r="GAP88" s="81"/>
      <c r="GAQ88" s="81"/>
      <c r="GAR88" s="81"/>
      <c r="GAS88" s="81"/>
      <c r="GAT88" s="81"/>
      <c r="GAU88" s="81"/>
      <c r="GAV88" s="81"/>
      <c r="GAW88" s="81"/>
      <c r="GAX88" s="81"/>
      <c r="GAY88" s="81"/>
      <c r="GAZ88" s="81"/>
      <c r="GBA88" s="81"/>
      <c r="GBB88" s="81"/>
      <c r="GBC88" s="81"/>
      <c r="GBD88" s="81"/>
      <c r="GBE88" s="81"/>
      <c r="GBF88" s="81"/>
      <c r="GBG88" s="81"/>
      <c r="GBH88" s="81"/>
      <c r="GBI88" s="81"/>
      <c r="GBJ88" s="81"/>
      <c r="GBK88" s="81"/>
      <c r="GBL88" s="81"/>
      <c r="GBM88" s="81"/>
      <c r="GBN88" s="81"/>
      <c r="GBO88" s="81"/>
      <c r="GBP88" s="81"/>
      <c r="GBQ88" s="81"/>
      <c r="GBR88" s="81"/>
      <c r="GBS88" s="81"/>
      <c r="GBT88" s="81"/>
      <c r="GBU88" s="81"/>
      <c r="GBV88" s="81"/>
      <c r="GBW88" s="81"/>
      <c r="GBX88" s="81"/>
      <c r="GBY88" s="81"/>
      <c r="GBZ88" s="81"/>
      <c r="GCA88" s="81"/>
      <c r="GCB88" s="81"/>
      <c r="GCC88" s="81"/>
      <c r="GCD88" s="81"/>
      <c r="GCE88" s="81"/>
      <c r="GCF88" s="81"/>
      <c r="GCG88" s="81"/>
      <c r="GCH88" s="81"/>
      <c r="GCI88" s="81"/>
      <c r="GCJ88" s="81"/>
      <c r="GCK88" s="81"/>
      <c r="GCL88" s="81"/>
      <c r="GCM88" s="81"/>
      <c r="GCN88" s="81"/>
      <c r="GCO88" s="81"/>
      <c r="GCP88" s="81"/>
      <c r="GCQ88" s="81"/>
      <c r="GCR88" s="81"/>
      <c r="GCS88" s="81"/>
      <c r="GCT88" s="81"/>
      <c r="GCU88" s="81"/>
      <c r="GCV88" s="81"/>
      <c r="GCW88" s="81"/>
      <c r="GCX88" s="81"/>
      <c r="GCY88" s="81"/>
      <c r="GCZ88" s="81"/>
      <c r="GDA88" s="81"/>
      <c r="GDB88" s="81"/>
      <c r="GDC88" s="81"/>
      <c r="GDD88" s="81"/>
      <c r="GDE88" s="81"/>
      <c r="GDF88" s="81"/>
      <c r="GDG88" s="81"/>
      <c r="GDH88" s="81"/>
      <c r="GDI88" s="81"/>
      <c r="GDJ88" s="81"/>
      <c r="GDK88" s="81"/>
      <c r="GDL88" s="81"/>
      <c r="GDM88" s="81"/>
      <c r="GDN88" s="81"/>
      <c r="GDO88" s="81"/>
      <c r="GDP88" s="81"/>
      <c r="GDQ88" s="81"/>
      <c r="GDR88" s="81"/>
      <c r="GDS88" s="81"/>
      <c r="GDT88" s="81"/>
      <c r="GDU88" s="81"/>
      <c r="GDV88" s="81"/>
      <c r="GDW88" s="81"/>
      <c r="GDX88" s="81"/>
      <c r="GDY88" s="81"/>
      <c r="GDZ88" s="81"/>
      <c r="GEA88" s="81"/>
      <c r="GEB88" s="81"/>
      <c r="GEC88" s="81"/>
      <c r="GED88" s="81"/>
      <c r="GEE88" s="81"/>
      <c r="GEF88" s="81"/>
      <c r="GEG88" s="81"/>
      <c r="GEH88" s="81"/>
      <c r="GEI88" s="81"/>
      <c r="GEJ88" s="81"/>
      <c r="GEK88" s="81"/>
      <c r="GEL88" s="81"/>
      <c r="GEM88" s="81"/>
      <c r="GEN88" s="81"/>
      <c r="GEO88" s="81"/>
      <c r="GEP88" s="81"/>
      <c r="GEQ88" s="81"/>
      <c r="GER88" s="81"/>
      <c r="GES88" s="81"/>
      <c r="GET88" s="81"/>
      <c r="GEU88" s="81"/>
      <c r="GEV88" s="81"/>
      <c r="GEW88" s="81"/>
      <c r="GEX88" s="81"/>
      <c r="GEY88" s="81"/>
      <c r="GEZ88" s="81"/>
      <c r="GFA88" s="81"/>
      <c r="GFB88" s="81"/>
      <c r="GFC88" s="81"/>
      <c r="GFD88" s="81"/>
      <c r="GFE88" s="81"/>
      <c r="GFF88" s="81"/>
      <c r="GFG88" s="81"/>
      <c r="GFH88" s="81"/>
      <c r="GFI88" s="81"/>
      <c r="GFJ88" s="81"/>
      <c r="GFK88" s="81"/>
      <c r="GFL88" s="81"/>
      <c r="GFM88" s="81"/>
      <c r="GFN88" s="81"/>
      <c r="GFO88" s="81"/>
      <c r="GFP88" s="81"/>
      <c r="GFQ88" s="81"/>
      <c r="GFR88" s="81"/>
      <c r="GFS88" s="81"/>
      <c r="GFT88" s="81"/>
      <c r="GFU88" s="81"/>
      <c r="GFV88" s="81"/>
      <c r="GFW88" s="81"/>
      <c r="GFX88" s="81"/>
      <c r="GFY88" s="81"/>
      <c r="GFZ88" s="81"/>
      <c r="GGA88" s="81"/>
      <c r="GGB88" s="81"/>
      <c r="GGC88" s="81"/>
      <c r="GGD88" s="81"/>
      <c r="GGE88" s="81"/>
      <c r="GGF88" s="81"/>
      <c r="GGG88" s="81"/>
      <c r="GGH88" s="81"/>
      <c r="GGI88" s="81"/>
      <c r="GGJ88" s="81"/>
      <c r="GGK88" s="81"/>
      <c r="GGL88" s="81"/>
      <c r="GGM88" s="81"/>
      <c r="GGN88" s="81"/>
      <c r="GGO88" s="81"/>
      <c r="GGP88" s="81"/>
      <c r="GGQ88" s="81"/>
      <c r="GGR88" s="81"/>
      <c r="GGS88" s="81"/>
      <c r="GGT88" s="81"/>
      <c r="GGU88" s="81"/>
      <c r="GGV88" s="81"/>
      <c r="GGW88" s="81"/>
      <c r="GGX88" s="81"/>
      <c r="GGY88" s="81"/>
      <c r="GGZ88" s="81"/>
      <c r="GHA88" s="81"/>
      <c r="GHB88" s="81"/>
      <c r="GHC88" s="81"/>
      <c r="GHD88" s="81"/>
      <c r="GHE88" s="81"/>
      <c r="GHF88" s="81"/>
      <c r="GHG88" s="81"/>
      <c r="GHH88" s="81"/>
      <c r="GHI88" s="81"/>
      <c r="GHJ88" s="81"/>
      <c r="GHK88" s="81"/>
      <c r="GHL88" s="81"/>
      <c r="GHM88" s="81"/>
      <c r="GHN88" s="81"/>
      <c r="GHO88" s="81"/>
      <c r="GHP88" s="81"/>
      <c r="GHQ88" s="81"/>
      <c r="GHR88" s="81"/>
      <c r="GHS88" s="81"/>
      <c r="GHT88" s="81"/>
      <c r="GHU88" s="81"/>
      <c r="GHV88" s="81"/>
      <c r="GHW88" s="81"/>
      <c r="GHX88" s="81"/>
      <c r="GHY88" s="81"/>
      <c r="GHZ88" s="81"/>
      <c r="GIA88" s="81"/>
      <c r="GIB88" s="81"/>
      <c r="GIC88" s="81"/>
      <c r="GID88" s="81"/>
      <c r="GIE88" s="81"/>
      <c r="GIF88" s="81"/>
      <c r="GIG88" s="81"/>
      <c r="GIH88" s="81"/>
      <c r="GII88" s="81"/>
      <c r="GIJ88" s="81"/>
      <c r="GIK88" s="81"/>
      <c r="GIL88" s="81"/>
      <c r="GIM88" s="81"/>
      <c r="GIN88" s="81"/>
      <c r="GIO88" s="81"/>
      <c r="GIP88" s="81"/>
      <c r="GIQ88" s="81"/>
      <c r="GIR88" s="81"/>
      <c r="GIS88" s="81"/>
      <c r="GIT88" s="81"/>
      <c r="GIU88" s="81"/>
      <c r="GIV88" s="81"/>
      <c r="GIW88" s="81"/>
      <c r="GIX88" s="81"/>
      <c r="GIY88" s="81"/>
      <c r="GIZ88" s="81"/>
      <c r="GJA88" s="81"/>
      <c r="GJB88" s="81"/>
      <c r="GJC88" s="81"/>
      <c r="GJD88" s="81"/>
      <c r="GJE88" s="81"/>
      <c r="GJF88" s="81"/>
      <c r="GJG88" s="81"/>
      <c r="GJH88" s="81"/>
      <c r="GJI88" s="81"/>
      <c r="GJJ88" s="81"/>
      <c r="GJK88" s="81"/>
      <c r="GJL88" s="81"/>
      <c r="GJM88" s="81"/>
      <c r="GJN88" s="81"/>
      <c r="GJO88" s="81"/>
      <c r="GJP88" s="81"/>
      <c r="GJQ88" s="81"/>
      <c r="GJR88" s="81"/>
      <c r="GJS88" s="81"/>
      <c r="GJT88" s="81"/>
      <c r="GJU88" s="81"/>
      <c r="GJV88" s="81"/>
      <c r="GJW88" s="81"/>
      <c r="GJX88" s="81"/>
      <c r="GJY88" s="81"/>
      <c r="GJZ88" s="81"/>
      <c r="GKA88" s="81"/>
      <c r="GKB88" s="81"/>
      <c r="GKC88" s="81"/>
      <c r="GKD88" s="81"/>
      <c r="GKE88" s="81"/>
      <c r="GKF88" s="81"/>
      <c r="GKG88" s="81"/>
      <c r="GKH88" s="81"/>
      <c r="GKI88" s="81"/>
      <c r="GKJ88" s="81"/>
      <c r="GKK88" s="81"/>
      <c r="GKL88" s="81"/>
      <c r="GKM88" s="81"/>
      <c r="GKN88" s="81"/>
      <c r="GKO88" s="81"/>
      <c r="GKP88" s="81"/>
      <c r="GKQ88" s="81"/>
      <c r="GKR88" s="81"/>
      <c r="GKS88" s="81"/>
      <c r="GKT88" s="81"/>
      <c r="GKU88" s="81"/>
      <c r="GKV88" s="81"/>
      <c r="GKW88" s="81"/>
      <c r="GKX88" s="81"/>
      <c r="GKY88" s="81"/>
      <c r="GKZ88" s="81"/>
      <c r="GLA88" s="81"/>
      <c r="GLB88" s="81"/>
      <c r="GLC88" s="81"/>
      <c r="GLD88" s="81"/>
      <c r="GLE88" s="81"/>
      <c r="GLF88" s="81"/>
      <c r="GLG88" s="81"/>
      <c r="GLH88" s="81"/>
      <c r="GLI88" s="81"/>
      <c r="GLJ88" s="81"/>
      <c r="GLK88" s="81"/>
      <c r="GLL88" s="81"/>
      <c r="GLM88" s="81"/>
      <c r="GLN88" s="81"/>
      <c r="GLO88" s="81"/>
      <c r="GLP88" s="81"/>
      <c r="GLQ88" s="81"/>
      <c r="GLR88" s="81"/>
      <c r="GLS88" s="81"/>
      <c r="GLT88" s="81"/>
      <c r="GLU88" s="81"/>
      <c r="GLV88" s="81"/>
      <c r="GLW88" s="81"/>
      <c r="GLX88" s="81"/>
      <c r="GLY88" s="81"/>
      <c r="GLZ88" s="81"/>
      <c r="GMA88" s="81"/>
      <c r="GMB88" s="81"/>
      <c r="GMC88" s="81"/>
      <c r="GMD88" s="81"/>
      <c r="GME88" s="81"/>
      <c r="GMF88" s="81"/>
      <c r="GMG88" s="81"/>
      <c r="GMH88" s="81"/>
      <c r="GMI88" s="81"/>
      <c r="GMJ88" s="81"/>
      <c r="GMK88" s="81"/>
      <c r="GML88" s="81"/>
      <c r="GMM88" s="81"/>
      <c r="GMN88" s="81"/>
      <c r="GMO88" s="81"/>
      <c r="GMP88" s="81"/>
      <c r="GMQ88" s="81"/>
      <c r="GMR88" s="81"/>
      <c r="GMS88" s="81"/>
      <c r="GMT88" s="81"/>
      <c r="GMU88" s="81"/>
      <c r="GMV88" s="81"/>
      <c r="GMW88" s="81"/>
      <c r="GMX88" s="81"/>
      <c r="GMY88" s="81"/>
      <c r="GMZ88" s="81"/>
      <c r="GNA88" s="81"/>
      <c r="GNB88" s="81"/>
      <c r="GNC88" s="81"/>
      <c r="GND88" s="81"/>
      <c r="GNE88" s="81"/>
      <c r="GNF88" s="81"/>
      <c r="GNG88" s="81"/>
      <c r="GNH88" s="81"/>
      <c r="GNI88" s="81"/>
      <c r="GNJ88" s="81"/>
      <c r="GNK88" s="81"/>
      <c r="GNL88" s="81"/>
      <c r="GNM88" s="81"/>
      <c r="GNN88" s="81"/>
      <c r="GNO88" s="81"/>
      <c r="GNP88" s="81"/>
      <c r="GNQ88" s="81"/>
      <c r="GNR88" s="81"/>
      <c r="GNS88" s="81"/>
      <c r="GNT88" s="81"/>
      <c r="GNU88" s="81"/>
      <c r="GNV88" s="81"/>
      <c r="GNW88" s="81"/>
      <c r="GNX88" s="81"/>
      <c r="GNY88" s="81"/>
      <c r="GNZ88" s="81"/>
      <c r="GOA88" s="81"/>
      <c r="GOB88" s="81"/>
      <c r="GOC88" s="81"/>
      <c r="GOD88" s="81"/>
      <c r="GOE88" s="81"/>
      <c r="GOF88" s="81"/>
      <c r="GOG88" s="81"/>
      <c r="GOH88" s="81"/>
      <c r="GOI88" s="81"/>
      <c r="GOJ88" s="81"/>
      <c r="GOK88" s="81"/>
      <c r="GOL88" s="81"/>
      <c r="GOM88" s="81"/>
      <c r="GON88" s="81"/>
      <c r="GOO88" s="81"/>
      <c r="GOP88" s="81"/>
      <c r="GOQ88" s="81"/>
      <c r="GOR88" s="81"/>
      <c r="GOS88" s="81"/>
      <c r="GOT88" s="81"/>
      <c r="GOU88" s="81"/>
      <c r="GOV88" s="81"/>
      <c r="GOW88" s="81"/>
      <c r="GOX88" s="81"/>
      <c r="GOY88" s="81"/>
      <c r="GOZ88" s="81"/>
      <c r="GPA88" s="81"/>
      <c r="GPB88" s="81"/>
      <c r="GPC88" s="81"/>
      <c r="GPD88" s="81"/>
      <c r="GPE88" s="81"/>
      <c r="GPF88" s="81"/>
      <c r="GPG88" s="81"/>
      <c r="GPH88" s="81"/>
      <c r="GPI88" s="81"/>
      <c r="GPJ88" s="81"/>
      <c r="GPK88" s="81"/>
      <c r="GPL88" s="81"/>
      <c r="GPM88" s="81"/>
      <c r="GPN88" s="81"/>
      <c r="GPO88" s="81"/>
      <c r="GPP88" s="81"/>
      <c r="GPQ88" s="81"/>
      <c r="GPR88" s="81"/>
      <c r="GPS88" s="81"/>
      <c r="GPT88" s="81"/>
      <c r="GPU88" s="81"/>
      <c r="GPV88" s="81"/>
      <c r="GPW88" s="81"/>
      <c r="GPX88" s="81"/>
      <c r="GPY88" s="81"/>
      <c r="GPZ88" s="81"/>
      <c r="GQA88" s="81"/>
      <c r="GQB88" s="81"/>
      <c r="GQC88" s="81"/>
      <c r="GQD88" s="81"/>
      <c r="GQE88" s="81"/>
      <c r="GQF88" s="81"/>
      <c r="GQG88" s="81"/>
      <c r="GQH88" s="81"/>
      <c r="GQI88" s="81"/>
      <c r="GQJ88" s="81"/>
      <c r="GQK88" s="81"/>
      <c r="GQL88" s="81"/>
      <c r="GQM88" s="81"/>
      <c r="GQN88" s="81"/>
      <c r="GQO88" s="81"/>
      <c r="GQP88" s="81"/>
      <c r="GQQ88" s="81"/>
      <c r="GQR88" s="81"/>
      <c r="GQS88" s="81"/>
      <c r="GQT88" s="81"/>
      <c r="GQU88" s="81"/>
      <c r="GQV88" s="81"/>
      <c r="GQW88" s="81"/>
      <c r="GQX88" s="81"/>
      <c r="GQY88" s="81"/>
      <c r="GQZ88" s="81"/>
      <c r="GRA88" s="81"/>
      <c r="GRB88" s="81"/>
      <c r="GRC88" s="81"/>
      <c r="GRD88" s="81"/>
      <c r="GRE88" s="81"/>
      <c r="GRF88" s="81"/>
      <c r="GRG88" s="81"/>
      <c r="GRH88" s="81"/>
      <c r="GRI88" s="81"/>
      <c r="GRJ88" s="81"/>
      <c r="GRK88" s="81"/>
      <c r="GRL88" s="81"/>
      <c r="GRM88" s="81"/>
      <c r="GRN88" s="81"/>
      <c r="GRO88" s="81"/>
      <c r="GRP88" s="81"/>
      <c r="GRQ88" s="81"/>
      <c r="GRR88" s="81"/>
      <c r="GRS88" s="81"/>
      <c r="GRT88" s="81"/>
      <c r="GRU88" s="81"/>
      <c r="GRV88" s="81"/>
      <c r="GRW88" s="81"/>
      <c r="GRX88" s="81"/>
      <c r="GRY88" s="81"/>
      <c r="GRZ88" s="81"/>
      <c r="GSA88" s="81"/>
      <c r="GSB88" s="81"/>
      <c r="GSC88" s="81"/>
      <c r="GSD88" s="81"/>
      <c r="GSE88" s="81"/>
      <c r="GSF88" s="81"/>
      <c r="GSG88" s="81"/>
      <c r="GSH88" s="81"/>
      <c r="GSI88" s="81"/>
      <c r="GSJ88" s="81"/>
      <c r="GSK88" s="81"/>
      <c r="GSL88" s="81"/>
      <c r="GSM88" s="81"/>
      <c r="GSN88" s="81"/>
      <c r="GSO88" s="81"/>
      <c r="GSP88" s="81"/>
      <c r="GSQ88" s="81"/>
      <c r="GSR88" s="81"/>
      <c r="GSS88" s="81"/>
      <c r="GST88" s="81"/>
      <c r="GSU88" s="81"/>
      <c r="GSV88" s="81"/>
      <c r="GSW88" s="81"/>
      <c r="GSX88" s="81"/>
      <c r="GSY88" s="81"/>
      <c r="GSZ88" s="81"/>
      <c r="GTA88" s="81"/>
      <c r="GTB88" s="81"/>
      <c r="GTC88" s="81"/>
      <c r="GTD88" s="81"/>
      <c r="GTE88" s="81"/>
      <c r="GTF88" s="81"/>
      <c r="GTG88" s="81"/>
      <c r="GTH88" s="81"/>
      <c r="GTI88" s="81"/>
      <c r="GTJ88" s="81"/>
      <c r="GTK88" s="81"/>
      <c r="GTL88" s="81"/>
      <c r="GTM88" s="81"/>
      <c r="GTN88" s="81"/>
      <c r="GTO88" s="81"/>
      <c r="GTP88" s="81"/>
      <c r="GTQ88" s="81"/>
      <c r="GTR88" s="81"/>
      <c r="GTS88" s="81"/>
      <c r="GTT88" s="81"/>
      <c r="GTU88" s="81"/>
      <c r="GTV88" s="81"/>
      <c r="GTW88" s="81"/>
      <c r="GTX88" s="81"/>
      <c r="GTY88" s="81"/>
      <c r="GTZ88" s="81"/>
      <c r="GUA88" s="81"/>
      <c r="GUB88" s="81"/>
      <c r="GUC88" s="81"/>
      <c r="GUD88" s="81"/>
      <c r="GUE88" s="81"/>
      <c r="GUF88" s="81"/>
      <c r="GUG88" s="81"/>
      <c r="GUH88" s="81"/>
      <c r="GUI88" s="81"/>
      <c r="GUJ88" s="81"/>
      <c r="GUK88" s="81"/>
      <c r="GUL88" s="81"/>
      <c r="GUM88" s="81"/>
      <c r="GUN88" s="81"/>
      <c r="GUO88" s="81"/>
      <c r="GUP88" s="81"/>
      <c r="GUQ88" s="81"/>
      <c r="GUR88" s="81"/>
      <c r="GUS88" s="81"/>
      <c r="GUT88" s="81"/>
      <c r="GUU88" s="81"/>
      <c r="GUV88" s="81"/>
      <c r="GUW88" s="81"/>
      <c r="GUX88" s="81"/>
      <c r="GUY88" s="81"/>
      <c r="GUZ88" s="81"/>
      <c r="GVA88" s="81"/>
      <c r="GVB88" s="81"/>
      <c r="GVC88" s="81"/>
      <c r="GVD88" s="81"/>
      <c r="GVE88" s="81"/>
      <c r="GVF88" s="81"/>
      <c r="GVG88" s="81"/>
      <c r="GVH88" s="81"/>
      <c r="GVI88" s="81"/>
      <c r="GVJ88" s="81"/>
      <c r="GVK88" s="81"/>
      <c r="GVL88" s="81"/>
      <c r="GVM88" s="81"/>
      <c r="GVN88" s="81"/>
      <c r="GVO88" s="81"/>
      <c r="GVP88" s="81"/>
      <c r="GVQ88" s="81"/>
      <c r="GVR88" s="81"/>
      <c r="GVS88" s="81"/>
      <c r="GVT88" s="81"/>
      <c r="GVU88" s="81"/>
      <c r="GVV88" s="81"/>
      <c r="GVW88" s="81"/>
      <c r="GVX88" s="81"/>
      <c r="GVY88" s="81"/>
      <c r="GVZ88" s="81"/>
      <c r="GWA88" s="81"/>
      <c r="GWB88" s="81"/>
      <c r="GWC88" s="81"/>
      <c r="GWD88" s="81"/>
      <c r="GWE88" s="81"/>
      <c r="GWF88" s="81"/>
      <c r="GWG88" s="81"/>
      <c r="GWH88" s="81"/>
      <c r="GWI88" s="81"/>
      <c r="GWJ88" s="81"/>
      <c r="GWK88" s="81"/>
      <c r="GWL88" s="81"/>
      <c r="GWM88" s="81"/>
      <c r="GWN88" s="81"/>
      <c r="GWO88" s="81"/>
      <c r="GWP88" s="81"/>
      <c r="GWQ88" s="81"/>
      <c r="GWR88" s="81"/>
      <c r="GWS88" s="81"/>
      <c r="GWT88" s="81"/>
      <c r="GWU88" s="81"/>
      <c r="GWV88" s="81"/>
      <c r="GWW88" s="81"/>
      <c r="GWX88" s="81"/>
      <c r="GWY88" s="81"/>
      <c r="GWZ88" s="81"/>
      <c r="GXA88" s="81"/>
      <c r="GXB88" s="81"/>
      <c r="GXC88" s="81"/>
      <c r="GXD88" s="81"/>
      <c r="GXE88" s="81"/>
      <c r="GXF88" s="81"/>
      <c r="GXG88" s="81"/>
      <c r="GXH88" s="81"/>
      <c r="GXI88" s="81"/>
      <c r="GXJ88" s="81"/>
      <c r="GXK88" s="81"/>
      <c r="GXL88" s="81"/>
      <c r="GXM88" s="81"/>
      <c r="GXN88" s="81"/>
      <c r="GXO88" s="81"/>
      <c r="GXP88" s="81"/>
      <c r="GXQ88" s="81"/>
      <c r="GXR88" s="81"/>
      <c r="GXS88" s="81"/>
      <c r="GXT88" s="81"/>
      <c r="GXU88" s="81"/>
      <c r="GXV88" s="81"/>
      <c r="GXW88" s="81"/>
      <c r="GXX88" s="81"/>
      <c r="GXY88" s="81"/>
      <c r="GXZ88" s="81"/>
      <c r="GYA88" s="81"/>
      <c r="GYB88" s="81"/>
      <c r="GYC88" s="81"/>
      <c r="GYD88" s="81"/>
      <c r="GYE88" s="81"/>
      <c r="GYF88" s="81"/>
      <c r="GYG88" s="81"/>
      <c r="GYH88" s="81"/>
      <c r="GYI88" s="81"/>
      <c r="GYJ88" s="81"/>
      <c r="GYK88" s="81"/>
      <c r="GYL88" s="81"/>
      <c r="GYM88" s="81"/>
      <c r="GYN88" s="81"/>
      <c r="GYO88" s="81"/>
      <c r="GYP88" s="81"/>
      <c r="GYQ88" s="81"/>
      <c r="GYR88" s="81"/>
      <c r="GYS88" s="81"/>
      <c r="GYT88" s="81"/>
      <c r="GYU88" s="81"/>
      <c r="GYV88" s="81"/>
      <c r="GYW88" s="81"/>
      <c r="GYX88" s="81"/>
      <c r="GYY88" s="81"/>
      <c r="GYZ88" s="81"/>
      <c r="GZA88" s="81"/>
      <c r="GZB88" s="81"/>
      <c r="GZC88" s="81"/>
      <c r="GZD88" s="81"/>
      <c r="GZE88" s="81"/>
      <c r="GZF88" s="81"/>
      <c r="GZG88" s="81"/>
      <c r="GZH88" s="81"/>
      <c r="GZI88" s="81"/>
      <c r="GZJ88" s="81"/>
      <c r="GZK88" s="81"/>
      <c r="GZL88" s="81"/>
      <c r="GZM88" s="81"/>
      <c r="GZN88" s="81"/>
      <c r="GZO88" s="81"/>
      <c r="GZP88" s="81"/>
      <c r="GZQ88" s="81"/>
      <c r="GZR88" s="81"/>
      <c r="GZS88" s="81"/>
      <c r="GZT88" s="81"/>
      <c r="GZU88" s="81"/>
      <c r="GZV88" s="81"/>
      <c r="GZW88" s="81"/>
      <c r="GZX88" s="81"/>
      <c r="GZY88" s="81"/>
      <c r="GZZ88" s="81"/>
      <c r="HAA88" s="81"/>
      <c r="HAB88" s="81"/>
      <c r="HAC88" s="81"/>
      <c r="HAD88" s="81"/>
      <c r="HAE88" s="81"/>
      <c r="HAF88" s="81"/>
      <c r="HAG88" s="81"/>
      <c r="HAH88" s="81"/>
      <c r="HAI88" s="81"/>
      <c r="HAJ88" s="81"/>
      <c r="HAK88" s="81"/>
      <c r="HAL88" s="81"/>
      <c r="HAM88" s="81"/>
      <c r="HAN88" s="81"/>
      <c r="HAO88" s="81"/>
      <c r="HAP88" s="81"/>
      <c r="HAQ88" s="81"/>
      <c r="HAR88" s="81"/>
      <c r="HAS88" s="81"/>
      <c r="HAT88" s="81"/>
      <c r="HAU88" s="81"/>
      <c r="HAV88" s="81"/>
      <c r="HAW88" s="81"/>
      <c r="HAX88" s="81"/>
      <c r="HAY88" s="81"/>
      <c r="HAZ88" s="81"/>
      <c r="HBA88" s="81"/>
      <c r="HBB88" s="81"/>
      <c r="HBC88" s="81"/>
      <c r="HBD88" s="81"/>
      <c r="HBE88" s="81"/>
      <c r="HBF88" s="81"/>
      <c r="HBG88" s="81"/>
      <c r="HBH88" s="81"/>
      <c r="HBI88" s="81"/>
      <c r="HBJ88" s="81"/>
      <c r="HBK88" s="81"/>
      <c r="HBL88" s="81"/>
      <c r="HBM88" s="81"/>
      <c r="HBN88" s="81"/>
      <c r="HBO88" s="81"/>
      <c r="HBP88" s="81"/>
      <c r="HBQ88" s="81"/>
      <c r="HBR88" s="81"/>
      <c r="HBS88" s="81"/>
      <c r="HBT88" s="81"/>
      <c r="HBU88" s="81"/>
      <c r="HBV88" s="81"/>
      <c r="HBW88" s="81"/>
      <c r="HBX88" s="81"/>
      <c r="HBY88" s="81"/>
      <c r="HBZ88" s="81"/>
      <c r="HCA88" s="81"/>
      <c r="HCB88" s="81"/>
      <c r="HCC88" s="81"/>
      <c r="HCD88" s="81"/>
      <c r="HCE88" s="81"/>
      <c r="HCF88" s="81"/>
      <c r="HCG88" s="81"/>
      <c r="HCH88" s="81"/>
      <c r="HCI88" s="81"/>
      <c r="HCJ88" s="81"/>
      <c r="HCK88" s="81"/>
      <c r="HCL88" s="81"/>
      <c r="HCM88" s="81"/>
      <c r="HCN88" s="81"/>
      <c r="HCO88" s="81"/>
      <c r="HCP88" s="81"/>
      <c r="HCQ88" s="81"/>
      <c r="HCR88" s="81"/>
      <c r="HCS88" s="81"/>
      <c r="HCT88" s="81"/>
      <c r="HCU88" s="81"/>
      <c r="HCV88" s="81"/>
      <c r="HCW88" s="81"/>
      <c r="HCX88" s="81"/>
      <c r="HCY88" s="81"/>
      <c r="HCZ88" s="81"/>
      <c r="HDA88" s="81"/>
      <c r="HDB88" s="81"/>
      <c r="HDC88" s="81"/>
      <c r="HDD88" s="81"/>
      <c r="HDE88" s="81"/>
      <c r="HDF88" s="81"/>
      <c r="HDG88" s="81"/>
      <c r="HDH88" s="81"/>
      <c r="HDI88" s="81"/>
      <c r="HDJ88" s="81"/>
      <c r="HDK88" s="81"/>
      <c r="HDL88" s="81"/>
      <c r="HDM88" s="81"/>
      <c r="HDN88" s="81"/>
      <c r="HDO88" s="81"/>
      <c r="HDP88" s="81"/>
      <c r="HDQ88" s="81"/>
      <c r="HDR88" s="81"/>
      <c r="HDS88" s="81"/>
      <c r="HDT88" s="81"/>
      <c r="HDU88" s="81"/>
      <c r="HDV88" s="81"/>
      <c r="HDW88" s="81"/>
      <c r="HDX88" s="81"/>
      <c r="HDY88" s="81"/>
      <c r="HDZ88" s="81"/>
      <c r="HEA88" s="81"/>
      <c r="HEB88" s="81"/>
      <c r="HEC88" s="81"/>
      <c r="HED88" s="81"/>
      <c r="HEE88" s="81"/>
      <c r="HEF88" s="81"/>
      <c r="HEG88" s="81"/>
      <c r="HEH88" s="81"/>
      <c r="HEI88" s="81"/>
      <c r="HEJ88" s="81"/>
      <c r="HEK88" s="81"/>
      <c r="HEL88" s="81"/>
      <c r="HEM88" s="81"/>
      <c r="HEN88" s="81"/>
      <c r="HEO88" s="81"/>
      <c r="HEP88" s="81"/>
      <c r="HEQ88" s="81"/>
      <c r="HER88" s="81"/>
      <c r="HES88" s="81"/>
      <c r="HET88" s="81"/>
      <c r="HEU88" s="81"/>
      <c r="HEV88" s="81"/>
      <c r="HEW88" s="81"/>
      <c r="HEX88" s="81"/>
      <c r="HEY88" s="81"/>
      <c r="HEZ88" s="81"/>
      <c r="HFA88" s="81"/>
      <c r="HFB88" s="81"/>
      <c r="HFC88" s="81"/>
      <c r="HFD88" s="81"/>
      <c r="HFE88" s="81"/>
      <c r="HFF88" s="81"/>
      <c r="HFG88" s="81"/>
      <c r="HFH88" s="81"/>
      <c r="HFI88" s="81"/>
      <c r="HFJ88" s="81"/>
      <c r="HFK88" s="81"/>
      <c r="HFL88" s="81"/>
      <c r="HFM88" s="81"/>
      <c r="HFN88" s="81"/>
      <c r="HFO88" s="81"/>
      <c r="HFP88" s="81"/>
      <c r="HFQ88" s="81"/>
      <c r="HFR88" s="81"/>
      <c r="HFS88" s="81"/>
      <c r="HFT88" s="81"/>
      <c r="HFU88" s="81"/>
      <c r="HFV88" s="81"/>
      <c r="HFW88" s="81"/>
      <c r="HFX88" s="81"/>
      <c r="HFY88" s="81"/>
      <c r="HFZ88" s="81"/>
      <c r="HGA88" s="81"/>
      <c r="HGB88" s="81"/>
      <c r="HGC88" s="81"/>
      <c r="HGD88" s="81"/>
      <c r="HGE88" s="81"/>
      <c r="HGF88" s="81"/>
      <c r="HGG88" s="81"/>
      <c r="HGH88" s="81"/>
      <c r="HGI88" s="81"/>
      <c r="HGJ88" s="81"/>
      <c r="HGK88" s="81"/>
      <c r="HGL88" s="81"/>
      <c r="HGM88" s="81"/>
      <c r="HGN88" s="81"/>
      <c r="HGO88" s="81"/>
      <c r="HGP88" s="81"/>
      <c r="HGQ88" s="81"/>
      <c r="HGR88" s="81"/>
      <c r="HGS88" s="81"/>
      <c r="HGT88" s="81"/>
      <c r="HGU88" s="81"/>
      <c r="HGV88" s="81"/>
      <c r="HGW88" s="81"/>
      <c r="HGX88" s="81"/>
      <c r="HGY88" s="81"/>
      <c r="HGZ88" s="81"/>
      <c r="HHA88" s="81"/>
      <c r="HHB88" s="81"/>
      <c r="HHC88" s="81"/>
      <c r="HHD88" s="81"/>
      <c r="HHE88" s="81"/>
      <c r="HHF88" s="81"/>
      <c r="HHG88" s="81"/>
      <c r="HHH88" s="81"/>
      <c r="HHI88" s="81"/>
      <c r="HHJ88" s="81"/>
      <c r="HHK88" s="81"/>
      <c r="HHL88" s="81"/>
      <c r="HHM88" s="81"/>
      <c r="HHN88" s="81"/>
      <c r="HHO88" s="81"/>
      <c r="HHP88" s="81"/>
      <c r="HHQ88" s="81"/>
      <c r="HHR88" s="81"/>
      <c r="HHS88" s="81"/>
      <c r="HHT88" s="81"/>
      <c r="HHU88" s="81"/>
      <c r="HHV88" s="81"/>
      <c r="HHW88" s="81"/>
      <c r="HHX88" s="81"/>
      <c r="HHY88" s="81"/>
      <c r="HHZ88" s="81"/>
      <c r="HIA88" s="81"/>
      <c r="HIB88" s="81"/>
      <c r="HIC88" s="81"/>
      <c r="HID88" s="81"/>
      <c r="HIE88" s="81"/>
      <c r="HIF88" s="81"/>
      <c r="HIG88" s="81"/>
      <c r="HIH88" s="81"/>
      <c r="HII88" s="81"/>
      <c r="HIJ88" s="81"/>
      <c r="HIK88" s="81"/>
      <c r="HIL88" s="81"/>
      <c r="HIM88" s="81"/>
      <c r="HIN88" s="81"/>
      <c r="HIO88" s="81"/>
      <c r="HIP88" s="81"/>
      <c r="HIQ88" s="81"/>
      <c r="HIR88" s="81"/>
      <c r="HIS88" s="81"/>
      <c r="HIT88" s="81"/>
      <c r="HIU88" s="81"/>
      <c r="HIV88" s="81"/>
      <c r="HIW88" s="81"/>
      <c r="HIX88" s="81"/>
      <c r="HIY88" s="81"/>
      <c r="HIZ88" s="81"/>
      <c r="HJA88" s="81"/>
      <c r="HJB88" s="81"/>
      <c r="HJC88" s="81"/>
      <c r="HJD88" s="81"/>
      <c r="HJE88" s="81"/>
      <c r="HJF88" s="81"/>
      <c r="HJG88" s="81"/>
      <c r="HJH88" s="81"/>
      <c r="HJI88" s="81"/>
      <c r="HJJ88" s="81"/>
      <c r="HJK88" s="81"/>
      <c r="HJL88" s="81"/>
      <c r="HJM88" s="81"/>
      <c r="HJN88" s="81"/>
      <c r="HJO88" s="81"/>
      <c r="HJP88" s="81"/>
      <c r="HJQ88" s="81"/>
      <c r="HJR88" s="81"/>
      <c r="HJS88" s="81"/>
      <c r="HJT88" s="81"/>
      <c r="HJU88" s="81"/>
      <c r="HJV88" s="81"/>
      <c r="HJW88" s="81"/>
      <c r="HJX88" s="81"/>
      <c r="HJY88" s="81"/>
      <c r="HJZ88" s="81"/>
      <c r="HKA88" s="81"/>
      <c r="HKB88" s="81"/>
      <c r="HKC88" s="81"/>
      <c r="HKD88" s="81"/>
      <c r="HKE88" s="81"/>
      <c r="HKF88" s="81"/>
      <c r="HKG88" s="81"/>
      <c r="HKH88" s="81"/>
      <c r="HKI88" s="81"/>
      <c r="HKJ88" s="81"/>
      <c r="HKK88" s="81"/>
      <c r="HKL88" s="81"/>
      <c r="HKM88" s="81"/>
      <c r="HKN88" s="81"/>
      <c r="HKO88" s="81"/>
      <c r="HKP88" s="81"/>
      <c r="HKQ88" s="81"/>
      <c r="HKR88" s="81"/>
      <c r="HKS88" s="81"/>
      <c r="HKT88" s="81"/>
      <c r="HKU88" s="81"/>
      <c r="HKV88" s="81"/>
      <c r="HKW88" s="81"/>
      <c r="HKX88" s="81"/>
      <c r="HKY88" s="81"/>
      <c r="HKZ88" s="81"/>
      <c r="HLA88" s="81"/>
      <c r="HLB88" s="81"/>
      <c r="HLC88" s="81"/>
      <c r="HLD88" s="81"/>
      <c r="HLE88" s="81"/>
      <c r="HLF88" s="81"/>
      <c r="HLG88" s="81"/>
      <c r="HLH88" s="81"/>
      <c r="HLI88" s="81"/>
      <c r="HLJ88" s="81"/>
      <c r="HLK88" s="81"/>
      <c r="HLL88" s="81"/>
      <c r="HLM88" s="81"/>
      <c r="HLN88" s="81"/>
      <c r="HLO88" s="81"/>
      <c r="HLP88" s="81"/>
      <c r="HLQ88" s="81"/>
      <c r="HLR88" s="81"/>
      <c r="HLS88" s="81"/>
      <c r="HLT88" s="81"/>
      <c r="HLU88" s="81"/>
      <c r="HLV88" s="81"/>
      <c r="HLW88" s="81"/>
      <c r="HLX88" s="81"/>
      <c r="HLY88" s="81"/>
      <c r="HLZ88" s="81"/>
      <c r="HMA88" s="81"/>
      <c r="HMB88" s="81"/>
      <c r="HMC88" s="81"/>
      <c r="HMD88" s="81"/>
      <c r="HME88" s="81"/>
      <c r="HMF88" s="81"/>
      <c r="HMG88" s="81"/>
      <c r="HMH88" s="81"/>
      <c r="HMI88" s="81"/>
      <c r="HMJ88" s="81"/>
      <c r="HMK88" s="81"/>
      <c r="HML88" s="81"/>
      <c r="HMM88" s="81"/>
      <c r="HMN88" s="81"/>
      <c r="HMO88" s="81"/>
      <c r="HMP88" s="81"/>
      <c r="HMQ88" s="81"/>
      <c r="HMR88" s="81"/>
      <c r="HMS88" s="81"/>
      <c r="HMT88" s="81"/>
      <c r="HMU88" s="81"/>
      <c r="HMV88" s="81"/>
      <c r="HMW88" s="81"/>
      <c r="HMX88" s="81"/>
      <c r="HMY88" s="81"/>
      <c r="HMZ88" s="81"/>
      <c r="HNA88" s="81"/>
      <c r="HNB88" s="81"/>
      <c r="HNC88" s="81"/>
      <c r="HND88" s="81"/>
      <c r="HNE88" s="81"/>
      <c r="HNF88" s="81"/>
      <c r="HNG88" s="81"/>
      <c r="HNH88" s="81"/>
      <c r="HNI88" s="81"/>
      <c r="HNJ88" s="81"/>
      <c r="HNK88" s="81"/>
      <c r="HNL88" s="81"/>
      <c r="HNM88" s="81"/>
      <c r="HNN88" s="81"/>
      <c r="HNO88" s="81"/>
      <c r="HNP88" s="81"/>
      <c r="HNQ88" s="81"/>
      <c r="HNR88" s="81"/>
      <c r="HNS88" s="81"/>
      <c r="HNT88" s="81"/>
      <c r="HNU88" s="81"/>
      <c r="HNV88" s="81"/>
      <c r="HNW88" s="81"/>
      <c r="HNX88" s="81"/>
      <c r="HNY88" s="81"/>
      <c r="HNZ88" s="81"/>
      <c r="HOA88" s="81"/>
      <c r="HOB88" s="81"/>
      <c r="HOC88" s="81"/>
      <c r="HOD88" s="81"/>
      <c r="HOE88" s="81"/>
      <c r="HOF88" s="81"/>
      <c r="HOG88" s="81"/>
      <c r="HOH88" s="81"/>
      <c r="HOI88" s="81"/>
      <c r="HOJ88" s="81"/>
      <c r="HOK88" s="81"/>
      <c r="HOL88" s="81"/>
      <c r="HOM88" s="81"/>
      <c r="HON88" s="81"/>
      <c r="HOO88" s="81"/>
      <c r="HOP88" s="81"/>
      <c r="HOQ88" s="81"/>
      <c r="HOR88" s="81"/>
      <c r="HOS88" s="81"/>
      <c r="HOT88" s="81"/>
      <c r="HOU88" s="81"/>
      <c r="HOV88" s="81"/>
      <c r="HOW88" s="81"/>
      <c r="HOX88" s="81"/>
      <c r="HOY88" s="81"/>
      <c r="HOZ88" s="81"/>
      <c r="HPA88" s="81"/>
      <c r="HPB88" s="81"/>
      <c r="HPC88" s="81"/>
      <c r="HPD88" s="81"/>
      <c r="HPE88" s="81"/>
      <c r="HPF88" s="81"/>
      <c r="HPG88" s="81"/>
      <c r="HPH88" s="81"/>
      <c r="HPI88" s="81"/>
      <c r="HPJ88" s="81"/>
      <c r="HPK88" s="81"/>
      <c r="HPL88" s="81"/>
      <c r="HPM88" s="81"/>
      <c r="HPN88" s="81"/>
      <c r="HPO88" s="81"/>
      <c r="HPP88" s="81"/>
      <c r="HPQ88" s="81"/>
      <c r="HPR88" s="81"/>
      <c r="HPS88" s="81"/>
      <c r="HPT88" s="81"/>
      <c r="HPU88" s="81"/>
      <c r="HPV88" s="81"/>
      <c r="HPW88" s="81"/>
      <c r="HPX88" s="81"/>
      <c r="HPY88" s="81"/>
      <c r="HPZ88" s="81"/>
      <c r="HQA88" s="81"/>
      <c r="HQB88" s="81"/>
      <c r="HQC88" s="81"/>
      <c r="HQD88" s="81"/>
      <c r="HQE88" s="81"/>
      <c r="HQF88" s="81"/>
      <c r="HQG88" s="81"/>
      <c r="HQH88" s="81"/>
      <c r="HQI88" s="81"/>
      <c r="HQJ88" s="81"/>
      <c r="HQK88" s="81"/>
      <c r="HQL88" s="81"/>
      <c r="HQM88" s="81"/>
      <c r="HQN88" s="81"/>
      <c r="HQO88" s="81"/>
      <c r="HQP88" s="81"/>
      <c r="HQQ88" s="81"/>
      <c r="HQR88" s="81"/>
      <c r="HQS88" s="81"/>
      <c r="HQT88" s="81"/>
      <c r="HQU88" s="81"/>
      <c r="HQV88" s="81"/>
      <c r="HQW88" s="81"/>
      <c r="HQX88" s="81"/>
      <c r="HQY88" s="81"/>
      <c r="HQZ88" s="81"/>
      <c r="HRA88" s="81"/>
      <c r="HRB88" s="81"/>
      <c r="HRC88" s="81"/>
      <c r="HRD88" s="81"/>
      <c r="HRE88" s="81"/>
      <c r="HRF88" s="81"/>
      <c r="HRG88" s="81"/>
      <c r="HRH88" s="81"/>
      <c r="HRI88" s="81"/>
      <c r="HRJ88" s="81"/>
      <c r="HRK88" s="81"/>
      <c r="HRL88" s="81"/>
      <c r="HRM88" s="81"/>
      <c r="HRN88" s="81"/>
      <c r="HRO88" s="81"/>
      <c r="HRP88" s="81"/>
      <c r="HRQ88" s="81"/>
      <c r="HRR88" s="81"/>
      <c r="HRS88" s="81"/>
      <c r="HRT88" s="81"/>
      <c r="HRU88" s="81"/>
      <c r="HRV88" s="81"/>
      <c r="HRW88" s="81"/>
      <c r="HRX88" s="81"/>
      <c r="HRY88" s="81"/>
      <c r="HRZ88" s="81"/>
      <c r="HSA88" s="81"/>
      <c r="HSB88" s="81"/>
      <c r="HSC88" s="81"/>
      <c r="HSD88" s="81"/>
      <c r="HSE88" s="81"/>
      <c r="HSF88" s="81"/>
      <c r="HSG88" s="81"/>
      <c r="HSH88" s="81"/>
      <c r="HSI88" s="81"/>
      <c r="HSJ88" s="81"/>
      <c r="HSK88" s="81"/>
      <c r="HSL88" s="81"/>
      <c r="HSM88" s="81"/>
      <c r="HSN88" s="81"/>
      <c r="HSO88" s="81"/>
      <c r="HSP88" s="81"/>
      <c r="HSQ88" s="81"/>
      <c r="HSR88" s="81"/>
      <c r="HSS88" s="81"/>
      <c r="HST88" s="81"/>
      <c r="HSU88" s="81"/>
      <c r="HSV88" s="81"/>
      <c r="HSW88" s="81"/>
      <c r="HSX88" s="81"/>
      <c r="HSY88" s="81"/>
      <c r="HSZ88" s="81"/>
      <c r="HTA88" s="81"/>
      <c r="HTB88" s="81"/>
      <c r="HTC88" s="81"/>
      <c r="HTD88" s="81"/>
      <c r="HTE88" s="81"/>
      <c r="HTF88" s="81"/>
      <c r="HTG88" s="81"/>
      <c r="HTH88" s="81"/>
      <c r="HTI88" s="81"/>
      <c r="HTJ88" s="81"/>
      <c r="HTK88" s="81"/>
      <c r="HTL88" s="81"/>
      <c r="HTM88" s="81"/>
      <c r="HTN88" s="81"/>
      <c r="HTO88" s="81"/>
      <c r="HTP88" s="81"/>
      <c r="HTQ88" s="81"/>
      <c r="HTR88" s="81"/>
      <c r="HTS88" s="81"/>
      <c r="HTT88" s="81"/>
      <c r="HTU88" s="81"/>
      <c r="HTV88" s="81"/>
      <c r="HTW88" s="81"/>
      <c r="HTX88" s="81"/>
      <c r="HTY88" s="81"/>
      <c r="HTZ88" s="81"/>
      <c r="HUA88" s="81"/>
      <c r="HUB88" s="81"/>
      <c r="HUC88" s="81"/>
      <c r="HUD88" s="81"/>
      <c r="HUE88" s="81"/>
      <c r="HUF88" s="81"/>
      <c r="HUG88" s="81"/>
      <c r="HUH88" s="81"/>
      <c r="HUI88" s="81"/>
      <c r="HUJ88" s="81"/>
      <c r="HUK88" s="81"/>
      <c r="HUL88" s="81"/>
      <c r="HUM88" s="81"/>
      <c r="HUN88" s="81"/>
      <c r="HUO88" s="81"/>
      <c r="HUP88" s="81"/>
      <c r="HUQ88" s="81"/>
      <c r="HUR88" s="81"/>
      <c r="HUS88" s="81"/>
      <c r="HUT88" s="81"/>
      <c r="HUU88" s="81"/>
      <c r="HUV88" s="81"/>
      <c r="HUW88" s="81"/>
      <c r="HUX88" s="81"/>
      <c r="HUY88" s="81"/>
      <c r="HUZ88" s="81"/>
      <c r="HVA88" s="81"/>
      <c r="HVB88" s="81"/>
      <c r="HVC88" s="81"/>
      <c r="HVD88" s="81"/>
      <c r="HVE88" s="81"/>
      <c r="HVF88" s="81"/>
      <c r="HVG88" s="81"/>
      <c r="HVH88" s="81"/>
      <c r="HVI88" s="81"/>
      <c r="HVJ88" s="81"/>
      <c r="HVK88" s="81"/>
      <c r="HVL88" s="81"/>
      <c r="HVM88" s="81"/>
      <c r="HVN88" s="81"/>
      <c r="HVO88" s="81"/>
      <c r="HVP88" s="81"/>
      <c r="HVQ88" s="81"/>
      <c r="HVR88" s="81"/>
      <c r="HVS88" s="81"/>
      <c r="HVT88" s="81"/>
      <c r="HVU88" s="81"/>
      <c r="HVV88" s="81"/>
      <c r="HVW88" s="81"/>
      <c r="HVX88" s="81"/>
      <c r="HVY88" s="81"/>
      <c r="HVZ88" s="81"/>
      <c r="HWA88" s="81"/>
      <c r="HWB88" s="81"/>
      <c r="HWC88" s="81"/>
      <c r="HWD88" s="81"/>
      <c r="HWE88" s="81"/>
      <c r="HWF88" s="81"/>
      <c r="HWG88" s="81"/>
      <c r="HWH88" s="81"/>
      <c r="HWI88" s="81"/>
      <c r="HWJ88" s="81"/>
      <c r="HWK88" s="81"/>
      <c r="HWL88" s="81"/>
      <c r="HWM88" s="81"/>
      <c r="HWN88" s="81"/>
      <c r="HWO88" s="81"/>
      <c r="HWP88" s="81"/>
      <c r="HWQ88" s="81"/>
      <c r="HWR88" s="81"/>
      <c r="HWS88" s="81"/>
      <c r="HWT88" s="81"/>
      <c r="HWU88" s="81"/>
      <c r="HWV88" s="81"/>
      <c r="HWW88" s="81"/>
      <c r="HWX88" s="81"/>
      <c r="HWY88" s="81"/>
      <c r="HWZ88" s="81"/>
      <c r="HXA88" s="81"/>
      <c r="HXB88" s="81"/>
      <c r="HXC88" s="81"/>
      <c r="HXD88" s="81"/>
      <c r="HXE88" s="81"/>
      <c r="HXF88" s="81"/>
      <c r="HXG88" s="81"/>
      <c r="HXH88" s="81"/>
      <c r="HXI88" s="81"/>
      <c r="HXJ88" s="81"/>
      <c r="HXK88" s="81"/>
      <c r="HXL88" s="81"/>
      <c r="HXM88" s="81"/>
      <c r="HXN88" s="81"/>
      <c r="HXO88" s="81"/>
      <c r="HXP88" s="81"/>
      <c r="HXQ88" s="81"/>
      <c r="HXR88" s="81"/>
      <c r="HXS88" s="81"/>
      <c r="HXT88" s="81"/>
      <c r="HXU88" s="81"/>
      <c r="HXV88" s="81"/>
      <c r="HXW88" s="81"/>
      <c r="HXX88" s="81"/>
      <c r="HXY88" s="81"/>
      <c r="HXZ88" s="81"/>
      <c r="HYA88" s="81"/>
      <c r="HYB88" s="81"/>
      <c r="HYC88" s="81"/>
      <c r="HYD88" s="81"/>
      <c r="HYE88" s="81"/>
      <c r="HYF88" s="81"/>
      <c r="HYG88" s="81"/>
      <c r="HYH88" s="81"/>
      <c r="HYI88" s="81"/>
      <c r="HYJ88" s="81"/>
      <c r="HYK88" s="81"/>
      <c r="HYL88" s="81"/>
      <c r="HYM88" s="81"/>
      <c r="HYN88" s="81"/>
      <c r="HYO88" s="81"/>
      <c r="HYP88" s="81"/>
      <c r="HYQ88" s="81"/>
      <c r="HYR88" s="81"/>
      <c r="HYS88" s="81"/>
      <c r="HYT88" s="81"/>
      <c r="HYU88" s="81"/>
      <c r="HYV88" s="81"/>
      <c r="HYW88" s="81"/>
      <c r="HYX88" s="81"/>
      <c r="HYY88" s="81"/>
      <c r="HYZ88" s="81"/>
      <c r="HZA88" s="81"/>
      <c r="HZB88" s="81"/>
      <c r="HZC88" s="81"/>
      <c r="HZD88" s="81"/>
      <c r="HZE88" s="81"/>
      <c r="HZF88" s="81"/>
      <c r="HZG88" s="81"/>
      <c r="HZH88" s="81"/>
      <c r="HZI88" s="81"/>
      <c r="HZJ88" s="81"/>
      <c r="HZK88" s="81"/>
      <c r="HZL88" s="81"/>
      <c r="HZM88" s="81"/>
      <c r="HZN88" s="81"/>
      <c r="HZO88" s="81"/>
      <c r="HZP88" s="81"/>
      <c r="HZQ88" s="81"/>
      <c r="HZR88" s="81"/>
      <c r="HZS88" s="81"/>
      <c r="HZT88" s="81"/>
      <c r="HZU88" s="81"/>
      <c r="HZV88" s="81"/>
      <c r="HZW88" s="81"/>
      <c r="HZX88" s="81"/>
      <c r="HZY88" s="81"/>
      <c r="HZZ88" s="81"/>
      <c r="IAA88" s="81"/>
      <c r="IAB88" s="81"/>
      <c r="IAC88" s="81"/>
      <c r="IAD88" s="81"/>
      <c r="IAE88" s="81"/>
      <c r="IAF88" s="81"/>
      <c r="IAG88" s="81"/>
      <c r="IAH88" s="81"/>
      <c r="IAI88" s="81"/>
      <c r="IAJ88" s="81"/>
      <c r="IAK88" s="81"/>
      <c r="IAL88" s="81"/>
      <c r="IAM88" s="81"/>
      <c r="IAN88" s="81"/>
      <c r="IAO88" s="81"/>
      <c r="IAP88" s="81"/>
      <c r="IAQ88" s="81"/>
      <c r="IAR88" s="81"/>
      <c r="IAS88" s="81"/>
      <c r="IAT88" s="81"/>
      <c r="IAU88" s="81"/>
      <c r="IAV88" s="81"/>
      <c r="IAW88" s="81"/>
      <c r="IAX88" s="81"/>
      <c r="IAY88" s="81"/>
      <c r="IAZ88" s="81"/>
      <c r="IBA88" s="81"/>
      <c r="IBB88" s="81"/>
      <c r="IBC88" s="81"/>
      <c r="IBD88" s="81"/>
      <c r="IBE88" s="81"/>
      <c r="IBF88" s="81"/>
      <c r="IBG88" s="81"/>
      <c r="IBH88" s="81"/>
      <c r="IBI88" s="81"/>
      <c r="IBJ88" s="81"/>
      <c r="IBK88" s="81"/>
      <c r="IBL88" s="81"/>
      <c r="IBM88" s="81"/>
      <c r="IBN88" s="81"/>
      <c r="IBO88" s="81"/>
      <c r="IBP88" s="81"/>
      <c r="IBQ88" s="81"/>
      <c r="IBR88" s="81"/>
      <c r="IBS88" s="81"/>
      <c r="IBT88" s="81"/>
      <c r="IBU88" s="81"/>
      <c r="IBV88" s="81"/>
      <c r="IBW88" s="81"/>
      <c r="IBX88" s="81"/>
      <c r="IBY88" s="81"/>
      <c r="IBZ88" s="81"/>
      <c r="ICA88" s="81"/>
      <c r="ICB88" s="81"/>
      <c r="ICC88" s="81"/>
      <c r="ICD88" s="81"/>
      <c r="ICE88" s="81"/>
      <c r="ICF88" s="81"/>
      <c r="ICG88" s="81"/>
      <c r="ICH88" s="81"/>
      <c r="ICI88" s="81"/>
      <c r="ICJ88" s="81"/>
      <c r="ICK88" s="81"/>
      <c r="ICL88" s="81"/>
      <c r="ICM88" s="81"/>
      <c r="ICN88" s="81"/>
      <c r="ICO88" s="81"/>
      <c r="ICP88" s="81"/>
      <c r="ICQ88" s="81"/>
      <c r="ICR88" s="81"/>
      <c r="ICS88" s="81"/>
      <c r="ICT88" s="81"/>
      <c r="ICU88" s="81"/>
      <c r="ICV88" s="81"/>
      <c r="ICW88" s="81"/>
      <c r="ICX88" s="81"/>
      <c r="ICY88" s="81"/>
      <c r="ICZ88" s="81"/>
      <c r="IDA88" s="81"/>
      <c r="IDB88" s="81"/>
      <c r="IDC88" s="81"/>
      <c r="IDD88" s="81"/>
      <c r="IDE88" s="81"/>
      <c r="IDF88" s="81"/>
      <c r="IDG88" s="81"/>
      <c r="IDH88" s="81"/>
      <c r="IDI88" s="81"/>
      <c r="IDJ88" s="81"/>
      <c r="IDK88" s="81"/>
      <c r="IDL88" s="81"/>
      <c r="IDM88" s="81"/>
      <c r="IDN88" s="81"/>
      <c r="IDO88" s="81"/>
      <c r="IDP88" s="81"/>
      <c r="IDQ88" s="81"/>
      <c r="IDR88" s="81"/>
      <c r="IDS88" s="81"/>
      <c r="IDT88" s="81"/>
      <c r="IDU88" s="81"/>
      <c r="IDV88" s="81"/>
      <c r="IDW88" s="81"/>
      <c r="IDX88" s="81"/>
      <c r="IDY88" s="81"/>
      <c r="IDZ88" s="81"/>
      <c r="IEA88" s="81"/>
      <c r="IEB88" s="81"/>
      <c r="IEC88" s="81"/>
      <c r="IED88" s="81"/>
      <c r="IEE88" s="81"/>
      <c r="IEF88" s="81"/>
      <c r="IEG88" s="81"/>
      <c r="IEH88" s="81"/>
      <c r="IEI88" s="81"/>
      <c r="IEJ88" s="81"/>
      <c r="IEK88" s="81"/>
      <c r="IEL88" s="81"/>
      <c r="IEM88" s="81"/>
      <c r="IEN88" s="81"/>
      <c r="IEO88" s="81"/>
      <c r="IEP88" s="81"/>
      <c r="IEQ88" s="81"/>
      <c r="IER88" s="81"/>
      <c r="IES88" s="81"/>
      <c r="IET88" s="81"/>
      <c r="IEU88" s="81"/>
      <c r="IEV88" s="81"/>
      <c r="IEW88" s="81"/>
      <c r="IEX88" s="81"/>
      <c r="IEY88" s="81"/>
      <c r="IEZ88" s="81"/>
      <c r="IFA88" s="81"/>
      <c r="IFB88" s="81"/>
      <c r="IFC88" s="81"/>
      <c r="IFD88" s="81"/>
      <c r="IFE88" s="81"/>
      <c r="IFF88" s="81"/>
      <c r="IFG88" s="81"/>
      <c r="IFH88" s="81"/>
      <c r="IFI88" s="81"/>
      <c r="IFJ88" s="81"/>
      <c r="IFK88" s="81"/>
      <c r="IFL88" s="81"/>
      <c r="IFM88" s="81"/>
      <c r="IFN88" s="81"/>
      <c r="IFO88" s="81"/>
      <c r="IFP88" s="81"/>
      <c r="IFQ88" s="81"/>
      <c r="IFR88" s="81"/>
      <c r="IFS88" s="81"/>
      <c r="IFT88" s="81"/>
      <c r="IFU88" s="81"/>
      <c r="IFV88" s="81"/>
      <c r="IFW88" s="81"/>
      <c r="IFX88" s="81"/>
      <c r="IFY88" s="81"/>
      <c r="IFZ88" s="81"/>
      <c r="IGA88" s="81"/>
      <c r="IGB88" s="81"/>
      <c r="IGC88" s="81"/>
      <c r="IGD88" s="81"/>
      <c r="IGE88" s="81"/>
      <c r="IGF88" s="81"/>
      <c r="IGG88" s="81"/>
      <c r="IGH88" s="81"/>
      <c r="IGI88" s="81"/>
      <c r="IGJ88" s="81"/>
      <c r="IGK88" s="81"/>
      <c r="IGL88" s="81"/>
      <c r="IGM88" s="81"/>
      <c r="IGN88" s="81"/>
      <c r="IGO88" s="81"/>
      <c r="IGP88" s="81"/>
      <c r="IGQ88" s="81"/>
      <c r="IGR88" s="81"/>
      <c r="IGS88" s="81"/>
      <c r="IGT88" s="81"/>
      <c r="IGU88" s="81"/>
      <c r="IGV88" s="81"/>
      <c r="IGW88" s="81"/>
      <c r="IGX88" s="81"/>
      <c r="IGY88" s="81"/>
      <c r="IGZ88" s="81"/>
      <c r="IHA88" s="81"/>
      <c r="IHB88" s="81"/>
      <c r="IHC88" s="81"/>
      <c r="IHD88" s="81"/>
      <c r="IHE88" s="81"/>
      <c r="IHF88" s="81"/>
      <c r="IHG88" s="81"/>
      <c r="IHH88" s="81"/>
      <c r="IHI88" s="81"/>
      <c r="IHJ88" s="81"/>
      <c r="IHK88" s="81"/>
      <c r="IHL88" s="81"/>
      <c r="IHM88" s="81"/>
      <c r="IHN88" s="81"/>
      <c r="IHO88" s="81"/>
      <c r="IHP88" s="81"/>
      <c r="IHQ88" s="81"/>
      <c r="IHR88" s="81"/>
      <c r="IHS88" s="81"/>
      <c r="IHT88" s="81"/>
      <c r="IHU88" s="81"/>
      <c r="IHV88" s="81"/>
      <c r="IHW88" s="81"/>
      <c r="IHX88" s="81"/>
      <c r="IHY88" s="81"/>
      <c r="IHZ88" s="81"/>
      <c r="IIA88" s="81"/>
      <c r="IIB88" s="81"/>
      <c r="IIC88" s="81"/>
      <c r="IID88" s="81"/>
      <c r="IIE88" s="81"/>
      <c r="IIF88" s="81"/>
      <c r="IIG88" s="81"/>
      <c r="IIH88" s="81"/>
      <c r="III88" s="81"/>
      <c r="IIJ88" s="81"/>
      <c r="IIK88" s="81"/>
      <c r="IIL88" s="81"/>
      <c r="IIM88" s="81"/>
      <c r="IIN88" s="81"/>
      <c r="IIO88" s="81"/>
      <c r="IIP88" s="81"/>
      <c r="IIQ88" s="81"/>
      <c r="IIR88" s="81"/>
      <c r="IIS88" s="81"/>
      <c r="IIT88" s="81"/>
      <c r="IIU88" s="81"/>
      <c r="IIV88" s="81"/>
      <c r="IIW88" s="81"/>
      <c r="IIX88" s="81"/>
      <c r="IIY88" s="81"/>
      <c r="IIZ88" s="81"/>
      <c r="IJA88" s="81"/>
      <c r="IJB88" s="81"/>
      <c r="IJC88" s="81"/>
      <c r="IJD88" s="81"/>
      <c r="IJE88" s="81"/>
      <c r="IJF88" s="81"/>
      <c r="IJG88" s="81"/>
      <c r="IJH88" s="81"/>
      <c r="IJI88" s="81"/>
      <c r="IJJ88" s="81"/>
      <c r="IJK88" s="81"/>
      <c r="IJL88" s="81"/>
      <c r="IJM88" s="81"/>
      <c r="IJN88" s="81"/>
      <c r="IJO88" s="81"/>
      <c r="IJP88" s="81"/>
      <c r="IJQ88" s="81"/>
      <c r="IJR88" s="81"/>
      <c r="IJS88" s="81"/>
      <c r="IJT88" s="81"/>
      <c r="IJU88" s="81"/>
      <c r="IJV88" s="81"/>
      <c r="IJW88" s="81"/>
      <c r="IJX88" s="81"/>
      <c r="IJY88" s="81"/>
      <c r="IJZ88" s="81"/>
      <c r="IKA88" s="81"/>
      <c r="IKB88" s="81"/>
      <c r="IKC88" s="81"/>
      <c r="IKD88" s="81"/>
      <c r="IKE88" s="81"/>
      <c r="IKF88" s="81"/>
      <c r="IKG88" s="81"/>
      <c r="IKH88" s="81"/>
      <c r="IKI88" s="81"/>
      <c r="IKJ88" s="81"/>
      <c r="IKK88" s="81"/>
      <c r="IKL88" s="81"/>
      <c r="IKM88" s="81"/>
      <c r="IKN88" s="81"/>
      <c r="IKO88" s="81"/>
      <c r="IKP88" s="81"/>
      <c r="IKQ88" s="81"/>
      <c r="IKR88" s="81"/>
      <c r="IKS88" s="81"/>
      <c r="IKT88" s="81"/>
      <c r="IKU88" s="81"/>
      <c r="IKV88" s="81"/>
      <c r="IKW88" s="81"/>
      <c r="IKX88" s="81"/>
      <c r="IKY88" s="81"/>
      <c r="IKZ88" s="81"/>
      <c r="ILA88" s="81"/>
      <c r="ILB88" s="81"/>
      <c r="ILC88" s="81"/>
      <c r="ILD88" s="81"/>
      <c r="ILE88" s="81"/>
      <c r="ILF88" s="81"/>
      <c r="ILG88" s="81"/>
      <c r="ILH88" s="81"/>
      <c r="ILI88" s="81"/>
      <c r="ILJ88" s="81"/>
      <c r="ILK88" s="81"/>
      <c r="ILL88" s="81"/>
      <c r="ILM88" s="81"/>
      <c r="ILN88" s="81"/>
      <c r="ILO88" s="81"/>
      <c r="ILP88" s="81"/>
      <c r="ILQ88" s="81"/>
      <c r="ILR88" s="81"/>
      <c r="ILS88" s="81"/>
      <c r="ILT88" s="81"/>
      <c r="ILU88" s="81"/>
      <c r="ILV88" s="81"/>
      <c r="ILW88" s="81"/>
      <c r="ILX88" s="81"/>
      <c r="ILY88" s="81"/>
      <c r="ILZ88" s="81"/>
      <c r="IMA88" s="81"/>
      <c r="IMB88" s="81"/>
      <c r="IMC88" s="81"/>
      <c r="IMD88" s="81"/>
      <c r="IME88" s="81"/>
      <c r="IMF88" s="81"/>
      <c r="IMG88" s="81"/>
      <c r="IMH88" s="81"/>
      <c r="IMI88" s="81"/>
      <c r="IMJ88" s="81"/>
      <c r="IMK88" s="81"/>
      <c r="IML88" s="81"/>
      <c r="IMM88" s="81"/>
      <c r="IMN88" s="81"/>
      <c r="IMO88" s="81"/>
      <c r="IMP88" s="81"/>
      <c r="IMQ88" s="81"/>
      <c r="IMR88" s="81"/>
      <c r="IMS88" s="81"/>
      <c r="IMT88" s="81"/>
      <c r="IMU88" s="81"/>
      <c r="IMV88" s="81"/>
      <c r="IMW88" s="81"/>
      <c r="IMX88" s="81"/>
      <c r="IMY88" s="81"/>
      <c r="IMZ88" s="81"/>
      <c r="INA88" s="81"/>
      <c r="INB88" s="81"/>
      <c r="INC88" s="81"/>
      <c r="IND88" s="81"/>
      <c r="INE88" s="81"/>
      <c r="INF88" s="81"/>
      <c r="ING88" s="81"/>
      <c r="INH88" s="81"/>
      <c r="INI88" s="81"/>
      <c r="INJ88" s="81"/>
      <c r="INK88" s="81"/>
      <c r="INL88" s="81"/>
      <c r="INM88" s="81"/>
      <c r="INN88" s="81"/>
      <c r="INO88" s="81"/>
      <c r="INP88" s="81"/>
      <c r="INQ88" s="81"/>
      <c r="INR88" s="81"/>
      <c r="INS88" s="81"/>
      <c r="INT88" s="81"/>
      <c r="INU88" s="81"/>
      <c r="INV88" s="81"/>
      <c r="INW88" s="81"/>
      <c r="INX88" s="81"/>
      <c r="INY88" s="81"/>
      <c r="INZ88" s="81"/>
      <c r="IOA88" s="81"/>
      <c r="IOB88" s="81"/>
      <c r="IOC88" s="81"/>
      <c r="IOD88" s="81"/>
      <c r="IOE88" s="81"/>
      <c r="IOF88" s="81"/>
      <c r="IOG88" s="81"/>
      <c r="IOH88" s="81"/>
      <c r="IOI88" s="81"/>
      <c r="IOJ88" s="81"/>
      <c r="IOK88" s="81"/>
      <c r="IOL88" s="81"/>
      <c r="IOM88" s="81"/>
      <c r="ION88" s="81"/>
      <c r="IOO88" s="81"/>
      <c r="IOP88" s="81"/>
      <c r="IOQ88" s="81"/>
      <c r="IOR88" s="81"/>
      <c r="IOS88" s="81"/>
      <c r="IOT88" s="81"/>
      <c r="IOU88" s="81"/>
      <c r="IOV88" s="81"/>
      <c r="IOW88" s="81"/>
      <c r="IOX88" s="81"/>
      <c r="IOY88" s="81"/>
      <c r="IOZ88" s="81"/>
      <c r="IPA88" s="81"/>
      <c r="IPB88" s="81"/>
      <c r="IPC88" s="81"/>
      <c r="IPD88" s="81"/>
      <c r="IPE88" s="81"/>
      <c r="IPF88" s="81"/>
      <c r="IPG88" s="81"/>
      <c r="IPH88" s="81"/>
      <c r="IPI88" s="81"/>
      <c r="IPJ88" s="81"/>
      <c r="IPK88" s="81"/>
      <c r="IPL88" s="81"/>
      <c r="IPM88" s="81"/>
      <c r="IPN88" s="81"/>
      <c r="IPO88" s="81"/>
      <c r="IPP88" s="81"/>
      <c r="IPQ88" s="81"/>
      <c r="IPR88" s="81"/>
      <c r="IPS88" s="81"/>
      <c r="IPT88" s="81"/>
      <c r="IPU88" s="81"/>
      <c r="IPV88" s="81"/>
      <c r="IPW88" s="81"/>
      <c r="IPX88" s="81"/>
      <c r="IPY88" s="81"/>
      <c r="IPZ88" s="81"/>
      <c r="IQA88" s="81"/>
      <c r="IQB88" s="81"/>
      <c r="IQC88" s="81"/>
      <c r="IQD88" s="81"/>
      <c r="IQE88" s="81"/>
      <c r="IQF88" s="81"/>
      <c r="IQG88" s="81"/>
      <c r="IQH88" s="81"/>
      <c r="IQI88" s="81"/>
      <c r="IQJ88" s="81"/>
      <c r="IQK88" s="81"/>
      <c r="IQL88" s="81"/>
      <c r="IQM88" s="81"/>
      <c r="IQN88" s="81"/>
      <c r="IQO88" s="81"/>
      <c r="IQP88" s="81"/>
      <c r="IQQ88" s="81"/>
      <c r="IQR88" s="81"/>
      <c r="IQS88" s="81"/>
      <c r="IQT88" s="81"/>
      <c r="IQU88" s="81"/>
      <c r="IQV88" s="81"/>
      <c r="IQW88" s="81"/>
      <c r="IQX88" s="81"/>
      <c r="IQY88" s="81"/>
      <c r="IQZ88" s="81"/>
      <c r="IRA88" s="81"/>
      <c r="IRB88" s="81"/>
      <c r="IRC88" s="81"/>
      <c r="IRD88" s="81"/>
      <c r="IRE88" s="81"/>
      <c r="IRF88" s="81"/>
      <c r="IRG88" s="81"/>
      <c r="IRH88" s="81"/>
      <c r="IRI88" s="81"/>
      <c r="IRJ88" s="81"/>
      <c r="IRK88" s="81"/>
      <c r="IRL88" s="81"/>
      <c r="IRM88" s="81"/>
      <c r="IRN88" s="81"/>
      <c r="IRO88" s="81"/>
      <c r="IRP88" s="81"/>
      <c r="IRQ88" s="81"/>
      <c r="IRR88" s="81"/>
      <c r="IRS88" s="81"/>
      <c r="IRT88" s="81"/>
      <c r="IRU88" s="81"/>
      <c r="IRV88" s="81"/>
      <c r="IRW88" s="81"/>
      <c r="IRX88" s="81"/>
      <c r="IRY88" s="81"/>
      <c r="IRZ88" s="81"/>
      <c r="ISA88" s="81"/>
      <c r="ISB88" s="81"/>
      <c r="ISC88" s="81"/>
      <c r="ISD88" s="81"/>
      <c r="ISE88" s="81"/>
      <c r="ISF88" s="81"/>
      <c r="ISG88" s="81"/>
      <c r="ISH88" s="81"/>
      <c r="ISI88" s="81"/>
      <c r="ISJ88" s="81"/>
      <c r="ISK88" s="81"/>
      <c r="ISL88" s="81"/>
      <c r="ISM88" s="81"/>
      <c r="ISN88" s="81"/>
      <c r="ISO88" s="81"/>
      <c r="ISP88" s="81"/>
      <c r="ISQ88" s="81"/>
      <c r="ISR88" s="81"/>
      <c r="ISS88" s="81"/>
      <c r="IST88" s="81"/>
      <c r="ISU88" s="81"/>
      <c r="ISV88" s="81"/>
      <c r="ISW88" s="81"/>
      <c r="ISX88" s="81"/>
      <c r="ISY88" s="81"/>
      <c r="ISZ88" s="81"/>
      <c r="ITA88" s="81"/>
      <c r="ITB88" s="81"/>
      <c r="ITC88" s="81"/>
      <c r="ITD88" s="81"/>
      <c r="ITE88" s="81"/>
      <c r="ITF88" s="81"/>
      <c r="ITG88" s="81"/>
      <c r="ITH88" s="81"/>
      <c r="ITI88" s="81"/>
      <c r="ITJ88" s="81"/>
      <c r="ITK88" s="81"/>
      <c r="ITL88" s="81"/>
      <c r="ITM88" s="81"/>
      <c r="ITN88" s="81"/>
      <c r="ITO88" s="81"/>
      <c r="ITP88" s="81"/>
      <c r="ITQ88" s="81"/>
      <c r="ITR88" s="81"/>
      <c r="ITS88" s="81"/>
      <c r="ITT88" s="81"/>
      <c r="ITU88" s="81"/>
      <c r="ITV88" s="81"/>
      <c r="ITW88" s="81"/>
      <c r="ITX88" s="81"/>
      <c r="ITY88" s="81"/>
      <c r="ITZ88" s="81"/>
      <c r="IUA88" s="81"/>
      <c r="IUB88" s="81"/>
      <c r="IUC88" s="81"/>
      <c r="IUD88" s="81"/>
      <c r="IUE88" s="81"/>
      <c r="IUF88" s="81"/>
      <c r="IUG88" s="81"/>
      <c r="IUH88" s="81"/>
      <c r="IUI88" s="81"/>
      <c r="IUJ88" s="81"/>
      <c r="IUK88" s="81"/>
      <c r="IUL88" s="81"/>
      <c r="IUM88" s="81"/>
      <c r="IUN88" s="81"/>
      <c r="IUO88" s="81"/>
      <c r="IUP88" s="81"/>
      <c r="IUQ88" s="81"/>
      <c r="IUR88" s="81"/>
      <c r="IUS88" s="81"/>
      <c r="IUT88" s="81"/>
      <c r="IUU88" s="81"/>
      <c r="IUV88" s="81"/>
      <c r="IUW88" s="81"/>
      <c r="IUX88" s="81"/>
      <c r="IUY88" s="81"/>
      <c r="IUZ88" s="81"/>
      <c r="IVA88" s="81"/>
      <c r="IVB88" s="81"/>
      <c r="IVC88" s="81"/>
      <c r="IVD88" s="81"/>
      <c r="IVE88" s="81"/>
      <c r="IVF88" s="81"/>
      <c r="IVG88" s="81"/>
      <c r="IVH88" s="81"/>
      <c r="IVI88" s="81"/>
      <c r="IVJ88" s="81"/>
      <c r="IVK88" s="81"/>
      <c r="IVL88" s="81"/>
      <c r="IVM88" s="81"/>
      <c r="IVN88" s="81"/>
      <c r="IVO88" s="81"/>
      <c r="IVP88" s="81"/>
      <c r="IVQ88" s="81"/>
      <c r="IVR88" s="81"/>
      <c r="IVS88" s="81"/>
      <c r="IVT88" s="81"/>
      <c r="IVU88" s="81"/>
      <c r="IVV88" s="81"/>
      <c r="IVW88" s="81"/>
      <c r="IVX88" s="81"/>
      <c r="IVY88" s="81"/>
      <c r="IVZ88" s="81"/>
      <c r="IWA88" s="81"/>
      <c r="IWB88" s="81"/>
      <c r="IWC88" s="81"/>
      <c r="IWD88" s="81"/>
      <c r="IWE88" s="81"/>
      <c r="IWF88" s="81"/>
      <c r="IWG88" s="81"/>
      <c r="IWH88" s="81"/>
      <c r="IWI88" s="81"/>
      <c r="IWJ88" s="81"/>
      <c r="IWK88" s="81"/>
      <c r="IWL88" s="81"/>
      <c r="IWM88" s="81"/>
      <c r="IWN88" s="81"/>
      <c r="IWO88" s="81"/>
      <c r="IWP88" s="81"/>
      <c r="IWQ88" s="81"/>
      <c r="IWR88" s="81"/>
      <c r="IWS88" s="81"/>
      <c r="IWT88" s="81"/>
      <c r="IWU88" s="81"/>
      <c r="IWV88" s="81"/>
      <c r="IWW88" s="81"/>
      <c r="IWX88" s="81"/>
      <c r="IWY88" s="81"/>
      <c r="IWZ88" s="81"/>
      <c r="IXA88" s="81"/>
      <c r="IXB88" s="81"/>
      <c r="IXC88" s="81"/>
      <c r="IXD88" s="81"/>
      <c r="IXE88" s="81"/>
      <c r="IXF88" s="81"/>
      <c r="IXG88" s="81"/>
      <c r="IXH88" s="81"/>
      <c r="IXI88" s="81"/>
      <c r="IXJ88" s="81"/>
      <c r="IXK88" s="81"/>
      <c r="IXL88" s="81"/>
      <c r="IXM88" s="81"/>
      <c r="IXN88" s="81"/>
      <c r="IXO88" s="81"/>
      <c r="IXP88" s="81"/>
      <c r="IXQ88" s="81"/>
      <c r="IXR88" s="81"/>
      <c r="IXS88" s="81"/>
      <c r="IXT88" s="81"/>
      <c r="IXU88" s="81"/>
      <c r="IXV88" s="81"/>
      <c r="IXW88" s="81"/>
      <c r="IXX88" s="81"/>
      <c r="IXY88" s="81"/>
      <c r="IXZ88" s="81"/>
      <c r="IYA88" s="81"/>
      <c r="IYB88" s="81"/>
      <c r="IYC88" s="81"/>
      <c r="IYD88" s="81"/>
      <c r="IYE88" s="81"/>
      <c r="IYF88" s="81"/>
      <c r="IYG88" s="81"/>
      <c r="IYH88" s="81"/>
      <c r="IYI88" s="81"/>
      <c r="IYJ88" s="81"/>
      <c r="IYK88" s="81"/>
      <c r="IYL88" s="81"/>
      <c r="IYM88" s="81"/>
      <c r="IYN88" s="81"/>
      <c r="IYO88" s="81"/>
      <c r="IYP88" s="81"/>
      <c r="IYQ88" s="81"/>
      <c r="IYR88" s="81"/>
      <c r="IYS88" s="81"/>
      <c r="IYT88" s="81"/>
      <c r="IYU88" s="81"/>
      <c r="IYV88" s="81"/>
      <c r="IYW88" s="81"/>
      <c r="IYX88" s="81"/>
      <c r="IYY88" s="81"/>
      <c r="IYZ88" s="81"/>
      <c r="IZA88" s="81"/>
      <c r="IZB88" s="81"/>
      <c r="IZC88" s="81"/>
      <c r="IZD88" s="81"/>
      <c r="IZE88" s="81"/>
      <c r="IZF88" s="81"/>
      <c r="IZG88" s="81"/>
      <c r="IZH88" s="81"/>
      <c r="IZI88" s="81"/>
      <c r="IZJ88" s="81"/>
      <c r="IZK88" s="81"/>
      <c r="IZL88" s="81"/>
      <c r="IZM88" s="81"/>
      <c r="IZN88" s="81"/>
      <c r="IZO88" s="81"/>
      <c r="IZP88" s="81"/>
      <c r="IZQ88" s="81"/>
      <c r="IZR88" s="81"/>
      <c r="IZS88" s="81"/>
      <c r="IZT88" s="81"/>
      <c r="IZU88" s="81"/>
      <c r="IZV88" s="81"/>
      <c r="IZW88" s="81"/>
      <c r="IZX88" s="81"/>
      <c r="IZY88" s="81"/>
      <c r="IZZ88" s="81"/>
      <c r="JAA88" s="81"/>
      <c r="JAB88" s="81"/>
      <c r="JAC88" s="81"/>
      <c r="JAD88" s="81"/>
      <c r="JAE88" s="81"/>
      <c r="JAF88" s="81"/>
      <c r="JAG88" s="81"/>
      <c r="JAH88" s="81"/>
      <c r="JAI88" s="81"/>
      <c r="JAJ88" s="81"/>
      <c r="JAK88" s="81"/>
      <c r="JAL88" s="81"/>
      <c r="JAM88" s="81"/>
      <c r="JAN88" s="81"/>
      <c r="JAO88" s="81"/>
      <c r="JAP88" s="81"/>
      <c r="JAQ88" s="81"/>
      <c r="JAR88" s="81"/>
      <c r="JAS88" s="81"/>
      <c r="JAT88" s="81"/>
      <c r="JAU88" s="81"/>
      <c r="JAV88" s="81"/>
      <c r="JAW88" s="81"/>
      <c r="JAX88" s="81"/>
      <c r="JAY88" s="81"/>
      <c r="JAZ88" s="81"/>
      <c r="JBA88" s="81"/>
      <c r="JBB88" s="81"/>
      <c r="JBC88" s="81"/>
      <c r="JBD88" s="81"/>
      <c r="JBE88" s="81"/>
      <c r="JBF88" s="81"/>
      <c r="JBG88" s="81"/>
      <c r="JBH88" s="81"/>
      <c r="JBI88" s="81"/>
      <c r="JBJ88" s="81"/>
      <c r="JBK88" s="81"/>
      <c r="JBL88" s="81"/>
      <c r="JBM88" s="81"/>
      <c r="JBN88" s="81"/>
      <c r="JBO88" s="81"/>
      <c r="JBP88" s="81"/>
      <c r="JBQ88" s="81"/>
      <c r="JBR88" s="81"/>
      <c r="JBS88" s="81"/>
      <c r="JBT88" s="81"/>
      <c r="JBU88" s="81"/>
      <c r="JBV88" s="81"/>
      <c r="JBW88" s="81"/>
      <c r="JBX88" s="81"/>
      <c r="JBY88" s="81"/>
      <c r="JBZ88" s="81"/>
      <c r="JCA88" s="81"/>
      <c r="JCB88" s="81"/>
      <c r="JCC88" s="81"/>
      <c r="JCD88" s="81"/>
      <c r="JCE88" s="81"/>
      <c r="JCF88" s="81"/>
      <c r="JCG88" s="81"/>
      <c r="JCH88" s="81"/>
      <c r="JCI88" s="81"/>
      <c r="JCJ88" s="81"/>
      <c r="JCK88" s="81"/>
      <c r="JCL88" s="81"/>
      <c r="JCM88" s="81"/>
      <c r="JCN88" s="81"/>
      <c r="JCO88" s="81"/>
      <c r="JCP88" s="81"/>
      <c r="JCQ88" s="81"/>
      <c r="JCR88" s="81"/>
      <c r="JCS88" s="81"/>
      <c r="JCT88" s="81"/>
      <c r="JCU88" s="81"/>
      <c r="JCV88" s="81"/>
      <c r="JCW88" s="81"/>
      <c r="JCX88" s="81"/>
      <c r="JCY88" s="81"/>
      <c r="JCZ88" s="81"/>
      <c r="JDA88" s="81"/>
      <c r="JDB88" s="81"/>
      <c r="JDC88" s="81"/>
      <c r="JDD88" s="81"/>
      <c r="JDE88" s="81"/>
      <c r="JDF88" s="81"/>
      <c r="JDG88" s="81"/>
      <c r="JDH88" s="81"/>
      <c r="JDI88" s="81"/>
      <c r="JDJ88" s="81"/>
      <c r="JDK88" s="81"/>
      <c r="JDL88" s="81"/>
      <c r="JDM88" s="81"/>
      <c r="JDN88" s="81"/>
      <c r="JDO88" s="81"/>
      <c r="JDP88" s="81"/>
      <c r="JDQ88" s="81"/>
      <c r="JDR88" s="81"/>
      <c r="JDS88" s="81"/>
      <c r="JDT88" s="81"/>
      <c r="JDU88" s="81"/>
      <c r="JDV88" s="81"/>
      <c r="JDW88" s="81"/>
      <c r="JDX88" s="81"/>
      <c r="JDY88" s="81"/>
      <c r="JDZ88" s="81"/>
      <c r="JEA88" s="81"/>
      <c r="JEB88" s="81"/>
      <c r="JEC88" s="81"/>
      <c r="JED88" s="81"/>
      <c r="JEE88" s="81"/>
      <c r="JEF88" s="81"/>
      <c r="JEG88" s="81"/>
      <c r="JEH88" s="81"/>
      <c r="JEI88" s="81"/>
      <c r="JEJ88" s="81"/>
      <c r="JEK88" s="81"/>
      <c r="JEL88" s="81"/>
      <c r="JEM88" s="81"/>
      <c r="JEN88" s="81"/>
      <c r="JEO88" s="81"/>
      <c r="JEP88" s="81"/>
      <c r="JEQ88" s="81"/>
      <c r="JER88" s="81"/>
      <c r="JES88" s="81"/>
      <c r="JET88" s="81"/>
      <c r="JEU88" s="81"/>
      <c r="JEV88" s="81"/>
      <c r="JEW88" s="81"/>
      <c r="JEX88" s="81"/>
      <c r="JEY88" s="81"/>
      <c r="JEZ88" s="81"/>
      <c r="JFA88" s="81"/>
      <c r="JFB88" s="81"/>
      <c r="JFC88" s="81"/>
      <c r="JFD88" s="81"/>
      <c r="JFE88" s="81"/>
      <c r="JFF88" s="81"/>
      <c r="JFG88" s="81"/>
      <c r="JFH88" s="81"/>
      <c r="JFI88" s="81"/>
      <c r="JFJ88" s="81"/>
      <c r="JFK88" s="81"/>
      <c r="JFL88" s="81"/>
      <c r="JFM88" s="81"/>
      <c r="JFN88" s="81"/>
      <c r="JFO88" s="81"/>
      <c r="JFP88" s="81"/>
      <c r="JFQ88" s="81"/>
      <c r="JFR88" s="81"/>
      <c r="JFS88" s="81"/>
      <c r="JFT88" s="81"/>
      <c r="JFU88" s="81"/>
      <c r="JFV88" s="81"/>
      <c r="JFW88" s="81"/>
      <c r="JFX88" s="81"/>
      <c r="JFY88" s="81"/>
      <c r="JFZ88" s="81"/>
      <c r="JGA88" s="81"/>
      <c r="JGB88" s="81"/>
      <c r="JGC88" s="81"/>
      <c r="JGD88" s="81"/>
      <c r="JGE88" s="81"/>
      <c r="JGF88" s="81"/>
      <c r="JGG88" s="81"/>
      <c r="JGH88" s="81"/>
      <c r="JGI88" s="81"/>
      <c r="JGJ88" s="81"/>
      <c r="JGK88" s="81"/>
      <c r="JGL88" s="81"/>
      <c r="JGM88" s="81"/>
      <c r="JGN88" s="81"/>
      <c r="JGO88" s="81"/>
      <c r="JGP88" s="81"/>
      <c r="JGQ88" s="81"/>
      <c r="JGR88" s="81"/>
      <c r="JGS88" s="81"/>
      <c r="JGT88" s="81"/>
      <c r="JGU88" s="81"/>
      <c r="JGV88" s="81"/>
      <c r="JGW88" s="81"/>
      <c r="JGX88" s="81"/>
      <c r="JGY88" s="81"/>
      <c r="JGZ88" s="81"/>
      <c r="JHA88" s="81"/>
      <c r="JHB88" s="81"/>
      <c r="JHC88" s="81"/>
      <c r="JHD88" s="81"/>
      <c r="JHE88" s="81"/>
      <c r="JHF88" s="81"/>
      <c r="JHG88" s="81"/>
      <c r="JHH88" s="81"/>
      <c r="JHI88" s="81"/>
      <c r="JHJ88" s="81"/>
      <c r="JHK88" s="81"/>
      <c r="JHL88" s="81"/>
      <c r="JHM88" s="81"/>
      <c r="JHN88" s="81"/>
      <c r="JHO88" s="81"/>
      <c r="JHP88" s="81"/>
      <c r="JHQ88" s="81"/>
      <c r="JHR88" s="81"/>
      <c r="JHS88" s="81"/>
      <c r="JHT88" s="81"/>
      <c r="JHU88" s="81"/>
      <c r="JHV88" s="81"/>
      <c r="JHW88" s="81"/>
      <c r="JHX88" s="81"/>
      <c r="JHY88" s="81"/>
      <c r="JHZ88" s="81"/>
      <c r="JIA88" s="81"/>
      <c r="JIB88" s="81"/>
      <c r="JIC88" s="81"/>
      <c r="JID88" s="81"/>
      <c r="JIE88" s="81"/>
      <c r="JIF88" s="81"/>
      <c r="JIG88" s="81"/>
      <c r="JIH88" s="81"/>
      <c r="JII88" s="81"/>
      <c r="JIJ88" s="81"/>
      <c r="JIK88" s="81"/>
      <c r="JIL88" s="81"/>
      <c r="JIM88" s="81"/>
      <c r="JIN88" s="81"/>
      <c r="JIO88" s="81"/>
      <c r="JIP88" s="81"/>
      <c r="JIQ88" s="81"/>
      <c r="JIR88" s="81"/>
      <c r="JIS88" s="81"/>
      <c r="JIT88" s="81"/>
      <c r="JIU88" s="81"/>
      <c r="JIV88" s="81"/>
      <c r="JIW88" s="81"/>
      <c r="JIX88" s="81"/>
      <c r="JIY88" s="81"/>
      <c r="JIZ88" s="81"/>
      <c r="JJA88" s="81"/>
      <c r="JJB88" s="81"/>
      <c r="JJC88" s="81"/>
      <c r="JJD88" s="81"/>
      <c r="JJE88" s="81"/>
      <c r="JJF88" s="81"/>
      <c r="JJG88" s="81"/>
      <c r="JJH88" s="81"/>
      <c r="JJI88" s="81"/>
      <c r="JJJ88" s="81"/>
      <c r="JJK88" s="81"/>
      <c r="JJL88" s="81"/>
      <c r="JJM88" s="81"/>
      <c r="JJN88" s="81"/>
      <c r="JJO88" s="81"/>
      <c r="JJP88" s="81"/>
      <c r="JJQ88" s="81"/>
      <c r="JJR88" s="81"/>
      <c r="JJS88" s="81"/>
      <c r="JJT88" s="81"/>
      <c r="JJU88" s="81"/>
      <c r="JJV88" s="81"/>
      <c r="JJW88" s="81"/>
      <c r="JJX88" s="81"/>
      <c r="JJY88" s="81"/>
      <c r="JJZ88" s="81"/>
      <c r="JKA88" s="81"/>
      <c r="JKB88" s="81"/>
      <c r="JKC88" s="81"/>
      <c r="JKD88" s="81"/>
      <c r="JKE88" s="81"/>
      <c r="JKF88" s="81"/>
      <c r="JKG88" s="81"/>
      <c r="JKH88" s="81"/>
      <c r="JKI88" s="81"/>
      <c r="JKJ88" s="81"/>
      <c r="JKK88" s="81"/>
      <c r="JKL88" s="81"/>
      <c r="JKM88" s="81"/>
      <c r="JKN88" s="81"/>
      <c r="JKO88" s="81"/>
      <c r="JKP88" s="81"/>
      <c r="JKQ88" s="81"/>
      <c r="JKR88" s="81"/>
      <c r="JKS88" s="81"/>
      <c r="JKT88" s="81"/>
      <c r="JKU88" s="81"/>
      <c r="JKV88" s="81"/>
      <c r="JKW88" s="81"/>
      <c r="JKX88" s="81"/>
      <c r="JKY88" s="81"/>
      <c r="JKZ88" s="81"/>
      <c r="JLA88" s="81"/>
      <c r="JLB88" s="81"/>
      <c r="JLC88" s="81"/>
      <c r="JLD88" s="81"/>
      <c r="JLE88" s="81"/>
      <c r="JLF88" s="81"/>
      <c r="JLG88" s="81"/>
      <c r="JLH88" s="81"/>
      <c r="JLI88" s="81"/>
      <c r="JLJ88" s="81"/>
      <c r="JLK88" s="81"/>
      <c r="JLL88" s="81"/>
      <c r="JLM88" s="81"/>
      <c r="JLN88" s="81"/>
      <c r="JLO88" s="81"/>
      <c r="JLP88" s="81"/>
      <c r="JLQ88" s="81"/>
      <c r="JLR88" s="81"/>
      <c r="JLS88" s="81"/>
      <c r="JLT88" s="81"/>
      <c r="JLU88" s="81"/>
      <c r="JLV88" s="81"/>
      <c r="JLW88" s="81"/>
      <c r="JLX88" s="81"/>
      <c r="JLY88" s="81"/>
      <c r="JLZ88" s="81"/>
      <c r="JMA88" s="81"/>
      <c r="JMB88" s="81"/>
      <c r="JMC88" s="81"/>
      <c r="JMD88" s="81"/>
      <c r="JME88" s="81"/>
      <c r="JMF88" s="81"/>
      <c r="JMG88" s="81"/>
      <c r="JMH88" s="81"/>
      <c r="JMI88" s="81"/>
      <c r="JMJ88" s="81"/>
      <c r="JMK88" s="81"/>
      <c r="JML88" s="81"/>
      <c r="JMM88" s="81"/>
      <c r="JMN88" s="81"/>
      <c r="JMO88" s="81"/>
      <c r="JMP88" s="81"/>
      <c r="JMQ88" s="81"/>
      <c r="JMR88" s="81"/>
      <c r="JMS88" s="81"/>
      <c r="JMT88" s="81"/>
      <c r="JMU88" s="81"/>
      <c r="JMV88" s="81"/>
      <c r="JMW88" s="81"/>
      <c r="JMX88" s="81"/>
      <c r="JMY88" s="81"/>
      <c r="JMZ88" s="81"/>
      <c r="JNA88" s="81"/>
      <c r="JNB88" s="81"/>
      <c r="JNC88" s="81"/>
      <c r="JND88" s="81"/>
      <c r="JNE88" s="81"/>
      <c r="JNF88" s="81"/>
      <c r="JNG88" s="81"/>
      <c r="JNH88" s="81"/>
      <c r="JNI88" s="81"/>
      <c r="JNJ88" s="81"/>
      <c r="JNK88" s="81"/>
      <c r="JNL88" s="81"/>
      <c r="JNM88" s="81"/>
      <c r="JNN88" s="81"/>
      <c r="JNO88" s="81"/>
      <c r="JNP88" s="81"/>
      <c r="JNQ88" s="81"/>
      <c r="JNR88" s="81"/>
      <c r="JNS88" s="81"/>
      <c r="JNT88" s="81"/>
      <c r="JNU88" s="81"/>
      <c r="JNV88" s="81"/>
      <c r="JNW88" s="81"/>
      <c r="JNX88" s="81"/>
      <c r="JNY88" s="81"/>
      <c r="JNZ88" s="81"/>
      <c r="JOA88" s="81"/>
      <c r="JOB88" s="81"/>
      <c r="JOC88" s="81"/>
      <c r="JOD88" s="81"/>
      <c r="JOE88" s="81"/>
      <c r="JOF88" s="81"/>
      <c r="JOG88" s="81"/>
      <c r="JOH88" s="81"/>
      <c r="JOI88" s="81"/>
      <c r="JOJ88" s="81"/>
      <c r="JOK88" s="81"/>
      <c r="JOL88" s="81"/>
      <c r="JOM88" s="81"/>
      <c r="JON88" s="81"/>
      <c r="JOO88" s="81"/>
      <c r="JOP88" s="81"/>
      <c r="JOQ88" s="81"/>
      <c r="JOR88" s="81"/>
      <c r="JOS88" s="81"/>
      <c r="JOT88" s="81"/>
      <c r="JOU88" s="81"/>
      <c r="JOV88" s="81"/>
      <c r="JOW88" s="81"/>
      <c r="JOX88" s="81"/>
      <c r="JOY88" s="81"/>
      <c r="JOZ88" s="81"/>
      <c r="JPA88" s="81"/>
      <c r="JPB88" s="81"/>
      <c r="JPC88" s="81"/>
      <c r="JPD88" s="81"/>
      <c r="JPE88" s="81"/>
      <c r="JPF88" s="81"/>
      <c r="JPG88" s="81"/>
      <c r="JPH88" s="81"/>
      <c r="JPI88" s="81"/>
      <c r="JPJ88" s="81"/>
      <c r="JPK88" s="81"/>
      <c r="JPL88" s="81"/>
      <c r="JPM88" s="81"/>
      <c r="JPN88" s="81"/>
      <c r="JPO88" s="81"/>
      <c r="JPP88" s="81"/>
      <c r="JPQ88" s="81"/>
      <c r="JPR88" s="81"/>
      <c r="JPS88" s="81"/>
      <c r="JPT88" s="81"/>
      <c r="JPU88" s="81"/>
      <c r="JPV88" s="81"/>
      <c r="JPW88" s="81"/>
      <c r="JPX88" s="81"/>
      <c r="JPY88" s="81"/>
      <c r="JPZ88" s="81"/>
      <c r="JQA88" s="81"/>
      <c r="JQB88" s="81"/>
      <c r="JQC88" s="81"/>
      <c r="JQD88" s="81"/>
      <c r="JQE88" s="81"/>
      <c r="JQF88" s="81"/>
      <c r="JQG88" s="81"/>
      <c r="JQH88" s="81"/>
      <c r="JQI88" s="81"/>
      <c r="JQJ88" s="81"/>
      <c r="JQK88" s="81"/>
      <c r="JQL88" s="81"/>
      <c r="JQM88" s="81"/>
      <c r="JQN88" s="81"/>
      <c r="JQO88" s="81"/>
      <c r="JQP88" s="81"/>
      <c r="JQQ88" s="81"/>
      <c r="JQR88" s="81"/>
      <c r="JQS88" s="81"/>
      <c r="JQT88" s="81"/>
      <c r="JQU88" s="81"/>
      <c r="JQV88" s="81"/>
      <c r="JQW88" s="81"/>
      <c r="JQX88" s="81"/>
      <c r="JQY88" s="81"/>
      <c r="JQZ88" s="81"/>
      <c r="JRA88" s="81"/>
      <c r="JRB88" s="81"/>
      <c r="JRC88" s="81"/>
      <c r="JRD88" s="81"/>
      <c r="JRE88" s="81"/>
      <c r="JRF88" s="81"/>
      <c r="JRG88" s="81"/>
      <c r="JRH88" s="81"/>
      <c r="JRI88" s="81"/>
      <c r="JRJ88" s="81"/>
      <c r="JRK88" s="81"/>
      <c r="JRL88" s="81"/>
      <c r="JRM88" s="81"/>
      <c r="JRN88" s="81"/>
      <c r="JRO88" s="81"/>
      <c r="JRP88" s="81"/>
      <c r="JRQ88" s="81"/>
      <c r="JRR88" s="81"/>
      <c r="JRS88" s="81"/>
      <c r="JRT88" s="81"/>
      <c r="JRU88" s="81"/>
      <c r="JRV88" s="81"/>
      <c r="JRW88" s="81"/>
      <c r="JRX88" s="81"/>
      <c r="JRY88" s="81"/>
      <c r="JRZ88" s="81"/>
      <c r="JSA88" s="81"/>
      <c r="JSB88" s="81"/>
      <c r="JSC88" s="81"/>
      <c r="JSD88" s="81"/>
      <c r="JSE88" s="81"/>
      <c r="JSF88" s="81"/>
      <c r="JSG88" s="81"/>
      <c r="JSH88" s="81"/>
      <c r="JSI88" s="81"/>
      <c r="JSJ88" s="81"/>
      <c r="JSK88" s="81"/>
      <c r="JSL88" s="81"/>
      <c r="JSM88" s="81"/>
      <c r="JSN88" s="81"/>
      <c r="JSO88" s="81"/>
      <c r="JSP88" s="81"/>
      <c r="JSQ88" s="81"/>
      <c r="JSR88" s="81"/>
      <c r="JSS88" s="81"/>
      <c r="JST88" s="81"/>
      <c r="JSU88" s="81"/>
      <c r="JSV88" s="81"/>
      <c r="JSW88" s="81"/>
      <c r="JSX88" s="81"/>
      <c r="JSY88" s="81"/>
      <c r="JSZ88" s="81"/>
      <c r="JTA88" s="81"/>
      <c r="JTB88" s="81"/>
      <c r="JTC88" s="81"/>
      <c r="JTD88" s="81"/>
      <c r="JTE88" s="81"/>
      <c r="JTF88" s="81"/>
      <c r="JTG88" s="81"/>
      <c r="JTH88" s="81"/>
      <c r="JTI88" s="81"/>
      <c r="JTJ88" s="81"/>
      <c r="JTK88" s="81"/>
      <c r="JTL88" s="81"/>
      <c r="JTM88" s="81"/>
      <c r="JTN88" s="81"/>
      <c r="JTO88" s="81"/>
      <c r="JTP88" s="81"/>
      <c r="JTQ88" s="81"/>
      <c r="JTR88" s="81"/>
      <c r="JTS88" s="81"/>
      <c r="JTT88" s="81"/>
      <c r="JTU88" s="81"/>
      <c r="JTV88" s="81"/>
      <c r="JTW88" s="81"/>
      <c r="JTX88" s="81"/>
      <c r="JTY88" s="81"/>
      <c r="JTZ88" s="81"/>
      <c r="JUA88" s="81"/>
      <c r="JUB88" s="81"/>
      <c r="JUC88" s="81"/>
      <c r="JUD88" s="81"/>
      <c r="JUE88" s="81"/>
      <c r="JUF88" s="81"/>
      <c r="JUG88" s="81"/>
      <c r="JUH88" s="81"/>
      <c r="JUI88" s="81"/>
      <c r="JUJ88" s="81"/>
      <c r="JUK88" s="81"/>
      <c r="JUL88" s="81"/>
      <c r="JUM88" s="81"/>
      <c r="JUN88" s="81"/>
      <c r="JUO88" s="81"/>
      <c r="JUP88" s="81"/>
      <c r="JUQ88" s="81"/>
      <c r="JUR88" s="81"/>
      <c r="JUS88" s="81"/>
      <c r="JUT88" s="81"/>
      <c r="JUU88" s="81"/>
      <c r="JUV88" s="81"/>
      <c r="JUW88" s="81"/>
      <c r="JUX88" s="81"/>
      <c r="JUY88" s="81"/>
      <c r="JUZ88" s="81"/>
      <c r="JVA88" s="81"/>
      <c r="JVB88" s="81"/>
      <c r="JVC88" s="81"/>
      <c r="JVD88" s="81"/>
      <c r="JVE88" s="81"/>
      <c r="JVF88" s="81"/>
      <c r="JVG88" s="81"/>
      <c r="JVH88" s="81"/>
      <c r="JVI88" s="81"/>
      <c r="JVJ88" s="81"/>
      <c r="JVK88" s="81"/>
      <c r="JVL88" s="81"/>
      <c r="JVM88" s="81"/>
      <c r="JVN88" s="81"/>
      <c r="JVO88" s="81"/>
      <c r="JVP88" s="81"/>
      <c r="JVQ88" s="81"/>
      <c r="JVR88" s="81"/>
      <c r="JVS88" s="81"/>
      <c r="JVT88" s="81"/>
      <c r="JVU88" s="81"/>
      <c r="JVV88" s="81"/>
      <c r="JVW88" s="81"/>
      <c r="JVX88" s="81"/>
      <c r="JVY88" s="81"/>
      <c r="JVZ88" s="81"/>
      <c r="JWA88" s="81"/>
      <c r="JWB88" s="81"/>
      <c r="JWC88" s="81"/>
      <c r="JWD88" s="81"/>
      <c r="JWE88" s="81"/>
      <c r="JWF88" s="81"/>
      <c r="JWG88" s="81"/>
      <c r="JWH88" s="81"/>
      <c r="JWI88" s="81"/>
      <c r="JWJ88" s="81"/>
      <c r="JWK88" s="81"/>
      <c r="JWL88" s="81"/>
      <c r="JWM88" s="81"/>
      <c r="JWN88" s="81"/>
      <c r="JWO88" s="81"/>
      <c r="JWP88" s="81"/>
      <c r="JWQ88" s="81"/>
      <c r="JWR88" s="81"/>
      <c r="JWS88" s="81"/>
      <c r="JWT88" s="81"/>
      <c r="JWU88" s="81"/>
      <c r="JWV88" s="81"/>
      <c r="JWW88" s="81"/>
      <c r="JWX88" s="81"/>
      <c r="JWY88" s="81"/>
      <c r="JWZ88" s="81"/>
      <c r="JXA88" s="81"/>
      <c r="JXB88" s="81"/>
      <c r="JXC88" s="81"/>
      <c r="JXD88" s="81"/>
      <c r="JXE88" s="81"/>
      <c r="JXF88" s="81"/>
      <c r="JXG88" s="81"/>
      <c r="JXH88" s="81"/>
      <c r="JXI88" s="81"/>
      <c r="JXJ88" s="81"/>
      <c r="JXK88" s="81"/>
      <c r="JXL88" s="81"/>
      <c r="JXM88" s="81"/>
      <c r="JXN88" s="81"/>
      <c r="JXO88" s="81"/>
      <c r="JXP88" s="81"/>
      <c r="JXQ88" s="81"/>
      <c r="JXR88" s="81"/>
      <c r="JXS88" s="81"/>
      <c r="JXT88" s="81"/>
      <c r="JXU88" s="81"/>
      <c r="JXV88" s="81"/>
      <c r="JXW88" s="81"/>
      <c r="JXX88" s="81"/>
      <c r="JXY88" s="81"/>
      <c r="JXZ88" s="81"/>
      <c r="JYA88" s="81"/>
      <c r="JYB88" s="81"/>
      <c r="JYC88" s="81"/>
      <c r="JYD88" s="81"/>
      <c r="JYE88" s="81"/>
      <c r="JYF88" s="81"/>
      <c r="JYG88" s="81"/>
      <c r="JYH88" s="81"/>
      <c r="JYI88" s="81"/>
      <c r="JYJ88" s="81"/>
      <c r="JYK88" s="81"/>
      <c r="JYL88" s="81"/>
      <c r="JYM88" s="81"/>
      <c r="JYN88" s="81"/>
      <c r="JYO88" s="81"/>
      <c r="JYP88" s="81"/>
      <c r="JYQ88" s="81"/>
      <c r="JYR88" s="81"/>
      <c r="JYS88" s="81"/>
      <c r="JYT88" s="81"/>
      <c r="JYU88" s="81"/>
      <c r="JYV88" s="81"/>
      <c r="JYW88" s="81"/>
      <c r="JYX88" s="81"/>
      <c r="JYY88" s="81"/>
      <c r="JYZ88" s="81"/>
      <c r="JZA88" s="81"/>
      <c r="JZB88" s="81"/>
      <c r="JZC88" s="81"/>
      <c r="JZD88" s="81"/>
      <c r="JZE88" s="81"/>
      <c r="JZF88" s="81"/>
      <c r="JZG88" s="81"/>
      <c r="JZH88" s="81"/>
      <c r="JZI88" s="81"/>
      <c r="JZJ88" s="81"/>
      <c r="JZK88" s="81"/>
      <c r="JZL88" s="81"/>
      <c r="JZM88" s="81"/>
      <c r="JZN88" s="81"/>
      <c r="JZO88" s="81"/>
      <c r="JZP88" s="81"/>
      <c r="JZQ88" s="81"/>
      <c r="JZR88" s="81"/>
      <c r="JZS88" s="81"/>
      <c r="JZT88" s="81"/>
      <c r="JZU88" s="81"/>
      <c r="JZV88" s="81"/>
      <c r="JZW88" s="81"/>
      <c r="JZX88" s="81"/>
      <c r="JZY88" s="81"/>
      <c r="JZZ88" s="81"/>
      <c r="KAA88" s="81"/>
      <c r="KAB88" s="81"/>
      <c r="KAC88" s="81"/>
      <c r="KAD88" s="81"/>
      <c r="KAE88" s="81"/>
      <c r="KAF88" s="81"/>
      <c r="KAG88" s="81"/>
      <c r="KAH88" s="81"/>
      <c r="KAI88" s="81"/>
      <c r="KAJ88" s="81"/>
      <c r="KAK88" s="81"/>
      <c r="KAL88" s="81"/>
      <c r="KAM88" s="81"/>
      <c r="KAN88" s="81"/>
      <c r="KAO88" s="81"/>
      <c r="KAP88" s="81"/>
      <c r="KAQ88" s="81"/>
      <c r="KAR88" s="81"/>
      <c r="KAS88" s="81"/>
      <c r="KAT88" s="81"/>
      <c r="KAU88" s="81"/>
      <c r="KAV88" s="81"/>
      <c r="KAW88" s="81"/>
      <c r="KAX88" s="81"/>
      <c r="KAY88" s="81"/>
      <c r="KAZ88" s="81"/>
      <c r="KBA88" s="81"/>
      <c r="KBB88" s="81"/>
      <c r="KBC88" s="81"/>
      <c r="KBD88" s="81"/>
      <c r="KBE88" s="81"/>
      <c r="KBF88" s="81"/>
      <c r="KBG88" s="81"/>
      <c r="KBH88" s="81"/>
      <c r="KBI88" s="81"/>
      <c r="KBJ88" s="81"/>
      <c r="KBK88" s="81"/>
      <c r="KBL88" s="81"/>
      <c r="KBM88" s="81"/>
      <c r="KBN88" s="81"/>
      <c r="KBO88" s="81"/>
      <c r="KBP88" s="81"/>
      <c r="KBQ88" s="81"/>
      <c r="KBR88" s="81"/>
      <c r="KBS88" s="81"/>
      <c r="KBT88" s="81"/>
      <c r="KBU88" s="81"/>
      <c r="KBV88" s="81"/>
      <c r="KBW88" s="81"/>
      <c r="KBX88" s="81"/>
      <c r="KBY88" s="81"/>
      <c r="KBZ88" s="81"/>
      <c r="KCA88" s="81"/>
      <c r="KCB88" s="81"/>
      <c r="KCC88" s="81"/>
      <c r="KCD88" s="81"/>
      <c r="KCE88" s="81"/>
      <c r="KCF88" s="81"/>
      <c r="KCG88" s="81"/>
      <c r="KCH88" s="81"/>
      <c r="KCI88" s="81"/>
      <c r="KCJ88" s="81"/>
      <c r="KCK88" s="81"/>
      <c r="KCL88" s="81"/>
      <c r="KCM88" s="81"/>
      <c r="KCN88" s="81"/>
      <c r="KCO88" s="81"/>
      <c r="KCP88" s="81"/>
      <c r="KCQ88" s="81"/>
      <c r="KCR88" s="81"/>
      <c r="KCS88" s="81"/>
      <c r="KCT88" s="81"/>
      <c r="KCU88" s="81"/>
      <c r="KCV88" s="81"/>
      <c r="KCW88" s="81"/>
      <c r="KCX88" s="81"/>
      <c r="KCY88" s="81"/>
      <c r="KCZ88" s="81"/>
      <c r="KDA88" s="81"/>
      <c r="KDB88" s="81"/>
      <c r="KDC88" s="81"/>
      <c r="KDD88" s="81"/>
      <c r="KDE88" s="81"/>
      <c r="KDF88" s="81"/>
      <c r="KDG88" s="81"/>
      <c r="KDH88" s="81"/>
      <c r="KDI88" s="81"/>
      <c r="KDJ88" s="81"/>
      <c r="KDK88" s="81"/>
      <c r="KDL88" s="81"/>
      <c r="KDM88" s="81"/>
      <c r="KDN88" s="81"/>
      <c r="KDO88" s="81"/>
      <c r="KDP88" s="81"/>
      <c r="KDQ88" s="81"/>
      <c r="KDR88" s="81"/>
      <c r="KDS88" s="81"/>
      <c r="KDT88" s="81"/>
      <c r="KDU88" s="81"/>
      <c r="KDV88" s="81"/>
      <c r="KDW88" s="81"/>
      <c r="KDX88" s="81"/>
      <c r="KDY88" s="81"/>
      <c r="KDZ88" s="81"/>
      <c r="KEA88" s="81"/>
      <c r="KEB88" s="81"/>
      <c r="KEC88" s="81"/>
      <c r="KED88" s="81"/>
      <c r="KEE88" s="81"/>
      <c r="KEF88" s="81"/>
      <c r="KEG88" s="81"/>
      <c r="KEH88" s="81"/>
      <c r="KEI88" s="81"/>
      <c r="KEJ88" s="81"/>
      <c r="KEK88" s="81"/>
      <c r="KEL88" s="81"/>
      <c r="KEM88" s="81"/>
      <c r="KEN88" s="81"/>
      <c r="KEO88" s="81"/>
      <c r="KEP88" s="81"/>
      <c r="KEQ88" s="81"/>
      <c r="KER88" s="81"/>
      <c r="KES88" s="81"/>
      <c r="KET88" s="81"/>
      <c r="KEU88" s="81"/>
      <c r="KEV88" s="81"/>
      <c r="KEW88" s="81"/>
      <c r="KEX88" s="81"/>
      <c r="KEY88" s="81"/>
      <c r="KEZ88" s="81"/>
      <c r="KFA88" s="81"/>
      <c r="KFB88" s="81"/>
      <c r="KFC88" s="81"/>
      <c r="KFD88" s="81"/>
      <c r="KFE88" s="81"/>
      <c r="KFF88" s="81"/>
      <c r="KFG88" s="81"/>
      <c r="KFH88" s="81"/>
      <c r="KFI88" s="81"/>
      <c r="KFJ88" s="81"/>
      <c r="KFK88" s="81"/>
      <c r="KFL88" s="81"/>
      <c r="KFM88" s="81"/>
      <c r="KFN88" s="81"/>
      <c r="KFO88" s="81"/>
      <c r="KFP88" s="81"/>
      <c r="KFQ88" s="81"/>
      <c r="KFR88" s="81"/>
      <c r="KFS88" s="81"/>
      <c r="KFT88" s="81"/>
      <c r="KFU88" s="81"/>
      <c r="KFV88" s="81"/>
      <c r="KFW88" s="81"/>
      <c r="KFX88" s="81"/>
      <c r="KFY88" s="81"/>
      <c r="KFZ88" s="81"/>
      <c r="KGA88" s="81"/>
      <c r="KGB88" s="81"/>
      <c r="KGC88" s="81"/>
      <c r="KGD88" s="81"/>
      <c r="KGE88" s="81"/>
      <c r="KGF88" s="81"/>
      <c r="KGG88" s="81"/>
      <c r="KGH88" s="81"/>
      <c r="KGI88" s="81"/>
      <c r="KGJ88" s="81"/>
      <c r="KGK88" s="81"/>
      <c r="KGL88" s="81"/>
      <c r="KGM88" s="81"/>
      <c r="KGN88" s="81"/>
      <c r="KGO88" s="81"/>
      <c r="KGP88" s="81"/>
      <c r="KGQ88" s="81"/>
      <c r="KGR88" s="81"/>
      <c r="KGS88" s="81"/>
      <c r="KGT88" s="81"/>
      <c r="KGU88" s="81"/>
      <c r="KGV88" s="81"/>
      <c r="KGW88" s="81"/>
      <c r="KGX88" s="81"/>
      <c r="KGY88" s="81"/>
      <c r="KGZ88" s="81"/>
      <c r="KHA88" s="81"/>
      <c r="KHB88" s="81"/>
      <c r="KHC88" s="81"/>
      <c r="KHD88" s="81"/>
      <c r="KHE88" s="81"/>
      <c r="KHF88" s="81"/>
      <c r="KHG88" s="81"/>
      <c r="KHH88" s="81"/>
      <c r="KHI88" s="81"/>
      <c r="KHJ88" s="81"/>
      <c r="KHK88" s="81"/>
      <c r="KHL88" s="81"/>
      <c r="KHM88" s="81"/>
      <c r="KHN88" s="81"/>
      <c r="KHO88" s="81"/>
      <c r="KHP88" s="81"/>
      <c r="KHQ88" s="81"/>
      <c r="KHR88" s="81"/>
      <c r="KHS88" s="81"/>
      <c r="KHT88" s="81"/>
      <c r="KHU88" s="81"/>
      <c r="KHV88" s="81"/>
      <c r="KHW88" s="81"/>
      <c r="KHX88" s="81"/>
      <c r="KHY88" s="81"/>
      <c r="KHZ88" s="81"/>
      <c r="KIA88" s="81"/>
      <c r="KIB88" s="81"/>
      <c r="KIC88" s="81"/>
      <c r="KID88" s="81"/>
      <c r="KIE88" s="81"/>
      <c r="KIF88" s="81"/>
      <c r="KIG88" s="81"/>
      <c r="KIH88" s="81"/>
      <c r="KII88" s="81"/>
      <c r="KIJ88" s="81"/>
      <c r="KIK88" s="81"/>
      <c r="KIL88" s="81"/>
      <c r="KIM88" s="81"/>
      <c r="KIN88" s="81"/>
      <c r="KIO88" s="81"/>
      <c r="KIP88" s="81"/>
      <c r="KIQ88" s="81"/>
      <c r="KIR88" s="81"/>
      <c r="KIS88" s="81"/>
      <c r="KIT88" s="81"/>
      <c r="KIU88" s="81"/>
      <c r="KIV88" s="81"/>
      <c r="KIW88" s="81"/>
      <c r="KIX88" s="81"/>
      <c r="KIY88" s="81"/>
      <c r="KIZ88" s="81"/>
      <c r="KJA88" s="81"/>
      <c r="KJB88" s="81"/>
      <c r="KJC88" s="81"/>
      <c r="KJD88" s="81"/>
      <c r="KJE88" s="81"/>
      <c r="KJF88" s="81"/>
      <c r="KJG88" s="81"/>
      <c r="KJH88" s="81"/>
      <c r="KJI88" s="81"/>
      <c r="KJJ88" s="81"/>
      <c r="KJK88" s="81"/>
      <c r="KJL88" s="81"/>
      <c r="KJM88" s="81"/>
      <c r="KJN88" s="81"/>
      <c r="KJO88" s="81"/>
      <c r="KJP88" s="81"/>
      <c r="KJQ88" s="81"/>
      <c r="KJR88" s="81"/>
      <c r="KJS88" s="81"/>
      <c r="KJT88" s="81"/>
      <c r="KJU88" s="81"/>
      <c r="KJV88" s="81"/>
      <c r="KJW88" s="81"/>
      <c r="KJX88" s="81"/>
      <c r="KJY88" s="81"/>
      <c r="KJZ88" s="81"/>
      <c r="KKA88" s="81"/>
      <c r="KKB88" s="81"/>
      <c r="KKC88" s="81"/>
      <c r="KKD88" s="81"/>
      <c r="KKE88" s="81"/>
      <c r="KKF88" s="81"/>
      <c r="KKG88" s="81"/>
      <c r="KKH88" s="81"/>
      <c r="KKI88" s="81"/>
      <c r="KKJ88" s="81"/>
      <c r="KKK88" s="81"/>
      <c r="KKL88" s="81"/>
      <c r="KKM88" s="81"/>
      <c r="KKN88" s="81"/>
      <c r="KKO88" s="81"/>
      <c r="KKP88" s="81"/>
      <c r="KKQ88" s="81"/>
      <c r="KKR88" s="81"/>
      <c r="KKS88" s="81"/>
      <c r="KKT88" s="81"/>
      <c r="KKU88" s="81"/>
      <c r="KKV88" s="81"/>
      <c r="KKW88" s="81"/>
      <c r="KKX88" s="81"/>
      <c r="KKY88" s="81"/>
      <c r="KKZ88" s="81"/>
      <c r="KLA88" s="81"/>
      <c r="KLB88" s="81"/>
      <c r="KLC88" s="81"/>
      <c r="KLD88" s="81"/>
      <c r="KLE88" s="81"/>
      <c r="KLF88" s="81"/>
      <c r="KLG88" s="81"/>
      <c r="KLH88" s="81"/>
      <c r="KLI88" s="81"/>
      <c r="KLJ88" s="81"/>
      <c r="KLK88" s="81"/>
      <c r="KLL88" s="81"/>
      <c r="KLM88" s="81"/>
      <c r="KLN88" s="81"/>
      <c r="KLO88" s="81"/>
      <c r="KLP88" s="81"/>
      <c r="KLQ88" s="81"/>
      <c r="KLR88" s="81"/>
      <c r="KLS88" s="81"/>
      <c r="KLT88" s="81"/>
      <c r="KLU88" s="81"/>
      <c r="KLV88" s="81"/>
      <c r="KLW88" s="81"/>
      <c r="KLX88" s="81"/>
      <c r="KLY88" s="81"/>
      <c r="KLZ88" s="81"/>
      <c r="KMA88" s="81"/>
      <c r="KMB88" s="81"/>
      <c r="KMC88" s="81"/>
      <c r="KMD88" s="81"/>
      <c r="KME88" s="81"/>
      <c r="KMF88" s="81"/>
      <c r="KMG88" s="81"/>
      <c r="KMH88" s="81"/>
      <c r="KMI88" s="81"/>
      <c r="KMJ88" s="81"/>
      <c r="KMK88" s="81"/>
      <c r="KML88" s="81"/>
      <c r="KMM88" s="81"/>
      <c r="KMN88" s="81"/>
      <c r="KMO88" s="81"/>
      <c r="KMP88" s="81"/>
      <c r="KMQ88" s="81"/>
      <c r="KMR88" s="81"/>
      <c r="KMS88" s="81"/>
      <c r="KMT88" s="81"/>
      <c r="KMU88" s="81"/>
      <c r="KMV88" s="81"/>
      <c r="KMW88" s="81"/>
      <c r="KMX88" s="81"/>
      <c r="KMY88" s="81"/>
      <c r="KMZ88" s="81"/>
      <c r="KNA88" s="81"/>
      <c r="KNB88" s="81"/>
      <c r="KNC88" s="81"/>
      <c r="KND88" s="81"/>
      <c r="KNE88" s="81"/>
      <c r="KNF88" s="81"/>
      <c r="KNG88" s="81"/>
      <c r="KNH88" s="81"/>
      <c r="KNI88" s="81"/>
      <c r="KNJ88" s="81"/>
      <c r="KNK88" s="81"/>
      <c r="KNL88" s="81"/>
      <c r="KNM88" s="81"/>
      <c r="KNN88" s="81"/>
      <c r="KNO88" s="81"/>
      <c r="KNP88" s="81"/>
      <c r="KNQ88" s="81"/>
      <c r="KNR88" s="81"/>
      <c r="KNS88" s="81"/>
      <c r="KNT88" s="81"/>
      <c r="KNU88" s="81"/>
      <c r="KNV88" s="81"/>
      <c r="KNW88" s="81"/>
      <c r="KNX88" s="81"/>
      <c r="KNY88" s="81"/>
      <c r="KNZ88" s="81"/>
      <c r="KOA88" s="81"/>
      <c r="KOB88" s="81"/>
      <c r="KOC88" s="81"/>
      <c r="KOD88" s="81"/>
      <c r="KOE88" s="81"/>
      <c r="KOF88" s="81"/>
      <c r="KOG88" s="81"/>
      <c r="KOH88" s="81"/>
      <c r="KOI88" s="81"/>
      <c r="KOJ88" s="81"/>
      <c r="KOK88" s="81"/>
      <c r="KOL88" s="81"/>
      <c r="KOM88" s="81"/>
      <c r="KON88" s="81"/>
      <c r="KOO88" s="81"/>
      <c r="KOP88" s="81"/>
      <c r="KOQ88" s="81"/>
      <c r="KOR88" s="81"/>
      <c r="KOS88" s="81"/>
      <c r="KOT88" s="81"/>
      <c r="KOU88" s="81"/>
      <c r="KOV88" s="81"/>
      <c r="KOW88" s="81"/>
      <c r="KOX88" s="81"/>
      <c r="KOY88" s="81"/>
      <c r="KOZ88" s="81"/>
      <c r="KPA88" s="81"/>
      <c r="KPB88" s="81"/>
      <c r="KPC88" s="81"/>
      <c r="KPD88" s="81"/>
      <c r="KPE88" s="81"/>
      <c r="KPF88" s="81"/>
      <c r="KPG88" s="81"/>
      <c r="KPH88" s="81"/>
      <c r="KPI88" s="81"/>
      <c r="KPJ88" s="81"/>
      <c r="KPK88" s="81"/>
      <c r="KPL88" s="81"/>
      <c r="KPM88" s="81"/>
      <c r="KPN88" s="81"/>
      <c r="KPO88" s="81"/>
      <c r="KPP88" s="81"/>
      <c r="KPQ88" s="81"/>
      <c r="KPR88" s="81"/>
      <c r="KPS88" s="81"/>
      <c r="KPT88" s="81"/>
      <c r="KPU88" s="81"/>
      <c r="KPV88" s="81"/>
      <c r="KPW88" s="81"/>
      <c r="KPX88" s="81"/>
      <c r="KPY88" s="81"/>
      <c r="KPZ88" s="81"/>
      <c r="KQA88" s="81"/>
      <c r="KQB88" s="81"/>
      <c r="KQC88" s="81"/>
      <c r="KQD88" s="81"/>
      <c r="KQE88" s="81"/>
      <c r="KQF88" s="81"/>
      <c r="KQG88" s="81"/>
      <c r="KQH88" s="81"/>
      <c r="KQI88" s="81"/>
      <c r="KQJ88" s="81"/>
      <c r="KQK88" s="81"/>
      <c r="KQL88" s="81"/>
      <c r="KQM88" s="81"/>
      <c r="KQN88" s="81"/>
      <c r="KQO88" s="81"/>
      <c r="KQP88" s="81"/>
      <c r="KQQ88" s="81"/>
      <c r="KQR88" s="81"/>
      <c r="KQS88" s="81"/>
      <c r="KQT88" s="81"/>
      <c r="KQU88" s="81"/>
      <c r="KQV88" s="81"/>
      <c r="KQW88" s="81"/>
      <c r="KQX88" s="81"/>
      <c r="KQY88" s="81"/>
      <c r="KQZ88" s="81"/>
      <c r="KRA88" s="81"/>
      <c r="KRB88" s="81"/>
      <c r="KRC88" s="81"/>
      <c r="KRD88" s="81"/>
      <c r="KRE88" s="81"/>
      <c r="KRF88" s="81"/>
      <c r="KRG88" s="81"/>
      <c r="KRH88" s="81"/>
      <c r="KRI88" s="81"/>
      <c r="KRJ88" s="81"/>
      <c r="KRK88" s="81"/>
      <c r="KRL88" s="81"/>
      <c r="KRM88" s="81"/>
      <c r="KRN88" s="81"/>
      <c r="KRO88" s="81"/>
      <c r="KRP88" s="81"/>
      <c r="KRQ88" s="81"/>
      <c r="KRR88" s="81"/>
      <c r="KRS88" s="81"/>
      <c r="KRT88" s="81"/>
      <c r="KRU88" s="81"/>
      <c r="KRV88" s="81"/>
      <c r="KRW88" s="81"/>
      <c r="KRX88" s="81"/>
      <c r="KRY88" s="81"/>
      <c r="KRZ88" s="81"/>
      <c r="KSA88" s="81"/>
      <c r="KSB88" s="81"/>
      <c r="KSC88" s="81"/>
      <c r="KSD88" s="81"/>
      <c r="KSE88" s="81"/>
      <c r="KSF88" s="81"/>
      <c r="KSG88" s="81"/>
      <c r="KSH88" s="81"/>
      <c r="KSI88" s="81"/>
      <c r="KSJ88" s="81"/>
      <c r="KSK88" s="81"/>
      <c r="KSL88" s="81"/>
      <c r="KSM88" s="81"/>
      <c r="KSN88" s="81"/>
      <c r="KSO88" s="81"/>
      <c r="KSP88" s="81"/>
      <c r="KSQ88" s="81"/>
      <c r="KSR88" s="81"/>
      <c r="KSS88" s="81"/>
      <c r="KST88" s="81"/>
      <c r="KSU88" s="81"/>
      <c r="KSV88" s="81"/>
      <c r="KSW88" s="81"/>
      <c r="KSX88" s="81"/>
      <c r="KSY88" s="81"/>
      <c r="KSZ88" s="81"/>
      <c r="KTA88" s="81"/>
      <c r="KTB88" s="81"/>
      <c r="KTC88" s="81"/>
      <c r="KTD88" s="81"/>
      <c r="KTE88" s="81"/>
      <c r="KTF88" s="81"/>
      <c r="KTG88" s="81"/>
      <c r="KTH88" s="81"/>
      <c r="KTI88" s="81"/>
      <c r="KTJ88" s="81"/>
      <c r="KTK88" s="81"/>
      <c r="KTL88" s="81"/>
      <c r="KTM88" s="81"/>
      <c r="KTN88" s="81"/>
      <c r="KTO88" s="81"/>
      <c r="KTP88" s="81"/>
      <c r="KTQ88" s="81"/>
      <c r="KTR88" s="81"/>
      <c r="KTS88" s="81"/>
      <c r="KTT88" s="81"/>
      <c r="KTU88" s="81"/>
      <c r="KTV88" s="81"/>
      <c r="KTW88" s="81"/>
      <c r="KTX88" s="81"/>
      <c r="KTY88" s="81"/>
      <c r="KTZ88" s="81"/>
      <c r="KUA88" s="81"/>
      <c r="KUB88" s="81"/>
      <c r="KUC88" s="81"/>
      <c r="KUD88" s="81"/>
      <c r="KUE88" s="81"/>
      <c r="KUF88" s="81"/>
      <c r="KUG88" s="81"/>
      <c r="KUH88" s="81"/>
      <c r="KUI88" s="81"/>
      <c r="KUJ88" s="81"/>
      <c r="KUK88" s="81"/>
      <c r="KUL88" s="81"/>
      <c r="KUM88" s="81"/>
      <c r="KUN88" s="81"/>
      <c r="KUO88" s="81"/>
      <c r="KUP88" s="81"/>
      <c r="KUQ88" s="81"/>
      <c r="KUR88" s="81"/>
      <c r="KUS88" s="81"/>
      <c r="KUT88" s="81"/>
      <c r="KUU88" s="81"/>
      <c r="KUV88" s="81"/>
      <c r="KUW88" s="81"/>
      <c r="KUX88" s="81"/>
      <c r="KUY88" s="81"/>
      <c r="KUZ88" s="81"/>
      <c r="KVA88" s="81"/>
      <c r="KVB88" s="81"/>
      <c r="KVC88" s="81"/>
      <c r="KVD88" s="81"/>
      <c r="KVE88" s="81"/>
      <c r="KVF88" s="81"/>
      <c r="KVG88" s="81"/>
      <c r="KVH88" s="81"/>
      <c r="KVI88" s="81"/>
      <c r="KVJ88" s="81"/>
      <c r="KVK88" s="81"/>
      <c r="KVL88" s="81"/>
      <c r="KVM88" s="81"/>
      <c r="KVN88" s="81"/>
      <c r="KVO88" s="81"/>
      <c r="KVP88" s="81"/>
      <c r="KVQ88" s="81"/>
      <c r="KVR88" s="81"/>
      <c r="KVS88" s="81"/>
      <c r="KVT88" s="81"/>
      <c r="KVU88" s="81"/>
      <c r="KVV88" s="81"/>
      <c r="KVW88" s="81"/>
      <c r="KVX88" s="81"/>
      <c r="KVY88" s="81"/>
      <c r="KVZ88" s="81"/>
      <c r="KWA88" s="81"/>
      <c r="KWB88" s="81"/>
      <c r="KWC88" s="81"/>
      <c r="KWD88" s="81"/>
      <c r="KWE88" s="81"/>
      <c r="KWF88" s="81"/>
      <c r="KWG88" s="81"/>
      <c r="KWH88" s="81"/>
      <c r="KWI88" s="81"/>
      <c r="KWJ88" s="81"/>
      <c r="KWK88" s="81"/>
      <c r="KWL88" s="81"/>
      <c r="KWM88" s="81"/>
      <c r="KWN88" s="81"/>
      <c r="KWO88" s="81"/>
      <c r="KWP88" s="81"/>
      <c r="KWQ88" s="81"/>
      <c r="KWR88" s="81"/>
      <c r="KWS88" s="81"/>
      <c r="KWT88" s="81"/>
      <c r="KWU88" s="81"/>
      <c r="KWV88" s="81"/>
      <c r="KWW88" s="81"/>
      <c r="KWX88" s="81"/>
      <c r="KWY88" s="81"/>
      <c r="KWZ88" s="81"/>
      <c r="KXA88" s="81"/>
      <c r="KXB88" s="81"/>
      <c r="KXC88" s="81"/>
      <c r="KXD88" s="81"/>
      <c r="KXE88" s="81"/>
      <c r="KXF88" s="81"/>
      <c r="KXG88" s="81"/>
      <c r="KXH88" s="81"/>
      <c r="KXI88" s="81"/>
      <c r="KXJ88" s="81"/>
      <c r="KXK88" s="81"/>
      <c r="KXL88" s="81"/>
      <c r="KXM88" s="81"/>
      <c r="KXN88" s="81"/>
      <c r="KXO88" s="81"/>
      <c r="KXP88" s="81"/>
      <c r="KXQ88" s="81"/>
      <c r="KXR88" s="81"/>
      <c r="KXS88" s="81"/>
      <c r="KXT88" s="81"/>
      <c r="KXU88" s="81"/>
      <c r="KXV88" s="81"/>
      <c r="KXW88" s="81"/>
      <c r="KXX88" s="81"/>
      <c r="KXY88" s="81"/>
      <c r="KXZ88" s="81"/>
      <c r="KYA88" s="81"/>
      <c r="KYB88" s="81"/>
      <c r="KYC88" s="81"/>
      <c r="KYD88" s="81"/>
      <c r="KYE88" s="81"/>
      <c r="KYF88" s="81"/>
      <c r="KYG88" s="81"/>
      <c r="KYH88" s="81"/>
      <c r="KYI88" s="81"/>
      <c r="KYJ88" s="81"/>
      <c r="KYK88" s="81"/>
      <c r="KYL88" s="81"/>
      <c r="KYM88" s="81"/>
      <c r="KYN88" s="81"/>
      <c r="KYO88" s="81"/>
      <c r="KYP88" s="81"/>
      <c r="KYQ88" s="81"/>
      <c r="KYR88" s="81"/>
      <c r="KYS88" s="81"/>
      <c r="KYT88" s="81"/>
      <c r="KYU88" s="81"/>
      <c r="KYV88" s="81"/>
      <c r="KYW88" s="81"/>
      <c r="KYX88" s="81"/>
      <c r="KYY88" s="81"/>
      <c r="KYZ88" s="81"/>
      <c r="KZA88" s="81"/>
      <c r="KZB88" s="81"/>
      <c r="KZC88" s="81"/>
      <c r="KZD88" s="81"/>
      <c r="KZE88" s="81"/>
      <c r="KZF88" s="81"/>
      <c r="KZG88" s="81"/>
      <c r="KZH88" s="81"/>
      <c r="KZI88" s="81"/>
      <c r="KZJ88" s="81"/>
      <c r="KZK88" s="81"/>
      <c r="KZL88" s="81"/>
      <c r="KZM88" s="81"/>
      <c r="KZN88" s="81"/>
      <c r="KZO88" s="81"/>
      <c r="KZP88" s="81"/>
      <c r="KZQ88" s="81"/>
      <c r="KZR88" s="81"/>
      <c r="KZS88" s="81"/>
      <c r="KZT88" s="81"/>
      <c r="KZU88" s="81"/>
      <c r="KZV88" s="81"/>
      <c r="KZW88" s="81"/>
      <c r="KZX88" s="81"/>
      <c r="KZY88" s="81"/>
      <c r="KZZ88" s="81"/>
      <c r="LAA88" s="81"/>
      <c r="LAB88" s="81"/>
      <c r="LAC88" s="81"/>
      <c r="LAD88" s="81"/>
      <c r="LAE88" s="81"/>
      <c r="LAF88" s="81"/>
      <c r="LAG88" s="81"/>
      <c r="LAH88" s="81"/>
      <c r="LAI88" s="81"/>
      <c r="LAJ88" s="81"/>
      <c r="LAK88" s="81"/>
      <c r="LAL88" s="81"/>
      <c r="LAM88" s="81"/>
      <c r="LAN88" s="81"/>
      <c r="LAO88" s="81"/>
      <c r="LAP88" s="81"/>
      <c r="LAQ88" s="81"/>
      <c r="LAR88" s="81"/>
      <c r="LAS88" s="81"/>
      <c r="LAT88" s="81"/>
      <c r="LAU88" s="81"/>
      <c r="LAV88" s="81"/>
      <c r="LAW88" s="81"/>
      <c r="LAX88" s="81"/>
      <c r="LAY88" s="81"/>
      <c r="LAZ88" s="81"/>
      <c r="LBA88" s="81"/>
      <c r="LBB88" s="81"/>
      <c r="LBC88" s="81"/>
      <c r="LBD88" s="81"/>
      <c r="LBE88" s="81"/>
      <c r="LBF88" s="81"/>
      <c r="LBG88" s="81"/>
      <c r="LBH88" s="81"/>
      <c r="LBI88" s="81"/>
      <c r="LBJ88" s="81"/>
      <c r="LBK88" s="81"/>
      <c r="LBL88" s="81"/>
      <c r="LBM88" s="81"/>
      <c r="LBN88" s="81"/>
      <c r="LBO88" s="81"/>
      <c r="LBP88" s="81"/>
      <c r="LBQ88" s="81"/>
      <c r="LBR88" s="81"/>
      <c r="LBS88" s="81"/>
      <c r="LBT88" s="81"/>
      <c r="LBU88" s="81"/>
      <c r="LBV88" s="81"/>
      <c r="LBW88" s="81"/>
      <c r="LBX88" s="81"/>
      <c r="LBY88" s="81"/>
      <c r="LBZ88" s="81"/>
      <c r="LCA88" s="81"/>
      <c r="LCB88" s="81"/>
      <c r="LCC88" s="81"/>
      <c r="LCD88" s="81"/>
      <c r="LCE88" s="81"/>
      <c r="LCF88" s="81"/>
      <c r="LCG88" s="81"/>
      <c r="LCH88" s="81"/>
      <c r="LCI88" s="81"/>
      <c r="LCJ88" s="81"/>
      <c r="LCK88" s="81"/>
      <c r="LCL88" s="81"/>
      <c r="LCM88" s="81"/>
      <c r="LCN88" s="81"/>
      <c r="LCO88" s="81"/>
      <c r="LCP88" s="81"/>
      <c r="LCQ88" s="81"/>
      <c r="LCR88" s="81"/>
      <c r="LCS88" s="81"/>
      <c r="LCT88" s="81"/>
      <c r="LCU88" s="81"/>
      <c r="LCV88" s="81"/>
      <c r="LCW88" s="81"/>
      <c r="LCX88" s="81"/>
      <c r="LCY88" s="81"/>
      <c r="LCZ88" s="81"/>
      <c r="LDA88" s="81"/>
      <c r="LDB88" s="81"/>
      <c r="LDC88" s="81"/>
      <c r="LDD88" s="81"/>
      <c r="LDE88" s="81"/>
      <c r="LDF88" s="81"/>
      <c r="LDG88" s="81"/>
      <c r="LDH88" s="81"/>
      <c r="LDI88" s="81"/>
      <c r="LDJ88" s="81"/>
      <c r="LDK88" s="81"/>
      <c r="LDL88" s="81"/>
      <c r="LDM88" s="81"/>
      <c r="LDN88" s="81"/>
      <c r="LDO88" s="81"/>
      <c r="LDP88" s="81"/>
      <c r="LDQ88" s="81"/>
      <c r="LDR88" s="81"/>
      <c r="LDS88" s="81"/>
      <c r="LDT88" s="81"/>
      <c r="LDU88" s="81"/>
      <c r="LDV88" s="81"/>
      <c r="LDW88" s="81"/>
      <c r="LDX88" s="81"/>
      <c r="LDY88" s="81"/>
      <c r="LDZ88" s="81"/>
      <c r="LEA88" s="81"/>
      <c r="LEB88" s="81"/>
      <c r="LEC88" s="81"/>
      <c r="LED88" s="81"/>
      <c r="LEE88" s="81"/>
      <c r="LEF88" s="81"/>
      <c r="LEG88" s="81"/>
      <c r="LEH88" s="81"/>
      <c r="LEI88" s="81"/>
      <c r="LEJ88" s="81"/>
      <c r="LEK88" s="81"/>
      <c r="LEL88" s="81"/>
      <c r="LEM88" s="81"/>
      <c r="LEN88" s="81"/>
      <c r="LEO88" s="81"/>
      <c r="LEP88" s="81"/>
      <c r="LEQ88" s="81"/>
      <c r="LER88" s="81"/>
      <c r="LES88" s="81"/>
      <c r="LET88" s="81"/>
      <c r="LEU88" s="81"/>
      <c r="LEV88" s="81"/>
      <c r="LEW88" s="81"/>
      <c r="LEX88" s="81"/>
      <c r="LEY88" s="81"/>
      <c r="LEZ88" s="81"/>
      <c r="LFA88" s="81"/>
      <c r="LFB88" s="81"/>
      <c r="LFC88" s="81"/>
      <c r="LFD88" s="81"/>
      <c r="LFE88" s="81"/>
      <c r="LFF88" s="81"/>
      <c r="LFG88" s="81"/>
      <c r="LFH88" s="81"/>
      <c r="LFI88" s="81"/>
      <c r="LFJ88" s="81"/>
      <c r="LFK88" s="81"/>
      <c r="LFL88" s="81"/>
      <c r="LFM88" s="81"/>
      <c r="LFN88" s="81"/>
      <c r="LFO88" s="81"/>
      <c r="LFP88" s="81"/>
      <c r="LFQ88" s="81"/>
      <c r="LFR88" s="81"/>
      <c r="LFS88" s="81"/>
      <c r="LFT88" s="81"/>
      <c r="LFU88" s="81"/>
      <c r="LFV88" s="81"/>
      <c r="LFW88" s="81"/>
      <c r="LFX88" s="81"/>
      <c r="LFY88" s="81"/>
      <c r="LFZ88" s="81"/>
      <c r="LGA88" s="81"/>
      <c r="LGB88" s="81"/>
      <c r="LGC88" s="81"/>
      <c r="LGD88" s="81"/>
      <c r="LGE88" s="81"/>
      <c r="LGF88" s="81"/>
      <c r="LGG88" s="81"/>
      <c r="LGH88" s="81"/>
      <c r="LGI88" s="81"/>
      <c r="LGJ88" s="81"/>
      <c r="LGK88" s="81"/>
      <c r="LGL88" s="81"/>
      <c r="LGM88" s="81"/>
      <c r="LGN88" s="81"/>
      <c r="LGO88" s="81"/>
      <c r="LGP88" s="81"/>
      <c r="LGQ88" s="81"/>
      <c r="LGR88" s="81"/>
      <c r="LGS88" s="81"/>
      <c r="LGT88" s="81"/>
      <c r="LGU88" s="81"/>
      <c r="LGV88" s="81"/>
      <c r="LGW88" s="81"/>
      <c r="LGX88" s="81"/>
      <c r="LGY88" s="81"/>
      <c r="LGZ88" s="81"/>
      <c r="LHA88" s="81"/>
      <c r="LHB88" s="81"/>
      <c r="LHC88" s="81"/>
      <c r="LHD88" s="81"/>
      <c r="LHE88" s="81"/>
      <c r="LHF88" s="81"/>
      <c r="LHG88" s="81"/>
      <c r="LHH88" s="81"/>
      <c r="LHI88" s="81"/>
      <c r="LHJ88" s="81"/>
      <c r="LHK88" s="81"/>
      <c r="LHL88" s="81"/>
      <c r="LHM88" s="81"/>
      <c r="LHN88" s="81"/>
      <c r="LHO88" s="81"/>
      <c r="LHP88" s="81"/>
      <c r="LHQ88" s="81"/>
      <c r="LHR88" s="81"/>
      <c r="LHS88" s="81"/>
      <c r="LHT88" s="81"/>
      <c r="LHU88" s="81"/>
      <c r="LHV88" s="81"/>
      <c r="LHW88" s="81"/>
      <c r="LHX88" s="81"/>
      <c r="LHY88" s="81"/>
      <c r="LHZ88" s="81"/>
      <c r="LIA88" s="81"/>
      <c r="LIB88" s="81"/>
      <c r="LIC88" s="81"/>
      <c r="LID88" s="81"/>
      <c r="LIE88" s="81"/>
      <c r="LIF88" s="81"/>
      <c r="LIG88" s="81"/>
      <c r="LIH88" s="81"/>
      <c r="LII88" s="81"/>
      <c r="LIJ88" s="81"/>
      <c r="LIK88" s="81"/>
      <c r="LIL88" s="81"/>
      <c r="LIM88" s="81"/>
      <c r="LIN88" s="81"/>
      <c r="LIO88" s="81"/>
      <c r="LIP88" s="81"/>
      <c r="LIQ88" s="81"/>
      <c r="LIR88" s="81"/>
      <c r="LIS88" s="81"/>
      <c r="LIT88" s="81"/>
      <c r="LIU88" s="81"/>
      <c r="LIV88" s="81"/>
      <c r="LIW88" s="81"/>
      <c r="LIX88" s="81"/>
      <c r="LIY88" s="81"/>
      <c r="LIZ88" s="81"/>
      <c r="LJA88" s="81"/>
      <c r="LJB88" s="81"/>
      <c r="LJC88" s="81"/>
      <c r="LJD88" s="81"/>
      <c r="LJE88" s="81"/>
      <c r="LJF88" s="81"/>
      <c r="LJG88" s="81"/>
      <c r="LJH88" s="81"/>
      <c r="LJI88" s="81"/>
      <c r="LJJ88" s="81"/>
      <c r="LJK88" s="81"/>
      <c r="LJL88" s="81"/>
      <c r="LJM88" s="81"/>
      <c r="LJN88" s="81"/>
      <c r="LJO88" s="81"/>
      <c r="LJP88" s="81"/>
      <c r="LJQ88" s="81"/>
      <c r="LJR88" s="81"/>
      <c r="LJS88" s="81"/>
      <c r="LJT88" s="81"/>
      <c r="LJU88" s="81"/>
      <c r="LJV88" s="81"/>
      <c r="LJW88" s="81"/>
      <c r="LJX88" s="81"/>
      <c r="LJY88" s="81"/>
      <c r="LJZ88" s="81"/>
      <c r="LKA88" s="81"/>
      <c r="LKB88" s="81"/>
      <c r="LKC88" s="81"/>
      <c r="LKD88" s="81"/>
      <c r="LKE88" s="81"/>
      <c r="LKF88" s="81"/>
      <c r="LKG88" s="81"/>
      <c r="LKH88" s="81"/>
      <c r="LKI88" s="81"/>
      <c r="LKJ88" s="81"/>
      <c r="LKK88" s="81"/>
      <c r="LKL88" s="81"/>
      <c r="LKM88" s="81"/>
      <c r="LKN88" s="81"/>
      <c r="LKO88" s="81"/>
      <c r="LKP88" s="81"/>
      <c r="LKQ88" s="81"/>
      <c r="LKR88" s="81"/>
      <c r="LKS88" s="81"/>
      <c r="LKT88" s="81"/>
      <c r="LKU88" s="81"/>
      <c r="LKV88" s="81"/>
      <c r="LKW88" s="81"/>
      <c r="LKX88" s="81"/>
      <c r="LKY88" s="81"/>
      <c r="LKZ88" s="81"/>
      <c r="LLA88" s="81"/>
      <c r="LLB88" s="81"/>
      <c r="LLC88" s="81"/>
      <c r="LLD88" s="81"/>
      <c r="LLE88" s="81"/>
      <c r="LLF88" s="81"/>
      <c r="LLG88" s="81"/>
      <c r="LLH88" s="81"/>
      <c r="LLI88" s="81"/>
      <c r="LLJ88" s="81"/>
      <c r="LLK88" s="81"/>
      <c r="LLL88" s="81"/>
      <c r="LLM88" s="81"/>
      <c r="LLN88" s="81"/>
      <c r="LLO88" s="81"/>
      <c r="LLP88" s="81"/>
      <c r="LLQ88" s="81"/>
      <c r="LLR88" s="81"/>
      <c r="LLS88" s="81"/>
      <c r="LLT88" s="81"/>
      <c r="LLU88" s="81"/>
      <c r="LLV88" s="81"/>
      <c r="LLW88" s="81"/>
      <c r="LLX88" s="81"/>
      <c r="LLY88" s="81"/>
      <c r="LLZ88" s="81"/>
      <c r="LMA88" s="81"/>
      <c r="LMB88" s="81"/>
      <c r="LMC88" s="81"/>
      <c r="LMD88" s="81"/>
      <c r="LME88" s="81"/>
      <c r="LMF88" s="81"/>
      <c r="LMG88" s="81"/>
      <c r="LMH88" s="81"/>
      <c r="LMI88" s="81"/>
      <c r="LMJ88" s="81"/>
      <c r="LMK88" s="81"/>
      <c r="LML88" s="81"/>
      <c r="LMM88" s="81"/>
      <c r="LMN88" s="81"/>
      <c r="LMO88" s="81"/>
      <c r="LMP88" s="81"/>
      <c r="LMQ88" s="81"/>
      <c r="LMR88" s="81"/>
      <c r="LMS88" s="81"/>
      <c r="LMT88" s="81"/>
      <c r="LMU88" s="81"/>
      <c r="LMV88" s="81"/>
      <c r="LMW88" s="81"/>
      <c r="LMX88" s="81"/>
      <c r="LMY88" s="81"/>
      <c r="LMZ88" s="81"/>
      <c r="LNA88" s="81"/>
      <c r="LNB88" s="81"/>
      <c r="LNC88" s="81"/>
      <c r="LND88" s="81"/>
      <c r="LNE88" s="81"/>
      <c r="LNF88" s="81"/>
      <c r="LNG88" s="81"/>
      <c r="LNH88" s="81"/>
      <c r="LNI88" s="81"/>
      <c r="LNJ88" s="81"/>
      <c r="LNK88" s="81"/>
      <c r="LNL88" s="81"/>
      <c r="LNM88" s="81"/>
      <c r="LNN88" s="81"/>
      <c r="LNO88" s="81"/>
      <c r="LNP88" s="81"/>
      <c r="LNQ88" s="81"/>
      <c r="LNR88" s="81"/>
      <c r="LNS88" s="81"/>
      <c r="LNT88" s="81"/>
      <c r="LNU88" s="81"/>
      <c r="LNV88" s="81"/>
      <c r="LNW88" s="81"/>
      <c r="LNX88" s="81"/>
      <c r="LNY88" s="81"/>
      <c r="LNZ88" s="81"/>
      <c r="LOA88" s="81"/>
      <c r="LOB88" s="81"/>
      <c r="LOC88" s="81"/>
      <c r="LOD88" s="81"/>
      <c r="LOE88" s="81"/>
      <c r="LOF88" s="81"/>
      <c r="LOG88" s="81"/>
      <c r="LOH88" s="81"/>
      <c r="LOI88" s="81"/>
      <c r="LOJ88" s="81"/>
      <c r="LOK88" s="81"/>
      <c r="LOL88" s="81"/>
      <c r="LOM88" s="81"/>
      <c r="LON88" s="81"/>
      <c r="LOO88" s="81"/>
      <c r="LOP88" s="81"/>
      <c r="LOQ88" s="81"/>
      <c r="LOR88" s="81"/>
      <c r="LOS88" s="81"/>
      <c r="LOT88" s="81"/>
      <c r="LOU88" s="81"/>
      <c r="LOV88" s="81"/>
      <c r="LOW88" s="81"/>
      <c r="LOX88" s="81"/>
      <c r="LOY88" s="81"/>
      <c r="LOZ88" s="81"/>
      <c r="LPA88" s="81"/>
      <c r="LPB88" s="81"/>
      <c r="LPC88" s="81"/>
      <c r="LPD88" s="81"/>
      <c r="LPE88" s="81"/>
      <c r="LPF88" s="81"/>
      <c r="LPG88" s="81"/>
      <c r="LPH88" s="81"/>
      <c r="LPI88" s="81"/>
      <c r="LPJ88" s="81"/>
      <c r="LPK88" s="81"/>
      <c r="LPL88" s="81"/>
      <c r="LPM88" s="81"/>
      <c r="LPN88" s="81"/>
      <c r="LPO88" s="81"/>
      <c r="LPP88" s="81"/>
      <c r="LPQ88" s="81"/>
      <c r="LPR88" s="81"/>
      <c r="LPS88" s="81"/>
      <c r="LPT88" s="81"/>
      <c r="LPU88" s="81"/>
      <c r="LPV88" s="81"/>
      <c r="LPW88" s="81"/>
      <c r="LPX88" s="81"/>
      <c r="LPY88" s="81"/>
      <c r="LPZ88" s="81"/>
      <c r="LQA88" s="81"/>
      <c r="LQB88" s="81"/>
      <c r="LQC88" s="81"/>
      <c r="LQD88" s="81"/>
      <c r="LQE88" s="81"/>
      <c r="LQF88" s="81"/>
      <c r="LQG88" s="81"/>
      <c r="LQH88" s="81"/>
      <c r="LQI88" s="81"/>
      <c r="LQJ88" s="81"/>
      <c r="LQK88" s="81"/>
      <c r="LQL88" s="81"/>
      <c r="LQM88" s="81"/>
      <c r="LQN88" s="81"/>
      <c r="LQO88" s="81"/>
      <c r="LQP88" s="81"/>
      <c r="LQQ88" s="81"/>
      <c r="LQR88" s="81"/>
      <c r="LQS88" s="81"/>
      <c r="LQT88" s="81"/>
      <c r="LQU88" s="81"/>
      <c r="LQV88" s="81"/>
      <c r="LQW88" s="81"/>
      <c r="LQX88" s="81"/>
      <c r="LQY88" s="81"/>
      <c r="LQZ88" s="81"/>
      <c r="LRA88" s="81"/>
      <c r="LRB88" s="81"/>
      <c r="LRC88" s="81"/>
      <c r="LRD88" s="81"/>
      <c r="LRE88" s="81"/>
      <c r="LRF88" s="81"/>
      <c r="LRG88" s="81"/>
      <c r="LRH88" s="81"/>
      <c r="LRI88" s="81"/>
      <c r="LRJ88" s="81"/>
      <c r="LRK88" s="81"/>
      <c r="LRL88" s="81"/>
      <c r="LRM88" s="81"/>
      <c r="LRN88" s="81"/>
      <c r="LRO88" s="81"/>
      <c r="LRP88" s="81"/>
      <c r="LRQ88" s="81"/>
      <c r="LRR88" s="81"/>
      <c r="LRS88" s="81"/>
      <c r="LRT88" s="81"/>
      <c r="LRU88" s="81"/>
      <c r="LRV88" s="81"/>
      <c r="LRW88" s="81"/>
      <c r="LRX88" s="81"/>
      <c r="LRY88" s="81"/>
      <c r="LRZ88" s="81"/>
      <c r="LSA88" s="81"/>
      <c r="LSB88" s="81"/>
      <c r="LSC88" s="81"/>
      <c r="LSD88" s="81"/>
      <c r="LSE88" s="81"/>
      <c r="LSF88" s="81"/>
      <c r="LSG88" s="81"/>
      <c r="LSH88" s="81"/>
      <c r="LSI88" s="81"/>
      <c r="LSJ88" s="81"/>
      <c r="LSK88" s="81"/>
      <c r="LSL88" s="81"/>
      <c r="LSM88" s="81"/>
      <c r="LSN88" s="81"/>
      <c r="LSO88" s="81"/>
      <c r="LSP88" s="81"/>
      <c r="LSQ88" s="81"/>
      <c r="LSR88" s="81"/>
      <c r="LSS88" s="81"/>
      <c r="LST88" s="81"/>
      <c r="LSU88" s="81"/>
      <c r="LSV88" s="81"/>
      <c r="LSW88" s="81"/>
      <c r="LSX88" s="81"/>
      <c r="LSY88" s="81"/>
      <c r="LSZ88" s="81"/>
      <c r="LTA88" s="81"/>
      <c r="LTB88" s="81"/>
      <c r="LTC88" s="81"/>
      <c r="LTD88" s="81"/>
      <c r="LTE88" s="81"/>
      <c r="LTF88" s="81"/>
      <c r="LTG88" s="81"/>
      <c r="LTH88" s="81"/>
      <c r="LTI88" s="81"/>
      <c r="LTJ88" s="81"/>
      <c r="LTK88" s="81"/>
      <c r="LTL88" s="81"/>
      <c r="LTM88" s="81"/>
      <c r="LTN88" s="81"/>
      <c r="LTO88" s="81"/>
      <c r="LTP88" s="81"/>
      <c r="LTQ88" s="81"/>
      <c r="LTR88" s="81"/>
      <c r="LTS88" s="81"/>
      <c r="LTT88" s="81"/>
      <c r="LTU88" s="81"/>
      <c r="LTV88" s="81"/>
      <c r="LTW88" s="81"/>
      <c r="LTX88" s="81"/>
      <c r="LTY88" s="81"/>
      <c r="LTZ88" s="81"/>
      <c r="LUA88" s="81"/>
      <c r="LUB88" s="81"/>
      <c r="LUC88" s="81"/>
      <c r="LUD88" s="81"/>
      <c r="LUE88" s="81"/>
      <c r="LUF88" s="81"/>
      <c r="LUG88" s="81"/>
      <c r="LUH88" s="81"/>
      <c r="LUI88" s="81"/>
      <c r="LUJ88" s="81"/>
      <c r="LUK88" s="81"/>
      <c r="LUL88" s="81"/>
      <c r="LUM88" s="81"/>
      <c r="LUN88" s="81"/>
      <c r="LUO88" s="81"/>
      <c r="LUP88" s="81"/>
      <c r="LUQ88" s="81"/>
      <c r="LUR88" s="81"/>
      <c r="LUS88" s="81"/>
      <c r="LUT88" s="81"/>
      <c r="LUU88" s="81"/>
      <c r="LUV88" s="81"/>
      <c r="LUW88" s="81"/>
      <c r="LUX88" s="81"/>
      <c r="LUY88" s="81"/>
      <c r="LUZ88" s="81"/>
      <c r="LVA88" s="81"/>
      <c r="LVB88" s="81"/>
      <c r="LVC88" s="81"/>
      <c r="LVD88" s="81"/>
      <c r="LVE88" s="81"/>
      <c r="LVF88" s="81"/>
      <c r="LVG88" s="81"/>
      <c r="LVH88" s="81"/>
      <c r="LVI88" s="81"/>
      <c r="LVJ88" s="81"/>
      <c r="LVK88" s="81"/>
      <c r="LVL88" s="81"/>
      <c r="LVM88" s="81"/>
      <c r="LVN88" s="81"/>
      <c r="LVO88" s="81"/>
      <c r="LVP88" s="81"/>
      <c r="LVQ88" s="81"/>
      <c r="LVR88" s="81"/>
      <c r="LVS88" s="81"/>
      <c r="LVT88" s="81"/>
      <c r="LVU88" s="81"/>
      <c r="LVV88" s="81"/>
      <c r="LVW88" s="81"/>
      <c r="LVX88" s="81"/>
      <c r="LVY88" s="81"/>
      <c r="LVZ88" s="81"/>
      <c r="LWA88" s="81"/>
      <c r="LWB88" s="81"/>
      <c r="LWC88" s="81"/>
      <c r="LWD88" s="81"/>
      <c r="LWE88" s="81"/>
      <c r="LWF88" s="81"/>
      <c r="LWG88" s="81"/>
      <c r="LWH88" s="81"/>
      <c r="LWI88" s="81"/>
      <c r="LWJ88" s="81"/>
      <c r="LWK88" s="81"/>
      <c r="LWL88" s="81"/>
      <c r="LWM88" s="81"/>
      <c r="LWN88" s="81"/>
      <c r="LWO88" s="81"/>
      <c r="LWP88" s="81"/>
      <c r="LWQ88" s="81"/>
      <c r="LWR88" s="81"/>
      <c r="LWS88" s="81"/>
      <c r="LWT88" s="81"/>
      <c r="LWU88" s="81"/>
      <c r="LWV88" s="81"/>
      <c r="LWW88" s="81"/>
      <c r="LWX88" s="81"/>
      <c r="LWY88" s="81"/>
      <c r="LWZ88" s="81"/>
      <c r="LXA88" s="81"/>
      <c r="LXB88" s="81"/>
      <c r="LXC88" s="81"/>
      <c r="LXD88" s="81"/>
      <c r="LXE88" s="81"/>
      <c r="LXF88" s="81"/>
      <c r="LXG88" s="81"/>
      <c r="LXH88" s="81"/>
      <c r="LXI88" s="81"/>
      <c r="LXJ88" s="81"/>
      <c r="LXK88" s="81"/>
      <c r="LXL88" s="81"/>
      <c r="LXM88" s="81"/>
      <c r="LXN88" s="81"/>
      <c r="LXO88" s="81"/>
      <c r="LXP88" s="81"/>
      <c r="LXQ88" s="81"/>
      <c r="LXR88" s="81"/>
      <c r="LXS88" s="81"/>
      <c r="LXT88" s="81"/>
      <c r="LXU88" s="81"/>
      <c r="LXV88" s="81"/>
      <c r="LXW88" s="81"/>
      <c r="LXX88" s="81"/>
      <c r="LXY88" s="81"/>
      <c r="LXZ88" s="81"/>
      <c r="LYA88" s="81"/>
      <c r="LYB88" s="81"/>
      <c r="LYC88" s="81"/>
      <c r="LYD88" s="81"/>
      <c r="LYE88" s="81"/>
      <c r="LYF88" s="81"/>
      <c r="LYG88" s="81"/>
      <c r="LYH88" s="81"/>
      <c r="LYI88" s="81"/>
      <c r="LYJ88" s="81"/>
      <c r="LYK88" s="81"/>
      <c r="LYL88" s="81"/>
      <c r="LYM88" s="81"/>
      <c r="LYN88" s="81"/>
      <c r="LYO88" s="81"/>
      <c r="LYP88" s="81"/>
      <c r="LYQ88" s="81"/>
      <c r="LYR88" s="81"/>
      <c r="LYS88" s="81"/>
      <c r="LYT88" s="81"/>
      <c r="LYU88" s="81"/>
      <c r="LYV88" s="81"/>
      <c r="LYW88" s="81"/>
      <c r="LYX88" s="81"/>
      <c r="LYY88" s="81"/>
      <c r="LYZ88" s="81"/>
      <c r="LZA88" s="81"/>
      <c r="LZB88" s="81"/>
      <c r="LZC88" s="81"/>
      <c r="LZD88" s="81"/>
      <c r="LZE88" s="81"/>
      <c r="LZF88" s="81"/>
      <c r="LZG88" s="81"/>
      <c r="LZH88" s="81"/>
      <c r="LZI88" s="81"/>
      <c r="LZJ88" s="81"/>
      <c r="LZK88" s="81"/>
      <c r="LZL88" s="81"/>
      <c r="LZM88" s="81"/>
      <c r="LZN88" s="81"/>
      <c r="LZO88" s="81"/>
      <c r="LZP88" s="81"/>
      <c r="LZQ88" s="81"/>
      <c r="LZR88" s="81"/>
      <c r="LZS88" s="81"/>
      <c r="LZT88" s="81"/>
      <c r="LZU88" s="81"/>
      <c r="LZV88" s="81"/>
      <c r="LZW88" s="81"/>
      <c r="LZX88" s="81"/>
      <c r="LZY88" s="81"/>
      <c r="LZZ88" s="81"/>
      <c r="MAA88" s="81"/>
      <c r="MAB88" s="81"/>
      <c r="MAC88" s="81"/>
      <c r="MAD88" s="81"/>
      <c r="MAE88" s="81"/>
      <c r="MAF88" s="81"/>
      <c r="MAG88" s="81"/>
      <c r="MAH88" s="81"/>
      <c r="MAI88" s="81"/>
      <c r="MAJ88" s="81"/>
      <c r="MAK88" s="81"/>
      <c r="MAL88" s="81"/>
      <c r="MAM88" s="81"/>
      <c r="MAN88" s="81"/>
      <c r="MAO88" s="81"/>
      <c r="MAP88" s="81"/>
      <c r="MAQ88" s="81"/>
      <c r="MAR88" s="81"/>
      <c r="MAS88" s="81"/>
      <c r="MAT88" s="81"/>
      <c r="MAU88" s="81"/>
      <c r="MAV88" s="81"/>
      <c r="MAW88" s="81"/>
      <c r="MAX88" s="81"/>
      <c r="MAY88" s="81"/>
      <c r="MAZ88" s="81"/>
      <c r="MBA88" s="81"/>
      <c r="MBB88" s="81"/>
      <c r="MBC88" s="81"/>
      <c r="MBD88" s="81"/>
      <c r="MBE88" s="81"/>
      <c r="MBF88" s="81"/>
      <c r="MBG88" s="81"/>
      <c r="MBH88" s="81"/>
      <c r="MBI88" s="81"/>
      <c r="MBJ88" s="81"/>
      <c r="MBK88" s="81"/>
      <c r="MBL88" s="81"/>
      <c r="MBM88" s="81"/>
      <c r="MBN88" s="81"/>
      <c r="MBO88" s="81"/>
      <c r="MBP88" s="81"/>
      <c r="MBQ88" s="81"/>
      <c r="MBR88" s="81"/>
      <c r="MBS88" s="81"/>
      <c r="MBT88" s="81"/>
      <c r="MBU88" s="81"/>
      <c r="MBV88" s="81"/>
      <c r="MBW88" s="81"/>
      <c r="MBX88" s="81"/>
      <c r="MBY88" s="81"/>
      <c r="MBZ88" s="81"/>
      <c r="MCA88" s="81"/>
      <c r="MCB88" s="81"/>
      <c r="MCC88" s="81"/>
      <c r="MCD88" s="81"/>
      <c r="MCE88" s="81"/>
      <c r="MCF88" s="81"/>
      <c r="MCG88" s="81"/>
      <c r="MCH88" s="81"/>
      <c r="MCI88" s="81"/>
      <c r="MCJ88" s="81"/>
      <c r="MCK88" s="81"/>
      <c r="MCL88" s="81"/>
      <c r="MCM88" s="81"/>
      <c r="MCN88" s="81"/>
      <c r="MCO88" s="81"/>
      <c r="MCP88" s="81"/>
      <c r="MCQ88" s="81"/>
      <c r="MCR88" s="81"/>
      <c r="MCS88" s="81"/>
      <c r="MCT88" s="81"/>
      <c r="MCU88" s="81"/>
      <c r="MCV88" s="81"/>
      <c r="MCW88" s="81"/>
      <c r="MCX88" s="81"/>
      <c r="MCY88" s="81"/>
      <c r="MCZ88" s="81"/>
      <c r="MDA88" s="81"/>
      <c r="MDB88" s="81"/>
      <c r="MDC88" s="81"/>
      <c r="MDD88" s="81"/>
      <c r="MDE88" s="81"/>
      <c r="MDF88" s="81"/>
      <c r="MDG88" s="81"/>
      <c r="MDH88" s="81"/>
      <c r="MDI88" s="81"/>
      <c r="MDJ88" s="81"/>
      <c r="MDK88" s="81"/>
      <c r="MDL88" s="81"/>
      <c r="MDM88" s="81"/>
      <c r="MDN88" s="81"/>
      <c r="MDO88" s="81"/>
      <c r="MDP88" s="81"/>
      <c r="MDQ88" s="81"/>
      <c r="MDR88" s="81"/>
      <c r="MDS88" s="81"/>
      <c r="MDT88" s="81"/>
      <c r="MDU88" s="81"/>
      <c r="MDV88" s="81"/>
      <c r="MDW88" s="81"/>
      <c r="MDX88" s="81"/>
      <c r="MDY88" s="81"/>
      <c r="MDZ88" s="81"/>
      <c r="MEA88" s="81"/>
      <c r="MEB88" s="81"/>
      <c r="MEC88" s="81"/>
      <c r="MED88" s="81"/>
      <c r="MEE88" s="81"/>
      <c r="MEF88" s="81"/>
      <c r="MEG88" s="81"/>
      <c r="MEH88" s="81"/>
      <c r="MEI88" s="81"/>
      <c r="MEJ88" s="81"/>
      <c r="MEK88" s="81"/>
      <c r="MEL88" s="81"/>
      <c r="MEM88" s="81"/>
      <c r="MEN88" s="81"/>
      <c r="MEO88" s="81"/>
      <c r="MEP88" s="81"/>
      <c r="MEQ88" s="81"/>
      <c r="MER88" s="81"/>
      <c r="MES88" s="81"/>
      <c r="MET88" s="81"/>
      <c r="MEU88" s="81"/>
      <c r="MEV88" s="81"/>
      <c r="MEW88" s="81"/>
      <c r="MEX88" s="81"/>
      <c r="MEY88" s="81"/>
      <c r="MEZ88" s="81"/>
      <c r="MFA88" s="81"/>
      <c r="MFB88" s="81"/>
      <c r="MFC88" s="81"/>
      <c r="MFD88" s="81"/>
      <c r="MFE88" s="81"/>
      <c r="MFF88" s="81"/>
      <c r="MFG88" s="81"/>
      <c r="MFH88" s="81"/>
      <c r="MFI88" s="81"/>
      <c r="MFJ88" s="81"/>
      <c r="MFK88" s="81"/>
      <c r="MFL88" s="81"/>
      <c r="MFM88" s="81"/>
      <c r="MFN88" s="81"/>
      <c r="MFO88" s="81"/>
      <c r="MFP88" s="81"/>
      <c r="MFQ88" s="81"/>
      <c r="MFR88" s="81"/>
      <c r="MFS88" s="81"/>
      <c r="MFT88" s="81"/>
      <c r="MFU88" s="81"/>
      <c r="MFV88" s="81"/>
      <c r="MFW88" s="81"/>
      <c r="MFX88" s="81"/>
      <c r="MFY88" s="81"/>
      <c r="MFZ88" s="81"/>
      <c r="MGA88" s="81"/>
      <c r="MGB88" s="81"/>
      <c r="MGC88" s="81"/>
      <c r="MGD88" s="81"/>
      <c r="MGE88" s="81"/>
      <c r="MGF88" s="81"/>
      <c r="MGG88" s="81"/>
      <c r="MGH88" s="81"/>
      <c r="MGI88" s="81"/>
      <c r="MGJ88" s="81"/>
      <c r="MGK88" s="81"/>
      <c r="MGL88" s="81"/>
      <c r="MGM88" s="81"/>
      <c r="MGN88" s="81"/>
      <c r="MGO88" s="81"/>
      <c r="MGP88" s="81"/>
      <c r="MGQ88" s="81"/>
      <c r="MGR88" s="81"/>
      <c r="MGS88" s="81"/>
      <c r="MGT88" s="81"/>
      <c r="MGU88" s="81"/>
      <c r="MGV88" s="81"/>
      <c r="MGW88" s="81"/>
      <c r="MGX88" s="81"/>
      <c r="MGY88" s="81"/>
      <c r="MGZ88" s="81"/>
      <c r="MHA88" s="81"/>
      <c r="MHB88" s="81"/>
      <c r="MHC88" s="81"/>
      <c r="MHD88" s="81"/>
      <c r="MHE88" s="81"/>
      <c r="MHF88" s="81"/>
      <c r="MHG88" s="81"/>
      <c r="MHH88" s="81"/>
      <c r="MHI88" s="81"/>
      <c r="MHJ88" s="81"/>
      <c r="MHK88" s="81"/>
      <c r="MHL88" s="81"/>
      <c r="MHM88" s="81"/>
      <c r="MHN88" s="81"/>
      <c r="MHO88" s="81"/>
      <c r="MHP88" s="81"/>
      <c r="MHQ88" s="81"/>
      <c r="MHR88" s="81"/>
      <c r="MHS88" s="81"/>
      <c r="MHT88" s="81"/>
      <c r="MHU88" s="81"/>
      <c r="MHV88" s="81"/>
      <c r="MHW88" s="81"/>
      <c r="MHX88" s="81"/>
      <c r="MHY88" s="81"/>
      <c r="MHZ88" s="81"/>
      <c r="MIA88" s="81"/>
      <c r="MIB88" s="81"/>
      <c r="MIC88" s="81"/>
      <c r="MID88" s="81"/>
      <c r="MIE88" s="81"/>
      <c r="MIF88" s="81"/>
      <c r="MIG88" s="81"/>
      <c r="MIH88" s="81"/>
      <c r="MII88" s="81"/>
      <c r="MIJ88" s="81"/>
      <c r="MIK88" s="81"/>
      <c r="MIL88" s="81"/>
      <c r="MIM88" s="81"/>
      <c r="MIN88" s="81"/>
      <c r="MIO88" s="81"/>
      <c r="MIP88" s="81"/>
      <c r="MIQ88" s="81"/>
      <c r="MIR88" s="81"/>
      <c r="MIS88" s="81"/>
      <c r="MIT88" s="81"/>
      <c r="MIU88" s="81"/>
      <c r="MIV88" s="81"/>
      <c r="MIW88" s="81"/>
      <c r="MIX88" s="81"/>
      <c r="MIY88" s="81"/>
      <c r="MIZ88" s="81"/>
      <c r="MJA88" s="81"/>
      <c r="MJB88" s="81"/>
      <c r="MJC88" s="81"/>
      <c r="MJD88" s="81"/>
      <c r="MJE88" s="81"/>
      <c r="MJF88" s="81"/>
      <c r="MJG88" s="81"/>
      <c r="MJH88" s="81"/>
      <c r="MJI88" s="81"/>
      <c r="MJJ88" s="81"/>
      <c r="MJK88" s="81"/>
      <c r="MJL88" s="81"/>
      <c r="MJM88" s="81"/>
      <c r="MJN88" s="81"/>
      <c r="MJO88" s="81"/>
      <c r="MJP88" s="81"/>
      <c r="MJQ88" s="81"/>
      <c r="MJR88" s="81"/>
      <c r="MJS88" s="81"/>
      <c r="MJT88" s="81"/>
      <c r="MJU88" s="81"/>
      <c r="MJV88" s="81"/>
      <c r="MJW88" s="81"/>
      <c r="MJX88" s="81"/>
      <c r="MJY88" s="81"/>
      <c r="MJZ88" s="81"/>
      <c r="MKA88" s="81"/>
      <c r="MKB88" s="81"/>
      <c r="MKC88" s="81"/>
      <c r="MKD88" s="81"/>
      <c r="MKE88" s="81"/>
      <c r="MKF88" s="81"/>
      <c r="MKG88" s="81"/>
      <c r="MKH88" s="81"/>
      <c r="MKI88" s="81"/>
      <c r="MKJ88" s="81"/>
      <c r="MKK88" s="81"/>
      <c r="MKL88" s="81"/>
      <c r="MKM88" s="81"/>
      <c r="MKN88" s="81"/>
      <c r="MKO88" s="81"/>
      <c r="MKP88" s="81"/>
      <c r="MKQ88" s="81"/>
      <c r="MKR88" s="81"/>
      <c r="MKS88" s="81"/>
      <c r="MKT88" s="81"/>
      <c r="MKU88" s="81"/>
      <c r="MKV88" s="81"/>
      <c r="MKW88" s="81"/>
      <c r="MKX88" s="81"/>
      <c r="MKY88" s="81"/>
      <c r="MKZ88" s="81"/>
      <c r="MLA88" s="81"/>
      <c r="MLB88" s="81"/>
      <c r="MLC88" s="81"/>
      <c r="MLD88" s="81"/>
      <c r="MLE88" s="81"/>
      <c r="MLF88" s="81"/>
      <c r="MLG88" s="81"/>
      <c r="MLH88" s="81"/>
      <c r="MLI88" s="81"/>
      <c r="MLJ88" s="81"/>
      <c r="MLK88" s="81"/>
      <c r="MLL88" s="81"/>
      <c r="MLM88" s="81"/>
      <c r="MLN88" s="81"/>
      <c r="MLO88" s="81"/>
      <c r="MLP88" s="81"/>
      <c r="MLQ88" s="81"/>
      <c r="MLR88" s="81"/>
      <c r="MLS88" s="81"/>
      <c r="MLT88" s="81"/>
      <c r="MLU88" s="81"/>
      <c r="MLV88" s="81"/>
      <c r="MLW88" s="81"/>
      <c r="MLX88" s="81"/>
      <c r="MLY88" s="81"/>
      <c r="MLZ88" s="81"/>
      <c r="MMA88" s="81"/>
      <c r="MMB88" s="81"/>
      <c r="MMC88" s="81"/>
      <c r="MMD88" s="81"/>
      <c r="MME88" s="81"/>
      <c r="MMF88" s="81"/>
      <c r="MMG88" s="81"/>
      <c r="MMH88" s="81"/>
      <c r="MMI88" s="81"/>
      <c r="MMJ88" s="81"/>
      <c r="MMK88" s="81"/>
      <c r="MML88" s="81"/>
      <c r="MMM88" s="81"/>
      <c r="MMN88" s="81"/>
      <c r="MMO88" s="81"/>
      <c r="MMP88" s="81"/>
      <c r="MMQ88" s="81"/>
      <c r="MMR88" s="81"/>
      <c r="MMS88" s="81"/>
      <c r="MMT88" s="81"/>
      <c r="MMU88" s="81"/>
      <c r="MMV88" s="81"/>
      <c r="MMW88" s="81"/>
      <c r="MMX88" s="81"/>
      <c r="MMY88" s="81"/>
      <c r="MMZ88" s="81"/>
      <c r="MNA88" s="81"/>
      <c r="MNB88" s="81"/>
      <c r="MNC88" s="81"/>
      <c r="MND88" s="81"/>
      <c r="MNE88" s="81"/>
      <c r="MNF88" s="81"/>
      <c r="MNG88" s="81"/>
      <c r="MNH88" s="81"/>
      <c r="MNI88" s="81"/>
      <c r="MNJ88" s="81"/>
      <c r="MNK88" s="81"/>
      <c r="MNL88" s="81"/>
      <c r="MNM88" s="81"/>
      <c r="MNN88" s="81"/>
      <c r="MNO88" s="81"/>
      <c r="MNP88" s="81"/>
      <c r="MNQ88" s="81"/>
      <c r="MNR88" s="81"/>
      <c r="MNS88" s="81"/>
      <c r="MNT88" s="81"/>
      <c r="MNU88" s="81"/>
      <c r="MNV88" s="81"/>
      <c r="MNW88" s="81"/>
      <c r="MNX88" s="81"/>
      <c r="MNY88" s="81"/>
      <c r="MNZ88" s="81"/>
      <c r="MOA88" s="81"/>
      <c r="MOB88" s="81"/>
      <c r="MOC88" s="81"/>
      <c r="MOD88" s="81"/>
      <c r="MOE88" s="81"/>
      <c r="MOF88" s="81"/>
      <c r="MOG88" s="81"/>
      <c r="MOH88" s="81"/>
      <c r="MOI88" s="81"/>
      <c r="MOJ88" s="81"/>
      <c r="MOK88" s="81"/>
      <c r="MOL88" s="81"/>
      <c r="MOM88" s="81"/>
      <c r="MON88" s="81"/>
      <c r="MOO88" s="81"/>
      <c r="MOP88" s="81"/>
      <c r="MOQ88" s="81"/>
      <c r="MOR88" s="81"/>
      <c r="MOS88" s="81"/>
      <c r="MOT88" s="81"/>
      <c r="MOU88" s="81"/>
      <c r="MOV88" s="81"/>
      <c r="MOW88" s="81"/>
      <c r="MOX88" s="81"/>
      <c r="MOY88" s="81"/>
      <c r="MOZ88" s="81"/>
      <c r="MPA88" s="81"/>
      <c r="MPB88" s="81"/>
      <c r="MPC88" s="81"/>
      <c r="MPD88" s="81"/>
      <c r="MPE88" s="81"/>
      <c r="MPF88" s="81"/>
      <c r="MPG88" s="81"/>
      <c r="MPH88" s="81"/>
      <c r="MPI88" s="81"/>
      <c r="MPJ88" s="81"/>
      <c r="MPK88" s="81"/>
      <c r="MPL88" s="81"/>
      <c r="MPM88" s="81"/>
      <c r="MPN88" s="81"/>
      <c r="MPO88" s="81"/>
      <c r="MPP88" s="81"/>
      <c r="MPQ88" s="81"/>
      <c r="MPR88" s="81"/>
      <c r="MPS88" s="81"/>
      <c r="MPT88" s="81"/>
      <c r="MPU88" s="81"/>
      <c r="MPV88" s="81"/>
      <c r="MPW88" s="81"/>
      <c r="MPX88" s="81"/>
      <c r="MPY88" s="81"/>
      <c r="MPZ88" s="81"/>
      <c r="MQA88" s="81"/>
      <c r="MQB88" s="81"/>
      <c r="MQC88" s="81"/>
      <c r="MQD88" s="81"/>
      <c r="MQE88" s="81"/>
      <c r="MQF88" s="81"/>
      <c r="MQG88" s="81"/>
      <c r="MQH88" s="81"/>
      <c r="MQI88" s="81"/>
      <c r="MQJ88" s="81"/>
      <c r="MQK88" s="81"/>
      <c r="MQL88" s="81"/>
      <c r="MQM88" s="81"/>
      <c r="MQN88" s="81"/>
      <c r="MQO88" s="81"/>
      <c r="MQP88" s="81"/>
      <c r="MQQ88" s="81"/>
      <c r="MQR88" s="81"/>
      <c r="MQS88" s="81"/>
      <c r="MQT88" s="81"/>
      <c r="MQU88" s="81"/>
      <c r="MQV88" s="81"/>
      <c r="MQW88" s="81"/>
      <c r="MQX88" s="81"/>
      <c r="MQY88" s="81"/>
      <c r="MQZ88" s="81"/>
      <c r="MRA88" s="81"/>
      <c r="MRB88" s="81"/>
      <c r="MRC88" s="81"/>
      <c r="MRD88" s="81"/>
      <c r="MRE88" s="81"/>
      <c r="MRF88" s="81"/>
      <c r="MRG88" s="81"/>
      <c r="MRH88" s="81"/>
      <c r="MRI88" s="81"/>
      <c r="MRJ88" s="81"/>
      <c r="MRK88" s="81"/>
      <c r="MRL88" s="81"/>
      <c r="MRM88" s="81"/>
      <c r="MRN88" s="81"/>
      <c r="MRO88" s="81"/>
      <c r="MRP88" s="81"/>
      <c r="MRQ88" s="81"/>
      <c r="MRR88" s="81"/>
      <c r="MRS88" s="81"/>
      <c r="MRT88" s="81"/>
      <c r="MRU88" s="81"/>
      <c r="MRV88" s="81"/>
      <c r="MRW88" s="81"/>
      <c r="MRX88" s="81"/>
      <c r="MRY88" s="81"/>
      <c r="MRZ88" s="81"/>
      <c r="MSA88" s="81"/>
      <c r="MSB88" s="81"/>
      <c r="MSC88" s="81"/>
      <c r="MSD88" s="81"/>
      <c r="MSE88" s="81"/>
      <c r="MSF88" s="81"/>
      <c r="MSG88" s="81"/>
      <c r="MSH88" s="81"/>
      <c r="MSI88" s="81"/>
      <c r="MSJ88" s="81"/>
      <c r="MSK88" s="81"/>
      <c r="MSL88" s="81"/>
      <c r="MSM88" s="81"/>
      <c r="MSN88" s="81"/>
      <c r="MSO88" s="81"/>
      <c r="MSP88" s="81"/>
      <c r="MSQ88" s="81"/>
      <c r="MSR88" s="81"/>
      <c r="MSS88" s="81"/>
      <c r="MST88" s="81"/>
      <c r="MSU88" s="81"/>
      <c r="MSV88" s="81"/>
      <c r="MSW88" s="81"/>
      <c r="MSX88" s="81"/>
      <c r="MSY88" s="81"/>
      <c r="MSZ88" s="81"/>
      <c r="MTA88" s="81"/>
      <c r="MTB88" s="81"/>
      <c r="MTC88" s="81"/>
      <c r="MTD88" s="81"/>
      <c r="MTE88" s="81"/>
      <c r="MTF88" s="81"/>
      <c r="MTG88" s="81"/>
      <c r="MTH88" s="81"/>
      <c r="MTI88" s="81"/>
      <c r="MTJ88" s="81"/>
      <c r="MTK88" s="81"/>
      <c r="MTL88" s="81"/>
      <c r="MTM88" s="81"/>
      <c r="MTN88" s="81"/>
      <c r="MTO88" s="81"/>
      <c r="MTP88" s="81"/>
      <c r="MTQ88" s="81"/>
      <c r="MTR88" s="81"/>
      <c r="MTS88" s="81"/>
      <c r="MTT88" s="81"/>
      <c r="MTU88" s="81"/>
      <c r="MTV88" s="81"/>
      <c r="MTW88" s="81"/>
      <c r="MTX88" s="81"/>
      <c r="MTY88" s="81"/>
      <c r="MTZ88" s="81"/>
      <c r="MUA88" s="81"/>
      <c r="MUB88" s="81"/>
      <c r="MUC88" s="81"/>
      <c r="MUD88" s="81"/>
      <c r="MUE88" s="81"/>
      <c r="MUF88" s="81"/>
      <c r="MUG88" s="81"/>
      <c r="MUH88" s="81"/>
      <c r="MUI88" s="81"/>
      <c r="MUJ88" s="81"/>
      <c r="MUK88" s="81"/>
      <c r="MUL88" s="81"/>
      <c r="MUM88" s="81"/>
      <c r="MUN88" s="81"/>
      <c r="MUO88" s="81"/>
      <c r="MUP88" s="81"/>
      <c r="MUQ88" s="81"/>
      <c r="MUR88" s="81"/>
      <c r="MUS88" s="81"/>
      <c r="MUT88" s="81"/>
      <c r="MUU88" s="81"/>
      <c r="MUV88" s="81"/>
      <c r="MUW88" s="81"/>
      <c r="MUX88" s="81"/>
      <c r="MUY88" s="81"/>
      <c r="MUZ88" s="81"/>
      <c r="MVA88" s="81"/>
      <c r="MVB88" s="81"/>
      <c r="MVC88" s="81"/>
      <c r="MVD88" s="81"/>
      <c r="MVE88" s="81"/>
      <c r="MVF88" s="81"/>
      <c r="MVG88" s="81"/>
      <c r="MVH88" s="81"/>
      <c r="MVI88" s="81"/>
      <c r="MVJ88" s="81"/>
      <c r="MVK88" s="81"/>
      <c r="MVL88" s="81"/>
      <c r="MVM88" s="81"/>
      <c r="MVN88" s="81"/>
      <c r="MVO88" s="81"/>
      <c r="MVP88" s="81"/>
      <c r="MVQ88" s="81"/>
      <c r="MVR88" s="81"/>
      <c r="MVS88" s="81"/>
      <c r="MVT88" s="81"/>
      <c r="MVU88" s="81"/>
      <c r="MVV88" s="81"/>
      <c r="MVW88" s="81"/>
      <c r="MVX88" s="81"/>
      <c r="MVY88" s="81"/>
      <c r="MVZ88" s="81"/>
      <c r="MWA88" s="81"/>
      <c r="MWB88" s="81"/>
      <c r="MWC88" s="81"/>
      <c r="MWD88" s="81"/>
      <c r="MWE88" s="81"/>
      <c r="MWF88" s="81"/>
      <c r="MWG88" s="81"/>
      <c r="MWH88" s="81"/>
      <c r="MWI88" s="81"/>
      <c r="MWJ88" s="81"/>
      <c r="MWK88" s="81"/>
      <c r="MWL88" s="81"/>
      <c r="MWM88" s="81"/>
      <c r="MWN88" s="81"/>
      <c r="MWO88" s="81"/>
      <c r="MWP88" s="81"/>
      <c r="MWQ88" s="81"/>
      <c r="MWR88" s="81"/>
      <c r="MWS88" s="81"/>
      <c r="MWT88" s="81"/>
      <c r="MWU88" s="81"/>
      <c r="MWV88" s="81"/>
      <c r="MWW88" s="81"/>
      <c r="MWX88" s="81"/>
      <c r="MWY88" s="81"/>
      <c r="MWZ88" s="81"/>
      <c r="MXA88" s="81"/>
      <c r="MXB88" s="81"/>
      <c r="MXC88" s="81"/>
      <c r="MXD88" s="81"/>
      <c r="MXE88" s="81"/>
      <c r="MXF88" s="81"/>
      <c r="MXG88" s="81"/>
      <c r="MXH88" s="81"/>
      <c r="MXI88" s="81"/>
      <c r="MXJ88" s="81"/>
      <c r="MXK88" s="81"/>
      <c r="MXL88" s="81"/>
      <c r="MXM88" s="81"/>
      <c r="MXN88" s="81"/>
      <c r="MXO88" s="81"/>
      <c r="MXP88" s="81"/>
      <c r="MXQ88" s="81"/>
      <c r="MXR88" s="81"/>
      <c r="MXS88" s="81"/>
      <c r="MXT88" s="81"/>
      <c r="MXU88" s="81"/>
      <c r="MXV88" s="81"/>
      <c r="MXW88" s="81"/>
      <c r="MXX88" s="81"/>
      <c r="MXY88" s="81"/>
      <c r="MXZ88" s="81"/>
      <c r="MYA88" s="81"/>
      <c r="MYB88" s="81"/>
      <c r="MYC88" s="81"/>
      <c r="MYD88" s="81"/>
      <c r="MYE88" s="81"/>
      <c r="MYF88" s="81"/>
      <c r="MYG88" s="81"/>
      <c r="MYH88" s="81"/>
      <c r="MYI88" s="81"/>
      <c r="MYJ88" s="81"/>
      <c r="MYK88" s="81"/>
      <c r="MYL88" s="81"/>
      <c r="MYM88" s="81"/>
      <c r="MYN88" s="81"/>
      <c r="MYO88" s="81"/>
      <c r="MYP88" s="81"/>
      <c r="MYQ88" s="81"/>
      <c r="MYR88" s="81"/>
      <c r="MYS88" s="81"/>
      <c r="MYT88" s="81"/>
      <c r="MYU88" s="81"/>
      <c r="MYV88" s="81"/>
      <c r="MYW88" s="81"/>
      <c r="MYX88" s="81"/>
      <c r="MYY88" s="81"/>
      <c r="MYZ88" s="81"/>
      <c r="MZA88" s="81"/>
      <c r="MZB88" s="81"/>
      <c r="MZC88" s="81"/>
      <c r="MZD88" s="81"/>
      <c r="MZE88" s="81"/>
      <c r="MZF88" s="81"/>
      <c r="MZG88" s="81"/>
      <c r="MZH88" s="81"/>
      <c r="MZI88" s="81"/>
      <c r="MZJ88" s="81"/>
      <c r="MZK88" s="81"/>
      <c r="MZL88" s="81"/>
      <c r="MZM88" s="81"/>
      <c r="MZN88" s="81"/>
      <c r="MZO88" s="81"/>
      <c r="MZP88" s="81"/>
      <c r="MZQ88" s="81"/>
      <c r="MZR88" s="81"/>
      <c r="MZS88" s="81"/>
      <c r="MZT88" s="81"/>
      <c r="MZU88" s="81"/>
      <c r="MZV88" s="81"/>
      <c r="MZW88" s="81"/>
      <c r="MZX88" s="81"/>
      <c r="MZY88" s="81"/>
      <c r="MZZ88" s="81"/>
      <c r="NAA88" s="81"/>
      <c r="NAB88" s="81"/>
      <c r="NAC88" s="81"/>
      <c r="NAD88" s="81"/>
      <c r="NAE88" s="81"/>
      <c r="NAF88" s="81"/>
      <c r="NAG88" s="81"/>
      <c r="NAH88" s="81"/>
      <c r="NAI88" s="81"/>
      <c r="NAJ88" s="81"/>
      <c r="NAK88" s="81"/>
      <c r="NAL88" s="81"/>
      <c r="NAM88" s="81"/>
      <c r="NAN88" s="81"/>
      <c r="NAO88" s="81"/>
      <c r="NAP88" s="81"/>
      <c r="NAQ88" s="81"/>
      <c r="NAR88" s="81"/>
      <c r="NAS88" s="81"/>
      <c r="NAT88" s="81"/>
      <c r="NAU88" s="81"/>
      <c r="NAV88" s="81"/>
      <c r="NAW88" s="81"/>
      <c r="NAX88" s="81"/>
      <c r="NAY88" s="81"/>
      <c r="NAZ88" s="81"/>
      <c r="NBA88" s="81"/>
      <c r="NBB88" s="81"/>
      <c r="NBC88" s="81"/>
      <c r="NBD88" s="81"/>
      <c r="NBE88" s="81"/>
      <c r="NBF88" s="81"/>
      <c r="NBG88" s="81"/>
      <c r="NBH88" s="81"/>
      <c r="NBI88" s="81"/>
      <c r="NBJ88" s="81"/>
      <c r="NBK88" s="81"/>
      <c r="NBL88" s="81"/>
      <c r="NBM88" s="81"/>
      <c r="NBN88" s="81"/>
      <c r="NBO88" s="81"/>
      <c r="NBP88" s="81"/>
      <c r="NBQ88" s="81"/>
      <c r="NBR88" s="81"/>
      <c r="NBS88" s="81"/>
      <c r="NBT88" s="81"/>
      <c r="NBU88" s="81"/>
      <c r="NBV88" s="81"/>
      <c r="NBW88" s="81"/>
      <c r="NBX88" s="81"/>
      <c r="NBY88" s="81"/>
      <c r="NBZ88" s="81"/>
      <c r="NCA88" s="81"/>
      <c r="NCB88" s="81"/>
      <c r="NCC88" s="81"/>
      <c r="NCD88" s="81"/>
      <c r="NCE88" s="81"/>
      <c r="NCF88" s="81"/>
      <c r="NCG88" s="81"/>
      <c r="NCH88" s="81"/>
      <c r="NCI88" s="81"/>
      <c r="NCJ88" s="81"/>
      <c r="NCK88" s="81"/>
      <c r="NCL88" s="81"/>
      <c r="NCM88" s="81"/>
      <c r="NCN88" s="81"/>
      <c r="NCO88" s="81"/>
      <c r="NCP88" s="81"/>
      <c r="NCQ88" s="81"/>
      <c r="NCR88" s="81"/>
      <c r="NCS88" s="81"/>
      <c r="NCT88" s="81"/>
      <c r="NCU88" s="81"/>
      <c r="NCV88" s="81"/>
      <c r="NCW88" s="81"/>
      <c r="NCX88" s="81"/>
      <c r="NCY88" s="81"/>
      <c r="NCZ88" s="81"/>
      <c r="NDA88" s="81"/>
      <c r="NDB88" s="81"/>
      <c r="NDC88" s="81"/>
      <c r="NDD88" s="81"/>
      <c r="NDE88" s="81"/>
      <c r="NDF88" s="81"/>
      <c r="NDG88" s="81"/>
      <c r="NDH88" s="81"/>
      <c r="NDI88" s="81"/>
      <c r="NDJ88" s="81"/>
      <c r="NDK88" s="81"/>
      <c r="NDL88" s="81"/>
      <c r="NDM88" s="81"/>
      <c r="NDN88" s="81"/>
      <c r="NDO88" s="81"/>
      <c r="NDP88" s="81"/>
      <c r="NDQ88" s="81"/>
      <c r="NDR88" s="81"/>
      <c r="NDS88" s="81"/>
      <c r="NDT88" s="81"/>
      <c r="NDU88" s="81"/>
      <c r="NDV88" s="81"/>
      <c r="NDW88" s="81"/>
      <c r="NDX88" s="81"/>
      <c r="NDY88" s="81"/>
      <c r="NDZ88" s="81"/>
      <c r="NEA88" s="81"/>
      <c r="NEB88" s="81"/>
      <c r="NEC88" s="81"/>
      <c r="NED88" s="81"/>
      <c r="NEE88" s="81"/>
      <c r="NEF88" s="81"/>
      <c r="NEG88" s="81"/>
      <c r="NEH88" s="81"/>
      <c r="NEI88" s="81"/>
      <c r="NEJ88" s="81"/>
      <c r="NEK88" s="81"/>
      <c r="NEL88" s="81"/>
      <c r="NEM88" s="81"/>
      <c r="NEN88" s="81"/>
      <c r="NEO88" s="81"/>
      <c r="NEP88" s="81"/>
      <c r="NEQ88" s="81"/>
      <c r="NER88" s="81"/>
      <c r="NES88" s="81"/>
      <c r="NET88" s="81"/>
      <c r="NEU88" s="81"/>
      <c r="NEV88" s="81"/>
      <c r="NEW88" s="81"/>
      <c r="NEX88" s="81"/>
      <c r="NEY88" s="81"/>
      <c r="NEZ88" s="81"/>
      <c r="NFA88" s="81"/>
      <c r="NFB88" s="81"/>
      <c r="NFC88" s="81"/>
      <c r="NFD88" s="81"/>
      <c r="NFE88" s="81"/>
      <c r="NFF88" s="81"/>
      <c r="NFG88" s="81"/>
      <c r="NFH88" s="81"/>
      <c r="NFI88" s="81"/>
      <c r="NFJ88" s="81"/>
      <c r="NFK88" s="81"/>
      <c r="NFL88" s="81"/>
      <c r="NFM88" s="81"/>
      <c r="NFN88" s="81"/>
      <c r="NFO88" s="81"/>
      <c r="NFP88" s="81"/>
      <c r="NFQ88" s="81"/>
      <c r="NFR88" s="81"/>
      <c r="NFS88" s="81"/>
      <c r="NFT88" s="81"/>
      <c r="NFU88" s="81"/>
      <c r="NFV88" s="81"/>
      <c r="NFW88" s="81"/>
      <c r="NFX88" s="81"/>
      <c r="NFY88" s="81"/>
      <c r="NFZ88" s="81"/>
      <c r="NGA88" s="81"/>
      <c r="NGB88" s="81"/>
      <c r="NGC88" s="81"/>
      <c r="NGD88" s="81"/>
      <c r="NGE88" s="81"/>
      <c r="NGF88" s="81"/>
      <c r="NGG88" s="81"/>
      <c r="NGH88" s="81"/>
      <c r="NGI88" s="81"/>
      <c r="NGJ88" s="81"/>
      <c r="NGK88" s="81"/>
      <c r="NGL88" s="81"/>
      <c r="NGM88" s="81"/>
      <c r="NGN88" s="81"/>
      <c r="NGO88" s="81"/>
      <c r="NGP88" s="81"/>
      <c r="NGQ88" s="81"/>
      <c r="NGR88" s="81"/>
      <c r="NGS88" s="81"/>
      <c r="NGT88" s="81"/>
      <c r="NGU88" s="81"/>
      <c r="NGV88" s="81"/>
      <c r="NGW88" s="81"/>
      <c r="NGX88" s="81"/>
      <c r="NGY88" s="81"/>
      <c r="NGZ88" s="81"/>
      <c r="NHA88" s="81"/>
      <c r="NHB88" s="81"/>
      <c r="NHC88" s="81"/>
      <c r="NHD88" s="81"/>
      <c r="NHE88" s="81"/>
      <c r="NHF88" s="81"/>
      <c r="NHG88" s="81"/>
      <c r="NHH88" s="81"/>
      <c r="NHI88" s="81"/>
      <c r="NHJ88" s="81"/>
      <c r="NHK88" s="81"/>
      <c r="NHL88" s="81"/>
      <c r="NHM88" s="81"/>
      <c r="NHN88" s="81"/>
      <c r="NHO88" s="81"/>
      <c r="NHP88" s="81"/>
      <c r="NHQ88" s="81"/>
      <c r="NHR88" s="81"/>
      <c r="NHS88" s="81"/>
      <c r="NHT88" s="81"/>
      <c r="NHU88" s="81"/>
      <c r="NHV88" s="81"/>
      <c r="NHW88" s="81"/>
      <c r="NHX88" s="81"/>
      <c r="NHY88" s="81"/>
      <c r="NHZ88" s="81"/>
      <c r="NIA88" s="81"/>
      <c r="NIB88" s="81"/>
      <c r="NIC88" s="81"/>
      <c r="NID88" s="81"/>
      <c r="NIE88" s="81"/>
      <c r="NIF88" s="81"/>
      <c r="NIG88" s="81"/>
      <c r="NIH88" s="81"/>
      <c r="NII88" s="81"/>
      <c r="NIJ88" s="81"/>
      <c r="NIK88" s="81"/>
      <c r="NIL88" s="81"/>
      <c r="NIM88" s="81"/>
      <c r="NIN88" s="81"/>
      <c r="NIO88" s="81"/>
      <c r="NIP88" s="81"/>
      <c r="NIQ88" s="81"/>
      <c r="NIR88" s="81"/>
      <c r="NIS88" s="81"/>
      <c r="NIT88" s="81"/>
      <c r="NIU88" s="81"/>
      <c r="NIV88" s="81"/>
      <c r="NIW88" s="81"/>
      <c r="NIX88" s="81"/>
      <c r="NIY88" s="81"/>
      <c r="NIZ88" s="81"/>
      <c r="NJA88" s="81"/>
      <c r="NJB88" s="81"/>
      <c r="NJC88" s="81"/>
      <c r="NJD88" s="81"/>
      <c r="NJE88" s="81"/>
      <c r="NJF88" s="81"/>
      <c r="NJG88" s="81"/>
      <c r="NJH88" s="81"/>
      <c r="NJI88" s="81"/>
      <c r="NJJ88" s="81"/>
      <c r="NJK88" s="81"/>
      <c r="NJL88" s="81"/>
      <c r="NJM88" s="81"/>
      <c r="NJN88" s="81"/>
      <c r="NJO88" s="81"/>
      <c r="NJP88" s="81"/>
      <c r="NJQ88" s="81"/>
      <c r="NJR88" s="81"/>
      <c r="NJS88" s="81"/>
      <c r="NJT88" s="81"/>
      <c r="NJU88" s="81"/>
      <c r="NJV88" s="81"/>
      <c r="NJW88" s="81"/>
      <c r="NJX88" s="81"/>
      <c r="NJY88" s="81"/>
      <c r="NJZ88" s="81"/>
      <c r="NKA88" s="81"/>
      <c r="NKB88" s="81"/>
      <c r="NKC88" s="81"/>
      <c r="NKD88" s="81"/>
      <c r="NKE88" s="81"/>
      <c r="NKF88" s="81"/>
      <c r="NKG88" s="81"/>
      <c r="NKH88" s="81"/>
      <c r="NKI88" s="81"/>
      <c r="NKJ88" s="81"/>
      <c r="NKK88" s="81"/>
      <c r="NKL88" s="81"/>
      <c r="NKM88" s="81"/>
      <c r="NKN88" s="81"/>
      <c r="NKO88" s="81"/>
      <c r="NKP88" s="81"/>
      <c r="NKQ88" s="81"/>
      <c r="NKR88" s="81"/>
      <c r="NKS88" s="81"/>
      <c r="NKT88" s="81"/>
      <c r="NKU88" s="81"/>
      <c r="NKV88" s="81"/>
      <c r="NKW88" s="81"/>
      <c r="NKX88" s="81"/>
      <c r="NKY88" s="81"/>
      <c r="NKZ88" s="81"/>
      <c r="NLA88" s="81"/>
      <c r="NLB88" s="81"/>
      <c r="NLC88" s="81"/>
      <c r="NLD88" s="81"/>
      <c r="NLE88" s="81"/>
      <c r="NLF88" s="81"/>
      <c r="NLG88" s="81"/>
      <c r="NLH88" s="81"/>
      <c r="NLI88" s="81"/>
      <c r="NLJ88" s="81"/>
      <c r="NLK88" s="81"/>
      <c r="NLL88" s="81"/>
      <c r="NLM88" s="81"/>
      <c r="NLN88" s="81"/>
      <c r="NLO88" s="81"/>
      <c r="NLP88" s="81"/>
      <c r="NLQ88" s="81"/>
      <c r="NLR88" s="81"/>
      <c r="NLS88" s="81"/>
      <c r="NLT88" s="81"/>
      <c r="NLU88" s="81"/>
      <c r="NLV88" s="81"/>
      <c r="NLW88" s="81"/>
      <c r="NLX88" s="81"/>
      <c r="NLY88" s="81"/>
      <c r="NLZ88" s="81"/>
      <c r="NMA88" s="81"/>
      <c r="NMB88" s="81"/>
      <c r="NMC88" s="81"/>
      <c r="NMD88" s="81"/>
      <c r="NME88" s="81"/>
      <c r="NMF88" s="81"/>
      <c r="NMG88" s="81"/>
      <c r="NMH88" s="81"/>
      <c r="NMI88" s="81"/>
      <c r="NMJ88" s="81"/>
      <c r="NMK88" s="81"/>
      <c r="NML88" s="81"/>
      <c r="NMM88" s="81"/>
      <c r="NMN88" s="81"/>
      <c r="NMO88" s="81"/>
      <c r="NMP88" s="81"/>
      <c r="NMQ88" s="81"/>
      <c r="NMR88" s="81"/>
      <c r="NMS88" s="81"/>
      <c r="NMT88" s="81"/>
      <c r="NMU88" s="81"/>
      <c r="NMV88" s="81"/>
      <c r="NMW88" s="81"/>
      <c r="NMX88" s="81"/>
      <c r="NMY88" s="81"/>
      <c r="NMZ88" s="81"/>
      <c r="NNA88" s="81"/>
      <c r="NNB88" s="81"/>
      <c r="NNC88" s="81"/>
      <c r="NND88" s="81"/>
      <c r="NNE88" s="81"/>
      <c r="NNF88" s="81"/>
      <c r="NNG88" s="81"/>
      <c r="NNH88" s="81"/>
      <c r="NNI88" s="81"/>
      <c r="NNJ88" s="81"/>
      <c r="NNK88" s="81"/>
      <c r="NNL88" s="81"/>
      <c r="NNM88" s="81"/>
      <c r="NNN88" s="81"/>
      <c r="NNO88" s="81"/>
      <c r="NNP88" s="81"/>
      <c r="NNQ88" s="81"/>
      <c r="NNR88" s="81"/>
      <c r="NNS88" s="81"/>
      <c r="NNT88" s="81"/>
      <c r="NNU88" s="81"/>
      <c r="NNV88" s="81"/>
      <c r="NNW88" s="81"/>
      <c r="NNX88" s="81"/>
      <c r="NNY88" s="81"/>
      <c r="NNZ88" s="81"/>
      <c r="NOA88" s="81"/>
      <c r="NOB88" s="81"/>
      <c r="NOC88" s="81"/>
      <c r="NOD88" s="81"/>
      <c r="NOE88" s="81"/>
      <c r="NOF88" s="81"/>
      <c r="NOG88" s="81"/>
      <c r="NOH88" s="81"/>
      <c r="NOI88" s="81"/>
      <c r="NOJ88" s="81"/>
      <c r="NOK88" s="81"/>
      <c r="NOL88" s="81"/>
      <c r="NOM88" s="81"/>
      <c r="NON88" s="81"/>
      <c r="NOO88" s="81"/>
      <c r="NOP88" s="81"/>
      <c r="NOQ88" s="81"/>
      <c r="NOR88" s="81"/>
      <c r="NOS88" s="81"/>
      <c r="NOT88" s="81"/>
      <c r="NOU88" s="81"/>
      <c r="NOV88" s="81"/>
      <c r="NOW88" s="81"/>
      <c r="NOX88" s="81"/>
      <c r="NOY88" s="81"/>
      <c r="NOZ88" s="81"/>
      <c r="NPA88" s="81"/>
      <c r="NPB88" s="81"/>
      <c r="NPC88" s="81"/>
      <c r="NPD88" s="81"/>
      <c r="NPE88" s="81"/>
      <c r="NPF88" s="81"/>
      <c r="NPG88" s="81"/>
      <c r="NPH88" s="81"/>
      <c r="NPI88" s="81"/>
      <c r="NPJ88" s="81"/>
      <c r="NPK88" s="81"/>
      <c r="NPL88" s="81"/>
      <c r="NPM88" s="81"/>
      <c r="NPN88" s="81"/>
      <c r="NPO88" s="81"/>
      <c r="NPP88" s="81"/>
      <c r="NPQ88" s="81"/>
      <c r="NPR88" s="81"/>
      <c r="NPS88" s="81"/>
      <c r="NPT88" s="81"/>
      <c r="NPU88" s="81"/>
      <c r="NPV88" s="81"/>
      <c r="NPW88" s="81"/>
      <c r="NPX88" s="81"/>
      <c r="NPY88" s="81"/>
      <c r="NPZ88" s="81"/>
      <c r="NQA88" s="81"/>
      <c r="NQB88" s="81"/>
      <c r="NQC88" s="81"/>
      <c r="NQD88" s="81"/>
      <c r="NQE88" s="81"/>
      <c r="NQF88" s="81"/>
      <c r="NQG88" s="81"/>
      <c r="NQH88" s="81"/>
      <c r="NQI88" s="81"/>
      <c r="NQJ88" s="81"/>
      <c r="NQK88" s="81"/>
      <c r="NQL88" s="81"/>
      <c r="NQM88" s="81"/>
      <c r="NQN88" s="81"/>
      <c r="NQO88" s="81"/>
      <c r="NQP88" s="81"/>
      <c r="NQQ88" s="81"/>
      <c r="NQR88" s="81"/>
      <c r="NQS88" s="81"/>
      <c r="NQT88" s="81"/>
      <c r="NQU88" s="81"/>
      <c r="NQV88" s="81"/>
      <c r="NQW88" s="81"/>
      <c r="NQX88" s="81"/>
      <c r="NQY88" s="81"/>
      <c r="NQZ88" s="81"/>
      <c r="NRA88" s="81"/>
      <c r="NRB88" s="81"/>
      <c r="NRC88" s="81"/>
      <c r="NRD88" s="81"/>
      <c r="NRE88" s="81"/>
      <c r="NRF88" s="81"/>
      <c r="NRG88" s="81"/>
      <c r="NRH88" s="81"/>
      <c r="NRI88" s="81"/>
      <c r="NRJ88" s="81"/>
      <c r="NRK88" s="81"/>
      <c r="NRL88" s="81"/>
      <c r="NRM88" s="81"/>
      <c r="NRN88" s="81"/>
      <c r="NRO88" s="81"/>
      <c r="NRP88" s="81"/>
      <c r="NRQ88" s="81"/>
      <c r="NRR88" s="81"/>
      <c r="NRS88" s="81"/>
      <c r="NRT88" s="81"/>
      <c r="NRU88" s="81"/>
      <c r="NRV88" s="81"/>
      <c r="NRW88" s="81"/>
      <c r="NRX88" s="81"/>
      <c r="NRY88" s="81"/>
      <c r="NRZ88" s="81"/>
      <c r="NSA88" s="81"/>
      <c r="NSB88" s="81"/>
      <c r="NSC88" s="81"/>
      <c r="NSD88" s="81"/>
      <c r="NSE88" s="81"/>
      <c r="NSF88" s="81"/>
      <c r="NSG88" s="81"/>
      <c r="NSH88" s="81"/>
      <c r="NSI88" s="81"/>
      <c r="NSJ88" s="81"/>
      <c r="NSK88" s="81"/>
      <c r="NSL88" s="81"/>
      <c r="NSM88" s="81"/>
      <c r="NSN88" s="81"/>
      <c r="NSO88" s="81"/>
      <c r="NSP88" s="81"/>
      <c r="NSQ88" s="81"/>
      <c r="NSR88" s="81"/>
      <c r="NSS88" s="81"/>
      <c r="NST88" s="81"/>
      <c r="NSU88" s="81"/>
      <c r="NSV88" s="81"/>
      <c r="NSW88" s="81"/>
      <c r="NSX88" s="81"/>
      <c r="NSY88" s="81"/>
      <c r="NSZ88" s="81"/>
      <c r="NTA88" s="81"/>
      <c r="NTB88" s="81"/>
      <c r="NTC88" s="81"/>
      <c r="NTD88" s="81"/>
      <c r="NTE88" s="81"/>
      <c r="NTF88" s="81"/>
      <c r="NTG88" s="81"/>
      <c r="NTH88" s="81"/>
      <c r="NTI88" s="81"/>
      <c r="NTJ88" s="81"/>
      <c r="NTK88" s="81"/>
      <c r="NTL88" s="81"/>
      <c r="NTM88" s="81"/>
      <c r="NTN88" s="81"/>
      <c r="NTO88" s="81"/>
      <c r="NTP88" s="81"/>
      <c r="NTQ88" s="81"/>
      <c r="NTR88" s="81"/>
      <c r="NTS88" s="81"/>
      <c r="NTT88" s="81"/>
      <c r="NTU88" s="81"/>
      <c r="NTV88" s="81"/>
      <c r="NTW88" s="81"/>
      <c r="NTX88" s="81"/>
      <c r="NTY88" s="81"/>
      <c r="NTZ88" s="81"/>
      <c r="NUA88" s="81"/>
      <c r="NUB88" s="81"/>
      <c r="NUC88" s="81"/>
      <c r="NUD88" s="81"/>
      <c r="NUE88" s="81"/>
      <c r="NUF88" s="81"/>
      <c r="NUG88" s="81"/>
      <c r="NUH88" s="81"/>
      <c r="NUI88" s="81"/>
      <c r="NUJ88" s="81"/>
      <c r="NUK88" s="81"/>
      <c r="NUL88" s="81"/>
      <c r="NUM88" s="81"/>
      <c r="NUN88" s="81"/>
      <c r="NUO88" s="81"/>
      <c r="NUP88" s="81"/>
      <c r="NUQ88" s="81"/>
      <c r="NUR88" s="81"/>
      <c r="NUS88" s="81"/>
      <c r="NUT88" s="81"/>
      <c r="NUU88" s="81"/>
      <c r="NUV88" s="81"/>
      <c r="NUW88" s="81"/>
      <c r="NUX88" s="81"/>
      <c r="NUY88" s="81"/>
      <c r="NUZ88" s="81"/>
      <c r="NVA88" s="81"/>
      <c r="NVB88" s="81"/>
      <c r="NVC88" s="81"/>
      <c r="NVD88" s="81"/>
      <c r="NVE88" s="81"/>
      <c r="NVF88" s="81"/>
      <c r="NVG88" s="81"/>
      <c r="NVH88" s="81"/>
      <c r="NVI88" s="81"/>
      <c r="NVJ88" s="81"/>
      <c r="NVK88" s="81"/>
      <c r="NVL88" s="81"/>
      <c r="NVM88" s="81"/>
      <c r="NVN88" s="81"/>
      <c r="NVO88" s="81"/>
      <c r="NVP88" s="81"/>
      <c r="NVQ88" s="81"/>
      <c r="NVR88" s="81"/>
      <c r="NVS88" s="81"/>
      <c r="NVT88" s="81"/>
      <c r="NVU88" s="81"/>
      <c r="NVV88" s="81"/>
      <c r="NVW88" s="81"/>
      <c r="NVX88" s="81"/>
      <c r="NVY88" s="81"/>
      <c r="NVZ88" s="81"/>
      <c r="NWA88" s="81"/>
      <c r="NWB88" s="81"/>
      <c r="NWC88" s="81"/>
      <c r="NWD88" s="81"/>
      <c r="NWE88" s="81"/>
      <c r="NWF88" s="81"/>
      <c r="NWG88" s="81"/>
      <c r="NWH88" s="81"/>
      <c r="NWI88" s="81"/>
      <c r="NWJ88" s="81"/>
      <c r="NWK88" s="81"/>
      <c r="NWL88" s="81"/>
      <c r="NWM88" s="81"/>
      <c r="NWN88" s="81"/>
      <c r="NWO88" s="81"/>
      <c r="NWP88" s="81"/>
      <c r="NWQ88" s="81"/>
      <c r="NWR88" s="81"/>
      <c r="NWS88" s="81"/>
      <c r="NWT88" s="81"/>
      <c r="NWU88" s="81"/>
      <c r="NWV88" s="81"/>
      <c r="NWW88" s="81"/>
      <c r="NWX88" s="81"/>
      <c r="NWY88" s="81"/>
      <c r="NWZ88" s="81"/>
      <c r="NXA88" s="81"/>
      <c r="NXB88" s="81"/>
      <c r="NXC88" s="81"/>
      <c r="NXD88" s="81"/>
      <c r="NXE88" s="81"/>
      <c r="NXF88" s="81"/>
      <c r="NXG88" s="81"/>
      <c r="NXH88" s="81"/>
      <c r="NXI88" s="81"/>
      <c r="NXJ88" s="81"/>
      <c r="NXK88" s="81"/>
      <c r="NXL88" s="81"/>
      <c r="NXM88" s="81"/>
      <c r="NXN88" s="81"/>
      <c r="NXO88" s="81"/>
      <c r="NXP88" s="81"/>
      <c r="NXQ88" s="81"/>
      <c r="NXR88" s="81"/>
      <c r="NXS88" s="81"/>
      <c r="NXT88" s="81"/>
      <c r="NXU88" s="81"/>
      <c r="NXV88" s="81"/>
      <c r="NXW88" s="81"/>
      <c r="NXX88" s="81"/>
      <c r="NXY88" s="81"/>
      <c r="NXZ88" s="81"/>
      <c r="NYA88" s="81"/>
      <c r="NYB88" s="81"/>
      <c r="NYC88" s="81"/>
      <c r="NYD88" s="81"/>
      <c r="NYE88" s="81"/>
      <c r="NYF88" s="81"/>
      <c r="NYG88" s="81"/>
      <c r="NYH88" s="81"/>
      <c r="NYI88" s="81"/>
      <c r="NYJ88" s="81"/>
      <c r="NYK88" s="81"/>
      <c r="NYL88" s="81"/>
      <c r="NYM88" s="81"/>
      <c r="NYN88" s="81"/>
      <c r="NYO88" s="81"/>
      <c r="NYP88" s="81"/>
      <c r="NYQ88" s="81"/>
      <c r="NYR88" s="81"/>
      <c r="NYS88" s="81"/>
      <c r="NYT88" s="81"/>
      <c r="NYU88" s="81"/>
      <c r="NYV88" s="81"/>
      <c r="NYW88" s="81"/>
      <c r="NYX88" s="81"/>
      <c r="NYY88" s="81"/>
      <c r="NYZ88" s="81"/>
      <c r="NZA88" s="81"/>
      <c r="NZB88" s="81"/>
      <c r="NZC88" s="81"/>
      <c r="NZD88" s="81"/>
      <c r="NZE88" s="81"/>
      <c r="NZF88" s="81"/>
      <c r="NZG88" s="81"/>
      <c r="NZH88" s="81"/>
      <c r="NZI88" s="81"/>
      <c r="NZJ88" s="81"/>
      <c r="NZK88" s="81"/>
      <c r="NZL88" s="81"/>
      <c r="NZM88" s="81"/>
      <c r="NZN88" s="81"/>
      <c r="NZO88" s="81"/>
      <c r="NZP88" s="81"/>
      <c r="NZQ88" s="81"/>
      <c r="NZR88" s="81"/>
      <c r="NZS88" s="81"/>
      <c r="NZT88" s="81"/>
      <c r="NZU88" s="81"/>
      <c r="NZV88" s="81"/>
      <c r="NZW88" s="81"/>
      <c r="NZX88" s="81"/>
      <c r="NZY88" s="81"/>
      <c r="NZZ88" s="81"/>
      <c r="OAA88" s="81"/>
      <c r="OAB88" s="81"/>
      <c r="OAC88" s="81"/>
      <c r="OAD88" s="81"/>
      <c r="OAE88" s="81"/>
      <c r="OAF88" s="81"/>
      <c r="OAG88" s="81"/>
      <c r="OAH88" s="81"/>
      <c r="OAI88" s="81"/>
      <c r="OAJ88" s="81"/>
      <c r="OAK88" s="81"/>
      <c r="OAL88" s="81"/>
      <c r="OAM88" s="81"/>
      <c r="OAN88" s="81"/>
      <c r="OAO88" s="81"/>
      <c r="OAP88" s="81"/>
      <c r="OAQ88" s="81"/>
      <c r="OAR88" s="81"/>
      <c r="OAS88" s="81"/>
      <c r="OAT88" s="81"/>
      <c r="OAU88" s="81"/>
      <c r="OAV88" s="81"/>
      <c r="OAW88" s="81"/>
      <c r="OAX88" s="81"/>
      <c r="OAY88" s="81"/>
      <c r="OAZ88" s="81"/>
      <c r="OBA88" s="81"/>
      <c r="OBB88" s="81"/>
      <c r="OBC88" s="81"/>
      <c r="OBD88" s="81"/>
      <c r="OBE88" s="81"/>
      <c r="OBF88" s="81"/>
      <c r="OBG88" s="81"/>
      <c r="OBH88" s="81"/>
      <c r="OBI88" s="81"/>
      <c r="OBJ88" s="81"/>
      <c r="OBK88" s="81"/>
      <c r="OBL88" s="81"/>
      <c r="OBM88" s="81"/>
      <c r="OBN88" s="81"/>
      <c r="OBO88" s="81"/>
      <c r="OBP88" s="81"/>
      <c r="OBQ88" s="81"/>
      <c r="OBR88" s="81"/>
      <c r="OBS88" s="81"/>
      <c r="OBT88" s="81"/>
      <c r="OBU88" s="81"/>
      <c r="OBV88" s="81"/>
      <c r="OBW88" s="81"/>
      <c r="OBX88" s="81"/>
      <c r="OBY88" s="81"/>
      <c r="OBZ88" s="81"/>
      <c r="OCA88" s="81"/>
      <c r="OCB88" s="81"/>
      <c r="OCC88" s="81"/>
      <c r="OCD88" s="81"/>
      <c r="OCE88" s="81"/>
      <c r="OCF88" s="81"/>
      <c r="OCG88" s="81"/>
      <c r="OCH88" s="81"/>
      <c r="OCI88" s="81"/>
      <c r="OCJ88" s="81"/>
      <c r="OCK88" s="81"/>
      <c r="OCL88" s="81"/>
      <c r="OCM88" s="81"/>
      <c r="OCN88" s="81"/>
      <c r="OCO88" s="81"/>
      <c r="OCP88" s="81"/>
      <c r="OCQ88" s="81"/>
      <c r="OCR88" s="81"/>
      <c r="OCS88" s="81"/>
      <c r="OCT88" s="81"/>
      <c r="OCU88" s="81"/>
      <c r="OCV88" s="81"/>
      <c r="OCW88" s="81"/>
      <c r="OCX88" s="81"/>
      <c r="OCY88" s="81"/>
      <c r="OCZ88" s="81"/>
      <c r="ODA88" s="81"/>
      <c r="ODB88" s="81"/>
      <c r="ODC88" s="81"/>
      <c r="ODD88" s="81"/>
      <c r="ODE88" s="81"/>
      <c r="ODF88" s="81"/>
      <c r="ODG88" s="81"/>
      <c r="ODH88" s="81"/>
      <c r="ODI88" s="81"/>
      <c r="ODJ88" s="81"/>
      <c r="ODK88" s="81"/>
      <c r="ODL88" s="81"/>
      <c r="ODM88" s="81"/>
      <c r="ODN88" s="81"/>
      <c r="ODO88" s="81"/>
      <c r="ODP88" s="81"/>
      <c r="ODQ88" s="81"/>
      <c r="ODR88" s="81"/>
      <c r="ODS88" s="81"/>
      <c r="ODT88" s="81"/>
      <c r="ODU88" s="81"/>
      <c r="ODV88" s="81"/>
      <c r="ODW88" s="81"/>
      <c r="ODX88" s="81"/>
      <c r="ODY88" s="81"/>
      <c r="ODZ88" s="81"/>
      <c r="OEA88" s="81"/>
      <c r="OEB88" s="81"/>
      <c r="OEC88" s="81"/>
      <c r="OED88" s="81"/>
      <c r="OEE88" s="81"/>
      <c r="OEF88" s="81"/>
      <c r="OEG88" s="81"/>
      <c r="OEH88" s="81"/>
      <c r="OEI88" s="81"/>
      <c r="OEJ88" s="81"/>
      <c r="OEK88" s="81"/>
      <c r="OEL88" s="81"/>
      <c r="OEM88" s="81"/>
      <c r="OEN88" s="81"/>
      <c r="OEO88" s="81"/>
      <c r="OEP88" s="81"/>
      <c r="OEQ88" s="81"/>
      <c r="OER88" s="81"/>
      <c r="OES88" s="81"/>
      <c r="OET88" s="81"/>
      <c r="OEU88" s="81"/>
      <c r="OEV88" s="81"/>
      <c r="OEW88" s="81"/>
      <c r="OEX88" s="81"/>
      <c r="OEY88" s="81"/>
      <c r="OEZ88" s="81"/>
      <c r="OFA88" s="81"/>
      <c r="OFB88" s="81"/>
      <c r="OFC88" s="81"/>
      <c r="OFD88" s="81"/>
      <c r="OFE88" s="81"/>
      <c r="OFF88" s="81"/>
      <c r="OFG88" s="81"/>
      <c r="OFH88" s="81"/>
      <c r="OFI88" s="81"/>
      <c r="OFJ88" s="81"/>
      <c r="OFK88" s="81"/>
      <c r="OFL88" s="81"/>
      <c r="OFM88" s="81"/>
      <c r="OFN88" s="81"/>
      <c r="OFO88" s="81"/>
      <c r="OFP88" s="81"/>
      <c r="OFQ88" s="81"/>
      <c r="OFR88" s="81"/>
      <c r="OFS88" s="81"/>
      <c r="OFT88" s="81"/>
      <c r="OFU88" s="81"/>
      <c r="OFV88" s="81"/>
      <c r="OFW88" s="81"/>
      <c r="OFX88" s="81"/>
      <c r="OFY88" s="81"/>
      <c r="OFZ88" s="81"/>
      <c r="OGA88" s="81"/>
      <c r="OGB88" s="81"/>
      <c r="OGC88" s="81"/>
      <c r="OGD88" s="81"/>
      <c r="OGE88" s="81"/>
      <c r="OGF88" s="81"/>
      <c r="OGG88" s="81"/>
      <c r="OGH88" s="81"/>
      <c r="OGI88" s="81"/>
      <c r="OGJ88" s="81"/>
      <c r="OGK88" s="81"/>
      <c r="OGL88" s="81"/>
      <c r="OGM88" s="81"/>
      <c r="OGN88" s="81"/>
      <c r="OGO88" s="81"/>
      <c r="OGP88" s="81"/>
      <c r="OGQ88" s="81"/>
      <c r="OGR88" s="81"/>
      <c r="OGS88" s="81"/>
      <c r="OGT88" s="81"/>
      <c r="OGU88" s="81"/>
      <c r="OGV88" s="81"/>
      <c r="OGW88" s="81"/>
      <c r="OGX88" s="81"/>
      <c r="OGY88" s="81"/>
      <c r="OGZ88" s="81"/>
      <c r="OHA88" s="81"/>
      <c r="OHB88" s="81"/>
      <c r="OHC88" s="81"/>
      <c r="OHD88" s="81"/>
      <c r="OHE88" s="81"/>
      <c r="OHF88" s="81"/>
      <c r="OHG88" s="81"/>
      <c r="OHH88" s="81"/>
      <c r="OHI88" s="81"/>
      <c r="OHJ88" s="81"/>
      <c r="OHK88" s="81"/>
      <c r="OHL88" s="81"/>
      <c r="OHM88" s="81"/>
      <c r="OHN88" s="81"/>
      <c r="OHO88" s="81"/>
      <c r="OHP88" s="81"/>
      <c r="OHQ88" s="81"/>
      <c r="OHR88" s="81"/>
      <c r="OHS88" s="81"/>
      <c r="OHT88" s="81"/>
      <c r="OHU88" s="81"/>
      <c r="OHV88" s="81"/>
      <c r="OHW88" s="81"/>
      <c r="OHX88" s="81"/>
      <c r="OHY88" s="81"/>
      <c r="OHZ88" s="81"/>
      <c r="OIA88" s="81"/>
      <c r="OIB88" s="81"/>
      <c r="OIC88" s="81"/>
      <c r="OID88" s="81"/>
      <c r="OIE88" s="81"/>
      <c r="OIF88" s="81"/>
      <c r="OIG88" s="81"/>
      <c r="OIH88" s="81"/>
      <c r="OII88" s="81"/>
      <c r="OIJ88" s="81"/>
      <c r="OIK88" s="81"/>
      <c r="OIL88" s="81"/>
      <c r="OIM88" s="81"/>
      <c r="OIN88" s="81"/>
      <c r="OIO88" s="81"/>
      <c r="OIP88" s="81"/>
      <c r="OIQ88" s="81"/>
      <c r="OIR88" s="81"/>
      <c r="OIS88" s="81"/>
      <c r="OIT88" s="81"/>
      <c r="OIU88" s="81"/>
      <c r="OIV88" s="81"/>
      <c r="OIW88" s="81"/>
      <c r="OIX88" s="81"/>
      <c r="OIY88" s="81"/>
      <c r="OIZ88" s="81"/>
      <c r="OJA88" s="81"/>
      <c r="OJB88" s="81"/>
      <c r="OJC88" s="81"/>
      <c r="OJD88" s="81"/>
      <c r="OJE88" s="81"/>
      <c r="OJF88" s="81"/>
      <c r="OJG88" s="81"/>
      <c r="OJH88" s="81"/>
      <c r="OJI88" s="81"/>
      <c r="OJJ88" s="81"/>
      <c r="OJK88" s="81"/>
      <c r="OJL88" s="81"/>
      <c r="OJM88" s="81"/>
      <c r="OJN88" s="81"/>
      <c r="OJO88" s="81"/>
      <c r="OJP88" s="81"/>
      <c r="OJQ88" s="81"/>
      <c r="OJR88" s="81"/>
      <c r="OJS88" s="81"/>
      <c r="OJT88" s="81"/>
      <c r="OJU88" s="81"/>
      <c r="OJV88" s="81"/>
      <c r="OJW88" s="81"/>
      <c r="OJX88" s="81"/>
      <c r="OJY88" s="81"/>
      <c r="OJZ88" s="81"/>
      <c r="OKA88" s="81"/>
      <c r="OKB88" s="81"/>
      <c r="OKC88" s="81"/>
      <c r="OKD88" s="81"/>
      <c r="OKE88" s="81"/>
      <c r="OKF88" s="81"/>
      <c r="OKG88" s="81"/>
      <c r="OKH88" s="81"/>
      <c r="OKI88" s="81"/>
      <c r="OKJ88" s="81"/>
      <c r="OKK88" s="81"/>
      <c r="OKL88" s="81"/>
      <c r="OKM88" s="81"/>
      <c r="OKN88" s="81"/>
      <c r="OKO88" s="81"/>
      <c r="OKP88" s="81"/>
      <c r="OKQ88" s="81"/>
      <c r="OKR88" s="81"/>
      <c r="OKS88" s="81"/>
      <c r="OKT88" s="81"/>
      <c r="OKU88" s="81"/>
      <c r="OKV88" s="81"/>
      <c r="OKW88" s="81"/>
      <c r="OKX88" s="81"/>
      <c r="OKY88" s="81"/>
      <c r="OKZ88" s="81"/>
      <c r="OLA88" s="81"/>
      <c r="OLB88" s="81"/>
      <c r="OLC88" s="81"/>
      <c r="OLD88" s="81"/>
      <c r="OLE88" s="81"/>
      <c r="OLF88" s="81"/>
      <c r="OLG88" s="81"/>
      <c r="OLH88" s="81"/>
      <c r="OLI88" s="81"/>
      <c r="OLJ88" s="81"/>
      <c r="OLK88" s="81"/>
      <c r="OLL88" s="81"/>
      <c r="OLM88" s="81"/>
      <c r="OLN88" s="81"/>
      <c r="OLO88" s="81"/>
      <c r="OLP88" s="81"/>
      <c r="OLQ88" s="81"/>
      <c r="OLR88" s="81"/>
      <c r="OLS88" s="81"/>
      <c r="OLT88" s="81"/>
      <c r="OLU88" s="81"/>
      <c r="OLV88" s="81"/>
      <c r="OLW88" s="81"/>
      <c r="OLX88" s="81"/>
      <c r="OLY88" s="81"/>
      <c r="OLZ88" s="81"/>
      <c r="OMA88" s="81"/>
      <c r="OMB88" s="81"/>
      <c r="OMC88" s="81"/>
      <c r="OMD88" s="81"/>
      <c r="OME88" s="81"/>
      <c r="OMF88" s="81"/>
      <c r="OMG88" s="81"/>
      <c r="OMH88" s="81"/>
      <c r="OMI88" s="81"/>
      <c r="OMJ88" s="81"/>
      <c r="OMK88" s="81"/>
      <c r="OML88" s="81"/>
      <c r="OMM88" s="81"/>
      <c r="OMN88" s="81"/>
      <c r="OMO88" s="81"/>
      <c r="OMP88" s="81"/>
      <c r="OMQ88" s="81"/>
      <c r="OMR88" s="81"/>
      <c r="OMS88" s="81"/>
      <c r="OMT88" s="81"/>
      <c r="OMU88" s="81"/>
      <c r="OMV88" s="81"/>
      <c r="OMW88" s="81"/>
      <c r="OMX88" s="81"/>
      <c r="OMY88" s="81"/>
      <c r="OMZ88" s="81"/>
      <c r="ONA88" s="81"/>
      <c r="ONB88" s="81"/>
      <c r="ONC88" s="81"/>
      <c r="OND88" s="81"/>
      <c r="ONE88" s="81"/>
      <c r="ONF88" s="81"/>
      <c r="ONG88" s="81"/>
      <c r="ONH88" s="81"/>
      <c r="ONI88" s="81"/>
      <c r="ONJ88" s="81"/>
      <c r="ONK88" s="81"/>
      <c r="ONL88" s="81"/>
      <c r="ONM88" s="81"/>
      <c r="ONN88" s="81"/>
      <c r="ONO88" s="81"/>
      <c r="ONP88" s="81"/>
      <c r="ONQ88" s="81"/>
      <c r="ONR88" s="81"/>
      <c r="ONS88" s="81"/>
      <c r="ONT88" s="81"/>
      <c r="ONU88" s="81"/>
      <c r="ONV88" s="81"/>
      <c r="ONW88" s="81"/>
      <c r="ONX88" s="81"/>
      <c r="ONY88" s="81"/>
      <c r="ONZ88" s="81"/>
      <c r="OOA88" s="81"/>
      <c r="OOB88" s="81"/>
      <c r="OOC88" s="81"/>
      <c r="OOD88" s="81"/>
      <c r="OOE88" s="81"/>
      <c r="OOF88" s="81"/>
      <c r="OOG88" s="81"/>
      <c r="OOH88" s="81"/>
      <c r="OOI88" s="81"/>
      <c r="OOJ88" s="81"/>
      <c r="OOK88" s="81"/>
      <c r="OOL88" s="81"/>
      <c r="OOM88" s="81"/>
      <c r="OON88" s="81"/>
      <c r="OOO88" s="81"/>
      <c r="OOP88" s="81"/>
      <c r="OOQ88" s="81"/>
      <c r="OOR88" s="81"/>
      <c r="OOS88" s="81"/>
      <c r="OOT88" s="81"/>
      <c r="OOU88" s="81"/>
      <c r="OOV88" s="81"/>
      <c r="OOW88" s="81"/>
      <c r="OOX88" s="81"/>
      <c r="OOY88" s="81"/>
      <c r="OOZ88" s="81"/>
      <c r="OPA88" s="81"/>
      <c r="OPB88" s="81"/>
      <c r="OPC88" s="81"/>
      <c r="OPD88" s="81"/>
      <c r="OPE88" s="81"/>
      <c r="OPF88" s="81"/>
      <c r="OPG88" s="81"/>
      <c r="OPH88" s="81"/>
      <c r="OPI88" s="81"/>
      <c r="OPJ88" s="81"/>
      <c r="OPK88" s="81"/>
      <c r="OPL88" s="81"/>
      <c r="OPM88" s="81"/>
      <c r="OPN88" s="81"/>
      <c r="OPO88" s="81"/>
      <c r="OPP88" s="81"/>
      <c r="OPQ88" s="81"/>
      <c r="OPR88" s="81"/>
      <c r="OPS88" s="81"/>
      <c r="OPT88" s="81"/>
      <c r="OPU88" s="81"/>
      <c r="OPV88" s="81"/>
      <c r="OPW88" s="81"/>
      <c r="OPX88" s="81"/>
      <c r="OPY88" s="81"/>
      <c r="OPZ88" s="81"/>
      <c r="OQA88" s="81"/>
      <c r="OQB88" s="81"/>
      <c r="OQC88" s="81"/>
      <c r="OQD88" s="81"/>
      <c r="OQE88" s="81"/>
      <c r="OQF88" s="81"/>
      <c r="OQG88" s="81"/>
      <c r="OQH88" s="81"/>
      <c r="OQI88" s="81"/>
      <c r="OQJ88" s="81"/>
      <c r="OQK88" s="81"/>
      <c r="OQL88" s="81"/>
      <c r="OQM88" s="81"/>
      <c r="OQN88" s="81"/>
      <c r="OQO88" s="81"/>
      <c r="OQP88" s="81"/>
      <c r="OQQ88" s="81"/>
      <c r="OQR88" s="81"/>
      <c r="OQS88" s="81"/>
      <c r="OQT88" s="81"/>
      <c r="OQU88" s="81"/>
      <c r="OQV88" s="81"/>
      <c r="OQW88" s="81"/>
      <c r="OQX88" s="81"/>
      <c r="OQY88" s="81"/>
      <c r="OQZ88" s="81"/>
      <c r="ORA88" s="81"/>
      <c r="ORB88" s="81"/>
      <c r="ORC88" s="81"/>
      <c r="ORD88" s="81"/>
      <c r="ORE88" s="81"/>
      <c r="ORF88" s="81"/>
      <c r="ORG88" s="81"/>
      <c r="ORH88" s="81"/>
      <c r="ORI88" s="81"/>
      <c r="ORJ88" s="81"/>
      <c r="ORK88" s="81"/>
      <c r="ORL88" s="81"/>
      <c r="ORM88" s="81"/>
      <c r="ORN88" s="81"/>
      <c r="ORO88" s="81"/>
      <c r="ORP88" s="81"/>
      <c r="ORQ88" s="81"/>
      <c r="ORR88" s="81"/>
      <c r="ORS88" s="81"/>
      <c r="ORT88" s="81"/>
      <c r="ORU88" s="81"/>
      <c r="ORV88" s="81"/>
      <c r="ORW88" s="81"/>
      <c r="ORX88" s="81"/>
      <c r="ORY88" s="81"/>
      <c r="ORZ88" s="81"/>
      <c r="OSA88" s="81"/>
      <c r="OSB88" s="81"/>
      <c r="OSC88" s="81"/>
      <c r="OSD88" s="81"/>
      <c r="OSE88" s="81"/>
      <c r="OSF88" s="81"/>
      <c r="OSG88" s="81"/>
      <c r="OSH88" s="81"/>
      <c r="OSI88" s="81"/>
      <c r="OSJ88" s="81"/>
      <c r="OSK88" s="81"/>
      <c r="OSL88" s="81"/>
      <c r="OSM88" s="81"/>
      <c r="OSN88" s="81"/>
      <c r="OSO88" s="81"/>
      <c r="OSP88" s="81"/>
      <c r="OSQ88" s="81"/>
      <c r="OSR88" s="81"/>
      <c r="OSS88" s="81"/>
      <c r="OST88" s="81"/>
      <c r="OSU88" s="81"/>
      <c r="OSV88" s="81"/>
      <c r="OSW88" s="81"/>
      <c r="OSX88" s="81"/>
      <c r="OSY88" s="81"/>
      <c r="OSZ88" s="81"/>
      <c r="OTA88" s="81"/>
      <c r="OTB88" s="81"/>
      <c r="OTC88" s="81"/>
      <c r="OTD88" s="81"/>
      <c r="OTE88" s="81"/>
      <c r="OTF88" s="81"/>
      <c r="OTG88" s="81"/>
      <c r="OTH88" s="81"/>
      <c r="OTI88" s="81"/>
      <c r="OTJ88" s="81"/>
      <c r="OTK88" s="81"/>
      <c r="OTL88" s="81"/>
      <c r="OTM88" s="81"/>
      <c r="OTN88" s="81"/>
      <c r="OTO88" s="81"/>
      <c r="OTP88" s="81"/>
      <c r="OTQ88" s="81"/>
      <c r="OTR88" s="81"/>
      <c r="OTS88" s="81"/>
      <c r="OTT88" s="81"/>
      <c r="OTU88" s="81"/>
      <c r="OTV88" s="81"/>
      <c r="OTW88" s="81"/>
      <c r="OTX88" s="81"/>
      <c r="OTY88" s="81"/>
      <c r="OTZ88" s="81"/>
      <c r="OUA88" s="81"/>
      <c r="OUB88" s="81"/>
      <c r="OUC88" s="81"/>
      <c r="OUD88" s="81"/>
      <c r="OUE88" s="81"/>
      <c r="OUF88" s="81"/>
      <c r="OUG88" s="81"/>
      <c r="OUH88" s="81"/>
      <c r="OUI88" s="81"/>
      <c r="OUJ88" s="81"/>
      <c r="OUK88" s="81"/>
      <c r="OUL88" s="81"/>
      <c r="OUM88" s="81"/>
      <c r="OUN88" s="81"/>
      <c r="OUO88" s="81"/>
      <c r="OUP88" s="81"/>
      <c r="OUQ88" s="81"/>
      <c r="OUR88" s="81"/>
      <c r="OUS88" s="81"/>
      <c r="OUT88" s="81"/>
      <c r="OUU88" s="81"/>
      <c r="OUV88" s="81"/>
      <c r="OUW88" s="81"/>
      <c r="OUX88" s="81"/>
      <c r="OUY88" s="81"/>
      <c r="OUZ88" s="81"/>
      <c r="OVA88" s="81"/>
      <c r="OVB88" s="81"/>
      <c r="OVC88" s="81"/>
      <c r="OVD88" s="81"/>
      <c r="OVE88" s="81"/>
      <c r="OVF88" s="81"/>
      <c r="OVG88" s="81"/>
      <c r="OVH88" s="81"/>
      <c r="OVI88" s="81"/>
      <c r="OVJ88" s="81"/>
      <c r="OVK88" s="81"/>
      <c r="OVL88" s="81"/>
      <c r="OVM88" s="81"/>
      <c r="OVN88" s="81"/>
      <c r="OVO88" s="81"/>
      <c r="OVP88" s="81"/>
      <c r="OVQ88" s="81"/>
      <c r="OVR88" s="81"/>
      <c r="OVS88" s="81"/>
      <c r="OVT88" s="81"/>
      <c r="OVU88" s="81"/>
      <c r="OVV88" s="81"/>
      <c r="OVW88" s="81"/>
      <c r="OVX88" s="81"/>
      <c r="OVY88" s="81"/>
      <c r="OVZ88" s="81"/>
      <c r="OWA88" s="81"/>
      <c r="OWB88" s="81"/>
      <c r="OWC88" s="81"/>
      <c r="OWD88" s="81"/>
      <c r="OWE88" s="81"/>
      <c r="OWF88" s="81"/>
      <c r="OWG88" s="81"/>
      <c r="OWH88" s="81"/>
      <c r="OWI88" s="81"/>
      <c r="OWJ88" s="81"/>
      <c r="OWK88" s="81"/>
      <c r="OWL88" s="81"/>
      <c r="OWM88" s="81"/>
      <c r="OWN88" s="81"/>
      <c r="OWO88" s="81"/>
      <c r="OWP88" s="81"/>
      <c r="OWQ88" s="81"/>
      <c r="OWR88" s="81"/>
      <c r="OWS88" s="81"/>
      <c r="OWT88" s="81"/>
      <c r="OWU88" s="81"/>
      <c r="OWV88" s="81"/>
      <c r="OWW88" s="81"/>
      <c r="OWX88" s="81"/>
      <c r="OWY88" s="81"/>
      <c r="OWZ88" s="81"/>
      <c r="OXA88" s="81"/>
      <c r="OXB88" s="81"/>
      <c r="OXC88" s="81"/>
      <c r="OXD88" s="81"/>
      <c r="OXE88" s="81"/>
      <c r="OXF88" s="81"/>
      <c r="OXG88" s="81"/>
      <c r="OXH88" s="81"/>
      <c r="OXI88" s="81"/>
      <c r="OXJ88" s="81"/>
      <c r="OXK88" s="81"/>
      <c r="OXL88" s="81"/>
      <c r="OXM88" s="81"/>
      <c r="OXN88" s="81"/>
      <c r="OXO88" s="81"/>
      <c r="OXP88" s="81"/>
      <c r="OXQ88" s="81"/>
      <c r="OXR88" s="81"/>
      <c r="OXS88" s="81"/>
      <c r="OXT88" s="81"/>
      <c r="OXU88" s="81"/>
      <c r="OXV88" s="81"/>
      <c r="OXW88" s="81"/>
      <c r="OXX88" s="81"/>
      <c r="OXY88" s="81"/>
      <c r="OXZ88" s="81"/>
      <c r="OYA88" s="81"/>
      <c r="OYB88" s="81"/>
      <c r="OYC88" s="81"/>
      <c r="OYD88" s="81"/>
      <c r="OYE88" s="81"/>
      <c r="OYF88" s="81"/>
      <c r="OYG88" s="81"/>
      <c r="OYH88" s="81"/>
      <c r="OYI88" s="81"/>
      <c r="OYJ88" s="81"/>
      <c r="OYK88" s="81"/>
      <c r="OYL88" s="81"/>
      <c r="OYM88" s="81"/>
      <c r="OYN88" s="81"/>
      <c r="OYO88" s="81"/>
      <c r="OYP88" s="81"/>
      <c r="OYQ88" s="81"/>
      <c r="OYR88" s="81"/>
      <c r="OYS88" s="81"/>
      <c r="OYT88" s="81"/>
      <c r="OYU88" s="81"/>
      <c r="OYV88" s="81"/>
      <c r="OYW88" s="81"/>
      <c r="OYX88" s="81"/>
      <c r="OYY88" s="81"/>
      <c r="OYZ88" s="81"/>
      <c r="OZA88" s="81"/>
      <c r="OZB88" s="81"/>
      <c r="OZC88" s="81"/>
      <c r="OZD88" s="81"/>
      <c r="OZE88" s="81"/>
      <c r="OZF88" s="81"/>
      <c r="OZG88" s="81"/>
      <c r="OZH88" s="81"/>
      <c r="OZI88" s="81"/>
      <c r="OZJ88" s="81"/>
      <c r="OZK88" s="81"/>
      <c r="OZL88" s="81"/>
      <c r="OZM88" s="81"/>
      <c r="OZN88" s="81"/>
      <c r="OZO88" s="81"/>
      <c r="OZP88" s="81"/>
      <c r="OZQ88" s="81"/>
      <c r="OZR88" s="81"/>
      <c r="OZS88" s="81"/>
      <c r="OZT88" s="81"/>
      <c r="OZU88" s="81"/>
      <c r="OZV88" s="81"/>
      <c r="OZW88" s="81"/>
      <c r="OZX88" s="81"/>
      <c r="OZY88" s="81"/>
      <c r="OZZ88" s="81"/>
      <c r="PAA88" s="81"/>
      <c r="PAB88" s="81"/>
      <c r="PAC88" s="81"/>
      <c r="PAD88" s="81"/>
      <c r="PAE88" s="81"/>
      <c r="PAF88" s="81"/>
      <c r="PAG88" s="81"/>
      <c r="PAH88" s="81"/>
      <c r="PAI88" s="81"/>
      <c r="PAJ88" s="81"/>
      <c r="PAK88" s="81"/>
      <c r="PAL88" s="81"/>
      <c r="PAM88" s="81"/>
      <c r="PAN88" s="81"/>
      <c r="PAO88" s="81"/>
      <c r="PAP88" s="81"/>
      <c r="PAQ88" s="81"/>
      <c r="PAR88" s="81"/>
      <c r="PAS88" s="81"/>
      <c r="PAT88" s="81"/>
      <c r="PAU88" s="81"/>
      <c r="PAV88" s="81"/>
      <c r="PAW88" s="81"/>
      <c r="PAX88" s="81"/>
      <c r="PAY88" s="81"/>
      <c r="PAZ88" s="81"/>
      <c r="PBA88" s="81"/>
      <c r="PBB88" s="81"/>
      <c r="PBC88" s="81"/>
      <c r="PBD88" s="81"/>
      <c r="PBE88" s="81"/>
      <c r="PBF88" s="81"/>
      <c r="PBG88" s="81"/>
      <c r="PBH88" s="81"/>
      <c r="PBI88" s="81"/>
      <c r="PBJ88" s="81"/>
      <c r="PBK88" s="81"/>
      <c r="PBL88" s="81"/>
      <c r="PBM88" s="81"/>
      <c r="PBN88" s="81"/>
      <c r="PBO88" s="81"/>
      <c r="PBP88" s="81"/>
      <c r="PBQ88" s="81"/>
      <c r="PBR88" s="81"/>
      <c r="PBS88" s="81"/>
      <c r="PBT88" s="81"/>
      <c r="PBU88" s="81"/>
      <c r="PBV88" s="81"/>
      <c r="PBW88" s="81"/>
      <c r="PBX88" s="81"/>
      <c r="PBY88" s="81"/>
      <c r="PBZ88" s="81"/>
      <c r="PCA88" s="81"/>
      <c r="PCB88" s="81"/>
      <c r="PCC88" s="81"/>
      <c r="PCD88" s="81"/>
      <c r="PCE88" s="81"/>
      <c r="PCF88" s="81"/>
      <c r="PCG88" s="81"/>
      <c r="PCH88" s="81"/>
      <c r="PCI88" s="81"/>
      <c r="PCJ88" s="81"/>
      <c r="PCK88" s="81"/>
      <c r="PCL88" s="81"/>
      <c r="PCM88" s="81"/>
      <c r="PCN88" s="81"/>
      <c r="PCO88" s="81"/>
      <c r="PCP88" s="81"/>
      <c r="PCQ88" s="81"/>
      <c r="PCR88" s="81"/>
      <c r="PCS88" s="81"/>
      <c r="PCT88" s="81"/>
      <c r="PCU88" s="81"/>
      <c r="PCV88" s="81"/>
      <c r="PCW88" s="81"/>
      <c r="PCX88" s="81"/>
      <c r="PCY88" s="81"/>
      <c r="PCZ88" s="81"/>
      <c r="PDA88" s="81"/>
      <c r="PDB88" s="81"/>
      <c r="PDC88" s="81"/>
      <c r="PDD88" s="81"/>
      <c r="PDE88" s="81"/>
      <c r="PDF88" s="81"/>
      <c r="PDG88" s="81"/>
      <c r="PDH88" s="81"/>
      <c r="PDI88" s="81"/>
      <c r="PDJ88" s="81"/>
      <c r="PDK88" s="81"/>
      <c r="PDL88" s="81"/>
      <c r="PDM88" s="81"/>
      <c r="PDN88" s="81"/>
      <c r="PDO88" s="81"/>
      <c r="PDP88" s="81"/>
      <c r="PDQ88" s="81"/>
      <c r="PDR88" s="81"/>
      <c r="PDS88" s="81"/>
      <c r="PDT88" s="81"/>
      <c r="PDU88" s="81"/>
      <c r="PDV88" s="81"/>
      <c r="PDW88" s="81"/>
      <c r="PDX88" s="81"/>
      <c r="PDY88" s="81"/>
      <c r="PDZ88" s="81"/>
      <c r="PEA88" s="81"/>
      <c r="PEB88" s="81"/>
      <c r="PEC88" s="81"/>
      <c r="PED88" s="81"/>
      <c r="PEE88" s="81"/>
      <c r="PEF88" s="81"/>
      <c r="PEG88" s="81"/>
      <c r="PEH88" s="81"/>
      <c r="PEI88" s="81"/>
      <c r="PEJ88" s="81"/>
      <c r="PEK88" s="81"/>
      <c r="PEL88" s="81"/>
      <c r="PEM88" s="81"/>
      <c r="PEN88" s="81"/>
      <c r="PEO88" s="81"/>
      <c r="PEP88" s="81"/>
      <c r="PEQ88" s="81"/>
      <c r="PER88" s="81"/>
      <c r="PES88" s="81"/>
      <c r="PET88" s="81"/>
      <c r="PEU88" s="81"/>
      <c r="PEV88" s="81"/>
      <c r="PEW88" s="81"/>
      <c r="PEX88" s="81"/>
      <c r="PEY88" s="81"/>
      <c r="PEZ88" s="81"/>
      <c r="PFA88" s="81"/>
      <c r="PFB88" s="81"/>
      <c r="PFC88" s="81"/>
      <c r="PFD88" s="81"/>
      <c r="PFE88" s="81"/>
      <c r="PFF88" s="81"/>
      <c r="PFG88" s="81"/>
      <c r="PFH88" s="81"/>
      <c r="PFI88" s="81"/>
      <c r="PFJ88" s="81"/>
      <c r="PFK88" s="81"/>
      <c r="PFL88" s="81"/>
      <c r="PFM88" s="81"/>
      <c r="PFN88" s="81"/>
      <c r="PFO88" s="81"/>
      <c r="PFP88" s="81"/>
      <c r="PFQ88" s="81"/>
      <c r="PFR88" s="81"/>
      <c r="PFS88" s="81"/>
      <c r="PFT88" s="81"/>
      <c r="PFU88" s="81"/>
      <c r="PFV88" s="81"/>
      <c r="PFW88" s="81"/>
      <c r="PFX88" s="81"/>
      <c r="PFY88" s="81"/>
      <c r="PFZ88" s="81"/>
      <c r="PGA88" s="81"/>
      <c r="PGB88" s="81"/>
      <c r="PGC88" s="81"/>
      <c r="PGD88" s="81"/>
      <c r="PGE88" s="81"/>
      <c r="PGF88" s="81"/>
      <c r="PGG88" s="81"/>
      <c r="PGH88" s="81"/>
      <c r="PGI88" s="81"/>
      <c r="PGJ88" s="81"/>
      <c r="PGK88" s="81"/>
      <c r="PGL88" s="81"/>
      <c r="PGM88" s="81"/>
      <c r="PGN88" s="81"/>
      <c r="PGO88" s="81"/>
      <c r="PGP88" s="81"/>
      <c r="PGQ88" s="81"/>
      <c r="PGR88" s="81"/>
      <c r="PGS88" s="81"/>
      <c r="PGT88" s="81"/>
      <c r="PGU88" s="81"/>
      <c r="PGV88" s="81"/>
      <c r="PGW88" s="81"/>
      <c r="PGX88" s="81"/>
      <c r="PGY88" s="81"/>
      <c r="PGZ88" s="81"/>
      <c r="PHA88" s="81"/>
      <c r="PHB88" s="81"/>
      <c r="PHC88" s="81"/>
      <c r="PHD88" s="81"/>
      <c r="PHE88" s="81"/>
      <c r="PHF88" s="81"/>
      <c r="PHG88" s="81"/>
      <c r="PHH88" s="81"/>
      <c r="PHI88" s="81"/>
      <c r="PHJ88" s="81"/>
      <c r="PHK88" s="81"/>
      <c r="PHL88" s="81"/>
      <c r="PHM88" s="81"/>
      <c r="PHN88" s="81"/>
      <c r="PHO88" s="81"/>
      <c r="PHP88" s="81"/>
      <c r="PHQ88" s="81"/>
      <c r="PHR88" s="81"/>
      <c r="PHS88" s="81"/>
      <c r="PHT88" s="81"/>
      <c r="PHU88" s="81"/>
      <c r="PHV88" s="81"/>
      <c r="PHW88" s="81"/>
      <c r="PHX88" s="81"/>
      <c r="PHY88" s="81"/>
      <c r="PHZ88" s="81"/>
      <c r="PIA88" s="81"/>
      <c r="PIB88" s="81"/>
      <c r="PIC88" s="81"/>
      <c r="PID88" s="81"/>
      <c r="PIE88" s="81"/>
      <c r="PIF88" s="81"/>
      <c r="PIG88" s="81"/>
      <c r="PIH88" s="81"/>
      <c r="PII88" s="81"/>
      <c r="PIJ88" s="81"/>
      <c r="PIK88" s="81"/>
      <c r="PIL88" s="81"/>
      <c r="PIM88" s="81"/>
      <c r="PIN88" s="81"/>
      <c r="PIO88" s="81"/>
      <c r="PIP88" s="81"/>
      <c r="PIQ88" s="81"/>
      <c r="PIR88" s="81"/>
      <c r="PIS88" s="81"/>
      <c r="PIT88" s="81"/>
      <c r="PIU88" s="81"/>
      <c r="PIV88" s="81"/>
      <c r="PIW88" s="81"/>
      <c r="PIX88" s="81"/>
      <c r="PIY88" s="81"/>
      <c r="PIZ88" s="81"/>
      <c r="PJA88" s="81"/>
      <c r="PJB88" s="81"/>
      <c r="PJC88" s="81"/>
      <c r="PJD88" s="81"/>
      <c r="PJE88" s="81"/>
      <c r="PJF88" s="81"/>
      <c r="PJG88" s="81"/>
      <c r="PJH88" s="81"/>
      <c r="PJI88" s="81"/>
      <c r="PJJ88" s="81"/>
      <c r="PJK88" s="81"/>
      <c r="PJL88" s="81"/>
      <c r="PJM88" s="81"/>
      <c r="PJN88" s="81"/>
      <c r="PJO88" s="81"/>
      <c r="PJP88" s="81"/>
      <c r="PJQ88" s="81"/>
      <c r="PJR88" s="81"/>
      <c r="PJS88" s="81"/>
      <c r="PJT88" s="81"/>
      <c r="PJU88" s="81"/>
      <c r="PJV88" s="81"/>
      <c r="PJW88" s="81"/>
      <c r="PJX88" s="81"/>
      <c r="PJY88" s="81"/>
      <c r="PJZ88" s="81"/>
      <c r="PKA88" s="81"/>
      <c r="PKB88" s="81"/>
      <c r="PKC88" s="81"/>
      <c r="PKD88" s="81"/>
      <c r="PKE88" s="81"/>
      <c r="PKF88" s="81"/>
      <c r="PKG88" s="81"/>
      <c r="PKH88" s="81"/>
      <c r="PKI88" s="81"/>
      <c r="PKJ88" s="81"/>
      <c r="PKK88" s="81"/>
      <c r="PKL88" s="81"/>
      <c r="PKM88" s="81"/>
      <c r="PKN88" s="81"/>
      <c r="PKO88" s="81"/>
      <c r="PKP88" s="81"/>
      <c r="PKQ88" s="81"/>
      <c r="PKR88" s="81"/>
      <c r="PKS88" s="81"/>
      <c r="PKT88" s="81"/>
      <c r="PKU88" s="81"/>
      <c r="PKV88" s="81"/>
      <c r="PKW88" s="81"/>
      <c r="PKX88" s="81"/>
      <c r="PKY88" s="81"/>
      <c r="PKZ88" s="81"/>
      <c r="PLA88" s="81"/>
      <c r="PLB88" s="81"/>
      <c r="PLC88" s="81"/>
      <c r="PLD88" s="81"/>
      <c r="PLE88" s="81"/>
      <c r="PLF88" s="81"/>
      <c r="PLG88" s="81"/>
      <c r="PLH88" s="81"/>
      <c r="PLI88" s="81"/>
      <c r="PLJ88" s="81"/>
      <c r="PLK88" s="81"/>
      <c r="PLL88" s="81"/>
      <c r="PLM88" s="81"/>
      <c r="PLN88" s="81"/>
      <c r="PLO88" s="81"/>
      <c r="PLP88" s="81"/>
      <c r="PLQ88" s="81"/>
      <c r="PLR88" s="81"/>
      <c r="PLS88" s="81"/>
      <c r="PLT88" s="81"/>
      <c r="PLU88" s="81"/>
      <c r="PLV88" s="81"/>
      <c r="PLW88" s="81"/>
      <c r="PLX88" s="81"/>
      <c r="PLY88" s="81"/>
      <c r="PLZ88" s="81"/>
      <c r="PMA88" s="81"/>
      <c r="PMB88" s="81"/>
      <c r="PMC88" s="81"/>
      <c r="PMD88" s="81"/>
      <c r="PME88" s="81"/>
      <c r="PMF88" s="81"/>
      <c r="PMG88" s="81"/>
      <c r="PMH88" s="81"/>
      <c r="PMI88" s="81"/>
      <c r="PMJ88" s="81"/>
      <c r="PMK88" s="81"/>
      <c r="PML88" s="81"/>
      <c r="PMM88" s="81"/>
      <c r="PMN88" s="81"/>
      <c r="PMO88" s="81"/>
      <c r="PMP88" s="81"/>
      <c r="PMQ88" s="81"/>
      <c r="PMR88" s="81"/>
      <c r="PMS88" s="81"/>
      <c r="PMT88" s="81"/>
      <c r="PMU88" s="81"/>
      <c r="PMV88" s="81"/>
      <c r="PMW88" s="81"/>
      <c r="PMX88" s="81"/>
      <c r="PMY88" s="81"/>
      <c r="PMZ88" s="81"/>
      <c r="PNA88" s="81"/>
      <c r="PNB88" s="81"/>
      <c r="PNC88" s="81"/>
      <c r="PND88" s="81"/>
      <c r="PNE88" s="81"/>
      <c r="PNF88" s="81"/>
      <c r="PNG88" s="81"/>
      <c r="PNH88" s="81"/>
      <c r="PNI88" s="81"/>
      <c r="PNJ88" s="81"/>
      <c r="PNK88" s="81"/>
      <c r="PNL88" s="81"/>
      <c r="PNM88" s="81"/>
      <c r="PNN88" s="81"/>
      <c r="PNO88" s="81"/>
      <c r="PNP88" s="81"/>
      <c r="PNQ88" s="81"/>
      <c r="PNR88" s="81"/>
      <c r="PNS88" s="81"/>
      <c r="PNT88" s="81"/>
      <c r="PNU88" s="81"/>
      <c r="PNV88" s="81"/>
      <c r="PNW88" s="81"/>
      <c r="PNX88" s="81"/>
      <c r="PNY88" s="81"/>
      <c r="PNZ88" s="81"/>
      <c r="POA88" s="81"/>
      <c r="POB88" s="81"/>
      <c r="POC88" s="81"/>
      <c r="POD88" s="81"/>
      <c r="POE88" s="81"/>
      <c r="POF88" s="81"/>
      <c r="POG88" s="81"/>
      <c r="POH88" s="81"/>
      <c r="POI88" s="81"/>
      <c r="POJ88" s="81"/>
      <c r="POK88" s="81"/>
      <c r="POL88" s="81"/>
      <c r="POM88" s="81"/>
      <c r="PON88" s="81"/>
      <c r="POO88" s="81"/>
      <c r="POP88" s="81"/>
      <c r="POQ88" s="81"/>
      <c r="POR88" s="81"/>
      <c r="POS88" s="81"/>
      <c r="POT88" s="81"/>
      <c r="POU88" s="81"/>
      <c r="POV88" s="81"/>
      <c r="POW88" s="81"/>
      <c r="POX88" s="81"/>
      <c r="POY88" s="81"/>
      <c r="POZ88" s="81"/>
      <c r="PPA88" s="81"/>
      <c r="PPB88" s="81"/>
      <c r="PPC88" s="81"/>
      <c r="PPD88" s="81"/>
      <c r="PPE88" s="81"/>
      <c r="PPF88" s="81"/>
      <c r="PPG88" s="81"/>
      <c r="PPH88" s="81"/>
      <c r="PPI88" s="81"/>
      <c r="PPJ88" s="81"/>
      <c r="PPK88" s="81"/>
      <c r="PPL88" s="81"/>
      <c r="PPM88" s="81"/>
      <c r="PPN88" s="81"/>
      <c r="PPO88" s="81"/>
      <c r="PPP88" s="81"/>
      <c r="PPQ88" s="81"/>
      <c r="PPR88" s="81"/>
      <c r="PPS88" s="81"/>
      <c r="PPT88" s="81"/>
      <c r="PPU88" s="81"/>
      <c r="PPV88" s="81"/>
      <c r="PPW88" s="81"/>
      <c r="PPX88" s="81"/>
      <c r="PPY88" s="81"/>
      <c r="PPZ88" s="81"/>
      <c r="PQA88" s="81"/>
      <c r="PQB88" s="81"/>
      <c r="PQC88" s="81"/>
      <c r="PQD88" s="81"/>
      <c r="PQE88" s="81"/>
      <c r="PQF88" s="81"/>
      <c r="PQG88" s="81"/>
      <c r="PQH88" s="81"/>
      <c r="PQI88" s="81"/>
      <c r="PQJ88" s="81"/>
      <c r="PQK88" s="81"/>
      <c r="PQL88" s="81"/>
      <c r="PQM88" s="81"/>
      <c r="PQN88" s="81"/>
      <c r="PQO88" s="81"/>
      <c r="PQP88" s="81"/>
      <c r="PQQ88" s="81"/>
      <c r="PQR88" s="81"/>
      <c r="PQS88" s="81"/>
      <c r="PQT88" s="81"/>
      <c r="PQU88" s="81"/>
      <c r="PQV88" s="81"/>
      <c r="PQW88" s="81"/>
      <c r="PQX88" s="81"/>
      <c r="PQY88" s="81"/>
      <c r="PQZ88" s="81"/>
      <c r="PRA88" s="81"/>
      <c r="PRB88" s="81"/>
      <c r="PRC88" s="81"/>
      <c r="PRD88" s="81"/>
      <c r="PRE88" s="81"/>
      <c r="PRF88" s="81"/>
      <c r="PRG88" s="81"/>
      <c r="PRH88" s="81"/>
      <c r="PRI88" s="81"/>
      <c r="PRJ88" s="81"/>
      <c r="PRK88" s="81"/>
      <c r="PRL88" s="81"/>
      <c r="PRM88" s="81"/>
      <c r="PRN88" s="81"/>
      <c r="PRO88" s="81"/>
      <c r="PRP88" s="81"/>
      <c r="PRQ88" s="81"/>
      <c r="PRR88" s="81"/>
      <c r="PRS88" s="81"/>
      <c r="PRT88" s="81"/>
      <c r="PRU88" s="81"/>
      <c r="PRV88" s="81"/>
      <c r="PRW88" s="81"/>
      <c r="PRX88" s="81"/>
      <c r="PRY88" s="81"/>
      <c r="PRZ88" s="81"/>
      <c r="PSA88" s="81"/>
      <c r="PSB88" s="81"/>
      <c r="PSC88" s="81"/>
      <c r="PSD88" s="81"/>
      <c r="PSE88" s="81"/>
      <c r="PSF88" s="81"/>
      <c r="PSG88" s="81"/>
      <c r="PSH88" s="81"/>
      <c r="PSI88" s="81"/>
      <c r="PSJ88" s="81"/>
      <c r="PSK88" s="81"/>
      <c r="PSL88" s="81"/>
      <c r="PSM88" s="81"/>
      <c r="PSN88" s="81"/>
      <c r="PSO88" s="81"/>
      <c r="PSP88" s="81"/>
      <c r="PSQ88" s="81"/>
      <c r="PSR88" s="81"/>
      <c r="PSS88" s="81"/>
      <c r="PST88" s="81"/>
      <c r="PSU88" s="81"/>
      <c r="PSV88" s="81"/>
      <c r="PSW88" s="81"/>
      <c r="PSX88" s="81"/>
      <c r="PSY88" s="81"/>
      <c r="PSZ88" s="81"/>
      <c r="PTA88" s="81"/>
      <c r="PTB88" s="81"/>
      <c r="PTC88" s="81"/>
      <c r="PTD88" s="81"/>
      <c r="PTE88" s="81"/>
      <c r="PTF88" s="81"/>
      <c r="PTG88" s="81"/>
      <c r="PTH88" s="81"/>
      <c r="PTI88" s="81"/>
      <c r="PTJ88" s="81"/>
      <c r="PTK88" s="81"/>
      <c r="PTL88" s="81"/>
      <c r="PTM88" s="81"/>
      <c r="PTN88" s="81"/>
      <c r="PTO88" s="81"/>
      <c r="PTP88" s="81"/>
      <c r="PTQ88" s="81"/>
      <c r="PTR88" s="81"/>
      <c r="PTS88" s="81"/>
      <c r="PTT88" s="81"/>
      <c r="PTU88" s="81"/>
      <c r="PTV88" s="81"/>
      <c r="PTW88" s="81"/>
      <c r="PTX88" s="81"/>
      <c r="PTY88" s="81"/>
      <c r="PTZ88" s="81"/>
      <c r="PUA88" s="81"/>
      <c r="PUB88" s="81"/>
      <c r="PUC88" s="81"/>
      <c r="PUD88" s="81"/>
      <c r="PUE88" s="81"/>
      <c r="PUF88" s="81"/>
      <c r="PUG88" s="81"/>
      <c r="PUH88" s="81"/>
      <c r="PUI88" s="81"/>
      <c r="PUJ88" s="81"/>
      <c r="PUK88" s="81"/>
      <c r="PUL88" s="81"/>
      <c r="PUM88" s="81"/>
      <c r="PUN88" s="81"/>
      <c r="PUO88" s="81"/>
      <c r="PUP88" s="81"/>
      <c r="PUQ88" s="81"/>
      <c r="PUR88" s="81"/>
      <c r="PUS88" s="81"/>
      <c r="PUT88" s="81"/>
      <c r="PUU88" s="81"/>
      <c r="PUV88" s="81"/>
      <c r="PUW88" s="81"/>
      <c r="PUX88" s="81"/>
      <c r="PUY88" s="81"/>
      <c r="PUZ88" s="81"/>
      <c r="PVA88" s="81"/>
      <c r="PVB88" s="81"/>
      <c r="PVC88" s="81"/>
      <c r="PVD88" s="81"/>
      <c r="PVE88" s="81"/>
      <c r="PVF88" s="81"/>
      <c r="PVG88" s="81"/>
      <c r="PVH88" s="81"/>
      <c r="PVI88" s="81"/>
      <c r="PVJ88" s="81"/>
      <c r="PVK88" s="81"/>
      <c r="PVL88" s="81"/>
      <c r="PVM88" s="81"/>
      <c r="PVN88" s="81"/>
      <c r="PVO88" s="81"/>
      <c r="PVP88" s="81"/>
      <c r="PVQ88" s="81"/>
      <c r="PVR88" s="81"/>
      <c r="PVS88" s="81"/>
      <c r="PVT88" s="81"/>
      <c r="PVU88" s="81"/>
      <c r="PVV88" s="81"/>
      <c r="PVW88" s="81"/>
      <c r="PVX88" s="81"/>
      <c r="PVY88" s="81"/>
      <c r="PVZ88" s="81"/>
      <c r="PWA88" s="81"/>
      <c r="PWB88" s="81"/>
      <c r="PWC88" s="81"/>
      <c r="PWD88" s="81"/>
      <c r="PWE88" s="81"/>
      <c r="PWF88" s="81"/>
      <c r="PWG88" s="81"/>
      <c r="PWH88" s="81"/>
      <c r="PWI88" s="81"/>
      <c r="PWJ88" s="81"/>
      <c r="PWK88" s="81"/>
      <c r="PWL88" s="81"/>
      <c r="PWM88" s="81"/>
      <c r="PWN88" s="81"/>
      <c r="PWO88" s="81"/>
      <c r="PWP88" s="81"/>
      <c r="PWQ88" s="81"/>
      <c r="PWR88" s="81"/>
      <c r="PWS88" s="81"/>
      <c r="PWT88" s="81"/>
      <c r="PWU88" s="81"/>
      <c r="PWV88" s="81"/>
      <c r="PWW88" s="81"/>
      <c r="PWX88" s="81"/>
      <c r="PWY88" s="81"/>
      <c r="PWZ88" s="81"/>
      <c r="PXA88" s="81"/>
      <c r="PXB88" s="81"/>
      <c r="PXC88" s="81"/>
      <c r="PXD88" s="81"/>
      <c r="PXE88" s="81"/>
      <c r="PXF88" s="81"/>
      <c r="PXG88" s="81"/>
      <c r="PXH88" s="81"/>
      <c r="PXI88" s="81"/>
      <c r="PXJ88" s="81"/>
      <c r="PXK88" s="81"/>
      <c r="PXL88" s="81"/>
      <c r="PXM88" s="81"/>
      <c r="PXN88" s="81"/>
      <c r="PXO88" s="81"/>
      <c r="PXP88" s="81"/>
      <c r="PXQ88" s="81"/>
      <c r="PXR88" s="81"/>
      <c r="PXS88" s="81"/>
      <c r="PXT88" s="81"/>
      <c r="PXU88" s="81"/>
      <c r="PXV88" s="81"/>
      <c r="PXW88" s="81"/>
      <c r="PXX88" s="81"/>
      <c r="PXY88" s="81"/>
      <c r="PXZ88" s="81"/>
      <c r="PYA88" s="81"/>
      <c r="PYB88" s="81"/>
      <c r="PYC88" s="81"/>
      <c r="PYD88" s="81"/>
      <c r="PYE88" s="81"/>
      <c r="PYF88" s="81"/>
      <c r="PYG88" s="81"/>
      <c r="PYH88" s="81"/>
      <c r="PYI88" s="81"/>
      <c r="PYJ88" s="81"/>
      <c r="PYK88" s="81"/>
      <c r="PYL88" s="81"/>
      <c r="PYM88" s="81"/>
      <c r="PYN88" s="81"/>
      <c r="PYO88" s="81"/>
      <c r="PYP88" s="81"/>
      <c r="PYQ88" s="81"/>
      <c r="PYR88" s="81"/>
      <c r="PYS88" s="81"/>
      <c r="PYT88" s="81"/>
      <c r="PYU88" s="81"/>
      <c r="PYV88" s="81"/>
      <c r="PYW88" s="81"/>
      <c r="PYX88" s="81"/>
      <c r="PYY88" s="81"/>
      <c r="PYZ88" s="81"/>
      <c r="PZA88" s="81"/>
      <c r="PZB88" s="81"/>
      <c r="PZC88" s="81"/>
      <c r="PZD88" s="81"/>
      <c r="PZE88" s="81"/>
      <c r="PZF88" s="81"/>
      <c r="PZG88" s="81"/>
      <c r="PZH88" s="81"/>
      <c r="PZI88" s="81"/>
      <c r="PZJ88" s="81"/>
      <c r="PZK88" s="81"/>
      <c r="PZL88" s="81"/>
      <c r="PZM88" s="81"/>
      <c r="PZN88" s="81"/>
      <c r="PZO88" s="81"/>
      <c r="PZP88" s="81"/>
      <c r="PZQ88" s="81"/>
      <c r="PZR88" s="81"/>
      <c r="PZS88" s="81"/>
      <c r="PZT88" s="81"/>
      <c r="PZU88" s="81"/>
      <c r="PZV88" s="81"/>
      <c r="PZW88" s="81"/>
      <c r="PZX88" s="81"/>
      <c r="PZY88" s="81"/>
      <c r="PZZ88" s="81"/>
      <c r="QAA88" s="81"/>
      <c r="QAB88" s="81"/>
      <c r="QAC88" s="81"/>
      <c r="QAD88" s="81"/>
      <c r="QAE88" s="81"/>
      <c r="QAF88" s="81"/>
      <c r="QAG88" s="81"/>
      <c r="QAH88" s="81"/>
      <c r="QAI88" s="81"/>
      <c r="QAJ88" s="81"/>
      <c r="QAK88" s="81"/>
      <c r="QAL88" s="81"/>
      <c r="QAM88" s="81"/>
      <c r="QAN88" s="81"/>
      <c r="QAO88" s="81"/>
      <c r="QAP88" s="81"/>
      <c r="QAQ88" s="81"/>
      <c r="QAR88" s="81"/>
      <c r="QAS88" s="81"/>
      <c r="QAT88" s="81"/>
      <c r="QAU88" s="81"/>
      <c r="QAV88" s="81"/>
      <c r="QAW88" s="81"/>
      <c r="QAX88" s="81"/>
      <c r="QAY88" s="81"/>
      <c r="QAZ88" s="81"/>
      <c r="QBA88" s="81"/>
      <c r="QBB88" s="81"/>
      <c r="QBC88" s="81"/>
      <c r="QBD88" s="81"/>
      <c r="QBE88" s="81"/>
      <c r="QBF88" s="81"/>
      <c r="QBG88" s="81"/>
      <c r="QBH88" s="81"/>
      <c r="QBI88" s="81"/>
      <c r="QBJ88" s="81"/>
      <c r="QBK88" s="81"/>
      <c r="QBL88" s="81"/>
      <c r="QBM88" s="81"/>
      <c r="QBN88" s="81"/>
      <c r="QBO88" s="81"/>
      <c r="QBP88" s="81"/>
      <c r="QBQ88" s="81"/>
      <c r="QBR88" s="81"/>
      <c r="QBS88" s="81"/>
      <c r="QBT88" s="81"/>
      <c r="QBU88" s="81"/>
      <c r="QBV88" s="81"/>
      <c r="QBW88" s="81"/>
      <c r="QBX88" s="81"/>
      <c r="QBY88" s="81"/>
      <c r="QBZ88" s="81"/>
      <c r="QCA88" s="81"/>
      <c r="QCB88" s="81"/>
      <c r="QCC88" s="81"/>
      <c r="QCD88" s="81"/>
      <c r="QCE88" s="81"/>
      <c r="QCF88" s="81"/>
      <c r="QCG88" s="81"/>
      <c r="QCH88" s="81"/>
      <c r="QCI88" s="81"/>
      <c r="QCJ88" s="81"/>
      <c r="QCK88" s="81"/>
      <c r="QCL88" s="81"/>
      <c r="QCM88" s="81"/>
      <c r="QCN88" s="81"/>
      <c r="QCO88" s="81"/>
      <c r="QCP88" s="81"/>
      <c r="QCQ88" s="81"/>
      <c r="QCR88" s="81"/>
      <c r="QCS88" s="81"/>
      <c r="QCT88" s="81"/>
      <c r="QCU88" s="81"/>
      <c r="QCV88" s="81"/>
      <c r="QCW88" s="81"/>
      <c r="QCX88" s="81"/>
      <c r="QCY88" s="81"/>
      <c r="QCZ88" s="81"/>
      <c r="QDA88" s="81"/>
      <c r="QDB88" s="81"/>
      <c r="QDC88" s="81"/>
      <c r="QDD88" s="81"/>
      <c r="QDE88" s="81"/>
      <c r="QDF88" s="81"/>
      <c r="QDG88" s="81"/>
      <c r="QDH88" s="81"/>
      <c r="QDI88" s="81"/>
      <c r="QDJ88" s="81"/>
      <c r="QDK88" s="81"/>
      <c r="QDL88" s="81"/>
      <c r="QDM88" s="81"/>
      <c r="QDN88" s="81"/>
      <c r="QDO88" s="81"/>
      <c r="QDP88" s="81"/>
      <c r="QDQ88" s="81"/>
      <c r="QDR88" s="81"/>
      <c r="QDS88" s="81"/>
      <c r="QDT88" s="81"/>
      <c r="QDU88" s="81"/>
      <c r="QDV88" s="81"/>
      <c r="QDW88" s="81"/>
      <c r="QDX88" s="81"/>
      <c r="QDY88" s="81"/>
      <c r="QDZ88" s="81"/>
      <c r="QEA88" s="81"/>
      <c r="QEB88" s="81"/>
      <c r="QEC88" s="81"/>
      <c r="QED88" s="81"/>
      <c r="QEE88" s="81"/>
      <c r="QEF88" s="81"/>
      <c r="QEG88" s="81"/>
      <c r="QEH88" s="81"/>
      <c r="QEI88" s="81"/>
      <c r="QEJ88" s="81"/>
      <c r="QEK88" s="81"/>
      <c r="QEL88" s="81"/>
      <c r="QEM88" s="81"/>
      <c r="QEN88" s="81"/>
      <c r="QEO88" s="81"/>
      <c r="QEP88" s="81"/>
      <c r="QEQ88" s="81"/>
      <c r="QER88" s="81"/>
      <c r="QES88" s="81"/>
      <c r="QET88" s="81"/>
      <c r="QEU88" s="81"/>
      <c r="QEV88" s="81"/>
      <c r="QEW88" s="81"/>
      <c r="QEX88" s="81"/>
      <c r="QEY88" s="81"/>
      <c r="QEZ88" s="81"/>
      <c r="QFA88" s="81"/>
      <c r="QFB88" s="81"/>
      <c r="QFC88" s="81"/>
      <c r="QFD88" s="81"/>
      <c r="QFE88" s="81"/>
      <c r="QFF88" s="81"/>
      <c r="QFG88" s="81"/>
      <c r="QFH88" s="81"/>
      <c r="QFI88" s="81"/>
      <c r="QFJ88" s="81"/>
      <c r="QFK88" s="81"/>
      <c r="QFL88" s="81"/>
      <c r="QFM88" s="81"/>
      <c r="QFN88" s="81"/>
      <c r="QFO88" s="81"/>
      <c r="QFP88" s="81"/>
      <c r="QFQ88" s="81"/>
      <c r="QFR88" s="81"/>
      <c r="QFS88" s="81"/>
      <c r="QFT88" s="81"/>
      <c r="QFU88" s="81"/>
      <c r="QFV88" s="81"/>
      <c r="QFW88" s="81"/>
      <c r="QFX88" s="81"/>
      <c r="QFY88" s="81"/>
      <c r="QFZ88" s="81"/>
      <c r="QGA88" s="81"/>
      <c r="QGB88" s="81"/>
      <c r="QGC88" s="81"/>
      <c r="QGD88" s="81"/>
      <c r="QGE88" s="81"/>
      <c r="QGF88" s="81"/>
      <c r="QGG88" s="81"/>
      <c r="QGH88" s="81"/>
      <c r="QGI88" s="81"/>
      <c r="QGJ88" s="81"/>
      <c r="QGK88" s="81"/>
      <c r="QGL88" s="81"/>
      <c r="QGM88" s="81"/>
      <c r="QGN88" s="81"/>
      <c r="QGO88" s="81"/>
      <c r="QGP88" s="81"/>
      <c r="QGQ88" s="81"/>
      <c r="QGR88" s="81"/>
      <c r="QGS88" s="81"/>
      <c r="QGT88" s="81"/>
      <c r="QGU88" s="81"/>
      <c r="QGV88" s="81"/>
      <c r="QGW88" s="81"/>
      <c r="QGX88" s="81"/>
      <c r="QGY88" s="81"/>
      <c r="QGZ88" s="81"/>
      <c r="QHA88" s="81"/>
      <c r="QHB88" s="81"/>
      <c r="QHC88" s="81"/>
      <c r="QHD88" s="81"/>
      <c r="QHE88" s="81"/>
      <c r="QHF88" s="81"/>
      <c r="QHG88" s="81"/>
      <c r="QHH88" s="81"/>
      <c r="QHI88" s="81"/>
      <c r="QHJ88" s="81"/>
      <c r="QHK88" s="81"/>
      <c r="QHL88" s="81"/>
      <c r="QHM88" s="81"/>
      <c r="QHN88" s="81"/>
      <c r="QHO88" s="81"/>
      <c r="QHP88" s="81"/>
      <c r="QHQ88" s="81"/>
      <c r="QHR88" s="81"/>
      <c r="QHS88" s="81"/>
      <c r="QHT88" s="81"/>
      <c r="QHU88" s="81"/>
      <c r="QHV88" s="81"/>
      <c r="QHW88" s="81"/>
      <c r="QHX88" s="81"/>
      <c r="QHY88" s="81"/>
      <c r="QHZ88" s="81"/>
      <c r="QIA88" s="81"/>
      <c r="QIB88" s="81"/>
      <c r="QIC88" s="81"/>
      <c r="QID88" s="81"/>
      <c r="QIE88" s="81"/>
      <c r="QIF88" s="81"/>
      <c r="QIG88" s="81"/>
      <c r="QIH88" s="81"/>
      <c r="QII88" s="81"/>
      <c r="QIJ88" s="81"/>
      <c r="QIK88" s="81"/>
      <c r="QIL88" s="81"/>
      <c r="QIM88" s="81"/>
      <c r="QIN88" s="81"/>
      <c r="QIO88" s="81"/>
      <c r="QIP88" s="81"/>
      <c r="QIQ88" s="81"/>
      <c r="QIR88" s="81"/>
      <c r="QIS88" s="81"/>
      <c r="QIT88" s="81"/>
      <c r="QIU88" s="81"/>
      <c r="QIV88" s="81"/>
      <c r="QIW88" s="81"/>
      <c r="QIX88" s="81"/>
      <c r="QIY88" s="81"/>
      <c r="QIZ88" s="81"/>
      <c r="QJA88" s="81"/>
      <c r="QJB88" s="81"/>
      <c r="QJC88" s="81"/>
      <c r="QJD88" s="81"/>
      <c r="QJE88" s="81"/>
      <c r="QJF88" s="81"/>
      <c r="QJG88" s="81"/>
      <c r="QJH88" s="81"/>
      <c r="QJI88" s="81"/>
      <c r="QJJ88" s="81"/>
      <c r="QJK88" s="81"/>
      <c r="QJL88" s="81"/>
      <c r="QJM88" s="81"/>
      <c r="QJN88" s="81"/>
      <c r="QJO88" s="81"/>
      <c r="QJP88" s="81"/>
      <c r="QJQ88" s="81"/>
      <c r="QJR88" s="81"/>
      <c r="QJS88" s="81"/>
      <c r="QJT88" s="81"/>
      <c r="QJU88" s="81"/>
      <c r="QJV88" s="81"/>
      <c r="QJW88" s="81"/>
      <c r="QJX88" s="81"/>
      <c r="QJY88" s="81"/>
      <c r="QJZ88" s="81"/>
      <c r="QKA88" s="81"/>
      <c r="QKB88" s="81"/>
      <c r="QKC88" s="81"/>
      <c r="QKD88" s="81"/>
      <c r="QKE88" s="81"/>
      <c r="QKF88" s="81"/>
      <c r="QKG88" s="81"/>
      <c r="QKH88" s="81"/>
      <c r="QKI88" s="81"/>
      <c r="QKJ88" s="81"/>
      <c r="QKK88" s="81"/>
      <c r="QKL88" s="81"/>
      <c r="QKM88" s="81"/>
      <c r="QKN88" s="81"/>
      <c r="QKO88" s="81"/>
      <c r="QKP88" s="81"/>
      <c r="QKQ88" s="81"/>
      <c r="QKR88" s="81"/>
      <c r="QKS88" s="81"/>
      <c r="QKT88" s="81"/>
      <c r="QKU88" s="81"/>
      <c r="QKV88" s="81"/>
      <c r="QKW88" s="81"/>
      <c r="QKX88" s="81"/>
      <c r="QKY88" s="81"/>
      <c r="QKZ88" s="81"/>
      <c r="QLA88" s="81"/>
      <c r="QLB88" s="81"/>
      <c r="QLC88" s="81"/>
      <c r="QLD88" s="81"/>
      <c r="QLE88" s="81"/>
      <c r="QLF88" s="81"/>
      <c r="QLG88" s="81"/>
      <c r="QLH88" s="81"/>
      <c r="QLI88" s="81"/>
      <c r="QLJ88" s="81"/>
      <c r="QLK88" s="81"/>
      <c r="QLL88" s="81"/>
      <c r="QLM88" s="81"/>
      <c r="QLN88" s="81"/>
      <c r="QLO88" s="81"/>
      <c r="QLP88" s="81"/>
      <c r="QLQ88" s="81"/>
      <c r="QLR88" s="81"/>
      <c r="QLS88" s="81"/>
      <c r="QLT88" s="81"/>
      <c r="QLU88" s="81"/>
      <c r="QLV88" s="81"/>
      <c r="QLW88" s="81"/>
      <c r="QLX88" s="81"/>
      <c r="QLY88" s="81"/>
      <c r="QLZ88" s="81"/>
      <c r="QMA88" s="81"/>
      <c r="QMB88" s="81"/>
      <c r="QMC88" s="81"/>
      <c r="QMD88" s="81"/>
      <c r="QME88" s="81"/>
      <c r="QMF88" s="81"/>
      <c r="QMG88" s="81"/>
      <c r="QMH88" s="81"/>
      <c r="QMI88" s="81"/>
      <c r="QMJ88" s="81"/>
      <c r="QMK88" s="81"/>
      <c r="QML88" s="81"/>
      <c r="QMM88" s="81"/>
      <c r="QMN88" s="81"/>
      <c r="QMO88" s="81"/>
      <c r="QMP88" s="81"/>
      <c r="QMQ88" s="81"/>
      <c r="QMR88" s="81"/>
      <c r="QMS88" s="81"/>
      <c r="QMT88" s="81"/>
      <c r="QMU88" s="81"/>
      <c r="QMV88" s="81"/>
      <c r="QMW88" s="81"/>
      <c r="QMX88" s="81"/>
      <c r="QMY88" s="81"/>
      <c r="QMZ88" s="81"/>
      <c r="QNA88" s="81"/>
      <c r="QNB88" s="81"/>
      <c r="QNC88" s="81"/>
      <c r="QND88" s="81"/>
      <c r="QNE88" s="81"/>
      <c r="QNF88" s="81"/>
      <c r="QNG88" s="81"/>
      <c r="QNH88" s="81"/>
      <c r="QNI88" s="81"/>
      <c r="QNJ88" s="81"/>
      <c r="QNK88" s="81"/>
      <c r="QNL88" s="81"/>
      <c r="QNM88" s="81"/>
      <c r="QNN88" s="81"/>
      <c r="QNO88" s="81"/>
      <c r="QNP88" s="81"/>
      <c r="QNQ88" s="81"/>
      <c r="QNR88" s="81"/>
      <c r="QNS88" s="81"/>
      <c r="QNT88" s="81"/>
      <c r="QNU88" s="81"/>
      <c r="QNV88" s="81"/>
      <c r="QNW88" s="81"/>
      <c r="QNX88" s="81"/>
      <c r="QNY88" s="81"/>
      <c r="QNZ88" s="81"/>
      <c r="QOA88" s="81"/>
      <c r="QOB88" s="81"/>
      <c r="QOC88" s="81"/>
      <c r="QOD88" s="81"/>
      <c r="QOE88" s="81"/>
      <c r="QOF88" s="81"/>
      <c r="QOG88" s="81"/>
      <c r="QOH88" s="81"/>
      <c r="QOI88" s="81"/>
      <c r="QOJ88" s="81"/>
      <c r="QOK88" s="81"/>
      <c r="QOL88" s="81"/>
      <c r="QOM88" s="81"/>
      <c r="QON88" s="81"/>
      <c r="QOO88" s="81"/>
      <c r="QOP88" s="81"/>
      <c r="QOQ88" s="81"/>
      <c r="QOR88" s="81"/>
      <c r="QOS88" s="81"/>
      <c r="QOT88" s="81"/>
      <c r="QOU88" s="81"/>
      <c r="QOV88" s="81"/>
      <c r="QOW88" s="81"/>
      <c r="QOX88" s="81"/>
      <c r="QOY88" s="81"/>
      <c r="QOZ88" s="81"/>
      <c r="QPA88" s="81"/>
      <c r="QPB88" s="81"/>
      <c r="QPC88" s="81"/>
      <c r="QPD88" s="81"/>
      <c r="QPE88" s="81"/>
      <c r="QPF88" s="81"/>
      <c r="QPG88" s="81"/>
      <c r="QPH88" s="81"/>
      <c r="QPI88" s="81"/>
      <c r="QPJ88" s="81"/>
      <c r="QPK88" s="81"/>
      <c r="QPL88" s="81"/>
      <c r="QPM88" s="81"/>
      <c r="QPN88" s="81"/>
      <c r="QPO88" s="81"/>
      <c r="QPP88" s="81"/>
      <c r="QPQ88" s="81"/>
      <c r="QPR88" s="81"/>
      <c r="QPS88" s="81"/>
      <c r="QPT88" s="81"/>
      <c r="QPU88" s="81"/>
      <c r="QPV88" s="81"/>
      <c r="QPW88" s="81"/>
      <c r="QPX88" s="81"/>
      <c r="QPY88" s="81"/>
      <c r="QPZ88" s="81"/>
      <c r="QQA88" s="81"/>
      <c r="QQB88" s="81"/>
      <c r="QQC88" s="81"/>
      <c r="QQD88" s="81"/>
      <c r="QQE88" s="81"/>
      <c r="QQF88" s="81"/>
      <c r="QQG88" s="81"/>
      <c r="QQH88" s="81"/>
      <c r="QQI88" s="81"/>
      <c r="QQJ88" s="81"/>
      <c r="QQK88" s="81"/>
      <c r="QQL88" s="81"/>
      <c r="QQM88" s="81"/>
      <c r="QQN88" s="81"/>
      <c r="QQO88" s="81"/>
      <c r="QQP88" s="81"/>
      <c r="QQQ88" s="81"/>
      <c r="QQR88" s="81"/>
      <c r="QQS88" s="81"/>
      <c r="QQT88" s="81"/>
      <c r="QQU88" s="81"/>
      <c r="QQV88" s="81"/>
      <c r="QQW88" s="81"/>
      <c r="QQX88" s="81"/>
      <c r="QQY88" s="81"/>
      <c r="QQZ88" s="81"/>
      <c r="QRA88" s="81"/>
      <c r="QRB88" s="81"/>
      <c r="QRC88" s="81"/>
      <c r="QRD88" s="81"/>
      <c r="QRE88" s="81"/>
      <c r="QRF88" s="81"/>
      <c r="QRG88" s="81"/>
      <c r="QRH88" s="81"/>
      <c r="QRI88" s="81"/>
      <c r="QRJ88" s="81"/>
      <c r="QRK88" s="81"/>
      <c r="QRL88" s="81"/>
      <c r="QRM88" s="81"/>
      <c r="QRN88" s="81"/>
      <c r="QRO88" s="81"/>
      <c r="QRP88" s="81"/>
      <c r="QRQ88" s="81"/>
      <c r="QRR88" s="81"/>
      <c r="QRS88" s="81"/>
      <c r="QRT88" s="81"/>
      <c r="QRU88" s="81"/>
      <c r="QRV88" s="81"/>
      <c r="QRW88" s="81"/>
      <c r="QRX88" s="81"/>
      <c r="QRY88" s="81"/>
      <c r="QRZ88" s="81"/>
      <c r="QSA88" s="81"/>
      <c r="QSB88" s="81"/>
      <c r="QSC88" s="81"/>
      <c r="QSD88" s="81"/>
      <c r="QSE88" s="81"/>
      <c r="QSF88" s="81"/>
      <c r="QSG88" s="81"/>
      <c r="QSH88" s="81"/>
      <c r="QSI88" s="81"/>
      <c r="QSJ88" s="81"/>
      <c r="QSK88" s="81"/>
      <c r="QSL88" s="81"/>
      <c r="QSM88" s="81"/>
      <c r="QSN88" s="81"/>
      <c r="QSO88" s="81"/>
      <c r="QSP88" s="81"/>
      <c r="QSQ88" s="81"/>
      <c r="QSR88" s="81"/>
      <c r="QSS88" s="81"/>
      <c r="QST88" s="81"/>
      <c r="QSU88" s="81"/>
      <c r="QSV88" s="81"/>
      <c r="QSW88" s="81"/>
      <c r="QSX88" s="81"/>
      <c r="QSY88" s="81"/>
      <c r="QSZ88" s="81"/>
      <c r="QTA88" s="81"/>
      <c r="QTB88" s="81"/>
      <c r="QTC88" s="81"/>
      <c r="QTD88" s="81"/>
      <c r="QTE88" s="81"/>
      <c r="QTF88" s="81"/>
      <c r="QTG88" s="81"/>
      <c r="QTH88" s="81"/>
      <c r="QTI88" s="81"/>
      <c r="QTJ88" s="81"/>
      <c r="QTK88" s="81"/>
      <c r="QTL88" s="81"/>
      <c r="QTM88" s="81"/>
      <c r="QTN88" s="81"/>
      <c r="QTO88" s="81"/>
      <c r="QTP88" s="81"/>
      <c r="QTQ88" s="81"/>
      <c r="QTR88" s="81"/>
      <c r="QTS88" s="81"/>
      <c r="QTT88" s="81"/>
      <c r="QTU88" s="81"/>
      <c r="QTV88" s="81"/>
      <c r="QTW88" s="81"/>
      <c r="QTX88" s="81"/>
      <c r="QTY88" s="81"/>
      <c r="QTZ88" s="81"/>
      <c r="QUA88" s="81"/>
      <c r="QUB88" s="81"/>
      <c r="QUC88" s="81"/>
      <c r="QUD88" s="81"/>
      <c r="QUE88" s="81"/>
      <c r="QUF88" s="81"/>
      <c r="QUG88" s="81"/>
      <c r="QUH88" s="81"/>
      <c r="QUI88" s="81"/>
      <c r="QUJ88" s="81"/>
      <c r="QUK88" s="81"/>
      <c r="QUL88" s="81"/>
      <c r="QUM88" s="81"/>
      <c r="QUN88" s="81"/>
      <c r="QUO88" s="81"/>
      <c r="QUP88" s="81"/>
      <c r="QUQ88" s="81"/>
      <c r="QUR88" s="81"/>
      <c r="QUS88" s="81"/>
      <c r="QUT88" s="81"/>
      <c r="QUU88" s="81"/>
      <c r="QUV88" s="81"/>
      <c r="QUW88" s="81"/>
      <c r="QUX88" s="81"/>
      <c r="QUY88" s="81"/>
      <c r="QUZ88" s="81"/>
      <c r="QVA88" s="81"/>
      <c r="QVB88" s="81"/>
      <c r="QVC88" s="81"/>
      <c r="QVD88" s="81"/>
      <c r="QVE88" s="81"/>
      <c r="QVF88" s="81"/>
      <c r="QVG88" s="81"/>
      <c r="QVH88" s="81"/>
      <c r="QVI88" s="81"/>
      <c r="QVJ88" s="81"/>
      <c r="QVK88" s="81"/>
      <c r="QVL88" s="81"/>
      <c r="QVM88" s="81"/>
      <c r="QVN88" s="81"/>
      <c r="QVO88" s="81"/>
      <c r="QVP88" s="81"/>
      <c r="QVQ88" s="81"/>
      <c r="QVR88" s="81"/>
      <c r="QVS88" s="81"/>
      <c r="QVT88" s="81"/>
      <c r="QVU88" s="81"/>
      <c r="QVV88" s="81"/>
      <c r="QVW88" s="81"/>
      <c r="QVX88" s="81"/>
      <c r="QVY88" s="81"/>
      <c r="QVZ88" s="81"/>
      <c r="QWA88" s="81"/>
      <c r="QWB88" s="81"/>
      <c r="QWC88" s="81"/>
      <c r="QWD88" s="81"/>
      <c r="QWE88" s="81"/>
      <c r="QWF88" s="81"/>
      <c r="QWG88" s="81"/>
      <c r="QWH88" s="81"/>
      <c r="QWI88" s="81"/>
      <c r="QWJ88" s="81"/>
      <c r="QWK88" s="81"/>
      <c r="QWL88" s="81"/>
      <c r="QWM88" s="81"/>
      <c r="QWN88" s="81"/>
      <c r="QWO88" s="81"/>
      <c r="QWP88" s="81"/>
      <c r="QWQ88" s="81"/>
      <c r="QWR88" s="81"/>
      <c r="QWS88" s="81"/>
      <c r="QWT88" s="81"/>
      <c r="QWU88" s="81"/>
      <c r="QWV88" s="81"/>
      <c r="QWW88" s="81"/>
      <c r="QWX88" s="81"/>
      <c r="QWY88" s="81"/>
      <c r="QWZ88" s="81"/>
      <c r="QXA88" s="81"/>
      <c r="QXB88" s="81"/>
      <c r="QXC88" s="81"/>
      <c r="QXD88" s="81"/>
      <c r="QXE88" s="81"/>
      <c r="QXF88" s="81"/>
      <c r="QXG88" s="81"/>
      <c r="QXH88" s="81"/>
      <c r="QXI88" s="81"/>
      <c r="QXJ88" s="81"/>
      <c r="QXK88" s="81"/>
      <c r="QXL88" s="81"/>
      <c r="QXM88" s="81"/>
      <c r="QXN88" s="81"/>
      <c r="QXO88" s="81"/>
      <c r="QXP88" s="81"/>
      <c r="QXQ88" s="81"/>
      <c r="QXR88" s="81"/>
      <c r="QXS88" s="81"/>
      <c r="QXT88" s="81"/>
      <c r="QXU88" s="81"/>
      <c r="QXV88" s="81"/>
      <c r="QXW88" s="81"/>
      <c r="QXX88" s="81"/>
      <c r="QXY88" s="81"/>
      <c r="QXZ88" s="81"/>
      <c r="QYA88" s="81"/>
      <c r="QYB88" s="81"/>
      <c r="QYC88" s="81"/>
      <c r="QYD88" s="81"/>
      <c r="QYE88" s="81"/>
      <c r="QYF88" s="81"/>
      <c r="QYG88" s="81"/>
      <c r="QYH88" s="81"/>
      <c r="QYI88" s="81"/>
      <c r="QYJ88" s="81"/>
      <c r="QYK88" s="81"/>
      <c r="QYL88" s="81"/>
      <c r="QYM88" s="81"/>
      <c r="QYN88" s="81"/>
      <c r="QYO88" s="81"/>
      <c r="QYP88" s="81"/>
      <c r="QYQ88" s="81"/>
      <c r="QYR88" s="81"/>
      <c r="QYS88" s="81"/>
      <c r="QYT88" s="81"/>
      <c r="QYU88" s="81"/>
      <c r="QYV88" s="81"/>
      <c r="QYW88" s="81"/>
      <c r="QYX88" s="81"/>
      <c r="QYY88" s="81"/>
      <c r="QYZ88" s="81"/>
      <c r="QZA88" s="81"/>
      <c r="QZB88" s="81"/>
      <c r="QZC88" s="81"/>
      <c r="QZD88" s="81"/>
      <c r="QZE88" s="81"/>
      <c r="QZF88" s="81"/>
      <c r="QZG88" s="81"/>
      <c r="QZH88" s="81"/>
      <c r="QZI88" s="81"/>
      <c r="QZJ88" s="81"/>
      <c r="QZK88" s="81"/>
      <c r="QZL88" s="81"/>
      <c r="QZM88" s="81"/>
      <c r="QZN88" s="81"/>
      <c r="QZO88" s="81"/>
      <c r="QZP88" s="81"/>
      <c r="QZQ88" s="81"/>
      <c r="QZR88" s="81"/>
      <c r="QZS88" s="81"/>
      <c r="QZT88" s="81"/>
      <c r="QZU88" s="81"/>
      <c r="QZV88" s="81"/>
      <c r="QZW88" s="81"/>
      <c r="QZX88" s="81"/>
      <c r="QZY88" s="81"/>
      <c r="QZZ88" s="81"/>
      <c r="RAA88" s="81"/>
      <c r="RAB88" s="81"/>
      <c r="RAC88" s="81"/>
      <c r="RAD88" s="81"/>
      <c r="RAE88" s="81"/>
      <c r="RAF88" s="81"/>
      <c r="RAG88" s="81"/>
      <c r="RAH88" s="81"/>
      <c r="RAI88" s="81"/>
      <c r="RAJ88" s="81"/>
      <c r="RAK88" s="81"/>
      <c r="RAL88" s="81"/>
      <c r="RAM88" s="81"/>
      <c r="RAN88" s="81"/>
      <c r="RAO88" s="81"/>
      <c r="RAP88" s="81"/>
      <c r="RAQ88" s="81"/>
      <c r="RAR88" s="81"/>
      <c r="RAS88" s="81"/>
      <c r="RAT88" s="81"/>
      <c r="RAU88" s="81"/>
      <c r="RAV88" s="81"/>
      <c r="RAW88" s="81"/>
      <c r="RAX88" s="81"/>
      <c r="RAY88" s="81"/>
      <c r="RAZ88" s="81"/>
      <c r="RBA88" s="81"/>
      <c r="RBB88" s="81"/>
      <c r="RBC88" s="81"/>
      <c r="RBD88" s="81"/>
      <c r="RBE88" s="81"/>
      <c r="RBF88" s="81"/>
      <c r="RBG88" s="81"/>
      <c r="RBH88" s="81"/>
      <c r="RBI88" s="81"/>
      <c r="RBJ88" s="81"/>
      <c r="RBK88" s="81"/>
      <c r="RBL88" s="81"/>
      <c r="RBM88" s="81"/>
      <c r="RBN88" s="81"/>
      <c r="RBO88" s="81"/>
      <c r="RBP88" s="81"/>
      <c r="RBQ88" s="81"/>
      <c r="RBR88" s="81"/>
      <c r="RBS88" s="81"/>
      <c r="RBT88" s="81"/>
      <c r="RBU88" s="81"/>
      <c r="RBV88" s="81"/>
      <c r="RBW88" s="81"/>
      <c r="RBX88" s="81"/>
      <c r="RBY88" s="81"/>
      <c r="RBZ88" s="81"/>
      <c r="RCA88" s="81"/>
      <c r="RCB88" s="81"/>
      <c r="RCC88" s="81"/>
      <c r="RCD88" s="81"/>
      <c r="RCE88" s="81"/>
      <c r="RCF88" s="81"/>
      <c r="RCG88" s="81"/>
      <c r="RCH88" s="81"/>
      <c r="RCI88" s="81"/>
      <c r="RCJ88" s="81"/>
      <c r="RCK88" s="81"/>
      <c r="RCL88" s="81"/>
      <c r="RCM88" s="81"/>
      <c r="RCN88" s="81"/>
      <c r="RCO88" s="81"/>
      <c r="RCP88" s="81"/>
      <c r="RCQ88" s="81"/>
      <c r="RCR88" s="81"/>
      <c r="RCS88" s="81"/>
      <c r="RCT88" s="81"/>
      <c r="RCU88" s="81"/>
      <c r="RCV88" s="81"/>
      <c r="RCW88" s="81"/>
      <c r="RCX88" s="81"/>
      <c r="RCY88" s="81"/>
      <c r="RCZ88" s="81"/>
      <c r="RDA88" s="81"/>
      <c r="RDB88" s="81"/>
      <c r="RDC88" s="81"/>
      <c r="RDD88" s="81"/>
      <c r="RDE88" s="81"/>
      <c r="RDF88" s="81"/>
      <c r="RDG88" s="81"/>
      <c r="RDH88" s="81"/>
      <c r="RDI88" s="81"/>
      <c r="RDJ88" s="81"/>
      <c r="RDK88" s="81"/>
      <c r="RDL88" s="81"/>
      <c r="RDM88" s="81"/>
      <c r="RDN88" s="81"/>
      <c r="RDO88" s="81"/>
      <c r="RDP88" s="81"/>
      <c r="RDQ88" s="81"/>
      <c r="RDR88" s="81"/>
      <c r="RDS88" s="81"/>
      <c r="RDT88" s="81"/>
      <c r="RDU88" s="81"/>
      <c r="RDV88" s="81"/>
      <c r="RDW88" s="81"/>
      <c r="RDX88" s="81"/>
      <c r="RDY88" s="81"/>
      <c r="RDZ88" s="81"/>
      <c r="REA88" s="81"/>
      <c r="REB88" s="81"/>
      <c r="REC88" s="81"/>
      <c r="RED88" s="81"/>
      <c r="REE88" s="81"/>
      <c r="REF88" s="81"/>
      <c r="REG88" s="81"/>
      <c r="REH88" s="81"/>
      <c r="REI88" s="81"/>
      <c r="REJ88" s="81"/>
      <c r="REK88" s="81"/>
      <c r="REL88" s="81"/>
      <c r="REM88" s="81"/>
      <c r="REN88" s="81"/>
      <c r="REO88" s="81"/>
      <c r="REP88" s="81"/>
      <c r="REQ88" s="81"/>
      <c r="RER88" s="81"/>
      <c r="RES88" s="81"/>
      <c r="RET88" s="81"/>
      <c r="REU88" s="81"/>
      <c r="REV88" s="81"/>
      <c r="REW88" s="81"/>
      <c r="REX88" s="81"/>
      <c r="REY88" s="81"/>
      <c r="REZ88" s="81"/>
      <c r="RFA88" s="81"/>
      <c r="RFB88" s="81"/>
      <c r="RFC88" s="81"/>
      <c r="RFD88" s="81"/>
      <c r="RFE88" s="81"/>
      <c r="RFF88" s="81"/>
      <c r="RFG88" s="81"/>
      <c r="RFH88" s="81"/>
      <c r="RFI88" s="81"/>
      <c r="RFJ88" s="81"/>
      <c r="RFK88" s="81"/>
      <c r="RFL88" s="81"/>
      <c r="RFM88" s="81"/>
      <c r="RFN88" s="81"/>
      <c r="RFO88" s="81"/>
      <c r="RFP88" s="81"/>
      <c r="RFQ88" s="81"/>
      <c r="RFR88" s="81"/>
      <c r="RFS88" s="81"/>
      <c r="RFT88" s="81"/>
      <c r="RFU88" s="81"/>
      <c r="RFV88" s="81"/>
      <c r="RFW88" s="81"/>
      <c r="RFX88" s="81"/>
      <c r="RFY88" s="81"/>
      <c r="RFZ88" s="81"/>
      <c r="RGA88" s="81"/>
      <c r="RGB88" s="81"/>
      <c r="RGC88" s="81"/>
      <c r="RGD88" s="81"/>
      <c r="RGE88" s="81"/>
      <c r="RGF88" s="81"/>
      <c r="RGG88" s="81"/>
      <c r="RGH88" s="81"/>
      <c r="RGI88" s="81"/>
      <c r="RGJ88" s="81"/>
      <c r="RGK88" s="81"/>
      <c r="RGL88" s="81"/>
      <c r="RGM88" s="81"/>
      <c r="RGN88" s="81"/>
      <c r="RGO88" s="81"/>
      <c r="RGP88" s="81"/>
      <c r="RGQ88" s="81"/>
      <c r="RGR88" s="81"/>
      <c r="RGS88" s="81"/>
      <c r="RGT88" s="81"/>
      <c r="RGU88" s="81"/>
      <c r="RGV88" s="81"/>
      <c r="RGW88" s="81"/>
      <c r="RGX88" s="81"/>
      <c r="RGY88" s="81"/>
      <c r="RGZ88" s="81"/>
      <c r="RHA88" s="81"/>
      <c r="RHB88" s="81"/>
      <c r="RHC88" s="81"/>
      <c r="RHD88" s="81"/>
      <c r="RHE88" s="81"/>
      <c r="RHF88" s="81"/>
      <c r="RHG88" s="81"/>
      <c r="RHH88" s="81"/>
      <c r="RHI88" s="81"/>
      <c r="RHJ88" s="81"/>
      <c r="RHK88" s="81"/>
      <c r="RHL88" s="81"/>
      <c r="RHM88" s="81"/>
      <c r="RHN88" s="81"/>
      <c r="RHO88" s="81"/>
      <c r="RHP88" s="81"/>
      <c r="RHQ88" s="81"/>
      <c r="RHR88" s="81"/>
      <c r="RHS88" s="81"/>
      <c r="RHT88" s="81"/>
      <c r="RHU88" s="81"/>
      <c r="RHV88" s="81"/>
      <c r="RHW88" s="81"/>
      <c r="RHX88" s="81"/>
      <c r="RHY88" s="81"/>
      <c r="RHZ88" s="81"/>
      <c r="RIA88" s="81"/>
      <c r="RIB88" s="81"/>
      <c r="RIC88" s="81"/>
      <c r="RID88" s="81"/>
      <c r="RIE88" s="81"/>
      <c r="RIF88" s="81"/>
      <c r="RIG88" s="81"/>
      <c r="RIH88" s="81"/>
      <c r="RII88" s="81"/>
      <c r="RIJ88" s="81"/>
      <c r="RIK88" s="81"/>
      <c r="RIL88" s="81"/>
      <c r="RIM88" s="81"/>
      <c r="RIN88" s="81"/>
      <c r="RIO88" s="81"/>
      <c r="RIP88" s="81"/>
      <c r="RIQ88" s="81"/>
      <c r="RIR88" s="81"/>
      <c r="RIS88" s="81"/>
      <c r="RIT88" s="81"/>
      <c r="RIU88" s="81"/>
      <c r="RIV88" s="81"/>
      <c r="RIW88" s="81"/>
      <c r="RIX88" s="81"/>
      <c r="RIY88" s="81"/>
      <c r="RIZ88" s="81"/>
      <c r="RJA88" s="81"/>
      <c r="RJB88" s="81"/>
      <c r="RJC88" s="81"/>
      <c r="RJD88" s="81"/>
      <c r="RJE88" s="81"/>
      <c r="RJF88" s="81"/>
      <c r="RJG88" s="81"/>
      <c r="RJH88" s="81"/>
      <c r="RJI88" s="81"/>
      <c r="RJJ88" s="81"/>
      <c r="RJK88" s="81"/>
      <c r="RJL88" s="81"/>
      <c r="RJM88" s="81"/>
      <c r="RJN88" s="81"/>
      <c r="RJO88" s="81"/>
      <c r="RJP88" s="81"/>
      <c r="RJQ88" s="81"/>
      <c r="RJR88" s="81"/>
      <c r="RJS88" s="81"/>
      <c r="RJT88" s="81"/>
      <c r="RJU88" s="81"/>
      <c r="RJV88" s="81"/>
      <c r="RJW88" s="81"/>
      <c r="RJX88" s="81"/>
      <c r="RJY88" s="81"/>
      <c r="RJZ88" s="81"/>
      <c r="RKA88" s="81"/>
      <c r="RKB88" s="81"/>
      <c r="RKC88" s="81"/>
      <c r="RKD88" s="81"/>
      <c r="RKE88" s="81"/>
      <c r="RKF88" s="81"/>
      <c r="RKG88" s="81"/>
      <c r="RKH88" s="81"/>
      <c r="RKI88" s="81"/>
      <c r="RKJ88" s="81"/>
      <c r="RKK88" s="81"/>
      <c r="RKL88" s="81"/>
      <c r="RKM88" s="81"/>
      <c r="RKN88" s="81"/>
      <c r="RKO88" s="81"/>
      <c r="RKP88" s="81"/>
      <c r="RKQ88" s="81"/>
      <c r="RKR88" s="81"/>
      <c r="RKS88" s="81"/>
      <c r="RKT88" s="81"/>
      <c r="RKU88" s="81"/>
      <c r="RKV88" s="81"/>
      <c r="RKW88" s="81"/>
      <c r="RKX88" s="81"/>
      <c r="RKY88" s="81"/>
      <c r="RKZ88" s="81"/>
      <c r="RLA88" s="81"/>
      <c r="RLB88" s="81"/>
      <c r="RLC88" s="81"/>
      <c r="RLD88" s="81"/>
      <c r="RLE88" s="81"/>
      <c r="RLF88" s="81"/>
      <c r="RLG88" s="81"/>
      <c r="RLH88" s="81"/>
      <c r="RLI88" s="81"/>
      <c r="RLJ88" s="81"/>
      <c r="RLK88" s="81"/>
      <c r="RLL88" s="81"/>
      <c r="RLM88" s="81"/>
      <c r="RLN88" s="81"/>
      <c r="RLO88" s="81"/>
      <c r="RLP88" s="81"/>
      <c r="RLQ88" s="81"/>
      <c r="RLR88" s="81"/>
      <c r="RLS88" s="81"/>
      <c r="RLT88" s="81"/>
      <c r="RLU88" s="81"/>
      <c r="RLV88" s="81"/>
      <c r="RLW88" s="81"/>
      <c r="RLX88" s="81"/>
      <c r="RLY88" s="81"/>
      <c r="RLZ88" s="81"/>
      <c r="RMA88" s="81"/>
      <c r="RMB88" s="81"/>
      <c r="RMC88" s="81"/>
      <c r="RMD88" s="81"/>
      <c r="RME88" s="81"/>
      <c r="RMF88" s="81"/>
      <c r="RMG88" s="81"/>
      <c r="RMH88" s="81"/>
      <c r="RMI88" s="81"/>
      <c r="RMJ88" s="81"/>
      <c r="RMK88" s="81"/>
      <c r="RML88" s="81"/>
      <c r="RMM88" s="81"/>
      <c r="RMN88" s="81"/>
      <c r="RMO88" s="81"/>
      <c r="RMP88" s="81"/>
      <c r="RMQ88" s="81"/>
      <c r="RMR88" s="81"/>
      <c r="RMS88" s="81"/>
      <c r="RMT88" s="81"/>
      <c r="RMU88" s="81"/>
      <c r="RMV88" s="81"/>
      <c r="RMW88" s="81"/>
      <c r="RMX88" s="81"/>
      <c r="RMY88" s="81"/>
      <c r="RMZ88" s="81"/>
      <c r="RNA88" s="81"/>
      <c r="RNB88" s="81"/>
      <c r="RNC88" s="81"/>
      <c r="RND88" s="81"/>
      <c r="RNE88" s="81"/>
      <c r="RNF88" s="81"/>
      <c r="RNG88" s="81"/>
      <c r="RNH88" s="81"/>
      <c r="RNI88" s="81"/>
      <c r="RNJ88" s="81"/>
      <c r="RNK88" s="81"/>
      <c r="RNL88" s="81"/>
      <c r="RNM88" s="81"/>
      <c r="RNN88" s="81"/>
      <c r="RNO88" s="81"/>
      <c r="RNP88" s="81"/>
      <c r="RNQ88" s="81"/>
      <c r="RNR88" s="81"/>
      <c r="RNS88" s="81"/>
      <c r="RNT88" s="81"/>
      <c r="RNU88" s="81"/>
      <c r="RNV88" s="81"/>
      <c r="RNW88" s="81"/>
      <c r="RNX88" s="81"/>
      <c r="RNY88" s="81"/>
      <c r="RNZ88" s="81"/>
      <c r="ROA88" s="81"/>
      <c r="ROB88" s="81"/>
      <c r="ROC88" s="81"/>
      <c r="ROD88" s="81"/>
      <c r="ROE88" s="81"/>
      <c r="ROF88" s="81"/>
      <c r="ROG88" s="81"/>
      <c r="ROH88" s="81"/>
      <c r="ROI88" s="81"/>
      <c r="ROJ88" s="81"/>
      <c r="ROK88" s="81"/>
      <c r="ROL88" s="81"/>
      <c r="ROM88" s="81"/>
      <c r="RON88" s="81"/>
      <c r="ROO88" s="81"/>
      <c r="ROP88" s="81"/>
      <c r="ROQ88" s="81"/>
      <c r="ROR88" s="81"/>
      <c r="ROS88" s="81"/>
      <c r="ROT88" s="81"/>
      <c r="ROU88" s="81"/>
      <c r="ROV88" s="81"/>
      <c r="ROW88" s="81"/>
      <c r="ROX88" s="81"/>
      <c r="ROY88" s="81"/>
      <c r="ROZ88" s="81"/>
      <c r="RPA88" s="81"/>
      <c r="RPB88" s="81"/>
      <c r="RPC88" s="81"/>
      <c r="RPD88" s="81"/>
      <c r="RPE88" s="81"/>
      <c r="RPF88" s="81"/>
      <c r="RPG88" s="81"/>
      <c r="RPH88" s="81"/>
      <c r="RPI88" s="81"/>
      <c r="RPJ88" s="81"/>
      <c r="RPK88" s="81"/>
      <c r="RPL88" s="81"/>
      <c r="RPM88" s="81"/>
      <c r="RPN88" s="81"/>
      <c r="RPO88" s="81"/>
      <c r="RPP88" s="81"/>
      <c r="RPQ88" s="81"/>
      <c r="RPR88" s="81"/>
      <c r="RPS88" s="81"/>
      <c r="RPT88" s="81"/>
      <c r="RPU88" s="81"/>
      <c r="RPV88" s="81"/>
      <c r="RPW88" s="81"/>
      <c r="RPX88" s="81"/>
      <c r="RPY88" s="81"/>
      <c r="RPZ88" s="81"/>
      <c r="RQA88" s="81"/>
      <c r="RQB88" s="81"/>
      <c r="RQC88" s="81"/>
      <c r="RQD88" s="81"/>
      <c r="RQE88" s="81"/>
      <c r="RQF88" s="81"/>
      <c r="RQG88" s="81"/>
      <c r="RQH88" s="81"/>
      <c r="RQI88" s="81"/>
      <c r="RQJ88" s="81"/>
      <c r="RQK88" s="81"/>
      <c r="RQL88" s="81"/>
      <c r="RQM88" s="81"/>
      <c r="RQN88" s="81"/>
      <c r="RQO88" s="81"/>
      <c r="RQP88" s="81"/>
      <c r="RQQ88" s="81"/>
      <c r="RQR88" s="81"/>
      <c r="RQS88" s="81"/>
      <c r="RQT88" s="81"/>
      <c r="RQU88" s="81"/>
      <c r="RQV88" s="81"/>
      <c r="RQW88" s="81"/>
      <c r="RQX88" s="81"/>
      <c r="RQY88" s="81"/>
      <c r="RQZ88" s="81"/>
      <c r="RRA88" s="81"/>
      <c r="RRB88" s="81"/>
      <c r="RRC88" s="81"/>
      <c r="RRD88" s="81"/>
      <c r="RRE88" s="81"/>
      <c r="RRF88" s="81"/>
      <c r="RRG88" s="81"/>
      <c r="RRH88" s="81"/>
      <c r="RRI88" s="81"/>
      <c r="RRJ88" s="81"/>
      <c r="RRK88" s="81"/>
      <c r="RRL88" s="81"/>
      <c r="RRM88" s="81"/>
      <c r="RRN88" s="81"/>
      <c r="RRO88" s="81"/>
      <c r="RRP88" s="81"/>
      <c r="RRQ88" s="81"/>
      <c r="RRR88" s="81"/>
      <c r="RRS88" s="81"/>
      <c r="RRT88" s="81"/>
      <c r="RRU88" s="81"/>
      <c r="RRV88" s="81"/>
      <c r="RRW88" s="81"/>
      <c r="RRX88" s="81"/>
      <c r="RRY88" s="81"/>
      <c r="RRZ88" s="81"/>
      <c r="RSA88" s="81"/>
      <c r="RSB88" s="81"/>
      <c r="RSC88" s="81"/>
      <c r="RSD88" s="81"/>
      <c r="RSE88" s="81"/>
      <c r="RSF88" s="81"/>
      <c r="RSG88" s="81"/>
      <c r="RSH88" s="81"/>
      <c r="RSI88" s="81"/>
      <c r="RSJ88" s="81"/>
      <c r="RSK88" s="81"/>
      <c r="RSL88" s="81"/>
      <c r="RSM88" s="81"/>
      <c r="RSN88" s="81"/>
      <c r="RSO88" s="81"/>
      <c r="RSP88" s="81"/>
      <c r="RSQ88" s="81"/>
      <c r="RSR88" s="81"/>
      <c r="RSS88" s="81"/>
      <c r="RST88" s="81"/>
      <c r="RSU88" s="81"/>
      <c r="RSV88" s="81"/>
      <c r="RSW88" s="81"/>
      <c r="RSX88" s="81"/>
      <c r="RSY88" s="81"/>
      <c r="RSZ88" s="81"/>
      <c r="RTA88" s="81"/>
      <c r="RTB88" s="81"/>
      <c r="RTC88" s="81"/>
      <c r="RTD88" s="81"/>
      <c r="RTE88" s="81"/>
      <c r="RTF88" s="81"/>
      <c r="RTG88" s="81"/>
      <c r="RTH88" s="81"/>
      <c r="RTI88" s="81"/>
      <c r="RTJ88" s="81"/>
      <c r="RTK88" s="81"/>
      <c r="RTL88" s="81"/>
      <c r="RTM88" s="81"/>
      <c r="RTN88" s="81"/>
      <c r="RTO88" s="81"/>
      <c r="RTP88" s="81"/>
      <c r="RTQ88" s="81"/>
      <c r="RTR88" s="81"/>
      <c r="RTS88" s="81"/>
      <c r="RTT88" s="81"/>
      <c r="RTU88" s="81"/>
      <c r="RTV88" s="81"/>
      <c r="RTW88" s="81"/>
      <c r="RTX88" s="81"/>
      <c r="RTY88" s="81"/>
      <c r="RTZ88" s="81"/>
      <c r="RUA88" s="81"/>
      <c r="RUB88" s="81"/>
      <c r="RUC88" s="81"/>
      <c r="RUD88" s="81"/>
      <c r="RUE88" s="81"/>
      <c r="RUF88" s="81"/>
      <c r="RUG88" s="81"/>
      <c r="RUH88" s="81"/>
      <c r="RUI88" s="81"/>
      <c r="RUJ88" s="81"/>
      <c r="RUK88" s="81"/>
      <c r="RUL88" s="81"/>
      <c r="RUM88" s="81"/>
      <c r="RUN88" s="81"/>
      <c r="RUO88" s="81"/>
      <c r="RUP88" s="81"/>
      <c r="RUQ88" s="81"/>
      <c r="RUR88" s="81"/>
      <c r="RUS88" s="81"/>
      <c r="RUT88" s="81"/>
      <c r="RUU88" s="81"/>
      <c r="RUV88" s="81"/>
      <c r="RUW88" s="81"/>
      <c r="RUX88" s="81"/>
      <c r="RUY88" s="81"/>
      <c r="RUZ88" s="81"/>
      <c r="RVA88" s="81"/>
      <c r="RVB88" s="81"/>
      <c r="RVC88" s="81"/>
      <c r="RVD88" s="81"/>
      <c r="RVE88" s="81"/>
      <c r="RVF88" s="81"/>
      <c r="RVG88" s="81"/>
      <c r="RVH88" s="81"/>
      <c r="RVI88" s="81"/>
      <c r="RVJ88" s="81"/>
      <c r="RVK88" s="81"/>
      <c r="RVL88" s="81"/>
      <c r="RVM88" s="81"/>
      <c r="RVN88" s="81"/>
      <c r="RVO88" s="81"/>
      <c r="RVP88" s="81"/>
      <c r="RVQ88" s="81"/>
      <c r="RVR88" s="81"/>
      <c r="RVS88" s="81"/>
      <c r="RVT88" s="81"/>
      <c r="RVU88" s="81"/>
      <c r="RVV88" s="81"/>
      <c r="RVW88" s="81"/>
      <c r="RVX88" s="81"/>
      <c r="RVY88" s="81"/>
      <c r="RVZ88" s="81"/>
      <c r="RWA88" s="81"/>
      <c r="RWB88" s="81"/>
      <c r="RWC88" s="81"/>
      <c r="RWD88" s="81"/>
      <c r="RWE88" s="81"/>
      <c r="RWF88" s="81"/>
      <c r="RWG88" s="81"/>
      <c r="RWH88" s="81"/>
      <c r="RWI88" s="81"/>
      <c r="RWJ88" s="81"/>
      <c r="RWK88" s="81"/>
      <c r="RWL88" s="81"/>
      <c r="RWM88" s="81"/>
      <c r="RWN88" s="81"/>
      <c r="RWO88" s="81"/>
      <c r="RWP88" s="81"/>
      <c r="RWQ88" s="81"/>
      <c r="RWR88" s="81"/>
      <c r="RWS88" s="81"/>
      <c r="RWT88" s="81"/>
      <c r="RWU88" s="81"/>
      <c r="RWV88" s="81"/>
      <c r="RWW88" s="81"/>
      <c r="RWX88" s="81"/>
      <c r="RWY88" s="81"/>
      <c r="RWZ88" s="81"/>
      <c r="RXA88" s="81"/>
      <c r="RXB88" s="81"/>
      <c r="RXC88" s="81"/>
      <c r="RXD88" s="81"/>
      <c r="RXE88" s="81"/>
      <c r="RXF88" s="81"/>
      <c r="RXG88" s="81"/>
      <c r="RXH88" s="81"/>
      <c r="RXI88" s="81"/>
      <c r="RXJ88" s="81"/>
      <c r="RXK88" s="81"/>
      <c r="RXL88" s="81"/>
      <c r="RXM88" s="81"/>
      <c r="RXN88" s="81"/>
      <c r="RXO88" s="81"/>
      <c r="RXP88" s="81"/>
      <c r="RXQ88" s="81"/>
      <c r="RXR88" s="81"/>
      <c r="RXS88" s="81"/>
      <c r="RXT88" s="81"/>
      <c r="RXU88" s="81"/>
      <c r="RXV88" s="81"/>
      <c r="RXW88" s="81"/>
      <c r="RXX88" s="81"/>
      <c r="RXY88" s="81"/>
      <c r="RXZ88" s="81"/>
      <c r="RYA88" s="81"/>
      <c r="RYB88" s="81"/>
      <c r="RYC88" s="81"/>
      <c r="RYD88" s="81"/>
      <c r="RYE88" s="81"/>
      <c r="RYF88" s="81"/>
      <c r="RYG88" s="81"/>
      <c r="RYH88" s="81"/>
      <c r="RYI88" s="81"/>
      <c r="RYJ88" s="81"/>
      <c r="RYK88" s="81"/>
      <c r="RYL88" s="81"/>
      <c r="RYM88" s="81"/>
      <c r="RYN88" s="81"/>
      <c r="RYO88" s="81"/>
      <c r="RYP88" s="81"/>
      <c r="RYQ88" s="81"/>
      <c r="RYR88" s="81"/>
      <c r="RYS88" s="81"/>
      <c r="RYT88" s="81"/>
      <c r="RYU88" s="81"/>
      <c r="RYV88" s="81"/>
      <c r="RYW88" s="81"/>
      <c r="RYX88" s="81"/>
      <c r="RYY88" s="81"/>
      <c r="RYZ88" s="81"/>
      <c r="RZA88" s="81"/>
      <c r="RZB88" s="81"/>
      <c r="RZC88" s="81"/>
      <c r="RZD88" s="81"/>
      <c r="RZE88" s="81"/>
      <c r="RZF88" s="81"/>
      <c r="RZG88" s="81"/>
      <c r="RZH88" s="81"/>
      <c r="RZI88" s="81"/>
      <c r="RZJ88" s="81"/>
      <c r="RZK88" s="81"/>
      <c r="RZL88" s="81"/>
      <c r="RZM88" s="81"/>
      <c r="RZN88" s="81"/>
      <c r="RZO88" s="81"/>
      <c r="RZP88" s="81"/>
      <c r="RZQ88" s="81"/>
      <c r="RZR88" s="81"/>
      <c r="RZS88" s="81"/>
      <c r="RZT88" s="81"/>
      <c r="RZU88" s="81"/>
      <c r="RZV88" s="81"/>
      <c r="RZW88" s="81"/>
      <c r="RZX88" s="81"/>
      <c r="RZY88" s="81"/>
      <c r="RZZ88" s="81"/>
      <c r="SAA88" s="81"/>
      <c r="SAB88" s="81"/>
      <c r="SAC88" s="81"/>
      <c r="SAD88" s="81"/>
      <c r="SAE88" s="81"/>
      <c r="SAF88" s="81"/>
      <c r="SAG88" s="81"/>
      <c r="SAH88" s="81"/>
      <c r="SAI88" s="81"/>
      <c r="SAJ88" s="81"/>
      <c r="SAK88" s="81"/>
      <c r="SAL88" s="81"/>
      <c r="SAM88" s="81"/>
      <c r="SAN88" s="81"/>
      <c r="SAO88" s="81"/>
      <c r="SAP88" s="81"/>
      <c r="SAQ88" s="81"/>
      <c r="SAR88" s="81"/>
      <c r="SAS88" s="81"/>
      <c r="SAT88" s="81"/>
      <c r="SAU88" s="81"/>
      <c r="SAV88" s="81"/>
      <c r="SAW88" s="81"/>
      <c r="SAX88" s="81"/>
      <c r="SAY88" s="81"/>
      <c r="SAZ88" s="81"/>
      <c r="SBA88" s="81"/>
      <c r="SBB88" s="81"/>
      <c r="SBC88" s="81"/>
      <c r="SBD88" s="81"/>
      <c r="SBE88" s="81"/>
      <c r="SBF88" s="81"/>
      <c r="SBG88" s="81"/>
      <c r="SBH88" s="81"/>
      <c r="SBI88" s="81"/>
      <c r="SBJ88" s="81"/>
      <c r="SBK88" s="81"/>
      <c r="SBL88" s="81"/>
      <c r="SBM88" s="81"/>
      <c r="SBN88" s="81"/>
      <c r="SBO88" s="81"/>
      <c r="SBP88" s="81"/>
      <c r="SBQ88" s="81"/>
      <c r="SBR88" s="81"/>
      <c r="SBS88" s="81"/>
      <c r="SBT88" s="81"/>
      <c r="SBU88" s="81"/>
      <c r="SBV88" s="81"/>
      <c r="SBW88" s="81"/>
      <c r="SBX88" s="81"/>
      <c r="SBY88" s="81"/>
      <c r="SBZ88" s="81"/>
      <c r="SCA88" s="81"/>
      <c r="SCB88" s="81"/>
      <c r="SCC88" s="81"/>
      <c r="SCD88" s="81"/>
      <c r="SCE88" s="81"/>
      <c r="SCF88" s="81"/>
      <c r="SCG88" s="81"/>
      <c r="SCH88" s="81"/>
      <c r="SCI88" s="81"/>
      <c r="SCJ88" s="81"/>
      <c r="SCK88" s="81"/>
      <c r="SCL88" s="81"/>
      <c r="SCM88" s="81"/>
      <c r="SCN88" s="81"/>
      <c r="SCO88" s="81"/>
      <c r="SCP88" s="81"/>
      <c r="SCQ88" s="81"/>
      <c r="SCR88" s="81"/>
      <c r="SCS88" s="81"/>
      <c r="SCT88" s="81"/>
      <c r="SCU88" s="81"/>
      <c r="SCV88" s="81"/>
      <c r="SCW88" s="81"/>
      <c r="SCX88" s="81"/>
      <c r="SCY88" s="81"/>
      <c r="SCZ88" s="81"/>
      <c r="SDA88" s="81"/>
      <c r="SDB88" s="81"/>
      <c r="SDC88" s="81"/>
      <c r="SDD88" s="81"/>
      <c r="SDE88" s="81"/>
      <c r="SDF88" s="81"/>
      <c r="SDG88" s="81"/>
      <c r="SDH88" s="81"/>
      <c r="SDI88" s="81"/>
      <c r="SDJ88" s="81"/>
      <c r="SDK88" s="81"/>
      <c r="SDL88" s="81"/>
      <c r="SDM88" s="81"/>
      <c r="SDN88" s="81"/>
      <c r="SDO88" s="81"/>
      <c r="SDP88" s="81"/>
      <c r="SDQ88" s="81"/>
      <c r="SDR88" s="81"/>
      <c r="SDS88" s="81"/>
      <c r="SDT88" s="81"/>
      <c r="SDU88" s="81"/>
      <c r="SDV88" s="81"/>
      <c r="SDW88" s="81"/>
      <c r="SDX88" s="81"/>
      <c r="SDY88" s="81"/>
      <c r="SDZ88" s="81"/>
      <c r="SEA88" s="81"/>
      <c r="SEB88" s="81"/>
      <c r="SEC88" s="81"/>
      <c r="SED88" s="81"/>
      <c r="SEE88" s="81"/>
      <c r="SEF88" s="81"/>
      <c r="SEG88" s="81"/>
      <c r="SEH88" s="81"/>
      <c r="SEI88" s="81"/>
      <c r="SEJ88" s="81"/>
      <c r="SEK88" s="81"/>
      <c r="SEL88" s="81"/>
      <c r="SEM88" s="81"/>
      <c r="SEN88" s="81"/>
      <c r="SEO88" s="81"/>
      <c r="SEP88" s="81"/>
      <c r="SEQ88" s="81"/>
      <c r="SER88" s="81"/>
      <c r="SES88" s="81"/>
      <c r="SET88" s="81"/>
      <c r="SEU88" s="81"/>
      <c r="SEV88" s="81"/>
      <c r="SEW88" s="81"/>
      <c r="SEX88" s="81"/>
      <c r="SEY88" s="81"/>
      <c r="SEZ88" s="81"/>
      <c r="SFA88" s="81"/>
      <c r="SFB88" s="81"/>
      <c r="SFC88" s="81"/>
      <c r="SFD88" s="81"/>
      <c r="SFE88" s="81"/>
      <c r="SFF88" s="81"/>
      <c r="SFG88" s="81"/>
      <c r="SFH88" s="81"/>
      <c r="SFI88" s="81"/>
      <c r="SFJ88" s="81"/>
      <c r="SFK88" s="81"/>
      <c r="SFL88" s="81"/>
      <c r="SFM88" s="81"/>
      <c r="SFN88" s="81"/>
      <c r="SFO88" s="81"/>
      <c r="SFP88" s="81"/>
      <c r="SFQ88" s="81"/>
      <c r="SFR88" s="81"/>
      <c r="SFS88" s="81"/>
      <c r="SFT88" s="81"/>
      <c r="SFU88" s="81"/>
      <c r="SFV88" s="81"/>
      <c r="SFW88" s="81"/>
      <c r="SFX88" s="81"/>
      <c r="SFY88" s="81"/>
      <c r="SFZ88" s="81"/>
      <c r="SGA88" s="81"/>
      <c r="SGB88" s="81"/>
      <c r="SGC88" s="81"/>
      <c r="SGD88" s="81"/>
      <c r="SGE88" s="81"/>
      <c r="SGF88" s="81"/>
      <c r="SGG88" s="81"/>
      <c r="SGH88" s="81"/>
      <c r="SGI88" s="81"/>
      <c r="SGJ88" s="81"/>
      <c r="SGK88" s="81"/>
      <c r="SGL88" s="81"/>
      <c r="SGM88" s="81"/>
      <c r="SGN88" s="81"/>
      <c r="SGO88" s="81"/>
      <c r="SGP88" s="81"/>
      <c r="SGQ88" s="81"/>
      <c r="SGR88" s="81"/>
      <c r="SGS88" s="81"/>
      <c r="SGT88" s="81"/>
      <c r="SGU88" s="81"/>
      <c r="SGV88" s="81"/>
      <c r="SGW88" s="81"/>
      <c r="SGX88" s="81"/>
      <c r="SGY88" s="81"/>
      <c r="SGZ88" s="81"/>
      <c r="SHA88" s="81"/>
      <c r="SHB88" s="81"/>
      <c r="SHC88" s="81"/>
      <c r="SHD88" s="81"/>
      <c r="SHE88" s="81"/>
      <c r="SHF88" s="81"/>
      <c r="SHG88" s="81"/>
      <c r="SHH88" s="81"/>
      <c r="SHI88" s="81"/>
      <c r="SHJ88" s="81"/>
      <c r="SHK88" s="81"/>
      <c r="SHL88" s="81"/>
      <c r="SHM88" s="81"/>
      <c r="SHN88" s="81"/>
      <c r="SHO88" s="81"/>
      <c r="SHP88" s="81"/>
      <c r="SHQ88" s="81"/>
      <c r="SHR88" s="81"/>
      <c r="SHS88" s="81"/>
      <c r="SHT88" s="81"/>
      <c r="SHU88" s="81"/>
      <c r="SHV88" s="81"/>
      <c r="SHW88" s="81"/>
      <c r="SHX88" s="81"/>
      <c r="SHY88" s="81"/>
      <c r="SHZ88" s="81"/>
      <c r="SIA88" s="81"/>
      <c r="SIB88" s="81"/>
      <c r="SIC88" s="81"/>
      <c r="SID88" s="81"/>
      <c r="SIE88" s="81"/>
      <c r="SIF88" s="81"/>
      <c r="SIG88" s="81"/>
      <c r="SIH88" s="81"/>
      <c r="SII88" s="81"/>
      <c r="SIJ88" s="81"/>
      <c r="SIK88" s="81"/>
      <c r="SIL88" s="81"/>
      <c r="SIM88" s="81"/>
      <c r="SIN88" s="81"/>
      <c r="SIO88" s="81"/>
      <c r="SIP88" s="81"/>
      <c r="SIQ88" s="81"/>
      <c r="SIR88" s="81"/>
      <c r="SIS88" s="81"/>
      <c r="SIT88" s="81"/>
      <c r="SIU88" s="81"/>
      <c r="SIV88" s="81"/>
      <c r="SIW88" s="81"/>
      <c r="SIX88" s="81"/>
      <c r="SIY88" s="81"/>
      <c r="SIZ88" s="81"/>
      <c r="SJA88" s="81"/>
      <c r="SJB88" s="81"/>
      <c r="SJC88" s="81"/>
      <c r="SJD88" s="81"/>
      <c r="SJE88" s="81"/>
      <c r="SJF88" s="81"/>
      <c r="SJG88" s="81"/>
      <c r="SJH88" s="81"/>
      <c r="SJI88" s="81"/>
      <c r="SJJ88" s="81"/>
      <c r="SJK88" s="81"/>
      <c r="SJL88" s="81"/>
      <c r="SJM88" s="81"/>
      <c r="SJN88" s="81"/>
      <c r="SJO88" s="81"/>
      <c r="SJP88" s="81"/>
      <c r="SJQ88" s="81"/>
      <c r="SJR88" s="81"/>
      <c r="SJS88" s="81"/>
      <c r="SJT88" s="81"/>
      <c r="SJU88" s="81"/>
      <c r="SJV88" s="81"/>
      <c r="SJW88" s="81"/>
      <c r="SJX88" s="81"/>
      <c r="SJY88" s="81"/>
      <c r="SJZ88" s="81"/>
      <c r="SKA88" s="81"/>
      <c r="SKB88" s="81"/>
      <c r="SKC88" s="81"/>
      <c r="SKD88" s="81"/>
      <c r="SKE88" s="81"/>
      <c r="SKF88" s="81"/>
      <c r="SKG88" s="81"/>
      <c r="SKH88" s="81"/>
      <c r="SKI88" s="81"/>
      <c r="SKJ88" s="81"/>
      <c r="SKK88" s="81"/>
      <c r="SKL88" s="81"/>
      <c r="SKM88" s="81"/>
      <c r="SKN88" s="81"/>
      <c r="SKO88" s="81"/>
      <c r="SKP88" s="81"/>
      <c r="SKQ88" s="81"/>
      <c r="SKR88" s="81"/>
      <c r="SKS88" s="81"/>
      <c r="SKT88" s="81"/>
      <c r="SKU88" s="81"/>
      <c r="SKV88" s="81"/>
      <c r="SKW88" s="81"/>
      <c r="SKX88" s="81"/>
      <c r="SKY88" s="81"/>
      <c r="SKZ88" s="81"/>
      <c r="SLA88" s="81"/>
      <c r="SLB88" s="81"/>
      <c r="SLC88" s="81"/>
      <c r="SLD88" s="81"/>
      <c r="SLE88" s="81"/>
      <c r="SLF88" s="81"/>
      <c r="SLG88" s="81"/>
      <c r="SLH88" s="81"/>
      <c r="SLI88" s="81"/>
      <c r="SLJ88" s="81"/>
      <c r="SLK88" s="81"/>
      <c r="SLL88" s="81"/>
      <c r="SLM88" s="81"/>
      <c r="SLN88" s="81"/>
      <c r="SLO88" s="81"/>
      <c r="SLP88" s="81"/>
      <c r="SLQ88" s="81"/>
      <c r="SLR88" s="81"/>
      <c r="SLS88" s="81"/>
      <c r="SLT88" s="81"/>
      <c r="SLU88" s="81"/>
      <c r="SLV88" s="81"/>
      <c r="SLW88" s="81"/>
      <c r="SLX88" s="81"/>
      <c r="SLY88" s="81"/>
      <c r="SLZ88" s="81"/>
      <c r="SMA88" s="81"/>
      <c r="SMB88" s="81"/>
      <c r="SMC88" s="81"/>
      <c r="SMD88" s="81"/>
      <c r="SME88" s="81"/>
      <c r="SMF88" s="81"/>
      <c r="SMG88" s="81"/>
      <c r="SMH88" s="81"/>
      <c r="SMI88" s="81"/>
      <c r="SMJ88" s="81"/>
      <c r="SMK88" s="81"/>
      <c r="SML88" s="81"/>
      <c r="SMM88" s="81"/>
      <c r="SMN88" s="81"/>
      <c r="SMO88" s="81"/>
      <c r="SMP88" s="81"/>
      <c r="SMQ88" s="81"/>
      <c r="SMR88" s="81"/>
      <c r="SMS88" s="81"/>
      <c r="SMT88" s="81"/>
      <c r="SMU88" s="81"/>
      <c r="SMV88" s="81"/>
      <c r="SMW88" s="81"/>
      <c r="SMX88" s="81"/>
      <c r="SMY88" s="81"/>
      <c r="SMZ88" s="81"/>
      <c r="SNA88" s="81"/>
      <c r="SNB88" s="81"/>
      <c r="SNC88" s="81"/>
      <c r="SND88" s="81"/>
      <c r="SNE88" s="81"/>
      <c r="SNF88" s="81"/>
      <c r="SNG88" s="81"/>
      <c r="SNH88" s="81"/>
      <c r="SNI88" s="81"/>
      <c r="SNJ88" s="81"/>
      <c r="SNK88" s="81"/>
      <c r="SNL88" s="81"/>
      <c r="SNM88" s="81"/>
      <c r="SNN88" s="81"/>
      <c r="SNO88" s="81"/>
      <c r="SNP88" s="81"/>
      <c r="SNQ88" s="81"/>
      <c r="SNR88" s="81"/>
      <c r="SNS88" s="81"/>
      <c r="SNT88" s="81"/>
      <c r="SNU88" s="81"/>
      <c r="SNV88" s="81"/>
      <c r="SNW88" s="81"/>
      <c r="SNX88" s="81"/>
      <c r="SNY88" s="81"/>
      <c r="SNZ88" s="81"/>
      <c r="SOA88" s="81"/>
      <c r="SOB88" s="81"/>
      <c r="SOC88" s="81"/>
      <c r="SOD88" s="81"/>
      <c r="SOE88" s="81"/>
      <c r="SOF88" s="81"/>
      <c r="SOG88" s="81"/>
      <c r="SOH88" s="81"/>
      <c r="SOI88" s="81"/>
      <c r="SOJ88" s="81"/>
      <c r="SOK88" s="81"/>
      <c r="SOL88" s="81"/>
      <c r="SOM88" s="81"/>
      <c r="SON88" s="81"/>
      <c r="SOO88" s="81"/>
      <c r="SOP88" s="81"/>
      <c r="SOQ88" s="81"/>
      <c r="SOR88" s="81"/>
      <c r="SOS88" s="81"/>
      <c r="SOT88" s="81"/>
      <c r="SOU88" s="81"/>
      <c r="SOV88" s="81"/>
      <c r="SOW88" s="81"/>
      <c r="SOX88" s="81"/>
      <c r="SOY88" s="81"/>
      <c r="SOZ88" s="81"/>
      <c r="SPA88" s="81"/>
      <c r="SPB88" s="81"/>
      <c r="SPC88" s="81"/>
      <c r="SPD88" s="81"/>
      <c r="SPE88" s="81"/>
      <c r="SPF88" s="81"/>
      <c r="SPG88" s="81"/>
      <c r="SPH88" s="81"/>
      <c r="SPI88" s="81"/>
      <c r="SPJ88" s="81"/>
      <c r="SPK88" s="81"/>
      <c r="SPL88" s="81"/>
      <c r="SPM88" s="81"/>
      <c r="SPN88" s="81"/>
      <c r="SPO88" s="81"/>
      <c r="SPP88" s="81"/>
      <c r="SPQ88" s="81"/>
      <c r="SPR88" s="81"/>
      <c r="SPS88" s="81"/>
      <c r="SPT88" s="81"/>
      <c r="SPU88" s="81"/>
      <c r="SPV88" s="81"/>
      <c r="SPW88" s="81"/>
      <c r="SPX88" s="81"/>
      <c r="SPY88" s="81"/>
      <c r="SPZ88" s="81"/>
      <c r="SQA88" s="81"/>
      <c r="SQB88" s="81"/>
      <c r="SQC88" s="81"/>
      <c r="SQD88" s="81"/>
      <c r="SQE88" s="81"/>
      <c r="SQF88" s="81"/>
      <c r="SQG88" s="81"/>
      <c r="SQH88" s="81"/>
      <c r="SQI88" s="81"/>
      <c r="SQJ88" s="81"/>
      <c r="SQK88" s="81"/>
      <c r="SQL88" s="81"/>
      <c r="SQM88" s="81"/>
      <c r="SQN88" s="81"/>
      <c r="SQO88" s="81"/>
      <c r="SQP88" s="81"/>
      <c r="SQQ88" s="81"/>
      <c r="SQR88" s="81"/>
      <c r="SQS88" s="81"/>
      <c r="SQT88" s="81"/>
      <c r="SQU88" s="81"/>
      <c r="SQV88" s="81"/>
      <c r="SQW88" s="81"/>
      <c r="SQX88" s="81"/>
      <c r="SQY88" s="81"/>
      <c r="SQZ88" s="81"/>
      <c r="SRA88" s="81"/>
      <c r="SRB88" s="81"/>
      <c r="SRC88" s="81"/>
      <c r="SRD88" s="81"/>
      <c r="SRE88" s="81"/>
      <c r="SRF88" s="81"/>
      <c r="SRG88" s="81"/>
      <c r="SRH88" s="81"/>
      <c r="SRI88" s="81"/>
      <c r="SRJ88" s="81"/>
      <c r="SRK88" s="81"/>
      <c r="SRL88" s="81"/>
      <c r="SRM88" s="81"/>
      <c r="SRN88" s="81"/>
      <c r="SRO88" s="81"/>
      <c r="SRP88" s="81"/>
      <c r="SRQ88" s="81"/>
      <c r="SRR88" s="81"/>
      <c r="SRS88" s="81"/>
      <c r="SRT88" s="81"/>
      <c r="SRU88" s="81"/>
      <c r="SRV88" s="81"/>
      <c r="SRW88" s="81"/>
      <c r="SRX88" s="81"/>
      <c r="SRY88" s="81"/>
      <c r="SRZ88" s="81"/>
      <c r="SSA88" s="81"/>
      <c r="SSB88" s="81"/>
      <c r="SSC88" s="81"/>
      <c r="SSD88" s="81"/>
      <c r="SSE88" s="81"/>
      <c r="SSF88" s="81"/>
      <c r="SSG88" s="81"/>
      <c r="SSH88" s="81"/>
      <c r="SSI88" s="81"/>
      <c r="SSJ88" s="81"/>
      <c r="SSK88" s="81"/>
      <c r="SSL88" s="81"/>
      <c r="SSM88" s="81"/>
      <c r="SSN88" s="81"/>
      <c r="SSO88" s="81"/>
      <c r="SSP88" s="81"/>
      <c r="SSQ88" s="81"/>
      <c r="SSR88" s="81"/>
      <c r="SSS88" s="81"/>
      <c r="SST88" s="81"/>
      <c r="SSU88" s="81"/>
      <c r="SSV88" s="81"/>
      <c r="SSW88" s="81"/>
      <c r="SSX88" s="81"/>
      <c r="SSY88" s="81"/>
      <c r="SSZ88" s="81"/>
      <c r="STA88" s="81"/>
      <c r="STB88" s="81"/>
      <c r="STC88" s="81"/>
      <c r="STD88" s="81"/>
      <c r="STE88" s="81"/>
      <c r="STF88" s="81"/>
      <c r="STG88" s="81"/>
      <c r="STH88" s="81"/>
      <c r="STI88" s="81"/>
      <c r="STJ88" s="81"/>
      <c r="STK88" s="81"/>
      <c r="STL88" s="81"/>
      <c r="STM88" s="81"/>
      <c r="STN88" s="81"/>
      <c r="STO88" s="81"/>
      <c r="STP88" s="81"/>
      <c r="STQ88" s="81"/>
      <c r="STR88" s="81"/>
      <c r="STS88" s="81"/>
      <c r="STT88" s="81"/>
      <c r="STU88" s="81"/>
      <c r="STV88" s="81"/>
      <c r="STW88" s="81"/>
      <c r="STX88" s="81"/>
      <c r="STY88" s="81"/>
      <c r="STZ88" s="81"/>
      <c r="SUA88" s="81"/>
      <c r="SUB88" s="81"/>
      <c r="SUC88" s="81"/>
      <c r="SUD88" s="81"/>
      <c r="SUE88" s="81"/>
      <c r="SUF88" s="81"/>
      <c r="SUG88" s="81"/>
      <c r="SUH88" s="81"/>
      <c r="SUI88" s="81"/>
      <c r="SUJ88" s="81"/>
      <c r="SUK88" s="81"/>
      <c r="SUL88" s="81"/>
      <c r="SUM88" s="81"/>
      <c r="SUN88" s="81"/>
      <c r="SUO88" s="81"/>
      <c r="SUP88" s="81"/>
      <c r="SUQ88" s="81"/>
      <c r="SUR88" s="81"/>
      <c r="SUS88" s="81"/>
      <c r="SUT88" s="81"/>
      <c r="SUU88" s="81"/>
      <c r="SUV88" s="81"/>
      <c r="SUW88" s="81"/>
      <c r="SUX88" s="81"/>
      <c r="SUY88" s="81"/>
      <c r="SUZ88" s="81"/>
      <c r="SVA88" s="81"/>
      <c r="SVB88" s="81"/>
      <c r="SVC88" s="81"/>
      <c r="SVD88" s="81"/>
      <c r="SVE88" s="81"/>
      <c r="SVF88" s="81"/>
      <c r="SVG88" s="81"/>
      <c r="SVH88" s="81"/>
      <c r="SVI88" s="81"/>
      <c r="SVJ88" s="81"/>
      <c r="SVK88" s="81"/>
      <c r="SVL88" s="81"/>
      <c r="SVM88" s="81"/>
      <c r="SVN88" s="81"/>
      <c r="SVO88" s="81"/>
      <c r="SVP88" s="81"/>
      <c r="SVQ88" s="81"/>
      <c r="SVR88" s="81"/>
      <c r="SVS88" s="81"/>
      <c r="SVT88" s="81"/>
      <c r="SVU88" s="81"/>
      <c r="SVV88" s="81"/>
      <c r="SVW88" s="81"/>
      <c r="SVX88" s="81"/>
      <c r="SVY88" s="81"/>
      <c r="SVZ88" s="81"/>
      <c r="SWA88" s="81"/>
      <c r="SWB88" s="81"/>
      <c r="SWC88" s="81"/>
      <c r="SWD88" s="81"/>
      <c r="SWE88" s="81"/>
      <c r="SWF88" s="81"/>
      <c r="SWG88" s="81"/>
      <c r="SWH88" s="81"/>
      <c r="SWI88" s="81"/>
      <c r="SWJ88" s="81"/>
      <c r="SWK88" s="81"/>
      <c r="SWL88" s="81"/>
      <c r="SWM88" s="81"/>
      <c r="SWN88" s="81"/>
      <c r="SWO88" s="81"/>
      <c r="SWP88" s="81"/>
      <c r="SWQ88" s="81"/>
      <c r="SWR88" s="81"/>
      <c r="SWS88" s="81"/>
      <c r="SWT88" s="81"/>
      <c r="SWU88" s="81"/>
      <c r="SWV88" s="81"/>
      <c r="SWW88" s="81"/>
      <c r="SWX88" s="81"/>
      <c r="SWY88" s="81"/>
      <c r="SWZ88" s="81"/>
      <c r="SXA88" s="81"/>
      <c r="SXB88" s="81"/>
      <c r="SXC88" s="81"/>
      <c r="SXD88" s="81"/>
      <c r="SXE88" s="81"/>
      <c r="SXF88" s="81"/>
      <c r="SXG88" s="81"/>
      <c r="SXH88" s="81"/>
      <c r="SXI88" s="81"/>
      <c r="SXJ88" s="81"/>
      <c r="SXK88" s="81"/>
      <c r="SXL88" s="81"/>
      <c r="SXM88" s="81"/>
      <c r="SXN88" s="81"/>
      <c r="SXO88" s="81"/>
      <c r="SXP88" s="81"/>
      <c r="SXQ88" s="81"/>
      <c r="SXR88" s="81"/>
      <c r="SXS88" s="81"/>
      <c r="SXT88" s="81"/>
      <c r="SXU88" s="81"/>
      <c r="SXV88" s="81"/>
      <c r="SXW88" s="81"/>
      <c r="SXX88" s="81"/>
      <c r="SXY88" s="81"/>
      <c r="SXZ88" s="81"/>
      <c r="SYA88" s="81"/>
      <c r="SYB88" s="81"/>
      <c r="SYC88" s="81"/>
      <c r="SYD88" s="81"/>
      <c r="SYE88" s="81"/>
      <c r="SYF88" s="81"/>
      <c r="SYG88" s="81"/>
      <c r="SYH88" s="81"/>
      <c r="SYI88" s="81"/>
      <c r="SYJ88" s="81"/>
      <c r="SYK88" s="81"/>
      <c r="SYL88" s="81"/>
      <c r="SYM88" s="81"/>
      <c r="SYN88" s="81"/>
      <c r="SYO88" s="81"/>
      <c r="SYP88" s="81"/>
      <c r="SYQ88" s="81"/>
      <c r="SYR88" s="81"/>
      <c r="SYS88" s="81"/>
      <c r="SYT88" s="81"/>
      <c r="SYU88" s="81"/>
      <c r="SYV88" s="81"/>
      <c r="SYW88" s="81"/>
      <c r="SYX88" s="81"/>
      <c r="SYY88" s="81"/>
      <c r="SYZ88" s="81"/>
      <c r="SZA88" s="81"/>
      <c r="SZB88" s="81"/>
      <c r="SZC88" s="81"/>
      <c r="SZD88" s="81"/>
      <c r="SZE88" s="81"/>
      <c r="SZF88" s="81"/>
      <c r="SZG88" s="81"/>
      <c r="SZH88" s="81"/>
      <c r="SZI88" s="81"/>
      <c r="SZJ88" s="81"/>
      <c r="SZK88" s="81"/>
      <c r="SZL88" s="81"/>
      <c r="SZM88" s="81"/>
      <c r="SZN88" s="81"/>
      <c r="SZO88" s="81"/>
      <c r="SZP88" s="81"/>
      <c r="SZQ88" s="81"/>
      <c r="SZR88" s="81"/>
      <c r="SZS88" s="81"/>
      <c r="SZT88" s="81"/>
      <c r="SZU88" s="81"/>
      <c r="SZV88" s="81"/>
      <c r="SZW88" s="81"/>
      <c r="SZX88" s="81"/>
      <c r="SZY88" s="81"/>
      <c r="SZZ88" s="81"/>
      <c r="TAA88" s="81"/>
      <c r="TAB88" s="81"/>
      <c r="TAC88" s="81"/>
      <c r="TAD88" s="81"/>
      <c r="TAE88" s="81"/>
      <c r="TAF88" s="81"/>
      <c r="TAG88" s="81"/>
      <c r="TAH88" s="81"/>
      <c r="TAI88" s="81"/>
      <c r="TAJ88" s="81"/>
      <c r="TAK88" s="81"/>
      <c r="TAL88" s="81"/>
      <c r="TAM88" s="81"/>
      <c r="TAN88" s="81"/>
      <c r="TAO88" s="81"/>
      <c r="TAP88" s="81"/>
      <c r="TAQ88" s="81"/>
      <c r="TAR88" s="81"/>
      <c r="TAS88" s="81"/>
      <c r="TAT88" s="81"/>
      <c r="TAU88" s="81"/>
      <c r="TAV88" s="81"/>
      <c r="TAW88" s="81"/>
      <c r="TAX88" s="81"/>
      <c r="TAY88" s="81"/>
      <c r="TAZ88" s="81"/>
      <c r="TBA88" s="81"/>
      <c r="TBB88" s="81"/>
      <c r="TBC88" s="81"/>
      <c r="TBD88" s="81"/>
      <c r="TBE88" s="81"/>
      <c r="TBF88" s="81"/>
      <c r="TBG88" s="81"/>
      <c r="TBH88" s="81"/>
      <c r="TBI88" s="81"/>
      <c r="TBJ88" s="81"/>
      <c r="TBK88" s="81"/>
      <c r="TBL88" s="81"/>
      <c r="TBM88" s="81"/>
      <c r="TBN88" s="81"/>
      <c r="TBO88" s="81"/>
      <c r="TBP88" s="81"/>
      <c r="TBQ88" s="81"/>
      <c r="TBR88" s="81"/>
      <c r="TBS88" s="81"/>
      <c r="TBT88" s="81"/>
      <c r="TBU88" s="81"/>
      <c r="TBV88" s="81"/>
      <c r="TBW88" s="81"/>
      <c r="TBX88" s="81"/>
      <c r="TBY88" s="81"/>
      <c r="TBZ88" s="81"/>
      <c r="TCA88" s="81"/>
      <c r="TCB88" s="81"/>
      <c r="TCC88" s="81"/>
      <c r="TCD88" s="81"/>
      <c r="TCE88" s="81"/>
      <c r="TCF88" s="81"/>
      <c r="TCG88" s="81"/>
      <c r="TCH88" s="81"/>
      <c r="TCI88" s="81"/>
      <c r="TCJ88" s="81"/>
      <c r="TCK88" s="81"/>
      <c r="TCL88" s="81"/>
      <c r="TCM88" s="81"/>
      <c r="TCN88" s="81"/>
      <c r="TCO88" s="81"/>
      <c r="TCP88" s="81"/>
      <c r="TCQ88" s="81"/>
      <c r="TCR88" s="81"/>
      <c r="TCS88" s="81"/>
      <c r="TCT88" s="81"/>
      <c r="TCU88" s="81"/>
      <c r="TCV88" s="81"/>
      <c r="TCW88" s="81"/>
      <c r="TCX88" s="81"/>
      <c r="TCY88" s="81"/>
      <c r="TCZ88" s="81"/>
      <c r="TDA88" s="81"/>
      <c r="TDB88" s="81"/>
      <c r="TDC88" s="81"/>
      <c r="TDD88" s="81"/>
      <c r="TDE88" s="81"/>
      <c r="TDF88" s="81"/>
      <c r="TDG88" s="81"/>
      <c r="TDH88" s="81"/>
      <c r="TDI88" s="81"/>
      <c r="TDJ88" s="81"/>
      <c r="TDK88" s="81"/>
      <c r="TDL88" s="81"/>
      <c r="TDM88" s="81"/>
      <c r="TDN88" s="81"/>
      <c r="TDO88" s="81"/>
      <c r="TDP88" s="81"/>
      <c r="TDQ88" s="81"/>
      <c r="TDR88" s="81"/>
      <c r="TDS88" s="81"/>
      <c r="TDT88" s="81"/>
      <c r="TDU88" s="81"/>
      <c r="TDV88" s="81"/>
      <c r="TDW88" s="81"/>
      <c r="TDX88" s="81"/>
      <c r="TDY88" s="81"/>
      <c r="TDZ88" s="81"/>
      <c r="TEA88" s="81"/>
      <c r="TEB88" s="81"/>
      <c r="TEC88" s="81"/>
      <c r="TED88" s="81"/>
      <c r="TEE88" s="81"/>
      <c r="TEF88" s="81"/>
      <c r="TEG88" s="81"/>
      <c r="TEH88" s="81"/>
      <c r="TEI88" s="81"/>
      <c r="TEJ88" s="81"/>
      <c r="TEK88" s="81"/>
      <c r="TEL88" s="81"/>
      <c r="TEM88" s="81"/>
      <c r="TEN88" s="81"/>
      <c r="TEO88" s="81"/>
      <c r="TEP88" s="81"/>
      <c r="TEQ88" s="81"/>
      <c r="TER88" s="81"/>
      <c r="TES88" s="81"/>
      <c r="TET88" s="81"/>
      <c r="TEU88" s="81"/>
      <c r="TEV88" s="81"/>
      <c r="TEW88" s="81"/>
      <c r="TEX88" s="81"/>
      <c r="TEY88" s="81"/>
      <c r="TEZ88" s="81"/>
      <c r="TFA88" s="81"/>
      <c r="TFB88" s="81"/>
      <c r="TFC88" s="81"/>
      <c r="TFD88" s="81"/>
      <c r="TFE88" s="81"/>
      <c r="TFF88" s="81"/>
      <c r="TFG88" s="81"/>
      <c r="TFH88" s="81"/>
      <c r="TFI88" s="81"/>
      <c r="TFJ88" s="81"/>
      <c r="TFK88" s="81"/>
      <c r="TFL88" s="81"/>
      <c r="TFM88" s="81"/>
      <c r="TFN88" s="81"/>
      <c r="TFO88" s="81"/>
      <c r="TFP88" s="81"/>
      <c r="TFQ88" s="81"/>
      <c r="TFR88" s="81"/>
      <c r="TFS88" s="81"/>
      <c r="TFT88" s="81"/>
      <c r="TFU88" s="81"/>
      <c r="TFV88" s="81"/>
      <c r="TFW88" s="81"/>
      <c r="TFX88" s="81"/>
      <c r="TFY88" s="81"/>
      <c r="TFZ88" s="81"/>
      <c r="TGA88" s="81"/>
      <c r="TGB88" s="81"/>
      <c r="TGC88" s="81"/>
      <c r="TGD88" s="81"/>
      <c r="TGE88" s="81"/>
      <c r="TGF88" s="81"/>
      <c r="TGG88" s="81"/>
      <c r="TGH88" s="81"/>
      <c r="TGI88" s="81"/>
      <c r="TGJ88" s="81"/>
      <c r="TGK88" s="81"/>
      <c r="TGL88" s="81"/>
      <c r="TGM88" s="81"/>
      <c r="TGN88" s="81"/>
      <c r="TGO88" s="81"/>
      <c r="TGP88" s="81"/>
      <c r="TGQ88" s="81"/>
      <c r="TGR88" s="81"/>
      <c r="TGS88" s="81"/>
      <c r="TGT88" s="81"/>
      <c r="TGU88" s="81"/>
      <c r="TGV88" s="81"/>
      <c r="TGW88" s="81"/>
      <c r="TGX88" s="81"/>
      <c r="TGY88" s="81"/>
      <c r="TGZ88" s="81"/>
      <c r="THA88" s="81"/>
      <c r="THB88" s="81"/>
      <c r="THC88" s="81"/>
      <c r="THD88" s="81"/>
      <c r="THE88" s="81"/>
      <c r="THF88" s="81"/>
      <c r="THG88" s="81"/>
      <c r="THH88" s="81"/>
      <c r="THI88" s="81"/>
      <c r="THJ88" s="81"/>
      <c r="THK88" s="81"/>
      <c r="THL88" s="81"/>
      <c r="THM88" s="81"/>
      <c r="THN88" s="81"/>
      <c r="THO88" s="81"/>
      <c r="THP88" s="81"/>
      <c r="THQ88" s="81"/>
      <c r="THR88" s="81"/>
      <c r="THS88" s="81"/>
      <c r="THT88" s="81"/>
      <c r="THU88" s="81"/>
      <c r="THV88" s="81"/>
      <c r="THW88" s="81"/>
      <c r="THX88" s="81"/>
      <c r="THY88" s="81"/>
      <c r="THZ88" s="81"/>
      <c r="TIA88" s="81"/>
      <c r="TIB88" s="81"/>
      <c r="TIC88" s="81"/>
      <c r="TID88" s="81"/>
      <c r="TIE88" s="81"/>
      <c r="TIF88" s="81"/>
      <c r="TIG88" s="81"/>
      <c r="TIH88" s="81"/>
      <c r="TII88" s="81"/>
      <c r="TIJ88" s="81"/>
      <c r="TIK88" s="81"/>
      <c r="TIL88" s="81"/>
      <c r="TIM88" s="81"/>
      <c r="TIN88" s="81"/>
      <c r="TIO88" s="81"/>
      <c r="TIP88" s="81"/>
      <c r="TIQ88" s="81"/>
      <c r="TIR88" s="81"/>
      <c r="TIS88" s="81"/>
      <c r="TIT88" s="81"/>
      <c r="TIU88" s="81"/>
      <c r="TIV88" s="81"/>
      <c r="TIW88" s="81"/>
      <c r="TIX88" s="81"/>
      <c r="TIY88" s="81"/>
      <c r="TIZ88" s="81"/>
      <c r="TJA88" s="81"/>
      <c r="TJB88" s="81"/>
      <c r="TJC88" s="81"/>
      <c r="TJD88" s="81"/>
      <c r="TJE88" s="81"/>
      <c r="TJF88" s="81"/>
      <c r="TJG88" s="81"/>
      <c r="TJH88" s="81"/>
      <c r="TJI88" s="81"/>
      <c r="TJJ88" s="81"/>
      <c r="TJK88" s="81"/>
      <c r="TJL88" s="81"/>
      <c r="TJM88" s="81"/>
      <c r="TJN88" s="81"/>
      <c r="TJO88" s="81"/>
      <c r="TJP88" s="81"/>
      <c r="TJQ88" s="81"/>
      <c r="TJR88" s="81"/>
      <c r="TJS88" s="81"/>
      <c r="TJT88" s="81"/>
      <c r="TJU88" s="81"/>
      <c r="TJV88" s="81"/>
      <c r="TJW88" s="81"/>
      <c r="TJX88" s="81"/>
      <c r="TJY88" s="81"/>
      <c r="TJZ88" s="81"/>
      <c r="TKA88" s="81"/>
      <c r="TKB88" s="81"/>
      <c r="TKC88" s="81"/>
      <c r="TKD88" s="81"/>
      <c r="TKE88" s="81"/>
      <c r="TKF88" s="81"/>
      <c r="TKG88" s="81"/>
      <c r="TKH88" s="81"/>
      <c r="TKI88" s="81"/>
      <c r="TKJ88" s="81"/>
      <c r="TKK88" s="81"/>
      <c r="TKL88" s="81"/>
      <c r="TKM88" s="81"/>
      <c r="TKN88" s="81"/>
      <c r="TKO88" s="81"/>
      <c r="TKP88" s="81"/>
      <c r="TKQ88" s="81"/>
      <c r="TKR88" s="81"/>
      <c r="TKS88" s="81"/>
      <c r="TKT88" s="81"/>
      <c r="TKU88" s="81"/>
      <c r="TKV88" s="81"/>
      <c r="TKW88" s="81"/>
      <c r="TKX88" s="81"/>
      <c r="TKY88" s="81"/>
      <c r="TKZ88" s="81"/>
      <c r="TLA88" s="81"/>
      <c r="TLB88" s="81"/>
      <c r="TLC88" s="81"/>
      <c r="TLD88" s="81"/>
      <c r="TLE88" s="81"/>
      <c r="TLF88" s="81"/>
      <c r="TLG88" s="81"/>
      <c r="TLH88" s="81"/>
      <c r="TLI88" s="81"/>
      <c r="TLJ88" s="81"/>
      <c r="TLK88" s="81"/>
      <c r="TLL88" s="81"/>
      <c r="TLM88" s="81"/>
      <c r="TLN88" s="81"/>
      <c r="TLO88" s="81"/>
      <c r="TLP88" s="81"/>
      <c r="TLQ88" s="81"/>
      <c r="TLR88" s="81"/>
      <c r="TLS88" s="81"/>
      <c r="TLT88" s="81"/>
      <c r="TLU88" s="81"/>
      <c r="TLV88" s="81"/>
      <c r="TLW88" s="81"/>
      <c r="TLX88" s="81"/>
      <c r="TLY88" s="81"/>
      <c r="TLZ88" s="81"/>
      <c r="TMA88" s="81"/>
      <c r="TMB88" s="81"/>
      <c r="TMC88" s="81"/>
      <c r="TMD88" s="81"/>
      <c r="TME88" s="81"/>
      <c r="TMF88" s="81"/>
      <c r="TMG88" s="81"/>
      <c r="TMH88" s="81"/>
      <c r="TMI88" s="81"/>
      <c r="TMJ88" s="81"/>
      <c r="TMK88" s="81"/>
      <c r="TML88" s="81"/>
      <c r="TMM88" s="81"/>
      <c r="TMN88" s="81"/>
      <c r="TMO88" s="81"/>
      <c r="TMP88" s="81"/>
      <c r="TMQ88" s="81"/>
      <c r="TMR88" s="81"/>
      <c r="TMS88" s="81"/>
      <c r="TMT88" s="81"/>
      <c r="TMU88" s="81"/>
      <c r="TMV88" s="81"/>
      <c r="TMW88" s="81"/>
      <c r="TMX88" s="81"/>
      <c r="TMY88" s="81"/>
      <c r="TMZ88" s="81"/>
      <c r="TNA88" s="81"/>
      <c r="TNB88" s="81"/>
      <c r="TNC88" s="81"/>
      <c r="TND88" s="81"/>
      <c r="TNE88" s="81"/>
      <c r="TNF88" s="81"/>
      <c r="TNG88" s="81"/>
      <c r="TNH88" s="81"/>
      <c r="TNI88" s="81"/>
      <c r="TNJ88" s="81"/>
      <c r="TNK88" s="81"/>
      <c r="TNL88" s="81"/>
      <c r="TNM88" s="81"/>
      <c r="TNN88" s="81"/>
      <c r="TNO88" s="81"/>
      <c r="TNP88" s="81"/>
      <c r="TNQ88" s="81"/>
      <c r="TNR88" s="81"/>
      <c r="TNS88" s="81"/>
      <c r="TNT88" s="81"/>
      <c r="TNU88" s="81"/>
      <c r="TNV88" s="81"/>
      <c r="TNW88" s="81"/>
      <c r="TNX88" s="81"/>
      <c r="TNY88" s="81"/>
      <c r="TNZ88" s="81"/>
      <c r="TOA88" s="81"/>
      <c r="TOB88" s="81"/>
      <c r="TOC88" s="81"/>
      <c r="TOD88" s="81"/>
      <c r="TOE88" s="81"/>
      <c r="TOF88" s="81"/>
      <c r="TOG88" s="81"/>
      <c r="TOH88" s="81"/>
      <c r="TOI88" s="81"/>
      <c r="TOJ88" s="81"/>
      <c r="TOK88" s="81"/>
      <c r="TOL88" s="81"/>
      <c r="TOM88" s="81"/>
      <c r="TON88" s="81"/>
      <c r="TOO88" s="81"/>
      <c r="TOP88" s="81"/>
      <c r="TOQ88" s="81"/>
      <c r="TOR88" s="81"/>
      <c r="TOS88" s="81"/>
      <c r="TOT88" s="81"/>
      <c r="TOU88" s="81"/>
      <c r="TOV88" s="81"/>
      <c r="TOW88" s="81"/>
      <c r="TOX88" s="81"/>
      <c r="TOY88" s="81"/>
      <c r="TOZ88" s="81"/>
      <c r="TPA88" s="81"/>
      <c r="TPB88" s="81"/>
      <c r="TPC88" s="81"/>
      <c r="TPD88" s="81"/>
      <c r="TPE88" s="81"/>
      <c r="TPF88" s="81"/>
      <c r="TPG88" s="81"/>
      <c r="TPH88" s="81"/>
      <c r="TPI88" s="81"/>
      <c r="TPJ88" s="81"/>
      <c r="TPK88" s="81"/>
      <c r="TPL88" s="81"/>
      <c r="TPM88" s="81"/>
      <c r="TPN88" s="81"/>
      <c r="TPO88" s="81"/>
      <c r="TPP88" s="81"/>
      <c r="TPQ88" s="81"/>
      <c r="TPR88" s="81"/>
      <c r="TPS88" s="81"/>
      <c r="TPT88" s="81"/>
      <c r="TPU88" s="81"/>
      <c r="TPV88" s="81"/>
      <c r="TPW88" s="81"/>
      <c r="TPX88" s="81"/>
      <c r="TPY88" s="81"/>
      <c r="TPZ88" s="81"/>
      <c r="TQA88" s="81"/>
      <c r="TQB88" s="81"/>
      <c r="TQC88" s="81"/>
      <c r="TQD88" s="81"/>
      <c r="TQE88" s="81"/>
      <c r="TQF88" s="81"/>
      <c r="TQG88" s="81"/>
      <c r="TQH88" s="81"/>
      <c r="TQI88" s="81"/>
      <c r="TQJ88" s="81"/>
      <c r="TQK88" s="81"/>
      <c r="TQL88" s="81"/>
      <c r="TQM88" s="81"/>
      <c r="TQN88" s="81"/>
      <c r="TQO88" s="81"/>
      <c r="TQP88" s="81"/>
      <c r="TQQ88" s="81"/>
      <c r="TQR88" s="81"/>
      <c r="TQS88" s="81"/>
      <c r="TQT88" s="81"/>
      <c r="TQU88" s="81"/>
      <c r="TQV88" s="81"/>
      <c r="TQW88" s="81"/>
      <c r="TQX88" s="81"/>
      <c r="TQY88" s="81"/>
      <c r="TQZ88" s="81"/>
      <c r="TRA88" s="81"/>
      <c r="TRB88" s="81"/>
      <c r="TRC88" s="81"/>
      <c r="TRD88" s="81"/>
      <c r="TRE88" s="81"/>
      <c r="TRF88" s="81"/>
      <c r="TRG88" s="81"/>
      <c r="TRH88" s="81"/>
      <c r="TRI88" s="81"/>
      <c r="TRJ88" s="81"/>
      <c r="TRK88" s="81"/>
      <c r="TRL88" s="81"/>
      <c r="TRM88" s="81"/>
      <c r="TRN88" s="81"/>
      <c r="TRO88" s="81"/>
      <c r="TRP88" s="81"/>
      <c r="TRQ88" s="81"/>
      <c r="TRR88" s="81"/>
      <c r="TRS88" s="81"/>
      <c r="TRT88" s="81"/>
      <c r="TRU88" s="81"/>
      <c r="TRV88" s="81"/>
      <c r="TRW88" s="81"/>
      <c r="TRX88" s="81"/>
      <c r="TRY88" s="81"/>
      <c r="TRZ88" s="81"/>
      <c r="TSA88" s="81"/>
      <c r="TSB88" s="81"/>
      <c r="TSC88" s="81"/>
      <c r="TSD88" s="81"/>
      <c r="TSE88" s="81"/>
      <c r="TSF88" s="81"/>
      <c r="TSG88" s="81"/>
      <c r="TSH88" s="81"/>
      <c r="TSI88" s="81"/>
      <c r="TSJ88" s="81"/>
      <c r="TSK88" s="81"/>
      <c r="TSL88" s="81"/>
      <c r="TSM88" s="81"/>
      <c r="TSN88" s="81"/>
      <c r="TSO88" s="81"/>
      <c r="TSP88" s="81"/>
      <c r="TSQ88" s="81"/>
      <c r="TSR88" s="81"/>
      <c r="TSS88" s="81"/>
      <c r="TST88" s="81"/>
      <c r="TSU88" s="81"/>
      <c r="TSV88" s="81"/>
      <c r="TSW88" s="81"/>
      <c r="TSX88" s="81"/>
      <c r="TSY88" s="81"/>
      <c r="TSZ88" s="81"/>
      <c r="TTA88" s="81"/>
      <c r="TTB88" s="81"/>
      <c r="TTC88" s="81"/>
      <c r="TTD88" s="81"/>
      <c r="TTE88" s="81"/>
      <c r="TTF88" s="81"/>
      <c r="TTG88" s="81"/>
      <c r="TTH88" s="81"/>
      <c r="TTI88" s="81"/>
      <c r="TTJ88" s="81"/>
      <c r="TTK88" s="81"/>
      <c r="TTL88" s="81"/>
      <c r="TTM88" s="81"/>
      <c r="TTN88" s="81"/>
      <c r="TTO88" s="81"/>
      <c r="TTP88" s="81"/>
      <c r="TTQ88" s="81"/>
      <c r="TTR88" s="81"/>
      <c r="TTS88" s="81"/>
      <c r="TTT88" s="81"/>
      <c r="TTU88" s="81"/>
      <c r="TTV88" s="81"/>
      <c r="TTW88" s="81"/>
      <c r="TTX88" s="81"/>
      <c r="TTY88" s="81"/>
      <c r="TTZ88" s="81"/>
      <c r="TUA88" s="81"/>
      <c r="TUB88" s="81"/>
      <c r="TUC88" s="81"/>
      <c r="TUD88" s="81"/>
      <c r="TUE88" s="81"/>
      <c r="TUF88" s="81"/>
      <c r="TUG88" s="81"/>
      <c r="TUH88" s="81"/>
      <c r="TUI88" s="81"/>
      <c r="TUJ88" s="81"/>
      <c r="TUK88" s="81"/>
      <c r="TUL88" s="81"/>
      <c r="TUM88" s="81"/>
      <c r="TUN88" s="81"/>
      <c r="TUO88" s="81"/>
      <c r="TUP88" s="81"/>
      <c r="TUQ88" s="81"/>
      <c r="TUR88" s="81"/>
      <c r="TUS88" s="81"/>
      <c r="TUT88" s="81"/>
      <c r="TUU88" s="81"/>
      <c r="TUV88" s="81"/>
      <c r="TUW88" s="81"/>
      <c r="TUX88" s="81"/>
      <c r="TUY88" s="81"/>
      <c r="TUZ88" s="81"/>
      <c r="TVA88" s="81"/>
      <c r="TVB88" s="81"/>
      <c r="TVC88" s="81"/>
      <c r="TVD88" s="81"/>
      <c r="TVE88" s="81"/>
      <c r="TVF88" s="81"/>
      <c r="TVG88" s="81"/>
      <c r="TVH88" s="81"/>
      <c r="TVI88" s="81"/>
      <c r="TVJ88" s="81"/>
      <c r="TVK88" s="81"/>
      <c r="TVL88" s="81"/>
      <c r="TVM88" s="81"/>
      <c r="TVN88" s="81"/>
      <c r="TVO88" s="81"/>
      <c r="TVP88" s="81"/>
      <c r="TVQ88" s="81"/>
      <c r="TVR88" s="81"/>
      <c r="TVS88" s="81"/>
      <c r="TVT88" s="81"/>
      <c r="TVU88" s="81"/>
      <c r="TVV88" s="81"/>
      <c r="TVW88" s="81"/>
      <c r="TVX88" s="81"/>
      <c r="TVY88" s="81"/>
      <c r="TVZ88" s="81"/>
      <c r="TWA88" s="81"/>
      <c r="TWB88" s="81"/>
      <c r="TWC88" s="81"/>
      <c r="TWD88" s="81"/>
      <c r="TWE88" s="81"/>
      <c r="TWF88" s="81"/>
      <c r="TWG88" s="81"/>
      <c r="TWH88" s="81"/>
      <c r="TWI88" s="81"/>
      <c r="TWJ88" s="81"/>
      <c r="TWK88" s="81"/>
      <c r="TWL88" s="81"/>
      <c r="TWM88" s="81"/>
      <c r="TWN88" s="81"/>
      <c r="TWO88" s="81"/>
      <c r="TWP88" s="81"/>
      <c r="TWQ88" s="81"/>
      <c r="TWR88" s="81"/>
      <c r="TWS88" s="81"/>
      <c r="TWT88" s="81"/>
      <c r="TWU88" s="81"/>
      <c r="TWV88" s="81"/>
      <c r="TWW88" s="81"/>
      <c r="TWX88" s="81"/>
      <c r="TWY88" s="81"/>
      <c r="TWZ88" s="81"/>
      <c r="TXA88" s="81"/>
      <c r="TXB88" s="81"/>
      <c r="TXC88" s="81"/>
      <c r="TXD88" s="81"/>
      <c r="TXE88" s="81"/>
      <c r="TXF88" s="81"/>
      <c r="TXG88" s="81"/>
      <c r="TXH88" s="81"/>
      <c r="TXI88" s="81"/>
      <c r="TXJ88" s="81"/>
      <c r="TXK88" s="81"/>
      <c r="TXL88" s="81"/>
      <c r="TXM88" s="81"/>
      <c r="TXN88" s="81"/>
      <c r="TXO88" s="81"/>
      <c r="TXP88" s="81"/>
      <c r="TXQ88" s="81"/>
      <c r="TXR88" s="81"/>
      <c r="TXS88" s="81"/>
      <c r="TXT88" s="81"/>
      <c r="TXU88" s="81"/>
      <c r="TXV88" s="81"/>
      <c r="TXW88" s="81"/>
      <c r="TXX88" s="81"/>
      <c r="TXY88" s="81"/>
      <c r="TXZ88" s="81"/>
      <c r="TYA88" s="81"/>
      <c r="TYB88" s="81"/>
      <c r="TYC88" s="81"/>
      <c r="TYD88" s="81"/>
      <c r="TYE88" s="81"/>
      <c r="TYF88" s="81"/>
      <c r="TYG88" s="81"/>
      <c r="TYH88" s="81"/>
      <c r="TYI88" s="81"/>
      <c r="TYJ88" s="81"/>
      <c r="TYK88" s="81"/>
      <c r="TYL88" s="81"/>
      <c r="TYM88" s="81"/>
      <c r="TYN88" s="81"/>
      <c r="TYO88" s="81"/>
      <c r="TYP88" s="81"/>
      <c r="TYQ88" s="81"/>
      <c r="TYR88" s="81"/>
      <c r="TYS88" s="81"/>
      <c r="TYT88" s="81"/>
      <c r="TYU88" s="81"/>
      <c r="TYV88" s="81"/>
      <c r="TYW88" s="81"/>
      <c r="TYX88" s="81"/>
      <c r="TYY88" s="81"/>
      <c r="TYZ88" s="81"/>
      <c r="TZA88" s="81"/>
      <c r="TZB88" s="81"/>
      <c r="TZC88" s="81"/>
      <c r="TZD88" s="81"/>
      <c r="TZE88" s="81"/>
      <c r="TZF88" s="81"/>
      <c r="TZG88" s="81"/>
      <c r="TZH88" s="81"/>
      <c r="TZI88" s="81"/>
      <c r="TZJ88" s="81"/>
      <c r="TZK88" s="81"/>
      <c r="TZL88" s="81"/>
      <c r="TZM88" s="81"/>
      <c r="TZN88" s="81"/>
      <c r="TZO88" s="81"/>
      <c r="TZP88" s="81"/>
      <c r="TZQ88" s="81"/>
      <c r="TZR88" s="81"/>
      <c r="TZS88" s="81"/>
      <c r="TZT88" s="81"/>
      <c r="TZU88" s="81"/>
      <c r="TZV88" s="81"/>
      <c r="TZW88" s="81"/>
      <c r="TZX88" s="81"/>
      <c r="TZY88" s="81"/>
      <c r="TZZ88" s="81"/>
      <c r="UAA88" s="81"/>
      <c r="UAB88" s="81"/>
      <c r="UAC88" s="81"/>
      <c r="UAD88" s="81"/>
      <c r="UAE88" s="81"/>
      <c r="UAF88" s="81"/>
      <c r="UAG88" s="81"/>
      <c r="UAH88" s="81"/>
      <c r="UAI88" s="81"/>
      <c r="UAJ88" s="81"/>
      <c r="UAK88" s="81"/>
      <c r="UAL88" s="81"/>
      <c r="UAM88" s="81"/>
      <c r="UAN88" s="81"/>
      <c r="UAO88" s="81"/>
      <c r="UAP88" s="81"/>
      <c r="UAQ88" s="81"/>
      <c r="UAR88" s="81"/>
      <c r="UAS88" s="81"/>
      <c r="UAT88" s="81"/>
      <c r="UAU88" s="81"/>
      <c r="UAV88" s="81"/>
      <c r="UAW88" s="81"/>
      <c r="UAX88" s="81"/>
      <c r="UAY88" s="81"/>
      <c r="UAZ88" s="81"/>
      <c r="UBA88" s="81"/>
      <c r="UBB88" s="81"/>
      <c r="UBC88" s="81"/>
      <c r="UBD88" s="81"/>
      <c r="UBE88" s="81"/>
      <c r="UBF88" s="81"/>
      <c r="UBG88" s="81"/>
      <c r="UBH88" s="81"/>
      <c r="UBI88" s="81"/>
      <c r="UBJ88" s="81"/>
      <c r="UBK88" s="81"/>
      <c r="UBL88" s="81"/>
      <c r="UBM88" s="81"/>
      <c r="UBN88" s="81"/>
      <c r="UBO88" s="81"/>
      <c r="UBP88" s="81"/>
      <c r="UBQ88" s="81"/>
      <c r="UBR88" s="81"/>
      <c r="UBS88" s="81"/>
      <c r="UBT88" s="81"/>
      <c r="UBU88" s="81"/>
      <c r="UBV88" s="81"/>
      <c r="UBW88" s="81"/>
      <c r="UBX88" s="81"/>
      <c r="UBY88" s="81"/>
      <c r="UBZ88" s="81"/>
      <c r="UCA88" s="81"/>
      <c r="UCB88" s="81"/>
      <c r="UCC88" s="81"/>
      <c r="UCD88" s="81"/>
      <c r="UCE88" s="81"/>
      <c r="UCF88" s="81"/>
      <c r="UCG88" s="81"/>
      <c r="UCH88" s="81"/>
      <c r="UCI88" s="81"/>
      <c r="UCJ88" s="81"/>
      <c r="UCK88" s="81"/>
      <c r="UCL88" s="81"/>
      <c r="UCM88" s="81"/>
      <c r="UCN88" s="81"/>
      <c r="UCO88" s="81"/>
      <c r="UCP88" s="81"/>
      <c r="UCQ88" s="81"/>
      <c r="UCR88" s="81"/>
      <c r="UCS88" s="81"/>
      <c r="UCT88" s="81"/>
      <c r="UCU88" s="81"/>
      <c r="UCV88" s="81"/>
      <c r="UCW88" s="81"/>
      <c r="UCX88" s="81"/>
      <c r="UCY88" s="81"/>
      <c r="UCZ88" s="81"/>
      <c r="UDA88" s="81"/>
      <c r="UDB88" s="81"/>
      <c r="UDC88" s="81"/>
      <c r="UDD88" s="81"/>
      <c r="UDE88" s="81"/>
      <c r="UDF88" s="81"/>
      <c r="UDG88" s="81"/>
      <c r="UDH88" s="81"/>
      <c r="UDI88" s="81"/>
      <c r="UDJ88" s="81"/>
      <c r="UDK88" s="81"/>
      <c r="UDL88" s="81"/>
      <c r="UDM88" s="81"/>
      <c r="UDN88" s="81"/>
      <c r="UDO88" s="81"/>
      <c r="UDP88" s="81"/>
      <c r="UDQ88" s="81"/>
      <c r="UDR88" s="81"/>
      <c r="UDS88" s="81"/>
      <c r="UDT88" s="81"/>
      <c r="UDU88" s="81"/>
      <c r="UDV88" s="81"/>
      <c r="UDW88" s="81"/>
      <c r="UDX88" s="81"/>
      <c r="UDY88" s="81"/>
      <c r="UDZ88" s="81"/>
      <c r="UEA88" s="81"/>
      <c r="UEB88" s="81"/>
      <c r="UEC88" s="81"/>
      <c r="UED88" s="81"/>
      <c r="UEE88" s="81"/>
      <c r="UEF88" s="81"/>
      <c r="UEG88" s="81"/>
      <c r="UEH88" s="81"/>
      <c r="UEI88" s="81"/>
      <c r="UEJ88" s="81"/>
      <c r="UEK88" s="81"/>
      <c r="UEL88" s="81"/>
      <c r="UEM88" s="81"/>
      <c r="UEN88" s="81"/>
      <c r="UEO88" s="81"/>
      <c r="UEP88" s="81"/>
      <c r="UEQ88" s="81"/>
      <c r="UER88" s="81"/>
      <c r="UES88" s="81"/>
      <c r="UET88" s="81"/>
      <c r="UEU88" s="81"/>
      <c r="UEV88" s="81"/>
      <c r="UEW88" s="81"/>
      <c r="UEX88" s="81"/>
      <c r="UEY88" s="81"/>
      <c r="UEZ88" s="81"/>
      <c r="UFA88" s="81"/>
      <c r="UFB88" s="81"/>
      <c r="UFC88" s="81"/>
      <c r="UFD88" s="81"/>
      <c r="UFE88" s="81"/>
      <c r="UFF88" s="81"/>
      <c r="UFG88" s="81"/>
      <c r="UFH88" s="81"/>
      <c r="UFI88" s="81"/>
      <c r="UFJ88" s="81"/>
      <c r="UFK88" s="81"/>
      <c r="UFL88" s="81"/>
      <c r="UFM88" s="81"/>
      <c r="UFN88" s="81"/>
      <c r="UFO88" s="81"/>
      <c r="UFP88" s="81"/>
      <c r="UFQ88" s="81"/>
      <c r="UFR88" s="81"/>
      <c r="UFS88" s="81"/>
      <c r="UFT88" s="81"/>
      <c r="UFU88" s="81"/>
      <c r="UFV88" s="81"/>
      <c r="UFW88" s="81"/>
      <c r="UFX88" s="81"/>
      <c r="UFY88" s="81"/>
      <c r="UFZ88" s="81"/>
      <c r="UGA88" s="81"/>
      <c r="UGB88" s="81"/>
      <c r="UGC88" s="81"/>
      <c r="UGD88" s="81"/>
      <c r="UGE88" s="81"/>
      <c r="UGF88" s="81"/>
      <c r="UGG88" s="81"/>
      <c r="UGH88" s="81"/>
      <c r="UGI88" s="81"/>
      <c r="UGJ88" s="81"/>
      <c r="UGK88" s="81"/>
      <c r="UGL88" s="81"/>
      <c r="UGM88" s="81"/>
      <c r="UGN88" s="81"/>
      <c r="UGO88" s="81"/>
      <c r="UGP88" s="81"/>
      <c r="UGQ88" s="81"/>
      <c r="UGR88" s="81"/>
      <c r="UGS88" s="81"/>
      <c r="UGT88" s="81"/>
      <c r="UGU88" s="81"/>
      <c r="UGV88" s="81"/>
      <c r="UGW88" s="81"/>
      <c r="UGX88" s="81"/>
      <c r="UGY88" s="81"/>
      <c r="UGZ88" s="81"/>
      <c r="UHA88" s="81"/>
      <c r="UHB88" s="81"/>
      <c r="UHC88" s="81"/>
      <c r="UHD88" s="81"/>
      <c r="UHE88" s="81"/>
      <c r="UHF88" s="81"/>
      <c r="UHG88" s="81"/>
      <c r="UHH88" s="81"/>
      <c r="UHI88" s="81"/>
      <c r="UHJ88" s="81"/>
      <c r="UHK88" s="81"/>
      <c r="UHL88" s="81"/>
      <c r="UHM88" s="81"/>
      <c r="UHN88" s="81"/>
      <c r="UHO88" s="81"/>
      <c r="UHP88" s="81"/>
      <c r="UHQ88" s="81"/>
      <c r="UHR88" s="81"/>
      <c r="UHS88" s="81"/>
      <c r="UHT88" s="81"/>
      <c r="UHU88" s="81"/>
      <c r="UHV88" s="81"/>
      <c r="UHW88" s="81"/>
      <c r="UHX88" s="81"/>
      <c r="UHY88" s="81"/>
      <c r="UHZ88" s="81"/>
      <c r="UIA88" s="81"/>
      <c r="UIB88" s="81"/>
      <c r="UIC88" s="81"/>
      <c r="UID88" s="81"/>
      <c r="UIE88" s="81"/>
      <c r="UIF88" s="81"/>
      <c r="UIG88" s="81"/>
      <c r="UIH88" s="81"/>
      <c r="UII88" s="81"/>
      <c r="UIJ88" s="81"/>
      <c r="UIK88" s="81"/>
      <c r="UIL88" s="81"/>
      <c r="UIM88" s="81"/>
      <c r="UIN88" s="81"/>
      <c r="UIO88" s="81"/>
      <c r="UIP88" s="81"/>
      <c r="UIQ88" s="81"/>
      <c r="UIR88" s="81"/>
      <c r="UIS88" s="81"/>
      <c r="UIT88" s="81"/>
      <c r="UIU88" s="81"/>
      <c r="UIV88" s="81"/>
      <c r="UIW88" s="81"/>
      <c r="UIX88" s="81"/>
      <c r="UIY88" s="81"/>
      <c r="UIZ88" s="81"/>
      <c r="UJA88" s="81"/>
      <c r="UJB88" s="81"/>
      <c r="UJC88" s="81"/>
      <c r="UJD88" s="81"/>
      <c r="UJE88" s="81"/>
      <c r="UJF88" s="81"/>
      <c r="UJG88" s="81"/>
      <c r="UJH88" s="81"/>
      <c r="UJI88" s="81"/>
      <c r="UJJ88" s="81"/>
      <c r="UJK88" s="81"/>
      <c r="UJL88" s="81"/>
      <c r="UJM88" s="81"/>
      <c r="UJN88" s="81"/>
      <c r="UJO88" s="81"/>
      <c r="UJP88" s="81"/>
      <c r="UJQ88" s="81"/>
      <c r="UJR88" s="81"/>
      <c r="UJS88" s="81"/>
      <c r="UJT88" s="81"/>
      <c r="UJU88" s="81"/>
      <c r="UJV88" s="81"/>
      <c r="UJW88" s="81"/>
      <c r="UJX88" s="81"/>
      <c r="UJY88" s="81"/>
      <c r="UJZ88" s="81"/>
      <c r="UKA88" s="81"/>
      <c r="UKB88" s="81"/>
      <c r="UKC88" s="81"/>
      <c r="UKD88" s="81"/>
      <c r="UKE88" s="81"/>
      <c r="UKF88" s="81"/>
      <c r="UKG88" s="81"/>
      <c r="UKH88" s="81"/>
      <c r="UKI88" s="81"/>
      <c r="UKJ88" s="81"/>
      <c r="UKK88" s="81"/>
      <c r="UKL88" s="81"/>
      <c r="UKM88" s="81"/>
      <c r="UKN88" s="81"/>
      <c r="UKO88" s="81"/>
      <c r="UKP88" s="81"/>
      <c r="UKQ88" s="81"/>
      <c r="UKR88" s="81"/>
      <c r="UKS88" s="81"/>
      <c r="UKT88" s="81"/>
      <c r="UKU88" s="81"/>
      <c r="UKV88" s="81"/>
      <c r="UKW88" s="81"/>
      <c r="UKX88" s="81"/>
      <c r="UKY88" s="81"/>
      <c r="UKZ88" s="81"/>
      <c r="ULA88" s="81"/>
      <c r="ULB88" s="81"/>
      <c r="ULC88" s="81"/>
      <c r="ULD88" s="81"/>
      <c r="ULE88" s="81"/>
      <c r="ULF88" s="81"/>
      <c r="ULG88" s="81"/>
      <c r="ULH88" s="81"/>
      <c r="ULI88" s="81"/>
      <c r="ULJ88" s="81"/>
      <c r="ULK88" s="81"/>
      <c r="ULL88" s="81"/>
      <c r="ULM88" s="81"/>
      <c r="ULN88" s="81"/>
      <c r="ULO88" s="81"/>
      <c r="ULP88" s="81"/>
      <c r="ULQ88" s="81"/>
      <c r="ULR88" s="81"/>
      <c r="ULS88" s="81"/>
      <c r="ULT88" s="81"/>
      <c r="ULU88" s="81"/>
      <c r="ULV88" s="81"/>
      <c r="ULW88" s="81"/>
      <c r="ULX88" s="81"/>
      <c r="ULY88" s="81"/>
      <c r="ULZ88" s="81"/>
      <c r="UMA88" s="81"/>
      <c r="UMB88" s="81"/>
      <c r="UMC88" s="81"/>
      <c r="UMD88" s="81"/>
      <c r="UME88" s="81"/>
      <c r="UMF88" s="81"/>
      <c r="UMG88" s="81"/>
      <c r="UMH88" s="81"/>
      <c r="UMI88" s="81"/>
      <c r="UMJ88" s="81"/>
      <c r="UMK88" s="81"/>
      <c r="UML88" s="81"/>
      <c r="UMM88" s="81"/>
      <c r="UMN88" s="81"/>
      <c r="UMO88" s="81"/>
      <c r="UMP88" s="81"/>
      <c r="UMQ88" s="81"/>
      <c r="UMR88" s="81"/>
      <c r="UMS88" s="81"/>
      <c r="UMT88" s="81"/>
      <c r="UMU88" s="81"/>
      <c r="UMV88" s="81"/>
      <c r="UMW88" s="81"/>
      <c r="UMX88" s="81"/>
      <c r="UMY88" s="81"/>
      <c r="UMZ88" s="81"/>
      <c r="UNA88" s="81"/>
      <c r="UNB88" s="81"/>
      <c r="UNC88" s="81"/>
      <c r="UND88" s="81"/>
      <c r="UNE88" s="81"/>
      <c r="UNF88" s="81"/>
      <c r="UNG88" s="81"/>
      <c r="UNH88" s="81"/>
      <c r="UNI88" s="81"/>
      <c r="UNJ88" s="81"/>
      <c r="UNK88" s="81"/>
      <c r="UNL88" s="81"/>
      <c r="UNM88" s="81"/>
      <c r="UNN88" s="81"/>
      <c r="UNO88" s="81"/>
      <c r="UNP88" s="81"/>
      <c r="UNQ88" s="81"/>
      <c r="UNR88" s="81"/>
      <c r="UNS88" s="81"/>
      <c r="UNT88" s="81"/>
      <c r="UNU88" s="81"/>
      <c r="UNV88" s="81"/>
      <c r="UNW88" s="81"/>
      <c r="UNX88" s="81"/>
      <c r="UNY88" s="81"/>
      <c r="UNZ88" s="81"/>
      <c r="UOA88" s="81"/>
      <c r="UOB88" s="81"/>
      <c r="UOC88" s="81"/>
      <c r="UOD88" s="81"/>
      <c r="UOE88" s="81"/>
      <c r="UOF88" s="81"/>
      <c r="UOG88" s="81"/>
      <c r="UOH88" s="81"/>
      <c r="UOI88" s="81"/>
      <c r="UOJ88" s="81"/>
      <c r="UOK88" s="81"/>
      <c r="UOL88" s="81"/>
      <c r="UOM88" s="81"/>
      <c r="UON88" s="81"/>
      <c r="UOO88" s="81"/>
      <c r="UOP88" s="81"/>
      <c r="UOQ88" s="81"/>
      <c r="UOR88" s="81"/>
      <c r="UOS88" s="81"/>
      <c r="UOT88" s="81"/>
      <c r="UOU88" s="81"/>
      <c r="UOV88" s="81"/>
      <c r="UOW88" s="81"/>
      <c r="UOX88" s="81"/>
      <c r="UOY88" s="81"/>
      <c r="UOZ88" s="81"/>
      <c r="UPA88" s="81"/>
      <c r="UPB88" s="81"/>
      <c r="UPC88" s="81"/>
      <c r="UPD88" s="81"/>
      <c r="UPE88" s="81"/>
      <c r="UPF88" s="81"/>
      <c r="UPG88" s="81"/>
      <c r="UPH88" s="81"/>
      <c r="UPI88" s="81"/>
      <c r="UPJ88" s="81"/>
      <c r="UPK88" s="81"/>
      <c r="UPL88" s="81"/>
      <c r="UPM88" s="81"/>
      <c r="UPN88" s="81"/>
      <c r="UPO88" s="81"/>
      <c r="UPP88" s="81"/>
      <c r="UPQ88" s="81"/>
      <c r="UPR88" s="81"/>
      <c r="UPS88" s="81"/>
      <c r="UPT88" s="81"/>
      <c r="UPU88" s="81"/>
      <c r="UPV88" s="81"/>
      <c r="UPW88" s="81"/>
      <c r="UPX88" s="81"/>
      <c r="UPY88" s="81"/>
      <c r="UPZ88" s="81"/>
      <c r="UQA88" s="81"/>
      <c r="UQB88" s="81"/>
      <c r="UQC88" s="81"/>
      <c r="UQD88" s="81"/>
      <c r="UQE88" s="81"/>
      <c r="UQF88" s="81"/>
      <c r="UQG88" s="81"/>
      <c r="UQH88" s="81"/>
      <c r="UQI88" s="81"/>
      <c r="UQJ88" s="81"/>
      <c r="UQK88" s="81"/>
      <c r="UQL88" s="81"/>
      <c r="UQM88" s="81"/>
      <c r="UQN88" s="81"/>
      <c r="UQO88" s="81"/>
      <c r="UQP88" s="81"/>
      <c r="UQQ88" s="81"/>
      <c r="UQR88" s="81"/>
      <c r="UQS88" s="81"/>
      <c r="UQT88" s="81"/>
      <c r="UQU88" s="81"/>
      <c r="UQV88" s="81"/>
      <c r="UQW88" s="81"/>
      <c r="UQX88" s="81"/>
      <c r="UQY88" s="81"/>
      <c r="UQZ88" s="81"/>
      <c r="URA88" s="81"/>
      <c r="URB88" s="81"/>
      <c r="URC88" s="81"/>
      <c r="URD88" s="81"/>
      <c r="URE88" s="81"/>
      <c r="URF88" s="81"/>
      <c r="URG88" s="81"/>
      <c r="URH88" s="81"/>
      <c r="URI88" s="81"/>
      <c r="URJ88" s="81"/>
      <c r="URK88" s="81"/>
      <c r="URL88" s="81"/>
      <c r="URM88" s="81"/>
      <c r="URN88" s="81"/>
      <c r="URO88" s="81"/>
      <c r="URP88" s="81"/>
      <c r="URQ88" s="81"/>
      <c r="URR88" s="81"/>
      <c r="URS88" s="81"/>
      <c r="URT88" s="81"/>
      <c r="URU88" s="81"/>
      <c r="URV88" s="81"/>
      <c r="URW88" s="81"/>
      <c r="URX88" s="81"/>
      <c r="URY88" s="81"/>
      <c r="URZ88" s="81"/>
      <c r="USA88" s="81"/>
      <c r="USB88" s="81"/>
      <c r="USC88" s="81"/>
      <c r="USD88" s="81"/>
      <c r="USE88" s="81"/>
      <c r="USF88" s="81"/>
      <c r="USG88" s="81"/>
      <c r="USH88" s="81"/>
      <c r="USI88" s="81"/>
      <c r="USJ88" s="81"/>
      <c r="USK88" s="81"/>
      <c r="USL88" s="81"/>
      <c r="USM88" s="81"/>
      <c r="USN88" s="81"/>
      <c r="USO88" s="81"/>
      <c r="USP88" s="81"/>
      <c r="USQ88" s="81"/>
      <c r="USR88" s="81"/>
      <c r="USS88" s="81"/>
      <c r="UST88" s="81"/>
      <c r="USU88" s="81"/>
      <c r="USV88" s="81"/>
      <c r="USW88" s="81"/>
      <c r="USX88" s="81"/>
      <c r="USY88" s="81"/>
      <c r="USZ88" s="81"/>
      <c r="UTA88" s="81"/>
      <c r="UTB88" s="81"/>
      <c r="UTC88" s="81"/>
      <c r="UTD88" s="81"/>
      <c r="UTE88" s="81"/>
      <c r="UTF88" s="81"/>
      <c r="UTG88" s="81"/>
      <c r="UTH88" s="81"/>
      <c r="UTI88" s="81"/>
      <c r="UTJ88" s="81"/>
      <c r="UTK88" s="81"/>
      <c r="UTL88" s="81"/>
      <c r="UTM88" s="81"/>
      <c r="UTN88" s="81"/>
      <c r="UTO88" s="81"/>
      <c r="UTP88" s="81"/>
      <c r="UTQ88" s="81"/>
      <c r="UTR88" s="81"/>
      <c r="UTS88" s="81"/>
      <c r="UTT88" s="81"/>
      <c r="UTU88" s="81"/>
      <c r="UTV88" s="81"/>
      <c r="UTW88" s="81"/>
      <c r="UTX88" s="81"/>
      <c r="UTY88" s="81"/>
      <c r="UTZ88" s="81"/>
      <c r="UUA88" s="81"/>
      <c r="UUB88" s="81"/>
      <c r="UUC88" s="81"/>
      <c r="UUD88" s="81"/>
      <c r="UUE88" s="81"/>
      <c r="UUF88" s="81"/>
      <c r="UUG88" s="81"/>
      <c r="UUH88" s="81"/>
      <c r="UUI88" s="81"/>
      <c r="UUJ88" s="81"/>
      <c r="UUK88" s="81"/>
      <c r="UUL88" s="81"/>
      <c r="UUM88" s="81"/>
      <c r="UUN88" s="81"/>
      <c r="UUO88" s="81"/>
      <c r="UUP88" s="81"/>
      <c r="UUQ88" s="81"/>
      <c r="UUR88" s="81"/>
      <c r="UUS88" s="81"/>
      <c r="UUT88" s="81"/>
      <c r="UUU88" s="81"/>
      <c r="UUV88" s="81"/>
      <c r="UUW88" s="81"/>
      <c r="UUX88" s="81"/>
      <c r="UUY88" s="81"/>
      <c r="UUZ88" s="81"/>
      <c r="UVA88" s="81"/>
      <c r="UVB88" s="81"/>
      <c r="UVC88" s="81"/>
      <c r="UVD88" s="81"/>
      <c r="UVE88" s="81"/>
      <c r="UVF88" s="81"/>
      <c r="UVG88" s="81"/>
      <c r="UVH88" s="81"/>
      <c r="UVI88" s="81"/>
      <c r="UVJ88" s="81"/>
      <c r="UVK88" s="81"/>
      <c r="UVL88" s="81"/>
      <c r="UVM88" s="81"/>
      <c r="UVN88" s="81"/>
      <c r="UVO88" s="81"/>
      <c r="UVP88" s="81"/>
      <c r="UVQ88" s="81"/>
      <c r="UVR88" s="81"/>
      <c r="UVS88" s="81"/>
      <c r="UVT88" s="81"/>
      <c r="UVU88" s="81"/>
      <c r="UVV88" s="81"/>
      <c r="UVW88" s="81"/>
      <c r="UVX88" s="81"/>
      <c r="UVY88" s="81"/>
      <c r="UVZ88" s="81"/>
      <c r="UWA88" s="81"/>
      <c r="UWB88" s="81"/>
      <c r="UWC88" s="81"/>
      <c r="UWD88" s="81"/>
      <c r="UWE88" s="81"/>
      <c r="UWF88" s="81"/>
      <c r="UWG88" s="81"/>
      <c r="UWH88" s="81"/>
      <c r="UWI88" s="81"/>
      <c r="UWJ88" s="81"/>
      <c r="UWK88" s="81"/>
      <c r="UWL88" s="81"/>
      <c r="UWM88" s="81"/>
      <c r="UWN88" s="81"/>
      <c r="UWO88" s="81"/>
      <c r="UWP88" s="81"/>
      <c r="UWQ88" s="81"/>
      <c r="UWR88" s="81"/>
      <c r="UWS88" s="81"/>
      <c r="UWT88" s="81"/>
      <c r="UWU88" s="81"/>
      <c r="UWV88" s="81"/>
      <c r="UWW88" s="81"/>
      <c r="UWX88" s="81"/>
      <c r="UWY88" s="81"/>
      <c r="UWZ88" s="81"/>
      <c r="UXA88" s="81"/>
      <c r="UXB88" s="81"/>
      <c r="UXC88" s="81"/>
      <c r="UXD88" s="81"/>
      <c r="UXE88" s="81"/>
      <c r="UXF88" s="81"/>
      <c r="UXG88" s="81"/>
      <c r="UXH88" s="81"/>
      <c r="UXI88" s="81"/>
      <c r="UXJ88" s="81"/>
      <c r="UXK88" s="81"/>
      <c r="UXL88" s="81"/>
      <c r="UXM88" s="81"/>
      <c r="UXN88" s="81"/>
      <c r="UXO88" s="81"/>
      <c r="UXP88" s="81"/>
      <c r="UXQ88" s="81"/>
      <c r="UXR88" s="81"/>
      <c r="UXS88" s="81"/>
      <c r="UXT88" s="81"/>
      <c r="UXU88" s="81"/>
      <c r="UXV88" s="81"/>
      <c r="UXW88" s="81"/>
      <c r="UXX88" s="81"/>
      <c r="UXY88" s="81"/>
      <c r="UXZ88" s="81"/>
      <c r="UYA88" s="81"/>
      <c r="UYB88" s="81"/>
      <c r="UYC88" s="81"/>
      <c r="UYD88" s="81"/>
      <c r="UYE88" s="81"/>
      <c r="UYF88" s="81"/>
      <c r="UYG88" s="81"/>
      <c r="UYH88" s="81"/>
      <c r="UYI88" s="81"/>
      <c r="UYJ88" s="81"/>
      <c r="UYK88" s="81"/>
      <c r="UYL88" s="81"/>
      <c r="UYM88" s="81"/>
      <c r="UYN88" s="81"/>
      <c r="UYO88" s="81"/>
      <c r="UYP88" s="81"/>
      <c r="UYQ88" s="81"/>
      <c r="UYR88" s="81"/>
      <c r="UYS88" s="81"/>
      <c r="UYT88" s="81"/>
      <c r="UYU88" s="81"/>
      <c r="UYV88" s="81"/>
      <c r="UYW88" s="81"/>
      <c r="UYX88" s="81"/>
      <c r="UYY88" s="81"/>
      <c r="UYZ88" s="81"/>
      <c r="UZA88" s="81"/>
      <c r="UZB88" s="81"/>
      <c r="UZC88" s="81"/>
      <c r="UZD88" s="81"/>
      <c r="UZE88" s="81"/>
      <c r="UZF88" s="81"/>
      <c r="UZG88" s="81"/>
      <c r="UZH88" s="81"/>
      <c r="UZI88" s="81"/>
      <c r="UZJ88" s="81"/>
      <c r="UZK88" s="81"/>
      <c r="UZL88" s="81"/>
      <c r="UZM88" s="81"/>
      <c r="UZN88" s="81"/>
      <c r="UZO88" s="81"/>
      <c r="UZP88" s="81"/>
      <c r="UZQ88" s="81"/>
      <c r="UZR88" s="81"/>
      <c r="UZS88" s="81"/>
      <c r="UZT88" s="81"/>
      <c r="UZU88" s="81"/>
      <c r="UZV88" s="81"/>
      <c r="UZW88" s="81"/>
      <c r="UZX88" s="81"/>
      <c r="UZY88" s="81"/>
      <c r="UZZ88" s="81"/>
      <c r="VAA88" s="81"/>
      <c r="VAB88" s="81"/>
      <c r="VAC88" s="81"/>
      <c r="VAD88" s="81"/>
      <c r="VAE88" s="81"/>
      <c r="VAF88" s="81"/>
      <c r="VAG88" s="81"/>
      <c r="VAH88" s="81"/>
      <c r="VAI88" s="81"/>
      <c r="VAJ88" s="81"/>
      <c r="VAK88" s="81"/>
      <c r="VAL88" s="81"/>
      <c r="VAM88" s="81"/>
      <c r="VAN88" s="81"/>
      <c r="VAO88" s="81"/>
      <c r="VAP88" s="81"/>
      <c r="VAQ88" s="81"/>
      <c r="VAR88" s="81"/>
      <c r="VAS88" s="81"/>
      <c r="VAT88" s="81"/>
      <c r="VAU88" s="81"/>
      <c r="VAV88" s="81"/>
      <c r="VAW88" s="81"/>
      <c r="VAX88" s="81"/>
      <c r="VAY88" s="81"/>
      <c r="VAZ88" s="81"/>
      <c r="VBA88" s="81"/>
      <c r="VBB88" s="81"/>
      <c r="VBC88" s="81"/>
      <c r="VBD88" s="81"/>
      <c r="VBE88" s="81"/>
      <c r="VBF88" s="81"/>
      <c r="VBG88" s="81"/>
      <c r="VBH88" s="81"/>
      <c r="VBI88" s="81"/>
      <c r="VBJ88" s="81"/>
      <c r="VBK88" s="81"/>
      <c r="VBL88" s="81"/>
      <c r="VBM88" s="81"/>
      <c r="VBN88" s="81"/>
      <c r="VBO88" s="81"/>
      <c r="VBP88" s="81"/>
      <c r="VBQ88" s="81"/>
      <c r="VBR88" s="81"/>
      <c r="VBS88" s="81"/>
      <c r="VBT88" s="81"/>
      <c r="VBU88" s="81"/>
      <c r="VBV88" s="81"/>
      <c r="VBW88" s="81"/>
      <c r="VBX88" s="81"/>
      <c r="VBY88" s="81"/>
      <c r="VBZ88" s="81"/>
      <c r="VCA88" s="81"/>
      <c r="VCB88" s="81"/>
      <c r="VCC88" s="81"/>
      <c r="VCD88" s="81"/>
      <c r="VCE88" s="81"/>
      <c r="VCF88" s="81"/>
      <c r="VCG88" s="81"/>
      <c r="VCH88" s="81"/>
      <c r="VCI88" s="81"/>
      <c r="VCJ88" s="81"/>
      <c r="VCK88" s="81"/>
      <c r="VCL88" s="81"/>
      <c r="VCM88" s="81"/>
      <c r="VCN88" s="81"/>
      <c r="VCO88" s="81"/>
      <c r="VCP88" s="81"/>
      <c r="VCQ88" s="81"/>
      <c r="VCR88" s="81"/>
      <c r="VCS88" s="81"/>
      <c r="VCT88" s="81"/>
      <c r="VCU88" s="81"/>
      <c r="VCV88" s="81"/>
      <c r="VCW88" s="81"/>
      <c r="VCX88" s="81"/>
      <c r="VCY88" s="81"/>
      <c r="VCZ88" s="81"/>
      <c r="VDA88" s="81"/>
      <c r="VDB88" s="81"/>
      <c r="VDC88" s="81"/>
      <c r="VDD88" s="81"/>
      <c r="VDE88" s="81"/>
      <c r="VDF88" s="81"/>
      <c r="VDG88" s="81"/>
      <c r="VDH88" s="81"/>
      <c r="VDI88" s="81"/>
      <c r="VDJ88" s="81"/>
      <c r="VDK88" s="81"/>
      <c r="VDL88" s="81"/>
      <c r="VDM88" s="81"/>
      <c r="VDN88" s="81"/>
      <c r="VDO88" s="81"/>
      <c r="VDP88" s="81"/>
      <c r="VDQ88" s="81"/>
      <c r="VDR88" s="81"/>
      <c r="VDS88" s="81"/>
      <c r="VDT88" s="81"/>
      <c r="VDU88" s="81"/>
      <c r="VDV88" s="81"/>
      <c r="VDW88" s="81"/>
      <c r="VDX88" s="81"/>
      <c r="VDY88" s="81"/>
      <c r="VDZ88" s="81"/>
      <c r="VEA88" s="81"/>
      <c r="VEB88" s="81"/>
      <c r="VEC88" s="81"/>
      <c r="VED88" s="81"/>
      <c r="VEE88" s="81"/>
      <c r="VEF88" s="81"/>
      <c r="VEG88" s="81"/>
      <c r="VEH88" s="81"/>
      <c r="VEI88" s="81"/>
      <c r="VEJ88" s="81"/>
      <c r="VEK88" s="81"/>
      <c r="VEL88" s="81"/>
      <c r="VEM88" s="81"/>
      <c r="VEN88" s="81"/>
      <c r="VEO88" s="81"/>
      <c r="VEP88" s="81"/>
      <c r="VEQ88" s="81"/>
      <c r="VER88" s="81"/>
      <c r="VES88" s="81"/>
      <c r="VET88" s="81"/>
      <c r="VEU88" s="81"/>
      <c r="VEV88" s="81"/>
      <c r="VEW88" s="81"/>
      <c r="VEX88" s="81"/>
      <c r="VEY88" s="81"/>
      <c r="VEZ88" s="81"/>
      <c r="VFA88" s="81"/>
      <c r="VFB88" s="81"/>
      <c r="VFC88" s="81"/>
      <c r="VFD88" s="81"/>
      <c r="VFE88" s="81"/>
      <c r="VFF88" s="81"/>
      <c r="VFG88" s="81"/>
      <c r="VFH88" s="81"/>
      <c r="VFI88" s="81"/>
      <c r="VFJ88" s="81"/>
      <c r="VFK88" s="81"/>
      <c r="VFL88" s="81"/>
      <c r="VFM88" s="81"/>
      <c r="VFN88" s="81"/>
      <c r="VFO88" s="81"/>
      <c r="VFP88" s="81"/>
      <c r="VFQ88" s="81"/>
      <c r="VFR88" s="81"/>
      <c r="VFS88" s="81"/>
      <c r="VFT88" s="81"/>
      <c r="VFU88" s="81"/>
      <c r="VFV88" s="81"/>
      <c r="VFW88" s="81"/>
      <c r="VFX88" s="81"/>
      <c r="VFY88" s="81"/>
      <c r="VFZ88" s="81"/>
      <c r="VGA88" s="81"/>
      <c r="VGB88" s="81"/>
      <c r="VGC88" s="81"/>
      <c r="VGD88" s="81"/>
      <c r="VGE88" s="81"/>
      <c r="VGF88" s="81"/>
      <c r="VGG88" s="81"/>
      <c r="VGH88" s="81"/>
      <c r="VGI88" s="81"/>
      <c r="VGJ88" s="81"/>
      <c r="VGK88" s="81"/>
      <c r="VGL88" s="81"/>
      <c r="VGM88" s="81"/>
      <c r="VGN88" s="81"/>
      <c r="VGO88" s="81"/>
      <c r="VGP88" s="81"/>
      <c r="VGQ88" s="81"/>
      <c r="VGR88" s="81"/>
      <c r="VGS88" s="81"/>
      <c r="VGT88" s="81"/>
      <c r="VGU88" s="81"/>
      <c r="VGV88" s="81"/>
      <c r="VGW88" s="81"/>
      <c r="VGX88" s="81"/>
      <c r="VGY88" s="81"/>
      <c r="VGZ88" s="81"/>
      <c r="VHA88" s="81"/>
      <c r="VHB88" s="81"/>
      <c r="VHC88" s="81"/>
      <c r="VHD88" s="81"/>
      <c r="VHE88" s="81"/>
      <c r="VHF88" s="81"/>
      <c r="VHG88" s="81"/>
      <c r="VHH88" s="81"/>
      <c r="VHI88" s="81"/>
      <c r="VHJ88" s="81"/>
      <c r="VHK88" s="81"/>
      <c r="VHL88" s="81"/>
      <c r="VHM88" s="81"/>
      <c r="VHN88" s="81"/>
      <c r="VHO88" s="81"/>
      <c r="VHP88" s="81"/>
      <c r="VHQ88" s="81"/>
      <c r="VHR88" s="81"/>
      <c r="VHS88" s="81"/>
      <c r="VHT88" s="81"/>
      <c r="VHU88" s="81"/>
      <c r="VHV88" s="81"/>
      <c r="VHW88" s="81"/>
      <c r="VHX88" s="81"/>
      <c r="VHY88" s="81"/>
      <c r="VHZ88" s="81"/>
      <c r="VIA88" s="81"/>
      <c r="VIB88" s="81"/>
      <c r="VIC88" s="81"/>
      <c r="VID88" s="81"/>
      <c r="VIE88" s="81"/>
      <c r="VIF88" s="81"/>
      <c r="VIG88" s="81"/>
      <c r="VIH88" s="81"/>
      <c r="VII88" s="81"/>
      <c r="VIJ88" s="81"/>
      <c r="VIK88" s="81"/>
      <c r="VIL88" s="81"/>
      <c r="VIM88" s="81"/>
      <c r="VIN88" s="81"/>
      <c r="VIO88" s="81"/>
      <c r="VIP88" s="81"/>
      <c r="VIQ88" s="81"/>
      <c r="VIR88" s="81"/>
      <c r="VIS88" s="81"/>
      <c r="VIT88" s="81"/>
      <c r="VIU88" s="81"/>
      <c r="VIV88" s="81"/>
      <c r="VIW88" s="81"/>
      <c r="VIX88" s="81"/>
      <c r="VIY88" s="81"/>
      <c r="VIZ88" s="81"/>
      <c r="VJA88" s="81"/>
      <c r="VJB88" s="81"/>
      <c r="VJC88" s="81"/>
      <c r="VJD88" s="81"/>
      <c r="VJE88" s="81"/>
      <c r="VJF88" s="81"/>
      <c r="VJG88" s="81"/>
      <c r="VJH88" s="81"/>
      <c r="VJI88" s="81"/>
      <c r="VJJ88" s="81"/>
      <c r="VJK88" s="81"/>
      <c r="VJL88" s="81"/>
      <c r="VJM88" s="81"/>
      <c r="VJN88" s="81"/>
      <c r="VJO88" s="81"/>
      <c r="VJP88" s="81"/>
      <c r="VJQ88" s="81"/>
      <c r="VJR88" s="81"/>
      <c r="VJS88" s="81"/>
      <c r="VJT88" s="81"/>
      <c r="VJU88" s="81"/>
      <c r="VJV88" s="81"/>
      <c r="VJW88" s="81"/>
      <c r="VJX88" s="81"/>
      <c r="VJY88" s="81"/>
      <c r="VJZ88" s="81"/>
      <c r="VKA88" s="81"/>
      <c r="VKB88" s="81"/>
      <c r="VKC88" s="81"/>
      <c r="VKD88" s="81"/>
      <c r="VKE88" s="81"/>
      <c r="VKF88" s="81"/>
      <c r="VKG88" s="81"/>
      <c r="VKH88" s="81"/>
      <c r="VKI88" s="81"/>
      <c r="VKJ88" s="81"/>
      <c r="VKK88" s="81"/>
      <c r="VKL88" s="81"/>
      <c r="VKM88" s="81"/>
      <c r="VKN88" s="81"/>
      <c r="VKO88" s="81"/>
      <c r="VKP88" s="81"/>
      <c r="VKQ88" s="81"/>
      <c r="VKR88" s="81"/>
      <c r="VKS88" s="81"/>
      <c r="VKT88" s="81"/>
      <c r="VKU88" s="81"/>
      <c r="VKV88" s="81"/>
      <c r="VKW88" s="81"/>
      <c r="VKX88" s="81"/>
      <c r="VKY88" s="81"/>
      <c r="VKZ88" s="81"/>
      <c r="VLA88" s="81"/>
      <c r="VLB88" s="81"/>
      <c r="VLC88" s="81"/>
      <c r="VLD88" s="81"/>
      <c r="VLE88" s="81"/>
      <c r="VLF88" s="81"/>
      <c r="VLG88" s="81"/>
      <c r="VLH88" s="81"/>
      <c r="VLI88" s="81"/>
      <c r="VLJ88" s="81"/>
      <c r="VLK88" s="81"/>
      <c r="VLL88" s="81"/>
      <c r="VLM88" s="81"/>
      <c r="VLN88" s="81"/>
      <c r="VLO88" s="81"/>
      <c r="VLP88" s="81"/>
      <c r="VLQ88" s="81"/>
      <c r="VLR88" s="81"/>
      <c r="VLS88" s="81"/>
      <c r="VLT88" s="81"/>
      <c r="VLU88" s="81"/>
      <c r="VLV88" s="81"/>
      <c r="VLW88" s="81"/>
      <c r="VLX88" s="81"/>
      <c r="VLY88" s="81"/>
      <c r="VLZ88" s="81"/>
      <c r="VMA88" s="81"/>
      <c r="VMB88" s="81"/>
      <c r="VMC88" s="81"/>
      <c r="VMD88" s="81"/>
      <c r="VME88" s="81"/>
      <c r="VMF88" s="81"/>
      <c r="VMG88" s="81"/>
      <c r="VMH88" s="81"/>
      <c r="VMI88" s="81"/>
      <c r="VMJ88" s="81"/>
      <c r="VMK88" s="81"/>
      <c r="VML88" s="81"/>
      <c r="VMM88" s="81"/>
      <c r="VMN88" s="81"/>
      <c r="VMO88" s="81"/>
      <c r="VMP88" s="81"/>
      <c r="VMQ88" s="81"/>
      <c r="VMR88" s="81"/>
      <c r="VMS88" s="81"/>
      <c r="VMT88" s="81"/>
      <c r="VMU88" s="81"/>
      <c r="VMV88" s="81"/>
      <c r="VMW88" s="81"/>
      <c r="VMX88" s="81"/>
      <c r="VMY88" s="81"/>
      <c r="VMZ88" s="81"/>
      <c r="VNA88" s="81"/>
      <c r="VNB88" s="81"/>
      <c r="VNC88" s="81"/>
      <c r="VND88" s="81"/>
      <c r="VNE88" s="81"/>
      <c r="VNF88" s="81"/>
      <c r="VNG88" s="81"/>
      <c r="VNH88" s="81"/>
      <c r="VNI88" s="81"/>
      <c r="VNJ88" s="81"/>
      <c r="VNK88" s="81"/>
      <c r="VNL88" s="81"/>
      <c r="VNM88" s="81"/>
      <c r="VNN88" s="81"/>
      <c r="VNO88" s="81"/>
      <c r="VNP88" s="81"/>
      <c r="VNQ88" s="81"/>
      <c r="VNR88" s="81"/>
      <c r="VNS88" s="81"/>
      <c r="VNT88" s="81"/>
      <c r="VNU88" s="81"/>
      <c r="VNV88" s="81"/>
      <c r="VNW88" s="81"/>
      <c r="VNX88" s="81"/>
      <c r="VNY88" s="81"/>
      <c r="VNZ88" s="81"/>
      <c r="VOA88" s="81"/>
      <c r="VOB88" s="81"/>
      <c r="VOC88" s="81"/>
      <c r="VOD88" s="81"/>
      <c r="VOE88" s="81"/>
      <c r="VOF88" s="81"/>
      <c r="VOG88" s="81"/>
      <c r="VOH88" s="81"/>
      <c r="VOI88" s="81"/>
      <c r="VOJ88" s="81"/>
      <c r="VOK88" s="81"/>
      <c r="VOL88" s="81"/>
      <c r="VOM88" s="81"/>
      <c r="VON88" s="81"/>
      <c r="VOO88" s="81"/>
      <c r="VOP88" s="81"/>
      <c r="VOQ88" s="81"/>
      <c r="VOR88" s="81"/>
      <c r="VOS88" s="81"/>
      <c r="VOT88" s="81"/>
      <c r="VOU88" s="81"/>
      <c r="VOV88" s="81"/>
      <c r="VOW88" s="81"/>
      <c r="VOX88" s="81"/>
      <c r="VOY88" s="81"/>
      <c r="VOZ88" s="81"/>
      <c r="VPA88" s="81"/>
      <c r="VPB88" s="81"/>
      <c r="VPC88" s="81"/>
      <c r="VPD88" s="81"/>
      <c r="VPE88" s="81"/>
      <c r="VPF88" s="81"/>
      <c r="VPG88" s="81"/>
      <c r="VPH88" s="81"/>
      <c r="VPI88" s="81"/>
      <c r="VPJ88" s="81"/>
      <c r="VPK88" s="81"/>
      <c r="VPL88" s="81"/>
      <c r="VPM88" s="81"/>
      <c r="VPN88" s="81"/>
      <c r="VPO88" s="81"/>
      <c r="VPP88" s="81"/>
      <c r="VPQ88" s="81"/>
      <c r="VPR88" s="81"/>
      <c r="VPS88" s="81"/>
      <c r="VPT88" s="81"/>
      <c r="VPU88" s="81"/>
      <c r="VPV88" s="81"/>
      <c r="VPW88" s="81"/>
      <c r="VPX88" s="81"/>
      <c r="VPY88" s="81"/>
      <c r="VPZ88" s="81"/>
      <c r="VQA88" s="81"/>
      <c r="VQB88" s="81"/>
      <c r="VQC88" s="81"/>
      <c r="VQD88" s="81"/>
      <c r="VQE88" s="81"/>
      <c r="VQF88" s="81"/>
      <c r="VQG88" s="81"/>
      <c r="VQH88" s="81"/>
      <c r="VQI88" s="81"/>
      <c r="VQJ88" s="81"/>
      <c r="VQK88" s="81"/>
      <c r="VQL88" s="81"/>
      <c r="VQM88" s="81"/>
      <c r="VQN88" s="81"/>
      <c r="VQO88" s="81"/>
      <c r="VQP88" s="81"/>
      <c r="VQQ88" s="81"/>
      <c r="VQR88" s="81"/>
      <c r="VQS88" s="81"/>
      <c r="VQT88" s="81"/>
      <c r="VQU88" s="81"/>
      <c r="VQV88" s="81"/>
      <c r="VQW88" s="81"/>
      <c r="VQX88" s="81"/>
      <c r="VQY88" s="81"/>
      <c r="VQZ88" s="81"/>
      <c r="VRA88" s="81"/>
      <c r="VRB88" s="81"/>
      <c r="VRC88" s="81"/>
      <c r="VRD88" s="81"/>
      <c r="VRE88" s="81"/>
      <c r="VRF88" s="81"/>
      <c r="VRG88" s="81"/>
      <c r="VRH88" s="81"/>
      <c r="VRI88" s="81"/>
      <c r="VRJ88" s="81"/>
      <c r="VRK88" s="81"/>
      <c r="VRL88" s="81"/>
      <c r="VRM88" s="81"/>
      <c r="VRN88" s="81"/>
      <c r="VRO88" s="81"/>
      <c r="VRP88" s="81"/>
      <c r="VRQ88" s="81"/>
      <c r="VRR88" s="81"/>
      <c r="VRS88" s="81"/>
      <c r="VRT88" s="81"/>
      <c r="VRU88" s="81"/>
      <c r="VRV88" s="81"/>
      <c r="VRW88" s="81"/>
      <c r="VRX88" s="81"/>
      <c r="VRY88" s="81"/>
      <c r="VRZ88" s="81"/>
      <c r="VSA88" s="81"/>
      <c r="VSB88" s="81"/>
      <c r="VSC88" s="81"/>
      <c r="VSD88" s="81"/>
      <c r="VSE88" s="81"/>
      <c r="VSF88" s="81"/>
      <c r="VSG88" s="81"/>
      <c r="VSH88" s="81"/>
      <c r="VSI88" s="81"/>
      <c r="VSJ88" s="81"/>
      <c r="VSK88" s="81"/>
      <c r="VSL88" s="81"/>
      <c r="VSM88" s="81"/>
      <c r="VSN88" s="81"/>
      <c r="VSO88" s="81"/>
      <c r="VSP88" s="81"/>
      <c r="VSQ88" s="81"/>
      <c r="VSR88" s="81"/>
      <c r="VSS88" s="81"/>
      <c r="VST88" s="81"/>
      <c r="VSU88" s="81"/>
      <c r="VSV88" s="81"/>
      <c r="VSW88" s="81"/>
      <c r="VSX88" s="81"/>
      <c r="VSY88" s="81"/>
      <c r="VSZ88" s="81"/>
      <c r="VTA88" s="81"/>
      <c r="VTB88" s="81"/>
      <c r="VTC88" s="81"/>
      <c r="VTD88" s="81"/>
      <c r="VTE88" s="81"/>
      <c r="VTF88" s="81"/>
      <c r="VTG88" s="81"/>
      <c r="VTH88" s="81"/>
      <c r="VTI88" s="81"/>
      <c r="VTJ88" s="81"/>
      <c r="VTK88" s="81"/>
      <c r="VTL88" s="81"/>
      <c r="VTM88" s="81"/>
      <c r="VTN88" s="81"/>
      <c r="VTO88" s="81"/>
      <c r="VTP88" s="81"/>
      <c r="VTQ88" s="81"/>
      <c r="VTR88" s="81"/>
      <c r="VTS88" s="81"/>
      <c r="VTT88" s="81"/>
      <c r="VTU88" s="81"/>
      <c r="VTV88" s="81"/>
      <c r="VTW88" s="81"/>
      <c r="VTX88" s="81"/>
      <c r="VTY88" s="81"/>
      <c r="VTZ88" s="81"/>
      <c r="VUA88" s="81"/>
      <c r="VUB88" s="81"/>
      <c r="VUC88" s="81"/>
      <c r="VUD88" s="81"/>
      <c r="VUE88" s="81"/>
      <c r="VUF88" s="81"/>
      <c r="VUG88" s="81"/>
      <c r="VUH88" s="81"/>
      <c r="VUI88" s="81"/>
      <c r="VUJ88" s="81"/>
      <c r="VUK88" s="81"/>
      <c r="VUL88" s="81"/>
      <c r="VUM88" s="81"/>
      <c r="VUN88" s="81"/>
      <c r="VUO88" s="81"/>
      <c r="VUP88" s="81"/>
      <c r="VUQ88" s="81"/>
      <c r="VUR88" s="81"/>
      <c r="VUS88" s="81"/>
      <c r="VUT88" s="81"/>
      <c r="VUU88" s="81"/>
      <c r="VUV88" s="81"/>
      <c r="VUW88" s="81"/>
      <c r="VUX88" s="81"/>
      <c r="VUY88" s="81"/>
      <c r="VUZ88" s="81"/>
      <c r="VVA88" s="81"/>
      <c r="VVB88" s="81"/>
      <c r="VVC88" s="81"/>
      <c r="VVD88" s="81"/>
      <c r="VVE88" s="81"/>
      <c r="VVF88" s="81"/>
      <c r="VVG88" s="81"/>
      <c r="VVH88" s="81"/>
      <c r="VVI88" s="81"/>
      <c r="VVJ88" s="81"/>
      <c r="VVK88" s="81"/>
      <c r="VVL88" s="81"/>
      <c r="VVM88" s="81"/>
      <c r="VVN88" s="81"/>
      <c r="VVO88" s="81"/>
      <c r="VVP88" s="81"/>
      <c r="VVQ88" s="81"/>
      <c r="VVR88" s="81"/>
      <c r="VVS88" s="81"/>
      <c r="VVT88" s="81"/>
      <c r="VVU88" s="81"/>
      <c r="VVV88" s="81"/>
      <c r="VVW88" s="81"/>
      <c r="VVX88" s="81"/>
      <c r="VVY88" s="81"/>
      <c r="VVZ88" s="81"/>
      <c r="VWA88" s="81"/>
      <c r="VWB88" s="81"/>
      <c r="VWC88" s="81"/>
      <c r="VWD88" s="81"/>
      <c r="VWE88" s="81"/>
      <c r="VWF88" s="81"/>
      <c r="VWG88" s="81"/>
      <c r="VWH88" s="81"/>
      <c r="VWI88" s="81"/>
      <c r="VWJ88" s="81"/>
      <c r="VWK88" s="81"/>
      <c r="VWL88" s="81"/>
      <c r="VWM88" s="81"/>
      <c r="VWN88" s="81"/>
      <c r="VWO88" s="81"/>
      <c r="VWP88" s="81"/>
      <c r="VWQ88" s="81"/>
      <c r="VWR88" s="81"/>
      <c r="VWS88" s="81"/>
      <c r="VWT88" s="81"/>
      <c r="VWU88" s="81"/>
      <c r="VWV88" s="81"/>
      <c r="VWW88" s="81"/>
      <c r="VWX88" s="81"/>
      <c r="VWY88" s="81"/>
      <c r="VWZ88" s="81"/>
      <c r="VXA88" s="81"/>
      <c r="VXB88" s="81"/>
      <c r="VXC88" s="81"/>
      <c r="VXD88" s="81"/>
      <c r="VXE88" s="81"/>
      <c r="VXF88" s="81"/>
      <c r="VXG88" s="81"/>
      <c r="VXH88" s="81"/>
      <c r="VXI88" s="81"/>
      <c r="VXJ88" s="81"/>
      <c r="VXK88" s="81"/>
      <c r="VXL88" s="81"/>
      <c r="VXM88" s="81"/>
      <c r="VXN88" s="81"/>
      <c r="VXO88" s="81"/>
      <c r="VXP88" s="81"/>
      <c r="VXQ88" s="81"/>
      <c r="VXR88" s="81"/>
      <c r="VXS88" s="81"/>
      <c r="VXT88" s="81"/>
      <c r="VXU88" s="81"/>
      <c r="VXV88" s="81"/>
      <c r="VXW88" s="81"/>
      <c r="VXX88" s="81"/>
      <c r="VXY88" s="81"/>
      <c r="VXZ88" s="81"/>
      <c r="VYA88" s="81"/>
      <c r="VYB88" s="81"/>
      <c r="VYC88" s="81"/>
      <c r="VYD88" s="81"/>
      <c r="VYE88" s="81"/>
      <c r="VYF88" s="81"/>
      <c r="VYG88" s="81"/>
      <c r="VYH88" s="81"/>
      <c r="VYI88" s="81"/>
      <c r="VYJ88" s="81"/>
      <c r="VYK88" s="81"/>
      <c r="VYL88" s="81"/>
      <c r="VYM88" s="81"/>
      <c r="VYN88" s="81"/>
      <c r="VYO88" s="81"/>
      <c r="VYP88" s="81"/>
      <c r="VYQ88" s="81"/>
      <c r="VYR88" s="81"/>
      <c r="VYS88" s="81"/>
      <c r="VYT88" s="81"/>
      <c r="VYU88" s="81"/>
      <c r="VYV88" s="81"/>
      <c r="VYW88" s="81"/>
      <c r="VYX88" s="81"/>
      <c r="VYY88" s="81"/>
      <c r="VYZ88" s="81"/>
      <c r="VZA88" s="81"/>
      <c r="VZB88" s="81"/>
      <c r="VZC88" s="81"/>
      <c r="VZD88" s="81"/>
      <c r="VZE88" s="81"/>
      <c r="VZF88" s="81"/>
      <c r="VZG88" s="81"/>
      <c r="VZH88" s="81"/>
      <c r="VZI88" s="81"/>
      <c r="VZJ88" s="81"/>
      <c r="VZK88" s="81"/>
      <c r="VZL88" s="81"/>
      <c r="VZM88" s="81"/>
      <c r="VZN88" s="81"/>
      <c r="VZO88" s="81"/>
      <c r="VZP88" s="81"/>
      <c r="VZQ88" s="81"/>
      <c r="VZR88" s="81"/>
      <c r="VZS88" s="81"/>
      <c r="VZT88" s="81"/>
      <c r="VZU88" s="81"/>
      <c r="VZV88" s="81"/>
      <c r="VZW88" s="81"/>
      <c r="VZX88" s="81"/>
      <c r="VZY88" s="81"/>
      <c r="VZZ88" s="81"/>
      <c r="WAA88" s="81"/>
      <c r="WAB88" s="81"/>
      <c r="WAC88" s="81"/>
      <c r="WAD88" s="81"/>
      <c r="WAE88" s="81"/>
      <c r="WAF88" s="81"/>
      <c r="WAG88" s="81"/>
      <c r="WAH88" s="81"/>
      <c r="WAI88" s="81"/>
      <c r="WAJ88" s="81"/>
      <c r="WAK88" s="81"/>
      <c r="WAL88" s="81"/>
      <c r="WAM88" s="81"/>
      <c r="WAN88" s="81"/>
      <c r="WAO88" s="81"/>
      <c r="WAP88" s="81"/>
      <c r="WAQ88" s="81"/>
      <c r="WAR88" s="81"/>
      <c r="WAS88" s="81"/>
      <c r="WAT88" s="81"/>
      <c r="WAU88" s="81"/>
      <c r="WAV88" s="81"/>
      <c r="WAW88" s="81"/>
      <c r="WAX88" s="81"/>
      <c r="WAY88" s="81"/>
      <c r="WAZ88" s="81"/>
      <c r="WBA88" s="81"/>
      <c r="WBB88" s="81"/>
      <c r="WBC88" s="81"/>
      <c r="WBD88" s="81"/>
      <c r="WBE88" s="81"/>
      <c r="WBF88" s="81"/>
      <c r="WBG88" s="81"/>
      <c r="WBH88" s="81"/>
      <c r="WBI88" s="81"/>
      <c r="WBJ88" s="81"/>
      <c r="WBK88" s="81"/>
      <c r="WBL88" s="81"/>
      <c r="WBM88" s="81"/>
      <c r="WBN88" s="81"/>
      <c r="WBO88" s="81"/>
      <c r="WBP88" s="81"/>
      <c r="WBQ88" s="81"/>
      <c r="WBR88" s="81"/>
      <c r="WBS88" s="81"/>
      <c r="WBT88" s="81"/>
      <c r="WBU88" s="81"/>
      <c r="WBV88" s="81"/>
      <c r="WBW88" s="81"/>
      <c r="WBX88" s="81"/>
      <c r="WBY88" s="81"/>
      <c r="WBZ88" s="81"/>
      <c r="WCA88" s="81"/>
      <c r="WCB88" s="81"/>
      <c r="WCC88" s="81"/>
      <c r="WCD88" s="81"/>
      <c r="WCE88" s="81"/>
      <c r="WCF88" s="81"/>
      <c r="WCG88" s="81"/>
      <c r="WCH88" s="81"/>
      <c r="WCI88" s="81"/>
      <c r="WCJ88" s="81"/>
      <c r="WCK88" s="81"/>
      <c r="WCL88" s="81"/>
      <c r="WCM88" s="81"/>
      <c r="WCN88" s="81"/>
      <c r="WCO88" s="81"/>
      <c r="WCP88" s="81"/>
      <c r="WCQ88" s="81"/>
      <c r="WCR88" s="81"/>
      <c r="WCS88" s="81"/>
      <c r="WCT88" s="81"/>
      <c r="WCU88" s="81"/>
      <c r="WCV88" s="81"/>
      <c r="WCW88" s="81"/>
      <c r="WCX88" s="81"/>
      <c r="WCY88" s="81"/>
      <c r="WCZ88" s="81"/>
      <c r="WDA88" s="81"/>
      <c r="WDB88" s="81"/>
      <c r="WDC88" s="81"/>
      <c r="WDD88" s="81"/>
      <c r="WDE88" s="81"/>
      <c r="WDF88" s="81"/>
      <c r="WDG88" s="81"/>
      <c r="WDH88" s="81"/>
      <c r="WDI88" s="81"/>
      <c r="WDJ88" s="81"/>
      <c r="WDK88" s="81"/>
      <c r="WDL88" s="81"/>
      <c r="WDM88" s="81"/>
      <c r="WDN88" s="81"/>
      <c r="WDO88" s="81"/>
      <c r="WDP88" s="81"/>
      <c r="WDQ88" s="81"/>
      <c r="WDR88" s="81"/>
      <c r="WDS88" s="81"/>
      <c r="WDT88" s="81"/>
      <c r="WDU88" s="81"/>
      <c r="WDV88" s="81"/>
      <c r="WDW88" s="81"/>
      <c r="WDX88" s="81"/>
      <c r="WDY88" s="81"/>
      <c r="WDZ88" s="81"/>
      <c r="WEA88" s="81"/>
      <c r="WEB88" s="81"/>
      <c r="WEC88" s="81"/>
      <c r="WED88" s="81"/>
      <c r="WEE88" s="81"/>
      <c r="WEF88" s="81"/>
      <c r="WEG88" s="81"/>
      <c r="WEH88" s="81"/>
      <c r="WEI88" s="81"/>
      <c r="WEJ88" s="81"/>
      <c r="WEK88" s="81"/>
      <c r="WEL88" s="81"/>
      <c r="WEM88" s="81"/>
      <c r="WEN88" s="81"/>
      <c r="WEO88" s="81"/>
      <c r="WEP88" s="81"/>
      <c r="WEQ88" s="81"/>
      <c r="WER88" s="81"/>
      <c r="WES88" s="81"/>
      <c r="WET88" s="81"/>
      <c r="WEU88" s="81"/>
      <c r="WEV88" s="81"/>
      <c r="WEW88" s="81"/>
      <c r="WEX88" s="81"/>
      <c r="WEY88" s="81"/>
      <c r="WEZ88" s="81"/>
      <c r="WFA88" s="81"/>
      <c r="WFB88" s="81"/>
      <c r="WFC88" s="81"/>
      <c r="WFD88" s="81"/>
      <c r="WFE88" s="81"/>
      <c r="WFF88" s="81"/>
      <c r="WFG88" s="81"/>
      <c r="WFH88" s="81"/>
      <c r="WFI88" s="81"/>
      <c r="WFJ88" s="81"/>
      <c r="WFK88" s="81"/>
      <c r="WFL88" s="81"/>
      <c r="WFM88" s="81"/>
      <c r="WFN88" s="81"/>
      <c r="WFO88" s="81"/>
      <c r="WFP88" s="81"/>
      <c r="WFQ88" s="81"/>
      <c r="WFR88" s="81"/>
      <c r="WFS88" s="81"/>
      <c r="WFT88" s="81"/>
      <c r="WFU88" s="81"/>
      <c r="WFV88" s="81"/>
      <c r="WFW88" s="81"/>
      <c r="WFX88" s="81"/>
      <c r="WFY88" s="81"/>
      <c r="WFZ88" s="81"/>
      <c r="WGA88" s="81"/>
      <c r="WGB88" s="81"/>
      <c r="WGC88" s="81"/>
      <c r="WGD88" s="81"/>
      <c r="WGE88" s="81"/>
      <c r="WGF88" s="81"/>
      <c r="WGG88" s="81"/>
      <c r="WGH88" s="81"/>
      <c r="WGI88" s="81"/>
      <c r="WGJ88" s="81"/>
      <c r="WGK88" s="81"/>
      <c r="WGL88" s="81"/>
      <c r="WGM88" s="81"/>
      <c r="WGN88" s="81"/>
      <c r="WGO88" s="81"/>
      <c r="WGP88" s="81"/>
      <c r="WGQ88" s="81"/>
      <c r="WGR88" s="81"/>
      <c r="WGS88" s="81"/>
      <c r="WGT88" s="81"/>
      <c r="WGU88" s="81"/>
      <c r="WGV88" s="81"/>
      <c r="WGW88" s="81"/>
      <c r="WGX88" s="81"/>
      <c r="WGY88" s="81"/>
      <c r="WGZ88" s="81"/>
      <c r="WHA88" s="81"/>
      <c r="WHB88" s="81"/>
      <c r="WHC88" s="81"/>
      <c r="WHD88" s="81"/>
      <c r="WHE88" s="81"/>
      <c r="WHF88" s="81"/>
      <c r="WHG88" s="81"/>
      <c r="WHH88" s="81"/>
      <c r="WHI88" s="81"/>
      <c r="WHJ88" s="81"/>
      <c r="WHK88" s="81"/>
      <c r="WHL88" s="81"/>
      <c r="WHM88" s="81"/>
      <c r="WHN88" s="81"/>
      <c r="WHO88" s="81"/>
      <c r="WHP88" s="81"/>
      <c r="WHQ88" s="81"/>
      <c r="WHR88" s="81"/>
      <c r="WHS88" s="81"/>
      <c r="WHT88" s="81"/>
      <c r="WHU88" s="81"/>
      <c r="WHV88" s="81"/>
      <c r="WHW88" s="81"/>
      <c r="WHX88" s="81"/>
      <c r="WHY88" s="81"/>
      <c r="WHZ88" s="81"/>
      <c r="WIA88" s="81"/>
      <c r="WIB88" s="81"/>
      <c r="WIC88" s="81"/>
      <c r="WID88" s="81"/>
      <c r="WIE88" s="81"/>
      <c r="WIF88" s="81"/>
      <c r="WIG88" s="81"/>
      <c r="WIH88" s="81"/>
      <c r="WII88" s="81"/>
      <c r="WIJ88" s="81"/>
      <c r="WIK88" s="81"/>
      <c r="WIL88" s="81"/>
      <c r="WIM88" s="81"/>
      <c r="WIN88" s="81"/>
      <c r="WIO88" s="81"/>
      <c r="WIP88" s="81"/>
      <c r="WIQ88" s="81"/>
      <c r="WIR88" s="81"/>
      <c r="WIS88" s="81"/>
      <c r="WIT88" s="81"/>
      <c r="WIU88" s="81"/>
      <c r="WIV88" s="81"/>
      <c r="WIW88" s="81"/>
      <c r="WIX88" s="81"/>
      <c r="WIY88" s="81"/>
      <c r="WIZ88" s="81"/>
      <c r="WJA88" s="81"/>
      <c r="WJB88" s="81"/>
      <c r="WJC88" s="81"/>
      <c r="WJD88" s="81"/>
      <c r="WJE88" s="81"/>
      <c r="WJF88" s="81"/>
      <c r="WJG88" s="81"/>
      <c r="WJH88" s="81"/>
      <c r="WJI88" s="81"/>
      <c r="WJJ88" s="81"/>
      <c r="WJK88" s="81"/>
      <c r="WJL88" s="81"/>
      <c r="WJM88" s="81"/>
      <c r="WJN88" s="81"/>
      <c r="WJO88" s="81"/>
      <c r="WJP88" s="81"/>
      <c r="WJQ88" s="81"/>
      <c r="WJR88" s="81"/>
      <c r="WJS88" s="81"/>
      <c r="WJT88" s="81"/>
      <c r="WJU88" s="81"/>
      <c r="WJV88" s="81"/>
      <c r="WJW88" s="81"/>
      <c r="WJX88" s="81"/>
      <c r="WJY88" s="81"/>
      <c r="WJZ88" s="81"/>
      <c r="WKA88" s="81"/>
      <c r="WKB88" s="81"/>
      <c r="WKC88" s="81"/>
      <c r="WKD88" s="81"/>
      <c r="WKE88" s="81"/>
      <c r="WKF88" s="81"/>
      <c r="WKG88" s="81"/>
      <c r="WKH88" s="81"/>
      <c r="WKI88" s="81"/>
      <c r="WKJ88" s="81"/>
      <c r="WKK88" s="81"/>
      <c r="WKL88" s="81"/>
      <c r="WKM88" s="81"/>
      <c r="WKN88" s="81"/>
      <c r="WKO88" s="81"/>
      <c r="WKP88" s="81"/>
      <c r="WKQ88" s="81"/>
      <c r="WKR88" s="81"/>
      <c r="WKS88" s="81"/>
      <c r="WKT88" s="81"/>
      <c r="WKU88" s="81"/>
      <c r="WKV88" s="81"/>
      <c r="WKW88" s="81"/>
      <c r="WKX88" s="81"/>
      <c r="WKY88" s="81"/>
      <c r="WKZ88" s="81"/>
      <c r="WLA88" s="81"/>
      <c r="WLB88" s="81"/>
      <c r="WLC88" s="81"/>
      <c r="WLD88" s="81"/>
      <c r="WLE88" s="81"/>
      <c r="WLF88" s="81"/>
      <c r="WLG88" s="81"/>
      <c r="WLH88" s="81"/>
      <c r="WLI88" s="81"/>
      <c r="WLJ88" s="81"/>
      <c r="WLK88" s="81"/>
      <c r="WLL88" s="81"/>
      <c r="WLM88" s="81"/>
      <c r="WLN88" s="81"/>
      <c r="WLO88" s="81"/>
      <c r="WLP88" s="81"/>
      <c r="WLQ88" s="81"/>
      <c r="WLR88" s="81"/>
      <c r="WLS88" s="81"/>
      <c r="WLT88" s="81"/>
      <c r="WLU88" s="81"/>
      <c r="WLV88" s="81"/>
      <c r="WLW88" s="81"/>
      <c r="WLX88" s="81"/>
      <c r="WLY88" s="81"/>
      <c r="WLZ88" s="81"/>
      <c r="WMA88" s="81"/>
      <c r="WMB88" s="81"/>
      <c r="WMC88" s="81"/>
      <c r="WMD88" s="81"/>
      <c r="WME88" s="81"/>
      <c r="WMF88" s="81"/>
      <c r="WMG88" s="81"/>
      <c r="WMH88" s="81"/>
      <c r="WMI88" s="81"/>
      <c r="WMJ88" s="81"/>
      <c r="WMK88" s="81"/>
      <c r="WML88" s="81"/>
      <c r="WMM88" s="81"/>
      <c r="WMN88" s="81"/>
      <c r="WMO88" s="81"/>
      <c r="WMP88" s="81"/>
      <c r="WMQ88" s="81"/>
      <c r="WMR88" s="81"/>
      <c r="WMS88" s="81"/>
      <c r="WMT88" s="81"/>
      <c r="WMU88" s="81"/>
      <c r="WMV88" s="81"/>
      <c r="WMW88" s="81"/>
      <c r="WMX88" s="81"/>
      <c r="WMY88" s="81"/>
      <c r="WMZ88" s="81"/>
      <c r="WNA88" s="81"/>
      <c r="WNB88" s="81"/>
      <c r="WNC88" s="81"/>
      <c r="WND88" s="81"/>
      <c r="WNE88" s="81"/>
      <c r="WNF88" s="81"/>
      <c r="WNG88" s="81"/>
      <c r="WNH88" s="81"/>
      <c r="WNI88" s="81"/>
      <c r="WNJ88" s="81"/>
      <c r="WNK88" s="81"/>
      <c r="WNL88" s="81"/>
      <c r="WNM88" s="81"/>
      <c r="WNN88" s="81"/>
      <c r="WNO88" s="81"/>
      <c r="WNP88" s="81"/>
      <c r="WNQ88" s="81"/>
      <c r="WNR88" s="81"/>
      <c r="WNS88" s="81"/>
      <c r="WNT88" s="81"/>
      <c r="WNU88" s="81"/>
      <c r="WNV88" s="81"/>
      <c r="WNW88" s="81"/>
      <c r="WNX88" s="81"/>
      <c r="WNY88" s="81"/>
      <c r="WNZ88" s="81"/>
      <c r="WOA88" s="81"/>
      <c r="WOB88" s="81"/>
      <c r="WOC88" s="81"/>
      <c r="WOD88" s="81"/>
      <c r="WOE88" s="81"/>
      <c r="WOF88" s="81"/>
      <c r="WOG88" s="81"/>
      <c r="WOH88" s="81"/>
      <c r="WOI88" s="81"/>
      <c r="WOJ88" s="81"/>
      <c r="WOK88" s="81"/>
      <c r="WOL88" s="81"/>
      <c r="WOM88" s="81"/>
      <c r="WON88" s="81"/>
      <c r="WOO88" s="81"/>
      <c r="WOP88" s="81"/>
      <c r="WOQ88" s="81"/>
      <c r="WOR88" s="81"/>
      <c r="WOS88" s="81"/>
      <c r="WOT88" s="81"/>
      <c r="WOU88" s="81"/>
      <c r="WOV88" s="81"/>
      <c r="WOW88" s="81"/>
      <c r="WOX88" s="81"/>
      <c r="WOY88" s="81"/>
      <c r="WOZ88" s="81"/>
      <c r="WPA88" s="81"/>
      <c r="WPB88" s="81"/>
      <c r="WPC88" s="81"/>
      <c r="WPD88" s="81"/>
      <c r="WPE88" s="81"/>
      <c r="WPF88" s="81"/>
      <c r="WPG88" s="81"/>
      <c r="WPH88" s="81"/>
      <c r="WPI88" s="81"/>
      <c r="WPJ88" s="81"/>
      <c r="WPK88" s="81"/>
      <c r="WPL88" s="81"/>
      <c r="WPM88" s="81"/>
      <c r="WPN88" s="81"/>
      <c r="WPO88" s="81"/>
      <c r="WPP88" s="81"/>
      <c r="WPQ88" s="81"/>
      <c r="WPR88" s="81"/>
      <c r="WPS88" s="81"/>
      <c r="WPT88" s="81"/>
      <c r="WPU88" s="81"/>
      <c r="WPV88" s="81"/>
      <c r="WPW88" s="81"/>
      <c r="WPX88" s="81"/>
      <c r="WPY88" s="81"/>
      <c r="WPZ88" s="81"/>
      <c r="WQA88" s="81"/>
      <c r="WQB88" s="81"/>
      <c r="WQC88" s="81"/>
      <c r="WQD88" s="81"/>
      <c r="WQE88" s="81"/>
      <c r="WQF88" s="81"/>
      <c r="WQG88" s="81"/>
      <c r="WQH88" s="81"/>
      <c r="WQI88" s="81"/>
      <c r="WQJ88" s="81"/>
      <c r="WQK88" s="81"/>
      <c r="WQL88" s="81"/>
      <c r="WQM88" s="81"/>
      <c r="WQN88" s="81"/>
      <c r="WQO88" s="81"/>
      <c r="WQP88" s="81"/>
      <c r="WQQ88" s="81"/>
      <c r="WQR88" s="81"/>
      <c r="WQS88" s="81"/>
      <c r="WQT88" s="81"/>
      <c r="WQU88" s="81"/>
      <c r="WQV88" s="81"/>
      <c r="WQW88" s="81"/>
      <c r="WQX88" s="81"/>
      <c r="WQY88" s="81"/>
      <c r="WQZ88" s="81"/>
      <c r="WRA88" s="81"/>
      <c r="WRB88" s="81"/>
      <c r="WRC88" s="81"/>
      <c r="WRD88" s="81"/>
      <c r="WRE88" s="81"/>
      <c r="WRF88" s="81"/>
      <c r="WRG88" s="81"/>
      <c r="WRH88" s="81"/>
      <c r="WRI88" s="81"/>
      <c r="WRJ88" s="81"/>
      <c r="WRK88" s="81"/>
      <c r="WRL88" s="81"/>
      <c r="WRM88" s="81"/>
      <c r="WRN88" s="81"/>
      <c r="WRO88" s="81"/>
      <c r="WRP88" s="81"/>
      <c r="WRQ88" s="81"/>
      <c r="WRR88" s="81"/>
      <c r="WRS88" s="81"/>
      <c r="WRT88" s="81"/>
      <c r="WRU88" s="81"/>
      <c r="WRV88" s="81"/>
      <c r="WRW88" s="81"/>
      <c r="WRX88" s="81"/>
      <c r="WRY88" s="81"/>
      <c r="WRZ88" s="81"/>
      <c r="WSA88" s="81"/>
      <c r="WSB88" s="81"/>
      <c r="WSC88" s="81"/>
      <c r="WSD88" s="81"/>
      <c r="WSE88" s="81"/>
      <c r="WSF88" s="81"/>
      <c r="WSG88" s="81"/>
      <c r="WSH88" s="81"/>
      <c r="WSI88" s="81"/>
      <c r="WSJ88" s="81"/>
      <c r="WSK88" s="81"/>
      <c r="WSL88" s="81"/>
      <c r="WSM88" s="81"/>
      <c r="WSN88" s="81"/>
      <c r="WSO88" s="81"/>
      <c r="WSP88" s="81"/>
      <c r="WSQ88" s="81"/>
      <c r="WSR88" s="81"/>
      <c r="WSS88" s="81"/>
      <c r="WST88" s="81"/>
      <c r="WSU88" s="81"/>
      <c r="WSV88" s="81"/>
      <c r="WSW88" s="81"/>
      <c r="WSX88" s="81"/>
      <c r="WSY88" s="81"/>
      <c r="WSZ88" s="81"/>
      <c r="WTA88" s="81"/>
      <c r="WTB88" s="81"/>
      <c r="WTC88" s="81"/>
      <c r="WTD88" s="81"/>
      <c r="WTE88" s="81"/>
      <c r="WTF88" s="81"/>
      <c r="WTG88" s="81"/>
      <c r="WTH88" s="81"/>
      <c r="WTI88" s="81"/>
      <c r="WTJ88" s="81"/>
      <c r="WTK88" s="81"/>
      <c r="WTL88" s="81"/>
      <c r="WTM88" s="81"/>
      <c r="WTN88" s="81"/>
      <c r="WTO88" s="81"/>
      <c r="WTP88" s="81"/>
      <c r="WTQ88" s="81"/>
      <c r="WTR88" s="81"/>
      <c r="WTS88" s="81"/>
      <c r="WTT88" s="81"/>
      <c r="WTU88" s="81"/>
      <c r="WTV88" s="81"/>
      <c r="WTW88" s="81"/>
      <c r="WTX88" s="81"/>
      <c r="WTY88" s="81"/>
      <c r="WTZ88" s="81"/>
      <c r="WUA88" s="81"/>
      <c r="WUB88" s="81"/>
      <c r="WUC88" s="81"/>
      <c r="WUD88" s="81"/>
      <c r="WUE88" s="81"/>
      <c r="WUF88" s="81"/>
      <c r="WUG88" s="81"/>
      <c r="WUH88" s="81"/>
      <c r="WUI88" s="81"/>
      <c r="WUJ88" s="81"/>
      <c r="WUK88" s="81"/>
      <c r="WUL88" s="81"/>
      <c r="WUM88" s="81"/>
      <c r="WUN88" s="81"/>
      <c r="WUO88" s="81"/>
      <c r="WUP88" s="81"/>
      <c r="WUQ88" s="81"/>
      <c r="WUR88" s="81"/>
      <c r="WUS88" s="81"/>
      <c r="WUT88" s="81"/>
      <c r="WUU88" s="81"/>
      <c r="WUV88" s="81"/>
      <c r="WUW88" s="81"/>
      <c r="WUX88" s="81"/>
      <c r="WUY88" s="81"/>
      <c r="WUZ88" s="81"/>
      <c r="WVA88" s="81"/>
      <c r="WVB88" s="81"/>
      <c r="WVC88" s="81"/>
      <c r="WVD88" s="81"/>
      <c r="WVE88" s="81"/>
      <c r="WVF88" s="81"/>
      <c r="WVG88" s="81"/>
      <c r="WVH88" s="81"/>
      <c r="WVI88" s="81"/>
      <c r="WVJ88" s="81"/>
      <c r="WVK88" s="81"/>
      <c r="WVL88" s="81"/>
      <c r="WVM88" s="81"/>
      <c r="WVN88" s="81"/>
      <c r="WVO88" s="81"/>
      <c r="WVP88" s="81"/>
      <c r="WVQ88" s="81"/>
      <c r="WVR88" s="81"/>
      <c r="WVS88" s="81"/>
      <c r="WVT88" s="81"/>
      <c r="WVU88" s="81"/>
      <c r="WVV88" s="81"/>
      <c r="WVW88" s="81"/>
      <c r="WVX88" s="81"/>
      <c r="WVY88" s="81"/>
      <c r="WVZ88" s="81"/>
      <c r="WWA88" s="81"/>
      <c r="WWB88" s="81"/>
      <c r="WWC88" s="81"/>
      <c r="WWD88" s="81"/>
      <c r="WWE88" s="81"/>
      <c r="WWF88" s="81"/>
      <c r="WWG88" s="81"/>
      <c r="WWH88" s="81"/>
      <c r="WWI88" s="81"/>
      <c r="WWJ88" s="81"/>
      <c r="WWK88" s="81"/>
      <c r="WWL88" s="81"/>
      <c r="WWM88" s="81"/>
      <c r="WWN88" s="81"/>
      <c r="WWO88" s="81"/>
      <c r="WWP88" s="81"/>
      <c r="WWQ88" s="81"/>
      <c r="WWR88" s="81"/>
      <c r="WWS88" s="81"/>
      <c r="WWT88" s="81"/>
      <c r="WWU88" s="81"/>
      <c r="WWV88" s="81"/>
      <c r="WWW88" s="81"/>
      <c r="WWX88" s="81"/>
      <c r="WWY88" s="81"/>
      <c r="WWZ88" s="81"/>
      <c r="WXA88" s="81"/>
      <c r="WXB88" s="81"/>
      <c r="WXC88" s="81"/>
      <c r="WXD88" s="81"/>
      <c r="WXE88" s="81"/>
      <c r="WXF88" s="81"/>
      <c r="WXG88" s="81"/>
      <c r="WXH88" s="81"/>
      <c r="WXI88" s="81"/>
      <c r="WXJ88" s="81"/>
      <c r="WXK88" s="81"/>
      <c r="WXL88" s="81"/>
      <c r="WXM88" s="81"/>
      <c r="WXN88" s="81"/>
      <c r="WXO88" s="81"/>
      <c r="WXP88" s="81"/>
      <c r="WXQ88" s="81"/>
      <c r="WXR88" s="81"/>
      <c r="WXS88" s="81"/>
      <c r="WXT88" s="81"/>
      <c r="WXU88" s="81"/>
      <c r="WXV88" s="81"/>
      <c r="WXW88" s="81"/>
      <c r="WXX88" s="81"/>
      <c r="WXY88" s="81"/>
      <c r="WXZ88" s="81"/>
      <c r="WYA88" s="81"/>
      <c r="WYB88" s="81"/>
      <c r="WYC88" s="81"/>
      <c r="WYD88" s="81"/>
      <c r="WYE88" s="81"/>
      <c r="WYF88" s="81"/>
      <c r="WYG88" s="81"/>
      <c r="WYH88" s="81"/>
      <c r="WYI88" s="81"/>
      <c r="WYJ88" s="81"/>
      <c r="WYK88" s="81"/>
      <c r="WYL88" s="81"/>
      <c r="WYM88" s="81"/>
      <c r="WYN88" s="81"/>
      <c r="WYO88" s="81"/>
      <c r="WYP88" s="81"/>
      <c r="WYQ88" s="81"/>
      <c r="WYR88" s="81"/>
      <c r="WYS88" s="81"/>
      <c r="WYT88" s="81"/>
      <c r="WYU88" s="81"/>
      <c r="WYV88" s="81"/>
      <c r="WYW88" s="81"/>
      <c r="WYX88" s="81"/>
      <c r="WYY88" s="81"/>
      <c r="WYZ88" s="81"/>
      <c r="WZA88" s="81"/>
      <c r="WZB88" s="81"/>
      <c r="WZC88" s="81"/>
      <c r="WZD88" s="81"/>
      <c r="WZE88" s="81"/>
      <c r="WZF88" s="81"/>
      <c r="WZG88" s="81"/>
      <c r="WZH88" s="81"/>
      <c r="WZI88" s="81"/>
      <c r="WZJ88" s="81"/>
      <c r="WZK88" s="81"/>
      <c r="WZL88" s="81"/>
      <c r="WZM88" s="81"/>
      <c r="WZN88" s="81"/>
      <c r="WZO88" s="81"/>
      <c r="WZP88" s="81"/>
      <c r="WZQ88" s="81"/>
      <c r="WZR88" s="81"/>
      <c r="WZS88" s="81"/>
      <c r="WZT88" s="81"/>
      <c r="WZU88" s="81"/>
      <c r="WZV88" s="81"/>
      <c r="WZW88" s="81"/>
      <c r="WZX88" s="81"/>
      <c r="WZY88" s="81"/>
      <c r="WZZ88" s="81"/>
      <c r="XAA88" s="81"/>
      <c r="XAB88" s="81"/>
      <c r="XAC88" s="81"/>
      <c r="XAD88" s="81"/>
      <c r="XAE88" s="81"/>
      <c r="XAF88" s="81"/>
      <c r="XAG88" s="81"/>
      <c r="XAH88" s="81"/>
      <c r="XAI88" s="81"/>
      <c r="XAJ88" s="81"/>
      <c r="XAK88" s="81"/>
      <c r="XAL88" s="81"/>
      <c r="XAM88" s="81"/>
      <c r="XAN88" s="81"/>
      <c r="XAO88" s="81"/>
      <c r="XAP88" s="81"/>
      <c r="XAQ88" s="81"/>
      <c r="XAR88" s="81"/>
      <c r="XAS88" s="81"/>
      <c r="XAT88" s="81"/>
      <c r="XAU88" s="81"/>
      <c r="XAV88" s="81"/>
      <c r="XAW88" s="81"/>
      <c r="XAX88" s="81"/>
      <c r="XAY88" s="81"/>
      <c r="XAZ88" s="81"/>
      <c r="XBA88" s="81"/>
      <c r="XBB88" s="81"/>
      <c r="XBC88" s="81"/>
      <c r="XBD88" s="81"/>
      <c r="XBE88" s="81"/>
      <c r="XBF88" s="81"/>
      <c r="XBG88" s="81"/>
      <c r="XBH88" s="81"/>
      <c r="XBI88" s="81"/>
      <c r="XBJ88" s="81"/>
      <c r="XBK88" s="81"/>
      <c r="XBL88" s="81"/>
      <c r="XBM88" s="81"/>
      <c r="XBN88" s="81"/>
      <c r="XBO88" s="81"/>
      <c r="XBP88" s="81"/>
      <c r="XBQ88" s="81"/>
      <c r="XBR88" s="81"/>
      <c r="XBS88" s="81"/>
      <c r="XBT88" s="81"/>
      <c r="XBU88" s="81"/>
      <c r="XBV88" s="81"/>
      <c r="XBW88" s="81"/>
      <c r="XBX88" s="81"/>
      <c r="XBY88" s="81"/>
      <c r="XBZ88" s="81"/>
      <c r="XCA88" s="81"/>
      <c r="XCB88" s="81"/>
      <c r="XCC88" s="81"/>
      <c r="XCD88" s="81"/>
      <c r="XCE88" s="81"/>
      <c r="XCF88" s="81"/>
      <c r="XCG88" s="81"/>
      <c r="XCH88" s="81"/>
      <c r="XCI88" s="81"/>
      <c r="XCJ88" s="81"/>
      <c r="XCK88" s="81"/>
      <c r="XCL88" s="81"/>
      <c r="XCM88" s="81"/>
      <c r="XCN88" s="81"/>
      <c r="XCO88" s="81"/>
      <c r="XCP88" s="81"/>
      <c r="XCQ88" s="81"/>
      <c r="XCR88" s="81"/>
      <c r="XCS88" s="81"/>
      <c r="XCT88" s="81"/>
      <c r="XCU88" s="81"/>
      <c r="XCV88" s="81"/>
      <c r="XCW88" s="81"/>
      <c r="XCX88" s="81"/>
      <c r="XCY88" s="81"/>
      <c r="XCZ88" s="81"/>
      <c r="XDA88" s="81"/>
      <c r="XDB88" s="81"/>
      <c r="XDC88" s="81"/>
      <c r="XDD88" s="81"/>
      <c r="XDE88" s="81"/>
      <c r="XDF88" s="81"/>
      <c r="XDG88" s="81"/>
      <c r="XDH88" s="81"/>
      <c r="XDI88" s="81"/>
      <c r="XDJ88" s="81"/>
      <c r="XDK88" s="81"/>
      <c r="XDL88" s="81"/>
      <c r="XDM88" s="81"/>
      <c r="XDN88" s="81"/>
      <c r="XDO88" s="81"/>
      <c r="XDP88" s="81"/>
      <c r="XDQ88" s="81"/>
      <c r="XDR88" s="81"/>
      <c r="XDS88" s="81"/>
      <c r="XDT88" s="81"/>
      <c r="XDU88" s="81"/>
      <c r="XDV88" s="81"/>
      <c r="XDW88" s="81"/>
      <c r="XDX88" s="81"/>
      <c r="XDY88" s="81"/>
      <c r="XDZ88" s="81"/>
      <c r="XEA88" s="81"/>
      <c r="XEB88" s="81"/>
      <c r="XEC88" s="81"/>
      <c r="XED88" s="81"/>
      <c r="XEE88" s="81"/>
      <c r="XEF88" s="81"/>
      <c r="XEG88" s="81"/>
      <c r="XEH88" s="81"/>
      <c r="XEI88" s="81"/>
      <c r="XEJ88" s="81"/>
      <c r="XEK88" s="81"/>
      <c r="XEL88" s="81"/>
      <c r="XEM88" s="81"/>
      <c r="XEN88" s="81"/>
      <c r="XEO88" s="81"/>
      <c r="XEP88" s="81"/>
      <c r="XEQ88" s="81"/>
      <c r="XER88" s="81"/>
      <c r="XES88" s="81"/>
      <c r="XET88" s="81"/>
      <c r="XEU88" s="81"/>
      <c r="XEV88" s="81"/>
      <c r="XEW88" s="81"/>
      <c r="XEX88" s="81"/>
      <c r="XEY88" s="81"/>
      <c r="XEZ88" s="81"/>
      <c r="XFA88" s="81"/>
      <c r="XFB88" s="81"/>
      <c r="XFC88" s="81"/>
      <c r="XFD88" s="81"/>
    </row>
    <row r="89" spans="2:16384" ht="13.5" customHeight="1"/>
    <row r="90" spans="2:16384" ht="13.5" customHeight="1">
      <c r="B90" s="8"/>
      <c r="C90" s="8"/>
      <c r="D90" s="20"/>
      <c r="E90" s="20"/>
      <c r="F90" s="20" t="s">
        <v>183</v>
      </c>
      <c r="G90" s="7" t="s">
        <v>196</v>
      </c>
      <c r="H90" s="20"/>
      <c r="I90" s="7" t="s">
        <v>3409</v>
      </c>
      <c r="J90" s="20"/>
      <c r="K90" s="102"/>
      <c r="L90" s="20"/>
      <c r="M90" s="21" t="s">
        <v>223</v>
      </c>
      <c r="N90" s="21" t="s">
        <v>3396</v>
      </c>
      <c r="O90" s="21"/>
      <c r="P90" s="7" t="s">
        <v>208</v>
      </c>
      <c r="Q90" s="1345"/>
      <c r="R90" s="1345"/>
      <c r="S90" s="1345"/>
      <c r="T90" s="1345"/>
      <c r="U90" s="1345"/>
    </row>
    <row r="92" spans="2:16384" s="33" customFormat="1" ht="14.25" customHeight="1">
      <c r="B92" s="12"/>
      <c r="C92" s="12"/>
      <c r="D92" s="80" t="s">
        <v>3397</v>
      </c>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c r="GO92" s="81"/>
      <c r="GP92" s="81"/>
      <c r="GQ92" s="81"/>
      <c r="GR92" s="81"/>
      <c r="GS92" s="81"/>
      <c r="GT92" s="81"/>
      <c r="GU92" s="81"/>
      <c r="GV92" s="81"/>
      <c r="GW92" s="81"/>
      <c r="GX92" s="81"/>
      <c r="GY92" s="81"/>
      <c r="GZ92" s="81"/>
      <c r="HA92" s="81"/>
      <c r="HB92" s="81"/>
      <c r="HC92" s="81"/>
      <c r="HD92" s="81"/>
      <c r="HE92" s="81"/>
      <c r="HF92" s="81"/>
      <c r="HG92" s="81"/>
      <c r="HH92" s="81"/>
      <c r="HI92" s="81"/>
      <c r="HJ92" s="81"/>
      <c r="HK92" s="81"/>
      <c r="HL92" s="81"/>
      <c r="HM92" s="81"/>
      <c r="HN92" s="81"/>
      <c r="HO92" s="81"/>
      <c r="HP92" s="81"/>
      <c r="HQ92" s="81"/>
      <c r="HR92" s="81"/>
      <c r="HS92" s="81"/>
      <c r="HT92" s="81"/>
      <c r="HU92" s="81"/>
      <c r="HV92" s="81"/>
      <c r="HW92" s="81"/>
      <c r="HX92" s="81"/>
      <c r="HY92" s="81"/>
      <c r="HZ92" s="81"/>
      <c r="IA92" s="81"/>
      <c r="IB92" s="81"/>
      <c r="IC92" s="81"/>
      <c r="ID92" s="81"/>
      <c r="IE92" s="81"/>
      <c r="IF92" s="81"/>
      <c r="IG92" s="81"/>
      <c r="IH92" s="81"/>
      <c r="II92" s="81"/>
      <c r="IJ92" s="81"/>
      <c r="IK92" s="81"/>
      <c r="IL92" s="81"/>
      <c r="IM92" s="81"/>
      <c r="IN92" s="81"/>
      <c r="IO92" s="81"/>
      <c r="IP92" s="81"/>
      <c r="IQ92" s="81"/>
      <c r="IR92" s="81"/>
      <c r="IS92" s="81"/>
      <c r="IT92" s="81"/>
      <c r="IU92" s="81"/>
      <c r="IV92" s="81"/>
      <c r="IW92" s="81"/>
      <c r="IX92" s="81"/>
      <c r="IY92" s="81"/>
      <c r="IZ92" s="81"/>
      <c r="JA92" s="81"/>
      <c r="JB92" s="81"/>
      <c r="JC92" s="81"/>
      <c r="JD92" s="81"/>
      <c r="JE92" s="81"/>
      <c r="JF92" s="81"/>
      <c r="JG92" s="81"/>
      <c r="JH92" s="81"/>
      <c r="JI92" s="81"/>
      <c r="JJ92" s="81"/>
      <c r="JK92" s="81"/>
      <c r="JL92" s="81"/>
      <c r="JM92" s="81"/>
      <c r="JN92" s="81"/>
      <c r="JO92" s="81"/>
      <c r="JP92" s="81"/>
      <c r="JQ92" s="81"/>
      <c r="JR92" s="81"/>
      <c r="JS92" s="81"/>
      <c r="JT92" s="81"/>
      <c r="JU92" s="81"/>
      <c r="JV92" s="81"/>
      <c r="JW92" s="81"/>
      <c r="JX92" s="81"/>
      <c r="JY92" s="81"/>
      <c r="JZ92" s="81"/>
      <c r="KA92" s="81"/>
      <c r="KB92" s="81"/>
      <c r="KC92" s="81"/>
      <c r="KD92" s="81"/>
      <c r="KE92" s="81"/>
      <c r="KF92" s="81"/>
      <c r="KG92" s="81"/>
      <c r="KH92" s="81"/>
      <c r="KI92" s="81"/>
      <c r="KJ92" s="81"/>
      <c r="KK92" s="81"/>
      <c r="KL92" s="81"/>
      <c r="KM92" s="81"/>
      <c r="KN92" s="81"/>
      <c r="KO92" s="81"/>
      <c r="KP92" s="81"/>
      <c r="KQ92" s="81"/>
      <c r="KR92" s="81"/>
      <c r="KS92" s="81"/>
      <c r="KT92" s="81"/>
      <c r="KU92" s="81"/>
      <c r="KV92" s="81"/>
      <c r="KW92" s="81"/>
      <c r="KX92" s="81"/>
      <c r="KY92" s="81"/>
      <c r="KZ92" s="81"/>
      <c r="LA92" s="81"/>
      <c r="LB92" s="81"/>
      <c r="LC92" s="81"/>
      <c r="LD92" s="81"/>
      <c r="LE92" s="81"/>
      <c r="LF92" s="81"/>
      <c r="LG92" s="81"/>
      <c r="LH92" s="81"/>
      <c r="LI92" s="81"/>
      <c r="LJ92" s="81"/>
      <c r="LK92" s="81"/>
      <c r="LL92" s="81"/>
      <c r="LM92" s="81"/>
      <c r="LN92" s="81"/>
      <c r="LO92" s="81"/>
      <c r="LP92" s="81"/>
      <c r="LQ92" s="81"/>
      <c r="LR92" s="81"/>
      <c r="LS92" s="81"/>
      <c r="LT92" s="81"/>
      <c r="LU92" s="81"/>
      <c r="LV92" s="81"/>
      <c r="LW92" s="81"/>
      <c r="LX92" s="81"/>
      <c r="LY92" s="81"/>
      <c r="LZ92" s="81"/>
      <c r="MA92" s="81"/>
      <c r="MB92" s="81"/>
      <c r="MC92" s="81"/>
      <c r="MD92" s="81"/>
      <c r="ME92" s="81"/>
      <c r="MF92" s="81"/>
      <c r="MG92" s="81"/>
      <c r="MH92" s="81"/>
      <c r="MI92" s="81"/>
      <c r="MJ92" s="81"/>
      <c r="MK92" s="81"/>
      <c r="ML92" s="81"/>
      <c r="MM92" s="81"/>
      <c r="MN92" s="81"/>
      <c r="MO92" s="81"/>
      <c r="MP92" s="81"/>
      <c r="MQ92" s="81"/>
      <c r="MR92" s="81"/>
      <c r="MS92" s="81"/>
      <c r="MT92" s="81"/>
      <c r="MU92" s="81"/>
      <c r="MV92" s="81"/>
      <c r="MW92" s="81"/>
      <c r="MX92" s="81"/>
      <c r="MY92" s="81"/>
      <c r="MZ92" s="81"/>
      <c r="NA92" s="81"/>
      <c r="NB92" s="81"/>
      <c r="NC92" s="81"/>
      <c r="ND92" s="81"/>
      <c r="NE92" s="81"/>
      <c r="NF92" s="81"/>
      <c r="NG92" s="81"/>
      <c r="NH92" s="81"/>
      <c r="NI92" s="81"/>
      <c r="NJ92" s="81"/>
      <c r="NK92" s="81"/>
      <c r="NL92" s="81"/>
      <c r="NM92" s="81"/>
      <c r="NN92" s="81"/>
      <c r="NO92" s="81"/>
      <c r="NP92" s="81"/>
      <c r="NQ92" s="81"/>
      <c r="NR92" s="81"/>
      <c r="NS92" s="81"/>
      <c r="NT92" s="81"/>
      <c r="NU92" s="81"/>
      <c r="NV92" s="81"/>
      <c r="NW92" s="81"/>
      <c r="NX92" s="81"/>
      <c r="NY92" s="81"/>
      <c r="NZ92" s="81"/>
      <c r="OA92" s="81"/>
      <c r="OB92" s="81"/>
      <c r="OC92" s="81"/>
      <c r="OD92" s="81"/>
      <c r="OE92" s="81"/>
      <c r="OF92" s="81"/>
      <c r="OG92" s="81"/>
      <c r="OH92" s="81"/>
      <c r="OI92" s="81"/>
      <c r="OJ92" s="81"/>
      <c r="OK92" s="81"/>
      <c r="OL92" s="81"/>
      <c r="OM92" s="81"/>
      <c r="ON92" s="81"/>
      <c r="OO92" s="81"/>
      <c r="OP92" s="81"/>
      <c r="OQ92" s="81"/>
      <c r="OR92" s="81"/>
      <c r="OS92" s="81"/>
      <c r="OT92" s="81"/>
      <c r="OU92" s="81"/>
      <c r="OV92" s="81"/>
      <c r="OW92" s="81"/>
      <c r="OX92" s="81"/>
      <c r="OY92" s="81"/>
      <c r="OZ92" s="81"/>
      <c r="PA92" s="81"/>
      <c r="PB92" s="81"/>
      <c r="PC92" s="81"/>
      <c r="PD92" s="81"/>
      <c r="PE92" s="81"/>
      <c r="PF92" s="81"/>
      <c r="PG92" s="81"/>
      <c r="PH92" s="81"/>
      <c r="PI92" s="81"/>
      <c r="PJ92" s="81"/>
      <c r="PK92" s="81"/>
      <c r="PL92" s="81"/>
      <c r="PM92" s="81"/>
      <c r="PN92" s="81"/>
      <c r="PO92" s="81"/>
      <c r="PP92" s="81"/>
      <c r="PQ92" s="81"/>
      <c r="PR92" s="81"/>
      <c r="PS92" s="81"/>
      <c r="PT92" s="81"/>
      <c r="PU92" s="81"/>
      <c r="PV92" s="81"/>
      <c r="PW92" s="81"/>
      <c r="PX92" s="81"/>
      <c r="PY92" s="81"/>
      <c r="PZ92" s="81"/>
      <c r="QA92" s="81"/>
      <c r="QB92" s="81"/>
      <c r="QC92" s="81"/>
      <c r="QD92" s="81"/>
      <c r="QE92" s="81"/>
      <c r="QF92" s="81"/>
      <c r="QG92" s="81"/>
      <c r="QH92" s="81"/>
      <c r="QI92" s="81"/>
      <c r="QJ92" s="81"/>
      <c r="QK92" s="81"/>
      <c r="QL92" s="81"/>
      <c r="QM92" s="81"/>
      <c r="QN92" s="81"/>
      <c r="QO92" s="81"/>
      <c r="QP92" s="81"/>
      <c r="QQ92" s="81"/>
      <c r="QR92" s="81"/>
      <c r="QS92" s="81"/>
      <c r="QT92" s="81"/>
      <c r="QU92" s="81"/>
      <c r="QV92" s="81"/>
      <c r="QW92" s="81"/>
      <c r="QX92" s="81"/>
      <c r="QY92" s="81"/>
      <c r="QZ92" s="81"/>
      <c r="RA92" s="81"/>
      <c r="RB92" s="81"/>
      <c r="RC92" s="81"/>
      <c r="RD92" s="81"/>
      <c r="RE92" s="81"/>
      <c r="RF92" s="81"/>
      <c r="RG92" s="81"/>
      <c r="RH92" s="81"/>
      <c r="RI92" s="81"/>
      <c r="RJ92" s="81"/>
      <c r="RK92" s="81"/>
      <c r="RL92" s="81"/>
      <c r="RM92" s="81"/>
      <c r="RN92" s="81"/>
      <c r="RO92" s="81"/>
      <c r="RP92" s="81"/>
      <c r="RQ92" s="81"/>
      <c r="RR92" s="81"/>
      <c r="RS92" s="81"/>
      <c r="RT92" s="81"/>
      <c r="RU92" s="81"/>
      <c r="RV92" s="81"/>
      <c r="RW92" s="81"/>
      <c r="RX92" s="81"/>
      <c r="RY92" s="81"/>
      <c r="RZ92" s="81"/>
      <c r="SA92" s="81"/>
      <c r="SB92" s="81"/>
      <c r="SC92" s="81"/>
      <c r="SD92" s="81"/>
      <c r="SE92" s="81"/>
      <c r="SF92" s="81"/>
      <c r="SG92" s="81"/>
      <c r="SH92" s="81"/>
      <c r="SI92" s="81"/>
      <c r="SJ92" s="81"/>
      <c r="SK92" s="81"/>
      <c r="SL92" s="81"/>
      <c r="SM92" s="81"/>
      <c r="SN92" s="81"/>
      <c r="SO92" s="81"/>
      <c r="SP92" s="81"/>
      <c r="SQ92" s="81"/>
      <c r="SR92" s="81"/>
      <c r="SS92" s="81"/>
      <c r="ST92" s="81"/>
      <c r="SU92" s="81"/>
      <c r="SV92" s="81"/>
      <c r="SW92" s="81"/>
      <c r="SX92" s="81"/>
      <c r="SY92" s="81"/>
      <c r="SZ92" s="81"/>
      <c r="TA92" s="81"/>
      <c r="TB92" s="81"/>
      <c r="TC92" s="81"/>
      <c r="TD92" s="81"/>
      <c r="TE92" s="81"/>
      <c r="TF92" s="81"/>
      <c r="TG92" s="81"/>
      <c r="TH92" s="81"/>
      <c r="TI92" s="81"/>
      <c r="TJ92" s="81"/>
      <c r="TK92" s="81"/>
      <c r="TL92" s="81"/>
      <c r="TM92" s="81"/>
      <c r="TN92" s="81"/>
      <c r="TO92" s="81"/>
      <c r="TP92" s="81"/>
      <c r="TQ92" s="81"/>
      <c r="TR92" s="81"/>
      <c r="TS92" s="81"/>
      <c r="TT92" s="81"/>
      <c r="TU92" s="81"/>
      <c r="TV92" s="81"/>
      <c r="TW92" s="81"/>
      <c r="TX92" s="81"/>
      <c r="TY92" s="81"/>
      <c r="TZ92" s="81"/>
      <c r="UA92" s="81"/>
      <c r="UB92" s="81"/>
      <c r="UC92" s="81"/>
      <c r="UD92" s="81"/>
      <c r="UE92" s="81"/>
      <c r="UF92" s="81"/>
      <c r="UG92" s="81"/>
      <c r="UH92" s="81"/>
      <c r="UI92" s="81"/>
      <c r="UJ92" s="81"/>
      <c r="UK92" s="81"/>
      <c r="UL92" s="81"/>
      <c r="UM92" s="81"/>
      <c r="UN92" s="81"/>
      <c r="UO92" s="81"/>
      <c r="UP92" s="81"/>
      <c r="UQ92" s="81"/>
      <c r="UR92" s="81"/>
      <c r="US92" s="81"/>
      <c r="UT92" s="81"/>
      <c r="UU92" s="81"/>
      <c r="UV92" s="81"/>
      <c r="UW92" s="81"/>
      <c r="UX92" s="81"/>
      <c r="UY92" s="81"/>
      <c r="UZ92" s="81"/>
      <c r="VA92" s="81"/>
      <c r="VB92" s="81"/>
      <c r="VC92" s="81"/>
      <c r="VD92" s="81"/>
      <c r="VE92" s="81"/>
      <c r="VF92" s="81"/>
      <c r="VG92" s="81"/>
      <c r="VH92" s="81"/>
      <c r="VI92" s="81"/>
      <c r="VJ92" s="81"/>
      <c r="VK92" s="81"/>
      <c r="VL92" s="81"/>
      <c r="VM92" s="81"/>
      <c r="VN92" s="81"/>
      <c r="VO92" s="81"/>
      <c r="VP92" s="81"/>
      <c r="VQ92" s="81"/>
      <c r="VR92" s="81"/>
      <c r="VS92" s="81"/>
      <c r="VT92" s="81"/>
      <c r="VU92" s="81"/>
      <c r="VV92" s="81"/>
      <c r="VW92" s="81"/>
      <c r="VX92" s="81"/>
      <c r="VY92" s="81"/>
      <c r="VZ92" s="81"/>
      <c r="WA92" s="81"/>
      <c r="WB92" s="81"/>
      <c r="WC92" s="81"/>
      <c r="WD92" s="81"/>
      <c r="WE92" s="81"/>
      <c r="WF92" s="81"/>
      <c r="WG92" s="81"/>
      <c r="WH92" s="81"/>
      <c r="WI92" s="81"/>
      <c r="WJ92" s="81"/>
      <c r="WK92" s="81"/>
      <c r="WL92" s="81"/>
      <c r="WM92" s="81"/>
      <c r="WN92" s="81"/>
      <c r="WO92" s="81"/>
      <c r="WP92" s="81"/>
      <c r="WQ92" s="81"/>
      <c r="WR92" s="81"/>
      <c r="WS92" s="81"/>
      <c r="WT92" s="81"/>
      <c r="WU92" s="81"/>
      <c r="WV92" s="81"/>
      <c r="WW92" s="81"/>
      <c r="WX92" s="81"/>
      <c r="WY92" s="81"/>
      <c r="WZ92" s="81"/>
      <c r="XA92" s="81"/>
      <c r="XB92" s="81"/>
      <c r="XC92" s="81"/>
      <c r="XD92" s="81"/>
      <c r="XE92" s="81"/>
      <c r="XF92" s="81"/>
      <c r="XG92" s="81"/>
      <c r="XH92" s="81"/>
      <c r="XI92" s="81"/>
      <c r="XJ92" s="81"/>
      <c r="XK92" s="81"/>
      <c r="XL92" s="81"/>
      <c r="XM92" s="81"/>
      <c r="XN92" s="81"/>
      <c r="XO92" s="81"/>
      <c r="XP92" s="81"/>
      <c r="XQ92" s="81"/>
      <c r="XR92" s="81"/>
      <c r="XS92" s="81"/>
      <c r="XT92" s="81"/>
      <c r="XU92" s="81"/>
      <c r="XV92" s="81"/>
      <c r="XW92" s="81"/>
      <c r="XX92" s="81"/>
      <c r="XY92" s="81"/>
      <c r="XZ92" s="81"/>
      <c r="YA92" s="81"/>
      <c r="YB92" s="81"/>
      <c r="YC92" s="81"/>
      <c r="YD92" s="81"/>
      <c r="YE92" s="81"/>
      <c r="YF92" s="81"/>
      <c r="YG92" s="81"/>
      <c r="YH92" s="81"/>
      <c r="YI92" s="81"/>
      <c r="YJ92" s="81"/>
      <c r="YK92" s="81"/>
      <c r="YL92" s="81"/>
      <c r="YM92" s="81"/>
      <c r="YN92" s="81"/>
      <c r="YO92" s="81"/>
      <c r="YP92" s="81"/>
      <c r="YQ92" s="81"/>
      <c r="YR92" s="81"/>
      <c r="YS92" s="81"/>
      <c r="YT92" s="81"/>
      <c r="YU92" s="81"/>
      <c r="YV92" s="81"/>
      <c r="YW92" s="81"/>
      <c r="YX92" s="81"/>
      <c r="YY92" s="81"/>
      <c r="YZ92" s="81"/>
      <c r="ZA92" s="81"/>
      <c r="ZB92" s="81"/>
      <c r="ZC92" s="81"/>
      <c r="ZD92" s="81"/>
      <c r="ZE92" s="81"/>
      <c r="ZF92" s="81"/>
      <c r="ZG92" s="81"/>
      <c r="ZH92" s="81"/>
      <c r="ZI92" s="81"/>
      <c r="ZJ92" s="81"/>
      <c r="ZK92" s="81"/>
      <c r="ZL92" s="81"/>
      <c r="ZM92" s="81"/>
      <c r="ZN92" s="81"/>
      <c r="ZO92" s="81"/>
      <c r="ZP92" s="81"/>
      <c r="ZQ92" s="81"/>
      <c r="ZR92" s="81"/>
      <c r="ZS92" s="81"/>
      <c r="ZT92" s="81"/>
      <c r="ZU92" s="81"/>
      <c r="ZV92" s="81"/>
      <c r="ZW92" s="81"/>
      <c r="ZX92" s="81"/>
      <c r="ZY92" s="81"/>
      <c r="ZZ92" s="81"/>
      <c r="AAA92" s="81"/>
      <c r="AAB92" s="81"/>
      <c r="AAC92" s="81"/>
      <c r="AAD92" s="81"/>
      <c r="AAE92" s="81"/>
      <c r="AAF92" s="81"/>
      <c r="AAG92" s="81"/>
      <c r="AAH92" s="81"/>
      <c r="AAI92" s="81"/>
      <c r="AAJ92" s="81"/>
      <c r="AAK92" s="81"/>
      <c r="AAL92" s="81"/>
      <c r="AAM92" s="81"/>
      <c r="AAN92" s="81"/>
      <c r="AAO92" s="81"/>
      <c r="AAP92" s="81"/>
      <c r="AAQ92" s="81"/>
      <c r="AAR92" s="81"/>
      <c r="AAS92" s="81"/>
      <c r="AAT92" s="81"/>
      <c r="AAU92" s="81"/>
      <c r="AAV92" s="81"/>
      <c r="AAW92" s="81"/>
      <c r="AAX92" s="81"/>
      <c r="AAY92" s="81"/>
      <c r="AAZ92" s="81"/>
      <c r="ABA92" s="81"/>
      <c r="ABB92" s="81"/>
      <c r="ABC92" s="81"/>
      <c r="ABD92" s="81"/>
      <c r="ABE92" s="81"/>
      <c r="ABF92" s="81"/>
      <c r="ABG92" s="81"/>
      <c r="ABH92" s="81"/>
      <c r="ABI92" s="81"/>
      <c r="ABJ92" s="81"/>
      <c r="ABK92" s="81"/>
      <c r="ABL92" s="81"/>
      <c r="ABM92" s="81"/>
      <c r="ABN92" s="81"/>
      <c r="ABO92" s="81"/>
      <c r="ABP92" s="81"/>
      <c r="ABQ92" s="81"/>
      <c r="ABR92" s="81"/>
      <c r="ABS92" s="81"/>
      <c r="ABT92" s="81"/>
      <c r="ABU92" s="81"/>
      <c r="ABV92" s="81"/>
      <c r="ABW92" s="81"/>
      <c r="ABX92" s="81"/>
      <c r="ABY92" s="81"/>
      <c r="ABZ92" s="81"/>
      <c r="ACA92" s="81"/>
      <c r="ACB92" s="81"/>
      <c r="ACC92" s="81"/>
      <c r="ACD92" s="81"/>
      <c r="ACE92" s="81"/>
      <c r="ACF92" s="81"/>
      <c r="ACG92" s="81"/>
      <c r="ACH92" s="81"/>
      <c r="ACI92" s="81"/>
      <c r="ACJ92" s="81"/>
      <c r="ACK92" s="81"/>
      <c r="ACL92" s="81"/>
      <c r="ACM92" s="81"/>
      <c r="ACN92" s="81"/>
      <c r="ACO92" s="81"/>
      <c r="ACP92" s="81"/>
      <c r="ACQ92" s="81"/>
      <c r="ACR92" s="81"/>
      <c r="ACS92" s="81"/>
      <c r="ACT92" s="81"/>
      <c r="ACU92" s="81"/>
      <c r="ACV92" s="81"/>
      <c r="ACW92" s="81"/>
      <c r="ACX92" s="81"/>
      <c r="ACY92" s="81"/>
      <c r="ACZ92" s="81"/>
      <c r="ADA92" s="81"/>
      <c r="ADB92" s="81"/>
      <c r="ADC92" s="81"/>
      <c r="ADD92" s="81"/>
      <c r="ADE92" s="81"/>
      <c r="ADF92" s="81"/>
      <c r="ADG92" s="81"/>
      <c r="ADH92" s="81"/>
      <c r="ADI92" s="81"/>
      <c r="ADJ92" s="81"/>
      <c r="ADK92" s="81"/>
      <c r="ADL92" s="81"/>
      <c r="ADM92" s="81"/>
      <c r="ADN92" s="81"/>
      <c r="ADO92" s="81"/>
      <c r="ADP92" s="81"/>
      <c r="ADQ92" s="81"/>
      <c r="ADR92" s="81"/>
      <c r="ADS92" s="81"/>
      <c r="ADT92" s="81"/>
      <c r="ADU92" s="81"/>
      <c r="ADV92" s="81"/>
      <c r="ADW92" s="81"/>
      <c r="ADX92" s="81"/>
      <c r="ADY92" s="81"/>
      <c r="ADZ92" s="81"/>
      <c r="AEA92" s="81"/>
      <c r="AEB92" s="81"/>
      <c r="AEC92" s="81"/>
      <c r="AED92" s="81"/>
      <c r="AEE92" s="81"/>
      <c r="AEF92" s="81"/>
      <c r="AEG92" s="81"/>
      <c r="AEH92" s="81"/>
      <c r="AEI92" s="81"/>
      <c r="AEJ92" s="81"/>
      <c r="AEK92" s="81"/>
      <c r="AEL92" s="81"/>
      <c r="AEM92" s="81"/>
      <c r="AEN92" s="81"/>
      <c r="AEO92" s="81"/>
      <c r="AEP92" s="81"/>
      <c r="AEQ92" s="81"/>
      <c r="AER92" s="81"/>
      <c r="AES92" s="81"/>
      <c r="AET92" s="81"/>
      <c r="AEU92" s="81"/>
      <c r="AEV92" s="81"/>
      <c r="AEW92" s="81"/>
      <c r="AEX92" s="81"/>
      <c r="AEY92" s="81"/>
      <c r="AEZ92" s="81"/>
      <c r="AFA92" s="81"/>
      <c r="AFB92" s="81"/>
      <c r="AFC92" s="81"/>
      <c r="AFD92" s="81"/>
      <c r="AFE92" s="81"/>
      <c r="AFF92" s="81"/>
      <c r="AFG92" s="81"/>
      <c r="AFH92" s="81"/>
      <c r="AFI92" s="81"/>
      <c r="AFJ92" s="81"/>
      <c r="AFK92" s="81"/>
      <c r="AFL92" s="81"/>
      <c r="AFM92" s="81"/>
      <c r="AFN92" s="81"/>
      <c r="AFO92" s="81"/>
      <c r="AFP92" s="81"/>
      <c r="AFQ92" s="81"/>
      <c r="AFR92" s="81"/>
      <c r="AFS92" s="81"/>
      <c r="AFT92" s="81"/>
      <c r="AFU92" s="81"/>
      <c r="AFV92" s="81"/>
      <c r="AFW92" s="81"/>
      <c r="AFX92" s="81"/>
      <c r="AFY92" s="81"/>
      <c r="AFZ92" s="81"/>
      <c r="AGA92" s="81"/>
      <c r="AGB92" s="81"/>
      <c r="AGC92" s="81"/>
      <c r="AGD92" s="81"/>
      <c r="AGE92" s="81"/>
      <c r="AGF92" s="81"/>
      <c r="AGG92" s="81"/>
      <c r="AGH92" s="81"/>
      <c r="AGI92" s="81"/>
      <c r="AGJ92" s="81"/>
      <c r="AGK92" s="81"/>
      <c r="AGL92" s="81"/>
      <c r="AGM92" s="81"/>
      <c r="AGN92" s="81"/>
      <c r="AGO92" s="81"/>
      <c r="AGP92" s="81"/>
      <c r="AGQ92" s="81"/>
      <c r="AGR92" s="81"/>
      <c r="AGS92" s="81"/>
      <c r="AGT92" s="81"/>
      <c r="AGU92" s="81"/>
      <c r="AGV92" s="81"/>
      <c r="AGW92" s="81"/>
      <c r="AGX92" s="81"/>
      <c r="AGY92" s="81"/>
      <c r="AGZ92" s="81"/>
      <c r="AHA92" s="81"/>
      <c r="AHB92" s="81"/>
      <c r="AHC92" s="81"/>
      <c r="AHD92" s="81"/>
      <c r="AHE92" s="81"/>
      <c r="AHF92" s="81"/>
      <c r="AHG92" s="81"/>
      <c r="AHH92" s="81"/>
      <c r="AHI92" s="81"/>
      <c r="AHJ92" s="81"/>
      <c r="AHK92" s="81"/>
      <c r="AHL92" s="81"/>
      <c r="AHM92" s="81"/>
      <c r="AHN92" s="81"/>
      <c r="AHO92" s="81"/>
      <c r="AHP92" s="81"/>
      <c r="AHQ92" s="81"/>
      <c r="AHR92" s="81"/>
      <c r="AHS92" s="81"/>
      <c r="AHT92" s="81"/>
      <c r="AHU92" s="81"/>
      <c r="AHV92" s="81"/>
      <c r="AHW92" s="81"/>
      <c r="AHX92" s="81"/>
      <c r="AHY92" s="81"/>
      <c r="AHZ92" s="81"/>
      <c r="AIA92" s="81"/>
      <c r="AIB92" s="81"/>
      <c r="AIC92" s="81"/>
      <c r="AID92" s="81"/>
      <c r="AIE92" s="81"/>
      <c r="AIF92" s="81"/>
      <c r="AIG92" s="81"/>
      <c r="AIH92" s="81"/>
      <c r="AII92" s="81"/>
      <c r="AIJ92" s="81"/>
      <c r="AIK92" s="81"/>
      <c r="AIL92" s="81"/>
      <c r="AIM92" s="81"/>
      <c r="AIN92" s="81"/>
      <c r="AIO92" s="81"/>
      <c r="AIP92" s="81"/>
      <c r="AIQ92" s="81"/>
      <c r="AIR92" s="81"/>
      <c r="AIS92" s="81"/>
      <c r="AIT92" s="81"/>
      <c r="AIU92" s="81"/>
      <c r="AIV92" s="81"/>
      <c r="AIW92" s="81"/>
      <c r="AIX92" s="81"/>
      <c r="AIY92" s="81"/>
      <c r="AIZ92" s="81"/>
      <c r="AJA92" s="81"/>
      <c r="AJB92" s="81"/>
      <c r="AJC92" s="81"/>
      <c r="AJD92" s="81"/>
      <c r="AJE92" s="81"/>
      <c r="AJF92" s="81"/>
      <c r="AJG92" s="81"/>
      <c r="AJH92" s="81"/>
      <c r="AJI92" s="81"/>
      <c r="AJJ92" s="81"/>
      <c r="AJK92" s="81"/>
      <c r="AJL92" s="81"/>
      <c r="AJM92" s="81"/>
      <c r="AJN92" s="81"/>
      <c r="AJO92" s="81"/>
      <c r="AJP92" s="81"/>
      <c r="AJQ92" s="81"/>
      <c r="AJR92" s="81"/>
      <c r="AJS92" s="81"/>
      <c r="AJT92" s="81"/>
      <c r="AJU92" s="81"/>
      <c r="AJV92" s="81"/>
      <c r="AJW92" s="81"/>
      <c r="AJX92" s="81"/>
      <c r="AJY92" s="81"/>
      <c r="AJZ92" s="81"/>
      <c r="AKA92" s="81"/>
      <c r="AKB92" s="81"/>
      <c r="AKC92" s="81"/>
      <c r="AKD92" s="81"/>
      <c r="AKE92" s="81"/>
      <c r="AKF92" s="81"/>
      <c r="AKG92" s="81"/>
      <c r="AKH92" s="81"/>
      <c r="AKI92" s="81"/>
      <c r="AKJ92" s="81"/>
      <c r="AKK92" s="81"/>
      <c r="AKL92" s="81"/>
      <c r="AKM92" s="81"/>
      <c r="AKN92" s="81"/>
      <c r="AKO92" s="81"/>
      <c r="AKP92" s="81"/>
      <c r="AKQ92" s="81"/>
      <c r="AKR92" s="81"/>
      <c r="AKS92" s="81"/>
      <c r="AKT92" s="81"/>
      <c r="AKU92" s="81"/>
      <c r="AKV92" s="81"/>
      <c r="AKW92" s="81"/>
      <c r="AKX92" s="81"/>
      <c r="AKY92" s="81"/>
      <c r="AKZ92" s="81"/>
      <c r="ALA92" s="81"/>
      <c r="ALB92" s="81"/>
      <c r="ALC92" s="81"/>
      <c r="ALD92" s="81"/>
      <c r="ALE92" s="81"/>
      <c r="ALF92" s="81"/>
      <c r="ALG92" s="81"/>
      <c r="ALH92" s="81"/>
      <c r="ALI92" s="81"/>
      <c r="ALJ92" s="81"/>
      <c r="ALK92" s="81"/>
      <c r="ALL92" s="81"/>
      <c r="ALM92" s="81"/>
      <c r="ALN92" s="81"/>
      <c r="ALO92" s="81"/>
      <c r="ALP92" s="81"/>
      <c r="ALQ92" s="81"/>
      <c r="ALR92" s="81"/>
      <c r="ALS92" s="81"/>
      <c r="ALT92" s="81"/>
      <c r="ALU92" s="81"/>
      <c r="ALV92" s="81"/>
      <c r="ALW92" s="81"/>
      <c r="ALX92" s="81"/>
      <c r="ALY92" s="81"/>
      <c r="ALZ92" s="81"/>
      <c r="AMA92" s="81"/>
      <c r="AMB92" s="81"/>
      <c r="AMC92" s="81"/>
      <c r="AMD92" s="81"/>
      <c r="AME92" s="81"/>
      <c r="AMF92" s="81"/>
      <c r="AMG92" s="81"/>
      <c r="AMH92" s="81"/>
      <c r="AMI92" s="81"/>
      <c r="AMJ92" s="81"/>
      <c r="AMK92" s="81"/>
      <c r="AML92" s="81"/>
      <c r="AMM92" s="81"/>
      <c r="AMN92" s="81"/>
      <c r="AMO92" s="81"/>
      <c r="AMP92" s="81"/>
      <c r="AMQ92" s="81"/>
      <c r="AMR92" s="81"/>
      <c r="AMS92" s="81"/>
      <c r="AMT92" s="81"/>
      <c r="AMU92" s="81"/>
      <c r="AMV92" s="81"/>
      <c r="AMW92" s="81"/>
      <c r="AMX92" s="81"/>
      <c r="AMY92" s="81"/>
      <c r="AMZ92" s="81"/>
      <c r="ANA92" s="81"/>
      <c r="ANB92" s="81"/>
      <c r="ANC92" s="81"/>
      <c r="AND92" s="81"/>
      <c r="ANE92" s="81"/>
      <c r="ANF92" s="81"/>
      <c r="ANG92" s="81"/>
      <c r="ANH92" s="81"/>
      <c r="ANI92" s="81"/>
      <c r="ANJ92" s="81"/>
      <c r="ANK92" s="81"/>
      <c r="ANL92" s="81"/>
      <c r="ANM92" s="81"/>
      <c r="ANN92" s="81"/>
      <c r="ANO92" s="81"/>
      <c r="ANP92" s="81"/>
      <c r="ANQ92" s="81"/>
      <c r="ANR92" s="81"/>
      <c r="ANS92" s="81"/>
      <c r="ANT92" s="81"/>
      <c r="ANU92" s="81"/>
      <c r="ANV92" s="81"/>
      <c r="ANW92" s="81"/>
      <c r="ANX92" s="81"/>
      <c r="ANY92" s="81"/>
      <c r="ANZ92" s="81"/>
      <c r="AOA92" s="81"/>
      <c r="AOB92" s="81"/>
      <c r="AOC92" s="81"/>
      <c r="AOD92" s="81"/>
      <c r="AOE92" s="81"/>
      <c r="AOF92" s="81"/>
      <c r="AOG92" s="81"/>
      <c r="AOH92" s="81"/>
      <c r="AOI92" s="81"/>
      <c r="AOJ92" s="81"/>
      <c r="AOK92" s="81"/>
      <c r="AOL92" s="81"/>
      <c r="AOM92" s="81"/>
      <c r="AON92" s="81"/>
      <c r="AOO92" s="81"/>
      <c r="AOP92" s="81"/>
      <c r="AOQ92" s="81"/>
      <c r="AOR92" s="81"/>
      <c r="AOS92" s="81"/>
      <c r="AOT92" s="81"/>
      <c r="AOU92" s="81"/>
      <c r="AOV92" s="81"/>
      <c r="AOW92" s="81"/>
      <c r="AOX92" s="81"/>
      <c r="AOY92" s="81"/>
      <c r="AOZ92" s="81"/>
      <c r="APA92" s="81"/>
      <c r="APB92" s="81"/>
      <c r="APC92" s="81"/>
      <c r="APD92" s="81"/>
      <c r="APE92" s="81"/>
      <c r="APF92" s="81"/>
      <c r="APG92" s="81"/>
      <c r="APH92" s="81"/>
      <c r="API92" s="81"/>
      <c r="APJ92" s="81"/>
      <c r="APK92" s="81"/>
      <c r="APL92" s="81"/>
      <c r="APM92" s="81"/>
      <c r="APN92" s="81"/>
      <c r="APO92" s="81"/>
      <c r="APP92" s="81"/>
      <c r="APQ92" s="81"/>
      <c r="APR92" s="81"/>
      <c r="APS92" s="81"/>
      <c r="APT92" s="81"/>
      <c r="APU92" s="81"/>
      <c r="APV92" s="81"/>
      <c r="APW92" s="81"/>
      <c r="APX92" s="81"/>
      <c r="APY92" s="81"/>
      <c r="APZ92" s="81"/>
      <c r="AQA92" s="81"/>
      <c r="AQB92" s="81"/>
      <c r="AQC92" s="81"/>
      <c r="AQD92" s="81"/>
      <c r="AQE92" s="81"/>
      <c r="AQF92" s="81"/>
      <c r="AQG92" s="81"/>
      <c r="AQH92" s="81"/>
      <c r="AQI92" s="81"/>
      <c r="AQJ92" s="81"/>
      <c r="AQK92" s="81"/>
      <c r="AQL92" s="81"/>
      <c r="AQM92" s="81"/>
      <c r="AQN92" s="81"/>
      <c r="AQO92" s="81"/>
      <c r="AQP92" s="81"/>
      <c r="AQQ92" s="81"/>
      <c r="AQR92" s="81"/>
      <c r="AQS92" s="81"/>
      <c r="AQT92" s="81"/>
      <c r="AQU92" s="81"/>
      <c r="AQV92" s="81"/>
      <c r="AQW92" s="81"/>
      <c r="AQX92" s="81"/>
      <c r="AQY92" s="81"/>
      <c r="AQZ92" s="81"/>
      <c r="ARA92" s="81"/>
      <c r="ARB92" s="81"/>
      <c r="ARC92" s="81"/>
      <c r="ARD92" s="81"/>
      <c r="ARE92" s="81"/>
      <c r="ARF92" s="81"/>
      <c r="ARG92" s="81"/>
      <c r="ARH92" s="81"/>
      <c r="ARI92" s="81"/>
      <c r="ARJ92" s="81"/>
      <c r="ARK92" s="81"/>
      <c r="ARL92" s="81"/>
      <c r="ARM92" s="81"/>
      <c r="ARN92" s="81"/>
      <c r="ARO92" s="81"/>
      <c r="ARP92" s="81"/>
      <c r="ARQ92" s="81"/>
      <c r="ARR92" s="81"/>
      <c r="ARS92" s="81"/>
      <c r="ART92" s="81"/>
      <c r="ARU92" s="81"/>
      <c r="ARV92" s="81"/>
      <c r="ARW92" s="81"/>
      <c r="ARX92" s="81"/>
      <c r="ARY92" s="81"/>
      <c r="ARZ92" s="81"/>
      <c r="ASA92" s="81"/>
      <c r="ASB92" s="81"/>
      <c r="ASC92" s="81"/>
      <c r="ASD92" s="81"/>
      <c r="ASE92" s="81"/>
      <c r="ASF92" s="81"/>
      <c r="ASG92" s="81"/>
      <c r="ASH92" s="81"/>
      <c r="ASI92" s="81"/>
      <c r="ASJ92" s="81"/>
      <c r="ASK92" s="81"/>
      <c r="ASL92" s="81"/>
      <c r="ASM92" s="81"/>
      <c r="ASN92" s="81"/>
      <c r="ASO92" s="81"/>
      <c r="ASP92" s="81"/>
      <c r="ASQ92" s="81"/>
      <c r="ASR92" s="81"/>
      <c r="ASS92" s="81"/>
      <c r="AST92" s="81"/>
      <c r="ASU92" s="81"/>
      <c r="ASV92" s="81"/>
      <c r="ASW92" s="81"/>
      <c r="ASX92" s="81"/>
      <c r="ASY92" s="81"/>
      <c r="ASZ92" s="81"/>
      <c r="ATA92" s="81"/>
      <c r="ATB92" s="81"/>
      <c r="ATC92" s="81"/>
      <c r="ATD92" s="81"/>
      <c r="ATE92" s="81"/>
      <c r="ATF92" s="81"/>
      <c r="ATG92" s="81"/>
      <c r="ATH92" s="81"/>
      <c r="ATI92" s="81"/>
      <c r="ATJ92" s="81"/>
      <c r="ATK92" s="81"/>
      <c r="ATL92" s="81"/>
      <c r="ATM92" s="81"/>
      <c r="ATN92" s="81"/>
      <c r="ATO92" s="81"/>
      <c r="ATP92" s="81"/>
      <c r="ATQ92" s="81"/>
      <c r="ATR92" s="81"/>
      <c r="ATS92" s="81"/>
      <c r="ATT92" s="81"/>
      <c r="ATU92" s="81"/>
      <c r="ATV92" s="81"/>
      <c r="ATW92" s="81"/>
      <c r="ATX92" s="81"/>
      <c r="ATY92" s="81"/>
      <c r="ATZ92" s="81"/>
      <c r="AUA92" s="81"/>
      <c r="AUB92" s="81"/>
      <c r="AUC92" s="81"/>
      <c r="AUD92" s="81"/>
      <c r="AUE92" s="81"/>
      <c r="AUF92" s="81"/>
      <c r="AUG92" s="81"/>
      <c r="AUH92" s="81"/>
      <c r="AUI92" s="81"/>
      <c r="AUJ92" s="81"/>
      <c r="AUK92" s="81"/>
      <c r="AUL92" s="81"/>
      <c r="AUM92" s="81"/>
      <c r="AUN92" s="81"/>
      <c r="AUO92" s="81"/>
      <c r="AUP92" s="81"/>
      <c r="AUQ92" s="81"/>
      <c r="AUR92" s="81"/>
      <c r="AUS92" s="81"/>
      <c r="AUT92" s="81"/>
      <c r="AUU92" s="81"/>
      <c r="AUV92" s="81"/>
      <c r="AUW92" s="81"/>
      <c r="AUX92" s="81"/>
      <c r="AUY92" s="81"/>
      <c r="AUZ92" s="81"/>
      <c r="AVA92" s="81"/>
      <c r="AVB92" s="81"/>
      <c r="AVC92" s="81"/>
      <c r="AVD92" s="81"/>
      <c r="AVE92" s="81"/>
      <c r="AVF92" s="81"/>
      <c r="AVG92" s="81"/>
      <c r="AVH92" s="81"/>
      <c r="AVI92" s="81"/>
      <c r="AVJ92" s="81"/>
      <c r="AVK92" s="81"/>
      <c r="AVL92" s="81"/>
      <c r="AVM92" s="81"/>
      <c r="AVN92" s="81"/>
      <c r="AVO92" s="81"/>
      <c r="AVP92" s="81"/>
      <c r="AVQ92" s="81"/>
      <c r="AVR92" s="81"/>
      <c r="AVS92" s="81"/>
      <c r="AVT92" s="81"/>
      <c r="AVU92" s="81"/>
      <c r="AVV92" s="81"/>
      <c r="AVW92" s="81"/>
      <c r="AVX92" s="81"/>
      <c r="AVY92" s="81"/>
      <c r="AVZ92" s="81"/>
      <c r="AWA92" s="81"/>
      <c r="AWB92" s="81"/>
      <c r="AWC92" s="81"/>
      <c r="AWD92" s="81"/>
      <c r="AWE92" s="81"/>
      <c r="AWF92" s="81"/>
      <c r="AWG92" s="81"/>
      <c r="AWH92" s="81"/>
      <c r="AWI92" s="81"/>
      <c r="AWJ92" s="81"/>
      <c r="AWK92" s="81"/>
      <c r="AWL92" s="81"/>
      <c r="AWM92" s="81"/>
      <c r="AWN92" s="81"/>
      <c r="AWO92" s="81"/>
      <c r="AWP92" s="81"/>
      <c r="AWQ92" s="81"/>
      <c r="AWR92" s="81"/>
      <c r="AWS92" s="81"/>
      <c r="AWT92" s="81"/>
      <c r="AWU92" s="81"/>
      <c r="AWV92" s="81"/>
      <c r="AWW92" s="81"/>
      <c r="AWX92" s="81"/>
      <c r="AWY92" s="81"/>
      <c r="AWZ92" s="81"/>
      <c r="AXA92" s="81"/>
      <c r="AXB92" s="81"/>
      <c r="AXC92" s="81"/>
      <c r="AXD92" s="81"/>
      <c r="AXE92" s="81"/>
      <c r="AXF92" s="81"/>
      <c r="AXG92" s="81"/>
      <c r="AXH92" s="81"/>
      <c r="AXI92" s="81"/>
      <c r="AXJ92" s="81"/>
      <c r="AXK92" s="81"/>
      <c r="AXL92" s="81"/>
      <c r="AXM92" s="81"/>
      <c r="AXN92" s="81"/>
      <c r="AXO92" s="81"/>
      <c r="AXP92" s="81"/>
      <c r="AXQ92" s="81"/>
      <c r="AXR92" s="81"/>
      <c r="AXS92" s="81"/>
      <c r="AXT92" s="81"/>
      <c r="AXU92" s="81"/>
      <c r="AXV92" s="81"/>
      <c r="AXW92" s="81"/>
      <c r="AXX92" s="81"/>
      <c r="AXY92" s="81"/>
      <c r="AXZ92" s="81"/>
      <c r="AYA92" s="81"/>
      <c r="AYB92" s="81"/>
      <c r="AYC92" s="81"/>
      <c r="AYD92" s="81"/>
      <c r="AYE92" s="81"/>
      <c r="AYF92" s="81"/>
      <c r="AYG92" s="81"/>
      <c r="AYH92" s="81"/>
      <c r="AYI92" s="81"/>
      <c r="AYJ92" s="81"/>
      <c r="AYK92" s="81"/>
      <c r="AYL92" s="81"/>
      <c r="AYM92" s="81"/>
      <c r="AYN92" s="81"/>
      <c r="AYO92" s="81"/>
      <c r="AYP92" s="81"/>
      <c r="AYQ92" s="81"/>
      <c r="AYR92" s="81"/>
      <c r="AYS92" s="81"/>
      <c r="AYT92" s="81"/>
      <c r="AYU92" s="81"/>
      <c r="AYV92" s="81"/>
      <c r="AYW92" s="81"/>
      <c r="AYX92" s="81"/>
      <c r="AYY92" s="81"/>
      <c r="AYZ92" s="81"/>
      <c r="AZA92" s="81"/>
      <c r="AZB92" s="81"/>
      <c r="AZC92" s="81"/>
      <c r="AZD92" s="81"/>
      <c r="AZE92" s="81"/>
      <c r="AZF92" s="81"/>
      <c r="AZG92" s="81"/>
      <c r="AZH92" s="81"/>
      <c r="AZI92" s="81"/>
      <c r="AZJ92" s="81"/>
      <c r="AZK92" s="81"/>
      <c r="AZL92" s="81"/>
      <c r="AZM92" s="81"/>
      <c r="AZN92" s="81"/>
      <c r="AZO92" s="81"/>
      <c r="AZP92" s="81"/>
      <c r="AZQ92" s="81"/>
      <c r="AZR92" s="81"/>
      <c r="AZS92" s="81"/>
      <c r="AZT92" s="81"/>
      <c r="AZU92" s="81"/>
      <c r="AZV92" s="81"/>
      <c r="AZW92" s="81"/>
      <c r="AZX92" s="81"/>
      <c r="AZY92" s="81"/>
      <c r="AZZ92" s="81"/>
      <c r="BAA92" s="81"/>
      <c r="BAB92" s="81"/>
      <c r="BAC92" s="81"/>
      <c r="BAD92" s="81"/>
      <c r="BAE92" s="81"/>
      <c r="BAF92" s="81"/>
      <c r="BAG92" s="81"/>
      <c r="BAH92" s="81"/>
      <c r="BAI92" s="81"/>
      <c r="BAJ92" s="81"/>
      <c r="BAK92" s="81"/>
      <c r="BAL92" s="81"/>
      <c r="BAM92" s="81"/>
      <c r="BAN92" s="81"/>
      <c r="BAO92" s="81"/>
      <c r="BAP92" s="81"/>
      <c r="BAQ92" s="81"/>
      <c r="BAR92" s="81"/>
      <c r="BAS92" s="81"/>
      <c r="BAT92" s="81"/>
      <c r="BAU92" s="81"/>
      <c r="BAV92" s="81"/>
      <c r="BAW92" s="81"/>
      <c r="BAX92" s="81"/>
      <c r="BAY92" s="81"/>
      <c r="BAZ92" s="81"/>
      <c r="BBA92" s="81"/>
      <c r="BBB92" s="81"/>
      <c r="BBC92" s="81"/>
      <c r="BBD92" s="81"/>
      <c r="BBE92" s="81"/>
      <c r="BBF92" s="81"/>
      <c r="BBG92" s="81"/>
      <c r="BBH92" s="81"/>
      <c r="BBI92" s="81"/>
      <c r="BBJ92" s="81"/>
      <c r="BBK92" s="81"/>
      <c r="BBL92" s="81"/>
      <c r="BBM92" s="81"/>
      <c r="BBN92" s="81"/>
      <c r="BBO92" s="81"/>
      <c r="BBP92" s="81"/>
      <c r="BBQ92" s="81"/>
      <c r="BBR92" s="81"/>
      <c r="BBS92" s="81"/>
      <c r="BBT92" s="81"/>
      <c r="BBU92" s="81"/>
      <c r="BBV92" s="81"/>
      <c r="BBW92" s="81"/>
      <c r="BBX92" s="81"/>
      <c r="BBY92" s="81"/>
      <c r="BBZ92" s="81"/>
      <c r="BCA92" s="81"/>
      <c r="BCB92" s="81"/>
      <c r="BCC92" s="81"/>
      <c r="BCD92" s="81"/>
      <c r="BCE92" s="81"/>
      <c r="BCF92" s="81"/>
      <c r="BCG92" s="81"/>
      <c r="BCH92" s="81"/>
      <c r="BCI92" s="81"/>
      <c r="BCJ92" s="81"/>
      <c r="BCK92" s="81"/>
      <c r="BCL92" s="81"/>
      <c r="BCM92" s="81"/>
      <c r="BCN92" s="81"/>
      <c r="BCO92" s="81"/>
      <c r="BCP92" s="81"/>
      <c r="BCQ92" s="81"/>
      <c r="BCR92" s="81"/>
      <c r="BCS92" s="81"/>
      <c r="BCT92" s="81"/>
      <c r="BCU92" s="81"/>
      <c r="BCV92" s="81"/>
      <c r="BCW92" s="81"/>
      <c r="BCX92" s="81"/>
      <c r="BCY92" s="81"/>
      <c r="BCZ92" s="81"/>
      <c r="BDA92" s="81"/>
      <c r="BDB92" s="81"/>
      <c r="BDC92" s="81"/>
      <c r="BDD92" s="81"/>
      <c r="BDE92" s="81"/>
      <c r="BDF92" s="81"/>
      <c r="BDG92" s="81"/>
      <c r="BDH92" s="81"/>
      <c r="BDI92" s="81"/>
      <c r="BDJ92" s="81"/>
      <c r="BDK92" s="81"/>
      <c r="BDL92" s="81"/>
      <c r="BDM92" s="81"/>
      <c r="BDN92" s="81"/>
      <c r="BDO92" s="81"/>
      <c r="BDP92" s="81"/>
      <c r="BDQ92" s="81"/>
      <c r="BDR92" s="81"/>
      <c r="BDS92" s="81"/>
      <c r="BDT92" s="81"/>
      <c r="BDU92" s="81"/>
      <c r="BDV92" s="81"/>
      <c r="BDW92" s="81"/>
      <c r="BDX92" s="81"/>
      <c r="BDY92" s="81"/>
      <c r="BDZ92" s="81"/>
      <c r="BEA92" s="81"/>
      <c r="BEB92" s="81"/>
      <c r="BEC92" s="81"/>
      <c r="BED92" s="81"/>
      <c r="BEE92" s="81"/>
      <c r="BEF92" s="81"/>
      <c r="BEG92" s="81"/>
      <c r="BEH92" s="81"/>
      <c r="BEI92" s="81"/>
      <c r="BEJ92" s="81"/>
      <c r="BEK92" s="81"/>
      <c r="BEL92" s="81"/>
      <c r="BEM92" s="81"/>
      <c r="BEN92" s="81"/>
      <c r="BEO92" s="81"/>
      <c r="BEP92" s="81"/>
      <c r="BEQ92" s="81"/>
      <c r="BER92" s="81"/>
      <c r="BES92" s="81"/>
      <c r="BET92" s="81"/>
      <c r="BEU92" s="81"/>
      <c r="BEV92" s="81"/>
      <c r="BEW92" s="81"/>
      <c r="BEX92" s="81"/>
      <c r="BEY92" s="81"/>
      <c r="BEZ92" s="81"/>
      <c r="BFA92" s="81"/>
      <c r="BFB92" s="81"/>
      <c r="BFC92" s="81"/>
      <c r="BFD92" s="81"/>
      <c r="BFE92" s="81"/>
      <c r="BFF92" s="81"/>
      <c r="BFG92" s="81"/>
      <c r="BFH92" s="81"/>
      <c r="BFI92" s="81"/>
      <c r="BFJ92" s="81"/>
      <c r="BFK92" s="81"/>
      <c r="BFL92" s="81"/>
      <c r="BFM92" s="81"/>
      <c r="BFN92" s="81"/>
      <c r="BFO92" s="81"/>
      <c r="BFP92" s="81"/>
      <c r="BFQ92" s="81"/>
      <c r="BFR92" s="81"/>
      <c r="BFS92" s="81"/>
      <c r="BFT92" s="81"/>
      <c r="BFU92" s="81"/>
      <c r="BFV92" s="81"/>
      <c r="BFW92" s="81"/>
      <c r="BFX92" s="81"/>
      <c r="BFY92" s="81"/>
      <c r="BFZ92" s="81"/>
      <c r="BGA92" s="81"/>
      <c r="BGB92" s="81"/>
      <c r="BGC92" s="81"/>
      <c r="BGD92" s="81"/>
      <c r="BGE92" s="81"/>
      <c r="BGF92" s="81"/>
      <c r="BGG92" s="81"/>
      <c r="BGH92" s="81"/>
      <c r="BGI92" s="81"/>
      <c r="BGJ92" s="81"/>
      <c r="BGK92" s="81"/>
      <c r="BGL92" s="81"/>
      <c r="BGM92" s="81"/>
      <c r="BGN92" s="81"/>
      <c r="BGO92" s="81"/>
      <c r="BGP92" s="81"/>
      <c r="BGQ92" s="81"/>
      <c r="BGR92" s="81"/>
      <c r="BGS92" s="81"/>
      <c r="BGT92" s="81"/>
      <c r="BGU92" s="81"/>
      <c r="BGV92" s="81"/>
      <c r="BGW92" s="81"/>
      <c r="BGX92" s="81"/>
      <c r="BGY92" s="81"/>
      <c r="BGZ92" s="81"/>
      <c r="BHA92" s="81"/>
      <c r="BHB92" s="81"/>
      <c r="BHC92" s="81"/>
      <c r="BHD92" s="81"/>
      <c r="BHE92" s="81"/>
      <c r="BHF92" s="81"/>
      <c r="BHG92" s="81"/>
      <c r="BHH92" s="81"/>
      <c r="BHI92" s="81"/>
      <c r="BHJ92" s="81"/>
      <c r="BHK92" s="81"/>
      <c r="BHL92" s="81"/>
      <c r="BHM92" s="81"/>
      <c r="BHN92" s="81"/>
      <c r="BHO92" s="81"/>
      <c r="BHP92" s="81"/>
      <c r="BHQ92" s="81"/>
      <c r="BHR92" s="81"/>
      <c r="BHS92" s="81"/>
      <c r="BHT92" s="81"/>
      <c r="BHU92" s="81"/>
      <c r="BHV92" s="81"/>
      <c r="BHW92" s="81"/>
      <c r="BHX92" s="81"/>
      <c r="BHY92" s="81"/>
      <c r="BHZ92" s="81"/>
      <c r="BIA92" s="81"/>
      <c r="BIB92" s="81"/>
      <c r="BIC92" s="81"/>
      <c r="BID92" s="81"/>
      <c r="BIE92" s="81"/>
      <c r="BIF92" s="81"/>
      <c r="BIG92" s="81"/>
      <c r="BIH92" s="81"/>
      <c r="BII92" s="81"/>
      <c r="BIJ92" s="81"/>
      <c r="BIK92" s="81"/>
      <c r="BIL92" s="81"/>
      <c r="BIM92" s="81"/>
      <c r="BIN92" s="81"/>
      <c r="BIO92" s="81"/>
      <c r="BIP92" s="81"/>
      <c r="BIQ92" s="81"/>
      <c r="BIR92" s="81"/>
      <c r="BIS92" s="81"/>
      <c r="BIT92" s="81"/>
      <c r="BIU92" s="81"/>
      <c r="BIV92" s="81"/>
      <c r="BIW92" s="81"/>
      <c r="BIX92" s="81"/>
      <c r="BIY92" s="81"/>
      <c r="BIZ92" s="81"/>
      <c r="BJA92" s="81"/>
      <c r="BJB92" s="81"/>
      <c r="BJC92" s="81"/>
      <c r="BJD92" s="81"/>
      <c r="BJE92" s="81"/>
      <c r="BJF92" s="81"/>
      <c r="BJG92" s="81"/>
      <c r="BJH92" s="81"/>
      <c r="BJI92" s="81"/>
      <c r="BJJ92" s="81"/>
      <c r="BJK92" s="81"/>
      <c r="BJL92" s="81"/>
      <c r="BJM92" s="81"/>
      <c r="BJN92" s="81"/>
      <c r="BJO92" s="81"/>
      <c r="BJP92" s="81"/>
      <c r="BJQ92" s="81"/>
      <c r="BJR92" s="81"/>
      <c r="BJS92" s="81"/>
      <c r="BJT92" s="81"/>
      <c r="BJU92" s="81"/>
      <c r="BJV92" s="81"/>
      <c r="BJW92" s="81"/>
      <c r="BJX92" s="81"/>
      <c r="BJY92" s="81"/>
      <c r="BJZ92" s="81"/>
      <c r="BKA92" s="81"/>
      <c r="BKB92" s="81"/>
      <c r="BKC92" s="81"/>
      <c r="BKD92" s="81"/>
      <c r="BKE92" s="81"/>
      <c r="BKF92" s="81"/>
      <c r="BKG92" s="81"/>
      <c r="BKH92" s="81"/>
      <c r="BKI92" s="81"/>
      <c r="BKJ92" s="81"/>
      <c r="BKK92" s="81"/>
      <c r="BKL92" s="81"/>
      <c r="BKM92" s="81"/>
      <c r="BKN92" s="81"/>
      <c r="BKO92" s="81"/>
      <c r="BKP92" s="81"/>
      <c r="BKQ92" s="81"/>
      <c r="BKR92" s="81"/>
      <c r="BKS92" s="81"/>
      <c r="BKT92" s="81"/>
      <c r="BKU92" s="81"/>
      <c r="BKV92" s="81"/>
      <c r="BKW92" s="81"/>
      <c r="BKX92" s="81"/>
      <c r="BKY92" s="81"/>
      <c r="BKZ92" s="81"/>
      <c r="BLA92" s="81"/>
      <c r="BLB92" s="81"/>
      <c r="BLC92" s="81"/>
      <c r="BLD92" s="81"/>
      <c r="BLE92" s="81"/>
      <c r="BLF92" s="81"/>
      <c r="BLG92" s="81"/>
      <c r="BLH92" s="81"/>
      <c r="BLI92" s="81"/>
      <c r="BLJ92" s="81"/>
      <c r="BLK92" s="81"/>
      <c r="BLL92" s="81"/>
      <c r="BLM92" s="81"/>
      <c r="BLN92" s="81"/>
      <c r="BLO92" s="81"/>
      <c r="BLP92" s="81"/>
      <c r="BLQ92" s="81"/>
      <c r="BLR92" s="81"/>
      <c r="BLS92" s="81"/>
      <c r="BLT92" s="81"/>
      <c r="BLU92" s="81"/>
      <c r="BLV92" s="81"/>
      <c r="BLW92" s="81"/>
      <c r="BLX92" s="81"/>
      <c r="BLY92" s="81"/>
      <c r="BLZ92" s="81"/>
      <c r="BMA92" s="81"/>
      <c r="BMB92" s="81"/>
      <c r="BMC92" s="81"/>
      <c r="BMD92" s="81"/>
      <c r="BME92" s="81"/>
      <c r="BMF92" s="81"/>
      <c r="BMG92" s="81"/>
      <c r="BMH92" s="81"/>
      <c r="BMI92" s="81"/>
      <c r="BMJ92" s="81"/>
      <c r="BMK92" s="81"/>
      <c r="BML92" s="81"/>
      <c r="BMM92" s="81"/>
      <c r="BMN92" s="81"/>
      <c r="BMO92" s="81"/>
      <c r="BMP92" s="81"/>
      <c r="BMQ92" s="81"/>
      <c r="BMR92" s="81"/>
      <c r="BMS92" s="81"/>
      <c r="BMT92" s="81"/>
      <c r="BMU92" s="81"/>
      <c r="BMV92" s="81"/>
      <c r="BMW92" s="81"/>
      <c r="BMX92" s="81"/>
      <c r="BMY92" s="81"/>
      <c r="BMZ92" s="81"/>
      <c r="BNA92" s="81"/>
      <c r="BNB92" s="81"/>
      <c r="BNC92" s="81"/>
      <c r="BND92" s="81"/>
      <c r="BNE92" s="81"/>
      <c r="BNF92" s="81"/>
      <c r="BNG92" s="81"/>
      <c r="BNH92" s="81"/>
      <c r="BNI92" s="81"/>
      <c r="BNJ92" s="81"/>
      <c r="BNK92" s="81"/>
      <c r="BNL92" s="81"/>
      <c r="BNM92" s="81"/>
      <c r="BNN92" s="81"/>
      <c r="BNO92" s="81"/>
      <c r="BNP92" s="81"/>
      <c r="BNQ92" s="81"/>
      <c r="BNR92" s="81"/>
      <c r="BNS92" s="81"/>
      <c r="BNT92" s="81"/>
      <c r="BNU92" s="81"/>
      <c r="BNV92" s="81"/>
      <c r="BNW92" s="81"/>
      <c r="BNX92" s="81"/>
      <c r="BNY92" s="81"/>
      <c r="BNZ92" s="81"/>
      <c r="BOA92" s="81"/>
      <c r="BOB92" s="81"/>
      <c r="BOC92" s="81"/>
      <c r="BOD92" s="81"/>
      <c r="BOE92" s="81"/>
      <c r="BOF92" s="81"/>
      <c r="BOG92" s="81"/>
      <c r="BOH92" s="81"/>
      <c r="BOI92" s="81"/>
      <c r="BOJ92" s="81"/>
      <c r="BOK92" s="81"/>
      <c r="BOL92" s="81"/>
      <c r="BOM92" s="81"/>
      <c r="BON92" s="81"/>
      <c r="BOO92" s="81"/>
      <c r="BOP92" s="81"/>
      <c r="BOQ92" s="81"/>
      <c r="BOR92" s="81"/>
      <c r="BOS92" s="81"/>
      <c r="BOT92" s="81"/>
      <c r="BOU92" s="81"/>
      <c r="BOV92" s="81"/>
      <c r="BOW92" s="81"/>
      <c r="BOX92" s="81"/>
      <c r="BOY92" s="81"/>
      <c r="BOZ92" s="81"/>
      <c r="BPA92" s="81"/>
      <c r="BPB92" s="81"/>
      <c r="BPC92" s="81"/>
      <c r="BPD92" s="81"/>
      <c r="BPE92" s="81"/>
      <c r="BPF92" s="81"/>
      <c r="BPG92" s="81"/>
      <c r="BPH92" s="81"/>
      <c r="BPI92" s="81"/>
      <c r="BPJ92" s="81"/>
      <c r="BPK92" s="81"/>
      <c r="BPL92" s="81"/>
      <c r="BPM92" s="81"/>
      <c r="BPN92" s="81"/>
      <c r="BPO92" s="81"/>
      <c r="BPP92" s="81"/>
      <c r="BPQ92" s="81"/>
      <c r="BPR92" s="81"/>
      <c r="BPS92" s="81"/>
      <c r="BPT92" s="81"/>
      <c r="BPU92" s="81"/>
      <c r="BPV92" s="81"/>
      <c r="BPW92" s="81"/>
      <c r="BPX92" s="81"/>
      <c r="BPY92" s="81"/>
      <c r="BPZ92" s="81"/>
      <c r="BQA92" s="81"/>
      <c r="BQB92" s="81"/>
      <c r="BQC92" s="81"/>
      <c r="BQD92" s="81"/>
      <c r="BQE92" s="81"/>
      <c r="BQF92" s="81"/>
      <c r="BQG92" s="81"/>
      <c r="BQH92" s="81"/>
      <c r="BQI92" s="81"/>
      <c r="BQJ92" s="81"/>
      <c r="BQK92" s="81"/>
      <c r="BQL92" s="81"/>
      <c r="BQM92" s="81"/>
      <c r="BQN92" s="81"/>
      <c r="BQO92" s="81"/>
      <c r="BQP92" s="81"/>
      <c r="BQQ92" s="81"/>
      <c r="BQR92" s="81"/>
      <c r="BQS92" s="81"/>
      <c r="BQT92" s="81"/>
      <c r="BQU92" s="81"/>
      <c r="BQV92" s="81"/>
      <c r="BQW92" s="81"/>
      <c r="BQX92" s="81"/>
      <c r="BQY92" s="81"/>
      <c r="BQZ92" s="81"/>
      <c r="BRA92" s="81"/>
      <c r="BRB92" s="81"/>
      <c r="BRC92" s="81"/>
      <c r="BRD92" s="81"/>
      <c r="BRE92" s="81"/>
      <c r="BRF92" s="81"/>
      <c r="BRG92" s="81"/>
      <c r="BRH92" s="81"/>
      <c r="BRI92" s="81"/>
      <c r="BRJ92" s="81"/>
      <c r="BRK92" s="81"/>
      <c r="BRL92" s="81"/>
      <c r="BRM92" s="81"/>
      <c r="BRN92" s="81"/>
      <c r="BRO92" s="81"/>
      <c r="BRP92" s="81"/>
      <c r="BRQ92" s="81"/>
      <c r="BRR92" s="81"/>
      <c r="BRS92" s="81"/>
      <c r="BRT92" s="81"/>
      <c r="BRU92" s="81"/>
      <c r="BRV92" s="81"/>
      <c r="BRW92" s="81"/>
      <c r="BRX92" s="81"/>
      <c r="BRY92" s="81"/>
      <c r="BRZ92" s="81"/>
      <c r="BSA92" s="81"/>
      <c r="BSB92" s="81"/>
      <c r="BSC92" s="81"/>
      <c r="BSD92" s="81"/>
      <c r="BSE92" s="81"/>
      <c r="BSF92" s="81"/>
      <c r="BSG92" s="81"/>
      <c r="BSH92" s="81"/>
      <c r="BSI92" s="81"/>
      <c r="BSJ92" s="81"/>
      <c r="BSK92" s="81"/>
      <c r="BSL92" s="81"/>
      <c r="BSM92" s="81"/>
      <c r="BSN92" s="81"/>
      <c r="BSO92" s="81"/>
      <c r="BSP92" s="81"/>
      <c r="BSQ92" s="81"/>
      <c r="BSR92" s="81"/>
      <c r="BSS92" s="81"/>
      <c r="BST92" s="81"/>
      <c r="BSU92" s="81"/>
      <c r="BSV92" s="81"/>
      <c r="BSW92" s="81"/>
      <c r="BSX92" s="81"/>
      <c r="BSY92" s="81"/>
      <c r="BSZ92" s="81"/>
      <c r="BTA92" s="81"/>
      <c r="BTB92" s="81"/>
      <c r="BTC92" s="81"/>
      <c r="BTD92" s="81"/>
      <c r="BTE92" s="81"/>
      <c r="BTF92" s="81"/>
      <c r="BTG92" s="81"/>
      <c r="BTH92" s="81"/>
      <c r="BTI92" s="81"/>
      <c r="BTJ92" s="81"/>
      <c r="BTK92" s="81"/>
      <c r="BTL92" s="81"/>
      <c r="BTM92" s="81"/>
      <c r="BTN92" s="81"/>
      <c r="BTO92" s="81"/>
      <c r="BTP92" s="81"/>
      <c r="BTQ92" s="81"/>
      <c r="BTR92" s="81"/>
      <c r="BTS92" s="81"/>
      <c r="BTT92" s="81"/>
      <c r="BTU92" s="81"/>
      <c r="BTV92" s="81"/>
      <c r="BTW92" s="81"/>
      <c r="BTX92" s="81"/>
      <c r="BTY92" s="81"/>
      <c r="BTZ92" s="81"/>
      <c r="BUA92" s="81"/>
      <c r="BUB92" s="81"/>
      <c r="BUC92" s="81"/>
      <c r="BUD92" s="81"/>
      <c r="BUE92" s="81"/>
      <c r="BUF92" s="81"/>
      <c r="BUG92" s="81"/>
      <c r="BUH92" s="81"/>
      <c r="BUI92" s="81"/>
      <c r="BUJ92" s="81"/>
      <c r="BUK92" s="81"/>
      <c r="BUL92" s="81"/>
      <c r="BUM92" s="81"/>
      <c r="BUN92" s="81"/>
      <c r="BUO92" s="81"/>
      <c r="BUP92" s="81"/>
      <c r="BUQ92" s="81"/>
      <c r="BUR92" s="81"/>
      <c r="BUS92" s="81"/>
      <c r="BUT92" s="81"/>
      <c r="BUU92" s="81"/>
      <c r="BUV92" s="81"/>
      <c r="BUW92" s="81"/>
      <c r="BUX92" s="81"/>
      <c r="BUY92" s="81"/>
      <c r="BUZ92" s="81"/>
      <c r="BVA92" s="81"/>
      <c r="BVB92" s="81"/>
      <c r="BVC92" s="81"/>
      <c r="BVD92" s="81"/>
      <c r="BVE92" s="81"/>
      <c r="BVF92" s="81"/>
      <c r="BVG92" s="81"/>
      <c r="BVH92" s="81"/>
      <c r="BVI92" s="81"/>
      <c r="BVJ92" s="81"/>
      <c r="BVK92" s="81"/>
      <c r="BVL92" s="81"/>
      <c r="BVM92" s="81"/>
      <c r="BVN92" s="81"/>
      <c r="BVO92" s="81"/>
      <c r="BVP92" s="81"/>
      <c r="BVQ92" s="81"/>
      <c r="BVR92" s="81"/>
      <c r="BVS92" s="81"/>
      <c r="BVT92" s="81"/>
      <c r="BVU92" s="81"/>
      <c r="BVV92" s="81"/>
      <c r="BVW92" s="81"/>
      <c r="BVX92" s="81"/>
      <c r="BVY92" s="81"/>
      <c r="BVZ92" s="81"/>
      <c r="BWA92" s="81"/>
      <c r="BWB92" s="81"/>
      <c r="BWC92" s="81"/>
      <c r="BWD92" s="81"/>
      <c r="BWE92" s="81"/>
      <c r="BWF92" s="81"/>
      <c r="BWG92" s="81"/>
      <c r="BWH92" s="81"/>
      <c r="BWI92" s="81"/>
      <c r="BWJ92" s="81"/>
      <c r="BWK92" s="81"/>
      <c r="BWL92" s="81"/>
      <c r="BWM92" s="81"/>
      <c r="BWN92" s="81"/>
      <c r="BWO92" s="81"/>
      <c r="BWP92" s="81"/>
      <c r="BWQ92" s="81"/>
      <c r="BWR92" s="81"/>
      <c r="BWS92" s="81"/>
      <c r="BWT92" s="81"/>
      <c r="BWU92" s="81"/>
      <c r="BWV92" s="81"/>
      <c r="BWW92" s="81"/>
      <c r="BWX92" s="81"/>
      <c r="BWY92" s="81"/>
      <c r="BWZ92" s="81"/>
      <c r="BXA92" s="81"/>
      <c r="BXB92" s="81"/>
      <c r="BXC92" s="81"/>
      <c r="BXD92" s="81"/>
      <c r="BXE92" s="81"/>
      <c r="BXF92" s="81"/>
      <c r="BXG92" s="81"/>
      <c r="BXH92" s="81"/>
      <c r="BXI92" s="81"/>
      <c r="BXJ92" s="81"/>
      <c r="BXK92" s="81"/>
      <c r="BXL92" s="81"/>
      <c r="BXM92" s="81"/>
      <c r="BXN92" s="81"/>
      <c r="BXO92" s="81"/>
      <c r="BXP92" s="81"/>
      <c r="BXQ92" s="81"/>
      <c r="BXR92" s="81"/>
      <c r="BXS92" s="81"/>
      <c r="BXT92" s="81"/>
      <c r="BXU92" s="81"/>
      <c r="BXV92" s="81"/>
      <c r="BXW92" s="81"/>
      <c r="BXX92" s="81"/>
      <c r="BXY92" s="81"/>
      <c r="BXZ92" s="81"/>
      <c r="BYA92" s="81"/>
      <c r="BYB92" s="81"/>
      <c r="BYC92" s="81"/>
      <c r="BYD92" s="81"/>
      <c r="BYE92" s="81"/>
      <c r="BYF92" s="81"/>
      <c r="BYG92" s="81"/>
      <c r="BYH92" s="81"/>
      <c r="BYI92" s="81"/>
      <c r="BYJ92" s="81"/>
      <c r="BYK92" s="81"/>
      <c r="BYL92" s="81"/>
      <c r="BYM92" s="81"/>
      <c r="BYN92" s="81"/>
      <c r="BYO92" s="81"/>
      <c r="BYP92" s="81"/>
      <c r="BYQ92" s="81"/>
      <c r="BYR92" s="81"/>
      <c r="BYS92" s="81"/>
      <c r="BYT92" s="81"/>
      <c r="BYU92" s="81"/>
      <c r="BYV92" s="81"/>
      <c r="BYW92" s="81"/>
      <c r="BYX92" s="81"/>
      <c r="BYY92" s="81"/>
      <c r="BYZ92" s="81"/>
      <c r="BZA92" s="81"/>
      <c r="BZB92" s="81"/>
      <c r="BZC92" s="81"/>
      <c r="BZD92" s="81"/>
      <c r="BZE92" s="81"/>
      <c r="BZF92" s="81"/>
      <c r="BZG92" s="81"/>
      <c r="BZH92" s="81"/>
      <c r="BZI92" s="81"/>
      <c r="BZJ92" s="81"/>
      <c r="BZK92" s="81"/>
      <c r="BZL92" s="81"/>
      <c r="BZM92" s="81"/>
      <c r="BZN92" s="81"/>
      <c r="BZO92" s="81"/>
      <c r="BZP92" s="81"/>
      <c r="BZQ92" s="81"/>
      <c r="BZR92" s="81"/>
      <c r="BZS92" s="81"/>
      <c r="BZT92" s="81"/>
      <c r="BZU92" s="81"/>
      <c r="BZV92" s="81"/>
      <c r="BZW92" s="81"/>
      <c r="BZX92" s="81"/>
      <c r="BZY92" s="81"/>
      <c r="BZZ92" s="81"/>
      <c r="CAA92" s="81"/>
      <c r="CAB92" s="81"/>
      <c r="CAC92" s="81"/>
      <c r="CAD92" s="81"/>
      <c r="CAE92" s="81"/>
      <c r="CAF92" s="81"/>
      <c r="CAG92" s="81"/>
      <c r="CAH92" s="81"/>
      <c r="CAI92" s="81"/>
      <c r="CAJ92" s="81"/>
      <c r="CAK92" s="81"/>
      <c r="CAL92" s="81"/>
      <c r="CAM92" s="81"/>
      <c r="CAN92" s="81"/>
      <c r="CAO92" s="81"/>
      <c r="CAP92" s="81"/>
      <c r="CAQ92" s="81"/>
      <c r="CAR92" s="81"/>
      <c r="CAS92" s="81"/>
      <c r="CAT92" s="81"/>
      <c r="CAU92" s="81"/>
      <c r="CAV92" s="81"/>
      <c r="CAW92" s="81"/>
      <c r="CAX92" s="81"/>
      <c r="CAY92" s="81"/>
      <c r="CAZ92" s="81"/>
      <c r="CBA92" s="81"/>
      <c r="CBB92" s="81"/>
      <c r="CBC92" s="81"/>
      <c r="CBD92" s="81"/>
      <c r="CBE92" s="81"/>
      <c r="CBF92" s="81"/>
      <c r="CBG92" s="81"/>
      <c r="CBH92" s="81"/>
      <c r="CBI92" s="81"/>
      <c r="CBJ92" s="81"/>
      <c r="CBK92" s="81"/>
      <c r="CBL92" s="81"/>
      <c r="CBM92" s="81"/>
      <c r="CBN92" s="81"/>
      <c r="CBO92" s="81"/>
      <c r="CBP92" s="81"/>
      <c r="CBQ92" s="81"/>
      <c r="CBR92" s="81"/>
      <c r="CBS92" s="81"/>
      <c r="CBT92" s="81"/>
      <c r="CBU92" s="81"/>
      <c r="CBV92" s="81"/>
      <c r="CBW92" s="81"/>
      <c r="CBX92" s="81"/>
      <c r="CBY92" s="81"/>
      <c r="CBZ92" s="81"/>
      <c r="CCA92" s="81"/>
      <c r="CCB92" s="81"/>
      <c r="CCC92" s="81"/>
      <c r="CCD92" s="81"/>
      <c r="CCE92" s="81"/>
      <c r="CCF92" s="81"/>
      <c r="CCG92" s="81"/>
      <c r="CCH92" s="81"/>
      <c r="CCI92" s="81"/>
      <c r="CCJ92" s="81"/>
      <c r="CCK92" s="81"/>
      <c r="CCL92" s="81"/>
      <c r="CCM92" s="81"/>
      <c r="CCN92" s="81"/>
      <c r="CCO92" s="81"/>
      <c r="CCP92" s="81"/>
      <c r="CCQ92" s="81"/>
      <c r="CCR92" s="81"/>
      <c r="CCS92" s="81"/>
      <c r="CCT92" s="81"/>
      <c r="CCU92" s="81"/>
      <c r="CCV92" s="81"/>
      <c r="CCW92" s="81"/>
      <c r="CCX92" s="81"/>
      <c r="CCY92" s="81"/>
      <c r="CCZ92" s="81"/>
      <c r="CDA92" s="81"/>
      <c r="CDB92" s="81"/>
      <c r="CDC92" s="81"/>
      <c r="CDD92" s="81"/>
      <c r="CDE92" s="81"/>
      <c r="CDF92" s="81"/>
      <c r="CDG92" s="81"/>
      <c r="CDH92" s="81"/>
      <c r="CDI92" s="81"/>
      <c r="CDJ92" s="81"/>
      <c r="CDK92" s="81"/>
      <c r="CDL92" s="81"/>
      <c r="CDM92" s="81"/>
      <c r="CDN92" s="81"/>
      <c r="CDO92" s="81"/>
      <c r="CDP92" s="81"/>
      <c r="CDQ92" s="81"/>
      <c r="CDR92" s="81"/>
      <c r="CDS92" s="81"/>
      <c r="CDT92" s="81"/>
      <c r="CDU92" s="81"/>
      <c r="CDV92" s="81"/>
      <c r="CDW92" s="81"/>
      <c r="CDX92" s="81"/>
      <c r="CDY92" s="81"/>
      <c r="CDZ92" s="81"/>
      <c r="CEA92" s="81"/>
      <c r="CEB92" s="81"/>
      <c r="CEC92" s="81"/>
      <c r="CED92" s="81"/>
      <c r="CEE92" s="81"/>
      <c r="CEF92" s="81"/>
      <c r="CEG92" s="81"/>
      <c r="CEH92" s="81"/>
      <c r="CEI92" s="81"/>
      <c r="CEJ92" s="81"/>
      <c r="CEK92" s="81"/>
      <c r="CEL92" s="81"/>
      <c r="CEM92" s="81"/>
      <c r="CEN92" s="81"/>
      <c r="CEO92" s="81"/>
      <c r="CEP92" s="81"/>
      <c r="CEQ92" s="81"/>
      <c r="CER92" s="81"/>
      <c r="CES92" s="81"/>
      <c r="CET92" s="81"/>
      <c r="CEU92" s="81"/>
      <c r="CEV92" s="81"/>
      <c r="CEW92" s="81"/>
      <c r="CEX92" s="81"/>
      <c r="CEY92" s="81"/>
      <c r="CEZ92" s="81"/>
      <c r="CFA92" s="81"/>
      <c r="CFB92" s="81"/>
      <c r="CFC92" s="81"/>
      <c r="CFD92" s="81"/>
      <c r="CFE92" s="81"/>
      <c r="CFF92" s="81"/>
      <c r="CFG92" s="81"/>
      <c r="CFH92" s="81"/>
      <c r="CFI92" s="81"/>
      <c r="CFJ92" s="81"/>
      <c r="CFK92" s="81"/>
      <c r="CFL92" s="81"/>
      <c r="CFM92" s="81"/>
      <c r="CFN92" s="81"/>
      <c r="CFO92" s="81"/>
      <c r="CFP92" s="81"/>
      <c r="CFQ92" s="81"/>
      <c r="CFR92" s="81"/>
      <c r="CFS92" s="81"/>
      <c r="CFT92" s="81"/>
      <c r="CFU92" s="81"/>
      <c r="CFV92" s="81"/>
      <c r="CFW92" s="81"/>
      <c r="CFX92" s="81"/>
      <c r="CFY92" s="81"/>
      <c r="CFZ92" s="81"/>
      <c r="CGA92" s="81"/>
      <c r="CGB92" s="81"/>
      <c r="CGC92" s="81"/>
      <c r="CGD92" s="81"/>
      <c r="CGE92" s="81"/>
      <c r="CGF92" s="81"/>
      <c r="CGG92" s="81"/>
      <c r="CGH92" s="81"/>
      <c r="CGI92" s="81"/>
      <c r="CGJ92" s="81"/>
      <c r="CGK92" s="81"/>
      <c r="CGL92" s="81"/>
      <c r="CGM92" s="81"/>
      <c r="CGN92" s="81"/>
      <c r="CGO92" s="81"/>
      <c r="CGP92" s="81"/>
      <c r="CGQ92" s="81"/>
      <c r="CGR92" s="81"/>
      <c r="CGS92" s="81"/>
      <c r="CGT92" s="81"/>
      <c r="CGU92" s="81"/>
      <c r="CGV92" s="81"/>
      <c r="CGW92" s="81"/>
      <c r="CGX92" s="81"/>
      <c r="CGY92" s="81"/>
      <c r="CGZ92" s="81"/>
      <c r="CHA92" s="81"/>
      <c r="CHB92" s="81"/>
      <c r="CHC92" s="81"/>
      <c r="CHD92" s="81"/>
      <c r="CHE92" s="81"/>
      <c r="CHF92" s="81"/>
      <c r="CHG92" s="81"/>
      <c r="CHH92" s="81"/>
      <c r="CHI92" s="81"/>
      <c r="CHJ92" s="81"/>
      <c r="CHK92" s="81"/>
      <c r="CHL92" s="81"/>
      <c r="CHM92" s="81"/>
      <c r="CHN92" s="81"/>
      <c r="CHO92" s="81"/>
      <c r="CHP92" s="81"/>
      <c r="CHQ92" s="81"/>
      <c r="CHR92" s="81"/>
      <c r="CHS92" s="81"/>
      <c r="CHT92" s="81"/>
      <c r="CHU92" s="81"/>
      <c r="CHV92" s="81"/>
      <c r="CHW92" s="81"/>
      <c r="CHX92" s="81"/>
      <c r="CHY92" s="81"/>
      <c r="CHZ92" s="81"/>
      <c r="CIA92" s="81"/>
      <c r="CIB92" s="81"/>
      <c r="CIC92" s="81"/>
      <c r="CID92" s="81"/>
      <c r="CIE92" s="81"/>
      <c r="CIF92" s="81"/>
      <c r="CIG92" s="81"/>
      <c r="CIH92" s="81"/>
      <c r="CII92" s="81"/>
      <c r="CIJ92" s="81"/>
      <c r="CIK92" s="81"/>
      <c r="CIL92" s="81"/>
      <c r="CIM92" s="81"/>
      <c r="CIN92" s="81"/>
      <c r="CIO92" s="81"/>
      <c r="CIP92" s="81"/>
      <c r="CIQ92" s="81"/>
      <c r="CIR92" s="81"/>
      <c r="CIS92" s="81"/>
      <c r="CIT92" s="81"/>
      <c r="CIU92" s="81"/>
      <c r="CIV92" s="81"/>
      <c r="CIW92" s="81"/>
      <c r="CIX92" s="81"/>
      <c r="CIY92" s="81"/>
      <c r="CIZ92" s="81"/>
      <c r="CJA92" s="81"/>
      <c r="CJB92" s="81"/>
      <c r="CJC92" s="81"/>
      <c r="CJD92" s="81"/>
      <c r="CJE92" s="81"/>
      <c r="CJF92" s="81"/>
      <c r="CJG92" s="81"/>
      <c r="CJH92" s="81"/>
      <c r="CJI92" s="81"/>
      <c r="CJJ92" s="81"/>
      <c r="CJK92" s="81"/>
      <c r="CJL92" s="81"/>
      <c r="CJM92" s="81"/>
      <c r="CJN92" s="81"/>
      <c r="CJO92" s="81"/>
      <c r="CJP92" s="81"/>
      <c r="CJQ92" s="81"/>
      <c r="CJR92" s="81"/>
      <c r="CJS92" s="81"/>
      <c r="CJT92" s="81"/>
      <c r="CJU92" s="81"/>
      <c r="CJV92" s="81"/>
      <c r="CJW92" s="81"/>
      <c r="CJX92" s="81"/>
      <c r="CJY92" s="81"/>
      <c r="CJZ92" s="81"/>
      <c r="CKA92" s="81"/>
      <c r="CKB92" s="81"/>
      <c r="CKC92" s="81"/>
      <c r="CKD92" s="81"/>
      <c r="CKE92" s="81"/>
      <c r="CKF92" s="81"/>
      <c r="CKG92" s="81"/>
      <c r="CKH92" s="81"/>
      <c r="CKI92" s="81"/>
      <c r="CKJ92" s="81"/>
      <c r="CKK92" s="81"/>
      <c r="CKL92" s="81"/>
      <c r="CKM92" s="81"/>
      <c r="CKN92" s="81"/>
      <c r="CKO92" s="81"/>
      <c r="CKP92" s="81"/>
      <c r="CKQ92" s="81"/>
      <c r="CKR92" s="81"/>
      <c r="CKS92" s="81"/>
      <c r="CKT92" s="81"/>
      <c r="CKU92" s="81"/>
      <c r="CKV92" s="81"/>
      <c r="CKW92" s="81"/>
      <c r="CKX92" s="81"/>
      <c r="CKY92" s="81"/>
      <c r="CKZ92" s="81"/>
      <c r="CLA92" s="81"/>
      <c r="CLB92" s="81"/>
      <c r="CLC92" s="81"/>
      <c r="CLD92" s="81"/>
      <c r="CLE92" s="81"/>
      <c r="CLF92" s="81"/>
      <c r="CLG92" s="81"/>
      <c r="CLH92" s="81"/>
      <c r="CLI92" s="81"/>
      <c r="CLJ92" s="81"/>
      <c r="CLK92" s="81"/>
      <c r="CLL92" s="81"/>
      <c r="CLM92" s="81"/>
      <c r="CLN92" s="81"/>
      <c r="CLO92" s="81"/>
      <c r="CLP92" s="81"/>
      <c r="CLQ92" s="81"/>
      <c r="CLR92" s="81"/>
      <c r="CLS92" s="81"/>
      <c r="CLT92" s="81"/>
      <c r="CLU92" s="81"/>
      <c r="CLV92" s="81"/>
      <c r="CLW92" s="81"/>
      <c r="CLX92" s="81"/>
      <c r="CLY92" s="81"/>
      <c r="CLZ92" s="81"/>
      <c r="CMA92" s="81"/>
      <c r="CMB92" s="81"/>
      <c r="CMC92" s="81"/>
      <c r="CMD92" s="81"/>
      <c r="CME92" s="81"/>
      <c r="CMF92" s="81"/>
      <c r="CMG92" s="81"/>
      <c r="CMH92" s="81"/>
      <c r="CMI92" s="81"/>
      <c r="CMJ92" s="81"/>
      <c r="CMK92" s="81"/>
      <c r="CML92" s="81"/>
      <c r="CMM92" s="81"/>
      <c r="CMN92" s="81"/>
      <c r="CMO92" s="81"/>
      <c r="CMP92" s="81"/>
      <c r="CMQ92" s="81"/>
      <c r="CMR92" s="81"/>
      <c r="CMS92" s="81"/>
      <c r="CMT92" s="81"/>
      <c r="CMU92" s="81"/>
      <c r="CMV92" s="81"/>
      <c r="CMW92" s="81"/>
      <c r="CMX92" s="81"/>
      <c r="CMY92" s="81"/>
      <c r="CMZ92" s="81"/>
      <c r="CNA92" s="81"/>
      <c r="CNB92" s="81"/>
      <c r="CNC92" s="81"/>
      <c r="CND92" s="81"/>
      <c r="CNE92" s="81"/>
      <c r="CNF92" s="81"/>
      <c r="CNG92" s="81"/>
      <c r="CNH92" s="81"/>
      <c r="CNI92" s="81"/>
      <c r="CNJ92" s="81"/>
      <c r="CNK92" s="81"/>
      <c r="CNL92" s="81"/>
      <c r="CNM92" s="81"/>
      <c r="CNN92" s="81"/>
      <c r="CNO92" s="81"/>
      <c r="CNP92" s="81"/>
      <c r="CNQ92" s="81"/>
      <c r="CNR92" s="81"/>
      <c r="CNS92" s="81"/>
      <c r="CNT92" s="81"/>
      <c r="CNU92" s="81"/>
      <c r="CNV92" s="81"/>
      <c r="CNW92" s="81"/>
      <c r="CNX92" s="81"/>
      <c r="CNY92" s="81"/>
      <c r="CNZ92" s="81"/>
      <c r="COA92" s="81"/>
      <c r="COB92" s="81"/>
      <c r="COC92" s="81"/>
      <c r="COD92" s="81"/>
      <c r="COE92" s="81"/>
      <c r="COF92" s="81"/>
      <c r="COG92" s="81"/>
      <c r="COH92" s="81"/>
      <c r="COI92" s="81"/>
      <c r="COJ92" s="81"/>
      <c r="COK92" s="81"/>
      <c r="COL92" s="81"/>
      <c r="COM92" s="81"/>
      <c r="CON92" s="81"/>
      <c r="COO92" s="81"/>
      <c r="COP92" s="81"/>
      <c r="COQ92" s="81"/>
      <c r="COR92" s="81"/>
      <c r="COS92" s="81"/>
      <c r="COT92" s="81"/>
      <c r="COU92" s="81"/>
      <c r="COV92" s="81"/>
      <c r="COW92" s="81"/>
      <c r="COX92" s="81"/>
      <c r="COY92" s="81"/>
      <c r="COZ92" s="81"/>
      <c r="CPA92" s="81"/>
      <c r="CPB92" s="81"/>
      <c r="CPC92" s="81"/>
      <c r="CPD92" s="81"/>
      <c r="CPE92" s="81"/>
      <c r="CPF92" s="81"/>
      <c r="CPG92" s="81"/>
      <c r="CPH92" s="81"/>
      <c r="CPI92" s="81"/>
      <c r="CPJ92" s="81"/>
      <c r="CPK92" s="81"/>
      <c r="CPL92" s="81"/>
      <c r="CPM92" s="81"/>
      <c r="CPN92" s="81"/>
      <c r="CPO92" s="81"/>
      <c r="CPP92" s="81"/>
      <c r="CPQ92" s="81"/>
      <c r="CPR92" s="81"/>
      <c r="CPS92" s="81"/>
      <c r="CPT92" s="81"/>
      <c r="CPU92" s="81"/>
      <c r="CPV92" s="81"/>
      <c r="CPW92" s="81"/>
      <c r="CPX92" s="81"/>
      <c r="CPY92" s="81"/>
      <c r="CPZ92" s="81"/>
      <c r="CQA92" s="81"/>
      <c r="CQB92" s="81"/>
      <c r="CQC92" s="81"/>
      <c r="CQD92" s="81"/>
      <c r="CQE92" s="81"/>
      <c r="CQF92" s="81"/>
      <c r="CQG92" s="81"/>
      <c r="CQH92" s="81"/>
      <c r="CQI92" s="81"/>
      <c r="CQJ92" s="81"/>
      <c r="CQK92" s="81"/>
      <c r="CQL92" s="81"/>
      <c r="CQM92" s="81"/>
      <c r="CQN92" s="81"/>
      <c r="CQO92" s="81"/>
      <c r="CQP92" s="81"/>
      <c r="CQQ92" s="81"/>
      <c r="CQR92" s="81"/>
      <c r="CQS92" s="81"/>
      <c r="CQT92" s="81"/>
      <c r="CQU92" s="81"/>
      <c r="CQV92" s="81"/>
      <c r="CQW92" s="81"/>
      <c r="CQX92" s="81"/>
      <c r="CQY92" s="81"/>
      <c r="CQZ92" s="81"/>
      <c r="CRA92" s="81"/>
      <c r="CRB92" s="81"/>
      <c r="CRC92" s="81"/>
      <c r="CRD92" s="81"/>
      <c r="CRE92" s="81"/>
      <c r="CRF92" s="81"/>
      <c r="CRG92" s="81"/>
      <c r="CRH92" s="81"/>
      <c r="CRI92" s="81"/>
      <c r="CRJ92" s="81"/>
      <c r="CRK92" s="81"/>
      <c r="CRL92" s="81"/>
      <c r="CRM92" s="81"/>
      <c r="CRN92" s="81"/>
      <c r="CRO92" s="81"/>
      <c r="CRP92" s="81"/>
      <c r="CRQ92" s="81"/>
      <c r="CRR92" s="81"/>
      <c r="CRS92" s="81"/>
      <c r="CRT92" s="81"/>
      <c r="CRU92" s="81"/>
      <c r="CRV92" s="81"/>
      <c r="CRW92" s="81"/>
      <c r="CRX92" s="81"/>
      <c r="CRY92" s="81"/>
      <c r="CRZ92" s="81"/>
      <c r="CSA92" s="81"/>
      <c r="CSB92" s="81"/>
      <c r="CSC92" s="81"/>
      <c r="CSD92" s="81"/>
      <c r="CSE92" s="81"/>
      <c r="CSF92" s="81"/>
      <c r="CSG92" s="81"/>
      <c r="CSH92" s="81"/>
      <c r="CSI92" s="81"/>
      <c r="CSJ92" s="81"/>
      <c r="CSK92" s="81"/>
      <c r="CSL92" s="81"/>
      <c r="CSM92" s="81"/>
      <c r="CSN92" s="81"/>
      <c r="CSO92" s="81"/>
      <c r="CSP92" s="81"/>
      <c r="CSQ92" s="81"/>
      <c r="CSR92" s="81"/>
      <c r="CSS92" s="81"/>
      <c r="CST92" s="81"/>
      <c r="CSU92" s="81"/>
      <c r="CSV92" s="81"/>
      <c r="CSW92" s="81"/>
      <c r="CSX92" s="81"/>
      <c r="CSY92" s="81"/>
      <c r="CSZ92" s="81"/>
      <c r="CTA92" s="81"/>
      <c r="CTB92" s="81"/>
      <c r="CTC92" s="81"/>
      <c r="CTD92" s="81"/>
      <c r="CTE92" s="81"/>
      <c r="CTF92" s="81"/>
      <c r="CTG92" s="81"/>
      <c r="CTH92" s="81"/>
      <c r="CTI92" s="81"/>
      <c r="CTJ92" s="81"/>
      <c r="CTK92" s="81"/>
      <c r="CTL92" s="81"/>
      <c r="CTM92" s="81"/>
      <c r="CTN92" s="81"/>
      <c r="CTO92" s="81"/>
      <c r="CTP92" s="81"/>
      <c r="CTQ92" s="81"/>
      <c r="CTR92" s="81"/>
      <c r="CTS92" s="81"/>
      <c r="CTT92" s="81"/>
      <c r="CTU92" s="81"/>
      <c r="CTV92" s="81"/>
      <c r="CTW92" s="81"/>
      <c r="CTX92" s="81"/>
      <c r="CTY92" s="81"/>
      <c r="CTZ92" s="81"/>
      <c r="CUA92" s="81"/>
      <c r="CUB92" s="81"/>
      <c r="CUC92" s="81"/>
      <c r="CUD92" s="81"/>
      <c r="CUE92" s="81"/>
      <c r="CUF92" s="81"/>
      <c r="CUG92" s="81"/>
      <c r="CUH92" s="81"/>
      <c r="CUI92" s="81"/>
      <c r="CUJ92" s="81"/>
      <c r="CUK92" s="81"/>
      <c r="CUL92" s="81"/>
      <c r="CUM92" s="81"/>
      <c r="CUN92" s="81"/>
      <c r="CUO92" s="81"/>
      <c r="CUP92" s="81"/>
      <c r="CUQ92" s="81"/>
      <c r="CUR92" s="81"/>
      <c r="CUS92" s="81"/>
      <c r="CUT92" s="81"/>
      <c r="CUU92" s="81"/>
      <c r="CUV92" s="81"/>
      <c r="CUW92" s="81"/>
      <c r="CUX92" s="81"/>
      <c r="CUY92" s="81"/>
      <c r="CUZ92" s="81"/>
      <c r="CVA92" s="81"/>
      <c r="CVB92" s="81"/>
      <c r="CVC92" s="81"/>
      <c r="CVD92" s="81"/>
      <c r="CVE92" s="81"/>
      <c r="CVF92" s="81"/>
      <c r="CVG92" s="81"/>
      <c r="CVH92" s="81"/>
      <c r="CVI92" s="81"/>
      <c r="CVJ92" s="81"/>
      <c r="CVK92" s="81"/>
      <c r="CVL92" s="81"/>
      <c r="CVM92" s="81"/>
      <c r="CVN92" s="81"/>
      <c r="CVO92" s="81"/>
      <c r="CVP92" s="81"/>
      <c r="CVQ92" s="81"/>
      <c r="CVR92" s="81"/>
      <c r="CVS92" s="81"/>
      <c r="CVT92" s="81"/>
      <c r="CVU92" s="81"/>
      <c r="CVV92" s="81"/>
      <c r="CVW92" s="81"/>
      <c r="CVX92" s="81"/>
      <c r="CVY92" s="81"/>
      <c r="CVZ92" s="81"/>
      <c r="CWA92" s="81"/>
      <c r="CWB92" s="81"/>
      <c r="CWC92" s="81"/>
      <c r="CWD92" s="81"/>
      <c r="CWE92" s="81"/>
      <c r="CWF92" s="81"/>
      <c r="CWG92" s="81"/>
      <c r="CWH92" s="81"/>
      <c r="CWI92" s="81"/>
      <c r="CWJ92" s="81"/>
      <c r="CWK92" s="81"/>
      <c r="CWL92" s="81"/>
      <c r="CWM92" s="81"/>
      <c r="CWN92" s="81"/>
      <c r="CWO92" s="81"/>
      <c r="CWP92" s="81"/>
      <c r="CWQ92" s="81"/>
      <c r="CWR92" s="81"/>
      <c r="CWS92" s="81"/>
      <c r="CWT92" s="81"/>
      <c r="CWU92" s="81"/>
      <c r="CWV92" s="81"/>
      <c r="CWW92" s="81"/>
      <c r="CWX92" s="81"/>
      <c r="CWY92" s="81"/>
      <c r="CWZ92" s="81"/>
      <c r="CXA92" s="81"/>
      <c r="CXB92" s="81"/>
      <c r="CXC92" s="81"/>
      <c r="CXD92" s="81"/>
      <c r="CXE92" s="81"/>
      <c r="CXF92" s="81"/>
      <c r="CXG92" s="81"/>
      <c r="CXH92" s="81"/>
      <c r="CXI92" s="81"/>
      <c r="CXJ92" s="81"/>
      <c r="CXK92" s="81"/>
      <c r="CXL92" s="81"/>
      <c r="CXM92" s="81"/>
      <c r="CXN92" s="81"/>
      <c r="CXO92" s="81"/>
      <c r="CXP92" s="81"/>
      <c r="CXQ92" s="81"/>
      <c r="CXR92" s="81"/>
      <c r="CXS92" s="81"/>
      <c r="CXT92" s="81"/>
      <c r="CXU92" s="81"/>
      <c r="CXV92" s="81"/>
      <c r="CXW92" s="81"/>
      <c r="CXX92" s="81"/>
      <c r="CXY92" s="81"/>
      <c r="CXZ92" s="81"/>
      <c r="CYA92" s="81"/>
      <c r="CYB92" s="81"/>
      <c r="CYC92" s="81"/>
      <c r="CYD92" s="81"/>
      <c r="CYE92" s="81"/>
      <c r="CYF92" s="81"/>
      <c r="CYG92" s="81"/>
      <c r="CYH92" s="81"/>
      <c r="CYI92" s="81"/>
      <c r="CYJ92" s="81"/>
      <c r="CYK92" s="81"/>
      <c r="CYL92" s="81"/>
      <c r="CYM92" s="81"/>
      <c r="CYN92" s="81"/>
      <c r="CYO92" s="81"/>
      <c r="CYP92" s="81"/>
      <c r="CYQ92" s="81"/>
      <c r="CYR92" s="81"/>
      <c r="CYS92" s="81"/>
      <c r="CYT92" s="81"/>
      <c r="CYU92" s="81"/>
      <c r="CYV92" s="81"/>
      <c r="CYW92" s="81"/>
      <c r="CYX92" s="81"/>
      <c r="CYY92" s="81"/>
      <c r="CYZ92" s="81"/>
      <c r="CZA92" s="81"/>
      <c r="CZB92" s="81"/>
      <c r="CZC92" s="81"/>
      <c r="CZD92" s="81"/>
      <c r="CZE92" s="81"/>
      <c r="CZF92" s="81"/>
      <c r="CZG92" s="81"/>
      <c r="CZH92" s="81"/>
      <c r="CZI92" s="81"/>
      <c r="CZJ92" s="81"/>
      <c r="CZK92" s="81"/>
      <c r="CZL92" s="81"/>
      <c r="CZM92" s="81"/>
      <c r="CZN92" s="81"/>
      <c r="CZO92" s="81"/>
      <c r="CZP92" s="81"/>
      <c r="CZQ92" s="81"/>
      <c r="CZR92" s="81"/>
      <c r="CZS92" s="81"/>
      <c r="CZT92" s="81"/>
      <c r="CZU92" s="81"/>
      <c r="CZV92" s="81"/>
      <c r="CZW92" s="81"/>
      <c r="CZX92" s="81"/>
      <c r="CZY92" s="81"/>
      <c r="CZZ92" s="81"/>
      <c r="DAA92" s="81"/>
      <c r="DAB92" s="81"/>
      <c r="DAC92" s="81"/>
      <c r="DAD92" s="81"/>
      <c r="DAE92" s="81"/>
      <c r="DAF92" s="81"/>
      <c r="DAG92" s="81"/>
      <c r="DAH92" s="81"/>
      <c r="DAI92" s="81"/>
      <c r="DAJ92" s="81"/>
      <c r="DAK92" s="81"/>
      <c r="DAL92" s="81"/>
      <c r="DAM92" s="81"/>
      <c r="DAN92" s="81"/>
      <c r="DAO92" s="81"/>
      <c r="DAP92" s="81"/>
      <c r="DAQ92" s="81"/>
      <c r="DAR92" s="81"/>
      <c r="DAS92" s="81"/>
      <c r="DAT92" s="81"/>
      <c r="DAU92" s="81"/>
      <c r="DAV92" s="81"/>
      <c r="DAW92" s="81"/>
      <c r="DAX92" s="81"/>
      <c r="DAY92" s="81"/>
      <c r="DAZ92" s="81"/>
      <c r="DBA92" s="81"/>
      <c r="DBB92" s="81"/>
      <c r="DBC92" s="81"/>
      <c r="DBD92" s="81"/>
      <c r="DBE92" s="81"/>
      <c r="DBF92" s="81"/>
      <c r="DBG92" s="81"/>
      <c r="DBH92" s="81"/>
      <c r="DBI92" s="81"/>
      <c r="DBJ92" s="81"/>
      <c r="DBK92" s="81"/>
      <c r="DBL92" s="81"/>
      <c r="DBM92" s="81"/>
      <c r="DBN92" s="81"/>
      <c r="DBO92" s="81"/>
      <c r="DBP92" s="81"/>
      <c r="DBQ92" s="81"/>
      <c r="DBR92" s="81"/>
      <c r="DBS92" s="81"/>
      <c r="DBT92" s="81"/>
      <c r="DBU92" s="81"/>
      <c r="DBV92" s="81"/>
      <c r="DBW92" s="81"/>
      <c r="DBX92" s="81"/>
      <c r="DBY92" s="81"/>
      <c r="DBZ92" s="81"/>
      <c r="DCA92" s="81"/>
      <c r="DCB92" s="81"/>
      <c r="DCC92" s="81"/>
      <c r="DCD92" s="81"/>
      <c r="DCE92" s="81"/>
      <c r="DCF92" s="81"/>
      <c r="DCG92" s="81"/>
      <c r="DCH92" s="81"/>
      <c r="DCI92" s="81"/>
      <c r="DCJ92" s="81"/>
      <c r="DCK92" s="81"/>
      <c r="DCL92" s="81"/>
      <c r="DCM92" s="81"/>
      <c r="DCN92" s="81"/>
      <c r="DCO92" s="81"/>
      <c r="DCP92" s="81"/>
      <c r="DCQ92" s="81"/>
      <c r="DCR92" s="81"/>
      <c r="DCS92" s="81"/>
      <c r="DCT92" s="81"/>
      <c r="DCU92" s="81"/>
      <c r="DCV92" s="81"/>
      <c r="DCW92" s="81"/>
      <c r="DCX92" s="81"/>
      <c r="DCY92" s="81"/>
      <c r="DCZ92" s="81"/>
      <c r="DDA92" s="81"/>
      <c r="DDB92" s="81"/>
      <c r="DDC92" s="81"/>
      <c r="DDD92" s="81"/>
      <c r="DDE92" s="81"/>
      <c r="DDF92" s="81"/>
      <c r="DDG92" s="81"/>
      <c r="DDH92" s="81"/>
      <c r="DDI92" s="81"/>
      <c r="DDJ92" s="81"/>
      <c r="DDK92" s="81"/>
      <c r="DDL92" s="81"/>
      <c r="DDM92" s="81"/>
      <c r="DDN92" s="81"/>
      <c r="DDO92" s="81"/>
      <c r="DDP92" s="81"/>
      <c r="DDQ92" s="81"/>
      <c r="DDR92" s="81"/>
      <c r="DDS92" s="81"/>
      <c r="DDT92" s="81"/>
      <c r="DDU92" s="81"/>
      <c r="DDV92" s="81"/>
      <c r="DDW92" s="81"/>
      <c r="DDX92" s="81"/>
      <c r="DDY92" s="81"/>
      <c r="DDZ92" s="81"/>
      <c r="DEA92" s="81"/>
      <c r="DEB92" s="81"/>
      <c r="DEC92" s="81"/>
      <c r="DED92" s="81"/>
      <c r="DEE92" s="81"/>
      <c r="DEF92" s="81"/>
      <c r="DEG92" s="81"/>
      <c r="DEH92" s="81"/>
      <c r="DEI92" s="81"/>
      <c r="DEJ92" s="81"/>
      <c r="DEK92" s="81"/>
      <c r="DEL92" s="81"/>
      <c r="DEM92" s="81"/>
      <c r="DEN92" s="81"/>
      <c r="DEO92" s="81"/>
      <c r="DEP92" s="81"/>
      <c r="DEQ92" s="81"/>
      <c r="DER92" s="81"/>
      <c r="DES92" s="81"/>
      <c r="DET92" s="81"/>
      <c r="DEU92" s="81"/>
      <c r="DEV92" s="81"/>
      <c r="DEW92" s="81"/>
      <c r="DEX92" s="81"/>
      <c r="DEY92" s="81"/>
      <c r="DEZ92" s="81"/>
      <c r="DFA92" s="81"/>
      <c r="DFB92" s="81"/>
      <c r="DFC92" s="81"/>
      <c r="DFD92" s="81"/>
      <c r="DFE92" s="81"/>
      <c r="DFF92" s="81"/>
      <c r="DFG92" s="81"/>
      <c r="DFH92" s="81"/>
      <c r="DFI92" s="81"/>
      <c r="DFJ92" s="81"/>
      <c r="DFK92" s="81"/>
      <c r="DFL92" s="81"/>
      <c r="DFM92" s="81"/>
      <c r="DFN92" s="81"/>
      <c r="DFO92" s="81"/>
      <c r="DFP92" s="81"/>
      <c r="DFQ92" s="81"/>
      <c r="DFR92" s="81"/>
      <c r="DFS92" s="81"/>
      <c r="DFT92" s="81"/>
      <c r="DFU92" s="81"/>
      <c r="DFV92" s="81"/>
      <c r="DFW92" s="81"/>
      <c r="DFX92" s="81"/>
      <c r="DFY92" s="81"/>
      <c r="DFZ92" s="81"/>
      <c r="DGA92" s="81"/>
      <c r="DGB92" s="81"/>
      <c r="DGC92" s="81"/>
      <c r="DGD92" s="81"/>
      <c r="DGE92" s="81"/>
      <c r="DGF92" s="81"/>
      <c r="DGG92" s="81"/>
      <c r="DGH92" s="81"/>
      <c r="DGI92" s="81"/>
      <c r="DGJ92" s="81"/>
      <c r="DGK92" s="81"/>
      <c r="DGL92" s="81"/>
      <c r="DGM92" s="81"/>
      <c r="DGN92" s="81"/>
      <c r="DGO92" s="81"/>
      <c r="DGP92" s="81"/>
      <c r="DGQ92" s="81"/>
      <c r="DGR92" s="81"/>
      <c r="DGS92" s="81"/>
      <c r="DGT92" s="81"/>
      <c r="DGU92" s="81"/>
      <c r="DGV92" s="81"/>
      <c r="DGW92" s="81"/>
      <c r="DGX92" s="81"/>
      <c r="DGY92" s="81"/>
      <c r="DGZ92" s="81"/>
      <c r="DHA92" s="81"/>
      <c r="DHB92" s="81"/>
      <c r="DHC92" s="81"/>
      <c r="DHD92" s="81"/>
      <c r="DHE92" s="81"/>
      <c r="DHF92" s="81"/>
      <c r="DHG92" s="81"/>
      <c r="DHH92" s="81"/>
      <c r="DHI92" s="81"/>
      <c r="DHJ92" s="81"/>
      <c r="DHK92" s="81"/>
      <c r="DHL92" s="81"/>
      <c r="DHM92" s="81"/>
      <c r="DHN92" s="81"/>
      <c r="DHO92" s="81"/>
      <c r="DHP92" s="81"/>
      <c r="DHQ92" s="81"/>
      <c r="DHR92" s="81"/>
      <c r="DHS92" s="81"/>
      <c r="DHT92" s="81"/>
      <c r="DHU92" s="81"/>
      <c r="DHV92" s="81"/>
      <c r="DHW92" s="81"/>
      <c r="DHX92" s="81"/>
      <c r="DHY92" s="81"/>
      <c r="DHZ92" s="81"/>
      <c r="DIA92" s="81"/>
      <c r="DIB92" s="81"/>
      <c r="DIC92" s="81"/>
      <c r="DID92" s="81"/>
      <c r="DIE92" s="81"/>
      <c r="DIF92" s="81"/>
      <c r="DIG92" s="81"/>
      <c r="DIH92" s="81"/>
      <c r="DII92" s="81"/>
      <c r="DIJ92" s="81"/>
      <c r="DIK92" s="81"/>
      <c r="DIL92" s="81"/>
      <c r="DIM92" s="81"/>
      <c r="DIN92" s="81"/>
      <c r="DIO92" s="81"/>
      <c r="DIP92" s="81"/>
      <c r="DIQ92" s="81"/>
      <c r="DIR92" s="81"/>
      <c r="DIS92" s="81"/>
      <c r="DIT92" s="81"/>
      <c r="DIU92" s="81"/>
      <c r="DIV92" s="81"/>
      <c r="DIW92" s="81"/>
      <c r="DIX92" s="81"/>
      <c r="DIY92" s="81"/>
      <c r="DIZ92" s="81"/>
      <c r="DJA92" s="81"/>
      <c r="DJB92" s="81"/>
      <c r="DJC92" s="81"/>
      <c r="DJD92" s="81"/>
      <c r="DJE92" s="81"/>
      <c r="DJF92" s="81"/>
      <c r="DJG92" s="81"/>
      <c r="DJH92" s="81"/>
      <c r="DJI92" s="81"/>
      <c r="DJJ92" s="81"/>
      <c r="DJK92" s="81"/>
      <c r="DJL92" s="81"/>
      <c r="DJM92" s="81"/>
      <c r="DJN92" s="81"/>
      <c r="DJO92" s="81"/>
      <c r="DJP92" s="81"/>
      <c r="DJQ92" s="81"/>
      <c r="DJR92" s="81"/>
      <c r="DJS92" s="81"/>
      <c r="DJT92" s="81"/>
      <c r="DJU92" s="81"/>
      <c r="DJV92" s="81"/>
      <c r="DJW92" s="81"/>
      <c r="DJX92" s="81"/>
      <c r="DJY92" s="81"/>
      <c r="DJZ92" s="81"/>
      <c r="DKA92" s="81"/>
      <c r="DKB92" s="81"/>
      <c r="DKC92" s="81"/>
      <c r="DKD92" s="81"/>
      <c r="DKE92" s="81"/>
      <c r="DKF92" s="81"/>
      <c r="DKG92" s="81"/>
      <c r="DKH92" s="81"/>
      <c r="DKI92" s="81"/>
      <c r="DKJ92" s="81"/>
      <c r="DKK92" s="81"/>
      <c r="DKL92" s="81"/>
      <c r="DKM92" s="81"/>
      <c r="DKN92" s="81"/>
      <c r="DKO92" s="81"/>
      <c r="DKP92" s="81"/>
      <c r="DKQ92" s="81"/>
      <c r="DKR92" s="81"/>
      <c r="DKS92" s="81"/>
      <c r="DKT92" s="81"/>
      <c r="DKU92" s="81"/>
      <c r="DKV92" s="81"/>
      <c r="DKW92" s="81"/>
      <c r="DKX92" s="81"/>
      <c r="DKY92" s="81"/>
      <c r="DKZ92" s="81"/>
      <c r="DLA92" s="81"/>
      <c r="DLB92" s="81"/>
      <c r="DLC92" s="81"/>
      <c r="DLD92" s="81"/>
      <c r="DLE92" s="81"/>
      <c r="DLF92" s="81"/>
      <c r="DLG92" s="81"/>
      <c r="DLH92" s="81"/>
      <c r="DLI92" s="81"/>
      <c r="DLJ92" s="81"/>
      <c r="DLK92" s="81"/>
      <c r="DLL92" s="81"/>
      <c r="DLM92" s="81"/>
      <c r="DLN92" s="81"/>
      <c r="DLO92" s="81"/>
      <c r="DLP92" s="81"/>
      <c r="DLQ92" s="81"/>
      <c r="DLR92" s="81"/>
      <c r="DLS92" s="81"/>
      <c r="DLT92" s="81"/>
      <c r="DLU92" s="81"/>
      <c r="DLV92" s="81"/>
      <c r="DLW92" s="81"/>
      <c r="DLX92" s="81"/>
      <c r="DLY92" s="81"/>
      <c r="DLZ92" s="81"/>
      <c r="DMA92" s="81"/>
      <c r="DMB92" s="81"/>
      <c r="DMC92" s="81"/>
      <c r="DMD92" s="81"/>
      <c r="DME92" s="81"/>
      <c r="DMF92" s="81"/>
      <c r="DMG92" s="81"/>
      <c r="DMH92" s="81"/>
      <c r="DMI92" s="81"/>
      <c r="DMJ92" s="81"/>
      <c r="DMK92" s="81"/>
      <c r="DML92" s="81"/>
      <c r="DMM92" s="81"/>
      <c r="DMN92" s="81"/>
      <c r="DMO92" s="81"/>
      <c r="DMP92" s="81"/>
      <c r="DMQ92" s="81"/>
      <c r="DMR92" s="81"/>
      <c r="DMS92" s="81"/>
      <c r="DMT92" s="81"/>
      <c r="DMU92" s="81"/>
      <c r="DMV92" s="81"/>
      <c r="DMW92" s="81"/>
      <c r="DMX92" s="81"/>
      <c r="DMY92" s="81"/>
      <c r="DMZ92" s="81"/>
      <c r="DNA92" s="81"/>
      <c r="DNB92" s="81"/>
      <c r="DNC92" s="81"/>
      <c r="DND92" s="81"/>
      <c r="DNE92" s="81"/>
      <c r="DNF92" s="81"/>
      <c r="DNG92" s="81"/>
      <c r="DNH92" s="81"/>
      <c r="DNI92" s="81"/>
      <c r="DNJ92" s="81"/>
      <c r="DNK92" s="81"/>
      <c r="DNL92" s="81"/>
      <c r="DNM92" s="81"/>
      <c r="DNN92" s="81"/>
      <c r="DNO92" s="81"/>
      <c r="DNP92" s="81"/>
      <c r="DNQ92" s="81"/>
      <c r="DNR92" s="81"/>
      <c r="DNS92" s="81"/>
      <c r="DNT92" s="81"/>
      <c r="DNU92" s="81"/>
      <c r="DNV92" s="81"/>
      <c r="DNW92" s="81"/>
      <c r="DNX92" s="81"/>
      <c r="DNY92" s="81"/>
      <c r="DNZ92" s="81"/>
      <c r="DOA92" s="81"/>
      <c r="DOB92" s="81"/>
      <c r="DOC92" s="81"/>
      <c r="DOD92" s="81"/>
      <c r="DOE92" s="81"/>
      <c r="DOF92" s="81"/>
      <c r="DOG92" s="81"/>
      <c r="DOH92" s="81"/>
      <c r="DOI92" s="81"/>
      <c r="DOJ92" s="81"/>
      <c r="DOK92" s="81"/>
      <c r="DOL92" s="81"/>
      <c r="DOM92" s="81"/>
      <c r="DON92" s="81"/>
      <c r="DOO92" s="81"/>
      <c r="DOP92" s="81"/>
      <c r="DOQ92" s="81"/>
      <c r="DOR92" s="81"/>
      <c r="DOS92" s="81"/>
      <c r="DOT92" s="81"/>
      <c r="DOU92" s="81"/>
      <c r="DOV92" s="81"/>
      <c r="DOW92" s="81"/>
      <c r="DOX92" s="81"/>
      <c r="DOY92" s="81"/>
      <c r="DOZ92" s="81"/>
      <c r="DPA92" s="81"/>
      <c r="DPB92" s="81"/>
      <c r="DPC92" s="81"/>
      <c r="DPD92" s="81"/>
      <c r="DPE92" s="81"/>
      <c r="DPF92" s="81"/>
      <c r="DPG92" s="81"/>
      <c r="DPH92" s="81"/>
      <c r="DPI92" s="81"/>
      <c r="DPJ92" s="81"/>
      <c r="DPK92" s="81"/>
      <c r="DPL92" s="81"/>
      <c r="DPM92" s="81"/>
      <c r="DPN92" s="81"/>
      <c r="DPO92" s="81"/>
      <c r="DPP92" s="81"/>
      <c r="DPQ92" s="81"/>
      <c r="DPR92" s="81"/>
      <c r="DPS92" s="81"/>
      <c r="DPT92" s="81"/>
      <c r="DPU92" s="81"/>
      <c r="DPV92" s="81"/>
      <c r="DPW92" s="81"/>
      <c r="DPX92" s="81"/>
      <c r="DPY92" s="81"/>
      <c r="DPZ92" s="81"/>
      <c r="DQA92" s="81"/>
      <c r="DQB92" s="81"/>
      <c r="DQC92" s="81"/>
      <c r="DQD92" s="81"/>
      <c r="DQE92" s="81"/>
      <c r="DQF92" s="81"/>
      <c r="DQG92" s="81"/>
      <c r="DQH92" s="81"/>
      <c r="DQI92" s="81"/>
      <c r="DQJ92" s="81"/>
      <c r="DQK92" s="81"/>
      <c r="DQL92" s="81"/>
      <c r="DQM92" s="81"/>
      <c r="DQN92" s="81"/>
      <c r="DQO92" s="81"/>
      <c r="DQP92" s="81"/>
      <c r="DQQ92" s="81"/>
      <c r="DQR92" s="81"/>
      <c r="DQS92" s="81"/>
      <c r="DQT92" s="81"/>
      <c r="DQU92" s="81"/>
      <c r="DQV92" s="81"/>
      <c r="DQW92" s="81"/>
      <c r="DQX92" s="81"/>
      <c r="DQY92" s="81"/>
      <c r="DQZ92" s="81"/>
      <c r="DRA92" s="81"/>
      <c r="DRB92" s="81"/>
      <c r="DRC92" s="81"/>
      <c r="DRD92" s="81"/>
      <c r="DRE92" s="81"/>
      <c r="DRF92" s="81"/>
      <c r="DRG92" s="81"/>
      <c r="DRH92" s="81"/>
      <c r="DRI92" s="81"/>
      <c r="DRJ92" s="81"/>
      <c r="DRK92" s="81"/>
      <c r="DRL92" s="81"/>
      <c r="DRM92" s="81"/>
      <c r="DRN92" s="81"/>
      <c r="DRO92" s="81"/>
      <c r="DRP92" s="81"/>
      <c r="DRQ92" s="81"/>
      <c r="DRR92" s="81"/>
      <c r="DRS92" s="81"/>
      <c r="DRT92" s="81"/>
      <c r="DRU92" s="81"/>
      <c r="DRV92" s="81"/>
      <c r="DRW92" s="81"/>
      <c r="DRX92" s="81"/>
      <c r="DRY92" s="81"/>
      <c r="DRZ92" s="81"/>
      <c r="DSA92" s="81"/>
      <c r="DSB92" s="81"/>
      <c r="DSC92" s="81"/>
      <c r="DSD92" s="81"/>
      <c r="DSE92" s="81"/>
      <c r="DSF92" s="81"/>
      <c r="DSG92" s="81"/>
      <c r="DSH92" s="81"/>
      <c r="DSI92" s="81"/>
      <c r="DSJ92" s="81"/>
      <c r="DSK92" s="81"/>
      <c r="DSL92" s="81"/>
      <c r="DSM92" s="81"/>
      <c r="DSN92" s="81"/>
      <c r="DSO92" s="81"/>
      <c r="DSP92" s="81"/>
      <c r="DSQ92" s="81"/>
      <c r="DSR92" s="81"/>
      <c r="DSS92" s="81"/>
      <c r="DST92" s="81"/>
      <c r="DSU92" s="81"/>
      <c r="DSV92" s="81"/>
      <c r="DSW92" s="81"/>
      <c r="DSX92" s="81"/>
      <c r="DSY92" s="81"/>
      <c r="DSZ92" s="81"/>
      <c r="DTA92" s="81"/>
      <c r="DTB92" s="81"/>
      <c r="DTC92" s="81"/>
      <c r="DTD92" s="81"/>
      <c r="DTE92" s="81"/>
      <c r="DTF92" s="81"/>
      <c r="DTG92" s="81"/>
      <c r="DTH92" s="81"/>
      <c r="DTI92" s="81"/>
      <c r="DTJ92" s="81"/>
      <c r="DTK92" s="81"/>
      <c r="DTL92" s="81"/>
      <c r="DTM92" s="81"/>
      <c r="DTN92" s="81"/>
      <c r="DTO92" s="81"/>
      <c r="DTP92" s="81"/>
      <c r="DTQ92" s="81"/>
      <c r="DTR92" s="81"/>
      <c r="DTS92" s="81"/>
      <c r="DTT92" s="81"/>
      <c r="DTU92" s="81"/>
      <c r="DTV92" s="81"/>
      <c r="DTW92" s="81"/>
      <c r="DTX92" s="81"/>
      <c r="DTY92" s="81"/>
      <c r="DTZ92" s="81"/>
      <c r="DUA92" s="81"/>
      <c r="DUB92" s="81"/>
      <c r="DUC92" s="81"/>
      <c r="DUD92" s="81"/>
      <c r="DUE92" s="81"/>
      <c r="DUF92" s="81"/>
      <c r="DUG92" s="81"/>
      <c r="DUH92" s="81"/>
      <c r="DUI92" s="81"/>
      <c r="DUJ92" s="81"/>
      <c r="DUK92" s="81"/>
      <c r="DUL92" s="81"/>
      <c r="DUM92" s="81"/>
      <c r="DUN92" s="81"/>
      <c r="DUO92" s="81"/>
      <c r="DUP92" s="81"/>
      <c r="DUQ92" s="81"/>
      <c r="DUR92" s="81"/>
      <c r="DUS92" s="81"/>
      <c r="DUT92" s="81"/>
      <c r="DUU92" s="81"/>
      <c r="DUV92" s="81"/>
      <c r="DUW92" s="81"/>
      <c r="DUX92" s="81"/>
      <c r="DUY92" s="81"/>
      <c r="DUZ92" s="81"/>
      <c r="DVA92" s="81"/>
      <c r="DVB92" s="81"/>
      <c r="DVC92" s="81"/>
      <c r="DVD92" s="81"/>
      <c r="DVE92" s="81"/>
      <c r="DVF92" s="81"/>
      <c r="DVG92" s="81"/>
      <c r="DVH92" s="81"/>
      <c r="DVI92" s="81"/>
      <c r="DVJ92" s="81"/>
      <c r="DVK92" s="81"/>
      <c r="DVL92" s="81"/>
      <c r="DVM92" s="81"/>
      <c r="DVN92" s="81"/>
      <c r="DVO92" s="81"/>
      <c r="DVP92" s="81"/>
      <c r="DVQ92" s="81"/>
      <c r="DVR92" s="81"/>
      <c r="DVS92" s="81"/>
      <c r="DVT92" s="81"/>
      <c r="DVU92" s="81"/>
      <c r="DVV92" s="81"/>
      <c r="DVW92" s="81"/>
      <c r="DVX92" s="81"/>
      <c r="DVY92" s="81"/>
      <c r="DVZ92" s="81"/>
      <c r="DWA92" s="81"/>
      <c r="DWB92" s="81"/>
      <c r="DWC92" s="81"/>
      <c r="DWD92" s="81"/>
      <c r="DWE92" s="81"/>
      <c r="DWF92" s="81"/>
      <c r="DWG92" s="81"/>
      <c r="DWH92" s="81"/>
      <c r="DWI92" s="81"/>
      <c r="DWJ92" s="81"/>
      <c r="DWK92" s="81"/>
      <c r="DWL92" s="81"/>
      <c r="DWM92" s="81"/>
      <c r="DWN92" s="81"/>
      <c r="DWO92" s="81"/>
      <c r="DWP92" s="81"/>
      <c r="DWQ92" s="81"/>
      <c r="DWR92" s="81"/>
      <c r="DWS92" s="81"/>
      <c r="DWT92" s="81"/>
      <c r="DWU92" s="81"/>
      <c r="DWV92" s="81"/>
      <c r="DWW92" s="81"/>
      <c r="DWX92" s="81"/>
      <c r="DWY92" s="81"/>
      <c r="DWZ92" s="81"/>
      <c r="DXA92" s="81"/>
      <c r="DXB92" s="81"/>
      <c r="DXC92" s="81"/>
      <c r="DXD92" s="81"/>
      <c r="DXE92" s="81"/>
      <c r="DXF92" s="81"/>
      <c r="DXG92" s="81"/>
      <c r="DXH92" s="81"/>
      <c r="DXI92" s="81"/>
      <c r="DXJ92" s="81"/>
      <c r="DXK92" s="81"/>
      <c r="DXL92" s="81"/>
      <c r="DXM92" s="81"/>
      <c r="DXN92" s="81"/>
      <c r="DXO92" s="81"/>
      <c r="DXP92" s="81"/>
      <c r="DXQ92" s="81"/>
      <c r="DXR92" s="81"/>
      <c r="DXS92" s="81"/>
      <c r="DXT92" s="81"/>
      <c r="DXU92" s="81"/>
      <c r="DXV92" s="81"/>
      <c r="DXW92" s="81"/>
      <c r="DXX92" s="81"/>
      <c r="DXY92" s="81"/>
      <c r="DXZ92" s="81"/>
      <c r="DYA92" s="81"/>
      <c r="DYB92" s="81"/>
      <c r="DYC92" s="81"/>
      <c r="DYD92" s="81"/>
      <c r="DYE92" s="81"/>
      <c r="DYF92" s="81"/>
      <c r="DYG92" s="81"/>
      <c r="DYH92" s="81"/>
      <c r="DYI92" s="81"/>
      <c r="DYJ92" s="81"/>
      <c r="DYK92" s="81"/>
      <c r="DYL92" s="81"/>
      <c r="DYM92" s="81"/>
      <c r="DYN92" s="81"/>
      <c r="DYO92" s="81"/>
      <c r="DYP92" s="81"/>
      <c r="DYQ92" s="81"/>
      <c r="DYR92" s="81"/>
      <c r="DYS92" s="81"/>
      <c r="DYT92" s="81"/>
      <c r="DYU92" s="81"/>
      <c r="DYV92" s="81"/>
      <c r="DYW92" s="81"/>
      <c r="DYX92" s="81"/>
      <c r="DYY92" s="81"/>
      <c r="DYZ92" s="81"/>
      <c r="DZA92" s="81"/>
      <c r="DZB92" s="81"/>
      <c r="DZC92" s="81"/>
      <c r="DZD92" s="81"/>
      <c r="DZE92" s="81"/>
      <c r="DZF92" s="81"/>
      <c r="DZG92" s="81"/>
      <c r="DZH92" s="81"/>
      <c r="DZI92" s="81"/>
      <c r="DZJ92" s="81"/>
      <c r="DZK92" s="81"/>
      <c r="DZL92" s="81"/>
      <c r="DZM92" s="81"/>
      <c r="DZN92" s="81"/>
      <c r="DZO92" s="81"/>
      <c r="DZP92" s="81"/>
      <c r="DZQ92" s="81"/>
      <c r="DZR92" s="81"/>
      <c r="DZS92" s="81"/>
      <c r="DZT92" s="81"/>
      <c r="DZU92" s="81"/>
      <c r="DZV92" s="81"/>
      <c r="DZW92" s="81"/>
      <c r="DZX92" s="81"/>
      <c r="DZY92" s="81"/>
      <c r="DZZ92" s="81"/>
      <c r="EAA92" s="81"/>
      <c r="EAB92" s="81"/>
      <c r="EAC92" s="81"/>
      <c r="EAD92" s="81"/>
      <c r="EAE92" s="81"/>
      <c r="EAF92" s="81"/>
      <c r="EAG92" s="81"/>
      <c r="EAH92" s="81"/>
      <c r="EAI92" s="81"/>
      <c r="EAJ92" s="81"/>
      <c r="EAK92" s="81"/>
      <c r="EAL92" s="81"/>
      <c r="EAM92" s="81"/>
      <c r="EAN92" s="81"/>
      <c r="EAO92" s="81"/>
      <c r="EAP92" s="81"/>
      <c r="EAQ92" s="81"/>
      <c r="EAR92" s="81"/>
      <c r="EAS92" s="81"/>
      <c r="EAT92" s="81"/>
      <c r="EAU92" s="81"/>
      <c r="EAV92" s="81"/>
      <c r="EAW92" s="81"/>
      <c r="EAX92" s="81"/>
      <c r="EAY92" s="81"/>
      <c r="EAZ92" s="81"/>
      <c r="EBA92" s="81"/>
      <c r="EBB92" s="81"/>
      <c r="EBC92" s="81"/>
      <c r="EBD92" s="81"/>
      <c r="EBE92" s="81"/>
      <c r="EBF92" s="81"/>
      <c r="EBG92" s="81"/>
      <c r="EBH92" s="81"/>
      <c r="EBI92" s="81"/>
      <c r="EBJ92" s="81"/>
      <c r="EBK92" s="81"/>
      <c r="EBL92" s="81"/>
      <c r="EBM92" s="81"/>
      <c r="EBN92" s="81"/>
      <c r="EBO92" s="81"/>
      <c r="EBP92" s="81"/>
      <c r="EBQ92" s="81"/>
      <c r="EBR92" s="81"/>
      <c r="EBS92" s="81"/>
      <c r="EBT92" s="81"/>
      <c r="EBU92" s="81"/>
      <c r="EBV92" s="81"/>
      <c r="EBW92" s="81"/>
      <c r="EBX92" s="81"/>
      <c r="EBY92" s="81"/>
      <c r="EBZ92" s="81"/>
      <c r="ECA92" s="81"/>
      <c r="ECB92" s="81"/>
      <c r="ECC92" s="81"/>
      <c r="ECD92" s="81"/>
      <c r="ECE92" s="81"/>
      <c r="ECF92" s="81"/>
      <c r="ECG92" s="81"/>
      <c r="ECH92" s="81"/>
      <c r="ECI92" s="81"/>
      <c r="ECJ92" s="81"/>
      <c r="ECK92" s="81"/>
      <c r="ECL92" s="81"/>
      <c r="ECM92" s="81"/>
      <c r="ECN92" s="81"/>
      <c r="ECO92" s="81"/>
      <c r="ECP92" s="81"/>
      <c r="ECQ92" s="81"/>
      <c r="ECR92" s="81"/>
      <c r="ECS92" s="81"/>
      <c r="ECT92" s="81"/>
      <c r="ECU92" s="81"/>
      <c r="ECV92" s="81"/>
      <c r="ECW92" s="81"/>
      <c r="ECX92" s="81"/>
      <c r="ECY92" s="81"/>
      <c r="ECZ92" s="81"/>
      <c r="EDA92" s="81"/>
      <c r="EDB92" s="81"/>
      <c r="EDC92" s="81"/>
      <c r="EDD92" s="81"/>
      <c r="EDE92" s="81"/>
      <c r="EDF92" s="81"/>
      <c r="EDG92" s="81"/>
      <c r="EDH92" s="81"/>
      <c r="EDI92" s="81"/>
      <c r="EDJ92" s="81"/>
      <c r="EDK92" s="81"/>
      <c r="EDL92" s="81"/>
      <c r="EDM92" s="81"/>
      <c r="EDN92" s="81"/>
      <c r="EDO92" s="81"/>
      <c r="EDP92" s="81"/>
      <c r="EDQ92" s="81"/>
      <c r="EDR92" s="81"/>
      <c r="EDS92" s="81"/>
      <c r="EDT92" s="81"/>
      <c r="EDU92" s="81"/>
      <c r="EDV92" s="81"/>
      <c r="EDW92" s="81"/>
      <c r="EDX92" s="81"/>
      <c r="EDY92" s="81"/>
      <c r="EDZ92" s="81"/>
      <c r="EEA92" s="81"/>
      <c r="EEB92" s="81"/>
      <c r="EEC92" s="81"/>
      <c r="EED92" s="81"/>
      <c r="EEE92" s="81"/>
      <c r="EEF92" s="81"/>
      <c r="EEG92" s="81"/>
      <c r="EEH92" s="81"/>
      <c r="EEI92" s="81"/>
      <c r="EEJ92" s="81"/>
      <c r="EEK92" s="81"/>
      <c r="EEL92" s="81"/>
      <c r="EEM92" s="81"/>
      <c r="EEN92" s="81"/>
      <c r="EEO92" s="81"/>
      <c r="EEP92" s="81"/>
      <c r="EEQ92" s="81"/>
      <c r="EER92" s="81"/>
      <c r="EES92" s="81"/>
      <c r="EET92" s="81"/>
      <c r="EEU92" s="81"/>
      <c r="EEV92" s="81"/>
      <c r="EEW92" s="81"/>
      <c r="EEX92" s="81"/>
      <c r="EEY92" s="81"/>
      <c r="EEZ92" s="81"/>
      <c r="EFA92" s="81"/>
      <c r="EFB92" s="81"/>
      <c r="EFC92" s="81"/>
      <c r="EFD92" s="81"/>
      <c r="EFE92" s="81"/>
      <c r="EFF92" s="81"/>
      <c r="EFG92" s="81"/>
      <c r="EFH92" s="81"/>
      <c r="EFI92" s="81"/>
      <c r="EFJ92" s="81"/>
      <c r="EFK92" s="81"/>
      <c r="EFL92" s="81"/>
      <c r="EFM92" s="81"/>
      <c r="EFN92" s="81"/>
      <c r="EFO92" s="81"/>
      <c r="EFP92" s="81"/>
      <c r="EFQ92" s="81"/>
      <c r="EFR92" s="81"/>
      <c r="EFS92" s="81"/>
      <c r="EFT92" s="81"/>
      <c r="EFU92" s="81"/>
      <c r="EFV92" s="81"/>
      <c r="EFW92" s="81"/>
      <c r="EFX92" s="81"/>
      <c r="EFY92" s="81"/>
      <c r="EFZ92" s="81"/>
      <c r="EGA92" s="81"/>
      <c r="EGB92" s="81"/>
      <c r="EGC92" s="81"/>
      <c r="EGD92" s="81"/>
      <c r="EGE92" s="81"/>
      <c r="EGF92" s="81"/>
      <c r="EGG92" s="81"/>
      <c r="EGH92" s="81"/>
      <c r="EGI92" s="81"/>
      <c r="EGJ92" s="81"/>
      <c r="EGK92" s="81"/>
      <c r="EGL92" s="81"/>
      <c r="EGM92" s="81"/>
      <c r="EGN92" s="81"/>
      <c r="EGO92" s="81"/>
      <c r="EGP92" s="81"/>
      <c r="EGQ92" s="81"/>
      <c r="EGR92" s="81"/>
      <c r="EGS92" s="81"/>
      <c r="EGT92" s="81"/>
      <c r="EGU92" s="81"/>
      <c r="EGV92" s="81"/>
      <c r="EGW92" s="81"/>
      <c r="EGX92" s="81"/>
      <c r="EGY92" s="81"/>
      <c r="EGZ92" s="81"/>
      <c r="EHA92" s="81"/>
      <c r="EHB92" s="81"/>
      <c r="EHC92" s="81"/>
      <c r="EHD92" s="81"/>
      <c r="EHE92" s="81"/>
      <c r="EHF92" s="81"/>
      <c r="EHG92" s="81"/>
      <c r="EHH92" s="81"/>
      <c r="EHI92" s="81"/>
      <c r="EHJ92" s="81"/>
      <c r="EHK92" s="81"/>
      <c r="EHL92" s="81"/>
      <c r="EHM92" s="81"/>
      <c r="EHN92" s="81"/>
      <c r="EHO92" s="81"/>
      <c r="EHP92" s="81"/>
      <c r="EHQ92" s="81"/>
      <c r="EHR92" s="81"/>
      <c r="EHS92" s="81"/>
      <c r="EHT92" s="81"/>
      <c r="EHU92" s="81"/>
      <c r="EHV92" s="81"/>
      <c r="EHW92" s="81"/>
      <c r="EHX92" s="81"/>
      <c r="EHY92" s="81"/>
      <c r="EHZ92" s="81"/>
      <c r="EIA92" s="81"/>
      <c r="EIB92" s="81"/>
      <c r="EIC92" s="81"/>
      <c r="EID92" s="81"/>
      <c r="EIE92" s="81"/>
      <c r="EIF92" s="81"/>
      <c r="EIG92" s="81"/>
      <c r="EIH92" s="81"/>
      <c r="EII92" s="81"/>
      <c r="EIJ92" s="81"/>
      <c r="EIK92" s="81"/>
      <c r="EIL92" s="81"/>
      <c r="EIM92" s="81"/>
      <c r="EIN92" s="81"/>
      <c r="EIO92" s="81"/>
      <c r="EIP92" s="81"/>
      <c r="EIQ92" s="81"/>
      <c r="EIR92" s="81"/>
      <c r="EIS92" s="81"/>
      <c r="EIT92" s="81"/>
      <c r="EIU92" s="81"/>
      <c r="EIV92" s="81"/>
      <c r="EIW92" s="81"/>
      <c r="EIX92" s="81"/>
      <c r="EIY92" s="81"/>
      <c r="EIZ92" s="81"/>
      <c r="EJA92" s="81"/>
      <c r="EJB92" s="81"/>
      <c r="EJC92" s="81"/>
      <c r="EJD92" s="81"/>
      <c r="EJE92" s="81"/>
      <c r="EJF92" s="81"/>
      <c r="EJG92" s="81"/>
      <c r="EJH92" s="81"/>
      <c r="EJI92" s="81"/>
      <c r="EJJ92" s="81"/>
      <c r="EJK92" s="81"/>
      <c r="EJL92" s="81"/>
      <c r="EJM92" s="81"/>
      <c r="EJN92" s="81"/>
      <c r="EJO92" s="81"/>
      <c r="EJP92" s="81"/>
      <c r="EJQ92" s="81"/>
      <c r="EJR92" s="81"/>
      <c r="EJS92" s="81"/>
      <c r="EJT92" s="81"/>
      <c r="EJU92" s="81"/>
      <c r="EJV92" s="81"/>
      <c r="EJW92" s="81"/>
      <c r="EJX92" s="81"/>
      <c r="EJY92" s="81"/>
      <c r="EJZ92" s="81"/>
      <c r="EKA92" s="81"/>
      <c r="EKB92" s="81"/>
      <c r="EKC92" s="81"/>
      <c r="EKD92" s="81"/>
      <c r="EKE92" s="81"/>
      <c r="EKF92" s="81"/>
      <c r="EKG92" s="81"/>
      <c r="EKH92" s="81"/>
      <c r="EKI92" s="81"/>
      <c r="EKJ92" s="81"/>
      <c r="EKK92" s="81"/>
      <c r="EKL92" s="81"/>
      <c r="EKM92" s="81"/>
      <c r="EKN92" s="81"/>
      <c r="EKO92" s="81"/>
      <c r="EKP92" s="81"/>
      <c r="EKQ92" s="81"/>
      <c r="EKR92" s="81"/>
      <c r="EKS92" s="81"/>
      <c r="EKT92" s="81"/>
      <c r="EKU92" s="81"/>
      <c r="EKV92" s="81"/>
      <c r="EKW92" s="81"/>
      <c r="EKX92" s="81"/>
      <c r="EKY92" s="81"/>
      <c r="EKZ92" s="81"/>
      <c r="ELA92" s="81"/>
      <c r="ELB92" s="81"/>
      <c r="ELC92" s="81"/>
      <c r="ELD92" s="81"/>
      <c r="ELE92" s="81"/>
      <c r="ELF92" s="81"/>
      <c r="ELG92" s="81"/>
      <c r="ELH92" s="81"/>
      <c r="ELI92" s="81"/>
      <c r="ELJ92" s="81"/>
      <c r="ELK92" s="81"/>
      <c r="ELL92" s="81"/>
      <c r="ELM92" s="81"/>
      <c r="ELN92" s="81"/>
      <c r="ELO92" s="81"/>
      <c r="ELP92" s="81"/>
      <c r="ELQ92" s="81"/>
      <c r="ELR92" s="81"/>
      <c r="ELS92" s="81"/>
      <c r="ELT92" s="81"/>
      <c r="ELU92" s="81"/>
      <c r="ELV92" s="81"/>
      <c r="ELW92" s="81"/>
      <c r="ELX92" s="81"/>
      <c r="ELY92" s="81"/>
      <c r="ELZ92" s="81"/>
      <c r="EMA92" s="81"/>
      <c r="EMB92" s="81"/>
      <c r="EMC92" s="81"/>
      <c r="EMD92" s="81"/>
      <c r="EME92" s="81"/>
      <c r="EMF92" s="81"/>
      <c r="EMG92" s="81"/>
      <c r="EMH92" s="81"/>
      <c r="EMI92" s="81"/>
      <c r="EMJ92" s="81"/>
      <c r="EMK92" s="81"/>
      <c r="EML92" s="81"/>
      <c r="EMM92" s="81"/>
      <c r="EMN92" s="81"/>
      <c r="EMO92" s="81"/>
      <c r="EMP92" s="81"/>
      <c r="EMQ92" s="81"/>
      <c r="EMR92" s="81"/>
      <c r="EMS92" s="81"/>
      <c r="EMT92" s="81"/>
      <c r="EMU92" s="81"/>
      <c r="EMV92" s="81"/>
      <c r="EMW92" s="81"/>
      <c r="EMX92" s="81"/>
      <c r="EMY92" s="81"/>
      <c r="EMZ92" s="81"/>
      <c r="ENA92" s="81"/>
      <c r="ENB92" s="81"/>
      <c r="ENC92" s="81"/>
      <c r="END92" s="81"/>
      <c r="ENE92" s="81"/>
      <c r="ENF92" s="81"/>
      <c r="ENG92" s="81"/>
      <c r="ENH92" s="81"/>
      <c r="ENI92" s="81"/>
      <c r="ENJ92" s="81"/>
      <c r="ENK92" s="81"/>
      <c r="ENL92" s="81"/>
      <c r="ENM92" s="81"/>
      <c r="ENN92" s="81"/>
      <c r="ENO92" s="81"/>
      <c r="ENP92" s="81"/>
      <c r="ENQ92" s="81"/>
      <c r="ENR92" s="81"/>
      <c r="ENS92" s="81"/>
      <c r="ENT92" s="81"/>
      <c r="ENU92" s="81"/>
      <c r="ENV92" s="81"/>
      <c r="ENW92" s="81"/>
      <c r="ENX92" s="81"/>
      <c r="ENY92" s="81"/>
      <c r="ENZ92" s="81"/>
      <c r="EOA92" s="81"/>
      <c r="EOB92" s="81"/>
      <c r="EOC92" s="81"/>
      <c r="EOD92" s="81"/>
      <c r="EOE92" s="81"/>
      <c r="EOF92" s="81"/>
      <c r="EOG92" s="81"/>
      <c r="EOH92" s="81"/>
      <c r="EOI92" s="81"/>
      <c r="EOJ92" s="81"/>
      <c r="EOK92" s="81"/>
      <c r="EOL92" s="81"/>
      <c r="EOM92" s="81"/>
      <c r="EON92" s="81"/>
      <c r="EOO92" s="81"/>
      <c r="EOP92" s="81"/>
      <c r="EOQ92" s="81"/>
      <c r="EOR92" s="81"/>
      <c r="EOS92" s="81"/>
      <c r="EOT92" s="81"/>
      <c r="EOU92" s="81"/>
      <c r="EOV92" s="81"/>
      <c r="EOW92" s="81"/>
      <c r="EOX92" s="81"/>
      <c r="EOY92" s="81"/>
      <c r="EOZ92" s="81"/>
      <c r="EPA92" s="81"/>
      <c r="EPB92" s="81"/>
      <c r="EPC92" s="81"/>
      <c r="EPD92" s="81"/>
      <c r="EPE92" s="81"/>
      <c r="EPF92" s="81"/>
      <c r="EPG92" s="81"/>
      <c r="EPH92" s="81"/>
      <c r="EPI92" s="81"/>
      <c r="EPJ92" s="81"/>
      <c r="EPK92" s="81"/>
      <c r="EPL92" s="81"/>
      <c r="EPM92" s="81"/>
      <c r="EPN92" s="81"/>
      <c r="EPO92" s="81"/>
      <c r="EPP92" s="81"/>
      <c r="EPQ92" s="81"/>
      <c r="EPR92" s="81"/>
      <c r="EPS92" s="81"/>
      <c r="EPT92" s="81"/>
      <c r="EPU92" s="81"/>
      <c r="EPV92" s="81"/>
      <c r="EPW92" s="81"/>
      <c r="EPX92" s="81"/>
      <c r="EPY92" s="81"/>
      <c r="EPZ92" s="81"/>
      <c r="EQA92" s="81"/>
      <c r="EQB92" s="81"/>
      <c r="EQC92" s="81"/>
      <c r="EQD92" s="81"/>
      <c r="EQE92" s="81"/>
      <c r="EQF92" s="81"/>
      <c r="EQG92" s="81"/>
      <c r="EQH92" s="81"/>
      <c r="EQI92" s="81"/>
      <c r="EQJ92" s="81"/>
      <c r="EQK92" s="81"/>
      <c r="EQL92" s="81"/>
      <c r="EQM92" s="81"/>
      <c r="EQN92" s="81"/>
      <c r="EQO92" s="81"/>
      <c r="EQP92" s="81"/>
      <c r="EQQ92" s="81"/>
      <c r="EQR92" s="81"/>
      <c r="EQS92" s="81"/>
      <c r="EQT92" s="81"/>
      <c r="EQU92" s="81"/>
      <c r="EQV92" s="81"/>
      <c r="EQW92" s="81"/>
      <c r="EQX92" s="81"/>
      <c r="EQY92" s="81"/>
      <c r="EQZ92" s="81"/>
      <c r="ERA92" s="81"/>
      <c r="ERB92" s="81"/>
      <c r="ERC92" s="81"/>
      <c r="ERD92" s="81"/>
      <c r="ERE92" s="81"/>
      <c r="ERF92" s="81"/>
      <c r="ERG92" s="81"/>
      <c r="ERH92" s="81"/>
      <c r="ERI92" s="81"/>
      <c r="ERJ92" s="81"/>
      <c r="ERK92" s="81"/>
      <c r="ERL92" s="81"/>
      <c r="ERM92" s="81"/>
      <c r="ERN92" s="81"/>
      <c r="ERO92" s="81"/>
      <c r="ERP92" s="81"/>
      <c r="ERQ92" s="81"/>
      <c r="ERR92" s="81"/>
      <c r="ERS92" s="81"/>
      <c r="ERT92" s="81"/>
      <c r="ERU92" s="81"/>
      <c r="ERV92" s="81"/>
      <c r="ERW92" s="81"/>
      <c r="ERX92" s="81"/>
      <c r="ERY92" s="81"/>
      <c r="ERZ92" s="81"/>
      <c r="ESA92" s="81"/>
      <c r="ESB92" s="81"/>
      <c r="ESC92" s="81"/>
      <c r="ESD92" s="81"/>
      <c r="ESE92" s="81"/>
      <c r="ESF92" s="81"/>
      <c r="ESG92" s="81"/>
      <c r="ESH92" s="81"/>
      <c r="ESI92" s="81"/>
      <c r="ESJ92" s="81"/>
      <c r="ESK92" s="81"/>
      <c r="ESL92" s="81"/>
      <c r="ESM92" s="81"/>
      <c r="ESN92" s="81"/>
      <c r="ESO92" s="81"/>
      <c r="ESP92" s="81"/>
      <c r="ESQ92" s="81"/>
      <c r="ESR92" s="81"/>
      <c r="ESS92" s="81"/>
      <c r="EST92" s="81"/>
      <c r="ESU92" s="81"/>
      <c r="ESV92" s="81"/>
      <c r="ESW92" s="81"/>
      <c r="ESX92" s="81"/>
      <c r="ESY92" s="81"/>
      <c r="ESZ92" s="81"/>
      <c r="ETA92" s="81"/>
      <c r="ETB92" s="81"/>
      <c r="ETC92" s="81"/>
      <c r="ETD92" s="81"/>
      <c r="ETE92" s="81"/>
      <c r="ETF92" s="81"/>
      <c r="ETG92" s="81"/>
      <c r="ETH92" s="81"/>
      <c r="ETI92" s="81"/>
      <c r="ETJ92" s="81"/>
      <c r="ETK92" s="81"/>
      <c r="ETL92" s="81"/>
      <c r="ETM92" s="81"/>
      <c r="ETN92" s="81"/>
      <c r="ETO92" s="81"/>
      <c r="ETP92" s="81"/>
      <c r="ETQ92" s="81"/>
      <c r="ETR92" s="81"/>
      <c r="ETS92" s="81"/>
      <c r="ETT92" s="81"/>
      <c r="ETU92" s="81"/>
      <c r="ETV92" s="81"/>
      <c r="ETW92" s="81"/>
      <c r="ETX92" s="81"/>
      <c r="ETY92" s="81"/>
      <c r="ETZ92" s="81"/>
      <c r="EUA92" s="81"/>
      <c r="EUB92" s="81"/>
      <c r="EUC92" s="81"/>
      <c r="EUD92" s="81"/>
      <c r="EUE92" s="81"/>
      <c r="EUF92" s="81"/>
      <c r="EUG92" s="81"/>
      <c r="EUH92" s="81"/>
      <c r="EUI92" s="81"/>
      <c r="EUJ92" s="81"/>
      <c r="EUK92" s="81"/>
      <c r="EUL92" s="81"/>
      <c r="EUM92" s="81"/>
      <c r="EUN92" s="81"/>
      <c r="EUO92" s="81"/>
      <c r="EUP92" s="81"/>
      <c r="EUQ92" s="81"/>
      <c r="EUR92" s="81"/>
      <c r="EUS92" s="81"/>
      <c r="EUT92" s="81"/>
      <c r="EUU92" s="81"/>
      <c r="EUV92" s="81"/>
      <c r="EUW92" s="81"/>
      <c r="EUX92" s="81"/>
      <c r="EUY92" s="81"/>
      <c r="EUZ92" s="81"/>
      <c r="EVA92" s="81"/>
      <c r="EVB92" s="81"/>
      <c r="EVC92" s="81"/>
      <c r="EVD92" s="81"/>
      <c r="EVE92" s="81"/>
      <c r="EVF92" s="81"/>
      <c r="EVG92" s="81"/>
      <c r="EVH92" s="81"/>
      <c r="EVI92" s="81"/>
      <c r="EVJ92" s="81"/>
      <c r="EVK92" s="81"/>
      <c r="EVL92" s="81"/>
      <c r="EVM92" s="81"/>
      <c r="EVN92" s="81"/>
      <c r="EVO92" s="81"/>
      <c r="EVP92" s="81"/>
      <c r="EVQ92" s="81"/>
      <c r="EVR92" s="81"/>
      <c r="EVS92" s="81"/>
      <c r="EVT92" s="81"/>
      <c r="EVU92" s="81"/>
      <c r="EVV92" s="81"/>
      <c r="EVW92" s="81"/>
      <c r="EVX92" s="81"/>
      <c r="EVY92" s="81"/>
      <c r="EVZ92" s="81"/>
      <c r="EWA92" s="81"/>
      <c r="EWB92" s="81"/>
      <c r="EWC92" s="81"/>
      <c r="EWD92" s="81"/>
      <c r="EWE92" s="81"/>
      <c r="EWF92" s="81"/>
      <c r="EWG92" s="81"/>
      <c r="EWH92" s="81"/>
      <c r="EWI92" s="81"/>
      <c r="EWJ92" s="81"/>
      <c r="EWK92" s="81"/>
      <c r="EWL92" s="81"/>
      <c r="EWM92" s="81"/>
      <c r="EWN92" s="81"/>
      <c r="EWO92" s="81"/>
      <c r="EWP92" s="81"/>
      <c r="EWQ92" s="81"/>
      <c r="EWR92" s="81"/>
      <c r="EWS92" s="81"/>
      <c r="EWT92" s="81"/>
      <c r="EWU92" s="81"/>
      <c r="EWV92" s="81"/>
      <c r="EWW92" s="81"/>
      <c r="EWX92" s="81"/>
      <c r="EWY92" s="81"/>
      <c r="EWZ92" s="81"/>
      <c r="EXA92" s="81"/>
      <c r="EXB92" s="81"/>
      <c r="EXC92" s="81"/>
      <c r="EXD92" s="81"/>
      <c r="EXE92" s="81"/>
      <c r="EXF92" s="81"/>
      <c r="EXG92" s="81"/>
      <c r="EXH92" s="81"/>
      <c r="EXI92" s="81"/>
      <c r="EXJ92" s="81"/>
      <c r="EXK92" s="81"/>
      <c r="EXL92" s="81"/>
      <c r="EXM92" s="81"/>
      <c r="EXN92" s="81"/>
      <c r="EXO92" s="81"/>
      <c r="EXP92" s="81"/>
      <c r="EXQ92" s="81"/>
      <c r="EXR92" s="81"/>
      <c r="EXS92" s="81"/>
      <c r="EXT92" s="81"/>
      <c r="EXU92" s="81"/>
      <c r="EXV92" s="81"/>
      <c r="EXW92" s="81"/>
      <c r="EXX92" s="81"/>
      <c r="EXY92" s="81"/>
      <c r="EXZ92" s="81"/>
      <c r="EYA92" s="81"/>
      <c r="EYB92" s="81"/>
      <c r="EYC92" s="81"/>
      <c r="EYD92" s="81"/>
      <c r="EYE92" s="81"/>
      <c r="EYF92" s="81"/>
      <c r="EYG92" s="81"/>
      <c r="EYH92" s="81"/>
      <c r="EYI92" s="81"/>
      <c r="EYJ92" s="81"/>
      <c r="EYK92" s="81"/>
      <c r="EYL92" s="81"/>
      <c r="EYM92" s="81"/>
      <c r="EYN92" s="81"/>
      <c r="EYO92" s="81"/>
      <c r="EYP92" s="81"/>
      <c r="EYQ92" s="81"/>
      <c r="EYR92" s="81"/>
      <c r="EYS92" s="81"/>
      <c r="EYT92" s="81"/>
      <c r="EYU92" s="81"/>
      <c r="EYV92" s="81"/>
      <c r="EYW92" s="81"/>
      <c r="EYX92" s="81"/>
      <c r="EYY92" s="81"/>
      <c r="EYZ92" s="81"/>
      <c r="EZA92" s="81"/>
      <c r="EZB92" s="81"/>
      <c r="EZC92" s="81"/>
      <c r="EZD92" s="81"/>
      <c r="EZE92" s="81"/>
      <c r="EZF92" s="81"/>
      <c r="EZG92" s="81"/>
      <c r="EZH92" s="81"/>
      <c r="EZI92" s="81"/>
      <c r="EZJ92" s="81"/>
      <c r="EZK92" s="81"/>
      <c r="EZL92" s="81"/>
      <c r="EZM92" s="81"/>
      <c r="EZN92" s="81"/>
      <c r="EZO92" s="81"/>
      <c r="EZP92" s="81"/>
      <c r="EZQ92" s="81"/>
      <c r="EZR92" s="81"/>
      <c r="EZS92" s="81"/>
      <c r="EZT92" s="81"/>
      <c r="EZU92" s="81"/>
      <c r="EZV92" s="81"/>
      <c r="EZW92" s="81"/>
      <c r="EZX92" s="81"/>
      <c r="EZY92" s="81"/>
      <c r="EZZ92" s="81"/>
      <c r="FAA92" s="81"/>
      <c r="FAB92" s="81"/>
      <c r="FAC92" s="81"/>
      <c r="FAD92" s="81"/>
      <c r="FAE92" s="81"/>
      <c r="FAF92" s="81"/>
      <c r="FAG92" s="81"/>
      <c r="FAH92" s="81"/>
      <c r="FAI92" s="81"/>
      <c r="FAJ92" s="81"/>
      <c r="FAK92" s="81"/>
      <c r="FAL92" s="81"/>
      <c r="FAM92" s="81"/>
      <c r="FAN92" s="81"/>
      <c r="FAO92" s="81"/>
      <c r="FAP92" s="81"/>
      <c r="FAQ92" s="81"/>
      <c r="FAR92" s="81"/>
      <c r="FAS92" s="81"/>
      <c r="FAT92" s="81"/>
      <c r="FAU92" s="81"/>
      <c r="FAV92" s="81"/>
      <c r="FAW92" s="81"/>
      <c r="FAX92" s="81"/>
      <c r="FAY92" s="81"/>
      <c r="FAZ92" s="81"/>
      <c r="FBA92" s="81"/>
      <c r="FBB92" s="81"/>
      <c r="FBC92" s="81"/>
      <c r="FBD92" s="81"/>
      <c r="FBE92" s="81"/>
      <c r="FBF92" s="81"/>
      <c r="FBG92" s="81"/>
      <c r="FBH92" s="81"/>
      <c r="FBI92" s="81"/>
      <c r="FBJ92" s="81"/>
      <c r="FBK92" s="81"/>
      <c r="FBL92" s="81"/>
      <c r="FBM92" s="81"/>
      <c r="FBN92" s="81"/>
      <c r="FBO92" s="81"/>
      <c r="FBP92" s="81"/>
      <c r="FBQ92" s="81"/>
      <c r="FBR92" s="81"/>
      <c r="FBS92" s="81"/>
      <c r="FBT92" s="81"/>
      <c r="FBU92" s="81"/>
      <c r="FBV92" s="81"/>
      <c r="FBW92" s="81"/>
      <c r="FBX92" s="81"/>
      <c r="FBY92" s="81"/>
      <c r="FBZ92" s="81"/>
      <c r="FCA92" s="81"/>
      <c r="FCB92" s="81"/>
      <c r="FCC92" s="81"/>
      <c r="FCD92" s="81"/>
      <c r="FCE92" s="81"/>
      <c r="FCF92" s="81"/>
      <c r="FCG92" s="81"/>
      <c r="FCH92" s="81"/>
      <c r="FCI92" s="81"/>
      <c r="FCJ92" s="81"/>
      <c r="FCK92" s="81"/>
      <c r="FCL92" s="81"/>
      <c r="FCM92" s="81"/>
      <c r="FCN92" s="81"/>
      <c r="FCO92" s="81"/>
      <c r="FCP92" s="81"/>
      <c r="FCQ92" s="81"/>
      <c r="FCR92" s="81"/>
      <c r="FCS92" s="81"/>
      <c r="FCT92" s="81"/>
      <c r="FCU92" s="81"/>
      <c r="FCV92" s="81"/>
      <c r="FCW92" s="81"/>
      <c r="FCX92" s="81"/>
      <c r="FCY92" s="81"/>
      <c r="FCZ92" s="81"/>
      <c r="FDA92" s="81"/>
      <c r="FDB92" s="81"/>
      <c r="FDC92" s="81"/>
      <c r="FDD92" s="81"/>
      <c r="FDE92" s="81"/>
      <c r="FDF92" s="81"/>
      <c r="FDG92" s="81"/>
      <c r="FDH92" s="81"/>
      <c r="FDI92" s="81"/>
      <c r="FDJ92" s="81"/>
      <c r="FDK92" s="81"/>
      <c r="FDL92" s="81"/>
      <c r="FDM92" s="81"/>
      <c r="FDN92" s="81"/>
      <c r="FDO92" s="81"/>
      <c r="FDP92" s="81"/>
      <c r="FDQ92" s="81"/>
      <c r="FDR92" s="81"/>
      <c r="FDS92" s="81"/>
      <c r="FDT92" s="81"/>
      <c r="FDU92" s="81"/>
      <c r="FDV92" s="81"/>
      <c r="FDW92" s="81"/>
      <c r="FDX92" s="81"/>
      <c r="FDY92" s="81"/>
      <c r="FDZ92" s="81"/>
      <c r="FEA92" s="81"/>
      <c r="FEB92" s="81"/>
      <c r="FEC92" s="81"/>
      <c r="FED92" s="81"/>
      <c r="FEE92" s="81"/>
      <c r="FEF92" s="81"/>
      <c r="FEG92" s="81"/>
      <c r="FEH92" s="81"/>
      <c r="FEI92" s="81"/>
      <c r="FEJ92" s="81"/>
      <c r="FEK92" s="81"/>
      <c r="FEL92" s="81"/>
      <c r="FEM92" s="81"/>
      <c r="FEN92" s="81"/>
      <c r="FEO92" s="81"/>
      <c r="FEP92" s="81"/>
      <c r="FEQ92" s="81"/>
      <c r="FER92" s="81"/>
      <c r="FES92" s="81"/>
      <c r="FET92" s="81"/>
      <c r="FEU92" s="81"/>
      <c r="FEV92" s="81"/>
      <c r="FEW92" s="81"/>
      <c r="FEX92" s="81"/>
      <c r="FEY92" s="81"/>
      <c r="FEZ92" s="81"/>
      <c r="FFA92" s="81"/>
      <c r="FFB92" s="81"/>
      <c r="FFC92" s="81"/>
      <c r="FFD92" s="81"/>
      <c r="FFE92" s="81"/>
      <c r="FFF92" s="81"/>
      <c r="FFG92" s="81"/>
      <c r="FFH92" s="81"/>
      <c r="FFI92" s="81"/>
      <c r="FFJ92" s="81"/>
      <c r="FFK92" s="81"/>
      <c r="FFL92" s="81"/>
      <c r="FFM92" s="81"/>
      <c r="FFN92" s="81"/>
      <c r="FFO92" s="81"/>
      <c r="FFP92" s="81"/>
      <c r="FFQ92" s="81"/>
      <c r="FFR92" s="81"/>
      <c r="FFS92" s="81"/>
      <c r="FFT92" s="81"/>
      <c r="FFU92" s="81"/>
      <c r="FFV92" s="81"/>
      <c r="FFW92" s="81"/>
      <c r="FFX92" s="81"/>
      <c r="FFY92" s="81"/>
      <c r="FFZ92" s="81"/>
      <c r="FGA92" s="81"/>
      <c r="FGB92" s="81"/>
      <c r="FGC92" s="81"/>
      <c r="FGD92" s="81"/>
      <c r="FGE92" s="81"/>
      <c r="FGF92" s="81"/>
      <c r="FGG92" s="81"/>
      <c r="FGH92" s="81"/>
      <c r="FGI92" s="81"/>
      <c r="FGJ92" s="81"/>
      <c r="FGK92" s="81"/>
      <c r="FGL92" s="81"/>
      <c r="FGM92" s="81"/>
      <c r="FGN92" s="81"/>
      <c r="FGO92" s="81"/>
      <c r="FGP92" s="81"/>
      <c r="FGQ92" s="81"/>
      <c r="FGR92" s="81"/>
      <c r="FGS92" s="81"/>
      <c r="FGT92" s="81"/>
      <c r="FGU92" s="81"/>
      <c r="FGV92" s="81"/>
      <c r="FGW92" s="81"/>
      <c r="FGX92" s="81"/>
      <c r="FGY92" s="81"/>
      <c r="FGZ92" s="81"/>
      <c r="FHA92" s="81"/>
      <c r="FHB92" s="81"/>
      <c r="FHC92" s="81"/>
      <c r="FHD92" s="81"/>
      <c r="FHE92" s="81"/>
      <c r="FHF92" s="81"/>
      <c r="FHG92" s="81"/>
      <c r="FHH92" s="81"/>
      <c r="FHI92" s="81"/>
      <c r="FHJ92" s="81"/>
      <c r="FHK92" s="81"/>
      <c r="FHL92" s="81"/>
      <c r="FHM92" s="81"/>
      <c r="FHN92" s="81"/>
      <c r="FHO92" s="81"/>
      <c r="FHP92" s="81"/>
      <c r="FHQ92" s="81"/>
      <c r="FHR92" s="81"/>
      <c r="FHS92" s="81"/>
      <c r="FHT92" s="81"/>
      <c r="FHU92" s="81"/>
      <c r="FHV92" s="81"/>
      <c r="FHW92" s="81"/>
      <c r="FHX92" s="81"/>
      <c r="FHY92" s="81"/>
      <c r="FHZ92" s="81"/>
      <c r="FIA92" s="81"/>
      <c r="FIB92" s="81"/>
      <c r="FIC92" s="81"/>
      <c r="FID92" s="81"/>
      <c r="FIE92" s="81"/>
      <c r="FIF92" s="81"/>
      <c r="FIG92" s="81"/>
      <c r="FIH92" s="81"/>
      <c r="FII92" s="81"/>
      <c r="FIJ92" s="81"/>
      <c r="FIK92" s="81"/>
      <c r="FIL92" s="81"/>
      <c r="FIM92" s="81"/>
      <c r="FIN92" s="81"/>
      <c r="FIO92" s="81"/>
      <c r="FIP92" s="81"/>
      <c r="FIQ92" s="81"/>
      <c r="FIR92" s="81"/>
      <c r="FIS92" s="81"/>
      <c r="FIT92" s="81"/>
      <c r="FIU92" s="81"/>
      <c r="FIV92" s="81"/>
      <c r="FIW92" s="81"/>
      <c r="FIX92" s="81"/>
      <c r="FIY92" s="81"/>
      <c r="FIZ92" s="81"/>
      <c r="FJA92" s="81"/>
      <c r="FJB92" s="81"/>
      <c r="FJC92" s="81"/>
      <c r="FJD92" s="81"/>
      <c r="FJE92" s="81"/>
      <c r="FJF92" s="81"/>
      <c r="FJG92" s="81"/>
      <c r="FJH92" s="81"/>
      <c r="FJI92" s="81"/>
      <c r="FJJ92" s="81"/>
      <c r="FJK92" s="81"/>
      <c r="FJL92" s="81"/>
      <c r="FJM92" s="81"/>
      <c r="FJN92" s="81"/>
      <c r="FJO92" s="81"/>
      <c r="FJP92" s="81"/>
      <c r="FJQ92" s="81"/>
      <c r="FJR92" s="81"/>
      <c r="FJS92" s="81"/>
      <c r="FJT92" s="81"/>
      <c r="FJU92" s="81"/>
      <c r="FJV92" s="81"/>
      <c r="FJW92" s="81"/>
      <c r="FJX92" s="81"/>
      <c r="FJY92" s="81"/>
      <c r="FJZ92" s="81"/>
      <c r="FKA92" s="81"/>
      <c r="FKB92" s="81"/>
      <c r="FKC92" s="81"/>
      <c r="FKD92" s="81"/>
      <c r="FKE92" s="81"/>
      <c r="FKF92" s="81"/>
      <c r="FKG92" s="81"/>
      <c r="FKH92" s="81"/>
      <c r="FKI92" s="81"/>
      <c r="FKJ92" s="81"/>
      <c r="FKK92" s="81"/>
      <c r="FKL92" s="81"/>
      <c r="FKM92" s="81"/>
      <c r="FKN92" s="81"/>
      <c r="FKO92" s="81"/>
      <c r="FKP92" s="81"/>
      <c r="FKQ92" s="81"/>
      <c r="FKR92" s="81"/>
      <c r="FKS92" s="81"/>
      <c r="FKT92" s="81"/>
      <c r="FKU92" s="81"/>
      <c r="FKV92" s="81"/>
      <c r="FKW92" s="81"/>
      <c r="FKX92" s="81"/>
      <c r="FKY92" s="81"/>
      <c r="FKZ92" s="81"/>
      <c r="FLA92" s="81"/>
      <c r="FLB92" s="81"/>
      <c r="FLC92" s="81"/>
      <c r="FLD92" s="81"/>
      <c r="FLE92" s="81"/>
      <c r="FLF92" s="81"/>
      <c r="FLG92" s="81"/>
      <c r="FLH92" s="81"/>
      <c r="FLI92" s="81"/>
      <c r="FLJ92" s="81"/>
      <c r="FLK92" s="81"/>
      <c r="FLL92" s="81"/>
      <c r="FLM92" s="81"/>
      <c r="FLN92" s="81"/>
      <c r="FLO92" s="81"/>
      <c r="FLP92" s="81"/>
      <c r="FLQ92" s="81"/>
      <c r="FLR92" s="81"/>
      <c r="FLS92" s="81"/>
      <c r="FLT92" s="81"/>
      <c r="FLU92" s="81"/>
      <c r="FLV92" s="81"/>
      <c r="FLW92" s="81"/>
      <c r="FLX92" s="81"/>
      <c r="FLY92" s="81"/>
      <c r="FLZ92" s="81"/>
      <c r="FMA92" s="81"/>
      <c r="FMB92" s="81"/>
      <c r="FMC92" s="81"/>
      <c r="FMD92" s="81"/>
      <c r="FME92" s="81"/>
      <c r="FMF92" s="81"/>
      <c r="FMG92" s="81"/>
      <c r="FMH92" s="81"/>
      <c r="FMI92" s="81"/>
      <c r="FMJ92" s="81"/>
      <c r="FMK92" s="81"/>
      <c r="FML92" s="81"/>
      <c r="FMM92" s="81"/>
      <c r="FMN92" s="81"/>
      <c r="FMO92" s="81"/>
      <c r="FMP92" s="81"/>
      <c r="FMQ92" s="81"/>
      <c r="FMR92" s="81"/>
      <c r="FMS92" s="81"/>
      <c r="FMT92" s="81"/>
      <c r="FMU92" s="81"/>
      <c r="FMV92" s="81"/>
      <c r="FMW92" s="81"/>
      <c r="FMX92" s="81"/>
      <c r="FMY92" s="81"/>
      <c r="FMZ92" s="81"/>
      <c r="FNA92" s="81"/>
      <c r="FNB92" s="81"/>
      <c r="FNC92" s="81"/>
      <c r="FND92" s="81"/>
      <c r="FNE92" s="81"/>
      <c r="FNF92" s="81"/>
      <c r="FNG92" s="81"/>
      <c r="FNH92" s="81"/>
      <c r="FNI92" s="81"/>
      <c r="FNJ92" s="81"/>
      <c r="FNK92" s="81"/>
      <c r="FNL92" s="81"/>
      <c r="FNM92" s="81"/>
      <c r="FNN92" s="81"/>
      <c r="FNO92" s="81"/>
      <c r="FNP92" s="81"/>
      <c r="FNQ92" s="81"/>
      <c r="FNR92" s="81"/>
      <c r="FNS92" s="81"/>
      <c r="FNT92" s="81"/>
      <c r="FNU92" s="81"/>
      <c r="FNV92" s="81"/>
      <c r="FNW92" s="81"/>
      <c r="FNX92" s="81"/>
      <c r="FNY92" s="81"/>
      <c r="FNZ92" s="81"/>
      <c r="FOA92" s="81"/>
      <c r="FOB92" s="81"/>
      <c r="FOC92" s="81"/>
      <c r="FOD92" s="81"/>
      <c r="FOE92" s="81"/>
      <c r="FOF92" s="81"/>
      <c r="FOG92" s="81"/>
      <c r="FOH92" s="81"/>
      <c r="FOI92" s="81"/>
      <c r="FOJ92" s="81"/>
      <c r="FOK92" s="81"/>
      <c r="FOL92" s="81"/>
      <c r="FOM92" s="81"/>
      <c r="FON92" s="81"/>
      <c r="FOO92" s="81"/>
      <c r="FOP92" s="81"/>
      <c r="FOQ92" s="81"/>
      <c r="FOR92" s="81"/>
      <c r="FOS92" s="81"/>
      <c r="FOT92" s="81"/>
      <c r="FOU92" s="81"/>
      <c r="FOV92" s="81"/>
      <c r="FOW92" s="81"/>
      <c r="FOX92" s="81"/>
      <c r="FOY92" s="81"/>
      <c r="FOZ92" s="81"/>
      <c r="FPA92" s="81"/>
      <c r="FPB92" s="81"/>
      <c r="FPC92" s="81"/>
      <c r="FPD92" s="81"/>
      <c r="FPE92" s="81"/>
      <c r="FPF92" s="81"/>
      <c r="FPG92" s="81"/>
      <c r="FPH92" s="81"/>
      <c r="FPI92" s="81"/>
      <c r="FPJ92" s="81"/>
      <c r="FPK92" s="81"/>
      <c r="FPL92" s="81"/>
      <c r="FPM92" s="81"/>
      <c r="FPN92" s="81"/>
      <c r="FPO92" s="81"/>
      <c r="FPP92" s="81"/>
      <c r="FPQ92" s="81"/>
      <c r="FPR92" s="81"/>
      <c r="FPS92" s="81"/>
      <c r="FPT92" s="81"/>
      <c r="FPU92" s="81"/>
      <c r="FPV92" s="81"/>
      <c r="FPW92" s="81"/>
      <c r="FPX92" s="81"/>
      <c r="FPY92" s="81"/>
      <c r="FPZ92" s="81"/>
      <c r="FQA92" s="81"/>
      <c r="FQB92" s="81"/>
      <c r="FQC92" s="81"/>
      <c r="FQD92" s="81"/>
      <c r="FQE92" s="81"/>
      <c r="FQF92" s="81"/>
      <c r="FQG92" s="81"/>
      <c r="FQH92" s="81"/>
      <c r="FQI92" s="81"/>
      <c r="FQJ92" s="81"/>
      <c r="FQK92" s="81"/>
      <c r="FQL92" s="81"/>
      <c r="FQM92" s="81"/>
      <c r="FQN92" s="81"/>
      <c r="FQO92" s="81"/>
      <c r="FQP92" s="81"/>
      <c r="FQQ92" s="81"/>
      <c r="FQR92" s="81"/>
      <c r="FQS92" s="81"/>
      <c r="FQT92" s="81"/>
      <c r="FQU92" s="81"/>
      <c r="FQV92" s="81"/>
      <c r="FQW92" s="81"/>
      <c r="FQX92" s="81"/>
      <c r="FQY92" s="81"/>
      <c r="FQZ92" s="81"/>
      <c r="FRA92" s="81"/>
      <c r="FRB92" s="81"/>
      <c r="FRC92" s="81"/>
      <c r="FRD92" s="81"/>
      <c r="FRE92" s="81"/>
      <c r="FRF92" s="81"/>
      <c r="FRG92" s="81"/>
      <c r="FRH92" s="81"/>
      <c r="FRI92" s="81"/>
      <c r="FRJ92" s="81"/>
      <c r="FRK92" s="81"/>
      <c r="FRL92" s="81"/>
      <c r="FRM92" s="81"/>
      <c r="FRN92" s="81"/>
      <c r="FRO92" s="81"/>
      <c r="FRP92" s="81"/>
      <c r="FRQ92" s="81"/>
      <c r="FRR92" s="81"/>
      <c r="FRS92" s="81"/>
      <c r="FRT92" s="81"/>
      <c r="FRU92" s="81"/>
      <c r="FRV92" s="81"/>
      <c r="FRW92" s="81"/>
      <c r="FRX92" s="81"/>
      <c r="FRY92" s="81"/>
      <c r="FRZ92" s="81"/>
      <c r="FSA92" s="81"/>
      <c r="FSB92" s="81"/>
      <c r="FSC92" s="81"/>
      <c r="FSD92" s="81"/>
      <c r="FSE92" s="81"/>
      <c r="FSF92" s="81"/>
      <c r="FSG92" s="81"/>
      <c r="FSH92" s="81"/>
      <c r="FSI92" s="81"/>
      <c r="FSJ92" s="81"/>
      <c r="FSK92" s="81"/>
      <c r="FSL92" s="81"/>
      <c r="FSM92" s="81"/>
      <c r="FSN92" s="81"/>
      <c r="FSO92" s="81"/>
      <c r="FSP92" s="81"/>
      <c r="FSQ92" s="81"/>
      <c r="FSR92" s="81"/>
      <c r="FSS92" s="81"/>
      <c r="FST92" s="81"/>
      <c r="FSU92" s="81"/>
      <c r="FSV92" s="81"/>
      <c r="FSW92" s="81"/>
      <c r="FSX92" s="81"/>
      <c r="FSY92" s="81"/>
      <c r="FSZ92" s="81"/>
      <c r="FTA92" s="81"/>
      <c r="FTB92" s="81"/>
      <c r="FTC92" s="81"/>
      <c r="FTD92" s="81"/>
      <c r="FTE92" s="81"/>
      <c r="FTF92" s="81"/>
      <c r="FTG92" s="81"/>
      <c r="FTH92" s="81"/>
      <c r="FTI92" s="81"/>
      <c r="FTJ92" s="81"/>
      <c r="FTK92" s="81"/>
      <c r="FTL92" s="81"/>
      <c r="FTM92" s="81"/>
      <c r="FTN92" s="81"/>
      <c r="FTO92" s="81"/>
      <c r="FTP92" s="81"/>
      <c r="FTQ92" s="81"/>
      <c r="FTR92" s="81"/>
      <c r="FTS92" s="81"/>
      <c r="FTT92" s="81"/>
      <c r="FTU92" s="81"/>
      <c r="FTV92" s="81"/>
      <c r="FTW92" s="81"/>
      <c r="FTX92" s="81"/>
      <c r="FTY92" s="81"/>
      <c r="FTZ92" s="81"/>
      <c r="FUA92" s="81"/>
      <c r="FUB92" s="81"/>
      <c r="FUC92" s="81"/>
      <c r="FUD92" s="81"/>
      <c r="FUE92" s="81"/>
      <c r="FUF92" s="81"/>
      <c r="FUG92" s="81"/>
      <c r="FUH92" s="81"/>
      <c r="FUI92" s="81"/>
      <c r="FUJ92" s="81"/>
      <c r="FUK92" s="81"/>
      <c r="FUL92" s="81"/>
      <c r="FUM92" s="81"/>
      <c r="FUN92" s="81"/>
      <c r="FUO92" s="81"/>
      <c r="FUP92" s="81"/>
      <c r="FUQ92" s="81"/>
      <c r="FUR92" s="81"/>
      <c r="FUS92" s="81"/>
      <c r="FUT92" s="81"/>
      <c r="FUU92" s="81"/>
      <c r="FUV92" s="81"/>
      <c r="FUW92" s="81"/>
      <c r="FUX92" s="81"/>
      <c r="FUY92" s="81"/>
      <c r="FUZ92" s="81"/>
      <c r="FVA92" s="81"/>
      <c r="FVB92" s="81"/>
      <c r="FVC92" s="81"/>
      <c r="FVD92" s="81"/>
      <c r="FVE92" s="81"/>
      <c r="FVF92" s="81"/>
      <c r="FVG92" s="81"/>
      <c r="FVH92" s="81"/>
      <c r="FVI92" s="81"/>
      <c r="FVJ92" s="81"/>
      <c r="FVK92" s="81"/>
      <c r="FVL92" s="81"/>
      <c r="FVM92" s="81"/>
      <c r="FVN92" s="81"/>
      <c r="FVO92" s="81"/>
      <c r="FVP92" s="81"/>
      <c r="FVQ92" s="81"/>
      <c r="FVR92" s="81"/>
      <c r="FVS92" s="81"/>
      <c r="FVT92" s="81"/>
      <c r="FVU92" s="81"/>
      <c r="FVV92" s="81"/>
      <c r="FVW92" s="81"/>
      <c r="FVX92" s="81"/>
      <c r="FVY92" s="81"/>
      <c r="FVZ92" s="81"/>
      <c r="FWA92" s="81"/>
      <c r="FWB92" s="81"/>
      <c r="FWC92" s="81"/>
      <c r="FWD92" s="81"/>
      <c r="FWE92" s="81"/>
      <c r="FWF92" s="81"/>
      <c r="FWG92" s="81"/>
      <c r="FWH92" s="81"/>
      <c r="FWI92" s="81"/>
      <c r="FWJ92" s="81"/>
      <c r="FWK92" s="81"/>
      <c r="FWL92" s="81"/>
      <c r="FWM92" s="81"/>
      <c r="FWN92" s="81"/>
      <c r="FWO92" s="81"/>
      <c r="FWP92" s="81"/>
      <c r="FWQ92" s="81"/>
      <c r="FWR92" s="81"/>
      <c r="FWS92" s="81"/>
      <c r="FWT92" s="81"/>
      <c r="FWU92" s="81"/>
      <c r="FWV92" s="81"/>
      <c r="FWW92" s="81"/>
      <c r="FWX92" s="81"/>
      <c r="FWY92" s="81"/>
      <c r="FWZ92" s="81"/>
      <c r="FXA92" s="81"/>
      <c r="FXB92" s="81"/>
      <c r="FXC92" s="81"/>
      <c r="FXD92" s="81"/>
      <c r="FXE92" s="81"/>
      <c r="FXF92" s="81"/>
      <c r="FXG92" s="81"/>
      <c r="FXH92" s="81"/>
      <c r="FXI92" s="81"/>
      <c r="FXJ92" s="81"/>
      <c r="FXK92" s="81"/>
      <c r="FXL92" s="81"/>
      <c r="FXM92" s="81"/>
      <c r="FXN92" s="81"/>
      <c r="FXO92" s="81"/>
      <c r="FXP92" s="81"/>
      <c r="FXQ92" s="81"/>
      <c r="FXR92" s="81"/>
      <c r="FXS92" s="81"/>
      <c r="FXT92" s="81"/>
      <c r="FXU92" s="81"/>
      <c r="FXV92" s="81"/>
      <c r="FXW92" s="81"/>
      <c r="FXX92" s="81"/>
      <c r="FXY92" s="81"/>
      <c r="FXZ92" s="81"/>
      <c r="FYA92" s="81"/>
      <c r="FYB92" s="81"/>
      <c r="FYC92" s="81"/>
      <c r="FYD92" s="81"/>
      <c r="FYE92" s="81"/>
      <c r="FYF92" s="81"/>
      <c r="FYG92" s="81"/>
      <c r="FYH92" s="81"/>
      <c r="FYI92" s="81"/>
      <c r="FYJ92" s="81"/>
      <c r="FYK92" s="81"/>
      <c r="FYL92" s="81"/>
      <c r="FYM92" s="81"/>
      <c r="FYN92" s="81"/>
      <c r="FYO92" s="81"/>
      <c r="FYP92" s="81"/>
      <c r="FYQ92" s="81"/>
      <c r="FYR92" s="81"/>
      <c r="FYS92" s="81"/>
      <c r="FYT92" s="81"/>
      <c r="FYU92" s="81"/>
      <c r="FYV92" s="81"/>
      <c r="FYW92" s="81"/>
      <c r="FYX92" s="81"/>
      <c r="FYY92" s="81"/>
      <c r="FYZ92" s="81"/>
      <c r="FZA92" s="81"/>
      <c r="FZB92" s="81"/>
      <c r="FZC92" s="81"/>
      <c r="FZD92" s="81"/>
      <c r="FZE92" s="81"/>
      <c r="FZF92" s="81"/>
      <c r="FZG92" s="81"/>
      <c r="FZH92" s="81"/>
      <c r="FZI92" s="81"/>
      <c r="FZJ92" s="81"/>
      <c r="FZK92" s="81"/>
      <c r="FZL92" s="81"/>
      <c r="FZM92" s="81"/>
      <c r="FZN92" s="81"/>
      <c r="FZO92" s="81"/>
      <c r="FZP92" s="81"/>
      <c r="FZQ92" s="81"/>
      <c r="FZR92" s="81"/>
      <c r="FZS92" s="81"/>
      <c r="FZT92" s="81"/>
      <c r="FZU92" s="81"/>
      <c r="FZV92" s="81"/>
      <c r="FZW92" s="81"/>
      <c r="FZX92" s="81"/>
      <c r="FZY92" s="81"/>
      <c r="FZZ92" s="81"/>
      <c r="GAA92" s="81"/>
      <c r="GAB92" s="81"/>
      <c r="GAC92" s="81"/>
      <c r="GAD92" s="81"/>
      <c r="GAE92" s="81"/>
      <c r="GAF92" s="81"/>
      <c r="GAG92" s="81"/>
      <c r="GAH92" s="81"/>
      <c r="GAI92" s="81"/>
      <c r="GAJ92" s="81"/>
      <c r="GAK92" s="81"/>
      <c r="GAL92" s="81"/>
      <c r="GAM92" s="81"/>
      <c r="GAN92" s="81"/>
      <c r="GAO92" s="81"/>
      <c r="GAP92" s="81"/>
      <c r="GAQ92" s="81"/>
      <c r="GAR92" s="81"/>
      <c r="GAS92" s="81"/>
      <c r="GAT92" s="81"/>
      <c r="GAU92" s="81"/>
      <c r="GAV92" s="81"/>
      <c r="GAW92" s="81"/>
      <c r="GAX92" s="81"/>
      <c r="GAY92" s="81"/>
      <c r="GAZ92" s="81"/>
      <c r="GBA92" s="81"/>
      <c r="GBB92" s="81"/>
      <c r="GBC92" s="81"/>
      <c r="GBD92" s="81"/>
      <c r="GBE92" s="81"/>
      <c r="GBF92" s="81"/>
      <c r="GBG92" s="81"/>
      <c r="GBH92" s="81"/>
      <c r="GBI92" s="81"/>
      <c r="GBJ92" s="81"/>
      <c r="GBK92" s="81"/>
      <c r="GBL92" s="81"/>
      <c r="GBM92" s="81"/>
      <c r="GBN92" s="81"/>
      <c r="GBO92" s="81"/>
      <c r="GBP92" s="81"/>
      <c r="GBQ92" s="81"/>
      <c r="GBR92" s="81"/>
      <c r="GBS92" s="81"/>
      <c r="GBT92" s="81"/>
      <c r="GBU92" s="81"/>
      <c r="GBV92" s="81"/>
      <c r="GBW92" s="81"/>
      <c r="GBX92" s="81"/>
      <c r="GBY92" s="81"/>
      <c r="GBZ92" s="81"/>
      <c r="GCA92" s="81"/>
      <c r="GCB92" s="81"/>
      <c r="GCC92" s="81"/>
      <c r="GCD92" s="81"/>
      <c r="GCE92" s="81"/>
      <c r="GCF92" s="81"/>
      <c r="GCG92" s="81"/>
      <c r="GCH92" s="81"/>
      <c r="GCI92" s="81"/>
      <c r="GCJ92" s="81"/>
      <c r="GCK92" s="81"/>
      <c r="GCL92" s="81"/>
      <c r="GCM92" s="81"/>
      <c r="GCN92" s="81"/>
      <c r="GCO92" s="81"/>
      <c r="GCP92" s="81"/>
      <c r="GCQ92" s="81"/>
      <c r="GCR92" s="81"/>
      <c r="GCS92" s="81"/>
      <c r="GCT92" s="81"/>
      <c r="GCU92" s="81"/>
      <c r="GCV92" s="81"/>
      <c r="GCW92" s="81"/>
      <c r="GCX92" s="81"/>
      <c r="GCY92" s="81"/>
      <c r="GCZ92" s="81"/>
      <c r="GDA92" s="81"/>
      <c r="GDB92" s="81"/>
      <c r="GDC92" s="81"/>
      <c r="GDD92" s="81"/>
      <c r="GDE92" s="81"/>
      <c r="GDF92" s="81"/>
      <c r="GDG92" s="81"/>
      <c r="GDH92" s="81"/>
      <c r="GDI92" s="81"/>
      <c r="GDJ92" s="81"/>
      <c r="GDK92" s="81"/>
      <c r="GDL92" s="81"/>
      <c r="GDM92" s="81"/>
      <c r="GDN92" s="81"/>
      <c r="GDO92" s="81"/>
      <c r="GDP92" s="81"/>
      <c r="GDQ92" s="81"/>
      <c r="GDR92" s="81"/>
      <c r="GDS92" s="81"/>
      <c r="GDT92" s="81"/>
      <c r="GDU92" s="81"/>
      <c r="GDV92" s="81"/>
      <c r="GDW92" s="81"/>
      <c r="GDX92" s="81"/>
      <c r="GDY92" s="81"/>
      <c r="GDZ92" s="81"/>
      <c r="GEA92" s="81"/>
      <c r="GEB92" s="81"/>
      <c r="GEC92" s="81"/>
      <c r="GED92" s="81"/>
      <c r="GEE92" s="81"/>
      <c r="GEF92" s="81"/>
      <c r="GEG92" s="81"/>
      <c r="GEH92" s="81"/>
      <c r="GEI92" s="81"/>
      <c r="GEJ92" s="81"/>
      <c r="GEK92" s="81"/>
      <c r="GEL92" s="81"/>
      <c r="GEM92" s="81"/>
      <c r="GEN92" s="81"/>
      <c r="GEO92" s="81"/>
      <c r="GEP92" s="81"/>
      <c r="GEQ92" s="81"/>
      <c r="GER92" s="81"/>
      <c r="GES92" s="81"/>
      <c r="GET92" s="81"/>
      <c r="GEU92" s="81"/>
      <c r="GEV92" s="81"/>
      <c r="GEW92" s="81"/>
      <c r="GEX92" s="81"/>
      <c r="GEY92" s="81"/>
      <c r="GEZ92" s="81"/>
      <c r="GFA92" s="81"/>
      <c r="GFB92" s="81"/>
      <c r="GFC92" s="81"/>
      <c r="GFD92" s="81"/>
      <c r="GFE92" s="81"/>
      <c r="GFF92" s="81"/>
      <c r="GFG92" s="81"/>
      <c r="GFH92" s="81"/>
      <c r="GFI92" s="81"/>
      <c r="GFJ92" s="81"/>
      <c r="GFK92" s="81"/>
      <c r="GFL92" s="81"/>
      <c r="GFM92" s="81"/>
      <c r="GFN92" s="81"/>
      <c r="GFO92" s="81"/>
      <c r="GFP92" s="81"/>
      <c r="GFQ92" s="81"/>
      <c r="GFR92" s="81"/>
      <c r="GFS92" s="81"/>
      <c r="GFT92" s="81"/>
      <c r="GFU92" s="81"/>
      <c r="GFV92" s="81"/>
      <c r="GFW92" s="81"/>
      <c r="GFX92" s="81"/>
      <c r="GFY92" s="81"/>
      <c r="GFZ92" s="81"/>
      <c r="GGA92" s="81"/>
      <c r="GGB92" s="81"/>
      <c r="GGC92" s="81"/>
      <c r="GGD92" s="81"/>
      <c r="GGE92" s="81"/>
      <c r="GGF92" s="81"/>
      <c r="GGG92" s="81"/>
      <c r="GGH92" s="81"/>
      <c r="GGI92" s="81"/>
      <c r="GGJ92" s="81"/>
      <c r="GGK92" s="81"/>
      <c r="GGL92" s="81"/>
      <c r="GGM92" s="81"/>
      <c r="GGN92" s="81"/>
      <c r="GGO92" s="81"/>
      <c r="GGP92" s="81"/>
      <c r="GGQ92" s="81"/>
      <c r="GGR92" s="81"/>
      <c r="GGS92" s="81"/>
      <c r="GGT92" s="81"/>
      <c r="GGU92" s="81"/>
      <c r="GGV92" s="81"/>
      <c r="GGW92" s="81"/>
      <c r="GGX92" s="81"/>
      <c r="GGY92" s="81"/>
      <c r="GGZ92" s="81"/>
      <c r="GHA92" s="81"/>
      <c r="GHB92" s="81"/>
      <c r="GHC92" s="81"/>
      <c r="GHD92" s="81"/>
      <c r="GHE92" s="81"/>
      <c r="GHF92" s="81"/>
      <c r="GHG92" s="81"/>
      <c r="GHH92" s="81"/>
      <c r="GHI92" s="81"/>
      <c r="GHJ92" s="81"/>
      <c r="GHK92" s="81"/>
      <c r="GHL92" s="81"/>
      <c r="GHM92" s="81"/>
      <c r="GHN92" s="81"/>
      <c r="GHO92" s="81"/>
      <c r="GHP92" s="81"/>
      <c r="GHQ92" s="81"/>
      <c r="GHR92" s="81"/>
      <c r="GHS92" s="81"/>
      <c r="GHT92" s="81"/>
      <c r="GHU92" s="81"/>
      <c r="GHV92" s="81"/>
      <c r="GHW92" s="81"/>
      <c r="GHX92" s="81"/>
      <c r="GHY92" s="81"/>
      <c r="GHZ92" s="81"/>
      <c r="GIA92" s="81"/>
      <c r="GIB92" s="81"/>
      <c r="GIC92" s="81"/>
      <c r="GID92" s="81"/>
      <c r="GIE92" s="81"/>
      <c r="GIF92" s="81"/>
      <c r="GIG92" s="81"/>
      <c r="GIH92" s="81"/>
      <c r="GII92" s="81"/>
      <c r="GIJ92" s="81"/>
      <c r="GIK92" s="81"/>
      <c r="GIL92" s="81"/>
      <c r="GIM92" s="81"/>
      <c r="GIN92" s="81"/>
      <c r="GIO92" s="81"/>
      <c r="GIP92" s="81"/>
      <c r="GIQ92" s="81"/>
      <c r="GIR92" s="81"/>
      <c r="GIS92" s="81"/>
      <c r="GIT92" s="81"/>
      <c r="GIU92" s="81"/>
      <c r="GIV92" s="81"/>
      <c r="GIW92" s="81"/>
      <c r="GIX92" s="81"/>
      <c r="GIY92" s="81"/>
      <c r="GIZ92" s="81"/>
      <c r="GJA92" s="81"/>
      <c r="GJB92" s="81"/>
      <c r="GJC92" s="81"/>
      <c r="GJD92" s="81"/>
      <c r="GJE92" s="81"/>
      <c r="GJF92" s="81"/>
      <c r="GJG92" s="81"/>
      <c r="GJH92" s="81"/>
      <c r="GJI92" s="81"/>
      <c r="GJJ92" s="81"/>
      <c r="GJK92" s="81"/>
      <c r="GJL92" s="81"/>
      <c r="GJM92" s="81"/>
      <c r="GJN92" s="81"/>
      <c r="GJO92" s="81"/>
      <c r="GJP92" s="81"/>
      <c r="GJQ92" s="81"/>
      <c r="GJR92" s="81"/>
      <c r="GJS92" s="81"/>
      <c r="GJT92" s="81"/>
      <c r="GJU92" s="81"/>
      <c r="GJV92" s="81"/>
      <c r="GJW92" s="81"/>
      <c r="GJX92" s="81"/>
      <c r="GJY92" s="81"/>
      <c r="GJZ92" s="81"/>
      <c r="GKA92" s="81"/>
      <c r="GKB92" s="81"/>
      <c r="GKC92" s="81"/>
      <c r="GKD92" s="81"/>
      <c r="GKE92" s="81"/>
      <c r="GKF92" s="81"/>
      <c r="GKG92" s="81"/>
      <c r="GKH92" s="81"/>
      <c r="GKI92" s="81"/>
      <c r="GKJ92" s="81"/>
      <c r="GKK92" s="81"/>
      <c r="GKL92" s="81"/>
      <c r="GKM92" s="81"/>
      <c r="GKN92" s="81"/>
      <c r="GKO92" s="81"/>
      <c r="GKP92" s="81"/>
      <c r="GKQ92" s="81"/>
      <c r="GKR92" s="81"/>
      <c r="GKS92" s="81"/>
      <c r="GKT92" s="81"/>
      <c r="GKU92" s="81"/>
      <c r="GKV92" s="81"/>
      <c r="GKW92" s="81"/>
      <c r="GKX92" s="81"/>
      <c r="GKY92" s="81"/>
      <c r="GKZ92" s="81"/>
      <c r="GLA92" s="81"/>
      <c r="GLB92" s="81"/>
      <c r="GLC92" s="81"/>
      <c r="GLD92" s="81"/>
      <c r="GLE92" s="81"/>
      <c r="GLF92" s="81"/>
      <c r="GLG92" s="81"/>
      <c r="GLH92" s="81"/>
      <c r="GLI92" s="81"/>
      <c r="GLJ92" s="81"/>
      <c r="GLK92" s="81"/>
      <c r="GLL92" s="81"/>
      <c r="GLM92" s="81"/>
      <c r="GLN92" s="81"/>
      <c r="GLO92" s="81"/>
      <c r="GLP92" s="81"/>
      <c r="GLQ92" s="81"/>
      <c r="GLR92" s="81"/>
      <c r="GLS92" s="81"/>
      <c r="GLT92" s="81"/>
      <c r="GLU92" s="81"/>
      <c r="GLV92" s="81"/>
      <c r="GLW92" s="81"/>
      <c r="GLX92" s="81"/>
      <c r="GLY92" s="81"/>
      <c r="GLZ92" s="81"/>
      <c r="GMA92" s="81"/>
      <c r="GMB92" s="81"/>
      <c r="GMC92" s="81"/>
      <c r="GMD92" s="81"/>
      <c r="GME92" s="81"/>
      <c r="GMF92" s="81"/>
      <c r="GMG92" s="81"/>
      <c r="GMH92" s="81"/>
      <c r="GMI92" s="81"/>
      <c r="GMJ92" s="81"/>
      <c r="GMK92" s="81"/>
      <c r="GML92" s="81"/>
      <c r="GMM92" s="81"/>
      <c r="GMN92" s="81"/>
      <c r="GMO92" s="81"/>
      <c r="GMP92" s="81"/>
      <c r="GMQ92" s="81"/>
      <c r="GMR92" s="81"/>
      <c r="GMS92" s="81"/>
      <c r="GMT92" s="81"/>
      <c r="GMU92" s="81"/>
      <c r="GMV92" s="81"/>
      <c r="GMW92" s="81"/>
      <c r="GMX92" s="81"/>
      <c r="GMY92" s="81"/>
      <c r="GMZ92" s="81"/>
      <c r="GNA92" s="81"/>
      <c r="GNB92" s="81"/>
      <c r="GNC92" s="81"/>
      <c r="GND92" s="81"/>
      <c r="GNE92" s="81"/>
      <c r="GNF92" s="81"/>
      <c r="GNG92" s="81"/>
      <c r="GNH92" s="81"/>
      <c r="GNI92" s="81"/>
      <c r="GNJ92" s="81"/>
      <c r="GNK92" s="81"/>
      <c r="GNL92" s="81"/>
      <c r="GNM92" s="81"/>
      <c r="GNN92" s="81"/>
      <c r="GNO92" s="81"/>
      <c r="GNP92" s="81"/>
      <c r="GNQ92" s="81"/>
      <c r="GNR92" s="81"/>
      <c r="GNS92" s="81"/>
      <c r="GNT92" s="81"/>
      <c r="GNU92" s="81"/>
      <c r="GNV92" s="81"/>
      <c r="GNW92" s="81"/>
      <c r="GNX92" s="81"/>
      <c r="GNY92" s="81"/>
      <c r="GNZ92" s="81"/>
      <c r="GOA92" s="81"/>
      <c r="GOB92" s="81"/>
      <c r="GOC92" s="81"/>
      <c r="GOD92" s="81"/>
      <c r="GOE92" s="81"/>
      <c r="GOF92" s="81"/>
      <c r="GOG92" s="81"/>
      <c r="GOH92" s="81"/>
      <c r="GOI92" s="81"/>
      <c r="GOJ92" s="81"/>
      <c r="GOK92" s="81"/>
      <c r="GOL92" s="81"/>
      <c r="GOM92" s="81"/>
      <c r="GON92" s="81"/>
      <c r="GOO92" s="81"/>
      <c r="GOP92" s="81"/>
      <c r="GOQ92" s="81"/>
      <c r="GOR92" s="81"/>
      <c r="GOS92" s="81"/>
      <c r="GOT92" s="81"/>
      <c r="GOU92" s="81"/>
      <c r="GOV92" s="81"/>
      <c r="GOW92" s="81"/>
      <c r="GOX92" s="81"/>
      <c r="GOY92" s="81"/>
      <c r="GOZ92" s="81"/>
      <c r="GPA92" s="81"/>
      <c r="GPB92" s="81"/>
      <c r="GPC92" s="81"/>
      <c r="GPD92" s="81"/>
      <c r="GPE92" s="81"/>
      <c r="GPF92" s="81"/>
      <c r="GPG92" s="81"/>
      <c r="GPH92" s="81"/>
      <c r="GPI92" s="81"/>
      <c r="GPJ92" s="81"/>
      <c r="GPK92" s="81"/>
      <c r="GPL92" s="81"/>
      <c r="GPM92" s="81"/>
      <c r="GPN92" s="81"/>
      <c r="GPO92" s="81"/>
      <c r="GPP92" s="81"/>
      <c r="GPQ92" s="81"/>
      <c r="GPR92" s="81"/>
      <c r="GPS92" s="81"/>
      <c r="GPT92" s="81"/>
      <c r="GPU92" s="81"/>
      <c r="GPV92" s="81"/>
      <c r="GPW92" s="81"/>
      <c r="GPX92" s="81"/>
      <c r="GPY92" s="81"/>
      <c r="GPZ92" s="81"/>
      <c r="GQA92" s="81"/>
      <c r="GQB92" s="81"/>
      <c r="GQC92" s="81"/>
      <c r="GQD92" s="81"/>
      <c r="GQE92" s="81"/>
      <c r="GQF92" s="81"/>
      <c r="GQG92" s="81"/>
      <c r="GQH92" s="81"/>
      <c r="GQI92" s="81"/>
      <c r="GQJ92" s="81"/>
      <c r="GQK92" s="81"/>
      <c r="GQL92" s="81"/>
      <c r="GQM92" s="81"/>
      <c r="GQN92" s="81"/>
      <c r="GQO92" s="81"/>
      <c r="GQP92" s="81"/>
      <c r="GQQ92" s="81"/>
      <c r="GQR92" s="81"/>
      <c r="GQS92" s="81"/>
      <c r="GQT92" s="81"/>
      <c r="GQU92" s="81"/>
      <c r="GQV92" s="81"/>
      <c r="GQW92" s="81"/>
      <c r="GQX92" s="81"/>
      <c r="GQY92" s="81"/>
      <c r="GQZ92" s="81"/>
      <c r="GRA92" s="81"/>
      <c r="GRB92" s="81"/>
      <c r="GRC92" s="81"/>
      <c r="GRD92" s="81"/>
      <c r="GRE92" s="81"/>
      <c r="GRF92" s="81"/>
      <c r="GRG92" s="81"/>
      <c r="GRH92" s="81"/>
      <c r="GRI92" s="81"/>
      <c r="GRJ92" s="81"/>
      <c r="GRK92" s="81"/>
      <c r="GRL92" s="81"/>
      <c r="GRM92" s="81"/>
      <c r="GRN92" s="81"/>
      <c r="GRO92" s="81"/>
      <c r="GRP92" s="81"/>
      <c r="GRQ92" s="81"/>
      <c r="GRR92" s="81"/>
      <c r="GRS92" s="81"/>
      <c r="GRT92" s="81"/>
      <c r="GRU92" s="81"/>
      <c r="GRV92" s="81"/>
      <c r="GRW92" s="81"/>
      <c r="GRX92" s="81"/>
      <c r="GRY92" s="81"/>
      <c r="GRZ92" s="81"/>
      <c r="GSA92" s="81"/>
      <c r="GSB92" s="81"/>
      <c r="GSC92" s="81"/>
      <c r="GSD92" s="81"/>
      <c r="GSE92" s="81"/>
      <c r="GSF92" s="81"/>
      <c r="GSG92" s="81"/>
      <c r="GSH92" s="81"/>
      <c r="GSI92" s="81"/>
      <c r="GSJ92" s="81"/>
      <c r="GSK92" s="81"/>
      <c r="GSL92" s="81"/>
      <c r="GSM92" s="81"/>
      <c r="GSN92" s="81"/>
      <c r="GSO92" s="81"/>
      <c r="GSP92" s="81"/>
      <c r="GSQ92" s="81"/>
      <c r="GSR92" s="81"/>
      <c r="GSS92" s="81"/>
      <c r="GST92" s="81"/>
      <c r="GSU92" s="81"/>
      <c r="GSV92" s="81"/>
      <c r="GSW92" s="81"/>
      <c r="GSX92" s="81"/>
      <c r="GSY92" s="81"/>
      <c r="GSZ92" s="81"/>
      <c r="GTA92" s="81"/>
      <c r="GTB92" s="81"/>
      <c r="GTC92" s="81"/>
      <c r="GTD92" s="81"/>
      <c r="GTE92" s="81"/>
      <c r="GTF92" s="81"/>
      <c r="GTG92" s="81"/>
      <c r="GTH92" s="81"/>
      <c r="GTI92" s="81"/>
      <c r="GTJ92" s="81"/>
      <c r="GTK92" s="81"/>
      <c r="GTL92" s="81"/>
      <c r="GTM92" s="81"/>
      <c r="GTN92" s="81"/>
      <c r="GTO92" s="81"/>
      <c r="GTP92" s="81"/>
      <c r="GTQ92" s="81"/>
      <c r="GTR92" s="81"/>
      <c r="GTS92" s="81"/>
      <c r="GTT92" s="81"/>
      <c r="GTU92" s="81"/>
      <c r="GTV92" s="81"/>
      <c r="GTW92" s="81"/>
      <c r="GTX92" s="81"/>
      <c r="GTY92" s="81"/>
      <c r="GTZ92" s="81"/>
      <c r="GUA92" s="81"/>
      <c r="GUB92" s="81"/>
      <c r="GUC92" s="81"/>
      <c r="GUD92" s="81"/>
      <c r="GUE92" s="81"/>
      <c r="GUF92" s="81"/>
      <c r="GUG92" s="81"/>
      <c r="GUH92" s="81"/>
      <c r="GUI92" s="81"/>
      <c r="GUJ92" s="81"/>
      <c r="GUK92" s="81"/>
      <c r="GUL92" s="81"/>
      <c r="GUM92" s="81"/>
      <c r="GUN92" s="81"/>
      <c r="GUO92" s="81"/>
      <c r="GUP92" s="81"/>
      <c r="GUQ92" s="81"/>
      <c r="GUR92" s="81"/>
      <c r="GUS92" s="81"/>
      <c r="GUT92" s="81"/>
      <c r="GUU92" s="81"/>
      <c r="GUV92" s="81"/>
      <c r="GUW92" s="81"/>
      <c r="GUX92" s="81"/>
      <c r="GUY92" s="81"/>
      <c r="GUZ92" s="81"/>
      <c r="GVA92" s="81"/>
      <c r="GVB92" s="81"/>
      <c r="GVC92" s="81"/>
      <c r="GVD92" s="81"/>
      <c r="GVE92" s="81"/>
      <c r="GVF92" s="81"/>
      <c r="GVG92" s="81"/>
      <c r="GVH92" s="81"/>
      <c r="GVI92" s="81"/>
      <c r="GVJ92" s="81"/>
      <c r="GVK92" s="81"/>
      <c r="GVL92" s="81"/>
      <c r="GVM92" s="81"/>
      <c r="GVN92" s="81"/>
      <c r="GVO92" s="81"/>
      <c r="GVP92" s="81"/>
      <c r="GVQ92" s="81"/>
      <c r="GVR92" s="81"/>
      <c r="GVS92" s="81"/>
      <c r="GVT92" s="81"/>
      <c r="GVU92" s="81"/>
      <c r="GVV92" s="81"/>
      <c r="GVW92" s="81"/>
      <c r="GVX92" s="81"/>
      <c r="GVY92" s="81"/>
      <c r="GVZ92" s="81"/>
      <c r="GWA92" s="81"/>
      <c r="GWB92" s="81"/>
      <c r="GWC92" s="81"/>
      <c r="GWD92" s="81"/>
      <c r="GWE92" s="81"/>
      <c r="GWF92" s="81"/>
      <c r="GWG92" s="81"/>
      <c r="GWH92" s="81"/>
      <c r="GWI92" s="81"/>
      <c r="GWJ92" s="81"/>
      <c r="GWK92" s="81"/>
      <c r="GWL92" s="81"/>
      <c r="GWM92" s="81"/>
      <c r="GWN92" s="81"/>
      <c r="GWO92" s="81"/>
      <c r="GWP92" s="81"/>
      <c r="GWQ92" s="81"/>
      <c r="GWR92" s="81"/>
      <c r="GWS92" s="81"/>
      <c r="GWT92" s="81"/>
      <c r="GWU92" s="81"/>
      <c r="GWV92" s="81"/>
      <c r="GWW92" s="81"/>
      <c r="GWX92" s="81"/>
      <c r="GWY92" s="81"/>
      <c r="GWZ92" s="81"/>
      <c r="GXA92" s="81"/>
      <c r="GXB92" s="81"/>
      <c r="GXC92" s="81"/>
      <c r="GXD92" s="81"/>
      <c r="GXE92" s="81"/>
      <c r="GXF92" s="81"/>
      <c r="GXG92" s="81"/>
      <c r="GXH92" s="81"/>
      <c r="GXI92" s="81"/>
      <c r="GXJ92" s="81"/>
      <c r="GXK92" s="81"/>
      <c r="GXL92" s="81"/>
      <c r="GXM92" s="81"/>
      <c r="GXN92" s="81"/>
      <c r="GXO92" s="81"/>
      <c r="GXP92" s="81"/>
      <c r="GXQ92" s="81"/>
      <c r="GXR92" s="81"/>
      <c r="GXS92" s="81"/>
      <c r="GXT92" s="81"/>
      <c r="GXU92" s="81"/>
      <c r="GXV92" s="81"/>
      <c r="GXW92" s="81"/>
      <c r="GXX92" s="81"/>
      <c r="GXY92" s="81"/>
      <c r="GXZ92" s="81"/>
      <c r="GYA92" s="81"/>
      <c r="GYB92" s="81"/>
      <c r="GYC92" s="81"/>
      <c r="GYD92" s="81"/>
      <c r="GYE92" s="81"/>
      <c r="GYF92" s="81"/>
      <c r="GYG92" s="81"/>
      <c r="GYH92" s="81"/>
      <c r="GYI92" s="81"/>
      <c r="GYJ92" s="81"/>
      <c r="GYK92" s="81"/>
      <c r="GYL92" s="81"/>
      <c r="GYM92" s="81"/>
      <c r="GYN92" s="81"/>
      <c r="GYO92" s="81"/>
      <c r="GYP92" s="81"/>
      <c r="GYQ92" s="81"/>
      <c r="GYR92" s="81"/>
      <c r="GYS92" s="81"/>
      <c r="GYT92" s="81"/>
      <c r="GYU92" s="81"/>
      <c r="GYV92" s="81"/>
      <c r="GYW92" s="81"/>
      <c r="GYX92" s="81"/>
      <c r="GYY92" s="81"/>
      <c r="GYZ92" s="81"/>
      <c r="GZA92" s="81"/>
      <c r="GZB92" s="81"/>
      <c r="GZC92" s="81"/>
      <c r="GZD92" s="81"/>
      <c r="GZE92" s="81"/>
      <c r="GZF92" s="81"/>
      <c r="GZG92" s="81"/>
      <c r="GZH92" s="81"/>
      <c r="GZI92" s="81"/>
      <c r="GZJ92" s="81"/>
      <c r="GZK92" s="81"/>
      <c r="GZL92" s="81"/>
      <c r="GZM92" s="81"/>
      <c r="GZN92" s="81"/>
      <c r="GZO92" s="81"/>
      <c r="GZP92" s="81"/>
      <c r="GZQ92" s="81"/>
      <c r="GZR92" s="81"/>
      <c r="GZS92" s="81"/>
      <c r="GZT92" s="81"/>
      <c r="GZU92" s="81"/>
      <c r="GZV92" s="81"/>
      <c r="GZW92" s="81"/>
      <c r="GZX92" s="81"/>
      <c r="GZY92" s="81"/>
      <c r="GZZ92" s="81"/>
      <c r="HAA92" s="81"/>
      <c r="HAB92" s="81"/>
      <c r="HAC92" s="81"/>
      <c r="HAD92" s="81"/>
      <c r="HAE92" s="81"/>
      <c r="HAF92" s="81"/>
      <c r="HAG92" s="81"/>
      <c r="HAH92" s="81"/>
      <c r="HAI92" s="81"/>
      <c r="HAJ92" s="81"/>
      <c r="HAK92" s="81"/>
      <c r="HAL92" s="81"/>
      <c r="HAM92" s="81"/>
      <c r="HAN92" s="81"/>
      <c r="HAO92" s="81"/>
      <c r="HAP92" s="81"/>
      <c r="HAQ92" s="81"/>
      <c r="HAR92" s="81"/>
      <c r="HAS92" s="81"/>
      <c r="HAT92" s="81"/>
      <c r="HAU92" s="81"/>
      <c r="HAV92" s="81"/>
      <c r="HAW92" s="81"/>
      <c r="HAX92" s="81"/>
      <c r="HAY92" s="81"/>
      <c r="HAZ92" s="81"/>
      <c r="HBA92" s="81"/>
      <c r="HBB92" s="81"/>
      <c r="HBC92" s="81"/>
      <c r="HBD92" s="81"/>
      <c r="HBE92" s="81"/>
      <c r="HBF92" s="81"/>
      <c r="HBG92" s="81"/>
      <c r="HBH92" s="81"/>
      <c r="HBI92" s="81"/>
      <c r="HBJ92" s="81"/>
      <c r="HBK92" s="81"/>
      <c r="HBL92" s="81"/>
      <c r="HBM92" s="81"/>
      <c r="HBN92" s="81"/>
      <c r="HBO92" s="81"/>
      <c r="HBP92" s="81"/>
      <c r="HBQ92" s="81"/>
      <c r="HBR92" s="81"/>
      <c r="HBS92" s="81"/>
      <c r="HBT92" s="81"/>
      <c r="HBU92" s="81"/>
      <c r="HBV92" s="81"/>
      <c r="HBW92" s="81"/>
      <c r="HBX92" s="81"/>
      <c r="HBY92" s="81"/>
      <c r="HBZ92" s="81"/>
      <c r="HCA92" s="81"/>
      <c r="HCB92" s="81"/>
      <c r="HCC92" s="81"/>
      <c r="HCD92" s="81"/>
      <c r="HCE92" s="81"/>
      <c r="HCF92" s="81"/>
      <c r="HCG92" s="81"/>
      <c r="HCH92" s="81"/>
      <c r="HCI92" s="81"/>
      <c r="HCJ92" s="81"/>
      <c r="HCK92" s="81"/>
      <c r="HCL92" s="81"/>
      <c r="HCM92" s="81"/>
      <c r="HCN92" s="81"/>
      <c r="HCO92" s="81"/>
      <c r="HCP92" s="81"/>
      <c r="HCQ92" s="81"/>
      <c r="HCR92" s="81"/>
      <c r="HCS92" s="81"/>
      <c r="HCT92" s="81"/>
      <c r="HCU92" s="81"/>
      <c r="HCV92" s="81"/>
      <c r="HCW92" s="81"/>
      <c r="HCX92" s="81"/>
      <c r="HCY92" s="81"/>
      <c r="HCZ92" s="81"/>
      <c r="HDA92" s="81"/>
      <c r="HDB92" s="81"/>
      <c r="HDC92" s="81"/>
      <c r="HDD92" s="81"/>
      <c r="HDE92" s="81"/>
      <c r="HDF92" s="81"/>
      <c r="HDG92" s="81"/>
      <c r="HDH92" s="81"/>
      <c r="HDI92" s="81"/>
      <c r="HDJ92" s="81"/>
      <c r="HDK92" s="81"/>
      <c r="HDL92" s="81"/>
      <c r="HDM92" s="81"/>
      <c r="HDN92" s="81"/>
      <c r="HDO92" s="81"/>
      <c r="HDP92" s="81"/>
      <c r="HDQ92" s="81"/>
      <c r="HDR92" s="81"/>
      <c r="HDS92" s="81"/>
      <c r="HDT92" s="81"/>
      <c r="HDU92" s="81"/>
      <c r="HDV92" s="81"/>
      <c r="HDW92" s="81"/>
      <c r="HDX92" s="81"/>
      <c r="HDY92" s="81"/>
      <c r="HDZ92" s="81"/>
      <c r="HEA92" s="81"/>
      <c r="HEB92" s="81"/>
      <c r="HEC92" s="81"/>
      <c r="HED92" s="81"/>
      <c r="HEE92" s="81"/>
      <c r="HEF92" s="81"/>
      <c r="HEG92" s="81"/>
      <c r="HEH92" s="81"/>
      <c r="HEI92" s="81"/>
      <c r="HEJ92" s="81"/>
      <c r="HEK92" s="81"/>
      <c r="HEL92" s="81"/>
      <c r="HEM92" s="81"/>
      <c r="HEN92" s="81"/>
      <c r="HEO92" s="81"/>
      <c r="HEP92" s="81"/>
      <c r="HEQ92" s="81"/>
      <c r="HER92" s="81"/>
      <c r="HES92" s="81"/>
      <c r="HET92" s="81"/>
      <c r="HEU92" s="81"/>
      <c r="HEV92" s="81"/>
      <c r="HEW92" s="81"/>
      <c r="HEX92" s="81"/>
      <c r="HEY92" s="81"/>
      <c r="HEZ92" s="81"/>
      <c r="HFA92" s="81"/>
      <c r="HFB92" s="81"/>
      <c r="HFC92" s="81"/>
      <c r="HFD92" s="81"/>
      <c r="HFE92" s="81"/>
      <c r="HFF92" s="81"/>
      <c r="HFG92" s="81"/>
      <c r="HFH92" s="81"/>
      <c r="HFI92" s="81"/>
      <c r="HFJ92" s="81"/>
      <c r="HFK92" s="81"/>
      <c r="HFL92" s="81"/>
      <c r="HFM92" s="81"/>
      <c r="HFN92" s="81"/>
      <c r="HFO92" s="81"/>
      <c r="HFP92" s="81"/>
      <c r="HFQ92" s="81"/>
      <c r="HFR92" s="81"/>
      <c r="HFS92" s="81"/>
      <c r="HFT92" s="81"/>
      <c r="HFU92" s="81"/>
      <c r="HFV92" s="81"/>
      <c r="HFW92" s="81"/>
      <c r="HFX92" s="81"/>
      <c r="HFY92" s="81"/>
      <c r="HFZ92" s="81"/>
      <c r="HGA92" s="81"/>
      <c r="HGB92" s="81"/>
      <c r="HGC92" s="81"/>
      <c r="HGD92" s="81"/>
      <c r="HGE92" s="81"/>
      <c r="HGF92" s="81"/>
      <c r="HGG92" s="81"/>
      <c r="HGH92" s="81"/>
      <c r="HGI92" s="81"/>
      <c r="HGJ92" s="81"/>
      <c r="HGK92" s="81"/>
      <c r="HGL92" s="81"/>
      <c r="HGM92" s="81"/>
      <c r="HGN92" s="81"/>
      <c r="HGO92" s="81"/>
      <c r="HGP92" s="81"/>
      <c r="HGQ92" s="81"/>
      <c r="HGR92" s="81"/>
      <c r="HGS92" s="81"/>
      <c r="HGT92" s="81"/>
      <c r="HGU92" s="81"/>
      <c r="HGV92" s="81"/>
      <c r="HGW92" s="81"/>
      <c r="HGX92" s="81"/>
      <c r="HGY92" s="81"/>
      <c r="HGZ92" s="81"/>
      <c r="HHA92" s="81"/>
      <c r="HHB92" s="81"/>
      <c r="HHC92" s="81"/>
      <c r="HHD92" s="81"/>
      <c r="HHE92" s="81"/>
      <c r="HHF92" s="81"/>
      <c r="HHG92" s="81"/>
      <c r="HHH92" s="81"/>
      <c r="HHI92" s="81"/>
      <c r="HHJ92" s="81"/>
      <c r="HHK92" s="81"/>
      <c r="HHL92" s="81"/>
      <c r="HHM92" s="81"/>
      <c r="HHN92" s="81"/>
      <c r="HHO92" s="81"/>
      <c r="HHP92" s="81"/>
      <c r="HHQ92" s="81"/>
      <c r="HHR92" s="81"/>
      <c r="HHS92" s="81"/>
      <c r="HHT92" s="81"/>
      <c r="HHU92" s="81"/>
      <c r="HHV92" s="81"/>
      <c r="HHW92" s="81"/>
      <c r="HHX92" s="81"/>
      <c r="HHY92" s="81"/>
      <c r="HHZ92" s="81"/>
      <c r="HIA92" s="81"/>
      <c r="HIB92" s="81"/>
      <c r="HIC92" s="81"/>
      <c r="HID92" s="81"/>
      <c r="HIE92" s="81"/>
      <c r="HIF92" s="81"/>
      <c r="HIG92" s="81"/>
      <c r="HIH92" s="81"/>
      <c r="HII92" s="81"/>
      <c r="HIJ92" s="81"/>
      <c r="HIK92" s="81"/>
      <c r="HIL92" s="81"/>
      <c r="HIM92" s="81"/>
      <c r="HIN92" s="81"/>
      <c r="HIO92" s="81"/>
      <c r="HIP92" s="81"/>
      <c r="HIQ92" s="81"/>
      <c r="HIR92" s="81"/>
      <c r="HIS92" s="81"/>
      <c r="HIT92" s="81"/>
      <c r="HIU92" s="81"/>
      <c r="HIV92" s="81"/>
      <c r="HIW92" s="81"/>
      <c r="HIX92" s="81"/>
      <c r="HIY92" s="81"/>
      <c r="HIZ92" s="81"/>
      <c r="HJA92" s="81"/>
      <c r="HJB92" s="81"/>
      <c r="HJC92" s="81"/>
      <c r="HJD92" s="81"/>
      <c r="HJE92" s="81"/>
      <c r="HJF92" s="81"/>
      <c r="HJG92" s="81"/>
      <c r="HJH92" s="81"/>
      <c r="HJI92" s="81"/>
      <c r="HJJ92" s="81"/>
      <c r="HJK92" s="81"/>
      <c r="HJL92" s="81"/>
      <c r="HJM92" s="81"/>
      <c r="HJN92" s="81"/>
      <c r="HJO92" s="81"/>
      <c r="HJP92" s="81"/>
      <c r="HJQ92" s="81"/>
      <c r="HJR92" s="81"/>
      <c r="HJS92" s="81"/>
      <c r="HJT92" s="81"/>
      <c r="HJU92" s="81"/>
      <c r="HJV92" s="81"/>
      <c r="HJW92" s="81"/>
      <c r="HJX92" s="81"/>
      <c r="HJY92" s="81"/>
      <c r="HJZ92" s="81"/>
      <c r="HKA92" s="81"/>
      <c r="HKB92" s="81"/>
      <c r="HKC92" s="81"/>
      <c r="HKD92" s="81"/>
      <c r="HKE92" s="81"/>
      <c r="HKF92" s="81"/>
      <c r="HKG92" s="81"/>
      <c r="HKH92" s="81"/>
      <c r="HKI92" s="81"/>
      <c r="HKJ92" s="81"/>
      <c r="HKK92" s="81"/>
      <c r="HKL92" s="81"/>
      <c r="HKM92" s="81"/>
      <c r="HKN92" s="81"/>
      <c r="HKO92" s="81"/>
      <c r="HKP92" s="81"/>
      <c r="HKQ92" s="81"/>
      <c r="HKR92" s="81"/>
      <c r="HKS92" s="81"/>
      <c r="HKT92" s="81"/>
      <c r="HKU92" s="81"/>
      <c r="HKV92" s="81"/>
      <c r="HKW92" s="81"/>
      <c r="HKX92" s="81"/>
      <c r="HKY92" s="81"/>
      <c r="HKZ92" s="81"/>
      <c r="HLA92" s="81"/>
      <c r="HLB92" s="81"/>
      <c r="HLC92" s="81"/>
      <c r="HLD92" s="81"/>
      <c r="HLE92" s="81"/>
      <c r="HLF92" s="81"/>
      <c r="HLG92" s="81"/>
      <c r="HLH92" s="81"/>
      <c r="HLI92" s="81"/>
      <c r="HLJ92" s="81"/>
      <c r="HLK92" s="81"/>
      <c r="HLL92" s="81"/>
      <c r="HLM92" s="81"/>
      <c r="HLN92" s="81"/>
      <c r="HLO92" s="81"/>
      <c r="HLP92" s="81"/>
      <c r="HLQ92" s="81"/>
      <c r="HLR92" s="81"/>
      <c r="HLS92" s="81"/>
      <c r="HLT92" s="81"/>
      <c r="HLU92" s="81"/>
      <c r="HLV92" s="81"/>
      <c r="HLW92" s="81"/>
      <c r="HLX92" s="81"/>
      <c r="HLY92" s="81"/>
      <c r="HLZ92" s="81"/>
      <c r="HMA92" s="81"/>
      <c r="HMB92" s="81"/>
      <c r="HMC92" s="81"/>
      <c r="HMD92" s="81"/>
      <c r="HME92" s="81"/>
      <c r="HMF92" s="81"/>
      <c r="HMG92" s="81"/>
      <c r="HMH92" s="81"/>
      <c r="HMI92" s="81"/>
      <c r="HMJ92" s="81"/>
      <c r="HMK92" s="81"/>
      <c r="HML92" s="81"/>
      <c r="HMM92" s="81"/>
      <c r="HMN92" s="81"/>
      <c r="HMO92" s="81"/>
      <c r="HMP92" s="81"/>
      <c r="HMQ92" s="81"/>
      <c r="HMR92" s="81"/>
      <c r="HMS92" s="81"/>
      <c r="HMT92" s="81"/>
      <c r="HMU92" s="81"/>
      <c r="HMV92" s="81"/>
      <c r="HMW92" s="81"/>
      <c r="HMX92" s="81"/>
      <c r="HMY92" s="81"/>
      <c r="HMZ92" s="81"/>
      <c r="HNA92" s="81"/>
      <c r="HNB92" s="81"/>
      <c r="HNC92" s="81"/>
      <c r="HND92" s="81"/>
      <c r="HNE92" s="81"/>
      <c r="HNF92" s="81"/>
      <c r="HNG92" s="81"/>
      <c r="HNH92" s="81"/>
      <c r="HNI92" s="81"/>
      <c r="HNJ92" s="81"/>
      <c r="HNK92" s="81"/>
      <c r="HNL92" s="81"/>
      <c r="HNM92" s="81"/>
      <c r="HNN92" s="81"/>
      <c r="HNO92" s="81"/>
      <c r="HNP92" s="81"/>
      <c r="HNQ92" s="81"/>
      <c r="HNR92" s="81"/>
      <c r="HNS92" s="81"/>
      <c r="HNT92" s="81"/>
      <c r="HNU92" s="81"/>
      <c r="HNV92" s="81"/>
      <c r="HNW92" s="81"/>
      <c r="HNX92" s="81"/>
      <c r="HNY92" s="81"/>
      <c r="HNZ92" s="81"/>
      <c r="HOA92" s="81"/>
      <c r="HOB92" s="81"/>
      <c r="HOC92" s="81"/>
      <c r="HOD92" s="81"/>
      <c r="HOE92" s="81"/>
      <c r="HOF92" s="81"/>
      <c r="HOG92" s="81"/>
      <c r="HOH92" s="81"/>
      <c r="HOI92" s="81"/>
      <c r="HOJ92" s="81"/>
      <c r="HOK92" s="81"/>
      <c r="HOL92" s="81"/>
      <c r="HOM92" s="81"/>
      <c r="HON92" s="81"/>
      <c r="HOO92" s="81"/>
      <c r="HOP92" s="81"/>
      <c r="HOQ92" s="81"/>
      <c r="HOR92" s="81"/>
      <c r="HOS92" s="81"/>
      <c r="HOT92" s="81"/>
      <c r="HOU92" s="81"/>
      <c r="HOV92" s="81"/>
      <c r="HOW92" s="81"/>
      <c r="HOX92" s="81"/>
      <c r="HOY92" s="81"/>
      <c r="HOZ92" s="81"/>
      <c r="HPA92" s="81"/>
      <c r="HPB92" s="81"/>
      <c r="HPC92" s="81"/>
      <c r="HPD92" s="81"/>
      <c r="HPE92" s="81"/>
      <c r="HPF92" s="81"/>
      <c r="HPG92" s="81"/>
      <c r="HPH92" s="81"/>
      <c r="HPI92" s="81"/>
      <c r="HPJ92" s="81"/>
      <c r="HPK92" s="81"/>
      <c r="HPL92" s="81"/>
      <c r="HPM92" s="81"/>
      <c r="HPN92" s="81"/>
      <c r="HPO92" s="81"/>
      <c r="HPP92" s="81"/>
      <c r="HPQ92" s="81"/>
      <c r="HPR92" s="81"/>
      <c r="HPS92" s="81"/>
      <c r="HPT92" s="81"/>
      <c r="HPU92" s="81"/>
      <c r="HPV92" s="81"/>
      <c r="HPW92" s="81"/>
      <c r="HPX92" s="81"/>
      <c r="HPY92" s="81"/>
      <c r="HPZ92" s="81"/>
      <c r="HQA92" s="81"/>
      <c r="HQB92" s="81"/>
      <c r="HQC92" s="81"/>
      <c r="HQD92" s="81"/>
      <c r="HQE92" s="81"/>
      <c r="HQF92" s="81"/>
      <c r="HQG92" s="81"/>
      <c r="HQH92" s="81"/>
      <c r="HQI92" s="81"/>
      <c r="HQJ92" s="81"/>
      <c r="HQK92" s="81"/>
      <c r="HQL92" s="81"/>
      <c r="HQM92" s="81"/>
      <c r="HQN92" s="81"/>
      <c r="HQO92" s="81"/>
      <c r="HQP92" s="81"/>
      <c r="HQQ92" s="81"/>
      <c r="HQR92" s="81"/>
      <c r="HQS92" s="81"/>
      <c r="HQT92" s="81"/>
      <c r="HQU92" s="81"/>
      <c r="HQV92" s="81"/>
      <c r="HQW92" s="81"/>
      <c r="HQX92" s="81"/>
      <c r="HQY92" s="81"/>
      <c r="HQZ92" s="81"/>
      <c r="HRA92" s="81"/>
      <c r="HRB92" s="81"/>
      <c r="HRC92" s="81"/>
      <c r="HRD92" s="81"/>
      <c r="HRE92" s="81"/>
      <c r="HRF92" s="81"/>
      <c r="HRG92" s="81"/>
      <c r="HRH92" s="81"/>
      <c r="HRI92" s="81"/>
      <c r="HRJ92" s="81"/>
      <c r="HRK92" s="81"/>
      <c r="HRL92" s="81"/>
      <c r="HRM92" s="81"/>
      <c r="HRN92" s="81"/>
      <c r="HRO92" s="81"/>
      <c r="HRP92" s="81"/>
      <c r="HRQ92" s="81"/>
      <c r="HRR92" s="81"/>
      <c r="HRS92" s="81"/>
      <c r="HRT92" s="81"/>
      <c r="HRU92" s="81"/>
      <c r="HRV92" s="81"/>
      <c r="HRW92" s="81"/>
      <c r="HRX92" s="81"/>
      <c r="HRY92" s="81"/>
      <c r="HRZ92" s="81"/>
      <c r="HSA92" s="81"/>
      <c r="HSB92" s="81"/>
      <c r="HSC92" s="81"/>
      <c r="HSD92" s="81"/>
      <c r="HSE92" s="81"/>
      <c r="HSF92" s="81"/>
      <c r="HSG92" s="81"/>
      <c r="HSH92" s="81"/>
      <c r="HSI92" s="81"/>
      <c r="HSJ92" s="81"/>
      <c r="HSK92" s="81"/>
      <c r="HSL92" s="81"/>
      <c r="HSM92" s="81"/>
      <c r="HSN92" s="81"/>
      <c r="HSO92" s="81"/>
      <c r="HSP92" s="81"/>
      <c r="HSQ92" s="81"/>
      <c r="HSR92" s="81"/>
      <c r="HSS92" s="81"/>
      <c r="HST92" s="81"/>
      <c r="HSU92" s="81"/>
      <c r="HSV92" s="81"/>
      <c r="HSW92" s="81"/>
      <c r="HSX92" s="81"/>
      <c r="HSY92" s="81"/>
      <c r="HSZ92" s="81"/>
      <c r="HTA92" s="81"/>
      <c r="HTB92" s="81"/>
      <c r="HTC92" s="81"/>
      <c r="HTD92" s="81"/>
      <c r="HTE92" s="81"/>
      <c r="HTF92" s="81"/>
      <c r="HTG92" s="81"/>
      <c r="HTH92" s="81"/>
      <c r="HTI92" s="81"/>
      <c r="HTJ92" s="81"/>
      <c r="HTK92" s="81"/>
      <c r="HTL92" s="81"/>
      <c r="HTM92" s="81"/>
      <c r="HTN92" s="81"/>
      <c r="HTO92" s="81"/>
      <c r="HTP92" s="81"/>
      <c r="HTQ92" s="81"/>
      <c r="HTR92" s="81"/>
      <c r="HTS92" s="81"/>
      <c r="HTT92" s="81"/>
      <c r="HTU92" s="81"/>
      <c r="HTV92" s="81"/>
      <c r="HTW92" s="81"/>
      <c r="HTX92" s="81"/>
      <c r="HTY92" s="81"/>
      <c r="HTZ92" s="81"/>
      <c r="HUA92" s="81"/>
      <c r="HUB92" s="81"/>
      <c r="HUC92" s="81"/>
      <c r="HUD92" s="81"/>
      <c r="HUE92" s="81"/>
      <c r="HUF92" s="81"/>
      <c r="HUG92" s="81"/>
      <c r="HUH92" s="81"/>
      <c r="HUI92" s="81"/>
      <c r="HUJ92" s="81"/>
      <c r="HUK92" s="81"/>
      <c r="HUL92" s="81"/>
      <c r="HUM92" s="81"/>
      <c r="HUN92" s="81"/>
      <c r="HUO92" s="81"/>
      <c r="HUP92" s="81"/>
      <c r="HUQ92" s="81"/>
      <c r="HUR92" s="81"/>
      <c r="HUS92" s="81"/>
      <c r="HUT92" s="81"/>
      <c r="HUU92" s="81"/>
      <c r="HUV92" s="81"/>
      <c r="HUW92" s="81"/>
      <c r="HUX92" s="81"/>
      <c r="HUY92" s="81"/>
      <c r="HUZ92" s="81"/>
      <c r="HVA92" s="81"/>
      <c r="HVB92" s="81"/>
      <c r="HVC92" s="81"/>
      <c r="HVD92" s="81"/>
      <c r="HVE92" s="81"/>
      <c r="HVF92" s="81"/>
      <c r="HVG92" s="81"/>
      <c r="HVH92" s="81"/>
      <c r="HVI92" s="81"/>
      <c r="HVJ92" s="81"/>
      <c r="HVK92" s="81"/>
      <c r="HVL92" s="81"/>
      <c r="HVM92" s="81"/>
      <c r="HVN92" s="81"/>
      <c r="HVO92" s="81"/>
      <c r="HVP92" s="81"/>
      <c r="HVQ92" s="81"/>
      <c r="HVR92" s="81"/>
      <c r="HVS92" s="81"/>
      <c r="HVT92" s="81"/>
      <c r="HVU92" s="81"/>
      <c r="HVV92" s="81"/>
      <c r="HVW92" s="81"/>
      <c r="HVX92" s="81"/>
      <c r="HVY92" s="81"/>
      <c r="HVZ92" s="81"/>
      <c r="HWA92" s="81"/>
      <c r="HWB92" s="81"/>
      <c r="HWC92" s="81"/>
      <c r="HWD92" s="81"/>
      <c r="HWE92" s="81"/>
      <c r="HWF92" s="81"/>
      <c r="HWG92" s="81"/>
      <c r="HWH92" s="81"/>
      <c r="HWI92" s="81"/>
      <c r="HWJ92" s="81"/>
      <c r="HWK92" s="81"/>
      <c r="HWL92" s="81"/>
      <c r="HWM92" s="81"/>
      <c r="HWN92" s="81"/>
      <c r="HWO92" s="81"/>
      <c r="HWP92" s="81"/>
      <c r="HWQ92" s="81"/>
      <c r="HWR92" s="81"/>
      <c r="HWS92" s="81"/>
      <c r="HWT92" s="81"/>
      <c r="HWU92" s="81"/>
      <c r="HWV92" s="81"/>
      <c r="HWW92" s="81"/>
      <c r="HWX92" s="81"/>
      <c r="HWY92" s="81"/>
      <c r="HWZ92" s="81"/>
      <c r="HXA92" s="81"/>
      <c r="HXB92" s="81"/>
      <c r="HXC92" s="81"/>
      <c r="HXD92" s="81"/>
      <c r="HXE92" s="81"/>
      <c r="HXF92" s="81"/>
      <c r="HXG92" s="81"/>
      <c r="HXH92" s="81"/>
      <c r="HXI92" s="81"/>
      <c r="HXJ92" s="81"/>
      <c r="HXK92" s="81"/>
      <c r="HXL92" s="81"/>
      <c r="HXM92" s="81"/>
      <c r="HXN92" s="81"/>
      <c r="HXO92" s="81"/>
      <c r="HXP92" s="81"/>
      <c r="HXQ92" s="81"/>
      <c r="HXR92" s="81"/>
      <c r="HXS92" s="81"/>
      <c r="HXT92" s="81"/>
      <c r="HXU92" s="81"/>
      <c r="HXV92" s="81"/>
      <c r="HXW92" s="81"/>
      <c r="HXX92" s="81"/>
      <c r="HXY92" s="81"/>
      <c r="HXZ92" s="81"/>
      <c r="HYA92" s="81"/>
      <c r="HYB92" s="81"/>
      <c r="HYC92" s="81"/>
      <c r="HYD92" s="81"/>
      <c r="HYE92" s="81"/>
      <c r="HYF92" s="81"/>
      <c r="HYG92" s="81"/>
      <c r="HYH92" s="81"/>
      <c r="HYI92" s="81"/>
      <c r="HYJ92" s="81"/>
      <c r="HYK92" s="81"/>
      <c r="HYL92" s="81"/>
      <c r="HYM92" s="81"/>
      <c r="HYN92" s="81"/>
      <c r="HYO92" s="81"/>
      <c r="HYP92" s="81"/>
      <c r="HYQ92" s="81"/>
      <c r="HYR92" s="81"/>
      <c r="HYS92" s="81"/>
      <c r="HYT92" s="81"/>
      <c r="HYU92" s="81"/>
      <c r="HYV92" s="81"/>
      <c r="HYW92" s="81"/>
      <c r="HYX92" s="81"/>
      <c r="HYY92" s="81"/>
      <c r="HYZ92" s="81"/>
      <c r="HZA92" s="81"/>
      <c r="HZB92" s="81"/>
      <c r="HZC92" s="81"/>
      <c r="HZD92" s="81"/>
      <c r="HZE92" s="81"/>
      <c r="HZF92" s="81"/>
      <c r="HZG92" s="81"/>
      <c r="HZH92" s="81"/>
      <c r="HZI92" s="81"/>
      <c r="HZJ92" s="81"/>
      <c r="HZK92" s="81"/>
      <c r="HZL92" s="81"/>
      <c r="HZM92" s="81"/>
      <c r="HZN92" s="81"/>
      <c r="HZO92" s="81"/>
      <c r="HZP92" s="81"/>
      <c r="HZQ92" s="81"/>
      <c r="HZR92" s="81"/>
      <c r="HZS92" s="81"/>
      <c r="HZT92" s="81"/>
      <c r="HZU92" s="81"/>
      <c r="HZV92" s="81"/>
      <c r="HZW92" s="81"/>
      <c r="HZX92" s="81"/>
      <c r="HZY92" s="81"/>
      <c r="HZZ92" s="81"/>
      <c r="IAA92" s="81"/>
      <c r="IAB92" s="81"/>
      <c r="IAC92" s="81"/>
      <c r="IAD92" s="81"/>
      <c r="IAE92" s="81"/>
      <c r="IAF92" s="81"/>
      <c r="IAG92" s="81"/>
      <c r="IAH92" s="81"/>
      <c r="IAI92" s="81"/>
      <c r="IAJ92" s="81"/>
      <c r="IAK92" s="81"/>
      <c r="IAL92" s="81"/>
      <c r="IAM92" s="81"/>
      <c r="IAN92" s="81"/>
      <c r="IAO92" s="81"/>
      <c r="IAP92" s="81"/>
      <c r="IAQ92" s="81"/>
      <c r="IAR92" s="81"/>
      <c r="IAS92" s="81"/>
      <c r="IAT92" s="81"/>
      <c r="IAU92" s="81"/>
      <c r="IAV92" s="81"/>
      <c r="IAW92" s="81"/>
      <c r="IAX92" s="81"/>
      <c r="IAY92" s="81"/>
      <c r="IAZ92" s="81"/>
      <c r="IBA92" s="81"/>
      <c r="IBB92" s="81"/>
      <c r="IBC92" s="81"/>
      <c r="IBD92" s="81"/>
      <c r="IBE92" s="81"/>
      <c r="IBF92" s="81"/>
      <c r="IBG92" s="81"/>
      <c r="IBH92" s="81"/>
      <c r="IBI92" s="81"/>
      <c r="IBJ92" s="81"/>
      <c r="IBK92" s="81"/>
      <c r="IBL92" s="81"/>
      <c r="IBM92" s="81"/>
      <c r="IBN92" s="81"/>
      <c r="IBO92" s="81"/>
      <c r="IBP92" s="81"/>
      <c r="IBQ92" s="81"/>
      <c r="IBR92" s="81"/>
      <c r="IBS92" s="81"/>
      <c r="IBT92" s="81"/>
      <c r="IBU92" s="81"/>
      <c r="IBV92" s="81"/>
      <c r="IBW92" s="81"/>
      <c r="IBX92" s="81"/>
      <c r="IBY92" s="81"/>
      <c r="IBZ92" s="81"/>
      <c r="ICA92" s="81"/>
      <c r="ICB92" s="81"/>
      <c r="ICC92" s="81"/>
      <c r="ICD92" s="81"/>
      <c r="ICE92" s="81"/>
      <c r="ICF92" s="81"/>
      <c r="ICG92" s="81"/>
      <c r="ICH92" s="81"/>
      <c r="ICI92" s="81"/>
      <c r="ICJ92" s="81"/>
      <c r="ICK92" s="81"/>
      <c r="ICL92" s="81"/>
      <c r="ICM92" s="81"/>
      <c r="ICN92" s="81"/>
      <c r="ICO92" s="81"/>
      <c r="ICP92" s="81"/>
      <c r="ICQ92" s="81"/>
      <c r="ICR92" s="81"/>
      <c r="ICS92" s="81"/>
      <c r="ICT92" s="81"/>
      <c r="ICU92" s="81"/>
      <c r="ICV92" s="81"/>
      <c r="ICW92" s="81"/>
      <c r="ICX92" s="81"/>
      <c r="ICY92" s="81"/>
      <c r="ICZ92" s="81"/>
      <c r="IDA92" s="81"/>
      <c r="IDB92" s="81"/>
      <c r="IDC92" s="81"/>
      <c r="IDD92" s="81"/>
      <c r="IDE92" s="81"/>
      <c r="IDF92" s="81"/>
      <c r="IDG92" s="81"/>
      <c r="IDH92" s="81"/>
      <c r="IDI92" s="81"/>
      <c r="IDJ92" s="81"/>
      <c r="IDK92" s="81"/>
      <c r="IDL92" s="81"/>
      <c r="IDM92" s="81"/>
      <c r="IDN92" s="81"/>
      <c r="IDO92" s="81"/>
      <c r="IDP92" s="81"/>
      <c r="IDQ92" s="81"/>
      <c r="IDR92" s="81"/>
      <c r="IDS92" s="81"/>
      <c r="IDT92" s="81"/>
      <c r="IDU92" s="81"/>
      <c r="IDV92" s="81"/>
      <c r="IDW92" s="81"/>
      <c r="IDX92" s="81"/>
      <c r="IDY92" s="81"/>
      <c r="IDZ92" s="81"/>
      <c r="IEA92" s="81"/>
      <c r="IEB92" s="81"/>
      <c r="IEC92" s="81"/>
      <c r="IED92" s="81"/>
      <c r="IEE92" s="81"/>
      <c r="IEF92" s="81"/>
      <c r="IEG92" s="81"/>
      <c r="IEH92" s="81"/>
      <c r="IEI92" s="81"/>
      <c r="IEJ92" s="81"/>
      <c r="IEK92" s="81"/>
      <c r="IEL92" s="81"/>
      <c r="IEM92" s="81"/>
      <c r="IEN92" s="81"/>
      <c r="IEO92" s="81"/>
      <c r="IEP92" s="81"/>
      <c r="IEQ92" s="81"/>
      <c r="IER92" s="81"/>
      <c r="IES92" s="81"/>
      <c r="IET92" s="81"/>
      <c r="IEU92" s="81"/>
      <c r="IEV92" s="81"/>
      <c r="IEW92" s="81"/>
      <c r="IEX92" s="81"/>
      <c r="IEY92" s="81"/>
      <c r="IEZ92" s="81"/>
      <c r="IFA92" s="81"/>
      <c r="IFB92" s="81"/>
      <c r="IFC92" s="81"/>
      <c r="IFD92" s="81"/>
      <c r="IFE92" s="81"/>
      <c r="IFF92" s="81"/>
      <c r="IFG92" s="81"/>
      <c r="IFH92" s="81"/>
      <c r="IFI92" s="81"/>
      <c r="IFJ92" s="81"/>
      <c r="IFK92" s="81"/>
      <c r="IFL92" s="81"/>
      <c r="IFM92" s="81"/>
      <c r="IFN92" s="81"/>
      <c r="IFO92" s="81"/>
      <c r="IFP92" s="81"/>
      <c r="IFQ92" s="81"/>
      <c r="IFR92" s="81"/>
      <c r="IFS92" s="81"/>
      <c r="IFT92" s="81"/>
      <c r="IFU92" s="81"/>
      <c r="IFV92" s="81"/>
      <c r="IFW92" s="81"/>
      <c r="IFX92" s="81"/>
      <c r="IFY92" s="81"/>
      <c r="IFZ92" s="81"/>
      <c r="IGA92" s="81"/>
      <c r="IGB92" s="81"/>
      <c r="IGC92" s="81"/>
      <c r="IGD92" s="81"/>
      <c r="IGE92" s="81"/>
      <c r="IGF92" s="81"/>
      <c r="IGG92" s="81"/>
      <c r="IGH92" s="81"/>
      <c r="IGI92" s="81"/>
      <c r="IGJ92" s="81"/>
      <c r="IGK92" s="81"/>
      <c r="IGL92" s="81"/>
      <c r="IGM92" s="81"/>
      <c r="IGN92" s="81"/>
      <c r="IGO92" s="81"/>
      <c r="IGP92" s="81"/>
      <c r="IGQ92" s="81"/>
      <c r="IGR92" s="81"/>
      <c r="IGS92" s="81"/>
      <c r="IGT92" s="81"/>
      <c r="IGU92" s="81"/>
      <c r="IGV92" s="81"/>
      <c r="IGW92" s="81"/>
      <c r="IGX92" s="81"/>
      <c r="IGY92" s="81"/>
      <c r="IGZ92" s="81"/>
      <c r="IHA92" s="81"/>
      <c r="IHB92" s="81"/>
      <c r="IHC92" s="81"/>
      <c r="IHD92" s="81"/>
      <c r="IHE92" s="81"/>
      <c r="IHF92" s="81"/>
      <c r="IHG92" s="81"/>
      <c r="IHH92" s="81"/>
      <c r="IHI92" s="81"/>
      <c r="IHJ92" s="81"/>
      <c r="IHK92" s="81"/>
      <c r="IHL92" s="81"/>
      <c r="IHM92" s="81"/>
      <c r="IHN92" s="81"/>
      <c r="IHO92" s="81"/>
      <c r="IHP92" s="81"/>
      <c r="IHQ92" s="81"/>
      <c r="IHR92" s="81"/>
      <c r="IHS92" s="81"/>
      <c r="IHT92" s="81"/>
      <c r="IHU92" s="81"/>
      <c r="IHV92" s="81"/>
      <c r="IHW92" s="81"/>
      <c r="IHX92" s="81"/>
      <c r="IHY92" s="81"/>
      <c r="IHZ92" s="81"/>
      <c r="IIA92" s="81"/>
      <c r="IIB92" s="81"/>
      <c r="IIC92" s="81"/>
      <c r="IID92" s="81"/>
      <c r="IIE92" s="81"/>
      <c r="IIF92" s="81"/>
      <c r="IIG92" s="81"/>
      <c r="IIH92" s="81"/>
      <c r="III92" s="81"/>
      <c r="IIJ92" s="81"/>
      <c r="IIK92" s="81"/>
      <c r="IIL92" s="81"/>
      <c r="IIM92" s="81"/>
      <c r="IIN92" s="81"/>
      <c r="IIO92" s="81"/>
      <c r="IIP92" s="81"/>
      <c r="IIQ92" s="81"/>
      <c r="IIR92" s="81"/>
      <c r="IIS92" s="81"/>
      <c r="IIT92" s="81"/>
      <c r="IIU92" s="81"/>
      <c r="IIV92" s="81"/>
      <c r="IIW92" s="81"/>
      <c r="IIX92" s="81"/>
      <c r="IIY92" s="81"/>
      <c r="IIZ92" s="81"/>
      <c r="IJA92" s="81"/>
      <c r="IJB92" s="81"/>
      <c r="IJC92" s="81"/>
      <c r="IJD92" s="81"/>
      <c r="IJE92" s="81"/>
      <c r="IJF92" s="81"/>
      <c r="IJG92" s="81"/>
      <c r="IJH92" s="81"/>
      <c r="IJI92" s="81"/>
      <c r="IJJ92" s="81"/>
      <c r="IJK92" s="81"/>
      <c r="IJL92" s="81"/>
      <c r="IJM92" s="81"/>
      <c r="IJN92" s="81"/>
      <c r="IJO92" s="81"/>
      <c r="IJP92" s="81"/>
      <c r="IJQ92" s="81"/>
      <c r="IJR92" s="81"/>
      <c r="IJS92" s="81"/>
      <c r="IJT92" s="81"/>
      <c r="IJU92" s="81"/>
      <c r="IJV92" s="81"/>
      <c r="IJW92" s="81"/>
      <c r="IJX92" s="81"/>
      <c r="IJY92" s="81"/>
      <c r="IJZ92" s="81"/>
      <c r="IKA92" s="81"/>
      <c r="IKB92" s="81"/>
      <c r="IKC92" s="81"/>
      <c r="IKD92" s="81"/>
      <c r="IKE92" s="81"/>
      <c r="IKF92" s="81"/>
      <c r="IKG92" s="81"/>
      <c r="IKH92" s="81"/>
      <c r="IKI92" s="81"/>
      <c r="IKJ92" s="81"/>
      <c r="IKK92" s="81"/>
      <c r="IKL92" s="81"/>
      <c r="IKM92" s="81"/>
      <c r="IKN92" s="81"/>
      <c r="IKO92" s="81"/>
      <c r="IKP92" s="81"/>
      <c r="IKQ92" s="81"/>
      <c r="IKR92" s="81"/>
      <c r="IKS92" s="81"/>
      <c r="IKT92" s="81"/>
      <c r="IKU92" s="81"/>
      <c r="IKV92" s="81"/>
      <c r="IKW92" s="81"/>
      <c r="IKX92" s="81"/>
      <c r="IKY92" s="81"/>
      <c r="IKZ92" s="81"/>
      <c r="ILA92" s="81"/>
      <c r="ILB92" s="81"/>
      <c r="ILC92" s="81"/>
      <c r="ILD92" s="81"/>
      <c r="ILE92" s="81"/>
      <c r="ILF92" s="81"/>
      <c r="ILG92" s="81"/>
      <c r="ILH92" s="81"/>
      <c r="ILI92" s="81"/>
      <c r="ILJ92" s="81"/>
      <c r="ILK92" s="81"/>
      <c r="ILL92" s="81"/>
      <c r="ILM92" s="81"/>
      <c r="ILN92" s="81"/>
      <c r="ILO92" s="81"/>
      <c r="ILP92" s="81"/>
      <c r="ILQ92" s="81"/>
      <c r="ILR92" s="81"/>
      <c r="ILS92" s="81"/>
      <c r="ILT92" s="81"/>
      <c r="ILU92" s="81"/>
      <c r="ILV92" s="81"/>
      <c r="ILW92" s="81"/>
      <c r="ILX92" s="81"/>
      <c r="ILY92" s="81"/>
      <c r="ILZ92" s="81"/>
      <c r="IMA92" s="81"/>
      <c r="IMB92" s="81"/>
      <c r="IMC92" s="81"/>
      <c r="IMD92" s="81"/>
      <c r="IME92" s="81"/>
      <c r="IMF92" s="81"/>
      <c r="IMG92" s="81"/>
      <c r="IMH92" s="81"/>
      <c r="IMI92" s="81"/>
      <c r="IMJ92" s="81"/>
      <c r="IMK92" s="81"/>
      <c r="IML92" s="81"/>
      <c r="IMM92" s="81"/>
      <c r="IMN92" s="81"/>
      <c r="IMO92" s="81"/>
      <c r="IMP92" s="81"/>
      <c r="IMQ92" s="81"/>
      <c r="IMR92" s="81"/>
      <c r="IMS92" s="81"/>
      <c r="IMT92" s="81"/>
      <c r="IMU92" s="81"/>
      <c r="IMV92" s="81"/>
      <c r="IMW92" s="81"/>
      <c r="IMX92" s="81"/>
      <c r="IMY92" s="81"/>
      <c r="IMZ92" s="81"/>
      <c r="INA92" s="81"/>
      <c r="INB92" s="81"/>
      <c r="INC92" s="81"/>
      <c r="IND92" s="81"/>
      <c r="INE92" s="81"/>
      <c r="INF92" s="81"/>
      <c r="ING92" s="81"/>
      <c r="INH92" s="81"/>
      <c r="INI92" s="81"/>
      <c r="INJ92" s="81"/>
      <c r="INK92" s="81"/>
      <c r="INL92" s="81"/>
      <c r="INM92" s="81"/>
      <c r="INN92" s="81"/>
      <c r="INO92" s="81"/>
      <c r="INP92" s="81"/>
      <c r="INQ92" s="81"/>
      <c r="INR92" s="81"/>
      <c r="INS92" s="81"/>
      <c r="INT92" s="81"/>
      <c r="INU92" s="81"/>
      <c r="INV92" s="81"/>
      <c r="INW92" s="81"/>
      <c r="INX92" s="81"/>
      <c r="INY92" s="81"/>
      <c r="INZ92" s="81"/>
      <c r="IOA92" s="81"/>
      <c r="IOB92" s="81"/>
      <c r="IOC92" s="81"/>
      <c r="IOD92" s="81"/>
      <c r="IOE92" s="81"/>
      <c r="IOF92" s="81"/>
      <c r="IOG92" s="81"/>
      <c r="IOH92" s="81"/>
      <c r="IOI92" s="81"/>
      <c r="IOJ92" s="81"/>
      <c r="IOK92" s="81"/>
      <c r="IOL92" s="81"/>
      <c r="IOM92" s="81"/>
      <c r="ION92" s="81"/>
      <c r="IOO92" s="81"/>
      <c r="IOP92" s="81"/>
      <c r="IOQ92" s="81"/>
      <c r="IOR92" s="81"/>
      <c r="IOS92" s="81"/>
      <c r="IOT92" s="81"/>
      <c r="IOU92" s="81"/>
      <c r="IOV92" s="81"/>
      <c r="IOW92" s="81"/>
      <c r="IOX92" s="81"/>
      <c r="IOY92" s="81"/>
      <c r="IOZ92" s="81"/>
      <c r="IPA92" s="81"/>
      <c r="IPB92" s="81"/>
      <c r="IPC92" s="81"/>
      <c r="IPD92" s="81"/>
      <c r="IPE92" s="81"/>
      <c r="IPF92" s="81"/>
      <c r="IPG92" s="81"/>
      <c r="IPH92" s="81"/>
      <c r="IPI92" s="81"/>
      <c r="IPJ92" s="81"/>
      <c r="IPK92" s="81"/>
      <c r="IPL92" s="81"/>
      <c r="IPM92" s="81"/>
      <c r="IPN92" s="81"/>
      <c r="IPO92" s="81"/>
      <c r="IPP92" s="81"/>
      <c r="IPQ92" s="81"/>
      <c r="IPR92" s="81"/>
      <c r="IPS92" s="81"/>
      <c r="IPT92" s="81"/>
      <c r="IPU92" s="81"/>
      <c r="IPV92" s="81"/>
      <c r="IPW92" s="81"/>
      <c r="IPX92" s="81"/>
      <c r="IPY92" s="81"/>
      <c r="IPZ92" s="81"/>
      <c r="IQA92" s="81"/>
      <c r="IQB92" s="81"/>
      <c r="IQC92" s="81"/>
      <c r="IQD92" s="81"/>
      <c r="IQE92" s="81"/>
      <c r="IQF92" s="81"/>
      <c r="IQG92" s="81"/>
      <c r="IQH92" s="81"/>
      <c r="IQI92" s="81"/>
      <c r="IQJ92" s="81"/>
      <c r="IQK92" s="81"/>
      <c r="IQL92" s="81"/>
      <c r="IQM92" s="81"/>
      <c r="IQN92" s="81"/>
      <c r="IQO92" s="81"/>
      <c r="IQP92" s="81"/>
      <c r="IQQ92" s="81"/>
      <c r="IQR92" s="81"/>
      <c r="IQS92" s="81"/>
      <c r="IQT92" s="81"/>
      <c r="IQU92" s="81"/>
      <c r="IQV92" s="81"/>
      <c r="IQW92" s="81"/>
      <c r="IQX92" s="81"/>
      <c r="IQY92" s="81"/>
      <c r="IQZ92" s="81"/>
      <c r="IRA92" s="81"/>
      <c r="IRB92" s="81"/>
      <c r="IRC92" s="81"/>
      <c r="IRD92" s="81"/>
      <c r="IRE92" s="81"/>
      <c r="IRF92" s="81"/>
      <c r="IRG92" s="81"/>
      <c r="IRH92" s="81"/>
      <c r="IRI92" s="81"/>
      <c r="IRJ92" s="81"/>
      <c r="IRK92" s="81"/>
      <c r="IRL92" s="81"/>
      <c r="IRM92" s="81"/>
      <c r="IRN92" s="81"/>
      <c r="IRO92" s="81"/>
      <c r="IRP92" s="81"/>
      <c r="IRQ92" s="81"/>
      <c r="IRR92" s="81"/>
      <c r="IRS92" s="81"/>
      <c r="IRT92" s="81"/>
      <c r="IRU92" s="81"/>
      <c r="IRV92" s="81"/>
      <c r="IRW92" s="81"/>
      <c r="IRX92" s="81"/>
      <c r="IRY92" s="81"/>
      <c r="IRZ92" s="81"/>
      <c r="ISA92" s="81"/>
      <c r="ISB92" s="81"/>
      <c r="ISC92" s="81"/>
      <c r="ISD92" s="81"/>
      <c r="ISE92" s="81"/>
      <c r="ISF92" s="81"/>
      <c r="ISG92" s="81"/>
      <c r="ISH92" s="81"/>
      <c r="ISI92" s="81"/>
      <c r="ISJ92" s="81"/>
      <c r="ISK92" s="81"/>
      <c r="ISL92" s="81"/>
      <c r="ISM92" s="81"/>
      <c r="ISN92" s="81"/>
      <c r="ISO92" s="81"/>
      <c r="ISP92" s="81"/>
      <c r="ISQ92" s="81"/>
      <c r="ISR92" s="81"/>
      <c r="ISS92" s="81"/>
      <c r="IST92" s="81"/>
      <c r="ISU92" s="81"/>
      <c r="ISV92" s="81"/>
      <c r="ISW92" s="81"/>
      <c r="ISX92" s="81"/>
      <c r="ISY92" s="81"/>
      <c r="ISZ92" s="81"/>
      <c r="ITA92" s="81"/>
      <c r="ITB92" s="81"/>
      <c r="ITC92" s="81"/>
      <c r="ITD92" s="81"/>
      <c r="ITE92" s="81"/>
      <c r="ITF92" s="81"/>
      <c r="ITG92" s="81"/>
      <c r="ITH92" s="81"/>
      <c r="ITI92" s="81"/>
      <c r="ITJ92" s="81"/>
      <c r="ITK92" s="81"/>
      <c r="ITL92" s="81"/>
      <c r="ITM92" s="81"/>
      <c r="ITN92" s="81"/>
      <c r="ITO92" s="81"/>
      <c r="ITP92" s="81"/>
      <c r="ITQ92" s="81"/>
      <c r="ITR92" s="81"/>
      <c r="ITS92" s="81"/>
      <c r="ITT92" s="81"/>
      <c r="ITU92" s="81"/>
      <c r="ITV92" s="81"/>
      <c r="ITW92" s="81"/>
      <c r="ITX92" s="81"/>
      <c r="ITY92" s="81"/>
      <c r="ITZ92" s="81"/>
      <c r="IUA92" s="81"/>
      <c r="IUB92" s="81"/>
      <c r="IUC92" s="81"/>
      <c r="IUD92" s="81"/>
      <c r="IUE92" s="81"/>
      <c r="IUF92" s="81"/>
      <c r="IUG92" s="81"/>
      <c r="IUH92" s="81"/>
      <c r="IUI92" s="81"/>
      <c r="IUJ92" s="81"/>
      <c r="IUK92" s="81"/>
      <c r="IUL92" s="81"/>
      <c r="IUM92" s="81"/>
      <c r="IUN92" s="81"/>
      <c r="IUO92" s="81"/>
      <c r="IUP92" s="81"/>
      <c r="IUQ92" s="81"/>
      <c r="IUR92" s="81"/>
      <c r="IUS92" s="81"/>
      <c r="IUT92" s="81"/>
      <c r="IUU92" s="81"/>
      <c r="IUV92" s="81"/>
      <c r="IUW92" s="81"/>
      <c r="IUX92" s="81"/>
      <c r="IUY92" s="81"/>
      <c r="IUZ92" s="81"/>
      <c r="IVA92" s="81"/>
      <c r="IVB92" s="81"/>
      <c r="IVC92" s="81"/>
      <c r="IVD92" s="81"/>
      <c r="IVE92" s="81"/>
      <c r="IVF92" s="81"/>
      <c r="IVG92" s="81"/>
      <c r="IVH92" s="81"/>
      <c r="IVI92" s="81"/>
      <c r="IVJ92" s="81"/>
      <c r="IVK92" s="81"/>
      <c r="IVL92" s="81"/>
      <c r="IVM92" s="81"/>
      <c r="IVN92" s="81"/>
      <c r="IVO92" s="81"/>
      <c r="IVP92" s="81"/>
      <c r="IVQ92" s="81"/>
      <c r="IVR92" s="81"/>
      <c r="IVS92" s="81"/>
      <c r="IVT92" s="81"/>
      <c r="IVU92" s="81"/>
      <c r="IVV92" s="81"/>
      <c r="IVW92" s="81"/>
      <c r="IVX92" s="81"/>
      <c r="IVY92" s="81"/>
      <c r="IVZ92" s="81"/>
      <c r="IWA92" s="81"/>
      <c r="IWB92" s="81"/>
      <c r="IWC92" s="81"/>
      <c r="IWD92" s="81"/>
      <c r="IWE92" s="81"/>
      <c r="IWF92" s="81"/>
      <c r="IWG92" s="81"/>
      <c r="IWH92" s="81"/>
      <c r="IWI92" s="81"/>
      <c r="IWJ92" s="81"/>
      <c r="IWK92" s="81"/>
      <c r="IWL92" s="81"/>
      <c r="IWM92" s="81"/>
      <c r="IWN92" s="81"/>
      <c r="IWO92" s="81"/>
      <c r="IWP92" s="81"/>
      <c r="IWQ92" s="81"/>
      <c r="IWR92" s="81"/>
      <c r="IWS92" s="81"/>
      <c r="IWT92" s="81"/>
      <c r="IWU92" s="81"/>
      <c r="IWV92" s="81"/>
      <c r="IWW92" s="81"/>
      <c r="IWX92" s="81"/>
      <c r="IWY92" s="81"/>
      <c r="IWZ92" s="81"/>
      <c r="IXA92" s="81"/>
      <c r="IXB92" s="81"/>
      <c r="IXC92" s="81"/>
      <c r="IXD92" s="81"/>
      <c r="IXE92" s="81"/>
      <c r="IXF92" s="81"/>
      <c r="IXG92" s="81"/>
      <c r="IXH92" s="81"/>
      <c r="IXI92" s="81"/>
      <c r="IXJ92" s="81"/>
      <c r="IXK92" s="81"/>
      <c r="IXL92" s="81"/>
      <c r="IXM92" s="81"/>
      <c r="IXN92" s="81"/>
      <c r="IXO92" s="81"/>
      <c r="IXP92" s="81"/>
      <c r="IXQ92" s="81"/>
      <c r="IXR92" s="81"/>
      <c r="IXS92" s="81"/>
      <c r="IXT92" s="81"/>
      <c r="IXU92" s="81"/>
      <c r="IXV92" s="81"/>
      <c r="IXW92" s="81"/>
      <c r="IXX92" s="81"/>
      <c r="IXY92" s="81"/>
      <c r="IXZ92" s="81"/>
      <c r="IYA92" s="81"/>
      <c r="IYB92" s="81"/>
      <c r="IYC92" s="81"/>
      <c r="IYD92" s="81"/>
      <c r="IYE92" s="81"/>
      <c r="IYF92" s="81"/>
      <c r="IYG92" s="81"/>
      <c r="IYH92" s="81"/>
      <c r="IYI92" s="81"/>
      <c r="IYJ92" s="81"/>
      <c r="IYK92" s="81"/>
      <c r="IYL92" s="81"/>
      <c r="IYM92" s="81"/>
      <c r="IYN92" s="81"/>
      <c r="IYO92" s="81"/>
      <c r="IYP92" s="81"/>
      <c r="IYQ92" s="81"/>
      <c r="IYR92" s="81"/>
      <c r="IYS92" s="81"/>
      <c r="IYT92" s="81"/>
      <c r="IYU92" s="81"/>
      <c r="IYV92" s="81"/>
      <c r="IYW92" s="81"/>
      <c r="IYX92" s="81"/>
      <c r="IYY92" s="81"/>
      <c r="IYZ92" s="81"/>
      <c r="IZA92" s="81"/>
      <c r="IZB92" s="81"/>
      <c r="IZC92" s="81"/>
      <c r="IZD92" s="81"/>
      <c r="IZE92" s="81"/>
      <c r="IZF92" s="81"/>
      <c r="IZG92" s="81"/>
      <c r="IZH92" s="81"/>
      <c r="IZI92" s="81"/>
      <c r="IZJ92" s="81"/>
      <c r="IZK92" s="81"/>
      <c r="IZL92" s="81"/>
      <c r="IZM92" s="81"/>
      <c r="IZN92" s="81"/>
      <c r="IZO92" s="81"/>
      <c r="IZP92" s="81"/>
      <c r="IZQ92" s="81"/>
      <c r="IZR92" s="81"/>
      <c r="IZS92" s="81"/>
      <c r="IZT92" s="81"/>
      <c r="IZU92" s="81"/>
      <c r="IZV92" s="81"/>
      <c r="IZW92" s="81"/>
      <c r="IZX92" s="81"/>
      <c r="IZY92" s="81"/>
      <c r="IZZ92" s="81"/>
      <c r="JAA92" s="81"/>
      <c r="JAB92" s="81"/>
      <c r="JAC92" s="81"/>
      <c r="JAD92" s="81"/>
      <c r="JAE92" s="81"/>
      <c r="JAF92" s="81"/>
      <c r="JAG92" s="81"/>
      <c r="JAH92" s="81"/>
      <c r="JAI92" s="81"/>
      <c r="JAJ92" s="81"/>
      <c r="JAK92" s="81"/>
      <c r="JAL92" s="81"/>
      <c r="JAM92" s="81"/>
      <c r="JAN92" s="81"/>
      <c r="JAO92" s="81"/>
      <c r="JAP92" s="81"/>
      <c r="JAQ92" s="81"/>
      <c r="JAR92" s="81"/>
      <c r="JAS92" s="81"/>
      <c r="JAT92" s="81"/>
      <c r="JAU92" s="81"/>
      <c r="JAV92" s="81"/>
      <c r="JAW92" s="81"/>
      <c r="JAX92" s="81"/>
      <c r="JAY92" s="81"/>
      <c r="JAZ92" s="81"/>
      <c r="JBA92" s="81"/>
      <c r="JBB92" s="81"/>
      <c r="JBC92" s="81"/>
      <c r="JBD92" s="81"/>
      <c r="JBE92" s="81"/>
      <c r="JBF92" s="81"/>
      <c r="JBG92" s="81"/>
      <c r="JBH92" s="81"/>
      <c r="JBI92" s="81"/>
      <c r="JBJ92" s="81"/>
      <c r="JBK92" s="81"/>
      <c r="JBL92" s="81"/>
      <c r="JBM92" s="81"/>
      <c r="JBN92" s="81"/>
      <c r="JBO92" s="81"/>
      <c r="JBP92" s="81"/>
      <c r="JBQ92" s="81"/>
      <c r="JBR92" s="81"/>
      <c r="JBS92" s="81"/>
      <c r="JBT92" s="81"/>
      <c r="JBU92" s="81"/>
      <c r="JBV92" s="81"/>
      <c r="JBW92" s="81"/>
      <c r="JBX92" s="81"/>
      <c r="JBY92" s="81"/>
      <c r="JBZ92" s="81"/>
      <c r="JCA92" s="81"/>
      <c r="JCB92" s="81"/>
      <c r="JCC92" s="81"/>
      <c r="JCD92" s="81"/>
      <c r="JCE92" s="81"/>
      <c r="JCF92" s="81"/>
      <c r="JCG92" s="81"/>
      <c r="JCH92" s="81"/>
      <c r="JCI92" s="81"/>
      <c r="JCJ92" s="81"/>
      <c r="JCK92" s="81"/>
      <c r="JCL92" s="81"/>
      <c r="JCM92" s="81"/>
      <c r="JCN92" s="81"/>
      <c r="JCO92" s="81"/>
      <c r="JCP92" s="81"/>
      <c r="JCQ92" s="81"/>
      <c r="JCR92" s="81"/>
      <c r="JCS92" s="81"/>
      <c r="JCT92" s="81"/>
      <c r="JCU92" s="81"/>
      <c r="JCV92" s="81"/>
      <c r="JCW92" s="81"/>
      <c r="JCX92" s="81"/>
      <c r="JCY92" s="81"/>
      <c r="JCZ92" s="81"/>
      <c r="JDA92" s="81"/>
      <c r="JDB92" s="81"/>
      <c r="JDC92" s="81"/>
      <c r="JDD92" s="81"/>
      <c r="JDE92" s="81"/>
      <c r="JDF92" s="81"/>
      <c r="JDG92" s="81"/>
      <c r="JDH92" s="81"/>
      <c r="JDI92" s="81"/>
      <c r="JDJ92" s="81"/>
      <c r="JDK92" s="81"/>
      <c r="JDL92" s="81"/>
      <c r="JDM92" s="81"/>
      <c r="JDN92" s="81"/>
      <c r="JDO92" s="81"/>
      <c r="JDP92" s="81"/>
      <c r="JDQ92" s="81"/>
      <c r="JDR92" s="81"/>
      <c r="JDS92" s="81"/>
      <c r="JDT92" s="81"/>
      <c r="JDU92" s="81"/>
      <c r="JDV92" s="81"/>
      <c r="JDW92" s="81"/>
      <c r="JDX92" s="81"/>
      <c r="JDY92" s="81"/>
      <c r="JDZ92" s="81"/>
      <c r="JEA92" s="81"/>
      <c r="JEB92" s="81"/>
      <c r="JEC92" s="81"/>
      <c r="JED92" s="81"/>
      <c r="JEE92" s="81"/>
      <c r="JEF92" s="81"/>
      <c r="JEG92" s="81"/>
      <c r="JEH92" s="81"/>
      <c r="JEI92" s="81"/>
      <c r="JEJ92" s="81"/>
      <c r="JEK92" s="81"/>
      <c r="JEL92" s="81"/>
      <c r="JEM92" s="81"/>
      <c r="JEN92" s="81"/>
      <c r="JEO92" s="81"/>
      <c r="JEP92" s="81"/>
      <c r="JEQ92" s="81"/>
      <c r="JER92" s="81"/>
      <c r="JES92" s="81"/>
      <c r="JET92" s="81"/>
      <c r="JEU92" s="81"/>
      <c r="JEV92" s="81"/>
      <c r="JEW92" s="81"/>
      <c r="JEX92" s="81"/>
      <c r="JEY92" s="81"/>
      <c r="JEZ92" s="81"/>
      <c r="JFA92" s="81"/>
      <c r="JFB92" s="81"/>
      <c r="JFC92" s="81"/>
      <c r="JFD92" s="81"/>
      <c r="JFE92" s="81"/>
      <c r="JFF92" s="81"/>
      <c r="JFG92" s="81"/>
      <c r="JFH92" s="81"/>
      <c r="JFI92" s="81"/>
      <c r="JFJ92" s="81"/>
      <c r="JFK92" s="81"/>
      <c r="JFL92" s="81"/>
      <c r="JFM92" s="81"/>
      <c r="JFN92" s="81"/>
      <c r="JFO92" s="81"/>
      <c r="JFP92" s="81"/>
      <c r="JFQ92" s="81"/>
      <c r="JFR92" s="81"/>
      <c r="JFS92" s="81"/>
      <c r="JFT92" s="81"/>
      <c r="JFU92" s="81"/>
      <c r="JFV92" s="81"/>
      <c r="JFW92" s="81"/>
      <c r="JFX92" s="81"/>
      <c r="JFY92" s="81"/>
      <c r="JFZ92" s="81"/>
      <c r="JGA92" s="81"/>
      <c r="JGB92" s="81"/>
      <c r="JGC92" s="81"/>
      <c r="JGD92" s="81"/>
      <c r="JGE92" s="81"/>
      <c r="JGF92" s="81"/>
      <c r="JGG92" s="81"/>
      <c r="JGH92" s="81"/>
      <c r="JGI92" s="81"/>
      <c r="JGJ92" s="81"/>
      <c r="JGK92" s="81"/>
      <c r="JGL92" s="81"/>
      <c r="JGM92" s="81"/>
      <c r="JGN92" s="81"/>
      <c r="JGO92" s="81"/>
      <c r="JGP92" s="81"/>
      <c r="JGQ92" s="81"/>
      <c r="JGR92" s="81"/>
      <c r="JGS92" s="81"/>
      <c r="JGT92" s="81"/>
      <c r="JGU92" s="81"/>
      <c r="JGV92" s="81"/>
      <c r="JGW92" s="81"/>
      <c r="JGX92" s="81"/>
      <c r="JGY92" s="81"/>
      <c r="JGZ92" s="81"/>
      <c r="JHA92" s="81"/>
      <c r="JHB92" s="81"/>
      <c r="JHC92" s="81"/>
      <c r="JHD92" s="81"/>
      <c r="JHE92" s="81"/>
      <c r="JHF92" s="81"/>
      <c r="JHG92" s="81"/>
      <c r="JHH92" s="81"/>
      <c r="JHI92" s="81"/>
      <c r="JHJ92" s="81"/>
      <c r="JHK92" s="81"/>
      <c r="JHL92" s="81"/>
      <c r="JHM92" s="81"/>
      <c r="JHN92" s="81"/>
      <c r="JHO92" s="81"/>
      <c r="JHP92" s="81"/>
      <c r="JHQ92" s="81"/>
      <c r="JHR92" s="81"/>
      <c r="JHS92" s="81"/>
      <c r="JHT92" s="81"/>
      <c r="JHU92" s="81"/>
      <c r="JHV92" s="81"/>
      <c r="JHW92" s="81"/>
      <c r="JHX92" s="81"/>
      <c r="JHY92" s="81"/>
      <c r="JHZ92" s="81"/>
      <c r="JIA92" s="81"/>
      <c r="JIB92" s="81"/>
      <c r="JIC92" s="81"/>
      <c r="JID92" s="81"/>
      <c r="JIE92" s="81"/>
      <c r="JIF92" s="81"/>
      <c r="JIG92" s="81"/>
      <c r="JIH92" s="81"/>
      <c r="JII92" s="81"/>
      <c r="JIJ92" s="81"/>
      <c r="JIK92" s="81"/>
      <c r="JIL92" s="81"/>
      <c r="JIM92" s="81"/>
      <c r="JIN92" s="81"/>
      <c r="JIO92" s="81"/>
      <c r="JIP92" s="81"/>
      <c r="JIQ92" s="81"/>
      <c r="JIR92" s="81"/>
      <c r="JIS92" s="81"/>
      <c r="JIT92" s="81"/>
      <c r="JIU92" s="81"/>
      <c r="JIV92" s="81"/>
      <c r="JIW92" s="81"/>
      <c r="JIX92" s="81"/>
      <c r="JIY92" s="81"/>
      <c r="JIZ92" s="81"/>
      <c r="JJA92" s="81"/>
      <c r="JJB92" s="81"/>
      <c r="JJC92" s="81"/>
      <c r="JJD92" s="81"/>
      <c r="JJE92" s="81"/>
      <c r="JJF92" s="81"/>
      <c r="JJG92" s="81"/>
      <c r="JJH92" s="81"/>
      <c r="JJI92" s="81"/>
      <c r="JJJ92" s="81"/>
      <c r="JJK92" s="81"/>
      <c r="JJL92" s="81"/>
      <c r="JJM92" s="81"/>
      <c r="JJN92" s="81"/>
      <c r="JJO92" s="81"/>
      <c r="JJP92" s="81"/>
      <c r="JJQ92" s="81"/>
      <c r="JJR92" s="81"/>
      <c r="JJS92" s="81"/>
      <c r="JJT92" s="81"/>
      <c r="JJU92" s="81"/>
      <c r="JJV92" s="81"/>
      <c r="JJW92" s="81"/>
      <c r="JJX92" s="81"/>
      <c r="JJY92" s="81"/>
      <c r="JJZ92" s="81"/>
      <c r="JKA92" s="81"/>
      <c r="JKB92" s="81"/>
      <c r="JKC92" s="81"/>
      <c r="JKD92" s="81"/>
      <c r="JKE92" s="81"/>
      <c r="JKF92" s="81"/>
      <c r="JKG92" s="81"/>
      <c r="JKH92" s="81"/>
      <c r="JKI92" s="81"/>
      <c r="JKJ92" s="81"/>
      <c r="JKK92" s="81"/>
      <c r="JKL92" s="81"/>
      <c r="JKM92" s="81"/>
      <c r="JKN92" s="81"/>
      <c r="JKO92" s="81"/>
      <c r="JKP92" s="81"/>
      <c r="JKQ92" s="81"/>
      <c r="JKR92" s="81"/>
      <c r="JKS92" s="81"/>
      <c r="JKT92" s="81"/>
      <c r="JKU92" s="81"/>
      <c r="JKV92" s="81"/>
      <c r="JKW92" s="81"/>
      <c r="JKX92" s="81"/>
      <c r="JKY92" s="81"/>
      <c r="JKZ92" s="81"/>
      <c r="JLA92" s="81"/>
      <c r="JLB92" s="81"/>
      <c r="JLC92" s="81"/>
      <c r="JLD92" s="81"/>
      <c r="JLE92" s="81"/>
      <c r="JLF92" s="81"/>
      <c r="JLG92" s="81"/>
      <c r="JLH92" s="81"/>
      <c r="JLI92" s="81"/>
      <c r="JLJ92" s="81"/>
      <c r="JLK92" s="81"/>
      <c r="JLL92" s="81"/>
      <c r="JLM92" s="81"/>
      <c r="JLN92" s="81"/>
      <c r="JLO92" s="81"/>
      <c r="JLP92" s="81"/>
      <c r="JLQ92" s="81"/>
      <c r="JLR92" s="81"/>
      <c r="JLS92" s="81"/>
      <c r="JLT92" s="81"/>
      <c r="JLU92" s="81"/>
      <c r="JLV92" s="81"/>
      <c r="JLW92" s="81"/>
      <c r="JLX92" s="81"/>
      <c r="JLY92" s="81"/>
      <c r="JLZ92" s="81"/>
      <c r="JMA92" s="81"/>
      <c r="JMB92" s="81"/>
      <c r="JMC92" s="81"/>
      <c r="JMD92" s="81"/>
      <c r="JME92" s="81"/>
      <c r="JMF92" s="81"/>
      <c r="JMG92" s="81"/>
      <c r="JMH92" s="81"/>
      <c r="JMI92" s="81"/>
      <c r="JMJ92" s="81"/>
      <c r="JMK92" s="81"/>
      <c r="JML92" s="81"/>
      <c r="JMM92" s="81"/>
      <c r="JMN92" s="81"/>
      <c r="JMO92" s="81"/>
      <c r="JMP92" s="81"/>
      <c r="JMQ92" s="81"/>
      <c r="JMR92" s="81"/>
      <c r="JMS92" s="81"/>
      <c r="JMT92" s="81"/>
      <c r="JMU92" s="81"/>
      <c r="JMV92" s="81"/>
      <c r="JMW92" s="81"/>
      <c r="JMX92" s="81"/>
      <c r="JMY92" s="81"/>
      <c r="JMZ92" s="81"/>
      <c r="JNA92" s="81"/>
      <c r="JNB92" s="81"/>
      <c r="JNC92" s="81"/>
      <c r="JND92" s="81"/>
      <c r="JNE92" s="81"/>
      <c r="JNF92" s="81"/>
      <c r="JNG92" s="81"/>
      <c r="JNH92" s="81"/>
      <c r="JNI92" s="81"/>
      <c r="JNJ92" s="81"/>
      <c r="JNK92" s="81"/>
      <c r="JNL92" s="81"/>
      <c r="JNM92" s="81"/>
      <c r="JNN92" s="81"/>
      <c r="JNO92" s="81"/>
      <c r="JNP92" s="81"/>
      <c r="JNQ92" s="81"/>
      <c r="JNR92" s="81"/>
      <c r="JNS92" s="81"/>
      <c r="JNT92" s="81"/>
      <c r="JNU92" s="81"/>
      <c r="JNV92" s="81"/>
      <c r="JNW92" s="81"/>
      <c r="JNX92" s="81"/>
      <c r="JNY92" s="81"/>
      <c r="JNZ92" s="81"/>
      <c r="JOA92" s="81"/>
      <c r="JOB92" s="81"/>
      <c r="JOC92" s="81"/>
      <c r="JOD92" s="81"/>
      <c r="JOE92" s="81"/>
      <c r="JOF92" s="81"/>
      <c r="JOG92" s="81"/>
      <c r="JOH92" s="81"/>
      <c r="JOI92" s="81"/>
      <c r="JOJ92" s="81"/>
      <c r="JOK92" s="81"/>
      <c r="JOL92" s="81"/>
      <c r="JOM92" s="81"/>
      <c r="JON92" s="81"/>
      <c r="JOO92" s="81"/>
      <c r="JOP92" s="81"/>
      <c r="JOQ92" s="81"/>
      <c r="JOR92" s="81"/>
      <c r="JOS92" s="81"/>
      <c r="JOT92" s="81"/>
      <c r="JOU92" s="81"/>
      <c r="JOV92" s="81"/>
      <c r="JOW92" s="81"/>
      <c r="JOX92" s="81"/>
      <c r="JOY92" s="81"/>
      <c r="JOZ92" s="81"/>
      <c r="JPA92" s="81"/>
      <c r="JPB92" s="81"/>
      <c r="JPC92" s="81"/>
      <c r="JPD92" s="81"/>
      <c r="JPE92" s="81"/>
      <c r="JPF92" s="81"/>
      <c r="JPG92" s="81"/>
      <c r="JPH92" s="81"/>
      <c r="JPI92" s="81"/>
      <c r="JPJ92" s="81"/>
      <c r="JPK92" s="81"/>
      <c r="JPL92" s="81"/>
      <c r="JPM92" s="81"/>
      <c r="JPN92" s="81"/>
      <c r="JPO92" s="81"/>
      <c r="JPP92" s="81"/>
      <c r="JPQ92" s="81"/>
      <c r="JPR92" s="81"/>
      <c r="JPS92" s="81"/>
      <c r="JPT92" s="81"/>
      <c r="JPU92" s="81"/>
      <c r="JPV92" s="81"/>
      <c r="JPW92" s="81"/>
      <c r="JPX92" s="81"/>
      <c r="JPY92" s="81"/>
      <c r="JPZ92" s="81"/>
      <c r="JQA92" s="81"/>
      <c r="JQB92" s="81"/>
      <c r="JQC92" s="81"/>
      <c r="JQD92" s="81"/>
      <c r="JQE92" s="81"/>
      <c r="JQF92" s="81"/>
      <c r="JQG92" s="81"/>
      <c r="JQH92" s="81"/>
      <c r="JQI92" s="81"/>
      <c r="JQJ92" s="81"/>
      <c r="JQK92" s="81"/>
      <c r="JQL92" s="81"/>
      <c r="JQM92" s="81"/>
      <c r="JQN92" s="81"/>
      <c r="JQO92" s="81"/>
      <c r="JQP92" s="81"/>
      <c r="JQQ92" s="81"/>
      <c r="JQR92" s="81"/>
      <c r="JQS92" s="81"/>
      <c r="JQT92" s="81"/>
      <c r="JQU92" s="81"/>
      <c r="JQV92" s="81"/>
      <c r="JQW92" s="81"/>
      <c r="JQX92" s="81"/>
      <c r="JQY92" s="81"/>
      <c r="JQZ92" s="81"/>
      <c r="JRA92" s="81"/>
      <c r="JRB92" s="81"/>
      <c r="JRC92" s="81"/>
      <c r="JRD92" s="81"/>
      <c r="JRE92" s="81"/>
      <c r="JRF92" s="81"/>
      <c r="JRG92" s="81"/>
      <c r="JRH92" s="81"/>
      <c r="JRI92" s="81"/>
      <c r="JRJ92" s="81"/>
      <c r="JRK92" s="81"/>
      <c r="JRL92" s="81"/>
      <c r="JRM92" s="81"/>
      <c r="JRN92" s="81"/>
      <c r="JRO92" s="81"/>
      <c r="JRP92" s="81"/>
      <c r="JRQ92" s="81"/>
      <c r="JRR92" s="81"/>
      <c r="JRS92" s="81"/>
      <c r="JRT92" s="81"/>
      <c r="JRU92" s="81"/>
      <c r="JRV92" s="81"/>
      <c r="JRW92" s="81"/>
      <c r="JRX92" s="81"/>
      <c r="JRY92" s="81"/>
      <c r="JRZ92" s="81"/>
      <c r="JSA92" s="81"/>
      <c r="JSB92" s="81"/>
      <c r="JSC92" s="81"/>
      <c r="JSD92" s="81"/>
      <c r="JSE92" s="81"/>
      <c r="JSF92" s="81"/>
      <c r="JSG92" s="81"/>
      <c r="JSH92" s="81"/>
      <c r="JSI92" s="81"/>
      <c r="JSJ92" s="81"/>
      <c r="JSK92" s="81"/>
      <c r="JSL92" s="81"/>
      <c r="JSM92" s="81"/>
      <c r="JSN92" s="81"/>
      <c r="JSO92" s="81"/>
      <c r="JSP92" s="81"/>
      <c r="JSQ92" s="81"/>
      <c r="JSR92" s="81"/>
      <c r="JSS92" s="81"/>
      <c r="JST92" s="81"/>
      <c r="JSU92" s="81"/>
      <c r="JSV92" s="81"/>
      <c r="JSW92" s="81"/>
      <c r="JSX92" s="81"/>
      <c r="JSY92" s="81"/>
      <c r="JSZ92" s="81"/>
      <c r="JTA92" s="81"/>
      <c r="JTB92" s="81"/>
      <c r="JTC92" s="81"/>
      <c r="JTD92" s="81"/>
      <c r="JTE92" s="81"/>
      <c r="JTF92" s="81"/>
      <c r="JTG92" s="81"/>
      <c r="JTH92" s="81"/>
      <c r="JTI92" s="81"/>
      <c r="JTJ92" s="81"/>
      <c r="JTK92" s="81"/>
      <c r="JTL92" s="81"/>
      <c r="JTM92" s="81"/>
      <c r="JTN92" s="81"/>
      <c r="JTO92" s="81"/>
      <c r="JTP92" s="81"/>
      <c r="JTQ92" s="81"/>
      <c r="JTR92" s="81"/>
      <c r="JTS92" s="81"/>
      <c r="JTT92" s="81"/>
      <c r="JTU92" s="81"/>
      <c r="JTV92" s="81"/>
      <c r="JTW92" s="81"/>
      <c r="JTX92" s="81"/>
      <c r="JTY92" s="81"/>
      <c r="JTZ92" s="81"/>
      <c r="JUA92" s="81"/>
      <c r="JUB92" s="81"/>
      <c r="JUC92" s="81"/>
      <c r="JUD92" s="81"/>
      <c r="JUE92" s="81"/>
      <c r="JUF92" s="81"/>
      <c r="JUG92" s="81"/>
      <c r="JUH92" s="81"/>
      <c r="JUI92" s="81"/>
      <c r="JUJ92" s="81"/>
      <c r="JUK92" s="81"/>
      <c r="JUL92" s="81"/>
      <c r="JUM92" s="81"/>
      <c r="JUN92" s="81"/>
      <c r="JUO92" s="81"/>
      <c r="JUP92" s="81"/>
      <c r="JUQ92" s="81"/>
      <c r="JUR92" s="81"/>
      <c r="JUS92" s="81"/>
      <c r="JUT92" s="81"/>
      <c r="JUU92" s="81"/>
      <c r="JUV92" s="81"/>
      <c r="JUW92" s="81"/>
      <c r="JUX92" s="81"/>
      <c r="JUY92" s="81"/>
      <c r="JUZ92" s="81"/>
      <c r="JVA92" s="81"/>
      <c r="JVB92" s="81"/>
      <c r="JVC92" s="81"/>
      <c r="JVD92" s="81"/>
      <c r="JVE92" s="81"/>
      <c r="JVF92" s="81"/>
      <c r="JVG92" s="81"/>
      <c r="JVH92" s="81"/>
      <c r="JVI92" s="81"/>
      <c r="JVJ92" s="81"/>
      <c r="JVK92" s="81"/>
      <c r="JVL92" s="81"/>
      <c r="JVM92" s="81"/>
      <c r="JVN92" s="81"/>
      <c r="JVO92" s="81"/>
      <c r="JVP92" s="81"/>
      <c r="JVQ92" s="81"/>
      <c r="JVR92" s="81"/>
      <c r="JVS92" s="81"/>
      <c r="JVT92" s="81"/>
      <c r="JVU92" s="81"/>
      <c r="JVV92" s="81"/>
      <c r="JVW92" s="81"/>
      <c r="JVX92" s="81"/>
      <c r="JVY92" s="81"/>
      <c r="JVZ92" s="81"/>
      <c r="JWA92" s="81"/>
      <c r="JWB92" s="81"/>
      <c r="JWC92" s="81"/>
      <c r="JWD92" s="81"/>
      <c r="JWE92" s="81"/>
      <c r="JWF92" s="81"/>
      <c r="JWG92" s="81"/>
      <c r="JWH92" s="81"/>
      <c r="JWI92" s="81"/>
      <c r="JWJ92" s="81"/>
      <c r="JWK92" s="81"/>
      <c r="JWL92" s="81"/>
      <c r="JWM92" s="81"/>
      <c r="JWN92" s="81"/>
      <c r="JWO92" s="81"/>
      <c r="JWP92" s="81"/>
      <c r="JWQ92" s="81"/>
      <c r="JWR92" s="81"/>
      <c r="JWS92" s="81"/>
      <c r="JWT92" s="81"/>
      <c r="JWU92" s="81"/>
      <c r="JWV92" s="81"/>
      <c r="JWW92" s="81"/>
      <c r="JWX92" s="81"/>
      <c r="JWY92" s="81"/>
      <c r="JWZ92" s="81"/>
      <c r="JXA92" s="81"/>
      <c r="JXB92" s="81"/>
      <c r="JXC92" s="81"/>
      <c r="JXD92" s="81"/>
      <c r="JXE92" s="81"/>
      <c r="JXF92" s="81"/>
      <c r="JXG92" s="81"/>
      <c r="JXH92" s="81"/>
      <c r="JXI92" s="81"/>
      <c r="JXJ92" s="81"/>
      <c r="JXK92" s="81"/>
      <c r="JXL92" s="81"/>
      <c r="JXM92" s="81"/>
      <c r="JXN92" s="81"/>
      <c r="JXO92" s="81"/>
      <c r="JXP92" s="81"/>
      <c r="JXQ92" s="81"/>
      <c r="JXR92" s="81"/>
      <c r="JXS92" s="81"/>
      <c r="JXT92" s="81"/>
      <c r="JXU92" s="81"/>
      <c r="JXV92" s="81"/>
      <c r="JXW92" s="81"/>
      <c r="JXX92" s="81"/>
      <c r="JXY92" s="81"/>
      <c r="JXZ92" s="81"/>
      <c r="JYA92" s="81"/>
      <c r="JYB92" s="81"/>
      <c r="JYC92" s="81"/>
      <c r="JYD92" s="81"/>
      <c r="JYE92" s="81"/>
      <c r="JYF92" s="81"/>
      <c r="JYG92" s="81"/>
      <c r="JYH92" s="81"/>
      <c r="JYI92" s="81"/>
      <c r="JYJ92" s="81"/>
      <c r="JYK92" s="81"/>
      <c r="JYL92" s="81"/>
      <c r="JYM92" s="81"/>
      <c r="JYN92" s="81"/>
      <c r="JYO92" s="81"/>
      <c r="JYP92" s="81"/>
      <c r="JYQ92" s="81"/>
      <c r="JYR92" s="81"/>
      <c r="JYS92" s="81"/>
      <c r="JYT92" s="81"/>
      <c r="JYU92" s="81"/>
      <c r="JYV92" s="81"/>
      <c r="JYW92" s="81"/>
      <c r="JYX92" s="81"/>
      <c r="JYY92" s="81"/>
      <c r="JYZ92" s="81"/>
      <c r="JZA92" s="81"/>
      <c r="JZB92" s="81"/>
      <c r="JZC92" s="81"/>
      <c r="JZD92" s="81"/>
      <c r="JZE92" s="81"/>
      <c r="JZF92" s="81"/>
      <c r="JZG92" s="81"/>
      <c r="JZH92" s="81"/>
      <c r="JZI92" s="81"/>
      <c r="JZJ92" s="81"/>
      <c r="JZK92" s="81"/>
      <c r="JZL92" s="81"/>
      <c r="JZM92" s="81"/>
      <c r="JZN92" s="81"/>
      <c r="JZO92" s="81"/>
      <c r="JZP92" s="81"/>
      <c r="JZQ92" s="81"/>
      <c r="JZR92" s="81"/>
      <c r="JZS92" s="81"/>
      <c r="JZT92" s="81"/>
      <c r="JZU92" s="81"/>
      <c r="JZV92" s="81"/>
      <c r="JZW92" s="81"/>
      <c r="JZX92" s="81"/>
      <c r="JZY92" s="81"/>
      <c r="JZZ92" s="81"/>
      <c r="KAA92" s="81"/>
      <c r="KAB92" s="81"/>
      <c r="KAC92" s="81"/>
      <c r="KAD92" s="81"/>
      <c r="KAE92" s="81"/>
      <c r="KAF92" s="81"/>
      <c r="KAG92" s="81"/>
      <c r="KAH92" s="81"/>
      <c r="KAI92" s="81"/>
      <c r="KAJ92" s="81"/>
      <c r="KAK92" s="81"/>
      <c r="KAL92" s="81"/>
      <c r="KAM92" s="81"/>
      <c r="KAN92" s="81"/>
      <c r="KAO92" s="81"/>
      <c r="KAP92" s="81"/>
      <c r="KAQ92" s="81"/>
      <c r="KAR92" s="81"/>
      <c r="KAS92" s="81"/>
      <c r="KAT92" s="81"/>
      <c r="KAU92" s="81"/>
      <c r="KAV92" s="81"/>
      <c r="KAW92" s="81"/>
      <c r="KAX92" s="81"/>
      <c r="KAY92" s="81"/>
      <c r="KAZ92" s="81"/>
      <c r="KBA92" s="81"/>
      <c r="KBB92" s="81"/>
      <c r="KBC92" s="81"/>
      <c r="KBD92" s="81"/>
      <c r="KBE92" s="81"/>
      <c r="KBF92" s="81"/>
      <c r="KBG92" s="81"/>
      <c r="KBH92" s="81"/>
      <c r="KBI92" s="81"/>
      <c r="KBJ92" s="81"/>
      <c r="KBK92" s="81"/>
      <c r="KBL92" s="81"/>
      <c r="KBM92" s="81"/>
      <c r="KBN92" s="81"/>
      <c r="KBO92" s="81"/>
      <c r="KBP92" s="81"/>
      <c r="KBQ92" s="81"/>
      <c r="KBR92" s="81"/>
      <c r="KBS92" s="81"/>
      <c r="KBT92" s="81"/>
      <c r="KBU92" s="81"/>
      <c r="KBV92" s="81"/>
      <c r="KBW92" s="81"/>
      <c r="KBX92" s="81"/>
      <c r="KBY92" s="81"/>
      <c r="KBZ92" s="81"/>
      <c r="KCA92" s="81"/>
      <c r="KCB92" s="81"/>
      <c r="KCC92" s="81"/>
      <c r="KCD92" s="81"/>
      <c r="KCE92" s="81"/>
      <c r="KCF92" s="81"/>
      <c r="KCG92" s="81"/>
      <c r="KCH92" s="81"/>
      <c r="KCI92" s="81"/>
      <c r="KCJ92" s="81"/>
      <c r="KCK92" s="81"/>
      <c r="KCL92" s="81"/>
      <c r="KCM92" s="81"/>
      <c r="KCN92" s="81"/>
      <c r="KCO92" s="81"/>
      <c r="KCP92" s="81"/>
      <c r="KCQ92" s="81"/>
      <c r="KCR92" s="81"/>
      <c r="KCS92" s="81"/>
      <c r="KCT92" s="81"/>
      <c r="KCU92" s="81"/>
      <c r="KCV92" s="81"/>
      <c r="KCW92" s="81"/>
      <c r="KCX92" s="81"/>
      <c r="KCY92" s="81"/>
      <c r="KCZ92" s="81"/>
      <c r="KDA92" s="81"/>
      <c r="KDB92" s="81"/>
      <c r="KDC92" s="81"/>
      <c r="KDD92" s="81"/>
      <c r="KDE92" s="81"/>
      <c r="KDF92" s="81"/>
      <c r="KDG92" s="81"/>
      <c r="KDH92" s="81"/>
      <c r="KDI92" s="81"/>
      <c r="KDJ92" s="81"/>
      <c r="KDK92" s="81"/>
      <c r="KDL92" s="81"/>
      <c r="KDM92" s="81"/>
      <c r="KDN92" s="81"/>
      <c r="KDO92" s="81"/>
      <c r="KDP92" s="81"/>
      <c r="KDQ92" s="81"/>
      <c r="KDR92" s="81"/>
      <c r="KDS92" s="81"/>
      <c r="KDT92" s="81"/>
      <c r="KDU92" s="81"/>
      <c r="KDV92" s="81"/>
      <c r="KDW92" s="81"/>
      <c r="KDX92" s="81"/>
      <c r="KDY92" s="81"/>
      <c r="KDZ92" s="81"/>
      <c r="KEA92" s="81"/>
      <c r="KEB92" s="81"/>
      <c r="KEC92" s="81"/>
      <c r="KED92" s="81"/>
      <c r="KEE92" s="81"/>
      <c r="KEF92" s="81"/>
      <c r="KEG92" s="81"/>
      <c r="KEH92" s="81"/>
      <c r="KEI92" s="81"/>
      <c r="KEJ92" s="81"/>
      <c r="KEK92" s="81"/>
      <c r="KEL92" s="81"/>
      <c r="KEM92" s="81"/>
      <c r="KEN92" s="81"/>
      <c r="KEO92" s="81"/>
      <c r="KEP92" s="81"/>
      <c r="KEQ92" s="81"/>
      <c r="KER92" s="81"/>
      <c r="KES92" s="81"/>
      <c r="KET92" s="81"/>
      <c r="KEU92" s="81"/>
      <c r="KEV92" s="81"/>
      <c r="KEW92" s="81"/>
      <c r="KEX92" s="81"/>
      <c r="KEY92" s="81"/>
      <c r="KEZ92" s="81"/>
      <c r="KFA92" s="81"/>
      <c r="KFB92" s="81"/>
      <c r="KFC92" s="81"/>
      <c r="KFD92" s="81"/>
      <c r="KFE92" s="81"/>
      <c r="KFF92" s="81"/>
      <c r="KFG92" s="81"/>
      <c r="KFH92" s="81"/>
      <c r="KFI92" s="81"/>
      <c r="KFJ92" s="81"/>
      <c r="KFK92" s="81"/>
      <c r="KFL92" s="81"/>
      <c r="KFM92" s="81"/>
      <c r="KFN92" s="81"/>
      <c r="KFO92" s="81"/>
      <c r="KFP92" s="81"/>
      <c r="KFQ92" s="81"/>
      <c r="KFR92" s="81"/>
      <c r="KFS92" s="81"/>
      <c r="KFT92" s="81"/>
      <c r="KFU92" s="81"/>
      <c r="KFV92" s="81"/>
      <c r="KFW92" s="81"/>
      <c r="KFX92" s="81"/>
      <c r="KFY92" s="81"/>
      <c r="KFZ92" s="81"/>
      <c r="KGA92" s="81"/>
      <c r="KGB92" s="81"/>
      <c r="KGC92" s="81"/>
      <c r="KGD92" s="81"/>
      <c r="KGE92" s="81"/>
      <c r="KGF92" s="81"/>
      <c r="KGG92" s="81"/>
      <c r="KGH92" s="81"/>
      <c r="KGI92" s="81"/>
      <c r="KGJ92" s="81"/>
      <c r="KGK92" s="81"/>
      <c r="KGL92" s="81"/>
      <c r="KGM92" s="81"/>
      <c r="KGN92" s="81"/>
      <c r="KGO92" s="81"/>
      <c r="KGP92" s="81"/>
      <c r="KGQ92" s="81"/>
      <c r="KGR92" s="81"/>
      <c r="KGS92" s="81"/>
      <c r="KGT92" s="81"/>
      <c r="KGU92" s="81"/>
      <c r="KGV92" s="81"/>
      <c r="KGW92" s="81"/>
      <c r="KGX92" s="81"/>
      <c r="KGY92" s="81"/>
      <c r="KGZ92" s="81"/>
      <c r="KHA92" s="81"/>
      <c r="KHB92" s="81"/>
      <c r="KHC92" s="81"/>
      <c r="KHD92" s="81"/>
      <c r="KHE92" s="81"/>
      <c r="KHF92" s="81"/>
      <c r="KHG92" s="81"/>
      <c r="KHH92" s="81"/>
      <c r="KHI92" s="81"/>
      <c r="KHJ92" s="81"/>
      <c r="KHK92" s="81"/>
      <c r="KHL92" s="81"/>
      <c r="KHM92" s="81"/>
      <c r="KHN92" s="81"/>
      <c r="KHO92" s="81"/>
      <c r="KHP92" s="81"/>
      <c r="KHQ92" s="81"/>
      <c r="KHR92" s="81"/>
      <c r="KHS92" s="81"/>
      <c r="KHT92" s="81"/>
      <c r="KHU92" s="81"/>
      <c r="KHV92" s="81"/>
      <c r="KHW92" s="81"/>
      <c r="KHX92" s="81"/>
      <c r="KHY92" s="81"/>
      <c r="KHZ92" s="81"/>
      <c r="KIA92" s="81"/>
      <c r="KIB92" s="81"/>
      <c r="KIC92" s="81"/>
      <c r="KID92" s="81"/>
      <c r="KIE92" s="81"/>
      <c r="KIF92" s="81"/>
      <c r="KIG92" s="81"/>
      <c r="KIH92" s="81"/>
      <c r="KII92" s="81"/>
      <c r="KIJ92" s="81"/>
      <c r="KIK92" s="81"/>
      <c r="KIL92" s="81"/>
      <c r="KIM92" s="81"/>
      <c r="KIN92" s="81"/>
      <c r="KIO92" s="81"/>
      <c r="KIP92" s="81"/>
      <c r="KIQ92" s="81"/>
      <c r="KIR92" s="81"/>
      <c r="KIS92" s="81"/>
      <c r="KIT92" s="81"/>
      <c r="KIU92" s="81"/>
      <c r="KIV92" s="81"/>
      <c r="KIW92" s="81"/>
      <c r="KIX92" s="81"/>
      <c r="KIY92" s="81"/>
      <c r="KIZ92" s="81"/>
      <c r="KJA92" s="81"/>
      <c r="KJB92" s="81"/>
      <c r="KJC92" s="81"/>
      <c r="KJD92" s="81"/>
      <c r="KJE92" s="81"/>
      <c r="KJF92" s="81"/>
      <c r="KJG92" s="81"/>
      <c r="KJH92" s="81"/>
      <c r="KJI92" s="81"/>
      <c r="KJJ92" s="81"/>
      <c r="KJK92" s="81"/>
      <c r="KJL92" s="81"/>
      <c r="KJM92" s="81"/>
      <c r="KJN92" s="81"/>
      <c r="KJO92" s="81"/>
      <c r="KJP92" s="81"/>
      <c r="KJQ92" s="81"/>
      <c r="KJR92" s="81"/>
      <c r="KJS92" s="81"/>
      <c r="KJT92" s="81"/>
      <c r="KJU92" s="81"/>
      <c r="KJV92" s="81"/>
      <c r="KJW92" s="81"/>
      <c r="KJX92" s="81"/>
      <c r="KJY92" s="81"/>
      <c r="KJZ92" s="81"/>
      <c r="KKA92" s="81"/>
      <c r="KKB92" s="81"/>
      <c r="KKC92" s="81"/>
      <c r="KKD92" s="81"/>
      <c r="KKE92" s="81"/>
      <c r="KKF92" s="81"/>
      <c r="KKG92" s="81"/>
      <c r="KKH92" s="81"/>
      <c r="KKI92" s="81"/>
      <c r="KKJ92" s="81"/>
      <c r="KKK92" s="81"/>
      <c r="KKL92" s="81"/>
      <c r="KKM92" s="81"/>
      <c r="KKN92" s="81"/>
      <c r="KKO92" s="81"/>
      <c r="KKP92" s="81"/>
      <c r="KKQ92" s="81"/>
      <c r="KKR92" s="81"/>
      <c r="KKS92" s="81"/>
      <c r="KKT92" s="81"/>
      <c r="KKU92" s="81"/>
      <c r="KKV92" s="81"/>
      <c r="KKW92" s="81"/>
      <c r="KKX92" s="81"/>
      <c r="KKY92" s="81"/>
      <c r="KKZ92" s="81"/>
      <c r="KLA92" s="81"/>
      <c r="KLB92" s="81"/>
      <c r="KLC92" s="81"/>
      <c r="KLD92" s="81"/>
      <c r="KLE92" s="81"/>
      <c r="KLF92" s="81"/>
      <c r="KLG92" s="81"/>
      <c r="KLH92" s="81"/>
      <c r="KLI92" s="81"/>
      <c r="KLJ92" s="81"/>
      <c r="KLK92" s="81"/>
      <c r="KLL92" s="81"/>
      <c r="KLM92" s="81"/>
      <c r="KLN92" s="81"/>
      <c r="KLO92" s="81"/>
      <c r="KLP92" s="81"/>
      <c r="KLQ92" s="81"/>
      <c r="KLR92" s="81"/>
      <c r="KLS92" s="81"/>
      <c r="KLT92" s="81"/>
      <c r="KLU92" s="81"/>
      <c r="KLV92" s="81"/>
      <c r="KLW92" s="81"/>
      <c r="KLX92" s="81"/>
      <c r="KLY92" s="81"/>
      <c r="KLZ92" s="81"/>
      <c r="KMA92" s="81"/>
      <c r="KMB92" s="81"/>
      <c r="KMC92" s="81"/>
      <c r="KMD92" s="81"/>
      <c r="KME92" s="81"/>
      <c r="KMF92" s="81"/>
      <c r="KMG92" s="81"/>
      <c r="KMH92" s="81"/>
      <c r="KMI92" s="81"/>
      <c r="KMJ92" s="81"/>
      <c r="KMK92" s="81"/>
      <c r="KML92" s="81"/>
      <c r="KMM92" s="81"/>
      <c r="KMN92" s="81"/>
      <c r="KMO92" s="81"/>
      <c r="KMP92" s="81"/>
      <c r="KMQ92" s="81"/>
      <c r="KMR92" s="81"/>
      <c r="KMS92" s="81"/>
      <c r="KMT92" s="81"/>
      <c r="KMU92" s="81"/>
      <c r="KMV92" s="81"/>
      <c r="KMW92" s="81"/>
      <c r="KMX92" s="81"/>
      <c r="KMY92" s="81"/>
      <c r="KMZ92" s="81"/>
      <c r="KNA92" s="81"/>
      <c r="KNB92" s="81"/>
      <c r="KNC92" s="81"/>
      <c r="KND92" s="81"/>
      <c r="KNE92" s="81"/>
      <c r="KNF92" s="81"/>
      <c r="KNG92" s="81"/>
      <c r="KNH92" s="81"/>
      <c r="KNI92" s="81"/>
      <c r="KNJ92" s="81"/>
      <c r="KNK92" s="81"/>
      <c r="KNL92" s="81"/>
      <c r="KNM92" s="81"/>
      <c r="KNN92" s="81"/>
      <c r="KNO92" s="81"/>
      <c r="KNP92" s="81"/>
      <c r="KNQ92" s="81"/>
      <c r="KNR92" s="81"/>
      <c r="KNS92" s="81"/>
      <c r="KNT92" s="81"/>
      <c r="KNU92" s="81"/>
      <c r="KNV92" s="81"/>
      <c r="KNW92" s="81"/>
      <c r="KNX92" s="81"/>
      <c r="KNY92" s="81"/>
      <c r="KNZ92" s="81"/>
      <c r="KOA92" s="81"/>
      <c r="KOB92" s="81"/>
      <c r="KOC92" s="81"/>
      <c r="KOD92" s="81"/>
      <c r="KOE92" s="81"/>
      <c r="KOF92" s="81"/>
      <c r="KOG92" s="81"/>
      <c r="KOH92" s="81"/>
      <c r="KOI92" s="81"/>
      <c r="KOJ92" s="81"/>
      <c r="KOK92" s="81"/>
      <c r="KOL92" s="81"/>
      <c r="KOM92" s="81"/>
      <c r="KON92" s="81"/>
      <c r="KOO92" s="81"/>
      <c r="KOP92" s="81"/>
      <c r="KOQ92" s="81"/>
      <c r="KOR92" s="81"/>
      <c r="KOS92" s="81"/>
      <c r="KOT92" s="81"/>
      <c r="KOU92" s="81"/>
      <c r="KOV92" s="81"/>
      <c r="KOW92" s="81"/>
      <c r="KOX92" s="81"/>
      <c r="KOY92" s="81"/>
      <c r="KOZ92" s="81"/>
      <c r="KPA92" s="81"/>
      <c r="KPB92" s="81"/>
      <c r="KPC92" s="81"/>
      <c r="KPD92" s="81"/>
      <c r="KPE92" s="81"/>
      <c r="KPF92" s="81"/>
      <c r="KPG92" s="81"/>
      <c r="KPH92" s="81"/>
      <c r="KPI92" s="81"/>
      <c r="KPJ92" s="81"/>
      <c r="KPK92" s="81"/>
      <c r="KPL92" s="81"/>
      <c r="KPM92" s="81"/>
      <c r="KPN92" s="81"/>
      <c r="KPO92" s="81"/>
      <c r="KPP92" s="81"/>
      <c r="KPQ92" s="81"/>
      <c r="KPR92" s="81"/>
      <c r="KPS92" s="81"/>
      <c r="KPT92" s="81"/>
      <c r="KPU92" s="81"/>
      <c r="KPV92" s="81"/>
      <c r="KPW92" s="81"/>
      <c r="KPX92" s="81"/>
      <c r="KPY92" s="81"/>
      <c r="KPZ92" s="81"/>
      <c r="KQA92" s="81"/>
      <c r="KQB92" s="81"/>
      <c r="KQC92" s="81"/>
      <c r="KQD92" s="81"/>
      <c r="KQE92" s="81"/>
      <c r="KQF92" s="81"/>
      <c r="KQG92" s="81"/>
      <c r="KQH92" s="81"/>
      <c r="KQI92" s="81"/>
      <c r="KQJ92" s="81"/>
      <c r="KQK92" s="81"/>
      <c r="KQL92" s="81"/>
      <c r="KQM92" s="81"/>
      <c r="KQN92" s="81"/>
      <c r="KQO92" s="81"/>
      <c r="KQP92" s="81"/>
      <c r="KQQ92" s="81"/>
      <c r="KQR92" s="81"/>
      <c r="KQS92" s="81"/>
      <c r="KQT92" s="81"/>
      <c r="KQU92" s="81"/>
      <c r="KQV92" s="81"/>
      <c r="KQW92" s="81"/>
      <c r="KQX92" s="81"/>
      <c r="KQY92" s="81"/>
      <c r="KQZ92" s="81"/>
      <c r="KRA92" s="81"/>
      <c r="KRB92" s="81"/>
      <c r="KRC92" s="81"/>
      <c r="KRD92" s="81"/>
      <c r="KRE92" s="81"/>
      <c r="KRF92" s="81"/>
      <c r="KRG92" s="81"/>
      <c r="KRH92" s="81"/>
      <c r="KRI92" s="81"/>
      <c r="KRJ92" s="81"/>
      <c r="KRK92" s="81"/>
      <c r="KRL92" s="81"/>
      <c r="KRM92" s="81"/>
      <c r="KRN92" s="81"/>
      <c r="KRO92" s="81"/>
      <c r="KRP92" s="81"/>
      <c r="KRQ92" s="81"/>
      <c r="KRR92" s="81"/>
      <c r="KRS92" s="81"/>
      <c r="KRT92" s="81"/>
      <c r="KRU92" s="81"/>
      <c r="KRV92" s="81"/>
      <c r="KRW92" s="81"/>
      <c r="KRX92" s="81"/>
      <c r="KRY92" s="81"/>
      <c r="KRZ92" s="81"/>
      <c r="KSA92" s="81"/>
      <c r="KSB92" s="81"/>
      <c r="KSC92" s="81"/>
      <c r="KSD92" s="81"/>
      <c r="KSE92" s="81"/>
      <c r="KSF92" s="81"/>
      <c r="KSG92" s="81"/>
      <c r="KSH92" s="81"/>
      <c r="KSI92" s="81"/>
      <c r="KSJ92" s="81"/>
      <c r="KSK92" s="81"/>
      <c r="KSL92" s="81"/>
      <c r="KSM92" s="81"/>
      <c r="KSN92" s="81"/>
      <c r="KSO92" s="81"/>
      <c r="KSP92" s="81"/>
      <c r="KSQ92" s="81"/>
      <c r="KSR92" s="81"/>
      <c r="KSS92" s="81"/>
      <c r="KST92" s="81"/>
      <c r="KSU92" s="81"/>
      <c r="KSV92" s="81"/>
      <c r="KSW92" s="81"/>
      <c r="KSX92" s="81"/>
      <c r="KSY92" s="81"/>
      <c r="KSZ92" s="81"/>
      <c r="KTA92" s="81"/>
      <c r="KTB92" s="81"/>
      <c r="KTC92" s="81"/>
      <c r="KTD92" s="81"/>
      <c r="KTE92" s="81"/>
      <c r="KTF92" s="81"/>
      <c r="KTG92" s="81"/>
      <c r="KTH92" s="81"/>
      <c r="KTI92" s="81"/>
      <c r="KTJ92" s="81"/>
      <c r="KTK92" s="81"/>
      <c r="KTL92" s="81"/>
      <c r="KTM92" s="81"/>
      <c r="KTN92" s="81"/>
      <c r="KTO92" s="81"/>
      <c r="KTP92" s="81"/>
      <c r="KTQ92" s="81"/>
      <c r="KTR92" s="81"/>
      <c r="KTS92" s="81"/>
      <c r="KTT92" s="81"/>
      <c r="KTU92" s="81"/>
      <c r="KTV92" s="81"/>
      <c r="KTW92" s="81"/>
      <c r="KTX92" s="81"/>
      <c r="KTY92" s="81"/>
      <c r="KTZ92" s="81"/>
      <c r="KUA92" s="81"/>
      <c r="KUB92" s="81"/>
      <c r="KUC92" s="81"/>
      <c r="KUD92" s="81"/>
      <c r="KUE92" s="81"/>
      <c r="KUF92" s="81"/>
      <c r="KUG92" s="81"/>
      <c r="KUH92" s="81"/>
      <c r="KUI92" s="81"/>
      <c r="KUJ92" s="81"/>
      <c r="KUK92" s="81"/>
      <c r="KUL92" s="81"/>
      <c r="KUM92" s="81"/>
      <c r="KUN92" s="81"/>
      <c r="KUO92" s="81"/>
      <c r="KUP92" s="81"/>
      <c r="KUQ92" s="81"/>
      <c r="KUR92" s="81"/>
      <c r="KUS92" s="81"/>
      <c r="KUT92" s="81"/>
      <c r="KUU92" s="81"/>
      <c r="KUV92" s="81"/>
      <c r="KUW92" s="81"/>
      <c r="KUX92" s="81"/>
      <c r="KUY92" s="81"/>
      <c r="KUZ92" s="81"/>
      <c r="KVA92" s="81"/>
      <c r="KVB92" s="81"/>
      <c r="KVC92" s="81"/>
      <c r="KVD92" s="81"/>
      <c r="KVE92" s="81"/>
      <c r="KVF92" s="81"/>
      <c r="KVG92" s="81"/>
      <c r="KVH92" s="81"/>
      <c r="KVI92" s="81"/>
      <c r="KVJ92" s="81"/>
      <c r="KVK92" s="81"/>
      <c r="KVL92" s="81"/>
      <c r="KVM92" s="81"/>
      <c r="KVN92" s="81"/>
      <c r="KVO92" s="81"/>
      <c r="KVP92" s="81"/>
      <c r="KVQ92" s="81"/>
      <c r="KVR92" s="81"/>
      <c r="KVS92" s="81"/>
      <c r="KVT92" s="81"/>
      <c r="KVU92" s="81"/>
      <c r="KVV92" s="81"/>
      <c r="KVW92" s="81"/>
      <c r="KVX92" s="81"/>
      <c r="KVY92" s="81"/>
      <c r="KVZ92" s="81"/>
      <c r="KWA92" s="81"/>
      <c r="KWB92" s="81"/>
      <c r="KWC92" s="81"/>
      <c r="KWD92" s="81"/>
      <c r="KWE92" s="81"/>
      <c r="KWF92" s="81"/>
      <c r="KWG92" s="81"/>
      <c r="KWH92" s="81"/>
      <c r="KWI92" s="81"/>
      <c r="KWJ92" s="81"/>
      <c r="KWK92" s="81"/>
      <c r="KWL92" s="81"/>
      <c r="KWM92" s="81"/>
      <c r="KWN92" s="81"/>
      <c r="KWO92" s="81"/>
      <c r="KWP92" s="81"/>
      <c r="KWQ92" s="81"/>
      <c r="KWR92" s="81"/>
      <c r="KWS92" s="81"/>
      <c r="KWT92" s="81"/>
      <c r="KWU92" s="81"/>
      <c r="KWV92" s="81"/>
      <c r="KWW92" s="81"/>
      <c r="KWX92" s="81"/>
      <c r="KWY92" s="81"/>
      <c r="KWZ92" s="81"/>
      <c r="KXA92" s="81"/>
      <c r="KXB92" s="81"/>
      <c r="KXC92" s="81"/>
      <c r="KXD92" s="81"/>
      <c r="KXE92" s="81"/>
      <c r="KXF92" s="81"/>
      <c r="KXG92" s="81"/>
      <c r="KXH92" s="81"/>
      <c r="KXI92" s="81"/>
      <c r="KXJ92" s="81"/>
      <c r="KXK92" s="81"/>
      <c r="KXL92" s="81"/>
      <c r="KXM92" s="81"/>
      <c r="KXN92" s="81"/>
      <c r="KXO92" s="81"/>
      <c r="KXP92" s="81"/>
      <c r="KXQ92" s="81"/>
      <c r="KXR92" s="81"/>
      <c r="KXS92" s="81"/>
      <c r="KXT92" s="81"/>
      <c r="KXU92" s="81"/>
      <c r="KXV92" s="81"/>
      <c r="KXW92" s="81"/>
      <c r="KXX92" s="81"/>
      <c r="KXY92" s="81"/>
      <c r="KXZ92" s="81"/>
      <c r="KYA92" s="81"/>
      <c r="KYB92" s="81"/>
      <c r="KYC92" s="81"/>
      <c r="KYD92" s="81"/>
      <c r="KYE92" s="81"/>
      <c r="KYF92" s="81"/>
      <c r="KYG92" s="81"/>
      <c r="KYH92" s="81"/>
      <c r="KYI92" s="81"/>
      <c r="KYJ92" s="81"/>
      <c r="KYK92" s="81"/>
      <c r="KYL92" s="81"/>
      <c r="KYM92" s="81"/>
      <c r="KYN92" s="81"/>
      <c r="KYO92" s="81"/>
      <c r="KYP92" s="81"/>
      <c r="KYQ92" s="81"/>
      <c r="KYR92" s="81"/>
      <c r="KYS92" s="81"/>
      <c r="KYT92" s="81"/>
      <c r="KYU92" s="81"/>
      <c r="KYV92" s="81"/>
      <c r="KYW92" s="81"/>
      <c r="KYX92" s="81"/>
      <c r="KYY92" s="81"/>
      <c r="KYZ92" s="81"/>
      <c r="KZA92" s="81"/>
      <c r="KZB92" s="81"/>
      <c r="KZC92" s="81"/>
      <c r="KZD92" s="81"/>
      <c r="KZE92" s="81"/>
      <c r="KZF92" s="81"/>
      <c r="KZG92" s="81"/>
      <c r="KZH92" s="81"/>
      <c r="KZI92" s="81"/>
      <c r="KZJ92" s="81"/>
      <c r="KZK92" s="81"/>
      <c r="KZL92" s="81"/>
      <c r="KZM92" s="81"/>
      <c r="KZN92" s="81"/>
      <c r="KZO92" s="81"/>
      <c r="KZP92" s="81"/>
      <c r="KZQ92" s="81"/>
      <c r="KZR92" s="81"/>
      <c r="KZS92" s="81"/>
      <c r="KZT92" s="81"/>
      <c r="KZU92" s="81"/>
      <c r="KZV92" s="81"/>
      <c r="KZW92" s="81"/>
      <c r="KZX92" s="81"/>
      <c r="KZY92" s="81"/>
      <c r="KZZ92" s="81"/>
      <c r="LAA92" s="81"/>
      <c r="LAB92" s="81"/>
      <c r="LAC92" s="81"/>
      <c r="LAD92" s="81"/>
      <c r="LAE92" s="81"/>
      <c r="LAF92" s="81"/>
      <c r="LAG92" s="81"/>
      <c r="LAH92" s="81"/>
      <c r="LAI92" s="81"/>
      <c r="LAJ92" s="81"/>
      <c r="LAK92" s="81"/>
      <c r="LAL92" s="81"/>
      <c r="LAM92" s="81"/>
      <c r="LAN92" s="81"/>
      <c r="LAO92" s="81"/>
      <c r="LAP92" s="81"/>
      <c r="LAQ92" s="81"/>
      <c r="LAR92" s="81"/>
      <c r="LAS92" s="81"/>
      <c r="LAT92" s="81"/>
      <c r="LAU92" s="81"/>
      <c r="LAV92" s="81"/>
      <c r="LAW92" s="81"/>
      <c r="LAX92" s="81"/>
      <c r="LAY92" s="81"/>
      <c r="LAZ92" s="81"/>
      <c r="LBA92" s="81"/>
      <c r="LBB92" s="81"/>
      <c r="LBC92" s="81"/>
      <c r="LBD92" s="81"/>
      <c r="LBE92" s="81"/>
      <c r="LBF92" s="81"/>
      <c r="LBG92" s="81"/>
      <c r="LBH92" s="81"/>
      <c r="LBI92" s="81"/>
      <c r="LBJ92" s="81"/>
      <c r="LBK92" s="81"/>
      <c r="LBL92" s="81"/>
      <c r="LBM92" s="81"/>
      <c r="LBN92" s="81"/>
      <c r="LBO92" s="81"/>
      <c r="LBP92" s="81"/>
      <c r="LBQ92" s="81"/>
      <c r="LBR92" s="81"/>
      <c r="LBS92" s="81"/>
      <c r="LBT92" s="81"/>
      <c r="LBU92" s="81"/>
      <c r="LBV92" s="81"/>
      <c r="LBW92" s="81"/>
      <c r="LBX92" s="81"/>
      <c r="LBY92" s="81"/>
      <c r="LBZ92" s="81"/>
      <c r="LCA92" s="81"/>
      <c r="LCB92" s="81"/>
      <c r="LCC92" s="81"/>
      <c r="LCD92" s="81"/>
      <c r="LCE92" s="81"/>
      <c r="LCF92" s="81"/>
      <c r="LCG92" s="81"/>
      <c r="LCH92" s="81"/>
      <c r="LCI92" s="81"/>
      <c r="LCJ92" s="81"/>
      <c r="LCK92" s="81"/>
      <c r="LCL92" s="81"/>
      <c r="LCM92" s="81"/>
      <c r="LCN92" s="81"/>
      <c r="LCO92" s="81"/>
      <c r="LCP92" s="81"/>
      <c r="LCQ92" s="81"/>
      <c r="LCR92" s="81"/>
      <c r="LCS92" s="81"/>
      <c r="LCT92" s="81"/>
      <c r="LCU92" s="81"/>
      <c r="LCV92" s="81"/>
      <c r="LCW92" s="81"/>
      <c r="LCX92" s="81"/>
      <c r="LCY92" s="81"/>
      <c r="LCZ92" s="81"/>
      <c r="LDA92" s="81"/>
      <c r="LDB92" s="81"/>
      <c r="LDC92" s="81"/>
      <c r="LDD92" s="81"/>
      <c r="LDE92" s="81"/>
      <c r="LDF92" s="81"/>
      <c r="LDG92" s="81"/>
      <c r="LDH92" s="81"/>
      <c r="LDI92" s="81"/>
      <c r="LDJ92" s="81"/>
      <c r="LDK92" s="81"/>
      <c r="LDL92" s="81"/>
      <c r="LDM92" s="81"/>
      <c r="LDN92" s="81"/>
      <c r="LDO92" s="81"/>
      <c r="LDP92" s="81"/>
      <c r="LDQ92" s="81"/>
      <c r="LDR92" s="81"/>
      <c r="LDS92" s="81"/>
      <c r="LDT92" s="81"/>
      <c r="LDU92" s="81"/>
      <c r="LDV92" s="81"/>
      <c r="LDW92" s="81"/>
      <c r="LDX92" s="81"/>
      <c r="LDY92" s="81"/>
      <c r="LDZ92" s="81"/>
      <c r="LEA92" s="81"/>
      <c r="LEB92" s="81"/>
      <c r="LEC92" s="81"/>
      <c r="LED92" s="81"/>
      <c r="LEE92" s="81"/>
      <c r="LEF92" s="81"/>
      <c r="LEG92" s="81"/>
      <c r="LEH92" s="81"/>
      <c r="LEI92" s="81"/>
      <c r="LEJ92" s="81"/>
      <c r="LEK92" s="81"/>
      <c r="LEL92" s="81"/>
      <c r="LEM92" s="81"/>
      <c r="LEN92" s="81"/>
      <c r="LEO92" s="81"/>
      <c r="LEP92" s="81"/>
      <c r="LEQ92" s="81"/>
      <c r="LER92" s="81"/>
      <c r="LES92" s="81"/>
      <c r="LET92" s="81"/>
      <c r="LEU92" s="81"/>
      <c r="LEV92" s="81"/>
      <c r="LEW92" s="81"/>
      <c r="LEX92" s="81"/>
      <c r="LEY92" s="81"/>
      <c r="LEZ92" s="81"/>
      <c r="LFA92" s="81"/>
      <c r="LFB92" s="81"/>
      <c r="LFC92" s="81"/>
      <c r="LFD92" s="81"/>
      <c r="LFE92" s="81"/>
      <c r="LFF92" s="81"/>
      <c r="LFG92" s="81"/>
      <c r="LFH92" s="81"/>
      <c r="LFI92" s="81"/>
      <c r="LFJ92" s="81"/>
      <c r="LFK92" s="81"/>
      <c r="LFL92" s="81"/>
      <c r="LFM92" s="81"/>
      <c r="LFN92" s="81"/>
      <c r="LFO92" s="81"/>
      <c r="LFP92" s="81"/>
      <c r="LFQ92" s="81"/>
      <c r="LFR92" s="81"/>
      <c r="LFS92" s="81"/>
      <c r="LFT92" s="81"/>
      <c r="LFU92" s="81"/>
      <c r="LFV92" s="81"/>
      <c r="LFW92" s="81"/>
      <c r="LFX92" s="81"/>
      <c r="LFY92" s="81"/>
      <c r="LFZ92" s="81"/>
      <c r="LGA92" s="81"/>
      <c r="LGB92" s="81"/>
      <c r="LGC92" s="81"/>
      <c r="LGD92" s="81"/>
      <c r="LGE92" s="81"/>
      <c r="LGF92" s="81"/>
      <c r="LGG92" s="81"/>
      <c r="LGH92" s="81"/>
      <c r="LGI92" s="81"/>
      <c r="LGJ92" s="81"/>
      <c r="LGK92" s="81"/>
      <c r="LGL92" s="81"/>
      <c r="LGM92" s="81"/>
      <c r="LGN92" s="81"/>
      <c r="LGO92" s="81"/>
      <c r="LGP92" s="81"/>
      <c r="LGQ92" s="81"/>
      <c r="LGR92" s="81"/>
      <c r="LGS92" s="81"/>
      <c r="LGT92" s="81"/>
      <c r="LGU92" s="81"/>
      <c r="LGV92" s="81"/>
      <c r="LGW92" s="81"/>
      <c r="LGX92" s="81"/>
      <c r="LGY92" s="81"/>
      <c r="LGZ92" s="81"/>
      <c r="LHA92" s="81"/>
      <c r="LHB92" s="81"/>
      <c r="LHC92" s="81"/>
      <c r="LHD92" s="81"/>
      <c r="LHE92" s="81"/>
      <c r="LHF92" s="81"/>
      <c r="LHG92" s="81"/>
      <c r="LHH92" s="81"/>
      <c r="LHI92" s="81"/>
      <c r="LHJ92" s="81"/>
      <c r="LHK92" s="81"/>
      <c r="LHL92" s="81"/>
      <c r="LHM92" s="81"/>
      <c r="LHN92" s="81"/>
      <c r="LHO92" s="81"/>
      <c r="LHP92" s="81"/>
      <c r="LHQ92" s="81"/>
      <c r="LHR92" s="81"/>
      <c r="LHS92" s="81"/>
      <c r="LHT92" s="81"/>
      <c r="LHU92" s="81"/>
      <c r="LHV92" s="81"/>
      <c r="LHW92" s="81"/>
      <c r="LHX92" s="81"/>
      <c r="LHY92" s="81"/>
      <c r="LHZ92" s="81"/>
      <c r="LIA92" s="81"/>
      <c r="LIB92" s="81"/>
      <c r="LIC92" s="81"/>
      <c r="LID92" s="81"/>
      <c r="LIE92" s="81"/>
      <c r="LIF92" s="81"/>
      <c r="LIG92" s="81"/>
      <c r="LIH92" s="81"/>
      <c r="LII92" s="81"/>
      <c r="LIJ92" s="81"/>
      <c r="LIK92" s="81"/>
      <c r="LIL92" s="81"/>
      <c r="LIM92" s="81"/>
      <c r="LIN92" s="81"/>
      <c r="LIO92" s="81"/>
      <c r="LIP92" s="81"/>
      <c r="LIQ92" s="81"/>
      <c r="LIR92" s="81"/>
      <c r="LIS92" s="81"/>
      <c r="LIT92" s="81"/>
      <c r="LIU92" s="81"/>
      <c r="LIV92" s="81"/>
      <c r="LIW92" s="81"/>
      <c r="LIX92" s="81"/>
      <c r="LIY92" s="81"/>
      <c r="LIZ92" s="81"/>
      <c r="LJA92" s="81"/>
      <c r="LJB92" s="81"/>
      <c r="LJC92" s="81"/>
      <c r="LJD92" s="81"/>
      <c r="LJE92" s="81"/>
      <c r="LJF92" s="81"/>
      <c r="LJG92" s="81"/>
      <c r="LJH92" s="81"/>
      <c r="LJI92" s="81"/>
      <c r="LJJ92" s="81"/>
      <c r="LJK92" s="81"/>
      <c r="LJL92" s="81"/>
      <c r="LJM92" s="81"/>
      <c r="LJN92" s="81"/>
      <c r="LJO92" s="81"/>
      <c r="LJP92" s="81"/>
      <c r="LJQ92" s="81"/>
      <c r="LJR92" s="81"/>
      <c r="LJS92" s="81"/>
      <c r="LJT92" s="81"/>
      <c r="LJU92" s="81"/>
      <c r="LJV92" s="81"/>
      <c r="LJW92" s="81"/>
      <c r="LJX92" s="81"/>
      <c r="LJY92" s="81"/>
      <c r="LJZ92" s="81"/>
      <c r="LKA92" s="81"/>
      <c r="LKB92" s="81"/>
      <c r="LKC92" s="81"/>
      <c r="LKD92" s="81"/>
      <c r="LKE92" s="81"/>
      <c r="LKF92" s="81"/>
      <c r="LKG92" s="81"/>
      <c r="LKH92" s="81"/>
      <c r="LKI92" s="81"/>
      <c r="LKJ92" s="81"/>
      <c r="LKK92" s="81"/>
      <c r="LKL92" s="81"/>
      <c r="LKM92" s="81"/>
      <c r="LKN92" s="81"/>
      <c r="LKO92" s="81"/>
      <c r="LKP92" s="81"/>
      <c r="LKQ92" s="81"/>
      <c r="LKR92" s="81"/>
      <c r="LKS92" s="81"/>
      <c r="LKT92" s="81"/>
      <c r="LKU92" s="81"/>
      <c r="LKV92" s="81"/>
      <c r="LKW92" s="81"/>
      <c r="LKX92" s="81"/>
      <c r="LKY92" s="81"/>
      <c r="LKZ92" s="81"/>
      <c r="LLA92" s="81"/>
      <c r="LLB92" s="81"/>
      <c r="LLC92" s="81"/>
      <c r="LLD92" s="81"/>
      <c r="LLE92" s="81"/>
      <c r="LLF92" s="81"/>
      <c r="LLG92" s="81"/>
      <c r="LLH92" s="81"/>
      <c r="LLI92" s="81"/>
      <c r="LLJ92" s="81"/>
      <c r="LLK92" s="81"/>
      <c r="LLL92" s="81"/>
      <c r="LLM92" s="81"/>
      <c r="LLN92" s="81"/>
      <c r="LLO92" s="81"/>
      <c r="LLP92" s="81"/>
      <c r="LLQ92" s="81"/>
      <c r="LLR92" s="81"/>
      <c r="LLS92" s="81"/>
      <c r="LLT92" s="81"/>
      <c r="LLU92" s="81"/>
      <c r="LLV92" s="81"/>
      <c r="LLW92" s="81"/>
      <c r="LLX92" s="81"/>
      <c r="LLY92" s="81"/>
      <c r="LLZ92" s="81"/>
      <c r="LMA92" s="81"/>
      <c r="LMB92" s="81"/>
      <c r="LMC92" s="81"/>
      <c r="LMD92" s="81"/>
      <c r="LME92" s="81"/>
      <c r="LMF92" s="81"/>
      <c r="LMG92" s="81"/>
      <c r="LMH92" s="81"/>
      <c r="LMI92" s="81"/>
      <c r="LMJ92" s="81"/>
      <c r="LMK92" s="81"/>
      <c r="LML92" s="81"/>
      <c r="LMM92" s="81"/>
      <c r="LMN92" s="81"/>
      <c r="LMO92" s="81"/>
      <c r="LMP92" s="81"/>
      <c r="LMQ92" s="81"/>
      <c r="LMR92" s="81"/>
      <c r="LMS92" s="81"/>
      <c r="LMT92" s="81"/>
      <c r="LMU92" s="81"/>
      <c r="LMV92" s="81"/>
      <c r="LMW92" s="81"/>
      <c r="LMX92" s="81"/>
      <c r="LMY92" s="81"/>
      <c r="LMZ92" s="81"/>
      <c r="LNA92" s="81"/>
      <c r="LNB92" s="81"/>
      <c r="LNC92" s="81"/>
      <c r="LND92" s="81"/>
      <c r="LNE92" s="81"/>
      <c r="LNF92" s="81"/>
      <c r="LNG92" s="81"/>
      <c r="LNH92" s="81"/>
      <c r="LNI92" s="81"/>
      <c r="LNJ92" s="81"/>
      <c r="LNK92" s="81"/>
      <c r="LNL92" s="81"/>
      <c r="LNM92" s="81"/>
      <c r="LNN92" s="81"/>
      <c r="LNO92" s="81"/>
      <c r="LNP92" s="81"/>
      <c r="LNQ92" s="81"/>
      <c r="LNR92" s="81"/>
      <c r="LNS92" s="81"/>
      <c r="LNT92" s="81"/>
      <c r="LNU92" s="81"/>
      <c r="LNV92" s="81"/>
      <c r="LNW92" s="81"/>
      <c r="LNX92" s="81"/>
      <c r="LNY92" s="81"/>
      <c r="LNZ92" s="81"/>
      <c r="LOA92" s="81"/>
      <c r="LOB92" s="81"/>
      <c r="LOC92" s="81"/>
      <c r="LOD92" s="81"/>
      <c r="LOE92" s="81"/>
      <c r="LOF92" s="81"/>
      <c r="LOG92" s="81"/>
      <c r="LOH92" s="81"/>
      <c r="LOI92" s="81"/>
      <c r="LOJ92" s="81"/>
      <c r="LOK92" s="81"/>
      <c r="LOL92" s="81"/>
      <c r="LOM92" s="81"/>
      <c r="LON92" s="81"/>
      <c r="LOO92" s="81"/>
      <c r="LOP92" s="81"/>
      <c r="LOQ92" s="81"/>
      <c r="LOR92" s="81"/>
      <c r="LOS92" s="81"/>
      <c r="LOT92" s="81"/>
      <c r="LOU92" s="81"/>
      <c r="LOV92" s="81"/>
      <c r="LOW92" s="81"/>
      <c r="LOX92" s="81"/>
      <c r="LOY92" s="81"/>
      <c r="LOZ92" s="81"/>
      <c r="LPA92" s="81"/>
      <c r="LPB92" s="81"/>
      <c r="LPC92" s="81"/>
      <c r="LPD92" s="81"/>
      <c r="LPE92" s="81"/>
      <c r="LPF92" s="81"/>
      <c r="LPG92" s="81"/>
      <c r="LPH92" s="81"/>
      <c r="LPI92" s="81"/>
      <c r="LPJ92" s="81"/>
      <c r="LPK92" s="81"/>
      <c r="LPL92" s="81"/>
      <c r="LPM92" s="81"/>
      <c r="LPN92" s="81"/>
      <c r="LPO92" s="81"/>
      <c r="LPP92" s="81"/>
      <c r="LPQ92" s="81"/>
      <c r="LPR92" s="81"/>
      <c r="LPS92" s="81"/>
      <c r="LPT92" s="81"/>
      <c r="LPU92" s="81"/>
      <c r="LPV92" s="81"/>
      <c r="LPW92" s="81"/>
      <c r="LPX92" s="81"/>
      <c r="LPY92" s="81"/>
      <c r="LPZ92" s="81"/>
      <c r="LQA92" s="81"/>
      <c r="LQB92" s="81"/>
      <c r="LQC92" s="81"/>
      <c r="LQD92" s="81"/>
      <c r="LQE92" s="81"/>
      <c r="LQF92" s="81"/>
      <c r="LQG92" s="81"/>
      <c r="LQH92" s="81"/>
      <c r="LQI92" s="81"/>
      <c r="LQJ92" s="81"/>
      <c r="LQK92" s="81"/>
      <c r="LQL92" s="81"/>
      <c r="LQM92" s="81"/>
      <c r="LQN92" s="81"/>
      <c r="LQO92" s="81"/>
      <c r="LQP92" s="81"/>
      <c r="LQQ92" s="81"/>
      <c r="LQR92" s="81"/>
      <c r="LQS92" s="81"/>
      <c r="LQT92" s="81"/>
      <c r="LQU92" s="81"/>
      <c r="LQV92" s="81"/>
      <c r="LQW92" s="81"/>
      <c r="LQX92" s="81"/>
      <c r="LQY92" s="81"/>
      <c r="LQZ92" s="81"/>
      <c r="LRA92" s="81"/>
      <c r="LRB92" s="81"/>
      <c r="LRC92" s="81"/>
      <c r="LRD92" s="81"/>
      <c r="LRE92" s="81"/>
      <c r="LRF92" s="81"/>
      <c r="LRG92" s="81"/>
      <c r="LRH92" s="81"/>
      <c r="LRI92" s="81"/>
      <c r="LRJ92" s="81"/>
      <c r="LRK92" s="81"/>
      <c r="LRL92" s="81"/>
      <c r="LRM92" s="81"/>
      <c r="LRN92" s="81"/>
      <c r="LRO92" s="81"/>
      <c r="LRP92" s="81"/>
      <c r="LRQ92" s="81"/>
      <c r="LRR92" s="81"/>
      <c r="LRS92" s="81"/>
      <c r="LRT92" s="81"/>
      <c r="LRU92" s="81"/>
      <c r="LRV92" s="81"/>
      <c r="LRW92" s="81"/>
      <c r="LRX92" s="81"/>
      <c r="LRY92" s="81"/>
      <c r="LRZ92" s="81"/>
      <c r="LSA92" s="81"/>
      <c r="LSB92" s="81"/>
      <c r="LSC92" s="81"/>
      <c r="LSD92" s="81"/>
      <c r="LSE92" s="81"/>
      <c r="LSF92" s="81"/>
      <c r="LSG92" s="81"/>
      <c r="LSH92" s="81"/>
      <c r="LSI92" s="81"/>
      <c r="LSJ92" s="81"/>
      <c r="LSK92" s="81"/>
      <c r="LSL92" s="81"/>
      <c r="LSM92" s="81"/>
      <c r="LSN92" s="81"/>
      <c r="LSO92" s="81"/>
      <c r="LSP92" s="81"/>
      <c r="LSQ92" s="81"/>
      <c r="LSR92" s="81"/>
      <c r="LSS92" s="81"/>
      <c r="LST92" s="81"/>
      <c r="LSU92" s="81"/>
      <c r="LSV92" s="81"/>
      <c r="LSW92" s="81"/>
      <c r="LSX92" s="81"/>
      <c r="LSY92" s="81"/>
      <c r="LSZ92" s="81"/>
      <c r="LTA92" s="81"/>
      <c r="LTB92" s="81"/>
      <c r="LTC92" s="81"/>
      <c r="LTD92" s="81"/>
      <c r="LTE92" s="81"/>
      <c r="LTF92" s="81"/>
      <c r="LTG92" s="81"/>
      <c r="LTH92" s="81"/>
      <c r="LTI92" s="81"/>
      <c r="LTJ92" s="81"/>
      <c r="LTK92" s="81"/>
      <c r="LTL92" s="81"/>
      <c r="LTM92" s="81"/>
      <c r="LTN92" s="81"/>
      <c r="LTO92" s="81"/>
      <c r="LTP92" s="81"/>
      <c r="LTQ92" s="81"/>
      <c r="LTR92" s="81"/>
      <c r="LTS92" s="81"/>
      <c r="LTT92" s="81"/>
      <c r="LTU92" s="81"/>
      <c r="LTV92" s="81"/>
      <c r="LTW92" s="81"/>
      <c r="LTX92" s="81"/>
      <c r="LTY92" s="81"/>
      <c r="LTZ92" s="81"/>
      <c r="LUA92" s="81"/>
      <c r="LUB92" s="81"/>
      <c r="LUC92" s="81"/>
      <c r="LUD92" s="81"/>
      <c r="LUE92" s="81"/>
      <c r="LUF92" s="81"/>
      <c r="LUG92" s="81"/>
      <c r="LUH92" s="81"/>
      <c r="LUI92" s="81"/>
      <c r="LUJ92" s="81"/>
      <c r="LUK92" s="81"/>
      <c r="LUL92" s="81"/>
      <c r="LUM92" s="81"/>
      <c r="LUN92" s="81"/>
      <c r="LUO92" s="81"/>
      <c r="LUP92" s="81"/>
      <c r="LUQ92" s="81"/>
      <c r="LUR92" s="81"/>
      <c r="LUS92" s="81"/>
      <c r="LUT92" s="81"/>
      <c r="LUU92" s="81"/>
      <c r="LUV92" s="81"/>
      <c r="LUW92" s="81"/>
      <c r="LUX92" s="81"/>
      <c r="LUY92" s="81"/>
      <c r="LUZ92" s="81"/>
      <c r="LVA92" s="81"/>
      <c r="LVB92" s="81"/>
      <c r="LVC92" s="81"/>
      <c r="LVD92" s="81"/>
      <c r="LVE92" s="81"/>
      <c r="LVF92" s="81"/>
      <c r="LVG92" s="81"/>
      <c r="LVH92" s="81"/>
      <c r="LVI92" s="81"/>
      <c r="LVJ92" s="81"/>
      <c r="LVK92" s="81"/>
      <c r="LVL92" s="81"/>
      <c r="LVM92" s="81"/>
      <c r="LVN92" s="81"/>
      <c r="LVO92" s="81"/>
      <c r="LVP92" s="81"/>
      <c r="LVQ92" s="81"/>
      <c r="LVR92" s="81"/>
      <c r="LVS92" s="81"/>
      <c r="LVT92" s="81"/>
      <c r="LVU92" s="81"/>
      <c r="LVV92" s="81"/>
      <c r="LVW92" s="81"/>
      <c r="LVX92" s="81"/>
      <c r="LVY92" s="81"/>
      <c r="LVZ92" s="81"/>
      <c r="LWA92" s="81"/>
      <c r="LWB92" s="81"/>
      <c r="LWC92" s="81"/>
      <c r="LWD92" s="81"/>
      <c r="LWE92" s="81"/>
      <c r="LWF92" s="81"/>
      <c r="LWG92" s="81"/>
      <c r="LWH92" s="81"/>
      <c r="LWI92" s="81"/>
      <c r="LWJ92" s="81"/>
      <c r="LWK92" s="81"/>
      <c r="LWL92" s="81"/>
      <c r="LWM92" s="81"/>
      <c r="LWN92" s="81"/>
      <c r="LWO92" s="81"/>
      <c r="LWP92" s="81"/>
      <c r="LWQ92" s="81"/>
      <c r="LWR92" s="81"/>
      <c r="LWS92" s="81"/>
      <c r="LWT92" s="81"/>
      <c r="LWU92" s="81"/>
      <c r="LWV92" s="81"/>
      <c r="LWW92" s="81"/>
      <c r="LWX92" s="81"/>
      <c r="LWY92" s="81"/>
      <c r="LWZ92" s="81"/>
      <c r="LXA92" s="81"/>
      <c r="LXB92" s="81"/>
      <c r="LXC92" s="81"/>
      <c r="LXD92" s="81"/>
      <c r="LXE92" s="81"/>
      <c r="LXF92" s="81"/>
      <c r="LXG92" s="81"/>
      <c r="LXH92" s="81"/>
      <c r="LXI92" s="81"/>
      <c r="LXJ92" s="81"/>
      <c r="LXK92" s="81"/>
      <c r="LXL92" s="81"/>
      <c r="LXM92" s="81"/>
      <c r="LXN92" s="81"/>
      <c r="LXO92" s="81"/>
      <c r="LXP92" s="81"/>
      <c r="LXQ92" s="81"/>
      <c r="LXR92" s="81"/>
      <c r="LXS92" s="81"/>
      <c r="LXT92" s="81"/>
      <c r="LXU92" s="81"/>
      <c r="LXV92" s="81"/>
      <c r="LXW92" s="81"/>
      <c r="LXX92" s="81"/>
      <c r="LXY92" s="81"/>
      <c r="LXZ92" s="81"/>
      <c r="LYA92" s="81"/>
      <c r="LYB92" s="81"/>
      <c r="LYC92" s="81"/>
      <c r="LYD92" s="81"/>
      <c r="LYE92" s="81"/>
      <c r="LYF92" s="81"/>
      <c r="LYG92" s="81"/>
      <c r="LYH92" s="81"/>
      <c r="LYI92" s="81"/>
      <c r="LYJ92" s="81"/>
      <c r="LYK92" s="81"/>
      <c r="LYL92" s="81"/>
      <c r="LYM92" s="81"/>
      <c r="LYN92" s="81"/>
      <c r="LYO92" s="81"/>
      <c r="LYP92" s="81"/>
      <c r="LYQ92" s="81"/>
      <c r="LYR92" s="81"/>
      <c r="LYS92" s="81"/>
      <c r="LYT92" s="81"/>
      <c r="LYU92" s="81"/>
      <c r="LYV92" s="81"/>
      <c r="LYW92" s="81"/>
      <c r="LYX92" s="81"/>
      <c r="LYY92" s="81"/>
      <c r="LYZ92" s="81"/>
      <c r="LZA92" s="81"/>
      <c r="LZB92" s="81"/>
      <c r="LZC92" s="81"/>
      <c r="LZD92" s="81"/>
      <c r="LZE92" s="81"/>
      <c r="LZF92" s="81"/>
      <c r="LZG92" s="81"/>
      <c r="LZH92" s="81"/>
      <c r="LZI92" s="81"/>
      <c r="LZJ92" s="81"/>
      <c r="LZK92" s="81"/>
      <c r="LZL92" s="81"/>
      <c r="LZM92" s="81"/>
      <c r="LZN92" s="81"/>
      <c r="LZO92" s="81"/>
      <c r="LZP92" s="81"/>
      <c r="LZQ92" s="81"/>
      <c r="LZR92" s="81"/>
      <c r="LZS92" s="81"/>
      <c r="LZT92" s="81"/>
      <c r="LZU92" s="81"/>
      <c r="LZV92" s="81"/>
      <c r="LZW92" s="81"/>
      <c r="LZX92" s="81"/>
      <c r="LZY92" s="81"/>
      <c r="LZZ92" s="81"/>
      <c r="MAA92" s="81"/>
      <c r="MAB92" s="81"/>
      <c r="MAC92" s="81"/>
      <c r="MAD92" s="81"/>
      <c r="MAE92" s="81"/>
      <c r="MAF92" s="81"/>
      <c r="MAG92" s="81"/>
      <c r="MAH92" s="81"/>
      <c r="MAI92" s="81"/>
      <c r="MAJ92" s="81"/>
      <c r="MAK92" s="81"/>
      <c r="MAL92" s="81"/>
      <c r="MAM92" s="81"/>
      <c r="MAN92" s="81"/>
      <c r="MAO92" s="81"/>
      <c r="MAP92" s="81"/>
      <c r="MAQ92" s="81"/>
      <c r="MAR92" s="81"/>
      <c r="MAS92" s="81"/>
      <c r="MAT92" s="81"/>
      <c r="MAU92" s="81"/>
      <c r="MAV92" s="81"/>
      <c r="MAW92" s="81"/>
      <c r="MAX92" s="81"/>
      <c r="MAY92" s="81"/>
      <c r="MAZ92" s="81"/>
      <c r="MBA92" s="81"/>
      <c r="MBB92" s="81"/>
      <c r="MBC92" s="81"/>
      <c r="MBD92" s="81"/>
      <c r="MBE92" s="81"/>
      <c r="MBF92" s="81"/>
      <c r="MBG92" s="81"/>
      <c r="MBH92" s="81"/>
      <c r="MBI92" s="81"/>
      <c r="MBJ92" s="81"/>
      <c r="MBK92" s="81"/>
      <c r="MBL92" s="81"/>
      <c r="MBM92" s="81"/>
      <c r="MBN92" s="81"/>
      <c r="MBO92" s="81"/>
      <c r="MBP92" s="81"/>
      <c r="MBQ92" s="81"/>
      <c r="MBR92" s="81"/>
      <c r="MBS92" s="81"/>
      <c r="MBT92" s="81"/>
      <c r="MBU92" s="81"/>
      <c r="MBV92" s="81"/>
      <c r="MBW92" s="81"/>
      <c r="MBX92" s="81"/>
      <c r="MBY92" s="81"/>
      <c r="MBZ92" s="81"/>
      <c r="MCA92" s="81"/>
      <c r="MCB92" s="81"/>
      <c r="MCC92" s="81"/>
      <c r="MCD92" s="81"/>
      <c r="MCE92" s="81"/>
      <c r="MCF92" s="81"/>
      <c r="MCG92" s="81"/>
      <c r="MCH92" s="81"/>
      <c r="MCI92" s="81"/>
      <c r="MCJ92" s="81"/>
      <c r="MCK92" s="81"/>
      <c r="MCL92" s="81"/>
      <c r="MCM92" s="81"/>
      <c r="MCN92" s="81"/>
      <c r="MCO92" s="81"/>
      <c r="MCP92" s="81"/>
      <c r="MCQ92" s="81"/>
      <c r="MCR92" s="81"/>
      <c r="MCS92" s="81"/>
      <c r="MCT92" s="81"/>
      <c r="MCU92" s="81"/>
      <c r="MCV92" s="81"/>
      <c r="MCW92" s="81"/>
      <c r="MCX92" s="81"/>
      <c r="MCY92" s="81"/>
      <c r="MCZ92" s="81"/>
      <c r="MDA92" s="81"/>
      <c r="MDB92" s="81"/>
      <c r="MDC92" s="81"/>
      <c r="MDD92" s="81"/>
      <c r="MDE92" s="81"/>
      <c r="MDF92" s="81"/>
      <c r="MDG92" s="81"/>
      <c r="MDH92" s="81"/>
      <c r="MDI92" s="81"/>
      <c r="MDJ92" s="81"/>
      <c r="MDK92" s="81"/>
      <c r="MDL92" s="81"/>
      <c r="MDM92" s="81"/>
      <c r="MDN92" s="81"/>
      <c r="MDO92" s="81"/>
      <c r="MDP92" s="81"/>
      <c r="MDQ92" s="81"/>
      <c r="MDR92" s="81"/>
      <c r="MDS92" s="81"/>
      <c r="MDT92" s="81"/>
      <c r="MDU92" s="81"/>
      <c r="MDV92" s="81"/>
      <c r="MDW92" s="81"/>
      <c r="MDX92" s="81"/>
      <c r="MDY92" s="81"/>
      <c r="MDZ92" s="81"/>
      <c r="MEA92" s="81"/>
      <c r="MEB92" s="81"/>
      <c r="MEC92" s="81"/>
      <c r="MED92" s="81"/>
      <c r="MEE92" s="81"/>
      <c r="MEF92" s="81"/>
      <c r="MEG92" s="81"/>
      <c r="MEH92" s="81"/>
      <c r="MEI92" s="81"/>
      <c r="MEJ92" s="81"/>
      <c r="MEK92" s="81"/>
      <c r="MEL92" s="81"/>
      <c r="MEM92" s="81"/>
      <c r="MEN92" s="81"/>
      <c r="MEO92" s="81"/>
      <c r="MEP92" s="81"/>
      <c r="MEQ92" s="81"/>
      <c r="MER92" s="81"/>
      <c r="MES92" s="81"/>
      <c r="MET92" s="81"/>
      <c r="MEU92" s="81"/>
      <c r="MEV92" s="81"/>
      <c r="MEW92" s="81"/>
      <c r="MEX92" s="81"/>
      <c r="MEY92" s="81"/>
      <c r="MEZ92" s="81"/>
      <c r="MFA92" s="81"/>
      <c r="MFB92" s="81"/>
      <c r="MFC92" s="81"/>
      <c r="MFD92" s="81"/>
      <c r="MFE92" s="81"/>
      <c r="MFF92" s="81"/>
      <c r="MFG92" s="81"/>
      <c r="MFH92" s="81"/>
      <c r="MFI92" s="81"/>
      <c r="MFJ92" s="81"/>
      <c r="MFK92" s="81"/>
      <c r="MFL92" s="81"/>
      <c r="MFM92" s="81"/>
      <c r="MFN92" s="81"/>
      <c r="MFO92" s="81"/>
      <c r="MFP92" s="81"/>
      <c r="MFQ92" s="81"/>
      <c r="MFR92" s="81"/>
      <c r="MFS92" s="81"/>
      <c r="MFT92" s="81"/>
      <c r="MFU92" s="81"/>
      <c r="MFV92" s="81"/>
      <c r="MFW92" s="81"/>
      <c r="MFX92" s="81"/>
      <c r="MFY92" s="81"/>
      <c r="MFZ92" s="81"/>
      <c r="MGA92" s="81"/>
      <c r="MGB92" s="81"/>
      <c r="MGC92" s="81"/>
      <c r="MGD92" s="81"/>
      <c r="MGE92" s="81"/>
      <c r="MGF92" s="81"/>
      <c r="MGG92" s="81"/>
      <c r="MGH92" s="81"/>
      <c r="MGI92" s="81"/>
      <c r="MGJ92" s="81"/>
      <c r="MGK92" s="81"/>
      <c r="MGL92" s="81"/>
      <c r="MGM92" s="81"/>
      <c r="MGN92" s="81"/>
      <c r="MGO92" s="81"/>
      <c r="MGP92" s="81"/>
      <c r="MGQ92" s="81"/>
      <c r="MGR92" s="81"/>
      <c r="MGS92" s="81"/>
      <c r="MGT92" s="81"/>
      <c r="MGU92" s="81"/>
      <c r="MGV92" s="81"/>
      <c r="MGW92" s="81"/>
      <c r="MGX92" s="81"/>
      <c r="MGY92" s="81"/>
      <c r="MGZ92" s="81"/>
      <c r="MHA92" s="81"/>
      <c r="MHB92" s="81"/>
      <c r="MHC92" s="81"/>
      <c r="MHD92" s="81"/>
      <c r="MHE92" s="81"/>
      <c r="MHF92" s="81"/>
      <c r="MHG92" s="81"/>
      <c r="MHH92" s="81"/>
      <c r="MHI92" s="81"/>
      <c r="MHJ92" s="81"/>
      <c r="MHK92" s="81"/>
      <c r="MHL92" s="81"/>
      <c r="MHM92" s="81"/>
      <c r="MHN92" s="81"/>
      <c r="MHO92" s="81"/>
      <c r="MHP92" s="81"/>
      <c r="MHQ92" s="81"/>
      <c r="MHR92" s="81"/>
      <c r="MHS92" s="81"/>
      <c r="MHT92" s="81"/>
      <c r="MHU92" s="81"/>
      <c r="MHV92" s="81"/>
      <c r="MHW92" s="81"/>
      <c r="MHX92" s="81"/>
      <c r="MHY92" s="81"/>
      <c r="MHZ92" s="81"/>
      <c r="MIA92" s="81"/>
      <c r="MIB92" s="81"/>
      <c r="MIC92" s="81"/>
      <c r="MID92" s="81"/>
      <c r="MIE92" s="81"/>
      <c r="MIF92" s="81"/>
      <c r="MIG92" s="81"/>
      <c r="MIH92" s="81"/>
      <c r="MII92" s="81"/>
      <c r="MIJ92" s="81"/>
      <c r="MIK92" s="81"/>
      <c r="MIL92" s="81"/>
      <c r="MIM92" s="81"/>
      <c r="MIN92" s="81"/>
      <c r="MIO92" s="81"/>
      <c r="MIP92" s="81"/>
      <c r="MIQ92" s="81"/>
      <c r="MIR92" s="81"/>
      <c r="MIS92" s="81"/>
      <c r="MIT92" s="81"/>
      <c r="MIU92" s="81"/>
      <c r="MIV92" s="81"/>
      <c r="MIW92" s="81"/>
      <c r="MIX92" s="81"/>
      <c r="MIY92" s="81"/>
      <c r="MIZ92" s="81"/>
      <c r="MJA92" s="81"/>
      <c r="MJB92" s="81"/>
      <c r="MJC92" s="81"/>
      <c r="MJD92" s="81"/>
      <c r="MJE92" s="81"/>
      <c r="MJF92" s="81"/>
      <c r="MJG92" s="81"/>
      <c r="MJH92" s="81"/>
      <c r="MJI92" s="81"/>
      <c r="MJJ92" s="81"/>
      <c r="MJK92" s="81"/>
      <c r="MJL92" s="81"/>
      <c r="MJM92" s="81"/>
      <c r="MJN92" s="81"/>
      <c r="MJO92" s="81"/>
      <c r="MJP92" s="81"/>
      <c r="MJQ92" s="81"/>
      <c r="MJR92" s="81"/>
      <c r="MJS92" s="81"/>
      <c r="MJT92" s="81"/>
      <c r="MJU92" s="81"/>
      <c r="MJV92" s="81"/>
      <c r="MJW92" s="81"/>
      <c r="MJX92" s="81"/>
      <c r="MJY92" s="81"/>
      <c r="MJZ92" s="81"/>
      <c r="MKA92" s="81"/>
      <c r="MKB92" s="81"/>
      <c r="MKC92" s="81"/>
      <c r="MKD92" s="81"/>
      <c r="MKE92" s="81"/>
      <c r="MKF92" s="81"/>
      <c r="MKG92" s="81"/>
      <c r="MKH92" s="81"/>
      <c r="MKI92" s="81"/>
      <c r="MKJ92" s="81"/>
      <c r="MKK92" s="81"/>
      <c r="MKL92" s="81"/>
      <c r="MKM92" s="81"/>
      <c r="MKN92" s="81"/>
      <c r="MKO92" s="81"/>
      <c r="MKP92" s="81"/>
      <c r="MKQ92" s="81"/>
      <c r="MKR92" s="81"/>
      <c r="MKS92" s="81"/>
      <c r="MKT92" s="81"/>
      <c r="MKU92" s="81"/>
      <c r="MKV92" s="81"/>
      <c r="MKW92" s="81"/>
      <c r="MKX92" s="81"/>
      <c r="MKY92" s="81"/>
      <c r="MKZ92" s="81"/>
      <c r="MLA92" s="81"/>
      <c r="MLB92" s="81"/>
      <c r="MLC92" s="81"/>
      <c r="MLD92" s="81"/>
      <c r="MLE92" s="81"/>
      <c r="MLF92" s="81"/>
      <c r="MLG92" s="81"/>
      <c r="MLH92" s="81"/>
      <c r="MLI92" s="81"/>
      <c r="MLJ92" s="81"/>
      <c r="MLK92" s="81"/>
      <c r="MLL92" s="81"/>
      <c r="MLM92" s="81"/>
      <c r="MLN92" s="81"/>
      <c r="MLO92" s="81"/>
      <c r="MLP92" s="81"/>
      <c r="MLQ92" s="81"/>
      <c r="MLR92" s="81"/>
      <c r="MLS92" s="81"/>
      <c r="MLT92" s="81"/>
      <c r="MLU92" s="81"/>
      <c r="MLV92" s="81"/>
      <c r="MLW92" s="81"/>
      <c r="MLX92" s="81"/>
      <c r="MLY92" s="81"/>
      <c r="MLZ92" s="81"/>
      <c r="MMA92" s="81"/>
      <c r="MMB92" s="81"/>
      <c r="MMC92" s="81"/>
      <c r="MMD92" s="81"/>
      <c r="MME92" s="81"/>
      <c r="MMF92" s="81"/>
      <c r="MMG92" s="81"/>
      <c r="MMH92" s="81"/>
      <c r="MMI92" s="81"/>
      <c r="MMJ92" s="81"/>
      <c r="MMK92" s="81"/>
      <c r="MML92" s="81"/>
      <c r="MMM92" s="81"/>
      <c r="MMN92" s="81"/>
      <c r="MMO92" s="81"/>
      <c r="MMP92" s="81"/>
      <c r="MMQ92" s="81"/>
      <c r="MMR92" s="81"/>
      <c r="MMS92" s="81"/>
      <c r="MMT92" s="81"/>
      <c r="MMU92" s="81"/>
      <c r="MMV92" s="81"/>
      <c r="MMW92" s="81"/>
      <c r="MMX92" s="81"/>
      <c r="MMY92" s="81"/>
      <c r="MMZ92" s="81"/>
      <c r="MNA92" s="81"/>
      <c r="MNB92" s="81"/>
      <c r="MNC92" s="81"/>
      <c r="MND92" s="81"/>
      <c r="MNE92" s="81"/>
      <c r="MNF92" s="81"/>
      <c r="MNG92" s="81"/>
      <c r="MNH92" s="81"/>
      <c r="MNI92" s="81"/>
      <c r="MNJ92" s="81"/>
      <c r="MNK92" s="81"/>
      <c r="MNL92" s="81"/>
      <c r="MNM92" s="81"/>
      <c r="MNN92" s="81"/>
      <c r="MNO92" s="81"/>
      <c r="MNP92" s="81"/>
      <c r="MNQ92" s="81"/>
      <c r="MNR92" s="81"/>
      <c r="MNS92" s="81"/>
      <c r="MNT92" s="81"/>
      <c r="MNU92" s="81"/>
      <c r="MNV92" s="81"/>
      <c r="MNW92" s="81"/>
      <c r="MNX92" s="81"/>
      <c r="MNY92" s="81"/>
      <c r="MNZ92" s="81"/>
      <c r="MOA92" s="81"/>
      <c r="MOB92" s="81"/>
      <c r="MOC92" s="81"/>
      <c r="MOD92" s="81"/>
      <c r="MOE92" s="81"/>
      <c r="MOF92" s="81"/>
      <c r="MOG92" s="81"/>
      <c r="MOH92" s="81"/>
      <c r="MOI92" s="81"/>
      <c r="MOJ92" s="81"/>
      <c r="MOK92" s="81"/>
      <c r="MOL92" s="81"/>
      <c r="MOM92" s="81"/>
      <c r="MON92" s="81"/>
      <c r="MOO92" s="81"/>
      <c r="MOP92" s="81"/>
      <c r="MOQ92" s="81"/>
      <c r="MOR92" s="81"/>
      <c r="MOS92" s="81"/>
      <c r="MOT92" s="81"/>
      <c r="MOU92" s="81"/>
      <c r="MOV92" s="81"/>
      <c r="MOW92" s="81"/>
      <c r="MOX92" s="81"/>
      <c r="MOY92" s="81"/>
      <c r="MOZ92" s="81"/>
      <c r="MPA92" s="81"/>
      <c r="MPB92" s="81"/>
      <c r="MPC92" s="81"/>
      <c r="MPD92" s="81"/>
      <c r="MPE92" s="81"/>
      <c r="MPF92" s="81"/>
      <c r="MPG92" s="81"/>
      <c r="MPH92" s="81"/>
      <c r="MPI92" s="81"/>
      <c r="MPJ92" s="81"/>
      <c r="MPK92" s="81"/>
      <c r="MPL92" s="81"/>
      <c r="MPM92" s="81"/>
      <c r="MPN92" s="81"/>
      <c r="MPO92" s="81"/>
      <c r="MPP92" s="81"/>
      <c r="MPQ92" s="81"/>
      <c r="MPR92" s="81"/>
      <c r="MPS92" s="81"/>
      <c r="MPT92" s="81"/>
      <c r="MPU92" s="81"/>
      <c r="MPV92" s="81"/>
      <c r="MPW92" s="81"/>
      <c r="MPX92" s="81"/>
      <c r="MPY92" s="81"/>
      <c r="MPZ92" s="81"/>
      <c r="MQA92" s="81"/>
      <c r="MQB92" s="81"/>
      <c r="MQC92" s="81"/>
      <c r="MQD92" s="81"/>
      <c r="MQE92" s="81"/>
      <c r="MQF92" s="81"/>
      <c r="MQG92" s="81"/>
      <c r="MQH92" s="81"/>
      <c r="MQI92" s="81"/>
      <c r="MQJ92" s="81"/>
      <c r="MQK92" s="81"/>
      <c r="MQL92" s="81"/>
      <c r="MQM92" s="81"/>
      <c r="MQN92" s="81"/>
      <c r="MQO92" s="81"/>
      <c r="MQP92" s="81"/>
      <c r="MQQ92" s="81"/>
      <c r="MQR92" s="81"/>
      <c r="MQS92" s="81"/>
      <c r="MQT92" s="81"/>
      <c r="MQU92" s="81"/>
      <c r="MQV92" s="81"/>
      <c r="MQW92" s="81"/>
      <c r="MQX92" s="81"/>
      <c r="MQY92" s="81"/>
      <c r="MQZ92" s="81"/>
      <c r="MRA92" s="81"/>
      <c r="MRB92" s="81"/>
      <c r="MRC92" s="81"/>
      <c r="MRD92" s="81"/>
      <c r="MRE92" s="81"/>
      <c r="MRF92" s="81"/>
      <c r="MRG92" s="81"/>
      <c r="MRH92" s="81"/>
      <c r="MRI92" s="81"/>
      <c r="MRJ92" s="81"/>
      <c r="MRK92" s="81"/>
      <c r="MRL92" s="81"/>
      <c r="MRM92" s="81"/>
      <c r="MRN92" s="81"/>
      <c r="MRO92" s="81"/>
      <c r="MRP92" s="81"/>
      <c r="MRQ92" s="81"/>
      <c r="MRR92" s="81"/>
      <c r="MRS92" s="81"/>
      <c r="MRT92" s="81"/>
      <c r="MRU92" s="81"/>
      <c r="MRV92" s="81"/>
      <c r="MRW92" s="81"/>
      <c r="MRX92" s="81"/>
      <c r="MRY92" s="81"/>
      <c r="MRZ92" s="81"/>
      <c r="MSA92" s="81"/>
      <c r="MSB92" s="81"/>
      <c r="MSC92" s="81"/>
      <c r="MSD92" s="81"/>
      <c r="MSE92" s="81"/>
      <c r="MSF92" s="81"/>
      <c r="MSG92" s="81"/>
      <c r="MSH92" s="81"/>
      <c r="MSI92" s="81"/>
      <c r="MSJ92" s="81"/>
      <c r="MSK92" s="81"/>
      <c r="MSL92" s="81"/>
      <c r="MSM92" s="81"/>
      <c r="MSN92" s="81"/>
      <c r="MSO92" s="81"/>
      <c r="MSP92" s="81"/>
      <c r="MSQ92" s="81"/>
      <c r="MSR92" s="81"/>
      <c r="MSS92" s="81"/>
      <c r="MST92" s="81"/>
      <c r="MSU92" s="81"/>
      <c r="MSV92" s="81"/>
      <c r="MSW92" s="81"/>
      <c r="MSX92" s="81"/>
      <c r="MSY92" s="81"/>
      <c r="MSZ92" s="81"/>
      <c r="MTA92" s="81"/>
      <c r="MTB92" s="81"/>
      <c r="MTC92" s="81"/>
      <c r="MTD92" s="81"/>
      <c r="MTE92" s="81"/>
      <c r="MTF92" s="81"/>
      <c r="MTG92" s="81"/>
      <c r="MTH92" s="81"/>
      <c r="MTI92" s="81"/>
      <c r="MTJ92" s="81"/>
      <c r="MTK92" s="81"/>
      <c r="MTL92" s="81"/>
      <c r="MTM92" s="81"/>
      <c r="MTN92" s="81"/>
      <c r="MTO92" s="81"/>
      <c r="MTP92" s="81"/>
      <c r="MTQ92" s="81"/>
      <c r="MTR92" s="81"/>
      <c r="MTS92" s="81"/>
      <c r="MTT92" s="81"/>
      <c r="MTU92" s="81"/>
      <c r="MTV92" s="81"/>
      <c r="MTW92" s="81"/>
      <c r="MTX92" s="81"/>
      <c r="MTY92" s="81"/>
      <c r="MTZ92" s="81"/>
      <c r="MUA92" s="81"/>
      <c r="MUB92" s="81"/>
      <c r="MUC92" s="81"/>
      <c r="MUD92" s="81"/>
      <c r="MUE92" s="81"/>
      <c r="MUF92" s="81"/>
      <c r="MUG92" s="81"/>
      <c r="MUH92" s="81"/>
      <c r="MUI92" s="81"/>
      <c r="MUJ92" s="81"/>
      <c r="MUK92" s="81"/>
      <c r="MUL92" s="81"/>
      <c r="MUM92" s="81"/>
      <c r="MUN92" s="81"/>
      <c r="MUO92" s="81"/>
      <c r="MUP92" s="81"/>
      <c r="MUQ92" s="81"/>
      <c r="MUR92" s="81"/>
      <c r="MUS92" s="81"/>
      <c r="MUT92" s="81"/>
      <c r="MUU92" s="81"/>
      <c r="MUV92" s="81"/>
      <c r="MUW92" s="81"/>
      <c r="MUX92" s="81"/>
      <c r="MUY92" s="81"/>
      <c r="MUZ92" s="81"/>
      <c r="MVA92" s="81"/>
      <c r="MVB92" s="81"/>
      <c r="MVC92" s="81"/>
      <c r="MVD92" s="81"/>
      <c r="MVE92" s="81"/>
      <c r="MVF92" s="81"/>
      <c r="MVG92" s="81"/>
      <c r="MVH92" s="81"/>
      <c r="MVI92" s="81"/>
      <c r="MVJ92" s="81"/>
      <c r="MVK92" s="81"/>
      <c r="MVL92" s="81"/>
      <c r="MVM92" s="81"/>
      <c r="MVN92" s="81"/>
      <c r="MVO92" s="81"/>
      <c r="MVP92" s="81"/>
      <c r="MVQ92" s="81"/>
      <c r="MVR92" s="81"/>
      <c r="MVS92" s="81"/>
      <c r="MVT92" s="81"/>
      <c r="MVU92" s="81"/>
      <c r="MVV92" s="81"/>
      <c r="MVW92" s="81"/>
      <c r="MVX92" s="81"/>
      <c r="MVY92" s="81"/>
      <c r="MVZ92" s="81"/>
      <c r="MWA92" s="81"/>
      <c r="MWB92" s="81"/>
      <c r="MWC92" s="81"/>
      <c r="MWD92" s="81"/>
      <c r="MWE92" s="81"/>
      <c r="MWF92" s="81"/>
      <c r="MWG92" s="81"/>
      <c r="MWH92" s="81"/>
      <c r="MWI92" s="81"/>
      <c r="MWJ92" s="81"/>
      <c r="MWK92" s="81"/>
      <c r="MWL92" s="81"/>
      <c r="MWM92" s="81"/>
      <c r="MWN92" s="81"/>
      <c r="MWO92" s="81"/>
      <c r="MWP92" s="81"/>
      <c r="MWQ92" s="81"/>
      <c r="MWR92" s="81"/>
      <c r="MWS92" s="81"/>
      <c r="MWT92" s="81"/>
      <c r="MWU92" s="81"/>
      <c r="MWV92" s="81"/>
      <c r="MWW92" s="81"/>
      <c r="MWX92" s="81"/>
      <c r="MWY92" s="81"/>
      <c r="MWZ92" s="81"/>
      <c r="MXA92" s="81"/>
      <c r="MXB92" s="81"/>
      <c r="MXC92" s="81"/>
      <c r="MXD92" s="81"/>
      <c r="MXE92" s="81"/>
      <c r="MXF92" s="81"/>
      <c r="MXG92" s="81"/>
      <c r="MXH92" s="81"/>
      <c r="MXI92" s="81"/>
      <c r="MXJ92" s="81"/>
      <c r="MXK92" s="81"/>
      <c r="MXL92" s="81"/>
      <c r="MXM92" s="81"/>
      <c r="MXN92" s="81"/>
      <c r="MXO92" s="81"/>
      <c r="MXP92" s="81"/>
      <c r="MXQ92" s="81"/>
      <c r="MXR92" s="81"/>
      <c r="MXS92" s="81"/>
      <c r="MXT92" s="81"/>
      <c r="MXU92" s="81"/>
      <c r="MXV92" s="81"/>
      <c r="MXW92" s="81"/>
      <c r="MXX92" s="81"/>
      <c r="MXY92" s="81"/>
      <c r="MXZ92" s="81"/>
      <c r="MYA92" s="81"/>
      <c r="MYB92" s="81"/>
      <c r="MYC92" s="81"/>
      <c r="MYD92" s="81"/>
      <c r="MYE92" s="81"/>
      <c r="MYF92" s="81"/>
      <c r="MYG92" s="81"/>
      <c r="MYH92" s="81"/>
      <c r="MYI92" s="81"/>
      <c r="MYJ92" s="81"/>
      <c r="MYK92" s="81"/>
      <c r="MYL92" s="81"/>
      <c r="MYM92" s="81"/>
      <c r="MYN92" s="81"/>
      <c r="MYO92" s="81"/>
      <c r="MYP92" s="81"/>
      <c r="MYQ92" s="81"/>
      <c r="MYR92" s="81"/>
      <c r="MYS92" s="81"/>
      <c r="MYT92" s="81"/>
      <c r="MYU92" s="81"/>
      <c r="MYV92" s="81"/>
      <c r="MYW92" s="81"/>
      <c r="MYX92" s="81"/>
      <c r="MYY92" s="81"/>
      <c r="MYZ92" s="81"/>
      <c r="MZA92" s="81"/>
      <c r="MZB92" s="81"/>
      <c r="MZC92" s="81"/>
      <c r="MZD92" s="81"/>
      <c r="MZE92" s="81"/>
      <c r="MZF92" s="81"/>
      <c r="MZG92" s="81"/>
      <c r="MZH92" s="81"/>
      <c r="MZI92" s="81"/>
      <c r="MZJ92" s="81"/>
      <c r="MZK92" s="81"/>
      <c r="MZL92" s="81"/>
      <c r="MZM92" s="81"/>
      <c r="MZN92" s="81"/>
      <c r="MZO92" s="81"/>
      <c r="MZP92" s="81"/>
      <c r="MZQ92" s="81"/>
      <c r="MZR92" s="81"/>
      <c r="MZS92" s="81"/>
      <c r="MZT92" s="81"/>
      <c r="MZU92" s="81"/>
      <c r="MZV92" s="81"/>
      <c r="MZW92" s="81"/>
      <c r="MZX92" s="81"/>
      <c r="MZY92" s="81"/>
      <c r="MZZ92" s="81"/>
      <c r="NAA92" s="81"/>
      <c r="NAB92" s="81"/>
      <c r="NAC92" s="81"/>
      <c r="NAD92" s="81"/>
      <c r="NAE92" s="81"/>
      <c r="NAF92" s="81"/>
      <c r="NAG92" s="81"/>
      <c r="NAH92" s="81"/>
      <c r="NAI92" s="81"/>
      <c r="NAJ92" s="81"/>
      <c r="NAK92" s="81"/>
      <c r="NAL92" s="81"/>
      <c r="NAM92" s="81"/>
      <c r="NAN92" s="81"/>
      <c r="NAO92" s="81"/>
      <c r="NAP92" s="81"/>
      <c r="NAQ92" s="81"/>
      <c r="NAR92" s="81"/>
      <c r="NAS92" s="81"/>
      <c r="NAT92" s="81"/>
      <c r="NAU92" s="81"/>
      <c r="NAV92" s="81"/>
      <c r="NAW92" s="81"/>
      <c r="NAX92" s="81"/>
      <c r="NAY92" s="81"/>
      <c r="NAZ92" s="81"/>
      <c r="NBA92" s="81"/>
      <c r="NBB92" s="81"/>
      <c r="NBC92" s="81"/>
      <c r="NBD92" s="81"/>
      <c r="NBE92" s="81"/>
      <c r="NBF92" s="81"/>
      <c r="NBG92" s="81"/>
      <c r="NBH92" s="81"/>
      <c r="NBI92" s="81"/>
      <c r="NBJ92" s="81"/>
      <c r="NBK92" s="81"/>
      <c r="NBL92" s="81"/>
      <c r="NBM92" s="81"/>
      <c r="NBN92" s="81"/>
      <c r="NBO92" s="81"/>
      <c r="NBP92" s="81"/>
      <c r="NBQ92" s="81"/>
      <c r="NBR92" s="81"/>
      <c r="NBS92" s="81"/>
      <c r="NBT92" s="81"/>
      <c r="NBU92" s="81"/>
      <c r="NBV92" s="81"/>
      <c r="NBW92" s="81"/>
      <c r="NBX92" s="81"/>
      <c r="NBY92" s="81"/>
      <c r="NBZ92" s="81"/>
      <c r="NCA92" s="81"/>
      <c r="NCB92" s="81"/>
      <c r="NCC92" s="81"/>
      <c r="NCD92" s="81"/>
      <c r="NCE92" s="81"/>
      <c r="NCF92" s="81"/>
      <c r="NCG92" s="81"/>
      <c r="NCH92" s="81"/>
      <c r="NCI92" s="81"/>
      <c r="NCJ92" s="81"/>
      <c r="NCK92" s="81"/>
      <c r="NCL92" s="81"/>
      <c r="NCM92" s="81"/>
      <c r="NCN92" s="81"/>
      <c r="NCO92" s="81"/>
      <c r="NCP92" s="81"/>
      <c r="NCQ92" s="81"/>
      <c r="NCR92" s="81"/>
      <c r="NCS92" s="81"/>
      <c r="NCT92" s="81"/>
      <c r="NCU92" s="81"/>
      <c r="NCV92" s="81"/>
      <c r="NCW92" s="81"/>
      <c r="NCX92" s="81"/>
      <c r="NCY92" s="81"/>
      <c r="NCZ92" s="81"/>
      <c r="NDA92" s="81"/>
      <c r="NDB92" s="81"/>
      <c r="NDC92" s="81"/>
      <c r="NDD92" s="81"/>
      <c r="NDE92" s="81"/>
      <c r="NDF92" s="81"/>
      <c r="NDG92" s="81"/>
      <c r="NDH92" s="81"/>
      <c r="NDI92" s="81"/>
      <c r="NDJ92" s="81"/>
      <c r="NDK92" s="81"/>
      <c r="NDL92" s="81"/>
      <c r="NDM92" s="81"/>
      <c r="NDN92" s="81"/>
      <c r="NDO92" s="81"/>
      <c r="NDP92" s="81"/>
      <c r="NDQ92" s="81"/>
      <c r="NDR92" s="81"/>
      <c r="NDS92" s="81"/>
      <c r="NDT92" s="81"/>
      <c r="NDU92" s="81"/>
      <c r="NDV92" s="81"/>
      <c r="NDW92" s="81"/>
      <c r="NDX92" s="81"/>
      <c r="NDY92" s="81"/>
      <c r="NDZ92" s="81"/>
      <c r="NEA92" s="81"/>
      <c r="NEB92" s="81"/>
      <c r="NEC92" s="81"/>
      <c r="NED92" s="81"/>
      <c r="NEE92" s="81"/>
      <c r="NEF92" s="81"/>
      <c r="NEG92" s="81"/>
      <c r="NEH92" s="81"/>
      <c r="NEI92" s="81"/>
      <c r="NEJ92" s="81"/>
      <c r="NEK92" s="81"/>
      <c r="NEL92" s="81"/>
      <c r="NEM92" s="81"/>
      <c r="NEN92" s="81"/>
      <c r="NEO92" s="81"/>
      <c r="NEP92" s="81"/>
      <c r="NEQ92" s="81"/>
      <c r="NER92" s="81"/>
      <c r="NES92" s="81"/>
      <c r="NET92" s="81"/>
      <c r="NEU92" s="81"/>
      <c r="NEV92" s="81"/>
      <c r="NEW92" s="81"/>
      <c r="NEX92" s="81"/>
      <c r="NEY92" s="81"/>
      <c r="NEZ92" s="81"/>
      <c r="NFA92" s="81"/>
      <c r="NFB92" s="81"/>
      <c r="NFC92" s="81"/>
      <c r="NFD92" s="81"/>
      <c r="NFE92" s="81"/>
      <c r="NFF92" s="81"/>
      <c r="NFG92" s="81"/>
      <c r="NFH92" s="81"/>
      <c r="NFI92" s="81"/>
      <c r="NFJ92" s="81"/>
      <c r="NFK92" s="81"/>
      <c r="NFL92" s="81"/>
      <c r="NFM92" s="81"/>
      <c r="NFN92" s="81"/>
      <c r="NFO92" s="81"/>
      <c r="NFP92" s="81"/>
      <c r="NFQ92" s="81"/>
      <c r="NFR92" s="81"/>
      <c r="NFS92" s="81"/>
      <c r="NFT92" s="81"/>
      <c r="NFU92" s="81"/>
      <c r="NFV92" s="81"/>
      <c r="NFW92" s="81"/>
      <c r="NFX92" s="81"/>
      <c r="NFY92" s="81"/>
      <c r="NFZ92" s="81"/>
      <c r="NGA92" s="81"/>
      <c r="NGB92" s="81"/>
      <c r="NGC92" s="81"/>
      <c r="NGD92" s="81"/>
      <c r="NGE92" s="81"/>
      <c r="NGF92" s="81"/>
      <c r="NGG92" s="81"/>
      <c r="NGH92" s="81"/>
      <c r="NGI92" s="81"/>
      <c r="NGJ92" s="81"/>
      <c r="NGK92" s="81"/>
      <c r="NGL92" s="81"/>
      <c r="NGM92" s="81"/>
      <c r="NGN92" s="81"/>
      <c r="NGO92" s="81"/>
      <c r="NGP92" s="81"/>
      <c r="NGQ92" s="81"/>
      <c r="NGR92" s="81"/>
      <c r="NGS92" s="81"/>
      <c r="NGT92" s="81"/>
      <c r="NGU92" s="81"/>
      <c r="NGV92" s="81"/>
      <c r="NGW92" s="81"/>
      <c r="NGX92" s="81"/>
      <c r="NGY92" s="81"/>
      <c r="NGZ92" s="81"/>
      <c r="NHA92" s="81"/>
      <c r="NHB92" s="81"/>
      <c r="NHC92" s="81"/>
      <c r="NHD92" s="81"/>
      <c r="NHE92" s="81"/>
      <c r="NHF92" s="81"/>
      <c r="NHG92" s="81"/>
      <c r="NHH92" s="81"/>
      <c r="NHI92" s="81"/>
      <c r="NHJ92" s="81"/>
      <c r="NHK92" s="81"/>
      <c r="NHL92" s="81"/>
      <c r="NHM92" s="81"/>
      <c r="NHN92" s="81"/>
      <c r="NHO92" s="81"/>
      <c r="NHP92" s="81"/>
      <c r="NHQ92" s="81"/>
      <c r="NHR92" s="81"/>
      <c r="NHS92" s="81"/>
      <c r="NHT92" s="81"/>
      <c r="NHU92" s="81"/>
      <c r="NHV92" s="81"/>
      <c r="NHW92" s="81"/>
      <c r="NHX92" s="81"/>
      <c r="NHY92" s="81"/>
      <c r="NHZ92" s="81"/>
      <c r="NIA92" s="81"/>
      <c r="NIB92" s="81"/>
      <c r="NIC92" s="81"/>
      <c r="NID92" s="81"/>
      <c r="NIE92" s="81"/>
      <c r="NIF92" s="81"/>
      <c r="NIG92" s="81"/>
      <c r="NIH92" s="81"/>
      <c r="NII92" s="81"/>
      <c r="NIJ92" s="81"/>
      <c r="NIK92" s="81"/>
      <c r="NIL92" s="81"/>
      <c r="NIM92" s="81"/>
      <c r="NIN92" s="81"/>
      <c r="NIO92" s="81"/>
      <c r="NIP92" s="81"/>
      <c r="NIQ92" s="81"/>
      <c r="NIR92" s="81"/>
      <c r="NIS92" s="81"/>
      <c r="NIT92" s="81"/>
      <c r="NIU92" s="81"/>
      <c r="NIV92" s="81"/>
      <c r="NIW92" s="81"/>
      <c r="NIX92" s="81"/>
      <c r="NIY92" s="81"/>
      <c r="NIZ92" s="81"/>
      <c r="NJA92" s="81"/>
      <c r="NJB92" s="81"/>
      <c r="NJC92" s="81"/>
      <c r="NJD92" s="81"/>
      <c r="NJE92" s="81"/>
      <c r="NJF92" s="81"/>
      <c r="NJG92" s="81"/>
      <c r="NJH92" s="81"/>
      <c r="NJI92" s="81"/>
      <c r="NJJ92" s="81"/>
      <c r="NJK92" s="81"/>
      <c r="NJL92" s="81"/>
      <c r="NJM92" s="81"/>
      <c r="NJN92" s="81"/>
      <c r="NJO92" s="81"/>
      <c r="NJP92" s="81"/>
      <c r="NJQ92" s="81"/>
      <c r="NJR92" s="81"/>
      <c r="NJS92" s="81"/>
      <c r="NJT92" s="81"/>
      <c r="NJU92" s="81"/>
      <c r="NJV92" s="81"/>
      <c r="NJW92" s="81"/>
      <c r="NJX92" s="81"/>
      <c r="NJY92" s="81"/>
      <c r="NJZ92" s="81"/>
      <c r="NKA92" s="81"/>
      <c r="NKB92" s="81"/>
      <c r="NKC92" s="81"/>
      <c r="NKD92" s="81"/>
      <c r="NKE92" s="81"/>
      <c r="NKF92" s="81"/>
      <c r="NKG92" s="81"/>
      <c r="NKH92" s="81"/>
      <c r="NKI92" s="81"/>
      <c r="NKJ92" s="81"/>
      <c r="NKK92" s="81"/>
      <c r="NKL92" s="81"/>
      <c r="NKM92" s="81"/>
      <c r="NKN92" s="81"/>
      <c r="NKO92" s="81"/>
      <c r="NKP92" s="81"/>
      <c r="NKQ92" s="81"/>
      <c r="NKR92" s="81"/>
      <c r="NKS92" s="81"/>
      <c r="NKT92" s="81"/>
      <c r="NKU92" s="81"/>
      <c r="NKV92" s="81"/>
      <c r="NKW92" s="81"/>
      <c r="NKX92" s="81"/>
      <c r="NKY92" s="81"/>
      <c r="NKZ92" s="81"/>
      <c r="NLA92" s="81"/>
      <c r="NLB92" s="81"/>
      <c r="NLC92" s="81"/>
      <c r="NLD92" s="81"/>
      <c r="NLE92" s="81"/>
      <c r="NLF92" s="81"/>
      <c r="NLG92" s="81"/>
      <c r="NLH92" s="81"/>
      <c r="NLI92" s="81"/>
      <c r="NLJ92" s="81"/>
      <c r="NLK92" s="81"/>
      <c r="NLL92" s="81"/>
      <c r="NLM92" s="81"/>
      <c r="NLN92" s="81"/>
      <c r="NLO92" s="81"/>
      <c r="NLP92" s="81"/>
      <c r="NLQ92" s="81"/>
      <c r="NLR92" s="81"/>
      <c r="NLS92" s="81"/>
      <c r="NLT92" s="81"/>
      <c r="NLU92" s="81"/>
      <c r="NLV92" s="81"/>
      <c r="NLW92" s="81"/>
      <c r="NLX92" s="81"/>
      <c r="NLY92" s="81"/>
      <c r="NLZ92" s="81"/>
      <c r="NMA92" s="81"/>
      <c r="NMB92" s="81"/>
      <c r="NMC92" s="81"/>
      <c r="NMD92" s="81"/>
      <c r="NME92" s="81"/>
      <c r="NMF92" s="81"/>
      <c r="NMG92" s="81"/>
      <c r="NMH92" s="81"/>
      <c r="NMI92" s="81"/>
      <c r="NMJ92" s="81"/>
      <c r="NMK92" s="81"/>
      <c r="NML92" s="81"/>
      <c r="NMM92" s="81"/>
      <c r="NMN92" s="81"/>
      <c r="NMO92" s="81"/>
      <c r="NMP92" s="81"/>
      <c r="NMQ92" s="81"/>
      <c r="NMR92" s="81"/>
      <c r="NMS92" s="81"/>
      <c r="NMT92" s="81"/>
      <c r="NMU92" s="81"/>
      <c r="NMV92" s="81"/>
      <c r="NMW92" s="81"/>
      <c r="NMX92" s="81"/>
      <c r="NMY92" s="81"/>
      <c r="NMZ92" s="81"/>
      <c r="NNA92" s="81"/>
      <c r="NNB92" s="81"/>
      <c r="NNC92" s="81"/>
      <c r="NND92" s="81"/>
      <c r="NNE92" s="81"/>
      <c r="NNF92" s="81"/>
      <c r="NNG92" s="81"/>
      <c r="NNH92" s="81"/>
      <c r="NNI92" s="81"/>
      <c r="NNJ92" s="81"/>
      <c r="NNK92" s="81"/>
      <c r="NNL92" s="81"/>
      <c r="NNM92" s="81"/>
      <c r="NNN92" s="81"/>
      <c r="NNO92" s="81"/>
      <c r="NNP92" s="81"/>
      <c r="NNQ92" s="81"/>
      <c r="NNR92" s="81"/>
      <c r="NNS92" s="81"/>
      <c r="NNT92" s="81"/>
      <c r="NNU92" s="81"/>
      <c r="NNV92" s="81"/>
      <c r="NNW92" s="81"/>
      <c r="NNX92" s="81"/>
      <c r="NNY92" s="81"/>
      <c r="NNZ92" s="81"/>
      <c r="NOA92" s="81"/>
      <c r="NOB92" s="81"/>
      <c r="NOC92" s="81"/>
      <c r="NOD92" s="81"/>
      <c r="NOE92" s="81"/>
      <c r="NOF92" s="81"/>
      <c r="NOG92" s="81"/>
      <c r="NOH92" s="81"/>
      <c r="NOI92" s="81"/>
      <c r="NOJ92" s="81"/>
      <c r="NOK92" s="81"/>
      <c r="NOL92" s="81"/>
      <c r="NOM92" s="81"/>
      <c r="NON92" s="81"/>
      <c r="NOO92" s="81"/>
      <c r="NOP92" s="81"/>
      <c r="NOQ92" s="81"/>
      <c r="NOR92" s="81"/>
      <c r="NOS92" s="81"/>
      <c r="NOT92" s="81"/>
      <c r="NOU92" s="81"/>
      <c r="NOV92" s="81"/>
      <c r="NOW92" s="81"/>
      <c r="NOX92" s="81"/>
      <c r="NOY92" s="81"/>
      <c r="NOZ92" s="81"/>
      <c r="NPA92" s="81"/>
      <c r="NPB92" s="81"/>
      <c r="NPC92" s="81"/>
      <c r="NPD92" s="81"/>
      <c r="NPE92" s="81"/>
      <c r="NPF92" s="81"/>
      <c r="NPG92" s="81"/>
      <c r="NPH92" s="81"/>
      <c r="NPI92" s="81"/>
      <c r="NPJ92" s="81"/>
      <c r="NPK92" s="81"/>
      <c r="NPL92" s="81"/>
      <c r="NPM92" s="81"/>
      <c r="NPN92" s="81"/>
      <c r="NPO92" s="81"/>
      <c r="NPP92" s="81"/>
      <c r="NPQ92" s="81"/>
      <c r="NPR92" s="81"/>
      <c r="NPS92" s="81"/>
      <c r="NPT92" s="81"/>
      <c r="NPU92" s="81"/>
      <c r="NPV92" s="81"/>
      <c r="NPW92" s="81"/>
      <c r="NPX92" s="81"/>
      <c r="NPY92" s="81"/>
      <c r="NPZ92" s="81"/>
      <c r="NQA92" s="81"/>
      <c r="NQB92" s="81"/>
      <c r="NQC92" s="81"/>
      <c r="NQD92" s="81"/>
      <c r="NQE92" s="81"/>
      <c r="NQF92" s="81"/>
      <c r="NQG92" s="81"/>
      <c r="NQH92" s="81"/>
      <c r="NQI92" s="81"/>
      <c r="NQJ92" s="81"/>
      <c r="NQK92" s="81"/>
      <c r="NQL92" s="81"/>
      <c r="NQM92" s="81"/>
      <c r="NQN92" s="81"/>
      <c r="NQO92" s="81"/>
      <c r="NQP92" s="81"/>
      <c r="NQQ92" s="81"/>
      <c r="NQR92" s="81"/>
      <c r="NQS92" s="81"/>
      <c r="NQT92" s="81"/>
      <c r="NQU92" s="81"/>
      <c r="NQV92" s="81"/>
      <c r="NQW92" s="81"/>
      <c r="NQX92" s="81"/>
      <c r="NQY92" s="81"/>
      <c r="NQZ92" s="81"/>
      <c r="NRA92" s="81"/>
      <c r="NRB92" s="81"/>
      <c r="NRC92" s="81"/>
      <c r="NRD92" s="81"/>
      <c r="NRE92" s="81"/>
      <c r="NRF92" s="81"/>
      <c r="NRG92" s="81"/>
      <c r="NRH92" s="81"/>
      <c r="NRI92" s="81"/>
      <c r="NRJ92" s="81"/>
      <c r="NRK92" s="81"/>
      <c r="NRL92" s="81"/>
      <c r="NRM92" s="81"/>
      <c r="NRN92" s="81"/>
      <c r="NRO92" s="81"/>
      <c r="NRP92" s="81"/>
      <c r="NRQ92" s="81"/>
      <c r="NRR92" s="81"/>
      <c r="NRS92" s="81"/>
      <c r="NRT92" s="81"/>
      <c r="NRU92" s="81"/>
      <c r="NRV92" s="81"/>
      <c r="NRW92" s="81"/>
      <c r="NRX92" s="81"/>
      <c r="NRY92" s="81"/>
      <c r="NRZ92" s="81"/>
      <c r="NSA92" s="81"/>
      <c r="NSB92" s="81"/>
      <c r="NSC92" s="81"/>
      <c r="NSD92" s="81"/>
      <c r="NSE92" s="81"/>
      <c r="NSF92" s="81"/>
      <c r="NSG92" s="81"/>
      <c r="NSH92" s="81"/>
      <c r="NSI92" s="81"/>
      <c r="NSJ92" s="81"/>
      <c r="NSK92" s="81"/>
      <c r="NSL92" s="81"/>
      <c r="NSM92" s="81"/>
      <c r="NSN92" s="81"/>
      <c r="NSO92" s="81"/>
      <c r="NSP92" s="81"/>
      <c r="NSQ92" s="81"/>
      <c r="NSR92" s="81"/>
      <c r="NSS92" s="81"/>
      <c r="NST92" s="81"/>
      <c r="NSU92" s="81"/>
      <c r="NSV92" s="81"/>
      <c r="NSW92" s="81"/>
      <c r="NSX92" s="81"/>
      <c r="NSY92" s="81"/>
      <c r="NSZ92" s="81"/>
      <c r="NTA92" s="81"/>
      <c r="NTB92" s="81"/>
      <c r="NTC92" s="81"/>
      <c r="NTD92" s="81"/>
      <c r="NTE92" s="81"/>
      <c r="NTF92" s="81"/>
      <c r="NTG92" s="81"/>
      <c r="NTH92" s="81"/>
      <c r="NTI92" s="81"/>
      <c r="NTJ92" s="81"/>
      <c r="NTK92" s="81"/>
      <c r="NTL92" s="81"/>
      <c r="NTM92" s="81"/>
      <c r="NTN92" s="81"/>
      <c r="NTO92" s="81"/>
      <c r="NTP92" s="81"/>
      <c r="NTQ92" s="81"/>
      <c r="NTR92" s="81"/>
      <c r="NTS92" s="81"/>
      <c r="NTT92" s="81"/>
      <c r="NTU92" s="81"/>
      <c r="NTV92" s="81"/>
      <c r="NTW92" s="81"/>
      <c r="NTX92" s="81"/>
      <c r="NTY92" s="81"/>
      <c r="NTZ92" s="81"/>
      <c r="NUA92" s="81"/>
      <c r="NUB92" s="81"/>
      <c r="NUC92" s="81"/>
      <c r="NUD92" s="81"/>
      <c r="NUE92" s="81"/>
      <c r="NUF92" s="81"/>
      <c r="NUG92" s="81"/>
      <c r="NUH92" s="81"/>
      <c r="NUI92" s="81"/>
      <c r="NUJ92" s="81"/>
      <c r="NUK92" s="81"/>
      <c r="NUL92" s="81"/>
      <c r="NUM92" s="81"/>
      <c r="NUN92" s="81"/>
      <c r="NUO92" s="81"/>
      <c r="NUP92" s="81"/>
      <c r="NUQ92" s="81"/>
      <c r="NUR92" s="81"/>
      <c r="NUS92" s="81"/>
      <c r="NUT92" s="81"/>
      <c r="NUU92" s="81"/>
      <c r="NUV92" s="81"/>
      <c r="NUW92" s="81"/>
      <c r="NUX92" s="81"/>
      <c r="NUY92" s="81"/>
      <c r="NUZ92" s="81"/>
      <c r="NVA92" s="81"/>
      <c r="NVB92" s="81"/>
      <c r="NVC92" s="81"/>
      <c r="NVD92" s="81"/>
      <c r="NVE92" s="81"/>
      <c r="NVF92" s="81"/>
      <c r="NVG92" s="81"/>
      <c r="NVH92" s="81"/>
      <c r="NVI92" s="81"/>
      <c r="NVJ92" s="81"/>
      <c r="NVK92" s="81"/>
      <c r="NVL92" s="81"/>
      <c r="NVM92" s="81"/>
      <c r="NVN92" s="81"/>
      <c r="NVO92" s="81"/>
      <c r="NVP92" s="81"/>
      <c r="NVQ92" s="81"/>
      <c r="NVR92" s="81"/>
      <c r="NVS92" s="81"/>
      <c r="NVT92" s="81"/>
      <c r="NVU92" s="81"/>
      <c r="NVV92" s="81"/>
      <c r="NVW92" s="81"/>
      <c r="NVX92" s="81"/>
      <c r="NVY92" s="81"/>
      <c r="NVZ92" s="81"/>
      <c r="NWA92" s="81"/>
      <c r="NWB92" s="81"/>
      <c r="NWC92" s="81"/>
      <c r="NWD92" s="81"/>
      <c r="NWE92" s="81"/>
      <c r="NWF92" s="81"/>
      <c r="NWG92" s="81"/>
      <c r="NWH92" s="81"/>
      <c r="NWI92" s="81"/>
      <c r="NWJ92" s="81"/>
      <c r="NWK92" s="81"/>
      <c r="NWL92" s="81"/>
      <c r="NWM92" s="81"/>
      <c r="NWN92" s="81"/>
      <c r="NWO92" s="81"/>
      <c r="NWP92" s="81"/>
      <c r="NWQ92" s="81"/>
      <c r="NWR92" s="81"/>
      <c r="NWS92" s="81"/>
      <c r="NWT92" s="81"/>
      <c r="NWU92" s="81"/>
      <c r="NWV92" s="81"/>
      <c r="NWW92" s="81"/>
      <c r="NWX92" s="81"/>
      <c r="NWY92" s="81"/>
      <c r="NWZ92" s="81"/>
      <c r="NXA92" s="81"/>
      <c r="NXB92" s="81"/>
      <c r="NXC92" s="81"/>
      <c r="NXD92" s="81"/>
      <c r="NXE92" s="81"/>
      <c r="NXF92" s="81"/>
      <c r="NXG92" s="81"/>
      <c r="NXH92" s="81"/>
      <c r="NXI92" s="81"/>
      <c r="NXJ92" s="81"/>
      <c r="NXK92" s="81"/>
      <c r="NXL92" s="81"/>
      <c r="NXM92" s="81"/>
      <c r="NXN92" s="81"/>
      <c r="NXO92" s="81"/>
      <c r="NXP92" s="81"/>
      <c r="NXQ92" s="81"/>
      <c r="NXR92" s="81"/>
      <c r="NXS92" s="81"/>
      <c r="NXT92" s="81"/>
      <c r="NXU92" s="81"/>
      <c r="NXV92" s="81"/>
      <c r="NXW92" s="81"/>
      <c r="NXX92" s="81"/>
      <c r="NXY92" s="81"/>
      <c r="NXZ92" s="81"/>
      <c r="NYA92" s="81"/>
      <c r="NYB92" s="81"/>
      <c r="NYC92" s="81"/>
      <c r="NYD92" s="81"/>
      <c r="NYE92" s="81"/>
      <c r="NYF92" s="81"/>
      <c r="NYG92" s="81"/>
      <c r="NYH92" s="81"/>
      <c r="NYI92" s="81"/>
      <c r="NYJ92" s="81"/>
      <c r="NYK92" s="81"/>
      <c r="NYL92" s="81"/>
      <c r="NYM92" s="81"/>
      <c r="NYN92" s="81"/>
      <c r="NYO92" s="81"/>
      <c r="NYP92" s="81"/>
      <c r="NYQ92" s="81"/>
      <c r="NYR92" s="81"/>
      <c r="NYS92" s="81"/>
      <c r="NYT92" s="81"/>
      <c r="NYU92" s="81"/>
      <c r="NYV92" s="81"/>
      <c r="NYW92" s="81"/>
      <c r="NYX92" s="81"/>
      <c r="NYY92" s="81"/>
      <c r="NYZ92" s="81"/>
      <c r="NZA92" s="81"/>
      <c r="NZB92" s="81"/>
      <c r="NZC92" s="81"/>
      <c r="NZD92" s="81"/>
      <c r="NZE92" s="81"/>
      <c r="NZF92" s="81"/>
      <c r="NZG92" s="81"/>
      <c r="NZH92" s="81"/>
      <c r="NZI92" s="81"/>
      <c r="NZJ92" s="81"/>
      <c r="NZK92" s="81"/>
      <c r="NZL92" s="81"/>
      <c r="NZM92" s="81"/>
      <c r="NZN92" s="81"/>
      <c r="NZO92" s="81"/>
      <c r="NZP92" s="81"/>
      <c r="NZQ92" s="81"/>
      <c r="NZR92" s="81"/>
      <c r="NZS92" s="81"/>
      <c r="NZT92" s="81"/>
      <c r="NZU92" s="81"/>
      <c r="NZV92" s="81"/>
      <c r="NZW92" s="81"/>
      <c r="NZX92" s="81"/>
      <c r="NZY92" s="81"/>
      <c r="NZZ92" s="81"/>
      <c r="OAA92" s="81"/>
      <c r="OAB92" s="81"/>
      <c r="OAC92" s="81"/>
      <c r="OAD92" s="81"/>
      <c r="OAE92" s="81"/>
      <c r="OAF92" s="81"/>
      <c r="OAG92" s="81"/>
      <c r="OAH92" s="81"/>
      <c r="OAI92" s="81"/>
      <c r="OAJ92" s="81"/>
      <c r="OAK92" s="81"/>
      <c r="OAL92" s="81"/>
      <c r="OAM92" s="81"/>
      <c r="OAN92" s="81"/>
      <c r="OAO92" s="81"/>
      <c r="OAP92" s="81"/>
      <c r="OAQ92" s="81"/>
      <c r="OAR92" s="81"/>
      <c r="OAS92" s="81"/>
      <c r="OAT92" s="81"/>
      <c r="OAU92" s="81"/>
      <c r="OAV92" s="81"/>
      <c r="OAW92" s="81"/>
      <c r="OAX92" s="81"/>
      <c r="OAY92" s="81"/>
      <c r="OAZ92" s="81"/>
      <c r="OBA92" s="81"/>
      <c r="OBB92" s="81"/>
      <c r="OBC92" s="81"/>
      <c r="OBD92" s="81"/>
      <c r="OBE92" s="81"/>
      <c r="OBF92" s="81"/>
      <c r="OBG92" s="81"/>
      <c r="OBH92" s="81"/>
      <c r="OBI92" s="81"/>
      <c r="OBJ92" s="81"/>
      <c r="OBK92" s="81"/>
      <c r="OBL92" s="81"/>
      <c r="OBM92" s="81"/>
      <c r="OBN92" s="81"/>
      <c r="OBO92" s="81"/>
      <c r="OBP92" s="81"/>
      <c r="OBQ92" s="81"/>
      <c r="OBR92" s="81"/>
      <c r="OBS92" s="81"/>
      <c r="OBT92" s="81"/>
      <c r="OBU92" s="81"/>
      <c r="OBV92" s="81"/>
      <c r="OBW92" s="81"/>
      <c r="OBX92" s="81"/>
      <c r="OBY92" s="81"/>
      <c r="OBZ92" s="81"/>
      <c r="OCA92" s="81"/>
      <c r="OCB92" s="81"/>
      <c r="OCC92" s="81"/>
      <c r="OCD92" s="81"/>
      <c r="OCE92" s="81"/>
      <c r="OCF92" s="81"/>
      <c r="OCG92" s="81"/>
      <c r="OCH92" s="81"/>
      <c r="OCI92" s="81"/>
      <c r="OCJ92" s="81"/>
      <c r="OCK92" s="81"/>
      <c r="OCL92" s="81"/>
      <c r="OCM92" s="81"/>
      <c r="OCN92" s="81"/>
      <c r="OCO92" s="81"/>
      <c r="OCP92" s="81"/>
      <c r="OCQ92" s="81"/>
      <c r="OCR92" s="81"/>
      <c r="OCS92" s="81"/>
      <c r="OCT92" s="81"/>
      <c r="OCU92" s="81"/>
      <c r="OCV92" s="81"/>
      <c r="OCW92" s="81"/>
      <c r="OCX92" s="81"/>
      <c r="OCY92" s="81"/>
      <c r="OCZ92" s="81"/>
      <c r="ODA92" s="81"/>
      <c r="ODB92" s="81"/>
      <c r="ODC92" s="81"/>
      <c r="ODD92" s="81"/>
      <c r="ODE92" s="81"/>
      <c r="ODF92" s="81"/>
      <c r="ODG92" s="81"/>
      <c r="ODH92" s="81"/>
      <c r="ODI92" s="81"/>
      <c r="ODJ92" s="81"/>
      <c r="ODK92" s="81"/>
      <c r="ODL92" s="81"/>
      <c r="ODM92" s="81"/>
      <c r="ODN92" s="81"/>
      <c r="ODO92" s="81"/>
      <c r="ODP92" s="81"/>
      <c r="ODQ92" s="81"/>
      <c r="ODR92" s="81"/>
      <c r="ODS92" s="81"/>
      <c r="ODT92" s="81"/>
      <c r="ODU92" s="81"/>
      <c r="ODV92" s="81"/>
      <c r="ODW92" s="81"/>
      <c r="ODX92" s="81"/>
      <c r="ODY92" s="81"/>
      <c r="ODZ92" s="81"/>
      <c r="OEA92" s="81"/>
      <c r="OEB92" s="81"/>
      <c r="OEC92" s="81"/>
      <c r="OED92" s="81"/>
      <c r="OEE92" s="81"/>
      <c r="OEF92" s="81"/>
      <c r="OEG92" s="81"/>
      <c r="OEH92" s="81"/>
      <c r="OEI92" s="81"/>
      <c r="OEJ92" s="81"/>
      <c r="OEK92" s="81"/>
      <c r="OEL92" s="81"/>
      <c r="OEM92" s="81"/>
      <c r="OEN92" s="81"/>
      <c r="OEO92" s="81"/>
      <c r="OEP92" s="81"/>
      <c r="OEQ92" s="81"/>
      <c r="OER92" s="81"/>
      <c r="OES92" s="81"/>
      <c r="OET92" s="81"/>
      <c r="OEU92" s="81"/>
      <c r="OEV92" s="81"/>
      <c r="OEW92" s="81"/>
      <c r="OEX92" s="81"/>
      <c r="OEY92" s="81"/>
      <c r="OEZ92" s="81"/>
      <c r="OFA92" s="81"/>
      <c r="OFB92" s="81"/>
      <c r="OFC92" s="81"/>
      <c r="OFD92" s="81"/>
      <c r="OFE92" s="81"/>
      <c r="OFF92" s="81"/>
      <c r="OFG92" s="81"/>
      <c r="OFH92" s="81"/>
      <c r="OFI92" s="81"/>
      <c r="OFJ92" s="81"/>
      <c r="OFK92" s="81"/>
      <c r="OFL92" s="81"/>
      <c r="OFM92" s="81"/>
      <c r="OFN92" s="81"/>
      <c r="OFO92" s="81"/>
      <c r="OFP92" s="81"/>
      <c r="OFQ92" s="81"/>
      <c r="OFR92" s="81"/>
      <c r="OFS92" s="81"/>
      <c r="OFT92" s="81"/>
      <c r="OFU92" s="81"/>
      <c r="OFV92" s="81"/>
      <c r="OFW92" s="81"/>
      <c r="OFX92" s="81"/>
      <c r="OFY92" s="81"/>
      <c r="OFZ92" s="81"/>
      <c r="OGA92" s="81"/>
      <c r="OGB92" s="81"/>
      <c r="OGC92" s="81"/>
      <c r="OGD92" s="81"/>
      <c r="OGE92" s="81"/>
      <c r="OGF92" s="81"/>
      <c r="OGG92" s="81"/>
      <c r="OGH92" s="81"/>
      <c r="OGI92" s="81"/>
      <c r="OGJ92" s="81"/>
      <c r="OGK92" s="81"/>
      <c r="OGL92" s="81"/>
      <c r="OGM92" s="81"/>
      <c r="OGN92" s="81"/>
      <c r="OGO92" s="81"/>
      <c r="OGP92" s="81"/>
      <c r="OGQ92" s="81"/>
      <c r="OGR92" s="81"/>
      <c r="OGS92" s="81"/>
      <c r="OGT92" s="81"/>
      <c r="OGU92" s="81"/>
      <c r="OGV92" s="81"/>
      <c r="OGW92" s="81"/>
      <c r="OGX92" s="81"/>
      <c r="OGY92" s="81"/>
      <c r="OGZ92" s="81"/>
      <c r="OHA92" s="81"/>
      <c r="OHB92" s="81"/>
      <c r="OHC92" s="81"/>
      <c r="OHD92" s="81"/>
      <c r="OHE92" s="81"/>
      <c r="OHF92" s="81"/>
      <c r="OHG92" s="81"/>
      <c r="OHH92" s="81"/>
      <c r="OHI92" s="81"/>
      <c r="OHJ92" s="81"/>
      <c r="OHK92" s="81"/>
      <c r="OHL92" s="81"/>
      <c r="OHM92" s="81"/>
      <c r="OHN92" s="81"/>
      <c r="OHO92" s="81"/>
      <c r="OHP92" s="81"/>
      <c r="OHQ92" s="81"/>
      <c r="OHR92" s="81"/>
      <c r="OHS92" s="81"/>
      <c r="OHT92" s="81"/>
      <c r="OHU92" s="81"/>
      <c r="OHV92" s="81"/>
      <c r="OHW92" s="81"/>
      <c r="OHX92" s="81"/>
      <c r="OHY92" s="81"/>
      <c r="OHZ92" s="81"/>
      <c r="OIA92" s="81"/>
      <c r="OIB92" s="81"/>
      <c r="OIC92" s="81"/>
      <c r="OID92" s="81"/>
      <c r="OIE92" s="81"/>
      <c r="OIF92" s="81"/>
      <c r="OIG92" s="81"/>
      <c r="OIH92" s="81"/>
      <c r="OII92" s="81"/>
      <c r="OIJ92" s="81"/>
      <c r="OIK92" s="81"/>
      <c r="OIL92" s="81"/>
      <c r="OIM92" s="81"/>
      <c r="OIN92" s="81"/>
      <c r="OIO92" s="81"/>
      <c r="OIP92" s="81"/>
      <c r="OIQ92" s="81"/>
      <c r="OIR92" s="81"/>
      <c r="OIS92" s="81"/>
      <c r="OIT92" s="81"/>
      <c r="OIU92" s="81"/>
      <c r="OIV92" s="81"/>
      <c r="OIW92" s="81"/>
      <c r="OIX92" s="81"/>
      <c r="OIY92" s="81"/>
      <c r="OIZ92" s="81"/>
      <c r="OJA92" s="81"/>
      <c r="OJB92" s="81"/>
      <c r="OJC92" s="81"/>
      <c r="OJD92" s="81"/>
      <c r="OJE92" s="81"/>
      <c r="OJF92" s="81"/>
      <c r="OJG92" s="81"/>
      <c r="OJH92" s="81"/>
      <c r="OJI92" s="81"/>
      <c r="OJJ92" s="81"/>
      <c r="OJK92" s="81"/>
      <c r="OJL92" s="81"/>
      <c r="OJM92" s="81"/>
      <c r="OJN92" s="81"/>
      <c r="OJO92" s="81"/>
      <c r="OJP92" s="81"/>
      <c r="OJQ92" s="81"/>
      <c r="OJR92" s="81"/>
      <c r="OJS92" s="81"/>
      <c r="OJT92" s="81"/>
      <c r="OJU92" s="81"/>
      <c r="OJV92" s="81"/>
      <c r="OJW92" s="81"/>
      <c r="OJX92" s="81"/>
      <c r="OJY92" s="81"/>
      <c r="OJZ92" s="81"/>
      <c r="OKA92" s="81"/>
      <c r="OKB92" s="81"/>
      <c r="OKC92" s="81"/>
      <c r="OKD92" s="81"/>
      <c r="OKE92" s="81"/>
      <c r="OKF92" s="81"/>
      <c r="OKG92" s="81"/>
      <c r="OKH92" s="81"/>
      <c r="OKI92" s="81"/>
      <c r="OKJ92" s="81"/>
      <c r="OKK92" s="81"/>
      <c r="OKL92" s="81"/>
      <c r="OKM92" s="81"/>
      <c r="OKN92" s="81"/>
      <c r="OKO92" s="81"/>
      <c r="OKP92" s="81"/>
      <c r="OKQ92" s="81"/>
      <c r="OKR92" s="81"/>
      <c r="OKS92" s="81"/>
      <c r="OKT92" s="81"/>
      <c r="OKU92" s="81"/>
      <c r="OKV92" s="81"/>
      <c r="OKW92" s="81"/>
      <c r="OKX92" s="81"/>
      <c r="OKY92" s="81"/>
      <c r="OKZ92" s="81"/>
      <c r="OLA92" s="81"/>
      <c r="OLB92" s="81"/>
      <c r="OLC92" s="81"/>
      <c r="OLD92" s="81"/>
      <c r="OLE92" s="81"/>
      <c r="OLF92" s="81"/>
      <c r="OLG92" s="81"/>
      <c r="OLH92" s="81"/>
      <c r="OLI92" s="81"/>
      <c r="OLJ92" s="81"/>
      <c r="OLK92" s="81"/>
      <c r="OLL92" s="81"/>
      <c r="OLM92" s="81"/>
      <c r="OLN92" s="81"/>
      <c r="OLO92" s="81"/>
      <c r="OLP92" s="81"/>
      <c r="OLQ92" s="81"/>
      <c r="OLR92" s="81"/>
      <c r="OLS92" s="81"/>
      <c r="OLT92" s="81"/>
      <c r="OLU92" s="81"/>
      <c r="OLV92" s="81"/>
      <c r="OLW92" s="81"/>
      <c r="OLX92" s="81"/>
      <c r="OLY92" s="81"/>
      <c r="OLZ92" s="81"/>
      <c r="OMA92" s="81"/>
      <c r="OMB92" s="81"/>
      <c r="OMC92" s="81"/>
      <c r="OMD92" s="81"/>
      <c r="OME92" s="81"/>
      <c r="OMF92" s="81"/>
      <c r="OMG92" s="81"/>
      <c r="OMH92" s="81"/>
      <c r="OMI92" s="81"/>
      <c r="OMJ92" s="81"/>
      <c r="OMK92" s="81"/>
      <c r="OML92" s="81"/>
      <c r="OMM92" s="81"/>
      <c r="OMN92" s="81"/>
      <c r="OMO92" s="81"/>
      <c r="OMP92" s="81"/>
      <c r="OMQ92" s="81"/>
      <c r="OMR92" s="81"/>
      <c r="OMS92" s="81"/>
      <c r="OMT92" s="81"/>
      <c r="OMU92" s="81"/>
      <c r="OMV92" s="81"/>
      <c r="OMW92" s="81"/>
      <c r="OMX92" s="81"/>
      <c r="OMY92" s="81"/>
      <c r="OMZ92" s="81"/>
      <c r="ONA92" s="81"/>
      <c r="ONB92" s="81"/>
      <c r="ONC92" s="81"/>
      <c r="OND92" s="81"/>
      <c r="ONE92" s="81"/>
      <c r="ONF92" s="81"/>
      <c r="ONG92" s="81"/>
      <c r="ONH92" s="81"/>
      <c r="ONI92" s="81"/>
      <c r="ONJ92" s="81"/>
      <c r="ONK92" s="81"/>
      <c r="ONL92" s="81"/>
      <c r="ONM92" s="81"/>
      <c r="ONN92" s="81"/>
      <c r="ONO92" s="81"/>
      <c r="ONP92" s="81"/>
      <c r="ONQ92" s="81"/>
      <c r="ONR92" s="81"/>
      <c r="ONS92" s="81"/>
      <c r="ONT92" s="81"/>
      <c r="ONU92" s="81"/>
      <c r="ONV92" s="81"/>
      <c r="ONW92" s="81"/>
      <c r="ONX92" s="81"/>
      <c r="ONY92" s="81"/>
      <c r="ONZ92" s="81"/>
      <c r="OOA92" s="81"/>
      <c r="OOB92" s="81"/>
      <c r="OOC92" s="81"/>
      <c r="OOD92" s="81"/>
      <c r="OOE92" s="81"/>
      <c r="OOF92" s="81"/>
      <c r="OOG92" s="81"/>
      <c r="OOH92" s="81"/>
      <c r="OOI92" s="81"/>
      <c r="OOJ92" s="81"/>
      <c r="OOK92" s="81"/>
      <c r="OOL92" s="81"/>
      <c r="OOM92" s="81"/>
      <c r="OON92" s="81"/>
      <c r="OOO92" s="81"/>
      <c r="OOP92" s="81"/>
      <c r="OOQ92" s="81"/>
      <c r="OOR92" s="81"/>
      <c r="OOS92" s="81"/>
      <c r="OOT92" s="81"/>
      <c r="OOU92" s="81"/>
      <c r="OOV92" s="81"/>
      <c r="OOW92" s="81"/>
      <c r="OOX92" s="81"/>
      <c r="OOY92" s="81"/>
      <c r="OOZ92" s="81"/>
      <c r="OPA92" s="81"/>
      <c r="OPB92" s="81"/>
      <c r="OPC92" s="81"/>
      <c r="OPD92" s="81"/>
      <c r="OPE92" s="81"/>
      <c r="OPF92" s="81"/>
      <c r="OPG92" s="81"/>
      <c r="OPH92" s="81"/>
      <c r="OPI92" s="81"/>
      <c r="OPJ92" s="81"/>
      <c r="OPK92" s="81"/>
      <c r="OPL92" s="81"/>
      <c r="OPM92" s="81"/>
      <c r="OPN92" s="81"/>
      <c r="OPO92" s="81"/>
      <c r="OPP92" s="81"/>
      <c r="OPQ92" s="81"/>
      <c r="OPR92" s="81"/>
      <c r="OPS92" s="81"/>
      <c r="OPT92" s="81"/>
      <c r="OPU92" s="81"/>
      <c r="OPV92" s="81"/>
      <c r="OPW92" s="81"/>
      <c r="OPX92" s="81"/>
      <c r="OPY92" s="81"/>
      <c r="OPZ92" s="81"/>
      <c r="OQA92" s="81"/>
      <c r="OQB92" s="81"/>
      <c r="OQC92" s="81"/>
      <c r="OQD92" s="81"/>
      <c r="OQE92" s="81"/>
      <c r="OQF92" s="81"/>
      <c r="OQG92" s="81"/>
      <c r="OQH92" s="81"/>
      <c r="OQI92" s="81"/>
      <c r="OQJ92" s="81"/>
      <c r="OQK92" s="81"/>
      <c r="OQL92" s="81"/>
      <c r="OQM92" s="81"/>
      <c r="OQN92" s="81"/>
      <c r="OQO92" s="81"/>
      <c r="OQP92" s="81"/>
      <c r="OQQ92" s="81"/>
      <c r="OQR92" s="81"/>
      <c r="OQS92" s="81"/>
      <c r="OQT92" s="81"/>
      <c r="OQU92" s="81"/>
      <c r="OQV92" s="81"/>
      <c r="OQW92" s="81"/>
      <c r="OQX92" s="81"/>
      <c r="OQY92" s="81"/>
      <c r="OQZ92" s="81"/>
      <c r="ORA92" s="81"/>
      <c r="ORB92" s="81"/>
      <c r="ORC92" s="81"/>
      <c r="ORD92" s="81"/>
      <c r="ORE92" s="81"/>
      <c r="ORF92" s="81"/>
      <c r="ORG92" s="81"/>
      <c r="ORH92" s="81"/>
      <c r="ORI92" s="81"/>
      <c r="ORJ92" s="81"/>
      <c r="ORK92" s="81"/>
      <c r="ORL92" s="81"/>
      <c r="ORM92" s="81"/>
      <c r="ORN92" s="81"/>
      <c r="ORO92" s="81"/>
      <c r="ORP92" s="81"/>
      <c r="ORQ92" s="81"/>
      <c r="ORR92" s="81"/>
      <c r="ORS92" s="81"/>
      <c r="ORT92" s="81"/>
      <c r="ORU92" s="81"/>
      <c r="ORV92" s="81"/>
      <c r="ORW92" s="81"/>
      <c r="ORX92" s="81"/>
      <c r="ORY92" s="81"/>
      <c r="ORZ92" s="81"/>
      <c r="OSA92" s="81"/>
      <c r="OSB92" s="81"/>
      <c r="OSC92" s="81"/>
      <c r="OSD92" s="81"/>
      <c r="OSE92" s="81"/>
      <c r="OSF92" s="81"/>
      <c r="OSG92" s="81"/>
      <c r="OSH92" s="81"/>
      <c r="OSI92" s="81"/>
      <c r="OSJ92" s="81"/>
      <c r="OSK92" s="81"/>
      <c r="OSL92" s="81"/>
      <c r="OSM92" s="81"/>
      <c r="OSN92" s="81"/>
      <c r="OSO92" s="81"/>
      <c r="OSP92" s="81"/>
      <c r="OSQ92" s="81"/>
      <c r="OSR92" s="81"/>
      <c r="OSS92" s="81"/>
      <c r="OST92" s="81"/>
      <c r="OSU92" s="81"/>
      <c r="OSV92" s="81"/>
      <c r="OSW92" s="81"/>
      <c r="OSX92" s="81"/>
      <c r="OSY92" s="81"/>
      <c r="OSZ92" s="81"/>
      <c r="OTA92" s="81"/>
      <c r="OTB92" s="81"/>
      <c r="OTC92" s="81"/>
      <c r="OTD92" s="81"/>
      <c r="OTE92" s="81"/>
      <c r="OTF92" s="81"/>
      <c r="OTG92" s="81"/>
      <c r="OTH92" s="81"/>
      <c r="OTI92" s="81"/>
      <c r="OTJ92" s="81"/>
      <c r="OTK92" s="81"/>
      <c r="OTL92" s="81"/>
      <c r="OTM92" s="81"/>
      <c r="OTN92" s="81"/>
      <c r="OTO92" s="81"/>
      <c r="OTP92" s="81"/>
      <c r="OTQ92" s="81"/>
      <c r="OTR92" s="81"/>
      <c r="OTS92" s="81"/>
      <c r="OTT92" s="81"/>
      <c r="OTU92" s="81"/>
      <c r="OTV92" s="81"/>
      <c r="OTW92" s="81"/>
      <c r="OTX92" s="81"/>
      <c r="OTY92" s="81"/>
      <c r="OTZ92" s="81"/>
      <c r="OUA92" s="81"/>
      <c r="OUB92" s="81"/>
      <c r="OUC92" s="81"/>
      <c r="OUD92" s="81"/>
      <c r="OUE92" s="81"/>
      <c r="OUF92" s="81"/>
      <c r="OUG92" s="81"/>
      <c r="OUH92" s="81"/>
      <c r="OUI92" s="81"/>
      <c r="OUJ92" s="81"/>
      <c r="OUK92" s="81"/>
      <c r="OUL92" s="81"/>
      <c r="OUM92" s="81"/>
      <c r="OUN92" s="81"/>
      <c r="OUO92" s="81"/>
      <c r="OUP92" s="81"/>
      <c r="OUQ92" s="81"/>
      <c r="OUR92" s="81"/>
      <c r="OUS92" s="81"/>
      <c r="OUT92" s="81"/>
      <c r="OUU92" s="81"/>
      <c r="OUV92" s="81"/>
      <c r="OUW92" s="81"/>
      <c r="OUX92" s="81"/>
      <c r="OUY92" s="81"/>
      <c r="OUZ92" s="81"/>
      <c r="OVA92" s="81"/>
      <c r="OVB92" s="81"/>
      <c r="OVC92" s="81"/>
      <c r="OVD92" s="81"/>
      <c r="OVE92" s="81"/>
      <c r="OVF92" s="81"/>
      <c r="OVG92" s="81"/>
      <c r="OVH92" s="81"/>
      <c r="OVI92" s="81"/>
      <c r="OVJ92" s="81"/>
      <c r="OVK92" s="81"/>
      <c r="OVL92" s="81"/>
      <c r="OVM92" s="81"/>
      <c r="OVN92" s="81"/>
      <c r="OVO92" s="81"/>
      <c r="OVP92" s="81"/>
      <c r="OVQ92" s="81"/>
      <c r="OVR92" s="81"/>
      <c r="OVS92" s="81"/>
      <c r="OVT92" s="81"/>
      <c r="OVU92" s="81"/>
      <c r="OVV92" s="81"/>
      <c r="OVW92" s="81"/>
      <c r="OVX92" s="81"/>
      <c r="OVY92" s="81"/>
      <c r="OVZ92" s="81"/>
      <c r="OWA92" s="81"/>
      <c r="OWB92" s="81"/>
      <c r="OWC92" s="81"/>
      <c r="OWD92" s="81"/>
      <c r="OWE92" s="81"/>
      <c r="OWF92" s="81"/>
      <c r="OWG92" s="81"/>
      <c r="OWH92" s="81"/>
      <c r="OWI92" s="81"/>
      <c r="OWJ92" s="81"/>
      <c r="OWK92" s="81"/>
      <c r="OWL92" s="81"/>
      <c r="OWM92" s="81"/>
      <c r="OWN92" s="81"/>
      <c r="OWO92" s="81"/>
      <c r="OWP92" s="81"/>
      <c r="OWQ92" s="81"/>
      <c r="OWR92" s="81"/>
      <c r="OWS92" s="81"/>
      <c r="OWT92" s="81"/>
      <c r="OWU92" s="81"/>
      <c r="OWV92" s="81"/>
      <c r="OWW92" s="81"/>
      <c r="OWX92" s="81"/>
      <c r="OWY92" s="81"/>
      <c r="OWZ92" s="81"/>
      <c r="OXA92" s="81"/>
      <c r="OXB92" s="81"/>
      <c r="OXC92" s="81"/>
      <c r="OXD92" s="81"/>
      <c r="OXE92" s="81"/>
      <c r="OXF92" s="81"/>
      <c r="OXG92" s="81"/>
      <c r="OXH92" s="81"/>
      <c r="OXI92" s="81"/>
      <c r="OXJ92" s="81"/>
      <c r="OXK92" s="81"/>
      <c r="OXL92" s="81"/>
      <c r="OXM92" s="81"/>
      <c r="OXN92" s="81"/>
      <c r="OXO92" s="81"/>
      <c r="OXP92" s="81"/>
      <c r="OXQ92" s="81"/>
      <c r="OXR92" s="81"/>
      <c r="OXS92" s="81"/>
      <c r="OXT92" s="81"/>
      <c r="OXU92" s="81"/>
      <c r="OXV92" s="81"/>
      <c r="OXW92" s="81"/>
      <c r="OXX92" s="81"/>
      <c r="OXY92" s="81"/>
      <c r="OXZ92" s="81"/>
      <c r="OYA92" s="81"/>
      <c r="OYB92" s="81"/>
      <c r="OYC92" s="81"/>
      <c r="OYD92" s="81"/>
      <c r="OYE92" s="81"/>
      <c r="OYF92" s="81"/>
      <c r="OYG92" s="81"/>
      <c r="OYH92" s="81"/>
      <c r="OYI92" s="81"/>
      <c r="OYJ92" s="81"/>
      <c r="OYK92" s="81"/>
      <c r="OYL92" s="81"/>
      <c r="OYM92" s="81"/>
      <c r="OYN92" s="81"/>
      <c r="OYO92" s="81"/>
      <c r="OYP92" s="81"/>
      <c r="OYQ92" s="81"/>
      <c r="OYR92" s="81"/>
      <c r="OYS92" s="81"/>
      <c r="OYT92" s="81"/>
      <c r="OYU92" s="81"/>
      <c r="OYV92" s="81"/>
      <c r="OYW92" s="81"/>
      <c r="OYX92" s="81"/>
      <c r="OYY92" s="81"/>
      <c r="OYZ92" s="81"/>
      <c r="OZA92" s="81"/>
      <c r="OZB92" s="81"/>
      <c r="OZC92" s="81"/>
      <c r="OZD92" s="81"/>
      <c r="OZE92" s="81"/>
      <c r="OZF92" s="81"/>
      <c r="OZG92" s="81"/>
      <c r="OZH92" s="81"/>
      <c r="OZI92" s="81"/>
      <c r="OZJ92" s="81"/>
      <c r="OZK92" s="81"/>
      <c r="OZL92" s="81"/>
      <c r="OZM92" s="81"/>
      <c r="OZN92" s="81"/>
      <c r="OZO92" s="81"/>
      <c r="OZP92" s="81"/>
      <c r="OZQ92" s="81"/>
      <c r="OZR92" s="81"/>
      <c r="OZS92" s="81"/>
      <c r="OZT92" s="81"/>
      <c r="OZU92" s="81"/>
      <c r="OZV92" s="81"/>
      <c r="OZW92" s="81"/>
      <c r="OZX92" s="81"/>
      <c r="OZY92" s="81"/>
      <c r="OZZ92" s="81"/>
      <c r="PAA92" s="81"/>
      <c r="PAB92" s="81"/>
      <c r="PAC92" s="81"/>
      <c r="PAD92" s="81"/>
      <c r="PAE92" s="81"/>
      <c r="PAF92" s="81"/>
      <c r="PAG92" s="81"/>
      <c r="PAH92" s="81"/>
      <c r="PAI92" s="81"/>
      <c r="PAJ92" s="81"/>
      <c r="PAK92" s="81"/>
      <c r="PAL92" s="81"/>
      <c r="PAM92" s="81"/>
      <c r="PAN92" s="81"/>
      <c r="PAO92" s="81"/>
      <c r="PAP92" s="81"/>
      <c r="PAQ92" s="81"/>
      <c r="PAR92" s="81"/>
      <c r="PAS92" s="81"/>
      <c r="PAT92" s="81"/>
      <c r="PAU92" s="81"/>
      <c r="PAV92" s="81"/>
      <c r="PAW92" s="81"/>
      <c r="PAX92" s="81"/>
      <c r="PAY92" s="81"/>
      <c r="PAZ92" s="81"/>
      <c r="PBA92" s="81"/>
      <c r="PBB92" s="81"/>
      <c r="PBC92" s="81"/>
      <c r="PBD92" s="81"/>
      <c r="PBE92" s="81"/>
      <c r="PBF92" s="81"/>
      <c r="PBG92" s="81"/>
      <c r="PBH92" s="81"/>
      <c r="PBI92" s="81"/>
      <c r="PBJ92" s="81"/>
      <c r="PBK92" s="81"/>
      <c r="PBL92" s="81"/>
      <c r="PBM92" s="81"/>
      <c r="PBN92" s="81"/>
      <c r="PBO92" s="81"/>
      <c r="PBP92" s="81"/>
      <c r="PBQ92" s="81"/>
      <c r="PBR92" s="81"/>
      <c r="PBS92" s="81"/>
      <c r="PBT92" s="81"/>
      <c r="PBU92" s="81"/>
      <c r="PBV92" s="81"/>
      <c r="PBW92" s="81"/>
      <c r="PBX92" s="81"/>
      <c r="PBY92" s="81"/>
      <c r="PBZ92" s="81"/>
      <c r="PCA92" s="81"/>
      <c r="PCB92" s="81"/>
      <c r="PCC92" s="81"/>
      <c r="PCD92" s="81"/>
      <c r="PCE92" s="81"/>
      <c r="PCF92" s="81"/>
      <c r="PCG92" s="81"/>
      <c r="PCH92" s="81"/>
      <c r="PCI92" s="81"/>
      <c r="PCJ92" s="81"/>
      <c r="PCK92" s="81"/>
      <c r="PCL92" s="81"/>
      <c r="PCM92" s="81"/>
      <c r="PCN92" s="81"/>
      <c r="PCO92" s="81"/>
      <c r="PCP92" s="81"/>
      <c r="PCQ92" s="81"/>
      <c r="PCR92" s="81"/>
      <c r="PCS92" s="81"/>
      <c r="PCT92" s="81"/>
      <c r="PCU92" s="81"/>
      <c r="PCV92" s="81"/>
      <c r="PCW92" s="81"/>
      <c r="PCX92" s="81"/>
      <c r="PCY92" s="81"/>
      <c r="PCZ92" s="81"/>
      <c r="PDA92" s="81"/>
      <c r="PDB92" s="81"/>
      <c r="PDC92" s="81"/>
      <c r="PDD92" s="81"/>
      <c r="PDE92" s="81"/>
      <c r="PDF92" s="81"/>
      <c r="PDG92" s="81"/>
      <c r="PDH92" s="81"/>
      <c r="PDI92" s="81"/>
      <c r="PDJ92" s="81"/>
      <c r="PDK92" s="81"/>
      <c r="PDL92" s="81"/>
      <c r="PDM92" s="81"/>
      <c r="PDN92" s="81"/>
      <c r="PDO92" s="81"/>
      <c r="PDP92" s="81"/>
      <c r="PDQ92" s="81"/>
      <c r="PDR92" s="81"/>
      <c r="PDS92" s="81"/>
      <c r="PDT92" s="81"/>
      <c r="PDU92" s="81"/>
      <c r="PDV92" s="81"/>
      <c r="PDW92" s="81"/>
      <c r="PDX92" s="81"/>
      <c r="PDY92" s="81"/>
      <c r="PDZ92" s="81"/>
      <c r="PEA92" s="81"/>
      <c r="PEB92" s="81"/>
      <c r="PEC92" s="81"/>
      <c r="PED92" s="81"/>
      <c r="PEE92" s="81"/>
      <c r="PEF92" s="81"/>
      <c r="PEG92" s="81"/>
      <c r="PEH92" s="81"/>
      <c r="PEI92" s="81"/>
      <c r="PEJ92" s="81"/>
      <c r="PEK92" s="81"/>
      <c r="PEL92" s="81"/>
      <c r="PEM92" s="81"/>
      <c r="PEN92" s="81"/>
      <c r="PEO92" s="81"/>
      <c r="PEP92" s="81"/>
      <c r="PEQ92" s="81"/>
      <c r="PER92" s="81"/>
      <c r="PES92" s="81"/>
      <c r="PET92" s="81"/>
      <c r="PEU92" s="81"/>
      <c r="PEV92" s="81"/>
      <c r="PEW92" s="81"/>
      <c r="PEX92" s="81"/>
      <c r="PEY92" s="81"/>
      <c r="PEZ92" s="81"/>
      <c r="PFA92" s="81"/>
      <c r="PFB92" s="81"/>
      <c r="PFC92" s="81"/>
      <c r="PFD92" s="81"/>
      <c r="PFE92" s="81"/>
      <c r="PFF92" s="81"/>
      <c r="PFG92" s="81"/>
      <c r="PFH92" s="81"/>
      <c r="PFI92" s="81"/>
      <c r="PFJ92" s="81"/>
      <c r="PFK92" s="81"/>
      <c r="PFL92" s="81"/>
      <c r="PFM92" s="81"/>
      <c r="PFN92" s="81"/>
      <c r="PFO92" s="81"/>
      <c r="PFP92" s="81"/>
      <c r="PFQ92" s="81"/>
      <c r="PFR92" s="81"/>
      <c r="PFS92" s="81"/>
      <c r="PFT92" s="81"/>
      <c r="PFU92" s="81"/>
      <c r="PFV92" s="81"/>
      <c r="PFW92" s="81"/>
      <c r="PFX92" s="81"/>
      <c r="PFY92" s="81"/>
      <c r="PFZ92" s="81"/>
      <c r="PGA92" s="81"/>
      <c r="PGB92" s="81"/>
      <c r="PGC92" s="81"/>
      <c r="PGD92" s="81"/>
      <c r="PGE92" s="81"/>
      <c r="PGF92" s="81"/>
      <c r="PGG92" s="81"/>
      <c r="PGH92" s="81"/>
      <c r="PGI92" s="81"/>
      <c r="PGJ92" s="81"/>
      <c r="PGK92" s="81"/>
      <c r="PGL92" s="81"/>
      <c r="PGM92" s="81"/>
      <c r="PGN92" s="81"/>
      <c r="PGO92" s="81"/>
      <c r="PGP92" s="81"/>
      <c r="PGQ92" s="81"/>
      <c r="PGR92" s="81"/>
      <c r="PGS92" s="81"/>
      <c r="PGT92" s="81"/>
      <c r="PGU92" s="81"/>
      <c r="PGV92" s="81"/>
      <c r="PGW92" s="81"/>
      <c r="PGX92" s="81"/>
      <c r="PGY92" s="81"/>
      <c r="PGZ92" s="81"/>
      <c r="PHA92" s="81"/>
      <c r="PHB92" s="81"/>
      <c r="PHC92" s="81"/>
      <c r="PHD92" s="81"/>
      <c r="PHE92" s="81"/>
      <c r="PHF92" s="81"/>
      <c r="PHG92" s="81"/>
      <c r="PHH92" s="81"/>
      <c r="PHI92" s="81"/>
      <c r="PHJ92" s="81"/>
      <c r="PHK92" s="81"/>
      <c r="PHL92" s="81"/>
      <c r="PHM92" s="81"/>
      <c r="PHN92" s="81"/>
      <c r="PHO92" s="81"/>
      <c r="PHP92" s="81"/>
      <c r="PHQ92" s="81"/>
      <c r="PHR92" s="81"/>
      <c r="PHS92" s="81"/>
      <c r="PHT92" s="81"/>
      <c r="PHU92" s="81"/>
      <c r="PHV92" s="81"/>
      <c r="PHW92" s="81"/>
      <c r="PHX92" s="81"/>
      <c r="PHY92" s="81"/>
      <c r="PHZ92" s="81"/>
      <c r="PIA92" s="81"/>
      <c r="PIB92" s="81"/>
      <c r="PIC92" s="81"/>
      <c r="PID92" s="81"/>
      <c r="PIE92" s="81"/>
      <c r="PIF92" s="81"/>
      <c r="PIG92" s="81"/>
      <c r="PIH92" s="81"/>
      <c r="PII92" s="81"/>
      <c r="PIJ92" s="81"/>
      <c r="PIK92" s="81"/>
      <c r="PIL92" s="81"/>
      <c r="PIM92" s="81"/>
      <c r="PIN92" s="81"/>
      <c r="PIO92" s="81"/>
      <c r="PIP92" s="81"/>
      <c r="PIQ92" s="81"/>
      <c r="PIR92" s="81"/>
      <c r="PIS92" s="81"/>
      <c r="PIT92" s="81"/>
      <c r="PIU92" s="81"/>
      <c r="PIV92" s="81"/>
      <c r="PIW92" s="81"/>
      <c r="PIX92" s="81"/>
      <c r="PIY92" s="81"/>
      <c r="PIZ92" s="81"/>
      <c r="PJA92" s="81"/>
      <c r="PJB92" s="81"/>
      <c r="PJC92" s="81"/>
      <c r="PJD92" s="81"/>
      <c r="PJE92" s="81"/>
      <c r="PJF92" s="81"/>
      <c r="PJG92" s="81"/>
      <c r="PJH92" s="81"/>
      <c r="PJI92" s="81"/>
      <c r="PJJ92" s="81"/>
      <c r="PJK92" s="81"/>
      <c r="PJL92" s="81"/>
      <c r="PJM92" s="81"/>
      <c r="PJN92" s="81"/>
      <c r="PJO92" s="81"/>
      <c r="PJP92" s="81"/>
      <c r="PJQ92" s="81"/>
      <c r="PJR92" s="81"/>
      <c r="PJS92" s="81"/>
      <c r="PJT92" s="81"/>
      <c r="PJU92" s="81"/>
      <c r="PJV92" s="81"/>
      <c r="PJW92" s="81"/>
      <c r="PJX92" s="81"/>
      <c r="PJY92" s="81"/>
      <c r="PJZ92" s="81"/>
      <c r="PKA92" s="81"/>
      <c r="PKB92" s="81"/>
      <c r="PKC92" s="81"/>
      <c r="PKD92" s="81"/>
      <c r="PKE92" s="81"/>
      <c r="PKF92" s="81"/>
      <c r="PKG92" s="81"/>
      <c r="PKH92" s="81"/>
      <c r="PKI92" s="81"/>
      <c r="PKJ92" s="81"/>
      <c r="PKK92" s="81"/>
      <c r="PKL92" s="81"/>
      <c r="PKM92" s="81"/>
      <c r="PKN92" s="81"/>
      <c r="PKO92" s="81"/>
      <c r="PKP92" s="81"/>
      <c r="PKQ92" s="81"/>
      <c r="PKR92" s="81"/>
      <c r="PKS92" s="81"/>
      <c r="PKT92" s="81"/>
      <c r="PKU92" s="81"/>
      <c r="PKV92" s="81"/>
      <c r="PKW92" s="81"/>
      <c r="PKX92" s="81"/>
      <c r="PKY92" s="81"/>
      <c r="PKZ92" s="81"/>
      <c r="PLA92" s="81"/>
      <c r="PLB92" s="81"/>
      <c r="PLC92" s="81"/>
      <c r="PLD92" s="81"/>
      <c r="PLE92" s="81"/>
      <c r="PLF92" s="81"/>
      <c r="PLG92" s="81"/>
      <c r="PLH92" s="81"/>
      <c r="PLI92" s="81"/>
      <c r="PLJ92" s="81"/>
      <c r="PLK92" s="81"/>
      <c r="PLL92" s="81"/>
      <c r="PLM92" s="81"/>
      <c r="PLN92" s="81"/>
      <c r="PLO92" s="81"/>
      <c r="PLP92" s="81"/>
      <c r="PLQ92" s="81"/>
      <c r="PLR92" s="81"/>
      <c r="PLS92" s="81"/>
      <c r="PLT92" s="81"/>
      <c r="PLU92" s="81"/>
      <c r="PLV92" s="81"/>
      <c r="PLW92" s="81"/>
      <c r="PLX92" s="81"/>
      <c r="PLY92" s="81"/>
      <c r="PLZ92" s="81"/>
      <c r="PMA92" s="81"/>
      <c r="PMB92" s="81"/>
      <c r="PMC92" s="81"/>
      <c r="PMD92" s="81"/>
      <c r="PME92" s="81"/>
      <c r="PMF92" s="81"/>
      <c r="PMG92" s="81"/>
      <c r="PMH92" s="81"/>
      <c r="PMI92" s="81"/>
      <c r="PMJ92" s="81"/>
      <c r="PMK92" s="81"/>
      <c r="PML92" s="81"/>
      <c r="PMM92" s="81"/>
      <c r="PMN92" s="81"/>
      <c r="PMO92" s="81"/>
      <c r="PMP92" s="81"/>
      <c r="PMQ92" s="81"/>
      <c r="PMR92" s="81"/>
      <c r="PMS92" s="81"/>
      <c r="PMT92" s="81"/>
      <c r="PMU92" s="81"/>
      <c r="PMV92" s="81"/>
      <c r="PMW92" s="81"/>
      <c r="PMX92" s="81"/>
      <c r="PMY92" s="81"/>
      <c r="PMZ92" s="81"/>
      <c r="PNA92" s="81"/>
      <c r="PNB92" s="81"/>
      <c r="PNC92" s="81"/>
      <c r="PND92" s="81"/>
      <c r="PNE92" s="81"/>
      <c r="PNF92" s="81"/>
      <c r="PNG92" s="81"/>
      <c r="PNH92" s="81"/>
      <c r="PNI92" s="81"/>
      <c r="PNJ92" s="81"/>
      <c r="PNK92" s="81"/>
      <c r="PNL92" s="81"/>
      <c r="PNM92" s="81"/>
      <c r="PNN92" s="81"/>
      <c r="PNO92" s="81"/>
      <c r="PNP92" s="81"/>
      <c r="PNQ92" s="81"/>
      <c r="PNR92" s="81"/>
      <c r="PNS92" s="81"/>
      <c r="PNT92" s="81"/>
      <c r="PNU92" s="81"/>
      <c r="PNV92" s="81"/>
      <c r="PNW92" s="81"/>
      <c r="PNX92" s="81"/>
      <c r="PNY92" s="81"/>
      <c r="PNZ92" s="81"/>
      <c r="POA92" s="81"/>
      <c r="POB92" s="81"/>
      <c r="POC92" s="81"/>
      <c r="POD92" s="81"/>
      <c r="POE92" s="81"/>
      <c r="POF92" s="81"/>
      <c r="POG92" s="81"/>
      <c r="POH92" s="81"/>
      <c r="POI92" s="81"/>
      <c r="POJ92" s="81"/>
      <c r="POK92" s="81"/>
      <c r="POL92" s="81"/>
      <c r="POM92" s="81"/>
      <c r="PON92" s="81"/>
      <c r="POO92" s="81"/>
      <c r="POP92" s="81"/>
      <c r="POQ92" s="81"/>
      <c r="POR92" s="81"/>
      <c r="POS92" s="81"/>
      <c r="POT92" s="81"/>
      <c r="POU92" s="81"/>
      <c r="POV92" s="81"/>
      <c r="POW92" s="81"/>
      <c r="POX92" s="81"/>
      <c r="POY92" s="81"/>
      <c r="POZ92" s="81"/>
      <c r="PPA92" s="81"/>
      <c r="PPB92" s="81"/>
      <c r="PPC92" s="81"/>
      <c r="PPD92" s="81"/>
      <c r="PPE92" s="81"/>
      <c r="PPF92" s="81"/>
      <c r="PPG92" s="81"/>
      <c r="PPH92" s="81"/>
      <c r="PPI92" s="81"/>
      <c r="PPJ92" s="81"/>
      <c r="PPK92" s="81"/>
      <c r="PPL92" s="81"/>
      <c r="PPM92" s="81"/>
      <c r="PPN92" s="81"/>
      <c r="PPO92" s="81"/>
      <c r="PPP92" s="81"/>
      <c r="PPQ92" s="81"/>
      <c r="PPR92" s="81"/>
      <c r="PPS92" s="81"/>
      <c r="PPT92" s="81"/>
      <c r="PPU92" s="81"/>
      <c r="PPV92" s="81"/>
      <c r="PPW92" s="81"/>
      <c r="PPX92" s="81"/>
      <c r="PPY92" s="81"/>
      <c r="PPZ92" s="81"/>
      <c r="PQA92" s="81"/>
      <c r="PQB92" s="81"/>
      <c r="PQC92" s="81"/>
      <c r="PQD92" s="81"/>
      <c r="PQE92" s="81"/>
      <c r="PQF92" s="81"/>
      <c r="PQG92" s="81"/>
      <c r="PQH92" s="81"/>
      <c r="PQI92" s="81"/>
      <c r="PQJ92" s="81"/>
      <c r="PQK92" s="81"/>
      <c r="PQL92" s="81"/>
      <c r="PQM92" s="81"/>
      <c r="PQN92" s="81"/>
      <c r="PQO92" s="81"/>
      <c r="PQP92" s="81"/>
      <c r="PQQ92" s="81"/>
      <c r="PQR92" s="81"/>
      <c r="PQS92" s="81"/>
      <c r="PQT92" s="81"/>
      <c r="PQU92" s="81"/>
      <c r="PQV92" s="81"/>
      <c r="PQW92" s="81"/>
      <c r="PQX92" s="81"/>
      <c r="PQY92" s="81"/>
      <c r="PQZ92" s="81"/>
      <c r="PRA92" s="81"/>
      <c r="PRB92" s="81"/>
      <c r="PRC92" s="81"/>
      <c r="PRD92" s="81"/>
      <c r="PRE92" s="81"/>
      <c r="PRF92" s="81"/>
      <c r="PRG92" s="81"/>
      <c r="PRH92" s="81"/>
      <c r="PRI92" s="81"/>
      <c r="PRJ92" s="81"/>
      <c r="PRK92" s="81"/>
      <c r="PRL92" s="81"/>
      <c r="PRM92" s="81"/>
      <c r="PRN92" s="81"/>
      <c r="PRO92" s="81"/>
      <c r="PRP92" s="81"/>
      <c r="PRQ92" s="81"/>
      <c r="PRR92" s="81"/>
      <c r="PRS92" s="81"/>
      <c r="PRT92" s="81"/>
      <c r="PRU92" s="81"/>
      <c r="PRV92" s="81"/>
      <c r="PRW92" s="81"/>
      <c r="PRX92" s="81"/>
      <c r="PRY92" s="81"/>
      <c r="PRZ92" s="81"/>
      <c r="PSA92" s="81"/>
      <c r="PSB92" s="81"/>
      <c r="PSC92" s="81"/>
      <c r="PSD92" s="81"/>
      <c r="PSE92" s="81"/>
      <c r="PSF92" s="81"/>
      <c r="PSG92" s="81"/>
      <c r="PSH92" s="81"/>
      <c r="PSI92" s="81"/>
      <c r="PSJ92" s="81"/>
      <c r="PSK92" s="81"/>
      <c r="PSL92" s="81"/>
      <c r="PSM92" s="81"/>
      <c r="PSN92" s="81"/>
      <c r="PSO92" s="81"/>
      <c r="PSP92" s="81"/>
      <c r="PSQ92" s="81"/>
      <c r="PSR92" s="81"/>
      <c r="PSS92" s="81"/>
      <c r="PST92" s="81"/>
      <c r="PSU92" s="81"/>
      <c r="PSV92" s="81"/>
      <c r="PSW92" s="81"/>
      <c r="PSX92" s="81"/>
      <c r="PSY92" s="81"/>
      <c r="PSZ92" s="81"/>
      <c r="PTA92" s="81"/>
      <c r="PTB92" s="81"/>
      <c r="PTC92" s="81"/>
      <c r="PTD92" s="81"/>
      <c r="PTE92" s="81"/>
      <c r="PTF92" s="81"/>
      <c r="PTG92" s="81"/>
      <c r="PTH92" s="81"/>
      <c r="PTI92" s="81"/>
      <c r="PTJ92" s="81"/>
      <c r="PTK92" s="81"/>
      <c r="PTL92" s="81"/>
      <c r="PTM92" s="81"/>
      <c r="PTN92" s="81"/>
      <c r="PTO92" s="81"/>
      <c r="PTP92" s="81"/>
      <c r="PTQ92" s="81"/>
      <c r="PTR92" s="81"/>
      <c r="PTS92" s="81"/>
      <c r="PTT92" s="81"/>
      <c r="PTU92" s="81"/>
      <c r="PTV92" s="81"/>
      <c r="PTW92" s="81"/>
      <c r="PTX92" s="81"/>
      <c r="PTY92" s="81"/>
      <c r="PTZ92" s="81"/>
      <c r="PUA92" s="81"/>
      <c r="PUB92" s="81"/>
      <c r="PUC92" s="81"/>
      <c r="PUD92" s="81"/>
      <c r="PUE92" s="81"/>
      <c r="PUF92" s="81"/>
      <c r="PUG92" s="81"/>
      <c r="PUH92" s="81"/>
      <c r="PUI92" s="81"/>
      <c r="PUJ92" s="81"/>
      <c r="PUK92" s="81"/>
      <c r="PUL92" s="81"/>
      <c r="PUM92" s="81"/>
      <c r="PUN92" s="81"/>
      <c r="PUO92" s="81"/>
      <c r="PUP92" s="81"/>
      <c r="PUQ92" s="81"/>
      <c r="PUR92" s="81"/>
      <c r="PUS92" s="81"/>
      <c r="PUT92" s="81"/>
      <c r="PUU92" s="81"/>
      <c r="PUV92" s="81"/>
      <c r="PUW92" s="81"/>
      <c r="PUX92" s="81"/>
      <c r="PUY92" s="81"/>
      <c r="PUZ92" s="81"/>
      <c r="PVA92" s="81"/>
      <c r="PVB92" s="81"/>
      <c r="PVC92" s="81"/>
      <c r="PVD92" s="81"/>
      <c r="PVE92" s="81"/>
      <c r="PVF92" s="81"/>
      <c r="PVG92" s="81"/>
      <c r="PVH92" s="81"/>
      <c r="PVI92" s="81"/>
      <c r="PVJ92" s="81"/>
      <c r="PVK92" s="81"/>
      <c r="PVL92" s="81"/>
      <c r="PVM92" s="81"/>
      <c r="PVN92" s="81"/>
      <c r="PVO92" s="81"/>
      <c r="PVP92" s="81"/>
      <c r="PVQ92" s="81"/>
      <c r="PVR92" s="81"/>
      <c r="PVS92" s="81"/>
      <c r="PVT92" s="81"/>
      <c r="PVU92" s="81"/>
      <c r="PVV92" s="81"/>
      <c r="PVW92" s="81"/>
      <c r="PVX92" s="81"/>
      <c r="PVY92" s="81"/>
      <c r="PVZ92" s="81"/>
      <c r="PWA92" s="81"/>
      <c r="PWB92" s="81"/>
      <c r="PWC92" s="81"/>
      <c r="PWD92" s="81"/>
      <c r="PWE92" s="81"/>
      <c r="PWF92" s="81"/>
      <c r="PWG92" s="81"/>
      <c r="PWH92" s="81"/>
      <c r="PWI92" s="81"/>
      <c r="PWJ92" s="81"/>
      <c r="PWK92" s="81"/>
      <c r="PWL92" s="81"/>
      <c r="PWM92" s="81"/>
      <c r="PWN92" s="81"/>
      <c r="PWO92" s="81"/>
      <c r="PWP92" s="81"/>
      <c r="PWQ92" s="81"/>
      <c r="PWR92" s="81"/>
      <c r="PWS92" s="81"/>
      <c r="PWT92" s="81"/>
      <c r="PWU92" s="81"/>
      <c r="PWV92" s="81"/>
      <c r="PWW92" s="81"/>
      <c r="PWX92" s="81"/>
      <c r="PWY92" s="81"/>
      <c r="PWZ92" s="81"/>
      <c r="PXA92" s="81"/>
      <c r="PXB92" s="81"/>
      <c r="PXC92" s="81"/>
      <c r="PXD92" s="81"/>
      <c r="PXE92" s="81"/>
      <c r="PXF92" s="81"/>
      <c r="PXG92" s="81"/>
      <c r="PXH92" s="81"/>
      <c r="PXI92" s="81"/>
      <c r="PXJ92" s="81"/>
      <c r="PXK92" s="81"/>
      <c r="PXL92" s="81"/>
      <c r="PXM92" s="81"/>
      <c r="PXN92" s="81"/>
      <c r="PXO92" s="81"/>
      <c r="PXP92" s="81"/>
      <c r="PXQ92" s="81"/>
      <c r="PXR92" s="81"/>
      <c r="PXS92" s="81"/>
      <c r="PXT92" s="81"/>
      <c r="PXU92" s="81"/>
      <c r="PXV92" s="81"/>
      <c r="PXW92" s="81"/>
      <c r="PXX92" s="81"/>
      <c r="PXY92" s="81"/>
      <c r="PXZ92" s="81"/>
      <c r="PYA92" s="81"/>
      <c r="PYB92" s="81"/>
      <c r="PYC92" s="81"/>
      <c r="PYD92" s="81"/>
      <c r="PYE92" s="81"/>
      <c r="PYF92" s="81"/>
      <c r="PYG92" s="81"/>
      <c r="PYH92" s="81"/>
      <c r="PYI92" s="81"/>
      <c r="PYJ92" s="81"/>
      <c r="PYK92" s="81"/>
      <c r="PYL92" s="81"/>
      <c r="PYM92" s="81"/>
      <c r="PYN92" s="81"/>
      <c r="PYO92" s="81"/>
      <c r="PYP92" s="81"/>
      <c r="PYQ92" s="81"/>
      <c r="PYR92" s="81"/>
      <c r="PYS92" s="81"/>
      <c r="PYT92" s="81"/>
      <c r="PYU92" s="81"/>
      <c r="PYV92" s="81"/>
      <c r="PYW92" s="81"/>
      <c r="PYX92" s="81"/>
      <c r="PYY92" s="81"/>
      <c r="PYZ92" s="81"/>
      <c r="PZA92" s="81"/>
      <c r="PZB92" s="81"/>
      <c r="PZC92" s="81"/>
      <c r="PZD92" s="81"/>
      <c r="PZE92" s="81"/>
      <c r="PZF92" s="81"/>
      <c r="PZG92" s="81"/>
      <c r="PZH92" s="81"/>
      <c r="PZI92" s="81"/>
      <c r="PZJ92" s="81"/>
      <c r="PZK92" s="81"/>
      <c r="PZL92" s="81"/>
      <c r="PZM92" s="81"/>
      <c r="PZN92" s="81"/>
      <c r="PZO92" s="81"/>
      <c r="PZP92" s="81"/>
      <c r="PZQ92" s="81"/>
      <c r="PZR92" s="81"/>
      <c r="PZS92" s="81"/>
      <c r="PZT92" s="81"/>
      <c r="PZU92" s="81"/>
      <c r="PZV92" s="81"/>
      <c r="PZW92" s="81"/>
      <c r="PZX92" s="81"/>
      <c r="PZY92" s="81"/>
      <c r="PZZ92" s="81"/>
      <c r="QAA92" s="81"/>
      <c r="QAB92" s="81"/>
      <c r="QAC92" s="81"/>
      <c r="QAD92" s="81"/>
      <c r="QAE92" s="81"/>
      <c r="QAF92" s="81"/>
      <c r="QAG92" s="81"/>
      <c r="QAH92" s="81"/>
      <c r="QAI92" s="81"/>
      <c r="QAJ92" s="81"/>
      <c r="QAK92" s="81"/>
      <c r="QAL92" s="81"/>
      <c r="QAM92" s="81"/>
      <c r="QAN92" s="81"/>
      <c r="QAO92" s="81"/>
      <c r="QAP92" s="81"/>
      <c r="QAQ92" s="81"/>
      <c r="QAR92" s="81"/>
      <c r="QAS92" s="81"/>
      <c r="QAT92" s="81"/>
      <c r="QAU92" s="81"/>
      <c r="QAV92" s="81"/>
      <c r="QAW92" s="81"/>
      <c r="QAX92" s="81"/>
      <c r="QAY92" s="81"/>
      <c r="QAZ92" s="81"/>
      <c r="QBA92" s="81"/>
      <c r="QBB92" s="81"/>
      <c r="QBC92" s="81"/>
      <c r="QBD92" s="81"/>
      <c r="QBE92" s="81"/>
      <c r="QBF92" s="81"/>
      <c r="QBG92" s="81"/>
      <c r="QBH92" s="81"/>
      <c r="QBI92" s="81"/>
      <c r="QBJ92" s="81"/>
      <c r="QBK92" s="81"/>
      <c r="QBL92" s="81"/>
      <c r="QBM92" s="81"/>
      <c r="QBN92" s="81"/>
      <c r="QBO92" s="81"/>
      <c r="QBP92" s="81"/>
      <c r="QBQ92" s="81"/>
      <c r="QBR92" s="81"/>
      <c r="QBS92" s="81"/>
      <c r="QBT92" s="81"/>
      <c r="QBU92" s="81"/>
      <c r="QBV92" s="81"/>
      <c r="QBW92" s="81"/>
      <c r="QBX92" s="81"/>
      <c r="QBY92" s="81"/>
      <c r="QBZ92" s="81"/>
      <c r="QCA92" s="81"/>
      <c r="QCB92" s="81"/>
      <c r="QCC92" s="81"/>
      <c r="QCD92" s="81"/>
      <c r="QCE92" s="81"/>
      <c r="QCF92" s="81"/>
      <c r="QCG92" s="81"/>
      <c r="QCH92" s="81"/>
      <c r="QCI92" s="81"/>
      <c r="QCJ92" s="81"/>
      <c r="QCK92" s="81"/>
      <c r="QCL92" s="81"/>
      <c r="QCM92" s="81"/>
      <c r="QCN92" s="81"/>
      <c r="QCO92" s="81"/>
      <c r="QCP92" s="81"/>
      <c r="QCQ92" s="81"/>
      <c r="QCR92" s="81"/>
      <c r="QCS92" s="81"/>
      <c r="QCT92" s="81"/>
      <c r="QCU92" s="81"/>
      <c r="QCV92" s="81"/>
      <c r="QCW92" s="81"/>
      <c r="QCX92" s="81"/>
      <c r="QCY92" s="81"/>
      <c r="QCZ92" s="81"/>
      <c r="QDA92" s="81"/>
      <c r="QDB92" s="81"/>
      <c r="QDC92" s="81"/>
      <c r="QDD92" s="81"/>
      <c r="QDE92" s="81"/>
      <c r="QDF92" s="81"/>
      <c r="QDG92" s="81"/>
      <c r="QDH92" s="81"/>
      <c r="QDI92" s="81"/>
      <c r="QDJ92" s="81"/>
      <c r="QDK92" s="81"/>
      <c r="QDL92" s="81"/>
      <c r="QDM92" s="81"/>
      <c r="QDN92" s="81"/>
      <c r="QDO92" s="81"/>
      <c r="QDP92" s="81"/>
      <c r="QDQ92" s="81"/>
      <c r="QDR92" s="81"/>
      <c r="QDS92" s="81"/>
      <c r="QDT92" s="81"/>
      <c r="QDU92" s="81"/>
      <c r="QDV92" s="81"/>
      <c r="QDW92" s="81"/>
      <c r="QDX92" s="81"/>
      <c r="QDY92" s="81"/>
      <c r="QDZ92" s="81"/>
      <c r="QEA92" s="81"/>
      <c r="QEB92" s="81"/>
      <c r="QEC92" s="81"/>
      <c r="QED92" s="81"/>
      <c r="QEE92" s="81"/>
      <c r="QEF92" s="81"/>
      <c r="QEG92" s="81"/>
      <c r="QEH92" s="81"/>
      <c r="QEI92" s="81"/>
      <c r="QEJ92" s="81"/>
      <c r="QEK92" s="81"/>
      <c r="QEL92" s="81"/>
      <c r="QEM92" s="81"/>
      <c r="QEN92" s="81"/>
      <c r="QEO92" s="81"/>
      <c r="QEP92" s="81"/>
      <c r="QEQ92" s="81"/>
      <c r="QER92" s="81"/>
      <c r="QES92" s="81"/>
      <c r="QET92" s="81"/>
      <c r="QEU92" s="81"/>
      <c r="QEV92" s="81"/>
      <c r="QEW92" s="81"/>
      <c r="QEX92" s="81"/>
      <c r="QEY92" s="81"/>
      <c r="QEZ92" s="81"/>
      <c r="QFA92" s="81"/>
      <c r="QFB92" s="81"/>
      <c r="QFC92" s="81"/>
      <c r="QFD92" s="81"/>
      <c r="QFE92" s="81"/>
      <c r="QFF92" s="81"/>
      <c r="QFG92" s="81"/>
      <c r="QFH92" s="81"/>
      <c r="QFI92" s="81"/>
      <c r="QFJ92" s="81"/>
      <c r="QFK92" s="81"/>
      <c r="QFL92" s="81"/>
      <c r="QFM92" s="81"/>
      <c r="QFN92" s="81"/>
      <c r="QFO92" s="81"/>
      <c r="QFP92" s="81"/>
      <c r="QFQ92" s="81"/>
      <c r="QFR92" s="81"/>
      <c r="QFS92" s="81"/>
      <c r="QFT92" s="81"/>
      <c r="QFU92" s="81"/>
      <c r="QFV92" s="81"/>
      <c r="QFW92" s="81"/>
      <c r="QFX92" s="81"/>
      <c r="QFY92" s="81"/>
      <c r="QFZ92" s="81"/>
      <c r="QGA92" s="81"/>
      <c r="QGB92" s="81"/>
      <c r="QGC92" s="81"/>
      <c r="QGD92" s="81"/>
      <c r="QGE92" s="81"/>
      <c r="QGF92" s="81"/>
      <c r="QGG92" s="81"/>
      <c r="QGH92" s="81"/>
      <c r="QGI92" s="81"/>
      <c r="QGJ92" s="81"/>
      <c r="QGK92" s="81"/>
      <c r="QGL92" s="81"/>
      <c r="QGM92" s="81"/>
      <c r="QGN92" s="81"/>
      <c r="QGO92" s="81"/>
      <c r="QGP92" s="81"/>
      <c r="QGQ92" s="81"/>
      <c r="QGR92" s="81"/>
      <c r="QGS92" s="81"/>
      <c r="QGT92" s="81"/>
      <c r="QGU92" s="81"/>
      <c r="QGV92" s="81"/>
      <c r="QGW92" s="81"/>
      <c r="QGX92" s="81"/>
      <c r="QGY92" s="81"/>
      <c r="QGZ92" s="81"/>
      <c r="QHA92" s="81"/>
      <c r="QHB92" s="81"/>
      <c r="QHC92" s="81"/>
      <c r="QHD92" s="81"/>
      <c r="QHE92" s="81"/>
      <c r="QHF92" s="81"/>
      <c r="QHG92" s="81"/>
      <c r="QHH92" s="81"/>
      <c r="QHI92" s="81"/>
      <c r="QHJ92" s="81"/>
      <c r="QHK92" s="81"/>
      <c r="QHL92" s="81"/>
      <c r="QHM92" s="81"/>
      <c r="QHN92" s="81"/>
      <c r="QHO92" s="81"/>
      <c r="QHP92" s="81"/>
      <c r="QHQ92" s="81"/>
      <c r="QHR92" s="81"/>
      <c r="QHS92" s="81"/>
      <c r="QHT92" s="81"/>
      <c r="QHU92" s="81"/>
      <c r="QHV92" s="81"/>
      <c r="QHW92" s="81"/>
      <c r="QHX92" s="81"/>
      <c r="QHY92" s="81"/>
      <c r="QHZ92" s="81"/>
      <c r="QIA92" s="81"/>
      <c r="QIB92" s="81"/>
      <c r="QIC92" s="81"/>
      <c r="QID92" s="81"/>
      <c r="QIE92" s="81"/>
      <c r="QIF92" s="81"/>
      <c r="QIG92" s="81"/>
      <c r="QIH92" s="81"/>
      <c r="QII92" s="81"/>
      <c r="QIJ92" s="81"/>
      <c r="QIK92" s="81"/>
      <c r="QIL92" s="81"/>
      <c r="QIM92" s="81"/>
      <c r="QIN92" s="81"/>
      <c r="QIO92" s="81"/>
      <c r="QIP92" s="81"/>
      <c r="QIQ92" s="81"/>
      <c r="QIR92" s="81"/>
      <c r="QIS92" s="81"/>
      <c r="QIT92" s="81"/>
      <c r="QIU92" s="81"/>
      <c r="QIV92" s="81"/>
      <c r="QIW92" s="81"/>
      <c r="QIX92" s="81"/>
      <c r="QIY92" s="81"/>
      <c r="QIZ92" s="81"/>
      <c r="QJA92" s="81"/>
      <c r="QJB92" s="81"/>
      <c r="QJC92" s="81"/>
      <c r="QJD92" s="81"/>
      <c r="QJE92" s="81"/>
      <c r="QJF92" s="81"/>
      <c r="QJG92" s="81"/>
      <c r="QJH92" s="81"/>
      <c r="QJI92" s="81"/>
      <c r="QJJ92" s="81"/>
      <c r="QJK92" s="81"/>
      <c r="QJL92" s="81"/>
      <c r="QJM92" s="81"/>
      <c r="QJN92" s="81"/>
      <c r="QJO92" s="81"/>
      <c r="QJP92" s="81"/>
      <c r="QJQ92" s="81"/>
      <c r="QJR92" s="81"/>
      <c r="QJS92" s="81"/>
      <c r="QJT92" s="81"/>
      <c r="QJU92" s="81"/>
      <c r="QJV92" s="81"/>
      <c r="QJW92" s="81"/>
      <c r="QJX92" s="81"/>
      <c r="QJY92" s="81"/>
      <c r="QJZ92" s="81"/>
      <c r="QKA92" s="81"/>
      <c r="QKB92" s="81"/>
      <c r="QKC92" s="81"/>
      <c r="QKD92" s="81"/>
      <c r="QKE92" s="81"/>
      <c r="QKF92" s="81"/>
      <c r="QKG92" s="81"/>
      <c r="QKH92" s="81"/>
      <c r="QKI92" s="81"/>
      <c r="QKJ92" s="81"/>
      <c r="QKK92" s="81"/>
      <c r="QKL92" s="81"/>
      <c r="QKM92" s="81"/>
      <c r="QKN92" s="81"/>
      <c r="QKO92" s="81"/>
      <c r="QKP92" s="81"/>
      <c r="QKQ92" s="81"/>
      <c r="QKR92" s="81"/>
      <c r="QKS92" s="81"/>
      <c r="QKT92" s="81"/>
      <c r="QKU92" s="81"/>
      <c r="QKV92" s="81"/>
      <c r="QKW92" s="81"/>
      <c r="QKX92" s="81"/>
      <c r="QKY92" s="81"/>
      <c r="QKZ92" s="81"/>
      <c r="QLA92" s="81"/>
      <c r="QLB92" s="81"/>
      <c r="QLC92" s="81"/>
      <c r="QLD92" s="81"/>
      <c r="QLE92" s="81"/>
      <c r="QLF92" s="81"/>
      <c r="QLG92" s="81"/>
      <c r="QLH92" s="81"/>
      <c r="QLI92" s="81"/>
      <c r="QLJ92" s="81"/>
      <c r="QLK92" s="81"/>
      <c r="QLL92" s="81"/>
      <c r="QLM92" s="81"/>
      <c r="QLN92" s="81"/>
      <c r="QLO92" s="81"/>
      <c r="QLP92" s="81"/>
      <c r="QLQ92" s="81"/>
      <c r="QLR92" s="81"/>
      <c r="QLS92" s="81"/>
      <c r="QLT92" s="81"/>
      <c r="QLU92" s="81"/>
      <c r="QLV92" s="81"/>
      <c r="QLW92" s="81"/>
      <c r="QLX92" s="81"/>
      <c r="QLY92" s="81"/>
      <c r="QLZ92" s="81"/>
      <c r="QMA92" s="81"/>
      <c r="QMB92" s="81"/>
      <c r="QMC92" s="81"/>
      <c r="QMD92" s="81"/>
      <c r="QME92" s="81"/>
      <c r="QMF92" s="81"/>
      <c r="QMG92" s="81"/>
      <c r="QMH92" s="81"/>
      <c r="QMI92" s="81"/>
      <c r="QMJ92" s="81"/>
      <c r="QMK92" s="81"/>
      <c r="QML92" s="81"/>
      <c r="QMM92" s="81"/>
      <c r="QMN92" s="81"/>
      <c r="QMO92" s="81"/>
      <c r="QMP92" s="81"/>
      <c r="QMQ92" s="81"/>
      <c r="QMR92" s="81"/>
      <c r="QMS92" s="81"/>
      <c r="QMT92" s="81"/>
      <c r="QMU92" s="81"/>
      <c r="QMV92" s="81"/>
      <c r="QMW92" s="81"/>
      <c r="QMX92" s="81"/>
      <c r="QMY92" s="81"/>
      <c r="QMZ92" s="81"/>
      <c r="QNA92" s="81"/>
      <c r="QNB92" s="81"/>
      <c r="QNC92" s="81"/>
      <c r="QND92" s="81"/>
      <c r="QNE92" s="81"/>
      <c r="QNF92" s="81"/>
      <c r="QNG92" s="81"/>
      <c r="QNH92" s="81"/>
      <c r="QNI92" s="81"/>
      <c r="QNJ92" s="81"/>
      <c r="QNK92" s="81"/>
      <c r="QNL92" s="81"/>
      <c r="QNM92" s="81"/>
      <c r="QNN92" s="81"/>
      <c r="QNO92" s="81"/>
      <c r="QNP92" s="81"/>
      <c r="QNQ92" s="81"/>
      <c r="QNR92" s="81"/>
      <c r="QNS92" s="81"/>
      <c r="QNT92" s="81"/>
      <c r="QNU92" s="81"/>
      <c r="QNV92" s="81"/>
      <c r="QNW92" s="81"/>
      <c r="QNX92" s="81"/>
      <c r="QNY92" s="81"/>
      <c r="QNZ92" s="81"/>
      <c r="QOA92" s="81"/>
      <c r="QOB92" s="81"/>
      <c r="QOC92" s="81"/>
      <c r="QOD92" s="81"/>
      <c r="QOE92" s="81"/>
      <c r="QOF92" s="81"/>
      <c r="QOG92" s="81"/>
      <c r="QOH92" s="81"/>
      <c r="QOI92" s="81"/>
      <c r="QOJ92" s="81"/>
      <c r="QOK92" s="81"/>
      <c r="QOL92" s="81"/>
      <c r="QOM92" s="81"/>
      <c r="QON92" s="81"/>
      <c r="QOO92" s="81"/>
      <c r="QOP92" s="81"/>
      <c r="QOQ92" s="81"/>
      <c r="QOR92" s="81"/>
      <c r="QOS92" s="81"/>
      <c r="QOT92" s="81"/>
      <c r="QOU92" s="81"/>
      <c r="QOV92" s="81"/>
      <c r="QOW92" s="81"/>
      <c r="QOX92" s="81"/>
      <c r="QOY92" s="81"/>
      <c r="QOZ92" s="81"/>
      <c r="QPA92" s="81"/>
      <c r="QPB92" s="81"/>
      <c r="QPC92" s="81"/>
      <c r="QPD92" s="81"/>
      <c r="QPE92" s="81"/>
      <c r="QPF92" s="81"/>
      <c r="QPG92" s="81"/>
      <c r="QPH92" s="81"/>
      <c r="QPI92" s="81"/>
      <c r="QPJ92" s="81"/>
      <c r="QPK92" s="81"/>
      <c r="QPL92" s="81"/>
      <c r="QPM92" s="81"/>
      <c r="QPN92" s="81"/>
      <c r="QPO92" s="81"/>
      <c r="QPP92" s="81"/>
      <c r="QPQ92" s="81"/>
      <c r="QPR92" s="81"/>
      <c r="QPS92" s="81"/>
      <c r="QPT92" s="81"/>
      <c r="QPU92" s="81"/>
      <c r="QPV92" s="81"/>
      <c r="QPW92" s="81"/>
      <c r="QPX92" s="81"/>
      <c r="QPY92" s="81"/>
      <c r="QPZ92" s="81"/>
      <c r="QQA92" s="81"/>
      <c r="QQB92" s="81"/>
      <c r="QQC92" s="81"/>
      <c r="QQD92" s="81"/>
      <c r="QQE92" s="81"/>
      <c r="QQF92" s="81"/>
      <c r="QQG92" s="81"/>
      <c r="QQH92" s="81"/>
      <c r="QQI92" s="81"/>
      <c r="QQJ92" s="81"/>
      <c r="QQK92" s="81"/>
      <c r="QQL92" s="81"/>
      <c r="QQM92" s="81"/>
      <c r="QQN92" s="81"/>
      <c r="QQO92" s="81"/>
      <c r="QQP92" s="81"/>
      <c r="QQQ92" s="81"/>
      <c r="QQR92" s="81"/>
      <c r="QQS92" s="81"/>
      <c r="QQT92" s="81"/>
      <c r="QQU92" s="81"/>
      <c r="QQV92" s="81"/>
      <c r="QQW92" s="81"/>
      <c r="QQX92" s="81"/>
      <c r="QQY92" s="81"/>
      <c r="QQZ92" s="81"/>
      <c r="QRA92" s="81"/>
      <c r="QRB92" s="81"/>
      <c r="QRC92" s="81"/>
      <c r="QRD92" s="81"/>
      <c r="QRE92" s="81"/>
      <c r="QRF92" s="81"/>
      <c r="QRG92" s="81"/>
      <c r="QRH92" s="81"/>
      <c r="QRI92" s="81"/>
      <c r="QRJ92" s="81"/>
      <c r="QRK92" s="81"/>
      <c r="QRL92" s="81"/>
      <c r="QRM92" s="81"/>
      <c r="QRN92" s="81"/>
      <c r="QRO92" s="81"/>
      <c r="QRP92" s="81"/>
      <c r="QRQ92" s="81"/>
      <c r="QRR92" s="81"/>
      <c r="QRS92" s="81"/>
      <c r="QRT92" s="81"/>
      <c r="QRU92" s="81"/>
      <c r="QRV92" s="81"/>
      <c r="QRW92" s="81"/>
      <c r="QRX92" s="81"/>
      <c r="QRY92" s="81"/>
      <c r="QRZ92" s="81"/>
      <c r="QSA92" s="81"/>
      <c r="QSB92" s="81"/>
      <c r="QSC92" s="81"/>
      <c r="QSD92" s="81"/>
      <c r="QSE92" s="81"/>
      <c r="QSF92" s="81"/>
      <c r="QSG92" s="81"/>
      <c r="QSH92" s="81"/>
      <c r="QSI92" s="81"/>
      <c r="QSJ92" s="81"/>
      <c r="QSK92" s="81"/>
      <c r="QSL92" s="81"/>
      <c r="QSM92" s="81"/>
      <c r="QSN92" s="81"/>
      <c r="QSO92" s="81"/>
      <c r="QSP92" s="81"/>
      <c r="QSQ92" s="81"/>
      <c r="QSR92" s="81"/>
      <c r="QSS92" s="81"/>
      <c r="QST92" s="81"/>
      <c r="QSU92" s="81"/>
      <c r="QSV92" s="81"/>
      <c r="QSW92" s="81"/>
      <c r="QSX92" s="81"/>
      <c r="QSY92" s="81"/>
      <c r="QSZ92" s="81"/>
      <c r="QTA92" s="81"/>
      <c r="QTB92" s="81"/>
      <c r="QTC92" s="81"/>
      <c r="QTD92" s="81"/>
      <c r="QTE92" s="81"/>
      <c r="QTF92" s="81"/>
      <c r="QTG92" s="81"/>
      <c r="QTH92" s="81"/>
      <c r="QTI92" s="81"/>
      <c r="QTJ92" s="81"/>
      <c r="QTK92" s="81"/>
      <c r="QTL92" s="81"/>
      <c r="QTM92" s="81"/>
      <c r="QTN92" s="81"/>
      <c r="QTO92" s="81"/>
      <c r="QTP92" s="81"/>
      <c r="QTQ92" s="81"/>
      <c r="QTR92" s="81"/>
      <c r="QTS92" s="81"/>
      <c r="QTT92" s="81"/>
      <c r="QTU92" s="81"/>
      <c r="QTV92" s="81"/>
      <c r="QTW92" s="81"/>
      <c r="QTX92" s="81"/>
      <c r="QTY92" s="81"/>
      <c r="QTZ92" s="81"/>
      <c r="QUA92" s="81"/>
      <c r="QUB92" s="81"/>
      <c r="QUC92" s="81"/>
      <c r="QUD92" s="81"/>
      <c r="QUE92" s="81"/>
      <c r="QUF92" s="81"/>
      <c r="QUG92" s="81"/>
      <c r="QUH92" s="81"/>
      <c r="QUI92" s="81"/>
      <c r="QUJ92" s="81"/>
      <c r="QUK92" s="81"/>
      <c r="QUL92" s="81"/>
      <c r="QUM92" s="81"/>
      <c r="QUN92" s="81"/>
      <c r="QUO92" s="81"/>
      <c r="QUP92" s="81"/>
      <c r="QUQ92" s="81"/>
      <c r="QUR92" s="81"/>
      <c r="QUS92" s="81"/>
      <c r="QUT92" s="81"/>
      <c r="QUU92" s="81"/>
      <c r="QUV92" s="81"/>
      <c r="QUW92" s="81"/>
      <c r="QUX92" s="81"/>
      <c r="QUY92" s="81"/>
      <c r="QUZ92" s="81"/>
      <c r="QVA92" s="81"/>
      <c r="QVB92" s="81"/>
      <c r="QVC92" s="81"/>
      <c r="QVD92" s="81"/>
      <c r="QVE92" s="81"/>
      <c r="QVF92" s="81"/>
      <c r="QVG92" s="81"/>
      <c r="QVH92" s="81"/>
      <c r="QVI92" s="81"/>
      <c r="QVJ92" s="81"/>
      <c r="QVK92" s="81"/>
      <c r="QVL92" s="81"/>
      <c r="QVM92" s="81"/>
      <c r="QVN92" s="81"/>
      <c r="QVO92" s="81"/>
      <c r="QVP92" s="81"/>
      <c r="QVQ92" s="81"/>
      <c r="QVR92" s="81"/>
      <c r="QVS92" s="81"/>
      <c r="QVT92" s="81"/>
      <c r="QVU92" s="81"/>
      <c r="QVV92" s="81"/>
      <c r="QVW92" s="81"/>
      <c r="QVX92" s="81"/>
      <c r="QVY92" s="81"/>
      <c r="QVZ92" s="81"/>
      <c r="QWA92" s="81"/>
      <c r="QWB92" s="81"/>
      <c r="QWC92" s="81"/>
      <c r="QWD92" s="81"/>
      <c r="QWE92" s="81"/>
      <c r="QWF92" s="81"/>
      <c r="QWG92" s="81"/>
      <c r="QWH92" s="81"/>
      <c r="QWI92" s="81"/>
      <c r="QWJ92" s="81"/>
      <c r="QWK92" s="81"/>
      <c r="QWL92" s="81"/>
      <c r="QWM92" s="81"/>
      <c r="QWN92" s="81"/>
      <c r="QWO92" s="81"/>
      <c r="QWP92" s="81"/>
      <c r="QWQ92" s="81"/>
      <c r="QWR92" s="81"/>
      <c r="QWS92" s="81"/>
      <c r="QWT92" s="81"/>
      <c r="QWU92" s="81"/>
      <c r="QWV92" s="81"/>
      <c r="QWW92" s="81"/>
      <c r="QWX92" s="81"/>
      <c r="QWY92" s="81"/>
      <c r="QWZ92" s="81"/>
      <c r="QXA92" s="81"/>
      <c r="QXB92" s="81"/>
      <c r="QXC92" s="81"/>
      <c r="QXD92" s="81"/>
      <c r="QXE92" s="81"/>
      <c r="QXF92" s="81"/>
      <c r="QXG92" s="81"/>
      <c r="QXH92" s="81"/>
      <c r="QXI92" s="81"/>
      <c r="QXJ92" s="81"/>
      <c r="QXK92" s="81"/>
      <c r="QXL92" s="81"/>
      <c r="QXM92" s="81"/>
      <c r="QXN92" s="81"/>
      <c r="QXO92" s="81"/>
      <c r="QXP92" s="81"/>
      <c r="QXQ92" s="81"/>
      <c r="QXR92" s="81"/>
      <c r="QXS92" s="81"/>
      <c r="QXT92" s="81"/>
      <c r="QXU92" s="81"/>
      <c r="QXV92" s="81"/>
      <c r="QXW92" s="81"/>
      <c r="QXX92" s="81"/>
      <c r="QXY92" s="81"/>
      <c r="QXZ92" s="81"/>
      <c r="QYA92" s="81"/>
      <c r="QYB92" s="81"/>
      <c r="QYC92" s="81"/>
      <c r="QYD92" s="81"/>
      <c r="QYE92" s="81"/>
      <c r="QYF92" s="81"/>
      <c r="QYG92" s="81"/>
      <c r="QYH92" s="81"/>
      <c r="QYI92" s="81"/>
      <c r="QYJ92" s="81"/>
      <c r="QYK92" s="81"/>
      <c r="QYL92" s="81"/>
      <c r="QYM92" s="81"/>
      <c r="QYN92" s="81"/>
      <c r="QYO92" s="81"/>
      <c r="QYP92" s="81"/>
      <c r="QYQ92" s="81"/>
      <c r="QYR92" s="81"/>
      <c r="QYS92" s="81"/>
      <c r="QYT92" s="81"/>
      <c r="QYU92" s="81"/>
      <c r="QYV92" s="81"/>
      <c r="QYW92" s="81"/>
      <c r="QYX92" s="81"/>
      <c r="QYY92" s="81"/>
      <c r="QYZ92" s="81"/>
      <c r="QZA92" s="81"/>
      <c r="QZB92" s="81"/>
      <c r="QZC92" s="81"/>
      <c r="QZD92" s="81"/>
      <c r="QZE92" s="81"/>
      <c r="QZF92" s="81"/>
      <c r="QZG92" s="81"/>
      <c r="QZH92" s="81"/>
      <c r="QZI92" s="81"/>
      <c r="QZJ92" s="81"/>
      <c r="QZK92" s="81"/>
      <c r="QZL92" s="81"/>
      <c r="QZM92" s="81"/>
      <c r="QZN92" s="81"/>
      <c r="QZO92" s="81"/>
      <c r="QZP92" s="81"/>
      <c r="QZQ92" s="81"/>
      <c r="QZR92" s="81"/>
      <c r="QZS92" s="81"/>
      <c r="QZT92" s="81"/>
      <c r="QZU92" s="81"/>
      <c r="QZV92" s="81"/>
      <c r="QZW92" s="81"/>
      <c r="QZX92" s="81"/>
      <c r="QZY92" s="81"/>
      <c r="QZZ92" s="81"/>
      <c r="RAA92" s="81"/>
      <c r="RAB92" s="81"/>
      <c r="RAC92" s="81"/>
      <c r="RAD92" s="81"/>
      <c r="RAE92" s="81"/>
      <c r="RAF92" s="81"/>
      <c r="RAG92" s="81"/>
      <c r="RAH92" s="81"/>
      <c r="RAI92" s="81"/>
      <c r="RAJ92" s="81"/>
      <c r="RAK92" s="81"/>
      <c r="RAL92" s="81"/>
      <c r="RAM92" s="81"/>
      <c r="RAN92" s="81"/>
      <c r="RAO92" s="81"/>
      <c r="RAP92" s="81"/>
      <c r="RAQ92" s="81"/>
      <c r="RAR92" s="81"/>
      <c r="RAS92" s="81"/>
      <c r="RAT92" s="81"/>
      <c r="RAU92" s="81"/>
      <c r="RAV92" s="81"/>
      <c r="RAW92" s="81"/>
      <c r="RAX92" s="81"/>
      <c r="RAY92" s="81"/>
      <c r="RAZ92" s="81"/>
      <c r="RBA92" s="81"/>
      <c r="RBB92" s="81"/>
      <c r="RBC92" s="81"/>
      <c r="RBD92" s="81"/>
      <c r="RBE92" s="81"/>
      <c r="RBF92" s="81"/>
      <c r="RBG92" s="81"/>
      <c r="RBH92" s="81"/>
      <c r="RBI92" s="81"/>
      <c r="RBJ92" s="81"/>
      <c r="RBK92" s="81"/>
      <c r="RBL92" s="81"/>
      <c r="RBM92" s="81"/>
      <c r="RBN92" s="81"/>
      <c r="RBO92" s="81"/>
      <c r="RBP92" s="81"/>
      <c r="RBQ92" s="81"/>
      <c r="RBR92" s="81"/>
      <c r="RBS92" s="81"/>
      <c r="RBT92" s="81"/>
      <c r="RBU92" s="81"/>
      <c r="RBV92" s="81"/>
      <c r="RBW92" s="81"/>
      <c r="RBX92" s="81"/>
      <c r="RBY92" s="81"/>
      <c r="RBZ92" s="81"/>
      <c r="RCA92" s="81"/>
      <c r="RCB92" s="81"/>
      <c r="RCC92" s="81"/>
      <c r="RCD92" s="81"/>
      <c r="RCE92" s="81"/>
      <c r="RCF92" s="81"/>
      <c r="RCG92" s="81"/>
      <c r="RCH92" s="81"/>
      <c r="RCI92" s="81"/>
      <c r="RCJ92" s="81"/>
      <c r="RCK92" s="81"/>
      <c r="RCL92" s="81"/>
      <c r="RCM92" s="81"/>
      <c r="RCN92" s="81"/>
      <c r="RCO92" s="81"/>
      <c r="RCP92" s="81"/>
      <c r="RCQ92" s="81"/>
      <c r="RCR92" s="81"/>
      <c r="RCS92" s="81"/>
      <c r="RCT92" s="81"/>
      <c r="RCU92" s="81"/>
      <c r="RCV92" s="81"/>
      <c r="RCW92" s="81"/>
      <c r="RCX92" s="81"/>
      <c r="RCY92" s="81"/>
      <c r="RCZ92" s="81"/>
      <c r="RDA92" s="81"/>
      <c r="RDB92" s="81"/>
      <c r="RDC92" s="81"/>
      <c r="RDD92" s="81"/>
      <c r="RDE92" s="81"/>
      <c r="RDF92" s="81"/>
      <c r="RDG92" s="81"/>
      <c r="RDH92" s="81"/>
      <c r="RDI92" s="81"/>
      <c r="RDJ92" s="81"/>
      <c r="RDK92" s="81"/>
      <c r="RDL92" s="81"/>
      <c r="RDM92" s="81"/>
      <c r="RDN92" s="81"/>
      <c r="RDO92" s="81"/>
      <c r="RDP92" s="81"/>
      <c r="RDQ92" s="81"/>
      <c r="RDR92" s="81"/>
      <c r="RDS92" s="81"/>
      <c r="RDT92" s="81"/>
      <c r="RDU92" s="81"/>
      <c r="RDV92" s="81"/>
      <c r="RDW92" s="81"/>
      <c r="RDX92" s="81"/>
      <c r="RDY92" s="81"/>
      <c r="RDZ92" s="81"/>
      <c r="REA92" s="81"/>
      <c r="REB92" s="81"/>
      <c r="REC92" s="81"/>
      <c r="RED92" s="81"/>
      <c r="REE92" s="81"/>
      <c r="REF92" s="81"/>
      <c r="REG92" s="81"/>
      <c r="REH92" s="81"/>
      <c r="REI92" s="81"/>
      <c r="REJ92" s="81"/>
      <c r="REK92" s="81"/>
      <c r="REL92" s="81"/>
      <c r="REM92" s="81"/>
      <c r="REN92" s="81"/>
      <c r="REO92" s="81"/>
      <c r="REP92" s="81"/>
      <c r="REQ92" s="81"/>
      <c r="RER92" s="81"/>
      <c r="RES92" s="81"/>
      <c r="RET92" s="81"/>
      <c r="REU92" s="81"/>
      <c r="REV92" s="81"/>
      <c r="REW92" s="81"/>
      <c r="REX92" s="81"/>
      <c r="REY92" s="81"/>
      <c r="REZ92" s="81"/>
      <c r="RFA92" s="81"/>
      <c r="RFB92" s="81"/>
      <c r="RFC92" s="81"/>
      <c r="RFD92" s="81"/>
      <c r="RFE92" s="81"/>
      <c r="RFF92" s="81"/>
      <c r="RFG92" s="81"/>
      <c r="RFH92" s="81"/>
      <c r="RFI92" s="81"/>
      <c r="RFJ92" s="81"/>
      <c r="RFK92" s="81"/>
      <c r="RFL92" s="81"/>
      <c r="RFM92" s="81"/>
      <c r="RFN92" s="81"/>
      <c r="RFO92" s="81"/>
      <c r="RFP92" s="81"/>
      <c r="RFQ92" s="81"/>
      <c r="RFR92" s="81"/>
      <c r="RFS92" s="81"/>
      <c r="RFT92" s="81"/>
      <c r="RFU92" s="81"/>
      <c r="RFV92" s="81"/>
      <c r="RFW92" s="81"/>
      <c r="RFX92" s="81"/>
      <c r="RFY92" s="81"/>
      <c r="RFZ92" s="81"/>
      <c r="RGA92" s="81"/>
      <c r="RGB92" s="81"/>
      <c r="RGC92" s="81"/>
      <c r="RGD92" s="81"/>
      <c r="RGE92" s="81"/>
      <c r="RGF92" s="81"/>
      <c r="RGG92" s="81"/>
      <c r="RGH92" s="81"/>
      <c r="RGI92" s="81"/>
      <c r="RGJ92" s="81"/>
      <c r="RGK92" s="81"/>
      <c r="RGL92" s="81"/>
      <c r="RGM92" s="81"/>
      <c r="RGN92" s="81"/>
      <c r="RGO92" s="81"/>
      <c r="RGP92" s="81"/>
      <c r="RGQ92" s="81"/>
      <c r="RGR92" s="81"/>
      <c r="RGS92" s="81"/>
      <c r="RGT92" s="81"/>
      <c r="RGU92" s="81"/>
      <c r="RGV92" s="81"/>
      <c r="RGW92" s="81"/>
      <c r="RGX92" s="81"/>
      <c r="RGY92" s="81"/>
      <c r="RGZ92" s="81"/>
      <c r="RHA92" s="81"/>
      <c r="RHB92" s="81"/>
      <c r="RHC92" s="81"/>
      <c r="RHD92" s="81"/>
      <c r="RHE92" s="81"/>
      <c r="RHF92" s="81"/>
      <c r="RHG92" s="81"/>
      <c r="RHH92" s="81"/>
      <c r="RHI92" s="81"/>
      <c r="RHJ92" s="81"/>
      <c r="RHK92" s="81"/>
      <c r="RHL92" s="81"/>
      <c r="RHM92" s="81"/>
      <c r="RHN92" s="81"/>
      <c r="RHO92" s="81"/>
      <c r="RHP92" s="81"/>
      <c r="RHQ92" s="81"/>
      <c r="RHR92" s="81"/>
      <c r="RHS92" s="81"/>
      <c r="RHT92" s="81"/>
      <c r="RHU92" s="81"/>
      <c r="RHV92" s="81"/>
      <c r="RHW92" s="81"/>
      <c r="RHX92" s="81"/>
      <c r="RHY92" s="81"/>
      <c r="RHZ92" s="81"/>
      <c r="RIA92" s="81"/>
      <c r="RIB92" s="81"/>
      <c r="RIC92" s="81"/>
      <c r="RID92" s="81"/>
      <c r="RIE92" s="81"/>
      <c r="RIF92" s="81"/>
      <c r="RIG92" s="81"/>
      <c r="RIH92" s="81"/>
      <c r="RII92" s="81"/>
      <c r="RIJ92" s="81"/>
      <c r="RIK92" s="81"/>
      <c r="RIL92" s="81"/>
      <c r="RIM92" s="81"/>
      <c r="RIN92" s="81"/>
      <c r="RIO92" s="81"/>
      <c r="RIP92" s="81"/>
      <c r="RIQ92" s="81"/>
      <c r="RIR92" s="81"/>
      <c r="RIS92" s="81"/>
      <c r="RIT92" s="81"/>
      <c r="RIU92" s="81"/>
      <c r="RIV92" s="81"/>
      <c r="RIW92" s="81"/>
      <c r="RIX92" s="81"/>
      <c r="RIY92" s="81"/>
      <c r="RIZ92" s="81"/>
      <c r="RJA92" s="81"/>
      <c r="RJB92" s="81"/>
      <c r="RJC92" s="81"/>
      <c r="RJD92" s="81"/>
      <c r="RJE92" s="81"/>
      <c r="RJF92" s="81"/>
      <c r="RJG92" s="81"/>
      <c r="RJH92" s="81"/>
      <c r="RJI92" s="81"/>
      <c r="RJJ92" s="81"/>
      <c r="RJK92" s="81"/>
      <c r="RJL92" s="81"/>
      <c r="RJM92" s="81"/>
      <c r="RJN92" s="81"/>
      <c r="RJO92" s="81"/>
      <c r="RJP92" s="81"/>
      <c r="RJQ92" s="81"/>
      <c r="RJR92" s="81"/>
      <c r="RJS92" s="81"/>
      <c r="RJT92" s="81"/>
      <c r="RJU92" s="81"/>
      <c r="RJV92" s="81"/>
      <c r="RJW92" s="81"/>
      <c r="RJX92" s="81"/>
      <c r="RJY92" s="81"/>
      <c r="RJZ92" s="81"/>
      <c r="RKA92" s="81"/>
      <c r="RKB92" s="81"/>
      <c r="RKC92" s="81"/>
      <c r="RKD92" s="81"/>
      <c r="RKE92" s="81"/>
      <c r="RKF92" s="81"/>
      <c r="RKG92" s="81"/>
      <c r="RKH92" s="81"/>
      <c r="RKI92" s="81"/>
      <c r="RKJ92" s="81"/>
      <c r="RKK92" s="81"/>
      <c r="RKL92" s="81"/>
      <c r="RKM92" s="81"/>
      <c r="RKN92" s="81"/>
      <c r="RKO92" s="81"/>
      <c r="RKP92" s="81"/>
      <c r="RKQ92" s="81"/>
      <c r="RKR92" s="81"/>
      <c r="RKS92" s="81"/>
      <c r="RKT92" s="81"/>
      <c r="RKU92" s="81"/>
      <c r="RKV92" s="81"/>
      <c r="RKW92" s="81"/>
      <c r="RKX92" s="81"/>
      <c r="RKY92" s="81"/>
      <c r="RKZ92" s="81"/>
      <c r="RLA92" s="81"/>
      <c r="RLB92" s="81"/>
      <c r="RLC92" s="81"/>
      <c r="RLD92" s="81"/>
      <c r="RLE92" s="81"/>
      <c r="RLF92" s="81"/>
      <c r="RLG92" s="81"/>
      <c r="RLH92" s="81"/>
      <c r="RLI92" s="81"/>
      <c r="RLJ92" s="81"/>
      <c r="RLK92" s="81"/>
      <c r="RLL92" s="81"/>
      <c r="RLM92" s="81"/>
      <c r="RLN92" s="81"/>
      <c r="RLO92" s="81"/>
      <c r="RLP92" s="81"/>
      <c r="RLQ92" s="81"/>
      <c r="RLR92" s="81"/>
      <c r="RLS92" s="81"/>
      <c r="RLT92" s="81"/>
      <c r="RLU92" s="81"/>
      <c r="RLV92" s="81"/>
      <c r="RLW92" s="81"/>
      <c r="RLX92" s="81"/>
      <c r="RLY92" s="81"/>
      <c r="RLZ92" s="81"/>
      <c r="RMA92" s="81"/>
      <c r="RMB92" s="81"/>
      <c r="RMC92" s="81"/>
      <c r="RMD92" s="81"/>
      <c r="RME92" s="81"/>
      <c r="RMF92" s="81"/>
      <c r="RMG92" s="81"/>
      <c r="RMH92" s="81"/>
      <c r="RMI92" s="81"/>
      <c r="RMJ92" s="81"/>
      <c r="RMK92" s="81"/>
      <c r="RML92" s="81"/>
      <c r="RMM92" s="81"/>
      <c r="RMN92" s="81"/>
      <c r="RMO92" s="81"/>
      <c r="RMP92" s="81"/>
      <c r="RMQ92" s="81"/>
      <c r="RMR92" s="81"/>
      <c r="RMS92" s="81"/>
      <c r="RMT92" s="81"/>
      <c r="RMU92" s="81"/>
      <c r="RMV92" s="81"/>
      <c r="RMW92" s="81"/>
      <c r="RMX92" s="81"/>
      <c r="RMY92" s="81"/>
      <c r="RMZ92" s="81"/>
      <c r="RNA92" s="81"/>
      <c r="RNB92" s="81"/>
      <c r="RNC92" s="81"/>
      <c r="RND92" s="81"/>
      <c r="RNE92" s="81"/>
      <c r="RNF92" s="81"/>
      <c r="RNG92" s="81"/>
      <c r="RNH92" s="81"/>
      <c r="RNI92" s="81"/>
      <c r="RNJ92" s="81"/>
      <c r="RNK92" s="81"/>
      <c r="RNL92" s="81"/>
      <c r="RNM92" s="81"/>
      <c r="RNN92" s="81"/>
      <c r="RNO92" s="81"/>
      <c r="RNP92" s="81"/>
      <c r="RNQ92" s="81"/>
      <c r="RNR92" s="81"/>
      <c r="RNS92" s="81"/>
      <c r="RNT92" s="81"/>
      <c r="RNU92" s="81"/>
      <c r="RNV92" s="81"/>
      <c r="RNW92" s="81"/>
      <c r="RNX92" s="81"/>
      <c r="RNY92" s="81"/>
      <c r="RNZ92" s="81"/>
      <c r="ROA92" s="81"/>
      <c r="ROB92" s="81"/>
      <c r="ROC92" s="81"/>
      <c r="ROD92" s="81"/>
      <c r="ROE92" s="81"/>
      <c r="ROF92" s="81"/>
      <c r="ROG92" s="81"/>
      <c r="ROH92" s="81"/>
      <c r="ROI92" s="81"/>
      <c r="ROJ92" s="81"/>
      <c r="ROK92" s="81"/>
      <c r="ROL92" s="81"/>
      <c r="ROM92" s="81"/>
      <c r="RON92" s="81"/>
      <c r="ROO92" s="81"/>
      <c r="ROP92" s="81"/>
      <c r="ROQ92" s="81"/>
      <c r="ROR92" s="81"/>
      <c r="ROS92" s="81"/>
      <c r="ROT92" s="81"/>
      <c r="ROU92" s="81"/>
      <c r="ROV92" s="81"/>
      <c r="ROW92" s="81"/>
      <c r="ROX92" s="81"/>
      <c r="ROY92" s="81"/>
      <c r="ROZ92" s="81"/>
      <c r="RPA92" s="81"/>
      <c r="RPB92" s="81"/>
      <c r="RPC92" s="81"/>
      <c r="RPD92" s="81"/>
      <c r="RPE92" s="81"/>
      <c r="RPF92" s="81"/>
      <c r="RPG92" s="81"/>
      <c r="RPH92" s="81"/>
      <c r="RPI92" s="81"/>
      <c r="RPJ92" s="81"/>
      <c r="RPK92" s="81"/>
      <c r="RPL92" s="81"/>
      <c r="RPM92" s="81"/>
      <c r="RPN92" s="81"/>
      <c r="RPO92" s="81"/>
      <c r="RPP92" s="81"/>
      <c r="RPQ92" s="81"/>
      <c r="RPR92" s="81"/>
      <c r="RPS92" s="81"/>
      <c r="RPT92" s="81"/>
      <c r="RPU92" s="81"/>
      <c r="RPV92" s="81"/>
      <c r="RPW92" s="81"/>
      <c r="RPX92" s="81"/>
      <c r="RPY92" s="81"/>
      <c r="RPZ92" s="81"/>
      <c r="RQA92" s="81"/>
      <c r="RQB92" s="81"/>
      <c r="RQC92" s="81"/>
      <c r="RQD92" s="81"/>
      <c r="RQE92" s="81"/>
      <c r="RQF92" s="81"/>
      <c r="RQG92" s="81"/>
      <c r="RQH92" s="81"/>
      <c r="RQI92" s="81"/>
      <c r="RQJ92" s="81"/>
      <c r="RQK92" s="81"/>
      <c r="RQL92" s="81"/>
      <c r="RQM92" s="81"/>
      <c r="RQN92" s="81"/>
      <c r="RQO92" s="81"/>
      <c r="RQP92" s="81"/>
      <c r="RQQ92" s="81"/>
      <c r="RQR92" s="81"/>
      <c r="RQS92" s="81"/>
      <c r="RQT92" s="81"/>
      <c r="RQU92" s="81"/>
      <c r="RQV92" s="81"/>
      <c r="RQW92" s="81"/>
      <c r="RQX92" s="81"/>
      <c r="RQY92" s="81"/>
      <c r="RQZ92" s="81"/>
      <c r="RRA92" s="81"/>
      <c r="RRB92" s="81"/>
      <c r="RRC92" s="81"/>
      <c r="RRD92" s="81"/>
      <c r="RRE92" s="81"/>
      <c r="RRF92" s="81"/>
      <c r="RRG92" s="81"/>
      <c r="RRH92" s="81"/>
      <c r="RRI92" s="81"/>
      <c r="RRJ92" s="81"/>
      <c r="RRK92" s="81"/>
      <c r="RRL92" s="81"/>
      <c r="RRM92" s="81"/>
      <c r="RRN92" s="81"/>
      <c r="RRO92" s="81"/>
      <c r="RRP92" s="81"/>
      <c r="RRQ92" s="81"/>
      <c r="RRR92" s="81"/>
      <c r="RRS92" s="81"/>
      <c r="RRT92" s="81"/>
      <c r="RRU92" s="81"/>
      <c r="RRV92" s="81"/>
      <c r="RRW92" s="81"/>
      <c r="RRX92" s="81"/>
      <c r="RRY92" s="81"/>
      <c r="RRZ92" s="81"/>
      <c r="RSA92" s="81"/>
      <c r="RSB92" s="81"/>
      <c r="RSC92" s="81"/>
      <c r="RSD92" s="81"/>
      <c r="RSE92" s="81"/>
      <c r="RSF92" s="81"/>
      <c r="RSG92" s="81"/>
      <c r="RSH92" s="81"/>
      <c r="RSI92" s="81"/>
      <c r="RSJ92" s="81"/>
      <c r="RSK92" s="81"/>
      <c r="RSL92" s="81"/>
      <c r="RSM92" s="81"/>
      <c r="RSN92" s="81"/>
      <c r="RSO92" s="81"/>
      <c r="RSP92" s="81"/>
      <c r="RSQ92" s="81"/>
      <c r="RSR92" s="81"/>
      <c r="RSS92" s="81"/>
      <c r="RST92" s="81"/>
      <c r="RSU92" s="81"/>
      <c r="RSV92" s="81"/>
      <c r="RSW92" s="81"/>
      <c r="RSX92" s="81"/>
      <c r="RSY92" s="81"/>
      <c r="RSZ92" s="81"/>
      <c r="RTA92" s="81"/>
      <c r="RTB92" s="81"/>
      <c r="RTC92" s="81"/>
      <c r="RTD92" s="81"/>
      <c r="RTE92" s="81"/>
      <c r="RTF92" s="81"/>
      <c r="RTG92" s="81"/>
      <c r="RTH92" s="81"/>
      <c r="RTI92" s="81"/>
      <c r="RTJ92" s="81"/>
      <c r="RTK92" s="81"/>
      <c r="RTL92" s="81"/>
      <c r="RTM92" s="81"/>
      <c r="RTN92" s="81"/>
      <c r="RTO92" s="81"/>
      <c r="RTP92" s="81"/>
      <c r="RTQ92" s="81"/>
      <c r="RTR92" s="81"/>
      <c r="RTS92" s="81"/>
      <c r="RTT92" s="81"/>
      <c r="RTU92" s="81"/>
      <c r="RTV92" s="81"/>
      <c r="RTW92" s="81"/>
      <c r="RTX92" s="81"/>
      <c r="RTY92" s="81"/>
      <c r="RTZ92" s="81"/>
      <c r="RUA92" s="81"/>
      <c r="RUB92" s="81"/>
      <c r="RUC92" s="81"/>
      <c r="RUD92" s="81"/>
      <c r="RUE92" s="81"/>
      <c r="RUF92" s="81"/>
      <c r="RUG92" s="81"/>
      <c r="RUH92" s="81"/>
      <c r="RUI92" s="81"/>
      <c r="RUJ92" s="81"/>
      <c r="RUK92" s="81"/>
      <c r="RUL92" s="81"/>
      <c r="RUM92" s="81"/>
      <c r="RUN92" s="81"/>
      <c r="RUO92" s="81"/>
      <c r="RUP92" s="81"/>
      <c r="RUQ92" s="81"/>
      <c r="RUR92" s="81"/>
      <c r="RUS92" s="81"/>
      <c r="RUT92" s="81"/>
      <c r="RUU92" s="81"/>
      <c r="RUV92" s="81"/>
      <c r="RUW92" s="81"/>
      <c r="RUX92" s="81"/>
      <c r="RUY92" s="81"/>
      <c r="RUZ92" s="81"/>
      <c r="RVA92" s="81"/>
      <c r="RVB92" s="81"/>
      <c r="RVC92" s="81"/>
      <c r="RVD92" s="81"/>
      <c r="RVE92" s="81"/>
      <c r="RVF92" s="81"/>
      <c r="RVG92" s="81"/>
      <c r="RVH92" s="81"/>
      <c r="RVI92" s="81"/>
      <c r="RVJ92" s="81"/>
      <c r="RVK92" s="81"/>
      <c r="RVL92" s="81"/>
      <c r="RVM92" s="81"/>
      <c r="RVN92" s="81"/>
      <c r="RVO92" s="81"/>
      <c r="RVP92" s="81"/>
      <c r="RVQ92" s="81"/>
      <c r="RVR92" s="81"/>
      <c r="RVS92" s="81"/>
      <c r="RVT92" s="81"/>
      <c r="RVU92" s="81"/>
      <c r="RVV92" s="81"/>
      <c r="RVW92" s="81"/>
      <c r="RVX92" s="81"/>
      <c r="RVY92" s="81"/>
      <c r="RVZ92" s="81"/>
      <c r="RWA92" s="81"/>
      <c r="RWB92" s="81"/>
      <c r="RWC92" s="81"/>
      <c r="RWD92" s="81"/>
      <c r="RWE92" s="81"/>
      <c r="RWF92" s="81"/>
      <c r="RWG92" s="81"/>
      <c r="RWH92" s="81"/>
      <c r="RWI92" s="81"/>
      <c r="RWJ92" s="81"/>
      <c r="RWK92" s="81"/>
      <c r="RWL92" s="81"/>
      <c r="RWM92" s="81"/>
      <c r="RWN92" s="81"/>
      <c r="RWO92" s="81"/>
      <c r="RWP92" s="81"/>
      <c r="RWQ92" s="81"/>
      <c r="RWR92" s="81"/>
      <c r="RWS92" s="81"/>
      <c r="RWT92" s="81"/>
      <c r="RWU92" s="81"/>
      <c r="RWV92" s="81"/>
      <c r="RWW92" s="81"/>
      <c r="RWX92" s="81"/>
      <c r="RWY92" s="81"/>
      <c r="RWZ92" s="81"/>
      <c r="RXA92" s="81"/>
      <c r="RXB92" s="81"/>
      <c r="RXC92" s="81"/>
      <c r="RXD92" s="81"/>
      <c r="RXE92" s="81"/>
      <c r="RXF92" s="81"/>
      <c r="RXG92" s="81"/>
      <c r="RXH92" s="81"/>
      <c r="RXI92" s="81"/>
      <c r="RXJ92" s="81"/>
      <c r="RXK92" s="81"/>
      <c r="RXL92" s="81"/>
      <c r="RXM92" s="81"/>
      <c r="RXN92" s="81"/>
      <c r="RXO92" s="81"/>
      <c r="RXP92" s="81"/>
      <c r="RXQ92" s="81"/>
      <c r="RXR92" s="81"/>
      <c r="RXS92" s="81"/>
      <c r="RXT92" s="81"/>
      <c r="RXU92" s="81"/>
      <c r="RXV92" s="81"/>
      <c r="RXW92" s="81"/>
      <c r="RXX92" s="81"/>
      <c r="RXY92" s="81"/>
      <c r="RXZ92" s="81"/>
      <c r="RYA92" s="81"/>
      <c r="RYB92" s="81"/>
      <c r="RYC92" s="81"/>
      <c r="RYD92" s="81"/>
      <c r="RYE92" s="81"/>
      <c r="RYF92" s="81"/>
      <c r="RYG92" s="81"/>
      <c r="RYH92" s="81"/>
      <c r="RYI92" s="81"/>
      <c r="RYJ92" s="81"/>
      <c r="RYK92" s="81"/>
      <c r="RYL92" s="81"/>
      <c r="RYM92" s="81"/>
      <c r="RYN92" s="81"/>
      <c r="RYO92" s="81"/>
      <c r="RYP92" s="81"/>
      <c r="RYQ92" s="81"/>
      <c r="RYR92" s="81"/>
      <c r="RYS92" s="81"/>
      <c r="RYT92" s="81"/>
      <c r="RYU92" s="81"/>
      <c r="RYV92" s="81"/>
      <c r="RYW92" s="81"/>
      <c r="RYX92" s="81"/>
      <c r="RYY92" s="81"/>
      <c r="RYZ92" s="81"/>
      <c r="RZA92" s="81"/>
      <c r="RZB92" s="81"/>
      <c r="RZC92" s="81"/>
      <c r="RZD92" s="81"/>
      <c r="RZE92" s="81"/>
      <c r="RZF92" s="81"/>
      <c r="RZG92" s="81"/>
      <c r="RZH92" s="81"/>
      <c r="RZI92" s="81"/>
      <c r="RZJ92" s="81"/>
      <c r="RZK92" s="81"/>
      <c r="RZL92" s="81"/>
      <c r="RZM92" s="81"/>
      <c r="RZN92" s="81"/>
      <c r="RZO92" s="81"/>
      <c r="RZP92" s="81"/>
      <c r="RZQ92" s="81"/>
      <c r="RZR92" s="81"/>
      <c r="RZS92" s="81"/>
      <c r="RZT92" s="81"/>
      <c r="RZU92" s="81"/>
      <c r="RZV92" s="81"/>
      <c r="RZW92" s="81"/>
      <c r="RZX92" s="81"/>
      <c r="RZY92" s="81"/>
      <c r="RZZ92" s="81"/>
      <c r="SAA92" s="81"/>
      <c r="SAB92" s="81"/>
      <c r="SAC92" s="81"/>
      <c r="SAD92" s="81"/>
      <c r="SAE92" s="81"/>
      <c r="SAF92" s="81"/>
      <c r="SAG92" s="81"/>
      <c r="SAH92" s="81"/>
      <c r="SAI92" s="81"/>
      <c r="SAJ92" s="81"/>
      <c r="SAK92" s="81"/>
      <c r="SAL92" s="81"/>
      <c r="SAM92" s="81"/>
      <c r="SAN92" s="81"/>
      <c r="SAO92" s="81"/>
      <c r="SAP92" s="81"/>
      <c r="SAQ92" s="81"/>
      <c r="SAR92" s="81"/>
      <c r="SAS92" s="81"/>
      <c r="SAT92" s="81"/>
      <c r="SAU92" s="81"/>
      <c r="SAV92" s="81"/>
      <c r="SAW92" s="81"/>
      <c r="SAX92" s="81"/>
      <c r="SAY92" s="81"/>
      <c r="SAZ92" s="81"/>
      <c r="SBA92" s="81"/>
      <c r="SBB92" s="81"/>
      <c r="SBC92" s="81"/>
      <c r="SBD92" s="81"/>
      <c r="SBE92" s="81"/>
      <c r="SBF92" s="81"/>
      <c r="SBG92" s="81"/>
      <c r="SBH92" s="81"/>
      <c r="SBI92" s="81"/>
      <c r="SBJ92" s="81"/>
      <c r="SBK92" s="81"/>
      <c r="SBL92" s="81"/>
      <c r="SBM92" s="81"/>
      <c r="SBN92" s="81"/>
      <c r="SBO92" s="81"/>
      <c r="SBP92" s="81"/>
      <c r="SBQ92" s="81"/>
      <c r="SBR92" s="81"/>
      <c r="SBS92" s="81"/>
      <c r="SBT92" s="81"/>
      <c r="SBU92" s="81"/>
      <c r="SBV92" s="81"/>
      <c r="SBW92" s="81"/>
      <c r="SBX92" s="81"/>
      <c r="SBY92" s="81"/>
      <c r="SBZ92" s="81"/>
      <c r="SCA92" s="81"/>
      <c r="SCB92" s="81"/>
      <c r="SCC92" s="81"/>
      <c r="SCD92" s="81"/>
      <c r="SCE92" s="81"/>
      <c r="SCF92" s="81"/>
      <c r="SCG92" s="81"/>
      <c r="SCH92" s="81"/>
      <c r="SCI92" s="81"/>
      <c r="SCJ92" s="81"/>
      <c r="SCK92" s="81"/>
      <c r="SCL92" s="81"/>
      <c r="SCM92" s="81"/>
      <c r="SCN92" s="81"/>
      <c r="SCO92" s="81"/>
      <c r="SCP92" s="81"/>
      <c r="SCQ92" s="81"/>
      <c r="SCR92" s="81"/>
      <c r="SCS92" s="81"/>
      <c r="SCT92" s="81"/>
      <c r="SCU92" s="81"/>
      <c r="SCV92" s="81"/>
      <c r="SCW92" s="81"/>
      <c r="SCX92" s="81"/>
      <c r="SCY92" s="81"/>
      <c r="SCZ92" s="81"/>
      <c r="SDA92" s="81"/>
      <c r="SDB92" s="81"/>
      <c r="SDC92" s="81"/>
      <c r="SDD92" s="81"/>
      <c r="SDE92" s="81"/>
      <c r="SDF92" s="81"/>
      <c r="SDG92" s="81"/>
      <c r="SDH92" s="81"/>
      <c r="SDI92" s="81"/>
      <c r="SDJ92" s="81"/>
      <c r="SDK92" s="81"/>
      <c r="SDL92" s="81"/>
      <c r="SDM92" s="81"/>
      <c r="SDN92" s="81"/>
      <c r="SDO92" s="81"/>
      <c r="SDP92" s="81"/>
      <c r="SDQ92" s="81"/>
      <c r="SDR92" s="81"/>
      <c r="SDS92" s="81"/>
      <c r="SDT92" s="81"/>
      <c r="SDU92" s="81"/>
      <c r="SDV92" s="81"/>
      <c r="SDW92" s="81"/>
      <c r="SDX92" s="81"/>
      <c r="SDY92" s="81"/>
      <c r="SDZ92" s="81"/>
      <c r="SEA92" s="81"/>
      <c r="SEB92" s="81"/>
      <c r="SEC92" s="81"/>
      <c r="SED92" s="81"/>
      <c r="SEE92" s="81"/>
      <c r="SEF92" s="81"/>
      <c r="SEG92" s="81"/>
      <c r="SEH92" s="81"/>
      <c r="SEI92" s="81"/>
      <c r="SEJ92" s="81"/>
      <c r="SEK92" s="81"/>
      <c r="SEL92" s="81"/>
      <c r="SEM92" s="81"/>
      <c r="SEN92" s="81"/>
      <c r="SEO92" s="81"/>
      <c r="SEP92" s="81"/>
      <c r="SEQ92" s="81"/>
      <c r="SER92" s="81"/>
      <c r="SES92" s="81"/>
      <c r="SET92" s="81"/>
      <c r="SEU92" s="81"/>
      <c r="SEV92" s="81"/>
      <c r="SEW92" s="81"/>
      <c r="SEX92" s="81"/>
      <c r="SEY92" s="81"/>
      <c r="SEZ92" s="81"/>
      <c r="SFA92" s="81"/>
      <c r="SFB92" s="81"/>
      <c r="SFC92" s="81"/>
      <c r="SFD92" s="81"/>
      <c r="SFE92" s="81"/>
      <c r="SFF92" s="81"/>
      <c r="SFG92" s="81"/>
      <c r="SFH92" s="81"/>
      <c r="SFI92" s="81"/>
      <c r="SFJ92" s="81"/>
      <c r="SFK92" s="81"/>
      <c r="SFL92" s="81"/>
      <c r="SFM92" s="81"/>
      <c r="SFN92" s="81"/>
      <c r="SFO92" s="81"/>
      <c r="SFP92" s="81"/>
      <c r="SFQ92" s="81"/>
      <c r="SFR92" s="81"/>
      <c r="SFS92" s="81"/>
      <c r="SFT92" s="81"/>
      <c r="SFU92" s="81"/>
      <c r="SFV92" s="81"/>
      <c r="SFW92" s="81"/>
      <c r="SFX92" s="81"/>
      <c r="SFY92" s="81"/>
      <c r="SFZ92" s="81"/>
      <c r="SGA92" s="81"/>
      <c r="SGB92" s="81"/>
      <c r="SGC92" s="81"/>
      <c r="SGD92" s="81"/>
      <c r="SGE92" s="81"/>
      <c r="SGF92" s="81"/>
      <c r="SGG92" s="81"/>
      <c r="SGH92" s="81"/>
      <c r="SGI92" s="81"/>
      <c r="SGJ92" s="81"/>
      <c r="SGK92" s="81"/>
      <c r="SGL92" s="81"/>
      <c r="SGM92" s="81"/>
      <c r="SGN92" s="81"/>
      <c r="SGO92" s="81"/>
      <c r="SGP92" s="81"/>
      <c r="SGQ92" s="81"/>
      <c r="SGR92" s="81"/>
      <c r="SGS92" s="81"/>
      <c r="SGT92" s="81"/>
      <c r="SGU92" s="81"/>
      <c r="SGV92" s="81"/>
      <c r="SGW92" s="81"/>
      <c r="SGX92" s="81"/>
      <c r="SGY92" s="81"/>
      <c r="SGZ92" s="81"/>
      <c r="SHA92" s="81"/>
      <c r="SHB92" s="81"/>
      <c r="SHC92" s="81"/>
      <c r="SHD92" s="81"/>
      <c r="SHE92" s="81"/>
      <c r="SHF92" s="81"/>
      <c r="SHG92" s="81"/>
      <c r="SHH92" s="81"/>
      <c r="SHI92" s="81"/>
      <c r="SHJ92" s="81"/>
      <c r="SHK92" s="81"/>
      <c r="SHL92" s="81"/>
      <c r="SHM92" s="81"/>
      <c r="SHN92" s="81"/>
      <c r="SHO92" s="81"/>
      <c r="SHP92" s="81"/>
      <c r="SHQ92" s="81"/>
      <c r="SHR92" s="81"/>
      <c r="SHS92" s="81"/>
      <c r="SHT92" s="81"/>
      <c r="SHU92" s="81"/>
      <c r="SHV92" s="81"/>
      <c r="SHW92" s="81"/>
      <c r="SHX92" s="81"/>
      <c r="SHY92" s="81"/>
      <c r="SHZ92" s="81"/>
      <c r="SIA92" s="81"/>
      <c r="SIB92" s="81"/>
      <c r="SIC92" s="81"/>
      <c r="SID92" s="81"/>
      <c r="SIE92" s="81"/>
      <c r="SIF92" s="81"/>
      <c r="SIG92" s="81"/>
      <c r="SIH92" s="81"/>
      <c r="SII92" s="81"/>
      <c r="SIJ92" s="81"/>
      <c r="SIK92" s="81"/>
      <c r="SIL92" s="81"/>
      <c r="SIM92" s="81"/>
      <c r="SIN92" s="81"/>
      <c r="SIO92" s="81"/>
      <c r="SIP92" s="81"/>
      <c r="SIQ92" s="81"/>
      <c r="SIR92" s="81"/>
      <c r="SIS92" s="81"/>
      <c r="SIT92" s="81"/>
      <c r="SIU92" s="81"/>
      <c r="SIV92" s="81"/>
      <c r="SIW92" s="81"/>
      <c r="SIX92" s="81"/>
      <c r="SIY92" s="81"/>
      <c r="SIZ92" s="81"/>
      <c r="SJA92" s="81"/>
      <c r="SJB92" s="81"/>
      <c r="SJC92" s="81"/>
      <c r="SJD92" s="81"/>
      <c r="SJE92" s="81"/>
      <c r="SJF92" s="81"/>
      <c r="SJG92" s="81"/>
      <c r="SJH92" s="81"/>
      <c r="SJI92" s="81"/>
      <c r="SJJ92" s="81"/>
      <c r="SJK92" s="81"/>
      <c r="SJL92" s="81"/>
      <c r="SJM92" s="81"/>
      <c r="SJN92" s="81"/>
      <c r="SJO92" s="81"/>
      <c r="SJP92" s="81"/>
      <c r="SJQ92" s="81"/>
      <c r="SJR92" s="81"/>
      <c r="SJS92" s="81"/>
      <c r="SJT92" s="81"/>
      <c r="SJU92" s="81"/>
      <c r="SJV92" s="81"/>
      <c r="SJW92" s="81"/>
      <c r="SJX92" s="81"/>
      <c r="SJY92" s="81"/>
      <c r="SJZ92" s="81"/>
      <c r="SKA92" s="81"/>
      <c r="SKB92" s="81"/>
      <c r="SKC92" s="81"/>
      <c r="SKD92" s="81"/>
      <c r="SKE92" s="81"/>
      <c r="SKF92" s="81"/>
      <c r="SKG92" s="81"/>
      <c r="SKH92" s="81"/>
      <c r="SKI92" s="81"/>
      <c r="SKJ92" s="81"/>
      <c r="SKK92" s="81"/>
      <c r="SKL92" s="81"/>
      <c r="SKM92" s="81"/>
      <c r="SKN92" s="81"/>
      <c r="SKO92" s="81"/>
      <c r="SKP92" s="81"/>
      <c r="SKQ92" s="81"/>
      <c r="SKR92" s="81"/>
      <c r="SKS92" s="81"/>
      <c r="SKT92" s="81"/>
      <c r="SKU92" s="81"/>
      <c r="SKV92" s="81"/>
      <c r="SKW92" s="81"/>
      <c r="SKX92" s="81"/>
      <c r="SKY92" s="81"/>
      <c r="SKZ92" s="81"/>
      <c r="SLA92" s="81"/>
      <c r="SLB92" s="81"/>
      <c r="SLC92" s="81"/>
      <c r="SLD92" s="81"/>
      <c r="SLE92" s="81"/>
      <c r="SLF92" s="81"/>
      <c r="SLG92" s="81"/>
      <c r="SLH92" s="81"/>
      <c r="SLI92" s="81"/>
      <c r="SLJ92" s="81"/>
      <c r="SLK92" s="81"/>
      <c r="SLL92" s="81"/>
      <c r="SLM92" s="81"/>
      <c r="SLN92" s="81"/>
      <c r="SLO92" s="81"/>
      <c r="SLP92" s="81"/>
      <c r="SLQ92" s="81"/>
      <c r="SLR92" s="81"/>
      <c r="SLS92" s="81"/>
      <c r="SLT92" s="81"/>
      <c r="SLU92" s="81"/>
      <c r="SLV92" s="81"/>
      <c r="SLW92" s="81"/>
      <c r="SLX92" s="81"/>
      <c r="SLY92" s="81"/>
      <c r="SLZ92" s="81"/>
      <c r="SMA92" s="81"/>
      <c r="SMB92" s="81"/>
      <c r="SMC92" s="81"/>
      <c r="SMD92" s="81"/>
      <c r="SME92" s="81"/>
      <c r="SMF92" s="81"/>
      <c r="SMG92" s="81"/>
      <c r="SMH92" s="81"/>
      <c r="SMI92" s="81"/>
      <c r="SMJ92" s="81"/>
      <c r="SMK92" s="81"/>
      <c r="SML92" s="81"/>
      <c r="SMM92" s="81"/>
      <c r="SMN92" s="81"/>
      <c r="SMO92" s="81"/>
      <c r="SMP92" s="81"/>
      <c r="SMQ92" s="81"/>
      <c r="SMR92" s="81"/>
      <c r="SMS92" s="81"/>
      <c r="SMT92" s="81"/>
      <c r="SMU92" s="81"/>
      <c r="SMV92" s="81"/>
      <c r="SMW92" s="81"/>
      <c r="SMX92" s="81"/>
      <c r="SMY92" s="81"/>
      <c r="SMZ92" s="81"/>
      <c r="SNA92" s="81"/>
      <c r="SNB92" s="81"/>
      <c r="SNC92" s="81"/>
      <c r="SND92" s="81"/>
      <c r="SNE92" s="81"/>
      <c r="SNF92" s="81"/>
      <c r="SNG92" s="81"/>
      <c r="SNH92" s="81"/>
      <c r="SNI92" s="81"/>
      <c r="SNJ92" s="81"/>
      <c r="SNK92" s="81"/>
      <c r="SNL92" s="81"/>
      <c r="SNM92" s="81"/>
      <c r="SNN92" s="81"/>
      <c r="SNO92" s="81"/>
      <c r="SNP92" s="81"/>
      <c r="SNQ92" s="81"/>
      <c r="SNR92" s="81"/>
      <c r="SNS92" s="81"/>
      <c r="SNT92" s="81"/>
      <c r="SNU92" s="81"/>
      <c r="SNV92" s="81"/>
      <c r="SNW92" s="81"/>
      <c r="SNX92" s="81"/>
      <c r="SNY92" s="81"/>
      <c r="SNZ92" s="81"/>
      <c r="SOA92" s="81"/>
      <c r="SOB92" s="81"/>
      <c r="SOC92" s="81"/>
      <c r="SOD92" s="81"/>
      <c r="SOE92" s="81"/>
      <c r="SOF92" s="81"/>
      <c r="SOG92" s="81"/>
      <c r="SOH92" s="81"/>
      <c r="SOI92" s="81"/>
      <c r="SOJ92" s="81"/>
      <c r="SOK92" s="81"/>
      <c r="SOL92" s="81"/>
      <c r="SOM92" s="81"/>
      <c r="SON92" s="81"/>
      <c r="SOO92" s="81"/>
      <c r="SOP92" s="81"/>
      <c r="SOQ92" s="81"/>
      <c r="SOR92" s="81"/>
      <c r="SOS92" s="81"/>
      <c r="SOT92" s="81"/>
      <c r="SOU92" s="81"/>
      <c r="SOV92" s="81"/>
      <c r="SOW92" s="81"/>
      <c r="SOX92" s="81"/>
      <c r="SOY92" s="81"/>
      <c r="SOZ92" s="81"/>
      <c r="SPA92" s="81"/>
      <c r="SPB92" s="81"/>
      <c r="SPC92" s="81"/>
      <c r="SPD92" s="81"/>
      <c r="SPE92" s="81"/>
      <c r="SPF92" s="81"/>
      <c r="SPG92" s="81"/>
      <c r="SPH92" s="81"/>
      <c r="SPI92" s="81"/>
      <c r="SPJ92" s="81"/>
      <c r="SPK92" s="81"/>
      <c r="SPL92" s="81"/>
      <c r="SPM92" s="81"/>
      <c r="SPN92" s="81"/>
      <c r="SPO92" s="81"/>
      <c r="SPP92" s="81"/>
      <c r="SPQ92" s="81"/>
      <c r="SPR92" s="81"/>
      <c r="SPS92" s="81"/>
      <c r="SPT92" s="81"/>
      <c r="SPU92" s="81"/>
      <c r="SPV92" s="81"/>
      <c r="SPW92" s="81"/>
      <c r="SPX92" s="81"/>
      <c r="SPY92" s="81"/>
      <c r="SPZ92" s="81"/>
      <c r="SQA92" s="81"/>
      <c r="SQB92" s="81"/>
      <c r="SQC92" s="81"/>
      <c r="SQD92" s="81"/>
      <c r="SQE92" s="81"/>
      <c r="SQF92" s="81"/>
      <c r="SQG92" s="81"/>
      <c r="SQH92" s="81"/>
      <c r="SQI92" s="81"/>
      <c r="SQJ92" s="81"/>
      <c r="SQK92" s="81"/>
      <c r="SQL92" s="81"/>
      <c r="SQM92" s="81"/>
      <c r="SQN92" s="81"/>
      <c r="SQO92" s="81"/>
      <c r="SQP92" s="81"/>
      <c r="SQQ92" s="81"/>
      <c r="SQR92" s="81"/>
      <c r="SQS92" s="81"/>
      <c r="SQT92" s="81"/>
      <c r="SQU92" s="81"/>
      <c r="SQV92" s="81"/>
      <c r="SQW92" s="81"/>
      <c r="SQX92" s="81"/>
      <c r="SQY92" s="81"/>
      <c r="SQZ92" s="81"/>
      <c r="SRA92" s="81"/>
      <c r="SRB92" s="81"/>
      <c r="SRC92" s="81"/>
      <c r="SRD92" s="81"/>
      <c r="SRE92" s="81"/>
      <c r="SRF92" s="81"/>
      <c r="SRG92" s="81"/>
      <c r="SRH92" s="81"/>
      <c r="SRI92" s="81"/>
      <c r="SRJ92" s="81"/>
      <c r="SRK92" s="81"/>
      <c r="SRL92" s="81"/>
      <c r="SRM92" s="81"/>
      <c r="SRN92" s="81"/>
      <c r="SRO92" s="81"/>
      <c r="SRP92" s="81"/>
      <c r="SRQ92" s="81"/>
      <c r="SRR92" s="81"/>
      <c r="SRS92" s="81"/>
      <c r="SRT92" s="81"/>
      <c r="SRU92" s="81"/>
      <c r="SRV92" s="81"/>
      <c r="SRW92" s="81"/>
      <c r="SRX92" s="81"/>
      <c r="SRY92" s="81"/>
      <c r="SRZ92" s="81"/>
      <c r="SSA92" s="81"/>
      <c r="SSB92" s="81"/>
      <c r="SSC92" s="81"/>
      <c r="SSD92" s="81"/>
      <c r="SSE92" s="81"/>
      <c r="SSF92" s="81"/>
      <c r="SSG92" s="81"/>
      <c r="SSH92" s="81"/>
      <c r="SSI92" s="81"/>
      <c r="SSJ92" s="81"/>
      <c r="SSK92" s="81"/>
      <c r="SSL92" s="81"/>
      <c r="SSM92" s="81"/>
      <c r="SSN92" s="81"/>
      <c r="SSO92" s="81"/>
      <c r="SSP92" s="81"/>
      <c r="SSQ92" s="81"/>
      <c r="SSR92" s="81"/>
      <c r="SSS92" s="81"/>
      <c r="SST92" s="81"/>
      <c r="SSU92" s="81"/>
      <c r="SSV92" s="81"/>
      <c r="SSW92" s="81"/>
      <c r="SSX92" s="81"/>
      <c r="SSY92" s="81"/>
      <c r="SSZ92" s="81"/>
      <c r="STA92" s="81"/>
      <c r="STB92" s="81"/>
      <c r="STC92" s="81"/>
      <c r="STD92" s="81"/>
      <c r="STE92" s="81"/>
      <c r="STF92" s="81"/>
      <c r="STG92" s="81"/>
      <c r="STH92" s="81"/>
      <c r="STI92" s="81"/>
      <c r="STJ92" s="81"/>
      <c r="STK92" s="81"/>
      <c r="STL92" s="81"/>
      <c r="STM92" s="81"/>
      <c r="STN92" s="81"/>
      <c r="STO92" s="81"/>
      <c r="STP92" s="81"/>
      <c r="STQ92" s="81"/>
      <c r="STR92" s="81"/>
      <c r="STS92" s="81"/>
      <c r="STT92" s="81"/>
      <c r="STU92" s="81"/>
      <c r="STV92" s="81"/>
      <c r="STW92" s="81"/>
      <c r="STX92" s="81"/>
      <c r="STY92" s="81"/>
      <c r="STZ92" s="81"/>
      <c r="SUA92" s="81"/>
      <c r="SUB92" s="81"/>
      <c r="SUC92" s="81"/>
      <c r="SUD92" s="81"/>
      <c r="SUE92" s="81"/>
      <c r="SUF92" s="81"/>
      <c r="SUG92" s="81"/>
      <c r="SUH92" s="81"/>
      <c r="SUI92" s="81"/>
      <c r="SUJ92" s="81"/>
      <c r="SUK92" s="81"/>
      <c r="SUL92" s="81"/>
      <c r="SUM92" s="81"/>
      <c r="SUN92" s="81"/>
      <c r="SUO92" s="81"/>
      <c r="SUP92" s="81"/>
      <c r="SUQ92" s="81"/>
      <c r="SUR92" s="81"/>
      <c r="SUS92" s="81"/>
      <c r="SUT92" s="81"/>
      <c r="SUU92" s="81"/>
      <c r="SUV92" s="81"/>
      <c r="SUW92" s="81"/>
      <c r="SUX92" s="81"/>
      <c r="SUY92" s="81"/>
      <c r="SUZ92" s="81"/>
      <c r="SVA92" s="81"/>
      <c r="SVB92" s="81"/>
      <c r="SVC92" s="81"/>
      <c r="SVD92" s="81"/>
      <c r="SVE92" s="81"/>
      <c r="SVF92" s="81"/>
      <c r="SVG92" s="81"/>
      <c r="SVH92" s="81"/>
      <c r="SVI92" s="81"/>
      <c r="SVJ92" s="81"/>
      <c r="SVK92" s="81"/>
      <c r="SVL92" s="81"/>
      <c r="SVM92" s="81"/>
      <c r="SVN92" s="81"/>
      <c r="SVO92" s="81"/>
      <c r="SVP92" s="81"/>
      <c r="SVQ92" s="81"/>
      <c r="SVR92" s="81"/>
      <c r="SVS92" s="81"/>
      <c r="SVT92" s="81"/>
      <c r="SVU92" s="81"/>
      <c r="SVV92" s="81"/>
      <c r="SVW92" s="81"/>
      <c r="SVX92" s="81"/>
      <c r="SVY92" s="81"/>
      <c r="SVZ92" s="81"/>
      <c r="SWA92" s="81"/>
      <c r="SWB92" s="81"/>
      <c r="SWC92" s="81"/>
      <c r="SWD92" s="81"/>
      <c r="SWE92" s="81"/>
      <c r="SWF92" s="81"/>
      <c r="SWG92" s="81"/>
      <c r="SWH92" s="81"/>
      <c r="SWI92" s="81"/>
      <c r="SWJ92" s="81"/>
      <c r="SWK92" s="81"/>
      <c r="SWL92" s="81"/>
      <c r="SWM92" s="81"/>
      <c r="SWN92" s="81"/>
      <c r="SWO92" s="81"/>
      <c r="SWP92" s="81"/>
      <c r="SWQ92" s="81"/>
      <c r="SWR92" s="81"/>
      <c r="SWS92" s="81"/>
      <c r="SWT92" s="81"/>
      <c r="SWU92" s="81"/>
      <c r="SWV92" s="81"/>
      <c r="SWW92" s="81"/>
      <c r="SWX92" s="81"/>
      <c r="SWY92" s="81"/>
      <c r="SWZ92" s="81"/>
      <c r="SXA92" s="81"/>
      <c r="SXB92" s="81"/>
      <c r="SXC92" s="81"/>
      <c r="SXD92" s="81"/>
      <c r="SXE92" s="81"/>
      <c r="SXF92" s="81"/>
      <c r="SXG92" s="81"/>
      <c r="SXH92" s="81"/>
      <c r="SXI92" s="81"/>
      <c r="SXJ92" s="81"/>
      <c r="SXK92" s="81"/>
      <c r="SXL92" s="81"/>
      <c r="SXM92" s="81"/>
      <c r="SXN92" s="81"/>
      <c r="SXO92" s="81"/>
      <c r="SXP92" s="81"/>
      <c r="SXQ92" s="81"/>
      <c r="SXR92" s="81"/>
      <c r="SXS92" s="81"/>
      <c r="SXT92" s="81"/>
      <c r="SXU92" s="81"/>
      <c r="SXV92" s="81"/>
      <c r="SXW92" s="81"/>
      <c r="SXX92" s="81"/>
      <c r="SXY92" s="81"/>
      <c r="SXZ92" s="81"/>
      <c r="SYA92" s="81"/>
      <c r="SYB92" s="81"/>
      <c r="SYC92" s="81"/>
      <c r="SYD92" s="81"/>
      <c r="SYE92" s="81"/>
      <c r="SYF92" s="81"/>
      <c r="SYG92" s="81"/>
      <c r="SYH92" s="81"/>
      <c r="SYI92" s="81"/>
      <c r="SYJ92" s="81"/>
      <c r="SYK92" s="81"/>
      <c r="SYL92" s="81"/>
      <c r="SYM92" s="81"/>
      <c r="SYN92" s="81"/>
      <c r="SYO92" s="81"/>
      <c r="SYP92" s="81"/>
      <c r="SYQ92" s="81"/>
      <c r="SYR92" s="81"/>
      <c r="SYS92" s="81"/>
      <c r="SYT92" s="81"/>
      <c r="SYU92" s="81"/>
      <c r="SYV92" s="81"/>
      <c r="SYW92" s="81"/>
      <c r="SYX92" s="81"/>
      <c r="SYY92" s="81"/>
      <c r="SYZ92" s="81"/>
      <c r="SZA92" s="81"/>
      <c r="SZB92" s="81"/>
      <c r="SZC92" s="81"/>
      <c r="SZD92" s="81"/>
      <c r="SZE92" s="81"/>
      <c r="SZF92" s="81"/>
      <c r="SZG92" s="81"/>
      <c r="SZH92" s="81"/>
      <c r="SZI92" s="81"/>
      <c r="SZJ92" s="81"/>
      <c r="SZK92" s="81"/>
      <c r="SZL92" s="81"/>
      <c r="SZM92" s="81"/>
      <c r="SZN92" s="81"/>
      <c r="SZO92" s="81"/>
      <c r="SZP92" s="81"/>
      <c r="SZQ92" s="81"/>
      <c r="SZR92" s="81"/>
      <c r="SZS92" s="81"/>
      <c r="SZT92" s="81"/>
      <c r="SZU92" s="81"/>
      <c r="SZV92" s="81"/>
      <c r="SZW92" s="81"/>
      <c r="SZX92" s="81"/>
      <c r="SZY92" s="81"/>
      <c r="SZZ92" s="81"/>
      <c r="TAA92" s="81"/>
      <c r="TAB92" s="81"/>
      <c r="TAC92" s="81"/>
      <c r="TAD92" s="81"/>
      <c r="TAE92" s="81"/>
      <c r="TAF92" s="81"/>
      <c r="TAG92" s="81"/>
      <c r="TAH92" s="81"/>
      <c r="TAI92" s="81"/>
      <c r="TAJ92" s="81"/>
      <c r="TAK92" s="81"/>
      <c r="TAL92" s="81"/>
      <c r="TAM92" s="81"/>
      <c r="TAN92" s="81"/>
      <c r="TAO92" s="81"/>
      <c r="TAP92" s="81"/>
      <c r="TAQ92" s="81"/>
      <c r="TAR92" s="81"/>
      <c r="TAS92" s="81"/>
      <c r="TAT92" s="81"/>
      <c r="TAU92" s="81"/>
      <c r="TAV92" s="81"/>
      <c r="TAW92" s="81"/>
      <c r="TAX92" s="81"/>
      <c r="TAY92" s="81"/>
      <c r="TAZ92" s="81"/>
      <c r="TBA92" s="81"/>
      <c r="TBB92" s="81"/>
      <c r="TBC92" s="81"/>
      <c r="TBD92" s="81"/>
      <c r="TBE92" s="81"/>
      <c r="TBF92" s="81"/>
      <c r="TBG92" s="81"/>
      <c r="TBH92" s="81"/>
      <c r="TBI92" s="81"/>
      <c r="TBJ92" s="81"/>
      <c r="TBK92" s="81"/>
      <c r="TBL92" s="81"/>
      <c r="TBM92" s="81"/>
      <c r="TBN92" s="81"/>
      <c r="TBO92" s="81"/>
      <c r="TBP92" s="81"/>
      <c r="TBQ92" s="81"/>
      <c r="TBR92" s="81"/>
      <c r="TBS92" s="81"/>
      <c r="TBT92" s="81"/>
      <c r="TBU92" s="81"/>
      <c r="TBV92" s="81"/>
      <c r="TBW92" s="81"/>
      <c r="TBX92" s="81"/>
      <c r="TBY92" s="81"/>
      <c r="TBZ92" s="81"/>
      <c r="TCA92" s="81"/>
      <c r="TCB92" s="81"/>
      <c r="TCC92" s="81"/>
      <c r="TCD92" s="81"/>
      <c r="TCE92" s="81"/>
      <c r="TCF92" s="81"/>
      <c r="TCG92" s="81"/>
      <c r="TCH92" s="81"/>
      <c r="TCI92" s="81"/>
      <c r="TCJ92" s="81"/>
      <c r="TCK92" s="81"/>
      <c r="TCL92" s="81"/>
      <c r="TCM92" s="81"/>
      <c r="TCN92" s="81"/>
      <c r="TCO92" s="81"/>
      <c r="TCP92" s="81"/>
      <c r="TCQ92" s="81"/>
      <c r="TCR92" s="81"/>
      <c r="TCS92" s="81"/>
      <c r="TCT92" s="81"/>
      <c r="TCU92" s="81"/>
      <c r="TCV92" s="81"/>
      <c r="TCW92" s="81"/>
      <c r="TCX92" s="81"/>
      <c r="TCY92" s="81"/>
      <c r="TCZ92" s="81"/>
      <c r="TDA92" s="81"/>
      <c r="TDB92" s="81"/>
      <c r="TDC92" s="81"/>
      <c r="TDD92" s="81"/>
      <c r="TDE92" s="81"/>
      <c r="TDF92" s="81"/>
      <c r="TDG92" s="81"/>
      <c r="TDH92" s="81"/>
      <c r="TDI92" s="81"/>
      <c r="TDJ92" s="81"/>
      <c r="TDK92" s="81"/>
      <c r="TDL92" s="81"/>
      <c r="TDM92" s="81"/>
      <c r="TDN92" s="81"/>
      <c r="TDO92" s="81"/>
      <c r="TDP92" s="81"/>
      <c r="TDQ92" s="81"/>
      <c r="TDR92" s="81"/>
      <c r="TDS92" s="81"/>
      <c r="TDT92" s="81"/>
      <c r="TDU92" s="81"/>
      <c r="TDV92" s="81"/>
      <c r="TDW92" s="81"/>
      <c r="TDX92" s="81"/>
      <c r="TDY92" s="81"/>
      <c r="TDZ92" s="81"/>
      <c r="TEA92" s="81"/>
      <c r="TEB92" s="81"/>
      <c r="TEC92" s="81"/>
      <c r="TED92" s="81"/>
      <c r="TEE92" s="81"/>
      <c r="TEF92" s="81"/>
      <c r="TEG92" s="81"/>
      <c r="TEH92" s="81"/>
      <c r="TEI92" s="81"/>
      <c r="TEJ92" s="81"/>
      <c r="TEK92" s="81"/>
      <c r="TEL92" s="81"/>
      <c r="TEM92" s="81"/>
      <c r="TEN92" s="81"/>
      <c r="TEO92" s="81"/>
      <c r="TEP92" s="81"/>
      <c r="TEQ92" s="81"/>
      <c r="TER92" s="81"/>
      <c r="TES92" s="81"/>
      <c r="TET92" s="81"/>
      <c r="TEU92" s="81"/>
      <c r="TEV92" s="81"/>
      <c r="TEW92" s="81"/>
      <c r="TEX92" s="81"/>
      <c r="TEY92" s="81"/>
      <c r="TEZ92" s="81"/>
      <c r="TFA92" s="81"/>
      <c r="TFB92" s="81"/>
      <c r="TFC92" s="81"/>
      <c r="TFD92" s="81"/>
      <c r="TFE92" s="81"/>
      <c r="TFF92" s="81"/>
      <c r="TFG92" s="81"/>
      <c r="TFH92" s="81"/>
      <c r="TFI92" s="81"/>
      <c r="TFJ92" s="81"/>
      <c r="TFK92" s="81"/>
      <c r="TFL92" s="81"/>
      <c r="TFM92" s="81"/>
      <c r="TFN92" s="81"/>
      <c r="TFO92" s="81"/>
      <c r="TFP92" s="81"/>
      <c r="TFQ92" s="81"/>
      <c r="TFR92" s="81"/>
      <c r="TFS92" s="81"/>
      <c r="TFT92" s="81"/>
      <c r="TFU92" s="81"/>
      <c r="TFV92" s="81"/>
      <c r="TFW92" s="81"/>
      <c r="TFX92" s="81"/>
      <c r="TFY92" s="81"/>
      <c r="TFZ92" s="81"/>
      <c r="TGA92" s="81"/>
      <c r="TGB92" s="81"/>
      <c r="TGC92" s="81"/>
      <c r="TGD92" s="81"/>
      <c r="TGE92" s="81"/>
      <c r="TGF92" s="81"/>
      <c r="TGG92" s="81"/>
      <c r="TGH92" s="81"/>
      <c r="TGI92" s="81"/>
      <c r="TGJ92" s="81"/>
      <c r="TGK92" s="81"/>
      <c r="TGL92" s="81"/>
      <c r="TGM92" s="81"/>
      <c r="TGN92" s="81"/>
      <c r="TGO92" s="81"/>
      <c r="TGP92" s="81"/>
      <c r="TGQ92" s="81"/>
      <c r="TGR92" s="81"/>
      <c r="TGS92" s="81"/>
      <c r="TGT92" s="81"/>
      <c r="TGU92" s="81"/>
      <c r="TGV92" s="81"/>
      <c r="TGW92" s="81"/>
      <c r="TGX92" s="81"/>
      <c r="TGY92" s="81"/>
      <c r="TGZ92" s="81"/>
      <c r="THA92" s="81"/>
      <c r="THB92" s="81"/>
      <c r="THC92" s="81"/>
      <c r="THD92" s="81"/>
      <c r="THE92" s="81"/>
      <c r="THF92" s="81"/>
      <c r="THG92" s="81"/>
      <c r="THH92" s="81"/>
      <c r="THI92" s="81"/>
      <c r="THJ92" s="81"/>
      <c r="THK92" s="81"/>
      <c r="THL92" s="81"/>
      <c r="THM92" s="81"/>
      <c r="THN92" s="81"/>
      <c r="THO92" s="81"/>
      <c r="THP92" s="81"/>
      <c r="THQ92" s="81"/>
      <c r="THR92" s="81"/>
      <c r="THS92" s="81"/>
      <c r="THT92" s="81"/>
      <c r="THU92" s="81"/>
      <c r="THV92" s="81"/>
      <c r="THW92" s="81"/>
      <c r="THX92" s="81"/>
      <c r="THY92" s="81"/>
      <c r="THZ92" s="81"/>
      <c r="TIA92" s="81"/>
      <c r="TIB92" s="81"/>
      <c r="TIC92" s="81"/>
      <c r="TID92" s="81"/>
      <c r="TIE92" s="81"/>
      <c r="TIF92" s="81"/>
      <c r="TIG92" s="81"/>
      <c r="TIH92" s="81"/>
      <c r="TII92" s="81"/>
      <c r="TIJ92" s="81"/>
      <c r="TIK92" s="81"/>
      <c r="TIL92" s="81"/>
      <c r="TIM92" s="81"/>
      <c r="TIN92" s="81"/>
      <c r="TIO92" s="81"/>
      <c r="TIP92" s="81"/>
      <c r="TIQ92" s="81"/>
      <c r="TIR92" s="81"/>
      <c r="TIS92" s="81"/>
      <c r="TIT92" s="81"/>
      <c r="TIU92" s="81"/>
      <c r="TIV92" s="81"/>
      <c r="TIW92" s="81"/>
      <c r="TIX92" s="81"/>
      <c r="TIY92" s="81"/>
      <c r="TIZ92" s="81"/>
      <c r="TJA92" s="81"/>
      <c r="TJB92" s="81"/>
      <c r="TJC92" s="81"/>
      <c r="TJD92" s="81"/>
      <c r="TJE92" s="81"/>
      <c r="TJF92" s="81"/>
      <c r="TJG92" s="81"/>
      <c r="TJH92" s="81"/>
      <c r="TJI92" s="81"/>
      <c r="TJJ92" s="81"/>
      <c r="TJK92" s="81"/>
      <c r="TJL92" s="81"/>
      <c r="TJM92" s="81"/>
      <c r="TJN92" s="81"/>
      <c r="TJO92" s="81"/>
      <c r="TJP92" s="81"/>
      <c r="TJQ92" s="81"/>
      <c r="TJR92" s="81"/>
      <c r="TJS92" s="81"/>
      <c r="TJT92" s="81"/>
      <c r="TJU92" s="81"/>
      <c r="TJV92" s="81"/>
      <c r="TJW92" s="81"/>
      <c r="TJX92" s="81"/>
      <c r="TJY92" s="81"/>
      <c r="TJZ92" s="81"/>
      <c r="TKA92" s="81"/>
      <c r="TKB92" s="81"/>
      <c r="TKC92" s="81"/>
      <c r="TKD92" s="81"/>
      <c r="TKE92" s="81"/>
      <c r="TKF92" s="81"/>
      <c r="TKG92" s="81"/>
      <c r="TKH92" s="81"/>
      <c r="TKI92" s="81"/>
      <c r="TKJ92" s="81"/>
      <c r="TKK92" s="81"/>
      <c r="TKL92" s="81"/>
      <c r="TKM92" s="81"/>
      <c r="TKN92" s="81"/>
      <c r="TKO92" s="81"/>
      <c r="TKP92" s="81"/>
      <c r="TKQ92" s="81"/>
      <c r="TKR92" s="81"/>
      <c r="TKS92" s="81"/>
      <c r="TKT92" s="81"/>
      <c r="TKU92" s="81"/>
      <c r="TKV92" s="81"/>
      <c r="TKW92" s="81"/>
      <c r="TKX92" s="81"/>
      <c r="TKY92" s="81"/>
      <c r="TKZ92" s="81"/>
      <c r="TLA92" s="81"/>
      <c r="TLB92" s="81"/>
      <c r="TLC92" s="81"/>
      <c r="TLD92" s="81"/>
      <c r="TLE92" s="81"/>
      <c r="TLF92" s="81"/>
      <c r="TLG92" s="81"/>
      <c r="TLH92" s="81"/>
      <c r="TLI92" s="81"/>
      <c r="TLJ92" s="81"/>
      <c r="TLK92" s="81"/>
      <c r="TLL92" s="81"/>
      <c r="TLM92" s="81"/>
      <c r="TLN92" s="81"/>
      <c r="TLO92" s="81"/>
      <c r="TLP92" s="81"/>
      <c r="TLQ92" s="81"/>
      <c r="TLR92" s="81"/>
      <c r="TLS92" s="81"/>
      <c r="TLT92" s="81"/>
      <c r="TLU92" s="81"/>
      <c r="TLV92" s="81"/>
      <c r="TLW92" s="81"/>
      <c r="TLX92" s="81"/>
      <c r="TLY92" s="81"/>
      <c r="TLZ92" s="81"/>
      <c r="TMA92" s="81"/>
      <c r="TMB92" s="81"/>
      <c r="TMC92" s="81"/>
      <c r="TMD92" s="81"/>
      <c r="TME92" s="81"/>
      <c r="TMF92" s="81"/>
      <c r="TMG92" s="81"/>
      <c r="TMH92" s="81"/>
      <c r="TMI92" s="81"/>
      <c r="TMJ92" s="81"/>
      <c r="TMK92" s="81"/>
      <c r="TML92" s="81"/>
      <c r="TMM92" s="81"/>
      <c r="TMN92" s="81"/>
      <c r="TMO92" s="81"/>
      <c r="TMP92" s="81"/>
      <c r="TMQ92" s="81"/>
      <c r="TMR92" s="81"/>
      <c r="TMS92" s="81"/>
      <c r="TMT92" s="81"/>
      <c r="TMU92" s="81"/>
      <c r="TMV92" s="81"/>
      <c r="TMW92" s="81"/>
      <c r="TMX92" s="81"/>
      <c r="TMY92" s="81"/>
      <c r="TMZ92" s="81"/>
      <c r="TNA92" s="81"/>
      <c r="TNB92" s="81"/>
      <c r="TNC92" s="81"/>
      <c r="TND92" s="81"/>
      <c r="TNE92" s="81"/>
      <c r="TNF92" s="81"/>
      <c r="TNG92" s="81"/>
      <c r="TNH92" s="81"/>
      <c r="TNI92" s="81"/>
      <c r="TNJ92" s="81"/>
      <c r="TNK92" s="81"/>
      <c r="TNL92" s="81"/>
      <c r="TNM92" s="81"/>
      <c r="TNN92" s="81"/>
      <c r="TNO92" s="81"/>
      <c r="TNP92" s="81"/>
      <c r="TNQ92" s="81"/>
      <c r="TNR92" s="81"/>
      <c r="TNS92" s="81"/>
      <c r="TNT92" s="81"/>
      <c r="TNU92" s="81"/>
      <c r="TNV92" s="81"/>
      <c r="TNW92" s="81"/>
      <c r="TNX92" s="81"/>
      <c r="TNY92" s="81"/>
      <c r="TNZ92" s="81"/>
      <c r="TOA92" s="81"/>
      <c r="TOB92" s="81"/>
      <c r="TOC92" s="81"/>
      <c r="TOD92" s="81"/>
      <c r="TOE92" s="81"/>
      <c r="TOF92" s="81"/>
      <c r="TOG92" s="81"/>
      <c r="TOH92" s="81"/>
      <c r="TOI92" s="81"/>
      <c r="TOJ92" s="81"/>
      <c r="TOK92" s="81"/>
      <c r="TOL92" s="81"/>
      <c r="TOM92" s="81"/>
      <c r="TON92" s="81"/>
      <c r="TOO92" s="81"/>
      <c r="TOP92" s="81"/>
      <c r="TOQ92" s="81"/>
      <c r="TOR92" s="81"/>
      <c r="TOS92" s="81"/>
      <c r="TOT92" s="81"/>
      <c r="TOU92" s="81"/>
      <c r="TOV92" s="81"/>
      <c r="TOW92" s="81"/>
      <c r="TOX92" s="81"/>
      <c r="TOY92" s="81"/>
      <c r="TOZ92" s="81"/>
      <c r="TPA92" s="81"/>
      <c r="TPB92" s="81"/>
      <c r="TPC92" s="81"/>
      <c r="TPD92" s="81"/>
      <c r="TPE92" s="81"/>
      <c r="TPF92" s="81"/>
      <c r="TPG92" s="81"/>
      <c r="TPH92" s="81"/>
      <c r="TPI92" s="81"/>
      <c r="TPJ92" s="81"/>
      <c r="TPK92" s="81"/>
      <c r="TPL92" s="81"/>
      <c r="TPM92" s="81"/>
      <c r="TPN92" s="81"/>
      <c r="TPO92" s="81"/>
      <c r="TPP92" s="81"/>
      <c r="TPQ92" s="81"/>
      <c r="TPR92" s="81"/>
      <c r="TPS92" s="81"/>
      <c r="TPT92" s="81"/>
      <c r="TPU92" s="81"/>
      <c r="TPV92" s="81"/>
      <c r="TPW92" s="81"/>
      <c r="TPX92" s="81"/>
      <c r="TPY92" s="81"/>
      <c r="TPZ92" s="81"/>
      <c r="TQA92" s="81"/>
      <c r="TQB92" s="81"/>
      <c r="TQC92" s="81"/>
      <c r="TQD92" s="81"/>
      <c r="TQE92" s="81"/>
      <c r="TQF92" s="81"/>
      <c r="TQG92" s="81"/>
      <c r="TQH92" s="81"/>
      <c r="TQI92" s="81"/>
      <c r="TQJ92" s="81"/>
      <c r="TQK92" s="81"/>
      <c r="TQL92" s="81"/>
      <c r="TQM92" s="81"/>
      <c r="TQN92" s="81"/>
      <c r="TQO92" s="81"/>
      <c r="TQP92" s="81"/>
      <c r="TQQ92" s="81"/>
      <c r="TQR92" s="81"/>
      <c r="TQS92" s="81"/>
      <c r="TQT92" s="81"/>
      <c r="TQU92" s="81"/>
      <c r="TQV92" s="81"/>
      <c r="TQW92" s="81"/>
      <c r="TQX92" s="81"/>
      <c r="TQY92" s="81"/>
      <c r="TQZ92" s="81"/>
      <c r="TRA92" s="81"/>
      <c r="TRB92" s="81"/>
      <c r="TRC92" s="81"/>
      <c r="TRD92" s="81"/>
      <c r="TRE92" s="81"/>
      <c r="TRF92" s="81"/>
      <c r="TRG92" s="81"/>
      <c r="TRH92" s="81"/>
      <c r="TRI92" s="81"/>
      <c r="TRJ92" s="81"/>
      <c r="TRK92" s="81"/>
      <c r="TRL92" s="81"/>
      <c r="TRM92" s="81"/>
      <c r="TRN92" s="81"/>
      <c r="TRO92" s="81"/>
      <c r="TRP92" s="81"/>
      <c r="TRQ92" s="81"/>
      <c r="TRR92" s="81"/>
      <c r="TRS92" s="81"/>
      <c r="TRT92" s="81"/>
      <c r="TRU92" s="81"/>
      <c r="TRV92" s="81"/>
      <c r="TRW92" s="81"/>
      <c r="TRX92" s="81"/>
      <c r="TRY92" s="81"/>
      <c r="TRZ92" s="81"/>
      <c r="TSA92" s="81"/>
      <c r="TSB92" s="81"/>
      <c r="TSC92" s="81"/>
      <c r="TSD92" s="81"/>
      <c r="TSE92" s="81"/>
      <c r="TSF92" s="81"/>
      <c r="TSG92" s="81"/>
      <c r="TSH92" s="81"/>
      <c r="TSI92" s="81"/>
      <c r="TSJ92" s="81"/>
      <c r="TSK92" s="81"/>
      <c r="TSL92" s="81"/>
      <c r="TSM92" s="81"/>
      <c r="TSN92" s="81"/>
      <c r="TSO92" s="81"/>
      <c r="TSP92" s="81"/>
      <c r="TSQ92" s="81"/>
      <c r="TSR92" s="81"/>
      <c r="TSS92" s="81"/>
      <c r="TST92" s="81"/>
      <c r="TSU92" s="81"/>
      <c r="TSV92" s="81"/>
      <c r="TSW92" s="81"/>
      <c r="TSX92" s="81"/>
      <c r="TSY92" s="81"/>
      <c r="TSZ92" s="81"/>
      <c r="TTA92" s="81"/>
      <c r="TTB92" s="81"/>
      <c r="TTC92" s="81"/>
      <c r="TTD92" s="81"/>
      <c r="TTE92" s="81"/>
      <c r="TTF92" s="81"/>
      <c r="TTG92" s="81"/>
      <c r="TTH92" s="81"/>
      <c r="TTI92" s="81"/>
      <c r="TTJ92" s="81"/>
      <c r="TTK92" s="81"/>
      <c r="TTL92" s="81"/>
      <c r="TTM92" s="81"/>
      <c r="TTN92" s="81"/>
      <c r="TTO92" s="81"/>
      <c r="TTP92" s="81"/>
      <c r="TTQ92" s="81"/>
      <c r="TTR92" s="81"/>
      <c r="TTS92" s="81"/>
      <c r="TTT92" s="81"/>
      <c r="TTU92" s="81"/>
      <c r="TTV92" s="81"/>
      <c r="TTW92" s="81"/>
      <c r="TTX92" s="81"/>
      <c r="TTY92" s="81"/>
      <c r="TTZ92" s="81"/>
      <c r="TUA92" s="81"/>
      <c r="TUB92" s="81"/>
      <c r="TUC92" s="81"/>
      <c r="TUD92" s="81"/>
      <c r="TUE92" s="81"/>
      <c r="TUF92" s="81"/>
      <c r="TUG92" s="81"/>
      <c r="TUH92" s="81"/>
      <c r="TUI92" s="81"/>
      <c r="TUJ92" s="81"/>
      <c r="TUK92" s="81"/>
      <c r="TUL92" s="81"/>
      <c r="TUM92" s="81"/>
      <c r="TUN92" s="81"/>
      <c r="TUO92" s="81"/>
      <c r="TUP92" s="81"/>
      <c r="TUQ92" s="81"/>
      <c r="TUR92" s="81"/>
      <c r="TUS92" s="81"/>
      <c r="TUT92" s="81"/>
      <c r="TUU92" s="81"/>
      <c r="TUV92" s="81"/>
      <c r="TUW92" s="81"/>
      <c r="TUX92" s="81"/>
      <c r="TUY92" s="81"/>
      <c r="TUZ92" s="81"/>
      <c r="TVA92" s="81"/>
      <c r="TVB92" s="81"/>
      <c r="TVC92" s="81"/>
      <c r="TVD92" s="81"/>
      <c r="TVE92" s="81"/>
      <c r="TVF92" s="81"/>
      <c r="TVG92" s="81"/>
      <c r="TVH92" s="81"/>
      <c r="TVI92" s="81"/>
      <c r="TVJ92" s="81"/>
      <c r="TVK92" s="81"/>
      <c r="TVL92" s="81"/>
      <c r="TVM92" s="81"/>
      <c r="TVN92" s="81"/>
      <c r="TVO92" s="81"/>
      <c r="TVP92" s="81"/>
      <c r="TVQ92" s="81"/>
      <c r="TVR92" s="81"/>
      <c r="TVS92" s="81"/>
      <c r="TVT92" s="81"/>
      <c r="TVU92" s="81"/>
      <c r="TVV92" s="81"/>
      <c r="TVW92" s="81"/>
      <c r="TVX92" s="81"/>
      <c r="TVY92" s="81"/>
      <c r="TVZ92" s="81"/>
      <c r="TWA92" s="81"/>
      <c r="TWB92" s="81"/>
      <c r="TWC92" s="81"/>
      <c r="TWD92" s="81"/>
      <c r="TWE92" s="81"/>
      <c r="TWF92" s="81"/>
      <c r="TWG92" s="81"/>
      <c r="TWH92" s="81"/>
      <c r="TWI92" s="81"/>
      <c r="TWJ92" s="81"/>
      <c r="TWK92" s="81"/>
      <c r="TWL92" s="81"/>
      <c r="TWM92" s="81"/>
      <c r="TWN92" s="81"/>
      <c r="TWO92" s="81"/>
      <c r="TWP92" s="81"/>
      <c r="TWQ92" s="81"/>
      <c r="TWR92" s="81"/>
      <c r="TWS92" s="81"/>
      <c r="TWT92" s="81"/>
      <c r="TWU92" s="81"/>
      <c r="TWV92" s="81"/>
      <c r="TWW92" s="81"/>
      <c r="TWX92" s="81"/>
      <c r="TWY92" s="81"/>
      <c r="TWZ92" s="81"/>
      <c r="TXA92" s="81"/>
      <c r="TXB92" s="81"/>
      <c r="TXC92" s="81"/>
      <c r="TXD92" s="81"/>
      <c r="TXE92" s="81"/>
      <c r="TXF92" s="81"/>
      <c r="TXG92" s="81"/>
      <c r="TXH92" s="81"/>
      <c r="TXI92" s="81"/>
      <c r="TXJ92" s="81"/>
      <c r="TXK92" s="81"/>
      <c r="TXL92" s="81"/>
      <c r="TXM92" s="81"/>
      <c r="TXN92" s="81"/>
      <c r="TXO92" s="81"/>
      <c r="TXP92" s="81"/>
      <c r="TXQ92" s="81"/>
      <c r="TXR92" s="81"/>
      <c r="TXS92" s="81"/>
      <c r="TXT92" s="81"/>
      <c r="TXU92" s="81"/>
      <c r="TXV92" s="81"/>
      <c r="TXW92" s="81"/>
      <c r="TXX92" s="81"/>
      <c r="TXY92" s="81"/>
      <c r="TXZ92" s="81"/>
      <c r="TYA92" s="81"/>
      <c r="TYB92" s="81"/>
      <c r="TYC92" s="81"/>
      <c r="TYD92" s="81"/>
      <c r="TYE92" s="81"/>
      <c r="TYF92" s="81"/>
      <c r="TYG92" s="81"/>
      <c r="TYH92" s="81"/>
      <c r="TYI92" s="81"/>
      <c r="TYJ92" s="81"/>
      <c r="TYK92" s="81"/>
      <c r="TYL92" s="81"/>
      <c r="TYM92" s="81"/>
      <c r="TYN92" s="81"/>
      <c r="TYO92" s="81"/>
      <c r="TYP92" s="81"/>
      <c r="TYQ92" s="81"/>
      <c r="TYR92" s="81"/>
      <c r="TYS92" s="81"/>
      <c r="TYT92" s="81"/>
      <c r="TYU92" s="81"/>
      <c r="TYV92" s="81"/>
      <c r="TYW92" s="81"/>
      <c r="TYX92" s="81"/>
      <c r="TYY92" s="81"/>
      <c r="TYZ92" s="81"/>
      <c r="TZA92" s="81"/>
      <c r="TZB92" s="81"/>
      <c r="TZC92" s="81"/>
      <c r="TZD92" s="81"/>
      <c r="TZE92" s="81"/>
      <c r="TZF92" s="81"/>
      <c r="TZG92" s="81"/>
      <c r="TZH92" s="81"/>
      <c r="TZI92" s="81"/>
      <c r="TZJ92" s="81"/>
      <c r="TZK92" s="81"/>
      <c r="TZL92" s="81"/>
      <c r="TZM92" s="81"/>
      <c r="TZN92" s="81"/>
      <c r="TZO92" s="81"/>
      <c r="TZP92" s="81"/>
      <c r="TZQ92" s="81"/>
      <c r="TZR92" s="81"/>
      <c r="TZS92" s="81"/>
      <c r="TZT92" s="81"/>
      <c r="TZU92" s="81"/>
      <c r="TZV92" s="81"/>
      <c r="TZW92" s="81"/>
      <c r="TZX92" s="81"/>
      <c r="TZY92" s="81"/>
      <c r="TZZ92" s="81"/>
      <c r="UAA92" s="81"/>
      <c r="UAB92" s="81"/>
      <c r="UAC92" s="81"/>
      <c r="UAD92" s="81"/>
      <c r="UAE92" s="81"/>
      <c r="UAF92" s="81"/>
      <c r="UAG92" s="81"/>
      <c r="UAH92" s="81"/>
      <c r="UAI92" s="81"/>
      <c r="UAJ92" s="81"/>
      <c r="UAK92" s="81"/>
      <c r="UAL92" s="81"/>
      <c r="UAM92" s="81"/>
      <c r="UAN92" s="81"/>
      <c r="UAO92" s="81"/>
      <c r="UAP92" s="81"/>
      <c r="UAQ92" s="81"/>
      <c r="UAR92" s="81"/>
      <c r="UAS92" s="81"/>
      <c r="UAT92" s="81"/>
      <c r="UAU92" s="81"/>
      <c r="UAV92" s="81"/>
      <c r="UAW92" s="81"/>
      <c r="UAX92" s="81"/>
      <c r="UAY92" s="81"/>
      <c r="UAZ92" s="81"/>
      <c r="UBA92" s="81"/>
      <c r="UBB92" s="81"/>
      <c r="UBC92" s="81"/>
      <c r="UBD92" s="81"/>
      <c r="UBE92" s="81"/>
      <c r="UBF92" s="81"/>
      <c r="UBG92" s="81"/>
      <c r="UBH92" s="81"/>
      <c r="UBI92" s="81"/>
      <c r="UBJ92" s="81"/>
      <c r="UBK92" s="81"/>
      <c r="UBL92" s="81"/>
      <c r="UBM92" s="81"/>
      <c r="UBN92" s="81"/>
      <c r="UBO92" s="81"/>
      <c r="UBP92" s="81"/>
      <c r="UBQ92" s="81"/>
      <c r="UBR92" s="81"/>
      <c r="UBS92" s="81"/>
      <c r="UBT92" s="81"/>
      <c r="UBU92" s="81"/>
      <c r="UBV92" s="81"/>
      <c r="UBW92" s="81"/>
      <c r="UBX92" s="81"/>
      <c r="UBY92" s="81"/>
      <c r="UBZ92" s="81"/>
      <c r="UCA92" s="81"/>
      <c r="UCB92" s="81"/>
      <c r="UCC92" s="81"/>
      <c r="UCD92" s="81"/>
      <c r="UCE92" s="81"/>
      <c r="UCF92" s="81"/>
      <c r="UCG92" s="81"/>
      <c r="UCH92" s="81"/>
      <c r="UCI92" s="81"/>
      <c r="UCJ92" s="81"/>
      <c r="UCK92" s="81"/>
      <c r="UCL92" s="81"/>
      <c r="UCM92" s="81"/>
      <c r="UCN92" s="81"/>
      <c r="UCO92" s="81"/>
      <c r="UCP92" s="81"/>
      <c r="UCQ92" s="81"/>
      <c r="UCR92" s="81"/>
      <c r="UCS92" s="81"/>
      <c r="UCT92" s="81"/>
      <c r="UCU92" s="81"/>
      <c r="UCV92" s="81"/>
      <c r="UCW92" s="81"/>
      <c r="UCX92" s="81"/>
      <c r="UCY92" s="81"/>
      <c r="UCZ92" s="81"/>
      <c r="UDA92" s="81"/>
      <c r="UDB92" s="81"/>
      <c r="UDC92" s="81"/>
      <c r="UDD92" s="81"/>
      <c r="UDE92" s="81"/>
      <c r="UDF92" s="81"/>
      <c r="UDG92" s="81"/>
      <c r="UDH92" s="81"/>
      <c r="UDI92" s="81"/>
      <c r="UDJ92" s="81"/>
      <c r="UDK92" s="81"/>
      <c r="UDL92" s="81"/>
      <c r="UDM92" s="81"/>
      <c r="UDN92" s="81"/>
      <c r="UDO92" s="81"/>
      <c r="UDP92" s="81"/>
      <c r="UDQ92" s="81"/>
      <c r="UDR92" s="81"/>
      <c r="UDS92" s="81"/>
      <c r="UDT92" s="81"/>
      <c r="UDU92" s="81"/>
      <c r="UDV92" s="81"/>
      <c r="UDW92" s="81"/>
      <c r="UDX92" s="81"/>
      <c r="UDY92" s="81"/>
      <c r="UDZ92" s="81"/>
      <c r="UEA92" s="81"/>
      <c r="UEB92" s="81"/>
      <c r="UEC92" s="81"/>
      <c r="UED92" s="81"/>
      <c r="UEE92" s="81"/>
      <c r="UEF92" s="81"/>
      <c r="UEG92" s="81"/>
      <c r="UEH92" s="81"/>
      <c r="UEI92" s="81"/>
      <c r="UEJ92" s="81"/>
      <c r="UEK92" s="81"/>
      <c r="UEL92" s="81"/>
      <c r="UEM92" s="81"/>
      <c r="UEN92" s="81"/>
      <c r="UEO92" s="81"/>
      <c r="UEP92" s="81"/>
      <c r="UEQ92" s="81"/>
      <c r="UER92" s="81"/>
      <c r="UES92" s="81"/>
      <c r="UET92" s="81"/>
      <c r="UEU92" s="81"/>
      <c r="UEV92" s="81"/>
      <c r="UEW92" s="81"/>
      <c r="UEX92" s="81"/>
      <c r="UEY92" s="81"/>
      <c r="UEZ92" s="81"/>
      <c r="UFA92" s="81"/>
      <c r="UFB92" s="81"/>
      <c r="UFC92" s="81"/>
      <c r="UFD92" s="81"/>
      <c r="UFE92" s="81"/>
      <c r="UFF92" s="81"/>
      <c r="UFG92" s="81"/>
      <c r="UFH92" s="81"/>
      <c r="UFI92" s="81"/>
      <c r="UFJ92" s="81"/>
      <c r="UFK92" s="81"/>
      <c r="UFL92" s="81"/>
      <c r="UFM92" s="81"/>
      <c r="UFN92" s="81"/>
      <c r="UFO92" s="81"/>
      <c r="UFP92" s="81"/>
      <c r="UFQ92" s="81"/>
      <c r="UFR92" s="81"/>
      <c r="UFS92" s="81"/>
      <c r="UFT92" s="81"/>
      <c r="UFU92" s="81"/>
      <c r="UFV92" s="81"/>
      <c r="UFW92" s="81"/>
      <c r="UFX92" s="81"/>
      <c r="UFY92" s="81"/>
      <c r="UFZ92" s="81"/>
      <c r="UGA92" s="81"/>
      <c r="UGB92" s="81"/>
      <c r="UGC92" s="81"/>
      <c r="UGD92" s="81"/>
      <c r="UGE92" s="81"/>
      <c r="UGF92" s="81"/>
      <c r="UGG92" s="81"/>
      <c r="UGH92" s="81"/>
      <c r="UGI92" s="81"/>
      <c r="UGJ92" s="81"/>
      <c r="UGK92" s="81"/>
      <c r="UGL92" s="81"/>
      <c r="UGM92" s="81"/>
      <c r="UGN92" s="81"/>
      <c r="UGO92" s="81"/>
      <c r="UGP92" s="81"/>
      <c r="UGQ92" s="81"/>
      <c r="UGR92" s="81"/>
      <c r="UGS92" s="81"/>
      <c r="UGT92" s="81"/>
      <c r="UGU92" s="81"/>
      <c r="UGV92" s="81"/>
      <c r="UGW92" s="81"/>
      <c r="UGX92" s="81"/>
      <c r="UGY92" s="81"/>
      <c r="UGZ92" s="81"/>
      <c r="UHA92" s="81"/>
      <c r="UHB92" s="81"/>
      <c r="UHC92" s="81"/>
      <c r="UHD92" s="81"/>
      <c r="UHE92" s="81"/>
      <c r="UHF92" s="81"/>
      <c r="UHG92" s="81"/>
      <c r="UHH92" s="81"/>
      <c r="UHI92" s="81"/>
      <c r="UHJ92" s="81"/>
      <c r="UHK92" s="81"/>
      <c r="UHL92" s="81"/>
      <c r="UHM92" s="81"/>
      <c r="UHN92" s="81"/>
      <c r="UHO92" s="81"/>
      <c r="UHP92" s="81"/>
      <c r="UHQ92" s="81"/>
      <c r="UHR92" s="81"/>
      <c r="UHS92" s="81"/>
      <c r="UHT92" s="81"/>
      <c r="UHU92" s="81"/>
      <c r="UHV92" s="81"/>
      <c r="UHW92" s="81"/>
      <c r="UHX92" s="81"/>
      <c r="UHY92" s="81"/>
      <c r="UHZ92" s="81"/>
      <c r="UIA92" s="81"/>
      <c r="UIB92" s="81"/>
      <c r="UIC92" s="81"/>
      <c r="UID92" s="81"/>
      <c r="UIE92" s="81"/>
      <c r="UIF92" s="81"/>
      <c r="UIG92" s="81"/>
      <c r="UIH92" s="81"/>
      <c r="UII92" s="81"/>
      <c r="UIJ92" s="81"/>
      <c r="UIK92" s="81"/>
      <c r="UIL92" s="81"/>
      <c r="UIM92" s="81"/>
      <c r="UIN92" s="81"/>
      <c r="UIO92" s="81"/>
      <c r="UIP92" s="81"/>
      <c r="UIQ92" s="81"/>
      <c r="UIR92" s="81"/>
      <c r="UIS92" s="81"/>
      <c r="UIT92" s="81"/>
      <c r="UIU92" s="81"/>
      <c r="UIV92" s="81"/>
      <c r="UIW92" s="81"/>
      <c r="UIX92" s="81"/>
      <c r="UIY92" s="81"/>
      <c r="UIZ92" s="81"/>
      <c r="UJA92" s="81"/>
      <c r="UJB92" s="81"/>
      <c r="UJC92" s="81"/>
      <c r="UJD92" s="81"/>
      <c r="UJE92" s="81"/>
      <c r="UJF92" s="81"/>
      <c r="UJG92" s="81"/>
      <c r="UJH92" s="81"/>
      <c r="UJI92" s="81"/>
      <c r="UJJ92" s="81"/>
      <c r="UJK92" s="81"/>
      <c r="UJL92" s="81"/>
      <c r="UJM92" s="81"/>
      <c r="UJN92" s="81"/>
      <c r="UJO92" s="81"/>
      <c r="UJP92" s="81"/>
      <c r="UJQ92" s="81"/>
      <c r="UJR92" s="81"/>
      <c r="UJS92" s="81"/>
      <c r="UJT92" s="81"/>
      <c r="UJU92" s="81"/>
      <c r="UJV92" s="81"/>
      <c r="UJW92" s="81"/>
      <c r="UJX92" s="81"/>
      <c r="UJY92" s="81"/>
      <c r="UJZ92" s="81"/>
      <c r="UKA92" s="81"/>
      <c r="UKB92" s="81"/>
      <c r="UKC92" s="81"/>
      <c r="UKD92" s="81"/>
      <c r="UKE92" s="81"/>
      <c r="UKF92" s="81"/>
      <c r="UKG92" s="81"/>
      <c r="UKH92" s="81"/>
      <c r="UKI92" s="81"/>
      <c r="UKJ92" s="81"/>
      <c r="UKK92" s="81"/>
      <c r="UKL92" s="81"/>
      <c r="UKM92" s="81"/>
      <c r="UKN92" s="81"/>
      <c r="UKO92" s="81"/>
      <c r="UKP92" s="81"/>
      <c r="UKQ92" s="81"/>
      <c r="UKR92" s="81"/>
      <c r="UKS92" s="81"/>
      <c r="UKT92" s="81"/>
      <c r="UKU92" s="81"/>
      <c r="UKV92" s="81"/>
      <c r="UKW92" s="81"/>
      <c r="UKX92" s="81"/>
      <c r="UKY92" s="81"/>
      <c r="UKZ92" s="81"/>
      <c r="ULA92" s="81"/>
      <c r="ULB92" s="81"/>
      <c r="ULC92" s="81"/>
      <c r="ULD92" s="81"/>
      <c r="ULE92" s="81"/>
      <c r="ULF92" s="81"/>
      <c r="ULG92" s="81"/>
      <c r="ULH92" s="81"/>
      <c r="ULI92" s="81"/>
      <c r="ULJ92" s="81"/>
      <c r="ULK92" s="81"/>
      <c r="ULL92" s="81"/>
      <c r="ULM92" s="81"/>
      <c r="ULN92" s="81"/>
      <c r="ULO92" s="81"/>
      <c r="ULP92" s="81"/>
      <c r="ULQ92" s="81"/>
      <c r="ULR92" s="81"/>
      <c r="ULS92" s="81"/>
      <c r="ULT92" s="81"/>
      <c r="ULU92" s="81"/>
      <c r="ULV92" s="81"/>
      <c r="ULW92" s="81"/>
      <c r="ULX92" s="81"/>
      <c r="ULY92" s="81"/>
      <c r="ULZ92" s="81"/>
      <c r="UMA92" s="81"/>
      <c r="UMB92" s="81"/>
      <c r="UMC92" s="81"/>
      <c r="UMD92" s="81"/>
      <c r="UME92" s="81"/>
      <c r="UMF92" s="81"/>
      <c r="UMG92" s="81"/>
      <c r="UMH92" s="81"/>
      <c r="UMI92" s="81"/>
      <c r="UMJ92" s="81"/>
      <c r="UMK92" s="81"/>
      <c r="UML92" s="81"/>
      <c r="UMM92" s="81"/>
      <c r="UMN92" s="81"/>
      <c r="UMO92" s="81"/>
      <c r="UMP92" s="81"/>
      <c r="UMQ92" s="81"/>
      <c r="UMR92" s="81"/>
      <c r="UMS92" s="81"/>
      <c r="UMT92" s="81"/>
      <c r="UMU92" s="81"/>
      <c r="UMV92" s="81"/>
      <c r="UMW92" s="81"/>
      <c r="UMX92" s="81"/>
      <c r="UMY92" s="81"/>
      <c r="UMZ92" s="81"/>
      <c r="UNA92" s="81"/>
      <c r="UNB92" s="81"/>
      <c r="UNC92" s="81"/>
      <c r="UND92" s="81"/>
      <c r="UNE92" s="81"/>
      <c r="UNF92" s="81"/>
      <c r="UNG92" s="81"/>
      <c r="UNH92" s="81"/>
      <c r="UNI92" s="81"/>
      <c r="UNJ92" s="81"/>
      <c r="UNK92" s="81"/>
      <c r="UNL92" s="81"/>
      <c r="UNM92" s="81"/>
      <c r="UNN92" s="81"/>
      <c r="UNO92" s="81"/>
      <c r="UNP92" s="81"/>
      <c r="UNQ92" s="81"/>
      <c r="UNR92" s="81"/>
      <c r="UNS92" s="81"/>
      <c r="UNT92" s="81"/>
      <c r="UNU92" s="81"/>
      <c r="UNV92" s="81"/>
      <c r="UNW92" s="81"/>
      <c r="UNX92" s="81"/>
      <c r="UNY92" s="81"/>
      <c r="UNZ92" s="81"/>
      <c r="UOA92" s="81"/>
      <c r="UOB92" s="81"/>
      <c r="UOC92" s="81"/>
      <c r="UOD92" s="81"/>
      <c r="UOE92" s="81"/>
      <c r="UOF92" s="81"/>
      <c r="UOG92" s="81"/>
      <c r="UOH92" s="81"/>
      <c r="UOI92" s="81"/>
      <c r="UOJ92" s="81"/>
      <c r="UOK92" s="81"/>
      <c r="UOL92" s="81"/>
      <c r="UOM92" s="81"/>
      <c r="UON92" s="81"/>
      <c r="UOO92" s="81"/>
      <c r="UOP92" s="81"/>
      <c r="UOQ92" s="81"/>
      <c r="UOR92" s="81"/>
      <c r="UOS92" s="81"/>
      <c r="UOT92" s="81"/>
      <c r="UOU92" s="81"/>
      <c r="UOV92" s="81"/>
      <c r="UOW92" s="81"/>
      <c r="UOX92" s="81"/>
      <c r="UOY92" s="81"/>
      <c r="UOZ92" s="81"/>
      <c r="UPA92" s="81"/>
      <c r="UPB92" s="81"/>
      <c r="UPC92" s="81"/>
      <c r="UPD92" s="81"/>
      <c r="UPE92" s="81"/>
      <c r="UPF92" s="81"/>
      <c r="UPG92" s="81"/>
      <c r="UPH92" s="81"/>
      <c r="UPI92" s="81"/>
      <c r="UPJ92" s="81"/>
      <c r="UPK92" s="81"/>
      <c r="UPL92" s="81"/>
      <c r="UPM92" s="81"/>
      <c r="UPN92" s="81"/>
      <c r="UPO92" s="81"/>
      <c r="UPP92" s="81"/>
      <c r="UPQ92" s="81"/>
      <c r="UPR92" s="81"/>
      <c r="UPS92" s="81"/>
      <c r="UPT92" s="81"/>
      <c r="UPU92" s="81"/>
      <c r="UPV92" s="81"/>
      <c r="UPW92" s="81"/>
      <c r="UPX92" s="81"/>
      <c r="UPY92" s="81"/>
      <c r="UPZ92" s="81"/>
      <c r="UQA92" s="81"/>
      <c r="UQB92" s="81"/>
      <c r="UQC92" s="81"/>
      <c r="UQD92" s="81"/>
      <c r="UQE92" s="81"/>
      <c r="UQF92" s="81"/>
      <c r="UQG92" s="81"/>
      <c r="UQH92" s="81"/>
      <c r="UQI92" s="81"/>
      <c r="UQJ92" s="81"/>
      <c r="UQK92" s="81"/>
      <c r="UQL92" s="81"/>
      <c r="UQM92" s="81"/>
      <c r="UQN92" s="81"/>
      <c r="UQO92" s="81"/>
      <c r="UQP92" s="81"/>
      <c r="UQQ92" s="81"/>
      <c r="UQR92" s="81"/>
      <c r="UQS92" s="81"/>
      <c r="UQT92" s="81"/>
      <c r="UQU92" s="81"/>
      <c r="UQV92" s="81"/>
      <c r="UQW92" s="81"/>
      <c r="UQX92" s="81"/>
      <c r="UQY92" s="81"/>
      <c r="UQZ92" s="81"/>
      <c r="URA92" s="81"/>
      <c r="URB92" s="81"/>
      <c r="URC92" s="81"/>
      <c r="URD92" s="81"/>
      <c r="URE92" s="81"/>
      <c r="URF92" s="81"/>
      <c r="URG92" s="81"/>
      <c r="URH92" s="81"/>
      <c r="URI92" s="81"/>
      <c r="URJ92" s="81"/>
      <c r="URK92" s="81"/>
      <c r="URL92" s="81"/>
      <c r="URM92" s="81"/>
      <c r="URN92" s="81"/>
      <c r="URO92" s="81"/>
      <c r="URP92" s="81"/>
      <c r="URQ92" s="81"/>
      <c r="URR92" s="81"/>
      <c r="URS92" s="81"/>
      <c r="URT92" s="81"/>
      <c r="URU92" s="81"/>
      <c r="URV92" s="81"/>
      <c r="URW92" s="81"/>
      <c r="URX92" s="81"/>
      <c r="URY92" s="81"/>
      <c r="URZ92" s="81"/>
      <c r="USA92" s="81"/>
      <c r="USB92" s="81"/>
      <c r="USC92" s="81"/>
      <c r="USD92" s="81"/>
      <c r="USE92" s="81"/>
      <c r="USF92" s="81"/>
      <c r="USG92" s="81"/>
      <c r="USH92" s="81"/>
      <c r="USI92" s="81"/>
      <c r="USJ92" s="81"/>
      <c r="USK92" s="81"/>
      <c r="USL92" s="81"/>
      <c r="USM92" s="81"/>
      <c r="USN92" s="81"/>
      <c r="USO92" s="81"/>
      <c r="USP92" s="81"/>
      <c r="USQ92" s="81"/>
      <c r="USR92" s="81"/>
      <c r="USS92" s="81"/>
      <c r="UST92" s="81"/>
      <c r="USU92" s="81"/>
      <c r="USV92" s="81"/>
      <c r="USW92" s="81"/>
      <c r="USX92" s="81"/>
      <c r="USY92" s="81"/>
      <c r="USZ92" s="81"/>
      <c r="UTA92" s="81"/>
      <c r="UTB92" s="81"/>
      <c r="UTC92" s="81"/>
      <c r="UTD92" s="81"/>
      <c r="UTE92" s="81"/>
      <c r="UTF92" s="81"/>
      <c r="UTG92" s="81"/>
      <c r="UTH92" s="81"/>
      <c r="UTI92" s="81"/>
      <c r="UTJ92" s="81"/>
      <c r="UTK92" s="81"/>
      <c r="UTL92" s="81"/>
      <c r="UTM92" s="81"/>
      <c r="UTN92" s="81"/>
      <c r="UTO92" s="81"/>
      <c r="UTP92" s="81"/>
      <c r="UTQ92" s="81"/>
      <c r="UTR92" s="81"/>
      <c r="UTS92" s="81"/>
      <c r="UTT92" s="81"/>
      <c r="UTU92" s="81"/>
      <c r="UTV92" s="81"/>
      <c r="UTW92" s="81"/>
      <c r="UTX92" s="81"/>
      <c r="UTY92" s="81"/>
      <c r="UTZ92" s="81"/>
      <c r="UUA92" s="81"/>
      <c r="UUB92" s="81"/>
      <c r="UUC92" s="81"/>
      <c r="UUD92" s="81"/>
      <c r="UUE92" s="81"/>
      <c r="UUF92" s="81"/>
      <c r="UUG92" s="81"/>
      <c r="UUH92" s="81"/>
      <c r="UUI92" s="81"/>
      <c r="UUJ92" s="81"/>
      <c r="UUK92" s="81"/>
      <c r="UUL92" s="81"/>
      <c r="UUM92" s="81"/>
      <c r="UUN92" s="81"/>
      <c r="UUO92" s="81"/>
      <c r="UUP92" s="81"/>
      <c r="UUQ92" s="81"/>
      <c r="UUR92" s="81"/>
      <c r="UUS92" s="81"/>
      <c r="UUT92" s="81"/>
      <c r="UUU92" s="81"/>
      <c r="UUV92" s="81"/>
      <c r="UUW92" s="81"/>
      <c r="UUX92" s="81"/>
      <c r="UUY92" s="81"/>
      <c r="UUZ92" s="81"/>
      <c r="UVA92" s="81"/>
      <c r="UVB92" s="81"/>
      <c r="UVC92" s="81"/>
      <c r="UVD92" s="81"/>
      <c r="UVE92" s="81"/>
      <c r="UVF92" s="81"/>
      <c r="UVG92" s="81"/>
      <c r="UVH92" s="81"/>
      <c r="UVI92" s="81"/>
      <c r="UVJ92" s="81"/>
      <c r="UVK92" s="81"/>
      <c r="UVL92" s="81"/>
      <c r="UVM92" s="81"/>
      <c r="UVN92" s="81"/>
      <c r="UVO92" s="81"/>
      <c r="UVP92" s="81"/>
      <c r="UVQ92" s="81"/>
      <c r="UVR92" s="81"/>
      <c r="UVS92" s="81"/>
      <c r="UVT92" s="81"/>
      <c r="UVU92" s="81"/>
      <c r="UVV92" s="81"/>
      <c r="UVW92" s="81"/>
      <c r="UVX92" s="81"/>
      <c r="UVY92" s="81"/>
      <c r="UVZ92" s="81"/>
      <c r="UWA92" s="81"/>
      <c r="UWB92" s="81"/>
      <c r="UWC92" s="81"/>
      <c r="UWD92" s="81"/>
      <c r="UWE92" s="81"/>
      <c r="UWF92" s="81"/>
      <c r="UWG92" s="81"/>
      <c r="UWH92" s="81"/>
      <c r="UWI92" s="81"/>
      <c r="UWJ92" s="81"/>
      <c r="UWK92" s="81"/>
      <c r="UWL92" s="81"/>
      <c r="UWM92" s="81"/>
      <c r="UWN92" s="81"/>
      <c r="UWO92" s="81"/>
      <c r="UWP92" s="81"/>
      <c r="UWQ92" s="81"/>
      <c r="UWR92" s="81"/>
      <c r="UWS92" s="81"/>
      <c r="UWT92" s="81"/>
      <c r="UWU92" s="81"/>
      <c r="UWV92" s="81"/>
      <c r="UWW92" s="81"/>
      <c r="UWX92" s="81"/>
      <c r="UWY92" s="81"/>
      <c r="UWZ92" s="81"/>
      <c r="UXA92" s="81"/>
      <c r="UXB92" s="81"/>
      <c r="UXC92" s="81"/>
      <c r="UXD92" s="81"/>
      <c r="UXE92" s="81"/>
      <c r="UXF92" s="81"/>
      <c r="UXG92" s="81"/>
      <c r="UXH92" s="81"/>
      <c r="UXI92" s="81"/>
      <c r="UXJ92" s="81"/>
      <c r="UXK92" s="81"/>
      <c r="UXL92" s="81"/>
      <c r="UXM92" s="81"/>
      <c r="UXN92" s="81"/>
      <c r="UXO92" s="81"/>
      <c r="UXP92" s="81"/>
      <c r="UXQ92" s="81"/>
      <c r="UXR92" s="81"/>
      <c r="UXS92" s="81"/>
      <c r="UXT92" s="81"/>
      <c r="UXU92" s="81"/>
      <c r="UXV92" s="81"/>
      <c r="UXW92" s="81"/>
      <c r="UXX92" s="81"/>
      <c r="UXY92" s="81"/>
      <c r="UXZ92" s="81"/>
      <c r="UYA92" s="81"/>
      <c r="UYB92" s="81"/>
      <c r="UYC92" s="81"/>
      <c r="UYD92" s="81"/>
      <c r="UYE92" s="81"/>
      <c r="UYF92" s="81"/>
      <c r="UYG92" s="81"/>
      <c r="UYH92" s="81"/>
      <c r="UYI92" s="81"/>
      <c r="UYJ92" s="81"/>
      <c r="UYK92" s="81"/>
      <c r="UYL92" s="81"/>
      <c r="UYM92" s="81"/>
      <c r="UYN92" s="81"/>
      <c r="UYO92" s="81"/>
      <c r="UYP92" s="81"/>
      <c r="UYQ92" s="81"/>
      <c r="UYR92" s="81"/>
      <c r="UYS92" s="81"/>
      <c r="UYT92" s="81"/>
      <c r="UYU92" s="81"/>
      <c r="UYV92" s="81"/>
      <c r="UYW92" s="81"/>
      <c r="UYX92" s="81"/>
      <c r="UYY92" s="81"/>
      <c r="UYZ92" s="81"/>
      <c r="UZA92" s="81"/>
      <c r="UZB92" s="81"/>
      <c r="UZC92" s="81"/>
      <c r="UZD92" s="81"/>
      <c r="UZE92" s="81"/>
      <c r="UZF92" s="81"/>
      <c r="UZG92" s="81"/>
      <c r="UZH92" s="81"/>
      <c r="UZI92" s="81"/>
      <c r="UZJ92" s="81"/>
      <c r="UZK92" s="81"/>
      <c r="UZL92" s="81"/>
      <c r="UZM92" s="81"/>
      <c r="UZN92" s="81"/>
      <c r="UZO92" s="81"/>
      <c r="UZP92" s="81"/>
      <c r="UZQ92" s="81"/>
      <c r="UZR92" s="81"/>
      <c r="UZS92" s="81"/>
      <c r="UZT92" s="81"/>
      <c r="UZU92" s="81"/>
      <c r="UZV92" s="81"/>
      <c r="UZW92" s="81"/>
      <c r="UZX92" s="81"/>
      <c r="UZY92" s="81"/>
      <c r="UZZ92" s="81"/>
      <c r="VAA92" s="81"/>
      <c r="VAB92" s="81"/>
      <c r="VAC92" s="81"/>
      <c r="VAD92" s="81"/>
      <c r="VAE92" s="81"/>
      <c r="VAF92" s="81"/>
      <c r="VAG92" s="81"/>
      <c r="VAH92" s="81"/>
      <c r="VAI92" s="81"/>
      <c r="VAJ92" s="81"/>
      <c r="VAK92" s="81"/>
      <c r="VAL92" s="81"/>
      <c r="VAM92" s="81"/>
      <c r="VAN92" s="81"/>
      <c r="VAO92" s="81"/>
      <c r="VAP92" s="81"/>
      <c r="VAQ92" s="81"/>
      <c r="VAR92" s="81"/>
      <c r="VAS92" s="81"/>
      <c r="VAT92" s="81"/>
      <c r="VAU92" s="81"/>
      <c r="VAV92" s="81"/>
      <c r="VAW92" s="81"/>
      <c r="VAX92" s="81"/>
      <c r="VAY92" s="81"/>
      <c r="VAZ92" s="81"/>
      <c r="VBA92" s="81"/>
      <c r="VBB92" s="81"/>
      <c r="VBC92" s="81"/>
      <c r="VBD92" s="81"/>
      <c r="VBE92" s="81"/>
      <c r="VBF92" s="81"/>
      <c r="VBG92" s="81"/>
      <c r="VBH92" s="81"/>
      <c r="VBI92" s="81"/>
      <c r="VBJ92" s="81"/>
      <c r="VBK92" s="81"/>
      <c r="VBL92" s="81"/>
      <c r="VBM92" s="81"/>
      <c r="VBN92" s="81"/>
      <c r="VBO92" s="81"/>
      <c r="VBP92" s="81"/>
      <c r="VBQ92" s="81"/>
      <c r="VBR92" s="81"/>
      <c r="VBS92" s="81"/>
      <c r="VBT92" s="81"/>
      <c r="VBU92" s="81"/>
      <c r="VBV92" s="81"/>
      <c r="VBW92" s="81"/>
      <c r="VBX92" s="81"/>
      <c r="VBY92" s="81"/>
      <c r="VBZ92" s="81"/>
      <c r="VCA92" s="81"/>
      <c r="VCB92" s="81"/>
      <c r="VCC92" s="81"/>
      <c r="VCD92" s="81"/>
      <c r="VCE92" s="81"/>
      <c r="VCF92" s="81"/>
      <c r="VCG92" s="81"/>
      <c r="VCH92" s="81"/>
      <c r="VCI92" s="81"/>
      <c r="VCJ92" s="81"/>
      <c r="VCK92" s="81"/>
      <c r="VCL92" s="81"/>
      <c r="VCM92" s="81"/>
      <c r="VCN92" s="81"/>
      <c r="VCO92" s="81"/>
      <c r="VCP92" s="81"/>
      <c r="VCQ92" s="81"/>
      <c r="VCR92" s="81"/>
      <c r="VCS92" s="81"/>
      <c r="VCT92" s="81"/>
      <c r="VCU92" s="81"/>
      <c r="VCV92" s="81"/>
      <c r="VCW92" s="81"/>
      <c r="VCX92" s="81"/>
      <c r="VCY92" s="81"/>
      <c r="VCZ92" s="81"/>
      <c r="VDA92" s="81"/>
      <c r="VDB92" s="81"/>
      <c r="VDC92" s="81"/>
      <c r="VDD92" s="81"/>
      <c r="VDE92" s="81"/>
      <c r="VDF92" s="81"/>
      <c r="VDG92" s="81"/>
      <c r="VDH92" s="81"/>
      <c r="VDI92" s="81"/>
      <c r="VDJ92" s="81"/>
      <c r="VDK92" s="81"/>
      <c r="VDL92" s="81"/>
      <c r="VDM92" s="81"/>
      <c r="VDN92" s="81"/>
      <c r="VDO92" s="81"/>
      <c r="VDP92" s="81"/>
      <c r="VDQ92" s="81"/>
      <c r="VDR92" s="81"/>
      <c r="VDS92" s="81"/>
      <c r="VDT92" s="81"/>
      <c r="VDU92" s="81"/>
      <c r="VDV92" s="81"/>
      <c r="VDW92" s="81"/>
      <c r="VDX92" s="81"/>
      <c r="VDY92" s="81"/>
      <c r="VDZ92" s="81"/>
      <c r="VEA92" s="81"/>
      <c r="VEB92" s="81"/>
      <c r="VEC92" s="81"/>
      <c r="VED92" s="81"/>
      <c r="VEE92" s="81"/>
      <c r="VEF92" s="81"/>
      <c r="VEG92" s="81"/>
      <c r="VEH92" s="81"/>
      <c r="VEI92" s="81"/>
      <c r="VEJ92" s="81"/>
      <c r="VEK92" s="81"/>
      <c r="VEL92" s="81"/>
      <c r="VEM92" s="81"/>
      <c r="VEN92" s="81"/>
      <c r="VEO92" s="81"/>
      <c r="VEP92" s="81"/>
      <c r="VEQ92" s="81"/>
      <c r="VER92" s="81"/>
      <c r="VES92" s="81"/>
      <c r="VET92" s="81"/>
      <c r="VEU92" s="81"/>
      <c r="VEV92" s="81"/>
      <c r="VEW92" s="81"/>
      <c r="VEX92" s="81"/>
      <c r="VEY92" s="81"/>
      <c r="VEZ92" s="81"/>
      <c r="VFA92" s="81"/>
      <c r="VFB92" s="81"/>
      <c r="VFC92" s="81"/>
      <c r="VFD92" s="81"/>
      <c r="VFE92" s="81"/>
      <c r="VFF92" s="81"/>
      <c r="VFG92" s="81"/>
      <c r="VFH92" s="81"/>
      <c r="VFI92" s="81"/>
      <c r="VFJ92" s="81"/>
      <c r="VFK92" s="81"/>
      <c r="VFL92" s="81"/>
      <c r="VFM92" s="81"/>
      <c r="VFN92" s="81"/>
      <c r="VFO92" s="81"/>
      <c r="VFP92" s="81"/>
      <c r="VFQ92" s="81"/>
      <c r="VFR92" s="81"/>
      <c r="VFS92" s="81"/>
      <c r="VFT92" s="81"/>
      <c r="VFU92" s="81"/>
      <c r="VFV92" s="81"/>
      <c r="VFW92" s="81"/>
      <c r="VFX92" s="81"/>
      <c r="VFY92" s="81"/>
      <c r="VFZ92" s="81"/>
      <c r="VGA92" s="81"/>
      <c r="VGB92" s="81"/>
      <c r="VGC92" s="81"/>
      <c r="VGD92" s="81"/>
      <c r="VGE92" s="81"/>
      <c r="VGF92" s="81"/>
      <c r="VGG92" s="81"/>
      <c r="VGH92" s="81"/>
      <c r="VGI92" s="81"/>
      <c r="VGJ92" s="81"/>
      <c r="VGK92" s="81"/>
      <c r="VGL92" s="81"/>
      <c r="VGM92" s="81"/>
      <c r="VGN92" s="81"/>
      <c r="VGO92" s="81"/>
      <c r="VGP92" s="81"/>
      <c r="VGQ92" s="81"/>
      <c r="VGR92" s="81"/>
      <c r="VGS92" s="81"/>
      <c r="VGT92" s="81"/>
      <c r="VGU92" s="81"/>
      <c r="VGV92" s="81"/>
      <c r="VGW92" s="81"/>
      <c r="VGX92" s="81"/>
      <c r="VGY92" s="81"/>
      <c r="VGZ92" s="81"/>
      <c r="VHA92" s="81"/>
      <c r="VHB92" s="81"/>
      <c r="VHC92" s="81"/>
      <c r="VHD92" s="81"/>
      <c r="VHE92" s="81"/>
      <c r="VHF92" s="81"/>
      <c r="VHG92" s="81"/>
      <c r="VHH92" s="81"/>
      <c r="VHI92" s="81"/>
      <c r="VHJ92" s="81"/>
      <c r="VHK92" s="81"/>
      <c r="VHL92" s="81"/>
      <c r="VHM92" s="81"/>
      <c r="VHN92" s="81"/>
      <c r="VHO92" s="81"/>
      <c r="VHP92" s="81"/>
      <c r="VHQ92" s="81"/>
      <c r="VHR92" s="81"/>
      <c r="VHS92" s="81"/>
      <c r="VHT92" s="81"/>
      <c r="VHU92" s="81"/>
      <c r="VHV92" s="81"/>
      <c r="VHW92" s="81"/>
      <c r="VHX92" s="81"/>
      <c r="VHY92" s="81"/>
      <c r="VHZ92" s="81"/>
      <c r="VIA92" s="81"/>
      <c r="VIB92" s="81"/>
      <c r="VIC92" s="81"/>
      <c r="VID92" s="81"/>
      <c r="VIE92" s="81"/>
      <c r="VIF92" s="81"/>
      <c r="VIG92" s="81"/>
      <c r="VIH92" s="81"/>
      <c r="VII92" s="81"/>
      <c r="VIJ92" s="81"/>
      <c r="VIK92" s="81"/>
      <c r="VIL92" s="81"/>
      <c r="VIM92" s="81"/>
      <c r="VIN92" s="81"/>
      <c r="VIO92" s="81"/>
      <c r="VIP92" s="81"/>
      <c r="VIQ92" s="81"/>
      <c r="VIR92" s="81"/>
      <c r="VIS92" s="81"/>
      <c r="VIT92" s="81"/>
      <c r="VIU92" s="81"/>
      <c r="VIV92" s="81"/>
      <c r="VIW92" s="81"/>
      <c r="VIX92" s="81"/>
      <c r="VIY92" s="81"/>
      <c r="VIZ92" s="81"/>
      <c r="VJA92" s="81"/>
      <c r="VJB92" s="81"/>
      <c r="VJC92" s="81"/>
      <c r="VJD92" s="81"/>
      <c r="VJE92" s="81"/>
      <c r="VJF92" s="81"/>
      <c r="VJG92" s="81"/>
      <c r="VJH92" s="81"/>
      <c r="VJI92" s="81"/>
      <c r="VJJ92" s="81"/>
      <c r="VJK92" s="81"/>
      <c r="VJL92" s="81"/>
      <c r="VJM92" s="81"/>
      <c r="VJN92" s="81"/>
      <c r="VJO92" s="81"/>
      <c r="VJP92" s="81"/>
      <c r="VJQ92" s="81"/>
      <c r="VJR92" s="81"/>
      <c r="VJS92" s="81"/>
      <c r="VJT92" s="81"/>
      <c r="VJU92" s="81"/>
      <c r="VJV92" s="81"/>
      <c r="VJW92" s="81"/>
      <c r="VJX92" s="81"/>
      <c r="VJY92" s="81"/>
      <c r="VJZ92" s="81"/>
      <c r="VKA92" s="81"/>
      <c r="VKB92" s="81"/>
      <c r="VKC92" s="81"/>
      <c r="VKD92" s="81"/>
      <c r="VKE92" s="81"/>
      <c r="VKF92" s="81"/>
      <c r="VKG92" s="81"/>
      <c r="VKH92" s="81"/>
      <c r="VKI92" s="81"/>
      <c r="VKJ92" s="81"/>
      <c r="VKK92" s="81"/>
      <c r="VKL92" s="81"/>
      <c r="VKM92" s="81"/>
      <c r="VKN92" s="81"/>
      <c r="VKO92" s="81"/>
      <c r="VKP92" s="81"/>
      <c r="VKQ92" s="81"/>
      <c r="VKR92" s="81"/>
      <c r="VKS92" s="81"/>
      <c r="VKT92" s="81"/>
      <c r="VKU92" s="81"/>
      <c r="VKV92" s="81"/>
      <c r="VKW92" s="81"/>
      <c r="VKX92" s="81"/>
      <c r="VKY92" s="81"/>
      <c r="VKZ92" s="81"/>
      <c r="VLA92" s="81"/>
      <c r="VLB92" s="81"/>
      <c r="VLC92" s="81"/>
      <c r="VLD92" s="81"/>
      <c r="VLE92" s="81"/>
      <c r="VLF92" s="81"/>
      <c r="VLG92" s="81"/>
      <c r="VLH92" s="81"/>
      <c r="VLI92" s="81"/>
      <c r="VLJ92" s="81"/>
      <c r="VLK92" s="81"/>
      <c r="VLL92" s="81"/>
      <c r="VLM92" s="81"/>
      <c r="VLN92" s="81"/>
      <c r="VLO92" s="81"/>
      <c r="VLP92" s="81"/>
      <c r="VLQ92" s="81"/>
      <c r="VLR92" s="81"/>
      <c r="VLS92" s="81"/>
      <c r="VLT92" s="81"/>
      <c r="VLU92" s="81"/>
      <c r="VLV92" s="81"/>
      <c r="VLW92" s="81"/>
      <c r="VLX92" s="81"/>
      <c r="VLY92" s="81"/>
      <c r="VLZ92" s="81"/>
      <c r="VMA92" s="81"/>
      <c r="VMB92" s="81"/>
      <c r="VMC92" s="81"/>
      <c r="VMD92" s="81"/>
      <c r="VME92" s="81"/>
      <c r="VMF92" s="81"/>
      <c r="VMG92" s="81"/>
      <c r="VMH92" s="81"/>
      <c r="VMI92" s="81"/>
      <c r="VMJ92" s="81"/>
      <c r="VMK92" s="81"/>
      <c r="VML92" s="81"/>
      <c r="VMM92" s="81"/>
      <c r="VMN92" s="81"/>
      <c r="VMO92" s="81"/>
      <c r="VMP92" s="81"/>
      <c r="VMQ92" s="81"/>
      <c r="VMR92" s="81"/>
      <c r="VMS92" s="81"/>
      <c r="VMT92" s="81"/>
      <c r="VMU92" s="81"/>
      <c r="VMV92" s="81"/>
      <c r="VMW92" s="81"/>
      <c r="VMX92" s="81"/>
      <c r="VMY92" s="81"/>
      <c r="VMZ92" s="81"/>
      <c r="VNA92" s="81"/>
      <c r="VNB92" s="81"/>
      <c r="VNC92" s="81"/>
      <c r="VND92" s="81"/>
      <c r="VNE92" s="81"/>
      <c r="VNF92" s="81"/>
      <c r="VNG92" s="81"/>
      <c r="VNH92" s="81"/>
      <c r="VNI92" s="81"/>
      <c r="VNJ92" s="81"/>
      <c r="VNK92" s="81"/>
      <c r="VNL92" s="81"/>
      <c r="VNM92" s="81"/>
      <c r="VNN92" s="81"/>
      <c r="VNO92" s="81"/>
      <c r="VNP92" s="81"/>
      <c r="VNQ92" s="81"/>
      <c r="VNR92" s="81"/>
      <c r="VNS92" s="81"/>
      <c r="VNT92" s="81"/>
      <c r="VNU92" s="81"/>
      <c r="VNV92" s="81"/>
      <c r="VNW92" s="81"/>
      <c r="VNX92" s="81"/>
      <c r="VNY92" s="81"/>
      <c r="VNZ92" s="81"/>
      <c r="VOA92" s="81"/>
      <c r="VOB92" s="81"/>
      <c r="VOC92" s="81"/>
      <c r="VOD92" s="81"/>
      <c r="VOE92" s="81"/>
      <c r="VOF92" s="81"/>
      <c r="VOG92" s="81"/>
      <c r="VOH92" s="81"/>
      <c r="VOI92" s="81"/>
      <c r="VOJ92" s="81"/>
      <c r="VOK92" s="81"/>
      <c r="VOL92" s="81"/>
      <c r="VOM92" s="81"/>
      <c r="VON92" s="81"/>
      <c r="VOO92" s="81"/>
      <c r="VOP92" s="81"/>
      <c r="VOQ92" s="81"/>
      <c r="VOR92" s="81"/>
      <c r="VOS92" s="81"/>
      <c r="VOT92" s="81"/>
      <c r="VOU92" s="81"/>
      <c r="VOV92" s="81"/>
      <c r="VOW92" s="81"/>
      <c r="VOX92" s="81"/>
      <c r="VOY92" s="81"/>
      <c r="VOZ92" s="81"/>
      <c r="VPA92" s="81"/>
      <c r="VPB92" s="81"/>
      <c r="VPC92" s="81"/>
      <c r="VPD92" s="81"/>
      <c r="VPE92" s="81"/>
      <c r="VPF92" s="81"/>
      <c r="VPG92" s="81"/>
      <c r="VPH92" s="81"/>
      <c r="VPI92" s="81"/>
      <c r="VPJ92" s="81"/>
      <c r="VPK92" s="81"/>
      <c r="VPL92" s="81"/>
      <c r="VPM92" s="81"/>
      <c r="VPN92" s="81"/>
      <c r="VPO92" s="81"/>
      <c r="VPP92" s="81"/>
      <c r="VPQ92" s="81"/>
      <c r="VPR92" s="81"/>
      <c r="VPS92" s="81"/>
      <c r="VPT92" s="81"/>
      <c r="VPU92" s="81"/>
      <c r="VPV92" s="81"/>
      <c r="VPW92" s="81"/>
      <c r="VPX92" s="81"/>
      <c r="VPY92" s="81"/>
      <c r="VPZ92" s="81"/>
      <c r="VQA92" s="81"/>
      <c r="VQB92" s="81"/>
      <c r="VQC92" s="81"/>
      <c r="VQD92" s="81"/>
      <c r="VQE92" s="81"/>
      <c r="VQF92" s="81"/>
      <c r="VQG92" s="81"/>
      <c r="VQH92" s="81"/>
      <c r="VQI92" s="81"/>
      <c r="VQJ92" s="81"/>
      <c r="VQK92" s="81"/>
      <c r="VQL92" s="81"/>
      <c r="VQM92" s="81"/>
      <c r="VQN92" s="81"/>
      <c r="VQO92" s="81"/>
      <c r="VQP92" s="81"/>
      <c r="VQQ92" s="81"/>
      <c r="VQR92" s="81"/>
      <c r="VQS92" s="81"/>
      <c r="VQT92" s="81"/>
      <c r="VQU92" s="81"/>
      <c r="VQV92" s="81"/>
      <c r="VQW92" s="81"/>
      <c r="VQX92" s="81"/>
      <c r="VQY92" s="81"/>
      <c r="VQZ92" s="81"/>
      <c r="VRA92" s="81"/>
      <c r="VRB92" s="81"/>
      <c r="VRC92" s="81"/>
      <c r="VRD92" s="81"/>
      <c r="VRE92" s="81"/>
      <c r="VRF92" s="81"/>
      <c r="VRG92" s="81"/>
      <c r="VRH92" s="81"/>
      <c r="VRI92" s="81"/>
      <c r="VRJ92" s="81"/>
      <c r="VRK92" s="81"/>
      <c r="VRL92" s="81"/>
      <c r="VRM92" s="81"/>
      <c r="VRN92" s="81"/>
      <c r="VRO92" s="81"/>
      <c r="VRP92" s="81"/>
      <c r="VRQ92" s="81"/>
      <c r="VRR92" s="81"/>
      <c r="VRS92" s="81"/>
      <c r="VRT92" s="81"/>
      <c r="VRU92" s="81"/>
      <c r="VRV92" s="81"/>
      <c r="VRW92" s="81"/>
      <c r="VRX92" s="81"/>
      <c r="VRY92" s="81"/>
      <c r="VRZ92" s="81"/>
      <c r="VSA92" s="81"/>
      <c r="VSB92" s="81"/>
      <c r="VSC92" s="81"/>
      <c r="VSD92" s="81"/>
      <c r="VSE92" s="81"/>
      <c r="VSF92" s="81"/>
      <c r="VSG92" s="81"/>
      <c r="VSH92" s="81"/>
      <c r="VSI92" s="81"/>
      <c r="VSJ92" s="81"/>
      <c r="VSK92" s="81"/>
      <c r="VSL92" s="81"/>
      <c r="VSM92" s="81"/>
      <c r="VSN92" s="81"/>
      <c r="VSO92" s="81"/>
      <c r="VSP92" s="81"/>
      <c r="VSQ92" s="81"/>
      <c r="VSR92" s="81"/>
      <c r="VSS92" s="81"/>
      <c r="VST92" s="81"/>
      <c r="VSU92" s="81"/>
      <c r="VSV92" s="81"/>
      <c r="VSW92" s="81"/>
      <c r="VSX92" s="81"/>
      <c r="VSY92" s="81"/>
      <c r="VSZ92" s="81"/>
      <c r="VTA92" s="81"/>
      <c r="VTB92" s="81"/>
      <c r="VTC92" s="81"/>
      <c r="VTD92" s="81"/>
      <c r="VTE92" s="81"/>
      <c r="VTF92" s="81"/>
      <c r="VTG92" s="81"/>
      <c r="VTH92" s="81"/>
      <c r="VTI92" s="81"/>
      <c r="VTJ92" s="81"/>
      <c r="VTK92" s="81"/>
      <c r="VTL92" s="81"/>
      <c r="VTM92" s="81"/>
      <c r="VTN92" s="81"/>
      <c r="VTO92" s="81"/>
      <c r="VTP92" s="81"/>
      <c r="VTQ92" s="81"/>
      <c r="VTR92" s="81"/>
      <c r="VTS92" s="81"/>
      <c r="VTT92" s="81"/>
      <c r="VTU92" s="81"/>
      <c r="VTV92" s="81"/>
      <c r="VTW92" s="81"/>
      <c r="VTX92" s="81"/>
      <c r="VTY92" s="81"/>
      <c r="VTZ92" s="81"/>
      <c r="VUA92" s="81"/>
      <c r="VUB92" s="81"/>
      <c r="VUC92" s="81"/>
      <c r="VUD92" s="81"/>
      <c r="VUE92" s="81"/>
      <c r="VUF92" s="81"/>
      <c r="VUG92" s="81"/>
      <c r="VUH92" s="81"/>
      <c r="VUI92" s="81"/>
      <c r="VUJ92" s="81"/>
      <c r="VUK92" s="81"/>
      <c r="VUL92" s="81"/>
      <c r="VUM92" s="81"/>
      <c r="VUN92" s="81"/>
      <c r="VUO92" s="81"/>
      <c r="VUP92" s="81"/>
      <c r="VUQ92" s="81"/>
      <c r="VUR92" s="81"/>
      <c r="VUS92" s="81"/>
      <c r="VUT92" s="81"/>
      <c r="VUU92" s="81"/>
      <c r="VUV92" s="81"/>
      <c r="VUW92" s="81"/>
      <c r="VUX92" s="81"/>
      <c r="VUY92" s="81"/>
      <c r="VUZ92" s="81"/>
      <c r="VVA92" s="81"/>
      <c r="VVB92" s="81"/>
      <c r="VVC92" s="81"/>
      <c r="VVD92" s="81"/>
      <c r="VVE92" s="81"/>
      <c r="VVF92" s="81"/>
      <c r="VVG92" s="81"/>
      <c r="VVH92" s="81"/>
      <c r="VVI92" s="81"/>
      <c r="VVJ92" s="81"/>
      <c r="VVK92" s="81"/>
      <c r="VVL92" s="81"/>
      <c r="VVM92" s="81"/>
      <c r="VVN92" s="81"/>
      <c r="VVO92" s="81"/>
      <c r="VVP92" s="81"/>
      <c r="VVQ92" s="81"/>
      <c r="VVR92" s="81"/>
      <c r="VVS92" s="81"/>
      <c r="VVT92" s="81"/>
      <c r="VVU92" s="81"/>
      <c r="VVV92" s="81"/>
      <c r="VVW92" s="81"/>
      <c r="VVX92" s="81"/>
      <c r="VVY92" s="81"/>
      <c r="VVZ92" s="81"/>
      <c r="VWA92" s="81"/>
      <c r="VWB92" s="81"/>
      <c r="VWC92" s="81"/>
      <c r="VWD92" s="81"/>
      <c r="VWE92" s="81"/>
      <c r="VWF92" s="81"/>
      <c r="VWG92" s="81"/>
      <c r="VWH92" s="81"/>
      <c r="VWI92" s="81"/>
      <c r="VWJ92" s="81"/>
      <c r="VWK92" s="81"/>
      <c r="VWL92" s="81"/>
      <c r="VWM92" s="81"/>
      <c r="VWN92" s="81"/>
      <c r="VWO92" s="81"/>
      <c r="VWP92" s="81"/>
      <c r="VWQ92" s="81"/>
      <c r="VWR92" s="81"/>
      <c r="VWS92" s="81"/>
      <c r="VWT92" s="81"/>
      <c r="VWU92" s="81"/>
      <c r="VWV92" s="81"/>
      <c r="VWW92" s="81"/>
      <c r="VWX92" s="81"/>
      <c r="VWY92" s="81"/>
      <c r="VWZ92" s="81"/>
      <c r="VXA92" s="81"/>
      <c r="VXB92" s="81"/>
      <c r="VXC92" s="81"/>
      <c r="VXD92" s="81"/>
      <c r="VXE92" s="81"/>
      <c r="VXF92" s="81"/>
      <c r="VXG92" s="81"/>
      <c r="VXH92" s="81"/>
      <c r="VXI92" s="81"/>
      <c r="VXJ92" s="81"/>
      <c r="VXK92" s="81"/>
      <c r="VXL92" s="81"/>
      <c r="VXM92" s="81"/>
      <c r="VXN92" s="81"/>
      <c r="VXO92" s="81"/>
      <c r="VXP92" s="81"/>
      <c r="VXQ92" s="81"/>
      <c r="VXR92" s="81"/>
      <c r="VXS92" s="81"/>
      <c r="VXT92" s="81"/>
      <c r="VXU92" s="81"/>
      <c r="VXV92" s="81"/>
      <c r="VXW92" s="81"/>
      <c r="VXX92" s="81"/>
      <c r="VXY92" s="81"/>
      <c r="VXZ92" s="81"/>
      <c r="VYA92" s="81"/>
      <c r="VYB92" s="81"/>
      <c r="VYC92" s="81"/>
      <c r="VYD92" s="81"/>
      <c r="VYE92" s="81"/>
      <c r="VYF92" s="81"/>
      <c r="VYG92" s="81"/>
      <c r="VYH92" s="81"/>
      <c r="VYI92" s="81"/>
      <c r="VYJ92" s="81"/>
      <c r="VYK92" s="81"/>
      <c r="VYL92" s="81"/>
      <c r="VYM92" s="81"/>
      <c r="VYN92" s="81"/>
      <c r="VYO92" s="81"/>
      <c r="VYP92" s="81"/>
      <c r="VYQ92" s="81"/>
      <c r="VYR92" s="81"/>
      <c r="VYS92" s="81"/>
      <c r="VYT92" s="81"/>
      <c r="VYU92" s="81"/>
      <c r="VYV92" s="81"/>
      <c r="VYW92" s="81"/>
      <c r="VYX92" s="81"/>
      <c r="VYY92" s="81"/>
      <c r="VYZ92" s="81"/>
      <c r="VZA92" s="81"/>
      <c r="VZB92" s="81"/>
      <c r="VZC92" s="81"/>
      <c r="VZD92" s="81"/>
      <c r="VZE92" s="81"/>
      <c r="VZF92" s="81"/>
      <c r="VZG92" s="81"/>
      <c r="VZH92" s="81"/>
      <c r="VZI92" s="81"/>
      <c r="VZJ92" s="81"/>
      <c r="VZK92" s="81"/>
      <c r="VZL92" s="81"/>
      <c r="VZM92" s="81"/>
      <c r="VZN92" s="81"/>
      <c r="VZO92" s="81"/>
      <c r="VZP92" s="81"/>
      <c r="VZQ92" s="81"/>
      <c r="VZR92" s="81"/>
      <c r="VZS92" s="81"/>
      <c r="VZT92" s="81"/>
      <c r="VZU92" s="81"/>
      <c r="VZV92" s="81"/>
      <c r="VZW92" s="81"/>
      <c r="VZX92" s="81"/>
      <c r="VZY92" s="81"/>
      <c r="VZZ92" s="81"/>
      <c r="WAA92" s="81"/>
      <c r="WAB92" s="81"/>
      <c r="WAC92" s="81"/>
      <c r="WAD92" s="81"/>
      <c r="WAE92" s="81"/>
      <c r="WAF92" s="81"/>
      <c r="WAG92" s="81"/>
      <c r="WAH92" s="81"/>
      <c r="WAI92" s="81"/>
      <c r="WAJ92" s="81"/>
      <c r="WAK92" s="81"/>
      <c r="WAL92" s="81"/>
      <c r="WAM92" s="81"/>
      <c r="WAN92" s="81"/>
      <c r="WAO92" s="81"/>
      <c r="WAP92" s="81"/>
      <c r="WAQ92" s="81"/>
      <c r="WAR92" s="81"/>
      <c r="WAS92" s="81"/>
      <c r="WAT92" s="81"/>
      <c r="WAU92" s="81"/>
      <c r="WAV92" s="81"/>
      <c r="WAW92" s="81"/>
      <c r="WAX92" s="81"/>
      <c r="WAY92" s="81"/>
      <c r="WAZ92" s="81"/>
      <c r="WBA92" s="81"/>
      <c r="WBB92" s="81"/>
      <c r="WBC92" s="81"/>
      <c r="WBD92" s="81"/>
      <c r="WBE92" s="81"/>
      <c r="WBF92" s="81"/>
      <c r="WBG92" s="81"/>
      <c r="WBH92" s="81"/>
      <c r="WBI92" s="81"/>
      <c r="WBJ92" s="81"/>
      <c r="WBK92" s="81"/>
      <c r="WBL92" s="81"/>
      <c r="WBM92" s="81"/>
      <c r="WBN92" s="81"/>
      <c r="WBO92" s="81"/>
      <c r="WBP92" s="81"/>
      <c r="WBQ92" s="81"/>
      <c r="WBR92" s="81"/>
      <c r="WBS92" s="81"/>
      <c r="WBT92" s="81"/>
      <c r="WBU92" s="81"/>
      <c r="WBV92" s="81"/>
      <c r="WBW92" s="81"/>
      <c r="WBX92" s="81"/>
      <c r="WBY92" s="81"/>
      <c r="WBZ92" s="81"/>
      <c r="WCA92" s="81"/>
      <c r="WCB92" s="81"/>
      <c r="WCC92" s="81"/>
      <c r="WCD92" s="81"/>
      <c r="WCE92" s="81"/>
      <c r="WCF92" s="81"/>
      <c r="WCG92" s="81"/>
      <c r="WCH92" s="81"/>
      <c r="WCI92" s="81"/>
      <c r="WCJ92" s="81"/>
      <c r="WCK92" s="81"/>
      <c r="WCL92" s="81"/>
      <c r="WCM92" s="81"/>
      <c r="WCN92" s="81"/>
      <c r="WCO92" s="81"/>
      <c r="WCP92" s="81"/>
      <c r="WCQ92" s="81"/>
      <c r="WCR92" s="81"/>
      <c r="WCS92" s="81"/>
      <c r="WCT92" s="81"/>
      <c r="WCU92" s="81"/>
      <c r="WCV92" s="81"/>
      <c r="WCW92" s="81"/>
      <c r="WCX92" s="81"/>
      <c r="WCY92" s="81"/>
      <c r="WCZ92" s="81"/>
      <c r="WDA92" s="81"/>
      <c r="WDB92" s="81"/>
      <c r="WDC92" s="81"/>
      <c r="WDD92" s="81"/>
      <c r="WDE92" s="81"/>
      <c r="WDF92" s="81"/>
      <c r="WDG92" s="81"/>
      <c r="WDH92" s="81"/>
      <c r="WDI92" s="81"/>
      <c r="WDJ92" s="81"/>
      <c r="WDK92" s="81"/>
      <c r="WDL92" s="81"/>
      <c r="WDM92" s="81"/>
      <c r="WDN92" s="81"/>
      <c r="WDO92" s="81"/>
      <c r="WDP92" s="81"/>
      <c r="WDQ92" s="81"/>
      <c r="WDR92" s="81"/>
      <c r="WDS92" s="81"/>
      <c r="WDT92" s="81"/>
      <c r="WDU92" s="81"/>
      <c r="WDV92" s="81"/>
      <c r="WDW92" s="81"/>
      <c r="WDX92" s="81"/>
      <c r="WDY92" s="81"/>
      <c r="WDZ92" s="81"/>
      <c r="WEA92" s="81"/>
      <c r="WEB92" s="81"/>
      <c r="WEC92" s="81"/>
      <c r="WED92" s="81"/>
      <c r="WEE92" s="81"/>
      <c r="WEF92" s="81"/>
      <c r="WEG92" s="81"/>
      <c r="WEH92" s="81"/>
      <c r="WEI92" s="81"/>
      <c r="WEJ92" s="81"/>
      <c r="WEK92" s="81"/>
      <c r="WEL92" s="81"/>
      <c r="WEM92" s="81"/>
      <c r="WEN92" s="81"/>
      <c r="WEO92" s="81"/>
      <c r="WEP92" s="81"/>
      <c r="WEQ92" s="81"/>
      <c r="WER92" s="81"/>
      <c r="WES92" s="81"/>
      <c r="WET92" s="81"/>
      <c r="WEU92" s="81"/>
      <c r="WEV92" s="81"/>
      <c r="WEW92" s="81"/>
      <c r="WEX92" s="81"/>
      <c r="WEY92" s="81"/>
      <c r="WEZ92" s="81"/>
      <c r="WFA92" s="81"/>
      <c r="WFB92" s="81"/>
      <c r="WFC92" s="81"/>
      <c r="WFD92" s="81"/>
      <c r="WFE92" s="81"/>
      <c r="WFF92" s="81"/>
      <c r="WFG92" s="81"/>
      <c r="WFH92" s="81"/>
      <c r="WFI92" s="81"/>
      <c r="WFJ92" s="81"/>
      <c r="WFK92" s="81"/>
      <c r="WFL92" s="81"/>
      <c r="WFM92" s="81"/>
      <c r="WFN92" s="81"/>
      <c r="WFO92" s="81"/>
      <c r="WFP92" s="81"/>
      <c r="WFQ92" s="81"/>
      <c r="WFR92" s="81"/>
      <c r="WFS92" s="81"/>
      <c r="WFT92" s="81"/>
      <c r="WFU92" s="81"/>
      <c r="WFV92" s="81"/>
      <c r="WFW92" s="81"/>
      <c r="WFX92" s="81"/>
      <c r="WFY92" s="81"/>
      <c r="WFZ92" s="81"/>
      <c r="WGA92" s="81"/>
      <c r="WGB92" s="81"/>
      <c r="WGC92" s="81"/>
      <c r="WGD92" s="81"/>
      <c r="WGE92" s="81"/>
      <c r="WGF92" s="81"/>
      <c r="WGG92" s="81"/>
      <c r="WGH92" s="81"/>
      <c r="WGI92" s="81"/>
      <c r="WGJ92" s="81"/>
      <c r="WGK92" s="81"/>
      <c r="WGL92" s="81"/>
      <c r="WGM92" s="81"/>
      <c r="WGN92" s="81"/>
      <c r="WGO92" s="81"/>
      <c r="WGP92" s="81"/>
      <c r="WGQ92" s="81"/>
      <c r="WGR92" s="81"/>
      <c r="WGS92" s="81"/>
      <c r="WGT92" s="81"/>
      <c r="WGU92" s="81"/>
      <c r="WGV92" s="81"/>
      <c r="WGW92" s="81"/>
      <c r="WGX92" s="81"/>
      <c r="WGY92" s="81"/>
      <c r="WGZ92" s="81"/>
      <c r="WHA92" s="81"/>
      <c r="WHB92" s="81"/>
      <c r="WHC92" s="81"/>
      <c r="WHD92" s="81"/>
      <c r="WHE92" s="81"/>
      <c r="WHF92" s="81"/>
      <c r="WHG92" s="81"/>
      <c r="WHH92" s="81"/>
      <c r="WHI92" s="81"/>
      <c r="WHJ92" s="81"/>
      <c r="WHK92" s="81"/>
      <c r="WHL92" s="81"/>
      <c r="WHM92" s="81"/>
      <c r="WHN92" s="81"/>
      <c r="WHO92" s="81"/>
      <c r="WHP92" s="81"/>
      <c r="WHQ92" s="81"/>
      <c r="WHR92" s="81"/>
      <c r="WHS92" s="81"/>
      <c r="WHT92" s="81"/>
      <c r="WHU92" s="81"/>
      <c r="WHV92" s="81"/>
      <c r="WHW92" s="81"/>
      <c r="WHX92" s="81"/>
      <c r="WHY92" s="81"/>
      <c r="WHZ92" s="81"/>
      <c r="WIA92" s="81"/>
      <c r="WIB92" s="81"/>
      <c r="WIC92" s="81"/>
      <c r="WID92" s="81"/>
      <c r="WIE92" s="81"/>
      <c r="WIF92" s="81"/>
      <c r="WIG92" s="81"/>
      <c r="WIH92" s="81"/>
      <c r="WII92" s="81"/>
      <c r="WIJ92" s="81"/>
      <c r="WIK92" s="81"/>
      <c r="WIL92" s="81"/>
      <c r="WIM92" s="81"/>
      <c r="WIN92" s="81"/>
      <c r="WIO92" s="81"/>
      <c r="WIP92" s="81"/>
      <c r="WIQ92" s="81"/>
      <c r="WIR92" s="81"/>
      <c r="WIS92" s="81"/>
      <c r="WIT92" s="81"/>
      <c r="WIU92" s="81"/>
      <c r="WIV92" s="81"/>
      <c r="WIW92" s="81"/>
      <c r="WIX92" s="81"/>
      <c r="WIY92" s="81"/>
      <c r="WIZ92" s="81"/>
      <c r="WJA92" s="81"/>
      <c r="WJB92" s="81"/>
      <c r="WJC92" s="81"/>
      <c r="WJD92" s="81"/>
      <c r="WJE92" s="81"/>
      <c r="WJF92" s="81"/>
      <c r="WJG92" s="81"/>
      <c r="WJH92" s="81"/>
      <c r="WJI92" s="81"/>
      <c r="WJJ92" s="81"/>
      <c r="WJK92" s="81"/>
      <c r="WJL92" s="81"/>
      <c r="WJM92" s="81"/>
      <c r="WJN92" s="81"/>
      <c r="WJO92" s="81"/>
      <c r="WJP92" s="81"/>
      <c r="WJQ92" s="81"/>
      <c r="WJR92" s="81"/>
      <c r="WJS92" s="81"/>
      <c r="WJT92" s="81"/>
      <c r="WJU92" s="81"/>
      <c r="WJV92" s="81"/>
      <c r="WJW92" s="81"/>
      <c r="WJX92" s="81"/>
      <c r="WJY92" s="81"/>
      <c r="WJZ92" s="81"/>
      <c r="WKA92" s="81"/>
      <c r="WKB92" s="81"/>
      <c r="WKC92" s="81"/>
      <c r="WKD92" s="81"/>
      <c r="WKE92" s="81"/>
      <c r="WKF92" s="81"/>
      <c r="WKG92" s="81"/>
      <c r="WKH92" s="81"/>
      <c r="WKI92" s="81"/>
      <c r="WKJ92" s="81"/>
      <c r="WKK92" s="81"/>
      <c r="WKL92" s="81"/>
      <c r="WKM92" s="81"/>
      <c r="WKN92" s="81"/>
      <c r="WKO92" s="81"/>
      <c r="WKP92" s="81"/>
      <c r="WKQ92" s="81"/>
      <c r="WKR92" s="81"/>
      <c r="WKS92" s="81"/>
      <c r="WKT92" s="81"/>
      <c r="WKU92" s="81"/>
      <c r="WKV92" s="81"/>
      <c r="WKW92" s="81"/>
      <c r="WKX92" s="81"/>
      <c r="WKY92" s="81"/>
      <c r="WKZ92" s="81"/>
      <c r="WLA92" s="81"/>
      <c r="WLB92" s="81"/>
      <c r="WLC92" s="81"/>
      <c r="WLD92" s="81"/>
      <c r="WLE92" s="81"/>
      <c r="WLF92" s="81"/>
      <c r="WLG92" s="81"/>
      <c r="WLH92" s="81"/>
      <c r="WLI92" s="81"/>
      <c r="WLJ92" s="81"/>
      <c r="WLK92" s="81"/>
      <c r="WLL92" s="81"/>
      <c r="WLM92" s="81"/>
      <c r="WLN92" s="81"/>
      <c r="WLO92" s="81"/>
      <c r="WLP92" s="81"/>
      <c r="WLQ92" s="81"/>
      <c r="WLR92" s="81"/>
      <c r="WLS92" s="81"/>
      <c r="WLT92" s="81"/>
      <c r="WLU92" s="81"/>
      <c r="WLV92" s="81"/>
      <c r="WLW92" s="81"/>
      <c r="WLX92" s="81"/>
      <c r="WLY92" s="81"/>
      <c r="WLZ92" s="81"/>
      <c r="WMA92" s="81"/>
      <c r="WMB92" s="81"/>
      <c r="WMC92" s="81"/>
      <c r="WMD92" s="81"/>
      <c r="WME92" s="81"/>
      <c r="WMF92" s="81"/>
      <c r="WMG92" s="81"/>
      <c r="WMH92" s="81"/>
      <c r="WMI92" s="81"/>
      <c r="WMJ92" s="81"/>
      <c r="WMK92" s="81"/>
      <c r="WML92" s="81"/>
      <c r="WMM92" s="81"/>
      <c r="WMN92" s="81"/>
      <c r="WMO92" s="81"/>
      <c r="WMP92" s="81"/>
      <c r="WMQ92" s="81"/>
      <c r="WMR92" s="81"/>
      <c r="WMS92" s="81"/>
      <c r="WMT92" s="81"/>
      <c r="WMU92" s="81"/>
      <c r="WMV92" s="81"/>
      <c r="WMW92" s="81"/>
      <c r="WMX92" s="81"/>
      <c r="WMY92" s="81"/>
      <c r="WMZ92" s="81"/>
      <c r="WNA92" s="81"/>
      <c r="WNB92" s="81"/>
      <c r="WNC92" s="81"/>
      <c r="WND92" s="81"/>
      <c r="WNE92" s="81"/>
      <c r="WNF92" s="81"/>
      <c r="WNG92" s="81"/>
      <c r="WNH92" s="81"/>
      <c r="WNI92" s="81"/>
      <c r="WNJ92" s="81"/>
      <c r="WNK92" s="81"/>
      <c r="WNL92" s="81"/>
      <c r="WNM92" s="81"/>
      <c r="WNN92" s="81"/>
      <c r="WNO92" s="81"/>
      <c r="WNP92" s="81"/>
      <c r="WNQ92" s="81"/>
      <c r="WNR92" s="81"/>
      <c r="WNS92" s="81"/>
      <c r="WNT92" s="81"/>
      <c r="WNU92" s="81"/>
      <c r="WNV92" s="81"/>
      <c r="WNW92" s="81"/>
      <c r="WNX92" s="81"/>
      <c r="WNY92" s="81"/>
      <c r="WNZ92" s="81"/>
      <c r="WOA92" s="81"/>
      <c r="WOB92" s="81"/>
      <c r="WOC92" s="81"/>
      <c r="WOD92" s="81"/>
      <c r="WOE92" s="81"/>
      <c r="WOF92" s="81"/>
      <c r="WOG92" s="81"/>
      <c r="WOH92" s="81"/>
      <c r="WOI92" s="81"/>
      <c r="WOJ92" s="81"/>
      <c r="WOK92" s="81"/>
      <c r="WOL92" s="81"/>
      <c r="WOM92" s="81"/>
      <c r="WON92" s="81"/>
      <c r="WOO92" s="81"/>
      <c r="WOP92" s="81"/>
      <c r="WOQ92" s="81"/>
      <c r="WOR92" s="81"/>
      <c r="WOS92" s="81"/>
      <c r="WOT92" s="81"/>
      <c r="WOU92" s="81"/>
      <c r="WOV92" s="81"/>
      <c r="WOW92" s="81"/>
      <c r="WOX92" s="81"/>
      <c r="WOY92" s="81"/>
      <c r="WOZ92" s="81"/>
      <c r="WPA92" s="81"/>
      <c r="WPB92" s="81"/>
      <c r="WPC92" s="81"/>
      <c r="WPD92" s="81"/>
      <c r="WPE92" s="81"/>
      <c r="WPF92" s="81"/>
      <c r="WPG92" s="81"/>
      <c r="WPH92" s="81"/>
      <c r="WPI92" s="81"/>
      <c r="WPJ92" s="81"/>
      <c r="WPK92" s="81"/>
      <c r="WPL92" s="81"/>
      <c r="WPM92" s="81"/>
      <c r="WPN92" s="81"/>
      <c r="WPO92" s="81"/>
      <c r="WPP92" s="81"/>
      <c r="WPQ92" s="81"/>
      <c r="WPR92" s="81"/>
      <c r="WPS92" s="81"/>
      <c r="WPT92" s="81"/>
      <c r="WPU92" s="81"/>
      <c r="WPV92" s="81"/>
      <c r="WPW92" s="81"/>
      <c r="WPX92" s="81"/>
      <c r="WPY92" s="81"/>
      <c r="WPZ92" s="81"/>
      <c r="WQA92" s="81"/>
      <c r="WQB92" s="81"/>
      <c r="WQC92" s="81"/>
      <c r="WQD92" s="81"/>
      <c r="WQE92" s="81"/>
      <c r="WQF92" s="81"/>
      <c r="WQG92" s="81"/>
      <c r="WQH92" s="81"/>
      <c r="WQI92" s="81"/>
      <c r="WQJ92" s="81"/>
      <c r="WQK92" s="81"/>
      <c r="WQL92" s="81"/>
      <c r="WQM92" s="81"/>
      <c r="WQN92" s="81"/>
      <c r="WQO92" s="81"/>
      <c r="WQP92" s="81"/>
      <c r="WQQ92" s="81"/>
      <c r="WQR92" s="81"/>
      <c r="WQS92" s="81"/>
      <c r="WQT92" s="81"/>
      <c r="WQU92" s="81"/>
      <c r="WQV92" s="81"/>
      <c r="WQW92" s="81"/>
      <c r="WQX92" s="81"/>
      <c r="WQY92" s="81"/>
      <c r="WQZ92" s="81"/>
      <c r="WRA92" s="81"/>
      <c r="WRB92" s="81"/>
      <c r="WRC92" s="81"/>
      <c r="WRD92" s="81"/>
      <c r="WRE92" s="81"/>
      <c r="WRF92" s="81"/>
      <c r="WRG92" s="81"/>
      <c r="WRH92" s="81"/>
      <c r="WRI92" s="81"/>
      <c r="WRJ92" s="81"/>
      <c r="WRK92" s="81"/>
      <c r="WRL92" s="81"/>
      <c r="WRM92" s="81"/>
      <c r="WRN92" s="81"/>
      <c r="WRO92" s="81"/>
      <c r="WRP92" s="81"/>
      <c r="WRQ92" s="81"/>
      <c r="WRR92" s="81"/>
      <c r="WRS92" s="81"/>
      <c r="WRT92" s="81"/>
      <c r="WRU92" s="81"/>
      <c r="WRV92" s="81"/>
      <c r="WRW92" s="81"/>
      <c r="WRX92" s="81"/>
      <c r="WRY92" s="81"/>
      <c r="WRZ92" s="81"/>
      <c r="WSA92" s="81"/>
      <c r="WSB92" s="81"/>
      <c r="WSC92" s="81"/>
      <c r="WSD92" s="81"/>
      <c r="WSE92" s="81"/>
      <c r="WSF92" s="81"/>
      <c r="WSG92" s="81"/>
      <c r="WSH92" s="81"/>
      <c r="WSI92" s="81"/>
      <c r="WSJ92" s="81"/>
      <c r="WSK92" s="81"/>
      <c r="WSL92" s="81"/>
      <c r="WSM92" s="81"/>
      <c r="WSN92" s="81"/>
      <c r="WSO92" s="81"/>
      <c r="WSP92" s="81"/>
      <c r="WSQ92" s="81"/>
      <c r="WSR92" s="81"/>
      <c r="WSS92" s="81"/>
      <c r="WST92" s="81"/>
      <c r="WSU92" s="81"/>
      <c r="WSV92" s="81"/>
      <c r="WSW92" s="81"/>
      <c r="WSX92" s="81"/>
      <c r="WSY92" s="81"/>
      <c r="WSZ92" s="81"/>
      <c r="WTA92" s="81"/>
      <c r="WTB92" s="81"/>
      <c r="WTC92" s="81"/>
      <c r="WTD92" s="81"/>
      <c r="WTE92" s="81"/>
      <c r="WTF92" s="81"/>
      <c r="WTG92" s="81"/>
      <c r="WTH92" s="81"/>
      <c r="WTI92" s="81"/>
      <c r="WTJ92" s="81"/>
      <c r="WTK92" s="81"/>
      <c r="WTL92" s="81"/>
      <c r="WTM92" s="81"/>
      <c r="WTN92" s="81"/>
      <c r="WTO92" s="81"/>
      <c r="WTP92" s="81"/>
      <c r="WTQ92" s="81"/>
      <c r="WTR92" s="81"/>
      <c r="WTS92" s="81"/>
      <c r="WTT92" s="81"/>
      <c r="WTU92" s="81"/>
      <c r="WTV92" s="81"/>
      <c r="WTW92" s="81"/>
      <c r="WTX92" s="81"/>
      <c r="WTY92" s="81"/>
      <c r="WTZ92" s="81"/>
      <c r="WUA92" s="81"/>
      <c r="WUB92" s="81"/>
      <c r="WUC92" s="81"/>
      <c r="WUD92" s="81"/>
      <c r="WUE92" s="81"/>
      <c r="WUF92" s="81"/>
      <c r="WUG92" s="81"/>
      <c r="WUH92" s="81"/>
      <c r="WUI92" s="81"/>
      <c r="WUJ92" s="81"/>
      <c r="WUK92" s="81"/>
      <c r="WUL92" s="81"/>
      <c r="WUM92" s="81"/>
      <c r="WUN92" s="81"/>
      <c r="WUO92" s="81"/>
      <c r="WUP92" s="81"/>
      <c r="WUQ92" s="81"/>
      <c r="WUR92" s="81"/>
      <c r="WUS92" s="81"/>
      <c r="WUT92" s="81"/>
      <c r="WUU92" s="81"/>
      <c r="WUV92" s="81"/>
      <c r="WUW92" s="81"/>
      <c r="WUX92" s="81"/>
      <c r="WUY92" s="81"/>
      <c r="WUZ92" s="81"/>
      <c r="WVA92" s="81"/>
      <c r="WVB92" s="81"/>
      <c r="WVC92" s="81"/>
      <c r="WVD92" s="81"/>
      <c r="WVE92" s="81"/>
      <c r="WVF92" s="81"/>
      <c r="WVG92" s="81"/>
      <c r="WVH92" s="81"/>
      <c r="WVI92" s="81"/>
      <c r="WVJ92" s="81"/>
      <c r="WVK92" s="81"/>
      <c r="WVL92" s="81"/>
      <c r="WVM92" s="81"/>
      <c r="WVN92" s="81"/>
      <c r="WVO92" s="81"/>
      <c r="WVP92" s="81"/>
      <c r="WVQ92" s="81"/>
      <c r="WVR92" s="81"/>
      <c r="WVS92" s="81"/>
      <c r="WVT92" s="81"/>
      <c r="WVU92" s="81"/>
      <c r="WVV92" s="81"/>
      <c r="WVW92" s="81"/>
      <c r="WVX92" s="81"/>
      <c r="WVY92" s="81"/>
      <c r="WVZ92" s="81"/>
      <c r="WWA92" s="81"/>
      <c r="WWB92" s="81"/>
      <c r="WWC92" s="81"/>
      <c r="WWD92" s="81"/>
      <c r="WWE92" s="81"/>
      <c r="WWF92" s="81"/>
      <c r="WWG92" s="81"/>
      <c r="WWH92" s="81"/>
      <c r="WWI92" s="81"/>
      <c r="WWJ92" s="81"/>
      <c r="WWK92" s="81"/>
      <c r="WWL92" s="81"/>
      <c r="WWM92" s="81"/>
      <c r="WWN92" s="81"/>
      <c r="WWO92" s="81"/>
      <c r="WWP92" s="81"/>
      <c r="WWQ92" s="81"/>
      <c r="WWR92" s="81"/>
      <c r="WWS92" s="81"/>
      <c r="WWT92" s="81"/>
      <c r="WWU92" s="81"/>
      <c r="WWV92" s="81"/>
      <c r="WWW92" s="81"/>
      <c r="WWX92" s="81"/>
      <c r="WWY92" s="81"/>
      <c r="WWZ92" s="81"/>
      <c r="WXA92" s="81"/>
      <c r="WXB92" s="81"/>
      <c r="WXC92" s="81"/>
      <c r="WXD92" s="81"/>
      <c r="WXE92" s="81"/>
      <c r="WXF92" s="81"/>
      <c r="WXG92" s="81"/>
      <c r="WXH92" s="81"/>
      <c r="WXI92" s="81"/>
      <c r="WXJ92" s="81"/>
      <c r="WXK92" s="81"/>
      <c r="WXL92" s="81"/>
      <c r="WXM92" s="81"/>
      <c r="WXN92" s="81"/>
      <c r="WXO92" s="81"/>
      <c r="WXP92" s="81"/>
      <c r="WXQ92" s="81"/>
      <c r="WXR92" s="81"/>
      <c r="WXS92" s="81"/>
      <c r="WXT92" s="81"/>
      <c r="WXU92" s="81"/>
      <c r="WXV92" s="81"/>
      <c r="WXW92" s="81"/>
      <c r="WXX92" s="81"/>
      <c r="WXY92" s="81"/>
      <c r="WXZ92" s="81"/>
      <c r="WYA92" s="81"/>
      <c r="WYB92" s="81"/>
      <c r="WYC92" s="81"/>
      <c r="WYD92" s="81"/>
      <c r="WYE92" s="81"/>
      <c r="WYF92" s="81"/>
      <c r="WYG92" s="81"/>
      <c r="WYH92" s="81"/>
      <c r="WYI92" s="81"/>
      <c r="WYJ92" s="81"/>
      <c r="WYK92" s="81"/>
      <c r="WYL92" s="81"/>
      <c r="WYM92" s="81"/>
      <c r="WYN92" s="81"/>
      <c r="WYO92" s="81"/>
      <c r="WYP92" s="81"/>
      <c r="WYQ92" s="81"/>
      <c r="WYR92" s="81"/>
      <c r="WYS92" s="81"/>
      <c r="WYT92" s="81"/>
      <c r="WYU92" s="81"/>
      <c r="WYV92" s="81"/>
      <c r="WYW92" s="81"/>
      <c r="WYX92" s="81"/>
      <c r="WYY92" s="81"/>
      <c r="WYZ92" s="81"/>
      <c r="WZA92" s="81"/>
      <c r="WZB92" s="81"/>
      <c r="WZC92" s="81"/>
      <c r="WZD92" s="81"/>
      <c r="WZE92" s="81"/>
      <c r="WZF92" s="81"/>
      <c r="WZG92" s="81"/>
      <c r="WZH92" s="81"/>
      <c r="WZI92" s="81"/>
      <c r="WZJ92" s="81"/>
      <c r="WZK92" s="81"/>
      <c r="WZL92" s="81"/>
      <c r="WZM92" s="81"/>
      <c r="WZN92" s="81"/>
      <c r="WZO92" s="81"/>
      <c r="WZP92" s="81"/>
      <c r="WZQ92" s="81"/>
      <c r="WZR92" s="81"/>
      <c r="WZS92" s="81"/>
      <c r="WZT92" s="81"/>
      <c r="WZU92" s="81"/>
      <c r="WZV92" s="81"/>
      <c r="WZW92" s="81"/>
      <c r="WZX92" s="81"/>
      <c r="WZY92" s="81"/>
      <c r="WZZ92" s="81"/>
      <c r="XAA92" s="81"/>
      <c r="XAB92" s="81"/>
      <c r="XAC92" s="81"/>
      <c r="XAD92" s="81"/>
      <c r="XAE92" s="81"/>
      <c r="XAF92" s="81"/>
      <c r="XAG92" s="81"/>
      <c r="XAH92" s="81"/>
      <c r="XAI92" s="81"/>
      <c r="XAJ92" s="81"/>
      <c r="XAK92" s="81"/>
      <c r="XAL92" s="81"/>
      <c r="XAM92" s="81"/>
      <c r="XAN92" s="81"/>
      <c r="XAO92" s="81"/>
      <c r="XAP92" s="81"/>
      <c r="XAQ92" s="81"/>
      <c r="XAR92" s="81"/>
      <c r="XAS92" s="81"/>
      <c r="XAT92" s="81"/>
      <c r="XAU92" s="81"/>
      <c r="XAV92" s="81"/>
      <c r="XAW92" s="81"/>
      <c r="XAX92" s="81"/>
      <c r="XAY92" s="81"/>
      <c r="XAZ92" s="81"/>
      <c r="XBA92" s="81"/>
      <c r="XBB92" s="81"/>
      <c r="XBC92" s="81"/>
      <c r="XBD92" s="81"/>
      <c r="XBE92" s="81"/>
      <c r="XBF92" s="81"/>
      <c r="XBG92" s="81"/>
      <c r="XBH92" s="81"/>
      <c r="XBI92" s="81"/>
      <c r="XBJ92" s="81"/>
      <c r="XBK92" s="81"/>
      <c r="XBL92" s="81"/>
      <c r="XBM92" s="81"/>
      <c r="XBN92" s="81"/>
      <c r="XBO92" s="81"/>
      <c r="XBP92" s="81"/>
      <c r="XBQ92" s="81"/>
      <c r="XBR92" s="81"/>
      <c r="XBS92" s="81"/>
      <c r="XBT92" s="81"/>
      <c r="XBU92" s="81"/>
      <c r="XBV92" s="81"/>
      <c r="XBW92" s="81"/>
      <c r="XBX92" s="81"/>
      <c r="XBY92" s="81"/>
      <c r="XBZ92" s="81"/>
      <c r="XCA92" s="81"/>
      <c r="XCB92" s="81"/>
      <c r="XCC92" s="81"/>
      <c r="XCD92" s="81"/>
      <c r="XCE92" s="81"/>
      <c r="XCF92" s="81"/>
      <c r="XCG92" s="81"/>
      <c r="XCH92" s="81"/>
      <c r="XCI92" s="81"/>
      <c r="XCJ92" s="81"/>
      <c r="XCK92" s="81"/>
      <c r="XCL92" s="81"/>
      <c r="XCM92" s="81"/>
      <c r="XCN92" s="81"/>
      <c r="XCO92" s="81"/>
      <c r="XCP92" s="81"/>
      <c r="XCQ92" s="81"/>
      <c r="XCR92" s="81"/>
      <c r="XCS92" s="81"/>
      <c r="XCT92" s="81"/>
      <c r="XCU92" s="81"/>
      <c r="XCV92" s="81"/>
      <c r="XCW92" s="81"/>
      <c r="XCX92" s="81"/>
      <c r="XCY92" s="81"/>
      <c r="XCZ92" s="81"/>
      <c r="XDA92" s="81"/>
      <c r="XDB92" s="81"/>
      <c r="XDC92" s="81"/>
      <c r="XDD92" s="81"/>
      <c r="XDE92" s="81"/>
      <c r="XDF92" s="81"/>
      <c r="XDG92" s="81"/>
      <c r="XDH92" s="81"/>
      <c r="XDI92" s="81"/>
      <c r="XDJ92" s="81"/>
      <c r="XDK92" s="81"/>
      <c r="XDL92" s="81"/>
      <c r="XDM92" s="81"/>
      <c r="XDN92" s="81"/>
      <c r="XDO92" s="81"/>
      <c r="XDP92" s="81"/>
      <c r="XDQ92" s="81"/>
      <c r="XDR92" s="81"/>
      <c r="XDS92" s="81"/>
      <c r="XDT92" s="81"/>
      <c r="XDU92" s="81"/>
      <c r="XDV92" s="81"/>
      <c r="XDW92" s="81"/>
      <c r="XDX92" s="81"/>
      <c r="XDY92" s="81"/>
      <c r="XDZ92" s="81"/>
      <c r="XEA92" s="81"/>
      <c r="XEB92" s="81"/>
      <c r="XEC92" s="81"/>
      <c r="XED92" s="81"/>
      <c r="XEE92" s="81"/>
      <c r="XEF92" s="81"/>
      <c r="XEG92" s="81"/>
      <c r="XEH92" s="81"/>
      <c r="XEI92" s="81"/>
      <c r="XEJ92" s="81"/>
      <c r="XEK92" s="81"/>
      <c r="XEL92" s="81"/>
      <c r="XEM92" s="81"/>
      <c r="XEN92" s="81"/>
      <c r="XEO92" s="81"/>
      <c r="XEP92" s="81"/>
      <c r="XEQ92" s="81"/>
      <c r="XER92" s="81"/>
      <c r="XES92" s="81"/>
      <c r="XET92" s="81"/>
      <c r="XEU92" s="81"/>
      <c r="XEV92" s="81"/>
      <c r="XEW92" s="81"/>
      <c r="XEX92" s="81"/>
      <c r="XEY92" s="81"/>
      <c r="XEZ92" s="81"/>
      <c r="XFA92" s="81"/>
      <c r="XFB92" s="81"/>
      <c r="XFC92" s="81"/>
      <c r="XFD92" s="81"/>
    </row>
    <row r="93" spans="2:16384" ht="13.5" customHeight="1"/>
    <row r="94" spans="2:16384" ht="13.5" customHeight="1">
      <c r="B94" s="8"/>
      <c r="C94" s="8"/>
      <c r="D94" s="20"/>
      <c r="E94" s="20"/>
      <c r="F94" s="20" t="s">
        <v>183</v>
      </c>
      <c r="G94" s="7" t="s">
        <v>196</v>
      </c>
      <c r="H94" s="20"/>
      <c r="I94" s="7" t="s">
        <v>3409</v>
      </c>
      <c r="J94" s="20"/>
      <c r="K94" s="102"/>
      <c r="L94" s="20"/>
      <c r="M94" s="21" t="s">
        <v>223</v>
      </c>
      <c r="N94" s="21" t="s">
        <v>3410</v>
      </c>
      <c r="O94" s="21"/>
      <c r="P94" s="7" t="s">
        <v>208</v>
      </c>
      <c r="Q94" s="1345"/>
      <c r="R94" s="1345"/>
      <c r="S94" s="1345"/>
      <c r="T94" s="1345"/>
      <c r="U94" s="1345"/>
    </row>
    <row r="96" spans="2:16384" s="33" customFormat="1" ht="14.25" customHeight="1">
      <c r="B96" s="12"/>
      <c r="C96" s="12"/>
      <c r="D96" s="80" t="s">
        <v>3399</v>
      </c>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c r="HV96" s="81"/>
      <c r="HW96" s="81"/>
      <c r="HX96" s="81"/>
      <c r="HY96" s="81"/>
      <c r="HZ96" s="81"/>
      <c r="IA96" s="81"/>
      <c r="IB96" s="81"/>
      <c r="IC96" s="81"/>
      <c r="ID96" s="81"/>
      <c r="IE96" s="81"/>
      <c r="IF96" s="81"/>
      <c r="IG96" s="81"/>
      <c r="IH96" s="81"/>
      <c r="II96" s="81"/>
      <c r="IJ96" s="81"/>
      <c r="IK96" s="81"/>
      <c r="IL96" s="81"/>
      <c r="IM96" s="81"/>
      <c r="IN96" s="81"/>
      <c r="IO96" s="81"/>
      <c r="IP96" s="81"/>
      <c r="IQ96" s="81"/>
      <c r="IR96" s="81"/>
      <c r="IS96" s="81"/>
      <c r="IT96" s="81"/>
      <c r="IU96" s="81"/>
      <c r="IV96" s="81"/>
      <c r="IW96" s="81"/>
      <c r="IX96" s="81"/>
      <c r="IY96" s="81"/>
      <c r="IZ96" s="81"/>
      <c r="JA96" s="81"/>
      <c r="JB96" s="81"/>
      <c r="JC96" s="81"/>
      <c r="JD96" s="81"/>
      <c r="JE96" s="81"/>
      <c r="JF96" s="81"/>
      <c r="JG96" s="81"/>
      <c r="JH96" s="81"/>
      <c r="JI96" s="81"/>
      <c r="JJ96" s="81"/>
      <c r="JK96" s="81"/>
      <c r="JL96" s="81"/>
      <c r="JM96" s="81"/>
      <c r="JN96" s="81"/>
      <c r="JO96" s="81"/>
      <c r="JP96" s="81"/>
      <c r="JQ96" s="81"/>
      <c r="JR96" s="81"/>
      <c r="JS96" s="81"/>
      <c r="JT96" s="81"/>
      <c r="JU96" s="81"/>
      <c r="JV96" s="81"/>
      <c r="JW96" s="81"/>
      <c r="JX96" s="81"/>
      <c r="JY96" s="81"/>
      <c r="JZ96" s="81"/>
      <c r="KA96" s="81"/>
      <c r="KB96" s="81"/>
      <c r="KC96" s="81"/>
      <c r="KD96" s="81"/>
      <c r="KE96" s="81"/>
      <c r="KF96" s="81"/>
      <c r="KG96" s="81"/>
      <c r="KH96" s="81"/>
      <c r="KI96" s="81"/>
      <c r="KJ96" s="81"/>
      <c r="KK96" s="81"/>
      <c r="KL96" s="81"/>
      <c r="KM96" s="81"/>
      <c r="KN96" s="81"/>
      <c r="KO96" s="81"/>
      <c r="KP96" s="81"/>
      <c r="KQ96" s="81"/>
      <c r="KR96" s="81"/>
      <c r="KS96" s="81"/>
      <c r="KT96" s="81"/>
      <c r="KU96" s="81"/>
      <c r="KV96" s="81"/>
      <c r="KW96" s="81"/>
      <c r="KX96" s="81"/>
      <c r="KY96" s="81"/>
      <c r="KZ96" s="81"/>
      <c r="LA96" s="81"/>
      <c r="LB96" s="81"/>
      <c r="LC96" s="81"/>
      <c r="LD96" s="81"/>
      <c r="LE96" s="81"/>
      <c r="LF96" s="81"/>
      <c r="LG96" s="81"/>
      <c r="LH96" s="81"/>
      <c r="LI96" s="81"/>
      <c r="LJ96" s="81"/>
      <c r="LK96" s="81"/>
      <c r="LL96" s="81"/>
      <c r="LM96" s="81"/>
      <c r="LN96" s="81"/>
      <c r="LO96" s="81"/>
      <c r="LP96" s="81"/>
      <c r="LQ96" s="81"/>
      <c r="LR96" s="81"/>
      <c r="LS96" s="81"/>
      <c r="LT96" s="81"/>
      <c r="LU96" s="81"/>
      <c r="LV96" s="81"/>
      <c r="LW96" s="81"/>
      <c r="LX96" s="81"/>
      <c r="LY96" s="81"/>
      <c r="LZ96" s="81"/>
      <c r="MA96" s="81"/>
      <c r="MB96" s="81"/>
      <c r="MC96" s="81"/>
      <c r="MD96" s="81"/>
      <c r="ME96" s="81"/>
      <c r="MF96" s="81"/>
      <c r="MG96" s="81"/>
      <c r="MH96" s="81"/>
      <c r="MI96" s="81"/>
      <c r="MJ96" s="81"/>
      <c r="MK96" s="81"/>
      <c r="ML96" s="81"/>
      <c r="MM96" s="81"/>
      <c r="MN96" s="81"/>
      <c r="MO96" s="81"/>
      <c r="MP96" s="81"/>
      <c r="MQ96" s="81"/>
      <c r="MR96" s="81"/>
      <c r="MS96" s="81"/>
      <c r="MT96" s="81"/>
      <c r="MU96" s="81"/>
      <c r="MV96" s="81"/>
      <c r="MW96" s="81"/>
      <c r="MX96" s="81"/>
      <c r="MY96" s="81"/>
      <c r="MZ96" s="81"/>
      <c r="NA96" s="81"/>
      <c r="NB96" s="81"/>
      <c r="NC96" s="81"/>
      <c r="ND96" s="81"/>
      <c r="NE96" s="81"/>
      <c r="NF96" s="81"/>
      <c r="NG96" s="81"/>
      <c r="NH96" s="81"/>
      <c r="NI96" s="81"/>
      <c r="NJ96" s="81"/>
      <c r="NK96" s="81"/>
      <c r="NL96" s="81"/>
      <c r="NM96" s="81"/>
      <c r="NN96" s="81"/>
      <c r="NO96" s="81"/>
      <c r="NP96" s="81"/>
      <c r="NQ96" s="81"/>
      <c r="NR96" s="81"/>
      <c r="NS96" s="81"/>
      <c r="NT96" s="81"/>
      <c r="NU96" s="81"/>
      <c r="NV96" s="81"/>
      <c r="NW96" s="81"/>
      <c r="NX96" s="81"/>
      <c r="NY96" s="81"/>
      <c r="NZ96" s="81"/>
      <c r="OA96" s="81"/>
      <c r="OB96" s="81"/>
      <c r="OC96" s="81"/>
      <c r="OD96" s="81"/>
      <c r="OE96" s="81"/>
      <c r="OF96" s="81"/>
      <c r="OG96" s="81"/>
      <c r="OH96" s="81"/>
      <c r="OI96" s="81"/>
      <c r="OJ96" s="81"/>
      <c r="OK96" s="81"/>
      <c r="OL96" s="81"/>
      <c r="OM96" s="81"/>
      <c r="ON96" s="81"/>
      <c r="OO96" s="81"/>
      <c r="OP96" s="81"/>
      <c r="OQ96" s="81"/>
      <c r="OR96" s="81"/>
      <c r="OS96" s="81"/>
      <c r="OT96" s="81"/>
      <c r="OU96" s="81"/>
      <c r="OV96" s="81"/>
      <c r="OW96" s="81"/>
      <c r="OX96" s="81"/>
      <c r="OY96" s="81"/>
      <c r="OZ96" s="81"/>
      <c r="PA96" s="81"/>
      <c r="PB96" s="81"/>
      <c r="PC96" s="81"/>
      <c r="PD96" s="81"/>
      <c r="PE96" s="81"/>
      <c r="PF96" s="81"/>
      <c r="PG96" s="81"/>
      <c r="PH96" s="81"/>
      <c r="PI96" s="81"/>
      <c r="PJ96" s="81"/>
      <c r="PK96" s="81"/>
      <c r="PL96" s="81"/>
      <c r="PM96" s="81"/>
      <c r="PN96" s="81"/>
      <c r="PO96" s="81"/>
      <c r="PP96" s="81"/>
      <c r="PQ96" s="81"/>
      <c r="PR96" s="81"/>
      <c r="PS96" s="81"/>
      <c r="PT96" s="81"/>
      <c r="PU96" s="81"/>
      <c r="PV96" s="81"/>
      <c r="PW96" s="81"/>
      <c r="PX96" s="81"/>
      <c r="PY96" s="81"/>
      <c r="PZ96" s="81"/>
      <c r="QA96" s="81"/>
      <c r="QB96" s="81"/>
      <c r="QC96" s="81"/>
      <c r="QD96" s="81"/>
      <c r="QE96" s="81"/>
      <c r="QF96" s="81"/>
      <c r="QG96" s="81"/>
      <c r="QH96" s="81"/>
      <c r="QI96" s="81"/>
      <c r="QJ96" s="81"/>
      <c r="QK96" s="81"/>
      <c r="QL96" s="81"/>
      <c r="QM96" s="81"/>
      <c r="QN96" s="81"/>
      <c r="QO96" s="81"/>
      <c r="QP96" s="81"/>
      <c r="QQ96" s="81"/>
      <c r="QR96" s="81"/>
      <c r="QS96" s="81"/>
      <c r="QT96" s="81"/>
      <c r="QU96" s="81"/>
      <c r="QV96" s="81"/>
      <c r="QW96" s="81"/>
      <c r="QX96" s="81"/>
      <c r="QY96" s="81"/>
      <c r="QZ96" s="81"/>
      <c r="RA96" s="81"/>
      <c r="RB96" s="81"/>
      <c r="RC96" s="81"/>
      <c r="RD96" s="81"/>
      <c r="RE96" s="81"/>
      <c r="RF96" s="81"/>
      <c r="RG96" s="81"/>
      <c r="RH96" s="81"/>
      <c r="RI96" s="81"/>
      <c r="RJ96" s="81"/>
      <c r="RK96" s="81"/>
      <c r="RL96" s="81"/>
      <c r="RM96" s="81"/>
      <c r="RN96" s="81"/>
      <c r="RO96" s="81"/>
      <c r="RP96" s="81"/>
      <c r="RQ96" s="81"/>
      <c r="RR96" s="81"/>
      <c r="RS96" s="81"/>
      <c r="RT96" s="81"/>
      <c r="RU96" s="81"/>
      <c r="RV96" s="81"/>
      <c r="RW96" s="81"/>
      <c r="RX96" s="81"/>
      <c r="RY96" s="81"/>
      <c r="RZ96" s="81"/>
      <c r="SA96" s="81"/>
      <c r="SB96" s="81"/>
      <c r="SC96" s="81"/>
      <c r="SD96" s="81"/>
      <c r="SE96" s="81"/>
      <c r="SF96" s="81"/>
      <c r="SG96" s="81"/>
      <c r="SH96" s="81"/>
      <c r="SI96" s="81"/>
      <c r="SJ96" s="81"/>
      <c r="SK96" s="81"/>
      <c r="SL96" s="81"/>
      <c r="SM96" s="81"/>
      <c r="SN96" s="81"/>
      <c r="SO96" s="81"/>
      <c r="SP96" s="81"/>
      <c r="SQ96" s="81"/>
      <c r="SR96" s="81"/>
      <c r="SS96" s="81"/>
      <c r="ST96" s="81"/>
      <c r="SU96" s="81"/>
      <c r="SV96" s="81"/>
      <c r="SW96" s="81"/>
      <c r="SX96" s="81"/>
      <c r="SY96" s="81"/>
      <c r="SZ96" s="81"/>
      <c r="TA96" s="81"/>
      <c r="TB96" s="81"/>
      <c r="TC96" s="81"/>
      <c r="TD96" s="81"/>
      <c r="TE96" s="81"/>
      <c r="TF96" s="81"/>
      <c r="TG96" s="81"/>
      <c r="TH96" s="81"/>
      <c r="TI96" s="81"/>
      <c r="TJ96" s="81"/>
      <c r="TK96" s="81"/>
      <c r="TL96" s="81"/>
      <c r="TM96" s="81"/>
      <c r="TN96" s="81"/>
      <c r="TO96" s="81"/>
      <c r="TP96" s="81"/>
      <c r="TQ96" s="81"/>
      <c r="TR96" s="81"/>
      <c r="TS96" s="81"/>
      <c r="TT96" s="81"/>
      <c r="TU96" s="81"/>
      <c r="TV96" s="81"/>
      <c r="TW96" s="81"/>
      <c r="TX96" s="81"/>
      <c r="TY96" s="81"/>
      <c r="TZ96" s="81"/>
      <c r="UA96" s="81"/>
      <c r="UB96" s="81"/>
      <c r="UC96" s="81"/>
      <c r="UD96" s="81"/>
      <c r="UE96" s="81"/>
      <c r="UF96" s="81"/>
      <c r="UG96" s="81"/>
      <c r="UH96" s="81"/>
      <c r="UI96" s="81"/>
      <c r="UJ96" s="81"/>
      <c r="UK96" s="81"/>
      <c r="UL96" s="81"/>
      <c r="UM96" s="81"/>
      <c r="UN96" s="81"/>
      <c r="UO96" s="81"/>
      <c r="UP96" s="81"/>
      <c r="UQ96" s="81"/>
      <c r="UR96" s="81"/>
      <c r="US96" s="81"/>
      <c r="UT96" s="81"/>
      <c r="UU96" s="81"/>
      <c r="UV96" s="81"/>
      <c r="UW96" s="81"/>
      <c r="UX96" s="81"/>
      <c r="UY96" s="81"/>
      <c r="UZ96" s="81"/>
      <c r="VA96" s="81"/>
      <c r="VB96" s="81"/>
      <c r="VC96" s="81"/>
      <c r="VD96" s="81"/>
      <c r="VE96" s="81"/>
      <c r="VF96" s="81"/>
      <c r="VG96" s="81"/>
      <c r="VH96" s="81"/>
      <c r="VI96" s="81"/>
      <c r="VJ96" s="81"/>
      <c r="VK96" s="81"/>
      <c r="VL96" s="81"/>
      <c r="VM96" s="81"/>
      <c r="VN96" s="81"/>
      <c r="VO96" s="81"/>
      <c r="VP96" s="81"/>
      <c r="VQ96" s="81"/>
      <c r="VR96" s="81"/>
      <c r="VS96" s="81"/>
      <c r="VT96" s="81"/>
      <c r="VU96" s="81"/>
      <c r="VV96" s="81"/>
      <c r="VW96" s="81"/>
      <c r="VX96" s="81"/>
      <c r="VY96" s="81"/>
      <c r="VZ96" s="81"/>
      <c r="WA96" s="81"/>
      <c r="WB96" s="81"/>
      <c r="WC96" s="81"/>
      <c r="WD96" s="81"/>
      <c r="WE96" s="81"/>
      <c r="WF96" s="81"/>
      <c r="WG96" s="81"/>
      <c r="WH96" s="81"/>
      <c r="WI96" s="81"/>
      <c r="WJ96" s="81"/>
      <c r="WK96" s="81"/>
      <c r="WL96" s="81"/>
      <c r="WM96" s="81"/>
      <c r="WN96" s="81"/>
      <c r="WO96" s="81"/>
      <c r="WP96" s="81"/>
      <c r="WQ96" s="81"/>
      <c r="WR96" s="81"/>
      <c r="WS96" s="81"/>
      <c r="WT96" s="81"/>
      <c r="WU96" s="81"/>
      <c r="WV96" s="81"/>
      <c r="WW96" s="81"/>
      <c r="WX96" s="81"/>
      <c r="WY96" s="81"/>
      <c r="WZ96" s="81"/>
      <c r="XA96" s="81"/>
      <c r="XB96" s="81"/>
      <c r="XC96" s="81"/>
      <c r="XD96" s="81"/>
      <c r="XE96" s="81"/>
      <c r="XF96" s="81"/>
      <c r="XG96" s="81"/>
      <c r="XH96" s="81"/>
      <c r="XI96" s="81"/>
      <c r="XJ96" s="81"/>
      <c r="XK96" s="81"/>
      <c r="XL96" s="81"/>
      <c r="XM96" s="81"/>
      <c r="XN96" s="81"/>
      <c r="XO96" s="81"/>
      <c r="XP96" s="81"/>
      <c r="XQ96" s="81"/>
      <c r="XR96" s="81"/>
      <c r="XS96" s="81"/>
      <c r="XT96" s="81"/>
      <c r="XU96" s="81"/>
      <c r="XV96" s="81"/>
      <c r="XW96" s="81"/>
      <c r="XX96" s="81"/>
      <c r="XY96" s="81"/>
      <c r="XZ96" s="81"/>
      <c r="YA96" s="81"/>
      <c r="YB96" s="81"/>
      <c r="YC96" s="81"/>
      <c r="YD96" s="81"/>
      <c r="YE96" s="81"/>
      <c r="YF96" s="81"/>
      <c r="YG96" s="81"/>
      <c r="YH96" s="81"/>
      <c r="YI96" s="81"/>
      <c r="YJ96" s="81"/>
      <c r="YK96" s="81"/>
      <c r="YL96" s="81"/>
      <c r="YM96" s="81"/>
      <c r="YN96" s="81"/>
      <c r="YO96" s="81"/>
      <c r="YP96" s="81"/>
      <c r="YQ96" s="81"/>
      <c r="YR96" s="81"/>
      <c r="YS96" s="81"/>
      <c r="YT96" s="81"/>
      <c r="YU96" s="81"/>
      <c r="YV96" s="81"/>
      <c r="YW96" s="81"/>
      <c r="YX96" s="81"/>
      <c r="YY96" s="81"/>
      <c r="YZ96" s="81"/>
      <c r="ZA96" s="81"/>
      <c r="ZB96" s="81"/>
      <c r="ZC96" s="81"/>
      <c r="ZD96" s="81"/>
      <c r="ZE96" s="81"/>
      <c r="ZF96" s="81"/>
      <c r="ZG96" s="81"/>
      <c r="ZH96" s="81"/>
      <c r="ZI96" s="81"/>
      <c r="ZJ96" s="81"/>
      <c r="ZK96" s="81"/>
      <c r="ZL96" s="81"/>
      <c r="ZM96" s="81"/>
      <c r="ZN96" s="81"/>
      <c r="ZO96" s="81"/>
      <c r="ZP96" s="81"/>
      <c r="ZQ96" s="81"/>
      <c r="ZR96" s="81"/>
      <c r="ZS96" s="81"/>
      <c r="ZT96" s="81"/>
      <c r="ZU96" s="81"/>
      <c r="ZV96" s="81"/>
      <c r="ZW96" s="81"/>
      <c r="ZX96" s="81"/>
      <c r="ZY96" s="81"/>
      <c r="ZZ96" s="81"/>
      <c r="AAA96" s="81"/>
      <c r="AAB96" s="81"/>
      <c r="AAC96" s="81"/>
      <c r="AAD96" s="81"/>
      <c r="AAE96" s="81"/>
      <c r="AAF96" s="81"/>
      <c r="AAG96" s="81"/>
      <c r="AAH96" s="81"/>
      <c r="AAI96" s="81"/>
      <c r="AAJ96" s="81"/>
      <c r="AAK96" s="81"/>
      <c r="AAL96" s="81"/>
      <c r="AAM96" s="81"/>
      <c r="AAN96" s="81"/>
      <c r="AAO96" s="81"/>
      <c r="AAP96" s="81"/>
      <c r="AAQ96" s="81"/>
      <c r="AAR96" s="81"/>
      <c r="AAS96" s="81"/>
      <c r="AAT96" s="81"/>
      <c r="AAU96" s="81"/>
      <c r="AAV96" s="81"/>
      <c r="AAW96" s="81"/>
      <c r="AAX96" s="81"/>
      <c r="AAY96" s="81"/>
      <c r="AAZ96" s="81"/>
      <c r="ABA96" s="81"/>
      <c r="ABB96" s="81"/>
      <c r="ABC96" s="81"/>
      <c r="ABD96" s="81"/>
      <c r="ABE96" s="81"/>
      <c r="ABF96" s="81"/>
      <c r="ABG96" s="81"/>
      <c r="ABH96" s="81"/>
      <c r="ABI96" s="81"/>
      <c r="ABJ96" s="81"/>
      <c r="ABK96" s="81"/>
      <c r="ABL96" s="81"/>
      <c r="ABM96" s="81"/>
      <c r="ABN96" s="81"/>
      <c r="ABO96" s="81"/>
      <c r="ABP96" s="81"/>
      <c r="ABQ96" s="81"/>
      <c r="ABR96" s="81"/>
      <c r="ABS96" s="81"/>
      <c r="ABT96" s="81"/>
      <c r="ABU96" s="81"/>
      <c r="ABV96" s="81"/>
      <c r="ABW96" s="81"/>
      <c r="ABX96" s="81"/>
      <c r="ABY96" s="81"/>
      <c r="ABZ96" s="81"/>
      <c r="ACA96" s="81"/>
      <c r="ACB96" s="81"/>
      <c r="ACC96" s="81"/>
      <c r="ACD96" s="81"/>
      <c r="ACE96" s="81"/>
      <c r="ACF96" s="81"/>
      <c r="ACG96" s="81"/>
      <c r="ACH96" s="81"/>
      <c r="ACI96" s="81"/>
      <c r="ACJ96" s="81"/>
      <c r="ACK96" s="81"/>
      <c r="ACL96" s="81"/>
      <c r="ACM96" s="81"/>
      <c r="ACN96" s="81"/>
      <c r="ACO96" s="81"/>
      <c r="ACP96" s="81"/>
      <c r="ACQ96" s="81"/>
      <c r="ACR96" s="81"/>
      <c r="ACS96" s="81"/>
      <c r="ACT96" s="81"/>
      <c r="ACU96" s="81"/>
      <c r="ACV96" s="81"/>
      <c r="ACW96" s="81"/>
      <c r="ACX96" s="81"/>
      <c r="ACY96" s="81"/>
      <c r="ACZ96" s="81"/>
      <c r="ADA96" s="81"/>
      <c r="ADB96" s="81"/>
      <c r="ADC96" s="81"/>
      <c r="ADD96" s="81"/>
      <c r="ADE96" s="81"/>
      <c r="ADF96" s="81"/>
      <c r="ADG96" s="81"/>
      <c r="ADH96" s="81"/>
      <c r="ADI96" s="81"/>
      <c r="ADJ96" s="81"/>
      <c r="ADK96" s="81"/>
      <c r="ADL96" s="81"/>
      <c r="ADM96" s="81"/>
      <c r="ADN96" s="81"/>
      <c r="ADO96" s="81"/>
      <c r="ADP96" s="81"/>
      <c r="ADQ96" s="81"/>
      <c r="ADR96" s="81"/>
      <c r="ADS96" s="81"/>
      <c r="ADT96" s="81"/>
      <c r="ADU96" s="81"/>
      <c r="ADV96" s="81"/>
      <c r="ADW96" s="81"/>
      <c r="ADX96" s="81"/>
      <c r="ADY96" s="81"/>
      <c r="ADZ96" s="81"/>
      <c r="AEA96" s="81"/>
      <c r="AEB96" s="81"/>
      <c r="AEC96" s="81"/>
      <c r="AED96" s="81"/>
      <c r="AEE96" s="81"/>
      <c r="AEF96" s="81"/>
      <c r="AEG96" s="81"/>
      <c r="AEH96" s="81"/>
      <c r="AEI96" s="81"/>
      <c r="AEJ96" s="81"/>
      <c r="AEK96" s="81"/>
      <c r="AEL96" s="81"/>
      <c r="AEM96" s="81"/>
      <c r="AEN96" s="81"/>
      <c r="AEO96" s="81"/>
      <c r="AEP96" s="81"/>
      <c r="AEQ96" s="81"/>
      <c r="AER96" s="81"/>
      <c r="AES96" s="81"/>
      <c r="AET96" s="81"/>
      <c r="AEU96" s="81"/>
      <c r="AEV96" s="81"/>
      <c r="AEW96" s="81"/>
      <c r="AEX96" s="81"/>
      <c r="AEY96" s="81"/>
      <c r="AEZ96" s="81"/>
      <c r="AFA96" s="81"/>
      <c r="AFB96" s="81"/>
      <c r="AFC96" s="81"/>
      <c r="AFD96" s="81"/>
      <c r="AFE96" s="81"/>
      <c r="AFF96" s="81"/>
      <c r="AFG96" s="81"/>
      <c r="AFH96" s="81"/>
      <c r="AFI96" s="81"/>
      <c r="AFJ96" s="81"/>
      <c r="AFK96" s="81"/>
      <c r="AFL96" s="81"/>
      <c r="AFM96" s="81"/>
      <c r="AFN96" s="81"/>
      <c r="AFO96" s="81"/>
      <c r="AFP96" s="81"/>
      <c r="AFQ96" s="81"/>
      <c r="AFR96" s="81"/>
      <c r="AFS96" s="81"/>
      <c r="AFT96" s="81"/>
      <c r="AFU96" s="81"/>
      <c r="AFV96" s="81"/>
      <c r="AFW96" s="81"/>
      <c r="AFX96" s="81"/>
      <c r="AFY96" s="81"/>
      <c r="AFZ96" s="81"/>
      <c r="AGA96" s="81"/>
      <c r="AGB96" s="81"/>
      <c r="AGC96" s="81"/>
      <c r="AGD96" s="81"/>
      <c r="AGE96" s="81"/>
      <c r="AGF96" s="81"/>
      <c r="AGG96" s="81"/>
      <c r="AGH96" s="81"/>
      <c r="AGI96" s="81"/>
      <c r="AGJ96" s="81"/>
      <c r="AGK96" s="81"/>
      <c r="AGL96" s="81"/>
      <c r="AGM96" s="81"/>
      <c r="AGN96" s="81"/>
      <c r="AGO96" s="81"/>
      <c r="AGP96" s="81"/>
      <c r="AGQ96" s="81"/>
      <c r="AGR96" s="81"/>
      <c r="AGS96" s="81"/>
      <c r="AGT96" s="81"/>
      <c r="AGU96" s="81"/>
      <c r="AGV96" s="81"/>
      <c r="AGW96" s="81"/>
      <c r="AGX96" s="81"/>
      <c r="AGY96" s="81"/>
      <c r="AGZ96" s="81"/>
      <c r="AHA96" s="81"/>
      <c r="AHB96" s="81"/>
      <c r="AHC96" s="81"/>
      <c r="AHD96" s="81"/>
      <c r="AHE96" s="81"/>
      <c r="AHF96" s="81"/>
      <c r="AHG96" s="81"/>
      <c r="AHH96" s="81"/>
      <c r="AHI96" s="81"/>
      <c r="AHJ96" s="81"/>
      <c r="AHK96" s="81"/>
      <c r="AHL96" s="81"/>
      <c r="AHM96" s="81"/>
      <c r="AHN96" s="81"/>
      <c r="AHO96" s="81"/>
      <c r="AHP96" s="81"/>
      <c r="AHQ96" s="81"/>
      <c r="AHR96" s="81"/>
      <c r="AHS96" s="81"/>
      <c r="AHT96" s="81"/>
      <c r="AHU96" s="81"/>
      <c r="AHV96" s="81"/>
      <c r="AHW96" s="81"/>
      <c r="AHX96" s="81"/>
      <c r="AHY96" s="81"/>
      <c r="AHZ96" s="81"/>
      <c r="AIA96" s="81"/>
      <c r="AIB96" s="81"/>
      <c r="AIC96" s="81"/>
      <c r="AID96" s="81"/>
      <c r="AIE96" s="81"/>
      <c r="AIF96" s="81"/>
      <c r="AIG96" s="81"/>
      <c r="AIH96" s="81"/>
      <c r="AII96" s="81"/>
      <c r="AIJ96" s="81"/>
      <c r="AIK96" s="81"/>
      <c r="AIL96" s="81"/>
      <c r="AIM96" s="81"/>
      <c r="AIN96" s="81"/>
      <c r="AIO96" s="81"/>
      <c r="AIP96" s="81"/>
      <c r="AIQ96" s="81"/>
      <c r="AIR96" s="81"/>
      <c r="AIS96" s="81"/>
      <c r="AIT96" s="81"/>
      <c r="AIU96" s="81"/>
      <c r="AIV96" s="81"/>
      <c r="AIW96" s="81"/>
      <c r="AIX96" s="81"/>
      <c r="AIY96" s="81"/>
      <c r="AIZ96" s="81"/>
      <c r="AJA96" s="81"/>
      <c r="AJB96" s="81"/>
      <c r="AJC96" s="81"/>
      <c r="AJD96" s="81"/>
      <c r="AJE96" s="81"/>
      <c r="AJF96" s="81"/>
      <c r="AJG96" s="81"/>
      <c r="AJH96" s="81"/>
      <c r="AJI96" s="81"/>
      <c r="AJJ96" s="81"/>
      <c r="AJK96" s="81"/>
      <c r="AJL96" s="81"/>
      <c r="AJM96" s="81"/>
      <c r="AJN96" s="81"/>
      <c r="AJO96" s="81"/>
      <c r="AJP96" s="81"/>
      <c r="AJQ96" s="81"/>
      <c r="AJR96" s="81"/>
      <c r="AJS96" s="81"/>
      <c r="AJT96" s="81"/>
      <c r="AJU96" s="81"/>
      <c r="AJV96" s="81"/>
      <c r="AJW96" s="81"/>
      <c r="AJX96" s="81"/>
      <c r="AJY96" s="81"/>
      <c r="AJZ96" s="81"/>
      <c r="AKA96" s="81"/>
      <c r="AKB96" s="81"/>
      <c r="AKC96" s="81"/>
      <c r="AKD96" s="81"/>
      <c r="AKE96" s="81"/>
      <c r="AKF96" s="81"/>
      <c r="AKG96" s="81"/>
      <c r="AKH96" s="81"/>
      <c r="AKI96" s="81"/>
      <c r="AKJ96" s="81"/>
      <c r="AKK96" s="81"/>
      <c r="AKL96" s="81"/>
      <c r="AKM96" s="81"/>
      <c r="AKN96" s="81"/>
      <c r="AKO96" s="81"/>
      <c r="AKP96" s="81"/>
      <c r="AKQ96" s="81"/>
      <c r="AKR96" s="81"/>
      <c r="AKS96" s="81"/>
      <c r="AKT96" s="81"/>
      <c r="AKU96" s="81"/>
      <c r="AKV96" s="81"/>
      <c r="AKW96" s="81"/>
      <c r="AKX96" s="81"/>
      <c r="AKY96" s="81"/>
      <c r="AKZ96" s="81"/>
      <c r="ALA96" s="81"/>
      <c r="ALB96" s="81"/>
      <c r="ALC96" s="81"/>
      <c r="ALD96" s="81"/>
      <c r="ALE96" s="81"/>
      <c r="ALF96" s="81"/>
      <c r="ALG96" s="81"/>
      <c r="ALH96" s="81"/>
      <c r="ALI96" s="81"/>
      <c r="ALJ96" s="81"/>
      <c r="ALK96" s="81"/>
      <c r="ALL96" s="81"/>
      <c r="ALM96" s="81"/>
      <c r="ALN96" s="81"/>
      <c r="ALO96" s="81"/>
      <c r="ALP96" s="81"/>
      <c r="ALQ96" s="81"/>
      <c r="ALR96" s="81"/>
      <c r="ALS96" s="81"/>
      <c r="ALT96" s="81"/>
      <c r="ALU96" s="81"/>
      <c r="ALV96" s="81"/>
      <c r="ALW96" s="81"/>
      <c r="ALX96" s="81"/>
      <c r="ALY96" s="81"/>
      <c r="ALZ96" s="81"/>
      <c r="AMA96" s="81"/>
      <c r="AMB96" s="81"/>
      <c r="AMC96" s="81"/>
      <c r="AMD96" s="81"/>
      <c r="AME96" s="81"/>
      <c r="AMF96" s="81"/>
      <c r="AMG96" s="81"/>
      <c r="AMH96" s="81"/>
      <c r="AMI96" s="81"/>
      <c r="AMJ96" s="81"/>
      <c r="AMK96" s="81"/>
      <c r="AML96" s="81"/>
      <c r="AMM96" s="81"/>
      <c r="AMN96" s="81"/>
      <c r="AMO96" s="81"/>
      <c r="AMP96" s="81"/>
      <c r="AMQ96" s="81"/>
      <c r="AMR96" s="81"/>
      <c r="AMS96" s="81"/>
      <c r="AMT96" s="81"/>
      <c r="AMU96" s="81"/>
      <c r="AMV96" s="81"/>
      <c r="AMW96" s="81"/>
      <c r="AMX96" s="81"/>
      <c r="AMY96" s="81"/>
      <c r="AMZ96" s="81"/>
      <c r="ANA96" s="81"/>
      <c r="ANB96" s="81"/>
      <c r="ANC96" s="81"/>
      <c r="AND96" s="81"/>
      <c r="ANE96" s="81"/>
      <c r="ANF96" s="81"/>
      <c r="ANG96" s="81"/>
      <c r="ANH96" s="81"/>
      <c r="ANI96" s="81"/>
      <c r="ANJ96" s="81"/>
      <c r="ANK96" s="81"/>
      <c r="ANL96" s="81"/>
      <c r="ANM96" s="81"/>
      <c r="ANN96" s="81"/>
      <c r="ANO96" s="81"/>
      <c r="ANP96" s="81"/>
      <c r="ANQ96" s="81"/>
      <c r="ANR96" s="81"/>
      <c r="ANS96" s="81"/>
      <c r="ANT96" s="81"/>
      <c r="ANU96" s="81"/>
      <c r="ANV96" s="81"/>
      <c r="ANW96" s="81"/>
      <c r="ANX96" s="81"/>
      <c r="ANY96" s="81"/>
      <c r="ANZ96" s="81"/>
      <c r="AOA96" s="81"/>
      <c r="AOB96" s="81"/>
      <c r="AOC96" s="81"/>
      <c r="AOD96" s="81"/>
      <c r="AOE96" s="81"/>
      <c r="AOF96" s="81"/>
      <c r="AOG96" s="81"/>
      <c r="AOH96" s="81"/>
      <c r="AOI96" s="81"/>
      <c r="AOJ96" s="81"/>
      <c r="AOK96" s="81"/>
      <c r="AOL96" s="81"/>
      <c r="AOM96" s="81"/>
      <c r="AON96" s="81"/>
      <c r="AOO96" s="81"/>
      <c r="AOP96" s="81"/>
      <c r="AOQ96" s="81"/>
      <c r="AOR96" s="81"/>
      <c r="AOS96" s="81"/>
      <c r="AOT96" s="81"/>
      <c r="AOU96" s="81"/>
      <c r="AOV96" s="81"/>
      <c r="AOW96" s="81"/>
      <c r="AOX96" s="81"/>
      <c r="AOY96" s="81"/>
      <c r="AOZ96" s="81"/>
      <c r="APA96" s="81"/>
      <c r="APB96" s="81"/>
      <c r="APC96" s="81"/>
      <c r="APD96" s="81"/>
      <c r="APE96" s="81"/>
      <c r="APF96" s="81"/>
      <c r="APG96" s="81"/>
      <c r="APH96" s="81"/>
      <c r="API96" s="81"/>
      <c r="APJ96" s="81"/>
      <c r="APK96" s="81"/>
      <c r="APL96" s="81"/>
      <c r="APM96" s="81"/>
      <c r="APN96" s="81"/>
      <c r="APO96" s="81"/>
      <c r="APP96" s="81"/>
      <c r="APQ96" s="81"/>
      <c r="APR96" s="81"/>
      <c r="APS96" s="81"/>
      <c r="APT96" s="81"/>
      <c r="APU96" s="81"/>
      <c r="APV96" s="81"/>
      <c r="APW96" s="81"/>
      <c r="APX96" s="81"/>
      <c r="APY96" s="81"/>
      <c r="APZ96" s="81"/>
      <c r="AQA96" s="81"/>
      <c r="AQB96" s="81"/>
      <c r="AQC96" s="81"/>
      <c r="AQD96" s="81"/>
      <c r="AQE96" s="81"/>
      <c r="AQF96" s="81"/>
      <c r="AQG96" s="81"/>
      <c r="AQH96" s="81"/>
      <c r="AQI96" s="81"/>
      <c r="AQJ96" s="81"/>
      <c r="AQK96" s="81"/>
      <c r="AQL96" s="81"/>
      <c r="AQM96" s="81"/>
      <c r="AQN96" s="81"/>
      <c r="AQO96" s="81"/>
      <c r="AQP96" s="81"/>
      <c r="AQQ96" s="81"/>
      <c r="AQR96" s="81"/>
      <c r="AQS96" s="81"/>
      <c r="AQT96" s="81"/>
      <c r="AQU96" s="81"/>
      <c r="AQV96" s="81"/>
      <c r="AQW96" s="81"/>
      <c r="AQX96" s="81"/>
      <c r="AQY96" s="81"/>
      <c r="AQZ96" s="81"/>
      <c r="ARA96" s="81"/>
      <c r="ARB96" s="81"/>
      <c r="ARC96" s="81"/>
      <c r="ARD96" s="81"/>
      <c r="ARE96" s="81"/>
      <c r="ARF96" s="81"/>
      <c r="ARG96" s="81"/>
      <c r="ARH96" s="81"/>
      <c r="ARI96" s="81"/>
      <c r="ARJ96" s="81"/>
      <c r="ARK96" s="81"/>
      <c r="ARL96" s="81"/>
      <c r="ARM96" s="81"/>
      <c r="ARN96" s="81"/>
      <c r="ARO96" s="81"/>
      <c r="ARP96" s="81"/>
      <c r="ARQ96" s="81"/>
      <c r="ARR96" s="81"/>
      <c r="ARS96" s="81"/>
      <c r="ART96" s="81"/>
      <c r="ARU96" s="81"/>
      <c r="ARV96" s="81"/>
      <c r="ARW96" s="81"/>
      <c r="ARX96" s="81"/>
      <c r="ARY96" s="81"/>
      <c r="ARZ96" s="81"/>
      <c r="ASA96" s="81"/>
      <c r="ASB96" s="81"/>
      <c r="ASC96" s="81"/>
      <c r="ASD96" s="81"/>
      <c r="ASE96" s="81"/>
      <c r="ASF96" s="81"/>
      <c r="ASG96" s="81"/>
      <c r="ASH96" s="81"/>
      <c r="ASI96" s="81"/>
      <c r="ASJ96" s="81"/>
      <c r="ASK96" s="81"/>
      <c r="ASL96" s="81"/>
      <c r="ASM96" s="81"/>
      <c r="ASN96" s="81"/>
      <c r="ASO96" s="81"/>
      <c r="ASP96" s="81"/>
      <c r="ASQ96" s="81"/>
      <c r="ASR96" s="81"/>
      <c r="ASS96" s="81"/>
      <c r="AST96" s="81"/>
      <c r="ASU96" s="81"/>
      <c r="ASV96" s="81"/>
      <c r="ASW96" s="81"/>
      <c r="ASX96" s="81"/>
      <c r="ASY96" s="81"/>
      <c r="ASZ96" s="81"/>
      <c r="ATA96" s="81"/>
      <c r="ATB96" s="81"/>
      <c r="ATC96" s="81"/>
      <c r="ATD96" s="81"/>
      <c r="ATE96" s="81"/>
      <c r="ATF96" s="81"/>
      <c r="ATG96" s="81"/>
      <c r="ATH96" s="81"/>
      <c r="ATI96" s="81"/>
      <c r="ATJ96" s="81"/>
      <c r="ATK96" s="81"/>
      <c r="ATL96" s="81"/>
      <c r="ATM96" s="81"/>
      <c r="ATN96" s="81"/>
      <c r="ATO96" s="81"/>
      <c r="ATP96" s="81"/>
      <c r="ATQ96" s="81"/>
      <c r="ATR96" s="81"/>
      <c r="ATS96" s="81"/>
      <c r="ATT96" s="81"/>
      <c r="ATU96" s="81"/>
      <c r="ATV96" s="81"/>
      <c r="ATW96" s="81"/>
      <c r="ATX96" s="81"/>
      <c r="ATY96" s="81"/>
      <c r="ATZ96" s="81"/>
      <c r="AUA96" s="81"/>
      <c r="AUB96" s="81"/>
      <c r="AUC96" s="81"/>
      <c r="AUD96" s="81"/>
      <c r="AUE96" s="81"/>
      <c r="AUF96" s="81"/>
      <c r="AUG96" s="81"/>
      <c r="AUH96" s="81"/>
      <c r="AUI96" s="81"/>
      <c r="AUJ96" s="81"/>
      <c r="AUK96" s="81"/>
      <c r="AUL96" s="81"/>
      <c r="AUM96" s="81"/>
      <c r="AUN96" s="81"/>
      <c r="AUO96" s="81"/>
      <c r="AUP96" s="81"/>
      <c r="AUQ96" s="81"/>
      <c r="AUR96" s="81"/>
      <c r="AUS96" s="81"/>
      <c r="AUT96" s="81"/>
      <c r="AUU96" s="81"/>
      <c r="AUV96" s="81"/>
      <c r="AUW96" s="81"/>
      <c r="AUX96" s="81"/>
      <c r="AUY96" s="81"/>
      <c r="AUZ96" s="81"/>
      <c r="AVA96" s="81"/>
      <c r="AVB96" s="81"/>
      <c r="AVC96" s="81"/>
      <c r="AVD96" s="81"/>
      <c r="AVE96" s="81"/>
      <c r="AVF96" s="81"/>
      <c r="AVG96" s="81"/>
      <c r="AVH96" s="81"/>
      <c r="AVI96" s="81"/>
      <c r="AVJ96" s="81"/>
      <c r="AVK96" s="81"/>
      <c r="AVL96" s="81"/>
      <c r="AVM96" s="81"/>
      <c r="AVN96" s="81"/>
      <c r="AVO96" s="81"/>
      <c r="AVP96" s="81"/>
      <c r="AVQ96" s="81"/>
      <c r="AVR96" s="81"/>
      <c r="AVS96" s="81"/>
      <c r="AVT96" s="81"/>
      <c r="AVU96" s="81"/>
      <c r="AVV96" s="81"/>
      <c r="AVW96" s="81"/>
      <c r="AVX96" s="81"/>
      <c r="AVY96" s="81"/>
      <c r="AVZ96" s="81"/>
      <c r="AWA96" s="81"/>
      <c r="AWB96" s="81"/>
      <c r="AWC96" s="81"/>
      <c r="AWD96" s="81"/>
      <c r="AWE96" s="81"/>
      <c r="AWF96" s="81"/>
      <c r="AWG96" s="81"/>
      <c r="AWH96" s="81"/>
      <c r="AWI96" s="81"/>
      <c r="AWJ96" s="81"/>
      <c r="AWK96" s="81"/>
      <c r="AWL96" s="81"/>
      <c r="AWM96" s="81"/>
      <c r="AWN96" s="81"/>
      <c r="AWO96" s="81"/>
      <c r="AWP96" s="81"/>
      <c r="AWQ96" s="81"/>
      <c r="AWR96" s="81"/>
      <c r="AWS96" s="81"/>
      <c r="AWT96" s="81"/>
      <c r="AWU96" s="81"/>
      <c r="AWV96" s="81"/>
      <c r="AWW96" s="81"/>
      <c r="AWX96" s="81"/>
      <c r="AWY96" s="81"/>
      <c r="AWZ96" s="81"/>
      <c r="AXA96" s="81"/>
      <c r="AXB96" s="81"/>
      <c r="AXC96" s="81"/>
      <c r="AXD96" s="81"/>
      <c r="AXE96" s="81"/>
      <c r="AXF96" s="81"/>
      <c r="AXG96" s="81"/>
      <c r="AXH96" s="81"/>
      <c r="AXI96" s="81"/>
      <c r="AXJ96" s="81"/>
      <c r="AXK96" s="81"/>
      <c r="AXL96" s="81"/>
      <c r="AXM96" s="81"/>
      <c r="AXN96" s="81"/>
      <c r="AXO96" s="81"/>
      <c r="AXP96" s="81"/>
      <c r="AXQ96" s="81"/>
      <c r="AXR96" s="81"/>
      <c r="AXS96" s="81"/>
      <c r="AXT96" s="81"/>
      <c r="AXU96" s="81"/>
      <c r="AXV96" s="81"/>
      <c r="AXW96" s="81"/>
      <c r="AXX96" s="81"/>
      <c r="AXY96" s="81"/>
      <c r="AXZ96" s="81"/>
      <c r="AYA96" s="81"/>
      <c r="AYB96" s="81"/>
      <c r="AYC96" s="81"/>
      <c r="AYD96" s="81"/>
      <c r="AYE96" s="81"/>
      <c r="AYF96" s="81"/>
      <c r="AYG96" s="81"/>
      <c r="AYH96" s="81"/>
      <c r="AYI96" s="81"/>
      <c r="AYJ96" s="81"/>
      <c r="AYK96" s="81"/>
      <c r="AYL96" s="81"/>
      <c r="AYM96" s="81"/>
      <c r="AYN96" s="81"/>
      <c r="AYO96" s="81"/>
      <c r="AYP96" s="81"/>
      <c r="AYQ96" s="81"/>
      <c r="AYR96" s="81"/>
      <c r="AYS96" s="81"/>
      <c r="AYT96" s="81"/>
      <c r="AYU96" s="81"/>
      <c r="AYV96" s="81"/>
      <c r="AYW96" s="81"/>
      <c r="AYX96" s="81"/>
      <c r="AYY96" s="81"/>
      <c r="AYZ96" s="81"/>
      <c r="AZA96" s="81"/>
      <c r="AZB96" s="81"/>
      <c r="AZC96" s="81"/>
      <c r="AZD96" s="81"/>
      <c r="AZE96" s="81"/>
      <c r="AZF96" s="81"/>
      <c r="AZG96" s="81"/>
      <c r="AZH96" s="81"/>
      <c r="AZI96" s="81"/>
      <c r="AZJ96" s="81"/>
      <c r="AZK96" s="81"/>
      <c r="AZL96" s="81"/>
      <c r="AZM96" s="81"/>
      <c r="AZN96" s="81"/>
      <c r="AZO96" s="81"/>
      <c r="AZP96" s="81"/>
      <c r="AZQ96" s="81"/>
      <c r="AZR96" s="81"/>
      <c r="AZS96" s="81"/>
      <c r="AZT96" s="81"/>
      <c r="AZU96" s="81"/>
      <c r="AZV96" s="81"/>
      <c r="AZW96" s="81"/>
      <c r="AZX96" s="81"/>
      <c r="AZY96" s="81"/>
      <c r="AZZ96" s="81"/>
      <c r="BAA96" s="81"/>
      <c r="BAB96" s="81"/>
      <c r="BAC96" s="81"/>
      <c r="BAD96" s="81"/>
      <c r="BAE96" s="81"/>
      <c r="BAF96" s="81"/>
      <c r="BAG96" s="81"/>
      <c r="BAH96" s="81"/>
      <c r="BAI96" s="81"/>
      <c r="BAJ96" s="81"/>
      <c r="BAK96" s="81"/>
      <c r="BAL96" s="81"/>
      <c r="BAM96" s="81"/>
      <c r="BAN96" s="81"/>
      <c r="BAO96" s="81"/>
      <c r="BAP96" s="81"/>
      <c r="BAQ96" s="81"/>
      <c r="BAR96" s="81"/>
      <c r="BAS96" s="81"/>
      <c r="BAT96" s="81"/>
      <c r="BAU96" s="81"/>
      <c r="BAV96" s="81"/>
      <c r="BAW96" s="81"/>
      <c r="BAX96" s="81"/>
      <c r="BAY96" s="81"/>
      <c r="BAZ96" s="81"/>
      <c r="BBA96" s="81"/>
      <c r="BBB96" s="81"/>
      <c r="BBC96" s="81"/>
      <c r="BBD96" s="81"/>
      <c r="BBE96" s="81"/>
      <c r="BBF96" s="81"/>
      <c r="BBG96" s="81"/>
      <c r="BBH96" s="81"/>
      <c r="BBI96" s="81"/>
      <c r="BBJ96" s="81"/>
      <c r="BBK96" s="81"/>
      <c r="BBL96" s="81"/>
      <c r="BBM96" s="81"/>
      <c r="BBN96" s="81"/>
      <c r="BBO96" s="81"/>
      <c r="BBP96" s="81"/>
      <c r="BBQ96" s="81"/>
      <c r="BBR96" s="81"/>
      <c r="BBS96" s="81"/>
      <c r="BBT96" s="81"/>
      <c r="BBU96" s="81"/>
      <c r="BBV96" s="81"/>
      <c r="BBW96" s="81"/>
      <c r="BBX96" s="81"/>
      <c r="BBY96" s="81"/>
      <c r="BBZ96" s="81"/>
      <c r="BCA96" s="81"/>
      <c r="BCB96" s="81"/>
      <c r="BCC96" s="81"/>
      <c r="BCD96" s="81"/>
      <c r="BCE96" s="81"/>
      <c r="BCF96" s="81"/>
      <c r="BCG96" s="81"/>
      <c r="BCH96" s="81"/>
      <c r="BCI96" s="81"/>
      <c r="BCJ96" s="81"/>
      <c r="BCK96" s="81"/>
      <c r="BCL96" s="81"/>
      <c r="BCM96" s="81"/>
      <c r="BCN96" s="81"/>
      <c r="BCO96" s="81"/>
      <c r="BCP96" s="81"/>
      <c r="BCQ96" s="81"/>
      <c r="BCR96" s="81"/>
      <c r="BCS96" s="81"/>
      <c r="BCT96" s="81"/>
      <c r="BCU96" s="81"/>
      <c r="BCV96" s="81"/>
      <c r="BCW96" s="81"/>
      <c r="BCX96" s="81"/>
      <c r="BCY96" s="81"/>
      <c r="BCZ96" s="81"/>
      <c r="BDA96" s="81"/>
      <c r="BDB96" s="81"/>
      <c r="BDC96" s="81"/>
      <c r="BDD96" s="81"/>
      <c r="BDE96" s="81"/>
      <c r="BDF96" s="81"/>
      <c r="BDG96" s="81"/>
      <c r="BDH96" s="81"/>
      <c r="BDI96" s="81"/>
      <c r="BDJ96" s="81"/>
      <c r="BDK96" s="81"/>
      <c r="BDL96" s="81"/>
      <c r="BDM96" s="81"/>
      <c r="BDN96" s="81"/>
      <c r="BDO96" s="81"/>
      <c r="BDP96" s="81"/>
      <c r="BDQ96" s="81"/>
      <c r="BDR96" s="81"/>
      <c r="BDS96" s="81"/>
      <c r="BDT96" s="81"/>
      <c r="BDU96" s="81"/>
      <c r="BDV96" s="81"/>
      <c r="BDW96" s="81"/>
      <c r="BDX96" s="81"/>
      <c r="BDY96" s="81"/>
      <c r="BDZ96" s="81"/>
      <c r="BEA96" s="81"/>
      <c r="BEB96" s="81"/>
      <c r="BEC96" s="81"/>
      <c r="BED96" s="81"/>
      <c r="BEE96" s="81"/>
      <c r="BEF96" s="81"/>
      <c r="BEG96" s="81"/>
      <c r="BEH96" s="81"/>
      <c r="BEI96" s="81"/>
      <c r="BEJ96" s="81"/>
      <c r="BEK96" s="81"/>
      <c r="BEL96" s="81"/>
      <c r="BEM96" s="81"/>
      <c r="BEN96" s="81"/>
      <c r="BEO96" s="81"/>
      <c r="BEP96" s="81"/>
      <c r="BEQ96" s="81"/>
      <c r="BER96" s="81"/>
      <c r="BES96" s="81"/>
      <c r="BET96" s="81"/>
      <c r="BEU96" s="81"/>
      <c r="BEV96" s="81"/>
      <c r="BEW96" s="81"/>
      <c r="BEX96" s="81"/>
      <c r="BEY96" s="81"/>
      <c r="BEZ96" s="81"/>
      <c r="BFA96" s="81"/>
      <c r="BFB96" s="81"/>
      <c r="BFC96" s="81"/>
      <c r="BFD96" s="81"/>
      <c r="BFE96" s="81"/>
      <c r="BFF96" s="81"/>
      <c r="BFG96" s="81"/>
      <c r="BFH96" s="81"/>
      <c r="BFI96" s="81"/>
      <c r="BFJ96" s="81"/>
      <c r="BFK96" s="81"/>
      <c r="BFL96" s="81"/>
      <c r="BFM96" s="81"/>
      <c r="BFN96" s="81"/>
      <c r="BFO96" s="81"/>
      <c r="BFP96" s="81"/>
      <c r="BFQ96" s="81"/>
      <c r="BFR96" s="81"/>
      <c r="BFS96" s="81"/>
      <c r="BFT96" s="81"/>
      <c r="BFU96" s="81"/>
      <c r="BFV96" s="81"/>
      <c r="BFW96" s="81"/>
      <c r="BFX96" s="81"/>
      <c r="BFY96" s="81"/>
      <c r="BFZ96" s="81"/>
      <c r="BGA96" s="81"/>
      <c r="BGB96" s="81"/>
      <c r="BGC96" s="81"/>
      <c r="BGD96" s="81"/>
      <c r="BGE96" s="81"/>
      <c r="BGF96" s="81"/>
      <c r="BGG96" s="81"/>
      <c r="BGH96" s="81"/>
      <c r="BGI96" s="81"/>
      <c r="BGJ96" s="81"/>
      <c r="BGK96" s="81"/>
      <c r="BGL96" s="81"/>
      <c r="BGM96" s="81"/>
      <c r="BGN96" s="81"/>
      <c r="BGO96" s="81"/>
      <c r="BGP96" s="81"/>
      <c r="BGQ96" s="81"/>
      <c r="BGR96" s="81"/>
      <c r="BGS96" s="81"/>
      <c r="BGT96" s="81"/>
      <c r="BGU96" s="81"/>
      <c r="BGV96" s="81"/>
      <c r="BGW96" s="81"/>
      <c r="BGX96" s="81"/>
      <c r="BGY96" s="81"/>
      <c r="BGZ96" s="81"/>
      <c r="BHA96" s="81"/>
      <c r="BHB96" s="81"/>
      <c r="BHC96" s="81"/>
      <c r="BHD96" s="81"/>
      <c r="BHE96" s="81"/>
      <c r="BHF96" s="81"/>
      <c r="BHG96" s="81"/>
      <c r="BHH96" s="81"/>
      <c r="BHI96" s="81"/>
      <c r="BHJ96" s="81"/>
      <c r="BHK96" s="81"/>
      <c r="BHL96" s="81"/>
      <c r="BHM96" s="81"/>
      <c r="BHN96" s="81"/>
      <c r="BHO96" s="81"/>
      <c r="BHP96" s="81"/>
      <c r="BHQ96" s="81"/>
      <c r="BHR96" s="81"/>
      <c r="BHS96" s="81"/>
      <c r="BHT96" s="81"/>
      <c r="BHU96" s="81"/>
      <c r="BHV96" s="81"/>
      <c r="BHW96" s="81"/>
      <c r="BHX96" s="81"/>
      <c r="BHY96" s="81"/>
      <c r="BHZ96" s="81"/>
      <c r="BIA96" s="81"/>
      <c r="BIB96" s="81"/>
      <c r="BIC96" s="81"/>
      <c r="BID96" s="81"/>
      <c r="BIE96" s="81"/>
      <c r="BIF96" s="81"/>
      <c r="BIG96" s="81"/>
      <c r="BIH96" s="81"/>
      <c r="BII96" s="81"/>
      <c r="BIJ96" s="81"/>
      <c r="BIK96" s="81"/>
      <c r="BIL96" s="81"/>
      <c r="BIM96" s="81"/>
      <c r="BIN96" s="81"/>
      <c r="BIO96" s="81"/>
      <c r="BIP96" s="81"/>
      <c r="BIQ96" s="81"/>
      <c r="BIR96" s="81"/>
      <c r="BIS96" s="81"/>
      <c r="BIT96" s="81"/>
      <c r="BIU96" s="81"/>
      <c r="BIV96" s="81"/>
      <c r="BIW96" s="81"/>
      <c r="BIX96" s="81"/>
      <c r="BIY96" s="81"/>
      <c r="BIZ96" s="81"/>
      <c r="BJA96" s="81"/>
      <c r="BJB96" s="81"/>
      <c r="BJC96" s="81"/>
      <c r="BJD96" s="81"/>
      <c r="BJE96" s="81"/>
      <c r="BJF96" s="81"/>
      <c r="BJG96" s="81"/>
      <c r="BJH96" s="81"/>
      <c r="BJI96" s="81"/>
      <c r="BJJ96" s="81"/>
      <c r="BJK96" s="81"/>
      <c r="BJL96" s="81"/>
      <c r="BJM96" s="81"/>
      <c r="BJN96" s="81"/>
      <c r="BJO96" s="81"/>
      <c r="BJP96" s="81"/>
      <c r="BJQ96" s="81"/>
      <c r="BJR96" s="81"/>
      <c r="BJS96" s="81"/>
      <c r="BJT96" s="81"/>
      <c r="BJU96" s="81"/>
      <c r="BJV96" s="81"/>
      <c r="BJW96" s="81"/>
      <c r="BJX96" s="81"/>
      <c r="BJY96" s="81"/>
      <c r="BJZ96" s="81"/>
      <c r="BKA96" s="81"/>
      <c r="BKB96" s="81"/>
      <c r="BKC96" s="81"/>
      <c r="BKD96" s="81"/>
      <c r="BKE96" s="81"/>
      <c r="BKF96" s="81"/>
      <c r="BKG96" s="81"/>
      <c r="BKH96" s="81"/>
      <c r="BKI96" s="81"/>
      <c r="BKJ96" s="81"/>
      <c r="BKK96" s="81"/>
      <c r="BKL96" s="81"/>
      <c r="BKM96" s="81"/>
      <c r="BKN96" s="81"/>
      <c r="BKO96" s="81"/>
      <c r="BKP96" s="81"/>
      <c r="BKQ96" s="81"/>
      <c r="BKR96" s="81"/>
      <c r="BKS96" s="81"/>
      <c r="BKT96" s="81"/>
      <c r="BKU96" s="81"/>
      <c r="BKV96" s="81"/>
      <c r="BKW96" s="81"/>
      <c r="BKX96" s="81"/>
      <c r="BKY96" s="81"/>
      <c r="BKZ96" s="81"/>
      <c r="BLA96" s="81"/>
      <c r="BLB96" s="81"/>
      <c r="BLC96" s="81"/>
      <c r="BLD96" s="81"/>
      <c r="BLE96" s="81"/>
      <c r="BLF96" s="81"/>
      <c r="BLG96" s="81"/>
      <c r="BLH96" s="81"/>
      <c r="BLI96" s="81"/>
      <c r="BLJ96" s="81"/>
      <c r="BLK96" s="81"/>
      <c r="BLL96" s="81"/>
      <c r="BLM96" s="81"/>
      <c r="BLN96" s="81"/>
      <c r="BLO96" s="81"/>
      <c r="BLP96" s="81"/>
      <c r="BLQ96" s="81"/>
      <c r="BLR96" s="81"/>
      <c r="BLS96" s="81"/>
      <c r="BLT96" s="81"/>
      <c r="BLU96" s="81"/>
      <c r="BLV96" s="81"/>
      <c r="BLW96" s="81"/>
      <c r="BLX96" s="81"/>
      <c r="BLY96" s="81"/>
      <c r="BLZ96" s="81"/>
      <c r="BMA96" s="81"/>
      <c r="BMB96" s="81"/>
      <c r="BMC96" s="81"/>
      <c r="BMD96" s="81"/>
      <c r="BME96" s="81"/>
      <c r="BMF96" s="81"/>
      <c r="BMG96" s="81"/>
      <c r="BMH96" s="81"/>
      <c r="BMI96" s="81"/>
      <c r="BMJ96" s="81"/>
      <c r="BMK96" s="81"/>
      <c r="BML96" s="81"/>
      <c r="BMM96" s="81"/>
      <c r="BMN96" s="81"/>
      <c r="BMO96" s="81"/>
      <c r="BMP96" s="81"/>
      <c r="BMQ96" s="81"/>
      <c r="BMR96" s="81"/>
      <c r="BMS96" s="81"/>
      <c r="BMT96" s="81"/>
      <c r="BMU96" s="81"/>
      <c r="BMV96" s="81"/>
      <c r="BMW96" s="81"/>
      <c r="BMX96" s="81"/>
      <c r="BMY96" s="81"/>
      <c r="BMZ96" s="81"/>
      <c r="BNA96" s="81"/>
      <c r="BNB96" s="81"/>
      <c r="BNC96" s="81"/>
      <c r="BND96" s="81"/>
      <c r="BNE96" s="81"/>
      <c r="BNF96" s="81"/>
      <c r="BNG96" s="81"/>
      <c r="BNH96" s="81"/>
      <c r="BNI96" s="81"/>
      <c r="BNJ96" s="81"/>
      <c r="BNK96" s="81"/>
      <c r="BNL96" s="81"/>
      <c r="BNM96" s="81"/>
      <c r="BNN96" s="81"/>
      <c r="BNO96" s="81"/>
      <c r="BNP96" s="81"/>
      <c r="BNQ96" s="81"/>
      <c r="BNR96" s="81"/>
      <c r="BNS96" s="81"/>
      <c r="BNT96" s="81"/>
      <c r="BNU96" s="81"/>
      <c r="BNV96" s="81"/>
      <c r="BNW96" s="81"/>
      <c r="BNX96" s="81"/>
      <c r="BNY96" s="81"/>
      <c r="BNZ96" s="81"/>
      <c r="BOA96" s="81"/>
      <c r="BOB96" s="81"/>
      <c r="BOC96" s="81"/>
      <c r="BOD96" s="81"/>
      <c r="BOE96" s="81"/>
      <c r="BOF96" s="81"/>
      <c r="BOG96" s="81"/>
      <c r="BOH96" s="81"/>
      <c r="BOI96" s="81"/>
      <c r="BOJ96" s="81"/>
      <c r="BOK96" s="81"/>
      <c r="BOL96" s="81"/>
      <c r="BOM96" s="81"/>
      <c r="BON96" s="81"/>
      <c r="BOO96" s="81"/>
      <c r="BOP96" s="81"/>
      <c r="BOQ96" s="81"/>
      <c r="BOR96" s="81"/>
      <c r="BOS96" s="81"/>
      <c r="BOT96" s="81"/>
      <c r="BOU96" s="81"/>
      <c r="BOV96" s="81"/>
      <c r="BOW96" s="81"/>
      <c r="BOX96" s="81"/>
      <c r="BOY96" s="81"/>
      <c r="BOZ96" s="81"/>
      <c r="BPA96" s="81"/>
      <c r="BPB96" s="81"/>
      <c r="BPC96" s="81"/>
      <c r="BPD96" s="81"/>
      <c r="BPE96" s="81"/>
      <c r="BPF96" s="81"/>
      <c r="BPG96" s="81"/>
      <c r="BPH96" s="81"/>
      <c r="BPI96" s="81"/>
      <c r="BPJ96" s="81"/>
      <c r="BPK96" s="81"/>
      <c r="BPL96" s="81"/>
      <c r="BPM96" s="81"/>
      <c r="BPN96" s="81"/>
      <c r="BPO96" s="81"/>
      <c r="BPP96" s="81"/>
      <c r="BPQ96" s="81"/>
      <c r="BPR96" s="81"/>
      <c r="BPS96" s="81"/>
      <c r="BPT96" s="81"/>
      <c r="BPU96" s="81"/>
      <c r="BPV96" s="81"/>
      <c r="BPW96" s="81"/>
      <c r="BPX96" s="81"/>
      <c r="BPY96" s="81"/>
      <c r="BPZ96" s="81"/>
      <c r="BQA96" s="81"/>
      <c r="BQB96" s="81"/>
      <c r="BQC96" s="81"/>
      <c r="BQD96" s="81"/>
      <c r="BQE96" s="81"/>
      <c r="BQF96" s="81"/>
      <c r="BQG96" s="81"/>
      <c r="BQH96" s="81"/>
      <c r="BQI96" s="81"/>
      <c r="BQJ96" s="81"/>
      <c r="BQK96" s="81"/>
      <c r="BQL96" s="81"/>
      <c r="BQM96" s="81"/>
      <c r="BQN96" s="81"/>
      <c r="BQO96" s="81"/>
      <c r="BQP96" s="81"/>
      <c r="BQQ96" s="81"/>
      <c r="BQR96" s="81"/>
      <c r="BQS96" s="81"/>
      <c r="BQT96" s="81"/>
      <c r="BQU96" s="81"/>
      <c r="BQV96" s="81"/>
      <c r="BQW96" s="81"/>
      <c r="BQX96" s="81"/>
      <c r="BQY96" s="81"/>
      <c r="BQZ96" s="81"/>
      <c r="BRA96" s="81"/>
      <c r="BRB96" s="81"/>
      <c r="BRC96" s="81"/>
      <c r="BRD96" s="81"/>
      <c r="BRE96" s="81"/>
      <c r="BRF96" s="81"/>
      <c r="BRG96" s="81"/>
      <c r="BRH96" s="81"/>
      <c r="BRI96" s="81"/>
      <c r="BRJ96" s="81"/>
      <c r="BRK96" s="81"/>
      <c r="BRL96" s="81"/>
      <c r="BRM96" s="81"/>
      <c r="BRN96" s="81"/>
      <c r="BRO96" s="81"/>
      <c r="BRP96" s="81"/>
      <c r="BRQ96" s="81"/>
      <c r="BRR96" s="81"/>
      <c r="BRS96" s="81"/>
      <c r="BRT96" s="81"/>
      <c r="BRU96" s="81"/>
      <c r="BRV96" s="81"/>
      <c r="BRW96" s="81"/>
      <c r="BRX96" s="81"/>
      <c r="BRY96" s="81"/>
      <c r="BRZ96" s="81"/>
      <c r="BSA96" s="81"/>
      <c r="BSB96" s="81"/>
      <c r="BSC96" s="81"/>
      <c r="BSD96" s="81"/>
      <c r="BSE96" s="81"/>
      <c r="BSF96" s="81"/>
      <c r="BSG96" s="81"/>
      <c r="BSH96" s="81"/>
      <c r="BSI96" s="81"/>
      <c r="BSJ96" s="81"/>
      <c r="BSK96" s="81"/>
      <c r="BSL96" s="81"/>
      <c r="BSM96" s="81"/>
      <c r="BSN96" s="81"/>
      <c r="BSO96" s="81"/>
      <c r="BSP96" s="81"/>
      <c r="BSQ96" s="81"/>
      <c r="BSR96" s="81"/>
      <c r="BSS96" s="81"/>
      <c r="BST96" s="81"/>
      <c r="BSU96" s="81"/>
      <c r="BSV96" s="81"/>
      <c r="BSW96" s="81"/>
      <c r="BSX96" s="81"/>
      <c r="BSY96" s="81"/>
      <c r="BSZ96" s="81"/>
      <c r="BTA96" s="81"/>
      <c r="BTB96" s="81"/>
      <c r="BTC96" s="81"/>
      <c r="BTD96" s="81"/>
      <c r="BTE96" s="81"/>
      <c r="BTF96" s="81"/>
      <c r="BTG96" s="81"/>
      <c r="BTH96" s="81"/>
      <c r="BTI96" s="81"/>
      <c r="BTJ96" s="81"/>
      <c r="BTK96" s="81"/>
      <c r="BTL96" s="81"/>
      <c r="BTM96" s="81"/>
      <c r="BTN96" s="81"/>
      <c r="BTO96" s="81"/>
      <c r="BTP96" s="81"/>
      <c r="BTQ96" s="81"/>
      <c r="BTR96" s="81"/>
      <c r="BTS96" s="81"/>
      <c r="BTT96" s="81"/>
      <c r="BTU96" s="81"/>
      <c r="BTV96" s="81"/>
      <c r="BTW96" s="81"/>
      <c r="BTX96" s="81"/>
      <c r="BTY96" s="81"/>
      <c r="BTZ96" s="81"/>
      <c r="BUA96" s="81"/>
      <c r="BUB96" s="81"/>
      <c r="BUC96" s="81"/>
      <c r="BUD96" s="81"/>
      <c r="BUE96" s="81"/>
      <c r="BUF96" s="81"/>
      <c r="BUG96" s="81"/>
      <c r="BUH96" s="81"/>
      <c r="BUI96" s="81"/>
      <c r="BUJ96" s="81"/>
      <c r="BUK96" s="81"/>
      <c r="BUL96" s="81"/>
      <c r="BUM96" s="81"/>
      <c r="BUN96" s="81"/>
      <c r="BUO96" s="81"/>
      <c r="BUP96" s="81"/>
      <c r="BUQ96" s="81"/>
      <c r="BUR96" s="81"/>
      <c r="BUS96" s="81"/>
      <c r="BUT96" s="81"/>
      <c r="BUU96" s="81"/>
      <c r="BUV96" s="81"/>
      <c r="BUW96" s="81"/>
      <c r="BUX96" s="81"/>
      <c r="BUY96" s="81"/>
      <c r="BUZ96" s="81"/>
      <c r="BVA96" s="81"/>
      <c r="BVB96" s="81"/>
      <c r="BVC96" s="81"/>
      <c r="BVD96" s="81"/>
      <c r="BVE96" s="81"/>
      <c r="BVF96" s="81"/>
      <c r="BVG96" s="81"/>
      <c r="BVH96" s="81"/>
      <c r="BVI96" s="81"/>
      <c r="BVJ96" s="81"/>
      <c r="BVK96" s="81"/>
      <c r="BVL96" s="81"/>
      <c r="BVM96" s="81"/>
      <c r="BVN96" s="81"/>
      <c r="BVO96" s="81"/>
      <c r="BVP96" s="81"/>
      <c r="BVQ96" s="81"/>
      <c r="BVR96" s="81"/>
      <c r="BVS96" s="81"/>
      <c r="BVT96" s="81"/>
      <c r="BVU96" s="81"/>
      <c r="BVV96" s="81"/>
      <c r="BVW96" s="81"/>
      <c r="BVX96" s="81"/>
      <c r="BVY96" s="81"/>
      <c r="BVZ96" s="81"/>
      <c r="BWA96" s="81"/>
      <c r="BWB96" s="81"/>
      <c r="BWC96" s="81"/>
      <c r="BWD96" s="81"/>
      <c r="BWE96" s="81"/>
      <c r="BWF96" s="81"/>
      <c r="BWG96" s="81"/>
      <c r="BWH96" s="81"/>
      <c r="BWI96" s="81"/>
      <c r="BWJ96" s="81"/>
      <c r="BWK96" s="81"/>
      <c r="BWL96" s="81"/>
      <c r="BWM96" s="81"/>
      <c r="BWN96" s="81"/>
      <c r="BWO96" s="81"/>
      <c r="BWP96" s="81"/>
      <c r="BWQ96" s="81"/>
      <c r="BWR96" s="81"/>
      <c r="BWS96" s="81"/>
      <c r="BWT96" s="81"/>
      <c r="BWU96" s="81"/>
      <c r="BWV96" s="81"/>
      <c r="BWW96" s="81"/>
      <c r="BWX96" s="81"/>
      <c r="BWY96" s="81"/>
      <c r="BWZ96" s="81"/>
      <c r="BXA96" s="81"/>
      <c r="BXB96" s="81"/>
      <c r="BXC96" s="81"/>
      <c r="BXD96" s="81"/>
      <c r="BXE96" s="81"/>
      <c r="BXF96" s="81"/>
      <c r="BXG96" s="81"/>
      <c r="BXH96" s="81"/>
      <c r="BXI96" s="81"/>
      <c r="BXJ96" s="81"/>
      <c r="BXK96" s="81"/>
      <c r="BXL96" s="81"/>
      <c r="BXM96" s="81"/>
      <c r="BXN96" s="81"/>
      <c r="BXO96" s="81"/>
      <c r="BXP96" s="81"/>
      <c r="BXQ96" s="81"/>
      <c r="BXR96" s="81"/>
      <c r="BXS96" s="81"/>
      <c r="BXT96" s="81"/>
      <c r="BXU96" s="81"/>
      <c r="BXV96" s="81"/>
      <c r="BXW96" s="81"/>
      <c r="BXX96" s="81"/>
      <c r="BXY96" s="81"/>
      <c r="BXZ96" s="81"/>
      <c r="BYA96" s="81"/>
      <c r="BYB96" s="81"/>
      <c r="BYC96" s="81"/>
      <c r="BYD96" s="81"/>
      <c r="BYE96" s="81"/>
      <c r="BYF96" s="81"/>
      <c r="BYG96" s="81"/>
      <c r="BYH96" s="81"/>
      <c r="BYI96" s="81"/>
      <c r="BYJ96" s="81"/>
      <c r="BYK96" s="81"/>
      <c r="BYL96" s="81"/>
      <c r="BYM96" s="81"/>
      <c r="BYN96" s="81"/>
      <c r="BYO96" s="81"/>
      <c r="BYP96" s="81"/>
      <c r="BYQ96" s="81"/>
      <c r="BYR96" s="81"/>
      <c r="BYS96" s="81"/>
      <c r="BYT96" s="81"/>
      <c r="BYU96" s="81"/>
      <c r="BYV96" s="81"/>
      <c r="BYW96" s="81"/>
      <c r="BYX96" s="81"/>
      <c r="BYY96" s="81"/>
      <c r="BYZ96" s="81"/>
      <c r="BZA96" s="81"/>
      <c r="BZB96" s="81"/>
      <c r="BZC96" s="81"/>
      <c r="BZD96" s="81"/>
      <c r="BZE96" s="81"/>
      <c r="BZF96" s="81"/>
      <c r="BZG96" s="81"/>
      <c r="BZH96" s="81"/>
      <c r="BZI96" s="81"/>
      <c r="BZJ96" s="81"/>
      <c r="BZK96" s="81"/>
      <c r="BZL96" s="81"/>
      <c r="BZM96" s="81"/>
      <c r="BZN96" s="81"/>
      <c r="BZO96" s="81"/>
      <c r="BZP96" s="81"/>
      <c r="BZQ96" s="81"/>
      <c r="BZR96" s="81"/>
      <c r="BZS96" s="81"/>
      <c r="BZT96" s="81"/>
      <c r="BZU96" s="81"/>
      <c r="BZV96" s="81"/>
      <c r="BZW96" s="81"/>
      <c r="BZX96" s="81"/>
      <c r="BZY96" s="81"/>
      <c r="BZZ96" s="81"/>
      <c r="CAA96" s="81"/>
      <c r="CAB96" s="81"/>
      <c r="CAC96" s="81"/>
      <c r="CAD96" s="81"/>
      <c r="CAE96" s="81"/>
      <c r="CAF96" s="81"/>
      <c r="CAG96" s="81"/>
      <c r="CAH96" s="81"/>
      <c r="CAI96" s="81"/>
      <c r="CAJ96" s="81"/>
      <c r="CAK96" s="81"/>
      <c r="CAL96" s="81"/>
      <c r="CAM96" s="81"/>
      <c r="CAN96" s="81"/>
      <c r="CAO96" s="81"/>
      <c r="CAP96" s="81"/>
      <c r="CAQ96" s="81"/>
      <c r="CAR96" s="81"/>
      <c r="CAS96" s="81"/>
      <c r="CAT96" s="81"/>
      <c r="CAU96" s="81"/>
      <c r="CAV96" s="81"/>
      <c r="CAW96" s="81"/>
      <c r="CAX96" s="81"/>
      <c r="CAY96" s="81"/>
      <c r="CAZ96" s="81"/>
      <c r="CBA96" s="81"/>
      <c r="CBB96" s="81"/>
      <c r="CBC96" s="81"/>
      <c r="CBD96" s="81"/>
      <c r="CBE96" s="81"/>
      <c r="CBF96" s="81"/>
      <c r="CBG96" s="81"/>
      <c r="CBH96" s="81"/>
      <c r="CBI96" s="81"/>
      <c r="CBJ96" s="81"/>
      <c r="CBK96" s="81"/>
      <c r="CBL96" s="81"/>
      <c r="CBM96" s="81"/>
      <c r="CBN96" s="81"/>
      <c r="CBO96" s="81"/>
      <c r="CBP96" s="81"/>
      <c r="CBQ96" s="81"/>
      <c r="CBR96" s="81"/>
      <c r="CBS96" s="81"/>
      <c r="CBT96" s="81"/>
      <c r="CBU96" s="81"/>
      <c r="CBV96" s="81"/>
      <c r="CBW96" s="81"/>
      <c r="CBX96" s="81"/>
      <c r="CBY96" s="81"/>
      <c r="CBZ96" s="81"/>
      <c r="CCA96" s="81"/>
      <c r="CCB96" s="81"/>
      <c r="CCC96" s="81"/>
      <c r="CCD96" s="81"/>
      <c r="CCE96" s="81"/>
      <c r="CCF96" s="81"/>
      <c r="CCG96" s="81"/>
      <c r="CCH96" s="81"/>
      <c r="CCI96" s="81"/>
      <c r="CCJ96" s="81"/>
      <c r="CCK96" s="81"/>
      <c r="CCL96" s="81"/>
      <c r="CCM96" s="81"/>
      <c r="CCN96" s="81"/>
      <c r="CCO96" s="81"/>
      <c r="CCP96" s="81"/>
      <c r="CCQ96" s="81"/>
      <c r="CCR96" s="81"/>
      <c r="CCS96" s="81"/>
      <c r="CCT96" s="81"/>
      <c r="CCU96" s="81"/>
      <c r="CCV96" s="81"/>
      <c r="CCW96" s="81"/>
      <c r="CCX96" s="81"/>
      <c r="CCY96" s="81"/>
      <c r="CCZ96" s="81"/>
      <c r="CDA96" s="81"/>
      <c r="CDB96" s="81"/>
      <c r="CDC96" s="81"/>
      <c r="CDD96" s="81"/>
      <c r="CDE96" s="81"/>
      <c r="CDF96" s="81"/>
      <c r="CDG96" s="81"/>
      <c r="CDH96" s="81"/>
      <c r="CDI96" s="81"/>
      <c r="CDJ96" s="81"/>
      <c r="CDK96" s="81"/>
      <c r="CDL96" s="81"/>
      <c r="CDM96" s="81"/>
      <c r="CDN96" s="81"/>
      <c r="CDO96" s="81"/>
      <c r="CDP96" s="81"/>
      <c r="CDQ96" s="81"/>
      <c r="CDR96" s="81"/>
      <c r="CDS96" s="81"/>
      <c r="CDT96" s="81"/>
      <c r="CDU96" s="81"/>
      <c r="CDV96" s="81"/>
      <c r="CDW96" s="81"/>
      <c r="CDX96" s="81"/>
      <c r="CDY96" s="81"/>
      <c r="CDZ96" s="81"/>
      <c r="CEA96" s="81"/>
      <c r="CEB96" s="81"/>
      <c r="CEC96" s="81"/>
      <c r="CED96" s="81"/>
      <c r="CEE96" s="81"/>
      <c r="CEF96" s="81"/>
      <c r="CEG96" s="81"/>
      <c r="CEH96" s="81"/>
      <c r="CEI96" s="81"/>
      <c r="CEJ96" s="81"/>
      <c r="CEK96" s="81"/>
      <c r="CEL96" s="81"/>
      <c r="CEM96" s="81"/>
      <c r="CEN96" s="81"/>
      <c r="CEO96" s="81"/>
      <c r="CEP96" s="81"/>
      <c r="CEQ96" s="81"/>
      <c r="CER96" s="81"/>
      <c r="CES96" s="81"/>
      <c r="CET96" s="81"/>
      <c r="CEU96" s="81"/>
      <c r="CEV96" s="81"/>
      <c r="CEW96" s="81"/>
      <c r="CEX96" s="81"/>
      <c r="CEY96" s="81"/>
      <c r="CEZ96" s="81"/>
      <c r="CFA96" s="81"/>
      <c r="CFB96" s="81"/>
      <c r="CFC96" s="81"/>
      <c r="CFD96" s="81"/>
      <c r="CFE96" s="81"/>
      <c r="CFF96" s="81"/>
      <c r="CFG96" s="81"/>
      <c r="CFH96" s="81"/>
      <c r="CFI96" s="81"/>
      <c r="CFJ96" s="81"/>
      <c r="CFK96" s="81"/>
      <c r="CFL96" s="81"/>
      <c r="CFM96" s="81"/>
      <c r="CFN96" s="81"/>
      <c r="CFO96" s="81"/>
      <c r="CFP96" s="81"/>
      <c r="CFQ96" s="81"/>
      <c r="CFR96" s="81"/>
      <c r="CFS96" s="81"/>
      <c r="CFT96" s="81"/>
      <c r="CFU96" s="81"/>
      <c r="CFV96" s="81"/>
      <c r="CFW96" s="81"/>
      <c r="CFX96" s="81"/>
      <c r="CFY96" s="81"/>
      <c r="CFZ96" s="81"/>
      <c r="CGA96" s="81"/>
      <c r="CGB96" s="81"/>
      <c r="CGC96" s="81"/>
      <c r="CGD96" s="81"/>
      <c r="CGE96" s="81"/>
      <c r="CGF96" s="81"/>
      <c r="CGG96" s="81"/>
      <c r="CGH96" s="81"/>
      <c r="CGI96" s="81"/>
      <c r="CGJ96" s="81"/>
      <c r="CGK96" s="81"/>
      <c r="CGL96" s="81"/>
      <c r="CGM96" s="81"/>
      <c r="CGN96" s="81"/>
      <c r="CGO96" s="81"/>
      <c r="CGP96" s="81"/>
      <c r="CGQ96" s="81"/>
      <c r="CGR96" s="81"/>
      <c r="CGS96" s="81"/>
      <c r="CGT96" s="81"/>
      <c r="CGU96" s="81"/>
      <c r="CGV96" s="81"/>
      <c r="CGW96" s="81"/>
      <c r="CGX96" s="81"/>
      <c r="CGY96" s="81"/>
      <c r="CGZ96" s="81"/>
      <c r="CHA96" s="81"/>
      <c r="CHB96" s="81"/>
      <c r="CHC96" s="81"/>
      <c r="CHD96" s="81"/>
      <c r="CHE96" s="81"/>
      <c r="CHF96" s="81"/>
      <c r="CHG96" s="81"/>
      <c r="CHH96" s="81"/>
      <c r="CHI96" s="81"/>
      <c r="CHJ96" s="81"/>
      <c r="CHK96" s="81"/>
      <c r="CHL96" s="81"/>
      <c r="CHM96" s="81"/>
      <c r="CHN96" s="81"/>
      <c r="CHO96" s="81"/>
      <c r="CHP96" s="81"/>
      <c r="CHQ96" s="81"/>
      <c r="CHR96" s="81"/>
      <c r="CHS96" s="81"/>
      <c r="CHT96" s="81"/>
      <c r="CHU96" s="81"/>
      <c r="CHV96" s="81"/>
      <c r="CHW96" s="81"/>
      <c r="CHX96" s="81"/>
      <c r="CHY96" s="81"/>
      <c r="CHZ96" s="81"/>
      <c r="CIA96" s="81"/>
      <c r="CIB96" s="81"/>
      <c r="CIC96" s="81"/>
      <c r="CID96" s="81"/>
      <c r="CIE96" s="81"/>
      <c r="CIF96" s="81"/>
      <c r="CIG96" s="81"/>
      <c r="CIH96" s="81"/>
      <c r="CII96" s="81"/>
      <c r="CIJ96" s="81"/>
      <c r="CIK96" s="81"/>
      <c r="CIL96" s="81"/>
      <c r="CIM96" s="81"/>
      <c r="CIN96" s="81"/>
      <c r="CIO96" s="81"/>
      <c r="CIP96" s="81"/>
      <c r="CIQ96" s="81"/>
      <c r="CIR96" s="81"/>
      <c r="CIS96" s="81"/>
      <c r="CIT96" s="81"/>
      <c r="CIU96" s="81"/>
      <c r="CIV96" s="81"/>
      <c r="CIW96" s="81"/>
      <c r="CIX96" s="81"/>
      <c r="CIY96" s="81"/>
      <c r="CIZ96" s="81"/>
      <c r="CJA96" s="81"/>
      <c r="CJB96" s="81"/>
      <c r="CJC96" s="81"/>
      <c r="CJD96" s="81"/>
      <c r="CJE96" s="81"/>
      <c r="CJF96" s="81"/>
      <c r="CJG96" s="81"/>
      <c r="CJH96" s="81"/>
      <c r="CJI96" s="81"/>
      <c r="CJJ96" s="81"/>
      <c r="CJK96" s="81"/>
      <c r="CJL96" s="81"/>
      <c r="CJM96" s="81"/>
      <c r="CJN96" s="81"/>
      <c r="CJO96" s="81"/>
      <c r="CJP96" s="81"/>
      <c r="CJQ96" s="81"/>
      <c r="CJR96" s="81"/>
      <c r="CJS96" s="81"/>
      <c r="CJT96" s="81"/>
      <c r="CJU96" s="81"/>
      <c r="CJV96" s="81"/>
      <c r="CJW96" s="81"/>
      <c r="CJX96" s="81"/>
      <c r="CJY96" s="81"/>
      <c r="CJZ96" s="81"/>
      <c r="CKA96" s="81"/>
      <c r="CKB96" s="81"/>
      <c r="CKC96" s="81"/>
      <c r="CKD96" s="81"/>
      <c r="CKE96" s="81"/>
      <c r="CKF96" s="81"/>
      <c r="CKG96" s="81"/>
      <c r="CKH96" s="81"/>
      <c r="CKI96" s="81"/>
      <c r="CKJ96" s="81"/>
      <c r="CKK96" s="81"/>
      <c r="CKL96" s="81"/>
      <c r="CKM96" s="81"/>
      <c r="CKN96" s="81"/>
      <c r="CKO96" s="81"/>
      <c r="CKP96" s="81"/>
      <c r="CKQ96" s="81"/>
      <c r="CKR96" s="81"/>
      <c r="CKS96" s="81"/>
      <c r="CKT96" s="81"/>
      <c r="CKU96" s="81"/>
      <c r="CKV96" s="81"/>
      <c r="CKW96" s="81"/>
      <c r="CKX96" s="81"/>
      <c r="CKY96" s="81"/>
      <c r="CKZ96" s="81"/>
      <c r="CLA96" s="81"/>
      <c r="CLB96" s="81"/>
      <c r="CLC96" s="81"/>
      <c r="CLD96" s="81"/>
      <c r="CLE96" s="81"/>
      <c r="CLF96" s="81"/>
      <c r="CLG96" s="81"/>
      <c r="CLH96" s="81"/>
      <c r="CLI96" s="81"/>
      <c r="CLJ96" s="81"/>
      <c r="CLK96" s="81"/>
      <c r="CLL96" s="81"/>
      <c r="CLM96" s="81"/>
      <c r="CLN96" s="81"/>
      <c r="CLO96" s="81"/>
      <c r="CLP96" s="81"/>
      <c r="CLQ96" s="81"/>
      <c r="CLR96" s="81"/>
      <c r="CLS96" s="81"/>
      <c r="CLT96" s="81"/>
      <c r="CLU96" s="81"/>
      <c r="CLV96" s="81"/>
      <c r="CLW96" s="81"/>
      <c r="CLX96" s="81"/>
      <c r="CLY96" s="81"/>
      <c r="CLZ96" s="81"/>
      <c r="CMA96" s="81"/>
      <c r="CMB96" s="81"/>
      <c r="CMC96" s="81"/>
      <c r="CMD96" s="81"/>
      <c r="CME96" s="81"/>
      <c r="CMF96" s="81"/>
      <c r="CMG96" s="81"/>
      <c r="CMH96" s="81"/>
      <c r="CMI96" s="81"/>
      <c r="CMJ96" s="81"/>
      <c r="CMK96" s="81"/>
      <c r="CML96" s="81"/>
      <c r="CMM96" s="81"/>
      <c r="CMN96" s="81"/>
      <c r="CMO96" s="81"/>
      <c r="CMP96" s="81"/>
      <c r="CMQ96" s="81"/>
      <c r="CMR96" s="81"/>
      <c r="CMS96" s="81"/>
      <c r="CMT96" s="81"/>
      <c r="CMU96" s="81"/>
      <c r="CMV96" s="81"/>
      <c r="CMW96" s="81"/>
      <c r="CMX96" s="81"/>
      <c r="CMY96" s="81"/>
      <c r="CMZ96" s="81"/>
      <c r="CNA96" s="81"/>
      <c r="CNB96" s="81"/>
      <c r="CNC96" s="81"/>
      <c r="CND96" s="81"/>
      <c r="CNE96" s="81"/>
      <c r="CNF96" s="81"/>
      <c r="CNG96" s="81"/>
      <c r="CNH96" s="81"/>
      <c r="CNI96" s="81"/>
      <c r="CNJ96" s="81"/>
      <c r="CNK96" s="81"/>
      <c r="CNL96" s="81"/>
      <c r="CNM96" s="81"/>
      <c r="CNN96" s="81"/>
      <c r="CNO96" s="81"/>
      <c r="CNP96" s="81"/>
      <c r="CNQ96" s="81"/>
      <c r="CNR96" s="81"/>
      <c r="CNS96" s="81"/>
      <c r="CNT96" s="81"/>
      <c r="CNU96" s="81"/>
      <c r="CNV96" s="81"/>
      <c r="CNW96" s="81"/>
      <c r="CNX96" s="81"/>
      <c r="CNY96" s="81"/>
      <c r="CNZ96" s="81"/>
      <c r="COA96" s="81"/>
      <c r="COB96" s="81"/>
      <c r="COC96" s="81"/>
      <c r="COD96" s="81"/>
      <c r="COE96" s="81"/>
      <c r="COF96" s="81"/>
      <c r="COG96" s="81"/>
      <c r="COH96" s="81"/>
      <c r="COI96" s="81"/>
      <c r="COJ96" s="81"/>
      <c r="COK96" s="81"/>
      <c r="COL96" s="81"/>
      <c r="COM96" s="81"/>
      <c r="CON96" s="81"/>
      <c r="COO96" s="81"/>
      <c r="COP96" s="81"/>
      <c r="COQ96" s="81"/>
      <c r="COR96" s="81"/>
      <c r="COS96" s="81"/>
      <c r="COT96" s="81"/>
      <c r="COU96" s="81"/>
      <c r="COV96" s="81"/>
      <c r="COW96" s="81"/>
      <c r="COX96" s="81"/>
      <c r="COY96" s="81"/>
      <c r="COZ96" s="81"/>
      <c r="CPA96" s="81"/>
      <c r="CPB96" s="81"/>
      <c r="CPC96" s="81"/>
      <c r="CPD96" s="81"/>
      <c r="CPE96" s="81"/>
      <c r="CPF96" s="81"/>
      <c r="CPG96" s="81"/>
      <c r="CPH96" s="81"/>
      <c r="CPI96" s="81"/>
      <c r="CPJ96" s="81"/>
      <c r="CPK96" s="81"/>
      <c r="CPL96" s="81"/>
      <c r="CPM96" s="81"/>
      <c r="CPN96" s="81"/>
      <c r="CPO96" s="81"/>
      <c r="CPP96" s="81"/>
      <c r="CPQ96" s="81"/>
      <c r="CPR96" s="81"/>
      <c r="CPS96" s="81"/>
      <c r="CPT96" s="81"/>
      <c r="CPU96" s="81"/>
      <c r="CPV96" s="81"/>
      <c r="CPW96" s="81"/>
      <c r="CPX96" s="81"/>
      <c r="CPY96" s="81"/>
      <c r="CPZ96" s="81"/>
      <c r="CQA96" s="81"/>
      <c r="CQB96" s="81"/>
      <c r="CQC96" s="81"/>
      <c r="CQD96" s="81"/>
      <c r="CQE96" s="81"/>
      <c r="CQF96" s="81"/>
      <c r="CQG96" s="81"/>
      <c r="CQH96" s="81"/>
      <c r="CQI96" s="81"/>
      <c r="CQJ96" s="81"/>
      <c r="CQK96" s="81"/>
      <c r="CQL96" s="81"/>
      <c r="CQM96" s="81"/>
      <c r="CQN96" s="81"/>
      <c r="CQO96" s="81"/>
      <c r="CQP96" s="81"/>
      <c r="CQQ96" s="81"/>
      <c r="CQR96" s="81"/>
      <c r="CQS96" s="81"/>
      <c r="CQT96" s="81"/>
      <c r="CQU96" s="81"/>
      <c r="CQV96" s="81"/>
      <c r="CQW96" s="81"/>
      <c r="CQX96" s="81"/>
      <c r="CQY96" s="81"/>
      <c r="CQZ96" s="81"/>
      <c r="CRA96" s="81"/>
      <c r="CRB96" s="81"/>
      <c r="CRC96" s="81"/>
      <c r="CRD96" s="81"/>
      <c r="CRE96" s="81"/>
      <c r="CRF96" s="81"/>
      <c r="CRG96" s="81"/>
      <c r="CRH96" s="81"/>
      <c r="CRI96" s="81"/>
      <c r="CRJ96" s="81"/>
      <c r="CRK96" s="81"/>
      <c r="CRL96" s="81"/>
      <c r="CRM96" s="81"/>
      <c r="CRN96" s="81"/>
      <c r="CRO96" s="81"/>
      <c r="CRP96" s="81"/>
      <c r="CRQ96" s="81"/>
      <c r="CRR96" s="81"/>
      <c r="CRS96" s="81"/>
      <c r="CRT96" s="81"/>
      <c r="CRU96" s="81"/>
      <c r="CRV96" s="81"/>
      <c r="CRW96" s="81"/>
      <c r="CRX96" s="81"/>
      <c r="CRY96" s="81"/>
      <c r="CRZ96" s="81"/>
      <c r="CSA96" s="81"/>
      <c r="CSB96" s="81"/>
      <c r="CSC96" s="81"/>
      <c r="CSD96" s="81"/>
      <c r="CSE96" s="81"/>
      <c r="CSF96" s="81"/>
      <c r="CSG96" s="81"/>
      <c r="CSH96" s="81"/>
      <c r="CSI96" s="81"/>
      <c r="CSJ96" s="81"/>
      <c r="CSK96" s="81"/>
      <c r="CSL96" s="81"/>
      <c r="CSM96" s="81"/>
      <c r="CSN96" s="81"/>
      <c r="CSO96" s="81"/>
      <c r="CSP96" s="81"/>
      <c r="CSQ96" s="81"/>
      <c r="CSR96" s="81"/>
      <c r="CSS96" s="81"/>
      <c r="CST96" s="81"/>
      <c r="CSU96" s="81"/>
      <c r="CSV96" s="81"/>
      <c r="CSW96" s="81"/>
      <c r="CSX96" s="81"/>
      <c r="CSY96" s="81"/>
      <c r="CSZ96" s="81"/>
      <c r="CTA96" s="81"/>
      <c r="CTB96" s="81"/>
      <c r="CTC96" s="81"/>
      <c r="CTD96" s="81"/>
      <c r="CTE96" s="81"/>
      <c r="CTF96" s="81"/>
      <c r="CTG96" s="81"/>
      <c r="CTH96" s="81"/>
      <c r="CTI96" s="81"/>
      <c r="CTJ96" s="81"/>
      <c r="CTK96" s="81"/>
      <c r="CTL96" s="81"/>
      <c r="CTM96" s="81"/>
      <c r="CTN96" s="81"/>
      <c r="CTO96" s="81"/>
      <c r="CTP96" s="81"/>
      <c r="CTQ96" s="81"/>
      <c r="CTR96" s="81"/>
      <c r="CTS96" s="81"/>
      <c r="CTT96" s="81"/>
      <c r="CTU96" s="81"/>
      <c r="CTV96" s="81"/>
      <c r="CTW96" s="81"/>
      <c r="CTX96" s="81"/>
      <c r="CTY96" s="81"/>
      <c r="CTZ96" s="81"/>
      <c r="CUA96" s="81"/>
      <c r="CUB96" s="81"/>
      <c r="CUC96" s="81"/>
      <c r="CUD96" s="81"/>
      <c r="CUE96" s="81"/>
      <c r="CUF96" s="81"/>
      <c r="CUG96" s="81"/>
      <c r="CUH96" s="81"/>
      <c r="CUI96" s="81"/>
      <c r="CUJ96" s="81"/>
      <c r="CUK96" s="81"/>
      <c r="CUL96" s="81"/>
      <c r="CUM96" s="81"/>
      <c r="CUN96" s="81"/>
      <c r="CUO96" s="81"/>
      <c r="CUP96" s="81"/>
      <c r="CUQ96" s="81"/>
      <c r="CUR96" s="81"/>
      <c r="CUS96" s="81"/>
      <c r="CUT96" s="81"/>
      <c r="CUU96" s="81"/>
      <c r="CUV96" s="81"/>
      <c r="CUW96" s="81"/>
      <c r="CUX96" s="81"/>
      <c r="CUY96" s="81"/>
      <c r="CUZ96" s="81"/>
      <c r="CVA96" s="81"/>
      <c r="CVB96" s="81"/>
      <c r="CVC96" s="81"/>
      <c r="CVD96" s="81"/>
      <c r="CVE96" s="81"/>
      <c r="CVF96" s="81"/>
      <c r="CVG96" s="81"/>
      <c r="CVH96" s="81"/>
      <c r="CVI96" s="81"/>
      <c r="CVJ96" s="81"/>
      <c r="CVK96" s="81"/>
      <c r="CVL96" s="81"/>
      <c r="CVM96" s="81"/>
      <c r="CVN96" s="81"/>
      <c r="CVO96" s="81"/>
      <c r="CVP96" s="81"/>
      <c r="CVQ96" s="81"/>
      <c r="CVR96" s="81"/>
      <c r="CVS96" s="81"/>
      <c r="CVT96" s="81"/>
      <c r="CVU96" s="81"/>
      <c r="CVV96" s="81"/>
      <c r="CVW96" s="81"/>
      <c r="CVX96" s="81"/>
      <c r="CVY96" s="81"/>
      <c r="CVZ96" s="81"/>
      <c r="CWA96" s="81"/>
      <c r="CWB96" s="81"/>
      <c r="CWC96" s="81"/>
      <c r="CWD96" s="81"/>
      <c r="CWE96" s="81"/>
      <c r="CWF96" s="81"/>
      <c r="CWG96" s="81"/>
      <c r="CWH96" s="81"/>
      <c r="CWI96" s="81"/>
      <c r="CWJ96" s="81"/>
      <c r="CWK96" s="81"/>
      <c r="CWL96" s="81"/>
      <c r="CWM96" s="81"/>
      <c r="CWN96" s="81"/>
      <c r="CWO96" s="81"/>
      <c r="CWP96" s="81"/>
      <c r="CWQ96" s="81"/>
      <c r="CWR96" s="81"/>
      <c r="CWS96" s="81"/>
      <c r="CWT96" s="81"/>
      <c r="CWU96" s="81"/>
      <c r="CWV96" s="81"/>
      <c r="CWW96" s="81"/>
      <c r="CWX96" s="81"/>
      <c r="CWY96" s="81"/>
      <c r="CWZ96" s="81"/>
      <c r="CXA96" s="81"/>
      <c r="CXB96" s="81"/>
      <c r="CXC96" s="81"/>
      <c r="CXD96" s="81"/>
      <c r="CXE96" s="81"/>
      <c r="CXF96" s="81"/>
      <c r="CXG96" s="81"/>
      <c r="CXH96" s="81"/>
      <c r="CXI96" s="81"/>
      <c r="CXJ96" s="81"/>
      <c r="CXK96" s="81"/>
      <c r="CXL96" s="81"/>
      <c r="CXM96" s="81"/>
      <c r="CXN96" s="81"/>
      <c r="CXO96" s="81"/>
      <c r="CXP96" s="81"/>
      <c r="CXQ96" s="81"/>
      <c r="CXR96" s="81"/>
      <c r="CXS96" s="81"/>
      <c r="CXT96" s="81"/>
      <c r="CXU96" s="81"/>
      <c r="CXV96" s="81"/>
      <c r="CXW96" s="81"/>
      <c r="CXX96" s="81"/>
      <c r="CXY96" s="81"/>
      <c r="CXZ96" s="81"/>
      <c r="CYA96" s="81"/>
      <c r="CYB96" s="81"/>
      <c r="CYC96" s="81"/>
      <c r="CYD96" s="81"/>
      <c r="CYE96" s="81"/>
      <c r="CYF96" s="81"/>
      <c r="CYG96" s="81"/>
      <c r="CYH96" s="81"/>
      <c r="CYI96" s="81"/>
      <c r="CYJ96" s="81"/>
      <c r="CYK96" s="81"/>
      <c r="CYL96" s="81"/>
      <c r="CYM96" s="81"/>
      <c r="CYN96" s="81"/>
      <c r="CYO96" s="81"/>
      <c r="CYP96" s="81"/>
      <c r="CYQ96" s="81"/>
      <c r="CYR96" s="81"/>
      <c r="CYS96" s="81"/>
      <c r="CYT96" s="81"/>
      <c r="CYU96" s="81"/>
      <c r="CYV96" s="81"/>
      <c r="CYW96" s="81"/>
      <c r="CYX96" s="81"/>
      <c r="CYY96" s="81"/>
      <c r="CYZ96" s="81"/>
      <c r="CZA96" s="81"/>
      <c r="CZB96" s="81"/>
      <c r="CZC96" s="81"/>
      <c r="CZD96" s="81"/>
      <c r="CZE96" s="81"/>
      <c r="CZF96" s="81"/>
      <c r="CZG96" s="81"/>
      <c r="CZH96" s="81"/>
      <c r="CZI96" s="81"/>
      <c r="CZJ96" s="81"/>
      <c r="CZK96" s="81"/>
      <c r="CZL96" s="81"/>
      <c r="CZM96" s="81"/>
      <c r="CZN96" s="81"/>
      <c r="CZO96" s="81"/>
      <c r="CZP96" s="81"/>
      <c r="CZQ96" s="81"/>
      <c r="CZR96" s="81"/>
      <c r="CZS96" s="81"/>
      <c r="CZT96" s="81"/>
      <c r="CZU96" s="81"/>
      <c r="CZV96" s="81"/>
      <c r="CZW96" s="81"/>
      <c r="CZX96" s="81"/>
      <c r="CZY96" s="81"/>
      <c r="CZZ96" s="81"/>
      <c r="DAA96" s="81"/>
      <c r="DAB96" s="81"/>
      <c r="DAC96" s="81"/>
      <c r="DAD96" s="81"/>
      <c r="DAE96" s="81"/>
      <c r="DAF96" s="81"/>
      <c r="DAG96" s="81"/>
      <c r="DAH96" s="81"/>
      <c r="DAI96" s="81"/>
      <c r="DAJ96" s="81"/>
      <c r="DAK96" s="81"/>
      <c r="DAL96" s="81"/>
      <c r="DAM96" s="81"/>
      <c r="DAN96" s="81"/>
      <c r="DAO96" s="81"/>
      <c r="DAP96" s="81"/>
      <c r="DAQ96" s="81"/>
      <c r="DAR96" s="81"/>
      <c r="DAS96" s="81"/>
      <c r="DAT96" s="81"/>
      <c r="DAU96" s="81"/>
      <c r="DAV96" s="81"/>
      <c r="DAW96" s="81"/>
      <c r="DAX96" s="81"/>
      <c r="DAY96" s="81"/>
      <c r="DAZ96" s="81"/>
      <c r="DBA96" s="81"/>
      <c r="DBB96" s="81"/>
      <c r="DBC96" s="81"/>
      <c r="DBD96" s="81"/>
      <c r="DBE96" s="81"/>
      <c r="DBF96" s="81"/>
      <c r="DBG96" s="81"/>
      <c r="DBH96" s="81"/>
      <c r="DBI96" s="81"/>
      <c r="DBJ96" s="81"/>
      <c r="DBK96" s="81"/>
      <c r="DBL96" s="81"/>
      <c r="DBM96" s="81"/>
      <c r="DBN96" s="81"/>
      <c r="DBO96" s="81"/>
      <c r="DBP96" s="81"/>
      <c r="DBQ96" s="81"/>
      <c r="DBR96" s="81"/>
      <c r="DBS96" s="81"/>
      <c r="DBT96" s="81"/>
      <c r="DBU96" s="81"/>
      <c r="DBV96" s="81"/>
      <c r="DBW96" s="81"/>
      <c r="DBX96" s="81"/>
      <c r="DBY96" s="81"/>
      <c r="DBZ96" s="81"/>
      <c r="DCA96" s="81"/>
      <c r="DCB96" s="81"/>
      <c r="DCC96" s="81"/>
      <c r="DCD96" s="81"/>
      <c r="DCE96" s="81"/>
      <c r="DCF96" s="81"/>
      <c r="DCG96" s="81"/>
      <c r="DCH96" s="81"/>
      <c r="DCI96" s="81"/>
      <c r="DCJ96" s="81"/>
      <c r="DCK96" s="81"/>
      <c r="DCL96" s="81"/>
      <c r="DCM96" s="81"/>
      <c r="DCN96" s="81"/>
      <c r="DCO96" s="81"/>
      <c r="DCP96" s="81"/>
      <c r="DCQ96" s="81"/>
      <c r="DCR96" s="81"/>
      <c r="DCS96" s="81"/>
      <c r="DCT96" s="81"/>
      <c r="DCU96" s="81"/>
      <c r="DCV96" s="81"/>
      <c r="DCW96" s="81"/>
      <c r="DCX96" s="81"/>
      <c r="DCY96" s="81"/>
      <c r="DCZ96" s="81"/>
      <c r="DDA96" s="81"/>
      <c r="DDB96" s="81"/>
      <c r="DDC96" s="81"/>
      <c r="DDD96" s="81"/>
      <c r="DDE96" s="81"/>
      <c r="DDF96" s="81"/>
      <c r="DDG96" s="81"/>
      <c r="DDH96" s="81"/>
      <c r="DDI96" s="81"/>
      <c r="DDJ96" s="81"/>
      <c r="DDK96" s="81"/>
      <c r="DDL96" s="81"/>
      <c r="DDM96" s="81"/>
      <c r="DDN96" s="81"/>
      <c r="DDO96" s="81"/>
      <c r="DDP96" s="81"/>
      <c r="DDQ96" s="81"/>
      <c r="DDR96" s="81"/>
      <c r="DDS96" s="81"/>
      <c r="DDT96" s="81"/>
      <c r="DDU96" s="81"/>
      <c r="DDV96" s="81"/>
      <c r="DDW96" s="81"/>
      <c r="DDX96" s="81"/>
      <c r="DDY96" s="81"/>
      <c r="DDZ96" s="81"/>
      <c r="DEA96" s="81"/>
      <c r="DEB96" s="81"/>
      <c r="DEC96" s="81"/>
      <c r="DED96" s="81"/>
      <c r="DEE96" s="81"/>
      <c r="DEF96" s="81"/>
      <c r="DEG96" s="81"/>
      <c r="DEH96" s="81"/>
      <c r="DEI96" s="81"/>
      <c r="DEJ96" s="81"/>
      <c r="DEK96" s="81"/>
      <c r="DEL96" s="81"/>
      <c r="DEM96" s="81"/>
      <c r="DEN96" s="81"/>
      <c r="DEO96" s="81"/>
      <c r="DEP96" s="81"/>
      <c r="DEQ96" s="81"/>
      <c r="DER96" s="81"/>
      <c r="DES96" s="81"/>
      <c r="DET96" s="81"/>
      <c r="DEU96" s="81"/>
      <c r="DEV96" s="81"/>
      <c r="DEW96" s="81"/>
      <c r="DEX96" s="81"/>
      <c r="DEY96" s="81"/>
      <c r="DEZ96" s="81"/>
      <c r="DFA96" s="81"/>
      <c r="DFB96" s="81"/>
      <c r="DFC96" s="81"/>
      <c r="DFD96" s="81"/>
      <c r="DFE96" s="81"/>
      <c r="DFF96" s="81"/>
      <c r="DFG96" s="81"/>
      <c r="DFH96" s="81"/>
      <c r="DFI96" s="81"/>
      <c r="DFJ96" s="81"/>
      <c r="DFK96" s="81"/>
      <c r="DFL96" s="81"/>
      <c r="DFM96" s="81"/>
      <c r="DFN96" s="81"/>
      <c r="DFO96" s="81"/>
      <c r="DFP96" s="81"/>
      <c r="DFQ96" s="81"/>
      <c r="DFR96" s="81"/>
      <c r="DFS96" s="81"/>
      <c r="DFT96" s="81"/>
      <c r="DFU96" s="81"/>
      <c r="DFV96" s="81"/>
      <c r="DFW96" s="81"/>
      <c r="DFX96" s="81"/>
      <c r="DFY96" s="81"/>
      <c r="DFZ96" s="81"/>
      <c r="DGA96" s="81"/>
      <c r="DGB96" s="81"/>
      <c r="DGC96" s="81"/>
      <c r="DGD96" s="81"/>
      <c r="DGE96" s="81"/>
      <c r="DGF96" s="81"/>
      <c r="DGG96" s="81"/>
      <c r="DGH96" s="81"/>
      <c r="DGI96" s="81"/>
      <c r="DGJ96" s="81"/>
      <c r="DGK96" s="81"/>
      <c r="DGL96" s="81"/>
      <c r="DGM96" s="81"/>
      <c r="DGN96" s="81"/>
      <c r="DGO96" s="81"/>
      <c r="DGP96" s="81"/>
      <c r="DGQ96" s="81"/>
      <c r="DGR96" s="81"/>
      <c r="DGS96" s="81"/>
      <c r="DGT96" s="81"/>
      <c r="DGU96" s="81"/>
      <c r="DGV96" s="81"/>
      <c r="DGW96" s="81"/>
      <c r="DGX96" s="81"/>
      <c r="DGY96" s="81"/>
      <c r="DGZ96" s="81"/>
      <c r="DHA96" s="81"/>
      <c r="DHB96" s="81"/>
      <c r="DHC96" s="81"/>
      <c r="DHD96" s="81"/>
      <c r="DHE96" s="81"/>
      <c r="DHF96" s="81"/>
      <c r="DHG96" s="81"/>
      <c r="DHH96" s="81"/>
      <c r="DHI96" s="81"/>
      <c r="DHJ96" s="81"/>
      <c r="DHK96" s="81"/>
      <c r="DHL96" s="81"/>
      <c r="DHM96" s="81"/>
      <c r="DHN96" s="81"/>
      <c r="DHO96" s="81"/>
      <c r="DHP96" s="81"/>
      <c r="DHQ96" s="81"/>
      <c r="DHR96" s="81"/>
      <c r="DHS96" s="81"/>
      <c r="DHT96" s="81"/>
      <c r="DHU96" s="81"/>
      <c r="DHV96" s="81"/>
      <c r="DHW96" s="81"/>
      <c r="DHX96" s="81"/>
      <c r="DHY96" s="81"/>
      <c r="DHZ96" s="81"/>
      <c r="DIA96" s="81"/>
      <c r="DIB96" s="81"/>
      <c r="DIC96" s="81"/>
      <c r="DID96" s="81"/>
      <c r="DIE96" s="81"/>
      <c r="DIF96" s="81"/>
      <c r="DIG96" s="81"/>
      <c r="DIH96" s="81"/>
      <c r="DII96" s="81"/>
      <c r="DIJ96" s="81"/>
      <c r="DIK96" s="81"/>
      <c r="DIL96" s="81"/>
      <c r="DIM96" s="81"/>
      <c r="DIN96" s="81"/>
      <c r="DIO96" s="81"/>
      <c r="DIP96" s="81"/>
      <c r="DIQ96" s="81"/>
      <c r="DIR96" s="81"/>
      <c r="DIS96" s="81"/>
      <c r="DIT96" s="81"/>
      <c r="DIU96" s="81"/>
      <c r="DIV96" s="81"/>
      <c r="DIW96" s="81"/>
      <c r="DIX96" s="81"/>
      <c r="DIY96" s="81"/>
      <c r="DIZ96" s="81"/>
      <c r="DJA96" s="81"/>
      <c r="DJB96" s="81"/>
      <c r="DJC96" s="81"/>
      <c r="DJD96" s="81"/>
      <c r="DJE96" s="81"/>
      <c r="DJF96" s="81"/>
      <c r="DJG96" s="81"/>
      <c r="DJH96" s="81"/>
      <c r="DJI96" s="81"/>
      <c r="DJJ96" s="81"/>
      <c r="DJK96" s="81"/>
      <c r="DJL96" s="81"/>
      <c r="DJM96" s="81"/>
      <c r="DJN96" s="81"/>
      <c r="DJO96" s="81"/>
      <c r="DJP96" s="81"/>
      <c r="DJQ96" s="81"/>
      <c r="DJR96" s="81"/>
      <c r="DJS96" s="81"/>
      <c r="DJT96" s="81"/>
      <c r="DJU96" s="81"/>
      <c r="DJV96" s="81"/>
      <c r="DJW96" s="81"/>
      <c r="DJX96" s="81"/>
      <c r="DJY96" s="81"/>
      <c r="DJZ96" s="81"/>
      <c r="DKA96" s="81"/>
      <c r="DKB96" s="81"/>
      <c r="DKC96" s="81"/>
      <c r="DKD96" s="81"/>
      <c r="DKE96" s="81"/>
      <c r="DKF96" s="81"/>
      <c r="DKG96" s="81"/>
      <c r="DKH96" s="81"/>
      <c r="DKI96" s="81"/>
      <c r="DKJ96" s="81"/>
      <c r="DKK96" s="81"/>
      <c r="DKL96" s="81"/>
      <c r="DKM96" s="81"/>
      <c r="DKN96" s="81"/>
      <c r="DKO96" s="81"/>
      <c r="DKP96" s="81"/>
      <c r="DKQ96" s="81"/>
      <c r="DKR96" s="81"/>
      <c r="DKS96" s="81"/>
      <c r="DKT96" s="81"/>
      <c r="DKU96" s="81"/>
      <c r="DKV96" s="81"/>
      <c r="DKW96" s="81"/>
      <c r="DKX96" s="81"/>
      <c r="DKY96" s="81"/>
      <c r="DKZ96" s="81"/>
      <c r="DLA96" s="81"/>
      <c r="DLB96" s="81"/>
      <c r="DLC96" s="81"/>
      <c r="DLD96" s="81"/>
      <c r="DLE96" s="81"/>
      <c r="DLF96" s="81"/>
      <c r="DLG96" s="81"/>
      <c r="DLH96" s="81"/>
      <c r="DLI96" s="81"/>
      <c r="DLJ96" s="81"/>
      <c r="DLK96" s="81"/>
      <c r="DLL96" s="81"/>
      <c r="DLM96" s="81"/>
      <c r="DLN96" s="81"/>
      <c r="DLO96" s="81"/>
      <c r="DLP96" s="81"/>
      <c r="DLQ96" s="81"/>
      <c r="DLR96" s="81"/>
      <c r="DLS96" s="81"/>
      <c r="DLT96" s="81"/>
      <c r="DLU96" s="81"/>
      <c r="DLV96" s="81"/>
      <c r="DLW96" s="81"/>
      <c r="DLX96" s="81"/>
      <c r="DLY96" s="81"/>
      <c r="DLZ96" s="81"/>
      <c r="DMA96" s="81"/>
      <c r="DMB96" s="81"/>
      <c r="DMC96" s="81"/>
      <c r="DMD96" s="81"/>
      <c r="DME96" s="81"/>
      <c r="DMF96" s="81"/>
      <c r="DMG96" s="81"/>
      <c r="DMH96" s="81"/>
      <c r="DMI96" s="81"/>
      <c r="DMJ96" s="81"/>
      <c r="DMK96" s="81"/>
      <c r="DML96" s="81"/>
      <c r="DMM96" s="81"/>
      <c r="DMN96" s="81"/>
      <c r="DMO96" s="81"/>
      <c r="DMP96" s="81"/>
      <c r="DMQ96" s="81"/>
      <c r="DMR96" s="81"/>
      <c r="DMS96" s="81"/>
      <c r="DMT96" s="81"/>
      <c r="DMU96" s="81"/>
      <c r="DMV96" s="81"/>
      <c r="DMW96" s="81"/>
      <c r="DMX96" s="81"/>
      <c r="DMY96" s="81"/>
      <c r="DMZ96" s="81"/>
      <c r="DNA96" s="81"/>
      <c r="DNB96" s="81"/>
      <c r="DNC96" s="81"/>
      <c r="DND96" s="81"/>
      <c r="DNE96" s="81"/>
      <c r="DNF96" s="81"/>
      <c r="DNG96" s="81"/>
      <c r="DNH96" s="81"/>
      <c r="DNI96" s="81"/>
      <c r="DNJ96" s="81"/>
      <c r="DNK96" s="81"/>
      <c r="DNL96" s="81"/>
      <c r="DNM96" s="81"/>
      <c r="DNN96" s="81"/>
      <c r="DNO96" s="81"/>
      <c r="DNP96" s="81"/>
      <c r="DNQ96" s="81"/>
      <c r="DNR96" s="81"/>
      <c r="DNS96" s="81"/>
      <c r="DNT96" s="81"/>
      <c r="DNU96" s="81"/>
      <c r="DNV96" s="81"/>
      <c r="DNW96" s="81"/>
      <c r="DNX96" s="81"/>
      <c r="DNY96" s="81"/>
      <c r="DNZ96" s="81"/>
      <c r="DOA96" s="81"/>
      <c r="DOB96" s="81"/>
      <c r="DOC96" s="81"/>
      <c r="DOD96" s="81"/>
      <c r="DOE96" s="81"/>
      <c r="DOF96" s="81"/>
      <c r="DOG96" s="81"/>
      <c r="DOH96" s="81"/>
      <c r="DOI96" s="81"/>
      <c r="DOJ96" s="81"/>
      <c r="DOK96" s="81"/>
      <c r="DOL96" s="81"/>
      <c r="DOM96" s="81"/>
      <c r="DON96" s="81"/>
      <c r="DOO96" s="81"/>
      <c r="DOP96" s="81"/>
      <c r="DOQ96" s="81"/>
      <c r="DOR96" s="81"/>
      <c r="DOS96" s="81"/>
      <c r="DOT96" s="81"/>
      <c r="DOU96" s="81"/>
      <c r="DOV96" s="81"/>
      <c r="DOW96" s="81"/>
      <c r="DOX96" s="81"/>
      <c r="DOY96" s="81"/>
      <c r="DOZ96" s="81"/>
      <c r="DPA96" s="81"/>
      <c r="DPB96" s="81"/>
      <c r="DPC96" s="81"/>
      <c r="DPD96" s="81"/>
      <c r="DPE96" s="81"/>
      <c r="DPF96" s="81"/>
      <c r="DPG96" s="81"/>
      <c r="DPH96" s="81"/>
      <c r="DPI96" s="81"/>
      <c r="DPJ96" s="81"/>
      <c r="DPK96" s="81"/>
      <c r="DPL96" s="81"/>
      <c r="DPM96" s="81"/>
      <c r="DPN96" s="81"/>
      <c r="DPO96" s="81"/>
      <c r="DPP96" s="81"/>
      <c r="DPQ96" s="81"/>
      <c r="DPR96" s="81"/>
      <c r="DPS96" s="81"/>
      <c r="DPT96" s="81"/>
      <c r="DPU96" s="81"/>
      <c r="DPV96" s="81"/>
      <c r="DPW96" s="81"/>
      <c r="DPX96" s="81"/>
      <c r="DPY96" s="81"/>
      <c r="DPZ96" s="81"/>
      <c r="DQA96" s="81"/>
      <c r="DQB96" s="81"/>
      <c r="DQC96" s="81"/>
      <c r="DQD96" s="81"/>
      <c r="DQE96" s="81"/>
      <c r="DQF96" s="81"/>
      <c r="DQG96" s="81"/>
      <c r="DQH96" s="81"/>
      <c r="DQI96" s="81"/>
      <c r="DQJ96" s="81"/>
      <c r="DQK96" s="81"/>
      <c r="DQL96" s="81"/>
      <c r="DQM96" s="81"/>
      <c r="DQN96" s="81"/>
      <c r="DQO96" s="81"/>
      <c r="DQP96" s="81"/>
      <c r="DQQ96" s="81"/>
      <c r="DQR96" s="81"/>
      <c r="DQS96" s="81"/>
      <c r="DQT96" s="81"/>
      <c r="DQU96" s="81"/>
      <c r="DQV96" s="81"/>
      <c r="DQW96" s="81"/>
      <c r="DQX96" s="81"/>
      <c r="DQY96" s="81"/>
      <c r="DQZ96" s="81"/>
      <c r="DRA96" s="81"/>
      <c r="DRB96" s="81"/>
      <c r="DRC96" s="81"/>
      <c r="DRD96" s="81"/>
      <c r="DRE96" s="81"/>
      <c r="DRF96" s="81"/>
      <c r="DRG96" s="81"/>
      <c r="DRH96" s="81"/>
      <c r="DRI96" s="81"/>
      <c r="DRJ96" s="81"/>
      <c r="DRK96" s="81"/>
      <c r="DRL96" s="81"/>
      <c r="DRM96" s="81"/>
      <c r="DRN96" s="81"/>
      <c r="DRO96" s="81"/>
      <c r="DRP96" s="81"/>
      <c r="DRQ96" s="81"/>
      <c r="DRR96" s="81"/>
      <c r="DRS96" s="81"/>
      <c r="DRT96" s="81"/>
      <c r="DRU96" s="81"/>
      <c r="DRV96" s="81"/>
      <c r="DRW96" s="81"/>
      <c r="DRX96" s="81"/>
      <c r="DRY96" s="81"/>
      <c r="DRZ96" s="81"/>
      <c r="DSA96" s="81"/>
      <c r="DSB96" s="81"/>
      <c r="DSC96" s="81"/>
      <c r="DSD96" s="81"/>
      <c r="DSE96" s="81"/>
      <c r="DSF96" s="81"/>
      <c r="DSG96" s="81"/>
      <c r="DSH96" s="81"/>
      <c r="DSI96" s="81"/>
      <c r="DSJ96" s="81"/>
      <c r="DSK96" s="81"/>
      <c r="DSL96" s="81"/>
      <c r="DSM96" s="81"/>
      <c r="DSN96" s="81"/>
      <c r="DSO96" s="81"/>
      <c r="DSP96" s="81"/>
      <c r="DSQ96" s="81"/>
      <c r="DSR96" s="81"/>
      <c r="DSS96" s="81"/>
      <c r="DST96" s="81"/>
      <c r="DSU96" s="81"/>
      <c r="DSV96" s="81"/>
      <c r="DSW96" s="81"/>
      <c r="DSX96" s="81"/>
      <c r="DSY96" s="81"/>
      <c r="DSZ96" s="81"/>
      <c r="DTA96" s="81"/>
      <c r="DTB96" s="81"/>
      <c r="DTC96" s="81"/>
      <c r="DTD96" s="81"/>
      <c r="DTE96" s="81"/>
      <c r="DTF96" s="81"/>
      <c r="DTG96" s="81"/>
      <c r="DTH96" s="81"/>
      <c r="DTI96" s="81"/>
      <c r="DTJ96" s="81"/>
      <c r="DTK96" s="81"/>
      <c r="DTL96" s="81"/>
      <c r="DTM96" s="81"/>
      <c r="DTN96" s="81"/>
      <c r="DTO96" s="81"/>
      <c r="DTP96" s="81"/>
      <c r="DTQ96" s="81"/>
      <c r="DTR96" s="81"/>
      <c r="DTS96" s="81"/>
      <c r="DTT96" s="81"/>
      <c r="DTU96" s="81"/>
      <c r="DTV96" s="81"/>
      <c r="DTW96" s="81"/>
      <c r="DTX96" s="81"/>
      <c r="DTY96" s="81"/>
      <c r="DTZ96" s="81"/>
      <c r="DUA96" s="81"/>
      <c r="DUB96" s="81"/>
      <c r="DUC96" s="81"/>
      <c r="DUD96" s="81"/>
      <c r="DUE96" s="81"/>
      <c r="DUF96" s="81"/>
      <c r="DUG96" s="81"/>
      <c r="DUH96" s="81"/>
      <c r="DUI96" s="81"/>
      <c r="DUJ96" s="81"/>
      <c r="DUK96" s="81"/>
      <c r="DUL96" s="81"/>
      <c r="DUM96" s="81"/>
      <c r="DUN96" s="81"/>
      <c r="DUO96" s="81"/>
      <c r="DUP96" s="81"/>
      <c r="DUQ96" s="81"/>
      <c r="DUR96" s="81"/>
      <c r="DUS96" s="81"/>
      <c r="DUT96" s="81"/>
      <c r="DUU96" s="81"/>
      <c r="DUV96" s="81"/>
      <c r="DUW96" s="81"/>
      <c r="DUX96" s="81"/>
      <c r="DUY96" s="81"/>
      <c r="DUZ96" s="81"/>
      <c r="DVA96" s="81"/>
      <c r="DVB96" s="81"/>
      <c r="DVC96" s="81"/>
      <c r="DVD96" s="81"/>
      <c r="DVE96" s="81"/>
      <c r="DVF96" s="81"/>
      <c r="DVG96" s="81"/>
      <c r="DVH96" s="81"/>
      <c r="DVI96" s="81"/>
      <c r="DVJ96" s="81"/>
      <c r="DVK96" s="81"/>
      <c r="DVL96" s="81"/>
      <c r="DVM96" s="81"/>
      <c r="DVN96" s="81"/>
      <c r="DVO96" s="81"/>
      <c r="DVP96" s="81"/>
      <c r="DVQ96" s="81"/>
      <c r="DVR96" s="81"/>
      <c r="DVS96" s="81"/>
      <c r="DVT96" s="81"/>
      <c r="DVU96" s="81"/>
      <c r="DVV96" s="81"/>
      <c r="DVW96" s="81"/>
      <c r="DVX96" s="81"/>
      <c r="DVY96" s="81"/>
      <c r="DVZ96" s="81"/>
      <c r="DWA96" s="81"/>
      <c r="DWB96" s="81"/>
      <c r="DWC96" s="81"/>
      <c r="DWD96" s="81"/>
      <c r="DWE96" s="81"/>
      <c r="DWF96" s="81"/>
      <c r="DWG96" s="81"/>
      <c r="DWH96" s="81"/>
      <c r="DWI96" s="81"/>
      <c r="DWJ96" s="81"/>
      <c r="DWK96" s="81"/>
      <c r="DWL96" s="81"/>
      <c r="DWM96" s="81"/>
      <c r="DWN96" s="81"/>
      <c r="DWO96" s="81"/>
      <c r="DWP96" s="81"/>
      <c r="DWQ96" s="81"/>
      <c r="DWR96" s="81"/>
      <c r="DWS96" s="81"/>
      <c r="DWT96" s="81"/>
      <c r="DWU96" s="81"/>
      <c r="DWV96" s="81"/>
      <c r="DWW96" s="81"/>
      <c r="DWX96" s="81"/>
      <c r="DWY96" s="81"/>
      <c r="DWZ96" s="81"/>
      <c r="DXA96" s="81"/>
      <c r="DXB96" s="81"/>
      <c r="DXC96" s="81"/>
      <c r="DXD96" s="81"/>
      <c r="DXE96" s="81"/>
      <c r="DXF96" s="81"/>
      <c r="DXG96" s="81"/>
      <c r="DXH96" s="81"/>
      <c r="DXI96" s="81"/>
      <c r="DXJ96" s="81"/>
      <c r="DXK96" s="81"/>
      <c r="DXL96" s="81"/>
      <c r="DXM96" s="81"/>
      <c r="DXN96" s="81"/>
      <c r="DXO96" s="81"/>
      <c r="DXP96" s="81"/>
      <c r="DXQ96" s="81"/>
      <c r="DXR96" s="81"/>
      <c r="DXS96" s="81"/>
      <c r="DXT96" s="81"/>
      <c r="DXU96" s="81"/>
      <c r="DXV96" s="81"/>
      <c r="DXW96" s="81"/>
      <c r="DXX96" s="81"/>
      <c r="DXY96" s="81"/>
      <c r="DXZ96" s="81"/>
      <c r="DYA96" s="81"/>
      <c r="DYB96" s="81"/>
      <c r="DYC96" s="81"/>
      <c r="DYD96" s="81"/>
      <c r="DYE96" s="81"/>
      <c r="DYF96" s="81"/>
      <c r="DYG96" s="81"/>
      <c r="DYH96" s="81"/>
      <c r="DYI96" s="81"/>
      <c r="DYJ96" s="81"/>
      <c r="DYK96" s="81"/>
      <c r="DYL96" s="81"/>
      <c r="DYM96" s="81"/>
      <c r="DYN96" s="81"/>
      <c r="DYO96" s="81"/>
      <c r="DYP96" s="81"/>
      <c r="DYQ96" s="81"/>
      <c r="DYR96" s="81"/>
      <c r="DYS96" s="81"/>
      <c r="DYT96" s="81"/>
      <c r="DYU96" s="81"/>
      <c r="DYV96" s="81"/>
      <c r="DYW96" s="81"/>
      <c r="DYX96" s="81"/>
      <c r="DYY96" s="81"/>
      <c r="DYZ96" s="81"/>
      <c r="DZA96" s="81"/>
      <c r="DZB96" s="81"/>
      <c r="DZC96" s="81"/>
      <c r="DZD96" s="81"/>
      <c r="DZE96" s="81"/>
      <c r="DZF96" s="81"/>
      <c r="DZG96" s="81"/>
      <c r="DZH96" s="81"/>
      <c r="DZI96" s="81"/>
      <c r="DZJ96" s="81"/>
      <c r="DZK96" s="81"/>
      <c r="DZL96" s="81"/>
      <c r="DZM96" s="81"/>
      <c r="DZN96" s="81"/>
      <c r="DZO96" s="81"/>
      <c r="DZP96" s="81"/>
      <c r="DZQ96" s="81"/>
      <c r="DZR96" s="81"/>
      <c r="DZS96" s="81"/>
      <c r="DZT96" s="81"/>
      <c r="DZU96" s="81"/>
      <c r="DZV96" s="81"/>
      <c r="DZW96" s="81"/>
      <c r="DZX96" s="81"/>
      <c r="DZY96" s="81"/>
      <c r="DZZ96" s="81"/>
      <c r="EAA96" s="81"/>
      <c r="EAB96" s="81"/>
      <c r="EAC96" s="81"/>
      <c r="EAD96" s="81"/>
      <c r="EAE96" s="81"/>
      <c r="EAF96" s="81"/>
      <c r="EAG96" s="81"/>
      <c r="EAH96" s="81"/>
      <c r="EAI96" s="81"/>
      <c r="EAJ96" s="81"/>
      <c r="EAK96" s="81"/>
      <c r="EAL96" s="81"/>
      <c r="EAM96" s="81"/>
      <c r="EAN96" s="81"/>
      <c r="EAO96" s="81"/>
      <c r="EAP96" s="81"/>
      <c r="EAQ96" s="81"/>
      <c r="EAR96" s="81"/>
      <c r="EAS96" s="81"/>
      <c r="EAT96" s="81"/>
      <c r="EAU96" s="81"/>
      <c r="EAV96" s="81"/>
      <c r="EAW96" s="81"/>
      <c r="EAX96" s="81"/>
      <c r="EAY96" s="81"/>
      <c r="EAZ96" s="81"/>
      <c r="EBA96" s="81"/>
      <c r="EBB96" s="81"/>
      <c r="EBC96" s="81"/>
      <c r="EBD96" s="81"/>
      <c r="EBE96" s="81"/>
      <c r="EBF96" s="81"/>
      <c r="EBG96" s="81"/>
      <c r="EBH96" s="81"/>
      <c r="EBI96" s="81"/>
      <c r="EBJ96" s="81"/>
      <c r="EBK96" s="81"/>
      <c r="EBL96" s="81"/>
      <c r="EBM96" s="81"/>
      <c r="EBN96" s="81"/>
      <c r="EBO96" s="81"/>
      <c r="EBP96" s="81"/>
      <c r="EBQ96" s="81"/>
      <c r="EBR96" s="81"/>
      <c r="EBS96" s="81"/>
      <c r="EBT96" s="81"/>
      <c r="EBU96" s="81"/>
      <c r="EBV96" s="81"/>
      <c r="EBW96" s="81"/>
      <c r="EBX96" s="81"/>
      <c r="EBY96" s="81"/>
      <c r="EBZ96" s="81"/>
      <c r="ECA96" s="81"/>
      <c r="ECB96" s="81"/>
      <c r="ECC96" s="81"/>
      <c r="ECD96" s="81"/>
      <c r="ECE96" s="81"/>
      <c r="ECF96" s="81"/>
      <c r="ECG96" s="81"/>
      <c r="ECH96" s="81"/>
      <c r="ECI96" s="81"/>
      <c r="ECJ96" s="81"/>
      <c r="ECK96" s="81"/>
      <c r="ECL96" s="81"/>
      <c r="ECM96" s="81"/>
      <c r="ECN96" s="81"/>
      <c r="ECO96" s="81"/>
      <c r="ECP96" s="81"/>
      <c r="ECQ96" s="81"/>
      <c r="ECR96" s="81"/>
      <c r="ECS96" s="81"/>
      <c r="ECT96" s="81"/>
      <c r="ECU96" s="81"/>
      <c r="ECV96" s="81"/>
      <c r="ECW96" s="81"/>
      <c r="ECX96" s="81"/>
      <c r="ECY96" s="81"/>
      <c r="ECZ96" s="81"/>
      <c r="EDA96" s="81"/>
      <c r="EDB96" s="81"/>
      <c r="EDC96" s="81"/>
      <c r="EDD96" s="81"/>
      <c r="EDE96" s="81"/>
      <c r="EDF96" s="81"/>
      <c r="EDG96" s="81"/>
      <c r="EDH96" s="81"/>
      <c r="EDI96" s="81"/>
      <c r="EDJ96" s="81"/>
      <c r="EDK96" s="81"/>
      <c r="EDL96" s="81"/>
      <c r="EDM96" s="81"/>
      <c r="EDN96" s="81"/>
      <c r="EDO96" s="81"/>
      <c r="EDP96" s="81"/>
      <c r="EDQ96" s="81"/>
      <c r="EDR96" s="81"/>
      <c r="EDS96" s="81"/>
      <c r="EDT96" s="81"/>
      <c r="EDU96" s="81"/>
      <c r="EDV96" s="81"/>
      <c r="EDW96" s="81"/>
      <c r="EDX96" s="81"/>
      <c r="EDY96" s="81"/>
      <c r="EDZ96" s="81"/>
      <c r="EEA96" s="81"/>
      <c r="EEB96" s="81"/>
      <c r="EEC96" s="81"/>
      <c r="EED96" s="81"/>
      <c r="EEE96" s="81"/>
      <c r="EEF96" s="81"/>
      <c r="EEG96" s="81"/>
      <c r="EEH96" s="81"/>
      <c r="EEI96" s="81"/>
      <c r="EEJ96" s="81"/>
      <c r="EEK96" s="81"/>
      <c r="EEL96" s="81"/>
      <c r="EEM96" s="81"/>
      <c r="EEN96" s="81"/>
      <c r="EEO96" s="81"/>
      <c r="EEP96" s="81"/>
      <c r="EEQ96" s="81"/>
      <c r="EER96" s="81"/>
      <c r="EES96" s="81"/>
      <c r="EET96" s="81"/>
      <c r="EEU96" s="81"/>
      <c r="EEV96" s="81"/>
      <c r="EEW96" s="81"/>
      <c r="EEX96" s="81"/>
      <c r="EEY96" s="81"/>
      <c r="EEZ96" s="81"/>
      <c r="EFA96" s="81"/>
      <c r="EFB96" s="81"/>
      <c r="EFC96" s="81"/>
      <c r="EFD96" s="81"/>
      <c r="EFE96" s="81"/>
      <c r="EFF96" s="81"/>
      <c r="EFG96" s="81"/>
      <c r="EFH96" s="81"/>
      <c r="EFI96" s="81"/>
      <c r="EFJ96" s="81"/>
      <c r="EFK96" s="81"/>
      <c r="EFL96" s="81"/>
      <c r="EFM96" s="81"/>
      <c r="EFN96" s="81"/>
      <c r="EFO96" s="81"/>
      <c r="EFP96" s="81"/>
      <c r="EFQ96" s="81"/>
      <c r="EFR96" s="81"/>
      <c r="EFS96" s="81"/>
      <c r="EFT96" s="81"/>
      <c r="EFU96" s="81"/>
      <c r="EFV96" s="81"/>
      <c r="EFW96" s="81"/>
      <c r="EFX96" s="81"/>
      <c r="EFY96" s="81"/>
      <c r="EFZ96" s="81"/>
      <c r="EGA96" s="81"/>
      <c r="EGB96" s="81"/>
      <c r="EGC96" s="81"/>
      <c r="EGD96" s="81"/>
      <c r="EGE96" s="81"/>
      <c r="EGF96" s="81"/>
      <c r="EGG96" s="81"/>
      <c r="EGH96" s="81"/>
      <c r="EGI96" s="81"/>
      <c r="EGJ96" s="81"/>
      <c r="EGK96" s="81"/>
      <c r="EGL96" s="81"/>
      <c r="EGM96" s="81"/>
      <c r="EGN96" s="81"/>
      <c r="EGO96" s="81"/>
      <c r="EGP96" s="81"/>
      <c r="EGQ96" s="81"/>
      <c r="EGR96" s="81"/>
      <c r="EGS96" s="81"/>
      <c r="EGT96" s="81"/>
      <c r="EGU96" s="81"/>
      <c r="EGV96" s="81"/>
      <c r="EGW96" s="81"/>
      <c r="EGX96" s="81"/>
      <c r="EGY96" s="81"/>
      <c r="EGZ96" s="81"/>
      <c r="EHA96" s="81"/>
      <c r="EHB96" s="81"/>
      <c r="EHC96" s="81"/>
      <c r="EHD96" s="81"/>
      <c r="EHE96" s="81"/>
      <c r="EHF96" s="81"/>
      <c r="EHG96" s="81"/>
      <c r="EHH96" s="81"/>
      <c r="EHI96" s="81"/>
      <c r="EHJ96" s="81"/>
      <c r="EHK96" s="81"/>
      <c r="EHL96" s="81"/>
      <c r="EHM96" s="81"/>
      <c r="EHN96" s="81"/>
      <c r="EHO96" s="81"/>
      <c r="EHP96" s="81"/>
      <c r="EHQ96" s="81"/>
      <c r="EHR96" s="81"/>
      <c r="EHS96" s="81"/>
      <c r="EHT96" s="81"/>
      <c r="EHU96" s="81"/>
      <c r="EHV96" s="81"/>
      <c r="EHW96" s="81"/>
      <c r="EHX96" s="81"/>
      <c r="EHY96" s="81"/>
      <c r="EHZ96" s="81"/>
      <c r="EIA96" s="81"/>
      <c r="EIB96" s="81"/>
      <c r="EIC96" s="81"/>
      <c r="EID96" s="81"/>
      <c r="EIE96" s="81"/>
      <c r="EIF96" s="81"/>
      <c r="EIG96" s="81"/>
      <c r="EIH96" s="81"/>
      <c r="EII96" s="81"/>
      <c r="EIJ96" s="81"/>
      <c r="EIK96" s="81"/>
      <c r="EIL96" s="81"/>
      <c r="EIM96" s="81"/>
      <c r="EIN96" s="81"/>
      <c r="EIO96" s="81"/>
      <c r="EIP96" s="81"/>
      <c r="EIQ96" s="81"/>
      <c r="EIR96" s="81"/>
      <c r="EIS96" s="81"/>
      <c r="EIT96" s="81"/>
      <c r="EIU96" s="81"/>
      <c r="EIV96" s="81"/>
      <c r="EIW96" s="81"/>
      <c r="EIX96" s="81"/>
      <c r="EIY96" s="81"/>
      <c r="EIZ96" s="81"/>
      <c r="EJA96" s="81"/>
      <c r="EJB96" s="81"/>
      <c r="EJC96" s="81"/>
      <c r="EJD96" s="81"/>
      <c r="EJE96" s="81"/>
      <c r="EJF96" s="81"/>
      <c r="EJG96" s="81"/>
      <c r="EJH96" s="81"/>
      <c r="EJI96" s="81"/>
      <c r="EJJ96" s="81"/>
      <c r="EJK96" s="81"/>
      <c r="EJL96" s="81"/>
      <c r="EJM96" s="81"/>
      <c r="EJN96" s="81"/>
      <c r="EJO96" s="81"/>
      <c r="EJP96" s="81"/>
      <c r="EJQ96" s="81"/>
      <c r="EJR96" s="81"/>
      <c r="EJS96" s="81"/>
      <c r="EJT96" s="81"/>
      <c r="EJU96" s="81"/>
      <c r="EJV96" s="81"/>
      <c r="EJW96" s="81"/>
      <c r="EJX96" s="81"/>
      <c r="EJY96" s="81"/>
      <c r="EJZ96" s="81"/>
      <c r="EKA96" s="81"/>
      <c r="EKB96" s="81"/>
      <c r="EKC96" s="81"/>
      <c r="EKD96" s="81"/>
      <c r="EKE96" s="81"/>
      <c r="EKF96" s="81"/>
      <c r="EKG96" s="81"/>
      <c r="EKH96" s="81"/>
      <c r="EKI96" s="81"/>
      <c r="EKJ96" s="81"/>
      <c r="EKK96" s="81"/>
      <c r="EKL96" s="81"/>
      <c r="EKM96" s="81"/>
      <c r="EKN96" s="81"/>
      <c r="EKO96" s="81"/>
      <c r="EKP96" s="81"/>
      <c r="EKQ96" s="81"/>
      <c r="EKR96" s="81"/>
      <c r="EKS96" s="81"/>
      <c r="EKT96" s="81"/>
      <c r="EKU96" s="81"/>
      <c r="EKV96" s="81"/>
      <c r="EKW96" s="81"/>
      <c r="EKX96" s="81"/>
      <c r="EKY96" s="81"/>
      <c r="EKZ96" s="81"/>
      <c r="ELA96" s="81"/>
      <c r="ELB96" s="81"/>
      <c r="ELC96" s="81"/>
      <c r="ELD96" s="81"/>
      <c r="ELE96" s="81"/>
      <c r="ELF96" s="81"/>
      <c r="ELG96" s="81"/>
      <c r="ELH96" s="81"/>
      <c r="ELI96" s="81"/>
      <c r="ELJ96" s="81"/>
      <c r="ELK96" s="81"/>
      <c r="ELL96" s="81"/>
      <c r="ELM96" s="81"/>
      <c r="ELN96" s="81"/>
      <c r="ELO96" s="81"/>
      <c r="ELP96" s="81"/>
      <c r="ELQ96" s="81"/>
      <c r="ELR96" s="81"/>
      <c r="ELS96" s="81"/>
      <c r="ELT96" s="81"/>
      <c r="ELU96" s="81"/>
      <c r="ELV96" s="81"/>
      <c r="ELW96" s="81"/>
      <c r="ELX96" s="81"/>
      <c r="ELY96" s="81"/>
      <c r="ELZ96" s="81"/>
      <c r="EMA96" s="81"/>
      <c r="EMB96" s="81"/>
      <c r="EMC96" s="81"/>
      <c r="EMD96" s="81"/>
      <c r="EME96" s="81"/>
      <c r="EMF96" s="81"/>
      <c r="EMG96" s="81"/>
      <c r="EMH96" s="81"/>
      <c r="EMI96" s="81"/>
      <c r="EMJ96" s="81"/>
      <c r="EMK96" s="81"/>
      <c r="EML96" s="81"/>
      <c r="EMM96" s="81"/>
      <c r="EMN96" s="81"/>
      <c r="EMO96" s="81"/>
      <c r="EMP96" s="81"/>
      <c r="EMQ96" s="81"/>
      <c r="EMR96" s="81"/>
      <c r="EMS96" s="81"/>
      <c r="EMT96" s="81"/>
      <c r="EMU96" s="81"/>
      <c r="EMV96" s="81"/>
      <c r="EMW96" s="81"/>
      <c r="EMX96" s="81"/>
      <c r="EMY96" s="81"/>
      <c r="EMZ96" s="81"/>
      <c r="ENA96" s="81"/>
      <c r="ENB96" s="81"/>
      <c r="ENC96" s="81"/>
      <c r="END96" s="81"/>
      <c r="ENE96" s="81"/>
      <c r="ENF96" s="81"/>
      <c r="ENG96" s="81"/>
      <c r="ENH96" s="81"/>
      <c r="ENI96" s="81"/>
      <c r="ENJ96" s="81"/>
      <c r="ENK96" s="81"/>
      <c r="ENL96" s="81"/>
      <c r="ENM96" s="81"/>
      <c r="ENN96" s="81"/>
      <c r="ENO96" s="81"/>
      <c r="ENP96" s="81"/>
      <c r="ENQ96" s="81"/>
      <c r="ENR96" s="81"/>
      <c r="ENS96" s="81"/>
      <c r="ENT96" s="81"/>
      <c r="ENU96" s="81"/>
      <c r="ENV96" s="81"/>
      <c r="ENW96" s="81"/>
      <c r="ENX96" s="81"/>
      <c r="ENY96" s="81"/>
      <c r="ENZ96" s="81"/>
      <c r="EOA96" s="81"/>
      <c r="EOB96" s="81"/>
      <c r="EOC96" s="81"/>
      <c r="EOD96" s="81"/>
      <c r="EOE96" s="81"/>
      <c r="EOF96" s="81"/>
      <c r="EOG96" s="81"/>
      <c r="EOH96" s="81"/>
      <c r="EOI96" s="81"/>
      <c r="EOJ96" s="81"/>
      <c r="EOK96" s="81"/>
      <c r="EOL96" s="81"/>
      <c r="EOM96" s="81"/>
      <c r="EON96" s="81"/>
      <c r="EOO96" s="81"/>
      <c r="EOP96" s="81"/>
      <c r="EOQ96" s="81"/>
      <c r="EOR96" s="81"/>
      <c r="EOS96" s="81"/>
      <c r="EOT96" s="81"/>
      <c r="EOU96" s="81"/>
      <c r="EOV96" s="81"/>
      <c r="EOW96" s="81"/>
      <c r="EOX96" s="81"/>
      <c r="EOY96" s="81"/>
      <c r="EOZ96" s="81"/>
      <c r="EPA96" s="81"/>
      <c r="EPB96" s="81"/>
      <c r="EPC96" s="81"/>
      <c r="EPD96" s="81"/>
      <c r="EPE96" s="81"/>
      <c r="EPF96" s="81"/>
      <c r="EPG96" s="81"/>
      <c r="EPH96" s="81"/>
      <c r="EPI96" s="81"/>
      <c r="EPJ96" s="81"/>
      <c r="EPK96" s="81"/>
      <c r="EPL96" s="81"/>
      <c r="EPM96" s="81"/>
      <c r="EPN96" s="81"/>
      <c r="EPO96" s="81"/>
      <c r="EPP96" s="81"/>
      <c r="EPQ96" s="81"/>
      <c r="EPR96" s="81"/>
      <c r="EPS96" s="81"/>
      <c r="EPT96" s="81"/>
      <c r="EPU96" s="81"/>
      <c r="EPV96" s="81"/>
      <c r="EPW96" s="81"/>
      <c r="EPX96" s="81"/>
      <c r="EPY96" s="81"/>
      <c r="EPZ96" s="81"/>
      <c r="EQA96" s="81"/>
      <c r="EQB96" s="81"/>
      <c r="EQC96" s="81"/>
      <c r="EQD96" s="81"/>
      <c r="EQE96" s="81"/>
      <c r="EQF96" s="81"/>
      <c r="EQG96" s="81"/>
      <c r="EQH96" s="81"/>
      <c r="EQI96" s="81"/>
      <c r="EQJ96" s="81"/>
      <c r="EQK96" s="81"/>
      <c r="EQL96" s="81"/>
      <c r="EQM96" s="81"/>
      <c r="EQN96" s="81"/>
      <c r="EQO96" s="81"/>
      <c r="EQP96" s="81"/>
      <c r="EQQ96" s="81"/>
      <c r="EQR96" s="81"/>
      <c r="EQS96" s="81"/>
      <c r="EQT96" s="81"/>
      <c r="EQU96" s="81"/>
      <c r="EQV96" s="81"/>
      <c r="EQW96" s="81"/>
      <c r="EQX96" s="81"/>
      <c r="EQY96" s="81"/>
      <c r="EQZ96" s="81"/>
      <c r="ERA96" s="81"/>
      <c r="ERB96" s="81"/>
      <c r="ERC96" s="81"/>
      <c r="ERD96" s="81"/>
      <c r="ERE96" s="81"/>
      <c r="ERF96" s="81"/>
      <c r="ERG96" s="81"/>
      <c r="ERH96" s="81"/>
      <c r="ERI96" s="81"/>
      <c r="ERJ96" s="81"/>
      <c r="ERK96" s="81"/>
      <c r="ERL96" s="81"/>
      <c r="ERM96" s="81"/>
      <c r="ERN96" s="81"/>
      <c r="ERO96" s="81"/>
      <c r="ERP96" s="81"/>
      <c r="ERQ96" s="81"/>
      <c r="ERR96" s="81"/>
      <c r="ERS96" s="81"/>
      <c r="ERT96" s="81"/>
      <c r="ERU96" s="81"/>
      <c r="ERV96" s="81"/>
      <c r="ERW96" s="81"/>
      <c r="ERX96" s="81"/>
      <c r="ERY96" s="81"/>
      <c r="ERZ96" s="81"/>
      <c r="ESA96" s="81"/>
      <c r="ESB96" s="81"/>
      <c r="ESC96" s="81"/>
      <c r="ESD96" s="81"/>
      <c r="ESE96" s="81"/>
      <c r="ESF96" s="81"/>
      <c r="ESG96" s="81"/>
      <c r="ESH96" s="81"/>
      <c r="ESI96" s="81"/>
      <c r="ESJ96" s="81"/>
      <c r="ESK96" s="81"/>
      <c r="ESL96" s="81"/>
      <c r="ESM96" s="81"/>
      <c r="ESN96" s="81"/>
      <c r="ESO96" s="81"/>
      <c r="ESP96" s="81"/>
      <c r="ESQ96" s="81"/>
      <c r="ESR96" s="81"/>
      <c r="ESS96" s="81"/>
      <c r="EST96" s="81"/>
      <c r="ESU96" s="81"/>
      <c r="ESV96" s="81"/>
      <c r="ESW96" s="81"/>
      <c r="ESX96" s="81"/>
      <c r="ESY96" s="81"/>
      <c r="ESZ96" s="81"/>
      <c r="ETA96" s="81"/>
      <c r="ETB96" s="81"/>
      <c r="ETC96" s="81"/>
      <c r="ETD96" s="81"/>
      <c r="ETE96" s="81"/>
      <c r="ETF96" s="81"/>
      <c r="ETG96" s="81"/>
      <c r="ETH96" s="81"/>
      <c r="ETI96" s="81"/>
      <c r="ETJ96" s="81"/>
      <c r="ETK96" s="81"/>
      <c r="ETL96" s="81"/>
      <c r="ETM96" s="81"/>
      <c r="ETN96" s="81"/>
      <c r="ETO96" s="81"/>
      <c r="ETP96" s="81"/>
      <c r="ETQ96" s="81"/>
      <c r="ETR96" s="81"/>
      <c r="ETS96" s="81"/>
      <c r="ETT96" s="81"/>
      <c r="ETU96" s="81"/>
      <c r="ETV96" s="81"/>
      <c r="ETW96" s="81"/>
      <c r="ETX96" s="81"/>
      <c r="ETY96" s="81"/>
      <c r="ETZ96" s="81"/>
      <c r="EUA96" s="81"/>
      <c r="EUB96" s="81"/>
      <c r="EUC96" s="81"/>
      <c r="EUD96" s="81"/>
      <c r="EUE96" s="81"/>
      <c r="EUF96" s="81"/>
      <c r="EUG96" s="81"/>
      <c r="EUH96" s="81"/>
      <c r="EUI96" s="81"/>
      <c r="EUJ96" s="81"/>
      <c r="EUK96" s="81"/>
      <c r="EUL96" s="81"/>
      <c r="EUM96" s="81"/>
      <c r="EUN96" s="81"/>
      <c r="EUO96" s="81"/>
      <c r="EUP96" s="81"/>
      <c r="EUQ96" s="81"/>
      <c r="EUR96" s="81"/>
      <c r="EUS96" s="81"/>
      <c r="EUT96" s="81"/>
      <c r="EUU96" s="81"/>
      <c r="EUV96" s="81"/>
      <c r="EUW96" s="81"/>
      <c r="EUX96" s="81"/>
      <c r="EUY96" s="81"/>
      <c r="EUZ96" s="81"/>
      <c r="EVA96" s="81"/>
      <c r="EVB96" s="81"/>
      <c r="EVC96" s="81"/>
      <c r="EVD96" s="81"/>
      <c r="EVE96" s="81"/>
      <c r="EVF96" s="81"/>
      <c r="EVG96" s="81"/>
      <c r="EVH96" s="81"/>
      <c r="EVI96" s="81"/>
      <c r="EVJ96" s="81"/>
      <c r="EVK96" s="81"/>
      <c r="EVL96" s="81"/>
      <c r="EVM96" s="81"/>
      <c r="EVN96" s="81"/>
      <c r="EVO96" s="81"/>
      <c r="EVP96" s="81"/>
      <c r="EVQ96" s="81"/>
      <c r="EVR96" s="81"/>
      <c r="EVS96" s="81"/>
      <c r="EVT96" s="81"/>
      <c r="EVU96" s="81"/>
      <c r="EVV96" s="81"/>
      <c r="EVW96" s="81"/>
      <c r="EVX96" s="81"/>
      <c r="EVY96" s="81"/>
      <c r="EVZ96" s="81"/>
      <c r="EWA96" s="81"/>
      <c r="EWB96" s="81"/>
      <c r="EWC96" s="81"/>
      <c r="EWD96" s="81"/>
      <c r="EWE96" s="81"/>
      <c r="EWF96" s="81"/>
      <c r="EWG96" s="81"/>
      <c r="EWH96" s="81"/>
      <c r="EWI96" s="81"/>
      <c r="EWJ96" s="81"/>
      <c r="EWK96" s="81"/>
      <c r="EWL96" s="81"/>
      <c r="EWM96" s="81"/>
      <c r="EWN96" s="81"/>
      <c r="EWO96" s="81"/>
      <c r="EWP96" s="81"/>
      <c r="EWQ96" s="81"/>
      <c r="EWR96" s="81"/>
      <c r="EWS96" s="81"/>
      <c r="EWT96" s="81"/>
      <c r="EWU96" s="81"/>
      <c r="EWV96" s="81"/>
      <c r="EWW96" s="81"/>
      <c r="EWX96" s="81"/>
      <c r="EWY96" s="81"/>
      <c r="EWZ96" s="81"/>
      <c r="EXA96" s="81"/>
      <c r="EXB96" s="81"/>
      <c r="EXC96" s="81"/>
      <c r="EXD96" s="81"/>
      <c r="EXE96" s="81"/>
      <c r="EXF96" s="81"/>
      <c r="EXG96" s="81"/>
      <c r="EXH96" s="81"/>
      <c r="EXI96" s="81"/>
      <c r="EXJ96" s="81"/>
      <c r="EXK96" s="81"/>
      <c r="EXL96" s="81"/>
      <c r="EXM96" s="81"/>
      <c r="EXN96" s="81"/>
      <c r="EXO96" s="81"/>
      <c r="EXP96" s="81"/>
      <c r="EXQ96" s="81"/>
      <c r="EXR96" s="81"/>
      <c r="EXS96" s="81"/>
      <c r="EXT96" s="81"/>
      <c r="EXU96" s="81"/>
      <c r="EXV96" s="81"/>
      <c r="EXW96" s="81"/>
      <c r="EXX96" s="81"/>
      <c r="EXY96" s="81"/>
      <c r="EXZ96" s="81"/>
      <c r="EYA96" s="81"/>
      <c r="EYB96" s="81"/>
      <c r="EYC96" s="81"/>
      <c r="EYD96" s="81"/>
      <c r="EYE96" s="81"/>
      <c r="EYF96" s="81"/>
      <c r="EYG96" s="81"/>
      <c r="EYH96" s="81"/>
      <c r="EYI96" s="81"/>
      <c r="EYJ96" s="81"/>
      <c r="EYK96" s="81"/>
      <c r="EYL96" s="81"/>
      <c r="EYM96" s="81"/>
      <c r="EYN96" s="81"/>
      <c r="EYO96" s="81"/>
      <c r="EYP96" s="81"/>
      <c r="EYQ96" s="81"/>
      <c r="EYR96" s="81"/>
      <c r="EYS96" s="81"/>
      <c r="EYT96" s="81"/>
      <c r="EYU96" s="81"/>
      <c r="EYV96" s="81"/>
      <c r="EYW96" s="81"/>
      <c r="EYX96" s="81"/>
      <c r="EYY96" s="81"/>
      <c r="EYZ96" s="81"/>
      <c r="EZA96" s="81"/>
      <c r="EZB96" s="81"/>
      <c r="EZC96" s="81"/>
      <c r="EZD96" s="81"/>
      <c r="EZE96" s="81"/>
      <c r="EZF96" s="81"/>
      <c r="EZG96" s="81"/>
      <c r="EZH96" s="81"/>
      <c r="EZI96" s="81"/>
      <c r="EZJ96" s="81"/>
      <c r="EZK96" s="81"/>
      <c r="EZL96" s="81"/>
      <c r="EZM96" s="81"/>
      <c r="EZN96" s="81"/>
      <c r="EZO96" s="81"/>
      <c r="EZP96" s="81"/>
      <c r="EZQ96" s="81"/>
      <c r="EZR96" s="81"/>
      <c r="EZS96" s="81"/>
      <c r="EZT96" s="81"/>
      <c r="EZU96" s="81"/>
      <c r="EZV96" s="81"/>
      <c r="EZW96" s="81"/>
      <c r="EZX96" s="81"/>
      <c r="EZY96" s="81"/>
      <c r="EZZ96" s="81"/>
      <c r="FAA96" s="81"/>
      <c r="FAB96" s="81"/>
      <c r="FAC96" s="81"/>
      <c r="FAD96" s="81"/>
      <c r="FAE96" s="81"/>
      <c r="FAF96" s="81"/>
      <c r="FAG96" s="81"/>
      <c r="FAH96" s="81"/>
      <c r="FAI96" s="81"/>
      <c r="FAJ96" s="81"/>
      <c r="FAK96" s="81"/>
      <c r="FAL96" s="81"/>
      <c r="FAM96" s="81"/>
      <c r="FAN96" s="81"/>
      <c r="FAO96" s="81"/>
      <c r="FAP96" s="81"/>
      <c r="FAQ96" s="81"/>
      <c r="FAR96" s="81"/>
      <c r="FAS96" s="81"/>
      <c r="FAT96" s="81"/>
      <c r="FAU96" s="81"/>
      <c r="FAV96" s="81"/>
      <c r="FAW96" s="81"/>
      <c r="FAX96" s="81"/>
      <c r="FAY96" s="81"/>
      <c r="FAZ96" s="81"/>
      <c r="FBA96" s="81"/>
      <c r="FBB96" s="81"/>
      <c r="FBC96" s="81"/>
      <c r="FBD96" s="81"/>
      <c r="FBE96" s="81"/>
      <c r="FBF96" s="81"/>
      <c r="FBG96" s="81"/>
      <c r="FBH96" s="81"/>
      <c r="FBI96" s="81"/>
      <c r="FBJ96" s="81"/>
      <c r="FBK96" s="81"/>
      <c r="FBL96" s="81"/>
      <c r="FBM96" s="81"/>
      <c r="FBN96" s="81"/>
      <c r="FBO96" s="81"/>
      <c r="FBP96" s="81"/>
      <c r="FBQ96" s="81"/>
      <c r="FBR96" s="81"/>
      <c r="FBS96" s="81"/>
      <c r="FBT96" s="81"/>
      <c r="FBU96" s="81"/>
      <c r="FBV96" s="81"/>
      <c r="FBW96" s="81"/>
      <c r="FBX96" s="81"/>
      <c r="FBY96" s="81"/>
      <c r="FBZ96" s="81"/>
      <c r="FCA96" s="81"/>
      <c r="FCB96" s="81"/>
      <c r="FCC96" s="81"/>
      <c r="FCD96" s="81"/>
      <c r="FCE96" s="81"/>
      <c r="FCF96" s="81"/>
      <c r="FCG96" s="81"/>
      <c r="FCH96" s="81"/>
      <c r="FCI96" s="81"/>
      <c r="FCJ96" s="81"/>
      <c r="FCK96" s="81"/>
      <c r="FCL96" s="81"/>
      <c r="FCM96" s="81"/>
      <c r="FCN96" s="81"/>
      <c r="FCO96" s="81"/>
      <c r="FCP96" s="81"/>
      <c r="FCQ96" s="81"/>
      <c r="FCR96" s="81"/>
      <c r="FCS96" s="81"/>
      <c r="FCT96" s="81"/>
      <c r="FCU96" s="81"/>
      <c r="FCV96" s="81"/>
      <c r="FCW96" s="81"/>
      <c r="FCX96" s="81"/>
      <c r="FCY96" s="81"/>
      <c r="FCZ96" s="81"/>
      <c r="FDA96" s="81"/>
      <c r="FDB96" s="81"/>
      <c r="FDC96" s="81"/>
      <c r="FDD96" s="81"/>
      <c r="FDE96" s="81"/>
      <c r="FDF96" s="81"/>
      <c r="FDG96" s="81"/>
      <c r="FDH96" s="81"/>
      <c r="FDI96" s="81"/>
      <c r="FDJ96" s="81"/>
      <c r="FDK96" s="81"/>
      <c r="FDL96" s="81"/>
      <c r="FDM96" s="81"/>
      <c r="FDN96" s="81"/>
      <c r="FDO96" s="81"/>
      <c r="FDP96" s="81"/>
      <c r="FDQ96" s="81"/>
      <c r="FDR96" s="81"/>
      <c r="FDS96" s="81"/>
      <c r="FDT96" s="81"/>
      <c r="FDU96" s="81"/>
      <c r="FDV96" s="81"/>
      <c r="FDW96" s="81"/>
      <c r="FDX96" s="81"/>
      <c r="FDY96" s="81"/>
      <c r="FDZ96" s="81"/>
      <c r="FEA96" s="81"/>
      <c r="FEB96" s="81"/>
      <c r="FEC96" s="81"/>
      <c r="FED96" s="81"/>
      <c r="FEE96" s="81"/>
      <c r="FEF96" s="81"/>
      <c r="FEG96" s="81"/>
      <c r="FEH96" s="81"/>
      <c r="FEI96" s="81"/>
      <c r="FEJ96" s="81"/>
      <c r="FEK96" s="81"/>
      <c r="FEL96" s="81"/>
      <c r="FEM96" s="81"/>
      <c r="FEN96" s="81"/>
      <c r="FEO96" s="81"/>
      <c r="FEP96" s="81"/>
      <c r="FEQ96" s="81"/>
      <c r="FER96" s="81"/>
      <c r="FES96" s="81"/>
      <c r="FET96" s="81"/>
      <c r="FEU96" s="81"/>
      <c r="FEV96" s="81"/>
      <c r="FEW96" s="81"/>
      <c r="FEX96" s="81"/>
      <c r="FEY96" s="81"/>
      <c r="FEZ96" s="81"/>
      <c r="FFA96" s="81"/>
      <c r="FFB96" s="81"/>
      <c r="FFC96" s="81"/>
      <c r="FFD96" s="81"/>
      <c r="FFE96" s="81"/>
      <c r="FFF96" s="81"/>
      <c r="FFG96" s="81"/>
      <c r="FFH96" s="81"/>
      <c r="FFI96" s="81"/>
      <c r="FFJ96" s="81"/>
      <c r="FFK96" s="81"/>
      <c r="FFL96" s="81"/>
      <c r="FFM96" s="81"/>
      <c r="FFN96" s="81"/>
      <c r="FFO96" s="81"/>
      <c r="FFP96" s="81"/>
      <c r="FFQ96" s="81"/>
      <c r="FFR96" s="81"/>
      <c r="FFS96" s="81"/>
      <c r="FFT96" s="81"/>
      <c r="FFU96" s="81"/>
      <c r="FFV96" s="81"/>
      <c r="FFW96" s="81"/>
      <c r="FFX96" s="81"/>
      <c r="FFY96" s="81"/>
      <c r="FFZ96" s="81"/>
      <c r="FGA96" s="81"/>
      <c r="FGB96" s="81"/>
      <c r="FGC96" s="81"/>
      <c r="FGD96" s="81"/>
      <c r="FGE96" s="81"/>
      <c r="FGF96" s="81"/>
      <c r="FGG96" s="81"/>
      <c r="FGH96" s="81"/>
      <c r="FGI96" s="81"/>
      <c r="FGJ96" s="81"/>
      <c r="FGK96" s="81"/>
      <c r="FGL96" s="81"/>
      <c r="FGM96" s="81"/>
      <c r="FGN96" s="81"/>
      <c r="FGO96" s="81"/>
      <c r="FGP96" s="81"/>
      <c r="FGQ96" s="81"/>
      <c r="FGR96" s="81"/>
      <c r="FGS96" s="81"/>
      <c r="FGT96" s="81"/>
      <c r="FGU96" s="81"/>
      <c r="FGV96" s="81"/>
      <c r="FGW96" s="81"/>
      <c r="FGX96" s="81"/>
      <c r="FGY96" s="81"/>
      <c r="FGZ96" s="81"/>
      <c r="FHA96" s="81"/>
      <c r="FHB96" s="81"/>
      <c r="FHC96" s="81"/>
      <c r="FHD96" s="81"/>
      <c r="FHE96" s="81"/>
      <c r="FHF96" s="81"/>
      <c r="FHG96" s="81"/>
      <c r="FHH96" s="81"/>
      <c r="FHI96" s="81"/>
      <c r="FHJ96" s="81"/>
      <c r="FHK96" s="81"/>
      <c r="FHL96" s="81"/>
      <c r="FHM96" s="81"/>
      <c r="FHN96" s="81"/>
      <c r="FHO96" s="81"/>
      <c r="FHP96" s="81"/>
      <c r="FHQ96" s="81"/>
      <c r="FHR96" s="81"/>
      <c r="FHS96" s="81"/>
      <c r="FHT96" s="81"/>
      <c r="FHU96" s="81"/>
      <c r="FHV96" s="81"/>
      <c r="FHW96" s="81"/>
      <c r="FHX96" s="81"/>
      <c r="FHY96" s="81"/>
      <c r="FHZ96" s="81"/>
      <c r="FIA96" s="81"/>
      <c r="FIB96" s="81"/>
      <c r="FIC96" s="81"/>
      <c r="FID96" s="81"/>
      <c r="FIE96" s="81"/>
      <c r="FIF96" s="81"/>
      <c r="FIG96" s="81"/>
      <c r="FIH96" s="81"/>
      <c r="FII96" s="81"/>
      <c r="FIJ96" s="81"/>
      <c r="FIK96" s="81"/>
      <c r="FIL96" s="81"/>
      <c r="FIM96" s="81"/>
      <c r="FIN96" s="81"/>
      <c r="FIO96" s="81"/>
      <c r="FIP96" s="81"/>
      <c r="FIQ96" s="81"/>
      <c r="FIR96" s="81"/>
      <c r="FIS96" s="81"/>
      <c r="FIT96" s="81"/>
      <c r="FIU96" s="81"/>
      <c r="FIV96" s="81"/>
      <c r="FIW96" s="81"/>
      <c r="FIX96" s="81"/>
      <c r="FIY96" s="81"/>
      <c r="FIZ96" s="81"/>
      <c r="FJA96" s="81"/>
      <c r="FJB96" s="81"/>
      <c r="FJC96" s="81"/>
      <c r="FJD96" s="81"/>
      <c r="FJE96" s="81"/>
      <c r="FJF96" s="81"/>
      <c r="FJG96" s="81"/>
      <c r="FJH96" s="81"/>
      <c r="FJI96" s="81"/>
      <c r="FJJ96" s="81"/>
      <c r="FJK96" s="81"/>
      <c r="FJL96" s="81"/>
      <c r="FJM96" s="81"/>
      <c r="FJN96" s="81"/>
      <c r="FJO96" s="81"/>
      <c r="FJP96" s="81"/>
      <c r="FJQ96" s="81"/>
      <c r="FJR96" s="81"/>
      <c r="FJS96" s="81"/>
      <c r="FJT96" s="81"/>
      <c r="FJU96" s="81"/>
      <c r="FJV96" s="81"/>
      <c r="FJW96" s="81"/>
      <c r="FJX96" s="81"/>
      <c r="FJY96" s="81"/>
      <c r="FJZ96" s="81"/>
      <c r="FKA96" s="81"/>
      <c r="FKB96" s="81"/>
      <c r="FKC96" s="81"/>
      <c r="FKD96" s="81"/>
      <c r="FKE96" s="81"/>
      <c r="FKF96" s="81"/>
      <c r="FKG96" s="81"/>
      <c r="FKH96" s="81"/>
      <c r="FKI96" s="81"/>
      <c r="FKJ96" s="81"/>
      <c r="FKK96" s="81"/>
      <c r="FKL96" s="81"/>
      <c r="FKM96" s="81"/>
      <c r="FKN96" s="81"/>
      <c r="FKO96" s="81"/>
      <c r="FKP96" s="81"/>
      <c r="FKQ96" s="81"/>
      <c r="FKR96" s="81"/>
      <c r="FKS96" s="81"/>
      <c r="FKT96" s="81"/>
      <c r="FKU96" s="81"/>
      <c r="FKV96" s="81"/>
      <c r="FKW96" s="81"/>
      <c r="FKX96" s="81"/>
      <c r="FKY96" s="81"/>
      <c r="FKZ96" s="81"/>
      <c r="FLA96" s="81"/>
      <c r="FLB96" s="81"/>
      <c r="FLC96" s="81"/>
      <c r="FLD96" s="81"/>
      <c r="FLE96" s="81"/>
      <c r="FLF96" s="81"/>
      <c r="FLG96" s="81"/>
      <c r="FLH96" s="81"/>
      <c r="FLI96" s="81"/>
      <c r="FLJ96" s="81"/>
      <c r="FLK96" s="81"/>
      <c r="FLL96" s="81"/>
      <c r="FLM96" s="81"/>
      <c r="FLN96" s="81"/>
      <c r="FLO96" s="81"/>
      <c r="FLP96" s="81"/>
      <c r="FLQ96" s="81"/>
      <c r="FLR96" s="81"/>
      <c r="FLS96" s="81"/>
      <c r="FLT96" s="81"/>
      <c r="FLU96" s="81"/>
      <c r="FLV96" s="81"/>
      <c r="FLW96" s="81"/>
      <c r="FLX96" s="81"/>
      <c r="FLY96" s="81"/>
      <c r="FLZ96" s="81"/>
      <c r="FMA96" s="81"/>
      <c r="FMB96" s="81"/>
      <c r="FMC96" s="81"/>
      <c r="FMD96" s="81"/>
      <c r="FME96" s="81"/>
      <c r="FMF96" s="81"/>
      <c r="FMG96" s="81"/>
      <c r="FMH96" s="81"/>
      <c r="FMI96" s="81"/>
      <c r="FMJ96" s="81"/>
      <c r="FMK96" s="81"/>
      <c r="FML96" s="81"/>
      <c r="FMM96" s="81"/>
      <c r="FMN96" s="81"/>
      <c r="FMO96" s="81"/>
      <c r="FMP96" s="81"/>
      <c r="FMQ96" s="81"/>
      <c r="FMR96" s="81"/>
      <c r="FMS96" s="81"/>
      <c r="FMT96" s="81"/>
      <c r="FMU96" s="81"/>
      <c r="FMV96" s="81"/>
      <c r="FMW96" s="81"/>
      <c r="FMX96" s="81"/>
      <c r="FMY96" s="81"/>
      <c r="FMZ96" s="81"/>
      <c r="FNA96" s="81"/>
      <c r="FNB96" s="81"/>
      <c r="FNC96" s="81"/>
      <c r="FND96" s="81"/>
      <c r="FNE96" s="81"/>
      <c r="FNF96" s="81"/>
      <c r="FNG96" s="81"/>
      <c r="FNH96" s="81"/>
      <c r="FNI96" s="81"/>
      <c r="FNJ96" s="81"/>
      <c r="FNK96" s="81"/>
      <c r="FNL96" s="81"/>
      <c r="FNM96" s="81"/>
      <c r="FNN96" s="81"/>
      <c r="FNO96" s="81"/>
      <c r="FNP96" s="81"/>
      <c r="FNQ96" s="81"/>
      <c r="FNR96" s="81"/>
      <c r="FNS96" s="81"/>
      <c r="FNT96" s="81"/>
      <c r="FNU96" s="81"/>
      <c r="FNV96" s="81"/>
      <c r="FNW96" s="81"/>
      <c r="FNX96" s="81"/>
      <c r="FNY96" s="81"/>
      <c r="FNZ96" s="81"/>
      <c r="FOA96" s="81"/>
      <c r="FOB96" s="81"/>
      <c r="FOC96" s="81"/>
      <c r="FOD96" s="81"/>
      <c r="FOE96" s="81"/>
      <c r="FOF96" s="81"/>
      <c r="FOG96" s="81"/>
      <c r="FOH96" s="81"/>
      <c r="FOI96" s="81"/>
      <c r="FOJ96" s="81"/>
      <c r="FOK96" s="81"/>
      <c r="FOL96" s="81"/>
      <c r="FOM96" s="81"/>
      <c r="FON96" s="81"/>
      <c r="FOO96" s="81"/>
      <c r="FOP96" s="81"/>
      <c r="FOQ96" s="81"/>
      <c r="FOR96" s="81"/>
      <c r="FOS96" s="81"/>
      <c r="FOT96" s="81"/>
      <c r="FOU96" s="81"/>
      <c r="FOV96" s="81"/>
      <c r="FOW96" s="81"/>
      <c r="FOX96" s="81"/>
      <c r="FOY96" s="81"/>
      <c r="FOZ96" s="81"/>
      <c r="FPA96" s="81"/>
      <c r="FPB96" s="81"/>
      <c r="FPC96" s="81"/>
      <c r="FPD96" s="81"/>
      <c r="FPE96" s="81"/>
      <c r="FPF96" s="81"/>
      <c r="FPG96" s="81"/>
      <c r="FPH96" s="81"/>
      <c r="FPI96" s="81"/>
      <c r="FPJ96" s="81"/>
      <c r="FPK96" s="81"/>
      <c r="FPL96" s="81"/>
      <c r="FPM96" s="81"/>
      <c r="FPN96" s="81"/>
      <c r="FPO96" s="81"/>
      <c r="FPP96" s="81"/>
      <c r="FPQ96" s="81"/>
      <c r="FPR96" s="81"/>
      <c r="FPS96" s="81"/>
      <c r="FPT96" s="81"/>
      <c r="FPU96" s="81"/>
      <c r="FPV96" s="81"/>
      <c r="FPW96" s="81"/>
      <c r="FPX96" s="81"/>
      <c r="FPY96" s="81"/>
      <c r="FPZ96" s="81"/>
      <c r="FQA96" s="81"/>
      <c r="FQB96" s="81"/>
      <c r="FQC96" s="81"/>
      <c r="FQD96" s="81"/>
      <c r="FQE96" s="81"/>
      <c r="FQF96" s="81"/>
      <c r="FQG96" s="81"/>
      <c r="FQH96" s="81"/>
      <c r="FQI96" s="81"/>
      <c r="FQJ96" s="81"/>
      <c r="FQK96" s="81"/>
      <c r="FQL96" s="81"/>
      <c r="FQM96" s="81"/>
      <c r="FQN96" s="81"/>
      <c r="FQO96" s="81"/>
      <c r="FQP96" s="81"/>
      <c r="FQQ96" s="81"/>
      <c r="FQR96" s="81"/>
      <c r="FQS96" s="81"/>
      <c r="FQT96" s="81"/>
      <c r="FQU96" s="81"/>
      <c r="FQV96" s="81"/>
      <c r="FQW96" s="81"/>
      <c r="FQX96" s="81"/>
      <c r="FQY96" s="81"/>
      <c r="FQZ96" s="81"/>
      <c r="FRA96" s="81"/>
      <c r="FRB96" s="81"/>
      <c r="FRC96" s="81"/>
      <c r="FRD96" s="81"/>
      <c r="FRE96" s="81"/>
      <c r="FRF96" s="81"/>
      <c r="FRG96" s="81"/>
      <c r="FRH96" s="81"/>
      <c r="FRI96" s="81"/>
      <c r="FRJ96" s="81"/>
      <c r="FRK96" s="81"/>
      <c r="FRL96" s="81"/>
      <c r="FRM96" s="81"/>
      <c r="FRN96" s="81"/>
      <c r="FRO96" s="81"/>
      <c r="FRP96" s="81"/>
      <c r="FRQ96" s="81"/>
      <c r="FRR96" s="81"/>
      <c r="FRS96" s="81"/>
      <c r="FRT96" s="81"/>
      <c r="FRU96" s="81"/>
      <c r="FRV96" s="81"/>
      <c r="FRW96" s="81"/>
      <c r="FRX96" s="81"/>
      <c r="FRY96" s="81"/>
      <c r="FRZ96" s="81"/>
      <c r="FSA96" s="81"/>
      <c r="FSB96" s="81"/>
      <c r="FSC96" s="81"/>
      <c r="FSD96" s="81"/>
      <c r="FSE96" s="81"/>
      <c r="FSF96" s="81"/>
      <c r="FSG96" s="81"/>
      <c r="FSH96" s="81"/>
      <c r="FSI96" s="81"/>
      <c r="FSJ96" s="81"/>
      <c r="FSK96" s="81"/>
      <c r="FSL96" s="81"/>
      <c r="FSM96" s="81"/>
      <c r="FSN96" s="81"/>
      <c r="FSO96" s="81"/>
      <c r="FSP96" s="81"/>
      <c r="FSQ96" s="81"/>
      <c r="FSR96" s="81"/>
      <c r="FSS96" s="81"/>
      <c r="FST96" s="81"/>
      <c r="FSU96" s="81"/>
      <c r="FSV96" s="81"/>
      <c r="FSW96" s="81"/>
      <c r="FSX96" s="81"/>
      <c r="FSY96" s="81"/>
      <c r="FSZ96" s="81"/>
      <c r="FTA96" s="81"/>
      <c r="FTB96" s="81"/>
      <c r="FTC96" s="81"/>
      <c r="FTD96" s="81"/>
      <c r="FTE96" s="81"/>
      <c r="FTF96" s="81"/>
      <c r="FTG96" s="81"/>
      <c r="FTH96" s="81"/>
      <c r="FTI96" s="81"/>
      <c r="FTJ96" s="81"/>
      <c r="FTK96" s="81"/>
      <c r="FTL96" s="81"/>
      <c r="FTM96" s="81"/>
      <c r="FTN96" s="81"/>
      <c r="FTO96" s="81"/>
      <c r="FTP96" s="81"/>
      <c r="FTQ96" s="81"/>
      <c r="FTR96" s="81"/>
      <c r="FTS96" s="81"/>
      <c r="FTT96" s="81"/>
      <c r="FTU96" s="81"/>
      <c r="FTV96" s="81"/>
      <c r="FTW96" s="81"/>
      <c r="FTX96" s="81"/>
      <c r="FTY96" s="81"/>
      <c r="FTZ96" s="81"/>
      <c r="FUA96" s="81"/>
      <c r="FUB96" s="81"/>
      <c r="FUC96" s="81"/>
      <c r="FUD96" s="81"/>
      <c r="FUE96" s="81"/>
      <c r="FUF96" s="81"/>
      <c r="FUG96" s="81"/>
      <c r="FUH96" s="81"/>
      <c r="FUI96" s="81"/>
      <c r="FUJ96" s="81"/>
      <c r="FUK96" s="81"/>
      <c r="FUL96" s="81"/>
      <c r="FUM96" s="81"/>
      <c r="FUN96" s="81"/>
      <c r="FUO96" s="81"/>
      <c r="FUP96" s="81"/>
      <c r="FUQ96" s="81"/>
      <c r="FUR96" s="81"/>
      <c r="FUS96" s="81"/>
      <c r="FUT96" s="81"/>
      <c r="FUU96" s="81"/>
      <c r="FUV96" s="81"/>
      <c r="FUW96" s="81"/>
      <c r="FUX96" s="81"/>
      <c r="FUY96" s="81"/>
      <c r="FUZ96" s="81"/>
      <c r="FVA96" s="81"/>
      <c r="FVB96" s="81"/>
      <c r="FVC96" s="81"/>
      <c r="FVD96" s="81"/>
      <c r="FVE96" s="81"/>
      <c r="FVF96" s="81"/>
      <c r="FVG96" s="81"/>
      <c r="FVH96" s="81"/>
      <c r="FVI96" s="81"/>
      <c r="FVJ96" s="81"/>
      <c r="FVK96" s="81"/>
      <c r="FVL96" s="81"/>
      <c r="FVM96" s="81"/>
      <c r="FVN96" s="81"/>
      <c r="FVO96" s="81"/>
      <c r="FVP96" s="81"/>
      <c r="FVQ96" s="81"/>
      <c r="FVR96" s="81"/>
      <c r="FVS96" s="81"/>
      <c r="FVT96" s="81"/>
      <c r="FVU96" s="81"/>
      <c r="FVV96" s="81"/>
      <c r="FVW96" s="81"/>
      <c r="FVX96" s="81"/>
      <c r="FVY96" s="81"/>
      <c r="FVZ96" s="81"/>
      <c r="FWA96" s="81"/>
      <c r="FWB96" s="81"/>
      <c r="FWC96" s="81"/>
      <c r="FWD96" s="81"/>
      <c r="FWE96" s="81"/>
      <c r="FWF96" s="81"/>
      <c r="FWG96" s="81"/>
      <c r="FWH96" s="81"/>
      <c r="FWI96" s="81"/>
      <c r="FWJ96" s="81"/>
      <c r="FWK96" s="81"/>
      <c r="FWL96" s="81"/>
      <c r="FWM96" s="81"/>
      <c r="FWN96" s="81"/>
      <c r="FWO96" s="81"/>
      <c r="FWP96" s="81"/>
      <c r="FWQ96" s="81"/>
      <c r="FWR96" s="81"/>
      <c r="FWS96" s="81"/>
      <c r="FWT96" s="81"/>
      <c r="FWU96" s="81"/>
      <c r="FWV96" s="81"/>
      <c r="FWW96" s="81"/>
      <c r="FWX96" s="81"/>
      <c r="FWY96" s="81"/>
      <c r="FWZ96" s="81"/>
      <c r="FXA96" s="81"/>
      <c r="FXB96" s="81"/>
      <c r="FXC96" s="81"/>
      <c r="FXD96" s="81"/>
      <c r="FXE96" s="81"/>
      <c r="FXF96" s="81"/>
      <c r="FXG96" s="81"/>
      <c r="FXH96" s="81"/>
      <c r="FXI96" s="81"/>
      <c r="FXJ96" s="81"/>
      <c r="FXK96" s="81"/>
      <c r="FXL96" s="81"/>
      <c r="FXM96" s="81"/>
      <c r="FXN96" s="81"/>
      <c r="FXO96" s="81"/>
      <c r="FXP96" s="81"/>
      <c r="FXQ96" s="81"/>
      <c r="FXR96" s="81"/>
      <c r="FXS96" s="81"/>
      <c r="FXT96" s="81"/>
      <c r="FXU96" s="81"/>
      <c r="FXV96" s="81"/>
      <c r="FXW96" s="81"/>
      <c r="FXX96" s="81"/>
      <c r="FXY96" s="81"/>
      <c r="FXZ96" s="81"/>
      <c r="FYA96" s="81"/>
      <c r="FYB96" s="81"/>
      <c r="FYC96" s="81"/>
      <c r="FYD96" s="81"/>
      <c r="FYE96" s="81"/>
      <c r="FYF96" s="81"/>
      <c r="FYG96" s="81"/>
      <c r="FYH96" s="81"/>
      <c r="FYI96" s="81"/>
      <c r="FYJ96" s="81"/>
      <c r="FYK96" s="81"/>
      <c r="FYL96" s="81"/>
      <c r="FYM96" s="81"/>
      <c r="FYN96" s="81"/>
      <c r="FYO96" s="81"/>
      <c r="FYP96" s="81"/>
      <c r="FYQ96" s="81"/>
      <c r="FYR96" s="81"/>
      <c r="FYS96" s="81"/>
      <c r="FYT96" s="81"/>
      <c r="FYU96" s="81"/>
      <c r="FYV96" s="81"/>
      <c r="FYW96" s="81"/>
      <c r="FYX96" s="81"/>
      <c r="FYY96" s="81"/>
      <c r="FYZ96" s="81"/>
      <c r="FZA96" s="81"/>
      <c r="FZB96" s="81"/>
      <c r="FZC96" s="81"/>
      <c r="FZD96" s="81"/>
      <c r="FZE96" s="81"/>
      <c r="FZF96" s="81"/>
      <c r="FZG96" s="81"/>
      <c r="FZH96" s="81"/>
      <c r="FZI96" s="81"/>
      <c r="FZJ96" s="81"/>
      <c r="FZK96" s="81"/>
      <c r="FZL96" s="81"/>
      <c r="FZM96" s="81"/>
      <c r="FZN96" s="81"/>
      <c r="FZO96" s="81"/>
      <c r="FZP96" s="81"/>
      <c r="FZQ96" s="81"/>
      <c r="FZR96" s="81"/>
      <c r="FZS96" s="81"/>
      <c r="FZT96" s="81"/>
      <c r="FZU96" s="81"/>
      <c r="FZV96" s="81"/>
      <c r="FZW96" s="81"/>
      <c r="FZX96" s="81"/>
      <c r="FZY96" s="81"/>
      <c r="FZZ96" s="81"/>
      <c r="GAA96" s="81"/>
      <c r="GAB96" s="81"/>
      <c r="GAC96" s="81"/>
      <c r="GAD96" s="81"/>
      <c r="GAE96" s="81"/>
      <c r="GAF96" s="81"/>
      <c r="GAG96" s="81"/>
      <c r="GAH96" s="81"/>
      <c r="GAI96" s="81"/>
      <c r="GAJ96" s="81"/>
      <c r="GAK96" s="81"/>
      <c r="GAL96" s="81"/>
      <c r="GAM96" s="81"/>
      <c r="GAN96" s="81"/>
      <c r="GAO96" s="81"/>
      <c r="GAP96" s="81"/>
      <c r="GAQ96" s="81"/>
      <c r="GAR96" s="81"/>
      <c r="GAS96" s="81"/>
      <c r="GAT96" s="81"/>
      <c r="GAU96" s="81"/>
      <c r="GAV96" s="81"/>
      <c r="GAW96" s="81"/>
      <c r="GAX96" s="81"/>
      <c r="GAY96" s="81"/>
      <c r="GAZ96" s="81"/>
      <c r="GBA96" s="81"/>
      <c r="GBB96" s="81"/>
      <c r="GBC96" s="81"/>
      <c r="GBD96" s="81"/>
      <c r="GBE96" s="81"/>
      <c r="GBF96" s="81"/>
      <c r="GBG96" s="81"/>
      <c r="GBH96" s="81"/>
      <c r="GBI96" s="81"/>
      <c r="GBJ96" s="81"/>
      <c r="GBK96" s="81"/>
      <c r="GBL96" s="81"/>
      <c r="GBM96" s="81"/>
      <c r="GBN96" s="81"/>
      <c r="GBO96" s="81"/>
      <c r="GBP96" s="81"/>
      <c r="GBQ96" s="81"/>
      <c r="GBR96" s="81"/>
      <c r="GBS96" s="81"/>
      <c r="GBT96" s="81"/>
      <c r="GBU96" s="81"/>
      <c r="GBV96" s="81"/>
      <c r="GBW96" s="81"/>
      <c r="GBX96" s="81"/>
      <c r="GBY96" s="81"/>
      <c r="GBZ96" s="81"/>
      <c r="GCA96" s="81"/>
      <c r="GCB96" s="81"/>
      <c r="GCC96" s="81"/>
      <c r="GCD96" s="81"/>
      <c r="GCE96" s="81"/>
      <c r="GCF96" s="81"/>
      <c r="GCG96" s="81"/>
      <c r="GCH96" s="81"/>
      <c r="GCI96" s="81"/>
      <c r="GCJ96" s="81"/>
      <c r="GCK96" s="81"/>
      <c r="GCL96" s="81"/>
      <c r="GCM96" s="81"/>
      <c r="GCN96" s="81"/>
      <c r="GCO96" s="81"/>
      <c r="GCP96" s="81"/>
      <c r="GCQ96" s="81"/>
      <c r="GCR96" s="81"/>
      <c r="GCS96" s="81"/>
      <c r="GCT96" s="81"/>
      <c r="GCU96" s="81"/>
      <c r="GCV96" s="81"/>
      <c r="GCW96" s="81"/>
      <c r="GCX96" s="81"/>
      <c r="GCY96" s="81"/>
      <c r="GCZ96" s="81"/>
      <c r="GDA96" s="81"/>
      <c r="GDB96" s="81"/>
      <c r="GDC96" s="81"/>
      <c r="GDD96" s="81"/>
      <c r="GDE96" s="81"/>
      <c r="GDF96" s="81"/>
      <c r="GDG96" s="81"/>
      <c r="GDH96" s="81"/>
      <c r="GDI96" s="81"/>
      <c r="GDJ96" s="81"/>
      <c r="GDK96" s="81"/>
      <c r="GDL96" s="81"/>
      <c r="GDM96" s="81"/>
      <c r="GDN96" s="81"/>
      <c r="GDO96" s="81"/>
      <c r="GDP96" s="81"/>
      <c r="GDQ96" s="81"/>
      <c r="GDR96" s="81"/>
      <c r="GDS96" s="81"/>
      <c r="GDT96" s="81"/>
      <c r="GDU96" s="81"/>
      <c r="GDV96" s="81"/>
      <c r="GDW96" s="81"/>
      <c r="GDX96" s="81"/>
      <c r="GDY96" s="81"/>
      <c r="GDZ96" s="81"/>
      <c r="GEA96" s="81"/>
      <c r="GEB96" s="81"/>
      <c r="GEC96" s="81"/>
      <c r="GED96" s="81"/>
      <c r="GEE96" s="81"/>
      <c r="GEF96" s="81"/>
      <c r="GEG96" s="81"/>
      <c r="GEH96" s="81"/>
      <c r="GEI96" s="81"/>
      <c r="GEJ96" s="81"/>
      <c r="GEK96" s="81"/>
      <c r="GEL96" s="81"/>
      <c r="GEM96" s="81"/>
      <c r="GEN96" s="81"/>
      <c r="GEO96" s="81"/>
      <c r="GEP96" s="81"/>
      <c r="GEQ96" s="81"/>
      <c r="GER96" s="81"/>
      <c r="GES96" s="81"/>
      <c r="GET96" s="81"/>
      <c r="GEU96" s="81"/>
      <c r="GEV96" s="81"/>
      <c r="GEW96" s="81"/>
      <c r="GEX96" s="81"/>
      <c r="GEY96" s="81"/>
      <c r="GEZ96" s="81"/>
      <c r="GFA96" s="81"/>
      <c r="GFB96" s="81"/>
      <c r="GFC96" s="81"/>
      <c r="GFD96" s="81"/>
      <c r="GFE96" s="81"/>
      <c r="GFF96" s="81"/>
      <c r="GFG96" s="81"/>
      <c r="GFH96" s="81"/>
      <c r="GFI96" s="81"/>
      <c r="GFJ96" s="81"/>
      <c r="GFK96" s="81"/>
      <c r="GFL96" s="81"/>
      <c r="GFM96" s="81"/>
      <c r="GFN96" s="81"/>
      <c r="GFO96" s="81"/>
      <c r="GFP96" s="81"/>
      <c r="GFQ96" s="81"/>
      <c r="GFR96" s="81"/>
      <c r="GFS96" s="81"/>
      <c r="GFT96" s="81"/>
      <c r="GFU96" s="81"/>
      <c r="GFV96" s="81"/>
      <c r="GFW96" s="81"/>
      <c r="GFX96" s="81"/>
      <c r="GFY96" s="81"/>
      <c r="GFZ96" s="81"/>
      <c r="GGA96" s="81"/>
      <c r="GGB96" s="81"/>
      <c r="GGC96" s="81"/>
      <c r="GGD96" s="81"/>
      <c r="GGE96" s="81"/>
      <c r="GGF96" s="81"/>
      <c r="GGG96" s="81"/>
      <c r="GGH96" s="81"/>
      <c r="GGI96" s="81"/>
      <c r="GGJ96" s="81"/>
      <c r="GGK96" s="81"/>
      <c r="GGL96" s="81"/>
      <c r="GGM96" s="81"/>
      <c r="GGN96" s="81"/>
      <c r="GGO96" s="81"/>
      <c r="GGP96" s="81"/>
      <c r="GGQ96" s="81"/>
      <c r="GGR96" s="81"/>
      <c r="GGS96" s="81"/>
      <c r="GGT96" s="81"/>
      <c r="GGU96" s="81"/>
      <c r="GGV96" s="81"/>
      <c r="GGW96" s="81"/>
      <c r="GGX96" s="81"/>
      <c r="GGY96" s="81"/>
      <c r="GGZ96" s="81"/>
      <c r="GHA96" s="81"/>
      <c r="GHB96" s="81"/>
      <c r="GHC96" s="81"/>
      <c r="GHD96" s="81"/>
      <c r="GHE96" s="81"/>
      <c r="GHF96" s="81"/>
      <c r="GHG96" s="81"/>
      <c r="GHH96" s="81"/>
      <c r="GHI96" s="81"/>
      <c r="GHJ96" s="81"/>
      <c r="GHK96" s="81"/>
      <c r="GHL96" s="81"/>
      <c r="GHM96" s="81"/>
      <c r="GHN96" s="81"/>
      <c r="GHO96" s="81"/>
      <c r="GHP96" s="81"/>
      <c r="GHQ96" s="81"/>
      <c r="GHR96" s="81"/>
      <c r="GHS96" s="81"/>
      <c r="GHT96" s="81"/>
      <c r="GHU96" s="81"/>
      <c r="GHV96" s="81"/>
      <c r="GHW96" s="81"/>
      <c r="GHX96" s="81"/>
      <c r="GHY96" s="81"/>
      <c r="GHZ96" s="81"/>
      <c r="GIA96" s="81"/>
      <c r="GIB96" s="81"/>
      <c r="GIC96" s="81"/>
      <c r="GID96" s="81"/>
      <c r="GIE96" s="81"/>
      <c r="GIF96" s="81"/>
      <c r="GIG96" s="81"/>
      <c r="GIH96" s="81"/>
      <c r="GII96" s="81"/>
      <c r="GIJ96" s="81"/>
      <c r="GIK96" s="81"/>
      <c r="GIL96" s="81"/>
      <c r="GIM96" s="81"/>
      <c r="GIN96" s="81"/>
      <c r="GIO96" s="81"/>
      <c r="GIP96" s="81"/>
      <c r="GIQ96" s="81"/>
      <c r="GIR96" s="81"/>
      <c r="GIS96" s="81"/>
      <c r="GIT96" s="81"/>
      <c r="GIU96" s="81"/>
      <c r="GIV96" s="81"/>
      <c r="GIW96" s="81"/>
      <c r="GIX96" s="81"/>
      <c r="GIY96" s="81"/>
      <c r="GIZ96" s="81"/>
      <c r="GJA96" s="81"/>
      <c r="GJB96" s="81"/>
      <c r="GJC96" s="81"/>
      <c r="GJD96" s="81"/>
      <c r="GJE96" s="81"/>
      <c r="GJF96" s="81"/>
      <c r="GJG96" s="81"/>
      <c r="GJH96" s="81"/>
      <c r="GJI96" s="81"/>
      <c r="GJJ96" s="81"/>
      <c r="GJK96" s="81"/>
      <c r="GJL96" s="81"/>
      <c r="GJM96" s="81"/>
      <c r="GJN96" s="81"/>
      <c r="GJO96" s="81"/>
      <c r="GJP96" s="81"/>
      <c r="GJQ96" s="81"/>
      <c r="GJR96" s="81"/>
      <c r="GJS96" s="81"/>
      <c r="GJT96" s="81"/>
      <c r="GJU96" s="81"/>
      <c r="GJV96" s="81"/>
      <c r="GJW96" s="81"/>
      <c r="GJX96" s="81"/>
      <c r="GJY96" s="81"/>
      <c r="GJZ96" s="81"/>
      <c r="GKA96" s="81"/>
      <c r="GKB96" s="81"/>
      <c r="GKC96" s="81"/>
      <c r="GKD96" s="81"/>
      <c r="GKE96" s="81"/>
      <c r="GKF96" s="81"/>
      <c r="GKG96" s="81"/>
      <c r="GKH96" s="81"/>
      <c r="GKI96" s="81"/>
      <c r="GKJ96" s="81"/>
      <c r="GKK96" s="81"/>
      <c r="GKL96" s="81"/>
      <c r="GKM96" s="81"/>
      <c r="GKN96" s="81"/>
      <c r="GKO96" s="81"/>
      <c r="GKP96" s="81"/>
      <c r="GKQ96" s="81"/>
      <c r="GKR96" s="81"/>
      <c r="GKS96" s="81"/>
      <c r="GKT96" s="81"/>
      <c r="GKU96" s="81"/>
      <c r="GKV96" s="81"/>
      <c r="GKW96" s="81"/>
      <c r="GKX96" s="81"/>
      <c r="GKY96" s="81"/>
      <c r="GKZ96" s="81"/>
      <c r="GLA96" s="81"/>
      <c r="GLB96" s="81"/>
      <c r="GLC96" s="81"/>
      <c r="GLD96" s="81"/>
      <c r="GLE96" s="81"/>
      <c r="GLF96" s="81"/>
      <c r="GLG96" s="81"/>
      <c r="GLH96" s="81"/>
      <c r="GLI96" s="81"/>
      <c r="GLJ96" s="81"/>
      <c r="GLK96" s="81"/>
      <c r="GLL96" s="81"/>
      <c r="GLM96" s="81"/>
      <c r="GLN96" s="81"/>
      <c r="GLO96" s="81"/>
      <c r="GLP96" s="81"/>
      <c r="GLQ96" s="81"/>
      <c r="GLR96" s="81"/>
      <c r="GLS96" s="81"/>
      <c r="GLT96" s="81"/>
      <c r="GLU96" s="81"/>
      <c r="GLV96" s="81"/>
      <c r="GLW96" s="81"/>
      <c r="GLX96" s="81"/>
      <c r="GLY96" s="81"/>
      <c r="GLZ96" s="81"/>
      <c r="GMA96" s="81"/>
      <c r="GMB96" s="81"/>
      <c r="GMC96" s="81"/>
      <c r="GMD96" s="81"/>
      <c r="GME96" s="81"/>
      <c r="GMF96" s="81"/>
      <c r="GMG96" s="81"/>
      <c r="GMH96" s="81"/>
      <c r="GMI96" s="81"/>
      <c r="GMJ96" s="81"/>
      <c r="GMK96" s="81"/>
      <c r="GML96" s="81"/>
      <c r="GMM96" s="81"/>
      <c r="GMN96" s="81"/>
      <c r="GMO96" s="81"/>
      <c r="GMP96" s="81"/>
      <c r="GMQ96" s="81"/>
      <c r="GMR96" s="81"/>
      <c r="GMS96" s="81"/>
      <c r="GMT96" s="81"/>
      <c r="GMU96" s="81"/>
      <c r="GMV96" s="81"/>
      <c r="GMW96" s="81"/>
      <c r="GMX96" s="81"/>
      <c r="GMY96" s="81"/>
      <c r="GMZ96" s="81"/>
      <c r="GNA96" s="81"/>
      <c r="GNB96" s="81"/>
      <c r="GNC96" s="81"/>
      <c r="GND96" s="81"/>
      <c r="GNE96" s="81"/>
      <c r="GNF96" s="81"/>
      <c r="GNG96" s="81"/>
      <c r="GNH96" s="81"/>
      <c r="GNI96" s="81"/>
      <c r="GNJ96" s="81"/>
      <c r="GNK96" s="81"/>
      <c r="GNL96" s="81"/>
      <c r="GNM96" s="81"/>
      <c r="GNN96" s="81"/>
      <c r="GNO96" s="81"/>
      <c r="GNP96" s="81"/>
      <c r="GNQ96" s="81"/>
      <c r="GNR96" s="81"/>
      <c r="GNS96" s="81"/>
      <c r="GNT96" s="81"/>
      <c r="GNU96" s="81"/>
      <c r="GNV96" s="81"/>
      <c r="GNW96" s="81"/>
      <c r="GNX96" s="81"/>
      <c r="GNY96" s="81"/>
      <c r="GNZ96" s="81"/>
      <c r="GOA96" s="81"/>
      <c r="GOB96" s="81"/>
      <c r="GOC96" s="81"/>
      <c r="GOD96" s="81"/>
      <c r="GOE96" s="81"/>
      <c r="GOF96" s="81"/>
      <c r="GOG96" s="81"/>
      <c r="GOH96" s="81"/>
      <c r="GOI96" s="81"/>
      <c r="GOJ96" s="81"/>
      <c r="GOK96" s="81"/>
      <c r="GOL96" s="81"/>
      <c r="GOM96" s="81"/>
      <c r="GON96" s="81"/>
      <c r="GOO96" s="81"/>
      <c r="GOP96" s="81"/>
      <c r="GOQ96" s="81"/>
      <c r="GOR96" s="81"/>
      <c r="GOS96" s="81"/>
      <c r="GOT96" s="81"/>
      <c r="GOU96" s="81"/>
      <c r="GOV96" s="81"/>
      <c r="GOW96" s="81"/>
      <c r="GOX96" s="81"/>
      <c r="GOY96" s="81"/>
      <c r="GOZ96" s="81"/>
      <c r="GPA96" s="81"/>
      <c r="GPB96" s="81"/>
      <c r="GPC96" s="81"/>
      <c r="GPD96" s="81"/>
      <c r="GPE96" s="81"/>
      <c r="GPF96" s="81"/>
      <c r="GPG96" s="81"/>
      <c r="GPH96" s="81"/>
      <c r="GPI96" s="81"/>
      <c r="GPJ96" s="81"/>
      <c r="GPK96" s="81"/>
      <c r="GPL96" s="81"/>
      <c r="GPM96" s="81"/>
      <c r="GPN96" s="81"/>
      <c r="GPO96" s="81"/>
      <c r="GPP96" s="81"/>
      <c r="GPQ96" s="81"/>
      <c r="GPR96" s="81"/>
      <c r="GPS96" s="81"/>
      <c r="GPT96" s="81"/>
      <c r="GPU96" s="81"/>
      <c r="GPV96" s="81"/>
      <c r="GPW96" s="81"/>
      <c r="GPX96" s="81"/>
      <c r="GPY96" s="81"/>
      <c r="GPZ96" s="81"/>
      <c r="GQA96" s="81"/>
      <c r="GQB96" s="81"/>
      <c r="GQC96" s="81"/>
      <c r="GQD96" s="81"/>
      <c r="GQE96" s="81"/>
      <c r="GQF96" s="81"/>
      <c r="GQG96" s="81"/>
      <c r="GQH96" s="81"/>
      <c r="GQI96" s="81"/>
      <c r="GQJ96" s="81"/>
      <c r="GQK96" s="81"/>
      <c r="GQL96" s="81"/>
      <c r="GQM96" s="81"/>
      <c r="GQN96" s="81"/>
      <c r="GQO96" s="81"/>
      <c r="GQP96" s="81"/>
      <c r="GQQ96" s="81"/>
      <c r="GQR96" s="81"/>
      <c r="GQS96" s="81"/>
      <c r="GQT96" s="81"/>
      <c r="GQU96" s="81"/>
      <c r="GQV96" s="81"/>
      <c r="GQW96" s="81"/>
      <c r="GQX96" s="81"/>
      <c r="GQY96" s="81"/>
      <c r="GQZ96" s="81"/>
      <c r="GRA96" s="81"/>
      <c r="GRB96" s="81"/>
      <c r="GRC96" s="81"/>
      <c r="GRD96" s="81"/>
      <c r="GRE96" s="81"/>
      <c r="GRF96" s="81"/>
      <c r="GRG96" s="81"/>
      <c r="GRH96" s="81"/>
      <c r="GRI96" s="81"/>
      <c r="GRJ96" s="81"/>
      <c r="GRK96" s="81"/>
      <c r="GRL96" s="81"/>
      <c r="GRM96" s="81"/>
      <c r="GRN96" s="81"/>
      <c r="GRO96" s="81"/>
      <c r="GRP96" s="81"/>
      <c r="GRQ96" s="81"/>
      <c r="GRR96" s="81"/>
      <c r="GRS96" s="81"/>
      <c r="GRT96" s="81"/>
      <c r="GRU96" s="81"/>
      <c r="GRV96" s="81"/>
      <c r="GRW96" s="81"/>
      <c r="GRX96" s="81"/>
      <c r="GRY96" s="81"/>
      <c r="GRZ96" s="81"/>
      <c r="GSA96" s="81"/>
      <c r="GSB96" s="81"/>
      <c r="GSC96" s="81"/>
      <c r="GSD96" s="81"/>
      <c r="GSE96" s="81"/>
      <c r="GSF96" s="81"/>
      <c r="GSG96" s="81"/>
      <c r="GSH96" s="81"/>
      <c r="GSI96" s="81"/>
      <c r="GSJ96" s="81"/>
      <c r="GSK96" s="81"/>
      <c r="GSL96" s="81"/>
      <c r="GSM96" s="81"/>
      <c r="GSN96" s="81"/>
      <c r="GSO96" s="81"/>
      <c r="GSP96" s="81"/>
      <c r="GSQ96" s="81"/>
      <c r="GSR96" s="81"/>
      <c r="GSS96" s="81"/>
      <c r="GST96" s="81"/>
      <c r="GSU96" s="81"/>
      <c r="GSV96" s="81"/>
      <c r="GSW96" s="81"/>
      <c r="GSX96" s="81"/>
      <c r="GSY96" s="81"/>
      <c r="GSZ96" s="81"/>
      <c r="GTA96" s="81"/>
      <c r="GTB96" s="81"/>
      <c r="GTC96" s="81"/>
      <c r="GTD96" s="81"/>
      <c r="GTE96" s="81"/>
      <c r="GTF96" s="81"/>
      <c r="GTG96" s="81"/>
      <c r="GTH96" s="81"/>
      <c r="GTI96" s="81"/>
      <c r="GTJ96" s="81"/>
      <c r="GTK96" s="81"/>
      <c r="GTL96" s="81"/>
      <c r="GTM96" s="81"/>
      <c r="GTN96" s="81"/>
      <c r="GTO96" s="81"/>
      <c r="GTP96" s="81"/>
      <c r="GTQ96" s="81"/>
      <c r="GTR96" s="81"/>
      <c r="GTS96" s="81"/>
      <c r="GTT96" s="81"/>
      <c r="GTU96" s="81"/>
      <c r="GTV96" s="81"/>
      <c r="GTW96" s="81"/>
      <c r="GTX96" s="81"/>
      <c r="GTY96" s="81"/>
      <c r="GTZ96" s="81"/>
      <c r="GUA96" s="81"/>
      <c r="GUB96" s="81"/>
      <c r="GUC96" s="81"/>
      <c r="GUD96" s="81"/>
      <c r="GUE96" s="81"/>
      <c r="GUF96" s="81"/>
      <c r="GUG96" s="81"/>
      <c r="GUH96" s="81"/>
      <c r="GUI96" s="81"/>
      <c r="GUJ96" s="81"/>
      <c r="GUK96" s="81"/>
      <c r="GUL96" s="81"/>
      <c r="GUM96" s="81"/>
      <c r="GUN96" s="81"/>
      <c r="GUO96" s="81"/>
      <c r="GUP96" s="81"/>
      <c r="GUQ96" s="81"/>
      <c r="GUR96" s="81"/>
      <c r="GUS96" s="81"/>
      <c r="GUT96" s="81"/>
      <c r="GUU96" s="81"/>
      <c r="GUV96" s="81"/>
      <c r="GUW96" s="81"/>
      <c r="GUX96" s="81"/>
      <c r="GUY96" s="81"/>
      <c r="GUZ96" s="81"/>
      <c r="GVA96" s="81"/>
      <c r="GVB96" s="81"/>
      <c r="GVC96" s="81"/>
      <c r="GVD96" s="81"/>
      <c r="GVE96" s="81"/>
      <c r="GVF96" s="81"/>
      <c r="GVG96" s="81"/>
      <c r="GVH96" s="81"/>
      <c r="GVI96" s="81"/>
      <c r="GVJ96" s="81"/>
      <c r="GVK96" s="81"/>
      <c r="GVL96" s="81"/>
      <c r="GVM96" s="81"/>
      <c r="GVN96" s="81"/>
      <c r="GVO96" s="81"/>
      <c r="GVP96" s="81"/>
      <c r="GVQ96" s="81"/>
      <c r="GVR96" s="81"/>
      <c r="GVS96" s="81"/>
      <c r="GVT96" s="81"/>
      <c r="GVU96" s="81"/>
      <c r="GVV96" s="81"/>
      <c r="GVW96" s="81"/>
      <c r="GVX96" s="81"/>
      <c r="GVY96" s="81"/>
      <c r="GVZ96" s="81"/>
      <c r="GWA96" s="81"/>
      <c r="GWB96" s="81"/>
      <c r="GWC96" s="81"/>
      <c r="GWD96" s="81"/>
      <c r="GWE96" s="81"/>
      <c r="GWF96" s="81"/>
      <c r="GWG96" s="81"/>
      <c r="GWH96" s="81"/>
      <c r="GWI96" s="81"/>
      <c r="GWJ96" s="81"/>
      <c r="GWK96" s="81"/>
      <c r="GWL96" s="81"/>
      <c r="GWM96" s="81"/>
      <c r="GWN96" s="81"/>
      <c r="GWO96" s="81"/>
      <c r="GWP96" s="81"/>
      <c r="GWQ96" s="81"/>
      <c r="GWR96" s="81"/>
      <c r="GWS96" s="81"/>
      <c r="GWT96" s="81"/>
      <c r="GWU96" s="81"/>
      <c r="GWV96" s="81"/>
      <c r="GWW96" s="81"/>
      <c r="GWX96" s="81"/>
      <c r="GWY96" s="81"/>
      <c r="GWZ96" s="81"/>
      <c r="GXA96" s="81"/>
      <c r="GXB96" s="81"/>
      <c r="GXC96" s="81"/>
      <c r="GXD96" s="81"/>
      <c r="GXE96" s="81"/>
      <c r="GXF96" s="81"/>
      <c r="GXG96" s="81"/>
      <c r="GXH96" s="81"/>
      <c r="GXI96" s="81"/>
      <c r="GXJ96" s="81"/>
      <c r="GXK96" s="81"/>
      <c r="GXL96" s="81"/>
      <c r="GXM96" s="81"/>
      <c r="GXN96" s="81"/>
      <c r="GXO96" s="81"/>
      <c r="GXP96" s="81"/>
      <c r="GXQ96" s="81"/>
      <c r="GXR96" s="81"/>
      <c r="GXS96" s="81"/>
      <c r="GXT96" s="81"/>
      <c r="GXU96" s="81"/>
      <c r="GXV96" s="81"/>
      <c r="GXW96" s="81"/>
      <c r="GXX96" s="81"/>
      <c r="GXY96" s="81"/>
      <c r="GXZ96" s="81"/>
      <c r="GYA96" s="81"/>
      <c r="GYB96" s="81"/>
      <c r="GYC96" s="81"/>
      <c r="GYD96" s="81"/>
      <c r="GYE96" s="81"/>
      <c r="GYF96" s="81"/>
      <c r="GYG96" s="81"/>
      <c r="GYH96" s="81"/>
      <c r="GYI96" s="81"/>
      <c r="GYJ96" s="81"/>
      <c r="GYK96" s="81"/>
      <c r="GYL96" s="81"/>
      <c r="GYM96" s="81"/>
      <c r="GYN96" s="81"/>
      <c r="GYO96" s="81"/>
      <c r="GYP96" s="81"/>
      <c r="GYQ96" s="81"/>
      <c r="GYR96" s="81"/>
      <c r="GYS96" s="81"/>
      <c r="GYT96" s="81"/>
      <c r="GYU96" s="81"/>
      <c r="GYV96" s="81"/>
      <c r="GYW96" s="81"/>
      <c r="GYX96" s="81"/>
      <c r="GYY96" s="81"/>
      <c r="GYZ96" s="81"/>
      <c r="GZA96" s="81"/>
      <c r="GZB96" s="81"/>
      <c r="GZC96" s="81"/>
      <c r="GZD96" s="81"/>
      <c r="GZE96" s="81"/>
      <c r="GZF96" s="81"/>
      <c r="GZG96" s="81"/>
      <c r="GZH96" s="81"/>
      <c r="GZI96" s="81"/>
      <c r="GZJ96" s="81"/>
      <c r="GZK96" s="81"/>
      <c r="GZL96" s="81"/>
      <c r="GZM96" s="81"/>
      <c r="GZN96" s="81"/>
      <c r="GZO96" s="81"/>
      <c r="GZP96" s="81"/>
      <c r="GZQ96" s="81"/>
      <c r="GZR96" s="81"/>
      <c r="GZS96" s="81"/>
      <c r="GZT96" s="81"/>
      <c r="GZU96" s="81"/>
      <c r="GZV96" s="81"/>
      <c r="GZW96" s="81"/>
      <c r="GZX96" s="81"/>
      <c r="GZY96" s="81"/>
      <c r="GZZ96" s="81"/>
      <c r="HAA96" s="81"/>
      <c r="HAB96" s="81"/>
      <c r="HAC96" s="81"/>
      <c r="HAD96" s="81"/>
      <c r="HAE96" s="81"/>
      <c r="HAF96" s="81"/>
      <c r="HAG96" s="81"/>
      <c r="HAH96" s="81"/>
      <c r="HAI96" s="81"/>
      <c r="HAJ96" s="81"/>
      <c r="HAK96" s="81"/>
      <c r="HAL96" s="81"/>
      <c r="HAM96" s="81"/>
      <c r="HAN96" s="81"/>
      <c r="HAO96" s="81"/>
      <c r="HAP96" s="81"/>
      <c r="HAQ96" s="81"/>
      <c r="HAR96" s="81"/>
      <c r="HAS96" s="81"/>
      <c r="HAT96" s="81"/>
      <c r="HAU96" s="81"/>
      <c r="HAV96" s="81"/>
      <c r="HAW96" s="81"/>
      <c r="HAX96" s="81"/>
      <c r="HAY96" s="81"/>
      <c r="HAZ96" s="81"/>
      <c r="HBA96" s="81"/>
      <c r="HBB96" s="81"/>
      <c r="HBC96" s="81"/>
      <c r="HBD96" s="81"/>
      <c r="HBE96" s="81"/>
      <c r="HBF96" s="81"/>
      <c r="HBG96" s="81"/>
      <c r="HBH96" s="81"/>
      <c r="HBI96" s="81"/>
      <c r="HBJ96" s="81"/>
      <c r="HBK96" s="81"/>
      <c r="HBL96" s="81"/>
      <c r="HBM96" s="81"/>
      <c r="HBN96" s="81"/>
      <c r="HBO96" s="81"/>
      <c r="HBP96" s="81"/>
      <c r="HBQ96" s="81"/>
      <c r="HBR96" s="81"/>
      <c r="HBS96" s="81"/>
      <c r="HBT96" s="81"/>
      <c r="HBU96" s="81"/>
      <c r="HBV96" s="81"/>
      <c r="HBW96" s="81"/>
      <c r="HBX96" s="81"/>
      <c r="HBY96" s="81"/>
      <c r="HBZ96" s="81"/>
      <c r="HCA96" s="81"/>
      <c r="HCB96" s="81"/>
      <c r="HCC96" s="81"/>
      <c r="HCD96" s="81"/>
      <c r="HCE96" s="81"/>
      <c r="HCF96" s="81"/>
      <c r="HCG96" s="81"/>
      <c r="HCH96" s="81"/>
      <c r="HCI96" s="81"/>
      <c r="HCJ96" s="81"/>
      <c r="HCK96" s="81"/>
      <c r="HCL96" s="81"/>
      <c r="HCM96" s="81"/>
      <c r="HCN96" s="81"/>
      <c r="HCO96" s="81"/>
      <c r="HCP96" s="81"/>
      <c r="HCQ96" s="81"/>
      <c r="HCR96" s="81"/>
      <c r="HCS96" s="81"/>
      <c r="HCT96" s="81"/>
      <c r="HCU96" s="81"/>
      <c r="HCV96" s="81"/>
      <c r="HCW96" s="81"/>
      <c r="HCX96" s="81"/>
      <c r="HCY96" s="81"/>
      <c r="HCZ96" s="81"/>
      <c r="HDA96" s="81"/>
      <c r="HDB96" s="81"/>
      <c r="HDC96" s="81"/>
      <c r="HDD96" s="81"/>
      <c r="HDE96" s="81"/>
      <c r="HDF96" s="81"/>
      <c r="HDG96" s="81"/>
      <c r="HDH96" s="81"/>
      <c r="HDI96" s="81"/>
      <c r="HDJ96" s="81"/>
      <c r="HDK96" s="81"/>
      <c r="HDL96" s="81"/>
      <c r="HDM96" s="81"/>
      <c r="HDN96" s="81"/>
      <c r="HDO96" s="81"/>
      <c r="HDP96" s="81"/>
      <c r="HDQ96" s="81"/>
      <c r="HDR96" s="81"/>
      <c r="HDS96" s="81"/>
      <c r="HDT96" s="81"/>
      <c r="HDU96" s="81"/>
      <c r="HDV96" s="81"/>
      <c r="HDW96" s="81"/>
      <c r="HDX96" s="81"/>
      <c r="HDY96" s="81"/>
      <c r="HDZ96" s="81"/>
      <c r="HEA96" s="81"/>
      <c r="HEB96" s="81"/>
      <c r="HEC96" s="81"/>
      <c r="HED96" s="81"/>
      <c r="HEE96" s="81"/>
      <c r="HEF96" s="81"/>
      <c r="HEG96" s="81"/>
      <c r="HEH96" s="81"/>
      <c r="HEI96" s="81"/>
      <c r="HEJ96" s="81"/>
      <c r="HEK96" s="81"/>
      <c r="HEL96" s="81"/>
      <c r="HEM96" s="81"/>
      <c r="HEN96" s="81"/>
      <c r="HEO96" s="81"/>
      <c r="HEP96" s="81"/>
      <c r="HEQ96" s="81"/>
      <c r="HER96" s="81"/>
      <c r="HES96" s="81"/>
      <c r="HET96" s="81"/>
      <c r="HEU96" s="81"/>
      <c r="HEV96" s="81"/>
      <c r="HEW96" s="81"/>
      <c r="HEX96" s="81"/>
      <c r="HEY96" s="81"/>
      <c r="HEZ96" s="81"/>
      <c r="HFA96" s="81"/>
      <c r="HFB96" s="81"/>
      <c r="HFC96" s="81"/>
      <c r="HFD96" s="81"/>
      <c r="HFE96" s="81"/>
      <c r="HFF96" s="81"/>
      <c r="HFG96" s="81"/>
      <c r="HFH96" s="81"/>
      <c r="HFI96" s="81"/>
      <c r="HFJ96" s="81"/>
      <c r="HFK96" s="81"/>
      <c r="HFL96" s="81"/>
      <c r="HFM96" s="81"/>
      <c r="HFN96" s="81"/>
      <c r="HFO96" s="81"/>
      <c r="HFP96" s="81"/>
      <c r="HFQ96" s="81"/>
      <c r="HFR96" s="81"/>
      <c r="HFS96" s="81"/>
      <c r="HFT96" s="81"/>
      <c r="HFU96" s="81"/>
      <c r="HFV96" s="81"/>
      <c r="HFW96" s="81"/>
      <c r="HFX96" s="81"/>
      <c r="HFY96" s="81"/>
      <c r="HFZ96" s="81"/>
      <c r="HGA96" s="81"/>
      <c r="HGB96" s="81"/>
      <c r="HGC96" s="81"/>
      <c r="HGD96" s="81"/>
      <c r="HGE96" s="81"/>
      <c r="HGF96" s="81"/>
      <c r="HGG96" s="81"/>
      <c r="HGH96" s="81"/>
      <c r="HGI96" s="81"/>
      <c r="HGJ96" s="81"/>
      <c r="HGK96" s="81"/>
      <c r="HGL96" s="81"/>
      <c r="HGM96" s="81"/>
      <c r="HGN96" s="81"/>
      <c r="HGO96" s="81"/>
      <c r="HGP96" s="81"/>
      <c r="HGQ96" s="81"/>
      <c r="HGR96" s="81"/>
      <c r="HGS96" s="81"/>
      <c r="HGT96" s="81"/>
      <c r="HGU96" s="81"/>
      <c r="HGV96" s="81"/>
      <c r="HGW96" s="81"/>
      <c r="HGX96" s="81"/>
      <c r="HGY96" s="81"/>
      <c r="HGZ96" s="81"/>
      <c r="HHA96" s="81"/>
      <c r="HHB96" s="81"/>
      <c r="HHC96" s="81"/>
      <c r="HHD96" s="81"/>
      <c r="HHE96" s="81"/>
      <c r="HHF96" s="81"/>
      <c r="HHG96" s="81"/>
      <c r="HHH96" s="81"/>
      <c r="HHI96" s="81"/>
      <c r="HHJ96" s="81"/>
      <c r="HHK96" s="81"/>
      <c r="HHL96" s="81"/>
      <c r="HHM96" s="81"/>
      <c r="HHN96" s="81"/>
      <c r="HHO96" s="81"/>
      <c r="HHP96" s="81"/>
      <c r="HHQ96" s="81"/>
      <c r="HHR96" s="81"/>
      <c r="HHS96" s="81"/>
      <c r="HHT96" s="81"/>
      <c r="HHU96" s="81"/>
      <c r="HHV96" s="81"/>
      <c r="HHW96" s="81"/>
      <c r="HHX96" s="81"/>
      <c r="HHY96" s="81"/>
      <c r="HHZ96" s="81"/>
      <c r="HIA96" s="81"/>
      <c r="HIB96" s="81"/>
      <c r="HIC96" s="81"/>
      <c r="HID96" s="81"/>
      <c r="HIE96" s="81"/>
      <c r="HIF96" s="81"/>
      <c r="HIG96" s="81"/>
      <c r="HIH96" s="81"/>
      <c r="HII96" s="81"/>
      <c r="HIJ96" s="81"/>
      <c r="HIK96" s="81"/>
      <c r="HIL96" s="81"/>
      <c r="HIM96" s="81"/>
      <c r="HIN96" s="81"/>
      <c r="HIO96" s="81"/>
      <c r="HIP96" s="81"/>
      <c r="HIQ96" s="81"/>
      <c r="HIR96" s="81"/>
      <c r="HIS96" s="81"/>
      <c r="HIT96" s="81"/>
      <c r="HIU96" s="81"/>
      <c r="HIV96" s="81"/>
      <c r="HIW96" s="81"/>
      <c r="HIX96" s="81"/>
      <c r="HIY96" s="81"/>
      <c r="HIZ96" s="81"/>
      <c r="HJA96" s="81"/>
      <c r="HJB96" s="81"/>
      <c r="HJC96" s="81"/>
      <c r="HJD96" s="81"/>
      <c r="HJE96" s="81"/>
      <c r="HJF96" s="81"/>
      <c r="HJG96" s="81"/>
      <c r="HJH96" s="81"/>
      <c r="HJI96" s="81"/>
      <c r="HJJ96" s="81"/>
      <c r="HJK96" s="81"/>
      <c r="HJL96" s="81"/>
      <c r="HJM96" s="81"/>
      <c r="HJN96" s="81"/>
      <c r="HJO96" s="81"/>
      <c r="HJP96" s="81"/>
      <c r="HJQ96" s="81"/>
      <c r="HJR96" s="81"/>
      <c r="HJS96" s="81"/>
      <c r="HJT96" s="81"/>
      <c r="HJU96" s="81"/>
      <c r="HJV96" s="81"/>
      <c r="HJW96" s="81"/>
      <c r="HJX96" s="81"/>
      <c r="HJY96" s="81"/>
      <c r="HJZ96" s="81"/>
      <c r="HKA96" s="81"/>
      <c r="HKB96" s="81"/>
      <c r="HKC96" s="81"/>
      <c r="HKD96" s="81"/>
      <c r="HKE96" s="81"/>
      <c r="HKF96" s="81"/>
      <c r="HKG96" s="81"/>
      <c r="HKH96" s="81"/>
      <c r="HKI96" s="81"/>
      <c r="HKJ96" s="81"/>
      <c r="HKK96" s="81"/>
      <c r="HKL96" s="81"/>
      <c r="HKM96" s="81"/>
      <c r="HKN96" s="81"/>
      <c r="HKO96" s="81"/>
      <c r="HKP96" s="81"/>
      <c r="HKQ96" s="81"/>
      <c r="HKR96" s="81"/>
      <c r="HKS96" s="81"/>
      <c r="HKT96" s="81"/>
      <c r="HKU96" s="81"/>
      <c r="HKV96" s="81"/>
      <c r="HKW96" s="81"/>
      <c r="HKX96" s="81"/>
      <c r="HKY96" s="81"/>
      <c r="HKZ96" s="81"/>
      <c r="HLA96" s="81"/>
      <c r="HLB96" s="81"/>
      <c r="HLC96" s="81"/>
      <c r="HLD96" s="81"/>
      <c r="HLE96" s="81"/>
      <c r="HLF96" s="81"/>
      <c r="HLG96" s="81"/>
      <c r="HLH96" s="81"/>
      <c r="HLI96" s="81"/>
      <c r="HLJ96" s="81"/>
      <c r="HLK96" s="81"/>
      <c r="HLL96" s="81"/>
      <c r="HLM96" s="81"/>
      <c r="HLN96" s="81"/>
      <c r="HLO96" s="81"/>
      <c r="HLP96" s="81"/>
      <c r="HLQ96" s="81"/>
      <c r="HLR96" s="81"/>
      <c r="HLS96" s="81"/>
      <c r="HLT96" s="81"/>
      <c r="HLU96" s="81"/>
      <c r="HLV96" s="81"/>
      <c r="HLW96" s="81"/>
      <c r="HLX96" s="81"/>
      <c r="HLY96" s="81"/>
      <c r="HLZ96" s="81"/>
      <c r="HMA96" s="81"/>
      <c r="HMB96" s="81"/>
      <c r="HMC96" s="81"/>
      <c r="HMD96" s="81"/>
      <c r="HME96" s="81"/>
      <c r="HMF96" s="81"/>
      <c r="HMG96" s="81"/>
      <c r="HMH96" s="81"/>
      <c r="HMI96" s="81"/>
      <c r="HMJ96" s="81"/>
      <c r="HMK96" s="81"/>
      <c r="HML96" s="81"/>
      <c r="HMM96" s="81"/>
      <c r="HMN96" s="81"/>
      <c r="HMO96" s="81"/>
      <c r="HMP96" s="81"/>
      <c r="HMQ96" s="81"/>
      <c r="HMR96" s="81"/>
      <c r="HMS96" s="81"/>
      <c r="HMT96" s="81"/>
      <c r="HMU96" s="81"/>
      <c r="HMV96" s="81"/>
      <c r="HMW96" s="81"/>
      <c r="HMX96" s="81"/>
      <c r="HMY96" s="81"/>
      <c r="HMZ96" s="81"/>
      <c r="HNA96" s="81"/>
      <c r="HNB96" s="81"/>
      <c r="HNC96" s="81"/>
      <c r="HND96" s="81"/>
      <c r="HNE96" s="81"/>
      <c r="HNF96" s="81"/>
      <c r="HNG96" s="81"/>
      <c r="HNH96" s="81"/>
      <c r="HNI96" s="81"/>
      <c r="HNJ96" s="81"/>
      <c r="HNK96" s="81"/>
      <c r="HNL96" s="81"/>
      <c r="HNM96" s="81"/>
      <c r="HNN96" s="81"/>
      <c r="HNO96" s="81"/>
      <c r="HNP96" s="81"/>
      <c r="HNQ96" s="81"/>
      <c r="HNR96" s="81"/>
      <c r="HNS96" s="81"/>
      <c r="HNT96" s="81"/>
      <c r="HNU96" s="81"/>
      <c r="HNV96" s="81"/>
      <c r="HNW96" s="81"/>
      <c r="HNX96" s="81"/>
      <c r="HNY96" s="81"/>
      <c r="HNZ96" s="81"/>
      <c r="HOA96" s="81"/>
      <c r="HOB96" s="81"/>
      <c r="HOC96" s="81"/>
      <c r="HOD96" s="81"/>
      <c r="HOE96" s="81"/>
      <c r="HOF96" s="81"/>
      <c r="HOG96" s="81"/>
      <c r="HOH96" s="81"/>
      <c r="HOI96" s="81"/>
      <c r="HOJ96" s="81"/>
      <c r="HOK96" s="81"/>
      <c r="HOL96" s="81"/>
      <c r="HOM96" s="81"/>
      <c r="HON96" s="81"/>
      <c r="HOO96" s="81"/>
      <c r="HOP96" s="81"/>
      <c r="HOQ96" s="81"/>
      <c r="HOR96" s="81"/>
      <c r="HOS96" s="81"/>
      <c r="HOT96" s="81"/>
      <c r="HOU96" s="81"/>
      <c r="HOV96" s="81"/>
      <c r="HOW96" s="81"/>
      <c r="HOX96" s="81"/>
      <c r="HOY96" s="81"/>
      <c r="HOZ96" s="81"/>
      <c r="HPA96" s="81"/>
      <c r="HPB96" s="81"/>
      <c r="HPC96" s="81"/>
      <c r="HPD96" s="81"/>
      <c r="HPE96" s="81"/>
      <c r="HPF96" s="81"/>
      <c r="HPG96" s="81"/>
      <c r="HPH96" s="81"/>
      <c r="HPI96" s="81"/>
      <c r="HPJ96" s="81"/>
      <c r="HPK96" s="81"/>
      <c r="HPL96" s="81"/>
      <c r="HPM96" s="81"/>
      <c r="HPN96" s="81"/>
      <c r="HPO96" s="81"/>
      <c r="HPP96" s="81"/>
      <c r="HPQ96" s="81"/>
      <c r="HPR96" s="81"/>
      <c r="HPS96" s="81"/>
      <c r="HPT96" s="81"/>
      <c r="HPU96" s="81"/>
      <c r="HPV96" s="81"/>
      <c r="HPW96" s="81"/>
      <c r="HPX96" s="81"/>
      <c r="HPY96" s="81"/>
      <c r="HPZ96" s="81"/>
      <c r="HQA96" s="81"/>
      <c r="HQB96" s="81"/>
      <c r="HQC96" s="81"/>
      <c r="HQD96" s="81"/>
      <c r="HQE96" s="81"/>
      <c r="HQF96" s="81"/>
      <c r="HQG96" s="81"/>
      <c r="HQH96" s="81"/>
      <c r="HQI96" s="81"/>
      <c r="HQJ96" s="81"/>
      <c r="HQK96" s="81"/>
      <c r="HQL96" s="81"/>
      <c r="HQM96" s="81"/>
      <c r="HQN96" s="81"/>
      <c r="HQO96" s="81"/>
      <c r="HQP96" s="81"/>
      <c r="HQQ96" s="81"/>
      <c r="HQR96" s="81"/>
      <c r="HQS96" s="81"/>
      <c r="HQT96" s="81"/>
      <c r="HQU96" s="81"/>
      <c r="HQV96" s="81"/>
      <c r="HQW96" s="81"/>
      <c r="HQX96" s="81"/>
      <c r="HQY96" s="81"/>
      <c r="HQZ96" s="81"/>
      <c r="HRA96" s="81"/>
      <c r="HRB96" s="81"/>
      <c r="HRC96" s="81"/>
      <c r="HRD96" s="81"/>
      <c r="HRE96" s="81"/>
      <c r="HRF96" s="81"/>
      <c r="HRG96" s="81"/>
      <c r="HRH96" s="81"/>
      <c r="HRI96" s="81"/>
      <c r="HRJ96" s="81"/>
      <c r="HRK96" s="81"/>
      <c r="HRL96" s="81"/>
      <c r="HRM96" s="81"/>
      <c r="HRN96" s="81"/>
      <c r="HRO96" s="81"/>
      <c r="HRP96" s="81"/>
      <c r="HRQ96" s="81"/>
      <c r="HRR96" s="81"/>
      <c r="HRS96" s="81"/>
      <c r="HRT96" s="81"/>
      <c r="HRU96" s="81"/>
      <c r="HRV96" s="81"/>
      <c r="HRW96" s="81"/>
      <c r="HRX96" s="81"/>
      <c r="HRY96" s="81"/>
      <c r="HRZ96" s="81"/>
      <c r="HSA96" s="81"/>
      <c r="HSB96" s="81"/>
      <c r="HSC96" s="81"/>
      <c r="HSD96" s="81"/>
      <c r="HSE96" s="81"/>
      <c r="HSF96" s="81"/>
      <c r="HSG96" s="81"/>
      <c r="HSH96" s="81"/>
      <c r="HSI96" s="81"/>
      <c r="HSJ96" s="81"/>
      <c r="HSK96" s="81"/>
      <c r="HSL96" s="81"/>
      <c r="HSM96" s="81"/>
      <c r="HSN96" s="81"/>
      <c r="HSO96" s="81"/>
      <c r="HSP96" s="81"/>
      <c r="HSQ96" s="81"/>
      <c r="HSR96" s="81"/>
      <c r="HSS96" s="81"/>
      <c r="HST96" s="81"/>
      <c r="HSU96" s="81"/>
      <c r="HSV96" s="81"/>
      <c r="HSW96" s="81"/>
      <c r="HSX96" s="81"/>
      <c r="HSY96" s="81"/>
      <c r="HSZ96" s="81"/>
      <c r="HTA96" s="81"/>
      <c r="HTB96" s="81"/>
      <c r="HTC96" s="81"/>
      <c r="HTD96" s="81"/>
      <c r="HTE96" s="81"/>
      <c r="HTF96" s="81"/>
      <c r="HTG96" s="81"/>
      <c r="HTH96" s="81"/>
      <c r="HTI96" s="81"/>
      <c r="HTJ96" s="81"/>
      <c r="HTK96" s="81"/>
      <c r="HTL96" s="81"/>
      <c r="HTM96" s="81"/>
      <c r="HTN96" s="81"/>
      <c r="HTO96" s="81"/>
      <c r="HTP96" s="81"/>
      <c r="HTQ96" s="81"/>
      <c r="HTR96" s="81"/>
      <c r="HTS96" s="81"/>
      <c r="HTT96" s="81"/>
      <c r="HTU96" s="81"/>
      <c r="HTV96" s="81"/>
      <c r="HTW96" s="81"/>
      <c r="HTX96" s="81"/>
      <c r="HTY96" s="81"/>
      <c r="HTZ96" s="81"/>
      <c r="HUA96" s="81"/>
      <c r="HUB96" s="81"/>
      <c r="HUC96" s="81"/>
      <c r="HUD96" s="81"/>
      <c r="HUE96" s="81"/>
      <c r="HUF96" s="81"/>
      <c r="HUG96" s="81"/>
      <c r="HUH96" s="81"/>
      <c r="HUI96" s="81"/>
      <c r="HUJ96" s="81"/>
      <c r="HUK96" s="81"/>
      <c r="HUL96" s="81"/>
      <c r="HUM96" s="81"/>
      <c r="HUN96" s="81"/>
      <c r="HUO96" s="81"/>
      <c r="HUP96" s="81"/>
      <c r="HUQ96" s="81"/>
      <c r="HUR96" s="81"/>
      <c r="HUS96" s="81"/>
      <c r="HUT96" s="81"/>
      <c r="HUU96" s="81"/>
      <c r="HUV96" s="81"/>
      <c r="HUW96" s="81"/>
      <c r="HUX96" s="81"/>
      <c r="HUY96" s="81"/>
      <c r="HUZ96" s="81"/>
      <c r="HVA96" s="81"/>
      <c r="HVB96" s="81"/>
      <c r="HVC96" s="81"/>
      <c r="HVD96" s="81"/>
      <c r="HVE96" s="81"/>
      <c r="HVF96" s="81"/>
      <c r="HVG96" s="81"/>
      <c r="HVH96" s="81"/>
      <c r="HVI96" s="81"/>
      <c r="HVJ96" s="81"/>
      <c r="HVK96" s="81"/>
      <c r="HVL96" s="81"/>
      <c r="HVM96" s="81"/>
      <c r="HVN96" s="81"/>
      <c r="HVO96" s="81"/>
      <c r="HVP96" s="81"/>
      <c r="HVQ96" s="81"/>
      <c r="HVR96" s="81"/>
      <c r="HVS96" s="81"/>
      <c r="HVT96" s="81"/>
      <c r="HVU96" s="81"/>
      <c r="HVV96" s="81"/>
      <c r="HVW96" s="81"/>
      <c r="HVX96" s="81"/>
      <c r="HVY96" s="81"/>
      <c r="HVZ96" s="81"/>
      <c r="HWA96" s="81"/>
      <c r="HWB96" s="81"/>
      <c r="HWC96" s="81"/>
      <c r="HWD96" s="81"/>
      <c r="HWE96" s="81"/>
      <c r="HWF96" s="81"/>
      <c r="HWG96" s="81"/>
      <c r="HWH96" s="81"/>
      <c r="HWI96" s="81"/>
      <c r="HWJ96" s="81"/>
      <c r="HWK96" s="81"/>
      <c r="HWL96" s="81"/>
      <c r="HWM96" s="81"/>
      <c r="HWN96" s="81"/>
      <c r="HWO96" s="81"/>
      <c r="HWP96" s="81"/>
      <c r="HWQ96" s="81"/>
      <c r="HWR96" s="81"/>
      <c r="HWS96" s="81"/>
      <c r="HWT96" s="81"/>
      <c r="HWU96" s="81"/>
      <c r="HWV96" s="81"/>
      <c r="HWW96" s="81"/>
      <c r="HWX96" s="81"/>
      <c r="HWY96" s="81"/>
      <c r="HWZ96" s="81"/>
      <c r="HXA96" s="81"/>
      <c r="HXB96" s="81"/>
      <c r="HXC96" s="81"/>
      <c r="HXD96" s="81"/>
      <c r="HXE96" s="81"/>
      <c r="HXF96" s="81"/>
      <c r="HXG96" s="81"/>
      <c r="HXH96" s="81"/>
      <c r="HXI96" s="81"/>
      <c r="HXJ96" s="81"/>
      <c r="HXK96" s="81"/>
      <c r="HXL96" s="81"/>
      <c r="HXM96" s="81"/>
      <c r="HXN96" s="81"/>
      <c r="HXO96" s="81"/>
      <c r="HXP96" s="81"/>
      <c r="HXQ96" s="81"/>
      <c r="HXR96" s="81"/>
      <c r="HXS96" s="81"/>
      <c r="HXT96" s="81"/>
      <c r="HXU96" s="81"/>
      <c r="HXV96" s="81"/>
      <c r="HXW96" s="81"/>
      <c r="HXX96" s="81"/>
      <c r="HXY96" s="81"/>
      <c r="HXZ96" s="81"/>
      <c r="HYA96" s="81"/>
      <c r="HYB96" s="81"/>
      <c r="HYC96" s="81"/>
      <c r="HYD96" s="81"/>
      <c r="HYE96" s="81"/>
      <c r="HYF96" s="81"/>
      <c r="HYG96" s="81"/>
      <c r="HYH96" s="81"/>
      <c r="HYI96" s="81"/>
      <c r="HYJ96" s="81"/>
      <c r="HYK96" s="81"/>
      <c r="HYL96" s="81"/>
      <c r="HYM96" s="81"/>
      <c r="HYN96" s="81"/>
      <c r="HYO96" s="81"/>
      <c r="HYP96" s="81"/>
      <c r="HYQ96" s="81"/>
      <c r="HYR96" s="81"/>
      <c r="HYS96" s="81"/>
      <c r="HYT96" s="81"/>
      <c r="HYU96" s="81"/>
      <c r="HYV96" s="81"/>
      <c r="HYW96" s="81"/>
      <c r="HYX96" s="81"/>
      <c r="HYY96" s="81"/>
      <c r="HYZ96" s="81"/>
      <c r="HZA96" s="81"/>
      <c r="HZB96" s="81"/>
      <c r="HZC96" s="81"/>
      <c r="HZD96" s="81"/>
      <c r="HZE96" s="81"/>
      <c r="HZF96" s="81"/>
      <c r="HZG96" s="81"/>
      <c r="HZH96" s="81"/>
      <c r="HZI96" s="81"/>
      <c r="HZJ96" s="81"/>
      <c r="HZK96" s="81"/>
      <c r="HZL96" s="81"/>
      <c r="HZM96" s="81"/>
      <c r="HZN96" s="81"/>
      <c r="HZO96" s="81"/>
      <c r="HZP96" s="81"/>
      <c r="HZQ96" s="81"/>
      <c r="HZR96" s="81"/>
      <c r="HZS96" s="81"/>
      <c r="HZT96" s="81"/>
      <c r="HZU96" s="81"/>
      <c r="HZV96" s="81"/>
      <c r="HZW96" s="81"/>
      <c r="HZX96" s="81"/>
      <c r="HZY96" s="81"/>
      <c r="HZZ96" s="81"/>
      <c r="IAA96" s="81"/>
      <c r="IAB96" s="81"/>
      <c r="IAC96" s="81"/>
      <c r="IAD96" s="81"/>
      <c r="IAE96" s="81"/>
      <c r="IAF96" s="81"/>
      <c r="IAG96" s="81"/>
      <c r="IAH96" s="81"/>
      <c r="IAI96" s="81"/>
      <c r="IAJ96" s="81"/>
      <c r="IAK96" s="81"/>
      <c r="IAL96" s="81"/>
      <c r="IAM96" s="81"/>
      <c r="IAN96" s="81"/>
      <c r="IAO96" s="81"/>
      <c r="IAP96" s="81"/>
      <c r="IAQ96" s="81"/>
      <c r="IAR96" s="81"/>
      <c r="IAS96" s="81"/>
      <c r="IAT96" s="81"/>
      <c r="IAU96" s="81"/>
      <c r="IAV96" s="81"/>
      <c r="IAW96" s="81"/>
      <c r="IAX96" s="81"/>
      <c r="IAY96" s="81"/>
      <c r="IAZ96" s="81"/>
      <c r="IBA96" s="81"/>
      <c r="IBB96" s="81"/>
      <c r="IBC96" s="81"/>
      <c r="IBD96" s="81"/>
      <c r="IBE96" s="81"/>
      <c r="IBF96" s="81"/>
      <c r="IBG96" s="81"/>
      <c r="IBH96" s="81"/>
      <c r="IBI96" s="81"/>
      <c r="IBJ96" s="81"/>
      <c r="IBK96" s="81"/>
      <c r="IBL96" s="81"/>
      <c r="IBM96" s="81"/>
      <c r="IBN96" s="81"/>
      <c r="IBO96" s="81"/>
      <c r="IBP96" s="81"/>
      <c r="IBQ96" s="81"/>
      <c r="IBR96" s="81"/>
      <c r="IBS96" s="81"/>
      <c r="IBT96" s="81"/>
      <c r="IBU96" s="81"/>
      <c r="IBV96" s="81"/>
      <c r="IBW96" s="81"/>
      <c r="IBX96" s="81"/>
      <c r="IBY96" s="81"/>
      <c r="IBZ96" s="81"/>
      <c r="ICA96" s="81"/>
      <c r="ICB96" s="81"/>
      <c r="ICC96" s="81"/>
      <c r="ICD96" s="81"/>
      <c r="ICE96" s="81"/>
      <c r="ICF96" s="81"/>
      <c r="ICG96" s="81"/>
      <c r="ICH96" s="81"/>
      <c r="ICI96" s="81"/>
      <c r="ICJ96" s="81"/>
      <c r="ICK96" s="81"/>
      <c r="ICL96" s="81"/>
      <c r="ICM96" s="81"/>
      <c r="ICN96" s="81"/>
      <c r="ICO96" s="81"/>
      <c r="ICP96" s="81"/>
      <c r="ICQ96" s="81"/>
      <c r="ICR96" s="81"/>
      <c r="ICS96" s="81"/>
      <c r="ICT96" s="81"/>
      <c r="ICU96" s="81"/>
      <c r="ICV96" s="81"/>
      <c r="ICW96" s="81"/>
      <c r="ICX96" s="81"/>
      <c r="ICY96" s="81"/>
      <c r="ICZ96" s="81"/>
      <c r="IDA96" s="81"/>
      <c r="IDB96" s="81"/>
      <c r="IDC96" s="81"/>
      <c r="IDD96" s="81"/>
      <c r="IDE96" s="81"/>
      <c r="IDF96" s="81"/>
      <c r="IDG96" s="81"/>
      <c r="IDH96" s="81"/>
      <c r="IDI96" s="81"/>
      <c r="IDJ96" s="81"/>
      <c r="IDK96" s="81"/>
      <c r="IDL96" s="81"/>
      <c r="IDM96" s="81"/>
      <c r="IDN96" s="81"/>
      <c r="IDO96" s="81"/>
      <c r="IDP96" s="81"/>
      <c r="IDQ96" s="81"/>
      <c r="IDR96" s="81"/>
      <c r="IDS96" s="81"/>
      <c r="IDT96" s="81"/>
      <c r="IDU96" s="81"/>
      <c r="IDV96" s="81"/>
      <c r="IDW96" s="81"/>
      <c r="IDX96" s="81"/>
      <c r="IDY96" s="81"/>
      <c r="IDZ96" s="81"/>
      <c r="IEA96" s="81"/>
      <c r="IEB96" s="81"/>
      <c r="IEC96" s="81"/>
      <c r="IED96" s="81"/>
      <c r="IEE96" s="81"/>
      <c r="IEF96" s="81"/>
      <c r="IEG96" s="81"/>
      <c r="IEH96" s="81"/>
      <c r="IEI96" s="81"/>
      <c r="IEJ96" s="81"/>
      <c r="IEK96" s="81"/>
      <c r="IEL96" s="81"/>
      <c r="IEM96" s="81"/>
      <c r="IEN96" s="81"/>
      <c r="IEO96" s="81"/>
      <c r="IEP96" s="81"/>
      <c r="IEQ96" s="81"/>
      <c r="IER96" s="81"/>
      <c r="IES96" s="81"/>
      <c r="IET96" s="81"/>
      <c r="IEU96" s="81"/>
      <c r="IEV96" s="81"/>
      <c r="IEW96" s="81"/>
      <c r="IEX96" s="81"/>
      <c r="IEY96" s="81"/>
      <c r="IEZ96" s="81"/>
      <c r="IFA96" s="81"/>
      <c r="IFB96" s="81"/>
      <c r="IFC96" s="81"/>
      <c r="IFD96" s="81"/>
      <c r="IFE96" s="81"/>
      <c r="IFF96" s="81"/>
      <c r="IFG96" s="81"/>
      <c r="IFH96" s="81"/>
      <c r="IFI96" s="81"/>
      <c r="IFJ96" s="81"/>
      <c r="IFK96" s="81"/>
      <c r="IFL96" s="81"/>
      <c r="IFM96" s="81"/>
      <c r="IFN96" s="81"/>
      <c r="IFO96" s="81"/>
      <c r="IFP96" s="81"/>
      <c r="IFQ96" s="81"/>
      <c r="IFR96" s="81"/>
      <c r="IFS96" s="81"/>
      <c r="IFT96" s="81"/>
      <c r="IFU96" s="81"/>
      <c r="IFV96" s="81"/>
      <c r="IFW96" s="81"/>
      <c r="IFX96" s="81"/>
      <c r="IFY96" s="81"/>
      <c r="IFZ96" s="81"/>
      <c r="IGA96" s="81"/>
      <c r="IGB96" s="81"/>
      <c r="IGC96" s="81"/>
      <c r="IGD96" s="81"/>
      <c r="IGE96" s="81"/>
      <c r="IGF96" s="81"/>
      <c r="IGG96" s="81"/>
      <c r="IGH96" s="81"/>
      <c r="IGI96" s="81"/>
      <c r="IGJ96" s="81"/>
      <c r="IGK96" s="81"/>
      <c r="IGL96" s="81"/>
      <c r="IGM96" s="81"/>
      <c r="IGN96" s="81"/>
      <c r="IGO96" s="81"/>
      <c r="IGP96" s="81"/>
      <c r="IGQ96" s="81"/>
      <c r="IGR96" s="81"/>
      <c r="IGS96" s="81"/>
      <c r="IGT96" s="81"/>
      <c r="IGU96" s="81"/>
      <c r="IGV96" s="81"/>
      <c r="IGW96" s="81"/>
      <c r="IGX96" s="81"/>
      <c r="IGY96" s="81"/>
      <c r="IGZ96" s="81"/>
      <c r="IHA96" s="81"/>
      <c r="IHB96" s="81"/>
      <c r="IHC96" s="81"/>
      <c r="IHD96" s="81"/>
      <c r="IHE96" s="81"/>
      <c r="IHF96" s="81"/>
      <c r="IHG96" s="81"/>
      <c r="IHH96" s="81"/>
      <c r="IHI96" s="81"/>
      <c r="IHJ96" s="81"/>
      <c r="IHK96" s="81"/>
      <c r="IHL96" s="81"/>
      <c r="IHM96" s="81"/>
      <c r="IHN96" s="81"/>
      <c r="IHO96" s="81"/>
      <c r="IHP96" s="81"/>
      <c r="IHQ96" s="81"/>
      <c r="IHR96" s="81"/>
      <c r="IHS96" s="81"/>
      <c r="IHT96" s="81"/>
      <c r="IHU96" s="81"/>
      <c r="IHV96" s="81"/>
      <c r="IHW96" s="81"/>
      <c r="IHX96" s="81"/>
      <c r="IHY96" s="81"/>
      <c r="IHZ96" s="81"/>
      <c r="IIA96" s="81"/>
      <c r="IIB96" s="81"/>
      <c r="IIC96" s="81"/>
      <c r="IID96" s="81"/>
      <c r="IIE96" s="81"/>
      <c r="IIF96" s="81"/>
      <c r="IIG96" s="81"/>
      <c r="IIH96" s="81"/>
      <c r="III96" s="81"/>
      <c r="IIJ96" s="81"/>
      <c r="IIK96" s="81"/>
      <c r="IIL96" s="81"/>
      <c r="IIM96" s="81"/>
      <c r="IIN96" s="81"/>
      <c r="IIO96" s="81"/>
      <c r="IIP96" s="81"/>
      <c r="IIQ96" s="81"/>
      <c r="IIR96" s="81"/>
      <c r="IIS96" s="81"/>
      <c r="IIT96" s="81"/>
      <c r="IIU96" s="81"/>
      <c r="IIV96" s="81"/>
      <c r="IIW96" s="81"/>
      <c r="IIX96" s="81"/>
      <c r="IIY96" s="81"/>
      <c r="IIZ96" s="81"/>
      <c r="IJA96" s="81"/>
      <c r="IJB96" s="81"/>
      <c r="IJC96" s="81"/>
      <c r="IJD96" s="81"/>
      <c r="IJE96" s="81"/>
      <c r="IJF96" s="81"/>
      <c r="IJG96" s="81"/>
      <c r="IJH96" s="81"/>
      <c r="IJI96" s="81"/>
      <c r="IJJ96" s="81"/>
      <c r="IJK96" s="81"/>
      <c r="IJL96" s="81"/>
      <c r="IJM96" s="81"/>
      <c r="IJN96" s="81"/>
      <c r="IJO96" s="81"/>
      <c r="IJP96" s="81"/>
      <c r="IJQ96" s="81"/>
      <c r="IJR96" s="81"/>
      <c r="IJS96" s="81"/>
      <c r="IJT96" s="81"/>
      <c r="IJU96" s="81"/>
      <c r="IJV96" s="81"/>
      <c r="IJW96" s="81"/>
      <c r="IJX96" s="81"/>
      <c r="IJY96" s="81"/>
      <c r="IJZ96" s="81"/>
      <c r="IKA96" s="81"/>
      <c r="IKB96" s="81"/>
      <c r="IKC96" s="81"/>
      <c r="IKD96" s="81"/>
      <c r="IKE96" s="81"/>
      <c r="IKF96" s="81"/>
      <c r="IKG96" s="81"/>
      <c r="IKH96" s="81"/>
      <c r="IKI96" s="81"/>
      <c r="IKJ96" s="81"/>
      <c r="IKK96" s="81"/>
      <c r="IKL96" s="81"/>
      <c r="IKM96" s="81"/>
      <c r="IKN96" s="81"/>
      <c r="IKO96" s="81"/>
      <c r="IKP96" s="81"/>
      <c r="IKQ96" s="81"/>
      <c r="IKR96" s="81"/>
      <c r="IKS96" s="81"/>
      <c r="IKT96" s="81"/>
      <c r="IKU96" s="81"/>
      <c r="IKV96" s="81"/>
      <c r="IKW96" s="81"/>
      <c r="IKX96" s="81"/>
      <c r="IKY96" s="81"/>
      <c r="IKZ96" s="81"/>
      <c r="ILA96" s="81"/>
      <c r="ILB96" s="81"/>
      <c r="ILC96" s="81"/>
      <c r="ILD96" s="81"/>
      <c r="ILE96" s="81"/>
      <c r="ILF96" s="81"/>
      <c r="ILG96" s="81"/>
      <c r="ILH96" s="81"/>
      <c r="ILI96" s="81"/>
      <c r="ILJ96" s="81"/>
      <c r="ILK96" s="81"/>
      <c r="ILL96" s="81"/>
      <c r="ILM96" s="81"/>
      <c r="ILN96" s="81"/>
      <c r="ILO96" s="81"/>
      <c r="ILP96" s="81"/>
      <c r="ILQ96" s="81"/>
      <c r="ILR96" s="81"/>
      <c r="ILS96" s="81"/>
      <c r="ILT96" s="81"/>
      <c r="ILU96" s="81"/>
      <c r="ILV96" s="81"/>
      <c r="ILW96" s="81"/>
      <c r="ILX96" s="81"/>
      <c r="ILY96" s="81"/>
      <c r="ILZ96" s="81"/>
      <c r="IMA96" s="81"/>
      <c r="IMB96" s="81"/>
      <c r="IMC96" s="81"/>
      <c r="IMD96" s="81"/>
      <c r="IME96" s="81"/>
      <c r="IMF96" s="81"/>
      <c r="IMG96" s="81"/>
      <c r="IMH96" s="81"/>
      <c r="IMI96" s="81"/>
      <c r="IMJ96" s="81"/>
      <c r="IMK96" s="81"/>
      <c r="IML96" s="81"/>
      <c r="IMM96" s="81"/>
      <c r="IMN96" s="81"/>
      <c r="IMO96" s="81"/>
      <c r="IMP96" s="81"/>
      <c r="IMQ96" s="81"/>
      <c r="IMR96" s="81"/>
      <c r="IMS96" s="81"/>
      <c r="IMT96" s="81"/>
      <c r="IMU96" s="81"/>
      <c r="IMV96" s="81"/>
      <c r="IMW96" s="81"/>
      <c r="IMX96" s="81"/>
      <c r="IMY96" s="81"/>
      <c r="IMZ96" s="81"/>
      <c r="INA96" s="81"/>
      <c r="INB96" s="81"/>
      <c r="INC96" s="81"/>
      <c r="IND96" s="81"/>
      <c r="INE96" s="81"/>
      <c r="INF96" s="81"/>
      <c r="ING96" s="81"/>
      <c r="INH96" s="81"/>
      <c r="INI96" s="81"/>
      <c r="INJ96" s="81"/>
      <c r="INK96" s="81"/>
      <c r="INL96" s="81"/>
      <c r="INM96" s="81"/>
      <c r="INN96" s="81"/>
      <c r="INO96" s="81"/>
      <c r="INP96" s="81"/>
      <c r="INQ96" s="81"/>
      <c r="INR96" s="81"/>
      <c r="INS96" s="81"/>
      <c r="INT96" s="81"/>
      <c r="INU96" s="81"/>
      <c r="INV96" s="81"/>
      <c r="INW96" s="81"/>
      <c r="INX96" s="81"/>
      <c r="INY96" s="81"/>
      <c r="INZ96" s="81"/>
      <c r="IOA96" s="81"/>
      <c r="IOB96" s="81"/>
      <c r="IOC96" s="81"/>
      <c r="IOD96" s="81"/>
      <c r="IOE96" s="81"/>
      <c r="IOF96" s="81"/>
      <c r="IOG96" s="81"/>
      <c r="IOH96" s="81"/>
      <c r="IOI96" s="81"/>
      <c r="IOJ96" s="81"/>
      <c r="IOK96" s="81"/>
      <c r="IOL96" s="81"/>
      <c r="IOM96" s="81"/>
      <c r="ION96" s="81"/>
      <c r="IOO96" s="81"/>
      <c r="IOP96" s="81"/>
      <c r="IOQ96" s="81"/>
      <c r="IOR96" s="81"/>
      <c r="IOS96" s="81"/>
      <c r="IOT96" s="81"/>
      <c r="IOU96" s="81"/>
      <c r="IOV96" s="81"/>
      <c r="IOW96" s="81"/>
      <c r="IOX96" s="81"/>
      <c r="IOY96" s="81"/>
      <c r="IOZ96" s="81"/>
      <c r="IPA96" s="81"/>
      <c r="IPB96" s="81"/>
      <c r="IPC96" s="81"/>
      <c r="IPD96" s="81"/>
      <c r="IPE96" s="81"/>
      <c r="IPF96" s="81"/>
      <c r="IPG96" s="81"/>
      <c r="IPH96" s="81"/>
      <c r="IPI96" s="81"/>
      <c r="IPJ96" s="81"/>
      <c r="IPK96" s="81"/>
      <c r="IPL96" s="81"/>
      <c r="IPM96" s="81"/>
      <c r="IPN96" s="81"/>
      <c r="IPO96" s="81"/>
      <c r="IPP96" s="81"/>
      <c r="IPQ96" s="81"/>
      <c r="IPR96" s="81"/>
      <c r="IPS96" s="81"/>
      <c r="IPT96" s="81"/>
      <c r="IPU96" s="81"/>
      <c r="IPV96" s="81"/>
      <c r="IPW96" s="81"/>
      <c r="IPX96" s="81"/>
      <c r="IPY96" s="81"/>
      <c r="IPZ96" s="81"/>
      <c r="IQA96" s="81"/>
      <c r="IQB96" s="81"/>
      <c r="IQC96" s="81"/>
      <c r="IQD96" s="81"/>
      <c r="IQE96" s="81"/>
      <c r="IQF96" s="81"/>
      <c r="IQG96" s="81"/>
      <c r="IQH96" s="81"/>
      <c r="IQI96" s="81"/>
      <c r="IQJ96" s="81"/>
      <c r="IQK96" s="81"/>
      <c r="IQL96" s="81"/>
      <c r="IQM96" s="81"/>
      <c r="IQN96" s="81"/>
      <c r="IQO96" s="81"/>
      <c r="IQP96" s="81"/>
      <c r="IQQ96" s="81"/>
      <c r="IQR96" s="81"/>
      <c r="IQS96" s="81"/>
      <c r="IQT96" s="81"/>
      <c r="IQU96" s="81"/>
      <c r="IQV96" s="81"/>
      <c r="IQW96" s="81"/>
      <c r="IQX96" s="81"/>
      <c r="IQY96" s="81"/>
      <c r="IQZ96" s="81"/>
      <c r="IRA96" s="81"/>
      <c r="IRB96" s="81"/>
      <c r="IRC96" s="81"/>
      <c r="IRD96" s="81"/>
      <c r="IRE96" s="81"/>
      <c r="IRF96" s="81"/>
      <c r="IRG96" s="81"/>
      <c r="IRH96" s="81"/>
      <c r="IRI96" s="81"/>
      <c r="IRJ96" s="81"/>
      <c r="IRK96" s="81"/>
      <c r="IRL96" s="81"/>
      <c r="IRM96" s="81"/>
      <c r="IRN96" s="81"/>
      <c r="IRO96" s="81"/>
      <c r="IRP96" s="81"/>
      <c r="IRQ96" s="81"/>
      <c r="IRR96" s="81"/>
      <c r="IRS96" s="81"/>
      <c r="IRT96" s="81"/>
      <c r="IRU96" s="81"/>
      <c r="IRV96" s="81"/>
      <c r="IRW96" s="81"/>
      <c r="IRX96" s="81"/>
      <c r="IRY96" s="81"/>
      <c r="IRZ96" s="81"/>
      <c r="ISA96" s="81"/>
      <c r="ISB96" s="81"/>
      <c r="ISC96" s="81"/>
      <c r="ISD96" s="81"/>
      <c r="ISE96" s="81"/>
      <c r="ISF96" s="81"/>
      <c r="ISG96" s="81"/>
      <c r="ISH96" s="81"/>
      <c r="ISI96" s="81"/>
      <c r="ISJ96" s="81"/>
      <c r="ISK96" s="81"/>
      <c r="ISL96" s="81"/>
      <c r="ISM96" s="81"/>
      <c r="ISN96" s="81"/>
      <c r="ISO96" s="81"/>
      <c r="ISP96" s="81"/>
      <c r="ISQ96" s="81"/>
      <c r="ISR96" s="81"/>
      <c r="ISS96" s="81"/>
      <c r="IST96" s="81"/>
      <c r="ISU96" s="81"/>
      <c r="ISV96" s="81"/>
      <c r="ISW96" s="81"/>
      <c r="ISX96" s="81"/>
      <c r="ISY96" s="81"/>
      <c r="ISZ96" s="81"/>
      <c r="ITA96" s="81"/>
      <c r="ITB96" s="81"/>
      <c r="ITC96" s="81"/>
      <c r="ITD96" s="81"/>
      <c r="ITE96" s="81"/>
      <c r="ITF96" s="81"/>
      <c r="ITG96" s="81"/>
      <c r="ITH96" s="81"/>
      <c r="ITI96" s="81"/>
      <c r="ITJ96" s="81"/>
      <c r="ITK96" s="81"/>
      <c r="ITL96" s="81"/>
      <c r="ITM96" s="81"/>
      <c r="ITN96" s="81"/>
      <c r="ITO96" s="81"/>
      <c r="ITP96" s="81"/>
      <c r="ITQ96" s="81"/>
      <c r="ITR96" s="81"/>
      <c r="ITS96" s="81"/>
      <c r="ITT96" s="81"/>
      <c r="ITU96" s="81"/>
      <c r="ITV96" s="81"/>
      <c r="ITW96" s="81"/>
      <c r="ITX96" s="81"/>
      <c r="ITY96" s="81"/>
      <c r="ITZ96" s="81"/>
      <c r="IUA96" s="81"/>
      <c r="IUB96" s="81"/>
      <c r="IUC96" s="81"/>
      <c r="IUD96" s="81"/>
      <c r="IUE96" s="81"/>
      <c r="IUF96" s="81"/>
      <c r="IUG96" s="81"/>
      <c r="IUH96" s="81"/>
      <c r="IUI96" s="81"/>
      <c r="IUJ96" s="81"/>
      <c r="IUK96" s="81"/>
      <c r="IUL96" s="81"/>
      <c r="IUM96" s="81"/>
      <c r="IUN96" s="81"/>
      <c r="IUO96" s="81"/>
      <c r="IUP96" s="81"/>
      <c r="IUQ96" s="81"/>
      <c r="IUR96" s="81"/>
      <c r="IUS96" s="81"/>
      <c r="IUT96" s="81"/>
      <c r="IUU96" s="81"/>
      <c r="IUV96" s="81"/>
      <c r="IUW96" s="81"/>
      <c r="IUX96" s="81"/>
      <c r="IUY96" s="81"/>
      <c r="IUZ96" s="81"/>
      <c r="IVA96" s="81"/>
      <c r="IVB96" s="81"/>
      <c r="IVC96" s="81"/>
      <c r="IVD96" s="81"/>
      <c r="IVE96" s="81"/>
      <c r="IVF96" s="81"/>
      <c r="IVG96" s="81"/>
      <c r="IVH96" s="81"/>
      <c r="IVI96" s="81"/>
      <c r="IVJ96" s="81"/>
      <c r="IVK96" s="81"/>
      <c r="IVL96" s="81"/>
      <c r="IVM96" s="81"/>
      <c r="IVN96" s="81"/>
      <c r="IVO96" s="81"/>
      <c r="IVP96" s="81"/>
      <c r="IVQ96" s="81"/>
      <c r="IVR96" s="81"/>
      <c r="IVS96" s="81"/>
      <c r="IVT96" s="81"/>
      <c r="IVU96" s="81"/>
      <c r="IVV96" s="81"/>
      <c r="IVW96" s="81"/>
      <c r="IVX96" s="81"/>
      <c r="IVY96" s="81"/>
      <c r="IVZ96" s="81"/>
      <c r="IWA96" s="81"/>
      <c r="IWB96" s="81"/>
      <c r="IWC96" s="81"/>
      <c r="IWD96" s="81"/>
      <c r="IWE96" s="81"/>
      <c r="IWF96" s="81"/>
      <c r="IWG96" s="81"/>
      <c r="IWH96" s="81"/>
      <c r="IWI96" s="81"/>
      <c r="IWJ96" s="81"/>
      <c r="IWK96" s="81"/>
      <c r="IWL96" s="81"/>
      <c r="IWM96" s="81"/>
      <c r="IWN96" s="81"/>
      <c r="IWO96" s="81"/>
      <c r="IWP96" s="81"/>
      <c r="IWQ96" s="81"/>
      <c r="IWR96" s="81"/>
      <c r="IWS96" s="81"/>
      <c r="IWT96" s="81"/>
      <c r="IWU96" s="81"/>
      <c r="IWV96" s="81"/>
      <c r="IWW96" s="81"/>
      <c r="IWX96" s="81"/>
      <c r="IWY96" s="81"/>
      <c r="IWZ96" s="81"/>
      <c r="IXA96" s="81"/>
      <c r="IXB96" s="81"/>
      <c r="IXC96" s="81"/>
      <c r="IXD96" s="81"/>
      <c r="IXE96" s="81"/>
      <c r="IXF96" s="81"/>
      <c r="IXG96" s="81"/>
      <c r="IXH96" s="81"/>
      <c r="IXI96" s="81"/>
      <c r="IXJ96" s="81"/>
      <c r="IXK96" s="81"/>
      <c r="IXL96" s="81"/>
      <c r="IXM96" s="81"/>
      <c r="IXN96" s="81"/>
      <c r="IXO96" s="81"/>
      <c r="IXP96" s="81"/>
      <c r="IXQ96" s="81"/>
      <c r="IXR96" s="81"/>
      <c r="IXS96" s="81"/>
      <c r="IXT96" s="81"/>
      <c r="IXU96" s="81"/>
      <c r="IXV96" s="81"/>
      <c r="IXW96" s="81"/>
      <c r="IXX96" s="81"/>
      <c r="IXY96" s="81"/>
      <c r="IXZ96" s="81"/>
      <c r="IYA96" s="81"/>
      <c r="IYB96" s="81"/>
      <c r="IYC96" s="81"/>
      <c r="IYD96" s="81"/>
      <c r="IYE96" s="81"/>
      <c r="IYF96" s="81"/>
      <c r="IYG96" s="81"/>
      <c r="IYH96" s="81"/>
      <c r="IYI96" s="81"/>
      <c r="IYJ96" s="81"/>
      <c r="IYK96" s="81"/>
      <c r="IYL96" s="81"/>
      <c r="IYM96" s="81"/>
      <c r="IYN96" s="81"/>
      <c r="IYO96" s="81"/>
      <c r="IYP96" s="81"/>
      <c r="IYQ96" s="81"/>
      <c r="IYR96" s="81"/>
      <c r="IYS96" s="81"/>
      <c r="IYT96" s="81"/>
      <c r="IYU96" s="81"/>
      <c r="IYV96" s="81"/>
      <c r="IYW96" s="81"/>
      <c r="IYX96" s="81"/>
      <c r="IYY96" s="81"/>
      <c r="IYZ96" s="81"/>
      <c r="IZA96" s="81"/>
      <c r="IZB96" s="81"/>
      <c r="IZC96" s="81"/>
      <c r="IZD96" s="81"/>
      <c r="IZE96" s="81"/>
      <c r="IZF96" s="81"/>
      <c r="IZG96" s="81"/>
      <c r="IZH96" s="81"/>
      <c r="IZI96" s="81"/>
      <c r="IZJ96" s="81"/>
      <c r="IZK96" s="81"/>
      <c r="IZL96" s="81"/>
      <c r="IZM96" s="81"/>
      <c r="IZN96" s="81"/>
      <c r="IZO96" s="81"/>
      <c r="IZP96" s="81"/>
      <c r="IZQ96" s="81"/>
      <c r="IZR96" s="81"/>
      <c r="IZS96" s="81"/>
      <c r="IZT96" s="81"/>
      <c r="IZU96" s="81"/>
      <c r="IZV96" s="81"/>
      <c r="IZW96" s="81"/>
      <c r="IZX96" s="81"/>
      <c r="IZY96" s="81"/>
      <c r="IZZ96" s="81"/>
      <c r="JAA96" s="81"/>
      <c r="JAB96" s="81"/>
      <c r="JAC96" s="81"/>
      <c r="JAD96" s="81"/>
      <c r="JAE96" s="81"/>
      <c r="JAF96" s="81"/>
      <c r="JAG96" s="81"/>
      <c r="JAH96" s="81"/>
      <c r="JAI96" s="81"/>
      <c r="JAJ96" s="81"/>
      <c r="JAK96" s="81"/>
      <c r="JAL96" s="81"/>
      <c r="JAM96" s="81"/>
      <c r="JAN96" s="81"/>
      <c r="JAO96" s="81"/>
      <c r="JAP96" s="81"/>
      <c r="JAQ96" s="81"/>
      <c r="JAR96" s="81"/>
      <c r="JAS96" s="81"/>
      <c r="JAT96" s="81"/>
      <c r="JAU96" s="81"/>
      <c r="JAV96" s="81"/>
      <c r="JAW96" s="81"/>
      <c r="JAX96" s="81"/>
      <c r="JAY96" s="81"/>
      <c r="JAZ96" s="81"/>
      <c r="JBA96" s="81"/>
      <c r="JBB96" s="81"/>
      <c r="JBC96" s="81"/>
      <c r="JBD96" s="81"/>
      <c r="JBE96" s="81"/>
      <c r="JBF96" s="81"/>
      <c r="JBG96" s="81"/>
      <c r="JBH96" s="81"/>
      <c r="JBI96" s="81"/>
      <c r="JBJ96" s="81"/>
      <c r="JBK96" s="81"/>
      <c r="JBL96" s="81"/>
      <c r="JBM96" s="81"/>
      <c r="JBN96" s="81"/>
      <c r="JBO96" s="81"/>
      <c r="JBP96" s="81"/>
      <c r="JBQ96" s="81"/>
      <c r="JBR96" s="81"/>
      <c r="JBS96" s="81"/>
      <c r="JBT96" s="81"/>
      <c r="JBU96" s="81"/>
      <c r="JBV96" s="81"/>
      <c r="JBW96" s="81"/>
      <c r="JBX96" s="81"/>
      <c r="JBY96" s="81"/>
      <c r="JBZ96" s="81"/>
      <c r="JCA96" s="81"/>
      <c r="JCB96" s="81"/>
      <c r="JCC96" s="81"/>
      <c r="JCD96" s="81"/>
      <c r="JCE96" s="81"/>
      <c r="JCF96" s="81"/>
      <c r="JCG96" s="81"/>
      <c r="JCH96" s="81"/>
      <c r="JCI96" s="81"/>
      <c r="JCJ96" s="81"/>
      <c r="JCK96" s="81"/>
      <c r="JCL96" s="81"/>
      <c r="JCM96" s="81"/>
      <c r="JCN96" s="81"/>
      <c r="JCO96" s="81"/>
      <c r="JCP96" s="81"/>
      <c r="JCQ96" s="81"/>
      <c r="JCR96" s="81"/>
      <c r="JCS96" s="81"/>
      <c r="JCT96" s="81"/>
      <c r="JCU96" s="81"/>
      <c r="JCV96" s="81"/>
      <c r="JCW96" s="81"/>
      <c r="JCX96" s="81"/>
      <c r="JCY96" s="81"/>
      <c r="JCZ96" s="81"/>
      <c r="JDA96" s="81"/>
      <c r="JDB96" s="81"/>
      <c r="JDC96" s="81"/>
      <c r="JDD96" s="81"/>
      <c r="JDE96" s="81"/>
      <c r="JDF96" s="81"/>
      <c r="JDG96" s="81"/>
      <c r="JDH96" s="81"/>
      <c r="JDI96" s="81"/>
      <c r="JDJ96" s="81"/>
      <c r="JDK96" s="81"/>
      <c r="JDL96" s="81"/>
      <c r="JDM96" s="81"/>
      <c r="JDN96" s="81"/>
      <c r="JDO96" s="81"/>
      <c r="JDP96" s="81"/>
      <c r="JDQ96" s="81"/>
      <c r="JDR96" s="81"/>
      <c r="JDS96" s="81"/>
      <c r="JDT96" s="81"/>
      <c r="JDU96" s="81"/>
      <c r="JDV96" s="81"/>
      <c r="JDW96" s="81"/>
      <c r="JDX96" s="81"/>
      <c r="JDY96" s="81"/>
      <c r="JDZ96" s="81"/>
      <c r="JEA96" s="81"/>
      <c r="JEB96" s="81"/>
      <c r="JEC96" s="81"/>
      <c r="JED96" s="81"/>
      <c r="JEE96" s="81"/>
      <c r="JEF96" s="81"/>
      <c r="JEG96" s="81"/>
      <c r="JEH96" s="81"/>
      <c r="JEI96" s="81"/>
      <c r="JEJ96" s="81"/>
      <c r="JEK96" s="81"/>
      <c r="JEL96" s="81"/>
      <c r="JEM96" s="81"/>
      <c r="JEN96" s="81"/>
      <c r="JEO96" s="81"/>
      <c r="JEP96" s="81"/>
      <c r="JEQ96" s="81"/>
      <c r="JER96" s="81"/>
      <c r="JES96" s="81"/>
      <c r="JET96" s="81"/>
      <c r="JEU96" s="81"/>
      <c r="JEV96" s="81"/>
      <c r="JEW96" s="81"/>
      <c r="JEX96" s="81"/>
      <c r="JEY96" s="81"/>
      <c r="JEZ96" s="81"/>
      <c r="JFA96" s="81"/>
      <c r="JFB96" s="81"/>
      <c r="JFC96" s="81"/>
      <c r="JFD96" s="81"/>
      <c r="JFE96" s="81"/>
      <c r="JFF96" s="81"/>
      <c r="JFG96" s="81"/>
      <c r="JFH96" s="81"/>
      <c r="JFI96" s="81"/>
      <c r="JFJ96" s="81"/>
      <c r="JFK96" s="81"/>
      <c r="JFL96" s="81"/>
      <c r="JFM96" s="81"/>
      <c r="JFN96" s="81"/>
      <c r="JFO96" s="81"/>
      <c r="JFP96" s="81"/>
      <c r="JFQ96" s="81"/>
      <c r="JFR96" s="81"/>
      <c r="JFS96" s="81"/>
      <c r="JFT96" s="81"/>
      <c r="JFU96" s="81"/>
      <c r="JFV96" s="81"/>
      <c r="JFW96" s="81"/>
      <c r="JFX96" s="81"/>
      <c r="JFY96" s="81"/>
      <c r="JFZ96" s="81"/>
      <c r="JGA96" s="81"/>
      <c r="JGB96" s="81"/>
      <c r="JGC96" s="81"/>
      <c r="JGD96" s="81"/>
      <c r="JGE96" s="81"/>
      <c r="JGF96" s="81"/>
      <c r="JGG96" s="81"/>
      <c r="JGH96" s="81"/>
      <c r="JGI96" s="81"/>
      <c r="JGJ96" s="81"/>
      <c r="JGK96" s="81"/>
      <c r="JGL96" s="81"/>
      <c r="JGM96" s="81"/>
      <c r="JGN96" s="81"/>
      <c r="JGO96" s="81"/>
      <c r="JGP96" s="81"/>
      <c r="JGQ96" s="81"/>
      <c r="JGR96" s="81"/>
      <c r="JGS96" s="81"/>
      <c r="JGT96" s="81"/>
      <c r="JGU96" s="81"/>
      <c r="JGV96" s="81"/>
      <c r="JGW96" s="81"/>
      <c r="JGX96" s="81"/>
      <c r="JGY96" s="81"/>
      <c r="JGZ96" s="81"/>
      <c r="JHA96" s="81"/>
      <c r="JHB96" s="81"/>
      <c r="JHC96" s="81"/>
      <c r="JHD96" s="81"/>
      <c r="JHE96" s="81"/>
      <c r="JHF96" s="81"/>
      <c r="JHG96" s="81"/>
      <c r="JHH96" s="81"/>
      <c r="JHI96" s="81"/>
      <c r="JHJ96" s="81"/>
      <c r="JHK96" s="81"/>
      <c r="JHL96" s="81"/>
      <c r="JHM96" s="81"/>
      <c r="JHN96" s="81"/>
      <c r="JHO96" s="81"/>
      <c r="JHP96" s="81"/>
      <c r="JHQ96" s="81"/>
      <c r="JHR96" s="81"/>
      <c r="JHS96" s="81"/>
      <c r="JHT96" s="81"/>
      <c r="JHU96" s="81"/>
      <c r="JHV96" s="81"/>
      <c r="JHW96" s="81"/>
      <c r="JHX96" s="81"/>
      <c r="JHY96" s="81"/>
      <c r="JHZ96" s="81"/>
      <c r="JIA96" s="81"/>
      <c r="JIB96" s="81"/>
      <c r="JIC96" s="81"/>
      <c r="JID96" s="81"/>
      <c r="JIE96" s="81"/>
      <c r="JIF96" s="81"/>
      <c r="JIG96" s="81"/>
      <c r="JIH96" s="81"/>
      <c r="JII96" s="81"/>
      <c r="JIJ96" s="81"/>
      <c r="JIK96" s="81"/>
      <c r="JIL96" s="81"/>
      <c r="JIM96" s="81"/>
      <c r="JIN96" s="81"/>
      <c r="JIO96" s="81"/>
      <c r="JIP96" s="81"/>
      <c r="JIQ96" s="81"/>
      <c r="JIR96" s="81"/>
      <c r="JIS96" s="81"/>
      <c r="JIT96" s="81"/>
      <c r="JIU96" s="81"/>
      <c r="JIV96" s="81"/>
      <c r="JIW96" s="81"/>
      <c r="JIX96" s="81"/>
      <c r="JIY96" s="81"/>
      <c r="JIZ96" s="81"/>
      <c r="JJA96" s="81"/>
      <c r="JJB96" s="81"/>
      <c r="JJC96" s="81"/>
      <c r="JJD96" s="81"/>
      <c r="JJE96" s="81"/>
      <c r="JJF96" s="81"/>
      <c r="JJG96" s="81"/>
      <c r="JJH96" s="81"/>
      <c r="JJI96" s="81"/>
      <c r="JJJ96" s="81"/>
      <c r="JJK96" s="81"/>
      <c r="JJL96" s="81"/>
      <c r="JJM96" s="81"/>
      <c r="JJN96" s="81"/>
      <c r="JJO96" s="81"/>
      <c r="JJP96" s="81"/>
      <c r="JJQ96" s="81"/>
      <c r="JJR96" s="81"/>
      <c r="JJS96" s="81"/>
      <c r="JJT96" s="81"/>
      <c r="JJU96" s="81"/>
      <c r="JJV96" s="81"/>
      <c r="JJW96" s="81"/>
      <c r="JJX96" s="81"/>
      <c r="JJY96" s="81"/>
      <c r="JJZ96" s="81"/>
      <c r="JKA96" s="81"/>
      <c r="JKB96" s="81"/>
      <c r="JKC96" s="81"/>
      <c r="JKD96" s="81"/>
      <c r="JKE96" s="81"/>
      <c r="JKF96" s="81"/>
      <c r="JKG96" s="81"/>
      <c r="JKH96" s="81"/>
      <c r="JKI96" s="81"/>
      <c r="JKJ96" s="81"/>
      <c r="JKK96" s="81"/>
      <c r="JKL96" s="81"/>
      <c r="JKM96" s="81"/>
      <c r="JKN96" s="81"/>
      <c r="JKO96" s="81"/>
      <c r="JKP96" s="81"/>
      <c r="JKQ96" s="81"/>
      <c r="JKR96" s="81"/>
      <c r="JKS96" s="81"/>
      <c r="JKT96" s="81"/>
      <c r="JKU96" s="81"/>
      <c r="JKV96" s="81"/>
      <c r="JKW96" s="81"/>
      <c r="JKX96" s="81"/>
      <c r="JKY96" s="81"/>
      <c r="JKZ96" s="81"/>
      <c r="JLA96" s="81"/>
      <c r="JLB96" s="81"/>
      <c r="JLC96" s="81"/>
      <c r="JLD96" s="81"/>
      <c r="JLE96" s="81"/>
      <c r="JLF96" s="81"/>
      <c r="JLG96" s="81"/>
      <c r="JLH96" s="81"/>
      <c r="JLI96" s="81"/>
      <c r="JLJ96" s="81"/>
      <c r="JLK96" s="81"/>
      <c r="JLL96" s="81"/>
      <c r="JLM96" s="81"/>
      <c r="JLN96" s="81"/>
      <c r="JLO96" s="81"/>
      <c r="JLP96" s="81"/>
      <c r="JLQ96" s="81"/>
      <c r="JLR96" s="81"/>
      <c r="JLS96" s="81"/>
      <c r="JLT96" s="81"/>
      <c r="JLU96" s="81"/>
      <c r="JLV96" s="81"/>
      <c r="JLW96" s="81"/>
      <c r="JLX96" s="81"/>
      <c r="JLY96" s="81"/>
      <c r="JLZ96" s="81"/>
      <c r="JMA96" s="81"/>
      <c r="JMB96" s="81"/>
      <c r="JMC96" s="81"/>
      <c r="JMD96" s="81"/>
      <c r="JME96" s="81"/>
      <c r="JMF96" s="81"/>
      <c r="JMG96" s="81"/>
      <c r="JMH96" s="81"/>
      <c r="JMI96" s="81"/>
      <c r="JMJ96" s="81"/>
      <c r="JMK96" s="81"/>
      <c r="JML96" s="81"/>
      <c r="JMM96" s="81"/>
      <c r="JMN96" s="81"/>
      <c r="JMO96" s="81"/>
      <c r="JMP96" s="81"/>
      <c r="JMQ96" s="81"/>
      <c r="JMR96" s="81"/>
      <c r="JMS96" s="81"/>
      <c r="JMT96" s="81"/>
      <c r="JMU96" s="81"/>
      <c r="JMV96" s="81"/>
      <c r="JMW96" s="81"/>
      <c r="JMX96" s="81"/>
      <c r="JMY96" s="81"/>
      <c r="JMZ96" s="81"/>
      <c r="JNA96" s="81"/>
      <c r="JNB96" s="81"/>
      <c r="JNC96" s="81"/>
      <c r="JND96" s="81"/>
      <c r="JNE96" s="81"/>
      <c r="JNF96" s="81"/>
      <c r="JNG96" s="81"/>
      <c r="JNH96" s="81"/>
      <c r="JNI96" s="81"/>
      <c r="JNJ96" s="81"/>
      <c r="JNK96" s="81"/>
      <c r="JNL96" s="81"/>
      <c r="JNM96" s="81"/>
      <c r="JNN96" s="81"/>
      <c r="JNO96" s="81"/>
      <c r="JNP96" s="81"/>
      <c r="JNQ96" s="81"/>
      <c r="JNR96" s="81"/>
      <c r="JNS96" s="81"/>
      <c r="JNT96" s="81"/>
      <c r="JNU96" s="81"/>
      <c r="JNV96" s="81"/>
      <c r="JNW96" s="81"/>
      <c r="JNX96" s="81"/>
      <c r="JNY96" s="81"/>
      <c r="JNZ96" s="81"/>
      <c r="JOA96" s="81"/>
      <c r="JOB96" s="81"/>
      <c r="JOC96" s="81"/>
      <c r="JOD96" s="81"/>
      <c r="JOE96" s="81"/>
      <c r="JOF96" s="81"/>
      <c r="JOG96" s="81"/>
      <c r="JOH96" s="81"/>
      <c r="JOI96" s="81"/>
      <c r="JOJ96" s="81"/>
      <c r="JOK96" s="81"/>
      <c r="JOL96" s="81"/>
      <c r="JOM96" s="81"/>
      <c r="JON96" s="81"/>
      <c r="JOO96" s="81"/>
      <c r="JOP96" s="81"/>
      <c r="JOQ96" s="81"/>
      <c r="JOR96" s="81"/>
      <c r="JOS96" s="81"/>
      <c r="JOT96" s="81"/>
      <c r="JOU96" s="81"/>
      <c r="JOV96" s="81"/>
      <c r="JOW96" s="81"/>
      <c r="JOX96" s="81"/>
      <c r="JOY96" s="81"/>
      <c r="JOZ96" s="81"/>
      <c r="JPA96" s="81"/>
      <c r="JPB96" s="81"/>
      <c r="JPC96" s="81"/>
      <c r="JPD96" s="81"/>
      <c r="JPE96" s="81"/>
      <c r="JPF96" s="81"/>
      <c r="JPG96" s="81"/>
      <c r="JPH96" s="81"/>
      <c r="JPI96" s="81"/>
      <c r="JPJ96" s="81"/>
      <c r="JPK96" s="81"/>
      <c r="JPL96" s="81"/>
      <c r="JPM96" s="81"/>
      <c r="JPN96" s="81"/>
      <c r="JPO96" s="81"/>
      <c r="JPP96" s="81"/>
      <c r="JPQ96" s="81"/>
      <c r="JPR96" s="81"/>
      <c r="JPS96" s="81"/>
      <c r="JPT96" s="81"/>
      <c r="JPU96" s="81"/>
      <c r="JPV96" s="81"/>
      <c r="JPW96" s="81"/>
      <c r="JPX96" s="81"/>
      <c r="JPY96" s="81"/>
      <c r="JPZ96" s="81"/>
      <c r="JQA96" s="81"/>
      <c r="JQB96" s="81"/>
      <c r="JQC96" s="81"/>
      <c r="JQD96" s="81"/>
      <c r="JQE96" s="81"/>
      <c r="JQF96" s="81"/>
      <c r="JQG96" s="81"/>
      <c r="JQH96" s="81"/>
      <c r="JQI96" s="81"/>
      <c r="JQJ96" s="81"/>
      <c r="JQK96" s="81"/>
      <c r="JQL96" s="81"/>
      <c r="JQM96" s="81"/>
      <c r="JQN96" s="81"/>
      <c r="JQO96" s="81"/>
      <c r="JQP96" s="81"/>
      <c r="JQQ96" s="81"/>
      <c r="JQR96" s="81"/>
      <c r="JQS96" s="81"/>
      <c r="JQT96" s="81"/>
      <c r="JQU96" s="81"/>
      <c r="JQV96" s="81"/>
      <c r="JQW96" s="81"/>
      <c r="JQX96" s="81"/>
      <c r="JQY96" s="81"/>
      <c r="JQZ96" s="81"/>
      <c r="JRA96" s="81"/>
      <c r="JRB96" s="81"/>
      <c r="JRC96" s="81"/>
      <c r="JRD96" s="81"/>
      <c r="JRE96" s="81"/>
      <c r="JRF96" s="81"/>
      <c r="JRG96" s="81"/>
      <c r="JRH96" s="81"/>
      <c r="JRI96" s="81"/>
      <c r="JRJ96" s="81"/>
      <c r="JRK96" s="81"/>
      <c r="JRL96" s="81"/>
      <c r="JRM96" s="81"/>
      <c r="JRN96" s="81"/>
      <c r="JRO96" s="81"/>
      <c r="JRP96" s="81"/>
      <c r="JRQ96" s="81"/>
      <c r="JRR96" s="81"/>
      <c r="JRS96" s="81"/>
      <c r="JRT96" s="81"/>
      <c r="JRU96" s="81"/>
      <c r="JRV96" s="81"/>
      <c r="JRW96" s="81"/>
      <c r="JRX96" s="81"/>
      <c r="JRY96" s="81"/>
      <c r="JRZ96" s="81"/>
      <c r="JSA96" s="81"/>
      <c r="JSB96" s="81"/>
      <c r="JSC96" s="81"/>
      <c r="JSD96" s="81"/>
      <c r="JSE96" s="81"/>
      <c r="JSF96" s="81"/>
      <c r="JSG96" s="81"/>
      <c r="JSH96" s="81"/>
      <c r="JSI96" s="81"/>
      <c r="JSJ96" s="81"/>
      <c r="JSK96" s="81"/>
      <c r="JSL96" s="81"/>
      <c r="JSM96" s="81"/>
      <c r="JSN96" s="81"/>
      <c r="JSO96" s="81"/>
      <c r="JSP96" s="81"/>
      <c r="JSQ96" s="81"/>
      <c r="JSR96" s="81"/>
      <c r="JSS96" s="81"/>
      <c r="JST96" s="81"/>
      <c r="JSU96" s="81"/>
      <c r="JSV96" s="81"/>
      <c r="JSW96" s="81"/>
      <c r="JSX96" s="81"/>
      <c r="JSY96" s="81"/>
      <c r="JSZ96" s="81"/>
      <c r="JTA96" s="81"/>
      <c r="JTB96" s="81"/>
      <c r="JTC96" s="81"/>
      <c r="JTD96" s="81"/>
      <c r="JTE96" s="81"/>
      <c r="JTF96" s="81"/>
      <c r="JTG96" s="81"/>
      <c r="JTH96" s="81"/>
      <c r="JTI96" s="81"/>
      <c r="JTJ96" s="81"/>
      <c r="JTK96" s="81"/>
      <c r="JTL96" s="81"/>
      <c r="JTM96" s="81"/>
      <c r="JTN96" s="81"/>
      <c r="JTO96" s="81"/>
      <c r="JTP96" s="81"/>
      <c r="JTQ96" s="81"/>
      <c r="JTR96" s="81"/>
      <c r="JTS96" s="81"/>
      <c r="JTT96" s="81"/>
      <c r="JTU96" s="81"/>
      <c r="JTV96" s="81"/>
      <c r="JTW96" s="81"/>
      <c r="JTX96" s="81"/>
      <c r="JTY96" s="81"/>
      <c r="JTZ96" s="81"/>
      <c r="JUA96" s="81"/>
      <c r="JUB96" s="81"/>
      <c r="JUC96" s="81"/>
      <c r="JUD96" s="81"/>
      <c r="JUE96" s="81"/>
      <c r="JUF96" s="81"/>
      <c r="JUG96" s="81"/>
      <c r="JUH96" s="81"/>
      <c r="JUI96" s="81"/>
      <c r="JUJ96" s="81"/>
      <c r="JUK96" s="81"/>
      <c r="JUL96" s="81"/>
      <c r="JUM96" s="81"/>
      <c r="JUN96" s="81"/>
      <c r="JUO96" s="81"/>
      <c r="JUP96" s="81"/>
      <c r="JUQ96" s="81"/>
      <c r="JUR96" s="81"/>
      <c r="JUS96" s="81"/>
      <c r="JUT96" s="81"/>
      <c r="JUU96" s="81"/>
      <c r="JUV96" s="81"/>
      <c r="JUW96" s="81"/>
      <c r="JUX96" s="81"/>
      <c r="JUY96" s="81"/>
      <c r="JUZ96" s="81"/>
      <c r="JVA96" s="81"/>
      <c r="JVB96" s="81"/>
      <c r="JVC96" s="81"/>
      <c r="JVD96" s="81"/>
      <c r="JVE96" s="81"/>
      <c r="JVF96" s="81"/>
      <c r="JVG96" s="81"/>
      <c r="JVH96" s="81"/>
      <c r="JVI96" s="81"/>
      <c r="JVJ96" s="81"/>
      <c r="JVK96" s="81"/>
      <c r="JVL96" s="81"/>
      <c r="JVM96" s="81"/>
      <c r="JVN96" s="81"/>
      <c r="JVO96" s="81"/>
      <c r="JVP96" s="81"/>
      <c r="JVQ96" s="81"/>
      <c r="JVR96" s="81"/>
      <c r="JVS96" s="81"/>
      <c r="JVT96" s="81"/>
      <c r="JVU96" s="81"/>
      <c r="JVV96" s="81"/>
      <c r="JVW96" s="81"/>
      <c r="JVX96" s="81"/>
      <c r="JVY96" s="81"/>
      <c r="JVZ96" s="81"/>
      <c r="JWA96" s="81"/>
      <c r="JWB96" s="81"/>
      <c r="JWC96" s="81"/>
      <c r="JWD96" s="81"/>
      <c r="JWE96" s="81"/>
      <c r="JWF96" s="81"/>
      <c r="JWG96" s="81"/>
      <c r="JWH96" s="81"/>
      <c r="JWI96" s="81"/>
      <c r="JWJ96" s="81"/>
      <c r="JWK96" s="81"/>
      <c r="JWL96" s="81"/>
      <c r="JWM96" s="81"/>
      <c r="JWN96" s="81"/>
      <c r="JWO96" s="81"/>
      <c r="JWP96" s="81"/>
      <c r="JWQ96" s="81"/>
      <c r="JWR96" s="81"/>
      <c r="JWS96" s="81"/>
      <c r="JWT96" s="81"/>
      <c r="JWU96" s="81"/>
      <c r="JWV96" s="81"/>
      <c r="JWW96" s="81"/>
      <c r="JWX96" s="81"/>
      <c r="JWY96" s="81"/>
      <c r="JWZ96" s="81"/>
      <c r="JXA96" s="81"/>
      <c r="JXB96" s="81"/>
      <c r="JXC96" s="81"/>
      <c r="JXD96" s="81"/>
      <c r="JXE96" s="81"/>
      <c r="JXF96" s="81"/>
      <c r="JXG96" s="81"/>
      <c r="JXH96" s="81"/>
      <c r="JXI96" s="81"/>
      <c r="JXJ96" s="81"/>
      <c r="JXK96" s="81"/>
      <c r="JXL96" s="81"/>
      <c r="JXM96" s="81"/>
      <c r="JXN96" s="81"/>
      <c r="JXO96" s="81"/>
      <c r="JXP96" s="81"/>
      <c r="JXQ96" s="81"/>
      <c r="JXR96" s="81"/>
      <c r="JXS96" s="81"/>
      <c r="JXT96" s="81"/>
      <c r="JXU96" s="81"/>
      <c r="JXV96" s="81"/>
      <c r="JXW96" s="81"/>
      <c r="JXX96" s="81"/>
      <c r="JXY96" s="81"/>
      <c r="JXZ96" s="81"/>
      <c r="JYA96" s="81"/>
      <c r="JYB96" s="81"/>
      <c r="JYC96" s="81"/>
      <c r="JYD96" s="81"/>
      <c r="JYE96" s="81"/>
      <c r="JYF96" s="81"/>
      <c r="JYG96" s="81"/>
      <c r="JYH96" s="81"/>
      <c r="JYI96" s="81"/>
      <c r="JYJ96" s="81"/>
      <c r="JYK96" s="81"/>
      <c r="JYL96" s="81"/>
      <c r="JYM96" s="81"/>
      <c r="JYN96" s="81"/>
      <c r="JYO96" s="81"/>
      <c r="JYP96" s="81"/>
      <c r="JYQ96" s="81"/>
      <c r="JYR96" s="81"/>
      <c r="JYS96" s="81"/>
      <c r="JYT96" s="81"/>
      <c r="JYU96" s="81"/>
      <c r="JYV96" s="81"/>
      <c r="JYW96" s="81"/>
      <c r="JYX96" s="81"/>
      <c r="JYY96" s="81"/>
      <c r="JYZ96" s="81"/>
      <c r="JZA96" s="81"/>
      <c r="JZB96" s="81"/>
      <c r="JZC96" s="81"/>
      <c r="JZD96" s="81"/>
      <c r="JZE96" s="81"/>
      <c r="JZF96" s="81"/>
      <c r="JZG96" s="81"/>
      <c r="JZH96" s="81"/>
      <c r="JZI96" s="81"/>
      <c r="JZJ96" s="81"/>
      <c r="JZK96" s="81"/>
      <c r="JZL96" s="81"/>
      <c r="JZM96" s="81"/>
      <c r="JZN96" s="81"/>
      <c r="JZO96" s="81"/>
      <c r="JZP96" s="81"/>
      <c r="JZQ96" s="81"/>
      <c r="JZR96" s="81"/>
      <c r="JZS96" s="81"/>
      <c r="JZT96" s="81"/>
      <c r="JZU96" s="81"/>
      <c r="JZV96" s="81"/>
      <c r="JZW96" s="81"/>
      <c r="JZX96" s="81"/>
      <c r="JZY96" s="81"/>
      <c r="JZZ96" s="81"/>
      <c r="KAA96" s="81"/>
      <c r="KAB96" s="81"/>
      <c r="KAC96" s="81"/>
      <c r="KAD96" s="81"/>
      <c r="KAE96" s="81"/>
      <c r="KAF96" s="81"/>
      <c r="KAG96" s="81"/>
      <c r="KAH96" s="81"/>
      <c r="KAI96" s="81"/>
      <c r="KAJ96" s="81"/>
      <c r="KAK96" s="81"/>
      <c r="KAL96" s="81"/>
      <c r="KAM96" s="81"/>
      <c r="KAN96" s="81"/>
      <c r="KAO96" s="81"/>
      <c r="KAP96" s="81"/>
      <c r="KAQ96" s="81"/>
      <c r="KAR96" s="81"/>
      <c r="KAS96" s="81"/>
      <c r="KAT96" s="81"/>
      <c r="KAU96" s="81"/>
      <c r="KAV96" s="81"/>
      <c r="KAW96" s="81"/>
      <c r="KAX96" s="81"/>
      <c r="KAY96" s="81"/>
      <c r="KAZ96" s="81"/>
      <c r="KBA96" s="81"/>
      <c r="KBB96" s="81"/>
      <c r="KBC96" s="81"/>
      <c r="KBD96" s="81"/>
      <c r="KBE96" s="81"/>
      <c r="KBF96" s="81"/>
      <c r="KBG96" s="81"/>
      <c r="KBH96" s="81"/>
      <c r="KBI96" s="81"/>
      <c r="KBJ96" s="81"/>
      <c r="KBK96" s="81"/>
      <c r="KBL96" s="81"/>
      <c r="KBM96" s="81"/>
      <c r="KBN96" s="81"/>
      <c r="KBO96" s="81"/>
      <c r="KBP96" s="81"/>
      <c r="KBQ96" s="81"/>
      <c r="KBR96" s="81"/>
      <c r="KBS96" s="81"/>
      <c r="KBT96" s="81"/>
      <c r="KBU96" s="81"/>
      <c r="KBV96" s="81"/>
      <c r="KBW96" s="81"/>
      <c r="KBX96" s="81"/>
      <c r="KBY96" s="81"/>
      <c r="KBZ96" s="81"/>
      <c r="KCA96" s="81"/>
      <c r="KCB96" s="81"/>
      <c r="KCC96" s="81"/>
      <c r="KCD96" s="81"/>
      <c r="KCE96" s="81"/>
      <c r="KCF96" s="81"/>
      <c r="KCG96" s="81"/>
      <c r="KCH96" s="81"/>
      <c r="KCI96" s="81"/>
      <c r="KCJ96" s="81"/>
      <c r="KCK96" s="81"/>
      <c r="KCL96" s="81"/>
      <c r="KCM96" s="81"/>
      <c r="KCN96" s="81"/>
      <c r="KCO96" s="81"/>
      <c r="KCP96" s="81"/>
      <c r="KCQ96" s="81"/>
      <c r="KCR96" s="81"/>
      <c r="KCS96" s="81"/>
      <c r="KCT96" s="81"/>
      <c r="KCU96" s="81"/>
      <c r="KCV96" s="81"/>
      <c r="KCW96" s="81"/>
      <c r="KCX96" s="81"/>
      <c r="KCY96" s="81"/>
      <c r="KCZ96" s="81"/>
      <c r="KDA96" s="81"/>
      <c r="KDB96" s="81"/>
      <c r="KDC96" s="81"/>
      <c r="KDD96" s="81"/>
      <c r="KDE96" s="81"/>
      <c r="KDF96" s="81"/>
      <c r="KDG96" s="81"/>
      <c r="KDH96" s="81"/>
      <c r="KDI96" s="81"/>
      <c r="KDJ96" s="81"/>
      <c r="KDK96" s="81"/>
      <c r="KDL96" s="81"/>
      <c r="KDM96" s="81"/>
      <c r="KDN96" s="81"/>
      <c r="KDO96" s="81"/>
      <c r="KDP96" s="81"/>
      <c r="KDQ96" s="81"/>
      <c r="KDR96" s="81"/>
      <c r="KDS96" s="81"/>
      <c r="KDT96" s="81"/>
      <c r="KDU96" s="81"/>
      <c r="KDV96" s="81"/>
      <c r="KDW96" s="81"/>
      <c r="KDX96" s="81"/>
      <c r="KDY96" s="81"/>
      <c r="KDZ96" s="81"/>
      <c r="KEA96" s="81"/>
      <c r="KEB96" s="81"/>
      <c r="KEC96" s="81"/>
      <c r="KED96" s="81"/>
      <c r="KEE96" s="81"/>
      <c r="KEF96" s="81"/>
      <c r="KEG96" s="81"/>
      <c r="KEH96" s="81"/>
      <c r="KEI96" s="81"/>
      <c r="KEJ96" s="81"/>
      <c r="KEK96" s="81"/>
      <c r="KEL96" s="81"/>
      <c r="KEM96" s="81"/>
      <c r="KEN96" s="81"/>
      <c r="KEO96" s="81"/>
      <c r="KEP96" s="81"/>
      <c r="KEQ96" s="81"/>
      <c r="KER96" s="81"/>
      <c r="KES96" s="81"/>
      <c r="KET96" s="81"/>
      <c r="KEU96" s="81"/>
      <c r="KEV96" s="81"/>
      <c r="KEW96" s="81"/>
      <c r="KEX96" s="81"/>
      <c r="KEY96" s="81"/>
      <c r="KEZ96" s="81"/>
      <c r="KFA96" s="81"/>
      <c r="KFB96" s="81"/>
      <c r="KFC96" s="81"/>
      <c r="KFD96" s="81"/>
      <c r="KFE96" s="81"/>
      <c r="KFF96" s="81"/>
      <c r="KFG96" s="81"/>
      <c r="KFH96" s="81"/>
      <c r="KFI96" s="81"/>
      <c r="KFJ96" s="81"/>
      <c r="KFK96" s="81"/>
      <c r="KFL96" s="81"/>
      <c r="KFM96" s="81"/>
      <c r="KFN96" s="81"/>
      <c r="KFO96" s="81"/>
      <c r="KFP96" s="81"/>
      <c r="KFQ96" s="81"/>
      <c r="KFR96" s="81"/>
      <c r="KFS96" s="81"/>
      <c r="KFT96" s="81"/>
      <c r="KFU96" s="81"/>
      <c r="KFV96" s="81"/>
      <c r="KFW96" s="81"/>
      <c r="KFX96" s="81"/>
      <c r="KFY96" s="81"/>
      <c r="KFZ96" s="81"/>
      <c r="KGA96" s="81"/>
      <c r="KGB96" s="81"/>
      <c r="KGC96" s="81"/>
      <c r="KGD96" s="81"/>
      <c r="KGE96" s="81"/>
      <c r="KGF96" s="81"/>
      <c r="KGG96" s="81"/>
      <c r="KGH96" s="81"/>
      <c r="KGI96" s="81"/>
      <c r="KGJ96" s="81"/>
      <c r="KGK96" s="81"/>
      <c r="KGL96" s="81"/>
      <c r="KGM96" s="81"/>
      <c r="KGN96" s="81"/>
      <c r="KGO96" s="81"/>
      <c r="KGP96" s="81"/>
      <c r="KGQ96" s="81"/>
      <c r="KGR96" s="81"/>
      <c r="KGS96" s="81"/>
      <c r="KGT96" s="81"/>
      <c r="KGU96" s="81"/>
      <c r="KGV96" s="81"/>
      <c r="KGW96" s="81"/>
      <c r="KGX96" s="81"/>
      <c r="KGY96" s="81"/>
      <c r="KGZ96" s="81"/>
      <c r="KHA96" s="81"/>
      <c r="KHB96" s="81"/>
      <c r="KHC96" s="81"/>
      <c r="KHD96" s="81"/>
      <c r="KHE96" s="81"/>
      <c r="KHF96" s="81"/>
      <c r="KHG96" s="81"/>
      <c r="KHH96" s="81"/>
      <c r="KHI96" s="81"/>
      <c r="KHJ96" s="81"/>
      <c r="KHK96" s="81"/>
      <c r="KHL96" s="81"/>
      <c r="KHM96" s="81"/>
      <c r="KHN96" s="81"/>
      <c r="KHO96" s="81"/>
      <c r="KHP96" s="81"/>
      <c r="KHQ96" s="81"/>
      <c r="KHR96" s="81"/>
      <c r="KHS96" s="81"/>
      <c r="KHT96" s="81"/>
      <c r="KHU96" s="81"/>
      <c r="KHV96" s="81"/>
      <c r="KHW96" s="81"/>
      <c r="KHX96" s="81"/>
      <c r="KHY96" s="81"/>
      <c r="KHZ96" s="81"/>
      <c r="KIA96" s="81"/>
      <c r="KIB96" s="81"/>
      <c r="KIC96" s="81"/>
      <c r="KID96" s="81"/>
      <c r="KIE96" s="81"/>
      <c r="KIF96" s="81"/>
      <c r="KIG96" s="81"/>
      <c r="KIH96" s="81"/>
      <c r="KII96" s="81"/>
      <c r="KIJ96" s="81"/>
      <c r="KIK96" s="81"/>
      <c r="KIL96" s="81"/>
      <c r="KIM96" s="81"/>
      <c r="KIN96" s="81"/>
      <c r="KIO96" s="81"/>
      <c r="KIP96" s="81"/>
      <c r="KIQ96" s="81"/>
      <c r="KIR96" s="81"/>
      <c r="KIS96" s="81"/>
      <c r="KIT96" s="81"/>
      <c r="KIU96" s="81"/>
      <c r="KIV96" s="81"/>
      <c r="KIW96" s="81"/>
      <c r="KIX96" s="81"/>
      <c r="KIY96" s="81"/>
      <c r="KIZ96" s="81"/>
      <c r="KJA96" s="81"/>
      <c r="KJB96" s="81"/>
      <c r="KJC96" s="81"/>
      <c r="KJD96" s="81"/>
      <c r="KJE96" s="81"/>
      <c r="KJF96" s="81"/>
      <c r="KJG96" s="81"/>
      <c r="KJH96" s="81"/>
      <c r="KJI96" s="81"/>
      <c r="KJJ96" s="81"/>
      <c r="KJK96" s="81"/>
      <c r="KJL96" s="81"/>
      <c r="KJM96" s="81"/>
      <c r="KJN96" s="81"/>
      <c r="KJO96" s="81"/>
      <c r="KJP96" s="81"/>
      <c r="KJQ96" s="81"/>
      <c r="KJR96" s="81"/>
      <c r="KJS96" s="81"/>
      <c r="KJT96" s="81"/>
      <c r="KJU96" s="81"/>
      <c r="KJV96" s="81"/>
      <c r="KJW96" s="81"/>
      <c r="KJX96" s="81"/>
      <c r="KJY96" s="81"/>
      <c r="KJZ96" s="81"/>
      <c r="KKA96" s="81"/>
      <c r="KKB96" s="81"/>
      <c r="KKC96" s="81"/>
      <c r="KKD96" s="81"/>
      <c r="KKE96" s="81"/>
      <c r="KKF96" s="81"/>
      <c r="KKG96" s="81"/>
      <c r="KKH96" s="81"/>
      <c r="KKI96" s="81"/>
      <c r="KKJ96" s="81"/>
      <c r="KKK96" s="81"/>
      <c r="KKL96" s="81"/>
      <c r="KKM96" s="81"/>
      <c r="KKN96" s="81"/>
      <c r="KKO96" s="81"/>
      <c r="KKP96" s="81"/>
      <c r="KKQ96" s="81"/>
      <c r="KKR96" s="81"/>
      <c r="KKS96" s="81"/>
      <c r="KKT96" s="81"/>
      <c r="KKU96" s="81"/>
      <c r="KKV96" s="81"/>
      <c r="KKW96" s="81"/>
      <c r="KKX96" s="81"/>
      <c r="KKY96" s="81"/>
      <c r="KKZ96" s="81"/>
      <c r="KLA96" s="81"/>
      <c r="KLB96" s="81"/>
      <c r="KLC96" s="81"/>
      <c r="KLD96" s="81"/>
      <c r="KLE96" s="81"/>
      <c r="KLF96" s="81"/>
      <c r="KLG96" s="81"/>
      <c r="KLH96" s="81"/>
      <c r="KLI96" s="81"/>
      <c r="KLJ96" s="81"/>
      <c r="KLK96" s="81"/>
      <c r="KLL96" s="81"/>
      <c r="KLM96" s="81"/>
      <c r="KLN96" s="81"/>
      <c r="KLO96" s="81"/>
      <c r="KLP96" s="81"/>
      <c r="KLQ96" s="81"/>
      <c r="KLR96" s="81"/>
      <c r="KLS96" s="81"/>
      <c r="KLT96" s="81"/>
      <c r="KLU96" s="81"/>
      <c r="KLV96" s="81"/>
      <c r="KLW96" s="81"/>
      <c r="KLX96" s="81"/>
      <c r="KLY96" s="81"/>
      <c r="KLZ96" s="81"/>
      <c r="KMA96" s="81"/>
      <c r="KMB96" s="81"/>
      <c r="KMC96" s="81"/>
      <c r="KMD96" s="81"/>
      <c r="KME96" s="81"/>
      <c r="KMF96" s="81"/>
      <c r="KMG96" s="81"/>
      <c r="KMH96" s="81"/>
      <c r="KMI96" s="81"/>
      <c r="KMJ96" s="81"/>
      <c r="KMK96" s="81"/>
      <c r="KML96" s="81"/>
      <c r="KMM96" s="81"/>
      <c r="KMN96" s="81"/>
      <c r="KMO96" s="81"/>
      <c r="KMP96" s="81"/>
      <c r="KMQ96" s="81"/>
      <c r="KMR96" s="81"/>
      <c r="KMS96" s="81"/>
      <c r="KMT96" s="81"/>
      <c r="KMU96" s="81"/>
      <c r="KMV96" s="81"/>
      <c r="KMW96" s="81"/>
      <c r="KMX96" s="81"/>
      <c r="KMY96" s="81"/>
      <c r="KMZ96" s="81"/>
      <c r="KNA96" s="81"/>
      <c r="KNB96" s="81"/>
      <c r="KNC96" s="81"/>
      <c r="KND96" s="81"/>
      <c r="KNE96" s="81"/>
      <c r="KNF96" s="81"/>
      <c r="KNG96" s="81"/>
      <c r="KNH96" s="81"/>
      <c r="KNI96" s="81"/>
      <c r="KNJ96" s="81"/>
      <c r="KNK96" s="81"/>
      <c r="KNL96" s="81"/>
      <c r="KNM96" s="81"/>
      <c r="KNN96" s="81"/>
      <c r="KNO96" s="81"/>
      <c r="KNP96" s="81"/>
      <c r="KNQ96" s="81"/>
      <c r="KNR96" s="81"/>
      <c r="KNS96" s="81"/>
      <c r="KNT96" s="81"/>
      <c r="KNU96" s="81"/>
      <c r="KNV96" s="81"/>
      <c r="KNW96" s="81"/>
      <c r="KNX96" s="81"/>
      <c r="KNY96" s="81"/>
      <c r="KNZ96" s="81"/>
      <c r="KOA96" s="81"/>
      <c r="KOB96" s="81"/>
      <c r="KOC96" s="81"/>
      <c r="KOD96" s="81"/>
      <c r="KOE96" s="81"/>
      <c r="KOF96" s="81"/>
      <c r="KOG96" s="81"/>
      <c r="KOH96" s="81"/>
      <c r="KOI96" s="81"/>
      <c r="KOJ96" s="81"/>
      <c r="KOK96" s="81"/>
      <c r="KOL96" s="81"/>
      <c r="KOM96" s="81"/>
      <c r="KON96" s="81"/>
      <c r="KOO96" s="81"/>
      <c r="KOP96" s="81"/>
      <c r="KOQ96" s="81"/>
      <c r="KOR96" s="81"/>
      <c r="KOS96" s="81"/>
      <c r="KOT96" s="81"/>
      <c r="KOU96" s="81"/>
      <c r="KOV96" s="81"/>
      <c r="KOW96" s="81"/>
      <c r="KOX96" s="81"/>
      <c r="KOY96" s="81"/>
      <c r="KOZ96" s="81"/>
      <c r="KPA96" s="81"/>
      <c r="KPB96" s="81"/>
      <c r="KPC96" s="81"/>
      <c r="KPD96" s="81"/>
      <c r="KPE96" s="81"/>
      <c r="KPF96" s="81"/>
      <c r="KPG96" s="81"/>
      <c r="KPH96" s="81"/>
      <c r="KPI96" s="81"/>
      <c r="KPJ96" s="81"/>
      <c r="KPK96" s="81"/>
      <c r="KPL96" s="81"/>
      <c r="KPM96" s="81"/>
      <c r="KPN96" s="81"/>
      <c r="KPO96" s="81"/>
      <c r="KPP96" s="81"/>
      <c r="KPQ96" s="81"/>
      <c r="KPR96" s="81"/>
      <c r="KPS96" s="81"/>
      <c r="KPT96" s="81"/>
      <c r="KPU96" s="81"/>
      <c r="KPV96" s="81"/>
      <c r="KPW96" s="81"/>
      <c r="KPX96" s="81"/>
      <c r="KPY96" s="81"/>
      <c r="KPZ96" s="81"/>
      <c r="KQA96" s="81"/>
      <c r="KQB96" s="81"/>
      <c r="KQC96" s="81"/>
      <c r="KQD96" s="81"/>
      <c r="KQE96" s="81"/>
      <c r="KQF96" s="81"/>
      <c r="KQG96" s="81"/>
      <c r="KQH96" s="81"/>
      <c r="KQI96" s="81"/>
      <c r="KQJ96" s="81"/>
      <c r="KQK96" s="81"/>
      <c r="KQL96" s="81"/>
      <c r="KQM96" s="81"/>
      <c r="KQN96" s="81"/>
      <c r="KQO96" s="81"/>
      <c r="KQP96" s="81"/>
      <c r="KQQ96" s="81"/>
      <c r="KQR96" s="81"/>
      <c r="KQS96" s="81"/>
      <c r="KQT96" s="81"/>
      <c r="KQU96" s="81"/>
      <c r="KQV96" s="81"/>
      <c r="KQW96" s="81"/>
      <c r="KQX96" s="81"/>
      <c r="KQY96" s="81"/>
      <c r="KQZ96" s="81"/>
      <c r="KRA96" s="81"/>
      <c r="KRB96" s="81"/>
      <c r="KRC96" s="81"/>
      <c r="KRD96" s="81"/>
      <c r="KRE96" s="81"/>
      <c r="KRF96" s="81"/>
      <c r="KRG96" s="81"/>
      <c r="KRH96" s="81"/>
      <c r="KRI96" s="81"/>
      <c r="KRJ96" s="81"/>
      <c r="KRK96" s="81"/>
      <c r="KRL96" s="81"/>
      <c r="KRM96" s="81"/>
      <c r="KRN96" s="81"/>
      <c r="KRO96" s="81"/>
      <c r="KRP96" s="81"/>
      <c r="KRQ96" s="81"/>
      <c r="KRR96" s="81"/>
      <c r="KRS96" s="81"/>
      <c r="KRT96" s="81"/>
      <c r="KRU96" s="81"/>
      <c r="KRV96" s="81"/>
      <c r="KRW96" s="81"/>
      <c r="KRX96" s="81"/>
      <c r="KRY96" s="81"/>
      <c r="KRZ96" s="81"/>
      <c r="KSA96" s="81"/>
      <c r="KSB96" s="81"/>
      <c r="KSC96" s="81"/>
      <c r="KSD96" s="81"/>
      <c r="KSE96" s="81"/>
      <c r="KSF96" s="81"/>
      <c r="KSG96" s="81"/>
      <c r="KSH96" s="81"/>
      <c r="KSI96" s="81"/>
      <c r="KSJ96" s="81"/>
      <c r="KSK96" s="81"/>
      <c r="KSL96" s="81"/>
      <c r="KSM96" s="81"/>
      <c r="KSN96" s="81"/>
      <c r="KSO96" s="81"/>
      <c r="KSP96" s="81"/>
      <c r="KSQ96" s="81"/>
      <c r="KSR96" s="81"/>
      <c r="KSS96" s="81"/>
      <c r="KST96" s="81"/>
      <c r="KSU96" s="81"/>
      <c r="KSV96" s="81"/>
      <c r="KSW96" s="81"/>
      <c r="KSX96" s="81"/>
      <c r="KSY96" s="81"/>
      <c r="KSZ96" s="81"/>
      <c r="KTA96" s="81"/>
      <c r="KTB96" s="81"/>
      <c r="KTC96" s="81"/>
      <c r="KTD96" s="81"/>
      <c r="KTE96" s="81"/>
      <c r="KTF96" s="81"/>
      <c r="KTG96" s="81"/>
      <c r="KTH96" s="81"/>
      <c r="KTI96" s="81"/>
      <c r="KTJ96" s="81"/>
      <c r="KTK96" s="81"/>
      <c r="KTL96" s="81"/>
      <c r="KTM96" s="81"/>
      <c r="KTN96" s="81"/>
      <c r="KTO96" s="81"/>
      <c r="KTP96" s="81"/>
      <c r="KTQ96" s="81"/>
      <c r="KTR96" s="81"/>
      <c r="KTS96" s="81"/>
      <c r="KTT96" s="81"/>
      <c r="KTU96" s="81"/>
      <c r="KTV96" s="81"/>
      <c r="KTW96" s="81"/>
      <c r="KTX96" s="81"/>
      <c r="KTY96" s="81"/>
      <c r="KTZ96" s="81"/>
      <c r="KUA96" s="81"/>
      <c r="KUB96" s="81"/>
      <c r="KUC96" s="81"/>
      <c r="KUD96" s="81"/>
      <c r="KUE96" s="81"/>
      <c r="KUF96" s="81"/>
      <c r="KUG96" s="81"/>
      <c r="KUH96" s="81"/>
      <c r="KUI96" s="81"/>
      <c r="KUJ96" s="81"/>
      <c r="KUK96" s="81"/>
      <c r="KUL96" s="81"/>
      <c r="KUM96" s="81"/>
      <c r="KUN96" s="81"/>
      <c r="KUO96" s="81"/>
      <c r="KUP96" s="81"/>
      <c r="KUQ96" s="81"/>
      <c r="KUR96" s="81"/>
      <c r="KUS96" s="81"/>
      <c r="KUT96" s="81"/>
      <c r="KUU96" s="81"/>
      <c r="KUV96" s="81"/>
      <c r="KUW96" s="81"/>
      <c r="KUX96" s="81"/>
      <c r="KUY96" s="81"/>
      <c r="KUZ96" s="81"/>
      <c r="KVA96" s="81"/>
      <c r="KVB96" s="81"/>
      <c r="KVC96" s="81"/>
      <c r="KVD96" s="81"/>
      <c r="KVE96" s="81"/>
      <c r="KVF96" s="81"/>
      <c r="KVG96" s="81"/>
      <c r="KVH96" s="81"/>
      <c r="KVI96" s="81"/>
      <c r="KVJ96" s="81"/>
      <c r="KVK96" s="81"/>
      <c r="KVL96" s="81"/>
      <c r="KVM96" s="81"/>
      <c r="KVN96" s="81"/>
      <c r="KVO96" s="81"/>
      <c r="KVP96" s="81"/>
      <c r="KVQ96" s="81"/>
      <c r="KVR96" s="81"/>
      <c r="KVS96" s="81"/>
      <c r="KVT96" s="81"/>
      <c r="KVU96" s="81"/>
      <c r="KVV96" s="81"/>
      <c r="KVW96" s="81"/>
      <c r="KVX96" s="81"/>
      <c r="KVY96" s="81"/>
      <c r="KVZ96" s="81"/>
      <c r="KWA96" s="81"/>
      <c r="KWB96" s="81"/>
      <c r="KWC96" s="81"/>
      <c r="KWD96" s="81"/>
      <c r="KWE96" s="81"/>
      <c r="KWF96" s="81"/>
      <c r="KWG96" s="81"/>
      <c r="KWH96" s="81"/>
      <c r="KWI96" s="81"/>
      <c r="KWJ96" s="81"/>
      <c r="KWK96" s="81"/>
      <c r="KWL96" s="81"/>
      <c r="KWM96" s="81"/>
      <c r="KWN96" s="81"/>
      <c r="KWO96" s="81"/>
      <c r="KWP96" s="81"/>
      <c r="KWQ96" s="81"/>
      <c r="KWR96" s="81"/>
      <c r="KWS96" s="81"/>
      <c r="KWT96" s="81"/>
      <c r="KWU96" s="81"/>
      <c r="KWV96" s="81"/>
      <c r="KWW96" s="81"/>
      <c r="KWX96" s="81"/>
      <c r="KWY96" s="81"/>
      <c r="KWZ96" s="81"/>
      <c r="KXA96" s="81"/>
      <c r="KXB96" s="81"/>
      <c r="KXC96" s="81"/>
      <c r="KXD96" s="81"/>
      <c r="KXE96" s="81"/>
      <c r="KXF96" s="81"/>
      <c r="KXG96" s="81"/>
      <c r="KXH96" s="81"/>
      <c r="KXI96" s="81"/>
      <c r="KXJ96" s="81"/>
      <c r="KXK96" s="81"/>
      <c r="KXL96" s="81"/>
      <c r="KXM96" s="81"/>
      <c r="KXN96" s="81"/>
      <c r="KXO96" s="81"/>
      <c r="KXP96" s="81"/>
      <c r="KXQ96" s="81"/>
      <c r="KXR96" s="81"/>
      <c r="KXS96" s="81"/>
      <c r="KXT96" s="81"/>
      <c r="KXU96" s="81"/>
      <c r="KXV96" s="81"/>
      <c r="KXW96" s="81"/>
      <c r="KXX96" s="81"/>
      <c r="KXY96" s="81"/>
      <c r="KXZ96" s="81"/>
      <c r="KYA96" s="81"/>
      <c r="KYB96" s="81"/>
      <c r="KYC96" s="81"/>
      <c r="KYD96" s="81"/>
      <c r="KYE96" s="81"/>
      <c r="KYF96" s="81"/>
      <c r="KYG96" s="81"/>
      <c r="KYH96" s="81"/>
      <c r="KYI96" s="81"/>
      <c r="KYJ96" s="81"/>
      <c r="KYK96" s="81"/>
      <c r="KYL96" s="81"/>
      <c r="KYM96" s="81"/>
      <c r="KYN96" s="81"/>
      <c r="KYO96" s="81"/>
      <c r="KYP96" s="81"/>
      <c r="KYQ96" s="81"/>
      <c r="KYR96" s="81"/>
      <c r="KYS96" s="81"/>
      <c r="KYT96" s="81"/>
      <c r="KYU96" s="81"/>
      <c r="KYV96" s="81"/>
      <c r="KYW96" s="81"/>
      <c r="KYX96" s="81"/>
      <c r="KYY96" s="81"/>
      <c r="KYZ96" s="81"/>
      <c r="KZA96" s="81"/>
      <c r="KZB96" s="81"/>
      <c r="KZC96" s="81"/>
      <c r="KZD96" s="81"/>
      <c r="KZE96" s="81"/>
      <c r="KZF96" s="81"/>
      <c r="KZG96" s="81"/>
      <c r="KZH96" s="81"/>
      <c r="KZI96" s="81"/>
      <c r="KZJ96" s="81"/>
      <c r="KZK96" s="81"/>
      <c r="KZL96" s="81"/>
      <c r="KZM96" s="81"/>
      <c r="KZN96" s="81"/>
      <c r="KZO96" s="81"/>
      <c r="KZP96" s="81"/>
      <c r="KZQ96" s="81"/>
      <c r="KZR96" s="81"/>
      <c r="KZS96" s="81"/>
      <c r="KZT96" s="81"/>
      <c r="KZU96" s="81"/>
      <c r="KZV96" s="81"/>
      <c r="KZW96" s="81"/>
      <c r="KZX96" s="81"/>
      <c r="KZY96" s="81"/>
      <c r="KZZ96" s="81"/>
      <c r="LAA96" s="81"/>
      <c r="LAB96" s="81"/>
      <c r="LAC96" s="81"/>
      <c r="LAD96" s="81"/>
      <c r="LAE96" s="81"/>
      <c r="LAF96" s="81"/>
      <c r="LAG96" s="81"/>
      <c r="LAH96" s="81"/>
      <c r="LAI96" s="81"/>
      <c r="LAJ96" s="81"/>
      <c r="LAK96" s="81"/>
      <c r="LAL96" s="81"/>
      <c r="LAM96" s="81"/>
      <c r="LAN96" s="81"/>
      <c r="LAO96" s="81"/>
      <c r="LAP96" s="81"/>
      <c r="LAQ96" s="81"/>
      <c r="LAR96" s="81"/>
      <c r="LAS96" s="81"/>
      <c r="LAT96" s="81"/>
      <c r="LAU96" s="81"/>
      <c r="LAV96" s="81"/>
      <c r="LAW96" s="81"/>
      <c r="LAX96" s="81"/>
      <c r="LAY96" s="81"/>
      <c r="LAZ96" s="81"/>
      <c r="LBA96" s="81"/>
      <c r="LBB96" s="81"/>
      <c r="LBC96" s="81"/>
      <c r="LBD96" s="81"/>
      <c r="LBE96" s="81"/>
      <c r="LBF96" s="81"/>
      <c r="LBG96" s="81"/>
      <c r="LBH96" s="81"/>
      <c r="LBI96" s="81"/>
      <c r="LBJ96" s="81"/>
      <c r="LBK96" s="81"/>
      <c r="LBL96" s="81"/>
      <c r="LBM96" s="81"/>
      <c r="LBN96" s="81"/>
      <c r="LBO96" s="81"/>
      <c r="LBP96" s="81"/>
      <c r="LBQ96" s="81"/>
      <c r="LBR96" s="81"/>
      <c r="LBS96" s="81"/>
      <c r="LBT96" s="81"/>
      <c r="LBU96" s="81"/>
      <c r="LBV96" s="81"/>
      <c r="LBW96" s="81"/>
      <c r="LBX96" s="81"/>
      <c r="LBY96" s="81"/>
      <c r="LBZ96" s="81"/>
      <c r="LCA96" s="81"/>
      <c r="LCB96" s="81"/>
      <c r="LCC96" s="81"/>
      <c r="LCD96" s="81"/>
      <c r="LCE96" s="81"/>
      <c r="LCF96" s="81"/>
      <c r="LCG96" s="81"/>
      <c r="LCH96" s="81"/>
      <c r="LCI96" s="81"/>
      <c r="LCJ96" s="81"/>
      <c r="LCK96" s="81"/>
      <c r="LCL96" s="81"/>
      <c r="LCM96" s="81"/>
      <c r="LCN96" s="81"/>
      <c r="LCO96" s="81"/>
      <c r="LCP96" s="81"/>
      <c r="LCQ96" s="81"/>
      <c r="LCR96" s="81"/>
      <c r="LCS96" s="81"/>
      <c r="LCT96" s="81"/>
      <c r="LCU96" s="81"/>
      <c r="LCV96" s="81"/>
      <c r="LCW96" s="81"/>
      <c r="LCX96" s="81"/>
      <c r="LCY96" s="81"/>
      <c r="LCZ96" s="81"/>
      <c r="LDA96" s="81"/>
      <c r="LDB96" s="81"/>
      <c r="LDC96" s="81"/>
      <c r="LDD96" s="81"/>
      <c r="LDE96" s="81"/>
      <c r="LDF96" s="81"/>
      <c r="LDG96" s="81"/>
      <c r="LDH96" s="81"/>
      <c r="LDI96" s="81"/>
      <c r="LDJ96" s="81"/>
      <c r="LDK96" s="81"/>
      <c r="LDL96" s="81"/>
      <c r="LDM96" s="81"/>
      <c r="LDN96" s="81"/>
      <c r="LDO96" s="81"/>
      <c r="LDP96" s="81"/>
      <c r="LDQ96" s="81"/>
      <c r="LDR96" s="81"/>
      <c r="LDS96" s="81"/>
      <c r="LDT96" s="81"/>
      <c r="LDU96" s="81"/>
      <c r="LDV96" s="81"/>
      <c r="LDW96" s="81"/>
      <c r="LDX96" s="81"/>
      <c r="LDY96" s="81"/>
      <c r="LDZ96" s="81"/>
      <c r="LEA96" s="81"/>
      <c r="LEB96" s="81"/>
      <c r="LEC96" s="81"/>
      <c r="LED96" s="81"/>
      <c r="LEE96" s="81"/>
      <c r="LEF96" s="81"/>
      <c r="LEG96" s="81"/>
      <c r="LEH96" s="81"/>
      <c r="LEI96" s="81"/>
      <c r="LEJ96" s="81"/>
      <c r="LEK96" s="81"/>
      <c r="LEL96" s="81"/>
      <c r="LEM96" s="81"/>
      <c r="LEN96" s="81"/>
      <c r="LEO96" s="81"/>
      <c r="LEP96" s="81"/>
      <c r="LEQ96" s="81"/>
      <c r="LER96" s="81"/>
      <c r="LES96" s="81"/>
      <c r="LET96" s="81"/>
      <c r="LEU96" s="81"/>
      <c r="LEV96" s="81"/>
      <c r="LEW96" s="81"/>
      <c r="LEX96" s="81"/>
      <c r="LEY96" s="81"/>
      <c r="LEZ96" s="81"/>
      <c r="LFA96" s="81"/>
      <c r="LFB96" s="81"/>
      <c r="LFC96" s="81"/>
      <c r="LFD96" s="81"/>
      <c r="LFE96" s="81"/>
      <c r="LFF96" s="81"/>
      <c r="LFG96" s="81"/>
      <c r="LFH96" s="81"/>
      <c r="LFI96" s="81"/>
      <c r="LFJ96" s="81"/>
      <c r="LFK96" s="81"/>
      <c r="LFL96" s="81"/>
      <c r="LFM96" s="81"/>
      <c r="LFN96" s="81"/>
      <c r="LFO96" s="81"/>
      <c r="LFP96" s="81"/>
      <c r="LFQ96" s="81"/>
      <c r="LFR96" s="81"/>
      <c r="LFS96" s="81"/>
      <c r="LFT96" s="81"/>
      <c r="LFU96" s="81"/>
      <c r="LFV96" s="81"/>
      <c r="LFW96" s="81"/>
      <c r="LFX96" s="81"/>
      <c r="LFY96" s="81"/>
      <c r="LFZ96" s="81"/>
      <c r="LGA96" s="81"/>
      <c r="LGB96" s="81"/>
      <c r="LGC96" s="81"/>
      <c r="LGD96" s="81"/>
      <c r="LGE96" s="81"/>
      <c r="LGF96" s="81"/>
      <c r="LGG96" s="81"/>
      <c r="LGH96" s="81"/>
      <c r="LGI96" s="81"/>
      <c r="LGJ96" s="81"/>
      <c r="LGK96" s="81"/>
      <c r="LGL96" s="81"/>
      <c r="LGM96" s="81"/>
      <c r="LGN96" s="81"/>
      <c r="LGO96" s="81"/>
      <c r="LGP96" s="81"/>
      <c r="LGQ96" s="81"/>
      <c r="LGR96" s="81"/>
      <c r="LGS96" s="81"/>
      <c r="LGT96" s="81"/>
      <c r="LGU96" s="81"/>
      <c r="LGV96" s="81"/>
      <c r="LGW96" s="81"/>
      <c r="LGX96" s="81"/>
      <c r="LGY96" s="81"/>
      <c r="LGZ96" s="81"/>
      <c r="LHA96" s="81"/>
      <c r="LHB96" s="81"/>
      <c r="LHC96" s="81"/>
      <c r="LHD96" s="81"/>
      <c r="LHE96" s="81"/>
      <c r="LHF96" s="81"/>
      <c r="LHG96" s="81"/>
      <c r="LHH96" s="81"/>
      <c r="LHI96" s="81"/>
      <c r="LHJ96" s="81"/>
      <c r="LHK96" s="81"/>
      <c r="LHL96" s="81"/>
      <c r="LHM96" s="81"/>
      <c r="LHN96" s="81"/>
      <c r="LHO96" s="81"/>
      <c r="LHP96" s="81"/>
      <c r="LHQ96" s="81"/>
      <c r="LHR96" s="81"/>
      <c r="LHS96" s="81"/>
      <c r="LHT96" s="81"/>
      <c r="LHU96" s="81"/>
      <c r="LHV96" s="81"/>
      <c r="LHW96" s="81"/>
      <c r="LHX96" s="81"/>
      <c r="LHY96" s="81"/>
      <c r="LHZ96" s="81"/>
      <c r="LIA96" s="81"/>
      <c r="LIB96" s="81"/>
      <c r="LIC96" s="81"/>
      <c r="LID96" s="81"/>
      <c r="LIE96" s="81"/>
      <c r="LIF96" s="81"/>
      <c r="LIG96" s="81"/>
      <c r="LIH96" s="81"/>
      <c r="LII96" s="81"/>
      <c r="LIJ96" s="81"/>
      <c r="LIK96" s="81"/>
      <c r="LIL96" s="81"/>
      <c r="LIM96" s="81"/>
      <c r="LIN96" s="81"/>
      <c r="LIO96" s="81"/>
      <c r="LIP96" s="81"/>
      <c r="LIQ96" s="81"/>
      <c r="LIR96" s="81"/>
      <c r="LIS96" s="81"/>
      <c r="LIT96" s="81"/>
      <c r="LIU96" s="81"/>
      <c r="LIV96" s="81"/>
      <c r="LIW96" s="81"/>
      <c r="LIX96" s="81"/>
      <c r="LIY96" s="81"/>
      <c r="LIZ96" s="81"/>
      <c r="LJA96" s="81"/>
      <c r="LJB96" s="81"/>
      <c r="LJC96" s="81"/>
      <c r="LJD96" s="81"/>
      <c r="LJE96" s="81"/>
      <c r="LJF96" s="81"/>
      <c r="LJG96" s="81"/>
      <c r="LJH96" s="81"/>
      <c r="LJI96" s="81"/>
      <c r="LJJ96" s="81"/>
      <c r="LJK96" s="81"/>
      <c r="LJL96" s="81"/>
      <c r="LJM96" s="81"/>
      <c r="LJN96" s="81"/>
      <c r="LJO96" s="81"/>
      <c r="LJP96" s="81"/>
      <c r="LJQ96" s="81"/>
      <c r="LJR96" s="81"/>
      <c r="LJS96" s="81"/>
      <c r="LJT96" s="81"/>
      <c r="LJU96" s="81"/>
      <c r="LJV96" s="81"/>
      <c r="LJW96" s="81"/>
      <c r="LJX96" s="81"/>
      <c r="LJY96" s="81"/>
      <c r="LJZ96" s="81"/>
      <c r="LKA96" s="81"/>
      <c r="LKB96" s="81"/>
      <c r="LKC96" s="81"/>
      <c r="LKD96" s="81"/>
      <c r="LKE96" s="81"/>
      <c r="LKF96" s="81"/>
      <c r="LKG96" s="81"/>
      <c r="LKH96" s="81"/>
      <c r="LKI96" s="81"/>
      <c r="LKJ96" s="81"/>
      <c r="LKK96" s="81"/>
      <c r="LKL96" s="81"/>
      <c r="LKM96" s="81"/>
      <c r="LKN96" s="81"/>
      <c r="LKO96" s="81"/>
      <c r="LKP96" s="81"/>
      <c r="LKQ96" s="81"/>
      <c r="LKR96" s="81"/>
      <c r="LKS96" s="81"/>
      <c r="LKT96" s="81"/>
      <c r="LKU96" s="81"/>
      <c r="LKV96" s="81"/>
      <c r="LKW96" s="81"/>
      <c r="LKX96" s="81"/>
      <c r="LKY96" s="81"/>
      <c r="LKZ96" s="81"/>
      <c r="LLA96" s="81"/>
      <c r="LLB96" s="81"/>
      <c r="LLC96" s="81"/>
      <c r="LLD96" s="81"/>
      <c r="LLE96" s="81"/>
      <c r="LLF96" s="81"/>
      <c r="LLG96" s="81"/>
      <c r="LLH96" s="81"/>
      <c r="LLI96" s="81"/>
      <c r="LLJ96" s="81"/>
      <c r="LLK96" s="81"/>
      <c r="LLL96" s="81"/>
      <c r="LLM96" s="81"/>
      <c r="LLN96" s="81"/>
      <c r="LLO96" s="81"/>
      <c r="LLP96" s="81"/>
      <c r="LLQ96" s="81"/>
      <c r="LLR96" s="81"/>
      <c r="LLS96" s="81"/>
      <c r="LLT96" s="81"/>
      <c r="LLU96" s="81"/>
      <c r="LLV96" s="81"/>
      <c r="LLW96" s="81"/>
      <c r="LLX96" s="81"/>
      <c r="LLY96" s="81"/>
      <c r="LLZ96" s="81"/>
      <c r="LMA96" s="81"/>
      <c r="LMB96" s="81"/>
      <c r="LMC96" s="81"/>
      <c r="LMD96" s="81"/>
      <c r="LME96" s="81"/>
      <c r="LMF96" s="81"/>
      <c r="LMG96" s="81"/>
      <c r="LMH96" s="81"/>
      <c r="LMI96" s="81"/>
      <c r="LMJ96" s="81"/>
      <c r="LMK96" s="81"/>
      <c r="LML96" s="81"/>
      <c r="LMM96" s="81"/>
      <c r="LMN96" s="81"/>
      <c r="LMO96" s="81"/>
      <c r="LMP96" s="81"/>
      <c r="LMQ96" s="81"/>
      <c r="LMR96" s="81"/>
      <c r="LMS96" s="81"/>
      <c r="LMT96" s="81"/>
      <c r="LMU96" s="81"/>
      <c r="LMV96" s="81"/>
      <c r="LMW96" s="81"/>
      <c r="LMX96" s="81"/>
      <c r="LMY96" s="81"/>
      <c r="LMZ96" s="81"/>
      <c r="LNA96" s="81"/>
      <c r="LNB96" s="81"/>
      <c r="LNC96" s="81"/>
      <c r="LND96" s="81"/>
      <c r="LNE96" s="81"/>
      <c r="LNF96" s="81"/>
      <c r="LNG96" s="81"/>
      <c r="LNH96" s="81"/>
      <c r="LNI96" s="81"/>
      <c r="LNJ96" s="81"/>
      <c r="LNK96" s="81"/>
      <c r="LNL96" s="81"/>
      <c r="LNM96" s="81"/>
      <c r="LNN96" s="81"/>
      <c r="LNO96" s="81"/>
      <c r="LNP96" s="81"/>
      <c r="LNQ96" s="81"/>
      <c r="LNR96" s="81"/>
      <c r="LNS96" s="81"/>
      <c r="LNT96" s="81"/>
      <c r="LNU96" s="81"/>
      <c r="LNV96" s="81"/>
      <c r="LNW96" s="81"/>
      <c r="LNX96" s="81"/>
      <c r="LNY96" s="81"/>
      <c r="LNZ96" s="81"/>
      <c r="LOA96" s="81"/>
      <c r="LOB96" s="81"/>
      <c r="LOC96" s="81"/>
      <c r="LOD96" s="81"/>
      <c r="LOE96" s="81"/>
      <c r="LOF96" s="81"/>
      <c r="LOG96" s="81"/>
      <c r="LOH96" s="81"/>
      <c r="LOI96" s="81"/>
      <c r="LOJ96" s="81"/>
      <c r="LOK96" s="81"/>
      <c r="LOL96" s="81"/>
      <c r="LOM96" s="81"/>
      <c r="LON96" s="81"/>
      <c r="LOO96" s="81"/>
      <c r="LOP96" s="81"/>
      <c r="LOQ96" s="81"/>
      <c r="LOR96" s="81"/>
      <c r="LOS96" s="81"/>
      <c r="LOT96" s="81"/>
      <c r="LOU96" s="81"/>
      <c r="LOV96" s="81"/>
      <c r="LOW96" s="81"/>
      <c r="LOX96" s="81"/>
      <c r="LOY96" s="81"/>
      <c r="LOZ96" s="81"/>
      <c r="LPA96" s="81"/>
      <c r="LPB96" s="81"/>
      <c r="LPC96" s="81"/>
      <c r="LPD96" s="81"/>
      <c r="LPE96" s="81"/>
      <c r="LPF96" s="81"/>
      <c r="LPG96" s="81"/>
      <c r="LPH96" s="81"/>
      <c r="LPI96" s="81"/>
      <c r="LPJ96" s="81"/>
      <c r="LPK96" s="81"/>
      <c r="LPL96" s="81"/>
      <c r="LPM96" s="81"/>
      <c r="LPN96" s="81"/>
      <c r="LPO96" s="81"/>
      <c r="LPP96" s="81"/>
      <c r="LPQ96" s="81"/>
      <c r="LPR96" s="81"/>
      <c r="LPS96" s="81"/>
      <c r="LPT96" s="81"/>
      <c r="LPU96" s="81"/>
      <c r="LPV96" s="81"/>
      <c r="LPW96" s="81"/>
      <c r="LPX96" s="81"/>
      <c r="LPY96" s="81"/>
      <c r="LPZ96" s="81"/>
      <c r="LQA96" s="81"/>
      <c r="LQB96" s="81"/>
      <c r="LQC96" s="81"/>
      <c r="LQD96" s="81"/>
      <c r="LQE96" s="81"/>
      <c r="LQF96" s="81"/>
      <c r="LQG96" s="81"/>
      <c r="LQH96" s="81"/>
      <c r="LQI96" s="81"/>
      <c r="LQJ96" s="81"/>
      <c r="LQK96" s="81"/>
      <c r="LQL96" s="81"/>
      <c r="LQM96" s="81"/>
      <c r="LQN96" s="81"/>
      <c r="LQO96" s="81"/>
      <c r="LQP96" s="81"/>
      <c r="LQQ96" s="81"/>
      <c r="LQR96" s="81"/>
      <c r="LQS96" s="81"/>
      <c r="LQT96" s="81"/>
      <c r="LQU96" s="81"/>
      <c r="LQV96" s="81"/>
      <c r="LQW96" s="81"/>
      <c r="LQX96" s="81"/>
      <c r="LQY96" s="81"/>
      <c r="LQZ96" s="81"/>
      <c r="LRA96" s="81"/>
      <c r="LRB96" s="81"/>
      <c r="LRC96" s="81"/>
      <c r="LRD96" s="81"/>
      <c r="LRE96" s="81"/>
      <c r="LRF96" s="81"/>
      <c r="LRG96" s="81"/>
      <c r="LRH96" s="81"/>
      <c r="LRI96" s="81"/>
      <c r="LRJ96" s="81"/>
      <c r="LRK96" s="81"/>
      <c r="LRL96" s="81"/>
      <c r="LRM96" s="81"/>
      <c r="LRN96" s="81"/>
      <c r="LRO96" s="81"/>
      <c r="LRP96" s="81"/>
      <c r="LRQ96" s="81"/>
      <c r="LRR96" s="81"/>
      <c r="LRS96" s="81"/>
      <c r="LRT96" s="81"/>
      <c r="LRU96" s="81"/>
      <c r="LRV96" s="81"/>
      <c r="LRW96" s="81"/>
      <c r="LRX96" s="81"/>
      <c r="LRY96" s="81"/>
      <c r="LRZ96" s="81"/>
      <c r="LSA96" s="81"/>
      <c r="LSB96" s="81"/>
      <c r="LSC96" s="81"/>
      <c r="LSD96" s="81"/>
      <c r="LSE96" s="81"/>
      <c r="LSF96" s="81"/>
      <c r="LSG96" s="81"/>
      <c r="LSH96" s="81"/>
      <c r="LSI96" s="81"/>
      <c r="LSJ96" s="81"/>
      <c r="LSK96" s="81"/>
      <c r="LSL96" s="81"/>
      <c r="LSM96" s="81"/>
      <c r="LSN96" s="81"/>
      <c r="LSO96" s="81"/>
      <c r="LSP96" s="81"/>
      <c r="LSQ96" s="81"/>
      <c r="LSR96" s="81"/>
      <c r="LSS96" s="81"/>
      <c r="LST96" s="81"/>
      <c r="LSU96" s="81"/>
      <c r="LSV96" s="81"/>
      <c r="LSW96" s="81"/>
      <c r="LSX96" s="81"/>
      <c r="LSY96" s="81"/>
      <c r="LSZ96" s="81"/>
      <c r="LTA96" s="81"/>
      <c r="LTB96" s="81"/>
      <c r="LTC96" s="81"/>
      <c r="LTD96" s="81"/>
      <c r="LTE96" s="81"/>
      <c r="LTF96" s="81"/>
      <c r="LTG96" s="81"/>
      <c r="LTH96" s="81"/>
      <c r="LTI96" s="81"/>
      <c r="LTJ96" s="81"/>
      <c r="LTK96" s="81"/>
      <c r="LTL96" s="81"/>
      <c r="LTM96" s="81"/>
      <c r="LTN96" s="81"/>
      <c r="LTO96" s="81"/>
      <c r="LTP96" s="81"/>
      <c r="LTQ96" s="81"/>
      <c r="LTR96" s="81"/>
      <c r="LTS96" s="81"/>
      <c r="LTT96" s="81"/>
      <c r="LTU96" s="81"/>
      <c r="LTV96" s="81"/>
      <c r="LTW96" s="81"/>
      <c r="LTX96" s="81"/>
      <c r="LTY96" s="81"/>
      <c r="LTZ96" s="81"/>
      <c r="LUA96" s="81"/>
      <c r="LUB96" s="81"/>
      <c r="LUC96" s="81"/>
      <c r="LUD96" s="81"/>
      <c r="LUE96" s="81"/>
      <c r="LUF96" s="81"/>
      <c r="LUG96" s="81"/>
      <c r="LUH96" s="81"/>
      <c r="LUI96" s="81"/>
      <c r="LUJ96" s="81"/>
      <c r="LUK96" s="81"/>
      <c r="LUL96" s="81"/>
      <c r="LUM96" s="81"/>
      <c r="LUN96" s="81"/>
      <c r="LUO96" s="81"/>
      <c r="LUP96" s="81"/>
      <c r="LUQ96" s="81"/>
      <c r="LUR96" s="81"/>
      <c r="LUS96" s="81"/>
      <c r="LUT96" s="81"/>
      <c r="LUU96" s="81"/>
      <c r="LUV96" s="81"/>
      <c r="LUW96" s="81"/>
      <c r="LUX96" s="81"/>
      <c r="LUY96" s="81"/>
      <c r="LUZ96" s="81"/>
      <c r="LVA96" s="81"/>
      <c r="LVB96" s="81"/>
      <c r="LVC96" s="81"/>
      <c r="LVD96" s="81"/>
      <c r="LVE96" s="81"/>
      <c r="LVF96" s="81"/>
      <c r="LVG96" s="81"/>
      <c r="LVH96" s="81"/>
      <c r="LVI96" s="81"/>
      <c r="LVJ96" s="81"/>
      <c r="LVK96" s="81"/>
      <c r="LVL96" s="81"/>
      <c r="LVM96" s="81"/>
      <c r="LVN96" s="81"/>
      <c r="LVO96" s="81"/>
      <c r="LVP96" s="81"/>
      <c r="LVQ96" s="81"/>
      <c r="LVR96" s="81"/>
      <c r="LVS96" s="81"/>
      <c r="LVT96" s="81"/>
      <c r="LVU96" s="81"/>
      <c r="LVV96" s="81"/>
      <c r="LVW96" s="81"/>
      <c r="LVX96" s="81"/>
      <c r="LVY96" s="81"/>
      <c r="LVZ96" s="81"/>
      <c r="LWA96" s="81"/>
      <c r="LWB96" s="81"/>
      <c r="LWC96" s="81"/>
      <c r="LWD96" s="81"/>
      <c r="LWE96" s="81"/>
      <c r="LWF96" s="81"/>
      <c r="LWG96" s="81"/>
      <c r="LWH96" s="81"/>
      <c r="LWI96" s="81"/>
      <c r="LWJ96" s="81"/>
      <c r="LWK96" s="81"/>
      <c r="LWL96" s="81"/>
      <c r="LWM96" s="81"/>
      <c r="LWN96" s="81"/>
      <c r="LWO96" s="81"/>
      <c r="LWP96" s="81"/>
      <c r="LWQ96" s="81"/>
      <c r="LWR96" s="81"/>
      <c r="LWS96" s="81"/>
      <c r="LWT96" s="81"/>
      <c r="LWU96" s="81"/>
      <c r="LWV96" s="81"/>
      <c r="LWW96" s="81"/>
      <c r="LWX96" s="81"/>
      <c r="LWY96" s="81"/>
      <c r="LWZ96" s="81"/>
      <c r="LXA96" s="81"/>
      <c r="LXB96" s="81"/>
      <c r="LXC96" s="81"/>
      <c r="LXD96" s="81"/>
      <c r="LXE96" s="81"/>
      <c r="LXF96" s="81"/>
      <c r="LXG96" s="81"/>
      <c r="LXH96" s="81"/>
      <c r="LXI96" s="81"/>
      <c r="LXJ96" s="81"/>
      <c r="LXK96" s="81"/>
      <c r="LXL96" s="81"/>
      <c r="LXM96" s="81"/>
      <c r="LXN96" s="81"/>
      <c r="LXO96" s="81"/>
      <c r="LXP96" s="81"/>
      <c r="LXQ96" s="81"/>
      <c r="LXR96" s="81"/>
      <c r="LXS96" s="81"/>
      <c r="LXT96" s="81"/>
      <c r="LXU96" s="81"/>
      <c r="LXV96" s="81"/>
      <c r="LXW96" s="81"/>
      <c r="LXX96" s="81"/>
      <c r="LXY96" s="81"/>
      <c r="LXZ96" s="81"/>
      <c r="LYA96" s="81"/>
      <c r="LYB96" s="81"/>
      <c r="LYC96" s="81"/>
      <c r="LYD96" s="81"/>
      <c r="LYE96" s="81"/>
      <c r="LYF96" s="81"/>
      <c r="LYG96" s="81"/>
      <c r="LYH96" s="81"/>
      <c r="LYI96" s="81"/>
      <c r="LYJ96" s="81"/>
      <c r="LYK96" s="81"/>
      <c r="LYL96" s="81"/>
      <c r="LYM96" s="81"/>
      <c r="LYN96" s="81"/>
      <c r="LYO96" s="81"/>
      <c r="LYP96" s="81"/>
      <c r="LYQ96" s="81"/>
      <c r="LYR96" s="81"/>
      <c r="LYS96" s="81"/>
      <c r="LYT96" s="81"/>
      <c r="LYU96" s="81"/>
      <c r="LYV96" s="81"/>
      <c r="LYW96" s="81"/>
      <c r="LYX96" s="81"/>
      <c r="LYY96" s="81"/>
      <c r="LYZ96" s="81"/>
      <c r="LZA96" s="81"/>
      <c r="LZB96" s="81"/>
      <c r="LZC96" s="81"/>
      <c r="LZD96" s="81"/>
      <c r="LZE96" s="81"/>
      <c r="LZF96" s="81"/>
      <c r="LZG96" s="81"/>
      <c r="LZH96" s="81"/>
      <c r="LZI96" s="81"/>
      <c r="LZJ96" s="81"/>
      <c r="LZK96" s="81"/>
      <c r="LZL96" s="81"/>
      <c r="LZM96" s="81"/>
      <c r="LZN96" s="81"/>
      <c r="LZO96" s="81"/>
      <c r="LZP96" s="81"/>
      <c r="LZQ96" s="81"/>
      <c r="LZR96" s="81"/>
      <c r="LZS96" s="81"/>
      <c r="LZT96" s="81"/>
      <c r="LZU96" s="81"/>
      <c r="LZV96" s="81"/>
      <c r="LZW96" s="81"/>
      <c r="LZX96" s="81"/>
      <c r="LZY96" s="81"/>
      <c r="LZZ96" s="81"/>
      <c r="MAA96" s="81"/>
      <c r="MAB96" s="81"/>
      <c r="MAC96" s="81"/>
      <c r="MAD96" s="81"/>
      <c r="MAE96" s="81"/>
      <c r="MAF96" s="81"/>
      <c r="MAG96" s="81"/>
      <c r="MAH96" s="81"/>
      <c r="MAI96" s="81"/>
      <c r="MAJ96" s="81"/>
      <c r="MAK96" s="81"/>
      <c r="MAL96" s="81"/>
      <c r="MAM96" s="81"/>
      <c r="MAN96" s="81"/>
      <c r="MAO96" s="81"/>
      <c r="MAP96" s="81"/>
      <c r="MAQ96" s="81"/>
      <c r="MAR96" s="81"/>
      <c r="MAS96" s="81"/>
      <c r="MAT96" s="81"/>
      <c r="MAU96" s="81"/>
      <c r="MAV96" s="81"/>
      <c r="MAW96" s="81"/>
      <c r="MAX96" s="81"/>
      <c r="MAY96" s="81"/>
      <c r="MAZ96" s="81"/>
      <c r="MBA96" s="81"/>
      <c r="MBB96" s="81"/>
      <c r="MBC96" s="81"/>
      <c r="MBD96" s="81"/>
      <c r="MBE96" s="81"/>
      <c r="MBF96" s="81"/>
      <c r="MBG96" s="81"/>
      <c r="MBH96" s="81"/>
      <c r="MBI96" s="81"/>
      <c r="MBJ96" s="81"/>
      <c r="MBK96" s="81"/>
      <c r="MBL96" s="81"/>
      <c r="MBM96" s="81"/>
      <c r="MBN96" s="81"/>
      <c r="MBO96" s="81"/>
      <c r="MBP96" s="81"/>
      <c r="MBQ96" s="81"/>
      <c r="MBR96" s="81"/>
      <c r="MBS96" s="81"/>
      <c r="MBT96" s="81"/>
      <c r="MBU96" s="81"/>
      <c r="MBV96" s="81"/>
      <c r="MBW96" s="81"/>
      <c r="MBX96" s="81"/>
      <c r="MBY96" s="81"/>
      <c r="MBZ96" s="81"/>
      <c r="MCA96" s="81"/>
      <c r="MCB96" s="81"/>
      <c r="MCC96" s="81"/>
      <c r="MCD96" s="81"/>
      <c r="MCE96" s="81"/>
      <c r="MCF96" s="81"/>
      <c r="MCG96" s="81"/>
      <c r="MCH96" s="81"/>
      <c r="MCI96" s="81"/>
      <c r="MCJ96" s="81"/>
      <c r="MCK96" s="81"/>
      <c r="MCL96" s="81"/>
      <c r="MCM96" s="81"/>
      <c r="MCN96" s="81"/>
      <c r="MCO96" s="81"/>
      <c r="MCP96" s="81"/>
      <c r="MCQ96" s="81"/>
      <c r="MCR96" s="81"/>
      <c r="MCS96" s="81"/>
      <c r="MCT96" s="81"/>
      <c r="MCU96" s="81"/>
      <c r="MCV96" s="81"/>
      <c r="MCW96" s="81"/>
      <c r="MCX96" s="81"/>
      <c r="MCY96" s="81"/>
      <c r="MCZ96" s="81"/>
      <c r="MDA96" s="81"/>
      <c r="MDB96" s="81"/>
      <c r="MDC96" s="81"/>
      <c r="MDD96" s="81"/>
      <c r="MDE96" s="81"/>
      <c r="MDF96" s="81"/>
      <c r="MDG96" s="81"/>
      <c r="MDH96" s="81"/>
      <c r="MDI96" s="81"/>
      <c r="MDJ96" s="81"/>
      <c r="MDK96" s="81"/>
      <c r="MDL96" s="81"/>
      <c r="MDM96" s="81"/>
      <c r="MDN96" s="81"/>
      <c r="MDO96" s="81"/>
      <c r="MDP96" s="81"/>
      <c r="MDQ96" s="81"/>
      <c r="MDR96" s="81"/>
      <c r="MDS96" s="81"/>
      <c r="MDT96" s="81"/>
      <c r="MDU96" s="81"/>
      <c r="MDV96" s="81"/>
      <c r="MDW96" s="81"/>
      <c r="MDX96" s="81"/>
      <c r="MDY96" s="81"/>
      <c r="MDZ96" s="81"/>
      <c r="MEA96" s="81"/>
      <c r="MEB96" s="81"/>
      <c r="MEC96" s="81"/>
      <c r="MED96" s="81"/>
      <c r="MEE96" s="81"/>
      <c r="MEF96" s="81"/>
      <c r="MEG96" s="81"/>
      <c r="MEH96" s="81"/>
      <c r="MEI96" s="81"/>
      <c r="MEJ96" s="81"/>
      <c r="MEK96" s="81"/>
      <c r="MEL96" s="81"/>
      <c r="MEM96" s="81"/>
      <c r="MEN96" s="81"/>
      <c r="MEO96" s="81"/>
      <c r="MEP96" s="81"/>
      <c r="MEQ96" s="81"/>
      <c r="MER96" s="81"/>
      <c r="MES96" s="81"/>
      <c r="MET96" s="81"/>
      <c r="MEU96" s="81"/>
      <c r="MEV96" s="81"/>
      <c r="MEW96" s="81"/>
      <c r="MEX96" s="81"/>
      <c r="MEY96" s="81"/>
      <c r="MEZ96" s="81"/>
      <c r="MFA96" s="81"/>
      <c r="MFB96" s="81"/>
      <c r="MFC96" s="81"/>
      <c r="MFD96" s="81"/>
      <c r="MFE96" s="81"/>
      <c r="MFF96" s="81"/>
      <c r="MFG96" s="81"/>
      <c r="MFH96" s="81"/>
      <c r="MFI96" s="81"/>
      <c r="MFJ96" s="81"/>
      <c r="MFK96" s="81"/>
      <c r="MFL96" s="81"/>
      <c r="MFM96" s="81"/>
      <c r="MFN96" s="81"/>
      <c r="MFO96" s="81"/>
      <c r="MFP96" s="81"/>
      <c r="MFQ96" s="81"/>
      <c r="MFR96" s="81"/>
      <c r="MFS96" s="81"/>
      <c r="MFT96" s="81"/>
      <c r="MFU96" s="81"/>
      <c r="MFV96" s="81"/>
      <c r="MFW96" s="81"/>
      <c r="MFX96" s="81"/>
      <c r="MFY96" s="81"/>
      <c r="MFZ96" s="81"/>
      <c r="MGA96" s="81"/>
      <c r="MGB96" s="81"/>
      <c r="MGC96" s="81"/>
      <c r="MGD96" s="81"/>
      <c r="MGE96" s="81"/>
      <c r="MGF96" s="81"/>
      <c r="MGG96" s="81"/>
      <c r="MGH96" s="81"/>
      <c r="MGI96" s="81"/>
      <c r="MGJ96" s="81"/>
      <c r="MGK96" s="81"/>
      <c r="MGL96" s="81"/>
      <c r="MGM96" s="81"/>
      <c r="MGN96" s="81"/>
      <c r="MGO96" s="81"/>
      <c r="MGP96" s="81"/>
      <c r="MGQ96" s="81"/>
      <c r="MGR96" s="81"/>
      <c r="MGS96" s="81"/>
      <c r="MGT96" s="81"/>
      <c r="MGU96" s="81"/>
      <c r="MGV96" s="81"/>
      <c r="MGW96" s="81"/>
      <c r="MGX96" s="81"/>
      <c r="MGY96" s="81"/>
      <c r="MGZ96" s="81"/>
      <c r="MHA96" s="81"/>
      <c r="MHB96" s="81"/>
      <c r="MHC96" s="81"/>
      <c r="MHD96" s="81"/>
      <c r="MHE96" s="81"/>
      <c r="MHF96" s="81"/>
      <c r="MHG96" s="81"/>
      <c r="MHH96" s="81"/>
      <c r="MHI96" s="81"/>
      <c r="MHJ96" s="81"/>
      <c r="MHK96" s="81"/>
      <c r="MHL96" s="81"/>
      <c r="MHM96" s="81"/>
      <c r="MHN96" s="81"/>
      <c r="MHO96" s="81"/>
      <c r="MHP96" s="81"/>
      <c r="MHQ96" s="81"/>
      <c r="MHR96" s="81"/>
      <c r="MHS96" s="81"/>
      <c r="MHT96" s="81"/>
      <c r="MHU96" s="81"/>
      <c r="MHV96" s="81"/>
      <c r="MHW96" s="81"/>
      <c r="MHX96" s="81"/>
      <c r="MHY96" s="81"/>
      <c r="MHZ96" s="81"/>
      <c r="MIA96" s="81"/>
      <c r="MIB96" s="81"/>
      <c r="MIC96" s="81"/>
      <c r="MID96" s="81"/>
      <c r="MIE96" s="81"/>
      <c r="MIF96" s="81"/>
      <c r="MIG96" s="81"/>
      <c r="MIH96" s="81"/>
      <c r="MII96" s="81"/>
      <c r="MIJ96" s="81"/>
      <c r="MIK96" s="81"/>
      <c r="MIL96" s="81"/>
      <c r="MIM96" s="81"/>
      <c r="MIN96" s="81"/>
      <c r="MIO96" s="81"/>
      <c r="MIP96" s="81"/>
      <c r="MIQ96" s="81"/>
      <c r="MIR96" s="81"/>
      <c r="MIS96" s="81"/>
      <c r="MIT96" s="81"/>
      <c r="MIU96" s="81"/>
      <c r="MIV96" s="81"/>
      <c r="MIW96" s="81"/>
      <c r="MIX96" s="81"/>
      <c r="MIY96" s="81"/>
      <c r="MIZ96" s="81"/>
      <c r="MJA96" s="81"/>
      <c r="MJB96" s="81"/>
      <c r="MJC96" s="81"/>
      <c r="MJD96" s="81"/>
      <c r="MJE96" s="81"/>
      <c r="MJF96" s="81"/>
      <c r="MJG96" s="81"/>
      <c r="MJH96" s="81"/>
      <c r="MJI96" s="81"/>
      <c r="MJJ96" s="81"/>
      <c r="MJK96" s="81"/>
      <c r="MJL96" s="81"/>
      <c r="MJM96" s="81"/>
      <c r="MJN96" s="81"/>
      <c r="MJO96" s="81"/>
      <c r="MJP96" s="81"/>
      <c r="MJQ96" s="81"/>
      <c r="MJR96" s="81"/>
      <c r="MJS96" s="81"/>
      <c r="MJT96" s="81"/>
      <c r="MJU96" s="81"/>
      <c r="MJV96" s="81"/>
      <c r="MJW96" s="81"/>
      <c r="MJX96" s="81"/>
      <c r="MJY96" s="81"/>
      <c r="MJZ96" s="81"/>
      <c r="MKA96" s="81"/>
      <c r="MKB96" s="81"/>
      <c r="MKC96" s="81"/>
      <c r="MKD96" s="81"/>
      <c r="MKE96" s="81"/>
      <c r="MKF96" s="81"/>
      <c r="MKG96" s="81"/>
      <c r="MKH96" s="81"/>
      <c r="MKI96" s="81"/>
      <c r="MKJ96" s="81"/>
      <c r="MKK96" s="81"/>
      <c r="MKL96" s="81"/>
      <c r="MKM96" s="81"/>
      <c r="MKN96" s="81"/>
      <c r="MKO96" s="81"/>
      <c r="MKP96" s="81"/>
      <c r="MKQ96" s="81"/>
      <c r="MKR96" s="81"/>
      <c r="MKS96" s="81"/>
      <c r="MKT96" s="81"/>
      <c r="MKU96" s="81"/>
      <c r="MKV96" s="81"/>
      <c r="MKW96" s="81"/>
      <c r="MKX96" s="81"/>
      <c r="MKY96" s="81"/>
      <c r="MKZ96" s="81"/>
      <c r="MLA96" s="81"/>
      <c r="MLB96" s="81"/>
      <c r="MLC96" s="81"/>
      <c r="MLD96" s="81"/>
      <c r="MLE96" s="81"/>
      <c r="MLF96" s="81"/>
      <c r="MLG96" s="81"/>
      <c r="MLH96" s="81"/>
      <c r="MLI96" s="81"/>
      <c r="MLJ96" s="81"/>
      <c r="MLK96" s="81"/>
      <c r="MLL96" s="81"/>
      <c r="MLM96" s="81"/>
      <c r="MLN96" s="81"/>
      <c r="MLO96" s="81"/>
      <c r="MLP96" s="81"/>
      <c r="MLQ96" s="81"/>
      <c r="MLR96" s="81"/>
      <c r="MLS96" s="81"/>
      <c r="MLT96" s="81"/>
      <c r="MLU96" s="81"/>
      <c r="MLV96" s="81"/>
      <c r="MLW96" s="81"/>
      <c r="MLX96" s="81"/>
      <c r="MLY96" s="81"/>
      <c r="MLZ96" s="81"/>
      <c r="MMA96" s="81"/>
      <c r="MMB96" s="81"/>
      <c r="MMC96" s="81"/>
      <c r="MMD96" s="81"/>
      <c r="MME96" s="81"/>
      <c r="MMF96" s="81"/>
      <c r="MMG96" s="81"/>
      <c r="MMH96" s="81"/>
      <c r="MMI96" s="81"/>
      <c r="MMJ96" s="81"/>
      <c r="MMK96" s="81"/>
      <c r="MML96" s="81"/>
      <c r="MMM96" s="81"/>
      <c r="MMN96" s="81"/>
      <c r="MMO96" s="81"/>
      <c r="MMP96" s="81"/>
      <c r="MMQ96" s="81"/>
      <c r="MMR96" s="81"/>
      <c r="MMS96" s="81"/>
      <c r="MMT96" s="81"/>
      <c r="MMU96" s="81"/>
      <c r="MMV96" s="81"/>
      <c r="MMW96" s="81"/>
      <c r="MMX96" s="81"/>
      <c r="MMY96" s="81"/>
      <c r="MMZ96" s="81"/>
      <c r="MNA96" s="81"/>
      <c r="MNB96" s="81"/>
      <c r="MNC96" s="81"/>
      <c r="MND96" s="81"/>
      <c r="MNE96" s="81"/>
      <c r="MNF96" s="81"/>
      <c r="MNG96" s="81"/>
      <c r="MNH96" s="81"/>
      <c r="MNI96" s="81"/>
      <c r="MNJ96" s="81"/>
      <c r="MNK96" s="81"/>
      <c r="MNL96" s="81"/>
      <c r="MNM96" s="81"/>
      <c r="MNN96" s="81"/>
      <c r="MNO96" s="81"/>
      <c r="MNP96" s="81"/>
      <c r="MNQ96" s="81"/>
      <c r="MNR96" s="81"/>
      <c r="MNS96" s="81"/>
      <c r="MNT96" s="81"/>
      <c r="MNU96" s="81"/>
      <c r="MNV96" s="81"/>
      <c r="MNW96" s="81"/>
      <c r="MNX96" s="81"/>
      <c r="MNY96" s="81"/>
      <c r="MNZ96" s="81"/>
      <c r="MOA96" s="81"/>
      <c r="MOB96" s="81"/>
      <c r="MOC96" s="81"/>
      <c r="MOD96" s="81"/>
      <c r="MOE96" s="81"/>
      <c r="MOF96" s="81"/>
      <c r="MOG96" s="81"/>
      <c r="MOH96" s="81"/>
      <c r="MOI96" s="81"/>
      <c r="MOJ96" s="81"/>
      <c r="MOK96" s="81"/>
      <c r="MOL96" s="81"/>
      <c r="MOM96" s="81"/>
      <c r="MON96" s="81"/>
      <c r="MOO96" s="81"/>
      <c r="MOP96" s="81"/>
      <c r="MOQ96" s="81"/>
      <c r="MOR96" s="81"/>
      <c r="MOS96" s="81"/>
      <c r="MOT96" s="81"/>
      <c r="MOU96" s="81"/>
      <c r="MOV96" s="81"/>
      <c r="MOW96" s="81"/>
      <c r="MOX96" s="81"/>
      <c r="MOY96" s="81"/>
      <c r="MOZ96" s="81"/>
      <c r="MPA96" s="81"/>
      <c r="MPB96" s="81"/>
      <c r="MPC96" s="81"/>
      <c r="MPD96" s="81"/>
      <c r="MPE96" s="81"/>
      <c r="MPF96" s="81"/>
      <c r="MPG96" s="81"/>
      <c r="MPH96" s="81"/>
      <c r="MPI96" s="81"/>
      <c r="MPJ96" s="81"/>
      <c r="MPK96" s="81"/>
      <c r="MPL96" s="81"/>
      <c r="MPM96" s="81"/>
      <c r="MPN96" s="81"/>
      <c r="MPO96" s="81"/>
      <c r="MPP96" s="81"/>
      <c r="MPQ96" s="81"/>
      <c r="MPR96" s="81"/>
      <c r="MPS96" s="81"/>
      <c r="MPT96" s="81"/>
      <c r="MPU96" s="81"/>
      <c r="MPV96" s="81"/>
      <c r="MPW96" s="81"/>
      <c r="MPX96" s="81"/>
      <c r="MPY96" s="81"/>
      <c r="MPZ96" s="81"/>
      <c r="MQA96" s="81"/>
      <c r="MQB96" s="81"/>
      <c r="MQC96" s="81"/>
      <c r="MQD96" s="81"/>
      <c r="MQE96" s="81"/>
      <c r="MQF96" s="81"/>
      <c r="MQG96" s="81"/>
      <c r="MQH96" s="81"/>
      <c r="MQI96" s="81"/>
      <c r="MQJ96" s="81"/>
      <c r="MQK96" s="81"/>
      <c r="MQL96" s="81"/>
      <c r="MQM96" s="81"/>
      <c r="MQN96" s="81"/>
      <c r="MQO96" s="81"/>
      <c r="MQP96" s="81"/>
      <c r="MQQ96" s="81"/>
      <c r="MQR96" s="81"/>
      <c r="MQS96" s="81"/>
      <c r="MQT96" s="81"/>
      <c r="MQU96" s="81"/>
      <c r="MQV96" s="81"/>
      <c r="MQW96" s="81"/>
      <c r="MQX96" s="81"/>
      <c r="MQY96" s="81"/>
      <c r="MQZ96" s="81"/>
      <c r="MRA96" s="81"/>
      <c r="MRB96" s="81"/>
      <c r="MRC96" s="81"/>
      <c r="MRD96" s="81"/>
      <c r="MRE96" s="81"/>
      <c r="MRF96" s="81"/>
      <c r="MRG96" s="81"/>
      <c r="MRH96" s="81"/>
      <c r="MRI96" s="81"/>
      <c r="MRJ96" s="81"/>
      <c r="MRK96" s="81"/>
      <c r="MRL96" s="81"/>
      <c r="MRM96" s="81"/>
      <c r="MRN96" s="81"/>
      <c r="MRO96" s="81"/>
      <c r="MRP96" s="81"/>
      <c r="MRQ96" s="81"/>
      <c r="MRR96" s="81"/>
      <c r="MRS96" s="81"/>
      <c r="MRT96" s="81"/>
      <c r="MRU96" s="81"/>
      <c r="MRV96" s="81"/>
      <c r="MRW96" s="81"/>
      <c r="MRX96" s="81"/>
      <c r="MRY96" s="81"/>
      <c r="MRZ96" s="81"/>
      <c r="MSA96" s="81"/>
      <c r="MSB96" s="81"/>
      <c r="MSC96" s="81"/>
      <c r="MSD96" s="81"/>
      <c r="MSE96" s="81"/>
      <c r="MSF96" s="81"/>
      <c r="MSG96" s="81"/>
      <c r="MSH96" s="81"/>
      <c r="MSI96" s="81"/>
      <c r="MSJ96" s="81"/>
      <c r="MSK96" s="81"/>
      <c r="MSL96" s="81"/>
      <c r="MSM96" s="81"/>
      <c r="MSN96" s="81"/>
      <c r="MSO96" s="81"/>
      <c r="MSP96" s="81"/>
      <c r="MSQ96" s="81"/>
      <c r="MSR96" s="81"/>
      <c r="MSS96" s="81"/>
      <c r="MST96" s="81"/>
      <c r="MSU96" s="81"/>
      <c r="MSV96" s="81"/>
      <c r="MSW96" s="81"/>
      <c r="MSX96" s="81"/>
      <c r="MSY96" s="81"/>
      <c r="MSZ96" s="81"/>
      <c r="MTA96" s="81"/>
      <c r="MTB96" s="81"/>
      <c r="MTC96" s="81"/>
      <c r="MTD96" s="81"/>
      <c r="MTE96" s="81"/>
      <c r="MTF96" s="81"/>
      <c r="MTG96" s="81"/>
      <c r="MTH96" s="81"/>
      <c r="MTI96" s="81"/>
      <c r="MTJ96" s="81"/>
      <c r="MTK96" s="81"/>
      <c r="MTL96" s="81"/>
      <c r="MTM96" s="81"/>
      <c r="MTN96" s="81"/>
      <c r="MTO96" s="81"/>
      <c r="MTP96" s="81"/>
      <c r="MTQ96" s="81"/>
      <c r="MTR96" s="81"/>
      <c r="MTS96" s="81"/>
      <c r="MTT96" s="81"/>
      <c r="MTU96" s="81"/>
      <c r="MTV96" s="81"/>
      <c r="MTW96" s="81"/>
      <c r="MTX96" s="81"/>
      <c r="MTY96" s="81"/>
      <c r="MTZ96" s="81"/>
      <c r="MUA96" s="81"/>
      <c r="MUB96" s="81"/>
      <c r="MUC96" s="81"/>
      <c r="MUD96" s="81"/>
      <c r="MUE96" s="81"/>
      <c r="MUF96" s="81"/>
      <c r="MUG96" s="81"/>
      <c r="MUH96" s="81"/>
      <c r="MUI96" s="81"/>
      <c r="MUJ96" s="81"/>
      <c r="MUK96" s="81"/>
      <c r="MUL96" s="81"/>
      <c r="MUM96" s="81"/>
      <c r="MUN96" s="81"/>
      <c r="MUO96" s="81"/>
      <c r="MUP96" s="81"/>
      <c r="MUQ96" s="81"/>
      <c r="MUR96" s="81"/>
      <c r="MUS96" s="81"/>
      <c r="MUT96" s="81"/>
      <c r="MUU96" s="81"/>
      <c r="MUV96" s="81"/>
      <c r="MUW96" s="81"/>
      <c r="MUX96" s="81"/>
      <c r="MUY96" s="81"/>
      <c r="MUZ96" s="81"/>
      <c r="MVA96" s="81"/>
      <c r="MVB96" s="81"/>
      <c r="MVC96" s="81"/>
      <c r="MVD96" s="81"/>
      <c r="MVE96" s="81"/>
      <c r="MVF96" s="81"/>
      <c r="MVG96" s="81"/>
      <c r="MVH96" s="81"/>
      <c r="MVI96" s="81"/>
      <c r="MVJ96" s="81"/>
      <c r="MVK96" s="81"/>
      <c r="MVL96" s="81"/>
      <c r="MVM96" s="81"/>
      <c r="MVN96" s="81"/>
      <c r="MVO96" s="81"/>
      <c r="MVP96" s="81"/>
      <c r="MVQ96" s="81"/>
      <c r="MVR96" s="81"/>
      <c r="MVS96" s="81"/>
      <c r="MVT96" s="81"/>
      <c r="MVU96" s="81"/>
      <c r="MVV96" s="81"/>
      <c r="MVW96" s="81"/>
      <c r="MVX96" s="81"/>
      <c r="MVY96" s="81"/>
      <c r="MVZ96" s="81"/>
      <c r="MWA96" s="81"/>
      <c r="MWB96" s="81"/>
      <c r="MWC96" s="81"/>
      <c r="MWD96" s="81"/>
      <c r="MWE96" s="81"/>
      <c r="MWF96" s="81"/>
      <c r="MWG96" s="81"/>
      <c r="MWH96" s="81"/>
      <c r="MWI96" s="81"/>
      <c r="MWJ96" s="81"/>
      <c r="MWK96" s="81"/>
      <c r="MWL96" s="81"/>
      <c r="MWM96" s="81"/>
      <c r="MWN96" s="81"/>
      <c r="MWO96" s="81"/>
      <c r="MWP96" s="81"/>
      <c r="MWQ96" s="81"/>
      <c r="MWR96" s="81"/>
      <c r="MWS96" s="81"/>
      <c r="MWT96" s="81"/>
      <c r="MWU96" s="81"/>
      <c r="MWV96" s="81"/>
      <c r="MWW96" s="81"/>
      <c r="MWX96" s="81"/>
      <c r="MWY96" s="81"/>
      <c r="MWZ96" s="81"/>
      <c r="MXA96" s="81"/>
      <c r="MXB96" s="81"/>
      <c r="MXC96" s="81"/>
      <c r="MXD96" s="81"/>
      <c r="MXE96" s="81"/>
      <c r="MXF96" s="81"/>
      <c r="MXG96" s="81"/>
      <c r="MXH96" s="81"/>
      <c r="MXI96" s="81"/>
      <c r="MXJ96" s="81"/>
      <c r="MXK96" s="81"/>
      <c r="MXL96" s="81"/>
      <c r="MXM96" s="81"/>
      <c r="MXN96" s="81"/>
      <c r="MXO96" s="81"/>
      <c r="MXP96" s="81"/>
      <c r="MXQ96" s="81"/>
      <c r="MXR96" s="81"/>
      <c r="MXS96" s="81"/>
      <c r="MXT96" s="81"/>
      <c r="MXU96" s="81"/>
      <c r="MXV96" s="81"/>
      <c r="MXW96" s="81"/>
      <c r="MXX96" s="81"/>
      <c r="MXY96" s="81"/>
      <c r="MXZ96" s="81"/>
      <c r="MYA96" s="81"/>
      <c r="MYB96" s="81"/>
      <c r="MYC96" s="81"/>
      <c r="MYD96" s="81"/>
      <c r="MYE96" s="81"/>
      <c r="MYF96" s="81"/>
      <c r="MYG96" s="81"/>
      <c r="MYH96" s="81"/>
      <c r="MYI96" s="81"/>
      <c r="MYJ96" s="81"/>
      <c r="MYK96" s="81"/>
      <c r="MYL96" s="81"/>
      <c r="MYM96" s="81"/>
      <c r="MYN96" s="81"/>
      <c r="MYO96" s="81"/>
      <c r="MYP96" s="81"/>
      <c r="MYQ96" s="81"/>
      <c r="MYR96" s="81"/>
      <c r="MYS96" s="81"/>
      <c r="MYT96" s="81"/>
      <c r="MYU96" s="81"/>
      <c r="MYV96" s="81"/>
      <c r="MYW96" s="81"/>
      <c r="MYX96" s="81"/>
      <c r="MYY96" s="81"/>
      <c r="MYZ96" s="81"/>
      <c r="MZA96" s="81"/>
      <c r="MZB96" s="81"/>
      <c r="MZC96" s="81"/>
      <c r="MZD96" s="81"/>
      <c r="MZE96" s="81"/>
      <c r="MZF96" s="81"/>
      <c r="MZG96" s="81"/>
      <c r="MZH96" s="81"/>
      <c r="MZI96" s="81"/>
      <c r="MZJ96" s="81"/>
      <c r="MZK96" s="81"/>
      <c r="MZL96" s="81"/>
      <c r="MZM96" s="81"/>
      <c r="MZN96" s="81"/>
      <c r="MZO96" s="81"/>
      <c r="MZP96" s="81"/>
      <c r="MZQ96" s="81"/>
      <c r="MZR96" s="81"/>
      <c r="MZS96" s="81"/>
      <c r="MZT96" s="81"/>
      <c r="MZU96" s="81"/>
      <c r="MZV96" s="81"/>
      <c r="MZW96" s="81"/>
      <c r="MZX96" s="81"/>
      <c r="MZY96" s="81"/>
      <c r="MZZ96" s="81"/>
      <c r="NAA96" s="81"/>
      <c r="NAB96" s="81"/>
      <c r="NAC96" s="81"/>
      <c r="NAD96" s="81"/>
      <c r="NAE96" s="81"/>
      <c r="NAF96" s="81"/>
      <c r="NAG96" s="81"/>
      <c r="NAH96" s="81"/>
      <c r="NAI96" s="81"/>
      <c r="NAJ96" s="81"/>
      <c r="NAK96" s="81"/>
      <c r="NAL96" s="81"/>
      <c r="NAM96" s="81"/>
      <c r="NAN96" s="81"/>
      <c r="NAO96" s="81"/>
      <c r="NAP96" s="81"/>
      <c r="NAQ96" s="81"/>
      <c r="NAR96" s="81"/>
      <c r="NAS96" s="81"/>
      <c r="NAT96" s="81"/>
      <c r="NAU96" s="81"/>
      <c r="NAV96" s="81"/>
      <c r="NAW96" s="81"/>
      <c r="NAX96" s="81"/>
      <c r="NAY96" s="81"/>
      <c r="NAZ96" s="81"/>
      <c r="NBA96" s="81"/>
      <c r="NBB96" s="81"/>
      <c r="NBC96" s="81"/>
      <c r="NBD96" s="81"/>
      <c r="NBE96" s="81"/>
      <c r="NBF96" s="81"/>
      <c r="NBG96" s="81"/>
      <c r="NBH96" s="81"/>
      <c r="NBI96" s="81"/>
      <c r="NBJ96" s="81"/>
      <c r="NBK96" s="81"/>
      <c r="NBL96" s="81"/>
      <c r="NBM96" s="81"/>
      <c r="NBN96" s="81"/>
      <c r="NBO96" s="81"/>
      <c r="NBP96" s="81"/>
      <c r="NBQ96" s="81"/>
      <c r="NBR96" s="81"/>
      <c r="NBS96" s="81"/>
      <c r="NBT96" s="81"/>
      <c r="NBU96" s="81"/>
      <c r="NBV96" s="81"/>
      <c r="NBW96" s="81"/>
      <c r="NBX96" s="81"/>
      <c r="NBY96" s="81"/>
      <c r="NBZ96" s="81"/>
      <c r="NCA96" s="81"/>
      <c r="NCB96" s="81"/>
      <c r="NCC96" s="81"/>
      <c r="NCD96" s="81"/>
      <c r="NCE96" s="81"/>
      <c r="NCF96" s="81"/>
      <c r="NCG96" s="81"/>
      <c r="NCH96" s="81"/>
      <c r="NCI96" s="81"/>
      <c r="NCJ96" s="81"/>
      <c r="NCK96" s="81"/>
      <c r="NCL96" s="81"/>
      <c r="NCM96" s="81"/>
      <c r="NCN96" s="81"/>
      <c r="NCO96" s="81"/>
      <c r="NCP96" s="81"/>
      <c r="NCQ96" s="81"/>
      <c r="NCR96" s="81"/>
      <c r="NCS96" s="81"/>
      <c r="NCT96" s="81"/>
      <c r="NCU96" s="81"/>
      <c r="NCV96" s="81"/>
      <c r="NCW96" s="81"/>
      <c r="NCX96" s="81"/>
      <c r="NCY96" s="81"/>
      <c r="NCZ96" s="81"/>
      <c r="NDA96" s="81"/>
      <c r="NDB96" s="81"/>
      <c r="NDC96" s="81"/>
      <c r="NDD96" s="81"/>
      <c r="NDE96" s="81"/>
      <c r="NDF96" s="81"/>
      <c r="NDG96" s="81"/>
      <c r="NDH96" s="81"/>
      <c r="NDI96" s="81"/>
      <c r="NDJ96" s="81"/>
      <c r="NDK96" s="81"/>
      <c r="NDL96" s="81"/>
      <c r="NDM96" s="81"/>
      <c r="NDN96" s="81"/>
      <c r="NDO96" s="81"/>
      <c r="NDP96" s="81"/>
      <c r="NDQ96" s="81"/>
      <c r="NDR96" s="81"/>
      <c r="NDS96" s="81"/>
      <c r="NDT96" s="81"/>
      <c r="NDU96" s="81"/>
      <c r="NDV96" s="81"/>
      <c r="NDW96" s="81"/>
      <c r="NDX96" s="81"/>
      <c r="NDY96" s="81"/>
      <c r="NDZ96" s="81"/>
      <c r="NEA96" s="81"/>
      <c r="NEB96" s="81"/>
      <c r="NEC96" s="81"/>
      <c r="NED96" s="81"/>
      <c r="NEE96" s="81"/>
      <c r="NEF96" s="81"/>
      <c r="NEG96" s="81"/>
      <c r="NEH96" s="81"/>
      <c r="NEI96" s="81"/>
      <c r="NEJ96" s="81"/>
      <c r="NEK96" s="81"/>
      <c r="NEL96" s="81"/>
      <c r="NEM96" s="81"/>
      <c r="NEN96" s="81"/>
      <c r="NEO96" s="81"/>
      <c r="NEP96" s="81"/>
      <c r="NEQ96" s="81"/>
      <c r="NER96" s="81"/>
      <c r="NES96" s="81"/>
      <c r="NET96" s="81"/>
      <c r="NEU96" s="81"/>
      <c r="NEV96" s="81"/>
      <c r="NEW96" s="81"/>
      <c r="NEX96" s="81"/>
      <c r="NEY96" s="81"/>
      <c r="NEZ96" s="81"/>
      <c r="NFA96" s="81"/>
      <c r="NFB96" s="81"/>
      <c r="NFC96" s="81"/>
      <c r="NFD96" s="81"/>
      <c r="NFE96" s="81"/>
      <c r="NFF96" s="81"/>
      <c r="NFG96" s="81"/>
      <c r="NFH96" s="81"/>
      <c r="NFI96" s="81"/>
      <c r="NFJ96" s="81"/>
      <c r="NFK96" s="81"/>
      <c r="NFL96" s="81"/>
      <c r="NFM96" s="81"/>
      <c r="NFN96" s="81"/>
      <c r="NFO96" s="81"/>
      <c r="NFP96" s="81"/>
      <c r="NFQ96" s="81"/>
      <c r="NFR96" s="81"/>
      <c r="NFS96" s="81"/>
      <c r="NFT96" s="81"/>
      <c r="NFU96" s="81"/>
      <c r="NFV96" s="81"/>
      <c r="NFW96" s="81"/>
      <c r="NFX96" s="81"/>
      <c r="NFY96" s="81"/>
      <c r="NFZ96" s="81"/>
      <c r="NGA96" s="81"/>
      <c r="NGB96" s="81"/>
      <c r="NGC96" s="81"/>
      <c r="NGD96" s="81"/>
      <c r="NGE96" s="81"/>
      <c r="NGF96" s="81"/>
      <c r="NGG96" s="81"/>
      <c r="NGH96" s="81"/>
      <c r="NGI96" s="81"/>
      <c r="NGJ96" s="81"/>
      <c r="NGK96" s="81"/>
      <c r="NGL96" s="81"/>
      <c r="NGM96" s="81"/>
      <c r="NGN96" s="81"/>
      <c r="NGO96" s="81"/>
      <c r="NGP96" s="81"/>
      <c r="NGQ96" s="81"/>
      <c r="NGR96" s="81"/>
      <c r="NGS96" s="81"/>
      <c r="NGT96" s="81"/>
      <c r="NGU96" s="81"/>
      <c r="NGV96" s="81"/>
      <c r="NGW96" s="81"/>
      <c r="NGX96" s="81"/>
      <c r="NGY96" s="81"/>
      <c r="NGZ96" s="81"/>
      <c r="NHA96" s="81"/>
      <c r="NHB96" s="81"/>
      <c r="NHC96" s="81"/>
      <c r="NHD96" s="81"/>
      <c r="NHE96" s="81"/>
      <c r="NHF96" s="81"/>
      <c r="NHG96" s="81"/>
      <c r="NHH96" s="81"/>
      <c r="NHI96" s="81"/>
      <c r="NHJ96" s="81"/>
      <c r="NHK96" s="81"/>
      <c r="NHL96" s="81"/>
      <c r="NHM96" s="81"/>
      <c r="NHN96" s="81"/>
      <c r="NHO96" s="81"/>
      <c r="NHP96" s="81"/>
      <c r="NHQ96" s="81"/>
      <c r="NHR96" s="81"/>
      <c r="NHS96" s="81"/>
      <c r="NHT96" s="81"/>
      <c r="NHU96" s="81"/>
      <c r="NHV96" s="81"/>
      <c r="NHW96" s="81"/>
      <c r="NHX96" s="81"/>
      <c r="NHY96" s="81"/>
      <c r="NHZ96" s="81"/>
      <c r="NIA96" s="81"/>
      <c r="NIB96" s="81"/>
      <c r="NIC96" s="81"/>
      <c r="NID96" s="81"/>
      <c r="NIE96" s="81"/>
      <c r="NIF96" s="81"/>
      <c r="NIG96" s="81"/>
      <c r="NIH96" s="81"/>
      <c r="NII96" s="81"/>
      <c r="NIJ96" s="81"/>
      <c r="NIK96" s="81"/>
      <c r="NIL96" s="81"/>
      <c r="NIM96" s="81"/>
      <c r="NIN96" s="81"/>
      <c r="NIO96" s="81"/>
      <c r="NIP96" s="81"/>
      <c r="NIQ96" s="81"/>
      <c r="NIR96" s="81"/>
      <c r="NIS96" s="81"/>
      <c r="NIT96" s="81"/>
      <c r="NIU96" s="81"/>
      <c r="NIV96" s="81"/>
      <c r="NIW96" s="81"/>
      <c r="NIX96" s="81"/>
      <c r="NIY96" s="81"/>
      <c r="NIZ96" s="81"/>
      <c r="NJA96" s="81"/>
      <c r="NJB96" s="81"/>
      <c r="NJC96" s="81"/>
      <c r="NJD96" s="81"/>
      <c r="NJE96" s="81"/>
      <c r="NJF96" s="81"/>
      <c r="NJG96" s="81"/>
      <c r="NJH96" s="81"/>
      <c r="NJI96" s="81"/>
      <c r="NJJ96" s="81"/>
      <c r="NJK96" s="81"/>
      <c r="NJL96" s="81"/>
      <c r="NJM96" s="81"/>
      <c r="NJN96" s="81"/>
      <c r="NJO96" s="81"/>
      <c r="NJP96" s="81"/>
      <c r="NJQ96" s="81"/>
      <c r="NJR96" s="81"/>
      <c r="NJS96" s="81"/>
      <c r="NJT96" s="81"/>
      <c r="NJU96" s="81"/>
      <c r="NJV96" s="81"/>
      <c r="NJW96" s="81"/>
      <c r="NJX96" s="81"/>
      <c r="NJY96" s="81"/>
      <c r="NJZ96" s="81"/>
      <c r="NKA96" s="81"/>
      <c r="NKB96" s="81"/>
      <c r="NKC96" s="81"/>
      <c r="NKD96" s="81"/>
      <c r="NKE96" s="81"/>
      <c r="NKF96" s="81"/>
      <c r="NKG96" s="81"/>
      <c r="NKH96" s="81"/>
      <c r="NKI96" s="81"/>
      <c r="NKJ96" s="81"/>
      <c r="NKK96" s="81"/>
      <c r="NKL96" s="81"/>
      <c r="NKM96" s="81"/>
      <c r="NKN96" s="81"/>
      <c r="NKO96" s="81"/>
      <c r="NKP96" s="81"/>
      <c r="NKQ96" s="81"/>
      <c r="NKR96" s="81"/>
      <c r="NKS96" s="81"/>
      <c r="NKT96" s="81"/>
      <c r="NKU96" s="81"/>
      <c r="NKV96" s="81"/>
      <c r="NKW96" s="81"/>
      <c r="NKX96" s="81"/>
      <c r="NKY96" s="81"/>
      <c r="NKZ96" s="81"/>
      <c r="NLA96" s="81"/>
      <c r="NLB96" s="81"/>
      <c r="NLC96" s="81"/>
      <c r="NLD96" s="81"/>
      <c r="NLE96" s="81"/>
      <c r="NLF96" s="81"/>
      <c r="NLG96" s="81"/>
      <c r="NLH96" s="81"/>
      <c r="NLI96" s="81"/>
      <c r="NLJ96" s="81"/>
      <c r="NLK96" s="81"/>
      <c r="NLL96" s="81"/>
      <c r="NLM96" s="81"/>
      <c r="NLN96" s="81"/>
      <c r="NLO96" s="81"/>
      <c r="NLP96" s="81"/>
      <c r="NLQ96" s="81"/>
      <c r="NLR96" s="81"/>
      <c r="NLS96" s="81"/>
      <c r="NLT96" s="81"/>
      <c r="NLU96" s="81"/>
      <c r="NLV96" s="81"/>
      <c r="NLW96" s="81"/>
      <c r="NLX96" s="81"/>
      <c r="NLY96" s="81"/>
      <c r="NLZ96" s="81"/>
      <c r="NMA96" s="81"/>
      <c r="NMB96" s="81"/>
      <c r="NMC96" s="81"/>
      <c r="NMD96" s="81"/>
      <c r="NME96" s="81"/>
      <c r="NMF96" s="81"/>
      <c r="NMG96" s="81"/>
      <c r="NMH96" s="81"/>
      <c r="NMI96" s="81"/>
      <c r="NMJ96" s="81"/>
      <c r="NMK96" s="81"/>
      <c r="NML96" s="81"/>
      <c r="NMM96" s="81"/>
      <c r="NMN96" s="81"/>
      <c r="NMO96" s="81"/>
      <c r="NMP96" s="81"/>
      <c r="NMQ96" s="81"/>
      <c r="NMR96" s="81"/>
      <c r="NMS96" s="81"/>
      <c r="NMT96" s="81"/>
      <c r="NMU96" s="81"/>
      <c r="NMV96" s="81"/>
      <c r="NMW96" s="81"/>
      <c r="NMX96" s="81"/>
      <c r="NMY96" s="81"/>
      <c r="NMZ96" s="81"/>
      <c r="NNA96" s="81"/>
      <c r="NNB96" s="81"/>
      <c r="NNC96" s="81"/>
      <c r="NND96" s="81"/>
      <c r="NNE96" s="81"/>
      <c r="NNF96" s="81"/>
      <c r="NNG96" s="81"/>
      <c r="NNH96" s="81"/>
      <c r="NNI96" s="81"/>
      <c r="NNJ96" s="81"/>
      <c r="NNK96" s="81"/>
      <c r="NNL96" s="81"/>
      <c r="NNM96" s="81"/>
      <c r="NNN96" s="81"/>
      <c r="NNO96" s="81"/>
      <c r="NNP96" s="81"/>
      <c r="NNQ96" s="81"/>
      <c r="NNR96" s="81"/>
      <c r="NNS96" s="81"/>
      <c r="NNT96" s="81"/>
      <c r="NNU96" s="81"/>
      <c r="NNV96" s="81"/>
      <c r="NNW96" s="81"/>
      <c r="NNX96" s="81"/>
      <c r="NNY96" s="81"/>
      <c r="NNZ96" s="81"/>
      <c r="NOA96" s="81"/>
      <c r="NOB96" s="81"/>
      <c r="NOC96" s="81"/>
      <c r="NOD96" s="81"/>
      <c r="NOE96" s="81"/>
      <c r="NOF96" s="81"/>
      <c r="NOG96" s="81"/>
      <c r="NOH96" s="81"/>
      <c r="NOI96" s="81"/>
      <c r="NOJ96" s="81"/>
      <c r="NOK96" s="81"/>
      <c r="NOL96" s="81"/>
      <c r="NOM96" s="81"/>
      <c r="NON96" s="81"/>
      <c r="NOO96" s="81"/>
      <c r="NOP96" s="81"/>
      <c r="NOQ96" s="81"/>
      <c r="NOR96" s="81"/>
      <c r="NOS96" s="81"/>
      <c r="NOT96" s="81"/>
      <c r="NOU96" s="81"/>
      <c r="NOV96" s="81"/>
      <c r="NOW96" s="81"/>
      <c r="NOX96" s="81"/>
      <c r="NOY96" s="81"/>
      <c r="NOZ96" s="81"/>
      <c r="NPA96" s="81"/>
      <c r="NPB96" s="81"/>
      <c r="NPC96" s="81"/>
      <c r="NPD96" s="81"/>
      <c r="NPE96" s="81"/>
      <c r="NPF96" s="81"/>
      <c r="NPG96" s="81"/>
      <c r="NPH96" s="81"/>
      <c r="NPI96" s="81"/>
      <c r="NPJ96" s="81"/>
      <c r="NPK96" s="81"/>
      <c r="NPL96" s="81"/>
      <c r="NPM96" s="81"/>
      <c r="NPN96" s="81"/>
      <c r="NPO96" s="81"/>
      <c r="NPP96" s="81"/>
      <c r="NPQ96" s="81"/>
      <c r="NPR96" s="81"/>
      <c r="NPS96" s="81"/>
      <c r="NPT96" s="81"/>
      <c r="NPU96" s="81"/>
      <c r="NPV96" s="81"/>
      <c r="NPW96" s="81"/>
      <c r="NPX96" s="81"/>
      <c r="NPY96" s="81"/>
      <c r="NPZ96" s="81"/>
      <c r="NQA96" s="81"/>
      <c r="NQB96" s="81"/>
      <c r="NQC96" s="81"/>
      <c r="NQD96" s="81"/>
      <c r="NQE96" s="81"/>
      <c r="NQF96" s="81"/>
      <c r="NQG96" s="81"/>
      <c r="NQH96" s="81"/>
      <c r="NQI96" s="81"/>
      <c r="NQJ96" s="81"/>
      <c r="NQK96" s="81"/>
      <c r="NQL96" s="81"/>
      <c r="NQM96" s="81"/>
      <c r="NQN96" s="81"/>
      <c r="NQO96" s="81"/>
      <c r="NQP96" s="81"/>
      <c r="NQQ96" s="81"/>
      <c r="NQR96" s="81"/>
      <c r="NQS96" s="81"/>
      <c r="NQT96" s="81"/>
      <c r="NQU96" s="81"/>
      <c r="NQV96" s="81"/>
      <c r="NQW96" s="81"/>
      <c r="NQX96" s="81"/>
      <c r="NQY96" s="81"/>
      <c r="NQZ96" s="81"/>
      <c r="NRA96" s="81"/>
      <c r="NRB96" s="81"/>
      <c r="NRC96" s="81"/>
      <c r="NRD96" s="81"/>
      <c r="NRE96" s="81"/>
      <c r="NRF96" s="81"/>
      <c r="NRG96" s="81"/>
      <c r="NRH96" s="81"/>
      <c r="NRI96" s="81"/>
      <c r="NRJ96" s="81"/>
      <c r="NRK96" s="81"/>
      <c r="NRL96" s="81"/>
      <c r="NRM96" s="81"/>
      <c r="NRN96" s="81"/>
      <c r="NRO96" s="81"/>
      <c r="NRP96" s="81"/>
      <c r="NRQ96" s="81"/>
      <c r="NRR96" s="81"/>
      <c r="NRS96" s="81"/>
      <c r="NRT96" s="81"/>
      <c r="NRU96" s="81"/>
      <c r="NRV96" s="81"/>
      <c r="NRW96" s="81"/>
      <c r="NRX96" s="81"/>
      <c r="NRY96" s="81"/>
      <c r="NRZ96" s="81"/>
      <c r="NSA96" s="81"/>
      <c r="NSB96" s="81"/>
      <c r="NSC96" s="81"/>
      <c r="NSD96" s="81"/>
      <c r="NSE96" s="81"/>
      <c r="NSF96" s="81"/>
      <c r="NSG96" s="81"/>
      <c r="NSH96" s="81"/>
      <c r="NSI96" s="81"/>
      <c r="NSJ96" s="81"/>
      <c r="NSK96" s="81"/>
      <c r="NSL96" s="81"/>
      <c r="NSM96" s="81"/>
      <c r="NSN96" s="81"/>
      <c r="NSO96" s="81"/>
      <c r="NSP96" s="81"/>
      <c r="NSQ96" s="81"/>
      <c r="NSR96" s="81"/>
      <c r="NSS96" s="81"/>
      <c r="NST96" s="81"/>
      <c r="NSU96" s="81"/>
      <c r="NSV96" s="81"/>
      <c r="NSW96" s="81"/>
      <c r="NSX96" s="81"/>
      <c r="NSY96" s="81"/>
      <c r="NSZ96" s="81"/>
      <c r="NTA96" s="81"/>
      <c r="NTB96" s="81"/>
      <c r="NTC96" s="81"/>
      <c r="NTD96" s="81"/>
      <c r="NTE96" s="81"/>
      <c r="NTF96" s="81"/>
      <c r="NTG96" s="81"/>
      <c r="NTH96" s="81"/>
      <c r="NTI96" s="81"/>
      <c r="NTJ96" s="81"/>
      <c r="NTK96" s="81"/>
      <c r="NTL96" s="81"/>
      <c r="NTM96" s="81"/>
      <c r="NTN96" s="81"/>
      <c r="NTO96" s="81"/>
      <c r="NTP96" s="81"/>
      <c r="NTQ96" s="81"/>
      <c r="NTR96" s="81"/>
      <c r="NTS96" s="81"/>
      <c r="NTT96" s="81"/>
      <c r="NTU96" s="81"/>
      <c r="NTV96" s="81"/>
      <c r="NTW96" s="81"/>
      <c r="NTX96" s="81"/>
      <c r="NTY96" s="81"/>
      <c r="NTZ96" s="81"/>
      <c r="NUA96" s="81"/>
      <c r="NUB96" s="81"/>
      <c r="NUC96" s="81"/>
      <c r="NUD96" s="81"/>
      <c r="NUE96" s="81"/>
      <c r="NUF96" s="81"/>
      <c r="NUG96" s="81"/>
      <c r="NUH96" s="81"/>
      <c r="NUI96" s="81"/>
      <c r="NUJ96" s="81"/>
      <c r="NUK96" s="81"/>
      <c r="NUL96" s="81"/>
      <c r="NUM96" s="81"/>
      <c r="NUN96" s="81"/>
      <c r="NUO96" s="81"/>
      <c r="NUP96" s="81"/>
      <c r="NUQ96" s="81"/>
      <c r="NUR96" s="81"/>
      <c r="NUS96" s="81"/>
      <c r="NUT96" s="81"/>
      <c r="NUU96" s="81"/>
      <c r="NUV96" s="81"/>
      <c r="NUW96" s="81"/>
      <c r="NUX96" s="81"/>
      <c r="NUY96" s="81"/>
      <c r="NUZ96" s="81"/>
      <c r="NVA96" s="81"/>
      <c r="NVB96" s="81"/>
      <c r="NVC96" s="81"/>
      <c r="NVD96" s="81"/>
      <c r="NVE96" s="81"/>
      <c r="NVF96" s="81"/>
      <c r="NVG96" s="81"/>
      <c r="NVH96" s="81"/>
      <c r="NVI96" s="81"/>
      <c r="NVJ96" s="81"/>
      <c r="NVK96" s="81"/>
      <c r="NVL96" s="81"/>
      <c r="NVM96" s="81"/>
      <c r="NVN96" s="81"/>
      <c r="NVO96" s="81"/>
      <c r="NVP96" s="81"/>
      <c r="NVQ96" s="81"/>
      <c r="NVR96" s="81"/>
      <c r="NVS96" s="81"/>
      <c r="NVT96" s="81"/>
      <c r="NVU96" s="81"/>
      <c r="NVV96" s="81"/>
      <c r="NVW96" s="81"/>
      <c r="NVX96" s="81"/>
      <c r="NVY96" s="81"/>
      <c r="NVZ96" s="81"/>
      <c r="NWA96" s="81"/>
      <c r="NWB96" s="81"/>
      <c r="NWC96" s="81"/>
      <c r="NWD96" s="81"/>
      <c r="NWE96" s="81"/>
      <c r="NWF96" s="81"/>
      <c r="NWG96" s="81"/>
      <c r="NWH96" s="81"/>
      <c r="NWI96" s="81"/>
      <c r="NWJ96" s="81"/>
      <c r="NWK96" s="81"/>
      <c r="NWL96" s="81"/>
      <c r="NWM96" s="81"/>
      <c r="NWN96" s="81"/>
      <c r="NWO96" s="81"/>
      <c r="NWP96" s="81"/>
      <c r="NWQ96" s="81"/>
      <c r="NWR96" s="81"/>
      <c r="NWS96" s="81"/>
      <c r="NWT96" s="81"/>
      <c r="NWU96" s="81"/>
      <c r="NWV96" s="81"/>
      <c r="NWW96" s="81"/>
      <c r="NWX96" s="81"/>
      <c r="NWY96" s="81"/>
      <c r="NWZ96" s="81"/>
      <c r="NXA96" s="81"/>
      <c r="NXB96" s="81"/>
      <c r="NXC96" s="81"/>
      <c r="NXD96" s="81"/>
      <c r="NXE96" s="81"/>
      <c r="NXF96" s="81"/>
      <c r="NXG96" s="81"/>
      <c r="NXH96" s="81"/>
      <c r="NXI96" s="81"/>
      <c r="NXJ96" s="81"/>
      <c r="NXK96" s="81"/>
      <c r="NXL96" s="81"/>
      <c r="NXM96" s="81"/>
      <c r="NXN96" s="81"/>
      <c r="NXO96" s="81"/>
      <c r="NXP96" s="81"/>
      <c r="NXQ96" s="81"/>
      <c r="NXR96" s="81"/>
      <c r="NXS96" s="81"/>
      <c r="NXT96" s="81"/>
      <c r="NXU96" s="81"/>
      <c r="NXV96" s="81"/>
      <c r="NXW96" s="81"/>
      <c r="NXX96" s="81"/>
      <c r="NXY96" s="81"/>
      <c r="NXZ96" s="81"/>
      <c r="NYA96" s="81"/>
      <c r="NYB96" s="81"/>
      <c r="NYC96" s="81"/>
      <c r="NYD96" s="81"/>
      <c r="NYE96" s="81"/>
      <c r="NYF96" s="81"/>
      <c r="NYG96" s="81"/>
      <c r="NYH96" s="81"/>
      <c r="NYI96" s="81"/>
      <c r="NYJ96" s="81"/>
      <c r="NYK96" s="81"/>
      <c r="NYL96" s="81"/>
      <c r="NYM96" s="81"/>
      <c r="NYN96" s="81"/>
      <c r="NYO96" s="81"/>
      <c r="NYP96" s="81"/>
      <c r="NYQ96" s="81"/>
      <c r="NYR96" s="81"/>
      <c r="NYS96" s="81"/>
      <c r="NYT96" s="81"/>
      <c r="NYU96" s="81"/>
      <c r="NYV96" s="81"/>
      <c r="NYW96" s="81"/>
      <c r="NYX96" s="81"/>
      <c r="NYY96" s="81"/>
      <c r="NYZ96" s="81"/>
      <c r="NZA96" s="81"/>
      <c r="NZB96" s="81"/>
      <c r="NZC96" s="81"/>
      <c r="NZD96" s="81"/>
      <c r="NZE96" s="81"/>
      <c r="NZF96" s="81"/>
      <c r="NZG96" s="81"/>
      <c r="NZH96" s="81"/>
      <c r="NZI96" s="81"/>
      <c r="NZJ96" s="81"/>
      <c r="NZK96" s="81"/>
      <c r="NZL96" s="81"/>
      <c r="NZM96" s="81"/>
      <c r="NZN96" s="81"/>
      <c r="NZO96" s="81"/>
      <c r="NZP96" s="81"/>
      <c r="NZQ96" s="81"/>
      <c r="NZR96" s="81"/>
      <c r="NZS96" s="81"/>
      <c r="NZT96" s="81"/>
      <c r="NZU96" s="81"/>
      <c r="NZV96" s="81"/>
      <c r="NZW96" s="81"/>
      <c r="NZX96" s="81"/>
      <c r="NZY96" s="81"/>
      <c r="NZZ96" s="81"/>
      <c r="OAA96" s="81"/>
      <c r="OAB96" s="81"/>
      <c r="OAC96" s="81"/>
      <c r="OAD96" s="81"/>
      <c r="OAE96" s="81"/>
      <c r="OAF96" s="81"/>
      <c r="OAG96" s="81"/>
      <c r="OAH96" s="81"/>
      <c r="OAI96" s="81"/>
      <c r="OAJ96" s="81"/>
      <c r="OAK96" s="81"/>
      <c r="OAL96" s="81"/>
      <c r="OAM96" s="81"/>
      <c r="OAN96" s="81"/>
      <c r="OAO96" s="81"/>
      <c r="OAP96" s="81"/>
      <c r="OAQ96" s="81"/>
      <c r="OAR96" s="81"/>
      <c r="OAS96" s="81"/>
      <c r="OAT96" s="81"/>
      <c r="OAU96" s="81"/>
      <c r="OAV96" s="81"/>
      <c r="OAW96" s="81"/>
      <c r="OAX96" s="81"/>
      <c r="OAY96" s="81"/>
      <c r="OAZ96" s="81"/>
      <c r="OBA96" s="81"/>
      <c r="OBB96" s="81"/>
      <c r="OBC96" s="81"/>
      <c r="OBD96" s="81"/>
      <c r="OBE96" s="81"/>
      <c r="OBF96" s="81"/>
      <c r="OBG96" s="81"/>
      <c r="OBH96" s="81"/>
      <c r="OBI96" s="81"/>
      <c r="OBJ96" s="81"/>
      <c r="OBK96" s="81"/>
      <c r="OBL96" s="81"/>
      <c r="OBM96" s="81"/>
      <c r="OBN96" s="81"/>
      <c r="OBO96" s="81"/>
      <c r="OBP96" s="81"/>
      <c r="OBQ96" s="81"/>
      <c r="OBR96" s="81"/>
      <c r="OBS96" s="81"/>
      <c r="OBT96" s="81"/>
      <c r="OBU96" s="81"/>
      <c r="OBV96" s="81"/>
      <c r="OBW96" s="81"/>
      <c r="OBX96" s="81"/>
      <c r="OBY96" s="81"/>
      <c r="OBZ96" s="81"/>
      <c r="OCA96" s="81"/>
      <c r="OCB96" s="81"/>
      <c r="OCC96" s="81"/>
      <c r="OCD96" s="81"/>
      <c r="OCE96" s="81"/>
      <c r="OCF96" s="81"/>
      <c r="OCG96" s="81"/>
      <c r="OCH96" s="81"/>
      <c r="OCI96" s="81"/>
      <c r="OCJ96" s="81"/>
      <c r="OCK96" s="81"/>
      <c r="OCL96" s="81"/>
      <c r="OCM96" s="81"/>
      <c r="OCN96" s="81"/>
      <c r="OCO96" s="81"/>
      <c r="OCP96" s="81"/>
      <c r="OCQ96" s="81"/>
      <c r="OCR96" s="81"/>
      <c r="OCS96" s="81"/>
      <c r="OCT96" s="81"/>
      <c r="OCU96" s="81"/>
      <c r="OCV96" s="81"/>
      <c r="OCW96" s="81"/>
      <c r="OCX96" s="81"/>
      <c r="OCY96" s="81"/>
      <c r="OCZ96" s="81"/>
      <c r="ODA96" s="81"/>
      <c r="ODB96" s="81"/>
      <c r="ODC96" s="81"/>
      <c r="ODD96" s="81"/>
      <c r="ODE96" s="81"/>
      <c r="ODF96" s="81"/>
      <c r="ODG96" s="81"/>
      <c r="ODH96" s="81"/>
      <c r="ODI96" s="81"/>
      <c r="ODJ96" s="81"/>
      <c r="ODK96" s="81"/>
      <c r="ODL96" s="81"/>
      <c r="ODM96" s="81"/>
      <c r="ODN96" s="81"/>
      <c r="ODO96" s="81"/>
      <c r="ODP96" s="81"/>
      <c r="ODQ96" s="81"/>
      <c r="ODR96" s="81"/>
      <c r="ODS96" s="81"/>
      <c r="ODT96" s="81"/>
      <c r="ODU96" s="81"/>
      <c r="ODV96" s="81"/>
      <c r="ODW96" s="81"/>
      <c r="ODX96" s="81"/>
      <c r="ODY96" s="81"/>
      <c r="ODZ96" s="81"/>
      <c r="OEA96" s="81"/>
      <c r="OEB96" s="81"/>
      <c r="OEC96" s="81"/>
      <c r="OED96" s="81"/>
      <c r="OEE96" s="81"/>
      <c r="OEF96" s="81"/>
      <c r="OEG96" s="81"/>
      <c r="OEH96" s="81"/>
      <c r="OEI96" s="81"/>
      <c r="OEJ96" s="81"/>
      <c r="OEK96" s="81"/>
      <c r="OEL96" s="81"/>
      <c r="OEM96" s="81"/>
      <c r="OEN96" s="81"/>
      <c r="OEO96" s="81"/>
      <c r="OEP96" s="81"/>
      <c r="OEQ96" s="81"/>
      <c r="OER96" s="81"/>
      <c r="OES96" s="81"/>
      <c r="OET96" s="81"/>
      <c r="OEU96" s="81"/>
      <c r="OEV96" s="81"/>
      <c r="OEW96" s="81"/>
      <c r="OEX96" s="81"/>
      <c r="OEY96" s="81"/>
      <c r="OEZ96" s="81"/>
      <c r="OFA96" s="81"/>
      <c r="OFB96" s="81"/>
      <c r="OFC96" s="81"/>
      <c r="OFD96" s="81"/>
      <c r="OFE96" s="81"/>
      <c r="OFF96" s="81"/>
      <c r="OFG96" s="81"/>
      <c r="OFH96" s="81"/>
      <c r="OFI96" s="81"/>
      <c r="OFJ96" s="81"/>
      <c r="OFK96" s="81"/>
      <c r="OFL96" s="81"/>
      <c r="OFM96" s="81"/>
      <c r="OFN96" s="81"/>
      <c r="OFO96" s="81"/>
      <c r="OFP96" s="81"/>
      <c r="OFQ96" s="81"/>
      <c r="OFR96" s="81"/>
      <c r="OFS96" s="81"/>
      <c r="OFT96" s="81"/>
      <c r="OFU96" s="81"/>
      <c r="OFV96" s="81"/>
      <c r="OFW96" s="81"/>
      <c r="OFX96" s="81"/>
      <c r="OFY96" s="81"/>
      <c r="OFZ96" s="81"/>
      <c r="OGA96" s="81"/>
      <c r="OGB96" s="81"/>
      <c r="OGC96" s="81"/>
      <c r="OGD96" s="81"/>
      <c r="OGE96" s="81"/>
      <c r="OGF96" s="81"/>
      <c r="OGG96" s="81"/>
      <c r="OGH96" s="81"/>
      <c r="OGI96" s="81"/>
      <c r="OGJ96" s="81"/>
      <c r="OGK96" s="81"/>
      <c r="OGL96" s="81"/>
      <c r="OGM96" s="81"/>
      <c r="OGN96" s="81"/>
      <c r="OGO96" s="81"/>
      <c r="OGP96" s="81"/>
      <c r="OGQ96" s="81"/>
      <c r="OGR96" s="81"/>
      <c r="OGS96" s="81"/>
      <c r="OGT96" s="81"/>
      <c r="OGU96" s="81"/>
      <c r="OGV96" s="81"/>
      <c r="OGW96" s="81"/>
      <c r="OGX96" s="81"/>
      <c r="OGY96" s="81"/>
      <c r="OGZ96" s="81"/>
      <c r="OHA96" s="81"/>
      <c r="OHB96" s="81"/>
      <c r="OHC96" s="81"/>
      <c r="OHD96" s="81"/>
      <c r="OHE96" s="81"/>
      <c r="OHF96" s="81"/>
      <c r="OHG96" s="81"/>
      <c r="OHH96" s="81"/>
      <c r="OHI96" s="81"/>
      <c r="OHJ96" s="81"/>
      <c r="OHK96" s="81"/>
      <c r="OHL96" s="81"/>
      <c r="OHM96" s="81"/>
      <c r="OHN96" s="81"/>
      <c r="OHO96" s="81"/>
      <c r="OHP96" s="81"/>
      <c r="OHQ96" s="81"/>
      <c r="OHR96" s="81"/>
      <c r="OHS96" s="81"/>
      <c r="OHT96" s="81"/>
      <c r="OHU96" s="81"/>
      <c r="OHV96" s="81"/>
      <c r="OHW96" s="81"/>
      <c r="OHX96" s="81"/>
      <c r="OHY96" s="81"/>
      <c r="OHZ96" s="81"/>
      <c r="OIA96" s="81"/>
      <c r="OIB96" s="81"/>
      <c r="OIC96" s="81"/>
      <c r="OID96" s="81"/>
      <c r="OIE96" s="81"/>
      <c r="OIF96" s="81"/>
      <c r="OIG96" s="81"/>
      <c r="OIH96" s="81"/>
      <c r="OII96" s="81"/>
      <c r="OIJ96" s="81"/>
      <c r="OIK96" s="81"/>
      <c r="OIL96" s="81"/>
      <c r="OIM96" s="81"/>
      <c r="OIN96" s="81"/>
      <c r="OIO96" s="81"/>
      <c r="OIP96" s="81"/>
      <c r="OIQ96" s="81"/>
      <c r="OIR96" s="81"/>
      <c r="OIS96" s="81"/>
      <c r="OIT96" s="81"/>
      <c r="OIU96" s="81"/>
      <c r="OIV96" s="81"/>
      <c r="OIW96" s="81"/>
      <c r="OIX96" s="81"/>
      <c r="OIY96" s="81"/>
      <c r="OIZ96" s="81"/>
      <c r="OJA96" s="81"/>
      <c r="OJB96" s="81"/>
      <c r="OJC96" s="81"/>
      <c r="OJD96" s="81"/>
      <c r="OJE96" s="81"/>
      <c r="OJF96" s="81"/>
      <c r="OJG96" s="81"/>
      <c r="OJH96" s="81"/>
      <c r="OJI96" s="81"/>
      <c r="OJJ96" s="81"/>
      <c r="OJK96" s="81"/>
      <c r="OJL96" s="81"/>
      <c r="OJM96" s="81"/>
      <c r="OJN96" s="81"/>
      <c r="OJO96" s="81"/>
      <c r="OJP96" s="81"/>
      <c r="OJQ96" s="81"/>
      <c r="OJR96" s="81"/>
      <c r="OJS96" s="81"/>
      <c r="OJT96" s="81"/>
      <c r="OJU96" s="81"/>
      <c r="OJV96" s="81"/>
      <c r="OJW96" s="81"/>
      <c r="OJX96" s="81"/>
      <c r="OJY96" s="81"/>
      <c r="OJZ96" s="81"/>
      <c r="OKA96" s="81"/>
      <c r="OKB96" s="81"/>
      <c r="OKC96" s="81"/>
      <c r="OKD96" s="81"/>
      <c r="OKE96" s="81"/>
      <c r="OKF96" s="81"/>
      <c r="OKG96" s="81"/>
      <c r="OKH96" s="81"/>
      <c r="OKI96" s="81"/>
      <c r="OKJ96" s="81"/>
      <c r="OKK96" s="81"/>
      <c r="OKL96" s="81"/>
      <c r="OKM96" s="81"/>
      <c r="OKN96" s="81"/>
      <c r="OKO96" s="81"/>
      <c r="OKP96" s="81"/>
      <c r="OKQ96" s="81"/>
      <c r="OKR96" s="81"/>
      <c r="OKS96" s="81"/>
      <c r="OKT96" s="81"/>
      <c r="OKU96" s="81"/>
      <c r="OKV96" s="81"/>
      <c r="OKW96" s="81"/>
      <c r="OKX96" s="81"/>
      <c r="OKY96" s="81"/>
      <c r="OKZ96" s="81"/>
      <c r="OLA96" s="81"/>
      <c r="OLB96" s="81"/>
      <c r="OLC96" s="81"/>
      <c r="OLD96" s="81"/>
      <c r="OLE96" s="81"/>
      <c r="OLF96" s="81"/>
      <c r="OLG96" s="81"/>
      <c r="OLH96" s="81"/>
      <c r="OLI96" s="81"/>
      <c r="OLJ96" s="81"/>
      <c r="OLK96" s="81"/>
      <c r="OLL96" s="81"/>
      <c r="OLM96" s="81"/>
      <c r="OLN96" s="81"/>
      <c r="OLO96" s="81"/>
      <c r="OLP96" s="81"/>
      <c r="OLQ96" s="81"/>
      <c r="OLR96" s="81"/>
      <c r="OLS96" s="81"/>
      <c r="OLT96" s="81"/>
      <c r="OLU96" s="81"/>
      <c r="OLV96" s="81"/>
      <c r="OLW96" s="81"/>
      <c r="OLX96" s="81"/>
      <c r="OLY96" s="81"/>
      <c r="OLZ96" s="81"/>
      <c r="OMA96" s="81"/>
      <c r="OMB96" s="81"/>
      <c r="OMC96" s="81"/>
      <c r="OMD96" s="81"/>
      <c r="OME96" s="81"/>
      <c r="OMF96" s="81"/>
      <c r="OMG96" s="81"/>
      <c r="OMH96" s="81"/>
      <c r="OMI96" s="81"/>
      <c r="OMJ96" s="81"/>
      <c r="OMK96" s="81"/>
      <c r="OML96" s="81"/>
      <c r="OMM96" s="81"/>
      <c r="OMN96" s="81"/>
      <c r="OMO96" s="81"/>
      <c r="OMP96" s="81"/>
      <c r="OMQ96" s="81"/>
      <c r="OMR96" s="81"/>
      <c r="OMS96" s="81"/>
      <c r="OMT96" s="81"/>
      <c r="OMU96" s="81"/>
      <c r="OMV96" s="81"/>
      <c r="OMW96" s="81"/>
      <c r="OMX96" s="81"/>
      <c r="OMY96" s="81"/>
      <c r="OMZ96" s="81"/>
      <c r="ONA96" s="81"/>
      <c r="ONB96" s="81"/>
      <c r="ONC96" s="81"/>
      <c r="OND96" s="81"/>
      <c r="ONE96" s="81"/>
      <c r="ONF96" s="81"/>
      <c r="ONG96" s="81"/>
      <c r="ONH96" s="81"/>
      <c r="ONI96" s="81"/>
      <c r="ONJ96" s="81"/>
      <c r="ONK96" s="81"/>
      <c r="ONL96" s="81"/>
      <c r="ONM96" s="81"/>
      <c r="ONN96" s="81"/>
      <c r="ONO96" s="81"/>
      <c r="ONP96" s="81"/>
      <c r="ONQ96" s="81"/>
      <c r="ONR96" s="81"/>
      <c r="ONS96" s="81"/>
      <c r="ONT96" s="81"/>
      <c r="ONU96" s="81"/>
      <c r="ONV96" s="81"/>
      <c r="ONW96" s="81"/>
      <c r="ONX96" s="81"/>
      <c r="ONY96" s="81"/>
      <c r="ONZ96" s="81"/>
      <c r="OOA96" s="81"/>
      <c r="OOB96" s="81"/>
      <c r="OOC96" s="81"/>
      <c r="OOD96" s="81"/>
      <c r="OOE96" s="81"/>
      <c r="OOF96" s="81"/>
      <c r="OOG96" s="81"/>
      <c r="OOH96" s="81"/>
      <c r="OOI96" s="81"/>
      <c r="OOJ96" s="81"/>
      <c r="OOK96" s="81"/>
      <c r="OOL96" s="81"/>
      <c r="OOM96" s="81"/>
      <c r="OON96" s="81"/>
      <c r="OOO96" s="81"/>
      <c r="OOP96" s="81"/>
      <c r="OOQ96" s="81"/>
      <c r="OOR96" s="81"/>
      <c r="OOS96" s="81"/>
      <c r="OOT96" s="81"/>
      <c r="OOU96" s="81"/>
      <c r="OOV96" s="81"/>
      <c r="OOW96" s="81"/>
      <c r="OOX96" s="81"/>
      <c r="OOY96" s="81"/>
      <c r="OOZ96" s="81"/>
      <c r="OPA96" s="81"/>
      <c r="OPB96" s="81"/>
      <c r="OPC96" s="81"/>
      <c r="OPD96" s="81"/>
      <c r="OPE96" s="81"/>
      <c r="OPF96" s="81"/>
      <c r="OPG96" s="81"/>
      <c r="OPH96" s="81"/>
      <c r="OPI96" s="81"/>
      <c r="OPJ96" s="81"/>
      <c r="OPK96" s="81"/>
      <c r="OPL96" s="81"/>
      <c r="OPM96" s="81"/>
      <c r="OPN96" s="81"/>
      <c r="OPO96" s="81"/>
      <c r="OPP96" s="81"/>
      <c r="OPQ96" s="81"/>
      <c r="OPR96" s="81"/>
      <c r="OPS96" s="81"/>
      <c r="OPT96" s="81"/>
      <c r="OPU96" s="81"/>
      <c r="OPV96" s="81"/>
      <c r="OPW96" s="81"/>
      <c r="OPX96" s="81"/>
      <c r="OPY96" s="81"/>
      <c r="OPZ96" s="81"/>
      <c r="OQA96" s="81"/>
      <c r="OQB96" s="81"/>
      <c r="OQC96" s="81"/>
      <c r="OQD96" s="81"/>
      <c r="OQE96" s="81"/>
      <c r="OQF96" s="81"/>
      <c r="OQG96" s="81"/>
      <c r="OQH96" s="81"/>
      <c r="OQI96" s="81"/>
      <c r="OQJ96" s="81"/>
      <c r="OQK96" s="81"/>
      <c r="OQL96" s="81"/>
      <c r="OQM96" s="81"/>
      <c r="OQN96" s="81"/>
      <c r="OQO96" s="81"/>
      <c r="OQP96" s="81"/>
      <c r="OQQ96" s="81"/>
      <c r="OQR96" s="81"/>
      <c r="OQS96" s="81"/>
      <c r="OQT96" s="81"/>
      <c r="OQU96" s="81"/>
      <c r="OQV96" s="81"/>
      <c r="OQW96" s="81"/>
      <c r="OQX96" s="81"/>
      <c r="OQY96" s="81"/>
      <c r="OQZ96" s="81"/>
      <c r="ORA96" s="81"/>
      <c r="ORB96" s="81"/>
      <c r="ORC96" s="81"/>
      <c r="ORD96" s="81"/>
      <c r="ORE96" s="81"/>
      <c r="ORF96" s="81"/>
      <c r="ORG96" s="81"/>
      <c r="ORH96" s="81"/>
      <c r="ORI96" s="81"/>
      <c r="ORJ96" s="81"/>
      <c r="ORK96" s="81"/>
      <c r="ORL96" s="81"/>
      <c r="ORM96" s="81"/>
      <c r="ORN96" s="81"/>
      <c r="ORO96" s="81"/>
      <c r="ORP96" s="81"/>
      <c r="ORQ96" s="81"/>
      <c r="ORR96" s="81"/>
      <c r="ORS96" s="81"/>
      <c r="ORT96" s="81"/>
      <c r="ORU96" s="81"/>
      <c r="ORV96" s="81"/>
      <c r="ORW96" s="81"/>
      <c r="ORX96" s="81"/>
      <c r="ORY96" s="81"/>
      <c r="ORZ96" s="81"/>
      <c r="OSA96" s="81"/>
      <c r="OSB96" s="81"/>
      <c r="OSC96" s="81"/>
      <c r="OSD96" s="81"/>
      <c r="OSE96" s="81"/>
      <c r="OSF96" s="81"/>
      <c r="OSG96" s="81"/>
      <c r="OSH96" s="81"/>
      <c r="OSI96" s="81"/>
      <c r="OSJ96" s="81"/>
      <c r="OSK96" s="81"/>
      <c r="OSL96" s="81"/>
      <c r="OSM96" s="81"/>
      <c r="OSN96" s="81"/>
      <c r="OSO96" s="81"/>
      <c r="OSP96" s="81"/>
      <c r="OSQ96" s="81"/>
      <c r="OSR96" s="81"/>
      <c r="OSS96" s="81"/>
      <c r="OST96" s="81"/>
      <c r="OSU96" s="81"/>
      <c r="OSV96" s="81"/>
      <c r="OSW96" s="81"/>
      <c r="OSX96" s="81"/>
      <c r="OSY96" s="81"/>
      <c r="OSZ96" s="81"/>
      <c r="OTA96" s="81"/>
      <c r="OTB96" s="81"/>
      <c r="OTC96" s="81"/>
      <c r="OTD96" s="81"/>
      <c r="OTE96" s="81"/>
      <c r="OTF96" s="81"/>
      <c r="OTG96" s="81"/>
      <c r="OTH96" s="81"/>
      <c r="OTI96" s="81"/>
      <c r="OTJ96" s="81"/>
      <c r="OTK96" s="81"/>
      <c r="OTL96" s="81"/>
      <c r="OTM96" s="81"/>
      <c r="OTN96" s="81"/>
      <c r="OTO96" s="81"/>
      <c r="OTP96" s="81"/>
      <c r="OTQ96" s="81"/>
      <c r="OTR96" s="81"/>
      <c r="OTS96" s="81"/>
      <c r="OTT96" s="81"/>
      <c r="OTU96" s="81"/>
      <c r="OTV96" s="81"/>
      <c r="OTW96" s="81"/>
      <c r="OTX96" s="81"/>
      <c r="OTY96" s="81"/>
      <c r="OTZ96" s="81"/>
      <c r="OUA96" s="81"/>
      <c r="OUB96" s="81"/>
      <c r="OUC96" s="81"/>
      <c r="OUD96" s="81"/>
      <c r="OUE96" s="81"/>
      <c r="OUF96" s="81"/>
      <c r="OUG96" s="81"/>
      <c r="OUH96" s="81"/>
      <c r="OUI96" s="81"/>
      <c r="OUJ96" s="81"/>
      <c r="OUK96" s="81"/>
      <c r="OUL96" s="81"/>
      <c r="OUM96" s="81"/>
      <c r="OUN96" s="81"/>
      <c r="OUO96" s="81"/>
      <c r="OUP96" s="81"/>
      <c r="OUQ96" s="81"/>
      <c r="OUR96" s="81"/>
      <c r="OUS96" s="81"/>
      <c r="OUT96" s="81"/>
      <c r="OUU96" s="81"/>
      <c r="OUV96" s="81"/>
      <c r="OUW96" s="81"/>
      <c r="OUX96" s="81"/>
      <c r="OUY96" s="81"/>
      <c r="OUZ96" s="81"/>
      <c r="OVA96" s="81"/>
      <c r="OVB96" s="81"/>
      <c r="OVC96" s="81"/>
      <c r="OVD96" s="81"/>
      <c r="OVE96" s="81"/>
      <c r="OVF96" s="81"/>
      <c r="OVG96" s="81"/>
      <c r="OVH96" s="81"/>
      <c r="OVI96" s="81"/>
      <c r="OVJ96" s="81"/>
      <c r="OVK96" s="81"/>
      <c r="OVL96" s="81"/>
      <c r="OVM96" s="81"/>
      <c r="OVN96" s="81"/>
      <c r="OVO96" s="81"/>
      <c r="OVP96" s="81"/>
      <c r="OVQ96" s="81"/>
      <c r="OVR96" s="81"/>
      <c r="OVS96" s="81"/>
      <c r="OVT96" s="81"/>
      <c r="OVU96" s="81"/>
      <c r="OVV96" s="81"/>
      <c r="OVW96" s="81"/>
      <c r="OVX96" s="81"/>
      <c r="OVY96" s="81"/>
      <c r="OVZ96" s="81"/>
      <c r="OWA96" s="81"/>
      <c r="OWB96" s="81"/>
      <c r="OWC96" s="81"/>
      <c r="OWD96" s="81"/>
      <c r="OWE96" s="81"/>
      <c r="OWF96" s="81"/>
      <c r="OWG96" s="81"/>
      <c r="OWH96" s="81"/>
      <c r="OWI96" s="81"/>
      <c r="OWJ96" s="81"/>
      <c r="OWK96" s="81"/>
      <c r="OWL96" s="81"/>
      <c r="OWM96" s="81"/>
      <c r="OWN96" s="81"/>
      <c r="OWO96" s="81"/>
      <c r="OWP96" s="81"/>
      <c r="OWQ96" s="81"/>
      <c r="OWR96" s="81"/>
      <c r="OWS96" s="81"/>
      <c r="OWT96" s="81"/>
      <c r="OWU96" s="81"/>
      <c r="OWV96" s="81"/>
      <c r="OWW96" s="81"/>
      <c r="OWX96" s="81"/>
      <c r="OWY96" s="81"/>
      <c r="OWZ96" s="81"/>
      <c r="OXA96" s="81"/>
      <c r="OXB96" s="81"/>
      <c r="OXC96" s="81"/>
      <c r="OXD96" s="81"/>
      <c r="OXE96" s="81"/>
      <c r="OXF96" s="81"/>
      <c r="OXG96" s="81"/>
      <c r="OXH96" s="81"/>
      <c r="OXI96" s="81"/>
      <c r="OXJ96" s="81"/>
      <c r="OXK96" s="81"/>
      <c r="OXL96" s="81"/>
      <c r="OXM96" s="81"/>
      <c r="OXN96" s="81"/>
      <c r="OXO96" s="81"/>
      <c r="OXP96" s="81"/>
      <c r="OXQ96" s="81"/>
      <c r="OXR96" s="81"/>
      <c r="OXS96" s="81"/>
      <c r="OXT96" s="81"/>
      <c r="OXU96" s="81"/>
      <c r="OXV96" s="81"/>
      <c r="OXW96" s="81"/>
      <c r="OXX96" s="81"/>
      <c r="OXY96" s="81"/>
      <c r="OXZ96" s="81"/>
      <c r="OYA96" s="81"/>
      <c r="OYB96" s="81"/>
      <c r="OYC96" s="81"/>
      <c r="OYD96" s="81"/>
      <c r="OYE96" s="81"/>
      <c r="OYF96" s="81"/>
      <c r="OYG96" s="81"/>
      <c r="OYH96" s="81"/>
      <c r="OYI96" s="81"/>
      <c r="OYJ96" s="81"/>
      <c r="OYK96" s="81"/>
      <c r="OYL96" s="81"/>
      <c r="OYM96" s="81"/>
      <c r="OYN96" s="81"/>
      <c r="OYO96" s="81"/>
      <c r="OYP96" s="81"/>
      <c r="OYQ96" s="81"/>
      <c r="OYR96" s="81"/>
      <c r="OYS96" s="81"/>
      <c r="OYT96" s="81"/>
      <c r="OYU96" s="81"/>
      <c r="OYV96" s="81"/>
      <c r="OYW96" s="81"/>
      <c r="OYX96" s="81"/>
      <c r="OYY96" s="81"/>
      <c r="OYZ96" s="81"/>
      <c r="OZA96" s="81"/>
      <c r="OZB96" s="81"/>
      <c r="OZC96" s="81"/>
      <c r="OZD96" s="81"/>
      <c r="OZE96" s="81"/>
      <c r="OZF96" s="81"/>
      <c r="OZG96" s="81"/>
      <c r="OZH96" s="81"/>
      <c r="OZI96" s="81"/>
      <c r="OZJ96" s="81"/>
      <c r="OZK96" s="81"/>
      <c r="OZL96" s="81"/>
      <c r="OZM96" s="81"/>
      <c r="OZN96" s="81"/>
      <c r="OZO96" s="81"/>
      <c r="OZP96" s="81"/>
      <c r="OZQ96" s="81"/>
      <c r="OZR96" s="81"/>
      <c r="OZS96" s="81"/>
      <c r="OZT96" s="81"/>
      <c r="OZU96" s="81"/>
      <c r="OZV96" s="81"/>
      <c r="OZW96" s="81"/>
      <c r="OZX96" s="81"/>
      <c r="OZY96" s="81"/>
      <c r="OZZ96" s="81"/>
      <c r="PAA96" s="81"/>
      <c r="PAB96" s="81"/>
      <c r="PAC96" s="81"/>
      <c r="PAD96" s="81"/>
      <c r="PAE96" s="81"/>
      <c r="PAF96" s="81"/>
      <c r="PAG96" s="81"/>
      <c r="PAH96" s="81"/>
      <c r="PAI96" s="81"/>
      <c r="PAJ96" s="81"/>
      <c r="PAK96" s="81"/>
      <c r="PAL96" s="81"/>
      <c r="PAM96" s="81"/>
      <c r="PAN96" s="81"/>
      <c r="PAO96" s="81"/>
      <c r="PAP96" s="81"/>
      <c r="PAQ96" s="81"/>
      <c r="PAR96" s="81"/>
      <c r="PAS96" s="81"/>
      <c r="PAT96" s="81"/>
      <c r="PAU96" s="81"/>
      <c r="PAV96" s="81"/>
      <c r="PAW96" s="81"/>
      <c r="PAX96" s="81"/>
      <c r="PAY96" s="81"/>
      <c r="PAZ96" s="81"/>
      <c r="PBA96" s="81"/>
      <c r="PBB96" s="81"/>
      <c r="PBC96" s="81"/>
      <c r="PBD96" s="81"/>
      <c r="PBE96" s="81"/>
      <c r="PBF96" s="81"/>
      <c r="PBG96" s="81"/>
      <c r="PBH96" s="81"/>
      <c r="PBI96" s="81"/>
      <c r="PBJ96" s="81"/>
      <c r="PBK96" s="81"/>
      <c r="PBL96" s="81"/>
      <c r="PBM96" s="81"/>
      <c r="PBN96" s="81"/>
      <c r="PBO96" s="81"/>
      <c r="PBP96" s="81"/>
      <c r="PBQ96" s="81"/>
      <c r="PBR96" s="81"/>
      <c r="PBS96" s="81"/>
      <c r="PBT96" s="81"/>
      <c r="PBU96" s="81"/>
      <c r="PBV96" s="81"/>
      <c r="PBW96" s="81"/>
      <c r="PBX96" s="81"/>
      <c r="PBY96" s="81"/>
      <c r="PBZ96" s="81"/>
      <c r="PCA96" s="81"/>
      <c r="PCB96" s="81"/>
      <c r="PCC96" s="81"/>
      <c r="PCD96" s="81"/>
      <c r="PCE96" s="81"/>
      <c r="PCF96" s="81"/>
      <c r="PCG96" s="81"/>
      <c r="PCH96" s="81"/>
      <c r="PCI96" s="81"/>
      <c r="PCJ96" s="81"/>
      <c r="PCK96" s="81"/>
      <c r="PCL96" s="81"/>
      <c r="PCM96" s="81"/>
      <c r="PCN96" s="81"/>
      <c r="PCO96" s="81"/>
      <c r="PCP96" s="81"/>
      <c r="PCQ96" s="81"/>
      <c r="PCR96" s="81"/>
      <c r="PCS96" s="81"/>
      <c r="PCT96" s="81"/>
      <c r="PCU96" s="81"/>
      <c r="PCV96" s="81"/>
      <c r="PCW96" s="81"/>
      <c r="PCX96" s="81"/>
      <c r="PCY96" s="81"/>
      <c r="PCZ96" s="81"/>
      <c r="PDA96" s="81"/>
      <c r="PDB96" s="81"/>
      <c r="PDC96" s="81"/>
      <c r="PDD96" s="81"/>
      <c r="PDE96" s="81"/>
      <c r="PDF96" s="81"/>
      <c r="PDG96" s="81"/>
      <c r="PDH96" s="81"/>
      <c r="PDI96" s="81"/>
      <c r="PDJ96" s="81"/>
      <c r="PDK96" s="81"/>
      <c r="PDL96" s="81"/>
      <c r="PDM96" s="81"/>
      <c r="PDN96" s="81"/>
      <c r="PDO96" s="81"/>
      <c r="PDP96" s="81"/>
      <c r="PDQ96" s="81"/>
      <c r="PDR96" s="81"/>
      <c r="PDS96" s="81"/>
      <c r="PDT96" s="81"/>
      <c r="PDU96" s="81"/>
      <c r="PDV96" s="81"/>
      <c r="PDW96" s="81"/>
      <c r="PDX96" s="81"/>
      <c r="PDY96" s="81"/>
      <c r="PDZ96" s="81"/>
      <c r="PEA96" s="81"/>
      <c r="PEB96" s="81"/>
      <c r="PEC96" s="81"/>
      <c r="PED96" s="81"/>
      <c r="PEE96" s="81"/>
      <c r="PEF96" s="81"/>
      <c r="PEG96" s="81"/>
      <c r="PEH96" s="81"/>
      <c r="PEI96" s="81"/>
      <c r="PEJ96" s="81"/>
      <c r="PEK96" s="81"/>
      <c r="PEL96" s="81"/>
      <c r="PEM96" s="81"/>
      <c r="PEN96" s="81"/>
      <c r="PEO96" s="81"/>
      <c r="PEP96" s="81"/>
      <c r="PEQ96" s="81"/>
      <c r="PER96" s="81"/>
      <c r="PES96" s="81"/>
      <c r="PET96" s="81"/>
      <c r="PEU96" s="81"/>
      <c r="PEV96" s="81"/>
      <c r="PEW96" s="81"/>
      <c r="PEX96" s="81"/>
      <c r="PEY96" s="81"/>
      <c r="PEZ96" s="81"/>
      <c r="PFA96" s="81"/>
      <c r="PFB96" s="81"/>
      <c r="PFC96" s="81"/>
      <c r="PFD96" s="81"/>
      <c r="PFE96" s="81"/>
      <c r="PFF96" s="81"/>
      <c r="PFG96" s="81"/>
      <c r="PFH96" s="81"/>
      <c r="PFI96" s="81"/>
      <c r="PFJ96" s="81"/>
      <c r="PFK96" s="81"/>
      <c r="PFL96" s="81"/>
      <c r="PFM96" s="81"/>
      <c r="PFN96" s="81"/>
      <c r="PFO96" s="81"/>
      <c r="PFP96" s="81"/>
      <c r="PFQ96" s="81"/>
      <c r="PFR96" s="81"/>
      <c r="PFS96" s="81"/>
      <c r="PFT96" s="81"/>
      <c r="PFU96" s="81"/>
      <c r="PFV96" s="81"/>
      <c r="PFW96" s="81"/>
      <c r="PFX96" s="81"/>
      <c r="PFY96" s="81"/>
      <c r="PFZ96" s="81"/>
      <c r="PGA96" s="81"/>
      <c r="PGB96" s="81"/>
      <c r="PGC96" s="81"/>
      <c r="PGD96" s="81"/>
      <c r="PGE96" s="81"/>
      <c r="PGF96" s="81"/>
      <c r="PGG96" s="81"/>
      <c r="PGH96" s="81"/>
      <c r="PGI96" s="81"/>
      <c r="PGJ96" s="81"/>
      <c r="PGK96" s="81"/>
      <c r="PGL96" s="81"/>
      <c r="PGM96" s="81"/>
      <c r="PGN96" s="81"/>
      <c r="PGO96" s="81"/>
      <c r="PGP96" s="81"/>
      <c r="PGQ96" s="81"/>
      <c r="PGR96" s="81"/>
      <c r="PGS96" s="81"/>
      <c r="PGT96" s="81"/>
      <c r="PGU96" s="81"/>
      <c r="PGV96" s="81"/>
      <c r="PGW96" s="81"/>
      <c r="PGX96" s="81"/>
      <c r="PGY96" s="81"/>
      <c r="PGZ96" s="81"/>
      <c r="PHA96" s="81"/>
      <c r="PHB96" s="81"/>
      <c r="PHC96" s="81"/>
      <c r="PHD96" s="81"/>
      <c r="PHE96" s="81"/>
      <c r="PHF96" s="81"/>
      <c r="PHG96" s="81"/>
      <c r="PHH96" s="81"/>
      <c r="PHI96" s="81"/>
      <c r="PHJ96" s="81"/>
      <c r="PHK96" s="81"/>
      <c r="PHL96" s="81"/>
      <c r="PHM96" s="81"/>
      <c r="PHN96" s="81"/>
      <c r="PHO96" s="81"/>
      <c r="PHP96" s="81"/>
      <c r="PHQ96" s="81"/>
      <c r="PHR96" s="81"/>
      <c r="PHS96" s="81"/>
      <c r="PHT96" s="81"/>
      <c r="PHU96" s="81"/>
      <c r="PHV96" s="81"/>
      <c r="PHW96" s="81"/>
      <c r="PHX96" s="81"/>
      <c r="PHY96" s="81"/>
      <c r="PHZ96" s="81"/>
      <c r="PIA96" s="81"/>
      <c r="PIB96" s="81"/>
      <c r="PIC96" s="81"/>
      <c r="PID96" s="81"/>
      <c r="PIE96" s="81"/>
      <c r="PIF96" s="81"/>
      <c r="PIG96" s="81"/>
      <c r="PIH96" s="81"/>
      <c r="PII96" s="81"/>
      <c r="PIJ96" s="81"/>
      <c r="PIK96" s="81"/>
      <c r="PIL96" s="81"/>
      <c r="PIM96" s="81"/>
      <c r="PIN96" s="81"/>
      <c r="PIO96" s="81"/>
      <c r="PIP96" s="81"/>
      <c r="PIQ96" s="81"/>
      <c r="PIR96" s="81"/>
      <c r="PIS96" s="81"/>
      <c r="PIT96" s="81"/>
      <c r="PIU96" s="81"/>
      <c r="PIV96" s="81"/>
      <c r="PIW96" s="81"/>
      <c r="PIX96" s="81"/>
      <c r="PIY96" s="81"/>
      <c r="PIZ96" s="81"/>
      <c r="PJA96" s="81"/>
      <c r="PJB96" s="81"/>
      <c r="PJC96" s="81"/>
      <c r="PJD96" s="81"/>
      <c r="PJE96" s="81"/>
      <c r="PJF96" s="81"/>
      <c r="PJG96" s="81"/>
      <c r="PJH96" s="81"/>
      <c r="PJI96" s="81"/>
      <c r="PJJ96" s="81"/>
      <c r="PJK96" s="81"/>
      <c r="PJL96" s="81"/>
      <c r="PJM96" s="81"/>
      <c r="PJN96" s="81"/>
      <c r="PJO96" s="81"/>
      <c r="PJP96" s="81"/>
      <c r="PJQ96" s="81"/>
      <c r="PJR96" s="81"/>
      <c r="PJS96" s="81"/>
      <c r="PJT96" s="81"/>
      <c r="PJU96" s="81"/>
      <c r="PJV96" s="81"/>
      <c r="PJW96" s="81"/>
      <c r="PJX96" s="81"/>
      <c r="PJY96" s="81"/>
      <c r="PJZ96" s="81"/>
      <c r="PKA96" s="81"/>
      <c r="PKB96" s="81"/>
      <c r="PKC96" s="81"/>
      <c r="PKD96" s="81"/>
      <c r="PKE96" s="81"/>
      <c r="PKF96" s="81"/>
      <c r="PKG96" s="81"/>
      <c r="PKH96" s="81"/>
      <c r="PKI96" s="81"/>
      <c r="PKJ96" s="81"/>
      <c r="PKK96" s="81"/>
      <c r="PKL96" s="81"/>
      <c r="PKM96" s="81"/>
      <c r="PKN96" s="81"/>
      <c r="PKO96" s="81"/>
      <c r="PKP96" s="81"/>
      <c r="PKQ96" s="81"/>
      <c r="PKR96" s="81"/>
      <c r="PKS96" s="81"/>
      <c r="PKT96" s="81"/>
      <c r="PKU96" s="81"/>
      <c r="PKV96" s="81"/>
      <c r="PKW96" s="81"/>
      <c r="PKX96" s="81"/>
      <c r="PKY96" s="81"/>
      <c r="PKZ96" s="81"/>
      <c r="PLA96" s="81"/>
      <c r="PLB96" s="81"/>
      <c r="PLC96" s="81"/>
      <c r="PLD96" s="81"/>
      <c r="PLE96" s="81"/>
      <c r="PLF96" s="81"/>
      <c r="PLG96" s="81"/>
      <c r="PLH96" s="81"/>
      <c r="PLI96" s="81"/>
      <c r="PLJ96" s="81"/>
      <c r="PLK96" s="81"/>
      <c r="PLL96" s="81"/>
      <c r="PLM96" s="81"/>
      <c r="PLN96" s="81"/>
      <c r="PLO96" s="81"/>
      <c r="PLP96" s="81"/>
      <c r="PLQ96" s="81"/>
      <c r="PLR96" s="81"/>
      <c r="PLS96" s="81"/>
      <c r="PLT96" s="81"/>
      <c r="PLU96" s="81"/>
      <c r="PLV96" s="81"/>
      <c r="PLW96" s="81"/>
      <c r="PLX96" s="81"/>
      <c r="PLY96" s="81"/>
      <c r="PLZ96" s="81"/>
      <c r="PMA96" s="81"/>
      <c r="PMB96" s="81"/>
      <c r="PMC96" s="81"/>
      <c r="PMD96" s="81"/>
      <c r="PME96" s="81"/>
      <c r="PMF96" s="81"/>
      <c r="PMG96" s="81"/>
      <c r="PMH96" s="81"/>
      <c r="PMI96" s="81"/>
      <c r="PMJ96" s="81"/>
      <c r="PMK96" s="81"/>
      <c r="PML96" s="81"/>
      <c r="PMM96" s="81"/>
      <c r="PMN96" s="81"/>
      <c r="PMO96" s="81"/>
      <c r="PMP96" s="81"/>
      <c r="PMQ96" s="81"/>
      <c r="PMR96" s="81"/>
      <c r="PMS96" s="81"/>
      <c r="PMT96" s="81"/>
      <c r="PMU96" s="81"/>
      <c r="PMV96" s="81"/>
      <c r="PMW96" s="81"/>
      <c r="PMX96" s="81"/>
      <c r="PMY96" s="81"/>
      <c r="PMZ96" s="81"/>
      <c r="PNA96" s="81"/>
      <c r="PNB96" s="81"/>
      <c r="PNC96" s="81"/>
      <c r="PND96" s="81"/>
      <c r="PNE96" s="81"/>
      <c r="PNF96" s="81"/>
      <c r="PNG96" s="81"/>
      <c r="PNH96" s="81"/>
      <c r="PNI96" s="81"/>
      <c r="PNJ96" s="81"/>
      <c r="PNK96" s="81"/>
      <c r="PNL96" s="81"/>
      <c r="PNM96" s="81"/>
      <c r="PNN96" s="81"/>
      <c r="PNO96" s="81"/>
      <c r="PNP96" s="81"/>
      <c r="PNQ96" s="81"/>
      <c r="PNR96" s="81"/>
      <c r="PNS96" s="81"/>
      <c r="PNT96" s="81"/>
      <c r="PNU96" s="81"/>
      <c r="PNV96" s="81"/>
      <c r="PNW96" s="81"/>
      <c r="PNX96" s="81"/>
      <c r="PNY96" s="81"/>
      <c r="PNZ96" s="81"/>
      <c r="POA96" s="81"/>
      <c r="POB96" s="81"/>
      <c r="POC96" s="81"/>
      <c r="POD96" s="81"/>
      <c r="POE96" s="81"/>
      <c r="POF96" s="81"/>
      <c r="POG96" s="81"/>
      <c r="POH96" s="81"/>
      <c r="POI96" s="81"/>
      <c r="POJ96" s="81"/>
      <c r="POK96" s="81"/>
      <c r="POL96" s="81"/>
      <c r="POM96" s="81"/>
      <c r="PON96" s="81"/>
      <c r="POO96" s="81"/>
      <c r="POP96" s="81"/>
      <c r="POQ96" s="81"/>
      <c r="POR96" s="81"/>
      <c r="POS96" s="81"/>
      <c r="POT96" s="81"/>
      <c r="POU96" s="81"/>
      <c r="POV96" s="81"/>
      <c r="POW96" s="81"/>
      <c r="POX96" s="81"/>
      <c r="POY96" s="81"/>
      <c r="POZ96" s="81"/>
      <c r="PPA96" s="81"/>
      <c r="PPB96" s="81"/>
      <c r="PPC96" s="81"/>
      <c r="PPD96" s="81"/>
      <c r="PPE96" s="81"/>
      <c r="PPF96" s="81"/>
      <c r="PPG96" s="81"/>
      <c r="PPH96" s="81"/>
      <c r="PPI96" s="81"/>
      <c r="PPJ96" s="81"/>
      <c r="PPK96" s="81"/>
      <c r="PPL96" s="81"/>
      <c r="PPM96" s="81"/>
      <c r="PPN96" s="81"/>
      <c r="PPO96" s="81"/>
      <c r="PPP96" s="81"/>
      <c r="PPQ96" s="81"/>
      <c r="PPR96" s="81"/>
      <c r="PPS96" s="81"/>
      <c r="PPT96" s="81"/>
      <c r="PPU96" s="81"/>
      <c r="PPV96" s="81"/>
      <c r="PPW96" s="81"/>
      <c r="PPX96" s="81"/>
      <c r="PPY96" s="81"/>
      <c r="PPZ96" s="81"/>
      <c r="PQA96" s="81"/>
      <c r="PQB96" s="81"/>
      <c r="PQC96" s="81"/>
      <c r="PQD96" s="81"/>
      <c r="PQE96" s="81"/>
      <c r="PQF96" s="81"/>
      <c r="PQG96" s="81"/>
      <c r="PQH96" s="81"/>
      <c r="PQI96" s="81"/>
      <c r="PQJ96" s="81"/>
      <c r="PQK96" s="81"/>
      <c r="PQL96" s="81"/>
      <c r="PQM96" s="81"/>
      <c r="PQN96" s="81"/>
      <c r="PQO96" s="81"/>
      <c r="PQP96" s="81"/>
      <c r="PQQ96" s="81"/>
      <c r="PQR96" s="81"/>
      <c r="PQS96" s="81"/>
      <c r="PQT96" s="81"/>
      <c r="PQU96" s="81"/>
      <c r="PQV96" s="81"/>
      <c r="PQW96" s="81"/>
      <c r="PQX96" s="81"/>
      <c r="PQY96" s="81"/>
      <c r="PQZ96" s="81"/>
      <c r="PRA96" s="81"/>
      <c r="PRB96" s="81"/>
      <c r="PRC96" s="81"/>
      <c r="PRD96" s="81"/>
      <c r="PRE96" s="81"/>
      <c r="PRF96" s="81"/>
      <c r="PRG96" s="81"/>
      <c r="PRH96" s="81"/>
      <c r="PRI96" s="81"/>
      <c r="PRJ96" s="81"/>
      <c r="PRK96" s="81"/>
      <c r="PRL96" s="81"/>
      <c r="PRM96" s="81"/>
      <c r="PRN96" s="81"/>
      <c r="PRO96" s="81"/>
      <c r="PRP96" s="81"/>
      <c r="PRQ96" s="81"/>
      <c r="PRR96" s="81"/>
      <c r="PRS96" s="81"/>
      <c r="PRT96" s="81"/>
      <c r="PRU96" s="81"/>
      <c r="PRV96" s="81"/>
      <c r="PRW96" s="81"/>
      <c r="PRX96" s="81"/>
      <c r="PRY96" s="81"/>
      <c r="PRZ96" s="81"/>
      <c r="PSA96" s="81"/>
      <c r="PSB96" s="81"/>
      <c r="PSC96" s="81"/>
      <c r="PSD96" s="81"/>
      <c r="PSE96" s="81"/>
      <c r="PSF96" s="81"/>
      <c r="PSG96" s="81"/>
      <c r="PSH96" s="81"/>
      <c r="PSI96" s="81"/>
      <c r="PSJ96" s="81"/>
      <c r="PSK96" s="81"/>
      <c r="PSL96" s="81"/>
      <c r="PSM96" s="81"/>
      <c r="PSN96" s="81"/>
      <c r="PSO96" s="81"/>
      <c r="PSP96" s="81"/>
      <c r="PSQ96" s="81"/>
      <c r="PSR96" s="81"/>
      <c r="PSS96" s="81"/>
      <c r="PST96" s="81"/>
      <c r="PSU96" s="81"/>
      <c r="PSV96" s="81"/>
      <c r="PSW96" s="81"/>
      <c r="PSX96" s="81"/>
      <c r="PSY96" s="81"/>
      <c r="PSZ96" s="81"/>
      <c r="PTA96" s="81"/>
      <c r="PTB96" s="81"/>
      <c r="PTC96" s="81"/>
      <c r="PTD96" s="81"/>
      <c r="PTE96" s="81"/>
      <c r="PTF96" s="81"/>
      <c r="PTG96" s="81"/>
      <c r="PTH96" s="81"/>
      <c r="PTI96" s="81"/>
      <c r="PTJ96" s="81"/>
      <c r="PTK96" s="81"/>
      <c r="PTL96" s="81"/>
      <c r="PTM96" s="81"/>
      <c r="PTN96" s="81"/>
      <c r="PTO96" s="81"/>
      <c r="PTP96" s="81"/>
      <c r="PTQ96" s="81"/>
      <c r="PTR96" s="81"/>
      <c r="PTS96" s="81"/>
      <c r="PTT96" s="81"/>
      <c r="PTU96" s="81"/>
      <c r="PTV96" s="81"/>
      <c r="PTW96" s="81"/>
      <c r="PTX96" s="81"/>
      <c r="PTY96" s="81"/>
      <c r="PTZ96" s="81"/>
      <c r="PUA96" s="81"/>
      <c r="PUB96" s="81"/>
      <c r="PUC96" s="81"/>
      <c r="PUD96" s="81"/>
      <c r="PUE96" s="81"/>
      <c r="PUF96" s="81"/>
      <c r="PUG96" s="81"/>
      <c r="PUH96" s="81"/>
      <c r="PUI96" s="81"/>
      <c r="PUJ96" s="81"/>
      <c r="PUK96" s="81"/>
      <c r="PUL96" s="81"/>
      <c r="PUM96" s="81"/>
      <c r="PUN96" s="81"/>
      <c r="PUO96" s="81"/>
      <c r="PUP96" s="81"/>
      <c r="PUQ96" s="81"/>
      <c r="PUR96" s="81"/>
      <c r="PUS96" s="81"/>
      <c r="PUT96" s="81"/>
      <c r="PUU96" s="81"/>
      <c r="PUV96" s="81"/>
      <c r="PUW96" s="81"/>
      <c r="PUX96" s="81"/>
      <c r="PUY96" s="81"/>
      <c r="PUZ96" s="81"/>
      <c r="PVA96" s="81"/>
      <c r="PVB96" s="81"/>
      <c r="PVC96" s="81"/>
      <c r="PVD96" s="81"/>
      <c r="PVE96" s="81"/>
      <c r="PVF96" s="81"/>
      <c r="PVG96" s="81"/>
      <c r="PVH96" s="81"/>
      <c r="PVI96" s="81"/>
      <c r="PVJ96" s="81"/>
      <c r="PVK96" s="81"/>
      <c r="PVL96" s="81"/>
      <c r="PVM96" s="81"/>
      <c r="PVN96" s="81"/>
      <c r="PVO96" s="81"/>
      <c r="PVP96" s="81"/>
      <c r="PVQ96" s="81"/>
      <c r="PVR96" s="81"/>
      <c r="PVS96" s="81"/>
      <c r="PVT96" s="81"/>
      <c r="PVU96" s="81"/>
      <c r="PVV96" s="81"/>
      <c r="PVW96" s="81"/>
      <c r="PVX96" s="81"/>
      <c r="PVY96" s="81"/>
      <c r="PVZ96" s="81"/>
      <c r="PWA96" s="81"/>
      <c r="PWB96" s="81"/>
      <c r="PWC96" s="81"/>
      <c r="PWD96" s="81"/>
      <c r="PWE96" s="81"/>
      <c r="PWF96" s="81"/>
      <c r="PWG96" s="81"/>
      <c r="PWH96" s="81"/>
      <c r="PWI96" s="81"/>
      <c r="PWJ96" s="81"/>
      <c r="PWK96" s="81"/>
      <c r="PWL96" s="81"/>
      <c r="PWM96" s="81"/>
      <c r="PWN96" s="81"/>
      <c r="PWO96" s="81"/>
      <c r="PWP96" s="81"/>
      <c r="PWQ96" s="81"/>
      <c r="PWR96" s="81"/>
      <c r="PWS96" s="81"/>
      <c r="PWT96" s="81"/>
      <c r="PWU96" s="81"/>
      <c r="PWV96" s="81"/>
      <c r="PWW96" s="81"/>
      <c r="PWX96" s="81"/>
      <c r="PWY96" s="81"/>
      <c r="PWZ96" s="81"/>
      <c r="PXA96" s="81"/>
      <c r="PXB96" s="81"/>
      <c r="PXC96" s="81"/>
      <c r="PXD96" s="81"/>
      <c r="PXE96" s="81"/>
      <c r="PXF96" s="81"/>
      <c r="PXG96" s="81"/>
      <c r="PXH96" s="81"/>
      <c r="PXI96" s="81"/>
      <c r="PXJ96" s="81"/>
      <c r="PXK96" s="81"/>
      <c r="PXL96" s="81"/>
      <c r="PXM96" s="81"/>
      <c r="PXN96" s="81"/>
      <c r="PXO96" s="81"/>
      <c r="PXP96" s="81"/>
      <c r="PXQ96" s="81"/>
      <c r="PXR96" s="81"/>
      <c r="PXS96" s="81"/>
      <c r="PXT96" s="81"/>
      <c r="PXU96" s="81"/>
      <c r="PXV96" s="81"/>
      <c r="PXW96" s="81"/>
      <c r="PXX96" s="81"/>
      <c r="PXY96" s="81"/>
      <c r="PXZ96" s="81"/>
      <c r="PYA96" s="81"/>
      <c r="PYB96" s="81"/>
      <c r="PYC96" s="81"/>
      <c r="PYD96" s="81"/>
      <c r="PYE96" s="81"/>
      <c r="PYF96" s="81"/>
      <c r="PYG96" s="81"/>
      <c r="PYH96" s="81"/>
      <c r="PYI96" s="81"/>
      <c r="PYJ96" s="81"/>
      <c r="PYK96" s="81"/>
      <c r="PYL96" s="81"/>
      <c r="PYM96" s="81"/>
      <c r="PYN96" s="81"/>
      <c r="PYO96" s="81"/>
      <c r="PYP96" s="81"/>
      <c r="PYQ96" s="81"/>
      <c r="PYR96" s="81"/>
      <c r="PYS96" s="81"/>
      <c r="PYT96" s="81"/>
      <c r="PYU96" s="81"/>
      <c r="PYV96" s="81"/>
      <c r="PYW96" s="81"/>
      <c r="PYX96" s="81"/>
      <c r="PYY96" s="81"/>
      <c r="PYZ96" s="81"/>
      <c r="PZA96" s="81"/>
      <c r="PZB96" s="81"/>
      <c r="PZC96" s="81"/>
      <c r="PZD96" s="81"/>
      <c r="PZE96" s="81"/>
      <c r="PZF96" s="81"/>
      <c r="PZG96" s="81"/>
      <c r="PZH96" s="81"/>
      <c r="PZI96" s="81"/>
      <c r="PZJ96" s="81"/>
      <c r="PZK96" s="81"/>
      <c r="PZL96" s="81"/>
      <c r="PZM96" s="81"/>
      <c r="PZN96" s="81"/>
      <c r="PZO96" s="81"/>
      <c r="PZP96" s="81"/>
      <c r="PZQ96" s="81"/>
      <c r="PZR96" s="81"/>
      <c r="PZS96" s="81"/>
      <c r="PZT96" s="81"/>
      <c r="PZU96" s="81"/>
      <c r="PZV96" s="81"/>
      <c r="PZW96" s="81"/>
      <c r="PZX96" s="81"/>
      <c r="PZY96" s="81"/>
      <c r="PZZ96" s="81"/>
      <c r="QAA96" s="81"/>
      <c r="QAB96" s="81"/>
      <c r="QAC96" s="81"/>
      <c r="QAD96" s="81"/>
      <c r="QAE96" s="81"/>
      <c r="QAF96" s="81"/>
      <c r="QAG96" s="81"/>
      <c r="QAH96" s="81"/>
      <c r="QAI96" s="81"/>
      <c r="QAJ96" s="81"/>
      <c r="QAK96" s="81"/>
      <c r="QAL96" s="81"/>
      <c r="QAM96" s="81"/>
      <c r="QAN96" s="81"/>
      <c r="QAO96" s="81"/>
      <c r="QAP96" s="81"/>
      <c r="QAQ96" s="81"/>
      <c r="QAR96" s="81"/>
      <c r="QAS96" s="81"/>
      <c r="QAT96" s="81"/>
      <c r="QAU96" s="81"/>
      <c r="QAV96" s="81"/>
      <c r="QAW96" s="81"/>
      <c r="QAX96" s="81"/>
      <c r="QAY96" s="81"/>
      <c r="QAZ96" s="81"/>
      <c r="QBA96" s="81"/>
      <c r="QBB96" s="81"/>
      <c r="QBC96" s="81"/>
      <c r="QBD96" s="81"/>
      <c r="QBE96" s="81"/>
      <c r="QBF96" s="81"/>
      <c r="QBG96" s="81"/>
      <c r="QBH96" s="81"/>
      <c r="QBI96" s="81"/>
      <c r="QBJ96" s="81"/>
      <c r="QBK96" s="81"/>
      <c r="QBL96" s="81"/>
      <c r="QBM96" s="81"/>
      <c r="QBN96" s="81"/>
      <c r="QBO96" s="81"/>
      <c r="QBP96" s="81"/>
      <c r="QBQ96" s="81"/>
      <c r="QBR96" s="81"/>
      <c r="QBS96" s="81"/>
      <c r="QBT96" s="81"/>
      <c r="QBU96" s="81"/>
      <c r="QBV96" s="81"/>
      <c r="QBW96" s="81"/>
      <c r="QBX96" s="81"/>
      <c r="QBY96" s="81"/>
      <c r="QBZ96" s="81"/>
      <c r="QCA96" s="81"/>
      <c r="QCB96" s="81"/>
      <c r="QCC96" s="81"/>
      <c r="QCD96" s="81"/>
      <c r="QCE96" s="81"/>
      <c r="QCF96" s="81"/>
      <c r="QCG96" s="81"/>
      <c r="QCH96" s="81"/>
      <c r="QCI96" s="81"/>
      <c r="QCJ96" s="81"/>
      <c r="QCK96" s="81"/>
      <c r="QCL96" s="81"/>
      <c r="QCM96" s="81"/>
      <c r="QCN96" s="81"/>
      <c r="QCO96" s="81"/>
      <c r="QCP96" s="81"/>
      <c r="QCQ96" s="81"/>
      <c r="QCR96" s="81"/>
      <c r="QCS96" s="81"/>
      <c r="QCT96" s="81"/>
      <c r="QCU96" s="81"/>
      <c r="QCV96" s="81"/>
      <c r="QCW96" s="81"/>
      <c r="QCX96" s="81"/>
      <c r="QCY96" s="81"/>
      <c r="QCZ96" s="81"/>
      <c r="QDA96" s="81"/>
      <c r="QDB96" s="81"/>
      <c r="QDC96" s="81"/>
      <c r="QDD96" s="81"/>
      <c r="QDE96" s="81"/>
      <c r="QDF96" s="81"/>
      <c r="QDG96" s="81"/>
      <c r="QDH96" s="81"/>
      <c r="QDI96" s="81"/>
      <c r="QDJ96" s="81"/>
      <c r="QDK96" s="81"/>
      <c r="QDL96" s="81"/>
      <c r="QDM96" s="81"/>
      <c r="QDN96" s="81"/>
      <c r="QDO96" s="81"/>
      <c r="QDP96" s="81"/>
      <c r="QDQ96" s="81"/>
      <c r="QDR96" s="81"/>
      <c r="QDS96" s="81"/>
      <c r="QDT96" s="81"/>
      <c r="QDU96" s="81"/>
      <c r="QDV96" s="81"/>
      <c r="QDW96" s="81"/>
      <c r="QDX96" s="81"/>
      <c r="QDY96" s="81"/>
      <c r="QDZ96" s="81"/>
      <c r="QEA96" s="81"/>
      <c r="QEB96" s="81"/>
      <c r="QEC96" s="81"/>
      <c r="QED96" s="81"/>
      <c r="QEE96" s="81"/>
      <c r="QEF96" s="81"/>
      <c r="QEG96" s="81"/>
      <c r="QEH96" s="81"/>
      <c r="QEI96" s="81"/>
      <c r="QEJ96" s="81"/>
      <c r="QEK96" s="81"/>
      <c r="QEL96" s="81"/>
      <c r="QEM96" s="81"/>
      <c r="QEN96" s="81"/>
      <c r="QEO96" s="81"/>
      <c r="QEP96" s="81"/>
      <c r="QEQ96" s="81"/>
      <c r="QER96" s="81"/>
      <c r="QES96" s="81"/>
      <c r="QET96" s="81"/>
      <c r="QEU96" s="81"/>
      <c r="QEV96" s="81"/>
      <c r="QEW96" s="81"/>
      <c r="QEX96" s="81"/>
      <c r="QEY96" s="81"/>
      <c r="QEZ96" s="81"/>
      <c r="QFA96" s="81"/>
      <c r="QFB96" s="81"/>
      <c r="QFC96" s="81"/>
      <c r="QFD96" s="81"/>
      <c r="QFE96" s="81"/>
      <c r="QFF96" s="81"/>
      <c r="QFG96" s="81"/>
      <c r="QFH96" s="81"/>
      <c r="QFI96" s="81"/>
      <c r="QFJ96" s="81"/>
      <c r="QFK96" s="81"/>
      <c r="QFL96" s="81"/>
      <c r="QFM96" s="81"/>
      <c r="QFN96" s="81"/>
      <c r="QFO96" s="81"/>
      <c r="QFP96" s="81"/>
      <c r="QFQ96" s="81"/>
      <c r="QFR96" s="81"/>
      <c r="QFS96" s="81"/>
      <c r="QFT96" s="81"/>
      <c r="QFU96" s="81"/>
      <c r="QFV96" s="81"/>
      <c r="QFW96" s="81"/>
      <c r="QFX96" s="81"/>
      <c r="QFY96" s="81"/>
      <c r="QFZ96" s="81"/>
      <c r="QGA96" s="81"/>
      <c r="QGB96" s="81"/>
      <c r="QGC96" s="81"/>
      <c r="QGD96" s="81"/>
      <c r="QGE96" s="81"/>
      <c r="QGF96" s="81"/>
      <c r="QGG96" s="81"/>
      <c r="QGH96" s="81"/>
      <c r="QGI96" s="81"/>
      <c r="QGJ96" s="81"/>
      <c r="QGK96" s="81"/>
      <c r="QGL96" s="81"/>
      <c r="QGM96" s="81"/>
      <c r="QGN96" s="81"/>
      <c r="QGO96" s="81"/>
      <c r="QGP96" s="81"/>
      <c r="QGQ96" s="81"/>
      <c r="QGR96" s="81"/>
      <c r="QGS96" s="81"/>
      <c r="QGT96" s="81"/>
      <c r="QGU96" s="81"/>
      <c r="QGV96" s="81"/>
      <c r="QGW96" s="81"/>
      <c r="QGX96" s="81"/>
      <c r="QGY96" s="81"/>
      <c r="QGZ96" s="81"/>
      <c r="QHA96" s="81"/>
      <c r="QHB96" s="81"/>
      <c r="QHC96" s="81"/>
      <c r="QHD96" s="81"/>
      <c r="QHE96" s="81"/>
      <c r="QHF96" s="81"/>
      <c r="QHG96" s="81"/>
      <c r="QHH96" s="81"/>
      <c r="QHI96" s="81"/>
      <c r="QHJ96" s="81"/>
      <c r="QHK96" s="81"/>
      <c r="QHL96" s="81"/>
      <c r="QHM96" s="81"/>
      <c r="QHN96" s="81"/>
      <c r="QHO96" s="81"/>
      <c r="QHP96" s="81"/>
      <c r="QHQ96" s="81"/>
      <c r="QHR96" s="81"/>
      <c r="QHS96" s="81"/>
      <c r="QHT96" s="81"/>
      <c r="QHU96" s="81"/>
      <c r="QHV96" s="81"/>
      <c r="QHW96" s="81"/>
      <c r="QHX96" s="81"/>
      <c r="QHY96" s="81"/>
      <c r="QHZ96" s="81"/>
      <c r="QIA96" s="81"/>
      <c r="QIB96" s="81"/>
      <c r="QIC96" s="81"/>
      <c r="QID96" s="81"/>
      <c r="QIE96" s="81"/>
      <c r="QIF96" s="81"/>
      <c r="QIG96" s="81"/>
      <c r="QIH96" s="81"/>
      <c r="QII96" s="81"/>
      <c r="QIJ96" s="81"/>
      <c r="QIK96" s="81"/>
      <c r="QIL96" s="81"/>
      <c r="QIM96" s="81"/>
      <c r="QIN96" s="81"/>
      <c r="QIO96" s="81"/>
      <c r="QIP96" s="81"/>
      <c r="QIQ96" s="81"/>
      <c r="QIR96" s="81"/>
      <c r="QIS96" s="81"/>
      <c r="QIT96" s="81"/>
      <c r="QIU96" s="81"/>
      <c r="QIV96" s="81"/>
      <c r="QIW96" s="81"/>
      <c r="QIX96" s="81"/>
      <c r="QIY96" s="81"/>
      <c r="QIZ96" s="81"/>
      <c r="QJA96" s="81"/>
      <c r="QJB96" s="81"/>
      <c r="QJC96" s="81"/>
      <c r="QJD96" s="81"/>
      <c r="QJE96" s="81"/>
      <c r="QJF96" s="81"/>
      <c r="QJG96" s="81"/>
      <c r="QJH96" s="81"/>
      <c r="QJI96" s="81"/>
      <c r="QJJ96" s="81"/>
      <c r="QJK96" s="81"/>
      <c r="QJL96" s="81"/>
      <c r="QJM96" s="81"/>
      <c r="QJN96" s="81"/>
      <c r="QJO96" s="81"/>
      <c r="QJP96" s="81"/>
      <c r="QJQ96" s="81"/>
      <c r="QJR96" s="81"/>
      <c r="QJS96" s="81"/>
      <c r="QJT96" s="81"/>
      <c r="QJU96" s="81"/>
      <c r="QJV96" s="81"/>
      <c r="QJW96" s="81"/>
      <c r="QJX96" s="81"/>
      <c r="QJY96" s="81"/>
      <c r="QJZ96" s="81"/>
      <c r="QKA96" s="81"/>
      <c r="QKB96" s="81"/>
      <c r="QKC96" s="81"/>
      <c r="QKD96" s="81"/>
      <c r="QKE96" s="81"/>
      <c r="QKF96" s="81"/>
      <c r="QKG96" s="81"/>
      <c r="QKH96" s="81"/>
      <c r="QKI96" s="81"/>
      <c r="QKJ96" s="81"/>
      <c r="QKK96" s="81"/>
      <c r="QKL96" s="81"/>
      <c r="QKM96" s="81"/>
      <c r="QKN96" s="81"/>
      <c r="QKO96" s="81"/>
      <c r="QKP96" s="81"/>
      <c r="QKQ96" s="81"/>
      <c r="QKR96" s="81"/>
      <c r="QKS96" s="81"/>
      <c r="QKT96" s="81"/>
      <c r="QKU96" s="81"/>
      <c r="QKV96" s="81"/>
      <c r="QKW96" s="81"/>
      <c r="QKX96" s="81"/>
      <c r="QKY96" s="81"/>
      <c r="QKZ96" s="81"/>
      <c r="QLA96" s="81"/>
      <c r="QLB96" s="81"/>
      <c r="QLC96" s="81"/>
      <c r="QLD96" s="81"/>
      <c r="QLE96" s="81"/>
      <c r="QLF96" s="81"/>
      <c r="QLG96" s="81"/>
      <c r="QLH96" s="81"/>
      <c r="QLI96" s="81"/>
      <c r="QLJ96" s="81"/>
      <c r="QLK96" s="81"/>
      <c r="QLL96" s="81"/>
      <c r="QLM96" s="81"/>
      <c r="QLN96" s="81"/>
      <c r="QLO96" s="81"/>
      <c r="QLP96" s="81"/>
      <c r="QLQ96" s="81"/>
      <c r="QLR96" s="81"/>
      <c r="QLS96" s="81"/>
      <c r="QLT96" s="81"/>
      <c r="QLU96" s="81"/>
      <c r="QLV96" s="81"/>
      <c r="QLW96" s="81"/>
      <c r="QLX96" s="81"/>
      <c r="QLY96" s="81"/>
      <c r="QLZ96" s="81"/>
      <c r="QMA96" s="81"/>
      <c r="QMB96" s="81"/>
      <c r="QMC96" s="81"/>
      <c r="QMD96" s="81"/>
      <c r="QME96" s="81"/>
      <c r="QMF96" s="81"/>
      <c r="QMG96" s="81"/>
      <c r="QMH96" s="81"/>
      <c r="QMI96" s="81"/>
      <c r="QMJ96" s="81"/>
      <c r="QMK96" s="81"/>
      <c r="QML96" s="81"/>
      <c r="QMM96" s="81"/>
      <c r="QMN96" s="81"/>
      <c r="QMO96" s="81"/>
      <c r="QMP96" s="81"/>
      <c r="QMQ96" s="81"/>
      <c r="QMR96" s="81"/>
      <c r="QMS96" s="81"/>
      <c r="QMT96" s="81"/>
      <c r="QMU96" s="81"/>
      <c r="QMV96" s="81"/>
      <c r="QMW96" s="81"/>
      <c r="QMX96" s="81"/>
      <c r="QMY96" s="81"/>
      <c r="QMZ96" s="81"/>
      <c r="QNA96" s="81"/>
      <c r="QNB96" s="81"/>
      <c r="QNC96" s="81"/>
      <c r="QND96" s="81"/>
      <c r="QNE96" s="81"/>
      <c r="QNF96" s="81"/>
      <c r="QNG96" s="81"/>
      <c r="QNH96" s="81"/>
      <c r="QNI96" s="81"/>
      <c r="QNJ96" s="81"/>
      <c r="QNK96" s="81"/>
      <c r="QNL96" s="81"/>
      <c r="QNM96" s="81"/>
      <c r="QNN96" s="81"/>
      <c r="QNO96" s="81"/>
      <c r="QNP96" s="81"/>
      <c r="QNQ96" s="81"/>
      <c r="QNR96" s="81"/>
      <c r="QNS96" s="81"/>
      <c r="QNT96" s="81"/>
      <c r="QNU96" s="81"/>
      <c r="QNV96" s="81"/>
      <c r="QNW96" s="81"/>
      <c r="QNX96" s="81"/>
      <c r="QNY96" s="81"/>
      <c r="QNZ96" s="81"/>
      <c r="QOA96" s="81"/>
      <c r="QOB96" s="81"/>
      <c r="QOC96" s="81"/>
      <c r="QOD96" s="81"/>
      <c r="QOE96" s="81"/>
      <c r="QOF96" s="81"/>
      <c r="QOG96" s="81"/>
      <c r="QOH96" s="81"/>
      <c r="QOI96" s="81"/>
      <c r="QOJ96" s="81"/>
      <c r="QOK96" s="81"/>
      <c r="QOL96" s="81"/>
      <c r="QOM96" s="81"/>
      <c r="QON96" s="81"/>
      <c r="QOO96" s="81"/>
      <c r="QOP96" s="81"/>
      <c r="QOQ96" s="81"/>
      <c r="QOR96" s="81"/>
      <c r="QOS96" s="81"/>
      <c r="QOT96" s="81"/>
      <c r="QOU96" s="81"/>
      <c r="QOV96" s="81"/>
      <c r="QOW96" s="81"/>
      <c r="QOX96" s="81"/>
      <c r="QOY96" s="81"/>
      <c r="QOZ96" s="81"/>
      <c r="QPA96" s="81"/>
      <c r="QPB96" s="81"/>
      <c r="QPC96" s="81"/>
      <c r="QPD96" s="81"/>
      <c r="QPE96" s="81"/>
      <c r="QPF96" s="81"/>
      <c r="QPG96" s="81"/>
      <c r="QPH96" s="81"/>
      <c r="QPI96" s="81"/>
      <c r="QPJ96" s="81"/>
      <c r="QPK96" s="81"/>
      <c r="QPL96" s="81"/>
      <c r="QPM96" s="81"/>
      <c r="QPN96" s="81"/>
      <c r="QPO96" s="81"/>
      <c r="QPP96" s="81"/>
      <c r="QPQ96" s="81"/>
      <c r="QPR96" s="81"/>
      <c r="QPS96" s="81"/>
      <c r="QPT96" s="81"/>
      <c r="QPU96" s="81"/>
      <c r="QPV96" s="81"/>
      <c r="QPW96" s="81"/>
      <c r="QPX96" s="81"/>
      <c r="QPY96" s="81"/>
      <c r="QPZ96" s="81"/>
      <c r="QQA96" s="81"/>
      <c r="QQB96" s="81"/>
      <c r="QQC96" s="81"/>
      <c r="QQD96" s="81"/>
      <c r="QQE96" s="81"/>
      <c r="QQF96" s="81"/>
      <c r="QQG96" s="81"/>
      <c r="QQH96" s="81"/>
      <c r="QQI96" s="81"/>
      <c r="QQJ96" s="81"/>
      <c r="QQK96" s="81"/>
      <c r="QQL96" s="81"/>
      <c r="QQM96" s="81"/>
      <c r="QQN96" s="81"/>
      <c r="QQO96" s="81"/>
      <c r="QQP96" s="81"/>
      <c r="QQQ96" s="81"/>
      <c r="QQR96" s="81"/>
      <c r="QQS96" s="81"/>
      <c r="QQT96" s="81"/>
      <c r="QQU96" s="81"/>
      <c r="QQV96" s="81"/>
      <c r="QQW96" s="81"/>
      <c r="QQX96" s="81"/>
      <c r="QQY96" s="81"/>
      <c r="QQZ96" s="81"/>
      <c r="QRA96" s="81"/>
      <c r="QRB96" s="81"/>
      <c r="QRC96" s="81"/>
      <c r="QRD96" s="81"/>
      <c r="QRE96" s="81"/>
      <c r="QRF96" s="81"/>
      <c r="QRG96" s="81"/>
      <c r="QRH96" s="81"/>
      <c r="QRI96" s="81"/>
      <c r="QRJ96" s="81"/>
      <c r="QRK96" s="81"/>
      <c r="QRL96" s="81"/>
      <c r="QRM96" s="81"/>
      <c r="QRN96" s="81"/>
      <c r="QRO96" s="81"/>
      <c r="QRP96" s="81"/>
      <c r="QRQ96" s="81"/>
      <c r="QRR96" s="81"/>
      <c r="QRS96" s="81"/>
      <c r="QRT96" s="81"/>
      <c r="QRU96" s="81"/>
      <c r="QRV96" s="81"/>
      <c r="QRW96" s="81"/>
      <c r="QRX96" s="81"/>
      <c r="QRY96" s="81"/>
      <c r="QRZ96" s="81"/>
      <c r="QSA96" s="81"/>
      <c r="QSB96" s="81"/>
      <c r="QSC96" s="81"/>
      <c r="QSD96" s="81"/>
      <c r="QSE96" s="81"/>
      <c r="QSF96" s="81"/>
      <c r="QSG96" s="81"/>
      <c r="QSH96" s="81"/>
      <c r="QSI96" s="81"/>
      <c r="QSJ96" s="81"/>
      <c r="QSK96" s="81"/>
      <c r="QSL96" s="81"/>
      <c r="QSM96" s="81"/>
      <c r="QSN96" s="81"/>
      <c r="QSO96" s="81"/>
      <c r="QSP96" s="81"/>
      <c r="QSQ96" s="81"/>
      <c r="QSR96" s="81"/>
      <c r="QSS96" s="81"/>
      <c r="QST96" s="81"/>
      <c r="QSU96" s="81"/>
      <c r="QSV96" s="81"/>
      <c r="QSW96" s="81"/>
      <c r="QSX96" s="81"/>
      <c r="QSY96" s="81"/>
      <c r="QSZ96" s="81"/>
      <c r="QTA96" s="81"/>
      <c r="QTB96" s="81"/>
      <c r="QTC96" s="81"/>
      <c r="QTD96" s="81"/>
      <c r="QTE96" s="81"/>
      <c r="QTF96" s="81"/>
      <c r="QTG96" s="81"/>
      <c r="QTH96" s="81"/>
      <c r="QTI96" s="81"/>
      <c r="QTJ96" s="81"/>
      <c r="QTK96" s="81"/>
      <c r="QTL96" s="81"/>
      <c r="QTM96" s="81"/>
      <c r="QTN96" s="81"/>
      <c r="QTO96" s="81"/>
      <c r="QTP96" s="81"/>
      <c r="QTQ96" s="81"/>
      <c r="QTR96" s="81"/>
      <c r="QTS96" s="81"/>
      <c r="QTT96" s="81"/>
      <c r="QTU96" s="81"/>
      <c r="QTV96" s="81"/>
      <c r="QTW96" s="81"/>
      <c r="QTX96" s="81"/>
      <c r="QTY96" s="81"/>
      <c r="QTZ96" s="81"/>
      <c r="QUA96" s="81"/>
      <c r="QUB96" s="81"/>
      <c r="QUC96" s="81"/>
      <c r="QUD96" s="81"/>
      <c r="QUE96" s="81"/>
      <c r="QUF96" s="81"/>
      <c r="QUG96" s="81"/>
      <c r="QUH96" s="81"/>
      <c r="QUI96" s="81"/>
      <c r="QUJ96" s="81"/>
      <c r="QUK96" s="81"/>
      <c r="QUL96" s="81"/>
      <c r="QUM96" s="81"/>
      <c r="QUN96" s="81"/>
      <c r="QUO96" s="81"/>
      <c r="QUP96" s="81"/>
      <c r="QUQ96" s="81"/>
      <c r="QUR96" s="81"/>
      <c r="QUS96" s="81"/>
      <c r="QUT96" s="81"/>
      <c r="QUU96" s="81"/>
      <c r="QUV96" s="81"/>
      <c r="QUW96" s="81"/>
      <c r="QUX96" s="81"/>
      <c r="QUY96" s="81"/>
      <c r="QUZ96" s="81"/>
      <c r="QVA96" s="81"/>
      <c r="QVB96" s="81"/>
      <c r="QVC96" s="81"/>
      <c r="QVD96" s="81"/>
      <c r="QVE96" s="81"/>
      <c r="QVF96" s="81"/>
      <c r="QVG96" s="81"/>
      <c r="QVH96" s="81"/>
      <c r="QVI96" s="81"/>
      <c r="QVJ96" s="81"/>
      <c r="QVK96" s="81"/>
      <c r="QVL96" s="81"/>
      <c r="QVM96" s="81"/>
      <c r="QVN96" s="81"/>
      <c r="QVO96" s="81"/>
      <c r="QVP96" s="81"/>
      <c r="QVQ96" s="81"/>
      <c r="QVR96" s="81"/>
      <c r="QVS96" s="81"/>
      <c r="QVT96" s="81"/>
      <c r="QVU96" s="81"/>
      <c r="QVV96" s="81"/>
      <c r="QVW96" s="81"/>
      <c r="QVX96" s="81"/>
      <c r="QVY96" s="81"/>
      <c r="QVZ96" s="81"/>
      <c r="QWA96" s="81"/>
      <c r="QWB96" s="81"/>
      <c r="QWC96" s="81"/>
      <c r="QWD96" s="81"/>
      <c r="QWE96" s="81"/>
      <c r="QWF96" s="81"/>
      <c r="QWG96" s="81"/>
      <c r="QWH96" s="81"/>
      <c r="QWI96" s="81"/>
      <c r="QWJ96" s="81"/>
      <c r="QWK96" s="81"/>
      <c r="QWL96" s="81"/>
      <c r="QWM96" s="81"/>
      <c r="QWN96" s="81"/>
      <c r="QWO96" s="81"/>
      <c r="QWP96" s="81"/>
      <c r="QWQ96" s="81"/>
      <c r="QWR96" s="81"/>
      <c r="QWS96" s="81"/>
      <c r="QWT96" s="81"/>
      <c r="QWU96" s="81"/>
      <c r="QWV96" s="81"/>
      <c r="QWW96" s="81"/>
      <c r="QWX96" s="81"/>
      <c r="QWY96" s="81"/>
      <c r="QWZ96" s="81"/>
      <c r="QXA96" s="81"/>
      <c r="QXB96" s="81"/>
      <c r="QXC96" s="81"/>
      <c r="QXD96" s="81"/>
      <c r="QXE96" s="81"/>
      <c r="QXF96" s="81"/>
      <c r="QXG96" s="81"/>
      <c r="QXH96" s="81"/>
      <c r="QXI96" s="81"/>
      <c r="QXJ96" s="81"/>
      <c r="QXK96" s="81"/>
      <c r="QXL96" s="81"/>
      <c r="QXM96" s="81"/>
      <c r="QXN96" s="81"/>
      <c r="QXO96" s="81"/>
      <c r="QXP96" s="81"/>
      <c r="QXQ96" s="81"/>
      <c r="QXR96" s="81"/>
      <c r="QXS96" s="81"/>
      <c r="QXT96" s="81"/>
      <c r="QXU96" s="81"/>
      <c r="QXV96" s="81"/>
      <c r="QXW96" s="81"/>
      <c r="QXX96" s="81"/>
      <c r="QXY96" s="81"/>
      <c r="QXZ96" s="81"/>
      <c r="QYA96" s="81"/>
      <c r="QYB96" s="81"/>
      <c r="QYC96" s="81"/>
      <c r="QYD96" s="81"/>
      <c r="QYE96" s="81"/>
      <c r="QYF96" s="81"/>
      <c r="QYG96" s="81"/>
      <c r="QYH96" s="81"/>
      <c r="QYI96" s="81"/>
      <c r="QYJ96" s="81"/>
      <c r="QYK96" s="81"/>
      <c r="QYL96" s="81"/>
      <c r="QYM96" s="81"/>
      <c r="QYN96" s="81"/>
      <c r="QYO96" s="81"/>
      <c r="QYP96" s="81"/>
      <c r="QYQ96" s="81"/>
      <c r="QYR96" s="81"/>
      <c r="QYS96" s="81"/>
      <c r="QYT96" s="81"/>
      <c r="QYU96" s="81"/>
      <c r="QYV96" s="81"/>
      <c r="QYW96" s="81"/>
      <c r="QYX96" s="81"/>
      <c r="QYY96" s="81"/>
      <c r="QYZ96" s="81"/>
      <c r="QZA96" s="81"/>
      <c r="QZB96" s="81"/>
      <c r="QZC96" s="81"/>
      <c r="QZD96" s="81"/>
      <c r="QZE96" s="81"/>
      <c r="QZF96" s="81"/>
      <c r="QZG96" s="81"/>
      <c r="QZH96" s="81"/>
      <c r="QZI96" s="81"/>
      <c r="QZJ96" s="81"/>
      <c r="QZK96" s="81"/>
      <c r="QZL96" s="81"/>
      <c r="QZM96" s="81"/>
      <c r="QZN96" s="81"/>
      <c r="QZO96" s="81"/>
      <c r="QZP96" s="81"/>
      <c r="QZQ96" s="81"/>
      <c r="QZR96" s="81"/>
      <c r="QZS96" s="81"/>
      <c r="QZT96" s="81"/>
      <c r="QZU96" s="81"/>
      <c r="QZV96" s="81"/>
      <c r="QZW96" s="81"/>
      <c r="QZX96" s="81"/>
      <c r="QZY96" s="81"/>
      <c r="QZZ96" s="81"/>
      <c r="RAA96" s="81"/>
      <c r="RAB96" s="81"/>
      <c r="RAC96" s="81"/>
      <c r="RAD96" s="81"/>
      <c r="RAE96" s="81"/>
      <c r="RAF96" s="81"/>
      <c r="RAG96" s="81"/>
      <c r="RAH96" s="81"/>
      <c r="RAI96" s="81"/>
      <c r="RAJ96" s="81"/>
      <c r="RAK96" s="81"/>
      <c r="RAL96" s="81"/>
      <c r="RAM96" s="81"/>
      <c r="RAN96" s="81"/>
      <c r="RAO96" s="81"/>
      <c r="RAP96" s="81"/>
      <c r="RAQ96" s="81"/>
      <c r="RAR96" s="81"/>
      <c r="RAS96" s="81"/>
      <c r="RAT96" s="81"/>
      <c r="RAU96" s="81"/>
      <c r="RAV96" s="81"/>
      <c r="RAW96" s="81"/>
      <c r="RAX96" s="81"/>
      <c r="RAY96" s="81"/>
      <c r="RAZ96" s="81"/>
      <c r="RBA96" s="81"/>
      <c r="RBB96" s="81"/>
      <c r="RBC96" s="81"/>
      <c r="RBD96" s="81"/>
      <c r="RBE96" s="81"/>
      <c r="RBF96" s="81"/>
      <c r="RBG96" s="81"/>
      <c r="RBH96" s="81"/>
      <c r="RBI96" s="81"/>
      <c r="RBJ96" s="81"/>
      <c r="RBK96" s="81"/>
      <c r="RBL96" s="81"/>
      <c r="RBM96" s="81"/>
      <c r="RBN96" s="81"/>
      <c r="RBO96" s="81"/>
      <c r="RBP96" s="81"/>
      <c r="RBQ96" s="81"/>
      <c r="RBR96" s="81"/>
      <c r="RBS96" s="81"/>
      <c r="RBT96" s="81"/>
      <c r="RBU96" s="81"/>
      <c r="RBV96" s="81"/>
      <c r="RBW96" s="81"/>
      <c r="RBX96" s="81"/>
      <c r="RBY96" s="81"/>
      <c r="RBZ96" s="81"/>
      <c r="RCA96" s="81"/>
      <c r="RCB96" s="81"/>
      <c r="RCC96" s="81"/>
      <c r="RCD96" s="81"/>
      <c r="RCE96" s="81"/>
      <c r="RCF96" s="81"/>
      <c r="RCG96" s="81"/>
      <c r="RCH96" s="81"/>
      <c r="RCI96" s="81"/>
      <c r="RCJ96" s="81"/>
      <c r="RCK96" s="81"/>
      <c r="RCL96" s="81"/>
      <c r="RCM96" s="81"/>
      <c r="RCN96" s="81"/>
      <c r="RCO96" s="81"/>
      <c r="RCP96" s="81"/>
      <c r="RCQ96" s="81"/>
      <c r="RCR96" s="81"/>
      <c r="RCS96" s="81"/>
      <c r="RCT96" s="81"/>
      <c r="RCU96" s="81"/>
      <c r="RCV96" s="81"/>
      <c r="RCW96" s="81"/>
      <c r="RCX96" s="81"/>
      <c r="RCY96" s="81"/>
      <c r="RCZ96" s="81"/>
      <c r="RDA96" s="81"/>
      <c r="RDB96" s="81"/>
      <c r="RDC96" s="81"/>
      <c r="RDD96" s="81"/>
      <c r="RDE96" s="81"/>
      <c r="RDF96" s="81"/>
      <c r="RDG96" s="81"/>
      <c r="RDH96" s="81"/>
      <c r="RDI96" s="81"/>
      <c r="RDJ96" s="81"/>
      <c r="RDK96" s="81"/>
      <c r="RDL96" s="81"/>
      <c r="RDM96" s="81"/>
      <c r="RDN96" s="81"/>
      <c r="RDO96" s="81"/>
      <c r="RDP96" s="81"/>
      <c r="RDQ96" s="81"/>
      <c r="RDR96" s="81"/>
      <c r="RDS96" s="81"/>
      <c r="RDT96" s="81"/>
      <c r="RDU96" s="81"/>
      <c r="RDV96" s="81"/>
      <c r="RDW96" s="81"/>
      <c r="RDX96" s="81"/>
      <c r="RDY96" s="81"/>
      <c r="RDZ96" s="81"/>
      <c r="REA96" s="81"/>
      <c r="REB96" s="81"/>
      <c r="REC96" s="81"/>
      <c r="RED96" s="81"/>
      <c r="REE96" s="81"/>
      <c r="REF96" s="81"/>
      <c r="REG96" s="81"/>
      <c r="REH96" s="81"/>
      <c r="REI96" s="81"/>
      <c r="REJ96" s="81"/>
      <c r="REK96" s="81"/>
      <c r="REL96" s="81"/>
      <c r="REM96" s="81"/>
      <c r="REN96" s="81"/>
      <c r="REO96" s="81"/>
      <c r="REP96" s="81"/>
      <c r="REQ96" s="81"/>
      <c r="RER96" s="81"/>
      <c r="RES96" s="81"/>
      <c r="RET96" s="81"/>
      <c r="REU96" s="81"/>
      <c r="REV96" s="81"/>
      <c r="REW96" s="81"/>
      <c r="REX96" s="81"/>
      <c r="REY96" s="81"/>
      <c r="REZ96" s="81"/>
      <c r="RFA96" s="81"/>
      <c r="RFB96" s="81"/>
      <c r="RFC96" s="81"/>
      <c r="RFD96" s="81"/>
      <c r="RFE96" s="81"/>
      <c r="RFF96" s="81"/>
      <c r="RFG96" s="81"/>
      <c r="RFH96" s="81"/>
      <c r="RFI96" s="81"/>
      <c r="RFJ96" s="81"/>
      <c r="RFK96" s="81"/>
      <c r="RFL96" s="81"/>
      <c r="RFM96" s="81"/>
      <c r="RFN96" s="81"/>
      <c r="RFO96" s="81"/>
      <c r="RFP96" s="81"/>
      <c r="RFQ96" s="81"/>
      <c r="RFR96" s="81"/>
      <c r="RFS96" s="81"/>
      <c r="RFT96" s="81"/>
      <c r="RFU96" s="81"/>
      <c r="RFV96" s="81"/>
      <c r="RFW96" s="81"/>
      <c r="RFX96" s="81"/>
      <c r="RFY96" s="81"/>
      <c r="RFZ96" s="81"/>
      <c r="RGA96" s="81"/>
      <c r="RGB96" s="81"/>
      <c r="RGC96" s="81"/>
      <c r="RGD96" s="81"/>
      <c r="RGE96" s="81"/>
      <c r="RGF96" s="81"/>
      <c r="RGG96" s="81"/>
      <c r="RGH96" s="81"/>
      <c r="RGI96" s="81"/>
      <c r="RGJ96" s="81"/>
      <c r="RGK96" s="81"/>
      <c r="RGL96" s="81"/>
      <c r="RGM96" s="81"/>
      <c r="RGN96" s="81"/>
      <c r="RGO96" s="81"/>
      <c r="RGP96" s="81"/>
      <c r="RGQ96" s="81"/>
      <c r="RGR96" s="81"/>
      <c r="RGS96" s="81"/>
      <c r="RGT96" s="81"/>
      <c r="RGU96" s="81"/>
      <c r="RGV96" s="81"/>
      <c r="RGW96" s="81"/>
      <c r="RGX96" s="81"/>
      <c r="RGY96" s="81"/>
      <c r="RGZ96" s="81"/>
      <c r="RHA96" s="81"/>
      <c r="RHB96" s="81"/>
      <c r="RHC96" s="81"/>
      <c r="RHD96" s="81"/>
      <c r="RHE96" s="81"/>
      <c r="RHF96" s="81"/>
      <c r="RHG96" s="81"/>
      <c r="RHH96" s="81"/>
      <c r="RHI96" s="81"/>
      <c r="RHJ96" s="81"/>
      <c r="RHK96" s="81"/>
      <c r="RHL96" s="81"/>
      <c r="RHM96" s="81"/>
      <c r="RHN96" s="81"/>
      <c r="RHO96" s="81"/>
      <c r="RHP96" s="81"/>
      <c r="RHQ96" s="81"/>
      <c r="RHR96" s="81"/>
      <c r="RHS96" s="81"/>
      <c r="RHT96" s="81"/>
      <c r="RHU96" s="81"/>
      <c r="RHV96" s="81"/>
      <c r="RHW96" s="81"/>
      <c r="RHX96" s="81"/>
      <c r="RHY96" s="81"/>
      <c r="RHZ96" s="81"/>
      <c r="RIA96" s="81"/>
      <c r="RIB96" s="81"/>
      <c r="RIC96" s="81"/>
      <c r="RID96" s="81"/>
      <c r="RIE96" s="81"/>
      <c r="RIF96" s="81"/>
      <c r="RIG96" s="81"/>
      <c r="RIH96" s="81"/>
      <c r="RII96" s="81"/>
      <c r="RIJ96" s="81"/>
      <c r="RIK96" s="81"/>
      <c r="RIL96" s="81"/>
      <c r="RIM96" s="81"/>
      <c r="RIN96" s="81"/>
      <c r="RIO96" s="81"/>
      <c r="RIP96" s="81"/>
      <c r="RIQ96" s="81"/>
      <c r="RIR96" s="81"/>
      <c r="RIS96" s="81"/>
      <c r="RIT96" s="81"/>
      <c r="RIU96" s="81"/>
      <c r="RIV96" s="81"/>
      <c r="RIW96" s="81"/>
      <c r="RIX96" s="81"/>
      <c r="RIY96" s="81"/>
      <c r="RIZ96" s="81"/>
      <c r="RJA96" s="81"/>
      <c r="RJB96" s="81"/>
      <c r="RJC96" s="81"/>
      <c r="RJD96" s="81"/>
      <c r="RJE96" s="81"/>
      <c r="RJF96" s="81"/>
      <c r="RJG96" s="81"/>
      <c r="RJH96" s="81"/>
      <c r="RJI96" s="81"/>
      <c r="RJJ96" s="81"/>
      <c r="RJK96" s="81"/>
      <c r="RJL96" s="81"/>
      <c r="RJM96" s="81"/>
      <c r="RJN96" s="81"/>
      <c r="RJO96" s="81"/>
      <c r="RJP96" s="81"/>
      <c r="RJQ96" s="81"/>
      <c r="RJR96" s="81"/>
      <c r="RJS96" s="81"/>
      <c r="RJT96" s="81"/>
      <c r="RJU96" s="81"/>
      <c r="RJV96" s="81"/>
      <c r="RJW96" s="81"/>
      <c r="RJX96" s="81"/>
      <c r="RJY96" s="81"/>
      <c r="RJZ96" s="81"/>
      <c r="RKA96" s="81"/>
      <c r="RKB96" s="81"/>
      <c r="RKC96" s="81"/>
      <c r="RKD96" s="81"/>
      <c r="RKE96" s="81"/>
      <c r="RKF96" s="81"/>
      <c r="RKG96" s="81"/>
      <c r="RKH96" s="81"/>
      <c r="RKI96" s="81"/>
      <c r="RKJ96" s="81"/>
      <c r="RKK96" s="81"/>
      <c r="RKL96" s="81"/>
      <c r="RKM96" s="81"/>
      <c r="RKN96" s="81"/>
      <c r="RKO96" s="81"/>
      <c r="RKP96" s="81"/>
      <c r="RKQ96" s="81"/>
      <c r="RKR96" s="81"/>
      <c r="RKS96" s="81"/>
      <c r="RKT96" s="81"/>
      <c r="RKU96" s="81"/>
      <c r="RKV96" s="81"/>
      <c r="RKW96" s="81"/>
      <c r="RKX96" s="81"/>
      <c r="RKY96" s="81"/>
      <c r="RKZ96" s="81"/>
      <c r="RLA96" s="81"/>
      <c r="RLB96" s="81"/>
      <c r="RLC96" s="81"/>
      <c r="RLD96" s="81"/>
      <c r="RLE96" s="81"/>
      <c r="RLF96" s="81"/>
      <c r="RLG96" s="81"/>
      <c r="RLH96" s="81"/>
      <c r="RLI96" s="81"/>
      <c r="RLJ96" s="81"/>
      <c r="RLK96" s="81"/>
      <c r="RLL96" s="81"/>
      <c r="RLM96" s="81"/>
      <c r="RLN96" s="81"/>
      <c r="RLO96" s="81"/>
      <c r="RLP96" s="81"/>
      <c r="RLQ96" s="81"/>
      <c r="RLR96" s="81"/>
      <c r="RLS96" s="81"/>
      <c r="RLT96" s="81"/>
      <c r="RLU96" s="81"/>
      <c r="RLV96" s="81"/>
      <c r="RLW96" s="81"/>
      <c r="RLX96" s="81"/>
      <c r="RLY96" s="81"/>
      <c r="RLZ96" s="81"/>
      <c r="RMA96" s="81"/>
      <c r="RMB96" s="81"/>
      <c r="RMC96" s="81"/>
      <c r="RMD96" s="81"/>
      <c r="RME96" s="81"/>
      <c r="RMF96" s="81"/>
      <c r="RMG96" s="81"/>
      <c r="RMH96" s="81"/>
      <c r="RMI96" s="81"/>
      <c r="RMJ96" s="81"/>
      <c r="RMK96" s="81"/>
      <c r="RML96" s="81"/>
      <c r="RMM96" s="81"/>
      <c r="RMN96" s="81"/>
      <c r="RMO96" s="81"/>
      <c r="RMP96" s="81"/>
      <c r="RMQ96" s="81"/>
      <c r="RMR96" s="81"/>
      <c r="RMS96" s="81"/>
      <c r="RMT96" s="81"/>
      <c r="RMU96" s="81"/>
      <c r="RMV96" s="81"/>
      <c r="RMW96" s="81"/>
      <c r="RMX96" s="81"/>
      <c r="RMY96" s="81"/>
      <c r="RMZ96" s="81"/>
      <c r="RNA96" s="81"/>
      <c r="RNB96" s="81"/>
      <c r="RNC96" s="81"/>
      <c r="RND96" s="81"/>
      <c r="RNE96" s="81"/>
      <c r="RNF96" s="81"/>
      <c r="RNG96" s="81"/>
      <c r="RNH96" s="81"/>
      <c r="RNI96" s="81"/>
      <c r="RNJ96" s="81"/>
      <c r="RNK96" s="81"/>
      <c r="RNL96" s="81"/>
      <c r="RNM96" s="81"/>
      <c r="RNN96" s="81"/>
      <c r="RNO96" s="81"/>
      <c r="RNP96" s="81"/>
      <c r="RNQ96" s="81"/>
      <c r="RNR96" s="81"/>
      <c r="RNS96" s="81"/>
      <c r="RNT96" s="81"/>
      <c r="RNU96" s="81"/>
      <c r="RNV96" s="81"/>
      <c r="RNW96" s="81"/>
      <c r="RNX96" s="81"/>
      <c r="RNY96" s="81"/>
      <c r="RNZ96" s="81"/>
      <c r="ROA96" s="81"/>
      <c r="ROB96" s="81"/>
      <c r="ROC96" s="81"/>
      <c r="ROD96" s="81"/>
      <c r="ROE96" s="81"/>
      <c r="ROF96" s="81"/>
      <c r="ROG96" s="81"/>
      <c r="ROH96" s="81"/>
      <c r="ROI96" s="81"/>
      <c r="ROJ96" s="81"/>
      <c r="ROK96" s="81"/>
      <c r="ROL96" s="81"/>
      <c r="ROM96" s="81"/>
      <c r="RON96" s="81"/>
      <c r="ROO96" s="81"/>
      <c r="ROP96" s="81"/>
      <c r="ROQ96" s="81"/>
      <c r="ROR96" s="81"/>
      <c r="ROS96" s="81"/>
      <c r="ROT96" s="81"/>
      <c r="ROU96" s="81"/>
      <c r="ROV96" s="81"/>
      <c r="ROW96" s="81"/>
      <c r="ROX96" s="81"/>
      <c r="ROY96" s="81"/>
      <c r="ROZ96" s="81"/>
      <c r="RPA96" s="81"/>
      <c r="RPB96" s="81"/>
      <c r="RPC96" s="81"/>
      <c r="RPD96" s="81"/>
      <c r="RPE96" s="81"/>
      <c r="RPF96" s="81"/>
      <c r="RPG96" s="81"/>
      <c r="RPH96" s="81"/>
      <c r="RPI96" s="81"/>
      <c r="RPJ96" s="81"/>
      <c r="RPK96" s="81"/>
      <c r="RPL96" s="81"/>
      <c r="RPM96" s="81"/>
      <c r="RPN96" s="81"/>
      <c r="RPO96" s="81"/>
      <c r="RPP96" s="81"/>
      <c r="RPQ96" s="81"/>
      <c r="RPR96" s="81"/>
      <c r="RPS96" s="81"/>
      <c r="RPT96" s="81"/>
      <c r="RPU96" s="81"/>
      <c r="RPV96" s="81"/>
      <c r="RPW96" s="81"/>
      <c r="RPX96" s="81"/>
      <c r="RPY96" s="81"/>
      <c r="RPZ96" s="81"/>
      <c r="RQA96" s="81"/>
      <c r="RQB96" s="81"/>
      <c r="RQC96" s="81"/>
      <c r="RQD96" s="81"/>
      <c r="RQE96" s="81"/>
      <c r="RQF96" s="81"/>
      <c r="RQG96" s="81"/>
      <c r="RQH96" s="81"/>
      <c r="RQI96" s="81"/>
      <c r="RQJ96" s="81"/>
      <c r="RQK96" s="81"/>
      <c r="RQL96" s="81"/>
      <c r="RQM96" s="81"/>
      <c r="RQN96" s="81"/>
      <c r="RQO96" s="81"/>
      <c r="RQP96" s="81"/>
      <c r="RQQ96" s="81"/>
      <c r="RQR96" s="81"/>
      <c r="RQS96" s="81"/>
      <c r="RQT96" s="81"/>
      <c r="RQU96" s="81"/>
      <c r="RQV96" s="81"/>
      <c r="RQW96" s="81"/>
      <c r="RQX96" s="81"/>
      <c r="RQY96" s="81"/>
      <c r="RQZ96" s="81"/>
      <c r="RRA96" s="81"/>
      <c r="RRB96" s="81"/>
      <c r="RRC96" s="81"/>
      <c r="RRD96" s="81"/>
      <c r="RRE96" s="81"/>
      <c r="RRF96" s="81"/>
      <c r="RRG96" s="81"/>
      <c r="RRH96" s="81"/>
      <c r="RRI96" s="81"/>
      <c r="RRJ96" s="81"/>
      <c r="RRK96" s="81"/>
      <c r="RRL96" s="81"/>
      <c r="RRM96" s="81"/>
      <c r="RRN96" s="81"/>
      <c r="RRO96" s="81"/>
      <c r="RRP96" s="81"/>
      <c r="RRQ96" s="81"/>
      <c r="RRR96" s="81"/>
      <c r="RRS96" s="81"/>
      <c r="RRT96" s="81"/>
      <c r="RRU96" s="81"/>
      <c r="RRV96" s="81"/>
      <c r="RRW96" s="81"/>
      <c r="RRX96" s="81"/>
      <c r="RRY96" s="81"/>
      <c r="RRZ96" s="81"/>
      <c r="RSA96" s="81"/>
      <c r="RSB96" s="81"/>
      <c r="RSC96" s="81"/>
      <c r="RSD96" s="81"/>
      <c r="RSE96" s="81"/>
      <c r="RSF96" s="81"/>
      <c r="RSG96" s="81"/>
      <c r="RSH96" s="81"/>
      <c r="RSI96" s="81"/>
      <c r="RSJ96" s="81"/>
      <c r="RSK96" s="81"/>
      <c r="RSL96" s="81"/>
      <c r="RSM96" s="81"/>
      <c r="RSN96" s="81"/>
      <c r="RSO96" s="81"/>
      <c r="RSP96" s="81"/>
      <c r="RSQ96" s="81"/>
      <c r="RSR96" s="81"/>
      <c r="RSS96" s="81"/>
      <c r="RST96" s="81"/>
      <c r="RSU96" s="81"/>
      <c r="RSV96" s="81"/>
      <c r="RSW96" s="81"/>
      <c r="RSX96" s="81"/>
      <c r="RSY96" s="81"/>
      <c r="RSZ96" s="81"/>
      <c r="RTA96" s="81"/>
      <c r="RTB96" s="81"/>
      <c r="RTC96" s="81"/>
      <c r="RTD96" s="81"/>
      <c r="RTE96" s="81"/>
      <c r="RTF96" s="81"/>
      <c r="RTG96" s="81"/>
      <c r="RTH96" s="81"/>
      <c r="RTI96" s="81"/>
      <c r="RTJ96" s="81"/>
      <c r="RTK96" s="81"/>
      <c r="RTL96" s="81"/>
      <c r="RTM96" s="81"/>
      <c r="RTN96" s="81"/>
      <c r="RTO96" s="81"/>
      <c r="RTP96" s="81"/>
      <c r="RTQ96" s="81"/>
      <c r="RTR96" s="81"/>
      <c r="RTS96" s="81"/>
      <c r="RTT96" s="81"/>
      <c r="RTU96" s="81"/>
      <c r="RTV96" s="81"/>
      <c r="RTW96" s="81"/>
      <c r="RTX96" s="81"/>
      <c r="RTY96" s="81"/>
      <c r="RTZ96" s="81"/>
      <c r="RUA96" s="81"/>
      <c r="RUB96" s="81"/>
      <c r="RUC96" s="81"/>
      <c r="RUD96" s="81"/>
      <c r="RUE96" s="81"/>
      <c r="RUF96" s="81"/>
      <c r="RUG96" s="81"/>
      <c r="RUH96" s="81"/>
      <c r="RUI96" s="81"/>
      <c r="RUJ96" s="81"/>
      <c r="RUK96" s="81"/>
      <c r="RUL96" s="81"/>
      <c r="RUM96" s="81"/>
      <c r="RUN96" s="81"/>
      <c r="RUO96" s="81"/>
      <c r="RUP96" s="81"/>
      <c r="RUQ96" s="81"/>
      <c r="RUR96" s="81"/>
      <c r="RUS96" s="81"/>
      <c r="RUT96" s="81"/>
      <c r="RUU96" s="81"/>
      <c r="RUV96" s="81"/>
      <c r="RUW96" s="81"/>
      <c r="RUX96" s="81"/>
      <c r="RUY96" s="81"/>
      <c r="RUZ96" s="81"/>
      <c r="RVA96" s="81"/>
      <c r="RVB96" s="81"/>
      <c r="RVC96" s="81"/>
      <c r="RVD96" s="81"/>
      <c r="RVE96" s="81"/>
      <c r="RVF96" s="81"/>
      <c r="RVG96" s="81"/>
      <c r="RVH96" s="81"/>
      <c r="RVI96" s="81"/>
      <c r="RVJ96" s="81"/>
      <c r="RVK96" s="81"/>
      <c r="RVL96" s="81"/>
      <c r="RVM96" s="81"/>
      <c r="RVN96" s="81"/>
      <c r="RVO96" s="81"/>
      <c r="RVP96" s="81"/>
      <c r="RVQ96" s="81"/>
      <c r="RVR96" s="81"/>
      <c r="RVS96" s="81"/>
      <c r="RVT96" s="81"/>
      <c r="RVU96" s="81"/>
      <c r="RVV96" s="81"/>
      <c r="RVW96" s="81"/>
      <c r="RVX96" s="81"/>
      <c r="RVY96" s="81"/>
      <c r="RVZ96" s="81"/>
      <c r="RWA96" s="81"/>
      <c r="RWB96" s="81"/>
      <c r="RWC96" s="81"/>
      <c r="RWD96" s="81"/>
      <c r="RWE96" s="81"/>
      <c r="RWF96" s="81"/>
      <c r="RWG96" s="81"/>
      <c r="RWH96" s="81"/>
      <c r="RWI96" s="81"/>
      <c r="RWJ96" s="81"/>
      <c r="RWK96" s="81"/>
      <c r="RWL96" s="81"/>
      <c r="RWM96" s="81"/>
      <c r="RWN96" s="81"/>
      <c r="RWO96" s="81"/>
      <c r="RWP96" s="81"/>
      <c r="RWQ96" s="81"/>
      <c r="RWR96" s="81"/>
      <c r="RWS96" s="81"/>
      <c r="RWT96" s="81"/>
      <c r="RWU96" s="81"/>
      <c r="RWV96" s="81"/>
      <c r="RWW96" s="81"/>
      <c r="RWX96" s="81"/>
      <c r="RWY96" s="81"/>
      <c r="RWZ96" s="81"/>
      <c r="RXA96" s="81"/>
      <c r="RXB96" s="81"/>
      <c r="RXC96" s="81"/>
      <c r="RXD96" s="81"/>
      <c r="RXE96" s="81"/>
      <c r="RXF96" s="81"/>
      <c r="RXG96" s="81"/>
      <c r="RXH96" s="81"/>
      <c r="RXI96" s="81"/>
      <c r="RXJ96" s="81"/>
      <c r="RXK96" s="81"/>
      <c r="RXL96" s="81"/>
      <c r="RXM96" s="81"/>
      <c r="RXN96" s="81"/>
      <c r="RXO96" s="81"/>
      <c r="RXP96" s="81"/>
      <c r="RXQ96" s="81"/>
      <c r="RXR96" s="81"/>
      <c r="RXS96" s="81"/>
      <c r="RXT96" s="81"/>
      <c r="RXU96" s="81"/>
      <c r="RXV96" s="81"/>
      <c r="RXW96" s="81"/>
      <c r="RXX96" s="81"/>
      <c r="RXY96" s="81"/>
      <c r="RXZ96" s="81"/>
      <c r="RYA96" s="81"/>
      <c r="RYB96" s="81"/>
      <c r="RYC96" s="81"/>
      <c r="RYD96" s="81"/>
      <c r="RYE96" s="81"/>
      <c r="RYF96" s="81"/>
      <c r="RYG96" s="81"/>
      <c r="RYH96" s="81"/>
      <c r="RYI96" s="81"/>
      <c r="RYJ96" s="81"/>
      <c r="RYK96" s="81"/>
      <c r="RYL96" s="81"/>
      <c r="RYM96" s="81"/>
      <c r="RYN96" s="81"/>
      <c r="RYO96" s="81"/>
      <c r="RYP96" s="81"/>
      <c r="RYQ96" s="81"/>
      <c r="RYR96" s="81"/>
      <c r="RYS96" s="81"/>
      <c r="RYT96" s="81"/>
      <c r="RYU96" s="81"/>
      <c r="RYV96" s="81"/>
      <c r="RYW96" s="81"/>
      <c r="RYX96" s="81"/>
      <c r="RYY96" s="81"/>
      <c r="RYZ96" s="81"/>
      <c r="RZA96" s="81"/>
      <c r="RZB96" s="81"/>
      <c r="RZC96" s="81"/>
      <c r="RZD96" s="81"/>
      <c r="RZE96" s="81"/>
      <c r="RZF96" s="81"/>
      <c r="RZG96" s="81"/>
      <c r="RZH96" s="81"/>
      <c r="RZI96" s="81"/>
      <c r="RZJ96" s="81"/>
      <c r="RZK96" s="81"/>
      <c r="RZL96" s="81"/>
      <c r="RZM96" s="81"/>
      <c r="RZN96" s="81"/>
      <c r="RZO96" s="81"/>
      <c r="RZP96" s="81"/>
      <c r="RZQ96" s="81"/>
      <c r="RZR96" s="81"/>
      <c r="RZS96" s="81"/>
      <c r="RZT96" s="81"/>
      <c r="RZU96" s="81"/>
      <c r="RZV96" s="81"/>
      <c r="RZW96" s="81"/>
      <c r="RZX96" s="81"/>
      <c r="RZY96" s="81"/>
      <c r="RZZ96" s="81"/>
      <c r="SAA96" s="81"/>
      <c r="SAB96" s="81"/>
      <c r="SAC96" s="81"/>
      <c r="SAD96" s="81"/>
      <c r="SAE96" s="81"/>
      <c r="SAF96" s="81"/>
      <c r="SAG96" s="81"/>
      <c r="SAH96" s="81"/>
      <c r="SAI96" s="81"/>
      <c r="SAJ96" s="81"/>
      <c r="SAK96" s="81"/>
      <c r="SAL96" s="81"/>
      <c r="SAM96" s="81"/>
      <c r="SAN96" s="81"/>
      <c r="SAO96" s="81"/>
      <c r="SAP96" s="81"/>
      <c r="SAQ96" s="81"/>
      <c r="SAR96" s="81"/>
      <c r="SAS96" s="81"/>
      <c r="SAT96" s="81"/>
      <c r="SAU96" s="81"/>
      <c r="SAV96" s="81"/>
      <c r="SAW96" s="81"/>
      <c r="SAX96" s="81"/>
      <c r="SAY96" s="81"/>
      <c r="SAZ96" s="81"/>
      <c r="SBA96" s="81"/>
      <c r="SBB96" s="81"/>
      <c r="SBC96" s="81"/>
      <c r="SBD96" s="81"/>
      <c r="SBE96" s="81"/>
      <c r="SBF96" s="81"/>
      <c r="SBG96" s="81"/>
      <c r="SBH96" s="81"/>
      <c r="SBI96" s="81"/>
      <c r="SBJ96" s="81"/>
      <c r="SBK96" s="81"/>
      <c r="SBL96" s="81"/>
      <c r="SBM96" s="81"/>
      <c r="SBN96" s="81"/>
      <c r="SBO96" s="81"/>
      <c r="SBP96" s="81"/>
      <c r="SBQ96" s="81"/>
      <c r="SBR96" s="81"/>
      <c r="SBS96" s="81"/>
      <c r="SBT96" s="81"/>
      <c r="SBU96" s="81"/>
      <c r="SBV96" s="81"/>
      <c r="SBW96" s="81"/>
      <c r="SBX96" s="81"/>
      <c r="SBY96" s="81"/>
      <c r="SBZ96" s="81"/>
      <c r="SCA96" s="81"/>
      <c r="SCB96" s="81"/>
      <c r="SCC96" s="81"/>
      <c r="SCD96" s="81"/>
      <c r="SCE96" s="81"/>
      <c r="SCF96" s="81"/>
      <c r="SCG96" s="81"/>
      <c r="SCH96" s="81"/>
      <c r="SCI96" s="81"/>
      <c r="SCJ96" s="81"/>
      <c r="SCK96" s="81"/>
      <c r="SCL96" s="81"/>
      <c r="SCM96" s="81"/>
      <c r="SCN96" s="81"/>
      <c r="SCO96" s="81"/>
      <c r="SCP96" s="81"/>
      <c r="SCQ96" s="81"/>
      <c r="SCR96" s="81"/>
      <c r="SCS96" s="81"/>
      <c r="SCT96" s="81"/>
      <c r="SCU96" s="81"/>
      <c r="SCV96" s="81"/>
      <c r="SCW96" s="81"/>
      <c r="SCX96" s="81"/>
      <c r="SCY96" s="81"/>
      <c r="SCZ96" s="81"/>
      <c r="SDA96" s="81"/>
      <c r="SDB96" s="81"/>
      <c r="SDC96" s="81"/>
      <c r="SDD96" s="81"/>
      <c r="SDE96" s="81"/>
      <c r="SDF96" s="81"/>
      <c r="SDG96" s="81"/>
      <c r="SDH96" s="81"/>
      <c r="SDI96" s="81"/>
      <c r="SDJ96" s="81"/>
      <c r="SDK96" s="81"/>
      <c r="SDL96" s="81"/>
      <c r="SDM96" s="81"/>
      <c r="SDN96" s="81"/>
      <c r="SDO96" s="81"/>
      <c r="SDP96" s="81"/>
      <c r="SDQ96" s="81"/>
      <c r="SDR96" s="81"/>
      <c r="SDS96" s="81"/>
      <c r="SDT96" s="81"/>
      <c r="SDU96" s="81"/>
      <c r="SDV96" s="81"/>
      <c r="SDW96" s="81"/>
      <c r="SDX96" s="81"/>
      <c r="SDY96" s="81"/>
      <c r="SDZ96" s="81"/>
      <c r="SEA96" s="81"/>
      <c r="SEB96" s="81"/>
      <c r="SEC96" s="81"/>
      <c r="SED96" s="81"/>
      <c r="SEE96" s="81"/>
      <c r="SEF96" s="81"/>
      <c r="SEG96" s="81"/>
      <c r="SEH96" s="81"/>
      <c r="SEI96" s="81"/>
      <c r="SEJ96" s="81"/>
      <c r="SEK96" s="81"/>
      <c r="SEL96" s="81"/>
      <c r="SEM96" s="81"/>
      <c r="SEN96" s="81"/>
      <c r="SEO96" s="81"/>
      <c r="SEP96" s="81"/>
      <c r="SEQ96" s="81"/>
      <c r="SER96" s="81"/>
      <c r="SES96" s="81"/>
      <c r="SET96" s="81"/>
      <c r="SEU96" s="81"/>
      <c r="SEV96" s="81"/>
      <c r="SEW96" s="81"/>
      <c r="SEX96" s="81"/>
      <c r="SEY96" s="81"/>
      <c r="SEZ96" s="81"/>
      <c r="SFA96" s="81"/>
      <c r="SFB96" s="81"/>
      <c r="SFC96" s="81"/>
      <c r="SFD96" s="81"/>
      <c r="SFE96" s="81"/>
      <c r="SFF96" s="81"/>
      <c r="SFG96" s="81"/>
      <c r="SFH96" s="81"/>
      <c r="SFI96" s="81"/>
      <c r="SFJ96" s="81"/>
      <c r="SFK96" s="81"/>
      <c r="SFL96" s="81"/>
      <c r="SFM96" s="81"/>
      <c r="SFN96" s="81"/>
      <c r="SFO96" s="81"/>
      <c r="SFP96" s="81"/>
      <c r="SFQ96" s="81"/>
      <c r="SFR96" s="81"/>
      <c r="SFS96" s="81"/>
      <c r="SFT96" s="81"/>
      <c r="SFU96" s="81"/>
      <c r="SFV96" s="81"/>
      <c r="SFW96" s="81"/>
      <c r="SFX96" s="81"/>
      <c r="SFY96" s="81"/>
      <c r="SFZ96" s="81"/>
      <c r="SGA96" s="81"/>
      <c r="SGB96" s="81"/>
      <c r="SGC96" s="81"/>
      <c r="SGD96" s="81"/>
      <c r="SGE96" s="81"/>
      <c r="SGF96" s="81"/>
      <c r="SGG96" s="81"/>
      <c r="SGH96" s="81"/>
      <c r="SGI96" s="81"/>
      <c r="SGJ96" s="81"/>
      <c r="SGK96" s="81"/>
      <c r="SGL96" s="81"/>
      <c r="SGM96" s="81"/>
      <c r="SGN96" s="81"/>
      <c r="SGO96" s="81"/>
      <c r="SGP96" s="81"/>
      <c r="SGQ96" s="81"/>
      <c r="SGR96" s="81"/>
      <c r="SGS96" s="81"/>
      <c r="SGT96" s="81"/>
      <c r="SGU96" s="81"/>
      <c r="SGV96" s="81"/>
      <c r="SGW96" s="81"/>
      <c r="SGX96" s="81"/>
      <c r="SGY96" s="81"/>
      <c r="SGZ96" s="81"/>
      <c r="SHA96" s="81"/>
      <c r="SHB96" s="81"/>
      <c r="SHC96" s="81"/>
      <c r="SHD96" s="81"/>
      <c r="SHE96" s="81"/>
      <c r="SHF96" s="81"/>
      <c r="SHG96" s="81"/>
      <c r="SHH96" s="81"/>
      <c r="SHI96" s="81"/>
      <c r="SHJ96" s="81"/>
      <c r="SHK96" s="81"/>
      <c r="SHL96" s="81"/>
      <c r="SHM96" s="81"/>
      <c r="SHN96" s="81"/>
      <c r="SHO96" s="81"/>
      <c r="SHP96" s="81"/>
      <c r="SHQ96" s="81"/>
      <c r="SHR96" s="81"/>
      <c r="SHS96" s="81"/>
      <c r="SHT96" s="81"/>
      <c r="SHU96" s="81"/>
      <c r="SHV96" s="81"/>
      <c r="SHW96" s="81"/>
      <c r="SHX96" s="81"/>
      <c r="SHY96" s="81"/>
      <c r="SHZ96" s="81"/>
      <c r="SIA96" s="81"/>
      <c r="SIB96" s="81"/>
      <c r="SIC96" s="81"/>
      <c r="SID96" s="81"/>
      <c r="SIE96" s="81"/>
      <c r="SIF96" s="81"/>
      <c r="SIG96" s="81"/>
      <c r="SIH96" s="81"/>
      <c r="SII96" s="81"/>
      <c r="SIJ96" s="81"/>
      <c r="SIK96" s="81"/>
      <c r="SIL96" s="81"/>
      <c r="SIM96" s="81"/>
      <c r="SIN96" s="81"/>
      <c r="SIO96" s="81"/>
      <c r="SIP96" s="81"/>
      <c r="SIQ96" s="81"/>
      <c r="SIR96" s="81"/>
      <c r="SIS96" s="81"/>
      <c r="SIT96" s="81"/>
      <c r="SIU96" s="81"/>
      <c r="SIV96" s="81"/>
      <c r="SIW96" s="81"/>
      <c r="SIX96" s="81"/>
      <c r="SIY96" s="81"/>
      <c r="SIZ96" s="81"/>
      <c r="SJA96" s="81"/>
      <c r="SJB96" s="81"/>
      <c r="SJC96" s="81"/>
      <c r="SJD96" s="81"/>
      <c r="SJE96" s="81"/>
      <c r="SJF96" s="81"/>
      <c r="SJG96" s="81"/>
      <c r="SJH96" s="81"/>
      <c r="SJI96" s="81"/>
      <c r="SJJ96" s="81"/>
      <c r="SJK96" s="81"/>
      <c r="SJL96" s="81"/>
      <c r="SJM96" s="81"/>
      <c r="SJN96" s="81"/>
      <c r="SJO96" s="81"/>
      <c r="SJP96" s="81"/>
      <c r="SJQ96" s="81"/>
      <c r="SJR96" s="81"/>
      <c r="SJS96" s="81"/>
      <c r="SJT96" s="81"/>
      <c r="SJU96" s="81"/>
      <c r="SJV96" s="81"/>
      <c r="SJW96" s="81"/>
      <c r="SJX96" s="81"/>
      <c r="SJY96" s="81"/>
      <c r="SJZ96" s="81"/>
      <c r="SKA96" s="81"/>
      <c r="SKB96" s="81"/>
      <c r="SKC96" s="81"/>
      <c r="SKD96" s="81"/>
      <c r="SKE96" s="81"/>
      <c r="SKF96" s="81"/>
      <c r="SKG96" s="81"/>
      <c r="SKH96" s="81"/>
      <c r="SKI96" s="81"/>
      <c r="SKJ96" s="81"/>
      <c r="SKK96" s="81"/>
      <c r="SKL96" s="81"/>
      <c r="SKM96" s="81"/>
      <c r="SKN96" s="81"/>
      <c r="SKO96" s="81"/>
      <c r="SKP96" s="81"/>
      <c r="SKQ96" s="81"/>
      <c r="SKR96" s="81"/>
      <c r="SKS96" s="81"/>
      <c r="SKT96" s="81"/>
      <c r="SKU96" s="81"/>
      <c r="SKV96" s="81"/>
      <c r="SKW96" s="81"/>
      <c r="SKX96" s="81"/>
      <c r="SKY96" s="81"/>
      <c r="SKZ96" s="81"/>
      <c r="SLA96" s="81"/>
      <c r="SLB96" s="81"/>
      <c r="SLC96" s="81"/>
      <c r="SLD96" s="81"/>
      <c r="SLE96" s="81"/>
      <c r="SLF96" s="81"/>
      <c r="SLG96" s="81"/>
      <c r="SLH96" s="81"/>
      <c r="SLI96" s="81"/>
      <c r="SLJ96" s="81"/>
      <c r="SLK96" s="81"/>
      <c r="SLL96" s="81"/>
      <c r="SLM96" s="81"/>
      <c r="SLN96" s="81"/>
      <c r="SLO96" s="81"/>
      <c r="SLP96" s="81"/>
      <c r="SLQ96" s="81"/>
      <c r="SLR96" s="81"/>
      <c r="SLS96" s="81"/>
      <c r="SLT96" s="81"/>
      <c r="SLU96" s="81"/>
      <c r="SLV96" s="81"/>
      <c r="SLW96" s="81"/>
      <c r="SLX96" s="81"/>
      <c r="SLY96" s="81"/>
      <c r="SLZ96" s="81"/>
      <c r="SMA96" s="81"/>
      <c r="SMB96" s="81"/>
      <c r="SMC96" s="81"/>
      <c r="SMD96" s="81"/>
      <c r="SME96" s="81"/>
      <c r="SMF96" s="81"/>
      <c r="SMG96" s="81"/>
      <c r="SMH96" s="81"/>
      <c r="SMI96" s="81"/>
      <c r="SMJ96" s="81"/>
      <c r="SMK96" s="81"/>
      <c r="SML96" s="81"/>
      <c r="SMM96" s="81"/>
      <c r="SMN96" s="81"/>
      <c r="SMO96" s="81"/>
      <c r="SMP96" s="81"/>
      <c r="SMQ96" s="81"/>
      <c r="SMR96" s="81"/>
      <c r="SMS96" s="81"/>
      <c r="SMT96" s="81"/>
      <c r="SMU96" s="81"/>
      <c r="SMV96" s="81"/>
      <c r="SMW96" s="81"/>
      <c r="SMX96" s="81"/>
      <c r="SMY96" s="81"/>
      <c r="SMZ96" s="81"/>
      <c r="SNA96" s="81"/>
      <c r="SNB96" s="81"/>
      <c r="SNC96" s="81"/>
      <c r="SND96" s="81"/>
      <c r="SNE96" s="81"/>
      <c r="SNF96" s="81"/>
      <c r="SNG96" s="81"/>
      <c r="SNH96" s="81"/>
      <c r="SNI96" s="81"/>
      <c r="SNJ96" s="81"/>
      <c r="SNK96" s="81"/>
      <c r="SNL96" s="81"/>
      <c r="SNM96" s="81"/>
      <c r="SNN96" s="81"/>
      <c r="SNO96" s="81"/>
      <c r="SNP96" s="81"/>
      <c r="SNQ96" s="81"/>
      <c r="SNR96" s="81"/>
      <c r="SNS96" s="81"/>
      <c r="SNT96" s="81"/>
      <c r="SNU96" s="81"/>
      <c r="SNV96" s="81"/>
      <c r="SNW96" s="81"/>
      <c r="SNX96" s="81"/>
      <c r="SNY96" s="81"/>
      <c r="SNZ96" s="81"/>
      <c r="SOA96" s="81"/>
      <c r="SOB96" s="81"/>
      <c r="SOC96" s="81"/>
      <c r="SOD96" s="81"/>
      <c r="SOE96" s="81"/>
      <c r="SOF96" s="81"/>
      <c r="SOG96" s="81"/>
      <c r="SOH96" s="81"/>
      <c r="SOI96" s="81"/>
      <c r="SOJ96" s="81"/>
      <c r="SOK96" s="81"/>
      <c r="SOL96" s="81"/>
      <c r="SOM96" s="81"/>
      <c r="SON96" s="81"/>
      <c r="SOO96" s="81"/>
      <c r="SOP96" s="81"/>
      <c r="SOQ96" s="81"/>
      <c r="SOR96" s="81"/>
      <c r="SOS96" s="81"/>
      <c r="SOT96" s="81"/>
      <c r="SOU96" s="81"/>
      <c r="SOV96" s="81"/>
      <c r="SOW96" s="81"/>
      <c r="SOX96" s="81"/>
      <c r="SOY96" s="81"/>
      <c r="SOZ96" s="81"/>
      <c r="SPA96" s="81"/>
      <c r="SPB96" s="81"/>
      <c r="SPC96" s="81"/>
      <c r="SPD96" s="81"/>
      <c r="SPE96" s="81"/>
      <c r="SPF96" s="81"/>
      <c r="SPG96" s="81"/>
      <c r="SPH96" s="81"/>
      <c r="SPI96" s="81"/>
      <c r="SPJ96" s="81"/>
      <c r="SPK96" s="81"/>
      <c r="SPL96" s="81"/>
      <c r="SPM96" s="81"/>
      <c r="SPN96" s="81"/>
      <c r="SPO96" s="81"/>
      <c r="SPP96" s="81"/>
      <c r="SPQ96" s="81"/>
      <c r="SPR96" s="81"/>
      <c r="SPS96" s="81"/>
      <c r="SPT96" s="81"/>
      <c r="SPU96" s="81"/>
      <c r="SPV96" s="81"/>
      <c r="SPW96" s="81"/>
      <c r="SPX96" s="81"/>
      <c r="SPY96" s="81"/>
      <c r="SPZ96" s="81"/>
      <c r="SQA96" s="81"/>
      <c r="SQB96" s="81"/>
      <c r="SQC96" s="81"/>
      <c r="SQD96" s="81"/>
      <c r="SQE96" s="81"/>
      <c r="SQF96" s="81"/>
      <c r="SQG96" s="81"/>
      <c r="SQH96" s="81"/>
      <c r="SQI96" s="81"/>
      <c r="SQJ96" s="81"/>
      <c r="SQK96" s="81"/>
      <c r="SQL96" s="81"/>
      <c r="SQM96" s="81"/>
      <c r="SQN96" s="81"/>
      <c r="SQO96" s="81"/>
      <c r="SQP96" s="81"/>
      <c r="SQQ96" s="81"/>
      <c r="SQR96" s="81"/>
      <c r="SQS96" s="81"/>
      <c r="SQT96" s="81"/>
      <c r="SQU96" s="81"/>
      <c r="SQV96" s="81"/>
      <c r="SQW96" s="81"/>
      <c r="SQX96" s="81"/>
      <c r="SQY96" s="81"/>
      <c r="SQZ96" s="81"/>
      <c r="SRA96" s="81"/>
      <c r="SRB96" s="81"/>
      <c r="SRC96" s="81"/>
      <c r="SRD96" s="81"/>
      <c r="SRE96" s="81"/>
      <c r="SRF96" s="81"/>
      <c r="SRG96" s="81"/>
      <c r="SRH96" s="81"/>
      <c r="SRI96" s="81"/>
      <c r="SRJ96" s="81"/>
      <c r="SRK96" s="81"/>
      <c r="SRL96" s="81"/>
      <c r="SRM96" s="81"/>
      <c r="SRN96" s="81"/>
      <c r="SRO96" s="81"/>
      <c r="SRP96" s="81"/>
      <c r="SRQ96" s="81"/>
      <c r="SRR96" s="81"/>
      <c r="SRS96" s="81"/>
      <c r="SRT96" s="81"/>
      <c r="SRU96" s="81"/>
      <c r="SRV96" s="81"/>
      <c r="SRW96" s="81"/>
      <c r="SRX96" s="81"/>
      <c r="SRY96" s="81"/>
      <c r="SRZ96" s="81"/>
      <c r="SSA96" s="81"/>
      <c r="SSB96" s="81"/>
      <c r="SSC96" s="81"/>
      <c r="SSD96" s="81"/>
      <c r="SSE96" s="81"/>
      <c r="SSF96" s="81"/>
      <c r="SSG96" s="81"/>
      <c r="SSH96" s="81"/>
      <c r="SSI96" s="81"/>
      <c r="SSJ96" s="81"/>
      <c r="SSK96" s="81"/>
      <c r="SSL96" s="81"/>
      <c r="SSM96" s="81"/>
      <c r="SSN96" s="81"/>
      <c r="SSO96" s="81"/>
      <c r="SSP96" s="81"/>
      <c r="SSQ96" s="81"/>
      <c r="SSR96" s="81"/>
      <c r="SSS96" s="81"/>
      <c r="SST96" s="81"/>
      <c r="SSU96" s="81"/>
      <c r="SSV96" s="81"/>
      <c r="SSW96" s="81"/>
      <c r="SSX96" s="81"/>
      <c r="SSY96" s="81"/>
      <c r="SSZ96" s="81"/>
      <c r="STA96" s="81"/>
      <c r="STB96" s="81"/>
      <c r="STC96" s="81"/>
      <c r="STD96" s="81"/>
      <c r="STE96" s="81"/>
      <c r="STF96" s="81"/>
      <c r="STG96" s="81"/>
      <c r="STH96" s="81"/>
      <c r="STI96" s="81"/>
      <c r="STJ96" s="81"/>
      <c r="STK96" s="81"/>
      <c r="STL96" s="81"/>
      <c r="STM96" s="81"/>
      <c r="STN96" s="81"/>
      <c r="STO96" s="81"/>
      <c r="STP96" s="81"/>
      <c r="STQ96" s="81"/>
      <c r="STR96" s="81"/>
      <c r="STS96" s="81"/>
      <c r="STT96" s="81"/>
      <c r="STU96" s="81"/>
      <c r="STV96" s="81"/>
      <c r="STW96" s="81"/>
      <c r="STX96" s="81"/>
      <c r="STY96" s="81"/>
      <c r="STZ96" s="81"/>
      <c r="SUA96" s="81"/>
      <c r="SUB96" s="81"/>
      <c r="SUC96" s="81"/>
      <c r="SUD96" s="81"/>
      <c r="SUE96" s="81"/>
      <c r="SUF96" s="81"/>
      <c r="SUG96" s="81"/>
      <c r="SUH96" s="81"/>
      <c r="SUI96" s="81"/>
      <c r="SUJ96" s="81"/>
      <c r="SUK96" s="81"/>
      <c r="SUL96" s="81"/>
      <c r="SUM96" s="81"/>
      <c r="SUN96" s="81"/>
      <c r="SUO96" s="81"/>
      <c r="SUP96" s="81"/>
      <c r="SUQ96" s="81"/>
      <c r="SUR96" s="81"/>
      <c r="SUS96" s="81"/>
      <c r="SUT96" s="81"/>
      <c r="SUU96" s="81"/>
      <c r="SUV96" s="81"/>
      <c r="SUW96" s="81"/>
      <c r="SUX96" s="81"/>
      <c r="SUY96" s="81"/>
      <c r="SUZ96" s="81"/>
      <c r="SVA96" s="81"/>
      <c r="SVB96" s="81"/>
      <c r="SVC96" s="81"/>
      <c r="SVD96" s="81"/>
      <c r="SVE96" s="81"/>
      <c r="SVF96" s="81"/>
      <c r="SVG96" s="81"/>
      <c r="SVH96" s="81"/>
      <c r="SVI96" s="81"/>
      <c r="SVJ96" s="81"/>
      <c r="SVK96" s="81"/>
      <c r="SVL96" s="81"/>
      <c r="SVM96" s="81"/>
      <c r="SVN96" s="81"/>
      <c r="SVO96" s="81"/>
      <c r="SVP96" s="81"/>
      <c r="SVQ96" s="81"/>
      <c r="SVR96" s="81"/>
      <c r="SVS96" s="81"/>
      <c r="SVT96" s="81"/>
      <c r="SVU96" s="81"/>
      <c r="SVV96" s="81"/>
      <c r="SVW96" s="81"/>
      <c r="SVX96" s="81"/>
      <c r="SVY96" s="81"/>
      <c r="SVZ96" s="81"/>
      <c r="SWA96" s="81"/>
      <c r="SWB96" s="81"/>
      <c r="SWC96" s="81"/>
      <c r="SWD96" s="81"/>
      <c r="SWE96" s="81"/>
      <c r="SWF96" s="81"/>
      <c r="SWG96" s="81"/>
      <c r="SWH96" s="81"/>
      <c r="SWI96" s="81"/>
      <c r="SWJ96" s="81"/>
      <c r="SWK96" s="81"/>
      <c r="SWL96" s="81"/>
      <c r="SWM96" s="81"/>
      <c r="SWN96" s="81"/>
      <c r="SWO96" s="81"/>
      <c r="SWP96" s="81"/>
      <c r="SWQ96" s="81"/>
      <c r="SWR96" s="81"/>
      <c r="SWS96" s="81"/>
      <c r="SWT96" s="81"/>
      <c r="SWU96" s="81"/>
      <c r="SWV96" s="81"/>
      <c r="SWW96" s="81"/>
      <c r="SWX96" s="81"/>
      <c r="SWY96" s="81"/>
      <c r="SWZ96" s="81"/>
      <c r="SXA96" s="81"/>
      <c r="SXB96" s="81"/>
      <c r="SXC96" s="81"/>
      <c r="SXD96" s="81"/>
      <c r="SXE96" s="81"/>
      <c r="SXF96" s="81"/>
      <c r="SXG96" s="81"/>
      <c r="SXH96" s="81"/>
      <c r="SXI96" s="81"/>
      <c r="SXJ96" s="81"/>
      <c r="SXK96" s="81"/>
      <c r="SXL96" s="81"/>
      <c r="SXM96" s="81"/>
      <c r="SXN96" s="81"/>
      <c r="SXO96" s="81"/>
      <c r="SXP96" s="81"/>
      <c r="SXQ96" s="81"/>
      <c r="SXR96" s="81"/>
      <c r="SXS96" s="81"/>
      <c r="SXT96" s="81"/>
      <c r="SXU96" s="81"/>
      <c r="SXV96" s="81"/>
      <c r="SXW96" s="81"/>
      <c r="SXX96" s="81"/>
      <c r="SXY96" s="81"/>
      <c r="SXZ96" s="81"/>
      <c r="SYA96" s="81"/>
      <c r="SYB96" s="81"/>
      <c r="SYC96" s="81"/>
      <c r="SYD96" s="81"/>
      <c r="SYE96" s="81"/>
      <c r="SYF96" s="81"/>
      <c r="SYG96" s="81"/>
      <c r="SYH96" s="81"/>
      <c r="SYI96" s="81"/>
      <c r="SYJ96" s="81"/>
      <c r="SYK96" s="81"/>
      <c r="SYL96" s="81"/>
      <c r="SYM96" s="81"/>
      <c r="SYN96" s="81"/>
      <c r="SYO96" s="81"/>
      <c r="SYP96" s="81"/>
      <c r="SYQ96" s="81"/>
      <c r="SYR96" s="81"/>
      <c r="SYS96" s="81"/>
      <c r="SYT96" s="81"/>
      <c r="SYU96" s="81"/>
      <c r="SYV96" s="81"/>
      <c r="SYW96" s="81"/>
      <c r="SYX96" s="81"/>
      <c r="SYY96" s="81"/>
      <c r="SYZ96" s="81"/>
      <c r="SZA96" s="81"/>
      <c r="SZB96" s="81"/>
      <c r="SZC96" s="81"/>
      <c r="SZD96" s="81"/>
      <c r="SZE96" s="81"/>
      <c r="SZF96" s="81"/>
      <c r="SZG96" s="81"/>
      <c r="SZH96" s="81"/>
      <c r="SZI96" s="81"/>
      <c r="SZJ96" s="81"/>
      <c r="SZK96" s="81"/>
      <c r="SZL96" s="81"/>
      <c r="SZM96" s="81"/>
      <c r="SZN96" s="81"/>
      <c r="SZO96" s="81"/>
      <c r="SZP96" s="81"/>
      <c r="SZQ96" s="81"/>
      <c r="SZR96" s="81"/>
      <c r="SZS96" s="81"/>
      <c r="SZT96" s="81"/>
      <c r="SZU96" s="81"/>
      <c r="SZV96" s="81"/>
      <c r="SZW96" s="81"/>
      <c r="SZX96" s="81"/>
      <c r="SZY96" s="81"/>
      <c r="SZZ96" s="81"/>
      <c r="TAA96" s="81"/>
      <c r="TAB96" s="81"/>
      <c r="TAC96" s="81"/>
      <c r="TAD96" s="81"/>
      <c r="TAE96" s="81"/>
      <c r="TAF96" s="81"/>
      <c r="TAG96" s="81"/>
      <c r="TAH96" s="81"/>
      <c r="TAI96" s="81"/>
      <c r="TAJ96" s="81"/>
      <c r="TAK96" s="81"/>
      <c r="TAL96" s="81"/>
      <c r="TAM96" s="81"/>
      <c r="TAN96" s="81"/>
      <c r="TAO96" s="81"/>
      <c r="TAP96" s="81"/>
      <c r="TAQ96" s="81"/>
      <c r="TAR96" s="81"/>
      <c r="TAS96" s="81"/>
      <c r="TAT96" s="81"/>
      <c r="TAU96" s="81"/>
      <c r="TAV96" s="81"/>
      <c r="TAW96" s="81"/>
      <c r="TAX96" s="81"/>
      <c r="TAY96" s="81"/>
      <c r="TAZ96" s="81"/>
      <c r="TBA96" s="81"/>
      <c r="TBB96" s="81"/>
      <c r="TBC96" s="81"/>
      <c r="TBD96" s="81"/>
      <c r="TBE96" s="81"/>
      <c r="TBF96" s="81"/>
      <c r="TBG96" s="81"/>
      <c r="TBH96" s="81"/>
      <c r="TBI96" s="81"/>
      <c r="TBJ96" s="81"/>
      <c r="TBK96" s="81"/>
      <c r="TBL96" s="81"/>
      <c r="TBM96" s="81"/>
      <c r="TBN96" s="81"/>
      <c r="TBO96" s="81"/>
      <c r="TBP96" s="81"/>
      <c r="TBQ96" s="81"/>
      <c r="TBR96" s="81"/>
      <c r="TBS96" s="81"/>
      <c r="TBT96" s="81"/>
      <c r="TBU96" s="81"/>
      <c r="TBV96" s="81"/>
      <c r="TBW96" s="81"/>
      <c r="TBX96" s="81"/>
      <c r="TBY96" s="81"/>
      <c r="TBZ96" s="81"/>
      <c r="TCA96" s="81"/>
      <c r="TCB96" s="81"/>
      <c r="TCC96" s="81"/>
      <c r="TCD96" s="81"/>
      <c r="TCE96" s="81"/>
      <c r="TCF96" s="81"/>
      <c r="TCG96" s="81"/>
      <c r="TCH96" s="81"/>
      <c r="TCI96" s="81"/>
      <c r="TCJ96" s="81"/>
      <c r="TCK96" s="81"/>
      <c r="TCL96" s="81"/>
      <c r="TCM96" s="81"/>
      <c r="TCN96" s="81"/>
      <c r="TCO96" s="81"/>
      <c r="TCP96" s="81"/>
      <c r="TCQ96" s="81"/>
      <c r="TCR96" s="81"/>
      <c r="TCS96" s="81"/>
      <c r="TCT96" s="81"/>
      <c r="TCU96" s="81"/>
      <c r="TCV96" s="81"/>
      <c r="TCW96" s="81"/>
      <c r="TCX96" s="81"/>
      <c r="TCY96" s="81"/>
      <c r="TCZ96" s="81"/>
      <c r="TDA96" s="81"/>
      <c r="TDB96" s="81"/>
      <c r="TDC96" s="81"/>
      <c r="TDD96" s="81"/>
      <c r="TDE96" s="81"/>
      <c r="TDF96" s="81"/>
      <c r="TDG96" s="81"/>
      <c r="TDH96" s="81"/>
      <c r="TDI96" s="81"/>
      <c r="TDJ96" s="81"/>
      <c r="TDK96" s="81"/>
      <c r="TDL96" s="81"/>
      <c r="TDM96" s="81"/>
      <c r="TDN96" s="81"/>
      <c r="TDO96" s="81"/>
      <c r="TDP96" s="81"/>
      <c r="TDQ96" s="81"/>
      <c r="TDR96" s="81"/>
      <c r="TDS96" s="81"/>
      <c r="TDT96" s="81"/>
      <c r="TDU96" s="81"/>
      <c r="TDV96" s="81"/>
      <c r="TDW96" s="81"/>
      <c r="TDX96" s="81"/>
      <c r="TDY96" s="81"/>
      <c r="TDZ96" s="81"/>
      <c r="TEA96" s="81"/>
      <c r="TEB96" s="81"/>
      <c r="TEC96" s="81"/>
      <c r="TED96" s="81"/>
      <c r="TEE96" s="81"/>
      <c r="TEF96" s="81"/>
      <c r="TEG96" s="81"/>
      <c r="TEH96" s="81"/>
      <c r="TEI96" s="81"/>
      <c r="TEJ96" s="81"/>
      <c r="TEK96" s="81"/>
      <c r="TEL96" s="81"/>
      <c r="TEM96" s="81"/>
      <c r="TEN96" s="81"/>
      <c r="TEO96" s="81"/>
      <c r="TEP96" s="81"/>
      <c r="TEQ96" s="81"/>
      <c r="TER96" s="81"/>
      <c r="TES96" s="81"/>
      <c r="TET96" s="81"/>
      <c r="TEU96" s="81"/>
      <c r="TEV96" s="81"/>
      <c r="TEW96" s="81"/>
      <c r="TEX96" s="81"/>
      <c r="TEY96" s="81"/>
      <c r="TEZ96" s="81"/>
      <c r="TFA96" s="81"/>
      <c r="TFB96" s="81"/>
      <c r="TFC96" s="81"/>
      <c r="TFD96" s="81"/>
      <c r="TFE96" s="81"/>
      <c r="TFF96" s="81"/>
      <c r="TFG96" s="81"/>
      <c r="TFH96" s="81"/>
      <c r="TFI96" s="81"/>
      <c r="TFJ96" s="81"/>
      <c r="TFK96" s="81"/>
      <c r="TFL96" s="81"/>
      <c r="TFM96" s="81"/>
      <c r="TFN96" s="81"/>
      <c r="TFO96" s="81"/>
      <c r="TFP96" s="81"/>
      <c r="TFQ96" s="81"/>
      <c r="TFR96" s="81"/>
      <c r="TFS96" s="81"/>
      <c r="TFT96" s="81"/>
      <c r="TFU96" s="81"/>
      <c r="TFV96" s="81"/>
      <c r="TFW96" s="81"/>
      <c r="TFX96" s="81"/>
      <c r="TFY96" s="81"/>
      <c r="TFZ96" s="81"/>
      <c r="TGA96" s="81"/>
      <c r="TGB96" s="81"/>
      <c r="TGC96" s="81"/>
      <c r="TGD96" s="81"/>
      <c r="TGE96" s="81"/>
      <c r="TGF96" s="81"/>
      <c r="TGG96" s="81"/>
      <c r="TGH96" s="81"/>
      <c r="TGI96" s="81"/>
      <c r="TGJ96" s="81"/>
      <c r="TGK96" s="81"/>
      <c r="TGL96" s="81"/>
      <c r="TGM96" s="81"/>
      <c r="TGN96" s="81"/>
      <c r="TGO96" s="81"/>
      <c r="TGP96" s="81"/>
      <c r="TGQ96" s="81"/>
      <c r="TGR96" s="81"/>
      <c r="TGS96" s="81"/>
      <c r="TGT96" s="81"/>
      <c r="TGU96" s="81"/>
      <c r="TGV96" s="81"/>
      <c r="TGW96" s="81"/>
      <c r="TGX96" s="81"/>
      <c r="TGY96" s="81"/>
      <c r="TGZ96" s="81"/>
      <c r="THA96" s="81"/>
      <c r="THB96" s="81"/>
      <c r="THC96" s="81"/>
      <c r="THD96" s="81"/>
      <c r="THE96" s="81"/>
      <c r="THF96" s="81"/>
      <c r="THG96" s="81"/>
      <c r="THH96" s="81"/>
      <c r="THI96" s="81"/>
      <c r="THJ96" s="81"/>
      <c r="THK96" s="81"/>
      <c r="THL96" s="81"/>
      <c r="THM96" s="81"/>
      <c r="THN96" s="81"/>
      <c r="THO96" s="81"/>
      <c r="THP96" s="81"/>
      <c r="THQ96" s="81"/>
      <c r="THR96" s="81"/>
      <c r="THS96" s="81"/>
      <c r="THT96" s="81"/>
      <c r="THU96" s="81"/>
      <c r="THV96" s="81"/>
      <c r="THW96" s="81"/>
      <c r="THX96" s="81"/>
      <c r="THY96" s="81"/>
      <c r="THZ96" s="81"/>
      <c r="TIA96" s="81"/>
      <c r="TIB96" s="81"/>
      <c r="TIC96" s="81"/>
      <c r="TID96" s="81"/>
      <c r="TIE96" s="81"/>
      <c r="TIF96" s="81"/>
      <c r="TIG96" s="81"/>
      <c r="TIH96" s="81"/>
      <c r="TII96" s="81"/>
      <c r="TIJ96" s="81"/>
      <c r="TIK96" s="81"/>
      <c r="TIL96" s="81"/>
      <c r="TIM96" s="81"/>
      <c r="TIN96" s="81"/>
      <c r="TIO96" s="81"/>
      <c r="TIP96" s="81"/>
      <c r="TIQ96" s="81"/>
      <c r="TIR96" s="81"/>
      <c r="TIS96" s="81"/>
      <c r="TIT96" s="81"/>
      <c r="TIU96" s="81"/>
      <c r="TIV96" s="81"/>
      <c r="TIW96" s="81"/>
      <c r="TIX96" s="81"/>
      <c r="TIY96" s="81"/>
      <c r="TIZ96" s="81"/>
      <c r="TJA96" s="81"/>
      <c r="TJB96" s="81"/>
      <c r="TJC96" s="81"/>
      <c r="TJD96" s="81"/>
      <c r="TJE96" s="81"/>
      <c r="TJF96" s="81"/>
      <c r="TJG96" s="81"/>
      <c r="TJH96" s="81"/>
      <c r="TJI96" s="81"/>
      <c r="TJJ96" s="81"/>
      <c r="TJK96" s="81"/>
      <c r="TJL96" s="81"/>
      <c r="TJM96" s="81"/>
      <c r="TJN96" s="81"/>
      <c r="TJO96" s="81"/>
      <c r="TJP96" s="81"/>
      <c r="TJQ96" s="81"/>
      <c r="TJR96" s="81"/>
      <c r="TJS96" s="81"/>
      <c r="TJT96" s="81"/>
      <c r="TJU96" s="81"/>
      <c r="TJV96" s="81"/>
      <c r="TJW96" s="81"/>
      <c r="TJX96" s="81"/>
      <c r="TJY96" s="81"/>
      <c r="TJZ96" s="81"/>
      <c r="TKA96" s="81"/>
      <c r="TKB96" s="81"/>
      <c r="TKC96" s="81"/>
      <c r="TKD96" s="81"/>
      <c r="TKE96" s="81"/>
      <c r="TKF96" s="81"/>
      <c r="TKG96" s="81"/>
      <c r="TKH96" s="81"/>
      <c r="TKI96" s="81"/>
      <c r="TKJ96" s="81"/>
      <c r="TKK96" s="81"/>
      <c r="TKL96" s="81"/>
      <c r="TKM96" s="81"/>
      <c r="TKN96" s="81"/>
      <c r="TKO96" s="81"/>
      <c r="TKP96" s="81"/>
      <c r="TKQ96" s="81"/>
      <c r="TKR96" s="81"/>
      <c r="TKS96" s="81"/>
      <c r="TKT96" s="81"/>
      <c r="TKU96" s="81"/>
      <c r="TKV96" s="81"/>
      <c r="TKW96" s="81"/>
      <c r="TKX96" s="81"/>
      <c r="TKY96" s="81"/>
      <c r="TKZ96" s="81"/>
      <c r="TLA96" s="81"/>
      <c r="TLB96" s="81"/>
      <c r="TLC96" s="81"/>
      <c r="TLD96" s="81"/>
      <c r="TLE96" s="81"/>
      <c r="TLF96" s="81"/>
      <c r="TLG96" s="81"/>
      <c r="TLH96" s="81"/>
      <c r="TLI96" s="81"/>
      <c r="TLJ96" s="81"/>
      <c r="TLK96" s="81"/>
      <c r="TLL96" s="81"/>
      <c r="TLM96" s="81"/>
      <c r="TLN96" s="81"/>
      <c r="TLO96" s="81"/>
      <c r="TLP96" s="81"/>
      <c r="TLQ96" s="81"/>
      <c r="TLR96" s="81"/>
      <c r="TLS96" s="81"/>
      <c r="TLT96" s="81"/>
      <c r="TLU96" s="81"/>
      <c r="TLV96" s="81"/>
      <c r="TLW96" s="81"/>
      <c r="TLX96" s="81"/>
      <c r="TLY96" s="81"/>
      <c r="TLZ96" s="81"/>
      <c r="TMA96" s="81"/>
      <c r="TMB96" s="81"/>
      <c r="TMC96" s="81"/>
      <c r="TMD96" s="81"/>
      <c r="TME96" s="81"/>
      <c r="TMF96" s="81"/>
      <c r="TMG96" s="81"/>
      <c r="TMH96" s="81"/>
      <c r="TMI96" s="81"/>
      <c r="TMJ96" s="81"/>
      <c r="TMK96" s="81"/>
      <c r="TML96" s="81"/>
      <c r="TMM96" s="81"/>
      <c r="TMN96" s="81"/>
      <c r="TMO96" s="81"/>
      <c r="TMP96" s="81"/>
      <c r="TMQ96" s="81"/>
      <c r="TMR96" s="81"/>
      <c r="TMS96" s="81"/>
      <c r="TMT96" s="81"/>
      <c r="TMU96" s="81"/>
      <c r="TMV96" s="81"/>
      <c r="TMW96" s="81"/>
      <c r="TMX96" s="81"/>
      <c r="TMY96" s="81"/>
      <c r="TMZ96" s="81"/>
      <c r="TNA96" s="81"/>
      <c r="TNB96" s="81"/>
      <c r="TNC96" s="81"/>
      <c r="TND96" s="81"/>
      <c r="TNE96" s="81"/>
      <c r="TNF96" s="81"/>
      <c r="TNG96" s="81"/>
      <c r="TNH96" s="81"/>
      <c r="TNI96" s="81"/>
      <c r="TNJ96" s="81"/>
      <c r="TNK96" s="81"/>
      <c r="TNL96" s="81"/>
      <c r="TNM96" s="81"/>
      <c r="TNN96" s="81"/>
      <c r="TNO96" s="81"/>
      <c r="TNP96" s="81"/>
      <c r="TNQ96" s="81"/>
      <c r="TNR96" s="81"/>
      <c r="TNS96" s="81"/>
      <c r="TNT96" s="81"/>
      <c r="TNU96" s="81"/>
      <c r="TNV96" s="81"/>
      <c r="TNW96" s="81"/>
      <c r="TNX96" s="81"/>
      <c r="TNY96" s="81"/>
      <c r="TNZ96" s="81"/>
      <c r="TOA96" s="81"/>
      <c r="TOB96" s="81"/>
      <c r="TOC96" s="81"/>
      <c r="TOD96" s="81"/>
      <c r="TOE96" s="81"/>
      <c r="TOF96" s="81"/>
      <c r="TOG96" s="81"/>
      <c r="TOH96" s="81"/>
      <c r="TOI96" s="81"/>
      <c r="TOJ96" s="81"/>
      <c r="TOK96" s="81"/>
      <c r="TOL96" s="81"/>
      <c r="TOM96" s="81"/>
      <c r="TON96" s="81"/>
      <c r="TOO96" s="81"/>
      <c r="TOP96" s="81"/>
      <c r="TOQ96" s="81"/>
      <c r="TOR96" s="81"/>
      <c r="TOS96" s="81"/>
      <c r="TOT96" s="81"/>
      <c r="TOU96" s="81"/>
      <c r="TOV96" s="81"/>
      <c r="TOW96" s="81"/>
      <c r="TOX96" s="81"/>
      <c r="TOY96" s="81"/>
      <c r="TOZ96" s="81"/>
      <c r="TPA96" s="81"/>
      <c r="TPB96" s="81"/>
      <c r="TPC96" s="81"/>
      <c r="TPD96" s="81"/>
      <c r="TPE96" s="81"/>
      <c r="TPF96" s="81"/>
      <c r="TPG96" s="81"/>
      <c r="TPH96" s="81"/>
      <c r="TPI96" s="81"/>
      <c r="TPJ96" s="81"/>
      <c r="TPK96" s="81"/>
      <c r="TPL96" s="81"/>
      <c r="TPM96" s="81"/>
      <c r="TPN96" s="81"/>
      <c r="TPO96" s="81"/>
      <c r="TPP96" s="81"/>
      <c r="TPQ96" s="81"/>
      <c r="TPR96" s="81"/>
      <c r="TPS96" s="81"/>
      <c r="TPT96" s="81"/>
      <c r="TPU96" s="81"/>
      <c r="TPV96" s="81"/>
      <c r="TPW96" s="81"/>
      <c r="TPX96" s="81"/>
      <c r="TPY96" s="81"/>
      <c r="TPZ96" s="81"/>
      <c r="TQA96" s="81"/>
      <c r="TQB96" s="81"/>
      <c r="TQC96" s="81"/>
      <c r="TQD96" s="81"/>
      <c r="TQE96" s="81"/>
      <c r="TQF96" s="81"/>
      <c r="TQG96" s="81"/>
      <c r="TQH96" s="81"/>
      <c r="TQI96" s="81"/>
      <c r="TQJ96" s="81"/>
      <c r="TQK96" s="81"/>
      <c r="TQL96" s="81"/>
      <c r="TQM96" s="81"/>
      <c r="TQN96" s="81"/>
      <c r="TQO96" s="81"/>
      <c r="TQP96" s="81"/>
      <c r="TQQ96" s="81"/>
      <c r="TQR96" s="81"/>
      <c r="TQS96" s="81"/>
      <c r="TQT96" s="81"/>
      <c r="TQU96" s="81"/>
      <c r="TQV96" s="81"/>
      <c r="TQW96" s="81"/>
      <c r="TQX96" s="81"/>
      <c r="TQY96" s="81"/>
      <c r="TQZ96" s="81"/>
      <c r="TRA96" s="81"/>
      <c r="TRB96" s="81"/>
      <c r="TRC96" s="81"/>
      <c r="TRD96" s="81"/>
      <c r="TRE96" s="81"/>
      <c r="TRF96" s="81"/>
      <c r="TRG96" s="81"/>
      <c r="TRH96" s="81"/>
      <c r="TRI96" s="81"/>
      <c r="TRJ96" s="81"/>
      <c r="TRK96" s="81"/>
      <c r="TRL96" s="81"/>
      <c r="TRM96" s="81"/>
      <c r="TRN96" s="81"/>
      <c r="TRO96" s="81"/>
      <c r="TRP96" s="81"/>
      <c r="TRQ96" s="81"/>
      <c r="TRR96" s="81"/>
      <c r="TRS96" s="81"/>
      <c r="TRT96" s="81"/>
      <c r="TRU96" s="81"/>
      <c r="TRV96" s="81"/>
      <c r="TRW96" s="81"/>
      <c r="TRX96" s="81"/>
      <c r="TRY96" s="81"/>
      <c r="TRZ96" s="81"/>
      <c r="TSA96" s="81"/>
      <c r="TSB96" s="81"/>
      <c r="TSC96" s="81"/>
      <c r="TSD96" s="81"/>
      <c r="TSE96" s="81"/>
      <c r="TSF96" s="81"/>
      <c r="TSG96" s="81"/>
      <c r="TSH96" s="81"/>
      <c r="TSI96" s="81"/>
      <c r="TSJ96" s="81"/>
      <c r="TSK96" s="81"/>
      <c r="TSL96" s="81"/>
      <c r="TSM96" s="81"/>
      <c r="TSN96" s="81"/>
      <c r="TSO96" s="81"/>
      <c r="TSP96" s="81"/>
      <c r="TSQ96" s="81"/>
      <c r="TSR96" s="81"/>
      <c r="TSS96" s="81"/>
      <c r="TST96" s="81"/>
      <c r="TSU96" s="81"/>
      <c r="TSV96" s="81"/>
      <c r="TSW96" s="81"/>
      <c r="TSX96" s="81"/>
      <c r="TSY96" s="81"/>
      <c r="TSZ96" s="81"/>
      <c r="TTA96" s="81"/>
      <c r="TTB96" s="81"/>
      <c r="TTC96" s="81"/>
      <c r="TTD96" s="81"/>
      <c r="TTE96" s="81"/>
      <c r="TTF96" s="81"/>
      <c r="TTG96" s="81"/>
      <c r="TTH96" s="81"/>
      <c r="TTI96" s="81"/>
      <c r="TTJ96" s="81"/>
      <c r="TTK96" s="81"/>
      <c r="TTL96" s="81"/>
      <c r="TTM96" s="81"/>
      <c r="TTN96" s="81"/>
      <c r="TTO96" s="81"/>
      <c r="TTP96" s="81"/>
      <c r="TTQ96" s="81"/>
      <c r="TTR96" s="81"/>
      <c r="TTS96" s="81"/>
      <c r="TTT96" s="81"/>
      <c r="TTU96" s="81"/>
      <c r="TTV96" s="81"/>
      <c r="TTW96" s="81"/>
      <c r="TTX96" s="81"/>
      <c r="TTY96" s="81"/>
      <c r="TTZ96" s="81"/>
      <c r="TUA96" s="81"/>
      <c r="TUB96" s="81"/>
      <c r="TUC96" s="81"/>
      <c r="TUD96" s="81"/>
      <c r="TUE96" s="81"/>
      <c r="TUF96" s="81"/>
      <c r="TUG96" s="81"/>
      <c r="TUH96" s="81"/>
      <c r="TUI96" s="81"/>
      <c r="TUJ96" s="81"/>
      <c r="TUK96" s="81"/>
      <c r="TUL96" s="81"/>
      <c r="TUM96" s="81"/>
      <c r="TUN96" s="81"/>
      <c r="TUO96" s="81"/>
      <c r="TUP96" s="81"/>
      <c r="TUQ96" s="81"/>
      <c r="TUR96" s="81"/>
      <c r="TUS96" s="81"/>
      <c r="TUT96" s="81"/>
      <c r="TUU96" s="81"/>
      <c r="TUV96" s="81"/>
      <c r="TUW96" s="81"/>
      <c r="TUX96" s="81"/>
      <c r="TUY96" s="81"/>
      <c r="TUZ96" s="81"/>
      <c r="TVA96" s="81"/>
      <c r="TVB96" s="81"/>
      <c r="TVC96" s="81"/>
      <c r="TVD96" s="81"/>
      <c r="TVE96" s="81"/>
      <c r="TVF96" s="81"/>
      <c r="TVG96" s="81"/>
      <c r="TVH96" s="81"/>
      <c r="TVI96" s="81"/>
      <c r="TVJ96" s="81"/>
      <c r="TVK96" s="81"/>
      <c r="TVL96" s="81"/>
      <c r="TVM96" s="81"/>
      <c r="TVN96" s="81"/>
      <c r="TVO96" s="81"/>
      <c r="TVP96" s="81"/>
      <c r="TVQ96" s="81"/>
      <c r="TVR96" s="81"/>
      <c r="TVS96" s="81"/>
      <c r="TVT96" s="81"/>
      <c r="TVU96" s="81"/>
      <c r="TVV96" s="81"/>
      <c r="TVW96" s="81"/>
      <c r="TVX96" s="81"/>
      <c r="TVY96" s="81"/>
      <c r="TVZ96" s="81"/>
      <c r="TWA96" s="81"/>
      <c r="TWB96" s="81"/>
      <c r="TWC96" s="81"/>
      <c r="TWD96" s="81"/>
      <c r="TWE96" s="81"/>
      <c r="TWF96" s="81"/>
      <c r="TWG96" s="81"/>
      <c r="TWH96" s="81"/>
      <c r="TWI96" s="81"/>
      <c r="TWJ96" s="81"/>
      <c r="TWK96" s="81"/>
      <c r="TWL96" s="81"/>
      <c r="TWM96" s="81"/>
      <c r="TWN96" s="81"/>
      <c r="TWO96" s="81"/>
      <c r="TWP96" s="81"/>
      <c r="TWQ96" s="81"/>
      <c r="TWR96" s="81"/>
      <c r="TWS96" s="81"/>
      <c r="TWT96" s="81"/>
      <c r="TWU96" s="81"/>
      <c r="TWV96" s="81"/>
      <c r="TWW96" s="81"/>
      <c r="TWX96" s="81"/>
      <c r="TWY96" s="81"/>
      <c r="TWZ96" s="81"/>
      <c r="TXA96" s="81"/>
      <c r="TXB96" s="81"/>
      <c r="TXC96" s="81"/>
      <c r="TXD96" s="81"/>
      <c r="TXE96" s="81"/>
      <c r="TXF96" s="81"/>
      <c r="TXG96" s="81"/>
      <c r="TXH96" s="81"/>
      <c r="TXI96" s="81"/>
      <c r="TXJ96" s="81"/>
      <c r="TXK96" s="81"/>
      <c r="TXL96" s="81"/>
      <c r="TXM96" s="81"/>
      <c r="TXN96" s="81"/>
      <c r="TXO96" s="81"/>
      <c r="TXP96" s="81"/>
      <c r="TXQ96" s="81"/>
      <c r="TXR96" s="81"/>
      <c r="TXS96" s="81"/>
      <c r="TXT96" s="81"/>
      <c r="TXU96" s="81"/>
      <c r="TXV96" s="81"/>
      <c r="TXW96" s="81"/>
      <c r="TXX96" s="81"/>
      <c r="TXY96" s="81"/>
      <c r="TXZ96" s="81"/>
      <c r="TYA96" s="81"/>
      <c r="TYB96" s="81"/>
      <c r="TYC96" s="81"/>
      <c r="TYD96" s="81"/>
      <c r="TYE96" s="81"/>
      <c r="TYF96" s="81"/>
      <c r="TYG96" s="81"/>
      <c r="TYH96" s="81"/>
      <c r="TYI96" s="81"/>
      <c r="TYJ96" s="81"/>
      <c r="TYK96" s="81"/>
      <c r="TYL96" s="81"/>
      <c r="TYM96" s="81"/>
      <c r="TYN96" s="81"/>
      <c r="TYO96" s="81"/>
      <c r="TYP96" s="81"/>
      <c r="TYQ96" s="81"/>
      <c r="TYR96" s="81"/>
      <c r="TYS96" s="81"/>
      <c r="TYT96" s="81"/>
      <c r="TYU96" s="81"/>
      <c r="TYV96" s="81"/>
      <c r="TYW96" s="81"/>
      <c r="TYX96" s="81"/>
      <c r="TYY96" s="81"/>
      <c r="TYZ96" s="81"/>
      <c r="TZA96" s="81"/>
      <c r="TZB96" s="81"/>
      <c r="TZC96" s="81"/>
      <c r="TZD96" s="81"/>
      <c r="TZE96" s="81"/>
      <c r="TZF96" s="81"/>
      <c r="TZG96" s="81"/>
      <c r="TZH96" s="81"/>
      <c r="TZI96" s="81"/>
      <c r="TZJ96" s="81"/>
      <c r="TZK96" s="81"/>
      <c r="TZL96" s="81"/>
      <c r="TZM96" s="81"/>
      <c r="TZN96" s="81"/>
      <c r="TZO96" s="81"/>
      <c r="TZP96" s="81"/>
      <c r="TZQ96" s="81"/>
      <c r="TZR96" s="81"/>
      <c r="TZS96" s="81"/>
      <c r="TZT96" s="81"/>
      <c r="TZU96" s="81"/>
      <c r="TZV96" s="81"/>
      <c r="TZW96" s="81"/>
      <c r="TZX96" s="81"/>
      <c r="TZY96" s="81"/>
      <c r="TZZ96" s="81"/>
      <c r="UAA96" s="81"/>
      <c r="UAB96" s="81"/>
      <c r="UAC96" s="81"/>
      <c r="UAD96" s="81"/>
      <c r="UAE96" s="81"/>
      <c r="UAF96" s="81"/>
      <c r="UAG96" s="81"/>
      <c r="UAH96" s="81"/>
      <c r="UAI96" s="81"/>
      <c r="UAJ96" s="81"/>
      <c r="UAK96" s="81"/>
      <c r="UAL96" s="81"/>
      <c r="UAM96" s="81"/>
      <c r="UAN96" s="81"/>
      <c r="UAO96" s="81"/>
      <c r="UAP96" s="81"/>
      <c r="UAQ96" s="81"/>
      <c r="UAR96" s="81"/>
      <c r="UAS96" s="81"/>
      <c r="UAT96" s="81"/>
      <c r="UAU96" s="81"/>
      <c r="UAV96" s="81"/>
      <c r="UAW96" s="81"/>
      <c r="UAX96" s="81"/>
      <c r="UAY96" s="81"/>
      <c r="UAZ96" s="81"/>
      <c r="UBA96" s="81"/>
      <c r="UBB96" s="81"/>
      <c r="UBC96" s="81"/>
      <c r="UBD96" s="81"/>
      <c r="UBE96" s="81"/>
      <c r="UBF96" s="81"/>
      <c r="UBG96" s="81"/>
      <c r="UBH96" s="81"/>
      <c r="UBI96" s="81"/>
      <c r="UBJ96" s="81"/>
      <c r="UBK96" s="81"/>
      <c r="UBL96" s="81"/>
      <c r="UBM96" s="81"/>
      <c r="UBN96" s="81"/>
      <c r="UBO96" s="81"/>
      <c r="UBP96" s="81"/>
      <c r="UBQ96" s="81"/>
      <c r="UBR96" s="81"/>
      <c r="UBS96" s="81"/>
      <c r="UBT96" s="81"/>
      <c r="UBU96" s="81"/>
      <c r="UBV96" s="81"/>
      <c r="UBW96" s="81"/>
      <c r="UBX96" s="81"/>
      <c r="UBY96" s="81"/>
      <c r="UBZ96" s="81"/>
      <c r="UCA96" s="81"/>
      <c r="UCB96" s="81"/>
      <c r="UCC96" s="81"/>
      <c r="UCD96" s="81"/>
      <c r="UCE96" s="81"/>
      <c r="UCF96" s="81"/>
      <c r="UCG96" s="81"/>
      <c r="UCH96" s="81"/>
      <c r="UCI96" s="81"/>
      <c r="UCJ96" s="81"/>
      <c r="UCK96" s="81"/>
      <c r="UCL96" s="81"/>
      <c r="UCM96" s="81"/>
      <c r="UCN96" s="81"/>
      <c r="UCO96" s="81"/>
      <c r="UCP96" s="81"/>
      <c r="UCQ96" s="81"/>
      <c r="UCR96" s="81"/>
      <c r="UCS96" s="81"/>
      <c r="UCT96" s="81"/>
      <c r="UCU96" s="81"/>
      <c r="UCV96" s="81"/>
      <c r="UCW96" s="81"/>
      <c r="UCX96" s="81"/>
      <c r="UCY96" s="81"/>
      <c r="UCZ96" s="81"/>
      <c r="UDA96" s="81"/>
      <c r="UDB96" s="81"/>
      <c r="UDC96" s="81"/>
      <c r="UDD96" s="81"/>
      <c r="UDE96" s="81"/>
      <c r="UDF96" s="81"/>
      <c r="UDG96" s="81"/>
      <c r="UDH96" s="81"/>
      <c r="UDI96" s="81"/>
      <c r="UDJ96" s="81"/>
      <c r="UDK96" s="81"/>
      <c r="UDL96" s="81"/>
      <c r="UDM96" s="81"/>
      <c r="UDN96" s="81"/>
      <c r="UDO96" s="81"/>
      <c r="UDP96" s="81"/>
      <c r="UDQ96" s="81"/>
      <c r="UDR96" s="81"/>
      <c r="UDS96" s="81"/>
      <c r="UDT96" s="81"/>
      <c r="UDU96" s="81"/>
      <c r="UDV96" s="81"/>
      <c r="UDW96" s="81"/>
      <c r="UDX96" s="81"/>
      <c r="UDY96" s="81"/>
      <c r="UDZ96" s="81"/>
      <c r="UEA96" s="81"/>
      <c r="UEB96" s="81"/>
      <c r="UEC96" s="81"/>
      <c r="UED96" s="81"/>
      <c r="UEE96" s="81"/>
      <c r="UEF96" s="81"/>
      <c r="UEG96" s="81"/>
      <c r="UEH96" s="81"/>
      <c r="UEI96" s="81"/>
      <c r="UEJ96" s="81"/>
      <c r="UEK96" s="81"/>
      <c r="UEL96" s="81"/>
      <c r="UEM96" s="81"/>
      <c r="UEN96" s="81"/>
      <c r="UEO96" s="81"/>
      <c r="UEP96" s="81"/>
      <c r="UEQ96" s="81"/>
      <c r="UER96" s="81"/>
      <c r="UES96" s="81"/>
      <c r="UET96" s="81"/>
      <c r="UEU96" s="81"/>
      <c r="UEV96" s="81"/>
      <c r="UEW96" s="81"/>
      <c r="UEX96" s="81"/>
      <c r="UEY96" s="81"/>
      <c r="UEZ96" s="81"/>
      <c r="UFA96" s="81"/>
      <c r="UFB96" s="81"/>
      <c r="UFC96" s="81"/>
      <c r="UFD96" s="81"/>
      <c r="UFE96" s="81"/>
      <c r="UFF96" s="81"/>
      <c r="UFG96" s="81"/>
      <c r="UFH96" s="81"/>
      <c r="UFI96" s="81"/>
      <c r="UFJ96" s="81"/>
      <c r="UFK96" s="81"/>
      <c r="UFL96" s="81"/>
      <c r="UFM96" s="81"/>
      <c r="UFN96" s="81"/>
      <c r="UFO96" s="81"/>
      <c r="UFP96" s="81"/>
      <c r="UFQ96" s="81"/>
      <c r="UFR96" s="81"/>
      <c r="UFS96" s="81"/>
      <c r="UFT96" s="81"/>
      <c r="UFU96" s="81"/>
      <c r="UFV96" s="81"/>
      <c r="UFW96" s="81"/>
      <c r="UFX96" s="81"/>
      <c r="UFY96" s="81"/>
      <c r="UFZ96" s="81"/>
      <c r="UGA96" s="81"/>
      <c r="UGB96" s="81"/>
      <c r="UGC96" s="81"/>
      <c r="UGD96" s="81"/>
      <c r="UGE96" s="81"/>
      <c r="UGF96" s="81"/>
      <c r="UGG96" s="81"/>
      <c r="UGH96" s="81"/>
      <c r="UGI96" s="81"/>
      <c r="UGJ96" s="81"/>
      <c r="UGK96" s="81"/>
      <c r="UGL96" s="81"/>
      <c r="UGM96" s="81"/>
      <c r="UGN96" s="81"/>
      <c r="UGO96" s="81"/>
      <c r="UGP96" s="81"/>
      <c r="UGQ96" s="81"/>
      <c r="UGR96" s="81"/>
      <c r="UGS96" s="81"/>
      <c r="UGT96" s="81"/>
      <c r="UGU96" s="81"/>
      <c r="UGV96" s="81"/>
      <c r="UGW96" s="81"/>
      <c r="UGX96" s="81"/>
      <c r="UGY96" s="81"/>
      <c r="UGZ96" s="81"/>
      <c r="UHA96" s="81"/>
      <c r="UHB96" s="81"/>
      <c r="UHC96" s="81"/>
      <c r="UHD96" s="81"/>
      <c r="UHE96" s="81"/>
      <c r="UHF96" s="81"/>
      <c r="UHG96" s="81"/>
      <c r="UHH96" s="81"/>
      <c r="UHI96" s="81"/>
      <c r="UHJ96" s="81"/>
      <c r="UHK96" s="81"/>
      <c r="UHL96" s="81"/>
      <c r="UHM96" s="81"/>
      <c r="UHN96" s="81"/>
      <c r="UHO96" s="81"/>
      <c r="UHP96" s="81"/>
      <c r="UHQ96" s="81"/>
      <c r="UHR96" s="81"/>
      <c r="UHS96" s="81"/>
      <c r="UHT96" s="81"/>
      <c r="UHU96" s="81"/>
      <c r="UHV96" s="81"/>
      <c r="UHW96" s="81"/>
      <c r="UHX96" s="81"/>
      <c r="UHY96" s="81"/>
      <c r="UHZ96" s="81"/>
      <c r="UIA96" s="81"/>
      <c r="UIB96" s="81"/>
      <c r="UIC96" s="81"/>
      <c r="UID96" s="81"/>
      <c r="UIE96" s="81"/>
      <c r="UIF96" s="81"/>
      <c r="UIG96" s="81"/>
      <c r="UIH96" s="81"/>
      <c r="UII96" s="81"/>
      <c r="UIJ96" s="81"/>
      <c r="UIK96" s="81"/>
      <c r="UIL96" s="81"/>
      <c r="UIM96" s="81"/>
      <c r="UIN96" s="81"/>
      <c r="UIO96" s="81"/>
      <c r="UIP96" s="81"/>
      <c r="UIQ96" s="81"/>
      <c r="UIR96" s="81"/>
      <c r="UIS96" s="81"/>
      <c r="UIT96" s="81"/>
      <c r="UIU96" s="81"/>
      <c r="UIV96" s="81"/>
      <c r="UIW96" s="81"/>
      <c r="UIX96" s="81"/>
      <c r="UIY96" s="81"/>
      <c r="UIZ96" s="81"/>
      <c r="UJA96" s="81"/>
      <c r="UJB96" s="81"/>
      <c r="UJC96" s="81"/>
      <c r="UJD96" s="81"/>
      <c r="UJE96" s="81"/>
      <c r="UJF96" s="81"/>
      <c r="UJG96" s="81"/>
      <c r="UJH96" s="81"/>
      <c r="UJI96" s="81"/>
      <c r="UJJ96" s="81"/>
      <c r="UJK96" s="81"/>
      <c r="UJL96" s="81"/>
      <c r="UJM96" s="81"/>
      <c r="UJN96" s="81"/>
      <c r="UJO96" s="81"/>
      <c r="UJP96" s="81"/>
      <c r="UJQ96" s="81"/>
      <c r="UJR96" s="81"/>
      <c r="UJS96" s="81"/>
      <c r="UJT96" s="81"/>
      <c r="UJU96" s="81"/>
      <c r="UJV96" s="81"/>
      <c r="UJW96" s="81"/>
      <c r="UJX96" s="81"/>
      <c r="UJY96" s="81"/>
      <c r="UJZ96" s="81"/>
      <c r="UKA96" s="81"/>
      <c r="UKB96" s="81"/>
      <c r="UKC96" s="81"/>
      <c r="UKD96" s="81"/>
      <c r="UKE96" s="81"/>
      <c r="UKF96" s="81"/>
      <c r="UKG96" s="81"/>
      <c r="UKH96" s="81"/>
      <c r="UKI96" s="81"/>
      <c r="UKJ96" s="81"/>
      <c r="UKK96" s="81"/>
      <c r="UKL96" s="81"/>
      <c r="UKM96" s="81"/>
      <c r="UKN96" s="81"/>
      <c r="UKO96" s="81"/>
      <c r="UKP96" s="81"/>
      <c r="UKQ96" s="81"/>
      <c r="UKR96" s="81"/>
      <c r="UKS96" s="81"/>
      <c r="UKT96" s="81"/>
      <c r="UKU96" s="81"/>
      <c r="UKV96" s="81"/>
      <c r="UKW96" s="81"/>
      <c r="UKX96" s="81"/>
      <c r="UKY96" s="81"/>
      <c r="UKZ96" s="81"/>
      <c r="ULA96" s="81"/>
      <c r="ULB96" s="81"/>
      <c r="ULC96" s="81"/>
      <c r="ULD96" s="81"/>
      <c r="ULE96" s="81"/>
      <c r="ULF96" s="81"/>
      <c r="ULG96" s="81"/>
      <c r="ULH96" s="81"/>
      <c r="ULI96" s="81"/>
      <c r="ULJ96" s="81"/>
      <c r="ULK96" s="81"/>
      <c r="ULL96" s="81"/>
      <c r="ULM96" s="81"/>
      <c r="ULN96" s="81"/>
      <c r="ULO96" s="81"/>
      <c r="ULP96" s="81"/>
      <c r="ULQ96" s="81"/>
      <c r="ULR96" s="81"/>
      <c r="ULS96" s="81"/>
      <c r="ULT96" s="81"/>
      <c r="ULU96" s="81"/>
      <c r="ULV96" s="81"/>
      <c r="ULW96" s="81"/>
      <c r="ULX96" s="81"/>
      <c r="ULY96" s="81"/>
      <c r="ULZ96" s="81"/>
      <c r="UMA96" s="81"/>
      <c r="UMB96" s="81"/>
      <c r="UMC96" s="81"/>
      <c r="UMD96" s="81"/>
      <c r="UME96" s="81"/>
      <c r="UMF96" s="81"/>
      <c r="UMG96" s="81"/>
      <c r="UMH96" s="81"/>
      <c r="UMI96" s="81"/>
      <c r="UMJ96" s="81"/>
      <c r="UMK96" s="81"/>
      <c r="UML96" s="81"/>
      <c r="UMM96" s="81"/>
      <c r="UMN96" s="81"/>
      <c r="UMO96" s="81"/>
      <c r="UMP96" s="81"/>
      <c r="UMQ96" s="81"/>
      <c r="UMR96" s="81"/>
      <c r="UMS96" s="81"/>
      <c r="UMT96" s="81"/>
      <c r="UMU96" s="81"/>
      <c r="UMV96" s="81"/>
      <c r="UMW96" s="81"/>
      <c r="UMX96" s="81"/>
      <c r="UMY96" s="81"/>
      <c r="UMZ96" s="81"/>
      <c r="UNA96" s="81"/>
      <c r="UNB96" s="81"/>
      <c r="UNC96" s="81"/>
      <c r="UND96" s="81"/>
      <c r="UNE96" s="81"/>
      <c r="UNF96" s="81"/>
      <c r="UNG96" s="81"/>
      <c r="UNH96" s="81"/>
      <c r="UNI96" s="81"/>
      <c r="UNJ96" s="81"/>
      <c r="UNK96" s="81"/>
      <c r="UNL96" s="81"/>
      <c r="UNM96" s="81"/>
      <c r="UNN96" s="81"/>
      <c r="UNO96" s="81"/>
      <c r="UNP96" s="81"/>
      <c r="UNQ96" s="81"/>
      <c r="UNR96" s="81"/>
      <c r="UNS96" s="81"/>
      <c r="UNT96" s="81"/>
      <c r="UNU96" s="81"/>
      <c r="UNV96" s="81"/>
      <c r="UNW96" s="81"/>
      <c r="UNX96" s="81"/>
      <c r="UNY96" s="81"/>
      <c r="UNZ96" s="81"/>
      <c r="UOA96" s="81"/>
      <c r="UOB96" s="81"/>
      <c r="UOC96" s="81"/>
      <c r="UOD96" s="81"/>
      <c r="UOE96" s="81"/>
      <c r="UOF96" s="81"/>
      <c r="UOG96" s="81"/>
      <c r="UOH96" s="81"/>
      <c r="UOI96" s="81"/>
      <c r="UOJ96" s="81"/>
      <c r="UOK96" s="81"/>
      <c r="UOL96" s="81"/>
      <c r="UOM96" s="81"/>
      <c r="UON96" s="81"/>
      <c r="UOO96" s="81"/>
      <c r="UOP96" s="81"/>
      <c r="UOQ96" s="81"/>
      <c r="UOR96" s="81"/>
      <c r="UOS96" s="81"/>
      <c r="UOT96" s="81"/>
      <c r="UOU96" s="81"/>
      <c r="UOV96" s="81"/>
      <c r="UOW96" s="81"/>
      <c r="UOX96" s="81"/>
      <c r="UOY96" s="81"/>
      <c r="UOZ96" s="81"/>
      <c r="UPA96" s="81"/>
      <c r="UPB96" s="81"/>
      <c r="UPC96" s="81"/>
      <c r="UPD96" s="81"/>
      <c r="UPE96" s="81"/>
      <c r="UPF96" s="81"/>
      <c r="UPG96" s="81"/>
      <c r="UPH96" s="81"/>
      <c r="UPI96" s="81"/>
      <c r="UPJ96" s="81"/>
      <c r="UPK96" s="81"/>
      <c r="UPL96" s="81"/>
      <c r="UPM96" s="81"/>
      <c r="UPN96" s="81"/>
      <c r="UPO96" s="81"/>
      <c r="UPP96" s="81"/>
      <c r="UPQ96" s="81"/>
      <c r="UPR96" s="81"/>
      <c r="UPS96" s="81"/>
      <c r="UPT96" s="81"/>
      <c r="UPU96" s="81"/>
      <c r="UPV96" s="81"/>
      <c r="UPW96" s="81"/>
      <c r="UPX96" s="81"/>
      <c r="UPY96" s="81"/>
      <c r="UPZ96" s="81"/>
      <c r="UQA96" s="81"/>
      <c r="UQB96" s="81"/>
      <c r="UQC96" s="81"/>
      <c r="UQD96" s="81"/>
      <c r="UQE96" s="81"/>
      <c r="UQF96" s="81"/>
      <c r="UQG96" s="81"/>
      <c r="UQH96" s="81"/>
      <c r="UQI96" s="81"/>
      <c r="UQJ96" s="81"/>
      <c r="UQK96" s="81"/>
      <c r="UQL96" s="81"/>
      <c r="UQM96" s="81"/>
      <c r="UQN96" s="81"/>
      <c r="UQO96" s="81"/>
      <c r="UQP96" s="81"/>
      <c r="UQQ96" s="81"/>
      <c r="UQR96" s="81"/>
      <c r="UQS96" s="81"/>
      <c r="UQT96" s="81"/>
      <c r="UQU96" s="81"/>
      <c r="UQV96" s="81"/>
      <c r="UQW96" s="81"/>
      <c r="UQX96" s="81"/>
      <c r="UQY96" s="81"/>
      <c r="UQZ96" s="81"/>
      <c r="URA96" s="81"/>
      <c r="URB96" s="81"/>
      <c r="URC96" s="81"/>
      <c r="URD96" s="81"/>
      <c r="URE96" s="81"/>
      <c r="URF96" s="81"/>
      <c r="URG96" s="81"/>
      <c r="URH96" s="81"/>
      <c r="URI96" s="81"/>
      <c r="URJ96" s="81"/>
      <c r="URK96" s="81"/>
      <c r="URL96" s="81"/>
      <c r="URM96" s="81"/>
      <c r="URN96" s="81"/>
      <c r="URO96" s="81"/>
      <c r="URP96" s="81"/>
      <c r="URQ96" s="81"/>
      <c r="URR96" s="81"/>
      <c r="URS96" s="81"/>
      <c r="URT96" s="81"/>
      <c r="URU96" s="81"/>
      <c r="URV96" s="81"/>
      <c r="URW96" s="81"/>
      <c r="URX96" s="81"/>
      <c r="URY96" s="81"/>
      <c r="URZ96" s="81"/>
      <c r="USA96" s="81"/>
      <c r="USB96" s="81"/>
      <c r="USC96" s="81"/>
      <c r="USD96" s="81"/>
      <c r="USE96" s="81"/>
      <c r="USF96" s="81"/>
      <c r="USG96" s="81"/>
      <c r="USH96" s="81"/>
      <c r="USI96" s="81"/>
      <c r="USJ96" s="81"/>
      <c r="USK96" s="81"/>
      <c r="USL96" s="81"/>
      <c r="USM96" s="81"/>
      <c r="USN96" s="81"/>
      <c r="USO96" s="81"/>
      <c r="USP96" s="81"/>
      <c r="USQ96" s="81"/>
      <c r="USR96" s="81"/>
      <c r="USS96" s="81"/>
      <c r="UST96" s="81"/>
      <c r="USU96" s="81"/>
      <c r="USV96" s="81"/>
      <c r="USW96" s="81"/>
      <c r="USX96" s="81"/>
      <c r="USY96" s="81"/>
      <c r="USZ96" s="81"/>
      <c r="UTA96" s="81"/>
      <c r="UTB96" s="81"/>
      <c r="UTC96" s="81"/>
      <c r="UTD96" s="81"/>
      <c r="UTE96" s="81"/>
      <c r="UTF96" s="81"/>
      <c r="UTG96" s="81"/>
      <c r="UTH96" s="81"/>
      <c r="UTI96" s="81"/>
      <c r="UTJ96" s="81"/>
      <c r="UTK96" s="81"/>
      <c r="UTL96" s="81"/>
      <c r="UTM96" s="81"/>
      <c r="UTN96" s="81"/>
      <c r="UTO96" s="81"/>
      <c r="UTP96" s="81"/>
      <c r="UTQ96" s="81"/>
      <c r="UTR96" s="81"/>
      <c r="UTS96" s="81"/>
      <c r="UTT96" s="81"/>
      <c r="UTU96" s="81"/>
      <c r="UTV96" s="81"/>
      <c r="UTW96" s="81"/>
      <c r="UTX96" s="81"/>
      <c r="UTY96" s="81"/>
      <c r="UTZ96" s="81"/>
      <c r="UUA96" s="81"/>
      <c r="UUB96" s="81"/>
      <c r="UUC96" s="81"/>
      <c r="UUD96" s="81"/>
      <c r="UUE96" s="81"/>
      <c r="UUF96" s="81"/>
      <c r="UUG96" s="81"/>
      <c r="UUH96" s="81"/>
      <c r="UUI96" s="81"/>
      <c r="UUJ96" s="81"/>
      <c r="UUK96" s="81"/>
      <c r="UUL96" s="81"/>
      <c r="UUM96" s="81"/>
      <c r="UUN96" s="81"/>
      <c r="UUO96" s="81"/>
      <c r="UUP96" s="81"/>
      <c r="UUQ96" s="81"/>
      <c r="UUR96" s="81"/>
      <c r="UUS96" s="81"/>
      <c r="UUT96" s="81"/>
      <c r="UUU96" s="81"/>
      <c r="UUV96" s="81"/>
      <c r="UUW96" s="81"/>
      <c r="UUX96" s="81"/>
      <c r="UUY96" s="81"/>
      <c r="UUZ96" s="81"/>
      <c r="UVA96" s="81"/>
      <c r="UVB96" s="81"/>
      <c r="UVC96" s="81"/>
      <c r="UVD96" s="81"/>
      <c r="UVE96" s="81"/>
      <c r="UVF96" s="81"/>
      <c r="UVG96" s="81"/>
      <c r="UVH96" s="81"/>
      <c r="UVI96" s="81"/>
      <c r="UVJ96" s="81"/>
      <c r="UVK96" s="81"/>
      <c r="UVL96" s="81"/>
      <c r="UVM96" s="81"/>
      <c r="UVN96" s="81"/>
      <c r="UVO96" s="81"/>
      <c r="UVP96" s="81"/>
      <c r="UVQ96" s="81"/>
      <c r="UVR96" s="81"/>
      <c r="UVS96" s="81"/>
      <c r="UVT96" s="81"/>
      <c r="UVU96" s="81"/>
      <c r="UVV96" s="81"/>
      <c r="UVW96" s="81"/>
      <c r="UVX96" s="81"/>
      <c r="UVY96" s="81"/>
      <c r="UVZ96" s="81"/>
      <c r="UWA96" s="81"/>
      <c r="UWB96" s="81"/>
      <c r="UWC96" s="81"/>
      <c r="UWD96" s="81"/>
      <c r="UWE96" s="81"/>
      <c r="UWF96" s="81"/>
      <c r="UWG96" s="81"/>
      <c r="UWH96" s="81"/>
      <c r="UWI96" s="81"/>
      <c r="UWJ96" s="81"/>
      <c r="UWK96" s="81"/>
      <c r="UWL96" s="81"/>
      <c r="UWM96" s="81"/>
      <c r="UWN96" s="81"/>
      <c r="UWO96" s="81"/>
      <c r="UWP96" s="81"/>
      <c r="UWQ96" s="81"/>
      <c r="UWR96" s="81"/>
      <c r="UWS96" s="81"/>
      <c r="UWT96" s="81"/>
      <c r="UWU96" s="81"/>
      <c r="UWV96" s="81"/>
      <c r="UWW96" s="81"/>
      <c r="UWX96" s="81"/>
      <c r="UWY96" s="81"/>
      <c r="UWZ96" s="81"/>
      <c r="UXA96" s="81"/>
      <c r="UXB96" s="81"/>
      <c r="UXC96" s="81"/>
      <c r="UXD96" s="81"/>
      <c r="UXE96" s="81"/>
      <c r="UXF96" s="81"/>
      <c r="UXG96" s="81"/>
      <c r="UXH96" s="81"/>
      <c r="UXI96" s="81"/>
      <c r="UXJ96" s="81"/>
      <c r="UXK96" s="81"/>
      <c r="UXL96" s="81"/>
      <c r="UXM96" s="81"/>
      <c r="UXN96" s="81"/>
      <c r="UXO96" s="81"/>
      <c r="UXP96" s="81"/>
      <c r="UXQ96" s="81"/>
      <c r="UXR96" s="81"/>
      <c r="UXS96" s="81"/>
      <c r="UXT96" s="81"/>
      <c r="UXU96" s="81"/>
      <c r="UXV96" s="81"/>
      <c r="UXW96" s="81"/>
      <c r="UXX96" s="81"/>
      <c r="UXY96" s="81"/>
      <c r="UXZ96" s="81"/>
      <c r="UYA96" s="81"/>
      <c r="UYB96" s="81"/>
      <c r="UYC96" s="81"/>
      <c r="UYD96" s="81"/>
      <c r="UYE96" s="81"/>
      <c r="UYF96" s="81"/>
      <c r="UYG96" s="81"/>
      <c r="UYH96" s="81"/>
      <c r="UYI96" s="81"/>
      <c r="UYJ96" s="81"/>
      <c r="UYK96" s="81"/>
      <c r="UYL96" s="81"/>
      <c r="UYM96" s="81"/>
      <c r="UYN96" s="81"/>
      <c r="UYO96" s="81"/>
      <c r="UYP96" s="81"/>
      <c r="UYQ96" s="81"/>
      <c r="UYR96" s="81"/>
      <c r="UYS96" s="81"/>
      <c r="UYT96" s="81"/>
      <c r="UYU96" s="81"/>
      <c r="UYV96" s="81"/>
      <c r="UYW96" s="81"/>
      <c r="UYX96" s="81"/>
      <c r="UYY96" s="81"/>
      <c r="UYZ96" s="81"/>
      <c r="UZA96" s="81"/>
      <c r="UZB96" s="81"/>
      <c r="UZC96" s="81"/>
      <c r="UZD96" s="81"/>
      <c r="UZE96" s="81"/>
      <c r="UZF96" s="81"/>
      <c r="UZG96" s="81"/>
      <c r="UZH96" s="81"/>
      <c r="UZI96" s="81"/>
      <c r="UZJ96" s="81"/>
      <c r="UZK96" s="81"/>
      <c r="UZL96" s="81"/>
      <c r="UZM96" s="81"/>
      <c r="UZN96" s="81"/>
      <c r="UZO96" s="81"/>
      <c r="UZP96" s="81"/>
      <c r="UZQ96" s="81"/>
      <c r="UZR96" s="81"/>
      <c r="UZS96" s="81"/>
      <c r="UZT96" s="81"/>
      <c r="UZU96" s="81"/>
      <c r="UZV96" s="81"/>
      <c r="UZW96" s="81"/>
      <c r="UZX96" s="81"/>
      <c r="UZY96" s="81"/>
      <c r="UZZ96" s="81"/>
      <c r="VAA96" s="81"/>
      <c r="VAB96" s="81"/>
      <c r="VAC96" s="81"/>
      <c r="VAD96" s="81"/>
      <c r="VAE96" s="81"/>
      <c r="VAF96" s="81"/>
      <c r="VAG96" s="81"/>
      <c r="VAH96" s="81"/>
      <c r="VAI96" s="81"/>
      <c r="VAJ96" s="81"/>
      <c r="VAK96" s="81"/>
      <c r="VAL96" s="81"/>
      <c r="VAM96" s="81"/>
      <c r="VAN96" s="81"/>
      <c r="VAO96" s="81"/>
      <c r="VAP96" s="81"/>
      <c r="VAQ96" s="81"/>
      <c r="VAR96" s="81"/>
      <c r="VAS96" s="81"/>
      <c r="VAT96" s="81"/>
      <c r="VAU96" s="81"/>
      <c r="VAV96" s="81"/>
      <c r="VAW96" s="81"/>
      <c r="VAX96" s="81"/>
      <c r="VAY96" s="81"/>
      <c r="VAZ96" s="81"/>
      <c r="VBA96" s="81"/>
      <c r="VBB96" s="81"/>
      <c r="VBC96" s="81"/>
      <c r="VBD96" s="81"/>
      <c r="VBE96" s="81"/>
      <c r="VBF96" s="81"/>
      <c r="VBG96" s="81"/>
      <c r="VBH96" s="81"/>
      <c r="VBI96" s="81"/>
      <c r="VBJ96" s="81"/>
      <c r="VBK96" s="81"/>
      <c r="VBL96" s="81"/>
      <c r="VBM96" s="81"/>
      <c r="VBN96" s="81"/>
      <c r="VBO96" s="81"/>
      <c r="VBP96" s="81"/>
      <c r="VBQ96" s="81"/>
      <c r="VBR96" s="81"/>
      <c r="VBS96" s="81"/>
      <c r="VBT96" s="81"/>
      <c r="VBU96" s="81"/>
      <c r="VBV96" s="81"/>
      <c r="VBW96" s="81"/>
      <c r="VBX96" s="81"/>
      <c r="VBY96" s="81"/>
      <c r="VBZ96" s="81"/>
      <c r="VCA96" s="81"/>
      <c r="VCB96" s="81"/>
      <c r="VCC96" s="81"/>
      <c r="VCD96" s="81"/>
      <c r="VCE96" s="81"/>
      <c r="VCF96" s="81"/>
      <c r="VCG96" s="81"/>
      <c r="VCH96" s="81"/>
      <c r="VCI96" s="81"/>
      <c r="VCJ96" s="81"/>
      <c r="VCK96" s="81"/>
      <c r="VCL96" s="81"/>
      <c r="VCM96" s="81"/>
      <c r="VCN96" s="81"/>
      <c r="VCO96" s="81"/>
      <c r="VCP96" s="81"/>
      <c r="VCQ96" s="81"/>
      <c r="VCR96" s="81"/>
      <c r="VCS96" s="81"/>
      <c r="VCT96" s="81"/>
      <c r="VCU96" s="81"/>
      <c r="VCV96" s="81"/>
      <c r="VCW96" s="81"/>
      <c r="VCX96" s="81"/>
      <c r="VCY96" s="81"/>
      <c r="VCZ96" s="81"/>
      <c r="VDA96" s="81"/>
      <c r="VDB96" s="81"/>
      <c r="VDC96" s="81"/>
      <c r="VDD96" s="81"/>
      <c r="VDE96" s="81"/>
      <c r="VDF96" s="81"/>
      <c r="VDG96" s="81"/>
      <c r="VDH96" s="81"/>
      <c r="VDI96" s="81"/>
      <c r="VDJ96" s="81"/>
      <c r="VDK96" s="81"/>
      <c r="VDL96" s="81"/>
      <c r="VDM96" s="81"/>
      <c r="VDN96" s="81"/>
      <c r="VDO96" s="81"/>
      <c r="VDP96" s="81"/>
      <c r="VDQ96" s="81"/>
      <c r="VDR96" s="81"/>
      <c r="VDS96" s="81"/>
      <c r="VDT96" s="81"/>
      <c r="VDU96" s="81"/>
      <c r="VDV96" s="81"/>
      <c r="VDW96" s="81"/>
      <c r="VDX96" s="81"/>
      <c r="VDY96" s="81"/>
      <c r="VDZ96" s="81"/>
      <c r="VEA96" s="81"/>
      <c r="VEB96" s="81"/>
      <c r="VEC96" s="81"/>
      <c r="VED96" s="81"/>
      <c r="VEE96" s="81"/>
      <c r="VEF96" s="81"/>
      <c r="VEG96" s="81"/>
      <c r="VEH96" s="81"/>
      <c r="VEI96" s="81"/>
      <c r="VEJ96" s="81"/>
      <c r="VEK96" s="81"/>
      <c r="VEL96" s="81"/>
      <c r="VEM96" s="81"/>
      <c r="VEN96" s="81"/>
      <c r="VEO96" s="81"/>
      <c r="VEP96" s="81"/>
      <c r="VEQ96" s="81"/>
      <c r="VER96" s="81"/>
      <c r="VES96" s="81"/>
      <c r="VET96" s="81"/>
      <c r="VEU96" s="81"/>
      <c r="VEV96" s="81"/>
      <c r="VEW96" s="81"/>
      <c r="VEX96" s="81"/>
      <c r="VEY96" s="81"/>
      <c r="VEZ96" s="81"/>
      <c r="VFA96" s="81"/>
      <c r="VFB96" s="81"/>
      <c r="VFC96" s="81"/>
      <c r="VFD96" s="81"/>
      <c r="VFE96" s="81"/>
      <c r="VFF96" s="81"/>
      <c r="VFG96" s="81"/>
      <c r="VFH96" s="81"/>
      <c r="VFI96" s="81"/>
      <c r="VFJ96" s="81"/>
      <c r="VFK96" s="81"/>
      <c r="VFL96" s="81"/>
      <c r="VFM96" s="81"/>
      <c r="VFN96" s="81"/>
      <c r="VFO96" s="81"/>
      <c r="VFP96" s="81"/>
      <c r="VFQ96" s="81"/>
      <c r="VFR96" s="81"/>
      <c r="VFS96" s="81"/>
      <c r="VFT96" s="81"/>
      <c r="VFU96" s="81"/>
      <c r="VFV96" s="81"/>
      <c r="VFW96" s="81"/>
      <c r="VFX96" s="81"/>
      <c r="VFY96" s="81"/>
      <c r="VFZ96" s="81"/>
      <c r="VGA96" s="81"/>
      <c r="VGB96" s="81"/>
      <c r="VGC96" s="81"/>
      <c r="VGD96" s="81"/>
      <c r="VGE96" s="81"/>
      <c r="VGF96" s="81"/>
      <c r="VGG96" s="81"/>
      <c r="VGH96" s="81"/>
      <c r="VGI96" s="81"/>
      <c r="VGJ96" s="81"/>
      <c r="VGK96" s="81"/>
      <c r="VGL96" s="81"/>
      <c r="VGM96" s="81"/>
      <c r="VGN96" s="81"/>
      <c r="VGO96" s="81"/>
      <c r="VGP96" s="81"/>
      <c r="VGQ96" s="81"/>
      <c r="VGR96" s="81"/>
      <c r="VGS96" s="81"/>
      <c r="VGT96" s="81"/>
      <c r="VGU96" s="81"/>
      <c r="VGV96" s="81"/>
      <c r="VGW96" s="81"/>
      <c r="VGX96" s="81"/>
      <c r="VGY96" s="81"/>
      <c r="VGZ96" s="81"/>
      <c r="VHA96" s="81"/>
      <c r="VHB96" s="81"/>
      <c r="VHC96" s="81"/>
      <c r="VHD96" s="81"/>
      <c r="VHE96" s="81"/>
      <c r="VHF96" s="81"/>
      <c r="VHG96" s="81"/>
      <c r="VHH96" s="81"/>
      <c r="VHI96" s="81"/>
      <c r="VHJ96" s="81"/>
      <c r="VHK96" s="81"/>
      <c r="VHL96" s="81"/>
      <c r="VHM96" s="81"/>
      <c r="VHN96" s="81"/>
      <c r="VHO96" s="81"/>
      <c r="VHP96" s="81"/>
      <c r="VHQ96" s="81"/>
      <c r="VHR96" s="81"/>
      <c r="VHS96" s="81"/>
      <c r="VHT96" s="81"/>
      <c r="VHU96" s="81"/>
      <c r="VHV96" s="81"/>
      <c r="VHW96" s="81"/>
      <c r="VHX96" s="81"/>
      <c r="VHY96" s="81"/>
      <c r="VHZ96" s="81"/>
      <c r="VIA96" s="81"/>
      <c r="VIB96" s="81"/>
      <c r="VIC96" s="81"/>
      <c r="VID96" s="81"/>
      <c r="VIE96" s="81"/>
      <c r="VIF96" s="81"/>
      <c r="VIG96" s="81"/>
      <c r="VIH96" s="81"/>
      <c r="VII96" s="81"/>
      <c r="VIJ96" s="81"/>
      <c r="VIK96" s="81"/>
      <c r="VIL96" s="81"/>
      <c r="VIM96" s="81"/>
      <c r="VIN96" s="81"/>
      <c r="VIO96" s="81"/>
      <c r="VIP96" s="81"/>
      <c r="VIQ96" s="81"/>
      <c r="VIR96" s="81"/>
      <c r="VIS96" s="81"/>
      <c r="VIT96" s="81"/>
      <c r="VIU96" s="81"/>
      <c r="VIV96" s="81"/>
      <c r="VIW96" s="81"/>
      <c r="VIX96" s="81"/>
      <c r="VIY96" s="81"/>
      <c r="VIZ96" s="81"/>
      <c r="VJA96" s="81"/>
      <c r="VJB96" s="81"/>
      <c r="VJC96" s="81"/>
      <c r="VJD96" s="81"/>
      <c r="VJE96" s="81"/>
      <c r="VJF96" s="81"/>
      <c r="VJG96" s="81"/>
      <c r="VJH96" s="81"/>
      <c r="VJI96" s="81"/>
      <c r="VJJ96" s="81"/>
      <c r="VJK96" s="81"/>
      <c r="VJL96" s="81"/>
      <c r="VJM96" s="81"/>
      <c r="VJN96" s="81"/>
      <c r="VJO96" s="81"/>
      <c r="VJP96" s="81"/>
      <c r="VJQ96" s="81"/>
      <c r="VJR96" s="81"/>
      <c r="VJS96" s="81"/>
      <c r="VJT96" s="81"/>
      <c r="VJU96" s="81"/>
      <c r="VJV96" s="81"/>
      <c r="VJW96" s="81"/>
      <c r="VJX96" s="81"/>
      <c r="VJY96" s="81"/>
      <c r="VJZ96" s="81"/>
      <c r="VKA96" s="81"/>
      <c r="VKB96" s="81"/>
      <c r="VKC96" s="81"/>
      <c r="VKD96" s="81"/>
      <c r="VKE96" s="81"/>
      <c r="VKF96" s="81"/>
      <c r="VKG96" s="81"/>
      <c r="VKH96" s="81"/>
      <c r="VKI96" s="81"/>
      <c r="VKJ96" s="81"/>
      <c r="VKK96" s="81"/>
      <c r="VKL96" s="81"/>
      <c r="VKM96" s="81"/>
      <c r="VKN96" s="81"/>
      <c r="VKO96" s="81"/>
      <c r="VKP96" s="81"/>
      <c r="VKQ96" s="81"/>
      <c r="VKR96" s="81"/>
      <c r="VKS96" s="81"/>
      <c r="VKT96" s="81"/>
      <c r="VKU96" s="81"/>
      <c r="VKV96" s="81"/>
      <c r="VKW96" s="81"/>
      <c r="VKX96" s="81"/>
      <c r="VKY96" s="81"/>
      <c r="VKZ96" s="81"/>
      <c r="VLA96" s="81"/>
      <c r="VLB96" s="81"/>
      <c r="VLC96" s="81"/>
      <c r="VLD96" s="81"/>
      <c r="VLE96" s="81"/>
      <c r="VLF96" s="81"/>
      <c r="VLG96" s="81"/>
      <c r="VLH96" s="81"/>
      <c r="VLI96" s="81"/>
      <c r="VLJ96" s="81"/>
      <c r="VLK96" s="81"/>
      <c r="VLL96" s="81"/>
      <c r="VLM96" s="81"/>
      <c r="VLN96" s="81"/>
      <c r="VLO96" s="81"/>
      <c r="VLP96" s="81"/>
      <c r="VLQ96" s="81"/>
      <c r="VLR96" s="81"/>
      <c r="VLS96" s="81"/>
      <c r="VLT96" s="81"/>
      <c r="VLU96" s="81"/>
      <c r="VLV96" s="81"/>
      <c r="VLW96" s="81"/>
      <c r="VLX96" s="81"/>
      <c r="VLY96" s="81"/>
      <c r="VLZ96" s="81"/>
      <c r="VMA96" s="81"/>
      <c r="VMB96" s="81"/>
      <c r="VMC96" s="81"/>
      <c r="VMD96" s="81"/>
      <c r="VME96" s="81"/>
      <c r="VMF96" s="81"/>
      <c r="VMG96" s="81"/>
      <c r="VMH96" s="81"/>
      <c r="VMI96" s="81"/>
      <c r="VMJ96" s="81"/>
      <c r="VMK96" s="81"/>
      <c r="VML96" s="81"/>
      <c r="VMM96" s="81"/>
      <c r="VMN96" s="81"/>
      <c r="VMO96" s="81"/>
      <c r="VMP96" s="81"/>
      <c r="VMQ96" s="81"/>
      <c r="VMR96" s="81"/>
      <c r="VMS96" s="81"/>
      <c r="VMT96" s="81"/>
      <c r="VMU96" s="81"/>
      <c r="VMV96" s="81"/>
      <c r="VMW96" s="81"/>
      <c r="VMX96" s="81"/>
      <c r="VMY96" s="81"/>
      <c r="VMZ96" s="81"/>
      <c r="VNA96" s="81"/>
      <c r="VNB96" s="81"/>
      <c r="VNC96" s="81"/>
      <c r="VND96" s="81"/>
      <c r="VNE96" s="81"/>
      <c r="VNF96" s="81"/>
      <c r="VNG96" s="81"/>
      <c r="VNH96" s="81"/>
      <c r="VNI96" s="81"/>
      <c r="VNJ96" s="81"/>
      <c r="VNK96" s="81"/>
      <c r="VNL96" s="81"/>
      <c r="VNM96" s="81"/>
      <c r="VNN96" s="81"/>
      <c r="VNO96" s="81"/>
      <c r="VNP96" s="81"/>
      <c r="VNQ96" s="81"/>
      <c r="VNR96" s="81"/>
      <c r="VNS96" s="81"/>
      <c r="VNT96" s="81"/>
      <c r="VNU96" s="81"/>
      <c r="VNV96" s="81"/>
      <c r="VNW96" s="81"/>
      <c r="VNX96" s="81"/>
      <c r="VNY96" s="81"/>
      <c r="VNZ96" s="81"/>
      <c r="VOA96" s="81"/>
      <c r="VOB96" s="81"/>
      <c r="VOC96" s="81"/>
      <c r="VOD96" s="81"/>
      <c r="VOE96" s="81"/>
      <c r="VOF96" s="81"/>
      <c r="VOG96" s="81"/>
      <c r="VOH96" s="81"/>
      <c r="VOI96" s="81"/>
      <c r="VOJ96" s="81"/>
      <c r="VOK96" s="81"/>
      <c r="VOL96" s="81"/>
      <c r="VOM96" s="81"/>
      <c r="VON96" s="81"/>
      <c r="VOO96" s="81"/>
      <c r="VOP96" s="81"/>
      <c r="VOQ96" s="81"/>
      <c r="VOR96" s="81"/>
      <c r="VOS96" s="81"/>
      <c r="VOT96" s="81"/>
      <c r="VOU96" s="81"/>
      <c r="VOV96" s="81"/>
      <c r="VOW96" s="81"/>
      <c r="VOX96" s="81"/>
      <c r="VOY96" s="81"/>
      <c r="VOZ96" s="81"/>
      <c r="VPA96" s="81"/>
      <c r="VPB96" s="81"/>
      <c r="VPC96" s="81"/>
      <c r="VPD96" s="81"/>
      <c r="VPE96" s="81"/>
      <c r="VPF96" s="81"/>
      <c r="VPG96" s="81"/>
      <c r="VPH96" s="81"/>
      <c r="VPI96" s="81"/>
      <c r="VPJ96" s="81"/>
      <c r="VPK96" s="81"/>
      <c r="VPL96" s="81"/>
      <c r="VPM96" s="81"/>
      <c r="VPN96" s="81"/>
      <c r="VPO96" s="81"/>
      <c r="VPP96" s="81"/>
      <c r="VPQ96" s="81"/>
      <c r="VPR96" s="81"/>
      <c r="VPS96" s="81"/>
      <c r="VPT96" s="81"/>
      <c r="VPU96" s="81"/>
      <c r="VPV96" s="81"/>
      <c r="VPW96" s="81"/>
      <c r="VPX96" s="81"/>
      <c r="VPY96" s="81"/>
      <c r="VPZ96" s="81"/>
      <c r="VQA96" s="81"/>
      <c r="VQB96" s="81"/>
      <c r="VQC96" s="81"/>
      <c r="VQD96" s="81"/>
      <c r="VQE96" s="81"/>
      <c r="VQF96" s="81"/>
      <c r="VQG96" s="81"/>
      <c r="VQH96" s="81"/>
      <c r="VQI96" s="81"/>
      <c r="VQJ96" s="81"/>
      <c r="VQK96" s="81"/>
      <c r="VQL96" s="81"/>
      <c r="VQM96" s="81"/>
      <c r="VQN96" s="81"/>
      <c r="VQO96" s="81"/>
      <c r="VQP96" s="81"/>
      <c r="VQQ96" s="81"/>
      <c r="VQR96" s="81"/>
      <c r="VQS96" s="81"/>
      <c r="VQT96" s="81"/>
      <c r="VQU96" s="81"/>
      <c r="VQV96" s="81"/>
      <c r="VQW96" s="81"/>
      <c r="VQX96" s="81"/>
      <c r="VQY96" s="81"/>
      <c r="VQZ96" s="81"/>
      <c r="VRA96" s="81"/>
      <c r="VRB96" s="81"/>
      <c r="VRC96" s="81"/>
      <c r="VRD96" s="81"/>
      <c r="VRE96" s="81"/>
      <c r="VRF96" s="81"/>
      <c r="VRG96" s="81"/>
      <c r="VRH96" s="81"/>
      <c r="VRI96" s="81"/>
      <c r="VRJ96" s="81"/>
      <c r="VRK96" s="81"/>
      <c r="VRL96" s="81"/>
      <c r="VRM96" s="81"/>
      <c r="VRN96" s="81"/>
      <c r="VRO96" s="81"/>
      <c r="VRP96" s="81"/>
      <c r="VRQ96" s="81"/>
      <c r="VRR96" s="81"/>
      <c r="VRS96" s="81"/>
      <c r="VRT96" s="81"/>
      <c r="VRU96" s="81"/>
      <c r="VRV96" s="81"/>
      <c r="VRW96" s="81"/>
      <c r="VRX96" s="81"/>
      <c r="VRY96" s="81"/>
      <c r="VRZ96" s="81"/>
      <c r="VSA96" s="81"/>
      <c r="VSB96" s="81"/>
      <c r="VSC96" s="81"/>
      <c r="VSD96" s="81"/>
      <c r="VSE96" s="81"/>
      <c r="VSF96" s="81"/>
      <c r="VSG96" s="81"/>
      <c r="VSH96" s="81"/>
      <c r="VSI96" s="81"/>
      <c r="VSJ96" s="81"/>
      <c r="VSK96" s="81"/>
      <c r="VSL96" s="81"/>
      <c r="VSM96" s="81"/>
      <c r="VSN96" s="81"/>
      <c r="VSO96" s="81"/>
      <c r="VSP96" s="81"/>
      <c r="VSQ96" s="81"/>
      <c r="VSR96" s="81"/>
      <c r="VSS96" s="81"/>
      <c r="VST96" s="81"/>
      <c r="VSU96" s="81"/>
      <c r="VSV96" s="81"/>
      <c r="VSW96" s="81"/>
      <c r="VSX96" s="81"/>
      <c r="VSY96" s="81"/>
      <c r="VSZ96" s="81"/>
      <c r="VTA96" s="81"/>
      <c r="VTB96" s="81"/>
      <c r="VTC96" s="81"/>
      <c r="VTD96" s="81"/>
      <c r="VTE96" s="81"/>
      <c r="VTF96" s="81"/>
      <c r="VTG96" s="81"/>
      <c r="VTH96" s="81"/>
      <c r="VTI96" s="81"/>
      <c r="VTJ96" s="81"/>
      <c r="VTK96" s="81"/>
      <c r="VTL96" s="81"/>
      <c r="VTM96" s="81"/>
      <c r="VTN96" s="81"/>
      <c r="VTO96" s="81"/>
      <c r="VTP96" s="81"/>
      <c r="VTQ96" s="81"/>
      <c r="VTR96" s="81"/>
      <c r="VTS96" s="81"/>
      <c r="VTT96" s="81"/>
      <c r="VTU96" s="81"/>
      <c r="VTV96" s="81"/>
      <c r="VTW96" s="81"/>
      <c r="VTX96" s="81"/>
      <c r="VTY96" s="81"/>
      <c r="VTZ96" s="81"/>
      <c r="VUA96" s="81"/>
      <c r="VUB96" s="81"/>
      <c r="VUC96" s="81"/>
      <c r="VUD96" s="81"/>
      <c r="VUE96" s="81"/>
      <c r="VUF96" s="81"/>
      <c r="VUG96" s="81"/>
      <c r="VUH96" s="81"/>
      <c r="VUI96" s="81"/>
      <c r="VUJ96" s="81"/>
      <c r="VUK96" s="81"/>
      <c r="VUL96" s="81"/>
      <c r="VUM96" s="81"/>
      <c r="VUN96" s="81"/>
      <c r="VUO96" s="81"/>
      <c r="VUP96" s="81"/>
      <c r="VUQ96" s="81"/>
      <c r="VUR96" s="81"/>
      <c r="VUS96" s="81"/>
      <c r="VUT96" s="81"/>
      <c r="VUU96" s="81"/>
      <c r="VUV96" s="81"/>
      <c r="VUW96" s="81"/>
      <c r="VUX96" s="81"/>
      <c r="VUY96" s="81"/>
      <c r="VUZ96" s="81"/>
      <c r="VVA96" s="81"/>
      <c r="VVB96" s="81"/>
      <c r="VVC96" s="81"/>
      <c r="VVD96" s="81"/>
      <c r="VVE96" s="81"/>
      <c r="VVF96" s="81"/>
      <c r="VVG96" s="81"/>
      <c r="VVH96" s="81"/>
      <c r="VVI96" s="81"/>
      <c r="VVJ96" s="81"/>
      <c r="VVK96" s="81"/>
      <c r="VVL96" s="81"/>
      <c r="VVM96" s="81"/>
      <c r="VVN96" s="81"/>
      <c r="VVO96" s="81"/>
      <c r="VVP96" s="81"/>
      <c r="VVQ96" s="81"/>
      <c r="VVR96" s="81"/>
      <c r="VVS96" s="81"/>
      <c r="VVT96" s="81"/>
      <c r="VVU96" s="81"/>
      <c r="VVV96" s="81"/>
      <c r="VVW96" s="81"/>
      <c r="VVX96" s="81"/>
      <c r="VVY96" s="81"/>
      <c r="VVZ96" s="81"/>
      <c r="VWA96" s="81"/>
      <c r="VWB96" s="81"/>
      <c r="VWC96" s="81"/>
      <c r="VWD96" s="81"/>
      <c r="VWE96" s="81"/>
      <c r="VWF96" s="81"/>
      <c r="VWG96" s="81"/>
      <c r="VWH96" s="81"/>
      <c r="VWI96" s="81"/>
      <c r="VWJ96" s="81"/>
      <c r="VWK96" s="81"/>
      <c r="VWL96" s="81"/>
      <c r="VWM96" s="81"/>
      <c r="VWN96" s="81"/>
      <c r="VWO96" s="81"/>
      <c r="VWP96" s="81"/>
      <c r="VWQ96" s="81"/>
      <c r="VWR96" s="81"/>
      <c r="VWS96" s="81"/>
      <c r="VWT96" s="81"/>
      <c r="VWU96" s="81"/>
      <c r="VWV96" s="81"/>
      <c r="VWW96" s="81"/>
      <c r="VWX96" s="81"/>
      <c r="VWY96" s="81"/>
      <c r="VWZ96" s="81"/>
      <c r="VXA96" s="81"/>
      <c r="VXB96" s="81"/>
      <c r="VXC96" s="81"/>
      <c r="VXD96" s="81"/>
      <c r="VXE96" s="81"/>
      <c r="VXF96" s="81"/>
      <c r="VXG96" s="81"/>
      <c r="VXH96" s="81"/>
      <c r="VXI96" s="81"/>
      <c r="VXJ96" s="81"/>
      <c r="VXK96" s="81"/>
      <c r="VXL96" s="81"/>
      <c r="VXM96" s="81"/>
      <c r="VXN96" s="81"/>
      <c r="VXO96" s="81"/>
      <c r="VXP96" s="81"/>
      <c r="VXQ96" s="81"/>
      <c r="VXR96" s="81"/>
      <c r="VXS96" s="81"/>
      <c r="VXT96" s="81"/>
      <c r="VXU96" s="81"/>
      <c r="VXV96" s="81"/>
      <c r="VXW96" s="81"/>
      <c r="VXX96" s="81"/>
      <c r="VXY96" s="81"/>
      <c r="VXZ96" s="81"/>
      <c r="VYA96" s="81"/>
      <c r="VYB96" s="81"/>
      <c r="VYC96" s="81"/>
      <c r="VYD96" s="81"/>
      <c r="VYE96" s="81"/>
      <c r="VYF96" s="81"/>
      <c r="VYG96" s="81"/>
      <c r="VYH96" s="81"/>
      <c r="VYI96" s="81"/>
      <c r="VYJ96" s="81"/>
      <c r="VYK96" s="81"/>
      <c r="VYL96" s="81"/>
      <c r="VYM96" s="81"/>
      <c r="VYN96" s="81"/>
      <c r="VYO96" s="81"/>
      <c r="VYP96" s="81"/>
      <c r="VYQ96" s="81"/>
      <c r="VYR96" s="81"/>
      <c r="VYS96" s="81"/>
      <c r="VYT96" s="81"/>
      <c r="VYU96" s="81"/>
      <c r="VYV96" s="81"/>
      <c r="VYW96" s="81"/>
      <c r="VYX96" s="81"/>
      <c r="VYY96" s="81"/>
      <c r="VYZ96" s="81"/>
      <c r="VZA96" s="81"/>
      <c r="VZB96" s="81"/>
      <c r="VZC96" s="81"/>
      <c r="VZD96" s="81"/>
      <c r="VZE96" s="81"/>
      <c r="VZF96" s="81"/>
      <c r="VZG96" s="81"/>
      <c r="VZH96" s="81"/>
      <c r="VZI96" s="81"/>
      <c r="VZJ96" s="81"/>
      <c r="VZK96" s="81"/>
      <c r="VZL96" s="81"/>
      <c r="VZM96" s="81"/>
      <c r="VZN96" s="81"/>
      <c r="VZO96" s="81"/>
      <c r="VZP96" s="81"/>
      <c r="VZQ96" s="81"/>
      <c r="VZR96" s="81"/>
      <c r="VZS96" s="81"/>
      <c r="VZT96" s="81"/>
      <c r="VZU96" s="81"/>
      <c r="VZV96" s="81"/>
      <c r="VZW96" s="81"/>
      <c r="VZX96" s="81"/>
      <c r="VZY96" s="81"/>
      <c r="VZZ96" s="81"/>
      <c r="WAA96" s="81"/>
      <c r="WAB96" s="81"/>
      <c r="WAC96" s="81"/>
      <c r="WAD96" s="81"/>
      <c r="WAE96" s="81"/>
      <c r="WAF96" s="81"/>
      <c r="WAG96" s="81"/>
      <c r="WAH96" s="81"/>
      <c r="WAI96" s="81"/>
      <c r="WAJ96" s="81"/>
      <c r="WAK96" s="81"/>
      <c r="WAL96" s="81"/>
      <c r="WAM96" s="81"/>
      <c r="WAN96" s="81"/>
      <c r="WAO96" s="81"/>
      <c r="WAP96" s="81"/>
      <c r="WAQ96" s="81"/>
      <c r="WAR96" s="81"/>
      <c r="WAS96" s="81"/>
      <c r="WAT96" s="81"/>
      <c r="WAU96" s="81"/>
      <c r="WAV96" s="81"/>
      <c r="WAW96" s="81"/>
      <c r="WAX96" s="81"/>
      <c r="WAY96" s="81"/>
      <c r="WAZ96" s="81"/>
      <c r="WBA96" s="81"/>
      <c r="WBB96" s="81"/>
      <c r="WBC96" s="81"/>
      <c r="WBD96" s="81"/>
      <c r="WBE96" s="81"/>
      <c r="WBF96" s="81"/>
      <c r="WBG96" s="81"/>
      <c r="WBH96" s="81"/>
      <c r="WBI96" s="81"/>
      <c r="WBJ96" s="81"/>
      <c r="WBK96" s="81"/>
      <c r="WBL96" s="81"/>
      <c r="WBM96" s="81"/>
      <c r="WBN96" s="81"/>
      <c r="WBO96" s="81"/>
      <c r="WBP96" s="81"/>
      <c r="WBQ96" s="81"/>
      <c r="WBR96" s="81"/>
      <c r="WBS96" s="81"/>
      <c r="WBT96" s="81"/>
      <c r="WBU96" s="81"/>
      <c r="WBV96" s="81"/>
      <c r="WBW96" s="81"/>
      <c r="WBX96" s="81"/>
      <c r="WBY96" s="81"/>
      <c r="WBZ96" s="81"/>
      <c r="WCA96" s="81"/>
      <c r="WCB96" s="81"/>
      <c r="WCC96" s="81"/>
      <c r="WCD96" s="81"/>
      <c r="WCE96" s="81"/>
      <c r="WCF96" s="81"/>
      <c r="WCG96" s="81"/>
      <c r="WCH96" s="81"/>
      <c r="WCI96" s="81"/>
      <c r="WCJ96" s="81"/>
      <c r="WCK96" s="81"/>
      <c r="WCL96" s="81"/>
      <c r="WCM96" s="81"/>
      <c r="WCN96" s="81"/>
      <c r="WCO96" s="81"/>
      <c r="WCP96" s="81"/>
      <c r="WCQ96" s="81"/>
      <c r="WCR96" s="81"/>
      <c r="WCS96" s="81"/>
      <c r="WCT96" s="81"/>
      <c r="WCU96" s="81"/>
      <c r="WCV96" s="81"/>
      <c r="WCW96" s="81"/>
      <c r="WCX96" s="81"/>
      <c r="WCY96" s="81"/>
      <c r="WCZ96" s="81"/>
      <c r="WDA96" s="81"/>
      <c r="WDB96" s="81"/>
      <c r="WDC96" s="81"/>
      <c r="WDD96" s="81"/>
      <c r="WDE96" s="81"/>
      <c r="WDF96" s="81"/>
      <c r="WDG96" s="81"/>
      <c r="WDH96" s="81"/>
      <c r="WDI96" s="81"/>
      <c r="WDJ96" s="81"/>
      <c r="WDK96" s="81"/>
      <c r="WDL96" s="81"/>
      <c r="WDM96" s="81"/>
      <c r="WDN96" s="81"/>
      <c r="WDO96" s="81"/>
      <c r="WDP96" s="81"/>
      <c r="WDQ96" s="81"/>
      <c r="WDR96" s="81"/>
      <c r="WDS96" s="81"/>
      <c r="WDT96" s="81"/>
      <c r="WDU96" s="81"/>
      <c r="WDV96" s="81"/>
      <c r="WDW96" s="81"/>
      <c r="WDX96" s="81"/>
      <c r="WDY96" s="81"/>
      <c r="WDZ96" s="81"/>
      <c r="WEA96" s="81"/>
      <c r="WEB96" s="81"/>
      <c r="WEC96" s="81"/>
      <c r="WED96" s="81"/>
      <c r="WEE96" s="81"/>
      <c r="WEF96" s="81"/>
      <c r="WEG96" s="81"/>
      <c r="WEH96" s="81"/>
      <c r="WEI96" s="81"/>
      <c r="WEJ96" s="81"/>
      <c r="WEK96" s="81"/>
      <c r="WEL96" s="81"/>
      <c r="WEM96" s="81"/>
      <c r="WEN96" s="81"/>
      <c r="WEO96" s="81"/>
      <c r="WEP96" s="81"/>
      <c r="WEQ96" s="81"/>
      <c r="WER96" s="81"/>
      <c r="WES96" s="81"/>
      <c r="WET96" s="81"/>
      <c r="WEU96" s="81"/>
      <c r="WEV96" s="81"/>
      <c r="WEW96" s="81"/>
      <c r="WEX96" s="81"/>
      <c r="WEY96" s="81"/>
      <c r="WEZ96" s="81"/>
      <c r="WFA96" s="81"/>
      <c r="WFB96" s="81"/>
      <c r="WFC96" s="81"/>
      <c r="WFD96" s="81"/>
      <c r="WFE96" s="81"/>
      <c r="WFF96" s="81"/>
      <c r="WFG96" s="81"/>
      <c r="WFH96" s="81"/>
      <c r="WFI96" s="81"/>
      <c r="WFJ96" s="81"/>
      <c r="WFK96" s="81"/>
      <c r="WFL96" s="81"/>
      <c r="WFM96" s="81"/>
      <c r="WFN96" s="81"/>
      <c r="WFO96" s="81"/>
      <c r="WFP96" s="81"/>
      <c r="WFQ96" s="81"/>
      <c r="WFR96" s="81"/>
      <c r="WFS96" s="81"/>
      <c r="WFT96" s="81"/>
      <c r="WFU96" s="81"/>
      <c r="WFV96" s="81"/>
      <c r="WFW96" s="81"/>
      <c r="WFX96" s="81"/>
      <c r="WFY96" s="81"/>
      <c r="WFZ96" s="81"/>
      <c r="WGA96" s="81"/>
      <c r="WGB96" s="81"/>
      <c r="WGC96" s="81"/>
      <c r="WGD96" s="81"/>
      <c r="WGE96" s="81"/>
      <c r="WGF96" s="81"/>
      <c r="WGG96" s="81"/>
      <c r="WGH96" s="81"/>
      <c r="WGI96" s="81"/>
      <c r="WGJ96" s="81"/>
      <c r="WGK96" s="81"/>
      <c r="WGL96" s="81"/>
      <c r="WGM96" s="81"/>
      <c r="WGN96" s="81"/>
      <c r="WGO96" s="81"/>
      <c r="WGP96" s="81"/>
      <c r="WGQ96" s="81"/>
      <c r="WGR96" s="81"/>
      <c r="WGS96" s="81"/>
      <c r="WGT96" s="81"/>
      <c r="WGU96" s="81"/>
      <c r="WGV96" s="81"/>
      <c r="WGW96" s="81"/>
      <c r="WGX96" s="81"/>
      <c r="WGY96" s="81"/>
      <c r="WGZ96" s="81"/>
      <c r="WHA96" s="81"/>
      <c r="WHB96" s="81"/>
      <c r="WHC96" s="81"/>
      <c r="WHD96" s="81"/>
      <c r="WHE96" s="81"/>
      <c r="WHF96" s="81"/>
      <c r="WHG96" s="81"/>
      <c r="WHH96" s="81"/>
      <c r="WHI96" s="81"/>
      <c r="WHJ96" s="81"/>
      <c r="WHK96" s="81"/>
      <c r="WHL96" s="81"/>
      <c r="WHM96" s="81"/>
      <c r="WHN96" s="81"/>
      <c r="WHO96" s="81"/>
      <c r="WHP96" s="81"/>
      <c r="WHQ96" s="81"/>
      <c r="WHR96" s="81"/>
      <c r="WHS96" s="81"/>
      <c r="WHT96" s="81"/>
      <c r="WHU96" s="81"/>
      <c r="WHV96" s="81"/>
      <c r="WHW96" s="81"/>
      <c r="WHX96" s="81"/>
      <c r="WHY96" s="81"/>
      <c r="WHZ96" s="81"/>
      <c r="WIA96" s="81"/>
      <c r="WIB96" s="81"/>
      <c r="WIC96" s="81"/>
      <c r="WID96" s="81"/>
      <c r="WIE96" s="81"/>
      <c r="WIF96" s="81"/>
      <c r="WIG96" s="81"/>
      <c r="WIH96" s="81"/>
      <c r="WII96" s="81"/>
      <c r="WIJ96" s="81"/>
      <c r="WIK96" s="81"/>
      <c r="WIL96" s="81"/>
      <c r="WIM96" s="81"/>
      <c r="WIN96" s="81"/>
      <c r="WIO96" s="81"/>
      <c r="WIP96" s="81"/>
      <c r="WIQ96" s="81"/>
      <c r="WIR96" s="81"/>
      <c r="WIS96" s="81"/>
      <c r="WIT96" s="81"/>
      <c r="WIU96" s="81"/>
      <c r="WIV96" s="81"/>
      <c r="WIW96" s="81"/>
      <c r="WIX96" s="81"/>
      <c r="WIY96" s="81"/>
      <c r="WIZ96" s="81"/>
      <c r="WJA96" s="81"/>
      <c r="WJB96" s="81"/>
      <c r="WJC96" s="81"/>
      <c r="WJD96" s="81"/>
      <c r="WJE96" s="81"/>
      <c r="WJF96" s="81"/>
      <c r="WJG96" s="81"/>
      <c r="WJH96" s="81"/>
      <c r="WJI96" s="81"/>
      <c r="WJJ96" s="81"/>
      <c r="WJK96" s="81"/>
      <c r="WJL96" s="81"/>
      <c r="WJM96" s="81"/>
      <c r="WJN96" s="81"/>
      <c r="WJO96" s="81"/>
      <c r="WJP96" s="81"/>
      <c r="WJQ96" s="81"/>
      <c r="WJR96" s="81"/>
      <c r="WJS96" s="81"/>
      <c r="WJT96" s="81"/>
      <c r="WJU96" s="81"/>
      <c r="WJV96" s="81"/>
      <c r="WJW96" s="81"/>
      <c r="WJX96" s="81"/>
      <c r="WJY96" s="81"/>
      <c r="WJZ96" s="81"/>
      <c r="WKA96" s="81"/>
      <c r="WKB96" s="81"/>
      <c r="WKC96" s="81"/>
      <c r="WKD96" s="81"/>
      <c r="WKE96" s="81"/>
      <c r="WKF96" s="81"/>
      <c r="WKG96" s="81"/>
      <c r="WKH96" s="81"/>
      <c r="WKI96" s="81"/>
      <c r="WKJ96" s="81"/>
      <c r="WKK96" s="81"/>
      <c r="WKL96" s="81"/>
      <c r="WKM96" s="81"/>
      <c r="WKN96" s="81"/>
      <c r="WKO96" s="81"/>
      <c r="WKP96" s="81"/>
      <c r="WKQ96" s="81"/>
      <c r="WKR96" s="81"/>
      <c r="WKS96" s="81"/>
      <c r="WKT96" s="81"/>
      <c r="WKU96" s="81"/>
      <c r="WKV96" s="81"/>
      <c r="WKW96" s="81"/>
      <c r="WKX96" s="81"/>
      <c r="WKY96" s="81"/>
      <c r="WKZ96" s="81"/>
      <c r="WLA96" s="81"/>
      <c r="WLB96" s="81"/>
      <c r="WLC96" s="81"/>
      <c r="WLD96" s="81"/>
      <c r="WLE96" s="81"/>
      <c r="WLF96" s="81"/>
      <c r="WLG96" s="81"/>
      <c r="WLH96" s="81"/>
      <c r="WLI96" s="81"/>
      <c r="WLJ96" s="81"/>
      <c r="WLK96" s="81"/>
      <c r="WLL96" s="81"/>
      <c r="WLM96" s="81"/>
      <c r="WLN96" s="81"/>
      <c r="WLO96" s="81"/>
      <c r="WLP96" s="81"/>
      <c r="WLQ96" s="81"/>
      <c r="WLR96" s="81"/>
      <c r="WLS96" s="81"/>
      <c r="WLT96" s="81"/>
      <c r="WLU96" s="81"/>
      <c r="WLV96" s="81"/>
      <c r="WLW96" s="81"/>
      <c r="WLX96" s="81"/>
      <c r="WLY96" s="81"/>
      <c r="WLZ96" s="81"/>
      <c r="WMA96" s="81"/>
      <c r="WMB96" s="81"/>
      <c r="WMC96" s="81"/>
      <c r="WMD96" s="81"/>
      <c r="WME96" s="81"/>
      <c r="WMF96" s="81"/>
      <c r="WMG96" s="81"/>
      <c r="WMH96" s="81"/>
      <c r="WMI96" s="81"/>
      <c r="WMJ96" s="81"/>
      <c r="WMK96" s="81"/>
      <c r="WML96" s="81"/>
      <c r="WMM96" s="81"/>
      <c r="WMN96" s="81"/>
      <c r="WMO96" s="81"/>
      <c r="WMP96" s="81"/>
      <c r="WMQ96" s="81"/>
      <c r="WMR96" s="81"/>
      <c r="WMS96" s="81"/>
      <c r="WMT96" s="81"/>
      <c r="WMU96" s="81"/>
      <c r="WMV96" s="81"/>
      <c r="WMW96" s="81"/>
      <c r="WMX96" s="81"/>
      <c r="WMY96" s="81"/>
      <c r="WMZ96" s="81"/>
      <c r="WNA96" s="81"/>
      <c r="WNB96" s="81"/>
      <c r="WNC96" s="81"/>
      <c r="WND96" s="81"/>
      <c r="WNE96" s="81"/>
      <c r="WNF96" s="81"/>
      <c r="WNG96" s="81"/>
      <c r="WNH96" s="81"/>
      <c r="WNI96" s="81"/>
      <c r="WNJ96" s="81"/>
      <c r="WNK96" s="81"/>
      <c r="WNL96" s="81"/>
      <c r="WNM96" s="81"/>
      <c r="WNN96" s="81"/>
      <c r="WNO96" s="81"/>
      <c r="WNP96" s="81"/>
      <c r="WNQ96" s="81"/>
      <c r="WNR96" s="81"/>
      <c r="WNS96" s="81"/>
      <c r="WNT96" s="81"/>
      <c r="WNU96" s="81"/>
      <c r="WNV96" s="81"/>
      <c r="WNW96" s="81"/>
      <c r="WNX96" s="81"/>
      <c r="WNY96" s="81"/>
      <c r="WNZ96" s="81"/>
      <c r="WOA96" s="81"/>
      <c r="WOB96" s="81"/>
      <c r="WOC96" s="81"/>
      <c r="WOD96" s="81"/>
      <c r="WOE96" s="81"/>
      <c r="WOF96" s="81"/>
      <c r="WOG96" s="81"/>
      <c r="WOH96" s="81"/>
      <c r="WOI96" s="81"/>
      <c r="WOJ96" s="81"/>
      <c r="WOK96" s="81"/>
      <c r="WOL96" s="81"/>
      <c r="WOM96" s="81"/>
      <c r="WON96" s="81"/>
      <c r="WOO96" s="81"/>
      <c r="WOP96" s="81"/>
      <c r="WOQ96" s="81"/>
      <c r="WOR96" s="81"/>
      <c r="WOS96" s="81"/>
      <c r="WOT96" s="81"/>
      <c r="WOU96" s="81"/>
      <c r="WOV96" s="81"/>
      <c r="WOW96" s="81"/>
      <c r="WOX96" s="81"/>
      <c r="WOY96" s="81"/>
      <c r="WOZ96" s="81"/>
      <c r="WPA96" s="81"/>
      <c r="WPB96" s="81"/>
      <c r="WPC96" s="81"/>
      <c r="WPD96" s="81"/>
      <c r="WPE96" s="81"/>
      <c r="WPF96" s="81"/>
      <c r="WPG96" s="81"/>
      <c r="WPH96" s="81"/>
      <c r="WPI96" s="81"/>
      <c r="WPJ96" s="81"/>
      <c r="WPK96" s="81"/>
      <c r="WPL96" s="81"/>
      <c r="WPM96" s="81"/>
      <c r="WPN96" s="81"/>
      <c r="WPO96" s="81"/>
      <c r="WPP96" s="81"/>
      <c r="WPQ96" s="81"/>
      <c r="WPR96" s="81"/>
      <c r="WPS96" s="81"/>
      <c r="WPT96" s="81"/>
      <c r="WPU96" s="81"/>
      <c r="WPV96" s="81"/>
      <c r="WPW96" s="81"/>
      <c r="WPX96" s="81"/>
      <c r="WPY96" s="81"/>
      <c r="WPZ96" s="81"/>
      <c r="WQA96" s="81"/>
      <c r="WQB96" s="81"/>
      <c r="WQC96" s="81"/>
      <c r="WQD96" s="81"/>
      <c r="WQE96" s="81"/>
      <c r="WQF96" s="81"/>
      <c r="WQG96" s="81"/>
      <c r="WQH96" s="81"/>
      <c r="WQI96" s="81"/>
      <c r="WQJ96" s="81"/>
      <c r="WQK96" s="81"/>
      <c r="WQL96" s="81"/>
      <c r="WQM96" s="81"/>
      <c r="WQN96" s="81"/>
      <c r="WQO96" s="81"/>
      <c r="WQP96" s="81"/>
      <c r="WQQ96" s="81"/>
      <c r="WQR96" s="81"/>
      <c r="WQS96" s="81"/>
      <c r="WQT96" s="81"/>
      <c r="WQU96" s="81"/>
      <c r="WQV96" s="81"/>
      <c r="WQW96" s="81"/>
      <c r="WQX96" s="81"/>
      <c r="WQY96" s="81"/>
      <c r="WQZ96" s="81"/>
      <c r="WRA96" s="81"/>
      <c r="WRB96" s="81"/>
      <c r="WRC96" s="81"/>
      <c r="WRD96" s="81"/>
      <c r="WRE96" s="81"/>
      <c r="WRF96" s="81"/>
      <c r="WRG96" s="81"/>
      <c r="WRH96" s="81"/>
      <c r="WRI96" s="81"/>
      <c r="WRJ96" s="81"/>
      <c r="WRK96" s="81"/>
      <c r="WRL96" s="81"/>
      <c r="WRM96" s="81"/>
      <c r="WRN96" s="81"/>
      <c r="WRO96" s="81"/>
      <c r="WRP96" s="81"/>
      <c r="WRQ96" s="81"/>
      <c r="WRR96" s="81"/>
      <c r="WRS96" s="81"/>
      <c r="WRT96" s="81"/>
      <c r="WRU96" s="81"/>
      <c r="WRV96" s="81"/>
      <c r="WRW96" s="81"/>
      <c r="WRX96" s="81"/>
      <c r="WRY96" s="81"/>
      <c r="WRZ96" s="81"/>
      <c r="WSA96" s="81"/>
      <c r="WSB96" s="81"/>
      <c r="WSC96" s="81"/>
      <c r="WSD96" s="81"/>
      <c r="WSE96" s="81"/>
      <c r="WSF96" s="81"/>
      <c r="WSG96" s="81"/>
      <c r="WSH96" s="81"/>
      <c r="WSI96" s="81"/>
      <c r="WSJ96" s="81"/>
      <c r="WSK96" s="81"/>
      <c r="WSL96" s="81"/>
      <c r="WSM96" s="81"/>
      <c r="WSN96" s="81"/>
      <c r="WSO96" s="81"/>
      <c r="WSP96" s="81"/>
      <c r="WSQ96" s="81"/>
      <c r="WSR96" s="81"/>
      <c r="WSS96" s="81"/>
      <c r="WST96" s="81"/>
      <c r="WSU96" s="81"/>
      <c r="WSV96" s="81"/>
      <c r="WSW96" s="81"/>
      <c r="WSX96" s="81"/>
      <c r="WSY96" s="81"/>
      <c r="WSZ96" s="81"/>
      <c r="WTA96" s="81"/>
      <c r="WTB96" s="81"/>
      <c r="WTC96" s="81"/>
      <c r="WTD96" s="81"/>
      <c r="WTE96" s="81"/>
      <c r="WTF96" s="81"/>
      <c r="WTG96" s="81"/>
      <c r="WTH96" s="81"/>
      <c r="WTI96" s="81"/>
      <c r="WTJ96" s="81"/>
      <c r="WTK96" s="81"/>
      <c r="WTL96" s="81"/>
      <c r="WTM96" s="81"/>
      <c r="WTN96" s="81"/>
      <c r="WTO96" s="81"/>
      <c r="WTP96" s="81"/>
      <c r="WTQ96" s="81"/>
      <c r="WTR96" s="81"/>
      <c r="WTS96" s="81"/>
      <c r="WTT96" s="81"/>
      <c r="WTU96" s="81"/>
      <c r="WTV96" s="81"/>
      <c r="WTW96" s="81"/>
      <c r="WTX96" s="81"/>
      <c r="WTY96" s="81"/>
      <c r="WTZ96" s="81"/>
      <c r="WUA96" s="81"/>
      <c r="WUB96" s="81"/>
      <c r="WUC96" s="81"/>
      <c r="WUD96" s="81"/>
      <c r="WUE96" s="81"/>
      <c r="WUF96" s="81"/>
      <c r="WUG96" s="81"/>
      <c r="WUH96" s="81"/>
      <c r="WUI96" s="81"/>
      <c r="WUJ96" s="81"/>
      <c r="WUK96" s="81"/>
      <c r="WUL96" s="81"/>
      <c r="WUM96" s="81"/>
      <c r="WUN96" s="81"/>
      <c r="WUO96" s="81"/>
      <c r="WUP96" s="81"/>
      <c r="WUQ96" s="81"/>
      <c r="WUR96" s="81"/>
      <c r="WUS96" s="81"/>
      <c r="WUT96" s="81"/>
      <c r="WUU96" s="81"/>
      <c r="WUV96" s="81"/>
      <c r="WUW96" s="81"/>
      <c r="WUX96" s="81"/>
      <c r="WUY96" s="81"/>
      <c r="WUZ96" s="81"/>
      <c r="WVA96" s="81"/>
      <c r="WVB96" s="81"/>
      <c r="WVC96" s="81"/>
      <c r="WVD96" s="81"/>
      <c r="WVE96" s="81"/>
      <c r="WVF96" s="81"/>
      <c r="WVG96" s="81"/>
      <c r="WVH96" s="81"/>
      <c r="WVI96" s="81"/>
      <c r="WVJ96" s="81"/>
      <c r="WVK96" s="81"/>
      <c r="WVL96" s="81"/>
      <c r="WVM96" s="81"/>
      <c r="WVN96" s="81"/>
      <c r="WVO96" s="81"/>
      <c r="WVP96" s="81"/>
      <c r="WVQ96" s="81"/>
      <c r="WVR96" s="81"/>
      <c r="WVS96" s="81"/>
      <c r="WVT96" s="81"/>
      <c r="WVU96" s="81"/>
      <c r="WVV96" s="81"/>
      <c r="WVW96" s="81"/>
      <c r="WVX96" s="81"/>
      <c r="WVY96" s="81"/>
      <c r="WVZ96" s="81"/>
      <c r="WWA96" s="81"/>
      <c r="WWB96" s="81"/>
      <c r="WWC96" s="81"/>
      <c r="WWD96" s="81"/>
      <c r="WWE96" s="81"/>
      <c r="WWF96" s="81"/>
      <c r="WWG96" s="81"/>
      <c r="WWH96" s="81"/>
      <c r="WWI96" s="81"/>
      <c r="WWJ96" s="81"/>
      <c r="WWK96" s="81"/>
      <c r="WWL96" s="81"/>
      <c r="WWM96" s="81"/>
      <c r="WWN96" s="81"/>
      <c r="WWO96" s="81"/>
      <c r="WWP96" s="81"/>
      <c r="WWQ96" s="81"/>
      <c r="WWR96" s="81"/>
      <c r="WWS96" s="81"/>
      <c r="WWT96" s="81"/>
      <c r="WWU96" s="81"/>
      <c r="WWV96" s="81"/>
      <c r="WWW96" s="81"/>
      <c r="WWX96" s="81"/>
      <c r="WWY96" s="81"/>
      <c r="WWZ96" s="81"/>
      <c r="WXA96" s="81"/>
      <c r="WXB96" s="81"/>
      <c r="WXC96" s="81"/>
      <c r="WXD96" s="81"/>
      <c r="WXE96" s="81"/>
      <c r="WXF96" s="81"/>
      <c r="WXG96" s="81"/>
      <c r="WXH96" s="81"/>
      <c r="WXI96" s="81"/>
      <c r="WXJ96" s="81"/>
      <c r="WXK96" s="81"/>
      <c r="WXL96" s="81"/>
      <c r="WXM96" s="81"/>
      <c r="WXN96" s="81"/>
      <c r="WXO96" s="81"/>
      <c r="WXP96" s="81"/>
      <c r="WXQ96" s="81"/>
      <c r="WXR96" s="81"/>
      <c r="WXS96" s="81"/>
      <c r="WXT96" s="81"/>
      <c r="WXU96" s="81"/>
      <c r="WXV96" s="81"/>
      <c r="WXW96" s="81"/>
      <c r="WXX96" s="81"/>
      <c r="WXY96" s="81"/>
      <c r="WXZ96" s="81"/>
      <c r="WYA96" s="81"/>
      <c r="WYB96" s="81"/>
      <c r="WYC96" s="81"/>
      <c r="WYD96" s="81"/>
      <c r="WYE96" s="81"/>
      <c r="WYF96" s="81"/>
      <c r="WYG96" s="81"/>
      <c r="WYH96" s="81"/>
      <c r="WYI96" s="81"/>
      <c r="WYJ96" s="81"/>
      <c r="WYK96" s="81"/>
      <c r="WYL96" s="81"/>
      <c r="WYM96" s="81"/>
      <c r="WYN96" s="81"/>
      <c r="WYO96" s="81"/>
      <c r="WYP96" s="81"/>
      <c r="WYQ96" s="81"/>
      <c r="WYR96" s="81"/>
      <c r="WYS96" s="81"/>
      <c r="WYT96" s="81"/>
      <c r="WYU96" s="81"/>
      <c r="WYV96" s="81"/>
      <c r="WYW96" s="81"/>
      <c r="WYX96" s="81"/>
      <c r="WYY96" s="81"/>
      <c r="WYZ96" s="81"/>
      <c r="WZA96" s="81"/>
      <c r="WZB96" s="81"/>
      <c r="WZC96" s="81"/>
      <c r="WZD96" s="81"/>
      <c r="WZE96" s="81"/>
      <c r="WZF96" s="81"/>
      <c r="WZG96" s="81"/>
      <c r="WZH96" s="81"/>
      <c r="WZI96" s="81"/>
      <c r="WZJ96" s="81"/>
      <c r="WZK96" s="81"/>
      <c r="WZL96" s="81"/>
      <c r="WZM96" s="81"/>
      <c r="WZN96" s="81"/>
      <c r="WZO96" s="81"/>
      <c r="WZP96" s="81"/>
      <c r="WZQ96" s="81"/>
      <c r="WZR96" s="81"/>
      <c r="WZS96" s="81"/>
      <c r="WZT96" s="81"/>
      <c r="WZU96" s="81"/>
      <c r="WZV96" s="81"/>
      <c r="WZW96" s="81"/>
      <c r="WZX96" s="81"/>
      <c r="WZY96" s="81"/>
      <c r="WZZ96" s="81"/>
      <c r="XAA96" s="81"/>
      <c r="XAB96" s="81"/>
      <c r="XAC96" s="81"/>
      <c r="XAD96" s="81"/>
      <c r="XAE96" s="81"/>
      <c r="XAF96" s="81"/>
      <c r="XAG96" s="81"/>
      <c r="XAH96" s="81"/>
      <c r="XAI96" s="81"/>
      <c r="XAJ96" s="81"/>
      <c r="XAK96" s="81"/>
      <c r="XAL96" s="81"/>
      <c r="XAM96" s="81"/>
      <c r="XAN96" s="81"/>
      <c r="XAO96" s="81"/>
      <c r="XAP96" s="81"/>
      <c r="XAQ96" s="81"/>
      <c r="XAR96" s="81"/>
      <c r="XAS96" s="81"/>
      <c r="XAT96" s="81"/>
      <c r="XAU96" s="81"/>
      <c r="XAV96" s="81"/>
      <c r="XAW96" s="81"/>
      <c r="XAX96" s="81"/>
      <c r="XAY96" s="81"/>
      <c r="XAZ96" s="81"/>
      <c r="XBA96" s="81"/>
      <c r="XBB96" s="81"/>
      <c r="XBC96" s="81"/>
      <c r="XBD96" s="81"/>
      <c r="XBE96" s="81"/>
      <c r="XBF96" s="81"/>
      <c r="XBG96" s="81"/>
      <c r="XBH96" s="81"/>
      <c r="XBI96" s="81"/>
      <c r="XBJ96" s="81"/>
      <c r="XBK96" s="81"/>
      <c r="XBL96" s="81"/>
      <c r="XBM96" s="81"/>
      <c r="XBN96" s="81"/>
      <c r="XBO96" s="81"/>
      <c r="XBP96" s="81"/>
      <c r="XBQ96" s="81"/>
      <c r="XBR96" s="81"/>
      <c r="XBS96" s="81"/>
      <c r="XBT96" s="81"/>
      <c r="XBU96" s="81"/>
      <c r="XBV96" s="81"/>
      <c r="XBW96" s="81"/>
      <c r="XBX96" s="81"/>
      <c r="XBY96" s="81"/>
      <c r="XBZ96" s="81"/>
      <c r="XCA96" s="81"/>
      <c r="XCB96" s="81"/>
      <c r="XCC96" s="81"/>
      <c r="XCD96" s="81"/>
      <c r="XCE96" s="81"/>
      <c r="XCF96" s="81"/>
      <c r="XCG96" s="81"/>
      <c r="XCH96" s="81"/>
      <c r="XCI96" s="81"/>
      <c r="XCJ96" s="81"/>
      <c r="XCK96" s="81"/>
      <c r="XCL96" s="81"/>
      <c r="XCM96" s="81"/>
      <c r="XCN96" s="81"/>
      <c r="XCO96" s="81"/>
      <c r="XCP96" s="81"/>
      <c r="XCQ96" s="81"/>
      <c r="XCR96" s="81"/>
      <c r="XCS96" s="81"/>
      <c r="XCT96" s="81"/>
      <c r="XCU96" s="81"/>
      <c r="XCV96" s="81"/>
      <c r="XCW96" s="81"/>
      <c r="XCX96" s="81"/>
      <c r="XCY96" s="81"/>
      <c r="XCZ96" s="81"/>
      <c r="XDA96" s="81"/>
      <c r="XDB96" s="81"/>
      <c r="XDC96" s="81"/>
      <c r="XDD96" s="81"/>
      <c r="XDE96" s="81"/>
      <c r="XDF96" s="81"/>
      <c r="XDG96" s="81"/>
      <c r="XDH96" s="81"/>
      <c r="XDI96" s="81"/>
      <c r="XDJ96" s="81"/>
      <c r="XDK96" s="81"/>
      <c r="XDL96" s="81"/>
      <c r="XDM96" s="81"/>
      <c r="XDN96" s="81"/>
      <c r="XDO96" s="81"/>
      <c r="XDP96" s="81"/>
      <c r="XDQ96" s="81"/>
      <c r="XDR96" s="81"/>
      <c r="XDS96" s="81"/>
      <c r="XDT96" s="81"/>
      <c r="XDU96" s="81"/>
      <c r="XDV96" s="81"/>
      <c r="XDW96" s="81"/>
      <c r="XDX96" s="81"/>
      <c r="XDY96" s="81"/>
      <c r="XDZ96" s="81"/>
      <c r="XEA96" s="81"/>
      <c r="XEB96" s="81"/>
      <c r="XEC96" s="81"/>
      <c r="XED96" s="81"/>
      <c r="XEE96" s="81"/>
      <c r="XEF96" s="81"/>
      <c r="XEG96" s="81"/>
      <c r="XEH96" s="81"/>
      <c r="XEI96" s="81"/>
      <c r="XEJ96" s="81"/>
      <c r="XEK96" s="81"/>
      <c r="XEL96" s="81"/>
      <c r="XEM96" s="81"/>
      <c r="XEN96" s="81"/>
      <c r="XEO96" s="81"/>
      <c r="XEP96" s="81"/>
      <c r="XEQ96" s="81"/>
      <c r="XER96" s="81"/>
      <c r="XES96" s="81"/>
      <c r="XET96" s="81"/>
      <c r="XEU96" s="81"/>
      <c r="XEV96" s="81"/>
      <c r="XEW96" s="81"/>
      <c r="XEX96" s="81"/>
      <c r="XEY96" s="81"/>
      <c r="XEZ96" s="81"/>
      <c r="XFA96" s="81"/>
      <c r="XFB96" s="81"/>
      <c r="XFC96" s="81"/>
      <c r="XFD96" s="81"/>
    </row>
    <row r="98" spans="2:21" ht="13.5" customHeight="1">
      <c r="B98" s="8"/>
      <c r="C98" s="8"/>
      <c r="D98" s="20"/>
      <c r="E98" s="20"/>
      <c r="F98" s="20" t="s">
        <v>183</v>
      </c>
      <c r="G98" s="7" t="s">
        <v>196</v>
      </c>
      <c r="H98" s="20"/>
      <c r="I98" s="7" t="s">
        <v>3409</v>
      </c>
      <c r="J98" s="20"/>
      <c r="K98" s="102"/>
      <c r="L98" s="20"/>
      <c r="M98" s="21" t="s">
        <v>223</v>
      </c>
      <c r="N98" s="21" t="s">
        <v>3400</v>
      </c>
      <c r="O98" s="21"/>
      <c r="P98" s="7" t="s">
        <v>208</v>
      </c>
      <c r="Q98" s="389"/>
      <c r="R98" s="389"/>
      <c r="S98" s="389"/>
      <c r="T98" s="389"/>
      <c r="U98" s="389"/>
    </row>
    <row r="100" spans="2:21" s="33" customFormat="1" ht="14.25" customHeight="1">
      <c r="B100" s="12"/>
      <c r="C100" s="12"/>
      <c r="D100" s="80" t="s">
        <v>3401</v>
      </c>
      <c r="E100" s="81"/>
      <c r="F100" s="81"/>
      <c r="G100" s="81"/>
      <c r="H100" s="81"/>
      <c r="I100" s="81"/>
      <c r="J100" s="81"/>
      <c r="K100" s="81"/>
      <c r="L100" s="81"/>
      <c r="M100" s="81"/>
      <c r="N100" s="81"/>
      <c r="O100" s="81"/>
      <c r="P100" s="81"/>
      <c r="Q100" s="81"/>
      <c r="R100" s="81"/>
      <c r="S100" s="81"/>
      <c r="T100" s="81"/>
      <c r="U100" s="81"/>
    </row>
    <row r="101" spans="2:21" ht="13.5" customHeight="1"/>
    <row r="102" spans="2:21" ht="13.5" customHeight="1">
      <c r="B102" s="8"/>
      <c r="C102" s="8"/>
      <c r="D102" s="15"/>
      <c r="E102" s="15"/>
      <c r="F102" s="20" t="s">
        <v>183</v>
      </c>
      <c r="G102" s="11" t="s">
        <v>196</v>
      </c>
      <c r="H102" s="20"/>
      <c r="I102" s="7" t="s">
        <v>3409</v>
      </c>
      <c r="J102" s="26"/>
      <c r="K102" s="20"/>
      <c r="L102" s="26"/>
      <c r="M102" s="21" t="s">
        <v>223</v>
      </c>
      <c r="N102" s="11" t="s">
        <v>3402</v>
      </c>
      <c r="O102" s="21"/>
      <c r="P102" s="7" t="s">
        <v>1946</v>
      </c>
      <c r="Q102" s="354" t="str">
        <f t="shared" ref="Q102:S102" si="1">IFERROR(SUM(Q48:Q55,Q59:Q66)/SUM(Q72:Q74,Q78:Q80),"")</f>
        <v/>
      </c>
      <c r="R102" s="354" t="str">
        <f t="shared" si="1"/>
        <v/>
      </c>
      <c r="S102" s="354" t="str">
        <f t="shared" si="1"/>
        <v/>
      </c>
      <c r="T102" s="354" t="str">
        <f t="shared" ref="T102:U102" si="2">IFERROR(SUM(T48:T55,T59:T66)/SUM(T72:T74,T78:T80),"")</f>
        <v/>
      </c>
      <c r="U102" s="354" t="str">
        <f t="shared" si="2"/>
        <v/>
      </c>
    </row>
    <row r="104" spans="2:21" s="791" customFormat="1" ht="17.649999999999999">
      <c r="B104" s="792" t="s">
        <v>3411</v>
      </c>
    </row>
    <row r="106" spans="2:21">
      <c r="F106" s="11" t="s">
        <v>196</v>
      </c>
      <c r="G106" s="11" t="s">
        <v>3256</v>
      </c>
      <c r="M106" s="11" t="s">
        <v>185</v>
      </c>
      <c r="P106" s="11" t="s">
        <v>186</v>
      </c>
      <c r="Q106" s="728"/>
      <c r="R106" s="728"/>
      <c r="S106" s="728"/>
      <c r="T106" s="728"/>
      <c r="U106" s="728"/>
    </row>
    <row r="107" spans="2:21">
      <c r="F107" s="11" t="s">
        <v>196</v>
      </c>
      <c r="G107" s="11" t="s">
        <v>3257</v>
      </c>
      <c r="M107" s="11" t="s">
        <v>185</v>
      </c>
      <c r="P107" s="11" t="s">
        <v>186</v>
      </c>
      <c r="Q107" s="389"/>
      <c r="R107" s="389"/>
      <c r="S107" s="389"/>
      <c r="T107" s="389"/>
      <c r="U107" s="389"/>
    </row>
    <row r="109" spans="2:21">
      <c r="F109" s="11" t="s">
        <v>196</v>
      </c>
      <c r="G109" s="11" t="s">
        <v>3256</v>
      </c>
      <c r="M109" s="11" t="s">
        <v>197</v>
      </c>
      <c r="N109" s="11" t="s">
        <v>3261</v>
      </c>
      <c r="P109" s="11" t="s">
        <v>208</v>
      </c>
      <c r="Q109" s="1317"/>
      <c r="R109" s="1317"/>
      <c r="S109" s="1317"/>
      <c r="T109" s="389"/>
      <c r="U109" s="389"/>
    </row>
    <row r="110" spans="2:21">
      <c r="F110" s="11" t="s">
        <v>196</v>
      </c>
      <c r="G110" s="11" t="s">
        <v>3257</v>
      </c>
      <c r="M110" s="11" t="s">
        <v>197</v>
      </c>
      <c r="N110" s="11" t="s">
        <v>3261</v>
      </c>
      <c r="P110" s="11" t="s">
        <v>208</v>
      </c>
      <c r="Q110" s="1227"/>
      <c r="R110" s="1227"/>
      <c r="S110" s="1227"/>
      <c r="T110" s="389"/>
      <c r="U110" s="389"/>
    </row>
    <row r="111" spans="2:21">
      <c r="M111" s="11" t="s">
        <v>2627</v>
      </c>
      <c r="Q111" s="354" t="b">
        <f>ROUND(Q106+Q107,3)=ROUND(Q13,3)</f>
        <v>1</v>
      </c>
      <c r="R111" s="354" t="b">
        <f t="shared" ref="R111:U111" si="3">ROUND(R106+R107,3)=ROUND(R13,3)</f>
        <v>1</v>
      </c>
      <c r="S111" s="354" t="b">
        <f t="shared" si="3"/>
        <v>1</v>
      </c>
      <c r="T111" s="354" t="b">
        <f t="shared" si="3"/>
        <v>1</v>
      </c>
      <c r="U111" s="354" t="b">
        <f t="shared" si="3"/>
        <v>1</v>
      </c>
    </row>
    <row r="113" spans="2:2" s="27" customFormat="1" ht="17.649999999999999">
      <c r="B113"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5" id="{EB015BC2-3784-454E-BF83-6D1CCA1FAC30}">
            <xm:f>Cover!$E$15&lt;&gt;Q$6</xm:f>
            <x14:dxf>
              <fill>
                <patternFill>
                  <bgColor theme="0" tint="-0.24994659260841701"/>
                </patternFill>
              </fill>
            </x14:dxf>
          </x14:cfRule>
          <x14:cfRule type="expression" priority="36" id="{A44A2E08-E9D4-4160-B89E-2A589B0BAEC9}">
            <xm:f>Cover!$E$15=Q$6</xm:f>
            <x14:dxf>
              <fill>
                <patternFill>
                  <bgColor theme="7" tint="0.59996337778862885"/>
                </patternFill>
              </fill>
            </x14:dxf>
          </x14:cfRule>
          <xm:sqref>Q24:U31</xm:sqref>
        </x14:conditionalFormatting>
        <x14:conditionalFormatting xmlns:xm="http://schemas.microsoft.com/office/excel/2006/main">
          <x14:cfRule type="expression" priority="11" id="{E148CC5D-BE88-4DD6-AD60-3AB7D1813787}">
            <xm:f>Cover!$E$15&lt;&gt;Q$6</xm:f>
            <x14:dxf>
              <fill>
                <patternFill>
                  <bgColor theme="0" tint="-0.24994659260841701"/>
                </patternFill>
              </fill>
            </x14:dxf>
          </x14:cfRule>
          <x14:cfRule type="expression" priority="12" id="{7382DE9F-87B9-45E2-B564-01CAF32845DA}">
            <xm:f>Cover!$E$15=Q$6</xm:f>
            <x14:dxf>
              <fill>
                <patternFill>
                  <bgColor theme="7" tint="0.59996337778862885"/>
                </patternFill>
              </fill>
            </x14:dxf>
          </x14:cfRule>
          <xm:sqref>Q35:U42</xm:sqref>
        </x14:conditionalFormatting>
        <x14:conditionalFormatting xmlns:xm="http://schemas.microsoft.com/office/excel/2006/main">
          <x14:cfRule type="expression" priority="27" id="{06C16C76-2FA2-4C8C-9CBB-C1755C43D7B0}">
            <xm:f>Cover!$E$15&lt;&gt;Q$6</xm:f>
            <x14:dxf>
              <fill>
                <patternFill>
                  <bgColor theme="0" tint="-0.24994659260841701"/>
                </patternFill>
              </fill>
            </x14:dxf>
          </x14:cfRule>
          <x14:cfRule type="expression" priority="28" id="{8EFCBF09-80C6-41B5-9545-E21169E24A92}">
            <xm:f>Cover!$E$15=Q$6</xm:f>
            <x14:dxf>
              <fill>
                <patternFill>
                  <bgColor theme="7" tint="0.59996337778862885"/>
                </patternFill>
              </fill>
            </x14:dxf>
          </x14:cfRule>
          <xm:sqref>Q48:U55</xm:sqref>
        </x14:conditionalFormatting>
        <x14:conditionalFormatting xmlns:xm="http://schemas.microsoft.com/office/excel/2006/main">
          <x14:cfRule type="expression" priority="25" id="{CE5CCBAE-D013-429D-B504-8FD5FE0D3848}">
            <xm:f>Cover!$E$15&lt;&gt;Q$6</xm:f>
            <x14:dxf>
              <fill>
                <patternFill>
                  <bgColor theme="0" tint="-0.24994659260841701"/>
                </patternFill>
              </fill>
            </x14:dxf>
          </x14:cfRule>
          <x14:cfRule type="expression" priority="26" id="{C12BDDE9-2A5A-4B26-AC28-D3F2AB3F3449}">
            <xm:f>Cover!$E$15=Q$6</xm:f>
            <x14:dxf>
              <fill>
                <patternFill>
                  <bgColor theme="7" tint="0.59996337778862885"/>
                </patternFill>
              </fill>
            </x14:dxf>
          </x14:cfRule>
          <xm:sqref>Q59:U66</xm:sqref>
        </x14:conditionalFormatting>
        <x14:conditionalFormatting xmlns:xm="http://schemas.microsoft.com/office/excel/2006/main">
          <x14:cfRule type="expression" priority="23" id="{44D0400D-6039-42CF-9C94-1756A594518D}">
            <xm:f>Cover!$E$15&lt;&gt;Q$6</xm:f>
            <x14:dxf>
              <fill>
                <patternFill>
                  <bgColor theme="0" tint="-0.24994659260841701"/>
                </patternFill>
              </fill>
            </x14:dxf>
          </x14:cfRule>
          <x14:cfRule type="expression" priority="24" id="{BCE5ACE9-C28E-4A21-A3D0-62B831831656}">
            <xm:f>Cover!$E$15=Q$6</xm:f>
            <x14:dxf>
              <fill>
                <patternFill>
                  <bgColor theme="7" tint="0.59996337778862885"/>
                </patternFill>
              </fill>
            </x14:dxf>
          </x14:cfRule>
          <xm:sqref>Q72:U74</xm:sqref>
        </x14:conditionalFormatting>
        <x14:conditionalFormatting xmlns:xm="http://schemas.microsoft.com/office/excel/2006/main">
          <x14:cfRule type="expression" priority="21" id="{C20A5687-D636-4692-A51F-29B5BA2AD7E3}">
            <xm:f>Cover!$E$15&lt;&gt;Q$6</xm:f>
            <x14:dxf>
              <fill>
                <patternFill>
                  <bgColor theme="0" tint="-0.24994659260841701"/>
                </patternFill>
              </fill>
            </x14:dxf>
          </x14:cfRule>
          <x14:cfRule type="expression" priority="22" id="{5578493F-3A3D-42DC-8724-B33D6BC8902E}">
            <xm:f>Cover!$E$15=Q$6</xm:f>
            <x14:dxf>
              <fill>
                <patternFill>
                  <bgColor theme="7" tint="0.59996337778862885"/>
                </patternFill>
              </fill>
            </x14:dxf>
          </x14:cfRule>
          <xm:sqref>Q78:U80</xm:sqref>
        </x14:conditionalFormatting>
        <x14:conditionalFormatting xmlns:xm="http://schemas.microsoft.com/office/excel/2006/main">
          <x14:cfRule type="expression" priority="19" id="{2931324E-4955-4C21-8C41-31A21724C8F0}">
            <xm:f>Cover!$E$15&lt;&gt;Q$6</xm:f>
            <x14:dxf>
              <fill>
                <patternFill>
                  <bgColor theme="0" tint="-0.24994659260841701"/>
                </patternFill>
              </fill>
            </x14:dxf>
          </x14:cfRule>
          <x14:cfRule type="expression" priority="20" id="{8FD1F213-0B2D-4635-A805-154412C058C8}">
            <xm:f>Cover!$E$15=Q$6</xm:f>
            <x14:dxf>
              <fill>
                <patternFill>
                  <bgColor theme="7" tint="0.59996337778862885"/>
                </patternFill>
              </fill>
            </x14:dxf>
          </x14:cfRule>
          <xm:sqref>Q86:U86</xm:sqref>
        </x14:conditionalFormatting>
        <x14:conditionalFormatting xmlns:xm="http://schemas.microsoft.com/office/excel/2006/main">
          <x14:cfRule type="expression" priority="17" id="{912EA688-6D62-43CB-9309-1BB19D413F55}">
            <xm:f>Cover!$E$15&lt;&gt;Q$6</xm:f>
            <x14:dxf>
              <fill>
                <patternFill>
                  <bgColor theme="0" tint="-0.24994659260841701"/>
                </patternFill>
              </fill>
            </x14:dxf>
          </x14:cfRule>
          <x14:cfRule type="expression" priority="18" id="{888D9C04-91D9-404D-BB45-F0A66B913F75}">
            <xm:f>Cover!$E$15=Q$6</xm:f>
            <x14:dxf>
              <fill>
                <patternFill>
                  <bgColor theme="7" tint="0.59996337778862885"/>
                </patternFill>
              </fill>
            </x14:dxf>
          </x14:cfRule>
          <xm:sqref>Q90:U90</xm:sqref>
        </x14:conditionalFormatting>
        <x14:conditionalFormatting xmlns:xm="http://schemas.microsoft.com/office/excel/2006/main">
          <x14:cfRule type="expression" priority="15" id="{1A80FAE4-43C6-4EDC-837E-023BA3F18756}">
            <xm:f>Cover!$E$15&lt;&gt;Q$6</xm:f>
            <x14:dxf>
              <fill>
                <patternFill>
                  <bgColor theme="0" tint="-0.24994659260841701"/>
                </patternFill>
              </fill>
            </x14:dxf>
          </x14:cfRule>
          <x14:cfRule type="expression" priority="16" id="{F232848E-701D-4E51-8DA3-FEFCD4F7DD3B}">
            <xm:f>Cover!$E$15=Q$6</xm:f>
            <x14:dxf>
              <fill>
                <patternFill>
                  <bgColor theme="7" tint="0.59996337778862885"/>
                </patternFill>
              </fill>
            </x14:dxf>
          </x14:cfRule>
          <xm:sqref>Q94:U94</xm:sqref>
        </x14:conditionalFormatting>
        <x14:conditionalFormatting xmlns:xm="http://schemas.microsoft.com/office/excel/2006/main">
          <x14:cfRule type="expression" priority="13" id="{E03F46BA-2AB4-4725-8641-F304F5E2A19E}">
            <xm:f>Cover!$E$15&lt;&gt;Q$6</xm:f>
            <x14:dxf>
              <fill>
                <patternFill>
                  <bgColor theme="0" tint="-0.24994659260841701"/>
                </patternFill>
              </fill>
            </x14:dxf>
          </x14:cfRule>
          <x14:cfRule type="expression" priority="14" id="{3C2AB7FA-7886-4248-82E9-6CCB99766D27}">
            <xm:f>Cover!$E$15=Q$6</xm:f>
            <x14:dxf>
              <fill>
                <patternFill>
                  <bgColor theme="7" tint="0.59996337778862885"/>
                </patternFill>
              </fill>
            </x14:dxf>
          </x14:cfRule>
          <xm:sqref>Q98:U98</xm:sqref>
        </x14:conditionalFormatting>
        <x14:conditionalFormatting xmlns:xm="http://schemas.microsoft.com/office/excel/2006/main">
          <x14:cfRule type="expression" priority="3" id="{4030130C-CFEA-4816-88CB-E1FB7B463A88}">
            <xm:f>Cover!$E$15&lt;&gt;Q$6</xm:f>
            <x14:dxf>
              <fill>
                <patternFill>
                  <bgColor theme="0" tint="-0.24994659260841701"/>
                </patternFill>
              </fill>
            </x14:dxf>
          </x14:cfRule>
          <x14:cfRule type="expression" priority="4" id="{4D67EAD3-1FC1-4D58-8D90-D825308D97AB}">
            <xm:f>Cover!$E$15=Q$6</xm:f>
            <x14:dxf>
              <fill>
                <patternFill>
                  <bgColor theme="7" tint="0.59996337778862885"/>
                </patternFill>
              </fill>
            </x14:dxf>
          </x14:cfRule>
          <xm:sqref>Q106:U107</xm:sqref>
        </x14:conditionalFormatting>
        <x14:conditionalFormatting xmlns:xm="http://schemas.microsoft.com/office/excel/2006/main">
          <x14:cfRule type="expression" priority="5" id="{9AFC559F-8749-4C3E-A1D6-ADC2E7231A61}">
            <xm:f>Cover!$E$15&lt;&gt;Q$6</xm:f>
            <x14:dxf>
              <fill>
                <patternFill>
                  <bgColor theme="0" tint="-0.24994659260841701"/>
                </patternFill>
              </fill>
            </x14:dxf>
          </x14:cfRule>
          <x14:cfRule type="expression" priority="6" id="{67C5531D-3B14-4BC8-8568-64082D6D83A1}">
            <xm:f>Cover!$E$15=Q$6</xm:f>
            <x14:dxf>
              <fill>
                <patternFill>
                  <bgColor theme="7" tint="0.59996337778862885"/>
                </patternFill>
              </fill>
            </x14:dxf>
          </x14:cfRule>
          <xm:sqref>Q109:U110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BF39-0184-4A71-97B7-30F933429677}">
  <sheetPr codeName="Sheet23">
    <tabColor theme="9"/>
    <pageSetUpPr autoPageBreaks="0"/>
  </sheetPr>
  <dimension ref="A1:BK113"/>
  <sheetViews>
    <sheetView topLeftCell="I1" zoomScale="40" zoomScaleNormal="40" workbookViewId="0">
      <pane ySplit="6" topLeftCell="A56" activePane="bottomLeft" state="frozen"/>
      <selection pane="bottomLeft" activeCell="R111" sqref="R111:V111"/>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3.42578125" style="11" customWidth="1"/>
    <col min="6" max="6" width="17.42578125" style="11" bestFit="1" customWidth="1"/>
    <col min="7" max="7" width="18.42578125" style="11" bestFit="1" customWidth="1"/>
    <col min="8" max="8" width="14.42578125" style="11" bestFit="1" customWidth="1"/>
    <col min="9" max="9" width="23.5703125" style="11" bestFit="1" customWidth="1"/>
    <col min="10" max="11" width="18.42578125" style="11" bestFit="1" customWidth="1"/>
    <col min="12" max="12" width="20" style="11" bestFit="1" customWidth="1"/>
    <col min="13" max="13" width="13.42578125" style="11" bestFit="1" customWidth="1"/>
    <col min="14" max="14" width="34.42578125" style="11" bestFit="1" customWidth="1"/>
    <col min="15" max="15" width="5.42578125" style="11" customWidth="1"/>
    <col min="16" max="16" width="10.42578125" style="11" customWidth="1"/>
    <col min="17" max="17" width="5.42578125" style="11" bestFit="1" customWidth="1"/>
    <col min="18" max="22" width="14" style="11" customWidth="1"/>
    <col min="23" max="28" width="1.5703125" style="11" customWidth="1"/>
    <col min="29" max="63" width="18.42578125" style="11" hidden="1" customWidth="1"/>
    <col min="64" max="16384" width="14" style="11" hidden="1"/>
  </cols>
  <sheetData>
    <row r="1" spans="1:22" s="2" customFormat="1" ht="25.15">
      <c r="A1" s="62" t="s">
        <v>1619</v>
      </c>
      <c r="B1" s="3"/>
      <c r="G1" s="4" t="s">
        <v>1</v>
      </c>
      <c r="H1" s="4"/>
      <c r="I1" s="4"/>
      <c r="J1" s="4"/>
      <c r="K1" s="4"/>
      <c r="L1" s="4"/>
      <c r="T1" s="3"/>
    </row>
    <row r="2" spans="1:22" s="2" customFormat="1" ht="25.15">
      <c r="A2" s="4" t="str">
        <f>Cover!$E$13</f>
        <v>Master</v>
      </c>
      <c r="B2" s="3"/>
    </row>
    <row r="3" spans="1:22" s="2" customFormat="1" ht="25.15">
      <c r="A3" s="4">
        <f>Cover!$E$15</f>
        <v>2026</v>
      </c>
      <c r="B3" s="4"/>
      <c r="C3" s="4"/>
      <c r="D3" s="4"/>
    </row>
    <row r="4" spans="1:22" s="5" customFormat="1" ht="25.5" thickBot="1">
      <c r="A4" s="1305" t="s">
        <v>3412</v>
      </c>
      <c r="B4" s="6"/>
    </row>
    <row r="5" spans="1:22" ht="17.649999999999999">
      <c r="A5" s="7"/>
      <c r="B5" s="8"/>
      <c r="C5" s="8"/>
      <c r="D5" s="9"/>
      <c r="E5" s="9"/>
      <c r="F5" s="9"/>
      <c r="G5" s="10"/>
      <c r="H5" s="10"/>
      <c r="I5" s="10"/>
      <c r="J5" s="10"/>
      <c r="K5" s="10"/>
      <c r="L5" s="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406</v>
      </c>
      <c r="I6" s="37" t="s">
        <v>407</v>
      </c>
      <c r="J6" s="37" t="s">
        <v>411</v>
      </c>
      <c r="K6" s="37" t="s">
        <v>412</v>
      </c>
      <c r="L6" s="37" t="s">
        <v>413</v>
      </c>
      <c r="M6" s="37" t="s">
        <v>175</v>
      </c>
      <c r="N6" s="37" t="s">
        <v>197</v>
      </c>
      <c r="O6" s="37" t="s">
        <v>1790</v>
      </c>
      <c r="P6" s="37" t="s">
        <v>1622</v>
      </c>
      <c r="Q6" s="37" t="s">
        <v>176</v>
      </c>
      <c r="R6" s="16">
        <v>2022</v>
      </c>
      <c r="S6" s="17">
        <v>2023</v>
      </c>
      <c r="T6" s="17">
        <v>2024</v>
      </c>
      <c r="U6" s="17">
        <v>2025</v>
      </c>
      <c r="V6" s="18">
        <v>2026</v>
      </c>
    </row>
    <row r="7" spans="1:22" s="21" customFormat="1">
      <c r="A7" s="11"/>
      <c r="B7" s="11"/>
      <c r="C7" s="11"/>
      <c r="D7" s="11"/>
      <c r="E7" s="11"/>
      <c r="F7" s="11"/>
      <c r="G7" s="11"/>
      <c r="H7" s="11"/>
      <c r="I7" s="11"/>
      <c r="J7" s="11"/>
      <c r="K7" s="11"/>
      <c r="L7" s="11"/>
      <c r="M7" s="11"/>
      <c r="N7" s="11"/>
      <c r="O7" s="11"/>
      <c r="P7" s="11"/>
      <c r="Q7" s="11"/>
      <c r="R7" s="11"/>
      <c r="S7" s="11"/>
      <c r="T7" s="11"/>
      <c r="U7" s="11"/>
      <c r="V7" s="11"/>
    </row>
    <row r="8" spans="1:22" s="21" customFormat="1" ht="18.75" customHeight="1">
      <c r="A8" s="27"/>
      <c r="B8" s="437" t="s">
        <v>3413</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2778</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
      <c r="A12" s="402" t="s">
        <v>2780</v>
      </c>
      <c r="B12" s="8"/>
      <c r="C12" s="8"/>
      <c r="D12" s="20" t="s">
        <v>202</v>
      </c>
      <c r="E12" s="20" t="s">
        <v>202</v>
      </c>
      <c r="F12" s="20" t="s">
        <v>183</v>
      </c>
      <c r="G12" s="11" t="s">
        <v>206</v>
      </c>
      <c r="H12" s="20"/>
      <c r="I12" s="98"/>
      <c r="J12" s="20" t="s">
        <v>418</v>
      </c>
      <c r="K12" s="20"/>
      <c r="L12" s="20"/>
      <c r="M12" s="21" t="s">
        <v>185</v>
      </c>
      <c r="P12" s="21" t="s">
        <v>1628</v>
      </c>
      <c r="Q12" s="7" t="s">
        <v>186</v>
      </c>
      <c r="R12" s="1117">
        <f>SUMIF($J$24:$J$43,$J12,R$24:R$43)</f>
        <v>0</v>
      </c>
      <c r="S12" s="1117">
        <f>SUMIF($J$24:$J$43,$J12,S$24:S$43)</f>
        <v>0</v>
      </c>
      <c r="T12" s="1117">
        <f>SUMIF($J$24:$J$43,$J12,T$24:T$43)</f>
        <v>0</v>
      </c>
      <c r="U12" s="1117">
        <f>SUMIF($J$24:$J$43,$J12,U$24:U$43)</f>
        <v>0</v>
      </c>
      <c r="V12" s="1117">
        <f>SUMIF($J$24:$J$43,$J12,V$24:V$43)</f>
        <v>0</v>
      </c>
    </row>
    <row r="13" spans="1:22" s="21" customFormat="1" ht="13.9">
      <c r="A13" s="402" t="s">
        <v>2780</v>
      </c>
      <c r="B13" s="29"/>
      <c r="C13" s="29"/>
      <c r="D13" s="9" t="s">
        <v>202</v>
      </c>
      <c r="E13" s="9" t="s">
        <v>202</v>
      </c>
      <c r="F13" s="9" t="s">
        <v>2878</v>
      </c>
      <c r="G13" s="11"/>
      <c r="H13" s="364"/>
      <c r="I13" s="29"/>
      <c r="J13" s="29"/>
      <c r="K13" s="29"/>
      <c r="L13" s="29"/>
      <c r="M13" s="351" t="s">
        <v>185</v>
      </c>
      <c r="N13" s="351"/>
      <c r="O13" s="116"/>
      <c r="P13" s="116" t="s">
        <v>1628</v>
      </c>
      <c r="Q13" s="364" t="s">
        <v>186</v>
      </c>
      <c r="R13" s="1119">
        <f>SUM(R12:R12)</f>
        <v>0</v>
      </c>
      <c r="S13" s="1119">
        <f>SUM(S12:S12)</f>
        <v>0</v>
      </c>
      <c r="T13" s="1119">
        <f>SUM(T12:T12)</f>
        <v>0</v>
      </c>
      <c r="U13" s="1119">
        <f>SUM(U12:U12)</f>
        <v>0</v>
      </c>
      <c r="V13" s="1119">
        <f>SUM(V12:V12)</f>
        <v>0</v>
      </c>
    </row>
    <row r="14" spans="1:22" s="21" customFormat="1" ht="13.9">
      <c r="A14" s="402"/>
      <c r="B14" s="29"/>
      <c r="C14" s="29"/>
      <c r="D14" s="9"/>
      <c r="E14" s="9"/>
      <c r="F14" s="9"/>
      <c r="G14" s="11"/>
      <c r="H14" s="364"/>
      <c r="I14" s="29"/>
      <c r="J14" s="29"/>
      <c r="K14" s="29"/>
      <c r="L14" s="29"/>
      <c r="M14" s="351"/>
      <c r="N14" s="351"/>
      <c r="O14" s="116"/>
      <c r="P14" s="351"/>
      <c r="Q14" s="364"/>
      <c r="R14" s="1121"/>
      <c r="S14" s="1121"/>
      <c r="T14" s="1121"/>
      <c r="U14" s="1121"/>
      <c r="V14" s="1121"/>
    </row>
    <row r="15" spans="1:22" s="21" customFormat="1" ht="13.5" customHeight="1">
      <c r="A15" s="402" t="s">
        <v>2780</v>
      </c>
      <c r="B15" s="8"/>
      <c r="C15" s="8"/>
      <c r="D15" s="20"/>
      <c r="E15" s="20"/>
      <c r="F15" s="20" t="s">
        <v>183</v>
      </c>
      <c r="G15" s="11" t="s">
        <v>206</v>
      </c>
      <c r="H15" s="20"/>
      <c r="I15" s="98"/>
      <c r="J15" s="20" t="s">
        <v>418</v>
      </c>
      <c r="K15" s="20"/>
      <c r="L15" s="20"/>
      <c r="M15" s="21" t="s">
        <v>197</v>
      </c>
      <c r="N15" s="21" t="s">
        <v>3383</v>
      </c>
      <c r="Q15" s="7" t="s">
        <v>208</v>
      </c>
      <c r="R15" s="1149">
        <f t="shared" ref="R15:V16" si="0">SUMIF($J$48:$J$80,$J15,R$48:R$80)</f>
        <v>0</v>
      </c>
      <c r="S15" s="1149">
        <f t="shared" si="0"/>
        <v>0</v>
      </c>
      <c r="T15" s="1149">
        <f t="shared" si="0"/>
        <v>0</v>
      </c>
      <c r="U15" s="1149">
        <f t="shared" si="0"/>
        <v>0</v>
      </c>
      <c r="V15" s="1149">
        <f t="shared" si="0"/>
        <v>0</v>
      </c>
    </row>
    <row r="16" spans="1:22" s="21" customFormat="1" ht="13.5" customHeight="1">
      <c r="A16" s="402" t="s">
        <v>2780</v>
      </c>
      <c r="B16" s="8"/>
      <c r="C16" s="8"/>
      <c r="D16" s="15"/>
      <c r="E16" s="15"/>
      <c r="F16" s="20" t="s">
        <v>183</v>
      </c>
      <c r="G16" s="11" t="s">
        <v>206</v>
      </c>
      <c r="H16" s="20"/>
      <c r="I16" s="7"/>
      <c r="J16" s="89" t="s">
        <v>246</v>
      </c>
      <c r="K16" s="20"/>
      <c r="L16" s="26"/>
      <c r="M16" s="21" t="s">
        <v>197</v>
      </c>
      <c r="N16" s="21" t="s">
        <v>3384</v>
      </c>
      <c r="Q16" s="7" t="s">
        <v>208</v>
      </c>
      <c r="R16" s="1149">
        <f t="shared" si="0"/>
        <v>0</v>
      </c>
      <c r="S16" s="1149">
        <f t="shared" si="0"/>
        <v>0</v>
      </c>
      <c r="T16" s="1149">
        <f t="shared" si="0"/>
        <v>0</v>
      </c>
      <c r="U16" s="1149">
        <f t="shared" si="0"/>
        <v>0</v>
      </c>
      <c r="V16" s="1149">
        <f t="shared" si="0"/>
        <v>0</v>
      </c>
    </row>
    <row r="18" spans="2:22" s="21" customFormat="1" ht="17.649999999999999">
      <c r="B18" s="28" t="s">
        <v>2879</v>
      </c>
      <c r="C18" s="27"/>
      <c r="D18" s="27"/>
      <c r="E18" s="27"/>
      <c r="F18" s="27"/>
      <c r="G18" s="27"/>
      <c r="H18" s="27"/>
      <c r="I18" s="27"/>
      <c r="J18" s="27"/>
      <c r="K18" s="93"/>
      <c r="L18" s="27"/>
      <c r="M18" s="27"/>
      <c r="N18" s="27"/>
      <c r="O18" s="27"/>
      <c r="P18" s="27"/>
      <c r="Q18" s="27"/>
      <c r="R18" s="1109"/>
      <c r="S18" s="1109"/>
      <c r="T18" s="1109"/>
      <c r="U18" s="1109"/>
      <c r="V18" s="1109"/>
    </row>
    <row r="19" spans="2:22" s="21" customFormat="1">
      <c r="B19" s="12"/>
      <c r="C19" s="12"/>
      <c r="D19" s="12"/>
      <c r="E19" s="12"/>
      <c r="F19" s="12"/>
      <c r="G19" s="7"/>
      <c r="H19" s="7"/>
      <c r="I19" s="7"/>
      <c r="J19" s="7"/>
      <c r="K19" s="103"/>
      <c r="L19" s="7"/>
      <c r="M19" s="22"/>
      <c r="N19" s="22"/>
      <c r="O19" s="22"/>
      <c r="P19" s="22"/>
      <c r="Q19" s="15"/>
      <c r="R19" s="1103"/>
      <c r="S19" s="1103"/>
      <c r="T19" s="1104"/>
      <c r="U19" s="1105"/>
      <c r="V19" s="1105"/>
    </row>
    <row r="20" spans="2:22" s="21" customFormat="1" ht="13.9">
      <c r="B20" s="12"/>
      <c r="C20" s="34" t="s">
        <v>418</v>
      </c>
      <c r="D20" s="34"/>
      <c r="E20" s="33"/>
      <c r="F20" s="33"/>
      <c r="G20" s="33"/>
      <c r="H20" s="33"/>
      <c r="I20" s="33"/>
      <c r="J20" s="33"/>
      <c r="K20" s="33"/>
      <c r="L20" s="33"/>
      <c r="M20" s="33"/>
      <c r="N20" s="33"/>
      <c r="O20" s="33"/>
      <c r="P20" s="33"/>
      <c r="Q20" s="33"/>
      <c r="R20" s="401"/>
      <c r="S20" s="401"/>
      <c r="T20" s="401"/>
      <c r="U20" s="401"/>
      <c r="V20" s="401"/>
    </row>
    <row r="21" spans="2:22" s="21" customFormat="1">
      <c r="B21" s="12"/>
      <c r="C21" s="12"/>
      <c r="D21" s="12"/>
      <c r="E21" s="12"/>
      <c r="F21" s="12"/>
      <c r="G21" s="7"/>
      <c r="H21" s="7"/>
      <c r="I21" s="7"/>
      <c r="J21" s="7"/>
      <c r="K21" s="103"/>
      <c r="L21" s="7"/>
      <c r="M21" s="22"/>
      <c r="N21" s="22"/>
      <c r="O21" s="22"/>
      <c r="P21" s="22"/>
      <c r="Q21" s="15"/>
      <c r="R21" s="1103"/>
      <c r="S21" s="1103"/>
      <c r="T21" s="1104"/>
      <c r="U21" s="1105" t="s">
        <v>1957</v>
      </c>
      <c r="V21" s="1105" t="s">
        <v>1957</v>
      </c>
    </row>
    <row r="22" spans="2:22" s="21" customFormat="1" ht="14.25" customHeight="1">
      <c r="B22" s="12"/>
      <c r="C22" s="12"/>
      <c r="D22" s="80" t="s">
        <v>414</v>
      </c>
      <c r="E22" s="81"/>
      <c r="F22" s="81"/>
      <c r="G22" s="81"/>
      <c r="H22" s="81"/>
      <c r="I22" s="81"/>
      <c r="J22" s="81"/>
      <c r="K22" s="106"/>
      <c r="L22" s="81"/>
      <c r="M22" s="81"/>
      <c r="N22" s="81"/>
      <c r="O22" s="81"/>
      <c r="P22" s="81"/>
      <c r="Q22" s="81"/>
      <c r="R22" s="1102"/>
      <c r="S22" s="1102"/>
      <c r="T22" s="1102"/>
      <c r="U22" s="1102"/>
      <c r="V22" s="1102"/>
    </row>
    <row r="23" spans="2:22" s="21" customFormat="1">
      <c r="B23" s="12"/>
      <c r="C23" s="12"/>
      <c r="D23" s="12"/>
      <c r="E23" s="12"/>
      <c r="F23" s="12"/>
      <c r="G23" s="7"/>
      <c r="H23" s="7"/>
      <c r="I23" s="7"/>
      <c r="J23" s="7"/>
      <c r="K23" s="103"/>
      <c r="L23" s="7"/>
      <c r="M23" s="22"/>
      <c r="N23" s="22"/>
      <c r="O23" s="22"/>
      <c r="P23" s="22"/>
      <c r="Q23" s="15"/>
      <c r="R23" s="1103"/>
      <c r="S23" s="1103"/>
      <c r="T23" s="1104"/>
      <c r="U23" s="1105"/>
    </row>
    <row r="24" spans="2:22" s="21" customFormat="1" ht="15" customHeight="1">
      <c r="B24" s="11"/>
      <c r="C24" s="11"/>
      <c r="D24" s="20" t="s">
        <v>202</v>
      </c>
      <c r="E24" s="20" t="s">
        <v>202</v>
      </c>
      <c r="F24" s="11" t="s">
        <v>183</v>
      </c>
      <c r="G24" s="11" t="s">
        <v>206</v>
      </c>
      <c r="H24" s="20" t="s">
        <v>273</v>
      </c>
      <c r="I24" s="11" t="s">
        <v>3385</v>
      </c>
      <c r="J24" s="98" t="s">
        <v>418</v>
      </c>
      <c r="K24" s="98" t="s">
        <v>419</v>
      </c>
      <c r="L24" s="98" t="s">
        <v>420</v>
      </c>
      <c r="M24" s="21" t="s">
        <v>185</v>
      </c>
      <c r="P24" s="21" t="s">
        <v>1628</v>
      </c>
      <c r="Q24" s="7" t="s">
        <v>186</v>
      </c>
      <c r="R24" s="728"/>
      <c r="S24" s="728"/>
      <c r="T24" s="728"/>
      <c r="U24" s="728"/>
      <c r="V24" s="1348"/>
    </row>
    <row r="25" spans="2:22" s="21" customFormat="1" ht="13.5" customHeight="1">
      <c r="B25" s="11"/>
      <c r="C25" s="11"/>
      <c r="D25" s="20" t="s">
        <v>202</v>
      </c>
      <c r="E25" s="20" t="s">
        <v>202</v>
      </c>
      <c r="F25" s="11" t="s">
        <v>183</v>
      </c>
      <c r="G25" s="11" t="s">
        <v>206</v>
      </c>
      <c r="H25" s="20" t="s">
        <v>273</v>
      </c>
      <c r="I25" s="11" t="s">
        <v>3385</v>
      </c>
      <c r="J25" s="98" t="s">
        <v>418</v>
      </c>
      <c r="K25" s="98" t="s">
        <v>427</v>
      </c>
      <c r="L25" s="98" t="s">
        <v>428</v>
      </c>
      <c r="M25" s="21" t="s">
        <v>185</v>
      </c>
      <c r="P25" s="21" t="s">
        <v>1628</v>
      </c>
      <c r="Q25" s="7" t="s">
        <v>186</v>
      </c>
      <c r="R25" s="728"/>
      <c r="S25" s="728"/>
      <c r="T25" s="728"/>
      <c r="U25" s="728"/>
      <c r="V25" s="1348"/>
    </row>
    <row r="26" spans="2:22" s="21" customFormat="1" ht="13.5" customHeight="1">
      <c r="B26" s="11"/>
      <c r="C26" s="11"/>
      <c r="D26" s="20" t="s">
        <v>202</v>
      </c>
      <c r="E26" s="20" t="s">
        <v>202</v>
      </c>
      <c r="F26" s="11" t="s">
        <v>183</v>
      </c>
      <c r="G26" s="11" t="s">
        <v>206</v>
      </c>
      <c r="H26" s="20" t="s">
        <v>273</v>
      </c>
      <c r="I26" s="11" t="s">
        <v>3385</v>
      </c>
      <c r="J26" s="98" t="s">
        <v>418</v>
      </c>
      <c r="K26" s="98" t="s">
        <v>434</v>
      </c>
      <c r="L26" s="98" t="s">
        <v>435</v>
      </c>
      <c r="M26" s="21" t="s">
        <v>185</v>
      </c>
      <c r="P26" s="21" t="s">
        <v>1628</v>
      </c>
      <c r="Q26" s="7" t="s">
        <v>186</v>
      </c>
      <c r="R26" s="728"/>
      <c r="S26" s="728"/>
      <c r="T26" s="728"/>
      <c r="U26" s="728"/>
      <c r="V26" s="1348"/>
    </row>
    <row r="27" spans="2:22" s="21" customFormat="1" ht="13.5" customHeight="1">
      <c r="B27" s="11"/>
      <c r="C27" s="11"/>
      <c r="D27" s="20" t="s">
        <v>202</v>
      </c>
      <c r="E27" s="20" t="s">
        <v>202</v>
      </c>
      <c r="F27" s="11" t="s">
        <v>183</v>
      </c>
      <c r="G27" s="11" t="s">
        <v>206</v>
      </c>
      <c r="H27" s="20" t="s">
        <v>273</v>
      </c>
      <c r="I27" s="11" t="s">
        <v>3385</v>
      </c>
      <c r="J27" s="98" t="s">
        <v>418</v>
      </c>
      <c r="K27" s="98" t="s">
        <v>440</v>
      </c>
      <c r="L27" s="98" t="s">
        <v>441</v>
      </c>
      <c r="M27" s="21" t="s">
        <v>185</v>
      </c>
      <c r="P27" s="21" t="s">
        <v>1628</v>
      </c>
      <c r="Q27" s="7" t="s">
        <v>186</v>
      </c>
      <c r="R27" s="728"/>
      <c r="S27" s="728"/>
      <c r="T27" s="728"/>
      <c r="U27" s="728"/>
      <c r="V27" s="1348"/>
    </row>
    <row r="28" spans="2:22" s="21" customFormat="1" ht="13.5" customHeight="1">
      <c r="B28" s="11"/>
      <c r="C28" s="11"/>
      <c r="D28" s="20" t="s">
        <v>202</v>
      </c>
      <c r="E28" s="20" t="s">
        <v>202</v>
      </c>
      <c r="F28" s="11" t="s">
        <v>183</v>
      </c>
      <c r="G28" s="11" t="s">
        <v>206</v>
      </c>
      <c r="H28" s="20" t="s">
        <v>273</v>
      </c>
      <c r="I28" s="11" t="s">
        <v>3385</v>
      </c>
      <c r="J28" s="98" t="s">
        <v>418</v>
      </c>
      <c r="K28" s="98" t="s">
        <v>447</v>
      </c>
      <c r="L28" s="98" t="s">
        <v>448</v>
      </c>
      <c r="M28" s="21" t="s">
        <v>185</v>
      </c>
      <c r="P28" s="21" t="s">
        <v>1628</v>
      </c>
      <c r="Q28" s="7" t="s">
        <v>186</v>
      </c>
      <c r="R28" s="728"/>
      <c r="S28" s="728"/>
      <c r="T28" s="728"/>
      <c r="U28" s="728"/>
      <c r="V28" s="1348"/>
    </row>
    <row r="29" spans="2:22" s="21" customFormat="1" ht="13.5" customHeight="1">
      <c r="B29" s="11"/>
      <c r="C29" s="11"/>
      <c r="D29" s="20" t="s">
        <v>202</v>
      </c>
      <c r="E29" s="20" t="s">
        <v>202</v>
      </c>
      <c r="F29" s="11" t="s">
        <v>183</v>
      </c>
      <c r="G29" s="11" t="s">
        <v>206</v>
      </c>
      <c r="H29" s="20" t="s">
        <v>273</v>
      </c>
      <c r="I29" s="11" t="s">
        <v>3385</v>
      </c>
      <c r="J29" s="98" t="s">
        <v>418</v>
      </c>
      <c r="K29" s="98" t="s">
        <v>453</v>
      </c>
      <c r="L29" s="98" t="s">
        <v>454</v>
      </c>
      <c r="M29" s="21" t="s">
        <v>185</v>
      </c>
      <c r="P29" s="21" t="s">
        <v>1628</v>
      </c>
      <c r="Q29" s="7" t="s">
        <v>186</v>
      </c>
      <c r="R29" s="728"/>
      <c r="S29" s="728"/>
      <c r="T29" s="728"/>
      <c r="U29" s="728"/>
      <c r="V29" s="1348"/>
    </row>
    <row r="30" spans="2:22" s="21" customFormat="1" ht="13.5" customHeight="1">
      <c r="B30" s="11"/>
      <c r="C30" s="11"/>
      <c r="D30" s="20" t="s">
        <v>202</v>
      </c>
      <c r="E30" s="20" t="s">
        <v>202</v>
      </c>
      <c r="F30" s="11" t="s">
        <v>183</v>
      </c>
      <c r="G30" s="11" t="s">
        <v>206</v>
      </c>
      <c r="H30" s="20" t="s">
        <v>273</v>
      </c>
      <c r="I30" s="11" t="s">
        <v>3385</v>
      </c>
      <c r="J30" s="98" t="s">
        <v>418</v>
      </c>
      <c r="K30" s="98" t="s">
        <v>457</v>
      </c>
      <c r="L30" s="98" t="s">
        <v>458</v>
      </c>
      <c r="M30" s="21" t="s">
        <v>185</v>
      </c>
      <c r="P30" s="21" t="s">
        <v>1628</v>
      </c>
      <c r="Q30" s="7" t="s">
        <v>186</v>
      </c>
      <c r="R30" s="728"/>
      <c r="S30" s="728"/>
      <c r="T30" s="728"/>
      <c r="U30" s="728"/>
      <c r="V30" s="1348"/>
    </row>
    <row r="31" spans="2:22" s="21" customFormat="1" ht="13.5" customHeight="1">
      <c r="B31" s="11"/>
      <c r="C31" s="11"/>
      <c r="D31" s="20" t="s">
        <v>202</v>
      </c>
      <c r="E31" s="20" t="s">
        <v>202</v>
      </c>
      <c r="F31" s="11" t="s">
        <v>183</v>
      </c>
      <c r="G31" s="11" t="s">
        <v>206</v>
      </c>
      <c r="H31" s="20" t="s">
        <v>273</v>
      </c>
      <c r="I31" s="11" t="s">
        <v>3385</v>
      </c>
      <c r="J31" s="98" t="s">
        <v>418</v>
      </c>
      <c r="K31" s="98" t="s">
        <v>461</v>
      </c>
      <c r="L31" s="98" t="s">
        <v>462</v>
      </c>
      <c r="M31" s="21" t="s">
        <v>185</v>
      </c>
      <c r="P31" s="21" t="s">
        <v>1628</v>
      </c>
      <c r="Q31" s="7" t="s">
        <v>186</v>
      </c>
      <c r="R31" s="1108"/>
      <c r="S31" s="1108"/>
      <c r="T31" s="1108"/>
      <c r="U31" s="1148"/>
      <c r="V31" s="1348"/>
    </row>
    <row r="33" spans="3:22" s="21" customFormat="1" ht="14.25" customHeight="1">
      <c r="C33" s="12"/>
      <c r="D33" s="80" t="s">
        <v>423</v>
      </c>
      <c r="E33" s="81"/>
      <c r="F33" s="81"/>
      <c r="G33" s="81"/>
      <c r="H33" s="81"/>
      <c r="I33" s="81"/>
      <c r="J33" s="81"/>
      <c r="K33" s="81"/>
      <c r="L33" s="81"/>
      <c r="M33" s="81"/>
      <c r="N33" s="81"/>
      <c r="O33" s="81"/>
      <c r="P33" s="81"/>
      <c r="Q33" s="81"/>
      <c r="R33" s="81"/>
      <c r="S33" s="81"/>
      <c r="T33" s="81"/>
      <c r="U33" s="81"/>
      <c r="V33" s="81"/>
    </row>
    <row r="34" spans="3:22" s="21" customFormat="1" ht="13.5" customHeight="1">
      <c r="C34" s="15"/>
      <c r="D34" s="15"/>
      <c r="E34" s="15"/>
      <c r="F34" s="113"/>
      <c r="G34" s="98"/>
      <c r="H34" s="98"/>
      <c r="I34" s="98"/>
      <c r="J34" s="98"/>
      <c r="K34" s="98"/>
      <c r="L34" s="98"/>
      <c r="M34" s="23"/>
      <c r="N34" s="23"/>
      <c r="O34" s="23"/>
      <c r="P34" s="23"/>
      <c r="Q34" s="15"/>
    </row>
    <row r="35" spans="3:22" s="21" customFormat="1" ht="13.5" customHeight="1">
      <c r="C35" s="11"/>
      <c r="D35" s="20" t="s">
        <v>202</v>
      </c>
      <c r="E35" s="20" t="s">
        <v>202</v>
      </c>
      <c r="F35" s="11" t="s">
        <v>183</v>
      </c>
      <c r="G35" s="11" t="s">
        <v>206</v>
      </c>
      <c r="H35" s="20" t="s">
        <v>273</v>
      </c>
      <c r="I35" s="11" t="s">
        <v>423</v>
      </c>
      <c r="J35" s="98" t="s">
        <v>418</v>
      </c>
      <c r="K35" s="98" t="s">
        <v>419</v>
      </c>
      <c r="L35" s="98" t="s">
        <v>420</v>
      </c>
      <c r="M35" s="21" t="s">
        <v>185</v>
      </c>
      <c r="P35" s="21" t="s">
        <v>1628</v>
      </c>
      <c r="Q35" s="7" t="s">
        <v>186</v>
      </c>
      <c r="R35" s="1348"/>
      <c r="S35" s="1348"/>
      <c r="T35" s="1348"/>
      <c r="U35" s="1348"/>
      <c r="V35" s="1348"/>
    </row>
    <row r="36" spans="3:22" s="21" customFormat="1" ht="13.5" customHeight="1">
      <c r="C36" s="11"/>
      <c r="D36" s="20" t="s">
        <v>202</v>
      </c>
      <c r="E36" s="20" t="s">
        <v>202</v>
      </c>
      <c r="F36" s="11" t="s">
        <v>183</v>
      </c>
      <c r="G36" s="11" t="s">
        <v>206</v>
      </c>
      <c r="H36" s="20" t="s">
        <v>273</v>
      </c>
      <c r="I36" s="11" t="s">
        <v>423</v>
      </c>
      <c r="J36" s="98" t="s">
        <v>418</v>
      </c>
      <c r="K36" s="98" t="s">
        <v>427</v>
      </c>
      <c r="L36" s="98" t="s">
        <v>428</v>
      </c>
      <c r="M36" s="21" t="s">
        <v>185</v>
      </c>
      <c r="P36" s="21" t="s">
        <v>1628</v>
      </c>
      <c r="Q36" s="7" t="s">
        <v>186</v>
      </c>
      <c r="R36" s="1348"/>
      <c r="S36" s="1348"/>
      <c r="T36" s="1348"/>
      <c r="U36" s="1348"/>
      <c r="V36" s="1348"/>
    </row>
    <row r="37" spans="3:22" s="21" customFormat="1" ht="13.5" customHeight="1">
      <c r="C37" s="11"/>
      <c r="D37" s="20" t="s">
        <v>202</v>
      </c>
      <c r="E37" s="20" t="s">
        <v>202</v>
      </c>
      <c r="F37" s="11" t="s">
        <v>183</v>
      </c>
      <c r="G37" s="11" t="s">
        <v>206</v>
      </c>
      <c r="H37" s="20" t="s">
        <v>273</v>
      </c>
      <c r="I37" s="11" t="s">
        <v>423</v>
      </c>
      <c r="J37" s="98" t="s">
        <v>418</v>
      </c>
      <c r="K37" s="98" t="s">
        <v>434</v>
      </c>
      <c r="L37" s="98" t="s">
        <v>435</v>
      </c>
      <c r="M37" s="21" t="s">
        <v>185</v>
      </c>
      <c r="P37" s="21" t="s">
        <v>1628</v>
      </c>
      <c r="Q37" s="7" t="s">
        <v>186</v>
      </c>
      <c r="R37" s="1348"/>
      <c r="S37" s="1348"/>
      <c r="T37" s="1348"/>
      <c r="U37" s="1348"/>
      <c r="V37" s="1348"/>
    </row>
    <row r="38" spans="3:22" s="21" customFormat="1" ht="13.5" customHeight="1">
      <c r="C38" s="11"/>
      <c r="D38" s="20" t="s">
        <v>202</v>
      </c>
      <c r="E38" s="20" t="s">
        <v>202</v>
      </c>
      <c r="F38" s="11" t="s">
        <v>183</v>
      </c>
      <c r="G38" s="11" t="s">
        <v>206</v>
      </c>
      <c r="H38" s="20" t="s">
        <v>273</v>
      </c>
      <c r="I38" s="11" t="s">
        <v>423</v>
      </c>
      <c r="J38" s="98" t="s">
        <v>418</v>
      </c>
      <c r="K38" s="98" t="s">
        <v>440</v>
      </c>
      <c r="L38" s="98" t="s">
        <v>441</v>
      </c>
      <c r="M38" s="21" t="s">
        <v>185</v>
      </c>
      <c r="P38" s="21" t="s">
        <v>1628</v>
      </c>
      <c r="Q38" s="7" t="s">
        <v>186</v>
      </c>
      <c r="R38" s="1348"/>
      <c r="S38" s="1348"/>
      <c r="T38" s="1348"/>
      <c r="U38" s="1348"/>
      <c r="V38" s="1348"/>
    </row>
    <row r="39" spans="3:22" s="21" customFormat="1" ht="13.5" customHeight="1">
      <c r="C39" s="11"/>
      <c r="D39" s="20" t="s">
        <v>202</v>
      </c>
      <c r="E39" s="20" t="s">
        <v>202</v>
      </c>
      <c r="F39" s="11" t="s">
        <v>183</v>
      </c>
      <c r="G39" s="11" t="s">
        <v>206</v>
      </c>
      <c r="H39" s="20" t="s">
        <v>273</v>
      </c>
      <c r="I39" s="11" t="s">
        <v>423</v>
      </c>
      <c r="J39" s="98" t="s">
        <v>418</v>
      </c>
      <c r="K39" s="98" t="s">
        <v>447</v>
      </c>
      <c r="L39" s="98" t="s">
        <v>448</v>
      </c>
      <c r="M39" s="21" t="s">
        <v>185</v>
      </c>
      <c r="P39" s="21" t="s">
        <v>1628</v>
      </c>
      <c r="Q39" s="7" t="s">
        <v>186</v>
      </c>
      <c r="R39" s="1348"/>
      <c r="S39" s="1348"/>
      <c r="T39" s="1348"/>
      <c r="U39" s="1348"/>
      <c r="V39" s="1348"/>
    </row>
    <row r="40" spans="3:22" s="21" customFormat="1" ht="13.5" customHeight="1">
      <c r="C40" s="11"/>
      <c r="D40" s="20" t="s">
        <v>202</v>
      </c>
      <c r="E40" s="20" t="s">
        <v>202</v>
      </c>
      <c r="F40" s="11" t="s">
        <v>183</v>
      </c>
      <c r="G40" s="11" t="s">
        <v>206</v>
      </c>
      <c r="H40" s="20" t="s">
        <v>273</v>
      </c>
      <c r="I40" s="11" t="s">
        <v>423</v>
      </c>
      <c r="J40" s="98" t="s">
        <v>418</v>
      </c>
      <c r="K40" s="98" t="s">
        <v>453</v>
      </c>
      <c r="L40" s="98" t="s">
        <v>454</v>
      </c>
      <c r="M40" s="21" t="s">
        <v>185</v>
      </c>
      <c r="P40" s="21" t="s">
        <v>1628</v>
      </c>
      <c r="Q40" s="7" t="s">
        <v>186</v>
      </c>
      <c r="R40" s="1348"/>
      <c r="S40" s="1348"/>
      <c r="T40" s="1348"/>
      <c r="U40" s="1348"/>
      <c r="V40" s="1348"/>
    </row>
    <row r="41" spans="3:22" s="21" customFormat="1" ht="13.5" customHeight="1">
      <c r="C41" s="11"/>
      <c r="D41" s="20" t="s">
        <v>202</v>
      </c>
      <c r="E41" s="20" t="s">
        <v>202</v>
      </c>
      <c r="F41" s="11" t="s">
        <v>183</v>
      </c>
      <c r="G41" s="11" t="s">
        <v>206</v>
      </c>
      <c r="H41" s="20" t="s">
        <v>273</v>
      </c>
      <c r="I41" s="11" t="s">
        <v>423</v>
      </c>
      <c r="J41" s="98" t="s">
        <v>418</v>
      </c>
      <c r="K41" s="98" t="s">
        <v>457</v>
      </c>
      <c r="L41" s="98" t="s">
        <v>458</v>
      </c>
      <c r="M41" s="21" t="s">
        <v>185</v>
      </c>
      <c r="P41" s="21" t="s">
        <v>1628</v>
      </c>
      <c r="Q41" s="7" t="s">
        <v>186</v>
      </c>
      <c r="R41" s="1348"/>
      <c r="S41" s="1348"/>
      <c r="T41" s="1348"/>
      <c r="U41" s="1348"/>
      <c r="V41" s="1348"/>
    </row>
    <row r="42" spans="3:22" s="21" customFormat="1" ht="13.5" customHeight="1">
      <c r="C42" s="11"/>
      <c r="D42" s="20" t="s">
        <v>202</v>
      </c>
      <c r="E42" s="20" t="s">
        <v>202</v>
      </c>
      <c r="F42" s="11" t="s">
        <v>183</v>
      </c>
      <c r="G42" s="11" t="s">
        <v>206</v>
      </c>
      <c r="H42" s="20" t="s">
        <v>273</v>
      </c>
      <c r="I42" s="11" t="s">
        <v>423</v>
      </c>
      <c r="J42" s="98" t="s">
        <v>418</v>
      </c>
      <c r="K42" s="98" t="s">
        <v>461</v>
      </c>
      <c r="L42" s="98" t="s">
        <v>462</v>
      </c>
      <c r="M42" s="21" t="s">
        <v>185</v>
      </c>
      <c r="P42" s="21" t="s">
        <v>1628</v>
      </c>
      <c r="Q42" s="7" t="s">
        <v>186</v>
      </c>
      <c r="R42" s="1348"/>
      <c r="S42" s="1348"/>
      <c r="T42" s="1348"/>
      <c r="U42" s="1348"/>
      <c r="V42" s="1348"/>
    </row>
    <row r="43" spans="3:22" s="21" customFormat="1" ht="13.5" customHeight="1">
      <c r="C43" s="11"/>
      <c r="D43" s="11"/>
      <c r="E43" s="11"/>
      <c r="F43" s="11"/>
      <c r="G43" s="11"/>
      <c r="H43" s="11"/>
      <c r="I43" s="11"/>
      <c r="J43" s="11"/>
      <c r="K43" s="11"/>
      <c r="L43" s="11"/>
      <c r="M43" s="11"/>
      <c r="N43" s="11"/>
      <c r="O43" s="11"/>
      <c r="P43" s="11"/>
      <c r="Q43" s="11"/>
    </row>
    <row r="44" spans="3:22" s="21" customFormat="1" ht="13.9">
      <c r="C44" s="34" t="s">
        <v>3383</v>
      </c>
      <c r="D44" s="34"/>
      <c r="E44" s="33"/>
      <c r="F44" s="33"/>
      <c r="G44" s="33"/>
      <c r="H44" s="33"/>
      <c r="I44" s="33"/>
      <c r="J44" s="33"/>
      <c r="K44" s="104"/>
      <c r="L44" s="33"/>
      <c r="M44" s="33"/>
      <c r="N44" s="33"/>
      <c r="O44" s="33"/>
      <c r="P44" s="33"/>
      <c r="Q44" s="33"/>
      <c r="R44" s="33"/>
      <c r="S44" s="33"/>
      <c r="T44" s="33"/>
      <c r="U44" s="33"/>
      <c r="V44" s="33"/>
    </row>
    <row r="45" spans="3:22" s="21" customFormat="1">
      <c r="C45" s="12"/>
      <c r="D45" s="12"/>
      <c r="E45" s="12"/>
      <c r="F45" s="12"/>
      <c r="G45" s="7"/>
      <c r="H45" s="7"/>
      <c r="I45" s="7"/>
      <c r="J45" s="7"/>
      <c r="K45" s="103"/>
      <c r="L45" s="7"/>
      <c r="M45" s="22"/>
      <c r="N45" s="22"/>
      <c r="O45" s="22"/>
      <c r="P45" s="22"/>
      <c r="Q45" s="15"/>
      <c r="R45" s="15"/>
      <c r="S45" s="15"/>
      <c r="T45" s="15"/>
      <c r="U45" s="15"/>
      <c r="V45" s="15"/>
    </row>
    <row r="46" spans="3:22" s="21" customFormat="1" ht="14.25" customHeight="1">
      <c r="C46" s="12"/>
      <c r="D46" s="80" t="s">
        <v>414</v>
      </c>
      <c r="E46" s="81"/>
      <c r="F46" s="81"/>
      <c r="G46" s="81"/>
      <c r="H46" s="81"/>
      <c r="I46" s="81"/>
      <c r="J46" s="81"/>
      <c r="K46" s="106"/>
      <c r="L46" s="81"/>
      <c r="M46" s="81"/>
      <c r="N46" s="81"/>
      <c r="O46" s="81"/>
      <c r="P46" s="81"/>
      <c r="Q46" s="81"/>
      <c r="R46" s="81"/>
      <c r="S46" s="81"/>
      <c r="T46" s="81"/>
      <c r="U46" s="81"/>
      <c r="V46" s="81"/>
    </row>
    <row r="47" spans="3:22" s="21" customFormat="1">
      <c r="C47" s="12"/>
      <c r="D47" s="12"/>
      <c r="E47" s="12"/>
      <c r="F47" s="12"/>
      <c r="G47" s="7"/>
      <c r="H47" s="7"/>
      <c r="I47" s="7"/>
      <c r="J47" s="7"/>
      <c r="K47" s="103"/>
      <c r="L47" s="7"/>
      <c r="M47" s="22"/>
      <c r="N47" s="22"/>
      <c r="O47" s="22"/>
      <c r="P47" s="22"/>
      <c r="Q47" s="15"/>
    </row>
    <row r="48" spans="3:22" s="21" customFormat="1">
      <c r="C48" s="11"/>
      <c r="D48" s="20"/>
      <c r="E48" s="20"/>
      <c r="F48" s="11" t="s">
        <v>183</v>
      </c>
      <c r="G48" s="11" t="s">
        <v>206</v>
      </c>
      <c r="H48" s="20" t="s">
        <v>273</v>
      </c>
      <c r="I48" s="11" t="s">
        <v>3385</v>
      </c>
      <c r="J48" s="98" t="s">
        <v>418</v>
      </c>
      <c r="K48" s="98" t="s">
        <v>419</v>
      </c>
      <c r="L48" s="98" t="s">
        <v>420</v>
      </c>
      <c r="M48" s="21" t="s">
        <v>197</v>
      </c>
      <c r="N48" s="21" t="s">
        <v>3383</v>
      </c>
      <c r="Q48" s="7" t="s">
        <v>208</v>
      </c>
      <c r="R48" s="1348"/>
      <c r="S48" s="1348"/>
      <c r="T48" s="1348"/>
      <c r="U48" s="1348"/>
      <c r="V48" s="1348"/>
    </row>
    <row r="49" spans="4:22" s="21" customFormat="1">
      <c r="D49" s="20"/>
      <c r="E49" s="20"/>
      <c r="F49" s="11" t="s">
        <v>183</v>
      </c>
      <c r="G49" s="11" t="s">
        <v>206</v>
      </c>
      <c r="H49" s="20" t="s">
        <v>273</v>
      </c>
      <c r="I49" s="11" t="s">
        <v>3385</v>
      </c>
      <c r="J49" s="98" t="s">
        <v>418</v>
      </c>
      <c r="K49" s="98" t="s">
        <v>427</v>
      </c>
      <c r="L49" s="98" t="s">
        <v>428</v>
      </c>
      <c r="M49" s="21" t="s">
        <v>197</v>
      </c>
      <c r="N49" s="21" t="s">
        <v>3383</v>
      </c>
      <c r="Q49" s="7" t="s">
        <v>208</v>
      </c>
      <c r="R49" s="1348"/>
      <c r="S49" s="1348"/>
      <c r="T49" s="1348"/>
      <c r="U49" s="1348"/>
      <c r="V49" s="1348"/>
    </row>
    <row r="50" spans="4:22" s="21" customFormat="1">
      <c r="D50" s="20"/>
      <c r="E50" s="20"/>
      <c r="F50" s="11" t="s">
        <v>183</v>
      </c>
      <c r="G50" s="11" t="s">
        <v>206</v>
      </c>
      <c r="H50" s="20" t="s">
        <v>273</v>
      </c>
      <c r="I50" s="11" t="s">
        <v>3385</v>
      </c>
      <c r="J50" s="98" t="s">
        <v>418</v>
      </c>
      <c r="K50" s="98" t="s">
        <v>434</v>
      </c>
      <c r="L50" s="98" t="s">
        <v>435</v>
      </c>
      <c r="M50" s="21" t="s">
        <v>197</v>
      </c>
      <c r="N50" s="21" t="s">
        <v>3383</v>
      </c>
      <c r="Q50" s="7" t="s">
        <v>208</v>
      </c>
      <c r="R50" s="1348"/>
      <c r="S50" s="1348"/>
      <c r="T50" s="1348"/>
      <c r="U50" s="1348"/>
      <c r="V50" s="1348"/>
    </row>
    <row r="51" spans="4:22" s="21" customFormat="1">
      <c r="D51" s="20"/>
      <c r="E51" s="20"/>
      <c r="F51" s="11" t="s">
        <v>183</v>
      </c>
      <c r="G51" s="11" t="s">
        <v>206</v>
      </c>
      <c r="H51" s="20" t="s">
        <v>273</v>
      </c>
      <c r="I51" s="11" t="s">
        <v>3385</v>
      </c>
      <c r="J51" s="98" t="s">
        <v>418</v>
      </c>
      <c r="K51" s="98" t="s">
        <v>440</v>
      </c>
      <c r="L51" s="98" t="s">
        <v>441</v>
      </c>
      <c r="M51" s="21" t="s">
        <v>197</v>
      </c>
      <c r="N51" s="21" t="s">
        <v>3383</v>
      </c>
      <c r="Q51" s="7" t="s">
        <v>208</v>
      </c>
      <c r="R51" s="1348"/>
      <c r="S51" s="1348"/>
      <c r="T51" s="1348"/>
      <c r="U51" s="1348"/>
      <c r="V51" s="1348"/>
    </row>
    <row r="52" spans="4:22" s="21" customFormat="1">
      <c r="D52" s="20"/>
      <c r="E52" s="20"/>
      <c r="F52" s="11" t="s">
        <v>183</v>
      </c>
      <c r="G52" s="11" t="s">
        <v>206</v>
      </c>
      <c r="H52" s="20" t="s">
        <v>273</v>
      </c>
      <c r="I52" s="11" t="s">
        <v>3385</v>
      </c>
      <c r="J52" s="98" t="s">
        <v>418</v>
      </c>
      <c r="K52" s="98" t="s">
        <v>447</v>
      </c>
      <c r="L52" s="98" t="s">
        <v>448</v>
      </c>
      <c r="M52" s="21" t="s">
        <v>197</v>
      </c>
      <c r="N52" s="21" t="s">
        <v>3383</v>
      </c>
      <c r="Q52" s="7" t="s">
        <v>208</v>
      </c>
      <c r="R52" s="1348"/>
      <c r="S52" s="1348"/>
      <c r="T52" s="1348"/>
      <c r="U52" s="1348"/>
      <c r="V52" s="1348"/>
    </row>
    <row r="53" spans="4:22" s="21" customFormat="1">
      <c r="D53" s="20"/>
      <c r="E53" s="20"/>
      <c r="F53" s="11" t="s">
        <v>183</v>
      </c>
      <c r="G53" s="11" t="s">
        <v>206</v>
      </c>
      <c r="H53" s="20" t="s">
        <v>273</v>
      </c>
      <c r="I53" s="11" t="s">
        <v>3385</v>
      </c>
      <c r="J53" s="98" t="s">
        <v>418</v>
      </c>
      <c r="K53" s="98" t="s">
        <v>453</v>
      </c>
      <c r="L53" s="98" t="s">
        <v>454</v>
      </c>
      <c r="M53" s="21" t="s">
        <v>197</v>
      </c>
      <c r="N53" s="21" t="s">
        <v>3383</v>
      </c>
      <c r="Q53" s="7" t="s">
        <v>208</v>
      </c>
      <c r="R53" s="1348"/>
      <c r="S53" s="1348"/>
      <c r="T53" s="1348"/>
      <c r="U53" s="1348"/>
      <c r="V53" s="1348"/>
    </row>
    <row r="54" spans="4:22" s="21" customFormat="1">
      <c r="D54" s="20"/>
      <c r="E54" s="20"/>
      <c r="F54" s="11" t="s">
        <v>183</v>
      </c>
      <c r="G54" s="11" t="s">
        <v>206</v>
      </c>
      <c r="H54" s="20" t="s">
        <v>273</v>
      </c>
      <c r="I54" s="11" t="s">
        <v>3385</v>
      </c>
      <c r="J54" s="98" t="s">
        <v>418</v>
      </c>
      <c r="K54" s="98" t="s">
        <v>457</v>
      </c>
      <c r="L54" s="98" t="s">
        <v>458</v>
      </c>
      <c r="M54" s="21" t="s">
        <v>197</v>
      </c>
      <c r="N54" s="21" t="s">
        <v>3383</v>
      </c>
      <c r="Q54" s="7" t="s">
        <v>208</v>
      </c>
      <c r="R54" s="1348"/>
      <c r="S54" s="1348"/>
      <c r="T54" s="1348"/>
      <c r="U54" s="1348"/>
      <c r="V54" s="1348"/>
    </row>
    <row r="55" spans="4:22" s="21" customFormat="1">
      <c r="D55" s="20"/>
      <c r="E55" s="20"/>
      <c r="F55" s="11" t="s">
        <v>183</v>
      </c>
      <c r="G55" s="11" t="s">
        <v>206</v>
      </c>
      <c r="H55" s="20" t="s">
        <v>273</v>
      </c>
      <c r="I55" s="11" t="s">
        <v>3385</v>
      </c>
      <c r="J55" s="98" t="s">
        <v>418</v>
      </c>
      <c r="K55" s="98" t="s">
        <v>461</v>
      </c>
      <c r="L55" s="98" t="s">
        <v>462</v>
      </c>
      <c r="M55" s="21" t="s">
        <v>197</v>
      </c>
      <c r="N55" s="21" t="s">
        <v>3383</v>
      </c>
      <c r="Q55" s="7" t="s">
        <v>208</v>
      </c>
      <c r="R55" s="1348"/>
      <c r="S55" s="1348"/>
      <c r="T55" s="1348"/>
      <c r="U55" s="1348"/>
      <c r="V55" s="1348"/>
    </row>
    <row r="56" spans="4:22" s="21" customFormat="1">
      <c r="D56" s="15"/>
      <c r="E56" s="15"/>
      <c r="F56" s="113"/>
      <c r="G56" s="98"/>
      <c r="H56" s="98"/>
      <c r="I56" s="98"/>
      <c r="J56" s="98"/>
      <c r="K56" s="98"/>
      <c r="L56" s="98"/>
      <c r="M56" s="22"/>
      <c r="N56" s="22"/>
      <c r="O56" s="22"/>
      <c r="P56" s="22"/>
      <c r="Q56" s="15"/>
    </row>
    <row r="57" spans="4:22" s="21" customFormat="1" ht="14.25" customHeight="1">
      <c r="D57" s="80" t="s">
        <v>423</v>
      </c>
      <c r="E57" s="81"/>
      <c r="F57" s="81"/>
      <c r="G57" s="81"/>
      <c r="H57" s="81"/>
      <c r="I57" s="81"/>
      <c r="J57" s="81"/>
      <c r="K57" s="81"/>
      <c r="L57" s="81"/>
      <c r="M57" s="81"/>
      <c r="N57" s="81"/>
      <c r="O57" s="81"/>
      <c r="P57" s="81"/>
      <c r="Q57" s="81"/>
    </row>
    <row r="58" spans="4:22" s="21" customFormat="1">
      <c r="D58" s="15"/>
      <c r="E58" s="15"/>
      <c r="F58" s="113"/>
      <c r="G58" s="98"/>
      <c r="H58" s="98"/>
      <c r="I58" s="98"/>
      <c r="J58" s="98"/>
      <c r="K58" s="98"/>
      <c r="L58" s="98"/>
      <c r="M58" s="22"/>
      <c r="N58" s="22"/>
      <c r="O58" s="22"/>
      <c r="P58" s="22"/>
      <c r="Q58" s="15"/>
    </row>
    <row r="59" spans="4:22" s="21" customFormat="1">
      <c r="D59" s="20"/>
      <c r="E59" s="20"/>
      <c r="F59" s="11" t="s">
        <v>183</v>
      </c>
      <c r="G59" s="11" t="s">
        <v>206</v>
      </c>
      <c r="H59" s="20" t="s">
        <v>273</v>
      </c>
      <c r="I59" s="11" t="s">
        <v>423</v>
      </c>
      <c r="J59" s="98" t="s">
        <v>418</v>
      </c>
      <c r="K59" s="98" t="s">
        <v>419</v>
      </c>
      <c r="L59" s="98" t="s">
        <v>420</v>
      </c>
      <c r="M59" s="21" t="s">
        <v>197</v>
      </c>
      <c r="N59" s="21" t="s">
        <v>3383</v>
      </c>
      <c r="Q59" s="7" t="s">
        <v>208</v>
      </c>
      <c r="R59" s="1348"/>
      <c r="S59" s="1348"/>
      <c r="T59" s="1348"/>
      <c r="U59" s="1348"/>
      <c r="V59" s="1348"/>
    </row>
    <row r="60" spans="4:22" s="21" customFormat="1">
      <c r="D60" s="20"/>
      <c r="E60" s="20"/>
      <c r="F60" s="11" t="s">
        <v>183</v>
      </c>
      <c r="G60" s="11" t="s">
        <v>206</v>
      </c>
      <c r="H60" s="20" t="s">
        <v>273</v>
      </c>
      <c r="I60" s="11" t="s">
        <v>423</v>
      </c>
      <c r="J60" s="98" t="s">
        <v>418</v>
      </c>
      <c r="K60" s="98" t="s">
        <v>427</v>
      </c>
      <c r="L60" s="98" t="s">
        <v>428</v>
      </c>
      <c r="M60" s="21" t="s">
        <v>197</v>
      </c>
      <c r="N60" s="21" t="s">
        <v>3383</v>
      </c>
      <c r="Q60" s="7" t="s">
        <v>208</v>
      </c>
      <c r="R60" s="1348"/>
      <c r="S60" s="1348"/>
      <c r="T60" s="1348"/>
      <c r="U60" s="1348"/>
      <c r="V60" s="1348"/>
    </row>
    <row r="61" spans="4:22" s="21" customFormat="1">
      <c r="D61" s="20"/>
      <c r="E61" s="20"/>
      <c r="F61" s="11" t="s">
        <v>183</v>
      </c>
      <c r="G61" s="11" t="s">
        <v>206</v>
      </c>
      <c r="H61" s="20" t="s">
        <v>273</v>
      </c>
      <c r="I61" s="11" t="s">
        <v>423</v>
      </c>
      <c r="J61" s="98" t="s">
        <v>418</v>
      </c>
      <c r="K61" s="98" t="s">
        <v>434</v>
      </c>
      <c r="L61" s="98" t="s">
        <v>435</v>
      </c>
      <c r="M61" s="21" t="s">
        <v>197</v>
      </c>
      <c r="N61" s="21" t="s">
        <v>3383</v>
      </c>
      <c r="Q61" s="7" t="s">
        <v>208</v>
      </c>
      <c r="R61" s="1348"/>
      <c r="S61" s="1348"/>
      <c r="T61" s="1348"/>
      <c r="U61" s="1348"/>
      <c r="V61" s="1348"/>
    </row>
    <row r="62" spans="4:22" s="21" customFormat="1">
      <c r="D62" s="20"/>
      <c r="E62" s="20"/>
      <c r="F62" s="11" t="s">
        <v>183</v>
      </c>
      <c r="G62" s="11" t="s">
        <v>206</v>
      </c>
      <c r="H62" s="20" t="s">
        <v>273</v>
      </c>
      <c r="I62" s="11" t="s">
        <v>423</v>
      </c>
      <c r="J62" s="98" t="s">
        <v>418</v>
      </c>
      <c r="K62" s="98" t="s">
        <v>440</v>
      </c>
      <c r="L62" s="98" t="s">
        <v>441</v>
      </c>
      <c r="M62" s="21" t="s">
        <v>197</v>
      </c>
      <c r="N62" s="21" t="s">
        <v>3383</v>
      </c>
      <c r="Q62" s="7" t="s">
        <v>208</v>
      </c>
      <c r="R62" s="1348"/>
      <c r="S62" s="1348"/>
      <c r="T62" s="1348"/>
      <c r="U62" s="1348"/>
      <c r="V62" s="1348"/>
    </row>
    <row r="63" spans="4:22" s="21" customFormat="1">
      <c r="D63" s="20"/>
      <c r="E63" s="20"/>
      <c r="F63" s="11" t="s">
        <v>183</v>
      </c>
      <c r="G63" s="11" t="s">
        <v>206</v>
      </c>
      <c r="H63" s="20" t="s">
        <v>273</v>
      </c>
      <c r="I63" s="11" t="s">
        <v>423</v>
      </c>
      <c r="J63" s="98" t="s">
        <v>418</v>
      </c>
      <c r="K63" s="98" t="s">
        <v>447</v>
      </c>
      <c r="L63" s="98" t="s">
        <v>448</v>
      </c>
      <c r="M63" s="21" t="s">
        <v>197</v>
      </c>
      <c r="N63" s="21" t="s">
        <v>3383</v>
      </c>
      <c r="Q63" s="7" t="s">
        <v>208</v>
      </c>
      <c r="R63" s="1348"/>
      <c r="S63" s="1348"/>
      <c r="T63" s="1348"/>
      <c r="U63" s="1348"/>
      <c r="V63" s="1348"/>
    </row>
    <row r="64" spans="4:22" s="21" customFormat="1">
      <c r="D64" s="20"/>
      <c r="E64" s="20"/>
      <c r="F64" s="11" t="s">
        <v>183</v>
      </c>
      <c r="G64" s="11" t="s">
        <v>206</v>
      </c>
      <c r="H64" s="20" t="s">
        <v>273</v>
      </c>
      <c r="I64" s="11" t="s">
        <v>423</v>
      </c>
      <c r="J64" s="98" t="s">
        <v>418</v>
      </c>
      <c r="K64" s="98" t="s">
        <v>453</v>
      </c>
      <c r="L64" s="98" t="s">
        <v>454</v>
      </c>
      <c r="M64" s="21" t="s">
        <v>197</v>
      </c>
      <c r="N64" s="21" t="s">
        <v>3383</v>
      </c>
      <c r="Q64" s="7" t="s">
        <v>208</v>
      </c>
      <c r="R64" s="1348"/>
      <c r="S64" s="1348"/>
      <c r="T64" s="1348"/>
      <c r="U64" s="1348"/>
      <c r="V64" s="1348"/>
    </row>
    <row r="65" spans="3:22" s="21" customFormat="1">
      <c r="C65" s="11"/>
      <c r="D65" s="20"/>
      <c r="E65" s="20"/>
      <c r="F65" s="11" t="s">
        <v>183</v>
      </c>
      <c r="G65" s="11" t="s">
        <v>206</v>
      </c>
      <c r="H65" s="20" t="s">
        <v>273</v>
      </c>
      <c r="I65" s="11" t="s">
        <v>423</v>
      </c>
      <c r="J65" s="98" t="s">
        <v>418</v>
      </c>
      <c r="K65" s="98" t="s">
        <v>457</v>
      </c>
      <c r="L65" s="98" t="s">
        <v>458</v>
      </c>
      <c r="M65" s="21" t="s">
        <v>197</v>
      </c>
      <c r="N65" s="21" t="s">
        <v>3383</v>
      </c>
      <c r="Q65" s="7" t="s">
        <v>208</v>
      </c>
      <c r="R65" s="1348"/>
      <c r="S65" s="1348"/>
      <c r="T65" s="1348"/>
      <c r="U65" s="1348"/>
      <c r="V65" s="1348"/>
    </row>
    <row r="66" spans="3:22" s="21" customFormat="1">
      <c r="C66" s="11"/>
      <c r="D66" s="20"/>
      <c r="E66" s="20"/>
      <c r="F66" s="11" t="s">
        <v>183</v>
      </c>
      <c r="G66" s="11" t="s">
        <v>206</v>
      </c>
      <c r="H66" s="20" t="s">
        <v>273</v>
      </c>
      <c r="I66" s="11" t="s">
        <v>423</v>
      </c>
      <c r="J66" s="98" t="s">
        <v>418</v>
      </c>
      <c r="K66" s="98" t="s">
        <v>461</v>
      </c>
      <c r="L66" s="98" t="s">
        <v>462</v>
      </c>
      <c r="M66" s="21" t="s">
        <v>197</v>
      </c>
      <c r="N66" s="21" t="s">
        <v>3383</v>
      </c>
      <c r="Q66" s="7" t="s">
        <v>208</v>
      </c>
      <c r="R66" s="1348"/>
      <c r="S66" s="1348"/>
      <c r="T66" s="1348"/>
      <c r="U66" s="1348"/>
      <c r="V66" s="1348"/>
    </row>
    <row r="67" spans="3:22" s="21" customFormat="1">
      <c r="C67" s="11"/>
      <c r="D67" s="20"/>
      <c r="E67" s="20"/>
      <c r="F67" s="11"/>
      <c r="G67" s="11"/>
      <c r="H67" s="11"/>
      <c r="I67" s="11"/>
      <c r="J67" s="11"/>
      <c r="K67" s="11"/>
      <c r="L67" s="11"/>
      <c r="Q67" s="7"/>
    </row>
    <row r="68" spans="3:22" s="21" customFormat="1" ht="13.9">
      <c r="C68" s="34" t="s">
        <v>3384</v>
      </c>
      <c r="D68" s="34"/>
      <c r="E68" s="33"/>
      <c r="F68" s="33"/>
      <c r="G68" s="33"/>
      <c r="H68" s="33"/>
      <c r="I68" s="33"/>
      <c r="J68" s="33"/>
      <c r="K68" s="33"/>
      <c r="L68" s="33"/>
      <c r="M68" s="33"/>
      <c r="N68" s="33"/>
      <c r="O68" s="33"/>
      <c r="P68" s="33"/>
      <c r="Q68" s="33"/>
      <c r="R68" s="33"/>
      <c r="S68" s="33"/>
      <c r="T68" s="33"/>
      <c r="U68" s="33"/>
      <c r="V68" s="33"/>
    </row>
    <row r="69" spans="3:22" s="21" customFormat="1">
      <c r="C69" s="11"/>
      <c r="D69" s="11"/>
      <c r="E69" s="11"/>
      <c r="F69" s="11"/>
      <c r="G69" s="11"/>
      <c r="H69" s="11"/>
      <c r="I69" s="11"/>
      <c r="J69" s="11"/>
      <c r="K69" s="11"/>
      <c r="L69" s="11"/>
      <c r="M69" s="11"/>
      <c r="N69" s="11"/>
      <c r="O69" s="11"/>
      <c r="P69" s="11"/>
      <c r="Q69" s="11"/>
      <c r="R69" s="11"/>
      <c r="S69" s="11"/>
      <c r="T69" s="11"/>
      <c r="U69" s="11"/>
      <c r="V69" s="11"/>
    </row>
    <row r="70" spans="3:22" s="21" customFormat="1" ht="14.25" customHeight="1">
      <c r="C70" s="12"/>
      <c r="D70" s="80" t="s">
        <v>414</v>
      </c>
      <c r="E70" s="81"/>
      <c r="F70" s="81"/>
      <c r="G70" s="81"/>
      <c r="H70" s="81"/>
      <c r="I70" s="81"/>
      <c r="J70" s="81"/>
      <c r="K70" s="81"/>
      <c r="L70" s="81"/>
      <c r="M70" s="81"/>
      <c r="N70" s="81"/>
      <c r="O70" s="81"/>
      <c r="P70" s="81"/>
      <c r="Q70" s="81"/>
      <c r="R70" s="81"/>
      <c r="S70" s="81"/>
      <c r="T70" s="81"/>
      <c r="U70" s="81"/>
      <c r="V70" s="81"/>
    </row>
    <row r="71" spans="3:22" s="21" customFormat="1">
      <c r="C71" s="11"/>
      <c r="D71" s="11"/>
      <c r="E71" s="11"/>
      <c r="F71" s="11"/>
      <c r="G71" s="11"/>
      <c r="H71" s="11"/>
      <c r="I71" s="11"/>
      <c r="J71" s="11"/>
      <c r="K71" s="11"/>
      <c r="L71" s="11"/>
      <c r="M71" s="11"/>
      <c r="N71" s="11"/>
      <c r="O71" s="11"/>
      <c r="P71" s="11"/>
      <c r="Q71" s="11"/>
    </row>
    <row r="72" spans="3:22" s="21" customFormat="1">
      <c r="C72" s="11"/>
      <c r="D72" s="20"/>
      <c r="E72" s="20"/>
      <c r="F72" s="11" t="s">
        <v>183</v>
      </c>
      <c r="G72" s="11" t="s">
        <v>206</v>
      </c>
      <c r="H72" s="20" t="s">
        <v>422</v>
      </c>
      <c r="I72" s="11" t="s">
        <v>3385</v>
      </c>
      <c r="J72" s="112" t="s">
        <v>246</v>
      </c>
      <c r="K72" s="20" t="s">
        <v>447</v>
      </c>
      <c r="L72" s="98" t="s">
        <v>482</v>
      </c>
      <c r="M72" s="21" t="s">
        <v>197</v>
      </c>
      <c r="N72" s="21" t="s">
        <v>3384</v>
      </c>
      <c r="Q72" s="7" t="s">
        <v>208</v>
      </c>
      <c r="R72" s="1348"/>
      <c r="S72" s="1348"/>
      <c r="T72" s="1348"/>
      <c r="U72" s="1348"/>
      <c r="V72" s="1348"/>
    </row>
    <row r="73" spans="3:22" s="21" customFormat="1">
      <c r="C73" s="11"/>
      <c r="D73" s="20"/>
      <c r="E73" s="20"/>
      <c r="F73" s="11" t="s">
        <v>183</v>
      </c>
      <c r="G73" s="11" t="s">
        <v>206</v>
      </c>
      <c r="H73" s="20" t="s">
        <v>422</v>
      </c>
      <c r="I73" s="11" t="s">
        <v>3385</v>
      </c>
      <c r="J73" s="112" t="s">
        <v>246</v>
      </c>
      <c r="K73" s="20" t="s">
        <v>453</v>
      </c>
      <c r="L73" s="98" t="s">
        <v>3407</v>
      </c>
      <c r="M73" s="21" t="s">
        <v>197</v>
      </c>
      <c r="N73" s="21" t="s">
        <v>3384</v>
      </c>
      <c r="Q73" s="7" t="s">
        <v>208</v>
      </c>
      <c r="R73" s="1348"/>
      <c r="S73" s="1348"/>
      <c r="T73" s="1348"/>
      <c r="U73" s="1348"/>
      <c r="V73" s="1348"/>
    </row>
    <row r="74" spans="3:22" s="21" customFormat="1">
      <c r="C74" s="11"/>
      <c r="D74" s="20"/>
      <c r="E74" s="20"/>
      <c r="F74" s="11" t="s">
        <v>183</v>
      </c>
      <c r="G74" s="11" t="s">
        <v>206</v>
      </c>
      <c r="H74" s="20" t="s">
        <v>422</v>
      </c>
      <c r="I74" s="11" t="s">
        <v>3385</v>
      </c>
      <c r="J74" s="112" t="s">
        <v>246</v>
      </c>
      <c r="K74" s="20" t="s">
        <v>457</v>
      </c>
      <c r="L74" s="98" t="s">
        <v>3408</v>
      </c>
      <c r="M74" s="21" t="s">
        <v>197</v>
      </c>
      <c r="N74" s="21" t="s">
        <v>3384</v>
      </c>
      <c r="Q74" s="7" t="s">
        <v>208</v>
      </c>
      <c r="R74" s="1348"/>
      <c r="S74" s="1348"/>
      <c r="T74" s="1348"/>
      <c r="U74" s="1348"/>
      <c r="V74" s="1348"/>
    </row>
    <row r="75" spans="3:22" s="21" customFormat="1">
      <c r="C75" s="11"/>
      <c r="D75" s="11"/>
      <c r="E75" s="11"/>
      <c r="F75" s="11"/>
      <c r="G75" s="11"/>
      <c r="H75" s="11"/>
      <c r="I75" s="11"/>
      <c r="J75" s="112"/>
      <c r="K75" s="11"/>
      <c r="L75" s="11"/>
      <c r="M75" s="11"/>
      <c r="N75" s="11"/>
      <c r="O75" s="11"/>
      <c r="P75" s="11"/>
      <c r="Q75" s="11"/>
    </row>
    <row r="76" spans="3:22" s="21" customFormat="1" ht="14.25" customHeight="1">
      <c r="C76" s="12"/>
      <c r="D76" s="80" t="s">
        <v>423</v>
      </c>
      <c r="E76" s="81"/>
      <c r="F76" s="81"/>
      <c r="G76" s="81"/>
      <c r="H76" s="81"/>
      <c r="I76" s="81"/>
      <c r="J76" s="81"/>
      <c r="K76" s="81"/>
      <c r="L76" s="81"/>
      <c r="M76" s="81"/>
      <c r="N76" s="81"/>
      <c r="O76" s="81"/>
      <c r="P76" s="81"/>
      <c r="Q76" s="81"/>
      <c r="R76" s="81"/>
      <c r="S76" s="81"/>
      <c r="T76" s="81"/>
      <c r="U76" s="81"/>
      <c r="V76" s="81"/>
    </row>
    <row r="77" spans="3:22" s="21" customFormat="1">
      <c r="C77" s="11"/>
      <c r="D77" s="11"/>
      <c r="E77" s="11"/>
      <c r="F77" s="11"/>
      <c r="G77" s="11"/>
      <c r="H77" s="11"/>
      <c r="I77" s="11"/>
      <c r="J77" s="112"/>
      <c r="K77" s="11"/>
      <c r="L77" s="11"/>
      <c r="M77" s="11"/>
      <c r="N77" s="11"/>
      <c r="O77" s="11"/>
      <c r="P77" s="11"/>
      <c r="Q77" s="11"/>
    </row>
    <row r="78" spans="3:22" s="21" customFormat="1">
      <c r="C78" s="11"/>
      <c r="D78" s="20"/>
      <c r="E78" s="20"/>
      <c r="F78" s="11" t="s">
        <v>183</v>
      </c>
      <c r="G78" s="11" t="s">
        <v>206</v>
      </c>
      <c r="H78" s="20" t="s">
        <v>422</v>
      </c>
      <c r="I78" s="11" t="s">
        <v>423</v>
      </c>
      <c r="J78" s="112" t="s">
        <v>246</v>
      </c>
      <c r="K78" s="20" t="s">
        <v>447</v>
      </c>
      <c r="L78" s="98" t="s">
        <v>482</v>
      </c>
      <c r="M78" s="21" t="s">
        <v>197</v>
      </c>
      <c r="N78" s="21" t="s">
        <v>3384</v>
      </c>
      <c r="Q78" s="7" t="s">
        <v>208</v>
      </c>
      <c r="R78" s="1348"/>
      <c r="S78" s="1348"/>
      <c r="T78" s="1348"/>
      <c r="U78" s="1348"/>
      <c r="V78" s="1348"/>
    </row>
    <row r="79" spans="3:22" s="21" customFormat="1">
      <c r="C79" s="11"/>
      <c r="D79" s="20"/>
      <c r="E79" s="20"/>
      <c r="F79" s="11" t="s">
        <v>183</v>
      </c>
      <c r="G79" s="11" t="s">
        <v>206</v>
      </c>
      <c r="H79" s="20" t="s">
        <v>422</v>
      </c>
      <c r="I79" s="11" t="s">
        <v>423</v>
      </c>
      <c r="J79" s="112" t="s">
        <v>246</v>
      </c>
      <c r="K79" s="20" t="s">
        <v>453</v>
      </c>
      <c r="L79" s="98" t="s">
        <v>3407</v>
      </c>
      <c r="M79" s="21" t="s">
        <v>197</v>
      </c>
      <c r="N79" s="21" t="s">
        <v>3384</v>
      </c>
      <c r="Q79" s="7" t="s">
        <v>208</v>
      </c>
      <c r="R79" s="1348"/>
      <c r="S79" s="1348"/>
      <c r="T79" s="1348"/>
      <c r="U79" s="1348"/>
      <c r="V79" s="1348"/>
    </row>
    <row r="80" spans="3:22" s="21" customFormat="1">
      <c r="C80" s="11"/>
      <c r="D80" s="20"/>
      <c r="E80" s="20"/>
      <c r="F80" s="11" t="s">
        <v>183</v>
      </c>
      <c r="G80" s="11" t="s">
        <v>206</v>
      </c>
      <c r="H80" s="20" t="s">
        <v>422</v>
      </c>
      <c r="I80" s="11" t="s">
        <v>423</v>
      </c>
      <c r="J80" s="112" t="s">
        <v>246</v>
      </c>
      <c r="K80" s="20" t="s">
        <v>457</v>
      </c>
      <c r="L80" s="98" t="s">
        <v>3408</v>
      </c>
      <c r="M80" s="21" t="s">
        <v>197</v>
      </c>
      <c r="N80" s="21" t="s">
        <v>3384</v>
      </c>
      <c r="Q80" s="7" t="s">
        <v>208</v>
      </c>
      <c r="R80" s="1348"/>
      <c r="S80" s="1348"/>
      <c r="T80" s="1348"/>
      <c r="U80" s="1348"/>
      <c r="V80" s="1348"/>
    </row>
    <row r="82" spans="2:22" s="21" customFormat="1" ht="17.649999999999999">
      <c r="B82" s="28" t="s">
        <v>3391</v>
      </c>
      <c r="C82" s="27"/>
      <c r="D82" s="27"/>
      <c r="E82" s="27"/>
      <c r="F82" s="27"/>
      <c r="G82" s="27"/>
      <c r="H82" s="27"/>
      <c r="I82" s="27"/>
      <c r="J82" s="27"/>
      <c r="K82" s="27"/>
      <c r="L82" s="27"/>
      <c r="M82" s="27"/>
      <c r="N82" s="27"/>
      <c r="O82" s="27"/>
      <c r="P82" s="27"/>
      <c r="Q82" s="27"/>
      <c r="R82" s="27"/>
      <c r="S82" s="27"/>
      <c r="T82" s="27"/>
      <c r="U82" s="27"/>
      <c r="V82" s="27"/>
    </row>
    <row r="83" spans="2:22" s="21" customFormat="1" ht="13.5" customHeight="1">
      <c r="B83" s="11"/>
      <c r="C83" s="11"/>
      <c r="D83" s="11"/>
      <c r="E83" s="11"/>
      <c r="F83" s="11"/>
      <c r="G83" s="11"/>
      <c r="H83" s="11"/>
      <c r="I83" s="11"/>
      <c r="J83" s="11"/>
      <c r="K83" s="11"/>
      <c r="L83" s="11"/>
      <c r="M83" s="11"/>
      <c r="N83" s="11"/>
      <c r="O83" s="11"/>
      <c r="P83" s="11"/>
      <c r="Q83" s="11"/>
      <c r="R83" s="11"/>
      <c r="S83" s="11"/>
      <c r="T83" s="11"/>
      <c r="U83" s="11"/>
      <c r="V83" s="11"/>
    </row>
    <row r="84" spans="2:22" s="21" customFormat="1" ht="14.25" customHeight="1">
      <c r="B84" s="12"/>
      <c r="C84" s="12"/>
      <c r="D84" s="80" t="s">
        <v>3392</v>
      </c>
      <c r="E84" s="81"/>
      <c r="F84" s="81"/>
      <c r="G84" s="81"/>
      <c r="H84" s="81"/>
      <c r="I84" s="81"/>
      <c r="J84" s="81"/>
      <c r="K84" s="81"/>
      <c r="L84" s="81"/>
      <c r="M84" s="81"/>
      <c r="N84" s="81"/>
      <c r="O84" s="81"/>
      <c r="P84" s="81"/>
      <c r="Q84" s="81"/>
      <c r="R84" s="81"/>
      <c r="S84" s="81"/>
      <c r="T84" s="81"/>
      <c r="U84" s="81"/>
      <c r="V84" s="81"/>
    </row>
    <row r="85" spans="2:22" s="21" customFormat="1" ht="13.5" customHeight="1">
      <c r="B85" s="11"/>
      <c r="C85" s="11"/>
      <c r="D85" s="11"/>
      <c r="E85" s="11"/>
      <c r="F85" s="11"/>
      <c r="G85" s="11"/>
      <c r="H85" s="11"/>
      <c r="I85" s="11"/>
      <c r="J85" s="11"/>
      <c r="K85" s="11"/>
      <c r="L85" s="11"/>
      <c r="M85" s="11"/>
      <c r="N85" s="11"/>
      <c r="O85" s="11"/>
      <c r="P85" s="11"/>
      <c r="Q85" s="11"/>
    </row>
    <row r="86" spans="2:22" s="21" customFormat="1" ht="13.5" customHeight="1">
      <c r="B86" s="8"/>
      <c r="C86" s="8"/>
      <c r="D86" s="20"/>
      <c r="E86" s="20"/>
      <c r="F86" s="20" t="s">
        <v>183</v>
      </c>
      <c r="G86" s="7" t="s">
        <v>206</v>
      </c>
      <c r="H86" s="20"/>
      <c r="I86" s="7" t="s">
        <v>3409</v>
      </c>
      <c r="J86" s="20"/>
      <c r="K86" s="102"/>
      <c r="L86" s="20"/>
      <c r="M86" s="21" t="s">
        <v>223</v>
      </c>
      <c r="N86" s="21" t="s">
        <v>3394</v>
      </c>
      <c r="Q86" s="7" t="s">
        <v>208</v>
      </c>
      <c r="R86" s="1348"/>
      <c r="S86" s="1348"/>
      <c r="T86" s="1348"/>
      <c r="U86" s="1348"/>
      <c r="V86" s="1348"/>
    </row>
    <row r="87" spans="2:22" s="21" customFormat="1" ht="13.5" customHeight="1">
      <c r="B87" s="11"/>
      <c r="C87" s="11"/>
      <c r="D87" s="15"/>
      <c r="E87" s="15"/>
      <c r="F87" s="11"/>
      <c r="G87" s="11"/>
      <c r="H87" s="11"/>
      <c r="I87" s="83"/>
      <c r="J87" s="11"/>
      <c r="K87" s="92"/>
      <c r="L87" s="11"/>
      <c r="M87" s="11"/>
      <c r="N87" s="11"/>
      <c r="O87" s="11"/>
      <c r="P87" s="11"/>
      <c r="Q87" s="11"/>
    </row>
    <row r="88" spans="2:22" s="21" customFormat="1" ht="14.25" customHeight="1">
      <c r="B88" s="12"/>
      <c r="C88" s="12"/>
      <c r="D88" s="80" t="s">
        <v>3395</v>
      </c>
      <c r="E88" s="81"/>
      <c r="F88" s="81"/>
      <c r="G88" s="81"/>
      <c r="H88" s="81"/>
      <c r="I88" s="81"/>
      <c r="J88" s="81"/>
      <c r="K88" s="81"/>
      <c r="L88" s="81"/>
      <c r="M88" s="81"/>
      <c r="N88" s="81"/>
      <c r="O88" s="81"/>
      <c r="P88" s="81"/>
      <c r="Q88" s="81"/>
      <c r="R88" s="81"/>
      <c r="S88" s="81"/>
      <c r="T88" s="81"/>
      <c r="U88" s="81"/>
      <c r="V88" s="81"/>
    </row>
    <row r="89" spans="2:22" s="21" customFormat="1" ht="13.5" customHeight="1">
      <c r="B89" s="11"/>
      <c r="C89" s="11"/>
      <c r="D89" s="11"/>
      <c r="E89" s="11"/>
      <c r="F89" s="11"/>
      <c r="G89" s="11"/>
      <c r="H89" s="11"/>
      <c r="I89" s="11"/>
      <c r="J89" s="11"/>
      <c r="K89" s="11"/>
      <c r="L89" s="11"/>
      <c r="M89" s="11"/>
      <c r="N89" s="11"/>
      <c r="O89" s="11"/>
      <c r="P89" s="11"/>
      <c r="Q89" s="11"/>
    </row>
    <row r="90" spans="2:22" s="21" customFormat="1" ht="13.5" customHeight="1">
      <c r="B90" s="8"/>
      <c r="C90" s="8"/>
      <c r="D90" s="20"/>
      <c r="E90" s="20"/>
      <c r="F90" s="20" t="s">
        <v>183</v>
      </c>
      <c r="G90" s="7" t="s">
        <v>206</v>
      </c>
      <c r="H90" s="20"/>
      <c r="I90" s="7" t="s">
        <v>3409</v>
      </c>
      <c r="J90" s="20"/>
      <c r="K90" s="102"/>
      <c r="L90" s="20"/>
      <c r="M90" s="21" t="s">
        <v>223</v>
      </c>
      <c r="N90" s="21" t="s">
        <v>3396</v>
      </c>
      <c r="Q90" s="7" t="s">
        <v>208</v>
      </c>
      <c r="R90" s="1348"/>
      <c r="S90" s="1348"/>
      <c r="T90" s="1348"/>
      <c r="U90" s="1348"/>
      <c r="V90" s="1348"/>
    </row>
    <row r="91" spans="2:22" s="21" customFormat="1">
      <c r="B91" s="11"/>
      <c r="C91" s="11"/>
      <c r="D91" s="11"/>
      <c r="E91" s="11"/>
      <c r="F91" s="11"/>
      <c r="G91" s="11"/>
      <c r="H91" s="11"/>
      <c r="I91" s="11"/>
      <c r="J91" s="11"/>
      <c r="K91" s="11"/>
      <c r="L91" s="11"/>
      <c r="M91" s="11"/>
      <c r="N91" s="11"/>
      <c r="O91" s="11"/>
      <c r="P91" s="11"/>
      <c r="Q91" s="11"/>
    </row>
    <row r="92" spans="2:22" s="21" customFormat="1" ht="14.25" customHeight="1">
      <c r="B92" s="12"/>
      <c r="C92" s="12"/>
      <c r="D92" s="80" t="s">
        <v>3397</v>
      </c>
      <c r="E92" s="81"/>
      <c r="F92" s="81"/>
      <c r="G92" s="81"/>
      <c r="H92" s="81"/>
      <c r="I92" s="81"/>
      <c r="J92" s="81"/>
      <c r="K92" s="81"/>
      <c r="L92" s="81"/>
      <c r="M92" s="81"/>
      <c r="N92" s="81"/>
      <c r="O92" s="81"/>
      <c r="P92" s="81"/>
      <c r="Q92" s="81"/>
      <c r="R92" s="81"/>
      <c r="S92" s="81"/>
      <c r="T92" s="81"/>
      <c r="U92" s="81"/>
      <c r="V92" s="81"/>
    </row>
    <row r="93" spans="2:22" s="21" customFormat="1" ht="13.5" customHeight="1">
      <c r="B93" s="11"/>
      <c r="C93" s="11"/>
      <c r="D93" s="11"/>
      <c r="E93" s="11"/>
      <c r="F93" s="11"/>
      <c r="G93" s="11"/>
      <c r="H93" s="11"/>
      <c r="I93" s="11"/>
      <c r="J93" s="11"/>
      <c r="K93" s="11"/>
      <c r="L93" s="11"/>
      <c r="M93" s="11"/>
      <c r="N93" s="11"/>
      <c r="O93" s="11"/>
      <c r="P93" s="11"/>
      <c r="Q93" s="11"/>
    </row>
    <row r="94" spans="2:22" s="21" customFormat="1" ht="13.5" customHeight="1">
      <c r="B94" s="8"/>
      <c r="C94" s="8"/>
      <c r="D94" s="20"/>
      <c r="E94" s="20"/>
      <c r="F94" s="20" t="s">
        <v>183</v>
      </c>
      <c r="G94" s="7" t="s">
        <v>206</v>
      </c>
      <c r="H94" s="20"/>
      <c r="I94" s="7" t="s">
        <v>3409</v>
      </c>
      <c r="J94" s="20"/>
      <c r="K94" s="102"/>
      <c r="L94" s="20"/>
      <c r="M94" s="21" t="s">
        <v>223</v>
      </c>
      <c r="N94" s="21" t="s">
        <v>3410</v>
      </c>
      <c r="Q94" s="7" t="s">
        <v>208</v>
      </c>
      <c r="R94" s="1348"/>
      <c r="S94" s="1348"/>
      <c r="T94" s="1348"/>
      <c r="U94" s="1348"/>
      <c r="V94" s="1348"/>
    </row>
    <row r="95" spans="2:22" s="21" customFormat="1">
      <c r="B95" s="11"/>
      <c r="C95" s="11"/>
      <c r="D95" s="11"/>
      <c r="E95" s="11"/>
      <c r="F95" s="11"/>
      <c r="G95" s="11"/>
      <c r="H95" s="11"/>
      <c r="I95" s="11"/>
      <c r="J95" s="11"/>
      <c r="K95" s="11"/>
      <c r="L95" s="11"/>
      <c r="M95" s="11"/>
      <c r="N95" s="11"/>
      <c r="O95" s="11"/>
      <c r="P95" s="11"/>
      <c r="Q95" s="11"/>
    </row>
    <row r="96" spans="2:22" s="21" customFormat="1" ht="14.25" customHeight="1">
      <c r="B96" s="12"/>
      <c r="C96" s="12"/>
      <c r="D96" s="80" t="s">
        <v>3399</v>
      </c>
      <c r="E96" s="81"/>
      <c r="F96" s="81"/>
      <c r="G96" s="81"/>
      <c r="H96" s="81"/>
      <c r="I96" s="81"/>
      <c r="J96" s="81"/>
      <c r="K96" s="81"/>
      <c r="L96" s="81"/>
      <c r="M96" s="81"/>
      <c r="N96" s="81"/>
      <c r="O96" s="81"/>
      <c r="P96" s="81"/>
      <c r="Q96" s="81"/>
      <c r="R96" s="81"/>
      <c r="S96" s="81"/>
      <c r="T96" s="81"/>
      <c r="U96" s="81"/>
      <c r="V96" s="81"/>
    </row>
    <row r="98" spans="2:22" s="21" customFormat="1" ht="13.5" customHeight="1">
      <c r="B98" s="8"/>
      <c r="C98" s="8"/>
      <c r="D98" s="20"/>
      <c r="E98" s="20"/>
      <c r="F98" s="20" t="s">
        <v>183</v>
      </c>
      <c r="G98" s="7" t="s">
        <v>206</v>
      </c>
      <c r="H98" s="20"/>
      <c r="I98" s="7" t="s">
        <v>3409</v>
      </c>
      <c r="J98" s="20"/>
      <c r="K98" s="102"/>
      <c r="L98" s="20"/>
      <c r="M98" s="21" t="s">
        <v>223</v>
      </c>
      <c r="N98" s="21" t="s">
        <v>3400</v>
      </c>
      <c r="Q98" s="7" t="s">
        <v>208</v>
      </c>
      <c r="R98" s="1227"/>
      <c r="S98" s="1227"/>
      <c r="T98" s="1227"/>
      <c r="U98" s="389"/>
      <c r="V98" s="389"/>
    </row>
    <row r="99" spans="2:22" s="21" customFormat="1">
      <c r="B99" s="11"/>
      <c r="C99" s="11"/>
      <c r="D99" s="11"/>
      <c r="E99" s="11"/>
      <c r="F99" s="11"/>
      <c r="G99" s="11"/>
      <c r="H99" s="11"/>
      <c r="I99" s="11"/>
      <c r="J99" s="11"/>
      <c r="K99" s="11"/>
      <c r="L99" s="11"/>
      <c r="M99" s="11"/>
      <c r="N99" s="11"/>
      <c r="O99" s="11"/>
      <c r="P99" s="11"/>
      <c r="Q99" s="11"/>
      <c r="R99" s="11"/>
      <c r="S99" s="11"/>
      <c r="T99" s="11"/>
      <c r="U99" s="11"/>
      <c r="V99" s="11"/>
    </row>
    <row r="100" spans="2:22" s="21" customFormat="1" ht="14.25" customHeight="1">
      <c r="B100" s="12"/>
      <c r="C100" s="12"/>
      <c r="D100" s="80" t="s">
        <v>3401</v>
      </c>
      <c r="E100" s="81"/>
      <c r="F100" s="81"/>
      <c r="G100" s="81"/>
      <c r="H100" s="81"/>
      <c r="I100" s="81"/>
      <c r="J100" s="81"/>
      <c r="K100" s="81"/>
      <c r="L100" s="81"/>
      <c r="M100" s="81"/>
      <c r="N100" s="81"/>
      <c r="O100" s="81"/>
      <c r="P100" s="81"/>
      <c r="Q100" s="81"/>
      <c r="R100" s="81"/>
      <c r="S100" s="81"/>
      <c r="T100" s="81"/>
      <c r="U100" s="81"/>
      <c r="V100" s="81"/>
    </row>
    <row r="101" spans="2:22" s="21" customFormat="1" ht="13.5" customHeight="1">
      <c r="B101" s="11"/>
      <c r="C101" s="11"/>
      <c r="D101" s="11"/>
      <c r="E101" s="11"/>
      <c r="F101" s="11"/>
      <c r="G101" s="11"/>
      <c r="H101" s="11"/>
      <c r="I101" s="11"/>
      <c r="J101" s="11"/>
      <c r="K101" s="11"/>
      <c r="L101" s="11"/>
      <c r="M101" s="11"/>
      <c r="N101" s="11"/>
      <c r="O101" s="11"/>
      <c r="P101" s="11"/>
      <c r="Q101" s="11"/>
      <c r="R101" s="11"/>
      <c r="S101" s="11"/>
      <c r="T101" s="11"/>
      <c r="U101" s="11"/>
      <c r="V101" s="11"/>
    </row>
    <row r="102" spans="2:22" s="21" customFormat="1" ht="13.5" customHeight="1">
      <c r="B102" s="8"/>
      <c r="C102" s="8"/>
      <c r="D102" s="15"/>
      <c r="E102" s="15"/>
      <c r="F102" s="20" t="s">
        <v>183</v>
      </c>
      <c r="G102" s="11" t="s">
        <v>206</v>
      </c>
      <c r="H102" s="20"/>
      <c r="I102" s="7" t="s">
        <v>3409</v>
      </c>
      <c r="J102" s="26"/>
      <c r="K102" s="20"/>
      <c r="L102" s="26"/>
      <c r="M102" s="21" t="s">
        <v>223</v>
      </c>
      <c r="N102" s="11" t="s">
        <v>3402</v>
      </c>
      <c r="Q102" s="7" t="s">
        <v>1946</v>
      </c>
      <c r="R102" s="354" t="str">
        <f>IFERROR(SUM(R48:R55,R59:R66)/SUM(R72:R74,R78:R80),"")</f>
        <v/>
      </c>
      <c r="S102" s="354" t="str">
        <f t="shared" ref="S102:V102" si="1">IFERROR(SUM(S48:S55,S59:S66)/SUM(S72:S74,S78:S80),"")</f>
        <v/>
      </c>
      <c r="T102" s="354" t="str">
        <f t="shared" si="1"/>
        <v/>
      </c>
      <c r="U102" s="354" t="str">
        <f t="shared" si="1"/>
        <v/>
      </c>
      <c r="V102" s="354" t="str">
        <f t="shared" si="1"/>
        <v/>
      </c>
    </row>
    <row r="103" spans="2:22" s="21" customFormat="1">
      <c r="B103" s="11"/>
      <c r="C103" s="11"/>
      <c r="D103" s="11"/>
      <c r="E103" s="11"/>
      <c r="F103" s="11"/>
      <c r="G103" s="11"/>
      <c r="H103" s="11"/>
      <c r="I103" s="11"/>
      <c r="J103" s="11"/>
      <c r="K103" s="11"/>
      <c r="L103" s="11"/>
      <c r="M103" s="11"/>
      <c r="N103" s="11"/>
      <c r="O103" s="11"/>
      <c r="P103" s="11"/>
      <c r="Q103" s="11"/>
      <c r="R103" s="11"/>
      <c r="S103" s="11"/>
      <c r="T103" s="11"/>
      <c r="U103" s="11"/>
      <c r="V103" s="11"/>
    </row>
    <row r="104" spans="2:22" s="27" customFormat="1" ht="17.649999999999999">
      <c r="B104" s="28" t="s">
        <v>3414</v>
      </c>
    </row>
    <row r="106" spans="2:22">
      <c r="F106" s="11" t="s">
        <v>206</v>
      </c>
      <c r="G106" s="11" t="s">
        <v>3256</v>
      </c>
      <c r="M106" s="11" t="s">
        <v>185</v>
      </c>
      <c r="Q106" s="11" t="s">
        <v>186</v>
      </c>
      <c r="R106" s="728"/>
      <c r="S106" s="728"/>
      <c r="T106" s="728"/>
      <c r="U106" s="728"/>
      <c r="V106" s="728"/>
    </row>
    <row r="107" spans="2:22">
      <c r="F107" s="11" t="s">
        <v>206</v>
      </c>
      <c r="G107" s="11" t="s">
        <v>3257</v>
      </c>
      <c r="M107" s="11" t="s">
        <v>185</v>
      </c>
      <c r="Q107" s="11" t="s">
        <v>186</v>
      </c>
      <c r="R107" s="728"/>
      <c r="S107" s="728"/>
      <c r="T107" s="728"/>
      <c r="U107" s="728"/>
      <c r="V107" s="728"/>
    </row>
    <row r="109" spans="2:22">
      <c r="F109" s="11" t="s">
        <v>206</v>
      </c>
      <c r="G109" s="11" t="s">
        <v>3256</v>
      </c>
      <c r="M109" s="11" t="s">
        <v>197</v>
      </c>
      <c r="N109" s="11" t="s">
        <v>3261</v>
      </c>
      <c r="Q109" s="11" t="s">
        <v>208</v>
      </c>
      <c r="R109" s="1227"/>
      <c r="S109" s="1227"/>
      <c r="T109" s="1227"/>
      <c r="U109" s="389"/>
      <c r="V109" s="389"/>
    </row>
    <row r="110" spans="2:22">
      <c r="F110" s="11" t="s">
        <v>206</v>
      </c>
      <c r="G110" s="11" t="s">
        <v>3257</v>
      </c>
      <c r="M110" s="11" t="s">
        <v>197</v>
      </c>
      <c r="N110" s="11" t="s">
        <v>3261</v>
      </c>
      <c r="Q110" s="11" t="s">
        <v>208</v>
      </c>
      <c r="R110" s="1317"/>
      <c r="S110" s="1317"/>
      <c r="T110" s="1317"/>
      <c r="U110" s="389"/>
      <c r="V110" s="389"/>
    </row>
    <row r="111" spans="2:22">
      <c r="M111" s="11" t="s">
        <v>2627</v>
      </c>
      <c r="R111" s="354" t="b">
        <f>ROUND(R106+R107,3)=ROUND(R13,3)</f>
        <v>1</v>
      </c>
      <c r="S111" s="354" t="b">
        <f t="shared" ref="S111:V111" si="2">ROUND(S106+S107,3)=ROUND(S13,3)</f>
        <v>1</v>
      </c>
      <c r="T111" s="354" t="b">
        <f t="shared" si="2"/>
        <v>1</v>
      </c>
      <c r="U111" s="354" t="b">
        <f t="shared" si="2"/>
        <v>1</v>
      </c>
      <c r="V111" s="354" t="b">
        <f t="shared" si="2"/>
        <v>1</v>
      </c>
    </row>
    <row r="113" spans="1:28" s="21" customFormat="1" ht="17.649999999999999">
      <c r="A113" s="27"/>
      <c r="B113" s="28" t="s">
        <v>1807</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6CBCE0B3-DB3F-4926-9FBB-6BD3A4BDD2EF}">
            <xm:f>Cover!$E$15&lt;&gt;R$6</xm:f>
            <x14:dxf>
              <fill>
                <patternFill>
                  <bgColor theme="0" tint="-0.24994659260841701"/>
                </patternFill>
              </fill>
            </x14:dxf>
          </x14:cfRule>
          <x14:cfRule type="expression" priority="6" id="{118765B2-11E5-4204-BFF3-05A5B401C1AB}">
            <xm:f>Cover!$E$15=R$6</xm:f>
            <x14:dxf>
              <fill>
                <patternFill>
                  <bgColor theme="7" tint="0.59996337778862885"/>
                </patternFill>
              </fill>
            </x14:dxf>
          </x14:cfRule>
          <xm:sqref>R24:V31</xm:sqref>
        </x14:conditionalFormatting>
        <x14:conditionalFormatting xmlns:xm="http://schemas.microsoft.com/office/excel/2006/main">
          <x14:cfRule type="expression" priority="7" id="{90F835DA-2FEB-44D9-8F3D-DE5281D64B31}">
            <xm:f>Cover!$E$15&lt;&gt;R$6</xm:f>
            <x14:dxf>
              <fill>
                <patternFill>
                  <bgColor theme="0" tint="-0.24994659260841701"/>
                </patternFill>
              </fill>
            </x14:dxf>
          </x14:cfRule>
          <x14:cfRule type="expression" priority="8" id="{EBA8877C-0539-45CC-9E01-60F9FA92F5DC}">
            <xm:f>Cover!$E$15=R$6</xm:f>
            <x14:dxf>
              <fill>
                <patternFill>
                  <bgColor theme="7" tint="0.59996337778862885"/>
                </patternFill>
              </fill>
            </x14:dxf>
          </x14:cfRule>
          <xm:sqref>R35:V42</xm:sqref>
        </x14:conditionalFormatting>
        <x14:conditionalFormatting xmlns:xm="http://schemas.microsoft.com/office/excel/2006/main">
          <x14:cfRule type="expression" priority="23" id="{31235ED7-D965-4BD7-ACA5-820EB8B79E3D}">
            <xm:f>Cover!$E$15&lt;&gt;R$6</xm:f>
            <x14:dxf>
              <fill>
                <patternFill>
                  <bgColor theme="0" tint="-0.24994659260841701"/>
                </patternFill>
              </fill>
            </x14:dxf>
          </x14:cfRule>
          <x14:cfRule type="expression" priority="24" id="{D6A45A57-064F-403F-A1B3-5A3D8E2CA611}">
            <xm:f>Cover!$E$15=R$6</xm:f>
            <x14:dxf>
              <fill>
                <patternFill>
                  <bgColor theme="7" tint="0.59996337778862885"/>
                </patternFill>
              </fill>
            </x14:dxf>
          </x14:cfRule>
          <xm:sqref>R48:V55</xm:sqref>
        </x14:conditionalFormatting>
        <x14:conditionalFormatting xmlns:xm="http://schemas.microsoft.com/office/excel/2006/main">
          <x14:cfRule type="expression" priority="21" id="{F630FDF8-EC53-4497-9B77-424ED208FF46}">
            <xm:f>Cover!$E$15&lt;&gt;R$6</xm:f>
            <x14:dxf>
              <fill>
                <patternFill>
                  <bgColor theme="0" tint="-0.24994659260841701"/>
                </patternFill>
              </fill>
            </x14:dxf>
          </x14:cfRule>
          <x14:cfRule type="expression" priority="22" id="{8A996E8A-33D8-4A7B-8CC2-DC5C2E2E6869}">
            <xm:f>Cover!$E$15=R$6</xm:f>
            <x14:dxf>
              <fill>
                <patternFill>
                  <bgColor theme="7" tint="0.59996337778862885"/>
                </patternFill>
              </fill>
            </x14:dxf>
          </x14:cfRule>
          <xm:sqref>R59:V66</xm:sqref>
        </x14:conditionalFormatting>
        <x14:conditionalFormatting xmlns:xm="http://schemas.microsoft.com/office/excel/2006/main">
          <x14:cfRule type="expression" priority="19" id="{62079447-F85A-4BA5-B4A2-9A32517D83D6}">
            <xm:f>Cover!$E$15&lt;&gt;R$6</xm:f>
            <x14:dxf>
              <fill>
                <patternFill>
                  <bgColor theme="0" tint="-0.24994659260841701"/>
                </patternFill>
              </fill>
            </x14:dxf>
          </x14:cfRule>
          <x14:cfRule type="expression" priority="20" id="{5E96EA07-1177-4210-8428-33957E51AA3C}">
            <xm:f>Cover!$E$15=R$6</xm:f>
            <x14:dxf>
              <fill>
                <patternFill>
                  <bgColor theme="7" tint="0.59996337778862885"/>
                </patternFill>
              </fill>
            </x14:dxf>
          </x14:cfRule>
          <xm:sqref>R72:V74</xm:sqref>
        </x14:conditionalFormatting>
        <x14:conditionalFormatting xmlns:xm="http://schemas.microsoft.com/office/excel/2006/main">
          <x14:cfRule type="expression" priority="17" id="{5AD5B160-5A10-4587-A819-5AEF651B53EC}">
            <xm:f>Cover!$E$15&lt;&gt;R$6</xm:f>
            <x14:dxf>
              <fill>
                <patternFill>
                  <bgColor theme="0" tint="-0.24994659260841701"/>
                </patternFill>
              </fill>
            </x14:dxf>
          </x14:cfRule>
          <x14:cfRule type="expression" priority="18" id="{0C3307D2-08A6-4F59-8C8F-958E879701A6}">
            <xm:f>Cover!$E$15=R$6</xm:f>
            <x14:dxf>
              <fill>
                <patternFill>
                  <bgColor theme="7" tint="0.59996337778862885"/>
                </patternFill>
              </fill>
            </x14:dxf>
          </x14:cfRule>
          <xm:sqref>R78:V80</xm:sqref>
        </x14:conditionalFormatting>
        <x14:conditionalFormatting xmlns:xm="http://schemas.microsoft.com/office/excel/2006/main">
          <x14:cfRule type="expression" priority="15" id="{B0BE7939-6EA4-46A0-8599-2A736B8FFB49}">
            <xm:f>Cover!$E$15&lt;&gt;R$6</xm:f>
            <x14:dxf>
              <fill>
                <patternFill>
                  <bgColor theme="0" tint="-0.24994659260841701"/>
                </patternFill>
              </fill>
            </x14:dxf>
          </x14:cfRule>
          <x14:cfRule type="expression" priority="16" id="{27CEB4B3-67DE-4D73-9833-211898B7139C}">
            <xm:f>Cover!$E$15=R$6</xm:f>
            <x14:dxf>
              <fill>
                <patternFill>
                  <bgColor theme="7" tint="0.59996337778862885"/>
                </patternFill>
              </fill>
            </x14:dxf>
          </x14:cfRule>
          <xm:sqref>R86:V86</xm:sqref>
        </x14:conditionalFormatting>
        <x14:conditionalFormatting xmlns:xm="http://schemas.microsoft.com/office/excel/2006/main">
          <x14:cfRule type="expression" priority="13" id="{09E28A04-64FC-420A-97C5-2DEC0120F086}">
            <xm:f>Cover!$E$15&lt;&gt;R$6</xm:f>
            <x14:dxf>
              <fill>
                <patternFill>
                  <bgColor theme="0" tint="-0.24994659260841701"/>
                </patternFill>
              </fill>
            </x14:dxf>
          </x14:cfRule>
          <x14:cfRule type="expression" priority="14" id="{F599FE72-9AB1-46E9-B3FC-EE128AA3E000}">
            <xm:f>Cover!$E$15=R$6</xm:f>
            <x14:dxf>
              <fill>
                <patternFill>
                  <bgColor theme="7" tint="0.59996337778862885"/>
                </patternFill>
              </fill>
            </x14:dxf>
          </x14:cfRule>
          <xm:sqref>R90:V90</xm:sqref>
        </x14:conditionalFormatting>
        <x14:conditionalFormatting xmlns:xm="http://schemas.microsoft.com/office/excel/2006/main">
          <x14:cfRule type="expression" priority="11" id="{57813124-3CE3-44BE-AAC2-8CF6DAE30A93}">
            <xm:f>Cover!$E$15&lt;&gt;R$6</xm:f>
            <x14:dxf>
              <fill>
                <patternFill>
                  <bgColor theme="0" tint="-0.24994659260841701"/>
                </patternFill>
              </fill>
            </x14:dxf>
          </x14:cfRule>
          <x14:cfRule type="expression" priority="12" id="{B23D6D4E-1D78-4F90-9CF6-0C88E9C10C56}">
            <xm:f>Cover!$E$15=R$6</xm:f>
            <x14:dxf>
              <fill>
                <patternFill>
                  <bgColor theme="7" tint="0.59996337778862885"/>
                </patternFill>
              </fill>
            </x14:dxf>
          </x14:cfRule>
          <xm:sqref>R94:V94</xm:sqref>
        </x14:conditionalFormatting>
        <x14:conditionalFormatting xmlns:xm="http://schemas.microsoft.com/office/excel/2006/main">
          <x14:cfRule type="expression" priority="9" id="{7F41F55B-88BA-4467-9641-D1D40B8181B3}">
            <xm:f>Cover!$E$15&lt;&gt;R$6</xm:f>
            <x14:dxf>
              <fill>
                <patternFill>
                  <bgColor theme="0" tint="-0.24994659260841701"/>
                </patternFill>
              </fill>
            </x14:dxf>
          </x14:cfRule>
          <x14:cfRule type="expression" priority="10" id="{3D2BF0BB-773F-473A-9D54-3E4EB4F1FDE6}">
            <xm:f>Cover!$E$15=R$6</xm:f>
            <x14:dxf>
              <fill>
                <patternFill>
                  <bgColor theme="7" tint="0.59996337778862885"/>
                </patternFill>
              </fill>
            </x14:dxf>
          </x14:cfRule>
          <xm:sqref>R98:V98</xm:sqref>
        </x14:conditionalFormatting>
        <x14:conditionalFormatting xmlns:xm="http://schemas.microsoft.com/office/excel/2006/main">
          <x14:cfRule type="expression" priority="1" id="{0517B2FA-DBB5-43A6-8E1A-48CDB78DBFA3}">
            <xm:f>Cover!$E$15&lt;&gt;R$6</xm:f>
            <x14:dxf>
              <fill>
                <patternFill>
                  <bgColor theme="0" tint="-0.24994659260841701"/>
                </patternFill>
              </fill>
            </x14:dxf>
          </x14:cfRule>
          <x14:cfRule type="expression" priority="2" id="{CB7F2BB1-7F51-4490-B7D4-0B66C9FB902C}">
            <xm:f>Cover!$E$15=R$6</xm:f>
            <x14:dxf>
              <fill>
                <patternFill>
                  <bgColor theme="7" tint="0.59996337778862885"/>
                </patternFill>
              </fill>
            </x14:dxf>
          </x14:cfRule>
          <xm:sqref>R106:V107</xm:sqref>
        </x14:conditionalFormatting>
        <x14:conditionalFormatting xmlns:xm="http://schemas.microsoft.com/office/excel/2006/main">
          <x14:cfRule type="expression" priority="3" id="{78EF472D-30FC-4BEE-B5D3-D11F4AE66E9E}">
            <xm:f>Cover!$E$15&lt;&gt;R$6</xm:f>
            <x14:dxf>
              <fill>
                <patternFill>
                  <bgColor theme="0" tint="-0.24994659260841701"/>
                </patternFill>
              </fill>
            </x14:dxf>
          </x14:cfRule>
          <x14:cfRule type="expression" priority="4" id="{31931AB8-B7B9-45FF-8F52-DD37BD1E08EC}">
            <xm:f>Cover!$E$15=R$6</xm:f>
            <x14:dxf>
              <fill>
                <patternFill>
                  <bgColor theme="7" tint="0.59996337778862885"/>
                </patternFill>
              </fill>
            </x14:dxf>
          </x14:cfRule>
          <xm:sqref>R109:V110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DF38-F3FD-485E-A1D1-0B5617152684}">
  <sheetPr codeName="Sheet24">
    <tabColor theme="9"/>
    <pageSetUpPr autoPageBreaks="0"/>
  </sheetPr>
  <dimension ref="A1:BK110"/>
  <sheetViews>
    <sheetView topLeftCell="F1" zoomScale="55" zoomScaleNormal="55" workbookViewId="0">
      <pane ySplit="6" topLeftCell="A66" activePane="bottomLeft" state="frozen"/>
      <selection pane="bottomLeft" activeCell="R109" sqref="R109:V109"/>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4" style="11" bestFit="1" customWidth="1"/>
    <col min="6" max="6" width="26.42578125" style="11" bestFit="1" customWidth="1"/>
    <col min="7" max="7" width="27.42578125" style="11" bestFit="1" customWidth="1"/>
    <col min="8" max="8" width="14.42578125" style="11" bestFit="1" customWidth="1"/>
    <col min="9" max="9" width="23.5703125" style="11" bestFit="1" customWidth="1"/>
    <col min="10" max="10" width="18.42578125" style="11" bestFit="1" customWidth="1"/>
    <col min="11" max="11" width="18.42578125" style="92" bestFit="1" customWidth="1"/>
    <col min="12" max="12" width="20" style="11" bestFit="1" customWidth="1"/>
    <col min="13" max="13" width="13.42578125" style="11" bestFit="1" customWidth="1"/>
    <col min="14" max="14" width="11.42578125" style="11" bestFit="1" customWidth="1"/>
    <col min="15" max="15" width="20.5703125" style="11" bestFit="1" customWidth="1"/>
    <col min="16" max="16" width="10.42578125" style="11" bestFit="1" customWidth="1"/>
    <col min="17" max="17" width="5.42578125" style="11" bestFit="1" customWidth="1"/>
    <col min="18" max="22" width="18.42578125" style="11" customWidth="1"/>
    <col min="23" max="28" width="1.5703125" style="11" customWidth="1"/>
    <col min="29" max="63" width="18.42578125" style="11" hidden="1" customWidth="1"/>
    <col min="64" max="16384" width="14" style="11" hidden="1"/>
  </cols>
  <sheetData>
    <row r="1" spans="1:22" s="2" customFormat="1" ht="25.15">
      <c r="A1" s="62" t="s">
        <v>1619</v>
      </c>
      <c r="B1" s="3"/>
      <c r="G1" s="4" t="s">
        <v>1</v>
      </c>
      <c r="H1" s="4"/>
      <c r="I1" s="4"/>
      <c r="J1" s="4"/>
      <c r="K1" s="107"/>
      <c r="L1" s="4"/>
      <c r="T1" s="3"/>
    </row>
    <row r="2" spans="1:22" s="2" customFormat="1" ht="25.15">
      <c r="A2" s="4" t="str">
        <f>Cover!$E$13</f>
        <v>Master</v>
      </c>
      <c r="B2" s="3"/>
      <c r="K2" s="108"/>
    </row>
    <row r="3" spans="1:22" s="2" customFormat="1" ht="25.15">
      <c r="A3" s="4">
        <f>Cover!$E$15</f>
        <v>2026</v>
      </c>
      <c r="B3" s="4"/>
      <c r="C3" s="4"/>
      <c r="D3" s="4"/>
      <c r="K3" s="108"/>
    </row>
    <row r="4" spans="1:22" s="5" customFormat="1" ht="25.5" thickBot="1">
      <c r="A4" s="1305" t="s">
        <v>3415</v>
      </c>
      <c r="B4" s="6"/>
      <c r="K4" s="109"/>
    </row>
    <row r="5" spans="1:22" ht="17.25" customHeight="1">
      <c r="A5" s="7"/>
      <c r="B5" s="8"/>
      <c r="C5" s="8"/>
      <c r="D5" s="9"/>
      <c r="E5" s="9"/>
      <c r="F5" s="9"/>
      <c r="G5" s="10"/>
      <c r="H5" s="10"/>
      <c r="I5" s="10"/>
      <c r="J5" s="10"/>
      <c r="K5" s="110"/>
      <c r="L5" s="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406</v>
      </c>
      <c r="I6" s="37" t="s">
        <v>407</v>
      </c>
      <c r="J6" s="37" t="s">
        <v>411</v>
      </c>
      <c r="K6" s="37" t="s">
        <v>412</v>
      </c>
      <c r="L6" s="37" t="s">
        <v>413</v>
      </c>
      <c r="M6" s="37" t="s">
        <v>175</v>
      </c>
      <c r="N6" s="37" t="s">
        <v>197</v>
      </c>
      <c r="O6" s="37" t="s">
        <v>1789</v>
      </c>
      <c r="P6" s="37" t="s">
        <v>1622</v>
      </c>
      <c r="Q6" s="37" t="s">
        <v>176</v>
      </c>
      <c r="R6" s="16">
        <v>2022</v>
      </c>
      <c r="S6" s="17">
        <v>2023</v>
      </c>
      <c r="T6" s="17">
        <v>2024</v>
      </c>
      <c r="U6" s="17">
        <v>2025</v>
      </c>
      <c r="V6" s="18">
        <v>2026</v>
      </c>
    </row>
    <row r="7" spans="1:22" s="21" customFormat="1">
      <c r="A7" s="11"/>
      <c r="B7" s="11"/>
      <c r="C7" s="11"/>
      <c r="D7" s="11"/>
      <c r="E7" s="11"/>
      <c r="F7" s="11"/>
      <c r="G7" s="11"/>
      <c r="H7" s="11"/>
      <c r="I7" s="11"/>
      <c r="J7" s="11"/>
      <c r="K7" s="92"/>
      <c r="L7" s="11"/>
      <c r="M7" s="11"/>
      <c r="N7" s="11"/>
      <c r="O7" s="11"/>
      <c r="P7" s="11"/>
      <c r="Q7" s="11"/>
      <c r="R7" s="11"/>
      <c r="S7" s="11"/>
      <c r="T7" s="11"/>
      <c r="U7" s="11"/>
      <c r="V7" s="11"/>
    </row>
    <row r="8" spans="1:22" s="21" customFormat="1" ht="18.75" customHeight="1">
      <c r="A8" s="27"/>
      <c r="B8" s="801" t="s">
        <v>3416</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2778</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
      <c r="A12" s="402" t="s">
        <v>2780</v>
      </c>
      <c r="B12" s="8"/>
      <c r="C12" s="8"/>
      <c r="D12" s="20" t="s">
        <v>202</v>
      </c>
      <c r="E12" s="20" t="s">
        <v>202</v>
      </c>
      <c r="F12" s="20" t="s">
        <v>183</v>
      </c>
      <c r="G12" s="11" t="s">
        <v>213</v>
      </c>
      <c r="H12" s="20"/>
      <c r="I12" s="98"/>
      <c r="J12" s="20" t="s">
        <v>418</v>
      </c>
      <c r="K12" s="20"/>
      <c r="L12" s="20"/>
      <c r="M12" s="21" t="s">
        <v>185</v>
      </c>
      <c r="P12" s="21" t="s">
        <v>1628</v>
      </c>
      <c r="Q12" s="7" t="s">
        <v>186</v>
      </c>
      <c r="R12" s="1117">
        <f>SUMIF($J$24:$J$43,$J12,R$24:R$43)</f>
        <v>0</v>
      </c>
      <c r="S12" s="1117">
        <f>SUMIF($J$24:$J$43,$J12,S$24:S$43)</f>
        <v>0</v>
      </c>
      <c r="T12" s="1117">
        <f>SUMIF($J$24:$J$43,$J12,T$24:T$43)</f>
        <v>0</v>
      </c>
      <c r="U12" s="1117">
        <f>SUMIF($J$24:$J$43,$J12,U$24:U$43)</f>
        <v>0</v>
      </c>
      <c r="V12" s="1117">
        <f>SUMIF($J$24:$J$43,$J12,V$24:V$43)</f>
        <v>0</v>
      </c>
    </row>
    <row r="13" spans="1:22" s="21" customFormat="1" ht="13.9">
      <c r="A13" s="402" t="s">
        <v>2780</v>
      </c>
      <c r="B13" s="29"/>
      <c r="C13" s="29"/>
      <c r="D13" s="9" t="s">
        <v>202</v>
      </c>
      <c r="E13" s="9" t="s">
        <v>202</v>
      </c>
      <c r="F13" s="9" t="s">
        <v>2878</v>
      </c>
      <c r="G13" s="11"/>
      <c r="H13" s="364"/>
      <c r="I13" s="29"/>
      <c r="J13" s="29"/>
      <c r="K13" s="29"/>
      <c r="L13" s="29"/>
      <c r="M13" s="351" t="s">
        <v>185</v>
      </c>
      <c r="N13" s="351"/>
      <c r="O13" s="116"/>
      <c r="P13" s="116" t="s">
        <v>1628</v>
      </c>
      <c r="Q13" s="364" t="s">
        <v>186</v>
      </c>
      <c r="R13" s="1119">
        <f>SUM(R12:R12)</f>
        <v>0</v>
      </c>
      <c r="S13" s="1119">
        <f>SUM(S12:S12)</f>
        <v>0</v>
      </c>
      <c r="T13" s="1119">
        <f>SUM(T12:T12)</f>
        <v>0</v>
      </c>
      <c r="U13" s="1119">
        <f>SUM(U12:U12)</f>
        <v>0</v>
      </c>
      <c r="V13" s="1119">
        <f>SUM(V12:V12)</f>
        <v>0</v>
      </c>
    </row>
    <row r="14" spans="1:22" s="21" customFormat="1" ht="13.9">
      <c r="A14" s="402"/>
      <c r="B14" s="29"/>
      <c r="C14" s="29"/>
      <c r="D14" s="9"/>
      <c r="E14" s="9"/>
      <c r="F14" s="9"/>
      <c r="G14" s="11"/>
      <c r="H14" s="364"/>
      <c r="I14" s="29"/>
      <c r="J14" s="29"/>
      <c r="K14" s="29"/>
      <c r="L14" s="29"/>
      <c r="M14" s="351"/>
      <c r="N14" s="351"/>
      <c r="O14" s="116"/>
      <c r="P14" s="351"/>
      <c r="Q14" s="364"/>
      <c r="R14" s="374"/>
      <c r="S14" s="374"/>
      <c r="T14" s="374"/>
      <c r="U14" s="374"/>
      <c r="V14" s="374"/>
    </row>
    <row r="15" spans="1:22" s="21" customFormat="1" ht="13.5" customHeight="1">
      <c r="A15" s="402" t="s">
        <v>2780</v>
      </c>
      <c r="B15" s="8"/>
      <c r="C15" s="8"/>
      <c r="D15" s="20"/>
      <c r="E15" s="20"/>
      <c r="F15" s="20" t="s">
        <v>183</v>
      </c>
      <c r="G15" s="11" t="s">
        <v>213</v>
      </c>
      <c r="H15" s="20"/>
      <c r="I15" s="98"/>
      <c r="J15" s="20" t="s">
        <v>418</v>
      </c>
      <c r="K15" s="20"/>
      <c r="L15" s="20"/>
      <c r="M15" s="21" t="s">
        <v>197</v>
      </c>
      <c r="N15" s="21" t="s">
        <v>3383</v>
      </c>
      <c r="Q15" s="7" t="s">
        <v>208</v>
      </c>
      <c r="R15" s="354">
        <f t="shared" ref="R15:V16" si="0">SUMIF($J$48:$J$78,$J15,R$48:R$78)</f>
        <v>0</v>
      </c>
      <c r="S15" s="354">
        <f t="shared" si="0"/>
        <v>0</v>
      </c>
      <c r="T15" s="354">
        <f t="shared" si="0"/>
        <v>0</v>
      </c>
      <c r="U15" s="354">
        <f t="shared" si="0"/>
        <v>0</v>
      </c>
      <c r="V15" s="354">
        <f t="shared" si="0"/>
        <v>0</v>
      </c>
    </row>
    <row r="16" spans="1:22" s="21" customFormat="1" ht="13.5" customHeight="1">
      <c r="A16" s="402" t="s">
        <v>2780</v>
      </c>
      <c r="B16" s="8"/>
      <c r="C16" s="8"/>
      <c r="D16" s="15"/>
      <c r="E16" s="15"/>
      <c r="F16" s="20" t="s">
        <v>183</v>
      </c>
      <c r="G16" s="11" t="s">
        <v>213</v>
      </c>
      <c r="H16" s="20"/>
      <c r="I16" s="7"/>
      <c r="J16" s="89" t="s">
        <v>246</v>
      </c>
      <c r="K16" s="20"/>
      <c r="L16" s="26"/>
      <c r="M16" s="21" t="s">
        <v>197</v>
      </c>
      <c r="N16" s="21" t="s">
        <v>3384</v>
      </c>
      <c r="Q16" s="7" t="s">
        <v>208</v>
      </c>
      <c r="R16" s="354">
        <f t="shared" si="0"/>
        <v>0</v>
      </c>
      <c r="S16" s="354">
        <f t="shared" si="0"/>
        <v>0</v>
      </c>
      <c r="T16" s="354">
        <f t="shared" si="0"/>
        <v>0</v>
      </c>
      <c r="U16" s="354">
        <f t="shared" si="0"/>
        <v>0</v>
      </c>
      <c r="V16" s="354">
        <f t="shared" si="0"/>
        <v>0</v>
      </c>
    </row>
    <row r="18" spans="2:22" s="21" customFormat="1" ht="17.649999999999999">
      <c r="B18" s="28" t="s">
        <v>2879</v>
      </c>
      <c r="C18" s="27"/>
      <c r="D18" s="27"/>
      <c r="E18" s="27"/>
      <c r="F18" s="27"/>
      <c r="G18" s="27"/>
      <c r="H18" s="27"/>
      <c r="I18" s="27"/>
      <c r="J18" s="27"/>
      <c r="K18" s="93"/>
      <c r="L18" s="27"/>
      <c r="M18" s="27"/>
      <c r="N18" s="27"/>
      <c r="O18" s="27"/>
      <c r="P18" s="27"/>
      <c r="Q18" s="27"/>
      <c r="R18" s="27"/>
      <c r="S18" s="27"/>
      <c r="T18" s="27"/>
      <c r="U18" s="27"/>
      <c r="V18" s="27"/>
    </row>
    <row r="19" spans="2:22" s="21" customFormat="1">
      <c r="B19" s="12"/>
      <c r="C19" s="12"/>
      <c r="D19" s="12"/>
      <c r="E19" s="12"/>
      <c r="F19" s="12"/>
      <c r="G19" s="7"/>
      <c r="H19" s="7"/>
      <c r="I19" s="7"/>
      <c r="J19" s="7"/>
      <c r="K19" s="103"/>
      <c r="L19" s="7"/>
      <c r="M19" s="22"/>
      <c r="N19" s="22"/>
      <c r="O19" s="22"/>
      <c r="P19" s="22"/>
      <c r="Q19" s="15"/>
      <c r="R19" s="15"/>
      <c r="S19" s="15"/>
      <c r="T19" s="15"/>
      <c r="U19" s="15"/>
      <c r="V19" s="15"/>
    </row>
    <row r="20" spans="2:22" s="21" customFormat="1" ht="13.9">
      <c r="B20" s="12"/>
      <c r="C20" s="34" t="s">
        <v>418</v>
      </c>
      <c r="D20" s="34"/>
      <c r="E20" s="33"/>
      <c r="F20" s="33"/>
      <c r="G20" s="33"/>
      <c r="H20" s="33"/>
      <c r="I20" s="33"/>
      <c r="J20" s="33"/>
      <c r="K20" s="33"/>
      <c r="L20" s="33"/>
      <c r="M20" s="33"/>
      <c r="N20" s="33"/>
      <c r="O20" s="33"/>
      <c r="P20" s="33"/>
      <c r="Q20" s="33"/>
      <c r="R20" s="33"/>
      <c r="S20" s="33"/>
      <c r="T20" s="33"/>
      <c r="U20" s="33"/>
      <c r="V20" s="33"/>
    </row>
    <row r="21" spans="2:22" s="21" customFormat="1">
      <c r="B21" s="12"/>
      <c r="C21" s="12"/>
      <c r="D21" s="12"/>
      <c r="E21" s="12"/>
      <c r="F21" s="12"/>
      <c r="G21" s="7"/>
      <c r="H21" s="7"/>
      <c r="I21" s="7"/>
      <c r="J21" s="7"/>
      <c r="K21" s="7"/>
      <c r="L21" s="7"/>
      <c r="M21" s="22"/>
      <c r="N21" s="22"/>
      <c r="O21" s="22"/>
      <c r="P21" s="22"/>
      <c r="Q21" s="15"/>
      <c r="R21" s="15"/>
      <c r="S21" s="15"/>
      <c r="T21" s="15"/>
      <c r="U21" s="15"/>
      <c r="V21" s="15"/>
    </row>
    <row r="22" spans="2:22" s="21" customFormat="1" ht="14.25" customHeight="1">
      <c r="B22" s="12"/>
      <c r="C22" s="12"/>
      <c r="D22" s="80" t="s">
        <v>414</v>
      </c>
      <c r="E22" s="81"/>
      <c r="F22" s="81"/>
      <c r="G22" s="81"/>
      <c r="H22" s="81"/>
      <c r="I22" s="81"/>
      <c r="J22" s="81"/>
      <c r="K22" s="81"/>
      <c r="L22" s="81"/>
      <c r="M22" s="81"/>
      <c r="N22" s="81"/>
      <c r="O22" s="81"/>
      <c r="P22" s="81"/>
      <c r="Q22" s="81"/>
      <c r="R22" s="81"/>
      <c r="S22" s="81"/>
      <c r="T22" s="81"/>
      <c r="U22" s="81"/>
      <c r="V22" s="81"/>
    </row>
    <row r="23" spans="2:22" s="21" customFormat="1">
      <c r="B23" s="12"/>
      <c r="C23" s="12"/>
      <c r="D23" s="12"/>
      <c r="E23" s="12"/>
      <c r="F23" s="12"/>
      <c r="G23" s="7"/>
      <c r="H23" s="7"/>
      <c r="I23" s="7"/>
      <c r="J23" s="7"/>
      <c r="K23" s="103"/>
      <c r="L23" s="7"/>
      <c r="M23" s="22"/>
      <c r="N23" s="22"/>
      <c r="O23" s="22"/>
      <c r="P23" s="22"/>
      <c r="Q23" s="15"/>
    </row>
    <row r="24" spans="2:22" s="21" customFormat="1" ht="15" customHeight="1">
      <c r="B24" s="11"/>
      <c r="C24" s="11"/>
      <c r="D24" s="20" t="s">
        <v>202</v>
      </c>
      <c r="E24" s="20" t="s">
        <v>202</v>
      </c>
      <c r="F24" s="11" t="s">
        <v>183</v>
      </c>
      <c r="G24" s="11" t="s">
        <v>213</v>
      </c>
      <c r="H24" s="20" t="s">
        <v>273</v>
      </c>
      <c r="I24" s="11" t="s">
        <v>3385</v>
      </c>
      <c r="J24" s="112" t="s">
        <v>418</v>
      </c>
      <c r="K24" s="98" t="s">
        <v>419</v>
      </c>
      <c r="L24" s="98" t="s">
        <v>420</v>
      </c>
      <c r="M24" s="21" t="s">
        <v>185</v>
      </c>
      <c r="P24" s="21" t="s">
        <v>1628</v>
      </c>
      <c r="Q24" s="7" t="s">
        <v>186</v>
      </c>
      <c r="R24" s="1348"/>
      <c r="S24" s="1348"/>
      <c r="T24" s="1348"/>
      <c r="U24" s="1348"/>
      <c r="V24" s="1348"/>
    </row>
    <row r="25" spans="2:22" s="21" customFormat="1" ht="13.5" customHeight="1">
      <c r="B25" s="11"/>
      <c r="C25" s="11"/>
      <c r="D25" s="20" t="s">
        <v>202</v>
      </c>
      <c r="E25" s="20" t="s">
        <v>202</v>
      </c>
      <c r="F25" s="11" t="s">
        <v>183</v>
      </c>
      <c r="G25" s="11" t="s">
        <v>213</v>
      </c>
      <c r="H25" s="20" t="s">
        <v>273</v>
      </c>
      <c r="I25" s="11" t="s">
        <v>3385</v>
      </c>
      <c r="J25" s="112" t="s">
        <v>418</v>
      </c>
      <c r="K25" s="98" t="s">
        <v>427</v>
      </c>
      <c r="L25" s="98" t="s">
        <v>428</v>
      </c>
      <c r="M25" s="21" t="s">
        <v>185</v>
      </c>
      <c r="P25" s="21" t="s">
        <v>1628</v>
      </c>
      <c r="Q25" s="7" t="s">
        <v>186</v>
      </c>
      <c r="R25" s="1348"/>
      <c r="S25" s="1348"/>
      <c r="T25" s="1348"/>
      <c r="U25" s="1348"/>
      <c r="V25" s="1348"/>
    </row>
    <row r="26" spans="2:22" s="21" customFormat="1" ht="13.5" customHeight="1">
      <c r="B26" s="11"/>
      <c r="C26" s="11"/>
      <c r="D26" s="20" t="s">
        <v>202</v>
      </c>
      <c r="E26" s="20" t="s">
        <v>202</v>
      </c>
      <c r="F26" s="11" t="s">
        <v>183</v>
      </c>
      <c r="G26" s="11" t="s">
        <v>213</v>
      </c>
      <c r="H26" s="20" t="s">
        <v>273</v>
      </c>
      <c r="I26" s="11" t="s">
        <v>3385</v>
      </c>
      <c r="J26" s="112" t="s">
        <v>418</v>
      </c>
      <c r="K26" s="98" t="s">
        <v>434</v>
      </c>
      <c r="L26" s="98" t="s">
        <v>435</v>
      </c>
      <c r="M26" s="21" t="s">
        <v>185</v>
      </c>
      <c r="P26" s="21" t="s">
        <v>1628</v>
      </c>
      <c r="Q26" s="7" t="s">
        <v>186</v>
      </c>
      <c r="R26" s="1348"/>
      <c r="S26" s="1348"/>
      <c r="T26" s="1348"/>
      <c r="U26" s="1348"/>
      <c r="V26" s="1348"/>
    </row>
    <row r="27" spans="2:22" s="21" customFormat="1" ht="13.5" customHeight="1">
      <c r="B27" s="11"/>
      <c r="C27" s="11"/>
      <c r="D27" s="20" t="s">
        <v>202</v>
      </c>
      <c r="E27" s="20" t="s">
        <v>202</v>
      </c>
      <c r="F27" s="11" t="s">
        <v>183</v>
      </c>
      <c r="G27" s="11" t="s">
        <v>213</v>
      </c>
      <c r="H27" s="20" t="s">
        <v>273</v>
      </c>
      <c r="I27" s="11" t="s">
        <v>3385</v>
      </c>
      <c r="J27" s="112" t="s">
        <v>418</v>
      </c>
      <c r="K27" s="98" t="s">
        <v>440</v>
      </c>
      <c r="L27" s="98" t="s">
        <v>441</v>
      </c>
      <c r="M27" s="21" t="s">
        <v>185</v>
      </c>
      <c r="P27" s="21" t="s">
        <v>1628</v>
      </c>
      <c r="Q27" s="7" t="s">
        <v>186</v>
      </c>
      <c r="R27" s="1348"/>
      <c r="S27" s="1348"/>
      <c r="T27" s="1348"/>
      <c r="U27" s="1348"/>
      <c r="V27" s="1348"/>
    </row>
    <row r="28" spans="2:22" s="21" customFormat="1" ht="13.5" customHeight="1">
      <c r="B28" s="11"/>
      <c r="C28" s="11"/>
      <c r="D28" s="20" t="s">
        <v>202</v>
      </c>
      <c r="E28" s="20" t="s">
        <v>202</v>
      </c>
      <c r="F28" s="11" t="s">
        <v>183</v>
      </c>
      <c r="G28" s="11" t="s">
        <v>213</v>
      </c>
      <c r="H28" s="20" t="s">
        <v>273</v>
      </c>
      <c r="I28" s="11" t="s">
        <v>3385</v>
      </c>
      <c r="J28" s="112" t="s">
        <v>418</v>
      </c>
      <c r="K28" s="98" t="s">
        <v>447</v>
      </c>
      <c r="L28" s="98" t="s">
        <v>448</v>
      </c>
      <c r="M28" s="21" t="s">
        <v>185</v>
      </c>
      <c r="P28" s="21" t="s">
        <v>1628</v>
      </c>
      <c r="Q28" s="7" t="s">
        <v>186</v>
      </c>
      <c r="R28" s="1348"/>
      <c r="S28" s="1348"/>
      <c r="T28" s="1348"/>
      <c r="U28" s="1348"/>
      <c r="V28" s="1348"/>
    </row>
    <row r="29" spans="2:22" s="21" customFormat="1" ht="13.5" customHeight="1">
      <c r="B29" s="11"/>
      <c r="C29" s="11"/>
      <c r="D29" s="20" t="s">
        <v>202</v>
      </c>
      <c r="E29" s="20" t="s">
        <v>202</v>
      </c>
      <c r="F29" s="11" t="s">
        <v>183</v>
      </c>
      <c r="G29" s="11" t="s">
        <v>213</v>
      </c>
      <c r="H29" s="20" t="s">
        <v>273</v>
      </c>
      <c r="I29" s="11" t="s">
        <v>3385</v>
      </c>
      <c r="J29" s="112" t="s">
        <v>418</v>
      </c>
      <c r="K29" s="98" t="s">
        <v>453</v>
      </c>
      <c r="L29" s="98" t="s">
        <v>454</v>
      </c>
      <c r="M29" s="21" t="s">
        <v>185</v>
      </c>
      <c r="P29" s="21" t="s">
        <v>1628</v>
      </c>
      <c r="Q29" s="7" t="s">
        <v>186</v>
      </c>
      <c r="R29" s="1348"/>
      <c r="S29" s="1348"/>
      <c r="T29" s="1348"/>
      <c r="U29" s="1348"/>
      <c r="V29" s="1348"/>
    </row>
    <row r="30" spans="2:22" s="21" customFormat="1" ht="13.5" customHeight="1">
      <c r="B30" s="11"/>
      <c r="C30" s="11"/>
      <c r="D30" s="20" t="s">
        <v>202</v>
      </c>
      <c r="E30" s="20" t="s">
        <v>202</v>
      </c>
      <c r="F30" s="11" t="s">
        <v>183</v>
      </c>
      <c r="G30" s="11" t="s">
        <v>213</v>
      </c>
      <c r="H30" s="20" t="s">
        <v>273</v>
      </c>
      <c r="I30" s="11" t="s">
        <v>3385</v>
      </c>
      <c r="J30" s="112" t="s">
        <v>418</v>
      </c>
      <c r="K30" s="98" t="s">
        <v>457</v>
      </c>
      <c r="L30" s="98" t="s">
        <v>458</v>
      </c>
      <c r="M30" s="21" t="s">
        <v>185</v>
      </c>
      <c r="P30" s="21" t="s">
        <v>1628</v>
      </c>
      <c r="Q30" s="7" t="s">
        <v>186</v>
      </c>
      <c r="R30" s="1348"/>
      <c r="S30" s="1348"/>
      <c r="T30" s="1348"/>
      <c r="U30" s="1348"/>
      <c r="V30" s="1348"/>
    </row>
    <row r="31" spans="2:22" s="21" customFormat="1" ht="13.5" customHeight="1">
      <c r="B31" s="11"/>
      <c r="C31" s="11"/>
      <c r="D31" s="20" t="s">
        <v>202</v>
      </c>
      <c r="E31" s="20" t="s">
        <v>202</v>
      </c>
      <c r="F31" s="11" t="s">
        <v>183</v>
      </c>
      <c r="G31" s="11" t="s">
        <v>213</v>
      </c>
      <c r="H31" s="20" t="s">
        <v>273</v>
      </c>
      <c r="I31" s="11" t="s">
        <v>3385</v>
      </c>
      <c r="J31" s="112" t="s">
        <v>418</v>
      </c>
      <c r="K31" s="98" t="s">
        <v>461</v>
      </c>
      <c r="L31" s="98" t="s">
        <v>462</v>
      </c>
      <c r="M31" s="21" t="s">
        <v>185</v>
      </c>
      <c r="P31" s="21" t="s">
        <v>1628</v>
      </c>
      <c r="Q31" s="7" t="s">
        <v>186</v>
      </c>
      <c r="R31" s="1348"/>
      <c r="S31" s="1348"/>
      <c r="T31" s="1348"/>
      <c r="U31" s="1348"/>
      <c r="V31" s="1348"/>
    </row>
    <row r="33" spans="3:22" s="21" customFormat="1" ht="14.25" customHeight="1">
      <c r="C33" s="12"/>
      <c r="D33" s="80" t="s">
        <v>423</v>
      </c>
      <c r="E33" s="81"/>
      <c r="F33" s="81"/>
      <c r="G33" s="81"/>
      <c r="H33" s="81"/>
      <c r="I33" s="81"/>
      <c r="J33" s="81"/>
      <c r="K33" s="81"/>
      <c r="L33" s="81"/>
      <c r="M33" s="81"/>
      <c r="N33" s="81"/>
      <c r="O33" s="81"/>
      <c r="P33" s="81"/>
      <c r="Q33" s="81"/>
      <c r="R33" s="81"/>
      <c r="S33" s="81"/>
      <c r="T33" s="81"/>
      <c r="U33" s="81"/>
      <c r="V33" s="81"/>
    </row>
    <row r="34" spans="3:22" s="21" customFormat="1" ht="13.5" customHeight="1">
      <c r="C34" s="15"/>
      <c r="D34" s="15"/>
      <c r="E34" s="15"/>
      <c r="F34" s="113"/>
      <c r="G34" s="98"/>
      <c r="H34" s="98"/>
      <c r="I34" s="98"/>
      <c r="J34" s="112"/>
      <c r="K34" s="98"/>
      <c r="L34" s="98"/>
      <c r="M34" s="23"/>
      <c r="N34" s="23"/>
      <c r="O34" s="23"/>
      <c r="P34" s="23"/>
      <c r="Q34" s="15"/>
    </row>
    <row r="35" spans="3:22" s="21" customFormat="1" ht="13.5" customHeight="1">
      <c r="C35" s="11"/>
      <c r="D35" s="20" t="s">
        <v>202</v>
      </c>
      <c r="E35" s="20" t="s">
        <v>202</v>
      </c>
      <c r="F35" s="11" t="s">
        <v>183</v>
      </c>
      <c r="G35" s="11" t="s">
        <v>213</v>
      </c>
      <c r="H35" s="20" t="s">
        <v>273</v>
      </c>
      <c r="I35" s="11" t="s">
        <v>423</v>
      </c>
      <c r="J35" s="112" t="s">
        <v>418</v>
      </c>
      <c r="K35" s="98" t="s">
        <v>419</v>
      </c>
      <c r="L35" s="98" t="s">
        <v>420</v>
      </c>
      <c r="M35" s="21" t="s">
        <v>185</v>
      </c>
      <c r="P35" s="21" t="s">
        <v>1628</v>
      </c>
      <c r="Q35" s="7" t="s">
        <v>186</v>
      </c>
      <c r="R35" s="1348"/>
      <c r="S35" s="1348"/>
      <c r="T35" s="1348"/>
      <c r="U35" s="1348"/>
      <c r="V35" s="1348"/>
    </row>
    <row r="36" spans="3:22" s="21" customFormat="1" ht="13.5" customHeight="1">
      <c r="C36" s="11"/>
      <c r="D36" s="20" t="s">
        <v>202</v>
      </c>
      <c r="E36" s="20" t="s">
        <v>202</v>
      </c>
      <c r="F36" s="11" t="s">
        <v>183</v>
      </c>
      <c r="G36" s="11" t="s">
        <v>213</v>
      </c>
      <c r="H36" s="20" t="s">
        <v>273</v>
      </c>
      <c r="I36" s="11" t="s">
        <v>423</v>
      </c>
      <c r="J36" s="112" t="s">
        <v>418</v>
      </c>
      <c r="K36" s="98" t="s">
        <v>427</v>
      </c>
      <c r="L36" s="98" t="s">
        <v>428</v>
      </c>
      <c r="M36" s="21" t="s">
        <v>185</v>
      </c>
      <c r="P36" s="21" t="s">
        <v>1628</v>
      </c>
      <c r="Q36" s="7" t="s">
        <v>186</v>
      </c>
      <c r="R36" s="1348"/>
      <c r="S36" s="1348"/>
      <c r="T36" s="1348"/>
      <c r="U36" s="1348"/>
      <c r="V36" s="1348"/>
    </row>
    <row r="37" spans="3:22" s="21" customFormat="1" ht="13.5" customHeight="1">
      <c r="C37" s="11"/>
      <c r="D37" s="20" t="s">
        <v>202</v>
      </c>
      <c r="E37" s="20" t="s">
        <v>202</v>
      </c>
      <c r="F37" s="11" t="s">
        <v>183</v>
      </c>
      <c r="G37" s="11" t="s">
        <v>213</v>
      </c>
      <c r="H37" s="20" t="s">
        <v>273</v>
      </c>
      <c r="I37" s="11" t="s">
        <v>423</v>
      </c>
      <c r="J37" s="112" t="s">
        <v>418</v>
      </c>
      <c r="K37" s="98" t="s">
        <v>434</v>
      </c>
      <c r="L37" s="98" t="s">
        <v>435</v>
      </c>
      <c r="M37" s="21" t="s">
        <v>185</v>
      </c>
      <c r="P37" s="21" t="s">
        <v>1628</v>
      </c>
      <c r="Q37" s="7" t="s">
        <v>186</v>
      </c>
      <c r="R37" s="1348"/>
      <c r="S37" s="1348"/>
      <c r="T37" s="1348"/>
      <c r="U37" s="1348"/>
      <c r="V37" s="1348"/>
    </row>
    <row r="38" spans="3:22" s="21" customFormat="1" ht="13.5" customHeight="1">
      <c r="C38" s="11"/>
      <c r="D38" s="20" t="s">
        <v>202</v>
      </c>
      <c r="E38" s="20" t="s">
        <v>202</v>
      </c>
      <c r="F38" s="11" t="s">
        <v>183</v>
      </c>
      <c r="G38" s="11" t="s">
        <v>213</v>
      </c>
      <c r="H38" s="20" t="s">
        <v>273</v>
      </c>
      <c r="I38" s="11" t="s">
        <v>423</v>
      </c>
      <c r="J38" s="112" t="s">
        <v>418</v>
      </c>
      <c r="K38" s="98" t="s">
        <v>440</v>
      </c>
      <c r="L38" s="98" t="s">
        <v>441</v>
      </c>
      <c r="M38" s="21" t="s">
        <v>185</v>
      </c>
      <c r="P38" s="21" t="s">
        <v>1628</v>
      </c>
      <c r="Q38" s="7" t="s">
        <v>186</v>
      </c>
      <c r="R38" s="1348"/>
      <c r="S38" s="1348"/>
      <c r="T38" s="1348"/>
      <c r="U38" s="1348"/>
      <c r="V38" s="1348"/>
    </row>
    <row r="39" spans="3:22" s="21" customFormat="1" ht="13.5" customHeight="1">
      <c r="C39" s="11"/>
      <c r="D39" s="20" t="s">
        <v>202</v>
      </c>
      <c r="E39" s="20" t="s">
        <v>202</v>
      </c>
      <c r="F39" s="11" t="s">
        <v>183</v>
      </c>
      <c r="G39" s="11" t="s">
        <v>213</v>
      </c>
      <c r="H39" s="20" t="s">
        <v>273</v>
      </c>
      <c r="I39" s="11" t="s">
        <v>423</v>
      </c>
      <c r="J39" s="112" t="s">
        <v>418</v>
      </c>
      <c r="K39" s="98" t="s">
        <v>447</v>
      </c>
      <c r="L39" s="98" t="s">
        <v>448</v>
      </c>
      <c r="M39" s="21" t="s">
        <v>185</v>
      </c>
      <c r="P39" s="21" t="s">
        <v>1628</v>
      </c>
      <c r="Q39" s="7" t="s">
        <v>186</v>
      </c>
      <c r="R39" s="1348"/>
      <c r="S39" s="1348"/>
      <c r="T39" s="1348"/>
      <c r="U39" s="1348"/>
      <c r="V39" s="1348"/>
    </row>
    <row r="40" spans="3:22" s="21" customFormat="1" ht="13.5" customHeight="1">
      <c r="C40" s="11"/>
      <c r="D40" s="20" t="s">
        <v>202</v>
      </c>
      <c r="E40" s="20" t="s">
        <v>202</v>
      </c>
      <c r="F40" s="11" t="s">
        <v>183</v>
      </c>
      <c r="G40" s="11" t="s">
        <v>213</v>
      </c>
      <c r="H40" s="20" t="s">
        <v>273</v>
      </c>
      <c r="I40" s="11" t="s">
        <v>423</v>
      </c>
      <c r="J40" s="112" t="s">
        <v>418</v>
      </c>
      <c r="K40" s="98" t="s">
        <v>453</v>
      </c>
      <c r="L40" s="98" t="s">
        <v>454</v>
      </c>
      <c r="M40" s="21" t="s">
        <v>185</v>
      </c>
      <c r="P40" s="21" t="s">
        <v>1628</v>
      </c>
      <c r="Q40" s="7" t="s">
        <v>186</v>
      </c>
      <c r="R40" s="1348"/>
      <c r="S40" s="1348"/>
      <c r="T40" s="1348"/>
      <c r="U40" s="1348"/>
      <c r="V40" s="1348"/>
    </row>
    <row r="41" spans="3:22" s="21" customFormat="1" ht="13.5" customHeight="1">
      <c r="C41" s="11"/>
      <c r="D41" s="20" t="s">
        <v>202</v>
      </c>
      <c r="E41" s="20" t="s">
        <v>202</v>
      </c>
      <c r="F41" s="11" t="s">
        <v>183</v>
      </c>
      <c r="G41" s="11" t="s">
        <v>213</v>
      </c>
      <c r="H41" s="20" t="s">
        <v>273</v>
      </c>
      <c r="I41" s="11" t="s">
        <v>423</v>
      </c>
      <c r="J41" s="112" t="s">
        <v>418</v>
      </c>
      <c r="K41" s="98" t="s">
        <v>457</v>
      </c>
      <c r="L41" s="98" t="s">
        <v>458</v>
      </c>
      <c r="M41" s="21" t="s">
        <v>185</v>
      </c>
      <c r="P41" s="21" t="s">
        <v>1628</v>
      </c>
      <c r="Q41" s="7" t="s">
        <v>186</v>
      </c>
      <c r="R41" s="1348"/>
      <c r="S41" s="1348"/>
      <c r="T41" s="1348"/>
      <c r="U41" s="1348"/>
      <c r="V41" s="1348"/>
    </row>
    <row r="42" spans="3:22" s="21" customFormat="1" ht="13.5" customHeight="1">
      <c r="C42" s="11"/>
      <c r="D42" s="20" t="s">
        <v>202</v>
      </c>
      <c r="E42" s="20" t="s">
        <v>202</v>
      </c>
      <c r="F42" s="11" t="s">
        <v>183</v>
      </c>
      <c r="G42" s="11" t="s">
        <v>213</v>
      </c>
      <c r="H42" s="20" t="s">
        <v>273</v>
      </c>
      <c r="I42" s="11" t="s">
        <v>423</v>
      </c>
      <c r="J42" s="112" t="s">
        <v>418</v>
      </c>
      <c r="K42" s="98" t="s">
        <v>461</v>
      </c>
      <c r="L42" s="98" t="s">
        <v>462</v>
      </c>
      <c r="M42" s="21" t="s">
        <v>185</v>
      </c>
      <c r="P42" s="21" t="s">
        <v>1628</v>
      </c>
      <c r="Q42" s="7" t="s">
        <v>186</v>
      </c>
      <c r="R42" s="1348"/>
      <c r="S42" s="1348"/>
      <c r="T42" s="1348"/>
      <c r="U42" s="1348"/>
      <c r="V42" s="1348"/>
    </row>
    <row r="43" spans="3:22" s="21" customFormat="1" ht="13.5" customHeight="1">
      <c r="C43" s="11"/>
      <c r="D43" s="11"/>
      <c r="E43" s="11"/>
      <c r="F43" s="11"/>
      <c r="G43" s="11"/>
      <c r="H43" s="11"/>
      <c r="I43" s="11"/>
      <c r="J43" s="11"/>
      <c r="K43" s="11"/>
      <c r="L43" s="11"/>
      <c r="M43" s="11"/>
      <c r="N43" s="11"/>
      <c r="O43" s="11"/>
      <c r="P43" s="11"/>
      <c r="Q43" s="11"/>
    </row>
    <row r="44" spans="3:22" s="21" customFormat="1" ht="13.9">
      <c r="C44" s="34" t="s">
        <v>3383</v>
      </c>
      <c r="D44" s="34"/>
      <c r="E44" s="33"/>
      <c r="F44" s="33"/>
      <c r="G44" s="33"/>
      <c r="H44" s="33"/>
      <c r="I44" s="33"/>
      <c r="J44" s="33"/>
      <c r="K44" s="104"/>
      <c r="L44" s="33"/>
      <c r="M44" s="33"/>
      <c r="N44" s="33"/>
      <c r="O44" s="33"/>
      <c r="P44" s="33"/>
      <c r="Q44" s="33"/>
      <c r="R44" s="33"/>
      <c r="S44" s="33"/>
      <c r="T44" s="33"/>
      <c r="U44" s="33"/>
      <c r="V44" s="33"/>
    </row>
    <row r="45" spans="3:22" s="21" customFormat="1">
      <c r="C45" s="12"/>
      <c r="D45" s="12"/>
      <c r="E45" s="12"/>
      <c r="F45" s="12"/>
      <c r="G45" s="7"/>
      <c r="H45" s="7"/>
      <c r="I45" s="7"/>
      <c r="J45" s="7"/>
      <c r="K45" s="103"/>
      <c r="L45" s="7"/>
      <c r="M45" s="22"/>
      <c r="N45" s="22"/>
      <c r="O45" s="22"/>
      <c r="P45" s="22"/>
      <c r="Q45" s="15"/>
      <c r="R45" s="15"/>
      <c r="S45" s="15"/>
      <c r="T45" s="15"/>
      <c r="U45" s="15"/>
      <c r="V45" s="15"/>
    </row>
    <row r="46" spans="3:22" s="21" customFormat="1" ht="14.25" customHeight="1">
      <c r="C46" s="12"/>
      <c r="D46" s="80" t="s">
        <v>414</v>
      </c>
      <c r="E46" s="81"/>
      <c r="F46" s="81"/>
      <c r="G46" s="81"/>
      <c r="H46" s="81"/>
      <c r="I46" s="81"/>
      <c r="J46" s="81"/>
      <c r="K46" s="81"/>
      <c r="L46" s="81"/>
      <c r="M46" s="81"/>
      <c r="N46" s="81"/>
      <c r="O46" s="81"/>
      <c r="P46" s="81"/>
      <c r="Q46" s="81"/>
      <c r="R46" s="81"/>
      <c r="S46" s="81"/>
      <c r="T46" s="81"/>
      <c r="U46" s="81"/>
      <c r="V46" s="81"/>
    </row>
    <row r="47" spans="3:22" s="21" customFormat="1">
      <c r="C47" s="12"/>
      <c r="D47" s="12"/>
      <c r="E47" s="12"/>
      <c r="F47" s="12"/>
      <c r="G47" s="7"/>
      <c r="H47" s="7"/>
      <c r="I47" s="7"/>
      <c r="J47" s="7"/>
      <c r="K47" s="103"/>
      <c r="L47" s="7"/>
      <c r="M47" s="22"/>
      <c r="N47" s="22"/>
      <c r="O47" s="22"/>
      <c r="P47" s="22"/>
      <c r="Q47" s="15"/>
    </row>
    <row r="48" spans="3:22" s="21" customFormat="1">
      <c r="C48" s="11"/>
      <c r="D48" s="20"/>
      <c r="E48" s="20"/>
      <c r="F48" s="11" t="s">
        <v>183</v>
      </c>
      <c r="G48" s="11" t="s">
        <v>213</v>
      </c>
      <c r="H48" s="20" t="s">
        <v>273</v>
      </c>
      <c r="I48" s="11" t="s">
        <v>3385</v>
      </c>
      <c r="J48" s="112" t="s">
        <v>418</v>
      </c>
      <c r="K48" s="98" t="s">
        <v>419</v>
      </c>
      <c r="L48" s="98" t="s">
        <v>420</v>
      </c>
      <c r="M48" s="21" t="s">
        <v>197</v>
      </c>
      <c r="N48" s="21" t="s">
        <v>3383</v>
      </c>
      <c r="Q48" s="7" t="s">
        <v>208</v>
      </c>
      <c r="R48" s="1348"/>
      <c r="S48" s="1348"/>
      <c r="T48" s="1348"/>
      <c r="U48" s="1348"/>
      <c r="V48" s="1348"/>
    </row>
    <row r="49" spans="4:22" s="21" customFormat="1">
      <c r="D49" s="20"/>
      <c r="E49" s="20"/>
      <c r="F49" s="11" t="s">
        <v>183</v>
      </c>
      <c r="G49" s="11" t="s">
        <v>213</v>
      </c>
      <c r="H49" s="20" t="s">
        <v>273</v>
      </c>
      <c r="I49" s="11" t="s">
        <v>3385</v>
      </c>
      <c r="J49" s="112" t="s">
        <v>418</v>
      </c>
      <c r="K49" s="98" t="s">
        <v>427</v>
      </c>
      <c r="L49" s="98" t="s">
        <v>428</v>
      </c>
      <c r="M49" s="21" t="s">
        <v>197</v>
      </c>
      <c r="N49" s="21" t="s">
        <v>3383</v>
      </c>
      <c r="Q49" s="7" t="s">
        <v>208</v>
      </c>
      <c r="R49" s="1348"/>
      <c r="S49" s="1348"/>
      <c r="T49" s="1348"/>
      <c r="U49" s="1348"/>
      <c r="V49" s="1348"/>
    </row>
    <row r="50" spans="4:22" s="21" customFormat="1">
      <c r="D50" s="20"/>
      <c r="E50" s="20"/>
      <c r="F50" s="11" t="s">
        <v>183</v>
      </c>
      <c r="G50" s="11" t="s">
        <v>213</v>
      </c>
      <c r="H50" s="20" t="s">
        <v>273</v>
      </c>
      <c r="I50" s="11" t="s">
        <v>3385</v>
      </c>
      <c r="J50" s="112" t="s">
        <v>418</v>
      </c>
      <c r="K50" s="98" t="s">
        <v>434</v>
      </c>
      <c r="L50" s="98" t="s">
        <v>435</v>
      </c>
      <c r="M50" s="21" t="s">
        <v>197</v>
      </c>
      <c r="N50" s="21" t="s">
        <v>3383</v>
      </c>
      <c r="Q50" s="7" t="s">
        <v>208</v>
      </c>
      <c r="R50" s="1348"/>
      <c r="S50" s="1348"/>
      <c r="T50" s="1348"/>
      <c r="U50" s="1348"/>
      <c r="V50" s="1348"/>
    </row>
    <row r="51" spans="4:22" s="21" customFormat="1">
      <c r="D51" s="20"/>
      <c r="E51" s="20"/>
      <c r="F51" s="11" t="s">
        <v>183</v>
      </c>
      <c r="G51" s="11" t="s">
        <v>213</v>
      </c>
      <c r="H51" s="20" t="s">
        <v>273</v>
      </c>
      <c r="I51" s="11" t="s">
        <v>3385</v>
      </c>
      <c r="J51" s="112" t="s">
        <v>418</v>
      </c>
      <c r="K51" s="98" t="s">
        <v>440</v>
      </c>
      <c r="L51" s="98" t="s">
        <v>441</v>
      </c>
      <c r="M51" s="21" t="s">
        <v>197</v>
      </c>
      <c r="N51" s="21" t="s">
        <v>3383</v>
      </c>
      <c r="Q51" s="7" t="s">
        <v>208</v>
      </c>
      <c r="R51" s="1348"/>
      <c r="S51" s="1348"/>
      <c r="T51" s="1348"/>
      <c r="U51" s="1348"/>
      <c r="V51" s="1348"/>
    </row>
    <row r="52" spans="4:22" s="21" customFormat="1">
      <c r="D52" s="20"/>
      <c r="E52" s="20"/>
      <c r="F52" s="11" t="s">
        <v>183</v>
      </c>
      <c r="G52" s="11" t="s">
        <v>213</v>
      </c>
      <c r="H52" s="20" t="s">
        <v>273</v>
      </c>
      <c r="I52" s="11" t="s">
        <v>3385</v>
      </c>
      <c r="J52" s="112" t="s">
        <v>418</v>
      </c>
      <c r="K52" s="98" t="s">
        <v>447</v>
      </c>
      <c r="L52" s="98" t="s">
        <v>448</v>
      </c>
      <c r="M52" s="21" t="s">
        <v>197</v>
      </c>
      <c r="N52" s="21" t="s">
        <v>3383</v>
      </c>
      <c r="Q52" s="7" t="s">
        <v>208</v>
      </c>
      <c r="R52" s="1348"/>
      <c r="S52" s="1348"/>
      <c r="T52" s="1348"/>
      <c r="U52" s="1348"/>
      <c r="V52" s="1348"/>
    </row>
    <row r="53" spans="4:22" s="21" customFormat="1">
      <c r="D53" s="20"/>
      <c r="E53" s="20"/>
      <c r="F53" s="11" t="s">
        <v>183</v>
      </c>
      <c r="G53" s="11" t="s">
        <v>213</v>
      </c>
      <c r="H53" s="20" t="s">
        <v>273</v>
      </c>
      <c r="I53" s="11" t="s">
        <v>3385</v>
      </c>
      <c r="J53" s="112" t="s">
        <v>418</v>
      </c>
      <c r="K53" s="98" t="s">
        <v>453</v>
      </c>
      <c r="L53" s="98" t="s">
        <v>454</v>
      </c>
      <c r="M53" s="21" t="s">
        <v>197</v>
      </c>
      <c r="N53" s="21" t="s">
        <v>3383</v>
      </c>
      <c r="Q53" s="7" t="s">
        <v>208</v>
      </c>
      <c r="R53" s="1348"/>
      <c r="S53" s="1348"/>
      <c r="T53" s="1348"/>
      <c r="U53" s="1348"/>
      <c r="V53" s="1348"/>
    </row>
    <row r="54" spans="4:22" s="21" customFormat="1">
      <c r="D54" s="20"/>
      <c r="E54" s="20"/>
      <c r="F54" s="11" t="s">
        <v>183</v>
      </c>
      <c r="G54" s="11" t="s">
        <v>213</v>
      </c>
      <c r="H54" s="20" t="s">
        <v>273</v>
      </c>
      <c r="I54" s="11" t="s">
        <v>3385</v>
      </c>
      <c r="J54" s="112" t="s">
        <v>418</v>
      </c>
      <c r="K54" s="98" t="s">
        <v>457</v>
      </c>
      <c r="L54" s="98" t="s">
        <v>458</v>
      </c>
      <c r="M54" s="21" t="s">
        <v>197</v>
      </c>
      <c r="N54" s="21" t="s">
        <v>3383</v>
      </c>
      <c r="Q54" s="7" t="s">
        <v>208</v>
      </c>
      <c r="R54" s="1348"/>
      <c r="S54" s="1348"/>
      <c r="T54" s="1348"/>
      <c r="U54" s="1348"/>
      <c r="V54" s="1348"/>
    </row>
    <row r="55" spans="4:22" s="21" customFormat="1">
      <c r="D55" s="20"/>
      <c r="E55" s="20"/>
      <c r="F55" s="11" t="s">
        <v>183</v>
      </c>
      <c r="G55" s="11" t="s">
        <v>213</v>
      </c>
      <c r="H55" s="20" t="s">
        <v>273</v>
      </c>
      <c r="I55" s="11" t="s">
        <v>3385</v>
      </c>
      <c r="J55" s="112" t="s">
        <v>418</v>
      </c>
      <c r="K55" s="98" t="s">
        <v>461</v>
      </c>
      <c r="L55" s="98" t="s">
        <v>462</v>
      </c>
      <c r="M55" s="21" t="s">
        <v>197</v>
      </c>
      <c r="N55" s="21" t="s">
        <v>3383</v>
      </c>
      <c r="Q55" s="7" t="s">
        <v>208</v>
      </c>
      <c r="R55" s="1348"/>
      <c r="S55" s="1348"/>
      <c r="T55" s="1348"/>
      <c r="U55" s="1348"/>
      <c r="V55" s="1348"/>
    </row>
    <row r="56" spans="4:22" s="21" customFormat="1">
      <c r="D56" s="15"/>
      <c r="E56" s="15"/>
      <c r="F56" s="113"/>
      <c r="G56" s="98"/>
      <c r="H56" s="98"/>
      <c r="I56" s="98"/>
      <c r="J56" s="112"/>
      <c r="K56" s="98"/>
      <c r="L56" s="98"/>
      <c r="M56" s="22"/>
      <c r="N56" s="22"/>
      <c r="P56" s="22"/>
      <c r="Q56" s="15"/>
    </row>
    <row r="57" spans="4:22" s="21" customFormat="1" ht="14.25" customHeight="1">
      <c r="D57" s="80" t="s">
        <v>423</v>
      </c>
      <c r="E57" s="81"/>
      <c r="F57" s="81"/>
      <c r="G57" s="81"/>
      <c r="H57" s="81"/>
      <c r="I57" s="81"/>
      <c r="J57" s="81"/>
      <c r="K57" s="81"/>
      <c r="L57" s="81"/>
      <c r="M57" s="81"/>
      <c r="N57" s="81"/>
      <c r="O57" s="81"/>
      <c r="P57" s="81"/>
      <c r="Q57" s="81"/>
      <c r="R57" s="81"/>
      <c r="S57" s="81"/>
      <c r="T57" s="81"/>
      <c r="U57" s="81"/>
      <c r="V57" s="81"/>
    </row>
    <row r="58" spans="4:22" s="21" customFormat="1">
      <c r="D58" s="15"/>
      <c r="E58" s="15"/>
      <c r="F58" s="113"/>
      <c r="G58" s="98"/>
      <c r="H58" s="98"/>
      <c r="I58" s="98"/>
      <c r="J58" s="112"/>
      <c r="K58" s="98"/>
      <c r="L58" s="98"/>
      <c r="M58" s="22"/>
      <c r="N58" s="22"/>
      <c r="P58" s="22"/>
      <c r="Q58" s="15"/>
    </row>
    <row r="59" spans="4:22" s="21" customFormat="1">
      <c r="D59" s="20"/>
      <c r="E59" s="20"/>
      <c r="F59" s="11" t="s">
        <v>183</v>
      </c>
      <c r="G59" s="11" t="s">
        <v>213</v>
      </c>
      <c r="H59" s="20" t="s">
        <v>273</v>
      </c>
      <c r="I59" s="11" t="s">
        <v>423</v>
      </c>
      <c r="J59" s="112" t="s">
        <v>418</v>
      </c>
      <c r="K59" s="98" t="s">
        <v>419</v>
      </c>
      <c r="L59" s="98" t="s">
        <v>420</v>
      </c>
      <c r="M59" s="21" t="s">
        <v>197</v>
      </c>
      <c r="N59" s="21" t="s">
        <v>3383</v>
      </c>
      <c r="Q59" s="7" t="s">
        <v>208</v>
      </c>
      <c r="R59" s="1348"/>
      <c r="S59" s="1348"/>
      <c r="T59" s="1348"/>
      <c r="U59" s="1348"/>
      <c r="V59" s="1348"/>
    </row>
    <row r="60" spans="4:22" s="21" customFormat="1">
      <c r="D60" s="20"/>
      <c r="E60" s="20"/>
      <c r="F60" s="11" t="s">
        <v>183</v>
      </c>
      <c r="G60" s="11" t="s">
        <v>213</v>
      </c>
      <c r="H60" s="20" t="s">
        <v>273</v>
      </c>
      <c r="I60" s="11" t="s">
        <v>423</v>
      </c>
      <c r="J60" s="112" t="s">
        <v>418</v>
      </c>
      <c r="K60" s="98" t="s">
        <v>427</v>
      </c>
      <c r="L60" s="98" t="s">
        <v>428</v>
      </c>
      <c r="M60" s="21" t="s">
        <v>197</v>
      </c>
      <c r="N60" s="21" t="s">
        <v>3383</v>
      </c>
      <c r="Q60" s="7" t="s">
        <v>208</v>
      </c>
      <c r="R60" s="1348"/>
      <c r="S60" s="1348"/>
      <c r="T60" s="1348"/>
      <c r="U60" s="1348"/>
      <c r="V60" s="1348"/>
    </row>
    <row r="61" spans="4:22" s="21" customFormat="1">
      <c r="D61" s="20"/>
      <c r="E61" s="20"/>
      <c r="F61" s="11" t="s">
        <v>183</v>
      </c>
      <c r="G61" s="11" t="s">
        <v>213</v>
      </c>
      <c r="H61" s="20" t="s">
        <v>273</v>
      </c>
      <c r="I61" s="11" t="s">
        <v>423</v>
      </c>
      <c r="J61" s="112" t="s">
        <v>418</v>
      </c>
      <c r="K61" s="98" t="s">
        <v>434</v>
      </c>
      <c r="L61" s="98" t="s">
        <v>435</v>
      </c>
      <c r="M61" s="21" t="s">
        <v>197</v>
      </c>
      <c r="N61" s="21" t="s">
        <v>3383</v>
      </c>
      <c r="Q61" s="7" t="s">
        <v>208</v>
      </c>
      <c r="R61" s="1348"/>
      <c r="S61" s="1348"/>
      <c r="T61" s="1348"/>
      <c r="U61" s="1348"/>
      <c r="V61" s="1348"/>
    </row>
    <row r="62" spans="4:22" s="21" customFormat="1">
      <c r="D62" s="20"/>
      <c r="E62" s="20"/>
      <c r="F62" s="11" t="s">
        <v>183</v>
      </c>
      <c r="G62" s="11" t="s">
        <v>213</v>
      </c>
      <c r="H62" s="20" t="s">
        <v>273</v>
      </c>
      <c r="I62" s="11" t="s">
        <v>423</v>
      </c>
      <c r="J62" s="112" t="s">
        <v>418</v>
      </c>
      <c r="K62" s="98" t="s">
        <v>440</v>
      </c>
      <c r="L62" s="98" t="s">
        <v>441</v>
      </c>
      <c r="M62" s="21" t="s">
        <v>197</v>
      </c>
      <c r="N62" s="21" t="s">
        <v>3383</v>
      </c>
      <c r="Q62" s="7" t="s">
        <v>208</v>
      </c>
      <c r="R62" s="1348"/>
      <c r="S62" s="1348"/>
      <c r="T62" s="1348"/>
      <c r="U62" s="1348"/>
      <c r="V62" s="1348"/>
    </row>
    <row r="63" spans="4:22" s="21" customFormat="1">
      <c r="D63" s="20"/>
      <c r="E63" s="20"/>
      <c r="F63" s="11" t="s">
        <v>183</v>
      </c>
      <c r="G63" s="11" t="s">
        <v>213</v>
      </c>
      <c r="H63" s="20" t="s">
        <v>273</v>
      </c>
      <c r="I63" s="11" t="s">
        <v>423</v>
      </c>
      <c r="J63" s="112" t="s">
        <v>418</v>
      </c>
      <c r="K63" s="98" t="s">
        <v>447</v>
      </c>
      <c r="L63" s="98" t="s">
        <v>448</v>
      </c>
      <c r="M63" s="21" t="s">
        <v>197</v>
      </c>
      <c r="N63" s="21" t="s">
        <v>3383</v>
      </c>
      <c r="Q63" s="7" t="s">
        <v>208</v>
      </c>
      <c r="R63" s="1348"/>
      <c r="S63" s="1348"/>
      <c r="T63" s="1348"/>
      <c r="U63" s="1348"/>
      <c r="V63" s="1348"/>
    </row>
    <row r="64" spans="4:22" s="21" customFormat="1">
      <c r="D64" s="20"/>
      <c r="E64" s="20"/>
      <c r="F64" s="11" t="s">
        <v>183</v>
      </c>
      <c r="G64" s="11" t="s">
        <v>213</v>
      </c>
      <c r="H64" s="20" t="s">
        <v>273</v>
      </c>
      <c r="I64" s="11" t="s">
        <v>423</v>
      </c>
      <c r="J64" s="112" t="s">
        <v>418</v>
      </c>
      <c r="K64" s="98" t="s">
        <v>453</v>
      </c>
      <c r="L64" s="98" t="s">
        <v>454</v>
      </c>
      <c r="M64" s="21" t="s">
        <v>197</v>
      </c>
      <c r="N64" s="21" t="s">
        <v>3383</v>
      </c>
      <c r="Q64" s="7" t="s">
        <v>208</v>
      </c>
      <c r="R64" s="1348"/>
      <c r="S64" s="1348"/>
      <c r="T64" s="1348"/>
      <c r="U64" s="1348"/>
      <c r="V64" s="1348"/>
    </row>
    <row r="65" spans="2:22" s="21" customFormat="1">
      <c r="B65" s="11"/>
      <c r="C65" s="11"/>
      <c r="D65" s="20"/>
      <c r="E65" s="20"/>
      <c r="F65" s="11" t="s">
        <v>183</v>
      </c>
      <c r="G65" s="11" t="s">
        <v>213</v>
      </c>
      <c r="H65" s="20" t="s">
        <v>273</v>
      </c>
      <c r="I65" s="11" t="s">
        <v>423</v>
      </c>
      <c r="J65" s="112" t="s">
        <v>418</v>
      </c>
      <c r="K65" s="98" t="s">
        <v>457</v>
      </c>
      <c r="L65" s="98" t="s">
        <v>458</v>
      </c>
      <c r="M65" s="21" t="s">
        <v>197</v>
      </c>
      <c r="N65" s="21" t="s">
        <v>3383</v>
      </c>
      <c r="Q65" s="7" t="s">
        <v>208</v>
      </c>
      <c r="R65" s="1348"/>
      <c r="S65" s="1348"/>
      <c r="T65" s="1348"/>
      <c r="U65" s="1348"/>
      <c r="V65" s="1348"/>
    </row>
    <row r="66" spans="2:22" s="21" customFormat="1">
      <c r="B66" s="11"/>
      <c r="C66" s="11"/>
      <c r="D66" s="20"/>
      <c r="E66" s="20"/>
      <c r="F66" s="11" t="s">
        <v>183</v>
      </c>
      <c r="G66" s="11" t="s">
        <v>213</v>
      </c>
      <c r="H66" s="20" t="s">
        <v>273</v>
      </c>
      <c r="I66" s="11" t="s">
        <v>423</v>
      </c>
      <c r="J66" s="112" t="s">
        <v>418</v>
      </c>
      <c r="K66" s="98" t="s">
        <v>461</v>
      </c>
      <c r="L66" s="98" t="s">
        <v>462</v>
      </c>
      <c r="M66" s="21" t="s">
        <v>197</v>
      </c>
      <c r="N66" s="21" t="s">
        <v>3383</v>
      </c>
      <c r="Q66" s="7" t="s">
        <v>208</v>
      </c>
      <c r="R66" s="1348"/>
      <c r="S66" s="1348"/>
      <c r="T66" s="1348"/>
      <c r="U66" s="1348"/>
      <c r="V66" s="1348"/>
    </row>
    <row r="67" spans="2:22" s="21" customFormat="1">
      <c r="B67" s="11"/>
      <c r="C67" s="11"/>
      <c r="D67" s="20"/>
      <c r="E67" s="20"/>
      <c r="F67" s="11"/>
      <c r="G67" s="11"/>
      <c r="H67" s="11"/>
      <c r="I67" s="11"/>
      <c r="J67" s="11"/>
      <c r="K67" s="11"/>
      <c r="L67" s="11"/>
      <c r="Q67" s="7"/>
    </row>
    <row r="68" spans="2:22" s="21" customFormat="1" ht="13.9">
      <c r="B68" s="12"/>
      <c r="C68" s="34" t="s">
        <v>3384</v>
      </c>
      <c r="D68" s="34"/>
      <c r="E68" s="33"/>
      <c r="F68" s="33"/>
      <c r="G68" s="33"/>
      <c r="H68" s="33"/>
      <c r="I68" s="33"/>
      <c r="J68" s="33"/>
      <c r="K68" s="33"/>
      <c r="L68" s="33"/>
      <c r="M68" s="33"/>
      <c r="N68" s="33"/>
      <c r="O68" s="33"/>
      <c r="P68" s="33"/>
      <c r="Q68" s="33"/>
      <c r="R68" s="33"/>
      <c r="S68" s="33"/>
      <c r="T68" s="33"/>
      <c r="U68" s="33"/>
      <c r="V68" s="33"/>
    </row>
    <row r="69" spans="2:22" s="21" customFormat="1">
      <c r="B69" s="11"/>
      <c r="C69" s="11"/>
      <c r="D69" s="11"/>
      <c r="E69" s="11"/>
      <c r="F69" s="11"/>
      <c r="G69" s="11"/>
      <c r="H69" s="11"/>
      <c r="I69" s="11"/>
      <c r="J69" s="11"/>
      <c r="K69" s="11"/>
      <c r="L69" s="11"/>
      <c r="M69" s="11"/>
      <c r="N69" s="11"/>
      <c r="O69" s="11"/>
      <c r="P69" s="11"/>
      <c r="Q69" s="11"/>
      <c r="R69" s="11"/>
      <c r="S69" s="11"/>
      <c r="T69" s="11"/>
      <c r="U69" s="11"/>
      <c r="V69" s="11"/>
    </row>
    <row r="70" spans="2:22" s="21" customFormat="1" ht="14.25" customHeight="1">
      <c r="B70" s="12"/>
      <c r="C70" s="12"/>
      <c r="D70" s="80" t="s">
        <v>414</v>
      </c>
      <c r="E70" s="81"/>
      <c r="F70" s="81"/>
      <c r="G70" s="81"/>
      <c r="H70" s="81"/>
      <c r="I70" s="81"/>
      <c r="J70" s="81"/>
      <c r="K70" s="81"/>
      <c r="L70" s="81"/>
      <c r="M70" s="81"/>
      <c r="N70" s="81"/>
      <c r="O70" s="81"/>
      <c r="P70" s="81"/>
      <c r="Q70" s="81"/>
      <c r="R70" s="81"/>
      <c r="S70" s="81"/>
      <c r="T70" s="81"/>
      <c r="U70" s="81"/>
      <c r="V70" s="81"/>
    </row>
    <row r="71" spans="2:22" s="21" customFormat="1">
      <c r="B71" s="11"/>
      <c r="C71" s="11"/>
      <c r="D71" s="11"/>
      <c r="E71" s="11"/>
      <c r="F71" s="11"/>
      <c r="G71" s="11"/>
      <c r="H71" s="11"/>
      <c r="I71" s="11"/>
      <c r="J71" s="11"/>
      <c r="K71" s="11"/>
      <c r="L71" s="11"/>
      <c r="M71" s="11"/>
      <c r="N71" s="11"/>
      <c r="O71" s="11"/>
      <c r="P71" s="11"/>
      <c r="Q71" s="11"/>
    </row>
    <row r="72" spans="2:22" s="21" customFormat="1">
      <c r="B72" s="11"/>
      <c r="C72" s="11"/>
      <c r="D72" s="20"/>
      <c r="E72" s="20"/>
      <c r="F72" s="11" t="s">
        <v>183</v>
      </c>
      <c r="G72" s="11" t="s">
        <v>213</v>
      </c>
      <c r="H72" s="20" t="s">
        <v>422</v>
      </c>
      <c r="I72" s="11" t="s">
        <v>3385</v>
      </c>
      <c r="J72" s="112" t="s">
        <v>246</v>
      </c>
      <c r="K72" s="20" t="s">
        <v>461</v>
      </c>
      <c r="L72" s="26" t="s">
        <v>3417</v>
      </c>
      <c r="M72" s="21" t="s">
        <v>197</v>
      </c>
      <c r="N72" s="21" t="s">
        <v>3384</v>
      </c>
      <c r="Q72" s="7" t="s">
        <v>208</v>
      </c>
      <c r="R72" s="1348"/>
      <c r="S72" s="1348"/>
      <c r="T72" s="1348"/>
      <c r="U72" s="1348"/>
      <c r="V72" s="1348"/>
    </row>
    <row r="73" spans="2:22" s="21" customFormat="1">
      <c r="B73" s="11"/>
      <c r="C73" s="11"/>
      <c r="D73" s="20"/>
      <c r="E73" s="20"/>
      <c r="F73" s="11" t="s">
        <v>183</v>
      </c>
      <c r="G73" s="11" t="s">
        <v>213</v>
      </c>
      <c r="H73" s="20" t="s">
        <v>422</v>
      </c>
      <c r="I73" s="11" t="s">
        <v>3385</v>
      </c>
      <c r="J73" s="112" t="s">
        <v>246</v>
      </c>
      <c r="K73" s="20" t="s">
        <v>1859</v>
      </c>
      <c r="L73" s="26" t="s">
        <v>486</v>
      </c>
      <c r="M73" s="21" t="s">
        <v>197</v>
      </c>
      <c r="N73" s="21" t="s">
        <v>3384</v>
      </c>
      <c r="Q73" s="7" t="s">
        <v>208</v>
      </c>
      <c r="R73" s="1348"/>
      <c r="S73" s="1348"/>
      <c r="T73" s="1348"/>
      <c r="U73" s="1348"/>
      <c r="V73" s="1348"/>
    </row>
    <row r="74" spans="2:22" s="21" customFormat="1">
      <c r="B74" s="11"/>
      <c r="C74" s="11"/>
      <c r="D74" s="11"/>
      <c r="E74" s="11"/>
      <c r="F74" s="11"/>
      <c r="G74" s="11"/>
      <c r="H74" s="11"/>
      <c r="I74" s="11"/>
      <c r="J74" s="112"/>
      <c r="K74" s="20"/>
      <c r="L74" s="11"/>
      <c r="M74" s="11"/>
      <c r="N74" s="11"/>
      <c r="O74" s="11"/>
      <c r="P74" s="11"/>
      <c r="Q74" s="11"/>
    </row>
    <row r="75" spans="2:22" s="21" customFormat="1" ht="14.25" customHeight="1">
      <c r="B75" s="12"/>
      <c r="C75" s="12"/>
      <c r="D75" s="80" t="s">
        <v>423</v>
      </c>
      <c r="E75" s="81"/>
      <c r="F75" s="81"/>
      <c r="G75" s="81"/>
      <c r="H75" s="81"/>
      <c r="I75" s="81"/>
      <c r="J75" s="81"/>
      <c r="K75" s="81"/>
      <c r="L75" s="81"/>
      <c r="M75" s="81"/>
      <c r="N75" s="81"/>
      <c r="O75" s="81"/>
      <c r="P75" s="81"/>
      <c r="Q75" s="81"/>
    </row>
    <row r="76" spans="2:22" s="21" customFormat="1">
      <c r="B76" s="11"/>
      <c r="C76" s="11"/>
      <c r="D76" s="11"/>
      <c r="E76" s="11"/>
      <c r="F76" s="11"/>
      <c r="G76" s="11"/>
      <c r="H76" s="11"/>
      <c r="I76" s="11"/>
      <c r="J76" s="112"/>
      <c r="K76" s="11"/>
      <c r="L76" s="11"/>
      <c r="M76" s="11"/>
      <c r="N76" s="11"/>
      <c r="O76" s="11"/>
      <c r="P76" s="11"/>
      <c r="Q76" s="11"/>
    </row>
    <row r="77" spans="2:22" s="21" customFormat="1">
      <c r="B77" s="11"/>
      <c r="C77" s="11"/>
      <c r="D77" s="20"/>
      <c r="E77" s="20"/>
      <c r="F77" s="11" t="s">
        <v>183</v>
      </c>
      <c r="G77" s="11" t="s">
        <v>213</v>
      </c>
      <c r="H77" s="20" t="s">
        <v>422</v>
      </c>
      <c r="I77" s="11" t="s">
        <v>423</v>
      </c>
      <c r="J77" s="112" t="s">
        <v>246</v>
      </c>
      <c r="K77" s="20" t="s">
        <v>461</v>
      </c>
      <c r="L77" s="26" t="s">
        <v>3417</v>
      </c>
      <c r="M77" s="21" t="s">
        <v>197</v>
      </c>
      <c r="N77" s="21" t="s">
        <v>3384</v>
      </c>
      <c r="Q77" s="7" t="s">
        <v>208</v>
      </c>
      <c r="R77" s="1348"/>
      <c r="S77" s="1348"/>
      <c r="T77" s="1348"/>
      <c r="U77" s="1348"/>
      <c r="V77" s="1348"/>
    </row>
    <row r="78" spans="2:22" s="21" customFormat="1">
      <c r="B78" s="11"/>
      <c r="C78" s="11"/>
      <c r="D78" s="20"/>
      <c r="E78" s="20"/>
      <c r="F78" s="11" t="s">
        <v>183</v>
      </c>
      <c r="G78" s="11" t="s">
        <v>213</v>
      </c>
      <c r="H78" s="20" t="s">
        <v>422</v>
      </c>
      <c r="I78" s="11" t="s">
        <v>423</v>
      </c>
      <c r="J78" s="112" t="s">
        <v>246</v>
      </c>
      <c r="K78" s="20" t="s">
        <v>1859</v>
      </c>
      <c r="L78" s="26" t="s">
        <v>486</v>
      </c>
      <c r="M78" s="21" t="s">
        <v>197</v>
      </c>
      <c r="N78" s="21" t="s">
        <v>3384</v>
      </c>
      <c r="Q78" s="7" t="s">
        <v>208</v>
      </c>
      <c r="R78" s="1348"/>
      <c r="S78" s="1348"/>
      <c r="T78" s="1348"/>
      <c r="U78" s="1348"/>
      <c r="V78" s="1348"/>
    </row>
    <row r="79" spans="2:22" s="21" customFormat="1">
      <c r="B79" s="11"/>
      <c r="C79" s="11"/>
      <c r="D79" s="11"/>
      <c r="E79" s="11"/>
      <c r="F79" s="11"/>
      <c r="G79" s="11"/>
      <c r="H79" s="11"/>
      <c r="I79" s="11"/>
      <c r="J79" s="11"/>
      <c r="K79" s="92"/>
      <c r="L79" s="11"/>
      <c r="M79" s="11"/>
      <c r="N79" s="11"/>
      <c r="O79" s="11"/>
      <c r="P79" s="11"/>
      <c r="Q79" s="11"/>
    </row>
    <row r="80" spans="2:22" s="21" customFormat="1" ht="17.649999999999999">
      <c r="B80" s="28" t="s">
        <v>3391</v>
      </c>
      <c r="C80" s="27"/>
      <c r="D80" s="27"/>
      <c r="E80" s="27"/>
      <c r="F80" s="27"/>
      <c r="G80" s="27"/>
      <c r="H80" s="27"/>
      <c r="I80" s="27"/>
      <c r="J80" s="27"/>
      <c r="K80" s="27"/>
      <c r="L80" s="27"/>
      <c r="M80" s="27"/>
      <c r="N80" s="27"/>
      <c r="O80" s="27"/>
      <c r="P80" s="27"/>
      <c r="Q80" s="27"/>
      <c r="R80" s="27"/>
      <c r="S80" s="27"/>
      <c r="T80" s="27"/>
      <c r="U80" s="27"/>
      <c r="V80" s="27"/>
    </row>
    <row r="82" spans="4:22" s="21" customFormat="1" ht="14.25" customHeight="1">
      <c r="D82" s="80" t="s">
        <v>3392</v>
      </c>
      <c r="E82" s="81"/>
      <c r="F82" s="81"/>
      <c r="G82" s="81"/>
      <c r="H82" s="81"/>
      <c r="I82" s="81"/>
      <c r="J82" s="81"/>
      <c r="K82" s="81"/>
      <c r="L82" s="81"/>
      <c r="M82" s="81"/>
      <c r="N82" s="81"/>
      <c r="O82" s="81"/>
      <c r="P82" s="81"/>
      <c r="Q82" s="81"/>
      <c r="R82" s="81"/>
      <c r="S82" s="81"/>
      <c r="T82" s="81"/>
      <c r="U82" s="81"/>
      <c r="V82" s="81"/>
    </row>
    <row r="83" spans="4:22" s="21" customFormat="1" ht="13.5" customHeight="1">
      <c r="D83" s="11"/>
      <c r="E83" s="11"/>
      <c r="F83" s="11"/>
      <c r="G83" s="11"/>
      <c r="H83" s="11"/>
      <c r="I83" s="11"/>
      <c r="J83" s="11"/>
      <c r="K83" s="11"/>
      <c r="L83" s="11"/>
      <c r="M83" s="11"/>
      <c r="N83" s="11"/>
      <c r="O83" s="11"/>
      <c r="P83" s="11"/>
      <c r="Q83" s="11"/>
    </row>
    <row r="84" spans="4:22" s="21" customFormat="1" ht="13.5" customHeight="1">
      <c r="D84" s="20"/>
      <c r="E84" s="20"/>
      <c r="F84" s="20" t="s">
        <v>183</v>
      </c>
      <c r="G84" s="7" t="s">
        <v>213</v>
      </c>
      <c r="H84" s="20"/>
      <c r="I84" s="7" t="s">
        <v>3409</v>
      </c>
      <c r="J84" s="20"/>
      <c r="K84" s="102"/>
      <c r="L84" s="20"/>
      <c r="M84" s="21" t="s">
        <v>223</v>
      </c>
      <c r="N84" s="21" t="s">
        <v>3394</v>
      </c>
      <c r="Q84" s="7" t="s">
        <v>208</v>
      </c>
      <c r="R84" s="1348"/>
      <c r="S84" s="1348"/>
      <c r="T84" s="1348"/>
      <c r="U84" s="1348"/>
      <c r="V84" s="1348"/>
    </row>
    <row r="85" spans="4:22" s="21" customFormat="1" ht="13.5" customHeight="1">
      <c r="D85" s="15"/>
      <c r="E85" s="15"/>
      <c r="F85" s="11"/>
      <c r="G85" s="11"/>
      <c r="H85" s="11"/>
      <c r="I85" s="83"/>
      <c r="J85" s="11"/>
      <c r="K85" s="92"/>
      <c r="L85" s="11"/>
      <c r="M85" s="11"/>
      <c r="N85" s="11"/>
      <c r="O85" s="11"/>
      <c r="P85" s="11"/>
      <c r="Q85" s="11"/>
    </row>
    <row r="86" spans="4:22" s="21" customFormat="1" ht="14.25" customHeight="1">
      <c r="D86" s="80" t="s">
        <v>3395</v>
      </c>
      <c r="E86" s="81"/>
      <c r="F86" s="81"/>
      <c r="G86" s="81"/>
      <c r="H86" s="81"/>
      <c r="I86" s="81"/>
      <c r="J86" s="81"/>
      <c r="K86" s="81"/>
      <c r="L86" s="81"/>
      <c r="M86" s="81"/>
      <c r="N86" s="81"/>
      <c r="O86" s="81"/>
      <c r="P86" s="81"/>
      <c r="Q86" s="81"/>
    </row>
    <row r="87" spans="4:22" s="21" customFormat="1" ht="13.5" customHeight="1">
      <c r="D87" s="11"/>
      <c r="E87" s="11"/>
      <c r="F87" s="11"/>
      <c r="G87" s="11"/>
      <c r="H87" s="11"/>
      <c r="I87" s="11"/>
      <c r="J87" s="11"/>
      <c r="K87" s="11"/>
      <c r="L87" s="11"/>
      <c r="M87" s="11"/>
      <c r="N87" s="11"/>
      <c r="O87" s="11"/>
      <c r="P87" s="11"/>
      <c r="Q87" s="11"/>
    </row>
    <row r="88" spans="4:22" s="21" customFormat="1" ht="13.5" customHeight="1">
      <c r="D88" s="20"/>
      <c r="E88" s="20"/>
      <c r="F88" s="20" t="s">
        <v>183</v>
      </c>
      <c r="G88" s="7" t="s">
        <v>213</v>
      </c>
      <c r="H88" s="20"/>
      <c r="I88" s="7" t="s">
        <v>3409</v>
      </c>
      <c r="J88" s="20"/>
      <c r="K88" s="102"/>
      <c r="L88" s="20"/>
      <c r="M88" s="21" t="s">
        <v>223</v>
      </c>
      <c r="N88" s="21" t="s">
        <v>3396</v>
      </c>
      <c r="Q88" s="7" t="s">
        <v>208</v>
      </c>
      <c r="R88" s="1348"/>
      <c r="S88" s="1348"/>
      <c r="T88" s="1348"/>
      <c r="U88" s="1348"/>
      <c r="V88" s="1348"/>
    </row>
    <row r="89" spans="4:22" s="21" customFormat="1">
      <c r="D89" s="11"/>
      <c r="E89" s="11"/>
      <c r="F89" s="11"/>
      <c r="G89" s="11"/>
      <c r="H89" s="11"/>
      <c r="I89" s="11"/>
      <c r="J89" s="11"/>
      <c r="K89" s="11"/>
      <c r="L89" s="11"/>
      <c r="M89" s="11"/>
      <c r="N89" s="11"/>
      <c r="O89" s="11"/>
      <c r="P89" s="11"/>
      <c r="Q89" s="11"/>
    </row>
    <row r="90" spans="4:22" s="21" customFormat="1" ht="14.25" customHeight="1">
      <c r="D90" s="80" t="s">
        <v>3397</v>
      </c>
      <c r="E90" s="81"/>
      <c r="F90" s="81"/>
      <c r="G90" s="81"/>
      <c r="H90" s="81"/>
      <c r="I90" s="81"/>
      <c r="J90" s="81"/>
      <c r="K90" s="81"/>
      <c r="L90" s="81"/>
      <c r="M90" s="81"/>
      <c r="N90" s="81"/>
      <c r="O90" s="81"/>
      <c r="P90" s="81"/>
      <c r="Q90" s="81"/>
    </row>
    <row r="91" spans="4:22" s="21" customFormat="1" ht="13.5" customHeight="1">
      <c r="D91" s="11"/>
      <c r="E91" s="11"/>
      <c r="F91" s="11"/>
      <c r="G91" s="11"/>
      <c r="H91" s="11"/>
      <c r="I91" s="11"/>
      <c r="J91" s="11"/>
      <c r="K91" s="11"/>
      <c r="L91" s="11"/>
      <c r="M91" s="11"/>
      <c r="N91" s="11"/>
      <c r="O91" s="11"/>
      <c r="P91" s="11"/>
      <c r="Q91" s="11"/>
    </row>
    <row r="92" spans="4:22" s="21" customFormat="1" ht="13.5" customHeight="1">
      <c r="D92" s="20"/>
      <c r="E92" s="20"/>
      <c r="F92" s="20" t="s">
        <v>183</v>
      </c>
      <c r="G92" s="7" t="s">
        <v>213</v>
      </c>
      <c r="H92" s="20"/>
      <c r="I92" s="7" t="s">
        <v>3409</v>
      </c>
      <c r="J92" s="20"/>
      <c r="K92" s="102"/>
      <c r="L92" s="20"/>
      <c r="M92" s="21" t="s">
        <v>223</v>
      </c>
      <c r="N92" s="21" t="s">
        <v>3410</v>
      </c>
      <c r="Q92" s="7" t="s">
        <v>208</v>
      </c>
      <c r="R92" s="1348"/>
      <c r="S92" s="1348"/>
      <c r="T92" s="1348"/>
      <c r="U92" s="1348"/>
      <c r="V92" s="1348"/>
    </row>
    <row r="93" spans="4:22" s="21" customFormat="1">
      <c r="D93" s="11"/>
      <c r="E93" s="11"/>
      <c r="F93" s="11"/>
      <c r="G93" s="11"/>
      <c r="H93" s="11"/>
      <c r="I93" s="11"/>
      <c r="J93" s="11"/>
      <c r="K93" s="11"/>
      <c r="L93" s="11"/>
      <c r="M93" s="11"/>
      <c r="N93" s="11"/>
      <c r="O93" s="11"/>
      <c r="P93" s="11"/>
      <c r="Q93" s="11"/>
    </row>
    <row r="94" spans="4:22" s="21" customFormat="1" ht="14.25" customHeight="1">
      <c r="D94" s="80" t="s">
        <v>3399</v>
      </c>
      <c r="E94" s="81"/>
      <c r="F94" s="81"/>
      <c r="G94" s="81"/>
      <c r="H94" s="81"/>
      <c r="I94" s="81"/>
      <c r="J94" s="81"/>
      <c r="K94" s="81"/>
      <c r="L94" s="81"/>
      <c r="M94" s="81"/>
      <c r="N94" s="81"/>
      <c r="O94" s="81"/>
      <c r="P94" s="81"/>
      <c r="Q94" s="81"/>
    </row>
    <row r="95" spans="4:22" s="21" customFormat="1" ht="13.5" customHeight="1">
      <c r="D95" s="11"/>
      <c r="E95" s="11"/>
      <c r="F95" s="11"/>
      <c r="G95" s="11"/>
      <c r="H95" s="11"/>
      <c r="I95" s="11"/>
      <c r="J95" s="11"/>
      <c r="K95" s="11"/>
      <c r="L95" s="11"/>
      <c r="M95" s="11"/>
      <c r="N95" s="11"/>
      <c r="O95" s="11"/>
      <c r="P95" s="11"/>
      <c r="Q95" s="11"/>
    </row>
    <row r="96" spans="4:22" s="21" customFormat="1" ht="13.5" customHeight="1">
      <c r="D96" s="20"/>
      <c r="E96" s="20"/>
      <c r="F96" s="20" t="s">
        <v>183</v>
      </c>
      <c r="G96" s="7" t="s">
        <v>213</v>
      </c>
      <c r="H96" s="20"/>
      <c r="I96" s="7" t="s">
        <v>3409</v>
      </c>
      <c r="J96" s="20"/>
      <c r="K96" s="102"/>
      <c r="L96" s="20"/>
      <c r="M96" s="21" t="s">
        <v>223</v>
      </c>
      <c r="N96" s="21" t="s">
        <v>3400</v>
      </c>
      <c r="Q96" s="7" t="s">
        <v>208</v>
      </c>
      <c r="R96" s="1348"/>
      <c r="S96" s="1348"/>
      <c r="T96" s="1348"/>
      <c r="U96" s="1348"/>
      <c r="V96" s="1348"/>
    </row>
    <row r="98" spans="2:22" s="21" customFormat="1" ht="14.25" customHeight="1">
      <c r="B98" s="12"/>
      <c r="C98" s="12"/>
      <c r="D98" s="80" t="s">
        <v>3401</v>
      </c>
      <c r="E98" s="81"/>
      <c r="F98" s="81"/>
      <c r="G98" s="81"/>
      <c r="H98" s="81"/>
      <c r="I98" s="81"/>
      <c r="J98" s="81"/>
      <c r="K98" s="81"/>
      <c r="L98" s="81"/>
      <c r="M98" s="81"/>
      <c r="N98" s="81"/>
      <c r="O98" s="81"/>
      <c r="P98" s="81"/>
      <c r="Q98" s="81"/>
      <c r="R98" s="81"/>
      <c r="S98" s="81"/>
      <c r="T98" s="81"/>
      <c r="U98" s="81"/>
      <c r="V98" s="81"/>
    </row>
    <row r="99" spans="2:22" s="21" customFormat="1" ht="13.5" customHeight="1">
      <c r="B99" s="11"/>
      <c r="C99" s="11"/>
      <c r="D99" s="11"/>
      <c r="E99" s="11"/>
      <c r="F99" s="11"/>
      <c r="G99" s="11"/>
      <c r="H99" s="11"/>
      <c r="I99" s="11"/>
      <c r="J99" s="11"/>
      <c r="K99" s="11"/>
      <c r="L99" s="11"/>
      <c r="M99" s="11"/>
      <c r="N99" s="11"/>
      <c r="O99" s="11"/>
      <c r="P99" s="11"/>
      <c r="Q99" s="11"/>
      <c r="R99" s="11"/>
      <c r="S99" s="11"/>
      <c r="T99" s="11"/>
      <c r="U99" s="11"/>
      <c r="V99" s="11"/>
    </row>
    <row r="100" spans="2:22" s="21" customFormat="1" ht="13.5" customHeight="1">
      <c r="B100" s="8"/>
      <c r="C100" s="8"/>
      <c r="D100" s="15"/>
      <c r="E100" s="15"/>
      <c r="F100" s="20" t="s">
        <v>183</v>
      </c>
      <c r="G100" s="7" t="s">
        <v>213</v>
      </c>
      <c r="H100" s="20"/>
      <c r="I100" s="7" t="s">
        <v>3409</v>
      </c>
      <c r="J100" s="26"/>
      <c r="K100" s="20"/>
      <c r="L100" s="26"/>
      <c r="M100" s="21" t="s">
        <v>223</v>
      </c>
      <c r="N100" s="11" t="s">
        <v>3402</v>
      </c>
      <c r="Q100" s="7" t="s">
        <v>1946</v>
      </c>
      <c r="R100" s="354" t="str">
        <f>IFERROR(SUM(R48:R55,R59:R66)/SUM(R72:R73,R77:R78),"")</f>
        <v/>
      </c>
      <c r="S100" s="354" t="str">
        <f t="shared" ref="S100:V100" si="1">IFERROR(SUM(S48:S55,S59:S66)/SUM(S72:S73,S77:S78),"")</f>
        <v/>
      </c>
      <c r="T100" s="354" t="str">
        <f t="shared" si="1"/>
        <v/>
      </c>
      <c r="U100" s="354" t="str">
        <f t="shared" si="1"/>
        <v/>
      </c>
      <c r="V100" s="354" t="str">
        <f t="shared" si="1"/>
        <v/>
      </c>
    </row>
    <row r="101" spans="2:22" s="21" customFormat="1">
      <c r="B101" s="11"/>
      <c r="C101" s="11"/>
      <c r="D101" s="11"/>
      <c r="E101" s="11"/>
      <c r="F101" s="11"/>
      <c r="G101" s="11"/>
      <c r="H101" s="11"/>
      <c r="I101" s="11"/>
      <c r="J101" s="11"/>
      <c r="K101" s="11"/>
      <c r="L101" s="11"/>
      <c r="M101" s="11"/>
      <c r="N101" s="11"/>
      <c r="O101" s="11"/>
      <c r="P101" s="11"/>
      <c r="Q101" s="11"/>
      <c r="R101" s="11"/>
      <c r="S101" s="11"/>
      <c r="T101" s="11"/>
      <c r="U101" s="11"/>
      <c r="V101" s="11"/>
    </row>
    <row r="102" spans="2:22" s="27" customFormat="1" ht="17.649999999999999">
      <c r="B102" s="28" t="s">
        <v>3418</v>
      </c>
    </row>
    <row r="103" spans="2:22">
      <c r="K103" s="11"/>
    </row>
    <row r="104" spans="2:22">
      <c r="F104" s="7" t="s">
        <v>213</v>
      </c>
      <c r="G104" s="11" t="s">
        <v>3256</v>
      </c>
      <c r="K104" s="11"/>
      <c r="M104" s="11" t="s">
        <v>185</v>
      </c>
      <c r="Q104" s="11" t="s">
        <v>186</v>
      </c>
      <c r="R104" s="728"/>
      <c r="S104" s="728"/>
      <c r="T104" s="728"/>
      <c r="U104" s="728"/>
      <c r="V104" s="728"/>
    </row>
    <row r="105" spans="2:22">
      <c r="F105" s="7" t="s">
        <v>213</v>
      </c>
      <c r="G105" s="11" t="s">
        <v>3257</v>
      </c>
      <c r="K105" s="11"/>
      <c r="M105" s="11" t="s">
        <v>185</v>
      </c>
      <c r="Q105" s="11" t="s">
        <v>186</v>
      </c>
      <c r="R105" s="728"/>
      <c r="S105" s="728"/>
      <c r="T105" s="728"/>
      <c r="U105" s="728"/>
      <c r="V105" s="728"/>
    </row>
    <row r="106" spans="2:22">
      <c r="K106" s="11"/>
    </row>
    <row r="107" spans="2:22">
      <c r="F107" s="7" t="s">
        <v>213</v>
      </c>
      <c r="G107" s="11" t="s">
        <v>3256</v>
      </c>
      <c r="K107" s="11"/>
      <c r="M107" s="11" t="s">
        <v>197</v>
      </c>
      <c r="N107" s="11" t="s">
        <v>3261</v>
      </c>
      <c r="Q107" s="11" t="s">
        <v>208</v>
      </c>
      <c r="R107" s="1227"/>
      <c r="S107" s="1227"/>
      <c r="T107" s="1227"/>
      <c r="U107" s="389"/>
      <c r="V107" s="389"/>
    </row>
    <row r="108" spans="2:22">
      <c r="F108" s="7" t="s">
        <v>213</v>
      </c>
      <c r="G108" s="11" t="s">
        <v>3257</v>
      </c>
      <c r="K108" s="11"/>
      <c r="M108" s="11" t="s">
        <v>197</v>
      </c>
      <c r="N108" s="11" t="s">
        <v>3261</v>
      </c>
      <c r="Q108" s="11" t="s">
        <v>208</v>
      </c>
      <c r="R108" s="1317"/>
      <c r="S108" s="1317"/>
      <c r="T108" s="1317"/>
      <c r="U108" s="389"/>
      <c r="V108" s="389"/>
    </row>
    <row r="109" spans="2:22">
      <c r="K109" s="11"/>
      <c r="M109" s="11" t="s">
        <v>2627</v>
      </c>
      <c r="R109" s="354" t="b">
        <f>ROUND(R104+R105,3)=ROUND(R13,3)</f>
        <v>1</v>
      </c>
      <c r="S109" s="354" t="b">
        <f t="shared" ref="S109:V109" si="2">ROUND(S104+S105,3)=ROUND(S13,3)</f>
        <v>1</v>
      </c>
      <c r="T109" s="354" t="b">
        <f t="shared" si="2"/>
        <v>1</v>
      </c>
      <c r="U109" s="354" t="b">
        <f t="shared" si="2"/>
        <v>1</v>
      </c>
      <c r="V109" s="354" t="b">
        <f t="shared" si="2"/>
        <v>1</v>
      </c>
    </row>
    <row r="110" spans="2:22" s="21" customFormat="1" ht="17.649999999999999">
      <c r="B110" s="28" t="s">
        <v>1807</v>
      </c>
      <c r="C110" s="27"/>
      <c r="D110" s="27"/>
      <c r="E110" s="27"/>
      <c r="F110" s="27"/>
      <c r="G110" s="27"/>
      <c r="H110" s="27"/>
      <c r="I110" s="27"/>
      <c r="J110" s="27"/>
      <c r="K110" s="27"/>
      <c r="L110" s="27"/>
      <c r="M110" s="27"/>
      <c r="N110" s="27"/>
      <c r="O110" s="27"/>
      <c r="P110" s="27"/>
      <c r="Q110" s="27"/>
      <c r="R110" s="27"/>
      <c r="S110" s="27"/>
      <c r="T110" s="27"/>
      <c r="U110" s="27"/>
      <c r="V1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9" id="{EE60DB0B-2F7C-4162-BCB4-8FBB2A44D1B5}">
            <xm:f>Cover!$E$15&lt;&gt;R$6</xm:f>
            <x14:dxf>
              <fill>
                <patternFill>
                  <bgColor theme="0" tint="-0.24994659260841701"/>
                </patternFill>
              </fill>
            </x14:dxf>
          </x14:cfRule>
          <x14:cfRule type="expression" priority="30" id="{5ABBF49C-5361-4D29-9943-EA1C40776D1E}">
            <xm:f>Cover!$E$15=R$6</xm:f>
            <x14:dxf>
              <fill>
                <patternFill>
                  <bgColor theme="7" tint="0.59996337778862885"/>
                </patternFill>
              </fill>
            </x14:dxf>
          </x14:cfRule>
          <xm:sqref>R24:V31</xm:sqref>
        </x14:conditionalFormatting>
        <x14:conditionalFormatting xmlns:xm="http://schemas.microsoft.com/office/excel/2006/main">
          <x14:cfRule type="expression" priority="5" id="{545601B4-EF33-4B3D-94DB-A658054E4B71}">
            <xm:f>Cover!$E$15&lt;&gt;R$6</xm:f>
            <x14:dxf>
              <fill>
                <patternFill>
                  <bgColor theme="0" tint="-0.24994659260841701"/>
                </patternFill>
              </fill>
            </x14:dxf>
          </x14:cfRule>
          <x14:cfRule type="expression" priority="6" id="{26F54984-0CD5-4BE8-9BEB-88AC7DFB6D2F}">
            <xm:f>Cover!$E$15=R$6</xm:f>
            <x14:dxf>
              <fill>
                <patternFill>
                  <bgColor theme="7" tint="0.59996337778862885"/>
                </patternFill>
              </fill>
            </x14:dxf>
          </x14:cfRule>
          <xm:sqref>R35:V42</xm:sqref>
        </x14:conditionalFormatting>
        <x14:conditionalFormatting xmlns:xm="http://schemas.microsoft.com/office/excel/2006/main">
          <x14:cfRule type="expression" priority="21" id="{CEF825B1-38B7-4EC7-A20E-6A0E6EFFA6F2}">
            <xm:f>Cover!$E$15&lt;&gt;R$6</xm:f>
            <x14:dxf>
              <fill>
                <patternFill>
                  <bgColor theme="0" tint="-0.24994659260841701"/>
                </patternFill>
              </fill>
            </x14:dxf>
          </x14:cfRule>
          <x14:cfRule type="expression" priority="22" id="{463C478D-22FA-45DB-9A2F-7F6DE11DE145}">
            <xm:f>Cover!$E$15=R$6</xm:f>
            <x14:dxf>
              <fill>
                <patternFill>
                  <bgColor theme="7" tint="0.59996337778862885"/>
                </patternFill>
              </fill>
            </x14:dxf>
          </x14:cfRule>
          <xm:sqref>R48:V55</xm:sqref>
        </x14:conditionalFormatting>
        <x14:conditionalFormatting xmlns:xm="http://schemas.microsoft.com/office/excel/2006/main">
          <x14:cfRule type="expression" priority="19" id="{CB6A3599-230E-42B1-95CA-D87A7EC8984E}">
            <xm:f>Cover!$E$15&lt;&gt;R$6</xm:f>
            <x14:dxf>
              <fill>
                <patternFill>
                  <bgColor theme="0" tint="-0.24994659260841701"/>
                </patternFill>
              </fill>
            </x14:dxf>
          </x14:cfRule>
          <x14:cfRule type="expression" priority="20" id="{DC475155-2805-4E2E-9CF5-7520A1D6346D}">
            <xm:f>Cover!$E$15=R$6</xm:f>
            <x14:dxf>
              <fill>
                <patternFill>
                  <bgColor theme="7" tint="0.59996337778862885"/>
                </patternFill>
              </fill>
            </x14:dxf>
          </x14:cfRule>
          <xm:sqref>R59:V66</xm:sqref>
        </x14:conditionalFormatting>
        <x14:conditionalFormatting xmlns:xm="http://schemas.microsoft.com/office/excel/2006/main">
          <x14:cfRule type="expression" priority="17" id="{0892F184-0793-4563-9A7D-9292607090BB}">
            <xm:f>Cover!$E$15&lt;&gt;R$6</xm:f>
            <x14:dxf>
              <fill>
                <patternFill>
                  <bgColor theme="0" tint="-0.24994659260841701"/>
                </patternFill>
              </fill>
            </x14:dxf>
          </x14:cfRule>
          <x14:cfRule type="expression" priority="18" id="{3AC03668-CBD7-4CC9-BA51-B447523D6C76}">
            <xm:f>Cover!$E$15=R$6</xm:f>
            <x14:dxf>
              <fill>
                <patternFill>
                  <bgColor theme="7" tint="0.59996337778862885"/>
                </patternFill>
              </fill>
            </x14:dxf>
          </x14:cfRule>
          <xm:sqref>R72:V73</xm:sqref>
        </x14:conditionalFormatting>
        <x14:conditionalFormatting xmlns:xm="http://schemas.microsoft.com/office/excel/2006/main">
          <x14:cfRule type="expression" priority="15" id="{84D70957-FCA4-42C1-9CA3-44C0D4F22B58}">
            <xm:f>Cover!$E$15&lt;&gt;R$6</xm:f>
            <x14:dxf>
              <fill>
                <patternFill>
                  <bgColor theme="0" tint="-0.24994659260841701"/>
                </patternFill>
              </fill>
            </x14:dxf>
          </x14:cfRule>
          <x14:cfRule type="expression" priority="16" id="{A0A9FAC7-766E-488B-AD10-57B438A1D281}">
            <xm:f>Cover!$E$15=R$6</xm:f>
            <x14:dxf>
              <fill>
                <patternFill>
                  <bgColor theme="7" tint="0.59996337778862885"/>
                </patternFill>
              </fill>
            </x14:dxf>
          </x14:cfRule>
          <xm:sqref>R77:V78</xm:sqref>
        </x14:conditionalFormatting>
        <x14:conditionalFormatting xmlns:xm="http://schemas.microsoft.com/office/excel/2006/main">
          <x14:cfRule type="expression" priority="13" id="{921FDAB9-B2CD-4FD8-875B-ED3E457DC266}">
            <xm:f>Cover!$E$15&lt;&gt;R$6</xm:f>
            <x14:dxf>
              <fill>
                <patternFill>
                  <bgColor theme="0" tint="-0.24994659260841701"/>
                </patternFill>
              </fill>
            </x14:dxf>
          </x14:cfRule>
          <x14:cfRule type="expression" priority="14" id="{F90DDF83-BD17-40C5-9A18-318078F66E7A}">
            <xm:f>Cover!$E$15=R$6</xm:f>
            <x14:dxf>
              <fill>
                <patternFill>
                  <bgColor theme="7" tint="0.59996337778862885"/>
                </patternFill>
              </fill>
            </x14:dxf>
          </x14:cfRule>
          <xm:sqref>R84:V84</xm:sqref>
        </x14:conditionalFormatting>
        <x14:conditionalFormatting xmlns:xm="http://schemas.microsoft.com/office/excel/2006/main">
          <x14:cfRule type="expression" priority="11" id="{9D04110B-34EA-442A-B6F2-4FDF848DE25E}">
            <xm:f>Cover!$E$15&lt;&gt;R$6</xm:f>
            <x14:dxf>
              <fill>
                <patternFill>
                  <bgColor theme="0" tint="-0.24994659260841701"/>
                </patternFill>
              </fill>
            </x14:dxf>
          </x14:cfRule>
          <x14:cfRule type="expression" priority="12" id="{E44C87C3-75A3-46D4-87A1-4B66B9076C4E}">
            <xm:f>Cover!$E$15=R$6</xm:f>
            <x14:dxf>
              <fill>
                <patternFill>
                  <bgColor theme="7" tint="0.59996337778862885"/>
                </patternFill>
              </fill>
            </x14:dxf>
          </x14:cfRule>
          <xm:sqref>R88:V88</xm:sqref>
        </x14:conditionalFormatting>
        <x14:conditionalFormatting xmlns:xm="http://schemas.microsoft.com/office/excel/2006/main">
          <x14:cfRule type="expression" priority="9" id="{041C8385-50A5-47EB-829B-AEDB3A0B1994}">
            <xm:f>Cover!$E$15&lt;&gt;R$6</xm:f>
            <x14:dxf>
              <fill>
                <patternFill>
                  <bgColor theme="0" tint="-0.24994659260841701"/>
                </patternFill>
              </fill>
            </x14:dxf>
          </x14:cfRule>
          <x14:cfRule type="expression" priority="10" id="{F04BA8DA-1A8E-40E7-8ACF-03A485CEF048}">
            <xm:f>Cover!$E$15=R$6</xm:f>
            <x14:dxf>
              <fill>
                <patternFill>
                  <bgColor theme="7" tint="0.59996337778862885"/>
                </patternFill>
              </fill>
            </x14:dxf>
          </x14:cfRule>
          <xm:sqref>R92:V92</xm:sqref>
        </x14:conditionalFormatting>
        <x14:conditionalFormatting xmlns:xm="http://schemas.microsoft.com/office/excel/2006/main">
          <x14:cfRule type="expression" priority="7" id="{2ED676F4-F2D7-41EA-B7DD-B9ACAD99EFEF}">
            <xm:f>Cover!$E$15&lt;&gt;R$6</xm:f>
            <x14:dxf>
              <fill>
                <patternFill>
                  <bgColor theme="0" tint="-0.24994659260841701"/>
                </patternFill>
              </fill>
            </x14:dxf>
          </x14:cfRule>
          <x14:cfRule type="expression" priority="8" id="{533345DD-41E3-45C9-B0A4-49C0DF36A2DC}">
            <xm:f>Cover!$E$15=R$6</xm:f>
            <x14:dxf>
              <fill>
                <patternFill>
                  <bgColor theme="7" tint="0.59996337778862885"/>
                </patternFill>
              </fill>
            </x14:dxf>
          </x14:cfRule>
          <xm:sqref>R96:V96</xm:sqref>
        </x14:conditionalFormatting>
        <x14:conditionalFormatting xmlns:xm="http://schemas.microsoft.com/office/excel/2006/main">
          <x14:cfRule type="expression" priority="1" id="{BF1F1AAC-BD89-48A1-9687-80FA7A244985}">
            <xm:f>Cover!$E$15&lt;&gt;R$6</xm:f>
            <x14:dxf>
              <fill>
                <patternFill>
                  <bgColor theme="0" tint="-0.24994659260841701"/>
                </patternFill>
              </fill>
            </x14:dxf>
          </x14:cfRule>
          <x14:cfRule type="expression" priority="2" id="{7A10F5C6-6FE7-45A5-9D12-BA5FEC149930}">
            <xm:f>Cover!$E$15=R$6</xm:f>
            <x14:dxf>
              <fill>
                <patternFill>
                  <bgColor theme="7" tint="0.59996337778862885"/>
                </patternFill>
              </fill>
            </x14:dxf>
          </x14:cfRule>
          <xm:sqref>R104:V105</xm:sqref>
        </x14:conditionalFormatting>
        <x14:conditionalFormatting xmlns:xm="http://schemas.microsoft.com/office/excel/2006/main">
          <x14:cfRule type="expression" priority="3" id="{E74C6D64-A850-4ED4-BBD3-6B3437035021}">
            <xm:f>Cover!$E$15&lt;&gt;R$6</xm:f>
            <x14:dxf>
              <fill>
                <patternFill>
                  <bgColor theme="0" tint="-0.24994659260841701"/>
                </patternFill>
              </fill>
            </x14:dxf>
          </x14:cfRule>
          <x14:cfRule type="expression" priority="4" id="{65939C3C-4FAC-43D7-B492-7B9629FE6FCC}">
            <xm:f>Cover!$E$15=R$6</xm:f>
            <x14:dxf>
              <fill>
                <patternFill>
                  <bgColor theme="7" tint="0.59996337778862885"/>
                </patternFill>
              </fill>
            </x14:dxf>
          </x14:cfRule>
          <xm:sqref>R107:V108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83C7-A8D3-4C23-8112-680FF023EEAD}">
  <sheetPr codeName="Sheet5">
    <tabColor theme="4"/>
    <pageSetUpPr autoPageBreaks="0"/>
  </sheetPr>
  <dimension ref="A1:N201"/>
  <sheetViews>
    <sheetView zoomScale="40" zoomScaleNormal="40" workbookViewId="0">
      <pane ySplit="6" topLeftCell="A74" activePane="bottomLeft" state="frozen"/>
      <selection pane="bottomLeft" activeCell="F192" sqref="A1:XEC201"/>
      <selection activeCell="O46" sqref="A46:O46"/>
    </sheetView>
  </sheetViews>
  <sheetFormatPr defaultColWidth="9.42578125" defaultRowHeight="13.5"/>
  <cols>
    <col min="1" max="1" width="35" style="11" customWidth="1"/>
    <col min="2" max="2" width="0.5703125" style="11" customWidth="1"/>
    <col min="3" max="3" width="21.42578125" style="11" customWidth="1"/>
    <col min="4" max="4" width="18.5703125" style="11" bestFit="1" customWidth="1"/>
    <col min="5" max="5" width="18.42578125" style="11" hidden="1" customWidth="1"/>
    <col min="6" max="6" width="52.5703125" style="11" bestFit="1" customWidth="1"/>
    <col min="7" max="8" width="10.42578125" style="11" customWidth="1"/>
    <col min="9" max="13" width="14.42578125" style="11" customWidth="1"/>
    <col min="14" max="14" width="11.5703125" style="11" customWidth="1"/>
    <col min="15" max="19" width="9.42578125" style="11" customWidth="1"/>
    <col min="20" max="37" width="18.42578125" style="11" customWidth="1"/>
    <col min="38" max="16357" width="9.42578125" style="11"/>
    <col min="16358" max="16384" width="18.42578125" style="11" customWidth="1"/>
  </cols>
  <sheetData>
    <row r="1" spans="1:14" s="2" customFormat="1" ht="25.15">
      <c r="A1" s="1" t="s">
        <v>1619</v>
      </c>
      <c r="B1" s="3"/>
      <c r="K1" s="3"/>
    </row>
    <row r="2" spans="1:14" s="2" customFormat="1" ht="25.15">
      <c r="A2" s="4" t="str">
        <f>Cover!$E$13</f>
        <v>Master</v>
      </c>
    </row>
    <row r="3" spans="1:14" s="2" customFormat="1" ht="25.15">
      <c r="A3" s="4">
        <f>Cover!$E$15</f>
        <v>2026</v>
      </c>
    </row>
    <row r="4" spans="1:14" s="5" customFormat="1" ht="25.5" thickBot="1">
      <c r="A4" s="6" t="s">
        <v>1620</v>
      </c>
      <c r="B4" s="6"/>
    </row>
    <row r="5" spans="1:14" ht="15">
      <c r="A5" s="7"/>
      <c r="B5" s="8"/>
      <c r="C5" s="8"/>
      <c r="D5" s="9"/>
      <c r="E5" s="9"/>
      <c r="F5" s="9"/>
      <c r="G5" s="10"/>
      <c r="H5" s="7"/>
      <c r="I5" s="1519" t="s">
        <v>2</v>
      </c>
      <c r="J5" s="1565"/>
      <c r="K5" s="1565"/>
      <c r="L5" s="1565"/>
      <c r="M5" s="1565"/>
      <c r="N5" s="1565"/>
    </row>
    <row r="6" spans="1:14" ht="15">
      <c r="A6" s="7"/>
      <c r="B6" s="8"/>
      <c r="C6" s="8"/>
      <c r="D6" s="36" t="s">
        <v>1621</v>
      </c>
      <c r="E6" s="36"/>
      <c r="F6" s="36"/>
      <c r="G6" s="37" t="s">
        <v>1622</v>
      </c>
      <c r="H6" s="37" t="s">
        <v>176</v>
      </c>
      <c r="I6" s="118">
        <v>2022</v>
      </c>
      <c r="J6" s="119">
        <v>2023</v>
      </c>
      <c r="K6" s="119">
        <v>2024</v>
      </c>
      <c r="L6" s="119">
        <v>2025</v>
      </c>
      <c r="M6" s="120">
        <v>2026</v>
      </c>
      <c r="N6" s="1070" t="s">
        <v>1623</v>
      </c>
    </row>
    <row r="7" spans="1:14">
      <c r="I7" s="744"/>
      <c r="J7" s="744"/>
      <c r="K7" s="744"/>
      <c r="L7" s="744"/>
      <c r="M7" s="744"/>
    </row>
    <row r="8" spans="1:14" ht="17.649999999999999">
      <c r="A8" s="741"/>
      <c r="B8" s="741"/>
      <c r="C8" s="781" t="s">
        <v>1624</v>
      </c>
      <c r="D8" s="741"/>
      <c r="E8" s="741"/>
      <c r="F8" s="741"/>
      <c r="G8" s="741"/>
      <c r="H8" s="741"/>
      <c r="I8" s="741"/>
      <c r="J8" s="741"/>
      <c r="K8" s="741"/>
      <c r="L8" s="741"/>
      <c r="M8" s="741"/>
      <c r="N8" s="741"/>
    </row>
    <row r="9" spans="1:14">
      <c r="I9" s="744"/>
      <c r="J9" s="744"/>
      <c r="K9" s="744"/>
      <c r="L9" s="744"/>
      <c r="M9" s="744"/>
    </row>
    <row r="10" spans="1:14" s="33" customFormat="1" ht="13.9">
      <c r="A10" s="12"/>
      <c r="B10" s="12"/>
      <c r="C10" s="34" t="s">
        <v>1625</v>
      </c>
      <c r="D10" s="34"/>
      <c r="I10" s="694"/>
      <c r="J10" s="694"/>
      <c r="K10" s="694"/>
      <c r="L10" s="694"/>
      <c r="M10" s="694"/>
      <c r="N10" s="694"/>
    </row>
    <row r="11" spans="1:14" ht="7.5" customHeight="1">
      <c r="I11" s="744"/>
      <c r="J11" s="744"/>
      <c r="K11" s="744"/>
      <c r="L11" s="744"/>
      <c r="M11" s="744"/>
    </row>
    <row r="12" spans="1:14" ht="13.9">
      <c r="D12" s="9" t="s">
        <v>1626</v>
      </c>
      <c r="E12" s="367"/>
      <c r="F12" s="20" t="s">
        <v>1627</v>
      </c>
      <c r="G12" s="11" t="s">
        <v>1628</v>
      </c>
      <c r="H12" s="7" t="s">
        <v>186</v>
      </c>
      <c r="I12" s="913">
        <f>IF(ABS('4.05 LPGasholders'!X12)&gt;0,'4.05 LPGasholders'!X12,'1.07 Forecast Costs'!X8)</f>
        <v>0</v>
      </c>
      <c r="J12" s="913">
        <f>IF(ABS('4.05 LPGasholders'!Y12)&gt;0,'4.05 LPGasholders'!Y12,'1.07 Forecast Costs'!Y8)</f>
        <v>0</v>
      </c>
      <c r="K12" s="913">
        <f>IF(ABS('4.05 LPGasholders'!Z12)&gt;0,'4.05 LPGasholders'!Z12,'1.07 Forecast Costs'!Z8)</f>
        <v>0</v>
      </c>
      <c r="L12" s="913">
        <f>IF(ABS('4.05 LPGasholders'!AA12)&gt;0,'4.05 LPGasholders'!AA12,'1.07 Forecast Costs'!AA8)</f>
        <v>0</v>
      </c>
      <c r="M12" s="913">
        <f>IF(ABS('4.05 LPGasholders'!AB12)&gt;0,'4.05 LPGasholders'!AB12,'1.07 Forecast Costs'!AB8)</f>
        <v>0</v>
      </c>
      <c r="N12" s="913">
        <f t="shared" ref="N12:N36" si="0">SUM(I12:M12)</f>
        <v>0</v>
      </c>
    </row>
    <row r="13" spans="1:14" ht="13.9">
      <c r="D13" s="9"/>
      <c r="E13" s="367"/>
      <c r="F13" s="20" t="s">
        <v>1629</v>
      </c>
      <c r="G13" s="11" t="s">
        <v>1628</v>
      </c>
      <c r="H13" s="7" t="s">
        <v>186</v>
      </c>
      <c r="I13" s="913">
        <f>IF(ABS('4.06 LandRemediation'!O14)&gt;0,'4.06 LandRemediation'!O14,'1.07 Forecast Costs'!X9)</f>
        <v>0</v>
      </c>
      <c r="J13" s="913">
        <f>IF(ABS('4.06 LandRemediation'!P14)&gt;0,'4.06 LandRemediation'!P14,'1.07 Forecast Costs'!Y9)</f>
        <v>0</v>
      </c>
      <c r="K13" s="913">
        <f>IF(ABS('4.06 LandRemediation'!Q14)&gt;0,'4.06 LandRemediation'!Q14,'1.07 Forecast Costs'!Z9)</f>
        <v>0</v>
      </c>
      <c r="L13" s="913">
        <f>IF(ABS('4.06 LandRemediation'!R14)&gt;0,'4.06 LandRemediation'!R14,'1.07 Forecast Costs'!AA9)</f>
        <v>0</v>
      </c>
      <c r="M13" s="913">
        <f>IF(ABS('4.06 LandRemediation'!S14)&gt;0,'4.06 LandRemediation'!S14,'1.07 Forecast Costs'!AB9)</f>
        <v>0</v>
      </c>
      <c r="N13" s="913">
        <f>SUM(I13:M13)</f>
        <v>0</v>
      </c>
    </row>
    <row r="14" spans="1:14" ht="13.9">
      <c r="D14" s="9"/>
      <c r="E14" s="367"/>
      <c r="F14" s="20" t="s">
        <v>1630</v>
      </c>
      <c r="G14" s="11" t="s">
        <v>1628</v>
      </c>
      <c r="H14" s="7" t="s">
        <v>186</v>
      </c>
      <c r="I14" s="913">
        <f>IF(ABS(SUM('4.01 OpexCostMatrix'!P14:P17))&gt;0,SUM('4.01 OpexCostMatrix'!P14:P17),'1.07 Forecast Costs'!X10)-I12-I13</f>
        <v>0</v>
      </c>
      <c r="J14" s="913">
        <f>IF(ABS(SUM('4.01 OpexCostMatrix'!Q14:Q17))&gt;0,SUM('4.01 OpexCostMatrix'!Q14:Q17),'1.07 Forecast Costs'!Y10)-J12-J13</f>
        <v>0</v>
      </c>
      <c r="K14" s="913">
        <f>IF(ABS(SUM('4.01 OpexCostMatrix'!R14:R17))&gt;0,SUM('4.01 OpexCostMatrix'!R14:R17),'1.07 Forecast Costs'!Z10)-K12-K13</f>
        <v>0</v>
      </c>
      <c r="L14" s="913">
        <f>IF(ABS(SUM('4.01 OpexCostMatrix'!S14:S17))&gt;0,SUM('4.01 OpexCostMatrix'!S14:S17),'1.07 Forecast Costs'!AA10)</f>
        <v>0</v>
      </c>
      <c r="M14" s="913">
        <f>IF(ABS(SUM('4.01 OpexCostMatrix'!T14:T17))&gt;0,SUM('4.01 OpexCostMatrix'!T14:T17),'1.07 Forecast Costs'!AB10)</f>
        <v>0</v>
      </c>
      <c r="N14" s="913">
        <f>SUM(I14:M14)</f>
        <v>0</v>
      </c>
    </row>
    <row r="15" spans="1:14" ht="13.9">
      <c r="D15" s="9"/>
      <c r="E15" s="367"/>
      <c r="F15" s="20" t="s">
        <v>1631</v>
      </c>
      <c r="G15" s="11" t="s">
        <v>1628</v>
      </c>
      <c r="H15" s="7" t="s">
        <v>186</v>
      </c>
      <c r="I15" s="913">
        <f>IF(ABS('4.01 OpexCostMatrix'!P18)&gt;0,'4.01 OpexCostMatrix'!P18,'1.07 Forecast Costs'!X11)</f>
        <v>0</v>
      </c>
      <c r="J15" s="913">
        <f>IF(ABS('4.01 OpexCostMatrix'!Q18)&gt;0,'4.01 OpexCostMatrix'!Q18,'1.07 Forecast Costs'!Y11)</f>
        <v>0</v>
      </c>
      <c r="K15" s="913">
        <f>IF(ABS('4.01 OpexCostMatrix'!R18)&gt;0,'4.01 OpexCostMatrix'!R18,'1.07 Forecast Costs'!Z11)</f>
        <v>0</v>
      </c>
      <c r="L15" s="913">
        <f>IF(ABS('4.01 OpexCostMatrix'!S18)&gt;0,'4.01 OpexCostMatrix'!S18,'1.07 Forecast Costs'!AA11)</f>
        <v>0</v>
      </c>
      <c r="M15" s="913">
        <f>IF(ABS('4.01 OpexCostMatrix'!T18)&gt;0,'4.01 OpexCostMatrix'!T18,'1.07 Forecast Costs'!AB11)</f>
        <v>0</v>
      </c>
      <c r="N15" s="913">
        <f t="shared" si="0"/>
        <v>0</v>
      </c>
    </row>
    <row r="16" spans="1:14" ht="13.9">
      <c r="D16" s="9"/>
      <c r="E16" s="367"/>
      <c r="F16" s="20" t="s">
        <v>1632</v>
      </c>
      <c r="G16" s="11" t="s">
        <v>1628</v>
      </c>
      <c r="H16" s="7" t="s">
        <v>186</v>
      </c>
      <c r="I16" s="913">
        <f>IF(ABS('4.01 OpexCostMatrix'!P19)&gt;0,'4.01 OpexCostMatrix'!P19,'1.07 Forecast Costs'!X12)</f>
        <v>0</v>
      </c>
      <c r="J16" s="913">
        <f>IF(ABS('4.01 OpexCostMatrix'!Q19)&gt;0,'4.01 OpexCostMatrix'!Q19,'1.07 Forecast Costs'!Y12)</f>
        <v>0</v>
      </c>
      <c r="K16" s="913">
        <f>IF(ABS('4.01 OpexCostMatrix'!R19)&gt;0,'4.01 OpexCostMatrix'!R19,'1.07 Forecast Costs'!Z12)</f>
        <v>0</v>
      </c>
      <c r="L16" s="913">
        <f>IF(ABS('4.01 OpexCostMatrix'!S19)&gt;0,'4.01 OpexCostMatrix'!S19,'1.07 Forecast Costs'!AA12)</f>
        <v>0</v>
      </c>
      <c r="M16" s="913">
        <f>IF(ABS('4.01 OpexCostMatrix'!T19)&gt;0,'4.01 OpexCostMatrix'!T19,'1.07 Forecast Costs'!AB12)</f>
        <v>0</v>
      </c>
      <c r="N16" s="913">
        <f t="shared" si="0"/>
        <v>0</v>
      </c>
    </row>
    <row r="17" spans="4:14" ht="13.9">
      <c r="D17" s="9"/>
      <c r="E17" s="367"/>
      <c r="F17" s="20" t="s">
        <v>1633</v>
      </c>
      <c r="G17" s="11" t="s">
        <v>1628</v>
      </c>
      <c r="H17" s="7" t="s">
        <v>186</v>
      </c>
      <c r="I17" s="913">
        <f>IF(ABS('4.01 OpexCostMatrix'!P20)&gt;0,'4.01 OpexCostMatrix'!P20,'1.07 Forecast Costs'!X13)</f>
        <v>0</v>
      </c>
      <c r="J17" s="913">
        <f>IF(ABS('4.01 OpexCostMatrix'!Q20)&gt;0,'4.01 OpexCostMatrix'!Q20,'1.07 Forecast Costs'!Y13)</f>
        <v>0</v>
      </c>
      <c r="K17" s="913">
        <f>IF(ABS('4.01 OpexCostMatrix'!R20)&gt;0,'4.01 OpexCostMatrix'!R20,'1.07 Forecast Costs'!Z13)</f>
        <v>0</v>
      </c>
      <c r="L17" s="913">
        <f>IF(ABS('4.01 OpexCostMatrix'!S20)&gt;0,'4.01 OpexCostMatrix'!S20,'1.07 Forecast Costs'!AA13)</f>
        <v>0</v>
      </c>
      <c r="M17" s="913">
        <f>IF(ABS('4.01 OpexCostMatrix'!T20)&gt;0,'4.01 OpexCostMatrix'!T20,'1.07 Forecast Costs'!AB13)</f>
        <v>0</v>
      </c>
      <c r="N17" s="913">
        <f t="shared" si="0"/>
        <v>0</v>
      </c>
    </row>
    <row r="18" spans="4:14" ht="13.9">
      <c r="D18" s="9"/>
      <c r="E18" s="367"/>
      <c r="F18" s="20" t="s">
        <v>1634</v>
      </c>
      <c r="G18" s="11" t="s">
        <v>1628</v>
      </c>
      <c r="H18" s="7" t="s">
        <v>186</v>
      </c>
      <c r="I18" s="913">
        <f>IF(ABS('4.01 OpexCostMatrix'!P21)&gt;0,'4.01 OpexCostMatrix'!P21,'1.07 Forecast Costs'!X14)</f>
        <v>0</v>
      </c>
      <c r="J18" s="913">
        <f>IF(ABS('4.01 OpexCostMatrix'!Q21)&gt;0,'4.01 OpexCostMatrix'!Q21,'1.07 Forecast Costs'!Y14)</f>
        <v>0</v>
      </c>
      <c r="K18" s="913">
        <f>IF(ABS('4.01 OpexCostMatrix'!R21)&gt;0,'4.01 OpexCostMatrix'!R21,'1.07 Forecast Costs'!Z14)</f>
        <v>0</v>
      </c>
      <c r="L18" s="913">
        <f>IF(ABS('4.01 OpexCostMatrix'!S21)&gt;0,'4.01 OpexCostMatrix'!S21,'1.07 Forecast Costs'!AA14)</f>
        <v>0</v>
      </c>
      <c r="M18" s="913">
        <f>IF(ABS('4.01 OpexCostMatrix'!T21)&gt;0,'4.01 OpexCostMatrix'!T21,'1.07 Forecast Costs'!AB14)</f>
        <v>0</v>
      </c>
      <c r="N18" s="913">
        <f t="shared" si="0"/>
        <v>0</v>
      </c>
    </row>
    <row r="19" spans="4:14" ht="13.9">
      <c r="D19" s="9"/>
      <c r="E19" s="367"/>
      <c r="F19" s="20" t="s">
        <v>1635</v>
      </c>
      <c r="G19" s="11" t="s">
        <v>1628</v>
      </c>
      <c r="H19" s="7" t="s">
        <v>186</v>
      </c>
      <c r="I19" s="913">
        <f>IF(ABS('4.01 OpexCostMatrix'!P22)&gt;0,'4.01 OpexCostMatrix'!P22,'1.07 Forecast Costs'!X15)</f>
        <v>0</v>
      </c>
      <c r="J19" s="913">
        <f>IF(ABS('4.01 OpexCostMatrix'!Q22)&gt;0,'4.01 OpexCostMatrix'!Q22,'1.07 Forecast Costs'!Y15)</f>
        <v>0</v>
      </c>
      <c r="K19" s="913">
        <f>IF(ABS('4.01 OpexCostMatrix'!R22)&gt;0,'4.01 OpexCostMatrix'!R22,'1.07 Forecast Costs'!Z15)</f>
        <v>0</v>
      </c>
      <c r="L19" s="913">
        <f>IF(ABS('4.01 OpexCostMatrix'!S22)&gt;0,'4.01 OpexCostMatrix'!S22,'1.07 Forecast Costs'!AA15)</f>
        <v>0</v>
      </c>
      <c r="M19" s="913">
        <f>IF(ABS('4.01 OpexCostMatrix'!T22)&gt;0,'4.01 OpexCostMatrix'!T22,'1.07 Forecast Costs'!AB15)</f>
        <v>0</v>
      </c>
      <c r="N19" s="913">
        <f t="shared" si="0"/>
        <v>0</v>
      </c>
    </row>
    <row r="20" spans="4:14" ht="13.9">
      <c r="D20" s="9"/>
      <c r="E20" s="367"/>
      <c r="F20" s="20"/>
      <c r="G20" s="29" t="s">
        <v>1628</v>
      </c>
      <c r="H20" s="31" t="s">
        <v>186</v>
      </c>
      <c r="I20" s="914">
        <f>SUM(I12:I19)</f>
        <v>0</v>
      </c>
      <c r="J20" s="914">
        <f>SUM(J12:J19)</f>
        <v>0</v>
      </c>
      <c r="K20" s="914">
        <f>SUM(K12:K19)</f>
        <v>0</v>
      </c>
      <c r="L20" s="914">
        <f>SUM(L12:L19)</f>
        <v>0</v>
      </c>
      <c r="M20" s="914">
        <f>SUM(M12:M19)</f>
        <v>0</v>
      </c>
      <c r="N20" s="914">
        <f t="shared" si="0"/>
        <v>0</v>
      </c>
    </row>
    <row r="21" spans="4:14" ht="13.9">
      <c r="D21" s="9" t="s">
        <v>1636</v>
      </c>
      <c r="E21" s="20"/>
      <c r="F21" s="20" t="s">
        <v>1637</v>
      </c>
      <c r="G21" s="11" t="s">
        <v>1628</v>
      </c>
      <c r="H21" s="7" t="s">
        <v>186</v>
      </c>
      <c r="I21" s="913">
        <f>IF(SUM('4.01 OpexCostMatrix'!P23:P30)&gt;0,SUM('4.01 OpexCostMatrix'!P23:P30),SUM('1.07 Forecast Costs'!X16))</f>
        <v>0</v>
      </c>
      <c r="J21" s="913">
        <f>IF(SUM('4.01 OpexCostMatrix'!Q23:Q30)&gt;0,SUM('4.01 OpexCostMatrix'!Q23:Q30),SUM('1.07 Forecast Costs'!Y16))</f>
        <v>0</v>
      </c>
      <c r="K21" s="913">
        <f>IF(SUM('4.01 OpexCostMatrix'!R23:R30)&gt;0,SUM('4.01 OpexCostMatrix'!R23:R30),SUM('1.07 Forecast Costs'!Z16))</f>
        <v>0</v>
      </c>
      <c r="L21" s="913">
        <f>IF(SUM('4.01 OpexCostMatrix'!S23:S30)&gt;0,SUM('4.01 OpexCostMatrix'!S23:S30),SUM('1.07 Forecast Costs'!AA16))</f>
        <v>0</v>
      </c>
      <c r="M21" s="913">
        <f>IF(SUM('4.01 OpexCostMatrix'!T23:T30)&gt;0,SUM('4.01 OpexCostMatrix'!T23:T30),SUM('1.07 Forecast Costs'!AB16))</f>
        <v>0</v>
      </c>
      <c r="N21" s="913">
        <f t="shared" si="0"/>
        <v>0</v>
      </c>
    </row>
    <row r="22" spans="4:14" ht="13.9">
      <c r="D22" s="9"/>
      <c r="E22" s="20"/>
      <c r="F22" s="20" t="s">
        <v>1638</v>
      </c>
      <c r="G22" s="11" t="s">
        <v>1628</v>
      </c>
      <c r="H22" s="7" t="s">
        <v>186</v>
      </c>
      <c r="I22" s="913">
        <f>IF(ABS('4.01 OpexCostMatrix'!P31)&gt;0,'4.01 OpexCostMatrix'!P31,'1.07 Forecast Costs'!X17)</f>
        <v>0</v>
      </c>
      <c r="J22" s="913">
        <f>IF(ABS('4.01 OpexCostMatrix'!Q31)&gt;0,'4.01 OpexCostMatrix'!Q31,'1.07 Forecast Costs'!Y17)</f>
        <v>0</v>
      </c>
      <c r="K22" s="913">
        <f>IF(ABS('4.01 OpexCostMatrix'!R31)&gt;0,'4.01 OpexCostMatrix'!R31,'1.07 Forecast Costs'!Z17)</f>
        <v>0</v>
      </c>
      <c r="L22" s="913">
        <f>IF(ABS('4.01 OpexCostMatrix'!S31)&gt;0,'4.01 OpexCostMatrix'!S31,'1.07 Forecast Costs'!AA17)</f>
        <v>0</v>
      </c>
      <c r="M22" s="913">
        <f>IF(ABS('4.01 OpexCostMatrix'!T31)&gt;0,'4.01 OpexCostMatrix'!T31,'1.07 Forecast Costs'!AB17)</f>
        <v>0</v>
      </c>
      <c r="N22" s="913">
        <f t="shared" si="0"/>
        <v>0</v>
      </c>
    </row>
    <row r="23" spans="4:14" ht="13.9">
      <c r="D23" s="9"/>
      <c r="E23" s="20"/>
      <c r="F23" s="20"/>
      <c r="G23" s="29" t="s">
        <v>1628</v>
      </c>
      <c r="H23" s="31" t="s">
        <v>186</v>
      </c>
      <c r="I23" s="914">
        <f>SUM(I21:I22)</f>
        <v>0</v>
      </c>
      <c r="J23" s="914">
        <f>SUM(J21:J22)</f>
        <v>0</v>
      </c>
      <c r="K23" s="914">
        <f>SUM(K21:K22)</f>
        <v>0</v>
      </c>
      <c r="L23" s="914">
        <f>SUM(L21:L22)</f>
        <v>0</v>
      </c>
      <c r="M23" s="914">
        <f>SUM(M21:M22)</f>
        <v>0</v>
      </c>
      <c r="N23" s="914">
        <f t="shared" si="0"/>
        <v>0</v>
      </c>
    </row>
    <row r="24" spans="4:14" ht="13.9">
      <c r="D24" s="9" t="s">
        <v>1639</v>
      </c>
      <c r="E24" s="1285"/>
      <c r="F24" s="9" t="s">
        <v>1640</v>
      </c>
      <c r="G24" s="29" t="s">
        <v>1628</v>
      </c>
      <c r="H24" s="31" t="s">
        <v>186</v>
      </c>
      <c r="I24" s="914">
        <f>SUM(I20,I23)</f>
        <v>0</v>
      </c>
      <c r="J24" s="914">
        <f t="shared" ref="J24:N24" si="1">SUM(J20,J23)</f>
        <v>0</v>
      </c>
      <c r="K24" s="914">
        <f t="shared" si="1"/>
        <v>0</v>
      </c>
      <c r="L24" s="914">
        <f t="shared" si="1"/>
        <v>0</v>
      </c>
      <c r="M24" s="914">
        <f t="shared" si="1"/>
        <v>0</v>
      </c>
      <c r="N24" s="914">
        <f t="shared" si="1"/>
        <v>0</v>
      </c>
    </row>
    <row r="25" spans="4:14" ht="13.9">
      <c r="D25" s="9" t="s">
        <v>1641</v>
      </c>
      <c r="E25" s="367"/>
      <c r="F25" s="20" t="s">
        <v>1642</v>
      </c>
      <c r="G25" s="11" t="s">
        <v>1628</v>
      </c>
      <c r="H25" s="7" t="s">
        <v>186</v>
      </c>
      <c r="I25" s="913">
        <f>IF(ABS('5.01 LTSStorageEntry'!Y37)&gt;0,'5.01 LTSStorageEntry'!Y37,'1.07 Forecast Costs'!X21)</f>
        <v>0</v>
      </c>
      <c r="J25" s="913">
        <f>IF(ABS('5.01 LTSStorageEntry'!Z37)&gt;0,'5.01 LTSStorageEntry'!Z37,'1.07 Forecast Costs'!Y21)</f>
        <v>0</v>
      </c>
      <c r="K25" s="913">
        <f>IF(ABS('5.01 LTSStorageEntry'!AA37)&gt;0,'5.01 LTSStorageEntry'!AA37,'1.07 Forecast Costs'!Z21)</f>
        <v>0</v>
      </c>
      <c r="L25" s="913">
        <f>IF(ABS('5.01 LTSStorageEntry'!AB37)&gt;0,'5.01 LTSStorageEntry'!AB37,'1.07 Forecast Costs'!AA21)</f>
        <v>0</v>
      </c>
      <c r="M25" s="913">
        <f>IF(ABS('5.01 LTSStorageEntry'!AC37)&gt;0,'5.01 LTSStorageEntry'!AC37,'1.07 Forecast Costs'!AB21)</f>
        <v>0</v>
      </c>
      <c r="N25" s="913">
        <f t="shared" si="0"/>
        <v>0</v>
      </c>
    </row>
    <row r="26" spans="4:14" ht="13.9">
      <c r="D26" s="9"/>
      <c r="E26" s="367"/>
      <c r="F26" s="11" t="s">
        <v>1643</v>
      </c>
      <c r="G26" s="11" t="s">
        <v>1628</v>
      </c>
      <c r="H26" s="7" t="s">
        <v>186</v>
      </c>
      <c r="I26" s="913">
        <f>IF(ABS('5.05 Connections'!V24)&gt;0,'5.05 Connections'!V24,'1.07 Forecast Costs'!X22)</f>
        <v>0</v>
      </c>
      <c r="J26" s="913">
        <f>IF(ABS('5.05 Connections'!W24)&gt;0,'5.05 Connections'!W24,'1.07 Forecast Costs'!Y22)</f>
        <v>0</v>
      </c>
      <c r="K26" s="913">
        <f>IF(ABS('5.05 Connections'!X24)&gt;0,'5.05 Connections'!X24,'1.07 Forecast Costs'!Z22)</f>
        <v>0</v>
      </c>
      <c r="L26" s="913">
        <f>IF(ABS('5.05 Connections'!Y24)&gt;0,'5.05 Connections'!Y24,'1.07 Forecast Costs'!AA22)</f>
        <v>0</v>
      </c>
      <c r="M26" s="913">
        <f>IF(ABS('5.05 Connections'!Z24)&gt;0,'5.05 Connections'!Z24,'1.07 Forecast Costs'!AB22)</f>
        <v>0</v>
      </c>
      <c r="N26" s="913">
        <f t="shared" si="0"/>
        <v>0</v>
      </c>
    </row>
    <row r="27" spans="4:14" ht="13.9">
      <c r="D27" s="9"/>
      <c r="E27" s="367"/>
      <c r="F27" s="11" t="s">
        <v>1644</v>
      </c>
      <c r="G27" s="11" t="s">
        <v>1628</v>
      </c>
      <c r="H27" s="7" t="s">
        <v>186</v>
      </c>
      <c r="I27" s="913">
        <f>IF(ABS('5.02 Reinforcement'!R22)&gt;0,'5.02 Reinforcement'!R22,'1.07 Forecast Costs'!X23)</f>
        <v>0</v>
      </c>
      <c r="J27" s="913">
        <f>IF(ABS('5.02 Reinforcement'!S22)&gt;0,'5.02 Reinforcement'!S22,'1.07 Forecast Costs'!Y23)</f>
        <v>0</v>
      </c>
      <c r="K27" s="913">
        <f>IF(ABS('5.02 Reinforcement'!T22)&gt;0,'5.02 Reinforcement'!T22,'1.07 Forecast Costs'!Z23)</f>
        <v>0</v>
      </c>
      <c r="L27" s="913">
        <f>IF(ABS('5.02 Reinforcement'!U22)&gt;0,'5.02 Reinforcement'!U22,'1.07 Forecast Costs'!AA23)</f>
        <v>0</v>
      </c>
      <c r="M27" s="913">
        <f>IF(ABS('5.02 Reinforcement'!V22)&gt;0,'5.02 Reinforcement'!V22,'1.07 Forecast Costs'!AB23)</f>
        <v>0</v>
      </c>
      <c r="N27" s="913">
        <f t="shared" si="0"/>
        <v>0</v>
      </c>
    </row>
    <row r="28" spans="4:14" ht="13.5" customHeight="1">
      <c r="D28" s="9"/>
      <c r="E28" s="367"/>
      <c r="G28" s="29" t="s">
        <v>1628</v>
      </c>
      <c r="H28" s="31" t="s">
        <v>186</v>
      </c>
      <c r="I28" s="914">
        <f>SUM(I25:I27)</f>
        <v>0</v>
      </c>
      <c r="J28" s="914">
        <f>SUM(J25:J27)</f>
        <v>0</v>
      </c>
      <c r="K28" s="914">
        <f>SUM(K25:K27)</f>
        <v>0</v>
      </c>
      <c r="L28" s="914">
        <f>SUM(L25:L27)</f>
        <v>0</v>
      </c>
      <c r="M28" s="914">
        <f>SUM(M25:M27)</f>
        <v>0</v>
      </c>
      <c r="N28" s="914">
        <f t="shared" si="0"/>
        <v>0</v>
      </c>
    </row>
    <row r="29" spans="4:14" ht="13.9">
      <c r="D29" s="9" t="s">
        <v>1645</v>
      </c>
      <c r="E29" s="367"/>
      <c r="F29" s="20" t="s">
        <v>1642</v>
      </c>
      <c r="G29" s="11" t="s">
        <v>1628</v>
      </c>
      <c r="H29" s="456" t="s">
        <v>186</v>
      </c>
      <c r="I29" s="913">
        <f>IF(ABS('5.01 LTSStorageEntry'!Y41)&gt;0,'5.01 LTSStorageEntry'!Y41,'1.07 Forecast Costs'!X24)</f>
        <v>0</v>
      </c>
      <c r="J29" s="913">
        <f>IF(ABS('5.01 LTSStorageEntry'!Z41)&gt;0,'5.01 LTSStorageEntry'!Z41,'1.07 Forecast Costs'!Y24)</f>
        <v>0</v>
      </c>
      <c r="K29" s="913">
        <f>IF(ABS('5.01 LTSStorageEntry'!AA41)&gt;0,'5.01 LTSStorageEntry'!AA41,'1.07 Forecast Costs'!Z24)</f>
        <v>0</v>
      </c>
      <c r="L29" s="913">
        <f>IF(ABS('5.01 LTSStorageEntry'!AB41)&gt;0,'5.01 LTSStorageEntry'!AB41,'1.07 Forecast Costs'!AA24)</f>
        <v>0</v>
      </c>
      <c r="M29" s="913">
        <f>IF(ABS('5.01 LTSStorageEntry'!AC41)&gt;0,'5.01 LTSStorageEntry'!AC41,'1.07 Forecast Costs'!AB24)</f>
        <v>0</v>
      </c>
      <c r="N29" s="913">
        <f>SUM(I29:M29)</f>
        <v>0</v>
      </c>
    </row>
    <row r="30" spans="4:14" ht="13.9">
      <c r="D30" s="9"/>
      <c r="E30" s="367"/>
      <c r="F30" s="20" t="s">
        <v>1646</v>
      </c>
      <c r="G30" s="11" t="s">
        <v>1628</v>
      </c>
      <c r="H30" s="456" t="s">
        <v>186</v>
      </c>
      <c r="I30" s="913">
        <f>IF(SUM('5.04 Governors'!R22+'10.05 PCD_London_M_P'!S92)&gt;0,('5.04 Governors'!R22+'10.05 PCD_London_M_P'!S92),'1.07 Forecast Costs'!X25)</f>
        <v>0</v>
      </c>
      <c r="J30" s="913">
        <f>IF(SUM('5.04 Governors'!S22+'10.05 PCD_London_M_P'!T92)&gt;0,('5.04 Governors'!S22+'10.05 PCD_London_M_P'!T92),'1.07 Forecast Costs'!Y25)</f>
        <v>0</v>
      </c>
      <c r="K30" s="913">
        <f>IF(SUM('5.04 Governors'!T22+'10.05 PCD_London_M_P'!U92)&gt;0,('5.04 Governors'!T22+'10.05 PCD_London_M_P'!U92),'1.07 Forecast Costs'!Z25)</f>
        <v>0</v>
      </c>
      <c r="L30" s="913">
        <f>IF(SUM('5.04 Governors'!U22+'10.05 PCD_London_M_P'!V92)&gt;0,('5.04 Governors'!U22+'10.05 PCD_London_M_P'!V92),'1.07 Forecast Costs'!AA25)</f>
        <v>0</v>
      </c>
      <c r="M30" s="913">
        <f>IF(SUM('5.04 Governors'!V22+'10.05 PCD_London_M_P'!W92)&gt;0,('5.04 Governors'!V22+'10.05 PCD_London_M_P'!W92),'1.07 Forecast Costs'!AB25)</f>
        <v>0</v>
      </c>
      <c r="N30" s="913">
        <f>SUM(I30:M30)</f>
        <v>0</v>
      </c>
    </row>
    <row r="31" spans="4:14" ht="13.9">
      <c r="D31" s="9"/>
      <c r="E31" s="367"/>
      <c r="F31" s="20" t="s">
        <v>1647</v>
      </c>
      <c r="G31" s="11" t="s">
        <v>1628</v>
      </c>
      <c r="H31" s="456" t="s">
        <v>186</v>
      </c>
      <c r="I31" s="913">
        <f>IF(ABS('4.15_SIU'!Q44)&gt;0,'4.15_SIU'!Q44,'1.07 Forecast Costs'!X30)</f>
        <v>0</v>
      </c>
      <c r="J31" s="913">
        <f>IF(ABS('4.15_SIU'!R44)&gt;0,'4.15_SIU'!R44,'1.07 Forecast Costs'!Y30)</f>
        <v>0</v>
      </c>
      <c r="K31" s="913">
        <f>IF(ABS('4.15_SIU'!S44)&gt;0,'4.15_SIU'!S44,'1.07 Forecast Costs'!Z30)</f>
        <v>0</v>
      </c>
      <c r="L31" s="913">
        <f>IF(ABS('4.15_SIU'!T44)&gt;0,'4.15_SIU'!T44,'1.07 Forecast Costs'!AA30)</f>
        <v>0</v>
      </c>
      <c r="M31" s="913">
        <f>IF(ABS('4.15_SIU'!U44)&gt;0,'4.15_SIU'!U44,'1.07 Forecast Costs'!AB30)</f>
        <v>0</v>
      </c>
      <c r="N31" s="913">
        <f t="shared" si="0"/>
        <v>0</v>
      </c>
    </row>
    <row r="32" spans="4:14" ht="13.9">
      <c r="D32" s="9"/>
      <c r="E32" s="367"/>
      <c r="F32" s="20" t="s">
        <v>1648</v>
      </c>
      <c r="G32" s="11" t="s">
        <v>1628</v>
      </c>
      <c r="H32" s="456" t="s">
        <v>186</v>
      </c>
      <c r="I32" s="913">
        <f>IF(ABS('5.06 OtherCapex'!L18)&gt;0,SUM('5.06 OtherCapex'!L18,'5.10 Physical Security'!R35,'5.10 Physical Security'!R45,'5.10 Physical Security'!R63),'1.07 Forecast Costs'!X26)</f>
        <v>0</v>
      </c>
      <c r="J32" s="913">
        <f>IF(ABS('5.06 OtherCapex'!M18)&gt;0,SUM('5.06 OtherCapex'!M18,'5.10 Physical Security'!S35,'5.10 Physical Security'!S45,'5.10 Physical Security'!S63),'1.07 Forecast Costs'!Y26)</f>
        <v>0</v>
      </c>
      <c r="K32" s="913">
        <f>IF(ABS('5.06 OtherCapex'!N18)&gt;0,SUM('5.06 OtherCapex'!N18,'5.10 Physical Security'!T35,'5.10 Physical Security'!T45,'5.10 Physical Security'!T63),'1.07 Forecast Costs'!Z26)</f>
        <v>0</v>
      </c>
      <c r="L32" s="913">
        <f>IF(ABS('5.06 OtherCapex'!O18)&gt;0,SUM('5.06 OtherCapex'!O18,'5.10 Physical Security'!U35,'5.10 Physical Security'!U45,'5.10 Physical Security'!U63),'1.07 Forecast Costs'!AA26)</f>
        <v>0</v>
      </c>
      <c r="M32" s="913">
        <f>IF(ABS('5.06 OtherCapex'!P18)&gt;0,SUM('5.06 OtherCapex'!P18,'5.10 Physical Security'!V35,'5.10 Physical Security'!V45,'5.10 Physical Security'!V63),'1.07 Forecast Costs'!AB26)</f>
        <v>0</v>
      </c>
      <c r="N32" s="913">
        <f t="shared" si="0"/>
        <v>0</v>
      </c>
    </row>
    <row r="33" spans="4:14" ht="13.9">
      <c r="D33" s="9"/>
      <c r="E33" s="367"/>
      <c r="F33" s="11" t="s">
        <v>1649</v>
      </c>
      <c r="G33" s="11" t="s">
        <v>1628</v>
      </c>
      <c r="H33" s="456" t="s">
        <v>186</v>
      </c>
      <c r="I33" s="913">
        <f>IF(ABS('5.06 OtherCapex'!L28)&gt;0,'5.06 OtherCapex'!L28,SUM('1.07 Forecast Costs'!X27:X29))</f>
        <v>0</v>
      </c>
      <c r="J33" s="913">
        <f>IF(ABS('5.06 OtherCapex'!M28)&gt;0,'5.06 OtherCapex'!M28,SUM('1.07 Forecast Costs'!Y27:Y29))</f>
        <v>0</v>
      </c>
      <c r="K33" s="913">
        <f>IF(ABS('5.06 OtherCapex'!N28)&gt;0,'5.06 OtherCapex'!N28,SUM('1.07 Forecast Costs'!Z27:Z29))</f>
        <v>0</v>
      </c>
      <c r="L33" s="913">
        <f>IF(ABS('5.06 OtherCapex'!O28)&gt;0,'5.06 OtherCapex'!O28,SUM('1.07 Forecast Costs'!AA27:AA29))</f>
        <v>0</v>
      </c>
      <c r="M33" s="913">
        <f>IF(ABS('5.06 OtherCapex'!P28)&gt;0,'5.06 OtherCapex'!P28,SUM('1.07 Forecast Costs'!AB27:AB29))</f>
        <v>0</v>
      </c>
      <c r="N33" s="913">
        <f t="shared" si="0"/>
        <v>0</v>
      </c>
    </row>
    <row r="34" spans="4:14" ht="13.9">
      <c r="D34" s="9"/>
      <c r="F34" s="742" t="s">
        <v>1650</v>
      </c>
      <c r="G34" s="11" t="s">
        <v>1628</v>
      </c>
      <c r="H34" s="456" t="s">
        <v>186</v>
      </c>
      <c r="I34" s="913">
        <f>IF(ABS('5.06 OtherCapex'!L25)&gt;0,'5.06 OtherCapex'!L25,'1.07 Forecast Costs'!X28)</f>
        <v>0</v>
      </c>
      <c r="J34" s="913">
        <f>IF(ABS('5.06 OtherCapex'!M25)&gt;0,'5.06 OtherCapex'!M25,'1.07 Forecast Costs'!Y28)</f>
        <v>0</v>
      </c>
      <c r="K34" s="913">
        <f>IF(ABS('5.06 OtherCapex'!N25)&gt;0,'5.06 OtherCapex'!N25,'1.07 Forecast Costs'!Z28)</f>
        <v>0</v>
      </c>
      <c r="L34" s="913">
        <f>IF(ABS('5.06 OtherCapex'!O25)&gt;0,'5.06 OtherCapex'!O25,'1.07 Forecast Costs'!AA28)</f>
        <v>0</v>
      </c>
      <c r="M34" s="913">
        <f>IF(ABS('5.06 OtherCapex'!P25)&gt;0,'5.06 OtherCapex'!P25,'1.07 Forecast Costs'!AB28)</f>
        <v>0</v>
      </c>
      <c r="N34" s="913">
        <f t="shared" si="0"/>
        <v>0</v>
      </c>
    </row>
    <row r="35" spans="4:14" ht="13.9">
      <c r="D35" s="9"/>
      <c r="F35" s="742" t="s">
        <v>1651</v>
      </c>
      <c r="G35" s="11" t="s">
        <v>1628</v>
      </c>
      <c r="H35" s="456" t="s">
        <v>186</v>
      </c>
      <c r="I35" s="913">
        <f>IF(ABS('5.06 OtherCapex'!L23)&gt;0,'5.06 OtherCapex'!L23,'1.07 Forecast Costs'!X27)</f>
        <v>0</v>
      </c>
      <c r="J35" s="913">
        <f>IF(ABS('5.06 OtherCapex'!M23)&gt;0,'5.06 OtherCapex'!M23,'1.07 Forecast Costs'!Y27)</f>
        <v>0</v>
      </c>
      <c r="K35" s="913">
        <f>IF(ABS('5.06 OtherCapex'!N23)&gt;0,'5.06 OtherCapex'!N23,'1.07 Forecast Costs'!Z27)</f>
        <v>0</v>
      </c>
      <c r="L35" s="913">
        <f>IF(ABS('5.06 OtherCapex'!O23)&gt;0,'5.06 OtherCapex'!O23,'1.07 Forecast Costs'!AA27)</f>
        <v>0</v>
      </c>
      <c r="M35" s="913">
        <f>IF(ABS('5.06 OtherCapex'!P23)&gt;0,'5.06 OtherCapex'!P23,'1.07 Forecast Costs'!AB27)</f>
        <v>0</v>
      </c>
      <c r="N35" s="913">
        <f t="shared" si="0"/>
        <v>0</v>
      </c>
    </row>
    <row r="36" spans="4:14" ht="13.9">
      <c r="D36" s="29"/>
      <c r="G36" s="29" t="s">
        <v>1628</v>
      </c>
      <c r="H36" s="29" t="s">
        <v>186</v>
      </c>
      <c r="I36" s="914">
        <f>SUM(I29:I33)</f>
        <v>0</v>
      </c>
      <c r="J36" s="914">
        <f>SUM(J29:J33)</f>
        <v>0</v>
      </c>
      <c r="K36" s="914">
        <f>SUM(K29:K33)</f>
        <v>0</v>
      </c>
      <c r="L36" s="914">
        <f>SUM(L29:L33)</f>
        <v>0</v>
      </c>
      <c r="M36" s="914">
        <f>SUM(M29:M33)</f>
        <v>0</v>
      </c>
      <c r="N36" s="914">
        <f t="shared" si="0"/>
        <v>0</v>
      </c>
    </row>
    <row r="37" spans="4:14" ht="13.9">
      <c r="D37" s="29" t="s">
        <v>1652</v>
      </c>
      <c r="E37" s="1287"/>
      <c r="F37" s="29" t="s">
        <v>1653</v>
      </c>
      <c r="G37" s="29" t="s">
        <v>1628</v>
      </c>
      <c r="H37" s="29" t="s">
        <v>186</v>
      </c>
      <c r="I37" s="914">
        <f>SUM(I28,I36)</f>
        <v>0</v>
      </c>
      <c r="J37" s="914">
        <f t="shared" ref="J37:N37" si="2">SUM(J28,J36)</f>
        <v>0</v>
      </c>
      <c r="K37" s="914">
        <f t="shared" si="2"/>
        <v>0</v>
      </c>
      <c r="L37" s="914">
        <f t="shared" si="2"/>
        <v>0</v>
      </c>
      <c r="M37" s="914">
        <f t="shared" si="2"/>
        <v>0</v>
      </c>
      <c r="N37" s="914">
        <f t="shared" si="2"/>
        <v>0</v>
      </c>
    </row>
    <row r="38" spans="4:14" ht="13.9">
      <c r="D38" s="29"/>
      <c r="G38" s="29"/>
      <c r="H38" s="29"/>
      <c r="I38" s="29"/>
      <c r="J38" s="29"/>
      <c r="K38" s="29"/>
      <c r="L38" s="29"/>
      <c r="M38" s="29"/>
      <c r="N38" s="29"/>
    </row>
    <row r="39" spans="4:14" ht="13.9">
      <c r="D39" s="9" t="s">
        <v>202</v>
      </c>
      <c r="E39" s="20"/>
      <c r="I39" s="744"/>
      <c r="J39" s="744"/>
      <c r="K39" s="744"/>
      <c r="L39" s="744"/>
      <c r="M39" s="744"/>
    </row>
    <row r="40" spans="4:14" ht="13.9">
      <c r="D40" s="29"/>
      <c r="F40" s="772" t="s">
        <v>1654</v>
      </c>
      <c r="G40" s="11" t="s">
        <v>1628</v>
      </c>
      <c r="H40" s="456" t="s">
        <v>186</v>
      </c>
      <c r="I40" s="915">
        <f>IF(ABS('6.02 MainsTier_1'!R12)&gt;0,'6.02 MainsTier_1'!R12,'1.07 Forecast Costs'!X34)</f>
        <v>0</v>
      </c>
      <c r="J40" s="915">
        <f>IF(ABS('6.02 MainsTier_1'!S12)&gt;0,'6.02 MainsTier_1'!S12,'1.07 Forecast Costs'!Y34)</f>
        <v>0</v>
      </c>
      <c r="K40" s="915">
        <f>IF(ABS('6.02 MainsTier_1'!T12)&gt;0,'6.02 MainsTier_1'!T12,'1.07 Forecast Costs'!Z34)</f>
        <v>0</v>
      </c>
      <c r="L40" s="915">
        <f>IF(ABS('6.02 MainsTier_1'!U12)&gt;0,'6.02 MainsTier_1'!U12,'1.07 Forecast Costs'!AA34)</f>
        <v>0</v>
      </c>
      <c r="M40" s="915">
        <f>IF(ABS('6.02 MainsTier_1'!V12)&gt;0,'6.02 MainsTier_1'!V12,'1.07 Forecast Costs'!AB34)</f>
        <v>0</v>
      </c>
      <c r="N40" s="915">
        <f t="shared" ref="N40:N54" si="3">SUM(I40:M40)</f>
        <v>0</v>
      </c>
    </row>
    <row r="41" spans="4:14" ht="13.9">
      <c r="D41" s="29"/>
      <c r="F41" s="772" t="s">
        <v>1655</v>
      </c>
      <c r="G41" s="11" t="s">
        <v>1628</v>
      </c>
      <c r="H41" s="456" t="s">
        <v>186</v>
      </c>
      <c r="I41" s="915">
        <f>IF(ABS('6.09 RepexServices'!R12)&gt;0,'6.09 RepexServices'!R12,'1.07 Forecast Costs'!X35)</f>
        <v>0</v>
      </c>
      <c r="J41" s="915">
        <f>IF(ABS('6.09 RepexServices'!S12)&gt;0,'6.09 RepexServices'!S12,'1.07 Forecast Costs'!Y35)</f>
        <v>0</v>
      </c>
      <c r="K41" s="915">
        <f>IF(ABS('6.09 RepexServices'!T12)&gt;0,'6.09 RepexServices'!T12,'1.07 Forecast Costs'!Z35)</f>
        <v>0</v>
      </c>
      <c r="L41" s="915">
        <f>IF(ABS('6.09 RepexServices'!U12)&gt;0,'6.09 RepexServices'!U12,'1.07 Forecast Costs'!AA35)</f>
        <v>0</v>
      </c>
      <c r="M41" s="915">
        <f>IF(ABS('6.09 RepexServices'!V12)&gt;0,'6.09 RepexServices'!V12,'1.07 Forecast Costs'!AB35)</f>
        <v>0</v>
      </c>
      <c r="N41" s="915">
        <f>SUM(I41:M41)</f>
        <v>0</v>
      </c>
    </row>
    <row r="42" spans="4:14" ht="13.9">
      <c r="D42" s="29"/>
      <c r="F42" s="772" t="s">
        <v>1656</v>
      </c>
      <c r="G42" s="11" t="s">
        <v>1628</v>
      </c>
      <c r="H42" s="456" t="s">
        <v>186</v>
      </c>
      <c r="I42" s="915">
        <f>IF(ABS('6.03 MainsTier_2A'!Q13+'6.09 RepexServices'!R13)&gt;0,('6.03 MainsTier_2A'!Q13+'6.09 RepexServices'!R13),'1.07 Forecast Costs'!X36)</f>
        <v>0</v>
      </c>
      <c r="J42" s="915">
        <f>IF(ABS('6.03 MainsTier_2A'!R13+'6.09 RepexServices'!S13)&gt;0,('6.03 MainsTier_2A'!R13+'6.09 RepexServices'!S13),'1.07 Forecast Costs'!Y36)</f>
        <v>0</v>
      </c>
      <c r="K42" s="915">
        <f>IF(ABS('6.03 MainsTier_2A'!S13+'6.09 RepexServices'!T13)&gt;0,('6.03 MainsTier_2A'!S13+'6.09 RepexServices'!T13),'1.07 Forecast Costs'!Z36)</f>
        <v>0</v>
      </c>
      <c r="L42" s="915">
        <f>IF(ABS('6.03 MainsTier_2A'!T13+'6.09 RepexServices'!U13)&gt;0,('6.03 MainsTier_2A'!T13+'6.09 RepexServices'!U13),'1.07 Forecast Costs'!AA36)</f>
        <v>0</v>
      </c>
      <c r="M42" s="915">
        <f>IF(ABS('6.03 MainsTier_2A'!U13+'6.09 RepexServices'!V13)&gt;0,('6.03 MainsTier_2A'!U13+'6.09 RepexServices'!V13),'1.07 Forecast Costs'!AB36)</f>
        <v>0</v>
      </c>
      <c r="N42" s="915">
        <f t="shared" si="3"/>
        <v>0</v>
      </c>
    </row>
    <row r="43" spans="4:14" ht="13.9">
      <c r="D43" s="29"/>
      <c r="F43" s="772" t="s">
        <v>1657</v>
      </c>
      <c r="G43" s="11" t="s">
        <v>1628</v>
      </c>
      <c r="H43" s="456" t="s">
        <v>186</v>
      </c>
      <c r="I43" s="915">
        <f>IF(ABS('6.04 MainsTier_2B'!R12+'6.09 RepexServices'!R14)&gt;0,('6.04 MainsTier_2B'!R12+'6.09 RepexServices'!R14),'1.07 Forecast Costs'!X37)</f>
        <v>0</v>
      </c>
      <c r="J43" s="915">
        <f>IF(ABS('6.04 MainsTier_2B'!S12+'6.09 RepexServices'!S14)&gt;0,('6.04 MainsTier_2B'!S12+'6.09 RepexServices'!S14),'1.07 Forecast Costs'!Y37)</f>
        <v>0</v>
      </c>
      <c r="K43" s="915">
        <f>IF(ABS('6.04 MainsTier_2B'!T12+'6.09 RepexServices'!T14)&gt;0,('6.04 MainsTier_2B'!T12+'6.09 RepexServices'!T14),'1.07 Forecast Costs'!Z37)</f>
        <v>0</v>
      </c>
      <c r="L43" s="915">
        <f>IF(ABS('6.04 MainsTier_2B'!U12+'6.09 RepexServices'!U14)&gt;0,('6.04 MainsTier_2B'!U12+'6.09 RepexServices'!U14),'1.07 Forecast Costs'!AA37)</f>
        <v>0</v>
      </c>
      <c r="M43" s="915">
        <f>IF(ABS('6.04 MainsTier_2B'!V12+'6.09 RepexServices'!V14)&gt;0,('6.04 MainsTier_2B'!V12+'6.09 RepexServices'!V14),'1.07 Forecast Costs'!AB37)</f>
        <v>0</v>
      </c>
      <c r="N43" s="915">
        <f>SUM(I43:M43)</f>
        <v>0</v>
      </c>
    </row>
    <row r="44" spans="4:14" ht="13.9">
      <c r="D44" s="29"/>
      <c r="F44" s="772" t="s">
        <v>1658</v>
      </c>
      <c r="G44" s="11" t="s">
        <v>1628</v>
      </c>
      <c r="H44" s="456" t="s">
        <v>186</v>
      </c>
      <c r="I44" s="915">
        <f>IF(SUM('6.05 MainsTier_3'!R13+(SUM('10.05 PCD_London_M_P'!S16:S34))+SUM('10.05 PCD_London_M_P'!S51:S64)+'6.09 RepexServices'!R15)&gt;0,('6.05 MainsTier_3'!R13+'10.05 PCD_London_M_P'!S91+'6.09 RepexServices'!R15),'1.07 Forecast Costs'!X38)</f>
        <v>0</v>
      </c>
      <c r="J44" s="915">
        <f>IF(SUM('6.05 MainsTier_3'!S13+(SUM('10.05 PCD_London_M_P'!T16:T34))+SUM('10.05 PCD_London_M_P'!T51:T64)+'6.09 RepexServices'!S15)&gt;0,('6.05 MainsTier_3'!S13+'10.05 PCD_London_M_P'!T91+'6.09 RepexServices'!S15),'1.07 Forecast Costs'!Y38)</f>
        <v>0</v>
      </c>
      <c r="K44" s="915">
        <f>IF(SUM('6.05 MainsTier_3'!T13+(SUM('10.05 PCD_London_M_P'!U16:U34))+SUM('10.05 PCD_London_M_P'!U51:U64)+'6.09 RepexServices'!T15)&gt;0,('6.05 MainsTier_3'!T13+'10.05 PCD_London_M_P'!U91+'6.09 RepexServices'!T15),'1.07 Forecast Costs'!Z38)</f>
        <v>0</v>
      </c>
      <c r="L44" s="915">
        <f>IF(SUM('6.05 MainsTier_3'!U13+(SUM('10.05 PCD_London_M_P'!V16:V34))+SUM('10.05 PCD_London_M_P'!V51:V64)+'6.09 RepexServices'!U15)&gt;0,('6.05 MainsTier_3'!U13+'10.05 PCD_London_M_P'!V91+'6.09 RepexServices'!U15),'1.07 Forecast Costs'!AA38)</f>
        <v>0</v>
      </c>
      <c r="M44" s="915">
        <f>IF(SUM('6.05 MainsTier_3'!V13+(SUM('10.05 PCD_London_M_P'!W16:W34))+SUM('10.05 PCD_London_M_P'!W51:W64)+'6.09 RepexServices'!V15)&gt;0,('6.05 MainsTier_3'!V13+'10.05 PCD_London_M_P'!W91+'6.09 RepexServices'!V15),'1.07 Forecast Costs'!AB38)</f>
        <v>0</v>
      </c>
      <c r="N44" s="915">
        <f t="shared" si="3"/>
        <v>0</v>
      </c>
    </row>
    <row r="45" spans="4:14" ht="13.5" customHeight="1">
      <c r="D45" s="29"/>
      <c r="F45" s="772" t="s">
        <v>1659</v>
      </c>
      <c r="G45" s="11" t="s">
        <v>1628</v>
      </c>
      <c r="H45" s="456" t="s">
        <v>186</v>
      </c>
      <c r="I45" s="915">
        <f>IF(ABS('6.02 MainsTier_1'!R13+'6.09 RepexServices'!R64+'6.09 RepexServices'!R65)&gt;0,('6.02 MainsTier_1'!R13+'6.09 RepexServices'!R64+'6.09 RepexServices'!R65),'1.07 Forecast Costs'!X39)</f>
        <v>0</v>
      </c>
      <c r="J45" s="915">
        <f>IF(ABS('6.02 MainsTier_1'!S13+'6.09 RepexServices'!S64+'6.09 RepexServices'!S65)&gt;0,('6.02 MainsTier_1'!S13+'6.09 RepexServices'!S64+'6.09 RepexServices'!S65),'1.07 Forecast Costs'!Y39)</f>
        <v>0</v>
      </c>
      <c r="K45" s="915">
        <f>IF(ABS('6.02 MainsTier_1'!T13+'6.09 RepexServices'!T64+'6.09 RepexServices'!T65)&gt;0,('6.02 MainsTier_1'!T13+'6.09 RepexServices'!T64+'6.09 RepexServices'!T65),'1.07 Forecast Costs'!Z39)</f>
        <v>0</v>
      </c>
      <c r="L45" s="915">
        <f>IF(ABS('6.02 MainsTier_1'!U13+'6.09 RepexServices'!U64+'6.09 RepexServices'!U65)&gt;0,('6.02 MainsTier_1'!U13+'6.09 RepexServices'!U64+'6.09 RepexServices'!U65),'1.07 Forecast Costs'!AA39)</f>
        <v>0</v>
      </c>
      <c r="M45" s="915">
        <f>IF(ABS('6.02 MainsTier_1'!V13+'6.09 RepexServices'!V64+'6.09 RepexServices'!V65)&gt;0,('6.02 MainsTier_1'!V13+'6.09 RepexServices'!V64+'6.09 RepexServices'!V65),'1.07 Forecast Costs'!AB39)</f>
        <v>0</v>
      </c>
      <c r="N45" s="915">
        <f t="shared" si="3"/>
        <v>0</v>
      </c>
    </row>
    <row r="46" spans="4:14" ht="13.5" customHeight="1">
      <c r="D46" s="29"/>
      <c r="F46" s="772" t="s">
        <v>1660</v>
      </c>
      <c r="G46" s="11" t="s">
        <v>1628</v>
      </c>
      <c r="H46" s="456" t="s">
        <v>186</v>
      </c>
      <c r="I46" s="915" cm="1">
        <f t="array" ref="I46">IF(ABS(SUM('6.06 MainsTier_Other'!R35:R42)+'6.09 RepexServices'!R69+'6.09 RepexServices'!R70)&gt;0,(SUM('6.06 MainsTier_Other'!R35:R42)+'6.09 RepexServices'!R69+'6.09 RepexServices'!R70)+SUM('10.05 PCD_London_M_P'!S38:S45+SUM('10.05 PCD_London_M_P'!S68:S76)),'1.07 Forecast Costs'!X40)</f>
        <v>0</v>
      </c>
      <c r="J46" s="915" cm="1">
        <f t="array" ref="J46">IF(ABS(SUM('6.06 MainsTier_Other'!S35:S42)+'6.09 RepexServices'!S69+'6.09 RepexServices'!S70)&gt;0,(SUM('6.06 MainsTier_Other'!S35:S42)+'6.09 RepexServices'!S69+'6.09 RepexServices'!S70)+SUM('10.05 PCD_London_M_P'!T38:T45+SUM('10.05 PCD_London_M_P'!T68:T76)),'1.07 Forecast Costs'!Y40)</f>
        <v>0</v>
      </c>
      <c r="K46" s="915" cm="1">
        <f t="array" ref="K46">IF(ABS(SUM('6.06 MainsTier_Other'!T35:T42)+'6.09 RepexServices'!T69+'6.09 RepexServices'!T70)&gt;0,(SUM('6.06 MainsTier_Other'!T35:T42)+'6.09 RepexServices'!T69+'6.09 RepexServices'!T70)+SUM('10.05 PCD_London_M_P'!U38:U45+SUM('10.05 PCD_London_M_P'!U68:U76)),'1.07 Forecast Costs'!Z40)</f>
        <v>0</v>
      </c>
      <c r="L46" s="915" cm="1">
        <f t="array" ref="L46">IF(ABS(SUM('6.06 MainsTier_Other'!U35:U42)+'6.09 RepexServices'!U69+'6.09 RepexServices'!U70)&gt;0,(SUM('6.06 MainsTier_Other'!U35:U42)+'6.09 RepexServices'!U69+'6.09 RepexServices'!U70)+SUM('10.05 PCD_London_M_P'!V38:V45+SUM('10.05 PCD_London_M_P'!V68:V76)),'1.07 Forecast Costs'!AA40)</f>
        <v>0</v>
      </c>
      <c r="M46" s="915" cm="1">
        <f t="array" ref="M46">IF(ABS(SUM('6.06 MainsTier_Other'!V35:V42)+'6.09 RepexServices'!V69+'6.09 RepexServices'!V70)&gt;0,(SUM('6.06 MainsTier_Other'!V35:V42)+'6.09 RepexServices'!V69+'6.09 RepexServices'!V70)+SUM('10.05 PCD_London_M_P'!W38:W45+SUM('10.05 PCD_London_M_P'!W68:W76)),'1.07 Forecast Costs'!AB40)</f>
        <v>0</v>
      </c>
      <c r="N46" s="915">
        <f t="shared" si="3"/>
        <v>0</v>
      </c>
    </row>
    <row r="47" spans="4:14" ht="13.9">
      <c r="D47" s="29"/>
      <c r="F47" s="772" t="s">
        <v>1661</v>
      </c>
      <c r="G47" s="11" t="s">
        <v>1628</v>
      </c>
      <c r="H47" s="456" t="s">
        <v>186</v>
      </c>
      <c r="I47" s="915">
        <f>IF(ABS(SUM('6.06 MainsTier_Other'!R24:R31))&gt;0,SUM('6.06 MainsTier_Other'!R24:R31),'1.07 Forecast Costs'!X41)</f>
        <v>0</v>
      </c>
      <c r="J47" s="915">
        <f>IF(ABS(SUM('6.06 MainsTier_Other'!S24:S31))&gt;0,SUM('6.06 MainsTier_Other'!S24:S31),'1.07 Forecast Costs'!Y41)</f>
        <v>0</v>
      </c>
      <c r="K47" s="915">
        <f>IF(ABS(SUM('6.06 MainsTier_Other'!T24:T31))&gt;0,SUM('6.06 MainsTier_Other'!T24:T31),'1.07 Forecast Costs'!Z41)</f>
        <v>0</v>
      </c>
      <c r="L47" s="915">
        <f>IF(ABS(SUM('6.06 MainsTier_Other'!U24:U31))&gt;0,SUM('6.06 MainsTier_Other'!U24:U31),'1.07 Forecast Costs'!AA41)</f>
        <v>0</v>
      </c>
      <c r="M47" s="915">
        <f>IF(ABS(SUM('6.06 MainsTier_Other'!V24:V31))&gt;0,SUM('6.06 MainsTier_Other'!V24:V31),'1.07 Forecast Costs'!AB41)</f>
        <v>0</v>
      </c>
      <c r="N47" s="915">
        <f t="shared" si="3"/>
        <v>0</v>
      </c>
    </row>
    <row r="48" spans="4:14" ht="13.9">
      <c r="D48" s="29"/>
      <c r="F48" s="772" t="s">
        <v>1662</v>
      </c>
      <c r="G48" s="11" t="s">
        <v>1628</v>
      </c>
      <c r="H48" s="456" t="s">
        <v>186</v>
      </c>
      <c r="I48" s="915">
        <f>IF(ABS((SUM('6.06 MainsTier_Other'!R46:R75)+'6.09 RepexServices'!R16))&gt;0,(SUM('6.06 MainsTier_Other'!R46:R75)+'6.09 RepexServices'!R16),'1.07 Forecast Costs'!X42)+'6.06 MainsTier_Other'!R229</f>
        <v>0</v>
      </c>
      <c r="J48" s="915">
        <f>IF(ABS((SUM('6.06 MainsTier_Other'!S46:S75)+'6.09 RepexServices'!S16))&gt;0,(SUM('6.06 MainsTier_Other'!S46:S75)+'6.09 RepexServices'!S16),'1.07 Forecast Costs'!Y42)+'6.06 MainsTier_Other'!S229</f>
        <v>0</v>
      </c>
      <c r="K48" s="915">
        <f>IF(ABS((SUM('6.06 MainsTier_Other'!T46:T75)+'6.09 RepexServices'!T16))&gt;0,(SUM('6.06 MainsTier_Other'!T46:T75)+'6.09 RepexServices'!T16),'1.07 Forecast Costs'!Z42)</f>
        <v>0</v>
      </c>
      <c r="L48" s="915">
        <f>IF(ABS((SUM('6.06 MainsTier_Other'!U46:U75)+'6.09 RepexServices'!U16))&gt;0,(SUM('6.06 MainsTier_Other'!U46:U75)+'6.09 RepexServices'!U16),'1.07 Forecast Costs'!AA42)</f>
        <v>0</v>
      </c>
      <c r="M48" s="915">
        <f>IF(ABS((SUM('6.06 MainsTier_Other'!V46:V75)+'6.09 RepexServices'!V16))&gt;0,(SUM('6.06 MainsTier_Other'!V46:V75)+'6.09 RepexServices'!V16),'1.07 Forecast Costs'!AB42)</f>
        <v>0</v>
      </c>
      <c r="N48" s="915">
        <f t="shared" si="3"/>
        <v>0</v>
      </c>
    </row>
    <row r="49" spans="3:14" ht="13.9">
      <c r="D49" s="29"/>
      <c r="F49" s="772" t="s">
        <v>1663</v>
      </c>
      <c r="G49" s="11" t="s">
        <v>1628</v>
      </c>
      <c r="H49" s="456" t="s">
        <v>186</v>
      </c>
      <c r="I49" s="915">
        <f>IF(ABS('6.07 MainsDiversions'!T16+'6.09 RepexServices'!R19+'6.09 RepexServices'!R20)&gt;0,('6.07 MainsDiversions'!T16+'6.09 RepexServices'!R19+'6.09 RepexServices'!R20),'1.07 Forecast Costs'!X43)</f>
        <v>0</v>
      </c>
      <c r="J49" s="915">
        <f>IF(ABS('6.07 MainsDiversions'!U16+'6.09 RepexServices'!S19+'6.09 RepexServices'!S20)&gt;0,('6.07 MainsDiversions'!U16+'6.09 RepexServices'!S19+'6.09 RepexServices'!S20),'1.07 Forecast Costs'!Y43)</f>
        <v>0</v>
      </c>
      <c r="K49" s="915">
        <f>IF(ABS('6.07 MainsDiversions'!V16+'6.09 RepexServices'!T19+'6.09 RepexServices'!T20)&gt;0,('6.07 MainsDiversions'!V16+'6.09 RepexServices'!T19+'6.09 RepexServices'!T20),'1.07 Forecast Costs'!Z43)</f>
        <v>0</v>
      </c>
      <c r="L49" s="915">
        <f>IF(ABS('6.07 MainsDiversions'!W16+'6.09 RepexServices'!U19+'6.09 RepexServices'!U20)&gt;0,('6.07 MainsDiversions'!W16+'6.09 RepexServices'!U19+'6.09 RepexServices'!U20),'1.07 Forecast Costs'!AA43)</f>
        <v>0</v>
      </c>
      <c r="M49" s="915">
        <f>IF(ABS('6.07 MainsDiversions'!X16+'6.09 RepexServices'!V19+'6.09 RepexServices'!V20)&gt;0,('6.07 MainsDiversions'!X16+'6.09 RepexServices'!V19+'6.09 RepexServices'!V20),'1.07 Forecast Costs'!AB43)</f>
        <v>0</v>
      </c>
      <c r="N49" s="915">
        <f>SUM(I49:M49)</f>
        <v>0</v>
      </c>
    </row>
    <row r="50" spans="3:14" ht="13.9">
      <c r="D50" s="29"/>
      <c r="F50" s="772" t="s">
        <v>1664</v>
      </c>
      <c r="G50" s="11" t="s">
        <v>1628</v>
      </c>
      <c r="H50" s="456" t="s">
        <v>186</v>
      </c>
      <c r="I50" s="915">
        <f>IF(SUM('6.09 RepexServices'!R18,'6.09 RepexServices'!R21)&gt;0,SUM('6.09 RepexServices'!R18,'6.09 RepexServices'!R21),'1.07 Forecast Costs'!X44)</f>
        <v>0</v>
      </c>
      <c r="J50" s="915">
        <f>IF(SUM('6.09 RepexServices'!S18,'6.09 RepexServices'!S21)&gt;0,SUM('6.09 RepexServices'!S18,'6.09 RepexServices'!S21),'1.07 Forecast Costs'!Y44)</f>
        <v>0</v>
      </c>
      <c r="K50" s="915">
        <f>IF(SUM('6.09 RepexServices'!T18,'6.09 RepexServices'!T21)&gt;0,SUM('6.09 RepexServices'!T18,'6.09 RepexServices'!T21),'1.07 Forecast Costs'!Z44)</f>
        <v>0</v>
      </c>
      <c r="L50" s="915">
        <f>IF(SUM('6.09 RepexServices'!U18,'6.09 RepexServices'!U21)&gt;0,SUM('6.09 RepexServices'!U18,'6.09 RepexServices'!U21),'1.07 Forecast Costs'!AA44)</f>
        <v>0</v>
      </c>
      <c r="M50" s="915">
        <f>IF(SUM('6.09 RepexServices'!V18,'6.09 RepexServices'!V21)&gt;0,SUM('6.09 RepexServices'!V18,'6.09 RepexServices'!V21),'1.07 Forecast Costs'!AB44)</f>
        <v>0</v>
      </c>
      <c r="N50" s="915">
        <f>SUM(I50:M50)</f>
        <v>0</v>
      </c>
    </row>
    <row r="51" spans="3:14" ht="13.9">
      <c r="D51" s="29"/>
      <c r="F51" s="772" t="s">
        <v>1665</v>
      </c>
      <c r="G51" s="11" t="s">
        <v>1628</v>
      </c>
      <c r="H51" s="456" t="s">
        <v>186</v>
      </c>
      <c r="I51" s="915">
        <f>IF(ABS('6.10 IronStubs'!S18)&gt;0,'6.10 IronStubs'!S18,'1.07 Forecast Costs'!X45)</f>
        <v>0</v>
      </c>
      <c r="J51" s="915">
        <f>IF(ABS('6.10 IronStubs'!T18)&gt;0,'6.10 IronStubs'!T18,'1.07 Forecast Costs'!Y45)</f>
        <v>0</v>
      </c>
      <c r="K51" s="915">
        <f>IF(ABS('6.10 IronStubs'!U18)&gt;0,'6.10 IronStubs'!U18,'1.07 Forecast Costs'!Z45)</f>
        <v>0</v>
      </c>
      <c r="L51" s="915">
        <f>IF(ABS('6.10 IronStubs'!V18)&gt;0,'6.10 IronStubs'!V18,'1.07 Forecast Costs'!AA45)</f>
        <v>0</v>
      </c>
      <c r="M51" s="915">
        <f>IF(ABS('6.10 IronStubs'!W18)&gt;0,'6.10 IronStubs'!W18,'1.07 Forecast Costs'!AB45)</f>
        <v>0</v>
      </c>
      <c r="N51" s="915">
        <f>SUM(I51:M51)</f>
        <v>0</v>
      </c>
    </row>
    <row r="52" spans="3:14" ht="13.9">
      <c r="D52" s="29"/>
      <c r="F52" s="772" t="s">
        <v>233</v>
      </c>
      <c r="G52" s="11" t="s">
        <v>1628</v>
      </c>
      <c r="H52" s="456" t="s">
        <v>186</v>
      </c>
      <c r="I52" s="915">
        <f>IF(ABS('6.12 Risers'!N18)&gt;0,'6.12 Risers'!N18,'1.07 Forecast Costs'!X46)</f>
        <v>0</v>
      </c>
      <c r="J52" s="915">
        <f>IF(ABS('6.12 Risers'!O18)&gt;0,'6.12 Risers'!O18,'1.07 Forecast Costs'!Y46)</f>
        <v>0</v>
      </c>
      <c r="K52" s="915">
        <f>IF(ABS('6.12 Risers'!P18)&gt;0,'6.12 Risers'!P18,'1.07 Forecast Costs'!Z46)</f>
        <v>0</v>
      </c>
      <c r="L52" s="915">
        <f>IF(ABS('6.12 Risers'!Q18)&gt;0,'6.12 Risers'!Q18,'1.07 Forecast Costs'!AA46)</f>
        <v>0</v>
      </c>
      <c r="M52" s="915">
        <f>IF(ABS('6.12 Risers'!R18)&gt;0,'6.12 Risers'!R18,'1.07 Forecast Costs'!AB46)</f>
        <v>0</v>
      </c>
      <c r="N52" s="915">
        <f>SUM(I52:M52)</f>
        <v>0</v>
      </c>
    </row>
    <row r="53" spans="3:14">
      <c r="F53" s="772" t="s">
        <v>471</v>
      </c>
      <c r="G53" s="11" t="s">
        <v>1628</v>
      </c>
      <c r="H53" s="456" t="s">
        <v>186</v>
      </c>
      <c r="I53" s="915">
        <f>IF(ABS('6.11 RoboticIntervention'!R12)&gt;0,'6.11 RoboticIntervention'!R12,'1.07 Forecast Costs'!X47)</f>
        <v>0</v>
      </c>
      <c r="J53" s="915">
        <f>IF(ABS('6.11 RoboticIntervention'!S12)&gt;0,'6.11 RoboticIntervention'!S12,'1.07 Forecast Costs'!Y47)</f>
        <v>0</v>
      </c>
      <c r="K53" s="915">
        <f>IF(ABS('6.11 RoboticIntervention'!T12)&gt;0,'6.11 RoboticIntervention'!T12,'1.07 Forecast Costs'!Z47)</f>
        <v>0</v>
      </c>
      <c r="L53" s="915">
        <f>IF(ABS('6.11 RoboticIntervention'!U12)&gt;0,'6.11 RoboticIntervention'!U12,'1.07 Forecast Costs'!AA47)</f>
        <v>0</v>
      </c>
      <c r="M53" s="915">
        <f>IF(ABS('6.11 RoboticIntervention'!V12)&gt;0,'6.11 RoboticIntervention'!V12,'1.07 Forecast Costs'!AB47)</f>
        <v>0</v>
      </c>
      <c r="N53" s="915">
        <f t="shared" si="3"/>
        <v>0</v>
      </c>
    </row>
    <row r="54" spans="3:14" ht="13.9">
      <c r="D54" s="29" t="s">
        <v>1666</v>
      </c>
      <c r="G54" s="29" t="s">
        <v>1628</v>
      </c>
      <c r="H54" s="31" t="s">
        <v>186</v>
      </c>
      <c r="I54" s="914">
        <f>SUM(I40:I53)</f>
        <v>0</v>
      </c>
      <c r="J54" s="914">
        <f>SUM(J40:J53)</f>
        <v>0</v>
      </c>
      <c r="K54" s="914">
        <f>SUM(K40:K53)</f>
        <v>0</v>
      </c>
      <c r="L54" s="914">
        <f>SUM(L40:L53)</f>
        <v>0</v>
      </c>
      <c r="M54" s="914">
        <f>SUM(M40:M53)</f>
        <v>0</v>
      </c>
      <c r="N54" s="914">
        <f t="shared" si="3"/>
        <v>0</v>
      </c>
    </row>
    <row r="55" spans="3:14" ht="6" customHeight="1">
      <c r="I55" s="744"/>
      <c r="J55" s="744"/>
      <c r="K55" s="744"/>
      <c r="L55" s="744"/>
      <c r="M55" s="744"/>
    </row>
    <row r="56" spans="3:14" ht="13.9">
      <c r="F56" s="916" t="s">
        <v>1667</v>
      </c>
      <c r="G56" s="29" t="s">
        <v>1628</v>
      </c>
      <c r="H56" s="31" t="s">
        <v>186</v>
      </c>
      <c r="I56" s="914">
        <f>I23+I20+I28+I36+I54</f>
        <v>0</v>
      </c>
      <c r="J56" s="914">
        <f>J23+J20+J28+J36+J54</f>
        <v>0</v>
      </c>
      <c r="K56" s="914">
        <f>K23+K20+K28+K36+K54</f>
        <v>0</v>
      </c>
      <c r="L56" s="914">
        <f>L23+L20+L28+L36+L54</f>
        <v>0</v>
      </c>
      <c r="M56" s="914">
        <f>M23+M20+M28+M36+M54</f>
        <v>0</v>
      </c>
      <c r="N56" s="914">
        <f>SUM(I56:M56)</f>
        <v>0</v>
      </c>
    </row>
    <row r="57" spans="3:14" ht="13.5" customHeight="1"/>
    <row r="58" spans="3:14" s="694" customFormat="1" ht="13.9">
      <c r="C58" s="34" t="s">
        <v>1668</v>
      </c>
      <c r="D58" s="34"/>
      <c r="E58" s="33"/>
      <c r="F58" s="33"/>
      <c r="G58" s="33"/>
      <c r="H58" s="33"/>
    </row>
    <row r="59" spans="3:14" ht="15" customHeight="1">
      <c r="I59" s="744"/>
      <c r="J59" s="744"/>
      <c r="K59" s="744"/>
      <c r="L59" s="744"/>
      <c r="M59" s="744"/>
    </row>
    <row r="60" spans="3:14" ht="13.9">
      <c r="D60" s="9"/>
      <c r="F60" s="1486" t="s">
        <v>1669</v>
      </c>
      <c r="G60" s="11" t="s">
        <v>1628</v>
      </c>
      <c r="H60" s="7" t="s">
        <v>186</v>
      </c>
      <c r="I60" s="913">
        <f>IF(ABS('4.01 OpexCostMatrix'!P602)&gt;0,'4.01 OpexCostMatrix'!P602,'1.07 Forecast Costs'!X65)</f>
        <v>0</v>
      </c>
      <c r="J60" s="913">
        <f>IF(ABS('4.01 OpexCostMatrix'!Q602)&gt;0,'4.01 OpexCostMatrix'!Q602,'1.07 Forecast Costs'!Y65)</f>
        <v>0</v>
      </c>
      <c r="K60" s="913">
        <f>IF(ABS('4.01 OpexCostMatrix'!R602)&gt;0,'4.01 OpexCostMatrix'!R602,'1.07 Forecast Costs'!Z65)</f>
        <v>0</v>
      </c>
      <c r="L60" s="913">
        <f>IF(ABS('4.01 OpexCostMatrix'!S602)&gt;0,'4.01 OpexCostMatrix'!S602,'1.07 Forecast Costs'!AA65)</f>
        <v>0</v>
      </c>
      <c r="M60" s="913">
        <f>IF(ABS('4.01 OpexCostMatrix'!T602)&gt;0,'4.01 OpexCostMatrix'!T602,'1.07 Forecast Costs'!AB65)</f>
        <v>0</v>
      </c>
      <c r="N60" s="913">
        <f t="shared" ref="N60:N67" si="4">SUM(I60:M60)</f>
        <v>0</v>
      </c>
    </row>
    <row r="61" spans="3:14">
      <c r="F61" s="1486" t="s">
        <v>1670</v>
      </c>
      <c r="G61" s="11" t="s">
        <v>1628</v>
      </c>
      <c r="H61" s="7" t="s">
        <v>186</v>
      </c>
      <c r="I61" s="913">
        <f>IF(ABS('4.01 OpexCostMatrix'!P603)&gt;0,'4.01 OpexCostMatrix'!P603,'1.07 Forecast Costs'!X66)</f>
        <v>0</v>
      </c>
      <c r="J61" s="913">
        <f>IF(ABS('4.01 OpexCostMatrix'!Q603)&gt;0,'4.01 OpexCostMatrix'!Q603,'1.07 Forecast Costs'!Y66)</f>
        <v>0</v>
      </c>
      <c r="K61" s="913">
        <f>IF(ABS('4.01 OpexCostMatrix'!R603)&gt;0,'4.01 OpexCostMatrix'!R603,'1.07 Forecast Costs'!Z66)</f>
        <v>0</v>
      </c>
      <c r="L61" s="913">
        <f>IF(ABS('4.01 OpexCostMatrix'!S603)&gt;0,'4.01 OpexCostMatrix'!S603,'1.07 Forecast Costs'!AA66)</f>
        <v>0</v>
      </c>
      <c r="M61" s="913">
        <f>IF(ABS('4.01 OpexCostMatrix'!T603)&gt;0,'4.01 OpexCostMatrix'!T603,'1.07 Forecast Costs'!AB66)</f>
        <v>0</v>
      </c>
      <c r="N61" s="913">
        <f t="shared" si="4"/>
        <v>0</v>
      </c>
    </row>
    <row r="62" spans="3:14">
      <c r="F62" s="1486" t="s">
        <v>1671</v>
      </c>
      <c r="G62" s="11" t="s">
        <v>1628</v>
      </c>
      <c r="H62" s="7" t="s">
        <v>186</v>
      </c>
      <c r="I62" s="913">
        <f>IF(ABS('4.01 OpexCostMatrix'!P604)&gt;0,'4.01 OpexCostMatrix'!P604,'1.07 Forecast Costs'!X67)</f>
        <v>0</v>
      </c>
      <c r="J62" s="913">
        <f>IF(ABS('4.01 OpexCostMatrix'!Q604)&gt;0,'4.01 OpexCostMatrix'!Q604,'1.07 Forecast Costs'!Y67)</f>
        <v>0</v>
      </c>
      <c r="K62" s="913">
        <f>IF(ABS('4.01 OpexCostMatrix'!R604)&gt;0,'4.01 OpexCostMatrix'!R604,'1.07 Forecast Costs'!Z67)</f>
        <v>0</v>
      </c>
      <c r="L62" s="913">
        <f>IF(ABS('4.01 OpexCostMatrix'!S604)&gt;0,'4.01 OpexCostMatrix'!S604,'1.07 Forecast Costs'!AA67)</f>
        <v>0</v>
      </c>
      <c r="M62" s="913">
        <f>IF(ABS('4.01 OpexCostMatrix'!T604)&gt;0,'4.01 OpexCostMatrix'!T604,'1.07 Forecast Costs'!AB67)</f>
        <v>0</v>
      </c>
      <c r="N62" s="913">
        <f t="shared" si="4"/>
        <v>0</v>
      </c>
    </row>
    <row r="63" spans="3:14">
      <c r="F63" s="1486" t="s">
        <v>1672</v>
      </c>
      <c r="G63" s="11" t="s">
        <v>1628</v>
      </c>
      <c r="H63" s="7" t="s">
        <v>186</v>
      </c>
      <c r="I63" s="913">
        <f>IF(ABS('4.01 OpexCostMatrix'!P605)&gt;0,'4.01 OpexCostMatrix'!P605,'1.07 Forecast Costs'!X68)</f>
        <v>0</v>
      </c>
      <c r="J63" s="913">
        <f>IF(ABS('4.01 OpexCostMatrix'!Q605)&gt;0,'4.01 OpexCostMatrix'!Q605,'1.07 Forecast Costs'!Y68)</f>
        <v>0</v>
      </c>
      <c r="K63" s="913">
        <f>IF(ABS('4.01 OpexCostMatrix'!R605)&gt;0,'4.01 OpexCostMatrix'!R605,'1.07 Forecast Costs'!Z68)</f>
        <v>0</v>
      </c>
      <c r="L63" s="913">
        <f>IF(ABS('4.01 OpexCostMatrix'!S605)&gt;0,'4.01 OpexCostMatrix'!S605,'1.07 Forecast Costs'!AA68)</f>
        <v>0</v>
      </c>
      <c r="M63" s="913">
        <f>IF(ABS('4.01 OpexCostMatrix'!T605)&gt;0,'4.01 OpexCostMatrix'!T605,'1.07 Forecast Costs'!AB68)</f>
        <v>0</v>
      </c>
      <c r="N63" s="913">
        <f t="shared" si="4"/>
        <v>0</v>
      </c>
    </row>
    <row r="64" spans="3:14">
      <c r="F64" s="1486" t="s">
        <v>1673</v>
      </c>
      <c r="G64" s="11" t="s">
        <v>1628</v>
      </c>
      <c r="H64" s="7" t="s">
        <v>186</v>
      </c>
      <c r="I64" s="913">
        <f>IF(ABS('4.01 OpexCostMatrix'!P607)&gt;0,'4.01 OpexCostMatrix'!P607,'1.07 Forecast Costs'!X69)</f>
        <v>0</v>
      </c>
      <c r="J64" s="913">
        <f>IF(ABS('4.01 OpexCostMatrix'!Q607)&gt;0,'4.01 OpexCostMatrix'!Q607,'1.07 Forecast Costs'!Y69)</f>
        <v>0</v>
      </c>
      <c r="K64" s="913">
        <f>IF(ABS('4.01 OpexCostMatrix'!R607)&gt;0,'4.01 OpexCostMatrix'!R607,'1.07 Forecast Costs'!Z69)</f>
        <v>0</v>
      </c>
      <c r="L64" s="913">
        <f>IF(ABS('4.01 OpexCostMatrix'!S607)&gt;0,'4.01 OpexCostMatrix'!S607,'1.07 Forecast Costs'!AA69)</f>
        <v>0</v>
      </c>
      <c r="M64" s="913">
        <f>IF(ABS('4.01 OpexCostMatrix'!T607)&gt;0,'4.01 OpexCostMatrix'!T607,'1.07 Forecast Costs'!AB69)</f>
        <v>0</v>
      </c>
      <c r="N64" s="913">
        <f t="shared" si="4"/>
        <v>0</v>
      </c>
    </row>
    <row r="65" spans="3:14">
      <c r="F65" s="1486" t="s">
        <v>312</v>
      </c>
      <c r="G65" s="11" t="s">
        <v>1628</v>
      </c>
      <c r="H65" s="7" t="s">
        <v>186</v>
      </c>
      <c r="I65" s="913">
        <f>IF(ABS('4.01 OpexCostMatrix'!P610)&gt;0,'4.01 OpexCostMatrix'!P610,'1.07 Forecast Costs'!X70)</f>
        <v>0</v>
      </c>
      <c r="J65" s="913">
        <f>IF(ABS('4.01 OpexCostMatrix'!Q610)&gt;0,'4.01 OpexCostMatrix'!Q610,'1.07 Forecast Costs'!Y70)</f>
        <v>0</v>
      </c>
      <c r="K65" s="913">
        <f>IF(ABS('4.01 OpexCostMatrix'!R610)&gt;0,'4.01 OpexCostMatrix'!R610,'1.07 Forecast Costs'!Z70)</f>
        <v>0</v>
      </c>
      <c r="L65" s="913">
        <f>IF(ABS('4.01 OpexCostMatrix'!S610)&gt;0,'4.01 OpexCostMatrix'!S610,'1.07 Forecast Costs'!AA70)</f>
        <v>0</v>
      </c>
      <c r="M65" s="913">
        <f>IF(ABS('4.01 OpexCostMatrix'!T610)&gt;0,'4.01 OpexCostMatrix'!T610,'1.07 Forecast Costs'!AB70)</f>
        <v>0</v>
      </c>
      <c r="N65" s="913">
        <f t="shared" si="4"/>
        <v>0</v>
      </c>
    </row>
    <row r="66" spans="3:14">
      <c r="F66" s="1486" t="s">
        <v>120</v>
      </c>
      <c r="G66" s="11" t="s">
        <v>1628</v>
      </c>
      <c r="H66" s="7" t="s">
        <v>186</v>
      </c>
      <c r="I66" s="913">
        <f>IF(ABS('4.01 OpexCostMatrix'!P52)&gt;0,'4.01 OpexCostMatrix'!P52,'1.07 Forecast Costs'!X71)</f>
        <v>0</v>
      </c>
      <c r="J66" s="913">
        <f>IF(ABS('4.01 OpexCostMatrix'!Q52)&gt;0,'4.01 OpexCostMatrix'!Q52,'1.07 Forecast Costs'!Y71)</f>
        <v>0</v>
      </c>
      <c r="K66" s="913">
        <f>IF(ABS('4.01 OpexCostMatrix'!R52)&gt;0,'4.01 OpexCostMatrix'!R52,'1.07 Forecast Costs'!Z71)</f>
        <v>0</v>
      </c>
      <c r="L66" s="913">
        <f>IF(ABS('4.01 OpexCostMatrix'!S52)&gt;0,'4.01 OpexCostMatrix'!S52,'1.07 Forecast Costs'!AA71)</f>
        <v>0</v>
      </c>
      <c r="M66" s="913">
        <f>IF(ABS('4.01 OpexCostMatrix'!T52)&gt;0,'4.01 OpexCostMatrix'!T52,'1.07 Forecast Costs'!AB71)</f>
        <v>0</v>
      </c>
      <c r="N66" s="913">
        <f t="shared" si="4"/>
        <v>0</v>
      </c>
    </row>
    <row r="67" spans="3:14" ht="13.9">
      <c r="F67" s="916" t="s">
        <v>1674</v>
      </c>
      <c r="G67" s="29" t="s">
        <v>1628</v>
      </c>
      <c r="H67" s="31" t="s">
        <v>186</v>
      </c>
      <c r="I67" s="914">
        <f>SUM(I60:I66)</f>
        <v>0</v>
      </c>
      <c r="J67" s="914">
        <f t="shared" ref="J67:M67" si="5">SUM(J60:J66)</f>
        <v>0</v>
      </c>
      <c r="K67" s="914">
        <f t="shared" si="5"/>
        <v>0</v>
      </c>
      <c r="L67" s="914">
        <f t="shared" si="5"/>
        <v>0</v>
      </c>
      <c r="M67" s="914">
        <f t="shared" si="5"/>
        <v>0</v>
      </c>
      <c r="N67" s="914">
        <f t="shared" si="4"/>
        <v>0</v>
      </c>
    </row>
    <row r="68" spans="3:14" ht="12.75" customHeight="1">
      <c r="I68" s="744"/>
      <c r="J68" s="744"/>
      <c r="K68" s="744"/>
      <c r="L68" s="744"/>
      <c r="M68" s="744"/>
    </row>
    <row r="69" spans="3:14" ht="12.75" customHeight="1">
      <c r="F69" s="916" t="s">
        <v>1675</v>
      </c>
      <c r="G69" s="29" t="s">
        <v>1628</v>
      </c>
      <c r="H69" s="31" t="s">
        <v>186</v>
      </c>
      <c r="I69" s="914">
        <f>I56+I67</f>
        <v>0</v>
      </c>
      <c r="J69" s="914">
        <f t="shared" ref="J69:M69" si="6">J56+J67</f>
        <v>0</v>
      </c>
      <c r="K69" s="914">
        <f t="shared" si="6"/>
        <v>0</v>
      </c>
      <c r="L69" s="914">
        <f t="shared" si="6"/>
        <v>0</v>
      </c>
      <c r="M69" s="914">
        <f t="shared" si="6"/>
        <v>0</v>
      </c>
      <c r="N69" s="914">
        <f>SUM(I69:M69)</f>
        <v>0</v>
      </c>
    </row>
    <row r="70" spans="3:14" ht="12.75" customHeight="1">
      <c r="I70" s="744"/>
      <c r="J70" s="744"/>
      <c r="K70" s="744"/>
      <c r="L70" s="744"/>
      <c r="M70" s="744"/>
    </row>
    <row r="71" spans="3:14" ht="6.75" customHeight="1">
      <c r="I71" s="744"/>
      <c r="J71" s="744"/>
      <c r="K71" s="744"/>
      <c r="L71" s="744"/>
      <c r="M71" s="744"/>
    </row>
    <row r="72" spans="3:14">
      <c r="I72" s="744"/>
      <c r="J72" s="744"/>
      <c r="K72" s="744"/>
      <c r="L72" s="744"/>
      <c r="M72" s="744"/>
    </row>
    <row r="73" spans="3:14" ht="17.649999999999999">
      <c r="C73" s="781" t="s">
        <v>1676</v>
      </c>
      <c r="D73" s="741"/>
      <c r="E73" s="741"/>
      <c r="F73" s="741"/>
      <c r="G73" s="741"/>
      <c r="H73" s="741"/>
      <c r="I73" s="741"/>
      <c r="J73" s="741"/>
      <c r="K73" s="741"/>
      <c r="L73" s="741"/>
      <c r="M73" s="741"/>
      <c r="N73" s="741"/>
    </row>
    <row r="74" spans="3:14" s="353" customFormat="1">
      <c r="G74" s="355"/>
      <c r="H74" s="367"/>
      <c r="I74" s="746"/>
      <c r="J74" s="746"/>
      <c r="K74" s="747"/>
      <c r="L74" s="371"/>
      <c r="M74" s="371"/>
      <c r="N74" s="7"/>
    </row>
    <row r="75" spans="3:14" s="694" customFormat="1" ht="13.9">
      <c r="C75" s="34" t="s">
        <v>1625</v>
      </c>
      <c r="D75" s="34"/>
      <c r="E75" s="33"/>
      <c r="F75" s="33"/>
      <c r="G75" s="33"/>
      <c r="H75" s="33"/>
    </row>
    <row r="76" spans="3:14" ht="7.5" customHeight="1">
      <c r="I76" s="744"/>
      <c r="J76" s="744"/>
      <c r="K76" s="744"/>
      <c r="L76" s="744"/>
      <c r="M76" s="744"/>
    </row>
    <row r="77" spans="3:14" ht="13.9">
      <c r="D77" s="9" t="s">
        <v>1626</v>
      </c>
      <c r="E77" s="367"/>
      <c r="F77" s="20" t="s">
        <v>1627</v>
      </c>
      <c r="G77" s="11" t="s">
        <v>1628</v>
      </c>
      <c r="H77" s="7" t="s">
        <v>186</v>
      </c>
      <c r="I77" s="913">
        <f>'1.01a Allowance'!AP7</f>
        <v>0</v>
      </c>
      <c r="J77" s="913">
        <f>'1.01a Allowance'!AQ7</f>
        <v>0</v>
      </c>
      <c r="K77" s="913">
        <f>'1.01a Allowance'!AR7</f>
        <v>0</v>
      </c>
      <c r="L77" s="913">
        <f>'1.01a Allowance'!AS7</f>
        <v>0</v>
      </c>
      <c r="M77" s="913">
        <f>'1.01a Allowance'!AT7</f>
        <v>0</v>
      </c>
      <c r="N77" s="915">
        <f t="shared" ref="N77:N101" si="7">SUM(I77:M77)</f>
        <v>0</v>
      </c>
    </row>
    <row r="78" spans="3:14" ht="13.9">
      <c r="D78" s="9"/>
      <c r="E78" s="367"/>
      <c r="F78" s="20" t="s">
        <v>1629</v>
      </c>
      <c r="G78" s="11" t="s">
        <v>1628</v>
      </c>
      <c r="H78" s="7" t="s">
        <v>186</v>
      </c>
      <c r="I78" s="913">
        <f>'1.01a Allowance'!AP8</f>
        <v>0</v>
      </c>
      <c r="J78" s="913">
        <f>'1.01a Allowance'!AQ8</f>
        <v>0</v>
      </c>
      <c r="K78" s="913">
        <f>'1.01a Allowance'!AR8</f>
        <v>0</v>
      </c>
      <c r="L78" s="913">
        <f>'1.01a Allowance'!AS8</f>
        <v>0</v>
      </c>
      <c r="M78" s="913">
        <f>'1.01a Allowance'!AT8</f>
        <v>0</v>
      </c>
      <c r="N78" s="915">
        <f t="shared" si="7"/>
        <v>0</v>
      </c>
    </row>
    <row r="79" spans="3:14" ht="13.9">
      <c r="D79" s="9"/>
      <c r="E79" s="367"/>
      <c r="F79" s="20" t="s">
        <v>1630</v>
      </c>
      <c r="G79" s="11" t="s">
        <v>1628</v>
      </c>
      <c r="H79" s="7" t="s">
        <v>186</v>
      </c>
      <c r="I79" s="913">
        <f>'1.01a Allowance'!AP9</f>
        <v>0</v>
      </c>
      <c r="J79" s="913">
        <f>'1.01a Allowance'!AQ9</f>
        <v>0</v>
      </c>
      <c r="K79" s="913">
        <f>'1.01a Allowance'!AR9</f>
        <v>0</v>
      </c>
      <c r="L79" s="913">
        <f>'1.01a Allowance'!AS9</f>
        <v>0</v>
      </c>
      <c r="M79" s="913">
        <f>'1.01a Allowance'!AT9</f>
        <v>0</v>
      </c>
      <c r="N79" s="915">
        <f t="shared" si="7"/>
        <v>0</v>
      </c>
    </row>
    <row r="80" spans="3:14" ht="13.9">
      <c r="D80" s="9"/>
      <c r="E80" s="367"/>
      <c r="F80" s="20" t="s">
        <v>1631</v>
      </c>
      <c r="G80" s="11" t="s">
        <v>1628</v>
      </c>
      <c r="H80" s="7" t="s">
        <v>186</v>
      </c>
      <c r="I80" s="913">
        <f>'1.01a Allowance'!AP10</f>
        <v>0</v>
      </c>
      <c r="J80" s="913">
        <f>'1.01a Allowance'!AQ10</f>
        <v>0</v>
      </c>
      <c r="K80" s="913">
        <f>'1.01a Allowance'!AR10</f>
        <v>0</v>
      </c>
      <c r="L80" s="913">
        <f>'1.01a Allowance'!AS10</f>
        <v>0</v>
      </c>
      <c r="M80" s="913">
        <f>'1.01a Allowance'!AT10</f>
        <v>0</v>
      </c>
      <c r="N80" s="915">
        <f t="shared" si="7"/>
        <v>0</v>
      </c>
    </row>
    <row r="81" spans="4:14" ht="13.9">
      <c r="D81" s="9"/>
      <c r="E81" s="367"/>
      <c r="F81" s="20" t="s">
        <v>1632</v>
      </c>
      <c r="G81" s="11" t="s">
        <v>1628</v>
      </c>
      <c r="H81" s="7" t="s">
        <v>186</v>
      </c>
      <c r="I81" s="913">
        <f>'1.01a Allowance'!AP11</f>
        <v>0</v>
      </c>
      <c r="J81" s="913">
        <f>'1.01a Allowance'!AQ11</f>
        <v>0</v>
      </c>
      <c r="K81" s="913">
        <f>'1.01a Allowance'!AR11</f>
        <v>0</v>
      </c>
      <c r="L81" s="913">
        <f>'1.01a Allowance'!AS11</f>
        <v>0</v>
      </c>
      <c r="M81" s="913">
        <f>'1.01a Allowance'!AT11</f>
        <v>0</v>
      </c>
      <c r="N81" s="915">
        <f t="shared" si="7"/>
        <v>0</v>
      </c>
    </row>
    <row r="82" spans="4:14" ht="13.9">
      <c r="D82" s="9"/>
      <c r="E82" s="367"/>
      <c r="F82" s="20" t="s">
        <v>1633</v>
      </c>
      <c r="G82" s="11" t="s">
        <v>1628</v>
      </c>
      <c r="H82" s="7" t="s">
        <v>186</v>
      </c>
      <c r="I82" s="913">
        <f>'1.01a Allowance'!AP12</f>
        <v>0</v>
      </c>
      <c r="J82" s="913">
        <f>'1.01a Allowance'!AQ12</f>
        <v>0</v>
      </c>
      <c r="K82" s="913">
        <f>'1.01a Allowance'!AR12</f>
        <v>0</v>
      </c>
      <c r="L82" s="913">
        <f>'1.01a Allowance'!AS12</f>
        <v>0</v>
      </c>
      <c r="M82" s="913">
        <f>'1.01a Allowance'!AT12</f>
        <v>0</v>
      </c>
      <c r="N82" s="915">
        <f t="shared" si="7"/>
        <v>0</v>
      </c>
    </row>
    <row r="83" spans="4:14" ht="13.9">
      <c r="D83" s="9"/>
      <c r="E83" s="367"/>
      <c r="F83" s="20" t="s">
        <v>1634</v>
      </c>
      <c r="G83" s="11" t="s">
        <v>1628</v>
      </c>
      <c r="H83" s="7" t="s">
        <v>186</v>
      </c>
      <c r="I83" s="913">
        <f>'1.01a Allowance'!AP13</f>
        <v>0</v>
      </c>
      <c r="J83" s="913">
        <f>'1.01a Allowance'!AQ13</f>
        <v>0</v>
      </c>
      <c r="K83" s="913">
        <f>'1.01a Allowance'!AR13</f>
        <v>0</v>
      </c>
      <c r="L83" s="913">
        <f>'1.01a Allowance'!AS13</f>
        <v>0</v>
      </c>
      <c r="M83" s="913">
        <f>'1.01a Allowance'!AT13</f>
        <v>0</v>
      </c>
      <c r="N83" s="915">
        <f t="shared" si="7"/>
        <v>0</v>
      </c>
    </row>
    <row r="84" spans="4:14" ht="13.9">
      <c r="D84" s="9"/>
      <c r="E84" s="367"/>
      <c r="F84" s="20" t="s">
        <v>1635</v>
      </c>
      <c r="G84" s="11" t="s">
        <v>1628</v>
      </c>
      <c r="H84" s="7" t="s">
        <v>186</v>
      </c>
      <c r="I84" s="913">
        <f>'1.01a Allowance'!AP14+'1.01a Allowance'!AP41</f>
        <v>0</v>
      </c>
      <c r="J84" s="913">
        <f>'1.01a Allowance'!AQ14+'1.01a Allowance'!AQ41</f>
        <v>0</v>
      </c>
      <c r="K84" s="913">
        <f>'1.01a Allowance'!AR14+'1.01a Allowance'!AR41</f>
        <v>0</v>
      </c>
      <c r="L84" s="913">
        <f>'1.01a Allowance'!AS14+'1.01a Allowance'!AS41</f>
        <v>0</v>
      </c>
      <c r="M84" s="913">
        <f>'1.01a Allowance'!AT14+'1.01a Allowance'!AT41</f>
        <v>0</v>
      </c>
      <c r="N84" s="915">
        <f t="shared" si="7"/>
        <v>0</v>
      </c>
    </row>
    <row r="85" spans="4:14" ht="13.9">
      <c r="D85" s="9"/>
      <c r="E85" s="367"/>
      <c r="F85" s="20"/>
      <c r="G85" s="29" t="s">
        <v>1628</v>
      </c>
      <c r="H85" s="31" t="s">
        <v>186</v>
      </c>
      <c r="I85" s="914">
        <f>SUM(I77:I84)</f>
        <v>0</v>
      </c>
      <c r="J85" s="914">
        <f>SUM(J77:J84)</f>
        <v>0</v>
      </c>
      <c r="K85" s="914">
        <f>SUM(K77:K84)</f>
        <v>0</v>
      </c>
      <c r="L85" s="914">
        <f>SUM(L77:L84)</f>
        <v>0</v>
      </c>
      <c r="M85" s="914">
        <f>SUM(M77:M84)</f>
        <v>0</v>
      </c>
      <c r="N85" s="914">
        <f t="shared" si="7"/>
        <v>0</v>
      </c>
    </row>
    <row r="86" spans="4:14" ht="13.9">
      <c r="D86" s="9" t="s">
        <v>1636</v>
      </c>
      <c r="E86" s="20"/>
      <c r="F86" s="20" t="s">
        <v>1637</v>
      </c>
      <c r="G86" s="11" t="s">
        <v>1628</v>
      </c>
      <c r="H86" s="7" t="s">
        <v>186</v>
      </c>
      <c r="I86" s="913">
        <f>'1.01a Allowance'!AP15</f>
        <v>0</v>
      </c>
      <c r="J86" s="913">
        <f>'1.01a Allowance'!AQ15</f>
        <v>0</v>
      </c>
      <c r="K86" s="913">
        <f>'1.01a Allowance'!AR15</f>
        <v>0</v>
      </c>
      <c r="L86" s="913">
        <f>'1.01a Allowance'!AS15</f>
        <v>0</v>
      </c>
      <c r="M86" s="913">
        <f>'1.01a Allowance'!AT15</f>
        <v>0</v>
      </c>
      <c r="N86" s="915">
        <f t="shared" si="7"/>
        <v>0</v>
      </c>
    </row>
    <row r="87" spans="4:14" ht="13.5" customHeight="1">
      <c r="D87" s="9"/>
      <c r="E87" s="20"/>
      <c r="F87" s="20" t="s">
        <v>1638</v>
      </c>
      <c r="G87" s="11" t="s">
        <v>1628</v>
      </c>
      <c r="H87" s="7" t="s">
        <v>186</v>
      </c>
      <c r="I87" s="913">
        <f>'1.01a Allowance'!AP16</f>
        <v>0</v>
      </c>
      <c r="J87" s="913">
        <f>'1.01a Allowance'!AQ16</f>
        <v>0</v>
      </c>
      <c r="K87" s="913">
        <f>'1.01a Allowance'!AR16</f>
        <v>0</v>
      </c>
      <c r="L87" s="913">
        <f>'1.01a Allowance'!AS16</f>
        <v>0</v>
      </c>
      <c r="M87" s="913">
        <f>'1.01a Allowance'!AT16</f>
        <v>0</v>
      </c>
      <c r="N87" s="915">
        <f t="shared" si="7"/>
        <v>0</v>
      </c>
    </row>
    <row r="88" spans="4:14" ht="13.9">
      <c r="D88" s="9"/>
      <c r="E88" s="20"/>
      <c r="F88" s="20"/>
      <c r="G88" s="29" t="s">
        <v>1628</v>
      </c>
      <c r="H88" s="31" t="s">
        <v>186</v>
      </c>
      <c r="I88" s="914">
        <f>SUM(I86:I87)</f>
        <v>0</v>
      </c>
      <c r="J88" s="914">
        <f>SUM(J86:J87)</f>
        <v>0</v>
      </c>
      <c r="K88" s="914">
        <f>SUM(K86:K87)</f>
        <v>0</v>
      </c>
      <c r="L88" s="914">
        <f>SUM(L86:L87)</f>
        <v>0</v>
      </c>
      <c r="M88" s="914">
        <f>SUM(M86:M87)</f>
        <v>0</v>
      </c>
      <c r="N88" s="914">
        <f t="shared" si="7"/>
        <v>0</v>
      </c>
    </row>
    <row r="89" spans="4:14" ht="13.9">
      <c r="D89" s="9" t="s">
        <v>1639</v>
      </c>
      <c r="E89" s="9"/>
      <c r="F89" s="9" t="s">
        <v>1640</v>
      </c>
      <c r="G89" s="29" t="s">
        <v>1628</v>
      </c>
      <c r="H89" s="31" t="s">
        <v>186</v>
      </c>
      <c r="I89" s="914">
        <f>SUM(I85,I88)</f>
        <v>0</v>
      </c>
      <c r="J89" s="914">
        <f t="shared" ref="J89:N89" si="8">SUM(J85,J88)</f>
        <v>0</v>
      </c>
      <c r="K89" s="914">
        <f t="shared" si="8"/>
        <v>0</v>
      </c>
      <c r="L89" s="914">
        <f t="shared" si="8"/>
        <v>0</v>
      </c>
      <c r="M89" s="914">
        <f t="shared" si="8"/>
        <v>0</v>
      </c>
      <c r="N89" s="914">
        <f t="shared" si="8"/>
        <v>0</v>
      </c>
    </row>
    <row r="90" spans="4:14" ht="13.9">
      <c r="D90" s="9"/>
      <c r="E90" s="20"/>
      <c r="F90" s="20"/>
      <c r="G90" s="29"/>
      <c r="H90" s="31"/>
      <c r="I90" s="31"/>
      <c r="J90" s="31"/>
      <c r="K90" s="31"/>
      <c r="L90" s="31"/>
      <c r="M90" s="31"/>
      <c r="N90" s="31"/>
    </row>
    <row r="91" spans="4:14" ht="13.9">
      <c r="D91" s="9" t="s">
        <v>1641</v>
      </c>
      <c r="E91" s="367"/>
      <c r="F91" s="20" t="s">
        <v>1642</v>
      </c>
      <c r="G91" s="11" t="s">
        <v>1628</v>
      </c>
      <c r="H91" s="7" t="s">
        <v>186</v>
      </c>
      <c r="I91" s="913">
        <f>'1.01a Allowance'!AP17</f>
        <v>0</v>
      </c>
      <c r="J91" s="913">
        <f>'1.01a Allowance'!AQ17</f>
        <v>0</v>
      </c>
      <c r="K91" s="913">
        <f>'1.01a Allowance'!AR17</f>
        <v>0</v>
      </c>
      <c r="L91" s="913">
        <f>'1.01a Allowance'!AS17</f>
        <v>0</v>
      </c>
      <c r="M91" s="913">
        <f>'1.01a Allowance'!AT17</f>
        <v>0</v>
      </c>
      <c r="N91" s="915">
        <f t="shared" si="7"/>
        <v>0</v>
      </c>
    </row>
    <row r="92" spans="4:14" ht="13.9">
      <c r="D92" s="9"/>
      <c r="E92" s="367"/>
      <c r="F92" s="11" t="s">
        <v>1643</v>
      </c>
      <c r="G92" s="11" t="s">
        <v>1628</v>
      </c>
      <c r="H92" s="7" t="s">
        <v>186</v>
      </c>
      <c r="I92" s="913">
        <f>'1.01a Allowance'!AP18</f>
        <v>0</v>
      </c>
      <c r="J92" s="913">
        <f>'1.01a Allowance'!AQ18</f>
        <v>0</v>
      </c>
      <c r="K92" s="913">
        <f>'1.01a Allowance'!AR18</f>
        <v>0</v>
      </c>
      <c r="L92" s="913">
        <f>'1.01a Allowance'!AS18</f>
        <v>0</v>
      </c>
      <c r="M92" s="913">
        <f>'1.01a Allowance'!AT18</f>
        <v>0</v>
      </c>
      <c r="N92" s="915">
        <f t="shared" si="7"/>
        <v>0</v>
      </c>
    </row>
    <row r="93" spans="4:14" ht="13.9">
      <c r="D93" s="9"/>
      <c r="E93" s="367"/>
      <c r="F93" s="11" t="s">
        <v>1644</v>
      </c>
      <c r="G93" s="11" t="s">
        <v>1628</v>
      </c>
      <c r="H93" s="7" t="s">
        <v>186</v>
      </c>
      <c r="I93" s="913">
        <f>'1.01a Allowance'!AP19</f>
        <v>0</v>
      </c>
      <c r="J93" s="913">
        <f>'1.01a Allowance'!AQ19</f>
        <v>0</v>
      </c>
      <c r="K93" s="913">
        <f>'1.01a Allowance'!AR19</f>
        <v>0</v>
      </c>
      <c r="L93" s="913">
        <f>'1.01a Allowance'!AS19</f>
        <v>0</v>
      </c>
      <c r="M93" s="913">
        <f>'1.01a Allowance'!AT19</f>
        <v>0</v>
      </c>
      <c r="N93" s="915">
        <f t="shared" si="7"/>
        <v>0</v>
      </c>
    </row>
    <row r="94" spans="4:14" ht="13.9">
      <c r="D94" s="9"/>
      <c r="E94" s="367"/>
      <c r="G94" s="29" t="s">
        <v>1628</v>
      </c>
      <c r="H94" s="31" t="s">
        <v>186</v>
      </c>
      <c r="I94" s="914">
        <f>SUM(I91:I93)</f>
        <v>0</v>
      </c>
      <c r="J94" s="914">
        <f>SUM(J91:J93)</f>
        <v>0</v>
      </c>
      <c r="K94" s="914">
        <f>SUM(K91:K93)</f>
        <v>0</v>
      </c>
      <c r="L94" s="914">
        <f>SUM(L91:L93)</f>
        <v>0</v>
      </c>
      <c r="M94" s="914">
        <f>SUM(M91:M93)</f>
        <v>0</v>
      </c>
      <c r="N94" s="914">
        <f t="shared" si="7"/>
        <v>0</v>
      </c>
    </row>
    <row r="95" spans="4:14" ht="13.9">
      <c r="D95" s="9" t="s">
        <v>1645</v>
      </c>
      <c r="E95" s="367"/>
      <c r="F95" s="20" t="s">
        <v>1642</v>
      </c>
      <c r="G95" s="11" t="s">
        <v>1628</v>
      </c>
      <c r="H95" s="456" t="s">
        <v>186</v>
      </c>
      <c r="I95" s="913">
        <f>'1.01a Allowance'!AP20</f>
        <v>0</v>
      </c>
      <c r="J95" s="913">
        <f>'1.01a Allowance'!AQ20</f>
        <v>0</v>
      </c>
      <c r="K95" s="913">
        <f>'1.01a Allowance'!AR20</f>
        <v>0</v>
      </c>
      <c r="L95" s="913">
        <f>'1.01a Allowance'!AS20</f>
        <v>0</v>
      </c>
      <c r="M95" s="913">
        <f>'1.01a Allowance'!AT20</f>
        <v>0</v>
      </c>
      <c r="N95" s="915">
        <f t="shared" si="7"/>
        <v>0</v>
      </c>
    </row>
    <row r="96" spans="4:14" ht="13.9">
      <c r="D96" s="9"/>
      <c r="E96" s="367"/>
      <c r="F96" s="20" t="s">
        <v>1646</v>
      </c>
      <c r="G96" s="11" t="s">
        <v>1628</v>
      </c>
      <c r="H96" s="456" t="s">
        <v>186</v>
      </c>
      <c r="I96" s="913">
        <f>'1.01a Allowance'!AP21</f>
        <v>0</v>
      </c>
      <c r="J96" s="913">
        <f>'1.01a Allowance'!AQ21</f>
        <v>0</v>
      </c>
      <c r="K96" s="913">
        <f>'1.01a Allowance'!AR21</f>
        <v>0</v>
      </c>
      <c r="L96" s="913">
        <f>'1.01a Allowance'!AS21</f>
        <v>0</v>
      </c>
      <c r="M96" s="913">
        <f>'1.01a Allowance'!AT21</f>
        <v>0</v>
      </c>
      <c r="N96" s="915">
        <f t="shared" si="7"/>
        <v>0</v>
      </c>
    </row>
    <row r="97" spans="4:14" ht="13.9">
      <c r="D97" s="9"/>
      <c r="E97" s="367"/>
      <c r="F97" s="20" t="s">
        <v>1647</v>
      </c>
      <c r="G97" s="11" t="s">
        <v>1628</v>
      </c>
      <c r="H97" s="456" t="s">
        <v>186</v>
      </c>
      <c r="I97" s="913">
        <f>'1.01a Allowance'!AP26</f>
        <v>0</v>
      </c>
      <c r="J97" s="913">
        <f>'1.01a Allowance'!AQ26</f>
        <v>0</v>
      </c>
      <c r="K97" s="913">
        <f>'1.01a Allowance'!AR26</f>
        <v>0</v>
      </c>
      <c r="L97" s="913">
        <f>'1.01a Allowance'!AS26</f>
        <v>0</v>
      </c>
      <c r="M97" s="913">
        <f>'1.01a Allowance'!AT26</f>
        <v>0</v>
      </c>
      <c r="N97" s="915">
        <f t="shared" si="7"/>
        <v>0</v>
      </c>
    </row>
    <row r="98" spans="4:14" ht="13.9">
      <c r="D98" s="9"/>
      <c r="E98" s="367"/>
      <c r="F98" s="20" t="s">
        <v>1648</v>
      </c>
      <c r="G98" s="11" t="s">
        <v>1628</v>
      </c>
      <c r="H98" s="456" t="s">
        <v>186</v>
      </c>
      <c r="I98" s="913">
        <f>'1.01a Allowance'!AP22</f>
        <v>0</v>
      </c>
      <c r="J98" s="913">
        <f>'1.01a Allowance'!AQ22</f>
        <v>0</v>
      </c>
      <c r="K98" s="913">
        <f>'1.01a Allowance'!AR22</f>
        <v>0</v>
      </c>
      <c r="L98" s="913">
        <f>'1.01a Allowance'!AS22</f>
        <v>0</v>
      </c>
      <c r="M98" s="913">
        <f>'1.01a Allowance'!AT22</f>
        <v>0</v>
      </c>
      <c r="N98" s="915">
        <f t="shared" si="7"/>
        <v>0</v>
      </c>
    </row>
    <row r="99" spans="4:14" ht="13.9">
      <c r="D99" s="9"/>
      <c r="E99" s="367"/>
      <c r="F99" s="11" t="s">
        <v>1649</v>
      </c>
      <c r="G99" s="11" t="s">
        <v>1628</v>
      </c>
      <c r="H99" s="456" t="s">
        <v>186</v>
      </c>
      <c r="I99" s="913">
        <f>'1.01a Allowance'!AP25+'1.01a Allowance'!AP24+'1.01a Allowance'!AP23</f>
        <v>0</v>
      </c>
      <c r="J99" s="913">
        <f>'1.01a Allowance'!AQ25+'1.01a Allowance'!AQ24+'1.01a Allowance'!AQ23</f>
        <v>0</v>
      </c>
      <c r="K99" s="913">
        <f>'1.01a Allowance'!AR25+'1.01a Allowance'!AR24+'1.01a Allowance'!AR23</f>
        <v>0</v>
      </c>
      <c r="L99" s="913">
        <f>'1.01a Allowance'!AS25+'1.01a Allowance'!AS24+'1.01a Allowance'!AS23</f>
        <v>0</v>
      </c>
      <c r="M99" s="913">
        <f>'1.01a Allowance'!AT25+'1.01a Allowance'!AT24+'1.01a Allowance'!AT23</f>
        <v>0</v>
      </c>
      <c r="N99" s="915">
        <f t="shared" si="7"/>
        <v>0</v>
      </c>
    </row>
    <row r="100" spans="4:14" ht="13.9">
      <c r="D100" s="9"/>
      <c r="F100" s="742" t="s">
        <v>1650</v>
      </c>
      <c r="G100" s="11" t="s">
        <v>1628</v>
      </c>
      <c r="H100" s="456" t="s">
        <v>186</v>
      </c>
      <c r="I100" s="913">
        <f>'1.01a Allowance'!AP24</f>
        <v>0</v>
      </c>
      <c r="J100" s="913">
        <f>'1.01a Allowance'!AQ24</f>
        <v>0</v>
      </c>
      <c r="K100" s="913">
        <f>'1.01a Allowance'!AR24</f>
        <v>0</v>
      </c>
      <c r="L100" s="913">
        <f>'1.01a Allowance'!AS24</f>
        <v>0</v>
      </c>
      <c r="M100" s="913">
        <f>'1.01a Allowance'!AT24</f>
        <v>0</v>
      </c>
      <c r="N100" s="915">
        <f t="shared" si="7"/>
        <v>0</v>
      </c>
    </row>
    <row r="101" spans="4:14" ht="13.9">
      <c r="D101" s="9"/>
      <c r="F101" s="742" t="s">
        <v>1651</v>
      </c>
      <c r="G101" s="11" t="s">
        <v>1628</v>
      </c>
      <c r="H101" s="456" t="s">
        <v>186</v>
      </c>
      <c r="I101" s="913">
        <f>'1.01a Allowance'!AP23</f>
        <v>0</v>
      </c>
      <c r="J101" s="913">
        <f>'1.01a Allowance'!AQ23</f>
        <v>0</v>
      </c>
      <c r="K101" s="913">
        <f>'1.01a Allowance'!AR23</f>
        <v>0</v>
      </c>
      <c r="L101" s="913">
        <f>'1.01a Allowance'!AS23</f>
        <v>0</v>
      </c>
      <c r="M101" s="913">
        <f>'1.01a Allowance'!AT23</f>
        <v>0</v>
      </c>
      <c r="N101" s="915">
        <f t="shared" si="7"/>
        <v>0</v>
      </c>
    </row>
    <row r="102" spans="4:14" ht="13.9">
      <c r="D102" s="29"/>
      <c r="G102" s="29" t="s">
        <v>1628</v>
      </c>
      <c r="H102" s="29" t="s">
        <v>186</v>
      </c>
      <c r="I102" s="914">
        <f>SUM(I95:I99)</f>
        <v>0</v>
      </c>
      <c r="J102" s="914">
        <f t="shared" ref="J102:N102" si="9">SUM(J95:J99)</f>
        <v>0</v>
      </c>
      <c r="K102" s="914">
        <f t="shared" si="9"/>
        <v>0</v>
      </c>
      <c r="L102" s="914">
        <f t="shared" si="9"/>
        <v>0</v>
      </c>
      <c r="M102" s="914">
        <f t="shared" si="9"/>
        <v>0</v>
      </c>
      <c r="N102" s="914">
        <f t="shared" si="9"/>
        <v>0</v>
      </c>
    </row>
    <row r="103" spans="4:14" ht="13.9">
      <c r="D103" s="29" t="s">
        <v>1652</v>
      </c>
      <c r="E103" s="29"/>
      <c r="F103" s="29" t="s">
        <v>1653</v>
      </c>
      <c r="G103" s="29" t="s">
        <v>1628</v>
      </c>
      <c r="H103" s="29" t="s">
        <v>186</v>
      </c>
      <c r="I103" s="1286">
        <f>SUM(I94,I102)</f>
        <v>0</v>
      </c>
      <c r="J103" s="1286">
        <f t="shared" ref="J103:N103" si="10">SUM(J94,J102)</f>
        <v>0</v>
      </c>
      <c r="K103" s="1286">
        <f t="shared" si="10"/>
        <v>0</v>
      </c>
      <c r="L103" s="1286">
        <f t="shared" si="10"/>
        <v>0</v>
      </c>
      <c r="M103" s="1286">
        <f t="shared" si="10"/>
        <v>0</v>
      </c>
      <c r="N103" s="1286">
        <f t="shared" si="10"/>
        <v>0</v>
      </c>
    </row>
    <row r="104" spans="4:14" ht="13.9">
      <c r="D104" s="29"/>
      <c r="G104" s="29"/>
      <c r="H104" s="29"/>
      <c r="I104" s="29"/>
      <c r="J104" s="29"/>
      <c r="K104" s="29"/>
      <c r="L104" s="29"/>
      <c r="M104" s="29"/>
      <c r="N104" s="29"/>
    </row>
    <row r="105" spans="4:14" ht="13.9">
      <c r="D105" s="9" t="s">
        <v>202</v>
      </c>
      <c r="E105" s="20"/>
      <c r="I105" s="744"/>
      <c r="J105" s="744"/>
      <c r="K105" s="744"/>
      <c r="L105" s="744"/>
      <c r="M105" s="744"/>
      <c r="N105" s="744"/>
    </row>
    <row r="106" spans="4:14" ht="13.9">
      <c r="D106" s="29"/>
      <c r="F106" s="772" t="s">
        <v>1654</v>
      </c>
      <c r="G106" s="11" t="s">
        <v>1628</v>
      </c>
      <c r="H106" s="456" t="s">
        <v>186</v>
      </c>
      <c r="I106" s="915">
        <f>'1.01a Allowance'!AP27</f>
        <v>0</v>
      </c>
      <c r="J106" s="915">
        <f>'1.01a Allowance'!AQ27</f>
        <v>0</v>
      </c>
      <c r="K106" s="915">
        <f>'1.01a Allowance'!AR27</f>
        <v>0</v>
      </c>
      <c r="L106" s="915">
        <f>'1.01a Allowance'!AS27</f>
        <v>0</v>
      </c>
      <c r="M106" s="915">
        <f>'1.01a Allowance'!AT27</f>
        <v>0</v>
      </c>
      <c r="N106" s="915">
        <f t="shared" ref="N106:N120" si="11">SUM(I106:M106)</f>
        <v>0</v>
      </c>
    </row>
    <row r="107" spans="4:14" ht="13.9">
      <c r="D107" s="29"/>
      <c r="F107" s="772" t="s">
        <v>1655</v>
      </c>
      <c r="G107" s="11" t="s">
        <v>1628</v>
      </c>
      <c r="H107" s="456" t="s">
        <v>186</v>
      </c>
      <c r="I107" s="915">
        <f>'1.01a Allowance'!AP28</f>
        <v>0</v>
      </c>
      <c r="J107" s="915">
        <f>'1.01a Allowance'!AQ28</f>
        <v>0</v>
      </c>
      <c r="K107" s="915">
        <f>'1.01a Allowance'!AR28</f>
        <v>0</v>
      </c>
      <c r="L107" s="915">
        <f>'1.01a Allowance'!AS28</f>
        <v>0</v>
      </c>
      <c r="M107" s="915">
        <f>'1.01a Allowance'!AT28</f>
        <v>0</v>
      </c>
      <c r="N107" s="915">
        <f t="shared" si="11"/>
        <v>0</v>
      </c>
    </row>
    <row r="108" spans="4:14" ht="13.9">
      <c r="D108" s="29"/>
      <c r="F108" s="772" t="s">
        <v>1656</v>
      </c>
      <c r="G108" s="11" t="s">
        <v>1628</v>
      </c>
      <c r="H108" s="456" t="s">
        <v>186</v>
      </c>
      <c r="I108" s="915">
        <f>'1.01a Allowance'!AP29</f>
        <v>0</v>
      </c>
      <c r="J108" s="915">
        <f>'1.01a Allowance'!AQ29</f>
        <v>0</v>
      </c>
      <c r="K108" s="915">
        <f>'1.01a Allowance'!AR29</f>
        <v>0</v>
      </c>
      <c r="L108" s="915">
        <f>'1.01a Allowance'!AS29</f>
        <v>0</v>
      </c>
      <c r="M108" s="915">
        <f>'1.01a Allowance'!AT29</f>
        <v>0</v>
      </c>
      <c r="N108" s="915">
        <f t="shared" si="11"/>
        <v>0</v>
      </c>
    </row>
    <row r="109" spans="4:14" ht="13.9">
      <c r="D109" s="29"/>
      <c r="F109" s="772" t="s">
        <v>1657</v>
      </c>
      <c r="G109" s="11" t="s">
        <v>1628</v>
      </c>
      <c r="H109" s="456" t="s">
        <v>186</v>
      </c>
      <c r="I109" s="915">
        <f>'1.01a Allowance'!AP30</f>
        <v>0</v>
      </c>
      <c r="J109" s="915">
        <f>'1.01a Allowance'!AQ30</f>
        <v>0</v>
      </c>
      <c r="K109" s="915">
        <f>'1.01a Allowance'!AR30</f>
        <v>0</v>
      </c>
      <c r="L109" s="915">
        <f>'1.01a Allowance'!AS30</f>
        <v>0</v>
      </c>
      <c r="M109" s="915">
        <f>'1.01a Allowance'!AT30</f>
        <v>0</v>
      </c>
      <c r="N109" s="915">
        <f t="shared" si="11"/>
        <v>0</v>
      </c>
    </row>
    <row r="110" spans="4:14" ht="13.9">
      <c r="D110" s="29"/>
      <c r="F110" s="772" t="s">
        <v>1658</v>
      </c>
      <c r="G110" s="11" t="s">
        <v>1628</v>
      </c>
      <c r="H110" s="456" t="s">
        <v>186</v>
      </c>
      <c r="I110" s="915">
        <f>'1.01a Allowance'!AP31</f>
        <v>0</v>
      </c>
      <c r="J110" s="915">
        <f>'1.01a Allowance'!AQ31</f>
        <v>0</v>
      </c>
      <c r="K110" s="915">
        <f>'1.01a Allowance'!AR31</f>
        <v>0</v>
      </c>
      <c r="L110" s="915">
        <f>'1.01a Allowance'!AS31</f>
        <v>0</v>
      </c>
      <c r="M110" s="915">
        <f>'1.01a Allowance'!AT31</f>
        <v>0</v>
      </c>
      <c r="N110" s="915">
        <f t="shared" si="11"/>
        <v>0</v>
      </c>
    </row>
    <row r="111" spans="4:14" ht="13.9">
      <c r="D111" s="29"/>
      <c r="F111" s="772" t="s">
        <v>1659</v>
      </c>
      <c r="G111" s="11" t="s">
        <v>1628</v>
      </c>
      <c r="H111" s="456" t="s">
        <v>186</v>
      </c>
      <c r="I111" s="915">
        <f>'1.01a Allowance'!AP32</f>
        <v>0</v>
      </c>
      <c r="J111" s="915">
        <f>'1.01a Allowance'!AQ32</f>
        <v>0</v>
      </c>
      <c r="K111" s="915">
        <f>'1.01a Allowance'!AR32</f>
        <v>0</v>
      </c>
      <c r="L111" s="915">
        <f>'1.01a Allowance'!AS32</f>
        <v>0</v>
      </c>
      <c r="M111" s="915">
        <f>'1.01a Allowance'!AT32</f>
        <v>0</v>
      </c>
      <c r="N111" s="915">
        <f t="shared" si="11"/>
        <v>0</v>
      </c>
    </row>
    <row r="112" spans="4:14" ht="13.9">
      <c r="D112" s="29"/>
      <c r="F112" s="772" t="s">
        <v>1660</v>
      </c>
      <c r="G112" s="11" t="s">
        <v>1628</v>
      </c>
      <c r="H112" s="456" t="s">
        <v>186</v>
      </c>
      <c r="I112" s="915">
        <f>'1.01a Allowance'!AP33</f>
        <v>0</v>
      </c>
      <c r="J112" s="915">
        <f>'1.01a Allowance'!AQ33</f>
        <v>0</v>
      </c>
      <c r="K112" s="915">
        <f>'1.01a Allowance'!AR33</f>
        <v>0</v>
      </c>
      <c r="L112" s="915">
        <f>'1.01a Allowance'!AS33</f>
        <v>0</v>
      </c>
      <c r="M112" s="915">
        <f>'1.01a Allowance'!AT33</f>
        <v>0</v>
      </c>
      <c r="N112" s="915">
        <f t="shared" si="11"/>
        <v>0</v>
      </c>
    </row>
    <row r="113" spans="3:14" ht="13.9">
      <c r="D113" s="29"/>
      <c r="F113" s="772" t="s">
        <v>1661</v>
      </c>
      <c r="G113" s="11" t="s">
        <v>1628</v>
      </c>
      <c r="H113" s="456" t="s">
        <v>186</v>
      </c>
      <c r="I113" s="915">
        <f>'1.01a Allowance'!AP34</f>
        <v>0</v>
      </c>
      <c r="J113" s="915">
        <f>'1.01a Allowance'!AQ34</f>
        <v>0</v>
      </c>
      <c r="K113" s="915">
        <f>'1.01a Allowance'!AR34</f>
        <v>0</v>
      </c>
      <c r="L113" s="915">
        <f>'1.01a Allowance'!AS34</f>
        <v>0</v>
      </c>
      <c r="M113" s="915">
        <f>'1.01a Allowance'!AT34</f>
        <v>0</v>
      </c>
      <c r="N113" s="915">
        <f t="shared" si="11"/>
        <v>0</v>
      </c>
    </row>
    <row r="114" spans="3:14" ht="13.9">
      <c r="D114" s="29"/>
      <c r="F114" s="772" t="s">
        <v>1662</v>
      </c>
      <c r="G114" s="11" t="s">
        <v>1628</v>
      </c>
      <c r="H114" s="456" t="s">
        <v>186</v>
      </c>
      <c r="I114" s="915">
        <f>'1.01a Allowance'!AP35</f>
        <v>0</v>
      </c>
      <c r="J114" s="915">
        <f>'1.01a Allowance'!AQ35</f>
        <v>0</v>
      </c>
      <c r="K114" s="915">
        <f>'1.01a Allowance'!AR35</f>
        <v>0</v>
      </c>
      <c r="L114" s="915">
        <f>'1.01a Allowance'!AS35</f>
        <v>0</v>
      </c>
      <c r="M114" s="915">
        <f>'1.01a Allowance'!AT35</f>
        <v>0</v>
      </c>
      <c r="N114" s="915">
        <f t="shared" si="11"/>
        <v>0</v>
      </c>
    </row>
    <row r="115" spans="3:14" ht="13.9">
      <c r="D115" s="29"/>
      <c r="F115" s="772" t="s">
        <v>1663</v>
      </c>
      <c r="G115" s="11" t="s">
        <v>1628</v>
      </c>
      <c r="H115" s="456" t="s">
        <v>186</v>
      </c>
      <c r="I115" s="915">
        <f>'1.01a Allowance'!AP36</f>
        <v>0</v>
      </c>
      <c r="J115" s="915">
        <f>'1.01a Allowance'!AQ36</f>
        <v>0</v>
      </c>
      <c r="K115" s="915">
        <f>'1.01a Allowance'!AR36</f>
        <v>0</v>
      </c>
      <c r="L115" s="915">
        <f>'1.01a Allowance'!AS36</f>
        <v>0</v>
      </c>
      <c r="M115" s="915">
        <f>'1.01a Allowance'!AT36</f>
        <v>0</v>
      </c>
      <c r="N115" s="915">
        <f t="shared" si="11"/>
        <v>0</v>
      </c>
    </row>
    <row r="116" spans="3:14" ht="13.9">
      <c r="D116" s="29"/>
      <c r="F116" s="772" t="s">
        <v>1664</v>
      </c>
      <c r="G116" s="11" t="s">
        <v>1628</v>
      </c>
      <c r="H116" s="456" t="s">
        <v>186</v>
      </c>
      <c r="I116" s="915">
        <f>'1.01a Allowance'!AP37</f>
        <v>0</v>
      </c>
      <c r="J116" s="915">
        <f>'1.01a Allowance'!AQ37</f>
        <v>0</v>
      </c>
      <c r="K116" s="915">
        <f>'1.01a Allowance'!AR37</f>
        <v>0</v>
      </c>
      <c r="L116" s="915">
        <f>'1.01a Allowance'!AS37</f>
        <v>0</v>
      </c>
      <c r="M116" s="915">
        <f>'1.01a Allowance'!AT37</f>
        <v>0</v>
      </c>
      <c r="N116" s="915">
        <f t="shared" si="11"/>
        <v>0</v>
      </c>
    </row>
    <row r="117" spans="3:14" ht="13.9">
      <c r="D117" s="29"/>
      <c r="F117" s="772" t="s">
        <v>1665</v>
      </c>
      <c r="G117" s="11" t="s">
        <v>1628</v>
      </c>
      <c r="H117" s="456" t="s">
        <v>186</v>
      </c>
      <c r="I117" s="915">
        <f>'1.01a Allowance'!AP38</f>
        <v>0</v>
      </c>
      <c r="J117" s="915">
        <f>'1.01a Allowance'!AQ38</f>
        <v>0</v>
      </c>
      <c r="K117" s="915">
        <f>'1.01a Allowance'!AR38</f>
        <v>0</v>
      </c>
      <c r="L117" s="915">
        <f>'1.01a Allowance'!AS38</f>
        <v>0</v>
      </c>
      <c r="M117" s="915">
        <f>'1.01a Allowance'!AT38</f>
        <v>0</v>
      </c>
      <c r="N117" s="915">
        <f t="shared" si="11"/>
        <v>0</v>
      </c>
    </row>
    <row r="118" spans="3:14" ht="13.9">
      <c r="D118" s="29"/>
      <c r="F118" s="772" t="s">
        <v>233</v>
      </c>
      <c r="G118" s="11" t="s">
        <v>1628</v>
      </c>
      <c r="H118" s="456" t="s">
        <v>186</v>
      </c>
      <c r="I118" s="915">
        <f>'1.01a Allowance'!AP39</f>
        <v>0</v>
      </c>
      <c r="J118" s="915">
        <f>'1.01a Allowance'!AQ39</f>
        <v>0</v>
      </c>
      <c r="K118" s="915">
        <f>'1.01a Allowance'!AR39</f>
        <v>0</v>
      </c>
      <c r="L118" s="915">
        <f>'1.01a Allowance'!AS39</f>
        <v>0</v>
      </c>
      <c r="M118" s="915">
        <f>'1.01a Allowance'!AT39</f>
        <v>0</v>
      </c>
      <c r="N118" s="915">
        <f t="shared" si="11"/>
        <v>0</v>
      </c>
    </row>
    <row r="119" spans="3:14">
      <c r="F119" s="772" t="s">
        <v>471</v>
      </c>
      <c r="G119" s="11" t="s">
        <v>1628</v>
      </c>
      <c r="H119" s="456" t="s">
        <v>186</v>
      </c>
      <c r="I119" s="915">
        <f>'1.01a Allowance'!AP40</f>
        <v>0</v>
      </c>
      <c r="J119" s="915">
        <f>'1.01a Allowance'!AQ40</f>
        <v>0</v>
      </c>
      <c r="K119" s="915">
        <f>'1.01a Allowance'!AR40</f>
        <v>0</v>
      </c>
      <c r="L119" s="915">
        <f>'1.01a Allowance'!AS40</f>
        <v>0</v>
      </c>
      <c r="M119" s="915">
        <f>'1.01a Allowance'!AT40</f>
        <v>0</v>
      </c>
      <c r="N119" s="915">
        <f t="shared" si="11"/>
        <v>0</v>
      </c>
    </row>
    <row r="120" spans="3:14" ht="13.9">
      <c r="D120" s="29" t="s">
        <v>1666</v>
      </c>
      <c r="G120" s="29" t="s">
        <v>1628</v>
      </c>
      <c r="H120" s="31" t="s">
        <v>186</v>
      </c>
      <c r="I120" s="914">
        <f>SUM(I106:I119)</f>
        <v>0</v>
      </c>
      <c r="J120" s="914">
        <f>SUM(J106:J119)</f>
        <v>0</v>
      </c>
      <c r="K120" s="914">
        <f>SUM(K106:K119)</f>
        <v>0</v>
      </c>
      <c r="L120" s="914">
        <f>SUM(L106:L119)</f>
        <v>0</v>
      </c>
      <c r="M120" s="914">
        <f>SUM(M106:M119)</f>
        <v>0</v>
      </c>
      <c r="N120" s="914">
        <f t="shared" si="11"/>
        <v>0</v>
      </c>
    </row>
    <row r="121" spans="3:14">
      <c r="I121" s="744"/>
      <c r="J121" s="744"/>
      <c r="K121" s="744"/>
      <c r="L121" s="744"/>
      <c r="M121" s="744"/>
    </row>
    <row r="122" spans="3:14" ht="13.9">
      <c r="F122" s="916" t="s">
        <v>1667</v>
      </c>
      <c r="G122" s="29" t="s">
        <v>1628</v>
      </c>
      <c r="H122" s="31" t="s">
        <v>186</v>
      </c>
      <c r="I122" s="914">
        <f>I88+I85+I94+I102+I120</f>
        <v>0</v>
      </c>
      <c r="J122" s="914">
        <f>J88+J85+J94+J102+J120</f>
        <v>0</v>
      </c>
      <c r="K122" s="914">
        <f>K88+K85+K94+K102+K120</f>
        <v>0</v>
      </c>
      <c r="L122" s="914">
        <f>L88+L85+L94+L102+L120</f>
        <v>0</v>
      </c>
      <c r="M122" s="914">
        <f>M88+M85+M94+M102+M120</f>
        <v>0</v>
      </c>
      <c r="N122" s="914">
        <f>SUM(I122:M122)</f>
        <v>0</v>
      </c>
    </row>
    <row r="123" spans="3:14" ht="13.5" customHeight="1"/>
    <row r="124" spans="3:14" s="694" customFormat="1" ht="13.9">
      <c r="C124" s="34" t="s">
        <v>1668</v>
      </c>
      <c r="D124" s="34"/>
      <c r="E124" s="33"/>
      <c r="F124" s="33"/>
      <c r="G124" s="33"/>
      <c r="H124" s="33"/>
    </row>
    <row r="125" spans="3:14" ht="6.75" customHeight="1">
      <c r="I125" s="744"/>
      <c r="J125" s="744"/>
      <c r="K125" s="744"/>
      <c r="L125" s="744"/>
      <c r="M125" s="744"/>
    </row>
    <row r="126" spans="3:14" ht="13.9">
      <c r="D126" s="9"/>
      <c r="F126" s="1486" t="s">
        <v>1669</v>
      </c>
      <c r="G126" s="11" t="s">
        <v>1628</v>
      </c>
      <c r="H126" s="7" t="s">
        <v>186</v>
      </c>
      <c r="I126" s="706"/>
      <c r="J126" s="706"/>
      <c r="K126" s="706"/>
      <c r="L126" s="706"/>
      <c r="M126" s="706"/>
      <c r="N126" s="915">
        <f t="shared" ref="N126:N131" si="12">SUM(I126:M126)</f>
        <v>0</v>
      </c>
    </row>
    <row r="127" spans="3:14" ht="13.9">
      <c r="D127" s="9"/>
      <c r="F127" s="1486" t="s">
        <v>1670</v>
      </c>
      <c r="G127" s="11" t="s">
        <v>1628</v>
      </c>
      <c r="H127" s="7" t="s">
        <v>186</v>
      </c>
      <c r="I127" s="706"/>
      <c r="J127" s="706"/>
      <c r="K127" s="706"/>
      <c r="L127" s="706"/>
      <c r="M127" s="706"/>
      <c r="N127" s="915">
        <f t="shared" si="12"/>
        <v>0</v>
      </c>
    </row>
    <row r="128" spans="3:14" ht="13.9">
      <c r="D128" s="9"/>
      <c r="F128" s="1486" t="s">
        <v>1671</v>
      </c>
      <c r="G128" s="11" t="s">
        <v>1628</v>
      </c>
      <c r="H128" s="7" t="s">
        <v>186</v>
      </c>
      <c r="I128" s="706"/>
      <c r="J128" s="706"/>
      <c r="K128" s="706"/>
      <c r="L128" s="706"/>
      <c r="M128" s="706"/>
      <c r="N128" s="915">
        <f t="shared" si="12"/>
        <v>0</v>
      </c>
    </row>
    <row r="129" spans="3:14">
      <c r="F129" s="1486" t="s">
        <v>1672</v>
      </c>
      <c r="G129" s="11" t="s">
        <v>1628</v>
      </c>
      <c r="H129" s="7" t="s">
        <v>186</v>
      </c>
      <c r="I129" s="706"/>
      <c r="J129" s="706"/>
      <c r="K129" s="706"/>
      <c r="L129" s="706"/>
      <c r="M129" s="706"/>
      <c r="N129" s="915">
        <f t="shared" si="12"/>
        <v>0</v>
      </c>
    </row>
    <row r="130" spans="3:14">
      <c r="F130" s="1486" t="s">
        <v>1673</v>
      </c>
      <c r="G130" s="11" t="s">
        <v>1628</v>
      </c>
      <c r="H130" s="7" t="s">
        <v>186</v>
      </c>
      <c r="I130" s="706"/>
      <c r="J130" s="706"/>
      <c r="K130" s="706"/>
      <c r="L130" s="706"/>
      <c r="M130" s="706"/>
      <c r="N130" s="915">
        <f t="shared" si="12"/>
        <v>0</v>
      </c>
    </row>
    <row r="131" spans="3:14">
      <c r="F131" s="1486" t="s">
        <v>312</v>
      </c>
      <c r="G131" s="11" t="s">
        <v>1628</v>
      </c>
      <c r="H131" s="7" t="s">
        <v>186</v>
      </c>
      <c r="I131" s="706"/>
      <c r="J131" s="706"/>
      <c r="K131" s="706"/>
      <c r="L131" s="706"/>
      <c r="M131" s="706"/>
      <c r="N131" s="915">
        <f t="shared" si="12"/>
        <v>0</v>
      </c>
    </row>
    <row r="132" spans="3:14">
      <c r="F132" s="1486" t="s">
        <v>120</v>
      </c>
      <c r="H132" s="7"/>
      <c r="I132" s="706"/>
      <c r="J132" s="706"/>
      <c r="K132" s="706"/>
      <c r="L132" s="706"/>
      <c r="M132" s="706"/>
      <c r="N132" s="915">
        <f>SUM(I132:M132)</f>
        <v>0</v>
      </c>
    </row>
    <row r="133" spans="3:14" ht="13.9">
      <c r="F133" s="916" t="s">
        <v>1674</v>
      </c>
      <c r="G133" s="29" t="s">
        <v>1628</v>
      </c>
      <c r="H133" s="31" t="s">
        <v>186</v>
      </c>
      <c r="I133" s="411">
        <f t="shared" ref="I133:N133" si="13">SUM(I126:I132)</f>
        <v>0</v>
      </c>
      <c r="J133" s="411">
        <f t="shared" si="13"/>
        <v>0</v>
      </c>
      <c r="K133" s="411">
        <f t="shared" si="13"/>
        <v>0</v>
      </c>
      <c r="L133" s="411">
        <f t="shared" si="13"/>
        <v>0</v>
      </c>
      <c r="M133" s="411">
        <f t="shared" si="13"/>
        <v>0</v>
      </c>
      <c r="N133" s="411">
        <f t="shared" si="13"/>
        <v>0</v>
      </c>
    </row>
    <row r="134" spans="3:14" ht="12.75" customHeight="1">
      <c r="I134" s="744"/>
      <c r="J134" s="744"/>
      <c r="K134" s="744"/>
      <c r="L134" s="744"/>
      <c r="M134" s="744"/>
      <c r="N134" s="744"/>
    </row>
    <row r="135" spans="3:14" ht="12.75" customHeight="1">
      <c r="F135" s="916" t="s">
        <v>1677</v>
      </c>
      <c r="G135" s="29" t="s">
        <v>1628</v>
      </c>
      <c r="H135" s="31" t="s">
        <v>186</v>
      </c>
      <c r="I135" s="914">
        <f>I122+I133</f>
        <v>0</v>
      </c>
      <c r="J135" s="914">
        <f>J122+J133</f>
        <v>0</v>
      </c>
      <c r="K135" s="914">
        <f>K122+K133</f>
        <v>0</v>
      </c>
      <c r="L135" s="914">
        <f>L122+L133</f>
        <v>0</v>
      </c>
      <c r="M135" s="914">
        <f>M122+M133</f>
        <v>0</v>
      </c>
      <c r="N135" s="914">
        <f>SUM(I135:M135)</f>
        <v>0</v>
      </c>
    </row>
    <row r="136" spans="3:14" ht="12.75" customHeight="1">
      <c r="I136" s="744"/>
      <c r="J136" s="744"/>
      <c r="K136" s="744"/>
      <c r="L136" s="744"/>
      <c r="M136" s="744"/>
    </row>
    <row r="137" spans="3:14" s="353" customFormat="1">
      <c r="G137" s="355"/>
      <c r="H137" s="367"/>
      <c r="I137" s="746"/>
      <c r="J137" s="746"/>
      <c r="K137" s="747"/>
      <c r="L137" s="371"/>
      <c r="M137" s="371"/>
      <c r="N137" s="7"/>
    </row>
    <row r="138" spans="3:14" s="353" customFormat="1">
      <c r="G138" s="355"/>
      <c r="H138" s="367"/>
      <c r="I138" s="746"/>
      <c r="J138" s="746"/>
      <c r="K138" s="747"/>
      <c r="L138" s="371"/>
      <c r="M138" s="371"/>
      <c r="N138" s="7"/>
    </row>
    <row r="139" spans="3:14" ht="17.649999999999999">
      <c r="C139" s="781" t="s">
        <v>1678</v>
      </c>
      <c r="D139" s="741"/>
      <c r="E139" s="741"/>
      <c r="F139" s="741"/>
      <c r="G139" s="741"/>
      <c r="H139" s="741"/>
      <c r="I139" s="741"/>
      <c r="J139" s="741"/>
      <c r="K139" s="741"/>
      <c r="L139" s="741"/>
      <c r="M139" s="741"/>
      <c r="N139" s="741"/>
    </row>
    <row r="140" spans="3:14" s="353" customFormat="1">
      <c r="G140" s="355"/>
      <c r="H140" s="367"/>
      <c r="I140" s="746"/>
      <c r="J140" s="746"/>
      <c r="K140" s="747"/>
      <c r="L140" s="371"/>
      <c r="M140" s="371"/>
      <c r="N140" s="7"/>
    </row>
    <row r="141" spans="3:14" s="33" customFormat="1" ht="13.9">
      <c r="C141" s="34" t="s">
        <v>1625</v>
      </c>
      <c r="D141" s="34"/>
      <c r="I141" s="694"/>
      <c r="J141" s="694"/>
      <c r="K141" s="694"/>
      <c r="L141" s="694"/>
      <c r="M141" s="694"/>
      <c r="N141" s="694"/>
    </row>
    <row r="142" spans="3:14" ht="7.5" customHeight="1">
      <c r="I142" s="744"/>
      <c r="J142" s="744"/>
      <c r="K142" s="744"/>
      <c r="L142" s="744"/>
      <c r="M142" s="744"/>
    </row>
    <row r="143" spans="3:14" ht="13.9">
      <c r="D143" s="9" t="s">
        <v>1626</v>
      </c>
      <c r="E143" s="367"/>
      <c r="F143" s="20" t="s">
        <v>1627</v>
      </c>
      <c r="G143" s="11" t="s">
        <v>1628</v>
      </c>
      <c r="H143" s="7" t="s">
        <v>186</v>
      </c>
      <c r="I143" s="913">
        <f t="shared" ref="I143:N151" si="14">I12-I77</f>
        <v>0</v>
      </c>
      <c r="J143" s="913">
        <f t="shared" si="14"/>
        <v>0</v>
      </c>
      <c r="K143" s="913">
        <f t="shared" si="14"/>
        <v>0</v>
      </c>
      <c r="L143" s="913">
        <f t="shared" si="14"/>
        <v>0</v>
      </c>
      <c r="M143" s="913">
        <f t="shared" si="14"/>
        <v>0</v>
      </c>
      <c r="N143" s="913">
        <f t="shared" si="14"/>
        <v>0</v>
      </c>
    </row>
    <row r="144" spans="3:14" ht="13.9">
      <c r="D144" s="9"/>
      <c r="E144" s="367"/>
      <c r="F144" s="20" t="s">
        <v>1629</v>
      </c>
      <c r="G144" s="11" t="s">
        <v>1628</v>
      </c>
      <c r="H144" s="7" t="s">
        <v>186</v>
      </c>
      <c r="I144" s="913">
        <f t="shared" si="14"/>
        <v>0</v>
      </c>
      <c r="J144" s="913">
        <f t="shared" si="14"/>
        <v>0</v>
      </c>
      <c r="K144" s="913">
        <f t="shared" si="14"/>
        <v>0</v>
      </c>
      <c r="L144" s="913">
        <f t="shared" si="14"/>
        <v>0</v>
      </c>
      <c r="M144" s="913">
        <f t="shared" si="14"/>
        <v>0</v>
      </c>
      <c r="N144" s="913">
        <f t="shared" si="14"/>
        <v>0</v>
      </c>
    </row>
    <row r="145" spans="4:14" ht="13.9">
      <c r="D145" s="9"/>
      <c r="E145" s="367"/>
      <c r="F145" s="20" t="s">
        <v>1630</v>
      </c>
      <c r="G145" s="11" t="s">
        <v>1628</v>
      </c>
      <c r="H145" s="7" t="s">
        <v>186</v>
      </c>
      <c r="I145" s="913">
        <f t="shared" si="14"/>
        <v>0</v>
      </c>
      <c r="J145" s="913">
        <f t="shared" si="14"/>
        <v>0</v>
      </c>
      <c r="K145" s="913">
        <f t="shared" si="14"/>
        <v>0</v>
      </c>
      <c r="L145" s="913">
        <f t="shared" si="14"/>
        <v>0</v>
      </c>
      <c r="M145" s="913">
        <f t="shared" si="14"/>
        <v>0</v>
      </c>
      <c r="N145" s="913">
        <f t="shared" si="14"/>
        <v>0</v>
      </c>
    </row>
    <row r="146" spans="4:14" ht="13.9">
      <c r="D146" s="9"/>
      <c r="E146" s="367"/>
      <c r="F146" s="20" t="s">
        <v>1631</v>
      </c>
      <c r="G146" s="11" t="s">
        <v>1628</v>
      </c>
      <c r="H146" s="7" t="s">
        <v>186</v>
      </c>
      <c r="I146" s="913">
        <f t="shared" si="14"/>
        <v>0</v>
      </c>
      <c r="J146" s="913">
        <f t="shared" si="14"/>
        <v>0</v>
      </c>
      <c r="K146" s="913">
        <f t="shared" si="14"/>
        <v>0</v>
      </c>
      <c r="L146" s="913">
        <f t="shared" si="14"/>
        <v>0</v>
      </c>
      <c r="M146" s="913">
        <f t="shared" si="14"/>
        <v>0</v>
      </c>
      <c r="N146" s="913">
        <f t="shared" si="14"/>
        <v>0</v>
      </c>
    </row>
    <row r="147" spans="4:14" ht="13.9">
      <c r="D147" s="9"/>
      <c r="E147" s="367"/>
      <c r="F147" s="20" t="s">
        <v>1632</v>
      </c>
      <c r="G147" s="11" t="s">
        <v>1628</v>
      </c>
      <c r="H147" s="7" t="s">
        <v>186</v>
      </c>
      <c r="I147" s="913">
        <f t="shared" si="14"/>
        <v>0</v>
      </c>
      <c r="J147" s="913">
        <f t="shared" si="14"/>
        <v>0</v>
      </c>
      <c r="K147" s="913">
        <f t="shared" si="14"/>
        <v>0</v>
      </c>
      <c r="L147" s="913">
        <f t="shared" si="14"/>
        <v>0</v>
      </c>
      <c r="M147" s="913">
        <f t="shared" si="14"/>
        <v>0</v>
      </c>
      <c r="N147" s="913">
        <f t="shared" si="14"/>
        <v>0</v>
      </c>
    </row>
    <row r="148" spans="4:14" ht="13.9">
      <c r="D148" s="9"/>
      <c r="E148" s="367"/>
      <c r="F148" s="20" t="s">
        <v>1633</v>
      </c>
      <c r="G148" s="11" t="s">
        <v>1628</v>
      </c>
      <c r="H148" s="7" t="s">
        <v>186</v>
      </c>
      <c r="I148" s="913">
        <f t="shared" si="14"/>
        <v>0</v>
      </c>
      <c r="J148" s="913">
        <f t="shared" si="14"/>
        <v>0</v>
      </c>
      <c r="K148" s="913">
        <f t="shared" si="14"/>
        <v>0</v>
      </c>
      <c r="L148" s="913">
        <f t="shared" si="14"/>
        <v>0</v>
      </c>
      <c r="M148" s="913">
        <f t="shared" si="14"/>
        <v>0</v>
      </c>
      <c r="N148" s="913">
        <f t="shared" si="14"/>
        <v>0</v>
      </c>
    </row>
    <row r="149" spans="4:14" ht="13.9">
      <c r="D149" s="9"/>
      <c r="E149" s="367"/>
      <c r="F149" s="20" t="s">
        <v>1634</v>
      </c>
      <c r="G149" s="11" t="s">
        <v>1628</v>
      </c>
      <c r="H149" s="7" t="s">
        <v>186</v>
      </c>
      <c r="I149" s="913">
        <f t="shared" si="14"/>
        <v>0</v>
      </c>
      <c r="J149" s="913">
        <f t="shared" si="14"/>
        <v>0</v>
      </c>
      <c r="K149" s="913">
        <f t="shared" si="14"/>
        <v>0</v>
      </c>
      <c r="L149" s="913">
        <f t="shared" si="14"/>
        <v>0</v>
      </c>
      <c r="M149" s="913">
        <f t="shared" si="14"/>
        <v>0</v>
      </c>
      <c r="N149" s="913">
        <f t="shared" si="14"/>
        <v>0</v>
      </c>
    </row>
    <row r="150" spans="4:14" ht="13.9">
      <c r="D150" s="9"/>
      <c r="E150" s="367"/>
      <c r="F150" s="20" t="s">
        <v>1635</v>
      </c>
      <c r="G150" s="11" t="s">
        <v>1628</v>
      </c>
      <c r="H150" s="7" t="s">
        <v>186</v>
      </c>
      <c r="I150" s="913">
        <f t="shared" si="14"/>
        <v>0</v>
      </c>
      <c r="J150" s="913">
        <f t="shared" si="14"/>
        <v>0</v>
      </c>
      <c r="K150" s="913">
        <f t="shared" si="14"/>
        <v>0</v>
      </c>
      <c r="L150" s="913">
        <f t="shared" si="14"/>
        <v>0</v>
      </c>
      <c r="M150" s="913">
        <f t="shared" si="14"/>
        <v>0</v>
      </c>
      <c r="N150" s="913">
        <f t="shared" si="14"/>
        <v>0</v>
      </c>
    </row>
    <row r="151" spans="4:14" ht="13.9">
      <c r="D151" s="9"/>
      <c r="E151" s="367"/>
      <c r="F151" s="20"/>
      <c r="G151" s="29" t="s">
        <v>1628</v>
      </c>
      <c r="H151" s="31" t="s">
        <v>186</v>
      </c>
      <c r="I151" s="914">
        <f t="shared" si="14"/>
        <v>0</v>
      </c>
      <c r="J151" s="914">
        <f t="shared" si="14"/>
        <v>0</v>
      </c>
      <c r="K151" s="914">
        <f t="shared" si="14"/>
        <v>0</v>
      </c>
      <c r="L151" s="914">
        <f t="shared" si="14"/>
        <v>0</v>
      </c>
      <c r="M151" s="914">
        <f t="shared" si="14"/>
        <v>0</v>
      </c>
      <c r="N151" s="914">
        <f t="shared" si="14"/>
        <v>0</v>
      </c>
    </row>
    <row r="152" spans="4:14" ht="13.9">
      <c r="D152" s="9" t="s">
        <v>1636</v>
      </c>
      <c r="E152" s="20"/>
      <c r="F152" s="20" t="s">
        <v>1637</v>
      </c>
      <c r="G152" s="11" t="s">
        <v>1628</v>
      </c>
      <c r="H152" s="7" t="s">
        <v>186</v>
      </c>
      <c r="I152" s="913">
        <f t="shared" ref="I152:N152" si="15">I21-I86</f>
        <v>0</v>
      </c>
      <c r="J152" s="913">
        <f t="shared" si="15"/>
        <v>0</v>
      </c>
      <c r="K152" s="913">
        <f t="shared" si="15"/>
        <v>0</v>
      </c>
      <c r="L152" s="913">
        <f t="shared" si="15"/>
        <v>0</v>
      </c>
      <c r="M152" s="913">
        <f t="shared" si="15"/>
        <v>0</v>
      </c>
      <c r="N152" s="913">
        <f t="shared" si="15"/>
        <v>0</v>
      </c>
    </row>
    <row r="153" spans="4:14" ht="13.9">
      <c r="D153" s="9"/>
      <c r="E153" s="20"/>
      <c r="F153" s="20" t="s">
        <v>1638</v>
      </c>
      <c r="G153" s="11" t="s">
        <v>1628</v>
      </c>
      <c r="H153" s="7" t="s">
        <v>186</v>
      </c>
      <c r="I153" s="913">
        <f t="shared" ref="I153:N154" si="16">I22-I87</f>
        <v>0</v>
      </c>
      <c r="J153" s="913">
        <f t="shared" si="16"/>
        <v>0</v>
      </c>
      <c r="K153" s="913">
        <f t="shared" si="16"/>
        <v>0</v>
      </c>
      <c r="L153" s="913">
        <f t="shared" si="16"/>
        <v>0</v>
      </c>
      <c r="M153" s="913">
        <f t="shared" si="16"/>
        <v>0</v>
      </c>
      <c r="N153" s="913">
        <f t="shared" si="16"/>
        <v>0</v>
      </c>
    </row>
    <row r="154" spans="4:14" ht="13.9">
      <c r="D154" s="9"/>
      <c r="E154" s="20"/>
      <c r="F154" s="20"/>
      <c r="G154" s="29" t="s">
        <v>1628</v>
      </c>
      <c r="H154" s="31" t="s">
        <v>186</v>
      </c>
      <c r="I154" s="914">
        <f t="shared" si="16"/>
        <v>0</v>
      </c>
      <c r="J154" s="914">
        <f t="shared" si="16"/>
        <v>0</v>
      </c>
      <c r="K154" s="914">
        <f t="shared" si="16"/>
        <v>0</v>
      </c>
      <c r="L154" s="914">
        <f t="shared" si="16"/>
        <v>0</v>
      </c>
      <c r="M154" s="914">
        <f t="shared" si="16"/>
        <v>0</v>
      </c>
      <c r="N154" s="914">
        <f t="shared" si="16"/>
        <v>0</v>
      </c>
    </row>
    <row r="155" spans="4:14" ht="13.9">
      <c r="D155" s="9" t="s">
        <v>1639</v>
      </c>
      <c r="E155" s="1285"/>
      <c r="F155" s="9" t="s">
        <v>1640</v>
      </c>
      <c r="G155" s="29" t="s">
        <v>1628</v>
      </c>
      <c r="H155" s="31" t="s">
        <v>186</v>
      </c>
      <c r="I155" s="914">
        <f>SUM(I151,I154)</f>
        <v>0</v>
      </c>
      <c r="J155" s="914">
        <f t="shared" ref="J155:N155" si="17">SUM(J151,J154)</f>
        <v>0</v>
      </c>
      <c r="K155" s="914">
        <f t="shared" si="17"/>
        <v>0</v>
      </c>
      <c r="L155" s="914">
        <f t="shared" si="17"/>
        <v>0</v>
      </c>
      <c r="M155" s="914">
        <f t="shared" si="17"/>
        <v>0</v>
      </c>
      <c r="N155" s="914">
        <f t="shared" si="17"/>
        <v>0</v>
      </c>
    </row>
    <row r="156" spans="4:14" ht="13.9">
      <c r="D156" s="9"/>
      <c r="E156" s="20"/>
      <c r="F156" s="20"/>
      <c r="G156" s="29"/>
      <c r="H156" s="31"/>
      <c r="I156" s="31"/>
      <c r="J156" s="31"/>
      <c r="K156" s="31"/>
      <c r="L156" s="31"/>
      <c r="M156" s="31"/>
      <c r="N156" s="31"/>
    </row>
    <row r="157" spans="4:14" ht="13.9">
      <c r="D157" s="9" t="s">
        <v>1641</v>
      </c>
      <c r="E157" s="367"/>
      <c r="F157" s="20" t="s">
        <v>1642</v>
      </c>
      <c r="G157" s="11" t="s">
        <v>1628</v>
      </c>
      <c r="H157" s="7" t="s">
        <v>186</v>
      </c>
      <c r="I157" s="913">
        <f t="shared" ref="I157:N168" si="18">I25-I91</f>
        <v>0</v>
      </c>
      <c r="J157" s="913">
        <f t="shared" si="18"/>
        <v>0</v>
      </c>
      <c r="K157" s="913">
        <f t="shared" si="18"/>
        <v>0</v>
      </c>
      <c r="L157" s="913">
        <f t="shared" si="18"/>
        <v>0</v>
      </c>
      <c r="M157" s="913">
        <f t="shared" si="18"/>
        <v>0</v>
      </c>
      <c r="N157" s="913">
        <f t="shared" si="18"/>
        <v>0</v>
      </c>
    </row>
    <row r="158" spans="4:14" ht="13.9">
      <c r="D158" s="9"/>
      <c r="E158" s="367"/>
      <c r="F158" s="11" t="s">
        <v>1643</v>
      </c>
      <c r="G158" s="11" t="s">
        <v>1628</v>
      </c>
      <c r="H158" s="7" t="s">
        <v>186</v>
      </c>
      <c r="I158" s="913">
        <f t="shared" si="18"/>
        <v>0</v>
      </c>
      <c r="J158" s="913">
        <f t="shared" si="18"/>
        <v>0</v>
      </c>
      <c r="K158" s="913">
        <f t="shared" si="18"/>
        <v>0</v>
      </c>
      <c r="L158" s="913">
        <f t="shared" si="18"/>
        <v>0</v>
      </c>
      <c r="M158" s="913">
        <f t="shared" si="18"/>
        <v>0</v>
      </c>
      <c r="N158" s="913">
        <f t="shared" si="18"/>
        <v>0</v>
      </c>
    </row>
    <row r="159" spans="4:14" ht="13.5" customHeight="1">
      <c r="D159" s="9"/>
      <c r="E159" s="367"/>
      <c r="F159" s="11" t="s">
        <v>1644</v>
      </c>
      <c r="G159" s="11" t="s">
        <v>1628</v>
      </c>
      <c r="H159" s="7" t="s">
        <v>186</v>
      </c>
      <c r="I159" s="913">
        <f t="shared" si="18"/>
        <v>0</v>
      </c>
      <c r="J159" s="913">
        <f t="shared" si="18"/>
        <v>0</v>
      </c>
      <c r="K159" s="913">
        <f t="shared" si="18"/>
        <v>0</v>
      </c>
      <c r="L159" s="913">
        <f t="shared" si="18"/>
        <v>0</v>
      </c>
      <c r="M159" s="913">
        <f t="shared" si="18"/>
        <v>0</v>
      </c>
      <c r="N159" s="913">
        <f t="shared" si="18"/>
        <v>0</v>
      </c>
    </row>
    <row r="160" spans="4:14" ht="13.9">
      <c r="D160" s="9"/>
      <c r="E160" s="367"/>
      <c r="G160" s="29" t="s">
        <v>1628</v>
      </c>
      <c r="H160" s="31" t="s">
        <v>186</v>
      </c>
      <c r="I160" s="914">
        <f t="shared" si="18"/>
        <v>0</v>
      </c>
      <c r="J160" s="914">
        <f t="shared" si="18"/>
        <v>0</v>
      </c>
      <c r="K160" s="914">
        <f t="shared" si="18"/>
        <v>0</v>
      </c>
      <c r="L160" s="914">
        <f t="shared" si="18"/>
        <v>0</v>
      </c>
      <c r="M160" s="914">
        <f t="shared" si="18"/>
        <v>0</v>
      </c>
      <c r="N160" s="914">
        <f t="shared" si="18"/>
        <v>0</v>
      </c>
    </row>
    <row r="161" spans="4:14" ht="13.9">
      <c r="D161" s="9" t="s">
        <v>1645</v>
      </c>
      <c r="E161" s="367"/>
      <c r="F161" s="20" t="s">
        <v>1642</v>
      </c>
      <c r="G161" s="11" t="s">
        <v>1628</v>
      </c>
      <c r="H161" s="456" t="s">
        <v>186</v>
      </c>
      <c r="I161" s="913">
        <f t="shared" si="18"/>
        <v>0</v>
      </c>
      <c r="J161" s="913">
        <f t="shared" si="18"/>
        <v>0</v>
      </c>
      <c r="K161" s="913">
        <f t="shared" si="18"/>
        <v>0</v>
      </c>
      <c r="L161" s="913">
        <f t="shared" si="18"/>
        <v>0</v>
      </c>
      <c r="M161" s="913">
        <f t="shared" si="18"/>
        <v>0</v>
      </c>
      <c r="N161" s="913">
        <f t="shared" si="18"/>
        <v>0</v>
      </c>
    </row>
    <row r="162" spans="4:14" ht="13.9">
      <c r="D162" s="9"/>
      <c r="E162" s="367"/>
      <c r="F162" s="20" t="s">
        <v>1646</v>
      </c>
      <c r="G162" s="11" t="s">
        <v>1628</v>
      </c>
      <c r="H162" s="456" t="s">
        <v>186</v>
      </c>
      <c r="I162" s="913">
        <f t="shared" si="18"/>
        <v>0</v>
      </c>
      <c r="J162" s="913">
        <f t="shared" si="18"/>
        <v>0</v>
      </c>
      <c r="K162" s="913">
        <f t="shared" si="18"/>
        <v>0</v>
      </c>
      <c r="L162" s="913">
        <f t="shared" si="18"/>
        <v>0</v>
      </c>
      <c r="M162" s="913">
        <f t="shared" si="18"/>
        <v>0</v>
      </c>
      <c r="N162" s="913">
        <f t="shared" si="18"/>
        <v>0</v>
      </c>
    </row>
    <row r="163" spans="4:14" ht="13.9">
      <c r="D163" s="9"/>
      <c r="E163" s="367"/>
      <c r="F163" s="20" t="s">
        <v>1647</v>
      </c>
      <c r="G163" s="11" t="s">
        <v>1628</v>
      </c>
      <c r="H163" s="456" t="s">
        <v>186</v>
      </c>
      <c r="I163" s="913">
        <f t="shared" si="18"/>
        <v>0</v>
      </c>
      <c r="J163" s="913">
        <f t="shared" si="18"/>
        <v>0</v>
      </c>
      <c r="K163" s="913">
        <f t="shared" si="18"/>
        <v>0</v>
      </c>
      <c r="L163" s="913">
        <f t="shared" si="18"/>
        <v>0</v>
      </c>
      <c r="M163" s="913">
        <f t="shared" si="18"/>
        <v>0</v>
      </c>
      <c r="N163" s="913">
        <f t="shared" si="18"/>
        <v>0</v>
      </c>
    </row>
    <row r="164" spans="4:14" ht="13.9">
      <c r="D164" s="9"/>
      <c r="E164" s="367"/>
      <c r="F164" s="20" t="s">
        <v>1648</v>
      </c>
      <c r="G164" s="11" t="s">
        <v>1628</v>
      </c>
      <c r="H164" s="456" t="s">
        <v>186</v>
      </c>
      <c r="I164" s="913">
        <f t="shared" si="18"/>
        <v>0</v>
      </c>
      <c r="J164" s="913">
        <f t="shared" si="18"/>
        <v>0</v>
      </c>
      <c r="K164" s="913">
        <f t="shared" si="18"/>
        <v>0</v>
      </c>
      <c r="L164" s="913">
        <f t="shared" si="18"/>
        <v>0</v>
      </c>
      <c r="M164" s="913">
        <f t="shared" si="18"/>
        <v>0</v>
      </c>
      <c r="N164" s="913">
        <f t="shared" si="18"/>
        <v>0</v>
      </c>
    </row>
    <row r="165" spans="4:14" ht="13.9">
      <c r="D165" s="9"/>
      <c r="E165" s="367"/>
      <c r="F165" s="11" t="s">
        <v>1649</v>
      </c>
      <c r="G165" s="11" t="s">
        <v>1628</v>
      </c>
      <c r="H165" s="456" t="s">
        <v>186</v>
      </c>
      <c r="I165" s="913">
        <f t="shared" si="18"/>
        <v>0</v>
      </c>
      <c r="J165" s="913">
        <f t="shared" si="18"/>
        <v>0</v>
      </c>
      <c r="K165" s="913">
        <f t="shared" si="18"/>
        <v>0</v>
      </c>
      <c r="L165" s="913">
        <f t="shared" si="18"/>
        <v>0</v>
      </c>
      <c r="M165" s="913">
        <f t="shared" si="18"/>
        <v>0</v>
      </c>
      <c r="N165" s="913">
        <f t="shared" si="18"/>
        <v>0</v>
      </c>
    </row>
    <row r="166" spans="4:14" ht="13.9">
      <c r="D166" s="9"/>
      <c r="F166" s="742" t="s">
        <v>1650</v>
      </c>
      <c r="G166" s="11" t="s">
        <v>1628</v>
      </c>
      <c r="H166" s="456" t="s">
        <v>186</v>
      </c>
      <c r="I166" s="913">
        <f t="shared" si="18"/>
        <v>0</v>
      </c>
      <c r="J166" s="913">
        <f t="shared" si="18"/>
        <v>0</v>
      </c>
      <c r="K166" s="913">
        <f t="shared" si="18"/>
        <v>0</v>
      </c>
      <c r="L166" s="913">
        <f t="shared" si="18"/>
        <v>0</v>
      </c>
      <c r="M166" s="913">
        <f t="shared" si="18"/>
        <v>0</v>
      </c>
      <c r="N166" s="913">
        <f t="shared" si="18"/>
        <v>0</v>
      </c>
    </row>
    <row r="167" spans="4:14" ht="13.9">
      <c r="D167" s="9"/>
      <c r="F167" s="742" t="s">
        <v>1651</v>
      </c>
      <c r="G167" s="11" t="s">
        <v>1628</v>
      </c>
      <c r="H167" s="456" t="s">
        <v>186</v>
      </c>
      <c r="I167" s="913">
        <f t="shared" si="18"/>
        <v>0</v>
      </c>
      <c r="J167" s="913">
        <f t="shared" si="18"/>
        <v>0</v>
      </c>
      <c r="K167" s="913">
        <f t="shared" si="18"/>
        <v>0</v>
      </c>
      <c r="L167" s="913">
        <f t="shared" si="18"/>
        <v>0</v>
      </c>
      <c r="M167" s="913">
        <f t="shared" si="18"/>
        <v>0</v>
      </c>
      <c r="N167" s="913">
        <f t="shared" si="18"/>
        <v>0</v>
      </c>
    </row>
    <row r="168" spans="4:14" ht="13.9">
      <c r="D168" s="29"/>
      <c r="G168" s="29" t="s">
        <v>1628</v>
      </c>
      <c r="H168" s="29" t="s">
        <v>186</v>
      </c>
      <c r="I168" s="914">
        <f t="shared" si="18"/>
        <v>0</v>
      </c>
      <c r="J168" s="914">
        <f t="shared" si="18"/>
        <v>0</v>
      </c>
      <c r="K168" s="914">
        <f t="shared" si="18"/>
        <v>0</v>
      </c>
      <c r="L168" s="914">
        <f t="shared" si="18"/>
        <v>0</v>
      </c>
      <c r="M168" s="914">
        <f t="shared" si="18"/>
        <v>0</v>
      </c>
      <c r="N168" s="914">
        <f t="shared" si="18"/>
        <v>0</v>
      </c>
    </row>
    <row r="169" spans="4:14" ht="13.9">
      <c r="D169" s="29" t="s">
        <v>1652</v>
      </c>
      <c r="E169" s="1287"/>
      <c r="F169" s="29" t="s">
        <v>1653</v>
      </c>
      <c r="G169" s="29" t="s">
        <v>1628</v>
      </c>
      <c r="H169" s="29" t="s">
        <v>186</v>
      </c>
      <c r="I169" s="1286">
        <f>SUM(I160,I168)</f>
        <v>0</v>
      </c>
      <c r="J169" s="1286">
        <f t="shared" ref="J169:N169" si="19">SUM(J160,J168)</f>
        <v>0</v>
      </c>
      <c r="K169" s="1286">
        <f t="shared" si="19"/>
        <v>0</v>
      </c>
      <c r="L169" s="1286">
        <f t="shared" si="19"/>
        <v>0</v>
      </c>
      <c r="M169" s="1286">
        <f t="shared" si="19"/>
        <v>0</v>
      </c>
      <c r="N169" s="1286">
        <f t="shared" si="19"/>
        <v>0</v>
      </c>
    </row>
    <row r="170" spans="4:14" ht="13.9">
      <c r="D170" s="29"/>
      <c r="G170" s="29"/>
      <c r="H170" s="29"/>
      <c r="I170" s="29"/>
      <c r="J170" s="29"/>
      <c r="K170" s="29"/>
      <c r="L170" s="29"/>
      <c r="M170" s="29"/>
      <c r="N170" s="29"/>
    </row>
    <row r="171" spans="4:14" ht="13.9">
      <c r="D171" s="9" t="s">
        <v>202</v>
      </c>
      <c r="E171" s="20"/>
      <c r="I171" s="744"/>
      <c r="J171" s="744"/>
      <c r="K171" s="744"/>
      <c r="L171" s="744"/>
      <c r="M171" s="744"/>
      <c r="N171" s="744"/>
    </row>
    <row r="172" spans="4:14" ht="13.9">
      <c r="D172" s="29"/>
      <c r="F172" s="772" t="s">
        <v>1654</v>
      </c>
      <c r="G172" s="11" t="s">
        <v>1628</v>
      </c>
      <c r="H172" s="456" t="s">
        <v>186</v>
      </c>
      <c r="I172" s="915">
        <f t="shared" ref="I172:N186" si="20">I40-I106</f>
        <v>0</v>
      </c>
      <c r="J172" s="915">
        <f t="shared" si="20"/>
        <v>0</v>
      </c>
      <c r="K172" s="915">
        <f t="shared" si="20"/>
        <v>0</v>
      </c>
      <c r="L172" s="915">
        <f t="shared" si="20"/>
        <v>0</v>
      </c>
      <c r="M172" s="915">
        <f t="shared" si="20"/>
        <v>0</v>
      </c>
      <c r="N172" s="915">
        <f t="shared" si="20"/>
        <v>0</v>
      </c>
    </row>
    <row r="173" spans="4:14" ht="13.9">
      <c r="D173" s="29"/>
      <c r="F173" s="772" t="s">
        <v>1655</v>
      </c>
      <c r="G173" s="11" t="s">
        <v>1628</v>
      </c>
      <c r="H173" s="456" t="s">
        <v>186</v>
      </c>
      <c r="I173" s="915">
        <f t="shared" si="20"/>
        <v>0</v>
      </c>
      <c r="J173" s="915">
        <f t="shared" si="20"/>
        <v>0</v>
      </c>
      <c r="K173" s="915">
        <f t="shared" si="20"/>
        <v>0</v>
      </c>
      <c r="L173" s="915">
        <f t="shared" si="20"/>
        <v>0</v>
      </c>
      <c r="M173" s="915">
        <f t="shared" si="20"/>
        <v>0</v>
      </c>
      <c r="N173" s="915">
        <f t="shared" si="20"/>
        <v>0</v>
      </c>
    </row>
    <row r="174" spans="4:14" ht="13.9">
      <c r="D174" s="29"/>
      <c r="F174" s="772" t="s">
        <v>1656</v>
      </c>
      <c r="G174" s="11" t="s">
        <v>1628</v>
      </c>
      <c r="H174" s="456" t="s">
        <v>186</v>
      </c>
      <c r="I174" s="915">
        <f>I42-I108</f>
        <v>0</v>
      </c>
      <c r="J174" s="915">
        <f t="shared" si="20"/>
        <v>0</v>
      </c>
      <c r="K174" s="915">
        <f t="shared" si="20"/>
        <v>0</v>
      </c>
      <c r="L174" s="915">
        <f t="shared" si="20"/>
        <v>0</v>
      </c>
      <c r="M174" s="915">
        <f t="shared" si="20"/>
        <v>0</v>
      </c>
      <c r="N174" s="915">
        <f t="shared" si="20"/>
        <v>0</v>
      </c>
    </row>
    <row r="175" spans="4:14" ht="13.9">
      <c r="D175" s="29"/>
      <c r="F175" s="772" t="s">
        <v>1657</v>
      </c>
      <c r="G175" s="11" t="s">
        <v>1628</v>
      </c>
      <c r="H175" s="456" t="s">
        <v>186</v>
      </c>
      <c r="I175" s="915">
        <f t="shared" si="20"/>
        <v>0</v>
      </c>
      <c r="J175" s="915">
        <f t="shared" si="20"/>
        <v>0</v>
      </c>
      <c r="K175" s="915">
        <f t="shared" si="20"/>
        <v>0</v>
      </c>
      <c r="L175" s="915">
        <f t="shared" si="20"/>
        <v>0</v>
      </c>
      <c r="M175" s="915">
        <f t="shared" si="20"/>
        <v>0</v>
      </c>
      <c r="N175" s="915">
        <f t="shared" si="20"/>
        <v>0</v>
      </c>
    </row>
    <row r="176" spans="4:14" ht="13.5" customHeight="1">
      <c r="D176" s="29"/>
      <c r="F176" s="772" t="s">
        <v>1658</v>
      </c>
      <c r="G176" s="11" t="s">
        <v>1628</v>
      </c>
      <c r="H176" s="456" t="s">
        <v>186</v>
      </c>
      <c r="I176" s="915">
        <f t="shared" si="20"/>
        <v>0</v>
      </c>
      <c r="J176" s="915">
        <f t="shared" si="20"/>
        <v>0</v>
      </c>
      <c r="K176" s="915">
        <f t="shared" si="20"/>
        <v>0</v>
      </c>
      <c r="L176" s="915">
        <f t="shared" si="20"/>
        <v>0</v>
      </c>
      <c r="M176" s="915">
        <f t="shared" si="20"/>
        <v>0</v>
      </c>
      <c r="N176" s="915">
        <f t="shared" si="20"/>
        <v>0</v>
      </c>
    </row>
    <row r="177" spans="3:14" ht="13.5" customHeight="1">
      <c r="D177" s="29"/>
      <c r="F177" s="772" t="s">
        <v>1659</v>
      </c>
      <c r="G177" s="11" t="s">
        <v>1628</v>
      </c>
      <c r="H177" s="456" t="s">
        <v>186</v>
      </c>
      <c r="I177" s="915">
        <f t="shared" si="20"/>
        <v>0</v>
      </c>
      <c r="J177" s="915">
        <f t="shared" si="20"/>
        <v>0</v>
      </c>
      <c r="K177" s="915">
        <f t="shared" si="20"/>
        <v>0</v>
      </c>
      <c r="L177" s="915">
        <f t="shared" si="20"/>
        <v>0</v>
      </c>
      <c r="M177" s="915">
        <f t="shared" si="20"/>
        <v>0</v>
      </c>
      <c r="N177" s="915">
        <f t="shared" si="20"/>
        <v>0</v>
      </c>
    </row>
    <row r="178" spans="3:14" ht="13.5" customHeight="1">
      <c r="D178" s="29"/>
      <c r="F178" s="772" t="s">
        <v>1660</v>
      </c>
      <c r="G178" s="11" t="s">
        <v>1628</v>
      </c>
      <c r="H178" s="456" t="s">
        <v>186</v>
      </c>
      <c r="I178" s="915">
        <f t="shared" si="20"/>
        <v>0</v>
      </c>
      <c r="J178" s="915">
        <f t="shared" si="20"/>
        <v>0</v>
      </c>
      <c r="K178" s="915">
        <f t="shared" si="20"/>
        <v>0</v>
      </c>
      <c r="L178" s="915">
        <f t="shared" si="20"/>
        <v>0</v>
      </c>
      <c r="M178" s="915">
        <f t="shared" si="20"/>
        <v>0</v>
      </c>
      <c r="N178" s="915">
        <f t="shared" si="20"/>
        <v>0</v>
      </c>
    </row>
    <row r="179" spans="3:14" ht="13.5" customHeight="1">
      <c r="D179" s="29"/>
      <c r="F179" s="772" t="s">
        <v>1661</v>
      </c>
      <c r="G179" s="11" t="s">
        <v>1628</v>
      </c>
      <c r="H179" s="456" t="s">
        <v>186</v>
      </c>
      <c r="I179" s="915">
        <f t="shared" si="20"/>
        <v>0</v>
      </c>
      <c r="J179" s="915">
        <f t="shared" si="20"/>
        <v>0</v>
      </c>
      <c r="K179" s="915">
        <f t="shared" si="20"/>
        <v>0</v>
      </c>
      <c r="L179" s="915">
        <f t="shared" si="20"/>
        <v>0</v>
      </c>
      <c r="M179" s="915">
        <f t="shared" si="20"/>
        <v>0</v>
      </c>
      <c r="N179" s="915">
        <f t="shared" si="20"/>
        <v>0</v>
      </c>
    </row>
    <row r="180" spans="3:14" ht="13.5" customHeight="1">
      <c r="D180" s="29"/>
      <c r="F180" s="772" t="s">
        <v>1662</v>
      </c>
      <c r="G180" s="11" t="s">
        <v>1628</v>
      </c>
      <c r="H180" s="456" t="s">
        <v>186</v>
      </c>
      <c r="I180" s="915">
        <f t="shared" si="20"/>
        <v>0</v>
      </c>
      <c r="J180" s="915">
        <f t="shared" si="20"/>
        <v>0</v>
      </c>
      <c r="K180" s="915">
        <f t="shared" si="20"/>
        <v>0</v>
      </c>
      <c r="L180" s="915">
        <f t="shared" si="20"/>
        <v>0</v>
      </c>
      <c r="M180" s="915">
        <f t="shared" si="20"/>
        <v>0</v>
      </c>
      <c r="N180" s="915">
        <f t="shared" si="20"/>
        <v>0</v>
      </c>
    </row>
    <row r="181" spans="3:14" ht="13.9">
      <c r="D181" s="29"/>
      <c r="F181" s="772" t="s">
        <v>1663</v>
      </c>
      <c r="G181" s="11" t="s">
        <v>1628</v>
      </c>
      <c r="H181" s="456" t="s">
        <v>186</v>
      </c>
      <c r="I181" s="915">
        <f t="shared" si="20"/>
        <v>0</v>
      </c>
      <c r="J181" s="915">
        <f t="shared" si="20"/>
        <v>0</v>
      </c>
      <c r="K181" s="915">
        <f t="shared" si="20"/>
        <v>0</v>
      </c>
      <c r="L181" s="915">
        <f t="shared" si="20"/>
        <v>0</v>
      </c>
      <c r="M181" s="915">
        <f t="shared" si="20"/>
        <v>0</v>
      </c>
      <c r="N181" s="915">
        <f t="shared" si="20"/>
        <v>0</v>
      </c>
    </row>
    <row r="182" spans="3:14" ht="13.9">
      <c r="D182" s="29"/>
      <c r="F182" s="772" t="s">
        <v>1664</v>
      </c>
      <c r="G182" s="11" t="s">
        <v>1628</v>
      </c>
      <c r="H182" s="456" t="s">
        <v>186</v>
      </c>
      <c r="I182" s="915">
        <f t="shared" si="20"/>
        <v>0</v>
      </c>
      <c r="J182" s="915">
        <f t="shared" si="20"/>
        <v>0</v>
      </c>
      <c r="K182" s="915">
        <f t="shared" si="20"/>
        <v>0</v>
      </c>
      <c r="L182" s="915">
        <f t="shared" si="20"/>
        <v>0</v>
      </c>
      <c r="M182" s="915">
        <f t="shared" si="20"/>
        <v>0</v>
      </c>
      <c r="N182" s="915">
        <f t="shared" si="20"/>
        <v>0</v>
      </c>
    </row>
    <row r="183" spans="3:14" ht="13.9">
      <c r="D183" s="29"/>
      <c r="F183" s="772" t="s">
        <v>1665</v>
      </c>
      <c r="G183" s="11" t="s">
        <v>1628</v>
      </c>
      <c r="H183" s="456" t="s">
        <v>186</v>
      </c>
      <c r="I183" s="915">
        <f t="shared" si="20"/>
        <v>0</v>
      </c>
      <c r="J183" s="915">
        <f t="shared" si="20"/>
        <v>0</v>
      </c>
      <c r="K183" s="915">
        <f t="shared" si="20"/>
        <v>0</v>
      </c>
      <c r="L183" s="915">
        <f t="shared" si="20"/>
        <v>0</v>
      </c>
      <c r="M183" s="915">
        <f t="shared" si="20"/>
        <v>0</v>
      </c>
      <c r="N183" s="915">
        <f t="shared" si="20"/>
        <v>0</v>
      </c>
    </row>
    <row r="184" spans="3:14" ht="13.9">
      <c r="D184" s="29"/>
      <c r="F184" s="772" t="s">
        <v>233</v>
      </c>
      <c r="G184" s="11" t="s">
        <v>1628</v>
      </c>
      <c r="H184" s="456" t="s">
        <v>186</v>
      </c>
      <c r="I184" s="915">
        <f t="shared" si="20"/>
        <v>0</v>
      </c>
      <c r="J184" s="915">
        <f t="shared" si="20"/>
        <v>0</v>
      </c>
      <c r="K184" s="915">
        <f t="shared" si="20"/>
        <v>0</v>
      </c>
      <c r="L184" s="915">
        <f t="shared" si="20"/>
        <v>0</v>
      </c>
      <c r="M184" s="915">
        <f t="shared" si="20"/>
        <v>0</v>
      </c>
      <c r="N184" s="915">
        <f t="shared" si="20"/>
        <v>0</v>
      </c>
    </row>
    <row r="185" spans="3:14">
      <c r="F185" s="772" t="s">
        <v>471</v>
      </c>
      <c r="G185" s="11" t="s">
        <v>1628</v>
      </c>
      <c r="H185" s="456" t="s">
        <v>186</v>
      </c>
      <c r="I185" s="915">
        <f t="shared" si="20"/>
        <v>0</v>
      </c>
      <c r="J185" s="915">
        <f t="shared" si="20"/>
        <v>0</v>
      </c>
      <c r="K185" s="915">
        <f t="shared" si="20"/>
        <v>0</v>
      </c>
      <c r="L185" s="915">
        <f t="shared" si="20"/>
        <v>0</v>
      </c>
      <c r="M185" s="915">
        <f t="shared" si="20"/>
        <v>0</v>
      </c>
      <c r="N185" s="915">
        <f t="shared" si="20"/>
        <v>0</v>
      </c>
    </row>
    <row r="186" spans="3:14" ht="13.9">
      <c r="D186" s="29" t="s">
        <v>1666</v>
      </c>
      <c r="G186" s="29" t="s">
        <v>1628</v>
      </c>
      <c r="H186" s="31" t="s">
        <v>186</v>
      </c>
      <c r="I186" s="914">
        <f t="shared" si="20"/>
        <v>0</v>
      </c>
      <c r="J186" s="914">
        <f t="shared" si="20"/>
        <v>0</v>
      </c>
      <c r="K186" s="914">
        <f t="shared" si="20"/>
        <v>0</v>
      </c>
      <c r="L186" s="914">
        <f t="shared" si="20"/>
        <v>0</v>
      </c>
      <c r="M186" s="914">
        <f t="shared" si="20"/>
        <v>0</v>
      </c>
      <c r="N186" s="914">
        <f t="shared" si="20"/>
        <v>0</v>
      </c>
    </row>
    <row r="187" spans="3:14" ht="6" customHeight="1">
      <c r="I187" s="744"/>
      <c r="J187" s="744"/>
      <c r="K187" s="744"/>
      <c r="L187" s="744"/>
      <c r="M187" s="744"/>
      <c r="N187" s="744"/>
    </row>
    <row r="188" spans="3:14" ht="13.9">
      <c r="F188" s="916" t="s">
        <v>1667</v>
      </c>
      <c r="G188" s="29" t="s">
        <v>1628</v>
      </c>
      <c r="H188" s="31" t="s">
        <v>186</v>
      </c>
      <c r="I188" s="914">
        <f t="shared" ref="I188:N188" si="21">I56-I122</f>
        <v>0</v>
      </c>
      <c r="J188" s="914">
        <f t="shared" si="21"/>
        <v>0</v>
      </c>
      <c r="K188" s="914">
        <f t="shared" si="21"/>
        <v>0</v>
      </c>
      <c r="L188" s="914">
        <f t="shared" si="21"/>
        <v>0</v>
      </c>
      <c r="M188" s="914">
        <f t="shared" si="21"/>
        <v>0</v>
      </c>
      <c r="N188" s="914">
        <f t="shared" si="21"/>
        <v>0</v>
      </c>
    </row>
    <row r="189" spans="3:14" ht="13.5" customHeight="1"/>
    <row r="190" spans="3:14" s="694" customFormat="1" ht="13.9">
      <c r="C190" s="34" t="s">
        <v>1668</v>
      </c>
      <c r="D190" s="34"/>
      <c r="E190" s="33"/>
      <c r="F190" s="33"/>
      <c r="G190" s="33"/>
      <c r="H190" s="33"/>
    </row>
    <row r="191" spans="3:14" ht="6.75" customHeight="1">
      <c r="I191" s="744"/>
      <c r="J191" s="744"/>
      <c r="K191" s="744"/>
      <c r="L191" s="744"/>
      <c r="M191" s="744"/>
    </row>
    <row r="192" spans="3:14" ht="13.9">
      <c r="D192" s="9"/>
      <c r="F192" s="1486" t="s">
        <v>1669</v>
      </c>
      <c r="G192" s="11" t="s">
        <v>1628</v>
      </c>
      <c r="H192" s="7" t="s">
        <v>186</v>
      </c>
      <c r="I192" s="915">
        <f t="shared" ref="I192:N199" si="22">I60-I126</f>
        <v>0</v>
      </c>
      <c r="J192" s="915">
        <f t="shared" si="22"/>
        <v>0</v>
      </c>
      <c r="K192" s="915">
        <f t="shared" si="22"/>
        <v>0</v>
      </c>
      <c r="L192" s="915">
        <f t="shared" si="22"/>
        <v>0</v>
      </c>
      <c r="M192" s="915">
        <f t="shared" si="22"/>
        <v>0</v>
      </c>
      <c r="N192" s="915">
        <f t="shared" si="22"/>
        <v>0</v>
      </c>
    </row>
    <row r="193" spans="6:14">
      <c r="F193" s="1486" t="s">
        <v>1670</v>
      </c>
      <c r="G193" s="11" t="s">
        <v>1628</v>
      </c>
      <c r="H193" s="7" t="s">
        <v>186</v>
      </c>
      <c r="I193" s="915">
        <f t="shared" si="22"/>
        <v>0</v>
      </c>
      <c r="J193" s="915">
        <f t="shared" si="22"/>
        <v>0</v>
      </c>
      <c r="K193" s="915">
        <f t="shared" si="22"/>
        <v>0</v>
      </c>
      <c r="L193" s="915">
        <f t="shared" si="22"/>
        <v>0</v>
      </c>
      <c r="M193" s="915">
        <f t="shared" si="22"/>
        <v>0</v>
      </c>
      <c r="N193" s="915">
        <f t="shared" si="22"/>
        <v>0</v>
      </c>
    </row>
    <row r="194" spans="6:14">
      <c r="F194" s="1486" t="s">
        <v>1671</v>
      </c>
      <c r="G194" s="11" t="s">
        <v>1628</v>
      </c>
      <c r="H194" s="7" t="s">
        <v>186</v>
      </c>
      <c r="I194" s="915">
        <f t="shared" si="22"/>
        <v>0</v>
      </c>
      <c r="J194" s="915">
        <f t="shared" si="22"/>
        <v>0</v>
      </c>
      <c r="K194" s="915">
        <f t="shared" si="22"/>
        <v>0</v>
      </c>
      <c r="L194" s="915">
        <f t="shared" si="22"/>
        <v>0</v>
      </c>
      <c r="M194" s="915">
        <f t="shared" si="22"/>
        <v>0</v>
      </c>
      <c r="N194" s="915">
        <f t="shared" si="22"/>
        <v>0</v>
      </c>
    </row>
    <row r="195" spans="6:14">
      <c r="F195" s="1486" t="s">
        <v>1672</v>
      </c>
      <c r="G195" s="11" t="s">
        <v>1628</v>
      </c>
      <c r="H195" s="7" t="s">
        <v>186</v>
      </c>
      <c r="I195" s="915">
        <f t="shared" si="22"/>
        <v>0</v>
      </c>
      <c r="J195" s="915">
        <f t="shared" si="22"/>
        <v>0</v>
      </c>
      <c r="K195" s="915">
        <f t="shared" si="22"/>
        <v>0</v>
      </c>
      <c r="L195" s="915">
        <f t="shared" si="22"/>
        <v>0</v>
      </c>
      <c r="M195" s="915">
        <f t="shared" si="22"/>
        <v>0</v>
      </c>
      <c r="N195" s="915">
        <f t="shared" si="22"/>
        <v>0</v>
      </c>
    </row>
    <row r="196" spans="6:14">
      <c r="F196" s="1486" t="s">
        <v>1673</v>
      </c>
      <c r="G196" s="11" t="s">
        <v>1628</v>
      </c>
      <c r="H196" s="7" t="s">
        <v>186</v>
      </c>
      <c r="I196" s="915">
        <f t="shared" si="22"/>
        <v>0</v>
      </c>
      <c r="J196" s="915">
        <f t="shared" si="22"/>
        <v>0</v>
      </c>
      <c r="K196" s="915">
        <f t="shared" si="22"/>
        <v>0</v>
      </c>
      <c r="L196" s="915">
        <f t="shared" si="22"/>
        <v>0</v>
      </c>
      <c r="M196" s="915">
        <f t="shared" si="22"/>
        <v>0</v>
      </c>
      <c r="N196" s="915">
        <f t="shared" si="22"/>
        <v>0</v>
      </c>
    </row>
    <row r="197" spans="6:14">
      <c r="F197" s="1486" t="s">
        <v>312</v>
      </c>
      <c r="G197" s="11" t="s">
        <v>1628</v>
      </c>
      <c r="H197" s="7" t="s">
        <v>186</v>
      </c>
      <c r="I197" s="915">
        <f t="shared" si="22"/>
        <v>0</v>
      </c>
      <c r="J197" s="915">
        <f t="shared" si="22"/>
        <v>0</v>
      </c>
      <c r="K197" s="915">
        <f t="shared" si="22"/>
        <v>0</v>
      </c>
      <c r="L197" s="915">
        <f t="shared" si="22"/>
        <v>0</v>
      </c>
      <c r="M197" s="915">
        <f t="shared" si="22"/>
        <v>0</v>
      </c>
      <c r="N197" s="915">
        <f t="shared" si="22"/>
        <v>0</v>
      </c>
    </row>
    <row r="198" spans="6:14">
      <c r="F198" s="1486" t="s">
        <v>120</v>
      </c>
      <c r="G198" s="11" t="s">
        <v>1628</v>
      </c>
      <c r="H198" s="7" t="s">
        <v>186</v>
      </c>
      <c r="I198" s="915">
        <f t="shared" si="22"/>
        <v>0</v>
      </c>
      <c r="J198" s="915">
        <f t="shared" si="22"/>
        <v>0</v>
      </c>
      <c r="K198" s="915">
        <f t="shared" si="22"/>
        <v>0</v>
      </c>
      <c r="L198" s="915">
        <f t="shared" si="22"/>
        <v>0</v>
      </c>
      <c r="M198" s="915">
        <f t="shared" si="22"/>
        <v>0</v>
      </c>
      <c r="N198" s="915">
        <f t="shared" si="22"/>
        <v>0</v>
      </c>
    </row>
    <row r="199" spans="6:14" ht="13.9">
      <c r="F199" s="916" t="s">
        <v>1674</v>
      </c>
      <c r="G199" s="29" t="s">
        <v>1628</v>
      </c>
      <c r="H199" s="31" t="s">
        <v>186</v>
      </c>
      <c r="I199" s="1206">
        <f t="shared" si="22"/>
        <v>0</v>
      </c>
      <c r="J199" s="1206">
        <f t="shared" si="22"/>
        <v>0</v>
      </c>
      <c r="K199" s="1206">
        <f t="shared" si="22"/>
        <v>0</v>
      </c>
      <c r="L199" s="1206">
        <f t="shared" si="22"/>
        <v>0</v>
      </c>
      <c r="M199" s="1206">
        <f t="shared" si="22"/>
        <v>0</v>
      </c>
      <c r="N199" s="1206">
        <f t="shared" si="22"/>
        <v>0</v>
      </c>
    </row>
    <row r="200" spans="6:14" ht="12.75" customHeight="1">
      <c r="I200" s="744"/>
      <c r="J200" s="744"/>
      <c r="K200" s="744"/>
      <c r="L200" s="744"/>
      <c r="M200" s="744"/>
    </row>
    <row r="201" spans="6:14" ht="12.75" customHeight="1">
      <c r="F201" s="916" t="s">
        <v>1675</v>
      </c>
      <c r="G201" s="29" t="s">
        <v>1628</v>
      </c>
      <c r="H201" s="31" t="s">
        <v>186</v>
      </c>
      <c r="I201" s="914">
        <f t="shared" ref="I201:N201" si="23">I69-I135</f>
        <v>0</v>
      </c>
      <c r="J201" s="914">
        <f t="shared" si="23"/>
        <v>0</v>
      </c>
      <c r="K201" s="914">
        <f t="shared" si="23"/>
        <v>0</v>
      </c>
      <c r="L201" s="914">
        <f t="shared" si="23"/>
        <v>0</v>
      </c>
      <c r="M201" s="914">
        <f t="shared" si="23"/>
        <v>0</v>
      </c>
      <c r="N201" s="914">
        <f t="shared" si="23"/>
        <v>0</v>
      </c>
    </row>
  </sheetData>
  <mergeCells count="1">
    <mergeCell ref="I5:N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49B5-A7C0-439D-B95F-690DDA788D3E}">
  <sheetPr codeName="Sheet25">
    <tabColor theme="9"/>
    <pageSetUpPr autoPageBreaks="0"/>
  </sheetPr>
  <dimension ref="A1:BK254"/>
  <sheetViews>
    <sheetView zoomScale="40" zoomScaleNormal="40" workbookViewId="0">
      <pane ySplit="6" topLeftCell="A183" activePane="bottomLeft" state="frozen"/>
      <selection pane="bottomLeft" activeCell="R252" sqref="R252"/>
      <selection activeCell="AM12" sqref="AM12"/>
    </sheetView>
  </sheetViews>
  <sheetFormatPr defaultColWidth="0" defaultRowHeight="13.5"/>
  <cols>
    <col min="1" max="1" width="14.42578125" style="11" customWidth="1"/>
    <col min="2" max="3" width="1.5703125" style="11" customWidth="1"/>
    <col min="4" max="4" width="23.42578125" style="11" bestFit="1" customWidth="1"/>
    <col min="5" max="5" width="24" style="11" bestFit="1" customWidth="1"/>
    <col min="6" max="6" width="17.42578125" style="11" customWidth="1"/>
    <col min="7" max="7" width="18.42578125" style="11" customWidth="1"/>
    <col min="8" max="8" width="14.42578125" style="11" bestFit="1" customWidth="1"/>
    <col min="9" max="9" width="36.5703125" style="11" bestFit="1" customWidth="1"/>
    <col min="10" max="10" width="15" style="11" bestFit="1" customWidth="1"/>
    <col min="11" max="11" width="18.42578125" style="11" bestFit="1" customWidth="1"/>
    <col min="12" max="12" width="18.42578125" style="92" bestFit="1" customWidth="1"/>
    <col min="13" max="13" width="20" style="11" customWidth="1"/>
    <col min="14" max="14" width="13.42578125" style="11" bestFit="1" customWidth="1"/>
    <col min="15" max="15" width="37" style="11" bestFit="1" customWidth="1"/>
    <col min="16" max="16" width="28.42578125" style="11" customWidth="1"/>
    <col min="17" max="17" width="5.42578125" style="11" bestFit="1" customWidth="1"/>
    <col min="18" max="22" width="18.42578125" style="11" customWidth="1"/>
    <col min="23" max="23" width="21.5703125" style="11" customWidth="1"/>
    <col min="24" max="28" width="1.5703125" style="11" customWidth="1"/>
    <col min="29" max="63" width="18.42578125" style="11" hidden="1" customWidth="1"/>
    <col min="64" max="16384" width="14" style="11" hidden="1"/>
  </cols>
  <sheetData>
    <row r="1" spans="1:22" s="2" customFormat="1" ht="25.15">
      <c r="A1" s="62" t="s">
        <v>1619</v>
      </c>
      <c r="B1" s="3"/>
      <c r="G1" s="4" t="s">
        <v>1</v>
      </c>
      <c r="H1" s="4"/>
      <c r="I1" s="4"/>
      <c r="J1" s="4"/>
      <c r="K1" s="4"/>
      <c r="L1" s="107"/>
      <c r="M1" s="4"/>
      <c r="T1" s="3"/>
    </row>
    <row r="2" spans="1:22" s="2" customFormat="1" ht="25.15">
      <c r="A2" s="4" t="str">
        <f>Cover!$E$13</f>
        <v>Master</v>
      </c>
      <c r="B2" s="3"/>
      <c r="L2" s="108"/>
    </row>
    <row r="3" spans="1:22" s="2" customFormat="1" ht="25.15">
      <c r="A3" s="4">
        <f>Cover!$E$15</f>
        <v>2026</v>
      </c>
      <c r="B3" s="4"/>
      <c r="C3" s="4"/>
      <c r="D3" s="4"/>
      <c r="L3" s="108"/>
    </row>
    <row r="4" spans="1:22" s="5" customFormat="1" ht="25.5" thickBot="1">
      <c r="A4" s="1305" t="s">
        <v>790</v>
      </c>
      <c r="B4" s="6"/>
      <c r="L4" s="109"/>
    </row>
    <row r="5" spans="1:22" ht="17.649999999999999">
      <c r="A5" s="7"/>
      <c r="B5" s="8"/>
      <c r="C5" s="8"/>
      <c r="D5" s="9"/>
      <c r="E5" s="9"/>
      <c r="F5" s="9"/>
      <c r="G5" s="10"/>
      <c r="H5" s="10"/>
      <c r="I5" s="10"/>
      <c r="J5" s="10"/>
      <c r="K5" s="10"/>
      <c r="L5" s="1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406</v>
      </c>
      <c r="I6" s="37" t="s">
        <v>407</v>
      </c>
      <c r="J6" s="37" t="s">
        <v>408</v>
      </c>
      <c r="K6" s="37" t="s">
        <v>411</v>
      </c>
      <c r="L6" s="37" t="s">
        <v>412</v>
      </c>
      <c r="M6" s="37" t="s">
        <v>413</v>
      </c>
      <c r="N6" s="37" t="s">
        <v>175</v>
      </c>
      <c r="O6" s="37" t="s">
        <v>197</v>
      </c>
      <c r="P6" s="37" t="s">
        <v>1622</v>
      </c>
      <c r="Q6" s="37" t="s">
        <v>176</v>
      </c>
      <c r="R6" s="16">
        <v>2022</v>
      </c>
      <c r="S6" s="17">
        <v>2023</v>
      </c>
      <c r="T6" s="17">
        <v>2024</v>
      </c>
      <c r="U6" s="17">
        <v>2025</v>
      </c>
      <c r="V6" s="18">
        <v>2026</v>
      </c>
    </row>
    <row r="8" spans="1:22" ht="18.75" customHeight="1">
      <c r="A8" s="27"/>
      <c r="B8" s="801" t="s">
        <v>3419</v>
      </c>
      <c r="C8" s="27"/>
      <c r="D8" s="27"/>
      <c r="E8" s="27"/>
      <c r="F8" s="27"/>
      <c r="G8" s="27"/>
      <c r="H8" s="27"/>
      <c r="I8" s="27"/>
      <c r="J8" s="27"/>
      <c r="K8" s="27"/>
      <c r="L8" s="27"/>
      <c r="M8" s="27"/>
      <c r="N8" s="27"/>
      <c r="O8" s="27"/>
      <c r="P8" s="27"/>
      <c r="Q8" s="27"/>
      <c r="R8" s="27"/>
      <c r="S8" s="27"/>
      <c r="T8" s="27"/>
      <c r="U8" s="27"/>
      <c r="V8" s="27"/>
    </row>
    <row r="9" spans="1:22" ht="7.5" customHeight="1">
      <c r="B9" s="75"/>
      <c r="L9" s="11"/>
    </row>
    <row r="10" spans="1:22" ht="17.649999999999999">
      <c r="A10" s="27"/>
      <c r="B10" s="28" t="s">
        <v>2778</v>
      </c>
      <c r="C10" s="27"/>
      <c r="D10" s="27"/>
      <c r="E10" s="27"/>
      <c r="F10" s="27"/>
      <c r="G10" s="27"/>
      <c r="H10" s="27"/>
      <c r="I10" s="27"/>
      <c r="J10" s="27"/>
      <c r="K10" s="27"/>
      <c r="L10" s="27"/>
      <c r="M10" s="27"/>
      <c r="N10" s="27"/>
      <c r="O10" s="27"/>
      <c r="P10" s="27"/>
      <c r="Q10" s="27"/>
      <c r="R10" s="27"/>
      <c r="S10" s="27"/>
      <c r="T10" s="27"/>
      <c r="U10" s="27"/>
      <c r="V10" s="27"/>
    </row>
    <row r="11" spans="1:22" ht="15">
      <c r="A11" s="21"/>
      <c r="B11" s="57"/>
      <c r="C11" s="57"/>
      <c r="D11" s="36"/>
      <c r="E11" s="36"/>
      <c r="F11" s="36"/>
      <c r="G11" s="37"/>
      <c r="H11" s="37"/>
      <c r="I11" s="37"/>
      <c r="J11" s="37"/>
      <c r="K11" s="37"/>
      <c r="L11" s="37"/>
      <c r="M11" s="37"/>
      <c r="N11" s="37"/>
      <c r="O11" s="37"/>
      <c r="P11" s="37"/>
      <c r="Q11" s="37"/>
      <c r="R11" s="374"/>
      <c r="S11" s="374"/>
      <c r="T11" s="374"/>
      <c r="U11" s="374"/>
      <c r="V11" s="374"/>
    </row>
    <row r="12" spans="1:22" ht="15">
      <c r="A12" s="402" t="s">
        <v>2780</v>
      </c>
      <c r="B12" s="8"/>
      <c r="C12" s="8"/>
      <c r="D12" s="20" t="s">
        <v>202</v>
      </c>
      <c r="E12" s="20" t="s">
        <v>202</v>
      </c>
      <c r="F12" s="20" t="s">
        <v>183</v>
      </c>
      <c r="G12" s="11" t="s">
        <v>213</v>
      </c>
      <c r="H12" s="20"/>
      <c r="I12" s="98"/>
      <c r="J12" s="20"/>
      <c r="K12" s="20" t="s">
        <v>418</v>
      </c>
      <c r="L12" s="20"/>
      <c r="M12" s="20"/>
      <c r="N12" s="21" t="s">
        <v>185</v>
      </c>
      <c r="O12" s="21"/>
      <c r="P12" s="21" t="s">
        <v>1628</v>
      </c>
      <c r="Q12" s="7" t="s">
        <v>186</v>
      </c>
      <c r="R12" s="1117">
        <f>SUMIF($K$24:$K$76,$K12,R$24:R$76)+SUM(R229:R235)</f>
        <v>0</v>
      </c>
      <c r="S12" s="1117">
        <f t="shared" ref="S12:V12" si="0">SUMIF($K$24:$K$76,$K12,S$24:S$76)+SUM(S229:S235)</f>
        <v>0</v>
      </c>
      <c r="T12" s="1117">
        <f t="shared" si="0"/>
        <v>0</v>
      </c>
      <c r="U12" s="1117">
        <f t="shared" si="0"/>
        <v>0</v>
      </c>
      <c r="V12" s="1117">
        <f t="shared" si="0"/>
        <v>0</v>
      </c>
    </row>
    <row r="13" spans="1:22" ht="13.9">
      <c r="A13" s="402" t="s">
        <v>2780</v>
      </c>
      <c r="B13" s="29"/>
      <c r="C13" s="29"/>
      <c r="D13" s="9" t="s">
        <v>202</v>
      </c>
      <c r="E13" s="9" t="s">
        <v>202</v>
      </c>
      <c r="F13" s="9" t="s">
        <v>2878</v>
      </c>
      <c r="H13" s="364"/>
      <c r="I13" s="29"/>
      <c r="J13" s="29"/>
      <c r="K13" s="29"/>
      <c r="L13" s="29"/>
      <c r="M13" s="29"/>
      <c r="N13" s="351" t="s">
        <v>185</v>
      </c>
      <c r="O13" s="351"/>
      <c r="P13" s="116" t="s">
        <v>1628</v>
      </c>
      <c r="Q13" s="364" t="s">
        <v>186</v>
      </c>
      <c r="R13" s="1119">
        <f>SUM(R12:R12)</f>
        <v>0</v>
      </c>
      <c r="S13" s="1119">
        <f>SUM(S12:S12)</f>
        <v>0</v>
      </c>
      <c r="T13" s="1119">
        <f>SUM(T12:T12)</f>
        <v>0</v>
      </c>
      <c r="U13" s="1119">
        <f>SUM(U12:U12)</f>
        <v>0</v>
      </c>
      <c r="V13" s="1119">
        <f>SUM(V12:V12)</f>
        <v>0</v>
      </c>
    </row>
    <row r="14" spans="1:22" ht="13.9">
      <c r="A14" s="402"/>
      <c r="B14" s="29"/>
      <c r="C14" s="29"/>
      <c r="D14" s="9"/>
      <c r="E14" s="9"/>
      <c r="F14" s="9"/>
      <c r="H14" s="364"/>
      <c r="I14" s="29"/>
      <c r="J14" s="29"/>
      <c r="K14" s="29"/>
      <c r="L14" s="29"/>
      <c r="M14" s="29"/>
      <c r="N14" s="351"/>
      <c r="O14" s="351"/>
      <c r="P14" s="351"/>
      <c r="Q14" s="364"/>
      <c r="R14" s="374"/>
      <c r="S14" s="374"/>
      <c r="T14" s="374"/>
      <c r="U14" s="374"/>
      <c r="V14" s="374"/>
    </row>
    <row r="15" spans="1:22" ht="13.5" customHeight="1">
      <c r="A15" s="402" t="s">
        <v>2780</v>
      </c>
      <c r="B15" s="8"/>
      <c r="C15" s="8"/>
      <c r="D15" s="20"/>
      <c r="E15" s="20"/>
      <c r="F15" s="20" t="s">
        <v>183</v>
      </c>
      <c r="G15" s="11" t="s">
        <v>213</v>
      </c>
      <c r="H15" s="20"/>
      <c r="I15" s="98"/>
      <c r="J15" s="20"/>
      <c r="K15" s="20" t="s">
        <v>418</v>
      </c>
      <c r="L15" s="20"/>
      <c r="M15" s="20"/>
      <c r="N15" s="21" t="s">
        <v>197</v>
      </c>
      <c r="O15" s="21" t="s">
        <v>3383</v>
      </c>
      <c r="P15" s="21"/>
      <c r="Q15" s="7" t="s">
        <v>208</v>
      </c>
      <c r="R15" s="354">
        <f>SUMIF($K$83:$K$185,$K15,R$83:R$185)+SUM(R237:R243)</f>
        <v>0</v>
      </c>
      <c r="S15" s="354">
        <f t="shared" ref="S15:V15" si="1">SUMIF($K$83:$K$185,$K15,S$83:S$185)+SUM(S237:S243)</f>
        <v>0</v>
      </c>
      <c r="T15" s="354">
        <f t="shared" si="1"/>
        <v>0</v>
      </c>
      <c r="U15" s="354">
        <f t="shared" si="1"/>
        <v>0</v>
      </c>
      <c r="V15" s="354">
        <f t="shared" si="1"/>
        <v>0</v>
      </c>
    </row>
    <row r="16" spans="1:22" ht="13.5" customHeight="1">
      <c r="A16" s="402" t="s">
        <v>2780</v>
      </c>
      <c r="B16" s="8"/>
      <c r="C16" s="8"/>
      <c r="D16" s="15"/>
      <c r="E16" s="15"/>
      <c r="F16" s="20" t="s">
        <v>183</v>
      </c>
      <c r="G16" s="11" t="s">
        <v>213</v>
      </c>
      <c r="H16" s="20"/>
      <c r="I16" s="7"/>
      <c r="J16" s="20"/>
      <c r="K16" s="89" t="s">
        <v>246</v>
      </c>
      <c r="L16" s="20"/>
      <c r="M16" s="26"/>
      <c r="N16" s="21" t="s">
        <v>197</v>
      </c>
      <c r="O16" s="21" t="s">
        <v>3384</v>
      </c>
      <c r="P16" s="21"/>
      <c r="Q16" s="7" t="s">
        <v>208</v>
      </c>
      <c r="R16" s="354">
        <f t="shared" ref="R16:V16" si="2">SUMIF($K$83:$K$185,$K16,R$83:R$185)</f>
        <v>0</v>
      </c>
      <c r="S16" s="354">
        <f t="shared" si="2"/>
        <v>0</v>
      </c>
      <c r="T16" s="354">
        <f t="shared" si="2"/>
        <v>0</v>
      </c>
      <c r="U16" s="354">
        <f t="shared" si="2"/>
        <v>0</v>
      </c>
      <c r="V16" s="354">
        <f t="shared" si="2"/>
        <v>0</v>
      </c>
    </row>
    <row r="18" spans="2:22" ht="17.649999999999999">
      <c r="B18" s="28" t="s">
        <v>2879</v>
      </c>
      <c r="C18" s="27"/>
      <c r="D18" s="27"/>
      <c r="E18" s="27"/>
      <c r="F18" s="27"/>
      <c r="G18" s="27"/>
      <c r="H18" s="27"/>
      <c r="I18" s="27"/>
      <c r="J18" s="27"/>
      <c r="K18" s="27"/>
      <c r="L18" s="93"/>
      <c r="M18" s="27"/>
      <c r="N18" s="27"/>
      <c r="O18" s="27"/>
      <c r="P18" s="27"/>
      <c r="Q18" s="27"/>
      <c r="R18" s="27"/>
      <c r="S18" s="27"/>
      <c r="T18" s="27"/>
      <c r="U18" s="27"/>
      <c r="V18" s="27"/>
    </row>
    <row r="19" spans="2:22">
      <c r="B19" s="12"/>
      <c r="C19" s="12"/>
      <c r="D19" s="12"/>
      <c r="E19" s="12"/>
      <c r="F19" s="12"/>
      <c r="G19" s="7"/>
      <c r="H19" s="7"/>
      <c r="I19" s="7"/>
      <c r="J19" s="7"/>
      <c r="K19" s="7"/>
      <c r="L19" s="103"/>
      <c r="M19" s="98"/>
      <c r="N19" s="22"/>
      <c r="O19" s="22"/>
      <c r="P19" s="22"/>
      <c r="Q19" s="15"/>
      <c r="R19" s="15"/>
      <c r="S19" s="15"/>
      <c r="T19" s="15"/>
      <c r="U19" s="15"/>
      <c r="V19" s="15"/>
    </row>
    <row r="20" spans="2:22" ht="13.9">
      <c r="B20" s="12"/>
      <c r="C20" s="34" t="s">
        <v>418</v>
      </c>
      <c r="D20" s="34"/>
      <c r="E20" s="33"/>
      <c r="F20" s="33"/>
      <c r="G20" s="33"/>
      <c r="H20" s="33"/>
      <c r="I20" s="33"/>
      <c r="J20" s="33"/>
      <c r="K20" s="33"/>
      <c r="L20" s="104"/>
      <c r="M20" s="33"/>
      <c r="N20" s="33"/>
      <c r="O20" s="33"/>
      <c r="P20" s="33"/>
      <c r="Q20" s="33"/>
      <c r="R20" s="33"/>
      <c r="S20" s="33"/>
      <c r="T20" s="33"/>
      <c r="U20" s="33"/>
      <c r="V20" s="33"/>
    </row>
    <row r="21" spans="2:22">
      <c r="B21" s="12"/>
      <c r="C21" s="12"/>
      <c r="D21" s="12"/>
      <c r="E21" s="12"/>
      <c r="F21" s="12"/>
      <c r="G21" s="7"/>
      <c r="H21" s="7"/>
      <c r="I21" s="7"/>
      <c r="J21" s="7"/>
      <c r="K21" s="7"/>
      <c r="L21" s="103"/>
      <c r="M21" s="98"/>
      <c r="N21" s="22"/>
      <c r="O21" s="22"/>
      <c r="P21" s="22"/>
      <c r="Q21" s="15"/>
      <c r="R21" s="15"/>
      <c r="S21" s="15"/>
      <c r="T21" s="15"/>
      <c r="U21" s="15"/>
      <c r="V21" s="15"/>
    </row>
    <row r="22" spans="2:22" ht="14.25" customHeight="1">
      <c r="B22" s="12"/>
      <c r="C22" s="12"/>
      <c r="D22" s="80" t="s">
        <v>467</v>
      </c>
      <c r="E22" s="81"/>
      <c r="F22" s="81"/>
      <c r="G22" s="81"/>
      <c r="H22" s="81"/>
      <c r="I22" s="81"/>
      <c r="J22" s="81"/>
      <c r="K22" s="81"/>
      <c r="L22" s="106"/>
      <c r="M22" s="81"/>
      <c r="N22" s="81"/>
      <c r="O22" s="81"/>
      <c r="P22" s="81"/>
      <c r="Q22" s="81"/>
      <c r="R22" s="81"/>
      <c r="S22" s="81"/>
      <c r="T22" s="81"/>
      <c r="U22" s="81"/>
      <c r="V22" s="81"/>
    </row>
    <row r="23" spans="2:22">
      <c r="B23" s="12"/>
      <c r="C23" s="12"/>
      <c r="D23" s="12"/>
      <c r="E23" s="12"/>
      <c r="F23" s="12"/>
      <c r="G23" s="7"/>
      <c r="H23" s="7"/>
      <c r="I23" s="7"/>
      <c r="J23" s="7"/>
      <c r="K23" s="7"/>
      <c r="L23" s="103"/>
      <c r="M23" s="98"/>
      <c r="N23" s="22"/>
      <c r="O23" s="22"/>
      <c r="P23" s="22"/>
      <c r="Q23" s="15"/>
    </row>
    <row r="24" spans="2:22" ht="15" customHeight="1">
      <c r="D24" s="20" t="s">
        <v>202</v>
      </c>
      <c r="E24" s="20" t="s">
        <v>202</v>
      </c>
      <c r="F24" s="11" t="s">
        <v>183</v>
      </c>
      <c r="G24" s="11" t="s">
        <v>467</v>
      </c>
      <c r="H24" s="20" t="s">
        <v>273</v>
      </c>
      <c r="I24" s="11" t="s">
        <v>2900</v>
      </c>
      <c r="J24" s="26"/>
      <c r="K24" s="11" t="s">
        <v>418</v>
      </c>
      <c r="L24" s="98" t="s">
        <v>419</v>
      </c>
      <c r="M24" s="98" t="s">
        <v>420</v>
      </c>
      <c r="N24" s="21" t="s">
        <v>185</v>
      </c>
      <c r="O24" s="21"/>
      <c r="P24" s="21" t="s">
        <v>1628</v>
      </c>
      <c r="Q24" s="7" t="s">
        <v>186</v>
      </c>
      <c r="R24" s="1345"/>
      <c r="S24" s="1345"/>
      <c r="T24" s="1345"/>
      <c r="U24" s="1345"/>
      <c r="V24" s="1345"/>
    </row>
    <row r="25" spans="2:22" ht="13.5" customHeight="1">
      <c r="D25" s="20" t="s">
        <v>202</v>
      </c>
      <c r="E25" s="20" t="s">
        <v>202</v>
      </c>
      <c r="F25" s="11" t="s">
        <v>183</v>
      </c>
      <c r="G25" s="11" t="s">
        <v>467</v>
      </c>
      <c r="H25" s="20" t="s">
        <v>273</v>
      </c>
      <c r="I25" s="11" t="s">
        <v>2900</v>
      </c>
      <c r="J25" s="112"/>
      <c r="K25" s="11" t="s">
        <v>418</v>
      </c>
      <c r="L25" s="98" t="s">
        <v>427</v>
      </c>
      <c r="M25" s="98" t="s">
        <v>428</v>
      </c>
      <c r="N25" s="21" t="s">
        <v>185</v>
      </c>
      <c r="O25" s="21"/>
      <c r="P25" s="21" t="s">
        <v>1628</v>
      </c>
      <c r="Q25" s="7" t="s">
        <v>186</v>
      </c>
      <c r="R25" s="1345"/>
      <c r="S25" s="1345"/>
      <c r="T25" s="1345"/>
      <c r="U25" s="1345"/>
      <c r="V25" s="1345"/>
    </row>
    <row r="26" spans="2:22" ht="13.5" customHeight="1">
      <c r="D26" s="20" t="s">
        <v>202</v>
      </c>
      <c r="E26" s="20" t="s">
        <v>202</v>
      </c>
      <c r="F26" s="11" t="s">
        <v>183</v>
      </c>
      <c r="G26" s="11" t="s">
        <v>467</v>
      </c>
      <c r="H26" s="20" t="s">
        <v>273</v>
      </c>
      <c r="I26" s="11" t="s">
        <v>2900</v>
      </c>
      <c r="J26" s="112"/>
      <c r="K26" s="11" t="s">
        <v>418</v>
      </c>
      <c r="L26" s="98" t="s">
        <v>434</v>
      </c>
      <c r="M26" s="98" t="s">
        <v>435</v>
      </c>
      <c r="N26" s="21" t="s">
        <v>185</v>
      </c>
      <c r="O26" s="21"/>
      <c r="P26" s="21" t="s">
        <v>1628</v>
      </c>
      <c r="Q26" s="7" t="s">
        <v>186</v>
      </c>
      <c r="R26" s="1345"/>
      <c r="S26" s="1345"/>
      <c r="T26" s="1345"/>
      <c r="U26" s="1345"/>
      <c r="V26" s="1345"/>
    </row>
    <row r="27" spans="2:22" ht="13.5" customHeight="1">
      <c r="D27" s="20" t="s">
        <v>202</v>
      </c>
      <c r="E27" s="20" t="s">
        <v>202</v>
      </c>
      <c r="F27" s="11" t="s">
        <v>183</v>
      </c>
      <c r="G27" s="11" t="s">
        <v>467</v>
      </c>
      <c r="H27" s="20" t="s">
        <v>273</v>
      </c>
      <c r="I27" s="11" t="s">
        <v>2900</v>
      </c>
      <c r="J27" s="112"/>
      <c r="K27" s="11" t="s">
        <v>418</v>
      </c>
      <c r="L27" s="98" t="s">
        <v>440</v>
      </c>
      <c r="M27" s="98" t="s">
        <v>441</v>
      </c>
      <c r="N27" s="21" t="s">
        <v>185</v>
      </c>
      <c r="O27" s="21"/>
      <c r="P27" s="21" t="s">
        <v>1628</v>
      </c>
      <c r="Q27" s="7" t="s">
        <v>186</v>
      </c>
      <c r="R27" s="1345"/>
      <c r="S27" s="1345"/>
      <c r="T27" s="1345"/>
      <c r="U27" s="1345"/>
      <c r="V27" s="1345"/>
    </row>
    <row r="28" spans="2:22" ht="13.5" customHeight="1">
      <c r="D28" s="20" t="s">
        <v>202</v>
      </c>
      <c r="E28" s="20" t="s">
        <v>202</v>
      </c>
      <c r="F28" s="11" t="s">
        <v>183</v>
      </c>
      <c r="G28" s="11" t="s">
        <v>467</v>
      </c>
      <c r="H28" s="20" t="s">
        <v>273</v>
      </c>
      <c r="I28" s="11" t="s">
        <v>2900</v>
      </c>
      <c r="J28" s="112"/>
      <c r="K28" s="11" t="s">
        <v>418</v>
      </c>
      <c r="L28" s="98" t="s">
        <v>447</v>
      </c>
      <c r="M28" s="98" t="s">
        <v>448</v>
      </c>
      <c r="N28" s="21" t="s">
        <v>185</v>
      </c>
      <c r="O28" s="21"/>
      <c r="P28" s="21" t="s">
        <v>1628</v>
      </c>
      <c r="Q28" s="7" t="s">
        <v>186</v>
      </c>
      <c r="R28" s="1345"/>
      <c r="S28" s="1345"/>
      <c r="T28" s="1345"/>
      <c r="U28" s="1345"/>
      <c r="V28" s="1345"/>
    </row>
    <row r="29" spans="2:22" ht="13.5" customHeight="1">
      <c r="D29" s="20" t="s">
        <v>202</v>
      </c>
      <c r="E29" s="20" t="s">
        <v>202</v>
      </c>
      <c r="F29" s="11" t="s">
        <v>183</v>
      </c>
      <c r="G29" s="11" t="s">
        <v>467</v>
      </c>
      <c r="H29" s="20" t="s">
        <v>273</v>
      </c>
      <c r="I29" s="11" t="s">
        <v>2900</v>
      </c>
      <c r="J29" s="112"/>
      <c r="K29" s="11" t="s">
        <v>418</v>
      </c>
      <c r="L29" s="98" t="s">
        <v>453</v>
      </c>
      <c r="M29" s="98" t="s">
        <v>454</v>
      </c>
      <c r="N29" s="21" t="s">
        <v>185</v>
      </c>
      <c r="O29" s="21"/>
      <c r="P29" s="21" t="s">
        <v>1628</v>
      </c>
      <c r="Q29" s="7" t="s">
        <v>186</v>
      </c>
      <c r="R29" s="1345"/>
      <c r="S29" s="1345"/>
      <c r="T29" s="1345"/>
      <c r="U29" s="1345"/>
      <c r="V29" s="1345"/>
    </row>
    <row r="30" spans="2:22" ht="13.5" customHeight="1">
      <c r="D30" s="20" t="s">
        <v>202</v>
      </c>
      <c r="E30" s="20" t="s">
        <v>202</v>
      </c>
      <c r="F30" s="11" t="s">
        <v>183</v>
      </c>
      <c r="G30" s="11" t="s">
        <v>467</v>
      </c>
      <c r="H30" s="20" t="s">
        <v>273</v>
      </c>
      <c r="I30" s="11" t="s">
        <v>2900</v>
      </c>
      <c r="J30" s="112"/>
      <c r="K30" s="11" t="s">
        <v>418</v>
      </c>
      <c r="L30" s="98" t="s">
        <v>457</v>
      </c>
      <c r="M30" s="98" t="s">
        <v>458</v>
      </c>
      <c r="N30" s="21" t="s">
        <v>185</v>
      </c>
      <c r="O30" s="21"/>
      <c r="P30" s="21" t="s">
        <v>1628</v>
      </c>
      <c r="Q30" s="7" t="s">
        <v>186</v>
      </c>
      <c r="R30" s="1345"/>
      <c r="S30" s="1345"/>
      <c r="T30" s="1345"/>
      <c r="U30" s="1345"/>
      <c r="V30" s="1345"/>
    </row>
    <row r="31" spans="2:22" ht="13.5" customHeight="1">
      <c r="D31" s="20" t="s">
        <v>202</v>
      </c>
      <c r="E31" s="20" t="s">
        <v>202</v>
      </c>
      <c r="F31" s="11" t="s">
        <v>183</v>
      </c>
      <c r="G31" s="11" t="s">
        <v>467</v>
      </c>
      <c r="H31" s="20" t="s">
        <v>273</v>
      </c>
      <c r="I31" s="11" t="s">
        <v>2900</v>
      </c>
      <c r="J31" s="112"/>
      <c r="K31" s="11" t="s">
        <v>418</v>
      </c>
      <c r="L31" s="98" t="s">
        <v>461</v>
      </c>
      <c r="M31" s="98" t="s">
        <v>462</v>
      </c>
      <c r="N31" s="21" t="s">
        <v>185</v>
      </c>
      <c r="O31" s="21"/>
      <c r="P31" s="21" t="s">
        <v>1628</v>
      </c>
      <c r="Q31" s="7" t="s">
        <v>186</v>
      </c>
      <c r="R31" s="1345"/>
      <c r="S31" s="1345"/>
      <c r="T31" s="1345"/>
      <c r="U31" s="1345"/>
      <c r="V31" s="1345"/>
    </row>
    <row r="33" spans="4:22" ht="14.25" customHeight="1">
      <c r="D33" s="80" t="s">
        <v>3420</v>
      </c>
      <c r="E33" s="81"/>
      <c r="F33" s="81"/>
      <c r="G33" s="81"/>
      <c r="H33" s="81"/>
      <c r="I33" s="81"/>
      <c r="J33" s="81"/>
      <c r="K33" s="81"/>
      <c r="L33" s="81"/>
      <c r="M33" s="81"/>
      <c r="N33" s="81"/>
      <c r="O33" s="81"/>
      <c r="P33" s="81"/>
      <c r="Q33" s="81"/>
      <c r="R33" s="81"/>
      <c r="S33" s="81"/>
      <c r="T33" s="81"/>
      <c r="U33" s="81"/>
      <c r="V33" s="81"/>
    </row>
    <row r="34" spans="4:22" ht="13.5" customHeight="1">
      <c r="D34" s="15"/>
      <c r="E34" s="15"/>
      <c r="F34" s="113"/>
      <c r="G34" s="98"/>
      <c r="H34" s="98"/>
      <c r="I34" s="98"/>
      <c r="J34" s="98"/>
      <c r="K34" s="98"/>
      <c r="L34" s="98"/>
      <c r="M34" s="98"/>
      <c r="N34" s="23"/>
      <c r="O34" s="23"/>
      <c r="P34" s="23"/>
      <c r="Q34" s="15"/>
    </row>
    <row r="35" spans="4:22" ht="13.5" customHeight="1">
      <c r="D35" s="20" t="s">
        <v>202</v>
      </c>
      <c r="E35" s="20" t="s">
        <v>202</v>
      </c>
      <c r="F35" s="11" t="s">
        <v>183</v>
      </c>
      <c r="G35" s="11" t="s">
        <v>222</v>
      </c>
      <c r="H35" s="20" t="s">
        <v>273</v>
      </c>
      <c r="I35" s="11" t="s">
        <v>222</v>
      </c>
      <c r="J35" s="98" t="s">
        <v>450</v>
      </c>
      <c r="K35" s="11" t="s">
        <v>418</v>
      </c>
      <c r="L35" s="98" t="s">
        <v>419</v>
      </c>
      <c r="M35" s="98" t="s">
        <v>420</v>
      </c>
      <c r="N35" s="21" t="s">
        <v>185</v>
      </c>
      <c r="O35" s="21"/>
      <c r="P35" s="21" t="s">
        <v>1628</v>
      </c>
      <c r="Q35" s="7" t="s">
        <v>186</v>
      </c>
      <c r="R35" s="1345"/>
      <c r="S35" s="1345"/>
      <c r="T35" s="1345"/>
      <c r="U35" s="1345"/>
      <c r="V35" s="1345"/>
    </row>
    <row r="36" spans="4:22" ht="13.5" customHeight="1">
      <c r="D36" s="20" t="s">
        <v>202</v>
      </c>
      <c r="E36" s="20" t="s">
        <v>202</v>
      </c>
      <c r="F36" s="11" t="s">
        <v>183</v>
      </c>
      <c r="G36" s="11" t="s">
        <v>222</v>
      </c>
      <c r="H36" s="20" t="s">
        <v>273</v>
      </c>
      <c r="I36" s="112" t="s">
        <v>222</v>
      </c>
      <c r="J36" s="98" t="s">
        <v>450</v>
      </c>
      <c r="K36" s="11" t="s">
        <v>418</v>
      </c>
      <c r="L36" s="98" t="s">
        <v>427</v>
      </c>
      <c r="M36" s="98" t="s">
        <v>428</v>
      </c>
      <c r="N36" s="21" t="s">
        <v>185</v>
      </c>
      <c r="O36" s="21"/>
      <c r="P36" s="21" t="s">
        <v>1628</v>
      </c>
      <c r="Q36" s="7" t="s">
        <v>186</v>
      </c>
      <c r="R36" s="1345"/>
      <c r="S36" s="1345"/>
      <c r="T36" s="1345"/>
      <c r="U36" s="1345"/>
      <c r="V36" s="1345"/>
    </row>
    <row r="37" spans="4:22" ht="13.5" customHeight="1">
      <c r="D37" s="20" t="s">
        <v>202</v>
      </c>
      <c r="E37" s="20" t="s">
        <v>202</v>
      </c>
      <c r="F37" s="11" t="s">
        <v>183</v>
      </c>
      <c r="G37" s="11" t="s">
        <v>222</v>
      </c>
      <c r="H37" s="20" t="s">
        <v>273</v>
      </c>
      <c r="I37" s="112" t="s">
        <v>222</v>
      </c>
      <c r="J37" s="98" t="s">
        <v>450</v>
      </c>
      <c r="K37" s="11" t="s">
        <v>418</v>
      </c>
      <c r="L37" s="98" t="s">
        <v>434</v>
      </c>
      <c r="M37" s="98" t="s">
        <v>435</v>
      </c>
      <c r="N37" s="21" t="s">
        <v>185</v>
      </c>
      <c r="O37" s="21"/>
      <c r="P37" s="21" t="s">
        <v>1628</v>
      </c>
      <c r="Q37" s="7" t="s">
        <v>186</v>
      </c>
      <c r="R37" s="1345"/>
      <c r="S37" s="1345"/>
      <c r="T37" s="1345"/>
      <c r="U37" s="1345"/>
      <c r="V37" s="1345"/>
    </row>
    <row r="38" spans="4:22" ht="13.5" customHeight="1">
      <c r="D38" s="20" t="s">
        <v>202</v>
      </c>
      <c r="E38" s="20" t="s">
        <v>202</v>
      </c>
      <c r="F38" s="11" t="s">
        <v>183</v>
      </c>
      <c r="G38" s="11" t="s">
        <v>222</v>
      </c>
      <c r="H38" s="20" t="s">
        <v>273</v>
      </c>
      <c r="I38" s="112" t="s">
        <v>222</v>
      </c>
      <c r="J38" s="98" t="s">
        <v>450</v>
      </c>
      <c r="K38" s="11" t="s">
        <v>418</v>
      </c>
      <c r="L38" s="98" t="s">
        <v>440</v>
      </c>
      <c r="M38" s="98" t="s">
        <v>441</v>
      </c>
      <c r="N38" s="21" t="s">
        <v>185</v>
      </c>
      <c r="O38" s="21"/>
      <c r="P38" s="21" t="s">
        <v>1628</v>
      </c>
      <c r="Q38" s="7" t="s">
        <v>186</v>
      </c>
      <c r="R38" s="1345"/>
      <c r="S38" s="1345"/>
      <c r="T38" s="1345"/>
      <c r="U38" s="1345"/>
      <c r="V38" s="1345"/>
    </row>
    <row r="39" spans="4:22" ht="13.5" customHeight="1">
      <c r="D39" s="20" t="s">
        <v>202</v>
      </c>
      <c r="E39" s="20" t="s">
        <v>202</v>
      </c>
      <c r="F39" s="11" t="s">
        <v>183</v>
      </c>
      <c r="G39" s="11" t="s">
        <v>222</v>
      </c>
      <c r="H39" s="20" t="s">
        <v>273</v>
      </c>
      <c r="I39" s="112" t="s">
        <v>222</v>
      </c>
      <c r="J39" s="98" t="s">
        <v>450</v>
      </c>
      <c r="K39" s="11" t="s">
        <v>418</v>
      </c>
      <c r="L39" s="98" t="s">
        <v>447</v>
      </c>
      <c r="M39" s="98" t="s">
        <v>448</v>
      </c>
      <c r="N39" s="21" t="s">
        <v>185</v>
      </c>
      <c r="O39" s="21"/>
      <c r="P39" s="21" t="s">
        <v>1628</v>
      </c>
      <c r="Q39" s="7" t="s">
        <v>186</v>
      </c>
      <c r="R39" s="1345"/>
      <c r="S39" s="1345"/>
      <c r="T39" s="1345"/>
      <c r="U39" s="1345"/>
      <c r="V39" s="1345"/>
    </row>
    <row r="40" spans="4:22" ht="13.5" customHeight="1">
      <c r="D40" s="20" t="s">
        <v>202</v>
      </c>
      <c r="E40" s="20" t="s">
        <v>202</v>
      </c>
      <c r="F40" s="11" t="s">
        <v>183</v>
      </c>
      <c r="G40" s="11" t="s">
        <v>222</v>
      </c>
      <c r="H40" s="20" t="s">
        <v>273</v>
      </c>
      <c r="I40" s="112" t="s">
        <v>222</v>
      </c>
      <c r="J40" s="98" t="s">
        <v>450</v>
      </c>
      <c r="K40" s="11" t="s">
        <v>418</v>
      </c>
      <c r="L40" s="98" t="s">
        <v>453</v>
      </c>
      <c r="M40" s="98" t="s">
        <v>454</v>
      </c>
      <c r="N40" s="21" t="s">
        <v>185</v>
      </c>
      <c r="O40" s="21"/>
      <c r="P40" s="21" t="s">
        <v>1628</v>
      </c>
      <c r="Q40" s="7" t="s">
        <v>186</v>
      </c>
      <c r="R40" s="1345"/>
      <c r="S40" s="1345"/>
      <c r="T40" s="1345"/>
      <c r="U40" s="1345"/>
      <c r="V40" s="1345"/>
    </row>
    <row r="41" spans="4:22" ht="13.5" customHeight="1">
      <c r="D41" s="20" t="s">
        <v>202</v>
      </c>
      <c r="E41" s="20" t="s">
        <v>202</v>
      </c>
      <c r="F41" s="11" t="s">
        <v>183</v>
      </c>
      <c r="G41" s="11" t="s">
        <v>222</v>
      </c>
      <c r="H41" s="20" t="s">
        <v>273</v>
      </c>
      <c r="I41" s="112" t="s">
        <v>222</v>
      </c>
      <c r="J41" s="98" t="s">
        <v>450</v>
      </c>
      <c r="K41" s="11" t="s">
        <v>418</v>
      </c>
      <c r="L41" s="98" t="s">
        <v>457</v>
      </c>
      <c r="M41" s="98" t="s">
        <v>458</v>
      </c>
      <c r="N41" s="21" t="s">
        <v>185</v>
      </c>
      <c r="O41" s="21"/>
      <c r="P41" s="21" t="s">
        <v>1628</v>
      </c>
      <c r="Q41" s="7" t="s">
        <v>186</v>
      </c>
      <c r="R41" s="1345"/>
      <c r="S41" s="1345"/>
      <c r="T41" s="1345"/>
      <c r="U41" s="1345"/>
      <c r="V41" s="1345"/>
    </row>
    <row r="42" spans="4:22" ht="13.5" customHeight="1">
      <c r="D42" s="20" t="s">
        <v>202</v>
      </c>
      <c r="E42" s="20" t="s">
        <v>202</v>
      </c>
      <c r="F42" s="11" t="s">
        <v>183</v>
      </c>
      <c r="G42" s="11" t="s">
        <v>222</v>
      </c>
      <c r="H42" s="20" t="s">
        <v>273</v>
      </c>
      <c r="I42" s="112" t="s">
        <v>222</v>
      </c>
      <c r="J42" s="98" t="s">
        <v>450</v>
      </c>
      <c r="K42" s="11" t="s">
        <v>418</v>
      </c>
      <c r="L42" s="98" t="s">
        <v>461</v>
      </c>
      <c r="M42" s="98" t="s">
        <v>462</v>
      </c>
      <c r="N42" s="21" t="s">
        <v>185</v>
      </c>
      <c r="O42" s="21"/>
      <c r="P42" s="21" t="s">
        <v>1628</v>
      </c>
      <c r="Q42" s="7" t="s">
        <v>186</v>
      </c>
      <c r="R42" s="1345"/>
      <c r="S42" s="1345"/>
      <c r="T42" s="1345"/>
      <c r="U42" s="1345"/>
      <c r="V42" s="1345"/>
    </row>
    <row r="43" spans="4:22" ht="13.5" customHeight="1">
      <c r="L43" s="11"/>
    </row>
    <row r="44" spans="4:22" ht="14.25" customHeight="1">
      <c r="D44" s="80" t="s">
        <v>3421</v>
      </c>
      <c r="E44" s="81"/>
      <c r="F44" s="81"/>
      <c r="G44" s="81"/>
      <c r="H44" s="81"/>
      <c r="I44" s="81"/>
      <c r="J44" s="81"/>
      <c r="K44" s="81"/>
      <c r="L44" s="81"/>
      <c r="M44" s="81"/>
      <c r="N44" s="81"/>
      <c r="O44" s="81"/>
      <c r="P44" s="81"/>
      <c r="Q44" s="81"/>
      <c r="R44" s="81"/>
      <c r="S44" s="81"/>
      <c r="T44" s="81"/>
      <c r="U44" s="81"/>
      <c r="V44" s="81"/>
    </row>
    <row r="45" spans="4:22">
      <c r="L45" s="11"/>
    </row>
    <row r="46" spans="4:22" ht="13.5" customHeight="1">
      <c r="D46" s="20" t="s">
        <v>202</v>
      </c>
      <c r="E46" s="20" t="s">
        <v>202</v>
      </c>
      <c r="F46" s="11" t="s">
        <v>183</v>
      </c>
      <c r="G46" s="11" t="s">
        <v>217</v>
      </c>
      <c r="H46" s="20" t="s">
        <v>273</v>
      </c>
      <c r="I46" s="11" t="s">
        <v>3422</v>
      </c>
      <c r="J46" s="98"/>
      <c r="K46" s="98" t="s">
        <v>418</v>
      </c>
      <c r="L46" s="98" t="s">
        <v>419</v>
      </c>
      <c r="M46" s="98" t="s">
        <v>420</v>
      </c>
      <c r="N46" s="21" t="s">
        <v>185</v>
      </c>
      <c r="O46" s="21"/>
      <c r="P46" s="21" t="s">
        <v>1628</v>
      </c>
      <c r="Q46" s="7" t="s">
        <v>186</v>
      </c>
      <c r="R46" s="1345"/>
      <c r="S46" s="1345"/>
      <c r="T46" s="1345"/>
      <c r="U46" s="1345"/>
      <c r="V46" s="1345"/>
    </row>
    <row r="47" spans="4:22" ht="13.5" customHeight="1">
      <c r="D47" s="20" t="s">
        <v>202</v>
      </c>
      <c r="E47" s="20" t="s">
        <v>202</v>
      </c>
      <c r="F47" s="11" t="s">
        <v>183</v>
      </c>
      <c r="G47" s="11" t="s">
        <v>217</v>
      </c>
      <c r="H47" s="20" t="s">
        <v>273</v>
      </c>
      <c r="I47" s="11" t="s">
        <v>3422</v>
      </c>
      <c r="J47" s="98"/>
      <c r="K47" s="98" t="s">
        <v>418</v>
      </c>
      <c r="L47" s="98" t="s">
        <v>427</v>
      </c>
      <c r="M47" s="98" t="s">
        <v>428</v>
      </c>
      <c r="N47" s="21" t="s">
        <v>185</v>
      </c>
      <c r="O47" s="21"/>
      <c r="P47" s="21" t="s">
        <v>1628</v>
      </c>
      <c r="Q47" s="7" t="s">
        <v>186</v>
      </c>
      <c r="R47" s="1345"/>
      <c r="S47" s="1345"/>
      <c r="T47" s="1345"/>
      <c r="U47" s="1345"/>
      <c r="V47" s="1345"/>
    </row>
    <row r="48" spans="4:22" ht="13.5" customHeight="1">
      <c r="D48" s="20" t="s">
        <v>202</v>
      </c>
      <c r="E48" s="20" t="s">
        <v>202</v>
      </c>
      <c r="F48" s="11" t="s">
        <v>183</v>
      </c>
      <c r="G48" s="11" t="s">
        <v>217</v>
      </c>
      <c r="H48" s="20" t="s">
        <v>273</v>
      </c>
      <c r="I48" s="11" t="s">
        <v>3422</v>
      </c>
      <c r="J48" s="98"/>
      <c r="K48" s="98" t="s">
        <v>418</v>
      </c>
      <c r="L48" s="98" t="s">
        <v>434</v>
      </c>
      <c r="M48" s="98" t="s">
        <v>435</v>
      </c>
      <c r="N48" s="21" t="s">
        <v>185</v>
      </c>
      <c r="O48" s="21"/>
      <c r="P48" s="21" t="s">
        <v>1628</v>
      </c>
      <c r="Q48" s="7" t="s">
        <v>186</v>
      </c>
      <c r="R48" s="1345"/>
      <c r="S48" s="1345"/>
      <c r="T48" s="1345"/>
      <c r="U48" s="1345"/>
      <c r="V48" s="1345"/>
    </row>
    <row r="49" spans="4:22" ht="13.5" customHeight="1">
      <c r="D49" s="20" t="s">
        <v>202</v>
      </c>
      <c r="E49" s="20" t="s">
        <v>202</v>
      </c>
      <c r="F49" s="11" t="s">
        <v>183</v>
      </c>
      <c r="G49" s="11" t="s">
        <v>217</v>
      </c>
      <c r="H49" s="20" t="s">
        <v>273</v>
      </c>
      <c r="I49" s="11" t="s">
        <v>3422</v>
      </c>
      <c r="J49" s="98"/>
      <c r="K49" s="98" t="s">
        <v>418</v>
      </c>
      <c r="L49" s="98" t="s">
        <v>440</v>
      </c>
      <c r="M49" s="98" t="s">
        <v>441</v>
      </c>
      <c r="N49" s="21" t="s">
        <v>185</v>
      </c>
      <c r="O49" s="21"/>
      <c r="P49" s="21" t="s">
        <v>1628</v>
      </c>
      <c r="Q49" s="7" t="s">
        <v>186</v>
      </c>
      <c r="R49" s="1345"/>
      <c r="S49" s="1345"/>
      <c r="T49" s="1345"/>
      <c r="U49" s="1345"/>
      <c r="V49" s="1345"/>
    </row>
    <row r="50" spans="4:22" ht="13.5" customHeight="1">
      <c r="D50" s="20" t="s">
        <v>202</v>
      </c>
      <c r="E50" s="20" t="s">
        <v>202</v>
      </c>
      <c r="F50" s="11" t="s">
        <v>183</v>
      </c>
      <c r="G50" s="11" t="s">
        <v>217</v>
      </c>
      <c r="H50" s="20" t="s">
        <v>273</v>
      </c>
      <c r="I50" s="11" t="s">
        <v>3422</v>
      </c>
      <c r="J50" s="98"/>
      <c r="K50" s="98" t="s">
        <v>418</v>
      </c>
      <c r="L50" s="98" t="s">
        <v>447</v>
      </c>
      <c r="M50" s="98" t="s">
        <v>448</v>
      </c>
      <c r="N50" s="21" t="s">
        <v>185</v>
      </c>
      <c r="O50" s="21"/>
      <c r="P50" s="21" t="s">
        <v>1628</v>
      </c>
      <c r="Q50" s="7" t="s">
        <v>186</v>
      </c>
      <c r="R50" s="1345"/>
      <c r="S50" s="1345"/>
      <c r="T50" s="1345"/>
      <c r="U50" s="1345"/>
      <c r="V50" s="1345"/>
    </row>
    <row r="51" spans="4:22" ht="13.5" customHeight="1">
      <c r="D51" s="20" t="s">
        <v>202</v>
      </c>
      <c r="E51" s="20" t="s">
        <v>202</v>
      </c>
      <c r="F51" s="11" t="s">
        <v>183</v>
      </c>
      <c r="G51" s="11" t="s">
        <v>217</v>
      </c>
      <c r="H51" s="20" t="s">
        <v>273</v>
      </c>
      <c r="I51" s="11" t="s">
        <v>3422</v>
      </c>
      <c r="J51" s="98"/>
      <c r="K51" s="98" t="s">
        <v>418</v>
      </c>
      <c r="L51" s="98" t="s">
        <v>453</v>
      </c>
      <c r="M51" s="98" t="s">
        <v>454</v>
      </c>
      <c r="N51" s="21" t="s">
        <v>185</v>
      </c>
      <c r="O51" s="21"/>
      <c r="P51" s="21" t="s">
        <v>1628</v>
      </c>
      <c r="Q51" s="7" t="s">
        <v>186</v>
      </c>
      <c r="R51" s="1345"/>
      <c r="S51" s="1345"/>
      <c r="T51" s="1345"/>
      <c r="U51" s="1345"/>
      <c r="V51" s="1345"/>
    </row>
    <row r="52" spans="4:22" ht="13.5" customHeight="1">
      <c r="D52" s="20" t="s">
        <v>202</v>
      </c>
      <c r="E52" s="20" t="s">
        <v>202</v>
      </c>
      <c r="F52" s="11" t="s">
        <v>183</v>
      </c>
      <c r="G52" s="11" t="s">
        <v>217</v>
      </c>
      <c r="H52" s="20" t="s">
        <v>273</v>
      </c>
      <c r="I52" s="11" t="s">
        <v>3422</v>
      </c>
      <c r="J52" s="98"/>
      <c r="K52" s="98" t="s">
        <v>418</v>
      </c>
      <c r="L52" s="98" t="s">
        <v>457</v>
      </c>
      <c r="M52" s="98" t="s">
        <v>458</v>
      </c>
      <c r="N52" s="21" t="s">
        <v>185</v>
      </c>
      <c r="O52" s="21"/>
      <c r="P52" s="21" t="s">
        <v>1628</v>
      </c>
      <c r="Q52" s="7" t="s">
        <v>186</v>
      </c>
      <c r="R52" s="1345"/>
      <c r="S52" s="1345"/>
      <c r="T52" s="1345"/>
      <c r="U52" s="1345"/>
      <c r="V52" s="1345"/>
    </row>
    <row r="53" spans="4:22" ht="13.5" customHeight="1">
      <c r="D53" s="20" t="s">
        <v>202</v>
      </c>
      <c r="E53" s="20" t="s">
        <v>202</v>
      </c>
      <c r="F53" s="11" t="s">
        <v>183</v>
      </c>
      <c r="G53" s="11" t="s">
        <v>217</v>
      </c>
      <c r="H53" s="20" t="s">
        <v>273</v>
      </c>
      <c r="I53" s="11" t="s">
        <v>3422</v>
      </c>
      <c r="J53" s="98"/>
      <c r="K53" s="98" t="s">
        <v>418</v>
      </c>
      <c r="L53" s="98" t="s">
        <v>461</v>
      </c>
      <c r="M53" s="98" t="s">
        <v>462</v>
      </c>
      <c r="N53" s="21" t="s">
        <v>185</v>
      </c>
      <c r="O53" s="21"/>
      <c r="P53" s="21" t="s">
        <v>1628</v>
      </c>
      <c r="Q53" s="7" t="s">
        <v>186</v>
      </c>
      <c r="R53" s="1345"/>
      <c r="S53" s="1345"/>
      <c r="T53" s="1345"/>
      <c r="U53" s="1345"/>
      <c r="V53" s="1345"/>
    </row>
    <row r="54" spans="4:22">
      <c r="L54" s="11"/>
    </row>
    <row r="55" spans="4:22" ht="14.25" customHeight="1">
      <c r="D55" s="80" t="s">
        <v>3423</v>
      </c>
      <c r="E55" s="81"/>
      <c r="F55" s="81"/>
      <c r="G55" s="81"/>
      <c r="H55" s="81"/>
      <c r="I55" s="81"/>
      <c r="J55" s="81"/>
      <c r="K55" s="81"/>
      <c r="L55" s="81"/>
      <c r="M55" s="81"/>
      <c r="N55" s="81"/>
      <c r="O55" s="81"/>
      <c r="P55" s="81"/>
      <c r="Q55" s="81"/>
      <c r="R55" s="81"/>
      <c r="S55" s="81"/>
      <c r="T55" s="81"/>
      <c r="U55" s="81"/>
      <c r="V55" s="81"/>
    </row>
    <row r="56" spans="4:22" ht="13.5" customHeight="1">
      <c r="D56" s="15"/>
      <c r="E56" s="15"/>
      <c r="F56" s="113"/>
      <c r="G56" s="98"/>
      <c r="H56" s="98"/>
      <c r="I56" s="112"/>
      <c r="J56" s="112"/>
      <c r="K56" s="98"/>
      <c r="L56" s="98"/>
      <c r="M56" s="98"/>
      <c r="N56" s="23"/>
      <c r="O56" s="23"/>
      <c r="P56" s="23"/>
      <c r="Q56" s="15"/>
    </row>
    <row r="57" spans="4:22" ht="13.5" customHeight="1">
      <c r="D57" s="20" t="s">
        <v>202</v>
      </c>
      <c r="E57" s="20" t="s">
        <v>202</v>
      </c>
      <c r="F57" s="11" t="s">
        <v>183</v>
      </c>
      <c r="G57" s="11" t="s">
        <v>3424</v>
      </c>
      <c r="H57" s="20" t="s">
        <v>273</v>
      </c>
      <c r="I57" s="11" t="s">
        <v>3425</v>
      </c>
      <c r="J57" s="112"/>
      <c r="K57" s="11" t="s">
        <v>418</v>
      </c>
      <c r="L57" s="98" t="s">
        <v>419</v>
      </c>
      <c r="M57" s="98" t="s">
        <v>420</v>
      </c>
      <c r="N57" s="21" t="s">
        <v>185</v>
      </c>
      <c r="O57" s="21"/>
      <c r="P57" s="21" t="s">
        <v>1628</v>
      </c>
      <c r="Q57" s="7" t="s">
        <v>186</v>
      </c>
      <c r="R57" s="1345"/>
      <c r="S57" s="1345"/>
      <c r="T57" s="1345"/>
      <c r="U57" s="1345"/>
      <c r="V57" s="1345"/>
    </row>
    <row r="58" spans="4:22" ht="13.5" customHeight="1">
      <c r="D58" s="20" t="s">
        <v>202</v>
      </c>
      <c r="E58" s="20" t="s">
        <v>202</v>
      </c>
      <c r="F58" s="11" t="s">
        <v>183</v>
      </c>
      <c r="G58" s="11" t="s">
        <v>3424</v>
      </c>
      <c r="H58" s="20" t="s">
        <v>273</v>
      </c>
      <c r="I58" s="11" t="s">
        <v>3425</v>
      </c>
      <c r="J58" s="112"/>
      <c r="K58" s="11" t="s">
        <v>418</v>
      </c>
      <c r="L58" s="98" t="s">
        <v>427</v>
      </c>
      <c r="M58" s="98" t="s">
        <v>428</v>
      </c>
      <c r="N58" s="21" t="s">
        <v>185</v>
      </c>
      <c r="O58" s="21"/>
      <c r="P58" s="21" t="s">
        <v>1628</v>
      </c>
      <c r="Q58" s="7" t="s">
        <v>186</v>
      </c>
      <c r="R58" s="1345"/>
      <c r="S58" s="1345"/>
      <c r="T58" s="1345"/>
      <c r="U58" s="1345"/>
      <c r="V58" s="1345"/>
    </row>
    <row r="59" spans="4:22" ht="13.5" customHeight="1">
      <c r="D59" s="20" t="s">
        <v>202</v>
      </c>
      <c r="E59" s="20" t="s">
        <v>202</v>
      </c>
      <c r="F59" s="11" t="s">
        <v>183</v>
      </c>
      <c r="G59" s="11" t="s">
        <v>3424</v>
      </c>
      <c r="H59" s="20" t="s">
        <v>273</v>
      </c>
      <c r="I59" s="11" t="s">
        <v>3425</v>
      </c>
      <c r="J59" s="112"/>
      <c r="K59" s="11" t="s">
        <v>418</v>
      </c>
      <c r="L59" s="98" t="s">
        <v>434</v>
      </c>
      <c r="M59" s="98" t="s">
        <v>435</v>
      </c>
      <c r="N59" s="21" t="s">
        <v>185</v>
      </c>
      <c r="O59" s="21"/>
      <c r="P59" s="21" t="s">
        <v>1628</v>
      </c>
      <c r="Q59" s="7" t="s">
        <v>186</v>
      </c>
      <c r="R59" s="1345"/>
      <c r="S59" s="1345"/>
      <c r="T59" s="1345"/>
      <c r="U59" s="1345"/>
      <c r="V59" s="1345"/>
    </row>
    <row r="60" spans="4:22" ht="13.5" customHeight="1">
      <c r="D60" s="20" t="s">
        <v>202</v>
      </c>
      <c r="E60" s="20" t="s">
        <v>202</v>
      </c>
      <c r="F60" s="11" t="s">
        <v>183</v>
      </c>
      <c r="G60" s="11" t="s">
        <v>3424</v>
      </c>
      <c r="H60" s="20" t="s">
        <v>273</v>
      </c>
      <c r="I60" s="11" t="s">
        <v>3425</v>
      </c>
      <c r="J60" s="112"/>
      <c r="K60" s="11" t="s">
        <v>418</v>
      </c>
      <c r="L60" s="98" t="s">
        <v>440</v>
      </c>
      <c r="M60" s="98" t="s">
        <v>441</v>
      </c>
      <c r="N60" s="21" t="s">
        <v>185</v>
      </c>
      <c r="O60" s="21"/>
      <c r="P60" s="21" t="s">
        <v>1628</v>
      </c>
      <c r="Q60" s="7" t="s">
        <v>186</v>
      </c>
      <c r="R60" s="1345"/>
      <c r="S60" s="1345"/>
      <c r="T60" s="1345"/>
      <c r="U60" s="1345"/>
      <c r="V60" s="1345"/>
    </row>
    <row r="61" spans="4:22" ht="13.5" customHeight="1">
      <c r="D61" s="20" t="s">
        <v>202</v>
      </c>
      <c r="E61" s="20" t="s">
        <v>202</v>
      </c>
      <c r="F61" s="11" t="s">
        <v>183</v>
      </c>
      <c r="G61" s="11" t="s">
        <v>3424</v>
      </c>
      <c r="H61" s="20" t="s">
        <v>273</v>
      </c>
      <c r="I61" s="11" t="s">
        <v>3425</v>
      </c>
      <c r="J61" s="112"/>
      <c r="K61" s="11" t="s">
        <v>418</v>
      </c>
      <c r="L61" s="98" t="s">
        <v>447</v>
      </c>
      <c r="M61" s="98" t="s">
        <v>448</v>
      </c>
      <c r="N61" s="21" t="s">
        <v>185</v>
      </c>
      <c r="O61" s="21"/>
      <c r="P61" s="21" t="s">
        <v>1628</v>
      </c>
      <c r="Q61" s="7" t="s">
        <v>186</v>
      </c>
      <c r="R61" s="1345"/>
      <c r="S61" s="1345"/>
      <c r="T61" s="1345"/>
      <c r="U61" s="1345"/>
      <c r="V61" s="1345"/>
    </row>
    <row r="62" spans="4:22" ht="13.5" customHeight="1">
      <c r="D62" s="20" t="s">
        <v>202</v>
      </c>
      <c r="E62" s="20" t="s">
        <v>202</v>
      </c>
      <c r="F62" s="11" t="s">
        <v>183</v>
      </c>
      <c r="G62" s="11" t="s">
        <v>3424</v>
      </c>
      <c r="H62" s="20" t="s">
        <v>273</v>
      </c>
      <c r="I62" s="11" t="s">
        <v>3425</v>
      </c>
      <c r="J62" s="112"/>
      <c r="K62" s="11" t="s">
        <v>418</v>
      </c>
      <c r="L62" s="98" t="s">
        <v>453</v>
      </c>
      <c r="M62" s="98" t="s">
        <v>454</v>
      </c>
      <c r="N62" s="21" t="s">
        <v>185</v>
      </c>
      <c r="O62" s="21"/>
      <c r="P62" s="21" t="s">
        <v>1628</v>
      </c>
      <c r="Q62" s="7" t="s">
        <v>186</v>
      </c>
      <c r="R62" s="1345"/>
      <c r="S62" s="1345"/>
      <c r="T62" s="1345"/>
      <c r="U62" s="1345"/>
      <c r="V62" s="1345"/>
    </row>
    <row r="63" spans="4:22" ht="13.5" customHeight="1">
      <c r="D63" s="20" t="s">
        <v>202</v>
      </c>
      <c r="E63" s="20" t="s">
        <v>202</v>
      </c>
      <c r="F63" s="11" t="s">
        <v>183</v>
      </c>
      <c r="G63" s="11" t="s">
        <v>3424</v>
      </c>
      <c r="H63" s="20" t="s">
        <v>273</v>
      </c>
      <c r="I63" s="11" t="s">
        <v>3425</v>
      </c>
      <c r="J63" s="112"/>
      <c r="K63" s="11" t="s">
        <v>418</v>
      </c>
      <c r="L63" s="98" t="s">
        <v>457</v>
      </c>
      <c r="M63" s="98" t="s">
        <v>458</v>
      </c>
      <c r="N63" s="21" t="s">
        <v>185</v>
      </c>
      <c r="O63" s="21"/>
      <c r="P63" s="21" t="s">
        <v>1628</v>
      </c>
      <c r="Q63" s="7" t="s">
        <v>186</v>
      </c>
      <c r="R63" s="1345"/>
      <c r="S63" s="1345"/>
      <c r="T63" s="1345"/>
      <c r="U63" s="1345"/>
      <c r="V63" s="1345"/>
    </row>
    <row r="64" spans="4:22" ht="13.5" customHeight="1">
      <c r="D64" s="20" t="s">
        <v>202</v>
      </c>
      <c r="E64" s="20" t="s">
        <v>202</v>
      </c>
      <c r="F64" s="11" t="s">
        <v>183</v>
      </c>
      <c r="G64" s="11" t="s">
        <v>3424</v>
      </c>
      <c r="H64" s="20" t="s">
        <v>273</v>
      </c>
      <c r="I64" s="11" t="s">
        <v>3425</v>
      </c>
      <c r="J64" s="112"/>
      <c r="K64" s="11" t="s">
        <v>418</v>
      </c>
      <c r="L64" s="98" t="s">
        <v>461</v>
      </c>
      <c r="M64" s="98" t="s">
        <v>462</v>
      </c>
      <c r="N64" s="21" t="s">
        <v>185</v>
      </c>
      <c r="O64" s="21"/>
      <c r="P64" s="21" t="s">
        <v>1628</v>
      </c>
      <c r="Q64" s="7" t="s">
        <v>186</v>
      </c>
      <c r="R64" s="1345"/>
      <c r="S64" s="1345"/>
      <c r="T64" s="1345"/>
      <c r="U64" s="1345"/>
      <c r="V64" s="1345"/>
    </row>
    <row r="66" spans="2:22" ht="14.25" customHeight="1">
      <c r="B66" s="12"/>
      <c r="C66" s="12"/>
      <c r="D66" s="80" t="s">
        <v>3426</v>
      </c>
      <c r="E66" s="81"/>
      <c r="F66" s="81"/>
      <c r="G66" s="81"/>
      <c r="H66" s="81"/>
      <c r="I66" s="81"/>
      <c r="J66" s="81"/>
      <c r="K66" s="81"/>
      <c r="L66" s="81"/>
      <c r="M66" s="81"/>
      <c r="N66" s="81"/>
      <c r="O66" s="81"/>
      <c r="P66" s="81"/>
      <c r="Q66" s="81"/>
      <c r="R66" s="81"/>
      <c r="S66" s="81"/>
      <c r="T66" s="81"/>
      <c r="U66" s="81"/>
      <c r="V66" s="81"/>
    </row>
    <row r="67" spans="2:22" ht="13.5" customHeight="1">
      <c r="B67" s="15"/>
      <c r="C67" s="15"/>
      <c r="D67" s="15"/>
      <c r="E67" s="15"/>
      <c r="F67" s="113"/>
      <c r="G67" s="98"/>
      <c r="H67" s="98"/>
      <c r="I67" s="112"/>
      <c r="J67" s="112"/>
      <c r="K67" s="98"/>
      <c r="L67" s="98"/>
      <c r="M67" s="98"/>
      <c r="N67" s="23"/>
      <c r="O67" s="23"/>
      <c r="P67" s="23"/>
      <c r="Q67" s="15"/>
    </row>
    <row r="68" spans="2:22" ht="13.5" customHeight="1">
      <c r="D68" s="20" t="s">
        <v>202</v>
      </c>
      <c r="E68" s="20" t="s">
        <v>202</v>
      </c>
      <c r="F68" s="11" t="s">
        <v>183</v>
      </c>
      <c r="G68" s="11" t="s">
        <v>217</v>
      </c>
      <c r="H68" s="20" t="s">
        <v>273</v>
      </c>
      <c r="I68" s="11" t="s">
        <v>1870</v>
      </c>
      <c r="J68" s="112"/>
      <c r="K68" s="11" t="s">
        <v>418</v>
      </c>
      <c r="L68" s="98" t="s">
        <v>419</v>
      </c>
      <c r="M68" s="98" t="s">
        <v>420</v>
      </c>
      <c r="N68" s="21" t="s">
        <v>185</v>
      </c>
      <c r="O68" s="21"/>
      <c r="P68" s="21" t="s">
        <v>1628</v>
      </c>
      <c r="Q68" s="7" t="s">
        <v>186</v>
      </c>
      <c r="R68" s="1345"/>
      <c r="S68" s="1345"/>
      <c r="T68" s="1345"/>
      <c r="U68" s="1345"/>
      <c r="V68" s="1345"/>
    </row>
    <row r="69" spans="2:22" ht="13.5" customHeight="1">
      <c r="D69" s="20" t="s">
        <v>202</v>
      </c>
      <c r="E69" s="20" t="s">
        <v>202</v>
      </c>
      <c r="F69" s="11" t="s">
        <v>183</v>
      </c>
      <c r="G69" s="11" t="s">
        <v>217</v>
      </c>
      <c r="H69" s="20" t="s">
        <v>273</v>
      </c>
      <c r="I69" s="11" t="s">
        <v>1870</v>
      </c>
      <c r="J69" s="112"/>
      <c r="K69" s="11" t="s">
        <v>418</v>
      </c>
      <c r="L69" s="98" t="s">
        <v>427</v>
      </c>
      <c r="M69" s="98" t="s">
        <v>428</v>
      </c>
      <c r="N69" s="21" t="s">
        <v>185</v>
      </c>
      <c r="O69" s="21"/>
      <c r="P69" s="21" t="s">
        <v>1628</v>
      </c>
      <c r="Q69" s="7" t="s">
        <v>186</v>
      </c>
      <c r="R69" s="1345"/>
      <c r="S69" s="1345"/>
      <c r="T69" s="1345"/>
      <c r="U69" s="1345"/>
      <c r="V69" s="1345"/>
    </row>
    <row r="70" spans="2:22" ht="13.5" customHeight="1">
      <c r="D70" s="20" t="s">
        <v>202</v>
      </c>
      <c r="E70" s="20" t="s">
        <v>202</v>
      </c>
      <c r="F70" s="11" t="s">
        <v>183</v>
      </c>
      <c r="G70" s="11" t="s">
        <v>217</v>
      </c>
      <c r="H70" s="20" t="s">
        <v>273</v>
      </c>
      <c r="I70" s="11" t="s">
        <v>1870</v>
      </c>
      <c r="J70" s="112"/>
      <c r="K70" s="11" t="s">
        <v>418</v>
      </c>
      <c r="L70" s="98" t="s">
        <v>434</v>
      </c>
      <c r="M70" s="98" t="s">
        <v>435</v>
      </c>
      <c r="N70" s="21" t="s">
        <v>185</v>
      </c>
      <c r="O70" s="21"/>
      <c r="P70" s="21" t="s">
        <v>1628</v>
      </c>
      <c r="Q70" s="7" t="s">
        <v>186</v>
      </c>
      <c r="R70" s="1345"/>
      <c r="S70" s="1345"/>
      <c r="T70" s="1345"/>
      <c r="U70" s="1345"/>
      <c r="V70" s="1345"/>
    </row>
    <row r="71" spans="2:22" ht="13.5" customHeight="1">
      <c r="D71" s="20" t="s">
        <v>202</v>
      </c>
      <c r="E71" s="20" t="s">
        <v>202</v>
      </c>
      <c r="F71" s="11" t="s">
        <v>183</v>
      </c>
      <c r="G71" s="11" t="s">
        <v>217</v>
      </c>
      <c r="H71" s="20" t="s">
        <v>273</v>
      </c>
      <c r="I71" s="11" t="s">
        <v>1870</v>
      </c>
      <c r="J71" s="112"/>
      <c r="K71" s="11" t="s">
        <v>418</v>
      </c>
      <c r="L71" s="98" t="s">
        <v>440</v>
      </c>
      <c r="M71" s="98" t="s">
        <v>441</v>
      </c>
      <c r="N71" s="21" t="s">
        <v>185</v>
      </c>
      <c r="O71" s="21"/>
      <c r="P71" s="21" t="s">
        <v>1628</v>
      </c>
      <c r="Q71" s="7" t="s">
        <v>186</v>
      </c>
      <c r="R71" s="1345"/>
      <c r="S71" s="1345"/>
      <c r="T71" s="1345"/>
      <c r="U71" s="1345"/>
      <c r="V71" s="1345"/>
    </row>
    <row r="72" spans="2:22" ht="13.5" customHeight="1">
      <c r="D72" s="20" t="s">
        <v>202</v>
      </c>
      <c r="E72" s="20" t="s">
        <v>202</v>
      </c>
      <c r="F72" s="11" t="s">
        <v>183</v>
      </c>
      <c r="G72" s="11" t="s">
        <v>217</v>
      </c>
      <c r="H72" s="20" t="s">
        <v>273</v>
      </c>
      <c r="I72" s="11" t="s">
        <v>1870</v>
      </c>
      <c r="J72" s="112"/>
      <c r="K72" s="11" t="s">
        <v>418</v>
      </c>
      <c r="L72" s="98" t="s">
        <v>447</v>
      </c>
      <c r="M72" s="98" t="s">
        <v>448</v>
      </c>
      <c r="N72" s="21" t="s">
        <v>185</v>
      </c>
      <c r="O72" s="21"/>
      <c r="P72" s="21" t="s">
        <v>1628</v>
      </c>
      <c r="Q72" s="7" t="s">
        <v>186</v>
      </c>
      <c r="R72" s="1345"/>
      <c r="S72" s="1345"/>
      <c r="T72" s="1345"/>
      <c r="U72" s="1345"/>
      <c r="V72" s="1345"/>
    </row>
    <row r="73" spans="2:22" ht="13.5" customHeight="1">
      <c r="D73" s="20" t="s">
        <v>202</v>
      </c>
      <c r="E73" s="20" t="s">
        <v>202</v>
      </c>
      <c r="F73" s="11" t="s">
        <v>183</v>
      </c>
      <c r="G73" s="11" t="s">
        <v>217</v>
      </c>
      <c r="H73" s="20" t="s">
        <v>273</v>
      </c>
      <c r="I73" s="11" t="s">
        <v>1870</v>
      </c>
      <c r="J73" s="112"/>
      <c r="K73" s="11" t="s">
        <v>418</v>
      </c>
      <c r="L73" s="98" t="s">
        <v>453</v>
      </c>
      <c r="M73" s="98" t="s">
        <v>454</v>
      </c>
      <c r="N73" s="21" t="s">
        <v>185</v>
      </c>
      <c r="O73" s="21"/>
      <c r="P73" s="21" t="s">
        <v>1628</v>
      </c>
      <c r="Q73" s="7" t="s">
        <v>186</v>
      </c>
      <c r="R73" s="1345"/>
      <c r="S73" s="1345"/>
      <c r="T73" s="1345"/>
      <c r="U73" s="1345"/>
      <c r="V73" s="1345"/>
    </row>
    <row r="74" spans="2:22" ht="13.5" customHeight="1">
      <c r="D74" s="20" t="s">
        <v>202</v>
      </c>
      <c r="E74" s="20" t="s">
        <v>202</v>
      </c>
      <c r="F74" s="11" t="s">
        <v>183</v>
      </c>
      <c r="G74" s="11" t="s">
        <v>217</v>
      </c>
      <c r="H74" s="20" t="s">
        <v>273</v>
      </c>
      <c r="I74" s="11" t="s">
        <v>1870</v>
      </c>
      <c r="J74" s="112"/>
      <c r="K74" s="11" t="s">
        <v>418</v>
      </c>
      <c r="L74" s="98" t="s">
        <v>457</v>
      </c>
      <c r="M74" s="98" t="s">
        <v>458</v>
      </c>
      <c r="N74" s="21" t="s">
        <v>185</v>
      </c>
      <c r="O74" s="21"/>
      <c r="P74" s="21" t="s">
        <v>1628</v>
      </c>
      <c r="Q74" s="7" t="s">
        <v>186</v>
      </c>
      <c r="R74" s="1345"/>
      <c r="S74" s="1345"/>
      <c r="T74" s="1345"/>
      <c r="U74" s="1345"/>
      <c r="V74" s="1345"/>
    </row>
    <row r="75" spans="2:22" ht="13.5" customHeight="1">
      <c r="D75" s="20" t="s">
        <v>202</v>
      </c>
      <c r="E75" s="20" t="s">
        <v>202</v>
      </c>
      <c r="F75" s="11" t="s">
        <v>183</v>
      </c>
      <c r="G75" s="11" t="s">
        <v>217</v>
      </c>
      <c r="H75" s="20" t="s">
        <v>273</v>
      </c>
      <c r="I75" s="11" t="s">
        <v>1870</v>
      </c>
      <c r="J75" s="112"/>
      <c r="K75" s="11" t="s">
        <v>418</v>
      </c>
      <c r="L75" s="98" t="s">
        <v>461</v>
      </c>
      <c r="M75" s="98" t="s">
        <v>462</v>
      </c>
      <c r="N75" s="21" t="s">
        <v>185</v>
      </c>
      <c r="O75" s="21"/>
      <c r="P75" s="21" t="s">
        <v>1628</v>
      </c>
      <c r="Q75" s="7" t="s">
        <v>186</v>
      </c>
      <c r="R75" s="1345"/>
      <c r="S75" s="1345"/>
      <c r="T75" s="1345"/>
      <c r="U75" s="1345"/>
      <c r="V75" s="1345"/>
    </row>
    <row r="76" spans="2:22">
      <c r="L76" s="11"/>
    </row>
    <row r="77" spans="2:22" ht="17.649999999999999">
      <c r="B77" s="28" t="s">
        <v>2870</v>
      </c>
      <c r="C77" s="27"/>
      <c r="D77" s="27"/>
      <c r="E77" s="27"/>
      <c r="F77" s="27"/>
      <c r="G77" s="27"/>
      <c r="H77" s="27"/>
      <c r="I77" s="27"/>
      <c r="J77" s="27"/>
      <c r="K77" s="27"/>
      <c r="L77" s="93"/>
      <c r="M77" s="27"/>
      <c r="N77" s="27"/>
      <c r="O77" s="27"/>
      <c r="P77" s="27"/>
      <c r="Q77" s="27"/>
      <c r="R77" s="27"/>
      <c r="S77" s="27"/>
      <c r="T77" s="27"/>
      <c r="U77" s="27"/>
      <c r="V77" s="27"/>
    </row>
    <row r="78" spans="2:22">
      <c r="B78" s="12"/>
      <c r="C78" s="12"/>
      <c r="D78" s="12"/>
      <c r="E78" s="12"/>
      <c r="F78" s="12"/>
      <c r="G78" s="7"/>
      <c r="H78" s="7"/>
      <c r="I78" s="7"/>
      <c r="J78" s="7"/>
      <c r="K78" s="7"/>
      <c r="L78" s="103"/>
      <c r="M78" s="98"/>
      <c r="N78" s="22"/>
      <c r="O78" s="22"/>
      <c r="P78" s="22"/>
      <c r="Q78" s="15"/>
      <c r="R78" s="15"/>
      <c r="S78" s="15"/>
      <c r="T78" s="15"/>
      <c r="U78" s="15"/>
      <c r="V78" s="15"/>
    </row>
    <row r="79" spans="2:22" ht="13.9">
      <c r="B79" s="12"/>
      <c r="C79" s="34" t="s">
        <v>3383</v>
      </c>
      <c r="D79" s="34"/>
      <c r="E79" s="33"/>
      <c r="F79" s="33"/>
      <c r="G79" s="33"/>
      <c r="H79" s="33"/>
      <c r="I79" s="33"/>
      <c r="J79" s="33"/>
      <c r="K79" s="33"/>
      <c r="L79" s="104"/>
      <c r="M79" s="33"/>
      <c r="N79" s="33"/>
      <c r="O79" s="33"/>
      <c r="P79" s="33"/>
      <c r="Q79" s="33"/>
      <c r="R79" s="33"/>
      <c r="S79" s="33"/>
      <c r="T79" s="33"/>
      <c r="U79" s="33"/>
      <c r="V79" s="33"/>
    </row>
    <row r="81" spans="4:22" ht="14.25" customHeight="1">
      <c r="D81" s="80" t="s">
        <v>467</v>
      </c>
      <c r="E81" s="81"/>
      <c r="F81" s="81"/>
      <c r="G81" s="81"/>
      <c r="H81" s="81"/>
      <c r="I81" s="81"/>
      <c r="J81" s="81"/>
      <c r="K81" s="81"/>
      <c r="L81" s="106"/>
      <c r="M81" s="81"/>
      <c r="N81" s="81"/>
      <c r="O81" s="81"/>
      <c r="P81" s="81"/>
      <c r="Q81" s="81"/>
      <c r="R81" s="81"/>
      <c r="S81" s="81"/>
      <c r="T81" s="81"/>
      <c r="U81" s="81"/>
      <c r="V81" s="81"/>
    </row>
    <row r="82" spans="4:22">
      <c r="D82" s="12"/>
      <c r="E82" s="12"/>
      <c r="F82" s="12"/>
      <c r="G82" s="7"/>
      <c r="H82" s="7"/>
      <c r="I82" s="7"/>
      <c r="J82" s="7"/>
      <c r="K82" s="7"/>
      <c r="L82" s="103"/>
      <c r="M82" s="98"/>
      <c r="N82" s="22"/>
      <c r="O82" s="22"/>
      <c r="P82" s="22"/>
      <c r="Q82" s="15"/>
    </row>
    <row r="83" spans="4:22" ht="15" customHeight="1">
      <c r="D83" s="20"/>
      <c r="E83" s="20"/>
      <c r="F83" s="11" t="s">
        <v>183</v>
      </c>
      <c r="G83" s="11" t="s">
        <v>467</v>
      </c>
      <c r="H83" s="20" t="s">
        <v>273</v>
      </c>
      <c r="I83" s="11" t="s">
        <v>2900</v>
      </c>
      <c r="J83" s="26"/>
      <c r="K83" s="11" t="s">
        <v>418</v>
      </c>
      <c r="L83" s="98" t="s">
        <v>419</v>
      </c>
      <c r="M83" s="98" t="s">
        <v>420</v>
      </c>
      <c r="N83" s="21" t="s">
        <v>197</v>
      </c>
      <c r="O83" s="21" t="s">
        <v>3383</v>
      </c>
      <c r="P83" s="21"/>
      <c r="Q83" s="7" t="s">
        <v>208</v>
      </c>
      <c r="R83" s="1345"/>
      <c r="S83" s="1345"/>
      <c r="T83" s="1345"/>
      <c r="U83" s="1345"/>
      <c r="V83" s="1345"/>
    </row>
    <row r="84" spans="4:22" ht="13.5" customHeight="1">
      <c r="D84" s="20"/>
      <c r="E84" s="20"/>
      <c r="F84" s="11" t="s">
        <v>183</v>
      </c>
      <c r="G84" s="11" t="s">
        <v>467</v>
      </c>
      <c r="H84" s="20" t="s">
        <v>273</v>
      </c>
      <c r="I84" s="11" t="s">
        <v>2900</v>
      </c>
      <c r="J84" s="112"/>
      <c r="K84" s="11" t="s">
        <v>418</v>
      </c>
      <c r="L84" s="98" t="s">
        <v>427</v>
      </c>
      <c r="M84" s="98" t="s">
        <v>428</v>
      </c>
      <c r="N84" s="21" t="s">
        <v>197</v>
      </c>
      <c r="O84" s="21" t="s">
        <v>3383</v>
      </c>
      <c r="P84" s="21"/>
      <c r="Q84" s="7" t="s">
        <v>208</v>
      </c>
      <c r="R84" s="1345"/>
      <c r="S84" s="1345"/>
      <c r="T84" s="1345"/>
      <c r="U84" s="1345"/>
      <c r="V84" s="1345"/>
    </row>
    <row r="85" spans="4:22" ht="13.5" customHeight="1">
      <c r="D85" s="20"/>
      <c r="E85" s="20"/>
      <c r="F85" s="11" t="s">
        <v>183</v>
      </c>
      <c r="G85" s="11" t="s">
        <v>467</v>
      </c>
      <c r="H85" s="20" t="s">
        <v>273</v>
      </c>
      <c r="I85" s="11" t="s">
        <v>2900</v>
      </c>
      <c r="J85" s="112"/>
      <c r="K85" s="11" t="s">
        <v>418</v>
      </c>
      <c r="L85" s="98" t="s">
        <v>434</v>
      </c>
      <c r="M85" s="98" t="s">
        <v>435</v>
      </c>
      <c r="N85" s="21" t="s">
        <v>197</v>
      </c>
      <c r="O85" s="21" t="s">
        <v>3383</v>
      </c>
      <c r="P85" s="21"/>
      <c r="Q85" s="7" t="s">
        <v>208</v>
      </c>
      <c r="R85" s="1345"/>
      <c r="S85" s="1345"/>
      <c r="T85" s="1345"/>
      <c r="U85" s="1345"/>
      <c r="V85" s="1345"/>
    </row>
    <row r="86" spans="4:22" ht="13.5" customHeight="1">
      <c r="D86" s="20"/>
      <c r="E86" s="20"/>
      <c r="F86" s="11" t="s">
        <v>183</v>
      </c>
      <c r="G86" s="11" t="s">
        <v>467</v>
      </c>
      <c r="H86" s="20" t="s">
        <v>273</v>
      </c>
      <c r="I86" s="11" t="s">
        <v>2900</v>
      </c>
      <c r="J86" s="112"/>
      <c r="K86" s="11" t="s">
        <v>418</v>
      </c>
      <c r="L86" s="98" t="s">
        <v>440</v>
      </c>
      <c r="M86" s="98" t="s">
        <v>441</v>
      </c>
      <c r="N86" s="21" t="s">
        <v>197</v>
      </c>
      <c r="O86" s="21" t="s">
        <v>3383</v>
      </c>
      <c r="P86" s="21"/>
      <c r="Q86" s="7" t="s">
        <v>208</v>
      </c>
      <c r="R86" s="1345"/>
      <c r="S86" s="1345"/>
      <c r="T86" s="1345"/>
      <c r="U86" s="1345"/>
      <c r="V86" s="1345"/>
    </row>
    <row r="87" spans="4:22" ht="13.5" customHeight="1">
      <c r="D87" s="20"/>
      <c r="E87" s="20"/>
      <c r="F87" s="11" t="s">
        <v>183</v>
      </c>
      <c r="G87" s="11" t="s">
        <v>467</v>
      </c>
      <c r="H87" s="20" t="s">
        <v>273</v>
      </c>
      <c r="I87" s="11" t="s">
        <v>2900</v>
      </c>
      <c r="J87" s="112"/>
      <c r="K87" s="11" t="s">
        <v>418</v>
      </c>
      <c r="L87" s="98" t="s">
        <v>447</v>
      </c>
      <c r="M87" s="98" t="s">
        <v>448</v>
      </c>
      <c r="N87" s="21" t="s">
        <v>197</v>
      </c>
      <c r="O87" s="21" t="s">
        <v>3383</v>
      </c>
      <c r="P87" s="21"/>
      <c r="Q87" s="7" t="s">
        <v>208</v>
      </c>
      <c r="R87" s="1345"/>
      <c r="S87" s="1345"/>
      <c r="T87" s="1345"/>
      <c r="U87" s="1345"/>
      <c r="V87" s="1345"/>
    </row>
    <row r="88" spans="4:22" ht="13.5" customHeight="1">
      <c r="D88" s="20"/>
      <c r="E88" s="20"/>
      <c r="F88" s="11" t="s">
        <v>183</v>
      </c>
      <c r="G88" s="11" t="s">
        <v>467</v>
      </c>
      <c r="H88" s="20" t="s">
        <v>273</v>
      </c>
      <c r="I88" s="11" t="s">
        <v>2900</v>
      </c>
      <c r="J88" s="112"/>
      <c r="K88" s="11" t="s">
        <v>418</v>
      </c>
      <c r="L88" s="98" t="s">
        <v>453</v>
      </c>
      <c r="M88" s="98" t="s">
        <v>454</v>
      </c>
      <c r="N88" s="21" t="s">
        <v>197</v>
      </c>
      <c r="O88" s="21" t="s">
        <v>3383</v>
      </c>
      <c r="P88" s="21"/>
      <c r="Q88" s="7" t="s">
        <v>208</v>
      </c>
      <c r="R88" s="1345"/>
      <c r="S88" s="1345"/>
      <c r="T88" s="1345"/>
      <c r="U88" s="1345"/>
      <c r="V88" s="1345"/>
    </row>
    <row r="89" spans="4:22" ht="13.5" customHeight="1">
      <c r="D89" s="20"/>
      <c r="E89" s="20"/>
      <c r="F89" s="11" t="s">
        <v>183</v>
      </c>
      <c r="G89" s="11" t="s">
        <v>467</v>
      </c>
      <c r="H89" s="20" t="s">
        <v>273</v>
      </c>
      <c r="I89" s="11" t="s">
        <v>2900</v>
      </c>
      <c r="J89" s="112"/>
      <c r="K89" s="11" t="s">
        <v>418</v>
      </c>
      <c r="L89" s="98" t="s">
        <v>457</v>
      </c>
      <c r="M89" s="98" t="s">
        <v>458</v>
      </c>
      <c r="N89" s="21" t="s">
        <v>197</v>
      </c>
      <c r="O89" s="21" t="s">
        <v>3383</v>
      </c>
      <c r="P89" s="21"/>
      <c r="Q89" s="7" t="s">
        <v>208</v>
      </c>
      <c r="R89" s="1345"/>
      <c r="S89" s="1345"/>
      <c r="T89" s="1345"/>
      <c r="U89" s="1345"/>
      <c r="V89" s="1345"/>
    </row>
    <row r="90" spans="4:22" ht="13.5" customHeight="1">
      <c r="D90" s="20"/>
      <c r="E90" s="20"/>
      <c r="F90" s="11" t="s">
        <v>183</v>
      </c>
      <c r="G90" s="11" t="s">
        <v>467</v>
      </c>
      <c r="H90" s="20" t="s">
        <v>273</v>
      </c>
      <c r="I90" s="11" t="s">
        <v>2900</v>
      </c>
      <c r="J90" s="112"/>
      <c r="K90" s="11" t="s">
        <v>418</v>
      </c>
      <c r="L90" s="98" t="s">
        <v>461</v>
      </c>
      <c r="M90" s="98" t="s">
        <v>462</v>
      </c>
      <c r="N90" s="21" t="s">
        <v>197</v>
      </c>
      <c r="O90" s="21" t="s">
        <v>3383</v>
      </c>
      <c r="P90" s="21"/>
      <c r="Q90" s="7" t="s">
        <v>208</v>
      </c>
      <c r="R90" s="1345"/>
      <c r="S90" s="1345"/>
      <c r="T90" s="1345"/>
      <c r="U90" s="1345"/>
      <c r="V90" s="1345"/>
    </row>
    <row r="91" spans="4:22" ht="13.5" customHeight="1">
      <c r="D91" s="15"/>
      <c r="E91" s="15"/>
      <c r="F91" s="113"/>
      <c r="G91" s="98"/>
      <c r="H91" s="98"/>
      <c r="I91" s="112"/>
      <c r="J91" s="112"/>
      <c r="K91" s="98"/>
      <c r="L91" s="98"/>
      <c r="M91" s="98"/>
      <c r="N91" s="23"/>
      <c r="O91" s="23"/>
      <c r="P91" s="23"/>
      <c r="Q91" s="15"/>
    </row>
    <row r="92" spans="4:22" ht="14.25" customHeight="1">
      <c r="D92" s="80" t="s">
        <v>3420</v>
      </c>
      <c r="E92" s="81"/>
      <c r="F92" s="81"/>
      <c r="G92" s="81"/>
      <c r="H92" s="81"/>
      <c r="I92" s="81"/>
      <c r="J92" s="81"/>
      <c r="K92" s="81"/>
      <c r="L92" s="81"/>
      <c r="M92" s="81"/>
      <c r="N92" s="81"/>
      <c r="O92" s="81"/>
      <c r="P92" s="81"/>
      <c r="Q92" s="81"/>
      <c r="R92" s="81"/>
      <c r="S92" s="81"/>
      <c r="T92" s="81"/>
      <c r="U92" s="81"/>
      <c r="V92" s="81"/>
    </row>
    <row r="93" spans="4:22" ht="13.5" customHeight="1">
      <c r="D93" s="15"/>
      <c r="E93" s="15"/>
      <c r="F93" s="113"/>
      <c r="G93" s="98"/>
      <c r="H93" s="98"/>
      <c r="I93" s="98"/>
      <c r="J93" s="98"/>
      <c r="K93" s="98"/>
      <c r="L93" s="98"/>
      <c r="M93" s="98"/>
      <c r="N93" s="23"/>
      <c r="O93" s="23"/>
      <c r="P93" s="23"/>
      <c r="Q93" s="15"/>
    </row>
    <row r="94" spans="4:22" ht="13.5" customHeight="1">
      <c r="D94" s="20"/>
      <c r="E94" s="20"/>
      <c r="F94" s="11" t="s">
        <v>183</v>
      </c>
      <c r="G94" s="11" t="s">
        <v>222</v>
      </c>
      <c r="H94" s="20" t="s">
        <v>273</v>
      </c>
      <c r="I94" s="11" t="s">
        <v>222</v>
      </c>
      <c r="J94" s="98" t="s">
        <v>450</v>
      </c>
      <c r="K94" s="11" t="s">
        <v>418</v>
      </c>
      <c r="L94" s="98" t="s">
        <v>419</v>
      </c>
      <c r="M94" s="98" t="s">
        <v>420</v>
      </c>
      <c r="N94" s="21" t="s">
        <v>197</v>
      </c>
      <c r="O94" s="21" t="s">
        <v>3383</v>
      </c>
      <c r="P94" s="21"/>
      <c r="Q94" s="7" t="s">
        <v>208</v>
      </c>
      <c r="R94" s="1345"/>
      <c r="S94" s="1345"/>
      <c r="T94" s="1345"/>
      <c r="U94" s="1345"/>
      <c r="V94" s="1345"/>
    </row>
    <row r="95" spans="4:22" ht="13.5" customHeight="1">
      <c r="D95" s="20"/>
      <c r="E95" s="20"/>
      <c r="F95" s="11" t="s">
        <v>183</v>
      </c>
      <c r="G95" s="11" t="s">
        <v>222</v>
      </c>
      <c r="H95" s="20" t="s">
        <v>273</v>
      </c>
      <c r="I95" s="112" t="s">
        <v>222</v>
      </c>
      <c r="J95" s="98" t="s">
        <v>450</v>
      </c>
      <c r="K95" s="11" t="s">
        <v>418</v>
      </c>
      <c r="L95" s="98" t="s">
        <v>427</v>
      </c>
      <c r="M95" s="98" t="s">
        <v>428</v>
      </c>
      <c r="N95" s="21" t="s">
        <v>197</v>
      </c>
      <c r="O95" s="21" t="s">
        <v>3383</v>
      </c>
      <c r="P95" s="21"/>
      <c r="Q95" s="7" t="s">
        <v>208</v>
      </c>
      <c r="R95" s="1345"/>
      <c r="S95" s="1345"/>
      <c r="T95" s="1345"/>
      <c r="U95" s="1345"/>
      <c r="V95" s="1345"/>
    </row>
    <row r="96" spans="4:22" ht="13.5" customHeight="1">
      <c r="D96" s="20"/>
      <c r="E96" s="20"/>
      <c r="F96" s="11" t="s">
        <v>183</v>
      </c>
      <c r="G96" s="11" t="s">
        <v>222</v>
      </c>
      <c r="H96" s="20" t="s">
        <v>273</v>
      </c>
      <c r="I96" s="112" t="s">
        <v>222</v>
      </c>
      <c r="J96" s="98" t="s">
        <v>450</v>
      </c>
      <c r="K96" s="11" t="s">
        <v>418</v>
      </c>
      <c r="L96" s="98" t="s">
        <v>434</v>
      </c>
      <c r="M96" s="98" t="s">
        <v>435</v>
      </c>
      <c r="N96" s="21" t="s">
        <v>197</v>
      </c>
      <c r="O96" s="21" t="s">
        <v>3383</v>
      </c>
      <c r="P96" s="21"/>
      <c r="Q96" s="7" t="s">
        <v>208</v>
      </c>
      <c r="R96" s="1345"/>
      <c r="S96" s="1345"/>
      <c r="T96" s="1345"/>
      <c r="U96" s="1345"/>
      <c r="V96" s="1345"/>
    </row>
    <row r="97" spans="4:22" ht="13.5" customHeight="1">
      <c r="D97" s="20"/>
      <c r="E97" s="20"/>
      <c r="F97" s="11" t="s">
        <v>183</v>
      </c>
      <c r="G97" s="11" t="s">
        <v>222</v>
      </c>
      <c r="H97" s="20" t="s">
        <v>273</v>
      </c>
      <c r="I97" s="112" t="s">
        <v>222</v>
      </c>
      <c r="J97" s="98" t="s">
        <v>450</v>
      </c>
      <c r="K97" s="11" t="s">
        <v>418</v>
      </c>
      <c r="L97" s="98" t="s">
        <v>440</v>
      </c>
      <c r="M97" s="98" t="s">
        <v>441</v>
      </c>
      <c r="N97" s="21" t="s">
        <v>197</v>
      </c>
      <c r="O97" s="21" t="s">
        <v>3383</v>
      </c>
      <c r="P97" s="21"/>
      <c r="Q97" s="7" t="s">
        <v>208</v>
      </c>
      <c r="R97" s="1345"/>
      <c r="S97" s="1345"/>
      <c r="T97" s="1345"/>
      <c r="U97" s="1345"/>
      <c r="V97" s="1345"/>
    </row>
    <row r="98" spans="4:22" ht="13.5" customHeight="1">
      <c r="D98" s="20"/>
      <c r="E98" s="20"/>
      <c r="F98" s="11" t="s">
        <v>183</v>
      </c>
      <c r="G98" s="11" t="s">
        <v>222</v>
      </c>
      <c r="H98" s="20" t="s">
        <v>273</v>
      </c>
      <c r="I98" s="112" t="s">
        <v>222</v>
      </c>
      <c r="J98" s="98" t="s">
        <v>450</v>
      </c>
      <c r="K98" s="11" t="s">
        <v>418</v>
      </c>
      <c r="L98" s="98" t="s">
        <v>447</v>
      </c>
      <c r="M98" s="98" t="s">
        <v>448</v>
      </c>
      <c r="N98" s="21" t="s">
        <v>197</v>
      </c>
      <c r="O98" s="21" t="s">
        <v>3383</v>
      </c>
      <c r="P98" s="21"/>
      <c r="Q98" s="7" t="s">
        <v>208</v>
      </c>
      <c r="R98" s="1345"/>
      <c r="S98" s="1345"/>
      <c r="T98" s="1345"/>
      <c r="U98" s="1345"/>
      <c r="V98" s="1345"/>
    </row>
    <row r="99" spans="4:22" ht="13.5" customHeight="1">
      <c r="D99" s="20"/>
      <c r="E99" s="20"/>
      <c r="F99" s="11" t="s">
        <v>183</v>
      </c>
      <c r="G99" s="11" t="s">
        <v>222</v>
      </c>
      <c r="H99" s="20" t="s">
        <v>273</v>
      </c>
      <c r="I99" s="112" t="s">
        <v>222</v>
      </c>
      <c r="J99" s="98" t="s">
        <v>450</v>
      </c>
      <c r="K99" s="11" t="s">
        <v>418</v>
      </c>
      <c r="L99" s="98" t="s">
        <v>453</v>
      </c>
      <c r="M99" s="98" t="s">
        <v>454</v>
      </c>
      <c r="N99" s="21" t="s">
        <v>197</v>
      </c>
      <c r="O99" s="21" t="s">
        <v>3383</v>
      </c>
      <c r="P99" s="21"/>
      <c r="Q99" s="7" t="s">
        <v>208</v>
      </c>
      <c r="R99" s="1345"/>
      <c r="S99" s="1345"/>
      <c r="T99" s="1345"/>
      <c r="U99" s="1345"/>
      <c r="V99" s="1345"/>
    </row>
    <row r="100" spans="4:22" ht="13.5" customHeight="1">
      <c r="D100" s="20"/>
      <c r="E100" s="20"/>
      <c r="F100" s="11" t="s">
        <v>183</v>
      </c>
      <c r="G100" s="11" t="s">
        <v>222</v>
      </c>
      <c r="H100" s="20" t="s">
        <v>273</v>
      </c>
      <c r="I100" s="112" t="s">
        <v>222</v>
      </c>
      <c r="J100" s="98" t="s">
        <v>450</v>
      </c>
      <c r="K100" s="11" t="s">
        <v>418</v>
      </c>
      <c r="L100" s="98" t="s">
        <v>457</v>
      </c>
      <c r="M100" s="98" t="s">
        <v>458</v>
      </c>
      <c r="N100" s="21" t="s">
        <v>197</v>
      </c>
      <c r="O100" s="21" t="s">
        <v>3383</v>
      </c>
      <c r="P100" s="21"/>
      <c r="Q100" s="7" t="s">
        <v>208</v>
      </c>
      <c r="R100" s="1345"/>
      <c r="S100" s="1345"/>
      <c r="T100" s="1345"/>
      <c r="U100" s="1345"/>
      <c r="V100" s="1345"/>
    </row>
    <row r="101" spans="4:22" ht="13.5" customHeight="1">
      <c r="D101" s="20"/>
      <c r="E101" s="20"/>
      <c r="F101" s="11" t="s">
        <v>183</v>
      </c>
      <c r="G101" s="11" t="s">
        <v>222</v>
      </c>
      <c r="H101" s="20" t="s">
        <v>273</v>
      </c>
      <c r="I101" s="112" t="s">
        <v>222</v>
      </c>
      <c r="J101" s="98" t="s">
        <v>450</v>
      </c>
      <c r="K101" s="11" t="s">
        <v>418</v>
      </c>
      <c r="L101" s="98" t="s">
        <v>461</v>
      </c>
      <c r="M101" s="98" t="s">
        <v>462</v>
      </c>
      <c r="N101" s="21" t="s">
        <v>197</v>
      </c>
      <c r="O101" s="21" t="s">
        <v>3383</v>
      </c>
      <c r="P101" s="21"/>
      <c r="Q101" s="7" t="s">
        <v>208</v>
      </c>
      <c r="R101" s="1345"/>
      <c r="S101" s="1345"/>
      <c r="T101" s="1345"/>
      <c r="U101" s="1345"/>
      <c r="V101" s="1345"/>
    </row>
    <row r="102" spans="4:22">
      <c r="L102" s="11"/>
    </row>
    <row r="103" spans="4:22" ht="14.25" customHeight="1">
      <c r="D103" s="80" t="s">
        <v>3421</v>
      </c>
      <c r="E103" s="81"/>
      <c r="F103" s="81"/>
      <c r="G103" s="81"/>
      <c r="H103" s="81"/>
      <c r="I103" s="81"/>
      <c r="J103" s="81"/>
      <c r="K103" s="81"/>
      <c r="L103" s="81"/>
      <c r="M103" s="81"/>
      <c r="N103" s="81"/>
      <c r="O103" s="81"/>
      <c r="P103" s="81"/>
      <c r="Q103" s="81"/>
      <c r="R103" s="81"/>
      <c r="S103" s="81"/>
      <c r="T103" s="81"/>
      <c r="U103" s="81"/>
      <c r="V103" s="81"/>
    </row>
    <row r="104" spans="4:22">
      <c r="L104" s="11"/>
    </row>
    <row r="105" spans="4:22" ht="13.5" customHeight="1">
      <c r="D105" s="20"/>
      <c r="E105" s="20"/>
      <c r="F105" s="11" t="s">
        <v>183</v>
      </c>
      <c r="G105" s="11" t="s">
        <v>217</v>
      </c>
      <c r="H105" s="20" t="s">
        <v>273</v>
      </c>
      <c r="I105" s="11" t="s">
        <v>3422</v>
      </c>
      <c r="J105" s="98"/>
      <c r="K105" s="98" t="s">
        <v>418</v>
      </c>
      <c r="L105" s="98" t="s">
        <v>419</v>
      </c>
      <c r="M105" s="98" t="s">
        <v>420</v>
      </c>
      <c r="N105" s="21" t="s">
        <v>197</v>
      </c>
      <c r="O105" s="21" t="s">
        <v>3383</v>
      </c>
      <c r="P105" s="21"/>
      <c r="Q105" s="7" t="s">
        <v>208</v>
      </c>
      <c r="R105" s="1345"/>
      <c r="S105" s="1345"/>
      <c r="T105" s="1345"/>
      <c r="U105" s="1345"/>
      <c r="V105" s="1345"/>
    </row>
    <row r="106" spans="4:22" ht="13.5" customHeight="1">
      <c r="D106" s="20"/>
      <c r="E106" s="20"/>
      <c r="F106" s="11" t="s">
        <v>183</v>
      </c>
      <c r="G106" s="11" t="s">
        <v>217</v>
      </c>
      <c r="H106" s="20" t="s">
        <v>273</v>
      </c>
      <c r="I106" s="11" t="s">
        <v>3422</v>
      </c>
      <c r="J106" s="98"/>
      <c r="K106" s="98" t="s">
        <v>418</v>
      </c>
      <c r="L106" s="98" t="s">
        <v>427</v>
      </c>
      <c r="M106" s="98" t="s">
        <v>428</v>
      </c>
      <c r="N106" s="21" t="s">
        <v>197</v>
      </c>
      <c r="O106" s="21" t="s">
        <v>3383</v>
      </c>
      <c r="P106" s="21"/>
      <c r="Q106" s="7" t="s">
        <v>208</v>
      </c>
      <c r="R106" s="1345"/>
      <c r="S106" s="1345"/>
      <c r="T106" s="1345"/>
      <c r="U106" s="1345"/>
      <c r="V106" s="1345"/>
    </row>
    <row r="107" spans="4:22" ht="13.5" customHeight="1">
      <c r="D107" s="20"/>
      <c r="E107" s="20"/>
      <c r="F107" s="11" t="s">
        <v>183</v>
      </c>
      <c r="G107" s="11" t="s">
        <v>217</v>
      </c>
      <c r="H107" s="20" t="s">
        <v>273</v>
      </c>
      <c r="I107" s="11" t="s">
        <v>3422</v>
      </c>
      <c r="J107" s="98"/>
      <c r="K107" s="98" t="s">
        <v>418</v>
      </c>
      <c r="L107" s="98" t="s">
        <v>434</v>
      </c>
      <c r="M107" s="98" t="s">
        <v>435</v>
      </c>
      <c r="N107" s="21" t="s">
        <v>197</v>
      </c>
      <c r="O107" s="21" t="s">
        <v>3383</v>
      </c>
      <c r="P107" s="21"/>
      <c r="Q107" s="7" t="s">
        <v>208</v>
      </c>
      <c r="R107" s="1345"/>
      <c r="S107" s="1345"/>
      <c r="T107" s="1345"/>
      <c r="U107" s="1345"/>
      <c r="V107" s="1345"/>
    </row>
    <row r="108" spans="4:22" ht="13.5" customHeight="1">
      <c r="D108" s="20"/>
      <c r="E108" s="20"/>
      <c r="F108" s="11" t="s">
        <v>183</v>
      </c>
      <c r="G108" s="11" t="s">
        <v>217</v>
      </c>
      <c r="H108" s="20" t="s">
        <v>273</v>
      </c>
      <c r="I108" s="11" t="s">
        <v>3422</v>
      </c>
      <c r="J108" s="98"/>
      <c r="K108" s="98" t="s">
        <v>418</v>
      </c>
      <c r="L108" s="98" t="s">
        <v>440</v>
      </c>
      <c r="M108" s="98" t="s">
        <v>441</v>
      </c>
      <c r="N108" s="21" t="s">
        <v>197</v>
      </c>
      <c r="O108" s="21" t="s">
        <v>3383</v>
      </c>
      <c r="P108" s="21"/>
      <c r="Q108" s="7" t="s">
        <v>208</v>
      </c>
      <c r="R108" s="1345"/>
      <c r="S108" s="1345"/>
      <c r="T108" s="1345"/>
      <c r="U108" s="1345"/>
      <c r="V108" s="1345"/>
    </row>
    <row r="109" spans="4:22" ht="13.5" customHeight="1">
      <c r="D109" s="20"/>
      <c r="E109" s="20"/>
      <c r="F109" s="11" t="s">
        <v>183</v>
      </c>
      <c r="G109" s="11" t="s">
        <v>217</v>
      </c>
      <c r="H109" s="20" t="s">
        <v>273</v>
      </c>
      <c r="I109" s="11" t="s">
        <v>3422</v>
      </c>
      <c r="J109" s="98"/>
      <c r="K109" s="98" t="s">
        <v>418</v>
      </c>
      <c r="L109" s="98" t="s">
        <v>447</v>
      </c>
      <c r="M109" s="98" t="s">
        <v>448</v>
      </c>
      <c r="N109" s="21" t="s">
        <v>197</v>
      </c>
      <c r="O109" s="21" t="s">
        <v>3383</v>
      </c>
      <c r="P109" s="21"/>
      <c r="Q109" s="7" t="s">
        <v>208</v>
      </c>
      <c r="R109" s="1345"/>
      <c r="S109" s="1345"/>
      <c r="T109" s="1345"/>
      <c r="U109" s="1345"/>
      <c r="V109" s="1345"/>
    </row>
    <row r="110" spans="4:22" ht="13.5" customHeight="1">
      <c r="D110" s="20"/>
      <c r="E110" s="20"/>
      <c r="F110" s="11" t="s">
        <v>183</v>
      </c>
      <c r="G110" s="11" t="s">
        <v>217</v>
      </c>
      <c r="H110" s="20" t="s">
        <v>273</v>
      </c>
      <c r="I110" s="11" t="s">
        <v>3422</v>
      </c>
      <c r="J110" s="98"/>
      <c r="K110" s="98" t="s">
        <v>418</v>
      </c>
      <c r="L110" s="98" t="s">
        <v>453</v>
      </c>
      <c r="M110" s="98" t="s">
        <v>454</v>
      </c>
      <c r="N110" s="21" t="s">
        <v>197</v>
      </c>
      <c r="O110" s="21" t="s">
        <v>3383</v>
      </c>
      <c r="P110" s="21"/>
      <c r="Q110" s="7" t="s">
        <v>208</v>
      </c>
      <c r="R110" s="1345"/>
      <c r="S110" s="1345"/>
      <c r="T110" s="1345"/>
      <c r="U110" s="1345"/>
      <c r="V110" s="1345"/>
    </row>
    <row r="111" spans="4:22" ht="13.5" customHeight="1">
      <c r="D111" s="20"/>
      <c r="E111" s="20"/>
      <c r="F111" s="11" t="s">
        <v>183</v>
      </c>
      <c r="G111" s="11" t="s">
        <v>217</v>
      </c>
      <c r="H111" s="20" t="s">
        <v>273</v>
      </c>
      <c r="I111" s="11" t="s">
        <v>3422</v>
      </c>
      <c r="J111" s="98"/>
      <c r="K111" s="98" t="s">
        <v>418</v>
      </c>
      <c r="L111" s="98" t="s">
        <v>457</v>
      </c>
      <c r="M111" s="98" t="s">
        <v>458</v>
      </c>
      <c r="N111" s="21" t="s">
        <v>197</v>
      </c>
      <c r="O111" s="21" t="s">
        <v>3383</v>
      </c>
      <c r="P111" s="21"/>
      <c r="Q111" s="7" t="s">
        <v>208</v>
      </c>
      <c r="R111" s="1345"/>
      <c r="S111" s="1345"/>
      <c r="T111" s="1345"/>
      <c r="U111" s="1345"/>
      <c r="V111" s="1345"/>
    </row>
    <row r="112" spans="4:22" ht="13.5" customHeight="1">
      <c r="D112" s="20"/>
      <c r="E112" s="20"/>
      <c r="F112" s="11" t="s">
        <v>183</v>
      </c>
      <c r="G112" s="11" t="s">
        <v>217</v>
      </c>
      <c r="H112" s="20" t="s">
        <v>273</v>
      </c>
      <c r="I112" s="11" t="s">
        <v>3422</v>
      </c>
      <c r="J112" s="98"/>
      <c r="K112" s="98" t="s">
        <v>418</v>
      </c>
      <c r="L112" s="98" t="s">
        <v>461</v>
      </c>
      <c r="M112" s="98" t="s">
        <v>462</v>
      </c>
      <c r="N112" s="21" t="s">
        <v>197</v>
      </c>
      <c r="O112" s="21" t="s">
        <v>3383</v>
      </c>
      <c r="P112" s="21"/>
      <c r="Q112" s="7" t="s">
        <v>208</v>
      </c>
      <c r="R112" s="1345"/>
      <c r="S112" s="1345"/>
      <c r="T112" s="1345"/>
      <c r="U112" s="1345"/>
      <c r="V112" s="1345"/>
    </row>
    <row r="114" spans="4:22" ht="14.25" customHeight="1">
      <c r="D114" s="80" t="s">
        <v>3423</v>
      </c>
      <c r="E114" s="81"/>
      <c r="F114" s="81"/>
      <c r="G114" s="81"/>
      <c r="H114" s="81"/>
      <c r="I114" s="81"/>
      <c r="J114" s="81"/>
      <c r="K114" s="81"/>
      <c r="L114" s="81"/>
      <c r="M114" s="81"/>
      <c r="N114" s="81"/>
      <c r="O114" s="81"/>
      <c r="P114" s="81"/>
      <c r="Q114" s="81"/>
      <c r="R114" s="81"/>
      <c r="S114" s="81"/>
      <c r="T114" s="81"/>
      <c r="U114" s="81"/>
      <c r="V114" s="81"/>
    </row>
    <row r="115" spans="4:22" ht="13.5" customHeight="1">
      <c r="D115" s="15"/>
      <c r="E115" s="15"/>
      <c r="F115" s="113"/>
      <c r="G115" s="98"/>
      <c r="H115" s="98"/>
      <c r="I115" s="112"/>
      <c r="J115" s="112"/>
      <c r="K115" s="98"/>
      <c r="L115" s="98"/>
      <c r="M115" s="98"/>
      <c r="N115" s="23"/>
      <c r="O115" s="23"/>
      <c r="P115" s="23"/>
      <c r="Q115" s="15"/>
    </row>
    <row r="116" spans="4:22" ht="13.5" customHeight="1">
      <c r="D116" s="20"/>
      <c r="E116" s="20"/>
      <c r="F116" s="11" t="s">
        <v>183</v>
      </c>
      <c r="G116" s="11" t="s">
        <v>3424</v>
      </c>
      <c r="H116" s="20" t="s">
        <v>273</v>
      </c>
      <c r="I116" s="11" t="s">
        <v>3425</v>
      </c>
      <c r="J116" s="112"/>
      <c r="K116" s="11" t="s">
        <v>418</v>
      </c>
      <c r="L116" s="98" t="s">
        <v>419</v>
      </c>
      <c r="M116" s="98" t="s">
        <v>420</v>
      </c>
      <c r="N116" s="21" t="s">
        <v>197</v>
      </c>
      <c r="O116" s="21" t="s">
        <v>3383</v>
      </c>
      <c r="P116" s="21"/>
      <c r="Q116" s="7" t="s">
        <v>208</v>
      </c>
      <c r="R116" s="1345"/>
      <c r="S116" s="1345"/>
      <c r="T116" s="1345"/>
      <c r="U116" s="1345"/>
      <c r="V116" s="1345"/>
    </row>
    <row r="117" spans="4:22" ht="13.5" customHeight="1">
      <c r="D117" s="20"/>
      <c r="E117" s="20"/>
      <c r="F117" s="11" t="s">
        <v>183</v>
      </c>
      <c r="G117" s="11" t="s">
        <v>3424</v>
      </c>
      <c r="H117" s="20" t="s">
        <v>273</v>
      </c>
      <c r="I117" s="11" t="s">
        <v>3425</v>
      </c>
      <c r="J117" s="112"/>
      <c r="K117" s="11" t="s">
        <v>418</v>
      </c>
      <c r="L117" s="98" t="s">
        <v>427</v>
      </c>
      <c r="M117" s="98" t="s">
        <v>428</v>
      </c>
      <c r="N117" s="21" t="s">
        <v>197</v>
      </c>
      <c r="O117" s="21" t="s">
        <v>3383</v>
      </c>
      <c r="P117" s="21"/>
      <c r="Q117" s="7" t="s">
        <v>208</v>
      </c>
      <c r="R117" s="1345"/>
      <c r="S117" s="1345"/>
      <c r="T117" s="1345"/>
      <c r="U117" s="1345"/>
      <c r="V117" s="1345"/>
    </row>
    <row r="118" spans="4:22" ht="13.5" customHeight="1">
      <c r="D118" s="20"/>
      <c r="E118" s="20"/>
      <c r="F118" s="11" t="s">
        <v>183</v>
      </c>
      <c r="G118" s="11" t="s">
        <v>3424</v>
      </c>
      <c r="H118" s="20" t="s">
        <v>273</v>
      </c>
      <c r="I118" s="11" t="s">
        <v>3425</v>
      </c>
      <c r="J118" s="112"/>
      <c r="K118" s="11" t="s">
        <v>418</v>
      </c>
      <c r="L118" s="98" t="s">
        <v>434</v>
      </c>
      <c r="M118" s="98" t="s">
        <v>435</v>
      </c>
      <c r="N118" s="21" t="s">
        <v>197</v>
      </c>
      <c r="O118" s="21" t="s">
        <v>3383</v>
      </c>
      <c r="P118" s="21"/>
      <c r="Q118" s="7" t="s">
        <v>208</v>
      </c>
      <c r="R118" s="1345"/>
      <c r="S118" s="1345"/>
      <c r="T118" s="1345"/>
      <c r="U118" s="1345"/>
      <c r="V118" s="1345"/>
    </row>
    <row r="119" spans="4:22" ht="13.5" customHeight="1">
      <c r="D119" s="20"/>
      <c r="E119" s="20"/>
      <c r="F119" s="11" t="s">
        <v>183</v>
      </c>
      <c r="G119" s="11" t="s">
        <v>3424</v>
      </c>
      <c r="H119" s="20" t="s">
        <v>273</v>
      </c>
      <c r="I119" s="11" t="s">
        <v>3425</v>
      </c>
      <c r="J119" s="112"/>
      <c r="K119" s="11" t="s">
        <v>418</v>
      </c>
      <c r="L119" s="98" t="s">
        <v>440</v>
      </c>
      <c r="M119" s="98" t="s">
        <v>441</v>
      </c>
      <c r="N119" s="21" t="s">
        <v>197</v>
      </c>
      <c r="O119" s="21" t="s">
        <v>3383</v>
      </c>
      <c r="P119" s="21"/>
      <c r="Q119" s="7" t="s">
        <v>208</v>
      </c>
      <c r="R119" s="1345"/>
      <c r="S119" s="1345"/>
      <c r="T119" s="1345"/>
      <c r="U119" s="1345"/>
      <c r="V119" s="1345"/>
    </row>
    <row r="120" spans="4:22" ht="13.5" customHeight="1">
      <c r="D120" s="20"/>
      <c r="E120" s="20"/>
      <c r="F120" s="11" t="s">
        <v>183</v>
      </c>
      <c r="G120" s="11" t="s">
        <v>3424</v>
      </c>
      <c r="H120" s="20" t="s">
        <v>273</v>
      </c>
      <c r="I120" s="11" t="s">
        <v>3425</v>
      </c>
      <c r="J120" s="112"/>
      <c r="K120" s="11" t="s">
        <v>418</v>
      </c>
      <c r="L120" s="98" t="s">
        <v>447</v>
      </c>
      <c r="M120" s="98" t="s">
        <v>448</v>
      </c>
      <c r="N120" s="21" t="s">
        <v>197</v>
      </c>
      <c r="O120" s="21" t="s">
        <v>3383</v>
      </c>
      <c r="P120" s="21"/>
      <c r="Q120" s="7" t="s">
        <v>208</v>
      </c>
      <c r="R120" s="1345"/>
      <c r="S120" s="1345"/>
      <c r="T120" s="1345"/>
      <c r="U120" s="1345"/>
      <c r="V120" s="1345"/>
    </row>
    <row r="121" spans="4:22" ht="13.5" customHeight="1">
      <c r="D121" s="20"/>
      <c r="E121" s="20"/>
      <c r="F121" s="11" t="s">
        <v>183</v>
      </c>
      <c r="G121" s="11" t="s">
        <v>3424</v>
      </c>
      <c r="H121" s="20" t="s">
        <v>273</v>
      </c>
      <c r="I121" s="11" t="s">
        <v>3425</v>
      </c>
      <c r="J121" s="112"/>
      <c r="K121" s="11" t="s">
        <v>418</v>
      </c>
      <c r="L121" s="98" t="s">
        <v>453</v>
      </c>
      <c r="M121" s="98" t="s">
        <v>454</v>
      </c>
      <c r="N121" s="21" t="s">
        <v>197</v>
      </c>
      <c r="O121" s="21" t="s">
        <v>3383</v>
      </c>
      <c r="P121" s="21"/>
      <c r="Q121" s="7" t="s">
        <v>208</v>
      </c>
      <c r="R121" s="1345"/>
      <c r="S121" s="1345"/>
      <c r="T121" s="1345"/>
      <c r="U121" s="1345"/>
      <c r="V121" s="1345"/>
    </row>
    <row r="122" spans="4:22" ht="13.5" customHeight="1">
      <c r="D122" s="20"/>
      <c r="E122" s="20"/>
      <c r="F122" s="11" t="s">
        <v>183</v>
      </c>
      <c r="G122" s="11" t="s">
        <v>3424</v>
      </c>
      <c r="H122" s="20" t="s">
        <v>273</v>
      </c>
      <c r="I122" s="11" t="s">
        <v>3425</v>
      </c>
      <c r="J122" s="112"/>
      <c r="K122" s="11" t="s">
        <v>418</v>
      </c>
      <c r="L122" s="98" t="s">
        <v>457</v>
      </c>
      <c r="M122" s="98" t="s">
        <v>458</v>
      </c>
      <c r="N122" s="21" t="s">
        <v>197</v>
      </c>
      <c r="O122" s="21" t="s">
        <v>3383</v>
      </c>
      <c r="P122" s="21"/>
      <c r="Q122" s="7" t="s">
        <v>208</v>
      </c>
      <c r="R122" s="1345"/>
      <c r="S122" s="1345"/>
      <c r="T122" s="1345"/>
      <c r="U122" s="1345"/>
      <c r="V122" s="1345"/>
    </row>
    <row r="123" spans="4:22" ht="13.5" customHeight="1">
      <c r="D123" s="20"/>
      <c r="E123" s="20"/>
      <c r="F123" s="11" t="s">
        <v>183</v>
      </c>
      <c r="G123" s="11" t="s">
        <v>3424</v>
      </c>
      <c r="H123" s="20" t="s">
        <v>273</v>
      </c>
      <c r="I123" s="11" t="s">
        <v>3425</v>
      </c>
      <c r="J123" s="112"/>
      <c r="K123" s="11" t="s">
        <v>418</v>
      </c>
      <c r="L123" s="98" t="s">
        <v>461</v>
      </c>
      <c r="M123" s="98" t="s">
        <v>462</v>
      </c>
      <c r="N123" s="21" t="s">
        <v>197</v>
      </c>
      <c r="O123" s="21" t="s">
        <v>3383</v>
      </c>
      <c r="P123" s="21"/>
      <c r="Q123" s="7" t="s">
        <v>208</v>
      </c>
      <c r="R123" s="1345"/>
      <c r="S123" s="1345"/>
      <c r="T123" s="1345"/>
      <c r="U123" s="1345"/>
      <c r="V123" s="1345"/>
    </row>
    <row r="124" spans="4:22">
      <c r="L124" s="11"/>
    </row>
    <row r="125" spans="4:22" ht="14.25" customHeight="1">
      <c r="D125" s="80" t="s">
        <v>3426</v>
      </c>
      <c r="E125" s="81"/>
      <c r="F125" s="81"/>
      <c r="G125" s="81"/>
      <c r="H125" s="81"/>
      <c r="I125" s="81"/>
      <c r="J125" s="81"/>
      <c r="K125" s="81"/>
      <c r="L125" s="81"/>
      <c r="M125" s="81"/>
      <c r="N125" s="81"/>
      <c r="O125" s="81"/>
      <c r="P125" s="81"/>
      <c r="Q125" s="81"/>
      <c r="R125" s="81"/>
      <c r="S125" s="81"/>
      <c r="T125" s="81"/>
      <c r="U125" s="81"/>
      <c r="V125" s="81"/>
    </row>
    <row r="126" spans="4:22" ht="13.5" customHeight="1">
      <c r="D126" s="15"/>
      <c r="E126" s="15"/>
      <c r="F126" s="113"/>
      <c r="G126" s="98"/>
      <c r="H126" s="98"/>
      <c r="I126" s="112"/>
      <c r="J126" s="112"/>
      <c r="K126" s="98"/>
      <c r="L126" s="98"/>
      <c r="M126" s="98"/>
      <c r="N126" s="23"/>
      <c r="O126" s="23"/>
      <c r="P126" s="23"/>
      <c r="Q126" s="15"/>
    </row>
    <row r="127" spans="4:22" ht="13.5" customHeight="1">
      <c r="D127" s="20"/>
      <c r="E127" s="20"/>
      <c r="F127" s="11" t="s">
        <v>183</v>
      </c>
      <c r="G127" s="11" t="s">
        <v>217</v>
      </c>
      <c r="H127" s="20" t="s">
        <v>273</v>
      </c>
      <c r="I127" s="11" t="s">
        <v>1870</v>
      </c>
      <c r="J127" s="112"/>
      <c r="K127" s="11" t="s">
        <v>418</v>
      </c>
      <c r="L127" s="98" t="s">
        <v>419</v>
      </c>
      <c r="M127" s="98" t="s">
        <v>420</v>
      </c>
      <c r="N127" s="21" t="s">
        <v>197</v>
      </c>
      <c r="O127" s="21" t="s">
        <v>3383</v>
      </c>
      <c r="P127" s="21"/>
      <c r="Q127" s="7" t="s">
        <v>208</v>
      </c>
      <c r="R127" s="1345"/>
      <c r="S127" s="1345"/>
      <c r="T127" s="1345"/>
      <c r="U127" s="1345"/>
      <c r="V127" s="1345"/>
    </row>
    <row r="128" spans="4:22" ht="13.5" customHeight="1">
      <c r="D128" s="20"/>
      <c r="E128" s="20"/>
      <c r="F128" s="11" t="s">
        <v>183</v>
      </c>
      <c r="G128" s="11" t="s">
        <v>217</v>
      </c>
      <c r="H128" s="20" t="s">
        <v>273</v>
      </c>
      <c r="I128" s="11" t="s">
        <v>1870</v>
      </c>
      <c r="J128" s="112"/>
      <c r="K128" s="11" t="s">
        <v>418</v>
      </c>
      <c r="L128" s="98" t="s">
        <v>427</v>
      </c>
      <c r="M128" s="98" t="s">
        <v>428</v>
      </c>
      <c r="N128" s="21" t="s">
        <v>197</v>
      </c>
      <c r="O128" s="21" t="s">
        <v>3383</v>
      </c>
      <c r="P128" s="21"/>
      <c r="Q128" s="7" t="s">
        <v>208</v>
      </c>
      <c r="R128" s="1345"/>
      <c r="S128" s="1345"/>
      <c r="T128" s="1345"/>
      <c r="U128" s="1345"/>
      <c r="V128" s="1345"/>
    </row>
    <row r="129" spans="3:22" ht="13.5" customHeight="1">
      <c r="D129" s="20"/>
      <c r="E129" s="20"/>
      <c r="F129" s="11" t="s">
        <v>183</v>
      </c>
      <c r="G129" s="11" t="s">
        <v>217</v>
      </c>
      <c r="H129" s="20" t="s">
        <v>273</v>
      </c>
      <c r="I129" s="11" t="s">
        <v>1870</v>
      </c>
      <c r="J129" s="112"/>
      <c r="K129" s="11" t="s">
        <v>418</v>
      </c>
      <c r="L129" s="98" t="s">
        <v>434</v>
      </c>
      <c r="M129" s="98" t="s">
        <v>435</v>
      </c>
      <c r="N129" s="21" t="s">
        <v>197</v>
      </c>
      <c r="O129" s="21" t="s">
        <v>3383</v>
      </c>
      <c r="P129" s="21"/>
      <c r="Q129" s="7" t="s">
        <v>208</v>
      </c>
      <c r="R129" s="1345"/>
      <c r="S129" s="1345"/>
      <c r="T129" s="1345"/>
      <c r="U129" s="1345"/>
      <c r="V129" s="1345"/>
    </row>
    <row r="130" spans="3:22" ht="13.5" customHeight="1">
      <c r="D130" s="20"/>
      <c r="E130" s="20"/>
      <c r="F130" s="11" t="s">
        <v>183</v>
      </c>
      <c r="G130" s="11" t="s">
        <v>217</v>
      </c>
      <c r="H130" s="20" t="s">
        <v>273</v>
      </c>
      <c r="I130" s="11" t="s">
        <v>1870</v>
      </c>
      <c r="J130" s="112"/>
      <c r="K130" s="11" t="s">
        <v>418</v>
      </c>
      <c r="L130" s="98" t="s">
        <v>440</v>
      </c>
      <c r="M130" s="98" t="s">
        <v>441</v>
      </c>
      <c r="N130" s="21" t="s">
        <v>197</v>
      </c>
      <c r="O130" s="21" t="s">
        <v>3383</v>
      </c>
      <c r="P130" s="21"/>
      <c r="Q130" s="7" t="s">
        <v>208</v>
      </c>
      <c r="R130" s="1345"/>
      <c r="S130" s="1345"/>
      <c r="T130" s="1345"/>
      <c r="U130" s="1345"/>
      <c r="V130" s="1345"/>
    </row>
    <row r="131" spans="3:22" ht="13.5" customHeight="1">
      <c r="D131" s="20"/>
      <c r="E131" s="20"/>
      <c r="F131" s="11" t="s">
        <v>183</v>
      </c>
      <c r="G131" s="11" t="s">
        <v>217</v>
      </c>
      <c r="H131" s="20" t="s">
        <v>273</v>
      </c>
      <c r="I131" s="11" t="s">
        <v>1870</v>
      </c>
      <c r="J131" s="112"/>
      <c r="K131" s="11" t="s">
        <v>418</v>
      </c>
      <c r="L131" s="98" t="s">
        <v>447</v>
      </c>
      <c r="M131" s="98" t="s">
        <v>448</v>
      </c>
      <c r="N131" s="21" t="s">
        <v>197</v>
      </c>
      <c r="O131" s="21" t="s">
        <v>3383</v>
      </c>
      <c r="P131" s="21"/>
      <c r="Q131" s="7" t="s">
        <v>208</v>
      </c>
      <c r="R131" s="1345"/>
      <c r="S131" s="1345"/>
      <c r="T131" s="1345"/>
      <c r="U131" s="1345"/>
      <c r="V131" s="1345"/>
    </row>
    <row r="132" spans="3:22" ht="13.5" customHeight="1">
      <c r="D132" s="20"/>
      <c r="E132" s="20"/>
      <c r="F132" s="11" t="s">
        <v>183</v>
      </c>
      <c r="G132" s="11" t="s">
        <v>217</v>
      </c>
      <c r="H132" s="20" t="s">
        <v>273</v>
      </c>
      <c r="I132" s="11" t="s">
        <v>1870</v>
      </c>
      <c r="J132" s="112"/>
      <c r="K132" s="11" t="s">
        <v>418</v>
      </c>
      <c r="L132" s="98" t="s">
        <v>453</v>
      </c>
      <c r="M132" s="98" t="s">
        <v>454</v>
      </c>
      <c r="N132" s="21" t="s">
        <v>197</v>
      </c>
      <c r="O132" s="21" t="s">
        <v>3383</v>
      </c>
      <c r="P132" s="21"/>
      <c r="Q132" s="7" t="s">
        <v>208</v>
      </c>
      <c r="R132" s="1345"/>
      <c r="S132" s="1345"/>
      <c r="T132" s="1345"/>
      <c r="U132" s="1345"/>
      <c r="V132" s="1345"/>
    </row>
    <row r="133" spans="3:22" ht="13.5" customHeight="1">
      <c r="D133" s="20"/>
      <c r="E133" s="20"/>
      <c r="F133" s="11" t="s">
        <v>183</v>
      </c>
      <c r="G133" s="11" t="s">
        <v>217</v>
      </c>
      <c r="H133" s="20" t="s">
        <v>273</v>
      </c>
      <c r="I133" s="11" t="s">
        <v>1870</v>
      </c>
      <c r="J133" s="112"/>
      <c r="K133" s="11" t="s">
        <v>418</v>
      </c>
      <c r="L133" s="98" t="s">
        <v>457</v>
      </c>
      <c r="M133" s="98" t="s">
        <v>458</v>
      </c>
      <c r="N133" s="21" t="s">
        <v>197</v>
      </c>
      <c r="O133" s="21" t="s">
        <v>3383</v>
      </c>
      <c r="P133" s="21"/>
      <c r="Q133" s="7" t="s">
        <v>208</v>
      </c>
      <c r="R133" s="1345"/>
      <c r="S133" s="1345"/>
      <c r="T133" s="1345"/>
      <c r="U133" s="1345"/>
      <c r="V133" s="1345"/>
    </row>
    <row r="134" spans="3:22" ht="13.5" customHeight="1">
      <c r="D134" s="20"/>
      <c r="E134" s="20"/>
      <c r="F134" s="11" t="s">
        <v>183</v>
      </c>
      <c r="G134" s="11" t="s">
        <v>217</v>
      </c>
      <c r="H134" s="20" t="s">
        <v>273</v>
      </c>
      <c r="I134" s="11" t="s">
        <v>1870</v>
      </c>
      <c r="J134" s="112"/>
      <c r="K134" s="11" t="s">
        <v>418</v>
      </c>
      <c r="L134" s="98" t="s">
        <v>461</v>
      </c>
      <c r="M134" s="98" t="s">
        <v>462</v>
      </c>
      <c r="N134" s="21" t="s">
        <v>197</v>
      </c>
      <c r="O134" s="21" t="s">
        <v>3383</v>
      </c>
      <c r="P134" s="21"/>
      <c r="Q134" s="7" t="s">
        <v>208</v>
      </c>
      <c r="R134" s="1345"/>
      <c r="S134" s="1345"/>
      <c r="T134" s="1345"/>
      <c r="U134" s="1345"/>
      <c r="V134" s="1345"/>
    </row>
    <row r="135" spans="3:22">
      <c r="L135" s="11"/>
    </row>
    <row r="136" spans="3:22" ht="13.9">
      <c r="C136" s="34" t="s">
        <v>3384</v>
      </c>
      <c r="D136" s="34"/>
      <c r="E136" s="33"/>
      <c r="F136" s="33"/>
      <c r="G136" s="33"/>
      <c r="H136" s="33"/>
      <c r="I136" s="33"/>
      <c r="J136" s="33"/>
      <c r="K136" s="33"/>
      <c r="L136" s="33"/>
      <c r="M136" s="33"/>
      <c r="N136" s="33"/>
      <c r="O136" s="33"/>
      <c r="P136" s="33"/>
      <c r="Q136" s="33"/>
      <c r="R136" s="33"/>
      <c r="S136" s="33"/>
      <c r="T136" s="33"/>
      <c r="U136" s="33"/>
      <c r="V136" s="33"/>
    </row>
    <row r="137" spans="3:22">
      <c r="C137" s="12"/>
      <c r="D137" s="12"/>
      <c r="E137" s="12"/>
      <c r="F137" s="114"/>
      <c r="G137" s="98"/>
      <c r="H137" s="98"/>
      <c r="I137" s="98"/>
      <c r="J137" s="98"/>
      <c r="K137" s="98"/>
      <c r="L137" s="98"/>
      <c r="M137" s="98"/>
      <c r="N137" s="22"/>
      <c r="O137" s="22"/>
      <c r="P137" s="22"/>
      <c r="Q137" s="15"/>
      <c r="R137" s="15"/>
      <c r="S137" s="15"/>
      <c r="T137" s="15"/>
      <c r="U137" s="15"/>
      <c r="V137" s="15"/>
    </row>
    <row r="138" spans="3:22" ht="14.25" customHeight="1">
      <c r="C138" s="12"/>
      <c r="D138" s="80" t="s">
        <v>467</v>
      </c>
      <c r="E138" s="81"/>
      <c r="F138" s="81"/>
      <c r="G138" s="81"/>
      <c r="H138" s="81"/>
      <c r="I138" s="81"/>
      <c r="J138" s="81"/>
      <c r="K138" s="81"/>
      <c r="L138" s="81"/>
      <c r="M138" s="81"/>
      <c r="N138" s="81"/>
      <c r="O138" s="81"/>
      <c r="P138" s="81"/>
      <c r="Q138" s="81"/>
      <c r="R138" s="81"/>
      <c r="S138" s="81"/>
      <c r="T138" s="81"/>
      <c r="U138" s="81"/>
      <c r="V138" s="81"/>
    </row>
    <row r="139" spans="3:22">
      <c r="C139" s="12"/>
      <c r="D139" s="12"/>
      <c r="E139" s="12"/>
      <c r="F139" s="114"/>
      <c r="G139" s="98"/>
      <c r="H139" s="98"/>
      <c r="I139" s="98"/>
      <c r="J139" s="98"/>
      <c r="K139" s="98"/>
      <c r="L139" s="98"/>
      <c r="M139" s="98"/>
      <c r="N139" s="22"/>
      <c r="O139" s="22"/>
      <c r="P139" s="22"/>
      <c r="Q139" s="15"/>
    </row>
    <row r="140" spans="3:22" ht="15" customHeight="1">
      <c r="D140" s="20"/>
      <c r="E140" s="20"/>
      <c r="F140" s="11" t="s">
        <v>183</v>
      </c>
      <c r="G140" s="11" t="s">
        <v>467</v>
      </c>
      <c r="H140" s="20" t="s">
        <v>422</v>
      </c>
      <c r="I140" s="11" t="s">
        <v>2900</v>
      </c>
      <c r="J140" s="98"/>
      <c r="K140" s="11" t="s">
        <v>246</v>
      </c>
      <c r="L140" s="20" t="s">
        <v>419</v>
      </c>
      <c r="M140" s="26" t="s">
        <v>478</v>
      </c>
      <c r="N140" s="21" t="s">
        <v>197</v>
      </c>
      <c r="O140" s="21" t="s">
        <v>3384</v>
      </c>
      <c r="P140" s="21"/>
      <c r="Q140" s="7" t="s">
        <v>208</v>
      </c>
      <c r="R140" s="1345"/>
      <c r="S140" s="1345"/>
      <c r="T140" s="1345"/>
      <c r="U140" s="1345"/>
      <c r="V140" s="1345"/>
    </row>
    <row r="141" spans="3:22" ht="13.5" customHeight="1">
      <c r="D141" s="20"/>
      <c r="E141" s="20"/>
      <c r="F141" s="11" t="s">
        <v>183</v>
      </c>
      <c r="G141" s="11" t="s">
        <v>467</v>
      </c>
      <c r="H141" s="20" t="s">
        <v>422</v>
      </c>
      <c r="I141" s="11" t="s">
        <v>2900</v>
      </c>
      <c r="J141" s="112"/>
      <c r="K141" s="11" t="s">
        <v>246</v>
      </c>
      <c r="L141" s="26" t="s">
        <v>427</v>
      </c>
      <c r="M141" s="26" t="s">
        <v>3388</v>
      </c>
      <c r="N141" s="21" t="s">
        <v>197</v>
      </c>
      <c r="O141" s="21" t="s">
        <v>3384</v>
      </c>
      <c r="P141" s="21"/>
      <c r="Q141" s="7" t="s">
        <v>208</v>
      </c>
      <c r="R141" s="1345"/>
      <c r="S141" s="1345"/>
      <c r="T141" s="1345"/>
      <c r="U141" s="1345"/>
      <c r="V141" s="1345"/>
    </row>
    <row r="142" spans="3:22" ht="13.5" customHeight="1">
      <c r="D142" s="20"/>
      <c r="E142" s="20"/>
      <c r="F142" s="11" t="s">
        <v>183</v>
      </c>
      <c r="G142" s="11" t="s">
        <v>467</v>
      </c>
      <c r="H142" s="20" t="s">
        <v>422</v>
      </c>
      <c r="I142" s="11" t="s">
        <v>2900</v>
      </c>
      <c r="J142" s="112"/>
      <c r="K142" s="11" t="s">
        <v>246</v>
      </c>
      <c r="L142" s="26" t="s">
        <v>434</v>
      </c>
      <c r="M142" s="26" t="s">
        <v>3389</v>
      </c>
      <c r="N142" s="21" t="s">
        <v>197</v>
      </c>
      <c r="O142" s="21" t="s">
        <v>3384</v>
      </c>
      <c r="P142" s="21"/>
      <c r="Q142" s="7" t="s">
        <v>208</v>
      </c>
      <c r="R142" s="1345"/>
      <c r="S142" s="1345"/>
      <c r="T142" s="1345"/>
      <c r="U142" s="1345"/>
      <c r="V142" s="1345"/>
    </row>
    <row r="143" spans="3:22" ht="13.5" customHeight="1">
      <c r="D143" s="20"/>
      <c r="E143" s="20"/>
      <c r="F143" s="11" t="s">
        <v>183</v>
      </c>
      <c r="G143" s="11" t="s">
        <v>467</v>
      </c>
      <c r="H143" s="20" t="s">
        <v>422</v>
      </c>
      <c r="I143" s="11" t="s">
        <v>2900</v>
      </c>
      <c r="J143" s="112"/>
      <c r="K143" s="11" t="s">
        <v>246</v>
      </c>
      <c r="L143" s="26" t="s">
        <v>440</v>
      </c>
      <c r="M143" s="26" t="s">
        <v>481</v>
      </c>
      <c r="N143" s="21" t="s">
        <v>197</v>
      </c>
      <c r="O143" s="21" t="s">
        <v>3384</v>
      </c>
      <c r="P143" s="21"/>
      <c r="Q143" s="7" t="s">
        <v>208</v>
      </c>
      <c r="R143" s="1345"/>
      <c r="S143" s="1345"/>
      <c r="T143" s="1345"/>
      <c r="U143" s="1345"/>
      <c r="V143" s="1345"/>
    </row>
    <row r="144" spans="3:22" ht="13.5" customHeight="1">
      <c r="D144" s="20"/>
      <c r="E144" s="20"/>
      <c r="F144" s="11" t="s">
        <v>183</v>
      </c>
      <c r="G144" s="11" t="s">
        <v>467</v>
      </c>
      <c r="H144" s="20" t="s">
        <v>422</v>
      </c>
      <c r="I144" s="11" t="s">
        <v>2900</v>
      </c>
      <c r="J144" s="112"/>
      <c r="K144" s="11" t="s">
        <v>246</v>
      </c>
      <c r="L144" s="26" t="s">
        <v>447</v>
      </c>
      <c r="M144" s="26" t="s">
        <v>482</v>
      </c>
      <c r="N144" s="21" t="s">
        <v>197</v>
      </c>
      <c r="O144" s="21" t="s">
        <v>3384</v>
      </c>
      <c r="P144" s="21"/>
      <c r="Q144" s="7" t="s">
        <v>208</v>
      </c>
      <c r="R144" s="1345"/>
      <c r="S144" s="1345"/>
      <c r="T144" s="1345"/>
      <c r="U144" s="1345"/>
      <c r="V144" s="1345"/>
    </row>
    <row r="145" spans="4:22" ht="13.5" customHeight="1">
      <c r="D145" s="20"/>
      <c r="E145" s="20"/>
      <c r="F145" s="11" t="s">
        <v>183</v>
      </c>
      <c r="G145" s="11" t="s">
        <v>467</v>
      </c>
      <c r="H145" s="20" t="s">
        <v>422</v>
      </c>
      <c r="I145" s="11" t="s">
        <v>2900</v>
      </c>
      <c r="J145" s="112"/>
      <c r="K145" s="11" t="s">
        <v>246</v>
      </c>
      <c r="L145" s="26" t="s">
        <v>453</v>
      </c>
      <c r="M145" s="26" t="s">
        <v>3407</v>
      </c>
      <c r="N145" s="21" t="s">
        <v>197</v>
      </c>
      <c r="O145" s="21" t="s">
        <v>3384</v>
      </c>
      <c r="P145" s="21"/>
      <c r="Q145" s="7" t="s">
        <v>208</v>
      </c>
      <c r="R145" s="1345"/>
      <c r="S145" s="1345"/>
      <c r="T145" s="1345"/>
      <c r="U145" s="1345"/>
      <c r="V145" s="1345"/>
    </row>
    <row r="146" spans="4:22" ht="13.5" customHeight="1">
      <c r="D146" s="20"/>
      <c r="E146" s="20"/>
      <c r="F146" s="11" t="s">
        <v>183</v>
      </c>
      <c r="G146" s="11" t="s">
        <v>467</v>
      </c>
      <c r="H146" s="20" t="s">
        <v>422</v>
      </c>
      <c r="I146" s="11" t="s">
        <v>2900</v>
      </c>
      <c r="J146" s="112"/>
      <c r="K146" s="11" t="s">
        <v>246</v>
      </c>
      <c r="L146" s="26" t="s">
        <v>457</v>
      </c>
      <c r="M146" s="26" t="s">
        <v>3408</v>
      </c>
      <c r="N146" s="21" t="s">
        <v>197</v>
      </c>
      <c r="O146" s="21" t="s">
        <v>3384</v>
      </c>
      <c r="P146" s="21"/>
      <c r="Q146" s="7" t="s">
        <v>208</v>
      </c>
      <c r="R146" s="1345"/>
      <c r="S146" s="1345"/>
      <c r="T146" s="1345"/>
      <c r="U146" s="1345"/>
      <c r="V146" s="1345"/>
    </row>
    <row r="147" spans="4:22" ht="13.5" customHeight="1">
      <c r="D147" s="20"/>
      <c r="E147" s="20"/>
      <c r="F147" s="11" t="s">
        <v>183</v>
      </c>
      <c r="G147" s="11" t="s">
        <v>467</v>
      </c>
      <c r="H147" s="20" t="s">
        <v>422</v>
      </c>
      <c r="I147" s="11" t="s">
        <v>2900</v>
      </c>
      <c r="J147" s="112"/>
      <c r="K147" s="11" t="s">
        <v>246</v>
      </c>
      <c r="L147" s="26" t="s">
        <v>461</v>
      </c>
      <c r="M147" s="26" t="s">
        <v>3417</v>
      </c>
      <c r="N147" s="21" t="s">
        <v>197</v>
      </c>
      <c r="O147" s="21" t="s">
        <v>3384</v>
      </c>
      <c r="P147" s="21"/>
      <c r="Q147" s="7" t="s">
        <v>208</v>
      </c>
      <c r="R147" s="1345"/>
      <c r="S147" s="1345"/>
      <c r="T147" s="1345"/>
      <c r="U147" s="1345"/>
      <c r="V147" s="1345"/>
    </row>
    <row r="148" spans="4:22" ht="13.5" customHeight="1">
      <c r="D148" s="20"/>
      <c r="E148" s="20"/>
      <c r="F148" s="11" t="s">
        <v>183</v>
      </c>
      <c r="G148" s="11" t="s">
        <v>467</v>
      </c>
      <c r="H148" s="20" t="s">
        <v>422</v>
      </c>
      <c r="I148" s="11" t="s">
        <v>2900</v>
      </c>
      <c r="J148" s="112"/>
      <c r="K148" s="11" t="s">
        <v>246</v>
      </c>
      <c r="L148" s="26" t="s">
        <v>1859</v>
      </c>
      <c r="M148" s="26" t="s">
        <v>486</v>
      </c>
      <c r="N148" s="21" t="s">
        <v>197</v>
      </c>
      <c r="O148" s="21" t="s">
        <v>3384</v>
      </c>
      <c r="P148" s="21"/>
      <c r="Q148" s="7" t="s">
        <v>208</v>
      </c>
      <c r="R148" s="1345"/>
      <c r="S148" s="1345"/>
      <c r="T148" s="1345"/>
      <c r="U148" s="1345"/>
      <c r="V148" s="1345"/>
    </row>
    <row r="149" spans="4:22" ht="13.5" customHeight="1">
      <c r="D149" s="15"/>
      <c r="E149" s="15"/>
      <c r="F149" s="113"/>
      <c r="G149" s="98"/>
      <c r="H149" s="98"/>
      <c r="I149" s="112"/>
      <c r="J149" s="112"/>
      <c r="K149" s="98"/>
      <c r="L149" s="98"/>
      <c r="M149" s="98"/>
      <c r="N149" s="23"/>
      <c r="O149" s="23"/>
      <c r="P149" s="23"/>
      <c r="Q149" s="15"/>
    </row>
    <row r="150" spans="4:22" ht="14.25" customHeight="1">
      <c r="D150" s="80" t="s">
        <v>3420</v>
      </c>
      <c r="E150" s="81"/>
      <c r="F150" s="81"/>
      <c r="G150" s="81"/>
      <c r="H150" s="81"/>
      <c r="I150" s="81"/>
      <c r="J150" s="81"/>
      <c r="K150" s="81"/>
      <c r="L150" s="81"/>
      <c r="M150" s="81"/>
      <c r="N150" s="81"/>
      <c r="O150" s="81"/>
      <c r="P150" s="81"/>
      <c r="Q150" s="81"/>
      <c r="R150" s="81"/>
      <c r="S150" s="81"/>
      <c r="T150" s="81"/>
      <c r="U150" s="81"/>
      <c r="V150" s="81"/>
    </row>
    <row r="151" spans="4:22" ht="13.5" customHeight="1">
      <c r="D151" s="15"/>
      <c r="E151" s="15"/>
      <c r="F151" s="113"/>
      <c r="G151" s="98"/>
      <c r="H151" s="98"/>
      <c r="I151" s="98"/>
      <c r="J151" s="112"/>
      <c r="K151" s="112"/>
      <c r="L151" s="98"/>
      <c r="M151" s="98"/>
      <c r="N151" s="23"/>
      <c r="O151" s="23"/>
      <c r="P151" s="23"/>
      <c r="Q151" s="15"/>
    </row>
    <row r="152" spans="4:22" ht="13.5" customHeight="1">
      <c r="D152" s="20"/>
      <c r="E152" s="20"/>
      <c r="F152" s="11" t="s">
        <v>183</v>
      </c>
      <c r="G152" s="11" t="s">
        <v>222</v>
      </c>
      <c r="H152" s="20" t="s">
        <v>422</v>
      </c>
      <c r="I152" s="11" t="s">
        <v>222</v>
      </c>
      <c r="J152" s="112" t="s">
        <v>450</v>
      </c>
      <c r="K152" s="11" t="s">
        <v>246</v>
      </c>
      <c r="L152" s="20" t="s">
        <v>419</v>
      </c>
      <c r="M152" s="26" t="s">
        <v>478</v>
      </c>
      <c r="N152" s="21" t="s">
        <v>197</v>
      </c>
      <c r="O152" s="21" t="s">
        <v>3384</v>
      </c>
      <c r="P152" s="21"/>
      <c r="Q152" s="7" t="s">
        <v>208</v>
      </c>
      <c r="R152" s="1345"/>
      <c r="S152" s="1345"/>
      <c r="T152" s="1345"/>
      <c r="U152" s="1345"/>
      <c r="V152" s="1345"/>
    </row>
    <row r="153" spans="4:22" ht="13.5" customHeight="1">
      <c r="D153" s="20"/>
      <c r="E153" s="20"/>
      <c r="F153" s="11" t="s">
        <v>183</v>
      </c>
      <c r="G153" s="11" t="s">
        <v>222</v>
      </c>
      <c r="H153" s="20" t="s">
        <v>422</v>
      </c>
      <c r="I153" s="11" t="s">
        <v>222</v>
      </c>
      <c r="J153" s="112" t="s">
        <v>450</v>
      </c>
      <c r="K153" s="11" t="s">
        <v>246</v>
      </c>
      <c r="L153" s="26" t="s">
        <v>427</v>
      </c>
      <c r="M153" s="26" t="s">
        <v>3388</v>
      </c>
      <c r="N153" s="21" t="s">
        <v>197</v>
      </c>
      <c r="O153" s="21" t="s">
        <v>3384</v>
      </c>
      <c r="P153" s="21"/>
      <c r="Q153" s="7" t="s">
        <v>208</v>
      </c>
      <c r="R153" s="1345"/>
      <c r="S153" s="1345"/>
      <c r="T153" s="1345"/>
      <c r="U153" s="1345"/>
      <c r="V153" s="1345"/>
    </row>
    <row r="154" spans="4:22" ht="13.5" customHeight="1">
      <c r="D154" s="20"/>
      <c r="E154" s="20"/>
      <c r="F154" s="11" t="s">
        <v>183</v>
      </c>
      <c r="G154" s="11" t="s">
        <v>222</v>
      </c>
      <c r="H154" s="20" t="s">
        <v>422</v>
      </c>
      <c r="I154" s="11" t="s">
        <v>222</v>
      </c>
      <c r="J154" s="112" t="s">
        <v>450</v>
      </c>
      <c r="K154" s="11" t="s">
        <v>246</v>
      </c>
      <c r="L154" s="26" t="s">
        <v>434</v>
      </c>
      <c r="M154" s="26" t="s">
        <v>3389</v>
      </c>
      <c r="N154" s="21" t="s">
        <v>197</v>
      </c>
      <c r="O154" s="21" t="s">
        <v>3384</v>
      </c>
      <c r="P154" s="21"/>
      <c r="Q154" s="7" t="s">
        <v>208</v>
      </c>
      <c r="R154" s="1345"/>
      <c r="S154" s="1345"/>
      <c r="T154" s="1345"/>
      <c r="U154" s="1345"/>
      <c r="V154" s="1345"/>
    </row>
    <row r="155" spans="4:22" ht="13.5" customHeight="1">
      <c r="D155" s="20"/>
      <c r="E155" s="20"/>
      <c r="F155" s="11" t="s">
        <v>183</v>
      </c>
      <c r="G155" s="11" t="s">
        <v>222</v>
      </c>
      <c r="H155" s="20" t="s">
        <v>422</v>
      </c>
      <c r="I155" s="11" t="s">
        <v>222</v>
      </c>
      <c r="J155" s="112" t="s">
        <v>450</v>
      </c>
      <c r="K155" s="11" t="s">
        <v>246</v>
      </c>
      <c r="L155" s="26" t="s">
        <v>440</v>
      </c>
      <c r="M155" s="26" t="s">
        <v>481</v>
      </c>
      <c r="N155" s="21" t="s">
        <v>197</v>
      </c>
      <c r="O155" s="21" t="s">
        <v>3384</v>
      </c>
      <c r="P155" s="21"/>
      <c r="Q155" s="7" t="s">
        <v>208</v>
      </c>
      <c r="R155" s="1345"/>
      <c r="S155" s="1345"/>
      <c r="T155" s="1345"/>
      <c r="U155" s="1345"/>
      <c r="V155" s="1345"/>
    </row>
    <row r="156" spans="4:22" ht="13.5" customHeight="1">
      <c r="D156" s="20"/>
      <c r="E156" s="20"/>
      <c r="F156" s="11" t="s">
        <v>183</v>
      </c>
      <c r="G156" s="11" t="s">
        <v>222</v>
      </c>
      <c r="H156" s="20" t="s">
        <v>422</v>
      </c>
      <c r="I156" s="11" t="s">
        <v>222</v>
      </c>
      <c r="J156" s="112" t="s">
        <v>450</v>
      </c>
      <c r="K156" s="11" t="s">
        <v>246</v>
      </c>
      <c r="L156" s="26" t="s">
        <v>447</v>
      </c>
      <c r="M156" s="26" t="s">
        <v>482</v>
      </c>
      <c r="N156" s="21" t="s">
        <v>197</v>
      </c>
      <c r="O156" s="21" t="s">
        <v>3384</v>
      </c>
      <c r="P156" s="21"/>
      <c r="Q156" s="7" t="s">
        <v>208</v>
      </c>
      <c r="R156" s="1345"/>
      <c r="S156" s="1345"/>
      <c r="T156" s="1345"/>
      <c r="U156" s="1345"/>
      <c r="V156" s="1345"/>
    </row>
    <row r="157" spans="4:22" ht="13.5" customHeight="1">
      <c r="D157" s="20"/>
      <c r="E157" s="20"/>
      <c r="F157" s="11" t="s">
        <v>183</v>
      </c>
      <c r="G157" s="11" t="s">
        <v>222</v>
      </c>
      <c r="H157" s="20" t="s">
        <v>422</v>
      </c>
      <c r="I157" s="11" t="s">
        <v>222</v>
      </c>
      <c r="J157" s="112" t="s">
        <v>450</v>
      </c>
      <c r="K157" s="11" t="s">
        <v>246</v>
      </c>
      <c r="L157" s="26" t="s">
        <v>453</v>
      </c>
      <c r="M157" s="26" t="s">
        <v>3407</v>
      </c>
      <c r="N157" s="21" t="s">
        <v>197</v>
      </c>
      <c r="O157" s="21" t="s">
        <v>3384</v>
      </c>
      <c r="P157" s="21"/>
      <c r="Q157" s="7" t="s">
        <v>208</v>
      </c>
      <c r="R157" s="1345"/>
      <c r="S157" s="1345"/>
      <c r="T157" s="1345"/>
      <c r="U157" s="1345"/>
      <c r="V157" s="1345"/>
    </row>
    <row r="158" spans="4:22" ht="13.5" customHeight="1">
      <c r="D158" s="20"/>
      <c r="E158" s="20"/>
      <c r="F158" s="11" t="s">
        <v>183</v>
      </c>
      <c r="G158" s="11" t="s">
        <v>222</v>
      </c>
      <c r="H158" s="20" t="s">
        <v>422</v>
      </c>
      <c r="I158" s="11" t="s">
        <v>222</v>
      </c>
      <c r="J158" s="112" t="s">
        <v>450</v>
      </c>
      <c r="K158" s="11" t="s">
        <v>246</v>
      </c>
      <c r="L158" s="26" t="s">
        <v>457</v>
      </c>
      <c r="M158" s="26" t="s">
        <v>3408</v>
      </c>
      <c r="N158" s="21" t="s">
        <v>197</v>
      </c>
      <c r="O158" s="21" t="s">
        <v>3384</v>
      </c>
      <c r="P158" s="21"/>
      <c r="Q158" s="7" t="s">
        <v>208</v>
      </c>
      <c r="R158" s="1345"/>
      <c r="S158" s="1345"/>
      <c r="T158" s="1345"/>
      <c r="U158" s="1345"/>
      <c r="V158" s="1345"/>
    </row>
    <row r="159" spans="4:22" ht="13.5" customHeight="1">
      <c r="D159" s="20"/>
      <c r="E159" s="20"/>
      <c r="F159" s="11" t="s">
        <v>183</v>
      </c>
      <c r="G159" s="11" t="s">
        <v>222</v>
      </c>
      <c r="H159" s="20" t="s">
        <v>422</v>
      </c>
      <c r="I159" s="11" t="s">
        <v>222</v>
      </c>
      <c r="J159" s="112" t="s">
        <v>450</v>
      </c>
      <c r="K159" s="11" t="s">
        <v>246</v>
      </c>
      <c r="L159" s="26" t="s">
        <v>461</v>
      </c>
      <c r="M159" s="26" t="s">
        <v>3417</v>
      </c>
      <c r="N159" s="21" t="s">
        <v>197</v>
      </c>
      <c r="O159" s="21" t="s">
        <v>3384</v>
      </c>
      <c r="P159" s="21"/>
      <c r="Q159" s="7" t="s">
        <v>208</v>
      </c>
      <c r="R159" s="1345"/>
      <c r="S159" s="1345"/>
      <c r="T159" s="1345"/>
      <c r="U159" s="1345"/>
      <c r="V159" s="1345"/>
    </row>
    <row r="160" spans="4:22" ht="13.5" customHeight="1">
      <c r="D160" s="20"/>
      <c r="E160" s="20"/>
      <c r="F160" s="11" t="s">
        <v>183</v>
      </c>
      <c r="G160" s="11" t="s">
        <v>222</v>
      </c>
      <c r="H160" s="20" t="s">
        <v>422</v>
      </c>
      <c r="I160" s="11" t="s">
        <v>222</v>
      </c>
      <c r="J160" s="112" t="s">
        <v>450</v>
      </c>
      <c r="K160" s="11" t="s">
        <v>246</v>
      </c>
      <c r="L160" s="26" t="s">
        <v>1859</v>
      </c>
      <c r="M160" s="26" t="s">
        <v>486</v>
      </c>
      <c r="N160" s="21" t="s">
        <v>197</v>
      </c>
      <c r="O160" s="21" t="s">
        <v>3384</v>
      </c>
      <c r="P160" s="21"/>
      <c r="Q160" s="7" t="s">
        <v>208</v>
      </c>
      <c r="R160" s="1345"/>
      <c r="S160" s="1345"/>
      <c r="T160" s="1345"/>
      <c r="U160" s="1345"/>
      <c r="V160" s="1345"/>
    </row>
    <row r="162" spans="4:22" ht="14.25" customHeight="1">
      <c r="D162" s="80" t="s">
        <v>3421</v>
      </c>
      <c r="E162" s="81"/>
      <c r="F162" s="81"/>
      <c r="G162" s="81"/>
      <c r="H162" s="81"/>
      <c r="I162" s="81"/>
      <c r="J162" s="81"/>
      <c r="K162" s="81"/>
      <c r="L162" s="81"/>
      <c r="M162" s="81"/>
      <c r="N162" s="81"/>
      <c r="O162" s="81"/>
      <c r="P162" s="81"/>
      <c r="Q162" s="81"/>
      <c r="R162" s="81"/>
      <c r="S162" s="81"/>
      <c r="T162" s="81"/>
      <c r="U162" s="81"/>
      <c r="V162" s="81"/>
    </row>
    <row r="163" spans="4:22">
      <c r="J163" s="112"/>
      <c r="K163" s="112"/>
      <c r="L163" s="11"/>
    </row>
    <row r="164" spans="4:22" ht="13.5" customHeight="1">
      <c r="D164" s="20"/>
      <c r="E164" s="20"/>
      <c r="F164" s="11" t="s">
        <v>183</v>
      </c>
      <c r="G164" s="11" t="s">
        <v>217</v>
      </c>
      <c r="H164" s="20" t="s">
        <v>422</v>
      </c>
      <c r="I164" s="11" t="s">
        <v>3422</v>
      </c>
      <c r="J164" s="112"/>
      <c r="K164" s="112" t="s">
        <v>246</v>
      </c>
      <c r="L164" s="20" t="s">
        <v>419</v>
      </c>
      <c r="M164" s="26" t="s">
        <v>478</v>
      </c>
      <c r="N164" s="21" t="s">
        <v>197</v>
      </c>
      <c r="O164" s="21" t="s">
        <v>3384</v>
      </c>
      <c r="P164" s="21"/>
      <c r="Q164" s="7" t="s">
        <v>208</v>
      </c>
      <c r="R164" s="1345"/>
      <c r="S164" s="1345"/>
      <c r="T164" s="1345"/>
      <c r="U164" s="1345"/>
      <c r="V164" s="1345"/>
    </row>
    <row r="165" spans="4:22" ht="13.5" customHeight="1">
      <c r="D165" s="20"/>
      <c r="E165" s="20"/>
      <c r="F165" s="11" t="s">
        <v>183</v>
      </c>
      <c r="G165" s="11" t="s">
        <v>217</v>
      </c>
      <c r="H165" s="20" t="s">
        <v>422</v>
      </c>
      <c r="I165" s="11" t="s">
        <v>3422</v>
      </c>
      <c r="J165" s="112"/>
      <c r="K165" s="112" t="s">
        <v>246</v>
      </c>
      <c r="L165" s="26" t="s">
        <v>427</v>
      </c>
      <c r="M165" s="26" t="s">
        <v>3388</v>
      </c>
      <c r="N165" s="21" t="s">
        <v>197</v>
      </c>
      <c r="O165" s="21" t="s">
        <v>3384</v>
      </c>
      <c r="P165" s="21"/>
      <c r="Q165" s="7" t="s">
        <v>208</v>
      </c>
      <c r="R165" s="1345"/>
      <c r="S165" s="1345"/>
      <c r="T165" s="1345"/>
      <c r="U165" s="1345"/>
      <c r="V165" s="1345"/>
    </row>
    <row r="166" spans="4:22" ht="13.5" customHeight="1">
      <c r="D166" s="20"/>
      <c r="E166" s="20"/>
      <c r="F166" s="11" t="s">
        <v>183</v>
      </c>
      <c r="G166" s="11" t="s">
        <v>217</v>
      </c>
      <c r="H166" s="20" t="s">
        <v>422</v>
      </c>
      <c r="I166" s="11" t="s">
        <v>3422</v>
      </c>
      <c r="J166" s="112"/>
      <c r="K166" s="112" t="s">
        <v>246</v>
      </c>
      <c r="L166" s="26" t="s">
        <v>434</v>
      </c>
      <c r="M166" s="26" t="s">
        <v>3389</v>
      </c>
      <c r="N166" s="21" t="s">
        <v>197</v>
      </c>
      <c r="O166" s="21" t="s">
        <v>3384</v>
      </c>
      <c r="P166" s="21"/>
      <c r="Q166" s="7" t="s">
        <v>208</v>
      </c>
      <c r="R166" s="1345"/>
      <c r="S166" s="1345"/>
      <c r="T166" s="1345"/>
      <c r="U166" s="1345"/>
      <c r="V166" s="1345"/>
    </row>
    <row r="167" spans="4:22" ht="13.5" customHeight="1">
      <c r="D167" s="20"/>
      <c r="E167" s="20"/>
      <c r="F167" s="11" t="s">
        <v>183</v>
      </c>
      <c r="G167" s="11" t="s">
        <v>217</v>
      </c>
      <c r="H167" s="20" t="s">
        <v>422</v>
      </c>
      <c r="I167" s="11" t="s">
        <v>3422</v>
      </c>
      <c r="J167" s="112"/>
      <c r="K167" s="112" t="s">
        <v>246</v>
      </c>
      <c r="L167" s="26" t="s">
        <v>440</v>
      </c>
      <c r="M167" s="26" t="s">
        <v>481</v>
      </c>
      <c r="N167" s="21" t="s">
        <v>197</v>
      </c>
      <c r="O167" s="21" t="s">
        <v>3384</v>
      </c>
      <c r="P167" s="21"/>
      <c r="Q167" s="7" t="s">
        <v>208</v>
      </c>
      <c r="R167" s="1345"/>
      <c r="S167" s="1345"/>
      <c r="T167" s="1345"/>
      <c r="U167" s="1345"/>
      <c r="V167" s="1345"/>
    </row>
    <row r="168" spans="4:22" ht="13.5" customHeight="1">
      <c r="D168" s="20"/>
      <c r="E168" s="20"/>
      <c r="F168" s="11" t="s">
        <v>183</v>
      </c>
      <c r="G168" s="11" t="s">
        <v>217</v>
      </c>
      <c r="H168" s="20" t="s">
        <v>422</v>
      </c>
      <c r="I168" s="11" t="s">
        <v>3422</v>
      </c>
      <c r="J168" s="112"/>
      <c r="K168" s="112" t="s">
        <v>246</v>
      </c>
      <c r="L168" s="26" t="s">
        <v>447</v>
      </c>
      <c r="M168" s="26" t="s">
        <v>482</v>
      </c>
      <c r="N168" s="21" t="s">
        <v>197</v>
      </c>
      <c r="O168" s="21" t="s">
        <v>3384</v>
      </c>
      <c r="P168" s="21"/>
      <c r="Q168" s="7" t="s">
        <v>208</v>
      </c>
      <c r="R168" s="1345"/>
      <c r="S168" s="1345"/>
      <c r="T168" s="1345"/>
      <c r="U168" s="1345"/>
      <c r="V168" s="1345"/>
    </row>
    <row r="169" spans="4:22" ht="13.5" customHeight="1">
      <c r="D169" s="20"/>
      <c r="E169" s="20"/>
      <c r="F169" s="11" t="s">
        <v>183</v>
      </c>
      <c r="G169" s="11" t="s">
        <v>217</v>
      </c>
      <c r="H169" s="20" t="s">
        <v>422</v>
      </c>
      <c r="I169" s="11" t="s">
        <v>3422</v>
      </c>
      <c r="J169" s="112"/>
      <c r="K169" s="112" t="s">
        <v>246</v>
      </c>
      <c r="L169" s="26" t="s">
        <v>453</v>
      </c>
      <c r="M169" s="26" t="s">
        <v>3407</v>
      </c>
      <c r="N169" s="21" t="s">
        <v>197</v>
      </c>
      <c r="O169" s="21" t="s">
        <v>3384</v>
      </c>
      <c r="P169" s="21"/>
      <c r="Q169" s="7" t="s">
        <v>208</v>
      </c>
      <c r="R169" s="1345"/>
      <c r="S169" s="1345"/>
      <c r="T169" s="1345"/>
      <c r="U169" s="1345"/>
      <c r="V169" s="1345"/>
    </row>
    <row r="170" spans="4:22" ht="13.5" customHeight="1">
      <c r="D170" s="20"/>
      <c r="E170" s="20"/>
      <c r="F170" s="11" t="s">
        <v>183</v>
      </c>
      <c r="G170" s="11" t="s">
        <v>217</v>
      </c>
      <c r="H170" s="20" t="s">
        <v>422</v>
      </c>
      <c r="I170" s="11" t="s">
        <v>3422</v>
      </c>
      <c r="J170" s="112"/>
      <c r="K170" s="112" t="s">
        <v>246</v>
      </c>
      <c r="L170" s="26" t="s">
        <v>457</v>
      </c>
      <c r="M170" s="26" t="s">
        <v>3408</v>
      </c>
      <c r="N170" s="21" t="s">
        <v>197</v>
      </c>
      <c r="O170" s="21" t="s">
        <v>3384</v>
      </c>
      <c r="P170" s="21"/>
      <c r="Q170" s="7" t="s">
        <v>208</v>
      </c>
      <c r="R170" s="1345"/>
      <c r="S170" s="1345"/>
      <c r="T170" s="1345"/>
      <c r="U170" s="1345"/>
      <c r="V170" s="1345"/>
    </row>
    <row r="171" spans="4:22" ht="13.5" customHeight="1">
      <c r="D171" s="20"/>
      <c r="E171" s="20"/>
      <c r="F171" s="11" t="s">
        <v>183</v>
      </c>
      <c r="G171" s="11" t="s">
        <v>217</v>
      </c>
      <c r="H171" s="20" t="s">
        <v>422</v>
      </c>
      <c r="I171" s="11" t="s">
        <v>3422</v>
      </c>
      <c r="J171" s="112"/>
      <c r="K171" s="112" t="s">
        <v>246</v>
      </c>
      <c r="L171" s="26" t="s">
        <v>461</v>
      </c>
      <c r="M171" s="26" t="s">
        <v>3417</v>
      </c>
      <c r="N171" s="21" t="s">
        <v>197</v>
      </c>
      <c r="O171" s="21" t="s">
        <v>3384</v>
      </c>
      <c r="P171" s="21"/>
      <c r="Q171" s="7" t="s">
        <v>208</v>
      </c>
      <c r="R171" s="1345"/>
      <c r="S171" s="1345"/>
      <c r="T171" s="1345"/>
      <c r="U171" s="1345"/>
      <c r="V171" s="1345"/>
    </row>
    <row r="172" spans="4:22" ht="13.5" customHeight="1">
      <c r="D172" s="20"/>
      <c r="E172" s="20"/>
      <c r="F172" s="11" t="s">
        <v>183</v>
      </c>
      <c r="G172" s="11" t="s">
        <v>217</v>
      </c>
      <c r="H172" s="20" t="s">
        <v>422</v>
      </c>
      <c r="I172" s="11" t="s">
        <v>3422</v>
      </c>
      <c r="J172" s="112"/>
      <c r="K172" s="112" t="s">
        <v>246</v>
      </c>
      <c r="L172" s="26" t="s">
        <v>1859</v>
      </c>
      <c r="M172" s="26" t="s">
        <v>486</v>
      </c>
      <c r="N172" s="21" t="s">
        <v>197</v>
      </c>
      <c r="O172" s="21" t="s">
        <v>3384</v>
      </c>
      <c r="P172" s="21"/>
      <c r="Q172" s="7" t="s">
        <v>208</v>
      </c>
      <c r="R172" s="1345"/>
      <c r="S172" s="1345"/>
      <c r="T172" s="1345"/>
      <c r="U172" s="1345"/>
      <c r="V172" s="1345"/>
    </row>
    <row r="173" spans="4:22">
      <c r="J173" s="112"/>
      <c r="K173" s="112"/>
      <c r="L173" s="11"/>
    </row>
    <row r="174" spans="4:22" ht="14.25" customHeight="1">
      <c r="D174" s="80" t="s">
        <v>3423</v>
      </c>
      <c r="E174" s="81"/>
      <c r="F174" s="81"/>
      <c r="G174" s="81"/>
      <c r="H174" s="81"/>
      <c r="I174" s="81"/>
      <c r="J174" s="81"/>
      <c r="K174" s="81"/>
      <c r="L174" s="81"/>
      <c r="M174" s="81"/>
      <c r="N174" s="81"/>
      <c r="O174" s="81"/>
      <c r="P174" s="81"/>
      <c r="Q174" s="81"/>
      <c r="R174" s="81"/>
      <c r="S174" s="81"/>
      <c r="T174" s="81"/>
      <c r="U174" s="81"/>
      <c r="V174" s="81"/>
    </row>
    <row r="175" spans="4:22" ht="13.5" customHeight="1">
      <c r="D175" s="15"/>
      <c r="E175" s="15"/>
      <c r="F175" s="113"/>
      <c r="G175" s="98"/>
      <c r="H175" s="98"/>
      <c r="I175" s="112"/>
      <c r="J175" s="112"/>
      <c r="K175" s="98"/>
      <c r="L175" s="98"/>
      <c r="M175" s="98"/>
      <c r="N175" s="23"/>
      <c r="O175" s="23"/>
      <c r="P175" s="23"/>
      <c r="Q175" s="15"/>
    </row>
    <row r="176" spans="4:22" ht="13.5" customHeight="1">
      <c r="D176" s="20"/>
      <c r="E176" s="20"/>
      <c r="F176" s="11" t="s">
        <v>183</v>
      </c>
      <c r="G176" s="11" t="s">
        <v>3424</v>
      </c>
      <c r="H176" s="20" t="s">
        <v>422</v>
      </c>
      <c r="I176" s="11" t="s">
        <v>3425</v>
      </c>
      <c r="J176" s="112"/>
      <c r="K176" s="11" t="s">
        <v>246</v>
      </c>
      <c r="L176" s="20" t="s">
        <v>419</v>
      </c>
      <c r="M176" s="26" t="s">
        <v>478</v>
      </c>
      <c r="N176" s="21" t="s">
        <v>197</v>
      </c>
      <c r="O176" s="21" t="s">
        <v>3384</v>
      </c>
      <c r="P176" s="21"/>
      <c r="Q176" s="7" t="s">
        <v>208</v>
      </c>
      <c r="R176" s="1345"/>
      <c r="S176" s="1345"/>
      <c r="T176" s="1345"/>
      <c r="U176" s="1345"/>
      <c r="V176" s="1345"/>
    </row>
    <row r="177" spans="4:22" ht="13.5" customHeight="1">
      <c r="D177" s="20"/>
      <c r="E177" s="20"/>
      <c r="F177" s="11" t="s">
        <v>183</v>
      </c>
      <c r="G177" s="11" t="s">
        <v>3424</v>
      </c>
      <c r="H177" s="20" t="s">
        <v>422</v>
      </c>
      <c r="I177" s="11" t="s">
        <v>3425</v>
      </c>
      <c r="J177" s="112"/>
      <c r="K177" s="11" t="s">
        <v>246</v>
      </c>
      <c r="L177" s="26" t="s">
        <v>427</v>
      </c>
      <c r="M177" s="26" t="s">
        <v>3388</v>
      </c>
      <c r="N177" s="21" t="s">
        <v>197</v>
      </c>
      <c r="O177" s="21" t="s">
        <v>3384</v>
      </c>
      <c r="P177" s="21"/>
      <c r="Q177" s="7" t="s">
        <v>208</v>
      </c>
      <c r="R177" s="1345"/>
      <c r="S177" s="1345"/>
      <c r="T177" s="1345"/>
      <c r="U177" s="1345"/>
      <c r="V177" s="1345"/>
    </row>
    <row r="178" spans="4:22" ht="13.5" customHeight="1">
      <c r="D178" s="20"/>
      <c r="E178" s="20"/>
      <c r="F178" s="11" t="s">
        <v>183</v>
      </c>
      <c r="G178" s="11" t="s">
        <v>3424</v>
      </c>
      <c r="H178" s="20" t="s">
        <v>422</v>
      </c>
      <c r="I178" s="11" t="s">
        <v>3425</v>
      </c>
      <c r="J178" s="112"/>
      <c r="K178" s="11" t="s">
        <v>246</v>
      </c>
      <c r="L178" s="26" t="s">
        <v>434</v>
      </c>
      <c r="M178" s="26" t="s">
        <v>3389</v>
      </c>
      <c r="N178" s="21" t="s">
        <v>197</v>
      </c>
      <c r="O178" s="21" t="s">
        <v>3384</v>
      </c>
      <c r="P178" s="21"/>
      <c r="Q178" s="7" t="s">
        <v>208</v>
      </c>
      <c r="R178" s="1345"/>
      <c r="S178" s="1345"/>
      <c r="T178" s="1345"/>
      <c r="U178" s="1345"/>
      <c r="V178" s="1345"/>
    </row>
    <row r="179" spans="4:22" ht="13.5" customHeight="1">
      <c r="D179" s="20"/>
      <c r="E179" s="20"/>
      <c r="F179" s="11" t="s">
        <v>183</v>
      </c>
      <c r="G179" s="11" t="s">
        <v>3424</v>
      </c>
      <c r="H179" s="20" t="s">
        <v>422</v>
      </c>
      <c r="I179" s="11" t="s">
        <v>3425</v>
      </c>
      <c r="J179" s="112"/>
      <c r="K179" s="11" t="s">
        <v>246</v>
      </c>
      <c r="L179" s="26" t="s">
        <v>440</v>
      </c>
      <c r="M179" s="26" t="s">
        <v>481</v>
      </c>
      <c r="N179" s="21" t="s">
        <v>197</v>
      </c>
      <c r="O179" s="21" t="s">
        <v>3384</v>
      </c>
      <c r="P179" s="21"/>
      <c r="Q179" s="7" t="s">
        <v>208</v>
      </c>
      <c r="R179" s="1345"/>
      <c r="S179" s="1345"/>
      <c r="T179" s="1345"/>
      <c r="U179" s="1345"/>
      <c r="V179" s="1345"/>
    </row>
    <row r="180" spans="4:22" ht="13.5" customHeight="1">
      <c r="D180" s="20"/>
      <c r="E180" s="20"/>
      <c r="F180" s="11" t="s">
        <v>183</v>
      </c>
      <c r="G180" s="11" t="s">
        <v>3424</v>
      </c>
      <c r="H180" s="20" t="s">
        <v>422</v>
      </c>
      <c r="I180" s="11" t="s">
        <v>3425</v>
      </c>
      <c r="J180" s="112"/>
      <c r="K180" s="11" t="s">
        <v>246</v>
      </c>
      <c r="L180" s="26" t="s">
        <v>447</v>
      </c>
      <c r="M180" s="26" t="s">
        <v>482</v>
      </c>
      <c r="N180" s="21" t="s">
        <v>197</v>
      </c>
      <c r="O180" s="21" t="s">
        <v>3384</v>
      </c>
      <c r="P180" s="21"/>
      <c r="Q180" s="7" t="s">
        <v>208</v>
      </c>
      <c r="R180" s="1345"/>
      <c r="S180" s="1345"/>
      <c r="T180" s="1345"/>
      <c r="U180" s="1345"/>
      <c r="V180" s="1345"/>
    </row>
    <row r="181" spans="4:22" ht="13.5" customHeight="1">
      <c r="D181" s="20"/>
      <c r="E181" s="20"/>
      <c r="F181" s="11" t="s">
        <v>183</v>
      </c>
      <c r="G181" s="11" t="s">
        <v>3424</v>
      </c>
      <c r="H181" s="20" t="s">
        <v>422</v>
      </c>
      <c r="I181" s="11" t="s">
        <v>3425</v>
      </c>
      <c r="J181" s="112"/>
      <c r="K181" s="11" t="s">
        <v>246</v>
      </c>
      <c r="L181" s="26" t="s">
        <v>453</v>
      </c>
      <c r="M181" s="26" t="s">
        <v>3407</v>
      </c>
      <c r="N181" s="21" t="s">
        <v>197</v>
      </c>
      <c r="O181" s="21" t="s">
        <v>3384</v>
      </c>
      <c r="P181" s="21"/>
      <c r="Q181" s="7" t="s">
        <v>208</v>
      </c>
      <c r="R181" s="1345"/>
      <c r="S181" s="1345"/>
      <c r="T181" s="1345"/>
      <c r="U181" s="1345"/>
      <c r="V181" s="1345"/>
    </row>
    <row r="182" spans="4:22" ht="13.5" customHeight="1">
      <c r="D182" s="20"/>
      <c r="E182" s="20"/>
      <c r="F182" s="11" t="s">
        <v>183</v>
      </c>
      <c r="G182" s="11" t="s">
        <v>3424</v>
      </c>
      <c r="H182" s="20" t="s">
        <v>422</v>
      </c>
      <c r="I182" s="11" t="s">
        <v>3425</v>
      </c>
      <c r="J182" s="112"/>
      <c r="K182" s="11" t="s">
        <v>246</v>
      </c>
      <c r="L182" s="26" t="s">
        <v>457</v>
      </c>
      <c r="M182" s="26" t="s">
        <v>3408</v>
      </c>
      <c r="N182" s="21" t="s">
        <v>197</v>
      </c>
      <c r="O182" s="21" t="s">
        <v>3384</v>
      </c>
      <c r="P182" s="21"/>
      <c r="Q182" s="7" t="s">
        <v>208</v>
      </c>
      <c r="R182" s="1345"/>
      <c r="S182" s="1345"/>
      <c r="T182" s="1345"/>
      <c r="U182" s="1345"/>
      <c r="V182" s="1345"/>
    </row>
    <row r="183" spans="4:22" ht="13.5" customHeight="1">
      <c r="D183" s="20"/>
      <c r="E183" s="20"/>
      <c r="F183" s="11" t="s">
        <v>183</v>
      </c>
      <c r="G183" s="11" t="s">
        <v>3424</v>
      </c>
      <c r="H183" s="20" t="s">
        <v>422</v>
      </c>
      <c r="I183" s="11" t="s">
        <v>3425</v>
      </c>
      <c r="J183" s="112"/>
      <c r="K183" s="11" t="s">
        <v>246</v>
      </c>
      <c r="L183" s="26" t="s">
        <v>461</v>
      </c>
      <c r="M183" s="26" t="s">
        <v>3417</v>
      </c>
      <c r="N183" s="21" t="s">
        <v>197</v>
      </c>
      <c r="O183" s="21" t="s">
        <v>3384</v>
      </c>
      <c r="P183" s="21"/>
      <c r="Q183" s="7" t="s">
        <v>208</v>
      </c>
      <c r="R183" s="1345"/>
      <c r="S183" s="1345"/>
      <c r="T183" s="1345"/>
      <c r="U183" s="1345"/>
      <c r="V183" s="1345"/>
    </row>
    <row r="184" spans="4:22" ht="13.5" customHeight="1">
      <c r="D184" s="20"/>
      <c r="E184" s="20"/>
      <c r="F184" s="11" t="s">
        <v>183</v>
      </c>
      <c r="G184" s="11" t="s">
        <v>3424</v>
      </c>
      <c r="H184" s="20" t="s">
        <v>422</v>
      </c>
      <c r="I184" s="11" t="s">
        <v>3425</v>
      </c>
      <c r="J184" s="112"/>
      <c r="K184" s="11" t="s">
        <v>246</v>
      </c>
      <c r="L184" s="26" t="s">
        <v>1859</v>
      </c>
      <c r="M184" s="26" t="s">
        <v>486</v>
      </c>
      <c r="N184" s="21" t="s">
        <v>197</v>
      </c>
      <c r="O184" s="21" t="s">
        <v>3384</v>
      </c>
      <c r="P184" s="21"/>
      <c r="Q184" s="7" t="s">
        <v>208</v>
      </c>
      <c r="R184" s="1345"/>
      <c r="S184" s="1345"/>
      <c r="T184" s="1345"/>
      <c r="U184" s="1345"/>
      <c r="V184" s="1345"/>
    </row>
    <row r="185" spans="4:22" ht="13.5" customHeight="1">
      <c r="D185" s="20"/>
      <c r="E185" s="20"/>
      <c r="H185" s="20"/>
      <c r="J185" s="112"/>
      <c r="L185" s="26"/>
      <c r="M185" s="26"/>
      <c r="N185" s="21"/>
      <c r="O185" s="21"/>
      <c r="P185" s="21"/>
      <c r="Q185" s="7"/>
    </row>
    <row r="186" spans="4:22">
      <c r="L186" s="11"/>
    </row>
    <row r="187" spans="4:22" ht="14.25" customHeight="1">
      <c r="D187" s="80" t="s">
        <v>3427</v>
      </c>
      <c r="E187" s="81"/>
      <c r="F187" s="81"/>
      <c r="G187" s="81"/>
      <c r="H187" s="81"/>
      <c r="I187" s="81"/>
      <c r="J187" s="81"/>
      <c r="K187" s="81"/>
      <c r="L187" s="81"/>
      <c r="M187" s="81"/>
      <c r="N187" s="81"/>
      <c r="O187" s="81"/>
      <c r="P187" s="81"/>
      <c r="Q187" s="81"/>
      <c r="R187" s="81"/>
      <c r="S187" s="81"/>
      <c r="T187" s="81"/>
      <c r="U187" s="81"/>
      <c r="V187" s="81"/>
    </row>
    <row r="188" spans="4:22" ht="13.5" customHeight="1">
      <c r="L188" s="11"/>
    </row>
    <row r="189" spans="4:22" ht="13.5" customHeight="1">
      <c r="D189" s="20"/>
      <c r="E189" s="20"/>
      <c r="F189" s="11" t="s">
        <v>183</v>
      </c>
      <c r="G189" s="11" t="s">
        <v>467</v>
      </c>
      <c r="I189" s="20"/>
      <c r="J189" s="20"/>
      <c r="K189" s="89"/>
      <c r="L189" s="11"/>
      <c r="M189" s="20"/>
      <c r="N189" s="21" t="s">
        <v>223</v>
      </c>
      <c r="O189" s="21" t="s">
        <v>3394</v>
      </c>
      <c r="P189" s="21"/>
      <c r="Q189" s="7" t="s">
        <v>208</v>
      </c>
      <c r="R189" s="1345"/>
      <c r="S189" s="1345"/>
      <c r="T189" s="1345"/>
      <c r="U189" s="1345"/>
      <c r="V189" s="1345"/>
    </row>
    <row r="190" spans="4:22" ht="13.5" customHeight="1">
      <c r="D190" s="15"/>
      <c r="E190" s="15"/>
      <c r="F190" s="11" t="s">
        <v>183</v>
      </c>
      <c r="G190" s="11" t="s">
        <v>222</v>
      </c>
      <c r="I190" s="83"/>
      <c r="K190" s="7"/>
      <c r="L190" s="11"/>
      <c r="M190" s="15"/>
      <c r="N190" s="21" t="s">
        <v>223</v>
      </c>
      <c r="O190" s="21" t="s">
        <v>3394</v>
      </c>
      <c r="P190" s="21"/>
      <c r="Q190" s="7" t="s">
        <v>208</v>
      </c>
      <c r="R190" s="1345"/>
      <c r="S190" s="1345"/>
      <c r="T190" s="1345"/>
      <c r="U190" s="1345"/>
      <c r="V190" s="1345"/>
    </row>
    <row r="191" spans="4:22" ht="13.5" customHeight="1">
      <c r="D191" s="15"/>
      <c r="E191" s="15"/>
      <c r="F191" s="11" t="s">
        <v>183</v>
      </c>
      <c r="G191" s="11" t="s">
        <v>3428</v>
      </c>
      <c r="J191" s="7"/>
      <c r="K191" s="7"/>
      <c r="L191" s="11"/>
      <c r="M191" s="15"/>
      <c r="N191" s="21" t="s">
        <v>223</v>
      </c>
      <c r="O191" s="21" t="s">
        <v>3394</v>
      </c>
      <c r="P191" s="21"/>
      <c r="Q191" s="7" t="s">
        <v>208</v>
      </c>
      <c r="R191" s="1345"/>
      <c r="S191" s="1345"/>
      <c r="T191" s="1345"/>
      <c r="U191" s="1345"/>
      <c r="V191" s="1345"/>
    </row>
    <row r="192" spans="4:22" ht="13.5" customHeight="1">
      <c r="D192" s="15"/>
      <c r="E192" s="15"/>
      <c r="F192" s="11" t="s">
        <v>183</v>
      </c>
      <c r="G192" s="11" t="s">
        <v>3429</v>
      </c>
      <c r="J192" s="7"/>
      <c r="K192" s="7"/>
      <c r="L192" s="11"/>
      <c r="M192" s="15"/>
      <c r="N192" s="21" t="s">
        <v>223</v>
      </c>
      <c r="O192" s="21" t="s">
        <v>3394</v>
      </c>
      <c r="P192" s="21"/>
      <c r="Q192" s="7" t="s">
        <v>208</v>
      </c>
      <c r="R192" s="1345"/>
      <c r="S192" s="1345"/>
      <c r="T192" s="1345"/>
      <c r="U192" s="1345"/>
      <c r="V192" s="1345"/>
    </row>
    <row r="193" spans="4:22" ht="13.5" customHeight="1">
      <c r="D193" s="15"/>
      <c r="E193" s="15"/>
      <c r="F193" s="11" t="s">
        <v>183</v>
      </c>
      <c r="G193" s="11" t="s">
        <v>3430</v>
      </c>
      <c r="J193" s="7"/>
      <c r="K193" s="7"/>
      <c r="L193" s="11"/>
      <c r="M193" s="15"/>
      <c r="N193" s="21" t="s">
        <v>223</v>
      </c>
      <c r="O193" s="21" t="s">
        <v>3394</v>
      </c>
      <c r="P193" s="21"/>
      <c r="Q193" s="7" t="s">
        <v>208</v>
      </c>
      <c r="R193" s="1345"/>
      <c r="S193" s="1345"/>
      <c r="T193" s="1345"/>
      <c r="U193" s="1345"/>
      <c r="V193" s="1345"/>
    </row>
    <row r="194" spans="4:22">
      <c r="L194" s="11"/>
    </row>
    <row r="195" spans="4:22" ht="13.9">
      <c r="D195" s="80" t="s">
        <v>3395</v>
      </c>
      <c r="E195" s="81"/>
      <c r="F195" s="81"/>
      <c r="G195" s="81"/>
      <c r="H195" s="81"/>
      <c r="I195" s="81"/>
      <c r="J195" s="81"/>
      <c r="K195" s="81"/>
      <c r="L195" s="81"/>
      <c r="M195" s="81"/>
      <c r="N195" s="81"/>
      <c r="O195" s="81"/>
      <c r="P195" s="81"/>
      <c r="Q195" s="81"/>
      <c r="R195" s="81"/>
      <c r="S195" s="81"/>
      <c r="T195" s="81"/>
      <c r="U195" s="81"/>
      <c r="V195" s="81"/>
    </row>
    <row r="196" spans="4:22" ht="13.5" customHeight="1">
      <c r="L196" s="11"/>
    </row>
    <row r="197" spans="4:22">
      <c r="D197" s="20"/>
      <c r="E197" s="20"/>
      <c r="F197" s="11" t="s">
        <v>183</v>
      </c>
      <c r="G197" s="11" t="s">
        <v>467</v>
      </c>
      <c r="I197" s="20"/>
      <c r="J197" s="20"/>
      <c r="K197" s="89"/>
      <c r="L197" s="11"/>
      <c r="M197" s="20"/>
      <c r="N197" s="21" t="s">
        <v>223</v>
      </c>
      <c r="O197" s="21" t="s">
        <v>3396</v>
      </c>
      <c r="P197" s="21"/>
      <c r="Q197" s="7" t="s">
        <v>208</v>
      </c>
      <c r="R197" s="1345"/>
      <c r="S197" s="1345"/>
      <c r="T197" s="1345"/>
      <c r="U197" s="1345"/>
      <c r="V197" s="1345"/>
    </row>
    <row r="198" spans="4:22">
      <c r="D198" s="15"/>
      <c r="E198" s="15"/>
      <c r="F198" s="11" t="s">
        <v>183</v>
      </c>
      <c r="G198" s="11" t="s">
        <v>222</v>
      </c>
      <c r="I198" s="83"/>
      <c r="K198" s="7"/>
      <c r="L198" s="11"/>
      <c r="M198" s="15"/>
      <c r="N198" s="21" t="s">
        <v>223</v>
      </c>
      <c r="O198" s="21" t="s">
        <v>3396</v>
      </c>
      <c r="P198" s="21"/>
      <c r="Q198" s="7" t="s">
        <v>208</v>
      </c>
      <c r="R198" s="1345"/>
      <c r="S198" s="1345"/>
      <c r="T198" s="1345"/>
      <c r="U198" s="1345"/>
      <c r="V198" s="1345"/>
    </row>
    <row r="199" spans="4:22">
      <c r="D199" s="15"/>
      <c r="E199" s="15"/>
      <c r="F199" s="11" t="s">
        <v>183</v>
      </c>
      <c r="G199" s="11" t="s">
        <v>3428</v>
      </c>
      <c r="J199" s="7"/>
      <c r="K199" s="7"/>
      <c r="L199" s="11"/>
      <c r="M199" s="15"/>
      <c r="N199" s="21" t="s">
        <v>223</v>
      </c>
      <c r="O199" s="21" t="s">
        <v>3396</v>
      </c>
      <c r="P199" s="21"/>
      <c r="Q199" s="7" t="s">
        <v>208</v>
      </c>
      <c r="R199" s="1345"/>
      <c r="S199" s="1345"/>
      <c r="T199" s="1345"/>
      <c r="U199" s="1345"/>
      <c r="V199" s="1345"/>
    </row>
    <row r="200" spans="4:22">
      <c r="D200" s="15"/>
      <c r="E200" s="15"/>
      <c r="F200" s="11" t="s">
        <v>183</v>
      </c>
      <c r="G200" s="11" t="s">
        <v>3429</v>
      </c>
      <c r="J200" s="7"/>
      <c r="K200" s="7"/>
      <c r="L200" s="11"/>
      <c r="M200" s="15"/>
      <c r="N200" s="21" t="s">
        <v>223</v>
      </c>
      <c r="O200" s="21" t="s">
        <v>3396</v>
      </c>
      <c r="P200" s="21"/>
      <c r="Q200" s="7" t="s">
        <v>208</v>
      </c>
      <c r="R200" s="1345"/>
      <c r="S200" s="1345"/>
      <c r="T200" s="1345"/>
      <c r="U200" s="1345"/>
      <c r="V200" s="1345"/>
    </row>
    <row r="201" spans="4:22">
      <c r="D201" s="15"/>
      <c r="E201" s="15"/>
      <c r="F201" s="11" t="s">
        <v>183</v>
      </c>
      <c r="G201" s="11" t="s">
        <v>3430</v>
      </c>
      <c r="J201" s="7"/>
      <c r="K201" s="7"/>
      <c r="L201" s="11"/>
      <c r="M201" s="15"/>
      <c r="N201" s="21" t="s">
        <v>223</v>
      </c>
      <c r="O201" s="21" t="s">
        <v>3396</v>
      </c>
      <c r="P201" s="21"/>
      <c r="Q201" s="7" t="s">
        <v>208</v>
      </c>
      <c r="R201" s="1345"/>
      <c r="S201" s="1345"/>
      <c r="T201" s="1345"/>
      <c r="U201" s="1345"/>
      <c r="V201" s="1345"/>
    </row>
    <row r="202" spans="4:22">
      <c r="L202" s="11"/>
    </row>
    <row r="203" spans="4:22" ht="14.25" customHeight="1">
      <c r="D203" s="80" t="s">
        <v>3397</v>
      </c>
      <c r="E203" s="81"/>
      <c r="F203" s="81"/>
      <c r="G203" s="81"/>
      <c r="H203" s="81"/>
      <c r="I203" s="81"/>
      <c r="J203" s="81"/>
      <c r="K203" s="81"/>
      <c r="L203" s="81"/>
      <c r="M203" s="81"/>
      <c r="N203" s="81"/>
      <c r="O203" s="81"/>
      <c r="P203" s="81"/>
      <c r="Q203" s="81"/>
      <c r="R203" s="81"/>
      <c r="S203" s="81"/>
      <c r="T203" s="81"/>
      <c r="U203" s="81"/>
      <c r="V203" s="81"/>
    </row>
    <row r="204" spans="4:22" ht="13.5" customHeight="1">
      <c r="L204" s="11"/>
    </row>
    <row r="205" spans="4:22" ht="13.5" customHeight="1">
      <c r="D205" s="20"/>
      <c r="E205" s="20"/>
      <c r="F205" s="11" t="s">
        <v>183</v>
      </c>
      <c r="G205" s="11" t="s">
        <v>467</v>
      </c>
      <c r="I205" s="20"/>
      <c r="J205" s="20"/>
      <c r="K205" s="89"/>
      <c r="L205" s="11"/>
      <c r="M205" s="20"/>
      <c r="N205" s="21" t="s">
        <v>223</v>
      </c>
      <c r="O205" s="21" t="s">
        <v>3410</v>
      </c>
      <c r="P205" s="21"/>
      <c r="Q205" s="7" t="s">
        <v>208</v>
      </c>
      <c r="R205" s="1345"/>
      <c r="S205" s="1345"/>
      <c r="T205" s="1345"/>
      <c r="U205" s="1345"/>
      <c r="V205" s="1345"/>
    </row>
    <row r="206" spans="4:22" ht="13.5" customHeight="1">
      <c r="D206" s="15"/>
      <c r="E206" s="15"/>
      <c r="F206" s="11" t="s">
        <v>183</v>
      </c>
      <c r="G206" s="11" t="s">
        <v>222</v>
      </c>
      <c r="I206" s="83"/>
      <c r="K206" s="7"/>
      <c r="L206" s="11"/>
      <c r="M206" s="15"/>
      <c r="N206" s="21" t="s">
        <v>223</v>
      </c>
      <c r="O206" s="21" t="s">
        <v>3410</v>
      </c>
      <c r="P206" s="21"/>
      <c r="Q206" s="7" t="s">
        <v>208</v>
      </c>
      <c r="R206" s="1345"/>
      <c r="S206" s="1345"/>
      <c r="T206" s="1345"/>
      <c r="U206" s="1345"/>
      <c r="V206" s="1345"/>
    </row>
    <row r="207" spans="4:22" ht="13.5" customHeight="1">
      <c r="D207" s="15"/>
      <c r="E207" s="15"/>
      <c r="F207" s="11" t="s">
        <v>183</v>
      </c>
      <c r="G207" s="11" t="s">
        <v>3428</v>
      </c>
      <c r="J207" s="7"/>
      <c r="K207" s="7"/>
      <c r="L207" s="11"/>
      <c r="M207" s="15"/>
      <c r="N207" s="21" t="s">
        <v>223</v>
      </c>
      <c r="O207" s="21" t="s">
        <v>3410</v>
      </c>
      <c r="P207" s="21"/>
      <c r="Q207" s="7" t="s">
        <v>208</v>
      </c>
      <c r="R207" s="1345"/>
      <c r="S207" s="1345"/>
      <c r="T207" s="1345"/>
      <c r="U207" s="1345"/>
      <c r="V207" s="1345"/>
    </row>
    <row r="208" spans="4:22" ht="13.5" customHeight="1">
      <c r="D208" s="15"/>
      <c r="E208" s="15"/>
      <c r="F208" s="11" t="s">
        <v>183</v>
      </c>
      <c r="G208" s="11" t="s">
        <v>3429</v>
      </c>
      <c r="J208" s="7"/>
      <c r="K208" s="7"/>
      <c r="L208" s="11"/>
      <c r="M208" s="15"/>
      <c r="N208" s="21" t="s">
        <v>223</v>
      </c>
      <c r="O208" s="21" t="s">
        <v>3410</v>
      </c>
      <c r="P208" s="21"/>
      <c r="Q208" s="7" t="s">
        <v>208</v>
      </c>
      <c r="R208" s="1345"/>
      <c r="S208" s="1345"/>
      <c r="T208" s="1345"/>
      <c r="U208" s="1345"/>
      <c r="V208" s="1345"/>
    </row>
    <row r="209" spans="4:22" ht="12.75" customHeight="1">
      <c r="D209" s="15"/>
      <c r="E209" s="15"/>
      <c r="F209" s="11" t="s">
        <v>183</v>
      </c>
      <c r="G209" s="11" t="s">
        <v>3430</v>
      </c>
      <c r="J209" s="7"/>
      <c r="K209" s="7"/>
      <c r="L209" s="11"/>
      <c r="M209" s="15"/>
      <c r="N209" s="21" t="s">
        <v>223</v>
      </c>
      <c r="O209" s="21" t="s">
        <v>3410</v>
      </c>
      <c r="P209" s="21"/>
      <c r="Q209" s="7" t="s">
        <v>208</v>
      </c>
      <c r="R209" s="1421"/>
      <c r="S209" s="1421"/>
      <c r="T209" s="1421"/>
      <c r="U209" s="1422"/>
      <c r="V209" s="1422"/>
    </row>
    <row r="210" spans="4:22">
      <c r="L210" s="11"/>
      <c r="R210" s="1319"/>
      <c r="S210" s="1319"/>
      <c r="T210" s="1319"/>
    </row>
    <row r="211" spans="4:22" ht="14.25" customHeight="1">
      <c r="D211" s="80" t="s">
        <v>3399</v>
      </c>
      <c r="E211" s="81"/>
      <c r="F211" s="81"/>
      <c r="G211" s="81"/>
      <c r="H211" s="81"/>
      <c r="I211" s="81"/>
      <c r="J211" s="81"/>
      <c r="K211" s="81"/>
      <c r="L211" s="81"/>
      <c r="M211" s="81"/>
      <c r="N211" s="81"/>
      <c r="O211" s="81"/>
      <c r="P211" s="81"/>
      <c r="Q211" s="81"/>
      <c r="R211" s="1321"/>
      <c r="S211" s="1321"/>
      <c r="T211" s="1321"/>
      <c r="U211" s="81"/>
      <c r="V211" s="81"/>
    </row>
    <row r="212" spans="4:22" ht="13.5" customHeight="1">
      <c r="L212" s="11"/>
      <c r="R212" s="1319"/>
      <c r="S212" s="1319"/>
      <c r="T212" s="1319"/>
    </row>
    <row r="213" spans="4:22" ht="13.5" customHeight="1">
      <c r="D213" s="20"/>
      <c r="E213" s="20"/>
      <c r="F213" s="11" t="s">
        <v>183</v>
      </c>
      <c r="G213" s="11" t="s">
        <v>467</v>
      </c>
      <c r="I213" s="20"/>
      <c r="J213" s="20"/>
      <c r="K213" s="89"/>
      <c r="L213" s="11"/>
      <c r="M213" s="20"/>
      <c r="N213" s="21" t="s">
        <v>223</v>
      </c>
      <c r="O213" s="21" t="s">
        <v>3400</v>
      </c>
      <c r="P213" s="21"/>
      <c r="Q213" s="7" t="s">
        <v>208</v>
      </c>
      <c r="R213" s="1227"/>
      <c r="S213" s="1227"/>
      <c r="T213" s="1227"/>
      <c r="U213" s="389"/>
      <c r="V213" s="389"/>
    </row>
    <row r="214" spans="4:22" ht="13.5" customHeight="1">
      <c r="D214" s="15"/>
      <c r="E214" s="15"/>
      <c r="F214" s="11" t="s">
        <v>183</v>
      </c>
      <c r="G214" s="11" t="s">
        <v>222</v>
      </c>
      <c r="I214" s="83"/>
      <c r="K214" s="7"/>
      <c r="L214" s="11"/>
      <c r="M214" s="15"/>
      <c r="N214" s="21" t="s">
        <v>223</v>
      </c>
      <c r="O214" s="21" t="s">
        <v>3400</v>
      </c>
      <c r="P214" s="21"/>
      <c r="Q214" s="7" t="s">
        <v>208</v>
      </c>
      <c r="R214" s="1227"/>
      <c r="S214" s="1227"/>
      <c r="T214" s="1317"/>
      <c r="U214" s="389"/>
      <c r="V214" s="389"/>
    </row>
    <row r="215" spans="4:22" ht="13.5" customHeight="1">
      <c r="D215" s="15"/>
      <c r="E215" s="15"/>
      <c r="F215" s="11" t="s">
        <v>183</v>
      </c>
      <c r="G215" s="11" t="s">
        <v>3428</v>
      </c>
      <c r="J215" s="7"/>
      <c r="K215" s="7"/>
      <c r="L215" s="11"/>
      <c r="M215" s="15"/>
      <c r="N215" s="21" t="s">
        <v>223</v>
      </c>
      <c r="O215" s="21" t="s">
        <v>3400</v>
      </c>
      <c r="P215" s="21"/>
      <c r="Q215" s="7" t="s">
        <v>208</v>
      </c>
      <c r="R215" s="1227"/>
      <c r="S215" s="1227"/>
      <c r="T215" s="1227"/>
      <c r="U215" s="389"/>
      <c r="V215" s="389"/>
    </row>
    <row r="216" spans="4:22" ht="13.5" customHeight="1">
      <c r="D216" s="15"/>
      <c r="E216" s="15"/>
      <c r="F216" s="11" t="s">
        <v>183</v>
      </c>
      <c r="G216" s="11" t="s">
        <v>3429</v>
      </c>
      <c r="J216" s="7"/>
      <c r="K216" s="7"/>
      <c r="L216" s="11"/>
      <c r="M216" s="15"/>
      <c r="N216" s="21" t="s">
        <v>223</v>
      </c>
      <c r="O216" s="21" t="s">
        <v>3400</v>
      </c>
      <c r="P216" s="21"/>
      <c r="Q216" s="7" t="s">
        <v>208</v>
      </c>
      <c r="R216" s="1227"/>
      <c r="S216" s="1227"/>
      <c r="T216" s="1317"/>
      <c r="U216" s="389"/>
      <c r="V216" s="389"/>
    </row>
    <row r="217" spans="4:22" ht="12.75" customHeight="1">
      <c r="D217" s="15"/>
      <c r="E217" s="15"/>
      <c r="F217" s="11" t="s">
        <v>183</v>
      </c>
      <c r="G217" s="11" t="s">
        <v>3430</v>
      </c>
      <c r="J217" s="7"/>
      <c r="K217" s="7"/>
      <c r="L217" s="11"/>
      <c r="M217" s="15"/>
      <c r="N217" s="21" t="s">
        <v>223</v>
      </c>
      <c r="O217" s="21" t="s">
        <v>3400</v>
      </c>
      <c r="P217" s="21"/>
      <c r="Q217" s="7" t="s">
        <v>208</v>
      </c>
      <c r="R217" s="1227"/>
      <c r="S217" s="1227"/>
      <c r="T217" s="1227"/>
      <c r="U217" s="389"/>
      <c r="V217" s="389"/>
    </row>
    <row r="218" spans="4:22">
      <c r="L218" s="11"/>
    </row>
    <row r="219" spans="4:22" ht="14.25" customHeight="1">
      <c r="D219" s="80" t="s">
        <v>3401</v>
      </c>
      <c r="E219" s="81"/>
      <c r="F219" s="81"/>
      <c r="G219" s="81"/>
      <c r="H219" s="81"/>
      <c r="I219" s="81"/>
      <c r="J219" s="81"/>
      <c r="K219" s="81"/>
      <c r="L219" s="81"/>
      <c r="M219" s="81"/>
      <c r="N219" s="81"/>
      <c r="O219" s="81"/>
      <c r="P219" s="81"/>
      <c r="Q219" s="81"/>
      <c r="R219" s="81"/>
      <c r="S219" s="81"/>
      <c r="T219" s="81"/>
      <c r="U219" s="81"/>
      <c r="V219" s="81"/>
    </row>
    <row r="220" spans="4:22" ht="13.5" customHeight="1">
      <c r="L220" s="11"/>
    </row>
    <row r="221" spans="4:22" ht="13.5" customHeight="1">
      <c r="D221" s="15"/>
      <c r="E221" s="15"/>
      <c r="F221" s="11" t="s">
        <v>183</v>
      </c>
      <c r="G221" s="11" t="s">
        <v>467</v>
      </c>
      <c r="I221" s="20"/>
      <c r="J221" s="20"/>
      <c r="K221" s="26"/>
      <c r="L221" s="11"/>
      <c r="M221" s="26"/>
      <c r="N221" s="21" t="s">
        <v>223</v>
      </c>
      <c r="O221" s="11" t="s">
        <v>3402</v>
      </c>
      <c r="P221" s="21"/>
      <c r="Q221" s="7" t="s">
        <v>1946</v>
      </c>
      <c r="R221" s="354" t="str">
        <f>IFERROR(SUM(R83:R90)/SUM(R140:R148),"")</f>
        <v/>
      </c>
      <c r="S221" s="354" t="str">
        <f>IFERROR(SUM(S83:S90)/SUM(S140:S148),"")</f>
        <v/>
      </c>
      <c r="T221" s="354" t="str">
        <f>IFERROR(SUM(T83:T90)/SUM(T140:T148),"")</f>
        <v/>
      </c>
      <c r="U221" s="354" t="str">
        <f>IFERROR(SUM(U83:U90)/SUM(U140:U148),"")</f>
        <v/>
      </c>
      <c r="V221" s="354" t="str">
        <f>IFERROR(SUM(V83:V90)/SUM(V140:V148),"")</f>
        <v/>
      </c>
    </row>
    <row r="222" spans="4:22" ht="13.5" customHeight="1">
      <c r="D222" s="15"/>
      <c r="E222" s="15"/>
      <c r="F222" s="11" t="s">
        <v>183</v>
      </c>
      <c r="G222" s="11" t="s">
        <v>222</v>
      </c>
      <c r="I222" s="83"/>
      <c r="K222" s="26"/>
      <c r="L222" s="11"/>
      <c r="M222" s="26"/>
      <c r="N222" s="21" t="s">
        <v>223</v>
      </c>
      <c r="O222" s="11" t="s">
        <v>3402</v>
      </c>
      <c r="P222" s="21"/>
      <c r="Q222" s="7" t="s">
        <v>1946</v>
      </c>
      <c r="R222" s="354" t="str">
        <f>IFERROR(SUM(R94:R101)/SUM(R152:R160),"")</f>
        <v/>
      </c>
      <c r="S222" s="354" t="str">
        <f>IFERROR(SUM(S94:S101)/SUM(S152:S160),"")</f>
        <v/>
      </c>
      <c r="T222" s="354" t="str">
        <f>IFERROR(SUM(T94:T101)/SUM(T152:T160),"")</f>
        <v/>
      </c>
      <c r="U222" s="354" t="str">
        <f>IFERROR(SUM(U94:U101)/SUM(U152:U160),"")</f>
        <v/>
      </c>
      <c r="V222" s="354" t="str">
        <f>IFERROR(SUM(V94:V101)/SUM(V152:V160),"")</f>
        <v/>
      </c>
    </row>
    <row r="223" spans="4:22" ht="13.5" customHeight="1">
      <c r="D223" s="15"/>
      <c r="E223" s="15"/>
      <c r="F223" s="11" t="s">
        <v>183</v>
      </c>
      <c r="G223" s="11" t="s">
        <v>3428</v>
      </c>
      <c r="J223" s="7"/>
      <c r="K223" s="26"/>
      <c r="L223" s="11"/>
      <c r="M223" s="26"/>
      <c r="N223" s="21" t="s">
        <v>223</v>
      </c>
      <c r="O223" s="11" t="s">
        <v>3402</v>
      </c>
      <c r="P223" s="21"/>
      <c r="Q223" s="7" t="s">
        <v>1946</v>
      </c>
      <c r="R223" s="354" t="str">
        <f>IFERROR(SUM(R105:R112)/SUM(R164:R172),"")</f>
        <v/>
      </c>
      <c r="S223" s="354" t="str">
        <f>IFERROR(SUM(S105:S112)/SUM(S164:S172),"")</f>
        <v/>
      </c>
      <c r="T223" s="354" t="str">
        <f>IFERROR(SUM(T105:T112)/SUM(T164:T172),"")</f>
        <v/>
      </c>
      <c r="U223" s="354" t="str">
        <f>IFERROR(SUM(U105:U112)/SUM(U164:U172),"")</f>
        <v/>
      </c>
      <c r="V223" s="354" t="str">
        <f>IFERROR(SUM(V105:V112)/SUM(V164:V172),"")</f>
        <v/>
      </c>
    </row>
    <row r="224" spans="4:22" ht="13.5" customHeight="1">
      <c r="D224" s="15"/>
      <c r="E224" s="15"/>
      <c r="F224" s="11" t="s">
        <v>183</v>
      </c>
      <c r="G224" s="11" t="s">
        <v>3429</v>
      </c>
      <c r="J224" s="7"/>
      <c r="K224" s="26"/>
      <c r="L224" s="11"/>
      <c r="M224" s="26"/>
      <c r="N224" s="21" t="s">
        <v>223</v>
      </c>
      <c r="O224" s="11" t="s">
        <v>3402</v>
      </c>
      <c r="P224" s="21"/>
      <c r="Q224" s="7" t="s">
        <v>1946</v>
      </c>
      <c r="R224" s="354" t="str">
        <f>IFERROR(SUM(R116:R123)/SUM(R176:R184),"")</f>
        <v/>
      </c>
      <c r="S224" s="354" t="str">
        <f>IFERROR(SUM(S116:S123)/SUM(S176:S184),"")</f>
        <v/>
      </c>
      <c r="T224" s="354" t="str">
        <f>IFERROR(SUM(T116:T123)/SUM(T176:T184),"")</f>
        <v/>
      </c>
      <c r="U224" s="354" t="str">
        <f>IFERROR(SUM(U116:U123)/SUM(U176:U184),"")</f>
        <v/>
      </c>
      <c r="V224" s="354" t="str">
        <f>IFERROR(SUM(V116:V123)/SUM(V176:V184),"")</f>
        <v/>
      </c>
    </row>
    <row r="226" spans="2:22" ht="17.649999999999999">
      <c r="B226" s="28" t="s">
        <v>3431</v>
      </c>
      <c r="C226" s="27"/>
      <c r="D226" s="27"/>
      <c r="E226" s="27"/>
      <c r="F226" s="27"/>
      <c r="G226" s="27"/>
      <c r="H226" s="27"/>
      <c r="I226" s="27"/>
      <c r="J226" s="27"/>
      <c r="K226" s="27"/>
      <c r="L226" s="27"/>
      <c r="M226" s="27"/>
      <c r="N226" s="27"/>
      <c r="O226" s="27"/>
      <c r="P226" s="27"/>
      <c r="Q226" s="27"/>
      <c r="R226" s="27"/>
      <c r="S226" s="27"/>
      <c r="T226" s="27"/>
      <c r="U226" s="27"/>
      <c r="V226" s="27"/>
    </row>
    <row r="227" spans="2:22">
      <c r="L227" s="11"/>
    </row>
    <row r="228" spans="2:22" ht="14.25" customHeight="1">
      <c r="B228" s="12"/>
      <c r="C228" s="12"/>
      <c r="D228" s="80" t="s">
        <v>3289</v>
      </c>
      <c r="E228" s="80" t="s">
        <v>3432</v>
      </c>
      <c r="F228" s="81"/>
      <c r="G228" s="81"/>
      <c r="H228" s="81"/>
      <c r="I228" s="81"/>
      <c r="J228" s="81"/>
      <c r="K228" s="81"/>
      <c r="L228" s="81"/>
      <c r="M228" s="81"/>
      <c r="N228" s="81"/>
      <c r="O228" s="81"/>
      <c r="P228" s="81"/>
      <c r="Q228" s="81"/>
      <c r="R228" s="81"/>
      <c r="S228" s="81"/>
      <c r="T228" s="81"/>
      <c r="U228" s="81"/>
      <c r="V228" s="81"/>
    </row>
    <row r="229" spans="2:22">
      <c r="D229" s="88"/>
      <c r="E229" s="88"/>
      <c r="L229" s="11"/>
      <c r="N229" s="21" t="s">
        <v>185</v>
      </c>
      <c r="O229" s="21"/>
      <c r="P229" s="21" t="s">
        <v>1628</v>
      </c>
      <c r="Q229" s="7" t="s">
        <v>186</v>
      </c>
      <c r="R229" s="1345"/>
      <c r="S229" s="1345"/>
      <c r="T229" s="1345"/>
      <c r="U229" s="1345"/>
      <c r="V229" s="1345"/>
    </row>
    <row r="230" spans="2:22">
      <c r="D230" s="88"/>
      <c r="E230" s="88"/>
      <c r="L230" s="11"/>
      <c r="N230" s="21" t="s">
        <v>185</v>
      </c>
      <c r="O230" s="21"/>
      <c r="P230" s="21" t="s">
        <v>1628</v>
      </c>
      <c r="Q230" s="7" t="s">
        <v>186</v>
      </c>
      <c r="R230" s="1345"/>
      <c r="S230" s="1345"/>
      <c r="T230" s="1345"/>
      <c r="U230" s="1345"/>
      <c r="V230" s="1345"/>
    </row>
    <row r="231" spans="2:22">
      <c r="D231" s="88"/>
      <c r="E231" s="88"/>
      <c r="L231" s="11"/>
      <c r="N231" s="21" t="s">
        <v>185</v>
      </c>
      <c r="O231" s="21"/>
      <c r="P231" s="21" t="s">
        <v>1628</v>
      </c>
      <c r="Q231" s="7" t="s">
        <v>186</v>
      </c>
      <c r="R231" s="1345"/>
      <c r="S231" s="1345"/>
      <c r="T231" s="1345"/>
      <c r="U231" s="1345"/>
      <c r="V231" s="1345"/>
    </row>
    <row r="232" spans="2:22">
      <c r="D232" s="88"/>
      <c r="E232" s="88"/>
      <c r="L232" s="11"/>
      <c r="N232" s="21" t="s">
        <v>185</v>
      </c>
      <c r="O232" s="21"/>
      <c r="P232" s="21" t="s">
        <v>1628</v>
      </c>
      <c r="Q232" s="7" t="s">
        <v>186</v>
      </c>
      <c r="R232" s="1345"/>
      <c r="S232" s="1345"/>
      <c r="T232" s="1345"/>
      <c r="U232" s="1345"/>
      <c r="V232" s="1345"/>
    </row>
    <row r="233" spans="2:22">
      <c r="D233" s="88"/>
      <c r="E233" s="88"/>
      <c r="L233" s="11"/>
      <c r="N233" s="21" t="s">
        <v>185</v>
      </c>
      <c r="O233" s="21"/>
      <c r="P233" s="21" t="s">
        <v>1628</v>
      </c>
      <c r="Q233" s="7" t="s">
        <v>186</v>
      </c>
      <c r="R233" s="1345"/>
      <c r="S233" s="1345"/>
      <c r="T233" s="1345"/>
      <c r="U233" s="1345"/>
      <c r="V233" s="1345"/>
    </row>
    <row r="234" spans="2:22">
      <c r="D234" s="88"/>
      <c r="E234" s="88"/>
      <c r="L234" s="11"/>
      <c r="N234" s="21" t="s">
        <v>185</v>
      </c>
      <c r="O234" s="21"/>
      <c r="P234" s="21" t="s">
        <v>1628</v>
      </c>
      <c r="Q234" s="7" t="s">
        <v>186</v>
      </c>
      <c r="R234" s="1345"/>
      <c r="S234" s="1345"/>
      <c r="T234" s="1345"/>
      <c r="U234" s="1345"/>
      <c r="V234" s="1345"/>
    </row>
    <row r="235" spans="2:22">
      <c r="D235" s="88"/>
      <c r="E235" s="88"/>
      <c r="L235" s="11"/>
      <c r="N235" s="21" t="s">
        <v>185</v>
      </c>
      <c r="O235" s="21"/>
      <c r="P235" s="21" t="s">
        <v>1628</v>
      </c>
      <c r="Q235" s="7" t="s">
        <v>186</v>
      </c>
      <c r="R235" s="1345"/>
      <c r="S235" s="1345"/>
      <c r="T235" s="1345"/>
      <c r="U235" s="1345"/>
      <c r="V235" s="1345"/>
    </row>
    <row r="236" spans="2:22">
      <c r="L236" s="11"/>
    </row>
    <row r="237" spans="2:22">
      <c r="D237" s="800">
        <f t="shared" ref="D237:E243" si="3">D229</f>
        <v>0</v>
      </c>
      <c r="E237" s="800">
        <f>E229</f>
        <v>0</v>
      </c>
      <c r="L237" s="11"/>
      <c r="N237" s="21" t="s">
        <v>197</v>
      </c>
      <c r="O237" s="21" t="s">
        <v>3383</v>
      </c>
      <c r="P237" s="21"/>
      <c r="Q237" s="7" t="s">
        <v>208</v>
      </c>
      <c r="R237" s="1345"/>
      <c r="S237" s="1345"/>
      <c r="T237" s="1345"/>
      <c r="U237" s="1345"/>
      <c r="V237" s="1345"/>
    </row>
    <row r="238" spans="2:22">
      <c r="D238" s="800">
        <f t="shared" si="3"/>
        <v>0</v>
      </c>
      <c r="E238" s="800">
        <f t="shared" si="3"/>
        <v>0</v>
      </c>
      <c r="L238" s="11"/>
      <c r="N238" s="21" t="s">
        <v>197</v>
      </c>
      <c r="O238" s="21" t="s">
        <v>3383</v>
      </c>
      <c r="P238" s="21"/>
      <c r="Q238" s="7" t="s">
        <v>208</v>
      </c>
      <c r="R238" s="1345"/>
      <c r="S238" s="1345"/>
      <c r="T238" s="1345"/>
      <c r="U238" s="1345"/>
      <c r="V238" s="1345"/>
    </row>
    <row r="239" spans="2:22">
      <c r="D239" s="800">
        <f t="shared" si="3"/>
        <v>0</v>
      </c>
      <c r="E239" s="800">
        <f t="shared" si="3"/>
        <v>0</v>
      </c>
      <c r="L239" s="11"/>
      <c r="N239" s="21" t="s">
        <v>197</v>
      </c>
      <c r="O239" s="21" t="s">
        <v>3383</v>
      </c>
      <c r="P239" s="21"/>
      <c r="Q239" s="7" t="s">
        <v>208</v>
      </c>
      <c r="R239" s="1345"/>
      <c r="S239" s="1345"/>
      <c r="T239" s="1345"/>
      <c r="U239" s="1345"/>
      <c r="V239" s="1345"/>
    </row>
    <row r="240" spans="2:22">
      <c r="D240" s="800">
        <f t="shared" si="3"/>
        <v>0</v>
      </c>
      <c r="E240" s="800">
        <f t="shared" si="3"/>
        <v>0</v>
      </c>
      <c r="L240" s="11"/>
      <c r="N240" s="21" t="s">
        <v>197</v>
      </c>
      <c r="O240" s="21" t="s">
        <v>3383</v>
      </c>
      <c r="P240" s="21"/>
      <c r="Q240" s="7" t="s">
        <v>208</v>
      </c>
      <c r="R240" s="1345"/>
      <c r="S240" s="1345"/>
      <c r="T240" s="1345"/>
      <c r="U240" s="1345"/>
      <c r="V240" s="1345"/>
    </row>
    <row r="241" spans="1:22">
      <c r="D241" s="800">
        <f t="shared" si="3"/>
        <v>0</v>
      </c>
      <c r="E241" s="800">
        <f t="shared" si="3"/>
        <v>0</v>
      </c>
      <c r="L241" s="11"/>
      <c r="N241" s="21" t="s">
        <v>197</v>
      </c>
      <c r="O241" s="21" t="s">
        <v>3383</v>
      </c>
      <c r="P241" s="21"/>
      <c r="Q241" s="7" t="s">
        <v>208</v>
      </c>
      <c r="R241" s="1421"/>
      <c r="S241" s="1421"/>
      <c r="T241" s="1421"/>
      <c r="U241" s="1422"/>
      <c r="V241" s="1422"/>
    </row>
    <row r="242" spans="1:22">
      <c r="D242" s="800">
        <f t="shared" si="3"/>
        <v>0</v>
      </c>
      <c r="E242" s="800">
        <f t="shared" si="3"/>
        <v>0</v>
      </c>
      <c r="L242" s="11"/>
      <c r="N242" s="21" t="s">
        <v>197</v>
      </c>
      <c r="O242" s="21" t="s">
        <v>3383</v>
      </c>
      <c r="P242" s="21"/>
      <c r="Q242" s="7" t="s">
        <v>208</v>
      </c>
      <c r="R242" s="1227"/>
      <c r="S242" s="1227"/>
      <c r="T242" s="1227"/>
      <c r="U242" s="389"/>
      <c r="V242" s="389"/>
    </row>
    <row r="243" spans="1:22">
      <c r="D243" s="800">
        <f t="shared" si="3"/>
        <v>0</v>
      </c>
      <c r="E243" s="800">
        <f t="shared" si="3"/>
        <v>0</v>
      </c>
      <c r="L243" s="11"/>
      <c r="N243" s="21" t="s">
        <v>197</v>
      </c>
      <c r="O243" s="21" t="s">
        <v>3383</v>
      </c>
      <c r="P243" s="21"/>
      <c r="Q243" s="7" t="s">
        <v>208</v>
      </c>
      <c r="R243" s="1227"/>
      <c r="S243" s="1227"/>
      <c r="T243" s="1227"/>
      <c r="U243" s="389"/>
      <c r="V243" s="389"/>
    </row>
    <row r="244" spans="1:22">
      <c r="L244" s="11"/>
    </row>
    <row r="245" spans="1:22" ht="17.649999999999999">
      <c r="B245" s="28" t="s">
        <v>3433</v>
      </c>
      <c r="C245" s="27"/>
      <c r="D245" s="27"/>
      <c r="E245" s="27"/>
      <c r="F245" s="27"/>
      <c r="G245" s="27"/>
      <c r="H245" s="27"/>
      <c r="I245" s="27"/>
      <c r="J245" s="27"/>
      <c r="K245" s="27"/>
      <c r="L245" s="27"/>
      <c r="M245" s="27"/>
      <c r="N245" s="27"/>
      <c r="O245" s="27"/>
      <c r="P245" s="27"/>
      <c r="Q245" s="27"/>
      <c r="R245" s="27"/>
      <c r="S245" s="27"/>
      <c r="T245" s="27"/>
      <c r="U245" s="27"/>
      <c r="V245" s="27"/>
    </row>
    <row r="246" spans="1:22">
      <c r="L246" s="11"/>
    </row>
    <row r="247" spans="1:22">
      <c r="F247" s="11" t="s">
        <v>3434</v>
      </c>
      <c r="G247" s="11" t="s">
        <v>3256</v>
      </c>
      <c r="L247" s="11"/>
      <c r="N247" s="11" t="s">
        <v>185</v>
      </c>
      <c r="Q247" s="11" t="s">
        <v>186</v>
      </c>
      <c r="R247" s="728"/>
      <c r="S247" s="728"/>
      <c r="T247" s="728"/>
      <c r="U247" s="728"/>
      <c r="V247" s="728"/>
    </row>
    <row r="248" spans="1:22">
      <c r="F248" s="11" t="s">
        <v>3434</v>
      </c>
      <c r="G248" s="11" t="s">
        <v>3257</v>
      </c>
      <c r="L248" s="11"/>
      <c r="N248" s="11" t="s">
        <v>185</v>
      </c>
      <c r="Q248" s="11" t="s">
        <v>186</v>
      </c>
      <c r="R248" s="728"/>
      <c r="S248" s="728"/>
      <c r="T248" s="728"/>
      <c r="U248" s="728"/>
      <c r="V248" s="728"/>
    </row>
    <row r="249" spans="1:22">
      <c r="L249" s="11"/>
    </row>
    <row r="250" spans="1:22">
      <c r="F250" s="11" t="s">
        <v>3434</v>
      </c>
      <c r="G250" s="11" t="s">
        <v>3256</v>
      </c>
      <c r="L250" s="11"/>
      <c r="N250" s="11" t="s">
        <v>197</v>
      </c>
      <c r="O250" s="11" t="s">
        <v>3261</v>
      </c>
      <c r="Q250" s="11" t="s">
        <v>208</v>
      </c>
      <c r="R250" s="1227"/>
      <c r="S250" s="1317"/>
      <c r="T250" s="1317"/>
      <c r="U250" s="389"/>
      <c r="V250" s="389"/>
    </row>
    <row r="251" spans="1:22">
      <c r="F251" s="11" t="s">
        <v>3434</v>
      </c>
      <c r="G251" s="11" t="s">
        <v>3257</v>
      </c>
      <c r="L251" s="11"/>
      <c r="N251" s="11" t="s">
        <v>197</v>
      </c>
      <c r="O251" s="11" t="s">
        <v>3261</v>
      </c>
      <c r="Q251" s="11" t="s">
        <v>208</v>
      </c>
      <c r="R251" s="1317"/>
      <c r="S251" s="1317"/>
      <c r="T251" s="1317"/>
      <c r="U251" s="389"/>
      <c r="V251" s="389"/>
    </row>
    <row r="252" spans="1:22">
      <c r="L252" s="11"/>
      <c r="N252" s="11" t="s">
        <v>2627</v>
      </c>
      <c r="R252" s="354" t="b">
        <f>ROUND(R247+R248,3)=ROUND(R13,3)</f>
        <v>1</v>
      </c>
      <c r="S252" s="354" t="b">
        <f t="shared" ref="S252:V252" si="4">ROUND(S247+S248,3)=ROUND(S13,3)</f>
        <v>1</v>
      </c>
      <c r="T252" s="354" t="b">
        <f t="shared" si="4"/>
        <v>1</v>
      </c>
      <c r="U252" s="354" t="b">
        <f t="shared" si="4"/>
        <v>1</v>
      </c>
      <c r="V252" s="354" t="b">
        <f t="shared" si="4"/>
        <v>1</v>
      </c>
    </row>
    <row r="254" spans="1:22" ht="17.649999999999999">
      <c r="A254" s="27"/>
      <c r="B254" s="28" t="s">
        <v>1807</v>
      </c>
      <c r="C254" s="27"/>
      <c r="D254" s="27"/>
      <c r="E254" s="27"/>
      <c r="F254" s="27"/>
      <c r="G254" s="27"/>
      <c r="H254" s="27"/>
      <c r="I254" s="27"/>
      <c r="J254" s="27"/>
      <c r="K254" s="27"/>
      <c r="L254" s="27"/>
      <c r="M254" s="27"/>
      <c r="N254" s="27"/>
      <c r="O254" s="27"/>
      <c r="P254" s="27"/>
      <c r="Q254" s="27"/>
      <c r="R254" s="27"/>
      <c r="S254" s="27"/>
      <c r="T254" s="27"/>
      <c r="U254" s="27"/>
      <c r="V25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8" id="{A13580D0-4D56-4644-B805-8EEAA1CB8322}">
            <xm:f>Cover!$E$15=R$6</xm:f>
            <x14:dxf>
              <fill>
                <patternFill>
                  <bgColor theme="7" tint="0.59996337778862885"/>
                </patternFill>
              </fill>
            </x14:dxf>
          </x14:cfRule>
          <x14:cfRule type="expression" priority="77" id="{82653400-313D-4958-8ECA-D07C41169DD7}">
            <xm:f>Cover!$E$15&lt;&gt;R$6</xm:f>
            <x14:dxf>
              <fill>
                <patternFill>
                  <bgColor theme="0" tint="-0.24994659260841701"/>
                </patternFill>
              </fill>
            </x14:dxf>
          </x14:cfRule>
          <xm:sqref>R24:V31</xm:sqref>
        </x14:conditionalFormatting>
        <x14:conditionalFormatting xmlns:xm="http://schemas.microsoft.com/office/excel/2006/main">
          <x14:cfRule type="expression" priority="21" id="{0D5EC640-A59F-45D7-AD49-2851A8828924}">
            <xm:f>Cover!$E$15&lt;&gt;R$6</xm:f>
            <x14:dxf>
              <fill>
                <patternFill>
                  <bgColor theme="0" tint="-0.24994659260841701"/>
                </patternFill>
              </fill>
            </x14:dxf>
          </x14:cfRule>
          <x14:cfRule type="expression" priority="22" id="{428CA707-72D8-4970-810C-F977EA47626D}">
            <xm:f>Cover!$E$15=R$6</xm:f>
            <x14:dxf>
              <fill>
                <patternFill>
                  <bgColor theme="7" tint="0.59996337778862885"/>
                </patternFill>
              </fill>
            </x14:dxf>
          </x14:cfRule>
          <xm:sqref>R35:V42</xm:sqref>
        </x14:conditionalFormatting>
        <x14:conditionalFormatting xmlns:xm="http://schemas.microsoft.com/office/excel/2006/main">
          <x14:cfRule type="expression" priority="19" id="{52314F02-A9F7-4CFE-A6D8-52BCDD98DD3F}">
            <xm:f>Cover!$E$15&lt;&gt;R$6</xm:f>
            <x14:dxf>
              <fill>
                <patternFill>
                  <bgColor theme="0" tint="-0.24994659260841701"/>
                </patternFill>
              </fill>
            </x14:dxf>
          </x14:cfRule>
          <x14:cfRule type="expression" priority="20" id="{3A1B50A3-D0A2-4858-9B9A-F0832FCF0E23}">
            <xm:f>Cover!$E$15=R$6</xm:f>
            <x14:dxf>
              <fill>
                <patternFill>
                  <bgColor theme="7" tint="0.59996337778862885"/>
                </patternFill>
              </fill>
            </x14:dxf>
          </x14:cfRule>
          <xm:sqref>R46:V53</xm:sqref>
        </x14:conditionalFormatting>
        <x14:conditionalFormatting xmlns:xm="http://schemas.microsoft.com/office/excel/2006/main">
          <x14:cfRule type="expression" priority="17" id="{AACA273C-84E8-483F-ABB9-5107C601399B}">
            <xm:f>Cover!$E$15&lt;&gt;R$6</xm:f>
            <x14:dxf>
              <fill>
                <patternFill>
                  <bgColor theme="0" tint="-0.24994659260841701"/>
                </patternFill>
              </fill>
            </x14:dxf>
          </x14:cfRule>
          <x14:cfRule type="expression" priority="18" id="{A4F2609E-301F-4F9C-AF76-5F44EC4C4204}">
            <xm:f>Cover!$E$15=R$6</xm:f>
            <x14:dxf>
              <fill>
                <patternFill>
                  <bgColor theme="7" tint="0.59996337778862885"/>
                </patternFill>
              </fill>
            </x14:dxf>
          </x14:cfRule>
          <xm:sqref>R57:V64</xm:sqref>
        </x14:conditionalFormatting>
        <x14:conditionalFormatting xmlns:xm="http://schemas.microsoft.com/office/excel/2006/main">
          <x14:cfRule type="expression" priority="13" id="{C3530947-D9A6-4DA5-8D2F-9F93045BCA0D}">
            <xm:f>Cover!$E$15&lt;&gt;R$6</xm:f>
            <x14:dxf>
              <fill>
                <patternFill>
                  <bgColor theme="0" tint="-0.24994659260841701"/>
                </patternFill>
              </fill>
            </x14:dxf>
          </x14:cfRule>
          <x14:cfRule type="expression" priority="14" id="{C4778A7C-E4D4-40CF-AE3A-F9FE994F817D}">
            <xm:f>Cover!$E$15=R$6</xm:f>
            <x14:dxf>
              <fill>
                <patternFill>
                  <bgColor theme="7" tint="0.59996337778862885"/>
                </patternFill>
              </fill>
            </x14:dxf>
          </x14:cfRule>
          <xm:sqref>R68:V75</xm:sqref>
        </x14:conditionalFormatting>
        <x14:conditionalFormatting xmlns:xm="http://schemas.microsoft.com/office/excel/2006/main">
          <x14:cfRule type="expression" priority="56" id="{B2EFAA9F-5584-4D27-A9A8-621555EF2B4A}">
            <xm:f>Cover!$E$15=R$6</xm:f>
            <x14:dxf>
              <fill>
                <patternFill>
                  <bgColor theme="7" tint="0.59996337778862885"/>
                </patternFill>
              </fill>
            </x14:dxf>
          </x14:cfRule>
          <x14:cfRule type="expression" priority="55" id="{500D1464-03EC-48D0-9C73-B8730C740796}">
            <xm:f>Cover!$E$15&lt;&gt;R$6</xm:f>
            <x14:dxf>
              <fill>
                <patternFill>
                  <bgColor theme="0" tint="-0.24994659260841701"/>
                </patternFill>
              </fill>
            </x14:dxf>
          </x14:cfRule>
          <xm:sqref>R83:V90</xm:sqref>
        </x14:conditionalFormatting>
        <x14:conditionalFormatting xmlns:xm="http://schemas.microsoft.com/office/excel/2006/main">
          <x14:cfRule type="expression" priority="54" id="{7F47289C-F610-4934-BA9E-E3B6467C689C}">
            <xm:f>Cover!$E$15=R$6</xm:f>
            <x14:dxf>
              <fill>
                <patternFill>
                  <bgColor theme="7" tint="0.59996337778862885"/>
                </patternFill>
              </fill>
            </x14:dxf>
          </x14:cfRule>
          <x14:cfRule type="expression" priority="53" id="{7A6A7073-5BF8-4176-88AD-96181CF6A4D9}">
            <xm:f>Cover!$E$15&lt;&gt;R$6</xm:f>
            <x14:dxf>
              <fill>
                <patternFill>
                  <bgColor theme="0" tint="-0.24994659260841701"/>
                </patternFill>
              </fill>
            </x14:dxf>
          </x14:cfRule>
          <xm:sqref>R94:V101</xm:sqref>
        </x14:conditionalFormatting>
        <x14:conditionalFormatting xmlns:xm="http://schemas.microsoft.com/office/excel/2006/main">
          <x14:cfRule type="expression" priority="52" id="{6A7058B0-BFF0-4C26-8F3D-BC08BAD653BC}">
            <xm:f>Cover!$E$15=R$6</xm:f>
            <x14:dxf>
              <fill>
                <patternFill>
                  <bgColor theme="7" tint="0.59996337778862885"/>
                </patternFill>
              </fill>
            </x14:dxf>
          </x14:cfRule>
          <x14:cfRule type="expression" priority="51" id="{BE704779-1EE4-441A-8629-3E917DD1D2CA}">
            <xm:f>Cover!$E$15&lt;&gt;R$6</xm:f>
            <x14:dxf>
              <fill>
                <patternFill>
                  <bgColor theme="0" tint="-0.24994659260841701"/>
                </patternFill>
              </fill>
            </x14:dxf>
          </x14:cfRule>
          <xm:sqref>R105:V112</xm:sqref>
        </x14:conditionalFormatting>
        <x14:conditionalFormatting xmlns:xm="http://schemas.microsoft.com/office/excel/2006/main">
          <x14:cfRule type="expression" priority="50" id="{516F0C0D-089D-498C-B252-5FDBEF463187}">
            <xm:f>Cover!$E$15=R$6</xm:f>
            <x14:dxf>
              <fill>
                <patternFill>
                  <bgColor theme="7" tint="0.59996337778862885"/>
                </patternFill>
              </fill>
            </x14:dxf>
          </x14:cfRule>
          <x14:cfRule type="expression" priority="49" id="{6AF0A9E1-DBBF-4FCC-8252-D41098EFA2B6}">
            <xm:f>Cover!$E$15&lt;&gt;R$6</xm:f>
            <x14:dxf>
              <fill>
                <patternFill>
                  <bgColor theme="0" tint="-0.24994659260841701"/>
                </patternFill>
              </fill>
            </x14:dxf>
          </x14:cfRule>
          <xm:sqref>R116:V123</xm:sqref>
        </x14:conditionalFormatting>
        <x14:conditionalFormatting xmlns:xm="http://schemas.microsoft.com/office/excel/2006/main">
          <x14:cfRule type="expression" priority="47" id="{156D3B23-65BE-4436-996C-AE20CEBC45EA}">
            <xm:f>Cover!$E$15&lt;&gt;R$6</xm:f>
            <x14:dxf>
              <fill>
                <patternFill>
                  <bgColor theme="0" tint="-0.24994659260841701"/>
                </patternFill>
              </fill>
            </x14:dxf>
          </x14:cfRule>
          <x14:cfRule type="expression" priority="48" id="{D01E9570-8D43-49C3-9A58-71E7C82AF8D8}">
            <xm:f>Cover!$E$15=R$6</xm:f>
            <x14:dxf>
              <fill>
                <patternFill>
                  <bgColor theme="7" tint="0.59996337778862885"/>
                </patternFill>
              </fill>
            </x14:dxf>
          </x14:cfRule>
          <xm:sqref>R127:V134</xm:sqref>
        </x14:conditionalFormatting>
        <x14:conditionalFormatting xmlns:xm="http://schemas.microsoft.com/office/excel/2006/main">
          <x14:cfRule type="expression" priority="44" id="{C4DEE513-2267-4765-B91D-F27CE241CCAE}">
            <xm:f>Cover!$E$15=R$6</xm:f>
            <x14:dxf>
              <fill>
                <patternFill>
                  <bgColor theme="7" tint="0.59996337778862885"/>
                </patternFill>
              </fill>
            </x14:dxf>
          </x14:cfRule>
          <x14:cfRule type="expression" priority="43" id="{A2CFA832-37B5-4715-A155-E7632538A423}">
            <xm:f>Cover!$E$15&lt;&gt;R$6</xm:f>
            <x14:dxf>
              <fill>
                <patternFill>
                  <bgColor theme="0" tint="-0.24994659260841701"/>
                </patternFill>
              </fill>
            </x14:dxf>
          </x14:cfRule>
          <xm:sqref>R140:V148</xm:sqref>
        </x14:conditionalFormatting>
        <x14:conditionalFormatting xmlns:xm="http://schemas.microsoft.com/office/excel/2006/main">
          <x14:cfRule type="expression" priority="42" id="{16989E6C-19EC-4255-9E69-8F6E7EF9E189}">
            <xm:f>Cover!$E$15=R$6</xm:f>
            <x14:dxf>
              <fill>
                <patternFill>
                  <bgColor theme="7" tint="0.59996337778862885"/>
                </patternFill>
              </fill>
            </x14:dxf>
          </x14:cfRule>
          <x14:cfRule type="expression" priority="41" id="{942BDC30-C9AF-4ED7-804A-BF44BE5FEB45}">
            <xm:f>Cover!$E$15&lt;&gt;R$6</xm:f>
            <x14:dxf>
              <fill>
                <patternFill>
                  <bgColor theme="0" tint="-0.24994659260841701"/>
                </patternFill>
              </fill>
            </x14:dxf>
          </x14:cfRule>
          <xm:sqref>R152:V160</xm:sqref>
        </x14:conditionalFormatting>
        <x14:conditionalFormatting xmlns:xm="http://schemas.microsoft.com/office/excel/2006/main">
          <x14:cfRule type="expression" priority="40" id="{A853394F-D65D-46C3-9121-0B0C7F51D65E}">
            <xm:f>Cover!$E$15=R$6</xm:f>
            <x14:dxf>
              <fill>
                <patternFill>
                  <bgColor theme="7" tint="0.59996337778862885"/>
                </patternFill>
              </fill>
            </x14:dxf>
          </x14:cfRule>
          <x14:cfRule type="expression" priority="39" id="{37DC2D53-D0AB-468E-9CAD-6CEA1750954D}">
            <xm:f>Cover!$E$15&lt;&gt;R$6</xm:f>
            <x14:dxf>
              <fill>
                <patternFill>
                  <bgColor theme="0" tint="-0.24994659260841701"/>
                </patternFill>
              </fill>
            </x14:dxf>
          </x14:cfRule>
          <xm:sqref>R164:V172</xm:sqref>
        </x14:conditionalFormatting>
        <x14:conditionalFormatting xmlns:xm="http://schemas.microsoft.com/office/excel/2006/main">
          <x14:cfRule type="expression" priority="37" id="{8682D0DA-076E-492D-9009-2544E573F868}">
            <xm:f>Cover!$E$15&lt;&gt;R$6</xm:f>
            <x14:dxf>
              <fill>
                <patternFill>
                  <bgColor theme="0" tint="-0.24994659260841701"/>
                </patternFill>
              </fill>
            </x14:dxf>
          </x14:cfRule>
          <x14:cfRule type="expression" priority="38" id="{5D178F2A-791E-49C9-BC64-89D3FF3893EE}">
            <xm:f>Cover!$E$15=R$6</xm:f>
            <x14:dxf>
              <fill>
                <patternFill>
                  <bgColor theme="7" tint="0.59996337778862885"/>
                </patternFill>
              </fill>
            </x14:dxf>
          </x14:cfRule>
          <xm:sqref>R176:V184</xm:sqref>
        </x14:conditionalFormatting>
        <x14:conditionalFormatting xmlns:xm="http://schemas.microsoft.com/office/excel/2006/main">
          <x14:cfRule type="expression" priority="28" id="{2100B2B9-4FA6-4E23-9EA2-C24C826F8525}">
            <xm:f>Cover!$E$15=R$6</xm:f>
            <x14:dxf>
              <fill>
                <patternFill>
                  <bgColor theme="7" tint="0.59996337778862885"/>
                </patternFill>
              </fill>
            </x14:dxf>
          </x14:cfRule>
          <x14:cfRule type="expression" priority="27" id="{D4CD027C-1DE7-48C5-8897-FD0B4A797954}">
            <xm:f>Cover!$E$15&lt;&gt;R$6</xm:f>
            <x14:dxf>
              <fill>
                <patternFill>
                  <bgColor theme="0" tint="-0.24994659260841701"/>
                </patternFill>
              </fill>
            </x14:dxf>
          </x14:cfRule>
          <xm:sqref>R189:V193</xm:sqref>
        </x14:conditionalFormatting>
        <x14:conditionalFormatting xmlns:xm="http://schemas.microsoft.com/office/excel/2006/main">
          <x14:cfRule type="expression" priority="1" id="{8E2CC155-3B88-4E18-81D6-672DF7E24006}">
            <xm:f>Cover!$E$15&lt;&gt;R$6</xm:f>
            <x14:dxf>
              <fill>
                <patternFill>
                  <bgColor theme="0" tint="-0.24994659260841701"/>
                </patternFill>
              </fill>
            </x14:dxf>
          </x14:cfRule>
          <x14:cfRule type="expression" priority="2" id="{36E11EFE-E7B1-4091-9191-18C6452D7CB7}">
            <xm:f>Cover!$E$15=R$6</xm:f>
            <x14:dxf>
              <fill>
                <patternFill>
                  <bgColor theme="7" tint="0.59996337778862885"/>
                </patternFill>
              </fill>
            </x14:dxf>
          </x14:cfRule>
          <xm:sqref>R197:V201</xm:sqref>
        </x14:conditionalFormatting>
        <x14:conditionalFormatting xmlns:xm="http://schemas.microsoft.com/office/excel/2006/main">
          <x14:cfRule type="expression" priority="26" id="{59B0FADA-E9D1-41F6-9477-44E469CAE4B6}">
            <xm:f>Cover!$E$15=R$6</xm:f>
            <x14:dxf>
              <fill>
                <patternFill>
                  <bgColor theme="7" tint="0.59996337778862885"/>
                </patternFill>
              </fill>
            </x14:dxf>
          </x14:cfRule>
          <x14:cfRule type="expression" priority="25" id="{B10572BE-EDF6-40F0-AE47-6AF3BD7D3210}">
            <xm:f>Cover!$E$15&lt;&gt;R$6</xm:f>
            <x14:dxf>
              <fill>
                <patternFill>
                  <bgColor theme="0" tint="-0.24994659260841701"/>
                </patternFill>
              </fill>
            </x14:dxf>
          </x14:cfRule>
          <xm:sqref>R205:V209</xm:sqref>
        </x14:conditionalFormatting>
        <x14:conditionalFormatting xmlns:xm="http://schemas.microsoft.com/office/excel/2006/main">
          <x14:cfRule type="expression" priority="24" id="{79CC37BD-7264-4DC0-9550-C042B01B2DDD}">
            <xm:f>Cover!$E$15=R$6</xm:f>
            <x14:dxf>
              <fill>
                <patternFill>
                  <bgColor theme="7" tint="0.59996337778862885"/>
                </patternFill>
              </fill>
            </x14:dxf>
          </x14:cfRule>
          <x14:cfRule type="expression" priority="23" id="{1F794416-BB58-4B86-B1FC-031C3ACFB37D}">
            <xm:f>Cover!$E$15&lt;&gt;R$6</xm:f>
            <x14:dxf>
              <fill>
                <patternFill>
                  <bgColor theme="0" tint="-0.24994659260841701"/>
                </patternFill>
              </fill>
            </x14:dxf>
          </x14:cfRule>
          <xm:sqref>R213:V217</xm:sqref>
        </x14:conditionalFormatting>
        <x14:conditionalFormatting xmlns:xm="http://schemas.microsoft.com/office/excel/2006/main">
          <x14:cfRule type="expression" priority="6" id="{6A288B3F-80D0-4226-B78F-A3CD53058C81}">
            <xm:f>Cover!$E$15=R$6</xm:f>
            <x14:dxf>
              <fill>
                <patternFill>
                  <bgColor theme="7" tint="0.59996337778862885"/>
                </patternFill>
              </fill>
            </x14:dxf>
          </x14:cfRule>
          <x14:cfRule type="expression" priority="5" id="{D1322DAC-81A4-4638-B2C6-028DB0487268}">
            <xm:f>Cover!$E$15&lt;&gt;R$6</xm:f>
            <x14:dxf>
              <fill>
                <patternFill>
                  <bgColor theme="0" tint="-0.24994659260841701"/>
                </patternFill>
              </fill>
            </x14:dxf>
          </x14:cfRule>
          <xm:sqref>R229:V235</xm:sqref>
        </x14:conditionalFormatting>
        <x14:conditionalFormatting xmlns:xm="http://schemas.microsoft.com/office/excel/2006/main">
          <x14:cfRule type="expression" priority="8" id="{03647FFC-75B2-44F4-A153-0DE2AA1F60D7}">
            <xm:f>Cover!$E$15=R$6</xm:f>
            <x14:dxf>
              <fill>
                <patternFill>
                  <bgColor theme="7" tint="0.59996337778862885"/>
                </patternFill>
              </fill>
            </x14:dxf>
          </x14:cfRule>
          <x14:cfRule type="expression" priority="7" id="{879376C6-B310-4AA0-8D61-1B06331F2829}">
            <xm:f>Cover!$E$15&lt;&gt;R$6</xm:f>
            <x14:dxf>
              <fill>
                <patternFill>
                  <bgColor theme="0" tint="-0.24994659260841701"/>
                </patternFill>
              </fill>
            </x14:dxf>
          </x14:cfRule>
          <xm:sqref>R237:V243</xm:sqref>
        </x14:conditionalFormatting>
        <x14:conditionalFormatting xmlns:xm="http://schemas.microsoft.com/office/excel/2006/main">
          <x14:cfRule type="expression" priority="10" id="{698FCB7A-383E-42A5-99A2-C1FB8B013C62}">
            <xm:f>Cover!$E$15=R$6</xm:f>
            <x14:dxf>
              <fill>
                <patternFill>
                  <bgColor theme="7" tint="0.59996337778862885"/>
                </patternFill>
              </fill>
            </x14:dxf>
          </x14:cfRule>
          <x14:cfRule type="expression" priority="9" id="{6651F6A2-7863-4620-AC57-4AC50AB3630C}">
            <xm:f>Cover!$E$15&lt;&gt;R$6</xm:f>
            <x14:dxf>
              <fill>
                <patternFill>
                  <bgColor theme="0" tint="-0.24994659260841701"/>
                </patternFill>
              </fill>
            </x14:dxf>
          </x14:cfRule>
          <xm:sqref>R247:V248</xm:sqref>
        </x14:conditionalFormatting>
        <x14:conditionalFormatting xmlns:xm="http://schemas.microsoft.com/office/excel/2006/main">
          <x14:cfRule type="expression" priority="12" id="{BC6EBF69-5A26-4AC2-89C2-F7F1817EF0D1}">
            <xm:f>Cover!$E$15=R$6</xm:f>
            <x14:dxf>
              <fill>
                <patternFill>
                  <bgColor theme="7" tint="0.59996337778862885"/>
                </patternFill>
              </fill>
            </x14:dxf>
          </x14:cfRule>
          <x14:cfRule type="expression" priority="11" id="{F484C310-9695-4557-B727-462001F6123E}">
            <xm:f>Cover!$E$15&lt;&gt;R$6</xm:f>
            <x14:dxf>
              <fill>
                <patternFill>
                  <bgColor theme="0" tint="-0.24994659260841701"/>
                </patternFill>
              </fill>
            </x14:dxf>
          </x14:cfRule>
          <xm:sqref>R250:V251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7671A-8854-4C75-98EE-B04F5CE3EBE9}">
  <sheetPr codeName="Sheet26">
    <tabColor theme="9"/>
    <pageSetUpPr autoPageBreaks="0"/>
  </sheetPr>
  <dimension ref="A1:BK227"/>
  <sheetViews>
    <sheetView zoomScale="40" zoomScaleNormal="40" workbookViewId="0">
      <pane ySplit="6" topLeftCell="A173" activePane="bottomLeft" state="frozen"/>
      <selection pane="bottomLeft" activeCell="T225" sqref="T225"/>
      <selection activeCell="AM12" sqref="AM12"/>
    </sheetView>
  </sheetViews>
  <sheetFormatPr defaultColWidth="0" defaultRowHeight="13.5"/>
  <cols>
    <col min="1" max="1" width="14.42578125" style="11" customWidth="1"/>
    <col min="2" max="3" width="1.5703125" style="11" customWidth="1"/>
    <col min="4" max="5" width="23.42578125" style="11" bestFit="1" customWidth="1"/>
    <col min="6" max="6" width="18.42578125" style="11" bestFit="1" customWidth="1"/>
    <col min="7" max="7" width="19.42578125" style="11" bestFit="1" customWidth="1"/>
    <col min="8" max="9" width="14.42578125" style="11" bestFit="1" customWidth="1"/>
    <col min="10" max="10" width="32.42578125" style="11" bestFit="1" customWidth="1"/>
    <col min="11" max="11" width="18.42578125" style="11" bestFit="1" customWidth="1"/>
    <col min="12" max="12" width="18.42578125" style="92" bestFit="1" customWidth="1"/>
    <col min="13" max="13" width="19.42578125" style="11" bestFit="1" customWidth="1"/>
    <col min="14" max="14" width="13.42578125" style="11" bestFit="1" customWidth="1"/>
    <col min="15" max="15" width="11.42578125" style="11" bestFit="1" customWidth="1"/>
    <col min="16" max="17" width="13.5703125" style="11" bestFit="1" customWidth="1"/>
    <col min="18" max="18" width="10.42578125" style="11" bestFit="1" customWidth="1"/>
    <col min="19" max="19" width="5.42578125" style="11" bestFit="1" customWidth="1"/>
    <col min="20" max="20" width="13" style="11" customWidth="1"/>
    <col min="21" max="24" width="12.5703125" style="11" customWidth="1"/>
    <col min="25" max="30" width="1.5703125" style="11" customWidth="1"/>
    <col min="31" max="63" width="18.42578125" style="11" hidden="1" customWidth="1"/>
    <col min="64" max="16384" width="14" style="11" hidden="1"/>
  </cols>
  <sheetData>
    <row r="1" spans="1:24" s="2" customFormat="1" ht="25.15">
      <c r="A1" s="62" t="s">
        <v>1619</v>
      </c>
      <c r="B1" s="3"/>
      <c r="G1" s="4" t="s">
        <v>1</v>
      </c>
      <c r="H1" s="4"/>
      <c r="I1" s="4"/>
      <c r="J1" s="4"/>
      <c r="K1" s="4"/>
      <c r="L1" s="107"/>
      <c r="M1" s="4"/>
      <c r="V1" s="3"/>
    </row>
    <row r="2" spans="1:24" s="2" customFormat="1" ht="25.15">
      <c r="A2" s="4" t="str">
        <f>Cover!$E$13</f>
        <v>Master</v>
      </c>
      <c r="B2" s="3"/>
      <c r="L2" s="108"/>
    </row>
    <row r="3" spans="1:24" s="2" customFormat="1" ht="25.15">
      <c r="A3" s="4">
        <f>Cover!$E$15</f>
        <v>2026</v>
      </c>
      <c r="B3" s="4"/>
      <c r="C3" s="4"/>
      <c r="D3" s="4"/>
      <c r="L3" s="108"/>
    </row>
    <row r="4" spans="1:24" s="5" customFormat="1" ht="25.5" thickBot="1">
      <c r="A4" s="1305" t="s">
        <v>91</v>
      </c>
      <c r="B4" s="6"/>
      <c r="L4" s="109"/>
    </row>
    <row r="5" spans="1:24" ht="17.649999999999999">
      <c r="A5" s="7"/>
      <c r="B5" s="8"/>
      <c r="C5" s="8"/>
      <c r="D5" s="9"/>
      <c r="E5" s="9"/>
      <c r="F5" s="9"/>
      <c r="G5" s="10"/>
      <c r="H5" s="10"/>
      <c r="I5" s="10"/>
      <c r="J5" s="10"/>
      <c r="K5" s="10"/>
      <c r="L5" s="110"/>
      <c r="M5" s="10"/>
      <c r="N5" s="10"/>
      <c r="O5" s="10"/>
      <c r="P5" s="10"/>
      <c r="Q5" s="10"/>
      <c r="R5" s="10"/>
      <c r="S5" s="7"/>
      <c r="T5" s="68" t="s">
        <v>1997</v>
      </c>
      <c r="U5" s="66"/>
      <c r="V5" s="66"/>
      <c r="W5" s="66"/>
      <c r="X5" s="67"/>
    </row>
    <row r="6" spans="1:24" s="61" customFormat="1" ht="15">
      <c r="A6" s="21"/>
      <c r="B6" s="57"/>
      <c r="C6" s="57"/>
      <c r="D6" s="36" t="s">
        <v>165</v>
      </c>
      <c r="E6" s="36" t="s">
        <v>166</v>
      </c>
      <c r="F6" s="36" t="s">
        <v>1809</v>
      </c>
      <c r="G6" s="37" t="s">
        <v>2775</v>
      </c>
      <c r="H6" s="37" t="s">
        <v>406</v>
      </c>
      <c r="I6" s="37" t="s">
        <v>409</v>
      </c>
      <c r="J6" s="37" t="s">
        <v>410</v>
      </c>
      <c r="K6" s="37" t="s">
        <v>411</v>
      </c>
      <c r="L6" s="37" t="s">
        <v>412</v>
      </c>
      <c r="M6" s="37" t="s">
        <v>413</v>
      </c>
      <c r="N6" s="37" t="s">
        <v>175</v>
      </c>
      <c r="O6" s="37" t="s">
        <v>197</v>
      </c>
      <c r="P6" s="37" t="s">
        <v>1789</v>
      </c>
      <c r="Q6" s="37" t="s">
        <v>1790</v>
      </c>
      <c r="R6" s="37" t="s">
        <v>1622</v>
      </c>
      <c r="S6" s="37" t="s">
        <v>176</v>
      </c>
      <c r="T6" s="16">
        <v>2022</v>
      </c>
      <c r="U6" s="17">
        <v>2023</v>
      </c>
      <c r="V6" s="17">
        <v>2024</v>
      </c>
      <c r="W6" s="17">
        <v>2025</v>
      </c>
      <c r="X6" s="18">
        <v>2026</v>
      </c>
    </row>
    <row r="8" spans="1:24" s="27" customFormat="1" ht="18.75" customHeight="1">
      <c r="B8" s="437" t="s">
        <v>3435</v>
      </c>
    </row>
    <row r="9" spans="1:24" ht="7.5" customHeight="1">
      <c r="B9" s="75"/>
      <c r="L9" s="11"/>
    </row>
    <row r="10" spans="1:24" s="27" customFormat="1" ht="17.649999999999999">
      <c r="B10" s="28" t="s">
        <v>2778</v>
      </c>
    </row>
    <row r="11" spans="1:24" s="61" customFormat="1" ht="15">
      <c r="A11" s="21"/>
      <c r="B11" s="57"/>
      <c r="C11" s="57"/>
      <c r="D11" s="36"/>
      <c r="E11" s="36"/>
      <c r="F11" s="36"/>
      <c r="G11" s="37"/>
      <c r="H11" s="37"/>
      <c r="I11" s="37"/>
      <c r="J11" s="37"/>
      <c r="K11" s="37"/>
      <c r="L11" s="37"/>
      <c r="M11" s="37"/>
      <c r="N11" s="37"/>
      <c r="O11" s="37"/>
      <c r="P11" s="37"/>
      <c r="Q11" s="37"/>
      <c r="R11" s="37"/>
      <c r="S11" s="37"/>
      <c r="T11" s="374"/>
      <c r="U11" s="374"/>
      <c r="V11" s="374"/>
      <c r="W11" s="374"/>
      <c r="X11" s="374"/>
    </row>
    <row r="12" spans="1:24" s="29" customFormat="1" ht="13.9">
      <c r="A12" s="402" t="s">
        <v>2780</v>
      </c>
      <c r="D12" s="9" t="s">
        <v>202</v>
      </c>
      <c r="E12" s="9" t="s">
        <v>202</v>
      </c>
      <c r="F12" s="9" t="s">
        <v>2878</v>
      </c>
      <c r="G12" s="11"/>
      <c r="H12" s="364"/>
      <c r="N12" s="351" t="s">
        <v>185</v>
      </c>
      <c r="O12" s="351"/>
      <c r="P12" s="116"/>
      <c r="Q12" s="116" t="s">
        <v>2809</v>
      </c>
      <c r="R12" s="116"/>
      <c r="S12" s="364" t="s">
        <v>186</v>
      </c>
      <c r="T12" s="1119">
        <f>SUMIFS(T$27:T$97,$Q$27:$Q$97,$Q12)</f>
        <v>0</v>
      </c>
      <c r="U12" s="1119">
        <f>SUMIFS(U$27:U$97,$Q$27:$Q$97,$Q12)</f>
        <v>0</v>
      </c>
      <c r="V12" s="1119">
        <f>SUMIFS(V$27:V$97,$Q$27:$Q$97,$Q12)</f>
        <v>0</v>
      </c>
      <c r="W12" s="1119">
        <f>SUMIFS(W$27:W$97,$Q$27:$Q$97,$Q12)</f>
        <v>0</v>
      </c>
      <c r="X12" s="1119">
        <f>SUMIFS(X$27:X$97,$Q$27:$Q$97,$Q12)</f>
        <v>0</v>
      </c>
    </row>
    <row r="13" spans="1:24" s="29" customFormat="1" ht="13.9">
      <c r="A13" s="402"/>
      <c r="D13" s="9"/>
      <c r="E13" s="9"/>
      <c r="F13" s="9"/>
      <c r="G13" s="11"/>
      <c r="H13" s="364"/>
      <c r="N13" s="351"/>
      <c r="O13" s="351"/>
      <c r="P13" s="21"/>
      <c r="Q13" s="21"/>
      <c r="R13" s="116"/>
      <c r="S13" s="364"/>
      <c r="T13" s="1121"/>
      <c r="U13" s="1121"/>
      <c r="V13" s="1121"/>
      <c r="W13" s="1121"/>
      <c r="X13" s="1121"/>
    </row>
    <row r="14" spans="1:24" s="29" customFormat="1" ht="13.9">
      <c r="A14" s="402" t="s">
        <v>2780</v>
      </c>
      <c r="D14" s="9" t="s">
        <v>202</v>
      </c>
      <c r="E14" s="9" t="s">
        <v>202</v>
      </c>
      <c r="F14" s="9" t="s">
        <v>2878</v>
      </c>
      <c r="G14" s="11"/>
      <c r="H14" s="364"/>
      <c r="N14" s="351" t="s">
        <v>185</v>
      </c>
      <c r="O14" s="351"/>
      <c r="P14" s="116" t="s">
        <v>2844</v>
      </c>
      <c r="Q14" s="116"/>
      <c r="R14" s="116"/>
      <c r="S14" s="364" t="s">
        <v>186</v>
      </c>
      <c r="T14" s="1119">
        <f>SUMIFS(T$27:T$97,$P$27:$P$97,$P14)</f>
        <v>0</v>
      </c>
      <c r="U14" s="1119">
        <f>SUMIFS(U$27:U$97,$P$27:$P$97,$P14)</f>
        <v>0</v>
      </c>
      <c r="V14" s="1119">
        <f>SUMIFS(V$27:V$97,$P$27:$P$97,$P14)</f>
        <v>0</v>
      </c>
      <c r="W14" s="1119">
        <f>SUMIFS(W$27:W$97,$P$27:$P$97,$P14)</f>
        <v>0</v>
      </c>
      <c r="X14" s="1119">
        <f>SUMIFS(X$27:X$97,$P$27:$P$97,$P14)</f>
        <v>0</v>
      </c>
    </row>
    <row r="15" spans="1:24" s="29" customFormat="1" ht="13.9">
      <c r="A15" s="402"/>
      <c r="D15" s="9"/>
      <c r="E15" s="9"/>
      <c r="F15" s="9"/>
      <c r="G15" s="11"/>
      <c r="H15" s="364"/>
      <c r="N15" s="351"/>
      <c r="O15" s="351"/>
      <c r="P15" s="116"/>
      <c r="Q15" s="116"/>
      <c r="R15" s="116"/>
      <c r="S15" s="364"/>
      <c r="T15" s="1121"/>
      <c r="U15" s="1121"/>
      <c r="V15" s="1121"/>
      <c r="W15" s="1121"/>
      <c r="X15" s="1121"/>
    </row>
    <row r="16" spans="1:24" s="29" customFormat="1" ht="13.9">
      <c r="A16" s="402" t="s">
        <v>2780</v>
      </c>
      <c r="D16" s="9" t="s">
        <v>202</v>
      </c>
      <c r="E16" s="9" t="s">
        <v>202</v>
      </c>
      <c r="F16" s="9" t="s">
        <v>2878</v>
      </c>
      <c r="G16" s="11"/>
      <c r="H16" s="364"/>
      <c r="N16" s="351" t="s">
        <v>185</v>
      </c>
      <c r="O16" s="351"/>
      <c r="P16" s="116"/>
      <c r="Q16" s="116"/>
      <c r="R16" s="116" t="s">
        <v>1628</v>
      </c>
      <c r="S16" s="364" t="s">
        <v>186</v>
      </c>
      <c r="T16" s="1119">
        <f xml:space="preserve"> T12+T14</f>
        <v>0</v>
      </c>
      <c r="U16" s="1119">
        <f t="shared" ref="U16:X16" si="0" xml:space="preserve"> U12+U14</f>
        <v>0</v>
      </c>
      <c r="V16" s="1119">
        <f t="shared" si="0"/>
        <v>0</v>
      </c>
      <c r="W16" s="1119">
        <f t="shared" si="0"/>
        <v>0</v>
      </c>
      <c r="X16" s="1119">
        <f t="shared" si="0"/>
        <v>0</v>
      </c>
    </row>
    <row r="18" spans="1:24" ht="13.5" customHeight="1">
      <c r="A18" s="402" t="s">
        <v>2780</v>
      </c>
      <c r="B18" s="8"/>
      <c r="C18" s="8"/>
      <c r="D18" s="20"/>
      <c r="E18" s="20"/>
      <c r="F18" s="20" t="s">
        <v>183</v>
      </c>
      <c r="H18" s="20"/>
      <c r="I18" s="20"/>
      <c r="J18" s="98"/>
      <c r="K18" s="20" t="s">
        <v>418</v>
      </c>
      <c r="L18" s="20"/>
      <c r="M18" s="20"/>
      <c r="N18" s="21" t="s">
        <v>197</v>
      </c>
      <c r="O18" s="21" t="s">
        <v>3383</v>
      </c>
      <c r="P18" s="21"/>
      <c r="Q18" s="21"/>
      <c r="R18" s="21"/>
      <c r="S18" s="7" t="s">
        <v>208</v>
      </c>
      <c r="T18" s="354">
        <f t="shared" ref="T18:X19" si="1">SUMIF($K$105:$K$189,$K18,T$105:T$189)</f>
        <v>0</v>
      </c>
      <c r="U18" s="354">
        <f t="shared" si="1"/>
        <v>0</v>
      </c>
      <c r="V18" s="354">
        <f t="shared" si="1"/>
        <v>0</v>
      </c>
      <c r="W18" s="354">
        <f t="shared" si="1"/>
        <v>0</v>
      </c>
      <c r="X18" s="354">
        <f t="shared" si="1"/>
        <v>0</v>
      </c>
    </row>
    <row r="19" spans="1:24" ht="13.5" customHeight="1">
      <c r="A19" s="402" t="s">
        <v>2780</v>
      </c>
      <c r="B19" s="8"/>
      <c r="C19" s="8"/>
      <c r="D19" s="15"/>
      <c r="E19" s="15"/>
      <c r="F19" s="20" t="s">
        <v>183</v>
      </c>
      <c r="H19" s="20"/>
      <c r="I19" s="20"/>
      <c r="J19" s="7"/>
      <c r="K19" s="89" t="s">
        <v>246</v>
      </c>
      <c r="L19" s="20"/>
      <c r="M19" s="26"/>
      <c r="N19" s="21" t="s">
        <v>197</v>
      </c>
      <c r="O19" s="21" t="s">
        <v>3384</v>
      </c>
      <c r="P19" s="21"/>
      <c r="Q19" s="21"/>
      <c r="R19" s="21"/>
      <c r="S19" s="7" t="s">
        <v>208</v>
      </c>
      <c r="T19" s="354">
        <f t="shared" si="1"/>
        <v>0</v>
      </c>
      <c r="U19" s="354">
        <f t="shared" si="1"/>
        <v>0</v>
      </c>
      <c r="V19" s="354">
        <f t="shared" si="1"/>
        <v>0</v>
      </c>
      <c r="W19" s="354">
        <f t="shared" si="1"/>
        <v>0</v>
      </c>
      <c r="X19" s="354">
        <f t="shared" si="1"/>
        <v>0</v>
      </c>
    </row>
    <row r="20" spans="1:24" s="7" customFormat="1" ht="13.5" customHeight="1">
      <c r="B20" s="8"/>
      <c r="C20" s="8"/>
      <c r="D20" s="15"/>
      <c r="E20" s="15"/>
      <c r="F20" s="20"/>
      <c r="H20" s="20"/>
      <c r="I20" s="20"/>
      <c r="K20" s="89"/>
      <c r="L20" s="20"/>
      <c r="M20" s="26"/>
      <c r="N20" s="21"/>
      <c r="O20" s="21"/>
      <c r="P20" s="21"/>
      <c r="Q20" s="21"/>
      <c r="R20" s="21"/>
      <c r="T20" s="374"/>
      <c r="U20" s="374"/>
      <c r="V20" s="374"/>
      <c r="W20" s="374"/>
      <c r="X20" s="374"/>
    </row>
    <row r="21" spans="1:24" s="7" customFormat="1" ht="17.649999999999999">
      <c r="A21" s="27"/>
      <c r="B21" s="28" t="s">
        <v>2837</v>
      </c>
      <c r="C21" s="27"/>
      <c r="D21" s="27"/>
      <c r="E21" s="27"/>
      <c r="F21" s="27"/>
      <c r="G21" s="27"/>
      <c r="H21" s="27"/>
      <c r="I21" s="27"/>
      <c r="J21" s="27"/>
      <c r="K21" s="27"/>
      <c r="L21" s="93"/>
      <c r="M21" s="27"/>
      <c r="N21" s="27"/>
      <c r="O21" s="27"/>
      <c r="P21" s="27"/>
      <c r="Q21" s="27"/>
      <c r="R21" s="27"/>
      <c r="S21" s="27"/>
      <c r="T21" s="27"/>
      <c r="U21" s="27"/>
      <c r="V21" s="27"/>
      <c r="W21" s="27"/>
      <c r="X21" s="27"/>
    </row>
    <row r="22" spans="1:24" s="7" customFormat="1">
      <c r="A22" s="12"/>
      <c r="B22" s="12"/>
      <c r="C22" s="12"/>
      <c r="D22" s="12"/>
      <c r="E22" s="12"/>
      <c r="F22" s="12"/>
      <c r="L22" s="103"/>
      <c r="N22" s="22"/>
      <c r="O22" s="22"/>
      <c r="P22" s="22"/>
      <c r="Q22" s="22"/>
      <c r="R22" s="22"/>
      <c r="S22" s="15"/>
      <c r="T22" s="12"/>
      <c r="U22" s="12"/>
      <c r="V22" s="13"/>
      <c r="W22" s="14"/>
      <c r="X22" s="15"/>
    </row>
    <row r="23" spans="1:24" s="7" customFormat="1" ht="13.9">
      <c r="A23" s="12"/>
      <c r="B23" s="12"/>
      <c r="C23" s="34" t="s">
        <v>3436</v>
      </c>
      <c r="D23" s="34"/>
      <c r="E23" s="33"/>
      <c r="F23" s="33"/>
      <c r="G23" s="33"/>
      <c r="H23" s="33"/>
      <c r="I23" s="33"/>
      <c r="J23" s="33"/>
      <c r="K23" s="33"/>
      <c r="L23" s="104"/>
      <c r="M23" s="33"/>
      <c r="N23" s="33"/>
      <c r="O23" s="33"/>
      <c r="P23" s="33"/>
      <c r="Q23" s="33"/>
      <c r="R23" s="33"/>
      <c r="S23" s="33"/>
      <c r="T23" s="33"/>
      <c r="U23" s="33"/>
      <c r="V23" s="33"/>
      <c r="W23" s="33"/>
      <c r="X23" s="33"/>
    </row>
    <row r="24" spans="1:24" s="7" customFormat="1">
      <c r="A24" s="12"/>
      <c r="B24" s="12"/>
      <c r="C24" s="12"/>
      <c r="D24" s="12"/>
      <c r="E24" s="12"/>
      <c r="F24" s="12"/>
      <c r="L24" s="103"/>
      <c r="N24" s="22"/>
      <c r="O24" s="22"/>
      <c r="P24" s="22"/>
      <c r="Q24" s="22"/>
      <c r="R24" s="22"/>
      <c r="S24" s="15"/>
      <c r="T24" s="12"/>
      <c r="U24" s="12"/>
      <c r="V24" s="13"/>
      <c r="W24" s="14"/>
      <c r="X24" s="15"/>
    </row>
    <row r="25" spans="1:24" s="7" customFormat="1" ht="14.25" customHeight="1">
      <c r="A25" s="12"/>
      <c r="B25" s="12"/>
      <c r="C25" s="12"/>
      <c r="D25" s="80" t="s">
        <v>184</v>
      </c>
      <c r="E25" s="81"/>
      <c r="F25" s="81"/>
      <c r="G25" s="81"/>
      <c r="H25" s="81"/>
      <c r="I25" s="81"/>
      <c r="J25" s="81"/>
      <c r="K25" s="81"/>
      <c r="L25" s="106"/>
      <c r="M25" s="81"/>
      <c r="N25" s="81"/>
      <c r="O25" s="81"/>
      <c r="P25" s="81"/>
      <c r="Q25" s="81"/>
      <c r="R25" s="81"/>
      <c r="S25" s="81"/>
      <c r="T25" s="81"/>
      <c r="U25" s="81"/>
      <c r="V25" s="81"/>
      <c r="W25" s="81"/>
      <c r="X25" s="81"/>
    </row>
    <row r="26" spans="1:24" s="7" customFormat="1">
      <c r="A26" s="12"/>
      <c r="B26" s="12"/>
      <c r="C26" s="12"/>
      <c r="D26" s="12"/>
      <c r="E26" s="12"/>
      <c r="F26" s="12"/>
      <c r="L26" s="103"/>
      <c r="N26" s="22"/>
      <c r="O26" s="22"/>
      <c r="P26" s="22"/>
      <c r="Q26" s="22"/>
      <c r="R26" s="22"/>
      <c r="S26" s="15"/>
      <c r="T26" s="12"/>
      <c r="U26" s="12"/>
      <c r="V26" s="13"/>
      <c r="W26" s="14"/>
      <c r="X26" s="15"/>
    </row>
    <row r="27" spans="1:24" s="7" customFormat="1" ht="13.5" customHeight="1">
      <c r="A27" s="11"/>
      <c r="B27" s="11"/>
      <c r="C27" s="11"/>
      <c r="D27" s="20" t="s">
        <v>202</v>
      </c>
      <c r="E27" s="20" t="s">
        <v>202</v>
      </c>
      <c r="F27" s="11" t="s">
        <v>183</v>
      </c>
      <c r="G27" s="11" t="s">
        <v>184</v>
      </c>
      <c r="H27" s="20" t="s">
        <v>273</v>
      </c>
      <c r="I27" s="11" t="s">
        <v>416</v>
      </c>
      <c r="J27" s="112" t="s">
        <v>3437</v>
      </c>
      <c r="K27" s="98" t="s">
        <v>418</v>
      </c>
      <c r="L27" s="98" t="s">
        <v>419</v>
      </c>
      <c r="M27" s="98" t="s">
        <v>420</v>
      </c>
      <c r="N27" s="21" t="s">
        <v>185</v>
      </c>
      <c r="O27" s="21"/>
      <c r="P27" s="21"/>
      <c r="Q27" s="21" t="s">
        <v>2809</v>
      </c>
      <c r="R27" s="21"/>
      <c r="S27" s="7" t="s">
        <v>186</v>
      </c>
      <c r="T27" s="728"/>
      <c r="U27" s="728"/>
      <c r="V27" s="728"/>
      <c r="W27" s="728"/>
      <c r="X27" s="728"/>
    </row>
    <row r="28" spans="1:24" s="7" customFormat="1" ht="13.5" customHeight="1">
      <c r="A28" s="11"/>
      <c r="B28" s="11"/>
      <c r="C28" s="11"/>
      <c r="D28" s="20" t="s">
        <v>202</v>
      </c>
      <c r="E28" s="20" t="s">
        <v>202</v>
      </c>
      <c r="F28" s="11" t="s">
        <v>183</v>
      </c>
      <c r="G28" s="11" t="s">
        <v>184</v>
      </c>
      <c r="H28" s="20" t="s">
        <v>273</v>
      </c>
      <c r="I28" s="11" t="s">
        <v>416</v>
      </c>
      <c r="J28" s="112" t="s">
        <v>3437</v>
      </c>
      <c r="K28" s="98" t="s">
        <v>418</v>
      </c>
      <c r="L28" s="98" t="s">
        <v>427</v>
      </c>
      <c r="M28" s="98" t="s">
        <v>428</v>
      </c>
      <c r="N28" s="21" t="s">
        <v>185</v>
      </c>
      <c r="O28" s="21"/>
      <c r="P28" s="21"/>
      <c r="Q28" s="21" t="s">
        <v>2809</v>
      </c>
      <c r="R28" s="21"/>
      <c r="S28" s="7" t="s">
        <v>186</v>
      </c>
      <c r="T28" s="728"/>
      <c r="U28" s="728"/>
      <c r="V28" s="728"/>
      <c r="W28" s="728"/>
      <c r="X28" s="728"/>
    </row>
    <row r="29" spans="1:24" s="7" customFormat="1" ht="13.5" customHeight="1">
      <c r="A29" s="11"/>
      <c r="B29" s="11"/>
      <c r="C29" s="11"/>
      <c r="D29" s="20" t="s">
        <v>202</v>
      </c>
      <c r="E29" s="20" t="s">
        <v>202</v>
      </c>
      <c r="F29" s="11" t="s">
        <v>183</v>
      </c>
      <c r="G29" s="11" t="s">
        <v>184</v>
      </c>
      <c r="H29" s="20" t="s">
        <v>273</v>
      </c>
      <c r="I29" s="11" t="s">
        <v>416</v>
      </c>
      <c r="J29" s="112" t="s">
        <v>3437</v>
      </c>
      <c r="K29" s="98" t="s">
        <v>418</v>
      </c>
      <c r="L29" s="98" t="s">
        <v>434</v>
      </c>
      <c r="M29" s="98" t="s">
        <v>435</v>
      </c>
      <c r="N29" s="21" t="s">
        <v>185</v>
      </c>
      <c r="O29" s="21"/>
      <c r="P29" s="21"/>
      <c r="Q29" s="21" t="s">
        <v>2809</v>
      </c>
      <c r="R29" s="21"/>
      <c r="S29" s="7" t="s">
        <v>186</v>
      </c>
      <c r="T29" s="728"/>
      <c r="U29" s="728"/>
      <c r="V29" s="728"/>
      <c r="W29" s="728"/>
      <c r="X29" s="728"/>
    </row>
    <row r="30" spans="1:24" s="7" customFormat="1" ht="13.5" customHeight="1">
      <c r="A30" s="11"/>
      <c r="B30" s="11"/>
      <c r="C30" s="11"/>
      <c r="D30" s="20" t="s">
        <v>202</v>
      </c>
      <c r="E30" s="20" t="s">
        <v>202</v>
      </c>
      <c r="F30" s="11" t="s">
        <v>183</v>
      </c>
      <c r="G30" s="11" t="s">
        <v>184</v>
      </c>
      <c r="H30" s="20" t="s">
        <v>273</v>
      </c>
      <c r="I30" s="11" t="s">
        <v>416</v>
      </c>
      <c r="J30" s="112" t="s">
        <v>3437</v>
      </c>
      <c r="K30" s="98" t="s">
        <v>418</v>
      </c>
      <c r="L30" s="98" t="s">
        <v>440</v>
      </c>
      <c r="M30" s="98" t="s">
        <v>441</v>
      </c>
      <c r="N30" s="21" t="s">
        <v>185</v>
      </c>
      <c r="O30" s="21"/>
      <c r="P30" s="21"/>
      <c r="Q30" s="21" t="s">
        <v>2809</v>
      </c>
      <c r="R30" s="21"/>
      <c r="S30" s="7" t="s">
        <v>186</v>
      </c>
      <c r="T30" s="1108"/>
      <c r="U30" s="1108"/>
      <c r="V30" s="1108"/>
      <c r="W30" s="1148"/>
      <c r="X30" s="1148"/>
    </row>
    <row r="31" spans="1:24" s="7" customFormat="1" ht="13.5" customHeight="1">
      <c r="A31" s="11"/>
      <c r="B31" s="11"/>
      <c r="C31" s="11"/>
      <c r="D31" s="20" t="s">
        <v>202</v>
      </c>
      <c r="E31" s="20" t="s">
        <v>202</v>
      </c>
      <c r="F31" s="11" t="s">
        <v>183</v>
      </c>
      <c r="G31" s="11" t="s">
        <v>184</v>
      </c>
      <c r="H31" s="20" t="s">
        <v>273</v>
      </c>
      <c r="I31" s="11" t="s">
        <v>416</v>
      </c>
      <c r="J31" s="112" t="s">
        <v>3437</v>
      </c>
      <c r="K31" s="98" t="s">
        <v>418</v>
      </c>
      <c r="L31" s="98" t="s">
        <v>447</v>
      </c>
      <c r="M31" s="98" t="s">
        <v>448</v>
      </c>
      <c r="N31" s="21" t="s">
        <v>185</v>
      </c>
      <c r="O31" s="21"/>
      <c r="P31" s="21"/>
      <c r="Q31" s="21" t="s">
        <v>2809</v>
      </c>
      <c r="R31" s="21"/>
      <c r="S31" s="7" t="s">
        <v>186</v>
      </c>
      <c r="T31" s="728"/>
      <c r="U31" s="728"/>
      <c r="V31" s="728"/>
      <c r="W31" s="728"/>
      <c r="X31" s="728"/>
    </row>
    <row r="32" spans="1:24" s="7" customFormat="1" ht="13.5" customHeight="1">
      <c r="A32" s="11"/>
      <c r="B32" s="11"/>
      <c r="C32" s="11"/>
      <c r="D32" s="20" t="s">
        <v>202</v>
      </c>
      <c r="E32" s="20" t="s">
        <v>202</v>
      </c>
      <c r="F32" s="11" t="s">
        <v>183</v>
      </c>
      <c r="G32" s="11" t="s">
        <v>184</v>
      </c>
      <c r="H32" s="20" t="s">
        <v>273</v>
      </c>
      <c r="I32" s="11" t="s">
        <v>416</v>
      </c>
      <c r="J32" s="112" t="s">
        <v>3437</v>
      </c>
      <c r="K32" s="98" t="s">
        <v>418</v>
      </c>
      <c r="L32" s="98" t="s">
        <v>453</v>
      </c>
      <c r="M32" s="98" t="s">
        <v>454</v>
      </c>
      <c r="N32" s="21" t="s">
        <v>185</v>
      </c>
      <c r="O32" s="21"/>
      <c r="P32" s="21"/>
      <c r="Q32" s="21" t="s">
        <v>2809</v>
      </c>
      <c r="R32" s="21"/>
      <c r="S32" s="7" t="s">
        <v>186</v>
      </c>
      <c r="T32" s="728"/>
      <c r="U32" s="728"/>
      <c r="V32" s="728"/>
      <c r="W32" s="728"/>
      <c r="X32" s="728"/>
    </row>
    <row r="33" spans="2:24" s="7" customFormat="1" ht="13.5" customHeight="1">
      <c r="B33" s="11"/>
      <c r="C33" s="11"/>
      <c r="D33" s="20" t="s">
        <v>202</v>
      </c>
      <c r="E33" s="20" t="s">
        <v>202</v>
      </c>
      <c r="F33" s="11" t="s">
        <v>183</v>
      </c>
      <c r="G33" s="11" t="s">
        <v>184</v>
      </c>
      <c r="H33" s="20" t="s">
        <v>273</v>
      </c>
      <c r="I33" s="11" t="s">
        <v>416</v>
      </c>
      <c r="J33" s="112" t="s">
        <v>3437</v>
      </c>
      <c r="K33" s="98" t="s">
        <v>418</v>
      </c>
      <c r="L33" s="98" t="s">
        <v>457</v>
      </c>
      <c r="M33" s="98" t="s">
        <v>458</v>
      </c>
      <c r="N33" s="21" t="s">
        <v>185</v>
      </c>
      <c r="O33" s="21"/>
      <c r="P33" s="21"/>
      <c r="Q33" s="21" t="s">
        <v>2809</v>
      </c>
      <c r="R33" s="21"/>
      <c r="S33" s="7" t="s">
        <v>186</v>
      </c>
      <c r="T33" s="1424"/>
      <c r="U33" s="1424"/>
      <c r="V33" s="1424"/>
      <c r="W33" s="1424"/>
      <c r="X33" s="1424"/>
    </row>
    <row r="34" spans="2:24" s="7" customFormat="1" ht="13.5" customHeight="1">
      <c r="B34" s="11"/>
      <c r="C34" s="11"/>
      <c r="D34" s="20" t="s">
        <v>202</v>
      </c>
      <c r="E34" s="20" t="s">
        <v>202</v>
      </c>
      <c r="F34" s="11" t="s">
        <v>183</v>
      </c>
      <c r="G34" s="11" t="s">
        <v>184</v>
      </c>
      <c r="H34" s="20" t="s">
        <v>273</v>
      </c>
      <c r="I34" s="11" t="s">
        <v>416</v>
      </c>
      <c r="J34" s="112" t="s">
        <v>3437</v>
      </c>
      <c r="K34" s="98" t="s">
        <v>418</v>
      </c>
      <c r="L34" s="98" t="s">
        <v>461</v>
      </c>
      <c r="M34" s="98" t="s">
        <v>462</v>
      </c>
      <c r="N34" s="21" t="s">
        <v>185</v>
      </c>
      <c r="O34" s="21"/>
      <c r="P34" s="21"/>
      <c r="Q34" s="21" t="s">
        <v>2809</v>
      </c>
      <c r="R34" s="21"/>
      <c r="S34" s="7" t="s">
        <v>186</v>
      </c>
      <c r="T34" s="1424"/>
      <c r="U34" s="1424"/>
      <c r="V34" s="1424"/>
      <c r="W34" s="1424"/>
      <c r="X34" s="1424"/>
    </row>
    <row r="35" spans="2:24" s="7" customFormat="1">
      <c r="B35" s="11"/>
      <c r="C35" s="11"/>
      <c r="D35" s="11"/>
      <c r="E35" s="11"/>
      <c r="F35" s="11"/>
      <c r="G35" s="11"/>
      <c r="H35" s="11"/>
      <c r="I35" s="11"/>
      <c r="J35" s="112"/>
      <c r="K35" s="11"/>
      <c r="L35" s="11"/>
      <c r="M35" s="11"/>
      <c r="N35" s="11"/>
      <c r="O35" s="11"/>
      <c r="P35" s="11"/>
      <c r="Q35" s="11"/>
      <c r="R35" s="11"/>
      <c r="S35" s="11"/>
    </row>
    <row r="36" spans="2:24" s="7" customFormat="1" ht="14.25" customHeight="1">
      <c r="B36" s="12"/>
      <c r="C36" s="12"/>
      <c r="D36" s="80" t="s">
        <v>3438</v>
      </c>
      <c r="E36" s="81"/>
      <c r="F36" s="81"/>
      <c r="G36" s="81"/>
      <c r="H36" s="81"/>
      <c r="I36" s="81"/>
      <c r="J36" s="81"/>
      <c r="K36" s="81"/>
      <c r="L36" s="81"/>
      <c r="M36" s="81"/>
      <c r="N36" s="81"/>
      <c r="O36" s="81"/>
      <c r="P36" s="81"/>
      <c r="Q36" s="81"/>
      <c r="R36" s="81"/>
      <c r="S36" s="81"/>
    </row>
    <row r="37" spans="2:24" s="7" customFormat="1">
      <c r="B37" s="11"/>
      <c r="C37" s="11"/>
      <c r="D37" s="11"/>
      <c r="E37" s="11"/>
      <c r="F37" s="11"/>
      <c r="G37" s="11"/>
      <c r="H37" s="11"/>
      <c r="I37" s="11"/>
      <c r="J37" s="112"/>
      <c r="K37" s="11"/>
      <c r="L37" s="11"/>
      <c r="M37" s="11"/>
      <c r="N37" s="11"/>
      <c r="O37" s="11"/>
      <c r="P37" s="11"/>
      <c r="Q37" s="11"/>
      <c r="R37" s="11"/>
      <c r="S37" s="11"/>
    </row>
    <row r="38" spans="2:24" s="7" customFormat="1" ht="13.5" customHeight="1">
      <c r="B38" s="11"/>
      <c r="C38" s="11"/>
      <c r="D38" s="20" t="s">
        <v>202</v>
      </c>
      <c r="E38" s="20" t="s">
        <v>202</v>
      </c>
      <c r="F38" s="11" t="s">
        <v>183</v>
      </c>
      <c r="G38" s="11" t="s">
        <v>3439</v>
      </c>
      <c r="H38" s="20" t="s">
        <v>273</v>
      </c>
      <c r="I38" s="11" t="s">
        <v>416</v>
      </c>
      <c r="J38" s="112" t="s">
        <v>3437</v>
      </c>
      <c r="K38" s="98" t="s">
        <v>418</v>
      </c>
      <c r="L38" s="98" t="s">
        <v>419</v>
      </c>
      <c r="M38" s="98" t="s">
        <v>420</v>
      </c>
      <c r="N38" s="21" t="s">
        <v>185</v>
      </c>
      <c r="O38" s="21"/>
      <c r="P38" s="21"/>
      <c r="Q38" s="21" t="s">
        <v>2809</v>
      </c>
      <c r="R38" s="21"/>
      <c r="S38" s="7" t="s">
        <v>186</v>
      </c>
      <c r="T38" s="1424"/>
      <c r="U38" s="1424"/>
      <c r="V38" s="1424"/>
      <c r="W38" s="1424"/>
      <c r="X38" s="1424"/>
    </row>
    <row r="39" spans="2:24" s="7" customFormat="1" ht="13.5" customHeight="1">
      <c r="B39" s="11"/>
      <c r="C39" s="11"/>
      <c r="D39" s="20" t="s">
        <v>202</v>
      </c>
      <c r="E39" s="20" t="s">
        <v>202</v>
      </c>
      <c r="F39" s="11" t="s">
        <v>183</v>
      </c>
      <c r="G39" s="11" t="s">
        <v>3439</v>
      </c>
      <c r="H39" s="20" t="s">
        <v>273</v>
      </c>
      <c r="I39" s="11" t="s">
        <v>416</v>
      </c>
      <c r="J39" s="112" t="s">
        <v>3437</v>
      </c>
      <c r="K39" s="98" t="s">
        <v>418</v>
      </c>
      <c r="L39" s="98" t="s">
        <v>427</v>
      </c>
      <c r="M39" s="98" t="s">
        <v>428</v>
      </c>
      <c r="N39" s="21" t="s">
        <v>185</v>
      </c>
      <c r="O39" s="21"/>
      <c r="P39" s="21"/>
      <c r="Q39" s="21" t="s">
        <v>2809</v>
      </c>
      <c r="R39" s="21"/>
      <c r="S39" s="7" t="s">
        <v>186</v>
      </c>
      <c r="T39" s="1424"/>
      <c r="U39" s="1424"/>
      <c r="V39" s="1424"/>
      <c r="W39" s="1424"/>
      <c r="X39" s="1424"/>
    </row>
    <row r="40" spans="2:24" s="7" customFormat="1" ht="13.5" customHeight="1">
      <c r="B40" s="11"/>
      <c r="C40" s="11"/>
      <c r="D40" s="20" t="s">
        <v>202</v>
      </c>
      <c r="E40" s="20" t="s">
        <v>202</v>
      </c>
      <c r="F40" s="11" t="s">
        <v>183</v>
      </c>
      <c r="G40" s="11" t="s">
        <v>3439</v>
      </c>
      <c r="H40" s="20" t="s">
        <v>273</v>
      </c>
      <c r="I40" s="11" t="s">
        <v>416</v>
      </c>
      <c r="J40" s="112" t="s">
        <v>3437</v>
      </c>
      <c r="K40" s="98" t="s">
        <v>418</v>
      </c>
      <c r="L40" s="98" t="s">
        <v>434</v>
      </c>
      <c r="M40" s="98" t="s">
        <v>435</v>
      </c>
      <c r="N40" s="21" t="s">
        <v>185</v>
      </c>
      <c r="O40" s="21"/>
      <c r="P40" s="21"/>
      <c r="Q40" s="21" t="s">
        <v>2809</v>
      </c>
      <c r="R40" s="21"/>
      <c r="S40" s="7" t="s">
        <v>186</v>
      </c>
      <c r="T40" s="1424"/>
      <c r="U40" s="1424"/>
      <c r="V40" s="1424"/>
      <c r="W40" s="1424"/>
      <c r="X40" s="1424"/>
    </row>
    <row r="41" spans="2:24" s="7" customFormat="1" ht="13.5" customHeight="1">
      <c r="B41" s="11"/>
      <c r="C41" s="11"/>
      <c r="D41" s="20" t="s">
        <v>202</v>
      </c>
      <c r="E41" s="20" t="s">
        <v>202</v>
      </c>
      <c r="F41" s="11" t="s">
        <v>183</v>
      </c>
      <c r="G41" s="11" t="s">
        <v>3439</v>
      </c>
      <c r="H41" s="20" t="s">
        <v>273</v>
      </c>
      <c r="I41" s="11" t="s">
        <v>416</v>
      </c>
      <c r="J41" s="112" t="s">
        <v>3437</v>
      </c>
      <c r="K41" s="98" t="s">
        <v>418</v>
      </c>
      <c r="L41" s="98" t="s">
        <v>440</v>
      </c>
      <c r="M41" s="98" t="s">
        <v>441</v>
      </c>
      <c r="N41" s="21" t="s">
        <v>185</v>
      </c>
      <c r="O41" s="21"/>
      <c r="P41" s="21"/>
      <c r="Q41" s="21" t="s">
        <v>2809</v>
      </c>
      <c r="R41" s="21"/>
      <c r="S41" s="7" t="s">
        <v>186</v>
      </c>
      <c r="T41" s="1424"/>
      <c r="U41" s="1424"/>
      <c r="V41" s="1424"/>
      <c r="W41" s="1424"/>
      <c r="X41" s="1424"/>
    </row>
    <row r="42" spans="2:24" s="7" customFormat="1" ht="13.5" customHeight="1">
      <c r="B42" s="11"/>
      <c r="C42" s="11"/>
      <c r="D42" s="20" t="s">
        <v>202</v>
      </c>
      <c r="E42" s="20" t="s">
        <v>202</v>
      </c>
      <c r="F42" s="11" t="s">
        <v>183</v>
      </c>
      <c r="G42" s="11" t="s">
        <v>3439</v>
      </c>
      <c r="H42" s="20" t="s">
        <v>273</v>
      </c>
      <c r="I42" s="11" t="s">
        <v>416</v>
      </c>
      <c r="J42" s="112" t="s">
        <v>3437</v>
      </c>
      <c r="K42" s="98" t="s">
        <v>418</v>
      </c>
      <c r="L42" s="98" t="s">
        <v>447</v>
      </c>
      <c r="M42" s="98" t="s">
        <v>448</v>
      </c>
      <c r="N42" s="21" t="s">
        <v>185</v>
      </c>
      <c r="O42" s="21"/>
      <c r="P42" s="21"/>
      <c r="Q42" s="21" t="s">
        <v>2809</v>
      </c>
      <c r="R42" s="21"/>
      <c r="S42" s="7" t="s">
        <v>186</v>
      </c>
      <c r="T42" s="1424"/>
      <c r="U42" s="1424"/>
      <c r="V42" s="1424"/>
      <c r="W42" s="1424"/>
      <c r="X42" s="1424"/>
    </row>
    <row r="43" spans="2:24" s="7" customFormat="1" ht="13.5" customHeight="1">
      <c r="B43" s="11"/>
      <c r="C43" s="11"/>
      <c r="D43" s="20" t="s">
        <v>202</v>
      </c>
      <c r="E43" s="20" t="s">
        <v>202</v>
      </c>
      <c r="F43" s="11" t="s">
        <v>183</v>
      </c>
      <c r="G43" s="11" t="s">
        <v>3439</v>
      </c>
      <c r="H43" s="20" t="s">
        <v>273</v>
      </c>
      <c r="I43" s="11" t="s">
        <v>416</v>
      </c>
      <c r="J43" s="112" t="s">
        <v>3437</v>
      </c>
      <c r="K43" s="98" t="s">
        <v>418</v>
      </c>
      <c r="L43" s="98" t="s">
        <v>453</v>
      </c>
      <c r="M43" s="98" t="s">
        <v>454</v>
      </c>
      <c r="N43" s="21" t="s">
        <v>185</v>
      </c>
      <c r="O43" s="21"/>
      <c r="P43" s="21"/>
      <c r="Q43" s="21" t="s">
        <v>2809</v>
      </c>
      <c r="R43" s="21"/>
      <c r="S43" s="7" t="s">
        <v>186</v>
      </c>
      <c r="T43" s="1424"/>
      <c r="U43" s="1424"/>
      <c r="V43" s="1424"/>
      <c r="W43" s="1424"/>
      <c r="X43" s="1424"/>
    </row>
    <row r="44" spans="2:24" s="456" customFormat="1" ht="13.5" customHeight="1">
      <c r="B44" s="11"/>
      <c r="C44" s="11"/>
      <c r="D44" s="20" t="s">
        <v>202</v>
      </c>
      <c r="E44" s="20" t="s">
        <v>202</v>
      </c>
      <c r="F44" s="11" t="s">
        <v>183</v>
      </c>
      <c r="G44" s="11" t="s">
        <v>3439</v>
      </c>
      <c r="H44" s="20" t="s">
        <v>273</v>
      </c>
      <c r="I44" s="11" t="s">
        <v>416</v>
      </c>
      <c r="J44" s="112" t="s">
        <v>3437</v>
      </c>
      <c r="K44" s="476" t="s">
        <v>418</v>
      </c>
      <c r="L44" s="476" t="s">
        <v>457</v>
      </c>
      <c r="M44" s="476" t="s">
        <v>458</v>
      </c>
      <c r="N44" s="462" t="s">
        <v>185</v>
      </c>
      <c r="O44" s="462"/>
      <c r="P44" s="462"/>
      <c r="Q44" s="21" t="s">
        <v>2809</v>
      </c>
      <c r="R44" s="462"/>
      <c r="S44" s="456" t="s">
        <v>186</v>
      </c>
      <c r="T44" s="1427"/>
      <c r="U44" s="1427"/>
      <c r="V44" s="1427"/>
      <c r="W44" s="1427"/>
      <c r="X44" s="1427"/>
    </row>
    <row r="45" spans="2:24" s="7" customFormat="1" ht="13.5" customHeight="1">
      <c r="B45" s="11"/>
      <c r="C45" s="11"/>
      <c r="D45" s="20" t="s">
        <v>202</v>
      </c>
      <c r="E45" s="20" t="s">
        <v>202</v>
      </c>
      <c r="F45" s="11" t="s">
        <v>183</v>
      </c>
      <c r="G45" s="11" t="s">
        <v>3439</v>
      </c>
      <c r="H45" s="20" t="s">
        <v>273</v>
      </c>
      <c r="I45" s="11" t="s">
        <v>416</v>
      </c>
      <c r="J45" s="112" t="s">
        <v>3437</v>
      </c>
      <c r="K45" s="98" t="s">
        <v>418</v>
      </c>
      <c r="L45" s="98" t="s">
        <v>461</v>
      </c>
      <c r="M45" s="98" t="s">
        <v>462</v>
      </c>
      <c r="N45" s="21" t="s">
        <v>185</v>
      </c>
      <c r="O45" s="21"/>
      <c r="P45" s="21"/>
      <c r="Q45" s="21" t="s">
        <v>2809</v>
      </c>
      <c r="R45" s="21"/>
      <c r="S45" s="7" t="s">
        <v>186</v>
      </c>
      <c r="T45" s="1424"/>
      <c r="U45" s="1424"/>
      <c r="V45" s="1424"/>
      <c r="W45" s="1424"/>
      <c r="X45" s="1424"/>
    </row>
    <row r="46" spans="2:24" s="7" customFormat="1">
      <c r="B46" s="11"/>
      <c r="C46" s="11"/>
      <c r="D46" s="89"/>
      <c r="E46" s="89"/>
      <c r="F46" s="11"/>
      <c r="G46" s="11"/>
      <c r="H46" s="11"/>
      <c r="I46" s="11"/>
      <c r="J46" s="11"/>
      <c r="K46" s="11"/>
      <c r="L46" s="11"/>
      <c r="M46" s="11"/>
      <c r="N46" s="11"/>
      <c r="O46" s="11"/>
      <c r="P46" s="11"/>
      <c r="Q46" s="21" t="s">
        <v>2809</v>
      </c>
      <c r="R46" s="11"/>
      <c r="S46" s="11"/>
    </row>
    <row r="47" spans="2:24" s="7" customFormat="1" ht="17.649999999999999">
      <c r="B47" s="28" t="s">
        <v>2837</v>
      </c>
      <c r="C47" s="27"/>
      <c r="D47" s="27"/>
      <c r="E47" s="27"/>
      <c r="F47" s="27"/>
      <c r="G47" s="27"/>
      <c r="H47" s="27"/>
      <c r="I47" s="27"/>
      <c r="J47" s="27"/>
      <c r="K47" s="27"/>
      <c r="L47" s="93"/>
      <c r="M47" s="27"/>
      <c r="N47" s="27"/>
      <c r="O47" s="27"/>
      <c r="P47" s="27"/>
      <c r="Q47" s="27"/>
      <c r="R47" s="27"/>
      <c r="S47" s="27"/>
      <c r="T47" s="27"/>
      <c r="U47" s="27"/>
      <c r="V47" s="27"/>
      <c r="W47" s="27"/>
      <c r="X47" s="27"/>
    </row>
    <row r="49" spans="3:24" s="7" customFormat="1" ht="13.9">
      <c r="C49" s="34" t="s">
        <v>3440</v>
      </c>
      <c r="D49" s="34"/>
      <c r="E49" s="33"/>
      <c r="F49" s="33"/>
      <c r="G49" s="33"/>
      <c r="H49" s="33"/>
      <c r="I49" s="33"/>
      <c r="J49" s="33"/>
      <c r="K49" s="33"/>
      <c r="L49" s="33"/>
      <c r="M49" s="33"/>
      <c r="N49" s="33"/>
      <c r="O49" s="33"/>
      <c r="P49" s="33"/>
      <c r="Q49" s="33"/>
      <c r="R49" s="33"/>
      <c r="S49" s="33"/>
      <c r="T49" s="33"/>
      <c r="U49" s="33"/>
      <c r="V49" s="33"/>
      <c r="W49" s="33"/>
      <c r="X49" s="33"/>
    </row>
    <row r="50" spans="3:24" s="7" customFormat="1">
      <c r="C50" s="11"/>
      <c r="D50" s="89"/>
      <c r="E50" s="89"/>
      <c r="F50" s="11"/>
      <c r="G50" s="11"/>
      <c r="H50" s="11"/>
      <c r="I50" s="11"/>
      <c r="J50" s="11"/>
      <c r="K50" s="11"/>
      <c r="L50" s="11"/>
      <c r="M50" s="11"/>
      <c r="N50" s="11"/>
      <c r="O50" s="11"/>
      <c r="P50" s="11"/>
      <c r="Q50" s="11"/>
      <c r="R50" s="11"/>
      <c r="S50" s="11"/>
      <c r="T50" s="11"/>
      <c r="U50" s="11"/>
      <c r="V50" s="11"/>
      <c r="W50" s="11"/>
      <c r="X50" s="11"/>
    </row>
    <row r="51" spans="3:24" s="7" customFormat="1" ht="14.25" customHeight="1">
      <c r="C51" s="12"/>
      <c r="D51" s="80" t="s">
        <v>184</v>
      </c>
      <c r="E51" s="81"/>
      <c r="F51" s="81"/>
      <c r="G51" s="81"/>
      <c r="H51" s="81"/>
      <c r="I51" s="81"/>
      <c r="J51" s="81"/>
      <c r="K51" s="81"/>
      <c r="L51" s="81"/>
      <c r="M51" s="81"/>
      <c r="N51" s="81"/>
      <c r="O51" s="81"/>
      <c r="P51" s="81"/>
      <c r="Q51" s="81"/>
      <c r="R51" s="81"/>
      <c r="S51" s="81"/>
      <c r="T51" s="81"/>
      <c r="U51" s="81"/>
      <c r="V51" s="81"/>
      <c r="W51" s="81"/>
      <c r="X51" s="81"/>
    </row>
    <row r="52" spans="3:24" s="7" customFormat="1">
      <c r="C52" s="11"/>
      <c r="D52" s="89"/>
      <c r="E52" s="89"/>
      <c r="F52" s="11"/>
      <c r="G52" s="11"/>
      <c r="H52" s="11"/>
      <c r="I52" s="11"/>
      <c r="J52" s="11"/>
      <c r="K52" s="11"/>
      <c r="L52" s="11"/>
      <c r="M52" s="11"/>
      <c r="N52" s="11"/>
      <c r="O52" s="11"/>
      <c r="P52" s="11"/>
      <c r="Q52" s="11"/>
      <c r="R52" s="11"/>
      <c r="S52" s="11"/>
    </row>
    <row r="53" spans="3:24" s="7" customFormat="1">
      <c r="C53" s="11"/>
      <c r="D53" s="20" t="s">
        <v>202</v>
      </c>
      <c r="E53" s="20" t="s">
        <v>202</v>
      </c>
      <c r="F53" s="11" t="s">
        <v>183</v>
      </c>
      <c r="G53" s="11" t="s">
        <v>184</v>
      </c>
      <c r="H53" s="20" t="s">
        <v>273</v>
      </c>
      <c r="I53" s="11" t="s">
        <v>416</v>
      </c>
      <c r="J53" s="112" t="s">
        <v>464</v>
      </c>
      <c r="K53" s="98" t="s">
        <v>418</v>
      </c>
      <c r="L53" s="98" t="s">
        <v>419</v>
      </c>
      <c r="M53" s="98" t="s">
        <v>420</v>
      </c>
      <c r="N53" s="21" t="s">
        <v>185</v>
      </c>
      <c r="O53" s="21"/>
      <c r="P53" s="11"/>
      <c r="Q53" s="21" t="s">
        <v>2809</v>
      </c>
      <c r="R53" s="21"/>
      <c r="S53" s="7" t="s">
        <v>186</v>
      </c>
      <c r="T53" s="1424"/>
      <c r="U53" s="1424"/>
      <c r="V53" s="1424"/>
      <c r="W53" s="1424"/>
      <c r="X53" s="1424"/>
    </row>
    <row r="54" spans="3:24" s="7" customFormat="1">
      <c r="C54" s="11"/>
      <c r="D54" s="20" t="s">
        <v>202</v>
      </c>
      <c r="E54" s="20" t="s">
        <v>202</v>
      </c>
      <c r="F54" s="11" t="s">
        <v>183</v>
      </c>
      <c r="G54" s="11" t="s">
        <v>184</v>
      </c>
      <c r="H54" s="20" t="s">
        <v>273</v>
      </c>
      <c r="I54" s="11" t="s">
        <v>416</v>
      </c>
      <c r="J54" s="112" t="s">
        <v>464</v>
      </c>
      <c r="K54" s="98" t="s">
        <v>418</v>
      </c>
      <c r="L54" s="98" t="s">
        <v>427</v>
      </c>
      <c r="M54" s="98" t="s">
        <v>428</v>
      </c>
      <c r="N54" s="21" t="s">
        <v>185</v>
      </c>
      <c r="O54" s="21"/>
      <c r="P54" s="11"/>
      <c r="Q54" s="21" t="s">
        <v>2809</v>
      </c>
      <c r="R54" s="21"/>
      <c r="S54" s="7" t="s">
        <v>186</v>
      </c>
      <c r="T54" s="1424"/>
      <c r="U54" s="1424"/>
      <c r="V54" s="1424"/>
      <c r="W54" s="1424"/>
      <c r="X54" s="1424"/>
    </row>
    <row r="55" spans="3:24" s="7" customFormat="1">
      <c r="C55" s="11"/>
      <c r="D55" s="20" t="s">
        <v>202</v>
      </c>
      <c r="E55" s="20" t="s">
        <v>202</v>
      </c>
      <c r="F55" s="11" t="s">
        <v>183</v>
      </c>
      <c r="G55" s="11" t="s">
        <v>184</v>
      </c>
      <c r="H55" s="20" t="s">
        <v>273</v>
      </c>
      <c r="I55" s="11" t="s">
        <v>416</v>
      </c>
      <c r="J55" s="112" t="s">
        <v>464</v>
      </c>
      <c r="K55" s="98" t="s">
        <v>418</v>
      </c>
      <c r="L55" s="98" t="s">
        <v>434</v>
      </c>
      <c r="M55" s="98" t="s">
        <v>435</v>
      </c>
      <c r="N55" s="21" t="s">
        <v>185</v>
      </c>
      <c r="O55" s="21"/>
      <c r="P55" s="11"/>
      <c r="Q55" s="21" t="s">
        <v>2809</v>
      </c>
      <c r="R55" s="21"/>
      <c r="S55" s="7" t="s">
        <v>186</v>
      </c>
      <c r="T55" s="1424"/>
      <c r="U55" s="1424"/>
      <c r="V55" s="1424"/>
      <c r="W55" s="1424"/>
      <c r="X55" s="1424"/>
    </row>
    <row r="56" spans="3:24" s="7" customFormat="1">
      <c r="C56" s="11"/>
      <c r="D56" s="20" t="s">
        <v>202</v>
      </c>
      <c r="E56" s="20" t="s">
        <v>202</v>
      </c>
      <c r="F56" s="11" t="s">
        <v>183</v>
      </c>
      <c r="G56" s="11" t="s">
        <v>184</v>
      </c>
      <c r="H56" s="20" t="s">
        <v>273</v>
      </c>
      <c r="I56" s="11" t="s">
        <v>416</v>
      </c>
      <c r="J56" s="112" t="s">
        <v>464</v>
      </c>
      <c r="K56" s="98" t="s">
        <v>418</v>
      </c>
      <c r="L56" s="98" t="s">
        <v>440</v>
      </c>
      <c r="M56" s="98" t="s">
        <v>441</v>
      </c>
      <c r="N56" s="21" t="s">
        <v>185</v>
      </c>
      <c r="O56" s="21"/>
      <c r="P56" s="11"/>
      <c r="Q56" s="21" t="s">
        <v>2809</v>
      </c>
      <c r="R56" s="21"/>
      <c r="S56" s="7" t="s">
        <v>186</v>
      </c>
      <c r="T56" s="1424"/>
      <c r="U56" s="1424"/>
      <c r="V56" s="1424"/>
      <c r="W56" s="1424"/>
      <c r="X56" s="1424"/>
    </row>
    <row r="57" spans="3:24" s="7" customFormat="1">
      <c r="C57" s="11"/>
      <c r="D57" s="20" t="s">
        <v>202</v>
      </c>
      <c r="E57" s="20" t="s">
        <v>202</v>
      </c>
      <c r="F57" s="11" t="s">
        <v>183</v>
      </c>
      <c r="G57" s="11" t="s">
        <v>184</v>
      </c>
      <c r="H57" s="20" t="s">
        <v>273</v>
      </c>
      <c r="I57" s="11" t="s">
        <v>416</v>
      </c>
      <c r="J57" s="112" t="s">
        <v>464</v>
      </c>
      <c r="K57" s="98" t="s">
        <v>418</v>
      </c>
      <c r="L57" s="98" t="s">
        <v>447</v>
      </c>
      <c r="M57" s="98" t="s">
        <v>448</v>
      </c>
      <c r="N57" s="21" t="s">
        <v>185</v>
      </c>
      <c r="O57" s="21"/>
      <c r="P57" s="11"/>
      <c r="Q57" s="21" t="s">
        <v>2809</v>
      </c>
      <c r="R57" s="21"/>
      <c r="S57" s="7" t="s">
        <v>186</v>
      </c>
      <c r="T57" s="1424"/>
      <c r="U57" s="1424"/>
      <c r="V57" s="1424"/>
      <c r="W57" s="1424"/>
      <c r="X57" s="1424"/>
    </row>
    <row r="58" spans="3:24" s="7" customFormat="1">
      <c r="C58" s="11"/>
      <c r="D58" s="20" t="s">
        <v>202</v>
      </c>
      <c r="E58" s="20" t="s">
        <v>202</v>
      </c>
      <c r="F58" s="11" t="s">
        <v>183</v>
      </c>
      <c r="G58" s="11" t="s">
        <v>184</v>
      </c>
      <c r="H58" s="20" t="s">
        <v>273</v>
      </c>
      <c r="I58" s="11" t="s">
        <v>416</v>
      </c>
      <c r="J58" s="112" t="s">
        <v>464</v>
      </c>
      <c r="K58" s="98" t="s">
        <v>418</v>
      </c>
      <c r="L58" s="98" t="s">
        <v>453</v>
      </c>
      <c r="M58" s="98" t="s">
        <v>454</v>
      </c>
      <c r="N58" s="21" t="s">
        <v>185</v>
      </c>
      <c r="O58" s="21"/>
      <c r="P58" s="11"/>
      <c r="Q58" s="21" t="s">
        <v>2809</v>
      </c>
      <c r="R58" s="21"/>
      <c r="S58" s="7" t="s">
        <v>186</v>
      </c>
      <c r="T58" s="1424"/>
      <c r="U58" s="1424"/>
      <c r="V58" s="1424"/>
      <c r="W58" s="1424"/>
      <c r="X58" s="1424"/>
    </row>
    <row r="59" spans="3:24" s="7" customFormat="1">
      <c r="C59" s="11"/>
      <c r="D59" s="20" t="s">
        <v>202</v>
      </c>
      <c r="E59" s="20" t="s">
        <v>202</v>
      </c>
      <c r="F59" s="11" t="s">
        <v>183</v>
      </c>
      <c r="G59" s="11" t="s">
        <v>184</v>
      </c>
      <c r="H59" s="20" t="s">
        <v>273</v>
      </c>
      <c r="I59" s="11" t="s">
        <v>416</v>
      </c>
      <c r="J59" s="112" t="s">
        <v>464</v>
      </c>
      <c r="K59" s="98" t="s">
        <v>418</v>
      </c>
      <c r="L59" s="98" t="s">
        <v>457</v>
      </c>
      <c r="M59" s="98" t="s">
        <v>458</v>
      </c>
      <c r="N59" s="21" t="s">
        <v>185</v>
      </c>
      <c r="O59" s="21"/>
      <c r="P59" s="11"/>
      <c r="Q59" s="21" t="s">
        <v>2809</v>
      </c>
      <c r="R59" s="21"/>
      <c r="S59" s="7" t="s">
        <v>186</v>
      </c>
      <c r="T59" s="1424"/>
      <c r="U59" s="1424"/>
      <c r="V59" s="1424"/>
      <c r="W59" s="1424"/>
      <c r="X59" s="1424"/>
    </row>
    <row r="60" spans="3:24" s="7" customFormat="1">
      <c r="C60" s="11"/>
      <c r="D60" s="20" t="s">
        <v>202</v>
      </c>
      <c r="E60" s="20" t="s">
        <v>202</v>
      </c>
      <c r="F60" s="11" t="s">
        <v>183</v>
      </c>
      <c r="G60" s="11" t="s">
        <v>184</v>
      </c>
      <c r="H60" s="20" t="s">
        <v>273</v>
      </c>
      <c r="I60" s="11" t="s">
        <v>416</v>
      </c>
      <c r="J60" s="112" t="s">
        <v>464</v>
      </c>
      <c r="K60" s="98" t="s">
        <v>418</v>
      </c>
      <c r="L60" s="98" t="s">
        <v>461</v>
      </c>
      <c r="M60" s="98" t="s">
        <v>462</v>
      </c>
      <c r="N60" s="21" t="s">
        <v>185</v>
      </c>
      <c r="O60" s="21"/>
      <c r="P60" s="11"/>
      <c r="Q60" s="21" t="s">
        <v>2809</v>
      </c>
      <c r="R60" s="21"/>
      <c r="S60" s="7" t="s">
        <v>186</v>
      </c>
      <c r="T60" s="1424"/>
      <c r="U60" s="1424"/>
      <c r="V60" s="1424"/>
      <c r="W60" s="1424"/>
      <c r="X60" s="1424"/>
    </row>
    <row r="61" spans="3:24" s="7" customFormat="1">
      <c r="C61" s="11"/>
      <c r="D61" s="11"/>
      <c r="E61" s="11"/>
      <c r="F61" s="11"/>
      <c r="G61" s="11"/>
      <c r="H61" s="11"/>
      <c r="I61" s="11"/>
      <c r="J61" s="112"/>
      <c r="K61" s="11"/>
      <c r="L61" s="11"/>
      <c r="M61" s="11"/>
      <c r="N61" s="11"/>
      <c r="O61" s="11"/>
      <c r="P61" s="11"/>
      <c r="Q61" s="11"/>
      <c r="R61" s="11"/>
      <c r="S61" s="11"/>
    </row>
    <row r="62" spans="3:24" s="7" customFormat="1" ht="14.25" customHeight="1">
      <c r="C62" s="12"/>
      <c r="D62" s="80" t="s">
        <v>3438</v>
      </c>
      <c r="E62" s="81"/>
      <c r="F62" s="81"/>
      <c r="G62" s="81"/>
      <c r="H62" s="81"/>
      <c r="I62" s="81"/>
      <c r="J62" s="81"/>
      <c r="K62" s="81"/>
      <c r="L62" s="81"/>
      <c r="M62" s="81"/>
      <c r="N62" s="81"/>
      <c r="O62" s="81"/>
      <c r="P62" s="81"/>
      <c r="Q62" s="81"/>
      <c r="R62" s="81"/>
      <c r="S62" s="81"/>
      <c r="T62" s="81"/>
      <c r="U62" s="81"/>
      <c r="V62" s="81"/>
      <c r="W62" s="81"/>
      <c r="X62" s="81"/>
    </row>
    <row r="63" spans="3:24" s="7" customFormat="1">
      <c r="C63" s="11"/>
      <c r="D63" s="11"/>
      <c r="E63" s="11"/>
      <c r="F63" s="11"/>
      <c r="G63" s="11"/>
      <c r="H63" s="11"/>
      <c r="I63" s="11"/>
      <c r="J63" s="112"/>
      <c r="K63" s="11"/>
      <c r="L63" s="11"/>
      <c r="M63" s="11"/>
      <c r="N63" s="11"/>
      <c r="O63" s="11"/>
      <c r="P63" s="11"/>
      <c r="Q63" s="11"/>
      <c r="R63" s="11"/>
      <c r="S63" s="11"/>
    </row>
    <row r="64" spans="3:24" s="7" customFormat="1">
      <c r="C64" s="11"/>
      <c r="D64" s="20" t="s">
        <v>202</v>
      </c>
      <c r="E64" s="20" t="s">
        <v>202</v>
      </c>
      <c r="F64" s="11" t="s">
        <v>183</v>
      </c>
      <c r="G64" s="11" t="s">
        <v>3439</v>
      </c>
      <c r="H64" s="20" t="s">
        <v>273</v>
      </c>
      <c r="I64" s="11" t="s">
        <v>416</v>
      </c>
      <c r="J64" s="112" t="s">
        <v>464</v>
      </c>
      <c r="K64" s="98" t="s">
        <v>418</v>
      </c>
      <c r="L64" s="98" t="s">
        <v>419</v>
      </c>
      <c r="M64" s="98" t="s">
        <v>420</v>
      </c>
      <c r="N64" s="21" t="s">
        <v>185</v>
      </c>
      <c r="O64" s="21"/>
      <c r="P64" s="11"/>
      <c r="Q64" s="21" t="s">
        <v>2809</v>
      </c>
      <c r="R64" s="21"/>
      <c r="S64" s="7" t="s">
        <v>186</v>
      </c>
      <c r="T64" s="1424"/>
      <c r="U64" s="1424"/>
      <c r="V64" s="1424"/>
      <c r="W64" s="1424"/>
      <c r="X64" s="1424"/>
    </row>
    <row r="65" spans="2:24" s="7" customFormat="1">
      <c r="B65" s="11"/>
      <c r="C65" s="11"/>
      <c r="D65" s="20" t="s">
        <v>202</v>
      </c>
      <c r="E65" s="20" t="s">
        <v>202</v>
      </c>
      <c r="F65" s="11" t="s">
        <v>183</v>
      </c>
      <c r="G65" s="11" t="s">
        <v>3439</v>
      </c>
      <c r="H65" s="20" t="s">
        <v>273</v>
      </c>
      <c r="I65" s="11" t="s">
        <v>416</v>
      </c>
      <c r="J65" s="112" t="s">
        <v>464</v>
      </c>
      <c r="K65" s="98" t="s">
        <v>418</v>
      </c>
      <c r="L65" s="98" t="s">
        <v>427</v>
      </c>
      <c r="M65" s="98" t="s">
        <v>428</v>
      </c>
      <c r="N65" s="21" t="s">
        <v>185</v>
      </c>
      <c r="O65" s="21"/>
      <c r="P65" s="11"/>
      <c r="Q65" s="21" t="s">
        <v>2809</v>
      </c>
      <c r="R65" s="21"/>
      <c r="S65" s="7" t="s">
        <v>186</v>
      </c>
      <c r="T65" s="1424"/>
      <c r="U65" s="1424"/>
      <c r="V65" s="1424"/>
      <c r="W65" s="1424"/>
      <c r="X65" s="1424"/>
    </row>
    <row r="66" spans="2:24" s="7" customFormat="1" ht="13.5" customHeight="1">
      <c r="B66" s="11"/>
      <c r="C66" s="11"/>
      <c r="D66" s="20" t="s">
        <v>202</v>
      </c>
      <c r="E66" s="20" t="s">
        <v>202</v>
      </c>
      <c r="F66" s="11" t="s">
        <v>183</v>
      </c>
      <c r="G66" s="11" t="s">
        <v>3439</v>
      </c>
      <c r="H66" s="20" t="s">
        <v>273</v>
      </c>
      <c r="I66" s="11" t="s">
        <v>416</v>
      </c>
      <c r="J66" s="112" t="s">
        <v>464</v>
      </c>
      <c r="K66" s="98" t="s">
        <v>418</v>
      </c>
      <c r="L66" s="98" t="s">
        <v>434</v>
      </c>
      <c r="M66" s="98" t="s">
        <v>435</v>
      </c>
      <c r="N66" s="21" t="s">
        <v>185</v>
      </c>
      <c r="O66" s="21"/>
      <c r="P66" s="21"/>
      <c r="Q66" s="21" t="s">
        <v>2809</v>
      </c>
      <c r="R66" s="21"/>
      <c r="S66" s="7" t="s">
        <v>186</v>
      </c>
      <c r="T66" s="1424"/>
      <c r="U66" s="1424"/>
      <c r="V66" s="1424"/>
      <c r="W66" s="1424"/>
      <c r="X66" s="1424"/>
    </row>
    <row r="67" spans="2:24" s="7" customFormat="1" ht="13.5" customHeight="1">
      <c r="B67" s="11"/>
      <c r="C67" s="11"/>
      <c r="D67" s="20" t="s">
        <v>202</v>
      </c>
      <c r="E67" s="20" t="s">
        <v>202</v>
      </c>
      <c r="F67" s="11" t="s">
        <v>183</v>
      </c>
      <c r="G67" s="11" t="s">
        <v>3439</v>
      </c>
      <c r="H67" s="20" t="s">
        <v>273</v>
      </c>
      <c r="I67" s="11" t="s">
        <v>416</v>
      </c>
      <c r="J67" s="112" t="s">
        <v>464</v>
      </c>
      <c r="K67" s="98" t="s">
        <v>418</v>
      </c>
      <c r="L67" s="98" t="s">
        <v>440</v>
      </c>
      <c r="M67" s="98" t="s">
        <v>441</v>
      </c>
      <c r="N67" s="21" t="s">
        <v>185</v>
      </c>
      <c r="O67" s="21"/>
      <c r="P67" s="21"/>
      <c r="Q67" s="21" t="s">
        <v>2809</v>
      </c>
      <c r="R67" s="21"/>
      <c r="S67" s="7" t="s">
        <v>186</v>
      </c>
      <c r="T67" s="1424"/>
      <c r="U67" s="1424"/>
      <c r="V67" s="1424"/>
      <c r="W67" s="1424"/>
      <c r="X67" s="1424"/>
    </row>
    <row r="68" spans="2:24" s="7" customFormat="1" ht="13.5" customHeight="1">
      <c r="B68" s="11"/>
      <c r="C68" s="11"/>
      <c r="D68" s="20" t="s">
        <v>202</v>
      </c>
      <c r="E68" s="20" t="s">
        <v>202</v>
      </c>
      <c r="F68" s="11" t="s">
        <v>183</v>
      </c>
      <c r="G68" s="11" t="s">
        <v>3439</v>
      </c>
      <c r="H68" s="20" t="s">
        <v>273</v>
      </c>
      <c r="I68" s="11" t="s">
        <v>416</v>
      </c>
      <c r="J68" s="112" t="s">
        <v>464</v>
      </c>
      <c r="K68" s="98" t="s">
        <v>418</v>
      </c>
      <c r="L68" s="98" t="s">
        <v>447</v>
      </c>
      <c r="M68" s="98" t="s">
        <v>448</v>
      </c>
      <c r="N68" s="21" t="s">
        <v>185</v>
      </c>
      <c r="O68" s="21"/>
      <c r="P68" s="21"/>
      <c r="Q68" s="21" t="s">
        <v>2809</v>
      </c>
      <c r="R68" s="21"/>
      <c r="S68" s="7" t="s">
        <v>186</v>
      </c>
      <c r="T68" s="1424"/>
      <c r="U68" s="1424"/>
      <c r="V68" s="1424"/>
      <c r="W68" s="1424"/>
      <c r="X68" s="1424"/>
    </row>
    <row r="69" spans="2:24" s="7" customFormat="1" ht="13.5" customHeight="1">
      <c r="B69" s="11"/>
      <c r="C69" s="11"/>
      <c r="D69" s="20" t="s">
        <v>202</v>
      </c>
      <c r="E69" s="20" t="s">
        <v>202</v>
      </c>
      <c r="F69" s="11" t="s">
        <v>183</v>
      </c>
      <c r="G69" s="11" t="s">
        <v>3439</v>
      </c>
      <c r="H69" s="20" t="s">
        <v>273</v>
      </c>
      <c r="I69" s="11" t="s">
        <v>416</v>
      </c>
      <c r="J69" s="112" t="s">
        <v>464</v>
      </c>
      <c r="K69" s="98" t="s">
        <v>418</v>
      </c>
      <c r="L69" s="98" t="s">
        <v>453</v>
      </c>
      <c r="M69" s="98" t="s">
        <v>454</v>
      </c>
      <c r="N69" s="21" t="s">
        <v>185</v>
      </c>
      <c r="O69" s="21"/>
      <c r="P69" s="21"/>
      <c r="Q69" s="21" t="s">
        <v>2809</v>
      </c>
      <c r="R69" s="21"/>
      <c r="S69" s="7" t="s">
        <v>186</v>
      </c>
      <c r="T69" s="1424"/>
      <c r="U69" s="1424"/>
      <c r="V69" s="1424"/>
      <c r="W69" s="1424"/>
      <c r="X69" s="1424"/>
    </row>
    <row r="70" spans="2:24" s="7" customFormat="1" ht="13.5" customHeight="1">
      <c r="B70" s="11"/>
      <c r="C70" s="11"/>
      <c r="D70" s="20" t="s">
        <v>202</v>
      </c>
      <c r="E70" s="20" t="s">
        <v>202</v>
      </c>
      <c r="F70" s="11" t="s">
        <v>183</v>
      </c>
      <c r="G70" s="11" t="s">
        <v>3439</v>
      </c>
      <c r="H70" s="20" t="s">
        <v>273</v>
      </c>
      <c r="I70" s="11" t="s">
        <v>416</v>
      </c>
      <c r="J70" s="112" t="s">
        <v>464</v>
      </c>
      <c r="K70" s="98" t="s">
        <v>418</v>
      </c>
      <c r="L70" s="98" t="s">
        <v>457</v>
      </c>
      <c r="M70" s="98" t="s">
        <v>458</v>
      </c>
      <c r="N70" s="21" t="s">
        <v>185</v>
      </c>
      <c r="O70" s="21"/>
      <c r="P70" s="21"/>
      <c r="Q70" s="21" t="s">
        <v>2809</v>
      </c>
      <c r="R70" s="21"/>
      <c r="S70" s="7" t="s">
        <v>186</v>
      </c>
      <c r="T70" s="1424"/>
      <c r="U70" s="1424"/>
      <c r="V70" s="1424"/>
      <c r="W70" s="1424"/>
      <c r="X70" s="1424"/>
    </row>
    <row r="71" spans="2:24" s="7" customFormat="1" ht="13.5" customHeight="1">
      <c r="B71" s="11"/>
      <c r="C71" s="11"/>
      <c r="D71" s="20" t="s">
        <v>202</v>
      </c>
      <c r="E71" s="20" t="s">
        <v>202</v>
      </c>
      <c r="F71" s="11" t="s">
        <v>183</v>
      </c>
      <c r="G71" s="11" t="s">
        <v>3439</v>
      </c>
      <c r="H71" s="20" t="s">
        <v>273</v>
      </c>
      <c r="I71" s="11" t="s">
        <v>416</v>
      </c>
      <c r="J71" s="112" t="s">
        <v>464</v>
      </c>
      <c r="K71" s="98" t="s">
        <v>418</v>
      </c>
      <c r="L71" s="98" t="s">
        <v>461</v>
      </c>
      <c r="M71" s="98" t="s">
        <v>462</v>
      </c>
      <c r="N71" s="21" t="s">
        <v>185</v>
      </c>
      <c r="O71" s="21"/>
      <c r="P71" s="21"/>
      <c r="Q71" s="21" t="s">
        <v>2809</v>
      </c>
      <c r="R71" s="21"/>
      <c r="S71" s="7" t="s">
        <v>186</v>
      </c>
      <c r="T71" s="1424"/>
      <c r="U71" s="1424"/>
      <c r="V71" s="1424"/>
      <c r="W71" s="1424"/>
      <c r="X71" s="1424"/>
    </row>
    <row r="72" spans="2:24" s="7" customFormat="1">
      <c r="B72" s="12"/>
      <c r="C72" s="12"/>
      <c r="D72" s="12"/>
      <c r="E72" s="12"/>
      <c r="F72" s="12"/>
      <c r="L72" s="103"/>
      <c r="N72" s="22"/>
      <c r="O72" s="22"/>
      <c r="P72" s="22"/>
      <c r="Q72" s="22"/>
      <c r="R72" s="22"/>
      <c r="S72" s="15"/>
    </row>
    <row r="73" spans="2:24" s="7" customFormat="1" ht="17.649999999999999">
      <c r="B73" s="28" t="s">
        <v>2844</v>
      </c>
      <c r="C73" s="27"/>
      <c r="D73" s="27"/>
      <c r="E73" s="27"/>
      <c r="F73" s="27"/>
      <c r="G73" s="27"/>
      <c r="H73" s="27"/>
      <c r="I73" s="27"/>
      <c r="J73" s="27"/>
      <c r="K73" s="27"/>
      <c r="L73" s="93"/>
      <c r="M73" s="27"/>
      <c r="N73" s="27"/>
      <c r="O73" s="27"/>
      <c r="P73" s="27"/>
      <c r="Q73" s="27"/>
      <c r="R73" s="27"/>
      <c r="S73" s="27"/>
      <c r="T73" s="27"/>
      <c r="U73" s="27"/>
      <c r="V73" s="27"/>
      <c r="W73" s="27"/>
      <c r="X73" s="27"/>
    </row>
    <row r="74" spans="2:24" s="7" customFormat="1">
      <c r="B74" s="11"/>
      <c r="C74" s="11"/>
      <c r="D74" s="89"/>
      <c r="E74" s="89"/>
      <c r="F74" s="11"/>
      <c r="G74" s="11"/>
      <c r="H74" s="11"/>
      <c r="I74" s="11"/>
      <c r="J74" s="11"/>
      <c r="K74" s="11"/>
      <c r="L74" s="11"/>
      <c r="M74" s="11"/>
      <c r="N74" s="11"/>
      <c r="O74" s="11"/>
      <c r="P74" s="11"/>
      <c r="Q74" s="11"/>
      <c r="R74" s="11"/>
      <c r="S74" s="11"/>
      <c r="T74" s="11"/>
      <c r="U74" s="11"/>
      <c r="V74" s="11"/>
      <c r="W74" s="11"/>
      <c r="X74" s="11"/>
    </row>
    <row r="75" spans="2:24" s="7" customFormat="1" ht="13.9">
      <c r="B75" s="12"/>
      <c r="C75" s="34" t="s">
        <v>3440</v>
      </c>
      <c r="D75" s="34"/>
      <c r="E75" s="33"/>
      <c r="F75" s="33"/>
      <c r="G75" s="33"/>
      <c r="H75" s="33"/>
      <c r="I75" s="33"/>
      <c r="J75" s="33"/>
      <c r="K75" s="33"/>
      <c r="L75" s="33"/>
      <c r="M75" s="33"/>
      <c r="N75" s="33"/>
      <c r="O75" s="33"/>
      <c r="P75" s="33"/>
      <c r="Q75" s="33"/>
      <c r="R75" s="33"/>
      <c r="S75" s="33"/>
      <c r="T75" s="33"/>
      <c r="U75" s="33"/>
      <c r="V75" s="33"/>
      <c r="W75" s="33"/>
      <c r="X75" s="33"/>
    </row>
    <row r="76" spans="2:24" s="7" customFormat="1">
      <c r="B76" s="11"/>
      <c r="C76" s="11"/>
      <c r="D76" s="89"/>
      <c r="E76" s="89"/>
      <c r="F76" s="11"/>
      <c r="G76" s="11"/>
      <c r="H76" s="11"/>
      <c r="I76" s="11"/>
      <c r="J76" s="11"/>
      <c r="K76" s="11"/>
      <c r="L76" s="11"/>
      <c r="M76" s="11"/>
      <c r="N76" s="11"/>
      <c r="O76" s="11"/>
      <c r="P76" s="11"/>
      <c r="Q76" s="11"/>
      <c r="R76" s="11"/>
      <c r="S76" s="11"/>
      <c r="T76" s="11"/>
      <c r="U76" s="11"/>
      <c r="V76" s="11"/>
      <c r="W76" s="11"/>
      <c r="X76" s="11"/>
    </row>
    <row r="77" spans="2:24" s="7" customFormat="1" ht="14.25" customHeight="1">
      <c r="B77" s="12"/>
      <c r="C77" s="12"/>
      <c r="D77" s="80" t="s">
        <v>184</v>
      </c>
      <c r="E77" s="81"/>
      <c r="F77" s="81"/>
      <c r="G77" s="81"/>
      <c r="H77" s="81"/>
      <c r="I77" s="81"/>
      <c r="J77" s="81"/>
      <c r="K77" s="81"/>
      <c r="L77" s="81"/>
      <c r="M77" s="81"/>
      <c r="N77" s="81"/>
      <c r="O77" s="81"/>
      <c r="P77" s="81"/>
      <c r="Q77" s="81"/>
      <c r="R77" s="81"/>
      <c r="S77" s="81"/>
      <c r="T77" s="81"/>
      <c r="U77" s="81"/>
      <c r="V77" s="81"/>
      <c r="W77" s="81"/>
      <c r="X77" s="81"/>
    </row>
    <row r="78" spans="2:24" s="7" customFormat="1">
      <c r="B78" s="11"/>
      <c r="C78" s="11"/>
      <c r="D78" s="89"/>
      <c r="E78" s="89"/>
      <c r="F78" s="11"/>
      <c r="G78" s="11"/>
      <c r="H78" s="11"/>
      <c r="I78" s="11"/>
      <c r="J78" s="11"/>
      <c r="K78" s="11"/>
      <c r="L78" s="11"/>
      <c r="M78" s="11"/>
      <c r="N78" s="11"/>
      <c r="O78" s="11"/>
      <c r="P78" s="11"/>
      <c r="Q78" s="11"/>
      <c r="R78" s="11"/>
      <c r="S78" s="11"/>
    </row>
    <row r="79" spans="2:24" s="7" customFormat="1">
      <c r="B79" s="11"/>
      <c r="C79" s="11"/>
      <c r="D79" s="20" t="s">
        <v>202</v>
      </c>
      <c r="E79" s="20" t="s">
        <v>202</v>
      </c>
      <c r="F79" s="11" t="s">
        <v>183</v>
      </c>
      <c r="G79" s="11" t="s">
        <v>184</v>
      </c>
      <c r="H79" s="20" t="s">
        <v>273</v>
      </c>
      <c r="I79" s="11" t="s">
        <v>416</v>
      </c>
      <c r="J79" s="112" t="s">
        <v>464</v>
      </c>
      <c r="K79" s="98" t="s">
        <v>418</v>
      </c>
      <c r="L79" s="98" t="s">
        <v>419</v>
      </c>
      <c r="M79" s="98" t="s">
        <v>420</v>
      </c>
      <c r="N79" s="21" t="s">
        <v>185</v>
      </c>
      <c r="O79" s="21"/>
      <c r="P79" s="21" t="s">
        <v>2844</v>
      </c>
      <c r="Q79" s="21"/>
      <c r="R79" s="21"/>
      <c r="S79" s="7" t="s">
        <v>186</v>
      </c>
      <c r="T79" s="1424"/>
      <c r="U79" s="1424"/>
      <c r="V79" s="1424"/>
      <c r="W79" s="1424"/>
      <c r="X79" s="1424"/>
    </row>
    <row r="80" spans="2:24" s="7" customFormat="1">
      <c r="B80" s="11"/>
      <c r="C80" s="11"/>
      <c r="D80" s="20" t="s">
        <v>202</v>
      </c>
      <c r="E80" s="20" t="s">
        <v>202</v>
      </c>
      <c r="F80" s="11" t="s">
        <v>183</v>
      </c>
      <c r="G80" s="11" t="s">
        <v>184</v>
      </c>
      <c r="H80" s="20" t="s">
        <v>273</v>
      </c>
      <c r="I80" s="11" t="s">
        <v>416</v>
      </c>
      <c r="J80" s="112" t="s">
        <v>464</v>
      </c>
      <c r="K80" s="98" t="s">
        <v>418</v>
      </c>
      <c r="L80" s="98" t="s">
        <v>427</v>
      </c>
      <c r="M80" s="98" t="s">
        <v>428</v>
      </c>
      <c r="N80" s="21" t="s">
        <v>185</v>
      </c>
      <c r="O80" s="21"/>
      <c r="P80" s="21" t="s">
        <v>2844</v>
      </c>
      <c r="Q80" s="21"/>
      <c r="R80" s="21"/>
      <c r="S80" s="7" t="s">
        <v>186</v>
      </c>
      <c r="T80" s="1424"/>
      <c r="U80" s="1424"/>
      <c r="V80" s="1424"/>
      <c r="W80" s="1424"/>
      <c r="X80" s="1424"/>
    </row>
    <row r="81" spans="4:24" s="7" customFormat="1">
      <c r="D81" s="20" t="s">
        <v>202</v>
      </c>
      <c r="E81" s="20" t="s">
        <v>202</v>
      </c>
      <c r="F81" s="11" t="s">
        <v>183</v>
      </c>
      <c r="G81" s="11" t="s">
        <v>184</v>
      </c>
      <c r="H81" s="20" t="s">
        <v>273</v>
      </c>
      <c r="I81" s="11" t="s">
        <v>416</v>
      </c>
      <c r="J81" s="112" t="s">
        <v>464</v>
      </c>
      <c r="K81" s="98" t="s">
        <v>418</v>
      </c>
      <c r="L81" s="98" t="s">
        <v>434</v>
      </c>
      <c r="M81" s="98" t="s">
        <v>435</v>
      </c>
      <c r="N81" s="21" t="s">
        <v>185</v>
      </c>
      <c r="O81" s="21"/>
      <c r="P81" s="21" t="s">
        <v>2844</v>
      </c>
      <c r="Q81" s="21"/>
      <c r="R81" s="21"/>
      <c r="S81" s="7" t="s">
        <v>186</v>
      </c>
      <c r="T81" s="1424"/>
      <c r="U81" s="1424"/>
      <c r="V81" s="1424"/>
      <c r="W81" s="1424"/>
      <c r="X81" s="1424"/>
    </row>
    <row r="82" spans="4:24" s="7" customFormat="1">
      <c r="D82" s="20" t="s">
        <v>202</v>
      </c>
      <c r="E82" s="20" t="s">
        <v>202</v>
      </c>
      <c r="F82" s="11" t="s">
        <v>183</v>
      </c>
      <c r="G82" s="11" t="s">
        <v>184</v>
      </c>
      <c r="H82" s="20" t="s">
        <v>273</v>
      </c>
      <c r="I82" s="11" t="s">
        <v>416</v>
      </c>
      <c r="J82" s="112" t="s">
        <v>464</v>
      </c>
      <c r="K82" s="98" t="s">
        <v>418</v>
      </c>
      <c r="L82" s="98" t="s">
        <v>440</v>
      </c>
      <c r="M82" s="98" t="s">
        <v>441</v>
      </c>
      <c r="N82" s="21" t="s">
        <v>185</v>
      </c>
      <c r="O82" s="21"/>
      <c r="P82" s="21" t="s">
        <v>2844</v>
      </c>
      <c r="Q82" s="21"/>
      <c r="R82" s="21"/>
      <c r="S82" s="7" t="s">
        <v>186</v>
      </c>
      <c r="T82" s="1424"/>
      <c r="U82" s="1424"/>
      <c r="V82" s="1424"/>
      <c r="W82" s="1424"/>
      <c r="X82" s="1424"/>
    </row>
    <row r="83" spans="4:24" s="7" customFormat="1">
      <c r="D83" s="20" t="s">
        <v>202</v>
      </c>
      <c r="E83" s="20" t="s">
        <v>202</v>
      </c>
      <c r="F83" s="11" t="s">
        <v>183</v>
      </c>
      <c r="G83" s="11" t="s">
        <v>184</v>
      </c>
      <c r="H83" s="20" t="s">
        <v>273</v>
      </c>
      <c r="I83" s="11" t="s">
        <v>416</v>
      </c>
      <c r="J83" s="112" t="s">
        <v>464</v>
      </c>
      <c r="K83" s="98" t="s">
        <v>418</v>
      </c>
      <c r="L83" s="98" t="s">
        <v>447</v>
      </c>
      <c r="M83" s="98" t="s">
        <v>448</v>
      </c>
      <c r="N83" s="21" t="s">
        <v>185</v>
      </c>
      <c r="O83" s="21"/>
      <c r="P83" s="21" t="s">
        <v>2844</v>
      </c>
      <c r="Q83" s="21"/>
      <c r="R83" s="21"/>
      <c r="S83" s="7" t="s">
        <v>186</v>
      </c>
      <c r="T83" s="1424"/>
      <c r="U83" s="1424"/>
      <c r="V83" s="1424"/>
      <c r="W83" s="1424"/>
      <c r="X83" s="1424"/>
    </row>
    <row r="84" spans="4:24" s="7" customFormat="1">
      <c r="D84" s="20" t="s">
        <v>202</v>
      </c>
      <c r="E84" s="20" t="s">
        <v>202</v>
      </c>
      <c r="F84" s="11" t="s">
        <v>183</v>
      </c>
      <c r="G84" s="11" t="s">
        <v>184</v>
      </c>
      <c r="H84" s="20" t="s">
        <v>273</v>
      </c>
      <c r="I84" s="11" t="s">
        <v>416</v>
      </c>
      <c r="J84" s="112" t="s">
        <v>464</v>
      </c>
      <c r="K84" s="98" t="s">
        <v>418</v>
      </c>
      <c r="L84" s="98" t="s">
        <v>453</v>
      </c>
      <c r="M84" s="98" t="s">
        <v>454</v>
      </c>
      <c r="N84" s="21" t="s">
        <v>185</v>
      </c>
      <c r="O84" s="21"/>
      <c r="P84" s="21" t="s">
        <v>2844</v>
      </c>
      <c r="Q84" s="21"/>
      <c r="R84" s="21"/>
      <c r="S84" s="7" t="s">
        <v>186</v>
      </c>
      <c r="T84" s="1424"/>
      <c r="U84" s="1424"/>
      <c r="V84" s="1424"/>
      <c r="W84" s="1424"/>
      <c r="X84" s="1424"/>
    </row>
    <row r="85" spans="4:24" s="7" customFormat="1">
      <c r="D85" s="20" t="s">
        <v>202</v>
      </c>
      <c r="E85" s="20" t="s">
        <v>202</v>
      </c>
      <c r="F85" s="11" t="s">
        <v>183</v>
      </c>
      <c r="G85" s="11" t="s">
        <v>184</v>
      </c>
      <c r="H85" s="20" t="s">
        <v>273</v>
      </c>
      <c r="I85" s="11" t="s">
        <v>416</v>
      </c>
      <c r="J85" s="112" t="s">
        <v>464</v>
      </c>
      <c r="K85" s="98" t="s">
        <v>418</v>
      </c>
      <c r="L85" s="98" t="s">
        <v>457</v>
      </c>
      <c r="M85" s="98" t="s">
        <v>458</v>
      </c>
      <c r="N85" s="21" t="s">
        <v>185</v>
      </c>
      <c r="O85" s="21"/>
      <c r="P85" s="21" t="s">
        <v>2844</v>
      </c>
      <c r="Q85" s="21"/>
      <c r="R85" s="21"/>
      <c r="S85" s="7" t="s">
        <v>186</v>
      </c>
      <c r="T85" s="1424"/>
      <c r="U85" s="1424"/>
      <c r="V85" s="1424"/>
      <c r="W85" s="1424"/>
      <c r="X85" s="1424"/>
    </row>
    <row r="86" spans="4:24" s="7" customFormat="1">
      <c r="D86" s="20" t="s">
        <v>202</v>
      </c>
      <c r="E86" s="20" t="s">
        <v>202</v>
      </c>
      <c r="F86" s="11" t="s">
        <v>183</v>
      </c>
      <c r="G86" s="11" t="s">
        <v>184</v>
      </c>
      <c r="H86" s="20" t="s">
        <v>273</v>
      </c>
      <c r="I86" s="11" t="s">
        <v>416</v>
      </c>
      <c r="J86" s="112" t="s">
        <v>464</v>
      </c>
      <c r="K86" s="98" t="s">
        <v>418</v>
      </c>
      <c r="L86" s="98" t="s">
        <v>461</v>
      </c>
      <c r="M86" s="98" t="s">
        <v>462</v>
      </c>
      <c r="N86" s="21" t="s">
        <v>185</v>
      </c>
      <c r="O86" s="21"/>
      <c r="P86" s="21" t="s">
        <v>2844</v>
      </c>
      <c r="Q86" s="21"/>
      <c r="R86" s="21"/>
      <c r="S86" s="7" t="s">
        <v>186</v>
      </c>
      <c r="T86" s="1424"/>
      <c r="U86" s="1424"/>
      <c r="V86" s="1424"/>
      <c r="W86" s="1424"/>
      <c r="X86" s="1424"/>
    </row>
    <row r="87" spans="4:24" s="7" customFormat="1">
      <c r="D87" s="11"/>
      <c r="E87" s="11"/>
      <c r="F87" s="11"/>
      <c r="G87" s="11"/>
      <c r="H87" s="11"/>
      <c r="I87" s="11"/>
      <c r="J87" s="112"/>
      <c r="K87" s="11"/>
      <c r="L87" s="11"/>
      <c r="M87" s="11"/>
      <c r="N87" s="11"/>
      <c r="O87" s="11"/>
      <c r="P87" s="11"/>
      <c r="Q87" s="11"/>
      <c r="R87" s="11"/>
      <c r="S87" s="11"/>
    </row>
    <row r="88" spans="4:24" s="7" customFormat="1" ht="14.25" customHeight="1">
      <c r="D88" s="80" t="s">
        <v>3438</v>
      </c>
      <c r="E88" s="81"/>
      <c r="F88" s="81"/>
      <c r="G88" s="81"/>
      <c r="H88" s="81"/>
      <c r="I88" s="81"/>
      <c r="J88" s="81"/>
      <c r="K88" s="81"/>
      <c r="L88" s="81"/>
      <c r="M88" s="81"/>
      <c r="N88" s="81"/>
      <c r="O88" s="81"/>
      <c r="P88" s="81"/>
      <c r="Q88" s="81"/>
      <c r="R88" s="81"/>
      <c r="S88" s="81"/>
      <c r="T88" s="81"/>
      <c r="U88" s="81"/>
      <c r="V88" s="81"/>
      <c r="W88" s="81"/>
      <c r="X88" s="81"/>
    </row>
    <row r="89" spans="4:24" s="7" customFormat="1">
      <c r="D89" s="11"/>
      <c r="E89" s="11"/>
      <c r="F89" s="11"/>
      <c r="G89" s="11"/>
      <c r="H89" s="11"/>
      <c r="I89" s="11"/>
      <c r="J89" s="112"/>
      <c r="K89" s="11"/>
      <c r="L89" s="11"/>
      <c r="M89" s="11"/>
      <c r="N89" s="11"/>
      <c r="O89" s="11"/>
      <c r="P89" s="11"/>
      <c r="Q89" s="11"/>
      <c r="R89" s="11"/>
      <c r="S89" s="11"/>
    </row>
    <row r="90" spans="4:24" s="7" customFormat="1">
      <c r="D90" s="20" t="s">
        <v>202</v>
      </c>
      <c r="E90" s="20" t="s">
        <v>202</v>
      </c>
      <c r="F90" s="11" t="s">
        <v>183</v>
      </c>
      <c r="G90" s="11" t="s">
        <v>3439</v>
      </c>
      <c r="H90" s="20" t="s">
        <v>273</v>
      </c>
      <c r="I90" s="11" t="s">
        <v>416</v>
      </c>
      <c r="J90" s="112" t="s">
        <v>464</v>
      </c>
      <c r="K90" s="98" t="s">
        <v>418</v>
      </c>
      <c r="L90" s="98" t="s">
        <v>419</v>
      </c>
      <c r="M90" s="98" t="s">
        <v>420</v>
      </c>
      <c r="N90" s="21" t="s">
        <v>185</v>
      </c>
      <c r="O90" s="21"/>
      <c r="P90" s="21" t="s">
        <v>2844</v>
      </c>
      <c r="Q90" s="21"/>
      <c r="R90" s="21"/>
      <c r="S90" s="7" t="s">
        <v>186</v>
      </c>
      <c r="T90" s="1424"/>
      <c r="U90" s="1424"/>
      <c r="V90" s="1424"/>
      <c r="W90" s="1424"/>
      <c r="X90" s="1424"/>
    </row>
    <row r="91" spans="4:24" s="7" customFormat="1">
      <c r="D91" s="20" t="s">
        <v>202</v>
      </c>
      <c r="E91" s="20" t="s">
        <v>202</v>
      </c>
      <c r="F91" s="11" t="s">
        <v>183</v>
      </c>
      <c r="G91" s="11" t="s">
        <v>3439</v>
      </c>
      <c r="H91" s="20" t="s">
        <v>273</v>
      </c>
      <c r="I91" s="11" t="s">
        <v>416</v>
      </c>
      <c r="J91" s="112" t="s">
        <v>464</v>
      </c>
      <c r="K91" s="98" t="s">
        <v>418</v>
      </c>
      <c r="L91" s="98" t="s">
        <v>427</v>
      </c>
      <c r="M91" s="98" t="s">
        <v>428</v>
      </c>
      <c r="N91" s="21" t="s">
        <v>185</v>
      </c>
      <c r="O91" s="21"/>
      <c r="P91" s="21" t="s">
        <v>2844</v>
      </c>
      <c r="Q91" s="21"/>
      <c r="R91" s="21"/>
      <c r="S91" s="7" t="s">
        <v>186</v>
      </c>
      <c r="T91" s="1424"/>
      <c r="U91" s="1424"/>
      <c r="V91" s="1424"/>
      <c r="W91" s="1424"/>
      <c r="X91" s="1424"/>
    </row>
    <row r="92" spans="4:24" s="7" customFormat="1" ht="13.5" customHeight="1">
      <c r="D92" s="20" t="s">
        <v>202</v>
      </c>
      <c r="E92" s="20" t="s">
        <v>202</v>
      </c>
      <c r="F92" s="11" t="s">
        <v>183</v>
      </c>
      <c r="G92" s="11" t="s">
        <v>3439</v>
      </c>
      <c r="H92" s="20" t="s">
        <v>273</v>
      </c>
      <c r="I92" s="11" t="s">
        <v>416</v>
      </c>
      <c r="J92" s="112" t="s">
        <v>464</v>
      </c>
      <c r="K92" s="98" t="s">
        <v>418</v>
      </c>
      <c r="L92" s="98" t="s">
        <v>434</v>
      </c>
      <c r="M92" s="98" t="s">
        <v>435</v>
      </c>
      <c r="N92" s="21" t="s">
        <v>185</v>
      </c>
      <c r="O92" s="21"/>
      <c r="P92" s="21" t="s">
        <v>2844</v>
      </c>
      <c r="Q92" s="21"/>
      <c r="R92" s="21"/>
      <c r="S92" s="7" t="s">
        <v>186</v>
      </c>
      <c r="T92" s="1424"/>
      <c r="U92" s="1424"/>
      <c r="V92" s="1424"/>
      <c r="W92" s="1424"/>
      <c r="X92" s="1424"/>
    </row>
    <row r="93" spans="4:24" s="7" customFormat="1" ht="13.5" customHeight="1">
      <c r="D93" s="20" t="s">
        <v>202</v>
      </c>
      <c r="E93" s="20" t="s">
        <v>202</v>
      </c>
      <c r="F93" s="11" t="s">
        <v>183</v>
      </c>
      <c r="G93" s="11" t="s">
        <v>3439</v>
      </c>
      <c r="H93" s="20" t="s">
        <v>273</v>
      </c>
      <c r="I93" s="11" t="s">
        <v>416</v>
      </c>
      <c r="J93" s="112" t="s">
        <v>464</v>
      </c>
      <c r="K93" s="98" t="s">
        <v>418</v>
      </c>
      <c r="L93" s="98" t="s">
        <v>440</v>
      </c>
      <c r="M93" s="98" t="s">
        <v>441</v>
      </c>
      <c r="N93" s="21" t="s">
        <v>185</v>
      </c>
      <c r="O93" s="21"/>
      <c r="P93" s="21" t="s">
        <v>2844</v>
      </c>
      <c r="Q93" s="21"/>
      <c r="R93" s="21"/>
      <c r="S93" s="7" t="s">
        <v>186</v>
      </c>
      <c r="T93" s="1424"/>
      <c r="U93" s="1424"/>
      <c r="V93" s="1424"/>
      <c r="W93" s="1424"/>
      <c r="X93" s="1424"/>
    </row>
    <row r="94" spans="4:24" s="7" customFormat="1" ht="13.5" customHeight="1">
      <c r="D94" s="20" t="s">
        <v>202</v>
      </c>
      <c r="E94" s="20" t="s">
        <v>202</v>
      </c>
      <c r="F94" s="11" t="s">
        <v>183</v>
      </c>
      <c r="G94" s="11" t="s">
        <v>3439</v>
      </c>
      <c r="H94" s="20" t="s">
        <v>273</v>
      </c>
      <c r="I94" s="11" t="s">
        <v>416</v>
      </c>
      <c r="J94" s="112" t="s">
        <v>464</v>
      </c>
      <c r="K94" s="98" t="s">
        <v>418</v>
      </c>
      <c r="L94" s="98" t="s">
        <v>447</v>
      </c>
      <c r="M94" s="98" t="s">
        <v>448</v>
      </c>
      <c r="N94" s="21" t="s">
        <v>185</v>
      </c>
      <c r="O94" s="21"/>
      <c r="P94" s="21" t="s">
        <v>2844</v>
      </c>
      <c r="Q94" s="21"/>
      <c r="R94" s="21"/>
      <c r="S94" s="7" t="s">
        <v>186</v>
      </c>
      <c r="T94" s="1424"/>
      <c r="U94" s="1424"/>
      <c r="V94" s="1424"/>
      <c r="W94" s="1424"/>
      <c r="X94" s="1424"/>
    </row>
    <row r="95" spans="4:24" s="7" customFormat="1" ht="13.5" customHeight="1">
      <c r="D95" s="20" t="s">
        <v>202</v>
      </c>
      <c r="E95" s="20" t="s">
        <v>202</v>
      </c>
      <c r="F95" s="11" t="s">
        <v>183</v>
      </c>
      <c r="G95" s="11" t="s">
        <v>3439</v>
      </c>
      <c r="H95" s="20" t="s">
        <v>273</v>
      </c>
      <c r="I95" s="11" t="s">
        <v>416</v>
      </c>
      <c r="J95" s="112" t="s">
        <v>464</v>
      </c>
      <c r="K95" s="98" t="s">
        <v>418</v>
      </c>
      <c r="L95" s="98" t="s">
        <v>453</v>
      </c>
      <c r="M95" s="98" t="s">
        <v>454</v>
      </c>
      <c r="N95" s="21" t="s">
        <v>185</v>
      </c>
      <c r="O95" s="21"/>
      <c r="P95" s="21" t="s">
        <v>2844</v>
      </c>
      <c r="Q95" s="21"/>
      <c r="R95" s="21"/>
      <c r="S95" s="7" t="s">
        <v>186</v>
      </c>
      <c r="T95" s="1424"/>
      <c r="U95" s="1424"/>
      <c r="V95" s="1424"/>
      <c r="W95" s="1424"/>
      <c r="X95" s="1424"/>
    </row>
    <row r="96" spans="4:24" s="7" customFormat="1" ht="13.5" customHeight="1">
      <c r="D96" s="20" t="s">
        <v>202</v>
      </c>
      <c r="E96" s="20" t="s">
        <v>202</v>
      </c>
      <c r="F96" s="11" t="s">
        <v>183</v>
      </c>
      <c r="G96" s="11" t="s">
        <v>3439</v>
      </c>
      <c r="H96" s="20" t="s">
        <v>273</v>
      </c>
      <c r="I96" s="11" t="s">
        <v>416</v>
      </c>
      <c r="J96" s="112" t="s">
        <v>464</v>
      </c>
      <c r="K96" s="98" t="s">
        <v>418</v>
      </c>
      <c r="L96" s="98" t="s">
        <v>457</v>
      </c>
      <c r="M96" s="98" t="s">
        <v>458</v>
      </c>
      <c r="N96" s="21" t="s">
        <v>185</v>
      </c>
      <c r="O96" s="21"/>
      <c r="P96" s="21" t="s">
        <v>2844</v>
      </c>
      <c r="Q96" s="21"/>
      <c r="R96" s="21"/>
      <c r="S96" s="7" t="s">
        <v>186</v>
      </c>
      <c r="T96" s="1424"/>
      <c r="U96" s="1424"/>
      <c r="V96" s="1424"/>
      <c r="W96" s="1424"/>
      <c r="X96" s="1424"/>
    </row>
    <row r="97" spans="2:24" s="7" customFormat="1" ht="13.5" customHeight="1">
      <c r="B97" s="11"/>
      <c r="C97" s="11"/>
      <c r="D97" s="20" t="s">
        <v>202</v>
      </c>
      <c r="E97" s="20" t="s">
        <v>202</v>
      </c>
      <c r="F97" s="11" t="s">
        <v>183</v>
      </c>
      <c r="G97" s="11" t="s">
        <v>3439</v>
      </c>
      <c r="H97" s="20" t="s">
        <v>273</v>
      </c>
      <c r="I97" s="11" t="s">
        <v>416</v>
      </c>
      <c r="J97" s="112" t="s">
        <v>464</v>
      </c>
      <c r="K97" s="98" t="s">
        <v>418</v>
      </c>
      <c r="L97" s="98" t="s">
        <v>461</v>
      </c>
      <c r="M97" s="98" t="s">
        <v>462</v>
      </c>
      <c r="N97" s="21" t="s">
        <v>185</v>
      </c>
      <c r="O97" s="21"/>
      <c r="P97" s="21" t="s">
        <v>2844</v>
      </c>
      <c r="Q97" s="21"/>
      <c r="R97" s="21"/>
      <c r="S97" s="7" t="s">
        <v>186</v>
      </c>
      <c r="T97" s="1424"/>
      <c r="U97" s="1424"/>
      <c r="V97" s="1424"/>
      <c r="W97" s="1424"/>
      <c r="X97" s="1424"/>
    </row>
    <row r="98" spans="2:24" s="7" customFormat="1">
      <c r="B98" s="11"/>
      <c r="C98" s="11"/>
      <c r="D98" s="11"/>
      <c r="E98" s="11"/>
      <c r="F98" s="11"/>
      <c r="G98" s="11"/>
      <c r="H98" s="11"/>
      <c r="I98" s="11"/>
      <c r="J98" s="11"/>
      <c r="K98" s="11"/>
      <c r="L98" s="92"/>
      <c r="M98" s="11"/>
      <c r="N98" s="11"/>
      <c r="O98" s="11"/>
      <c r="P98" s="11"/>
      <c r="Q98" s="11"/>
      <c r="R98" s="11"/>
      <c r="S98" s="11"/>
    </row>
    <row r="99" spans="2:24" s="7" customFormat="1" ht="17.649999999999999">
      <c r="B99" s="28" t="s">
        <v>2870</v>
      </c>
      <c r="C99" s="27"/>
      <c r="D99" s="27"/>
      <c r="E99" s="27"/>
      <c r="F99" s="27"/>
      <c r="G99" s="27"/>
      <c r="H99" s="27"/>
      <c r="I99" s="27"/>
      <c r="J99" s="27"/>
      <c r="K99" s="27"/>
      <c r="L99" s="93"/>
      <c r="M99" s="27"/>
      <c r="N99" s="27"/>
      <c r="O99" s="27"/>
      <c r="P99" s="27"/>
      <c r="Q99" s="27"/>
      <c r="R99" s="27"/>
      <c r="S99" s="27"/>
      <c r="T99" s="27"/>
      <c r="U99" s="27"/>
      <c r="V99" s="27"/>
      <c r="W99" s="27"/>
      <c r="X99" s="27"/>
    </row>
    <row r="100" spans="2:24" s="7" customFormat="1">
      <c r="B100" s="12"/>
      <c r="C100" s="12"/>
      <c r="D100" s="12"/>
      <c r="E100" s="12"/>
      <c r="F100" s="12"/>
      <c r="L100" s="103"/>
      <c r="N100" s="22"/>
      <c r="O100" s="22"/>
      <c r="P100" s="22"/>
      <c r="Q100" s="22"/>
      <c r="R100" s="22"/>
      <c r="S100" s="15"/>
      <c r="T100" s="15"/>
      <c r="U100" s="15"/>
      <c r="V100" s="15"/>
      <c r="W100" s="15"/>
      <c r="X100" s="15"/>
    </row>
    <row r="101" spans="2:24" s="7" customFormat="1" ht="13.9">
      <c r="B101" s="12"/>
      <c r="C101" s="34" t="s">
        <v>3441</v>
      </c>
      <c r="D101" s="34"/>
      <c r="E101" s="33"/>
      <c r="F101" s="33"/>
      <c r="G101" s="33"/>
      <c r="H101" s="33"/>
      <c r="I101" s="33"/>
      <c r="J101" s="33"/>
      <c r="K101" s="33"/>
      <c r="L101" s="104"/>
      <c r="M101" s="33"/>
      <c r="N101" s="33"/>
      <c r="O101" s="33"/>
      <c r="P101" s="33"/>
      <c r="Q101" s="33"/>
      <c r="R101" s="33"/>
      <c r="S101" s="33"/>
      <c r="T101" s="33"/>
      <c r="U101" s="33"/>
      <c r="V101" s="33"/>
      <c r="W101" s="33"/>
      <c r="X101" s="33"/>
    </row>
    <row r="102" spans="2:24" s="7" customFormat="1">
      <c r="B102" s="12"/>
      <c r="C102" s="12"/>
      <c r="D102" s="12"/>
      <c r="E102" s="12"/>
      <c r="F102" s="12"/>
      <c r="L102" s="103"/>
      <c r="N102" s="22"/>
      <c r="O102" s="22"/>
      <c r="P102" s="22"/>
      <c r="Q102" s="22"/>
      <c r="R102" s="22"/>
      <c r="S102" s="15"/>
      <c r="T102" s="15"/>
      <c r="U102" s="15"/>
      <c r="V102" s="15"/>
      <c r="W102" s="15"/>
      <c r="X102" s="15"/>
    </row>
    <row r="103" spans="2:24" s="7" customFormat="1" ht="14.25" customHeight="1">
      <c r="B103" s="12"/>
      <c r="C103" s="12"/>
      <c r="D103" s="80" t="s">
        <v>184</v>
      </c>
      <c r="E103" s="81"/>
      <c r="F103" s="81"/>
      <c r="G103" s="81"/>
      <c r="H103" s="81"/>
      <c r="I103" s="81"/>
      <c r="J103" s="81"/>
      <c r="K103" s="81"/>
      <c r="L103" s="106"/>
      <c r="M103" s="81"/>
      <c r="N103" s="81"/>
      <c r="O103" s="81"/>
      <c r="P103" s="81"/>
      <c r="Q103" s="81"/>
      <c r="R103" s="81"/>
      <c r="S103" s="81"/>
      <c r="T103" s="81"/>
      <c r="U103" s="81"/>
      <c r="V103" s="81"/>
      <c r="W103" s="81"/>
      <c r="X103" s="81"/>
    </row>
    <row r="104" spans="2:24" s="7" customFormat="1">
      <c r="B104" s="12"/>
      <c r="C104" s="12"/>
      <c r="D104" s="12"/>
      <c r="E104" s="12"/>
      <c r="F104" s="12"/>
      <c r="L104" s="103"/>
      <c r="N104" s="22"/>
      <c r="O104" s="22"/>
      <c r="P104" s="22"/>
      <c r="Q104" s="22"/>
      <c r="R104" s="22"/>
      <c r="S104" s="15"/>
    </row>
    <row r="105" spans="2:24" s="7" customFormat="1" ht="13.5" customHeight="1">
      <c r="B105" s="11"/>
      <c r="C105" s="11"/>
      <c r="D105" s="20"/>
      <c r="E105" s="20"/>
      <c r="F105" s="11" t="s">
        <v>183</v>
      </c>
      <c r="G105" s="11" t="s">
        <v>184</v>
      </c>
      <c r="H105" s="20" t="s">
        <v>273</v>
      </c>
      <c r="I105" s="11" t="s">
        <v>416</v>
      </c>
      <c r="J105" s="112" t="s">
        <v>3437</v>
      </c>
      <c r="K105" s="98" t="s">
        <v>418</v>
      </c>
      <c r="L105" s="98" t="s">
        <v>419</v>
      </c>
      <c r="M105" s="98" t="s">
        <v>420</v>
      </c>
      <c r="N105" s="21" t="s">
        <v>197</v>
      </c>
      <c r="O105" s="21"/>
      <c r="P105" s="21" t="s">
        <v>3383</v>
      </c>
      <c r="Q105" s="21"/>
      <c r="R105" s="21"/>
      <c r="S105" s="7" t="s">
        <v>208</v>
      </c>
      <c r="T105" s="1424"/>
      <c r="U105" s="1424"/>
      <c r="V105" s="1424"/>
      <c r="W105" s="1424"/>
      <c r="X105" s="1424"/>
    </row>
    <row r="106" spans="2:24" s="7" customFormat="1" ht="13.5" customHeight="1">
      <c r="B106" s="11"/>
      <c r="C106" s="11"/>
      <c r="D106" s="20"/>
      <c r="E106" s="20"/>
      <c r="F106" s="11" t="s">
        <v>183</v>
      </c>
      <c r="G106" s="11" t="s">
        <v>184</v>
      </c>
      <c r="H106" s="20" t="s">
        <v>273</v>
      </c>
      <c r="I106" s="11" t="s">
        <v>416</v>
      </c>
      <c r="J106" s="112" t="s">
        <v>3437</v>
      </c>
      <c r="K106" s="98" t="s">
        <v>418</v>
      </c>
      <c r="L106" s="98" t="s">
        <v>427</v>
      </c>
      <c r="M106" s="98" t="s">
        <v>428</v>
      </c>
      <c r="N106" s="21" t="s">
        <v>197</v>
      </c>
      <c r="O106" s="21"/>
      <c r="P106" s="21" t="s">
        <v>3383</v>
      </c>
      <c r="Q106" s="21"/>
      <c r="R106" s="21"/>
      <c r="S106" s="7" t="s">
        <v>208</v>
      </c>
      <c r="T106" s="1424"/>
      <c r="U106" s="1424"/>
      <c r="V106" s="1424"/>
      <c r="W106" s="1424"/>
      <c r="X106" s="1424"/>
    </row>
    <row r="107" spans="2:24" s="7" customFormat="1" ht="13.5" customHeight="1">
      <c r="B107" s="11"/>
      <c r="C107" s="11"/>
      <c r="D107" s="20"/>
      <c r="E107" s="20"/>
      <c r="F107" s="11" t="s">
        <v>183</v>
      </c>
      <c r="G107" s="11" t="s">
        <v>184</v>
      </c>
      <c r="H107" s="20" t="s">
        <v>273</v>
      </c>
      <c r="I107" s="11" t="s">
        <v>416</v>
      </c>
      <c r="J107" s="112" t="s">
        <v>3437</v>
      </c>
      <c r="K107" s="98" t="s">
        <v>418</v>
      </c>
      <c r="L107" s="98" t="s">
        <v>434</v>
      </c>
      <c r="M107" s="98" t="s">
        <v>435</v>
      </c>
      <c r="N107" s="21" t="s">
        <v>197</v>
      </c>
      <c r="O107" s="21"/>
      <c r="P107" s="21" t="s">
        <v>3383</v>
      </c>
      <c r="Q107" s="21"/>
      <c r="R107" s="21"/>
      <c r="S107" s="7" t="s">
        <v>208</v>
      </c>
      <c r="T107" s="1424"/>
      <c r="U107" s="1424"/>
      <c r="V107" s="1424"/>
      <c r="W107" s="1424"/>
      <c r="X107" s="1424"/>
    </row>
    <row r="108" spans="2:24" s="7" customFormat="1" ht="13.5" customHeight="1">
      <c r="B108" s="11"/>
      <c r="C108" s="11"/>
      <c r="D108" s="20"/>
      <c r="E108" s="20"/>
      <c r="F108" s="11" t="s">
        <v>183</v>
      </c>
      <c r="G108" s="11" t="s">
        <v>184</v>
      </c>
      <c r="H108" s="20" t="s">
        <v>273</v>
      </c>
      <c r="I108" s="11" t="s">
        <v>416</v>
      </c>
      <c r="J108" s="112" t="s">
        <v>3437</v>
      </c>
      <c r="K108" s="98" t="s">
        <v>418</v>
      </c>
      <c r="L108" s="98" t="s">
        <v>440</v>
      </c>
      <c r="M108" s="98" t="s">
        <v>441</v>
      </c>
      <c r="N108" s="21" t="s">
        <v>197</v>
      </c>
      <c r="O108" s="21"/>
      <c r="P108" s="21" t="s">
        <v>3383</v>
      </c>
      <c r="Q108" s="21"/>
      <c r="R108" s="21"/>
      <c r="S108" s="7" t="s">
        <v>208</v>
      </c>
      <c r="T108" s="1424"/>
      <c r="U108" s="1424"/>
      <c r="V108" s="1424"/>
      <c r="W108" s="1424"/>
      <c r="X108" s="1424"/>
    </row>
    <row r="109" spans="2:24" s="7" customFormat="1" ht="13.5" customHeight="1">
      <c r="B109" s="11"/>
      <c r="C109" s="11"/>
      <c r="D109" s="20"/>
      <c r="E109" s="20"/>
      <c r="F109" s="11" t="s">
        <v>183</v>
      </c>
      <c r="G109" s="11" t="s">
        <v>184</v>
      </c>
      <c r="H109" s="20" t="s">
        <v>273</v>
      </c>
      <c r="I109" s="11" t="s">
        <v>416</v>
      </c>
      <c r="J109" s="112" t="s">
        <v>3437</v>
      </c>
      <c r="K109" s="98" t="s">
        <v>418</v>
      </c>
      <c r="L109" s="98" t="s">
        <v>447</v>
      </c>
      <c r="M109" s="98" t="s">
        <v>448</v>
      </c>
      <c r="N109" s="21" t="s">
        <v>197</v>
      </c>
      <c r="O109" s="21"/>
      <c r="P109" s="21" t="s">
        <v>3383</v>
      </c>
      <c r="Q109" s="21"/>
      <c r="R109" s="21"/>
      <c r="S109" s="7" t="s">
        <v>208</v>
      </c>
      <c r="T109" s="1424"/>
      <c r="U109" s="1424"/>
      <c r="V109" s="1424"/>
      <c r="W109" s="1424"/>
      <c r="X109" s="1424"/>
    </row>
    <row r="110" spans="2:24" s="7" customFormat="1" ht="13.5" customHeight="1">
      <c r="B110" s="11"/>
      <c r="C110" s="11"/>
      <c r="D110" s="20"/>
      <c r="E110" s="20"/>
      <c r="F110" s="11" t="s">
        <v>183</v>
      </c>
      <c r="G110" s="11" t="s">
        <v>184</v>
      </c>
      <c r="H110" s="20" t="s">
        <v>273</v>
      </c>
      <c r="I110" s="11" t="s">
        <v>416</v>
      </c>
      <c r="J110" s="112" t="s">
        <v>3437</v>
      </c>
      <c r="K110" s="98" t="s">
        <v>418</v>
      </c>
      <c r="L110" s="98" t="s">
        <v>453</v>
      </c>
      <c r="M110" s="98" t="s">
        <v>454</v>
      </c>
      <c r="N110" s="21" t="s">
        <v>197</v>
      </c>
      <c r="O110" s="21"/>
      <c r="P110" s="21" t="s">
        <v>3383</v>
      </c>
      <c r="Q110" s="21"/>
      <c r="R110" s="21"/>
      <c r="S110" s="7" t="s">
        <v>208</v>
      </c>
      <c r="T110" s="1424"/>
      <c r="U110" s="1424"/>
      <c r="V110" s="1424"/>
      <c r="W110" s="1424"/>
      <c r="X110" s="1424"/>
    </row>
    <row r="111" spans="2:24" s="7" customFormat="1" ht="13.5" customHeight="1">
      <c r="B111" s="11"/>
      <c r="C111" s="11"/>
      <c r="D111" s="20"/>
      <c r="E111" s="20"/>
      <c r="F111" s="11" t="s">
        <v>183</v>
      </c>
      <c r="G111" s="11" t="s">
        <v>184</v>
      </c>
      <c r="H111" s="20" t="s">
        <v>273</v>
      </c>
      <c r="I111" s="11" t="s">
        <v>416</v>
      </c>
      <c r="J111" s="112" t="s">
        <v>3437</v>
      </c>
      <c r="K111" s="98" t="s">
        <v>418</v>
      </c>
      <c r="L111" s="98" t="s">
        <v>457</v>
      </c>
      <c r="M111" s="98" t="s">
        <v>458</v>
      </c>
      <c r="N111" s="21" t="s">
        <v>197</v>
      </c>
      <c r="O111" s="21"/>
      <c r="P111" s="21" t="s">
        <v>3383</v>
      </c>
      <c r="Q111" s="21"/>
      <c r="R111" s="21"/>
      <c r="S111" s="7" t="s">
        <v>208</v>
      </c>
      <c r="T111" s="1424"/>
      <c r="U111" s="1424"/>
      <c r="V111" s="1424"/>
      <c r="W111" s="1424"/>
      <c r="X111" s="1424"/>
    </row>
    <row r="112" spans="2:24" s="7" customFormat="1" ht="13.5" customHeight="1">
      <c r="B112" s="11"/>
      <c r="C112" s="11"/>
      <c r="D112" s="20"/>
      <c r="E112" s="20"/>
      <c r="F112" s="11" t="s">
        <v>183</v>
      </c>
      <c r="G112" s="11" t="s">
        <v>184</v>
      </c>
      <c r="H112" s="20" t="s">
        <v>273</v>
      </c>
      <c r="I112" s="11" t="s">
        <v>416</v>
      </c>
      <c r="J112" s="112" t="s">
        <v>3437</v>
      </c>
      <c r="K112" s="98" t="s">
        <v>418</v>
      </c>
      <c r="L112" s="98" t="s">
        <v>461</v>
      </c>
      <c r="M112" s="98" t="s">
        <v>462</v>
      </c>
      <c r="N112" s="21" t="s">
        <v>197</v>
      </c>
      <c r="O112" s="21"/>
      <c r="P112" s="21" t="s">
        <v>3383</v>
      </c>
      <c r="Q112" s="21"/>
      <c r="R112" s="21"/>
      <c r="S112" s="7" t="s">
        <v>208</v>
      </c>
      <c r="T112" s="1424"/>
      <c r="U112" s="1424"/>
      <c r="V112" s="1424"/>
      <c r="W112" s="1424"/>
      <c r="X112" s="1424"/>
    </row>
    <row r="114" spans="3:24" s="7" customFormat="1" ht="14.25" customHeight="1">
      <c r="C114" s="12"/>
      <c r="D114" s="80" t="s">
        <v>3438</v>
      </c>
      <c r="E114" s="81"/>
      <c r="F114" s="81"/>
      <c r="G114" s="81"/>
      <c r="H114" s="81"/>
      <c r="I114" s="81"/>
      <c r="J114" s="81"/>
      <c r="K114" s="81"/>
      <c r="L114" s="81"/>
      <c r="M114" s="81"/>
      <c r="N114" s="81"/>
      <c r="O114" s="81"/>
      <c r="P114" s="81"/>
      <c r="Q114" s="81"/>
      <c r="R114" s="81"/>
      <c r="S114" s="81"/>
      <c r="T114" s="81"/>
      <c r="U114" s="81"/>
      <c r="V114" s="81"/>
      <c r="W114" s="81"/>
      <c r="X114" s="81"/>
    </row>
    <row r="115" spans="3:24" s="7" customFormat="1">
      <c r="C115" s="11"/>
      <c r="D115" s="11"/>
      <c r="E115" s="11"/>
      <c r="F115" s="11"/>
      <c r="G115" s="11"/>
      <c r="H115" s="11"/>
      <c r="I115" s="11"/>
      <c r="J115" s="112"/>
      <c r="K115" s="11"/>
      <c r="L115" s="11"/>
      <c r="M115" s="11"/>
      <c r="N115" s="11"/>
      <c r="O115" s="11"/>
      <c r="P115" s="11"/>
      <c r="Q115" s="11"/>
      <c r="R115" s="11"/>
      <c r="S115" s="11"/>
    </row>
    <row r="116" spans="3:24" s="7" customFormat="1" ht="13.5" customHeight="1">
      <c r="C116" s="11"/>
      <c r="D116" s="20"/>
      <c r="E116" s="20"/>
      <c r="F116" s="11" t="s">
        <v>183</v>
      </c>
      <c r="G116" s="11" t="s">
        <v>3439</v>
      </c>
      <c r="H116" s="20" t="s">
        <v>273</v>
      </c>
      <c r="I116" s="11" t="s">
        <v>416</v>
      </c>
      <c r="J116" s="112" t="s">
        <v>3437</v>
      </c>
      <c r="K116" s="98" t="s">
        <v>418</v>
      </c>
      <c r="L116" s="98" t="s">
        <v>419</v>
      </c>
      <c r="M116" s="98" t="s">
        <v>420</v>
      </c>
      <c r="N116" s="21" t="s">
        <v>197</v>
      </c>
      <c r="O116" s="21"/>
      <c r="P116" s="21" t="s">
        <v>3383</v>
      </c>
      <c r="Q116" s="21"/>
      <c r="R116" s="21"/>
      <c r="S116" s="7" t="s">
        <v>208</v>
      </c>
      <c r="T116" s="1424"/>
      <c r="U116" s="1424"/>
      <c r="V116" s="1424"/>
      <c r="W116" s="1424"/>
      <c r="X116" s="1424"/>
    </row>
    <row r="117" spans="3:24" s="7" customFormat="1" ht="13.5" customHeight="1">
      <c r="C117" s="11"/>
      <c r="D117" s="20"/>
      <c r="E117" s="20"/>
      <c r="F117" s="11" t="s">
        <v>183</v>
      </c>
      <c r="G117" s="11" t="s">
        <v>3439</v>
      </c>
      <c r="H117" s="20" t="s">
        <v>273</v>
      </c>
      <c r="I117" s="11" t="s">
        <v>416</v>
      </c>
      <c r="J117" s="112" t="s">
        <v>3437</v>
      </c>
      <c r="K117" s="98" t="s">
        <v>418</v>
      </c>
      <c r="L117" s="98" t="s">
        <v>427</v>
      </c>
      <c r="M117" s="98" t="s">
        <v>428</v>
      </c>
      <c r="N117" s="21" t="s">
        <v>197</v>
      </c>
      <c r="O117" s="21"/>
      <c r="P117" s="21" t="s">
        <v>3383</v>
      </c>
      <c r="Q117" s="21"/>
      <c r="R117" s="21"/>
      <c r="S117" s="7" t="s">
        <v>208</v>
      </c>
      <c r="T117" s="1424"/>
      <c r="U117" s="1424"/>
      <c r="V117" s="1424"/>
      <c r="W117" s="1424"/>
      <c r="X117" s="1424"/>
    </row>
    <row r="118" spans="3:24" s="7" customFormat="1" ht="13.5" customHeight="1">
      <c r="C118" s="11"/>
      <c r="D118" s="20"/>
      <c r="E118" s="20"/>
      <c r="F118" s="11" t="s">
        <v>183</v>
      </c>
      <c r="G118" s="11" t="s">
        <v>3439</v>
      </c>
      <c r="H118" s="20" t="s">
        <v>273</v>
      </c>
      <c r="I118" s="11" t="s">
        <v>416</v>
      </c>
      <c r="J118" s="112" t="s">
        <v>3437</v>
      </c>
      <c r="K118" s="98" t="s">
        <v>418</v>
      </c>
      <c r="L118" s="98" t="s">
        <v>434</v>
      </c>
      <c r="M118" s="98" t="s">
        <v>435</v>
      </c>
      <c r="N118" s="21" t="s">
        <v>197</v>
      </c>
      <c r="O118" s="21"/>
      <c r="P118" s="21" t="s">
        <v>3383</v>
      </c>
      <c r="Q118" s="21"/>
      <c r="R118" s="21"/>
      <c r="S118" s="7" t="s">
        <v>208</v>
      </c>
      <c r="T118" s="1424"/>
      <c r="U118" s="1424"/>
      <c r="V118" s="1424"/>
      <c r="W118" s="1424"/>
      <c r="X118" s="1424"/>
    </row>
    <row r="119" spans="3:24" s="7" customFormat="1" ht="13.5" customHeight="1">
      <c r="C119" s="11"/>
      <c r="D119" s="20"/>
      <c r="E119" s="20"/>
      <c r="F119" s="11" t="s">
        <v>183</v>
      </c>
      <c r="G119" s="11" t="s">
        <v>3439</v>
      </c>
      <c r="H119" s="20" t="s">
        <v>273</v>
      </c>
      <c r="I119" s="11" t="s">
        <v>416</v>
      </c>
      <c r="J119" s="112" t="s">
        <v>3437</v>
      </c>
      <c r="K119" s="98" t="s">
        <v>418</v>
      </c>
      <c r="L119" s="98" t="s">
        <v>440</v>
      </c>
      <c r="M119" s="98" t="s">
        <v>441</v>
      </c>
      <c r="N119" s="21" t="s">
        <v>197</v>
      </c>
      <c r="O119" s="21"/>
      <c r="P119" s="21" t="s">
        <v>3383</v>
      </c>
      <c r="Q119" s="21"/>
      <c r="R119" s="21"/>
      <c r="S119" s="7" t="s">
        <v>208</v>
      </c>
      <c r="T119" s="1424"/>
      <c r="U119" s="1424"/>
      <c r="V119" s="1424"/>
      <c r="W119" s="1424"/>
      <c r="X119" s="1424"/>
    </row>
    <row r="120" spans="3:24" s="7" customFormat="1" ht="13.5" customHeight="1">
      <c r="C120" s="11"/>
      <c r="D120" s="20"/>
      <c r="E120" s="20"/>
      <c r="F120" s="11" t="s">
        <v>183</v>
      </c>
      <c r="G120" s="11" t="s">
        <v>3439</v>
      </c>
      <c r="H120" s="20" t="s">
        <v>273</v>
      </c>
      <c r="I120" s="11" t="s">
        <v>416</v>
      </c>
      <c r="J120" s="112" t="s">
        <v>3437</v>
      </c>
      <c r="K120" s="98" t="s">
        <v>418</v>
      </c>
      <c r="L120" s="98" t="s">
        <v>447</v>
      </c>
      <c r="M120" s="98" t="s">
        <v>448</v>
      </c>
      <c r="N120" s="21" t="s">
        <v>197</v>
      </c>
      <c r="O120" s="21"/>
      <c r="P120" s="21" t="s">
        <v>3383</v>
      </c>
      <c r="Q120" s="21"/>
      <c r="R120" s="21"/>
      <c r="S120" s="7" t="s">
        <v>208</v>
      </c>
      <c r="T120" s="1424"/>
      <c r="U120" s="1424"/>
      <c r="V120" s="1424"/>
      <c r="W120" s="1424"/>
      <c r="X120" s="1424"/>
    </row>
    <row r="121" spans="3:24" s="7" customFormat="1" ht="13.5" customHeight="1">
      <c r="C121" s="11"/>
      <c r="D121" s="20"/>
      <c r="E121" s="20"/>
      <c r="F121" s="11" t="s">
        <v>183</v>
      </c>
      <c r="G121" s="11" t="s">
        <v>3439</v>
      </c>
      <c r="H121" s="20" t="s">
        <v>273</v>
      </c>
      <c r="I121" s="11" t="s">
        <v>416</v>
      </c>
      <c r="J121" s="112" t="s">
        <v>3437</v>
      </c>
      <c r="K121" s="98" t="s">
        <v>418</v>
      </c>
      <c r="L121" s="98" t="s">
        <v>453</v>
      </c>
      <c r="M121" s="98" t="s">
        <v>454</v>
      </c>
      <c r="N121" s="21" t="s">
        <v>197</v>
      </c>
      <c r="O121" s="21"/>
      <c r="P121" s="21" t="s">
        <v>3383</v>
      </c>
      <c r="Q121" s="21"/>
      <c r="R121" s="21"/>
      <c r="S121" s="7" t="s">
        <v>208</v>
      </c>
      <c r="T121" s="1424"/>
      <c r="U121" s="1424"/>
      <c r="V121" s="1424"/>
      <c r="W121" s="1424"/>
      <c r="X121" s="1424"/>
    </row>
    <row r="122" spans="3:24" s="7" customFormat="1" ht="13.5" customHeight="1">
      <c r="C122" s="11"/>
      <c r="D122" s="20"/>
      <c r="E122" s="20"/>
      <c r="F122" s="11" t="s">
        <v>183</v>
      </c>
      <c r="G122" s="11" t="s">
        <v>3439</v>
      </c>
      <c r="H122" s="20" t="s">
        <v>273</v>
      </c>
      <c r="I122" s="11" t="s">
        <v>416</v>
      </c>
      <c r="J122" s="112" t="s">
        <v>3437</v>
      </c>
      <c r="K122" s="98" t="s">
        <v>418</v>
      </c>
      <c r="L122" s="98" t="s">
        <v>457</v>
      </c>
      <c r="M122" s="98" t="s">
        <v>458</v>
      </c>
      <c r="N122" s="21" t="s">
        <v>197</v>
      </c>
      <c r="O122" s="21"/>
      <c r="P122" s="21" t="s">
        <v>3383</v>
      </c>
      <c r="Q122" s="21"/>
      <c r="R122" s="21"/>
      <c r="S122" s="7" t="s">
        <v>208</v>
      </c>
      <c r="T122" s="1424"/>
      <c r="U122" s="1424"/>
      <c r="V122" s="1424"/>
      <c r="W122" s="1424"/>
      <c r="X122" s="1424"/>
    </row>
    <row r="123" spans="3:24" s="7" customFormat="1" ht="13.5" customHeight="1">
      <c r="C123" s="11"/>
      <c r="D123" s="20"/>
      <c r="E123" s="20"/>
      <c r="F123" s="11" t="s">
        <v>183</v>
      </c>
      <c r="G123" s="11" t="s">
        <v>3439</v>
      </c>
      <c r="H123" s="20" t="s">
        <v>273</v>
      </c>
      <c r="I123" s="11" t="s">
        <v>416</v>
      </c>
      <c r="J123" s="112" t="s">
        <v>3437</v>
      </c>
      <c r="K123" s="98" t="s">
        <v>418</v>
      </c>
      <c r="L123" s="98" t="s">
        <v>461</v>
      </c>
      <c r="M123" s="98" t="s">
        <v>462</v>
      </c>
      <c r="N123" s="21" t="s">
        <v>197</v>
      </c>
      <c r="O123" s="21"/>
      <c r="P123" s="21" t="s">
        <v>3383</v>
      </c>
      <c r="Q123" s="21"/>
      <c r="R123" s="21"/>
      <c r="S123" s="7" t="s">
        <v>208</v>
      </c>
      <c r="T123" s="1424"/>
      <c r="U123" s="1424"/>
      <c r="V123" s="1424"/>
      <c r="W123" s="1424"/>
      <c r="X123" s="1424"/>
    </row>
    <row r="124" spans="3:24" s="7" customFormat="1">
      <c r="C124" s="11"/>
      <c r="D124" s="89"/>
      <c r="E124" s="89"/>
      <c r="F124" s="11"/>
      <c r="G124" s="11"/>
      <c r="H124" s="11"/>
      <c r="I124" s="11"/>
      <c r="J124" s="11"/>
      <c r="K124" s="11"/>
      <c r="L124" s="11"/>
      <c r="M124" s="11"/>
      <c r="N124" s="11"/>
      <c r="O124" s="11"/>
      <c r="P124" s="11"/>
      <c r="Q124" s="11"/>
      <c r="R124" s="11"/>
      <c r="S124" s="11"/>
    </row>
    <row r="125" spans="3:24" s="7" customFormat="1" ht="13.9">
      <c r="C125" s="34" t="s">
        <v>3442</v>
      </c>
      <c r="D125" s="34"/>
      <c r="E125" s="33"/>
      <c r="F125" s="33"/>
      <c r="G125" s="33"/>
      <c r="H125" s="33"/>
      <c r="I125" s="33"/>
      <c r="J125" s="33"/>
      <c r="K125" s="33"/>
      <c r="L125" s="33"/>
      <c r="M125" s="33"/>
      <c r="N125" s="33"/>
      <c r="O125" s="33"/>
      <c r="P125" s="33"/>
      <c r="Q125" s="33"/>
      <c r="R125" s="33"/>
      <c r="S125" s="33"/>
      <c r="T125" s="33"/>
      <c r="U125" s="33"/>
      <c r="V125" s="33"/>
      <c r="W125" s="33"/>
      <c r="X125" s="33"/>
    </row>
    <row r="126" spans="3:24" s="7" customFormat="1">
      <c r="C126" s="11"/>
      <c r="D126" s="89"/>
      <c r="E126" s="89"/>
      <c r="F126" s="11"/>
      <c r="G126" s="11"/>
      <c r="H126" s="11"/>
      <c r="I126" s="11"/>
      <c r="J126" s="11"/>
      <c r="K126" s="11"/>
      <c r="L126" s="11"/>
      <c r="M126" s="11"/>
      <c r="N126" s="11"/>
      <c r="O126" s="11"/>
      <c r="P126" s="11"/>
      <c r="Q126" s="11"/>
      <c r="R126" s="11"/>
      <c r="S126" s="11"/>
      <c r="T126" s="11"/>
      <c r="U126" s="11"/>
      <c r="V126" s="11"/>
      <c r="W126" s="11"/>
      <c r="X126" s="11"/>
    </row>
    <row r="127" spans="3:24" s="7" customFormat="1" ht="14.25" customHeight="1">
      <c r="C127" s="12"/>
      <c r="D127" s="80" t="s">
        <v>184</v>
      </c>
      <c r="E127" s="81"/>
      <c r="F127" s="81"/>
      <c r="G127" s="81"/>
      <c r="H127" s="81"/>
      <c r="I127" s="81"/>
      <c r="J127" s="81"/>
      <c r="K127" s="81"/>
      <c r="L127" s="81"/>
      <c r="M127" s="81"/>
      <c r="N127" s="81"/>
      <c r="O127" s="81"/>
      <c r="P127" s="81"/>
      <c r="Q127" s="81"/>
      <c r="R127" s="81"/>
      <c r="S127" s="81"/>
      <c r="T127" s="81"/>
      <c r="U127" s="81"/>
      <c r="V127" s="81"/>
      <c r="W127" s="81"/>
      <c r="X127" s="81"/>
    </row>
    <row r="129" spans="4:24" s="7" customFormat="1">
      <c r="D129" s="20"/>
      <c r="E129" s="20"/>
      <c r="F129" s="11" t="s">
        <v>183</v>
      </c>
      <c r="G129" s="11" t="s">
        <v>184</v>
      </c>
      <c r="H129" s="20" t="s">
        <v>273</v>
      </c>
      <c r="I129" s="11" t="s">
        <v>416</v>
      </c>
      <c r="J129" s="112" t="s">
        <v>464</v>
      </c>
      <c r="K129" s="98" t="s">
        <v>418</v>
      </c>
      <c r="L129" s="98" t="s">
        <v>419</v>
      </c>
      <c r="M129" s="98" t="s">
        <v>420</v>
      </c>
      <c r="N129" s="21" t="s">
        <v>197</v>
      </c>
      <c r="O129" s="21"/>
      <c r="P129" s="21" t="s">
        <v>3383</v>
      </c>
      <c r="Q129" s="21"/>
      <c r="R129" s="21"/>
      <c r="S129" s="7" t="s">
        <v>208</v>
      </c>
      <c r="T129" s="1424"/>
      <c r="U129" s="1424"/>
      <c r="V129" s="1424"/>
      <c r="W129" s="1424"/>
      <c r="X129" s="1424"/>
    </row>
    <row r="130" spans="4:24" s="7" customFormat="1">
      <c r="D130" s="20"/>
      <c r="E130" s="20"/>
      <c r="F130" s="11" t="s">
        <v>183</v>
      </c>
      <c r="G130" s="11" t="s">
        <v>184</v>
      </c>
      <c r="H130" s="20" t="s">
        <v>273</v>
      </c>
      <c r="I130" s="11" t="s">
        <v>416</v>
      </c>
      <c r="J130" s="112" t="s">
        <v>464</v>
      </c>
      <c r="K130" s="98" t="s">
        <v>418</v>
      </c>
      <c r="L130" s="98" t="s">
        <v>427</v>
      </c>
      <c r="M130" s="98" t="s">
        <v>428</v>
      </c>
      <c r="N130" s="21" t="s">
        <v>197</v>
      </c>
      <c r="O130" s="21"/>
      <c r="P130" s="21" t="s">
        <v>3383</v>
      </c>
      <c r="Q130" s="21"/>
      <c r="R130" s="21"/>
      <c r="S130" s="7" t="s">
        <v>208</v>
      </c>
      <c r="T130" s="1424"/>
      <c r="U130" s="1424"/>
      <c r="V130" s="1424"/>
      <c r="W130" s="1424"/>
      <c r="X130" s="1424"/>
    </row>
    <row r="131" spans="4:24" s="7" customFormat="1">
      <c r="D131" s="20"/>
      <c r="E131" s="20"/>
      <c r="F131" s="11" t="s">
        <v>183</v>
      </c>
      <c r="G131" s="11" t="s">
        <v>184</v>
      </c>
      <c r="H131" s="20" t="s">
        <v>273</v>
      </c>
      <c r="I131" s="11" t="s">
        <v>416</v>
      </c>
      <c r="J131" s="112" t="s">
        <v>464</v>
      </c>
      <c r="K131" s="98" t="s">
        <v>418</v>
      </c>
      <c r="L131" s="98" t="s">
        <v>434</v>
      </c>
      <c r="M131" s="98" t="s">
        <v>435</v>
      </c>
      <c r="N131" s="21" t="s">
        <v>197</v>
      </c>
      <c r="O131" s="21"/>
      <c r="P131" s="21" t="s">
        <v>3383</v>
      </c>
      <c r="Q131" s="21"/>
      <c r="R131" s="21"/>
      <c r="S131" s="7" t="s">
        <v>208</v>
      </c>
      <c r="T131" s="1424"/>
      <c r="U131" s="1424"/>
      <c r="V131" s="1424"/>
      <c r="W131" s="1424"/>
      <c r="X131" s="1424"/>
    </row>
    <row r="132" spans="4:24" s="7" customFormat="1">
      <c r="D132" s="20"/>
      <c r="E132" s="20"/>
      <c r="F132" s="11" t="s">
        <v>183</v>
      </c>
      <c r="G132" s="11" t="s">
        <v>184</v>
      </c>
      <c r="H132" s="20" t="s">
        <v>273</v>
      </c>
      <c r="I132" s="11" t="s">
        <v>416</v>
      </c>
      <c r="J132" s="112" t="s">
        <v>464</v>
      </c>
      <c r="K132" s="98" t="s">
        <v>418</v>
      </c>
      <c r="L132" s="98" t="s">
        <v>440</v>
      </c>
      <c r="M132" s="98" t="s">
        <v>441</v>
      </c>
      <c r="N132" s="21" t="s">
        <v>197</v>
      </c>
      <c r="O132" s="21"/>
      <c r="P132" s="21" t="s">
        <v>3383</v>
      </c>
      <c r="Q132" s="21"/>
      <c r="R132" s="21"/>
      <c r="S132" s="7" t="s">
        <v>208</v>
      </c>
      <c r="T132" s="1424"/>
      <c r="U132" s="1424"/>
      <c r="V132" s="1424"/>
      <c r="W132" s="1424"/>
      <c r="X132" s="1424"/>
    </row>
    <row r="133" spans="4:24" s="7" customFormat="1">
      <c r="D133" s="20"/>
      <c r="E133" s="20"/>
      <c r="F133" s="11" t="s">
        <v>183</v>
      </c>
      <c r="G133" s="11" t="s">
        <v>184</v>
      </c>
      <c r="H133" s="20" t="s">
        <v>273</v>
      </c>
      <c r="I133" s="11" t="s">
        <v>416</v>
      </c>
      <c r="J133" s="112" t="s">
        <v>464</v>
      </c>
      <c r="K133" s="98" t="s">
        <v>418</v>
      </c>
      <c r="L133" s="98" t="s">
        <v>447</v>
      </c>
      <c r="M133" s="98" t="s">
        <v>448</v>
      </c>
      <c r="N133" s="21" t="s">
        <v>197</v>
      </c>
      <c r="O133" s="21"/>
      <c r="P133" s="21" t="s">
        <v>3383</v>
      </c>
      <c r="Q133" s="21"/>
      <c r="R133" s="21"/>
      <c r="S133" s="7" t="s">
        <v>208</v>
      </c>
      <c r="T133" s="1424"/>
      <c r="U133" s="1424"/>
      <c r="V133" s="1424"/>
      <c r="W133" s="1424"/>
      <c r="X133" s="1424"/>
    </row>
    <row r="134" spans="4:24" s="7" customFormat="1">
      <c r="D134" s="20"/>
      <c r="E134" s="20"/>
      <c r="F134" s="11" t="s">
        <v>183</v>
      </c>
      <c r="G134" s="11" t="s">
        <v>184</v>
      </c>
      <c r="H134" s="20" t="s">
        <v>273</v>
      </c>
      <c r="I134" s="11" t="s">
        <v>416</v>
      </c>
      <c r="J134" s="112" t="s">
        <v>464</v>
      </c>
      <c r="K134" s="98" t="s">
        <v>418</v>
      </c>
      <c r="L134" s="98" t="s">
        <v>453</v>
      </c>
      <c r="M134" s="98" t="s">
        <v>454</v>
      </c>
      <c r="N134" s="21" t="s">
        <v>197</v>
      </c>
      <c r="O134" s="21"/>
      <c r="P134" s="21" t="s">
        <v>3383</v>
      </c>
      <c r="Q134" s="21"/>
      <c r="R134" s="21"/>
      <c r="S134" s="7" t="s">
        <v>208</v>
      </c>
      <c r="T134" s="1424"/>
      <c r="U134" s="1424"/>
      <c r="V134" s="1424"/>
      <c r="W134" s="1424"/>
      <c r="X134" s="1424"/>
    </row>
    <row r="135" spans="4:24" s="7" customFormat="1">
      <c r="D135" s="20"/>
      <c r="E135" s="20"/>
      <c r="F135" s="11" t="s">
        <v>183</v>
      </c>
      <c r="G135" s="11" t="s">
        <v>184</v>
      </c>
      <c r="H135" s="20" t="s">
        <v>273</v>
      </c>
      <c r="I135" s="11" t="s">
        <v>416</v>
      </c>
      <c r="J135" s="112" t="s">
        <v>464</v>
      </c>
      <c r="K135" s="98" t="s">
        <v>418</v>
      </c>
      <c r="L135" s="98" t="s">
        <v>457</v>
      </c>
      <c r="M135" s="98" t="s">
        <v>458</v>
      </c>
      <c r="N135" s="21" t="s">
        <v>197</v>
      </c>
      <c r="O135" s="21"/>
      <c r="P135" s="21" t="s">
        <v>3383</v>
      </c>
      <c r="Q135" s="21"/>
      <c r="R135" s="21"/>
      <c r="S135" s="7" t="s">
        <v>208</v>
      </c>
      <c r="T135" s="1424"/>
      <c r="U135" s="1424"/>
      <c r="V135" s="1424"/>
      <c r="W135" s="1424"/>
      <c r="X135" s="1424"/>
    </row>
    <row r="136" spans="4:24" s="7" customFormat="1">
      <c r="D136" s="20"/>
      <c r="E136" s="20"/>
      <c r="F136" s="11" t="s">
        <v>183</v>
      </c>
      <c r="G136" s="11" t="s">
        <v>184</v>
      </c>
      <c r="H136" s="20" t="s">
        <v>273</v>
      </c>
      <c r="I136" s="11" t="s">
        <v>416</v>
      </c>
      <c r="J136" s="112" t="s">
        <v>464</v>
      </c>
      <c r="K136" s="98" t="s">
        <v>418</v>
      </c>
      <c r="L136" s="98" t="s">
        <v>461</v>
      </c>
      <c r="M136" s="98" t="s">
        <v>462</v>
      </c>
      <c r="N136" s="21" t="s">
        <v>197</v>
      </c>
      <c r="O136" s="21"/>
      <c r="P136" s="21" t="s">
        <v>3383</v>
      </c>
      <c r="Q136" s="21"/>
      <c r="R136" s="21"/>
      <c r="S136" s="7" t="s">
        <v>208</v>
      </c>
      <c r="T136" s="1424"/>
      <c r="U136" s="1424"/>
      <c r="V136" s="1424"/>
      <c r="W136" s="1424"/>
      <c r="X136" s="1424"/>
    </row>
    <row r="137" spans="4:24" s="7" customFormat="1">
      <c r="D137" s="11"/>
      <c r="E137" s="11"/>
      <c r="F137" s="11"/>
      <c r="G137" s="11"/>
      <c r="H137" s="11"/>
      <c r="I137" s="11"/>
      <c r="J137" s="112"/>
      <c r="K137" s="11"/>
      <c r="L137" s="11"/>
      <c r="M137" s="11"/>
      <c r="N137" s="11"/>
      <c r="O137" s="11"/>
      <c r="P137" s="11"/>
      <c r="Q137" s="11"/>
      <c r="R137" s="11"/>
      <c r="S137" s="11"/>
    </row>
    <row r="138" spans="4:24" s="7" customFormat="1" ht="14.25" customHeight="1">
      <c r="D138" s="80" t="s">
        <v>3438</v>
      </c>
      <c r="E138" s="81"/>
      <c r="F138" s="81"/>
      <c r="G138" s="81"/>
      <c r="H138" s="81"/>
      <c r="I138" s="81"/>
      <c r="J138" s="81"/>
      <c r="K138" s="81"/>
      <c r="L138" s="81"/>
      <c r="M138" s="81"/>
      <c r="N138" s="81"/>
      <c r="O138" s="81"/>
      <c r="P138" s="81"/>
      <c r="Q138" s="81"/>
      <c r="R138" s="81"/>
      <c r="S138" s="81"/>
      <c r="T138" s="81"/>
      <c r="U138" s="81"/>
      <c r="V138" s="81"/>
      <c r="W138" s="81"/>
      <c r="X138" s="81"/>
    </row>
    <row r="139" spans="4:24" s="7" customFormat="1">
      <c r="D139" s="11"/>
      <c r="E139" s="11"/>
      <c r="F139" s="11"/>
      <c r="G139" s="11"/>
      <c r="H139" s="11"/>
      <c r="I139" s="11"/>
      <c r="J139" s="112"/>
      <c r="K139" s="11"/>
      <c r="L139" s="11"/>
      <c r="M139" s="11"/>
      <c r="N139" s="11"/>
      <c r="O139" s="11"/>
      <c r="P139" s="11"/>
      <c r="Q139" s="11"/>
      <c r="R139" s="11"/>
      <c r="S139" s="11"/>
    </row>
    <row r="140" spans="4:24" s="7" customFormat="1">
      <c r="D140" s="20"/>
      <c r="E140" s="20"/>
      <c r="F140" s="11" t="s">
        <v>183</v>
      </c>
      <c r="G140" s="11" t="s">
        <v>3439</v>
      </c>
      <c r="H140" s="20" t="s">
        <v>273</v>
      </c>
      <c r="I140" s="11" t="s">
        <v>416</v>
      </c>
      <c r="J140" s="112" t="s">
        <v>464</v>
      </c>
      <c r="K140" s="98" t="s">
        <v>418</v>
      </c>
      <c r="L140" s="98" t="s">
        <v>419</v>
      </c>
      <c r="M140" s="98" t="s">
        <v>420</v>
      </c>
      <c r="N140" s="21" t="s">
        <v>197</v>
      </c>
      <c r="O140" s="21"/>
      <c r="P140" s="21" t="s">
        <v>3383</v>
      </c>
      <c r="Q140" s="21"/>
      <c r="R140" s="21"/>
      <c r="S140" s="7" t="s">
        <v>208</v>
      </c>
      <c r="T140" s="1424"/>
      <c r="U140" s="1424"/>
      <c r="V140" s="1424"/>
      <c r="W140" s="1424"/>
      <c r="X140" s="1424"/>
    </row>
    <row r="141" spans="4:24" s="7" customFormat="1">
      <c r="D141" s="20"/>
      <c r="E141" s="20"/>
      <c r="F141" s="11" t="s">
        <v>183</v>
      </c>
      <c r="G141" s="11" t="s">
        <v>3439</v>
      </c>
      <c r="H141" s="20" t="s">
        <v>273</v>
      </c>
      <c r="I141" s="11" t="s">
        <v>416</v>
      </c>
      <c r="J141" s="112" t="s">
        <v>464</v>
      </c>
      <c r="K141" s="98" t="s">
        <v>418</v>
      </c>
      <c r="L141" s="98" t="s">
        <v>427</v>
      </c>
      <c r="M141" s="98" t="s">
        <v>428</v>
      </c>
      <c r="N141" s="21" t="s">
        <v>197</v>
      </c>
      <c r="O141" s="21"/>
      <c r="P141" s="21" t="s">
        <v>3383</v>
      </c>
      <c r="Q141" s="21"/>
      <c r="R141" s="21"/>
      <c r="S141" s="7" t="s">
        <v>208</v>
      </c>
      <c r="T141" s="1424"/>
      <c r="U141" s="1424"/>
      <c r="V141" s="1424"/>
      <c r="W141" s="1424"/>
      <c r="X141" s="1424"/>
    </row>
    <row r="142" spans="4:24" s="7" customFormat="1" ht="13.5" customHeight="1">
      <c r="D142" s="20"/>
      <c r="E142" s="20"/>
      <c r="F142" s="11" t="s">
        <v>183</v>
      </c>
      <c r="G142" s="11" t="s">
        <v>3439</v>
      </c>
      <c r="H142" s="20" t="s">
        <v>273</v>
      </c>
      <c r="I142" s="11" t="s">
        <v>416</v>
      </c>
      <c r="J142" s="112" t="s">
        <v>464</v>
      </c>
      <c r="K142" s="98" t="s">
        <v>418</v>
      </c>
      <c r="L142" s="98" t="s">
        <v>434</v>
      </c>
      <c r="M142" s="98" t="s">
        <v>435</v>
      </c>
      <c r="N142" s="21" t="s">
        <v>197</v>
      </c>
      <c r="O142" s="21"/>
      <c r="P142" s="21" t="s">
        <v>3383</v>
      </c>
      <c r="Q142" s="21"/>
      <c r="R142" s="21"/>
      <c r="S142" s="7" t="s">
        <v>208</v>
      </c>
      <c r="T142" s="1424"/>
      <c r="U142" s="1424"/>
      <c r="V142" s="1424"/>
      <c r="W142" s="1424"/>
      <c r="X142" s="1424"/>
    </row>
    <row r="143" spans="4:24" s="7" customFormat="1" ht="13.5" customHeight="1">
      <c r="D143" s="20"/>
      <c r="E143" s="20"/>
      <c r="F143" s="11" t="s">
        <v>183</v>
      </c>
      <c r="G143" s="11" t="s">
        <v>3439</v>
      </c>
      <c r="H143" s="20" t="s">
        <v>273</v>
      </c>
      <c r="I143" s="11" t="s">
        <v>416</v>
      </c>
      <c r="J143" s="112" t="s">
        <v>464</v>
      </c>
      <c r="K143" s="98" t="s">
        <v>418</v>
      </c>
      <c r="L143" s="98" t="s">
        <v>440</v>
      </c>
      <c r="M143" s="98" t="s">
        <v>441</v>
      </c>
      <c r="N143" s="21" t="s">
        <v>197</v>
      </c>
      <c r="O143" s="21"/>
      <c r="P143" s="21" t="s">
        <v>3383</v>
      </c>
      <c r="Q143" s="21"/>
      <c r="R143" s="21"/>
      <c r="S143" s="7" t="s">
        <v>208</v>
      </c>
      <c r="T143" s="1424"/>
      <c r="U143" s="1424"/>
      <c r="V143" s="1424"/>
      <c r="W143" s="1424"/>
      <c r="X143" s="1424"/>
    </row>
    <row r="144" spans="4:24" s="7" customFormat="1" ht="13.5" customHeight="1">
      <c r="D144" s="20"/>
      <c r="E144" s="20"/>
      <c r="F144" s="11" t="s">
        <v>183</v>
      </c>
      <c r="G144" s="11" t="s">
        <v>3439</v>
      </c>
      <c r="H144" s="20" t="s">
        <v>273</v>
      </c>
      <c r="I144" s="11" t="s">
        <v>416</v>
      </c>
      <c r="J144" s="112" t="s">
        <v>464</v>
      </c>
      <c r="K144" s="98" t="s">
        <v>418</v>
      </c>
      <c r="L144" s="98" t="s">
        <v>447</v>
      </c>
      <c r="M144" s="98" t="s">
        <v>448</v>
      </c>
      <c r="N144" s="21" t="s">
        <v>197</v>
      </c>
      <c r="O144" s="21"/>
      <c r="P144" s="21" t="s">
        <v>3383</v>
      </c>
      <c r="Q144" s="21"/>
      <c r="R144" s="21"/>
      <c r="S144" s="7" t="s">
        <v>208</v>
      </c>
      <c r="T144" s="1424"/>
      <c r="U144" s="1424"/>
      <c r="V144" s="1424"/>
      <c r="W144" s="1424"/>
      <c r="X144" s="1424"/>
    </row>
    <row r="145" spans="3:24" s="7" customFormat="1" ht="13.5" customHeight="1">
      <c r="C145" s="11"/>
      <c r="D145" s="20"/>
      <c r="E145" s="20"/>
      <c r="F145" s="11" t="s">
        <v>183</v>
      </c>
      <c r="G145" s="11" t="s">
        <v>3439</v>
      </c>
      <c r="H145" s="20" t="s">
        <v>273</v>
      </c>
      <c r="I145" s="11" t="s">
        <v>416</v>
      </c>
      <c r="J145" s="112" t="s">
        <v>464</v>
      </c>
      <c r="K145" s="98" t="s">
        <v>418</v>
      </c>
      <c r="L145" s="98" t="s">
        <v>453</v>
      </c>
      <c r="M145" s="98" t="s">
        <v>454</v>
      </c>
      <c r="N145" s="21" t="s">
        <v>197</v>
      </c>
      <c r="O145" s="21"/>
      <c r="P145" s="21" t="s">
        <v>3383</v>
      </c>
      <c r="Q145" s="21"/>
      <c r="R145" s="21"/>
      <c r="S145" s="7" t="s">
        <v>208</v>
      </c>
      <c r="T145" s="1424"/>
      <c r="U145" s="1424"/>
      <c r="V145" s="1424"/>
      <c r="W145" s="1424"/>
      <c r="X145" s="1424"/>
    </row>
    <row r="146" spans="3:24" s="7" customFormat="1" ht="13.5" customHeight="1">
      <c r="C146" s="11"/>
      <c r="D146" s="20"/>
      <c r="E146" s="20"/>
      <c r="F146" s="11" t="s">
        <v>183</v>
      </c>
      <c r="G146" s="11" t="s">
        <v>3439</v>
      </c>
      <c r="H146" s="20" t="s">
        <v>273</v>
      </c>
      <c r="I146" s="11" t="s">
        <v>416</v>
      </c>
      <c r="J146" s="112" t="s">
        <v>464</v>
      </c>
      <c r="K146" s="98" t="s">
        <v>418</v>
      </c>
      <c r="L146" s="98" t="s">
        <v>457</v>
      </c>
      <c r="M146" s="98" t="s">
        <v>458</v>
      </c>
      <c r="N146" s="21" t="s">
        <v>197</v>
      </c>
      <c r="O146" s="21"/>
      <c r="P146" s="21" t="s">
        <v>3383</v>
      </c>
      <c r="Q146" s="21"/>
      <c r="R146" s="21"/>
      <c r="S146" s="7" t="s">
        <v>208</v>
      </c>
      <c r="T146" s="1424"/>
      <c r="U146" s="1424"/>
      <c r="V146" s="1424"/>
      <c r="W146" s="1424"/>
      <c r="X146" s="1424"/>
    </row>
    <row r="147" spans="3:24" s="7" customFormat="1" ht="13.5" customHeight="1">
      <c r="C147" s="11"/>
      <c r="D147" s="20"/>
      <c r="E147" s="20"/>
      <c r="F147" s="11" t="s">
        <v>183</v>
      </c>
      <c r="G147" s="11" t="s">
        <v>3439</v>
      </c>
      <c r="H147" s="20" t="s">
        <v>273</v>
      </c>
      <c r="I147" s="11" t="s">
        <v>416</v>
      </c>
      <c r="J147" s="112" t="s">
        <v>464</v>
      </c>
      <c r="K147" s="98" t="s">
        <v>418</v>
      </c>
      <c r="L147" s="98" t="s">
        <v>461</v>
      </c>
      <c r="M147" s="98" t="s">
        <v>462</v>
      </c>
      <c r="N147" s="21" t="s">
        <v>197</v>
      </c>
      <c r="O147" s="21"/>
      <c r="P147" s="21" t="s">
        <v>3383</v>
      </c>
      <c r="Q147" s="21"/>
      <c r="R147" s="21"/>
      <c r="S147" s="7" t="s">
        <v>208</v>
      </c>
      <c r="T147" s="1424"/>
      <c r="U147" s="1424"/>
      <c r="V147" s="1424"/>
      <c r="W147" s="1424"/>
      <c r="X147" s="1424"/>
    </row>
    <row r="148" spans="3:24" s="7" customFormat="1">
      <c r="C148" s="11"/>
      <c r="D148" s="11"/>
      <c r="E148" s="11"/>
      <c r="F148" s="11"/>
      <c r="G148" s="11"/>
      <c r="H148" s="11"/>
      <c r="I148" s="11"/>
      <c r="J148" s="11"/>
      <c r="K148" s="11"/>
      <c r="L148" s="92"/>
      <c r="M148" s="11"/>
      <c r="N148" s="11"/>
      <c r="O148" s="11"/>
      <c r="P148" s="11"/>
      <c r="Q148" s="11"/>
      <c r="R148" s="11"/>
      <c r="S148" s="11"/>
    </row>
    <row r="149" spans="3:24" s="7" customFormat="1" ht="13.9">
      <c r="C149" s="34" t="s">
        <v>3443</v>
      </c>
      <c r="D149" s="34"/>
      <c r="E149" s="33"/>
      <c r="F149" s="33"/>
      <c r="G149" s="33"/>
      <c r="H149" s="33"/>
      <c r="I149" s="33"/>
      <c r="J149" s="33"/>
      <c r="K149" s="33"/>
      <c r="L149" s="104"/>
      <c r="M149" s="33"/>
      <c r="N149" s="33"/>
      <c r="O149" s="33"/>
      <c r="P149" s="33"/>
      <c r="Q149" s="33"/>
      <c r="R149" s="33"/>
      <c r="S149" s="33"/>
      <c r="T149" s="33"/>
      <c r="U149" s="33"/>
      <c r="V149" s="33"/>
      <c r="W149" s="33"/>
      <c r="X149" s="33"/>
    </row>
    <row r="150" spans="3:24" s="7" customFormat="1">
      <c r="C150" s="11"/>
      <c r="D150" s="11"/>
      <c r="E150" s="11"/>
      <c r="F150" s="11"/>
      <c r="G150" s="11"/>
      <c r="H150" s="11"/>
      <c r="I150" s="11"/>
      <c r="J150" s="11"/>
      <c r="K150" s="11"/>
      <c r="L150" s="92"/>
      <c r="M150" s="11"/>
      <c r="N150" s="11"/>
      <c r="O150" s="11"/>
      <c r="P150" s="11"/>
      <c r="Q150" s="11"/>
      <c r="R150" s="11"/>
      <c r="S150" s="11"/>
      <c r="T150" s="11"/>
      <c r="U150" s="11"/>
      <c r="V150" s="11"/>
      <c r="W150" s="11"/>
      <c r="X150" s="11"/>
    </row>
    <row r="151" spans="3:24" s="7" customFormat="1" ht="14.25" customHeight="1">
      <c r="C151" s="12"/>
      <c r="D151" s="80" t="s">
        <v>184</v>
      </c>
      <c r="E151" s="81"/>
      <c r="F151" s="81"/>
      <c r="G151" s="81"/>
      <c r="H151" s="81"/>
      <c r="I151" s="81"/>
      <c r="J151" s="81"/>
      <c r="K151" s="81"/>
      <c r="L151" s="106"/>
      <c r="M151" s="81"/>
      <c r="N151" s="81"/>
      <c r="O151" s="81"/>
      <c r="P151" s="81"/>
      <c r="Q151" s="81"/>
      <c r="R151" s="81"/>
      <c r="S151" s="81"/>
      <c r="T151" s="81"/>
      <c r="U151" s="81"/>
      <c r="V151" s="81"/>
      <c r="W151" s="81"/>
      <c r="X151" s="81"/>
    </row>
    <row r="152" spans="3:24" s="7" customFormat="1">
      <c r="C152" s="11"/>
      <c r="D152" s="11"/>
      <c r="E152" s="11"/>
      <c r="F152" s="11"/>
      <c r="G152" s="11"/>
      <c r="H152" s="11"/>
      <c r="I152" s="11"/>
      <c r="J152" s="83"/>
      <c r="K152" s="11"/>
      <c r="L152" s="92"/>
      <c r="M152" s="11"/>
      <c r="N152" s="11"/>
      <c r="O152" s="11"/>
      <c r="P152" s="11"/>
      <c r="Q152" s="11"/>
      <c r="R152" s="11"/>
      <c r="S152" s="11"/>
    </row>
    <row r="153" spans="3:24" s="7" customFormat="1">
      <c r="C153" s="11"/>
      <c r="D153" s="20"/>
      <c r="E153" s="20"/>
      <c r="F153" s="11" t="s">
        <v>183</v>
      </c>
      <c r="G153" s="11" t="s">
        <v>184</v>
      </c>
      <c r="H153" s="20" t="s">
        <v>422</v>
      </c>
      <c r="I153" s="11" t="s">
        <v>416</v>
      </c>
      <c r="J153" s="7" t="s">
        <v>3437</v>
      </c>
      <c r="K153" s="83" t="s">
        <v>246</v>
      </c>
      <c r="L153" s="20" t="s">
        <v>419</v>
      </c>
      <c r="M153" s="26" t="s">
        <v>478</v>
      </c>
      <c r="N153" s="21" t="s">
        <v>197</v>
      </c>
      <c r="O153" s="21"/>
      <c r="P153" s="11"/>
      <c r="Q153" s="11"/>
      <c r="R153" s="21"/>
      <c r="S153" s="7" t="s">
        <v>208</v>
      </c>
      <c r="T153" s="1424"/>
      <c r="U153" s="1424"/>
      <c r="V153" s="1424"/>
      <c r="W153" s="1424"/>
      <c r="X153" s="1424"/>
    </row>
    <row r="154" spans="3:24" s="7" customFormat="1">
      <c r="C154" s="11"/>
      <c r="D154" s="20"/>
      <c r="E154" s="20"/>
      <c r="F154" s="11" t="s">
        <v>183</v>
      </c>
      <c r="G154" s="11" t="s">
        <v>184</v>
      </c>
      <c r="H154" s="20" t="s">
        <v>422</v>
      </c>
      <c r="I154" s="11" t="s">
        <v>416</v>
      </c>
      <c r="J154" s="7" t="s">
        <v>3437</v>
      </c>
      <c r="K154" s="83" t="s">
        <v>246</v>
      </c>
      <c r="L154" s="26" t="s">
        <v>427</v>
      </c>
      <c r="M154" s="26" t="s">
        <v>3388</v>
      </c>
      <c r="N154" s="21" t="s">
        <v>197</v>
      </c>
      <c r="O154" s="21"/>
      <c r="P154" s="11"/>
      <c r="Q154" s="11"/>
      <c r="R154" s="21"/>
      <c r="S154" s="7" t="s">
        <v>208</v>
      </c>
      <c r="T154" s="1424"/>
      <c r="U154" s="1424"/>
      <c r="V154" s="1424"/>
      <c r="W154" s="1424"/>
      <c r="X154" s="1424"/>
    </row>
    <row r="155" spans="3:24" s="7" customFormat="1">
      <c r="C155" s="11"/>
      <c r="D155" s="20"/>
      <c r="E155" s="20"/>
      <c r="F155" s="11" t="s">
        <v>183</v>
      </c>
      <c r="G155" s="11" t="s">
        <v>184</v>
      </c>
      <c r="H155" s="20" t="s">
        <v>422</v>
      </c>
      <c r="I155" s="11" t="s">
        <v>416</v>
      </c>
      <c r="J155" s="7" t="s">
        <v>3437</v>
      </c>
      <c r="K155" s="83" t="s">
        <v>246</v>
      </c>
      <c r="L155" s="26" t="s">
        <v>434</v>
      </c>
      <c r="M155" s="26" t="s">
        <v>3389</v>
      </c>
      <c r="N155" s="21" t="s">
        <v>197</v>
      </c>
      <c r="O155" s="21"/>
      <c r="P155" s="11"/>
      <c r="Q155" s="11"/>
      <c r="R155" s="21"/>
      <c r="S155" s="7" t="s">
        <v>208</v>
      </c>
      <c r="T155" s="1424"/>
      <c r="U155" s="1424"/>
      <c r="V155" s="1424"/>
      <c r="W155" s="1424"/>
      <c r="X155" s="1424"/>
    </row>
    <row r="156" spans="3:24" s="7" customFormat="1">
      <c r="C156" s="11"/>
      <c r="D156" s="20"/>
      <c r="E156" s="20"/>
      <c r="F156" s="11" t="s">
        <v>183</v>
      </c>
      <c r="G156" s="11" t="s">
        <v>184</v>
      </c>
      <c r="H156" s="20" t="s">
        <v>422</v>
      </c>
      <c r="I156" s="11" t="s">
        <v>416</v>
      </c>
      <c r="J156" s="7" t="s">
        <v>3437</v>
      </c>
      <c r="K156" s="83" t="s">
        <v>246</v>
      </c>
      <c r="L156" s="26" t="s">
        <v>440</v>
      </c>
      <c r="M156" s="26" t="s">
        <v>481</v>
      </c>
      <c r="N156" s="21" t="s">
        <v>197</v>
      </c>
      <c r="O156" s="21"/>
      <c r="P156" s="11"/>
      <c r="Q156" s="11"/>
      <c r="R156" s="21"/>
      <c r="S156" s="7" t="s">
        <v>208</v>
      </c>
      <c r="T156" s="1424"/>
      <c r="U156" s="1424"/>
      <c r="V156" s="1424"/>
      <c r="W156" s="1424"/>
      <c r="X156" s="1424"/>
    </row>
    <row r="157" spans="3:24" s="7" customFormat="1">
      <c r="C157" s="11"/>
      <c r="D157" s="11"/>
      <c r="E157" s="11"/>
      <c r="F157" s="11"/>
      <c r="G157" s="11"/>
      <c r="H157" s="11"/>
      <c r="I157" s="11"/>
      <c r="J157" s="11"/>
      <c r="K157" s="83"/>
      <c r="L157" s="83"/>
      <c r="M157" s="11"/>
      <c r="N157" s="21"/>
      <c r="O157" s="21"/>
      <c r="P157" s="11"/>
      <c r="Q157" s="11"/>
      <c r="R157" s="21"/>
      <c r="S157" s="11"/>
    </row>
    <row r="158" spans="3:24" s="7" customFormat="1" ht="14.25" customHeight="1">
      <c r="C158" s="12"/>
      <c r="D158" s="80" t="s">
        <v>3438</v>
      </c>
      <c r="E158" s="81"/>
      <c r="F158" s="81"/>
      <c r="G158" s="81"/>
      <c r="H158" s="81"/>
      <c r="I158" s="81"/>
      <c r="J158" s="81"/>
      <c r="K158" s="81"/>
      <c r="L158" s="81"/>
      <c r="M158" s="81"/>
      <c r="N158" s="81"/>
      <c r="O158" s="81"/>
      <c r="P158" s="81"/>
      <c r="Q158" s="81"/>
      <c r="R158" s="81"/>
      <c r="S158" s="81"/>
      <c r="T158" s="81"/>
      <c r="U158" s="81"/>
      <c r="V158" s="81"/>
      <c r="W158" s="81"/>
      <c r="X158" s="81"/>
    </row>
    <row r="159" spans="3:24" s="7" customFormat="1">
      <c r="C159" s="11"/>
      <c r="D159" s="11"/>
      <c r="E159" s="11"/>
      <c r="F159" s="11"/>
      <c r="G159" s="11"/>
      <c r="H159" s="11"/>
      <c r="I159" s="11"/>
      <c r="J159" s="11"/>
      <c r="K159" s="83"/>
      <c r="L159" s="83"/>
      <c r="M159" s="11"/>
      <c r="N159" s="21"/>
      <c r="O159" s="21"/>
      <c r="P159" s="11"/>
      <c r="Q159" s="11"/>
      <c r="R159" s="21"/>
      <c r="S159" s="11"/>
    </row>
    <row r="160" spans="3:24" s="7" customFormat="1">
      <c r="C160" s="11"/>
      <c r="D160" s="20"/>
      <c r="E160" s="20"/>
      <c r="F160" s="11" t="s">
        <v>183</v>
      </c>
      <c r="G160" s="11" t="s">
        <v>3439</v>
      </c>
      <c r="H160" s="20" t="s">
        <v>422</v>
      </c>
      <c r="I160" s="11" t="s">
        <v>416</v>
      </c>
      <c r="J160" s="7" t="s">
        <v>3437</v>
      </c>
      <c r="K160" s="83" t="s">
        <v>246</v>
      </c>
      <c r="L160" s="20" t="s">
        <v>419</v>
      </c>
      <c r="M160" s="26" t="s">
        <v>478</v>
      </c>
      <c r="N160" s="21" t="s">
        <v>197</v>
      </c>
      <c r="O160" s="21"/>
      <c r="P160" s="11"/>
      <c r="Q160" s="11"/>
      <c r="R160" s="21"/>
      <c r="S160" s="7" t="s">
        <v>208</v>
      </c>
      <c r="T160" s="1424"/>
      <c r="U160" s="1424"/>
      <c r="V160" s="1424"/>
      <c r="W160" s="1424"/>
      <c r="X160" s="1424"/>
    </row>
    <row r="161" spans="3:24" s="7" customFormat="1">
      <c r="C161" s="11"/>
      <c r="D161" s="20"/>
      <c r="E161" s="20"/>
      <c r="F161" s="11" t="s">
        <v>183</v>
      </c>
      <c r="G161" s="11" t="s">
        <v>3439</v>
      </c>
      <c r="H161" s="20" t="s">
        <v>422</v>
      </c>
      <c r="I161" s="11" t="s">
        <v>416</v>
      </c>
      <c r="J161" s="7" t="s">
        <v>3437</v>
      </c>
      <c r="K161" s="83" t="s">
        <v>246</v>
      </c>
      <c r="L161" s="26" t="s">
        <v>427</v>
      </c>
      <c r="M161" s="26" t="s">
        <v>3388</v>
      </c>
      <c r="N161" s="21" t="s">
        <v>197</v>
      </c>
      <c r="O161" s="21"/>
      <c r="P161" s="11"/>
      <c r="Q161" s="11"/>
      <c r="R161" s="21"/>
      <c r="S161" s="7" t="s">
        <v>208</v>
      </c>
      <c r="T161" s="1424"/>
      <c r="U161" s="1424"/>
      <c r="V161" s="1424"/>
      <c r="W161" s="1424"/>
      <c r="X161" s="1424"/>
    </row>
    <row r="162" spans="3:24" s="7" customFormat="1">
      <c r="C162" s="11"/>
      <c r="D162" s="20"/>
      <c r="E162" s="20"/>
      <c r="F162" s="11" t="s">
        <v>183</v>
      </c>
      <c r="G162" s="11" t="s">
        <v>3439</v>
      </c>
      <c r="H162" s="20" t="s">
        <v>422</v>
      </c>
      <c r="I162" s="11" t="s">
        <v>416</v>
      </c>
      <c r="J162" s="7" t="s">
        <v>3437</v>
      </c>
      <c r="K162" s="83" t="s">
        <v>246</v>
      </c>
      <c r="L162" s="26" t="s">
        <v>434</v>
      </c>
      <c r="M162" s="26" t="s">
        <v>3389</v>
      </c>
      <c r="N162" s="21" t="s">
        <v>197</v>
      </c>
      <c r="O162" s="21"/>
      <c r="P162" s="11"/>
      <c r="Q162" s="11"/>
      <c r="R162" s="21"/>
      <c r="S162" s="7" t="s">
        <v>208</v>
      </c>
      <c r="T162" s="1424"/>
      <c r="U162" s="1424"/>
      <c r="V162" s="1424"/>
      <c r="W162" s="1424"/>
      <c r="X162" s="1424"/>
    </row>
    <row r="163" spans="3:24" s="7" customFormat="1">
      <c r="C163" s="11"/>
      <c r="D163" s="20"/>
      <c r="E163" s="20"/>
      <c r="F163" s="11" t="s">
        <v>183</v>
      </c>
      <c r="G163" s="11" t="s">
        <v>3439</v>
      </c>
      <c r="H163" s="20" t="s">
        <v>422</v>
      </c>
      <c r="I163" s="11" t="s">
        <v>416</v>
      </c>
      <c r="J163" s="7" t="s">
        <v>3437</v>
      </c>
      <c r="K163" s="83" t="s">
        <v>246</v>
      </c>
      <c r="L163" s="26" t="s">
        <v>440</v>
      </c>
      <c r="M163" s="26" t="s">
        <v>481</v>
      </c>
      <c r="N163" s="21" t="s">
        <v>197</v>
      </c>
      <c r="O163" s="21"/>
      <c r="P163" s="11"/>
      <c r="Q163" s="11"/>
      <c r="R163" s="21"/>
      <c r="S163" s="7" t="s">
        <v>208</v>
      </c>
      <c r="T163" s="1424"/>
      <c r="U163" s="1424"/>
      <c r="V163" s="1424"/>
      <c r="W163" s="1424"/>
      <c r="X163" s="1424"/>
    </row>
    <row r="164" spans="3:24" s="7" customFormat="1">
      <c r="C164" s="11"/>
      <c r="D164" s="20"/>
      <c r="E164" s="20"/>
      <c r="F164" s="11" t="s">
        <v>183</v>
      </c>
      <c r="G164" s="11" t="s">
        <v>3439</v>
      </c>
      <c r="H164" s="20" t="s">
        <v>422</v>
      </c>
      <c r="I164" s="11" t="s">
        <v>416</v>
      </c>
      <c r="J164" s="7" t="s">
        <v>3437</v>
      </c>
      <c r="K164" s="83" t="s">
        <v>246</v>
      </c>
      <c r="L164" s="26" t="s">
        <v>447</v>
      </c>
      <c r="M164" s="26" t="s">
        <v>482</v>
      </c>
      <c r="N164" s="21" t="s">
        <v>197</v>
      </c>
      <c r="O164" s="21"/>
      <c r="P164" s="11"/>
      <c r="Q164" s="11"/>
      <c r="R164" s="21"/>
      <c r="S164" s="7" t="s">
        <v>208</v>
      </c>
      <c r="T164" s="1424"/>
      <c r="U164" s="1424"/>
      <c r="V164" s="1424"/>
      <c r="W164" s="1424"/>
      <c r="X164" s="1424"/>
    </row>
    <row r="165" spans="3:24" s="7" customFormat="1">
      <c r="C165" s="11"/>
      <c r="D165" s="20"/>
      <c r="E165" s="20"/>
      <c r="F165" s="11" t="s">
        <v>183</v>
      </c>
      <c r="G165" s="11" t="s">
        <v>3439</v>
      </c>
      <c r="H165" s="20" t="s">
        <v>422</v>
      </c>
      <c r="I165" s="11" t="s">
        <v>416</v>
      </c>
      <c r="J165" s="7" t="s">
        <v>3437</v>
      </c>
      <c r="K165" s="83" t="s">
        <v>246</v>
      </c>
      <c r="L165" s="26" t="s">
        <v>453</v>
      </c>
      <c r="M165" s="26" t="s">
        <v>3407</v>
      </c>
      <c r="N165" s="21" t="s">
        <v>197</v>
      </c>
      <c r="O165" s="21"/>
      <c r="P165" s="11"/>
      <c r="Q165" s="11"/>
      <c r="R165" s="21"/>
      <c r="S165" s="7" t="s">
        <v>208</v>
      </c>
      <c r="T165" s="1424"/>
      <c r="U165" s="1424"/>
      <c r="V165" s="1424"/>
      <c r="W165" s="1424"/>
      <c r="X165" s="1424"/>
    </row>
    <row r="166" spans="3:24" s="7" customFormat="1">
      <c r="C166" s="11"/>
      <c r="D166" s="20"/>
      <c r="E166" s="20"/>
      <c r="F166" s="11" t="s">
        <v>183</v>
      </c>
      <c r="G166" s="11" t="s">
        <v>3439</v>
      </c>
      <c r="H166" s="20" t="s">
        <v>422</v>
      </c>
      <c r="I166" s="11" t="s">
        <v>416</v>
      </c>
      <c r="J166" s="7" t="s">
        <v>3437</v>
      </c>
      <c r="K166" s="83" t="s">
        <v>246</v>
      </c>
      <c r="L166" s="26" t="s">
        <v>457</v>
      </c>
      <c r="M166" s="26" t="s">
        <v>3408</v>
      </c>
      <c r="N166" s="21" t="s">
        <v>197</v>
      </c>
      <c r="O166" s="21"/>
      <c r="P166" s="11"/>
      <c r="Q166" s="11"/>
      <c r="R166" s="21"/>
      <c r="S166" s="7" t="s">
        <v>208</v>
      </c>
      <c r="T166" s="1424"/>
      <c r="U166" s="1424"/>
      <c r="V166" s="1424"/>
      <c r="W166" s="1424"/>
      <c r="X166" s="1424"/>
    </row>
    <row r="167" spans="3:24" s="7" customFormat="1">
      <c r="C167" s="11"/>
      <c r="D167" s="20"/>
      <c r="E167" s="20"/>
      <c r="F167" s="11" t="s">
        <v>183</v>
      </c>
      <c r="G167" s="11" t="s">
        <v>3439</v>
      </c>
      <c r="H167" s="20" t="s">
        <v>422</v>
      </c>
      <c r="I167" s="11" t="s">
        <v>416</v>
      </c>
      <c r="J167" s="7" t="s">
        <v>3437</v>
      </c>
      <c r="K167" s="83" t="s">
        <v>246</v>
      </c>
      <c r="L167" s="26" t="s">
        <v>461</v>
      </c>
      <c r="M167" s="26" t="s">
        <v>3417</v>
      </c>
      <c r="N167" s="21" t="s">
        <v>197</v>
      </c>
      <c r="O167" s="21"/>
      <c r="P167" s="11"/>
      <c r="Q167" s="11"/>
      <c r="R167" s="21"/>
      <c r="S167" s="7" t="s">
        <v>208</v>
      </c>
      <c r="T167" s="1424"/>
      <c r="U167" s="1424"/>
      <c r="V167" s="1424"/>
      <c r="W167" s="1424"/>
      <c r="X167" s="1424"/>
    </row>
    <row r="168" spans="3:24" s="7" customFormat="1">
      <c r="C168" s="11"/>
      <c r="D168" s="20"/>
      <c r="E168" s="20"/>
      <c r="F168" s="11" t="s">
        <v>183</v>
      </c>
      <c r="G168" s="11" t="s">
        <v>3439</v>
      </c>
      <c r="H168" s="20" t="s">
        <v>422</v>
      </c>
      <c r="I168" s="11" t="s">
        <v>416</v>
      </c>
      <c r="J168" s="7" t="s">
        <v>3437</v>
      </c>
      <c r="K168" s="83" t="s">
        <v>246</v>
      </c>
      <c r="L168" s="26" t="s">
        <v>1859</v>
      </c>
      <c r="M168" s="26" t="s">
        <v>486</v>
      </c>
      <c r="N168" s="21" t="s">
        <v>197</v>
      </c>
      <c r="O168" s="21"/>
      <c r="P168" s="11"/>
      <c r="Q168" s="11"/>
      <c r="R168" s="21"/>
      <c r="S168" s="7" t="s">
        <v>208</v>
      </c>
      <c r="T168" s="1424"/>
      <c r="U168" s="1424"/>
      <c r="V168" s="1424"/>
      <c r="W168" s="1424"/>
      <c r="X168" s="1424"/>
    </row>
    <row r="169" spans="3:24" s="7" customFormat="1">
      <c r="C169" s="11"/>
      <c r="D169" s="11"/>
      <c r="E169" s="11"/>
      <c r="F169" s="11"/>
      <c r="G169" s="11"/>
      <c r="H169" s="11"/>
      <c r="I169" s="11"/>
      <c r="J169" s="11"/>
      <c r="K169" s="11"/>
      <c r="L169" s="11"/>
      <c r="M169" s="11"/>
      <c r="N169" s="11"/>
      <c r="O169" s="11"/>
      <c r="P169" s="11"/>
      <c r="Q169" s="11"/>
      <c r="R169" s="11"/>
      <c r="S169" s="11"/>
    </row>
    <row r="170" spans="3:24" s="7" customFormat="1" ht="13.9">
      <c r="C170" s="34" t="s">
        <v>3444</v>
      </c>
      <c r="D170" s="34"/>
      <c r="E170" s="33"/>
      <c r="F170" s="33"/>
      <c r="G170" s="33"/>
      <c r="H170" s="33"/>
      <c r="I170" s="33"/>
      <c r="J170" s="33"/>
      <c r="K170" s="33"/>
      <c r="L170" s="33"/>
      <c r="M170" s="33"/>
      <c r="N170" s="33"/>
      <c r="O170" s="33"/>
      <c r="P170" s="33"/>
      <c r="Q170" s="33"/>
      <c r="R170" s="33"/>
      <c r="S170" s="33"/>
      <c r="T170" s="33"/>
      <c r="U170" s="33"/>
      <c r="V170" s="33"/>
      <c r="W170" s="33"/>
      <c r="X170" s="33"/>
    </row>
    <row r="171" spans="3:24" s="7" customFormat="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3:24" s="7" customFormat="1" ht="14.25" customHeight="1">
      <c r="C172" s="12"/>
      <c r="D172" s="80" t="s">
        <v>184</v>
      </c>
      <c r="E172" s="81"/>
      <c r="F172" s="81"/>
      <c r="G172" s="81"/>
      <c r="H172" s="81"/>
      <c r="I172" s="81"/>
      <c r="J172" s="81"/>
      <c r="K172" s="81"/>
      <c r="L172" s="81"/>
      <c r="M172" s="81"/>
      <c r="N172" s="81"/>
      <c r="O172" s="81"/>
      <c r="P172" s="81"/>
      <c r="Q172" s="81"/>
      <c r="R172" s="81"/>
      <c r="S172" s="81"/>
      <c r="T172" s="81"/>
      <c r="U172" s="81"/>
      <c r="V172" s="81"/>
      <c r="W172" s="81"/>
      <c r="X172" s="81"/>
    </row>
    <row r="173" spans="3:24" s="7" customFormat="1">
      <c r="C173" s="11"/>
      <c r="D173" s="11"/>
      <c r="E173" s="11"/>
      <c r="F173" s="11"/>
      <c r="G173" s="11"/>
      <c r="H173" s="11"/>
      <c r="I173" s="11"/>
      <c r="J173" s="11"/>
      <c r="K173" s="11"/>
      <c r="L173" s="11"/>
      <c r="M173" s="11"/>
      <c r="N173" s="11"/>
      <c r="O173" s="11"/>
      <c r="P173" s="11"/>
      <c r="Q173" s="11"/>
      <c r="R173" s="11"/>
      <c r="S173" s="11"/>
    </row>
    <row r="174" spans="3:24" s="7" customFormat="1">
      <c r="C174" s="11"/>
      <c r="D174" s="20"/>
      <c r="E174" s="20"/>
      <c r="F174" s="11" t="s">
        <v>183</v>
      </c>
      <c r="G174" s="11" t="s">
        <v>184</v>
      </c>
      <c r="H174" s="20" t="s">
        <v>422</v>
      </c>
      <c r="I174" s="11" t="s">
        <v>416</v>
      </c>
      <c r="J174" s="7" t="s">
        <v>464</v>
      </c>
      <c r="K174" s="83" t="s">
        <v>246</v>
      </c>
      <c r="L174" s="20" t="s">
        <v>419</v>
      </c>
      <c r="M174" s="26" t="s">
        <v>478</v>
      </c>
      <c r="N174" s="21" t="s">
        <v>197</v>
      </c>
      <c r="O174" s="21"/>
      <c r="P174" s="11"/>
      <c r="Q174" s="11"/>
      <c r="R174" s="21"/>
      <c r="S174" s="7" t="s">
        <v>208</v>
      </c>
      <c r="T174" s="1424"/>
      <c r="U174" s="1424"/>
      <c r="V174" s="1424"/>
      <c r="W174" s="1424"/>
      <c r="X174" s="1424"/>
    </row>
    <row r="175" spans="3:24" s="7" customFormat="1">
      <c r="C175" s="11"/>
      <c r="D175" s="20"/>
      <c r="E175" s="20"/>
      <c r="F175" s="11" t="s">
        <v>183</v>
      </c>
      <c r="G175" s="11" t="s">
        <v>184</v>
      </c>
      <c r="H175" s="20" t="s">
        <v>422</v>
      </c>
      <c r="I175" s="11" t="s">
        <v>416</v>
      </c>
      <c r="J175" s="7" t="s">
        <v>464</v>
      </c>
      <c r="K175" s="83" t="s">
        <v>246</v>
      </c>
      <c r="L175" s="26" t="s">
        <v>427</v>
      </c>
      <c r="M175" s="26" t="s">
        <v>3388</v>
      </c>
      <c r="N175" s="21" t="s">
        <v>197</v>
      </c>
      <c r="O175" s="21"/>
      <c r="P175" s="11"/>
      <c r="Q175" s="11"/>
      <c r="R175" s="21"/>
      <c r="S175" s="7" t="s">
        <v>208</v>
      </c>
      <c r="T175" s="1424"/>
      <c r="U175" s="1424"/>
      <c r="V175" s="1424"/>
      <c r="W175" s="1424"/>
      <c r="X175" s="1424"/>
    </row>
    <row r="176" spans="3:24" s="7" customFormat="1">
      <c r="C176" s="11"/>
      <c r="D176" s="20"/>
      <c r="E176" s="20"/>
      <c r="F176" s="11" t="s">
        <v>183</v>
      </c>
      <c r="G176" s="11" t="s">
        <v>184</v>
      </c>
      <c r="H176" s="20" t="s">
        <v>422</v>
      </c>
      <c r="I176" s="11" t="s">
        <v>416</v>
      </c>
      <c r="J176" s="7" t="s">
        <v>464</v>
      </c>
      <c r="K176" s="83" t="s">
        <v>246</v>
      </c>
      <c r="L176" s="26" t="s">
        <v>434</v>
      </c>
      <c r="M176" s="26" t="s">
        <v>3389</v>
      </c>
      <c r="N176" s="21" t="s">
        <v>197</v>
      </c>
      <c r="O176" s="21"/>
      <c r="P176" s="11"/>
      <c r="Q176" s="11"/>
      <c r="R176" s="21"/>
      <c r="S176" s="7" t="s">
        <v>208</v>
      </c>
      <c r="T176" s="1424"/>
      <c r="U176" s="1424"/>
      <c r="V176" s="1424"/>
      <c r="W176" s="1424"/>
      <c r="X176" s="1424"/>
    </row>
    <row r="177" spans="2:24" s="7" customFormat="1">
      <c r="B177" s="11"/>
      <c r="C177" s="11"/>
      <c r="D177" s="20"/>
      <c r="E177" s="20"/>
      <c r="F177" s="11" t="s">
        <v>183</v>
      </c>
      <c r="G177" s="11" t="s">
        <v>184</v>
      </c>
      <c r="H177" s="20" t="s">
        <v>422</v>
      </c>
      <c r="I177" s="11" t="s">
        <v>416</v>
      </c>
      <c r="J177" s="7" t="s">
        <v>464</v>
      </c>
      <c r="K177" s="83" t="s">
        <v>246</v>
      </c>
      <c r="L177" s="26" t="s">
        <v>440</v>
      </c>
      <c r="M177" s="26" t="s">
        <v>481</v>
      </c>
      <c r="N177" s="21" t="s">
        <v>197</v>
      </c>
      <c r="O177" s="21"/>
      <c r="P177" s="11"/>
      <c r="Q177" s="11"/>
      <c r="R177" s="21"/>
      <c r="S177" s="7" t="s">
        <v>208</v>
      </c>
      <c r="T177" s="1424"/>
      <c r="U177" s="1424"/>
      <c r="V177" s="1424"/>
      <c r="W177" s="1424"/>
      <c r="X177" s="1424"/>
    </row>
    <row r="178" spans="2:24" s="7" customFormat="1">
      <c r="B178" s="11"/>
      <c r="C178" s="11"/>
      <c r="D178" s="11"/>
      <c r="E178" s="11"/>
      <c r="F178" s="11"/>
      <c r="G178" s="11"/>
      <c r="H178" s="11"/>
      <c r="I178" s="11"/>
      <c r="J178" s="11"/>
      <c r="K178" s="83"/>
      <c r="L178" s="83"/>
      <c r="M178" s="11"/>
      <c r="N178" s="21"/>
      <c r="O178" s="21"/>
      <c r="P178" s="11"/>
      <c r="Q178" s="11"/>
      <c r="R178" s="21"/>
      <c r="S178" s="11"/>
    </row>
    <row r="179" spans="2:24" s="7" customFormat="1" ht="14.25" customHeight="1">
      <c r="B179" s="12"/>
      <c r="C179" s="12"/>
      <c r="D179" s="80" t="s">
        <v>3438</v>
      </c>
      <c r="E179" s="81"/>
      <c r="F179" s="81"/>
      <c r="G179" s="81"/>
      <c r="H179" s="81"/>
      <c r="I179" s="81"/>
      <c r="J179" s="81"/>
      <c r="K179" s="81"/>
      <c r="L179" s="81"/>
      <c r="M179" s="81"/>
      <c r="N179" s="81"/>
      <c r="O179" s="81"/>
      <c r="P179" s="81"/>
      <c r="Q179" s="81"/>
      <c r="R179" s="81"/>
      <c r="S179" s="81"/>
      <c r="T179" s="81"/>
      <c r="U179" s="81"/>
      <c r="V179" s="81"/>
      <c r="W179" s="81"/>
      <c r="X179" s="81"/>
    </row>
    <row r="180" spans="2:24" s="7" customFormat="1">
      <c r="B180" s="11"/>
      <c r="C180" s="11"/>
      <c r="D180" s="11"/>
      <c r="E180" s="11"/>
      <c r="F180" s="11"/>
      <c r="G180" s="11"/>
      <c r="H180" s="11"/>
      <c r="I180" s="11"/>
      <c r="J180" s="11"/>
      <c r="K180" s="83"/>
      <c r="L180" s="83"/>
      <c r="M180" s="11"/>
      <c r="N180" s="21"/>
      <c r="O180" s="21"/>
      <c r="P180" s="11"/>
      <c r="Q180" s="11"/>
      <c r="R180" s="21"/>
      <c r="S180" s="11"/>
    </row>
    <row r="181" spans="2:24" s="7" customFormat="1">
      <c r="B181" s="11"/>
      <c r="C181" s="11"/>
      <c r="D181" s="20"/>
      <c r="E181" s="20"/>
      <c r="F181" s="11" t="s">
        <v>183</v>
      </c>
      <c r="G181" s="11" t="s">
        <v>3439</v>
      </c>
      <c r="H181" s="20" t="s">
        <v>422</v>
      </c>
      <c r="I181" s="11" t="s">
        <v>416</v>
      </c>
      <c r="J181" s="7" t="s">
        <v>464</v>
      </c>
      <c r="K181" s="83" t="s">
        <v>246</v>
      </c>
      <c r="L181" s="20" t="s">
        <v>419</v>
      </c>
      <c r="M181" s="26" t="s">
        <v>478</v>
      </c>
      <c r="N181" s="21" t="s">
        <v>197</v>
      </c>
      <c r="O181" s="21"/>
      <c r="P181" s="11"/>
      <c r="Q181" s="11"/>
      <c r="R181" s="21"/>
      <c r="S181" s="7" t="s">
        <v>208</v>
      </c>
      <c r="T181" s="1424"/>
      <c r="U181" s="1424"/>
      <c r="V181" s="1424"/>
      <c r="W181" s="1424"/>
      <c r="X181" s="1424"/>
    </row>
    <row r="182" spans="2:24" s="7" customFormat="1">
      <c r="B182" s="11"/>
      <c r="C182" s="11"/>
      <c r="D182" s="20"/>
      <c r="E182" s="20"/>
      <c r="F182" s="11" t="s">
        <v>183</v>
      </c>
      <c r="G182" s="11" t="s">
        <v>3439</v>
      </c>
      <c r="H182" s="20" t="s">
        <v>422</v>
      </c>
      <c r="I182" s="11" t="s">
        <v>416</v>
      </c>
      <c r="J182" s="7" t="s">
        <v>464</v>
      </c>
      <c r="K182" s="83" t="s">
        <v>246</v>
      </c>
      <c r="L182" s="26" t="s">
        <v>427</v>
      </c>
      <c r="M182" s="26" t="s">
        <v>3388</v>
      </c>
      <c r="N182" s="21" t="s">
        <v>197</v>
      </c>
      <c r="O182" s="21"/>
      <c r="P182" s="11"/>
      <c r="Q182" s="11"/>
      <c r="R182" s="21"/>
      <c r="S182" s="7" t="s">
        <v>208</v>
      </c>
      <c r="T182" s="1424"/>
      <c r="U182" s="1424"/>
      <c r="V182" s="1424"/>
      <c r="W182" s="1424"/>
      <c r="X182" s="1424"/>
    </row>
    <row r="183" spans="2:24" s="7" customFormat="1">
      <c r="B183" s="11"/>
      <c r="C183" s="11"/>
      <c r="D183" s="20"/>
      <c r="E183" s="20"/>
      <c r="F183" s="11" t="s">
        <v>183</v>
      </c>
      <c r="G183" s="11" t="s">
        <v>3439</v>
      </c>
      <c r="H183" s="20" t="s">
        <v>422</v>
      </c>
      <c r="I183" s="11" t="s">
        <v>416</v>
      </c>
      <c r="J183" s="7" t="s">
        <v>464</v>
      </c>
      <c r="K183" s="83" t="s">
        <v>246</v>
      </c>
      <c r="L183" s="26" t="s">
        <v>434</v>
      </c>
      <c r="M183" s="26" t="s">
        <v>3389</v>
      </c>
      <c r="N183" s="21" t="s">
        <v>197</v>
      </c>
      <c r="O183" s="21"/>
      <c r="P183" s="11"/>
      <c r="Q183" s="11"/>
      <c r="R183" s="21"/>
      <c r="S183" s="7" t="s">
        <v>208</v>
      </c>
      <c r="T183" s="1424"/>
      <c r="U183" s="1424"/>
      <c r="V183" s="1424"/>
      <c r="W183" s="1424"/>
      <c r="X183" s="1424"/>
    </row>
    <row r="184" spans="2:24" s="7" customFormat="1">
      <c r="B184" s="11"/>
      <c r="C184" s="11"/>
      <c r="D184" s="20"/>
      <c r="E184" s="20"/>
      <c r="F184" s="11" t="s">
        <v>183</v>
      </c>
      <c r="G184" s="11" t="s">
        <v>3439</v>
      </c>
      <c r="H184" s="20" t="s">
        <v>422</v>
      </c>
      <c r="I184" s="11" t="s">
        <v>416</v>
      </c>
      <c r="J184" s="7" t="s">
        <v>464</v>
      </c>
      <c r="K184" s="83" t="s">
        <v>246</v>
      </c>
      <c r="L184" s="26" t="s">
        <v>440</v>
      </c>
      <c r="M184" s="26" t="s">
        <v>481</v>
      </c>
      <c r="N184" s="21" t="s">
        <v>197</v>
      </c>
      <c r="O184" s="21"/>
      <c r="P184" s="11"/>
      <c r="Q184" s="11"/>
      <c r="R184" s="21"/>
      <c r="S184" s="7" t="s">
        <v>208</v>
      </c>
      <c r="T184" s="1424"/>
      <c r="U184" s="1424"/>
      <c r="V184" s="1424"/>
      <c r="W184" s="1424"/>
      <c r="X184" s="1424"/>
    </row>
    <row r="185" spans="2:24" s="7" customFormat="1">
      <c r="B185" s="11"/>
      <c r="C185" s="11"/>
      <c r="D185" s="20"/>
      <c r="E185" s="20"/>
      <c r="F185" s="11" t="s">
        <v>183</v>
      </c>
      <c r="G185" s="11" t="s">
        <v>3439</v>
      </c>
      <c r="H185" s="20" t="s">
        <v>422</v>
      </c>
      <c r="I185" s="11" t="s">
        <v>416</v>
      </c>
      <c r="J185" s="7" t="s">
        <v>464</v>
      </c>
      <c r="K185" s="83" t="s">
        <v>246</v>
      </c>
      <c r="L185" s="26" t="s">
        <v>447</v>
      </c>
      <c r="M185" s="26" t="s">
        <v>482</v>
      </c>
      <c r="N185" s="21" t="s">
        <v>197</v>
      </c>
      <c r="O185" s="21"/>
      <c r="P185" s="11"/>
      <c r="Q185" s="11"/>
      <c r="R185" s="21"/>
      <c r="S185" s="7" t="s">
        <v>208</v>
      </c>
      <c r="T185" s="1424"/>
      <c r="U185" s="1424"/>
      <c r="V185" s="1424"/>
      <c r="W185" s="1424"/>
      <c r="X185" s="1424"/>
    </row>
    <row r="186" spans="2:24" s="7" customFormat="1">
      <c r="B186" s="11"/>
      <c r="C186" s="11"/>
      <c r="D186" s="20"/>
      <c r="E186" s="20"/>
      <c r="F186" s="11" t="s">
        <v>183</v>
      </c>
      <c r="G186" s="11" t="s">
        <v>3439</v>
      </c>
      <c r="H186" s="20" t="s">
        <v>422</v>
      </c>
      <c r="I186" s="11" t="s">
        <v>416</v>
      </c>
      <c r="J186" s="7" t="s">
        <v>464</v>
      </c>
      <c r="K186" s="83" t="s">
        <v>246</v>
      </c>
      <c r="L186" s="26" t="s">
        <v>453</v>
      </c>
      <c r="M186" s="26" t="s">
        <v>3407</v>
      </c>
      <c r="N186" s="21" t="s">
        <v>197</v>
      </c>
      <c r="O186" s="21"/>
      <c r="P186" s="11"/>
      <c r="Q186" s="11"/>
      <c r="R186" s="21"/>
      <c r="S186" s="7" t="s">
        <v>208</v>
      </c>
      <c r="T186" s="1424"/>
      <c r="U186" s="1424"/>
      <c r="V186" s="1424"/>
      <c r="W186" s="1424"/>
      <c r="X186" s="1424"/>
    </row>
    <row r="187" spans="2:24" s="7" customFormat="1">
      <c r="B187" s="11"/>
      <c r="C187" s="11"/>
      <c r="D187" s="20"/>
      <c r="E187" s="20"/>
      <c r="F187" s="11" t="s">
        <v>183</v>
      </c>
      <c r="G187" s="11" t="s">
        <v>3439</v>
      </c>
      <c r="H187" s="20" t="s">
        <v>422</v>
      </c>
      <c r="I187" s="11" t="s">
        <v>416</v>
      </c>
      <c r="J187" s="7" t="s">
        <v>464</v>
      </c>
      <c r="K187" s="83" t="s">
        <v>246</v>
      </c>
      <c r="L187" s="26" t="s">
        <v>457</v>
      </c>
      <c r="M187" s="26" t="s">
        <v>3408</v>
      </c>
      <c r="N187" s="21" t="s">
        <v>197</v>
      </c>
      <c r="O187" s="21"/>
      <c r="P187" s="11"/>
      <c r="Q187" s="11"/>
      <c r="R187" s="21"/>
      <c r="S187" s="7" t="s">
        <v>208</v>
      </c>
      <c r="T187" s="1424"/>
      <c r="U187" s="1424"/>
      <c r="V187" s="1424"/>
      <c r="W187" s="1424"/>
      <c r="X187" s="1424"/>
    </row>
    <row r="188" spans="2:24" s="7" customFormat="1">
      <c r="B188" s="11"/>
      <c r="C188" s="11"/>
      <c r="D188" s="20"/>
      <c r="E188" s="20"/>
      <c r="F188" s="11" t="s">
        <v>183</v>
      </c>
      <c r="G188" s="11" t="s">
        <v>3439</v>
      </c>
      <c r="H188" s="20" t="s">
        <v>422</v>
      </c>
      <c r="I188" s="11" t="s">
        <v>416</v>
      </c>
      <c r="J188" s="7" t="s">
        <v>464</v>
      </c>
      <c r="K188" s="83" t="s">
        <v>246</v>
      </c>
      <c r="L188" s="26" t="s">
        <v>461</v>
      </c>
      <c r="M188" s="26" t="s">
        <v>3417</v>
      </c>
      <c r="N188" s="21" t="s">
        <v>197</v>
      </c>
      <c r="O188" s="21"/>
      <c r="P188" s="11"/>
      <c r="Q188" s="11"/>
      <c r="R188" s="21"/>
      <c r="S188" s="7" t="s">
        <v>208</v>
      </c>
      <c r="T188" s="1424"/>
      <c r="U188" s="1424"/>
      <c r="V188" s="1424"/>
      <c r="W188" s="1424"/>
      <c r="X188" s="1424"/>
    </row>
    <row r="189" spans="2:24" s="7" customFormat="1">
      <c r="B189" s="11"/>
      <c r="C189" s="11"/>
      <c r="D189" s="20"/>
      <c r="E189" s="20"/>
      <c r="F189" s="11" t="s">
        <v>183</v>
      </c>
      <c r="G189" s="11" t="s">
        <v>3439</v>
      </c>
      <c r="H189" s="20" t="s">
        <v>422</v>
      </c>
      <c r="I189" s="11" t="s">
        <v>416</v>
      </c>
      <c r="J189" s="7" t="s">
        <v>464</v>
      </c>
      <c r="K189" s="83" t="s">
        <v>246</v>
      </c>
      <c r="L189" s="26" t="s">
        <v>1859</v>
      </c>
      <c r="M189" s="26" t="s">
        <v>486</v>
      </c>
      <c r="N189" s="21" t="s">
        <v>197</v>
      </c>
      <c r="O189" s="21"/>
      <c r="P189" s="11"/>
      <c r="Q189" s="11"/>
      <c r="R189" s="21"/>
      <c r="S189" s="7" t="s">
        <v>208</v>
      </c>
      <c r="T189" s="1424"/>
      <c r="U189" s="1424"/>
      <c r="V189" s="1424"/>
      <c r="W189" s="1424"/>
      <c r="X189" s="1424"/>
    </row>
    <row r="190" spans="2:24" s="7" customFormat="1">
      <c r="B190" s="11"/>
      <c r="C190" s="11"/>
      <c r="D190" s="11"/>
      <c r="E190" s="11"/>
      <c r="F190" s="11"/>
      <c r="G190" s="11"/>
      <c r="H190" s="11"/>
      <c r="I190" s="11"/>
      <c r="J190" s="11"/>
      <c r="K190" s="11"/>
      <c r="L190" s="92"/>
      <c r="M190" s="11"/>
      <c r="N190" s="11"/>
      <c r="O190" s="11"/>
      <c r="P190" s="11"/>
      <c r="Q190" s="11"/>
      <c r="R190" s="11"/>
      <c r="S190" s="11"/>
    </row>
    <row r="191" spans="2:24" s="7" customFormat="1" ht="17.649999999999999">
      <c r="B191" s="28" t="s">
        <v>3391</v>
      </c>
      <c r="C191" s="27"/>
      <c r="D191" s="27"/>
      <c r="E191" s="27"/>
      <c r="F191" s="27"/>
      <c r="G191" s="27"/>
      <c r="H191" s="27"/>
      <c r="I191" s="27"/>
      <c r="J191" s="27"/>
      <c r="K191" s="27"/>
      <c r="L191" s="93"/>
      <c r="M191" s="27"/>
      <c r="N191" s="27"/>
      <c r="O191" s="27"/>
      <c r="P191" s="27"/>
      <c r="Q191" s="27"/>
      <c r="R191" s="27"/>
      <c r="S191" s="27"/>
      <c r="T191" s="27"/>
      <c r="U191" s="27"/>
      <c r="V191" s="27"/>
      <c r="W191" s="27"/>
      <c r="X191" s="27"/>
    </row>
    <row r="193" spans="4:24" s="7" customFormat="1" ht="14.25" customHeight="1">
      <c r="D193" s="80" t="s">
        <v>3392</v>
      </c>
      <c r="E193" s="81"/>
      <c r="F193" s="81"/>
      <c r="G193" s="81"/>
      <c r="H193" s="81"/>
      <c r="I193" s="81"/>
      <c r="J193" s="81"/>
      <c r="K193" s="81"/>
      <c r="L193" s="81"/>
      <c r="M193" s="81"/>
      <c r="N193" s="81"/>
      <c r="O193" s="81"/>
      <c r="P193" s="81"/>
      <c r="Q193" s="81"/>
      <c r="R193" s="81"/>
      <c r="S193" s="81"/>
      <c r="T193" s="81"/>
      <c r="U193" s="81"/>
      <c r="V193" s="81"/>
      <c r="W193" s="81"/>
      <c r="X193" s="81"/>
    </row>
    <row r="194" spans="4:24" s="7" customFormat="1" ht="13.5" customHeight="1">
      <c r="D194" s="11"/>
      <c r="E194" s="11"/>
      <c r="F194" s="11"/>
      <c r="G194" s="11"/>
      <c r="H194" s="11"/>
      <c r="I194" s="11"/>
      <c r="J194" s="11"/>
      <c r="K194" s="11"/>
      <c r="L194" s="11"/>
      <c r="M194" s="11"/>
      <c r="N194" s="11"/>
      <c r="O194" s="11"/>
      <c r="P194" s="11"/>
      <c r="Q194" s="11"/>
      <c r="R194" s="11"/>
      <c r="S194" s="11"/>
    </row>
    <row r="195" spans="4:24" s="7" customFormat="1" ht="13.5" customHeight="1">
      <c r="D195" s="20"/>
      <c r="E195" s="20"/>
      <c r="F195" s="11" t="s">
        <v>183</v>
      </c>
      <c r="G195" s="11" t="s">
        <v>184</v>
      </c>
      <c r="H195" s="20"/>
      <c r="I195" s="11"/>
      <c r="K195" s="83"/>
      <c r="N195" s="21" t="s">
        <v>223</v>
      </c>
      <c r="O195" s="21" t="s">
        <v>3394</v>
      </c>
      <c r="P195" s="21"/>
      <c r="Q195" s="21"/>
      <c r="R195" s="21"/>
      <c r="S195" s="7" t="s">
        <v>208</v>
      </c>
      <c r="T195" s="1424"/>
      <c r="U195" s="1424"/>
      <c r="V195" s="1424"/>
      <c r="W195" s="1424"/>
      <c r="X195" s="1424"/>
    </row>
    <row r="196" spans="4:24" s="7" customFormat="1" ht="13.5" customHeight="1">
      <c r="D196" s="15"/>
      <c r="E196" s="15"/>
      <c r="F196" s="11" t="s">
        <v>183</v>
      </c>
      <c r="G196" s="11" t="s">
        <v>3438</v>
      </c>
      <c r="H196" s="20"/>
      <c r="I196" s="11"/>
      <c r="K196" s="83"/>
      <c r="L196" s="121"/>
      <c r="N196" s="21" t="s">
        <v>223</v>
      </c>
      <c r="O196" s="21" t="s">
        <v>3394</v>
      </c>
      <c r="P196" s="21"/>
      <c r="Q196" s="21"/>
      <c r="R196" s="21"/>
      <c r="S196" s="7" t="s">
        <v>208</v>
      </c>
      <c r="T196" s="1424"/>
      <c r="U196" s="1424"/>
      <c r="V196" s="1424"/>
      <c r="W196" s="1424"/>
      <c r="X196" s="1424"/>
    </row>
    <row r="197" spans="4:24" s="7" customFormat="1" ht="13.5" customHeight="1">
      <c r="D197" s="15"/>
      <c r="E197" s="15"/>
      <c r="F197" s="11"/>
      <c r="G197" s="11"/>
      <c r="H197" s="11"/>
      <c r="I197" s="11"/>
      <c r="J197" s="11"/>
      <c r="K197" s="11"/>
      <c r="L197" s="11"/>
      <c r="M197" s="11"/>
      <c r="N197" s="11"/>
      <c r="O197" s="11"/>
      <c r="P197" s="11"/>
      <c r="Q197" s="11"/>
      <c r="R197" s="11"/>
      <c r="S197" s="11"/>
    </row>
    <row r="198" spans="4:24" s="7" customFormat="1" ht="14.25" customHeight="1">
      <c r="D198" s="80" t="s">
        <v>3395</v>
      </c>
      <c r="E198" s="81"/>
      <c r="F198" s="81"/>
      <c r="G198" s="81"/>
      <c r="H198" s="81"/>
      <c r="I198" s="81"/>
      <c r="J198" s="81"/>
      <c r="K198" s="81"/>
      <c r="L198" s="81"/>
      <c r="M198" s="81"/>
      <c r="N198" s="81"/>
      <c r="O198" s="81"/>
      <c r="P198" s="81"/>
      <c r="Q198" s="81"/>
      <c r="R198" s="81"/>
      <c r="S198" s="81"/>
      <c r="T198" s="81"/>
      <c r="U198" s="81"/>
      <c r="V198" s="81"/>
      <c r="W198" s="81"/>
      <c r="X198" s="81"/>
    </row>
    <row r="199" spans="4:24" s="7" customFormat="1" ht="13.5" customHeight="1">
      <c r="D199" s="11"/>
      <c r="E199" s="11"/>
      <c r="F199" s="11"/>
      <c r="G199" s="11"/>
      <c r="H199" s="11"/>
      <c r="I199" s="11"/>
      <c r="J199" s="11"/>
      <c r="K199" s="11"/>
      <c r="L199" s="11"/>
      <c r="M199" s="11"/>
      <c r="N199" s="11"/>
      <c r="O199" s="11"/>
      <c r="P199" s="11"/>
      <c r="Q199" s="11"/>
      <c r="R199" s="11"/>
      <c r="S199" s="11"/>
    </row>
    <row r="200" spans="4:24" s="7" customFormat="1" ht="13.5" customHeight="1">
      <c r="D200" s="20"/>
      <c r="E200" s="20"/>
      <c r="F200" s="11" t="s">
        <v>183</v>
      </c>
      <c r="G200" s="11" t="s">
        <v>184</v>
      </c>
      <c r="H200" s="20"/>
      <c r="I200" s="11"/>
      <c r="K200" s="83"/>
      <c r="N200" s="21" t="s">
        <v>223</v>
      </c>
      <c r="O200" s="21" t="s">
        <v>3396</v>
      </c>
      <c r="P200" s="21"/>
      <c r="Q200" s="21"/>
      <c r="R200" s="21"/>
      <c r="S200" s="7" t="s">
        <v>208</v>
      </c>
      <c r="T200" s="1424"/>
      <c r="U200" s="1424"/>
      <c r="V200" s="1424"/>
      <c r="W200" s="1424"/>
      <c r="X200" s="1424"/>
    </row>
    <row r="201" spans="4:24" s="7" customFormat="1" ht="13.5" customHeight="1">
      <c r="D201" s="15"/>
      <c r="E201" s="15"/>
      <c r="F201" s="11" t="s">
        <v>183</v>
      </c>
      <c r="G201" s="11" t="s">
        <v>3438</v>
      </c>
      <c r="H201" s="20"/>
      <c r="I201" s="11"/>
      <c r="K201" s="83"/>
      <c r="N201" s="21" t="s">
        <v>223</v>
      </c>
      <c r="O201" s="21" t="s">
        <v>3396</v>
      </c>
      <c r="P201" s="21"/>
      <c r="Q201" s="23"/>
      <c r="R201" s="21"/>
      <c r="S201" s="7" t="s">
        <v>208</v>
      </c>
      <c r="T201" s="1424"/>
      <c r="U201" s="1424"/>
      <c r="V201" s="1424"/>
      <c r="W201" s="1424"/>
      <c r="X201" s="1424"/>
    </row>
    <row r="202" spans="4:24" s="7" customFormat="1">
      <c r="D202" s="11"/>
      <c r="E202" s="11"/>
      <c r="F202" s="11"/>
      <c r="G202" s="11"/>
      <c r="H202" s="11"/>
      <c r="I202" s="11"/>
      <c r="J202" s="11"/>
      <c r="K202" s="11"/>
      <c r="L202" s="11"/>
      <c r="M202" s="11"/>
      <c r="N202" s="11"/>
      <c r="O202" s="11"/>
      <c r="P202" s="11"/>
      <c r="Q202" s="11"/>
      <c r="R202" s="11"/>
      <c r="S202" s="11"/>
    </row>
    <row r="203" spans="4:24" s="7" customFormat="1" ht="14.25" customHeight="1">
      <c r="D203" s="80" t="s">
        <v>3397</v>
      </c>
      <c r="E203" s="81"/>
      <c r="F203" s="81"/>
      <c r="G203" s="81"/>
      <c r="H203" s="81"/>
      <c r="I203" s="81"/>
      <c r="J203" s="81"/>
      <c r="K203" s="81"/>
      <c r="L203" s="81"/>
      <c r="M203" s="81"/>
      <c r="N203" s="81"/>
      <c r="O203" s="81"/>
      <c r="P203" s="81"/>
      <c r="Q203" s="81"/>
      <c r="R203" s="81"/>
      <c r="S203" s="81"/>
      <c r="T203" s="81"/>
      <c r="U203" s="81"/>
      <c r="V203" s="81"/>
      <c r="W203" s="81"/>
      <c r="X203" s="81"/>
    </row>
    <row r="204" spans="4:24" s="7" customFormat="1" ht="13.5" customHeight="1">
      <c r="D204" s="11"/>
      <c r="E204" s="11"/>
      <c r="F204" s="11"/>
      <c r="G204" s="11"/>
      <c r="H204" s="11"/>
      <c r="I204" s="11"/>
      <c r="J204" s="11"/>
      <c r="K204" s="11"/>
      <c r="L204" s="11"/>
      <c r="M204" s="11"/>
      <c r="N204" s="11"/>
      <c r="O204" s="11"/>
      <c r="P204" s="11"/>
      <c r="Q204" s="11"/>
      <c r="R204" s="11"/>
      <c r="S204" s="11"/>
    </row>
    <row r="205" spans="4:24" s="7" customFormat="1" ht="13.5" customHeight="1">
      <c r="D205" s="20"/>
      <c r="E205" s="20"/>
      <c r="F205" s="11" t="s">
        <v>183</v>
      </c>
      <c r="G205" s="11" t="s">
        <v>184</v>
      </c>
      <c r="H205" s="20"/>
      <c r="I205" s="11"/>
      <c r="K205" s="83"/>
      <c r="N205" s="21" t="s">
        <v>223</v>
      </c>
      <c r="O205" s="21" t="s">
        <v>3398</v>
      </c>
      <c r="P205" s="21"/>
      <c r="Q205" s="21"/>
      <c r="R205" s="21"/>
      <c r="S205" s="7" t="s">
        <v>208</v>
      </c>
      <c r="T205" s="1424"/>
      <c r="U205" s="1424"/>
      <c r="V205" s="1424"/>
      <c r="W205" s="1424"/>
      <c r="X205" s="1424"/>
    </row>
    <row r="206" spans="4:24" s="7" customFormat="1" ht="13.5" customHeight="1">
      <c r="D206" s="15"/>
      <c r="E206" s="15"/>
      <c r="F206" s="11" t="s">
        <v>183</v>
      </c>
      <c r="G206" s="11" t="s">
        <v>3438</v>
      </c>
      <c r="H206" s="20"/>
      <c r="I206" s="11"/>
      <c r="K206" s="83"/>
      <c r="N206" s="21" t="s">
        <v>223</v>
      </c>
      <c r="O206" s="21" t="s">
        <v>3398</v>
      </c>
      <c r="P206" s="21"/>
      <c r="Q206" s="23"/>
      <c r="R206" s="21"/>
      <c r="S206" s="7" t="s">
        <v>208</v>
      </c>
      <c r="T206" s="1424"/>
      <c r="U206" s="1424"/>
      <c r="V206" s="1424"/>
      <c r="W206" s="1424"/>
      <c r="X206" s="1424"/>
    </row>
    <row r="207" spans="4:24" s="7" customFormat="1">
      <c r="D207" s="11"/>
      <c r="E207" s="11"/>
      <c r="F207" s="11"/>
      <c r="G207" s="11"/>
      <c r="H207" s="11"/>
      <c r="I207" s="11"/>
      <c r="J207" s="11"/>
      <c r="K207" s="11"/>
      <c r="L207" s="11"/>
      <c r="M207" s="11"/>
      <c r="N207" s="11"/>
      <c r="O207" s="11"/>
      <c r="P207" s="11"/>
      <c r="Q207" s="11"/>
      <c r="R207" s="11"/>
      <c r="S207" s="11"/>
    </row>
    <row r="208" spans="4:24" s="7" customFormat="1" ht="14.25" customHeight="1">
      <c r="D208" s="80" t="s">
        <v>3399</v>
      </c>
      <c r="E208" s="81"/>
      <c r="F208" s="81"/>
      <c r="G208" s="81"/>
      <c r="H208" s="81"/>
      <c r="I208" s="81"/>
      <c r="J208" s="81"/>
      <c r="K208" s="81"/>
      <c r="L208" s="81"/>
      <c r="M208" s="81"/>
      <c r="N208" s="81"/>
      <c r="O208" s="81"/>
      <c r="P208" s="81"/>
      <c r="Q208" s="81"/>
      <c r="R208" s="81"/>
      <c r="S208" s="81"/>
      <c r="T208" s="81"/>
      <c r="U208" s="81"/>
      <c r="V208" s="81"/>
      <c r="W208" s="81"/>
      <c r="X208" s="81"/>
    </row>
    <row r="210" spans="2:24" s="7" customFormat="1" ht="13.5" customHeight="1">
      <c r="B210" s="8"/>
      <c r="C210" s="8"/>
      <c r="D210" s="20"/>
      <c r="E210" s="20"/>
      <c r="F210" s="11" t="s">
        <v>183</v>
      </c>
      <c r="G210" s="11" t="s">
        <v>184</v>
      </c>
      <c r="H210" s="20"/>
      <c r="I210" s="11"/>
      <c r="K210" s="83"/>
      <c r="N210" s="21" t="s">
        <v>223</v>
      </c>
      <c r="O210" s="21" t="s">
        <v>3400</v>
      </c>
      <c r="P210" s="21"/>
      <c r="Q210" s="21"/>
      <c r="R210" s="21"/>
      <c r="S210" s="7" t="s">
        <v>208</v>
      </c>
      <c r="T210" s="1227"/>
      <c r="U210" s="1227"/>
      <c r="V210" s="1227"/>
      <c r="W210" s="389"/>
      <c r="X210" s="389"/>
    </row>
    <row r="211" spans="2:24" s="7" customFormat="1" ht="13.5" customHeight="1">
      <c r="B211" s="12"/>
      <c r="C211" s="12"/>
      <c r="D211" s="15"/>
      <c r="E211" s="15"/>
      <c r="F211" s="11" t="s">
        <v>183</v>
      </c>
      <c r="G211" s="11" t="s">
        <v>3438</v>
      </c>
      <c r="H211" s="20"/>
      <c r="I211" s="11"/>
      <c r="K211" s="83"/>
      <c r="N211" s="21" t="s">
        <v>223</v>
      </c>
      <c r="O211" s="21" t="s">
        <v>3400</v>
      </c>
      <c r="P211" s="21"/>
      <c r="Q211" s="23"/>
      <c r="R211" s="21"/>
      <c r="S211" s="7" t="s">
        <v>208</v>
      </c>
      <c r="T211" s="1317"/>
      <c r="U211" s="1317"/>
      <c r="V211" s="1317"/>
      <c r="W211" s="389"/>
      <c r="X211" s="389"/>
    </row>
    <row r="212" spans="2:24" s="7" customFormat="1">
      <c r="B212" s="1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2:24" s="7" customFormat="1" ht="14.25" customHeight="1">
      <c r="B213" s="12"/>
      <c r="C213" s="12"/>
      <c r="D213" s="80" t="s">
        <v>3401</v>
      </c>
      <c r="E213" s="81"/>
      <c r="F213" s="81"/>
      <c r="G213" s="81"/>
      <c r="H213" s="81"/>
      <c r="I213" s="81"/>
      <c r="J213" s="81"/>
      <c r="K213" s="81"/>
      <c r="L213" s="81"/>
      <c r="M213" s="81"/>
      <c r="N213" s="81"/>
      <c r="O213" s="81"/>
      <c r="P213" s="81"/>
      <c r="Q213" s="81"/>
      <c r="R213" s="81"/>
      <c r="S213" s="81"/>
      <c r="T213" s="81"/>
      <c r="U213" s="81"/>
      <c r="V213" s="81"/>
      <c r="W213" s="81"/>
      <c r="X213" s="81"/>
    </row>
    <row r="214" spans="2:24" s="7" customFormat="1" ht="13.5" customHeight="1">
      <c r="B214" s="11"/>
      <c r="C214" s="11"/>
      <c r="D214" s="11"/>
      <c r="E214" s="11"/>
      <c r="F214" s="11"/>
      <c r="G214" s="11"/>
      <c r="H214" s="11"/>
      <c r="I214" s="11"/>
      <c r="J214" s="11"/>
      <c r="K214" s="11"/>
      <c r="L214" s="11"/>
      <c r="M214" s="11"/>
      <c r="N214" s="11"/>
      <c r="O214" s="11"/>
      <c r="P214" s="11"/>
      <c r="Q214" s="11"/>
      <c r="R214" s="11"/>
      <c r="S214" s="11"/>
      <c r="T214" s="11"/>
      <c r="U214" s="11"/>
      <c r="V214" s="11"/>
      <c r="W214" s="11"/>
      <c r="X214" s="11"/>
    </row>
    <row r="215" spans="2:24" s="7" customFormat="1" ht="13.5" customHeight="1">
      <c r="B215" s="8"/>
      <c r="C215" s="8"/>
      <c r="D215" s="20"/>
      <c r="E215" s="20"/>
      <c r="F215" s="11" t="s">
        <v>183</v>
      </c>
      <c r="G215" s="11" t="s">
        <v>184</v>
      </c>
      <c r="H215" s="20"/>
      <c r="I215" s="11"/>
      <c r="K215" s="83"/>
      <c r="N215" s="21" t="s">
        <v>223</v>
      </c>
      <c r="O215" s="11" t="s">
        <v>3402</v>
      </c>
      <c r="P215" s="21"/>
      <c r="Q215" s="21"/>
      <c r="R215" s="21"/>
      <c r="S215" s="7" t="s">
        <v>1946</v>
      </c>
      <c r="T215" s="354" t="str">
        <f>IFERROR(SUM(T105:T112,T129:T136)/SUM(T153:T156,T174:T177),"")</f>
        <v/>
      </c>
      <c r="U215" s="354" t="str">
        <f t="shared" ref="U215:W215" si="2">IFERROR(SUM(U105:U112,U129:U136)/SUM(U153:U156,U174:U177),"")</f>
        <v/>
      </c>
      <c r="V215" s="354" t="str">
        <f t="shared" si="2"/>
        <v/>
      </c>
      <c r="W215" s="354" t="str">
        <f t="shared" si="2"/>
        <v/>
      </c>
      <c r="X215" s="354" t="str">
        <f>IFERROR(SUM(X105:X112,X129:X136)/SUM(X153:X156,X174:X177),"")</f>
        <v/>
      </c>
    </row>
    <row r="216" spans="2:24" s="7" customFormat="1" ht="13.5" customHeight="1">
      <c r="B216" s="12"/>
      <c r="C216" s="12"/>
      <c r="D216" s="15"/>
      <c r="E216" s="15"/>
      <c r="F216" s="11" t="s">
        <v>183</v>
      </c>
      <c r="G216" s="11" t="s">
        <v>3438</v>
      </c>
      <c r="H216" s="20"/>
      <c r="I216" s="11"/>
      <c r="K216" s="83"/>
      <c r="N216" s="21" t="s">
        <v>223</v>
      </c>
      <c r="O216" s="21" t="s">
        <v>3402</v>
      </c>
      <c r="P216" s="21"/>
      <c r="Q216" s="23"/>
      <c r="R216" s="21"/>
      <c r="S216" s="7" t="s">
        <v>1946</v>
      </c>
      <c r="T216" s="354" t="str">
        <f>IFERROR(SUM(T116:T123,T140:T147)/SUM(T160:T168,T181:T189),"")</f>
        <v/>
      </c>
      <c r="U216" s="354" t="str">
        <f t="shared" ref="U216:X216" si="3">IFERROR(SUM(U116:U123,U140:U147)/SUM(U160:U168,U181:U189),"")</f>
        <v/>
      </c>
      <c r="V216" s="354" t="str">
        <f t="shared" si="3"/>
        <v/>
      </c>
      <c r="W216" s="354" t="str">
        <f>IFERROR(SUM(W116:W123,W140:W147)/SUM(W160:W168,W181:W189),"")</f>
        <v/>
      </c>
      <c r="X216" s="354" t="str">
        <f t="shared" si="3"/>
        <v/>
      </c>
    </row>
    <row r="217" spans="2:24" s="7" customFormat="1">
      <c r="B217" s="11"/>
      <c r="C217" s="11"/>
      <c r="D217" s="11"/>
      <c r="E217" s="11"/>
      <c r="F217" s="11"/>
      <c r="G217" s="11"/>
      <c r="H217" s="11"/>
      <c r="I217" s="11"/>
      <c r="J217" s="11"/>
      <c r="K217" s="11"/>
      <c r="L217" s="11"/>
      <c r="M217" s="11"/>
      <c r="N217" s="11"/>
      <c r="O217" s="11"/>
      <c r="P217" s="11"/>
      <c r="Q217" s="11"/>
      <c r="R217" s="11"/>
      <c r="S217" s="11"/>
      <c r="T217" s="11"/>
      <c r="U217" s="11"/>
      <c r="V217" s="11"/>
      <c r="W217" s="11"/>
      <c r="X217" s="11"/>
    </row>
    <row r="218" spans="2:24" s="27" customFormat="1" ht="17.649999999999999">
      <c r="B218" s="28" t="s">
        <v>3445</v>
      </c>
    </row>
    <row r="219" spans="2:24">
      <c r="L219" s="11"/>
    </row>
    <row r="220" spans="2:24">
      <c r="F220" s="11" t="s">
        <v>416</v>
      </c>
      <c r="G220" s="11" t="s">
        <v>3256</v>
      </c>
      <c r="L220" s="11"/>
      <c r="N220" s="11" t="s">
        <v>185</v>
      </c>
      <c r="S220" s="11" t="s">
        <v>186</v>
      </c>
      <c r="T220" s="728"/>
      <c r="U220" s="728"/>
      <c r="V220" s="728"/>
      <c r="W220" s="728"/>
      <c r="X220" s="728"/>
    </row>
    <row r="221" spans="2:24">
      <c r="F221" s="11" t="s">
        <v>416</v>
      </c>
      <c r="G221" s="11" t="s">
        <v>3257</v>
      </c>
      <c r="L221" s="11"/>
      <c r="N221" s="11" t="s">
        <v>185</v>
      </c>
      <c r="S221" s="11" t="s">
        <v>186</v>
      </c>
      <c r="T221" s="728"/>
      <c r="U221" s="728"/>
      <c r="V221" s="728"/>
      <c r="W221" s="728"/>
      <c r="X221" s="728"/>
    </row>
    <row r="222" spans="2:24">
      <c r="L222" s="11"/>
    </row>
    <row r="223" spans="2:24">
      <c r="F223" s="11" t="s">
        <v>416</v>
      </c>
      <c r="G223" s="11" t="s">
        <v>3256</v>
      </c>
      <c r="L223" s="11"/>
      <c r="N223" s="11" t="s">
        <v>197</v>
      </c>
      <c r="O223" s="11" t="s">
        <v>3261</v>
      </c>
      <c r="S223" s="11" t="s">
        <v>208</v>
      </c>
      <c r="T223" s="1317"/>
      <c r="U223" s="1317"/>
      <c r="V223" s="1317"/>
      <c r="W223" s="389"/>
      <c r="X223" s="389"/>
    </row>
    <row r="224" spans="2:24">
      <c r="F224" s="11" t="s">
        <v>416</v>
      </c>
      <c r="G224" s="11" t="s">
        <v>3257</v>
      </c>
      <c r="L224" s="11"/>
      <c r="N224" s="11" t="s">
        <v>197</v>
      </c>
      <c r="O224" s="11" t="s">
        <v>3261</v>
      </c>
      <c r="S224" s="11" t="s">
        <v>208</v>
      </c>
      <c r="T224" s="1227"/>
      <c r="U224" s="1227"/>
      <c r="V224" s="1227"/>
      <c r="W224" s="389"/>
      <c r="X224" s="389"/>
    </row>
    <row r="225" spans="2:24">
      <c r="L225" s="11"/>
      <c r="N225" s="11" t="s">
        <v>2627</v>
      </c>
      <c r="T225" s="354" t="b">
        <f>ROUND(T220+T221,3)=ROUND(T16,3)</f>
        <v>1</v>
      </c>
      <c r="U225" s="354" t="b">
        <f t="shared" ref="U225:X225" si="4">ROUND(U220+U221,3)=ROUND(U16,3)</f>
        <v>1</v>
      </c>
      <c r="V225" s="354" t="b">
        <f t="shared" si="4"/>
        <v>1</v>
      </c>
      <c r="W225" s="354" t="b">
        <f t="shared" si="4"/>
        <v>1</v>
      </c>
      <c r="X225" s="354" t="b">
        <f t="shared" si="4"/>
        <v>1</v>
      </c>
    </row>
    <row r="227" spans="2:24" s="27" customFormat="1" ht="17.649999999999999">
      <c r="B227" s="28" t="s">
        <v>1807</v>
      </c>
      <c r="L227" s="93"/>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96201E1C-DEF2-4232-A673-2E02356AEF76}">
            <xm:f>Cover!$E$15&lt;&gt;T$6</xm:f>
            <x14:dxf>
              <fill>
                <patternFill>
                  <bgColor theme="0" tint="-0.24994659260841701"/>
                </patternFill>
              </fill>
            </x14:dxf>
          </x14:cfRule>
          <x14:cfRule type="expression" priority="16" id="{FF339BDA-9FAA-447C-89CC-828EB5BA5D50}">
            <xm:f>Cover!$E$15=T$6</xm:f>
            <x14:dxf>
              <fill>
                <patternFill>
                  <bgColor theme="7" tint="0.59996337778862885"/>
                </patternFill>
              </fill>
            </x14:dxf>
          </x14:cfRule>
          <xm:sqref>T27:X34</xm:sqref>
        </x14:conditionalFormatting>
        <x14:conditionalFormatting xmlns:xm="http://schemas.microsoft.com/office/excel/2006/main">
          <x14:cfRule type="expression" priority="11" id="{E49A6559-F2C5-43F7-9A85-8B5187A93FFE}">
            <xm:f>Cover!$E$15&lt;&gt;T$6</xm:f>
            <x14:dxf>
              <fill>
                <patternFill>
                  <bgColor theme="0" tint="-0.24994659260841701"/>
                </patternFill>
              </fill>
            </x14:dxf>
          </x14:cfRule>
          <x14:cfRule type="expression" priority="12" id="{6335ABEF-E0D9-4B75-81D4-E5714B4E1C07}">
            <xm:f>Cover!$E$15=T$6</xm:f>
            <x14:dxf>
              <fill>
                <patternFill>
                  <bgColor theme="7" tint="0.59996337778862885"/>
                </patternFill>
              </fill>
            </x14:dxf>
          </x14:cfRule>
          <xm:sqref>T38:X45</xm:sqref>
        </x14:conditionalFormatting>
        <x14:conditionalFormatting xmlns:xm="http://schemas.microsoft.com/office/excel/2006/main">
          <x14:cfRule type="expression" priority="65" id="{95D6A082-A01E-4DBF-AFFD-C4D7AC404A8C}">
            <xm:f>Cover!$E$15&lt;&gt;T$6</xm:f>
            <x14:dxf>
              <fill>
                <patternFill>
                  <bgColor theme="0" tint="-0.24994659260841701"/>
                </patternFill>
              </fill>
            </x14:dxf>
          </x14:cfRule>
          <x14:cfRule type="expression" priority="66" id="{AE71E436-5397-4225-A2E0-D4501C481210}">
            <xm:f>Cover!$E$15=T$6</xm:f>
            <x14:dxf>
              <fill>
                <patternFill>
                  <bgColor theme="7" tint="0.59996337778862885"/>
                </patternFill>
              </fill>
            </x14:dxf>
          </x14:cfRule>
          <xm:sqref>T53:X60</xm:sqref>
        </x14:conditionalFormatting>
        <x14:conditionalFormatting xmlns:xm="http://schemas.microsoft.com/office/excel/2006/main">
          <x14:cfRule type="expression" priority="17" id="{AAB13632-77DC-4A29-90C9-235ACDB36FB0}">
            <xm:f>Cover!$E$15&lt;&gt;T$6</xm:f>
            <x14:dxf>
              <fill>
                <patternFill>
                  <bgColor theme="0" tint="-0.24994659260841701"/>
                </patternFill>
              </fill>
            </x14:dxf>
          </x14:cfRule>
          <x14:cfRule type="expression" priority="18" id="{DE7CD23F-E59C-489D-AE1D-B9B70C57F7EC}">
            <xm:f>Cover!$E$15=T$6</xm:f>
            <x14:dxf>
              <fill>
                <patternFill>
                  <bgColor theme="7" tint="0.59996337778862885"/>
                </patternFill>
              </fill>
            </x14:dxf>
          </x14:cfRule>
          <xm:sqref>T64:X71</xm:sqref>
        </x14:conditionalFormatting>
        <x14:conditionalFormatting xmlns:xm="http://schemas.microsoft.com/office/excel/2006/main">
          <x14:cfRule type="expression" priority="1" id="{5E5C215A-F1CF-4580-BAE9-C83CFD696B2D}">
            <xm:f>Cover!$E$15&lt;&gt;T$6</xm:f>
            <x14:dxf>
              <fill>
                <patternFill>
                  <bgColor theme="0" tint="-0.24994659260841701"/>
                </patternFill>
              </fill>
            </x14:dxf>
          </x14:cfRule>
          <x14:cfRule type="expression" priority="2" id="{3AA1F0B7-D102-4250-BD7E-8957D0E31545}">
            <xm:f>Cover!$E$15=T$6</xm:f>
            <x14:dxf>
              <fill>
                <patternFill>
                  <bgColor theme="7" tint="0.59996337778862885"/>
                </patternFill>
              </fill>
            </x14:dxf>
          </x14:cfRule>
          <xm:sqref>T79:X86</xm:sqref>
        </x14:conditionalFormatting>
        <x14:conditionalFormatting xmlns:xm="http://schemas.microsoft.com/office/excel/2006/main">
          <x14:cfRule type="expression" priority="53" id="{649FEEDD-7913-45AD-9F88-E50E85A00998}">
            <xm:f>Cover!$E$15&lt;&gt;T$6</xm:f>
            <x14:dxf>
              <fill>
                <patternFill>
                  <bgColor theme="0" tint="-0.24994659260841701"/>
                </patternFill>
              </fill>
            </x14:dxf>
          </x14:cfRule>
          <x14:cfRule type="expression" priority="54" id="{42E44952-1680-4432-84D3-2BBB1C04FB61}">
            <xm:f>Cover!$E$15=T$6</xm:f>
            <x14:dxf>
              <fill>
                <patternFill>
                  <bgColor theme="7" tint="0.59996337778862885"/>
                </patternFill>
              </fill>
            </x14:dxf>
          </x14:cfRule>
          <xm:sqref>T90:X97</xm:sqref>
        </x14:conditionalFormatting>
        <x14:conditionalFormatting xmlns:xm="http://schemas.microsoft.com/office/excel/2006/main">
          <x14:cfRule type="expression" priority="51" id="{637CDA72-5B5D-4F35-ABDD-F274D3F86447}">
            <xm:f>Cover!$E$15&lt;&gt;T$6</xm:f>
            <x14:dxf>
              <fill>
                <patternFill>
                  <bgColor theme="0" tint="-0.24994659260841701"/>
                </patternFill>
              </fill>
            </x14:dxf>
          </x14:cfRule>
          <x14:cfRule type="expression" priority="52" id="{88F3B622-84C7-4F6D-B84E-B7FD67C4661E}">
            <xm:f>Cover!$E$15=T$6</xm:f>
            <x14:dxf>
              <fill>
                <patternFill>
                  <bgColor theme="7" tint="0.59996337778862885"/>
                </patternFill>
              </fill>
            </x14:dxf>
          </x14:cfRule>
          <xm:sqref>T105:X112</xm:sqref>
        </x14:conditionalFormatting>
        <x14:conditionalFormatting xmlns:xm="http://schemas.microsoft.com/office/excel/2006/main">
          <x14:cfRule type="expression" priority="48" id="{462D3C67-9772-480C-B7C9-950571E1DCC3}">
            <xm:f>Cover!$E$15=T$6</xm:f>
            <x14:dxf>
              <fill>
                <patternFill>
                  <bgColor theme="7" tint="0.59996337778862885"/>
                </patternFill>
              </fill>
            </x14:dxf>
          </x14:cfRule>
          <x14:cfRule type="expression" priority="47" id="{C578CBCB-F82C-4CCB-8406-F10CE611C39D}">
            <xm:f>Cover!$E$15&lt;&gt;T$6</xm:f>
            <x14:dxf>
              <fill>
                <patternFill>
                  <bgColor theme="0" tint="-0.24994659260841701"/>
                </patternFill>
              </fill>
            </x14:dxf>
          </x14:cfRule>
          <xm:sqref>T116:X123</xm:sqref>
        </x14:conditionalFormatting>
        <x14:conditionalFormatting xmlns:xm="http://schemas.microsoft.com/office/excel/2006/main">
          <x14:cfRule type="expression" priority="46" id="{ACC87E8E-C72A-4548-AF74-C54FE86BFB29}">
            <xm:f>Cover!$E$15=T$6</xm:f>
            <x14:dxf>
              <fill>
                <patternFill>
                  <bgColor theme="7" tint="0.59996337778862885"/>
                </patternFill>
              </fill>
            </x14:dxf>
          </x14:cfRule>
          <x14:cfRule type="expression" priority="45" id="{6D8B2DD6-14EF-432C-8700-19C0C26AA7A8}">
            <xm:f>Cover!$E$15&lt;&gt;T$6</xm:f>
            <x14:dxf>
              <fill>
                <patternFill>
                  <bgColor theme="0" tint="-0.24994659260841701"/>
                </patternFill>
              </fill>
            </x14:dxf>
          </x14:cfRule>
          <xm:sqref>T129:X136</xm:sqref>
        </x14:conditionalFormatting>
        <x14:conditionalFormatting xmlns:xm="http://schemas.microsoft.com/office/excel/2006/main">
          <x14:cfRule type="expression" priority="42" id="{0DA70BC1-8793-42F0-84E8-D2F19AD994FB}">
            <xm:f>Cover!$E$15=T$6</xm:f>
            <x14:dxf>
              <fill>
                <patternFill>
                  <bgColor theme="7" tint="0.59996337778862885"/>
                </patternFill>
              </fill>
            </x14:dxf>
          </x14:cfRule>
          <x14:cfRule type="expression" priority="41" id="{71C693F7-4BD7-445F-BEB7-896E7982F0B7}">
            <xm:f>Cover!$E$15&lt;&gt;T$6</xm:f>
            <x14:dxf>
              <fill>
                <patternFill>
                  <bgColor theme="0" tint="-0.24994659260841701"/>
                </patternFill>
              </fill>
            </x14:dxf>
          </x14:cfRule>
          <xm:sqref>T140:X147</xm:sqref>
        </x14:conditionalFormatting>
        <x14:conditionalFormatting xmlns:xm="http://schemas.microsoft.com/office/excel/2006/main">
          <x14:cfRule type="expression" priority="40" id="{0DBC4083-C0D4-4E86-BD65-C33546299A87}">
            <xm:f>Cover!$E$15=T$6</xm:f>
            <x14:dxf>
              <fill>
                <patternFill>
                  <bgColor theme="7" tint="0.59996337778862885"/>
                </patternFill>
              </fill>
            </x14:dxf>
          </x14:cfRule>
          <x14:cfRule type="expression" priority="39" id="{A0CFAEAB-A8FB-45E7-985A-DFFF3D148B9C}">
            <xm:f>Cover!$E$15&lt;&gt;T$6</xm:f>
            <x14:dxf>
              <fill>
                <patternFill>
                  <bgColor theme="0" tint="-0.24994659260841701"/>
                </patternFill>
              </fill>
            </x14:dxf>
          </x14:cfRule>
          <xm:sqref>T153:X156</xm:sqref>
        </x14:conditionalFormatting>
        <x14:conditionalFormatting xmlns:xm="http://schemas.microsoft.com/office/excel/2006/main">
          <x14:cfRule type="expression" priority="35" id="{62DE8815-717F-41EB-A5E3-CFA367E6C6DC}">
            <xm:f>Cover!$E$15&lt;&gt;T$6</xm:f>
            <x14:dxf>
              <fill>
                <patternFill>
                  <bgColor theme="0" tint="-0.24994659260841701"/>
                </patternFill>
              </fill>
            </x14:dxf>
          </x14:cfRule>
          <x14:cfRule type="expression" priority="36" id="{28A5E693-42C7-4D6A-ACD2-1BD41F6158DD}">
            <xm:f>Cover!$E$15=T$6</xm:f>
            <x14:dxf>
              <fill>
                <patternFill>
                  <bgColor theme="7" tint="0.59996337778862885"/>
                </patternFill>
              </fill>
            </x14:dxf>
          </x14:cfRule>
          <xm:sqref>T160:X168</xm:sqref>
        </x14:conditionalFormatting>
        <x14:conditionalFormatting xmlns:xm="http://schemas.microsoft.com/office/excel/2006/main">
          <x14:cfRule type="expression" priority="34" id="{C6229908-3DBA-40AD-8CD0-6220E8487628}">
            <xm:f>Cover!$E$15=T$6</xm:f>
            <x14:dxf>
              <fill>
                <patternFill>
                  <bgColor theme="7" tint="0.59996337778862885"/>
                </patternFill>
              </fill>
            </x14:dxf>
          </x14:cfRule>
          <x14:cfRule type="expression" priority="33" id="{E7BF7ECF-6362-4F41-B31B-8886C3777B98}">
            <xm:f>Cover!$E$15&lt;&gt;T$6</xm:f>
            <x14:dxf>
              <fill>
                <patternFill>
                  <bgColor theme="0" tint="-0.24994659260841701"/>
                </patternFill>
              </fill>
            </x14:dxf>
          </x14:cfRule>
          <xm:sqref>T174:X177</xm:sqref>
        </x14:conditionalFormatting>
        <x14:conditionalFormatting xmlns:xm="http://schemas.microsoft.com/office/excel/2006/main">
          <x14:cfRule type="expression" priority="30" id="{30FC167E-D854-407F-B70E-80F229AB2BBC}">
            <xm:f>Cover!$E$15=T$6</xm:f>
            <x14:dxf>
              <fill>
                <patternFill>
                  <bgColor theme="7" tint="0.59996337778862885"/>
                </patternFill>
              </fill>
            </x14:dxf>
          </x14:cfRule>
          <x14:cfRule type="expression" priority="29" id="{3C6963AB-4EE3-4A85-BC4F-4E6B1FFF885A}">
            <xm:f>Cover!$E$15&lt;&gt;T$6</xm:f>
            <x14:dxf>
              <fill>
                <patternFill>
                  <bgColor theme="0" tint="-0.24994659260841701"/>
                </patternFill>
              </fill>
            </x14:dxf>
          </x14:cfRule>
          <xm:sqref>T181:X189</xm:sqref>
        </x14:conditionalFormatting>
        <x14:conditionalFormatting xmlns:xm="http://schemas.microsoft.com/office/excel/2006/main">
          <x14:cfRule type="expression" priority="71" id="{CDC19113-8901-4BA9-962C-07CFACA9A402}">
            <xm:f>Cover!$E$15&lt;&gt;T$6</xm:f>
            <x14:dxf>
              <fill>
                <patternFill>
                  <bgColor theme="0" tint="-0.24994659260841701"/>
                </patternFill>
              </fill>
            </x14:dxf>
          </x14:cfRule>
          <x14:cfRule type="expression" priority="72" id="{F2A2E08E-CED3-46C9-958F-C067E21EC165}">
            <xm:f>Cover!$E$15=T$6</xm:f>
            <x14:dxf>
              <fill>
                <patternFill>
                  <bgColor theme="7" tint="0.59996337778862885"/>
                </patternFill>
              </fill>
            </x14:dxf>
          </x14:cfRule>
          <xm:sqref>T195:X196 T200:X201 T205:X206 T210:X211</xm:sqref>
        </x14:conditionalFormatting>
        <x14:conditionalFormatting xmlns:xm="http://schemas.microsoft.com/office/excel/2006/main">
          <x14:cfRule type="expression" priority="8" id="{CEE9017B-6BD4-4C2F-BF68-1C2399F489BD}">
            <xm:f>Cover!$E$15=T$6</xm:f>
            <x14:dxf>
              <fill>
                <patternFill>
                  <bgColor theme="7" tint="0.59996337778862885"/>
                </patternFill>
              </fill>
            </x14:dxf>
          </x14:cfRule>
          <x14:cfRule type="expression" priority="7" id="{F3ED20FA-E591-4E4D-A9FE-903FB7609BF6}">
            <xm:f>Cover!$E$15&lt;&gt;T$6</xm:f>
            <x14:dxf>
              <fill>
                <patternFill>
                  <bgColor theme="0" tint="-0.24994659260841701"/>
                </patternFill>
              </fill>
            </x14:dxf>
          </x14:cfRule>
          <xm:sqref>T220:X221</xm:sqref>
        </x14:conditionalFormatting>
        <x14:conditionalFormatting xmlns:xm="http://schemas.microsoft.com/office/excel/2006/main">
          <x14:cfRule type="expression" priority="10" id="{1F87AA41-5F53-4954-9AAD-E7619F0744AF}">
            <xm:f>Cover!$E$15=T$6</xm:f>
            <x14:dxf>
              <fill>
                <patternFill>
                  <bgColor theme="7" tint="0.59996337778862885"/>
                </patternFill>
              </fill>
            </x14:dxf>
          </x14:cfRule>
          <x14:cfRule type="expression" priority="9" id="{916D9BE0-CD07-43E1-BF6E-D974E98FFB2C}">
            <xm:f>Cover!$E$15&lt;&gt;T$6</xm:f>
            <x14:dxf>
              <fill>
                <patternFill>
                  <bgColor theme="0" tint="-0.24994659260841701"/>
                </patternFill>
              </fill>
            </x14:dxf>
          </x14:cfRule>
          <xm:sqref>T223:X224</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D3B3-55C8-4CBD-BA3C-FF5023830ADF}">
  <sheetPr codeName="Sheet63">
    <tabColor theme="9"/>
    <pageSetUpPr autoPageBreaks="0"/>
  </sheetPr>
  <dimension ref="A1:BK38"/>
  <sheetViews>
    <sheetView zoomScale="55" zoomScaleNormal="55" workbookViewId="0">
      <pane ySplit="4" topLeftCell="A5" activePane="bottomLeft" state="frozen"/>
      <selection pane="bottomLeft" activeCell="N30" sqref="N30"/>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8" width="16.42578125" style="11" bestFit="1" customWidth="1"/>
    <col min="9" max="9" width="14.5703125" style="11" bestFit="1" customWidth="1"/>
    <col min="10" max="10" width="18.42578125" style="11" bestFit="1" customWidth="1"/>
    <col min="11" max="11" width="10.42578125" style="11" bestFit="1" customWidth="1"/>
    <col min="12" max="12" width="24.42578125" style="11" customWidth="1"/>
    <col min="13" max="13" width="5.42578125" style="11" bestFit="1" customWidth="1"/>
    <col min="14" max="18" width="18.42578125" style="11" customWidth="1"/>
    <col min="19" max="24" width="1.5703125" style="11" customWidth="1"/>
    <col min="25" max="63" width="18.42578125" style="11" hidden="1" customWidth="1"/>
    <col min="64" max="16384" width="14" style="11" hidden="1"/>
  </cols>
  <sheetData>
    <row r="1" spans="1:18" s="2" customFormat="1" ht="25.15">
      <c r="A1" s="62" t="s">
        <v>1619</v>
      </c>
      <c r="B1" s="3"/>
      <c r="G1" s="4" t="s">
        <v>1</v>
      </c>
      <c r="H1" s="4"/>
      <c r="I1" s="4"/>
      <c r="J1" s="4"/>
      <c r="P1" s="3"/>
    </row>
    <row r="2" spans="1:18" s="2" customFormat="1" ht="25.15">
      <c r="A2" s="4" t="str">
        <f>Cover!$E$13</f>
        <v>Master</v>
      </c>
      <c r="B2" s="3"/>
    </row>
    <row r="3" spans="1:18" s="2" customFormat="1" ht="25.15">
      <c r="A3" s="4">
        <f>Cover!$E$15</f>
        <v>2026</v>
      </c>
      <c r="B3" s="4"/>
      <c r="C3" s="4"/>
      <c r="D3" s="4"/>
    </row>
    <row r="4" spans="1:18" s="5" customFormat="1" ht="25.5" thickBot="1">
      <c r="A4" s="1305" t="s">
        <v>92</v>
      </c>
      <c r="B4" s="6"/>
    </row>
    <row r="5" spans="1:18" ht="17.649999999999999">
      <c r="A5" s="7"/>
      <c r="B5" s="8"/>
      <c r="C5" s="8"/>
      <c r="D5" s="9"/>
      <c r="E5" s="9"/>
      <c r="F5" s="9"/>
      <c r="G5" s="10"/>
      <c r="H5" s="10"/>
      <c r="I5" s="10"/>
      <c r="J5" s="10"/>
      <c r="K5" s="10"/>
      <c r="L5" s="10"/>
      <c r="M5" s="7"/>
      <c r="N5" s="68" t="s">
        <v>1997</v>
      </c>
      <c r="O5" s="66"/>
      <c r="P5" s="66"/>
      <c r="Q5" s="66"/>
      <c r="R5" s="67"/>
    </row>
    <row r="6" spans="1:18" s="61" customFormat="1" ht="15">
      <c r="A6" s="21"/>
      <c r="B6" s="57"/>
      <c r="C6" s="57"/>
      <c r="D6" s="36" t="s">
        <v>165</v>
      </c>
      <c r="E6" s="36" t="s">
        <v>166</v>
      </c>
      <c r="F6" s="36" t="s">
        <v>1809</v>
      </c>
      <c r="G6" s="37" t="s">
        <v>2775</v>
      </c>
      <c r="H6" s="37" t="s">
        <v>406</v>
      </c>
      <c r="I6" s="37" t="s">
        <v>407</v>
      </c>
      <c r="J6" s="37" t="s">
        <v>411</v>
      </c>
      <c r="K6" s="37" t="s">
        <v>175</v>
      </c>
      <c r="L6" s="37" t="s">
        <v>197</v>
      </c>
      <c r="M6" s="37" t="s">
        <v>176</v>
      </c>
      <c r="N6" s="16">
        <v>2022</v>
      </c>
      <c r="O6" s="17">
        <v>2023</v>
      </c>
      <c r="P6" s="17">
        <v>2024</v>
      </c>
      <c r="Q6" s="17">
        <v>2025</v>
      </c>
      <c r="R6" s="18">
        <v>2026</v>
      </c>
    </row>
    <row r="7" spans="1:18" s="21" customFormat="1">
      <c r="A7" s="11"/>
      <c r="B7" s="11"/>
      <c r="C7" s="11"/>
      <c r="D7" s="11"/>
      <c r="E7" s="11"/>
      <c r="F7" s="11"/>
      <c r="G7" s="11"/>
      <c r="H7" s="11"/>
      <c r="I7" s="11"/>
      <c r="J7" s="11"/>
      <c r="K7" s="11"/>
      <c r="L7" s="11"/>
      <c r="M7" s="11"/>
      <c r="N7" s="11"/>
      <c r="O7" s="11"/>
      <c r="P7" s="11"/>
      <c r="Q7" s="11"/>
      <c r="R7" s="11"/>
    </row>
    <row r="8" spans="1:18" s="27" customFormat="1" ht="18.75" customHeight="1">
      <c r="B8" s="437" t="s">
        <v>3446</v>
      </c>
    </row>
    <row r="9" spans="1:18" ht="7.5" customHeight="1">
      <c r="B9" s="75"/>
    </row>
    <row r="10" spans="1:18" s="21" customFormat="1" ht="17.649999999999999">
      <c r="A10" s="27"/>
      <c r="B10" s="28" t="s">
        <v>2870</v>
      </c>
      <c r="C10" s="27"/>
      <c r="D10" s="27"/>
      <c r="E10" s="27"/>
      <c r="F10" s="27"/>
      <c r="G10" s="27"/>
      <c r="H10" s="27"/>
      <c r="I10" s="27"/>
      <c r="J10" s="27"/>
      <c r="K10" s="27"/>
      <c r="L10" s="27"/>
      <c r="M10" s="27"/>
      <c r="N10" s="27"/>
      <c r="O10" s="27"/>
      <c r="P10" s="27"/>
      <c r="Q10" s="27"/>
      <c r="R10" s="27"/>
    </row>
    <row r="11" spans="1:18" s="21" customFormat="1">
      <c r="A11" s="12"/>
      <c r="B11" s="12"/>
      <c r="C11" s="12"/>
      <c r="D11" s="12"/>
      <c r="E11" s="12"/>
      <c r="F11" s="12"/>
      <c r="G11" s="7"/>
      <c r="H11" s="7"/>
      <c r="I11" s="7"/>
      <c r="J11" s="7"/>
      <c r="K11" s="22"/>
      <c r="L11" s="22"/>
      <c r="M11" s="15"/>
      <c r="N11" s="12"/>
      <c r="O11" s="12"/>
      <c r="P11" s="13"/>
      <c r="Q11" s="14"/>
      <c r="R11" s="15"/>
    </row>
    <row r="12" spans="1:18" s="21" customFormat="1" ht="13.9">
      <c r="A12" s="12"/>
      <c r="B12" s="12"/>
      <c r="C12" s="34" t="s">
        <v>3447</v>
      </c>
      <c r="D12" s="34"/>
      <c r="E12" s="33"/>
      <c r="F12" s="33"/>
      <c r="G12" s="33"/>
      <c r="H12" s="33"/>
      <c r="I12" s="33"/>
      <c r="J12" s="33"/>
      <c r="K12" s="33"/>
      <c r="L12" s="33"/>
      <c r="M12" s="33"/>
      <c r="N12" s="33"/>
      <c r="O12" s="33"/>
      <c r="P12" s="33"/>
      <c r="Q12" s="33"/>
      <c r="R12" s="33"/>
    </row>
    <row r="13" spans="1:18" s="21" customFormat="1">
      <c r="A13" s="12"/>
      <c r="B13" s="12"/>
      <c r="C13" s="12"/>
      <c r="D13" s="12"/>
      <c r="E13" s="12"/>
      <c r="F13" s="12"/>
      <c r="G13" s="7"/>
      <c r="H13" s="7"/>
      <c r="I13" s="7"/>
      <c r="J13" s="7"/>
      <c r="K13" s="22"/>
      <c r="L13" s="22"/>
      <c r="M13" s="15"/>
      <c r="N13" s="12"/>
      <c r="O13" s="12"/>
      <c r="P13" s="13"/>
      <c r="Q13" s="14"/>
      <c r="R13" s="15"/>
    </row>
    <row r="14" spans="1:18" s="21" customFormat="1" ht="14.25" customHeight="1">
      <c r="A14" s="12"/>
      <c r="B14" s="12"/>
      <c r="C14" s="12"/>
      <c r="D14" s="80" t="s">
        <v>3448</v>
      </c>
      <c r="E14" s="81"/>
      <c r="F14" s="81"/>
      <c r="G14" s="81"/>
      <c r="H14" s="81"/>
      <c r="I14" s="81"/>
      <c r="J14" s="81"/>
      <c r="K14" s="81"/>
      <c r="L14" s="81"/>
      <c r="M14" s="81"/>
      <c r="N14" s="81"/>
      <c r="O14" s="81"/>
      <c r="P14" s="81"/>
      <c r="Q14" s="81"/>
      <c r="R14" s="81"/>
    </row>
    <row r="15" spans="1:18" s="21" customFormat="1">
      <c r="A15" s="12"/>
      <c r="B15" s="12"/>
      <c r="C15" s="12"/>
      <c r="D15" s="12"/>
      <c r="E15" s="12"/>
      <c r="F15" s="12"/>
      <c r="G15" s="7"/>
      <c r="H15" s="7"/>
      <c r="I15" s="7"/>
      <c r="J15" s="7"/>
      <c r="K15" s="22"/>
      <c r="L15" s="22"/>
      <c r="M15" s="15"/>
      <c r="N15" s="12"/>
      <c r="O15" s="12"/>
      <c r="P15" s="13"/>
      <c r="Q15" s="14"/>
      <c r="R15" s="15"/>
    </row>
    <row r="16" spans="1:18" s="21" customFormat="1" ht="13.5" customHeight="1">
      <c r="A16" s="11"/>
      <c r="B16" s="11"/>
      <c r="C16" s="11"/>
      <c r="D16" s="20" t="s">
        <v>202</v>
      </c>
      <c r="E16" s="20" t="s">
        <v>202</v>
      </c>
      <c r="F16" s="11" t="s">
        <v>183</v>
      </c>
      <c r="G16" s="11" t="s">
        <v>2900</v>
      </c>
      <c r="H16" s="20" t="s">
        <v>3449</v>
      </c>
      <c r="I16" s="11" t="s">
        <v>3450</v>
      </c>
      <c r="J16" s="98" t="s">
        <v>246</v>
      </c>
      <c r="K16" s="21" t="s">
        <v>197</v>
      </c>
      <c r="L16" s="21" t="s">
        <v>3451</v>
      </c>
      <c r="M16" s="7" t="s">
        <v>198</v>
      </c>
      <c r="N16" s="1317"/>
      <c r="O16" s="1323"/>
      <c r="P16" s="1317"/>
      <c r="Q16" s="389"/>
      <c r="R16" s="389"/>
    </row>
    <row r="17" spans="3:18" s="21" customFormat="1" ht="13.5" customHeight="1">
      <c r="C17" s="11"/>
      <c r="D17" s="20" t="s">
        <v>202</v>
      </c>
      <c r="E17" s="20" t="s">
        <v>202</v>
      </c>
      <c r="F17" s="11" t="s">
        <v>183</v>
      </c>
      <c r="G17" s="11" t="s">
        <v>222</v>
      </c>
      <c r="H17" s="20" t="s">
        <v>3449</v>
      </c>
      <c r="I17" s="11" t="s">
        <v>3450</v>
      </c>
      <c r="J17" s="98" t="s">
        <v>246</v>
      </c>
      <c r="K17" s="21" t="s">
        <v>197</v>
      </c>
      <c r="L17" s="21" t="s">
        <v>3451</v>
      </c>
      <c r="M17" s="7" t="s">
        <v>198</v>
      </c>
      <c r="N17" s="1348"/>
      <c r="O17" s="1348"/>
      <c r="P17" s="1348"/>
      <c r="Q17" s="1348"/>
      <c r="R17" s="1348"/>
    </row>
    <row r="18" spans="3:18" s="21" customFormat="1" ht="13.5" customHeight="1">
      <c r="C18" s="11"/>
      <c r="D18" s="20" t="s">
        <v>202</v>
      </c>
      <c r="E18" s="20" t="s">
        <v>202</v>
      </c>
      <c r="F18" s="11" t="s">
        <v>183</v>
      </c>
      <c r="G18" s="11" t="s">
        <v>217</v>
      </c>
      <c r="H18" s="20" t="s">
        <v>3449</v>
      </c>
      <c r="I18" s="11" t="s">
        <v>3450</v>
      </c>
      <c r="J18" s="98" t="s">
        <v>246</v>
      </c>
      <c r="K18" s="21" t="s">
        <v>197</v>
      </c>
      <c r="L18" s="21" t="s">
        <v>3451</v>
      </c>
      <c r="M18" s="7" t="s">
        <v>198</v>
      </c>
      <c r="N18" s="1348"/>
      <c r="O18" s="1348"/>
      <c r="P18" s="1348"/>
      <c r="Q18" s="1348"/>
      <c r="R18" s="1348"/>
    </row>
    <row r="19" spans="3:18" s="21" customFormat="1">
      <c r="C19" s="11"/>
      <c r="D19" s="11"/>
      <c r="E19" s="11"/>
      <c r="F19" s="11"/>
      <c r="G19" s="11"/>
      <c r="H19" s="11"/>
      <c r="I19" s="11"/>
      <c r="J19" s="11"/>
      <c r="K19" s="11"/>
      <c r="L19" s="11"/>
      <c r="M19" s="11"/>
    </row>
    <row r="20" spans="3:18" s="21" customFormat="1" ht="13.9">
      <c r="C20" s="34" t="s">
        <v>3452</v>
      </c>
      <c r="D20" s="34"/>
      <c r="E20" s="33"/>
      <c r="F20" s="33"/>
      <c r="G20" s="33"/>
      <c r="H20" s="33"/>
      <c r="I20" s="33"/>
      <c r="J20" s="33"/>
      <c r="K20" s="33"/>
      <c r="L20" s="33"/>
      <c r="M20" s="33"/>
      <c r="N20" s="33"/>
      <c r="O20" s="33"/>
      <c r="P20" s="33"/>
      <c r="Q20" s="33"/>
      <c r="R20" s="33"/>
    </row>
    <row r="21" spans="3:18" s="21" customFormat="1">
      <c r="C21" s="12"/>
      <c r="D21" s="12"/>
      <c r="E21" s="12"/>
      <c r="F21" s="12"/>
      <c r="G21" s="7"/>
      <c r="H21" s="7"/>
      <c r="I21" s="7"/>
      <c r="J21" s="7"/>
      <c r="K21" s="22"/>
      <c r="L21" s="22"/>
      <c r="M21" s="15"/>
    </row>
    <row r="22" spans="3:18" s="21" customFormat="1" ht="13.5" customHeight="1">
      <c r="C22" s="11"/>
      <c r="D22" s="20" t="s">
        <v>202</v>
      </c>
      <c r="E22" s="20" t="s">
        <v>202</v>
      </c>
      <c r="F22" s="11" t="s">
        <v>183</v>
      </c>
      <c r="G22" s="11" t="s">
        <v>2900</v>
      </c>
      <c r="H22" s="20" t="s">
        <v>3453</v>
      </c>
      <c r="I22" s="11"/>
      <c r="J22" s="98" t="s">
        <v>246</v>
      </c>
      <c r="K22" s="21" t="s">
        <v>197</v>
      </c>
      <c r="L22" s="21" t="s">
        <v>3454</v>
      </c>
      <c r="M22" s="7" t="s">
        <v>198</v>
      </c>
      <c r="N22" s="1348"/>
      <c r="O22" s="1348"/>
      <c r="P22" s="1348"/>
      <c r="Q22" s="1348"/>
      <c r="R22" s="1348"/>
    </row>
    <row r="23" spans="3:18" s="21" customFormat="1" ht="13.5" customHeight="1">
      <c r="C23" s="11"/>
      <c r="D23" s="20" t="s">
        <v>202</v>
      </c>
      <c r="E23" s="20" t="s">
        <v>202</v>
      </c>
      <c r="F23" s="11" t="s">
        <v>183</v>
      </c>
      <c r="G23" s="11" t="s">
        <v>222</v>
      </c>
      <c r="H23" s="20" t="s">
        <v>3453</v>
      </c>
      <c r="I23" s="11"/>
      <c r="J23" s="98" t="s">
        <v>246</v>
      </c>
      <c r="K23" s="21" t="s">
        <v>197</v>
      </c>
      <c r="L23" s="21" t="s">
        <v>3454</v>
      </c>
      <c r="M23" s="7" t="s">
        <v>198</v>
      </c>
      <c r="N23" s="1348"/>
      <c r="O23" s="1348"/>
      <c r="P23" s="1348"/>
      <c r="Q23" s="1348"/>
      <c r="R23" s="1348"/>
    </row>
    <row r="24" spans="3:18" s="21" customFormat="1" ht="13.5" customHeight="1">
      <c r="C24" s="11"/>
      <c r="D24" s="20" t="s">
        <v>202</v>
      </c>
      <c r="E24" s="20" t="s">
        <v>202</v>
      </c>
      <c r="F24" s="11" t="s">
        <v>183</v>
      </c>
      <c r="G24" s="11" t="s">
        <v>217</v>
      </c>
      <c r="H24" s="20" t="s">
        <v>3453</v>
      </c>
      <c r="I24" s="11"/>
      <c r="J24" s="98" t="s">
        <v>246</v>
      </c>
      <c r="K24" s="21" t="s">
        <v>197</v>
      </c>
      <c r="L24" s="21" t="s">
        <v>3454</v>
      </c>
      <c r="M24" s="7" t="s">
        <v>198</v>
      </c>
      <c r="N24" s="1348"/>
      <c r="O24" s="1348"/>
      <c r="P24" s="1348"/>
      <c r="Q24" s="1348"/>
      <c r="R24" s="1348"/>
    </row>
    <row r="25" spans="3:18" s="21" customFormat="1">
      <c r="C25" s="11"/>
      <c r="D25" s="11"/>
      <c r="E25" s="11"/>
      <c r="F25" s="11"/>
      <c r="G25" s="11"/>
      <c r="H25" s="11"/>
      <c r="I25" s="11"/>
      <c r="J25" s="11"/>
      <c r="K25" s="11"/>
      <c r="L25" s="11"/>
      <c r="M25" s="11"/>
    </row>
    <row r="26" spans="3:18" s="21" customFormat="1" ht="13.9">
      <c r="C26" s="34" t="s">
        <v>3455</v>
      </c>
      <c r="D26" s="34"/>
      <c r="E26" s="33"/>
      <c r="F26" s="33"/>
      <c r="G26" s="33"/>
      <c r="H26" s="33"/>
      <c r="I26" s="33"/>
      <c r="J26" s="33"/>
      <c r="K26" s="33"/>
      <c r="L26" s="33"/>
      <c r="M26" s="33"/>
      <c r="N26" s="33"/>
      <c r="O26" s="33"/>
      <c r="P26" s="33"/>
      <c r="Q26" s="33"/>
      <c r="R26" s="33"/>
    </row>
    <row r="27" spans="3:18" s="21" customFormat="1">
      <c r="C27" s="12"/>
      <c r="D27" s="12"/>
      <c r="E27" s="12"/>
      <c r="F27" s="12"/>
      <c r="G27" s="7"/>
      <c r="H27" s="7"/>
      <c r="I27" s="7"/>
      <c r="J27" s="7"/>
      <c r="K27" s="22"/>
      <c r="L27" s="22"/>
      <c r="M27" s="15"/>
    </row>
    <row r="28" spans="3:18" s="21" customFormat="1" ht="13.5" customHeight="1">
      <c r="C28" s="11"/>
      <c r="D28" s="20" t="s">
        <v>202</v>
      </c>
      <c r="E28" s="20" t="s">
        <v>202</v>
      </c>
      <c r="F28" s="11" t="s">
        <v>183</v>
      </c>
      <c r="G28" s="11" t="s">
        <v>3456</v>
      </c>
      <c r="H28" s="20" t="s">
        <v>3457</v>
      </c>
      <c r="I28" s="11"/>
      <c r="J28" s="98" t="s">
        <v>246</v>
      </c>
      <c r="K28" s="21" t="s">
        <v>197</v>
      </c>
      <c r="L28" s="21" t="s">
        <v>3458</v>
      </c>
      <c r="M28" s="7" t="s">
        <v>208</v>
      </c>
      <c r="N28" s="1348"/>
      <c r="O28" s="1348"/>
      <c r="P28" s="1348"/>
      <c r="Q28" s="1348"/>
      <c r="R28" s="1348"/>
    </row>
    <row r="29" spans="3:18" s="21" customFormat="1" ht="13.5" customHeight="1">
      <c r="C29" s="11"/>
      <c r="D29" s="20" t="s">
        <v>202</v>
      </c>
      <c r="E29" s="20" t="s">
        <v>202</v>
      </c>
      <c r="F29" s="11" t="s">
        <v>183</v>
      </c>
      <c r="G29" s="11" t="s">
        <v>3459</v>
      </c>
      <c r="H29" s="20" t="s">
        <v>3457</v>
      </c>
      <c r="I29" s="11"/>
      <c r="J29" s="98" t="s">
        <v>246</v>
      </c>
      <c r="K29" s="21" t="s">
        <v>197</v>
      </c>
      <c r="L29" s="21" t="s">
        <v>3458</v>
      </c>
      <c r="M29" s="7" t="s">
        <v>208</v>
      </c>
      <c r="N29" s="1348"/>
      <c r="O29" s="1348"/>
      <c r="P29" s="1348"/>
      <c r="Q29" s="1348"/>
      <c r="R29" s="1348"/>
    </row>
    <row r="30" spans="3:18" s="21" customFormat="1" ht="13.5" customHeight="1">
      <c r="C30" s="11"/>
      <c r="D30" s="20" t="s">
        <v>202</v>
      </c>
      <c r="E30" s="20" t="s">
        <v>202</v>
      </c>
      <c r="F30" s="11" t="s">
        <v>183</v>
      </c>
      <c r="G30" s="11" t="s">
        <v>3460</v>
      </c>
      <c r="H30" s="20" t="s">
        <v>3457</v>
      </c>
      <c r="I30" s="11"/>
      <c r="J30" s="98" t="s">
        <v>246</v>
      </c>
      <c r="K30" s="21" t="s">
        <v>197</v>
      </c>
      <c r="L30" s="21" t="s">
        <v>3458</v>
      </c>
      <c r="M30" s="7" t="s">
        <v>1946</v>
      </c>
      <c r="N30" s="1348"/>
      <c r="O30" s="1348"/>
      <c r="P30" s="1348"/>
      <c r="Q30" s="1348"/>
      <c r="R30" s="1348"/>
    </row>
    <row r="31" spans="3:18" s="21" customFormat="1">
      <c r="C31" s="11"/>
      <c r="D31" s="11"/>
      <c r="E31" s="11"/>
      <c r="F31" s="11"/>
      <c r="G31" s="11"/>
      <c r="H31" s="11"/>
      <c r="I31" s="11"/>
      <c r="J31" s="11"/>
      <c r="K31" s="11"/>
      <c r="L31" s="11"/>
      <c r="M31" s="11"/>
    </row>
    <row r="32" spans="3:18" s="21" customFormat="1" ht="13.9">
      <c r="C32" s="34" t="s">
        <v>3461</v>
      </c>
      <c r="D32" s="34"/>
      <c r="E32" s="33"/>
      <c r="F32" s="33"/>
      <c r="G32" s="33"/>
      <c r="H32" s="33"/>
      <c r="I32" s="33"/>
      <c r="J32" s="33"/>
      <c r="K32" s="33"/>
      <c r="L32" s="33"/>
      <c r="M32" s="33"/>
      <c r="N32" s="33"/>
      <c r="O32" s="33"/>
      <c r="P32" s="33"/>
      <c r="Q32" s="33"/>
      <c r="R32" s="33"/>
    </row>
    <row r="34" spans="2:18" s="21" customFormat="1" ht="13.5" customHeight="1">
      <c r="B34" s="11"/>
      <c r="C34" s="11"/>
      <c r="D34" s="20" t="s">
        <v>202</v>
      </c>
      <c r="E34" s="20" t="s">
        <v>202</v>
      </c>
      <c r="F34" s="11" t="s">
        <v>183</v>
      </c>
      <c r="G34" s="11" t="s">
        <v>2900</v>
      </c>
      <c r="H34" s="20"/>
      <c r="I34" s="11"/>
      <c r="J34" s="98" t="s">
        <v>246</v>
      </c>
      <c r="K34" s="21" t="s">
        <v>197</v>
      </c>
      <c r="L34" s="21" t="s">
        <v>3261</v>
      </c>
      <c r="M34" s="7" t="s">
        <v>208</v>
      </c>
      <c r="N34" s="1348"/>
      <c r="O34" s="1348"/>
      <c r="P34" s="1348"/>
      <c r="Q34" s="1348"/>
      <c r="R34" s="1348"/>
    </row>
    <row r="35" spans="2:18" s="21" customFormat="1" ht="13.5" customHeight="1">
      <c r="B35" s="11"/>
      <c r="C35" s="11"/>
      <c r="D35" s="20" t="s">
        <v>202</v>
      </c>
      <c r="E35" s="20" t="s">
        <v>202</v>
      </c>
      <c r="F35" s="11" t="s">
        <v>183</v>
      </c>
      <c r="G35" s="11" t="s">
        <v>222</v>
      </c>
      <c r="H35" s="20"/>
      <c r="I35" s="11"/>
      <c r="J35" s="98" t="s">
        <v>246</v>
      </c>
      <c r="K35" s="21" t="s">
        <v>197</v>
      </c>
      <c r="L35" s="21" t="s">
        <v>3261</v>
      </c>
      <c r="M35" s="7" t="s">
        <v>208</v>
      </c>
      <c r="N35" s="1348"/>
      <c r="O35" s="1348"/>
      <c r="P35" s="1348"/>
      <c r="Q35" s="1348"/>
      <c r="R35" s="1348"/>
    </row>
    <row r="36" spans="2:18" s="21" customFormat="1" ht="13.5" customHeight="1">
      <c r="B36" s="11"/>
      <c r="C36" s="11"/>
      <c r="D36" s="20" t="s">
        <v>202</v>
      </c>
      <c r="E36" s="20" t="s">
        <v>202</v>
      </c>
      <c r="F36" s="11" t="s">
        <v>183</v>
      </c>
      <c r="G36" s="11" t="s">
        <v>217</v>
      </c>
      <c r="H36" s="20"/>
      <c r="I36" s="11"/>
      <c r="J36" s="98" t="s">
        <v>246</v>
      </c>
      <c r="K36" s="21" t="s">
        <v>197</v>
      </c>
      <c r="L36" s="21" t="s">
        <v>3261</v>
      </c>
      <c r="M36" s="7" t="s">
        <v>208</v>
      </c>
      <c r="N36" s="1348"/>
      <c r="O36" s="1348"/>
      <c r="P36" s="1348"/>
      <c r="Q36" s="1348"/>
      <c r="R36" s="1348"/>
    </row>
    <row r="37" spans="2:18" s="21" customFormat="1">
      <c r="B37" s="11"/>
      <c r="C37" s="11"/>
      <c r="D37" s="11"/>
      <c r="E37" s="11"/>
      <c r="F37" s="11"/>
      <c r="G37" s="11"/>
      <c r="H37" s="11"/>
      <c r="I37" s="11"/>
      <c r="J37" s="11"/>
      <c r="K37" s="11"/>
      <c r="L37" s="11"/>
      <c r="M37" s="11"/>
    </row>
    <row r="38" spans="2:18" s="21" customFormat="1" ht="17.649999999999999">
      <c r="B38" s="28" t="s">
        <v>1807</v>
      </c>
      <c r="C38" s="27"/>
      <c r="D38" s="27"/>
      <c r="E38" s="27"/>
      <c r="F38" s="27"/>
      <c r="G38" s="27"/>
      <c r="H38" s="27"/>
      <c r="I38" s="27"/>
      <c r="J38" s="27"/>
      <c r="K38" s="27"/>
      <c r="L38" s="27"/>
      <c r="M38" s="27"/>
      <c r="N38" s="27"/>
      <c r="O38" s="27"/>
      <c r="P38" s="27"/>
      <c r="Q38" s="27"/>
      <c r="R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7" id="{3ADAE48D-235C-43B2-8239-DA4682C5CD26}">
            <xm:f>Cover!$E$15&lt;&gt;N$6</xm:f>
            <x14:dxf>
              <fill>
                <patternFill>
                  <bgColor theme="0" tint="-0.24994659260841701"/>
                </patternFill>
              </fill>
            </x14:dxf>
          </x14:cfRule>
          <x14:cfRule type="expression" priority="8" id="{6C0FC485-BE63-4E15-8B39-37F1AD844764}">
            <xm:f>Cover!$E$15=N$6</xm:f>
            <x14:dxf>
              <fill>
                <patternFill>
                  <bgColor theme="7" tint="0.59996337778862885"/>
                </patternFill>
              </fill>
            </x14:dxf>
          </x14:cfRule>
          <xm:sqref>N16:R18</xm:sqref>
        </x14:conditionalFormatting>
        <x14:conditionalFormatting xmlns:xm="http://schemas.microsoft.com/office/excel/2006/main">
          <x14:cfRule type="expression" priority="5" id="{AE886AE1-B8A5-42CE-B928-890C9B40AC0C}">
            <xm:f>Cover!$E$15&lt;&gt;N$6</xm:f>
            <x14:dxf>
              <fill>
                <patternFill>
                  <bgColor theme="0" tint="-0.24994659260841701"/>
                </patternFill>
              </fill>
            </x14:dxf>
          </x14:cfRule>
          <x14:cfRule type="expression" priority="6" id="{9B16D91F-319D-4671-99F2-BE7E671EE92C}">
            <xm:f>Cover!$E$15=N$6</xm:f>
            <x14:dxf>
              <fill>
                <patternFill>
                  <bgColor theme="7" tint="0.59996337778862885"/>
                </patternFill>
              </fill>
            </x14:dxf>
          </x14:cfRule>
          <xm:sqref>N22:R24</xm:sqref>
        </x14:conditionalFormatting>
        <x14:conditionalFormatting xmlns:xm="http://schemas.microsoft.com/office/excel/2006/main">
          <x14:cfRule type="expression" priority="3" id="{3B7B761D-B6F6-4E46-A64A-54A94133A74E}">
            <xm:f>Cover!$E$15&lt;&gt;N$6</xm:f>
            <x14:dxf>
              <fill>
                <patternFill>
                  <bgColor theme="0" tint="-0.24994659260841701"/>
                </patternFill>
              </fill>
            </x14:dxf>
          </x14:cfRule>
          <x14:cfRule type="expression" priority="4" id="{4BEF3FC3-4841-4AAC-95F5-10654F86B466}">
            <xm:f>Cover!$E$15=N$6</xm:f>
            <x14:dxf>
              <fill>
                <patternFill>
                  <bgColor theme="7" tint="0.59996337778862885"/>
                </patternFill>
              </fill>
            </x14:dxf>
          </x14:cfRule>
          <xm:sqref>N28:R30</xm:sqref>
        </x14:conditionalFormatting>
        <x14:conditionalFormatting xmlns:xm="http://schemas.microsoft.com/office/excel/2006/main">
          <x14:cfRule type="expression" priority="1" id="{FB0E708C-7A76-4E57-AA2B-8E62AAAFC7A0}">
            <xm:f>Cover!$E$15&lt;&gt;N$6</xm:f>
            <x14:dxf>
              <fill>
                <patternFill>
                  <bgColor theme="0" tint="-0.24994659260841701"/>
                </patternFill>
              </fill>
            </x14:dxf>
          </x14:cfRule>
          <x14:cfRule type="expression" priority="2" id="{0D7966C3-5098-43E5-8B15-CB052C7B5C3A}">
            <xm:f>Cover!$E$15=N$6</xm:f>
            <x14:dxf>
              <fill>
                <patternFill>
                  <bgColor theme="7" tint="0.59996337778862885"/>
                </patternFill>
              </fill>
            </x14:dxf>
          </x14:cfRule>
          <xm:sqref>N34:R36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9980-4E9F-42BB-B0F0-79ABCC1AFF24}">
  <sheetPr codeName="Sheet29">
    <tabColor theme="9"/>
    <pageSetUpPr autoPageBreaks="0"/>
  </sheetPr>
  <dimension ref="A1:BK236"/>
  <sheetViews>
    <sheetView zoomScale="40" zoomScaleNormal="40" workbookViewId="0">
      <pane ySplit="6" topLeftCell="A183" activePane="bottomLeft" state="frozen"/>
      <selection pane="bottomLeft" activeCell="R234" sqref="R234:V234"/>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4" style="11" bestFit="1" customWidth="1"/>
    <col min="6" max="6" width="17.42578125" style="11" customWidth="1"/>
    <col min="7" max="7" width="18.42578125" style="11" customWidth="1"/>
    <col min="8" max="8" width="31.42578125" style="11" bestFit="1" customWidth="1"/>
    <col min="9" max="9" width="14.42578125" style="384" bestFit="1" customWidth="1"/>
    <col min="10" max="10" width="38.5703125" style="11" bestFit="1" customWidth="1"/>
    <col min="11" max="11" width="19.42578125" style="11" bestFit="1" customWidth="1"/>
    <col min="12" max="12" width="14.42578125" style="11" bestFit="1" customWidth="1"/>
    <col min="13" max="13" width="44.42578125" style="11" bestFit="1" customWidth="1"/>
    <col min="14" max="14" width="14" style="11" bestFit="1" customWidth="1"/>
    <col min="15" max="15" width="10.42578125" style="11" customWidth="1"/>
    <col min="16" max="16" width="9.42578125" style="11" customWidth="1"/>
    <col min="17" max="17" width="5.42578125" style="11" bestFit="1" customWidth="1"/>
    <col min="18" max="22" width="18.42578125" style="11" customWidth="1"/>
    <col min="23" max="28" width="1.5703125" style="11" customWidth="1"/>
    <col min="29" max="63" width="18.42578125" style="11" hidden="1" customWidth="1"/>
    <col min="64" max="16384" width="14" style="11" hidden="1"/>
  </cols>
  <sheetData>
    <row r="1" spans="1:22" s="2" customFormat="1" ht="25.15">
      <c r="A1" s="62" t="s">
        <v>1619</v>
      </c>
      <c r="B1" s="3"/>
      <c r="G1" s="4" t="s">
        <v>1</v>
      </c>
      <c r="H1" s="4"/>
      <c r="I1" s="376"/>
      <c r="J1" s="4"/>
      <c r="K1" s="4"/>
      <c r="L1" s="4"/>
      <c r="M1" s="4"/>
      <c r="T1" s="3"/>
    </row>
    <row r="2" spans="1:22" s="2" customFormat="1" ht="25.15">
      <c r="A2" s="4" t="str">
        <f>Cover!$E$13</f>
        <v>Master</v>
      </c>
      <c r="B2" s="3"/>
      <c r="I2" s="377"/>
    </row>
    <row r="3" spans="1:22" s="2" customFormat="1" ht="25.15">
      <c r="A3" s="4">
        <f>Cover!$E$15</f>
        <v>2026</v>
      </c>
      <c r="B3" s="4"/>
      <c r="C3" s="4"/>
      <c r="D3" s="4"/>
      <c r="I3" s="377"/>
    </row>
    <row r="4" spans="1:22" s="5" customFormat="1" ht="25.5" thickBot="1">
      <c r="A4" s="1305" t="s">
        <v>606</v>
      </c>
      <c r="B4" s="6"/>
      <c r="I4" s="378"/>
    </row>
    <row r="5" spans="1:22" ht="17.649999999999999">
      <c r="A5" s="7"/>
      <c r="B5" s="8"/>
      <c r="C5" s="8"/>
      <c r="D5" s="9"/>
      <c r="E5" s="9"/>
      <c r="F5" s="9"/>
      <c r="G5" s="10"/>
      <c r="H5" s="10"/>
      <c r="I5" s="379"/>
      <c r="J5" s="10"/>
      <c r="K5" s="10"/>
      <c r="L5" s="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407</v>
      </c>
      <c r="I6" s="380" t="s">
        <v>408</v>
      </c>
      <c r="J6" s="37" t="s">
        <v>409</v>
      </c>
      <c r="K6" s="37" t="s">
        <v>410</v>
      </c>
      <c r="L6" s="37" t="s">
        <v>412</v>
      </c>
      <c r="M6" s="37" t="s">
        <v>413</v>
      </c>
      <c r="N6" s="37" t="s">
        <v>175</v>
      </c>
      <c r="O6" s="37" t="s">
        <v>197</v>
      </c>
      <c r="P6" s="37" t="s">
        <v>1622</v>
      </c>
      <c r="Q6" s="37" t="s">
        <v>176</v>
      </c>
      <c r="R6" s="16">
        <v>2022</v>
      </c>
      <c r="S6" s="17">
        <v>2023</v>
      </c>
      <c r="T6" s="17">
        <v>2024</v>
      </c>
      <c r="U6" s="17">
        <v>2025</v>
      </c>
      <c r="V6" s="18">
        <v>2026</v>
      </c>
    </row>
    <row r="8" spans="1:22" s="27" customFormat="1" ht="18.75" customHeight="1">
      <c r="B8" s="437" t="s">
        <v>3462</v>
      </c>
    </row>
    <row r="9" spans="1:22" ht="7.5" customHeight="1">
      <c r="B9" s="75"/>
      <c r="I9" s="11"/>
    </row>
    <row r="10" spans="1:22" s="27" customFormat="1" ht="17.649999999999999">
      <c r="B10" s="28" t="s">
        <v>2778</v>
      </c>
      <c r="I10" s="381"/>
    </row>
    <row r="11" spans="1:22" s="61" customFormat="1" ht="15">
      <c r="A11" s="21"/>
      <c r="B11" s="57"/>
      <c r="C11" s="57"/>
      <c r="D11" s="36"/>
      <c r="E11" s="36"/>
      <c r="F11" s="36"/>
      <c r="G11" s="37"/>
      <c r="H11" s="37"/>
      <c r="I11" s="380"/>
      <c r="J11" s="37"/>
      <c r="K11" s="37"/>
      <c r="L11" s="37"/>
      <c r="M11" s="37"/>
      <c r="N11" s="37"/>
      <c r="O11" s="37"/>
      <c r="P11" s="37"/>
      <c r="Q11" s="37"/>
      <c r="R11" s="374"/>
      <c r="S11" s="374"/>
      <c r="T11" s="374"/>
      <c r="U11" s="374"/>
      <c r="V11" s="374"/>
    </row>
    <row r="12" spans="1:22" ht="14.25" customHeight="1">
      <c r="A12" s="402" t="s">
        <v>2780</v>
      </c>
      <c r="B12" s="8"/>
      <c r="C12" s="8"/>
      <c r="D12" s="20" t="s">
        <v>202</v>
      </c>
      <c r="E12" s="20" t="s">
        <v>202</v>
      </c>
      <c r="F12" s="20" t="s">
        <v>195</v>
      </c>
      <c r="G12" s="98" t="s">
        <v>184</v>
      </c>
      <c r="H12" s="98"/>
      <c r="I12" s="382"/>
      <c r="J12" s="98"/>
      <c r="K12" s="98"/>
      <c r="L12" s="20"/>
      <c r="M12" s="20"/>
      <c r="N12" s="21" t="s">
        <v>185</v>
      </c>
      <c r="O12" s="21"/>
      <c r="P12" s="21" t="s">
        <v>1628</v>
      </c>
      <c r="Q12" s="7" t="s">
        <v>186</v>
      </c>
      <c r="R12" s="1117">
        <f t="shared" ref="R12:V18" si="0">SUMIF($G$39:$G$76,$G12,R$39:R$76)</f>
        <v>0</v>
      </c>
      <c r="S12" s="1117">
        <f t="shared" si="0"/>
        <v>0</v>
      </c>
      <c r="T12" s="1117">
        <f t="shared" si="0"/>
        <v>0</v>
      </c>
      <c r="U12" s="1117">
        <f t="shared" si="0"/>
        <v>0</v>
      </c>
      <c r="V12" s="1117">
        <f t="shared" si="0"/>
        <v>0</v>
      </c>
    </row>
    <row r="13" spans="1:22" ht="14.25" customHeight="1">
      <c r="A13" s="402" t="s">
        <v>2780</v>
      </c>
      <c r="B13" s="8"/>
      <c r="C13" s="8"/>
      <c r="D13" s="20" t="s">
        <v>202</v>
      </c>
      <c r="E13" s="20" t="s">
        <v>202</v>
      </c>
      <c r="F13" s="20" t="s">
        <v>195</v>
      </c>
      <c r="G13" s="98" t="s">
        <v>196</v>
      </c>
      <c r="H13" s="98"/>
      <c r="I13" s="382"/>
      <c r="J13" s="98"/>
      <c r="K13" s="98"/>
      <c r="L13" s="20"/>
      <c r="M13" s="20"/>
      <c r="N13" s="21" t="s">
        <v>185</v>
      </c>
      <c r="O13" s="21"/>
      <c r="P13" s="21" t="s">
        <v>1628</v>
      </c>
      <c r="Q13" s="7" t="s">
        <v>186</v>
      </c>
      <c r="R13" s="1117">
        <f t="shared" si="0"/>
        <v>0</v>
      </c>
      <c r="S13" s="1117">
        <f t="shared" si="0"/>
        <v>0</v>
      </c>
      <c r="T13" s="1117">
        <f t="shared" si="0"/>
        <v>0</v>
      </c>
      <c r="U13" s="1117">
        <f t="shared" si="0"/>
        <v>0</v>
      </c>
      <c r="V13" s="1117">
        <f t="shared" si="0"/>
        <v>0</v>
      </c>
    </row>
    <row r="14" spans="1:22" ht="14.25" customHeight="1">
      <c r="A14" s="402" t="s">
        <v>2780</v>
      </c>
      <c r="B14" s="8"/>
      <c r="C14" s="8"/>
      <c r="D14" s="20" t="s">
        <v>202</v>
      </c>
      <c r="E14" s="20" t="s">
        <v>202</v>
      </c>
      <c r="F14" s="20" t="s">
        <v>195</v>
      </c>
      <c r="G14" s="98" t="s">
        <v>206</v>
      </c>
      <c r="H14" s="98"/>
      <c r="I14" s="382"/>
      <c r="J14" s="98"/>
      <c r="K14" s="98"/>
      <c r="L14" s="20"/>
      <c r="M14" s="20"/>
      <c r="N14" s="21" t="s">
        <v>185</v>
      </c>
      <c r="O14" s="21"/>
      <c r="P14" s="21" t="s">
        <v>1628</v>
      </c>
      <c r="Q14" s="7" t="s">
        <v>186</v>
      </c>
      <c r="R14" s="1117">
        <f t="shared" si="0"/>
        <v>0</v>
      </c>
      <c r="S14" s="1117">
        <f t="shared" si="0"/>
        <v>0</v>
      </c>
      <c r="T14" s="1117">
        <f t="shared" si="0"/>
        <v>0</v>
      </c>
      <c r="U14" s="1117">
        <f t="shared" si="0"/>
        <v>0</v>
      </c>
      <c r="V14" s="1117">
        <f t="shared" si="0"/>
        <v>0</v>
      </c>
    </row>
    <row r="15" spans="1:22" ht="14.25" customHeight="1">
      <c r="A15" s="402" t="s">
        <v>2780</v>
      </c>
      <c r="B15" s="8"/>
      <c r="C15" s="8"/>
      <c r="D15" s="20" t="s">
        <v>202</v>
      </c>
      <c r="E15" s="20" t="s">
        <v>202</v>
      </c>
      <c r="F15" s="20" t="s">
        <v>195</v>
      </c>
      <c r="G15" s="98" t="s">
        <v>213</v>
      </c>
      <c r="H15" s="98"/>
      <c r="I15" s="382"/>
      <c r="J15" s="98"/>
      <c r="K15" s="98"/>
      <c r="L15" s="20"/>
      <c r="M15" s="20"/>
      <c r="N15" s="21" t="s">
        <v>185</v>
      </c>
      <c r="O15" s="21"/>
      <c r="P15" s="21" t="s">
        <v>1628</v>
      </c>
      <c r="Q15" s="7" t="s">
        <v>186</v>
      </c>
      <c r="R15" s="1117">
        <f t="shared" si="0"/>
        <v>0</v>
      </c>
      <c r="S15" s="1117">
        <f t="shared" si="0"/>
        <v>0</v>
      </c>
      <c r="T15" s="1117">
        <f t="shared" si="0"/>
        <v>0</v>
      </c>
      <c r="U15" s="1117">
        <f t="shared" si="0"/>
        <v>0</v>
      </c>
      <c r="V15" s="1117">
        <f t="shared" si="0"/>
        <v>0</v>
      </c>
    </row>
    <row r="16" spans="1:22" ht="14.25" customHeight="1">
      <c r="A16" s="402" t="s">
        <v>2780</v>
      </c>
      <c r="B16" s="8"/>
      <c r="C16" s="8"/>
      <c r="D16" s="20" t="s">
        <v>202</v>
      </c>
      <c r="E16" s="20" t="s">
        <v>202</v>
      </c>
      <c r="F16" s="20" t="s">
        <v>195</v>
      </c>
      <c r="G16" s="98" t="s">
        <v>467</v>
      </c>
      <c r="H16" s="98"/>
      <c r="I16" s="382"/>
      <c r="J16" s="98"/>
      <c r="K16" s="98"/>
      <c r="L16" s="20"/>
      <c r="M16" s="20"/>
      <c r="N16" s="21" t="s">
        <v>185</v>
      </c>
      <c r="O16" s="21"/>
      <c r="P16" s="21" t="s">
        <v>1628</v>
      </c>
      <c r="Q16" s="7" t="s">
        <v>186</v>
      </c>
      <c r="R16" s="1117">
        <f t="shared" si="0"/>
        <v>0</v>
      </c>
      <c r="S16" s="1117">
        <f t="shared" si="0"/>
        <v>0</v>
      </c>
      <c r="T16" s="1117">
        <f t="shared" si="0"/>
        <v>0</v>
      </c>
      <c r="U16" s="1117">
        <f t="shared" si="0"/>
        <v>0</v>
      </c>
      <c r="V16" s="1117">
        <f t="shared" si="0"/>
        <v>0</v>
      </c>
    </row>
    <row r="17" spans="1:22" ht="14.25" customHeight="1">
      <c r="A17" s="402" t="s">
        <v>2780</v>
      </c>
      <c r="B17" s="8"/>
      <c r="C17" s="8"/>
      <c r="D17" s="20" t="s">
        <v>202</v>
      </c>
      <c r="E17" s="20" t="s">
        <v>202</v>
      </c>
      <c r="F17" s="20" t="s">
        <v>195</v>
      </c>
      <c r="G17" s="98" t="s">
        <v>222</v>
      </c>
      <c r="H17" s="98"/>
      <c r="I17" s="385"/>
      <c r="J17" s="98"/>
      <c r="K17" s="98"/>
      <c r="L17" s="20"/>
      <c r="M17" s="20"/>
      <c r="N17" s="21" t="s">
        <v>185</v>
      </c>
      <c r="O17" s="21"/>
      <c r="P17" s="21" t="s">
        <v>1628</v>
      </c>
      <c r="Q17" s="7" t="s">
        <v>186</v>
      </c>
      <c r="R17" s="1117">
        <f t="shared" si="0"/>
        <v>0</v>
      </c>
      <c r="S17" s="1117">
        <f t="shared" si="0"/>
        <v>0</v>
      </c>
      <c r="T17" s="1117">
        <f t="shared" si="0"/>
        <v>0</v>
      </c>
      <c r="U17" s="1117">
        <f t="shared" si="0"/>
        <v>0</v>
      </c>
      <c r="V17" s="1117">
        <f t="shared" si="0"/>
        <v>0</v>
      </c>
    </row>
    <row r="18" spans="1:22" ht="14.25" customHeight="1">
      <c r="A18" s="402" t="s">
        <v>2780</v>
      </c>
      <c r="B18" s="8"/>
      <c r="C18" s="8"/>
      <c r="D18" s="20" t="s">
        <v>202</v>
      </c>
      <c r="E18" s="20" t="s">
        <v>202</v>
      </c>
      <c r="F18" s="20" t="s">
        <v>195</v>
      </c>
      <c r="G18" s="98" t="s">
        <v>217</v>
      </c>
      <c r="H18" s="98"/>
      <c r="I18" s="382"/>
      <c r="J18" s="98"/>
      <c r="K18" s="98"/>
      <c r="L18" s="20"/>
      <c r="M18" s="20"/>
      <c r="N18" s="21" t="s">
        <v>185</v>
      </c>
      <c r="O18" s="21"/>
      <c r="P18" s="21" t="s">
        <v>1628</v>
      </c>
      <c r="Q18" s="7" t="s">
        <v>186</v>
      </c>
      <c r="R18" s="1117">
        <f t="shared" si="0"/>
        <v>0</v>
      </c>
      <c r="S18" s="1117">
        <f t="shared" si="0"/>
        <v>0</v>
      </c>
      <c r="T18" s="1117">
        <f t="shared" si="0"/>
        <v>0</v>
      </c>
      <c r="U18" s="1117">
        <f t="shared" si="0"/>
        <v>0</v>
      </c>
      <c r="V18" s="1117">
        <f t="shared" si="0"/>
        <v>0</v>
      </c>
    </row>
    <row r="19" spans="1:22" ht="14.25" customHeight="1">
      <c r="A19" s="402" t="s">
        <v>2780</v>
      </c>
      <c r="B19" s="8"/>
      <c r="C19" s="8"/>
      <c r="D19" s="20" t="s">
        <v>202</v>
      </c>
      <c r="E19" s="20" t="s">
        <v>202</v>
      </c>
      <c r="F19" s="20" t="s">
        <v>195</v>
      </c>
      <c r="G19" s="98"/>
      <c r="H19" s="98"/>
      <c r="I19" s="382"/>
      <c r="J19" s="20" t="s">
        <v>416</v>
      </c>
      <c r="K19" s="98" t="s">
        <v>3437</v>
      </c>
      <c r="L19" s="20"/>
      <c r="M19" s="20"/>
      <c r="N19" s="21" t="s">
        <v>185</v>
      </c>
      <c r="O19" s="21"/>
      <c r="P19" s="21" t="s">
        <v>1628</v>
      </c>
      <c r="Q19" s="7" t="s">
        <v>186</v>
      </c>
      <c r="R19" s="1117">
        <f t="shared" ref="R19:V20" si="1">SUMIFS(R$81:R$101,$J$81:$J$101,$J19,$K$81:$K$101,$K19)</f>
        <v>0</v>
      </c>
      <c r="S19" s="1117">
        <f t="shared" si="1"/>
        <v>0</v>
      </c>
      <c r="T19" s="1117">
        <f t="shared" si="1"/>
        <v>0</v>
      </c>
      <c r="U19" s="1117">
        <f t="shared" si="1"/>
        <v>0</v>
      </c>
      <c r="V19" s="1117">
        <f t="shared" si="1"/>
        <v>0</v>
      </c>
    </row>
    <row r="20" spans="1:22" ht="14.25" customHeight="1">
      <c r="A20" s="402" t="s">
        <v>2780</v>
      </c>
      <c r="B20" s="8"/>
      <c r="C20" s="8"/>
      <c r="D20" s="20" t="s">
        <v>202</v>
      </c>
      <c r="E20" s="20" t="s">
        <v>202</v>
      </c>
      <c r="F20" s="20" t="s">
        <v>195</v>
      </c>
      <c r="G20" s="98"/>
      <c r="H20" s="98"/>
      <c r="I20" s="382"/>
      <c r="J20" s="20" t="s">
        <v>416</v>
      </c>
      <c r="K20" s="98" t="s">
        <v>464</v>
      </c>
      <c r="L20" s="20"/>
      <c r="M20" s="20"/>
      <c r="N20" s="21" t="s">
        <v>185</v>
      </c>
      <c r="O20" s="21"/>
      <c r="P20" s="21" t="s">
        <v>1628</v>
      </c>
      <c r="Q20" s="7" t="s">
        <v>186</v>
      </c>
      <c r="R20" s="1117">
        <f t="shared" si="1"/>
        <v>0</v>
      </c>
      <c r="S20" s="1117">
        <f t="shared" si="1"/>
        <v>0</v>
      </c>
      <c r="T20" s="1117">
        <f t="shared" si="1"/>
        <v>0</v>
      </c>
      <c r="U20" s="1117">
        <f t="shared" si="1"/>
        <v>0</v>
      </c>
      <c r="V20" s="1117">
        <f t="shared" si="1"/>
        <v>0</v>
      </c>
    </row>
    <row r="21" spans="1:22" ht="14.25" customHeight="1">
      <c r="A21" s="402" t="s">
        <v>2780</v>
      </c>
      <c r="B21" s="30"/>
      <c r="C21" s="30"/>
      <c r="D21" s="20" t="s">
        <v>202</v>
      </c>
      <c r="E21" s="20" t="s">
        <v>202</v>
      </c>
      <c r="F21" s="20" t="s">
        <v>195</v>
      </c>
      <c r="G21" s="98" t="s">
        <v>217</v>
      </c>
      <c r="H21" s="98"/>
      <c r="I21" s="382"/>
      <c r="J21" s="11" t="s">
        <v>3379</v>
      </c>
      <c r="K21" s="98"/>
      <c r="L21" s="20"/>
      <c r="M21" s="20"/>
      <c r="N21" s="21" t="s">
        <v>185</v>
      </c>
      <c r="O21" s="21"/>
      <c r="P21" s="21" t="s">
        <v>1628</v>
      </c>
      <c r="Q21" s="7" t="s">
        <v>186</v>
      </c>
      <c r="R21" s="1117">
        <f>SUMIF($G$107:$G$121,$G21,R$107:R$121)</f>
        <v>0</v>
      </c>
      <c r="S21" s="1117">
        <f>SUMIF($G$107:$G$121,$G21,S$107:S$121)</f>
        <v>0</v>
      </c>
      <c r="T21" s="1117">
        <f t="shared" ref="T21:V21" si="2">SUMIF($G$107:$G$121,$G21,T$107:T$121)</f>
        <v>0</v>
      </c>
      <c r="U21" s="1117">
        <f t="shared" si="2"/>
        <v>0</v>
      </c>
      <c r="V21" s="1117">
        <f t="shared" si="2"/>
        <v>0</v>
      </c>
    </row>
    <row r="22" spans="1:22" s="29" customFormat="1" ht="13.9">
      <c r="A22" s="402" t="s">
        <v>2780</v>
      </c>
      <c r="D22" s="9" t="s">
        <v>202</v>
      </c>
      <c r="E22" s="9" t="s">
        <v>202</v>
      </c>
      <c r="F22" s="9" t="s">
        <v>2878</v>
      </c>
      <c r="G22" s="11"/>
      <c r="I22" s="383"/>
      <c r="N22" s="351" t="s">
        <v>185</v>
      </c>
      <c r="O22" s="351"/>
      <c r="P22" s="116" t="s">
        <v>1628</v>
      </c>
      <c r="Q22" s="364" t="s">
        <v>186</v>
      </c>
      <c r="R22" s="1119">
        <f>SUM(R12:R21)</f>
        <v>0</v>
      </c>
      <c r="S22" s="1119">
        <f>SUM(S12:S21)</f>
        <v>0</v>
      </c>
      <c r="T22" s="1119">
        <f>SUM(T12:T21)</f>
        <v>0</v>
      </c>
      <c r="U22" s="1119">
        <f>SUM(U12:U21)</f>
        <v>0</v>
      </c>
      <c r="V22" s="1119">
        <f>SUM(V12:V21)</f>
        <v>0</v>
      </c>
    </row>
    <row r="23" spans="1:22" s="29" customFormat="1" ht="13.9">
      <c r="A23" s="402"/>
      <c r="D23" s="9"/>
      <c r="E23" s="9"/>
      <c r="F23" s="9"/>
      <c r="G23" s="11"/>
      <c r="I23" s="383"/>
      <c r="N23" s="351"/>
      <c r="O23" s="351"/>
      <c r="P23" s="116"/>
      <c r="Q23" s="364"/>
      <c r="R23" s="374"/>
      <c r="S23" s="374"/>
      <c r="T23" s="374"/>
      <c r="U23" s="374"/>
      <c r="V23" s="374"/>
    </row>
    <row r="24" spans="1:22" ht="14.25" customHeight="1">
      <c r="A24" s="402" t="s">
        <v>2780</v>
      </c>
      <c r="B24" s="8"/>
      <c r="C24" s="8"/>
      <c r="D24" s="20" t="s">
        <v>202</v>
      </c>
      <c r="E24" s="20" t="s">
        <v>202</v>
      </c>
      <c r="F24" s="20" t="s">
        <v>195</v>
      </c>
      <c r="G24" s="98" t="s">
        <v>184</v>
      </c>
      <c r="H24" s="98"/>
      <c r="I24" s="382"/>
      <c r="J24" s="98"/>
      <c r="K24" s="98"/>
      <c r="L24" s="20"/>
      <c r="M24" s="20"/>
      <c r="N24" s="21" t="s">
        <v>197</v>
      </c>
      <c r="O24" s="21"/>
      <c r="P24" s="21"/>
      <c r="Q24" s="7" t="s">
        <v>198</v>
      </c>
      <c r="R24" s="354">
        <f t="shared" ref="R24:V30" si="3">SUMIF($G$127:$G$163,$G24,R$127:R$163)</f>
        <v>0</v>
      </c>
      <c r="S24" s="354">
        <f t="shared" si="3"/>
        <v>0</v>
      </c>
      <c r="T24" s="354">
        <f t="shared" si="3"/>
        <v>0</v>
      </c>
      <c r="U24" s="354">
        <f t="shared" si="3"/>
        <v>0</v>
      </c>
      <c r="V24" s="354">
        <f t="shared" si="3"/>
        <v>0</v>
      </c>
    </row>
    <row r="25" spans="1:22" ht="14.25" customHeight="1">
      <c r="A25" s="402" t="s">
        <v>2780</v>
      </c>
      <c r="B25" s="8"/>
      <c r="C25" s="8"/>
      <c r="D25" s="20" t="s">
        <v>202</v>
      </c>
      <c r="E25" s="20" t="s">
        <v>202</v>
      </c>
      <c r="F25" s="20" t="s">
        <v>195</v>
      </c>
      <c r="G25" s="98" t="s">
        <v>196</v>
      </c>
      <c r="H25" s="98"/>
      <c r="I25" s="382"/>
      <c r="J25" s="98"/>
      <c r="K25" s="98"/>
      <c r="L25" s="20"/>
      <c r="M25" s="20"/>
      <c r="N25" s="21" t="s">
        <v>197</v>
      </c>
      <c r="O25" s="21"/>
      <c r="P25" s="21"/>
      <c r="Q25" s="7" t="s">
        <v>198</v>
      </c>
      <c r="R25" s="354">
        <f t="shared" si="3"/>
        <v>0</v>
      </c>
      <c r="S25" s="354">
        <f t="shared" si="3"/>
        <v>0</v>
      </c>
      <c r="T25" s="354">
        <f t="shared" si="3"/>
        <v>0</v>
      </c>
      <c r="U25" s="354">
        <f t="shared" si="3"/>
        <v>0</v>
      </c>
      <c r="V25" s="354">
        <f t="shared" si="3"/>
        <v>0</v>
      </c>
    </row>
    <row r="26" spans="1:22" ht="14.25" customHeight="1">
      <c r="A26" s="402" t="s">
        <v>2780</v>
      </c>
      <c r="B26" s="8"/>
      <c r="C26" s="8"/>
      <c r="D26" s="20" t="s">
        <v>202</v>
      </c>
      <c r="E26" s="20" t="s">
        <v>202</v>
      </c>
      <c r="F26" s="20" t="s">
        <v>195</v>
      </c>
      <c r="G26" s="98" t="s">
        <v>206</v>
      </c>
      <c r="H26" s="98"/>
      <c r="I26" s="382"/>
      <c r="J26" s="98"/>
      <c r="K26" s="98"/>
      <c r="L26" s="20"/>
      <c r="M26" s="20"/>
      <c r="N26" s="21" t="s">
        <v>197</v>
      </c>
      <c r="O26" s="21"/>
      <c r="P26" s="21"/>
      <c r="Q26" s="7" t="s">
        <v>198</v>
      </c>
      <c r="R26" s="354">
        <f t="shared" si="3"/>
        <v>0</v>
      </c>
      <c r="S26" s="354">
        <f t="shared" si="3"/>
        <v>0</v>
      </c>
      <c r="T26" s="354">
        <f t="shared" si="3"/>
        <v>0</v>
      </c>
      <c r="U26" s="354">
        <f t="shared" si="3"/>
        <v>0</v>
      </c>
      <c r="V26" s="354">
        <f t="shared" si="3"/>
        <v>0</v>
      </c>
    </row>
    <row r="27" spans="1:22" ht="14.25" customHeight="1">
      <c r="A27" s="402" t="s">
        <v>2780</v>
      </c>
      <c r="B27" s="8"/>
      <c r="C27" s="8"/>
      <c r="D27" s="20" t="s">
        <v>202</v>
      </c>
      <c r="E27" s="20" t="s">
        <v>202</v>
      </c>
      <c r="F27" s="20" t="s">
        <v>195</v>
      </c>
      <c r="G27" s="98" t="s">
        <v>213</v>
      </c>
      <c r="H27" s="98"/>
      <c r="I27" s="382"/>
      <c r="J27" s="98"/>
      <c r="K27" s="98"/>
      <c r="L27" s="20"/>
      <c r="M27" s="20"/>
      <c r="N27" s="21" t="s">
        <v>197</v>
      </c>
      <c r="O27" s="21"/>
      <c r="P27" s="21"/>
      <c r="Q27" s="7" t="s">
        <v>198</v>
      </c>
      <c r="R27" s="354">
        <f t="shared" si="3"/>
        <v>0</v>
      </c>
      <c r="S27" s="354">
        <f t="shared" si="3"/>
        <v>0</v>
      </c>
      <c r="T27" s="354">
        <f t="shared" si="3"/>
        <v>0</v>
      </c>
      <c r="U27" s="354">
        <f t="shared" si="3"/>
        <v>0</v>
      </c>
      <c r="V27" s="354">
        <f t="shared" si="3"/>
        <v>0</v>
      </c>
    </row>
    <row r="28" spans="1:22" ht="14.25" customHeight="1">
      <c r="A28" s="402" t="s">
        <v>2780</v>
      </c>
      <c r="B28" s="8"/>
      <c r="C28" s="8"/>
      <c r="D28" s="20" t="s">
        <v>202</v>
      </c>
      <c r="E28" s="20" t="s">
        <v>202</v>
      </c>
      <c r="F28" s="20" t="s">
        <v>195</v>
      </c>
      <c r="G28" s="98" t="s">
        <v>467</v>
      </c>
      <c r="H28" s="98"/>
      <c r="I28" s="382"/>
      <c r="J28" s="98"/>
      <c r="K28" s="98"/>
      <c r="L28" s="20"/>
      <c r="M28" s="20"/>
      <c r="N28" s="21" t="s">
        <v>197</v>
      </c>
      <c r="O28" s="21"/>
      <c r="P28" s="21"/>
      <c r="Q28" s="7" t="s">
        <v>198</v>
      </c>
      <c r="R28" s="354">
        <f t="shared" si="3"/>
        <v>0</v>
      </c>
      <c r="S28" s="354">
        <f t="shared" si="3"/>
        <v>0</v>
      </c>
      <c r="T28" s="354">
        <f t="shared" si="3"/>
        <v>0</v>
      </c>
      <c r="U28" s="354">
        <f t="shared" si="3"/>
        <v>0</v>
      </c>
      <c r="V28" s="354">
        <f t="shared" si="3"/>
        <v>0</v>
      </c>
    </row>
    <row r="29" spans="1:22" ht="14.25" customHeight="1">
      <c r="A29" s="402" t="s">
        <v>2780</v>
      </c>
      <c r="B29" s="8"/>
      <c r="C29" s="8"/>
      <c r="D29" s="20" t="s">
        <v>202</v>
      </c>
      <c r="E29" s="20" t="s">
        <v>202</v>
      </c>
      <c r="F29" s="20" t="s">
        <v>195</v>
      </c>
      <c r="G29" s="98" t="s">
        <v>222</v>
      </c>
      <c r="H29" s="98"/>
      <c r="I29" s="385"/>
      <c r="J29" s="98"/>
      <c r="K29" s="98"/>
      <c r="L29" s="20"/>
      <c r="M29" s="20"/>
      <c r="N29" s="21" t="s">
        <v>197</v>
      </c>
      <c r="O29" s="21"/>
      <c r="P29" s="21"/>
      <c r="Q29" s="7" t="s">
        <v>198</v>
      </c>
      <c r="R29" s="354">
        <f t="shared" si="3"/>
        <v>0</v>
      </c>
      <c r="S29" s="354">
        <f t="shared" si="3"/>
        <v>0</v>
      </c>
      <c r="T29" s="354">
        <f t="shared" si="3"/>
        <v>0</v>
      </c>
      <c r="U29" s="354">
        <f t="shared" si="3"/>
        <v>0</v>
      </c>
      <c r="V29" s="354">
        <f t="shared" si="3"/>
        <v>0</v>
      </c>
    </row>
    <row r="30" spans="1:22" ht="14.25" customHeight="1">
      <c r="A30" s="402" t="s">
        <v>2780</v>
      </c>
      <c r="B30" s="8"/>
      <c r="C30" s="8"/>
      <c r="D30" s="20" t="s">
        <v>202</v>
      </c>
      <c r="E30" s="20" t="s">
        <v>202</v>
      </c>
      <c r="F30" s="20" t="s">
        <v>195</v>
      </c>
      <c r="G30" s="98" t="s">
        <v>217</v>
      </c>
      <c r="H30" s="98"/>
      <c r="I30" s="382"/>
      <c r="J30" s="98"/>
      <c r="K30" s="98"/>
      <c r="L30" s="20"/>
      <c r="M30" s="20"/>
      <c r="N30" s="21" t="s">
        <v>197</v>
      </c>
      <c r="O30" s="21"/>
      <c r="P30" s="21"/>
      <c r="Q30" s="7" t="s">
        <v>198</v>
      </c>
      <c r="R30" s="354">
        <f t="shared" si="3"/>
        <v>0</v>
      </c>
      <c r="S30" s="354">
        <f t="shared" si="3"/>
        <v>0</v>
      </c>
      <c r="T30" s="354">
        <f t="shared" si="3"/>
        <v>0</v>
      </c>
      <c r="U30" s="354">
        <f t="shared" si="3"/>
        <v>0</v>
      </c>
      <c r="V30" s="354">
        <f t="shared" si="3"/>
        <v>0</v>
      </c>
    </row>
    <row r="31" spans="1:22" ht="14.25" customHeight="1">
      <c r="A31" s="402" t="s">
        <v>2780</v>
      </c>
      <c r="B31" s="8"/>
      <c r="C31" s="8"/>
      <c r="D31" s="20" t="s">
        <v>202</v>
      </c>
      <c r="E31" s="20" t="s">
        <v>202</v>
      </c>
      <c r="F31" s="20" t="s">
        <v>195</v>
      </c>
      <c r="G31" s="98"/>
      <c r="H31" s="98"/>
      <c r="I31" s="382"/>
      <c r="J31" s="20" t="s">
        <v>416</v>
      </c>
      <c r="K31" s="98" t="s">
        <v>3437</v>
      </c>
      <c r="L31" s="20"/>
      <c r="M31" s="20"/>
      <c r="N31" s="21" t="s">
        <v>197</v>
      </c>
      <c r="O31" s="21"/>
      <c r="P31" s="21"/>
      <c r="Q31" s="7" t="s">
        <v>198</v>
      </c>
      <c r="R31" s="354">
        <f t="shared" ref="R31:V32" si="4">SUMIFS(R$168:R$187,$J$168:$J$187,$J31,$K$168:$K$187,$K31)</f>
        <v>0</v>
      </c>
      <c r="S31" s="354">
        <f t="shared" si="4"/>
        <v>0</v>
      </c>
      <c r="T31" s="354">
        <f t="shared" si="4"/>
        <v>0</v>
      </c>
      <c r="U31" s="354">
        <f t="shared" si="4"/>
        <v>0</v>
      </c>
      <c r="V31" s="354">
        <f t="shared" si="4"/>
        <v>0</v>
      </c>
    </row>
    <row r="32" spans="1:22" ht="14.25" customHeight="1">
      <c r="A32" s="402" t="s">
        <v>2780</v>
      </c>
      <c r="B32" s="8"/>
      <c r="C32" s="8"/>
      <c r="D32" s="20" t="s">
        <v>202</v>
      </c>
      <c r="E32" s="20" t="s">
        <v>202</v>
      </c>
      <c r="F32" s="20" t="s">
        <v>195</v>
      </c>
      <c r="G32" s="98"/>
      <c r="H32" s="98"/>
      <c r="I32" s="382"/>
      <c r="J32" s="20" t="s">
        <v>416</v>
      </c>
      <c r="K32" s="98" t="s">
        <v>464</v>
      </c>
      <c r="L32" s="20"/>
      <c r="M32" s="20"/>
      <c r="N32" s="21" t="s">
        <v>197</v>
      </c>
      <c r="O32" s="21"/>
      <c r="P32" s="21"/>
      <c r="Q32" s="7" t="s">
        <v>198</v>
      </c>
      <c r="R32" s="354">
        <f t="shared" si="4"/>
        <v>0</v>
      </c>
      <c r="S32" s="354">
        <f t="shared" si="4"/>
        <v>0</v>
      </c>
      <c r="T32" s="354">
        <f t="shared" si="4"/>
        <v>0</v>
      </c>
      <c r="U32" s="354">
        <f t="shared" si="4"/>
        <v>0</v>
      </c>
      <c r="V32" s="354">
        <f t="shared" si="4"/>
        <v>0</v>
      </c>
    </row>
    <row r="33" spans="1:22" ht="14.25" customHeight="1">
      <c r="A33" s="402" t="s">
        <v>2780</v>
      </c>
      <c r="B33" s="30"/>
      <c r="C33" s="30"/>
      <c r="D33" s="20" t="s">
        <v>202</v>
      </c>
      <c r="E33" s="20" t="s">
        <v>202</v>
      </c>
      <c r="F33" s="20" t="s">
        <v>195</v>
      </c>
      <c r="G33" s="98" t="s">
        <v>217</v>
      </c>
      <c r="H33" s="98"/>
      <c r="I33" s="382"/>
      <c r="J33" s="11" t="s">
        <v>3379</v>
      </c>
      <c r="K33" s="98"/>
      <c r="L33" s="20"/>
      <c r="M33" s="20"/>
      <c r="N33" s="21" t="s">
        <v>197</v>
      </c>
      <c r="O33" s="21"/>
      <c r="P33" s="21"/>
      <c r="Q33" s="7" t="s">
        <v>198</v>
      </c>
      <c r="R33" s="354">
        <f>SUMIF($G$193:$G$207,$G33,R$193:R$207)</f>
        <v>0</v>
      </c>
      <c r="S33" s="354">
        <f>SUMIF($G$193:$G$207,$G33,S$193:S$207)</f>
        <v>0</v>
      </c>
      <c r="T33" s="354">
        <f>SUMIF($G$193:$G$207,$G33,T$193:T$207)</f>
        <v>0</v>
      </c>
      <c r="U33" s="354">
        <f>SUMIF($G$193:$G$207,$G33,U$193:U$207)</f>
        <v>0</v>
      </c>
      <c r="V33" s="354">
        <f>SUMIF($G$193:$G$207,$G33,V$193:V$207)</f>
        <v>0</v>
      </c>
    </row>
    <row r="34" spans="1:22" s="7" customFormat="1" ht="13.9">
      <c r="A34" s="29"/>
      <c r="B34" s="29"/>
      <c r="C34" s="29"/>
      <c r="D34" s="9"/>
      <c r="E34" s="9"/>
      <c r="F34" s="9"/>
      <c r="G34" s="11"/>
      <c r="H34" s="29"/>
      <c r="I34" s="383"/>
      <c r="J34" s="29"/>
      <c r="K34" s="29"/>
      <c r="L34" s="29"/>
      <c r="M34" s="29"/>
      <c r="N34" s="351"/>
      <c r="O34" s="351"/>
      <c r="P34" s="116"/>
      <c r="Q34" s="364"/>
      <c r="R34" s="374"/>
      <c r="S34" s="374"/>
      <c r="T34" s="374"/>
      <c r="U34" s="374"/>
      <c r="V34" s="374"/>
    </row>
    <row r="35" spans="1:22" s="7" customFormat="1" ht="17.649999999999999">
      <c r="A35" s="27"/>
      <c r="B35" s="28" t="s">
        <v>2879</v>
      </c>
      <c r="C35" s="27"/>
      <c r="D35" s="27"/>
      <c r="E35" s="27"/>
      <c r="F35" s="27"/>
      <c r="G35" s="27"/>
      <c r="H35" s="27"/>
      <c r="I35" s="27"/>
      <c r="J35" s="27"/>
      <c r="K35" s="27"/>
      <c r="L35" s="27"/>
      <c r="M35" s="27"/>
      <c r="N35" s="27"/>
      <c r="O35" s="27"/>
      <c r="P35" s="27"/>
      <c r="Q35" s="27"/>
      <c r="R35" s="27"/>
      <c r="S35" s="27"/>
      <c r="T35" s="27"/>
      <c r="U35" s="27"/>
      <c r="V35" s="27"/>
    </row>
    <row r="36" spans="1:22" s="7" customFormat="1" ht="14.25" customHeight="1">
      <c r="A36" s="11"/>
      <c r="B36" s="11"/>
      <c r="C36" s="11"/>
      <c r="D36" s="11"/>
      <c r="E36" s="11"/>
      <c r="F36" s="11"/>
      <c r="G36" s="11"/>
      <c r="H36" s="11"/>
      <c r="I36" s="11"/>
      <c r="J36" s="11"/>
      <c r="K36" s="11"/>
      <c r="L36" s="11"/>
      <c r="M36" s="11"/>
      <c r="N36" s="11"/>
      <c r="O36" s="11"/>
      <c r="P36" s="11"/>
      <c r="Q36" s="11"/>
      <c r="R36" s="11"/>
      <c r="S36" s="11"/>
      <c r="T36" s="11"/>
      <c r="U36" s="11"/>
      <c r="V36" s="11"/>
    </row>
    <row r="37" spans="1:22" s="7" customFormat="1" ht="14.25" customHeight="1">
      <c r="A37" s="12"/>
      <c r="B37" s="12"/>
      <c r="C37" s="34" t="s">
        <v>184</v>
      </c>
      <c r="D37" s="34"/>
      <c r="E37" s="33"/>
      <c r="F37" s="33"/>
      <c r="G37" s="33"/>
      <c r="H37" s="33"/>
      <c r="I37" s="33"/>
      <c r="J37" s="33"/>
      <c r="K37" s="33"/>
      <c r="L37" s="104"/>
      <c r="M37" s="33"/>
      <c r="N37" s="33"/>
      <c r="O37" s="33"/>
      <c r="P37" s="33"/>
      <c r="Q37" s="33"/>
      <c r="R37" s="33"/>
      <c r="S37" s="33"/>
      <c r="T37" s="33"/>
      <c r="U37" s="33"/>
      <c r="V37" s="33"/>
    </row>
    <row r="38" spans="1:22" s="7" customFormat="1" ht="14.25" customHeight="1">
      <c r="A38" s="11"/>
      <c r="B38" s="11"/>
      <c r="C38" s="11"/>
      <c r="D38" s="11"/>
      <c r="E38" s="11"/>
      <c r="F38" s="11"/>
      <c r="G38" s="11"/>
      <c r="H38" s="11"/>
      <c r="I38" s="11"/>
      <c r="J38" s="11"/>
      <c r="K38" s="11"/>
      <c r="L38" s="11"/>
      <c r="M38" s="11"/>
      <c r="N38" s="11"/>
      <c r="O38" s="11"/>
      <c r="P38" s="11"/>
      <c r="Q38" s="11"/>
      <c r="R38" s="11"/>
      <c r="S38" s="11"/>
      <c r="T38" s="11"/>
      <c r="U38" s="11"/>
      <c r="V38" s="11"/>
    </row>
    <row r="39" spans="1:22" s="7" customFormat="1" ht="14.25" customHeight="1">
      <c r="B39" s="8"/>
      <c r="C39" s="8"/>
      <c r="D39" s="20" t="s">
        <v>202</v>
      </c>
      <c r="E39" s="20" t="s">
        <v>202</v>
      </c>
      <c r="F39" s="20" t="s">
        <v>195</v>
      </c>
      <c r="G39" s="98" t="s">
        <v>184</v>
      </c>
      <c r="H39" s="98"/>
      <c r="I39" s="20"/>
      <c r="J39" s="20"/>
      <c r="K39" s="98"/>
      <c r="L39" s="20" t="s">
        <v>465</v>
      </c>
      <c r="M39" s="20"/>
      <c r="N39" s="21" t="s">
        <v>185</v>
      </c>
      <c r="O39" s="21"/>
      <c r="P39" s="21" t="s">
        <v>1628</v>
      </c>
      <c r="Q39" s="7" t="s">
        <v>186</v>
      </c>
      <c r="R39" s="728"/>
      <c r="S39" s="728"/>
      <c r="T39" s="728"/>
      <c r="U39" s="728"/>
      <c r="V39" s="728"/>
    </row>
    <row r="40" spans="1:22" s="7" customFormat="1" ht="14.25" customHeight="1">
      <c r="B40" s="8"/>
      <c r="C40" s="8"/>
      <c r="D40" s="20" t="s">
        <v>202</v>
      </c>
      <c r="E40" s="20" t="s">
        <v>202</v>
      </c>
      <c r="F40" s="20" t="s">
        <v>195</v>
      </c>
      <c r="G40" s="98" t="s">
        <v>184</v>
      </c>
      <c r="H40" s="98"/>
      <c r="I40" s="20"/>
      <c r="J40" s="20"/>
      <c r="K40" s="98"/>
      <c r="L40" s="20" t="s">
        <v>469</v>
      </c>
      <c r="M40" s="20"/>
      <c r="N40" s="21" t="s">
        <v>185</v>
      </c>
      <c r="O40" s="21"/>
      <c r="P40" s="21" t="s">
        <v>1628</v>
      </c>
      <c r="Q40" s="7" t="s">
        <v>186</v>
      </c>
      <c r="R40" s="728"/>
      <c r="S40" s="728"/>
      <c r="T40" s="728"/>
      <c r="U40" s="728"/>
      <c r="V40" s="728"/>
    </row>
    <row r="41" spans="1:22" s="7" customFormat="1" ht="14.25" customHeight="1">
      <c r="A41" s="12"/>
      <c r="B41" s="12"/>
      <c r="C41" s="901"/>
      <c r="D41" s="15"/>
      <c r="E41" s="15"/>
      <c r="F41" s="113"/>
      <c r="G41" s="98"/>
      <c r="H41" s="98"/>
      <c r="I41" s="98"/>
      <c r="J41" s="98"/>
      <c r="K41" s="98"/>
      <c r="L41" s="98"/>
      <c r="M41" s="98"/>
      <c r="N41" s="23"/>
      <c r="O41" s="23"/>
      <c r="P41" s="23"/>
      <c r="Q41" s="15"/>
      <c r="R41" s="399"/>
      <c r="S41" s="399"/>
      <c r="T41" s="399"/>
      <c r="U41" s="399"/>
      <c r="V41" s="399"/>
    </row>
    <row r="42" spans="1:22" s="7" customFormat="1" ht="14.25" customHeight="1">
      <c r="A42" s="12"/>
      <c r="B42" s="12"/>
      <c r="C42" s="34" t="s">
        <v>196</v>
      </c>
      <c r="D42" s="34"/>
      <c r="E42" s="33"/>
      <c r="F42" s="33"/>
      <c r="G42" s="33"/>
      <c r="H42" s="33"/>
      <c r="I42" s="33"/>
      <c r="J42" s="33"/>
      <c r="K42" s="33"/>
      <c r="L42" s="33"/>
      <c r="M42" s="33"/>
      <c r="N42" s="33"/>
      <c r="O42" s="33"/>
      <c r="P42" s="33"/>
      <c r="Q42" s="33"/>
      <c r="R42" s="401"/>
      <c r="S42" s="401"/>
      <c r="T42" s="401"/>
      <c r="U42" s="401"/>
      <c r="V42" s="401"/>
    </row>
    <row r="43" spans="1:22" s="7" customFormat="1" ht="13.5" customHeight="1">
      <c r="A43" s="11"/>
      <c r="B43" s="11"/>
      <c r="C43" s="11"/>
      <c r="D43" s="11"/>
      <c r="E43" s="11"/>
      <c r="F43" s="11"/>
      <c r="G43" s="11"/>
      <c r="H43" s="11"/>
      <c r="I43" s="11"/>
      <c r="J43" s="11"/>
      <c r="K43" s="11"/>
      <c r="L43" s="11"/>
      <c r="M43" s="11"/>
      <c r="N43" s="11"/>
      <c r="O43" s="11"/>
      <c r="P43" s="11"/>
      <c r="Q43" s="11"/>
      <c r="R43" s="399"/>
      <c r="S43" s="399"/>
      <c r="T43" s="399"/>
      <c r="U43" s="399"/>
      <c r="V43" s="399"/>
    </row>
    <row r="44" spans="1:22" s="7" customFormat="1" ht="14.25" customHeight="1">
      <c r="B44" s="8"/>
      <c r="C44" s="8"/>
      <c r="D44" s="20" t="s">
        <v>202</v>
      </c>
      <c r="E44" s="20" t="s">
        <v>202</v>
      </c>
      <c r="F44" s="20" t="s">
        <v>195</v>
      </c>
      <c r="G44" s="98" t="s">
        <v>196</v>
      </c>
      <c r="H44" s="98"/>
      <c r="I44" s="20"/>
      <c r="J44" s="20"/>
      <c r="K44" s="98"/>
      <c r="L44" s="20" t="s">
        <v>465</v>
      </c>
      <c r="M44" s="20"/>
      <c r="N44" s="21" t="s">
        <v>185</v>
      </c>
      <c r="O44" s="21"/>
      <c r="P44" s="21" t="s">
        <v>1628</v>
      </c>
      <c r="Q44" s="7" t="s">
        <v>186</v>
      </c>
      <c r="R44" s="728"/>
      <c r="S44" s="728"/>
      <c r="T44" s="728"/>
      <c r="U44" s="728"/>
      <c r="V44" s="728"/>
    </row>
    <row r="45" spans="1:22" s="7" customFormat="1" ht="14.25" customHeight="1">
      <c r="B45" s="8"/>
      <c r="C45" s="8"/>
      <c r="D45" s="20" t="s">
        <v>202</v>
      </c>
      <c r="E45" s="20" t="s">
        <v>202</v>
      </c>
      <c r="F45" s="20" t="s">
        <v>195</v>
      </c>
      <c r="G45" s="98" t="s">
        <v>196</v>
      </c>
      <c r="H45" s="98"/>
      <c r="I45" s="20"/>
      <c r="J45" s="20"/>
      <c r="K45" s="98"/>
      <c r="L45" s="20" t="s">
        <v>469</v>
      </c>
      <c r="M45" s="20"/>
      <c r="N45" s="21" t="s">
        <v>185</v>
      </c>
      <c r="O45" s="21"/>
      <c r="P45" s="21" t="s">
        <v>1628</v>
      </c>
      <c r="Q45" s="7" t="s">
        <v>186</v>
      </c>
      <c r="R45" s="728"/>
      <c r="S45" s="728"/>
      <c r="T45" s="728"/>
      <c r="U45" s="728"/>
      <c r="V45" s="728"/>
    </row>
    <row r="46" spans="1:22" s="7" customFormat="1" ht="14.25" customHeight="1">
      <c r="A46" s="11"/>
      <c r="B46" s="11"/>
      <c r="C46" s="11"/>
      <c r="D46" s="11"/>
      <c r="E46" s="11"/>
      <c r="F46" s="11"/>
      <c r="G46" s="11"/>
      <c r="H46" s="11"/>
      <c r="I46" s="11"/>
      <c r="J46" s="11"/>
      <c r="K46" s="11"/>
      <c r="L46" s="11"/>
      <c r="M46" s="11"/>
      <c r="N46" s="11"/>
      <c r="O46" s="11"/>
      <c r="P46" s="11"/>
      <c r="Q46" s="11"/>
      <c r="R46" s="399"/>
      <c r="S46" s="399"/>
      <c r="T46" s="399"/>
      <c r="U46" s="399"/>
      <c r="V46" s="399"/>
    </row>
    <row r="47" spans="1:22" s="7" customFormat="1" ht="14.25" customHeight="1">
      <c r="A47" s="12"/>
      <c r="B47" s="12"/>
      <c r="C47" s="34" t="s">
        <v>206</v>
      </c>
      <c r="D47" s="34"/>
      <c r="E47" s="33"/>
      <c r="F47" s="33"/>
      <c r="G47" s="33"/>
      <c r="H47" s="33"/>
      <c r="I47" s="33"/>
      <c r="J47" s="33"/>
      <c r="K47" s="33"/>
      <c r="L47" s="33"/>
      <c r="M47" s="33"/>
      <c r="N47" s="33"/>
      <c r="O47" s="33"/>
      <c r="P47" s="33"/>
      <c r="Q47" s="33"/>
      <c r="R47" s="401"/>
      <c r="S47" s="401"/>
      <c r="T47" s="401"/>
      <c r="U47" s="401"/>
      <c r="V47" s="401"/>
    </row>
    <row r="49" spans="3:22" s="7" customFormat="1" ht="14.25" customHeight="1">
      <c r="C49" s="8"/>
      <c r="D49" s="20" t="s">
        <v>202</v>
      </c>
      <c r="E49" s="20" t="s">
        <v>202</v>
      </c>
      <c r="F49" s="20" t="s">
        <v>195</v>
      </c>
      <c r="G49" s="98" t="s">
        <v>206</v>
      </c>
      <c r="H49" s="98"/>
      <c r="I49" s="20"/>
      <c r="J49" s="20"/>
      <c r="K49" s="98"/>
      <c r="L49" s="20" t="s">
        <v>465</v>
      </c>
      <c r="M49" s="20"/>
      <c r="N49" s="21" t="s">
        <v>185</v>
      </c>
      <c r="O49" s="21"/>
      <c r="P49" s="21" t="s">
        <v>1628</v>
      </c>
      <c r="Q49" s="7" t="s">
        <v>186</v>
      </c>
      <c r="R49" s="1424"/>
      <c r="S49" s="1424"/>
      <c r="T49" s="1424"/>
      <c r="U49" s="1424"/>
      <c r="V49" s="1424"/>
    </row>
    <row r="50" spans="3:22" s="7" customFormat="1" ht="14.25" customHeight="1">
      <c r="C50" s="8"/>
      <c r="D50" s="20" t="s">
        <v>202</v>
      </c>
      <c r="E50" s="20" t="s">
        <v>202</v>
      </c>
      <c r="F50" s="20" t="s">
        <v>195</v>
      </c>
      <c r="G50" s="98" t="s">
        <v>206</v>
      </c>
      <c r="H50" s="98"/>
      <c r="I50" s="20"/>
      <c r="J50" s="20"/>
      <c r="K50" s="98"/>
      <c r="L50" s="20" t="s">
        <v>469</v>
      </c>
      <c r="M50" s="20"/>
      <c r="N50" s="21" t="s">
        <v>185</v>
      </c>
      <c r="O50" s="21"/>
      <c r="P50" s="21" t="s">
        <v>1628</v>
      </c>
      <c r="Q50" s="7" t="s">
        <v>186</v>
      </c>
      <c r="R50" s="1424"/>
      <c r="S50" s="1424"/>
      <c r="T50" s="1424"/>
      <c r="U50" s="1424"/>
      <c r="V50" s="1424"/>
    </row>
    <row r="51" spans="3:22" s="7" customFormat="1" ht="14.25" customHeight="1">
      <c r="C51" s="11"/>
      <c r="D51" s="11"/>
      <c r="E51" s="11"/>
      <c r="F51" s="11"/>
      <c r="G51" s="11"/>
      <c r="H51" s="11"/>
      <c r="I51" s="11"/>
      <c r="J51" s="11"/>
      <c r="K51" s="11"/>
      <c r="L51" s="11"/>
      <c r="M51" s="11"/>
      <c r="N51" s="11"/>
      <c r="O51" s="11"/>
      <c r="P51" s="11"/>
      <c r="Q51" s="11"/>
    </row>
    <row r="52" spans="3:22" s="7" customFormat="1" ht="14.25" customHeight="1">
      <c r="C52" s="34" t="s">
        <v>213</v>
      </c>
      <c r="D52" s="34"/>
      <c r="E52" s="33"/>
      <c r="F52" s="33"/>
      <c r="G52" s="33"/>
      <c r="H52" s="33"/>
      <c r="I52" s="33"/>
      <c r="J52" s="33"/>
      <c r="K52" s="33"/>
      <c r="L52" s="33"/>
      <c r="M52" s="33"/>
      <c r="N52" s="33"/>
      <c r="O52" s="33"/>
      <c r="P52" s="33"/>
      <c r="Q52" s="33"/>
      <c r="R52" s="33"/>
      <c r="S52" s="33"/>
      <c r="T52" s="33"/>
      <c r="U52" s="33"/>
      <c r="V52" s="33"/>
    </row>
    <row r="53" spans="3:22" s="7" customFormat="1" ht="14.25" customHeight="1">
      <c r="C53" s="11"/>
      <c r="D53" s="11"/>
      <c r="E53" s="11"/>
      <c r="F53" s="11"/>
      <c r="G53" s="11"/>
      <c r="H53" s="11"/>
      <c r="I53" s="11"/>
      <c r="J53" s="11"/>
      <c r="K53" s="11"/>
      <c r="L53" s="11"/>
      <c r="M53" s="11"/>
      <c r="N53" s="11"/>
      <c r="O53" s="11"/>
      <c r="P53" s="11"/>
      <c r="Q53" s="11"/>
    </row>
    <row r="54" spans="3:22" s="7" customFormat="1" ht="14.25" customHeight="1">
      <c r="C54" s="8"/>
      <c r="D54" s="20" t="s">
        <v>202</v>
      </c>
      <c r="E54" s="20" t="s">
        <v>202</v>
      </c>
      <c r="F54" s="20" t="s">
        <v>195</v>
      </c>
      <c r="G54" s="98" t="s">
        <v>213</v>
      </c>
      <c r="H54" s="98"/>
      <c r="I54" s="20"/>
      <c r="J54" s="20"/>
      <c r="K54" s="98"/>
      <c r="L54" s="20" t="s">
        <v>465</v>
      </c>
      <c r="M54" s="20"/>
      <c r="N54" s="21" t="s">
        <v>185</v>
      </c>
      <c r="O54" s="21"/>
      <c r="P54" s="21" t="s">
        <v>1628</v>
      </c>
      <c r="Q54" s="7" t="s">
        <v>186</v>
      </c>
      <c r="R54" s="1424"/>
      <c r="S54" s="1424"/>
      <c r="T54" s="1424"/>
      <c r="U54" s="1424"/>
      <c r="V54" s="1424"/>
    </row>
    <row r="55" spans="3:22" s="7" customFormat="1" ht="14.25" customHeight="1">
      <c r="C55" s="8"/>
      <c r="D55" s="20" t="s">
        <v>202</v>
      </c>
      <c r="E55" s="20" t="s">
        <v>202</v>
      </c>
      <c r="F55" s="20" t="s">
        <v>195</v>
      </c>
      <c r="G55" s="98" t="s">
        <v>213</v>
      </c>
      <c r="H55" s="98"/>
      <c r="I55" s="20"/>
      <c r="J55" s="20"/>
      <c r="K55" s="98"/>
      <c r="L55" s="20" t="s">
        <v>469</v>
      </c>
      <c r="M55" s="20"/>
      <c r="N55" s="21" t="s">
        <v>185</v>
      </c>
      <c r="O55" s="21"/>
      <c r="P55" s="21" t="s">
        <v>1628</v>
      </c>
      <c r="Q55" s="7" t="s">
        <v>186</v>
      </c>
      <c r="R55" s="1424"/>
      <c r="S55" s="1424"/>
      <c r="T55" s="1424"/>
      <c r="U55" s="1424"/>
      <c r="V55" s="1424"/>
    </row>
    <row r="56" spans="3:22" s="7" customFormat="1" ht="14.25" customHeight="1">
      <c r="C56" s="11"/>
      <c r="D56" s="11"/>
      <c r="E56" s="11"/>
      <c r="F56" s="11"/>
      <c r="G56" s="11"/>
      <c r="H56" s="11"/>
      <c r="I56" s="11"/>
      <c r="J56" s="11"/>
      <c r="K56" s="11"/>
      <c r="L56" s="11"/>
      <c r="M56" s="11"/>
      <c r="N56" s="11"/>
      <c r="O56" s="11"/>
      <c r="P56" s="11"/>
      <c r="Q56" s="11"/>
    </row>
    <row r="57" spans="3:22" s="7" customFormat="1" ht="14.25" customHeight="1">
      <c r="C57" s="34" t="s">
        <v>3463</v>
      </c>
      <c r="D57" s="34"/>
      <c r="E57" s="33"/>
      <c r="F57" s="33"/>
      <c r="G57" s="33"/>
      <c r="H57" s="33"/>
      <c r="I57" s="33"/>
      <c r="J57" s="33"/>
      <c r="K57" s="33"/>
      <c r="L57" s="33"/>
      <c r="M57" s="33"/>
      <c r="N57" s="33"/>
      <c r="O57" s="33"/>
      <c r="P57" s="33"/>
      <c r="Q57" s="33"/>
      <c r="R57" s="33"/>
      <c r="S57" s="33"/>
      <c r="T57" s="33"/>
      <c r="U57" s="33"/>
      <c r="V57" s="33"/>
    </row>
    <row r="58" spans="3:22" s="7" customFormat="1" ht="14.25" customHeight="1">
      <c r="C58" s="11"/>
      <c r="D58" s="11"/>
      <c r="E58" s="11"/>
      <c r="F58" s="11"/>
      <c r="G58" s="11"/>
      <c r="H58" s="11"/>
      <c r="I58" s="11"/>
      <c r="J58" s="11"/>
      <c r="K58" s="11"/>
      <c r="L58" s="11"/>
      <c r="M58" s="11"/>
      <c r="N58" s="11"/>
      <c r="O58" s="11"/>
      <c r="P58" s="11"/>
      <c r="Q58" s="11"/>
    </row>
    <row r="59" spans="3:22" s="7" customFormat="1" ht="14.25" customHeight="1">
      <c r="C59" s="8"/>
      <c r="D59" s="20" t="s">
        <v>202</v>
      </c>
      <c r="E59" s="20" t="s">
        <v>202</v>
      </c>
      <c r="F59" s="20" t="s">
        <v>195</v>
      </c>
      <c r="G59" s="98" t="s">
        <v>467</v>
      </c>
      <c r="H59" s="98" t="s">
        <v>2900</v>
      </c>
      <c r="I59" s="20"/>
      <c r="J59" s="20"/>
      <c r="K59" s="98"/>
      <c r="L59" s="20" t="s">
        <v>465</v>
      </c>
      <c r="M59" s="20"/>
      <c r="N59" s="21" t="s">
        <v>185</v>
      </c>
      <c r="O59" s="21"/>
      <c r="P59" s="21" t="s">
        <v>1628</v>
      </c>
      <c r="Q59" s="7" t="s">
        <v>186</v>
      </c>
      <c r="R59" s="1424"/>
      <c r="S59" s="1424"/>
      <c r="T59" s="1424"/>
      <c r="U59" s="1424"/>
      <c r="V59" s="1424"/>
    </row>
    <row r="60" spans="3:22" s="7" customFormat="1" ht="14.25" customHeight="1">
      <c r="C60" s="8"/>
      <c r="D60" s="20" t="s">
        <v>202</v>
      </c>
      <c r="E60" s="20" t="s">
        <v>202</v>
      </c>
      <c r="F60" s="20" t="s">
        <v>195</v>
      </c>
      <c r="G60" s="98" t="s">
        <v>467</v>
      </c>
      <c r="H60" s="98" t="s">
        <v>2900</v>
      </c>
      <c r="I60" s="20"/>
      <c r="J60" s="20"/>
      <c r="K60" s="98"/>
      <c r="L60" s="20" t="s">
        <v>469</v>
      </c>
      <c r="M60" s="20"/>
      <c r="N60" s="21" t="s">
        <v>185</v>
      </c>
      <c r="O60" s="21"/>
      <c r="P60" s="21" t="s">
        <v>1628</v>
      </c>
      <c r="Q60" s="7" t="s">
        <v>186</v>
      </c>
      <c r="R60" s="1424"/>
      <c r="S60" s="1424"/>
      <c r="T60" s="1424"/>
      <c r="U60" s="1424"/>
      <c r="V60" s="1424"/>
    </row>
    <row r="61" spans="3:22" s="7" customFormat="1" ht="14.25" customHeight="1">
      <c r="C61" s="11"/>
      <c r="D61" s="11"/>
      <c r="E61" s="11"/>
      <c r="F61" s="11"/>
      <c r="G61" s="11"/>
      <c r="H61" s="11"/>
      <c r="I61" s="11"/>
      <c r="J61" s="11"/>
      <c r="K61" s="11"/>
      <c r="L61" s="11"/>
      <c r="M61" s="11"/>
      <c r="N61" s="11"/>
      <c r="O61" s="11"/>
      <c r="P61" s="11"/>
      <c r="Q61" s="11"/>
    </row>
    <row r="62" spans="3:22" s="7" customFormat="1" ht="14.25" customHeight="1">
      <c r="C62" s="34" t="s">
        <v>3464</v>
      </c>
      <c r="D62" s="34"/>
      <c r="E62" s="33"/>
      <c r="F62" s="33"/>
      <c r="G62" s="33"/>
      <c r="H62" s="33"/>
      <c r="I62" s="33"/>
      <c r="J62" s="33"/>
      <c r="K62" s="33"/>
      <c r="L62" s="33"/>
      <c r="M62" s="33"/>
      <c r="N62" s="33"/>
      <c r="O62" s="33"/>
      <c r="P62" s="33"/>
      <c r="Q62" s="33"/>
      <c r="R62" s="33"/>
      <c r="S62" s="33"/>
      <c r="T62" s="33"/>
      <c r="U62" s="33"/>
      <c r="V62" s="33"/>
    </row>
    <row r="63" spans="3:22" s="7" customFormat="1" ht="14.25" customHeight="1">
      <c r="C63" s="11"/>
      <c r="D63" s="11"/>
      <c r="E63" s="11"/>
      <c r="F63" s="11"/>
      <c r="G63" s="11"/>
      <c r="H63" s="11"/>
      <c r="I63" s="11"/>
      <c r="J63" s="11"/>
      <c r="K63" s="11"/>
      <c r="L63" s="11"/>
      <c r="M63" s="11"/>
      <c r="N63" s="11"/>
      <c r="O63" s="11"/>
      <c r="P63" s="11"/>
      <c r="Q63" s="11"/>
    </row>
    <row r="64" spans="3:22" s="7" customFormat="1" ht="14.25" customHeight="1">
      <c r="C64" s="8"/>
      <c r="D64" s="20" t="s">
        <v>202</v>
      </c>
      <c r="E64" s="20" t="s">
        <v>202</v>
      </c>
      <c r="F64" s="20" t="s">
        <v>195</v>
      </c>
      <c r="G64" s="98" t="s">
        <v>222</v>
      </c>
      <c r="H64" s="98" t="s">
        <v>222</v>
      </c>
      <c r="I64" s="20" t="s">
        <v>415</v>
      </c>
      <c r="J64" s="20"/>
      <c r="K64" s="11"/>
      <c r="L64" s="20" t="s">
        <v>465</v>
      </c>
      <c r="M64" s="20"/>
      <c r="N64" s="21" t="s">
        <v>185</v>
      </c>
      <c r="O64" s="21"/>
      <c r="P64" s="21" t="s">
        <v>1628</v>
      </c>
      <c r="Q64" s="7" t="s">
        <v>186</v>
      </c>
      <c r="R64" s="1424"/>
      <c r="S64" s="1424"/>
      <c r="T64" s="1424"/>
      <c r="U64" s="1424"/>
      <c r="V64" s="1424"/>
    </row>
    <row r="65" spans="3:22" s="7" customFormat="1" ht="14.25" customHeight="1">
      <c r="C65" s="8"/>
      <c r="D65" s="20" t="s">
        <v>202</v>
      </c>
      <c r="E65" s="20" t="s">
        <v>202</v>
      </c>
      <c r="F65" s="20" t="s">
        <v>195</v>
      </c>
      <c r="G65" s="98" t="s">
        <v>222</v>
      </c>
      <c r="H65" s="98" t="s">
        <v>222</v>
      </c>
      <c r="I65" s="20" t="s">
        <v>415</v>
      </c>
      <c r="J65" s="20"/>
      <c r="K65" s="11"/>
      <c r="L65" s="20" t="s">
        <v>469</v>
      </c>
      <c r="M65" s="20"/>
      <c r="N65" s="21" t="s">
        <v>185</v>
      </c>
      <c r="O65" s="21"/>
      <c r="P65" s="21" t="s">
        <v>1628</v>
      </c>
      <c r="Q65" s="7" t="s">
        <v>186</v>
      </c>
      <c r="R65" s="1424"/>
      <c r="S65" s="1424"/>
      <c r="T65" s="1424"/>
      <c r="U65" s="1424"/>
      <c r="V65" s="1424"/>
    </row>
    <row r="66" spans="3:22" s="7" customFormat="1" ht="14.25" customHeight="1">
      <c r="C66" s="11"/>
      <c r="D66" s="11"/>
      <c r="E66" s="11"/>
      <c r="F66" s="11"/>
      <c r="G66" s="11"/>
      <c r="H66" s="11"/>
      <c r="I66" s="11"/>
      <c r="J66" s="11"/>
      <c r="K66" s="11"/>
      <c r="L66" s="11"/>
      <c r="M66" s="11"/>
      <c r="N66" s="11"/>
      <c r="O66" s="11"/>
      <c r="P66" s="11"/>
      <c r="Q66" s="11"/>
    </row>
    <row r="67" spans="3:22" s="7" customFormat="1" ht="14.25" customHeight="1">
      <c r="C67" s="34" t="s">
        <v>3465</v>
      </c>
      <c r="D67" s="34"/>
      <c r="E67" s="33"/>
      <c r="F67" s="33"/>
      <c r="G67" s="33"/>
      <c r="H67" s="33"/>
      <c r="I67" s="33"/>
      <c r="J67" s="33"/>
      <c r="K67" s="33"/>
      <c r="L67" s="33"/>
      <c r="M67" s="33"/>
      <c r="N67" s="33"/>
      <c r="O67" s="33"/>
      <c r="P67" s="33"/>
      <c r="Q67" s="33"/>
      <c r="R67" s="33"/>
      <c r="S67" s="33"/>
      <c r="T67" s="33"/>
      <c r="U67" s="33"/>
      <c r="V67" s="33"/>
    </row>
    <row r="68" spans="3:22" s="7" customFormat="1" ht="14.25" customHeight="1">
      <c r="C68" s="11"/>
      <c r="D68" s="11"/>
      <c r="E68" s="11"/>
      <c r="F68" s="11"/>
      <c r="G68" s="11"/>
      <c r="H68" s="11"/>
      <c r="I68" s="11"/>
      <c r="J68" s="11"/>
      <c r="K68" s="11"/>
      <c r="L68" s="11"/>
      <c r="M68" s="11"/>
      <c r="N68" s="11"/>
      <c r="O68" s="11"/>
      <c r="P68" s="11"/>
      <c r="Q68" s="11"/>
    </row>
    <row r="69" spans="3:22" s="7" customFormat="1" ht="14.25" customHeight="1">
      <c r="C69" s="8"/>
      <c r="D69" s="20" t="s">
        <v>202</v>
      </c>
      <c r="E69" s="20" t="s">
        <v>202</v>
      </c>
      <c r="F69" s="20" t="s">
        <v>195</v>
      </c>
      <c r="G69" s="98" t="s">
        <v>222</v>
      </c>
      <c r="H69" s="98" t="s">
        <v>222</v>
      </c>
      <c r="I69" s="20" t="s">
        <v>450</v>
      </c>
      <c r="J69" s="20"/>
      <c r="K69" s="11"/>
      <c r="L69" s="20" t="s">
        <v>465</v>
      </c>
      <c r="M69" s="20"/>
      <c r="N69" s="21" t="s">
        <v>185</v>
      </c>
      <c r="O69" s="21"/>
      <c r="P69" s="21" t="s">
        <v>1628</v>
      </c>
      <c r="Q69" s="7" t="s">
        <v>186</v>
      </c>
      <c r="R69" s="1424"/>
      <c r="S69" s="1424"/>
      <c r="T69" s="1424"/>
      <c r="U69" s="1424"/>
      <c r="V69" s="1424"/>
    </row>
    <row r="70" spans="3:22" s="7" customFormat="1" ht="14.25" customHeight="1">
      <c r="C70" s="8"/>
      <c r="D70" s="20" t="s">
        <v>202</v>
      </c>
      <c r="E70" s="20" t="s">
        <v>202</v>
      </c>
      <c r="F70" s="20" t="s">
        <v>195</v>
      </c>
      <c r="G70" s="98" t="s">
        <v>222</v>
      </c>
      <c r="H70" s="98" t="s">
        <v>222</v>
      </c>
      <c r="I70" s="20" t="s">
        <v>450</v>
      </c>
      <c r="J70" s="20"/>
      <c r="K70" s="11"/>
      <c r="L70" s="20" t="s">
        <v>469</v>
      </c>
      <c r="M70" s="20"/>
      <c r="N70" s="21" t="s">
        <v>185</v>
      </c>
      <c r="O70" s="21"/>
      <c r="P70" s="21" t="s">
        <v>1628</v>
      </c>
      <c r="Q70" s="7" t="s">
        <v>186</v>
      </c>
      <c r="R70" s="1424"/>
      <c r="S70" s="1424"/>
      <c r="T70" s="1424"/>
      <c r="U70" s="1424"/>
      <c r="V70" s="1424"/>
    </row>
    <row r="71" spans="3:22" s="7" customFormat="1" ht="14.25" customHeight="1">
      <c r="C71" s="11"/>
      <c r="D71" s="11"/>
      <c r="E71" s="11"/>
      <c r="F71" s="11"/>
      <c r="G71" s="11"/>
      <c r="H71" s="11"/>
      <c r="I71" s="11"/>
      <c r="J71" s="11"/>
      <c r="K71" s="11"/>
      <c r="L71" s="11"/>
      <c r="M71" s="11"/>
      <c r="N71" s="11"/>
      <c r="O71" s="11"/>
      <c r="P71" s="11"/>
      <c r="Q71" s="11"/>
    </row>
    <row r="72" spans="3:22" s="7" customFormat="1" ht="14.25" customHeight="1">
      <c r="C72" s="34" t="s">
        <v>3466</v>
      </c>
      <c r="D72" s="34"/>
      <c r="E72" s="33"/>
      <c r="F72" s="33"/>
      <c r="G72" s="33"/>
      <c r="H72" s="33"/>
      <c r="I72" s="33"/>
      <c r="J72" s="33"/>
      <c r="K72" s="33"/>
      <c r="L72" s="33"/>
      <c r="M72" s="33"/>
      <c r="N72" s="33"/>
      <c r="O72" s="33"/>
      <c r="P72" s="33"/>
      <c r="Q72" s="33"/>
      <c r="R72" s="33"/>
      <c r="S72" s="33"/>
      <c r="T72" s="33"/>
      <c r="U72" s="33"/>
      <c r="V72" s="33"/>
    </row>
    <row r="73" spans="3:22" s="7" customFormat="1" ht="14.25" customHeight="1">
      <c r="C73" s="11"/>
      <c r="D73" s="11"/>
      <c r="E73" s="11"/>
      <c r="F73" s="11"/>
      <c r="G73" s="11"/>
      <c r="H73" s="11"/>
      <c r="I73" s="11"/>
      <c r="J73" s="11"/>
      <c r="K73" s="11"/>
      <c r="L73" s="11"/>
      <c r="M73" s="11"/>
      <c r="N73" s="11"/>
      <c r="O73" s="11"/>
      <c r="P73" s="11"/>
      <c r="Q73" s="11"/>
    </row>
    <row r="74" spans="3:22" s="7" customFormat="1" ht="14.25" customHeight="1">
      <c r="C74" s="8"/>
      <c r="D74" s="20" t="s">
        <v>202</v>
      </c>
      <c r="E74" s="20" t="s">
        <v>202</v>
      </c>
      <c r="F74" s="20" t="s">
        <v>195</v>
      </c>
      <c r="G74" s="98" t="s">
        <v>217</v>
      </c>
      <c r="H74" s="98" t="s">
        <v>3467</v>
      </c>
      <c r="I74" s="20"/>
      <c r="J74" s="20"/>
      <c r="K74" s="11"/>
      <c r="L74" s="20" t="s">
        <v>465</v>
      </c>
      <c r="M74" s="20"/>
      <c r="N74" s="21" t="s">
        <v>185</v>
      </c>
      <c r="O74" s="21"/>
      <c r="P74" s="21" t="s">
        <v>1628</v>
      </c>
      <c r="Q74" s="7" t="s">
        <v>186</v>
      </c>
      <c r="R74" s="1424"/>
      <c r="S74" s="1424"/>
      <c r="T74" s="1424"/>
      <c r="U74" s="1424"/>
      <c r="V74" s="1424"/>
    </row>
    <row r="75" spans="3:22" s="7" customFormat="1" ht="14.25" customHeight="1">
      <c r="C75" s="8"/>
      <c r="D75" s="20" t="s">
        <v>202</v>
      </c>
      <c r="E75" s="20" t="s">
        <v>202</v>
      </c>
      <c r="F75" s="20" t="s">
        <v>195</v>
      </c>
      <c r="G75" s="98" t="s">
        <v>217</v>
      </c>
      <c r="H75" s="98" t="s">
        <v>3467</v>
      </c>
      <c r="I75" s="20"/>
      <c r="J75" s="20"/>
      <c r="K75" s="11"/>
      <c r="L75" s="20" t="s">
        <v>469</v>
      </c>
      <c r="M75" s="20"/>
      <c r="N75" s="21" t="s">
        <v>185</v>
      </c>
      <c r="O75" s="21"/>
      <c r="P75" s="21" t="s">
        <v>1628</v>
      </c>
      <c r="Q75" s="7" t="s">
        <v>186</v>
      </c>
      <c r="R75" s="1424"/>
      <c r="S75" s="1424"/>
      <c r="T75" s="1424"/>
      <c r="U75" s="1424"/>
      <c r="V75" s="1424"/>
    </row>
    <row r="76" spans="3:22" s="7" customFormat="1" ht="14.25" customHeight="1">
      <c r="C76" s="11"/>
      <c r="D76" s="11"/>
      <c r="E76" s="11"/>
      <c r="F76" s="11"/>
      <c r="G76" s="11"/>
      <c r="H76" s="11"/>
      <c r="I76" s="11"/>
      <c r="J76" s="11"/>
      <c r="K76" s="11"/>
      <c r="L76" s="11"/>
      <c r="M76" s="11"/>
      <c r="N76" s="11"/>
      <c r="O76" s="11"/>
      <c r="P76" s="11"/>
      <c r="Q76" s="11"/>
    </row>
    <row r="77" spans="3:22" s="7" customFormat="1" ht="14.25" customHeight="1">
      <c r="C77" s="34" t="s">
        <v>3468</v>
      </c>
      <c r="D77" s="34"/>
      <c r="E77" s="33"/>
      <c r="F77" s="33"/>
      <c r="G77" s="33"/>
      <c r="H77" s="33"/>
      <c r="I77" s="33"/>
      <c r="J77" s="33"/>
      <c r="K77" s="33"/>
      <c r="L77" s="33"/>
      <c r="M77" s="33"/>
      <c r="N77" s="33"/>
      <c r="O77" s="33"/>
      <c r="P77" s="33"/>
      <c r="Q77" s="33"/>
      <c r="R77" s="33"/>
      <c r="S77" s="33"/>
      <c r="T77" s="33"/>
      <c r="U77" s="33"/>
      <c r="V77" s="33"/>
    </row>
    <row r="78" spans="3:22" s="7" customFormat="1" ht="14.25" customHeight="1">
      <c r="C78" s="11"/>
      <c r="D78" s="11"/>
      <c r="E78" s="11"/>
      <c r="F78" s="11"/>
      <c r="G78" s="11"/>
      <c r="H78" s="11"/>
      <c r="I78" s="11"/>
      <c r="J78" s="11"/>
      <c r="K78" s="11"/>
      <c r="L78" s="11"/>
      <c r="M78" s="11"/>
      <c r="N78" s="11"/>
      <c r="O78" s="11"/>
      <c r="P78" s="11"/>
      <c r="Q78" s="11"/>
      <c r="R78" s="11"/>
      <c r="S78" s="11"/>
      <c r="T78" s="11"/>
      <c r="U78" s="11"/>
      <c r="V78" s="11"/>
    </row>
    <row r="79" spans="3:22" s="7" customFormat="1" ht="14.25" customHeight="1">
      <c r="C79" s="12"/>
      <c r="D79" s="80" t="s">
        <v>184</v>
      </c>
      <c r="E79" s="81"/>
      <c r="F79" s="81"/>
      <c r="G79" s="81"/>
      <c r="H79" s="81"/>
      <c r="I79" s="81"/>
      <c r="J79" s="81"/>
      <c r="K79" s="81"/>
      <c r="L79" s="81"/>
      <c r="M79" s="81"/>
      <c r="N79" s="81"/>
      <c r="O79" s="81"/>
      <c r="P79" s="81"/>
      <c r="Q79" s="81"/>
      <c r="R79" s="81"/>
      <c r="S79" s="81"/>
      <c r="T79" s="81"/>
      <c r="U79" s="81"/>
      <c r="V79" s="81"/>
    </row>
    <row r="81" spans="3:22" s="7" customFormat="1" ht="14.25" customHeight="1">
      <c r="C81" s="8"/>
      <c r="D81" s="20" t="s">
        <v>202</v>
      </c>
      <c r="E81" s="20" t="s">
        <v>202</v>
      </c>
      <c r="F81" s="20" t="s">
        <v>195</v>
      </c>
      <c r="G81" s="98" t="s">
        <v>184</v>
      </c>
      <c r="H81" s="98"/>
      <c r="I81" s="20"/>
      <c r="J81" s="20" t="s">
        <v>416</v>
      </c>
      <c r="K81" s="98" t="s">
        <v>3437</v>
      </c>
      <c r="L81" s="20" t="s">
        <v>465</v>
      </c>
      <c r="M81" s="20"/>
      <c r="N81" s="21" t="s">
        <v>185</v>
      </c>
      <c r="O81" s="21"/>
      <c r="P81" s="21" t="s">
        <v>1628</v>
      </c>
      <c r="Q81" s="7" t="s">
        <v>186</v>
      </c>
      <c r="R81" s="1424"/>
      <c r="S81" s="1424"/>
      <c r="T81" s="1424"/>
      <c r="U81" s="1424"/>
      <c r="V81" s="1424"/>
    </row>
    <row r="82" spans="3:22" s="7" customFormat="1" ht="14.25" customHeight="1">
      <c r="C82" s="8"/>
      <c r="D82" s="20" t="s">
        <v>202</v>
      </c>
      <c r="E82" s="20" t="s">
        <v>202</v>
      </c>
      <c r="F82" s="20" t="s">
        <v>195</v>
      </c>
      <c r="G82" s="98" t="s">
        <v>184</v>
      </c>
      <c r="H82" s="98"/>
      <c r="I82" s="20"/>
      <c r="J82" s="20" t="s">
        <v>416</v>
      </c>
      <c r="K82" s="98" t="s">
        <v>3437</v>
      </c>
      <c r="L82" s="20" t="s">
        <v>469</v>
      </c>
      <c r="M82" s="20"/>
      <c r="N82" s="21" t="s">
        <v>185</v>
      </c>
      <c r="O82" s="21"/>
      <c r="P82" s="21" t="s">
        <v>1628</v>
      </c>
      <c r="Q82" s="7" t="s">
        <v>186</v>
      </c>
      <c r="R82" s="1424"/>
      <c r="S82" s="1424"/>
      <c r="T82" s="1424"/>
      <c r="U82" s="1424"/>
      <c r="V82" s="1424"/>
    </row>
    <row r="83" spans="3:22" s="7" customFormat="1" ht="14.25" customHeight="1">
      <c r="C83" s="11"/>
      <c r="D83" s="11"/>
      <c r="E83" s="11"/>
      <c r="F83" s="11"/>
      <c r="G83" s="11"/>
      <c r="H83" s="11"/>
      <c r="I83" s="11"/>
      <c r="J83" s="11"/>
      <c r="K83" s="11"/>
      <c r="L83" s="11"/>
      <c r="M83" s="11"/>
      <c r="N83" s="11"/>
      <c r="O83" s="11"/>
      <c r="P83" s="11"/>
      <c r="Q83" s="11"/>
    </row>
    <row r="84" spans="3:22" s="7" customFormat="1" ht="14.25" customHeight="1">
      <c r="C84" s="11"/>
      <c r="D84" s="11"/>
      <c r="E84" s="11"/>
      <c r="F84" s="11"/>
      <c r="G84" s="11"/>
      <c r="H84" s="11"/>
      <c r="I84" s="11"/>
      <c r="J84" s="11"/>
      <c r="K84" s="11"/>
      <c r="L84" s="11"/>
      <c r="M84" s="11"/>
      <c r="N84" s="11"/>
      <c r="O84" s="11"/>
      <c r="P84" s="11"/>
      <c r="Q84" s="11"/>
    </row>
    <row r="85" spans="3:22" s="7" customFormat="1" ht="14.25" customHeight="1">
      <c r="C85" s="12"/>
      <c r="D85" s="80" t="s">
        <v>3438</v>
      </c>
      <c r="E85" s="81"/>
      <c r="F85" s="81"/>
      <c r="G85" s="81"/>
      <c r="H85" s="81"/>
      <c r="I85" s="81"/>
      <c r="J85" s="81"/>
      <c r="K85" s="81"/>
      <c r="L85" s="81"/>
      <c r="M85" s="81"/>
      <c r="N85" s="81"/>
      <c r="O85" s="81"/>
      <c r="P85" s="81"/>
      <c r="Q85" s="81"/>
      <c r="R85" s="81"/>
      <c r="S85" s="81"/>
      <c r="T85" s="81"/>
      <c r="U85" s="81"/>
      <c r="V85" s="81"/>
    </row>
    <row r="86" spans="3:22" s="7" customFormat="1" ht="14.25" customHeight="1">
      <c r="C86" s="11"/>
      <c r="D86" s="11"/>
      <c r="E86" s="11"/>
      <c r="F86" s="11"/>
      <c r="G86" s="11"/>
      <c r="H86" s="11"/>
      <c r="I86" s="11"/>
      <c r="J86" s="11"/>
      <c r="K86" s="11"/>
      <c r="L86" s="11"/>
      <c r="M86" s="11"/>
      <c r="N86" s="11"/>
      <c r="O86" s="11"/>
      <c r="P86" s="11"/>
      <c r="Q86" s="11"/>
    </row>
    <row r="87" spans="3:22" s="7" customFormat="1" ht="14.25" customHeight="1">
      <c r="C87" s="8"/>
      <c r="D87" s="20" t="s">
        <v>202</v>
      </c>
      <c r="E87" s="20" t="s">
        <v>202</v>
      </c>
      <c r="F87" s="20" t="s">
        <v>195</v>
      </c>
      <c r="G87" s="98" t="s">
        <v>3439</v>
      </c>
      <c r="H87" s="98"/>
      <c r="I87" s="20"/>
      <c r="J87" s="20" t="s">
        <v>416</v>
      </c>
      <c r="K87" s="98" t="s">
        <v>3437</v>
      </c>
      <c r="L87" s="20" t="s">
        <v>465</v>
      </c>
      <c r="M87" s="20"/>
      <c r="N87" s="21" t="s">
        <v>185</v>
      </c>
      <c r="O87" s="21"/>
      <c r="P87" s="21" t="s">
        <v>1628</v>
      </c>
      <c r="Q87" s="7" t="s">
        <v>186</v>
      </c>
      <c r="R87" s="1424"/>
      <c r="S87" s="1424"/>
      <c r="T87" s="1424"/>
      <c r="U87" s="1424"/>
      <c r="V87" s="1424"/>
    </row>
    <row r="88" spans="3:22" s="7" customFormat="1" ht="14.25" customHeight="1">
      <c r="C88" s="8"/>
      <c r="D88" s="20" t="s">
        <v>202</v>
      </c>
      <c r="E88" s="20" t="s">
        <v>202</v>
      </c>
      <c r="F88" s="20" t="s">
        <v>195</v>
      </c>
      <c r="G88" s="98" t="s">
        <v>3439</v>
      </c>
      <c r="H88" s="98"/>
      <c r="I88" s="20"/>
      <c r="J88" s="20" t="s">
        <v>416</v>
      </c>
      <c r="K88" s="98" t="s">
        <v>3437</v>
      </c>
      <c r="L88" s="20" t="s">
        <v>469</v>
      </c>
      <c r="M88" s="20"/>
      <c r="N88" s="21" t="s">
        <v>185</v>
      </c>
      <c r="O88" s="21"/>
      <c r="P88" s="21" t="s">
        <v>1628</v>
      </c>
      <c r="Q88" s="7" t="s">
        <v>186</v>
      </c>
      <c r="R88" s="1424"/>
      <c r="S88" s="1424"/>
      <c r="T88" s="1424"/>
      <c r="U88" s="1424"/>
      <c r="V88" s="1424"/>
    </row>
    <row r="89" spans="3:22" s="7" customFormat="1" ht="14.25" customHeight="1">
      <c r="C89" s="11"/>
      <c r="D89" s="11"/>
      <c r="E89" s="11"/>
      <c r="F89" s="11"/>
      <c r="G89" s="11"/>
      <c r="H89" s="11"/>
      <c r="I89" s="11"/>
      <c r="J89" s="11"/>
      <c r="K89" s="11"/>
      <c r="L89" s="11"/>
      <c r="M89" s="11"/>
      <c r="N89" s="11"/>
      <c r="O89" s="11"/>
      <c r="P89" s="11"/>
      <c r="Q89" s="11"/>
    </row>
    <row r="90" spans="3:22" s="7" customFormat="1" ht="14.25" customHeight="1">
      <c r="C90" s="34" t="s">
        <v>3469</v>
      </c>
      <c r="D90" s="34"/>
      <c r="E90" s="33"/>
      <c r="F90" s="33"/>
      <c r="G90" s="33"/>
      <c r="H90" s="33"/>
      <c r="I90" s="33"/>
      <c r="J90" s="33"/>
      <c r="K90" s="33"/>
      <c r="L90" s="33"/>
      <c r="M90" s="33"/>
      <c r="N90" s="33"/>
      <c r="O90" s="33"/>
      <c r="P90" s="33"/>
      <c r="Q90" s="33"/>
      <c r="R90" s="33"/>
      <c r="S90" s="33"/>
      <c r="T90" s="33"/>
      <c r="U90" s="33"/>
      <c r="V90" s="33"/>
    </row>
    <row r="91" spans="3:22" s="7" customFormat="1" ht="14.25" customHeight="1">
      <c r="C91" s="11"/>
      <c r="D91" s="11"/>
      <c r="E91" s="11"/>
      <c r="F91" s="11"/>
      <c r="G91" s="11"/>
      <c r="H91" s="11"/>
      <c r="I91" s="11"/>
      <c r="J91" s="11"/>
      <c r="K91" s="11"/>
      <c r="L91" s="11"/>
      <c r="M91" s="11"/>
      <c r="N91" s="11"/>
      <c r="O91" s="11"/>
      <c r="P91" s="11"/>
      <c r="Q91" s="11"/>
      <c r="R91" s="11"/>
      <c r="S91" s="11"/>
      <c r="T91" s="11"/>
      <c r="U91" s="11"/>
      <c r="V91" s="11"/>
    </row>
    <row r="92" spans="3:22" s="7" customFormat="1" ht="14.25" customHeight="1">
      <c r="C92" s="12"/>
      <c r="D92" s="80" t="s">
        <v>184</v>
      </c>
      <c r="E92" s="81"/>
      <c r="F92" s="81"/>
      <c r="G92" s="81"/>
      <c r="H92" s="81"/>
      <c r="I92" s="81"/>
      <c r="J92" s="81"/>
      <c r="K92" s="81"/>
      <c r="L92" s="81"/>
      <c r="M92" s="81"/>
      <c r="N92" s="81"/>
      <c r="O92" s="81"/>
      <c r="P92" s="81"/>
      <c r="Q92" s="81"/>
      <c r="R92" s="81"/>
      <c r="S92" s="81"/>
      <c r="T92" s="81"/>
      <c r="U92" s="81"/>
      <c r="V92" s="81"/>
    </row>
    <row r="93" spans="3:22" s="7" customFormat="1" ht="14.25" customHeight="1">
      <c r="C93" s="11"/>
      <c r="D93" s="11"/>
      <c r="E93" s="11"/>
      <c r="F93" s="11"/>
      <c r="G93" s="11"/>
      <c r="H93" s="11"/>
      <c r="I93" s="11"/>
      <c r="J93" s="11"/>
      <c r="K93" s="11"/>
      <c r="L93" s="11"/>
      <c r="M93" s="11"/>
      <c r="N93" s="11"/>
      <c r="O93" s="11"/>
      <c r="P93" s="11"/>
      <c r="Q93" s="11"/>
    </row>
    <row r="94" spans="3:22" s="7" customFormat="1" ht="14.25" customHeight="1">
      <c r="C94" s="8"/>
      <c r="D94" s="20" t="s">
        <v>202</v>
      </c>
      <c r="E94" s="20" t="s">
        <v>202</v>
      </c>
      <c r="F94" s="20" t="s">
        <v>195</v>
      </c>
      <c r="G94" s="98" t="s">
        <v>184</v>
      </c>
      <c r="H94" s="98"/>
      <c r="I94" s="20"/>
      <c r="J94" s="20" t="s">
        <v>416</v>
      </c>
      <c r="K94" s="98" t="s">
        <v>464</v>
      </c>
      <c r="L94" s="20" t="s">
        <v>465</v>
      </c>
      <c r="M94" s="20"/>
      <c r="N94" s="21" t="s">
        <v>185</v>
      </c>
      <c r="O94" s="21"/>
      <c r="P94" s="21" t="s">
        <v>1628</v>
      </c>
      <c r="Q94" s="7" t="s">
        <v>186</v>
      </c>
      <c r="R94" s="1424"/>
      <c r="S94" s="1424"/>
      <c r="T94" s="1424"/>
      <c r="U94" s="1424"/>
      <c r="V94" s="1424"/>
    </row>
    <row r="95" spans="3:22" s="7" customFormat="1" ht="14.25" customHeight="1">
      <c r="C95" s="8"/>
      <c r="D95" s="20" t="s">
        <v>202</v>
      </c>
      <c r="E95" s="20" t="s">
        <v>202</v>
      </c>
      <c r="F95" s="20" t="s">
        <v>195</v>
      </c>
      <c r="G95" s="98" t="s">
        <v>184</v>
      </c>
      <c r="H95" s="98"/>
      <c r="I95" s="20"/>
      <c r="J95" s="20" t="s">
        <v>416</v>
      </c>
      <c r="K95" s="98" t="s">
        <v>464</v>
      </c>
      <c r="L95" s="20" t="s">
        <v>469</v>
      </c>
      <c r="M95" s="20"/>
      <c r="N95" s="21" t="s">
        <v>185</v>
      </c>
      <c r="O95" s="21"/>
      <c r="P95" s="21" t="s">
        <v>1628</v>
      </c>
      <c r="Q95" s="7" t="s">
        <v>186</v>
      </c>
      <c r="R95" s="1424"/>
      <c r="S95" s="1424"/>
      <c r="T95" s="1424"/>
      <c r="U95" s="1424"/>
      <c r="V95" s="1424"/>
    </row>
    <row r="98" spans="3:22" s="7" customFormat="1" ht="14.25" customHeight="1">
      <c r="C98" s="12"/>
      <c r="D98" s="80" t="s">
        <v>3438</v>
      </c>
      <c r="E98" s="81"/>
      <c r="F98" s="81"/>
      <c r="G98" s="81"/>
      <c r="H98" s="81"/>
      <c r="I98" s="81"/>
      <c r="J98" s="81"/>
      <c r="K98" s="81"/>
      <c r="L98" s="81"/>
      <c r="M98" s="81"/>
      <c r="N98" s="81"/>
      <c r="O98" s="81"/>
      <c r="P98" s="81"/>
      <c r="Q98" s="81"/>
      <c r="R98" s="81"/>
      <c r="S98" s="81"/>
      <c r="T98" s="81"/>
      <c r="U98" s="81"/>
      <c r="V98" s="81"/>
    </row>
    <row r="99" spans="3:22" s="7" customFormat="1" ht="14.25" customHeight="1">
      <c r="C99" s="11"/>
      <c r="D99" s="11"/>
      <c r="E99" s="11"/>
      <c r="F99" s="11"/>
      <c r="G99" s="11"/>
      <c r="H99" s="11"/>
      <c r="I99" s="11"/>
      <c r="J99" s="11"/>
      <c r="K99" s="11"/>
      <c r="L99" s="11"/>
      <c r="M99" s="11"/>
      <c r="N99" s="11"/>
      <c r="O99" s="11"/>
      <c r="P99" s="11"/>
      <c r="Q99" s="11"/>
    </row>
    <row r="100" spans="3:22" s="7" customFormat="1" ht="14.25" customHeight="1">
      <c r="C100" s="8"/>
      <c r="D100" s="20" t="s">
        <v>202</v>
      </c>
      <c r="E100" s="20" t="s">
        <v>202</v>
      </c>
      <c r="F100" s="20" t="s">
        <v>195</v>
      </c>
      <c r="G100" s="98" t="s">
        <v>3439</v>
      </c>
      <c r="H100" s="98"/>
      <c r="I100" s="20"/>
      <c r="J100" s="20" t="s">
        <v>416</v>
      </c>
      <c r="K100" s="98" t="s">
        <v>464</v>
      </c>
      <c r="L100" s="20" t="s">
        <v>465</v>
      </c>
      <c r="M100" s="20"/>
      <c r="N100" s="21" t="s">
        <v>185</v>
      </c>
      <c r="O100" s="21"/>
      <c r="P100" s="21" t="s">
        <v>1628</v>
      </c>
      <c r="Q100" s="7" t="s">
        <v>186</v>
      </c>
      <c r="R100" s="1424"/>
      <c r="S100" s="1424"/>
      <c r="T100" s="1424"/>
      <c r="U100" s="1424"/>
      <c r="V100" s="1424"/>
    </row>
    <row r="101" spans="3:22" s="7" customFormat="1" ht="14.25" customHeight="1">
      <c r="C101" s="8"/>
      <c r="D101" s="20" t="s">
        <v>202</v>
      </c>
      <c r="E101" s="20" t="s">
        <v>202</v>
      </c>
      <c r="F101" s="20" t="s">
        <v>195</v>
      </c>
      <c r="G101" s="98" t="s">
        <v>3439</v>
      </c>
      <c r="H101" s="98"/>
      <c r="I101" s="20"/>
      <c r="J101" s="20" t="s">
        <v>416</v>
      </c>
      <c r="K101" s="98" t="s">
        <v>464</v>
      </c>
      <c r="L101" s="20" t="s">
        <v>469</v>
      </c>
      <c r="M101" s="20"/>
      <c r="N101" s="21" t="s">
        <v>185</v>
      </c>
      <c r="O101" s="21"/>
      <c r="P101" s="21" t="s">
        <v>1628</v>
      </c>
      <c r="Q101" s="7" t="s">
        <v>186</v>
      </c>
      <c r="R101" s="1424"/>
      <c r="S101" s="1424"/>
      <c r="T101" s="1424"/>
      <c r="U101" s="1424"/>
      <c r="V101" s="1424"/>
    </row>
    <row r="102" spans="3:22" s="7" customFormat="1" ht="14.25" customHeight="1">
      <c r="C102" s="11"/>
      <c r="D102" s="11"/>
      <c r="E102" s="11"/>
      <c r="F102" s="11"/>
      <c r="G102" s="11"/>
      <c r="H102" s="11"/>
      <c r="I102" s="11"/>
      <c r="J102" s="11"/>
      <c r="K102" s="11"/>
      <c r="L102" s="11"/>
      <c r="M102" s="11"/>
      <c r="N102" s="11"/>
      <c r="O102" s="11"/>
      <c r="P102" s="11"/>
      <c r="Q102" s="11"/>
    </row>
    <row r="103" spans="3:22" s="7" customFormat="1" ht="14.25" customHeight="1">
      <c r="C103" s="34" t="s">
        <v>468</v>
      </c>
      <c r="D103" s="34"/>
      <c r="E103" s="33"/>
      <c r="F103" s="33"/>
      <c r="G103" s="33"/>
      <c r="H103" s="33"/>
      <c r="I103" s="33"/>
      <c r="J103" s="33"/>
      <c r="K103" s="33"/>
      <c r="L103" s="33"/>
      <c r="M103" s="33"/>
      <c r="N103" s="33"/>
      <c r="O103" s="33"/>
      <c r="P103" s="33"/>
      <c r="Q103" s="33"/>
      <c r="R103" s="33"/>
      <c r="S103" s="33"/>
      <c r="T103" s="33"/>
      <c r="U103" s="33"/>
      <c r="V103" s="33"/>
    </row>
    <row r="104" spans="3:22" s="7" customFormat="1" ht="14.25" customHeight="1">
      <c r="C104" s="11"/>
      <c r="D104" s="11"/>
      <c r="E104" s="11"/>
      <c r="F104" s="11"/>
      <c r="G104" s="11"/>
      <c r="H104" s="11"/>
      <c r="I104" s="11"/>
      <c r="J104" s="11"/>
      <c r="K104" s="11"/>
      <c r="L104" s="11"/>
      <c r="M104" s="11"/>
      <c r="N104" s="11"/>
      <c r="O104" s="11"/>
      <c r="P104" s="11"/>
      <c r="Q104" s="11"/>
      <c r="R104" s="11"/>
      <c r="S104" s="11"/>
      <c r="T104" s="11"/>
      <c r="U104" s="11"/>
      <c r="V104" s="11"/>
    </row>
    <row r="105" spans="3:22" s="7" customFormat="1" ht="14.25" customHeight="1">
      <c r="C105" s="12"/>
      <c r="D105" s="80" t="s">
        <v>429</v>
      </c>
      <c r="E105" s="81"/>
      <c r="F105" s="81"/>
      <c r="G105" s="81"/>
      <c r="H105" s="81"/>
      <c r="I105" s="81"/>
      <c r="J105" s="81"/>
      <c r="K105" s="81"/>
      <c r="L105" s="81"/>
      <c r="M105" s="81"/>
      <c r="N105" s="81"/>
      <c r="O105" s="81"/>
      <c r="P105" s="81"/>
      <c r="Q105" s="81"/>
      <c r="R105" s="81"/>
      <c r="S105" s="81"/>
      <c r="T105" s="81"/>
      <c r="U105" s="81"/>
      <c r="V105" s="81"/>
    </row>
    <row r="106" spans="3:22" s="7" customFormat="1" ht="14.25" customHeight="1">
      <c r="C106" s="11"/>
      <c r="D106" s="11"/>
      <c r="E106" s="11"/>
      <c r="F106" s="11"/>
      <c r="G106" s="11"/>
      <c r="H106" s="11"/>
      <c r="I106" s="11"/>
      <c r="J106" s="11"/>
      <c r="K106" s="11"/>
      <c r="L106" s="11"/>
      <c r="M106" s="11"/>
      <c r="N106" s="11"/>
      <c r="O106" s="11"/>
      <c r="P106" s="11"/>
      <c r="Q106" s="11"/>
    </row>
    <row r="107" spans="3:22" s="7" customFormat="1" ht="14.25" customHeight="1">
      <c r="C107" s="30"/>
      <c r="D107" s="20" t="s">
        <v>202</v>
      </c>
      <c r="E107" s="20" t="s">
        <v>202</v>
      </c>
      <c r="F107" s="20" t="s">
        <v>195</v>
      </c>
      <c r="G107" s="98" t="s">
        <v>217</v>
      </c>
      <c r="H107" s="98"/>
      <c r="I107" s="20"/>
      <c r="J107" s="11" t="s">
        <v>3379</v>
      </c>
      <c r="K107" s="11"/>
      <c r="L107" s="20" t="s">
        <v>465</v>
      </c>
      <c r="M107" s="20" t="s">
        <v>466</v>
      </c>
      <c r="N107" s="21" t="s">
        <v>185</v>
      </c>
      <c r="O107" s="21"/>
      <c r="P107" s="21" t="s">
        <v>1628</v>
      </c>
      <c r="Q107" s="7" t="s">
        <v>186</v>
      </c>
      <c r="R107" s="1424"/>
      <c r="S107" s="1424"/>
      <c r="T107" s="1424"/>
      <c r="U107" s="1424"/>
      <c r="V107" s="1424"/>
    </row>
    <row r="108" spans="3:22" s="7" customFormat="1" ht="14.25" customHeight="1">
      <c r="C108" s="30"/>
      <c r="D108" s="20" t="s">
        <v>202</v>
      </c>
      <c r="E108" s="20" t="s">
        <v>202</v>
      </c>
      <c r="F108" s="20" t="s">
        <v>195</v>
      </c>
      <c r="G108" s="98" t="s">
        <v>217</v>
      </c>
      <c r="H108" s="98"/>
      <c r="I108" s="20"/>
      <c r="J108" s="11" t="s">
        <v>3379</v>
      </c>
      <c r="K108" s="11"/>
      <c r="L108" s="20" t="s">
        <v>465</v>
      </c>
      <c r="M108" s="20" t="s">
        <v>470</v>
      </c>
      <c r="N108" s="21" t="s">
        <v>185</v>
      </c>
      <c r="O108" s="21"/>
      <c r="P108" s="21" t="s">
        <v>1628</v>
      </c>
      <c r="Q108" s="7" t="s">
        <v>186</v>
      </c>
      <c r="R108" s="1424"/>
      <c r="S108" s="1424"/>
      <c r="T108" s="1424"/>
      <c r="U108" s="1424"/>
      <c r="V108" s="1424"/>
    </row>
    <row r="109" spans="3:22" s="7" customFormat="1" ht="14.25" customHeight="1">
      <c r="C109" s="15"/>
      <c r="D109" s="20" t="s">
        <v>202</v>
      </c>
      <c r="E109" s="20" t="s">
        <v>202</v>
      </c>
      <c r="F109" s="113" t="s">
        <v>195</v>
      </c>
      <c r="G109" s="98" t="s">
        <v>217</v>
      </c>
      <c r="H109" s="98"/>
      <c r="I109" s="98"/>
      <c r="J109" s="11" t="s">
        <v>3379</v>
      </c>
      <c r="K109" s="98"/>
      <c r="L109" s="98" t="s">
        <v>465</v>
      </c>
      <c r="M109" s="98" t="s">
        <v>472</v>
      </c>
      <c r="N109" s="21" t="s">
        <v>185</v>
      </c>
      <c r="O109" s="23"/>
      <c r="P109" s="21" t="s">
        <v>1628</v>
      </c>
      <c r="Q109" s="7" t="s">
        <v>186</v>
      </c>
      <c r="R109" s="1424"/>
      <c r="S109" s="1424"/>
      <c r="T109" s="1424"/>
      <c r="U109" s="1424"/>
      <c r="V109" s="1424"/>
    </row>
    <row r="110" spans="3:22" s="7" customFormat="1" ht="14.25" customHeight="1">
      <c r="C110" s="30"/>
      <c r="D110" s="20" t="s">
        <v>202</v>
      </c>
      <c r="E110" s="20" t="s">
        <v>202</v>
      </c>
      <c r="F110" s="20" t="s">
        <v>195</v>
      </c>
      <c r="G110" s="98" t="s">
        <v>217</v>
      </c>
      <c r="H110" s="98"/>
      <c r="I110" s="20"/>
      <c r="J110" s="11" t="s">
        <v>3379</v>
      </c>
      <c r="K110" s="11"/>
      <c r="L110" s="20" t="s">
        <v>465</v>
      </c>
      <c r="M110" s="20" t="s">
        <v>473</v>
      </c>
      <c r="N110" s="21" t="s">
        <v>185</v>
      </c>
      <c r="O110" s="21"/>
      <c r="P110" s="21" t="s">
        <v>1628</v>
      </c>
      <c r="Q110" s="7" t="s">
        <v>186</v>
      </c>
      <c r="R110" s="1424"/>
      <c r="S110" s="1424"/>
      <c r="T110" s="1424"/>
      <c r="U110" s="1424"/>
      <c r="V110" s="1424"/>
    </row>
    <row r="111" spans="3:22" s="7" customFormat="1" ht="14.25" customHeight="1">
      <c r="C111" s="30"/>
      <c r="D111" s="20" t="s">
        <v>202</v>
      </c>
      <c r="E111" s="20" t="s">
        <v>202</v>
      </c>
      <c r="F111" s="20" t="s">
        <v>195</v>
      </c>
      <c r="G111" s="98" t="s">
        <v>217</v>
      </c>
      <c r="H111" s="98"/>
      <c r="I111" s="20"/>
      <c r="J111" s="11" t="s">
        <v>3379</v>
      </c>
      <c r="K111" s="11"/>
      <c r="L111" s="20" t="s">
        <v>465</v>
      </c>
      <c r="M111" s="20" t="s">
        <v>475</v>
      </c>
      <c r="N111" s="21" t="s">
        <v>185</v>
      </c>
      <c r="O111" s="21"/>
      <c r="P111" s="21" t="s">
        <v>1628</v>
      </c>
      <c r="Q111" s="7" t="s">
        <v>186</v>
      </c>
      <c r="R111" s="1424"/>
      <c r="S111" s="1424"/>
      <c r="T111" s="1424"/>
      <c r="U111" s="1424"/>
      <c r="V111" s="1424"/>
    </row>
    <row r="112" spans="3:22" s="7" customFormat="1" ht="14.25" customHeight="1">
      <c r="C112" s="11"/>
      <c r="D112" s="20" t="s">
        <v>202</v>
      </c>
      <c r="E112" s="20" t="s">
        <v>202</v>
      </c>
      <c r="F112" s="11" t="s">
        <v>195</v>
      </c>
      <c r="G112" s="11" t="s">
        <v>217</v>
      </c>
      <c r="H112" s="11"/>
      <c r="I112" s="11"/>
      <c r="J112" s="11" t="s">
        <v>3379</v>
      </c>
      <c r="K112" s="11"/>
      <c r="L112" s="11" t="s">
        <v>465</v>
      </c>
      <c r="M112" s="11" t="s">
        <v>476</v>
      </c>
      <c r="N112" s="21" t="s">
        <v>185</v>
      </c>
      <c r="O112" s="11"/>
      <c r="P112" s="21" t="s">
        <v>1628</v>
      </c>
      <c r="Q112" s="7" t="s">
        <v>186</v>
      </c>
      <c r="R112" s="1424"/>
      <c r="S112" s="1424"/>
      <c r="T112" s="1424"/>
      <c r="U112" s="1424"/>
      <c r="V112" s="1424"/>
    </row>
    <row r="113" spans="1:22" s="7" customFormat="1" ht="14.25" customHeight="1">
      <c r="B113" s="11"/>
      <c r="C113" s="11"/>
      <c r="D113" s="20" t="s">
        <v>202</v>
      </c>
      <c r="E113" s="20" t="s">
        <v>202</v>
      </c>
      <c r="F113" s="11" t="s">
        <v>195</v>
      </c>
      <c r="G113" s="11" t="s">
        <v>217</v>
      </c>
      <c r="H113" s="11"/>
      <c r="I113" s="11"/>
      <c r="J113" s="11" t="s">
        <v>3379</v>
      </c>
      <c r="K113" s="11"/>
      <c r="L113" s="11" t="s">
        <v>465</v>
      </c>
      <c r="M113" s="11" t="s">
        <v>3470</v>
      </c>
      <c r="N113" s="21" t="s">
        <v>185</v>
      </c>
      <c r="O113" s="11"/>
      <c r="P113" s="21" t="s">
        <v>1628</v>
      </c>
      <c r="Q113" s="7" t="s">
        <v>186</v>
      </c>
      <c r="R113" s="1424"/>
      <c r="S113" s="1424"/>
      <c r="T113" s="1424"/>
      <c r="U113" s="1424"/>
      <c r="V113" s="1424"/>
    </row>
    <row r="114" spans="1:22" s="7" customFormat="1" ht="14.25" customHeight="1">
      <c r="B114" s="11"/>
      <c r="C114" s="11"/>
      <c r="D114" s="20"/>
      <c r="E114" s="20"/>
      <c r="F114" s="11"/>
      <c r="G114" s="11"/>
      <c r="H114" s="11"/>
      <c r="I114" s="11"/>
      <c r="J114" s="11"/>
      <c r="K114" s="11"/>
      <c r="L114" s="11"/>
      <c r="M114" s="11"/>
      <c r="N114" s="21"/>
      <c r="O114" s="11"/>
      <c r="P114" s="21"/>
    </row>
    <row r="115" spans="1:22" s="7" customFormat="1" ht="14.25" customHeight="1">
      <c r="B115" s="12"/>
      <c r="C115" s="12"/>
      <c r="D115" s="80" t="s">
        <v>3010</v>
      </c>
      <c r="E115" s="81"/>
      <c r="F115" s="81"/>
      <c r="G115" s="81"/>
      <c r="H115" s="81"/>
      <c r="I115" s="81"/>
      <c r="J115" s="81"/>
      <c r="K115" s="81"/>
      <c r="L115" s="81"/>
      <c r="M115" s="81"/>
      <c r="N115" s="81"/>
      <c r="O115" s="81"/>
      <c r="P115" s="81"/>
      <c r="Q115" s="81"/>
      <c r="R115" s="81"/>
      <c r="S115" s="81"/>
      <c r="T115" s="81"/>
      <c r="U115" s="81"/>
      <c r="V115" s="81"/>
    </row>
    <row r="116" spans="1:22" s="7" customFormat="1" ht="14.25" customHeight="1">
      <c r="B116" s="11"/>
      <c r="C116" s="11"/>
      <c r="D116" s="11"/>
      <c r="E116" s="11"/>
      <c r="F116" s="11"/>
      <c r="G116" s="11"/>
      <c r="H116" s="11"/>
      <c r="I116" s="11"/>
      <c r="J116" s="11"/>
      <c r="K116" s="11"/>
      <c r="L116" s="11"/>
      <c r="M116" s="11"/>
      <c r="N116" s="11"/>
      <c r="O116" s="11"/>
      <c r="P116" s="11"/>
      <c r="Q116" s="11"/>
    </row>
    <row r="117" spans="1:22" s="7" customFormat="1" ht="14.25" customHeight="1">
      <c r="B117" s="30"/>
      <c r="C117" s="30"/>
      <c r="D117" s="20" t="s">
        <v>202</v>
      </c>
      <c r="E117" s="20" t="s">
        <v>202</v>
      </c>
      <c r="F117" s="20" t="s">
        <v>195</v>
      </c>
      <c r="G117" s="98" t="s">
        <v>217</v>
      </c>
      <c r="H117" s="98"/>
      <c r="I117" s="20"/>
      <c r="J117" s="11" t="s">
        <v>3379</v>
      </c>
      <c r="K117" s="11"/>
      <c r="L117" s="20" t="s">
        <v>465</v>
      </c>
      <c r="M117" s="20" t="s">
        <v>466</v>
      </c>
      <c r="N117" s="21" t="s">
        <v>185</v>
      </c>
      <c r="O117" s="21"/>
      <c r="P117" s="21" t="s">
        <v>1628</v>
      </c>
      <c r="Q117" s="7" t="s">
        <v>186</v>
      </c>
      <c r="R117" s="1424"/>
      <c r="S117" s="1424"/>
      <c r="T117" s="1424"/>
      <c r="U117" s="1424"/>
      <c r="V117" s="1424"/>
    </row>
    <row r="118" spans="1:22" s="7" customFormat="1" ht="14.25" customHeight="1">
      <c r="B118" s="30"/>
      <c r="C118" s="30"/>
      <c r="D118" s="20" t="s">
        <v>202</v>
      </c>
      <c r="E118" s="20" t="s">
        <v>202</v>
      </c>
      <c r="F118" s="20" t="s">
        <v>195</v>
      </c>
      <c r="G118" s="98" t="s">
        <v>217</v>
      </c>
      <c r="H118" s="98"/>
      <c r="I118" s="20"/>
      <c r="J118" s="11" t="s">
        <v>3379</v>
      </c>
      <c r="K118" s="11"/>
      <c r="L118" s="20" t="s">
        <v>465</v>
      </c>
      <c r="M118" s="20" t="s">
        <v>470</v>
      </c>
      <c r="N118" s="21" t="s">
        <v>185</v>
      </c>
      <c r="O118" s="21"/>
      <c r="P118" s="21" t="s">
        <v>1628</v>
      </c>
      <c r="Q118" s="7" t="s">
        <v>186</v>
      </c>
      <c r="R118" s="1424"/>
      <c r="S118" s="1424"/>
      <c r="T118" s="1424"/>
      <c r="U118" s="1424"/>
      <c r="V118" s="1424"/>
    </row>
    <row r="119" spans="1:22" s="7" customFormat="1" ht="14.25" customHeight="1">
      <c r="B119" s="15"/>
      <c r="C119" s="15"/>
      <c r="D119" s="20" t="s">
        <v>202</v>
      </c>
      <c r="E119" s="20" t="s">
        <v>202</v>
      </c>
      <c r="F119" s="113" t="s">
        <v>195</v>
      </c>
      <c r="G119" s="98" t="s">
        <v>217</v>
      </c>
      <c r="H119" s="98"/>
      <c r="I119" s="98"/>
      <c r="J119" s="11" t="s">
        <v>3379</v>
      </c>
      <c r="K119" s="98"/>
      <c r="L119" s="98" t="s">
        <v>465</v>
      </c>
      <c r="M119" s="98" t="s">
        <v>472</v>
      </c>
      <c r="N119" s="21" t="s">
        <v>185</v>
      </c>
      <c r="O119" s="23"/>
      <c r="P119" s="21" t="s">
        <v>1628</v>
      </c>
      <c r="Q119" s="7" t="s">
        <v>186</v>
      </c>
      <c r="R119" s="1424"/>
      <c r="S119" s="1424"/>
      <c r="T119" s="1424"/>
      <c r="U119" s="1424"/>
      <c r="V119" s="1424"/>
    </row>
    <row r="120" spans="1:22" s="7" customFormat="1" ht="14.25" customHeight="1">
      <c r="B120" s="11"/>
      <c r="C120" s="11"/>
      <c r="D120" s="20" t="s">
        <v>202</v>
      </c>
      <c r="E120" s="20" t="s">
        <v>202</v>
      </c>
      <c r="F120" s="11" t="s">
        <v>195</v>
      </c>
      <c r="G120" s="11" t="s">
        <v>217</v>
      </c>
      <c r="H120" s="11"/>
      <c r="I120" s="11"/>
      <c r="J120" s="11" t="s">
        <v>3379</v>
      </c>
      <c r="K120" s="11"/>
      <c r="L120" s="11" t="s">
        <v>465</v>
      </c>
      <c r="M120" s="11" t="s">
        <v>476</v>
      </c>
      <c r="N120" s="21" t="s">
        <v>185</v>
      </c>
      <c r="O120" s="11"/>
      <c r="P120" s="21" t="s">
        <v>1628</v>
      </c>
      <c r="Q120" s="7" t="s">
        <v>186</v>
      </c>
      <c r="R120" s="1424"/>
      <c r="S120" s="1424"/>
      <c r="T120" s="1424"/>
      <c r="U120" s="1424"/>
      <c r="V120" s="1424"/>
    </row>
    <row r="121" spans="1:22" s="7" customFormat="1" ht="14.25" customHeight="1">
      <c r="B121" s="11"/>
      <c r="C121" s="11"/>
      <c r="D121" s="20" t="s">
        <v>202</v>
      </c>
      <c r="E121" s="20" t="s">
        <v>202</v>
      </c>
      <c r="F121" s="11" t="s">
        <v>195</v>
      </c>
      <c r="G121" s="11" t="s">
        <v>217</v>
      </c>
      <c r="H121" s="11"/>
      <c r="I121" s="11"/>
      <c r="J121" s="11" t="s">
        <v>3379</v>
      </c>
      <c r="K121" s="11"/>
      <c r="L121" s="11" t="s">
        <v>465</v>
      </c>
      <c r="M121" s="11" t="s">
        <v>3470</v>
      </c>
      <c r="N121" s="21" t="s">
        <v>185</v>
      </c>
      <c r="O121" s="11"/>
      <c r="P121" s="21" t="s">
        <v>1628</v>
      </c>
      <c r="Q121" s="7" t="s">
        <v>186</v>
      </c>
      <c r="R121" s="1424"/>
      <c r="S121" s="1424"/>
      <c r="T121" s="1424"/>
      <c r="U121" s="1424"/>
      <c r="V121" s="1424"/>
    </row>
    <row r="122" spans="1:22" s="7" customFormat="1" ht="14.25" customHeight="1">
      <c r="B122" s="11"/>
      <c r="C122" s="11"/>
      <c r="D122" s="11"/>
      <c r="E122" s="11"/>
      <c r="F122" s="11"/>
      <c r="G122" s="11"/>
      <c r="H122" s="11"/>
      <c r="I122" s="11"/>
      <c r="J122" s="11"/>
      <c r="K122" s="11"/>
      <c r="L122" s="11"/>
      <c r="M122" s="11"/>
      <c r="N122" s="11"/>
      <c r="O122" s="11"/>
      <c r="P122" s="11"/>
      <c r="Q122" s="11"/>
    </row>
    <row r="123" spans="1:22" s="7" customFormat="1" ht="17.649999999999999">
      <c r="A123" s="27"/>
      <c r="B123" s="28" t="s">
        <v>2870</v>
      </c>
      <c r="C123" s="27"/>
      <c r="D123" s="27"/>
      <c r="E123" s="27"/>
      <c r="F123" s="27"/>
      <c r="G123" s="27"/>
      <c r="H123" s="27"/>
      <c r="I123" s="27"/>
      <c r="J123" s="27"/>
      <c r="K123" s="27"/>
      <c r="L123" s="27"/>
      <c r="M123" s="27"/>
      <c r="N123" s="27"/>
      <c r="O123" s="27"/>
      <c r="P123" s="27"/>
      <c r="Q123" s="27"/>
      <c r="R123" s="27"/>
      <c r="S123" s="27"/>
      <c r="T123" s="27"/>
      <c r="U123" s="27"/>
      <c r="V123" s="27"/>
    </row>
    <row r="124" spans="1:22" s="7" customFormat="1" ht="14.25" customHeight="1">
      <c r="B124" s="11"/>
      <c r="C124" s="11"/>
      <c r="D124" s="11"/>
      <c r="E124" s="11"/>
      <c r="F124" s="11"/>
      <c r="G124" s="11"/>
      <c r="H124" s="11"/>
      <c r="I124" s="11"/>
      <c r="J124" s="11"/>
      <c r="K124" s="11"/>
      <c r="L124" s="11"/>
      <c r="M124" s="11"/>
      <c r="N124" s="11"/>
      <c r="O124" s="11"/>
      <c r="P124" s="11"/>
      <c r="Q124" s="11"/>
      <c r="R124" s="11"/>
      <c r="S124" s="11"/>
      <c r="T124" s="11"/>
      <c r="U124" s="11"/>
      <c r="V124" s="11"/>
    </row>
    <row r="125" spans="1:22" s="7" customFormat="1" ht="14.25" customHeight="1">
      <c r="B125" s="12"/>
      <c r="C125" s="34" t="s">
        <v>184</v>
      </c>
      <c r="D125" s="34"/>
      <c r="E125" s="33"/>
      <c r="F125" s="33"/>
      <c r="G125" s="33"/>
      <c r="H125" s="33"/>
      <c r="I125" s="33"/>
      <c r="J125" s="33"/>
      <c r="K125" s="33"/>
      <c r="L125" s="104"/>
      <c r="M125" s="33"/>
      <c r="N125" s="33"/>
      <c r="O125" s="33"/>
      <c r="P125" s="33"/>
      <c r="Q125" s="33"/>
      <c r="R125" s="33"/>
      <c r="S125" s="33"/>
      <c r="T125" s="33"/>
      <c r="U125" s="33"/>
      <c r="V125" s="33"/>
    </row>
    <row r="126" spans="1:22" s="7" customFormat="1" ht="14.25" customHeight="1">
      <c r="B126" s="11"/>
      <c r="C126" s="11"/>
      <c r="D126" s="11"/>
      <c r="E126" s="11"/>
      <c r="F126" s="11"/>
      <c r="G126" s="11"/>
      <c r="H126" s="11"/>
      <c r="I126" s="11"/>
      <c r="J126" s="11"/>
      <c r="K126" s="11"/>
      <c r="L126" s="11"/>
      <c r="M126" s="11"/>
      <c r="N126" s="11"/>
      <c r="O126" s="11"/>
      <c r="P126" s="11"/>
      <c r="Q126" s="11"/>
    </row>
    <row r="127" spans="1:22" s="7" customFormat="1" ht="14.25" customHeight="1">
      <c r="B127" s="8"/>
      <c r="C127" s="8"/>
      <c r="D127" s="20"/>
      <c r="E127" s="20"/>
      <c r="F127" s="20" t="s">
        <v>195</v>
      </c>
      <c r="G127" s="98" t="s">
        <v>184</v>
      </c>
      <c r="H127" s="98"/>
      <c r="I127" s="20"/>
      <c r="J127" s="20"/>
      <c r="K127" s="98"/>
      <c r="L127" s="20" t="s">
        <v>465</v>
      </c>
      <c r="M127" s="20"/>
      <c r="N127" s="21" t="s">
        <v>197</v>
      </c>
      <c r="O127" s="21"/>
      <c r="P127" s="21"/>
      <c r="Q127" s="7" t="s">
        <v>198</v>
      </c>
      <c r="R127" s="1424"/>
      <c r="S127" s="1424"/>
      <c r="T127" s="1424"/>
      <c r="U127" s="1424"/>
      <c r="V127" s="1424"/>
    </row>
    <row r="128" spans="1:22" s="7" customFormat="1" ht="14.25" customHeight="1">
      <c r="B128" s="8"/>
      <c r="C128" s="8"/>
      <c r="D128" s="20"/>
      <c r="E128" s="20"/>
      <c r="F128" s="20" t="s">
        <v>195</v>
      </c>
      <c r="G128" s="98" t="s">
        <v>184</v>
      </c>
      <c r="H128" s="98"/>
      <c r="I128" s="20"/>
      <c r="J128" s="20"/>
      <c r="K128" s="98"/>
      <c r="L128" s="20" t="s">
        <v>469</v>
      </c>
      <c r="M128" s="20"/>
      <c r="N128" s="21" t="s">
        <v>197</v>
      </c>
      <c r="O128" s="21"/>
      <c r="P128" s="21"/>
      <c r="Q128" s="7" t="s">
        <v>198</v>
      </c>
      <c r="R128" s="1424"/>
      <c r="S128" s="1424"/>
      <c r="T128" s="1424"/>
      <c r="U128" s="1424"/>
      <c r="V128" s="1424"/>
    </row>
    <row r="130" spans="3:23" s="7" customFormat="1" ht="14.25" customHeight="1">
      <c r="C130" s="34" t="s">
        <v>196</v>
      </c>
      <c r="D130" s="34"/>
      <c r="E130" s="33"/>
      <c r="F130" s="33"/>
      <c r="G130" s="33"/>
      <c r="H130" s="33"/>
      <c r="I130" s="33"/>
      <c r="J130" s="33"/>
      <c r="K130" s="33"/>
      <c r="L130" s="33"/>
      <c r="M130" s="33"/>
      <c r="N130" s="33"/>
      <c r="O130" s="33"/>
      <c r="P130" s="33"/>
      <c r="Q130" s="33"/>
      <c r="R130" s="33"/>
      <c r="S130" s="33"/>
      <c r="T130" s="33"/>
      <c r="U130" s="33"/>
      <c r="V130" s="33"/>
    </row>
    <row r="131" spans="3:23" s="7" customFormat="1" ht="14.25" customHeight="1">
      <c r="C131" s="11"/>
      <c r="D131" s="11"/>
      <c r="E131" s="11"/>
      <c r="F131" s="11"/>
      <c r="G131" s="11"/>
      <c r="H131" s="11"/>
      <c r="I131" s="11"/>
      <c r="J131" s="11"/>
      <c r="K131" s="11"/>
      <c r="L131" s="11"/>
      <c r="M131" s="11"/>
      <c r="N131" s="11"/>
      <c r="O131" s="11"/>
      <c r="P131" s="11"/>
      <c r="Q131" s="11"/>
    </row>
    <row r="132" spans="3:23" s="7" customFormat="1" ht="14.25" customHeight="1">
      <c r="C132" s="8"/>
      <c r="D132" s="20"/>
      <c r="E132" s="20"/>
      <c r="F132" s="20" t="s">
        <v>195</v>
      </c>
      <c r="G132" s="98" t="s">
        <v>196</v>
      </c>
      <c r="H132" s="98"/>
      <c r="I132" s="20"/>
      <c r="J132" s="20"/>
      <c r="K132" s="98"/>
      <c r="L132" s="20" t="s">
        <v>465</v>
      </c>
      <c r="M132" s="20"/>
      <c r="N132" s="21" t="s">
        <v>197</v>
      </c>
      <c r="O132" s="21"/>
      <c r="P132" s="21"/>
      <c r="Q132" s="7" t="s">
        <v>198</v>
      </c>
      <c r="R132" s="1424"/>
      <c r="S132" s="1424"/>
      <c r="T132" s="1424"/>
      <c r="U132" s="1424"/>
      <c r="V132" s="1424"/>
    </row>
    <row r="133" spans="3:23" s="7" customFormat="1" ht="14.25" customHeight="1">
      <c r="C133" s="8"/>
      <c r="D133" s="20"/>
      <c r="E133" s="20"/>
      <c r="F133" s="20" t="s">
        <v>195</v>
      </c>
      <c r="G133" s="98" t="s">
        <v>196</v>
      </c>
      <c r="H133" s="98"/>
      <c r="I133" s="20"/>
      <c r="J133" s="20"/>
      <c r="K133" s="98"/>
      <c r="L133" s="20" t="s">
        <v>469</v>
      </c>
      <c r="M133" s="20"/>
      <c r="N133" s="21" t="s">
        <v>197</v>
      </c>
      <c r="O133" s="21"/>
      <c r="P133" s="21"/>
      <c r="Q133" s="7" t="s">
        <v>198</v>
      </c>
      <c r="R133" s="1424"/>
      <c r="S133" s="1424"/>
      <c r="T133" s="1424"/>
      <c r="U133" s="1424"/>
      <c r="V133" s="1424"/>
    </row>
    <row r="134" spans="3:23" s="7" customFormat="1" ht="14.25" customHeight="1">
      <c r="C134" s="11"/>
      <c r="D134" s="11"/>
      <c r="E134" s="11"/>
      <c r="F134" s="11"/>
      <c r="G134" s="11"/>
      <c r="H134" s="11"/>
      <c r="I134" s="11"/>
      <c r="J134" s="11"/>
      <c r="K134" s="11"/>
      <c r="L134" s="11"/>
      <c r="M134" s="11"/>
      <c r="N134" s="11"/>
      <c r="O134" s="11"/>
      <c r="P134" s="11"/>
      <c r="Q134" s="11"/>
    </row>
    <row r="135" spans="3:23" s="7" customFormat="1" ht="14.25" customHeight="1">
      <c r="C135" s="34" t="s">
        <v>206</v>
      </c>
      <c r="D135" s="34"/>
      <c r="E135" s="33"/>
      <c r="F135" s="33"/>
      <c r="G135" s="33"/>
      <c r="H135" s="33"/>
      <c r="I135" s="33"/>
      <c r="J135" s="33"/>
      <c r="K135" s="33"/>
      <c r="L135" s="33"/>
      <c r="M135" s="33"/>
      <c r="N135" s="33"/>
      <c r="O135" s="33"/>
      <c r="P135" s="33"/>
      <c r="Q135" s="33"/>
      <c r="R135" s="33"/>
      <c r="S135" s="33"/>
      <c r="T135" s="33"/>
      <c r="U135" s="33"/>
      <c r="V135" s="33"/>
    </row>
    <row r="136" spans="3:23" s="7" customFormat="1" ht="14.25" customHeight="1">
      <c r="C136" s="11"/>
      <c r="D136" s="11"/>
      <c r="E136" s="11"/>
      <c r="F136" s="11"/>
      <c r="G136" s="11"/>
      <c r="H136" s="11"/>
      <c r="I136" s="11"/>
      <c r="J136" s="11"/>
      <c r="K136" s="11"/>
      <c r="L136" s="11"/>
      <c r="M136" s="11"/>
      <c r="N136" s="11"/>
      <c r="O136" s="11"/>
      <c r="P136" s="11"/>
      <c r="Q136" s="11"/>
    </row>
    <row r="137" spans="3:23" s="7" customFormat="1" ht="14.25" customHeight="1">
      <c r="C137" s="8"/>
      <c r="D137" s="20"/>
      <c r="E137" s="20"/>
      <c r="F137" s="20" t="s">
        <v>195</v>
      </c>
      <c r="G137" s="98" t="s">
        <v>206</v>
      </c>
      <c r="H137" s="98"/>
      <c r="I137" s="20"/>
      <c r="J137" s="20"/>
      <c r="K137" s="98"/>
      <c r="L137" s="20" t="s">
        <v>465</v>
      </c>
      <c r="M137" s="20"/>
      <c r="N137" s="21" t="s">
        <v>197</v>
      </c>
      <c r="O137" s="21"/>
      <c r="P137" s="21"/>
      <c r="Q137" s="7" t="s">
        <v>198</v>
      </c>
      <c r="R137" s="1424"/>
      <c r="S137" s="1424"/>
      <c r="T137" s="1424"/>
      <c r="U137" s="1424"/>
      <c r="V137" s="1424"/>
    </row>
    <row r="138" spans="3:23" s="7" customFormat="1" ht="14.25" customHeight="1">
      <c r="C138" s="8"/>
      <c r="D138" s="20"/>
      <c r="E138" s="20"/>
      <c r="F138" s="20" t="s">
        <v>195</v>
      </c>
      <c r="G138" s="98" t="s">
        <v>206</v>
      </c>
      <c r="H138" s="98"/>
      <c r="I138" s="20"/>
      <c r="J138" s="20"/>
      <c r="K138" s="98"/>
      <c r="L138" s="20" t="s">
        <v>469</v>
      </c>
      <c r="M138" s="20"/>
      <c r="N138" s="21" t="s">
        <v>197</v>
      </c>
      <c r="O138" s="21"/>
      <c r="P138" s="21"/>
      <c r="Q138" s="7" t="s">
        <v>198</v>
      </c>
      <c r="R138" s="1424"/>
      <c r="S138" s="1424"/>
      <c r="T138" s="1424"/>
      <c r="U138" s="1424"/>
      <c r="V138" s="1424"/>
    </row>
    <row r="139" spans="3:23" s="7" customFormat="1" ht="14.25" customHeight="1">
      <c r="C139" s="11"/>
      <c r="D139" s="11"/>
      <c r="E139" s="11"/>
      <c r="F139" s="11"/>
      <c r="G139" s="11"/>
      <c r="H139" s="11"/>
      <c r="I139" s="11"/>
      <c r="J139" s="11"/>
      <c r="K139" s="11"/>
      <c r="L139" s="11"/>
      <c r="M139" s="11"/>
      <c r="N139" s="11"/>
      <c r="O139" s="11"/>
      <c r="P139" s="11"/>
      <c r="Q139" s="11"/>
    </row>
    <row r="140" spans="3:23" s="7" customFormat="1" ht="14.25" customHeight="1">
      <c r="C140" s="34" t="s">
        <v>213</v>
      </c>
      <c r="D140" s="34"/>
      <c r="E140" s="33"/>
      <c r="F140" s="33"/>
      <c r="G140" s="33"/>
      <c r="H140" s="33"/>
      <c r="I140" s="33"/>
      <c r="J140" s="33"/>
      <c r="K140" s="33"/>
      <c r="L140" s="33"/>
      <c r="M140" s="33"/>
      <c r="N140" s="33"/>
      <c r="O140" s="33"/>
      <c r="P140" s="33"/>
      <c r="Q140" s="33"/>
      <c r="R140" s="33"/>
      <c r="S140" s="33"/>
      <c r="T140" s="33"/>
      <c r="U140" s="33"/>
      <c r="V140" s="33"/>
      <c r="W140" s="33"/>
    </row>
    <row r="141" spans="3:23" s="7" customFormat="1" ht="14.25" customHeight="1">
      <c r="C141" s="11"/>
      <c r="D141" s="11"/>
      <c r="E141" s="11"/>
      <c r="F141" s="11"/>
      <c r="G141" s="11"/>
      <c r="H141" s="11"/>
      <c r="I141" s="11"/>
      <c r="J141" s="11"/>
      <c r="K141" s="11"/>
      <c r="L141" s="11"/>
      <c r="M141" s="11"/>
      <c r="N141" s="11"/>
      <c r="O141" s="11"/>
      <c r="P141" s="11"/>
      <c r="Q141" s="11"/>
    </row>
    <row r="142" spans="3:23" s="7" customFormat="1" ht="14.25" customHeight="1">
      <c r="C142" s="8"/>
      <c r="D142" s="20"/>
      <c r="E142" s="20"/>
      <c r="F142" s="20" t="s">
        <v>195</v>
      </c>
      <c r="G142" s="98" t="s">
        <v>213</v>
      </c>
      <c r="H142" s="98"/>
      <c r="I142" s="20"/>
      <c r="J142" s="20"/>
      <c r="K142" s="98"/>
      <c r="L142" s="20" t="s">
        <v>465</v>
      </c>
      <c r="M142" s="20"/>
      <c r="N142" s="21" t="s">
        <v>197</v>
      </c>
      <c r="O142" s="21"/>
      <c r="P142" s="21"/>
      <c r="Q142" s="7" t="s">
        <v>198</v>
      </c>
      <c r="R142" s="1424"/>
      <c r="S142" s="1424"/>
      <c r="T142" s="1424"/>
      <c r="U142" s="1424"/>
      <c r="V142" s="1424"/>
    </row>
    <row r="143" spans="3:23" s="7" customFormat="1" ht="14.25" customHeight="1">
      <c r="C143" s="8"/>
      <c r="D143" s="20"/>
      <c r="E143" s="20"/>
      <c r="F143" s="20" t="s">
        <v>195</v>
      </c>
      <c r="G143" s="98" t="s">
        <v>213</v>
      </c>
      <c r="H143" s="98"/>
      <c r="I143" s="20"/>
      <c r="J143" s="20"/>
      <c r="K143" s="98"/>
      <c r="L143" s="20" t="s">
        <v>469</v>
      </c>
      <c r="M143" s="20"/>
      <c r="N143" s="21" t="s">
        <v>197</v>
      </c>
      <c r="O143" s="21"/>
      <c r="P143" s="21"/>
      <c r="Q143" s="7" t="s">
        <v>198</v>
      </c>
      <c r="R143" s="1424"/>
      <c r="S143" s="1424"/>
      <c r="T143" s="1424"/>
      <c r="U143" s="1424"/>
      <c r="V143" s="1424"/>
    </row>
    <row r="145" spans="3:22" s="7" customFormat="1" ht="14.25" customHeight="1">
      <c r="C145" s="34" t="s">
        <v>3463</v>
      </c>
      <c r="D145" s="34"/>
      <c r="E145" s="33"/>
      <c r="F145" s="33"/>
      <c r="G145" s="33"/>
      <c r="H145" s="33"/>
      <c r="I145" s="33"/>
      <c r="J145" s="33"/>
      <c r="K145" s="33"/>
      <c r="L145" s="33"/>
      <c r="M145" s="33"/>
      <c r="N145" s="33"/>
      <c r="O145" s="33"/>
      <c r="P145" s="33"/>
      <c r="Q145" s="33"/>
      <c r="R145" s="33"/>
      <c r="S145" s="33"/>
      <c r="T145" s="33"/>
      <c r="U145" s="33"/>
      <c r="V145" s="33"/>
    </row>
    <row r="146" spans="3:22" s="7" customFormat="1" ht="14.25" customHeight="1">
      <c r="C146" s="11"/>
      <c r="D146" s="11"/>
      <c r="E146" s="11"/>
      <c r="F146" s="11"/>
      <c r="G146" s="11"/>
      <c r="H146" s="11"/>
      <c r="I146" s="11"/>
      <c r="J146" s="11"/>
      <c r="K146" s="11"/>
      <c r="L146" s="11"/>
      <c r="M146" s="11"/>
      <c r="N146" s="11"/>
      <c r="O146" s="11"/>
      <c r="P146" s="11"/>
      <c r="Q146" s="11"/>
    </row>
    <row r="147" spans="3:22" s="7" customFormat="1" ht="14.25" customHeight="1">
      <c r="C147" s="8"/>
      <c r="D147" s="20"/>
      <c r="E147" s="20"/>
      <c r="F147" s="20" t="s">
        <v>195</v>
      </c>
      <c r="G147" s="98" t="s">
        <v>467</v>
      </c>
      <c r="H147" s="98" t="s">
        <v>2900</v>
      </c>
      <c r="I147" s="20"/>
      <c r="J147" s="20"/>
      <c r="K147" s="98"/>
      <c r="L147" s="20" t="s">
        <v>465</v>
      </c>
      <c r="M147" s="20"/>
      <c r="N147" s="21" t="s">
        <v>197</v>
      </c>
      <c r="O147" s="21"/>
      <c r="P147" s="21"/>
      <c r="Q147" s="7" t="s">
        <v>198</v>
      </c>
      <c r="R147" s="1424"/>
      <c r="S147" s="1424"/>
      <c r="T147" s="1424"/>
      <c r="U147" s="1424"/>
      <c r="V147" s="1424"/>
    </row>
    <row r="148" spans="3:22" s="7" customFormat="1" ht="14.25" customHeight="1">
      <c r="C148" s="8"/>
      <c r="D148" s="20"/>
      <c r="E148" s="20"/>
      <c r="F148" s="20" t="s">
        <v>195</v>
      </c>
      <c r="G148" s="98" t="s">
        <v>467</v>
      </c>
      <c r="H148" s="98" t="s">
        <v>2900</v>
      </c>
      <c r="I148" s="20"/>
      <c r="J148" s="20"/>
      <c r="K148" s="98"/>
      <c r="L148" s="20" t="s">
        <v>469</v>
      </c>
      <c r="M148" s="20"/>
      <c r="N148" s="21" t="s">
        <v>197</v>
      </c>
      <c r="O148" s="21"/>
      <c r="P148" s="21"/>
      <c r="Q148" s="7" t="s">
        <v>198</v>
      </c>
      <c r="R148" s="1424"/>
      <c r="S148" s="1424"/>
      <c r="T148" s="1424"/>
      <c r="U148" s="1424"/>
      <c r="V148" s="1424"/>
    </row>
    <row r="149" spans="3:22" s="7" customFormat="1" ht="14.25" customHeight="1">
      <c r="C149" s="11"/>
      <c r="D149" s="11"/>
      <c r="E149" s="11"/>
      <c r="F149" s="11"/>
      <c r="G149" s="11"/>
      <c r="H149" s="11"/>
      <c r="I149" s="11"/>
      <c r="J149" s="11"/>
      <c r="K149" s="11"/>
      <c r="L149" s="11"/>
      <c r="M149" s="11"/>
      <c r="N149" s="11"/>
      <c r="O149" s="11"/>
      <c r="P149" s="11"/>
      <c r="Q149" s="11"/>
    </row>
    <row r="150" spans="3:22" s="7" customFormat="1" ht="14.25" customHeight="1">
      <c r="C150" s="34" t="s">
        <v>3464</v>
      </c>
      <c r="D150" s="34"/>
      <c r="E150" s="33"/>
      <c r="F150" s="33"/>
      <c r="G150" s="33"/>
      <c r="H150" s="33"/>
      <c r="I150" s="33"/>
      <c r="J150" s="33"/>
      <c r="K150" s="33"/>
      <c r="L150" s="33"/>
      <c r="M150" s="33"/>
      <c r="N150" s="33"/>
      <c r="O150" s="33"/>
      <c r="P150" s="33"/>
      <c r="Q150" s="33"/>
      <c r="R150" s="33"/>
      <c r="S150" s="33"/>
      <c r="T150" s="33"/>
      <c r="U150" s="33"/>
      <c r="V150" s="33"/>
    </row>
    <row r="151" spans="3:22" s="7" customFormat="1" ht="14.25" customHeight="1">
      <c r="C151" s="11"/>
      <c r="D151" s="11"/>
      <c r="E151" s="11"/>
      <c r="F151" s="11"/>
      <c r="G151" s="11"/>
      <c r="H151" s="11"/>
      <c r="I151" s="11"/>
      <c r="J151" s="11"/>
      <c r="K151" s="11"/>
      <c r="L151" s="11"/>
      <c r="M151" s="11"/>
      <c r="N151" s="11"/>
      <c r="O151" s="11"/>
      <c r="P151" s="11"/>
      <c r="Q151" s="11"/>
    </row>
    <row r="152" spans="3:22" s="7" customFormat="1" ht="14.25" customHeight="1">
      <c r="C152" s="8"/>
      <c r="D152" s="20"/>
      <c r="E152" s="20"/>
      <c r="F152" s="20" t="s">
        <v>195</v>
      </c>
      <c r="G152" s="98" t="s">
        <v>222</v>
      </c>
      <c r="H152" s="98" t="s">
        <v>222</v>
      </c>
      <c r="I152" s="20" t="s">
        <v>415</v>
      </c>
      <c r="J152" s="20"/>
      <c r="K152" s="11"/>
      <c r="L152" s="20" t="s">
        <v>465</v>
      </c>
      <c r="M152" s="20"/>
      <c r="N152" s="21" t="s">
        <v>197</v>
      </c>
      <c r="O152" s="21"/>
      <c r="P152" s="21"/>
      <c r="Q152" s="7" t="s">
        <v>198</v>
      </c>
      <c r="R152" s="1424"/>
      <c r="S152" s="1424"/>
      <c r="T152" s="1424"/>
      <c r="U152" s="1424"/>
      <c r="V152" s="1424"/>
    </row>
    <row r="153" spans="3:22" s="7" customFormat="1" ht="14.25" customHeight="1">
      <c r="C153" s="8"/>
      <c r="D153" s="20"/>
      <c r="E153" s="20"/>
      <c r="F153" s="20" t="s">
        <v>195</v>
      </c>
      <c r="G153" s="98" t="s">
        <v>222</v>
      </c>
      <c r="H153" s="98" t="s">
        <v>222</v>
      </c>
      <c r="I153" s="20" t="s">
        <v>415</v>
      </c>
      <c r="J153" s="20"/>
      <c r="K153" s="11"/>
      <c r="L153" s="20" t="s">
        <v>469</v>
      </c>
      <c r="M153" s="20"/>
      <c r="N153" s="21" t="s">
        <v>197</v>
      </c>
      <c r="O153" s="21"/>
      <c r="P153" s="21"/>
      <c r="Q153" s="7" t="s">
        <v>198</v>
      </c>
      <c r="R153" s="1424"/>
      <c r="S153" s="1424"/>
      <c r="T153" s="1424"/>
      <c r="U153" s="1424"/>
      <c r="V153" s="1424"/>
    </row>
    <row r="154" spans="3:22" s="7" customFormat="1" ht="14.25" customHeight="1">
      <c r="C154" s="11"/>
      <c r="D154" s="11"/>
      <c r="E154" s="11"/>
      <c r="F154" s="11"/>
      <c r="G154" s="11"/>
      <c r="H154" s="11"/>
      <c r="I154" s="11"/>
      <c r="J154" s="11"/>
      <c r="K154" s="11"/>
      <c r="L154" s="11"/>
      <c r="M154" s="11"/>
      <c r="N154" s="11"/>
      <c r="O154" s="11"/>
      <c r="P154" s="11"/>
      <c r="Q154" s="11"/>
    </row>
    <row r="155" spans="3:22" s="7" customFormat="1" ht="14.25" customHeight="1">
      <c r="C155" s="34" t="s">
        <v>3465</v>
      </c>
      <c r="D155" s="34"/>
      <c r="E155" s="33"/>
      <c r="F155" s="33"/>
      <c r="G155" s="33"/>
      <c r="H155" s="33"/>
      <c r="I155" s="33"/>
      <c r="J155" s="33"/>
      <c r="K155" s="33"/>
      <c r="L155" s="33"/>
      <c r="M155" s="33"/>
      <c r="N155" s="33"/>
      <c r="O155" s="33"/>
      <c r="P155" s="33"/>
      <c r="Q155" s="33"/>
      <c r="R155" s="33"/>
      <c r="S155" s="33"/>
      <c r="T155" s="33"/>
      <c r="U155" s="33"/>
      <c r="V155" s="33"/>
    </row>
    <row r="156" spans="3:22" s="7" customFormat="1" ht="14.25" customHeight="1">
      <c r="C156" s="11"/>
      <c r="D156" s="11"/>
      <c r="E156" s="11"/>
      <c r="F156" s="11"/>
      <c r="G156" s="11"/>
      <c r="H156" s="11"/>
      <c r="I156" s="11"/>
      <c r="J156" s="11"/>
      <c r="K156" s="11"/>
      <c r="L156" s="11"/>
      <c r="M156" s="11"/>
      <c r="N156" s="11"/>
      <c r="O156" s="11"/>
      <c r="P156" s="11"/>
      <c r="Q156" s="11"/>
    </row>
    <row r="157" spans="3:22" s="7" customFormat="1" ht="14.25" customHeight="1">
      <c r="C157" s="8"/>
      <c r="D157" s="20"/>
      <c r="E157" s="20"/>
      <c r="F157" s="20" t="s">
        <v>195</v>
      </c>
      <c r="G157" s="98" t="s">
        <v>222</v>
      </c>
      <c r="H157" s="98" t="s">
        <v>222</v>
      </c>
      <c r="I157" s="20" t="s">
        <v>450</v>
      </c>
      <c r="J157" s="20"/>
      <c r="K157" s="11"/>
      <c r="L157" s="20" t="s">
        <v>465</v>
      </c>
      <c r="M157" s="20"/>
      <c r="N157" s="21" t="s">
        <v>197</v>
      </c>
      <c r="O157" s="21"/>
      <c r="P157" s="21"/>
      <c r="Q157" s="7" t="s">
        <v>198</v>
      </c>
      <c r="R157" s="1424"/>
      <c r="S157" s="1424"/>
      <c r="T157" s="1424"/>
      <c r="U157" s="1424"/>
      <c r="V157" s="1424"/>
    </row>
    <row r="158" spans="3:22" s="7" customFormat="1" ht="14.25" customHeight="1">
      <c r="C158" s="8"/>
      <c r="D158" s="20"/>
      <c r="E158" s="20"/>
      <c r="F158" s="20" t="s">
        <v>195</v>
      </c>
      <c r="G158" s="98" t="s">
        <v>222</v>
      </c>
      <c r="H158" s="98" t="s">
        <v>222</v>
      </c>
      <c r="I158" s="20" t="s">
        <v>450</v>
      </c>
      <c r="J158" s="20"/>
      <c r="K158" s="11"/>
      <c r="L158" s="20" t="s">
        <v>469</v>
      </c>
      <c r="M158" s="20"/>
      <c r="N158" s="21" t="s">
        <v>197</v>
      </c>
      <c r="O158" s="21"/>
      <c r="P158" s="21"/>
      <c r="Q158" s="7" t="s">
        <v>198</v>
      </c>
      <c r="R158" s="1424"/>
      <c r="S158" s="1424"/>
      <c r="T158" s="1424"/>
      <c r="U158" s="1424"/>
      <c r="V158" s="1424"/>
    </row>
    <row r="159" spans="3:22" s="7" customFormat="1" ht="14.25" customHeight="1">
      <c r="C159" s="11"/>
      <c r="D159" s="11"/>
      <c r="E159" s="11"/>
      <c r="F159" s="11"/>
      <c r="G159" s="11"/>
      <c r="H159" s="11"/>
      <c r="I159" s="11"/>
      <c r="J159" s="11"/>
      <c r="K159" s="11"/>
      <c r="L159" s="11"/>
      <c r="M159" s="11"/>
      <c r="N159" s="11"/>
      <c r="O159" s="11"/>
      <c r="P159" s="11"/>
      <c r="Q159" s="11"/>
    </row>
    <row r="160" spans="3:22" s="7" customFormat="1" ht="14.25" customHeight="1">
      <c r="C160" s="34" t="s">
        <v>3466</v>
      </c>
      <c r="D160" s="34"/>
      <c r="E160" s="33"/>
      <c r="F160" s="33"/>
      <c r="G160" s="33"/>
      <c r="H160" s="33"/>
      <c r="I160" s="33"/>
      <c r="J160" s="33"/>
      <c r="K160" s="33"/>
      <c r="L160" s="33"/>
      <c r="M160" s="33"/>
      <c r="N160" s="33"/>
      <c r="O160" s="33"/>
      <c r="P160" s="33"/>
      <c r="Q160" s="33"/>
      <c r="R160" s="33"/>
      <c r="S160" s="33"/>
      <c r="T160" s="33"/>
      <c r="U160" s="33"/>
      <c r="V160" s="33"/>
    </row>
    <row r="162" spans="3:22" s="7" customFormat="1" ht="14.25" customHeight="1">
      <c r="C162" s="8"/>
      <c r="D162" s="20"/>
      <c r="E162" s="20"/>
      <c r="F162" s="20" t="s">
        <v>195</v>
      </c>
      <c r="G162" s="98" t="s">
        <v>217</v>
      </c>
      <c r="H162" s="98" t="s">
        <v>3467</v>
      </c>
      <c r="I162" s="20"/>
      <c r="J162" s="20"/>
      <c r="K162" s="11"/>
      <c r="L162" s="20" t="s">
        <v>465</v>
      </c>
      <c r="M162" s="20"/>
      <c r="N162" s="21" t="s">
        <v>197</v>
      </c>
      <c r="O162" s="21"/>
      <c r="P162" s="21"/>
      <c r="Q162" s="7" t="s">
        <v>198</v>
      </c>
      <c r="R162" s="1424"/>
      <c r="S162" s="1424"/>
      <c r="T162" s="1424"/>
      <c r="U162" s="1424"/>
      <c r="V162" s="1424"/>
    </row>
    <row r="163" spans="3:22" s="7" customFormat="1" ht="14.25" customHeight="1">
      <c r="C163" s="8"/>
      <c r="D163" s="20"/>
      <c r="E163" s="20"/>
      <c r="F163" s="20" t="s">
        <v>195</v>
      </c>
      <c r="G163" s="98" t="s">
        <v>217</v>
      </c>
      <c r="H163" s="98" t="s">
        <v>3467</v>
      </c>
      <c r="I163" s="20"/>
      <c r="J163" s="20"/>
      <c r="K163" s="11"/>
      <c r="L163" s="20" t="s">
        <v>469</v>
      </c>
      <c r="M163" s="20"/>
      <c r="N163" s="21" t="s">
        <v>197</v>
      </c>
      <c r="O163" s="21"/>
      <c r="P163" s="21"/>
      <c r="Q163" s="7" t="s">
        <v>198</v>
      </c>
      <c r="R163" s="1424"/>
      <c r="S163" s="1424"/>
      <c r="T163" s="1424"/>
      <c r="U163" s="1424"/>
      <c r="V163" s="1424"/>
    </row>
    <row r="164" spans="3:22" s="7" customFormat="1" ht="14.25" customHeight="1">
      <c r="C164" s="11"/>
      <c r="D164" s="11"/>
      <c r="E164" s="11"/>
      <c r="F164" s="11"/>
      <c r="G164" s="11"/>
      <c r="H164" s="11"/>
      <c r="I164" s="11"/>
      <c r="J164" s="11"/>
      <c r="K164" s="11"/>
      <c r="L164" s="11"/>
      <c r="M164" s="11"/>
      <c r="N164" s="11"/>
      <c r="O164" s="11"/>
      <c r="P164" s="11"/>
      <c r="Q164" s="11"/>
    </row>
    <row r="165" spans="3:22" s="7" customFormat="1" ht="14.25" customHeight="1">
      <c r="C165" s="34" t="s">
        <v>3468</v>
      </c>
      <c r="D165" s="34"/>
      <c r="E165" s="33"/>
      <c r="F165" s="33"/>
      <c r="G165" s="33"/>
      <c r="H165" s="33"/>
      <c r="I165" s="33"/>
      <c r="J165" s="33"/>
      <c r="K165" s="33"/>
      <c r="L165" s="33"/>
      <c r="M165" s="33"/>
      <c r="N165" s="33"/>
      <c r="O165" s="33"/>
      <c r="P165" s="33"/>
      <c r="Q165" s="33"/>
      <c r="R165" s="33"/>
      <c r="S165" s="33"/>
      <c r="T165" s="33"/>
      <c r="U165" s="33"/>
      <c r="V165" s="33"/>
    </row>
    <row r="166" spans="3:22" s="7" customFormat="1" ht="14.25" customHeight="1">
      <c r="C166" s="11"/>
      <c r="D166" s="11"/>
      <c r="E166" s="11"/>
      <c r="F166" s="11"/>
      <c r="G166" s="11"/>
      <c r="H166" s="11"/>
      <c r="I166" s="11"/>
      <c r="J166" s="11"/>
      <c r="K166" s="11"/>
      <c r="L166" s="11"/>
      <c r="M166" s="11"/>
      <c r="N166" s="11"/>
      <c r="O166" s="11"/>
      <c r="P166" s="11"/>
      <c r="Q166" s="11"/>
      <c r="R166" s="11"/>
      <c r="S166" s="11"/>
      <c r="T166" s="11"/>
      <c r="U166" s="11"/>
      <c r="V166" s="11"/>
    </row>
    <row r="167" spans="3:22" s="7" customFormat="1" ht="14.25" customHeight="1">
      <c r="C167" s="12"/>
      <c r="D167" s="80" t="s">
        <v>184</v>
      </c>
      <c r="E167" s="81"/>
      <c r="F167" s="81"/>
      <c r="G167" s="81"/>
      <c r="H167" s="81"/>
      <c r="I167" s="81"/>
      <c r="J167" s="81"/>
      <c r="K167" s="81"/>
      <c r="L167" s="81"/>
      <c r="M167" s="81"/>
      <c r="N167" s="81"/>
      <c r="O167" s="81"/>
      <c r="P167" s="81"/>
      <c r="Q167" s="81"/>
      <c r="R167" s="81"/>
      <c r="S167" s="81"/>
      <c r="T167" s="81"/>
      <c r="U167" s="81"/>
      <c r="V167" s="81"/>
    </row>
    <row r="168" spans="3:22" s="7" customFormat="1" ht="14.25" customHeight="1">
      <c r="C168" s="11"/>
      <c r="D168" s="11"/>
      <c r="E168" s="11"/>
      <c r="F168" s="11"/>
      <c r="G168" s="11"/>
      <c r="H168" s="11"/>
      <c r="I168" s="11"/>
      <c r="J168" s="11"/>
      <c r="K168" s="11"/>
      <c r="L168" s="11"/>
      <c r="M168" s="11"/>
      <c r="N168" s="11"/>
      <c r="O168" s="11"/>
      <c r="P168" s="11"/>
      <c r="Q168" s="11"/>
    </row>
    <row r="169" spans="3:22" s="7" customFormat="1" ht="14.25" customHeight="1">
      <c r="C169" s="8"/>
      <c r="D169" s="20"/>
      <c r="E169" s="20"/>
      <c r="F169" s="20" t="s">
        <v>195</v>
      </c>
      <c r="G169" s="98" t="s">
        <v>184</v>
      </c>
      <c r="H169" s="98"/>
      <c r="I169" s="20"/>
      <c r="J169" s="20" t="s">
        <v>416</v>
      </c>
      <c r="K169" s="98" t="s">
        <v>3437</v>
      </c>
      <c r="L169" s="20" t="s">
        <v>465</v>
      </c>
      <c r="M169" s="20"/>
      <c r="N169" s="21" t="s">
        <v>197</v>
      </c>
      <c r="O169" s="21"/>
      <c r="P169" s="21"/>
      <c r="Q169" s="7" t="s">
        <v>198</v>
      </c>
      <c r="R169" s="1424"/>
      <c r="S169" s="1424"/>
      <c r="T169" s="1424"/>
      <c r="U169" s="1424"/>
      <c r="V169" s="1424"/>
    </row>
    <row r="170" spans="3:22" s="7" customFormat="1" ht="14.25" customHeight="1">
      <c r="C170" s="8"/>
      <c r="D170" s="20"/>
      <c r="E170" s="20"/>
      <c r="F170" s="20" t="s">
        <v>195</v>
      </c>
      <c r="G170" s="98" t="s">
        <v>184</v>
      </c>
      <c r="H170" s="98"/>
      <c r="I170" s="20"/>
      <c r="J170" s="20" t="s">
        <v>416</v>
      </c>
      <c r="K170" s="98" t="s">
        <v>3437</v>
      </c>
      <c r="L170" s="20" t="s">
        <v>469</v>
      </c>
      <c r="M170" s="20"/>
      <c r="N170" s="21" t="s">
        <v>197</v>
      </c>
      <c r="O170" s="21"/>
      <c r="P170" s="21"/>
      <c r="Q170" s="7" t="s">
        <v>198</v>
      </c>
      <c r="R170" s="1424"/>
      <c r="S170" s="1424"/>
      <c r="T170" s="1424"/>
      <c r="U170" s="1424"/>
      <c r="V170" s="1424"/>
    </row>
    <row r="171" spans="3:22" s="7" customFormat="1" ht="13.5" customHeight="1">
      <c r="C171" s="11"/>
      <c r="D171" s="11"/>
      <c r="E171" s="11"/>
      <c r="F171" s="11"/>
      <c r="G171" s="11"/>
      <c r="H171" s="11"/>
      <c r="I171" s="11"/>
      <c r="J171" s="11"/>
      <c r="K171" s="11"/>
      <c r="L171" s="11"/>
      <c r="M171" s="11"/>
      <c r="N171" s="11"/>
      <c r="O171" s="11"/>
      <c r="P171" s="11"/>
      <c r="Q171" s="11"/>
    </row>
    <row r="172" spans="3:22" s="7" customFormat="1" ht="14.25" customHeight="1">
      <c r="C172" s="12"/>
      <c r="D172" s="80" t="s">
        <v>3438</v>
      </c>
      <c r="E172" s="81"/>
      <c r="F172" s="81"/>
      <c r="G172" s="81"/>
      <c r="H172" s="81"/>
      <c r="I172" s="81"/>
      <c r="J172" s="81"/>
      <c r="K172" s="81"/>
      <c r="L172" s="81"/>
      <c r="M172" s="81"/>
      <c r="N172" s="81"/>
      <c r="O172" s="81"/>
      <c r="P172" s="81"/>
      <c r="Q172" s="81"/>
      <c r="R172" s="81"/>
      <c r="S172" s="81"/>
      <c r="T172" s="81"/>
      <c r="U172" s="81"/>
      <c r="V172" s="81"/>
    </row>
    <row r="173" spans="3:22" s="7" customFormat="1" ht="14.25" customHeight="1">
      <c r="C173" s="11"/>
      <c r="D173" s="11"/>
      <c r="E173" s="11"/>
      <c r="F173" s="11"/>
      <c r="G173" s="11"/>
      <c r="H173" s="11"/>
      <c r="I173" s="11"/>
      <c r="J173" s="11"/>
      <c r="K173" s="11"/>
      <c r="L173" s="11"/>
      <c r="M173" s="11"/>
      <c r="N173" s="11"/>
      <c r="O173" s="11"/>
      <c r="P173" s="11"/>
      <c r="Q173" s="11"/>
    </row>
    <row r="174" spans="3:22" s="7" customFormat="1" ht="14.25" customHeight="1">
      <c r="C174" s="8"/>
      <c r="D174" s="20"/>
      <c r="E174" s="20"/>
      <c r="F174" s="20" t="s">
        <v>195</v>
      </c>
      <c r="G174" s="98" t="s">
        <v>3439</v>
      </c>
      <c r="H174" s="98"/>
      <c r="I174" s="20"/>
      <c r="J174" s="20" t="s">
        <v>416</v>
      </c>
      <c r="K174" s="98" t="s">
        <v>3437</v>
      </c>
      <c r="L174" s="20" t="s">
        <v>465</v>
      </c>
      <c r="M174" s="20"/>
      <c r="N174" s="21" t="s">
        <v>197</v>
      </c>
      <c r="O174" s="21"/>
      <c r="P174" s="21"/>
      <c r="Q174" s="7" t="s">
        <v>198</v>
      </c>
      <c r="R174" s="1424"/>
      <c r="S174" s="1424"/>
      <c r="T174" s="1424"/>
      <c r="U174" s="1424"/>
      <c r="V174" s="1424"/>
    </row>
    <row r="175" spans="3:22" s="7" customFormat="1" ht="14.25" customHeight="1">
      <c r="C175" s="8"/>
      <c r="D175" s="20"/>
      <c r="E175" s="20"/>
      <c r="F175" s="20" t="s">
        <v>195</v>
      </c>
      <c r="G175" s="98" t="s">
        <v>3439</v>
      </c>
      <c r="H175" s="98"/>
      <c r="I175" s="20"/>
      <c r="J175" s="20" t="s">
        <v>416</v>
      </c>
      <c r="K175" s="98" t="s">
        <v>3437</v>
      </c>
      <c r="L175" s="20" t="s">
        <v>469</v>
      </c>
      <c r="M175" s="20"/>
      <c r="N175" s="21" t="s">
        <v>197</v>
      </c>
      <c r="O175" s="21"/>
      <c r="P175" s="21"/>
      <c r="Q175" s="7" t="s">
        <v>198</v>
      </c>
      <c r="R175" s="1424"/>
      <c r="S175" s="1424"/>
      <c r="T175" s="1424"/>
      <c r="U175" s="1424"/>
      <c r="V175" s="1424"/>
    </row>
    <row r="177" spans="3:22" s="7" customFormat="1" ht="14.25" customHeight="1">
      <c r="C177" s="34" t="s">
        <v>3469</v>
      </c>
      <c r="D177" s="34"/>
      <c r="E177" s="33"/>
      <c r="F177" s="33"/>
      <c r="G177" s="33"/>
      <c r="H177" s="33"/>
      <c r="I177" s="33"/>
      <c r="J177" s="33"/>
      <c r="K177" s="33"/>
      <c r="L177" s="33"/>
      <c r="M177" s="33"/>
      <c r="N177" s="33"/>
      <c r="O177" s="33"/>
      <c r="P177" s="33"/>
      <c r="Q177" s="33"/>
      <c r="R177" s="33"/>
      <c r="S177" s="33"/>
      <c r="T177" s="33"/>
      <c r="U177" s="33"/>
      <c r="V177" s="33"/>
    </row>
    <row r="178" spans="3:22" s="7" customFormat="1" ht="14.25" customHeight="1">
      <c r="C178" s="11"/>
      <c r="D178" s="11"/>
      <c r="E178" s="11"/>
      <c r="F178" s="11"/>
      <c r="G178" s="11"/>
      <c r="H178" s="11"/>
      <c r="I178" s="11"/>
      <c r="J178" s="11"/>
      <c r="K178" s="11"/>
      <c r="L178" s="11"/>
      <c r="M178" s="11"/>
      <c r="N178" s="11"/>
      <c r="O178" s="11"/>
      <c r="P178" s="11"/>
      <c r="Q178" s="11"/>
      <c r="R178" s="11"/>
      <c r="S178" s="11"/>
      <c r="T178" s="11"/>
      <c r="U178" s="11"/>
      <c r="V178" s="11"/>
    </row>
    <row r="179" spans="3:22" s="7" customFormat="1" ht="14.25" customHeight="1">
      <c r="C179" s="12"/>
      <c r="D179" s="80" t="s">
        <v>184</v>
      </c>
      <c r="E179" s="81"/>
      <c r="F179" s="81"/>
      <c r="G179" s="81"/>
      <c r="H179" s="81"/>
      <c r="I179" s="81"/>
      <c r="J179" s="81"/>
      <c r="K179" s="81"/>
      <c r="L179" s="81"/>
      <c r="M179" s="81"/>
      <c r="N179" s="81"/>
      <c r="O179" s="81"/>
      <c r="P179" s="81"/>
      <c r="Q179" s="81"/>
      <c r="R179" s="81"/>
      <c r="S179" s="81"/>
      <c r="T179" s="81"/>
      <c r="U179" s="81"/>
      <c r="V179" s="81"/>
    </row>
    <row r="180" spans="3:22" s="7" customFormat="1" ht="14.25" customHeight="1">
      <c r="C180" s="11"/>
      <c r="D180" s="11"/>
      <c r="E180" s="11"/>
      <c r="F180" s="11"/>
      <c r="G180" s="11"/>
      <c r="H180" s="11"/>
      <c r="I180" s="11"/>
      <c r="J180" s="11"/>
      <c r="K180" s="11"/>
      <c r="L180" s="11"/>
      <c r="M180" s="11"/>
      <c r="N180" s="11"/>
      <c r="O180" s="11"/>
      <c r="P180" s="11"/>
      <c r="Q180" s="11"/>
    </row>
    <row r="181" spans="3:22" s="7" customFormat="1" ht="14.25" customHeight="1">
      <c r="C181" s="8"/>
      <c r="D181" s="20"/>
      <c r="E181" s="20"/>
      <c r="F181" s="20" t="s">
        <v>195</v>
      </c>
      <c r="G181" s="98" t="s">
        <v>184</v>
      </c>
      <c r="H181" s="98"/>
      <c r="I181" s="20"/>
      <c r="J181" s="20" t="s">
        <v>416</v>
      </c>
      <c r="K181" s="98" t="s">
        <v>464</v>
      </c>
      <c r="L181" s="20" t="s">
        <v>465</v>
      </c>
      <c r="M181" s="20"/>
      <c r="N181" s="21" t="s">
        <v>197</v>
      </c>
      <c r="O181" s="21"/>
      <c r="P181" s="21"/>
      <c r="Q181" s="7" t="s">
        <v>198</v>
      </c>
      <c r="R181" s="1424"/>
      <c r="S181" s="1424"/>
      <c r="T181" s="1424"/>
      <c r="U181" s="1424"/>
      <c r="V181" s="1424"/>
    </row>
    <row r="182" spans="3:22" s="7" customFormat="1" ht="14.25" customHeight="1">
      <c r="C182" s="8"/>
      <c r="D182" s="20"/>
      <c r="E182" s="20"/>
      <c r="F182" s="20" t="s">
        <v>195</v>
      </c>
      <c r="G182" s="98" t="s">
        <v>184</v>
      </c>
      <c r="H182" s="98"/>
      <c r="I182" s="20"/>
      <c r="J182" s="20" t="s">
        <v>416</v>
      </c>
      <c r="K182" s="98" t="s">
        <v>464</v>
      </c>
      <c r="L182" s="20" t="s">
        <v>469</v>
      </c>
      <c r="M182" s="20"/>
      <c r="N182" s="21" t="s">
        <v>197</v>
      </c>
      <c r="O182" s="21"/>
      <c r="P182" s="21"/>
      <c r="Q182" s="7" t="s">
        <v>198</v>
      </c>
      <c r="R182" s="1424"/>
      <c r="S182" s="1424"/>
      <c r="T182" s="1424"/>
      <c r="U182" s="1424"/>
      <c r="V182" s="1424"/>
    </row>
    <row r="183" spans="3:22" s="7" customFormat="1" ht="14.25" customHeight="1">
      <c r="C183" s="11"/>
      <c r="D183" s="11"/>
      <c r="E183" s="11"/>
      <c r="F183" s="11"/>
      <c r="G183" s="11"/>
      <c r="H183" s="11"/>
      <c r="I183" s="11"/>
      <c r="J183" s="11"/>
      <c r="K183" s="11"/>
      <c r="L183" s="11"/>
      <c r="M183" s="11"/>
      <c r="N183" s="11"/>
      <c r="O183" s="11"/>
      <c r="P183" s="11"/>
      <c r="Q183" s="11"/>
    </row>
    <row r="184" spans="3:22" s="7" customFormat="1" ht="14.25" customHeight="1">
      <c r="C184" s="12"/>
      <c r="D184" s="80" t="s">
        <v>3438</v>
      </c>
      <c r="E184" s="81"/>
      <c r="F184" s="81"/>
      <c r="G184" s="81"/>
      <c r="H184" s="81"/>
      <c r="I184" s="81"/>
      <c r="J184" s="81"/>
      <c r="K184" s="81"/>
      <c r="L184" s="81"/>
      <c r="M184" s="81"/>
      <c r="N184" s="81"/>
      <c r="O184" s="81"/>
      <c r="P184" s="81"/>
      <c r="Q184" s="81"/>
      <c r="R184" s="81"/>
      <c r="S184" s="81"/>
      <c r="T184" s="81"/>
      <c r="U184" s="81"/>
      <c r="V184" s="81"/>
    </row>
    <row r="185" spans="3:22" s="7" customFormat="1" ht="14.25" customHeight="1">
      <c r="C185" s="11"/>
      <c r="D185" s="11"/>
      <c r="E185" s="11"/>
      <c r="F185" s="11"/>
      <c r="G185" s="11"/>
      <c r="H185" s="11"/>
      <c r="I185" s="11"/>
      <c r="J185" s="11"/>
      <c r="K185" s="11"/>
      <c r="L185" s="11"/>
      <c r="M185" s="11"/>
      <c r="N185" s="11"/>
      <c r="O185" s="11"/>
      <c r="P185" s="11"/>
      <c r="Q185" s="11"/>
    </row>
    <row r="186" spans="3:22" s="7" customFormat="1" ht="14.25" customHeight="1">
      <c r="C186" s="8"/>
      <c r="D186" s="20"/>
      <c r="E186" s="20"/>
      <c r="F186" s="20" t="s">
        <v>195</v>
      </c>
      <c r="G186" s="98" t="s">
        <v>3439</v>
      </c>
      <c r="H186" s="98"/>
      <c r="I186" s="20"/>
      <c r="J186" s="20" t="s">
        <v>416</v>
      </c>
      <c r="K186" s="98" t="s">
        <v>464</v>
      </c>
      <c r="L186" s="20" t="s">
        <v>465</v>
      </c>
      <c r="M186" s="20"/>
      <c r="N186" s="21" t="s">
        <v>197</v>
      </c>
      <c r="O186" s="21"/>
      <c r="P186" s="21"/>
      <c r="Q186" s="7" t="s">
        <v>198</v>
      </c>
      <c r="R186" s="1424"/>
      <c r="S186" s="1424"/>
      <c r="T186" s="1424"/>
      <c r="U186" s="1424"/>
      <c r="V186" s="1424"/>
    </row>
    <row r="187" spans="3:22" s="7" customFormat="1" ht="14.25" customHeight="1">
      <c r="C187" s="8"/>
      <c r="D187" s="20"/>
      <c r="E187" s="20"/>
      <c r="F187" s="20" t="s">
        <v>195</v>
      </c>
      <c r="G187" s="98" t="s">
        <v>3439</v>
      </c>
      <c r="H187" s="98"/>
      <c r="I187" s="20"/>
      <c r="J187" s="20" t="s">
        <v>416</v>
      </c>
      <c r="K187" s="98" t="s">
        <v>464</v>
      </c>
      <c r="L187" s="20" t="s">
        <v>469</v>
      </c>
      <c r="M187" s="20"/>
      <c r="N187" s="21" t="s">
        <v>197</v>
      </c>
      <c r="O187" s="21"/>
      <c r="P187" s="21"/>
      <c r="Q187" s="7" t="s">
        <v>198</v>
      </c>
      <c r="R187" s="1424"/>
      <c r="S187" s="1424"/>
      <c r="T187" s="1424"/>
      <c r="U187" s="1424"/>
      <c r="V187" s="1424"/>
    </row>
    <row r="188" spans="3:22" s="7" customFormat="1" ht="14.25" customHeight="1">
      <c r="C188" s="11"/>
      <c r="D188" s="11"/>
      <c r="E188" s="11"/>
      <c r="F188" s="11"/>
      <c r="G188" s="11"/>
      <c r="H188" s="11"/>
      <c r="I188" s="11"/>
      <c r="J188" s="11"/>
      <c r="K188" s="11"/>
      <c r="L188" s="11"/>
      <c r="M188" s="11"/>
      <c r="N188" s="11"/>
      <c r="O188" s="11"/>
      <c r="P188" s="11"/>
      <c r="Q188" s="11"/>
    </row>
    <row r="189" spans="3:22" s="7" customFormat="1" ht="14.25" customHeight="1">
      <c r="C189" s="34" t="s">
        <v>468</v>
      </c>
      <c r="D189" s="34"/>
      <c r="E189" s="33"/>
      <c r="F189" s="33"/>
      <c r="G189" s="33"/>
      <c r="H189" s="33"/>
      <c r="I189" s="33"/>
      <c r="J189" s="33"/>
      <c r="K189" s="33"/>
      <c r="L189" s="33"/>
      <c r="M189" s="33"/>
      <c r="N189" s="33"/>
      <c r="O189" s="33"/>
      <c r="P189" s="33"/>
      <c r="Q189" s="33"/>
      <c r="R189" s="33"/>
      <c r="S189" s="33"/>
      <c r="T189" s="33"/>
      <c r="U189" s="33"/>
      <c r="V189" s="33"/>
    </row>
    <row r="190" spans="3:22" s="7" customFormat="1" ht="14.25" customHeight="1">
      <c r="C190" s="11"/>
      <c r="D190" s="11"/>
      <c r="E190" s="11"/>
      <c r="F190" s="11"/>
      <c r="G190" s="11"/>
      <c r="H190" s="11"/>
      <c r="I190" s="11"/>
      <c r="J190" s="11"/>
      <c r="K190" s="11"/>
      <c r="L190" s="11"/>
      <c r="M190" s="11"/>
      <c r="N190" s="11"/>
      <c r="O190" s="11"/>
      <c r="P190" s="11"/>
      <c r="Q190" s="11"/>
      <c r="R190" s="11"/>
      <c r="S190" s="11"/>
      <c r="T190" s="11"/>
      <c r="U190" s="11"/>
      <c r="V190" s="11"/>
    </row>
    <row r="191" spans="3:22" s="7" customFormat="1" ht="14.25" customHeight="1">
      <c r="C191" s="12"/>
      <c r="D191" s="80" t="s">
        <v>429</v>
      </c>
      <c r="E191" s="81"/>
      <c r="F191" s="81"/>
      <c r="G191" s="81"/>
      <c r="H191" s="81"/>
      <c r="I191" s="81"/>
      <c r="J191" s="81"/>
      <c r="K191" s="81"/>
      <c r="L191" s="81"/>
      <c r="M191" s="81"/>
      <c r="N191" s="81"/>
      <c r="O191" s="81"/>
      <c r="P191" s="81"/>
      <c r="Q191" s="81"/>
      <c r="R191" s="81"/>
      <c r="S191" s="81"/>
      <c r="T191" s="81"/>
      <c r="U191" s="81"/>
      <c r="V191" s="81"/>
    </row>
    <row r="193" spans="4:22" s="7" customFormat="1" ht="14.25" customHeight="1">
      <c r="D193" s="20"/>
      <c r="E193" s="20"/>
      <c r="F193" s="20" t="s">
        <v>195</v>
      </c>
      <c r="G193" s="98" t="s">
        <v>217</v>
      </c>
      <c r="H193" s="98"/>
      <c r="I193" s="20"/>
      <c r="J193" s="11" t="s">
        <v>3379</v>
      </c>
      <c r="K193" s="11"/>
      <c r="L193" s="20" t="s">
        <v>465</v>
      </c>
      <c r="M193" s="20" t="s">
        <v>466</v>
      </c>
      <c r="N193" s="21" t="s">
        <v>197</v>
      </c>
      <c r="O193" s="21"/>
      <c r="P193" s="21"/>
      <c r="Q193" s="7" t="s">
        <v>198</v>
      </c>
      <c r="R193" s="1424"/>
      <c r="S193" s="1424"/>
      <c r="T193" s="1424"/>
      <c r="U193" s="1424"/>
      <c r="V193" s="1424"/>
    </row>
    <row r="194" spans="4:22" s="7" customFormat="1" ht="14.25" customHeight="1">
      <c r="D194" s="20"/>
      <c r="E194" s="20"/>
      <c r="F194" s="20" t="s">
        <v>195</v>
      </c>
      <c r="G194" s="98" t="s">
        <v>217</v>
      </c>
      <c r="H194" s="98"/>
      <c r="I194" s="20"/>
      <c r="J194" s="11" t="s">
        <v>3379</v>
      </c>
      <c r="K194" s="11"/>
      <c r="L194" s="20" t="s">
        <v>465</v>
      </c>
      <c r="M194" s="20" t="s">
        <v>470</v>
      </c>
      <c r="N194" s="21" t="s">
        <v>197</v>
      </c>
      <c r="O194" s="21"/>
      <c r="P194" s="21"/>
      <c r="Q194" s="7" t="s">
        <v>198</v>
      </c>
      <c r="R194" s="1424"/>
      <c r="S194" s="1424"/>
      <c r="T194" s="1424"/>
      <c r="U194" s="1424"/>
      <c r="V194" s="1424"/>
    </row>
    <row r="195" spans="4:22" s="7" customFormat="1" ht="14.25" customHeight="1">
      <c r="D195" s="20"/>
      <c r="E195" s="20"/>
      <c r="F195" s="113" t="s">
        <v>195</v>
      </c>
      <c r="G195" s="98" t="s">
        <v>217</v>
      </c>
      <c r="H195" s="98"/>
      <c r="I195" s="98"/>
      <c r="J195" s="11" t="s">
        <v>3379</v>
      </c>
      <c r="K195" s="98"/>
      <c r="L195" s="98" t="s">
        <v>465</v>
      </c>
      <c r="M195" s="98" t="s">
        <v>472</v>
      </c>
      <c r="N195" s="21" t="s">
        <v>197</v>
      </c>
      <c r="O195" s="21"/>
      <c r="P195" s="21"/>
      <c r="Q195" s="7" t="s">
        <v>198</v>
      </c>
      <c r="R195" s="1424"/>
      <c r="S195" s="1424"/>
      <c r="T195" s="1424"/>
      <c r="U195" s="1424"/>
      <c r="V195" s="1424"/>
    </row>
    <row r="196" spans="4:22" s="7" customFormat="1" ht="14.25" customHeight="1">
      <c r="D196" s="20"/>
      <c r="E196" s="20"/>
      <c r="F196" s="20" t="s">
        <v>195</v>
      </c>
      <c r="G196" s="98" t="s">
        <v>217</v>
      </c>
      <c r="H196" s="98"/>
      <c r="I196" s="20"/>
      <c r="J196" s="11" t="s">
        <v>3379</v>
      </c>
      <c r="K196" s="11"/>
      <c r="L196" s="20" t="s">
        <v>465</v>
      </c>
      <c r="M196" s="20" t="s">
        <v>473</v>
      </c>
      <c r="N196" s="21" t="s">
        <v>197</v>
      </c>
      <c r="O196" s="21"/>
      <c r="P196" s="21"/>
      <c r="Q196" s="7" t="s">
        <v>198</v>
      </c>
      <c r="R196" s="1424"/>
      <c r="S196" s="1424"/>
      <c r="T196" s="1424"/>
      <c r="U196" s="1424"/>
      <c r="V196" s="1424"/>
    </row>
    <row r="197" spans="4:22" s="7" customFormat="1" ht="14.25" customHeight="1">
      <c r="D197" s="20"/>
      <c r="E197" s="20"/>
      <c r="F197" s="20" t="s">
        <v>195</v>
      </c>
      <c r="G197" s="98" t="s">
        <v>217</v>
      </c>
      <c r="H197" s="98"/>
      <c r="I197" s="20"/>
      <c r="J197" s="11" t="s">
        <v>3379</v>
      </c>
      <c r="K197" s="11"/>
      <c r="L197" s="20" t="s">
        <v>465</v>
      </c>
      <c r="M197" s="20" t="s">
        <v>475</v>
      </c>
      <c r="N197" s="21" t="s">
        <v>197</v>
      </c>
      <c r="O197" s="23"/>
      <c r="P197" s="21"/>
      <c r="Q197" s="7" t="s">
        <v>198</v>
      </c>
      <c r="R197" s="1424"/>
      <c r="S197" s="1424"/>
      <c r="T197" s="1424"/>
      <c r="U197" s="1424"/>
      <c r="V197" s="1424"/>
    </row>
    <row r="198" spans="4:22" s="7" customFormat="1" ht="14.25" customHeight="1">
      <c r="D198" s="20"/>
      <c r="E198" s="20"/>
      <c r="F198" s="11" t="s">
        <v>195</v>
      </c>
      <c r="G198" s="11" t="s">
        <v>217</v>
      </c>
      <c r="H198" s="11"/>
      <c r="I198" s="11"/>
      <c r="J198" s="11" t="s">
        <v>3379</v>
      </c>
      <c r="K198" s="11"/>
      <c r="L198" s="11" t="s">
        <v>465</v>
      </c>
      <c r="M198" s="11" t="s">
        <v>476</v>
      </c>
      <c r="N198" s="21" t="s">
        <v>197</v>
      </c>
      <c r="O198" s="11"/>
      <c r="P198" s="21"/>
      <c r="Q198" s="7" t="s">
        <v>198</v>
      </c>
      <c r="R198" s="1424"/>
      <c r="S198" s="1424"/>
      <c r="T198" s="1424"/>
      <c r="U198" s="1424"/>
      <c r="V198" s="1424"/>
    </row>
    <row r="199" spans="4:22" s="7" customFormat="1" ht="14.25" customHeight="1">
      <c r="D199" s="20"/>
      <c r="E199" s="20"/>
      <c r="F199" s="11" t="s">
        <v>195</v>
      </c>
      <c r="G199" s="11" t="s">
        <v>217</v>
      </c>
      <c r="H199" s="11"/>
      <c r="I199" s="11"/>
      <c r="J199" s="11" t="s">
        <v>3379</v>
      </c>
      <c r="K199" s="11"/>
      <c r="L199" s="11" t="s">
        <v>465</v>
      </c>
      <c r="M199" s="11" t="s">
        <v>3470</v>
      </c>
      <c r="N199" s="21" t="s">
        <v>197</v>
      </c>
      <c r="O199" s="11"/>
      <c r="P199" s="21"/>
      <c r="Q199" s="7" t="s">
        <v>198</v>
      </c>
      <c r="R199" s="1424"/>
      <c r="S199" s="1424"/>
      <c r="T199" s="1424"/>
      <c r="U199" s="1424"/>
      <c r="V199" s="1424"/>
    </row>
    <row r="200" spans="4:22" s="7" customFormat="1" ht="14.25" customHeight="1">
      <c r="D200" s="20"/>
      <c r="E200" s="20"/>
      <c r="F200" s="11"/>
      <c r="G200" s="11"/>
      <c r="H200" s="11"/>
      <c r="I200" s="11"/>
      <c r="J200" s="11"/>
      <c r="K200" s="11"/>
      <c r="L200" s="11"/>
      <c r="M200" s="11"/>
      <c r="N200" s="21"/>
      <c r="O200" s="11"/>
      <c r="P200" s="21"/>
    </row>
    <row r="201" spans="4:22" s="7" customFormat="1" ht="14.25" customHeight="1">
      <c r="D201" s="80" t="s">
        <v>3010</v>
      </c>
      <c r="E201" s="81"/>
      <c r="F201" s="81"/>
      <c r="G201" s="81"/>
      <c r="H201" s="81"/>
      <c r="I201" s="81"/>
      <c r="J201" s="81"/>
      <c r="K201" s="81"/>
      <c r="L201" s="81"/>
      <c r="M201" s="81"/>
      <c r="N201" s="81"/>
      <c r="O201" s="81"/>
      <c r="P201" s="81"/>
      <c r="Q201" s="81"/>
    </row>
    <row r="202" spans="4:22" s="7" customFormat="1" ht="14.25" customHeight="1">
      <c r="D202" s="11"/>
      <c r="E202" s="11"/>
      <c r="F202" s="11"/>
      <c r="G202" s="11"/>
      <c r="H202" s="11"/>
      <c r="I202" s="11"/>
      <c r="J202" s="11"/>
      <c r="K202" s="11"/>
      <c r="L202" s="11"/>
      <c r="M202" s="11"/>
      <c r="N202" s="11"/>
      <c r="O202" s="11"/>
      <c r="P202" s="11"/>
      <c r="Q202" s="11"/>
    </row>
    <row r="203" spans="4:22" s="7" customFormat="1" ht="14.25" customHeight="1">
      <c r="D203" s="20"/>
      <c r="E203" s="20"/>
      <c r="F203" s="20" t="s">
        <v>195</v>
      </c>
      <c r="G203" s="98" t="s">
        <v>217</v>
      </c>
      <c r="H203" s="98"/>
      <c r="I203" s="20"/>
      <c r="J203" s="11" t="s">
        <v>3379</v>
      </c>
      <c r="K203" s="11"/>
      <c r="L203" s="20" t="s">
        <v>465</v>
      </c>
      <c r="M203" s="20" t="s">
        <v>466</v>
      </c>
      <c r="N203" s="21" t="s">
        <v>197</v>
      </c>
      <c r="O203" s="21"/>
      <c r="P203" s="21"/>
      <c r="Q203" s="7" t="s">
        <v>198</v>
      </c>
      <c r="R203" s="1424"/>
      <c r="S203" s="1424"/>
      <c r="T203" s="1424"/>
      <c r="U203" s="1424"/>
      <c r="V203" s="1424"/>
    </row>
    <row r="204" spans="4:22" s="7" customFormat="1" ht="14.25" customHeight="1">
      <c r="D204" s="20"/>
      <c r="E204" s="20"/>
      <c r="F204" s="20" t="s">
        <v>195</v>
      </c>
      <c r="G204" s="98" t="s">
        <v>217</v>
      </c>
      <c r="H204" s="98"/>
      <c r="I204" s="20"/>
      <c r="J204" s="11" t="s">
        <v>3379</v>
      </c>
      <c r="K204" s="11"/>
      <c r="L204" s="20" t="s">
        <v>465</v>
      </c>
      <c r="M204" s="20" t="s">
        <v>470</v>
      </c>
      <c r="N204" s="21" t="s">
        <v>197</v>
      </c>
      <c r="O204" s="21"/>
      <c r="P204" s="21"/>
      <c r="Q204" s="7" t="s">
        <v>198</v>
      </c>
      <c r="R204" s="1424"/>
      <c r="S204" s="1424"/>
      <c r="T204" s="1424"/>
      <c r="U204" s="1424"/>
      <c r="V204" s="1424"/>
    </row>
    <row r="205" spans="4:22" s="7" customFormat="1" ht="14.25" customHeight="1">
      <c r="D205" s="20"/>
      <c r="E205" s="20"/>
      <c r="F205" s="113" t="s">
        <v>195</v>
      </c>
      <c r="G205" s="98" t="s">
        <v>217</v>
      </c>
      <c r="H205" s="98"/>
      <c r="I205" s="98"/>
      <c r="J205" s="11" t="s">
        <v>3379</v>
      </c>
      <c r="K205" s="98"/>
      <c r="L205" s="98" t="s">
        <v>465</v>
      </c>
      <c r="M205" s="98" t="s">
        <v>472</v>
      </c>
      <c r="N205" s="21" t="s">
        <v>197</v>
      </c>
      <c r="O205" s="23"/>
      <c r="P205" s="21"/>
      <c r="Q205" s="7" t="s">
        <v>198</v>
      </c>
      <c r="R205" s="1424"/>
      <c r="S205" s="1424"/>
      <c r="T205" s="1424"/>
      <c r="U205" s="1424"/>
      <c r="V205" s="1424"/>
    </row>
    <row r="206" spans="4:22" s="7" customFormat="1" ht="14.25" customHeight="1">
      <c r="D206" s="20"/>
      <c r="E206" s="20"/>
      <c r="F206" s="11" t="s">
        <v>195</v>
      </c>
      <c r="G206" s="11" t="s">
        <v>217</v>
      </c>
      <c r="H206" s="11"/>
      <c r="I206" s="11"/>
      <c r="J206" s="11" t="s">
        <v>3379</v>
      </c>
      <c r="K206" s="11"/>
      <c r="L206" s="11" t="s">
        <v>465</v>
      </c>
      <c r="M206" s="11" t="s">
        <v>476</v>
      </c>
      <c r="N206" s="21" t="s">
        <v>197</v>
      </c>
      <c r="O206" s="11"/>
      <c r="P206" s="21"/>
      <c r="Q206" s="7" t="s">
        <v>198</v>
      </c>
      <c r="R206" s="1424"/>
      <c r="S206" s="1424"/>
      <c r="T206" s="1424"/>
      <c r="U206" s="1424"/>
      <c r="V206" s="1424"/>
    </row>
    <row r="207" spans="4:22" s="7" customFormat="1" ht="14.25" customHeight="1">
      <c r="D207" s="20"/>
      <c r="E207" s="20"/>
      <c r="F207" s="11" t="s">
        <v>195</v>
      </c>
      <c r="G207" s="11" t="s">
        <v>217</v>
      </c>
      <c r="H207" s="11"/>
      <c r="I207" s="11"/>
      <c r="J207" s="11" t="s">
        <v>3379</v>
      </c>
      <c r="K207" s="11"/>
      <c r="L207" s="11" t="s">
        <v>465</v>
      </c>
      <c r="M207" s="11" t="s">
        <v>3470</v>
      </c>
      <c r="N207" s="21" t="s">
        <v>197</v>
      </c>
      <c r="O207" s="11"/>
      <c r="P207" s="21"/>
      <c r="Q207" s="7" t="s">
        <v>198</v>
      </c>
      <c r="R207" s="1424"/>
      <c r="S207" s="1424"/>
      <c r="T207" s="1424"/>
      <c r="U207" s="1424"/>
      <c r="V207" s="1424"/>
    </row>
    <row r="209" spans="1:28" s="7" customFormat="1" ht="17.649999999999999">
      <c r="B209" s="28" t="s">
        <v>3391</v>
      </c>
      <c r="C209" s="27"/>
      <c r="D209" s="27"/>
      <c r="E209" s="27"/>
      <c r="F209" s="27"/>
      <c r="G209" s="27"/>
      <c r="H209" s="27"/>
      <c r="I209" s="27"/>
      <c r="J209" s="27"/>
      <c r="K209" s="27"/>
      <c r="L209" s="27"/>
      <c r="M209" s="27"/>
      <c r="N209" s="27"/>
      <c r="O209" s="27"/>
      <c r="P209" s="27"/>
      <c r="Q209" s="27"/>
      <c r="R209" s="27"/>
      <c r="S209" s="27"/>
      <c r="T209" s="27"/>
      <c r="U209" s="27"/>
      <c r="V209" s="27"/>
    </row>
    <row r="210" spans="1:28" s="7" customFormat="1" ht="14.25" customHeight="1">
      <c r="B210" s="11"/>
      <c r="C210" s="11"/>
      <c r="D210" s="11"/>
      <c r="E210" s="11"/>
      <c r="F210" s="11"/>
      <c r="G210" s="11"/>
      <c r="H210" s="11"/>
      <c r="I210" s="11"/>
      <c r="J210" s="11"/>
      <c r="K210" s="11"/>
      <c r="L210" s="11"/>
      <c r="M210" s="11"/>
      <c r="N210" s="11"/>
      <c r="O210" s="11"/>
      <c r="P210" s="11"/>
      <c r="Q210" s="11"/>
      <c r="R210" s="11"/>
      <c r="S210" s="11"/>
      <c r="T210" s="11"/>
      <c r="U210" s="11"/>
      <c r="V210" s="11"/>
    </row>
    <row r="211" spans="1:28" s="7" customFormat="1" ht="14.25" customHeight="1">
      <c r="B211" s="12"/>
      <c r="C211" s="34" t="s">
        <v>3471</v>
      </c>
      <c r="D211" s="34"/>
      <c r="E211" s="33"/>
      <c r="F211" s="33"/>
      <c r="G211" s="33"/>
      <c r="H211" s="33"/>
      <c r="I211" s="33"/>
      <c r="J211" s="33"/>
      <c r="K211" s="33"/>
      <c r="L211" s="104"/>
      <c r="M211" s="33"/>
      <c r="N211" s="33"/>
      <c r="O211" s="33"/>
      <c r="P211" s="33"/>
      <c r="Q211" s="33"/>
      <c r="R211" s="33"/>
      <c r="S211" s="33"/>
      <c r="T211" s="33"/>
      <c r="U211" s="33"/>
      <c r="V211" s="33"/>
    </row>
    <row r="212" spans="1:28" s="7" customFormat="1" ht="14.25" customHeight="1">
      <c r="B212" s="11"/>
      <c r="C212" s="11"/>
      <c r="D212" s="11"/>
      <c r="E212" s="11"/>
      <c r="F212" s="11"/>
      <c r="G212" s="11"/>
      <c r="H212" s="11"/>
      <c r="I212" s="11"/>
      <c r="J212" s="11"/>
      <c r="K212" s="11"/>
      <c r="L212" s="11"/>
      <c r="M212" s="11"/>
      <c r="N212" s="11"/>
      <c r="O212" s="11"/>
      <c r="P212" s="11"/>
      <c r="Q212" s="11"/>
      <c r="R212" s="11"/>
      <c r="S212" s="11"/>
      <c r="T212" s="11"/>
      <c r="U212" s="11"/>
      <c r="V212" s="11"/>
    </row>
    <row r="213" spans="1:28" s="7" customFormat="1" ht="14.25" customHeight="1">
      <c r="B213" s="12"/>
      <c r="C213" s="12"/>
      <c r="D213" s="80" t="s">
        <v>3472</v>
      </c>
      <c r="E213" s="81"/>
      <c r="F213" s="81"/>
      <c r="G213" s="81"/>
      <c r="H213" s="81"/>
      <c r="I213" s="81"/>
      <c r="J213" s="81"/>
      <c r="K213" s="81"/>
      <c r="L213" s="106"/>
      <c r="M213" s="81"/>
      <c r="N213" s="81"/>
      <c r="O213" s="81"/>
      <c r="P213" s="81"/>
      <c r="Q213" s="81"/>
      <c r="R213" s="81"/>
      <c r="S213" s="81"/>
      <c r="T213" s="81"/>
      <c r="U213" s="81"/>
      <c r="V213" s="81"/>
    </row>
    <row r="214" spans="1:28" s="7" customFormat="1" ht="14.25" customHeight="1">
      <c r="B214" s="11"/>
      <c r="C214" s="11"/>
      <c r="D214" s="11"/>
      <c r="E214" s="11"/>
      <c r="F214" s="11"/>
      <c r="G214" s="11"/>
      <c r="H214" s="11"/>
      <c r="I214" s="11"/>
      <c r="J214" s="11"/>
      <c r="K214" s="11"/>
      <c r="L214" s="11"/>
      <c r="M214" s="11"/>
      <c r="N214" s="11"/>
      <c r="O214" s="11"/>
      <c r="P214" s="11"/>
      <c r="Q214" s="11"/>
    </row>
    <row r="215" spans="1:28" s="7" customFormat="1" ht="14.25" customHeight="1">
      <c r="B215" s="8"/>
      <c r="C215" s="8"/>
      <c r="D215" s="20"/>
      <c r="E215" s="20"/>
      <c r="F215" s="20" t="s">
        <v>195</v>
      </c>
      <c r="G215" s="20" t="s">
        <v>184</v>
      </c>
      <c r="H215" s="98"/>
      <c r="I215" s="20"/>
      <c r="J215" s="20"/>
      <c r="K215" s="98"/>
      <c r="L215" s="20"/>
      <c r="M215" s="102"/>
      <c r="N215" s="21" t="s">
        <v>3473</v>
      </c>
      <c r="O215" s="21" t="s">
        <v>3474</v>
      </c>
      <c r="P215" s="21"/>
      <c r="Q215" s="7" t="s">
        <v>1946</v>
      </c>
      <c r="R215" s="1424"/>
      <c r="S215" s="1424"/>
      <c r="T215" s="1424"/>
      <c r="U215" s="1424"/>
      <c r="V215" s="1424"/>
    </row>
    <row r="216" spans="1:28" s="7" customFormat="1" ht="14.25" customHeight="1">
      <c r="B216" s="11"/>
      <c r="C216" s="11"/>
      <c r="D216" s="11"/>
      <c r="E216" s="11"/>
      <c r="F216" s="20" t="s">
        <v>195</v>
      </c>
      <c r="G216" s="11" t="s">
        <v>196</v>
      </c>
      <c r="H216" s="98"/>
      <c r="I216" s="20"/>
      <c r="J216" s="11"/>
      <c r="K216" s="11"/>
      <c r="L216" s="11"/>
      <c r="M216" s="11"/>
      <c r="N216" s="21" t="s">
        <v>3473</v>
      </c>
      <c r="O216" s="21" t="s">
        <v>3474</v>
      </c>
      <c r="P216" s="11"/>
      <c r="Q216" s="11" t="s">
        <v>1946</v>
      </c>
      <c r="R216" s="1424"/>
      <c r="S216" s="1424"/>
      <c r="T216" s="1424"/>
      <c r="U216" s="1424"/>
      <c r="V216" s="1424"/>
    </row>
    <row r="217" spans="1:28" s="7" customFormat="1" ht="14.25" customHeight="1">
      <c r="B217" s="11"/>
      <c r="C217" s="11"/>
      <c r="D217" s="11"/>
      <c r="E217" s="11"/>
      <c r="F217" s="20" t="s">
        <v>195</v>
      </c>
      <c r="G217" s="11" t="s">
        <v>206</v>
      </c>
      <c r="H217" s="98"/>
      <c r="I217" s="20"/>
      <c r="J217" s="11"/>
      <c r="K217" s="11"/>
      <c r="L217" s="11"/>
      <c r="M217" s="11"/>
      <c r="N217" s="21" t="s">
        <v>3473</v>
      </c>
      <c r="O217" s="21" t="s">
        <v>3474</v>
      </c>
      <c r="P217" s="11"/>
      <c r="Q217" s="11" t="s">
        <v>1946</v>
      </c>
      <c r="R217" s="1424"/>
      <c r="S217" s="1424"/>
      <c r="T217" s="1424"/>
      <c r="U217" s="1424"/>
      <c r="V217" s="1424"/>
    </row>
    <row r="218" spans="1:28" s="7" customFormat="1" ht="14.25" customHeight="1">
      <c r="B218" s="11"/>
      <c r="C218" s="11"/>
      <c r="D218" s="11"/>
      <c r="E218" s="11"/>
      <c r="F218" s="20" t="s">
        <v>195</v>
      </c>
      <c r="G218" s="11" t="s">
        <v>213</v>
      </c>
      <c r="H218" s="98"/>
      <c r="I218" s="20"/>
      <c r="J218" s="11"/>
      <c r="K218" s="11"/>
      <c r="L218" s="11"/>
      <c r="M218" s="11"/>
      <c r="N218" s="21" t="s">
        <v>3473</v>
      </c>
      <c r="O218" s="21" t="s">
        <v>3474</v>
      </c>
      <c r="P218" s="11"/>
      <c r="Q218" s="11" t="s">
        <v>1946</v>
      </c>
      <c r="R218" s="1424"/>
      <c r="S218" s="1424"/>
      <c r="T218" s="1424"/>
      <c r="U218" s="1424"/>
      <c r="V218" s="1424"/>
    </row>
    <row r="219" spans="1:28" s="7" customFormat="1" ht="14.25" customHeight="1">
      <c r="B219" s="11"/>
      <c r="C219" s="11"/>
      <c r="D219" s="11"/>
      <c r="E219" s="11"/>
      <c r="F219" s="20" t="s">
        <v>195</v>
      </c>
      <c r="G219" s="11" t="s">
        <v>467</v>
      </c>
      <c r="H219" s="98"/>
      <c r="I219" s="20"/>
      <c r="J219" s="11"/>
      <c r="K219" s="98"/>
      <c r="L219" s="11"/>
      <c r="M219" s="11"/>
      <c r="N219" s="21" t="s">
        <v>3473</v>
      </c>
      <c r="O219" s="21" t="s">
        <v>3474</v>
      </c>
      <c r="P219" s="11"/>
      <c r="Q219" s="11" t="s">
        <v>1946</v>
      </c>
      <c r="R219" s="1424"/>
      <c r="S219" s="1424"/>
      <c r="T219" s="1424"/>
      <c r="U219" s="1424"/>
      <c r="V219" s="1424"/>
    </row>
    <row r="220" spans="1:28" s="7" customFormat="1" ht="14.25" customHeight="1">
      <c r="B220" s="11"/>
      <c r="C220" s="11"/>
      <c r="D220" s="11"/>
      <c r="E220" s="11"/>
      <c r="F220" s="20" t="s">
        <v>195</v>
      </c>
      <c r="G220" s="11" t="s">
        <v>222</v>
      </c>
      <c r="H220" s="98"/>
      <c r="I220" s="20"/>
      <c r="J220" s="11"/>
      <c r="K220" s="11"/>
      <c r="L220" s="11"/>
      <c r="M220" s="11"/>
      <c r="N220" s="21" t="s">
        <v>3473</v>
      </c>
      <c r="O220" s="21" t="s">
        <v>3474</v>
      </c>
      <c r="P220" s="11"/>
      <c r="Q220" s="11" t="s">
        <v>1946</v>
      </c>
      <c r="R220" s="1424"/>
      <c r="S220" s="1424"/>
      <c r="T220" s="1424"/>
      <c r="U220" s="1424"/>
      <c r="V220" s="1424"/>
    </row>
    <row r="221" spans="1:28" s="7" customFormat="1" ht="14.25" customHeight="1">
      <c r="B221" s="11"/>
      <c r="C221" s="11"/>
      <c r="D221" s="11"/>
      <c r="E221" s="11"/>
      <c r="F221" s="20" t="s">
        <v>195</v>
      </c>
      <c r="G221" s="11" t="s">
        <v>3475</v>
      </c>
      <c r="H221" s="98"/>
      <c r="I221" s="20"/>
      <c r="J221" s="11"/>
      <c r="K221" s="11"/>
      <c r="L221" s="11"/>
      <c r="M221" s="11"/>
      <c r="N221" s="21" t="s">
        <v>3473</v>
      </c>
      <c r="O221" s="21" t="s">
        <v>3474</v>
      </c>
      <c r="P221" s="11"/>
      <c r="Q221" s="11" t="s">
        <v>1946</v>
      </c>
      <c r="R221" s="1424"/>
      <c r="S221" s="1424"/>
      <c r="T221" s="1424"/>
      <c r="U221" s="1424"/>
      <c r="V221" s="1424"/>
    </row>
    <row r="222" spans="1:28" s="7" customFormat="1" ht="14.25" customHeight="1">
      <c r="B222" s="11"/>
      <c r="C222" s="11"/>
      <c r="D222" s="11"/>
      <c r="E222" s="11"/>
      <c r="F222" s="20"/>
      <c r="G222" s="11"/>
      <c r="H222" s="98"/>
      <c r="I222" s="11"/>
      <c r="J222" s="11"/>
      <c r="K222" s="11"/>
      <c r="L222" s="11"/>
      <c r="M222" s="11"/>
      <c r="N222" s="11"/>
      <c r="O222" s="11"/>
      <c r="P222" s="11"/>
      <c r="Q222" s="11"/>
    </row>
    <row r="223" spans="1:28" s="27" customFormat="1" ht="17.649999999999999">
      <c r="A223" s="791"/>
      <c r="B223" s="792" t="s">
        <v>3476</v>
      </c>
      <c r="C223" s="791"/>
      <c r="D223" s="791"/>
      <c r="E223" s="791"/>
      <c r="F223" s="791"/>
      <c r="G223" s="791"/>
      <c r="H223" s="791"/>
      <c r="I223" s="791"/>
      <c r="J223" s="791"/>
      <c r="K223" s="791"/>
      <c r="L223" s="791"/>
      <c r="M223" s="791"/>
      <c r="N223" s="791"/>
      <c r="O223" s="791"/>
      <c r="P223" s="791"/>
      <c r="Q223" s="791"/>
      <c r="R223" s="791"/>
      <c r="S223" s="791"/>
      <c r="T223" s="791"/>
      <c r="U223" s="791"/>
      <c r="V223" s="791"/>
      <c r="W223" s="791"/>
      <c r="X223" s="791"/>
      <c r="Y223" s="791"/>
      <c r="Z223" s="791"/>
      <c r="AA223" s="791"/>
      <c r="AB223" s="791"/>
    </row>
    <row r="225" spans="1:22">
      <c r="F225" s="20" t="s">
        <v>3477</v>
      </c>
      <c r="G225" s="11" t="s">
        <v>113</v>
      </c>
      <c r="I225" s="11"/>
      <c r="N225" s="11" t="s">
        <v>185</v>
      </c>
      <c r="Q225" s="11" t="s">
        <v>186</v>
      </c>
      <c r="R225" s="728"/>
      <c r="S225" s="728"/>
      <c r="T225" s="728"/>
      <c r="U225" s="728"/>
      <c r="V225" s="728"/>
    </row>
    <row r="226" spans="1:22">
      <c r="F226" s="20" t="s">
        <v>3478</v>
      </c>
      <c r="G226" s="11" t="s">
        <v>3479</v>
      </c>
      <c r="I226" s="11"/>
      <c r="N226" s="11" t="s">
        <v>185</v>
      </c>
      <c r="Q226" s="11" t="s">
        <v>186</v>
      </c>
      <c r="R226" s="728"/>
      <c r="S226" s="728"/>
      <c r="T226" s="728"/>
      <c r="U226" s="728"/>
      <c r="V226" s="728"/>
    </row>
    <row r="227" spans="1:22">
      <c r="F227" s="20" t="s">
        <v>3480</v>
      </c>
      <c r="G227" s="11" t="s">
        <v>3256</v>
      </c>
      <c r="I227" s="11"/>
      <c r="N227" s="11" t="s">
        <v>185</v>
      </c>
      <c r="Q227" s="11" t="s">
        <v>186</v>
      </c>
      <c r="R227" s="728"/>
      <c r="S227" s="728"/>
      <c r="T227" s="728"/>
      <c r="U227" s="728"/>
      <c r="V227" s="728"/>
    </row>
    <row r="228" spans="1:22">
      <c r="F228" s="20" t="s">
        <v>3480</v>
      </c>
      <c r="G228" s="11" t="s">
        <v>3257</v>
      </c>
      <c r="I228" s="11"/>
      <c r="N228" s="11" t="s">
        <v>185</v>
      </c>
      <c r="Q228" s="11" t="s">
        <v>186</v>
      </c>
      <c r="R228" s="728"/>
      <c r="S228" s="728"/>
      <c r="T228" s="728"/>
      <c r="U228" s="728"/>
      <c r="V228" s="728"/>
    </row>
    <row r="229" spans="1:22">
      <c r="I229" s="11"/>
    </row>
    <row r="230" spans="1:22">
      <c r="F230" s="20" t="s">
        <v>3477</v>
      </c>
      <c r="G230" s="11" t="s">
        <v>113</v>
      </c>
      <c r="I230" s="11"/>
      <c r="N230" s="21" t="s">
        <v>197</v>
      </c>
      <c r="O230" s="11" t="s">
        <v>3481</v>
      </c>
      <c r="Q230" s="11" t="s">
        <v>198</v>
      </c>
      <c r="R230" s="389"/>
      <c r="S230" s="389"/>
      <c r="T230" s="389"/>
      <c r="U230" s="389"/>
      <c r="V230" s="389"/>
    </row>
    <row r="231" spans="1:22">
      <c r="F231" s="20" t="s">
        <v>3478</v>
      </c>
      <c r="G231" s="11" t="s">
        <v>3479</v>
      </c>
      <c r="I231" s="11"/>
      <c r="N231" s="21" t="s">
        <v>197</v>
      </c>
      <c r="O231" s="11" t="s">
        <v>3481</v>
      </c>
      <c r="Q231" s="11" t="s">
        <v>198</v>
      </c>
      <c r="R231" s="389"/>
      <c r="S231" s="389"/>
      <c r="T231" s="389"/>
      <c r="U231" s="389"/>
      <c r="V231" s="389"/>
    </row>
    <row r="232" spans="1:22">
      <c r="F232" s="20" t="s">
        <v>3480</v>
      </c>
      <c r="G232" s="11" t="s">
        <v>3256</v>
      </c>
      <c r="I232" s="11"/>
      <c r="N232" s="21" t="s">
        <v>197</v>
      </c>
      <c r="O232" s="11" t="s">
        <v>3481</v>
      </c>
      <c r="Q232" s="11" t="s">
        <v>198</v>
      </c>
      <c r="R232" s="389"/>
      <c r="S232" s="389"/>
      <c r="T232" s="389"/>
      <c r="U232" s="389"/>
      <c r="V232" s="389"/>
    </row>
    <row r="233" spans="1:22">
      <c r="F233" s="20" t="s">
        <v>3480</v>
      </c>
      <c r="G233" s="11" t="s">
        <v>3257</v>
      </c>
      <c r="I233" s="11"/>
      <c r="N233" s="21" t="s">
        <v>197</v>
      </c>
      <c r="O233" s="11" t="s">
        <v>3481</v>
      </c>
      <c r="Q233" s="11" t="s">
        <v>198</v>
      </c>
      <c r="R233" s="389"/>
      <c r="S233" s="389"/>
      <c r="T233" s="389"/>
      <c r="U233" s="389"/>
      <c r="V233" s="389"/>
    </row>
    <row r="234" spans="1:22">
      <c r="I234" s="11"/>
      <c r="N234" s="11" t="s">
        <v>2627</v>
      </c>
      <c r="R234" s="354" t="b">
        <f>ROUND(R225+R226+R227+R229,3)=ROUND(R22,3)</f>
        <v>1</v>
      </c>
      <c r="S234" s="354" t="b">
        <f t="shared" ref="S234:V234" si="5">ROUND(S225+S226+S227+S229,3)=ROUND(S22,3)</f>
        <v>1</v>
      </c>
      <c r="T234" s="354" t="b">
        <f t="shared" si="5"/>
        <v>1</v>
      </c>
      <c r="U234" s="354" t="b">
        <f t="shared" si="5"/>
        <v>1</v>
      </c>
      <c r="V234" s="354" t="b">
        <f t="shared" si="5"/>
        <v>1</v>
      </c>
    </row>
    <row r="235" spans="1:22">
      <c r="I235" s="11"/>
    </row>
    <row r="236" spans="1:22" s="7" customFormat="1" ht="17.649999999999999">
      <c r="A236" s="27"/>
      <c r="B236" s="28" t="s">
        <v>1807</v>
      </c>
      <c r="C236" s="27"/>
      <c r="D236" s="27"/>
      <c r="E236" s="27"/>
      <c r="F236" s="27"/>
      <c r="G236" s="27"/>
      <c r="H236" s="27"/>
      <c r="I236" s="27"/>
      <c r="J236" s="27"/>
      <c r="K236" s="27"/>
      <c r="L236" s="27"/>
      <c r="M236" s="27"/>
      <c r="N236" s="27"/>
      <c r="O236" s="27"/>
      <c r="P236" s="27"/>
      <c r="Q236" s="27"/>
      <c r="R236" s="27"/>
      <c r="S236" s="27"/>
      <c r="T236" s="27"/>
      <c r="U236" s="27"/>
      <c r="V236"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9" id="{3AB9E725-8E8F-488E-BA8F-C9F9E6951A6D}">
            <xm:f>Cover!$E$15&lt;&gt;R$6</xm:f>
            <x14:dxf>
              <fill>
                <patternFill>
                  <bgColor theme="0" tint="-0.24994659260841701"/>
                </patternFill>
              </fill>
            </x14:dxf>
          </x14:cfRule>
          <x14:cfRule type="expression" priority="110" id="{BA332A90-8012-482B-8CA5-E9ED7DCB6E63}">
            <xm:f>Cover!$E$15=R$6</xm:f>
            <x14:dxf>
              <fill>
                <patternFill>
                  <bgColor theme="7" tint="0.59996337778862885"/>
                </patternFill>
              </fill>
            </x14:dxf>
          </x14:cfRule>
          <xm:sqref>R39:V40 R225:V228 R230:V233</xm:sqref>
        </x14:conditionalFormatting>
        <x14:conditionalFormatting xmlns:xm="http://schemas.microsoft.com/office/excel/2006/main">
          <x14:cfRule type="expression" priority="30" id="{8E6698C1-A53A-4E53-AB83-24284811E5DC}">
            <xm:f>Cover!$E$15=R$6</xm:f>
            <x14:dxf>
              <fill>
                <patternFill>
                  <bgColor theme="7" tint="0.59996337778862885"/>
                </patternFill>
              </fill>
            </x14:dxf>
          </x14:cfRule>
          <x14:cfRule type="expression" priority="29" id="{FE694AED-5445-4C48-B9E1-D8BEEA701CC5}">
            <xm:f>Cover!$E$15&lt;&gt;R$6</xm:f>
            <x14:dxf>
              <fill>
                <patternFill>
                  <bgColor theme="0" tint="-0.24994659260841701"/>
                </patternFill>
              </fill>
            </x14:dxf>
          </x14:cfRule>
          <xm:sqref>R44:V45</xm:sqref>
        </x14:conditionalFormatting>
        <x14:conditionalFormatting xmlns:xm="http://schemas.microsoft.com/office/excel/2006/main">
          <x14:cfRule type="expression" priority="106" id="{6025A5CA-D1B0-4C3E-BB6A-EFC528369C17}">
            <xm:f>Cover!$E$15=R$6</xm:f>
            <x14:dxf>
              <fill>
                <patternFill>
                  <bgColor theme="7" tint="0.59996337778862885"/>
                </patternFill>
              </fill>
            </x14:dxf>
          </x14:cfRule>
          <x14:cfRule type="expression" priority="105" id="{2EFEAB00-6497-4C4D-A385-07B834226B3A}">
            <xm:f>Cover!$E$15&lt;&gt;R$6</xm:f>
            <x14:dxf>
              <fill>
                <patternFill>
                  <bgColor theme="0" tint="-0.24994659260841701"/>
                </patternFill>
              </fill>
            </x14:dxf>
          </x14:cfRule>
          <xm:sqref>R49:V50</xm:sqref>
        </x14:conditionalFormatting>
        <x14:conditionalFormatting xmlns:xm="http://schemas.microsoft.com/office/excel/2006/main">
          <x14:cfRule type="expression" priority="104" id="{1F33849B-36D5-4C09-89A4-CC18DCB33352}">
            <xm:f>Cover!$E$15=R$6</xm:f>
            <x14:dxf>
              <fill>
                <patternFill>
                  <bgColor theme="7" tint="0.59996337778862885"/>
                </patternFill>
              </fill>
            </x14:dxf>
          </x14:cfRule>
          <x14:cfRule type="expression" priority="103" id="{AFE7345F-4743-4986-9AC2-D72C23118EEC}">
            <xm:f>Cover!$E$15&lt;&gt;R$6</xm:f>
            <x14:dxf>
              <fill>
                <patternFill>
                  <bgColor theme="0" tint="-0.24994659260841701"/>
                </patternFill>
              </fill>
            </x14:dxf>
          </x14:cfRule>
          <xm:sqref>R54:V55</xm:sqref>
        </x14:conditionalFormatting>
        <x14:conditionalFormatting xmlns:xm="http://schemas.microsoft.com/office/excel/2006/main">
          <x14:cfRule type="expression" priority="101" id="{6515EC59-471F-4EE4-89AA-27D1383ED953}">
            <xm:f>Cover!$E$15&lt;&gt;R$6</xm:f>
            <x14:dxf>
              <fill>
                <patternFill>
                  <bgColor theme="0" tint="-0.24994659260841701"/>
                </patternFill>
              </fill>
            </x14:dxf>
          </x14:cfRule>
          <x14:cfRule type="expression" priority="102" id="{29B807FB-3C48-4750-89AF-166001F76CB9}">
            <xm:f>Cover!$E$15=R$6</xm:f>
            <x14:dxf>
              <fill>
                <patternFill>
                  <bgColor theme="7" tint="0.59996337778862885"/>
                </patternFill>
              </fill>
            </x14:dxf>
          </x14:cfRule>
          <xm:sqref>R59:V60</xm:sqref>
        </x14:conditionalFormatting>
        <x14:conditionalFormatting xmlns:xm="http://schemas.microsoft.com/office/excel/2006/main">
          <x14:cfRule type="expression" priority="100" id="{ECF1600F-A5F2-4AA0-A7E9-FC6569D60A80}">
            <xm:f>Cover!$E$15=R$6</xm:f>
            <x14:dxf>
              <fill>
                <patternFill>
                  <bgColor theme="7" tint="0.59996337778862885"/>
                </patternFill>
              </fill>
            </x14:dxf>
          </x14:cfRule>
          <x14:cfRule type="expression" priority="99" id="{F053BCBE-7E79-4E42-8866-5EF240181494}">
            <xm:f>Cover!$E$15&lt;&gt;R$6</xm:f>
            <x14:dxf>
              <fill>
                <patternFill>
                  <bgColor theme="0" tint="-0.24994659260841701"/>
                </patternFill>
              </fill>
            </x14:dxf>
          </x14:cfRule>
          <xm:sqref>R64:V65</xm:sqref>
        </x14:conditionalFormatting>
        <x14:conditionalFormatting xmlns:xm="http://schemas.microsoft.com/office/excel/2006/main">
          <x14:cfRule type="expression" priority="98" id="{A919BA7A-AEB7-4A85-B4E9-2443B7F1742B}">
            <xm:f>Cover!$E$15=R$6</xm:f>
            <x14:dxf>
              <fill>
                <patternFill>
                  <bgColor theme="7" tint="0.59996337778862885"/>
                </patternFill>
              </fill>
            </x14:dxf>
          </x14:cfRule>
          <x14:cfRule type="expression" priority="97" id="{4ED7511F-C730-4063-857F-EDD7DA8294C0}">
            <xm:f>Cover!$E$15&lt;&gt;R$6</xm:f>
            <x14:dxf>
              <fill>
                <patternFill>
                  <bgColor theme="0" tint="-0.24994659260841701"/>
                </patternFill>
              </fill>
            </x14:dxf>
          </x14:cfRule>
          <xm:sqref>R69:V70</xm:sqref>
        </x14:conditionalFormatting>
        <x14:conditionalFormatting xmlns:xm="http://schemas.microsoft.com/office/excel/2006/main">
          <x14:cfRule type="expression" priority="96" id="{542C965D-443F-44C5-93C5-A8A7D5DFDD89}">
            <xm:f>Cover!$E$15=R$6</xm:f>
            <x14:dxf>
              <fill>
                <patternFill>
                  <bgColor theme="7" tint="0.59996337778862885"/>
                </patternFill>
              </fill>
            </x14:dxf>
          </x14:cfRule>
          <x14:cfRule type="expression" priority="95" id="{CB9AC0C4-0297-4561-91E9-02C34232B522}">
            <xm:f>Cover!$E$15&lt;&gt;R$6</xm:f>
            <x14:dxf>
              <fill>
                <patternFill>
                  <bgColor theme="0" tint="-0.24994659260841701"/>
                </patternFill>
              </fill>
            </x14:dxf>
          </x14:cfRule>
          <xm:sqref>R74:V75</xm:sqref>
        </x14:conditionalFormatting>
        <x14:conditionalFormatting xmlns:xm="http://schemas.microsoft.com/office/excel/2006/main">
          <x14:cfRule type="expression" priority="93" id="{2618B6EB-98EA-4626-8F09-BCE4DF35B9E3}">
            <xm:f>Cover!$E$15&lt;&gt;R$6</xm:f>
            <x14:dxf>
              <fill>
                <patternFill>
                  <bgColor theme="0" tint="-0.24994659260841701"/>
                </patternFill>
              </fill>
            </x14:dxf>
          </x14:cfRule>
          <x14:cfRule type="expression" priority="94" id="{17D8DB23-3551-4276-B722-AFBE62F4CACD}">
            <xm:f>Cover!$E$15=R$6</xm:f>
            <x14:dxf>
              <fill>
                <patternFill>
                  <bgColor theme="7" tint="0.59996337778862885"/>
                </patternFill>
              </fill>
            </x14:dxf>
          </x14:cfRule>
          <xm:sqref>R81:V82</xm:sqref>
        </x14:conditionalFormatting>
        <x14:conditionalFormatting xmlns:xm="http://schemas.microsoft.com/office/excel/2006/main">
          <x14:cfRule type="expression" priority="90" id="{9CEF3371-8C4D-4D27-8F80-0D0D6F8765D4}">
            <xm:f>Cover!$E$15=R$6</xm:f>
            <x14:dxf>
              <fill>
                <patternFill>
                  <bgColor theme="7" tint="0.59996337778862885"/>
                </patternFill>
              </fill>
            </x14:dxf>
          </x14:cfRule>
          <x14:cfRule type="expression" priority="89" id="{076685BD-3592-4ADA-8736-901B4B649EF7}">
            <xm:f>Cover!$E$15&lt;&gt;R$6</xm:f>
            <x14:dxf>
              <fill>
                <patternFill>
                  <bgColor theme="0" tint="-0.24994659260841701"/>
                </patternFill>
              </fill>
            </x14:dxf>
          </x14:cfRule>
          <xm:sqref>R87:V88</xm:sqref>
        </x14:conditionalFormatting>
        <x14:conditionalFormatting xmlns:xm="http://schemas.microsoft.com/office/excel/2006/main">
          <x14:cfRule type="expression" priority="88" id="{4B287679-BABF-41CB-8C4D-F047B5BB82CD}">
            <xm:f>Cover!$E$15=R$6</xm:f>
            <x14:dxf>
              <fill>
                <patternFill>
                  <bgColor theme="7" tint="0.59996337778862885"/>
                </patternFill>
              </fill>
            </x14:dxf>
          </x14:cfRule>
          <x14:cfRule type="expression" priority="87" id="{206CD20F-6BA7-4D09-8EA9-2CE29466496E}">
            <xm:f>Cover!$E$15&lt;&gt;R$6</xm:f>
            <x14:dxf>
              <fill>
                <patternFill>
                  <bgColor theme="0" tint="-0.24994659260841701"/>
                </patternFill>
              </fill>
            </x14:dxf>
          </x14:cfRule>
          <xm:sqref>R94:V95</xm:sqref>
        </x14:conditionalFormatting>
        <x14:conditionalFormatting xmlns:xm="http://schemas.microsoft.com/office/excel/2006/main">
          <x14:cfRule type="expression" priority="84" id="{60B2782A-52D5-43B8-ACA0-1038E987EAD6}">
            <xm:f>Cover!$E$15=R$6</xm:f>
            <x14:dxf>
              <fill>
                <patternFill>
                  <bgColor theme="7" tint="0.59996337778862885"/>
                </patternFill>
              </fill>
            </x14:dxf>
          </x14:cfRule>
          <x14:cfRule type="expression" priority="83" id="{2B5DBCA0-7EB1-419B-AB43-939E38A91525}">
            <xm:f>Cover!$E$15&lt;&gt;R$6</xm:f>
            <x14:dxf>
              <fill>
                <patternFill>
                  <bgColor theme="0" tint="-0.24994659260841701"/>
                </patternFill>
              </fill>
            </x14:dxf>
          </x14:cfRule>
          <xm:sqref>R100:V101</xm:sqref>
        </x14:conditionalFormatting>
        <x14:conditionalFormatting xmlns:xm="http://schemas.microsoft.com/office/excel/2006/main">
          <x14:cfRule type="expression" priority="75" id="{00CFB706-D607-40FD-B2F9-82062904E917}">
            <xm:f>Cover!$E$15&lt;&gt;R$6</xm:f>
            <x14:dxf>
              <fill>
                <patternFill>
                  <bgColor theme="0" tint="-0.24994659260841701"/>
                </patternFill>
              </fill>
            </x14:dxf>
          </x14:cfRule>
          <x14:cfRule type="expression" priority="76" id="{BBE29DC1-96F1-450F-9A8A-4A5BDB41A10E}">
            <xm:f>Cover!$E$15=R$6</xm:f>
            <x14:dxf>
              <fill>
                <patternFill>
                  <bgColor theme="7" tint="0.59996337778862885"/>
                </patternFill>
              </fill>
            </x14:dxf>
          </x14:cfRule>
          <xm:sqref>R107:V113</xm:sqref>
        </x14:conditionalFormatting>
        <x14:conditionalFormatting xmlns:xm="http://schemas.microsoft.com/office/excel/2006/main">
          <x14:cfRule type="expression" priority="73" id="{64D8B7F5-DD1F-4F28-BABD-D79AA7CD8CFE}">
            <xm:f>Cover!$E$15&lt;&gt;R$6</xm:f>
            <x14:dxf>
              <fill>
                <patternFill>
                  <bgColor theme="0" tint="-0.24994659260841701"/>
                </patternFill>
              </fill>
            </x14:dxf>
          </x14:cfRule>
          <x14:cfRule type="expression" priority="74" id="{B3A1ECC3-E400-4809-BB1B-87F27165E2D4}">
            <xm:f>Cover!$E$15=R$6</xm:f>
            <x14:dxf>
              <fill>
                <patternFill>
                  <bgColor theme="7" tint="0.59996337778862885"/>
                </patternFill>
              </fill>
            </x14:dxf>
          </x14:cfRule>
          <xm:sqref>R117:V121</xm:sqref>
        </x14:conditionalFormatting>
        <x14:conditionalFormatting xmlns:xm="http://schemas.microsoft.com/office/excel/2006/main">
          <x14:cfRule type="expression" priority="72" id="{B09295E9-867C-4EA9-A904-BCD63391072B}">
            <xm:f>Cover!$E$15=R$6</xm:f>
            <x14:dxf>
              <fill>
                <patternFill>
                  <bgColor theme="7" tint="0.59996337778862885"/>
                </patternFill>
              </fill>
            </x14:dxf>
          </x14:cfRule>
          <x14:cfRule type="expression" priority="71" id="{88170C9C-DFC0-456E-952A-53EF740992B2}">
            <xm:f>Cover!$E$15&lt;&gt;R$6</xm:f>
            <x14:dxf>
              <fill>
                <patternFill>
                  <bgColor theme="0" tint="-0.24994659260841701"/>
                </patternFill>
              </fill>
            </x14:dxf>
          </x14:cfRule>
          <xm:sqref>R127:V128</xm:sqref>
        </x14:conditionalFormatting>
        <x14:conditionalFormatting xmlns:xm="http://schemas.microsoft.com/office/excel/2006/main">
          <x14:cfRule type="expression" priority="28" id="{1F412C67-5660-4C29-8250-A66300A9A854}">
            <xm:f>Cover!$E$15=R$6</xm:f>
            <x14:dxf>
              <fill>
                <patternFill>
                  <bgColor theme="7" tint="0.59996337778862885"/>
                </patternFill>
              </fill>
            </x14:dxf>
          </x14:cfRule>
          <x14:cfRule type="expression" priority="27" id="{B33362BA-B580-46C9-8D50-5B6FF67A8C14}">
            <xm:f>Cover!$E$15&lt;&gt;R$6</xm:f>
            <x14:dxf>
              <fill>
                <patternFill>
                  <bgColor theme="0" tint="-0.24994659260841701"/>
                </patternFill>
              </fill>
            </x14:dxf>
          </x14:cfRule>
          <xm:sqref>R132:V133</xm:sqref>
        </x14:conditionalFormatting>
        <x14:conditionalFormatting xmlns:xm="http://schemas.microsoft.com/office/excel/2006/main">
          <x14:cfRule type="expression" priority="25" id="{35F35660-C0CF-4E6E-B7D9-DD5CD1EB1DF5}">
            <xm:f>Cover!$E$15&lt;&gt;R$6</xm:f>
            <x14:dxf>
              <fill>
                <patternFill>
                  <bgColor theme="0" tint="-0.24994659260841701"/>
                </patternFill>
              </fill>
            </x14:dxf>
          </x14:cfRule>
          <x14:cfRule type="expression" priority="26" id="{0732908B-A48D-4E37-98F3-5E4DCA14617A}">
            <xm:f>Cover!$E$15=R$6</xm:f>
            <x14:dxf>
              <fill>
                <patternFill>
                  <bgColor theme="7" tint="0.59996337778862885"/>
                </patternFill>
              </fill>
            </x14:dxf>
          </x14:cfRule>
          <xm:sqref>R137:V138</xm:sqref>
        </x14:conditionalFormatting>
        <x14:conditionalFormatting xmlns:xm="http://schemas.microsoft.com/office/excel/2006/main">
          <x14:cfRule type="expression" priority="24" id="{83EE0C81-1E70-4B61-A286-1DD718B0304D}">
            <xm:f>Cover!$E$15=R$6</xm:f>
            <x14:dxf>
              <fill>
                <patternFill>
                  <bgColor theme="7" tint="0.59996337778862885"/>
                </patternFill>
              </fill>
            </x14:dxf>
          </x14:cfRule>
          <x14:cfRule type="expression" priority="23" id="{FB7DF6C1-8C67-49CC-BB26-F934C8A109CF}">
            <xm:f>Cover!$E$15&lt;&gt;R$6</xm:f>
            <x14:dxf>
              <fill>
                <patternFill>
                  <bgColor theme="0" tint="-0.24994659260841701"/>
                </patternFill>
              </fill>
            </x14:dxf>
          </x14:cfRule>
          <xm:sqref>R142:V143</xm:sqref>
        </x14:conditionalFormatting>
        <x14:conditionalFormatting xmlns:xm="http://schemas.microsoft.com/office/excel/2006/main">
          <x14:cfRule type="expression" priority="21" id="{BD2DDBED-5CEE-4F2C-B507-CDB49A8CCAA6}">
            <xm:f>Cover!$E$15&lt;&gt;R$6</xm:f>
            <x14:dxf>
              <fill>
                <patternFill>
                  <bgColor theme="0" tint="-0.24994659260841701"/>
                </patternFill>
              </fill>
            </x14:dxf>
          </x14:cfRule>
          <x14:cfRule type="expression" priority="22" id="{CCCBE801-DAFA-4D7C-AA79-9C6BC5E98A33}">
            <xm:f>Cover!$E$15=R$6</xm:f>
            <x14:dxf>
              <fill>
                <patternFill>
                  <bgColor theme="7" tint="0.59996337778862885"/>
                </patternFill>
              </fill>
            </x14:dxf>
          </x14:cfRule>
          <xm:sqref>R147:V148</xm:sqref>
        </x14:conditionalFormatting>
        <x14:conditionalFormatting xmlns:xm="http://schemas.microsoft.com/office/excel/2006/main">
          <x14:cfRule type="expression" priority="19" id="{88BDB071-2465-4E53-90E7-B0E8ABAEECB9}">
            <xm:f>Cover!$E$15&lt;&gt;R$6</xm:f>
            <x14:dxf>
              <fill>
                <patternFill>
                  <bgColor theme="0" tint="-0.24994659260841701"/>
                </patternFill>
              </fill>
            </x14:dxf>
          </x14:cfRule>
          <x14:cfRule type="expression" priority="20" id="{3E17E6E8-5B8C-4E61-A06A-FB6DBBEB6340}">
            <xm:f>Cover!$E$15=R$6</xm:f>
            <x14:dxf>
              <fill>
                <patternFill>
                  <bgColor theme="7" tint="0.59996337778862885"/>
                </patternFill>
              </fill>
            </x14:dxf>
          </x14:cfRule>
          <xm:sqref>R152:V153</xm:sqref>
        </x14:conditionalFormatting>
        <x14:conditionalFormatting xmlns:xm="http://schemas.microsoft.com/office/excel/2006/main">
          <x14:cfRule type="expression" priority="18" id="{619A3563-AA32-4E79-A46D-5EF39D55FB65}">
            <xm:f>Cover!$E$15=R$6</xm:f>
            <x14:dxf>
              <fill>
                <patternFill>
                  <bgColor theme="7" tint="0.59996337778862885"/>
                </patternFill>
              </fill>
            </x14:dxf>
          </x14:cfRule>
          <x14:cfRule type="expression" priority="17" id="{601C5B99-0519-4FB0-B870-F64D60D68B6E}">
            <xm:f>Cover!$E$15&lt;&gt;R$6</xm:f>
            <x14:dxf>
              <fill>
                <patternFill>
                  <bgColor theme="0" tint="-0.24994659260841701"/>
                </patternFill>
              </fill>
            </x14:dxf>
          </x14:cfRule>
          <xm:sqref>R157:V158</xm:sqref>
        </x14:conditionalFormatting>
        <x14:conditionalFormatting xmlns:xm="http://schemas.microsoft.com/office/excel/2006/main">
          <x14:cfRule type="expression" priority="15" id="{6536324B-B734-4408-877D-AE818E6836A0}">
            <xm:f>Cover!$E$15&lt;&gt;R$6</xm:f>
            <x14:dxf>
              <fill>
                <patternFill>
                  <bgColor theme="0" tint="-0.24994659260841701"/>
                </patternFill>
              </fill>
            </x14:dxf>
          </x14:cfRule>
          <x14:cfRule type="expression" priority="16" id="{26AD5DB3-EECE-4C0D-9A90-34B155FD8270}">
            <xm:f>Cover!$E$15=R$6</xm:f>
            <x14:dxf>
              <fill>
                <patternFill>
                  <bgColor theme="7" tint="0.59996337778862885"/>
                </patternFill>
              </fill>
            </x14:dxf>
          </x14:cfRule>
          <xm:sqref>R162:V163</xm:sqref>
        </x14:conditionalFormatting>
        <x14:conditionalFormatting xmlns:xm="http://schemas.microsoft.com/office/excel/2006/main">
          <x14:cfRule type="expression" priority="14" id="{DC49B3F9-794D-4904-9611-658D41164575}">
            <xm:f>Cover!$E$15=R$6</xm:f>
            <x14:dxf>
              <fill>
                <patternFill>
                  <bgColor theme="7" tint="0.59996337778862885"/>
                </patternFill>
              </fill>
            </x14:dxf>
          </x14:cfRule>
          <x14:cfRule type="expression" priority="13" id="{3484C751-A12F-406F-BD64-3BC63D030A21}">
            <xm:f>Cover!$E$15&lt;&gt;R$6</xm:f>
            <x14:dxf>
              <fill>
                <patternFill>
                  <bgColor theme="0" tint="-0.24994659260841701"/>
                </patternFill>
              </fill>
            </x14:dxf>
          </x14:cfRule>
          <xm:sqref>R169:V170</xm:sqref>
        </x14:conditionalFormatting>
        <x14:conditionalFormatting xmlns:xm="http://schemas.microsoft.com/office/excel/2006/main">
          <x14:cfRule type="expression" priority="12" id="{8641A010-D133-4DF1-A1A3-BBA6142030C3}">
            <xm:f>Cover!$E$15=R$6</xm:f>
            <x14:dxf>
              <fill>
                <patternFill>
                  <bgColor theme="7" tint="0.59996337778862885"/>
                </patternFill>
              </fill>
            </x14:dxf>
          </x14:cfRule>
          <x14:cfRule type="expression" priority="11" id="{CE14E8FF-6982-4A06-8DC9-75A422C20C0A}">
            <xm:f>Cover!$E$15&lt;&gt;R$6</xm:f>
            <x14:dxf>
              <fill>
                <patternFill>
                  <bgColor theme="0" tint="-0.24994659260841701"/>
                </patternFill>
              </fill>
            </x14:dxf>
          </x14:cfRule>
          <xm:sqref>R174:V175</xm:sqref>
        </x14:conditionalFormatting>
        <x14:conditionalFormatting xmlns:xm="http://schemas.microsoft.com/office/excel/2006/main">
          <x14:cfRule type="expression" priority="10" id="{E9C5F090-E41C-4698-B703-F2B5AEBCC10C}">
            <xm:f>Cover!$E$15=R$6</xm:f>
            <x14:dxf>
              <fill>
                <patternFill>
                  <bgColor theme="7" tint="0.59996337778862885"/>
                </patternFill>
              </fill>
            </x14:dxf>
          </x14:cfRule>
          <x14:cfRule type="expression" priority="9" id="{4EB9B0F2-2C0A-465D-8197-69B0975FEAFD}">
            <xm:f>Cover!$E$15&lt;&gt;R$6</xm:f>
            <x14:dxf>
              <fill>
                <patternFill>
                  <bgColor theme="0" tint="-0.24994659260841701"/>
                </patternFill>
              </fill>
            </x14:dxf>
          </x14:cfRule>
          <xm:sqref>R181:V182</xm:sqref>
        </x14:conditionalFormatting>
        <x14:conditionalFormatting xmlns:xm="http://schemas.microsoft.com/office/excel/2006/main">
          <x14:cfRule type="expression" priority="7" id="{49A6641C-D233-4F68-9E3D-DD47236FA268}">
            <xm:f>Cover!$E$15&lt;&gt;R$6</xm:f>
            <x14:dxf>
              <fill>
                <patternFill>
                  <bgColor theme="0" tint="-0.24994659260841701"/>
                </patternFill>
              </fill>
            </x14:dxf>
          </x14:cfRule>
          <x14:cfRule type="expression" priority="8" id="{628F2F31-6A6D-4A2C-A99C-6CFB09A0F49C}">
            <xm:f>Cover!$E$15=R$6</xm:f>
            <x14:dxf>
              <fill>
                <patternFill>
                  <bgColor theme="7" tint="0.59996337778862885"/>
                </patternFill>
              </fill>
            </x14:dxf>
          </x14:cfRule>
          <xm:sqref>R186:V187</xm:sqref>
        </x14:conditionalFormatting>
        <x14:conditionalFormatting xmlns:xm="http://schemas.microsoft.com/office/excel/2006/main">
          <x14:cfRule type="expression" priority="5" id="{A75C79D4-1752-4094-9F14-A76319F16DE1}">
            <xm:f>Cover!$E$15&lt;&gt;R$6</xm:f>
            <x14:dxf>
              <fill>
                <patternFill>
                  <bgColor theme="0" tint="-0.24994659260841701"/>
                </patternFill>
              </fill>
            </x14:dxf>
          </x14:cfRule>
          <x14:cfRule type="expression" priority="6" id="{F9284153-A615-4527-8064-7E1E6C05D370}">
            <xm:f>Cover!$E$15=R$6</xm:f>
            <x14:dxf>
              <fill>
                <patternFill>
                  <bgColor theme="7" tint="0.59996337778862885"/>
                </patternFill>
              </fill>
            </x14:dxf>
          </x14:cfRule>
          <xm:sqref>R193:V199</xm:sqref>
        </x14:conditionalFormatting>
        <x14:conditionalFormatting xmlns:xm="http://schemas.microsoft.com/office/excel/2006/main">
          <x14:cfRule type="expression" priority="4" id="{DE04B7F0-61D4-4993-B1B0-138826FC8782}">
            <xm:f>Cover!$E$15=R$6</xm:f>
            <x14:dxf>
              <fill>
                <patternFill>
                  <bgColor theme="7" tint="0.59996337778862885"/>
                </patternFill>
              </fill>
            </x14:dxf>
          </x14:cfRule>
          <x14:cfRule type="expression" priority="3" id="{8279F328-3B81-47A6-A83F-544A88737BA5}">
            <xm:f>Cover!$E$15&lt;&gt;R$6</xm:f>
            <x14:dxf>
              <fill>
                <patternFill>
                  <bgColor theme="0" tint="-0.24994659260841701"/>
                </patternFill>
              </fill>
            </x14:dxf>
          </x14:cfRule>
          <xm:sqref>R203:V207</xm:sqref>
        </x14:conditionalFormatting>
        <x14:conditionalFormatting xmlns:xm="http://schemas.microsoft.com/office/excel/2006/main">
          <x14:cfRule type="expression" priority="2" id="{AB5E4623-6EE0-42FF-86F3-D05DEE87DC0F}">
            <xm:f>Cover!$E$15=R$6</xm:f>
            <x14:dxf>
              <fill>
                <patternFill>
                  <bgColor theme="7" tint="0.59996337778862885"/>
                </patternFill>
              </fill>
            </x14:dxf>
          </x14:cfRule>
          <x14:cfRule type="expression" priority="1" id="{708FE762-C258-4E39-AC7D-1D59326DCCC7}">
            <xm:f>Cover!$E$15&lt;&gt;R$6</xm:f>
            <x14:dxf>
              <fill>
                <patternFill>
                  <bgColor theme="0" tint="-0.24994659260841701"/>
                </patternFill>
              </fill>
            </x14:dxf>
          </x14:cfRule>
          <xm:sqref>R215:V221</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DC98-BDFE-491D-800E-6AEDA99C3FE3}">
  <sheetPr codeName="Sheet64">
    <tabColor theme="9"/>
    <pageSetUpPr autoPageBreaks="0"/>
  </sheetPr>
  <dimension ref="A1:BK125"/>
  <sheetViews>
    <sheetView zoomScale="55" zoomScaleNormal="55" workbookViewId="0">
      <pane ySplit="6" topLeftCell="A57" activePane="bottomLeft" state="frozen"/>
      <selection pane="bottomLeft" activeCell="L85" sqref="L85"/>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9" width="14.42578125" style="11" bestFit="1" customWidth="1"/>
    <col min="10" max="11" width="18.42578125" style="11" bestFit="1" customWidth="1"/>
    <col min="12" max="12" width="15.5703125" style="11" customWidth="1"/>
    <col min="13" max="13" width="20" style="11" bestFit="1" customWidth="1"/>
    <col min="14" max="14" width="10.42578125" style="11" bestFit="1" customWidth="1"/>
    <col min="15" max="15" width="33.5703125" style="11" bestFit="1" customWidth="1"/>
    <col min="16" max="16" width="12.5703125" style="11" bestFit="1" customWidth="1"/>
    <col min="17" max="17" width="10.42578125" style="11" bestFit="1" customWidth="1"/>
    <col min="18" max="18" width="6.5703125" style="11" customWidth="1"/>
    <col min="19" max="23" width="11.5703125" style="11" customWidth="1"/>
    <col min="24" max="29" width="1.5703125" style="11" customWidth="1"/>
    <col min="30" max="63" width="18.42578125" style="11" hidden="1" customWidth="1"/>
    <col min="64" max="16384" width="14" style="11" hidden="1"/>
  </cols>
  <sheetData>
    <row r="1" spans="1:23" s="2" customFormat="1" ht="25.15">
      <c r="A1" s="62" t="s">
        <v>1619</v>
      </c>
      <c r="B1" s="3"/>
      <c r="G1" s="4" t="s">
        <v>1</v>
      </c>
      <c r="H1" s="4"/>
      <c r="I1" s="4"/>
      <c r="J1" s="4"/>
      <c r="K1" s="4"/>
      <c r="L1" s="4"/>
      <c r="M1" s="4"/>
      <c r="U1" s="3"/>
    </row>
    <row r="2" spans="1:23" s="2" customFormat="1" ht="25.15">
      <c r="A2" s="4" t="str">
        <f>Cover!$E$13</f>
        <v>Master</v>
      </c>
      <c r="D2" s="3"/>
    </row>
    <row r="3" spans="1:23" s="2" customFormat="1" ht="25.15">
      <c r="A3" s="4">
        <f>Cover!$E$15</f>
        <v>2026</v>
      </c>
      <c r="B3" s="4"/>
      <c r="C3" s="4"/>
      <c r="D3" s="4"/>
    </row>
    <row r="4" spans="1:23" s="5" customFormat="1" ht="25.5" thickBot="1">
      <c r="A4" s="1305" t="s">
        <v>94</v>
      </c>
      <c r="B4" s="6"/>
    </row>
    <row r="5" spans="1:23" ht="17.649999999999999">
      <c r="A5" s="7"/>
      <c r="B5" s="8"/>
      <c r="C5" s="8"/>
      <c r="D5" s="9"/>
      <c r="E5" s="9"/>
      <c r="F5" s="9"/>
      <c r="G5" s="10"/>
      <c r="H5" s="10"/>
      <c r="I5" s="10"/>
      <c r="J5" s="10"/>
      <c r="K5" s="10"/>
      <c r="L5" s="10"/>
      <c r="M5" s="10"/>
      <c r="N5" s="10"/>
      <c r="O5" s="10"/>
      <c r="P5" s="10"/>
      <c r="Q5" s="10"/>
      <c r="R5" s="7"/>
      <c r="S5" s="68" t="s">
        <v>1997</v>
      </c>
      <c r="T5" s="66"/>
      <c r="U5" s="66"/>
      <c r="V5" s="66"/>
      <c r="W5" s="67"/>
    </row>
    <row r="6" spans="1:23" ht="15">
      <c r="A6" s="21"/>
      <c r="B6" s="57"/>
      <c r="C6" s="57"/>
      <c r="D6" s="36" t="s">
        <v>165</v>
      </c>
      <c r="E6" s="36" t="s">
        <v>166</v>
      </c>
      <c r="F6" s="36" t="s">
        <v>1809</v>
      </c>
      <c r="G6" s="37" t="s">
        <v>2775</v>
      </c>
      <c r="H6" s="37" t="s">
        <v>406</v>
      </c>
      <c r="I6" s="37" t="s">
        <v>407</v>
      </c>
      <c r="J6" s="37" t="s">
        <v>411</v>
      </c>
      <c r="K6" s="37" t="s">
        <v>412</v>
      </c>
      <c r="L6" s="37" t="s">
        <v>413</v>
      </c>
      <c r="M6" s="37" t="s">
        <v>1788</v>
      </c>
      <c r="N6" s="37" t="s">
        <v>175</v>
      </c>
      <c r="O6" s="37" t="s">
        <v>197</v>
      </c>
      <c r="P6" s="37" t="s">
        <v>1790</v>
      </c>
      <c r="Q6" s="37" t="s">
        <v>1622</v>
      </c>
      <c r="R6" s="37" t="s">
        <v>176</v>
      </c>
      <c r="S6" s="16">
        <v>2022</v>
      </c>
      <c r="T6" s="17">
        <v>2023</v>
      </c>
      <c r="U6" s="17">
        <v>2024</v>
      </c>
      <c r="V6" s="17">
        <v>2025</v>
      </c>
      <c r="W6" s="18">
        <v>2026</v>
      </c>
    </row>
    <row r="8" spans="1:23" s="27" customFormat="1" ht="18.75" customHeight="1">
      <c r="B8" s="437" t="s">
        <v>3482</v>
      </c>
    </row>
    <row r="9" spans="1:23" ht="7.5" customHeight="1">
      <c r="B9" s="75"/>
    </row>
    <row r="10" spans="1:23" ht="17.649999999999999">
      <c r="A10" s="27"/>
      <c r="B10" s="28" t="s">
        <v>2778</v>
      </c>
      <c r="C10" s="27"/>
      <c r="D10" s="27"/>
      <c r="E10" s="27"/>
      <c r="F10" s="27"/>
      <c r="G10" s="27"/>
      <c r="H10" s="27"/>
      <c r="I10" s="27"/>
      <c r="J10" s="27"/>
      <c r="K10" s="27"/>
      <c r="L10" s="27"/>
      <c r="M10" s="27"/>
      <c r="N10" s="27"/>
      <c r="O10" s="27"/>
      <c r="P10" s="27"/>
      <c r="Q10" s="27"/>
      <c r="R10" s="27"/>
      <c r="S10" s="27"/>
      <c r="T10" s="27"/>
      <c r="U10" s="27"/>
      <c r="V10" s="27"/>
      <c r="W10" s="27"/>
    </row>
    <row r="11" spans="1:23" ht="15">
      <c r="A11" s="21"/>
      <c r="B11" s="57"/>
      <c r="C11" s="57"/>
      <c r="D11" s="36"/>
      <c r="E11" s="36"/>
      <c r="F11" s="36"/>
      <c r="G11" s="37"/>
      <c r="H11" s="37"/>
      <c r="I11" s="37"/>
      <c r="J11" s="37"/>
      <c r="K11" s="37"/>
      <c r="L11" s="37"/>
      <c r="M11" s="37"/>
      <c r="N11" s="37"/>
      <c r="O11" s="37"/>
      <c r="P11" s="37"/>
      <c r="Q11" s="37"/>
      <c r="R11" s="37"/>
      <c r="S11" s="374"/>
      <c r="T11" s="374"/>
      <c r="U11" s="374"/>
      <c r="V11" s="374"/>
      <c r="W11" s="374"/>
    </row>
    <row r="12" spans="1:23" ht="13.5" customHeight="1">
      <c r="A12" s="402" t="s">
        <v>2780</v>
      </c>
      <c r="B12" s="8"/>
      <c r="C12" s="8"/>
      <c r="D12" s="20" t="s">
        <v>202</v>
      </c>
      <c r="E12" s="20" t="s">
        <v>202</v>
      </c>
      <c r="F12" s="20" t="s">
        <v>183</v>
      </c>
      <c r="G12" s="7" t="s">
        <v>184</v>
      </c>
      <c r="H12" s="20"/>
      <c r="I12" s="98"/>
      <c r="J12" s="15" t="s">
        <v>3483</v>
      </c>
      <c r="K12" s="20"/>
      <c r="L12" s="20"/>
      <c r="M12" s="7"/>
      <c r="N12" s="21" t="s">
        <v>185</v>
      </c>
      <c r="O12" s="21"/>
      <c r="P12" s="21"/>
      <c r="Q12" s="21" t="s">
        <v>1628</v>
      </c>
      <c r="R12" s="7" t="s">
        <v>186</v>
      </c>
      <c r="S12" s="1117">
        <f t="shared" ref="S12:W17" si="0">SUMIF($J$32:$J$70,$J12,S$32:S$70)</f>
        <v>0</v>
      </c>
      <c r="T12" s="1117">
        <f t="shared" si="0"/>
        <v>0</v>
      </c>
      <c r="U12" s="1117">
        <f t="shared" si="0"/>
        <v>0</v>
      </c>
      <c r="V12" s="1117">
        <f t="shared" si="0"/>
        <v>0</v>
      </c>
      <c r="W12" s="1117">
        <f t="shared" si="0"/>
        <v>0</v>
      </c>
    </row>
    <row r="13" spans="1:23" ht="13.5" customHeight="1">
      <c r="A13" s="402" t="s">
        <v>2780</v>
      </c>
      <c r="B13" s="8"/>
      <c r="C13" s="8"/>
      <c r="D13" s="20" t="s">
        <v>202</v>
      </c>
      <c r="E13" s="20" t="s">
        <v>202</v>
      </c>
      <c r="F13" s="20" t="s">
        <v>183</v>
      </c>
      <c r="G13" s="7" t="s">
        <v>184</v>
      </c>
      <c r="H13" s="20"/>
      <c r="I13" s="98"/>
      <c r="J13" s="15" t="s">
        <v>3484</v>
      </c>
      <c r="K13" s="20"/>
      <c r="L13" s="20"/>
      <c r="M13" s="7"/>
      <c r="N13" s="21" t="s">
        <v>185</v>
      </c>
      <c r="O13" s="21"/>
      <c r="P13" s="21"/>
      <c r="Q13" s="21" t="s">
        <v>1628</v>
      </c>
      <c r="R13" s="7" t="s">
        <v>186</v>
      </c>
      <c r="S13" s="1117">
        <f t="shared" si="0"/>
        <v>0</v>
      </c>
      <c r="T13" s="1117">
        <f t="shared" si="0"/>
        <v>0</v>
      </c>
      <c r="U13" s="1117">
        <f t="shared" si="0"/>
        <v>0</v>
      </c>
      <c r="V13" s="1117">
        <f t="shared" si="0"/>
        <v>0</v>
      </c>
      <c r="W13" s="1117">
        <f t="shared" si="0"/>
        <v>0</v>
      </c>
    </row>
    <row r="14" spans="1:23" ht="13.5" customHeight="1">
      <c r="A14" s="402" t="s">
        <v>2780</v>
      </c>
      <c r="B14" s="8"/>
      <c r="C14" s="8"/>
      <c r="D14" s="20" t="s">
        <v>202</v>
      </c>
      <c r="E14" s="20" t="s">
        <v>202</v>
      </c>
      <c r="F14" s="20" t="s">
        <v>183</v>
      </c>
      <c r="G14" s="7" t="s">
        <v>184</v>
      </c>
      <c r="H14" s="20"/>
      <c r="I14" s="98"/>
      <c r="J14" s="15" t="s">
        <v>3485</v>
      </c>
      <c r="K14" s="20"/>
      <c r="L14" s="20"/>
      <c r="M14" s="7"/>
      <c r="N14" s="21" t="s">
        <v>185</v>
      </c>
      <c r="O14" s="21"/>
      <c r="P14" s="21"/>
      <c r="Q14" s="21" t="s">
        <v>1628</v>
      </c>
      <c r="R14" s="7" t="s">
        <v>186</v>
      </c>
      <c r="S14" s="1117">
        <f t="shared" si="0"/>
        <v>0</v>
      </c>
      <c r="T14" s="1117">
        <f t="shared" si="0"/>
        <v>0</v>
      </c>
      <c r="U14" s="1117">
        <f t="shared" si="0"/>
        <v>0</v>
      </c>
      <c r="V14" s="1117">
        <f t="shared" si="0"/>
        <v>0</v>
      </c>
      <c r="W14" s="1117">
        <f t="shared" si="0"/>
        <v>0</v>
      </c>
    </row>
    <row r="15" spans="1:23" ht="13.5" customHeight="1">
      <c r="A15" s="402" t="s">
        <v>2780</v>
      </c>
      <c r="B15" s="8"/>
      <c r="C15" s="8"/>
      <c r="D15" s="20" t="s">
        <v>202</v>
      </c>
      <c r="E15" s="20" t="s">
        <v>202</v>
      </c>
      <c r="F15" s="20" t="s">
        <v>183</v>
      </c>
      <c r="G15" s="7" t="s">
        <v>184</v>
      </c>
      <c r="H15" s="20"/>
      <c r="I15" s="98"/>
      <c r="J15" s="15" t="s">
        <v>3486</v>
      </c>
      <c r="K15" s="20"/>
      <c r="L15" s="20"/>
      <c r="M15" s="7"/>
      <c r="N15" s="21" t="s">
        <v>185</v>
      </c>
      <c r="O15" s="21"/>
      <c r="P15" s="21"/>
      <c r="Q15" s="21" t="s">
        <v>1628</v>
      </c>
      <c r="R15" s="7" t="s">
        <v>186</v>
      </c>
      <c r="S15" s="1117">
        <f t="shared" si="0"/>
        <v>0</v>
      </c>
      <c r="T15" s="1117">
        <f t="shared" si="0"/>
        <v>0</v>
      </c>
      <c r="U15" s="1117">
        <f t="shared" si="0"/>
        <v>0</v>
      </c>
      <c r="V15" s="1117">
        <f t="shared" si="0"/>
        <v>0</v>
      </c>
      <c r="W15" s="1117">
        <f t="shared" si="0"/>
        <v>0</v>
      </c>
    </row>
    <row r="16" spans="1:23" ht="13.5" customHeight="1">
      <c r="A16" s="402" t="s">
        <v>2780</v>
      </c>
      <c r="B16" s="8"/>
      <c r="C16" s="8"/>
      <c r="D16" s="20" t="s">
        <v>202</v>
      </c>
      <c r="E16" s="20" t="s">
        <v>202</v>
      </c>
      <c r="F16" s="20" t="s">
        <v>183</v>
      </c>
      <c r="G16" s="7" t="s">
        <v>184</v>
      </c>
      <c r="H16" s="20"/>
      <c r="I16" s="98"/>
      <c r="J16" s="89" t="s">
        <v>3487</v>
      </c>
      <c r="K16" s="20"/>
      <c r="L16" s="20"/>
      <c r="M16" s="7"/>
      <c r="N16" s="21" t="s">
        <v>185</v>
      </c>
      <c r="O16" s="21"/>
      <c r="P16" s="21"/>
      <c r="Q16" s="21" t="s">
        <v>1628</v>
      </c>
      <c r="R16" s="7" t="s">
        <v>186</v>
      </c>
      <c r="S16" s="1117">
        <f t="shared" si="0"/>
        <v>0</v>
      </c>
      <c r="T16" s="1117">
        <f t="shared" si="0"/>
        <v>0</v>
      </c>
      <c r="U16" s="1117">
        <f t="shared" si="0"/>
        <v>0</v>
      </c>
      <c r="V16" s="1117">
        <f t="shared" si="0"/>
        <v>0</v>
      </c>
      <c r="W16" s="1117">
        <f t="shared" si="0"/>
        <v>0</v>
      </c>
    </row>
    <row r="17" spans="1:23" ht="13.5" customHeight="1">
      <c r="A17" s="402"/>
      <c r="B17" s="8"/>
      <c r="C17" s="8"/>
      <c r="D17" s="20"/>
      <c r="E17" s="20"/>
      <c r="F17" s="20"/>
      <c r="G17" s="7"/>
      <c r="H17" s="20"/>
      <c r="I17" s="98"/>
      <c r="J17" s="89" t="s">
        <v>3488</v>
      </c>
      <c r="K17" s="20"/>
      <c r="L17" s="20"/>
      <c r="M17" s="7"/>
      <c r="N17" s="21" t="s">
        <v>185</v>
      </c>
      <c r="O17" s="21"/>
      <c r="P17" s="21"/>
      <c r="Q17" s="21" t="s">
        <v>1628</v>
      </c>
      <c r="R17" s="7" t="s">
        <v>186</v>
      </c>
      <c r="S17" s="1117">
        <f t="shared" si="0"/>
        <v>0</v>
      </c>
      <c r="T17" s="1117">
        <f t="shared" si="0"/>
        <v>0</v>
      </c>
      <c r="U17" s="1117">
        <f t="shared" si="0"/>
        <v>0</v>
      </c>
      <c r="V17" s="1117">
        <f t="shared" si="0"/>
        <v>0</v>
      </c>
      <c r="W17" s="1117">
        <f t="shared" si="0"/>
        <v>0</v>
      </c>
    </row>
    <row r="18" spans="1:23" ht="13.9">
      <c r="A18" s="402" t="s">
        <v>2780</v>
      </c>
      <c r="B18" s="29"/>
      <c r="C18" s="29"/>
      <c r="D18" s="9" t="s">
        <v>202</v>
      </c>
      <c r="E18" s="9" t="s">
        <v>202</v>
      </c>
      <c r="F18" s="9" t="s">
        <v>2878</v>
      </c>
      <c r="H18" s="364"/>
      <c r="I18" s="29"/>
      <c r="J18" s="29"/>
      <c r="K18" s="29"/>
      <c r="L18" s="29"/>
      <c r="M18" s="29"/>
      <c r="N18" s="351" t="s">
        <v>185</v>
      </c>
      <c r="O18" s="351"/>
      <c r="P18" s="116"/>
      <c r="Q18" s="116" t="s">
        <v>1628</v>
      </c>
      <c r="R18" s="364" t="s">
        <v>186</v>
      </c>
      <c r="S18" s="1119">
        <f>SUM(S12:S16)</f>
        <v>0</v>
      </c>
      <c r="T18" s="1119">
        <f t="shared" ref="T18:W18" si="1">SUM(T12:T16)</f>
        <v>0</v>
      </c>
      <c r="U18" s="1119">
        <f t="shared" si="1"/>
        <v>0</v>
      </c>
      <c r="V18" s="1119">
        <f t="shared" si="1"/>
        <v>0</v>
      </c>
      <c r="W18" s="1119">
        <f t="shared" si="1"/>
        <v>0</v>
      </c>
    </row>
    <row r="19" spans="1:23" ht="13.9">
      <c r="A19" s="402"/>
      <c r="B19" s="29"/>
      <c r="C19" s="29"/>
      <c r="D19" s="9"/>
      <c r="E19" s="9"/>
      <c r="F19" s="9"/>
      <c r="H19" s="364"/>
      <c r="I19" s="29"/>
      <c r="J19" s="29"/>
      <c r="K19" s="29"/>
      <c r="L19" s="29"/>
      <c r="M19" s="29"/>
      <c r="N19" s="351"/>
      <c r="O19" s="351"/>
      <c r="P19" s="116"/>
      <c r="Q19" s="351"/>
      <c r="R19" s="364"/>
      <c r="S19" s="374"/>
      <c r="T19" s="374"/>
      <c r="U19" s="374"/>
      <c r="V19" s="374"/>
      <c r="W19" s="374"/>
    </row>
    <row r="20" spans="1:23" ht="13.5" customHeight="1">
      <c r="A20" s="402" t="s">
        <v>2780</v>
      </c>
      <c r="B20" s="8"/>
      <c r="C20" s="8"/>
      <c r="D20" s="20"/>
      <c r="E20" s="20"/>
      <c r="F20" s="20" t="s">
        <v>183</v>
      </c>
      <c r="G20" s="7" t="s">
        <v>184</v>
      </c>
      <c r="H20" s="20"/>
      <c r="I20" s="15"/>
      <c r="J20" s="15" t="s">
        <v>3472</v>
      </c>
      <c r="K20" s="20"/>
      <c r="L20" s="26"/>
      <c r="M20" s="7"/>
      <c r="N20" s="21" t="s">
        <v>197</v>
      </c>
      <c r="O20" s="21" t="s">
        <v>3489</v>
      </c>
      <c r="P20" s="23"/>
      <c r="Q20" s="21"/>
      <c r="R20" s="7" t="s">
        <v>208</v>
      </c>
      <c r="S20" s="1150">
        <f t="shared" ref="S20:W26" si="2">SUMIF($J$76:$J$122,$J20,S$76:S$122)</f>
        <v>0</v>
      </c>
      <c r="T20" s="1150">
        <f t="shared" si="2"/>
        <v>0</v>
      </c>
      <c r="U20" s="1150">
        <f t="shared" si="2"/>
        <v>0</v>
      </c>
      <c r="V20" s="1150">
        <f t="shared" si="2"/>
        <v>0</v>
      </c>
      <c r="W20" s="1150">
        <f t="shared" si="2"/>
        <v>0</v>
      </c>
    </row>
    <row r="21" spans="1:23" ht="13.5" customHeight="1">
      <c r="A21" s="402" t="s">
        <v>2780</v>
      </c>
      <c r="B21" s="8"/>
      <c r="C21" s="8"/>
      <c r="D21" s="20"/>
      <c r="E21" s="20"/>
      <c r="F21" s="20" t="s">
        <v>183</v>
      </c>
      <c r="G21" s="7" t="s">
        <v>184</v>
      </c>
      <c r="H21" s="20"/>
      <c r="I21" s="98"/>
      <c r="J21" s="15" t="s">
        <v>3483</v>
      </c>
      <c r="K21" s="20"/>
      <c r="L21" s="20"/>
      <c r="M21" s="7"/>
      <c r="N21" s="21" t="s">
        <v>197</v>
      </c>
      <c r="O21" s="21" t="s">
        <v>3490</v>
      </c>
      <c r="P21" s="21"/>
      <c r="Q21" s="21"/>
      <c r="R21" s="7" t="s">
        <v>1836</v>
      </c>
      <c r="S21" s="1150">
        <f t="shared" si="2"/>
        <v>0</v>
      </c>
      <c r="T21" s="1150">
        <f t="shared" si="2"/>
        <v>0</v>
      </c>
      <c r="U21" s="1150">
        <f t="shared" si="2"/>
        <v>0</v>
      </c>
      <c r="V21" s="1150">
        <f t="shared" si="2"/>
        <v>0</v>
      </c>
      <c r="W21" s="1150">
        <f t="shared" si="2"/>
        <v>0</v>
      </c>
    </row>
    <row r="22" spans="1:23" ht="13.5" customHeight="1">
      <c r="A22" s="402" t="s">
        <v>2780</v>
      </c>
      <c r="B22" s="8"/>
      <c r="C22" s="8"/>
      <c r="D22" s="15"/>
      <c r="E22" s="15"/>
      <c r="F22" s="20" t="s">
        <v>183</v>
      </c>
      <c r="G22" s="7" t="s">
        <v>184</v>
      </c>
      <c r="H22" s="20"/>
      <c r="I22" s="98"/>
      <c r="J22" s="15" t="s">
        <v>3484</v>
      </c>
      <c r="K22" s="20"/>
      <c r="L22" s="26"/>
      <c r="M22" s="7"/>
      <c r="N22" s="21" t="s">
        <v>197</v>
      </c>
      <c r="O22" s="21" t="s">
        <v>3490</v>
      </c>
      <c r="P22" s="21"/>
      <c r="Q22" s="21"/>
      <c r="R22" s="7" t="s">
        <v>1836</v>
      </c>
      <c r="S22" s="1150">
        <f t="shared" si="2"/>
        <v>0</v>
      </c>
      <c r="T22" s="1150">
        <f t="shared" si="2"/>
        <v>0</v>
      </c>
      <c r="U22" s="1150">
        <f t="shared" si="2"/>
        <v>0</v>
      </c>
      <c r="V22" s="1150">
        <f t="shared" si="2"/>
        <v>0</v>
      </c>
      <c r="W22" s="1150">
        <f t="shared" si="2"/>
        <v>0</v>
      </c>
    </row>
    <row r="23" spans="1:23" ht="13.5" customHeight="1">
      <c r="A23" s="402" t="s">
        <v>2780</v>
      </c>
      <c r="B23" s="8"/>
      <c r="C23" s="8"/>
      <c r="D23" s="15"/>
      <c r="E23" s="15"/>
      <c r="F23" s="20" t="s">
        <v>183</v>
      </c>
      <c r="G23" s="7" t="s">
        <v>184</v>
      </c>
      <c r="H23" s="20"/>
      <c r="I23" s="98"/>
      <c r="J23" s="15" t="s">
        <v>3485</v>
      </c>
      <c r="K23" s="20"/>
      <c r="L23" s="26"/>
      <c r="M23" s="7"/>
      <c r="N23" s="21" t="s">
        <v>197</v>
      </c>
      <c r="O23" s="21" t="s">
        <v>3490</v>
      </c>
      <c r="P23" s="21"/>
      <c r="Q23" s="21"/>
      <c r="R23" s="7" t="s">
        <v>1836</v>
      </c>
      <c r="S23" s="1150">
        <f t="shared" si="2"/>
        <v>0</v>
      </c>
      <c r="T23" s="1150">
        <f t="shared" si="2"/>
        <v>0</v>
      </c>
      <c r="U23" s="1150">
        <f t="shared" si="2"/>
        <v>0</v>
      </c>
      <c r="V23" s="1150">
        <f t="shared" si="2"/>
        <v>0</v>
      </c>
      <c r="W23" s="1150">
        <f t="shared" si="2"/>
        <v>0</v>
      </c>
    </row>
    <row r="24" spans="1:23" ht="13.5" customHeight="1">
      <c r="A24" s="402" t="s">
        <v>2780</v>
      </c>
      <c r="B24" s="8"/>
      <c r="C24" s="8"/>
      <c r="D24" s="15"/>
      <c r="E24" s="15"/>
      <c r="F24" s="20" t="s">
        <v>183</v>
      </c>
      <c r="G24" s="7" t="s">
        <v>184</v>
      </c>
      <c r="H24" s="20"/>
      <c r="I24" s="98"/>
      <c r="J24" s="15" t="s">
        <v>3486</v>
      </c>
      <c r="K24" s="20"/>
      <c r="L24" s="26"/>
      <c r="M24" s="7"/>
      <c r="N24" s="21" t="s">
        <v>197</v>
      </c>
      <c r="O24" s="21" t="s">
        <v>3490</v>
      </c>
      <c r="P24" s="21"/>
      <c r="Q24" s="21"/>
      <c r="R24" s="7" t="s">
        <v>1836</v>
      </c>
      <c r="S24" s="1150">
        <f t="shared" si="2"/>
        <v>0</v>
      </c>
      <c r="T24" s="1150">
        <f t="shared" si="2"/>
        <v>0</v>
      </c>
      <c r="U24" s="1150">
        <f t="shared" si="2"/>
        <v>0</v>
      </c>
      <c r="V24" s="1150">
        <f t="shared" si="2"/>
        <v>0</v>
      </c>
      <c r="W24" s="1150">
        <f t="shared" si="2"/>
        <v>0</v>
      </c>
    </row>
    <row r="25" spans="1:23" ht="13.5" customHeight="1">
      <c r="A25" s="402" t="s">
        <v>2780</v>
      </c>
      <c r="B25" s="8"/>
      <c r="C25" s="8"/>
      <c r="D25" s="15"/>
      <c r="E25" s="15"/>
      <c r="F25" s="20" t="s">
        <v>183</v>
      </c>
      <c r="G25" s="7" t="s">
        <v>184</v>
      </c>
      <c r="H25" s="20"/>
      <c r="I25" s="98"/>
      <c r="J25" s="89" t="s">
        <v>3487</v>
      </c>
      <c r="K25" s="20"/>
      <c r="L25" s="26"/>
      <c r="M25" s="7"/>
      <c r="N25" s="21" t="s">
        <v>197</v>
      </c>
      <c r="O25" s="21" t="s">
        <v>3490</v>
      </c>
      <c r="P25" s="21"/>
      <c r="Q25" s="21"/>
      <c r="R25" s="7" t="s">
        <v>1836</v>
      </c>
      <c r="S25" s="1150">
        <f t="shared" si="2"/>
        <v>0</v>
      </c>
      <c r="T25" s="1150">
        <f t="shared" si="2"/>
        <v>0</v>
      </c>
      <c r="U25" s="1150">
        <f t="shared" si="2"/>
        <v>0</v>
      </c>
      <c r="V25" s="1150">
        <f t="shared" si="2"/>
        <v>0</v>
      </c>
      <c r="W25" s="1150">
        <f t="shared" si="2"/>
        <v>0</v>
      </c>
    </row>
    <row r="26" spans="1:23" ht="13.5" customHeight="1">
      <c r="A26" s="402"/>
      <c r="B26" s="8"/>
      <c r="C26" s="8"/>
      <c r="D26" s="15"/>
      <c r="E26" s="15"/>
      <c r="F26" s="20"/>
      <c r="G26" s="7"/>
      <c r="H26" s="20"/>
      <c r="I26" s="98"/>
      <c r="J26" s="89" t="s">
        <v>3488</v>
      </c>
      <c r="K26" s="20"/>
      <c r="L26" s="20"/>
      <c r="M26" s="7"/>
      <c r="N26" s="21" t="s">
        <v>197</v>
      </c>
      <c r="O26" s="21" t="s">
        <v>3490</v>
      </c>
      <c r="P26" s="21"/>
      <c r="Q26" s="21"/>
      <c r="R26" s="7" t="s">
        <v>1836</v>
      </c>
      <c r="S26" s="1150">
        <f t="shared" si="2"/>
        <v>0</v>
      </c>
      <c r="T26" s="1150">
        <f t="shared" si="2"/>
        <v>0</v>
      </c>
      <c r="U26" s="1150">
        <f t="shared" si="2"/>
        <v>0</v>
      </c>
      <c r="V26" s="1150">
        <f t="shared" si="2"/>
        <v>0</v>
      </c>
      <c r="W26" s="1150">
        <f t="shared" si="2"/>
        <v>0</v>
      </c>
    </row>
    <row r="27" spans="1:23" ht="13.5" customHeight="1">
      <c r="A27" s="7"/>
      <c r="B27" s="8"/>
      <c r="C27" s="8"/>
      <c r="D27" s="15"/>
      <c r="E27" s="15"/>
      <c r="F27" s="20"/>
      <c r="G27" s="7"/>
      <c r="H27" s="20"/>
      <c r="I27" s="7"/>
      <c r="J27" s="89"/>
      <c r="K27" s="20"/>
      <c r="L27" s="26"/>
      <c r="M27" s="7"/>
      <c r="N27" s="21"/>
      <c r="O27" s="21"/>
      <c r="P27" s="21"/>
      <c r="Q27" s="21"/>
      <c r="R27" s="7"/>
      <c r="S27" s="374"/>
      <c r="T27" s="374"/>
      <c r="U27" s="374"/>
      <c r="V27" s="374"/>
      <c r="W27" s="374"/>
    </row>
    <row r="28" spans="1:23" ht="17.649999999999999">
      <c r="A28" s="27"/>
      <c r="B28" s="28" t="s">
        <v>2879</v>
      </c>
      <c r="C28" s="27"/>
      <c r="D28" s="27"/>
      <c r="E28" s="27"/>
      <c r="F28" s="27"/>
      <c r="G28" s="27"/>
      <c r="H28" s="27"/>
      <c r="I28" s="27"/>
      <c r="J28" s="27"/>
      <c r="K28" s="93"/>
      <c r="L28" s="27"/>
      <c r="M28" s="27"/>
      <c r="N28" s="27"/>
      <c r="O28" s="27"/>
      <c r="P28" s="27"/>
      <c r="Q28" s="27"/>
      <c r="R28" s="27"/>
      <c r="S28" s="27"/>
      <c r="T28" s="27"/>
      <c r="U28" s="27"/>
      <c r="V28" s="27"/>
      <c r="W28" s="27"/>
    </row>
    <row r="29" spans="1:23" ht="13.5" customHeight="1">
      <c r="K29" s="92"/>
    </row>
    <row r="30" spans="1:23" ht="13.9">
      <c r="A30" s="12"/>
      <c r="B30" s="12"/>
      <c r="C30" s="34" t="s">
        <v>3483</v>
      </c>
      <c r="D30" s="34"/>
      <c r="E30" s="33"/>
      <c r="F30" s="33"/>
      <c r="G30" s="33"/>
      <c r="H30" s="33"/>
      <c r="I30" s="33"/>
      <c r="J30" s="33"/>
      <c r="K30" s="33"/>
      <c r="L30" s="33"/>
      <c r="M30" s="33"/>
      <c r="N30" s="33"/>
      <c r="O30" s="33"/>
      <c r="P30" s="33"/>
      <c r="Q30" s="33"/>
      <c r="R30" s="33"/>
      <c r="S30" s="33"/>
      <c r="T30" s="33"/>
      <c r="U30" s="33"/>
      <c r="V30" s="33"/>
      <c r="W30" s="33"/>
    </row>
    <row r="31" spans="1:23" ht="13.5" customHeight="1"/>
    <row r="32" spans="1:23" ht="13.5" customHeight="1">
      <c r="A32" s="15"/>
      <c r="B32" s="15"/>
      <c r="C32" s="15"/>
      <c r="D32" s="15" t="s">
        <v>202</v>
      </c>
      <c r="E32" s="15" t="s">
        <v>202</v>
      </c>
      <c r="F32" s="20" t="s">
        <v>183</v>
      </c>
      <c r="G32" s="7" t="s">
        <v>184</v>
      </c>
      <c r="H32" s="20" t="s">
        <v>422</v>
      </c>
      <c r="I32" s="15" t="s">
        <v>449</v>
      </c>
      <c r="J32" s="15" t="s">
        <v>3483</v>
      </c>
      <c r="K32" s="20" t="s">
        <v>419</v>
      </c>
      <c r="L32" s="26" t="s">
        <v>3387</v>
      </c>
      <c r="M32" s="7"/>
      <c r="N32" s="21" t="s">
        <v>185</v>
      </c>
      <c r="O32" s="21"/>
      <c r="P32" s="23"/>
      <c r="Q32" s="21" t="s">
        <v>1628</v>
      </c>
      <c r="R32" s="7" t="s">
        <v>186</v>
      </c>
      <c r="S32" s="728"/>
      <c r="T32" s="728"/>
      <c r="U32" s="728"/>
      <c r="V32" s="728"/>
      <c r="W32" s="728"/>
    </row>
    <row r="33" spans="1:23" ht="13.5" customHeight="1">
      <c r="A33" s="15"/>
      <c r="B33" s="15"/>
      <c r="C33" s="15"/>
      <c r="D33" s="15" t="s">
        <v>202</v>
      </c>
      <c r="E33" s="15" t="s">
        <v>202</v>
      </c>
      <c r="F33" s="20" t="s">
        <v>183</v>
      </c>
      <c r="G33" s="7" t="s">
        <v>184</v>
      </c>
      <c r="H33" s="20" t="s">
        <v>422</v>
      </c>
      <c r="I33" s="15" t="s">
        <v>449</v>
      </c>
      <c r="J33" s="15" t="s">
        <v>3483</v>
      </c>
      <c r="K33" s="20" t="s">
        <v>427</v>
      </c>
      <c r="L33" s="26" t="s">
        <v>3388</v>
      </c>
      <c r="M33" s="7"/>
      <c r="N33" s="21" t="s">
        <v>185</v>
      </c>
      <c r="O33" s="21"/>
      <c r="P33" s="23"/>
      <c r="Q33" s="21" t="s">
        <v>1628</v>
      </c>
      <c r="R33" s="7" t="s">
        <v>186</v>
      </c>
      <c r="S33" s="728"/>
      <c r="T33" s="728"/>
      <c r="U33" s="728"/>
      <c r="V33" s="728"/>
      <c r="W33" s="728"/>
    </row>
    <row r="34" spans="1:23" ht="13.5" customHeight="1">
      <c r="A34" s="15"/>
      <c r="B34" s="15"/>
      <c r="C34" s="15"/>
      <c r="D34" s="15" t="s">
        <v>202</v>
      </c>
      <c r="E34" s="15" t="s">
        <v>202</v>
      </c>
      <c r="F34" s="20" t="s">
        <v>183</v>
      </c>
      <c r="G34" s="7" t="s">
        <v>184</v>
      </c>
      <c r="H34" s="20" t="s">
        <v>422</v>
      </c>
      <c r="I34" s="15" t="s">
        <v>449</v>
      </c>
      <c r="J34" s="15" t="s">
        <v>3483</v>
      </c>
      <c r="K34" s="20" t="s">
        <v>434</v>
      </c>
      <c r="L34" s="26" t="s">
        <v>3389</v>
      </c>
      <c r="M34" s="7"/>
      <c r="N34" s="21" t="s">
        <v>185</v>
      </c>
      <c r="O34" s="21"/>
      <c r="P34" s="23"/>
      <c r="Q34" s="21" t="s">
        <v>1628</v>
      </c>
      <c r="R34" s="7" t="s">
        <v>186</v>
      </c>
      <c r="S34" s="728"/>
      <c r="T34" s="728"/>
      <c r="U34" s="728"/>
      <c r="V34" s="728"/>
      <c r="W34" s="728"/>
    </row>
    <row r="35" spans="1:23" ht="13.5" customHeight="1">
      <c r="C35" s="15"/>
      <c r="D35" s="15" t="s">
        <v>202</v>
      </c>
      <c r="E35" s="15" t="s">
        <v>202</v>
      </c>
      <c r="F35" s="20" t="s">
        <v>183</v>
      </c>
      <c r="G35" s="7" t="s">
        <v>184</v>
      </c>
      <c r="H35" s="20" t="s">
        <v>422</v>
      </c>
      <c r="I35" s="15" t="s">
        <v>449</v>
      </c>
      <c r="J35" s="15" t="s">
        <v>3483</v>
      </c>
      <c r="K35" s="20" t="s">
        <v>440</v>
      </c>
      <c r="L35" s="26" t="s">
        <v>481</v>
      </c>
      <c r="M35" s="7"/>
      <c r="N35" s="21" t="s">
        <v>185</v>
      </c>
      <c r="O35" s="21"/>
      <c r="P35" s="23"/>
      <c r="Q35" s="21" t="s">
        <v>1628</v>
      </c>
      <c r="R35" s="7" t="s">
        <v>186</v>
      </c>
      <c r="S35" s="728"/>
      <c r="T35" s="728"/>
      <c r="U35" s="728"/>
      <c r="V35" s="728"/>
      <c r="W35" s="728"/>
    </row>
    <row r="36" spans="1:23" ht="13.5" customHeight="1">
      <c r="C36" s="15"/>
      <c r="D36" s="15"/>
      <c r="E36" s="15"/>
      <c r="F36" s="20"/>
      <c r="G36" s="7"/>
      <c r="H36" s="20"/>
      <c r="I36" s="7"/>
      <c r="J36" s="15"/>
      <c r="K36" s="105"/>
      <c r="L36" s="15"/>
      <c r="M36" s="7"/>
      <c r="N36" s="21"/>
      <c r="O36" s="21"/>
      <c r="P36" s="23"/>
      <c r="Q36" s="21"/>
      <c r="R36" s="7"/>
    </row>
    <row r="37" spans="1:23" ht="13.9">
      <c r="C37" s="34" t="s">
        <v>3484</v>
      </c>
      <c r="D37" s="34"/>
      <c r="E37" s="33"/>
      <c r="F37" s="33"/>
      <c r="G37" s="33"/>
      <c r="H37" s="33"/>
      <c r="I37" s="33"/>
      <c r="J37" s="33"/>
      <c r="K37" s="33"/>
      <c r="L37" s="33"/>
      <c r="M37" s="33"/>
      <c r="N37" s="33"/>
      <c r="O37" s="33"/>
      <c r="P37" s="33"/>
      <c r="Q37" s="33"/>
      <c r="R37" s="33"/>
      <c r="S37" s="33"/>
      <c r="T37" s="33"/>
      <c r="U37" s="33"/>
      <c r="V37" s="33"/>
      <c r="W37" s="33"/>
    </row>
    <row r="38" spans="1:23" ht="13.5" customHeight="1"/>
    <row r="39" spans="1:23" ht="13.5" customHeight="1">
      <c r="C39" s="15"/>
      <c r="D39" s="15" t="s">
        <v>202</v>
      </c>
      <c r="E39" s="15" t="s">
        <v>202</v>
      </c>
      <c r="F39" s="20" t="s">
        <v>183</v>
      </c>
      <c r="G39" s="7" t="s">
        <v>184</v>
      </c>
      <c r="H39" s="20" t="s">
        <v>422</v>
      </c>
      <c r="I39" s="15" t="s">
        <v>449</v>
      </c>
      <c r="J39" s="15" t="s">
        <v>3484</v>
      </c>
      <c r="K39" s="20" t="s">
        <v>419</v>
      </c>
      <c r="L39" s="26" t="s">
        <v>3387</v>
      </c>
      <c r="M39" s="7"/>
      <c r="N39" s="21" t="s">
        <v>185</v>
      </c>
      <c r="O39" s="21"/>
      <c r="P39" s="23"/>
      <c r="Q39" s="21" t="s">
        <v>1628</v>
      </c>
      <c r="R39" s="7" t="s">
        <v>186</v>
      </c>
      <c r="S39" s="728"/>
      <c r="T39" s="728"/>
      <c r="U39" s="728"/>
      <c r="V39" s="728"/>
      <c r="W39" s="728"/>
    </row>
    <row r="40" spans="1:23" ht="13.5" customHeight="1">
      <c r="C40" s="15"/>
      <c r="D40" s="15" t="s">
        <v>202</v>
      </c>
      <c r="E40" s="15" t="s">
        <v>202</v>
      </c>
      <c r="F40" s="20" t="s">
        <v>183</v>
      </c>
      <c r="G40" s="7" t="s">
        <v>184</v>
      </c>
      <c r="H40" s="20" t="s">
        <v>422</v>
      </c>
      <c r="I40" s="15" t="s">
        <v>449</v>
      </c>
      <c r="J40" s="15" t="s">
        <v>3484</v>
      </c>
      <c r="K40" s="20" t="s">
        <v>427</v>
      </c>
      <c r="L40" s="26" t="s">
        <v>3388</v>
      </c>
      <c r="M40" s="7"/>
      <c r="N40" s="21" t="s">
        <v>185</v>
      </c>
      <c r="O40" s="21"/>
      <c r="P40" s="23"/>
      <c r="Q40" s="21" t="s">
        <v>1628</v>
      </c>
      <c r="R40" s="7" t="s">
        <v>186</v>
      </c>
      <c r="S40" s="728"/>
      <c r="T40" s="728"/>
      <c r="U40" s="728"/>
      <c r="V40" s="728"/>
      <c r="W40" s="728"/>
    </row>
    <row r="41" spans="1:23" ht="13.5" customHeight="1">
      <c r="C41" s="15"/>
      <c r="D41" s="15" t="s">
        <v>202</v>
      </c>
      <c r="E41" s="15" t="s">
        <v>202</v>
      </c>
      <c r="F41" s="20" t="s">
        <v>183</v>
      </c>
      <c r="G41" s="7" t="s">
        <v>184</v>
      </c>
      <c r="H41" s="20" t="s">
        <v>422</v>
      </c>
      <c r="I41" s="15" t="s">
        <v>449</v>
      </c>
      <c r="J41" s="15" t="s">
        <v>3484</v>
      </c>
      <c r="K41" s="20" t="s">
        <v>434</v>
      </c>
      <c r="L41" s="26" t="s">
        <v>3389</v>
      </c>
      <c r="M41" s="7"/>
      <c r="N41" s="21" t="s">
        <v>185</v>
      </c>
      <c r="O41" s="21"/>
      <c r="P41" s="23"/>
      <c r="Q41" s="21" t="s">
        <v>1628</v>
      </c>
      <c r="R41" s="7" t="s">
        <v>186</v>
      </c>
      <c r="S41" s="728"/>
      <c r="T41" s="728"/>
      <c r="U41" s="728"/>
      <c r="V41" s="728"/>
      <c r="W41" s="728"/>
    </row>
    <row r="42" spans="1:23" ht="13.5" customHeight="1">
      <c r="C42" s="15"/>
      <c r="D42" s="15" t="s">
        <v>202</v>
      </c>
      <c r="E42" s="15" t="s">
        <v>202</v>
      </c>
      <c r="F42" s="20" t="s">
        <v>183</v>
      </c>
      <c r="G42" s="7" t="s">
        <v>184</v>
      </c>
      <c r="H42" s="20" t="s">
        <v>422</v>
      </c>
      <c r="I42" s="15" t="s">
        <v>449</v>
      </c>
      <c r="J42" s="15" t="s">
        <v>3484</v>
      </c>
      <c r="K42" s="20" t="s">
        <v>440</v>
      </c>
      <c r="L42" s="26" t="s">
        <v>481</v>
      </c>
      <c r="M42" s="7"/>
      <c r="N42" s="21" t="s">
        <v>185</v>
      </c>
      <c r="O42" s="21"/>
      <c r="P42" s="23"/>
      <c r="Q42" s="21" t="s">
        <v>1628</v>
      </c>
      <c r="R42" s="7" t="s">
        <v>186</v>
      </c>
      <c r="S42" s="728"/>
      <c r="T42" s="728"/>
      <c r="U42" s="728"/>
      <c r="V42" s="728"/>
      <c r="W42" s="728"/>
    </row>
    <row r="43" spans="1:23" ht="13.5" customHeight="1">
      <c r="C43" s="905"/>
      <c r="D43" s="15"/>
      <c r="E43" s="15"/>
      <c r="F43" s="20"/>
      <c r="G43" s="7"/>
      <c r="H43" s="20"/>
      <c r="I43" s="7"/>
      <c r="J43" s="15"/>
      <c r="K43" s="105"/>
      <c r="L43" s="15"/>
      <c r="M43" s="7"/>
      <c r="N43" s="21"/>
      <c r="O43" s="21"/>
      <c r="P43" s="23"/>
      <c r="Q43" s="21"/>
      <c r="R43" s="7"/>
    </row>
    <row r="44" spans="1:23" ht="13.9">
      <c r="C44" s="34" t="s">
        <v>3485</v>
      </c>
      <c r="D44" s="34"/>
      <c r="E44" s="33"/>
      <c r="F44" s="33"/>
      <c r="G44" s="33"/>
      <c r="H44" s="33"/>
      <c r="I44" s="33"/>
      <c r="J44" s="33"/>
      <c r="K44" s="33"/>
      <c r="L44" s="33"/>
      <c r="M44" s="33"/>
      <c r="N44" s="33"/>
      <c r="O44" s="33"/>
      <c r="P44" s="33"/>
      <c r="Q44" s="33"/>
      <c r="R44" s="33"/>
      <c r="S44" s="33"/>
      <c r="T44" s="33"/>
      <c r="U44" s="33"/>
      <c r="V44" s="33"/>
      <c r="W44" s="33"/>
    </row>
    <row r="45" spans="1:23" ht="13.5" customHeight="1"/>
    <row r="46" spans="1:23" ht="13.5" customHeight="1">
      <c r="C46" s="15"/>
      <c r="D46" s="15" t="s">
        <v>202</v>
      </c>
      <c r="E46" s="15" t="s">
        <v>202</v>
      </c>
      <c r="F46" s="20" t="s">
        <v>183</v>
      </c>
      <c r="G46" s="7" t="s">
        <v>184</v>
      </c>
      <c r="H46" s="20" t="s">
        <v>422</v>
      </c>
      <c r="I46" s="15" t="s">
        <v>449</v>
      </c>
      <c r="J46" s="15" t="s">
        <v>3485</v>
      </c>
      <c r="K46" s="20" t="s">
        <v>419</v>
      </c>
      <c r="L46" s="26" t="s">
        <v>3387</v>
      </c>
      <c r="M46" s="7"/>
      <c r="N46" s="21" t="s">
        <v>185</v>
      </c>
      <c r="O46" s="21"/>
      <c r="P46" s="23"/>
      <c r="Q46" s="21" t="s">
        <v>1628</v>
      </c>
      <c r="R46" s="7" t="s">
        <v>186</v>
      </c>
      <c r="S46" s="728"/>
      <c r="T46" s="728"/>
      <c r="U46" s="728"/>
      <c r="V46" s="728"/>
      <c r="W46" s="728"/>
    </row>
    <row r="47" spans="1:23" ht="13.5" customHeight="1">
      <c r="C47" s="15"/>
      <c r="D47" s="15" t="s">
        <v>202</v>
      </c>
      <c r="E47" s="15" t="s">
        <v>202</v>
      </c>
      <c r="F47" s="20" t="s">
        <v>183</v>
      </c>
      <c r="G47" s="7" t="s">
        <v>184</v>
      </c>
      <c r="H47" s="20" t="s">
        <v>422</v>
      </c>
      <c r="I47" s="15" t="s">
        <v>449</v>
      </c>
      <c r="J47" s="15" t="s">
        <v>3485</v>
      </c>
      <c r="K47" s="20" t="s">
        <v>427</v>
      </c>
      <c r="L47" s="26" t="s">
        <v>3388</v>
      </c>
      <c r="M47" s="7"/>
      <c r="N47" s="21" t="s">
        <v>185</v>
      </c>
      <c r="O47" s="21"/>
      <c r="P47" s="23"/>
      <c r="Q47" s="21" t="s">
        <v>1628</v>
      </c>
      <c r="R47" s="7" t="s">
        <v>186</v>
      </c>
      <c r="S47" s="728"/>
      <c r="T47" s="728"/>
      <c r="U47" s="728"/>
      <c r="V47" s="728"/>
      <c r="W47" s="728"/>
    </row>
    <row r="48" spans="1:23" ht="13.5" customHeight="1">
      <c r="C48" s="15"/>
      <c r="D48" s="15" t="s">
        <v>202</v>
      </c>
      <c r="E48" s="15" t="s">
        <v>202</v>
      </c>
      <c r="F48" s="20" t="s">
        <v>183</v>
      </c>
      <c r="G48" s="7" t="s">
        <v>184</v>
      </c>
      <c r="H48" s="20" t="s">
        <v>422</v>
      </c>
      <c r="I48" s="15" t="s">
        <v>449</v>
      </c>
      <c r="J48" s="15" t="s">
        <v>3485</v>
      </c>
      <c r="K48" s="20" t="s">
        <v>434</v>
      </c>
      <c r="L48" s="26" t="s">
        <v>3389</v>
      </c>
      <c r="M48" s="7"/>
      <c r="N48" s="21" t="s">
        <v>185</v>
      </c>
      <c r="O48" s="21"/>
      <c r="P48" s="23"/>
      <c r="Q48" s="21" t="s">
        <v>1628</v>
      </c>
      <c r="R48" s="7" t="s">
        <v>186</v>
      </c>
      <c r="S48" s="728"/>
      <c r="T48" s="728"/>
      <c r="U48" s="728"/>
      <c r="V48" s="728"/>
      <c r="W48" s="728"/>
    </row>
    <row r="49" spans="2:23" ht="13.5" customHeight="1">
      <c r="C49" s="15"/>
      <c r="D49" s="15" t="s">
        <v>202</v>
      </c>
      <c r="E49" s="15" t="s">
        <v>202</v>
      </c>
      <c r="F49" s="20" t="s">
        <v>183</v>
      </c>
      <c r="G49" s="7" t="s">
        <v>184</v>
      </c>
      <c r="H49" s="20" t="s">
        <v>422</v>
      </c>
      <c r="I49" s="15" t="s">
        <v>449</v>
      </c>
      <c r="J49" s="15" t="s">
        <v>3485</v>
      </c>
      <c r="K49" s="20" t="s">
        <v>440</v>
      </c>
      <c r="L49" s="26" t="s">
        <v>481</v>
      </c>
      <c r="M49" s="7"/>
      <c r="N49" s="21" t="s">
        <v>185</v>
      </c>
      <c r="O49" s="21"/>
      <c r="P49" s="23"/>
      <c r="Q49" s="21" t="s">
        <v>1628</v>
      </c>
      <c r="R49" s="7" t="s">
        <v>186</v>
      </c>
      <c r="S49" s="728"/>
      <c r="T49" s="728"/>
      <c r="U49" s="728"/>
      <c r="V49" s="728"/>
      <c r="W49" s="728"/>
    </row>
    <row r="51" spans="2:23" ht="13.9">
      <c r="B51" s="12"/>
      <c r="C51" s="34" t="s">
        <v>3486</v>
      </c>
      <c r="D51" s="34"/>
      <c r="E51" s="33"/>
      <c r="F51" s="33"/>
      <c r="G51" s="33"/>
      <c r="H51" s="33"/>
      <c r="I51" s="33"/>
      <c r="J51" s="33"/>
      <c r="K51" s="33"/>
      <c r="L51" s="33"/>
      <c r="M51" s="33"/>
      <c r="N51" s="33"/>
      <c r="O51" s="33"/>
      <c r="P51" s="33"/>
      <c r="Q51" s="33"/>
      <c r="R51" s="33"/>
      <c r="S51" s="33"/>
      <c r="T51" s="33"/>
      <c r="U51" s="33"/>
      <c r="V51" s="33"/>
      <c r="W51" s="33"/>
    </row>
    <row r="52" spans="2:23" ht="13.5" customHeight="1"/>
    <row r="53" spans="2:23" ht="13.5" customHeight="1">
      <c r="B53" s="15"/>
      <c r="C53" s="15"/>
      <c r="D53" s="15" t="s">
        <v>202</v>
      </c>
      <c r="E53" s="15" t="s">
        <v>202</v>
      </c>
      <c r="F53" s="20" t="s">
        <v>183</v>
      </c>
      <c r="G53" s="7" t="s">
        <v>184</v>
      </c>
      <c r="H53" s="20" t="s">
        <v>422</v>
      </c>
      <c r="I53" s="15" t="s">
        <v>449</v>
      </c>
      <c r="J53" s="15" t="s">
        <v>3486</v>
      </c>
      <c r="K53" s="20" t="s">
        <v>419</v>
      </c>
      <c r="L53" s="26" t="s">
        <v>3387</v>
      </c>
      <c r="M53" s="7"/>
      <c r="N53" s="21" t="s">
        <v>185</v>
      </c>
      <c r="O53" s="21"/>
      <c r="P53" s="23"/>
      <c r="Q53" s="21" t="s">
        <v>1628</v>
      </c>
      <c r="R53" s="7" t="s">
        <v>186</v>
      </c>
      <c r="S53" s="728"/>
      <c r="T53" s="728"/>
      <c r="U53" s="728"/>
      <c r="V53" s="728"/>
      <c r="W53" s="728"/>
    </row>
    <row r="54" spans="2:23" ht="13.5" customHeight="1">
      <c r="B54" s="15"/>
      <c r="C54" s="15"/>
      <c r="D54" s="15" t="s">
        <v>202</v>
      </c>
      <c r="E54" s="15" t="s">
        <v>202</v>
      </c>
      <c r="F54" s="20" t="s">
        <v>183</v>
      </c>
      <c r="G54" s="7" t="s">
        <v>184</v>
      </c>
      <c r="H54" s="20" t="s">
        <v>422</v>
      </c>
      <c r="I54" s="15" t="s">
        <v>449</v>
      </c>
      <c r="J54" s="15" t="s">
        <v>3486</v>
      </c>
      <c r="K54" s="20" t="s">
        <v>427</v>
      </c>
      <c r="L54" s="26" t="s">
        <v>3388</v>
      </c>
      <c r="M54" s="7"/>
      <c r="N54" s="21" t="s">
        <v>185</v>
      </c>
      <c r="O54" s="21"/>
      <c r="P54" s="23"/>
      <c r="Q54" s="21" t="s">
        <v>1628</v>
      </c>
      <c r="R54" s="7" t="s">
        <v>186</v>
      </c>
      <c r="S54" s="728"/>
      <c r="T54" s="728"/>
      <c r="U54" s="728"/>
      <c r="V54" s="728"/>
      <c r="W54" s="728"/>
    </row>
    <row r="55" spans="2:23" ht="13.5" customHeight="1">
      <c r="B55" s="15"/>
      <c r="C55" s="15"/>
      <c r="D55" s="15" t="s">
        <v>202</v>
      </c>
      <c r="E55" s="15" t="s">
        <v>202</v>
      </c>
      <c r="F55" s="20" t="s">
        <v>183</v>
      </c>
      <c r="G55" s="7" t="s">
        <v>184</v>
      </c>
      <c r="H55" s="20" t="s">
        <v>422</v>
      </c>
      <c r="I55" s="15" t="s">
        <v>449</v>
      </c>
      <c r="J55" s="15" t="s">
        <v>3486</v>
      </c>
      <c r="K55" s="20" t="s">
        <v>434</v>
      </c>
      <c r="L55" s="26" t="s">
        <v>3389</v>
      </c>
      <c r="M55" s="7"/>
      <c r="N55" s="21" t="s">
        <v>185</v>
      </c>
      <c r="O55" s="21"/>
      <c r="P55" s="23"/>
      <c r="Q55" s="21" t="s">
        <v>1628</v>
      </c>
      <c r="R55" s="7" t="s">
        <v>186</v>
      </c>
      <c r="S55" s="728"/>
      <c r="T55" s="728"/>
      <c r="U55" s="728"/>
      <c r="V55" s="728"/>
      <c r="W55" s="728"/>
    </row>
    <row r="56" spans="2:23" ht="13.5" customHeight="1">
      <c r="B56" s="15"/>
      <c r="C56" s="15"/>
      <c r="D56" s="15" t="s">
        <v>202</v>
      </c>
      <c r="E56" s="15" t="s">
        <v>202</v>
      </c>
      <c r="F56" s="20" t="s">
        <v>183</v>
      </c>
      <c r="G56" s="7" t="s">
        <v>184</v>
      </c>
      <c r="H56" s="20" t="s">
        <v>422</v>
      </c>
      <c r="I56" s="15" t="s">
        <v>449</v>
      </c>
      <c r="J56" s="15" t="s">
        <v>3486</v>
      </c>
      <c r="K56" s="20" t="s">
        <v>440</v>
      </c>
      <c r="L56" s="26" t="s">
        <v>481</v>
      </c>
      <c r="M56" s="7"/>
      <c r="N56" s="21" t="s">
        <v>185</v>
      </c>
      <c r="O56" s="21"/>
      <c r="P56" s="23"/>
      <c r="Q56" s="21" t="s">
        <v>1628</v>
      </c>
      <c r="R56" s="7" t="s">
        <v>186</v>
      </c>
      <c r="S56" s="728"/>
      <c r="T56" s="728"/>
      <c r="U56" s="728"/>
      <c r="V56" s="728"/>
      <c r="W56" s="728"/>
    </row>
    <row r="57" spans="2:23" ht="13.5" customHeight="1">
      <c r="B57" s="15"/>
      <c r="C57" s="15"/>
      <c r="D57" s="15"/>
      <c r="E57" s="15"/>
      <c r="F57" s="20"/>
      <c r="G57" s="7"/>
      <c r="H57" s="20"/>
      <c r="I57" s="7"/>
      <c r="J57" s="15"/>
      <c r="K57" s="105"/>
      <c r="L57" s="15"/>
      <c r="M57" s="7"/>
      <c r="N57" s="21"/>
      <c r="O57" s="21"/>
      <c r="P57" s="23"/>
      <c r="Q57" s="21"/>
      <c r="R57" s="7"/>
    </row>
    <row r="58" spans="2:23" ht="13.9">
      <c r="B58" s="12"/>
      <c r="C58" s="34" t="s">
        <v>3487</v>
      </c>
      <c r="D58" s="34"/>
      <c r="E58" s="33"/>
      <c r="F58" s="33"/>
      <c r="G58" s="33"/>
      <c r="H58" s="33"/>
      <c r="I58" s="33"/>
      <c r="J58" s="33"/>
      <c r="K58" s="33"/>
      <c r="L58" s="33"/>
      <c r="M58" s="33"/>
      <c r="N58" s="33"/>
      <c r="O58" s="33"/>
      <c r="P58" s="33"/>
      <c r="Q58" s="33"/>
      <c r="R58" s="33"/>
      <c r="S58" s="33"/>
      <c r="T58" s="33"/>
      <c r="U58" s="33"/>
      <c r="V58" s="33"/>
      <c r="W58" s="33"/>
    </row>
    <row r="59" spans="2:23" ht="13.5" customHeight="1"/>
    <row r="60" spans="2:23" ht="13.5" customHeight="1">
      <c r="B60" s="15"/>
      <c r="C60" s="15"/>
      <c r="D60" s="15" t="s">
        <v>202</v>
      </c>
      <c r="E60" s="15" t="s">
        <v>202</v>
      </c>
      <c r="F60" s="20" t="s">
        <v>183</v>
      </c>
      <c r="G60" s="7" t="s">
        <v>184</v>
      </c>
      <c r="H60" s="20" t="s">
        <v>422</v>
      </c>
      <c r="I60" s="15" t="s">
        <v>449</v>
      </c>
      <c r="J60" s="15" t="s">
        <v>3487</v>
      </c>
      <c r="K60" s="20" t="s">
        <v>419</v>
      </c>
      <c r="L60" s="26" t="s">
        <v>3387</v>
      </c>
      <c r="M60" s="7"/>
      <c r="N60" s="21" t="s">
        <v>185</v>
      </c>
      <c r="O60" s="21"/>
      <c r="P60" s="23"/>
      <c r="Q60" s="21" t="s">
        <v>1628</v>
      </c>
      <c r="R60" s="7" t="s">
        <v>186</v>
      </c>
      <c r="S60" s="728"/>
      <c r="T60" s="728"/>
      <c r="U60" s="728"/>
      <c r="V60" s="728"/>
      <c r="W60" s="728"/>
    </row>
    <row r="61" spans="2:23" ht="13.5" customHeight="1">
      <c r="B61" s="15"/>
      <c r="C61" s="15"/>
      <c r="D61" s="15" t="s">
        <v>202</v>
      </c>
      <c r="E61" s="15" t="s">
        <v>202</v>
      </c>
      <c r="F61" s="20" t="s">
        <v>183</v>
      </c>
      <c r="G61" s="7" t="s">
        <v>184</v>
      </c>
      <c r="H61" s="20" t="s">
        <v>422</v>
      </c>
      <c r="I61" s="15" t="s">
        <v>449</v>
      </c>
      <c r="J61" s="15" t="s">
        <v>3487</v>
      </c>
      <c r="K61" s="20" t="s">
        <v>427</v>
      </c>
      <c r="L61" s="26" t="s">
        <v>3388</v>
      </c>
      <c r="M61" s="7"/>
      <c r="N61" s="21" t="s">
        <v>185</v>
      </c>
      <c r="O61" s="21"/>
      <c r="P61" s="23"/>
      <c r="Q61" s="21" t="s">
        <v>1628</v>
      </c>
      <c r="R61" s="7" t="s">
        <v>186</v>
      </c>
      <c r="S61" s="728"/>
      <c r="T61" s="728"/>
      <c r="U61" s="728"/>
      <c r="V61" s="728"/>
      <c r="W61" s="728"/>
    </row>
    <row r="62" spans="2:23" ht="13.5" customHeight="1">
      <c r="B62" s="15"/>
      <c r="C62" s="15"/>
      <c r="D62" s="15" t="s">
        <v>202</v>
      </c>
      <c r="E62" s="15" t="s">
        <v>202</v>
      </c>
      <c r="F62" s="20" t="s">
        <v>183</v>
      </c>
      <c r="G62" s="7" t="s">
        <v>184</v>
      </c>
      <c r="H62" s="20" t="s">
        <v>422</v>
      </c>
      <c r="I62" s="15" t="s">
        <v>449</v>
      </c>
      <c r="J62" s="15" t="s">
        <v>3487</v>
      </c>
      <c r="K62" s="20" t="s">
        <v>434</v>
      </c>
      <c r="L62" s="26" t="s">
        <v>3389</v>
      </c>
      <c r="M62" s="7"/>
      <c r="N62" s="21" t="s">
        <v>185</v>
      </c>
      <c r="O62" s="21"/>
      <c r="P62" s="23"/>
      <c r="Q62" s="21" t="s">
        <v>1628</v>
      </c>
      <c r="R62" s="7" t="s">
        <v>186</v>
      </c>
      <c r="S62" s="728"/>
      <c r="T62" s="728"/>
      <c r="U62" s="728"/>
      <c r="V62" s="728"/>
      <c r="W62" s="728"/>
    </row>
    <row r="63" spans="2:23" ht="13.5" customHeight="1">
      <c r="B63" s="15"/>
      <c r="C63" s="15"/>
      <c r="D63" s="15" t="s">
        <v>202</v>
      </c>
      <c r="E63" s="15" t="s">
        <v>202</v>
      </c>
      <c r="F63" s="20" t="s">
        <v>183</v>
      </c>
      <c r="G63" s="7" t="s">
        <v>184</v>
      </c>
      <c r="H63" s="20" t="s">
        <v>422</v>
      </c>
      <c r="I63" s="15" t="s">
        <v>449</v>
      </c>
      <c r="J63" s="15" t="s">
        <v>3487</v>
      </c>
      <c r="K63" s="20" t="s">
        <v>440</v>
      </c>
      <c r="L63" s="26" t="s">
        <v>481</v>
      </c>
      <c r="M63" s="7"/>
      <c r="N63" s="21" t="s">
        <v>185</v>
      </c>
      <c r="O63" s="21"/>
      <c r="P63" s="23"/>
      <c r="Q63" s="21" t="s">
        <v>1628</v>
      </c>
      <c r="R63" s="7" t="s">
        <v>186</v>
      </c>
      <c r="S63" s="728"/>
      <c r="T63" s="728"/>
      <c r="U63" s="728"/>
      <c r="V63" s="728"/>
      <c r="W63" s="728"/>
    </row>
    <row r="64" spans="2:23" ht="13.5" customHeight="1">
      <c r="B64" s="15"/>
      <c r="C64" s="15"/>
      <c r="D64" s="15"/>
      <c r="E64" s="15"/>
      <c r="F64" s="20"/>
      <c r="G64" s="7"/>
      <c r="H64" s="20"/>
      <c r="I64" s="15"/>
      <c r="J64" s="15"/>
      <c r="K64" s="20"/>
      <c r="L64" s="26"/>
      <c r="M64" s="7"/>
      <c r="N64" s="21"/>
      <c r="O64" s="21"/>
      <c r="P64" s="23"/>
      <c r="Q64" s="21"/>
      <c r="R64" s="7"/>
      <c r="S64" s="7"/>
      <c r="T64" s="7"/>
      <c r="U64" s="7"/>
      <c r="V64" s="7"/>
      <c r="W64" s="7"/>
    </row>
    <row r="65" spans="2:23" ht="13.9">
      <c r="B65" s="12"/>
      <c r="C65" s="34" t="s">
        <v>3488</v>
      </c>
      <c r="D65" s="34"/>
      <c r="E65" s="33"/>
      <c r="F65" s="33"/>
      <c r="G65" s="33"/>
      <c r="H65" s="33"/>
      <c r="I65" s="33"/>
      <c r="J65" s="33"/>
      <c r="K65" s="33"/>
      <c r="L65" s="33"/>
      <c r="M65" s="33"/>
      <c r="N65" s="33"/>
      <c r="O65" s="33"/>
      <c r="P65" s="33"/>
      <c r="Q65" s="33"/>
      <c r="R65" s="33"/>
      <c r="S65" s="33"/>
      <c r="T65" s="33"/>
      <c r="U65" s="33"/>
      <c r="V65" s="33"/>
      <c r="W65" s="33"/>
    </row>
    <row r="66" spans="2:23" ht="13.5" customHeight="1">
      <c r="B66" s="469"/>
      <c r="C66" s="15"/>
      <c r="D66" s="469"/>
      <c r="E66" s="469"/>
      <c r="F66" s="469"/>
      <c r="G66" s="469"/>
      <c r="H66" s="469"/>
      <c r="I66" s="469"/>
      <c r="J66" s="469"/>
      <c r="K66" s="469"/>
      <c r="L66" s="469"/>
      <c r="M66" s="469"/>
      <c r="N66" s="469"/>
      <c r="O66" s="469"/>
      <c r="P66" s="469"/>
      <c r="Q66" s="469"/>
      <c r="R66" s="469"/>
      <c r="S66" s="7"/>
      <c r="T66" s="7"/>
      <c r="U66" s="7"/>
      <c r="V66" s="7"/>
      <c r="W66" s="7"/>
    </row>
    <row r="67" spans="2:23" ht="13.5" customHeight="1">
      <c r="B67" s="469"/>
      <c r="C67" s="15"/>
      <c r="D67" s="15" t="s">
        <v>202</v>
      </c>
      <c r="E67" s="15" t="s">
        <v>202</v>
      </c>
      <c r="F67" s="20" t="s">
        <v>183</v>
      </c>
      <c r="G67" s="7" t="s">
        <v>184</v>
      </c>
      <c r="H67" s="20" t="s">
        <v>422</v>
      </c>
      <c r="I67" s="15" t="s">
        <v>449</v>
      </c>
      <c r="J67" s="15" t="s">
        <v>3488</v>
      </c>
      <c r="K67" s="20" t="s">
        <v>419</v>
      </c>
      <c r="L67" s="26" t="s">
        <v>3387</v>
      </c>
      <c r="M67" s="7"/>
      <c r="N67" s="21" t="s">
        <v>185</v>
      </c>
      <c r="O67" s="21"/>
      <c r="P67" s="23"/>
      <c r="Q67" s="21" t="s">
        <v>1628</v>
      </c>
      <c r="R67" s="7" t="s">
        <v>186</v>
      </c>
      <c r="S67" s="1250"/>
      <c r="T67" s="1250"/>
      <c r="U67" s="1250"/>
      <c r="V67" s="1247"/>
      <c r="W67" s="1250"/>
    </row>
    <row r="68" spans="2:23" ht="13.5" customHeight="1">
      <c r="B68" s="469"/>
      <c r="C68" s="15"/>
      <c r="D68" s="15" t="s">
        <v>202</v>
      </c>
      <c r="E68" s="15" t="s">
        <v>202</v>
      </c>
      <c r="F68" s="20" t="s">
        <v>183</v>
      </c>
      <c r="G68" s="7" t="s">
        <v>184</v>
      </c>
      <c r="H68" s="20" t="s">
        <v>422</v>
      </c>
      <c r="I68" s="15" t="s">
        <v>449</v>
      </c>
      <c r="J68" s="15" t="s">
        <v>3488</v>
      </c>
      <c r="K68" s="20" t="s">
        <v>427</v>
      </c>
      <c r="L68" s="26" t="s">
        <v>3388</v>
      </c>
      <c r="M68" s="7"/>
      <c r="N68" s="21" t="s">
        <v>185</v>
      </c>
      <c r="O68" s="21"/>
      <c r="P68" s="23"/>
      <c r="Q68" s="21" t="s">
        <v>1628</v>
      </c>
      <c r="R68" s="7" t="s">
        <v>186</v>
      </c>
      <c r="S68" s="1250"/>
      <c r="T68" s="1250"/>
      <c r="U68" s="1250"/>
      <c r="V68" s="1247"/>
      <c r="W68" s="1250"/>
    </row>
    <row r="69" spans="2:23" ht="13.5" customHeight="1">
      <c r="B69" s="469"/>
      <c r="C69" s="15"/>
      <c r="D69" s="15" t="s">
        <v>202</v>
      </c>
      <c r="E69" s="15" t="s">
        <v>202</v>
      </c>
      <c r="F69" s="20" t="s">
        <v>183</v>
      </c>
      <c r="G69" s="7" t="s">
        <v>184</v>
      </c>
      <c r="H69" s="20" t="s">
        <v>422</v>
      </c>
      <c r="I69" s="15" t="s">
        <v>449</v>
      </c>
      <c r="J69" s="15" t="s">
        <v>3488</v>
      </c>
      <c r="K69" s="20" t="s">
        <v>434</v>
      </c>
      <c r="L69" s="26" t="s">
        <v>3389</v>
      </c>
      <c r="M69" s="7"/>
      <c r="N69" s="21" t="s">
        <v>185</v>
      </c>
      <c r="O69" s="21"/>
      <c r="P69" s="23"/>
      <c r="Q69" s="21" t="s">
        <v>1628</v>
      </c>
      <c r="R69" s="7" t="s">
        <v>186</v>
      </c>
      <c r="S69" s="1250"/>
      <c r="T69" s="1250"/>
      <c r="U69" s="1250"/>
      <c r="V69" s="1247"/>
      <c r="W69" s="1250"/>
    </row>
    <row r="70" spans="2:23" ht="13.5" customHeight="1">
      <c r="B70" s="469"/>
      <c r="C70" s="15"/>
      <c r="D70" s="15" t="s">
        <v>202</v>
      </c>
      <c r="E70" s="15" t="s">
        <v>202</v>
      </c>
      <c r="F70" s="20" t="s">
        <v>183</v>
      </c>
      <c r="G70" s="7" t="s">
        <v>184</v>
      </c>
      <c r="H70" s="20" t="s">
        <v>422</v>
      </c>
      <c r="I70" s="15" t="s">
        <v>449</v>
      </c>
      <c r="J70" s="15" t="s">
        <v>3488</v>
      </c>
      <c r="K70" s="20" t="s">
        <v>440</v>
      </c>
      <c r="L70" s="26" t="s">
        <v>481</v>
      </c>
      <c r="M70" s="7"/>
      <c r="N70" s="21" t="s">
        <v>185</v>
      </c>
      <c r="O70" s="21"/>
      <c r="P70" s="23"/>
      <c r="Q70" s="21" t="s">
        <v>1628</v>
      </c>
      <c r="R70" s="7" t="s">
        <v>186</v>
      </c>
      <c r="S70" s="1250"/>
      <c r="T70" s="1250"/>
      <c r="U70" s="1250"/>
      <c r="V70" s="1247"/>
      <c r="W70" s="1250"/>
    </row>
    <row r="71" spans="2:23" ht="13.5" customHeight="1">
      <c r="B71" s="15"/>
      <c r="C71" s="15"/>
      <c r="D71" s="15"/>
      <c r="E71" s="15"/>
      <c r="F71" s="20"/>
      <c r="G71" s="7"/>
      <c r="H71" s="20"/>
      <c r="I71" s="7"/>
      <c r="J71" s="15"/>
      <c r="K71" s="105"/>
      <c r="L71" s="15"/>
      <c r="M71" s="7"/>
      <c r="N71" s="21"/>
      <c r="O71" s="21"/>
      <c r="P71" s="23"/>
      <c r="Q71" s="21"/>
      <c r="R71" s="7"/>
    </row>
    <row r="72" spans="2:23" ht="17.649999999999999">
      <c r="B72" s="28" t="s">
        <v>2870</v>
      </c>
      <c r="C72" s="27"/>
      <c r="D72" s="27"/>
      <c r="E72" s="27"/>
      <c r="F72" s="27"/>
      <c r="G72" s="27"/>
      <c r="H72" s="27"/>
      <c r="I72" s="27"/>
      <c r="J72" s="27"/>
      <c r="K72" s="27"/>
      <c r="L72" s="27"/>
      <c r="M72" s="27"/>
      <c r="N72" s="27"/>
      <c r="O72" s="27"/>
      <c r="P72" s="27"/>
      <c r="Q72" s="27"/>
      <c r="R72" s="27"/>
      <c r="S72" s="27"/>
      <c r="T72" s="27"/>
      <c r="U72" s="27"/>
      <c r="V72" s="27"/>
      <c r="W72" s="27"/>
    </row>
    <row r="74" spans="2:23" ht="13.9">
      <c r="C74" s="34" t="s">
        <v>3491</v>
      </c>
      <c r="D74" s="34"/>
      <c r="E74" s="33"/>
      <c r="F74" s="33"/>
      <c r="G74" s="33"/>
      <c r="H74" s="33"/>
      <c r="I74" s="33"/>
      <c r="J74" s="33"/>
      <c r="K74" s="33"/>
      <c r="L74" s="33"/>
      <c r="M74" s="33"/>
      <c r="N74" s="33"/>
      <c r="O74" s="33"/>
      <c r="P74" s="33"/>
      <c r="Q74" s="33"/>
      <c r="R74" s="33"/>
      <c r="S74" s="33"/>
      <c r="T74" s="33"/>
      <c r="U74" s="33"/>
      <c r="V74" s="33"/>
      <c r="W74" s="33"/>
    </row>
    <row r="75" spans="2:23" ht="13.5" customHeight="1">
      <c r="C75" s="15"/>
      <c r="D75" s="15"/>
      <c r="E75" s="15"/>
      <c r="F75" s="15"/>
      <c r="G75" s="7"/>
      <c r="H75" s="98"/>
      <c r="I75" s="98"/>
      <c r="J75" s="98"/>
      <c r="K75" s="98"/>
      <c r="L75" s="98"/>
      <c r="M75" s="7"/>
      <c r="N75" s="23"/>
      <c r="O75" s="23"/>
      <c r="P75" s="23"/>
      <c r="Q75" s="23"/>
      <c r="R75" s="15"/>
    </row>
    <row r="76" spans="2:23" ht="13.5" customHeight="1">
      <c r="C76" s="15"/>
      <c r="D76" s="15"/>
      <c r="E76" s="15"/>
      <c r="F76" s="20" t="s">
        <v>183</v>
      </c>
      <c r="G76" s="7" t="s">
        <v>184</v>
      </c>
      <c r="H76" s="20" t="s">
        <v>422</v>
      </c>
      <c r="I76" s="15" t="s">
        <v>449</v>
      </c>
      <c r="J76" s="15" t="s">
        <v>3472</v>
      </c>
      <c r="K76" s="20" t="s">
        <v>419</v>
      </c>
      <c r="L76" s="26" t="s">
        <v>3387</v>
      </c>
      <c r="M76" s="7"/>
      <c r="N76" s="21" t="s">
        <v>197</v>
      </c>
      <c r="O76" s="21" t="s">
        <v>3489</v>
      </c>
      <c r="P76" s="23"/>
      <c r="Q76" s="21"/>
      <c r="R76" s="7" t="s">
        <v>208</v>
      </c>
      <c r="S76" s="728"/>
      <c r="T76" s="728"/>
      <c r="U76" s="728"/>
      <c r="V76" s="728"/>
      <c r="W76" s="728"/>
    </row>
    <row r="77" spans="2:23" ht="13.5" customHeight="1">
      <c r="C77" s="15"/>
      <c r="D77" s="15"/>
      <c r="E77" s="15"/>
      <c r="F77" s="20" t="s">
        <v>183</v>
      </c>
      <c r="G77" s="7" t="s">
        <v>184</v>
      </c>
      <c r="H77" s="20" t="s">
        <v>422</v>
      </c>
      <c r="I77" s="15" t="s">
        <v>449</v>
      </c>
      <c r="J77" s="15" t="s">
        <v>3472</v>
      </c>
      <c r="K77" s="20" t="s">
        <v>427</v>
      </c>
      <c r="L77" s="26" t="s">
        <v>3388</v>
      </c>
      <c r="M77" s="7"/>
      <c r="N77" s="21" t="s">
        <v>197</v>
      </c>
      <c r="O77" s="21" t="s">
        <v>3489</v>
      </c>
      <c r="P77" s="23"/>
      <c r="Q77" s="21"/>
      <c r="R77" s="7" t="s">
        <v>208</v>
      </c>
      <c r="S77" s="728"/>
      <c r="T77" s="728"/>
      <c r="U77" s="728"/>
      <c r="V77" s="728"/>
      <c r="W77" s="728"/>
    </row>
    <row r="78" spans="2:23" ht="13.5" customHeight="1">
      <c r="C78" s="15"/>
      <c r="D78" s="15"/>
      <c r="E78" s="15"/>
      <c r="F78" s="20" t="s">
        <v>183</v>
      </c>
      <c r="G78" s="7" t="s">
        <v>184</v>
      </c>
      <c r="H78" s="20" t="s">
        <v>422</v>
      </c>
      <c r="I78" s="15" t="s">
        <v>449</v>
      </c>
      <c r="J78" s="15" t="s">
        <v>3472</v>
      </c>
      <c r="K78" s="20" t="s">
        <v>434</v>
      </c>
      <c r="L78" s="26" t="s">
        <v>3389</v>
      </c>
      <c r="M78" s="7"/>
      <c r="N78" s="21" t="s">
        <v>197</v>
      </c>
      <c r="O78" s="21" t="s">
        <v>3489</v>
      </c>
      <c r="P78" s="23"/>
      <c r="Q78" s="21"/>
      <c r="R78" s="7" t="s">
        <v>208</v>
      </c>
      <c r="S78" s="728"/>
      <c r="T78" s="728"/>
      <c r="U78" s="728"/>
      <c r="V78" s="728"/>
      <c r="W78" s="728"/>
    </row>
    <row r="79" spans="2:23" ht="13.5" customHeight="1">
      <c r="C79" s="15"/>
      <c r="D79" s="15"/>
      <c r="E79" s="15"/>
      <c r="F79" s="20" t="s">
        <v>183</v>
      </c>
      <c r="G79" s="7" t="s">
        <v>184</v>
      </c>
      <c r="H79" s="20" t="s">
        <v>422</v>
      </c>
      <c r="I79" s="15" t="s">
        <v>449</v>
      </c>
      <c r="J79" s="15" t="s">
        <v>3472</v>
      </c>
      <c r="K79" s="20" t="s">
        <v>440</v>
      </c>
      <c r="L79" s="26" t="s">
        <v>481</v>
      </c>
      <c r="M79" s="7"/>
      <c r="N79" s="21" t="s">
        <v>197</v>
      </c>
      <c r="O79" s="21" t="s">
        <v>3489</v>
      </c>
      <c r="P79" s="23"/>
      <c r="Q79" s="21"/>
      <c r="R79" s="7" t="s">
        <v>208</v>
      </c>
      <c r="S79" s="728"/>
      <c r="T79" s="728"/>
      <c r="U79" s="728"/>
      <c r="V79" s="728"/>
      <c r="W79" s="728"/>
    </row>
    <row r="80" spans="2:23" ht="13.5" customHeight="1">
      <c r="C80" s="12"/>
      <c r="D80" s="12"/>
      <c r="E80" s="12"/>
      <c r="F80" s="12"/>
      <c r="G80" s="7"/>
      <c r="H80" s="7"/>
      <c r="I80" s="7"/>
      <c r="J80" s="7"/>
      <c r="K80" s="7"/>
      <c r="L80" s="7"/>
      <c r="M80" s="7"/>
      <c r="N80" s="22"/>
      <c r="O80" s="22"/>
      <c r="P80" s="22"/>
      <c r="Q80" s="22"/>
      <c r="R80" s="15"/>
    </row>
    <row r="81" spans="3:23" ht="13.9">
      <c r="C81" s="34" t="s">
        <v>3492</v>
      </c>
      <c r="D81" s="34"/>
      <c r="E81" s="33"/>
      <c r="F81" s="33"/>
      <c r="G81" s="33"/>
      <c r="H81" s="33"/>
      <c r="I81" s="33"/>
      <c r="J81" s="33"/>
      <c r="K81" s="33"/>
      <c r="L81" s="33"/>
      <c r="M81" s="33"/>
      <c r="N81" s="33"/>
      <c r="O81" s="33"/>
      <c r="P81" s="33"/>
      <c r="Q81" s="33"/>
      <c r="R81" s="33"/>
      <c r="S81" s="33"/>
      <c r="T81" s="33"/>
      <c r="U81" s="33"/>
      <c r="V81" s="33"/>
      <c r="W81" s="33"/>
    </row>
    <row r="82" spans="3:23" ht="13.5" customHeight="1">
      <c r="C82" s="15"/>
      <c r="D82" s="15"/>
      <c r="E82" s="15"/>
      <c r="F82" s="15"/>
      <c r="G82" s="7"/>
      <c r="H82" s="98"/>
      <c r="I82" s="98"/>
      <c r="J82" s="98"/>
      <c r="K82" s="98"/>
      <c r="L82" s="98"/>
      <c r="M82" s="7"/>
      <c r="N82" s="23"/>
      <c r="O82" s="23"/>
      <c r="P82" s="23"/>
      <c r="Q82" s="23"/>
      <c r="R82" s="15"/>
    </row>
    <row r="83" spans="3:23" ht="13.5" customHeight="1">
      <c r="C83" s="15"/>
      <c r="D83" s="15"/>
      <c r="E83" s="15"/>
      <c r="F83" s="20" t="s">
        <v>183</v>
      </c>
      <c r="G83" s="7" t="s">
        <v>184</v>
      </c>
      <c r="H83" s="20" t="s">
        <v>422</v>
      </c>
      <c r="I83" s="15" t="s">
        <v>449</v>
      </c>
      <c r="J83" s="15" t="s">
        <v>3483</v>
      </c>
      <c r="K83" s="20" t="s">
        <v>419</v>
      </c>
      <c r="L83" s="26" t="s">
        <v>3387</v>
      </c>
      <c r="M83" s="7"/>
      <c r="N83" s="21" t="s">
        <v>197</v>
      </c>
      <c r="O83" s="21" t="s">
        <v>3490</v>
      </c>
      <c r="P83" s="23"/>
      <c r="Q83" s="21"/>
      <c r="R83" s="7" t="s">
        <v>1836</v>
      </c>
      <c r="S83" s="728"/>
      <c r="T83" s="728"/>
      <c r="U83" s="728"/>
      <c r="V83" s="728"/>
      <c r="W83" s="728"/>
    </row>
    <row r="84" spans="3:23" ht="13.5" customHeight="1">
      <c r="C84" s="15"/>
      <c r="D84" s="15"/>
      <c r="E84" s="15"/>
      <c r="F84" s="20" t="s">
        <v>183</v>
      </c>
      <c r="G84" s="7" t="s">
        <v>184</v>
      </c>
      <c r="H84" s="20" t="s">
        <v>422</v>
      </c>
      <c r="I84" s="15" t="s">
        <v>449</v>
      </c>
      <c r="J84" s="15" t="s">
        <v>3483</v>
      </c>
      <c r="K84" s="20" t="s">
        <v>427</v>
      </c>
      <c r="L84" s="26" t="s">
        <v>3388</v>
      </c>
      <c r="M84" s="7"/>
      <c r="N84" s="21" t="s">
        <v>197</v>
      </c>
      <c r="O84" s="21" t="s">
        <v>3490</v>
      </c>
      <c r="P84" s="23"/>
      <c r="Q84" s="21"/>
      <c r="R84" s="7" t="s">
        <v>1836</v>
      </c>
      <c r="S84" s="728"/>
      <c r="T84" s="728"/>
      <c r="U84" s="728"/>
      <c r="V84" s="728"/>
      <c r="W84" s="728"/>
    </row>
    <row r="85" spans="3:23" ht="13.5" customHeight="1">
      <c r="C85" s="15"/>
      <c r="D85" s="15"/>
      <c r="E85" s="15"/>
      <c r="F85" s="20" t="s">
        <v>183</v>
      </c>
      <c r="G85" s="7" t="s">
        <v>184</v>
      </c>
      <c r="H85" s="20" t="s">
        <v>422</v>
      </c>
      <c r="I85" s="15" t="s">
        <v>449</v>
      </c>
      <c r="J85" s="15" t="s">
        <v>3483</v>
      </c>
      <c r="K85" s="20" t="s">
        <v>434</v>
      </c>
      <c r="L85" s="26" t="s">
        <v>3389</v>
      </c>
      <c r="M85" s="7"/>
      <c r="N85" s="21" t="s">
        <v>197</v>
      </c>
      <c r="O85" s="21" t="s">
        <v>3490</v>
      </c>
      <c r="P85" s="23"/>
      <c r="Q85" s="21"/>
      <c r="R85" s="7" t="s">
        <v>1836</v>
      </c>
      <c r="S85" s="728"/>
      <c r="T85" s="728"/>
      <c r="U85" s="728"/>
      <c r="V85" s="728"/>
      <c r="W85" s="728"/>
    </row>
    <row r="86" spans="3:23" ht="13.5" customHeight="1">
      <c r="C86" s="15"/>
      <c r="D86" s="15"/>
      <c r="E86" s="15"/>
      <c r="F86" s="20" t="s">
        <v>183</v>
      </c>
      <c r="G86" s="7" t="s">
        <v>184</v>
      </c>
      <c r="H86" s="20" t="s">
        <v>422</v>
      </c>
      <c r="I86" s="15" t="s">
        <v>449</v>
      </c>
      <c r="J86" s="15" t="s">
        <v>3483</v>
      </c>
      <c r="K86" s="20" t="s">
        <v>440</v>
      </c>
      <c r="L86" s="26" t="s">
        <v>481</v>
      </c>
      <c r="M86" s="7"/>
      <c r="N86" s="21" t="s">
        <v>197</v>
      </c>
      <c r="O86" s="21" t="s">
        <v>3490</v>
      </c>
      <c r="P86" s="23"/>
      <c r="Q86" s="21"/>
      <c r="R86" s="7" t="s">
        <v>1836</v>
      </c>
      <c r="S86" s="728"/>
      <c r="T86" s="728"/>
      <c r="U86" s="728"/>
      <c r="V86" s="728"/>
      <c r="W86" s="728"/>
    </row>
    <row r="87" spans="3:23" ht="13.5" customHeight="1">
      <c r="C87" s="15"/>
      <c r="D87" s="15"/>
      <c r="E87" s="15"/>
      <c r="F87" s="20"/>
      <c r="G87" s="7"/>
      <c r="H87" s="20"/>
      <c r="I87" s="15"/>
      <c r="J87" s="15"/>
      <c r="K87" s="20"/>
      <c r="L87" s="26"/>
      <c r="M87" s="7"/>
      <c r="N87" s="21"/>
      <c r="O87" s="21"/>
      <c r="P87" s="23"/>
      <c r="Q87" s="21"/>
      <c r="R87" s="7"/>
    </row>
    <row r="88" spans="3:23" ht="13.9">
      <c r="C88" s="34" t="s">
        <v>3493</v>
      </c>
      <c r="D88" s="34"/>
      <c r="E88" s="33"/>
      <c r="F88" s="33"/>
      <c r="G88" s="33"/>
      <c r="H88" s="33"/>
      <c r="I88" s="33"/>
      <c r="J88" s="33"/>
      <c r="K88" s="33"/>
      <c r="L88" s="33"/>
      <c r="M88" s="33"/>
      <c r="N88" s="33"/>
      <c r="O88" s="33"/>
      <c r="P88" s="33"/>
      <c r="Q88" s="33"/>
      <c r="R88" s="33"/>
      <c r="S88" s="33"/>
      <c r="T88" s="33"/>
      <c r="U88" s="33"/>
      <c r="V88" s="33"/>
      <c r="W88" s="33"/>
    </row>
    <row r="90" spans="3:23" ht="13.5" customHeight="1">
      <c r="C90" s="15"/>
      <c r="D90" s="15"/>
      <c r="E90" s="15"/>
      <c r="F90" s="20" t="s">
        <v>183</v>
      </c>
      <c r="G90" s="7" t="s">
        <v>184</v>
      </c>
      <c r="H90" s="20" t="s">
        <v>422</v>
      </c>
      <c r="I90" s="15" t="s">
        <v>449</v>
      </c>
      <c r="J90" s="15" t="s">
        <v>3484</v>
      </c>
      <c r="K90" s="20" t="s">
        <v>419</v>
      </c>
      <c r="L90" s="26" t="s">
        <v>3387</v>
      </c>
      <c r="M90" s="7"/>
      <c r="N90" s="21" t="s">
        <v>197</v>
      </c>
      <c r="O90" s="21" t="s">
        <v>3490</v>
      </c>
      <c r="P90" s="23"/>
      <c r="Q90" s="21"/>
      <c r="R90" s="7" t="s">
        <v>1836</v>
      </c>
      <c r="S90" s="728"/>
      <c r="T90" s="728"/>
      <c r="U90" s="728"/>
      <c r="V90" s="728"/>
      <c r="W90" s="728"/>
    </row>
    <row r="91" spans="3:23" ht="13.5" customHeight="1">
      <c r="C91" s="15"/>
      <c r="D91" s="15"/>
      <c r="E91" s="15"/>
      <c r="F91" s="20" t="s">
        <v>183</v>
      </c>
      <c r="G91" s="7" t="s">
        <v>184</v>
      </c>
      <c r="H91" s="20" t="s">
        <v>422</v>
      </c>
      <c r="I91" s="15" t="s">
        <v>449</v>
      </c>
      <c r="J91" s="15" t="s">
        <v>3484</v>
      </c>
      <c r="K91" s="20" t="s">
        <v>427</v>
      </c>
      <c r="L91" s="26" t="s">
        <v>3388</v>
      </c>
      <c r="M91" s="7"/>
      <c r="N91" s="21" t="s">
        <v>197</v>
      </c>
      <c r="O91" s="21" t="s">
        <v>3490</v>
      </c>
      <c r="P91" s="23"/>
      <c r="Q91" s="21"/>
      <c r="R91" s="7" t="s">
        <v>1836</v>
      </c>
      <c r="S91" s="728"/>
      <c r="T91" s="728"/>
      <c r="U91" s="728"/>
      <c r="V91" s="728"/>
      <c r="W91" s="728"/>
    </row>
    <row r="92" spans="3:23" ht="13.5" customHeight="1">
      <c r="C92" s="15"/>
      <c r="D92" s="15"/>
      <c r="E92" s="15"/>
      <c r="F92" s="20" t="s">
        <v>183</v>
      </c>
      <c r="G92" s="7" t="s">
        <v>184</v>
      </c>
      <c r="H92" s="20" t="s">
        <v>422</v>
      </c>
      <c r="I92" s="15" t="s">
        <v>449</v>
      </c>
      <c r="J92" s="15" t="s">
        <v>3484</v>
      </c>
      <c r="K92" s="20" t="s">
        <v>434</v>
      </c>
      <c r="L92" s="26" t="s">
        <v>3389</v>
      </c>
      <c r="M92" s="7"/>
      <c r="N92" s="21" t="s">
        <v>197</v>
      </c>
      <c r="O92" s="21" t="s">
        <v>3490</v>
      </c>
      <c r="P92" s="23"/>
      <c r="Q92" s="21"/>
      <c r="R92" s="7" t="s">
        <v>1836</v>
      </c>
      <c r="S92" s="728"/>
      <c r="T92" s="728"/>
      <c r="U92" s="728"/>
      <c r="V92" s="728"/>
      <c r="W92" s="728"/>
    </row>
    <row r="93" spans="3:23" ht="13.5" customHeight="1">
      <c r="C93" s="15"/>
      <c r="D93" s="15"/>
      <c r="E93" s="15"/>
      <c r="F93" s="20" t="s">
        <v>183</v>
      </c>
      <c r="G93" s="7" t="s">
        <v>184</v>
      </c>
      <c r="H93" s="20" t="s">
        <v>422</v>
      </c>
      <c r="I93" s="15" t="s">
        <v>449</v>
      </c>
      <c r="J93" s="15" t="s">
        <v>3484</v>
      </c>
      <c r="K93" s="20" t="s">
        <v>440</v>
      </c>
      <c r="L93" s="26" t="s">
        <v>481</v>
      </c>
      <c r="M93" s="7"/>
      <c r="N93" s="21" t="s">
        <v>197</v>
      </c>
      <c r="O93" s="21" t="s">
        <v>3490</v>
      </c>
      <c r="P93" s="23"/>
      <c r="Q93" s="21"/>
      <c r="R93" s="7" t="s">
        <v>1836</v>
      </c>
      <c r="S93" s="728"/>
      <c r="T93" s="728"/>
      <c r="U93" s="728"/>
      <c r="V93" s="728"/>
      <c r="W93" s="728"/>
    </row>
    <row r="94" spans="3:23" ht="13.5" customHeight="1">
      <c r="C94" s="15"/>
      <c r="D94" s="15"/>
      <c r="E94" s="15"/>
      <c r="F94" s="20"/>
      <c r="G94" s="7"/>
      <c r="H94" s="20"/>
      <c r="I94" s="15"/>
      <c r="J94" s="15"/>
      <c r="K94" s="20"/>
      <c r="L94" s="26"/>
      <c r="M94" s="7"/>
      <c r="N94" s="21"/>
      <c r="O94" s="21"/>
      <c r="P94" s="23"/>
      <c r="Q94" s="21"/>
      <c r="R94" s="7"/>
    </row>
    <row r="95" spans="3:23" ht="13.9">
      <c r="C95" s="34" t="s">
        <v>3494</v>
      </c>
      <c r="D95" s="34"/>
      <c r="E95" s="33"/>
      <c r="F95" s="33"/>
      <c r="G95" s="33"/>
      <c r="H95" s="33"/>
      <c r="I95" s="33"/>
      <c r="J95" s="33"/>
      <c r="K95" s="33"/>
      <c r="L95" s="33"/>
      <c r="M95" s="33"/>
      <c r="N95" s="33"/>
      <c r="O95" s="33"/>
      <c r="P95" s="33"/>
      <c r="Q95" s="33"/>
      <c r="R95" s="33"/>
      <c r="S95" s="33"/>
      <c r="T95" s="33"/>
      <c r="U95" s="33"/>
      <c r="V95" s="33"/>
      <c r="W95" s="33"/>
    </row>
    <row r="96" spans="3:23" ht="13.5" customHeight="1">
      <c r="C96" s="15"/>
      <c r="D96" s="15"/>
      <c r="E96" s="15"/>
      <c r="F96" s="15"/>
      <c r="G96" s="7"/>
      <c r="H96" s="98"/>
      <c r="I96" s="98"/>
      <c r="J96" s="98"/>
      <c r="K96" s="98"/>
      <c r="L96" s="98"/>
      <c r="M96" s="7"/>
      <c r="N96" s="23"/>
      <c r="O96" s="23"/>
      <c r="P96" s="23"/>
      <c r="Q96" s="23"/>
      <c r="R96" s="15"/>
    </row>
    <row r="97" spans="2:23" ht="13.5" customHeight="1">
      <c r="C97" s="15"/>
      <c r="D97" s="15"/>
      <c r="E97" s="15"/>
      <c r="F97" s="20" t="s">
        <v>183</v>
      </c>
      <c r="G97" s="7" t="s">
        <v>184</v>
      </c>
      <c r="H97" s="20" t="s">
        <v>422</v>
      </c>
      <c r="I97" s="15" t="s">
        <v>449</v>
      </c>
      <c r="J97" s="15" t="s">
        <v>3485</v>
      </c>
      <c r="K97" s="20" t="s">
        <v>419</v>
      </c>
      <c r="L97" s="26" t="s">
        <v>3387</v>
      </c>
      <c r="M97" s="7"/>
      <c r="N97" s="21" t="s">
        <v>197</v>
      </c>
      <c r="O97" s="21" t="s">
        <v>3490</v>
      </c>
      <c r="P97" s="23"/>
      <c r="Q97" s="21"/>
      <c r="R97" s="7" t="s">
        <v>1836</v>
      </c>
      <c r="S97" s="728"/>
      <c r="T97" s="728"/>
      <c r="U97" s="728"/>
      <c r="V97" s="728"/>
      <c r="W97" s="728"/>
    </row>
    <row r="98" spans="2:23" ht="13.5" customHeight="1">
      <c r="C98" s="15"/>
      <c r="D98" s="15"/>
      <c r="E98" s="15"/>
      <c r="F98" s="20" t="s">
        <v>183</v>
      </c>
      <c r="G98" s="7" t="s">
        <v>184</v>
      </c>
      <c r="H98" s="20" t="s">
        <v>422</v>
      </c>
      <c r="I98" s="15" t="s">
        <v>449</v>
      </c>
      <c r="J98" s="15" t="s">
        <v>3485</v>
      </c>
      <c r="K98" s="20" t="s">
        <v>427</v>
      </c>
      <c r="L98" s="26" t="s">
        <v>3388</v>
      </c>
      <c r="M98" s="7"/>
      <c r="N98" s="21" t="s">
        <v>197</v>
      </c>
      <c r="O98" s="21" t="s">
        <v>3490</v>
      </c>
      <c r="P98" s="23"/>
      <c r="Q98" s="21"/>
      <c r="R98" s="7" t="s">
        <v>1836</v>
      </c>
      <c r="S98" s="728"/>
      <c r="T98" s="728"/>
      <c r="U98" s="728"/>
      <c r="V98" s="728"/>
      <c r="W98" s="728"/>
    </row>
    <row r="99" spans="2:23" ht="13.5" customHeight="1">
      <c r="C99" s="15"/>
      <c r="D99" s="15"/>
      <c r="E99" s="15"/>
      <c r="F99" s="20" t="s">
        <v>183</v>
      </c>
      <c r="G99" s="7" t="s">
        <v>184</v>
      </c>
      <c r="H99" s="20" t="s">
        <v>422</v>
      </c>
      <c r="I99" s="15" t="s">
        <v>449</v>
      </c>
      <c r="J99" s="15" t="s">
        <v>3485</v>
      </c>
      <c r="K99" s="20" t="s">
        <v>434</v>
      </c>
      <c r="L99" s="26" t="s">
        <v>3389</v>
      </c>
      <c r="M99" s="7"/>
      <c r="N99" s="21" t="s">
        <v>197</v>
      </c>
      <c r="O99" s="21" t="s">
        <v>3490</v>
      </c>
      <c r="P99" s="23"/>
      <c r="Q99" s="21"/>
      <c r="R99" s="7" t="s">
        <v>1836</v>
      </c>
      <c r="S99" s="728"/>
      <c r="T99" s="728"/>
      <c r="U99" s="728"/>
      <c r="V99" s="728"/>
      <c r="W99" s="728"/>
    </row>
    <row r="100" spans="2:23" ht="13.5" customHeight="1">
      <c r="C100" s="15"/>
      <c r="D100" s="15"/>
      <c r="E100" s="15"/>
      <c r="F100" s="20" t="s">
        <v>183</v>
      </c>
      <c r="G100" s="7" t="s">
        <v>184</v>
      </c>
      <c r="H100" s="20" t="s">
        <v>422</v>
      </c>
      <c r="I100" s="15" t="s">
        <v>449</v>
      </c>
      <c r="J100" s="15" t="s">
        <v>3485</v>
      </c>
      <c r="K100" s="20" t="s">
        <v>440</v>
      </c>
      <c r="L100" s="26" t="s">
        <v>481</v>
      </c>
      <c r="M100" s="7"/>
      <c r="N100" s="21" t="s">
        <v>197</v>
      </c>
      <c r="O100" s="21" t="s">
        <v>3490</v>
      </c>
      <c r="P100" s="23"/>
      <c r="Q100" s="21"/>
      <c r="R100" s="7" t="s">
        <v>1836</v>
      </c>
      <c r="S100" s="728"/>
      <c r="T100" s="728"/>
      <c r="U100" s="728"/>
      <c r="V100" s="728"/>
      <c r="W100" s="728"/>
    </row>
    <row r="101" spans="2:23" ht="13.5" customHeight="1">
      <c r="C101" s="15"/>
      <c r="D101" s="15"/>
      <c r="E101" s="15"/>
      <c r="F101" s="20"/>
      <c r="G101" s="7"/>
      <c r="H101" s="20"/>
      <c r="I101" s="15"/>
      <c r="J101" s="15"/>
      <c r="K101" s="20"/>
      <c r="L101" s="26"/>
      <c r="M101" s="7"/>
      <c r="N101" s="21"/>
      <c r="O101" s="21"/>
      <c r="P101" s="23"/>
      <c r="Q101" s="21"/>
      <c r="R101" s="7"/>
    </row>
    <row r="102" spans="2:23" ht="13.9">
      <c r="C102" s="34" t="s">
        <v>3495</v>
      </c>
      <c r="D102" s="34"/>
      <c r="E102" s="33"/>
      <c r="F102" s="33"/>
      <c r="G102" s="33"/>
      <c r="H102" s="33"/>
      <c r="I102" s="33"/>
      <c r="J102" s="33"/>
      <c r="K102" s="33"/>
      <c r="L102" s="33"/>
      <c r="M102" s="33"/>
      <c r="N102" s="33"/>
      <c r="O102" s="33"/>
      <c r="P102" s="33"/>
      <c r="Q102" s="33"/>
      <c r="R102" s="33"/>
      <c r="S102" s="33"/>
      <c r="T102" s="33"/>
      <c r="U102" s="33"/>
      <c r="V102" s="33"/>
      <c r="W102" s="33"/>
    </row>
    <row r="103" spans="2:23" ht="13.5" customHeight="1">
      <c r="C103" s="15"/>
      <c r="D103" s="15"/>
      <c r="E103" s="15"/>
      <c r="F103" s="15"/>
      <c r="G103" s="7"/>
      <c r="H103" s="98"/>
      <c r="I103" s="98"/>
      <c r="J103" s="98"/>
      <c r="K103" s="98"/>
      <c r="L103" s="98"/>
      <c r="M103" s="7"/>
      <c r="N103" s="23"/>
      <c r="O103" s="23"/>
      <c r="P103" s="23"/>
      <c r="Q103" s="23"/>
      <c r="R103" s="15"/>
    </row>
    <row r="104" spans="2:23" ht="13.5" customHeight="1">
      <c r="C104" s="15"/>
      <c r="D104" s="15"/>
      <c r="E104" s="15"/>
      <c r="F104" s="20" t="s">
        <v>183</v>
      </c>
      <c r="G104" s="7" t="s">
        <v>184</v>
      </c>
      <c r="H104" s="20" t="s">
        <v>422</v>
      </c>
      <c r="I104" s="15" t="s">
        <v>449</v>
      </c>
      <c r="J104" s="15" t="s">
        <v>3486</v>
      </c>
      <c r="K104" s="20" t="s">
        <v>419</v>
      </c>
      <c r="L104" s="26" t="s">
        <v>3387</v>
      </c>
      <c r="M104" s="7"/>
      <c r="N104" s="21" t="s">
        <v>197</v>
      </c>
      <c r="O104" s="21" t="s">
        <v>3490</v>
      </c>
      <c r="P104" s="23"/>
      <c r="Q104" s="21"/>
      <c r="R104" s="7" t="s">
        <v>1836</v>
      </c>
      <c r="S104" s="728"/>
      <c r="T104" s="728"/>
      <c r="U104" s="728"/>
      <c r="V104" s="728"/>
      <c r="W104" s="728"/>
    </row>
    <row r="105" spans="2:23" ht="13.5" customHeight="1">
      <c r="C105" s="15"/>
      <c r="D105" s="15"/>
      <c r="E105" s="15"/>
      <c r="F105" s="20" t="s">
        <v>183</v>
      </c>
      <c r="G105" s="7" t="s">
        <v>184</v>
      </c>
      <c r="H105" s="20" t="s">
        <v>422</v>
      </c>
      <c r="I105" s="15" t="s">
        <v>449</v>
      </c>
      <c r="J105" s="15" t="s">
        <v>3486</v>
      </c>
      <c r="K105" s="20" t="s">
        <v>427</v>
      </c>
      <c r="L105" s="26" t="s">
        <v>3388</v>
      </c>
      <c r="M105" s="7"/>
      <c r="N105" s="21" t="s">
        <v>197</v>
      </c>
      <c r="O105" s="21" t="s">
        <v>3490</v>
      </c>
      <c r="P105" s="23"/>
      <c r="Q105" s="21"/>
      <c r="R105" s="7" t="s">
        <v>1836</v>
      </c>
      <c r="S105" s="728"/>
      <c r="T105" s="728"/>
      <c r="U105" s="728"/>
      <c r="V105" s="728"/>
      <c r="W105" s="728"/>
    </row>
    <row r="106" spans="2:23" ht="13.5" customHeight="1">
      <c r="B106" s="15"/>
      <c r="C106" s="15"/>
      <c r="D106" s="15"/>
      <c r="E106" s="15"/>
      <c r="F106" s="20" t="s">
        <v>183</v>
      </c>
      <c r="G106" s="7" t="s">
        <v>184</v>
      </c>
      <c r="H106" s="20" t="s">
        <v>422</v>
      </c>
      <c r="I106" s="15" t="s">
        <v>449</v>
      </c>
      <c r="J106" s="15" t="s">
        <v>3486</v>
      </c>
      <c r="K106" s="20" t="s">
        <v>434</v>
      </c>
      <c r="L106" s="26" t="s">
        <v>3389</v>
      </c>
      <c r="M106" s="7"/>
      <c r="N106" s="21" t="s">
        <v>197</v>
      </c>
      <c r="O106" s="21" t="s">
        <v>3490</v>
      </c>
      <c r="P106" s="23"/>
      <c r="Q106" s="21"/>
      <c r="R106" s="7" t="s">
        <v>1836</v>
      </c>
      <c r="S106" s="728"/>
      <c r="T106" s="728"/>
      <c r="U106" s="728"/>
      <c r="V106" s="728"/>
      <c r="W106" s="728"/>
    </row>
    <row r="107" spans="2:23" ht="13.5" customHeight="1">
      <c r="B107" s="15"/>
      <c r="C107" s="15"/>
      <c r="D107" s="15"/>
      <c r="E107" s="15"/>
      <c r="F107" s="20" t="s">
        <v>183</v>
      </c>
      <c r="G107" s="7" t="s">
        <v>184</v>
      </c>
      <c r="H107" s="20" t="s">
        <v>422</v>
      </c>
      <c r="I107" s="15" t="s">
        <v>449</v>
      </c>
      <c r="J107" s="15" t="s">
        <v>3486</v>
      </c>
      <c r="K107" s="20" t="s">
        <v>440</v>
      </c>
      <c r="L107" s="26" t="s">
        <v>481</v>
      </c>
      <c r="M107" s="7"/>
      <c r="N107" s="21" t="s">
        <v>197</v>
      </c>
      <c r="O107" s="21" t="s">
        <v>3490</v>
      </c>
      <c r="P107" s="23"/>
      <c r="Q107" s="21"/>
      <c r="R107" s="7" t="s">
        <v>1836</v>
      </c>
      <c r="S107" s="728"/>
      <c r="T107" s="728"/>
      <c r="U107" s="728"/>
      <c r="V107" s="728"/>
      <c r="W107" s="728"/>
    </row>
    <row r="108" spans="2:23" ht="12.75" customHeight="1">
      <c r="B108" s="15"/>
      <c r="C108" s="15"/>
      <c r="D108" s="15"/>
      <c r="E108" s="15"/>
      <c r="F108" s="20"/>
      <c r="G108" s="7"/>
      <c r="H108" s="20"/>
      <c r="I108" s="15"/>
      <c r="J108" s="15"/>
      <c r="K108" s="20"/>
      <c r="L108" s="26"/>
      <c r="M108" s="7"/>
      <c r="N108" s="21"/>
      <c r="O108" s="21"/>
      <c r="P108" s="23"/>
      <c r="Q108" s="21"/>
      <c r="R108" s="7"/>
    </row>
    <row r="109" spans="2:23" ht="13.9">
      <c r="B109" s="12"/>
      <c r="C109" s="34" t="s">
        <v>3496</v>
      </c>
      <c r="D109" s="34"/>
      <c r="E109" s="33"/>
      <c r="F109" s="33"/>
      <c r="G109" s="33"/>
      <c r="H109" s="33"/>
      <c r="I109" s="33"/>
      <c r="J109" s="33"/>
      <c r="K109" s="33"/>
      <c r="L109" s="33"/>
      <c r="M109" s="33"/>
      <c r="N109" s="33"/>
      <c r="O109" s="33"/>
      <c r="P109" s="33"/>
      <c r="Q109" s="33"/>
      <c r="R109" s="33"/>
      <c r="S109" s="33"/>
      <c r="T109" s="33"/>
      <c r="U109" s="33"/>
      <c r="V109" s="33"/>
      <c r="W109" s="33"/>
    </row>
    <row r="110" spans="2:23" ht="13.5" customHeight="1">
      <c r="B110" s="15"/>
      <c r="C110" s="15"/>
      <c r="D110" s="15"/>
      <c r="E110" s="15"/>
      <c r="F110" s="15"/>
      <c r="G110" s="7"/>
      <c r="H110" s="98"/>
      <c r="I110" s="98"/>
      <c r="J110" s="98"/>
      <c r="K110" s="98"/>
      <c r="L110" s="98"/>
      <c r="M110" s="7"/>
      <c r="N110" s="23"/>
      <c r="O110" s="23"/>
      <c r="P110" s="23"/>
      <c r="Q110" s="23"/>
      <c r="R110" s="15"/>
    </row>
    <row r="111" spans="2:23" ht="13.5" customHeight="1">
      <c r="B111" s="15"/>
      <c r="C111" s="15"/>
      <c r="D111" s="15"/>
      <c r="E111" s="15"/>
      <c r="F111" s="20" t="s">
        <v>183</v>
      </c>
      <c r="G111" s="7" t="s">
        <v>184</v>
      </c>
      <c r="H111" s="20" t="s">
        <v>422</v>
      </c>
      <c r="I111" s="15" t="s">
        <v>449</v>
      </c>
      <c r="J111" s="15" t="s">
        <v>3487</v>
      </c>
      <c r="K111" s="20" t="s">
        <v>419</v>
      </c>
      <c r="L111" s="26" t="s">
        <v>3387</v>
      </c>
      <c r="M111" s="7"/>
      <c r="N111" s="21" t="s">
        <v>197</v>
      </c>
      <c r="O111" s="21" t="s">
        <v>3490</v>
      </c>
      <c r="P111" s="23"/>
      <c r="Q111" s="21"/>
      <c r="R111" s="7" t="s">
        <v>1836</v>
      </c>
      <c r="S111" s="728"/>
      <c r="T111" s="728"/>
      <c r="U111" s="728"/>
      <c r="V111" s="728"/>
      <c r="W111" s="728"/>
    </row>
    <row r="112" spans="2:23" ht="13.5" customHeight="1">
      <c r="B112" s="15"/>
      <c r="C112" s="15"/>
      <c r="D112" s="15"/>
      <c r="E112" s="15"/>
      <c r="F112" s="20" t="s">
        <v>183</v>
      </c>
      <c r="G112" s="7" t="s">
        <v>184</v>
      </c>
      <c r="H112" s="20" t="s">
        <v>422</v>
      </c>
      <c r="I112" s="15" t="s">
        <v>449</v>
      </c>
      <c r="J112" s="15" t="s">
        <v>3487</v>
      </c>
      <c r="K112" s="20" t="s">
        <v>427</v>
      </c>
      <c r="L112" s="26" t="s">
        <v>3388</v>
      </c>
      <c r="M112" s="7"/>
      <c r="N112" s="21" t="s">
        <v>197</v>
      </c>
      <c r="O112" s="21" t="s">
        <v>3490</v>
      </c>
      <c r="P112" s="23"/>
      <c r="Q112" s="21"/>
      <c r="R112" s="7" t="s">
        <v>1836</v>
      </c>
      <c r="S112" s="728"/>
      <c r="T112" s="728"/>
      <c r="U112" s="728"/>
      <c r="V112" s="728"/>
      <c r="W112" s="728"/>
    </row>
    <row r="113" spans="2:24" ht="13.5" customHeight="1">
      <c r="B113" s="15"/>
      <c r="C113" s="15"/>
      <c r="D113" s="15"/>
      <c r="E113" s="15"/>
      <c r="F113" s="20" t="s">
        <v>183</v>
      </c>
      <c r="G113" s="7" t="s">
        <v>184</v>
      </c>
      <c r="H113" s="20" t="s">
        <v>422</v>
      </c>
      <c r="I113" s="15" t="s">
        <v>449</v>
      </c>
      <c r="J113" s="15" t="s">
        <v>3487</v>
      </c>
      <c r="K113" s="20" t="s">
        <v>434</v>
      </c>
      <c r="L113" s="26" t="s">
        <v>3389</v>
      </c>
      <c r="M113" s="7"/>
      <c r="N113" s="21" t="s">
        <v>197</v>
      </c>
      <c r="O113" s="21" t="s">
        <v>3490</v>
      </c>
      <c r="P113" s="23"/>
      <c r="Q113" s="21"/>
      <c r="R113" s="7" t="s">
        <v>1836</v>
      </c>
      <c r="S113" s="728"/>
      <c r="T113" s="728"/>
      <c r="U113" s="728"/>
      <c r="V113" s="728"/>
      <c r="W113" s="728"/>
    </row>
    <row r="114" spans="2:24" ht="13.5" customHeight="1">
      <c r="B114" s="15"/>
      <c r="C114" s="15"/>
      <c r="D114" s="15"/>
      <c r="E114" s="15"/>
      <c r="F114" s="20" t="s">
        <v>183</v>
      </c>
      <c r="G114" s="7" t="s">
        <v>184</v>
      </c>
      <c r="H114" s="20" t="s">
        <v>422</v>
      </c>
      <c r="I114" s="15" t="s">
        <v>449</v>
      </c>
      <c r="J114" s="15" t="s">
        <v>3487</v>
      </c>
      <c r="K114" s="20" t="s">
        <v>440</v>
      </c>
      <c r="L114" s="26" t="s">
        <v>481</v>
      </c>
      <c r="M114" s="7"/>
      <c r="N114" s="21" t="s">
        <v>197</v>
      </c>
      <c r="O114" s="21" t="s">
        <v>3490</v>
      </c>
      <c r="P114" s="23"/>
      <c r="Q114" s="21"/>
      <c r="R114" s="7" t="s">
        <v>1836</v>
      </c>
      <c r="S114" s="728"/>
      <c r="T114" s="728"/>
      <c r="U114" s="728"/>
      <c r="V114" s="728"/>
      <c r="W114" s="728"/>
    </row>
    <row r="115" spans="2:24" ht="13.5" customHeight="1">
      <c r="B115" s="15"/>
      <c r="C115" s="15"/>
      <c r="D115" s="15"/>
      <c r="E115" s="15"/>
      <c r="F115" s="20"/>
      <c r="G115" s="7"/>
      <c r="H115" s="20"/>
      <c r="I115" s="15"/>
      <c r="J115" s="15"/>
      <c r="K115" s="20"/>
      <c r="L115" s="26"/>
      <c r="M115" s="7"/>
      <c r="N115" s="21"/>
      <c r="O115" s="21"/>
      <c r="P115" s="23"/>
      <c r="Q115" s="21"/>
      <c r="R115" s="7"/>
      <c r="S115" s="7"/>
      <c r="T115" s="7"/>
      <c r="U115" s="7"/>
      <c r="V115" s="7"/>
      <c r="W115" s="7"/>
      <c r="X115" s="7"/>
    </row>
    <row r="116" spans="2:24" ht="13.5" customHeight="1">
      <c r="B116" s="15"/>
      <c r="C116" s="15"/>
      <c r="D116" s="15"/>
      <c r="E116" s="15"/>
      <c r="F116" s="20"/>
      <c r="G116" s="7"/>
      <c r="H116" s="20"/>
      <c r="I116" s="15"/>
      <c r="J116" s="15"/>
      <c r="K116" s="20"/>
      <c r="L116" s="26"/>
      <c r="M116" s="7"/>
      <c r="N116" s="21"/>
      <c r="O116" s="21"/>
      <c r="P116" s="23"/>
      <c r="Q116" s="21"/>
      <c r="R116" s="7"/>
      <c r="S116" s="7"/>
      <c r="T116" s="7"/>
      <c r="U116" s="7"/>
      <c r="V116" s="7"/>
      <c r="W116" s="7"/>
      <c r="X116" s="7"/>
    </row>
    <row r="117" spans="2:24" ht="13.5" customHeight="1">
      <c r="B117" s="12"/>
      <c r="C117" s="34" t="s">
        <v>3488</v>
      </c>
      <c r="D117" s="34"/>
      <c r="E117" s="33"/>
      <c r="F117" s="33"/>
      <c r="G117" s="33"/>
      <c r="H117" s="33"/>
      <c r="I117" s="33"/>
      <c r="J117" s="33"/>
      <c r="K117" s="33"/>
      <c r="L117" s="33"/>
      <c r="M117" s="33"/>
      <c r="N117" s="33"/>
      <c r="O117" s="33"/>
      <c r="P117" s="33"/>
      <c r="Q117" s="33"/>
      <c r="R117" s="33"/>
      <c r="S117" s="33"/>
      <c r="T117" s="33"/>
      <c r="U117" s="33"/>
      <c r="V117" s="33"/>
      <c r="W117" s="33"/>
    </row>
    <row r="118" spans="2:24" ht="13.5" customHeight="1">
      <c r="B118" s="469"/>
      <c r="C118" s="15"/>
      <c r="D118" s="469"/>
      <c r="E118" s="469"/>
      <c r="F118" s="20"/>
      <c r="G118" s="456"/>
      <c r="H118" s="20"/>
      <c r="I118" s="469"/>
      <c r="J118" s="469"/>
      <c r="K118" s="20"/>
      <c r="L118" s="708"/>
      <c r="M118" s="456"/>
      <c r="N118" s="462"/>
      <c r="O118" s="462"/>
      <c r="P118" s="707"/>
      <c r="Q118" s="462"/>
      <c r="R118" s="456"/>
      <c r="S118" s="456"/>
      <c r="T118" s="456"/>
      <c r="U118" s="456"/>
      <c r="V118" s="456"/>
      <c r="W118" s="456"/>
      <c r="X118" s="456"/>
    </row>
    <row r="119" spans="2:24" ht="13.5" customHeight="1">
      <c r="B119" s="469"/>
      <c r="C119" s="15"/>
      <c r="D119" s="469" t="s">
        <v>202</v>
      </c>
      <c r="E119" s="469" t="s">
        <v>202</v>
      </c>
      <c r="F119" s="20" t="s">
        <v>183</v>
      </c>
      <c r="G119" s="456" t="s">
        <v>184</v>
      </c>
      <c r="H119" s="20" t="s">
        <v>422</v>
      </c>
      <c r="I119" s="469" t="s">
        <v>449</v>
      </c>
      <c r="J119" s="469" t="s">
        <v>3488</v>
      </c>
      <c r="K119" s="20" t="s">
        <v>419</v>
      </c>
      <c r="L119" s="708" t="s">
        <v>3387</v>
      </c>
      <c r="M119" s="456"/>
      <c r="N119" s="21" t="s">
        <v>197</v>
      </c>
      <c r="O119" s="21" t="s">
        <v>3490</v>
      </c>
      <c r="P119" s="707"/>
      <c r="Q119" s="462"/>
      <c r="R119" s="7" t="s">
        <v>1836</v>
      </c>
      <c r="S119" s="1250"/>
      <c r="T119" s="1250"/>
      <c r="U119" s="1250"/>
      <c r="V119" s="1247"/>
      <c r="W119" s="1250"/>
    </row>
    <row r="120" spans="2:24" ht="13.5" customHeight="1">
      <c r="B120" s="469"/>
      <c r="C120" s="15"/>
      <c r="D120" s="469" t="s">
        <v>202</v>
      </c>
      <c r="E120" s="469" t="s">
        <v>202</v>
      </c>
      <c r="F120" s="20" t="s">
        <v>183</v>
      </c>
      <c r="G120" s="456" t="s">
        <v>184</v>
      </c>
      <c r="H120" s="20" t="s">
        <v>422</v>
      </c>
      <c r="I120" s="469" t="s">
        <v>449</v>
      </c>
      <c r="J120" s="469" t="s">
        <v>3488</v>
      </c>
      <c r="K120" s="20" t="s">
        <v>427</v>
      </c>
      <c r="L120" s="708" t="s">
        <v>3388</v>
      </c>
      <c r="M120" s="456"/>
      <c r="N120" s="21" t="s">
        <v>197</v>
      </c>
      <c r="O120" s="21" t="s">
        <v>3490</v>
      </c>
      <c r="P120" s="707"/>
      <c r="Q120" s="462"/>
      <c r="R120" s="7" t="s">
        <v>1836</v>
      </c>
      <c r="S120" s="1250"/>
      <c r="T120" s="1250"/>
      <c r="U120" s="1250"/>
      <c r="V120" s="1247"/>
      <c r="W120" s="1250"/>
    </row>
    <row r="121" spans="2:24" ht="13.5" customHeight="1">
      <c r="B121" s="469"/>
      <c r="C121" s="15"/>
      <c r="D121" s="469" t="s">
        <v>202</v>
      </c>
      <c r="E121" s="469" t="s">
        <v>202</v>
      </c>
      <c r="F121" s="20" t="s">
        <v>183</v>
      </c>
      <c r="G121" s="456" t="s">
        <v>184</v>
      </c>
      <c r="H121" s="20" t="s">
        <v>422</v>
      </c>
      <c r="I121" s="469" t="s">
        <v>449</v>
      </c>
      <c r="J121" s="469" t="s">
        <v>3488</v>
      </c>
      <c r="K121" s="20" t="s">
        <v>434</v>
      </c>
      <c r="L121" s="708" t="s">
        <v>3389</v>
      </c>
      <c r="M121" s="456"/>
      <c r="N121" s="21" t="s">
        <v>197</v>
      </c>
      <c r="O121" s="21" t="s">
        <v>3490</v>
      </c>
      <c r="P121" s="707"/>
      <c r="Q121" s="462"/>
      <c r="R121" s="7" t="s">
        <v>1836</v>
      </c>
      <c r="S121" s="1250"/>
      <c r="T121" s="1250"/>
      <c r="U121" s="1250"/>
      <c r="V121" s="1247"/>
      <c r="W121" s="1250"/>
    </row>
    <row r="122" spans="2:24" ht="13.5" customHeight="1">
      <c r="B122" s="469"/>
      <c r="C122" s="15"/>
      <c r="D122" s="469" t="s">
        <v>202</v>
      </c>
      <c r="E122" s="469" t="s">
        <v>202</v>
      </c>
      <c r="F122" s="20" t="s">
        <v>183</v>
      </c>
      <c r="G122" s="456" t="s">
        <v>184</v>
      </c>
      <c r="H122" s="20" t="s">
        <v>422</v>
      </c>
      <c r="I122" s="469" t="s">
        <v>449</v>
      </c>
      <c r="J122" s="469" t="s">
        <v>3488</v>
      </c>
      <c r="K122" s="20" t="s">
        <v>440</v>
      </c>
      <c r="L122" s="708" t="s">
        <v>481</v>
      </c>
      <c r="M122" s="456"/>
      <c r="N122" s="21" t="s">
        <v>197</v>
      </c>
      <c r="O122" s="21" t="s">
        <v>3490</v>
      </c>
      <c r="P122" s="707"/>
      <c r="Q122" s="462"/>
      <c r="R122" s="7" t="s">
        <v>1836</v>
      </c>
      <c r="S122" s="1250"/>
      <c r="T122" s="1250"/>
      <c r="U122" s="1250"/>
      <c r="V122" s="1247"/>
      <c r="W122" s="1250"/>
    </row>
    <row r="123" spans="2:24" ht="13.5" customHeight="1">
      <c r="B123" s="15"/>
      <c r="C123" s="15"/>
      <c r="D123" s="15"/>
      <c r="E123" s="15"/>
      <c r="F123" s="20"/>
      <c r="G123" s="7"/>
      <c r="H123" s="20"/>
      <c r="I123" s="15"/>
      <c r="J123" s="15"/>
      <c r="K123" s="20"/>
      <c r="L123" s="26"/>
      <c r="M123" s="7"/>
      <c r="N123" s="21"/>
      <c r="O123" s="21"/>
      <c r="P123" s="23"/>
      <c r="Q123" s="21"/>
      <c r="R123" s="7"/>
      <c r="S123" s="7"/>
      <c r="T123" s="7"/>
      <c r="U123" s="7"/>
      <c r="V123" s="7"/>
      <c r="W123" s="7"/>
      <c r="X123" s="7"/>
    </row>
    <row r="125" spans="2:24" s="27" customFormat="1" ht="17.649999999999999">
      <c r="B125" s="28" t="s">
        <v>1807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1" id="{7BF4241B-5EBF-4452-9D59-BEC13C3BC783}">
            <xm:f>Cover!$E$15&lt;&gt;S$6</xm:f>
            <x14:dxf>
              <fill>
                <patternFill>
                  <bgColor theme="0" tint="-0.24994659260841701"/>
                </patternFill>
              </fill>
            </x14:dxf>
          </x14:cfRule>
          <x14:cfRule type="expression" priority="72" id="{DDEF8D58-3876-449C-8639-4EC2BA022935}">
            <xm:f>Cover!$E$15=S$6</xm:f>
            <x14:dxf>
              <fill>
                <patternFill>
                  <bgColor theme="7" tint="0.59996337778862885"/>
                </patternFill>
              </fill>
            </x14:dxf>
          </x14:cfRule>
          <xm:sqref>S32:W35</xm:sqref>
        </x14:conditionalFormatting>
        <x14:conditionalFormatting xmlns:xm="http://schemas.microsoft.com/office/excel/2006/main">
          <x14:cfRule type="expression" priority="19" id="{61AD3C06-F073-4960-AF96-76A2448D9105}">
            <xm:f>Cover!$E$15&lt;&gt;S$6</xm:f>
            <x14:dxf>
              <fill>
                <patternFill>
                  <bgColor theme="0" tint="-0.24994659260841701"/>
                </patternFill>
              </fill>
            </x14:dxf>
          </x14:cfRule>
          <x14:cfRule type="expression" priority="20" id="{AA01FB8E-BF61-4C14-9514-CB2E4453BFBA}">
            <xm:f>Cover!$E$15=S$6</xm:f>
            <x14:dxf>
              <fill>
                <patternFill>
                  <bgColor theme="7" tint="0.59996337778862885"/>
                </patternFill>
              </fill>
            </x14:dxf>
          </x14:cfRule>
          <xm:sqref>S39:W42</xm:sqref>
        </x14:conditionalFormatting>
        <x14:conditionalFormatting xmlns:xm="http://schemas.microsoft.com/office/excel/2006/main">
          <x14:cfRule type="expression" priority="17" id="{E8EFE928-1A40-44B4-BF97-DD9CC4DFC8CF}">
            <xm:f>Cover!$E$15&lt;&gt;S$6</xm:f>
            <x14:dxf>
              <fill>
                <patternFill>
                  <bgColor theme="0" tint="-0.24994659260841701"/>
                </patternFill>
              </fill>
            </x14:dxf>
          </x14:cfRule>
          <x14:cfRule type="expression" priority="18" id="{01174ED0-4AC6-4D4D-97DC-50E87732F002}">
            <xm:f>Cover!$E$15=S$6</xm:f>
            <x14:dxf>
              <fill>
                <patternFill>
                  <bgColor theme="7" tint="0.59996337778862885"/>
                </patternFill>
              </fill>
            </x14:dxf>
          </x14:cfRule>
          <xm:sqref>S46:W49</xm:sqref>
        </x14:conditionalFormatting>
        <x14:conditionalFormatting xmlns:xm="http://schemas.microsoft.com/office/excel/2006/main">
          <x14:cfRule type="expression" priority="15" id="{16DFC071-4B12-4B4C-96B8-FCE1496B5BC8}">
            <xm:f>Cover!$E$15&lt;&gt;S$6</xm:f>
            <x14:dxf>
              <fill>
                <patternFill>
                  <bgColor theme="0" tint="-0.24994659260841701"/>
                </patternFill>
              </fill>
            </x14:dxf>
          </x14:cfRule>
          <x14:cfRule type="expression" priority="16" id="{DD93CFD0-4B58-40AA-ABF2-3AE89DB1797C}">
            <xm:f>Cover!$E$15=S$6</xm:f>
            <x14:dxf>
              <fill>
                <patternFill>
                  <bgColor theme="7" tint="0.59996337778862885"/>
                </patternFill>
              </fill>
            </x14:dxf>
          </x14:cfRule>
          <xm:sqref>S53:W56</xm:sqref>
        </x14:conditionalFormatting>
        <x14:conditionalFormatting xmlns:xm="http://schemas.microsoft.com/office/excel/2006/main">
          <x14:cfRule type="expression" priority="13" id="{098B74F2-DD4B-444D-B001-BB71A25FDBF0}">
            <xm:f>Cover!$E$15&lt;&gt;S$6</xm:f>
            <x14:dxf>
              <fill>
                <patternFill>
                  <bgColor theme="0" tint="-0.24994659260841701"/>
                </patternFill>
              </fill>
            </x14:dxf>
          </x14:cfRule>
          <x14:cfRule type="expression" priority="14" id="{CB0547E7-A366-4069-B47F-F6A91FE9B394}">
            <xm:f>Cover!$E$15=S$6</xm:f>
            <x14:dxf>
              <fill>
                <patternFill>
                  <bgColor theme="7" tint="0.59996337778862885"/>
                </patternFill>
              </fill>
            </x14:dxf>
          </x14:cfRule>
          <xm:sqref>S60:W63 S67:W70</xm:sqref>
        </x14:conditionalFormatting>
        <x14:conditionalFormatting xmlns:xm="http://schemas.microsoft.com/office/excel/2006/main">
          <x14:cfRule type="expression" priority="11" id="{746241B9-A457-41C8-82D3-FD37F650B9C9}">
            <xm:f>Cover!$E$15&lt;&gt;S$6</xm:f>
            <x14:dxf>
              <fill>
                <patternFill>
                  <bgColor theme="0" tint="-0.24994659260841701"/>
                </patternFill>
              </fill>
            </x14:dxf>
          </x14:cfRule>
          <x14:cfRule type="expression" priority="12" id="{3E75AA9D-2B03-4AD3-938C-92E5752BF690}">
            <xm:f>Cover!$E$15=S$6</xm:f>
            <x14:dxf>
              <fill>
                <patternFill>
                  <bgColor theme="7" tint="0.59996337778862885"/>
                </patternFill>
              </fill>
            </x14:dxf>
          </x14:cfRule>
          <xm:sqref>S76:W79</xm:sqref>
        </x14:conditionalFormatting>
        <x14:conditionalFormatting xmlns:xm="http://schemas.microsoft.com/office/excel/2006/main">
          <x14:cfRule type="expression" priority="9" id="{B5A663C4-C824-47E6-905C-01DB106AF6F0}">
            <xm:f>Cover!$E$15&lt;&gt;S$6</xm:f>
            <x14:dxf>
              <fill>
                <patternFill>
                  <bgColor theme="0" tint="-0.24994659260841701"/>
                </patternFill>
              </fill>
            </x14:dxf>
          </x14:cfRule>
          <x14:cfRule type="expression" priority="10" id="{52566C74-23BC-4208-A01E-848029780A99}">
            <xm:f>Cover!$E$15=S$6</xm:f>
            <x14:dxf>
              <fill>
                <patternFill>
                  <bgColor theme="7" tint="0.59996337778862885"/>
                </patternFill>
              </fill>
            </x14:dxf>
          </x14:cfRule>
          <xm:sqref>S83:W86</xm:sqref>
        </x14:conditionalFormatting>
        <x14:conditionalFormatting xmlns:xm="http://schemas.microsoft.com/office/excel/2006/main">
          <x14:cfRule type="expression" priority="7" id="{4D5F89B1-B6F0-4105-89E8-823A2DED31C2}">
            <xm:f>Cover!$E$15&lt;&gt;S$6</xm:f>
            <x14:dxf>
              <fill>
                <patternFill>
                  <bgColor theme="0" tint="-0.24994659260841701"/>
                </patternFill>
              </fill>
            </x14:dxf>
          </x14:cfRule>
          <x14:cfRule type="expression" priority="8" id="{01CF29C3-DB6F-4DBC-BEAC-99184723999C}">
            <xm:f>Cover!$E$15=S$6</xm:f>
            <x14:dxf>
              <fill>
                <patternFill>
                  <bgColor theme="7" tint="0.59996337778862885"/>
                </patternFill>
              </fill>
            </x14:dxf>
          </x14:cfRule>
          <xm:sqref>S90:W93</xm:sqref>
        </x14:conditionalFormatting>
        <x14:conditionalFormatting xmlns:xm="http://schemas.microsoft.com/office/excel/2006/main">
          <x14:cfRule type="expression" priority="5" id="{227E1399-A672-4906-9813-C07314190105}">
            <xm:f>Cover!$E$15&lt;&gt;S$6</xm:f>
            <x14:dxf>
              <fill>
                <patternFill>
                  <bgColor theme="0" tint="-0.24994659260841701"/>
                </patternFill>
              </fill>
            </x14:dxf>
          </x14:cfRule>
          <x14:cfRule type="expression" priority="6" id="{25D564A9-08D1-469C-AAC8-8FF14FB546AF}">
            <xm:f>Cover!$E$15=S$6</xm:f>
            <x14:dxf>
              <fill>
                <patternFill>
                  <bgColor theme="7" tint="0.59996337778862885"/>
                </patternFill>
              </fill>
            </x14:dxf>
          </x14:cfRule>
          <xm:sqref>S97:W100</xm:sqref>
        </x14:conditionalFormatting>
        <x14:conditionalFormatting xmlns:xm="http://schemas.microsoft.com/office/excel/2006/main">
          <x14:cfRule type="expression" priority="3" id="{A14B8513-5D81-44CF-BCA7-3AC76D50AA49}">
            <xm:f>Cover!$E$15&lt;&gt;S$6</xm:f>
            <x14:dxf>
              <fill>
                <patternFill>
                  <bgColor theme="0" tint="-0.24994659260841701"/>
                </patternFill>
              </fill>
            </x14:dxf>
          </x14:cfRule>
          <x14:cfRule type="expression" priority="4" id="{E2ED5898-E064-41E3-8048-44460CA78230}">
            <xm:f>Cover!$E$15=S$6</xm:f>
            <x14:dxf>
              <fill>
                <patternFill>
                  <bgColor theme="7" tint="0.59996337778862885"/>
                </patternFill>
              </fill>
            </x14:dxf>
          </x14:cfRule>
          <xm:sqref>S104:W107</xm:sqref>
        </x14:conditionalFormatting>
        <x14:conditionalFormatting xmlns:xm="http://schemas.microsoft.com/office/excel/2006/main">
          <x14:cfRule type="expression" priority="1" id="{4F00777E-66D4-4920-8D84-EF9BBF2AA1C2}">
            <xm:f>Cover!$E$15&lt;&gt;S$6</xm:f>
            <x14:dxf>
              <fill>
                <patternFill>
                  <bgColor theme="0" tint="-0.24994659260841701"/>
                </patternFill>
              </fill>
            </x14:dxf>
          </x14:cfRule>
          <x14:cfRule type="expression" priority="2" id="{F6C2BA54-3B5B-433C-BC74-2A8EFCC93C8E}">
            <xm:f>Cover!$E$15=S$6</xm:f>
            <x14:dxf>
              <fill>
                <patternFill>
                  <bgColor theme="7" tint="0.59996337778862885"/>
                </patternFill>
              </fill>
            </x14:dxf>
          </x14:cfRule>
          <xm:sqref>S111:W114 S119:W122</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7802-EA94-4D38-9E7C-9073E45E3753}">
  <sheetPr codeName="Sheet65">
    <tabColor theme="9"/>
    <pageSetUpPr autoPageBreaks="0"/>
  </sheetPr>
  <dimension ref="A1:BK171"/>
  <sheetViews>
    <sheetView zoomScale="40" zoomScaleNormal="40" workbookViewId="0">
      <pane ySplit="6" topLeftCell="A106" activePane="bottomLeft" state="frozen"/>
      <selection pane="bottomLeft" activeCell="V171" sqref="V171:AB171"/>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8" width="14.42578125" style="11" bestFit="1" customWidth="1"/>
    <col min="9" max="9" width="36.42578125" style="11" bestFit="1" customWidth="1"/>
    <col min="10" max="10" width="19.5703125" style="11" bestFit="1" customWidth="1"/>
    <col min="11" max="12" width="18.42578125" style="11" bestFit="1" customWidth="1"/>
    <col min="13" max="13" width="20" style="11" customWidth="1"/>
    <col min="14" max="14" width="10.5703125" style="11" bestFit="1" customWidth="1"/>
    <col min="15" max="15" width="11.42578125" style="11" bestFit="1" customWidth="1"/>
    <col min="16" max="16" width="10.42578125" style="11" customWidth="1"/>
    <col min="17" max="17" width="5.42578125" style="11" bestFit="1" customWidth="1"/>
    <col min="18" max="22" width="12.42578125" style="11" customWidth="1"/>
    <col min="23" max="28" width="1.5703125" style="11" customWidth="1"/>
    <col min="29" max="63" width="18.42578125" style="11" hidden="1" customWidth="1"/>
    <col min="64" max="16384" width="14" style="11" hidden="1"/>
  </cols>
  <sheetData>
    <row r="1" spans="1:22" s="2" customFormat="1" ht="25.15">
      <c r="A1" s="62" t="s">
        <v>1619</v>
      </c>
      <c r="B1" s="3"/>
      <c r="G1" s="4" t="s">
        <v>1</v>
      </c>
      <c r="H1" s="4"/>
      <c r="I1" s="4"/>
      <c r="J1" s="4"/>
      <c r="K1" s="4"/>
      <c r="L1" s="4"/>
      <c r="M1" s="4"/>
      <c r="T1" s="3"/>
    </row>
    <row r="2" spans="1:22" s="2" customFormat="1" ht="25.15">
      <c r="A2" s="4" t="str">
        <f>Cover!$E$13</f>
        <v>Master</v>
      </c>
      <c r="B2" s="3"/>
    </row>
    <row r="3" spans="1:22" s="2" customFormat="1" ht="25.15">
      <c r="A3" s="4">
        <f>Cover!$E$15</f>
        <v>2026</v>
      </c>
      <c r="B3" s="4"/>
      <c r="C3" s="4"/>
      <c r="D3" s="4"/>
    </row>
    <row r="4" spans="1:22" s="5" customFormat="1" ht="25.5" thickBot="1">
      <c r="A4" s="1305" t="s">
        <v>95</v>
      </c>
      <c r="B4" s="6"/>
    </row>
    <row r="5" spans="1:22" ht="17.649999999999999">
      <c r="A5" s="7"/>
      <c r="B5" s="8"/>
      <c r="C5" s="8"/>
      <c r="D5" s="9"/>
      <c r="E5" s="9"/>
      <c r="F5" s="9"/>
      <c r="G5" s="10"/>
      <c r="H5" s="10"/>
      <c r="I5" s="10"/>
      <c r="J5" s="10"/>
      <c r="K5" s="10"/>
      <c r="L5" s="10"/>
      <c r="M5" s="10"/>
      <c r="N5" s="10"/>
      <c r="O5" s="10"/>
      <c r="P5" s="10"/>
      <c r="Q5" s="7"/>
      <c r="R5" s="68" t="s">
        <v>1997</v>
      </c>
      <c r="S5" s="66"/>
      <c r="T5" s="66"/>
      <c r="U5" s="66"/>
      <c r="V5" s="67"/>
    </row>
    <row r="6" spans="1:22" s="61" customFormat="1" ht="15">
      <c r="A6" s="21"/>
      <c r="B6" s="57"/>
      <c r="C6" s="57"/>
      <c r="D6" s="36" t="s">
        <v>165</v>
      </c>
      <c r="E6" s="36" t="s">
        <v>166</v>
      </c>
      <c r="F6" s="36" t="s">
        <v>1809</v>
      </c>
      <c r="G6" s="37" t="s">
        <v>2775</v>
      </c>
      <c r="H6" s="37" t="s">
        <v>406</v>
      </c>
      <c r="I6" s="37" t="s">
        <v>407</v>
      </c>
      <c r="J6" s="37" t="s">
        <v>409</v>
      </c>
      <c r="K6" s="37" t="s">
        <v>411</v>
      </c>
      <c r="L6" s="37" t="s">
        <v>412</v>
      </c>
      <c r="M6" s="37" t="s">
        <v>413</v>
      </c>
      <c r="N6" s="37" t="s">
        <v>175</v>
      </c>
      <c r="O6" s="37" t="s">
        <v>197</v>
      </c>
      <c r="P6" s="37" t="s">
        <v>1622</v>
      </c>
      <c r="Q6" s="37" t="s">
        <v>176</v>
      </c>
      <c r="R6" s="16">
        <v>2022</v>
      </c>
      <c r="S6" s="17">
        <v>2023</v>
      </c>
      <c r="T6" s="17">
        <v>2024</v>
      </c>
      <c r="U6" s="17">
        <v>2025</v>
      </c>
      <c r="V6" s="18">
        <v>2026</v>
      </c>
    </row>
    <row r="8" spans="1:22" s="27" customFormat="1" ht="18.75" customHeight="1">
      <c r="B8" s="437" t="s">
        <v>471</v>
      </c>
    </row>
    <row r="9" spans="1:22" ht="7.5" customHeight="1">
      <c r="B9" s="75"/>
    </row>
    <row r="10" spans="1:22" s="27" customFormat="1" ht="17.649999999999999">
      <c r="B10" s="28" t="s">
        <v>2778</v>
      </c>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s="61" customFormat="1" ht="15">
      <c r="A12" s="402" t="s">
        <v>2780</v>
      </c>
      <c r="B12" s="57"/>
      <c r="C12" s="57"/>
      <c r="D12" s="20" t="s">
        <v>202</v>
      </c>
      <c r="E12" s="20" t="s">
        <v>202</v>
      </c>
      <c r="F12" s="20" t="s">
        <v>183</v>
      </c>
      <c r="G12" s="20" t="s">
        <v>3497</v>
      </c>
      <c r="H12" s="364"/>
      <c r="I12" s="29"/>
      <c r="J12" s="29"/>
      <c r="K12" s="29"/>
      <c r="L12" s="29"/>
      <c r="M12" s="29"/>
      <c r="N12" s="347" t="s">
        <v>185</v>
      </c>
      <c r="O12" s="347"/>
      <c r="P12" s="21" t="s">
        <v>1628</v>
      </c>
      <c r="Q12" s="355" t="s">
        <v>186</v>
      </c>
      <c r="R12" s="1117">
        <f>SUM(R24:R53)</f>
        <v>0</v>
      </c>
      <c r="S12" s="1117">
        <f>SUM(S24:S53)</f>
        <v>0</v>
      </c>
      <c r="T12" s="1117">
        <f>SUM(T24:T53)</f>
        <v>0</v>
      </c>
      <c r="U12" s="1117">
        <f>SUM(U24:U53)</f>
        <v>0</v>
      </c>
      <c r="V12" s="1117">
        <f>SUM(V24:V53)</f>
        <v>0</v>
      </c>
    </row>
    <row r="13" spans="1:22" s="29" customFormat="1" ht="13.9">
      <c r="A13" s="402" t="s">
        <v>2780</v>
      </c>
      <c r="D13" s="20" t="s">
        <v>202</v>
      </c>
      <c r="E13" s="20" t="s">
        <v>202</v>
      </c>
      <c r="F13" s="20" t="s">
        <v>183</v>
      </c>
      <c r="G13" s="20" t="s">
        <v>3498</v>
      </c>
      <c r="H13" s="364"/>
      <c r="N13" s="347" t="s">
        <v>185</v>
      </c>
      <c r="O13" s="347"/>
      <c r="P13" s="21" t="s">
        <v>1628</v>
      </c>
      <c r="Q13" s="355" t="s">
        <v>186</v>
      </c>
      <c r="R13" s="1117">
        <f>SUM(R59:R88)</f>
        <v>0</v>
      </c>
      <c r="S13" s="1117">
        <f t="shared" ref="S13:V13" si="0">SUM(S59:S88)</f>
        <v>0</v>
      </c>
      <c r="T13" s="1117">
        <f t="shared" si="0"/>
        <v>0</v>
      </c>
      <c r="U13" s="1117">
        <f t="shared" si="0"/>
        <v>0</v>
      </c>
      <c r="V13" s="1117">
        <f t="shared" si="0"/>
        <v>0</v>
      </c>
    </row>
    <row r="14" spans="1:22" s="29" customFormat="1" ht="13.9">
      <c r="A14" s="402"/>
      <c r="D14" s="9"/>
      <c r="E14" s="9"/>
      <c r="F14" s="9"/>
      <c r="G14" s="11"/>
      <c r="H14" s="364"/>
      <c r="N14" s="351"/>
      <c r="O14" s="351"/>
      <c r="P14" s="351"/>
      <c r="Q14" s="364"/>
      <c r="R14" s="374"/>
      <c r="S14" s="374"/>
      <c r="T14" s="374"/>
      <c r="U14" s="374"/>
      <c r="V14" s="374"/>
    </row>
    <row r="15" spans="1:22" ht="13.5" customHeight="1">
      <c r="A15" s="402" t="s">
        <v>2780</v>
      </c>
      <c r="B15" s="8"/>
      <c r="C15" s="8"/>
      <c r="D15" s="20"/>
      <c r="E15" s="20"/>
      <c r="F15" s="20" t="s">
        <v>183</v>
      </c>
      <c r="G15" s="20" t="s">
        <v>3497</v>
      </c>
      <c r="H15" s="20"/>
      <c r="I15" s="98"/>
      <c r="J15" s="20"/>
      <c r="K15" s="89" t="s">
        <v>246</v>
      </c>
      <c r="L15" s="20"/>
      <c r="M15" s="20"/>
      <c r="N15" s="21" t="s">
        <v>197</v>
      </c>
      <c r="O15" s="23" t="s">
        <v>3261</v>
      </c>
      <c r="P15" s="21"/>
      <c r="Q15" s="7" t="s">
        <v>208</v>
      </c>
      <c r="R15" s="354">
        <f>SUM(R96:R125)</f>
        <v>0</v>
      </c>
      <c r="S15" s="354">
        <f t="shared" ref="S15:V15" si="1">SUM(S96:S125)</f>
        <v>0</v>
      </c>
      <c r="T15" s="354">
        <f t="shared" si="1"/>
        <v>0</v>
      </c>
      <c r="U15" s="354">
        <f t="shared" si="1"/>
        <v>0</v>
      </c>
      <c r="V15" s="354">
        <f t="shared" si="1"/>
        <v>0</v>
      </c>
    </row>
    <row r="16" spans="1:22" ht="13.5" customHeight="1">
      <c r="A16" s="402" t="s">
        <v>2780</v>
      </c>
      <c r="B16" s="8"/>
      <c r="C16" s="8"/>
      <c r="D16" s="15"/>
      <c r="E16" s="15"/>
      <c r="F16" s="20" t="s">
        <v>183</v>
      </c>
      <c r="G16" s="20" t="s">
        <v>3498</v>
      </c>
      <c r="H16" s="20"/>
      <c r="I16" s="7"/>
      <c r="J16" s="20"/>
      <c r="K16" s="89" t="s">
        <v>246</v>
      </c>
      <c r="L16" s="20"/>
      <c r="M16" s="26"/>
      <c r="N16" s="21" t="s">
        <v>197</v>
      </c>
      <c r="O16" s="23" t="s">
        <v>3261</v>
      </c>
      <c r="P16" s="21"/>
      <c r="Q16" s="7" t="s">
        <v>208</v>
      </c>
      <c r="R16" s="354">
        <f>SUM(R131:R160)</f>
        <v>0</v>
      </c>
      <c r="S16" s="354">
        <f t="shared" ref="S16:V16" si="2">SUM(S131:S160)</f>
        <v>0</v>
      </c>
      <c r="T16" s="354">
        <f t="shared" si="2"/>
        <v>0</v>
      </c>
      <c r="U16" s="354">
        <f t="shared" si="2"/>
        <v>0</v>
      </c>
      <c r="V16" s="354">
        <f t="shared" si="2"/>
        <v>0</v>
      </c>
    </row>
    <row r="18" spans="2:22" s="7" customFormat="1" ht="17.649999999999999">
      <c r="B18" s="28" t="s">
        <v>2879</v>
      </c>
      <c r="C18" s="27"/>
      <c r="D18" s="27"/>
      <c r="E18" s="27"/>
      <c r="F18" s="27"/>
      <c r="G18" s="27"/>
      <c r="H18" s="27"/>
      <c r="I18" s="27"/>
      <c r="J18" s="27"/>
      <c r="K18" s="27"/>
      <c r="L18" s="27"/>
      <c r="M18" s="27"/>
      <c r="N18" s="27"/>
      <c r="O18" s="27"/>
      <c r="P18" s="27"/>
      <c r="Q18" s="27"/>
      <c r="R18" s="27"/>
      <c r="S18" s="27"/>
      <c r="T18" s="27"/>
      <c r="U18" s="27"/>
      <c r="V18" s="27"/>
    </row>
    <row r="19" spans="2:22" s="7" customFormat="1">
      <c r="B19" s="12"/>
      <c r="C19" s="12"/>
      <c r="D19" s="12"/>
      <c r="E19" s="12"/>
      <c r="F19" s="12"/>
      <c r="L19" s="103"/>
      <c r="N19" s="22"/>
      <c r="O19" s="22"/>
      <c r="P19" s="22"/>
      <c r="Q19" s="15"/>
      <c r="R19" s="15"/>
      <c r="S19" s="15"/>
      <c r="T19" s="15"/>
      <c r="U19" s="15"/>
      <c r="V19" s="15"/>
    </row>
    <row r="20" spans="2:22" s="7" customFormat="1" ht="13.9">
      <c r="B20" s="12"/>
      <c r="C20" s="34" t="s">
        <v>3497</v>
      </c>
      <c r="D20" s="34"/>
      <c r="E20" s="33"/>
      <c r="F20" s="33"/>
      <c r="G20" s="33"/>
      <c r="H20" s="33"/>
      <c r="I20" s="33"/>
      <c r="J20" s="33"/>
      <c r="K20" s="33"/>
      <c r="L20" s="104"/>
      <c r="M20" s="33"/>
      <c r="N20" s="33"/>
      <c r="O20" s="33"/>
      <c r="P20" s="33"/>
      <c r="Q20" s="33"/>
      <c r="R20" s="33"/>
      <c r="S20" s="33"/>
      <c r="T20" s="33"/>
      <c r="U20" s="33"/>
      <c r="V20" s="33"/>
    </row>
    <row r="21" spans="2:22" s="7" customFormat="1">
      <c r="B21" s="12"/>
      <c r="C21" s="12"/>
      <c r="D21" s="12"/>
      <c r="E21" s="12"/>
      <c r="F21" s="12"/>
      <c r="L21" s="103"/>
      <c r="N21" s="22"/>
      <c r="O21" s="22"/>
      <c r="P21" s="22"/>
      <c r="Q21" s="15"/>
      <c r="R21" s="15"/>
      <c r="S21" s="15"/>
      <c r="T21" s="15"/>
      <c r="U21" s="15"/>
      <c r="V21" s="15"/>
    </row>
    <row r="22" spans="2:22" s="7" customFormat="1" ht="14.25" customHeight="1">
      <c r="B22" s="12"/>
      <c r="C22" s="12"/>
      <c r="D22" s="80" t="s">
        <v>196</v>
      </c>
      <c r="E22" s="81"/>
      <c r="F22" s="81"/>
      <c r="G22" s="81"/>
      <c r="H22" s="81"/>
      <c r="I22" s="81"/>
      <c r="J22" s="81"/>
      <c r="K22" s="81"/>
      <c r="L22" s="106"/>
      <c r="M22" s="81"/>
      <c r="N22" s="81"/>
      <c r="O22" s="81"/>
      <c r="P22" s="81"/>
      <c r="Q22" s="81"/>
      <c r="R22" s="81"/>
      <c r="S22" s="81"/>
      <c r="T22" s="81"/>
      <c r="U22" s="81"/>
      <c r="V22" s="81"/>
    </row>
    <row r="23" spans="2:22" s="7" customFormat="1">
      <c r="B23" s="12"/>
      <c r="C23" s="12"/>
      <c r="D23" s="12"/>
      <c r="E23" s="12"/>
      <c r="F23" s="12"/>
      <c r="L23" s="103"/>
      <c r="N23" s="22"/>
      <c r="O23" s="22"/>
      <c r="P23" s="22"/>
      <c r="Q23" s="15"/>
    </row>
    <row r="24" spans="2:22" s="7" customFormat="1">
      <c r="B24" s="13"/>
      <c r="C24" s="13"/>
      <c r="D24" s="20"/>
      <c r="E24" s="20"/>
      <c r="F24" s="20" t="s">
        <v>183</v>
      </c>
      <c r="G24" s="11" t="s">
        <v>196</v>
      </c>
      <c r="H24" s="20"/>
      <c r="I24" s="11"/>
      <c r="J24" s="112" t="s">
        <v>471</v>
      </c>
      <c r="K24" s="20" t="s">
        <v>246</v>
      </c>
      <c r="L24" s="26" t="s">
        <v>447</v>
      </c>
      <c r="M24" s="26" t="s">
        <v>482</v>
      </c>
      <c r="N24" s="13" t="s">
        <v>197</v>
      </c>
      <c r="O24" s="13" t="s">
        <v>3261</v>
      </c>
      <c r="P24" s="13" t="s">
        <v>1628</v>
      </c>
      <c r="Q24" s="15" t="s">
        <v>186</v>
      </c>
      <c r="R24" s="1424"/>
      <c r="S24" s="1424"/>
      <c r="T24" s="1424"/>
      <c r="U24" s="1424"/>
      <c r="V24" s="1424"/>
    </row>
    <row r="25" spans="2:22" s="7" customFormat="1">
      <c r="B25" s="12"/>
      <c r="C25" s="12"/>
      <c r="D25" s="20"/>
      <c r="E25" s="20"/>
      <c r="F25" s="20" t="s">
        <v>183</v>
      </c>
      <c r="G25" s="11" t="s">
        <v>196</v>
      </c>
      <c r="H25" s="20"/>
      <c r="I25" s="11"/>
      <c r="J25" s="112" t="s">
        <v>471</v>
      </c>
      <c r="K25" s="20" t="s">
        <v>246</v>
      </c>
      <c r="L25" s="26" t="s">
        <v>453</v>
      </c>
      <c r="M25" s="26" t="s">
        <v>3407</v>
      </c>
      <c r="N25" s="23" t="s">
        <v>197</v>
      </c>
      <c r="O25" s="23" t="s">
        <v>3261</v>
      </c>
      <c r="P25" s="13" t="s">
        <v>1628</v>
      </c>
      <c r="Q25" s="15" t="s">
        <v>186</v>
      </c>
      <c r="R25" s="1424"/>
      <c r="S25" s="1424"/>
      <c r="T25" s="1424"/>
      <c r="U25" s="1424"/>
      <c r="V25" s="1424"/>
    </row>
    <row r="26" spans="2:22" s="7" customFormat="1">
      <c r="B26" s="12"/>
      <c r="C26" s="12"/>
      <c r="D26" s="20"/>
      <c r="E26" s="20"/>
      <c r="F26" s="20" t="s">
        <v>183</v>
      </c>
      <c r="G26" s="11" t="s">
        <v>196</v>
      </c>
      <c r="H26" s="20"/>
      <c r="I26" s="11"/>
      <c r="J26" s="112" t="s">
        <v>471</v>
      </c>
      <c r="K26" s="20" t="s">
        <v>246</v>
      </c>
      <c r="L26" s="26" t="s">
        <v>457</v>
      </c>
      <c r="M26" s="26" t="s">
        <v>3408</v>
      </c>
      <c r="N26" s="23" t="s">
        <v>197</v>
      </c>
      <c r="O26" s="23" t="s">
        <v>3261</v>
      </c>
      <c r="P26" s="13" t="s">
        <v>1628</v>
      </c>
      <c r="Q26" s="15" t="s">
        <v>186</v>
      </c>
      <c r="R26" s="1424"/>
      <c r="S26" s="1424"/>
      <c r="T26" s="1424"/>
      <c r="U26" s="1424"/>
      <c r="V26" s="1424"/>
    </row>
    <row r="27" spans="2:22" s="7" customFormat="1">
      <c r="B27" s="12"/>
      <c r="C27" s="12"/>
      <c r="D27" s="12"/>
      <c r="E27" s="12"/>
      <c r="F27" s="12"/>
      <c r="L27" s="103"/>
      <c r="N27" s="22"/>
      <c r="O27" s="22"/>
      <c r="P27" s="22"/>
      <c r="Q27" s="15"/>
    </row>
    <row r="28" spans="2:22" s="7" customFormat="1" ht="14.25" customHeight="1">
      <c r="B28" s="12"/>
      <c r="C28" s="12"/>
      <c r="D28" s="80" t="s">
        <v>206</v>
      </c>
      <c r="E28" s="81"/>
      <c r="F28" s="81"/>
      <c r="G28" s="81"/>
      <c r="H28" s="81"/>
      <c r="I28" s="81"/>
      <c r="J28" s="81"/>
      <c r="K28" s="81"/>
      <c r="L28" s="106"/>
      <c r="M28" s="81"/>
      <c r="N28" s="81"/>
      <c r="O28" s="81"/>
      <c r="P28" s="81"/>
      <c r="Q28" s="81"/>
      <c r="R28" s="81"/>
      <c r="S28" s="81"/>
      <c r="T28" s="81"/>
      <c r="U28" s="81"/>
      <c r="V28" s="81"/>
    </row>
    <row r="29" spans="2:22" s="7" customFormat="1">
      <c r="B29" s="12"/>
      <c r="C29" s="12"/>
      <c r="D29" s="12"/>
      <c r="E29" s="12"/>
      <c r="F29" s="12"/>
      <c r="L29" s="103"/>
      <c r="N29" s="22"/>
      <c r="O29" s="22"/>
      <c r="P29" s="22"/>
      <c r="Q29" s="15"/>
    </row>
    <row r="30" spans="2:22" s="7" customFormat="1">
      <c r="B30" s="13"/>
      <c r="C30" s="13"/>
      <c r="D30" s="20"/>
      <c r="E30" s="20"/>
      <c r="F30" s="20" t="s">
        <v>183</v>
      </c>
      <c r="G30" s="11" t="s">
        <v>206</v>
      </c>
      <c r="H30" s="20"/>
      <c r="I30" s="11"/>
      <c r="J30" s="112" t="s">
        <v>471</v>
      </c>
      <c r="K30" s="20" t="s">
        <v>246</v>
      </c>
      <c r="L30" s="26" t="s">
        <v>447</v>
      </c>
      <c r="M30" s="26" t="s">
        <v>482</v>
      </c>
      <c r="N30" s="13" t="s">
        <v>197</v>
      </c>
      <c r="O30" s="13" t="s">
        <v>3261</v>
      </c>
      <c r="P30" s="13" t="s">
        <v>1628</v>
      </c>
      <c r="Q30" s="15" t="s">
        <v>186</v>
      </c>
      <c r="R30" s="1424"/>
      <c r="S30" s="1424"/>
      <c r="T30" s="1424"/>
      <c r="U30" s="1424"/>
      <c r="V30" s="1424"/>
    </row>
    <row r="31" spans="2:22" s="7" customFormat="1">
      <c r="B31" s="12"/>
      <c r="C31" s="12"/>
      <c r="D31" s="20"/>
      <c r="E31" s="20"/>
      <c r="F31" s="20" t="s">
        <v>183</v>
      </c>
      <c r="G31" s="11" t="s">
        <v>206</v>
      </c>
      <c r="H31" s="20"/>
      <c r="I31" s="11"/>
      <c r="J31" s="112" t="s">
        <v>471</v>
      </c>
      <c r="K31" s="20" t="s">
        <v>246</v>
      </c>
      <c r="L31" s="26" t="s">
        <v>453</v>
      </c>
      <c r="M31" s="26" t="s">
        <v>3407</v>
      </c>
      <c r="N31" s="23" t="s">
        <v>197</v>
      </c>
      <c r="O31" s="23" t="s">
        <v>3261</v>
      </c>
      <c r="P31" s="13" t="s">
        <v>1628</v>
      </c>
      <c r="Q31" s="15" t="s">
        <v>186</v>
      </c>
      <c r="R31" s="1424"/>
      <c r="S31" s="1424"/>
      <c r="T31" s="1424"/>
      <c r="U31" s="1424"/>
      <c r="V31" s="1424"/>
    </row>
    <row r="32" spans="2:22" s="7" customFormat="1">
      <c r="B32" s="12"/>
      <c r="C32" s="12"/>
      <c r="D32" s="20"/>
      <c r="E32" s="20"/>
      <c r="F32" s="20" t="s">
        <v>183</v>
      </c>
      <c r="G32" s="11" t="s">
        <v>206</v>
      </c>
      <c r="H32" s="20"/>
      <c r="I32" s="11"/>
      <c r="J32" s="112" t="s">
        <v>471</v>
      </c>
      <c r="K32" s="20" t="s">
        <v>246</v>
      </c>
      <c r="L32" s="26" t="s">
        <v>457</v>
      </c>
      <c r="M32" s="26" t="s">
        <v>3408</v>
      </c>
      <c r="N32" s="23" t="s">
        <v>197</v>
      </c>
      <c r="O32" s="23" t="s">
        <v>3261</v>
      </c>
      <c r="P32" s="13" t="s">
        <v>1628</v>
      </c>
      <c r="Q32" s="15" t="s">
        <v>186</v>
      </c>
      <c r="R32" s="1424"/>
      <c r="S32" s="1424"/>
      <c r="T32" s="1424"/>
      <c r="U32" s="1424"/>
      <c r="V32" s="1424"/>
    </row>
    <row r="34" spans="4:22" s="7" customFormat="1" ht="14.25" customHeight="1">
      <c r="D34" s="80" t="s">
        <v>213</v>
      </c>
      <c r="E34" s="81"/>
      <c r="F34" s="81"/>
      <c r="G34" s="81"/>
      <c r="H34" s="81"/>
      <c r="I34" s="81"/>
      <c r="J34" s="81"/>
      <c r="K34" s="81"/>
      <c r="L34" s="106"/>
      <c r="M34" s="81"/>
      <c r="N34" s="81"/>
      <c r="O34" s="81"/>
      <c r="P34" s="81"/>
      <c r="Q34" s="81"/>
      <c r="R34" s="81"/>
      <c r="S34" s="81"/>
      <c r="T34" s="81"/>
      <c r="U34" s="81"/>
      <c r="V34" s="81"/>
    </row>
    <row r="35" spans="4:22" s="7" customFormat="1">
      <c r="D35" s="12"/>
      <c r="E35" s="12"/>
      <c r="F35" s="12"/>
      <c r="L35" s="103"/>
      <c r="N35" s="22"/>
      <c r="O35" s="22"/>
      <c r="P35" s="22"/>
      <c r="Q35" s="15"/>
    </row>
    <row r="36" spans="4:22" s="7" customFormat="1">
      <c r="D36" s="20"/>
      <c r="E36" s="20"/>
      <c r="F36" s="20" t="s">
        <v>183</v>
      </c>
      <c r="G36" s="11" t="s">
        <v>213</v>
      </c>
      <c r="H36" s="20"/>
      <c r="I36" s="11"/>
      <c r="J36" s="112" t="s">
        <v>471</v>
      </c>
      <c r="K36" s="20" t="s">
        <v>246</v>
      </c>
      <c r="L36" s="26" t="s">
        <v>461</v>
      </c>
      <c r="M36" s="26" t="s">
        <v>3417</v>
      </c>
      <c r="N36" s="13" t="s">
        <v>197</v>
      </c>
      <c r="O36" s="13" t="s">
        <v>3261</v>
      </c>
      <c r="P36" s="13" t="s">
        <v>1628</v>
      </c>
      <c r="Q36" s="15" t="s">
        <v>186</v>
      </c>
      <c r="R36" s="1424"/>
      <c r="S36" s="1424"/>
      <c r="T36" s="1424"/>
      <c r="U36" s="1424"/>
      <c r="V36" s="1424"/>
    </row>
    <row r="37" spans="4:22" s="7" customFormat="1">
      <c r="D37" s="20"/>
      <c r="E37" s="20"/>
      <c r="F37" s="20" t="s">
        <v>183</v>
      </c>
      <c r="G37" s="11" t="s">
        <v>213</v>
      </c>
      <c r="H37" s="20"/>
      <c r="I37" s="11"/>
      <c r="J37" s="112" t="s">
        <v>471</v>
      </c>
      <c r="K37" s="20" t="s">
        <v>246</v>
      </c>
      <c r="L37" s="26" t="s">
        <v>1859</v>
      </c>
      <c r="M37" s="26" t="s">
        <v>486</v>
      </c>
      <c r="N37" s="23" t="s">
        <v>197</v>
      </c>
      <c r="O37" s="23" t="s">
        <v>3261</v>
      </c>
      <c r="P37" s="13" t="s">
        <v>1628</v>
      </c>
      <c r="Q37" s="15" t="s">
        <v>186</v>
      </c>
      <c r="R37" s="1424"/>
      <c r="S37" s="1424"/>
      <c r="T37" s="1424"/>
      <c r="U37" s="1424"/>
      <c r="V37" s="1424"/>
    </row>
    <row r="38" spans="4:22" s="7" customFormat="1">
      <c r="D38" s="12"/>
      <c r="E38" s="12"/>
      <c r="F38" s="12"/>
      <c r="L38" s="103"/>
      <c r="N38" s="22"/>
      <c r="O38" s="22"/>
      <c r="P38" s="22"/>
      <c r="Q38" s="15"/>
    </row>
    <row r="39" spans="4:22" s="7" customFormat="1" ht="14.25" customHeight="1">
      <c r="D39" s="80" t="s">
        <v>3499</v>
      </c>
      <c r="E39" s="81"/>
      <c r="F39" s="81"/>
      <c r="G39" s="81"/>
      <c r="H39" s="81"/>
      <c r="I39" s="81"/>
      <c r="J39" s="81"/>
      <c r="K39" s="81"/>
      <c r="L39" s="106"/>
      <c r="M39" s="81"/>
      <c r="N39" s="81"/>
      <c r="O39" s="81"/>
      <c r="P39" s="81"/>
      <c r="Q39" s="81"/>
      <c r="R39" s="81"/>
      <c r="S39" s="81"/>
      <c r="T39" s="81"/>
      <c r="U39" s="81"/>
      <c r="V39" s="81"/>
    </row>
    <row r="40" spans="4:22" s="7" customFormat="1">
      <c r="D40" s="12"/>
      <c r="E40" s="12"/>
      <c r="F40" s="12"/>
      <c r="L40" s="103"/>
      <c r="N40" s="22"/>
      <c r="O40" s="22"/>
      <c r="P40" s="22"/>
      <c r="Q40" s="15"/>
    </row>
    <row r="41" spans="4:22" s="7" customFormat="1">
      <c r="D41" s="20"/>
      <c r="E41" s="20"/>
      <c r="F41" s="20" t="s">
        <v>183</v>
      </c>
      <c r="G41" s="11" t="s">
        <v>467</v>
      </c>
      <c r="H41" s="20"/>
      <c r="I41" s="11"/>
      <c r="J41" s="112" t="s">
        <v>471</v>
      </c>
      <c r="K41" s="20" t="s">
        <v>246</v>
      </c>
      <c r="L41" s="26" t="s">
        <v>447</v>
      </c>
      <c r="M41" s="26" t="s">
        <v>482</v>
      </c>
      <c r="N41" s="13" t="s">
        <v>197</v>
      </c>
      <c r="O41" s="13" t="s">
        <v>3261</v>
      </c>
      <c r="P41" s="13" t="s">
        <v>1628</v>
      </c>
      <c r="Q41" s="15" t="s">
        <v>186</v>
      </c>
      <c r="R41" s="1424"/>
      <c r="S41" s="1424"/>
      <c r="T41" s="1424"/>
      <c r="U41" s="1424"/>
      <c r="V41" s="1424"/>
    </row>
    <row r="42" spans="4:22" s="7" customFormat="1">
      <c r="D42" s="20"/>
      <c r="E42" s="20"/>
      <c r="F42" s="20" t="s">
        <v>183</v>
      </c>
      <c r="G42" s="11" t="s">
        <v>467</v>
      </c>
      <c r="H42" s="20"/>
      <c r="I42" s="11"/>
      <c r="J42" s="112" t="s">
        <v>471</v>
      </c>
      <c r="K42" s="20" t="s">
        <v>246</v>
      </c>
      <c r="L42" s="26" t="s">
        <v>453</v>
      </c>
      <c r="M42" s="26" t="s">
        <v>3407</v>
      </c>
      <c r="N42" s="23" t="s">
        <v>197</v>
      </c>
      <c r="O42" s="23" t="s">
        <v>3261</v>
      </c>
      <c r="P42" s="13" t="s">
        <v>1628</v>
      </c>
      <c r="Q42" s="15" t="s">
        <v>186</v>
      </c>
      <c r="R42" s="1424"/>
      <c r="S42" s="1424"/>
      <c r="T42" s="1424"/>
      <c r="U42" s="1424"/>
      <c r="V42" s="1424"/>
    </row>
    <row r="43" spans="4:22" s="7" customFormat="1" ht="13.5" customHeight="1">
      <c r="D43" s="20"/>
      <c r="E43" s="20"/>
      <c r="F43" s="20" t="s">
        <v>183</v>
      </c>
      <c r="G43" s="11" t="s">
        <v>467</v>
      </c>
      <c r="H43" s="20"/>
      <c r="I43" s="11"/>
      <c r="J43" s="112" t="s">
        <v>471</v>
      </c>
      <c r="K43" s="20" t="s">
        <v>246</v>
      </c>
      <c r="L43" s="26" t="s">
        <v>457</v>
      </c>
      <c r="M43" s="26" t="s">
        <v>3408</v>
      </c>
      <c r="N43" s="23" t="s">
        <v>197</v>
      </c>
      <c r="O43" s="23" t="s">
        <v>3261</v>
      </c>
      <c r="P43" s="13" t="s">
        <v>1628</v>
      </c>
      <c r="Q43" s="15" t="s">
        <v>186</v>
      </c>
      <c r="R43" s="1424"/>
      <c r="S43" s="1424"/>
      <c r="T43" s="1424"/>
      <c r="U43" s="1424"/>
      <c r="V43" s="1424"/>
    </row>
    <row r="44" spans="4:22" s="7" customFormat="1">
      <c r="D44" s="20"/>
      <c r="E44" s="20"/>
      <c r="F44" s="20" t="s">
        <v>183</v>
      </c>
      <c r="G44" s="11" t="s">
        <v>467</v>
      </c>
      <c r="H44" s="20"/>
      <c r="I44" s="11"/>
      <c r="J44" s="112" t="s">
        <v>471</v>
      </c>
      <c r="K44" s="20" t="s">
        <v>246</v>
      </c>
      <c r="L44" s="26" t="s">
        <v>461</v>
      </c>
      <c r="M44" s="26" t="s">
        <v>3417</v>
      </c>
      <c r="N44" s="23" t="s">
        <v>197</v>
      </c>
      <c r="O44" s="23" t="s">
        <v>3261</v>
      </c>
      <c r="P44" s="13" t="s">
        <v>1628</v>
      </c>
      <c r="Q44" s="15" t="s">
        <v>186</v>
      </c>
      <c r="R44" s="1424"/>
      <c r="S44" s="1424"/>
      <c r="T44" s="1424"/>
      <c r="U44" s="1424"/>
      <c r="V44" s="1424"/>
    </row>
    <row r="45" spans="4:22" s="7" customFormat="1">
      <c r="D45" s="20"/>
      <c r="E45" s="20"/>
      <c r="F45" s="20" t="s">
        <v>183</v>
      </c>
      <c r="G45" s="11" t="s">
        <v>467</v>
      </c>
      <c r="H45" s="20"/>
      <c r="I45" s="11"/>
      <c r="J45" s="112" t="s">
        <v>471</v>
      </c>
      <c r="K45" s="20" t="s">
        <v>246</v>
      </c>
      <c r="L45" s="26" t="s">
        <v>1859</v>
      </c>
      <c r="M45" s="26" t="s">
        <v>486</v>
      </c>
      <c r="N45" s="23" t="s">
        <v>197</v>
      </c>
      <c r="O45" s="23" t="s">
        <v>3261</v>
      </c>
      <c r="P45" s="13" t="s">
        <v>1628</v>
      </c>
      <c r="Q45" s="15" t="s">
        <v>186</v>
      </c>
      <c r="R45" s="1424"/>
      <c r="S45" s="1424"/>
      <c r="T45" s="1424"/>
      <c r="U45" s="1424"/>
      <c r="V45" s="1424"/>
    </row>
    <row r="46" spans="4:22" s="7" customFormat="1">
      <c r="D46" s="12"/>
      <c r="E46" s="12"/>
      <c r="F46" s="12"/>
      <c r="L46" s="103"/>
      <c r="N46" s="22"/>
      <c r="O46" s="22"/>
      <c r="P46" s="22"/>
      <c r="Q46" s="15"/>
    </row>
    <row r="47" spans="4:22" s="7" customFormat="1" ht="14.25" customHeight="1">
      <c r="D47" s="80" t="s">
        <v>3500</v>
      </c>
      <c r="E47" s="81"/>
      <c r="F47" s="81"/>
      <c r="G47" s="81"/>
      <c r="H47" s="81"/>
      <c r="I47" s="81"/>
      <c r="J47" s="81"/>
      <c r="K47" s="81"/>
      <c r="L47" s="106"/>
      <c r="M47" s="81"/>
      <c r="N47" s="81"/>
      <c r="O47" s="81"/>
      <c r="P47" s="81"/>
      <c r="Q47" s="81"/>
      <c r="R47" s="81"/>
      <c r="S47" s="81"/>
      <c r="T47" s="81"/>
      <c r="U47" s="81"/>
      <c r="V47" s="81"/>
    </row>
    <row r="49" spans="3:22" s="7" customFormat="1">
      <c r="C49" s="13"/>
      <c r="D49" s="20"/>
      <c r="E49" s="20"/>
      <c r="F49" s="20" t="s">
        <v>183</v>
      </c>
      <c r="G49" s="11" t="s">
        <v>217</v>
      </c>
      <c r="H49" s="20"/>
      <c r="I49" s="112" t="s">
        <v>437</v>
      </c>
      <c r="J49" s="112" t="s">
        <v>471</v>
      </c>
      <c r="K49" s="20" t="s">
        <v>246</v>
      </c>
      <c r="L49" s="26" t="s">
        <v>447</v>
      </c>
      <c r="M49" s="26" t="s">
        <v>482</v>
      </c>
      <c r="N49" s="13" t="s">
        <v>197</v>
      </c>
      <c r="O49" s="13" t="s">
        <v>3261</v>
      </c>
      <c r="P49" s="13" t="s">
        <v>1628</v>
      </c>
      <c r="Q49" s="15" t="s">
        <v>186</v>
      </c>
      <c r="R49" s="1424"/>
      <c r="S49" s="1424"/>
      <c r="T49" s="1424"/>
      <c r="U49" s="1424"/>
      <c r="V49" s="1424"/>
    </row>
    <row r="50" spans="3:22" s="7" customFormat="1">
      <c r="C50" s="12"/>
      <c r="D50" s="20"/>
      <c r="E50" s="20"/>
      <c r="F50" s="20" t="s">
        <v>183</v>
      </c>
      <c r="G50" s="11" t="s">
        <v>217</v>
      </c>
      <c r="H50" s="20"/>
      <c r="I50" s="112" t="s">
        <v>437</v>
      </c>
      <c r="J50" s="112" t="s">
        <v>471</v>
      </c>
      <c r="K50" s="20" t="s">
        <v>246</v>
      </c>
      <c r="L50" s="26" t="s">
        <v>453</v>
      </c>
      <c r="M50" s="26" t="s">
        <v>3407</v>
      </c>
      <c r="N50" s="23" t="s">
        <v>197</v>
      </c>
      <c r="O50" s="23" t="s">
        <v>3261</v>
      </c>
      <c r="P50" s="13" t="s">
        <v>1628</v>
      </c>
      <c r="Q50" s="15" t="s">
        <v>186</v>
      </c>
      <c r="R50" s="1424"/>
      <c r="S50" s="1424"/>
      <c r="T50" s="1424"/>
      <c r="U50" s="1424"/>
      <c r="V50" s="1424"/>
    </row>
    <row r="51" spans="3:22" s="7" customFormat="1">
      <c r="C51" s="12"/>
      <c r="D51" s="20"/>
      <c r="E51" s="20"/>
      <c r="F51" s="20" t="s">
        <v>183</v>
      </c>
      <c r="G51" s="11" t="s">
        <v>217</v>
      </c>
      <c r="H51" s="20"/>
      <c r="I51" s="112" t="s">
        <v>437</v>
      </c>
      <c r="J51" s="112" t="s">
        <v>471</v>
      </c>
      <c r="K51" s="20" t="s">
        <v>246</v>
      </c>
      <c r="L51" s="26" t="s">
        <v>457</v>
      </c>
      <c r="M51" s="26" t="s">
        <v>3408</v>
      </c>
      <c r="N51" s="23" t="s">
        <v>197</v>
      </c>
      <c r="O51" s="23" t="s">
        <v>3261</v>
      </c>
      <c r="P51" s="13" t="s">
        <v>1628</v>
      </c>
      <c r="Q51" s="15" t="s">
        <v>186</v>
      </c>
      <c r="R51" s="1424"/>
      <c r="S51" s="1424"/>
      <c r="T51" s="1424"/>
      <c r="U51" s="1424"/>
      <c r="V51" s="1424"/>
    </row>
    <row r="52" spans="3:22" s="7" customFormat="1">
      <c r="C52" s="12"/>
      <c r="D52" s="20"/>
      <c r="E52" s="20"/>
      <c r="F52" s="20" t="s">
        <v>183</v>
      </c>
      <c r="G52" s="11" t="s">
        <v>217</v>
      </c>
      <c r="H52" s="20"/>
      <c r="I52" s="112" t="s">
        <v>437</v>
      </c>
      <c r="J52" s="112" t="s">
        <v>471</v>
      </c>
      <c r="K52" s="20" t="s">
        <v>246</v>
      </c>
      <c r="L52" s="26" t="s">
        <v>461</v>
      </c>
      <c r="M52" s="26" t="s">
        <v>3417</v>
      </c>
      <c r="N52" s="23" t="s">
        <v>197</v>
      </c>
      <c r="O52" s="23" t="s">
        <v>3261</v>
      </c>
      <c r="P52" s="13" t="s">
        <v>1628</v>
      </c>
      <c r="Q52" s="15" t="s">
        <v>186</v>
      </c>
      <c r="R52" s="1424"/>
      <c r="S52" s="1424"/>
      <c r="T52" s="1424"/>
      <c r="U52" s="1424"/>
      <c r="V52" s="1424"/>
    </row>
    <row r="53" spans="3:22" s="7" customFormat="1">
      <c r="C53" s="12"/>
      <c r="D53" s="20"/>
      <c r="E53" s="20"/>
      <c r="F53" s="20" t="s">
        <v>183</v>
      </c>
      <c r="G53" s="11" t="s">
        <v>217</v>
      </c>
      <c r="H53" s="20"/>
      <c r="I53" s="112" t="s">
        <v>437</v>
      </c>
      <c r="J53" s="112" t="s">
        <v>471</v>
      </c>
      <c r="K53" s="20" t="s">
        <v>246</v>
      </c>
      <c r="L53" s="26" t="s">
        <v>1859</v>
      </c>
      <c r="M53" s="26" t="s">
        <v>486</v>
      </c>
      <c r="N53" s="23" t="s">
        <v>197</v>
      </c>
      <c r="O53" s="23" t="s">
        <v>3261</v>
      </c>
      <c r="P53" s="13" t="s">
        <v>1628</v>
      </c>
      <c r="Q53" s="15" t="s">
        <v>186</v>
      </c>
      <c r="R53" s="1424"/>
      <c r="S53" s="1424"/>
      <c r="T53" s="1424"/>
      <c r="U53" s="1424"/>
      <c r="V53" s="1424"/>
    </row>
    <row r="54" spans="3:22" s="7" customFormat="1">
      <c r="C54" s="11"/>
      <c r="D54" s="11"/>
      <c r="E54" s="11"/>
      <c r="F54" s="11"/>
      <c r="G54" s="11"/>
      <c r="H54" s="11"/>
      <c r="I54" s="11"/>
      <c r="J54" s="11"/>
      <c r="K54" s="11"/>
      <c r="L54" s="11"/>
      <c r="M54" s="11"/>
      <c r="N54" s="11"/>
      <c r="O54" s="11"/>
      <c r="P54" s="11"/>
      <c r="Q54" s="11"/>
    </row>
    <row r="55" spans="3:22" s="7" customFormat="1" ht="13.9">
      <c r="C55" s="34" t="s">
        <v>3498</v>
      </c>
      <c r="D55" s="34"/>
      <c r="E55" s="33"/>
      <c r="F55" s="33"/>
      <c r="G55" s="33"/>
      <c r="H55" s="33"/>
      <c r="I55" s="33"/>
      <c r="J55" s="33"/>
      <c r="K55" s="33"/>
      <c r="L55" s="104"/>
      <c r="M55" s="33"/>
      <c r="N55" s="33"/>
      <c r="O55" s="33"/>
      <c r="P55" s="33"/>
      <c r="Q55" s="33"/>
      <c r="R55" s="33"/>
      <c r="S55" s="33"/>
      <c r="T55" s="33"/>
      <c r="U55" s="33"/>
      <c r="V55" s="33"/>
    </row>
    <row r="56" spans="3:22" s="7" customFormat="1">
      <c r="C56" s="12"/>
      <c r="D56" s="12"/>
      <c r="E56" s="12"/>
      <c r="F56" s="12"/>
      <c r="L56" s="103"/>
      <c r="N56" s="22"/>
      <c r="O56" s="22"/>
      <c r="P56" s="22"/>
      <c r="Q56" s="15"/>
      <c r="R56" s="15"/>
      <c r="S56" s="15"/>
      <c r="T56" s="15"/>
      <c r="U56" s="15"/>
      <c r="V56" s="15"/>
    </row>
    <row r="57" spans="3:22" s="7" customFormat="1" ht="14.25" customHeight="1">
      <c r="C57" s="12"/>
      <c r="D57" s="80" t="s">
        <v>196</v>
      </c>
      <c r="E57" s="81"/>
      <c r="F57" s="81"/>
      <c r="G57" s="81"/>
      <c r="H57" s="81"/>
      <c r="I57" s="81"/>
      <c r="J57" s="81"/>
      <c r="K57" s="81"/>
      <c r="L57" s="106"/>
      <c r="M57" s="81"/>
      <c r="N57" s="81"/>
      <c r="O57" s="81"/>
      <c r="P57" s="81"/>
      <c r="Q57" s="81"/>
      <c r="R57" s="81"/>
      <c r="S57" s="81"/>
      <c r="T57" s="81"/>
      <c r="U57" s="81"/>
      <c r="V57" s="81"/>
    </row>
    <row r="58" spans="3:22" s="7" customFormat="1">
      <c r="C58" s="12"/>
      <c r="D58" s="12"/>
      <c r="E58" s="12"/>
      <c r="F58" s="12"/>
      <c r="L58" s="103"/>
      <c r="N58" s="22"/>
      <c r="O58" s="22"/>
      <c r="P58" s="22"/>
      <c r="Q58" s="15"/>
    </row>
    <row r="59" spans="3:22" s="7" customFormat="1">
      <c r="C59" s="13"/>
      <c r="D59" s="20"/>
      <c r="E59" s="20"/>
      <c r="F59" s="20" t="s">
        <v>183</v>
      </c>
      <c r="G59" s="11" t="s">
        <v>196</v>
      </c>
      <c r="H59" s="20"/>
      <c r="I59" s="11"/>
      <c r="J59" s="112" t="s">
        <v>471</v>
      </c>
      <c r="K59" s="20" t="s">
        <v>246</v>
      </c>
      <c r="L59" s="26" t="s">
        <v>447</v>
      </c>
      <c r="M59" s="26" t="s">
        <v>482</v>
      </c>
      <c r="N59" s="13" t="s">
        <v>197</v>
      </c>
      <c r="O59" s="13" t="s">
        <v>3261</v>
      </c>
      <c r="P59" s="13" t="s">
        <v>1628</v>
      </c>
      <c r="Q59" s="15" t="s">
        <v>186</v>
      </c>
      <c r="R59" s="1424"/>
      <c r="S59" s="1424"/>
      <c r="T59" s="1424"/>
      <c r="U59" s="1424"/>
      <c r="V59" s="1424"/>
    </row>
    <row r="60" spans="3:22" s="7" customFormat="1">
      <c r="C60" s="12"/>
      <c r="D60" s="20"/>
      <c r="E60" s="20"/>
      <c r="F60" s="20" t="s">
        <v>183</v>
      </c>
      <c r="G60" s="11" t="s">
        <v>196</v>
      </c>
      <c r="H60" s="20"/>
      <c r="I60" s="11"/>
      <c r="J60" s="112" t="s">
        <v>471</v>
      </c>
      <c r="K60" s="20" t="s">
        <v>246</v>
      </c>
      <c r="L60" s="26" t="s">
        <v>453</v>
      </c>
      <c r="M60" s="26" t="s">
        <v>3407</v>
      </c>
      <c r="N60" s="23" t="s">
        <v>197</v>
      </c>
      <c r="O60" s="23" t="s">
        <v>3261</v>
      </c>
      <c r="P60" s="13" t="s">
        <v>1628</v>
      </c>
      <c r="Q60" s="15" t="s">
        <v>186</v>
      </c>
      <c r="R60" s="1424"/>
      <c r="S60" s="1424"/>
      <c r="T60" s="1424"/>
      <c r="U60" s="1424"/>
      <c r="V60" s="1424"/>
    </row>
    <row r="61" spans="3:22" s="7" customFormat="1">
      <c r="C61" s="12"/>
      <c r="D61" s="20"/>
      <c r="E61" s="20"/>
      <c r="F61" s="20" t="s">
        <v>183</v>
      </c>
      <c r="G61" s="11" t="s">
        <v>196</v>
      </c>
      <c r="H61" s="20"/>
      <c r="I61" s="11"/>
      <c r="J61" s="112" t="s">
        <v>471</v>
      </c>
      <c r="K61" s="20" t="s">
        <v>246</v>
      </c>
      <c r="L61" s="26" t="s">
        <v>457</v>
      </c>
      <c r="M61" s="26" t="s">
        <v>3408</v>
      </c>
      <c r="N61" s="23" t="s">
        <v>197</v>
      </c>
      <c r="O61" s="23" t="s">
        <v>3261</v>
      </c>
      <c r="P61" s="13" t="s">
        <v>1628</v>
      </c>
      <c r="Q61" s="15" t="s">
        <v>186</v>
      </c>
      <c r="R61" s="1424"/>
      <c r="S61" s="1424"/>
      <c r="T61" s="1424"/>
      <c r="U61" s="1424"/>
      <c r="V61" s="1424"/>
    </row>
    <row r="62" spans="3:22" s="7" customFormat="1">
      <c r="C62" s="12"/>
      <c r="D62" s="12"/>
      <c r="E62" s="12"/>
      <c r="F62" s="12"/>
      <c r="L62" s="103"/>
      <c r="N62" s="22"/>
      <c r="O62" s="22"/>
      <c r="P62" s="22"/>
      <c r="Q62" s="15"/>
    </row>
    <row r="63" spans="3:22" s="7" customFormat="1" ht="14.25" customHeight="1">
      <c r="C63" s="12"/>
      <c r="D63" s="80" t="s">
        <v>206</v>
      </c>
      <c r="E63" s="81"/>
      <c r="F63" s="81"/>
      <c r="G63" s="81"/>
      <c r="H63" s="81"/>
      <c r="I63" s="81"/>
      <c r="J63" s="81"/>
      <c r="K63" s="81"/>
      <c r="L63" s="106"/>
      <c r="M63" s="81"/>
      <c r="N63" s="81"/>
      <c r="O63" s="81"/>
      <c r="P63" s="81"/>
      <c r="Q63" s="81"/>
      <c r="R63" s="81"/>
      <c r="S63" s="81"/>
      <c r="T63" s="81"/>
      <c r="U63" s="81"/>
      <c r="V63" s="81"/>
    </row>
    <row r="65" spans="4:22" s="7" customFormat="1">
      <c r="D65" s="20"/>
      <c r="E65" s="20"/>
      <c r="F65" s="20" t="s">
        <v>183</v>
      </c>
      <c r="G65" s="11" t="s">
        <v>206</v>
      </c>
      <c r="H65" s="20"/>
      <c r="I65" s="11"/>
      <c r="J65" s="112" t="s">
        <v>471</v>
      </c>
      <c r="K65" s="20" t="s">
        <v>246</v>
      </c>
      <c r="L65" s="26" t="s">
        <v>447</v>
      </c>
      <c r="M65" s="26" t="s">
        <v>482</v>
      </c>
      <c r="N65" s="13" t="s">
        <v>197</v>
      </c>
      <c r="O65" s="13" t="s">
        <v>3261</v>
      </c>
      <c r="P65" s="13" t="s">
        <v>1628</v>
      </c>
      <c r="Q65" s="15" t="s">
        <v>186</v>
      </c>
      <c r="R65" s="1424"/>
      <c r="S65" s="1424"/>
      <c r="T65" s="1424"/>
      <c r="U65" s="1424"/>
      <c r="V65" s="1424"/>
    </row>
    <row r="66" spans="4:22" s="7" customFormat="1">
      <c r="D66" s="20"/>
      <c r="E66" s="20"/>
      <c r="F66" s="20" t="s">
        <v>183</v>
      </c>
      <c r="G66" s="11" t="s">
        <v>206</v>
      </c>
      <c r="H66" s="20"/>
      <c r="I66" s="11"/>
      <c r="J66" s="112" t="s">
        <v>471</v>
      </c>
      <c r="K66" s="20" t="s">
        <v>246</v>
      </c>
      <c r="L66" s="26" t="s">
        <v>453</v>
      </c>
      <c r="M66" s="26" t="s">
        <v>3407</v>
      </c>
      <c r="N66" s="23" t="s">
        <v>197</v>
      </c>
      <c r="O66" s="23" t="s">
        <v>3261</v>
      </c>
      <c r="P66" s="13" t="s">
        <v>1628</v>
      </c>
      <c r="Q66" s="15" t="s">
        <v>186</v>
      </c>
      <c r="R66" s="1424"/>
      <c r="S66" s="1424"/>
      <c r="T66" s="1424"/>
      <c r="U66" s="1424"/>
      <c r="V66" s="1424"/>
    </row>
    <row r="67" spans="4:22" s="7" customFormat="1">
      <c r="D67" s="20"/>
      <c r="E67" s="20"/>
      <c r="F67" s="20" t="s">
        <v>183</v>
      </c>
      <c r="G67" s="11" t="s">
        <v>206</v>
      </c>
      <c r="H67" s="20"/>
      <c r="I67" s="11"/>
      <c r="J67" s="112" t="s">
        <v>471</v>
      </c>
      <c r="K67" s="20" t="s">
        <v>246</v>
      </c>
      <c r="L67" s="26" t="s">
        <v>457</v>
      </c>
      <c r="M67" s="26" t="s">
        <v>3408</v>
      </c>
      <c r="N67" s="23" t="s">
        <v>197</v>
      </c>
      <c r="O67" s="23" t="s">
        <v>3261</v>
      </c>
      <c r="P67" s="13" t="s">
        <v>1628</v>
      </c>
      <c r="Q67" s="15" t="s">
        <v>186</v>
      </c>
      <c r="R67" s="1424"/>
      <c r="S67" s="1424"/>
      <c r="T67" s="1424"/>
      <c r="U67" s="1424"/>
      <c r="V67" s="1424"/>
    </row>
    <row r="68" spans="4:22" s="7" customFormat="1">
      <c r="D68" s="12"/>
      <c r="E68" s="12"/>
      <c r="F68" s="12"/>
      <c r="L68" s="103"/>
      <c r="N68" s="22"/>
      <c r="O68" s="22"/>
      <c r="P68" s="22"/>
      <c r="Q68" s="15"/>
    </row>
    <row r="69" spans="4:22" s="7" customFormat="1" ht="14.25" customHeight="1">
      <c r="D69" s="80" t="s">
        <v>213</v>
      </c>
      <c r="E69" s="81"/>
      <c r="F69" s="81"/>
      <c r="G69" s="81"/>
      <c r="H69" s="81"/>
      <c r="I69" s="81"/>
      <c r="J69" s="81"/>
      <c r="K69" s="81"/>
      <c r="L69" s="106"/>
      <c r="M69" s="81"/>
      <c r="N69" s="81"/>
      <c r="O69" s="81"/>
      <c r="P69" s="81"/>
      <c r="Q69" s="81"/>
      <c r="R69" s="81"/>
      <c r="S69" s="81"/>
      <c r="T69" s="81"/>
      <c r="U69" s="81"/>
      <c r="V69" s="81"/>
    </row>
    <row r="70" spans="4:22" s="7" customFormat="1">
      <c r="D70" s="12"/>
      <c r="E70" s="12"/>
      <c r="F70" s="12"/>
      <c r="L70" s="103"/>
      <c r="N70" s="22"/>
      <c r="O70" s="22"/>
      <c r="P70" s="22"/>
      <c r="Q70" s="15"/>
    </row>
    <row r="71" spans="4:22" s="7" customFormat="1">
      <c r="D71" s="20"/>
      <c r="E71" s="20"/>
      <c r="F71" s="20" t="s">
        <v>183</v>
      </c>
      <c r="G71" s="11" t="s">
        <v>213</v>
      </c>
      <c r="H71" s="20"/>
      <c r="I71" s="11"/>
      <c r="J71" s="112" t="s">
        <v>471</v>
      </c>
      <c r="K71" s="20" t="s">
        <v>246</v>
      </c>
      <c r="L71" s="26" t="s">
        <v>461</v>
      </c>
      <c r="M71" s="26" t="s">
        <v>3417</v>
      </c>
      <c r="N71" s="13" t="s">
        <v>197</v>
      </c>
      <c r="O71" s="13" t="s">
        <v>3261</v>
      </c>
      <c r="P71" s="13" t="s">
        <v>1628</v>
      </c>
      <c r="Q71" s="15" t="s">
        <v>186</v>
      </c>
      <c r="R71" s="1424"/>
      <c r="S71" s="1424"/>
      <c r="T71" s="1424"/>
      <c r="U71" s="1424"/>
      <c r="V71" s="1424"/>
    </row>
    <row r="72" spans="4:22" s="7" customFormat="1">
      <c r="D72" s="20"/>
      <c r="E72" s="20"/>
      <c r="F72" s="20" t="s">
        <v>183</v>
      </c>
      <c r="G72" s="11" t="s">
        <v>213</v>
      </c>
      <c r="H72" s="20"/>
      <c r="I72" s="11"/>
      <c r="J72" s="112" t="s">
        <v>471</v>
      </c>
      <c r="K72" s="20" t="s">
        <v>246</v>
      </c>
      <c r="L72" s="26" t="s">
        <v>1859</v>
      </c>
      <c r="M72" s="26" t="s">
        <v>486</v>
      </c>
      <c r="N72" s="23" t="s">
        <v>197</v>
      </c>
      <c r="O72" s="23" t="s">
        <v>3261</v>
      </c>
      <c r="P72" s="13" t="s">
        <v>1628</v>
      </c>
      <c r="Q72" s="15" t="s">
        <v>186</v>
      </c>
      <c r="R72" s="1424"/>
      <c r="S72" s="1424"/>
      <c r="T72" s="1424"/>
      <c r="U72" s="1424"/>
      <c r="V72" s="1424"/>
    </row>
    <row r="73" spans="4:22" s="7" customFormat="1">
      <c r="D73" s="12"/>
      <c r="E73" s="12"/>
      <c r="F73" s="12"/>
      <c r="L73" s="103"/>
      <c r="N73" s="22"/>
      <c r="O73" s="22"/>
      <c r="P73" s="22"/>
      <c r="Q73" s="15"/>
    </row>
    <row r="74" spans="4:22" s="7" customFormat="1" ht="14.25" customHeight="1">
      <c r="D74" s="80" t="s">
        <v>3499</v>
      </c>
      <c r="E74" s="81"/>
      <c r="F74" s="81"/>
      <c r="G74" s="81"/>
      <c r="H74" s="81"/>
      <c r="I74" s="81"/>
      <c r="J74" s="81"/>
      <c r="K74" s="81"/>
      <c r="L74" s="106"/>
      <c r="M74" s="81"/>
      <c r="N74" s="81"/>
      <c r="O74" s="81"/>
      <c r="P74" s="81"/>
      <c r="Q74" s="81"/>
      <c r="R74" s="81"/>
      <c r="S74" s="81"/>
      <c r="T74" s="81"/>
      <c r="U74" s="81"/>
      <c r="V74" s="81"/>
    </row>
    <row r="75" spans="4:22" s="7" customFormat="1">
      <c r="D75" s="12"/>
      <c r="E75" s="12"/>
      <c r="F75" s="12"/>
      <c r="L75" s="103"/>
      <c r="N75" s="22"/>
      <c r="O75" s="22"/>
      <c r="P75" s="22"/>
      <c r="Q75" s="15"/>
    </row>
    <row r="76" spans="4:22" s="7" customFormat="1">
      <c r="D76" s="20"/>
      <c r="E76" s="20"/>
      <c r="F76" s="20" t="s">
        <v>183</v>
      </c>
      <c r="G76" s="11" t="s">
        <v>467</v>
      </c>
      <c r="H76" s="20"/>
      <c r="I76" s="11"/>
      <c r="J76" s="112" t="s">
        <v>471</v>
      </c>
      <c r="K76" s="20" t="s">
        <v>246</v>
      </c>
      <c r="L76" s="26" t="s">
        <v>447</v>
      </c>
      <c r="M76" s="26" t="s">
        <v>482</v>
      </c>
      <c r="N76" s="13" t="s">
        <v>197</v>
      </c>
      <c r="O76" s="13" t="s">
        <v>3261</v>
      </c>
      <c r="P76" s="13" t="s">
        <v>1628</v>
      </c>
      <c r="Q76" s="15" t="s">
        <v>186</v>
      </c>
      <c r="R76" s="1424"/>
      <c r="S76" s="1424"/>
      <c r="T76" s="1424"/>
      <c r="U76" s="1424"/>
      <c r="V76" s="1424"/>
    </row>
    <row r="77" spans="4:22" s="7" customFormat="1">
      <c r="D77" s="20"/>
      <c r="E77" s="20"/>
      <c r="F77" s="20" t="s">
        <v>183</v>
      </c>
      <c r="G77" s="11" t="s">
        <v>467</v>
      </c>
      <c r="H77" s="20"/>
      <c r="I77" s="11"/>
      <c r="J77" s="112" t="s">
        <v>471</v>
      </c>
      <c r="K77" s="20" t="s">
        <v>246</v>
      </c>
      <c r="L77" s="26" t="s">
        <v>453</v>
      </c>
      <c r="M77" s="26" t="s">
        <v>3407</v>
      </c>
      <c r="N77" s="23" t="s">
        <v>197</v>
      </c>
      <c r="O77" s="23" t="s">
        <v>3261</v>
      </c>
      <c r="P77" s="13" t="s">
        <v>1628</v>
      </c>
      <c r="Q77" s="15" t="s">
        <v>186</v>
      </c>
      <c r="R77" s="1424"/>
      <c r="S77" s="1424"/>
      <c r="T77" s="1424"/>
      <c r="U77" s="1424"/>
      <c r="V77" s="1424"/>
    </row>
    <row r="78" spans="4:22" s="7" customFormat="1">
      <c r="D78" s="20"/>
      <c r="E78" s="20"/>
      <c r="F78" s="20" t="s">
        <v>183</v>
      </c>
      <c r="G78" s="11" t="s">
        <v>467</v>
      </c>
      <c r="H78" s="20"/>
      <c r="I78" s="11"/>
      <c r="J78" s="112" t="s">
        <v>471</v>
      </c>
      <c r="K78" s="20" t="s">
        <v>246</v>
      </c>
      <c r="L78" s="26" t="s">
        <v>457</v>
      </c>
      <c r="M78" s="26" t="s">
        <v>3408</v>
      </c>
      <c r="N78" s="23" t="s">
        <v>197</v>
      </c>
      <c r="O78" s="23" t="s">
        <v>3261</v>
      </c>
      <c r="P78" s="13" t="s">
        <v>1628</v>
      </c>
      <c r="Q78" s="15" t="s">
        <v>186</v>
      </c>
      <c r="R78" s="1424"/>
      <c r="S78" s="1424"/>
      <c r="T78" s="1424"/>
      <c r="U78" s="1424"/>
      <c r="V78" s="1424"/>
    </row>
    <row r="79" spans="4:22" s="7" customFormat="1">
      <c r="D79" s="20"/>
      <c r="E79" s="20"/>
      <c r="F79" s="20" t="s">
        <v>183</v>
      </c>
      <c r="G79" s="11" t="s">
        <v>467</v>
      </c>
      <c r="H79" s="20"/>
      <c r="I79" s="11"/>
      <c r="J79" s="112" t="s">
        <v>471</v>
      </c>
      <c r="K79" s="20" t="s">
        <v>246</v>
      </c>
      <c r="L79" s="26" t="s">
        <v>461</v>
      </c>
      <c r="M79" s="26" t="s">
        <v>3417</v>
      </c>
      <c r="N79" s="23" t="s">
        <v>197</v>
      </c>
      <c r="O79" s="23" t="s">
        <v>3261</v>
      </c>
      <c r="P79" s="13" t="s">
        <v>1628</v>
      </c>
      <c r="Q79" s="15" t="s">
        <v>186</v>
      </c>
      <c r="R79" s="1424"/>
      <c r="S79" s="1424"/>
      <c r="T79" s="1424"/>
      <c r="U79" s="1424"/>
      <c r="V79" s="1424"/>
    </row>
    <row r="80" spans="4:22" s="7" customFormat="1">
      <c r="D80" s="20"/>
      <c r="E80" s="20"/>
      <c r="F80" s="20" t="s">
        <v>183</v>
      </c>
      <c r="G80" s="11" t="s">
        <v>467</v>
      </c>
      <c r="H80" s="20"/>
      <c r="I80" s="11"/>
      <c r="J80" s="112" t="s">
        <v>471</v>
      </c>
      <c r="K80" s="20" t="s">
        <v>246</v>
      </c>
      <c r="L80" s="26" t="s">
        <v>1859</v>
      </c>
      <c r="M80" s="26" t="s">
        <v>486</v>
      </c>
      <c r="N80" s="23" t="s">
        <v>197</v>
      </c>
      <c r="O80" s="23" t="s">
        <v>3261</v>
      </c>
      <c r="P80" s="13" t="s">
        <v>1628</v>
      </c>
      <c r="Q80" s="15" t="s">
        <v>186</v>
      </c>
      <c r="R80" s="1424"/>
      <c r="S80" s="1424"/>
      <c r="T80" s="1424"/>
      <c r="U80" s="1424"/>
      <c r="V80" s="1424"/>
    </row>
    <row r="82" spans="2:22" s="7" customFormat="1" ht="14.25" customHeight="1">
      <c r="B82" s="12"/>
      <c r="C82" s="12"/>
      <c r="D82" s="80" t="s">
        <v>3500</v>
      </c>
      <c r="E82" s="81"/>
      <c r="F82" s="81"/>
      <c r="G82" s="81"/>
      <c r="H82" s="81"/>
      <c r="I82" s="81"/>
      <c r="J82" s="81"/>
      <c r="K82" s="81"/>
      <c r="L82" s="106"/>
      <c r="M82" s="81"/>
      <c r="N82" s="81"/>
      <c r="O82" s="81"/>
      <c r="P82" s="81"/>
      <c r="Q82" s="81"/>
      <c r="R82" s="81"/>
      <c r="S82" s="81"/>
      <c r="T82" s="81"/>
      <c r="U82" s="81"/>
      <c r="V82" s="81"/>
    </row>
    <row r="83" spans="2:22" s="7" customFormat="1">
      <c r="B83" s="12"/>
      <c r="C83" s="12"/>
      <c r="D83" s="12"/>
      <c r="E83" s="12"/>
      <c r="F83" s="12"/>
      <c r="L83" s="103"/>
      <c r="N83" s="22"/>
      <c r="O83" s="22"/>
      <c r="P83" s="22"/>
      <c r="Q83" s="15"/>
    </row>
    <row r="84" spans="2:22" s="7" customFormat="1">
      <c r="B84" s="13"/>
      <c r="C84" s="13"/>
      <c r="D84" s="20"/>
      <c r="E84" s="20"/>
      <c r="F84" s="20" t="s">
        <v>183</v>
      </c>
      <c r="G84" s="11" t="s">
        <v>217</v>
      </c>
      <c r="H84" s="20"/>
      <c r="I84" s="112" t="s">
        <v>437</v>
      </c>
      <c r="J84" s="112" t="s">
        <v>471</v>
      </c>
      <c r="K84" s="20" t="s">
        <v>246</v>
      </c>
      <c r="L84" s="26" t="s">
        <v>447</v>
      </c>
      <c r="M84" s="26" t="s">
        <v>482</v>
      </c>
      <c r="N84" s="13" t="s">
        <v>197</v>
      </c>
      <c r="O84" s="13" t="s">
        <v>3261</v>
      </c>
      <c r="P84" s="13" t="s">
        <v>1628</v>
      </c>
      <c r="Q84" s="15" t="s">
        <v>186</v>
      </c>
      <c r="R84" s="1424"/>
      <c r="S84" s="1424"/>
      <c r="T84" s="1424"/>
      <c r="U84" s="1424"/>
      <c r="V84" s="1424"/>
    </row>
    <row r="85" spans="2:22" s="7" customFormat="1">
      <c r="B85" s="12"/>
      <c r="C85" s="12"/>
      <c r="D85" s="20"/>
      <c r="E85" s="20"/>
      <c r="F85" s="20" t="s">
        <v>183</v>
      </c>
      <c r="G85" s="11" t="s">
        <v>217</v>
      </c>
      <c r="H85" s="20"/>
      <c r="I85" s="112" t="s">
        <v>437</v>
      </c>
      <c r="J85" s="112" t="s">
        <v>471</v>
      </c>
      <c r="K85" s="20" t="s">
        <v>246</v>
      </c>
      <c r="L85" s="26" t="s">
        <v>453</v>
      </c>
      <c r="M85" s="26" t="s">
        <v>3407</v>
      </c>
      <c r="N85" s="23" t="s">
        <v>197</v>
      </c>
      <c r="O85" s="23" t="s">
        <v>3261</v>
      </c>
      <c r="P85" s="13" t="s">
        <v>1628</v>
      </c>
      <c r="Q85" s="15" t="s">
        <v>186</v>
      </c>
      <c r="R85" s="1424"/>
      <c r="S85" s="1424"/>
      <c r="T85" s="1424"/>
      <c r="U85" s="1424"/>
      <c r="V85" s="1424"/>
    </row>
    <row r="86" spans="2:22" s="7" customFormat="1">
      <c r="B86" s="12"/>
      <c r="C86" s="12"/>
      <c r="D86" s="20"/>
      <c r="E86" s="20"/>
      <c r="F86" s="20" t="s">
        <v>183</v>
      </c>
      <c r="G86" s="11" t="s">
        <v>217</v>
      </c>
      <c r="H86" s="20"/>
      <c r="I86" s="112" t="s">
        <v>437</v>
      </c>
      <c r="J86" s="112" t="s">
        <v>471</v>
      </c>
      <c r="K86" s="20" t="s">
        <v>246</v>
      </c>
      <c r="L86" s="26" t="s">
        <v>457</v>
      </c>
      <c r="M86" s="26" t="s">
        <v>3408</v>
      </c>
      <c r="N86" s="23" t="s">
        <v>197</v>
      </c>
      <c r="O86" s="23" t="s">
        <v>3261</v>
      </c>
      <c r="P86" s="13" t="s">
        <v>1628</v>
      </c>
      <c r="Q86" s="15" t="s">
        <v>186</v>
      </c>
      <c r="R86" s="1424"/>
      <c r="S86" s="1424"/>
      <c r="T86" s="1424"/>
      <c r="U86" s="1424"/>
      <c r="V86" s="1424"/>
    </row>
    <row r="87" spans="2:22" s="7" customFormat="1">
      <c r="B87" s="12"/>
      <c r="C87" s="12"/>
      <c r="D87" s="20"/>
      <c r="E87" s="20"/>
      <c r="F87" s="20" t="s">
        <v>183</v>
      </c>
      <c r="G87" s="11" t="s">
        <v>217</v>
      </c>
      <c r="H87" s="20"/>
      <c r="I87" s="112" t="s">
        <v>437</v>
      </c>
      <c r="J87" s="112" t="s">
        <v>471</v>
      </c>
      <c r="K87" s="20" t="s">
        <v>246</v>
      </c>
      <c r="L87" s="26" t="s">
        <v>461</v>
      </c>
      <c r="M87" s="26" t="s">
        <v>3417</v>
      </c>
      <c r="N87" s="23" t="s">
        <v>197</v>
      </c>
      <c r="O87" s="23" t="s">
        <v>3261</v>
      </c>
      <c r="P87" s="13" t="s">
        <v>1628</v>
      </c>
      <c r="Q87" s="15" t="s">
        <v>186</v>
      </c>
      <c r="R87" s="1424"/>
      <c r="S87" s="1424"/>
      <c r="T87" s="1424"/>
      <c r="U87" s="1424"/>
      <c r="V87" s="1424"/>
    </row>
    <row r="88" spans="2:22" s="7" customFormat="1">
      <c r="B88" s="12"/>
      <c r="C88" s="12"/>
      <c r="D88" s="20"/>
      <c r="E88" s="20"/>
      <c r="F88" s="20" t="s">
        <v>183</v>
      </c>
      <c r="G88" s="11" t="s">
        <v>217</v>
      </c>
      <c r="H88" s="20"/>
      <c r="I88" s="112" t="s">
        <v>437</v>
      </c>
      <c r="J88" s="112" t="s">
        <v>471</v>
      </c>
      <c r="K88" s="20" t="s">
        <v>246</v>
      </c>
      <c r="L88" s="26" t="s">
        <v>1859</v>
      </c>
      <c r="M88" s="26" t="s">
        <v>486</v>
      </c>
      <c r="N88" s="23" t="s">
        <v>197</v>
      </c>
      <c r="O88" s="23" t="s">
        <v>3261</v>
      </c>
      <c r="P88" s="13" t="s">
        <v>1628</v>
      </c>
      <c r="Q88" s="15" t="s">
        <v>186</v>
      </c>
      <c r="R88" s="1424"/>
      <c r="S88" s="1424"/>
      <c r="T88" s="1424"/>
      <c r="U88" s="1424"/>
      <c r="V88" s="1424"/>
    </row>
    <row r="89" spans="2:22" s="7" customFormat="1">
      <c r="B89" s="11"/>
      <c r="C89" s="11"/>
      <c r="D89" s="11"/>
      <c r="E89" s="11"/>
      <c r="F89" s="11"/>
      <c r="G89" s="11"/>
      <c r="H89" s="11"/>
      <c r="I89" s="11"/>
      <c r="J89" s="11"/>
      <c r="K89" s="11"/>
      <c r="L89" s="11"/>
      <c r="M89" s="11"/>
      <c r="N89" s="11"/>
      <c r="O89" s="11"/>
      <c r="P89" s="11"/>
      <c r="Q89" s="11"/>
    </row>
    <row r="90" spans="2:22" s="7" customFormat="1" ht="17.649999999999999">
      <c r="B90" s="28" t="s">
        <v>2870</v>
      </c>
      <c r="C90" s="27"/>
      <c r="D90" s="27"/>
      <c r="E90" s="27"/>
      <c r="F90" s="27"/>
      <c r="G90" s="27"/>
      <c r="H90" s="27"/>
      <c r="I90" s="27"/>
      <c r="J90" s="27"/>
      <c r="K90" s="27"/>
      <c r="L90" s="27"/>
      <c r="M90" s="27"/>
      <c r="N90" s="27"/>
      <c r="O90" s="27"/>
      <c r="P90" s="27"/>
      <c r="Q90" s="27"/>
      <c r="R90" s="27"/>
      <c r="S90" s="27"/>
      <c r="T90" s="27"/>
      <c r="U90" s="27"/>
      <c r="V90" s="27"/>
    </row>
    <row r="91" spans="2:22" s="7" customFormat="1">
      <c r="B91" s="11"/>
      <c r="C91" s="11"/>
      <c r="D91" s="11"/>
      <c r="E91" s="11"/>
      <c r="F91" s="11"/>
      <c r="G91" s="11"/>
      <c r="H91" s="11"/>
      <c r="I91" s="11"/>
      <c r="J91" s="11"/>
      <c r="K91" s="11"/>
      <c r="L91" s="11"/>
      <c r="M91" s="11"/>
      <c r="N91" s="11"/>
      <c r="O91" s="11"/>
      <c r="P91" s="11"/>
      <c r="Q91" s="11"/>
      <c r="R91" s="11"/>
      <c r="S91" s="11"/>
      <c r="T91" s="11"/>
      <c r="U91" s="11"/>
      <c r="V91" s="11"/>
    </row>
    <row r="92" spans="2:22" s="7" customFormat="1" ht="13.9">
      <c r="B92" s="12"/>
      <c r="C92" s="34" t="s">
        <v>3497</v>
      </c>
      <c r="D92" s="34"/>
      <c r="E92" s="33"/>
      <c r="F92" s="33"/>
      <c r="G92" s="33"/>
      <c r="H92" s="33"/>
      <c r="I92" s="33"/>
      <c r="J92" s="33"/>
      <c r="K92" s="33"/>
      <c r="L92" s="104"/>
      <c r="M92" s="33"/>
      <c r="N92" s="33"/>
      <c r="O92" s="33"/>
      <c r="P92" s="33"/>
      <c r="Q92" s="33"/>
      <c r="R92" s="33"/>
      <c r="S92" s="33"/>
      <c r="T92" s="33"/>
      <c r="U92" s="33"/>
      <c r="V92" s="33"/>
    </row>
    <row r="93" spans="2:22" s="7" customFormat="1">
      <c r="B93" s="12"/>
      <c r="C93" s="12"/>
      <c r="D93" s="12"/>
      <c r="E93" s="12"/>
      <c r="F93" s="12"/>
      <c r="L93" s="103"/>
      <c r="N93" s="22"/>
      <c r="O93" s="22"/>
      <c r="P93" s="22"/>
      <c r="Q93" s="15"/>
      <c r="R93" s="15"/>
      <c r="S93" s="15"/>
      <c r="T93" s="15"/>
      <c r="U93" s="15"/>
      <c r="V93" s="15"/>
    </row>
    <row r="94" spans="2:22" s="7" customFormat="1" ht="14.25" customHeight="1">
      <c r="B94" s="12"/>
      <c r="C94" s="12"/>
      <c r="D94" s="80" t="s">
        <v>196</v>
      </c>
      <c r="E94" s="81"/>
      <c r="F94" s="81"/>
      <c r="G94" s="81"/>
      <c r="H94" s="81"/>
      <c r="I94" s="81"/>
      <c r="J94" s="81"/>
      <c r="K94" s="81"/>
      <c r="L94" s="106"/>
      <c r="M94" s="81"/>
      <c r="N94" s="81"/>
      <c r="O94" s="81"/>
      <c r="P94" s="81"/>
      <c r="Q94" s="81"/>
      <c r="R94" s="81"/>
      <c r="S94" s="81"/>
      <c r="T94" s="81"/>
      <c r="U94" s="81"/>
      <c r="V94" s="81"/>
    </row>
    <row r="95" spans="2:22" s="7" customFormat="1">
      <c r="B95" s="12"/>
      <c r="C95" s="12"/>
      <c r="D95" s="12"/>
      <c r="E95" s="12"/>
      <c r="F95" s="12"/>
      <c r="L95" s="103"/>
      <c r="N95" s="22"/>
      <c r="O95" s="22"/>
      <c r="P95" s="22"/>
      <c r="Q95" s="15"/>
    </row>
    <row r="96" spans="2:22" s="7" customFormat="1">
      <c r="B96" s="13"/>
      <c r="C96" s="13"/>
      <c r="D96" s="20"/>
      <c r="E96" s="20"/>
      <c r="F96" s="20" t="s">
        <v>183</v>
      </c>
      <c r="G96" s="11" t="s">
        <v>196</v>
      </c>
      <c r="H96" s="20"/>
      <c r="I96" s="11"/>
      <c r="J96" s="112" t="s">
        <v>471</v>
      </c>
      <c r="K96" s="20" t="s">
        <v>246</v>
      </c>
      <c r="L96" s="26" t="s">
        <v>447</v>
      </c>
      <c r="M96" s="26" t="s">
        <v>482</v>
      </c>
      <c r="N96" s="13" t="s">
        <v>197</v>
      </c>
      <c r="O96" s="13" t="s">
        <v>3261</v>
      </c>
      <c r="P96" s="13"/>
      <c r="Q96" s="15" t="s">
        <v>208</v>
      </c>
      <c r="R96" s="1424"/>
      <c r="S96" s="1424"/>
      <c r="T96" s="1424"/>
      <c r="U96" s="1424"/>
      <c r="V96" s="1424"/>
    </row>
    <row r="97" spans="4:22" s="7" customFormat="1">
      <c r="D97" s="20"/>
      <c r="E97" s="20"/>
      <c r="F97" s="20" t="s">
        <v>183</v>
      </c>
      <c r="G97" s="11" t="s">
        <v>196</v>
      </c>
      <c r="H97" s="20"/>
      <c r="I97" s="11"/>
      <c r="J97" s="112" t="s">
        <v>471</v>
      </c>
      <c r="K97" s="20" t="s">
        <v>246</v>
      </c>
      <c r="L97" s="26" t="s">
        <v>453</v>
      </c>
      <c r="M97" s="26" t="s">
        <v>3407</v>
      </c>
      <c r="N97" s="23" t="s">
        <v>197</v>
      </c>
      <c r="O97" s="23" t="s">
        <v>3261</v>
      </c>
      <c r="P97" s="23"/>
      <c r="Q97" s="15" t="s">
        <v>208</v>
      </c>
      <c r="R97" s="1424"/>
      <c r="S97" s="1424"/>
      <c r="T97" s="1424"/>
      <c r="U97" s="1424"/>
      <c r="V97" s="1424"/>
    </row>
    <row r="98" spans="4:22" s="7" customFormat="1">
      <c r="D98" s="20"/>
      <c r="E98" s="20"/>
      <c r="F98" s="20" t="s">
        <v>183</v>
      </c>
      <c r="G98" s="11" t="s">
        <v>196</v>
      </c>
      <c r="H98" s="20"/>
      <c r="I98" s="11"/>
      <c r="J98" s="112" t="s">
        <v>471</v>
      </c>
      <c r="K98" s="20" t="s">
        <v>246</v>
      </c>
      <c r="L98" s="26" t="s">
        <v>457</v>
      </c>
      <c r="M98" s="26" t="s">
        <v>3408</v>
      </c>
      <c r="N98" s="23" t="s">
        <v>197</v>
      </c>
      <c r="O98" s="23" t="s">
        <v>3261</v>
      </c>
      <c r="P98" s="23"/>
      <c r="Q98" s="15" t="s">
        <v>208</v>
      </c>
      <c r="R98" s="1424"/>
      <c r="S98" s="1424"/>
      <c r="T98" s="1424"/>
      <c r="U98" s="1424"/>
      <c r="V98" s="1424"/>
    </row>
    <row r="99" spans="4:22" s="7" customFormat="1">
      <c r="D99" s="12"/>
      <c r="E99" s="12"/>
      <c r="F99" s="12"/>
      <c r="L99" s="103"/>
      <c r="N99" s="22"/>
      <c r="O99" s="22"/>
      <c r="P99" s="22"/>
      <c r="Q99" s="15"/>
    </row>
    <row r="100" spans="4:22" s="7" customFormat="1" ht="14.25" customHeight="1">
      <c r="D100" s="80" t="s">
        <v>206</v>
      </c>
      <c r="E100" s="81"/>
      <c r="F100" s="81"/>
      <c r="G100" s="81"/>
      <c r="H100" s="81"/>
      <c r="I100" s="81"/>
      <c r="J100" s="81"/>
      <c r="K100" s="81"/>
      <c r="L100" s="106"/>
      <c r="M100" s="81"/>
      <c r="N100" s="81"/>
      <c r="O100" s="81"/>
      <c r="P100" s="81"/>
      <c r="Q100" s="81"/>
      <c r="R100" s="81"/>
      <c r="S100" s="81"/>
      <c r="T100" s="81"/>
      <c r="U100" s="81"/>
      <c r="V100" s="81"/>
    </row>
    <row r="101" spans="4:22" s="7" customFormat="1">
      <c r="D101" s="12"/>
      <c r="E101" s="12"/>
      <c r="F101" s="12"/>
      <c r="L101" s="103"/>
      <c r="N101" s="22"/>
      <c r="O101" s="22"/>
      <c r="P101" s="22"/>
      <c r="Q101" s="15"/>
    </row>
    <row r="102" spans="4:22" s="7" customFormat="1">
      <c r="D102" s="20"/>
      <c r="E102" s="20"/>
      <c r="F102" s="20" t="s">
        <v>183</v>
      </c>
      <c r="G102" s="11" t="s">
        <v>206</v>
      </c>
      <c r="H102" s="20"/>
      <c r="I102" s="11"/>
      <c r="J102" s="112" t="s">
        <v>471</v>
      </c>
      <c r="K102" s="20" t="s">
        <v>246</v>
      </c>
      <c r="L102" s="26" t="s">
        <v>447</v>
      </c>
      <c r="M102" s="26" t="s">
        <v>482</v>
      </c>
      <c r="N102" s="13" t="s">
        <v>197</v>
      </c>
      <c r="O102" s="13" t="s">
        <v>3261</v>
      </c>
      <c r="P102" s="13"/>
      <c r="Q102" s="15" t="s">
        <v>208</v>
      </c>
      <c r="R102" s="1424"/>
      <c r="S102" s="1424"/>
      <c r="T102" s="1424"/>
      <c r="U102" s="1424"/>
      <c r="V102" s="1424"/>
    </row>
    <row r="103" spans="4:22" s="7" customFormat="1">
      <c r="D103" s="20"/>
      <c r="E103" s="20"/>
      <c r="F103" s="20" t="s">
        <v>183</v>
      </c>
      <c r="G103" s="11" t="s">
        <v>206</v>
      </c>
      <c r="H103" s="20"/>
      <c r="I103" s="11"/>
      <c r="J103" s="112" t="s">
        <v>471</v>
      </c>
      <c r="K103" s="20" t="s">
        <v>246</v>
      </c>
      <c r="L103" s="26" t="s">
        <v>453</v>
      </c>
      <c r="M103" s="26" t="s">
        <v>3407</v>
      </c>
      <c r="N103" s="23" t="s">
        <v>197</v>
      </c>
      <c r="O103" s="23" t="s">
        <v>3261</v>
      </c>
      <c r="P103" s="23"/>
      <c r="Q103" s="15" t="s">
        <v>208</v>
      </c>
      <c r="R103" s="1424"/>
      <c r="S103" s="1424"/>
      <c r="T103" s="1424"/>
      <c r="U103" s="1424"/>
      <c r="V103" s="1424"/>
    </row>
    <row r="104" spans="4:22" s="7" customFormat="1">
      <c r="D104" s="20"/>
      <c r="E104" s="20"/>
      <c r="F104" s="20" t="s">
        <v>183</v>
      </c>
      <c r="G104" s="11" t="s">
        <v>206</v>
      </c>
      <c r="H104" s="20"/>
      <c r="I104" s="11"/>
      <c r="J104" s="112" t="s">
        <v>471</v>
      </c>
      <c r="K104" s="20" t="s">
        <v>246</v>
      </c>
      <c r="L104" s="26" t="s">
        <v>457</v>
      </c>
      <c r="M104" s="26" t="s">
        <v>3408</v>
      </c>
      <c r="N104" s="23" t="s">
        <v>197</v>
      </c>
      <c r="O104" s="23" t="s">
        <v>3261</v>
      </c>
      <c r="P104" s="23"/>
      <c r="Q104" s="15" t="s">
        <v>208</v>
      </c>
      <c r="R104" s="1424"/>
      <c r="S104" s="1424"/>
      <c r="T104" s="1424"/>
      <c r="U104" s="1424"/>
      <c r="V104" s="1424"/>
    </row>
    <row r="105" spans="4:22" s="7" customFormat="1">
      <c r="D105" s="12"/>
      <c r="E105" s="12"/>
      <c r="F105" s="12"/>
      <c r="L105" s="103"/>
      <c r="N105" s="22"/>
      <c r="O105" s="22"/>
      <c r="P105" s="22"/>
      <c r="Q105" s="15"/>
    </row>
    <row r="106" spans="4:22" s="7" customFormat="1" ht="14.25" customHeight="1">
      <c r="D106" s="80" t="s">
        <v>213</v>
      </c>
      <c r="E106" s="81"/>
      <c r="F106" s="81"/>
      <c r="G106" s="81"/>
      <c r="H106" s="81"/>
      <c r="I106" s="81"/>
      <c r="J106" s="81"/>
      <c r="K106" s="81"/>
      <c r="L106" s="106"/>
      <c r="M106" s="81"/>
      <c r="N106" s="81"/>
      <c r="O106" s="81"/>
      <c r="P106" s="81"/>
      <c r="Q106" s="81"/>
      <c r="R106" s="81"/>
      <c r="S106" s="81"/>
      <c r="T106" s="81"/>
      <c r="U106" s="81"/>
      <c r="V106" s="81"/>
    </row>
    <row r="107" spans="4:22" s="7" customFormat="1">
      <c r="D107" s="12"/>
      <c r="E107" s="12"/>
      <c r="F107" s="12"/>
      <c r="L107" s="103"/>
      <c r="N107" s="22"/>
      <c r="O107" s="22"/>
      <c r="P107" s="22"/>
      <c r="Q107" s="15"/>
    </row>
    <row r="108" spans="4:22" s="7" customFormat="1">
      <c r="D108" s="20"/>
      <c r="E108" s="20"/>
      <c r="F108" s="20" t="s">
        <v>183</v>
      </c>
      <c r="G108" s="11" t="s">
        <v>213</v>
      </c>
      <c r="H108" s="20"/>
      <c r="I108" s="11"/>
      <c r="J108" s="112" t="s">
        <v>471</v>
      </c>
      <c r="K108" s="20" t="s">
        <v>246</v>
      </c>
      <c r="L108" s="26" t="s">
        <v>461</v>
      </c>
      <c r="M108" s="26" t="s">
        <v>3417</v>
      </c>
      <c r="N108" s="13" t="s">
        <v>197</v>
      </c>
      <c r="O108" s="13" t="s">
        <v>3261</v>
      </c>
      <c r="P108" s="13"/>
      <c r="Q108" s="15" t="s">
        <v>208</v>
      </c>
      <c r="R108" s="1424"/>
      <c r="S108" s="1424"/>
      <c r="T108" s="1424"/>
      <c r="U108" s="1424"/>
      <c r="V108" s="1424"/>
    </row>
    <row r="109" spans="4:22" s="7" customFormat="1">
      <c r="D109" s="20"/>
      <c r="E109" s="20"/>
      <c r="F109" s="20" t="s">
        <v>183</v>
      </c>
      <c r="G109" s="11" t="s">
        <v>213</v>
      </c>
      <c r="H109" s="20"/>
      <c r="I109" s="11"/>
      <c r="J109" s="112" t="s">
        <v>471</v>
      </c>
      <c r="K109" s="20" t="s">
        <v>246</v>
      </c>
      <c r="L109" s="26" t="s">
        <v>1859</v>
      </c>
      <c r="M109" s="26" t="s">
        <v>486</v>
      </c>
      <c r="N109" s="23" t="s">
        <v>197</v>
      </c>
      <c r="O109" s="23" t="s">
        <v>3261</v>
      </c>
      <c r="P109" s="23"/>
      <c r="Q109" s="15" t="s">
        <v>208</v>
      </c>
      <c r="R109" s="1424"/>
      <c r="S109" s="1424"/>
      <c r="T109" s="1424"/>
      <c r="U109" s="1424"/>
      <c r="V109" s="1424"/>
    </row>
    <row r="110" spans="4:22" s="7" customFormat="1">
      <c r="D110" s="12"/>
      <c r="E110" s="12"/>
      <c r="F110" s="12"/>
      <c r="L110" s="103"/>
      <c r="N110" s="22"/>
      <c r="O110" s="22"/>
      <c r="P110" s="22"/>
      <c r="Q110" s="15"/>
    </row>
    <row r="111" spans="4:22" s="7" customFormat="1" ht="14.25" customHeight="1">
      <c r="D111" s="80" t="s">
        <v>3499</v>
      </c>
      <c r="E111" s="81"/>
      <c r="F111" s="81"/>
      <c r="G111" s="81"/>
      <c r="H111" s="81"/>
      <c r="I111" s="81"/>
      <c r="J111" s="81"/>
      <c r="K111" s="81"/>
      <c r="L111" s="106"/>
      <c r="M111" s="81"/>
      <c r="N111" s="81"/>
      <c r="O111" s="81"/>
      <c r="P111" s="81"/>
      <c r="Q111" s="81"/>
      <c r="R111" s="81"/>
      <c r="S111" s="81"/>
      <c r="T111" s="81"/>
      <c r="U111" s="81"/>
      <c r="V111" s="81"/>
    </row>
    <row r="113" spans="3:22" s="7" customFormat="1">
      <c r="C113" s="13"/>
      <c r="D113" s="20"/>
      <c r="E113" s="20"/>
      <c r="F113" s="20" t="s">
        <v>183</v>
      </c>
      <c r="G113" s="11" t="s">
        <v>467</v>
      </c>
      <c r="H113" s="20"/>
      <c r="I113" s="11"/>
      <c r="J113" s="112" t="s">
        <v>471</v>
      </c>
      <c r="K113" s="20" t="s">
        <v>246</v>
      </c>
      <c r="L113" s="26" t="s">
        <v>447</v>
      </c>
      <c r="M113" s="26" t="s">
        <v>482</v>
      </c>
      <c r="N113" s="13" t="s">
        <v>197</v>
      </c>
      <c r="O113" s="13" t="s">
        <v>3261</v>
      </c>
      <c r="P113" s="13"/>
      <c r="Q113" s="15" t="s">
        <v>208</v>
      </c>
      <c r="R113" s="1424"/>
      <c r="S113" s="1424"/>
      <c r="T113" s="1424"/>
      <c r="U113" s="1424"/>
      <c r="V113" s="1424"/>
    </row>
    <row r="114" spans="3:22" s="7" customFormat="1">
      <c r="C114" s="12"/>
      <c r="D114" s="20"/>
      <c r="E114" s="20"/>
      <c r="F114" s="20" t="s">
        <v>183</v>
      </c>
      <c r="G114" s="11" t="s">
        <v>467</v>
      </c>
      <c r="H114" s="20"/>
      <c r="I114" s="11"/>
      <c r="J114" s="112" t="s">
        <v>471</v>
      </c>
      <c r="K114" s="20" t="s">
        <v>246</v>
      </c>
      <c r="L114" s="26" t="s">
        <v>453</v>
      </c>
      <c r="M114" s="26" t="s">
        <v>3407</v>
      </c>
      <c r="N114" s="23" t="s">
        <v>197</v>
      </c>
      <c r="O114" s="23" t="s">
        <v>3261</v>
      </c>
      <c r="P114" s="23"/>
      <c r="Q114" s="15" t="s">
        <v>208</v>
      </c>
      <c r="R114" s="1424"/>
      <c r="S114" s="1424"/>
      <c r="T114" s="1424"/>
      <c r="U114" s="1424"/>
      <c r="V114" s="1424"/>
    </row>
    <row r="115" spans="3:22" s="7" customFormat="1">
      <c r="C115" s="12"/>
      <c r="D115" s="20"/>
      <c r="E115" s="20"/>
      <c r="F115" s="20" t="s">
        <v>183</v>
      </c>
      <c r="G115" s="11" t="s">
        <v>467</v>
      </c>
      <c r="H115" s="20"/>
      <c r="I115" s="11"/>
      <c r="J115" s="112" t="s">
        <v>471</v>
      </c>
      <c r="K115" s="20" t="s">
        <v>246</v>
      </c>
      <c r="L115" s="26" t="s">
        <v>457</v>
      </c>
      <c r="M115" s="26" t="s">
        <v>3408</v>
      </c>
      <c r="N115" s="23" t="s">
        <v>197</v>
      </c>
      <c r="O115" s="23" t="s">
        <v>3261</v>
      </c>
      <c r="P115" s="23"/>
      <c r="Q115" s="15" t="s">
        <v>208</v>
      </c>
      <c r="R115" s="1424"/>
      <c r="S115" s="1424"/>
      <c r="T115" s="1424"/>
      <c r="U115" s="1424"/>
      <c r="V115" s="1424"/>
    </row>
    <row r="116" spans="3:22" s="7" customFormat="1">
      <c r="C116" s="12"/>
      <c r="D116" s="20"/>
      <c r="E116" s="20"/>
      <c r="F116" s="20" t="s">
        <v>183</v>
      </c>
      <c r="G116" s="11" t="s">
        <v>467</v>
      </c>
      <c r="H116" s="20"/>
      <c r="I116" s="11"/>
      <c r="J116" s="112" t="s">
        <v>471</v>
      </c>
      <c r="K116" s="20" t="s">
        <v>246</v>
      </c>
      <c r="L116" s="26" t="s">
        <v>461</v>
      </c>
      <c r="M116" s="26" t="s">
        <v>3417</v>
      </c>
      <c r="N116" s="23" t="s">
        <v>197</v>
      </c>
      <c r="O116" s="23" t="s">
        <v>3261</v>
      </c>
      <c r="P116" s="23"/>
      <c r="Q116" s="15" t="s">
        <v>208</v>
      </c>
      <c r="R116" s="1424"/>
      <c r="S116" s="1424"/>
      <c r="T116" s="1424"/>
      <c r="U116" s="1424"/>
      <c r="V116" s="1424"/>
    </row>
    <row r="117" spans="3:22" s="7" customFormat="1">
      <c r="C117" s="12"/>
      <c r="D117" s="20"/>
      <c r="E117" s="20"/>
      <c r="F117" s="20" t="s">
        <v>183</v>
      </c>
      <c r="G117" s="11" t="s">
        <v>467</v>
      </c>
      <c r="H117" s="20"/>
      <c r="I117" s="11"/>
      <c r="J117" s="112" t="s">
        <v>471</v>
      </c>
      <c r="K117" s="20" t="s">
        <v>246</v>
      </c>
      <c r="L117" s="26" t="s">
        <v>1859</v>
      </c>
      <c r="M117" s="26" t="s">
        <v>486</v>
      </c>
      <c r="N117" s="23" t="s">
        <v>197</v>
      </c>
      <c r="O117" s="23" t="s">
        <v>3261</v>
      </c>
      <c r="P117" s="23"/>
      <c r="Q117" s="15" t="s">
        <v>208</v>
      </c>
      <c r="R117" s="1424"/>
      <c r="S117" s="1424"/>
      <c r="T117" s="1424"/>
      <c r="U117" s="1424"/>
      <c r="V117" s="1424"/>
    </row>
    <row r="118" spans="3:22" s="7" customFormat="1">
      <c r="C118" s="12"/>
      <c r="D118" s="12"/>
      <c r="E118" s="12"/>
      <c r="F118" s="12"/>
      <c r="L118" s="103"/>
      <c r="N118" s="22"/>
      <c r="O118" s="22"/>
      <c r="P118" s="22"/>
      <c r="Q118" s="15"/>
    </row>
    <row r="119" spans="3:22" s="7" customFormat="1" ht="14.25" customHeight="1">
      <c r="C119" s="12"/>
      <c r="D119" s="80" t="s">
        <v>3500</v>
      </c>
      <c r="E119" s="81"/>
      <c r="F119" s="81"/>
      <c r="G119" s="81"/>
      <c r="H119" s="81"/>
      <c r="I119" s="81"/>
      <c r="J119" s="81"/>
      <c r="K119" s="81"/>
      <c r="L119" s="106"/>
      <c r="M119" s="81"/>
      <c r="N119" s="81"/>
      <c r="O119" s="81"/>
      <c r="P119" s="81"/>
      <c r="Q119" s="81"/>
      <c r="R119" s="81"/>
      <c r="S119" s="81"/>
      <c r="T119" s="81"/>
      <c r="U119" s="81"/>
      <c r="V119" s="81"/>
    </row>
    <row r="120" spans="3:22" s="7" customFormat="1">
      <c r="C120" s="12"/>
      <c r="D120" s="12"/>
      <c r="E120" s="12"/>
      <c r="F120" s="12"/>
      <c r="L120" s="103"/>
      <c r="N120" s="22"/>
      <c r="O120" s="22"/>
      <c r="P120" s="22"/>
      <c r="Q120" s="15"/>
    </row>
    <row r="121" spans="3:22" s="7" customFormat="1">
      <c r="C121" s="13"/>
      <c r="D121" s="20"/>
      <c r="E121" s="20"/>
      <c r="F121" s="20" t="s">
        <v>183</v>
      </c>
      <c r="G121" s="11" t="s">
        <v>217</v>
      </c>
      <c r="H121" s="20"/>
      <c r="I121" s="112" t="s">
        <v>437</v>
      </c>
      <c r="J121" s="112" t="s">
        <v>471</v>
      </c>
      <c r="K121" s="20" t="s">
        <v>246</v>
      </c>
      <c r="L121" s="26" t="s">
        <v>447</v>
      </c>
      <c r="M121" s="26" t="s">
        <v>482</v>
      </c>
      <c r="N121" s="13" t="s">
        <v>197</v>
      </c>
      <c r="O121" s="13" t="s">
        <v>3261</v>
      </c>
      <c r="P121" s="13"/>
      <c r="Q121" s="15" t="s">
        <v>208</v>
      </c>
      <c r="R121" s="1424"/>
      <c r="S121" s="1424"/>
      <c r="T121" s="1424"/>
      <c r="U121" s="1424"/>
      <c r="V121" s="1424"/>
    </row>
    <row r="122" spans="3:22" s="7" customFormat="1">
      <c r="C122" s="12"/>
      <c r="D122" s="20"/>
      <c r="E122" s="20"/>
      <c r="F122" s="20" t="s">
        <v>183</v>
      </c>
      <c r="G122" s="11" t="s">
        <v>217</v>
      </c>
      <c r="H122" s="20"/>
      <c r="I122" s="112" t="s">
        <v>437</v>
      </c>
      <c r="J122" s="112" t="s">
        <v>471</v>
      </c>
      <c r="K122" s="20" t="s">
        <v>246</v>
      </c>
      <c r="L122" s="26" t="s">
        <v>453</v>
      </c>
      <c r="M122" s="26" t="s">
        <v>3407</v>
      </c>
      <c r="N122" s="23" t="s">
        <v>197</v>
      </c>
      <c r="O122" s="23" t="s">
        <v>3261</v>
      </c>
      <c r="P122" s="23"/>
      <c r="Q122" s="15" t="s">
        <v>208</v>
      </c>
      <c r="R122" s="1424"/>
      <c r="S122" s="1424"/>
      <c r="T122" s="1424"/>
      <c r="U122" s="1424"/>
      <c r="V122" s="1424"/>
    </row>
    <row r="123" spans="3:22" s="7" customFormat="1">
      <c r="C123" s="12"/>
      <c r="D123" s="20"/>
      <c r="E123" s="20"/>
      <c r="F123" s="20" t="s">
        <v>183</v>
      </c>
      <c r="G123" s="11" t="s">
        <v>217</v>
      </c>
      <c r="H123" s="20"/>
      <c r="I123" s="112" t="s">
        <v>437</v>
      </c>
      <c r="J123" s="112" t="s">
        <v>471</v>
      </c>
      <c r="K123" s="20" t="s">
        <v>246</v>
      </c>
      <c r="L123" s="26" t="s">
        <v>457</v>
      </c>
      <c r="M123" s="26" t="s">
        <v>3408</v>
      </c>
      <c r="N123" s="23" t="s">
        <v>197</v>
      </c>
      <c r="O123" s="23" t="s">
        <v>3261</v>
      </c>
      <c r="P123" s="23"/>
      <c r="Q123" s="15" t="s">
        <v>208</v>
      </c>
      <c r="R123" s="1424"/>
      <c r="S123" s="1424"/>
      <c r="T123" s="1424"/>
      <c r="U123" s="1424"/>
      <c r="V123" s="1424"/>
    </row>
    <row r="124" spans="3:22" s="7" customFormat="1">
      <c r="C124" s="12"/>
      <c r="D124" s="20"/>
      <c r="E124" s="20"/>
      <c r="F124" s="20" t="s">
        <v>183</v>
      </c>
      <c r="G124" s="11" t="s">
        <v>217</v>
      </c>
      <c r="H124" s="20"/>
      <c r="I124" s="112" t="s">
        <v>437</v>
      </c>
      <c r="J124" s="112" t="s">
        <v>471</v>
      </c>
      <c r="K124" s="20" t="s">
        <v>246</v>
      </c>
      <c r="L124" s="26" t="s">
        <v>461</v>
      </c>
      <c r="M124" s="26" t="s">
        <v>3417</v>
      </c>
      <c r="N124" s="23" t="s">
        <v>197</v>
      </c>
      <c r="O124" s="23" t="s">
        <v>3261</v>
      </c>
      <c r="P124" s="23"/>
      <c r="Q124" s="15" t="s">
        <v>208</v>
      </c>
      <c r="R124" s="1424"/>
      <c r="S124" s="1424"/>
      <c r="T124" s="1424"/>
      <c r="U124" s="1424"/>
      <c r="V124" s="1424"/>
    </row>
    <row r="125" spans="3:22" s="7" customFormat="1">
      <c r="C125" s="12"/>
      <c r="D125" s="20"/>
      <c r="E125" s="20"/>
      <c r="F125" s="20" t="s">
        <v>183</v>
      </c>
      <c r="G125" s="11" t="s">
        <v>217</v>
      </c>
      <c r="H125" s="20"/>
      <c r="I125" s="112" t="s">
        <v>437</v>
      </c>
      <c r="J125" s="112" t="s">
        <v>471</v>
      </c>
      <c r="K125" s="20" t="s">
        <v>246</v>
      </c>
      <c r="L125" s="26" t="s">
        <v>1859</v>
      </c>
      <c r="M125" s="26" t="s">
        <v>486</v>
      </c>
      <c r="N125" s="23" t="s">
        <v>197</v>
      </c>
      <c r="O125" s="23" t="s">
        <v>3261</v>
      </c>
      <c r="P125" s="23"/>
      <c r="Q125" s="15" t="s">
        <v>208</v>
      </c>
      <c r="R125" s="1424"/>
      <c r="S125" s="1424"/>
      <c r="T125" s="1424"/>
      <c r="U125" s="1424"/>
      <c r="V125" s="1424"/>
    </row>
    <row r="126" spans="3:22" s="7" customFormat="1">
      <c r="C126" s="12"/>
      <c r="D126" s="20"/>
      <c r="E126" s="20"/>
      <c r="F126" s="20"/>
      <c r="G126" s="11"/>
      <c r="H126" s="20"/>
      <c r="I126" s="112"/>
      <c r="J126" s="112"/>
      <c r="K126" s="20"/>
      <c r="L126" s="26"/>
      <c r="M126" s="26"/>
      <c r="N126" s="23"/>
      <c r="O126" s="23"/>
      <c r="P126" s="23"/>
      <c r="Q126" s="15"/>
    </row>
    <row r="127" spans="3:22" s="7" customFormat="1" ht="13.9">
      <c r="C127" s="34" t="s">
        <v>3498</v>
      </c>
      <c r="D127" s="34"/>
      <c r="E127" s="33"/>
      <c r="F127" s="33"/>
      <c r="G127" s="33"/>
      <c r="H127" s="33"/>
      <c r="I127" s="33"/>
      <c r="J127" s="33"/>
      <c r="K127" s="33"/>
      <c r="L127" s="104"/>
      <c r="M127" s="33"/>
      <c r="N127" s="33"/>
      <c r="O127" s="33"/>
      <c r="P127" s="33"/>
      <c r="Q127" s="33"/>
      <c r="R127" s="33"/>
      <c r="S127" s="33"/>
      <c r="T127" s="33"/>
      <c r="U127" s="33"/>
      <c r="V127" s="33"/>
    </row>
    <row r="129" spans="4:22" s="7" customFormat="1" ht="14.25" customHeight="1">
      <c r="D129" s="80" t="s">
        <v>196</v>
      </c>
      <c r="E129" s="81"/>
      <c r="F129" s="81"/>
      <c r="G129" s="81"/>
      <c r="H129" s="81"/>
      <c r="I129" s="81"/>
      <c r="J129" s="81"/>
      <c r="K129" s="81"/>
      <c r="L129" s="106"/>
      <c r="M129" s="81"/>
      <c r="N129" s="81"/>
      <c r="O129" s="81"/>
      <c r="P129" s="81"/>
      <c r="Q129" s="81"/>
      <c r="R129" s="81"/>
      <c r="S129" s="81"/>
      <c r="T129" s="81"/>
      <c r="U129" s="81"/>
      <c r="V129" s="81"/>
    </row>
    <row r="130" spans="4:22" s="7" customFormat="1">
      <c r="D130" s="12"/>
      <c r="E130" s="12"/>
      <c r="F130" s="12"/>
      <c r="L130" s="103"/>
      <c r="N130" s="22"/>
      <c r="O130" s="22"/>
      <c r="P130" s="22"/>
      <c r="Q130" s="15"/>
    </row>
    <row r="131" spans="4:22" s="7" customFormat="1">
      <c r="D131" s="20"/>
      <c r="E131" s="20"/>
      <c r="F131" s="20" t="s">
        <v>183</v>
      </c>
      <c r="G131" s="11" t="s">
        <v>196</v>
      </c>
      <c r="H131" s="20"/>
      <c r="I131" s="11"/>
      <c r="J131" s="112" t="s">
        <v>471</v>
      </c>
      <c r="K131" s="20" t="s">
        <v>246</v>
      </c>
      <c r="L131" s="26" t="s">
        <v>447</v>
      </c>
      <c r="M131" s="26" t="s">
        <v>482</v>
      </c>
      <c r="N131" s="13" t="s">
        <v>197</v>
      </c>
      <c r="O131" s="13" t="s">
        <v>3261</v>
      </c>
      <c r="P131" s="13"/>
      <c r="Q131" s="15" t="s">
        <v>208</v>
      </c>
      <c r="R131" s="1424"/>
      <c r="S131" s="1424"/>
      <c r="T131" s="1424"/>
      <c r="U131" s="1424"/>
      <c r="V131" s="1424"/>
    </row>
    <row r="132" spans="4:22" s="7" customFormat="1">
      <c r="D132" s="20"/>
      <c r="E132" s="20"/>
      <c r="F132" s="20" t="s">
        <v>183</v>
      </c>
      <c r="G132" s="11" t="s">
        <v>196</v>
      </c>
      <c r="H132" s="20"/>
      <c r="I132" s="11"/>
      <c r="J132" s="112" t="s">
        <v>471</v>
      </c>
      <c r="K132" s="20" t="s">
        <v>246</v>
      </c>
      <c r="L132" s="26" t="s">
        <v>453</v>
      </c>
      <c r="M132" s="26" t="s">
        <v>3407</v>
      </c>
      <c r="N132" s="23" t="s">
        <v>197</v>
      </c>
      <c r="O132" s="23" t="s">
        <v>3261</v>
      </c>
      <c r="P132" s="23"/>
      <c r="Q132" s="15" t="s">
        <v>208</v>
      </c>
      <c r="R132" s="1424"/>
      <c r="S132" s="1424"/>
      <c r="T132" s="1424"/>
      <c r="U132" s="1424"/>
      <c r="V132" s="1424"/>
    </row>
    <row r="133" spans="4:22" s="7" customFormat="1">
      <c r="D133" s="20"/>
      <c r="E133" s="20"/>
      <c r="F133" s="20" t="s">
        <v>183</v>
      </c>
      <c r="G133" s="11" t="s">
        <v>196</v>
      </c>
      <c r="H133" s="20"/>
      <c r="I133" s="11"/>
      <c r="J133" s="112" t="s">
        <v>471</v>
      </c>
      <c r="K133" s="20" t="s">
        <v>246</v>
      </c>
      <c r="L133" s="26" t="s">
        <v>457</v>
      </c>
      <c r="M133" s="26" t="s">
        <v>3408</v>
      </c>
      <c r="N133" s="23" t="s">
        <v>197</v>
      </c>
      <c r="O133" s="23" t="s">
        <v>3261</v>
      </c>
      <c r="P133" s="23"/>
      <c r="Q133" s="15" t="s">
        <v>208</v>
      </c>
      <c r="R133" s="1424"/>
      <c r="S133" s="1424"/>
      <c r="T133" s="1424"/>
      <c r="U133" s="1424"/>
      <c r="V133" s="1424"/>
    </row>
    <row r="134" spans="4:22" s="7" customFormat="1">
      <c r="D134" s="12"/>
      <c r="E134" s="12"/>
      <c r="F134" s="12"/>
      <c r="L134" s="103"/>
      <c r="N134" s="22"/>
      <c r="O134" s="22"/>
      <c r="P134" s="22"/>
      <c r="Q134" s="15"/>
    </row>
    <row r="135" spans="4:22" s="7" customFormat="1" ht="14.25" customHeight="1">
      <c r="D135" s="80" t="s">
        <v>206</v>
      </c>
      <c r="E135" s="81"/>
      <c r="F135" s="81"/>
      <c r="G135" s="81"/>
      <c r="H135" s="81"/>
      <c r="I135" s="81"/>
      <c r="J135" s="81"/>
      <c r="K135" s="81"/>
      <c r="L135" s="106"/>
      <c r="M135" s="81"/>
      <c r="N135" s="81"/>
      <c r="O135" s="81"/>
      <c r="P135" s="81"/>
      <c r="Q135" s="81"/>
      <c r="R135" s="81"/>
      <c r="S135" s="81"/>
      <c r="T135" s="81"/>
      <c r="U135" s="81"/>
      <c r="V135" s="81"/>
    </row>
    <row r="136" spans="4:22" s="7" customFormat="1">
      <c r="D136" s="12"/>
      <c r="E136" s="12"/>
      <c r="F136" s="12"/>
      <c r="L136" s="103"/>
      <c r="N136" s="22"/>
      <c r="O136" s="22"/>
      <c r="P136" s="22"/>
      <c r="Q136" s="15"/>
    </row>
    <row r="137" spans="4:22" s="7" customFormat="1">
      <c r="D137" s="20"/>
      <c r="E137" s="20"/>
      <c r="F137" s="20" t="s">
        <v>183</v>
      </c>
      <c r="G137" s="11" t="s">
        <v>206</v>
      </c>
      <c r="H137" s="20"/>
      <c r="I137" s="11"/>
      <c r="J137" s="112" t="s">
        <v>471</v>
      </c>
      <c r="K137" s="20" t="s">
        <v>246</v>
      </c>
      <c r="L137" s="26" t="s">
        <v>447</v>
      </c>
      <c r="M137" s="26" t="s">
        <v>482</v>
      </c>
      <c r="N137" s="13" t="s">
        <v>197</v>
      </c>
      <c r="O137" s="13" t="s">
        <v>3261</v>
      </c>
      <c r="P137" s="13"/>
      <c r="Q137" s="15" t="s">
        <v>208</v>
      </c>
      <c r="R137" s="1424"/>
      <c r="S137" s="1424"/>
      <c r="T137" s="1424"/>
      <c r="U137" s="1424"/>
      <c r="V137" s="1424"/>
    </row>
    <row r="138" spans="4:22" s="7" customFormat="1">
      <c r="D138" s="20"/>
      <c r="E138" s="20"/>
      <c r="F138" s="20" t="s">
        <v>183</v>
      </c>
      <c r="G138" s="11" t="s">
        <v>206</v>
      </c>
      <c r="H138" s="20"/>
      <c r="I138" s="11"/>
      <c r="J138" s="112" t="s">
        <v>471</v>
      </c>
      <c r="K138" s="20" t="s">
        <v>246</v>
      </c>
      <c r="L138" s="26" t="s">
        <v>453</v>
      </c>
      <c r="M138" s="26" t="s">
        <v>3407</v>
      </c>
      <c r="N138" s="23" t="s">
        <v>197</v>
      </c>
      <c r="O138" s="23" t="s">
        <v>3261</v>
      </c>
      <c r="P138" s="23"/>
      <c r="Q138" s="15" t="s">
        <v>208</v>
      </c>
      <c r="R138" s="1424"/>
      <c r="S138" s="1424"/>
      <c r="T138" s="1424"/>
      <c r="U138" s="1424"/>
      <c r="V138" s="1424"/>
    </row>
    <row r="139" spans="4:22" s="7" customFormat="1">
      <c r="D139" s="20"/>
      <c r="E139" s="20"/>
      <c r="F139" s="20" t="s">
        <v>183</v>
      </c>
      <c r="G139" s="11" t="s">
        <v>206</v>
      </c>
      <c r="H139" s="20"/>
      <c r="I139" s="11"/>
      <c r="J139" s="112" t="s">
        <v>471</v>
      </c>
      <c r="K139" s="20" t="s">
        <v>246</v>
      </c>
      <c r="L139" s="26" t="s">
        <v>457</v>
      </c>
      <c r="M139" s="26" t="s">
        <v>3408</v>
      </c>
      <c r="N139" s="23" t="s">
        <v>197</v>
      </c>
      <c r="O139" s="23" t="s">
        <v>3261</v>
      </c>
      <c r="P139" s="23"/>
      <c r="Q139" s="15" t="s">
        <v>208</v>
      </c>
      <c r="R139" s="1424"/>
      <c r="S139" s="1424"/>
      <c r="T139" s="1424"/>
      <c r="U139" s="1424"/>
      <c r="V139" s="1424"/>
    </row>
    <row r="140" spans="4:22" s="7" customFormat="1">
      <c r="D140" s="12"/>
      <c r="E140" s="12"/>
      <c r="F140" s="12"/>
      <c r="L140" s="103"/>
      <c r="N140" s="22"/>
      <c r="O140" s="22"/>
      <c r="P140" s="22"/>
      <c r="Q140" s="15"/>
    </row>
    <row r="141" spans="4:22" s="7" customFormat="1" ht="14.25" customHeight="1">
      <c r="D141" s="80" t="s">
        <v>213</v>
      </c>
      <c r="E141" s="81"/>
      <c r="F141" s="81"/>
      <c r="G141" s="81"/>
      <c r="H141" s="81"/>
      <c r="I141" s="81"/>
      <c r="J141" s="81"/>
      <c r="K141" s="81"/>
      <c r="L141" s="106"/>
      <c r="M141" s="81"/>
      <c r="N141" s="81"/>
      <c r="O141" s="81"/>
      <c r="P141" s="81"/>
      <c r="Q141" s="81"/>
      <c r="R141" s="81"/>
      <c r="S141" s="81"/>
      <c r="T141" s="81"/>
      <c r="U141" s="81"/>
      <c r="V141" s="81"/>
    </row>
    <row r="142" spans="4:22" s="7" customFormat="1">
      <c r="D142" s="12"/>
      <c r="E142" s="12"/>
      <c r="F142" s="12"/>
      <c r="L142" s="103"/>
      <c r="N142" s="22"/>
      <c r="O142" s="22"/>
      <c r="P142" s="22"/>
      <c r="Q142" s="15"/>
    </row>
    <row r="143" spans="4:22" s="7" customFormat="1">
      <c r="D143" s="20"/>
      <c r="E143" s="20"/>
      <c r="F143" s="20" t="s">
        <v>183</v>
      </c>
      <c r="G143" s="11" t="s">
        <v>213</v>
      </c>
      <c r="H143" s="20"/>
      <c r="I143" s="11"/>
      <c r="J143" s="112" t="s">
        <v>471</v>
      </c>
      <c r="K143" s="20" t="s">
        <v>246</v>
      </c>
      <c r="L143" s="26" t="s">
        <v>461</v>
      </c>
      <c r="M143" s="26" t="s">
        <v>3417</v>
      </c>
      <c r="N143" s="13" t="s">
        <v>197</v>
      </c>
      <c r="O143" s="13" t="s">
        <v>3261</v>
      </c>
      <c r="P143" s="13"/>
      <c r="Q143" s="15" t="s">
        <v>208</v>
      </c>
      <c r="R143" s="1424"/>
      <c r="S143" s="1424"/>
      <c r="T143" s="1424"/>
      <c r="U143" s="1424"/>
      <c r="V143" s="1424"/>
    </row>
    <row r="144" spans="4:22" s="7" customFormat="1">
      <c r="D144" s="20"/>
      <c r="E144" s="20"/>
      <c r="F144" s="20" t="s">
        <v>183</v>
      </c>
      <c r="G144" s="11" t="s">
        <v>213</v>
      </c>
      <c r="H144" s="20"/>
      <c r="I144" s="11"/>
      <c r="J144" s="112" t="s">
        <v>471</v>
      </c>
      <c r="K144" s="20" t="s">
        <v>246</v>
      </c>
      <c r="L144" s="26" t="s">
        <v>1859</v>
      </c>
      <c r="M144" s="26" t="s">
        <v>486</v>
      </c>
      <c r="N144" s="23" t="s">
        <v>197</v>
      </c>
      <c r="O144" s="23" t="s">
        <v>3261</v>
      </c>
      <c r="P144" s="23"/>
      <c r="Q144" s="15" t="s">
        <v>208</v>
      </c>
      <c r="R144" s="1424"/>
      <c r="S144" s="1424"/>
      <c r="T144" s="1424"/>
      <c r="U144" s="1424"/>
      <c r="V144" s="1424"/>
    </row>
    <row r="146" spans="4:22" s="7" customFormat="1" ht="14.25" customHeight="1">
      <c r="D146" s="80" t="s">
        <v>3499</v>
      </c>
      <c r="E146" s="81"/>
      <c r="F146" s="81"/>
      <c r="G146" s="81"/>
      <c r="H146" s="81"/>
      <c r="I146" s="81"/>
      <c r="J146" s="81"/>
      <c r="K146" s="81"/>
      <c r="L146" s="106"/>
      <c r="M146" s="81"/>
      <c r="N146" s="81"/>
      <c r="O146" s="81"/>
      <c r="P146" s="81"/>
      <c r="Q146" s="81"/>
      <c r="R146" s="81"/>
      <c r="S146" s="81"/>
      <c r="T146" s="81"/>
      <c r="U146" s="81"/>
      <c r="V146" s="81"/>
    </row>
    <row r="147" spans="4:22" s="7" customFormat="1">
      <c r="D147" s="12"/>
      <c r="E147" s="12"/>
      <c r="F147" s="12"/>
      <c r="L147" s="103"/>
      <c r="N147" s="22"/>
      <c r="O147" s="22"/>
      <c r="P147" s="22"/>
      <c r="Q147" s="15"/>
    </row>
    <row r="148" spans="4:22" s="7" customFormat="1">
      <c r="D148" s="20"/>
      <c r="E148" s="20"/>
      <c r="F148" s="20" t="s">
        <v>183</v>
      </c>
      <c r="G148" s="11" t="s">
        <v>467</v>
      </c>
      <c r="H148" s="20"/>
      <c r="I148" s="11"/>
      <c r="J148" s="112" t="s">
        <v>471</v>
      </c>
      <c r="K148" s="20" t="s">
        <v>246</v>
      </c>
      <c r="L148" s="26" t="s">
        <v>447</v>
      </c>
      <c r="M148" s="26" t="s">
        <v>482</v>
      </c>
      <c r="N148" s="13" t="s">
        <v>197</v>
      </c>
      <c r="O148" s="13" t="s">
        <v>3261</v>
      </c>
      <c r="P148" s="13"/>
      <c r="Q148" s="15" t="s">
        <v>208</v>
      </c>
      <c r="R148" s="1424"/>
      <c r="S148" s="1424"/>
      <c r="T148" s="1424"/>
      <c r="U148" s="1424"/>
      <c r="V148" s="1424"/>
    </row>
    <row r="149" spans="4:22" s="7" customFormat="1">
      <c r="D149" s="20"/>
      <c r="E149" s="20"/>
      <c r="F149" s="20" t="s">
        <v>183</v>
      </c>
      <c r="G149" s="11" t="s">
        <v>467</v>
      </c>
      <c r="H149" s="20"/>
      <c r="I149" s="11"/>
      <c r="J149" s="112" t="s">
        <v>471</v>
      </c>
      <c r="K149" s="20" t="s">
        <v>246</v>
      </c>
      <c r="L149" s="26" t="s">
        <v>453</v>
      </c>
      <c r="M149" s="26" t="s">
        <v>3407</v>
      </c>
      <c r="N149" s="23" t="s">
        <v>197</v>
      </c>
      <c r="O149" s="23" t="s">
        <v>3261</v>
      </c>
      <c r="P149" s="23"/>
      <c r="Q149" s="15" t="s">
        <v>208</v>
      </c>
      <c r="R149" s="1424"/>
      <c r="S149" s="1424"/>
      <c r="T149" s="1424"/>
      <c r="U149" s="1424"/>
      <c r="V149" s="1424"/>
    </row>
    <row r="150" spans="4:22" s="7" customFormat="1">
      <c r="D150" s="20"/>
      <c r="E150" s="20"/>
      <c r="F150" s="20" t="s">
        <v>183</v>
      </c>
      <c r="G150" s="11" t="s">
        <v>467</v>
      </c>
      <c r="H150" s="20"/>
      <c r="I150" s="11"/>
      <c r="J150" s="112" t="s">
        <v>471</v>
      </c>
      <c r="K150" s="20" t="s">
        <v>246</v>
      </c>
      <c r="L150" s="26" t="s">
        <v>457</v>
      </c>
      <c r="M150" s="26" t="s">
        <v>3408</v>
      </c>
      <c r="N150" s="23" t="s">
        <v>197</v>
      </c>
      <c r="O150" s="23" t="s">
        <v>3261</v>
      </c>
      <c r="P150" s="23"/>
      <c r="Q150" s="15" t="s">
        <v>208</v>
      </c>
      <c r="R150" s="1424"/>
      <c r="S150" s="1424"/>
      <c r="T150" s="1424"/>
      <c r="U150" s="1424"/>
      <c r="V150" s="1424"/>
    </row>
    <row r="151" spans="4:22" s="7" customFormat="1">
      <c r="D151" s="20"/>
      <c r="E151" s="20"/>
      <c r="F151" s="20" t="s">
        <v>183</v>
      </c>
      <c r="G151" s="11" t="s">
        <v>467</v>
      </c>
      <c r="H151" s="20"/>
      <c r="I151" s="11"/>
      <c r="J151" s="112" t="s">
        <v>471</v>
      </c>
      <c r="K151" s="20" t="s">
        <v>246</v>
      </c>
      <c r="L151" s="26" t="s">
        <v>461</v>
      </c>
      <c r="M151" s="26" t="s">
        <v>3417</v>
      </c>
      <c r="N151" s="23" t="s">
        <v>197</v>
      </c>
      <c r="O151" s="23" t="s">
        <v>3261</v>
      </c>
      <c r="P151" s="23"/>
      <c r="Q151" s="15" t="s">
        <v>208</v>
      </c>
      <c r="R151" s="1424"/>
      <c r="S151" s="1424"/>
      <c r="T151" s="1424"/>
      <c r="U151" s="1424"/>
      <c r="V151" s="1424"/>
    </row>
    <row r="152" spans="4:22" s="7" customFormat="1">
      <c r="D152" s="20"/>
      <c r="E152" s="20"/>
      <c r="F152" s="20" t="s">
        <v>183</v>
      </c>
      <c r="G152" s="11" t="s">
        <v>467</v>
      </c>
      <c r="H152" s="20"/>
      <c r="I152" s="11"/>
      <c r="J152" s="112" t="s">
        <v>471</v>
      </c>
      <c r="K152" s="20" t="s">
        <v>246</v>
      </c>
      <c r="L152" s="26" t="s">
        <v>1859</v>
      </c>
      <c r="M152" s="26" t="s">
        <v>486</v>
      </c>
      <c r="N152" s="23" t="s">
        <v>197</v>
      </c>
      <c r="O152" s="23" t="s">
        <v>3261</v>
      </c>
      <c r="P152" s="23"/>
      <c r="Q152" s="15" t="s">
        <v>208</v>
      </c>
      <c r="R152" s="1424"/>
      <c r="S152" s="1424"/>
      <c r="T152" s="1424"/>
      <c r="U152" s="1424"/>
      <c r="V152" s="1424"/>
    </row>
    <row r="153" spans="4:22" s="7" customFormat="1">
      <c r="D153" s="12"/>
      <c r="E153" s="12"/>
      <c r="F153" s="12"/>
      <c r="L153" s="103"/>
      <c r="N153" s="22"/>
      <c r="O153" s="22"/>
      <c r="P153" s="22"/>
      <c r="Q153" s="15"/>
    </row>
    <row r="154" spans="4:22" s="7" customFormat="1" ht="14.25" customHeight="1">
      <c r="D154" s="80" t="s">
        <v>3500</v>
      </c>
      <c r="E154" s="81"/>
      <c r="F154" s="81"/>
      <c r="G154" s="81"/>
      <c r="H154" s="81"/>
      <c r="I154" s="81"/>
      <c r="J154" s="81"/>
      <c r="K154" s="81"/>
      <c r="L154" s="106"/>
      <c r="M154" s="81"/>
      <c r="N154" s="81"/>
      <c r="O154" s="81"/>
      <c r="P154" s="81"/>
      <c r="Q154" s="81"/>
      <c r="R154" s="81"/>
      <c r="S154" s="81"/>
      <c r="T154" s="81"/>
      <c r="U154" s="81"/>
      <c r="V154" s="81"/>
    </row>
    <row r="155" spans="4:22" s="7" customFormat="1">
      <c r="D155" s="12"/>
      <c r="E155" s="12"/>
      <c r="F155" s="12"/>
      <c r="L155" s="103"/>
      <c r="N155" s="22"/>
      <c r="O155" s="22"/>
      <c r="P155" s="22"/>
      <c r="Q155" s="15"/>
    </row>
    <row r="156" spans="4:22" s="7" customFormat="1">
      <c r="D156" s="20"/>
      <c r="E156" s="20"/>
      <c r="F156" s="20" t="s">
        <v>183</v>
      </c>
      <c r="G156" s="11" t="s">
        <v>217</v>
      </c>
      <c r="H156" s="20"/>
      <c r="I156" s="112" t="s">
        <v>437</v>
      </c>
      <c r="J156" s="112" t="s">
        <v>471</v>
      </c>
      <c r="K156" s="20" t="s">
        <v>246</v>
      </c>
      <c r="L156" s="26" t="s">
        <v>447</v>
      </c>
      <c r="M156" s="26" t="s">
        <v>482</v>
      </c>
      <c r="N156" s="13" t="s">
        <v>197</v>
      </c>
      <c r="O156" s="13" t="s">
        <v>3261</v>
      </c>
      <c r="P156" s="13"/>
      <c r="Q156" s="15" t="s">
        <v>208</v>
      </c>
      <c r="R156" s="1424"/>
      <c r="S156" s="1424"/>
      <c r="T156" s="1424"/>
      <c r="U156" s="1424"/>
      <c r="V156" s="1424"/>
    </row>
    <row r="157" spans="4:22" s="7" customFormat="1">
      <c r="D157" s="20"/>
      <c r="E157" s="20"/>
      <c r="F157" s="20" t="s">
        <v>183</v>
      </c>
      <c r="G157" s="11" t="s">
        <v>217</v>
      </c>
      <c r="H157" s="20"/>
      <c r="I157" s="112" t="s">
        <v>437</v>
      </c>
      <c r="J157" s="112" t="s">
        <v>471</v>
      </c>
      <c r="K157" s="20" t="s">
        <v>246</v>
      </c>
      <c r="L157" s="26" t="s">
        <v>453</v>
      </c>
      <c r="M157" s="26" t="s">
        <v>3407</v>
      </c>
      <c r="N157" s="23" t="s">
        <v>197</v>
      </c>
      <c r="O157" s="23" t="s">
        <v>3261</v>
      </c>
      <c r="P157" s="23"/>
      <c r="Q157" s="15" t="s">
        <v>208</v>
      </c>
      <c r="R157" s="1424"/>
      <c r="S157" s="1424"/>
      <c r="T157" s="1424"/>
      <c r="U157" s="1424"/>
      <c r="V157" s="1424"/>
    </row>
    <row r="158" spans="4:22" s="7" customFormat="1">
      <c r="D158" s="20"/>
      <c r="E158" s="20"/>
      <c r="F158" s="20" t="s">
        <v>183</v>
      </c>
      <c r="G158" s="11" t="s">
        <v>217</v>
      </c>
      <c r="H158" s="20"/>
      <c r="I158" s="112" t="s">
        <v>437</v>
      </c>
      <c r="J158" s="112" t="s">
        <v>471</v>
      </c>
      <c r="K158" s="20" t="s">
        <v>246</v>
      </c>
      <c r="L158" s="26" t="s">
        <v>457</v>
      </c>
      <c r="M158" s="26" t="s">
        <v>3408</v>
      </c>
      <c r="N158" s="23" t="s">
        <v>197</v>
      </c>
      <c r="O158" s="23" t="s">
        <v>3261</v>
      </c>
      <c r="P158" s="23"/>
      <c r="Q158" s="15" t="s">
        <v>208</v>
      </c>
      <c r="R158" s="1424"/>
      <c r="S158" s="1424"/>
      <c r="T158" s="1424"/>
      <c r="U158" s="1424"/>
      <c r="V158" s="1424"/>
    </row>
    <row r="159" spans="4:22" s="7" customFormat="1">
      <c r="D159" s="20"/>
      <c r="E159" s="20"/>
      <c r="F159" s="20" t="s">
        <v>183</v>
      </c>
      <c r="G159" s="11" t="s">
        <v>217</v>
      </c>
      <c r="H159" s="20"/>
      <c r="I159" s="112" t="s">
        <v>437</v>
      </c>
      <c r="J159" s="112" t="s">
        <v>471</v>
      </c>
      <c r="K159" s="20" t="s">
        <v>246</v>
      </c>
      <c r="L159" s="26" t="s">
        <v>461</v>
      </c>
      <c r="M159" s="26" t="s">
        <v>3417</v>
      </c>
      <c r="N159" s="23" t="s">
        <v>197</v>
      </c>
      <c r="O159" s="23" t="s">
        <v>3261</v>
      </c>
      <c r="P159" s="23"/>
      <c r="Q159" s="15" t="s">
        <v>208</v>
      </c>
      <c r="R159" s="1424"/>
      <c r="S159" s="1424"/>
      <c r="T159" s="1424"/>
      <c r="U159" s="1424"/>
      <c r="V159" s="1424"/>
    </row>
    <row r="160" spans="4:22" s="7" customFormat="1">
      <c r="D160" s="20"/>
      <c r="E160" s="20"/>
      <c r="F160" s="20" t="s">
        <v>183</v>
      </c>
      <c r="G160" s="11" t="s">
        <v>217</v>
      </c>
      <c r="H160" s="20"/>
      <c r="I160" s="112" t="s">
        <v>437</v>
      </c>
      <c r="J160" s="112" t="s">
        <v>471</v>
      </c>
      <c r="K160" s="20" t="s">
        <v>246</v>
      </c>
      <c r="L160" s="26" t="s">
        <v>1859</v>
      </c>
      <c r="M160" s="26" t="s">
        <v>486</v>
      </c>
      <c r="N160" s="23" t="s">
        <v>197</v>
      </c>
      <c r="O160" s="23" t="s">
        <v>3261</v>
      </c>
      <c r="P160" s="23"/>
      <c r="Q160" s="15" t="s">
        <v>208</v>
      </c>
      <c r="R160" s="1424"/>
      <c r="S160" s="1424"/>
      <c r="T160" s="1424"/>
      <c r="U160" s="1424"/>
      <c r="V160" s="1424"/>
    </row>
    <row r="162" spans="1:28" s="27" customFormat="1" ht="17.649999999999999">
      <c r="B162" s="28" t="s">
        <v>3501</v>
      </c>
    </row>
    <row r="164" spans="1:28">
      <c r="F164" s="11" t="s">
        <v>471</v>
      </c>
      <c r="G164" s="11" t="s">
        <v>3256</v>
      </c>
      <c r="N164" s="11" t="s">
        <v>185</v>
      </c>
      <c r="Q164" s="11" t="s">
        <v>186</v>
      </c>
      <c r="R164" s="728"/>
      <c r="S164" s="728"/>
      <c r="T164" s="728"/>
      <c r="U164" s="728"/>
      <c r="V164" s="728"/>
    </row>
    <row r="165" spans="1:28">
      <c r="F165" s="11" t="s">
        <v>471</v>
      </c>
      <c r="G165" s="11" t="s">
        <v>3257</v>
      </c>
      <c r="N165" s="11" t="s">
        <v>185</v>
      </c>
      <c r="Q165" s="11" t="s">
        <v>186</v>
      </c>
      <c r="R165" s="728"/>
      <c r="S165" s="728"/>
      <c r="T165" s="728"/>
      <c r="U165" s="728"/>
      <c r="V165" s="728"/>
    </row>
    <row r="167" spans="1:28">
      <c r="F167" s="11" t="s">
        <v>471</v>
      </c>
      <c r="G167" s="11" t="s">
        <v>3256</v>
      </c>
      <c r="N167" s="23" t="s">
        <v>197</v>
      </c>
      <c r="O167" s="23" t="s">
        <v>3261</v>
      </c>
      <c r="Q167" s="11" t="s">
        <v>208</v>
      </c>
      <c r="R167" s="389"/>
      <c r="S167" s="389"/>
      <c r="T167" s="389"/>
      <c r="U167" s="389"/>
      <c r="V167" s="389"/>
    </row>
    <row r="168" spans="1:28">
      <c r="F168" s="11" t="s">
        <v>471</v>
      </c>
      <c r="G168" s="11" t="s">
        <v>3257</v>
      </c>
      <c r="N168" s="23" t="s">
        <v>197</v>
      </c>
      <c r="O168" s="23" t="s">
        <v>3261</v>
      </c>
      <c r="Q168" s="11" t="s">
        <v>208</v>
      </c>
      <c r="R168" s="1317"/>
      <c r="S168" s="1317"/>
      <c r="T168" s="1317"/>
      <c r="U168" s="389"/>
      <c r="V168" s="389"/>
    </row>
    <row r="169" spans="1:28">
      <c r="M169" s="11" t="s">
        <v>2627</v>
      </c>
      <c r="R169" s="354" t="b">
        <f>SUM(R164:R165)=R12</f>
        <v>1</v>
      </c>
      <c r="S169" s="354" t="b">
        <f>SUM(S164:S165)=S12</f>
        <v>1</v>
      </c>
      <c r="T169" s="354" t="b">
        <f>SUM(T164:T165)=T12</f>
        <v>1</v>
      </c>
      <c r="U169" s="354" t="b">
        <f>SUM(U164:U165)=U12</f>
        <v>1</v>
      </c>
      <c r="V169" s="354" t="b">
        <f>SUM(V164:V165)=V12</f>
        <v>1</v>
      </c>
    </row>
    <row r="171" spans="1:28" s="7" customFormat="1" ht="17.649999999999999">
      <c r="A171" s="27"/>
      <c r="B171" s="28" t="s">
        <v>1807</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1" id="{FAE9E727-F9B0-4614-9D65-AF75A632491A}">
            <xm:f>Cover!$E$15&lt;&gt;R$6</xm:f>
            <x14:dxf>
              <fill>
                <patternFill>
                  <bgColor theme="0" tint="-0.24994659260841701"/>
                </patternFill>
              </fill>
            </x14:dxf>
          </x14:cfRule>
          <x14:cfRule type="expression" priority="102" id="{891A9FC1-216E-492F-8BFA-2FC1A80BB533}">
            <xm:f>Cover!$E$15=R$6</xm:f>
            <x14:dxf>
              <fill>
                <patternFill>
                  <bgColor theme="7" tint="0.59996337778862885"/>
                </patternFill>
              </fill>
            </x14:dxf>
          </x14:cfRule>
          <xm:sqref>R24:V26</xm:sqref>
        </x14:conditionalFormatting>
        <x14:conditionalFormatting xmlns:xm="http://schemas.microsoft.com/office/excel/2006/main">
          <x14:cfRule type="expression" priority="38" id="{D84397AE-015A-4774-BFC1-53E8A3A200B9}">
            <xm:f>Cover!$E$15=R$6</xm:f>
            <x14:dxf>
              <fill>
                <patternFill>
                  <bgColor theme="7" tint="0.59996337778862885"/>
                </patternFill>
              </fill>
            </x14:dxf>
          </x14:cfRule>
          <x14:cfRule type="expression" priority="37" id="{F9DE0F5F-095C-49F1-B285-DC8C00D02756}">
            <xm:f>Cover!$E$15&lt;&gt;R$6</xm:f>
            <x14:dxf>
              <fill>
                <patternFill>
                  <bgColor theme="0" tint="-0.24994659260841701"/>
                </patternFill>
              </fill>
            </x14:dxf>
          </x14:cfRule>
          <xm:sqref>R30:V32</xm:sqref>
        </x14:conditionalFormatting>
        <x14:conditionalFormatting xmlns:xm="http://schemas.microsoft.com/office/excel/2006/main">
          <x14:cfRule type="expression" priority="36" id="{6B4213CE-BA53-4A32-9F91-4DC3E5255E96}">
            <xm:f>Cover!$E$15=R$6</xm:f>
            <x14:dxf>
              <fill>
                <patternFill>
                  <bgColor theme="7" tint="0.59996337778862885"/>
                </patternFill>
              </fill>
            </x14:dxf>
          </x14:cfRule>
          <x14:cfRule type="expression" priority="35" id="{BAB93A01-19EF-4F6C-9C0A-B404B6219A6C}">
            <xm:f>Cover!$E$15&lt;&gt;R$6</xm:f>
            <x14:dxf>
              <fill>
                <patternFill>
                  <bgColor theme="0" tint="-0.24994659260841701"/>
                </patternFill>
              </fill>
            </x14:dxf>
          </x14:cfRule>
          <xm:sqref>R36:V37</xm:sqref>
        </x14:conditionalFormatting>
        <x14:conditionalFormatting xmlns:xm="http://schemas.microsoft.com/office/excel/2006/main">
          <x14:cfRule type="expression" priority="34" id="{C2E46485-3DC7-486C-95E2-08F1A15BE153}">
            <xm:f>Cover!$E$15=R$6</xm:f>
            <x14:dxf>
              <fill>
                <patternFill>
                  <bgColor theme="7" tint="0.59996337778862885"/>
                </patternFill>
              </fill>
            </x14:dxf>
          </x14:cfRule>
          <x14:cfRule type="expression" priority="33" id="{9D12D5C1-81AE-4D23-9379-BDC95F887E5C}">
            <xm:f>Cover!$E$15&lt;&gt;R$6</xm:f>
            <x14:dxf>
              <fill>
                <patternFill>
                  <bgColor theme="0" tint="-0.24994659260841701"/>
                </patternFill>
              </fill>
            </x14:dxf>
          </x14:cfRule>
          <xm:sqref>R41:V45</xm:sqref>
        </x14:conditionalFormatting>
        <x14:conditionalFormatting xmlns:xm="http://schemas.microsoft.com/office/excel/2006/main">
          <x14:cfRule type="expression" priority="32" id="{1341FB7A-07B7-4E0B-A281-3A63CF920785}">
            <xm:f>Cover!$E$15=R$6</xm:f>
            <x14:dxf>
              <fill>
                <patternFill>
                  <bgColor theme="7" tint="0.59996337778862885"/>
                </patternFill>
              </fill>
            </x14:dxf>
          </x14:cfRule>
          <x14:cfRule type="expression" priority="31" id="{C7ACC71D-7FE5-4DDB-9B0B-3E7DCFA635E8}">
            <xm:f>Cover!$E$15&lt;&gt;R$6</xm:f>
            <x14:dxf>
              <fill>
                <patternFill>
                  <bgColor theme="0" tint="-0.24994659260841701"/>
                </patternFill>
              </fill>
            </x14:dxf>
          </x14:cfRule>
          <xm:sqref>R49:V53</xm:sqref>
        </x14:conditionalFormatting>
        <x14:conditionalFormatting xmlns:xm="http://schemas.microsoft.com/office/excel/2006/main">
          <x14:cfRule type="expression" priority="30" id="{72A501F1-B2BE-4BE6-9C58-2FB5B4D6107F}">
            <xm:f>Cover!$E$15=R$6</xm:f>
            <x14:dxf>
              <fill>
                <patternFill>
                  <bgColor theme="7" tint="0.59996337778862885"/>
                </patternFill>
              </fill>
            </x14:dxf>
          </x14:cfRule>
          <x14:cfRule type="expression" priority="29" id="{F17382AB-1FE2-4A87-A1CD-ECD1D29FB6D7}">
            <xm:f>Cover!$E$15&lt;&gt;R$6</xm:f>
            <x14:dxf>
              <fill>
                <patternFill>
                  <bgColor theme="0" tint="-0.24994659260841701"/>
                </patternFill>
              </fill>
            </x14:dxf>
          </x14:cfRule>
          <xm:sqref>R59:V61</xm:sqref>
        </x14:conditionalFormatting>
        <x14:conditionalFormatting xmlns:xm="http://schemas.microsoft.com/office/excel/2006/main">
          <x14:cfRule type="expression" priority="28" id="{DB18EBAE-65DF-4F7C-8633-8FF154D92F0D}">
            <xm:f>Cover!$E$15=R$6</xm:f>
            <x14:dxf>
              <fill>
                <patternFill>
                  <bgColor theme="7" tint="0.59996337778862885"/>
                </patternFill>
              </fill>
            </x14:dxf>
          </x14:cfRule>
          <x14:cfRule type="expression" priority="27" id="{1874096A-6B33-47FE-AC74-5146B96F307C}">
            <xm:f>Cover!$E$15&lt;&gt;R$6</xm:f>
            <x14:dxf>
              <fill>
                <patternFill>
                  <bgColor theme="0" tint="-0.24994659260841701"/>
                </patternFill>
              </fill>
            </x14:dxf>
          </x14:cfRule>
          <xm:sqref>R65:V67</xm:sqref>
        </x14:conditionalFormatting>
        <x14:conditionalFormatting xmlns:xm="http://schemas.microsoft.com/office/excel/2006/main">
          <x14:cfRule type="expression" priority="26" id="{2316A7F3-4E73-4062-8579-F1386E3BB928}">
            <xm:f>Cover!$E$15=R$6</xm:f>
            <x14:dxf>
              <fill>
                <patternFill>
                  <bgColor theme="7" tint="0.59996337778862885"/>
                </patternFill>
              </fill>
            </x14:dxf>
          </x14:cfRule>
          <x14:cfRule type="expression" priority="25" id="{B7D54295-AB40-4D52-ACB5-1EA2631243EB}">
            <xm:f>Cover!$E$15&lt;&gt;R$6</xm:f>
            <x14:dxf>
              <fill>
                <patternFill>
                  <bgColor theme="0" tint="-0.24994659260841701"/>
                </patternFill>
              </fill>
            </x14:dxf>
          </x14:cfRule>
          <xm:sqref>R71:V72</xm:sqref>
        </x14:conditionalFormatting>
        <x14:conditionalFormatting xmlns:xm="http://schemas.microsoft.com/office/excel/2006/main">
          <x14:cfRule type="expression" priority="23" id="{C6C4E858-84B0-4409-BBA0-8E5A0FE2C9FE}">
            <xm:f>Cover!$E$15&lt;&gt;R$6</xm:f>
            <x14:dxf>
              <fill>
                <patternFill>
                  <bgColor theme="0" tint="-0.24994659260841701"/>
                </patternFill>
              </fill>
            </x14:dxf>
          </x14:cfRule>
          <x14:cfRule type="expression" priority="24" id="{2ADA17B2-B6C3-4644-8690-0E5551B08AF5}">
            <xm:f>Cover!$E$15=R$6</xm:f>
            <x14:dxf>
              <fill>
                <patternFill>
                  <bgColor theme="7" tint="0.59996337778862885"/>
                </patternFill>
              </fill>
            </x14:dxf>
          </x14:cfRule>
          <xm:sqref>R76:V80</xm:sqref>
        </x14:conditionalFormatting>
        <x14:conditionalFormatting xmlns:xm="http://schemas.microsoft.com/office/excel/2006/main">
          <x14:cfRule type="expression" priority="22" id="{B2FFE09A-EADB-4F2B-AD3C-8090A77445FA}">
            <xm:f>Cover!$E$15=R$6</xm:f>
            <x14:dxf>
              <fill>
                <patternFill>
                  <bgColor theme="7" tint="0.59996337778862885"/>
                </patternFill>
              </fill>
            </x14:dxf>
          </x14:cfRule>
          <x14:cfRule type="expression" priority="21" id="{A94FA2AE-4BBE-4DAC-A50F-26792148E354}">
            <xm:f>Cover!$E$15&lt;&gt;R$6</xm:f>
            <x14:dxf>
              <fill>
                <patternFill>
                  <bgColor theme="0" tint="-0.24994659260841701"/>
                </patternFill>
              </fill>
            </x14:dxf>
          </x14:cfRule>
          <xm:sqref>R84:V88</xm:sqref>
        </x14:conditionalFormatting>
        <x14:conditionalFormatting xmlns:xm="http://schemas.microsoft.com/office/excel/2006/main">
          <x14:cfRule type="expression" priority="20" id="{0CE39923-0C3F-45A3-92CC-186AD5539E1D}">
            <xm:f>Cover!$E$15=R$6</xm:f>
            <x14:dxf>
              <fill>
                <patternFill>
                  <bgColor theme="7" tint="0.59996337778862885"/>
                </patternFill>
              </fill>
            </x14:dxf>
          </x14:cfRule>
          <x14:cfRule type="expression" priority="19" id="{EDB8F3CC-47F2-4E47-BB19-AE4A2EB88795}">
            <xm:f>Cover!$E$15&lt;&gt;R$6</xm:f>
            <x14:dxf>
              <fill>
                <patternFill>
                  <bgColor theme="0" tint="-0.24994659260841701"/>
                </patternFill>
              </fill>
            </x14:dxf>
          </x14:cfRule>
          <xm:sqref>R96:V98</xm:sqref>
        </x14:conditionalFormatting>
        <x14:conditionalFormatting xmlns:xm="http://schemas.microsoft.com/office/excel/2006/main">
          <x14:cfRule type="expression" priority="18" id="{C186B533-2421-45C4-B6F7-5BBD84388D32}">
            <xm:f>Cover!$E$15=R$6</xm:f>
            <x14:dxf>
              <fill>
                <patternFill>
                  <bgColor theme="7" tint="0.59996337778862885"/>
                </patternFill>
              </fill>
            </x14:dxf>
          </x14:cfRule>
          <x14:cfRule type="expression" priority="17" id="{4CADED4B-0054-45BF-A2A6-331B6B249876}">
            <xm:f>Cover!$E$15&lt;&gt;R$6</xm:f>
            <x14:dxf>
              <fill>
                <patternFill>
                  <bgColor theme="0" tint="-0.24994659260841701"/>
                </patternFill>
              </fill>
            </x14:dxf>
          </x14:cfRule>
          <xm:sqref>R102:V104</xm:sqref>
        </x14:conditionalFormatting>
        <x14:conditionalFormatting xmlns:xm="http://schemas.microsoft.com/office/excel/2006/main">
          <x14:cfRule type="expression" priority="16" id="{951D156B-930F-4774-85F2-97ECF98EF053}">
            <xm:f>Cover!$E$15=R$6</xm:f>
            <x14:dxf>
              <fill>
                <patternFill>
                  <bgColor theme="7" tint="0.59996337778862885"/>
                </patternFill>
              </fill>
            </x14:dxf>
          </x14:cfRule>
          <x14:cfRule type="expression" priority="15" id="{1C92DA89-20BE-4ACF-9634-56958AA89C8E}">
            <xm:f>Cover!$E$15&lt;&gt;R$6</xm:f>
            <x14:dxf>
              <fill>
                <patternFill>
                  <bgColor theme="0" tint="-0.24994659260841701"/>
                </patternFill>
              </fill>
            </x14:dxf>
          </x14:cfRule>
          <xm:sqref>R108:V109</xm:sqref>
        </x14:conditionalFormatting>
        <x14:conditionalFormatting xmlns:xm="http://schemas.microsoft.com/office/excel/2006/main">
          <x14:cfRule type="expression" priority="14" id="{B683CC84-1EDB-4C57-AABD-0B23A298066A}">
            <xm:f>Cover!$E$15=R$6</xm:f>
            <x14:dxf>
              <fill>
                <patternFill>
                  <bgColor theme="7" tint="0.59996337778862885"/>
                </patternFill>
              </fill>
            </x14:dxf>
          </x14:cfRule>
          <x14:cfRule type="expression" priority="13" id="{05D75CD7-9473-4C01-8C97-98010634085E}">
            <xm:f>Cover!$E$15&lt;&gt;R$6</xm:f>
            <x14:dxf>
              <fill>
                <patternFill>
                  <bgColor theme="0" tint="-0.24994659260841701"/>
                </patternFill>
              </fill>
            </x14:dxf>
          </x14:cfRule>
          <xm:sqref>R113:V117</xm:sqref>
        </x14:conditionalFormatting>
        <x14:conditionalFormatting xmlns:xm="http://schemas.microsoft.com/office/excel/2006/main">
          <x14:cfRule type="expression" priority="11" id="{8A853DC4-70CF-467F-A298-925BF20DCED3}">
            <xm:f>Cover!$E$15&lt;&gt;R$6</xm:f>
            <x14:dxf>
              <fill>
                <patternFill>
                  <bgColor theme="0" tint="-0.24994659260841701"/>
                </patternFill>
              </fill>
            </x14:dxf>
          </x14:cfRule>
          <x14:cfRule type="expression" priority="12" id="{5CF70356-A484-48EA-A9AD-612A953A362A}">
            <xm:f>Cover!$E$15=R$6</xm:f>
            <x14:dxf>
              <fill>
                <patternFill>
                  <bgColor theme="7" tint="0.59996337778862885"/>
                </patternFill>
              </fill>
            </x14:dxf>
          </x14:cfRule>
          <xm:sqref>R121:V125</xm:sqref>
        </x14:conditionalFormatting>
        <x14:conditionalFormatting xmlns:xm="http://schemas.microsoft.com/office/excel/2006/main">
          <x14:cfRule type="expression" priority="10" id="{ED7DD1FE-CBB1-4B23-851F-EA01DAA70E90}">
            <xm:f>Cover!$E$15=R$6</xm:f>
            <x14:dxf>
              <fill>
                <patternFill>
                  <bgColor theme="7" tint="0.59996337778862885"/>
                </patternFill>
              </fill>
            </x14:dxf>
          </x14:cfRule>
          <x14:cfRule type="expression" priority="9" id="{B076E078-6C8C-490C-B1D2-CB149414798C}">
            <xm:f>Cover!$E$15&lt;&gt;R$6</xm:f>
            <x14:dxf>
              <fill>
                <patternFill>
                  <bgColor theme="0" tint="-0.24994659260841701"/>
                </patternFill>
              </fill>
            </x14:dxf>
          </x14:cfRule>
          <xm:sqref>R131:V133</xm:sqref>
        </x14:conditionalFormatting>
        <x14:conditionalFormatting xmlns:xm="http://schemas.microsoft.com/office/excel/2006/main">
          <x14:cfRule type="expression" priority="7" id="{15DD254B-61D1-4592-BF0B-A95ED86B4F34}">
            <xm:f>Cover!$E$15&lt;&gt;R$6</xm:f>
            <x14:dxf>
              <fill>
                <patternFill>
                  <bgColor theme="0" tint="-0.24994659260841701"/>
                </patternFill>
              </fill>
            </x14:dxf>
          </x14:cfRule>
          <x14:cfRule type="expression" priority="8" id="{0BF42F1A-AD0B-4675-940A-6E698E8F7771}">
            <xm:f>Cover!$E$15=R$6</xm:f>
            <x14:dxf>
              <fill>
                <patternFill>
                  <bgColor theme="7" tint="0.59996337778862885"/>
                </patternFill>
              </fill>
            </x14:dxf>
          </x14:cfRule>
          <xm:sqref>R137:V139</xm:sqref>
        </x14:conditionalFormatting>
        <x14:conditionalFormatting xmlns:xm="http://schemas.microsoft.com/office/excel/2006/main">
          <x14:cfRule type="expression" priority="5" id="{EC1EDDB0-523B-4D21-95E9-E7D2A2BB05CB}">
            <xm:f>Cover!$E$15&lt;&gt;R$6</xm:f>
            <x14:dxf>
              <fill>
                <patternFill>
                  <bgColor theme="0" tint="-0.24994659260841701"/>
                </patternFill>
              </fill>
            </x14:dxf>
          </x14:cfRule>
          <x14:cfRule type="expression" priority="6" id="{2DAA41EC-4905-456A-A398-BE18D933DFAE}">
            <xm:f>Cover!$E$15=R$6</xm:f>
            <x14:dxf>
              <fill>
                <patternFill>
                  <bgColor theme="7" tint="0.59996337778862885"/>
                </patternFill>
              </fill>
            </x14:dxf>
          </x14:cfRule>
          <xm:sqref>R143:V144</xm:sqref>
        </x14:conditionalFormatting>
        <x14:conditionalFormatting xmlns:xm="http://schemas.microsoft.com/office/excel/2006/main">
          <x14:cfRule type="expression" priority="3" id="{B3E50C89-9932-4F50-A453-A18FD65B33B0}">
            <xm:f>Cover!$E$15&lt;&gt;R$6</xm:f>
            <x14:dxf>
              <fill>
                <patternFill>
                  <bgColor theme="0" tint="-0.24994659260841701"/>
                </patternFill>
              </fill>
            </x14:dxf>
          </x14:cfRule>
          <x14:cfRule type="expression" priority="4" id="{9C2114FC-821A-4573-88F2-899CCE4DB01F}">
            <xm:f>Cover!$E$15=R$6</xm:f>
            <x14:dxf>
              <fill>
                <patternFill>
                  <bgColor theme="7" tint="0.59996337778862885"/>
                </patternFill>
              </fill>
            </x14:dxf>
          </x14:cfRule>
          <xm:sqref>R148:V152</xm:sqref>
        </x14:conditionalFormatting>
        <x14:conditionalFormatting xmlns:xm="http://schemas.microsoft.com/office/excel/2006/main">
          <x14:cfRule type="expression" priority="2" id="{85E72600-81B2-4639-A038-764E852906CA}">
            <xm:f>Cover!$E$15=R$6</xm:f>
            <x14:dxf>
              <fill>
                <patternFill>
                  <bgColor theme="7" tint="0.59996337778862885"/>
                </patternFill>
              </fill>
            </x14:dxf>
          </x14:cfRule>
          <x14:cfRule type="expression" priority="1" id="{C26BA3F7-D06F-4BEA-BADE-547AE0E52F15}">
            <xm:f>Cover!$E$15&lt;&gt;R$6</xm:f>
            <x14:dxf>
              <fill>
                <patternFill>
                  <bgColor theme="0" tint="-0.24994659260841701"/>
                </patternFill>
              </fill>
            </x14:dxf>
          </x14:cfRule>
          <xm:sqref>R156:V160</xm:sqref>
        </x14:conditionalFormatting>
        <x14:conditionalFormatting xmlns:xm="http://schemas.microsoft.com/office/excel/2006/main">
          <x14:cfRule type="expression" priority="44" id="{7BC3F977-37BB-4262-8051-5AF2910B8C05}">
            <xm:f>Cover!$E$15=R$6</xm:f>
            <x14:dxf>
              <fill>
                <patternFill>
                  <bgColor theme="7" tint="0.59996337778862885"/>
                </patternFill>
              </fill>
            </x14:dxf>
          </x14:cfRule>
          <x14:cfRule type="expression" priority="43" id="{34483F4F-B71E-4D3A-A538-EB29EEE765C5}">
            <xm:f>Cover!$E$15&lt;&gt;R$6</xm:f>
            <x14:dxf>
              <fill>
                <patternFill>
                  <bgColor theme="0" tint="-0.24994659260841701"/>
                </patternFill>
              </fill>
            </x14:dxf>
          </x14:cfRule>
          <xm:sqref>R164:V165</xm:sqref>
        </x14:conditionalFormatting>
        <x14:conditionalFormatting xmlns:xm="http://schemas.microsoft.com/office/excel/2006/main">
          <x14:cfRule type="expression" priority="45" id="{FE0EDDC4-2A82-4ECC-B028-3C1E88718B7F}">
            <xm:f>Cover!$E$15&lt;&gt;R$6</xm:f>
            <x14:dxf>
              <fill>
                <patternFill>
                  <bgColor theme="0" tint="-0.24994659260841701"/>
                </patternFill>
              </fill>
            </x14:dxf>
          </x14:cfRule>
          <x14:cfRule type="expression" priority="46" id="{06FD0C90-24C1-4A06-9E78-98D6315887A3}">
            <xm:f>Cover!$E$15=R$6</xm:f>
            <x14:dxf>
              <fill>
                <patternFill>
                  <bgColor theme="7" tint="0.59996337778862885"/>
                </patternFill>
              </fill>
            </x14:dxf>
          </x14:cfRule>
          <xm:sqref>R167:V168</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4683-920D-46FF-9A10-A63DCBCF6552}">
  <sheetPr codeName="Sheet66">
    <tabColor theme="9"/>
    <pageSetUpPr autoPageBreaks="0"/>
  </sheetPr>
  <dimension ref="A1:BK210"/>
  <sheetViews>
    <sheetView zoomScale="40" zoomScaleNormal="40" workbookViewId="0">
      <pane ySplit="6" topLeftCell="A162" activePane="bottomLeft" state="frozen"/>
      <selection pane="bottomLeft" activeCell="R209" sqref="R209"/>
      <selection activeCell="G59" sqref="G59"/>
    </sheetView>
  </sheetViews>
  <sheetFormatPr defaultColWidth="0" defaultRowHeight="13.5"/>
  <cols>
    <col min="1" max="1" width="14.42578125" style="11" customWidth="1"/>
    <col min="2" max="3" width="1.5703125" style="11" customWidth="1"/>
    <col min="4" max="5" width="24" style="11" bestFit="1" customWidth="1"/>
    <col min="6" max="6" width="26.42578125" style="11" bestFit="1" customWidth="1"/>
    <col min="7" max="7" width="27.42578125" style="11" bestFit="1" customWidth="1"/>
    <col min="8" max="8" width="30.5703125" style="11" bestFit="1" customWidth="1"/>
    <col min="9" max="9" width="10.42578125" style="11" bestFit="1" customWidth="1"/>
    <col min="10" max="10" width="13.5703125" style="11" bestFit="1" customWidth="1"/>
    <col min="11" max="11" width="21.5703125" style="11" bestFit="1" customWidth="1"/>
    <col min="12" max="12" width="14.42578125" style="11" bestFit="1" customWidth="1"/>
    <col min="13" max="13" width="5.42578125" style="11" bestFit="1" customWidth="1"/>
    <col min="14" max="18" width="18.42578125" style="11" customWidth="1"/>
    <col min="19" max="24" width="1.5703125" style="11" customWidth="1"/>
    <col min="25" max="63" width="18.42578125" style="11" hidden="1" customWidth="1"/>
    <col min="64" max="16384" width="14" style="11" hidden="1"/>
  </cols>
  <sheetData>
    <row r="1" spans="1:18" s="2" customFormat="1" ht="25.15">
      <c r="A1" s="62" t="s">
        <v>1619</v>
      </c>
      <c r="B1" s="3"/>
      <c r="G1" s="4" t="s">
        <v>1</v>
      </c>
      <c r="H1" s="4"/>
      <c r="P1" s="3"/>
    </row>
    <row r="2" spans="1:18" s="2" customFormat="1" ht="25.15">
      <c r="A2" s="4" t="str">
        <f>Cover!$E$13</f>
        <v>Master</v>
      </c>
      <c r="B2" s="3"/>
    </row>
    <row r="3" spans="1:18" s="2" customFormat="1" ht="25.15">
      <c r="A3" s="4">
        <f>Cover!$E$15</f>
        <v>2026</v>
      </c>
      <c r="B3" s="4"/>
      <c r="C3" s="4"/>
      <c r="D3" s="4"/>
    </row>
    <row r="4" spans="1:18" s="5" customFormat="1" ht="25.5" thickBot="1">
      <c r="A4" s="1305" t="s">
        <v>96</v>
      </c>
      <c r="B4" s="6"/>
    </row>
    <row r="5" spans="1:18" ht="17.649999999999999">
      <c r="A5" s="7"/>
      <c r="B5" s="8"/>
      <c r="C5" s="8"/>
      <c r="D5" s="9"/>
      <c r="E5" s="9"/>
      <c r="F5" s="9"/>
      <c r="G5" s="10"/>
      <c r="H5" s="10"/>
      <c r="I5" s="10"/>
      <c r="J5" s="10"/>
      <c r="K5" s="10"/>
      <c r="L5" s="10"/>
      <c r="M5" s="7"/>
      <c r="N5" s="68" t="s">
        <v>1997</v>
      </c>
      <c r="O5" s="66"/>
      <c r="P5" s="66"/>
      <c r="Q5" s="66"/>
      <c r="R5" s="67"/>
    </row>
    <row r="6" spans="1:18" s="61" customFormat="1" ht="15">
      <c r="A6" s="21"/>
      <c r="B6" s="57"/>
      <c r="C6" s="57"/>
      <c r="D6" s="36" t="s">
        <v>165</v>
      </c>
      <c r="E6" s="36" t="s">
        <v>166</v>
      </c>
      <c r="F6" s="36" t="s">
        <v>1809</v>
      </c>
      <c r="G6" s="37" t="s">
        <v>2775</v>
      </c>
      <c r="H6" s="37" t="s">
        <v>406</v>
      </c>
      <c r="I6" s="37" t="s">
        <v>175</v>
      </c>
      <c r="J6" s="37" t="s">
        <v>197</v>
      </c>
      <c r="K6" s="37" t="s">
        <v>1789</v>
      </c>
      <c r="L6" s="37" t="s">
        <v>1790</v>
      </c>
      <c r="M6" s="37" t="s">
        <v>176</v>
      </c>
      <c r="N6" s="16">
        <v>2022</v>
      </c>
      <c r="O6" s="17">
        <v>2023</v>
      </c>
      <c r="P6" s="17">
        <v>2024</v>
      </c>
      <c r="Q6" s="17">
        <v>2025</v>
      </c>
      <c r="R6" s="18">
        <v>2026</v>
      </c>
    </row>
    <row r="8" spans="1:18" s="27" customFormat="1" ht="18.75" customHeight="1">
      <c r="B8" s="437" t="s">
        <v>233</v>
      </c>
    </row>
    <row r="9" spans="1:18" ht="7.5" customHeight="1">
      <c r="B9" s="75"/>
    </row>
    <row r="10" spans="1:18" s="27" customFormat="1" ht="17.649999999999999">
      <c r="B10" s="28" t="s">
        <v>2778</v>
      </c>
    </row>
    <row r="11" spans="1:18" s="61" customFormat="1" ht="15">
      <c r="A11" s="21"/>
      <c r="B11" s="57"/>
      <c r="C11" s="57"/>
      <c r="D11" s="36"/>
      <c r="E11" s="36"/>
      <c r="F11" s="36"/>
      <c r="G11" s="37"/>
      <c r="H11" s="37"/>
      <c r="I11" s="37"/>
      <c r="J11" s="37"/>
      <c r="K11" s="37"/>
      <c r="L11" s="37"/>
      <c r="M11" s="37"/>
      <c r="N11" s="374"/>
      <c r="O11" s="374"/>
      <c r="P11" s="374"/>
      <c r="Q11" s="374"/>
      <c r="R11" s="374"/>
    </row>
    <row r="12" spans="1:18" ht="13.9">
      <c r="A12" s="402" t="s">
        <v>2780</v>
      </c>
      <c r="D12" s="20" t="s">
        <v>202</v>
      </c>
      <c r="E12" s="20" t="s">
        <v>202</v>
      </c>
      <c r="F12" s="11" t="s">
        <v>233</v>
      </c>
      <c r="H12" s="20" t="s">
        <v>439</v>
      </c>
      <c r="I12" s="21" t="s">
        <v>185</v>
      </c>
      <c r="J12" s="21"/>
      <c r="K12" s="21"/>
      <c r="L12" s="21" t="s">
        <v>2809</v>
      </c>
      <c r="M12" s="7" t="s">
        <v>186</v>
      </c>
      <c r="N12" s="1117">
        <f t="shared" ref="N12:R17" si="0">SUMIFS(N$38:N$71,$H$38:$H$71,$H12,$L$38:$L$71,$L12)</f>
        <v>0</v>
      </c>
      <c r="O12" s="1117">
        <f t="shared" si="0"/>
        <v>0</v>
      </c>
      <c r="P12" s="1117">
        <f t="shared" si="0"/>
        <v>0</v>
      </c>
      <c r="Q12" s="1117">
        <f t="shared" si="0"/>
        <v>0</v>
      </c>
      <c r="R12" s="1117">
        <f t="shared" si="0"/>
        <v>0</v>
      </c>
    </row>
    <row r="13" spans="1:18" ht="13.9">
      <c r="A13" s="402" t="s">
        <v>2780</v>
      </c>
      <c r="D13" s="20" t="s">
        <v>202</v>
      </c>
      <c r="E13" s="20" t="s">
        <v>202</v>
      </c>
      <c r="F13" s="11" t="s">
        <v>233</v>
      </c>
      <c r="H13" s="20" t="s">
        <v>445</v>
      </c>
      <c r="I13" s="21" t="s">
        <v>185</v>
      </c>
      <c r="J13" s="21"/>
      <c r="K13" s="21"/>
      <c r="L13" s="21" t="s">
        <v>2809</v>
      </c>
      <c r="M13" s="7" t="s">
        <v>186</v>
      </c>
      <c r="N13" s="1117">
        <f t="shared" si="0"/>
        <v>0</v>
      </c>
      <c r="O13" s="1117">
        <f t="shared" si="0"/>
        <v>0</v>
      </c>
      <c r="P13" s="1117">
        <f t="shared" si="0"/>
        <v>0</v>
      </c>
      <c r="Q13" s="1117">
        <f t="shared" si="0"/>
        <v>0</v>
      </c>
      <c r="R13" s="1117">
        <f t="shared" si="0"/>
        <v>0</v>
      </c>
    </row>
    <row r="14" spans="1:18" ht="13.9">
      <c r="A14" s="402" t="s">
        <v>2780</v>
      </c>
      <c r="D14" s="20" t="s">
        <v>202</v>
      </c>
      <c r="E14" s="20" t="s">
        <v>202</v>
      </c>
      <c r="F14" s="11" t="s">
        <v>233</v>
      </c>
      <c r="H14" s="20" t="s">
        <v>451</v>
      </c>
      <c r="I14" s="21" t="s">
        <v>185</v>
      </c>
      <c r="J14" s="21"/>
      <c r="K14" s="21"/>
      <c r="L14" s="21" t="s">
        <v>2809</v>
      </c>
      <c r="M14" s="7" t="s">
        <v>186</v>
      </c>
      <c r="N14" s="1117">
        <f t="shared" si="0"/>
        <v>0</v>
      </c>
      <c r="O14" s="1117">
        <f t="shared" si="0"/>
        <v>0</v>
      </c>
      <c r="P14" s="1117">
        <f t="shared" si="0"/>
        <v>0</v>
      </c>
      <c r="Q14" s="1117">
        <f t="shared" si="0"/>
        <v>0</v>
      </c>
      <c r="R14" s="1117">
        <f t="shared" si="0"/>
        <v>0</v>
      </c>
    </row>
    <row r="15" spans="1:18" ht="13.9">
      <c r="A15" s="402" t="s">
        <v>2780</v>
      </c>
      <c r="D15" s="20" t="s">
        <v>202</v>
      </c>
      <c r="E15" s="20" t="s">
        <v>202</v>
      </c>
      <c r="F15" s="11" t="s">
        <v>233</v>
      </c>
      <c r="H15" s="20" t="s">
        <v>455</v>
      </c>
      <c r="I15" s="21" t="s">
        <v>185</v>
      </c>
      <c r="J15" s="21"/>
      <c r="K15" s="21"/>
      <c r="L15" s="21" t="s">
        <v>2809</v>
      </c>
      <c r="M15" s="7" t="s">
        <v>186</v>
      </c>
      <c r="N15" s="1117">
        <f t="shared" si="0"/>
        <v>0</v>
      </c>
      <c r="O15" s="1117">
        <f t="shared" si="0"/>
        <v>0</v>
      </c>
      <c r="P15" s="1117">
        <f t="shared" si="0"/>
        <v>0</v>
      </c>
      <c r="Q15" s="1117">
        <f t="shared" si="0"/>
        <v>0</v>
      </c>
      <c r="R15" s="1117">
        <f t="shared" si="0"/>
        <v>0</v>
      </c>
    </row>
    <row r="16" spans="1:18" ht="13.9">
      <c r="A16" s="402" t="s">
        <v>2780</v>
      </c>
      <c r="D16" s="20" t="s">
        <v>202</v>
      </c>
      <c r="E16" s="20" t="s">
        <v>202</v>
      </c>
      <c r="F16" s="11" t="s">
        <v>233</v>
      </c>
      <c r="H16" s="20" t="s">
        <v>459</v>
      </c>
      <c r="I16" s="21" t="s">
        <v>185</v>
      </c>
      <c r="J16" s="21"/>
      <c r="K16" s="21"/>
      <c r="L16" s="21" t="s">
        <v>2809</v>
      </c>
      <c r="M16" s="7" t="s">
        <v>186</v>
      </c>
      <c r="N16" s="1117">
        <f t="shared" si="0"/>
        <v>0</v>
      </c>
      <c r="O16" s="1117">
        <f t="shared" si="0"/>
        <v>0</v>
      </c>
      <c r="P16" s="1117">
        <f t="shared" si="0"/>
        <v>0</v>
      </c>
      <c r="Q16" s="1117">
        <f t="shared" si="0"/>
        <v>0</v>
      </c>
      <c r="R16" s="1117">
        <f t="shared" si="0"/>
        <v>0</v>
      </c>
    </row>
    <row r="17" spans="1:18" ht="13.9">
      <c r="A17" s="402" t="s">
        <v>2780</v>
      </c>
      <c r="D17" s="20" t="s">
        <v>202</v>
      </c>
      <c r="E17" s="20" t="s">
        <v>202</v>
      </c>
      <c r="F17" s="11" t="s">
        <v>233</v>
      </c>
      <c r="H17" s="20" t="s">
        <v>463</v>
      </c>
      <c r="I17" s="21" t="s">
        <v>185</v>
      </c>
      <c r="J17" s="21"/>
      <c r="K17" s="21"/>
      <c r="L17" s="21" t="s">
        <v>2809</v>
      </c>
      <c r="M17" s="7" t="s">
        <v>186</v>
      </c>
      <c r="N17" s="1117">
        <f t="shared" si="0"/>
        <v>0</v>
      </c>
      <c r="O17" s="1117">
        <f t="shared" si="0"/>
        <v>0</v>
      </c>
      <c r="P17" s="1117">
        <f t="shared" si="0"/>
        <v>0</v>
      </c>
      <c r="Q17" s="1117">
        <f t="shared" si="0"/>
        <v>0</v>
      </c>
      <c r="R17" s="1117">
        <f t="shared" si="0"/>
        <v>0</v>
      </c>
    </row>
    <row r="18" spans="1:18" s="29" customFormat="1" ht="13.9">
      <c r="A18" s="402" t="s">
        <v>2780</v>
      </c>
      <c r="D18" s="9" t="s">
        <v>202</v>
      </c>
      <c r="E18" s="9" t="s">
        <v>202</v>
      </c>
      <c r="F18" s="9" t="s">
        <v>2878</v>
      </c>
      <c r="H18" s="364"/>
      <c r="I18" s="351" t="s">
        <v>185</v>
      </c>
      <c r="J18" s="351"/>
      <c r="K18" s="116"/>
      <c r="L18" s="116" t="s">
        <v>2809</v>
      </c>
      <c r="M18" s="364" t="s">
        <v>186</v>
      </c>
      <c r="N18" s="1119">
        <f>SUM(N12:N17)</f>
        <v>0</v>
      </c>
      <c r="O18" s="1119">
        <f t="shared" ref="O18:R18" si="1">SUM(O12:O17)</f>
        <v>0</v>
      </c>
      <c r="P18" s="1119">
        <f t="shared" si="1"/>
        <v>0</v>
      </c>
      <c r="Q18" s="1119">
        <f t="shared" si="1"/>
        <v>0</v>
      </c>
      <c r="R18" s="1119">
        <f t="shared" si="1"/>
        <v>0</v>
      </c>
    </row>
    <row r="19" spans="1:18" s="29" customFormat="1" ht="13.9">
      <c r="A19" s="402"/>
      <c r="D19" s="9"/>
      <c r="E19" s="9"/>
      <c r="F19" s="9"/>
      <c r="G19" s="11"/>
      <c r="H19" s="364"/>
      <c r="I19" s="351"/>
      <c r="J19" s="351"/>
      <c r="K19" s="116"/>
      <c r="L19" s="116"/>
      <c r="M19" s="364"/>
      <c r="N19" s="374"/>
      <c r="O19" s="374"/>
      <c r="P19" s="374"/>
      <c r="Q19" s="374"/>
      <c r="R19" s="374"/>
    </row>
    <row r="20" spans="1:18" ht="13.9">
      <c r="A20" s="402" t="s">
        <v>2780</v>
      </c>
      <c r="D20" s="20" t="s">
        <v>202</v>
      </c>
      <c r="E20" s="20" t="s">
        <v>202</v>
      </c>
      <c r="F20" s="11" t="s">
        <v>233</v>
      </c>
      <c r="H20" s="20" t="s">
        <v>439</v>
      </c>
      <c r="I20" s="21"/>
      <c r="J20" s="21" t="s">
        <v>197</v>
      </c>
      <c r="K20" s="21" t="s">
        <v>3502</v>
      </c>
      <c r="L20" s="21"/>
      <c r="M20" s="7" t="s">
        <v>198</v>
      </c>
      <c r="N20" s="354">
        <f t="shared" ref="N20:R25" si="2">SUMIFS(N$78:N$156,$H$78:$H$156,$H20,$J$78:$J$156,$K20)</f>
        <v>0</v>
      </c>
      <c r="O20" s="354">
        <f t="shared" si="2"/>
        <v>0</v>
      </c>
      <c r="P20" s="354">
        <f t="shared" si="2"/>
        <v>0</v>
      </c>
      <c r="Q20" s="354">
        <f t="shared" si="2"/>
        <v>0</v>
      </c>
      <c r="R20" s="354">
        <f t="shared" si="2"/>
        <v>0</v>
      </c>
    </row>
    <row r="21" spans="1:18" ht="13.9">
      <c r="A21" s="402" t="s">
        <v>2780</v>
      </c>
      <c r="D21" s="20" t="s">
        <v>202</v>
      </c>
      <c r="E21" s="20" t="s">
        <v>202</v>
      </c>
      <c r="F21" s="11" t="s">
        <v>233</v>
      </c>
      <c r="H21" s="20" t="s">
        <v>445</v>
      </c>
      <c r="I21" s="21"/>
      <c r="J21" s="21" t="s">
        <v>197</v>
      </c>
      <c r="K21" s="21" t="s">
        <v>3502</v>
      </c>
      <c r="L21" s="21"/>
      <c r="M21" s="7" t="s">
        <v>198</v>
      </c>
      <c r="N21" s="354">
        <f t="shared" si="2"/>
        <v>0</v>
      </c>
      <c r="O21" s="354">
        <f t="shared" si="2"/>
        <v>0</v>
      </c>
      <c r="P21" s="354">
        <f t="shared" si="2"/>
        <v>0</v>
      </c>
      <c r="Q21" s="354">
        <f t="shared" si="2"/>
        <v>0</v>
      </c>
      <c r="R21" s="354">
        <f t="shared" si="2"/>
        <v>0</v>
      </c>
    </row>
    <row r="22" spans="1:18" ht="13.9">
      <c r="A22" s="402" t="s">
        <v>2780</v>
      </c>
      <c r="D22" s="20" t="s">
        <v>202</v>
      </c>
      <c r="E22" s="20" t="s">
        <v>202</v>
      </c>
      <c r="F22" s="11" t="s">
        <v>233</v>
      </c>
      <c r="H22" s="20" t="s">
        <v>451</v>
      </c>
      <c r="I22" s="21"/>
      <c r="J22" s="21" t="s">
        <v>197</v>
      </c>
      <c r="K22" s="21" t="s">
        <v>3502</v>
      </c>
      <c r="L22" s="21"/>
      <c r="M22" s="7" t="s">
        <v>198</v>
      </c>
      <c r="N22" s="354">
        <f t="shared" si="2"/>
        <v>0</v>
      </c>
      <c r="O22" s="354">
        <f t="shared" si="2"/>
        <v>0</v>
      </c>
      <c r="P22" s="354">
        <f t="shared" si="2"/>
        <v>0</v>
      </c>
      <c r="Q22" s="354">
        <f t="shared" si="2"/>
        <v>0</v>
      </c>
      <c r="R22" s="354">
        <f t="shared" si="2"/>
        <v>0</v>
      </c>
    </row>
    <row r="23" spans="1:18" ht="13.9">
      <c r="A23" s="402" t="s">
        <v>2780</v>
      </c>
      <c r="D23" s="20" t="s">
        <v>202</v>
      </c>
      <c r="E23" s="20" t="s">
        <v>202</v>
      </c>
      <c r="F23" s="11" t="s">
        <v>233</v>
      </c>
      <c r="H23" s="20" t="s">
        <v>455</v>
      </c>
      <c r="I23" s="21"/>
      <c r="J23" s="21" t="s">
        <v>197</v>
      </c>
      <c r="K23" s="21" t="s">
        <v>3502</v>
      </c>
      <c r="L23" s="21"/>
      <c r="M23" s="7" t="s">
        <v>198</v>
      </c>
      <c r="N23" s="354">
        <f t="shared" si="2"/>
        <v>0</v>
      </c>
      <c r="O23" s="354">
        <f t="shared" si="2"/>
        <v>0</v>
      </c>
      <c r="P23" s="354">
        <f t="shared" si="2"/>
        <v>0</v>
      </c>
      <c r="Q23" s="354">
        <f t="shared" si="2"/>
        <v>0</v>
      </c>
      <c r="R23" s="354">
        <f t="shared" si="2"/>
        <v>0</v>
      </c>
    </row>
    <row r="24" spans="1:18" ht="13.9">
      <c r="A24" s="402" t="s">
        <v>2780</v>
      </c>
      <c r="D24" s="20" t="s">
        <v>202</v>
      </c>
      <c r="E24" s="20" t="s">
        <v>202</v>
      </c>
      <c r="F24" s="11" t="s">
        <v>233</v>
      </c>
      <c r="H24" s="20" t="s">
        <v>459</v>
      </c>
      <c r="I24" s="21"/>
      <c r="J24" s="21" t="s">
        <v>197</v>
      </c>
      <c r="K24" s="21" t="s">
        <v>3502</v>
      </c>
      <c r="L24" s="21"/>
      <c r="M24" s="7" t="s">
        <v>198</v>
      </c>
      <c r="N24" s="354">
        <f t="shared" si="2"/>
        <v>0</v>
      </c>
      <c r="O24" s="354">
        <f t="shared" si="2"/>
        <v>0</v>
      </c>
      <c r="P24" s="354">
        <f t="shared" si="2"/>
        <v>0</v>
      </c>
      <c r="Q24" s="354">
        <f t="shared" si="2"/>
        <v>0</v>
      </c>
      <c r="R24" s="354">
        <f t="shared" si="2"/>
        <v>0</v>
      </c>
    </row>
    <row r="25" spans="1:18" ht="13.9">
      <c r="A25" s="402" t="s">
        <v>2780</v>
      </c>
      <c r="D25" s="20" t="s">
        <v>202</v>
      </c>
      <c r="E25" s="20" t="s">
        <v>202</v>
      </c>
      <c r="F25" s="11" t="s">
        <v>233</v>
      </c>
      <c r="H25" s="20" t="s">
        <v>463</v>
      </c>
      <c r="I25" s="21"/>
      <c r="J25" s="21" t="s">
        <v>197</v>
      </c>
      <c r="K25" s="21" t="s">
        <v>3502</v>
      </c>
      <c r="L25" s="21"/>
      <c r="M25" s="7" t="s">
        <v>198</v>
      </c>
      <c r="N25" s="354">
        <f t="shared" si="2"/>
        <v>0</v>
      </c>
      <c r="O25" s="354">
        <f t="shared" si="2"/>
        <v>0</v>
      </c>
      <c r="P25" s="354">
        <f t="shared" si="2"/>
        <v>0</v>
      </c>
      <c r="Q25" s="354">
        <f t="shared" si="2"/>
        <v>0</v>
      </c>
      <c r="R25" s="354">
        <f t="shared" si="2"/>
        <v>0</v>
      </c>
    </row>
    <row r="26" spans="1:18" s="29" customFormat="1" ht="13.9">
      <c r="A26" s="402"/>
      <c r="D26" s="9"/>
      <c r="E26" s="9"/>
      <c r="F26" s="9"/>
      <c r="G26" s="11"/>
      <c r="H26" s="364"/>
      <c r="I26" s="351"/>
      <c r="L26" s="116"/>
      <c r="M26" s="364"/>
      <c r="N26" s="374"/>
      <c r="O26" s="374"/>
      <c r="P26" s="374"/>
      <c r="Q26" s="374"/>
      <c r="R26" s="374"/>
    </row>
    <row r="27" spans="1:18" ht="13.9">
      <c r="A27" s="402" t="s">
        <v>2780</v>
      </c>
      <c r="D27" s="20" t="s">
        <v>202</v>
      </c>
      <c r="E27" s="20" t="s">
        <v>202</v>
      </c>
      <c r="F27" s="11" t="s">
        <v>233</v>
      </c>
      <c r="H27" s="20" t="s">
        <v>439</v>
      </c>
      <c r="I27" s="21"/>
      <c r="J27" s="21" t="s">
        <v>197</v>
      </c>
      <c r="K27" s="21" t="s">
        <v>3503</v>
      </c>
      <c r="L27" s="21"/>
      <c r="M27" s="7" t="s">
        <v>198</v>
      </c>
      <c r="N27" s="354">
        <f t="shared" ref="N27:R32" si="3">SUMIFS(N$78:N$156,$H$78:$H$156,$H27,$J$78:$J$156,$K27)</f>
        <v>0</v>
      </c>
      <c r="O27" s="354">
        <f t="shared" si="3"/>
        <v>0</v>
      </c>
      <c r="P27" s="354">
        <f t="shared" si="3"/>
        <v>0</v>
      </c>
      <c r="Q27" s="354">
        <f t="shared" si="3"/>
        <v>0</v>
      </c>
      <c r="R27" s="354">
        <f t="shared" si="3"/>
        <v>0</v>
      </c>
    </row>
    <row r="28" spans="1:18" ht="13.9">
      <c r="A28" s="402" t="s">
        <v>2780</v>
      </c>
      <c r="D28" s="20" t="s">
        <v>202</v>
      </c>
      <c r="E28" s="20" t="s">
        <v>202</v>
      </c>
      <c r="F28" s="11" t="s">
        <v>233</v>
      </c>
      <c r="H28" s="20" t="s">
        <v>445</v>
      </c>
      <c r="I28" s="21"/>
      <c r="J28" s="21" t="s">
        <v>197</v>
      </c>
      <c r="K28" s="21" t="s">
        <v>3503</v>
      </c>
      <c r="L28" s="21"/>
      <c r="M28" s="7" t="s">
        <v>198</v>
      </c>
      <c r="N28" s="354">
        <f t="shared" si="3"/>
        <v>0</v>
      </c>
      <c r="O28" s="354">
        <f t="shared" si="3"/>
        <v>0</v>
      </c>
      <c r="P28" s="354">
        <f t="shared" si="3"/>
        <v>0</v>
      </c>
      <c r="Q28" s="354">
        <f t="shared" si="3"/>
        <v>0</v>
      </c>
      <c r="R28" s="354">
        <f t="shared" si="3"/>
        <v>0</v>
      </c>
    </row>
    <row r="29" spans="1:18" ht="13.9">
      <c r="A29" s="402" t="s">
        <v>2780</v>
      </c>
      <c r="D29" s="20" t="s">
        <v>202</v>
      </c>
      <c r="E29" s="20" t="s">
        <v>202</v>
      </c>
      <c r="F29" s="11" t="s">
        <v>233</v>
      </c>
      <c r="H29" s="20" t="s">
        <v>451</v>
      </c>
      <c r="I29" s="21"/>
      <c r="J29" s="21" t="s">
        <v>197</v>
      </c>
      <c r="K29" s="21" t="s">
        <v>3503</v>
      </c>
      <c r="L29" s="21"/>
      <c r="M29" s="7" t="s">
        <v>198</v>
      </c>
      <c r="N29" s="354">
        <f t="shared" si="3"/>
        <v>0</v>
      </c>
      <c r="O29" s="354">
        <f t="shared" si="3"/>
        <v>0</v>
      </c>
      <c r="P29" s="354">
        <f t="shared" si="3"/>
        <v>0</v>
      </c>
      <c r="Q29" s="354">
        <f t="shared" si="3"/>
        <v>0</v>
      </c>
      <c r="R29" s="354">
        <f t="shared" si="3"/>
        <v>0</v>
      </c>
    </row>
    <row r="30" spans="1:18" ht="13.9">
      <c r="A30" s="402" t="s">
        <v>2780</v>
      </c>
      <c r="D30" s="20" t="s">
        <v>202</v>
      </c>
      <c r="E30" s="20" t="s">
        <v>202</v>
      </c>
      <c r="F30" s="11" t="s">
        <v>233</v>
      </c>
      <c r="H30" s="20" t="s">
        <v>455</v>
      </c>
      <c r="I30" s="21"/>
      <c r="J30" s="21" t="s">
        <v>197</v>
      </c>
      <c r="K30" s="21" t="s">
        <v>3503</v>
      </c>
      <c r="L30" s="21"/>
      <c r="M30" s="7" t="s">
        <v>198</v>
      </c>
      <c r="N30" s="354">
        <f t="shared" si="3"/>
        <v>0</v>
      </c>
      <c r="O30" s="354">
        <f t="shared" si="3"/>
        <v>0</v>
      </c>
      <c r="P30" s="354">
        <f t="shared" si="3"/>
        <v>0</v>
      </c>
      <c r="Q30" s="354">
        <f t="shared" si="3"/>
        <v>0</v>
      </c>
      <c r="R30" s="354">
        <f t="shared" si="3"/>
        <v>0</v>
      </c>
    </row>
    <row r="31" spans="1:18" ht="13.9">
      <c r="A31" s="402" t="s">
        <v>2780</v>
      </c>
      <c r="D31" s="20" t="s">
        <v>202</v>
      </c>
      <c r="E31" s="20" t="s">
        <v>202</v>
      </c>
      <c r="F31" s="11" t="s">
        <v>233</v>
      </c>
      <c r="H31" s="20" t="s">
        <v>459</v>
      </c>
      <c r="I31" s="21"/>
      <c r="J31" s="21" t="s">
        <v>197</v>
      </c>
      <c r="K31" s="21" t="s">
        <v>3503</v>
      </c>
      <c r="L31" s="21"/>
      <c r="M31" s="7" t="s">
        <v>198</v>
      </c>
      <c r="N31" s="354">
        <f t="shared" si="3"/>
        <v>0</v>
      </c>
      <c r="O31" s="354">
        <f t="shared" si="3"/>
        <v>0</v>
      </c>
      <c r="P31" s="354">
        <f t="shared" si="3"/>
        <v>0</v>
      </c>
      <c r="Q31" s="354">
        <f t="shared" si="3"/>
        <v>0</v>
      </c>
      <c r="R31" s="354">
        <f t="shared" si="3"/>
        <v>0</v>
      </c>
    </row>
    <row r="32" spans="1:18" ht="13.9">
      <c r="A32" s="402" t="s">
        <v>2780</v>
      </c>
      <c r="D32" s="20" t="s">
        <v>202</v>
      </c>
      <c r="E32" s="20" t="s">
        <v>202</v>
      </c>
      <c r="F32" s="11" t="s">
        <v>233</v>
      </c>
      <c r="H32" s="20" t="s">
        <v>463</v>
      </c>
      <c r="I32" s="21"/>
      <c r="J32" s="21" t="s">
        <v>197</v>
      </c>
      <c r="K32" s="21" t="s">
        <v>3503</v>
      </c>
      <c r="L32" s="21"/>
      <c r="M32" s="7" t="s">
        <v>198</v>
      </c>
      <c r="N32" s="354">
        <f t="shared" si="3"/>
        <v>0</v>
      </c>
      <c r="O32" s="354">
        <f t="shared" si="3"/>
        <v>0</v>
      </c>
      <c r="P32" s="354">
        <f t="shared" si="3"/>
        <v>0</v>
      </c>
      <c r="Q32" s="354">
        <f t="shared" si="3"/>
        <v>0</v>
      </c>
      <c r="R32" s="354">
        <f t="shared" si="3"/>
        <v>0</v>
      </c>
    </row>
    <row r="34" spans="2:18" s="29" customFormat="1" ht="17.649999999999999">
      <c r="B34" s="28" t="s">
        <v>2837</v>
      </c>
      <c r="C34" s="27"/>
      <c r="D34" s="27"/>
      <c r="E34" s="27"/>
      <c r="F34" s="27"/>
      <c r="G34" s="27"/>
      <c r="H34" s="27"/>
      <c r="I34" s="27"/>
      <c r="J34" s="27"/>
      <c r="K34" s="27"/>
      <c r="L34" s="27"/>
      <c r="M34" s="27"/>
      <c r="N34" s="27"/>
      <c r="O34" s="27"/>
      <c r="P34" s="27"/>
      <c r="Q34" s="27"/>
      <c r="R34" s="27"/>
    </row>
    <row r="35" spans="2:18" s="29" customFormat="1" ht="13.9">
      <c r="B35" s="12"/>
      <c r="C35" s="12"/>
      <c r="D35" s="12"/>
      <c r="E35" s="12"/>
      <c r="F35" s="12"/>
      <c r="G35" s="7"/>
      <c r="H35" s="7"/>
      <c r="I35" s="22"/>
      <c r="J35" s="22"/>
      <c r="K35" s="22"/>
      <c r="L35" s="22"/>
      <c r="M35" s="15"/>
      <c r="N35" s="15"/>
      <c r="O35" s="15"/>
      <c r="P35" s="15"/>
      <c r="Q35" s="15"/>
      <c r="R35" s="15"/>
    </row>
    <row r="36" spans="2:18" s="29" customFormat="1" ht="14.25" customHeight="1">
      <c r="B36" s="12"/>
      <c r="C36" s="34" t="s">
        <v>439</v>
      </c>
      <c r="D36" s="34"/>
      <c r="E36" s="33"/>
      <c r="F36" s="33"/>
      <c r="G36" s="33"/>
      <c r="H36" s="33"/>
      <c r="I36" s="33"/>
      <c r="J36" s="33"/>
      <c r="K36" s="33"/>
      <c r="L36" s="33"/>
      <c r="M36" s="33"/>
      <c r="N36" s="33"/>
      <c r="O36" s="33"/>
      <c r="P36" s="33"/>
      <c r="Q36" s="33"/>
      <c r="R36" s="33"/>
    </row>
    <row r="37" spans="2:18" s="29" customFormat="1" ht="13.9">
      <c r="B37" s="12"/>
      <c r="C37" s="12"/>
      <c r="D37" s="12"/>
      <c r="E37" s="12"/>
      <c r="F37" s="12"/>
      <c r="G37" s="7"/>
      <c r="H37" s="7"/>
      <c r="I37" s="22"/>
      <c r="J37" s="22"/>
      <c r="K37" s="22"/>
      <c r="L37" s="22"/>
      <c r="M37" s="15"/>
    </row>
    <row r="38" spans="2:18" s="29" customFormat="1" ht="13.9">
      <c r="B38" s="11"/>
      <c r="C38" s="11"/>
      <c r="D38" s="20" t="s">
        <v>202</v>
      </c>
      <c r="E38" s="20" t="s">
        <v>202</v>
      </c>
      <c r="F38" s="11" t="s">
        <v>233</v>
      </c>
      <c r="G38" s="11" t="s">
        <v>3504</v>
      </c>
      <c r="H38" s="20" t="s">
        <v>439</v>
      </c>
      <c r="I38" s="21" t="s">
        <v>185</v>
      </c>
      <c r="J38" s="21"/>
      <c r="K38" s="21"/>
      <c r="L38" s="21" t="s">
        <v>2809</v>
      </c>
      <c r="M38" s="7" t="s">
        <v>186</v>
      </c>
      <c r="N38" s="190"/>
      <c r="O38" s="190"/>
      <c r="P38" s="190"/>
      <c r="Q38" s="190"/>
      <c r="R38" s="190"/>
    </row>
    <row r="39" spans="2:18" s="29" customFormat="1" ht="13.9">
      <c r="B39" s="11"/>
      <c r="C39" s="11"/>
      <c r="D39" s="20" t="s">
        <v>202</v>
      </c>
      <c r="E39" s="20" t="s">
        <v>202</v>
      </c>
      <c r="F39" s="11" t="s">
        <v>233</v>
      </c>
      <c r="G39" s="11" t="s">
        <v>3505</v>
      </c>
      <c r="H39" s="20" t="s">
        <v>439</v>
      </c>
      <c r="I39" s="21" t="s">
        <v>185</v>
      </c>
      <c r="J39" s="21"/>
      <c r="K39" s="21"/>
      <c r="L39" s="21" t="s">
        <v>2809</v>
      </c>
      <c r="M39" s="7" t="s">
        <v>186</v>
      </c>
      <c r="N39" s="190"/>
      <c r="O39" s="190"/>
      <c r="P39" s="190"/>
      <c r="Q39" s="190"/>
      <c r="R39" s="190"/>
    </row>
    <row r="40" spans="2:18" s="29" customFormat="1" ht="13.9">
      <c r="B40" s="11"/>
      <c r="C40" s="11"/>
      <c r="D40" s="20" t="s">
        <v>202</v>
      </c>
      <c r="E40" s="20" t="s">
        <v>202</v>
      </c>
      <c r="F40" s="11" t="s">
        <v>233</v>
      </c>
      <c r="G40" s="11" t="s">
        <v>3506</v>
      </c>
      <c r="H40" s="20" t="s">
        <v>439</v>
      </c>
      <c r="I40" s="21" t="s">
        <v>185</v>
      </c>
      <c r="J40" s="21"/>
      <c r="K40" s="21"/>
      <c r="L40" s="21" t="s">
        <v>2809</v>
      </c>
      <c r="M40" s="7" t="s">
        <v>186</v>
      </c>
      <c r="N40" s="190"/>
      <c r="O40" s="190"/>
      <c r="P40" s="190"/>
      <c r="Q40" s="190"/>
      <c r="R40" s="190"/>
    </row>
    <row r="41" spans="2:18" s="29" customFormat="1" ht="13.9">
      <c r="B41" s="12"/>
      <c r="C41" s="901"/>
      <c r="D41" s="12"/>
      <c r="E41" s="12"/>
      <c r="F41" s="12"/>
      <c r="G41" s="7"/>
      <c r="H41" s="7"/>
      <c r="I41" s="22"/>
      <c r="J41" s="22"/>
      <c r="K41" s="22"/>
      <c r="L41" s="22"/>
      <c r="M41" s="15"/>
    </row>
    <row r="42" spans="2:18" s="29" customFormat="1" ht="14.25" customHeight="1">
      <c r="B42" s="12"/>
      <c r="C42" s="34" t="s">
        <v>445</v>
      </c>
      <c r="D42" s="34"/>
      <c r="E42" s="33"/>
      <c r="F42" s="33"/>
      <c r="G42" s="33"/>
      <c r="H42" s="33"/>
      <c r="I42" s="33"/>
      <c r="J42" s="33"/>
      <c r="K42" s="33"/>
      <c r="L42" s="33"/>
      <c r="M42" s="33"/>
      <c r="N42" s="33"/>
      <c r="O42" s="33"/>
      <c r="P42" s="33"/>
      <c r="Q42" s="33"/>
      <c r="R42" s="33"/>
    </row>
    <row r="43" spans="2:18" s="29" customFormat="1" ht="13.5" customHeight="1">
      <c r="B43" s="12"/>
      <c r="C43" s="12"/>
      <c r="D43" s="12"/>
      <c r="E43" s="12"/>
      <c r="F43" s="12"/>
      <c r="G43" s="7"/>
      <c r="H43" s="7"/>
      <c r="I43" s="22"/>
      <c r="J43" s="22"/>
      <c r="K43" s="22"/>
      <c r="L43" s="22"/>
      <c r="M43" s="15"/>
    </row>
    <row r="44" spans="2:18" s="29" customFormat="1" ht="13.9">
      <c r="B44" s="11"/>
      <c r="C44" s="11"/>
      <c r="D44" s="20" t="s">
        <v>202</v>
      </c>
      <c r="E44" s="20" t="s">
        <v>202</v>
      </c>
      <c r="F44" s="11" t="s">
        <v>233</v>
      </c>
      <c r="G44" s="11" t="s">
        <v>3504</v>
      </c>
      <c r="H44" s="20" t="s">
        <v>445</v>
      </c>
      <c r="I44" s="21" t="s">
        <v>185</v>
      </c>
      <c r="J44" s="21"/>
      <c r="K44" s="21"/>
      <c r="L44" s="21" t="s">
        <v>2809</v>
      </c>
      <c r="M44" s="7" t="s">
        <v>186</v>
      </c>
      <c r="N44" s="190"/>
      <c r="O44" s="190"/>
      <c r="P44" s="190"/>
      <c r="Q44" s="190"/>
      <c r="R44" s="190"/>
    </row>
    <row r="45" spans="2:18" s="29" customFormat="1" ht="13.9">
      <c r="B45" s="11"/>
      <c r="C45" s="11"/>
      <c r="D45" s="20" t="s">
        <v>202</v>
      </c>
      <c r="E45" s="20" t="s">
        <v>202</v>
      </c>
      <c r="F45" s="11" t="s">
        <v>233</v>
      </c>
      <c r="G45" s="11" t="s">
        <v>3505</v>
      </c>
      <c r="H45" s="20" t="s">
        <v>445</v>
      </c>
      <c r="I45" s="21" t="s">
        <v>185</v>
      </c>
      <c r="J45" s="21"/>
      <c r="K45" s="21"/>
      <c r="L45" s="21" t="s">
        <v>2809</v>
      </c>
      <c r="M45" s="7" t="s">
        <v>186</v>
      </c>
      <c r="N45" s="190"/>
      <c r="O45" s="190"/>
      <c r="P45" s="190"/>
      <c r="Q45" s="190"/>
      <c r="R45" s="190"/>
    </row>
    <row r="46" spans="2:18" s="29" customFormat="1" ht="13.9">
      <c r="B46" s="11"/>
      <c r="C46" s="11"/>
      <c r="D46" s="20" t="s">
        <v>202</v>
      </c>
      <c r="E46" s="20" t="s">
        <v>202</v>
      </c>
      <c r="F46" s="11" t="s">
        <v>233</v>
      </c>
      <c r="G46" s="11" t="s">
        <v>3506</v>
      </c>
      <c r="H46" s="20" t="s">
        <v>445</v>
      </c>
      <c r="I46" s="21" t="s">
        <v>185</v>
      </c>
      <c r="J46" s="21"/>
      <c r="K46" s="21"/>
      <c r="L46" s="21" t="s">
        <v>2809</v>
      </c>
      <c r="M46" s="7" t="s">
        <v>186</v>
      </c>
      <c r="N46" s="190"/>
      <c r="O46" s="190"/>
      <c r="P46" s="190"/>
      <c r="Q46" s="190"/>
      <c r="R46" s="190"/>
    </row>
    <row r="47" spans="2:18" s="29" customFormat="1" ht="13.9">
      <c r="B47" s="12"/>
      <c r="C47" s="12"/>
      <c r="D47" s="12"/>
      <c r="E47" s="12"/>
      <c r="F47" s="12"/>
      <c r="G47" s="7"/>
      <c r="H47" s="7"/>
      <c r="I47" s="22"/>
      <c r="J47" s="22"/>
      <c r="K47" s="22"/>
      <c r="L47" s="22"/>
      <c r="M47" s="15"/>
    </row>
    <row r="48" spans="2:18" s="29" customFormat="1" ht="14.25" customHeight="1">
      <c r="B48" s="12"/>
      <c r="C48" s="34" t="s">
        <v>451</v>
      </c>
      <c r="D48" s="34"/>
      <c r="E48" s="33"/>
      <c r="F48" s="33"/>
      <c r="G48" s="33"/>
      <c r="H48" s="33"/>
      <c r="I48" s="33"/>
      <c r="J48" s="33"/>
      <c r="K48" s="33"/>
      <c r="L48" s="33"/>
      <c r="M48" s="33"/>
      <c r="N48" s="33"/>
      <c r="O48" s="33"/>
      <c r="P48" s="33"/>
      <c r="Q48" s="33"/>
      <c r="R48" s="33"/>
    </row>
    <row r="50" spans="3:18" s="29" customFormat="1" ht="13.9">
      <c r="C50" s="11"/>
      <c r="D50" s="20" t="s">
        <v>202</v>
      </c>
      <c r="E50" s="20" t="s">
        <v>202</v>
      </c>
      <c r="F50" s="11" t="s">
        <v>233</v>
      </c>
      <c r="G50" s="11" t="s">
        <v>3504</v>
      </c>
      <c r="H50" s="20" t="s">
        <v>451</v>
      </c>
      <c r="I50" s="21" t="s">
        <v>185</v>
      </c>
      <c r="J50" s="21"/>
      <c r="K50" s="21"/>
      <c r="L50" s="21" t="s">
        <v>2809</v>
      </c>
      <c r="M50" s="7" t="s">
        <v>186</v>
      </c>
      <c r="N50" s="190"/>
      <c r="O50" s="190"/>
      <c r="P50" s="190"/>
      <c r="Q50" s="190"/>
      <c r="R50" s="190"/>
    </row>
    <row r="51" spans="3:18" s="29" customFormat="1" ht="13.9">
      <c r="C51" s="11"/>
      <c r="D51" s="20" t="s">
        <v>202</v>
      </c>
      <c r="E51" s="20" t="s">
        <v>202</v>
      </c>
      <c r="F51" s="11" t="s">
        <v>233</v>
      </c>
      <c r="G51" s="11" t="s">
        <v>3505</v>
      </c>
      <c r="H51" s="20" t="s">
        <v>451</v>
      </c>
      <c r="I51" s="21" t="s">
        <v>185</v>
      </c>
      <c r="J51" s="21"/>
      <c r="K51" s="21"/>
      <c r="L51" s="21" t="s">
        <v>2809</v>
      </c>
      <c r="M51" s="7" t="s">
        <v>186</v>
      </c>
      <c r="N51" s="190"/>
      <c r="O51" s="190"/>
      <c r="P51" s="190"/>
      <c r="Q51" s="190"/>
      <c r="R51" s="190"/>
    </row>
    <row r="52" spans="3:18" s="29" customFormat="1" ht="13.9">
      <c r="C52" s="11"/>
      <c r="D52" s="20" t="s">
        <v>202</v>
      </c>
      <c r="E52" s="20" t="s">
        <v>202</v>
      </c>
      <c r="F52" s="11" t="s">
        <v>233</v>
      </c>
      <c r="G52" s="11" t="s">
        <v>3506</v>
      </c>
      <c r="H52" s="20" t="s">
        <v>451</v>
      </c>
      <c r="I52" s="21" t="s">
        <v>185</v>
      </c>
      <c r="J52" s="21"/>
      <c r="K52" s="21"/>
      <c r="L52" s="21" t="s">
        <v>2809</v>
      </c>
      <c r="M52" s="7" t="s">
        <v>186</v>
      </c>
      <c r="N52" s="190"/>
      <c r="O52" s="190"/>
      <c r="P52" s="190"/>
      <c r="Q52" s="190"/>
      <c r="R52" s="190"/>
    </row>
    <row r="53" spans="3:18" s="29" customFormat="1" ht="13.9">
      <c r="C53" s="12"/>
      <c r="D53" s="12"/>
      <c r="E53" s="12"/>
      <c r="F53" s="12"/>
      <c r="G53" s="7"/>
      <c r="H53" s="7"/>
      <c r="I53" s="22"/>
      <c r="J53" s="22"/>
      <c r="K53" s="22"/>
      <c r="L53" s="22"/>
      <c r="M53" s="15"/>
    </row>
    <row r="54" spans="3:18" s="29" customFormat="1" ht="14.25" customHeight="1">
      <c r="C54" s="34" t="s">
        <v>455</v>
      </c>
      <c r="D54" s="34"/>
      <c r="E54" s="33"/>
      <c r="F54" s="33"/>
      <c r="G54" s="33"/>
      <c r="H54" s="33"/>
      <c r="I54" s="33"/>
      <c r="J54" s="33"/>
      <c r="K54" s="33"/>
      <c r="L54" s="33"/>
      <c r="M54" s="33"/>
      <c r="N54" s="33"/>
      <c r="O54" s="33"/>
      <c r="P54" s="33"/>
      <c r="Q54" s="33"/>
      <c r="R54" s="33"/>
    </row>
    <row r="55" spans="3:18" s="29" customFormat="1" ht="13.9">
      <c r="C55" s="12"/>
      <c r="D55" s="12"/>
      <c r="E55" s="12"/>
      <c r="F55" s="12"/>
      <c r="G55" s="7"/>
      <c r="H55" s="7"/>
      <c r="I55" s="22"/>
      <c r="J55" s="22"/>
      <c r="K55" s="22"/>
      <c r="L55" s="22"/>
      <c r="M55" s="15"/>
    </row>
    <row r="56" spans="3:18" s="29" customFormat="1" ht="13.9">
      <c r="C56" s="11"/>
      <c r="D56" s="20" t="s">
        <v>202</v>
      </c>
      <c r="E56" s="20" t="s">
        <v>202</v>
      </c>
      <c r="F56" s="11" t="s">
        <v>233</v>
      </c>
      <c r="G56" s="11" t="s">
        <v>3504</v>
      </c>
      <c r="H56" s="20" t="s">
        <v>455</v>
      </c>
      <c r="I56" s="21" t="s">
        <v>185</v>
      </c>
      <c r="J56" s="21"/>
      <c r="K56" s="21"/>
      <c r="L56" s="21" t="s">
        <v>2809</v>
      </c>
      <c r="M56" s="7" t="s">
        <v>186</v>
      </c>
      <c r="N56" s="190"/>
      <c r="O56" s="190"/>
      <c r="P56" s="190"/>
      <c r="Q56" s="190"/>
      <c r="R56" s="190"/>
    </row>
    <row r="57" spans="3:18" s="29" customFormat="1" ht="13.9">
      <c r="C57" s="11"/>
      <c r="D57" s="20" t="s">
        <v>202</v>
      </c>
      <c r="E57" s="20" t="s">
        <v>202</v>
      </c>
      <c r="F57" s="11" t="s">
        <v>233</v>
      </c>
      <c r="G57" s="11" t="s">
        <v>3505</v>
      </c>
      <c r="H57" s="20" t="s">
        <v>455</v>
      </c>
      <c r="I57" s="21" t="s">
        <v>185</v>
      </c>
      <c r="J57" s="21"/>
      <c r="K57" s="21"/>
      <c r="L57" s="21" t="s">
        <v>2809</v>
      </c>
      <c r="M57" s="7" t="s">
        <v>186</v>
      </c>
      <c r="N57" s="190"/>
      <c r="O57" s="190"/>
      <c r="P57" s="190"/>
      <c r="Q57" s="190"/>
      <c r="R57" s="190"/>
    </row>
    <row r="58" spans="3:18" s="29" customFormat="1" ht="13.9">
      <c r="C58" s="11"/>
      <c r="D58" s="20" t="s">
        <v>202</v>
      </c>
      <c r="E58" s="20" t="s">
        <v>202</v>
      </c>
      <c r="F58" s="11" t="s">
        <v>233</v>
      </c>
      <c r="G58" s="11" t="s">
        <v>3506</v>
      </c>
      <c r="H58" s="20" t="s">
        <v>455</v>
      </c>
      <c r="I58" s="21" t="s">
        <v>185</v>
      </c>
      <c r="J58" s="21"/>
      <c r="K58" s="21"/>
      <c r="L58" s="21" t="s">
        <v>2809</v>
      </c>
      <c r="M58" s="7" t="s">
        <v>186</v>
      </c>
      <c r="N58" s="190"/>
      <c r="O58" s="190"/>
      <c r="P58" s="190"/>
      <c r="Q58" s="190"/>
      <c r="R58" s="190"/>
    </row>
    <row r="59" spans="3:18" s="29" customFormat="1" ht="13.9">
      <c r="C59" s="12"/>
      <c r="D59" s="12"/>
      <c r="E59" s="12"/>
      <c r="F59" s="12"/>
      <c r="G59" s="7"/>
      <c r="H59" s="7"/>
      <c r="I59" s="22"/>
      <c r="J59" s="22"/>
      <c r="K59" s="22"/>
      <c r="L59" s="22"/>
      <c r="M59" s="15"/>
    </row>
    <row r="60" spans="3:18" s="29" customFormat="1" ht="14.25" customHeight="1">
      <c r="C60" s="34" t="s">
        <v>459</v>
      </c>
      <c r="D60" s="34"/>
      <c r="E60" s="33"/>
      <c r="F60" s="33"/>
      <c r="G60" s="33"/>
      <c r="H60" s="33"/>
      <c r="I60" s="33"/>
      <c r="J60" s="33"/>
      <c r="K60" s="33"/>
      <c r="L60" s="33"/>
      <c r="M60" s="33"/>
      <c r="N60" s="33"/>
      <c r="O60" s="33"/>
      <c r="P60" s="33"/>
      <c r="Q60" s="33"/>
      <c r="R60" s="33"/>
    </row>
    <row r="61" spans="3:18" s="29" customFormat="1" ht="13.9">
      <c r="C61" s="12"/>
      <c r="D61" s="12"/>
      <c r="E61" s="12"/>
      <c r="F61" s="12"/>
      <c r="G61" s="7"/>
      <c r="H61" s="7"/>
      <c r="I61" s="22"/>
      <c r="J61" s="22"/>
      <c r="K61" s="22"/>
      <c r="L61" s="22"/>
      <c r="M61" s="15"/>
    </row>
    <row r="62" spans="3:18" s="29" customFormat="1" ht="13.9">
      <c r="C62" s="11"/>
      <c r="D62" s="20" t="s">
        <v>202</v>
      </c>
      <c r="E62" s="20" t="s">
        <v>202</v>
      </c>
      <c r="F62" s="11" t="s">
        <v>233</v>
      </c>
      <c r="G62" s="11" t="s">
        <v>3504</v>
      </c>
      <c r="H62" s="20" t="s">
        <v>459</v>
      </c>
      <c r="I62" s="21" t="s">
        <v>185</v>
      </c>
      <c r="J62" s="21"/>
      <c r="K62" s="21"/>
      <c r="L62" s="21" t="s">
        <v>2809</v>
      </c>
      <c r="M62" s="7" t="s">
        <v>186</v>
      </c>
      <c r="N62" s="190"/>
      <c r="O62" s="190"/>
      <c r="P62" s="190"/>
      <c r="Q62" s="190"/>
      <c r="R62" s="190"/>
    </row>
    <row r="63" spans="3:18" s="29" customFormat="1" ht="13.9">
      <c r="C63" s="11"/>
      <c r="D63" s="20" t="s">
        <v>202</v>
      </c>
      <c r="E63" s="20" t="s">
        <v>202</v>
      </c>
      <c r="F63" s="11" t="s">
        <v>233</v>
      </c>
      <c r="G63" s="11" t="s">
        <v>3505</v>
      </c>
      <c r="H63" s="20" t="s">
        <v>459</v>
      </c>
      <c r="I63" s="21" t="s">
        <v>185</v>
      </c>
      <c r="J63" s="21"/>
      <c r="K63" s="21"/>
      <c r="L63" s="21" t="s">
        <v>2809</v>
      </c>
      <c r="M63" s="7" t="s">
        <v>186</v>
      </c>
      <c r="N63" s="190"/>
      <c r="O63" s="190"/>
      <c r="P63" s="190"/>
      <c r="Q63" s="190"/>
      <c r="R63" s="190"/>
    </row>
    <row r="64" spans="3:18" s="29" customFormat="1" ht="13.9">
      <c r="C64" s="11"/>
      <c r="D64" s="20" t="s">
        <v>202</v>
      </c>
      <c r="E64" s="20" t="s">
        <v>202</v>
      </c>
      <c r="F64" s="11" t="s">
        <v>233</v>
      </c>
      <c r="G64" s="11" t="s">
        <v>3506</v>
      </c>
      <c r="H64" s="20" t="s">
        <v>459</v>
      </c>
      <c r="I64" s="21" t="s">
        <v>185</v>
      </c>
      <c r="J64" s="21"/>
      <c r="K64" s="21"/>
      <c r="L64" s="21" t="s">
        <v>2809</v>
      </c>
      <c r="M64" s="7" t="s">
        <v>186</v>
      </c>
      <c r="N64" s="190"/>
      <c r="O64" s="190"/>
      <c r="P64" s="190"/>
      <c r="Q64" s="190"/>
      <c r="R64" s="190"/>
    </row>
    <row r="66" spans="2:18" s="29" customFormat="1" ht="14.25" customHeight="1">
      <c r="B66" s="12"/>
      <c r="C66" s="34" t="s">
        <v>463</v>
      </c>
      <c r="D66" s="34"/>
      <c r="E66" s="33"/>
      <c r="F66" s="33"/>
      <c r="G66" s="33"/>
      <c r="H66" s="33"/>
      <c r="I66" s="33"/>
      <c r="J66" s="33"/>
      <c r="K66" s="33"/>
      <c r="L66" s="33"/>
      <c r="M66" s="33"/>
      <c r="N66" s="33"/>
      <c r="O66" s="33"/>
      <c r="P66" s="33"/>
      <c r="Q66" s="33"/>
      <c r="R66" s="33"/>
    </row>
    <row r="67" spans="2:18" s="29" customFormat="1" ht="13.9">
      <c r="B67" s="12"/>
      <c r="C67" s="12"/>
      <c r="D67" s="12"/>
      <c r="E67" s="12"/>
      <c r="F67" s="12"/>
      <c r="G67" s="7"/>
      <c r="H67" s="7"/>
      <c r="I67" s="22"/>
      <c r="J67" s="22"/>
      <c r="K67" s="22"/>
      <c r="L67" s="22"/>
      <c r="M67" s="15"/>
    </row>
    <row r="68" spans="2:18" s="29" customFormat="1" ht="13.9">
      <c r="B68" s="11"/>
      <c r="C68" s="11"/>
      <c r="D68" s="20" t="s">
        <v>202</v>
      </c>
      <c r="E68" s="20" t="s">
        <v>202</v>
      </c>
      <c r="F68" s="11" t="s">
        <v>233</v>
      </c>
      <c r="G68" s="11" t="s">
        <v>3504</v>
      </c>
      <c r="H68" s="20" t="s">
        <v>463</v>
      </c>
      <c r="I68" s="21" t="s">
        <v>185</v>
      </c>
      <c r="J68" s="21"/>
      <c r="K68" s="21"/>
      <c r="L68" s="21" t="s">
        <v>2809</v>
      </c>
      <c r="M68" s="7" t="s">
        <v>186</v>
      </c>
      <c r="N68" s="190"/>
      <c r="O68" s="190"/>
      <c r="P68" s="190"/>
      <c r="Q68" s="190"/>
      <c r="R68" s="190"/>
    </row>
    <row r="69" spans="2:18" s="29" customFormat="1" ht="13.9">
      <c r="B69" s="11"/>
      <c r="C69" s="11"/>
      <c r="D69" s="20" t="s">
        <v>202</v>
      </c>
      <c r="E69" s="20" t="s">
        <v>202</v>
      </c>
      <c r="F69" s="11" t="s">
        <v>233</v>
      </c>
      <c r="G69" s="11" t="s">
        <v>3505</v>
      </c>
      <c r="H69" s="20" t="s">
        <v>463</v>
      </c>
      <c r="I69" s="21" t="s">
        <v>185</v>
      </c>
      <c r="J69" s="21"/>
      <c r="K69" s="21"/>
      <c r="L69" s="21" t="s">
        <v>2809</v>
      </c>
      <c r="M69" s="7" t="s">
        <v>186</v>
      </c>
      <c r="N69" s="190"/>
      <c r="O69" s="190"/>
      <c r="P69" s="190"/>
      <c r="Q69" s="190"/>
      <c r="R69" s="190"/>
    </row>
    <row r="70" spans="2:18" s="29" customFormat="1" ht="13.9">
      <c r="B70" s="11"/>
      <c r="C70" s="11"/>
      <c r="D70" s="20" t="s">
        <v>202</v>
      </c>
      <c r="E70" s="20" t="s">
        <v>202</v>
      </c>
      <c r="F70" s="11" t="s">
        <v>233</v>
      </c>
      <c r="G70" s="11" t="s">
        <v>3506</v>
      </c>
      <c r="H70" s="20" t="s">
        <v>463</v>
      </c>
      <c r="I70" s="21" t="s">
        <v>185</v>
      </c>
      <c r="J70" s="21"/>
      <c r="K70" s="21"/>
      <c r="L70" s="21" t="s">
        <v>2809</v>
      </c>
      <c r="M70" s="7" t="s">
        <v>186</v>
      </c>
      <c r="N70" s="190"/>
      <c r="O70" s="190"/>
      <c r="P70" s="190"/>
      <c r="Q70" s="190"/>
      <c r="R70" s="190"/>
    </row>
    <row r="71" spans="2:18" s="29" customFormat="1" ht="13.9">
      <c r="B71" s="11"/>
      <c r="C71" s="11"/>
      <c r="D71" s="11"/>
      <c r="E71" s="11"/>
      <c r="F71" s="11"/>
      <c r="G71" s="11"/>
      <c r="H71" s="11"/>
      <c r="I71" s="11"/>
      <c r="J71" s="11"/>
      <c r="K71" s="11"/>
      <c r="L71" s="11"/>
      <c r="M71" s="11"/>
    </row>
    <row r="72" spans="2:18" s="29" customFormat="1" ht="17.649999999999999">
      <c r="B72" s="28" t="s">
        <v>2870</v>
      </c>
      <c r="C72" s="27"/>
      <c r="D72" s="27"/>
      <c r="E72" s="27"/>
      <c r="F72" s="27"/>
      <c r="G72" s="27"/>
      <c r="H72" s="27"/>
      <c r="I72" s="27"/>
      <c r="J72" s="27"/>
      <c r="K72" s="27"/>
      <c r="L72" s="27"/>
      <c r="M72" s="27"/>
      <c r="N72" s="27"/>
      <c r="O72" s="27"/>
      <c r="P72" s="27"/>
      <c r="Q72" s="27"/>
      <c r="R72" s="27"/>
    </row>
    <row r="73" spans="2:18" s="29" customFormat="1" ht="13.9">
      <c r="B73" s="12"/>
      <c r="C73" s="12"/>
      <c r="D73" s="12"/>
      <c r="E73" s="12"/>
      <c r="F73" s="12"/>
      <c r="G73" s="7"/>
      <c r="H73" s="7"/>
      <c r="I73" s="22"/>
      <c r="J73" s="22"/>
      <c r="K73" s="22"/>
      <c r="L73" s="22"/>
      <c r="M73" s="15"/>
      <c r="N73" s="15"/>
      <c r="O73" s="15"/>
      <c r="P73" s="15"/>
      <c r="Q73" s="15"/>
      <c r="R73" s="15"/>
    </row>
    <row r="74" spans="2:18" s="29" customFormat="1" ht="14.25" customHeight="1">
      <c r="B74" s="12"/>
      <c r="C74" s="34" t="s">
        <v>439</v>
      </c>
      <c r="D74" s="34"/>
      <c r="E74" s="33"/>
      <c r="F74" s="33"/>
      <c r="G74" s="33"/>
      <c r="H74" s="33"/>
      <c r="I74" s="33"/>
      <c r="J74" s="33"/>
      <c r="K74" s="33"/>
      <c r="L74" s="33"/>
      <c r="M74" s="33"/>
      <c r="N74" s="33"/>
      <c r="O74" s="33"/>
      <c r="P74" s="33"/>
      <c r="Q74" s="33"/>
      <c r="R74" s="33"/>
    </row>
    <row r="75" spans="2:18" s="29" customFormat="1" ht="13.9">
      <c r="B75" s="12"/>
      <c r="C75" s="12"/>
      <c r="D75" s="12"/>
      <c r="E75" s="12"/>
      <c r="F75" s="12"/>
      <c r="G75" s="7"/>
      <c r="H75" s="7"/>
      <c r="I75" s="22"/>
      <c r="J75" s="22"/>
      <c r="K75" s="22"/>
      <c r="L75" s="22"/>
      <c r="M75" s="22"/>
      <c r="N75" s="22"/>
      <c r="O75" s="22"/>
      <c r="P75" s="22"/>
      <c r="Q75" s="22"/>
      <c r="R75" s="22"/>
    </row>
    <row r="76" spans="2:18" s="29" customFormat="1" ht="14.25" customHeight="1">
      <c r="B76" s="12"/>
      <c r="C76" s="12"/>
      <c r="D76" s="80" t="s">
        <v>3507</v>
      </c>
      <c r="E76" s="81"/>
      <c r="F76" s="81"/>
      <c r="G76" s="81"/>
      <c r="H76" s="81"/>
      <c r="I76" s="81"/>
      <c r="J76" s="81"/>
      <c r="K76" s="81"/>
      <c r="L76" s="81"/>
      <c r="M76" s="81"/>
      <c r="N76" s="81"/>
      <c r="O76" s="81"/>
      <c r="P76" s="81"/>
      <c r="Q76" s="81"/>
      <c r="R76" s="81"/>
    </row>
    <row r="77" spans="2:18" s="29" customFormat="1" ht="13.9">
      <c r="B77" s="12"/>
      <c r="C77" s="12"/>
      <c r="D77" s="12"/>
      <c r="E77" s="12"/>
      <c r="F77" s="12"/>
      <c r="G77" s="7"/>
      <c r="H77" s="7"/>
      <c r="I77" s="22"/>
      <c r="J77" s="22"/>
      <c r="K77" s="22"/>
      <c r="L77" s="22"/>
      <c r="M77" s="15"/>
    </row>
    <row r="78" spans="2:18" s="29" customFormat="1" ht="13.9">
      <c r="B78" s="11"/>
      <c r="C78" s="11"/>
      <c r="D78" s="20"/>
      <c r="E78" s="20"/>
      <c r="F78" s="11" t="s">
        <v>233</v>
      </c>
      <c r="G78" s="11" t="s">
        <v>3504</v>
      </c>
      <c r="H78" s="20" t="s">
        <v>439</v>
      </c>
      <c r="I78" s="21" t="s">
        <v>197</v>
      </c>
      <c r="J78" s="21" t="s">
        <v>3502</v>
      </c>
      <c r="K78" s="21"/>
      <c r="L78" s="21"/>
      <c r="M78" s="7" t="s">
        <v>198</v>
      </c>
      <c r="N78" s="190"/>
      <c r="O78" s="190"/>
      <c r="P78" s="190"/>
      <c r="Q78" s="190"/>
      <c r="R78" s="190"/>
    </row>
    <row r="79" spans="2:18" s="29" customFormat="1" ht="13.9">
      <c r="B79" s="11"/>
      <c r="C79" s="11"/>
      <c r="D79" s="20"/>
      <c r="E79" s="20"/>
      <c r="F79" s="11" t="s">
        <v>233</v>
      </c>
      <c r="G79" s="11" t="s">
        <v>3505</v>
      </c>
      <c r="H79" s="20" t="s">
        <v>439</v>
      </c>
      <c r="I79" s="21" t="s">
        <v>197</v>
      </c>
      <c r="J79" s="21" t="s">
        <v>3502</v>
      </c>
      <c r="K79" s="21"/>
      <c r="L79" s="21"/>
      <c r="M79" s="7" t="s">
        <v>198</v>
      </c>
      <c r="N79" s="190"/>
      <c r="O79" s="190"/>
      <c r="P79" s="190"/>
      <c r="Q79" s="190"/>
      <c r="R79" s="190"/>
    </row>
    <row r="80" spans="2:18" s="29" customFormat="1" ht="13.9">
      <c r="B80" s="11"/>
      <c r="C80" s="11"/>
      <c r="D80" s="20"/>
      <c r="E80" s="20"/>
      <c r="F80" s="11" t="s">
        <v>233</v>
      </c>
      <c r="G80" s="11" t="s">
        <v>3506</v>
      </c>
      <c r="H80" s="20" t="s">
        <v>439</v>
      </c>
      <c r="I80" s="21" t="s">
        <v>197</v>
      </c>
      <c r="J80" s="21" t="s">
        <v>3502</v>
      </c>
      <c r="K80" s="21"/>
      <c r="L80" s="21"/>
      <c r="M80" s="7" t="s">
        <v>198</v>
      </c>
      <c r="N80" s="190"/>
      <c r="O80" s="190"/>
      <c r="P80" s="190"/>
      <c r="Q80" s="190"/>
      <c r="R80" s="190"/>
    </row>
    <row r="82" spans="3:18" s="29" customFormat="1" ht="14.25" customHeight="1">
      <c r="C82" s="12"/>
      <c r="D82" s="80" t="s">
        <v>3508</v>
      </c>
      <c r="E82" s="81"/>
      <c r="F82" s="81"/>
      <c r="G82" s="81"/>
      <c r="H82" s="81"/>
      <c r="I82" s="81"/>
      <c r="J82" s="81"/>
      <c r="K82" s="81"/>
      <c r="L82" s="81"/>
      <c r="M82" s="81"/>
      <c r="N82" s="81"/>
      <c r="O82" s="81"/>
      <c r="P82" s="81"/>
      <c r="Q82" s="81"/>
      <c r="R82" s="81"/>
    </row>
    <row r="83" spans="3:18" s="29" customFormat="1" ht="13.9">
      <c r="C83" s="12"/>
      <c r="D83" s="12"/>
      <c r="E83" s="12"/>
      <c r="F83" s="12"/>
      <c r="G83" s="7"/>
      <c r="H83" s="7"/>
      <c r="I83" s="22"/>
      <c r="J83" s="22"/>
      <c r="K83" s="22"/>
      <c r="L83" s="22"/>
      <c r="M83" s="15"/>
    </row>
    <row r="84" spans="3:18" s="29" customFormat="1" ht="13.9">
      <c r="C84" s="11"/>
      <c r="D84" s="20"/>
      <c r="E84" s="20"/>
      <c r="F84" s="11" t="s">
        <v>233</v>
      </c>
      <c r="G84" s="11" t="s">
        <v>3504</v>
      </c>
      <c r="H84" s="20" t="s">
        <v>439</v>
      </c>
      <c r="I84" s="21" t="s">
        <v>197</v>
      </c>
      <c r="J84" s="21" t="s">
        <v>3503</v>
      </c>
      <c r="K84" s="21"/>
      <c r="L84" s="21"/>
      <c r="M84" s="7" t="s">
        <v>198</v>
      </c>
      <c r="N84" s="190"/>
      <c r="O84" s="190"/>
      <c r="P84" s="190"/>
      <c r="Q84" s="190"/>
      <c r="R84" s="190"/>
    </row>
    <row r="85" spans="3:18" s="29" customFormat="1" ht="13.9">
      <c r="C85" s="11"/>
      <c r="D85" s="20"/>
      <c r="E85" s="20"/>
      <c r="F85" s="11" t="s">
        <v>233</v>
      </c>
      <c r="G85" s="11" t="s">
        <v>3505</v>
      </c>
      <c r="H85" s="20" t="s">
        <v>439</v>
      </c>
      <c r="I85" s="21" t="s">
        <v>197</v>
      </c>
      <c r="J85" s="21" t="s">
        <v>3503</v>
      </c>
      <c r="K85" s="21"/>
      <c r="L85" s="21"/>
      <c r="M85" s="7" t="s">
        <v>198</v>
      </c>
      <c r="N85" s="190"/>
      <c r="O85" s="190"/>
      <c r="P85" s="190"/>
      <c r="Q85" s="190"/>
      <c r="R85" s="190"/>
    </row>
    <row r="86" spans="3:18" s="29" customFormat="1" ht="13.9">
      <c r="C86" s="11"/>
      <c r="D86" s="20"/>
      <c r="E86" s="20"/>
      <c r="F86" s="11" t="s">
        <v>233</v>
      </c>
      <c r="G86" s="11" t="s">
        <v>3506</v>
      </c>
      <c r="H86" s="20" t="s">
        <v>439</v>
      </c>
      <c r="I86" s="21" t="s">
        <v>197</v>
      </c>
      <c r="J86" s="21" t="s">
        <v>3503</v>
      </c>
      <c r="K86" s="21"/>
      <c r="L86" s="21"/>
      <c r="M86" s="7" t="s">
        <v>198</v>
      </c>
      <c r="N86" s="190"/>
      <c r="O86" s="190"/>
      <c r="P86" s="190"/>
      <c r="Q86" s="190"/>
      <c r="R86" s="190"/>
    </row>
    <row r="87" spans="3:18" s="29" customFormat="1" ht="13.9">
      <c r="C87" s="12"/>
      <c r="D87" s="12"/>
      <c r="E87" s="12"/>
      <c r="F87" s="12"/>
      <c r="G87" s="7"/>
      <c r="H87" s="7"/>
      <c r="I87" s="22"/>
      <c r="J87" s="22"/>
      <c r="K87" s="22"/>
      <c r="L87" s="22"/>
      <c r="M87" s="15"/>
    </row>
    <row r="88" spans="3:18" s="29" customFormat="1" ht="14.25" customHeight="1">
      <c r="C88" s="34" t="s">
        <v>445</v>
      </c>
      <c r="D88" s="34"/>
      <c r="E88" s="33"/>
      <c r="F88" s="33"/>
      <c r="G88" s="33"/>
      <c r="H88" s="33"/>
      <c r="I88" s="33"/>
      <c r="J88" s="33"/>
      <c r="K88" s="33"/>
      <c r="L88" s="33"/>
      <c r="M88" s="33"/>
      <c r="N88" s="33"/>
      <c r="O88" s="33"/>
      <c r="P88" s="33"/>
      <c r="Q88" s="33"/>
      <c r="R88" s="33"/>
    </row>
    <row r="89" spans="3:18" s="29" customFormat="1" ht="13.9">
      <c r="C89" s="12"/>
      <c r="D89" s="12"/>
      <c r="E89" s="12"/>
      <c r="F89" s="12"/>
      <c r="G89" s="7"/>
      <c r="H89" s="7"/>
      <c r="I89" s="22"/>
      <c r="J89" s="22"/>
      <c r="K89" s="22"/>
      <c r="L89" s="22"/>
      <c r="M89" s="15"/>
    </row>
    <row r="90" spans="3:18" s="29" customFormat="1" ht="14.25" customHeight="1">
      <c r="C90" s="12"/>
      <c r="D90" s="80" t="s">
        <v>3507</v>
      </c>
      <c r="E90" s="81"/>
      <c r="F90" s="81"/>
      <c r="G90" s="81"/>
      <c r="H90" s="81"/>
      <c r="I90" s="81"/>
      <c r="J90" s="81"/>
      <c r="K90" s="81"/>
      <c r="L90" s="81"/>
      <c r="M90" s="81"/>
      <c r="N90" s="81"/>
      <c r="O90" s="81"/>
      <c r="P90" s="81"/>
      <c r="Q90" s="81"/>
      <c r="R90" s="81"/>
    </row>
    <row r="91" spans="3:18" s="29" customFormat="1" ht="13.9">
      <c r="C91" s="12"/>
      <c r="D91" s="12"/>
      <c r="E91" s="12"/>
      <c r="F91" s="12"/>
      <c r="G91" s="7"/>
      <c r="H91" s="7"/>
      <c r="I91" s="22"/>
      <c r="J91" s="22"/>
      <c r="K91" s="22"/>
      <c r="L91" s="22"/>
      <c r="M91" s="15"/>
    </row>
    <row r="92" spans="3:18" s="29" customFormat="1" ht="13.9">
      <c r="C92" s="11"/>
      <c r="D92" s="20"/>
      <c r="E92" s="20"/>
      <c r="F92" s="11" t="s">
        <v>233</v>
      </c>
      <c r="G92" s="11" t="s">
        <v>3504</v>
      </c>
      <c r="H92" s="20" t="s">
        <v>445</v>
      </c>
      <c r="I92" s="21" t="s">
        <v>197</v>
      </c>
      <c r="J92" s="21" t="s">
        <v>3502</v>
      </c>
      <c r="K92" s="21"/>
      <c r="L92" s="21"/>
      <c r="M92" s="7" t="s">
        <v>198</v>
      </c>
      <c r="N92" s="190"/>
      <c r="O92" s="190"/>
      <c r="P92" s="190"/>
      <c r="Q92" s="190"/>
      <c r="R92" s="190"/>
    </row>
    <row r="93" spans="3:18" s="29" customFormat="1" ht="13.9">
      <c r="C93" s="11"/>
      <c r="D93" s="20"/>
      <c r="E93" s="20"/>
      <c r="F93" s="11" t="s">
        <v>233</v>
      </c>
      <c r="G93" s="11" t="s">
        <v>3505</v>
      </c>
      <c r="H93" s="20" t="s">
        <v>445</v>
      </c>
      <c r="I93" s="21" t="s">
        <v>197</v>
      </c>
      <c r="J93" s="21" t="s">
        <v>3502</v>
      </c>
      <c r="K93" s="21"/>
      <c r="L93" s="21"/>
      <c r="M93" s="7" t="s">
        <v>198</v>
      </c>
      <c r="N93" s="190"/>
      <c r="O93" s="190"/>
      <c r="P93" s="190"/>
      <c r="Q93" s="190"/>
      <c r="R93" s="190"/>
    </row>
    <row r="94" spans="3:18" s="29" customFormat="1" ht="13.9">
      <c r="C94" s="11"/>
      <c r="D94" s="20"/>
      <c r="E94" s="20"/>
      <c r="F94" s="11" t="s">
        <v>233</v>
      </c>
      <c r="G94" s="11" t="s">
        <v>3506</v>
      </c>
      <c r="H94" s="20" t="s">
        <v>445</v>
      </c>
      <c r="I94" s="21" t="s">
        <v>197</v>
      </c>
      <c r="J94" s="21" t="s">
        <v>3502</v>
      </c>
      <c r="K94" s="21"/>
      <c r="L94" s="21"/>
      <c r="M94" s="7" t="s">
        <v>198</v>
      </c>
      <c r="N94" s="190"/>
      <c r="O94" s="190"/>
      <c r="P94" s="190"/>
      <c r="Q94" s="190"/>
      <c r="R94" s="190"/>
    </row>
    <row r="95" spans="3:18" s="29" customFormat="1" ht="13.9">
      <c r="C95" s="12"/>
      <c r="D95" s="12"/>
      <c r="E95" s="12"/>
      <c r="F95" s="12"/>
      <c r="G95" s="7"/>
      <c r="H95" s="7"/>
      <c r="I95" s="22"/>
      <c r="J95" s="22"/>
      <c r="K95" s="22"/>
      <c r="L95" s="22"/>
      <c r="M95" s="15"/>
    </row>
    <row r="96" spans="3:18" s="29" customFormat="1" ht="14.25" customHeight="1">
      <c r="C96" s="12"/>
      <c r="D96" s="80" t="s">
        <v>3508</v>
      </c>
      <c r="E96" s="81"/>
      <c r="F96" s="81"/>
      <c r="G96" s="81"/>
      <c r="H96" s="81"/>
      <c r="I96" s="81"/>
      <c r="J96" s="81"/>
      <c r="K96" s="81"/>
      <c r="L96" s="81"/>
      <c r="M96" s="81"/>
      <c r="N96" s="81"/>
      <c r="O96" s="81"/>
      <c r="P96" s="81"/>
      <c r="Q96" s="81"/>
      <c r="R96" s="81"/>
    </row>
    <row r="98" spans="3:18" s="29" customFormat="1" ht="13.9">
      <c r="C98" s="11"/>
      <c r="D98" s="20"/>
      <c r="E98" s="20"/>
      <c r="F98" s="11" t="s">
        <v>233</v>
      </c>
      <c r="G98" s="11" t="s">
        <v>3504</v>
      </c>
      <c r="H98" s="20" t="s">
        <v>445</v>
      </c>
      <c r="I98" s="21" t="s">
        <v>197</v>
      </c>
      <c r="J98" s="21" t="s">
        <v>3503</v>
      </c>
      <c r="K98" s="21"/>
      <c r="L98" s="21"/>
      <c r="M98" s="7" t="s">
        <v>198</v>
      </c>
      <c r="N98" s="190"/>
      <c r="O98" s="190"/>
      <c r="P98" s="190"/>
      <c r="Q98" s="190"/>
      <c r="R98" s="190"/>
    </row>
    <row r="99" spans="3:18" s="29" customFormat="1" ht="13.9">
      <c r="C99" s="11"/>
      <c r="D99" s="20"/>
      <c r="E99" s="20"/>
      <c r="F99" s="11" t="s">
        <v>233</v>
      </c>
      <c r="G99" s="11" t="s">
        <v>3505</v>
      </c>
      <c r="H99" s="20" t="s">
        <v>445</v>
      </c>
      <c r="I99" s="21" t="s">
        <v>197</v>
      </c>
      <c r="J99" s="21" t="s">
        <v>3503</v>
      </c>
      <c r="K99" s="21"/>
      <c r="L99" s="21"/>
      <c r="M99" s="7" t="s">
        <v>198</v>
      </c>
      <c r="N99" s="190"/>
      <c r="O99" s="190"/>
      <c r="P99" s="190"/>
      <c r="Q99" s="190"/>
      <c r="R99" s="190"/>
    </row>
    <row r="100" spans="3:18" s="29" customFormat="1" ht="13.9">
      <c r="C100" s="11"/>
      <c r="D100" s="20"/>
      <c r="E100" s="20"/>
      <c r="F100" s="11" t="s">
        <v>233</v>
      </c>
      <c r="G100" s="11" t="s">
        <v>3506</v>
      </c>
      <c r="H100" s="20" t="s">
        <v>445</v>
      </c>
      <c r="I100" s="21" t="s">
        <v>197</v>
      </c>
      <c r="J100" s="21" t="s">
        <v>3503</v>
      </c>
      <c r="K100" s="21"/>
      <c r="L100" s="21"/>
      <c r="M100" s="7" t="s">
        <v>198</v>
      </c>
      <c r="N100" s="190"/>
      <c r="O100" s="190"/>
      <c r="P100" s="190"/>
      <c r="Q100" s="190"/>
      <c r="R100" s="190"/>
    </row>
    <row r="101" spans="3:18" s="29" customFormat="1" ht="13.9">
      <c r="C101" s="12"/>
      <c r="D101" s="12"/>
      <c r="E101" s="12"/>
      <c r="F101" s="12"/>
      <c r="G101" s="7"/>
      <c r="H101" s="7"/>
      <c r="I101" s="22"/>
      <c r="J101" s="22"/>
      <c r="K101" s="22"/>
      <c r="L101" s="22"/>
      <c r="M101" s="15"/>
    </row>
    <row r="102" spans="3:18" s="29" customFormat="1" ht="14.25" customHeight="1">
      <c r="C102" s="34" t="s">
        <v>451</v>
      </c>
      <c r="D102" s="34"/>
      <c r="E102" s="33"/>
      <c r="F102" s="33"/>
      <c r="G102" s="33"/>
      <c r="H102" s="33"/>
      <c r="I102" s="33"/>
      <c r="J102" s="33"/>
      <c r="K102" s="33"/>
      <c r="L102" s="33"/>
      <c r="M102" s="33"/>
      <c r="N102" s="33"/>
      <c r="O102" s="33"/>
      <c r="P102" s="33"/>
      <c r="Q102" s="33"/>
      <c r="R102" s="33"/>
    </row>
    <row r="103" spans="3:18" s="29" customFormat="1" ht="13.9">
      <c r="C103" s="12"/>
      <c r="D103" s="12"/>
      <c r="E103" s="12"/>
      <c r="F103" s="12"/>
      <c r="G103" s="7"/>
      <c r="H103" s="7"/>
      <c r="I103" s="22"/>
      <c r="J103" s="22"/>
      <c r="K103" s="22"/>
      <c r="L103" s="22"/>
      <c r="M103" s="15"/>
      <c r="N103" s="15"/>
      <c r="O103" s="15"/>
      <c r="P103" s="15"/>
      <c r="Q103" s="15"/>
      <c r="R103" s="15"/>
    </row>
    <row r="104" spans="3:18" s="29" customFormat="1" ht="14.25" customHeight="1">
      <c r="C104" s="12"/>
      <c r="D104" s="80" t="s">
        <v>3507</v>
      </c>
      <c r="E104" s="81"/>
      <c r="F104" s="81"/>
      <c r="G104" s="81"/>
      <c r="H104" s="81"/>
      <c r="I104" s="81"/>
      <c r="J104" s="81"/>
      <c r="K104" s="81"/>
      <c r="L104" s="81"/>
      <c r="M104" s="81"/>
      <c r="N104" s="81"/>
      <c r="O104" s="81"/>
      <c r="P104" s="81"/>
      <c r="Q104" s="81"/>
      <c r="R104" s="81"/>
    </row>
    <row r="105" spans="3:18" s="29" customFormat="1" ht="13.9">
      <c r="C105" s="12"/>
      <c r="D105" s="12"/>
      <c r="E105" s="12"/>
      <c r="F105" s="12"/>
      <c r="G105" s="7"/>
      <c r="H105" s="7"/>
      <c r="I105" s="22"/>
      <c r="J105" s="22"/>
      <c r="K105" s="22"/>
      <c r="L105" s="22"/>
      <c r="M105" s="15"/>
    </row>
    <row r="106" spans="3:18" s="29" customFormat="1" ht="13.9">
      <c r="C106" s="11"/>
      <c r="D106" s="20"/>
      <c r="E106" s="20"/>
      <c r="F106" s="11" t="s">
        <v>233</v>
      </c>
      <c r="G106" s="11" t="s">
        <v>3504</v>
      </c>
      <c r="H106" s="20" t="s">
        <v>451</v>
      </c>
      <c r="I106" s="21" t="s">
        <v>197</v>
      </c>
      <c r="J106" s="21" t="s">
        <v>3502</v>
      </c>
      <c r="K106" s="21"/>
      <c r="L106" s="21"/>
      <c r="M106" s="7" t="s">
        <v>198</v>
      </c>
      <c r="N106" s="190"/>
      <c r="O106" s="190"/>
      <c r="P106" s="190"/>
      <c r="Q106" s="190"/>
      <c r="R106" s="190"/>
    </row>
    <row r="107" spans="3:18" s="29" customFormat="1" ht="13.9">
      <c r="C107" s="11"/>
      <c r="D107" s="20"/>
      <c r="E107" s="20"/>
      <c r="F107" s="11" t="s">
        <v>233</v>
      </c>
      <c r="G107" s="11" t="s">
        <v>3505</v>
      </c>
      <c r="H107" s="20" t="s">
        <v>451</v>
      </c>
      <c r="I107" s="21" t="s">
        <v>197</v>
      </c>
      <c r="J107" s="21" t="s">
        <v>3502</v>
      </c>
      <c r="K107" s="21"/>
      <c r="L107" s="21"/>
      <c r="M107" s="7" t="s">
        <v>198</v>
      </c>
      <c r="N107" s="190"/>
      <c r="O107" s="190"/>
      <c r="P107" s="190"/>
      <c r="Q107" s="190"/>
      <c r="R107" s="190"/>
    </row>
    <row r="108" spans="3:18" s="29" customFormat="1" ht="13.9">
      <c r="C108" s="11"/>
      <c r="D108" s="20"/>
      <c r="E108" s="20"/>
      <c r="F108" s="11" t="s">
        <v>233</v>
      </c>
      <c r="G108" s="11" t="s">
        <v>3506</v>
      </c>
      <c r="H108" s="20" t="s">
        <v>451</v>
      </c>
      <c r="I108" s="21" t="s">
        <v>197</v>
      </c>
      <c r="J108" s="21" t="s">
        <v>3502</v>
      </c>
      <c r="K108" s="21"/>
      <c r="L108" s="21"/>
      <c r="M108" s="7" t="s">
        <v>198</v>
      </c>
      <c r="N108" s="190"/>
      <c r="O108" s="190"/>
      <c r="P108" s="190"/>
      <c r="Q108" s="190"/>
      <c r="R108" s="190"/>
    </row>
    <row r="109" spans="3:18" s="29" customFormat="1" ht="13.9">
      <c r="C109" s="12"/>
      <c r="D109" s="12"/>
      <c r="E109" s="12"/>
      <c r="F109" s="12"/>
      <c r="G109" s="7"/>
      <c r="H109" s="7"/>
      <c r="I109" s="22"/>
      <c r="J109" s="22"/>
      <c r="K109" s="22"/>
      <c r="L109" s="22"/>
      <c r="M109" s="15"/>
    </row>
    <row r="110" spans="3:18" s="29" customFormat="1" ht="14.25" customHeight="1">
      <c r="C110" s="12"/>
      <c r="D110" s="80" t="s">
        <v>3508</v>
      </c>
      <c r="E110" s="81"/>
      <c r="F110" s="81"/>
      <c r="G110" s="81"/>
      <c r="H110" s="81"/>
      <c r="I110" s="81"/>
      <c r="J110" s="81"/>
      <c r="K110" s="81"/>
      <c r="L110" s="81"/>
      <c r="M110" s="81"/>
      <c r="N110" s="81"/>
      <c r="O110" s="81"/>
      <c r="P110" s="81"/>
      <c r="Q110" s="81"/>
      <c r="R110" s="81"/>
    </row>
    <row r="111" spans="3:18" s="29" customFormat="1" ht="13.9">
      <c r="C111" s="12"/>
      <c r="D111" s="12"/>
      <c r="E111" s="12"/>
      <c r="F111" s="12"/>
      <c r="G111" s="7"/>
      <c r="H111" s="7"/>
      <c r="I111" s="22"/>
      <c r="J111" s="22"/>
      <c r="K111" s="22"/>
      <c r="L111" s="22"/>
      <c r="M111" s="15"/>
    </row>
    <row r="112" spans="3:18" s="29" customFormat="1" ht="13.9">
      <c r="C112" s="11"/>
      <c r="D112" s="20"/>
      <c r="E112" s="20"/>
      <c r="F112" s="11" t="s">
        <v>233</v>
      </c>
      <c r="G112" s="11" t="s">
        <v>3504</v>
      </c>
      <c r="H112" s="20" t="s">
        <v>451</v>
      </c>
      <c r="I112" s="21" t="s">
        <v>197</v>
      </c>
      <c r="J112" s="21" t="s">
        <v>3503</v>
      </c>
      <c r="K112" s="21"/>
      <c r="L112" s="21"/>
      <c r="M112" s="7" t="s">
        <v>198</v>
      </c>
      <c r="N112" s="190"/>
      <c r="O112" s="190"/>
      <c r="P112" s="190"/>
      <c r="Q112" s="190"/>
      <c r="R112" s="190"/>
    </row>
    <row r="113" spans="3:18" s="29" customFormat="1" ht="13.9">
      <c r="C113" s="11"/>
      <c r="D113" s="20"/>
      <c r="E113" s="20"/>
      <c r="F113" s="11" t="s">
        <v>233</v>
      </c>
      <c r="G113" s="11" t="s">
        <v>3505</v>
      </c>
      <c r="H113" s="20" t="s">
        <v>451</v>
      </c>
      <c r="I113" s="21" t="s">
        <v>197</v>
      </c>
      <c r="J113" s="21" t="s">
        <v>3503</v>
      </c>
      <c r="K113" s="21"/>
      <c r="L113" s="21"/>
      <c r="M113" s="7" t="s">
        <v>198</v>
      </c>
      <c r="N113" s="190"/>
      <c r="O113" s="190"/>
      <c r="P113" s="190"/>
      <c r="Q113" s="190"/>
      <c r="R113" s="190"/>
    </row>
    <row r="114" spans="3:18" s="29" customFormat="1" ht="13.9">
      <c r="C114" s="11"/>
      <c r="D114" s="20"/>
      <c r="E114" s="20"/>
      <c r="F114" s="11" t="s">
        <v>233</v>
      </c>
      <c r="G114" s="11" t="s">
        <v>3506</v>
      </c>
      <c r="H114" s="20" t="s">
        <v>451</v>
      </c>
      <c r="I114" s="21" t="s">
        <v>197</v>
      </c>
      <c r="J114" s="21" t="s">
        <v>3503</v>
      </c>
      <c r="K114" s="21"/>
      <c r="L114" s="21"/>
      <c r="M114" s="7" t="s">
        <v>198</v>
      </c>
      <c r="N114" s="190"/>
      <c r="O114" s="190"/>
      <c r="P114" s="190"/>
      <c r="Q114" s="190"/>
      <c r="R114" s="190"/>
    </row>
    <row r="115" spans="3:18" s="29" customFormat="1" ht="13.9">
      <c r="C115" s="12"/>
      <c r="D115" s="12"/>
      <c r="E115" s="12"/>
      <c r="F115" s="12"/>
      <c r="G115" s="7"/>
      <c r="H115" s="7"/>
      <c r="I115" s="22"/>
      <c r="J115" s="22"/>
      <c r="K115" s="22"/>
      <c r="L115" s="22"/>
      <c r="M115" s="15"/>
    </row>
    <row r="116" spans="3:18" s="29" customFormat="1" ht="14.25" customHeight="1">
      <c r="C116" s="34" t="s">
        <v>455</v>
      </c>
      <c r="D116" s="34"/>
      <c r="E116" s="33"/>
      <c r="F116" s="33"/>
      <c r="G116" s="33"/>
      <c r="H116" s="33"/>
      <c r="I116" s="33"/>
      <c r="J116" s="33"/>
      <c r="K116" s="33"/>
      <c r="L116" s="33"/>
      <c r="M116" s="33"/>
      <c r="N116" s="33"/>
      <c r="O116" s="33"/>
      <c r="P116" s="33"/>
      <c r="Q116" s="33"/>
      <c r="R116" s="33"/>
    </row>
    <row r="117" spans="3:18" s="29" customFormat="1" ht="13.9">
      <c r="C117" s="12"/>
      <c r="D117" s="12"/>
      <c r="E117" s="12"/>
      <c r="F117" s="12"/>
      <c r="G117" s="7"/>
      <c r="H117" s="7"/>
      <c r="I117" s="22"/>
      <c r="J117" s="22"/>
      <c r="K117" s="22"/>
      <c r="L117" s="22"/>
      <c r="M117" s="15"/>
      <c r="N117" s="15"/>
      <c r="O117" s="15"/>
      <c r="P117" s="15"/>
      <c r="Q117" s="15"/>
      <c r="R117" s="15"/>
    </row>
    <row r="118" spans="3:18" s="29" customFormat="1" ht="14.25" customHeight="1">
      <c r="C118" s="12"/>
      <c r="D118" s="80" t="s">
        <v>3507</v>
      </c>
      <c r="E118" s="81"/>
      <c r="F118" s="81"/>
      <c r="G118" s="81"/>
      <c r="H118" s="81"/>
      <c r="I118" s="81"/>
      <c r="J118" s="81"/>
      <c r="K118" s="81"/>
      <c r="L118" s="81"/>
      <c r="M118" s="81"/>
      <c r="N118" s="81"/>
      <c r="O118" s="81"/>
      <c r="P118" s="81"/>
      <c r="Q118" s="81"/>
      <c r="R118" s="81"/>
    </row>
    <row r="119" spans="3:18" s="29" customFormat="1" ht="13.9">
      <c r="C119" s="12"/>
      <c r="D119" s="12"/>
      <c r="E119" s="12"/>
      <c r="F119" s="12"/>
      <c r="G119" s="7"/>
      <c r="H119" s="7"/>
      <c r="I119" s="22"/>
      <c r="J119" s="22"/>
      <c r="K119" s="22"/>
      <c r="L119" s="22"/>
      <c r="M119" s="15"/>
    </row>
    <row r="120" spans="3:18" s="29" customFormat="1" ht="13.9">
      <c r="C120" s="11"/>
      <c r="D120" s="20"/>
      <c r="E120" s="20"/>
      <c r="F120" s="11" t="s">
        <v>233</v>
      </c>
      <c r="G120" s="11" t="s">
        <v>3504</v>
      </c>
      <c r="H120" s="20" t="s">
        <v>455</v>
      </c>
      <c r="I120" s="21" t="s">
        <v>197</v>
      </c>
      <c r="J120" s="21" t="s">
        <v>3502</v>
      </c>
      <c r="K120" s="21"/>
      <c r="L120" s="21"/>
      <c r="M120" s="7" t="s">
        <v>198</v>
      </c>
      <c r="N120" s="190"/>
      <c r="O120" s="190"/>
      <c r="P120" s="190"/>
      <c r="Q120" s="190"/>
      <c r="R120" s="190"/>
    </row>
    <row r="121" spans="3:18" s="29" customFormat="1" ht="13.9">
      <c r="C121" s="11"/>
      <c r="D121" s="20"/>
      <c r="E121" s="20"/>
      <c r="F121" s="11" t="s">
        <v>233</v>
      </c>
      <c r="G121" s="11" t="s">
        <v>3505</v>
      </c>
      <c r="H121" s="20" t="s">
        <v>455</v>
      </c>
      <c r="I121" s="21" t="s">
        <v>197</v>
      </c>
      <c r="J121" s="21" t="s">
        <v>3502</v>
      </c>
      <c r="K121" s="21"/>
      <c r="L121" s="21"/>
      <c r="M121" s="7" t="s">
        <v>198</v>
      </c>
      <c r="N121" s="190"/>
      <c r="O121" s="190"/>
      <c r="P121" s="190"/>
      <c r="Q121" s="190"/>
      <c r="R121" s="190"/>
    </row>
    <row r="122" spans="3:18" s="29" customFormat="1" ht="13.9">
      <c r="C122" s="11"/>
      <c r="D122" s="20"/>
      <c r="E122" s="20"/>
      <c r="F122" s="11" t="s">
        <v>233</v>
      </c>
      <c r="G122" s="11" t="s">
        <v>3506</v>
      </c>
      <c r="H122" s="20" t="s">
        <v>455</v>
      </c>
      <c r="I122" s="21" t="s">
        <v>197</v>
      </c>
      <c r="J122" s="21" t="s">
        <v>3502</v>
      </c>
      <c r="K122" s="21"/>
      <c r="L122" s="21"/>
      <c r="M122" s="7" t="s">
        <v>198</v>
      </c>
      <c r="N122" s="190"/>
      <c r="O122" s="190"/>
      <c r="P122" s="190"/>
      <c r="Q122" s="190"/>
      <c r="R122" s="190"/>
    </row>
    <row r="123" spans="3:18" s="29" customFormat="1" ht="13.9">
      <c r="C123" s="12"/>
      <c r="D123" s="12"/>
      <c r="E123" s="12"/>
      <c r="F123" s="12"/>
      <c r="G123" s="7"/>
      <c r="H123" s="7"/>
      <c r="I123" s="22"/>
      <c r="J123" s="22"/>
      <c r="K123" s="22"/>
      <c r="L123" s="22"/>
      <c r="M123" s="15"/>
    </row>
    <row r="124" spans="3:18" s="29" customFormat="1" ht="14.25" customHeight="1">
      <c r="C124" s="12"/>
      <c r="D124" s="80" t="s">
        <v>3508</v>
      </c>
      <c r="E124" s="81"/>
      <c r="F124" s="81"/>
      <c r="G124" s="81"/>
      <c r="H124" s="81"/>
      <c r="I124" s="81"/>
      <c r="J124" s="81"/>
      <c r="K124" s="81"/>
      <c r="L124" s="81"/>
      <c r="M124" s="81"/>
      <c r="N124" s="81"/>
      <c r="O124" s="81"/>
      <c r="P124" s="81"/>
      <c r="Q124" s="81"/>
      <c r="R124" s="81"/>
    </row>
    <row r="125" spans="3:18" s="29" customFormat="1" ht="13.9">
      <c r="C125" s="12"/>
      <c r="D125" s="12"/>
      <c r="E125" s="12"/>
      <c r="F125" s="12"/>
      <c r="G125" s="7"/>
      <c r="H125" s="7"/>
      <c r="I125" s="22"/>
      <c r="J125" s="22"/>
      <c r="K125" s="22"/>
      <c r="L125" s="22"/>
      <c r="M125" s="15"/>
    </row>
    <row r="126" spans="3:18" s="29" customFormat="1" ht="13.9">
      <c r="C126" s="11"/>
      <c r="D126" s="20"/>
      <c r="E126" s="20"/>
      <c r="F126" s="11" t="s">
        <v>233</v>
      </c>
      <c r="G126" s="11" t="s">
        <v>3504</v>
      </c>
      <c r="H126" s="20" t="s">
        <v>455</v>
      </c>
      <c r="I126" s="21" t="s">
        <v>197</v>
      </c>
      <c r="J126" s="21" t="s">
        <v>3503</v>
      </c>
      <c r="K126" s="21"/>
      <c r="L126" s="21"/>
      <c r="M126" s="7" t="s">
        <v>198</v>
      </c>
      <c r="N126" s="190"/>
      <c r="O126" s="190"/>
      <c r="P126" s="190"/>
      <c r="Q126" s="190"/>
      <c r="R126" s="190"/>
    </row>
    <row r="127" spans="3:18" s="29" customFormat="1" ht="13.9">
      <c r="C127" s="11"/>
      <c r="D127" s="20"/>
      <c r="E127" s="20"/>
      <c r="F127" s="11" t="s">
        <v>233</v>
      </c>
      <c r="G127" s="11" t="s">
        <v>3505</v>
      </c>
      <c r="H127" s="20" t="s">
        <v>455</v>
      </c>
      <c r="I127" s="21" t="s">
        <v>197</v>
      </c>
      <c r="J127" s="21" t="s">
        <v>3503</v>
      </c>
      <c r="K127" s="21"/>
      <c r="L127" s="21"/>
      <c r="M127" s="7" t="s">
        <v>198</v>
      </c>
      <c r="N127" s="190"/>
      <c r="O127" s="190"/>
      <c r="P127" s="190"/>
      <c r="Q127" s="190"/>
      <c r="R127" s="190"/>
    </row>
    <row r="128" spans="3:18" s="29" customFormat="1" ht="13.9">
      <c r="C128" s="11"/>
      <c r="D128" s="20"/>
      <c r="E128" s="20"/>
      <c r="F128" s="11" t="s">
        <v>233</v>
      </c>
      <c r="G128" s="11" t="s">
        <v>3506</v>
      </c>
      <c r="H128" s="20" t="s">
        <v>455</v>
      </c>
      <c r="I128" s="21" t="s">
        <v>197</v>
      </c>
      <c r="J128" s="21" t="s">
        <v>3503</v>
      </c>
      <c r="K128" s="21"/>
      <c r="L128" s="21"/>
      <c r="M128" s="7" t="s">
        <v>198</v>
      </c>
      <c r="N128" s="190"/>
      <c r="O128" s="190"/>
      <c r="P128" s="190"/>
      <c r="Q128" s="190"/>
      <c r="R128" s="190"/>
    </row>
    <row r="130" spans="3:18" s="29" customFormat="1" ht="14.25" customHeight="1">
      <c r="C130" s="34" t="s">
        <v>459</v>
      </c>
      <c r="D130" s="34"/>
      <c r="E130" s="33"/>
      <c r="F130" s="33"/>
      <c r="G130" s="33"/>
      <c r="H130" s="33"/>
      <c r="I130" s="33"/>
      <c r="J130" s="33"/>
      <c r="K130" s="33"/>
      <c r="L130" s="33"/>
      <c r="M130" s="33"/>
      <c r="N130" s="33"/>
      <c r="O130" s="33"/>
      <c r="P130" s="33"/>
      <c r="Q130" s="33"/>
      <c r="R130" s="33"/>
    </row>
    <row r="131" spans="3:18" s="29" customFormat="1" ht="13.9">
      <c r="C131" s="12"/>
      <c r="D131" s="12"/>
      <c r="E131" s="12"/>
      <c r="F131" s="12"/>
      <c r="G131" s="7"/>
      <c r="H131" s="7"/>
      <c r="I131" s="22"/>
      <c r="J131" s="22"/>
      <c r="K131" s="22"/>
      <c r="L131" s="22"/>
      <c r="M131" s="15"/>
      <c r="N131" s="15"/>
      <c r="O131" s="15"/>
      <c r="P131" s="15"/>
      <c r="Q131" s="15"/>
      <c r="R131" s="15"/>
    </row>
    <row r="132" spans="3:18" s="29" customFormat="1" ht="14.25" customHeight="1">
      <c r="C132" s="12"/>
      <c r="D132" s="80" t="s">
        <v>3507</v>
      </c>
      <c r="E132" s="81"/>
      <c r="F132" s="81"/>
      <c r="G132" s="81"/>
      <c r="H132" s="81"/>
      <c r="I132" s="81"/>
      <c r="J132" s="81"/>
      <c r="K132" s="81"/>
      <c r="L132" s="81"/>
      <c r="M132" s="81"/>
      <c r="N132" s="81"/>
      <c r="O132" s="81"/>
      <c r="P132" s="81"/>
      <c r="Q132" s="81"/>
      <c r="R132" s="81"/>
    </row>
    <row r="133" spans="3:18" s="29" customFormat="1" ht="13.9">
      <c r="C133" s="12"/>
      <c r="D133" s="12"/>
      <c r="E133" s="12"/>
      <c r="F133" s="12"/>
      <c r="G133" s="7"/>
      <c r="H133" s="7"/>
      <c r="I133" s="22"/>
      <c r="J133" s="22"/>
      <c r="K133" s="22"/>
      <c r="L133" s="22"/>
      <c r="M133" s="15"/>
    </row>
    <row r="134" spans="3:18" s="29" customFormat="1" ht="13.9">
      <c r="C134" s="11"/>
      <c r="D134" s="20"/>
      <c r="E134" s="20"/>
      <c r="F134" s="11" t="s">
        <v>233</v>
      </c>
      <c r="G134" s="11" t="s">
        <v>3504</v>
      </c>
      <c r="H134" s="20" t="s">
        <v>459</v>
      </c>
      <c r="I134" s="21" t="s">
        <v>197</v>
      </c>
      <c r="J134" s="21" t="s">
        <v>3502</v>
      </c>
      <c r="K134" s="21"/>
      <c r="L134" s="21"/>
      <c r="M134" s="7" t="s">
        <v>198</v>
      </c>
      <c r="N134" s="190"/>
      <c r="O134" s="190"/>
      <c r="P134" s="190"/>
      <c r="Q134" s="190"/>
      <c r="R134" s="190"/>
    </row>
    <row r="135" spans="3:18" s="29" customFormat="1" ht="13.9">
      <c r="C135" s="11"/>
      <c r="D135" s="20"/>
      <c r="E135" s="20"/>
      <c r="F135" s="11" t="s">
        <v>233</v>
      </c>
      <c r="G135" s="11" t="s">
        <v>3505</v>
      </c>
      <c r="H135" s="20" t="s">
        <v>459</v>
      </c>
      <c r="I135" s="21" t="s">
        <v>197</v>
      </c>
      <c r="J135" s="21" t="s">
        <v>3502</v>
      </c>
      <c r="K135" s="21"/>
      <c r="L135" s="21"/>
      <c r="M135" s="7" t="s">
        <v>198</v>
      </c>
      <c r="N135" s="190"/>
      <c r="O135" s="190"/>
      <c r="P135" s="190"/>
      <c r="Q135" s="190"/>
      <c r="R135" s="190"/>
    </row>
    <row r="136" spans="3:18" s="29" customFormat="1" ht="13.9">
      <c r="C136" s="11"/>
      <c r="D136" s="20"/>
      <c r="E136" s="20"/>
      <c r="F136" s="11" t="s">
        <v>233</v>
      </c>
      <c r="G136" s="11" t="s">
        <v>3506</v>
      </c>
      <c r="H136" s="20" t="s">
        <v>459</v>
      </c>
      <c r="I136" s="21" t="s">
        <v>197</v>
      </c>
      <c r="J136" s="21" t="s">
        <v>3502</v>
      </c>
      <c r="K136" s="21"/>
      <c r="L136" s="21"/>
      <c r="M136" s="7" t="s">
        <v>198</v>
      </c>
      <c r="N136" s="190"/>
      <c r="O136" s="190"/>
      <c r="P136" s="190"/>
      <c r="Q136" s="190"/>
      <c r="R136" s="190"/>
    </row>
    <row r="137" spans="3:18" s="29" customFormat="1" ht="13.9">
      <c r="C137" s="12"/>
      <c r="D137" s="12"/>
      <c r="E137" s="12"/>
      <c r="F137" s="12"/>
      <c r="G137" s="7"/>
      <c r="H137" s="7"/>
      <c r="I137" s="22"/>
      <c r="J137" s="22"/>
      <c r="K137" s="22"/>
      <c r="L137" s="22"/>
      <c r="M137" s="15"/>
    </row>
    <row r="138" spans="3:18" s="29" customFormat="1" ht="14.25" customHeight="1">
      <c r="C138" s="12"/>
      <c r="D138" s="80" t="s">
        <v>3508</v>
      </c>
      <c r="E138" s="81"/>
      <c r="F138" s="81"/>
      <c r="G138" s="81"/>
      <c r="H138" s="81"/>
      <c r="I138" s="81"/>
      <c r="J138" s="81"/>
      <c r="K138" s="81"/>
      <c r="L138" s="81"/>
      <c r="M138" s="33"/>
      <c r="N138" s="33"/>
      <c r="O138" s="33"/>
      <c r="P138" s="33"/>
      <c r="Q138" s="33"/>
      <c r="R138" s="33"/>
    </row>
    <row r="139" spans="3:18" s="29" customFormat="1" ht="13.9">
      <c r="C139" s="12"/>
      <c r="D139" s="12"/>
      <c r="E139" s="12"/>
      <c r="F139" s="12"/>
      <c r="G139" s="7"/>
      <c r="H139" s="7"/>
      <c r="I139" s="22"/>
      <c r="J139" s="22"/>
      <c r="K139" s="22"/>
      <c r="L139" s="22"/>
      <c r="M139" s="15"/>
    </row>
    <row r="140" spans="3:18" s="29" customFormat="1" ht="13.9">
      <c r="C140" s="11"/>
      <c r="D140" s="20"/>
      <c r="E140" s="20"/>
      <c r="F140" s="11" t="s">
        <v>233</v>
      </c>
      <c r="G140" s="11" t="s">
        <v>3504</v>
      </c>
      <c r="H140" s="20" t="s">
        <v>459</v>
      </c>
      <c r="I140" s="21" t="s">
        <v>197</v>
      </c>
      <c r="J140" s="21" t="s">
        <v>3503</v>
      </c>
      <c r="K140" s="21"/>
      <c r="L140" s="21"/>
      <c r="M140" s="7" t="s">
        <v>198</v>
      </c>
      <c r="N140" s="190"/>
      <c r="O140" s="190"/>
      <c r="P140" s="190"/>
      <c r="Q140" s="190"/>
      <c r="R140" s="190"/>
    </row>
    <row r="141" spans="3:18" s="29" customFormat="1" ht="13.9">
      <c r="C141" s="11"/>
      <c r="D141" s="20"/>
      <c r="E141" s="20"/>
      <c r="F141" s="11" t="s">
        <v>233</v>
      </c>
      <c r="G141" s="11" t="s">
        <v>3505</v>
      </c>
      <c r="H141" s="20" t="s">
        <v>459</v>
      </c>
      <c r="I141" s="21" t="s">
        <v>197</v>
      </c>
      <c r="J141" s="21" t="s">
        <v>3503</v>
      </c>
      <c r="K141" s="21"/>
      <c r="L141" s="21"/>
      <c r="M141" s="7" t="s">
        <v>198</v>
      </c>
      <c r="N141" s="190"/>
      <c r="O141" s="190"/>
      <c r="P141" s="190"/>
      <c r="Q141" s="190"/>
      <c r="R141" s="190"/>
    </row>
    <row r="142" spans="3:18" s="29" customFormat="1" ht="13.9">
      <c r="C142" s="11"/>
      <c r="D142" s="20"/>
      <c r="E142" s="20"/>
      <c r="F142" s="11" t="s">
        <v>233</v>
      </c>
      <c r="G142" s="11" t="s">
        <v>3506</v>
      </c>
      <c r="H142" s="20" t="s">
        <v>459</v>
      </c>
      <c r="I142" s="21" t="s">
        <v>197</v>
      </c>
      <c r="J142" s="21" t="s">
        <v>3503</v>
      </c>
      <c r="K142" s="21"/>
      <c r="L142" s="21"/>
      <c r="M142" s="7" t="s">
        <v>198</v>
      </c>
      <c r="N142" s="190"/>
      <c r="O142" s="190"/>
      <c r="P142" s="190"/>
      <c r="Q142" s="190"/>
      <c r="R142" s="190"/>
    </row>
    <row r="143" spans="3:18" s="29" customFormat="1" ht="13.9">
      <c r="C143" s="12"/>
      <c r="D143" s="12"/>
      <c r="E143" s="12"/>
      <c r="F143" s="12"/>
      <c r="G143" s="7"/>
      <c r="H143" s="7"/>
      <c r="I143" s="22"/>
      <c r="J143" s="22"/>
      <c r="K143" s="22"/>
      <c r="L143" s="22"/>
      <c r="M143" s="15"/>
    </row>
    <row r="144" spans="3:18" s="29" customFormat="1" ht="14.25" customHeight="1">
      <c r="C144" s="34" t="s">
        <v>463</v>
      </c>
      <c r="D144" s="34"/>
      <c r="E144" s="33"/>
      <c r="F144" s="33"/>
      <c r="G144" s="33"/>
      <c r="H144" s="33"/>
      <c r="I144" s="33"/>
      <c r="J144" s="33"/>
      <c r="K144" s="33"/>
      <c r="L144" s="33"/>
      <c r="M144" s="33"/>
      <c r="N144" s="33"/>
      <c r="O144" s="33"/>
      <c r="P144" s="33"/>
      <c r="Q144" s="33"/>
      <c r="R144" s="33"/>
    </row>
    <row r="146" spans="2:18" s="29" customFormat="1" ht="14.25" customHeight="1">
      <c r="B146" s="12"/>
      <c r="C146" s="12"/>
      <c r="D146" s="80" t="s">
        <v>3507</v>
      </c>
      <c r="E146" s="81"/>
      <c r="F146" s="81"/>
      <c r="G146" s="81"/>
      <c r="H146" s="81"/>
      <c r="I146" s="81"/>
      <c r="J146" s="81"/>
      <c r="K146" s="81"/>
      <c r="L146" s="81"/>
      <c r="M146" s="81"/>
      <c r="N146" s="81"/>
      <c r="O146" s="81"/>
      <c r="P146" s="81"/>
      <c r="Q146" s="81"/>
      <c r="R146" s="81"/>
    </row>
    <row r="147" spans="2:18" s="29" customFormat="1" ht="13.9">
      <c r="B147" s="12"/>
      <c r="C147" s="12"/>
      <c r="D147" s="12"/>
      <c r="E147" s="12"/>
      <c r="F147" s="12"/>
      <c r="G147" s="7"/>
      <c r="H147" s="7"/>
      <c r="I147" s="22"/>
      <c r="J147" s="22"/>
      <c r="K147" s="22"/>
      <c r="L147" s="22"/>
      <c r="M147" s="15"/>
    </row>
    <row r="148" spans="2:18" s="29" customFormat="1" ht="13.9">
      <c r="B148" s="11"/>
      <c r="C148" s="11"/>
      <c r="D148" s="20"/>
      <c r="E148" s="20"/>
      <c r="F148" s="11" t="s">
        <v>233</v>
      </c>
      <c r="G148" s="11" t="s">
        <v>3504</v>
      </c>
      <c r="H148" s="20" t="s">
        <v>463</v>
      </c>
      <c r="I148" s="21" t="s">
        <v>197</v>
      </c>
      <c r="J148" s="21" t="s">
        <v>3502</v>
      </c>
      <c r="K148" s="21"/>
      <c r="L148" s="21"/>
      <c r="M148" s="7" t="s">
        <v>198</v>
      </c>
      <c r="N148" s="190"/>
      <c r="O148" s="190"/>
      <c r="P148" s="190"/>
      <c r="Q148" s="190"/>
      <c r="R148" s="190"/>
    </row>
    <row r="149" spans="2:18" s="29" customFormat="1" ht="13.9">
      <c r="B149" s="11"/>
      <c r="C149" s="11"/>
      <c r="D149" s="20"/>
      <c r="E149" s="20"/>
      <c r="F149" s="11" t="s">
        <v>233</v>
      </c>
      <c r="G149" s="11" t="s">
        <v>3505</v>
      </c>
      <c r="H149" s="20" t="s">
        <v>463</v>
      </c>
      <c r="I149" s="21" t="s">
        <v>197</v>
      </c>
      <c r="J149" s="21" t="s">
        <v>3502</v>
      </c>
      <c r="K149" s="21"/>
      <c r="L149" s="21"/>
      <c r="M149" s="7" t="s">
        <v>198</v>
      </c>
      <c r="N149" s="190"/>
      <c r="O149" s="190"/>
      <c r="P149" s="190"/>
      <c r="Q149" s="190"/>
      <c r="R149" s="190"/>
    </row>
    <row r="150" spans="2:18" s="29" customFormat="1" ht="13.9">
      <c r="B150" s="11"/>
      <c r="C150" s="11"/>
      <c r="D150" s="20"/>
      <c r="E150" s="20"/>
      <c r="F150" s="11" t="s">
        <v>233</v>
      </c>
      <c r="G150" s="11" t="s">
        <v>3506</v>
      </c>
      <c r="H150" s="20" t="s">
        <v>463</v>
      </c>
      <c r="I150" s="21" t="s">
        <v>197</v>
      </c>
      <c r="J150" s="21" t="s">
        <v>3502</v>
      </c>
      <c r="K150" s="21"/>
      <c r="L150" s="21"/>
      <c r="M150" s="7" t="s">
        <v>198</v>
      </c>
      <c r="N150" s="190"/>
      <c r="O150" s="190"/>
      <c r="P150" s="190"/>
      <c r="Q150" s="190"/>
      <c r="R150" s="190"/>
    </row>
    <row r="151" spans="2:18" s="29" customFormat="1" ht="13.9">
      <c r="B151" s="12"/>
      <c r="C151" s="12"/>
      <c r="D151" s="12"/>
      <c r="E151" s="12"/>
      <c r="F151" s="12"/>
      <c r="G151" s="7"/>
      <c r="H151" s="7"/>
      <c r="I151" s="22"/>
      <c r="J151" s="22"/>
      <c r="K151" s="22"/>
      <c r="L151" s="22"/>
      <c r="M151" s="15"/>
    </row>
    <row r="152" spans="2:18" s="29" customFormat="1" ht="14.25" customHeight="1">
      <c r="B152" s="12"/>
      <c r="C152" s="12"/>
      <c r="D152" s="80" t="s">
        <v>3508</v>
      </c>
      <c r="E152" s="81"/>
      <c r="F152" s="81"/>
      <c r="G152" s="81"/>
      <c r="H152" s="81"/>
      <c r="I152" s="81"/>
      <c r="J152" s="81"/>
      <c r="K152" s="81"/>
      <c r="L152" s="81"/>
      <c r="M152" s="81"/>
      <c r="N152" s="81"/>
      <c r="O152" s="81"/>
      <c r="P152" s="81"/>
      <c r="Q152" s="81"/>
      <c r="R152" s="81"/>
    </row>
    <row r="153" spans="2:18" s="29" customFormat="1" ht="13.9">
      <c r="B153" s="12"/>
      <c r="C153" s="12"/>
      <c r="D153" s="12"/>
      <c r="E153" s="12"/>
      <c r="F153" s="12"/>
      <c r="G153" s="7"/>
      <c r="H153" s="7"/>
      <c r="I153" s="22"/>
      <c r="J153" s="22"/>
      <c r="K153" s="22"/>
      <c r="L153" s="22"/>
      <c r="M153" s="15"/>
    </row>
    <row r="154" spans="2:18" s="29" customFormat="1" ht="13.9">
      <c r="B154" s="11"/>
      <c r="C154" s="11"/>
      <c r="D154" s="20"/>
      <c r="E154" s="20"/>
      <c r="F154" s="11" t="s">
        <v>233</v>
      </c>
      <c r="G154" s="11" t="s">
        <v>3504</v>
      </c>
      <c r="H154" s="20" t="s">
        <v>463</v>
      </c>
      <c r="I154" s="21" t="s">
        <v>197</v>
      </c>
      <c r="J154" s="21" t="s">
        <v>3503</v>
      </c>
      <c r="K154" s="21"/>
      <c r="L154" s="21"/>
      <c r="M154" s="7" t="s">
        <v>198</v>
      </c>
      <c r="N154" s="190"/>
      <c r="O154" s="190"/>
      <c r="P154" s="190"/>
      <c r="Q154" s="190"/>
      <c r="R154" s="190"/>
    </row>
    <row r="155" spans="2:18" s="29" customFormat="1" ht="13.9">
      <c r="B155" s="11"/>
      <c r="C155" s="11"/>
      <c r="D155" s="20"/>
      <c r="E155" s="20"/>
      <c r="F155" s="11" t="s">
        <v>233</v>
      </c>
      <c r="G155" s="11" t="s">
        <v>3505</v>
      </c>
      <c r="H155" s="20" t="s">
        <v>463</v>
      </c>
      <c r="I155" s="21" t="s">
        <v>197</v>
      </c>
      <c r="J155" s="21" t="s">
        <v>3503</v>
      </c>
      <c r="K155" s="21"/>
      <c r="L155" s="21"/>
      <c r="M155" s="7" t="s">
        <v>198</v>
      </c>
      <c r="N155" s="190"/>
      <c r="O155" s="190"/>
      <c r="P155" s="190"/>
      <c r="Q155" s="190"/>
      <c r="R155" s="190"/>
    </row>
    <row r="156" spans="2:18" s="29" customFormat="1" ht="13.9">
      <c r="B156" s="11"/>
      <c r="C156" s="11"/>
      <c r="D156" s="20"/>
      <c r="E156" s="20"/>
      <c r="F156" s="11" t="s">
        <v>233</v>
      </c>
      <c r="G156" s="11" t="s">
        <v>3506</v>
      </c>
      <c r="H156" s="20" t="s">
        <v>463</v>
      </c>
      <c r="I156" s="21" t="s">
        <v>197</v>
      </c>
      <c r="J156" s="21" t="s">
        <v>3503</v>
      </c>
      <c r="K156" s="21"/>
      <c r="L156" s="21"/>
      <c r="M156" s="7" t="s">
        <v>198</v>
      </c>
      <c r="N156" s="190"/>
      <c r="O156" s="190"/>
      <c r="P156" s="190"/>
      <c r="Q156" s="190"/>
      <c r="R156" s="190"/>
    </row>
    <row r="157" spans="2:18" s="29" customFormat="1" ht="13.9">
      <c r="B157" s="11"/>
      <c r="C157" s="11"/>
      <c r="D157" s="11"/>
      <c r="E157" s="11"/>
      <c r="F157" s="11"/>
      <c r="G157" s="11"/>
      <c r="H157" s="11"/>
      <c r="I157" s="11"/>
      <c r="J157" s="11"/>
      <c r="K157" s="11"/>
      <c r="L157" s="11"/>
      <c r="M157" s="11"/>
    </row>
    <row r="158" spans="2:18" s="29" customFormat="1" ht="17.649999999999999">
      <c r="B158" s="28" t="s">
        <v>3509</v>
      </c>
      <c r="C158" s="27"/>
      <c r="D158" s="27"/>
      <c r="E158" s="27"/>
      <c r="F158" s="27"/>
      <c r="G158" s="27"/>
      <c r="H158" s="27"/>
      <c r="I158" s="27"/>
      <c r="J158" s="27"/>
      <c r="K158" s="27"/>
      <c r="L158" s="27"/>
      <c r="M158" s="27"/>
      <c r="N158" s="27"/>
      <c r="O158" s="27"/>
      <c r="P158" s="27"/>
      <c r="Q158" s="27"/>
      <c r="R158" s="27"/>
    </row>
    <row r="159" spans="2:18" s="29" customFormat="1" ht="13.9">
      <c r="B159" s="11"/>
      <c r="C159" s="11"/>
      <c r="D159" s="11"/>
      <c r="E159" s="11"/>
      <c r="F159" s="11"/>
      <c r="G159" s="11"/>
      <c r="H159" s="11"/>
      <c r="I159" s="11"/>
      <c r="J159" s="11"/>
      <c r="K159" s="11"/>
      <c r="L159" s="11"/>
      <c r="M159" s="11"/>
      <c r="N159" s="11"/>
      <c r="O159" s="11"/>
      <c r="P159" s="11"/>
      <c r="Q159" s="11"/>
      <c r="R159" s="11"/>
    </row>
    <row r="160" spans="2:18" s="29" customFormat="1" ht="14.25" customHeight="1">
      <c r="B160" s="12"/>
      <c r="C160" s="12"/>
      <c r="D160" s="80" t="s">
        <v>3510</v>
      </c>
      <c r="E160" s="81"/>
      <c r="F160" s="81"/>
      <c r="G160" s="81"/>
      <c r="H160" s="81"/>
      <c r="I160" s="81"/>
      <c r="J160" s="81"/>
      <c r="K160" s="81"/>
      <c r="L160" s="81"/>
      <c r="M160" s="81"/>
      <c r="N160" s="81"/>
      <c r="O160" s="81"/>
      <c r="P160" s="81"/>
      <c r="Q160" s="81"/>
      <c r="R160" s="81"/>
    </row>
    <row r="162" spans="4:18" s="29" customFormat="1" ht="13.9">
      <c r="D162" s="20"/>
      <c r="E162" s="20"/>
      <c r="F162" s="11" t="s">
        <v>233</v>
      </c>
      <c r="G162" s="11" t="s">
        <v>3504</v>
      </c>
      <c r="H162" s="20" t="s">
        <v>3511</v>
      </c>
      <c r="I162" s="21" t="s">
        <v>197</v>
      </c>
      <c r="J162" s="21" t="s">
        <v>3502</v>
      </c>
      <c r="K162" s="21"/>
      <c r="L162" s="21"/>
      <c r="M162" s="7" t="s">
        <v>198</v>
      </c>
      <c r="N162" s="190"/>
      <c r="O162" s="190"/>
      <c r="P162" s="190"/>
      <c r="Q162" s="190"/>
      <c r="R162" s="190"/>
    </row>
    <row r="163" spans="4:18" s="29" customFormat="1" ht="13.9">
      <c r="D163" s="20"/>
      <c r="E163" s="20"/>
      <c r="F163" s="11" t="s">
        <v>233</v>
      </c>
      <c r="G163" s="11" t="s">
        <v>3505</v>
      </c>
      <c r="H163" s="20" t="s">
        <v>3511</v>
      </c>
      <c r="I163" s="21" t="s">
        <v>197</v>
      </c>
      <c r="J163" s="21" t="s">
        <v>3502</v>
      </c>
      <c r="K163" s="21"/>
      <c r="L163" s="21"/>
      <c r="M163" s="7" t="s">
        <v>198</v>
      </c>
      <c r="N163" s="190"/>
      <c r="O163" s="190"/>
      <c r="P163" s="190"/>
      <c r="Q163" s="190"/>
      <c r="R163" s="190"/>
    </row>
    <row r="164" spans="4:18" s="29" customFormat="1" ht="13.9">
      <c r="D164" s="20"/>
      <c r="E164" s="20"/>
      <c r="F164" s="11" t="s">
        <v>233</v>
      </c>
      <c r="G164" s="11" t="s">
        <v>3506</v>
      </c>
      <c r="H164" s="20" t="s">
        <v>3511</v>
      </c>
      <c r="I164" s="21" t="s">
        <v>197</v>
      </c>
      <c r="J164" s="21" t="s">
        <v>3502</v>
      </c>
      <c r="K164" s="21"/>
      <c r="L164" s="21"/>
      <c r="M164" s="7" t="s">
        <v>198</v>
      </c>
      <c r="N164" s="190"/>
      <c r="O164" s="190"/>
      <c r="P164" s="190"/>
      <c r="Q164" s="190"/>
      <c r="R164" s="190"/>
    </row>
    <row r="165" spans="4:18" s="29" customFormat="1" ht="13.9">
      <c r="D165" s="11"/>
      <c r="E165" s="11"/>
      <c r="F165" s="11"/>
      <c r="G165" s="11"/>
      <c r="H165" s="11"/>
      <c r="I165" s="11"/>
      <c r="J165" s="11"/>
      <c r="K165" s="11"/>
      <c r="L165" s="11"/>
      <c r="M165" s="11"/>
    </row>
    <row r="166" spans="4:18" s="29" customFormat="1" ht="14.25" customHeight="1">
      <c r="D166" s="80" t="s">
        <v>3512</v>
      </c>
      <c r="E166" s="81"/>
      <c r="F166" s="81"/>
      <c r="G166" s="81"/>
      <c r="H166" s="81"/>
      <c r="I166" s="81"/>
      <c r="J166" s="81"/>
      <c r="K166" s="81"/>
      <c r="L166" s="81"/>
      <c r="M166" s="81"/>
      <c r="N166" s="81"/>
      <c r="O166" s="81"/>
      <c r="P166" s="81"/>
      <c r="Q166" s="81"/>
      <c r="R166" s="81"/>
    </row>
    <row r="167" spans="4:18" s="29" customFormat="1" ht="13.9">
      <c r="D167" s="12"/>
      <c r="E167" s="12"/>
      <c r="F167" s="12"/>
      <c r="G167" s="7"/>
      <c r="H167" s="7"/>
      <c r="I167" s="22"/>
      <c r="J167" s="22"/>
      <c r="K167" s="22"/>
      <c r="L167" s="22"/>
      <c r="M167" s="15"/>
    </row>
    <row r="168" spans="4:18" s="29" customFormat="1" ht="13.9">
      <c r="D168" s="20"/>
      <c r="E168" s="20"/>
      <c r="F168" s="11" t="s">
        <v>233</v>
      </c>
      <c r="G168" s="11" t="s">
        <v>3504</v>
      </c>
      <c r="H168" s="20" t="s">
        <v>3511</v>
      </c>
      <c r="I168" s="21" t="s">
        <v>197</v>
      </c>
      <c r="J168" s="21" t="s">
        <v>3502</v>
      </c>
      <c r="K168" s="21"/>
      <c r="L168" s="21"/>
      <c r="M168" s="7" t="s">
        <v>198</v>
      </c>
      <c r="N168" s="190"/>
      <c r="O168" s="190"/>
      <c r="P168" s="190"/>
      <c r="Q168" s="190"/>
      <c r="R168" s="190"/>
    </row>
    <row r="169" spans="4:18" s="29" customFormat="1" ht="13.9">
      <c r="D169" s="20"/>
      <c r="E169" s="20"/>
      <c r="F169" s="11" t="s">
        <v>233</v>
      </c>
      <c r="G169" s="11" t="s">
        <v>3505</v>
      </c>
      <c r="H169" s="20" t="s">
        <v>3511</v>
      </c>
      <c r="I169" s="21" t="s">
        <v>197</v>
      </c>
      <c r="J169" s="21" t="s">
        <v>3502</v>
      </c>
      <c r="K169" s="21"/>
      <c r="L169" s="21"/>
      <c r="M169" s="7" t="s">
        <v>198</v>
      </c>
      <c r="N169" s="190"/>
      <c r="O169" s="190"/>
      <c r="P169" s="190"/>
      <c r="Q169" s="190"/>
      <c r="R169" s="190"/>
    </row>
    <row r="170" spans="4:18" s="29" customFormat="1" ht="13.9">
      <c r="D170" s="20"/>
      <c r="E170" s="20"/>
      <c r="F170" s="11" t="s">
        <v>233</v>
      </c>
      <c r="G170" s="11" t="s">
        <v>3506</v>
      </c>
      <c r="H170" s="20" t="s">
        <v>3511</v>
      </c>
      <c r="I170" s="21" t="s">
        <v>197</v>
      </c>
      <c r="J170" s="21" t="s">
        <v>3502</v>
      </c>
      <c r="K170" s="21"/>
      <c r="L170" s="21"/>
      <c r="M170" s="7" t="s">
        <v>198</v>
      </c>
      <c r="N170" s="190"/>
      <c r="O170" s="190"/>
      <c r="P170" s="190"/>
      <c r="Q170" s="190"/>
      <c r="R170" s="190"/>
    </row>
    <row r="171" spans="4:18" s="29" customFormat="1" ht="13.9">
      <c r="D171" s="11"/>
      <c r="E171" s="11"/>
      <c r="F171" s="11"/>
      <c r="G171" s="11"/>
      <c r="H171" s="11"/>
      <c r="I171" s="11"/>
      <c r="J171" s="11"/>
      <c r="K171" s="11"/>
      <c r="L171" s="11"/>
      <c r="M171" s="11"/>
    </row>
    <row r="172" spans="4:18" s="29" customFormat="1" ht="14.25" customHeight="1">
      <c r="D172" s="80" t="s">
        <v>3513</v>
      </c>
      <c r="E172" s="81"/>
      <c r="F172" s="81"/>
      <c r="G172" s="81"/>
      <c r="H172" s="81"/>
      <c r="I172" s="81"/>
      <c r="J172" s="81"/>
      <c r="K172" s="81"/>
      <c r="L172" s="81"/>
      <c r="M172" s="33"/>
      <c r="N172" s="33"/>
      <c r="O172" s="33"/>
      <c r="P172" s="33"/>
      <c r="Q172" s="33"/>
      <c r="R172" s="33"/>
    </row>
    <row r="173" spans="4:18" s="29" customFormat="1" ht="13.9">
      <c r="D173" s="12"/>
      <c r="E173" s="12"/>
      <c r="F173" s="12"/>
      <c r="G173" s="7"/>
      <c r="H173" s="7"/>
      <c r="I173" s="22"/>
      <c r="J173" s="22"/>
      <c r="K173" s="22"/>
      <c r="L173" s="22"/>
      <c r="M173" s="15"/>
    </row>
    <row r="174" spans="4:18" s="29" customFormat="1" ht="13.9">
      <c r="D174" s="20"/>
      <c r="E174" s="20"/>
      <c r="F174" s="11" t="s">
        <v>233</v>
      </c>
      <c r="G174" s="11" t="s">
        <v>3504</v>
      </c>
      <c r="H174" s="20" t="s">
        <v>3511</v>
      </c>
      <c r="I174" s="21" t="s">
        <v>197</v>
      </c>
      <c r="J174" s="21" t="s">
        <v>3502</v>
      </c>
      <c r="K174" s="21"/>
      <c r="L174" s="21"/>
      <c r="M174" s="7" t="s">
        <v>198</v>
      </c>
      <c r="N174" s="190"/>
      <c r="O174" s="190"/>
      <c r="P174" s="190"/>
      <c r="Q174" s="190"/>
      <c r="R174" s="190"/>
    </row>
    <row r="175" spans="4:18" s="29" customFormat="1" ht="13.9">
      <c r="D175" s="20"/>
      <c r="E175" s="20"/>
      <c r="F175" s="11" t="s">
        <v>233</v>
      </c>
      <c r="G175" s="11" t="s">
        <v>3505</v>
      </c>
      <c r="H175" s="20" t="s">
        <v>3511</v>
      </c>
      <c r="I175" s="21" t="s">
        <v>197</v>
      </c>
      <c r="J175" s="21" t="s">
        <v>3502</v>
      </c>
      <c r="K175" s="21"/>
      <c r="L175" s="21"/>
      <c r="M175" s="7" t="s">
        <v>198</v>
      </c>
      <c r="N175" s="190"/>
      <c r="O175" s="190"/>
      <c r="P175" s="190"/>
      <c r="Q175" s="190"/>
      <c r="R175" s="190"/>
    </row>
    <row r="176" spans="4:18" s="29" customFormat="1" ht="13.9">
      <c r="D176" s="20"/>
      <c r="E176" s="20"/>
      <c r="F176" s="11" t="s">
        <v>233</v>
      </c>
      <c r="G176" s="11" t="s">
        <v>3506</v>
      </c>
      <c r="H176" s="20" t="s">
        <v>3511</v>
      </c>
      <c r="I176" s="21" t="s">
        <v>197</v>
      </c>
      <c r="J176" s="21" t="s">
        <v>3502</v>
      </c>
      <c r="K176" s="21"/>
      <c r="L176" s="21"/>
      <c r="M176" s="7" t="s">
        <v>198</v>
      </c>
      <c r="N176" s="190"/>
      <c r="O176" s="190"/>
      <c r="P176" s="190"/>
      <c r="Q176" s="190"/>
      <c r="R176" s="190"/>
    </row>
    <row r="178" spans="4:18" s="29" customFormat="1" ht="14.25" customHeight="1">
      <c r="D178" s="80" t="s">
        <v>3514</v>
      </c>
      <c r="E178" s="81"/>
      <c r="F178" s="81"/>
      <c r="G178" s="81"/>
      <c r="H178" s="81"/>
      <c r="I178" s="81"/>
      <c r="J178" s="81"/>
      <c r="K178" s="81"/>
      <c r="L178" s="81"/>
      <c r="M178" s="81"/>
      <c r="N178" s="81"/>
      <c r="O178" s="81"/>
      <c r="P178" s="81"/>
      <c r="Q178" s="81"/>
      <c r="R178" s="81"/>
    </row>
    <row r="179" spans="4:18" s="29" customFormat="1" ht="13.9">
      <c r="D179" s="12"/>
      <c r="E179" s="12"/>
      <c r="F179" s="12"/>
      <c r="G179" s="7"/>
      <c r="H179" s="7"/>
      <c r="I179" s="22"/>
      <c r="J179" s="22"/>
      <c r="K179" s="22"/>
      <c r="L179" s="22"/>
      <c r="M179" s="15"/>
    </row>
    <row r="180" spans="4:18" s="29" customFormat="1" ht="13.9">
      <c r="D180" s="20"/>
      <c r="E180" s="20"/>
      <c r="F180" s="11" t="s">
        <v>233</v>
      </c>
      <c r="G180" s="11" t="s">
        <v>3504</v>
      </c>
      <c r="H180" s="20" t="s">
        <v>3511</v>
      </c>
      <c r="I180" s="21" t="s">
        <v>197</v>
      </c>
      <c r="J180" s="21" t="s">
        <v>3502</v>
      </c>
      <c r="K180" s="21"/>
      <c r="L180" s="21"/>
      <c r="M180" s="7" t="s">
        <v>198</v>
      </c>
      <c r="N180" s="190"/>
      <c r="O180" s="190"/>
      <c r="P180" s="190"/>
      <c r="Q180" s="190"/>
      <c r="R180" s="190"/>
    </row>
    <row r="181" spans="4:18" s="29" customFormat="1" ht="13.9">
      <c r="D181" s="20"/>
      <c r="E181" s="20"/>
      <c r="F181" s="11" t="s">
        <v>233</v>
      </c>
      <c r="G181" s="11" t="s">
        <v>3505</v>
      </c>
      <c r="H181" s="20" t="s">
        <v>3511</v>
      </c>
      <c r="I181" s="21" t="s">
        <v>197</v>
      </c>
      <c r="J181" s="21" t="s">
        <v>3502</v>
      </c>
      <c r="K181" s="21"/>
      <c r="L181" s="21"/>
      <c r="M181" s="7" t="s">
        <v>198</v>
      </c>
      <c r="N181" s="190"/>
      <c r="O181" s="190"/>
      <c r="P181" s="190"/>
      <c r="Q181" s="190"/>
      <c r="R181" s="190"/>
    </row>
    <row r="182" spans="4:18" s="29" customFormat="1" ht="13.9">
      <c r="D182" s="20"/>
      <c r="E182" s="20"/>
      <c r="F182" s="11" t="s">
        <v>233</v>
      </c>
      <c r="G182" s="11" t="s">
        <v>3506</v>
      </c>
      <c r="H182" s="20" t="s">
        <v>3511</v>
      </c>
      <c r="I182" s="21" t="s">
        <v>197</v>
      </c>
      <c r="J182" s="21" t="s">
        <v>3502</v>
      </c>
      <c r="K182" s="21"/>
      <c r="L182" s="21"/>
      <c r="M182" s="7" t="s">
        <v>198</v>
      </c>
      <c r="N182" s="190"/>
      <c r="O182" s="190"/>
      <c r="P182" s="190"/>
      <c r="Q182" s="190"/>
      <c r="R182" s="190"/>
    </row>
    <row r="183" spans="4:18" s="29" customFormat="1" ht="13.9">
      <c r="D183" s="11"/>
      <c r="E183" s="11"/>
      <c r="F183" s="11"/>
      <c r="G183" s="11"/>
      <c r="H183" s="11"/>
      <c r="I183" s="11"/>
      <c r="J183" s="11"/>
      <c r="K183" s="11"/>
      <c r="L183" s="11"/>
      <c r="M183" s="11"/>
    </row>
    <row r="184" spans="4:18" s="29" customFormat="1" ht="14.25" customHeight="1">
      <c r="D184" s="80" t="s">
        <v>3515</v>
      </c>
      <c r="E184" s="81"/>
      <c r="F184" s="81"/>
      <c r="G184" s="81"/>
      <c r="H184" s="81"/>
      <c r="I184" s="81"/>
      <c r="J184" s="81"/>
      <c r="K184" s="81"/>
      <c r="L184" s="81"/>
      <c r="M184" s="33"/>
      <c r="N184" s="33"/>
      <c r="O184" s="33"/>
      <c r="P184" s="33"/>
      <c r="Q184" s="33"/>
      <c r="R184" s="33"/>
    </row>
    <row r="185" spans="4:18" s="29" customFormat="1" ht="13.9">
      <c r="D185" s="12"/>
      <c r="E185" s="12"/>
      <c r="F185" s="12"/>
      <c r="G185" s="7"/>
      <c r="H185" s="7"/>
      <c r="I185" s="22"/>
      <c r="J185" s="22"/>
      <c r="K185" s="22"/>
      <c r="L185" s="22"/>
      <c r="M185" s="15"/>
    </row>
    <row r="186" spans="4:18" s="29" customFormat="1" ht="13.9">
      <c r="D186" s="20"/>
      <c r="E186" s="20"/>
      <c r="F186" s="11" t="s">
        <v>233</v>
      </c>
      <c r="G186" s="11" t="s">
        <v>3504</v>
      </c>
      <c r="H186" s="20" t="s">
        <v>3511</v>
      </c>
      <c r="I186" s="21" t="s">
        <v>197</v>
      </c>
      <c r="J186" s="21" t="s">
        <v>3502</v>
      </c>
      <c r="K186" s="21"/>
      <c r="L186" s="21"/>
      <c r="M186" s="7" t="s">
        <v>198</v>
      </c>
      <c r="N186" s="190"/>
      <c r="O186" s="190"/>
      <c r="P186" s="190"/>
      <c r="Q186" s="190"/>
      <c r="R186" s="190"/>
    </row>
    <row r="187" spans="4:18" s="29" customFormat="1" ht="13.9">
      <c r="D187" s="20"/>
      <c r="E187" s="20"/>
      <c r="F187" s="11" t="s">
        <v>233</v>
      </c>
      <c r="G187" s="11" t="s">
        <v>3505</v>
      </c>
      <c r="H187" s="20" t="s">
        <v>3511</v>
      </c>
      <c r="I187" s="21" t="s">
        <v>197</v>
      </c>
      <c r="J187" s="21" t="s">
        <v>3502</v>
      </c>
      <c r="K187" s="21"/>
      <c r="L187" s="21"/>
      <c r="M187" s="7" t="s">
        <v>198</v>
      </c>
      <c r="N187" s="190"/>
      <c r="O187" s="190"/>
      <c r="P187" s="190"/>
      <c r="Q187" s="190"/>
      <c r="R187" s="190"/>
    </row>
    <row r="188" spans="4:18" s="29" customFormat="1" ht="13.9">
      <c r="D188" s="20"/>
      <c r="E188" s="20"/>
      <c r="F188" s="11" t="s">
        <v>233</v>
      </c>
      <c r="G188" s="11" t="s">
        <v>3506</v>
      </c>
      <c r="H188" s="20" t="s">
        <v>3511</v>
      </c>
      <c r="I188" s="21" t="s">
        <v>197</v>
      </c>
      <c r="J188" s="21" t="s">
        <v>3502</v>
      </c>
      <c r="K188" s="21"/>
      <c r="L188" s="21"/>
      <c r="M188" s="7" t="s">
        <v>198</v>
      </c>
      <c r="N188" s="190"/>
      <c r="O188" s="190"/>
      <c r="P188" s="190"/>
      <c r="Q188" s="190"/>
      <c r="R188" s="190"/>
    </row>
    <row r="189" spans="4:18" s="29" customFormat="1" ht="13.9">
      <c r="D189" s="11"/>
      <c r="E189" s="11"/>
      <c r="F189" s="11"/>
      <c r="G189" s="11"/>
      <c r="H189" s="11"/>
      <c r="I189" s="11"/>
      <c r="J189" s="11"/>
      <c r="K189" s="11"/>
      <c r="L189" s="11"/>
      <c r="M189" s="11"/>
    </row>
    <row r="190" spans="4:18" s="29" customFormat="1" ht="14.25" customHeight="1">
      <c r="D190" s="80" t="s">
        <v>3516</v>
      </c>
      <c r="E190" s="81"/>
      <c r="F190" s="81"/>
      <c r="G190" s="81"/>
      <c r="H190" s="81"/>
      <c r="I190" s="81"/>
      <c r="J190" s="81"/>
      <c r="K190" s="81"/>
      <c r="L190" s="81"/>
      <c r="M190" s="33"/>
      <c r="N190" s="33"/>
      <c r="O190" s="33"/>
      <c r="P190" s="33"/>
      <c r="Q190" s="33"/>
      <c r="R190" s="33"/>
    </row>
    <row r="191" spans="4:18" s="29" customFormat="1" ht="13.9">
      <c r="D191" s="12"/>
      <c r="E191" s="12"/>
      <c r="F191" s="12"/>
      <c r="G191" s="7"/>
      <c r="H191" s="7"/>
      <c r="I191" s="22"/>
      <c r="J191" s="22"/>
      <c r="K191" s="22"/>
      <c r="L191" s="22"/>
      <c r="M191" s="15"/>
    </row>
    <row r="192" spans="4:18" s="29" customFormat="1" ht="13.9">
      <c r="D192" s="20"/>
      <c r="E192" s="20"/>
      <c r="F192" s="11" t="s">
        <v>233</v>
      </c>
      <c r="G192" s="11" t="s">
        <v>3504</v>
      </c>
      <c r="H192" s="20" t="s">
        <v>3511</v>
      </c>
      <c r="I192" s="21" t="s">
        <v>197</v>
      </c>
      <c r="J192" s="21" t="s">
        <v>3502</v>
      </c>
      <c r="K192" s="21"/>
      <c r="L192" s="21"/>
      <c r="M192" s="7" t="s">
        <v>198</v>
      </c>
    </row>
    <row r="193" spans="2:18" s="29" customFormat="1" ht="13.9">
      <c r="B193" s="11"/>
      <c r="C193" s="11"/>
      <c r="D193" s="20"/>
      <c r="E193" s="20"/>
      <c r="F193" s="11" t="s">
        <v>233</v>
      </c>
      <c r="G193" s="11" t="s">
        <v>3505</v>
      </c>
      <c r="H193" s="20" t="s">
        <v>3511</v>
      </c>
      <c r="I193" s="21" t="s">
        <v>197</v>
      </c>
      <c r="J193" s="21" t="s">
        <v>3502</v>
      </c>
      <c r="K193" s="21"/>
      <c r="L193" s="21"/>
      <c r="M193" s="7" t="s">
        <v>198</v>
      </c>
      <c r="N193" s="389"/>
      <c r="O193" s="389"/>
      <c r="P193" s="389"/>
      <c r="Q193" s="389"/>
      <c r="R193" s="389"/>
    </row>
    <row r="194" spans="2:18" s="29" customFormat="1" ht="13.9">
      <c r="B194" s="11"/>
      <c r="C194" s="11"/>
      <c r="D194" s="20"/>
      <c r="E194" s="20"/>
      <c r="F194" s="11" t="s">
        <v>233</v>
      </c>
      <c r="G194" s="11" t="s">
        <v>3506</v>
      </c>
      <c r="H194" s="20" t="s">
        <v>3511</v>
      </c>
      <c r="I194" s="21" t="s">
        <v>197</v>
      </c>
      <c r="J194" s="21" t="s">
        <v>3502</v>
      </c>
      <c r="K194" s="21"/>
      <c r="L194" s="21"/>
      <c r="M194" s="7" t="s">
        <v>198</v>
      </c>
      <c r="N194" s="389"/>
      <c r="O194" s="389"/>
      <c r="P194" s="389"/>
      <c r="Q194" s="389"/>
      <c r="R194" s="389"/>
    </row>
    <row r="195" spans="2:18" s="29" customFormat="1" ht="13.9">
      <c r="B195" s="11"/>
      <c r="C195" s="11"/>
      <c r="D195" s="11"/>
      <c r="E195" s="11"/>
      <c r="F195" s="11"/>
      <c r="G195" s="11"/>
      <c r="H195" s="11"/>
      <c r="I195" s="11"/>
      <c r="J195" s="11"/>
      <c r="K195" s="11"/>
      <c r="L195" s="11"/>
      <c r="M195" s="11"/>
      <c r="N195" s="11"/>
      <c r="O195" s="11"/>
      <c r="P195" s="11"/>
      <c r="Q195" s="11"/>
      <c r="R195" s="11"/>
    </row>
    <row r="196" spans="2:18" s="29" customFormat="1" ht="14.25" customHeight="1">
      <c r="B196" s="12"/>
      <c r="C196" s="12"/>
      <c r="D196" s="80" t="s">
        <v>3517</v>
      </c>
      <c r="E196" s="81"/>
      <c r="F196" s="81"/>
      <c r="G196" s="81"/>
      <c r="H196" s="81"/>
      <c r="I196" s="81"/>
      <c r="J196" s="81"/>
      <c r="K196" s="81"/>
      <c r="L196" s="81"/>
      <c r="M196" s="81"/>
      <c r="N196" s="81"/>
      <c r="O196" s="81"/>
      <c r="P196" s="81"/>
      <c r="Q196" s="81"/>
      <c r="R196" s="81"/>
    </row>
    <row r="197" spans="2:18" s="29" customFormat="1" ht="13.9">
      <c r="B197" s="12"/>
      <c r="C197" s="12"/>
      <c r="D197" s="12"/>
      <c r="E197" s="12"/>
      <c r="F197" s="12"/>
      <c r="G197" s="7"/>
      <c r="H197" s="7"/>
      <c r="I197" s="22"/>
      <c r="J197" s="22"/>
      <c r="K197" s="22"/>
      <c r="L197" s="22"/>
      <c r="M197" s="15"/>
      <c r="N197" s="12"/>
      <c r="O197" s="12"/>
      <c r="P197" s="13"/>
      <c r="Q197" s="14"/>
      <c r="R197" s="15"/>
    </row>
    <row r="198" spans="2:18" s="29" customFormat="1" ht="13.9">
      <c r="B198" s="11"/>
      <c r="C198" s="11"/>
      <c r="D198" s="20"/>
      <c r="E198" s="20"/>
      <c r="F198" s="11" t="s">
        <v>233</v>
      </c>
      <c r="G198" s="11" t="s">
        <v>3504</v>
      </c>
      <c r="H198" s="20" t="s">
        <v>3511</v>
      </c>
      <c r="I198" s="21" t="s">
        <v>197</v>
      </c>
      <c r="J198" s="21" t="s">
        <v>3502</v>
      </c>
      <c r="K198" s="21"/>
      <c r="L198" s="21"/>
      <c r="M198" s="7" t="s">
        <v>198</v>
      </c>
      <c r="N198" s="389"/>
      <c r="O198" s="389"/>
      <c r="P198" s="389"/>
      <c r="Q198" s="389"/>
      <c r="R198" s="389"/>
    </row>
    <row r="199" spans="2:18" s="29" customFormat="1" ht="13.9">
      <c r="B199" s="11"/>
      <c r="C199" s="11"/>
      <c r="D199" s="20"/>
      <c r="E199" s="20"/>
      <c r="F199" s="11" t="s">
        <v>233</v>
      </c>
      <c r="G199" s="11" t="s">
        <v>3505</v>
      </c>
      <c r="H199" s="20" t="s">
        <v>3511</v>
      </c>
      <c r="I199" s="21" t="s">
        <v>197</v>
      </c>
      <c r="J199" s="21" t="s">
        <v>3502</v>
      </c>
      <c r="K199" s="21"/>
      <c r="L199" s="21"/>
      <c r="M199" s="7" t="s">
        <v>198</v>
      </c>
      <c r="N199" s="389"/>
      <c r="O199" s="389"/>
      <c r="P199" s="389"/>
      <c r="Q199" s="389"/>
      <c r="R199" s="389"/>
    </row>
    <row r="200" spans="2:18" s="29" customFormat="1" ht="13.9">
      <c r="B200" s="11"/>
      <c r="C200" s="11"/>
      <c r="D200" s="20"/>
      <c r="E200" s="20"/>
      <c r="F200" s="11" t="s">
        <v>233</v>
      </c>
      <c r="G200" s="11" t="s">
        <v>3506</v>
      </c>
      <c r="H200" s="20" t="s">
        <v>3511</v>
      </c>
      <c r="I200" s="21" t="s">
        <v>197</v>
      </c>
      <c r="J200" s="21" t="s">
        <v>3502</v>
      </c>
      <c r="K200" s="21"/>
      <c r="L200" s="21"/>
      <c r="M200" s="7" t="s">
        <v>198</v>
      </c>
      <c r="N200" s="389"/>
      <c r="O200" s="389"/>
      <c r="P200" s="389"/>
      <c r="Q200" s="389"/>
      <c r="R200" s="389"/>
    </row>
    <row r="201" spans="2:18" s="29" customFormat="1" ht="13.9">
      <c r="B201" s="11"/>
      <c r="C201" s="11"/>
      <c r="D201" s="11"/>
      <c r="E201" s="11"/>
      <c r="F201" s="11"/>
      <c r="G201" s="11"/>
      <c r="H201" s="11"/>
      <c r="I201" s="11"/>
      <c r="J201" s="11"/>
      <c r="K201" s="11"/>
      <c r="L201" s="11"/>
      <c r="M201" s="11"/>
      <c r="N201" s="11"/>
      <c r="O201" s="11"/>
      <c r="P201" s="11"/>
      <c r="Q201" s="11"/>
      <c r="R201" s="11"/>
    </row>
    <row r="202" spans="2:18" s="27" customFormat="1" ht="17.649999999999999">
      <c r="B202" s="28" t="s">
        <v>3518</v>
      </c>
    </row>
    <row r="204" spans="2:18">
      <c r="F204" s="11" t="s">
        <v>233</v>
      </c>
      <c r="G204" s="11" t="s">
        <v>3256</v>
      </c>
      <c r="I204" s="11" t="s">
        <v>185</v>
      </c>
      <c r="M204" s="11" t="s">
        <v>186</v>
      </c>
      <c r="N204" s="728"/>
      <c r="O204" s="1230"/>
      <c r="P204" s="728"/>
      <c r="Q204" s="728"/>
      <c r="R204" s="728"/>
    </row>
    <row r="205" spans="2:18">
      <c r="F205" s="11" t="s">
        <v>233</v>
      </c>
      <c r="G205" s="11" t="s">
        <v>3257</v>
      </c>
      <c r="I205" s="11" t="s">
        <v>185</v>
      </c>
      <c r="M205" s="11" t="s">
        <v>186</v>
      </c>
      <c r="N205" s="728"/>
      <c r="O205" s="728"/>
      <c r="P205" s="728"/>
      <c r="Q205" s="728"/>
      <c r="R205" s="728"/>
    </row>
    <row r="207" spans="2:18">
      <c r="F207" s="11" t="s">
        <v>233</v>
      </c>
      <c r="G207" s="11" t="s">
        <v>3256</v>
      </c>
      <c r="I207" s="11" t="s">
        <v>197</v>
      </c>
      <c r="J207" s="11" t="s">
        <v>3502</v>
      </c>
      <c r="M207" s="11" t="s">
        <v>198</v>
      </c>
      <c r="N207" s="1227"/>
      <c r="O207" s="1227"/>
      <c r="P207" s="1227"/>
      <c r="Q207" s="728"/>
      <c r="R207" s="728"/>
    </row>
    <row r="208" spans="2:18">
      <c r="F208" s="11" t="s">
        <v>233</v>
      </c>
      <c r="G208" s="11" t="s">
        <v>3257</v>
      </c>
      <c r="I208" s="11" t="s">
        <v>197</v>
      </c>
      <c r="J208" s="11" t="s">
        <v>3502</v>
      </c>
      <c r="M208" s="11" t="s">
        <v>198</v>
      </c>
      <c r="N208" s="389"/>
      <c r="O208" s="389"/>
      <c r="P208" s="389"/>
      <c r="Q208" s="389"/>
      <c r="R208" s="389"/>
    </row>
    <row r="209" spans="2:18">
      <c r="N209" s="354" t="b">
        <f>ROUND(N204+N205,3)=ROUND(N18,3)</f>
        <v>1</v>
      </c>
      <c r="O209" s="354" t="b">
        <f t="shared" ref="O209:R209" si="4">ROUND(O204+O205,3)=ROUND(O18,3)</f>
        <v>1</v>
      </c>
      <c r="P209" s="354" t="b">
        <f t="shared" si="4"/>
        <v>1</v>
      </c>
      <c r="Q209" s="354" t="b">
        <f t="shared" si="4"/>
        <v>1</v>
      </c>
      <c r="R209" s="354" t="b">
        <f t="shared" si="4"/>
        <v>1</v>
      </c>
    </row>
    <row r="210" spans="2:18" s="29" customFormat="1" ht="17.649999999999999">
      <c r="B210" s="28" t="s">
        <v>1807</v>
      </c>
      <c r="C210" s="27"/>
      <c r="D210" s="27"/>
      <c r="E210" s="27"/>
      <c r="F210" s="27"/>
      <c r="G210" s="27"/>
      <c r="H210" s="27"/>
      <c r="I210" s="27"/>
      <c r="J210" s="27"/>
      <c r="K210" s="27"/>
      <c r="L210" s="27"/>
      <c r="M210" s="27"/>
      <c r="N210" s="27"/>
      <c r="O210" s="27"/>
      <c r="P210" s="27"/>
      <c r="Q210" s="27"/>
      <c r="R2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48" id="{8F27F5B5-6B57-4613-9213-E4AC5FEC3ECC}">
            <xm:f>Cover!$E$15=N$6</xm:f>
            <x14:dxf>
              <fill>
                <patternFill>
                  <bgColor theme="7" tint="0.59996337778862885"/>
                </patternFill>
              </fill>
            </x14:dxf>
          </x14:cfRule>
          <x14:cfRule type="expression" priority="47" id="{019B4A84-B680-4153-90C9-AE52D476F79F}">
            <xm:f>Cover!$E$15&lt;&gt;N$6</xm:f>
            <x14:dxf>
              <fill>
                <patternFill>
                  <bgColor theme="0" tint="-0.24994659260841701"/>
                </patternFill>
              </fill>
            </x14:dxf>
          </x14:cfRule>
          <xm:sqref>N204 P204:R204</xm:sqref>
        </x14:conditionalFormatting>
        <x14:conditionalFormatting xmlns:xm="http://schemas.microsoft.com/office/excel/2006/main">
          <x14:cfRule type="expression" priority="187" id="{889882EF-8A7E-48F3-A466-305E0AAD7F86}">
            <xm:f>Cover!$E$15&lt;&gt;N$6</xm:f>
            <x14:dxf>
              <fill>
                <patternFill>
                  <bgColor theme="0" tint="-0.24994659260841701"/>
                </patternFill>
              </fill>
            </x14:dxf>
          </x14:cfRule>
          <x14:cfRule type="expression" priority="188" id="{A030DB0D-B4F9-4527-8828-8CAA065FF7ED}">
            <xm:f>Cover!$E$15=N$6</xm:f>
            <x14:dxf>
              <fill>
                <patternFill>
                  <bgColor theme="7" tint="0.59996337778862885"/>
                </patternFill>
              </fill>
            </x14:dxf>
          </x14:cfRule>
          <xm:sqref>N38:R40</xm:sqref>
        </x14:conditionalFormatting>
        <x14:conditionalFormatting xmlns:xm="http://schemas.microsoft.com/office/excel/2006/main">
          <x14:cfRule type="expression" priority="44" id="{166EF0EB-AC7A-429B-9934-3B5E31504D82}">
            <xm:f>Cover!$E$15=N$6</xm:f>
            <x14:dxf>
              <fill>
                <patternFill>
                  <bgColor theme="7" tint="0.59996337778862885"/>
                </patternFill>
              </fill>
            </x14:dxf>
          </x14:cfRule>
          <x14:cfRule type="expression" priority="43" id="{BF3EF6BB-2FB6-4E0A-AE9C-6D1CD486B3EC}">
            <xm:f>Cover!$E$15&lt;&gt;N$6</xm:f>
            <x14:dxf>
              <fill>
                <patternFill>
                  <bgColor theme="0" tint="-0.24994659260841701"/>
                </patternFill>
              </fill>
            </x14:dxf>
          </x14:cfRule>
          <xm:sqref>N44:R46</xm:sqref>
        </x14:conditionalFormatting>
        <x14:conditionalFormatting xmlns:xm="http://schemas.microsoft.com/office/excel/2006/main">
          <x14:cfRule type="expression" priority="42" id="{CEBEEDFB-1A46-4CB8-9BEB-A4E15F5A9AEE}">
            <xm:f>Cover!$E$15=N$6</xm:f>
            <x14:dxf>
              <fill>
                <patternFill>
                  <bgColor theme="7" tint="0.59996337778862885"/>
                </patternFill>
              </fill>
            </x14:dxf>
          </x14:cfRule>
          <x14:cfRule type="expression" priority="41" id="{0B44295E-14FF-4062-B481-1A25D3D0F9A3}">
            <xm:f>Cover!$E$15&lt;&gt;N$6</xm:f>
            <x14:dxf>
              <fill>
                <patternFill>
                  <bgColor theme="0" tint="-0.24994659260841701"/>
                </patternFill>
              </fill>
            </x14:dxf>
          </x14:cfRule>
          <xm:sqref>N50:R52</xm:sqref>
        </x14:conditionalFormatting>
        <x14:conditionalFormatting xmlns:xm="http://schemas.microsoft.com/office/excel/2006/main">
          <x14:cfRule type="expression" priority="40" id="{9DB5C308-F010-4832-86A3-5AF713F5C3F3}">
            <xm:f>Cover!$E$15=N$6</xm:f>
            <x14:dxf>
              <fill>
                <patternFill>
                  <bgColor theme="7" tint="0.59996337778862885"/>
                </patternFill>
              </fill>
            </x14:dxf>
          </x14:cfRule>
          <x14:cfRule type="expression" priority="39" id="{5CEBD3F0-8FA2-4157-97E1-A9F9546C5264}">
            <xm:f>Cover!$E$15&lt;&gt;N$6</xm:f>
            <x14:dxf>
              <fill>
                <patternFill>
                  <bgColor theme="0" tint="-0.24994659260841701"/>
                </patternFill>
              </fill>
            </x14:dxf>
          </x14:cfRule>
          <xm:sqref>N56:R58</xm:sqref>
        </x14:conditionalFormatting>
        <x14:conditionalFormatting xmlns:xm="http://schemas.microsoft.com/office/excel/2006/main">
          <x14:cfRule type="expression" priority="38" id="{FD8A5B21-E706-4884-B1F7-573C48C422F1}">
            <xm:f>Cover!$E$15=N$6</xm:f>
            <x14:dxf>
              <fill>
                <patternFill>
                  <bgColor theme="7" tint="0.59996337778862885"/>
                </patternFill>
              </fill>
            </x14:dxf>
          </x14:cfRule>
          <x14:cfRule type="expression" priority="37" id="{EB568EB8-158F-4CD1-A920-F5E7C038AC2B}">
            <xm:f>Cover!$E$15&lt;&gt;N$6</xm:f>
            <x14:dxf>
              <fill>
                <patternFill>
                  <bgColor theme="0" tint="-0.24994659260841701"/>
                </patternFill>
              </fill>
            </x14:dxf>
          </x14:cfRule>
          <xm:sqref>N62:R64</xm:sqref>
        </x14:conditionalFormatting>
        <x14:conditionalFormatting xmlns:xm="http://schemas.microsoft.com/office/excel/2006/main">
          <x14:cfRule type="expression" priority="36" id="{8FA9E2C6-A436-4276-B48E-8E98216C4AC4}">
            <xm:f>Cover!$E$15=N$6</xm:f>
            <x14:dxf>
              <fill>
                <patternFill>
                  <bgColor theme="7" tint="0.59996337778862885"/>
                </patternFill>
              </fill>
            </x14:dxf>
          </x14:cfRule>
          <x14:cfRule type="expression" priority="35" id="{05903CAF-07FE-4192-A38A-F4141DB288BC}">
            <xm:f>Cover!$E$15&lt;&gt;N$6</xm:f>
            <x14:dxf>
              <fill>
                <patternFill>
                  <bgColor theme="0" tint="-0.24994659260841701"/>
                </patternFill>
              </fill>
            </x14:dxf>
          </x14:cfRule>
          <xm:sqref>N68:R70</xm:sqref>
        </x14:conditionalFormatting>
        <x14:conditionalFormatting xmlns:xm="http://schemas.microsoft.com/office/excel/2006/main">
          <x14:cfRule type="expression" priority="34" id="{383283FC-C016-43B3-B562-62A84E37AF97}">
            <xm:f>Cover!$E$15=N$6</xm:f>
            <x14:dxf>
              <fill>
                <patternFill>
                  <bgColor theme="7" tint="0.59996337778862885"/>
                </patternFill>
              </fill>
            </x14:dxf>
          </x14:cfRule>
          <x14:cfRule type="expression" priority="33" id="{2E4AD693-C43E-42F0-9575-FDDFEC3BF7D6}">
            <xm:f>Cover!$E$15&lt;&gt;N$6</xm:f>
            <x14:dxf>
              <fill>
                <patternFill>
                  <bgColor theme="0" tint="-0.24994659260841701"/>
                </patternFill>
              </fill>
            </x14:dxf>
          </x14:cfRule>
          <xm:sqref>N78:R80</xm:sqref>
        </x14:conditionalFormatting>
        <x14:conditionalFormatting xmlns:xm="http://schemas.microsoft.com/office/excel/2006/main">
          <x14:cfRule type="expression" priority="32" id="{D1A1AA2B-FE00-4601-AEE2-40BF6BEFE896}">
            <xm:f>Cover!$E$15=N$6</xm:f>
            <x14:dxf>
              <fill>
                <patternFill>
                  <bgColor theme="7" tint="0.59996337778862885"/>
                </patternFill>
              </fill>
            </x14:dxf>
          </x14:cfRule>
          <x14:cfRule type="expression" priority="31" id="{D50B6873-083D-4631-ACE0-378B295F8083}">
            <xm:f>Cover!$E$15&lt;&gt;N$6</xm:f>
            <x14:dxf>
              <fill>
                <patternFill>
                  <bgColor theme="0" tint="-0.24994659260841701"/>
                </patternFill>
              </fill>
            </x14:dxf>
          </x14:cfRule>
          <xm:sqref>N84:R86</xm:sqref>
        </x14:conditionalFormatting>
        <x14:conditionalFormatting xmlns:xm="http://schemas.microsoft.com/office/excel/2006/main">
          <x14:cfRule type="expression" priority="29" id="{6F86BE40-21E9-420A-B5E3-9854509BF1B2}">
            <xm:f>Cover!$E$15&lt;&gt;N$6</xm:f>
            <x14:dxf>
              <fill>
                <patternFill>
                  <bgColor theme="0" tint="-0.24994659260841701"/>
                </patternFill>
              </fill>
            </x14:dxf>
          </x14:cfRule>
          <x14:cfRule type="expression" priority="30" id="{F85A02CD-94FB-47A0-8B7A-71FF6DB58160}">
            <xm:f>Cover!$E$15=N$6</xm:f>
            <x14:dxf>
              <fill>
                <patternFill>
                  <bgColor theme="7" tint="0.59996337778862885"/>
                </patternFill>
              </fill>
            </x14:dxf>
          </x14:cfRule>
          <xm:sqref>N92:R94</xm:sqref>
        </x14:conditionalFormatting>
        <x14:conditionalFormatting xmlns:xm="http://schemas.microsoft.com/office/excel/2006/main">
          <x14:cfRule type="expression" priority="28" id="{9510BAD0-3F97-4EB2-AEF4-FDA5C27CD209}">
            <xm:f>Cover!$E$15=N$6</xm:f>
            <x14:dxf>
              <fill>
                <patternFill>
                  <bgColor theme="7" tint="0.59996337778862885"/>
                </patternFill>
              </fill>
            </x14:dxf>
          </x14:cfRule>
          <x14:cfRule type="expression" priority="27" id="{09DE1BBB-6D5D-4680-A0EC-4826D634C93B}">
            <xm:f>Cover!$E$15&lt;&gt;N$6</xm:f>
            <x14:dxf>
              <fill>
                <patternFill>
                  <bgColor theme="0" tint="-0.24994659260841701"/>
                </patternFill>
              </fill>
            </x14:dxf>
          </x14:cfRule>
          <xm:sqref>N98:R100</xm:sqref>
        </x14:conditionalFormatting>
        <x14:conditionalFormatting xmlns:xm="http://schemas.microsoft.com/office/excel/2006/main">
          <x14:cfRule type="expression" priority="26" id="{B3B5E43E-4913-4375-A330-21E0D16E90F2}">
            <xm:f>Cover!$E$15=N$6</xm:f>
            <x14:dxf>
              <fill>
                <patternFill>
                  <bgColor theme="7" tint="0.59996337778862885"/>
                </patternFill>
              </fill>
            </x14:dxf>
          </x14:cfRule>
          <x14:cfRule type="expression" priority="25" id="{6EE3023A-C9AD-43C8-AF29-145301787364}">
            <xm:f>Cover!$E$15&lt;&gt;N$6</xm:f>
            <x14:dxf>
              <fill>
                <patternFill>
                  <bgColor theme="0" tint="-0.24994659260841701"/>
                </patternFill>
              </fill>
            </x14:dxf>
          </x14:cfRule>
          <xm:sqref>N106:R108</xm:sqref>
        </x14:conditionalFormatting>
        <x14:conditionalFormatting xmlns:xm="http://schemas.microsoft.com/office/excel/2006/main">
          <x14:cfRule type="expression" priority="24" id="{16C41575-3B74-46BA-AEF2-0F2CBB6B9684}">
            <xm:f>Cover!$E$15=N$6</xm:f>
            <x14:dxf>
              <fill>
                <patternFill>
                  <bgColor theme="7" tint="0.59996337778862885"/>
                </patternFill>
              </fill>
            </x14:dxf>
          </x14:cfRule>
          <x14:cfRule type="expression" priority="23" id="{34D3601C-AC77-4D06-932E-51B1D33062FD}">
            <xm:f>Cover!$E$15&lt;&gt;N$6</xm:f>
            <x14:dxf>
              <fill>
                <patternFill>
                  <bgColor theme="0" tint="-0.24994659260841701"/>
                </patternFill>
              </fill>
            </x14:dxf>
          </x14:cfRule>
          <xm:sqref>N112:R114</xm:sqref>
        </x14:conditionalFormatting>
        <x14:conditionalFormatting xmlns:xm="http://schemas.microsoft.com/office/excel/2006/main">
          <x14:cfRule type="expression" priority="22" id="{BF6908D1-7645-46AB-AA7A-05BE0D291E75}">
            <xm:f>Cover!$E$15=N$6</xm:f>
            <x14:dxf>
              <fill>
                <patternFill>
                  <bgColor theme="7" tint="0.59996337778862885"/>
                </patternFill>
              </fill>
            </x14:dxf>
          </x14:cfRule>
          <x14:cfRule type="expression" priority="21" id="{22B625F8-70B1-4D7E-9BC5-70D46C3C87B1}">
            <xm:f>Cover!$E$15&lt;&gt;N$6</xm:f>
            <x14:dxf>
              <fill>
                <patternFill>
                  <bgColor theme="0" tint="-0.24994659260841701"/>
                </patternFill>
              </fill>
            </x14:dxf>
          </x14:cfRule>
          <xm:sqref>N120:R122</xm:sqref>
        </x14:conditionalFormatting>
        <x14:conditionalFormatting xmlns:xm="http://schemas.microsoft.com/office/excel/2006/main">
          <x14:cfRule type="expression" priority="20" id="{2ED876E1-8FA3-45A3-B7A0-9C5DDC43FD83}">
            <xm:f>Cover!$E$15=N$6</xm:f>
            <x14:dxf>
              <fill>
                <patternFill>
                  <bgColor theme="7" tint="0.59996337778862885"/>
                </patternFill>
              </fill>
            </x14:dxf>
          </x14:cfRule>
          <x14:cfRule type="expression" priority="19" id="{5639B6E9-C1A7-44AF-A86D-FE88DF8DE2A7}">
            <xm:f>Cover!$E$15&lt;&gt;N$6</xm:f>
            <x14:dxf>
              <fill>
                <patternFill>
                  <bgColor theme="0" tint="-0.24994659260841701"/>
                </patternFill>
              </fill>
            </x14:dxf>
          </x14:cfRule>
          <xm:sqref>N126:R128</xm:sqref>
        </x14:conditionalFormatting>
        <x14:conditionalFormatting xmlns:xm="http://schemas.microsoft.com/office/excel/2006/main">
          <x14:cfRule type="expression" priority="17" id="{A53E9792-D852-498B-81E4-1E00BE8E6709}">
            <xm:f>Cover!$E$15&lt;&gt;N$6</xm:f>
            <x14:dxf>
              <fill>
                <patternFill>
                  <bgColor theme="0" tint="-0.24994659260841701"/>
                </patternFill>
              </fill>
            </x14:dxf>
          </x14:cfRule>
          <x14:cfRule type="expression" priority="18" id="{5574DEF8-AFCE-4764-A567-C1B35A2C664D}">
            <xm:f>Cover!$E$15=N$6</xm:f>
            <x14:dxf>
              <fill>
                <patternFill>
                  <bgColor theme="7" tint="0.59996337778862885"/>
                </patternFill>
              </fill>
            </x14:dxf>
          </x14:cfRule>
          <xm:sqref>N134:R136</xm:sqref>
        </x14:conditionalFormatting>
        <x14:conditionalFormatting xmlns:xm="http://schemas.microsoft.com/office/excel/2006/main">
          <x14:cfRule type="expression" priority="15" id="{F99637CF-B272-4EC5-B09E-25FC28FA66D6}">
            <xm:f>Cover!$E$15&lt;&gt;N$6</xm:f>
            <x14:dxf>
              <fill>
                <patternFill>
                  <bgColor theme="0" tint="-0.24994659260841701"/>
                </patternFill>
              </fill>
            </x14:dxf>
          </x14:cfRule>
          <x14:cfRule type="expression" priority="16" id="{3DDEA67E-13A5-4663-A55C-A12B12FC385F}">
            <xm:f>Cover!$E$15=N$6</xm:f>
            <x14:dxf>
              <fill>
                <patternFill>
                  <bgColor theme="7" tint="0.59996337778862885"/>
                </patternFill>
              </fill>
            </x14:dxf>
          </x14:cfRule>
          <xm:sqref>N140:R142</xm:sqref>
        </x14:conditionalFormatting>
        <x14:conditionalFormatting xmlns:xm="http://schemas.microsoft.com/office/excel/2006/main">
          <x14:cfRule type="expression" priority="14" id="{A0D1F700-9275-4F38-9EF7-659461F9227C}">
            <xm:f>Cover!$E$15=N$6</xm:f>
            <x14:dxf>
              <fill>
                <patternFill>
                  <bgColor theme="7" tint="0.59996337778862885"/>
                </patternFill>
              </fill>
            </x14:dxf>
          </x14:cfRule>
          <x14:cfRule type="expression" priority="13" id="{81519D54-53D4-4944-BAD5-4BE127FDE188}">
            <xm:f>Cover!$E$15&lt;&gt;N$6</xm:f>
            <x14:dxf>
              <fill>
                <patternFill>
                  <bgColor theme="0" tint="-0.24994659260841701"/>
                </patternFill>
              </fill>
            </x14:dxf>
          </x14:cfRule>
          <xm:sqref>N148:R150</xm:sqref>
        </x14:conditionalFormatting>
        <x14:conditionalFormatting xmlns:xm="http://schemas.microsoft.com/office/excel/2006/main">
          <x14:cfRule type="expression" priority="11" id="{D8E6AE4A-B91D-43A3-83DA-803DFE900652}">
            <xm:f>Cover!$E$15&lt;&gt;N$6</xm:f>
            <x14:dxf>
              <fill>
                <patternFill>
                  <bgColor theme="0" tint="-0.24994659260841701"/>
                </patternFill>
              </fill>
            </x14:dxf>
          </x14:cfRule>
          <x14:cfRule type="expression" priority="12" id="{168F54C6-799A-481D-83ED-1271CA21698A}">
            <xm:f>Cover!$E$15=N$6</xm:f>
            <x14:dxf>
              <fill>
                <patternFill>
                  <bgColor theme="7" tint="0.59996337778862885"/>
                </patternFill>
              </fill>
            </x14:dxf>
          </x14:cfRule>
          <xm:sqref>N154:R156</xm:sqref>
        </x14:conditionalFormatting>
        <x14:conditionalFormatting xmlns:xm="http://schemas.microsoft.com/office/excel/2006/main">
          <x14:cfRule type="expression" priority="10" id="{8AF85004-E937-4A47-A52E-677918F5EA18}">
            <xm:f>Cover!$E$15=N$6</xm:f>
            <x14:dxf>
              <fill>
                <patternFill>
                  <bgColor theme="7" tint="0.59996337778862885"/>
                </patternFill>
              </fill>
            </x14:dxf>
          </x14:cfRule>
          <x14:cfRule type="expression" priority="9" id="{83D94287-4C83-4495-AF96-D57D35236B6C}">
            <xm:f>Cover!$E$15&lt;&gt;N$6</xm:f>
            <x14:dxf>
              <fill>
                <patternFill>
                  <bgColor theme="0" tint="-0.24994659260841701"/>
                </patternFill>
              </fill>
            </x14:dxf>
          </x14:cfRule>
          <xm:sqref>N162:R164</xm:sqref>
        </x14:conditionalFormatting>
        <x14:conditionalFormatting xmlns:xm="http://schemas.microsoft.com/office/excel/2006/main">
          <x14:cfRule type="expression" priority="7" id="{C01D0685-0097-4A3A-8D15-D71DC6746AC2}">
            <xm:f>Cover!$E$15&lt;&gt;N$6</xm:f>
            <x14:dxf>
              <fill>
                <patternFill>
                  <bgColor theme="0" tint="-0.24994659260841701"/>
                </patternFill>
              </fill>
            </x14:dxf>
          </x14:cfRule>
          <x14:cfRule type="expression" priority="8" id="{95428003-00F6-4115-B1A3-38F1E2DC99BB}">
            <xm:f>Cover!$E$15=N$6</xm:f>
            <x14:dxf>
              <fill>
                <patternFill>
                  <bgColor theme="7" tint="0.59996337778862885"/>
                </patternFill>
              </fill>
            </x14:dxf>
          </x14:cfRule>
          <xm:sqref>N168:R170</xm:sqref>
        </x14:conditionalFormatting>
        <x14:conditionalFormatting xmlns:xm="http://schemas.microsoft.com/office/excel/2006/main">
          <x14:cfRule type="expression" priority="5" id="{CF529A42-A4AA-4092-8B99-611C66F892B7}">
            <xm:f>Cover!$E$15&lt;&gt;N$6</xm:f>
            <x14:dxf>
              <fill>
                <patternFill>
                  <bgColor theme="0" tint="-0.24994659260841701"/>
                </patternFill>
              </fill>
            </x14:dxf>
          </x14:cfRule>
          <x14:cfRule type="expression" priority="6" id="{B55385DE-61D9-4D2D-B7B6-0186D6D92250}">
            <xm:f>Cover!$E$15=N$6</xm:f>
            <x14:dxf>
              <fill>
                <patternFill>
                  <bgColor theme="7" tint="0.59996337778862885"/>
                </patternFill>
              </fill>
            </x14:dxf>
          </x14:cfRule>
          <xm:sqref>N174:R176</xm:sqref>
        </x14:conditionalFormatting>
        <x14:conditionalFormatting xmlns:xm="http://schemas.microsoft.com/office/excel/2006/main">
          <x14:cfRule type="expression" priority="3" id="{0581A0F0-E899-4AFC-A66E-A69501B07627}">
            <xm:f>Cover!$E$15&lt;&gt;N$6</xm:f>
            <x14:dxf>
              <fill>
                <patternFill>
                  <bgColor theme="0" tint="-0.24994659260841701"/>
                </patternFill>
              </fill>
            </x14:dxf>
          </x14:cfRule>
          <x14:cfRule type="expression" priority="4" id="{79F54A96-6AD6-4283-89BD-8886B7FED91C}">
            <xm:f>Cover!$E$15=N$6</xm:f>
            <x14:dxf>
              <fill>
                <patternFill>
                  <bgColor theme="7" tint="0.59996337778862885"/>
                </patternFill>
              </fill>
            </x14:dxf>
          </x14:cfRule>
          <xm:sqref>N180:R182</xm:sqref>
        </x14:conditionalFormatting>
        <x14:conditionalFormatting xmlns:xm="http://schemas.microsoft.com/office/excel/2006/main">
          <x14:cfRule type="expression" priority="2" id="{402EC6A0-C54B-4B62-B71B-960072977AF5}">
            <xm:f>Cover!$E$15=N$6</xm:f>
            <x14:dxf>
              <fill>
                <patternFill>
                  <bgColor theme="7" tint="0.59996337778862885"/>
                </patternFill>
              </fill>
            </x14:dxf>
          </x14:cfRule>
          <x14:cfRule type="expression" priority="1" id="{5A69D5EE-23F5-492D-A463-214D9A505DD1}">
            <xm:f>Cover!$E$15&lt;&gt;N$6</xm:f>
            <x14:dxf>
              <fill>
                <patternFill>
                  <bgColor theme="0" tint="-0.24994659260841701"/>
                </patternFill>
              </fill>
            </x14:dxf>
          </x14:cfRule>
          <xm:sqref>N186:R188</xm:sqref>
        </x14:conditionalFormatting>
        <x14:conditionalFormatting xmlns:xm="http://schemas.microsoft.com/office/excel/2006/main">
          <x14:cfRule type="expression" priority="71" id="{B591BF68-4DA5-4C74-B03E-B8AAC8F1C052}">
            <xm:f>Cover!$E$15&lt;&gt;N$6</xm:f>
            <x14:dxf>
              <fill>
                <patternFill>
                  <bgColor theme="0" tint="-0.24994659260841701"/>
                </patternFill>
              </fill>
            </x14:dxf>
          </x14:cfRule>
          <x14:cfRule type="expression" priority="72" id="{7DD9C635-6B56-410B-BB9F-8DA747FFEF1D}">
            <xm:f>Cover!$E$15=N$6</xm:f>
            <x14:dxf>
              <fill>
                <patternFill>
                  <bgColor theme="7" tint="0.59996337778862885"/>
                </patternFill>
              </fill>
            </x14:dxf>
          </x14:cfRule>
          <xm:sqref>N192:R194</xm:sqref>
        </x14:conditionalFormatting>
        <x14:conditionalFormatting xmlns:xm="http://schemas.microsoft.com/office/excel/2006/main">
          <x14:cfRule type="expression" priority="67" id="{C8F2AC6F-E006-4F3C-BC5F-CF85156DA490}">
            <xm:f>Cover!$E$15&lt;&gt;N$6</xm:f>
            <x14:dxf>
              <fill>
                <patternFill>
                  <bgColor theme="0" tint="-0.24994659260841701"/>
                </patternFill>
              </fill>
            </x14:dxf>
          </x14:cfRule>
          <x14:cfRule type="expression" priority="68" id="{D9937E5B-223B-4497-91BC-E76328815C1F}">
            <xm:f>Cover!$E$15=N$6</xm:f>
            <x14:dxf>
              <fill>
                <patternFill>
                  <bgColor theme="7" tint="0.59996337778862885"/>
                </patternFill>
              </fill>
            </x14:dxf>
          </x14:cfRule>
          <xm:sqref>N198:R200</xm:sqref>
        </x14:conditionalFormatting>
        <x14:conditionalFormatting xmlns:xm="http://schemas.microsoft.com/office/excel/2006/main">
          <x14:cfRule type="expression" priority="54" id="{96D1B095-8BA0-4462-BF7B-24ECDB0092F1}">
            <xm:f>Cover!$E$15=N$6</xm:f>
            <x14:dxf>
              <fill>
                <patternFill>
                  <bgColor theme="7" tint="0.59996337778862885"/>
                </patternFill>
              </fill>
            </x14:dxf>
          </x14:cfRule>
          <x14:cfRule type="expression" priority="53" id="{CD893238-59B7-4C4D-B1FC-337E3344785A}">
            <xm:f>Cover!$E$15&lt;&gt;N$6</xm:f>
            <x14:dxf>
              <fill>
                <patternFill>
                  <bgColor theme="0" tint="-0.24994659260841701"/>
                </patternFill>
              </fill>
            </x14:dxf>
          </x14:cfRule>
          <xm:sqref>N205:R205</xm:sqref>
        </x14:conditionalFormatting>
        <x14:conditionalFormatting xmlns:xm="http://schemas.microsoft.com/office/excel/2006/main">
          <x14:cfRule type="expression" priority="45" id="{9651D238-72C0-4113-A49E-4EA0EA8B43AB}">
            <xm:f>Cover!$E$15&lt;&gt;N$6</xm:f>
            <x14:dxf>
              <fill>
                <patternFill>
                  <bgColor theme="0" tint="-0.24994659260841701"/>
                </patternFill>
              </fill>
            </x14:dxf>
          </x14:cfRule>
          <x14:cfRule type="expression" priority="46" id="{45509CEF-EAA5-449D-B6D6-14C41762DD35}">
            <xm:f>Cover!$E$15=N$6</xm:f>
            <x14:dxf>
              <fill>
                <patternFill>
                  <bgColor theme="7" tint="0.59996337778862885"/>
                </patternFill>
              </fill>
            </x14:dxf>
          </x14:cfRule>
          <xm:sqref>N207:R208</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6496-2305-4543-ABA9-C8CA10604820}">
  <sheetPr codeName="Sheet67">
    <tabColor theme="9"/>
    <pageSetUpPr autoPageBreaks="0"/>
  </sheetPr>
  <dimension ref="A1:BE20"/>
  <sheetViews>
    <sheetView zoomScale="55" zoomScaleNormal="55" workbookViewId="0">
      <pane ySplit="4" topLeftCell="A5" activePane="bottomLeft" state="frozen"/>
      <selection pane="bottomLeft" activeCell="M20" sqref="M20"/>
      <selection activeCell="G59" sqref="G59"/>
    </sheetView>
  </sheetViews>
  <sheetFormatPr defaultColWidth="0" defaultRowHeight="13.5"/>
  <cols>
    <col min="1" max="1" width="14.42578125" style="11" customWidth="1"/>
    <col min="2" max="3" width="1.5703125" style="11" customWidth="1"/>
    <col min="4" max="4" width="24" style="11" bestFit="1" customWidth="1"/>
    <col min="5" max="5" width="26.42578125" style="11" bestFit="1" customWidth="1"/>
    <col min="6" max="6" width="27.42578125" style="11" bestFit="1" customWidth="1"/>
    <col min="7" max="7" width="10.42578125" style="11" bestFit="1" customWidth="1"/>
    <col min="8" max="8" width="46.5703125" style="11" bestFit="1" customWidth="1"/>
    <col min="9" max="9" width="5.42578125" style="11" bestFit="1" customWidth="1"/>
    <col min="10" max="14" width="18.42578125" style="11" customWidth="1"/>
    <col min="15" max="20" width="1.5703125" style="11" customWidth="1"/>
    <col min="21" max="38" width="18.42578125" style="11" hidden="1" customWidth="1"/>
    <col min="39" max="45" width="14" style="11" hidden="1" customWidth="1"/>
    <col min="46" max="48" width="18.42578125" style="11" hidden="1" customWidth="1"/>
    <col min="49" max="55" width="14" style="11" hidden="1" customWidth="1"/>
    <col min="56" max="57" width="18.42578125" style="11" hidden="1" customWidth="1"/>
    <col min="58" max="16384" width="14" style="11" hidden="1"/>
  </cols>
  <sheetData>
    <row r="1" spans="1:14" s="2" customFormat="1" ht="25.15">
      <c r="A1" s="62" t="s">
        <v>1619</v>
      </c>
      <c r="B1" s="3"/>
      <c r="F1" s="4" t="s">
        <v>1</v>
      </c>
      <c r="L1" s="3"/>
    </row>
    <row r="2" spans="1:14" s="2" customFormat="1" ht="25.15">
      <c r="A2" s="4" t="str">
        <f>Cover!$E$13</f>
        <v>Master</v>
      </c>
      <c r="B2" s="3"/>
    </row>
    <row r="3" spans="1:14" s="2" customFormat="1" ht="25.15">
      <c r="A3" s="4">
        <f>Cover!$E$15</f>
        <v>2026</v>
      </c>
      <c r="B3" s="4"/>
      <c r="C3" s="4"/>
      <c r="D3" s="4"/>
    </row>
    <row r="4" spans="1:14" s="5" customFormat="1" ht="25.5" thickBot="1">
      <c r="A4" s="1305" t="s">
        <v>3519</v>
      </c>
      <c r="B4" s="6"/>
    </row>
    <row r="5" spans="1:14" ht="17.649999999999999">
      <c r="A5" s="7"/>
      <c r="B5" s="8"/>
      <c r="C5" s="8"/>
      <c r="D5" s="9"/>
      <c r="E5" s="9"/>
      <c r="F5" s="10"/>
      <c r="G5" s="10"/>
      <c r="H5" s="10"/>
      <c r="I5" s="7"/>
      <c r="J5" s="68" t="s">
        <v>1997</v>
      </c>
      <c r="K5" s="66"/>
      <c r="L5" s="66"/>
      <c r="M5" s="66"/>
      <c r="N5" s="67"/>
    </row>
    <row r="6" spans="1:14" s="61" customFormat="1" ht="15">
      <c r="A6" s="21"/>
      <c r="B6" s="57"/>
      <c r="C6" s="57"/>
      <c r="D6" s="36" t="s">
        <v>165</v>
      </c>
      <c r="E6" s="36" t="s">
        <v>1809</v>
      </c>
      <c r="F6" s="37" t="s">
        <v>2775</v>
      </c>
      <c r="G6" s="37" t="s">
        <v>175</v>
      </c>
      <c r="H6" s="37" t="s">
        <v>197</v>
      </c>
      <c r="I6" s="37" t="s">
        <v>176</v>
      </c>
      <c r="J6" s="58">
        <v>2022</v>
      </c>
      <c r="K6" s="59">
        <v>2023</v>
      </c>
      <c r="L6" s="59">
        <v>2024</v>
      </c>
      <c r="M6" s="59">
        <v>2025</v>
      </c>
      <c r="N6" s="60">
        <v>2026</v>
      </c>
    </row>
    <row r="8" spans="1:14" s="27" customFormat="1" ht="18.75" customHeight="1">
      <c r="B8" s="437" t="s">
        <v>3520</v>
      </c>
    </row>
    <row r="9" spans="1:14" ht="7.5" customHeight="1">
      <c r="B9" s="75"/>
    </row>
    <row r="10" spans="1:14" s="27" customFormat="1" ht="17.649999999999999">
      <c r="B10" s="28" t="s">
        <v>2870</v>
      </c>
    </row>
    <row r="11" spans="1:14" ht="14.25" customHeight="1"/>
    <row r="12" spans="1:14" ht="14.25" customHeight="1">
      <c r="A12" s="7"/>
      <c r="B12" s="8"/>
      <c r="C12" s="8"/>
      <c r="D12" s="20"/>
      <c r="E12" s="20" t="s">
        <v>183</v>
      </c>
      <c r="F12" s="7" t="s">
        <v>184</v>
      </c>
      <c r="G12" s="21" t="s">
        <v>197</v>
      </c>
      <c r="H12" s="20" t="s">
        <v>3521</v>
      </c>
      <c r="I12" s="7" t="s">
        <v>208</v>
      </c>
      <c r="J12" s="1318"/>
      <c r="K12" s="717">
        <f>J16</f>
        <v>0</v>
      </c>
      <c r="L12" s="717">
        <f t="shared" ref="L12:N12" si="0">K16</f>
        <v>0</v>
      </c>
      <c r="M12" s="717">
        <f t="shared" si="0"/>
        <v>0</v>
      </c>
      <c r="N12" s="717">
        <f t="shared" si="0"/>
        <v>0</v>
      </c>
    </row>
    <row r="13" spans="1:14" ht="14.25" customHeight="1">
      <c r="A13" s="7"/>
      <c r="B13" s="8"/>
      <c r="C13" s="8"/>
      <c r="D13" s="20"/>
      <c r="E13" s="20" t="s">
        <v>183</v>
      </c>
      <c r="F13" s="7" t="s">
        <v>184</v>
      </c>
      <c r="G13" s="21" t="s">
        <v>197</v>
      </c>
      <c r="H13" s="20" t="s">
        <v>3522</v>
      </c>
      <c r="I13" s="7" t="s">
        <v>208</v>
      </c>
      <c r="J13" s="1317"/>
      <c r="K13" s="1317"/>
      <c r="L13" s="1317"/>
      <c r="M13" s="389"/>
      <c r="N13" s="389"/>
    </row>
    <row r="14" spans="1:14" ht="14.25" customHeight="1">
      <c r="A14" s="7"/>
      <c r="B14" s="8"/>
      <c r="C14" s="8"/>
      <c r="D14" s="20"/>
      <c r="E14" s="20" t="s">
        <v>183</v>
      </c>
      <c r="F14" s="7" t="s">
        <v>184</v>
      </c>
      <c r="G14" s="21" t="s">
        <v>197</v>
      </c>
      <c r="H14" s="20" t="s">
        <v>3523</v>
      </c>
      <c r="I14" s="7" t="s">
        <v>208</v>
      </c>
      <c r="J14" s="1317"/>
      <c r="K14" s="1317"/>
      <c r="L14" s="1317"/>
      <c r="M14" s="389"/>
      <c r="N14" s="389"/>
    </row>
    <row r="15" spans="1:14" ht="14.25" customHeight="1">
      <c r="A15" s="7"/>
      <c r="B15" s="8"/>
      <c r="C15" s="8"/>
      <c r="D15" s="20"/>
      <c r="E15" s="20" t="s">
        <v>183</v>
      </c>
      <c r="F15" s="7" t="s">
        <v>184</v>
      </c>
      <c r="G15" s="21" t="s">
        <v>197</v>
      </c>
      <c r="H15" s="20" t="s">
        <v>3524</v>
      </c>
      <c r="I15" s="7" t="s">
        <v>208</v>
      </c>
      <c r="J15" s="718" cm="1">
        <f t="array" ref="J15">SUM('6.02 MainsTier_1'!R99:R102,'6.02 MainsTier_1'!R106:R109,('6.07 MainsDiversions'!T153:T156+'6.07 MainsDiversions'!T174:T177))</f>
        <v>0</v>
      </c>
      <c r="K15" s="718" cm="1">
        <f t="array" ref="K15">SUM('6.02 MainsTier_1'!S99:S102,'6.02 MainsTier_1'!S106:S109,('6.07 MainsDiversions'!U153:U156+'6.07 MainsDiversions'!U174:U177))</f>
        <v>0</v>
      </c>
      <c r="L15" s="718" cm="1">
        <f t="array" ref="L15">SUM('6.02 MainsTier_1'!T99:T102,'6.02 MainsTier_1'!T106:T109,('6.07 MainsDiversions'!V153:V156+'6.07 MainsDiversions'!V174:V177))</f>
        <v>0</v>
      </c>
      <c r="M15" s="718" cm="1">
        <f t="array" ref="M15">SUM('6.02 MainsTier_1'!U99:U102,'6.02 MainsTier_1'!U106:U109,('6.07 MainsDiversions'!W153:W156+'6.07 MainsDiversions'!W174:W177))</f>
        <v>0</v>
      </c>
      <c r="N15" s="718" cm="1">
        <f t="array" ref="N15">SUM('6.02 MainsTier_1'!V99:V102,'6.02 MainsTier_1'!V106:V109,('6.07 MainsDiversions'!X153:X156+'6.07 MainsDiversions'!X174:X177))</f>
        <v>0</v>
      </c>
    </row>
    <row r="16" spans="1:14" s="12" customFormat="1" ht="14.25" customHeight="1">
      <c r="B16" s="13"/>
      <c r="C16" s="13"/>
      <c r="D16" s="15"/>
      <c r="E16" s="20" t="s">
        <v>183</v>
      </c>
      <c r="F16" s="7" t="s">
        <v>184</v>
      </c>
      <c r="G16" s="13" t="s">
        <v>197</v>
      </c>
      <c r="H16" s="15" t="s">
        <v>3525</v>
      </c>
      <c r="I16" s="15" t="s">
        <v>208</v>
      </c>
      <c r="J16" s="936">
        <f>J12 + SUM( J13, J14 ) - J15</f>
        <v>0</v>
      </c>
      <c r="K16" s="936">
        <f t="shared" ref="K16:N16" si="1">K12 + SUM( K13, K14 ) - K15</f>
        <v>0</v>
      </c>
      <c r="L16" s="936">
        <f t="shared" si="1"/>
        <v>0</v>
      </c>
      <c r="M16" s="936">
        <f t="shared" si="1"/>
        <v>0</v>
      </c>
      <c r="N16" s="936">
        <f t="shared" si="1"/>
        <v>0</v>
      </c>
    </row>
    <row r="18" spans="2:14" s="27" customFormat="1" ht="17.649999999999999">
      <c r="B18" s="28" t="s">
        <v>1807</v>
      </c>
    </row>
    <row r="20" spans="2:14">
      <c r="H20" s="11" t="s">
        <v>3526</v>
      </c>
      <c r="M20" s="11" t="b" cm="1">
        <f t="array" ref="M20">IF(ROUND(M16,1)=SUM(ROUND('8.03 DistributionNetwork'!Q266:Q269,1)),TRUE,FALSE)</f>
        <v>1</v>
      </c>
      <c r="N20" s="11" t="b" cm="1">
        <f t="array" ref="N20">IF(ROUND(N16,1)=SUM(ROUND('8.03 DistributionNetwork'!R266:R269,1)),TRUE,FALSE)</f>
        <v>1</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6A48AA8C-1103-45FB-954D-DD8D6EA0A0F5}">
            <xm:f>Cover!$E$15&lt;&gt;J$6</xm:f>
            <x14:dxf>
              <fill>
                <patternFill>
                  <bgColor theme="0" tint="-0.24994659260841701"/>
                </patternFill>
              </fill>
            </x14:dxf>
          </x14:cfRule>
          <x14:cfRule type="expression" priority="2" id="{1D57A43B-1D39-41EF-B444-B56AC3DB75FA}">
            <xm:f>Cover!$E$15=J$6</xm:f>
            <x14:dxf>
              <fill>
                <patternFill>
                  <bgColor theme="7" tint="0.59996337778862885"/>
                </patternFill>
              </fill>
            </x14:dxf>
          </x14:cfRule>
          <xm:sqref>J13:N14</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1DCD-DDCA-4EDF-9FC7-E608903749CD}">
  <sheetPr codeName="Sheet68">
    <tabColor theme="9" tint="-0.499984740745262"/>
    <pageSetUpPr autoPageBreaks="0"/>
  </sheetPr>
  <dimension ref="A1:CC42"/>
  <sheetViews>
    <sheetView topLeftCell="A26" zoomScale="40" zoomScaleNormal="40" workbookViewId="0">
      <selection activeCell="V31" sqref="V31"/>
    </sheetView>
  </sheetViews>
  <sheetFormatPr defaultColWidth="0" defaultRowHeight="13.5"/>
  <cols>
    <col min="1" max="1" width="14.42578125" style="11" customWidth="1"/>
    <col min="2" max="3" width="1.5703125" style="11" customWidth="1"/>
    <col min="4" max="5" width="24" style="11" bestFit="1" customWidth="1"/>
    <col min="6" max="6" width="12.42578125" style="11" bestFit="1" customWidth="1"/>
    <col min="7" max="7" width="15.5703125" style="11" bestFit="1" customWidth="1"/>
    <col min="8" max="8" width="25.42578125" style="11" bestFit="1" customWidth="1"/>
    <col min="9" max="9" width="5.42578125" style="11" bestFit="1" customWidth="1"/>
    <col min="10" max="17" width="14.42578125" style="11" bestFit="1" customWidth="1"/>
    <col min="18" max="21" width="15.42578125" style="11" bestFit="1" customWidth="1"/>
    <col min="22" max="22" width="11.42578125" style="11" bestFit="1" customWidth="1"/>
    <col min="23" max="24" width="2" style="11" customWidth="1"/>
    <col min="25" max="42" width="18.42578125" style="11" hidden="1" customWidth="1"/>
    <col min="43" max="49" width="14" style="11" hidden="1" customWidth="1"/>
    <col min="50" max="55" width="18.42578125" style="11" hidden="1" customWidth="1"/>
    <col min="56" max="57" width="14" style="11" hidden="1" customWidth="1"/>
    <col min="58" max="63" width="18.42578125" style="11" hidden="1" customWidth="1"/>
    <col min="64" max="66" width="14" style="11" hidden="1" customWidth="1"/>
    <col min="67" max="72" width="18.42578125" style="11" hidden="1" customWidth="1"/>
    <col min="73" max="74" width="14" style="11" hidden="1" customWidth="1"/>
    <col min="75" max="81" width="18.42578125" style="11" hidden="1" customWidth="1"/>
    <col min="82" max="16384" width="14" style="11" hidden="1"/>
  </cols>
  <sheetData>
    <row r="1" spans="1:21" s="2" customFormat="1" ht="25.15">
      <c r="A1" s="62" t="s">
        <v>1619</v>
      </c>
      <c r="B1" s="3"/>
      <c r="H1" s="4" t="s">
        <v>1</v>
      </c>
      <c r="I1" s="4"/>
      <c r="J1" s="4"/>
      <c r="K1" s="4"/>
      <c r="L1" s="4"/>
      <c r="M1" s="4"/>
      <c r="N1" s="4"/>
      <c r="O1" s="4"/>
      <c r="P1" s="4"/>
      <c r="Q1" s="4"/>
    </row>
    <row r="2" spans="1:21" s="2" customFormat="1" ht="25.15">
      <c r="A2" s="4" t="str">
        <f>Cover!$E$13</f>
        <v>Master</v>
      </c>
      <c r="B2" s="3"/>
    </row>
    <row r="3" spans="1:21" s="2" customFormat="1" ht="25.15">
      <c r="A3" s="4">
        <f>Cover!$E$15</f>
        <v>2026</v>
      </c>
      <c r="B3" s="4"/>
      <c r="C3" s="4"/>
      <c r="D3" s="4"/>
    </row>
    <row r="4" spans="1:21" s="5" customFormat="1" ht="25.5" thickBot="1">
      <c r="A4" s="1305" t="s">
        <v>99</v>
      </c>
      <c r="B4" s="6"/>
    </row>
    <row r="5" spans="1:21" ht="15">
      <c r="A5" s="7"/>
      <c r="B5" s="8"/>
      <c r="C5" s="8"/>
      <c r="D5" s="36"/>
      <c r="E5" s="36"/>
      <c r="F5" s="36"/>
      <c r="G5" s="36"/>
      <c r="H5" s="37"/>
      <c r="I5" s="37"/>
      <c r="J5" s="1551" t="s">
        <v>3527</v>
      </c>
      <c r="K5" s="1551"/>
      <c r="L5" s="1551"/>
      <c r="M5" s="1551"/>
      <c r="N5" s="1551" t="s">
        <v>3528</v>
      </c>
      <c r="O5" s="1551"/>
      <c r="P5" s="1551"/>
      <c r="Q5" s="1551"/>
      <c r="R5" s="1551" t="s">
        <v>3529</v>
      </c>
      <c r="S5" s="1551"/>
      <c r="T5" s="1551" t="s">
        <v>3530</v>
      </c>
      <c r="U5" s="1551"/>
    </row>
    <row r="6" spans="1:21" s="61" customFormat="1" ht="15">
      <c r="A6" s="21"/>
      <c r="B6" s="57"/>
      <c r="C6" s="57"/>
      <c r="D6" s="36" t="s">
        <v>165</v>
      </c>
      <c r="E6" s="36" t="s">
        <v>166</v>
      </c>
      <c r="F6" s="36" t="s">
        <v>240</v>
      </c>
      <c r="G6" s="36" t="s">
        <v>239</v>
      </c>
      <c r="H6" s="36" t="s">
        <v>2996</v>
      </c>
      <c r="I6" s="36" t="s">
        <v>176</v>
      </c>
      <c r="J6" s="37" t="s">
        <v>3531</v>
      </c>
      <c r="K6" s="37" t="s">
        <v>3532</v>
      </c>
      <c r="L6" s="37" t="s">
        <v>3533</v>
      </c>
      <c r="M6" s="37" t="s">
        <v>3534</v>
      </c>
      <c r="N6" s="37" t="s">
        <v>2838</v>
      </c>
      <c r="O6" s="37" t="s">
        <v>2839</v>
      </c>
      <c r="P6" s="37" t="s">
        <v>2840</v>
      </c>
      <c r="Q6" s="37" t="s">
        <v>2841</v>
      </c>
      <c r="R6" s="37" t="s">
        <v>3535</v>
      </c>
      <c r="S6" s="37" t="s">
        <v>3536</v>
      </c>
      <c r="T6" s="37" t="s">
        <v>3537</v>
      </c>
      <c r="U6" s="37" t="s">
        <v>3538</v>
      </c>
    </row>
    <row r="7" spans="1:21" s="38" customFormat="1" ht="15">
      <c r="A7" s="11"/>
      <c r="B7" s="11"/>
      <c r="C7" s="11"/>
      <c r="D7" s="11"/>
      <c r="E7" s="11"/>
      <c r="F7" s="11"/>
      <c r="G7" s="11"/>
      <c r="H7" s="11"/>
      <c r="I7" s="11"/>
      <c r="J7" s="11"/>
      <c r="K7" s="11"/>
      <c r="L7" s="11"/>
      <c r="M7" s="11"/>
      <c r="N7" s="11"/>
      <c r="O7" s="11"/>
      <c r="P7" s="11"/>
      <c r="Q7" s="11"/>
      <c r="R7" s="11"/>
      <c r="S7" s="11"/>
      <c r="T7" s="11"/>
      <c r="U7" s="11"/>
    </row>
    <row r="8" spans="1:21" s="27" customFormat="1" ht="18.75" customHeight="1">
      <c r="B8" s="437" t="s">
        <v>3539</v>
      </c>
    </row>
    <row r="9" spans="1:21" ht="7.5" customHeight="1">
      <c r="B9" s="75"/>
    </row>
    <row r="10" spans="1:21" s="38" customFormat="1" ht="17.649999999999999">
      <c r="A10" s="27"/>
      <c r="B10" s="28" t="s">
        <v>3540</v>
      </c>
      <c r="C10" s="27"/>
      <c r="D10" s="27"/>
      <c r="E10" s="27"/>
      <c r="F10" s="27"/>
      <c r="G10" s="27"/>
      <c r="H10" s="27"/>
      <c r="I10" s="27"/>
      <c r="J10" s="27"/>
      <c r="K10" s="27"/>
      <c r="L10" s="27"/>
      <c r="M10" s="27"/>
      <c r="N10" s="27"/>
      <c r="O10" s="27"/>
      <c r="P10" s="27"/>
      <c r="Q10" s="27"/>
      <c r="R10" s="27"/>
      <c r="S10" s="27"/>
      <c r="T10" s="27"/>
      <c r="U10" s="27"/>
    </row>
    <row r="11" spans="1:21" s="38" customFormat="1" ht="15">
      <c r="A11" s="11"/>
      <c r="B11" s="11"/>
      <c r="C11" s="11"/>
      <c r="D11" s="11"/>
      <c r="E11" s="11"/>
      <c r="F11" s="11"/>
      <c r="G11" s="11"/>
      <c r="H11" s="11"/>
      <c r="I11" s="11"/>
      <c r="J11" s="11"/>
      <c r="K11" s="11"/>
      <c r="L11" s="11"/>
      <c r="M11" s="11"/>
      <c r="N11" s="11"/>
      <c r="O11" s="11"/>
      <c r="P11" s="11"/>
      <c r="Q11" s="11"/>
      <c r="R11" s="11"/>
      <c r="S11" s="11"/>
      <c r="T11" s="11"/>
      <c r="U11" s="11"/>
    </row>
    <row r="12" spans="1:21" s="38" customFormat="1" ht="15">
      <c r="A12" s="7"/>
      <c r="B12" s="8"/>
      <c r="C12" s="8"/>
      <c r="D12" s="20"/>
      <c r="E12" s="20"/>
      <c r="F12" s="20" t="s">
        <v>3541</v>
      </c>
      <c r="G12" s="20" t="s">
        <v>3542</v>
      </c>
      <c r="H12" s="7" t="s">
        <v>3543</v>
      </c>
      <c r="I12" s="20" t="s">
        <v>186</v>
      </c>
      <c r="J12" s="1128"/>
      <c r="K12" s="1128"/>
      <c r="L12" s="1128"/>
      <c r="M12" s="1128"/>
      <c r="N12" s="1128"/>
      <c r="O12" s="1128"/>
      <c r="P12" s="1128"/>
      <c r="Q12" s="1128"/>
      <c r="R12" s="1128"/>
      <c r="S12" s="1128"/>
      <c r="T12" s="1128"/>
      <c r="U12" s="1128"/>
    </row>
    <row r="13" spans="1:21" s="38" customFormat="1" ht="15">
      <c r="A13" s="7"/>
      <c r="B13" s="8"/>
      <c r="C13" s="8"/>
      <c r="D13" s="20"/>
      <c r="E13" s="20"/>
      <c r="F13" s="20" t="s">
        <v>3541</v>
      </c>
      <c r="G13" s="20" t="s">
        <v>3542</v>
      </c>
      <c r="H13" s="7" t="s">
        <v>3236</v>
      </c>
      <c r="I13" s="20" t="s">
        <v>186</v>
      </c>
      <c r="J13" s="1128"/>
      <c r="K13" s="1128"/>
      <c r="L13" s="1128"/>
      <c r="M13" s="1128"/>
      <c r="N13" s="1128"/>
      <c r="O13" s="1128"/>
      <c r="P13" s="1128"/>
      <c r="Q13" s="1128"/>
      <c r="R13" s="1128"/>
      <c r="S13" s="1128"/>
      <c r="T13" s="1128"/>
      <c r="U13" s="1128"/>
    </row>
    <row r="14" spans="1:21" s="38" customFormat="1" ht="15">
      <c r="A14" s="12"/>
      <c r="B14" s="12"/>
      <c r="C14" s="12"/>
      <c r="D14" s="12"/>
      <c r="E14" s="12"/>
      <c r="F14" s="12"/>
      <c r="G14" s="12"/>
      <c r="H14" s="7"/>
      <c r="I14" s="7"/>
      <c r="J14" s="400"/>
      <c r="K14" s="400"/>
      <c r="L14" s="400"/>
      <c r="M14" s="400"/>
      <c r="N14" s="400"/>
      <c r="O14" s="400"/>
      <c r="P14" s="400"/>
      <c r="Q14" s="400"/>
      <c r="R14" s="1151"/>
      <c r="S14" s="1151"/>
      <c r="T14" s="1151"/>
      <c r="U14" s="1151"/>
    </row>
    <row r="15" spans="1:21" s="38" customFormat="1" ht="15">
      <c r="A15" s="7"/>
      <c r="B15" s="8"/>
      <c r="C15" s="8"/>
      <c r="D15" s="20"/>
      <c r="E15" s="20"/>
      <c r="F15" s="20" t="s">
        <v>3541</v>
      </c>
      <c r="G15" s="20" t="s">
        <v>3544</v>
      </c>
      <c r="H15" s="7" t="s">
        <v>3543</v>
      </c>
      <c r="I15" s="20" t="s">
        <v>186</v>
      </c>
      <c r="J15" s="1128"/>
      <c r="K15" s="1128"/>
      <c r="L15" s="1128"/>
      <c r="M15" s="1128"/>
      <c r="N15" s="1128"/>
      <c r="O15" s="1128"/>
      <c r="P15" s="1128"/>
      <c r="Q15" s="1128"/>
      <c r="R15" s="1128"/>
      <c r="S15" s="1128"/>
      <c r="T15" s="1128"/>
      <c r="U15" s="1128"/>
    </row>
    <row r="16" spans="1:21" s="38" customFormat="1" ht="15">
      <c r="A16" s="12"/>
      <c r="B16" s="13"/>
      <c r="C16" s="13"/>
      <c r="D16" s="15"/>
      <c r="E16" s="15"/>
      <c r="F16" s="20" t="s">
        <v>3541</v>
      </c>
      <c r="G16" s="20" t="s">
        <v>3544</v>
      </c>
      <c r="H16" s="7" t="s">
        <v>3236</v>
      </c>
      <c r="I16" s="20" t="s">
        <v>186</v>
      </c>
      <c r="J16" s="1128"/>
      <c r="K16" s="1128"/>
      <c r="L16" s="1128"/>
      <c r="M16" s="1128"/>
      <c r="N16" s="1128"/>
      <c r="O16" s="1128"/>
      <c r="P16" s="1128"/>
      <c r="Q16" s="1128"/>
      <c r="R16" s="1128"/>
      <c r="S16" s="1128"/>
      <c r="T16" s="1128"/>
      <c r="U16" s="1128"/>
    </row>
    <row r="18" spans="2:21" s="38" customFormat="1" ht="15">
      <c r="B18" s="12"/>
      <c r="C18" s="12"/>
      <c r="D18" s="15"/>
      <c r="E18" s="15"/>
      <c r="F18" s="20" t="s">
        <v>3541</v>
      </c>
      <c r="G18" s="20" t="s">
        <v>3545</v>
      </c>
      <c r="H18" s="7" t="s">
        <v>3543</v>
      </c>
      <c r="I18" s="20" t="s">
        <v>186</v>
      </c>
      <c r="J18" s="1128"/>
      <c r="K18" s="1128"/>
      <c r="L18" s="1128"/>
      <c r="M18" s="1128"/>
      <c r="N18" s="1128"/>
      <c r="O18" s="1128"/>
      <c r="P18" s="1128"/>
      <c r="Q18" s="1128"/>
      <c r="R18" s="1128"/>
      <c r="S18" s="1128"/>
      <c r="T18" s="1128"/>
      <c r="U18" s="1128"/>
    </row>
    <row r="19" spans="2:21" s="38" customFormat="1" ht="15">
      <c r="B19" s="12"/>
      <c r="C19" s="12"/>
      <c r="D19" s="15"/>
      <c r="E19" s="15"/>
      <c r="F19" s="20" t="s">
        <v>3541</v>
      </c>
      <c r="G19" s="20" t="s">
        <v>3545</v>
      </c>
      <c r="H19" s="7" t="s">
        <v>3236</v>
      </c>
      <c r="I19" s="20" t="s">
        <v>186</v>
      </c>
      <c r="J19" s="1128"/>
      <c r="K19" s="1128"/>
      <c r="L19" s="1128"/>
      <c r="M19" s="1128"/>
      <c r="N19" s="1128"/>
      <c r="O19" s="1128"/>
      <c r="P19" s="1128"/>
      <c r="Q19" s="1128"/>
      <c r="R19" s="1128"/>
      <c r="S19" s="1128"/>
      <c r="T19" s="1128"/>
      <c r="U19" s="1128"/>
    </row>
    <row r="20" spans="2:21" s="38" customFormat="1" ht="15">
      <c r="B20" s="12"/>
      <c r="C20" s="12"/>
      <c r="D20" s="12"/>
      <c r="E20" s="12"/>
      <c r="F20" s="12"/>
      <c r="G20" s="12"/>
      <c r="H20" s="7"/>
      <c r="I20" s="7"/>
      <c r="J20" s="400"/>
      <c r="K20" s="400"/>
      <c r="L20" s="400"/>
      <c r="M20" s="400"/>
      <c r="N20" s="400"/>
      <c r="O20" s="400"/>
      <c r="P20" s="400"/>
      <c r="Q20" s="400"/>
      <c r="R20" s="1151"/>
      <c r="S20" s="1151"/>
      <c r="T20" s="1151"/>
      <c r="U20" s="1151"/>
    </row>
    <row r="21" spans="2:21" s="38" customFormat="1" ht="15">
      <c r="B21" s="12"/>
      <c r="C21" s="12"/>
      <c r="D21" s="15"/>
      <c r="E21" s="15"/>
      <c r="F21" s="20" t="s">
        <v>3541</v>
      </c>
      <c r="G21" s="20" t="s">
        <v>3546</v>
      </c>
      <c r="H21" s="7" t="s">
        <v>3543</v>
      </c>
      <c r="I21" s="20" t="s">
        <v>186</v>
      </c>
      <c r="J21" s="1128"/>
      <c r="K21" s="1128"/>
      <c r="L21" s="1128"/>
      <c r="M21" s="1128"/>
      <c r="N21" s="1128"/>
      <c r="O21" s="1128"/>
      <c r="P21" s="1128"/>
      <c r="Q21" s="1128"/>
      <c r="R21" s="1128"/>
      <c r="S21" s="1128"/>
      <c r="T21" s="1128"/>
      <c r="U21" s="1128"/>
    </row>
    <row r="22" spans="2:21" s="38" customFormat="1" ht="15">
      <c r="B22" s="12"/>
      <c r="C22" s="12"/>
      <c r="D22" s="15"/>
      <c r="E22" s="15"/>
      <c r="F22" s="20" t="s">
        <v>3541</v>
      </c>
      <c r="G22" s="20" t="s">
        <v>3546</v>
      </c>
      <c r="H22" s="7" t="s">
        <v>3236</v>
      </c>
      <c r="I22" s="20" t="s">
        <v>186</v>
      </c>
      <c r="J22" s="1128"/>
      <c r="K22" s="1128"/>
      <c r="L22" s="1128"/>
      <c r="M22" s="1128"/>
      <c r="N22" s="1128"/>
      <c r="O22" s="1128"/>
      <c r="P22" s="1128"/>
      <c r="Q22" s="1128"/>
      <c r="R22" s="1128"/>
      <c r="S22" s="1128"/>
      <c r="T22" s="1128"/>
      <c r="U22" s="1128"/>
    </row>
    <row r="23" spans="2:21" s="38" customFormat="1" ht="15">
      <c r="B23" s="12"/>
      <c r="C23" s="12"/>
      <c r="D23" s="12"/>
      <c r="E23" s="12"/>
      <c r="F23" s="12"/>
      <c r="G23" s="12"/>
      <c r="H23" s="7"/>
      <c r="I23" s="7"/>
    </row>
    <row r="24" spans="2:21" s="38" customFormat="1" ht="15">
      <c r="B24" s="12"/>
      <c r="C24" s="12"/>
      <c r="D24" s="15"/>
      <c r="E24" s="15"/>
      <c r="F24" s="20" t="s">
        <v>3541</v>
      </c>
      <c r="G24" s="20" t="s">
        <v>3547</v>
      </c>
      <c r="H24" s="7" t="s">
        <v>3543</v>
      </c>
      <c r="I24" s="20" t="s">
        <v>186</v>
      </c>
      <c r="J24" s="1128"/>
      <c r="K24" s="1128"/>
      <c r="L24" s="1128"/>
      <c r="M24" s="1128"/>
      <c r="N24" s="1128"/>
      <c r="O24" s="1128"/>
      <c r="P24" s="1128"/>
      <c r="Q24" s="1128"/>
      <c r="R24" s="1128"/>
      <c r="S24" s="1128"/>
      <c r="T24" s="1128"/>
      <c r="U24" s="1128"/>
    </row>
    <row r="25" spans="2:21" s="38" customFormat="1" ht="15">
      <c r="B25" s="12"/>
      <c r="C25" s="12"/>
      <c r="D25" s="15"/>
      <c r="E25" s="15"/>
      <c r="F25" s="20" t="s">
        <v>3541</v>
      </c>
      <c r="G25" s="20" t="s">
        <v>3547</v>
      </c>
      <c r="H25" s="7" t="s">
        <v>3236</v>
      </c>
      <c r="I25" s="20" t="s">
        <v>186</v>
      </c>
      <c r="J25" s="1128"/>
      <c r="K25" s="1128"/>
      <c r="L25" s="1128"/>
      <c r="M25" s="1128"/>
      <c r="N25" s="1128"/>
      <c r="O25" s="1128"/>
      <c r="P25" s="1128"/>
      <c r="Q25" s="1128"/>
      <c r="R25" s="1128"/>
      <c r="S25" s="1128"/>
      <c r="T25" s="1128"/>
      <c r="U25" s="1128"/>
    </row>
    <row r="26" spans="2:21" s="38" customFormat="1" ht="15">
      <c r="B26" s="12"/>
      <c r="C26" s="12"/>
      <c r="D26" s="12"/>
      <c r="E26" s="12"/>
      <c r="F26" s="12"/>
      <c r="G26" s="12"/>
      <c r="H26" s="7"/>
      <c r="I26" s="7"/>
    </row>
    <row r="27" spans="2:21" s="38" customFormat="1" ht="17.649999999999999">
      <c r="B27" s="28" t="s">
        <v>3548</v>
      </c>
      <c r="C27" s="27"/>
      <c r="D27" s="27"/>
      <c r="E27" s="27"/>
      <c r="F27" s="27"/>
      <c r="G27" s="27"/>
      <c r="H27" s="27"/>
      <c r="I27" s="27"/>
      <c r="J27" s="27"/>
      <c r="K27" s="27"/>
      <c r="L27" s="27"/>
      <c r="M27" s="27"/>
      <c r="N27" s="27"/>
      <c r="O27" s="27"/>
      <c r="P27" s="27"/>
      <c r="Q27" s="27"/>
      <c r="R27" s="27"/>
      <c r="S27" s="27"/>
      <c r="T27" s="27"/>
      <c r="U27" s="27"/>
    </row>
    <row r="28" spans="2:21" s="38" customFormat="1" ht="15">
      <c r="B28" s="11"/>
      <c r="C28" s="11"/>
      <c r="D28" s="11"/>
      <c r="E28" s="11"/>
      <c r="F28" s="11"/>
      <c r="G28" s="11"/>
      <c r="H28" s="11"/>
      <c r="I28" s="11"/>
    </row>
    <row r="29" spans="2:21" s="38" customFormat="1" ht="15">
      <c r="B29" s="8"/>
      <c r="C29" s="8"/>
      <c r="D29" s="20"/>
      <c r="E29" s="20"/>
      <c r="F29" s="20" t="s">
        <v>3549</v>
      </c>
      <c r="G29" s="20" t="s">
        <v>3542</v>
      </c>
      <c r="H29" s="7" t="s">
        <v>3543</v>
      </c>
      <c r="I29" s="20" t="s">
        <v>186</v>
      </c>
      <c r="J29" s="1128"/>
      <c r="K29" s="1128"/>
      <c r="L29" s="1128"/>
      <c r="M29" s="1128"/>
      <c r="N29" s="1128"/>
      <c r="O29" s="1128"/>
      <c r="P29" s="1128"/>
      <c r="Q29" s="1128"/>
      <c r="R29" s="1128"/>
      <c r="S29" s="1128"/>
      <c r="T29" s="1128"/>
      <c r="U29" s="1128"/>
    </row>
    <row r="30" spans="2:21" s="38" customFormat="1" ht="15">
      <c r="B30" s="8"/>
      <c r="C30" s="8"/>
      <c r="D30" s="20"/>
      <c r="E30" s="20"/>
      <c r="F30" s="20" t="s">
        <v>3549</v>
      </c>
      <c r="G30" s="20" t="s">
        <v>3542</v>
      </c>
      <c r="H30" s="7" t="s">
        <v>3236</v>
      </c>
      <c r="I30" s="20" t="s">
        <v>186</v>
      </c>
      <c r="J30" s="1128"/>
      <c r="K30" s="1128"/>
      <c r="L30" s="1128"/>
      <c r="M30" s="1128"/>
      <c r="N30" s="1128"/>
      <c r="O30" s="1128"/>
      <c r="P30" s="1128"/>
      <c r="Q30" s="1128"/>
      <c r="R30" s="1128"/>
      <c r="S30" s="1128"/>
      <c r="T30" s="1128"/>
      <c r="U30" s="1128"/>
    </row>
    <row r="31" spans="2:21" s="38" customFormat="1" ht="15">
      <c r="B31" s="12"/>
      <c r="C31" s="12"/>
      <c r="D31" s="12"/>
      <c r="E31" s="12"/>
      <c r="F31" s="12"/>
      <c r="G31" s="12"/>
      <c r="H31" s="7"/>
      <c r="I31" s="7"/>
    </row>
    <row r="32" spans="2:21" s="38" customFormat="1" ht="15">
      <c r="B32" s="8"/>
      <c r="C32" s="8"/>
      <c r="D32" s="20"/>
      <c r="E32" s="20"/>
      <c r="F32" s="20" t="s">
        <v>3549</v>
      </c>
      <c r="G32" s="20" t="s">
        <v>3544</v>
      </c>
      <c r="H32" s="7" t="s">
        <v>3543</v>
      </c>
      <c r="I32" s="20" t="s">
        <v>186</v>
      </c>
      <c r="J32" s="1128"/>
      <c r="K32" s="1128"/>
      <c r="L32" s="1128"/>
      <c r="M32" s="1128"/>
      <c r="N32" s="1128"/>
      <c r="O32" s="1128"/>
      <c r="P32" s="1128"/>
      <c r="Q32" s="1128"/>
      <c r="R32" s="1128"/>
      <c r="S32" s="1128"/>
      <c r="T32" s="1128"/>
      <c r="U32" s="1128"/>
    </row>
    <row r="33" spans="6:21" s="38" customFormat="1" ht="15">
      <c r="F33" s="20" t="s">
        <v>3549</v>
      </c>
      <c r="G33" s="20" t="s">
        <v>3544</v>
      </c>
      <c r="H33" s="7" t="s">
        <v>3236</v>
      </c>
      <c r="I33" s="20" t="s">
        <v>186</v>
      </c>
      <c r="J33" s="1128"/>
      <c r="K33" s="1128"/>
      <c r="L33" s="1128"/>
      <c r="M33" s="1128"/>
      <c r="N33" s="1128"/>
      <c r="O33" s="1128"/>
      <c r="P33" s="1128"/>
      <c r="Q33" s="1128"/>
      <c r="R33" s="1128"/>
      <c r="S33" s="1128"/>
      <c r="T33" s="1128"/>
      <c r="U33" s="1128"/>
    </row>
    <row r="34" spans="6:21" s="38" customFormat="1" ht="15">
      <c r="F34" s="12"/>
      <c r="G34" s="12"/>
      <c r="H34" s="7"/>
      <c r="I34" s="7"/>
      <c r="J34" s="400"/>
      <c r="K34" s="400"/>
      <c r="L34" s="400"/>
      <c r="M34" s="400"/>
      <c r="N34" s="400"/>
      <c r="O34" s="400"/>
      <c r="P34" s="400"/>
      <c r="Q34" s="400"/>
      <c r="R34" s="1151"/>
      <c r="S34" s="1151"/>
      <c r="T34" s="1151"/>
      <c r="U34" s="1151"/>
    </row>
    <row r="35" spans="6:21" s="38" customFormat="1" ht="15">
      <c r="F35" s="20" t="s">
        <v>3549</v>
      </c>
      <c r="G35" s="20" t="s">
        <v>3545</v>
      </c>
      <c r="H35" s="7" t="s">
        <v>3543</v>
      </c>
      <c r="I35" s="20" t="s">
        <v>186</v>
      </c>
      <c r="J35" s="1128"/>
      <c r="K35" s="1128"/>
      <c r="L35" s="1128"/>
      <c r="M35" s="1128"/>
      <c r="N35" s="1128"/>
      <c r="O35" s="1128"/>
      <c r="P35" s="1128"/>
      <c r="Q35" s="1128"/>
      <c r="R35" s="1128"/>
      <c r="S35" s="1128"/>
      <c r="T35" s="1128"/>
      <c r="U35" s="1128"/>
    </row>
    <row r="36" spans="6:21" s="38" customFormat="1" ht="15">
      <c r="F36" s="20" t="s">
        <v>3549</v>
      </c>
      <c r="G36" s="20" t="s">
        <v>3545</v>
      </c>
      <c r="H36" s="7" t="s">
        <v>3236</v>
      </c>
      <c r="I36" s="20" t="s">
        <v>186</v>
      </c>
      <c r="J36" s="1128"/>
      <c r="K36" s="1128"/>
      <c r="L36" s="1128"/>
      <c r="M36" s="1128"/>
      <c r="N36" s="1128"/>
      <c r="O36" s="1128"/>
      <c r="P36" s="1128"/>
      <c r="Q36" s="1128"/>
      <c r="R36" s="1128"/>
      <c r="S36" s="1128"/>
      <c r="T36" s="1128"/>
      <c r="U36" s="1128"/>
    </row>
    <row r="37" spans="6:21" s="38" customFormat="1" ht="15">
      <c r="F37" s="12"/>
      <c r="G37" s="12"/>
      <c r="H37" s="7"/>
      <c r="I37" s="7"/>
      <c r="J37" s="400"/>
      <c r="K37" s="400"/>
      <c r="L37" s="400"/>
      <c r="M37" s="400"/>
      <c r="N37" s="400"/>
      <c r="O37" s="400"/>
      <c r="P37" s="400"/>
      <c r="Q37" s="400"/>
      <c r="R37" s="1151"/>
      <c r="S37" s="1151"/>
      <c r="T37" s="1151"/>
      <c r="U37" s="1151"/>
    </row>
    <row r="38" spans="6:21" s="38" customFormat="1" ht="15">
      <c r="F38" s="20" t="s">
        <v>3549</v>
      </c>
      <c r="G38" s="20" t="s">
        <v>3546</v>
      </c>
      <c r="H38" s="7" t="s">
        <v>3543</v>
      </c>
      <c r="I38" s="20" t="s">
        <v>186</v>
      </c>
      <c r="J38" s="1128"/>
      <c r="K38" s="1128"/>
      <c r="L38" s="1128"/>
      <c r="M38" s="1128"/>
      <c r="N38" s="1128"/>
      <c r="O38" s="1128"/>
      <c r="P38" s="1128"/>
      <c r="Q38" s="1128"/>
      <c r="R38" s="1128"/>
      <c r="S38" s="1128"/>
      <c r="T38" s="1128"/>
      <c r="U38" s="1128"/>
    </row>
    <row r="39" spans="6:21" s="38" customFormat="1" ht="15">
      <c r="F39" s="20" t="s">
        <v>3549</v>
      </c>
      <c r="G39" s="20" t="s">
        <v>3546</v>
      </c>
      <c r="H39" s="7" t="s">
        <v>3236</v>
      </c>
      <c r="I39" s="20" t="s">
        <v>186</v>
      </c>
      <c r="J39" s="1128"/>
      <c r="K39" s="1128"/>
      <c r="L39" s="1128"/>
      <c r="M39" s="1128"/>
      <c r="N39" s="1128"/>
      <c r="O39" s="1128"/>
      <c r="P39" s="1128"/>
      <c r="Q39" s="1128"/>
      <c r="R39" s="1128"/>
      <c r="S39" s="1128"/>
      <c r="T39" s="1128"/>
      <c r="U39" s="1128"/>
    </row>
    <row r="40" spans="6:21" s="38" customFormat="1" ht="15">
      <c r="F40" s="12"/>
      <c r="G40" s="12"/>
      <c r="H40" s="7"/>
      <c r="I40" s="7"/>
      <c r="J40" s="400"/>
      <c r="K40" s="400"/>
      <c r="L40" s="400"/>
      <c r="M40" s="400"/>
      <c r="N40" s="400"/>
      <c r="O40" s="400"/>
      <c r="P40" s="400"/>
      <c r="Q40" s="400"/>
      <c r="R40" s="1151"/>
      <c r="S40" s="1151"/>
      <c r="T40" s="1151"/>
      <c r="U40" s="1151"/>
    </row>
    <row r="41" spans="6:21" s="38" customFormat="1" ht="15">
      <c r="F41" s="20" t="s">
        <v>3549</v>
      </c>
      <c r="G41" s="20" t="s">
        <v>3547</v>
      </c>
      <c r="H41" s="7" t="s">
        <v>3543</v>
      </c>
      <c r="I41" s="20" t="s">
        <v>186</v>
      </c>
      <c r="J41" s="1128"/>
      <c r="K41" s="1128"/>
      <c r="L41" s="1128"/>
      <c r="M41" s="1128"/>
      <c r="N41" s="1128"/>
      <c r="O41" s="1128"/>
      <c r="P41" s="1128"/>
      <c r="Q41" s="1128"/>
      <c r="R41" s="1128"/>
      <c r="S41" s="1128"/>
      <c r="T41" s="1128"/>
      <c r="U41" s="1128"/>
    </row>
    <row r="42" spans="6:21" s="38" customFormat="1" ht="15">
      <c r="F42" s="20" t="s">
        <v>3549</v>
      </c>
      <c r="G42" s="20" t="s">
        <v>3547</v>
      </c>
      <c r="H42" s="7" t="s">
        <v>3236</v>
      </c>
      <c r="I42" s="20" t="s">
        <v>186</v>
      </c>
      <c r="J42" s="1128">
        <v>0</v>
      </c>
      <c r="K42" s="1128">
        <v>0</v>
      </c>
      <c r="L42" s="1128">
        <v>0</v>
      </c>
      <c r="M42" s="1128">
        <v>0</v>
      </c>
      <c r="N42" s="1128">
        <v>0</v>
      </c>
      <c r="O42" s="1128">
        <v>0</v>
      </c>
      <c r="P42" s="1128">
        <v>0</v>
      </c>
      <c r="Q42" s="1128">
        <v>0</v>
      </c>
      <c r="R42" s="1128">
        <v>0</v>
      </c>
      <c r="S42" s="1128">
        <v>0</v>
      </c>
      <c r="T42" s="1128">
        <v>0</v>
      </c>
      <c r="U42" s="1128">
        <v>0</v>
      </c>
    </row>
  </sheetData>
  <mergeCells count="4">
    <mergeCell ref="J5:M5"/>
    <mergeCell ref="N5:Q5"/>
    <mergeCell ref="R5:S5"/>
    <mergeCell ref="T5:U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DD8E-F20A-4EBF-9067-458A9509004C}">
  <sheetPr codeName="Sheet69">
    <tabColor theme="7"/>
    <pageSetUpPr autoPageBreaks="0"/>
  </sheetPr>
  <dimension ref="A1:AV88"/>
  <sheetViews>
    <sheetView topLeftCell="E1" zoomScale="55" zoomScaleNormal="55" workbookViewId="0">
      <pane ySplit="6" topLeftCell="A7" activePane="bottomLeft" state="frozen"/>
      <selection pane="bottomLeft" activeCell="M66" sqref="M66:M86"/>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28.42578125" style="11" bestFit="1" customWidth="1"/>
    <col min="6" max="6" width="28.5703125" style="11" bestFit="1" customWidth="1"/>
    <col min="7" max="7" width="18.42578125" style="11" bestFit="1" customWidth="1"/>
    <col min="8" max="8" width="19.42578125" style="11" bestFit="1" customWidth="1"/>
    <col min="9" max="9" width="30.5703125" style="11" customWidth="1"/>
    <col min="10" max="10" width="14.42578125" style="11" customWidth="1"/>
    <col min="11" max="11" width="17.42578125" style="11" customWidth="1"/>
    <col min="12" max="12" width="25.42578125" style="11" bestFit="1" customWidth="1"/>
    <col min="13" max="13" width="19.5703125" style="11" customWidth="1"/>
    <col min="14" max="14" width="16.5703125" style="11" customWidth="1"/>
    <col min="15" max="16" width="9.5703125" style="11" customWidth="1"/>
    <col min="17" max="21" width="10.42578125" style="11" customWidth="1"/>
    <col min="22" max="26" width="1.5703125" style="11" customWidth="1"/>
    <col min="27" max="27" width="5" style="11" hidden="1" customWidth="1"/>
    <col min="28" max="28" width="0" style="11" hidden="1" customWidth="1"/>
    <col min="29" max="30" width="5" style="11" hidden="1" customWidth="1"/>
    <col min="31" max="36" width="0" style="11" hidden="1" customWidth="1"/>
    <col min="37" max="37" width="5" style="11" hidden="1" customWidth="1"/>
    <col min="38" max="38" width="0" style="11" hidden="1" customWidth="1"/>
    <col min="39" max="41" width="5" style="11" hidden="1" customWidth="1"/>
    <col min="42" max="42" width="0" style="11" hidden="1" customWidth="1"/>
    <col min="43" max="45" width="5" style="11" hidden="1" customWidth="1"/>
    <col min="46" max="46" width="0" style="11" hidden="1" customWidth="1"/>
    <col min="47" max="48" width="5" style="11" hidden="1" customWidth="1"/>
    <col min="49" max="16384" width="14" style="11" hidden="1"/>
  </cols>
  <sheetData>
    <row r="1" spans="1:21" s="94" customFormat="1" ht="25.15">
      <c r="A1" s="62" t="s">
        <v>1619</v>
      </c>
      <c r="B1" s="3"/>
      <c r="C1" s="2"/>
      <c r="D1" s="2"/>
      <c r="E1" s="2"/>
      <c r="F1" s="4" t="s">
        <v>1</v>
      </c>
      <c r="G1" s="4"/>
      <c r="H1" s="4"/>
      <c r="I1" s="4"/>
      <c r="J1" s="4"/>
      <c r="K1" s="4"/>
      <c r="L1" s="4"/>
      <c r="M1" s="4"/>
      <c r="N1" s="2"/>
      <c r="O1" s="2"/>
      <c r="P1" s="2"/>
      <c r="Q1" s="2"/>
      <c r="R1" s="2"/>
      <c r="S1" s="3"/>
      <c r="T1" s="2"/>
      <c r="U1" s="2"/>
    </row>
    <row r="2" spans="1:21" s="94" customFormat="1" ht="25.15">
      <c r="A2" s="4" t="str">
        <f>Cover!$E$13</f>
        <v>Master</v>
      </c>
      <c r="B2" s="3"/>
      <c r="C2" s="2"/>
      <c r="D2" s="2"/>
      <c r="E2" s="2"/>
      <c r="F2" s="2"/>
      <c r="G2" s="2"/>
      <c r="H2" s="2"/>
      <c r="I2" s="2"/>
      <c r="J2" s="2"/>
      <c r="K2" s="2"/>
      <c r="L2" s="2"/>
      <c r="M2" s="2"/>
      <c r="N2" s="2"/>
      <c r="O2" s="2"/>
      <c r="P2" s="2"/>
      <c r="Q2" s="2"/>
      <c r="R2" s="2"/>
      <c r="S2" s="2"/>
      <c r="T2" s="2"/>
      <c r="U2" s="2"/>
    </row>
    <row r="3" spans="1:21" s="94" customFormat="1" ht="25.15">
      <c r="A3" s="4">
        <f>Cover!$E$15</f>
        <v>2026</v>
      </c>
      <c r="B3" s="4"/>
      <c r="C3" s="4"/>
      <c r="D3" s="4"/>
      <c r="E3" s="2"/>
      <c r="F3" s="2"/>
      <c r="G3" s="2"/>
      <c r="H3" s="2"/>
      <c r="I3" s="2"/>
      <c r="J3" s="2"/>
      <c r="K3" s="2"/>
      <c r="L3" s="2"/>
      <c r="M3" s="2"/>
      <c r="N3" s="2"/>
      <c r="O3" s="2"/>
      <c r="P3" s="2"/>
      <c r="Q3" s="2"/>
      <c r="R3" s="2"/>
      <c r="S3" s="2"/>
      <c r="T3" s="2"/>
      <c r="U3" s="2"/>
    </row>
    <row r="4" spans="1:21" s="95" customFormat="1" ht="25.5" thickBot="1">
      <c r="A4" s="1305" t="s">
        <v>101</v>
      </c>
      <c r="B4" s="6"/>
      <c r="C4" s="5"/>
      <c r="D4" s="5"/>
      <c r="E4" s="5"/>
      <c r="F4" s="5"/>
      <c r="G4" s="5"/>
      <c r="H4" s="5"/>
      <c r="I4" s="5"/>
      <c r="J4" s="5"/>
      <c r="K4" s="5"/>
      <c r="L4" s="5"/>
      <c r="M4" s="5"/>
      <c r="N4" s="5"/>
      <c r="O4" s="5"/>
      <c r="P4" s="5"/>
      <c r="Q4" s="5"/>
      <c r="R4" s="5"/>
      <c r="S4" s="5"/>
      <c r="T4" s="5"/>
      <c r="U4" s="5"/>
    </row>
    <row r="5" spans="1:21" ht="17.649999999999999">
      <c r="A5" s="7"/>
      <c r="B5" s="8"/>
      <c r="C5" s="8"/>
      <c r="D5" s="9"/>
      <c r="E5" s="9"/>
      <c r="F5" s="10"/>
      <c r="G5" s="10"/>
      <c r="H5" s="10"/>
      <c r="I5" s="10"/>
      <c r="J5" s="10"/>
      <c r="K5" s="10"/>
      <c r="L5" s="10"/>
      <c r="M5" s="10"/>
      <c r="N5" s="10"/>
      <c r="O5" s="10"/>
      <c r="P5" s="7"/>
      <c r="Q5" s="68" t="s">
        <v>1997</v>
      </c>
      <c r="R5" s="66"/>
      <c r="S5" s="66"/>
      <c r="T5" s="66"/>
      <c r="U5" s="67"/>
    </row>
    <row r="6" spans="1:21" s="61" customFormat="1" ht="45">
      <c r="A6" s="21"/>
      <c r="B6" s="57"/>
      <c r="C6" s="57"/>
      <c r="D6" s="36" t="s">
        <v>165</v>
      </c>
      <c r="E6" s="36" t="s">
        <v>1809</v>
      </c>
      <c r="F6" s="37" t="s">
        <v>2775</v>
      </c>
      <c r="G6" s="37" t="s">
        <v>410</v>
      </c>
      <c r="H6" s="37" t="s">
        <v>411</v>
      </c>
      <c r="I6" s="37" t="s">
        <v>412</v>
      </c>
      <c r="J6" s="298" t="s">
        <v>3550</v>
      </c>
      <c r="K6" s="298" t="s">
        <v>3551</v>
      </c>
      <c r="L6" s="298" t="s">
        <v>3552</v>
      </c>
      <c r="M6" s="298" t="s">
        <v>3553</v>
      </c>
      <c r="N6" s="37" t="s">
        <v>175</v>
      </c>
      <c r="O6" s="37" t="s">
        <v>197</v>
      </c>
      <c r="P6" s="37" t="s">
        <v>176</v>
      </c>
      <c r="Q6" s="118">
        <v>2022</v>
      </c>
      <c r="R6" s="119">
        <v>2023</v>
      </c>
      <c r="S6" s="119">
        <v>2024</v>
      </c>
      <c r="T6" s="119">
        <v>2025</v>
      </c>
      <c r="U6" s="120">
        <v>2026</v>
      </c>
    </row>
    <row r="8" spans="1:21" ht="18.75" customHeight="1">
      <c r="A8" s="27"/>
      <c r="B8" s="437" t="s">
        <v>3554</v>
      </c>
      <c r="C8" s="27"/>
      <c r="D8" s="27"/>
      <c r="E8" s="27"/>
      <c r="F8" s="27"/>
      <c r="G8" s="27"/>
      <c r="H8" s="27"/>
      <c r="I8" s="27"/>
      <c r="J8" s="27"/>
      <c r="K8" s="27"/>
      <c r="L8" s="27"/>
      <c r="M8" s="27"/>
      <c r="N8" s="27"/>
      <c r="O8" s="27"/>
      <c r="P8" s="27"/>
      <c r="Q8" s="27"/>
      <c r="R8" s="27"/>
      <c r="S8" s="27"/>
      <c r="T8" s="27"/>
      <c r="U8" s="27"/>
    </row>
    <row r="9" spans="1:21" ht="7.5" customHeight="1">
      <c r="B9" s="75"/>
    </row>
    <row r="10" spans="1:21" ht="17.649999999999999">
      <c r="A10" s="27"/>
      <c r="B10" s="28" t="s">
        <v>3555</v>
      </c>
      <c r="C10" s="27"/>
      <c r="D10" s="27"/>
      <c r="E10" s="27"/>
      <c r="F10" s="27"/>
      <c r="G10" s="27"/>
      <c r="H10" s="27"/>
      <c r="I10" s="27"/>
      <c r="J10" s="27"/>
      <c r="K10" s="27"/>
      <c r="L10" s="27"/>
      <c r="M10" s="27"/>
      <c r="N10" s="27"/>
      <c r="O10" s="27"/>
      <c r="P10" s="27"/>
      <c r="Q10" s="27"/>
      <c r="R10" s="27"/>
      <c r="S10" s="27"/>
      <c r="T10" s="27"/>
      <c r="U10" s="27"/>
    </row>
    <row r="12" spans="1:21" ht="13.9">
      <c r="A12" s="12"/>
      <c r="B12" s="12"/>
      <c r="C12" s="34" t="s">
        <v>3556</v>
      </c>
      <c r="D12" s="34"/>
      <c r="E12" s="33"/>
      <c r="F12" s="33"/>
      <c r="G12" s="33"/>
      <c r="H12" s="33"/>
      <c r="I12" s="33"/>
      <c r="J12" s="33"/>
      <c r="K12" s="33"/>
      <c r="L12" s="33"/>
      <c r="M12" s="33"/>
      <c r="N12" s="33"/>
      <c r="O12" s="33"/>
      <c r="P12" s="33"/>
      <c r="Q12" s="33"/>
      <c r="R12" s="33"/>
      <c r="S12" s="33"/>
      <c r="T12" s="33"/>
      <c r="U12" s="33"/>
    </row>
    <row r="14" spans="1:21" ht="14.25" customHeight="1">
      <c r="A14" s="7"/>
      <c r="B14" s="8"/>
      <c r="C14" s="8"/>
      <c r="D14" s="20"/>
      <c r="E14" s="20" t="s">
        <v>1811</v>
      </c>
      <c r="G14" s="7"/>
      <c r="H14" s="7" t="s">
        <v>418</v>
      </c>
      <c r="I14" s="7" t="s">
        <v>3557</v>
      </c>
      <c r="J14" s="53"/>
      <c r="K14" s="53"/>
      <c r="L14" s="701">
        <f>J14+K14</f>
        <v>0</v>
      </c>
      <c r="M14" s="7"/>
      <c r="N14" s="21" t="s">
        <v>197</v>
      </c>
      <c r="O14" s="21" t="s">
        <v>3261</v>
      </c>
      <c r="P14" s="7" t="s">
        <v>208</v>
      </c>
      <c r="Q14" s="389"/>
      <c r="R14" s="389"/>
      <c r="S14" s="389"/>
      <c r="T14" s="389"/>
      <c r="U14" s="389"/>
    </row>
    <row r="15" spans="1:21" ht="14.25" customHeight="1">
      <c r="A15" s="7"/>
      <c r="B15" s="8"/>
      <c r="C15" s="8"/>
      <c r="D15" s="20"/>
      <c r="E15" s="20" t="s">
        <v>1811</v>
      </c>
      <c r="G15" s="7"/>
      <c r="H15" s="7" t="s">
        <v>418</v>
      </c>
      <c r="I15" s="7" t="s">
        <v>3558</v>
      </c>
      <c r="J15" s="53"/>
      <c r="K15" s="53"/>
      <c r="L15" s="701">
        <f t="shared" ref="L15:L19" si="0">J15+K15</f>
        <v>0</v>
      </c>
      <c r="M15" s="7"/>
      <c r="N15" s="21" t="s">
        <v>197</v>
      </c>
      <c r="O15" s="21" t="s">
        <v>3261</v>
      </c>
      <c r="P15" s="7" t="s">
        <v>208</v>
      </c>
      <c r="Q15" s="389"/>
      <c r="R15" s="389"/>
      <c r="S15" s="389"/>
      <c r="T15" s="389"/>
      <c r="U15" s="389"/>
    </row>
    <row r="16" spans="1:21" ht="14.25" customHeight="1">
      <c r="A16" s="7"/>
      <c r="B16" s="8"/>
      <c r="C16" s="8"/>
      <c r="D16" s="20"/>
      <c r="E16" s="20" t="s">
        <v>1811</v>
      </c>
      <c r="G16" s="7"/>
      <c r="H16" s="7" t="s">
        <v>418</v>
      </c>
      <c r="I16" s="7" t="s">
        <v>3559</v>
      </c>
      <c r="J16" s="53"/>
      <c r="K16" s="53"/>
      <c r="L16" s="701">
        <f t="shared" si="0"/>
        <v>0</v>
      </c>
      <c r="M16" s="7"/>
      <c r="N16" s="21" t="s">
        <v>197</v>
      </c>
      <c r="O16" s="21" t="s">
        <v>3261</v>
      </c>
      <c r="P16" s="7" t="s">
        <v>208</v>
      </c>
      <c r="Q16" s="389"/>
      <c r="R16" s="389"/>
      <c r="S16" s="389"/>
      <c r="T16" s="389"/>
      <c r="U16" s="389"/>
    </row>
    <row r="17" spans="3:21" ht="14.25" customHeight="1">
      <c r="C17" s="8"/>
      <c r="D17" s="20"/>
      <c r="E17" s="20" t="s">
        <v>1811</v>
      </c>
      <c r="G17" s="7"/>
      <c r="H17" s="7" t="s">
        <v>418</v>
      </c>
      <c r="I17" s="7" t="s">
        <v>3560</v>
      </c>
      <c r="J17" s="53"/>
      <c r="K17" s="53"/>
      <c r="L17" s="701">
        <f t="shared" si="0"/>
        <v>0</v>
      </c>
      <c r="M17" s="7"/>
      <c r="N17" s="21" t="s">
        <v>197</v>
      </c>
      <c r="O17" s="21" t="s">
        <v>3261</v>
      </c>
      <c r="P17" s="7" t="s">
        <v>208</v>
      </c>
      <c r="Q17" s="389"/>
      <c r="R17" s="389"/>
      <c r="S17" s="389"/>
      <c r="T17" s="389"/>
      <c r="U17" s="389"/>
    </row>
    <row r="18" spans="3:21" ht="14.25" customHeight="1">
      <c r="C18" s="8"/>
      <c r="D18" s="20"/>
      <c r="E18" s="20" t="s">
        <v>1811</v>
      </c>
      <c r="G18" s="7"/>
      <c r="H18" s="7" t="s">
        <v>418</v>
      </c>
      <c r="I18" s="7" t="s">
        <v>3561</v>
      </c>
      <c r="J18" s="53"/>
      <c r="K18" s="53"/>
      <c r="L18" s="701">
        <f t="shared" si="0"/>
        <v>0</v>
      </c>
      <c r="M18" s="7"/>
      <c r="N18" s="21" t="s">
        <v>197</v>
      </c>
      <c r="O18" s="21" t="s">
        <v>3261</v>
      </c>
      <c r="P18" s="7" t="s">
        <v>208</v>
      </c>
      <c r="Q18" s="389"/>
      <c r="R18" s="389"/>
      <c r="S18" s="389"/>
      <c r="T18" s="389"/>
      <c r="U18" s="389"/>
    </row>
    <row r="19" spans="3:21" ht="14.25" customHeight="1">
      <c r="C19" s="13"/>
      <c r="D19" s="15"/>
      <c r="E19" s="20" t="s">
        <v>1811</v>
      </c>
      <c r="G19" s="7"/>
      <c r="H19" s="7" t="s">
        <v>418</v>
      </c>
      <c r="I19" s="7" t="s">
        <v>3562</v>
      </c>
      <c r="J19" s="53"/>
      <c r="K19" s="53"/>
      <c r="L19" s="701">
        <f t="shared" si="0"/>
        <v>0</v>
      </c>
      <c r="M19" s="7"/>
      <c r="N19" s="21" t="s">
        <v>197</v>
      </c>
      <c r="O19" s="21" t="s">
        <v>3261</v>
      </c>
      <c r="P19" s="7" t="s">
        <v>208</v>
      </c>
      <c r="Q19" s="389"/>
      <c r="R19" s="389"/>
      <c r="S19" s="389"/>
      <c r="T19" s="389"/>
      <c r="U19" s="389"/>
    </row>
    <row r="21" spans="3:21" ht="13.9">
      <c r="C21" s="34" t="s">
        <v>3563</v>
      </c>
      <c r="D21" s="34"/>
      <c r="E21" s="33"/>
      <c r="F21" s="33"/>
      <c r="G21" s="33"/>
      <c r="H21" s="33"/>
      <c r="I21" s="33"/>
      <c r="J21" s="33"/>
      <c r="K21" s="33"/>
      <c r="L21" s="33"/>
      <c r="M21" s="33"/>
      <c r="N21" s="33"/>
      <c r="O21" s="33"/>
      <c r="P21" s="33"/>
      <c r="Q21" s="33"/>
      <c r="R21" s="33"/>
      <c r="S21" s="33"/>
      <c r="T21" s="33"/>
      <c r="U21" s="33"/>
    </row>
    <row r="23" spans="3:21" ht="14.25" customHeight="1">
      <c r="C23" s="8"/>
      <c r="D23" s="20"/>
      <c r="E23" s="20" t="s">
        <v>1811</v>
      </c>
      <c r="G23" s="7"/>
      <c r="H23" s="7" t="s">
        <v>418</v>
      </c>
      <c r="I23" s="7" t="s">
        <v>3564</v>
      </c>
      <c r="J23" s="53"/>
      <c r="K23" s="53"/>
      <c r="L23" s="701">
        <f t="shared" ref="L23:L26" si="1">J23+K23</f>
        <v>0</v>
      </c>
      <c r="M23" s="7"/>
      <c r="N23" s="21" t="s">
        <v>197</v>
      </c>
      <c r="O23" s="21" t="s">
        <v>3261</v>
      </c>
      <c r="P23" s="7" t="s">
        <v>208</v>
      </c>
      <c r="Q23" s="389"/>
      <c r="R23" s="389"/>
      <c r="S23" s="389"/>
      <c r="T23" s="389"/>
      <c r="U23" s="389"/>
    </row>
    <row r="24" spans="3:21" ht="14.25" customHeight="1">
      <c r="C24" s="8"/>
      <c r="D24" s="20"/>
      <c r="E24" s="20" t="s">
        <v>1811</v>
      </c>
      <c r="G24" s="7"/>
      <c r="H24" s="7" t="s">
        <v>418</v>
      </c>
      <c r="I24" s="7" t="s">
        <v>3565</v>
      </c>
      <c r="J24" s="53"/>
      <c r="K24" s="53"/>
      <c r="L24" s="701">
        <f t="shared" si="1"/>
        <v>0</v>
      </c>
      <c r="M24" s="7"/>
      <c r="N24" s="21" t="s">
        <v>197</v>
      </c>
      <c r="O24" s="21" t="s">
        <v>3261</v>
      </c>
      <c r="P24" s="7" t="s">
        <v>208</v>
      </c>
      <c r="Q24" s="389"/>
      <c r="R24" s="389"/>
      <c r="S24" s="389"/>
      <c r="T24" s="389"/>
      <c r="U24" s="389"/>
    </row>
    <row r="25" spans="3:21" ht="14.25" customHeight="1">
      <c r="C25" s="8"/>
      <c r="D25" s="20"/>
      <c r="E25" s="20" t="s">
        <v>1811</v>
      </c>
      <c r="G25" s="7"/>
      <c r="H25" s="7" t="s">
        <v>418</v>
      </c>
      <c r="I25" s="7" t="s">
        <v>3566</v>
      </c>
      <c r="J25" s="53"/>
      <c r="K25" s="53"/>
      <c r="L25" s="701">
        <f t="shared" si="1"/>
        <v>0</v>
      </c>
      <c r="M25" s="7"/>
      <c r="N25" s="21" t="s">
        <v>197</v>
      </c>
      <c r="O25" s="21" t="s">
        <v>3261</v>
      </c>
      <c r="P25" s="7" t="s">
        <v>208</v>
      </c>
      <c r="Q25" s="389"/>
      <c r="R25" s="389"/>
      <c r="S25" s="389"/>
      <c r="T25" s="389"/>
      <c r="U25" s="389"/>
    </row>
    <row r="26" spans="3:21" ht="15">
      <c r="C26" s="8"/>
      <c r="D26" s="20"/>
      <c r="E26" s="20" t="s">
        <v>1811</v>
      </c>
      <c r="G26" s="7"/>
      <c r="H26" s="7" t="s">
        <v>418</v>
      </c>
      <c r="I26" s="7" t="s">
        <v>3567</v>
      </c>
      <c r="J26" s="53"/>
      <c r="K26" s="53"/>
      <c r="L26" s="701">
        <f t="shared" si="1"/>
        <v>0</v>
      </c>
      <c r="M26" s="7"/>
      <c r="N26" s="21" t="s">
        <v>197</v>
      </c>
      <c r="O26" s="21" t="s">
        <v>3261</v>
      </c>
      <c r="P26" s="7" t="s">
        <v>208</v>
      </c>
      <c r="Q26" s="389"/>
      <c r="R26" s="389"/>
      <c r="S26" s="389"/>
      <c r="T26" s="389"/>
      <c r="U26" s="389"/>
    </row>
    <row r="28" spans="3:21" ht="13.9">
      <c r="C28" s="34" t="s">
        <v>3568</v>
      </c>
      <c r="D28" s="34"/>
      <c r="E28" s="33"/>
      <c r="F28" s="33"/>
      <c r="G28" s="33"/>
      <c r="H28" s="33"/>
      <c r="I28" s="33"/>
      <c r="J28" s="33"/>
      <c r="K28" s="33"/>
      <c r="L28" s="33"/>
      <c r="M28" s="33"/>
      <c r="N28" s="33"/>
      <c r="O28" s="33"/>
      <c r="P28" s="33"/>
      <c r="Q28" s="33"/>
      <c r="R28" s="33"/>
      <c r="S28" s="33"/>
      <c r="T28" s="33"/>
      <c r="U28" s="33"/>
    </row>
    <row r="30" spans="3:21" ht="14.25" customHeight="1">
      <c r="C30" s="8"/>
      <c r="D30" s="20"/>
      <c r="E30" s="11" t="s">
        <v>1827</v>
      </c>
      <c r="G30" s="7"/>
      <c r="H30" s="7" t="s">
        <v>418</v>
      </c>
      <c r="I30" s="7"/>
      <c r="J30" s="53"/>
      <c r="K30" s="53"/>
      <c r="L30" s="701">
        <f t="shared" ref="L30:L33" si="2">J30+K30</f>
        <v>0</v>
      </c>
      <c r="M30" s="7"/>
      <c r="N30" s="21" t="s">
        <v>197</v>
      </c>
      <c r="O30" s="13" t="s">
        <v>3568</v>
      </c>
      <c r="P30" s="7" t="s">
        <v>198</v>
      </c>
      <c r="Q30" s="389"/>
      <c r="R30" s="389"/>
      <c r="S30" s="389"/>
      <c r="T30" s="389"/>
      <c r="U30" s="389"/>
    </row>
    <row r="31" spans="3:21" ht="14.25" customHeight="1">
      <c r="C31" s="8"/>
      <c r="D31" s="20"/>
      <c r="E31" s="11" t="s">
        <v>1837</v>
      </c>
      <c r="F31" s="11" t="s">
        <v>275</v>
      </c>
      <c r="G31" s="7"/>
      <c r="H31" s="7" t="s">
        <v>418</v>
      </c>
      <c r="I31" s="7"/>
      <c r="J31" s="53"/>
      <c r="K31" s="53"/>
      <c r="L31" s="701">
        <f t="shared" si="2"/>
        <v>0</v>
      </c>
      <c r="M31" s="7"/>
      <c r="N31" s="21" t="s">
        <v>197</v>
      </c>
      <c r="O31" s="13" t="s">
        <v>3568</v>
      </c>
      <c r="P31" s="7" t="s">
        <v>198</v>
      </c>
      <c r="Q31" s="389"/>
      <c r="R31" s="389"/>
      <c r="S31" s="389"/>
      <c r="T31" s="389"/>
      <c r="U31" s="389"/>
    </row>
    <row r="32" spans="3:21" ht="14.25" customHeight="1">
      <c r="C32" s="8"/>
      <c r="D32" s="20"/>
      <c r="E32" s="11" t="s">
        <v>1837</v>
      </c>
      <c r="F32" s="11" t="s">
        <v>271</v>
      </c>
      <c r="G32" s="7"/>
      <c r="H32" s="7" t="s">
        <v>418</v>
      </c>
      <c r="I32" s="7"/>
      <c r="J32" s="53"/>
      <c r="K32" s="53"/>
      <c r="L32" s="701">
        <f t="shared" si="2"/>
        <v>0</v>
      </c>
      <c r="M32" s="7"/>
      <c r="N32" s="21" t="s">
        <v>197</v>
      </c>
      <c r="O32" s="13" t="s">
        <v>3568</v>
      </c>
      <c r="P32" s="7" t="s">
        <v>198</v>
      </c>
      <c r="Q32" s="389"/>
      <c r="R32" s="389"/>
      <c r="S32" s="389"/>
      <c r="T32" s="389"/>
      <c r="U32" s="389"/>
    </row>
    <row r="33" spans="2:21" ht="14.25" customHeight="1">
      <c r="B33" s="8"/>
      <c r="C33" s="8"/>
      <c r="D33" s="20"/>
      <c r="E33" s="11" t="s">
        <v>1835</v>
      </c>
      <c r="G33" s="7"/>
      <c r="H33" s="7" t="s">
        <v>418</v>
      </c>
      <c r="I33" s="7"/>
      <c r="J33" s="53"/>
      <c r="K33" s="53"/>
      <c r="L33" s="701">
        <f t="shared" si="2"/>
        <v>0</v>
      </c>
      <c r="M33" s="7"/>
      <c r="N33" s="21" t="s">
        <v>197</v>
      </c>
      <c r="O33" s="13" t="s">
        <v>3568</v>
      </c>
      <c r="P33" s="7" t="s">
        <v>198</v>
      </c>
      <c r="Q33" s="389"/>
      <c r="R33" s="389"/>
      <c r="S33" s="389"/>
      <c r="T33" s="389"/>
      <c r="U33" s="389"/>
    </row>
    <row r="34" spans="2:21" ht="14.25" customHeight="1">
      <c r="B34" s="8"/>
      <c r="C34" s="8"/>
      <c r="D34" s="20"/>
      <c r="E34" s="11" t="s">
        <v>1842</v>
      </c>
      <c r="G34" s="7"/>
      <c r="H34" s="7" t="s">
        <v>418</v>
      </c>
      <c r="I34" s="7"/>
      <c r="J34" s="53"/>
      <c r="K34" s="53"/>
      <c r="L34" s="701">
        <f t="shared" ref="L34" si="3">J34+K34</f>
        <v>0</v>
      </c>
      <c r="M34" s="7"/>
      <c r="N34" s="21" t="s">
        <v>197</v>
      </c>
      <c r="O34" s="13" t="s">
        <v>3568</v>
      </c>
      <c r="P34" s="7" t="s">
        <v>198</v>
      </c>
      <c r="Q34" s="389"/>
      <c r="R34" s="389"/>
      <c r="S34" s="389"/>
      <c r="T34" s="389"/>
      <c r="U34" s="389"/>
    </row>
    <row r="35" spans="2:21" ht="14.25" customHeight="1"/>
    <row r="36" spans="2:21" ht="17.649999999999999">
      <c r="B36" s="28" t="s">
        <v>246</v>
      </c>
      <c r="C36" s="27"/>
      <c r="D36" s="27"/>
      <c r="E36" s="27"/>
      <c r="F36" s="27"/>
      <c r="G36" s="27"/>
      <c r="H36" s="27"/>
      <c r="I36" s="27"/>
      <c r="J36" s="27"/>
      <c r="K36" s="27"/>
      <c r="L36" s="27"/>
      <c r="M36" s="27"/>
      <c r="N36" s="27"/>
      <c r="O36" s="27"/>
      <c r="P36" s="27"/>
      <c r="Q36" s="27"/>
      <c r="R36" s="27"/>
      <c r="S36" s="27"/>
      <c r="T36" s="27"/>
      <c r="U36" s="27"/>
    </row>
    <row r="38" spans="2:21" ht="13.9">
      <c r="B38" s="12"/>
      <c r="C38" s="34" t="s">
        <v>3556</v>
      </c>
      <c r="D38" s="34"/>
      <c r="E38" s="33"/>
      <c r="F38" s="33"/>
      <c r="G38" s="33"/>
      <c r="H38" s="33"/>
      <c r="I38" s="33"/>
      <c r="J38" s="33"/>
      <c r="K38" s="33"/>
      <c r="L38" s="33"/>
      <c r="M38" s="33"/>
      <c r="N38" s="33"/>
      <c r="O38" s="33"/>
      <c r="P38" s="33"/>
      <c r="Q38" s="33"/>
      <c r="R38" s="33"/>
      <c r="S38" s="33"/>
      <c r="T38" s="33"/>
      <c r="U38" s="33"/>
    </row>
    <row r="40" spans="2:21" ht="14.25" customHeight="1">
      <c r="B40" s="8"/>
      <c r="C40" s="8"/>
      <c r="D40" s="20"/>
      <c r="E40" s="20" t="s">
        <v>1811</v>
      </c>
      <c r="G40" s="7"/>
      <c r="H40" s="7" t="s">
        <v>246</v>
      </c>
      <c r="I40" s="7" t="s">
        <v>3557</v>
      </c>
      <c r="J40" s="7"/>
      <c r="K40" s="7"/>
      <c r="L40" s="7"/>
      <c r="M40" s="7"/>
      <c r="N40" s="21" t="s">
        <v>197</v>
      </c>
      <c r="O40" s="21" t="s">
        <v>3261</v>
      </c>
      <c r="P40" s="7" t="s">
        <v>208</v>
      </c>
      <c r="Q40" s="389"/>
      <c r="R40" s="389"/>
      <c r="S40" s="389"/>
      <c r="T40" s="389"/>
      <c r="U40" s="389"/>
    </row>
    <row r="41" spans="2:21" ht="14.25" customHeight="1">
      <c r="B41" s="8"/>
      <c r="C41" s="902"/>
      <c r="D41" s="20"/>
      <c r="E41" s="20" t="s">
        <v>1811</v>
      </c>
      <c r="G41" s="7"/>
      <c r="H41" s="7" t="s">
        <v>246</v>
      </c>
      <c r="I41" s="7" t="s">
        <v>3558</v>
      </c>
      <c r="J41" s="7"/>
      <c r="K41" s="7"/>
      <c r="L41" s="7"/>
      <c r="M41" s="7"/>
      <c r="N41" s="21" t="s">
        <v>197</v>
      </c>
      <c r="O41" s="21" t="s">
        <v>3261</v>
      </c>
      <c r="P41" s="7" t="s">
        <v>208</v>
      </c>
      <c r="Q41" s="389"/>
      <c r="R41" s="389"/>
      <c r="S41" s="389"/>
      <c r="T41" s="389"/>
      <c r="U41" s="389"/>
    </row>
    <row r="42" spans="2:21" ht="14.25" customHeight="1">
      <c r="B42" s="8"/>
      <c r="C42" s="8"/>
      <c r="D42" s="20"/>
      <c r="E42" s="20" t="s">
        <v>1811</v>
      </c>
      <c r="G42" s="7"/>
      <c r="H42" s="7" t="s">
        <v>246</v>
      </c>
      <c r="I42" s="7" t="s">
        <v>3559</v>
      </c>
      <c r="J42" s="7"/>
      <c r="K42" s="7"/>
      <c r="L42" s="7"/>
      <c r="M42" s="7"/>
      <c r="N42" s="21" t="s">
        <v>197</v>
      </c>
      <c r="O42" s="21" t="s">
        <v>3261</v>
      </c>
      <c r="P42" s="7" t="s">
        <v>208</v>
      </c>
      <c r="Q42" s="389"/>
      <c r="R42" s="389"/>
      <c r="S42" s="389"/>
      <c r="T42" s="389"/>
      <c r="U42" s="389"/>
    </row>
    <row r="43" spans="2:21" ht="13.5" customHeight="1">
      <c r="B43" s="8"/>
      <c r="C43" s="8"/>
      <c r="D43" s="20"/>
      <c r="E43" s="20" t="s">
        <v>1811</v>
      </c>
      <c r="G43" s="7"/>
      <c r="H43" s="7" t="s">
        <v>246</v>
      </c>
      <c r="I43" s="7" t="s">
        <v>3560</v>
      </c>
      <c r="J43" s="7"/>
      <c r="K43" s="7"/>
      <c r="L43" s="7"/>
      <c r="M43" s="7"/>
      <c r="N43" s="21" t="s">
        <v>197</v>
      </c>
      <c r="O43" s="21" t="s">
        <v>3261</v>
      </c>
      <c r="P43" s="7" t="s">
        <v>208</v>
      </c>
      <c r="Q43" s="389"/>
      <c r="R43" s="389"/>
      <c r="S43" s="389"/>
      <c r="T43" s="389"/>
      <c r="U43" s="389"/>
    </row>
    <row r="44" spans="2:21" ht="14.25" customHeight="1">
      <c r="B44" s="457"/>
      <c r="C44" s="457"/>
      <c r="D44" s="20"/>
      <c r="E44" s="20" t="s">
        <v>1811</v>
      </c>
      <c r="G44" s="456"/>
      <c r="H44" s="456" t="s">
        <v>246</v>
      </c>
      <c r="I44" s="456" t="s">
        <v>3561</v>
      </c>
      <c r="J44" s="456"/>
      <c r="K44" s="456"/>
      <c r="L44" s="456"/>
      <c r="M44" s="456"/>
      <c r="N44" s="462" t="s">
        <v>197</v>
      </c>
      <c r="O44" s="462" t="s">
        <v>3261</v>
      </c>
      <c r="P44" s="456" t="s">
        <v>208</v>
      </c>
      <c r="Q44" s="389"/>
      <c r="R44" s="389"/>
      <c r="S44" s="389"/>
      <c r="T44" s="389"/>
      <c r="U44" s="389"/>
    </row>
    <row r="45" spans="2:21" ht="14.25" customHeight="1">
      <c r="B45" s="13"/>
      <c r="C45" s="13"/>
      <c r="D45" s="15"/>
      <c r="E45" s="20" t="s">
        <v>1811</v>
      </c>
      <c r="G45" s="7"/>
      <c r="H45" s="7" t="s">
        <v>246</v>
      </c>
      <c r="I45" s="7" t="s">
        <v>3562</v>
      </c>
      <c r="J45" s="7"/>
      <c r="K45" s="7"/>
      <c r="L45" s="7"/>
      <c r="M45" s="7"/>
      <c r="N45" s="21" t="s">
        <v>197</v>
      </c>
      <c r="O45" s="21" t="s">
        <v>3261</v>
      </c>
      <c r="P45" s="7" t="s">
        <v>208</v>
      </c>
      <c r="Q45" s="389"/>
      <c r="R45" s="389"/>
      <c r="S45" s="389"/>
      <c r="T45" s="389"/>
      <c r="U45" s="389"/>
    </row>
    <row r="47" spans="2:21" ht="13.9">
      <c r="B47" s="12"/>
      <c r="C47" s="34" t="s">
        <v>3563</v>
      </c>
      <c r="D47" s="34"/>
      <c r="E47" s="33"/>
      <c r="F47" s="33"/>
      <c r="G47" s="33"/>
      <c r="H47" s="33"/>
      <c r="I47" s="33"/>
      <c r="J47" s="33"/>
      <c r="K47" s="33"/>
      <c r="L47" s="33"/>
      <c r="M47" s="33"/>
      <c r="N47" s="33"/>
      <c r="O47" s="33"/>
      <c r="P47" s="33"/>
      <c r="Q47" s="33"/>
      <c r="R47" s="33"/>
      <c r="S47" s="33"/>
      <c r="T47" s="33"/>
      <c r="U47" s="33"/>
    </row>
    <row r="49" spans="2:21" ht="14.25" customHeight="1">
      <c r="B49" s="8"/>
      <c r="C49" s="8"/>
      <c r="D49" s="20"/>
      <c r="E49" s="20" t="s">
        <v>1811</v>
      </c>
      <c r="G49" s="7"/>
      <c r="H49" s="7" t="s">
        <v>246</v>
      </c>
      <c r="I49" s="7" t="s">
        <v>3564</v>
      </c>
      <c r="J49" s="7"/>
      <c r="K49" s="7"/>
      <c r="L49" s="7"/>
      <c r="M49" s="7"/>
      <c r="N49" s="21" t="s">
        <v>197</v>
      </c>
      <c r="O49" s="21" t="s">
        <v>3261</v>
      </c>
      <c r="P49" s="7" t="s">
        <v>208</v>
      </c>
      <c r="Q49" s="389"/>
      <c r="R49" s="389"/>
      <c r="S49" s="389"/>
      <c r="T49" s="389"/>
      <c r="U49" s="389"/>
    </row>
    <row r="50" spans="2:21" ht="14.25" customHeight="1">
      <c r="B50" s="8"/>
      <c r="C50" s="8"/>
      <c r="D50" s="20"/>
      <c r="E50" s="20" t="s">
        <v>1811</v>
      </c>
      <c r="G50" s="7"/>
      <c r="H50" s="7" t="s">
        <v>246</v>
      </c>
      <c r="I50" s="7" t="s">
        <v>3565</v>
      </c>
      <c r="J50" s="7"/>
      <c r="K50" s="7"/>
      <c r="L50" s="7"/>
      <c r="M50" s="7"/>
      <c r="N50" s="21" t="s">
        <v>197</v>
      </c>
      <c r="O50" s="21" t="s">
        <v>3261</v>
      </c>
      <c r="P50" s="7" t="s">
        <v>208</v>
      </c>
      <c r="Q50" s="389"/>
      <c r="R50" s="389"/>
      <c r="S50" s="389"/>
      <c r="T50" s="389"/>
      <c r="U50" s="389"/>
    </row>
    <row r="51" spans="2:21" ht="14.25" customHeight="1">
      <c r="B51" s="8"/>
      <c r="C51" s="8"/>
      <c r="D51" s="20"/>
      <c r="E51" s="20" t="s">
        <v>1811</v>
      </c>
      <c r="G51" s="7"/>
      <c r="H51" s="7" t="s">
        <v>246</v>
      </c>
      <c r="I51" s="7" t="s">
        <v>3566</v>
      </c>
      <c r="J51" s="7"/>
      <c r="K51" s="7"/>
      <c r="L51" s="7"/>
      <c r="M51" s="7"/>
      <c r="N51" s="21" t="s">
        <v>197</v>
      </c>
      <c r="O51" s="21" t="s">
        <v>3261</v>
      </c>
      <c r="P51" s="7" t="s">
        <v>208</v>
      </c>
      <c r="Q51" s="389"/>
      <c r="R51" s="389"/>
      <c r="S51" s="389"/>
      <c r="T51" s="389"/>
      <c r="U51" s="389"/>
    </row>
    <row r="52" spans="2:21" ht="14.25" customHeight="1">
      <c r="B52" s="8"/>
      <c r="C52" s="8"/>
      <c r="D52" s="20"/>
      <c r="E52" s="20" t="s">
        <v>1811</v>
      </c>
      <c r="G52" s="7"/>
      <c r="H52" s="7" t="s">
        <v>246</v>
      </c>
      <c r="I52" s="7" t="s">
        <v>3567</v>
      </c>
      <c r="J52" s="7"/>
      <c r="K52" s="7"/>
      <c r="L52" s="7"/>
      <c r="M52" s="7"/>
      <c r="N52" s="21" t="s">
        <v>197</v>
      </c>
      <c r="O52" s="21" t="s">
        <v>3261</v>
      </c>
      <c r="P52" s="7" t="s">
        <v>208</v>
      </c>
      <c r="Q52" s="389"/>
      <c r="R52" s="389"/>
      <c r="S52" s="389"/>
      <c r="T52" s="389"/>
      <c r="U52" s="389"/>
    </row>
    <row r="54" spans="2:21" ht="13.9">
      <c r="B54" s="12"/>
      <c r="C54" s="34" t="s">
        <v>3568</v>
      </c>
      <c r="D54" s="34"/>
      <c r="E54" s="33"/>
      <c r="F54" s="33"/>
      <c r="G54" s="33"/>
      <c r="H54" s="33"/>
      <c r="I54" s="33"/>
      <c r="J54" s="33"/>
      <c r="K54" s="33"/>
      <c r="L54" s="33"/>
      <c r="M54" s="33"/>
      <c r="N54" s="33"/>
      <c r="O54" s="33"/>
      <c r="P54" s="33"/>
      <c r="Q54" s="33"/>
      <c r="R54" s="33"/>
      <c r="S54" s="33"/>
      <c r="T54" s="33"/>
      <c r="U54" s="33"/>
    </row>
    <row r="56" spans="2:21" ht="14.25" customHeight="1">
      <c r="B56" s="8"/>
      <c r="C56" s="8"/>
      <c r="D56" s="20"/>
      <c r="E56" s="11" t="s">
        <v>1827</v>
      </c>
      <c r="G56" s="7"/>
      <c r="H56" s="7" t="s">
        <v>246</v>
      </c>
      <c r="I56" s="7"/>
      <c r="J56" s="7"/>
      <c r="K56" s="7"/>
      <c r="L56" s="7"/>
      <c r="M56" s="7"/>
      <c r="N56" s="21" t="s">
        <v>197</v>
      </c>
      <c r="O56" s="13" t="s">
        <v>3568</v>
      </c>
      <c r="P56" s="7" t="s">
        <v>198</v>
      </c>
      <c r="Q56" s="389"/>
      <c r="R56" s="389"/>
      <c r="S56" s="389"/>
      <c r="T56" s="389"/>
      <c r="U56" s="389"/>
    </row>
    <row r="57" spans="2:21" ht="14.25" customHeight="1">
      <c r="B57" s="8"/>
      <c r="C57" s="8"/>
      <c r="D57" s="20"/>
      <c r="E57" s="11" t="s">
        <v>1837</v>
      </c>
      <c r="F57" s="11" t="s">
        <v>275</v>
      </c>
      <c r="G57" s="7"/>
      <c r="H57" s="7" t="s">
        <v>246</v>
      </c>
      <c r="I57" s="7"/>
      <c r="J57" s="7"/>
      <c r="K57" s="7"/>
      <c r="L57" s="7"/>
      <c r="M57" s="7"/>
      <c r="N57" s="21" t="s">
        <v>197</v>
      </c>
      <c r="O57" s="13" t="s">
        <v>3568</v>
      </c>
      <c r="P57" s="7" t="s">
        <v>198</v>
      </c>
      <c r="Q57" s="389"/>
      <c r="R57" s="389"/>
      <c r="S57" s="389"/>
      <c r="T57" s="389"/>
      <c r="U57" s="389"/>
    </row>
    <row r="58" spans="2:21" ht="14.25" customHeight="1">
      <c r="B58" s="8"/>
      <c r="C58" s="8"/>
      <c r="D58" s="20"/>
      <c r="E58" s="11" t="s">
        <v>1837</v>
      </c>
      <c r="F58" s="11" t="s">
        <v>271</v>
      </c>
      <c r="G58" s="7"/>
      <c r="H58" s="7" t="s">
        <v>246</v>
      </c>
      <c r="I58" s="7"/>
      <c r="J58" s="7"/>
      <c r="K58" s="7"/>
      <c r="L58" s="7"/>
      <c r="M58" s="7"/>
      <c r="N58" s="21" t="s">
        <v>197</v>
      </c>
      <c r="O58" s="13" t="s">
        <v>3568</v>
      </c>
      <c r="P58" s="7" t="s">
        <v>198</v>
      </c>
      <c r="Q58" s="389"/>
      <c r="R58" s="389"/>
      <c r="S58" s="389"/>
      <c r="T58" s="389"/>
      <c r="U58" s="389"/>
    </row>
    <row r="59" spans="2:21" ht="14.25" customHeight="1">
      <c r="B59" s="8"/>
      <c r="C59" s="8"/>
      <c r="D59" s="20"/>
      <c r="E59" s="11" t="s">
        <v>1835</v>
      </c>
      <c r="G59" s="7"/>
      <c r="H59" s="7" t="s">
        <v>246</v>
      </c>
      <c r="I59" s="7"/>
      <c r="J59" s="7"/>
      <c r="K59" s="7"/>
      <c r="L59" s="7"/>
      <c r="M59" s="7"/>
      <c r="N59" s="21" t="s">
        <v>197</v>
      </c>
      <c r="O59" s="13" t="s">
        <v>3568</v>
      </c>
      <c r="P59" s="7" t="s">
        <v>198</v>
      </c>
      <c r="Q59" s="389"/>
      <c r="R59" s="389"/>
      <c r="S59" s="389"/>
      <c r="T59" s="389"/>
      <c r="U59" s="389"/>
    </row>
    <row r="60" spans="2:21" ht="14.25" customHeight="1">
      <c r="B60" s="8"/>
      <c r="C60" s="8"/>
      <c r="D60" s="20"/>
      <c r="E60" s="11" t="s">
        <v>1842</v>
      </c>
      <c r="G60" s="7"/>
      <c r="H60" s="7" t="s">
        <v>246</v>
      </c>
      <c r="I60" s="7"/>
      <c r="J60" s="7"/>
      <c r="K60" s="7"/>
      <c r="L60" s="7"/>
      <c r="M60" s="7"/>
      <c r="N60" s="21" t="s">
        <v>197</v>
      </c>
      <c r="O60" s="13" t="s">
        <v>3568</v>
      </c>
      <c r="P60" s="7" t="s">
        <v>198</v>
      </c>
      <c r="Q60" s="389"/>
      <c r="R60" s="389"/>
      <c r="S60" s="389"/>
      <c r="T60" s="389"/>
      <c r="U60" s="389"/>
    </row>
    <row r="62" spans="2:21" ht="17.649999999999999">
      <c r="B62" s="28" t="s">
        <v>3569</v>
      </c>
      <c r="C62" s="27"/>
      <c r="D62" s="27"/>
      <c r="E62" s="27"/>
      <c r="F62" s="27"/>
      <c r="G62" s="27"/>
      <c r="H62" s="27"/>
      <c r="I62" s="27"/>
      <c r="J62" s="27"/>
      <c r="K62" s="27"/>
      <c r="L62" s="27"/>
      <c r="M62" s="27"/>
      <c r="N62" s="27"/>
      <c r="O62" s="27"/>
      <c r="P62" s="27"/>
      <c r="Q62" s="27"/>
      <c r="R62" s="27"/>
      <c r="S62" s="27"/>
      <c r="T62" s="27"/>
      <c r="U62" s="27"/>
    </row>
    <row r="64" spans="2:21" ht="13.9">
      <c r="B64" s="12"/>
      <c r="C64" s="34" t="s">
        <v>3556</v>
      </c>
      <c r="D64" s="34"/>
      <c r="E64" s="33"/>
      <c r="F64" s="33"/>
      <c r="G64" s="33"/>
      <c r="H64" s="33"/>
      <c r="I64" s="33"/>
      <c r="J64" s="33"/>
      <c r="K64" s="33"/>
      <c r="L64" s="33"/>
      <c r="M64" s="33"/>
      <c r="N64" s="33"/>
      <c r="O64" s="33"/>
      <c r="P64" s="33"/>
      <c r="Q64" s="33"/>
      <c r="R64" s="33"/>
      <c r="S64" s="33"/>
      <c r="T64" s="33"/>
      <c r="U64" s="33"/>
    </row>
    <row r="66" spans="3:13">
      <c r="E66" s="20" t="s">
        <v>1811</v>
      </c>
      <c r="G66" s="7" t="s">
        <v>3570</v>
      </c>
      <c r="H66" s="7"/>
      <c r="I66" s="7" t="s">
        <v>3557</v>
      </c>
      <c r="M66" s="919">
        <f t="shared" ref="M66:M71" si="4">L14+T14+T40</f>
        <v>0</v>
      </c>
    </row>
    <row r="67" spans="3:13">
      <c r="E67" s="20" t="s">
        <v>1811</v>
      </c>
      <c r="G67" s="7" t="s">
        <v>3570</v>
      </c>
      <c r="H67" s="7"/>
      <c r="I67" s="7" t="s">
        <v>3558</v>
      </c>
      <c r="M67" s="919">
        <f t="shared" si="4"/>
        <v>0</v>
      </c>
    </row>
    <row r="68" spans="3:13">
      <c r="E68" s="20" t="s">
        <v>1811</v>
      </c>
      <c r="G68" s="7" t="s">
        <v>3570</v>
      </c>
      <c r="H68" s="7"/>
      <c r="I68" s="7" t="s">
        <v>3559</v>
      </c>
      <c r="M68" s="919">
        <f t="shared" si="4"/>
        <v>0</v>
      </c>
    </row>
    <row r="69" spans="3:13">
      <c r="E69" s="20" t="s">
        <v>1811</v>
      </c>
      <c r="G69" s="7" t="s">
        <v>3570</v>
      </c>
      <c r="H69" s="7"/>
      <c r="I69" s="7" t="s">
        <v>3560</v>
      </c>
      <c r="M69" s="919">
        <f t="shared" si="4"/>
        <v>0</v>
      </c>
    </row>
    <row r="70" spans="3:13">
      <c r="E70" s="20" t="s">
        <v>1811</v>
      </c>
      <c r="G70" s="7" t="s">
        <v>3570</v>
      </c>
      <c r="H70" s="7"/>
      <c r="I70" s="7" t="s">
        <v>3561</v>
      </c>
      <c r="M70" s="919">
        <f t="shared" si="4"/>
        <v>0</v>
      </c>
    </row>
    <row r="71" spans="3:13">
      <c r="E71" s="20" t="s">
        <v>1811</v>
      </c>
      <c r="G71" s="7" t="s">
        <v>3570</v>
      </c>
      <c r="H71" s="7"/>
      <c r="I71" s="7" t="s">
        <v>3562</v>
      </c>
      <c r="M71" s="919">
        <f t="shared" si="4"/>
        <v>0</v>
      </c>
    </row>
    <row r="73" spans="3:13" ht="13.9">
      <c r="C73" s="34" t="s">
        <v>3563</v>
      </c>
      <c r="D73" s="34"/>
      <c r="E73" s="33"/>
      <c r="F73" s="33"/>
      <c r="G73" s="33"/>
      <c r="H73" s="33"/>
      <c r="I73" s="33"/>
      <c r="J73" s="33"/>
      <c r="K73" s="33"/>
      <c r="L73" s="33"/>
      <c r="M73" s="33"/>
    </row>
    <row r="75" spans="3:13">
      <c r="E75" s="20" t="s">
        <v>1811</v>
      </c>
      <c r="G75" s="7" t="s">
        <v>3570</v>
      </c>
      <c r="I75" s="7" t="s">
        <v>3564</v>
      </c>
      <c r="M75" s="919">
        <f>L23+T23+T49</f>
        <v>0</v>
      </c>
    </row>
    <row r="76" spans="3:13">
      <c r="E76" s="20" t="s">
        <v>1811</v>
      </c>
      <c r="G76" s="7" t="s">
        <v>3570</v>
      </c>
      <c r="I76" s="7" t="s">
        <v>3565</v>
      </c>
      <c r="M76" s="919">
        <f>L24+T24+T50</f>
        <v>0</v>
      </c>
    </row>
    <row r="77" spans="3:13">
      <c r="E77" s="20" t="s">
        <v>1811</v>
      </c>
      <c r="G77" s="7" t="s">
        <v>3570</v>
      </c>
      <c r="I77" s="7" t="s">
        <v>3566</v>
      </c>
      <c r="M77" s="919">
        <f>L25+T25+T51</f>
        <v>0</v>
      </c>
    </row>
    <row r="78" spans="3:13">
      <c r="E78" s="20" t="s">
        <v>1811</v>
      </c>
      <c r="G78" s="7" t="s">
        <v>3570</v>
      </c>
      <c r="I78" s="7" t="s">
        <v>3567</v>
      </c>
      <c r="M78" s="919">
        <f>L26+T26+T52</f>
        <v>0</v>
      </c>
    </row>
    <row r="79" spans="3:13">
      <c r="E79" s="20"/>
      <c r="G79" s="7"/>
      <c r="I79" s="7"/>
      <c r="J79" s="7"/>
      <c r="K79" s="7"/>
      <c r="L79" s="7"/>
      <c r="M79" s="7"/>
    </row>
    <row r="80" spans="3:13" ht="13.9">
      <c r="C80" s="34" t="s">
        <v>3568</v>
      </c>
      <c r="D80" s="34"/>
      <c r="E80" s="33"/>
      <c r="F80" s="33"/>
      <c r="G80" s="33"/>
      <c r="H80" s="33"/>
      <c r="I80" s="33"/>
      <c r="J80" s="33"/>
      <c r="K80" s="33"/>
      <c r="L80" s="33"/>
      <c r="M80" s="33"/>
    </row>
    <row r="82" spans="1:26">
      <c r="E82" s="11" t="s">
        <v>1827</v>
      </c>
      <c r="G82" s="7" t="s">
        <v>3570</v>
      </c>
      <c r="J82" s="7"/>
      <c r="K82" s="7"/>
      <c r="L82" s="7"/>
      <c r="M82" s="919">
        <f>L30+T30+T56</f>
        <v>0</v>
      </c>
    </row>
    <row r="83" spans="1:26">
      <c r="E83" s="11" t="s">
        <v>1837</v>
      </c>
      <c r="F83" s="11" t="s">
        <v>275</v>
      </c>
      <c r="G83" s="7" t="s">
        <v>3570</v>
      </c>
      <c r="J83" s="7"/>
      <c r="K83" s="7"/>
      <c r="L83" s="7"/>
      <c r="M83" s="919">
        <f>L31+T31+T57</f>
        <v>0</v>
      </c>
    </row>
    <row r="84" spans="1:26">
      <c r="E84" s="11" t="s">
        <v>1837</v>
      </c>
      <c r="F84" s="11" t="s">
        <v>271</v>
      </c>
      <c r="G84" s="7" t="s">
        <v>3570</v>
      </c>
      <c r="J84" s="7"/>
      <c r="K84" s="7"/>
      <c r="L84" s="7"/>
      <c r="M84" s="919">
        <f>L32+T32+T58</f>
        <v>0</v>
      </c>
    </row>
    <row r="85" spans="1:26">
      <c r="E85" s="11" t="s">
        <v>1835</v>
      </c>
      <c r="G85" s="7" t="s">
        <v>3570</v>
      </c>
      <c r="M85" s="919">
        <f>L33+T33+T59</f>
        <v>0</v>
      </c>
    </row>
    <row r="86" spans="1:26">
      <c r="E86" s="11" t="s">
        <v>1842</v>
      </c>
      <c r="G86" s="7" t="s">
        <v>3570</v>
      </c>
      <c r="M86" s="919">
        <f>L34+T34+T60</f>
        <v>0</v>
      </c>
    </row>
    <row r="88" spans="1:26" ht="17.649999999999999">
      <c r="A88" s="27"/>
      <c r="B88" s="28" t="s">
        <v>1807</v>
      </c>
      <c r="C88" s="27"/>
      <c r="D88" s="27"/>
      <c r="E88" s="27"/>
      <c r="F88" s="27"/>
      <c r="G88" s="27"/>
      <c r="H88" s="27"/>
      <c r="I88" s="27"/>
      <c r="J88" s="27"/>
      <c r="K88" s="27"/>
      <c r="L88" s="27"/>
      <c r="M88" s="27"/>
      <c r="N88" s="27"/>
      <c r="O88" s="27"/>
      <c r="P88" s="27"/>
      <c r="Q88" s="27"/>
      <c r="R88" s="27"/>
      <c r="S88" s="27"/>
      <c r="T88" s="27"/>
      <c r="U88" s="27"/>
      <c r="V88" s="27"/>
      <c r="W88" s="27"/>
      <c r="X88" s="27"/>
      <c r="Y88" s="27"/>
      <c r="Z8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5" id="{A3F3944D-70F8-4178-A48B-AD364631410F}">
            <xm:f>Cover!$E$15&lt;&gt;Q$6</xm:f>
            <x14:dxf>
              <fill>
                <patternFill>
                  <bgColor theme="0" tint="-0.24994659260841701"/>
                </patternFill>
              </fill>
            </x14:dxf>
          </x14:cfRule>
          <x14:cfRule type="expression" priority="26" id="{9F07735F-3D8D-416F-9DB7-2D80E99E2BBE}">
            <xm:f>Cover!$E$15=Q$6</xm:f>
            <x14:dxf>
              <fill>
                <patternFill>
                  <bgColor theme="7" tint="0.59996337778862885"/>
                </patternFill>
              </fill>
            </x14:dxf>
          </x14:cfRule>
          <xm:sqref>Q14:U19</xm:sqref>
        </x14:conditionalFormatting>
        <x14:conditionalFormatting xmlns:xm="http://schemas.microsoft.com/office/excel/2006/main">
          <x14:cfRule type="expression" priority="9" id="{155C4A46-574B-4675-83E5-B248BCC64D8A}">
            <xm:f>Cover!$E$15&lt;&gt;Q$6</xm:f>
            <x14:dxf>
              <fill>
                <patternFill>
                  <bgColor theme="0" tint="-0.24994659260841701"/>
                </patternFill>
              </fill>
            </x14:dxf>
          </x14:cfRule>
          <x14:cfRule type="expression" priority="10" id="{A2490F14-2994-4649-8E35-1048F6F533E1}">
            <xm:f>Cover!$E$15=Q$6</xm:f>
            <x14:dxf>
              <fill>
                <patternFill>
                  <bgColor theme="7" tint="0.59996337778862885"/>
                </patternFill>
              </fill>
            </x14:dxf>
          </x14:cfRule>
          <xm:sqref>Q23:U26</xm:sqref>
        </x14:conditionalFormatting>
        <x14:conditionalFormatting xmlns:xm="http://schemas.microsoft.com/office/excel/2006/main">
          <x14:cfRule type="expression" priority="7" id="{F28AC134-C4F4-4956-B140-9095B7467357}">
            <xm:f>Cover!$E$15&lt;&gt;Q$6</xm:f>
            <x14:dxf>
              <fill>
                <patternFill>
                  <bgColor theme="0" tint="-0.24994659260841701"/>
                </patternFill>
              </fill>
            </x14:dxf>
          </x14:cfRule>
          <x14:cfRule type="expression" priority="8" id="{20D53C5A-8662-47B8-9A47-D88430F69A42}">
            <xm:f>Cover!$E$15=Q$6</xm:f>
            <x14:dxf>
              <fill>
                <patternFill>
                  <bgColor theme="7" tint="0.59996337778862885"/>
                </patternFill>
              </fill>
            </x14:dxf>
          </x14:cfRule>
          <xm:sqref>Q30:U34</xm:sqref>
        </x14:conditionalFormatting>
        <x14:conditionalFormatting xmlns:xm="http://schemas.microsoft.com/office/excel/2006/main">
          <x14:cfRule type="expression" priority="5" id="{24EA1778-16F2-4372-8BD4-E57DAB33A336}">
            <xm:f>Cover!$E$15&lt;&gt;Q$6</xm:f>
            <x14:dxf>
              <fill>
                <patternFill>
                  <bgColor theme="0" tint="-0.24994659260841701"/>
                </patternFill>
              </fill>
            </x14:dxf>
          </x14:cfRule>
          <x14:cfRule type="expression" priority="6" id="{5079BCBE-374E-4660-B4E1-384680B562AB}">
            <xm:f>Cover!$E$15=Q$6</xm:f>
            <x14:dxf>
              <fill>
                <patternFill>
                  <bgColor theme="7" tint="0.59996337778862885"/>
                </patternFill>
              </fill>
            </x14:dxf>
          </x14:cfRule>
          <xm:sqref>Q40:U45</xm:sqref>
        </x14:conditionalFormatting>
        <x14:conditionalFormatting xmlns:xm="http://schemas.microsoft.com/office/excel/2006/main">
          <x14:cfRule type="expression" priority="3" id="{5C7908D7-81A8-4DBA-B063-BFF86B4367AA}">
            <xm:f>Cover!$E$15&lt;&gt;Q$6</xm:f>
            <x14:dxf>
              <fill>
                <patternFill>
                  <bgColor theme="0" tint="-0.24994659260841701"/>
                </patternFill>
              </fill>
            </x14:dxf>
          </x14:cfRule>
          <x14:cfRule type="expression" priority="4" id="{4DFEA6F9-1FAB-43D9-9D9E-C77E3B0D63B3}">
            <xm:f>Cover!$E$15=Q$6</xm:f>
            <x14:dxf>
              <fill>
                <patternFill>
                  <bgColor theme="7" tint="0.59996337778862885"/>
                </patternFill>
              </fill>
            </x14:dxf>
          </x14:cfRule>
          <xm:sqref>Q49:U52</xm:sqref>
        </x14:conditionalFormatting>
        <x14:conditionalFormatting xmlns:xm="http://schemas.microsoft.com/office/excel/2006/main">
          <x14:cfRule type="expression" priority="1" id="{EDD6C7AF-94D7-4515-B9F5-6A59E7A3C1D8}">
            <xm:f>Cover!$E$15&lt;&gt;Q$6</xm:f>
            <x14:dxf>
              <fill>
                <patternFill>
                  <bgColor theme="0" tint="-0.24994659260841701"/>
                </patternFill>
              </fill>
            </x14:dxf>
          </x14:cfRule>
          <x14:cfRule type="expression" priority="2" id="{EE77FA8D-A889-40D6-B52E-A5A14D6C6E8D}">
            <xm:f>Cover!$E$15=Q$6</xm:f>
            <x14:dxf>
              <fill>
                <patternFill>
                  <bgColor theme="7" tint="0.59996337778862885"/>
                </patternFill>
              </fill>
            </x14:dxf>
          </x14:cfRule>
          <xm:sqref>Q56:U60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CFDE-F0D9-4BA7-9A7B-A6466A811E03}">
  <sheetPr>
    <tabColor theme="4"/>
    <pageSetUpPr autoPageBreaks="0"/>
  </sheetPr>
  <dimension ref="A1:AU83"/>
  <sheetViews>
    <sheetView zoomScale="10" zoomScaleNormal="10" workbookViewId="0">
      <pane ySplit="4" topLeftCell="A5" activePane="bottomLeft" state="frozen"/>
      <selection pane="bottomLeft" activeCell="AA46" sqref="AA46:AB46"/>
      <selection activeCell="A46" sqref="A46:O46"/>
    </sheetView>
  </sheetViews>
  <sheetFormatPr defaultColWidth="9.42578125" defaultRowHeight="13.5"/>
  <cols>
    <col min="1" max="1" width="62.42578125" style="11" bestFit="1" customWidth="1"/>
    <col min="2" max="2" width="41.42578125" style="11" customWidth="1"/>
    <col min="3" max="3" width="17.5703125" style="11" bestFit="1" customWidth="1"/>
    <col min="4" max="4" width="16.42578125" style="11" bestFit="1" customWidth="1"/>
    <col min="5" max="10" width="14.5703125" style="11" customWidth="1"/>
    <col min="11" max="11" width="14.42578125" style="11" customWidth="1"/>
    <col min="12" max="17" width="14.5703125" style="11" customWidth="1"/>
    <col min="18" max="18" width="11.42578125" style="11" bestFit="1" customWidth="1"/>
    <col min="19" max="24" width="14.5703125" style="11" customWidth="1"/>
    <col min="25" max="25" width="18.42578125" style="11" customWidth="1"/>
    <col min="26" max="26" width="14.5703125" style="11" customWidth="1"/>
    <col min="27" max="27" width="18.42578125" style="11" customWidth="1"/>
    <col min="28" max="33" width="14.5703125" style="11" customWidth="1"/>
    <col min="34" max="34" width="18.42578125" style="11" customWidth="1"/>
    <col min="35" max="40" width="14.5703125" style="11" customWidth="1"/>
    <col min="41" max="41" width="9.42578125" style="11" bestFit="1"/>
    <col min="42" max="47" width="14.5703125" style="11" customWidth="1"/>
    <col min="48" max="16356" width="9.42578125" style="11" bestFit="1"/>
    <col min="16357" max="16384" width="18.42578125" style="11" customWidth="1"/>
  </cols>
  <sheetData>
    <row r="1" spans="1:47" s="2" customFormat="1" ht="25.15">
      <c r="A1" s="1180" t="s">
        <v>1619</v>
      </c>
      <c r="B1" s="124"/>
      <c r="J1" s="124"/>
    </row>
    <row r="2" spans="1:47" s="2" customFormat="1" ht="25.15">
      <c r="A2" s="125" t="str">
        <f>Cover!$E$13</f>
        <v>Master</v>
      </c>
    </row>
    <row r="3" spans="1:47" s="2" customFormat="1" ht="25.15">
      <c r="A3" s="125">
        <f>Cover!$E$15</f>
        <v>2026</v>
      </c>
    </row>
    <row r="4" spans="1:47" s="5" customFormat="1" ht="25.5" thickBot="1">
      <c r="A4" s="127" t="s">
        <v>32</v>
      </c>
      <c r="B4" s="127"/>
    </row>
    <row r="5" spans="1:47" ht="14.25" customHeight="1">
      <c r="A5" s="36" t="s">
        <v>1621</v>
      </c>
      <c r="B5" s="36"/>
      <c r="C5" s="37" t="s">
        <v>1622</v>
      </c>
      <c r="D5" s="37" t="s">
        <v>176</v>
      </c>
      <c r="E5" s="1521" t="s">
        <v>1679</v>
      </c>
      <c r="F5" s="1521"/>
      <c r="G5" s="1521"/>
      <c r="H5" s="1521"/>
      <c r="I5" s="1521"/>
      <c r="J5" s="1521"/>
      <c r="K5" s="1306"/>
      <c r="L5" s="1521" t="s">
        <v>1680</v>
      </c>
      <c r="M5" s="1521"/>
      <c r="N5" s="1521"/>
      <c r="O5" s="1521"/>
      <c r="P5" s="1521"/>
      <c r="Q5" s="1521"/>
      <c r="R5" s="1306"/>
      <c r="S5" s="1521" t="s">
        <v>1681</v>
      </c>
      <c r="T5" s="1521"/>
      <c r="U5" s="1521"/>
      <c r="V5" s="1521"/>
      <c r="W5" s="1521"/>
      <c r="X5" s="1521"/>
      <c r="Y5" s="1306"/>
      <c r="Z5" s="1196" t="s">
        <v>1682</v>
      </c>
      <c r="AA5" s="1181"/>
      <c r="AB5" s="1525" t="s">
        <v>221</v>
      </c>
      <c r="AC5" s="1526"/>
      <c r="AD5" s="1526"/>
      <c r="AE5" s="1526"/>
      <c r="AF5" s="1526"/>
      <c r="AG5" s="1527"/>
      <c r="AH5" s="1306"/>
      <c r="AI5" s="1525" t="s">
        <v>1683</v>
      </c>
      <c r="AJ5" s="1526"/>
      <c r="AK5" s="1526"/>
      <c r="AL5" s="1526"/>
      <c r="AM5" s="1526"/>
      <c r="AN5" s="1527"/>
      <c r="AO5" s="1306"/>
      <c r="AP5" s="1525" t="s">
        <v>1623</v>
      </c>
      <c r="AQ5" s="1526"/>
      <c r="AR5" s="1526"/>
      <c r="AS5" s="1526"/>
      <c r="AT5" s="1526"/>
      <c r="AU5" s="1527"/>
    </row>
    <row r="6" spans="1:47" ht="14.25" customHeight="1">
      <c r="A6" s="1306"/>
      <c r="B6" s="1306"/>
      <c r="E6" s="1183">
        <v>2022</v>
      </c>
      <c r="F6" s="1183">
        <v>2023</v>
      </c>
      <c r="G6" s="1183">
        <v>2024</v>
      </c>
      <c r="H6" s="1183">
        <v>2025</v>
      </c>
      <c r="I6" s="1183">
        <v>2026</v>
      </c>
      <c r="J6" s="1184" t="s">
        <v>1623</v>
      </c>
      <c r="K6" s="1306"/>
      <c r="L6" s="1183">
        <v>2022</v>
      </c>
      <c r="M6" s="1183">
        <v>2023</v>
      </c>
      <c r="N6" s="1183">
        <v>2024</v>
      </c>
      <c r="O6" s="1183">
        <v>2025</v>
      </c>
      <c r="P6" s="1183">
        <v>2026</v>
      </c>
      <c r="Q6" s="1184" t="s">
        <v>1623</v>
      </c>
      <c r="R6" s="1306"/>
      <c r="S6" s="1183">
        <v>2022</v>
      </c>
      <c r="T6" s="1183">
        <v>2023</v>
      </c>
      <c r="U6" s="1183">
        <v>2024</v>
      </c>
      <c r="V6" s="1183">
        <v>2025</v>
      </c>
      <c r="W6" s="1183">
        <v>2026</v>
      </c>
      <c r="X6" s="1184" t="s">
        <v>1623</v>
      </c>
      <c r="Y6" s="1185" t="s">
        <v>1684</v>
      </c>
      <c r="Z6" s="1266">
        <v>0</v>
      </c>
      <c r="AA6" s="1186"/>
      <c r="AB6" s="1183">
        <v>2022</v>
      </c>
      <c r="AC6" s="1183">
        <v>2023</v>
      </c>
      <c r="AD6" s="1183">
        <v>2024</v>
      </c>
      <c r="AE6" s="1183">
        <v>2025</v>
      </c>
      <c r="AF6" s="1183">
        <v>2026</v>
      </c>
      <c r="AG6" s="1184" t="s">
        <v>1623</v>
      </c>
      <c r="AH6" s="1306"/>
      <c r="AI6" s="1183">
        <v>2022</v>
      </c>
      <c r="AJ6" s="1183">
        <v>2023</v>
      </c>
      <c r="AK6" s="1183">
        <v>2024</v>
      </c>
      <c r="AL6" s="1183">
        <v>2025</v>
      </c>
      <c r="AM6" s="1183">
        <v>2026</v>
      </c>
      <c r="AN6" s="1184" t="s">
        <v>1623</v>
      </c>
      <c r="AO6" s="1306"/>
      <c r="AP6" s="1183">
        <v>2022</v>
      </c>
      <c r="AQ6" s="1183">
        <v>2023</v>
      </c>
      <c r="AR6" s="1183">
        <v>2024</v>
      </c>
      <c r="AS6" s="1183">
        <v>2025</v>
      </c>
      <c r="AT6" s="1183">
        <v>2026</v>
      </c>
      <c r="AU6" s="1184" t="s">
        <v>1623</v>
      </c>
    </row>
    <row r="7" spans="1:47" ht="14.25">
      <c r="A7" s="1190" t="s">
        <v>190</v>
      </c>
      <c r="B7" s="1182" t="s">
        <v>1627</v>
      </c>
      <c r="C7" s="1182" t="s">
        <v>1622</v>
      </c>
      <c r="D7" s="1182" t="s">
        <v>186</v>
      </c>
      <c r="E7" s="706"/>
      <c r="F7" s="706"/>
      <c r="G7" s="706"/>
      <c r="H7" s="706"/>
      <c r="I7" s="706"/>
      <c r="J7" s="1195">
        <f t="shared" ref="J7:J45" si="0">SUM(E7:I7)</f>
        <v>0</v>
      </c>
      <c r="K7" s="1308"/>
      <c r="L7" s="1204">
        <f>'2.01 Revenue - PCDs'!F208</f>
        <v>0</v>
      </c>
      <c r="M7" s="1204">
        <f>'2.01 Revenue - PCDs'!G208</f>
        <v>0</v>
      </c>
      <c r="N7" s="1204">
        <f>'2.01 Revenue - PCDs'!H208</f>
        <v>0</v>
      </c>
      <c r="O7" s="1204">
        <f>'2.01 Revenue - PCDs'!I208</f>
        <v>0</v>
      </c>
      <c r="P7" s="1204">
        <f>'2.01 Revenue - PCDs'!J208</f>
        <v>0</v>
      </c>
      <c r="Q7" s="1195">
        <f t="shared" ref="Q7:Q45" si="1">SUM(L7:P7)</f>
        <v>0</v>
      </c>
      <c r="R7" s="1306" t="s">
        <v>1685</v>
      </c>
      <c r="S7" s="1195">
        <f>SUMIFS('1.01b MultiActivityVar RPEs'!C:C,'1.01b MultiActivityVar RPEs'!$B:$B,"="&amp;$B7)</f>
        <v>0</v>
      </c>
      <c r="T7" s="1195">
        <f>SUMIFS('1.01b MultiActivityVar RPEs'!D:D,'1.01b MultiActivityVar RPEs'!$B:$B,"="&amp;$B7)</f>
        <v>0</v>
      </c>
      <c r="U7" s="1195">
        <f>SUMIFS('1.01b MultiActivityVar RPEs'!E:E,'1.01b MultiActivityVar RPEs'!$B:$B,"="&amp;$B7)</f>
        <v>0</v>
      </c>
      <c r="V7" s="1195">
        <f>SUMIFS('1.01b MultiActivityVar RPEs'!F:F,'1.01b MultiActivityVar RPEs'!$B:$B,"="&amp;$B7)</f>
        <v>0</v>
      </c>
      <c r="W7" s="1195">
        <f>SUMIFS('1.01b MultiActivityVar RPEs'!G:G,'1.01b MultiActivityVar RPEs'!$B:$B,"="&amp;$B7)</f>
        <v>0</v>
      </c>
      <c r="X7" s="1195">
        <f t="shared" ref="X7:X45" si="2">SUM(S7:W7)</f>
        <v>0</v>
      </c>
      <c r="Y7" s="1185" t="s">
        <v>1686</v>
      </c>
      <c r="Z7" s="1266">
        <v>0</v>
      </c>
      <c r="AA7" s="1186"/>
      <c r="AB7" s="1195">
        <f t="shared" ref="AB7:AB43" si="3">SUM(S7,L7,E7)*$Z$6</f>
        <v>0</v>
      </c>
      <c r="AC7" s="1195">
        <f t="shared" ref="AC7:AC43" si="4">SUM(T7,M7,F7)*$Z$7</f>
        <v>0</v>
      </c>
      <c r="AD7" s="1195">
        <f t="shared" ref="AD7:AD43" si="5">SUM(U7,N7,G7)*$Z$8</f>
        <v>0</v>
      </c>
      <c r="AE7" s="1195">
        <f t="shared" ref="AE7:AE43" si="6">SUM(V7,O7,H7)*$Z$9</f>
        <v>0</v>
      </c>
      <c r="AF7" s="1195">
        <f t="shared" ref="AF7:AF43" si="7">SUM(W7,P7,I7)*$Z$10</f>
        <v>0</v>
      </c>
      <c r="AG7" s="1195">
        <f t="shared" ref="AG7:AG45" si="8">SUM(AB7:AF7)</f>
        <v>0</v>
      </c>
      <c r="AH7" s="1306"/>
      <c r="AI7" s="1195">
        <f>SUMIFS('1.01c MultiActivityVar No RPEs'!C:C,'1.01c MultiActivityVar No RPEs'!$B:$B,"="&amp;$B7)</f>
        <v>0</v>
      </c>
      <c r="AJ7" s="1195">
        <f>SUMIFS('1.01c MultiActivityVar No RPEs'!D:D,'1.01c MultiActivityVar No RPEs'!$B:$B,"="&amp;$B7)</f>
        <v>0</v>
      </c>
      <c r="AK7" s="1195">
        <f>SUMIFS('1.01c MultiActivityVar No RPEs'!E:E,'1.01c MultiActivityVar No RPEs'!$B:$B,"="&amp;$B7)</f>
        <v>0</v>
      </c>
      <c r="AL7" s="1195">
        <f>SUMIFS('1.01c MultiActivityVar No RPEs'!F:F,'1.01c MultiActivityVar No RPEs'!$B:$B,"="&amp;$B7)</f>
        <v>0</v>
      </c>
      <c r="AM7" s="1195">
        <f>SUMIFS('1.01c MultiActivityVar No RPEs'!G:G,'1.01c MultiActivityVar No RPEs'!$B:$B,"="&amp;$B7)</f>
        <v>0</v>
      </c>
      <c r="AN7" s="1195">
        <f t="shared" ref="AN7:AN45" si="9">SUM(AI7:AM7)</f>
        <v>0</v>
      </c>
      <c r="AO7" s="1306"/>
      <c r="AP7" s="1195">
        <f>SUM(AI7,AB7,S7,L7,E7)</f>
        <v>0</v>
      </c>
      <c r="AQ7" s="1195">
        <f t="shared" ref="AQ7:AT22" si="10">SUM(AJ7,AC7,T7,M7,F7)</f>
        <v>0</v>
      </c>
      <c r="AR7" s="1195">
        <f t="shared" si="10"/>
        <v>0</v>
      </c>
      <c r="AS7" s="1195">
        <f t="shared" si="10"/>
        <v>0</v>
      </c>
      <c r="AT7" s="1195">
        <f t="shared" si="10"/>
        <v>0</v>
      </c>
      <c r="AU7" s="1195">
        <f t="shared" ref="AU7:AU45" si="11">SUM(AP7:AT7)</f>
        <v>0</v>
      </c>
    </row>
    <row r="8" spans="1:47" ht="14.25">
      <c r="A8" s="1191"/>
      <c r="B8" s="1182" t="s">
        <v>1629</v>
      </c>
      <c r="C8" s="1182" t="s">
        <v>1622</v>
      </c>
      <c r="D8" s="1182" t="s">
        <v>186</v>
      </c>
      <c r="E8" s="706"/>
      <c r="F8" s="706"/>
      <c r="G8" s="706"/>
      <c r="H8" s="706"/>
      <c r="I8" s="706"/>
      <c r="J8" s="1195">
        <f t="shared" si="0"/>
        <v>0</v>
      </c>
      <c r="K8" s="1308"/>
      <c r="L8" s="1204"/>
      <c r="M8" s="1204"/>
      <c r="N8" s="1204"/>
      <c r="O8" s="1204"/>
      <c r="P8" s="1204"/>
      <c r="Q8" s="1195">
        <f t="shared" si="1"/>
        <v>0</v>
      </c>
      <c r="R8" s="1306"/>
      <c r="S8" s="1195">
        <f>SUMIFS('1.01b MultiActivityVar RPEs'!C:C,'1.01b MultiActivityVar RPEs'!$B:$B,"="&amp;$B8)</f>
        <v>0</v>
      </c>
      <c r="T8" s="1195">
        <f>SUMIFS('1.01b MultiActivityVar RPEs'!D:D,'1.01b MultiActivityVar RPEs'!$B:$B,"="&amp;$B8)</f>
        <v>0</v>
      </c>
      <c r="U8" s="1195">
        <f>SUMIFS('1.01b MultiActivityVar RPEs'!E:E,'1.01b MultiActivityVar RPEs'!$B:$B,"="&amp;$B8)</f>
        <v>0</v>
      </c>
      <c r="V8" s="1195">
        <f>SUMIFS('1.01b MultiActivityVar RPEs'!F:F,'1.01b MultiActivityVar RPEs'!$B:$B,"="&amp;$B8)</f>
        <v>0</v>
      </c>
      <c r="W8" s="1195">
        <f>SUMIFS('1.01b MultiActivityVar RPEs'!G:G,'1.01b MultiActivityVar RPEs'!$B:$B,"="&amp;$B8)</f>
        <v>0</v>
      </c>
      <c r="X8" s="1195">
        <f t="shared" si="2"/>
        <v>0</v>
      </c>
      <c r="Y8" s="1185" t="s">
        <v>1687</v>
      </c>
      <c r="Z8" s="1266">
        <v>0</v>
      </c>
      <c r="AA8" s="1186"/>
      <c r="AB8" s="1195">
        <f t="shared" si="3"/>
        <v>0</v>
      </c>
      <c r="AC8" s="1195">
        <f t="shared" si="4"/>
        <v>0</v>
      </c>
      <c r="AD8" s="1195">
        <f t="shared" si="5"/>
        <v>0</v>
      </c>
      <c r="AE8" s="1195">
        <f t="shared" si="6"/>
        <v>0</v>
      </c>
      <c r="AF8" s="1195">
        <f t="shared" si="7"/>
        <v>0</v>
      </c>
      <c r="AG8" s="1195">
        <f t="shared" si="8"/>
        <v>0</v>
      </c>
      <c r="AH8" s="1306"/>
      <c r="AI8" s="1195">
        <f>SUMIFS('1.01c MultiActivityVar No RPEs'!C:C,'1.01c MultiActivityVar No RPEs'!$B:$B,"="&amp;$B8)</f>
        <v>0</v>
      </c>
      <c r="AJ8" s="1195">
        <f>SUMIFS('1.01c MultiActivityVar No RPEs'!D:D,'1.01c MultiActivityVar No RPEs'!$B:$B,"="&amp;$B8)</f>
        <v>0</v>
      </c>
      <c r="AK8" s="1195">
        <f>SUMIFS('1.01c MultiActivityVar No RPEs'!E:E,'1.01c MultiActivityVar No RPEs'!$B:$B,"="&amp;$B8)</f>
        <v>0</v>
      </c>
      <c r="AL8" s="1195">
        <f>SUMIFS('1.01c MultiActivityVar No RPEs'!F:F,'1.01c MultiActivityVar No RPEs'!$B:$B,"="&amp;$B8)</f>
        <v>0</v>
      </c>
      <c r="AM8" s="1195">
        <f>SUMIFS('1.01c MultiActivityVar No RPEs'!G:G,'1.01c MultiActivityVar No RPEs'!$B:$B,"="&amp;$B8)</f>
        <v>0</v>
      </c>
      <c r="AN8" s="1195">
        <f t="shared" si="9"/>
        <v>0</v>
      </c>
      <c r="AO8" s="1306"/>
      <c r="AP8" s="1195">
        <f t="shared" ref="AP8:AT43" si="12">SUM(AI8,AB8,S8,L8,E8)</f>
        <v>0</v>
      </c>
      <c r="AQ8" s="1195">
        <f t="shared" si="10"/>
        <v>0</v>
      </c>
      <c r="AR8" s="1195">
        <f t="shared" si="10"/>
        <v>0</v>
      </c>
      <c r="AS8" s="1195">
        <f t="shared" si="10"/>
        <v>0</v>
      </c>
      <c r="AT8" s="1195">
        <f t="shared" si="10"/>
        <v>0</v>
      </c>
      <c r="AU8" s="1195">
        <f t="shared" si="11"/>
        <v>0</v>
      </c>
    </row>
    <row r="9" spans="1:47" ht="14.25">
      <c r="A9" s="1191"/>
      <c r="B9" s="1182" t="s">
        <v>1630</v>
      </c>
      <c r="C9" s="1182" t="s">
        <v>1622</v>
      </c>
      <c r="D9" s="1182" t="s">
        <v>186</v>
      </c>
      <c r="E9" s="706"/>
      <c r="F9" s="706"/>
      <c r="G9" s="706"/>
      <c r="H9" s="706"/>
      <c r="I9" s="706"/>
      <c r="J9" s="1195">
        <f t="shared" si="0"/>
        <v>0</v>
      </c>
      <c r="K9" s="1308"/>
      <c r="L9" s="1204"/>
      <c r="M9" s="1204"/>
      <c r="N9" s="1204"/>
      <c r="O9" s="1204"/>
      <c r="P9" s="1204"/>
      <c r="Q9" s="1195">
        <f t="shared" si="1"/>
        <v>0</v>
      </c>
      <c r="R9" s="1306"/>
      <c r="S9" s="1195">
        <f>SUMIFS('1.01b MultiActivityVar RPEs'!C:C,'1.01b MultiActivityVar RPEs'!$B:$B,"="&amp;$B9)</f>
        <v>0</v>
      </c>
      <c r="T9" s="1195">
        <f>SUMIFS('1.01b MultiActivityVar RPEs'!D:D,'1.01b MultiActivityVar RPEs'!$B:$B,"="&amp;$B9)</f>
        <v>0</v>
      </c>
      <c r="U9" s="1195">
        <f>SUMIFS('1.01b MultiActivityVar RPEs'!E:E,'1.01b MultiActivityVar RPEs'!$B:$B,"="&amp;$B9)</f>
        <v>0</v>
      </c>
      <c r="V9" s="1195">
        <f>SUMIFS('1.01b MultiActivityVar RPEs'!F:F,'1.01b MultiActivityVar RPEs'!$B:$B,"="&amp;$B9)</f>
        <v>0</v>
      </c>
      <c r="W9" s="1195">
        <f>SUMIFS('1.01b MultiActivityVar RPEs'!G:G,'1.01b MultiActivityVar RPEs'!$B:$B,"="&amp;$B9)</f>
        <v>0</v>
      </c>
      <c r="X9" s="1195">
        <f t="shared" si="2"/>
        <v>0</v>
      </c>
      <c r="Y9" s="1185" t="s">
        <v>1688</v>
      </c>
      <c r="Z9" s="1266">
        <v>0</v>
      </c>
      <c r="AA9" s="1186"/>
      <c r="AB9" s="1195">
        <f t="shared" si="3"/>
        <v>0</v>
      </c>
      <c r="AC9" s="1195">
        <f t="shared" si="4"/>
        <v>0</v>
      </c>
      <c r="AD9" s="1195">
        <f t="shared" si="5"/>
        <v>0</v>
      </c>
      <c r="AE9" s="1195">
        <f t="shared" si="6"/>
        <v>0</v>
      </c>
      <c r="AF9" s="1195">
        <f t="shared" si="7"/>
        <v>0</v>
      </c>
      <c r="AG9" s="1195">
        <f t="shared" si="8"/>
        <v>0</v>
      </c>
      <c r="AH9" s="1306"/>
      <c r="AI9" s="1195">
        <f>SUMIFS('1.01c MultiActivityVar No RPEs'!C:C,'1.01c MultiActivityVar No RPEs'!$B:$B,"="&amp;$B9)</f>
        <v>0</v>
      </c>
      <c r="AJ9" s="1195">
        <f>SUMIFS('1.01c MultiActivityVar No RPEs'!D:D,'1.01c MultiActivityVar No RPEs'!$B:$B,"="&amp;$B9)</f>
        <v>0</v>
      </c>
      <c r="AK9" s="1195">
        <f>SUMIFS('1.01c MultiActivityVar No RPEs'!E:E,'1.01c MultiActivityVar No RPEs'!$B:$B,"="&amp;$B9)</f>
        <v>0</v>
      </c>
      <c r="AL9" s="1195">
        <f>SUMIFS('1.01c MultiActivityVar No RPEs'!F:F,'1.01c MultiActivityVar No RPEs'!$B:$B,"="&amp;$B9)</f>
        <v>0</v>
      </c>
      <c r="AM9" s="1195">
        <f>SUMIFS('1.01c MultiActivityVar No RPEs'!G:G,'1.01c MultiActivityVar No RPEs'!$B:$B,"="&amp;$B9)</f>
        <v>0</v>
      </c>
      <c r="AN9" s="1195">
        <f t="shared" si="9"/>
        <v>0</v>
      </c>
      <c r="AO9" s="1306"/>
      <c r="AP9" s="1195">
        <f t="shared" si="12"/>
        <v>0</v>
      </c>
      <c r="AQ9" s="1195">
        <f t="shared" si="10"/>
        <v>0</v>
      </c>
      <c r="AR9" s="1195">
        <f t="shared" si="10"/>
        <v>0</v>
      </c>
      <c r="AS9" s="1195">
        <f t="shared" si="10"/>
        <v>0</v>
      </c>
      <c r="AT9" s="1195">
        <f t="shared" si="10"/>
        <v>0</v>
      </c>
      <c r="AU9" s="1195">
        <f t="shared" si="11"/>
        <v>0</v>
      </c>
    </row>
    <row r="10" spans="1:47" ht="14.25">
      <c r="A10" s="1191"/>
      <c r="B10" s="732" t="s">
        <v>1631</v>
      </c>
      <c r="C10" s="1182" t="s">
        <v>1622</v>
      </c>
      <c r="D10" s="1182" t="s">
        <v>186</v>
      </c>
      <c r="E10" s="706"/>
      <c r="F10" s="706"/>
      <c r="G10" s="706"/>
      <c r="H10" s="706"/>
      <c r="I10" s="706"/>
      <c r="J10" s="1195">
        <f t="shared" si="0"/>
        <v>0</v>
      </c>
      <c r="K10" s="1308"/>
      <c r="L10" s="1204"/>
      <c r="M10" s="1204"/>
      <c r="N10" s="1204"/>
      <c r="O10" s="1204"/>
      <c r="P10" s="1204"/>
      <c r="Q10" s="1195">
        <f t="shared" si="1"/>
        <v>0</v>
      </c>
      <c r="R10" s="1306"/>
      <c r="S10" s="1195">
        <f>SUMIFS('1.01b MultiActivityVar RPEs'!C:C,'1.01b MultiActivityVar RPEs'!$B:$B,"="&amp;$B10)</f>
        <v>0</v>
      </c>
      <c r="T10" s="1195">
        <f>SUMIFS('1.01b MultiActivityVar RPEs'!D:D,'1.01b MultiActivityVar RPEs'!$B:$B,"="&amp;$B10)</f>
        <v>0</v>
      </c>
      <c r="U10" s="1195">
        <f>SUMIFS('1.01b MultiActivityVar RPEs'!E:E,'1.01b MultiActivityVar RPEs'!$B:$B,"="&amp;$B10)</f>
        <v>0</v>
      </c>
      <c r="V10" s="1195">
        <f>SUMIFS('1.01b MultiActivityVar RPEs'!F:F,'1.01b MultiActivityVar RPEs'!$B:$B,"="&amp;$B10)</f>
        <v>0</v>
      </c>
      <c r="W10" s="1195">
        <f>SUMIFS('1.01b MultiActivityVar RPEs'!G:G,'1.01b MultiActivityVar RPEs'!$B:$B,"="&amp;$B10)</f>
        <v>0</v>
      </c>
      <c r="X10" s="1195">
        <f t="shared" si="2"/>
        <v>0</v>
      </c>
      <c r="Y10" s="1185" t="s">
        <v>1689</v>
      </c>
      <c r="Z10" s="1266">
        <v>0</v>
      </c>
      <c r="AA10" s="1186"/>
      <c r="AB10" s="1195">
        <f t="shared" si="3"/>
        <v>0</v>
      </c>
      <c r="AC10" s="1195">
        <f t="shared" si="4"/>
        <v>0</v>
      </c>
      <c r="AD10" s="1195">
        <f t="shared" si="5"/>
        <v>0</v>
      </c>
      <c r="AE10" s="1195">
        <f t="shared" si="6"/>
        <v>0</v>
      </c>
      <c r="AF10" s="1195">
        <f t="shared" si="7"/>
        <v>0</v>
      </c>
      <c r="AG10" s="1195">
        <f t="shared" si="8"/>
        <v>0</v>
      </c>
      <c r="AH10" s="1306"/>
      <c r="AI10" s="1195">
        <f>SUMIFS('1.01c MultiActivityVar No RPEs'!C:C,'1.01c MultiActivityVar No RPEs'!$B:$B,"="&amp;$B10)</f>
        <v>0</v>
      </c>
      <c r="AJ10" s="1195">
        <f>SUMIFS('1.01c MultiActivityVar No RPEs'!D:D,'1.01c MultiActivityVar No RPEs'!$B:$B,"="&amp;$B10)</f>
        <v>0</v>
      </c>
      <c r="AK10" s="1195">
        <f>SUMIFS('1.01c MultiActivityVar No RPEs'!E:E,'1.01c MultiActivityVar No RPEs'!$B:$B,"="&amp;$B10)</f>
        <v>0</v>
      </c>
      <c r="AL10" s="1195">
        <f>SUMIFS('1.01c MultiActivityVar No RPEs'!F:F,'1.01c MultiActivityVar No RPEs'!$B:$B,"="&amp;$B10)</f>
        <v>0</v>
      </c>
      <c r="AM10" s="1195">
        <f>SUMIFS('1.01c MultiActivityVar No RPEs'!G:G,'1.01c MultiActivityVar No RPEs'!$B:$B,"="&amp;$B10)</f>
        <v>0</v>
      </c>
      <c r="AN10" s="1195">
        <f t="shared" si="9"/>
        <v>0</v>
      </c>
      <c r="AO10" s="1306"/>
      <c r="AP10" s="1195">
        <f t="shared" si="12"/>
        <v>0</v>
      </c>
      <c r="AQ10" s="1195">
        <f t="shared" si="10"/>
        <v>0</v>
      </c>
      <c r="AR10" s="1195">
        <f t="shared" si="10"/>
        <v>0</v>
      </c>
      <c r="AS10" s="1195">
        <f t="shared" si="10"/>
        <v>0</v>
      </c>
      <c r="AT10" s="1195">
        <f t="shared" si="10"/>
        <v>0</v>
      </c>
      <c r="AU10" s="1195">
        <f t="shared" si="11"/>
        <v>0</v>
      </c>
    </row>
    <row r="11" spans="1:47" ht="14.25">
      <c r="A11" s="1191"/>
      <c r="B11" s="732" t="s">
        <v>1632</v>
      </c>
      <c r="C11" s="1182" t="s">
        <v>1622</v>
      </c>
      <c r="D11" s="1182" t="s">
        <v>186</v>
      </c>
      <c r="E11" s="706"/>
      <c r="F11" s="706"/>
      <c r="G11" s="706"/>
      <c r="H11" s="706"/>
      <c r="I11" s="706"/>
      <c r="J11" s="1195">
        <f t="shared" si="0"/>
        <v>0</v>
      </c>
      <c r="K11" s="1308"/>
      <c r="L11" s="1204"/>
      <c r="M11" s="1204"/>
      <c r="N11" s="1204"/>
      <c r="O11" s="1204"/>
      <c r="P11" s="1204"/>
      <c r="Q11" s="1195">
        <f t="shared" si="1"/>
        <v>0</v>
      </c>
      <c r="R11" s="1306"/>
      <c r="S11" s="1195">
        <f>SUMIFS('1.01b MultiActivityVar RPEs'!C:C,'1.01b MultiActivityVar RPEs'!$B:$B,"="&amp;$B11)</f>
        <v>0</v>
      </c>
      <c r="T11" s="1195">
        <f>SUMIFS('1.01b MultiActivityVar RPEs'!D:D,'1.01b MultiActivityVar RPEs'!$B:$B,"="&amp;$B11)</f>
        <v>0</v>
      </c>
      <c r="U11" s="1195">
        <f>SUMIFS('1.01b MultiActivityVar RPEs'!E:E,'1.01b MultiActivityVar RPEs'!$B:$B,"="&amp;$B11)</f>
        <v>0</v>
      </c>
      <c r="V11" s="1195">
        <f>SUMIFS('1.01b MultiActivityVar RPEs'!F:F,'1.01b MultiActivityVar RPEs'!$B:$B,"="&amp;$B11)</f>
        <v>0</v>
      </c>
      <c r="W11" s="1195">
        <f>SUMIFS('1.01b MultiActivityVar RPEs'!G:G,'1.01b MultiActivityVar RPEs'!$B:$B,"="&amp;$B11)</f>
        <v>0</v>
      </c>
      <c r="X11" s="1195">
        <f t="shared" si="2"/>
        <v>0</v>
      </c>
      <c r="Y11" s="1306"/>
      <c r="Z11" s="1306"/>
      <c r="AA11" s="1307"/>
      <c r="AB11" s="1195">
        <f t="shared" si="3"/>
        <v>0</v>
      </c>
      <c r="AC11" s="1195">
        <f t="shared" si="4"/>
        <v>0</v>
      </c>
      <c r="AD11" s="1195">
        <f t="shared" si="5"/>
        <v>0</v>
      </c>
      <c r="AE11" s="1195">
        <f t="shared" si="6"/>
        <v>0</v>
      </c>
      <c r="AF11" s="1195">
        <f t="shared" si="7"/>
        <v>0</v>
      </c>
      <c r="AG11" s="1195">
        <f t="shared" si="8"/>
        <v>0</v>
      </c>
      <c r="AH11" s="1306"/>
      <c r="AI11" s="1195">
        <f>SUMIFS('1.01c MultiActivityVar No RPEs'!C:C,'1.01c MultiActivityVar No RPEs'!$B:$B,"="&amp;$B11)</f>
        <v>0</v>
      </c>
      <c r="AJ11" s="1195">
        <f>SUMIFS('1.01c MultiActivityVar No RPEs'!D:D,'1.01c MultiActivityVar No RPEs'!$B:$B,"="&amp;$B11)</f>
        <v>0</v>
      </c>
      <c r="AK11" s="1195">
        <f>SUMIFS('1.01c MultiActivityVar No RPEs'!E:E,'1.01c MultiActivityVar No RPEs'!$B:$B,"="&amp;$B11)</f>
        <v>0</v>
      </c>
      <c r="AL11" s="1195">
        <f>SUMIFS('1.01c MultiActivityVar No RPEs'!F:F,'1.01c MultiActivityVar No RPEs'!$B:$B,"="&amp;$B11)</f>
        <v>0</v>
      </c>
      <c r="AM11" s="1195">
        <f>SUMIFS('1.01c MultiActivityVar No RPEs'!G:G,'1.01c MultiActivityVar No RPEs'!$B:$B,"="&amp;$B11)</f>
        <v>0</v>
      </c>
      <c r="AN11" s="1195">
        <f t="shared" si="9"/>
        <v>0</v>
      </c>
      <c r="AO11" s="1306"/>
      <c r="AP11" s="1195">
        <f t="shared" si="12"/>
        <v>0</v>
      </c>
      <c r="AQ11" s="1195">
        <f t="shared" si="10"/>
        <v>0</v>
      </c>
      <c r="AR11" s="1195">
        <f t="shared" si="10"/>
        <v>0</v>
      </c>
      <c r="AS11" s="1195">
        <f t="shared" si="10"/>
        <v>0</v>
      </c>
      <c r="AT11" s="1195">
        <f t="shared" si="10"/>
        <v>0</v>
      </c>
      <c r="AU11" s="1195">
        <f t="shared" si="11"/>
        <v>0</v>
      </c>
    </row>
    <row r="12" spans="1:47" ht="14.25">
      <c r="A12" s="1191"/>
      <c r="B12" s="732" t="s">
        <v>1633</v>
      </c>
      <c r="C12" s="1182" t="s">
        <v>1622</v>
      </c>
      <c r="D12" s="1182" t="s">
        <v>186</v>
      </c>
      <c r="E12" s="706"/>
      <c r="F12" s="706"/>
      <c r="G12" s="706"/>
      <c r="H12" s="706"/>
      <c r="I12" s="706"/>
      <c r="J12" s="1195">
        <f t="shared" si="0"/>
        <v>0</v>
      </c>
      <c r="K12" s="1308"/>
      <c r="L12" s="1204"/>
      <c r="M12" s="1204"/>
      <c r="N12" s="1204"/>
      <c r="O12" s="1204"/>
      <c r="P12" s="1204"/>
      <c r="Q12" s="1195">
        <f t="shared" si="1"/>
        <v>0</v>
      </c>
      <c r="R12" s="1306"/>
      <c r="S12" s="1195">
        <f>SUMIFS('1.01b MultiActivityVar RPEs'!C:C,'1.01b MultiActivityVar RPEs'!$B:$B,"="&amp;$B12)</f>
        <v>0</v>
      </c>
      <c r="T12" s="1195">
        <f>SUMIFS('1.01b MultiActivityVar RPEs'!D:D,'1.01b MultiActivityVar RPEs'!$B:$B,"="&amp;$B12)</f>
        <v>0</v>
      </c>
      <c r="U12" s="1195">
        <f>SUMIFS('1.01b MultiActivityVar RPEs'!E:E,'1.01b MultiActivityVar RPEs'!$B:$B,"="&amp;$B12)</f>
        <v>0</v>
      </c>
      <c r="V12" s="1195">
        <f>SUMIFS('1.01b MultiActivityVar RPEs'!F:F,'1.01b MultiActivityVar RPEs'!$B:$B,"="&amp;$B12)</f>
        <v>0</v>
      </c>
      <c r="W12" s="1195">
        <f>SUMIFS('1.01b MultiActivityVar RPEs'!G:G,'1.01b MultiActivityVar RPEs'!$B:$B,"="&amp;$B12)</f>
        <v>0</v>
      </c>
      <c r="X12" s="1195">
        <f t="shared" si="2"/>
        <v>0</v>
      </c>
      <c r="Y12" s="1306"/>
      <c r="Z12" s="1306"/>
      <c r="AA12" s="1307"/>
      <c r="AB12" s="1195">
        <f t="shared" si="3"/>
        <v>0</v>
      </c>
      <c r="AC12" s="1195">
        <f t="shared" si="4"/>
        <v>0</v>
      </c>
      <c r="AD12" s="1195">
        <f t="shared" si="5"/>
        <v>0</v>
      </c>
      <c r="AE12" s="1195">
        <f t="shared" si="6"/>
        <v>0</v>
      </c>
      <c r="AF12" s="1195">
        <f t="shared" si="7"/>
        <v>0</v>
      </c>
      <c r="AG12" s="1195">
        <f t="shared" si="8"/>
        <v>0</v>
      </c>
      <c r="AH12" s="1306"/>
      <c r="AI12" s="1195">
        <f>SUMIFS('1.01c MultiActivityVar No RPEs'!C:C,'1.01c MultiActivityVar No RPEs'!$B:$B,"="&amp;$B12)</f>
        <v>0</v>
      </c>
      <c r="AJ12" s="1195">
        <f>SUMIFS('1.01c MultiActivityVar No RPEs'!D:D,'1.01c MultiActivityVar No RPEs'!$B:$B,"="&amp;$B12)</f>
        <v>0</v>
      </c>
      <c r="AK12" s="1195">
        <f>SUMIFS('1.01c MultiActivityVar No RPEs'!E:E,'1.01c MultiActivityVar No RPEs'!$B:$B,"="&amp;$B12)</f>
        <v>0</v>
      </c>
      <c r="AL12" s="1195">
        <f>SUMIFS('1.01c MultiActivityVar No RPEs'!F:F,'1.01c MultiActivityVar No RPEs'!$B:$B,"="&amp;$B12)</f>
        <v>0</v>
      </c>
      <c r="AM12" s="1195">
        <f>SUMIFS('1.01c MultiActivityVar No RPEs'!G:G,'1.01c MultiActivityVar No RPEs'!$B:$B,"="&amp;$B12)</f>
        <v>0</v>
      </c>
      <c r="AN12" s="1195">
        <f t="shared" si="9"/>
        <v>0</v>
      </c>
      <c r="AO12" s="1306"/>
      <c r="AP12" s="1195">
        <f t="shared" si="12"/>
        <v>0</v>
      </c>
      <c r="AQ12" s="1195">
        <f t="shared" si="10"/>
        <v>0</v>
      </c>
      <c r="AR12" s="1195">
        <f t="shared" si="10"/>
        <v>0</v>
      </c>
      <c r="AS12" s="1195">
        <f t="shared" si="10"/>
        <v>0</v>
      </c>
      <c r="AT12" s="1195">
        <f t="shared" si="10"/>
        <v>0</v>
      </c>
      <c r="AU12" s="1195">
        <f t="shared" si="11"/>
        <v>0</v>
      </c>
    </row>
    <row r="13" spans="1:47" ht="14.25">
      <c r="A13" s="1191"/>
      <c r="B13" s="732" t="s">
        <v>1634</v>
      </c>
      <c r="C13" s="1182" t="s">
        <v>1622</v>
      </c>
      <c r="D13" s="1182" t="s">
        <v>186</v>
      </c>
      <c r="E13" s="706"/>
      <c r="F13" s="706"/>
      <c r="G13" s="706"/>
      <c r="H13" s="706"/>
      <c r="I13" s="706"/>
      <c r="J13" s="1195">
        <f t="shared" si="0"/>
        <v>0</v>
      </c>
      <c r="K13" s="1308"/>
      <c r="L13" s="1204"/>
      <c r="M13" s="1204"/>
      <c r="N13" s="1204"/>
      <c r="O13" s="1204"/>
      <c r="P13" s="1204"/>
      <c r="Q13" s="1195">
        <f t="shared" si="1"/>
        <v>0</v>
      </c>
      <c r="R13" s="1306"/>
      <c r="S13" s="1195">
        <f>SUMIFS('1.01b MultiActivityVar RPEs'!C:C,'1.01b MultiActivityVar RPEs'!$B:$B,"="&amp;$B13)</f>
        <v>0</v>
      </c>
      <c r="T13" s="1195">
        <f>SUMIFS('1.01b MultiActivityVar RPEs'!D:D,'1.01b MultiActivityVar RPEs'!$B:$B,"="&amp;$B13)</f>
        <v>0</v>
      </c>
      <c r="U13" s="1195">
        <f>SUMIFS('1.01b MultiActivityVar RPEs'!E:E,'1.01b MultiActivityVar RPEs'!$B:$B,"="&amp;$B13)</f>
        <v>0</v>
      </c>
      <c r="V13" s="1195">
        <f>SUMIFS('1.01b MultiActivityVar RPEs'!F:F,'1.01b MultiActivityVar RPEs'!$B:$B,"="&amp;$B13)</f>
        <v>0</v>
      </c>
      <c r="W13" s="1195">
        <f>SUMIFS('1.01b MultiActivityVar RPEs'!G:G,'1.01b MultiActivityVar RPEs'!$B:$B,"="&amp;$B13)</f>
        <v>0</v>
      </c>
      <c r="X13" s="1195">
        <f t="shared" si="2"/>
        <v>0</v>
      </c>
      <c r="Y13" s="1306"/>
      <c r="Z13" s="1306"/>
      <c r="AA13" s="1307"/>
      <c r="AB13" s="1195">
        <f t="shared" si="3"/>
        <v>0</v>
      </c>
      <c r="AC13" s="1195">
        <f t="shared" si="4"/>
        <v>0</v>
      </c>
      <c r="AD13" s="1195">
        <f t="shared" si="5"/>
        <v>0</v>
      </c>
      <c r="AE13" s="1195">
        <f t="shared" si="6"/>
        <v>0</v>
      </c>
      <c r="AF13" s="1195">
        <f t="shared" si="7"/>
        <v>0</v>
      </c>
      <c r="AG13" s="1195">
        <f t="shared" si="8"/>
        <v>0</v>
      </c>
      <c r="AH13" s="1306"/>
      <c r="AI13" s="1195">
        <f>SUMIFS('1.01c MultiActivityVar No RPEs'!C:C,'1.01c MultiActivityVar No RPEs'!$B:$B,"="&amp;$B13)</f>
        <v>0</v>
      </c>
      <c r="AJ13" s="1195">
        <f>SUMIFS('1.01c MultiActivityVar No RPEs'!D:D,'1.01c MultiActivityVar No RPEs'!$B:$B,"="&amp;$B13)</f>
        <v>0</v>
      </c>
      <c r="AK13" s="1195">
        <f>SUMIFS('1.01c MultiActivityVar No RPEs'!E:E,'1.01c MultiActivityVar No RPEs'!$B:$B,"="&amp;$B13)</f>
        <v>0</v>
      </c>
      <c r="AL13" s="1195">
        <f>SUMIFS('1.01c MultiActivityVar No RPEs'!F:F,'1.01c MultiActivityVar No RPEs'!$B:$B,"="&amp;$B13)</f>
        <v>0</v>
      </c>
      <c r="AM13" s="1195">
        <f>SUMIFS('1.01c MultiActivityVar No RPEs'!G:G,'1.01c MultiActivityVar No RPEs'!$B:$B,"="&amp;$B13)</f>
        <v>0</v>
      </c>
      <c r="AN13" s="1195">
        <f t="shared" si="9"/>
        <v>0</v>
      </c>
      <c r="AO13" s="1306"/>
      <c r="AP13" s="1195">
        <f t="shared" si="12"/>
        <v>0</v>
      </c>
      <c r="AQ13" s="1195">
        <f t="shared" si="10"/>
        <v>0</v>
      </c>
      <c r="AR13" s="1195">
        <f t="shared" si="10"/>
        <v>0</v>
      </c>
      <c r="AS13" s="1195">
        <f t="shared" si="10"/>
        <v>0</v>
      </c>
      <c r="AT13" s="1195">
        <f t="shared" si="10"/>
        <v>0</v>
      </c>
      <c r="AU13" s="1195">
        <f t="shared" si="11"/>
        <v>0</v>
      </c>
    </row>
    <row r="14" spans="1:47" ht="14.25">
      <c r="A14" s="1191"/>
      <c r="B14" s="732" t="s">
        <v>1635</v>
      </c>
      <c r="C14" s="1182" t="s">
        <v>1622</v>
      </c>
      <c r="D14" s="1182" t="s">
        <v>186</v>
      </c>
      <c r="E14" s="706"/>
      <c r="F14" s="706"/>
      <c r="G14" s="706"/>
      <c r="H14" s="706"/>
      <c r="I14" s="706"/>
      <c r="J14" s="1195">
        <f t="shared" si="0"/>
        <v>0</v>
      </c>
      <c r="K14" s="1308"/>
      <c r="L14" s="1204"/>
      <c r="M14" s="1204"/>
      <c r="N14" s="1204"/>
      <c r="O14" s="1204"/>
      <c r="P14" s="1204"/>
      <c r="Q14" s="1195">
        <f t="shared" si="1"/>
        <v>0</v>
      </c>
      <c r="R14" s="1306"/>
      <c r="S14" s="1195">
        <f>SUMIFS('1.01b MultiActivityVar RPEs'!C:C,'1.01b MultiActivityVar RPEs'!$B:$B,"="&amp;$B14)</f>
        <v>0</v>
      </c>
      <c r="T14" s="1195">
        <f>SUMIFS('1.01b MultiActivityVar RPEs'!D:D,'1.01b MultiActivityVar RPEs'!$B:$B,"="&amp;$B14)</f>
        <v>0</v>
      </c>
      <c r="U14" s="1195">
        <f>SUMIFS('1.01b MultiActivityVar RPEs'!E:E,'1.01b MultiActivityVar RPEs'!$B:$B,"="&amp;$B14)</f>
        <v>0</v>
      </c>
      <c r="V14" s="1195">
        <f>SUMIFS('1.01b MultiActivityVar RPEs'!F:F,'1.01b MultiActivityVar RPEs'!$B:$B,"="&amp;$B14)</f>
        <v>0</v>
      </c>
      <c r="W14" s="1195">
        <f>SUMIFS('1.01b MultiActivityVar RPEs'!G:G,'1.01b MultiActivityVar RPEs'!$B:$B,"="&amp;$B14)</f>
        <v>0</v>
      </c>
      <c r="X14" s="1195">
        <f t="shared" si="2"/>
        <v>0</v>
      </c>
      <c r="Y14" s="1306"/>
      <c r="Z14" s="1306"/>
      <c r="AA14" s="1307"/>
      <c r="AB14" s="1195">
        <f t="shared" si="3"/>
        <v>0</v>
      </c>
      <c r="AC14" s="1195">
        <f t="shared" si="4"/>
        <v>0</v>
      </c>
      <c r="AD14" s="1195">
        <f t="shared" si="5"/>
        <v>0</v>
      </c>
      <c r="AE14" s="1195">
        <f t="shared" si="6"/>
        <v>0</v>
      </c>
      <c r="AF14" s="1195">
        <f t="shared" si="7"/>
        <v>0</v>
      </c>
      <c r="AG14" s="1195">
        <f t="shared" si="8"/>
        <v>0</v>
      </c>
      <c r="AH14" s="1306"/>
      <c r="AI14" s="1195">
        <f>SUMIFS('1.01c MultiActivityVar No RPEs'!C:C,'1.01c MultiActivityVar No RPEs'!$B:$B,"="&amp;$B14)</f>
        <v>0</v>
      </c>
      <c r="AJ14" s="1195">
        <f>SUMIFS('1.01c MultiActivityVar No RPEs'!D:D,'1.01c MultiActivityVar No RPEs'!$B:$B,"="&amp;$B14)</f>
        <v>0</v>
      </c>
      <c r="AK14" s="1195">
        <f>SUMIFS('1.01c MultiActivityVar No RPEs'!E:E,'1.01c MultiActivityVar No RPEs'!$B:$B,"="&amp;$B14)</f>
        <v>0</v>
      </c>
      <c r="AL14" s="1195">
        <f>SUMIFS('1.01c MultiActivityVar No RPEs'!F:F,'1.01c MultiActivityVar No RPEs'!$B:$B,"="&amp;$B14)</f>
        <v>0</v>
      </c>
      <c r="AM14" s="1195">
        <f>SUMIFS('1.01c MultiActivityVar No RPEs'!G:G,'1.01c MultiActivityVar No RPEs'!$B:$B,"="&amp;$B14)</f>
        <v>0</v>
      </c>
      <c r="AN14" s="1195">
        <f t="shared" si="9"/>
        <v>0</v>
      </c>
      <c r="AO14" s="1306"/>
      <c r="AP14" s="1195">
        <f t="shared" si="12"/>
        <v>0</v>
      </c>
      <c r="AQ14" s="1195">
        <f t="shared" si="10"/>
        <v>0</v>
      </c>
      <c r="AR14" s="1195">
        <f t="shared" si="10"/>
        <v>0</v>
      </c>
      <c r="AS14" s="1195">
        <f t="shared" si="10"/>
        <v>0</v>
      </c>
      <c r="AT14" s="1195">
        <f t="shared" si="10"/>
        <v>0</v>
      </c>
      <c r="AU14" s="1195">
        <f t="shared" si="11"/>
        <v>0</v>
      </c>
    </row>
    <row r="15" spans="1:47" ht="14.25">
      <c r="A15" s="1191"/>
      <c r="B15" s="732" t="s">
        <v>179</v>
      </c>
      <c r="C15" s="1182" t="s">
        <v>1622</v>
      </c>
      <c r="D15" s="1182" t="s">
        <v>186</v>
      </c>
      <c r="E15" s="706"/>
      <c r="F15" s="706"/>
      <c r="G15" s="706"/>
      <c r="H15" s="706"/>
      <c r="I15" s="706"/>
      <c r="J15" s="1195">
        <f t="shared" si="0"/>
        <v>0</v>
      </c>
      <c r="K15" s="1308"/>
      <c r="L15" s="1204"/>
      <c r="M15" s="1204"/>
      <c r="N15" s="1204"/>
      <c r="O15" s="1204"/>
      <c r="P15" s="1204"/>
      <c r="Q15" s="1195">
        <f t="shared" si="1"/>
        <v>0</v>
      </c>
      <c r="R15" s="1306"/>
      <c r="S15" s="1195">
        <f>SUMIFS('1.01b MultiActivityVar RPEs'!C:C,'1.01b MultiActivityVar RPEs'!$B:$B,"="&amp;$B15)</f>
        <v>0</v>
      </c>
      <c r="T15" s="1195">
        <f>SUMIFS('1.01b MultiActivityVar RPEs'!D:D,'1.01b MultiActivityVar RPEs'!$B:$B,"="&amp;$B15)</f>
        <v>0</v>
      </c>
      <c r="U15" s="1195">
        <f>SUMIFS('1.01b MultiActivityVar RPEs'!E:E,'1.01b MultiActivityVar RPEs'!$B:$B,"="&amp;$B15)</f>
        <v>0</v>
      </c>
      <c r="V15" s="1195">
        <f>SUMIFS('1.01b MultiActivityVar RPEs'!F:F,'1.01b MultiActivityVar RPEs'!$B:$B,"="&amp;$B15)</f>
        <v>0</v>
      </c>
      <c r="W15" s="1195">
        <f>SUMIFS('1.01b MultiActivityVar RPEs'!G:G,'1.01b MultiActivityVar RPEs'!$B:$B,"="&amp;$B15)</f>
        <v>0</v>
      </c>
      <c r="X15" s="1195">
        <f t="shared" si="2"/>
        <v>0</v>
      </c>
      <c r="Y15" s="1306"/>
      <c r="Z15" s="1306"/>
      <c r="AA15" s="1307"/>
      <c r="AB15" s="1195">
        <f t="shared" si="3"/>
        <v>0</v>
      </c>
      <c r="AC15" s="1195">
        <f t="shared" si="4"/>
        <v>0</v>
      </c>
      <c r="AD15" s="1195">
        <f t="shared" si="5"/>
        <v>0</v>
      </c>
      <c r="AE15" s="1195">
        <f t="shared" si="6"/>
        <v>0</v>
      </c>
      <c r="AF15" s="1195">
        <f t="shared" si="7"/>
        <v>0</v>
      </c>
      <c r="AG15" s="1195">
        <f t="shared" si="8"/>
        <v>0</v>
      </c>
      <c r="AH15" s="1306"/>
      <c r="AI15" s="1195">
        <f>SUMIFS('1.01c MultiActivityVar No RPEs'!C:C,'1.01c MultiActivityVar No RPEs'!$B:$B,"="&amp;$B15)</f>
        <v>0</v>
      </c>
      <c r="AJ15" s="1195">
        <f>SUMIFS('1.01c MultiActivityVar No RPEs'!D:D,'1.01c MultiActivityVar No RPEs'!$B:$B,"="&amp;$B15)</f>
        <v>0</v>
      </c>
      <c r="AK15" s="1195">
        <f>SUMIFS('1.01c MultiActivityVar No RPEs'!E:E,'1.01c MultiActivityVar No RPEs'!$B:$B,"="&amp;$B15)</f>
        <v>0</v>
      </c>
      <c r="AL15" s="1195">
        <f>SUMIFS('1.01c MultiActivityVar No RPEs'!F:F,'1.01c MultiActivityVar No RPEs'!$B:$B,"="&amp;$B15)</f>
        <v>0</v>
      </c>
      <c r="AM15" s="1195">
        <f>SUMIFS('1.01c MultiActivityVar No RPEs'!G:G,'1.01c MultiActivityVar No RPEs'!$B:$B,"="&amp;$B15)</f>
        <v>0</v>
      </c>
      <c r="AN15" s="1195">
        <f t="shared" si="9"/>
        <v>0</v>
      </c>
      <c r="AO15" s="1306"/>
      <c r="AP15" s="1195">
        <f t="shared" si="12"/>
        <v>0</v>
      </c>
      <c r="AQ15" s="1195">
        <f t="shared" si="10"/>
        <v>0</v>
      </c>
      <c r="AR15" s="1195">
        <f t="shared" si="10"/>
        <v>0</v>
      </c>
      <c r="AS15" s="1195">
        <f t="shared" si="10"/>
        <v>0</v>
      </c>
      <c r="AT15" s="1195">
        <f t="shared" si="10"/>
        <v>0</v>
      </c>
      <c r="AU15" s="1195">
        <f t="shared" si="11"/>
        <v>0</v>
      </c>
    </row>
    <row r="16" spans="1:47" ht="14.25">
      <c r="A16" s="1192"/>
      <c r="B16" s="732" t="s">
        <v>1690</v>
      </c>
      <c r="C16" s="1182" t="s">
        <v>1622</v>
      </c>
      <c r="D16" s="1182" t="s">
        <v>186</v>
      </c>
      <c r="E16" s="706"/>
      <c r="F16" s="706"/>
      <c r="G16" s="706"/>
      <c r="H16" s="706"/>
      <c r="I16" s="706"/>
      <c r="J16" s="1195">
        <f t="shared" si="0"/>
        <v>0</v>
      </c>
      <c r="K16" s="1308"/>
      <c r="L16" s="1204"/>
      <c r="M16" s="1204"/>
      <c r="N16" s="1204"/>
      <c r="O16" s="1204"/>
      <c r="P16" s="1204"/>
      <c r="Q16" s="1195">
        <f t="shared" si="1"/>
        <v>0</v>
      </c>
      <c r="R16" s="1306"/>
      <c r="S16" s="1195">
        <f>SUMIFS('1.01b MultiActivityVar RPEs'!C:C,'1.01b MultiActivityVar RPEs'!$B:$B,"="&amp;$B16)</f>
        <v>0</v>
      </c>
      <c r="T16" s="1195">
        <f>SUMIFS('1.01b MultiActivityVar RPEs'!D:D,'1.01b MultiActivityVar RPEs'!$B:$B,"="&amp;$B16)</f>
        <v>0</v>
      </c>
      <c r="U16" s="1195">
        <f>SUMIFS('1.01b MultiActivityVar RPEs'!E:E,'1.01b MultiActivityVar RPEs'!$B:$B,"="&amp;$B16)</f>
        <v>0</v>
      </c>
      <c r="V16" s="1195">
        <f>SUMIFS('1.01b MultiActivityVar RPEs'!F:F,'1.01b MultiActivityVar RPEs'!$B:$B,"="&amp;$B16)</f>
        <v>0</v>
      </c>
      <c r="W16" s="1195">
        <f>SUMIFS('1.01b MultiActivityVar RPEs'!G:G,'1.01b MultiActivityVar RPEs'!$B:$B,"="&amp;$B16)</f>
        <v>0</v>
      </c>
      <c r="X16" s="1195">
        <f t="shared" si="2"/>
        <v>0</v>
      </c>
      <c r="Y16" s="1306"/>
      <c r="Z16" s="1306"/>
      <c r="AA16" s="1307"/>
      <c r="AB16" s="1195">
        <f t="shared" si="3"/>
        <v>0</v>
      </c>
      <c r="AC16" s="1195">
        <f t="shared" si="4"/>
        <v>0</v>
      </c>
      <c r="AD16" s="1195">
        <f t="shared" si="5"/>
        <v>0</v>
      </c>
      <c r="AE16" s="1195">
        <f t="shared" si="6"/>
        <v>0</v>
      </c>
      <c r="AF16" s="1195">
        <f t="shared" si="7"/>
        <v>0</v>
      </c>
      <c r="AG16" s="1195">
        <f t="shared" si="8"/>
        <v>0</v>
      </c>
      <c r="AH16" s="1306"/>
      <c r="AI16" s="1195">
        <f>SUMIFS('1.01c MultiActivityVar No RPEs'!C:C,'1.01c MultiActivityVar No RPEs'!$B:$B,"="&amp;$B16)</f>
        <v>0</v>
      </c>
      <c r="AJ16" s="1195">
        <f>SUMIFS('1.01c MultiActivityVar No RPEs'!D:D,'1.01c MultiActivityVar No RPEs'!$B:$B,"="&amp;$B16)</f>
        <v>0</v>
      </c>
      <c r="AK16" s="1195">
        <f>SUMIFS('1.01c MultiActivityVar No RPEs'!E:E,'1.01c MultiActivityVar No RPEs'!$B:$B,"="&amp;$B16)</f>
        <v>0</v>
      </c>
      <c r="AL16" s="1195">
        <f>SUMIFS('1.01c MultiActivityVar No RPEs'!F:F,'1.01c MultiActivityVar No RPEs'!$B:$B,"="&amp;$B16)</f>
        <v>0</v>
      </c>
      <c r="AM16" s="1195">
        <f>SUMIFS('1.01c MultiActivityVar No RPEs'!G:G,'1.01c MultiActivityVar No RPEs'!$B:$B,"="&amp;$B16)</f>
        <v>0</v>
      </c>
      <c r="AN16" s="1195">
        <f t="shared" si="9"/>
        <v>0</v>
      </c>
      <c r="AO16" s="1306"/>
      <c r="AP16" s="1195">
        <f t="shared" si="12"/>
        <v>0</v>
      </c>
      <c r="AQ16" s="1195">
        <f t="shared" si="10"/>
        <v>0</v>
      </c>
      <c r="AR16" s="1195">
        <f t="shared" si="10"/>
        <v>0</v>
      </c>
      <c r="AS16" s="1195">
        <f t="shared" si="10"/>
        <v>0</v>
      </c>
      <c r="AT16" s="1195">
        <f t="shared" si="10"/>
        <v>0</v>
      </c>
      <c r="AU16" s="1195">
        <f t="shared" si="11"/>
        <v>0</v>
      </c>
    </row>
    <row r="17" spans="1:47" ht="14.25">
      <c r="A17" s="1190" t="s">
        <v>73</v>
      </c>
      <c r="B17" s="732" t="s">
        <v>1691</v>
      </c>
      <c r="C17" s="1182" t="s">
        <v>1622</v>
      </c>
      <c r="D17" s="1182" t="s">
        <v>186</v>
      </c>
      <c r="E17" s="706"/>
      <c r="F17" s="706"/>
      <c r="G17" s="706"/>
      <c r="H17" s="706"/>
      <c r="I17" s="706"/>
      <c r="J17" s="1195">
        <f t="shared" si="0"/>
        <v>0</v>
      </c>
      <c r="K17" s="1308"/>
      <c r="L17" s="1204"/>
      <c r="M17" s="1204"/>
      <c r="N17" s="1204"/>
      <c r="O17" s="1204"/>
      <c r="P17" s="1204"/>
      <c r="Q17" s="1195">
        <f t="shared" si="1"/>
        <v>0</v>
      </c>
      <c r="R17" s="1306"/>
      <c r="S17" s="1195">
        <f>SUMIFS('1.01b MultiActivityVar RPEs'!C:C,'1.01b MultiActivityVar RPEs'!$B:$B,"="&amp;$B17)</f>
        <v>0</v>
      </c>
      <c r="T17" s="1195">
        <f>SUMIFS('1.01b MultiActivityVar RPEs'!D:D,'1.01b MultiActivityVar RPEs'!$B:$B,"="&amp;$B17)</f>
        <v>0</v>
      </c>
      <c r="U17" s="1195">
        <f>SUMIFS('1.01b MultiActivityVar RPEs'!E:E,'1.01b MultiActivityVar RPEs'!$B:$B,"="&amp;$B17)</f>
        <v>0</v>
      </c>
      <c r="V17" s="1195">
        <f>SUMIFS('1.01b MultiActivityVar RPEs'!F:F,'1.01b MultiActivityVar RPEs'!$B:$B,"="&amp;$B17)</f>
        <v>0</v>
      </c>
      <c r="W17" s="1195">
        <f>SUMIFS('1.01b MultiActivityVar RPEs'!G:G,'1.01b MultiActivityVar RPEs'!$B:$B,"="&amp;$B17)</f>
        <v>0</v>
      </c>
      <c r="X17" s="1195">
        <f t="shared" si="2"/>
        <v>0</v>
      </c>
      <c r="Y17" s="1306"/>
      <c r="Z17" s="1306"/>
      <c r="AA17" s="1307"/>
      <c r="AB17" s="1195">
        <f t="shared" si="3"/>
        <v>0</v>
      </c>
      <c r="AC17" s="1195">
        <f t="shared" si="4"/>
        <v>0</v>
      </c>
      <c r="AD17" s="1195">
        <f t="shared" si="5"/>
        <v>0</v>
      </c>
      <c r="AE17" s="1195">
        <f t="shared" si="6"/>
        <v>0</v>
      </c>
      <c r="AF17" s="1195">
        <f t="shared" si="7"/>
        <v>0</v>
      </c>
      <c r="AG17" s="1195">
        <f t="shared" si="8"/>
        <v>0</v>
      </c>
      <c r="AH17" s="1306"/>
      <c r="AI17" s="1195">
        <f>SUMIFS('1.01c MultiActivityVar No RPEs'!C:C,'1.01c MultiActivityVar No RPEs'!$B:$B,"="&amp;$B17)</f>
        <v>0</v>
      </c>
      <c r="AJ17" s="1195">
        <f>SUMIFS('1.01c MultiActivityVar No RPEs'!D:D,'1.01c MultiActivityVar No RPEs'!$B:$B,"="&amp;$B17)</f>
        <v>0</v>
      </c>
      <c r="AK17" s="1195">
        <f>SUMIFS('1.01c MultiActivityVar No RPEs'!E:E,'1.01c MultiActivityVar No RPEs'!$B:$B,"="&amp;$B17)</f>
        <v>0</v>
      </c>
      <c r="AL17" s="1195">
        <f>SUMIFS('1.01c MultiActivityVar No RPEs'!F:F,'1.01c MultiActivityVar No RPEs'!$B:$B,"="&amp;$B17)</f>
        <v>0</v>
      </c>
      <c r="AM17" s="1195">
        <f>SUMIFS('1.01c MultiActivityVar No RPEs'!G:G,'1.01c MultiActivityVar No RPEs'!$B:$B,"="&amp;$B17)</f>
        <v>0</v>
      </c>
      <c r="AN17" s="1195">
        <f t="shared" si="9"/>
        <v>0</v>
      </c>
      <c r="AO17" s="1306"/>
      <c r="AP17" s="1195">
        <f t="shared" si="12"/>
        <v>0</v>
      </c>
      <c r="AQ17" s="1195">
        <f t="shared" si="10"/>
        <v>0</v>
      </c>
      <c r="AR17" s="1195">
        <f t="shared" si="10"/>
        <v>0</v>
      </c>
      <c r="AS17" s="1195">
        <f t="shared" si="10"/>
        <v>0</v>
      </c>
      <c r="AT17" s="1195">
        <f t="shared" si="10"/>
        <v>0</v>
      </c>
      <c r="AU17" s="1195">
        <f t="shared" si="11"/>
        <v>0</v>
      </c>
    </row>
    <row r="18" spans="1:47" ht="14.25">
      <c r="A18" s="1191"/>
      <c r="B18" s="732" t="s">
        <v>1692</v>
      </c>
      <c r="C18" s="1182" t="s">
        <v>1622</v>
      </c>
      <c r="D18" s="1182" t="s">
        <v>186</v>
      </c>
      <c r="E18" s="706"/>
      <c r="F18" s="706"/>
      <c r="G18" s="706"/>
      <c r="H18" s="706"/>
      <c r="I18" s="706"/>
      <c r="J18" s="1195">
        <f t="shared" si="0"/>
        <v>0</v>
      </c>
      <c r="K18" s="1308"/>
      <c r="L18" s="1204">
        <f>E70</f>
        <v>0</v>
      </c>
      <c r="M18" s="1204">
        <f t="shared" ref="M18:P18" si="13">F70</f>
        <v>0</v>
      </c>
      <c r="N18" s="1204">
        <f t="shared" si="13"/>
        <v>0</v>
      </c>
      <c r="O18" s="1204">
        <f t="shared" si="13"/>
        <v>0</v>
      </c>
      <c r="P18" s="1204">
        <f t="shared" si="13"/>
        <v>0</v>
      </c>
      <c r="Q18" s="1195">
        <f t="shared" si="1"/>
        <v>0</v>
      </c>
      <c r="R18" s="1306" t="s">
        <v>1693</v>
      </c>
      <c r="S18" s="1195">
        <f>SUMIFS('1.01b MultiActivityVar RPEs'!C:C,'1.01b MultiActivityVar RPEs'!$B:$B,"="&amp;$B18)</f>
        <v>0</v>
      </c>
      <c r="T18" s="1195">
        <f>SUMIFS('1.01b MultiActivityVar RPEs'!D:D,'1.01b MultiActivityVar RPEs'!$B:$B,"="&amp;$B18)</f>
        <v>0</v>
      </c>
      <c r="U18" s="1195">
        <f>SUMIFS('1.01b MultiActivityVar RPEs'!E:E,'1.01b MultiActivityVar RPEs'!$B:$B,"="&amp;$B18)</f>
        <v>0</v>
      </c>
      <c r="V18" s="1195">
        <f>SUMIFS('1.01b MultiActivityVar RPEs'!F:F,'1.01b MultiActivityVar RPEs'!$B:$B,"="&amp;$B18)</f>
        <v>0</v>
      </c>
      <c r="W18" s="1195">
        <f>SUMIFS('1.01b MultiActivityVar RPEs'!G:G,'1.01b MultiActivityVar RPEs'!$B:$B,"="&amp;$B18)</f>
        <v>0</v>
      </c>
      <c r="X18" s="1195">
        <f t="shared" si="2"/>
        <v>0</v>
      </c>
      <c r="Y18" s="1306"/>
      <c r="Z18" s="1306"/>
      <c r="AA18" s="1307"/>
      <c r="AB18" s="1195">
        <f t="shared" si="3"/>
        <v>0</v>
      </c>
      <c r="AC18" s="1195">
        <f t="shared" si="4"/>
        <v>0</v>
      </c>
      <c r="AD18" s="1195">
        <f t="shared" si="5"/>
        <v>0</v>
      </c>
      <c r="AE18" s="1195">
        <f t="shared" si="6"/>
        <v>0</v>
      </c>
      <c r="AF18" s="1195">
        <f t="shared" si="7"/>
        <v>0</v>
      </c>
      <c r="AG18" s="1195">
        <f t="shared" si="8"/>
        <v>0</v>
      </c>
      <c r="AH18" s="1306"/>
      <c r="AI18" s="1195">
        <f>SUMIFS('1.01c MultiActivityVar No RPEs'!C:C,'1.01c MultiActivityVar No RPEs'!$B:$B,"="&amp;$B18)</f>
        <v>0</v>
      </c>
      <c r="AJ18" s="1195">
        <f>SUMIFS('1.01c MultiActivityVar No RPEs'!D:D,'1.01c MultiActivityVar No RPEs'!$B:$B,"="&amp;$B18)</f>
        <v>0</v>
      </c>
      <c r="AK18" s="1195">
        <f>SUMIFS('1.01c MultiActivityVar No RPEs'!E:E,'1.01c MultiActivityVar No RPEs'!$B:$B,"="&amp;$B18)</f>
        <v>0</v>
      </c>
      <c r="AL18" s="1195">
        <f>SUMIFS('1.01c MultiActivityVar No RPEs'!F:F,'1.01c MultiActivityVar No RPEs'!$B:$B,"="&amp;$B18)</f>
        <v>0</v>
      </c>
      <c r="AM18" s="1195">
        <f>SUMIFS('1.01c MultiActivityVar No RPEs'!G:G,'1.01c MultiActivityVar No RPEs'!$B:$B,"="&amp;$B18)</f>
        <v>0</v>
      </c>
      <c r="AN18" s="1195">
        <f t="shared" si="9"/>
        <v>0</v>
      </c>
      <c r="AO18" s="1306"/>
      <c r="AP18" s="1195">
        <f t="shared" si="12"/>
        <v>0</v>
      </c>
      <c r="AQ18" s="1195">
        <f t="shared" si="10"/>
        <v>0</v>
      </c>
      <c r="AR18" s="1195">
        <f t="shared" si="10"/>
        <v>0</v>
      </c>
      <c r="AS18" s="1195">
        <f t="shared" si="10"/>
        <v>0</v>
      </c>
      <c r="AT18" s="1195">
        <f t="shared" si="10"/>
        <v>0</v>
      </c>
      <c r="AU18" s="1195">
        <f t="shared" si="11"/>
        <v>0</v>
      </c>
    </row>
    <row r="19" spans="1:47" ht="14.25">
      <c r="A19" s="1191"/>
      <c r="B19" s="732" t="s">
        <v>1694</v>
      </c>
      <c r="C19" s="1182" t="s">
        <v>1622</v>
      </c>
      <c r="D19" s="1182" t="s">
        <v>186</v>
      </c>
      <c r="E19" s="706"/>
      <c r="F19" s="706"/>
      <c r="G19" s="706"/>
      <c r="H19" s="706"/>
      <c r="I19" s="706"/>
      <c r="J19" s="1195">
        <f t="shared" si="0"/>
        <v>0</v>
      </c>
      <c r="K19" s="1308"/>
      <c r="L19" s="1204"/>
      <c r="M19" s="1204"/>
      <c r="N19" s="1204"/>
      <c r="O19" s="1204"/>
      <c r="P19" s="1204"/>
      <c r="Q19" s="1195">
        <f t="shared" si="1"/>
        <v>0</v>
      </c>
      <c r="R19" s="1306"/>
      <c r="S19" s="1195">
        <f>SUMIFS('1.01b MultiActivityVar RPEs'!C:C,'1.01b MultiActivityVar RPEs'!$B:$B,"="&amp;$B19)</f>
        <v>0</v>
      </c>
      <c r="T19" s="1195">
        <f>SUMIFS('1.01b MultiActivityVar RPEs'!D:D,'1.01b MultiActivityVar RPEs'!$B:$B,"="&amp;$B19)</f>
        <v>0</v>
      </c>
      <c r="U19" s="1195">
        <f>SUMIFS('1.01b MultiActivityVar RPEs'!E:E,'1.01b MultiActivityVar RPEs'!$B:$B,"="&amp;$B19)</f>
        <v>0</v>
      </c>
      <c r="V19" s="1195">
        <f>SUMIFS('1.01b MultiActivityVar RPEs'!F:F,'1.01b MultiActivityVar RPEs'!$B:$B,"="&amp;$B19)</f>
        <v>0</v>
      </c>
      <c r="W19" s="1195">
        <f>SUMIFS('1.01b MultiActivityVar RPEs'!G:G,'1.01b MultiActivityVar RPEs'!$B:$B,"="&amp;$B19)</f>
        <v>0</v>
      </c>
      <c r="X19" s="1195">
        <f t="shared" si="2"/>
        <v>0</v>
      </c>
      <c r="Y19" s="1306"/>
      <c r="Z19" s="1306"/>
      <c r="AA19" s="1307"/>
      <c r="AB19" s="1195">
        <f t="shared" si="3"/>
        <v>0</v>
      </c>
      <c r="AC19" s="1195">
        <f t="shared" si="4"/>
        <v>0</v>
      </c>
      <c r="AD19" s="1195">
        <f t="shared" si="5"/>
        <v>0</v>
      </c>
      <c r="AE19" s="1195">
        <f t="shared" si="6"/>
        <v>0</v>
      </c>
      <c r="AF19" s="1195">
        <f t="shared" si="7"/>
        <v>0</v>
      </c>
      <c r="AG19" s="1195">
        <f t="shared" si="8"/>
        <v>0</v>
      </c>
      <c r="AH19" s="1306"/>
      <c r="AI19" s="1195">
        <f>SUMIFS('1.01c MultiActivityVar No RPEs'!C:C,'1.01c MultiActivityVar No RPEs'!$B:$B,"="&amp;$B19)</f>
        <v>0</v>
      </c>
      <c r="AJ19" s="1195">
        <f>SUMIFS('1.01c MultiActivityVar No RPEs'!D:D,'1.01c MultiActivityVar No RPEs'!$B:$B,"="&amp;$B19)</f>
        <v>0</v>
      </c>
      <c r="AK19" s="1195">
        <f>SUMIFS('1.01c MultiActivityVar No RPEs'!E:E,'1.01c MultiActivityVar No RPEs'!$B:$B,"="&amp;$B19)</f>
        <v>0</v>
      </c>
      <c r="AL19" s="1195">
        <f>SUMIFS('1.01c MultiActivityVar No RPEs'!F:F,'1.01c MultiActivityVar No RPEs'!$B:$B,"="&amp;$B19)</f>
        <v>0</v>
      </c>
      <c r="AM19" s="1195">
        <f>SUMIFS('1.01c MultiActivityVar No RPEs'!G:G,'1.01c MultiActivityVar No RPEs'!$B:$B,"="&amp;$B19)</f>
        <v>0</v>
      </c>
      <c r="AN19" s="1195">
        <f t="shared" si="9"/>
        <v>0</v>
      </c>
      <c r="AO19" s="1306"/>
      <c r="AP19" s="1195">
        <f t="shared" si="12"/>
        <v>0</v>
      </c>
      <c r="AQ19" s="1195">
        <f t="shared" si="10"/>
        <v>0</v>
      </c>
      <c r="AR19" s="1195">
        <f t="shared" si="10"/>
        <v>0</v>
      </c>
      <c r="AS19" s="1195">
        <f t="shared" si="10"/>
        <v>0</v>
      </c>
      <c r="AT19" s="1195">
        <f t="shared" si="10"/>
        <v>0</v>
      </c>
      <c r="AU19" s="1195">
        <f t="shared" si="11"/>
        <v>0</v>
      </c>
    </row>
    <row r="20" spans="1:47" ht="14.25">
      <c r="A20" s="1191"/>
      <c r="B20" s="732" t="s">
        <v>1695</v>
      </c>
      <c r="C20" s="1182" t="s">
        <v>1622</v>
      </c>
      <c r="D20" s="1182" t="s">
        <v>186</v>
      </c>
      <c r="E20" s="706"/>
      <c r="F20" s="706"/>
      <c r="G20" s="706"/>
      <c r="H20" s="706"/>
      <c r="I20" s="706"/>
      <c r="J20" s="1195">
        <f t="shared" si="0"/>
        <v>0</v>
      </c>
      <c r="K20" s="1308"/>
      <c r="L20" s="1204"/>
      <c r="M20" s="1204"/>
      <c r="N20" s="1204"/>
      <c r="O20" s="1204"/>
      <c r="P20" s="1204"/>
      <c r="Q20" s="1195">
        <f t="shared" si="1"/>
        <v>0</v>
      </c>
      <c r="R20" s="1306"/>
      <c r="S20" s="1195">
        <f>SUMIFS('1.01b MultiActivityVar RPEs'!C:C,'1.01b MultiActivityVar RPEs'!$B:$B,"="&amp;$B20)</f>
        <v>0</v>
      </c>
      <c r="T20" s="1195">
        <f>SUMIFS('1.01b MultiActivityVar RPEs'!D:D,'1.01b MultiActivityVar RPEs'!$B:$B,"="&amp;$B20)</f>
        <v>0</v>
      </c>
      <c r="U20" s="1195">
        <f>SUMIFS('1.01b MultiActivityVar RPEs'!E:E,'1.01b MultiActivityVar RPEs'!$B:$B,"="&amp;$B20)</f>
        <v>0</v>
      </c>
      <c r="V20" s="1195">
        <f>SUMIFS('1.01b MultiActivityVar RPEs'!F:F,'1.01b MultiActivityVar RPEs'!$B:$B,"="&amp;$B20)</f>
        <v>0</v>
      </c>
      <c r="W20" s="1195">
        <f>SUMIFS('1.01b MultiActivityVar RPEs'!G:G,'1.01b MultiActivityVar RPEs'!$B:$B,"="&amp;$B20)</f>
        <v>0</v>
      </c>
      <c r="X20" s="1195">
        <f t="shared" si="2"/>
        <v>0</v>
      </c>
      <c r="Y20" s="1306"/>
      <c r="Z20" s="1306"/>
      <c r="AA20" s="1307"/>
      <c r="AB20" s="1195">
        <f t="shared" si="3"/>
        <v>0</v>
      </c>
      <c r="AC20" s="1195">
        <f t="shared" si="4"/>
        <v>0</v>
      </c>
      <c r="AD20" s="1195">
        <f t="shared" si="5"/>
        <v>0</v>
      </c>
      <c r="AE20" s="1195">
        <f t="shared" si="6"/>
        <v>0</v>
      </c>
      <c r="AF20" s="1195">
        <f t="shared" si="7"/>
        <v>0</v>
      </c>
      <c r="AG20" s="1195">
        <f t="shared" si="8"/>
        <v>0</v>
      </c>
      <c r="AH20" s="1306"/>
      <c r="AI20" s="1195">
        <f>SUMIFS('1.01c MultiActivityVar No RPEs'!C:C,'1.01c MultiActivityVar No RPEs'!$B:$B,"="&amp;$B20)</f>
        <v>0</v>
      </c>
      <c r="AJ20" s="1195">
        <f>SUMIFS('1.01c MultiActivityVar No RPEs'!D:D,'1.01c MultiActivityVar No RPEs'!$B:$B,"="&amp;$B20)</f>
        <v>0</v>
      </c>
      <c r="AK20" s="1195">
        <f>SUMIFS('1.01c MultiActivityVar No RPEs'!E:E,'1.01c MultiActivityVar No RPEs'!$B:$B,"="&amp;$B20)</f>
        <v>0</v>
      </c>
      <c r="AL20" s="1195">
        <f>SUMIFS('1.01c MultiActivityVar No RPEs'!F:F,'1.01c MultiActivityVar No RPEs'!$B:$B,"="&amp;$B20)</f>
        <v>0</v>
      </c>
      <c r="AM20" s="1195">
        <f>SUMIFS('1.01c MultiActivityVar No RPEs'!G:G,'1.01c MultiActivityVar No RPEs'!$B:$B,"="&amp;$B20)</f>
        <v>0</v>
      </c>
      <c r="AN20" s="1195">
        <f t="shared" si="9"/>
        <v>0</v>
      </c>
      <c r="AO20" s="1306"/>
      <c r="AP20" s="1195">
        <f t="shared" si="12"/>
        <v>0</v>
      </c>
      <c r="AQ20" s="1195">
        <f t="shared" si="10"/>
        <v>0</v>
      </c>
      <c r="AR20" s="1195">
        <f t="shared" si="10"/>
        <v>0</v>
      </c>
      <c r="AS20" s="1195">
        <f t="shared" si="10"/>
        <v>0</v>
      </c>
      <c r="AT20" s="1195">
        <f t="shared" si="10"/>
        <v>0</v>
      </c>
      <c r="AU20" s="1195">
        <f t="shared" si="11"/>
        <v>0</v>
      </c>
    </row>
    <row r="21" spans="1:47" ht="14.25">
      <c r="A21" s="1191"/>
      <c r="B21" s="732" t="s">
        <v>1696</v>
      </c>
      <c r="C21" s="1182" t="s">
        <v>1622</v>
      </c>
      <c r="D21" s="1182" t="s">
        <v>186</v>
      </c>
      <c r="E21" s="706"/>
      <c r="F21" s="706"/>
      <c r="G21" s="706"/>
      <c r="H21" s="706"/>
      <c r="I21" s="706"/>
      <c r="J21" s="1195">
        <f t="shared" si="0"/>
        <v>0</v>
      </c>
      <c r="K21" s="1308"/>
      <c r="L21" s="1204"/>
      <c r="M21" s="1204"/>
      <c r="N21" s="1204"/>
      <c r="O21" s="1204"/>
      <c r="P21" s="1204"/>
      <c r="Q21" s="1195">
        <f t="shared" si="1"/>
        <v>0</v>
      </c>
      <c r="R21" s="1306"/>
      <c r="S21" s="1195">
        <f>SUMIFS('1.01b MultiActivityVar RPEs'!C:C,'1.01b MultiActivityVar RPEs'!$B:$B,"="&amp;$B21)</f>
        <v>0</v>
      </c>
      <c r="T21" s="1195">
        <f>SUMIFS('1.01b MultiActivityVar RPEs'!D:D,'1.01b MultiActivityVar RPEs'!$B:$B,"="&amp;$B21)</f>
        <v>0</v>
      </c>
      <c r="U21" s="1195">
        <f>SUMIFS('1.01b MultiActivityVar RPEs'!E:E,'1.01b MultiActivityVar RPEs'!$B:$B,"="&amp;$B21)</f>
        <v>0</v>
      </c>
      <c r="V21" s="1195">
        <f>SUMIFS('1.01b MultiActivityVar RPEs'!F:F,'1.01b MultiActivityVar RPEs'!$B:$B,"="&amp;$B21)</f>
        <v>0</v>
      </c>
      <c r="W21" s="1195">
        <f>SUMIFS('1.01b MultiActivityVar RPEs'!G:G,'1.01b MultiActivityVar RPEs'!$B:$B,"="&amp;$B21)</f>
        <v>0</v>
      </c>
      <c r="X21" s="1195">
        <f t="shared" si="2"/>
        <v>0</v>
      </c>
      <c r="Y21" s="1306"/>
      <c r="Z21" s="1306"/>
      <c r="AA21" s="1307"/>
      <c r="AB21" s="1195">
        <f t="shared" si="3"/>
        <v>0</v>
      </c>
      <c r="AC21" s="1195">
        <f t="shared" si="4"/>
        <v>0</v>
      </c>
      <c r="AD21" s="1195">
        <f t="shared" si="5"/>
        <v>0</v>
      </c>
      <c r="AE21" s="1195">
        <f t="shared" si="6"/>
        <v>0</v>
      </c>
      <c r="AF21" s="1195">
        <f t="shared" si="7"/>
        <v>0</v>
      </c>
      <c r="AG21" s="1195">
        <f t="shared" si="8"/>
        <v>0</v>
      </c>
      <c r="AH21" s="1306"/>
      <c r="AI21" s="1195">
        <f>SUMIFS('1.01c MultiActivityVar No RPEs'!C:C,'1.01c MultiActivityVar No RPEs'!$B:$B,"="&amp;$B21)</f>
        <v>0</v>
      </c>
      <c r="AJ21" s="1195">
        <f>SUMIFS('1.01c MultiActivityVar No RPEs'!D:D,'1.01c MultiActivityVar No RPEs'!$B:$B,"="&amp;$B21)</f>
        <v>0</v>
      </c>
      <c r="AK21" s="1195">
        <f>SUMIFS('1.01c MultiActivityVar No RPEs'!E:E,'1.01c MultiActivityVar No RPEs'!$B:$B,"="&amp;$B21)</f>
        <v>0</v>
      </c>
      <c r="AL21" s="1195">
        <f>SUMIFS('1.01c MultiActivityVar No RPEs'!F:F,'1.01c MultiActivityVar No RPEs'!$B:$B,"="&amp;$B21)</f>
        <v>0</v>
      </c>
      <c r="AM21" s="1195">
        <f>SUMIFS('1.01c MultiActivityVar No RPEs'!G:G,'1.01c MultiActivityVar No RPEs'!$B:$B,"="&amp;$B21)</f>
        <v>0</v>
      </c>
      <c r="AN21" s="1195">
        <f t="shared" si="9"/>
        <v>0</v>
      </c>
      <c r="AO21" s="1306"/>
      <c r="AP21" s="1195">
        <f t="shared" si="12"/>
        <v>0</v>
      </c>
      <c r="AQ21" s="1195">
        <f t="shared" si="10"/>
        <v>0</v>
      </c>
      <c r="AR21" s="1195">
        <f t="shared" si="10"/>
        <v>0</v>
      </c>
      <c r="AS21" s="1195">
        <f t="shared" si="10"/>
        <v>0</v>
      </c>
      <c r="AT21" s="1195">
        <f t="shared" si="10"/>
        <v>0</v>
      </c>
      <c r="AU21" s="1195">
        <f t="shared" si="11"/>
        <v>0</v>
      </c>
    </row>
    <row r="22" spans="1:47" ht="14.25">
      <c r="A22" s="1191"/>
      <c r="B22" s="732" t="s">
        <v>1697</v>
      </c>
      <c r="C22" s="1182" t="s">
        <v>1622</v>
      </c>
      <c r="D22" s="1182" t="s">
        <v>186</v>
      </c>
      <c r="E22" s="706"/>
      <c r="F22" s="706"/>
      <c r="G22" s="706"/>
      <c r="H22" s="706"/>
      <c r="I22" s="706"/>
      <c r="J22" s="1195">
        <f t="shared" si="0"/>
        <v>0</v>
      </c>
      <c r="K22" s="1308"/>
      <c r="L22" s="1204">
        <f>'2.01 Revenue - PCDs'!F33</f>
        <v>0</v>
      </c>
      <c r="M22" s="1204">
        <f>'2.01 Revenue - PCDs'!G33</f>
        <v>0</v>
      </c>
      <c r="N22" s="1204">
        <f>'2.01 Revenue - PCDs'!H33</f>
        <v>0</v>
      </c>
      <c r="O22" s="1204">
        <f>'2.01 Revenue - PCDs'!I33</f>
        <v>0</v>
      </c>
      <c r="P22" s="1204">
        <f>'2.01 Revenue - PCDs'!J33</f>
        <v>0</v>
      </c>
      <c r="Q22" s="1195">
        <f t="shared" si="1"/>
        <v>0</v>
      </c>
      <c r="R22" s="1306" t="s">
        <v>1693</v>
      </c>
      <c r="S22" s="1195">
        <f>SUMIFS('1.01b MultiActivityVar RPEs'!C:C,'1.01b MultiActivityVar RPEs'!$B:$B,"="&amp;$B22)</f>
        <v>0</v>
      </c>
      <c r="T22" s="1195">
        <f>SUMIFS('1.01b MultiActivityVar RPEs'!D:D,'1.01b MultiActivityVar RPEs'!$B:$B,"="&amp;$B22)</f>
        <v>0</v>
      </c>
      <c r="U22" s="1195">
        <f>SUMIFS('1.01b MultiActivityVar RPEs'!E:E,'1.01b MultiActivityVar RPEs'!$B:$B,"="&amp;$B22)</f>
        <v>0</v>
      </c>
      <c r="V22" s="1195">
        <f>SUMIFS('1.01b MultiActivityVar RPEs'!F:F,'1.01b MultiActivityVar RPEs'!$B:$B,"="&amp;$B22)</f>
        <v>0</v>
      </c>
      <c r="W22" s="1195">
        <f>SUMIFS('1.01b MultiActivityVar RPEs'!G:G,'1.01b MultiActivityVar RPEs'!$B:$B,"="&amp;$B22)</f>
        <v>0</v>
      </c>
      <c r="X22" s="1195">
        <f t="shared" si="2"/>
        <v>0</v>
      </c>
      <c r="Y22" s="1306"/>
      <c r="Z22" s="1306"/>
      <c r="AA22" s="1307"/>
      <c r="AB22" s="1195">
        <f t="shared" si="3"/>
        <v>0</v>
      </c>
      <c r="AC22" s="1195">
        <f t="shared" si="4"/>
        <v>0</v>
      </c>
      <c r="AD22" s="1195">
        <f t="shared" si="5"/>
        <v>0</v>
      </c>
      <c r="AE22" s="1195">
        <f t="shared" si="6"/>
        <v>0</v>
      </c>
      <c r="AF22" s="1195">
        <f t="shared" si="7"/>
        <v>0</v>
      </c>
      <c r="AG22" s="1195">
        <f t="shared" si="8"/>
        <v>0</v>
      </c>
      <c r="AH22" s="1306"/>
      <c r="AI22" s="1195">
        <f>SUMIFS('1.01c MultiActivityVar No RPEs'!C:C,'1.01c MultiActivityVar No RPEs'!$B:$B,"="&amp;$B22)</f>
        <v>0</v>
      </c>
      <c r="AJ22" s="1195">
        <f>SUMIFS('1.01c MultiActivityVar No RPEs'!D:D,'1.01c MultiActivityVar No RPEs'!$B:$B,"="&amp;$B22)</f>
        <v>0</v>
      </c>
      <c r="AK22" s="1195">
        <f>SUMIFS('1.01c MultiActivityVar No RPEs'!E:E,'1.01c MultiActivityVar No RPEs'!$B:$B,"="&amp;$B22)</f>
        <v>0</v>
      </c>
      <c r="AL22" s="1195">
        <f>SUMIFS('1.01c MultiActivityVar No RPEs'!F:F,'1.01c MultiActivityVar No RPEs'!$B:$B,"="&amp;$B22)</f>
        <v>0</v>
      </c>
      <c r="AM22" s="1195">
        <f>SUMIFS('1.01c MultiActivityVar No RPEs'!G:G,'1.01c MultiActivityVar No RPEs'!$B:$B,"="&amp;$B22)</f>
        <v>0</v>
      </c>
      <c r="AN22" s="1195">
        <f t="shared" si="9"/>
        <v>0</v>
      </c>
      <c r="AO22" s="1306"/>
      <c r="AP22" s="1195">
        <f t="shared" si="12"/>
        <v>0</v>
      </c>
      <c r="AQ22" s="1195">
        <f t="shared" si="10"/>
        <v>0</v>
      </c>
      <c r="AR22" s="1195">
        <f t="shared" si="10"/>
        <v>0</v>
      </c>
      <c r="AS22" s="1195">
        <f t="shared" si="10"/>
        <v>0</v>
      </c>
      <c r="AT22" s="1195">
        <f t="shared" si="10"/>
        <v>0</v>
      </c>
      <c r="AU22" s="1195">
        <f t="shared" si="11"/>
        <v>0</v>
      </c>
    </row>
    <row r="23" spans="1:47" ht="14.25">
      <c r="A23" s="1191"/>
      <c r="B23" s="732" t="s">
        <v>1698</v>
      </c>
      <c r="C23" s="1182" t="s">
        <v>1622</v>
      </c>
      <c r="D23" s="1182" t="s">
        <v>186</v>
      </c>
      <c r="E23" s="706"/>
      <c r="F23" s="706"/>
      <c r="G23" s="706"/>
      <c r="H23" s="706"/>
      <c r="I23" s="706"/>
      <c r="J23" s="1195">
        <f t="shared" si="0"/>
        <v>0</v>
      </c>
      <c r="K23" s="1308"/>
      <c r="L23" s="1204"/>
      <c r="M23" s="1204"/>
      <c r="N23" s="1204"/>
      <c r="O23" s="1204"/>
      <c r="P23" s="1204"/>
      <c r="Q23" s="1195">
        <f t="shared" si="1"/>
        <v>0</v>
      </c>
      <c r="R23" s="1306"/>
      <c r="S23" s="1195">
        <f>SUMIFS('1.01b MultiActivityVar RPEs'!C:C,'1.01b MultiActivityVar RPEs'!$B:$B,"="&amp;$B23)</f>
        <v>0</v>
      </c>
      <c r="T23" s="1195">
        <f>SUMIFS('1.01b MultiActivityVar RPEs'!D:D,'1.01b MultiActivityVar RPEs'!$B:$B,"="&amp;$B23)</f>
        <v>0</v>
      </c>
      <c r="U23" s="1195">
        <f>SUMIFS('1.01b MultiActivityVar RPEs'!E:E,'1.01b MultiActivityVar RPEs'!$B:$B,"="&amp;$B23)</f>
        <v>0</v>
      </c>
      <c r="V23" s="1195">
        <f>SUMIFS('1.01b MultiActivityVar RPEs'!F:F,'1.01b MultiActivityVar RPEs'!$B:$B,"="&amp;$B23)</f>
        <v>0</v>
      </c>
      <c r="W23" s="1195">
        <f>SUMIFS('1.01b MultiActivityVar RPEs'!G:G,'1.01b MultiActivityVar RPEs'!$B:$B,"="&amp;$B23)</f>
        <v>0</v>
      </c>
      <c r="X23" s="1195">
        <f t="shared" si="2"/>
        <v>0</v>
      </c>
      <c r="Y23" s="1306"/>
      <c r="Z23" s="1306"/>
      <c r="AA23" s="1307"/>
      <c r="AB23" s="1195">
        <f t="shared" si="3"/>
        <v>0</v>
      </c>
      <c r="AC23" s="1195">
        <f t="shared" si="4"/>
        <v>0</v>
      </c>
      <c r="AD23" s="1195">
        <f t="shared" si="5"/>
        <v>0</v>
      </c>
      <c r="AE23" s="1195">
        <f t="shared" si="6"/>
        <v>0</v>
      </c>
      <c r="AF23" s="1195">
        <f t="shared" si="7"/>
        <v>0</v>
      </c>
      <c r="AG23" s="1195">
        <f t="shared" si="8"/>
        <v>0</v>
      </c>
      <c r="AH23" s="1306"/>
      <c r="AI23" s="1195">
        <f>SUMIFS('1.01c MultiActivityVar No RPEs'!C:C,'1.01c MultiActivityVar No RPEs'!$B:$B,"="&amp;$B23)</f>
        <v>0</v>
      </c>
      <c r="AJ23" s="1195">
        <f>SUMIFS('1.01c MultiActivityVar No RPEs'!D:D,'1.01c MultiActivityVar No RPEs'!$B:$B,"="&amp;$B23)</f>
        <v>0</v>
      </c>
      <c r="AK23" s="1195">
        <f>SUMIFS('1.01c MultiActivityVar No RPEs'!E:E,'1.01c MultiActivityVar No RPEs'!$B:$B,"="&amp;$B23)</f>
        <v>0</v>
      </c>
      <c r="AL23" s="1195">
        <f>SUMIFS('1.01c MultiActivityVar No RPEs'!F:F,'1.01c MultiActivityVar No RPEs'!$B:$B,"="&amp;$B23)</f>
        <v>0</v>
      </c>
      <c r="AM23" s="1195">
        <f>SUMIFS('1.01c MultiActivityVar No RPEs'!G:G,'1.01c MultiActivityVar No RPEs'!$B:$B,"="&amp;$B23)</f>
        <v>0</v>
      </c>
      <c r="AN23" s="1195">
        <f t="shared" si="9"/>
        <v>0</v>
      </c>
      <c r="AO23" s="1306"/>
      <c r="AP23" s="1195">
        <f t="shared" si="12"/>
        <v>0</v>
      </c>
      <c r="AQ23" s="1195">
        <f t="shared" si="12"/>
        <v>0</v>
      </c>
      <c r="AR23" s="1195">
        <f t="shared" si="12"/>
        <v>0</v>
      </c>
      <c r="AS23" s="1195">
        <f t="shared" si="12"/>
        <v>0</v>
      </c>
      <c r="AT23" s="1195">
        <f t="shared" si="12"/>
        <v>0</v>
      </c>
      <c r="AU23" s="1195">
        <f t="shared" si="11"/>
        <v>0</v>
      </c>
    </row>
    <row r="24" spans="1:47" ht="14.25">
      <c r="A24" s="1191"/>
      <c r="B24" s="732" t="s">
        <v>1699</v>
      </c>
      <c r="C24" s="1182" t="s">
        <v>1622</v>
      </c>
      <c r="D24" s="1182" t="s">
        <v>186</v>
      </c>
      <c r="E24" s="706"/>
      <c r="F24" s="706"/>
      <c r="G24" s="706"/>
      <c r="H24" s="706"/>
      <c r="I24" s="706"/>
      <c r="J24" s="1195">
        <f t="shared" si="0"/>
        <v>0</v>
      </c>
      <c r="K24" s="1308"/>
      <c r="L24" s="1204">
        <f>-'2.01 Revenue - PCDs'!F102</f>
        <v>0</v>
      </c>
      <c r="M24" s="1204">
        <f>-'2.01 Revenue - PCDs'!G102</f>
        <v>0</v>
      </c>
      <c r="N24" s="1204">
        <f>-'2.01 Revenue - PCDs'!H102</f>
        <v>0</v>
      </c>
      <c r="O24" s="1204">
        <f>-'2.01 Revenue - PCDs'!I102</f>
        <v>0</v>
      </c>
      <c r="P24" s="1204">
        <f>-'2.01 Revenue - PCDs'!J102</f>
        <v>0</v>
      </c>
      <c r="Q24" s="1195">
        <f t="shared" si="1"/>
        <v>0</v>
      </c>
      <c r="R24" s="1306" t="s">
        <v>1693</v>
      </c>
      <c r="S24" s="1195">
        <f>SUMIFS('1.01b MultiActivityVar RPEs'!C:C,'1.01b MultiActivityVar RPEs'!$B:$B,"="&amp;$B24)</f>
        <v>0</v>
      </c>
      <c r="T24" s="1195">
        <f>SUMIFS('1.01b MultiActivityVar RPEs'!D:D,'1.01b MultiActivityVar RPEs'!$B:$B,"="&amp;$B24)</f>
        <v>0</v>
      </c>
      <c r="U24" s="1195">
        <f>SUMIFS('1.01b MultiActivityVar RPEs'!E:E,'1.01b MultiActivityVar RPEs'!$B:$B,"="&amp;$B24)</f>
        <v>0</v>
      </c>
      <c r="V24" s="1195">
        <f>SUMIFS('1.01b MultiActivityVar RPEs'!F:F,'1.01b MultiActivityVar RPEs'!$B:$B,"="&amp;$B24)</f>
        <v>0</v>
      </c>
      <c r="W24" s="1195">
        <f>SUMIFS('1.01b MultiActivityVar RPEs'!G:G,'1.01b MultiActivityVar RPEs'!$B:$B,"="&amp;$B24)</f>
        <v>0</v>
      </c>
      <c r="X24" s="1195">
        <f t="shared" si="2"/>
        <v>0</v>
      </c>
      <c r="Y24" s="1306"/>
      <c r="Z24" s="1306"/>
      <c r="AA24" s="1307"/>
      <c r="AB24" s="1195">
        <f t="shared" si="3"/>
        <v>0</v>
      </c>
      <c r="AC24" s="1195">
        <f t="shared" si="4"/>
        <v>0</v>
      </c>
      <c r="AD24" s="1195">
        <f t="shared" si="5"/>
        <v>0</v>
      </c>
      <c r="AE24" s="1195">
        <f t="shared" si="6"/>
        <v>0</v>
      </c>
      <c r="AF24" s="1195">
        <f t="shared" si="7"/>
        <v>0</v>
      </c>
      <c r="AG24" s="1195">
        <f t="shared" si="8"/>
        <v>0</v>
      </c>
      <c r="AH24" s="1306"/>
      <c r="AI24" s="1195">
        <f>SUMIFS('1.01c MultiActivityVar No RPEs'!C:C,'1.01c MultiActivityVar No RPEs'!$B:$B,"="&amp;$B24)</f>
        <v>0</v>
      </c>
      <c r="AJ24" s="1195">
        <f>SUMIFS('1.01c MultiActivityVar No RPEs'!D:D,'1.01c MultiActivityVar No RPEs'!$B:$B,"="&amp;$B24)</f>
        <v>0</v>
      </c>
      <c r="AK24" s="1195">
        <f>SUMIFS('1.01c MultiActivityVar No RPEs'!E:E,'1.01c MultiActivityVar No RPEs'!$B:$B,"="&amp;$B24)</f>
        <v>0</v>
      </c>
      <c r="AL24" s="1195">
        <f>SUMIFS('1.01c MultiActivityVar No RPEs'!F:F,'1.01c MultiActivityVar No RPEs'!$B:$B,"="&amp;$B24)</f>
        <v>0</v>
      </c>
      <c r="AM24" s="1195">
        <f>SUMIFS('1.01c MultiActivityVar No RPEs'!G:G,'1.01c MultiActivityVar No RPEs'!$B:$B,"="&amp;$B24)</f>
        <v>0</v>
      </c>
      <c r="AN24" s="1195">
        <f t="shared" si="9"/>
        <v>0</v>
      </c>
      <c r="AO24" s="1306"/>
      <c r="AP24" s="1195">
        <f>SUM(AI24,AB24,S24,L24,E24)</f>
        <v>0</v>
      </c>
      <c r="AQ24" s="1195">
        <f t="shared" si="12"/>
        <v>0</v>
      </c>
      <c r="AR24" s="1195">
        <f t="shared" si="12"/>
        <v>0</v>
      </c>
      <c r="AS24" s="1195">
        <f t="shared" si="12"/>
        <v>0</v>
      </c>
      <c r="AT24" s="1195">
        <f t="shared" si="12"/>
        <v>0</v>
      </c>
      <c r="AU24" s="1195">
        <f t="shared" si="11"/>
        <v>0</v>
      </c>
    </row>
    <row r="25" spans="1:47" ht="14.25">
      <c r="A25" s="1191"/>
      <c r="B25" s="732" t="s">
        <v>1700</v>
      </c>
      <c r="C25" s="1182" t="s">
        <v>1622</v>
      </c>
      <c r="D25" s="1182" t="s">
        <v>186</v>
      </c>
      <c r="E25" s="706"/>
      <c r="F25" s="706"/>
      <c r="G25" s="706"/>
      <c r="H25" s="706"/>
      <c r="I25" s="706"/>
      <c r="J25" s="1195">
        <f t="shared" si="0"/>
        <v>0</v>
      </c>
      <c r="K25" s="1308"/>
      <c r="L25" s="1204"/>
      <c r="M25" s="1204"/>
      <c r="N25" s="1204"/>
      <c r="O25" s="1204"/>
      <c r="P25" s="1204"/>
      <c r="Q25" s="1195">
        <f t="shared" si="1"/>
        <v>0</v>
      </c>
      <c r="R25" s="1306"/>
      <c r="S25" s="1195">
        <f>SUMIFS('1.01b MultiActivityVar RPEs'!C:C,'1.01b MultiActivityVar RPEs'!$B:$B,"="&amp;$B25)</f>
        <v>0</v>
      </c>
      <c r="T25" s="1195">
        <f>SUMIFS('1.01b MultiActivityVar RPEs'!D:D,'1.01b MultiActivityVar RPEs'!$B:$B,"="&amp;$B25)</f>
        <v>0</v>
      </c>
      <c r="U25" s="1195">
        <f>SUMIFS('1.01b MultiActivityVar RPEs'!E:E,'1.01b MultiActivityVar RPEs'!$B:$B,"="&amp;$B25)</f>
        <v>0</v>
      </c>
      <c r="V25" s="1195">
        <f>SUMIFS('1.01b MultiActivityVar RPEs'!F:F,'1.01b MultiActivityVar RPEs'!$B:$B,"="&amp;$B25)</f>
        <v>0</v>
      </c>
      <c r="W25" s="1195">
        <f>SUMIFS('1.01b MultiActivityVar RPEs'!G:G,'1.01b MultiActivityVar RPEs'!$B:$B,"="&amp;$B25)</f>
        <v>0</v>
      </c>
      <c r="X25" s="1195">
        <f t="shared" si="2"/>
        <v>0</v>
      </c>
      <c r="Y25" s="1306"/>
      <c r="Z25" s="1306"/>
      <c r="AA25" s="1307"/>
      <c r="AB25" s="1195">
        <f t="shared" si="3"/>
        <v>0</v>
      </c>
      <c r="AC25" s="1195">
        <f t="shared" si="4"/>
        <v>0</v>
      </c>
      <c r="AD25" s="1195">
        <f t="shared" si="5"/>
        <v>0</v>
      </c>
      <c r="AE25" s="1195">
        <f t="shared" si="6"/>
        <v>0</v>
      </c>
      <c r="AF25" s="1195">
        <f t="shared" si="7"/>
        <v>0</v>
      </c>
      <c r="AG25" s="1195">
        <f t="shared" si="8"/>
        <v>0</v>
      </c>
      <c r="AH25" s="1306"/>
      <c r="AI25" s="1195">
        <f>SUMIFS('1.01c MultiActivityVar No RPEs'!C:C,'1.01c MultiActivityVar No RPEs'!$B:$B,"="&amp;$B25)</f>
        <v>0</v>
      </c>
      <c r="AJ25" s="1195">
        <f>SUMIFS('1.01c MultiActivityVar No RPEs'!D:D,'1.01c MultiActivityVar No RPEs'!$B:$B,"="&amp;$B25)</f>
        <v>0</v>
      </c>
      <c r="AK25" s="1195">
        <f>SUMIFS('1.01c MultiActivityVar No RPEs'!E:E,'1.01c MultiActivityVar No RPEs'!$B:$B,"="&amp;$B25)</f>
        <v>0</v>
      </c>
      <c r="AL25" s="1195">
        <f>SUMIFS('1.01c MultiActivityVar No RPEs'!F:F,'1.01c MultiActivityVar No RPEs'!$B:$B,"="&amp;$B25)</f>
        <v>0</v>
      </c>
      <c r="AM25" s="1195">
        <f>SUMIFS('1.01c MultiActivityVar No RPEs'!G:G,'1.01c MultiActivityVar No RPEs'!$B:$B,"="&amp;$B25)</f>
        <v>0</v>
      </c>
      <c r="AN25" s="1195">
        <f t="shared" si="9"/>
        <v>0</v>
      </c>
      <c r="AO25" s="1306"/>
      <c r="AP25" s="1195">
        <f t="shared" si="12"/>
        <v>0</v>
      </c>
      <c r="AQ25" s="1195">
        <f t="shared" si="12"/>
        <v>0</v>
      </c>
      <c r="AR25" s="1195">
        <f t="shared" si="12"/>
        <v>0</v>
      </c>
      <c r="AS25" s="1195">
        <f t="shared" si="12"/>
        <v>0</v>
      </c>
      <c r="AT25" s="1195">
        <f t="shared" si="12"/>
        <v>0</v>
      </c>
      <c r="AU25" s="1195">
        <f t="shared" si="11"/>
        <v>0</v>
      </c>
    </row>
    <row r="26" spans="1:47" ht="14.25">
      <c r="A26" s="1191"/>
      <c r="B26" s="732" t="s">
        <v>1701</v>
      </c>
      <c r="C26" s="1182" t="s">
        <v>1622</v>
      </c>
      <c r="D26" s="1182" t="s">
        <v>186</v>
      </c>
      <c r="E26" s="706"/>
      <c r="F26" s="706"/>
      <c r="G26" s="706"/>
      <c r="H26" s="706"/>
      <c r="I26" s="706"/>
      <c r="J26" s="1195">
        <f t="shared" si="0"/>
        <v>0</v>
      </c>
      <c r="K26" s="1308"/>
      <c r="L26" s="1204"/>
      <c r="M26" s="1204"/>
      <c r="N26" s="1204"/>
      <c r="O26" s="1204"/>
      <c r="P26" s="1204"/>
      <c r="Q26" s="1195">
        <f t="shared" si="1"/>
        <v>0</v>
      </c>
      <c r="R26" s="1306"/>
      <c r="S26" s="1195">
        <f>SUMIFS('1.01b MultiActivityVar RPEs'!C:C,'1.01b MultiActivityVar RPEs'!$B:$B,"="&amp;$B26)</f>
        <v>0</v>
      </c>
      <c r="T26" s="1195">
        <f>SUMIFS('1.01b MultiActivityVar RPEs'!D:D,'1.01b MultiActivityVar RPEs'!$B:$B,"="&amp;$B26)</f>
        <v>0</v>
      </c>
      <c r="U26" s="1195">
        <f>SUMIFS('1.01b MultiActivityVar RPEs'!E:E,'1.01b MultiActivityVar RPEs'!$B:$B,"="&amp;$B26)</f>
        <v>0</v>
      </c>
      <c r="V26" s="1195">
        <f>SUMIFS('1.01b MultiActivityVar RPEs'!F:F,'1.01b MultiActivityVar RPEs'!$B:$B,"="&amp;$B26)</f>
        <v>0</v>
      </c>
      <c r="W26" s="1195">
        <f>SUMIFS('1.01b MultiActivityVar RPEs'!G:G,'1.01b MultiActivityVar RPEs'!$B:$B,"="&amp;$B26)</f>
        <v>0</v>
      </c>
      <c r="X26" s="1195">
        <f t="shared" si="2"/>
        <v>0</v>
      </c>
      <c r="Y26" s="1306"/>
      <c r="Z26" s="1306"/>
      <c r="AA26" s="1307"/>
      <c r="AB26" s="1195">
        <f t="shared" si="3"/>
        <v>0</v>
      </c>
      <c r="AC26" s="1195">
        <f t="shared" si="4"/>
        <v>0</v>
      </c>
      <c r="AD26" s="1195">
        <f t="shared" si="5"/>
        <v>0</v>
      </c>
      <c r="AE26" s="1195">
        <f t="shared" si="6"/>
        <v>0</v>
      </c>
      <c r="AF26" s="1195">
        <f t="shared" si="7"/>
        <v>0</v>
      </c>
      <c r="AG26" s="1195">
        <f t="shared" si="8"/>
        <v>0</v>
      </c>
      <c r="AH26" s="1306"/>
      <c r="AI26" s="1195">
        <f>SUMIFS('1.01c MultiActivityVar No RPEs'!C:C,'1.01c MultiActivityVar No RPEs'!$B:$B,"="&amp;$B26)</f>
        <v>0</v>
      </c>
      <c r="AJ26" s="1195">
        <f>SUMIFS('1.01c MultiActivityVar No RPEs'!D:D,'1.01c MultiActivityVar No RPEs'!$B:$B,"="&amp;$B26)</f>
        <v>0</v>
      </c>
      <c r="AK26" s="1195">
        <f>SUMIFS('1.01c MultiActivityVar No RPEs'!E:E,'1.01c MultiActivityVar No RPEs'!$B:$B,"="&amp;$B26)</f>
        <v>0</v>
      </c>
      <c r="AL26" s="1195">
        <f>SUMIFS('1.01c MultiActivityVar No RPEs'!F:F,'1.01c MultiActivityVar No RPEs'!$B:$B,"="&amp;$B26)</f>
        <v>0</v>
      </c>
      <c r="AM26" s="1195">
        <f>SUMIFS('1.01c MultiActivityVar No RPEs'!G:G,'1.01c MultiActivityVar No RPEs'!$B:$B,"="&amp;$B26)</f>
        <v>0</v>
      </c>
      <c r="AN26" s="1195">
        <f t="shared" si="9"/>
        <v>0</v>
      </c>
      <c r="AO26" s="1306"/>
      <c r="AP26" s="1195">
        <f t="shared" si="12"/>
        <v>0</v>
      </c>
      <c r="AQ26" s="1195">
        <f t="shared" si="12"/>
        <v>0</v>
      </c>
      <c r="AR26" s="1195">
        <f t="shared" si="12"/>
        <v>0</v>
      </c>
      <c r="AS26" s="1195">
        <f t="shared" si="12"/>
        <v>0</v>
      </c>
      <c r="AT26" s="1195">
        <f t="shared" si="12"/>
        <v>0</v>
      </c>
      <c r="AU26" s="1195">
        <f t="shared" si="11"/>
        <v>0</v>
      </c>
    </row>
    <row r="27" spans="1:47" ht="14.25">
      <c r="A27" s="1190" t="s">
        <v>202</v>
      </c>
      <c r="B27" s="732" t="s">
        <v>1702</v>
      </c>
      <c r="C27" s="1182" t="s">
        <v>1622</v>
      </c>
      <c r="D27" s="1182" t="s">
        <v>186</v>
      </c>
      <c r="E27" s="706"/>
      <c r="F27" s="706"/>
      <c r="G27" s="706"/>
      <c r="H27" s="706"/>
      <c r="I27" s="706"/>
      <c r="J27" s="1195">
        <f t="shared" si="0"/>
        <v>0</v>
      </c>
      <c r="K27" s="1308"/>
      <c r="L27" s="1204">
        <f>'2.01 Revenue - PCDs'!F65-'2.01 Revenue - PCDs'!F63</f>
        <v>0</v>
      </c>
      <c r="M27" s="1204">
        <f>'2.01 Revenue - PCDs'!G65-'2.01 Revenue - PCDs'!G63</f>
        <v>0</v>
      </c>
      <c r="N27" s="1204">
        <f>'2.01 Revenue - PCDs'!H65-'2.01 Revenue - PCDs'!H63</f>
        <v>0</v>
      </c>
      <c r="O27" s="1204">
        <f>'2.01 Revenue - PCDs'!I65-'2.01 Revenue - PCDs'!I63</f>
        <v>0</v>
      </c>
      <c r="P27" s="1204">
        <f>'2.01 Revenue - PCDs'!J65-'2.01 Revenue - PCDs'!J63</f>
        <v>0</v>
      </c>
      <c r="Q27" s="1195">
        <f t="shared" si="1"/>
        <v>0</v>
      </c>
      <c r="R27" s="1306" t="s">
        <v>1693</v>
      </c>
      <c r="S27" s="1195">
        <f>SUMIFS('1.01b MultiActivityVar RPEs'!C:C,'1.01b MultiActivityVar RPEs'!$B:$B,"="&amp;$B27)</f>
        <v>0</v>
      </c>
      <c r="T27" s="1195">
        <f>SUMIFS('1.01b MultiActivityVar RPEs'!D:D,'1.01b MultiActivityVar RPEs'!$B:$B,"="&amp;$B27)</f>
        <v>0</v>
      </c>
      <c r="U27" s="1195">
        <f>SUMIFS('1.01b MultiActivityVar RPEs'!E:E,'1.01b MultiActivityVar RPEs'!$B:$B,"="&amp;$B27)</f>
        <v>0</v>
      </c>
      <c r="V27" s="1195">
        <f>SUMIFS('1.01b MultiActivityVar RPEs'!F:F,'1.01b MultiActivityVar RPEs'!$B:$B,"="&amp;$B27)</f>
        <v>0</v>
      </c>
      <c r="W27" s="1195">
        <f>SUMIFS('1.01b MultiActivityVar RPEs'!G:G,'1.01b MultiActivityVar RPEs'!$B:$B,"="&amp;$B27)</f>
        <v>0</v>
      </c>
      <c r="X27" s="1195">
        <f t="shared" si="2"/>
        <v>0</v>
      </c>
      <c r="Y27" s="1306"/>
      <c r="Z27" s="1306"/>
      <c r="AA27" s="1307"/>
      <c r="AB27" s="1195">
        <f t="shared" si="3"/>
        <v>0</v>
      </c>
      <c r="AC27" s="1195">
        <f t="shared" si="4"/>
        <v>0</v>
      </c>
      <c r="AD27" s="1195">
        <f t="shared" si="5"/>
        <v>0</v>
      </c>
      <c r="AE27" s="1195">
        <f t="shared" si="6"/>
        <v>0</v>
      </c>
      <c r="AF27" s="1195">
        <f t="shared" si="7"/>
        <v>0</v>
      </c>
      <c r="AG27" s="1195">
        <f t="shared" si="8"/>
        <v>0</v>
      </c>
      <c r="AH27" s="1306"/>
      <c r="AI27" s="1195">
        <f>SUMIFS('1.01c MultiActivityVar No RPEs'!C:C,'1.01c MultiActivityVar No RPEs'!$B:$B,"="&amp;$B27)</f>
        <v>0</v>
      </c>
      <c r="AJ27" s="1195">
        <f>SUMIFS('1.01c MultiActivityVar No RPEs'!D:D,'1.01c MultiActivityVar No RPEs'!$B:$B,"="&amp;$B27)</f>
        <v>0</v>
      </c>
      <c r="AK27" s="1195">
        <f>SUMIFS('1.01c MultiActivityVar No RPEs'!E:E,'1.01c MultiActivityVar No RPEs'!$B:$B,"="&amp;$B27)</f>
        <v>0</v>
      </c>
      <c r="AL27" s="1195">
        <f>SUMIFS('1.01c MultiActivityVar No RPEs'!F:F,'1.01c MultiActivityVar No RPEs'!$B:$B,"="&amp;$B27)</f>
        <v>0</v>
      </c>
      <c r="AM27" s="1195">
        <f>SUMIFS('1.01c MultiActivityVar No RPEs'!G:G,'1.01c MultiActivityVar No RPEs'!$B:$B,"="&amp;$B27)</f>
        <v>0</v>
      </c>
      <c r="AN27" s="1195">
        <f t="shared" si="9"/>
        <v>0</v>
      </c>
      <c r="AO27" s="1306"/>
      <c r="AP27" s="1195">
        <f t="shared" si="12"/>
        <v>0</v>
      </c>
      <c r="AQ27" s="1195">
        <f t="shared" si="12"/>
        <v>0</v>
      </c>
      <c r="AR27" s="1195">
        <f t="shared" si="12"/>
        <v>0</v>
      </c>
      <c r="AS27" s="1195">
        <f t="shared" si="12"/>
        <v>0</v>
      </c>
      <c r="AT27" s="1195">
        <f t="shared" si="12"/>
        <v>0</v>
      </c>
      <c r="AU27" s="1195">
        <f t="shared" si="11"/>
        <v>0</v>
      </c>
    </row>
    <row r="28" spans="1:47" ht="14.25">
      <c r="A28" s="1191"/>
      <c r="B28" s="732" t="s">
        <v>1703</v>
      </c>
      <c r="C28" s="1182" t="s">
        <v>1622</v>
      </c>
      <c r="D28" s="1182" t="s">
        <v>186</v>
      </c>
      <c r="E28" s="706"/>
      <c r="F28" s="706"/>
      <c r="G28" s="706"/>
      <c r="H28" s="706"/>
      <c r="I28" s="706"/>
      <c r="J28" s="1195">
        <f t="shared" si="0"/>
        <v>0</v>
      </c>
      <c r="K28" s="1308"/>
      <c r="L28" s="1204">
        <f>'2.01 Revenue - PCDs'!F82-'2.01 Revenue - PCDs'!F80</f>
        <v>0</v>
      </c>
      <c r="M28" s="1204">
        <f>'2.01 Revenue - PCDs'!G82-'2.01 Revenue - PCDs'!G80</f>
        <v>0</v>
      </c>
      <c r="N28" s="1204">
        <f>'2.01 Revenue - PCDs'!H82-'2.01 Revenue - PCDs'!H80</f>
        <v>0</v>
      </c>
      <c r="O28" s="1204">
        <f>'2.01 Revenue - PCDs'!I82-'2.01 Revenue - PCDs'!I80</f>
        <v>0</v>
      </c>
      <c r="P28" s="1204">
        <f>'2.01 Revenue - PCDs'!J82-'2.01 Revenue - PCDs'!J80</f>
        <v>0</v>
      </c>
      <c r="Q28" s="1195">
        <f t="shared" si="1"/>
        <v>0</v>
      </c>
      <c r="R28" s="1306" t="s">
        <v>1693</v>
      </c>
      <c r="S28" s="1195">
        <f>SUMIFS('1.01b MultiActivityVar RPEs'!C:C,'1.01b MultiActivityVar RPEs'!$B:$B,"="&amp;$B28)</f>
        <v>0</v>
      </c>
      <c r="T28" s="1195">
        <f>SUMIFS('1.01b MultiActivityVar RPEs'!D:D,'1.01b MultiActivityVar RPEs'!$B:$B,"="&amp;$B28)</f>
        <v>0</v>
      </c>
      <c r="U28" s="1195">
        <f>SUMIFS('1.01b MultiActivityVar RPEs'!E:E,'1.01b MultiActivityVar RPEs'!$B:$B,"="&amp;$B28)</f>
        <v>0</v>
      </c>
      <c r="V28" s="1195">
        <f>SUMIFS('1.01b MultiActivityVar RPEs'!F:F,'1.01b MultiActivityVar RPEs'!$B:$B,"="&amp;$B28)</f>
        <v>0</v>
      </c>
      <c r="W28" s="1195">
        <f>SUMIFS('1.01b MultiActivityVar RPEs'!G:G,'1.01b MultiActivityVar RPEs'!$B:$B,"="&amp;$B28)</f>
        <v>0</v>
      </c>
      <c r="X28" s="1195">
        <f t="shared" si="2"/>
        <v>0</v>
      </c>
      <c r="Y28" s="1306"/>
      <c r="Z28" s="1306"/>
      <c r="AA28" s="1307"/>
      <c r="AB28" s="1195">
        <f t="shared" si="3"/>
        <v>0</v>
      </c>
      <c r="AC28" s="1195">
        <f t="shared" si="4"/>
        <v>0</v>
      </c>
      <c r="AD28" s="1195">
        <f t="shared" si="5"/>
        <v>0</v>
      </c>
      <c r="AE28" s="1195">
        <f t="shared" si="6"/>
        <v>0</v>
      </c>
      <c r="AF28" s="1195">
        <f t="shared" si="7"/>
        <v>0</v>
      </c>
      <c r="AG28" s="1195">
        <f t="shared" si="8"/>
        <v>0</v>
      </c>
      <c r="AH28" s="1306"/>
      <c r="AI28" s="1195">
        <f>SUMIFS('1.01c MultiActivityVar No RPEs'!C:C,'1.01c MultiActivityVar No RPEs'!$B:$B,"="&amp;$B28)</f>
        <v>0</v>
      </c>
      <c r="AJ28" s="1195">
        <f>SUMIFS('1.01c MultiActivityVar No RPEs'!D:D,'1.01c MultiActivityVar No RPEs'!$B:$B,"="&amp;$B28)</f>
        <v>0</v>
      </c>
      <c r="AK28" s="1195">
        <f>SUMIFS('1.01c MultiActivityVar No RPEs'!E:E,'1.01c MultiActivityVar No RPEs'!$B:$B,"="&amp;$B28)</f>
        <v>0</v>
      </c>
      <c r="AL28" s="1195">
        <f>SUMIFS('1.01c MultiActivityVar No RPEs'!F:F,'1.01c MultiActivityVar No RPEs'!$B:$B,"="&amp;$B28)</f>
        <v>0</v>
      </c>
      <c r="AM28" s="1195">
        <f>SUMIFS('1.01c MultiActivityVar No RPEs'!G:G,'1.01c MultiActivityVar No RPEs'!$B:$B,"="&amp;$B28)</f>
        <v>0</v>
      </c>
      <c r="AN28" s="1195">
        <f t="shared" si="9"/>
        <v>0</v>
      </c>
      <c r="AO28" s="1306"/>
      <c r="AP28" s="1195">
        <f t="shared" si="12"/>
        <v>0</v>
      </c>
      <c r="AQ28" s="1195">
        <f t="shared" si="12"/>
        <v>0</v>
      </c>
      <c r="AR28" s="1195">
        <f t="shared" si="12"/>
        <v>0</v>
      </c>
      <c r="AS28" s="1195">
        <f t="shared" si="12"/>
        <v>0</v>
      </c>
      <c r="AT28" s="1195">
        <f t="shared" si="12"/>
        <v>0</v>
      </c>
      <c r="AU28" s="1195">
        <f t="shared" si="11"/>
        <v>0</v>
      </c>
    </row>
    <row r="29" spans="1:47" ht="14.25">
      <c r="A29" s="1191"/>
      <c r="B29" s="732" t="s">
        <v>1704</v>
      </c>
      <c r="C29" s="1182" t="s">
        <v>1622</v>
      </c>
      <c r="D29" s="1182" t="s">
        <v>186</v>
      </c>
      <c r="E29" s="706"/>
      <c r="F29" s="706"/>
      <c r="G29" s="706"/>
      <c r="H29" s="706"/>
      <c r="I29" s="706"/>
      <c r="J29" s="1195">
        <f t="shared" si="0"/>
        <v>0</v>
      </c>
      <c r="K29" s="1308"/>
      <c r="L29" s="1204">
        <f>E83</f>
        <v>0</v>
      </c>
      <c r="M29" s="1204">
        <f t="shared" ref="M29:P29" si="14">F83</f>
        <v>0</v>
      </c>
      <c r="N29" s="1204">
        <f t="shared" si="14"/>
        <v>0</v>
      </c>
      <c r="O29" s="1204">
        <f t="shared" si="14"/>
        <v>0</v>
      </c>
      <c r="P29" s="1204">
        <f t="shared" si="14"/>
        <v>0</v>
      </c>
      <c r="Q29" s="1195">
        <f t="shared" si="1"/>
        <v>0</v>
      </c>
      <c r="R29" s="1306" t="s">
        <v>1693</v>
      </c>
      <c r="S29" s="1195">
        <f>SUMIFS('1.01b MultiActivityVar RPEs'!C:C,'1.01b MultiActivityVar RPEs'!$B:$B,"="&amp;$B29)</f>
        <v>0</v>
      </c>
      <c r="T29" s="1195">
        <f>SUMIFS('1.01b MultiActivityVar RPEs'!D:D,'1.01b MultiActivityVar RPEs'!$B:$B,"="&amp;$B29)</f>
        <v>0</v>
      </c>
      <c r="U29" s="1195">
        <f>SUMIFS('1.01b MultiActivityVar RPEs'!E:E,'1.01b MultiActivityVar RPEs'!$B:$B,"="&amp;$B29)</f>
        <v>0</v>
      </c>
      <c r="V29" s="1195">
        <f>SUMIFS('1.01b MultiActivityVar RPEs'!F:F,'1.01b MultiActivityVar RPEs'!$B:$B,"="&amp;$B29)</f>
        <v>0</v>
      </c>
      <c r="W29" s="1195">
        <f>SUMIFS('1.01b MultiActivityVar RPEs'!G:G,'1.01b MultiActivityVar RPEs'!$B:$B,"="&amp;$B29)</f>
        <v>0</v>
      </c>
      <c r="X29" s="1195">
        <f t="shared" si="2"/>
        <v>0</v>
      </c>
      <c r="Y29" s="1306"/>
      <c r="Z29" s="1306"/>
      <c r="AA29" s="1307"/>
      <c r="AB29" s="1195">
        <f t="shared" si="3"/>
        <v>0</v>
      </c>
      <c r="AC29" s="1195">
        <f t="shared" si="4"/>
        <v>0</v>
      </c>
      <c r="AD29" s="1195">
        <f t="shared" si="5"/>
        <v>0</v>
      </c>
      <c r="AE29" s="1195">
        <f t="shared" si="6"/>
        <v>0</v>
      </c>
      <c r="AF29" s="1195">
        <f t="shared" si="7"/>
        <v>0</v>
      </c>
      <c r="AG29" s="1195">
        <f t="shared" si="8"/>
        <v>0</v>
      </c>
      <c r="AH29" s="1306"/>
      <c r="AI29" s="1195">
        <f>SUMIFS('1.01c MultiActivityVar No RPEs'!C:C,'1.01c MultiActivityVar No RPEs'!$B:$B,"="&amp;$B29)</f>
        <v>0</v>
      </c>
      <c r="AJ29" s="1195">
        <f>SUMIFS('1.01c MultiActivityVar No RPEs'!D:D,'1.01c MultiActivityVar No RPEs'!$B:$B,"="&amp;$B29)</f>
        <v>0</v>
      </c>
      <c r="AK29" s="1195">
        <f>SUMIFS('1.01c MultiActivityVar No RPEs'!E:E,'1.01c MultiActivityVar No RPEs'!$B:$B,"="&amp;$B29)</f>
        <v>0</v>
      </c>
      <c r="AL29" s="1195">
        <f>SUMIFS('1.01c MultiActivityVar No RPEs'!F:F,'1.01c MultiActivityVar No RPEs'!$B:$B,"="&amp;$B29)</f>
        <v>0</v>
      </c>
      <c r="AM29" s="1195">
        <f>SUMIFS('1.01c MultiActivityVar No RPEs'!G:G,'1.01c MultiActivityVar No RPEs'!$B:$B,"="&amp;$B29)</f>
        <v>0</v>
      </c>
      <c r="AN29" s="1195">
        <f t="shared" si="9"/>
        <v>0</v>
      </c>
      <c r="AO29" s="1306"/>
      <c r="AP29" s="1195">
        <f t="shared" si="12"/>
        <v>0</v>
      </c>
      <c r="AQ29" s="1195">
        <f t="shared" si="12"/>
        <v>0</v>
      </c>
      <c r="AR29" s="1195">
        <f t="shared" si="12"/>
        <v>0</v>
      </c>
      <c r="AS29" s="1195">
        <f t="shared" si="12"/>
        <v>0</v>
      </c>
      <c r="AT29" s="1195">
        <f t="shared" si="12"/>
        <v>0</v>
      </c>
      <c r="AU29" s="1195">
        <f t="shared" si="11"/>
        <v>0</v>
      </c>
    </row>
    <row r="30" spans="1:47" ht="14.25">
      <c r="A30" s="1191"/>
      <c r="B30" s="732" t="s">
        <v>1705</v>
      </c>
      <c r="C30" s="1182" t="s">
        <v>1622</v>
      </c>
      <c r="D30" s="1182" t="s">
        <v>186</v>
      </c>
      <c r="E30" s="706"/>
      <c r="F30" s="706"/>
      <c r="G30" s="706"/>
      <c r="H30" s="706"/>
      <c r="I30" s="706"/>
      <c r="J30" s="1195">
        <f t="shared" si="0"/>
        <v>0</v>
      </c>
      <c r="K30" s="1308"/>
      <c r="L30" s="1204"/>
      <c r="M30" s="1204"/>
      <c r="N30" s="1204"/>
      <c r="O30" s="1204"/>
      <c r="P30" s="1204"/>
      <c r="Q30" s="1195">
        <f t="shared" si="1"/>
        <v>0</v>
      </c>
      <c r="R30" s="1306"/>
      <c r="S30" s="1195">
        <f>SUMIFS('1.01b MultiActivityVar RPEs'!C:C,'1.01b MultiActivityVar RPEs'!$B:$B,"="&amp;$B30)</f>
        <v>0</v>
      </c>
      <c r="T30" s="1195">
        <f>SUMIFS('1.01b MultiActivityVar RPEs'!D:D,'1.01b MultiActivityVar RPEs'!$B:$B,"="&amp;$B30)</f>
        <v>0</v>
      </c>
      <c r="U30" s="1195">
        <f>SUMIFS('1.01b MultiActivityVar RPEs'!E:E,'1.01b MultiActivityVar RPEs'!$B:$B,"="&amp;$B30)</f>
        <v>0</v>
      </c>
      <c r="V30" s="1195">
        <f>SUMIFS('1.01b MultiActivityVar RPEs'!F:F,'1.01b MultiActivityVar RPEs'!$B:$B,"="&amp;$B30)</f>
        <v>0</v>
      </c>
      <c r="W30" s="1195">
        <f>SUMIFS('1.01b MultiActivityVar RPEs'!G:G,'1.01b MultiActivityVar RPEs'!$B:$B,"="&amp;$B30)</f>
        <v>0</v>
      </c>
      <c r="X30" s="1195">
        <f t="shared" si="2"/>
        <v>0</v>
      </c>
      <c r="Y30" s="1306"/>
      <c r="Z30" s="1306"/>
      <c r="AA30" s="1307"/>
      <c r="AB30" s="1195">
        <f t="shared" si="3"/>
        <v>0</v>
      </c>
      <c r="AC30" s="1195">
        <f t="shared" si="4"/>
        <v>0</v>
      </c>
      <c r="AD30" s="1195">
        <f t="shared" si="5"/>
        <v>0</v>
      </c>
      <c r="AE30" s="1195">
        <f t="shared" si="6"/>
        <v>0</v>
      </c>
      <c r="AF30" s="1195">
        <f t="shared" si="7"/>
        <v>0</v>
      </c>
      <c r="AG30" s="1195">
        <f t="shared" si="8"/>
        <v>0</v>
      </c>
      <c r="AH30" s="1306"/>
      <c r="AI30" s="1195">
        <f>SUMIFS('1.01c MultiActivityVar No RPEs'!C:C,'1.01c MultiActivityVar No RPEs'!$B:$B,"="&amp;$B30)</f>
        <v>0</v>
      </c>
      <c r="AJ30" s="1195">
        <f>SUMIFS('1.01c MultiActivityVar No RPEs'!D:D,'1.01c MultiActivityVar No RPEs'!$B:$B,"="&amp;$B30)</f>
        <v>0</v>
      </c>
      <c r="AK30" s="1195">
        <f>SUMIFS('1.01c MultiActivityVar No RPEs'!E:E,'1.01c MultiActivityVar No RPEs'!$B:$B,"="&amp;$B30)</f>
        <v>0</v>
      </c>
      <c r="AL30" s="1195">
        <f>SUMIFS('1.01c MultiActivityVar No RPEs'!F:F,'1.01c MultiActivityVar No RPEs'!$B:$B,"="&amp;$B30)</f>
        <v>0</v>
      </c>
      <c r="AM30" s="1195">
        <f>SUMIFS('1.01c MultiActivityVar No RPEs'!G:G,'1.01c MultiActivityVar No RPEs'!$B:$B,"="&amp;$B30)</f>
        <v>0</v>
      </c>
      <c r="AN30" s="1195">
        <f t="shared" si="9"/>
        <v>0</v>
      </c>
      <c r="AO30" s="1306"/>
      <c r="AP30" s="1195">
        <f t="shared" si="12"/>
        <v>0</v>
      </c>
      <c r="AQ30" s="1195">
        <f t="shared" si="12"/>
        <v>0</v>
      </c>
      <c r="AR30" s="1195">
        <f t="shared" si="12"/>
        <v>0</v>
      </c>
      <c r="AS30" s="1195">
        <f t="shared" si="12"/>
        <v>0</v>
      </c>
      <c r="AT30" s="1195">
        <f t="shared" si="12"/>
        <v>0</v>
      </c>
      <c r="AU30" s="1195">
        <f t="shared" si="11"/>
        <v>0</v>
      </c>
    </row>
    <row r="31" spans="1:47" ht="14.25">
      <c r="A31" s="1191"/>
      <c r="B31" s="732" t="s">
        <v>1706</v>
      </c>
      <c r="C31" s="1182" t="s">
        <v>1622</v>
      </c>
      <c r="D31" s="1182" t="s">
        <v>186</v>
      </c>
      <c r="E31" s="706"/>
      <c r="F31" s="706"/>
      <c r="G31" s="706"/>
      <c r="H31" s="706"/>
      <c r="I31" s="706"/>
      <c r="J31" s="1195">
        <f t="shared" si="0"/>
        <v>0</v>
      </c>
      <c r="K31" s="1308"/>
      <c r="L31" s="1204"/>
      <c r="M31" s="1204"/>
      <c r="N31" s="1204"/>
      <c r="O31" s="1204"/>
      <c r="P31" s="1204"/>
      <c r="Q31" s="1195">
        <f t="shared" si="1"/>
        <v>0</v>
      </c>
      <c r="R31" s="1306"/>
      <c r="S31" s="1195">
        <f>SUMIFS('1.01b MultiActivityVar RPEs'!C:C,'1.01b MultiActivityVar RPEs'!$B:$B,"="&amp;$B31)</f>
        <v>0</v>
      </c>
      <c r="T31" s="1195">
        <f>SUMIFS('1.01b MultiActivityVar RPEs'!D:D,'1.01b MultiActivityVar RPEs'!$B:$B,"="&amp;$B31)</f>
        <v>0</v>
      </c>
      <c r="U31" s="1195">
        <f>SUMIFS('1.01b MultiActivityVar RPEs'!E:E,'1.01b MultiActivityVar RPEs'!$B:$B,"="&amp;$B31)</f>
        <v>0</v>
      </c>
      <c r="V31" s="1195">
        <f>SUMIFS('1.01b MultiActivityVar RPEs'!F:F,'1.01b MultiActivityVar RPEs'!$B:$B,"="&amp;$B31)</f>
        <v>0</v>
      </c>
      <c r="W31" s="1195">
        <f>SUMIFS('1.01b MultiActivityVar RPEs'!G:G,'1.01b MultiActivityVar RPEs'!$B:$B,"="&amp;$B31)</f>
        <v>0</v>
      </c>
      <c r="X31" s="1195">
        <f t="shared" si="2"/>
        <v>0</v>
      </c>
      <c r="Y31" s="1306"/>
      <c r="Z31" s="1306"/>
      <c r="AA31" s="1307"/>
      <c r="AB31" s="1195">
        <f t="shared" si="3"/>
        <v>0</v>
      </c>
      <c r="AC31" s="1195">
        <f t="shared" si="4"/>
        <v>0</v>
      </c>
      <c r="AD31" s="1195">
        <f t="shared" si="5"/>
        <v>0</v>
      </c>
      <c r="AE31" s="1195">
        <f t="shared" si="6"/>
        <v>0</v>
      </c>
      <c r="AF31" s="1195">
        <f t="shared" si="7"/>
        <v>0</v>
      </c>
      <c r="AG31" s="1195">
        <f t="shared" si="8"/>
        <v>0</v>
      </c>
      <c r="AH31" s="1306"/>
      <c r="AI31" s="1195">
        <f>SUMIFS('1.01c MultiActivityVar No RPEs'!C:C,'1.01c MultiActivityVar No RPEs'!$B:$B,"="&amp;$B31)</f>
        <v>0</v>
      </c>
      <c r="AJ31" s="1195">
        <f>SUMIFS('1.01c MultiActivityVar No RPEs'!D:D,'1.01c MultiActivityVar No RPEs'!$B:$B,"="&amp;$B31)</f>
        <v>0</v>
      </c>
      <c r="AK31" s="1195">
        <f>SUMIFS('1.01c MultiActivityVar No RPEs'!E:E,'1.01c MultiActivityVar No RPEs'!$B:$B,"="&amp;$B31)</f>
        <v>0</v>
      </c>
      <c r="AL31" s="1195">
        <f>SUMIFS('1.01c MultiActivityVar No RPEs'!F:F,'1.01c MultiActivityVar No RPEs'!$B:$B,"="&amp;$B31)</f>
        <v>0</v>
      </c>
      <c r="AM31" s="1195">
        <f>SUMIFS('1.01c MultiActivityVar No RPEs'!G:G,'1.01c MultiActivityVar No RPEs'!$B:$B,"="&amp;$B31)</f>
        <v>0</v>
      </c>
      <c r="AN31" s="1195">
        <f t="shared" si="9"/>
        <v>0</v>
      </c>
      <c r="AO31" s="1306"/>
      <c r="AP31" s="1195">
        <f t="shared" si="12"/>
        <v>0</v>
      </c>
      <c r="AQ31" s="1195">
        <f t="shared" si="12"/>
        <v>0</v>
      </c>
      <c r="AR31" s="1195">
        <f t="shared" si="12"/>
        <v>0</v>
      </c>
      <c r="AS31" s="1195">
        <f t="shared" si="12"/>
        <v>0</v>
      </c>
      <c r="AT31" s="1195">
        <f t="shared" si="12"/>
        <v>0</v>
      </c>
      <c r="AU31" s="1195">
        <f t="shared" si="11"/>
        <v>0</v>
      </c>
    </row>
    <row r="32" spans="1:47" ht="14.25">
      <c r="A32" s="1191"/>
      <c r="B32" s="732" t="s">
        <v>1659</v>
      </c>
      <c r="C32" s="1182" t="s">
        <v>1622</v>
      </c>
      <c r="D32" s="1182" t="s">
        <v>186</v>
      </c>
      <c r="E32" s="706"/>
      <c r="F32" s="706"/>
      <c r="G32" s="706"/>
      <c r="H32" s="706"/>
      <c r="I32" s="706"/>
      <c r="J32" s="1195">
        <f t="shared" si="0"/>
        <v>0</v>
      </c>
      <c r="K32" s="1308"/>
      <c r="L32" s="1204"/>
      <c r="M32" s="1204"/>
      <c r="N32" s="1204"/>
      <c r="O32" s="1204"/>
      <c r="P32" s="1204"/>
      <c r="Q32" s="1195">
        <f t="shared" si="1"/>
        <v>0</v>
      </c>
      <c r="R32" s="1306"/>
      <c r="S32" s="1195">
        <f>SUMIFS('1.01b MultiActivityVar RPEs'!C:C,'1.01b MultiActivityVar RPEs'!$B:$B,"="&amp;$B32)</f>
        <v>0</v>
      </c>
      <c r="T32" s="1195">
        <f>SUMIFS('1.01b MultiActivityVar RPEs'!D:D,'1.01b MultiActivityVar RPEs'!$B:$B,"="&amp;$B32)</f>
        <v>0</v>
      </c>
      <c r="U32" s="1195">
        <f>SUMIFS('1.01b MultiActivityVar RPEs'!E:E,'1.01b MultiActivityVar RPEs'!$B:$B,"="&amp;$B32)</f>
        <v>0</v>
      </c>
      <c r="V32" s="1195">
        <f>SUMIFS('1.01b MultiActivityVar RPEs'!F:F,'1.01b MultiActivityVar RPEs'!$B:$B,"="&amp;$B32)</f>
        <v>0</v>
      </c>
      <c r="W32" s="1195">
        <f>SUMIFS('1.01b MultiActivityVar RPEs'!G:G,'1.01b MultiActivityVar RPEs'!$B:$B,"="&amp;$B32)</f>
        <v>0</v>
      </c>
      <c r="X32" s="1195">
        <f t="shared" si="2"/>
        <v>0</v>
      </c>
      <c r="Y32" s="1306"/>
      <c r="Z32" s="1306"/>
      <c r="AA32" s="1307"/>
      <c r="AB32" s="1195">
        <f t="shared" si="3"/>
        <v>0</v>
      </c>
      <c r="AC32" s="1195">
        <f t="shared" si="4"/>
        <v>0</v>
      </c>
      <c r="AD32" s="1195">
        <f t="shared" si="5"/>
        <v>0</v>
      </c>
      <c r="AE32" s="1195">
        <f t="shared" si="6"/>
        <v>0</v>
      </c>
      <c r="AF32" s="1195">
        <f t="shared" si="7"/>
        <v>0</v>
      </c>
      <c r="AG32" s="1195">
        <f t="shared" si="8"/>
        <v>0</v>
      </c>
      <c r="AH32" s="1306"/>
      <c r="AI32" s="1195">
        <f>SUMIFS('1.01c MultiActivityVar No RPEs'!C:C,'1.01c MultiActivityVar No RPEs'!$B:$B,"="&amp;$B32)</f>
        <v>0</v>
      </c>
      <c r="AJ32" s="1195">
        <f>SUMIFS('1.01c MultiActivityVar No RPEs'!D:D,'1.01c MultiActivityVar No RPEs'!$B:$B,"="&amp;$B32)</f>
        <v>0</v>
      </c>
      <c r="AK32" s="1195">
        <f>SUMIFS('1.01c MultiActivityVar No RPEs'!E:E,'1.01c MultiActivityVar No RPEs'!$B:$B,"="&amp;$B32)</f>
        <v>0</v>
      </c>
      <c r="AL32" s="1195">
        <f>SUMIFS('1.01c MultiActivityVar No RPEs'!F:F,'1.01c MultiActivityVar No RPEs'!$B:$B,"="&amp;$B32)</f>
        <v>0</v>
      </c>
      <c r="AM32" s="1195">
        <f>SUMIFS('1.01c MultiActivityVar No RPEs'!G:G,'1.01c MultiActivityVar No RPEs'!$B:$B,"="&amp;$B32)</f>
        <v>0</v>
      </c>
      <c r="AN32" s="1195">
        <f t="shared" si="9"/>
        <v>0</v>
      </c>
      <c r="AO32" s="1306"/>
      <c r="AP32" s="1195">
        <f t="shared" si="12"/>
        <v>0</v>
      </c>
      <c r="AQ32" s="1195">
        <f t="shared" si="12"/>
        <v>0</v>
      </c>
      <c r="AR32" s="1195">
        <f t="shared" si="12"/>
        <v>0</v>
      </c>
      <c r="AS32" s="1195">
        <f t="shared" si="12"/>
        <v>0</v>
      </c>
      <c r="AT32" s="1195">
        <f t="shared" si="12"/>
        <v>0</v>
      </c>
      <c r="AU32" s="1195">
        <f t="shared" si="11"/>
        <v>0</v>
      </c>
    </row>
    <row r="33" spans="1:47" ht="14.25">
      <c r="A33" s="1191"/>
      <c r="B33" s="732" t="s">
        <v>1660</v>
      </c>
      <c r="C33" s="1182" t="s">
        <v>1622</v>
      </c>
      <c r="D33" s="1182" t="s">
        <v>186</v>
      </c>
      <c r="E33" s="706"/>
      <c r="F33" s="706"/>
      <c r="G33" s="706"/>
      <c r="H33" s="706"/>
      <c r="I33" s="706"/>
      <c r="J33" s="1195">
        <f t="shared" si="0"/>
        <v>0</v>
      </c>
      <c r="K33" s="1308"/>
      <c r="L33" s="1187"/>
      <c r="M33" s="1187"/>
      <c r="N33" s="1187"/>
      <c r="O33" s="1187"/>
      <c r="P33" s="1187"/>
      <c r="Q33" s="1195">
        <f t="shared" si="1"/>
        <v>0</v>
      </c>
      <c r="R33" s="1306"/>
      <c r="S33" s="1195">
        <f>SUMIFS('1.01b MultiActivityVar RPEs'!C:C,'1.01b MultiActivityVar RPEs'!$B:$B,"="&amp;$B33)</f>
        <v>0</v>
      </c>
      <c r="T33" s="1195">
        <f>SUMIFS('1.01b MultiActivityVar RPEs'!D:D,'1.01b MultiActivityVar RPEs'!$B:$B,"="&amp;$B33)</f>
        <v>0</v>
      </c>
      <c r="U33" s="1195">
        <f>SUMIFS('1.01b MultiActivityVar RPEs'!E:E,'1.01b MultiActivityVar RPEs'!$B:$B,"="&amp;$B33)</f>
        <v>0</v>
      </c>
      <c r="V33" s="1195">
        <f>SUMIFS('1.01b MultiActivityVar RPEs'!F:F,'1.01b MultiActivityVar RPEs'!$B:$B,"="&amp;$B33)</f>
        <v>0</v>
      </c>
      <c r="W33" s="1195">
        <f>SUMIFS('1.01b MultiActivityVar RPEs'!G:G,'1.01b MultiActivityVar RPEs'!$B:$B,"="&amp;$B33)</f>
        <v>0</v>
      </c>
      <c r="X33" s="1195">
        <f t="shared" si="2"/>
        <v>0</v>
      </c>
      <c r="Y33" s="1306"/>
      <c r="Z33" s="1306"/>
      <c r="AA33" s="1307"/>
      <c r="AB33" s="1195">
        <f t="shared" si="3"/>
        <v>0</v>
      </c>
      <c r="AC33" s="1195">
        <f t="shared" si="4"/>
        <v>0</v>
      </c>
      <c r="AD33" s="1195">
        <f t="shared" si="5"/>
        <v>0</v>
      </c>
      <c r="AE33" s="1195">
        <f t="shared" si="6"/>
        <v>0</v>
      </c>
      <c r="AF33" s="1195">
        <f t="shared" si="7"/>
        <v>0</v>
      </c>
      <c r="AG33" s="1195">
        <f t="shared" si="8"/>
        <v>0</v>
      </c>
      <c r="AH33" s="1306"/>
      <c r="AI33" s="1195">
        <f>SUMIFS('1.01c MultiActivityVar No RPEs'!C:C,'1.01c MultiActivityVar No RPEs'!$B:$B,"="&amp;$B33)</f>
        <v>0</v>
      </c>
      <c r="AJ33" s="1195">
        <f>SUMIFS('1.01c MultiActivityVar No RPEs'!D:D,'1.01c MultiActivityVar No RPEs'!$B:$B,"="&amp;$B33)</f>
        <v>0</v>
      </c>
      <c r="AK33" s="1195">
        <f>SUMIFS('1.01c MultiActivityVar No RPEs'!E:E,'1.01c MultiActivityVar No RPEs'!$B:$B,"="&amp;$B33)</f>
        <v>0</v>
      </c>
      <c r="AL33" s="1195">
        <f>SUMIFS('1.01c MultiActivityVar No RPEs'!F:F,'1.01c MultiActivityVar No RPEs'!$B:$B,"="&amp;$B33)</f>
        <v>0</v>
      </c>
      <c r="AM33" s="1195">
        <f>SUMIFS('1.01c MultiActivityVar No RPEs'!G:G,'1.01c MultiActivityVar No RPEs'!$B:$B,"="&amp;$B33)</f>
        <v>0</v>
      </c>
      <c r="AN33" s="1195">
        <f t="shared" si="9"/>
        <v>0</v>
      </c>
      <c r="AO33" s="1306"/>
      <c r="AP33" s="1195">
        <f t="shared" si="12"/>
        <v>0</v>
      </c>
      <c r="AQ33" s="1195">
        <f t="shared" si="12"/>
        <v>0</v>
      </c>
      <c r="AR33" s="1195">
        <f t="shared" si="12"/>
        <v>0</v>
      </c>
      <c r="AS33" s="1195">
        <f t="shared" si="12"/>
        <v>0</v>
      </c>
      <c r="AT33" s="1195">
        <f t="shared" si="12"/>
        <v>0</v>
      </c>
      <c r="AU33" s="1195">
        <f t="shared" si="11"/>
        <v>0</v>
      </c>
    </row>
    <row r="34" spans="1:47" ht="14.25">
      <c r="A34" s="1191"/>
      <c r="B34" s="732" t="s">
        <v>1661</v>
      </c>
      <c r="C34" s="1182" t="s">
        <v>1622</v>
      </c>
      <c r="D34" s="1182" t="s">
        <v>186</v>
      </c>
      <c r="E34" s="706"/>
      <c r="F34" s="706"/>
      <c r="G34" s="706"/>
      <c r="H34" s="706"/>
      <c r="I34" s="706"/>
      <c r="J34" s="1195">
        <f t="shared" si="0"/>
        <v>0</v>
      </c>
      <c r="K34" s="1308"/>
      <c r="L34" s="1187"/>
      <c r="M34" s="1187"/>
      <c r="N34" s="1187"/>
      <c r="O34" s="1187"/>
      <c r="P34" s="1187"/>
      <c r="Q34" s="1195">
        <f t="shared" si="1"/>
        <v>0</v>
      </c>
      <c r="R34" s="1306"/>
      <c r="S34" s="1195">
        <f>SUMIFS('1.01b MultiActivityVar RPEs'!C:C,'1.01b MultiActivityVar RPEs'!$B:$B,"="&amp;$B34)</f>
        <v>0</v>
      </c>
      <c r="T34" s="1195">
        <f>SUMIFS('1.01b MultiActivityVar RPEs'!D:D,'1.01b MultiActivityVar RPEs'!$B:$B,"="&amp;$B34)</f>
        <v>0</v>
      </c>
      <c r="U34" s="1195">
        <f>SUMIFS('1.01b MultiActivityVar RPEs'!E:E,'1.01b MultiActivityVar RPEs'!$B:$B,"="&amp;$B34)</f>
        <v>0</v>
      </c>
      <c r="V34" s="1195">
        <f>SUMIFS('1.01b MultiActivityVar RPEs'!F:F,'1.01b MultiActivityVar RPEs'!$B:$B,"="&amp;$B34)</f>
        <v>0</v>
      </c>
      <c r="W34" s="1195">
        <f>SUMIFS('1.01b MultiActivityVar RPEs'!G:G,'1.01b MultiActivityVar RPEs'!$B:$B,"="&amp;$B34)</f>
        <v>0</v>
      </c>
      <c r="X34" s="1195">
        <f t="shared" si="2"/>
        <v>0</v>
      </c>
      <c r="Y34" s="1306"/>
      <c r="Z34" s="1306"/>
      <c r="AA34" s="1307"/>
      <c r="AB34" s="1195">
        <f t="shared" si="3"/>
        <v>0</v>
      </c>
      <c r="AC34" s="1195">
        <f t="shared" si="4"/>
        <v>0</v>
      </c>
      <c r="AD34" s="1195">
        <f t="shared" si="5"/>
        <v>0</v>
      </c>
      <c r="AE34" s="1195">
        <f t="shared" si="6"/>
        <v>0</v>
      </c>
      <c r="AF34" s="1195">
        <f t="shared" si="7"/>
        <v>0</v>
      </c>
      <c r="AG34" s="1195">
        <f t="shared" si="8"/>
        <v>0</v>
      </c>
      <c r="AH34" s="1306"/>
      <c r="AI34" s="1195">
        <f>SUMIFS('1.01c MultiActivityVar No RPEs'!C:C,'1.01c MultiActivityVar No RPEs'!$B:$B,"="&amp;$B34)</f>
        <v>0</v>
      </c>
      <c r="AJ34" s="1195">
        <f>SUMIFS('1.01c MultiActivityVar No RPEs'!D:D,'1.01c MultiActivityVar No RPEs'!$B:$B,"="&amp;$B34)</f>
        <v>0</v>
      </c>
      <c r="AK34" s="1195">
        <f>SUMIFS('1.01c MultiActivityVar No RPEs'!E:E,'1.01c MultiActivityVar No RPEs'!$B:$B,"="&amp;$B34)</f>
        <v>0</v>
      </c>
      <c r="AL34" s="1195">
        <f>SUMIFS('1.01c MultiActivityVar No RPEs'!F:F,'1.01c MultiActivityVar No RPEs'!$B:$B,"="&amp;$B34)</f>
        <v>0</v>
      </c>
      <c r="AM34" s="1195">
        <f>SUMIFS('1.01c MultiActivityVar No RPEs'!G:G,'1.01c MultiActivityVar No RPEs'!$B:$B,"="&amp;$B34)</f>
        <v>0</v>
      </c>
      <c r="AN34" s="1195">
        <f t="shared" si="9"/>
        <v>0</v>
      </c>
      <c r="AO34" s="1306"/>
      <c r="AP34" s="1195">
        <f t="shared" si="12"/>
        <v>0</v>
      </c>
      <c r="AQ34" s="1195">
        <f t="shared" si="12"/>
        <v>0</v>
      </c>
      <c r="AR34" s="1195">
        <f t="shared" si="12"/>
        <v>0</v>
      </c>
      <c r="AS34" s="1195">
        <f t="shared" si="12"/>
        <v>0</v>
      </c>
      <c r="AT34" s="1195">
        <f t="shared" si="12"/>
        <v>0</v>
      </c>
      <c r="AU34" s="1195">
        <f t="shared" si="11"/>
        <v>0</v>
      </c>
    </row>
    <row r="35" spans="1:47" ht="14.25">
      <c r="A35" s="1191"/>
      <c r="B35" s="732" t="s">
        <v>1662</v>
      </c>
      <c r="C35" s="1182" t="s">
        <v>1622</v>
      </c>
      <c r="D35" s="1182" t="s">
        <v>186</v>
      </c>
      <c r="E35" s="706"/>
      <c r="F35" s="706"/>
      <c r="G35" s="706"/>
      <c r="H35" s="706"/>
      <c r="I35" s="706"/>
      <c r="J35" s="1195">
        <f t="shared" si="0"/>
        <v>0</v>
      </c>
      <c r="K35" s="1308"/>
      <c r="L35" s="1187"/>
      <c r="M35" s="1187"/>
      <c r="N35" s="1187"/>
      <c r="O35" s="1187"/>
      <c r="P35" s="1187"/>
      <c r="Q35" s="1195">
        <f t="shared" si="1"/>
        <v>0</v>
      </c>
      <c r="R35" s="1306"/>
      <c r="S35" s="1195">
        <f>SUMIFS('1.01b MultiActivityVar RPEs'!C:C,'1.01b MultiActivityVar RPEs'!$B:$B,"="&amp;$B35)</f>
        <v>0</v>
      </c>
      <c r="T35" s="1195">
        <f>SUMIFS('1.01b MultiActivityVar RPEs'!D:D,'1.01b MultiActivityVar RPEs'!$B:$B,"="&amp;$B35)</f>
        <v>0</v>
      </c>
      <c r="U35" s="1195">
        <f>SUMIFS('1.01b MultiActivityVar RPEs'!E:E,'1.01b MultiActivityVar RPEs'!$B:$B,"="&amp;$B35)</f>
        <v>0</v>
      </c>
      <c r="V35" s="1195">
        <f>SUMIFS('1.01b MultiActivityVar RPEs'!F:F,'1.01b MultiActivityVar RPEs'!$B:$B,"="&amp;$B35)</f>
        <v>0</v>
      </c>
      <c r="W35" s="1195">
        <f>SUMIFS('1.01b MultiActivityVar RPEs'!G:G,'1.01b MultiActivityVar RPEs'!$B:$B,"="&amp;$B35)</f>
        <v>0</v>
      </c>
      <c r="X35" s="1195">
        <f t="shared" si="2"/>
        <v>0</v>
      </c>
      <c r="Y35" s="1306"/>
      <c r="Z35" s="1306"/>
      <c r="AA35" s="1307"/>
      <c r="AB35" s="1195">
        <f t="shared" si="3"/>
        <v>0</v>
      </c>
      <c r="AC35" s="1195">
        <f t="shared" si="4"/>
        <v>0</v>
      </c>
      <c r="AD35" s="1195">
        <f t="shared" si="5"/>
        <v>0</v>
      </c>
      <c r="AE35" s="1195">
        <f t="shared" si="6"/>
        <v>0</v>
      </c>
      <c r="AF35" s="1195">
        <f t="shared" si="7"/>
        <v>0</v>
      </c>
      <c r="AG35" s="1195">
        <f t="shared" si="8"/>
        <v>0</v>
      </c>
      <c r="AH35" s="1306"/>
      <c r="AI35" s="1195">
        <f>SUMIFS('1.01c MultiActivityVar No RPEs'!C:C,'1.01c MultiActivityVar No RPEs'!$B:$B,"="&amp;$B35)</f>
        <v>0</v>
      </c>
      <c r="AJ35" s="1195">
        <f>SUMIFS('1.01c MultiActivityVar No RPEs'!D:D,'1.01c MultiActivityVar No RPEs'!$B:$B,"="&amp;$B35)</f>
        <v>0</v>
      </c>
      <c r="AK35" s="1195">
        <f>SUMIFS('1.01c MultiActivityVar No RPEs'!E:E,'1.01c MultiActivityVar No RPEs'!$B:$B,"="&amp;$B35)</f>
        <v>0</v>
      </c>
      <c r="AL35" s="1195">
        <f>SUMIFS('1.01c MultiActivityVar No RPEs'!F:F,'1.01c MultiActivityVar No RPEs'!$B:$B,"="&amp;$B35)</f>
        <v>0</v>
      </c>
      <c r="AM35" s="1195">
        <f>SUMIFS('1.01c MultiActivityVar No RPEs'!G:G,'1.01c MultiActivityVar No RPEs'!$B:$B,"="&amp;$B35)</f>
        <v>0</v>
      </c>
      <c r="AN35" s="1195">
        <f t="shared" si="9"/>
        <v>0</v>
      </c>
      <c r="AO35" s="1306"/>
      <c r="AP35" s="1195">
        <f t="shared" si="12"/>
        <v>0</v>
      </c>
      <c r="AQ35" s="1195">
        <f t="shared" si="12"/>
        <v>0</v>
      </c>
      <c r="AR35" s="1195">
        <f t="shared" si="12"/>
        <v>0</v>
      </c>
      <c r="AS35" s="1195">
        <f t="shared" si="12"/>
        <v>0</v>
      </c>
      <c r="AT35" s="1195">
        <f t="shared" si="12"/>
        <v>0</v>
      </c>
      <c r="AU35" s="1195">
        <f t="shared" si="11"/>
        <v>0</v>
      </c>
    </row>
    <row r="36" spans="1:47" ht="14.25">
      <c r="A36" s="1191"/>
      <c r="B36" s="732" t="s">
        <v>1663</v>
      </c>
      <c r="C36" s="1182" t="s">
        <v>1622</v>
      </c>
      <c r="D36" s="1182" t="s">
        <v>186</v>
      </c>
      <c r="E36" s="706"/>
      <c r="F36" s="706"/>
      <c r="G36" s="706"/>
      <c r="H36" s="706"/>
      <c r="I36" s="706"/>
      <c r="J36" s="1195">
        <f t="shared" si="0"/>
        <v>0</v>
      </c>
      <c r="K36" s="1308"/>
      <c r="L36" s="1187"/>
      <c r="M36" s="1187"/>
      <c r="N36" s="1187"/>
      <c r="O36" s="1187"/>
      <c r="P36" s="1187"/>
      <c r="Q36" s="1195">
        <f t="shared" si="1"/>
        <v>0</v>
      </c>
      <c r="R36" s="1306"/>
      <c r="S36" s="1195">
        <f>SUMIFS('1.01b MultiActivityVar RPEs'!C:C,'1.01b MultiActivityVar RPEs'!$B:$B,"="&amp;$B36)</f>
        <v>0</v>
      </c>
      <c r="T36" s="1195">
        <f>SUMIFS('1.01b MultiActivityVar RPEs'!D:D,'1.01b MultiActivityVar RPEs'!$B:$B,"="&amp;$B36)</f>
        <v>0</v>
      </c>
      <c r="U36" s="1195">
        <f>SUMIFS('1.01b MultiActivityVar RPEs'!E:E,'1.01b MultiActivityVar RPEs'!$B:$B,"="&amp;$B36)</f>
        <v>0</v>
      </c>
      <c r="V36" s="1195">
        <f>SUMIFS('1.01b MultiActivityVar RPEs'!F:F,'1.01b MultiActivityVar RPEs'!$B:$B,"="&amp;$B36)</f>
        <v>0</v>
      </c>
      <c r="W36" s="1195">
        <f>SUMIFS('1.01b MultiActivityVar RPEs'!G:G,'1.01b MultiActivityVar RPEs'!$B:$B,"="&amp;$B36)</f>
        <v>0</v>
      </c>
      <c r="X36" s="1195">
        <f t="shared" si="2"/>
        <v>0</v>
      </c>
      <c r="Y36" s="1306"/>
      <c r="Z36" s="1306"/>
      <c r="AA36" s="1307"/>
      <c r="AB36" s="1195">
        <f t="shared" si="3"/>
        <v>0</v>
      </c>
      <c r="AC36" s="1195">
        <f t="shared" si="4"/>
        <v>0</v>
      </c>
      <c r="AD36" s="1195">
        <f t="shared" si="5"/>
        <v>0</v>
      </c>
      <c r="AE36" s="1195">
        <f t="shared" si="6"/>
        <v>0</v>
      </c>
      <c r="AF36" s="1195">
        <f t="shared" si="7"/>
        <v>0</v>
      </c>
      <c r="AG36" s="1195">
        <f t="shared" si="8"/>
        <v>0</v>
      </c>
      <c r="AH36" s="1306"/>
      <c r="AI36" s="1195">
        <f>SUMIFS('1.01c MultiActivityVar No RPEs'!C:C,'1.01c MultiActivityVar No RPEs'!$B:$B,"="&amp;$B36)</f>
        <v>0</v>
      </c>
      <c r="AJ36" s="1195">
        <f>SUMIFS('1.01c MultiActivityVar No RPEs'!D:D,'1.01c MultiActivityVar No RPEs'!$B:$B,"="&amp;$B36)</f>
        <v>0</v>
      </c>
      <c r="AK36" s="1195">
        <f>SUMIFS('1.01c MultiActivityVar No RPEs'!E:E,'1.01c MultiActivityVar No RPEs'!$B:$B,"="&amp;$B36)</f>
        <v>0</v>
      </c>
      <c r="AL36" s="1195">
        <f>SUMIFS('1.01c MultiActivityVar No RPEs'!F:F,'1.01c MultiActivityVar No RPEs'!$B:$B,"="&amp;$B36)</f>
        <v>0</v>
      </c>
      <c r="AM36" s="1195">
        <f>SUMIFS('1.01c MultiActivityVar No RPEs'!G:G,'1.01c MultiActivityVar No RPEs'!$B:$B,"="&amp;$B36)</f>
        <v>0</v>
      </c>
      <c r="AN36" s="1195">
        <f t="shared" si="9"/>
        <v>0</v>
      </c>
      <c r="AO36" s="1306"/>
      <c r="AP36" s="1195">
        <f t="shared" si="12"/>
        <v>0</v>
      </c>
      <c r="AQ36" s="1195">
        <f t="shared" si="12"/>
        <v>0</v>
      </c>
      <c r="AR36" s="1195">
        <f t="shared" si="12"/>
        <v>0</v>
      </c>
      <c r="AS36" s="1195">
        <f t="shared" si="12"/>
        <v>0</v>
      </c>
      <c r="AT36" s="1195">
        <f t="shared" si="12"/>
        <v>0</v>
      </c>
      <c r="AU36" s="1195">
        <f t="shared" si="11"/>
        <v>0</v>
      </c>
    </row>
    <row r="37" spans="1:47" ht="14.25">
      <c r="A37" s="1191"/>
      <c r="B37" s="732" t="s">
        <v>1664</v>
      </c>
      <c r="C37" s="1182" t="s">
        <v>1622</v>
      </c>
      <c r="D37" s="1182" t="s">
        <v>186</v>
      </c>
      <c r="E37" s="706"/>
      <c r="F37" s="706"/>
      <c r="G37" s="706"/>
      <c r="H37" s="706"/>
      <c r="I37" s="706"/>
      <c r="J37" s="1195">
        <f t="shared" si="0"/>
        <v>0</v>
      </c>
      <c r="K37" s="1308"/>
      <c r="L37" s="1187"/>
      <c r="M37" s="1187"/>
      <c r="N37" s="1187"/>
      <c r="O37" s="1187"/>
      <c r="P37" s="1187"/>
      <c r="Q37" s="1195">
        <f t="shared" si="1"/>
        <v>0</v>
      </c>
      <c r="R37" s="1306"/>
      <c r="S37" s="1195">
        <f>SUMIFS('1.01b MultiActivityVar RPEs'!C:C,'1.01b MultiActivityVar RPEs'!$B:$B,"="&amp;$B37)</f>
        <v>0</v>
      </c>
      <c r="T37" s="1195">
        <f>SUMIFS('1.01b MultiActivityVar RPEs'!D:D,'1.01b MultiActivityVar RPEs'!$B:$B,"="&amp;$B37)</f>
        <v>0</v>
      </c>
      <c r="U37" s="1195">
        <f>SUMIFS('1.01b MultiActivityVar RPEs'!E:E,'1.01b MultiActivityVar RPEs'!$B:$B,"="&amp;$B37)</f>
        <v>0</v>
      </c>
      <c r="V37" s="1195">
        <f>SUMIFS('1.01b MultiActivityVar RPEs'!F:F,'1.01b MultiActivityVar RPEs'!$B:$B,"="&amp;$B37)</f>
        <v>0</v>
      </c>
      <c r="W37" s="1195">
        <f>SUMIFS('1.01b MultiActivityVar RPEs'!G:G,'1.01b MultiActivityVar RPEs'!$B:$B,"="&amp;$B37)</f>
        <v>0</v>
      </c>
      <c r="X37" s="1195">
        <f t="shared" si="2"/>
        <v>0</v>
      </c>
      <c r="Y37" s="1306"/>
      <c r="Z37" s="1306"/>
      <c r="AA37" s="1307"/>
      <c r="AB37" s="1195">
        <f t="shared" si="3"/>
        <v>0</v>
      </c>
      <c r="AC37" s="1195">
        <f t="shared" si="4"/>
        <v>0</v>
      </c>
      <c r="AD37" s="1195">
        <f t="shared" si="5"/>
        <v>0</v>
      </c>
      <c r="AE37" s="1195">
        <f t="shared" si="6"/>
        <v>0</v>
      </c>
      <c r="AF37" s="1195">
        <f t="shared" si="7"/>
        <v>0</v>
      </c>
      <c r="AG37" s="1195">
        <f t="shared" si="8"/>
        <v>0</v>
      </c>
      <c r="AH37" s="1306"/>
      <c r="AI37" s="1195">
        <f>SUMIFS('1.01c MultiActivityVar No RPEs'!C:C,'1.01c MultiActivityVar No RPEs'!$B:$B,"="&amp;$B37)</f>
        <v>0</v>
      </c>
      <c r="AJ37" s="1195">
        <f>SUMIFS('1.01c MultiActivityVar No RPEs'!D:D,'1.01c MultiActivityVar No RPEs'!$B:$B,"="&amp;$B37)</f>
        <v>0</v>
      </c>
      <c r="AK37" s="1195">
        <f>SUMIFS('1.01c MultiActivityVar No RPEs'!E:E,'1.01c MultiActivityVar No RPEs'!$B:$B,"="&amp;$B37)</f>
        <v>0</v>
      </c>
      <c r="AL37" s="1195">
        <f>SUMIFS('1.01c MultiActivityVar No RPEs'!F:F,'1.01c MultiActivityVar No RPEs'!$B:$B,"="&amp;$B37)</f>
        <v>0</v>
      </c>
      <c r="AM37" s="1195">
        <f>SUMIFS('1.01c MultiActivityVar No RPEs'!G:G,'1.01c MultiActivityVar No RPEs'!$B:$B,"="&amp;$B37)</f>
        <v>0</v>
      </c>
      <c r="AN37" s="1195">
        <f t="shared" si="9"/>
        <v>0</v>
      </c>
      <c r="AO37" s="1306"/>
      <c r="AP37" s="1195">
        <f t="shared" si="12"/>
        <v>0</v>
      </c>
      <c r="AQ37" s="1195">
        <f t="shared" si="12"/>
        <v>0</v>
      </c>
      <c r="AR37" s="1195">
        <f t="shared" si="12"/>
        <v>0</v>
      </c>
      <c r="AS37" s="1195">
        <f t="shared" si="12"/>
        <v>0</v>
      </c>
      <c r="AT37" s="1195">
        <f t="shared" si="12"/>
        <v>0</v>
      </c>
      <c r="AU37" s="1195">
        <f t="shared" si="11"/>
        <v>0</v>
      </c>
    </row>
    <row r="38" spans="1:47" ht="14.25">
      <c r="A38" s="1191"/>
      <c r="B38" s="732" t="s">
        <v>1665</v>
      </c>
      <c r="C38" s="1182" t="s">
        <v>1622</v>
      </c>
      <c r="D38" s="1182" t="s">
        <v>186</v>
      </c>
      <c r="E38" s="706"/>
      <c r="F38" s="706"/>
      <c r="G38" s="706"/>
      <c r="H38" s="706"/>
      <c r="I38" s="706"/>
      <c r="J38" s="1195">
        <f t="shared" si="0"/>
        <v>0</v>
      </c>
      <c r="K38" s="1308"/>
      <c r="L38" s="1187"/>
      <c r="M38" s="1187"/>
      <c r="N38" s="1187"/>
      <c r="O38" s="1187"/>
      <c r="P38" s="1187"/>
      <c r="Q38" s="1195">
        <f t="shared" si="1"/>
        <v>0</v>
      </c>
      <c r="R38" s="1306"/>
      <c r="S38" s="1195">
        <f>SUMIFS('1.01b MultiActivityVar RPEs'!C:C,'1.01b MultiActivityVar RPEs'!$B:$B,"="&amp;$B38)</f>
        <v>0</v>
      </c>
      <c r="T38" s="1195">
        <f>SUMIFS('1.01b MultiActivityVar RPEs'!D:D,'1.01b MultiActivityVar RPEs'!$B:$B,"="&amp;$B38)</f>
        <v>0</v>
      </c>
      <c r="U38" s="1195">
        <f>SUMIFS('1.01b MultiActivityVar RPEs'!E:E,'1.01b MultiActivityVar RPEs'!$B:$B,"="&amp;$B38)</f>
        <v>0</v>
      </c>
      <c r="V38" s="1195">
        <f>SUMIFS('1.01b MultiActivityVar RPEs'!F:F,'1.01b MultiActivityVar RPEs'!$B:$B,"="&amp;$B38)</f>
        <v>0</v>
      </c>
      <c r="W38" s="1195">
        <f>SUMIFS('1.01b MultiActivityVar RPEs'!G:G,'1.01b MultiActivityVar RPEs'!$B:$B,"="&amp;$B38)</f>
        <v>0</v>
      </c>
      <c r="X38" s="1195">
        <f t="shared" si="2"/>
        <v>0</v>
      </c>
      <c r="Y38" s="1306"/>
      <c r="Z38" s="1306"/>
      <c r="AA38" s="1307"/>
      <c r="AB38" s="1195">
        <f t="shared" si="3"/>
        <v>0</v>
      </c>
      <c r="AC38" s="1195">
        <f t="shared" si="4"/>
        <v>0</v>
      </c>
      <c r="AD38" s="1195">
        <f t="shared" si="5"/>
        <v>0</v>
      </c>
      <c r="AE38" s="1195">
        <f t="shared" si="6"/>
        <v>0</v>
      </c>
      <c r="AF38" s="1195">
        <f t="shared" si="7"/>
        <v>0</v>
      </c>
      <c r="AG38" s="1195">
        <f t="shared" si="8"/>
        <v>0</v>
      </c>
      <c r="AH38" s="1306"/>
      <c r="AI38" s="1195">
        <f>SUMIFS('1.01c MultiActivityVar No RPEs'!C:C,'1.01c MultiActivityVar No RPEs'!$B:$B,"="&amp;$B38)</f>
        <v>0</v>
      </c>
      <c r="AJ38" s="1195">
        <f>SUMIFS('1.01c MultiActivityVar No RPEs'!D:D,'1.01c MultiActivityVar No RPEs'!$B:$B,"="&amp;$B38)</f>
        <v>0</v>
      </c>
      <c r="AK38" s="1195">
        <f>SUMIFS('1.01c MultiActivityVar No RPEs'!E:E,'1.01c MultiActivityVar No RPEs'!$B:$B,"="&amp;$B38)</f>
        <v>0</v>
      </c>
      <c r="AL38" s="1195">
        <f>SUMIFS('1.01c MultiActivityVar No RPEs'!F:F,'1.01c MultiActivityVar No RPEs'!$B:$B,"="&amp;$B38)</f>
        <v>0</v>
      </c>
      <c r="AM38" s="1195">
        <f>SUMIFS('1.01c MultiActivityVar No RPEs'!G:G,'1.01c MultiActivityVar No RPEs'!$B:$B,"="&amp;$B38)</f>
        <v>0</v>
      </c>
      <c r="AN38" s="1195">
        <f t="shared" si="9"/>
        <v>0</v>
      </c>
      <c r="AO38" s="1306"/>
      <c r="AP38" s="1195">
        <f t="shared" si="12"/>
        <v>0</v>
      </c>
      <c r="AQ38" s="1195">
        <f t="shared" si="12"/>
        <v>0</v>
      </c>
      <c r="AR38" s="1195">
        <f t="shared" si="12"/>
        <v>0</v>
      </c>
      <c r="AS38" s="1195">
        <f t="shared" si="12"/>
        <v>0</v>
      </c>
      <c r="AT38" s="1195">
        <f t="shared" si="12"/>
        <v>0</v>
      </c>
      <c r="AU38" s="1195">
        <f t="shared" si="11"/>
        <v>0</v>
      </c>
    </row>
    <row r="39" spans="1:47" ht="14.25">
      <c r="A39" s="1191"/>
      <c r="B39" s="732" t="s">
        <v>1707</v>
      </c>
      <c r="C39" s="1182" t="s">
        <v>1622</v>
      </c>
      <c r="D39" s="1182" t="s">
        <v>186</v>
      </c>
      <c r="E39" s="706"/>
      <c r="F39" s="706"/>
      <c r="G39" s="706"/>
      <c r="H39" s="706"/>
      <c r="I39" s="706"/>
      <c r="J39" s="1195">
        <f t="shared" si="0"/>
        <v>0</v>
      </c>
      <c r="K39" s="1308"/>
      <c r="L39" s="1187"/>
      <c r="M39" s="1187"/>
      <c r="N39" s="1187"/>
      <c r="O39" s="1187"/>
      <c r="P39" s="1187"/>
      <c r="Q39" s="1195">
        <f t="shared" si="1"/>
        <v>0</v>
      </c>
      <c r="R39" s="1306"/>
      <c r="S39" s="1195">
        <f>SUMIFS('1.01b MultiActivityVar RPEs'!C:C,'1.01b MultiActivityVar RPEs'!$B:$B,"="&amp;$B39)</f>
        <v>0</v>
      </c>
      <c r="T39" s="1195">
        <f>SUMIFS('1.01b MultiActivityVar RPEs'!D:D,'1.01b MultiActivityVar RPEs'!$B:$B,"="&amp;$B39)</f>
        <v>0</v>
      </c>
      <c r="U39" s="1195">
        <f>SUMIFS('1.01b MultiActivityVar RPEs'!E:E,'1.01b MultiActivityVar RPEs'!$B:$B,"="&amp;$B39)</f>
        <v>0</v>
      </c>
      <c r="V39" s="1195">
        <f>SUMIFS('1.01b MultiActivityVar RPEs'!F:F,'1.01b MultiActivityVar RPEs'!$B:$B,"="&amp;$B39)</f>
        <v>0</v>
      </c>
      <c r="W39" s="1195">
        <f>SUMIFS('1.01b MultiActivityVar RPEs'!G:G,'1.01b MultiActivityVar RPEs'!$B:$B,"="&amp;$B39)</f>
        <v>0</v>
      </c>
      <c r="X39" s="1195">
        <f t="shared" si="2"/>
        <v>0</v>
      </c>
      <c r="Y39" s="1306"/>
      <c r="Z39" s="1306"/>
      <c r="AA39" s="1307"/>
      <c r="AB39" s="1195">
        <f t="shared" si="3"/>
        <v>0</v>
      </c>
      <c r="AC39" s="1195">
        <f t="shared" si="4"/>
        <v>0</v>
      </c>
      <c r="AD39" s="1195">
        <f t="shared" si="5"/>
        <v>0</v>
      </c>
      <c r="AE39" s="1195">
        <f t="shared" si="6"/>
        <v>0</v>
      </c>
      <c r="AF39" s="1195">
        <f t="shared" si="7"/>
        <v>0</v>
      </c>
      <c r="AG39" s="1195">
        <f t="shared" si="8"/>
        <v>0</v>
      </c>
      <c r="AH39" s="1306"/>
      <c r="AI39" s="1195">
        <f>SUMIFS('1.01c MultiActivityVar No RPEs'!C:C,'1.01c MultiActivityVar No RPEs'!$B:$B,"="&amp;$B39)</f>
        <v>0</v>
      </c>
      <c r="AJ39" s="1195">
        <f>SUMIFS('1.01c MultiActivityVar No RPEs'!D:D,'1.01c MultiActivityVar No RPEs'!$B:$B,"="&amp;$B39)</f>
        <v>0</v>
      </c>
      <c r="AK39" s="1195">
        <f>SUMIFS('1.01c MultiActivityVar No RPEs'!E:E,'1.01c MultiActivityVar No RPEs'!$B:$B,"="&amp;$B39)</f>
        <v>0</v>
      </c>
      <c r="AL39" s="1195">
        <f>SUMIFS('1.01c MultiActivityVar No RPEs'!F:F,'1.01c MultiActivityVar No RPEs'!$B:$B,"="&amp;$B39)</f>
        <v>0</v>
      </c>
      <c r="AM39" s="1195">
        <f>SUMIFS('1.01c MultiActivityVar No RPEs'!G:G,'1.01c MultiActivityVar No RPEs'!$B:$B,"="&amp;$B39)</f>
        <v>0</v>
      </c>
      <c r="AN39" s="1195">
        <f t="shared" si="9"/>
        <v>0</v>
      </c>
      <c r="AO39" s="1306"/>
      <c r="AP39" s="1195">
        <f t="shared" si="12"/>
        <v>0</v>
      </c>
      <c r="AQ39" s="1195">
        <f t="shared" si="12"/>
        <v>0</v>
      </c>
      <c r="AR39" s="1195">
        <f t="shared" si="12"/>
        <v>0</v>
      </c>
      <c r="AS39" s="1195">
        <f t="shared" si="12"/>
        <v>0</v>
      </c>
      <c r="AT39" s="1195">
        <f t="shared" si="12"/>
        <v>0</v>
      </c>
      <c r="AU39" s="1195">
        <f t="shared" si="11"/>
        <v>0</v>
      </c>
    </row>
    <row r="40" spans="1:47" ht="14.25">
      <c r="A40" s="1192"/>
      <c r="B40" s="1193" t="s">
        <v>471</v>
      </c>
      <c r="C40" s="1182" t="s">
        <v>1622</v>
      </c>
      <c r="D40" s="1182" t="s">
        <v>186</v>
      </c>
      <c r="E40" s="706"/>
      <c r="F40" s="706"/>
      <c r="G40" s="706"/>
      <c r="H40" s="706"/>
      <c r="I40" s="706"/>
      <c r="J40" s="1195">
        <f t="shared" si="0"/>
        <v>0</v>
      </c>
      <c r="K40" s="1308"/>
      <c r="L40" s="1187"/>
      <c r="M40" s="1187"/>
      <c r="N40" s="1187"/>
      <c r="O40" s="1187"/>
      <c r="P40" s="1187"/>
      <c r="Q40" s="1195">
        <f t="shared" si="1"/>
        <v>0</v>
      </c>
      <c r="R40" s="1306"/>
      <c r="S40" s="1195">
        <f>SUMIFS('1.01b MultiActivityVar RPEs'!C:C,'1.01b MultiActivityVar RPEs'!$B:$B,"="&amp;$B40)</f>
        <v>0</v>
      </c>
      <c r="T40" s="1195">
        <f>SUMIFS('1.01b MultiActivityVar RPEs'!D:D,'1.01b MultiActivityVar RPEs'!$B:$B,"="&amp;$B40)</f>
        <v>0</v>
      </c>
      <c r="U40" s="1195">
        <f>SUMIFS('1.01b MultiActivityVar RPEs'!E:E,'1.01b MultiActivityVar RPEs'!$B:$B,"="&amp;$B40)</f>
        <v>0</v>
      </c>
      <c r="V40" s="1195">
        <f>SUMIFS('1.01b MultiActivityVar RPEs'!F:F,'1.01b MultiActivityVar RPEs'!$B:$B,"="&amp;$B40)</f>
        <v>0</v>
      </c>
      <c r="W40" s="1195">
        <f>SUMIFS('1.01b MultiActivityVar RPEs'!G:G,'1.01b MultiActivityVar RPEs'!$B:$B,"="&amp;$B40)</f>
        <v>0</v>
      </c>
      <c r="X40" s="1195">
        <f t="shared" si="2"/>
        <v>0</v>
      </c>
      <c r="Y40" s="1306"/>
      <c r="Z40" s="1306"/>
      <c r="AA40" s="1307"/>
      <c r="AB40" s="1195">
        <f t="shared" si="3"/>
        <v>0</v>
      </c>
      <c r="AC40" s="1195">
        <f t="shared" si="4"/>
        <v>0</v>
      </c>
      <c r="AD40" s="1195">
        <f t="shared" si="5"/>
        <v>0</v>
      </c>
      <c r="AE40" s="1195">
        <f t="shared" si="6"/>
        <v>0</v>
      </c>
      <c r="AF40" s="1195">
        <f t="shared" si="7"/>
        <v>0</v>
      </c>
      <c r="AG40" s="1195">
        <f t="shared" si="8"/>
        <v>0</v>
      </c>
      <c r="AH40" s="1306"/>
      <c r="AI40" s="1195">
        <f>SUMIFS('1.01c MultiActivityVar No RPEs'!C:C,'1.01c MultiActivityVar No RPEs'!$B:$B,"="&amp;$B40)</f>
        <v>0</v>
      </c>
      <c r="AJ40" s="1195">
        <f>SUMIFS('1.01c MultiActivityVar No RPEs'!D:D,'1.01c MultiActivityVar No RPEs'!$B:$B,"="&amp;$B40)</f>
        <v>0</v>
      </c>
      <c r="AK40" s="1195">
        <f>SUMIFS('1.01c MultiActivityVar No RPEs'!E:E,'1.01c MultiActivityVar No RPEs'!$B:$B,"="&amp;$B40)</f>
        <v>0</v>
      </c>
      <c r="AL40" s="1195">
        <f>SUMIFS('1.01c MultiActivityVar No RPEs'!F:F,'1.01c MultiActivityVar No RPEs'!$B:$B,"="&amp;$B40)</f>
        <v>0</v>
      </c>
      <c r="AM40" s="1195">
        <f>SUMIFS('1.01c MultiActivityVar No RPEs'!G:G,'1.01c MultiActivityVar No RPEs'!$B:$B,"="&amp;$B40)</f>
        <v>0</v>
      </c>
      <c r="AN40" s="1195">
        <f t="shared" si="9"/>
        <v>0</v>
      </c>
      <c r="AO40" s="1306"/>
      <c r="AP40" s="1195">
        <f t="shared" si="12"/>
        <v>0</v>
      </c>
      <c r="AQ40" s="1195">
        <f t="shared" si="12"/>
        <v>0</v>
      </c>
      <c r="AR40" s="1195">
        <f t="shared" si="12"/>
        <v>0</v>
      </c>
      <c r="AS40" s="1195">
        <f t="shared" si="12"/>
        <v>0</v>
      </c>
      <c r="AT40" s="1195">
        <f t="shared" si="12"/>
        <v>0</v>
      </c>
      <c r="AU40" s="1195">
        <f t="shared" si="11"/>
        <v>0</v>
      </c>
    </row>
    <row r="41" spans="1:47" ht="14.25" customHeight="1">
      <c r="A41" s="1222"/>
      <c r="B41" s="1182" t="s">
        <v>1708</v>
      </c>
      <c r="C41" s="1182" t="s">
        <v>1622</v>
      </c>
      <c r="D41" s="1182" t="s">
        <v>186</v>
      </c>
      <c r="E41" s="706"/>
      <c r="F41" s="706"/>
      <c r="G41" s="706"/>
      <c r="H41" s="706"/>
      <c r="I41" s="706"/>
      <c r="J41" s="1195">
        <f t="shared" si="0"/>
        <v>0</v>
      </c>
      <c r="K41" s="1308"/>
      <c r="L41" s="1187"/>
      <c r="M41" s="1187"/>
      <c r="N41" s="1187"/>
      <c r="O41" s="1187"/>
      <c r="P41" s="1187"/>
      <c r="Q41" s="1195">
        <f t="shared" si="1"/>
        <v>0</v>
      </c>
      <c r="R41" s="1306"/>
      <c r="S41" s="1195">
        <f>SUMIFS('1.01b MultiActivityVar RPEs'!C:C,'1.01b MultiActivityVar RPEs'!$B:$B,"="&amp;$B41)</f>
        <v>0</v>
      </c>
      <c r="T41" s="1195">
        <f>SUMIFS('1.01b MultiActivityVar RPEs'!D:D,'1.01b MultiActivityVar RPEs'!$B:$B,"="&amp;$B41)</f>
        <v>0</v>
      </c>
      <c r="U41" s="1195">
        <f>SUMIFS('1.01b MultiActivityVar RPEs'!E:E,'1.01b MultiActivityVar RPEs'!$B:$B,"="&amp;$B41)</f>
        <v>0</v>
      </c>
      <c r="V41" s="1195">
        <f>SUMIFS('1.01b MultiActivityVar RPEs'!F:F,'1.01b MultiActivityVar RPEs'!$B:$B,"="&amp;$B41)</f>
        <v>0</v>
      </c>
      <c r="W41" s="1195">
        <f>SUMIFS('1.01b MultiActivityVar RPEs'!G:G,'1.01b MultiActivityVar RPEs'!$B:$B,"="&amp;$B41)</f>
        <v>0</v>
      </c>
      <c r="X41" s="1195">
        <f t="shared" si="2"/>
        <v>0</v>
      </c>
      <c r="Y41" s="1306"/>
      <c r="Z41" s="1306"/>
      <c r="AA41" s="1307"/>
      <c r="AB41" s="1195">
        <f t="shared" si="3"/>
        <v>0</v>
      </c>
      <c r="AC41" s="1195">
        <f t="shared" si="4"/>
        <v>0</v>
      </c>
      <c r="AD41" s="1195">
        <f t="shared" si="5"/>
        <v>0</v>
      </c>
      <c r="AE41" s="1195">
        <f t="shared" si="6"/>
        <v>0</v>
      </c>
      <c r="AF41" s="1195">
        <f t="shared" si="7"/>
        <v>0</v>
      </c>
      <c r="AG41" s="1195">
        <f t="shared" si="8"/>
        <v>0</v>
      </c>
      <c r="AH41" s="1306"/>
      <c r="AI41" s="1195">
        <f>SUMIFS('1.01c MultiActivityVar No RPEs'!C:C,'1.01c MultiActivityVar No RPEs'!$B:$B,"="&amp;$B41)</f>
        <v>0</v>
      </c>
      <c r="AJ41" s="1195">
        <f>SUMIFS('1.01c MultiActivityVar No RPEs'!D:D,'1.01c MultiActivityVar No RPEs'!$B:$B,"="&amp;$B41)</f>
        <v>0</v>
      </c>
      <c r="AK41" s="1195">
        <f>SUMIFS('1.01c MultiActivityVar No RPEs'!E:E,'1.01c MultiActivityVar No RPEs'!$B:$B,"="&amp;$B41)</f>
        <v>0</v>
      </c>
      <c r="AL41" s="1195">
        <f>SUMIFS('1.01c MultiActivityVar No RPEs'!F:F,'1.01c MultiActivityVar No RPEs'!$B:$B,"="&amp;$B41)</f>
        <v>0</v>
      </c>
      <c r="AM41" s="1195">
        <f>SUMIFS('1.01c MultiActivityVar No RPEs'!G:G,'1.01c MultiActivityVar No RPEs'!$B:$B,"="&amp;$B41)</f>
        <v>0</v>
      </c>
      <c r="AN41" s="1195">
        <f t="shared" si="9"/>
        <v>0</v>
      </c>
      <c r="AO41" s="1306"/>
      <c r="AP41" s="1195">
        <f t="shared" si="12"/>
        <v>0</v>
      </c>
      <c r="AQ41" s="1195">
        <f t="shared" si="12"/>
        <v>0</v>
      </c>
      <c r="AR41" s="1195">
        <f t="shared" si="12"/>
        <v>0</v>
      </c>
      <c r="AS41" s="1195">
        <f t="shared" si="12"/>
        <v>0</v>
      </c>
      <c r="AT41" s="1195">
        <f t="shared" si="12"/>
        <v>0</v>
      </c>
      <c r="AU41" s="1195">
        <f t="shared" si="11"/>
        <v>0</v>
      </c>
    </row>
    <row r="42" spans="1:47" ht="14.25" customHeight="1">
      <c r="A42" s="1522" t="s">
        <v>1709</v>
      </c>
      <c r="B42" s="732" t="s">
        <v>1710</v>
      </c>
      <c r="C42" s="1182" t="s">
        <v>1622</v>
      </c>
      <c r="D42" s="1182" t="s">
        <v>186</v>
      </c>
      <c r="E42" s="706"/>
      <c r="F42" s="706"/>
      <c r="G42" s="706"/>
      <c r="H42" s="706"/>
      <c r="I42" s="706"/>
      <c r="J42" s="1195">
        <f t="shared" si="0"/>
        <v>0</v>
      </c>
      <c r="K42" s="1308"/>
      <c r="L42" s="1187"/>
      <c r="M42" s="1187"/>
      <c r="N42" s="1187"/>
      <c r="O42" s="1187"/>
      <c r="P42" s="1187"/>
      <c r="Q42" s="1195">
        <f t="shared" si="1"/>
        <v>0</v>
      </c>
      <c r="R42" s="1306"/>
      <c r="S42" s="1195">
        <f>SUMIFS('1.01b MultiActivityVar RPEs'!C:C,'1.01b MultiActivityVar RPEs'!$B:$B,"="&amp;$B42)</f>
        <v>0</v>
      </c>
      <c r="T42" s="1195">
        <f>SUMIFS('1.01b MultiActivityVar RPEs'!D:D,'1.01b MultiActivityVar RPEs'!$B:$B,"="&amp;$B42)</f>
        <v>0</v>
      </c>
      <c r="U42" s="1195">
        <f>SUMIFS('1.01b MultiActivityVar RPEs'!E:E,'1.01b MultiActivityVar RPEs'!$B:$B,"="&amp;$B42)</f>
        <v>0</v>
      </c>
      <c r="V42" s="1195">
        <f>SUMIFS('1.01b MultiActivityVar RPEs'!F:F,'1.01b MultiActivityVar RPEs'!$B:$B,"="&amp;$B42)</f>
        <v>0</v>
      </c>
      <c r="W42" s="1195">
        <f>SUMIFS('1.01b MultiActivityVar RPEs'!G:G,'1.01b MultiActivityVar RPEs'!$B:$B,"="&amp;$B42)</f>
        <v>0</v>
      </c>
      <c r="X42" s="1195">
        <f t="shared" si="2"/>
        <v>0</v>
      </c>
      <c r="Y42" s="1306"/>
      <c r="Z42" s="1306"/>
      <c r="AA42" s="1307"/>
      <c r="AB42" s="1195">
        <f t="shared" si="3"/>
        <v>0</v>
      </c>
      <c r="AC42" s="1195">
        <f t="shared" si="4"/>
        <v>0</v>
      </c>
      <c r="AD42" s="1195">
        <f t="shared" si="5"/>
        <v>0</v>
      </c>
      <c r="AE42" s="1195">
        <f t="shared" si="6"/>
        <v>0</v>
      </c>
      <c r="AF42" s="1195">
        <f t="shared" si="7"/>
        <v>0</v>
      </c>
      <c r="AG42" s="1195">
        <f t="shared" si="8"/>
        <v>0</v>
      </c>
      <c r="AH42" s="1306"/>
      <c r="AI42" s="1195">
        <f>SUMIFS('1.01c MultiActivityVar No RPEs'!C:C,'1.01c MultiActivityVar No RPEs'!$B:$B,"="&amp;$B42)</f>
        <v>0</v>
      </c>
      <c r="AJ42" s="1195">
        <f>SUMIFS('1.01c MultiActivityVar No RPEs'!D:D,'1.01c MultiActivityVar No RPEs'!$B:$B,"="&amp;$B42)</f>
        <v>0</v>
      </c>
      <c r="AK42" s="1195">
        <f>SUMIFS('1.01c MultiActivityVar No RPEs'!E:E,'1.01c MultiActivityVar No RPEs'!$B:$B,"="&amp;$B42)</f>
        <v>0</v>
      </c>
      <c r="AL42" s="1195">
        <f>SUMIFS('1.01c MultiActivityVar No RPEs'!F:F,'1.01c MultiActivityVar No RPEs'!$B:$B,"="&amp;$B42)</f>
        <v>0</v>
      </c>
      <c r="AM42" s="1195">
        <f>SUMIFS('1.01c MultiActivityVar No RPEs'!G:G,'1.01c MultiActivityVar No RPEs'!$B:$B,"="&amp;$B42)</f>
        <v>0</v>
      </c>
      <c r="AN42" s="1195">
        <f t="shared" si="9"/>
        <v>0</v>
      </c>
      <c r="AO42" s="1306"/>
      <c r="AP42" s="1195">
        <f t="shared" si="12"/>
        <v>0</v>
      </c>
      <c r="AQ42" s="1195">
        <f t="shared" si="12"/>
        <v>0</v>
      </c>
      <c r="AR42" s="1195">
        <f t="shared" si="12"/>
        <v>0</v>
      </c>
      <c r="AS42" s="1195">
        <f t="shared" si="12"/>
        <v>0</v>
      </c>
      <c r="AT42" s="1195">
        <f t="shared" si="12"/>
        <v>0</v>
      </c>
      <c r="AU42" s="1195">
        <f t="shared" si="11"/>
        <v>0</v>
      </c>
    </row>
    <row r="43" spans="1:47" ht="14.25" customHeight="1">
      <c r="A43" s="1523"/>
      <c r="B43" s="732" t="s">
        <v>1711</v>
      </c>
      <c r="C43" s="1182" t="s">
        <v>1622</v>
      </c>
      <c r="D43" s="1182" t="s">
        <v>186</v>
      </c>
      <c r="E43" s="706"/>
      <c r="F43" s="706"/>
      <c r="G43" s="706"/>
      <c r="H43" s="706"/>
      <c r="I43" s="706"/>
      <c r="J43" s="1195">
        <f t="shared" si="0"/>
        <v>0</v>
      </c>
      <c r="K43" s="1308"/>
      <c r="L43" s="1187"/>
      <c r="M43" s="1187"/>
      <c r="N43" s="1187"/>
      <c r="O43" s="1187"/>
      <c r="P43" s="1187"/>
      <c r="Q43" s="1195">
        <f t="shared" si="1"/>
        <v>0</v>
      </c>
      <c r="R43" s="1306"/>
      <c r="S43" s="1195">
        <f>SUMIFS('1.01b MultiActivityVar RPEs'!C:C,'1.01b MultiActivityVar RPEs'!$B:$B,"="&amp;$B43)</f>
        <v>0</v>
      </c>
      <c r="T43" s="1195">
        <f>SUMIFS('1.01b MultiActivityVar RPEs'!D:D,'1.01b MultiActivityVar RPEs'!$B:$B,"="&amp;$B43)</f>
        <v>0</v>
      </c>
      <c r="U43" s="1195">
        <f>SUMIFS('1.01b MultiActivityVar RPEs'!E:E,'1.01b MultiActivityVar RPEs'!$B:$B,"="&amp;$B43)</f>
        <v>0</v>
      </c>
      <c r="V43" s="1195">
        <f>SUMIFS('1.01b MultiActivityVar RPEs'!F:F,'1.01b MultiActivityVar RPEs'!$B:$B,"="&amp;$B43)</f>
        <v>0</v>
      </c>
      <c r="W43" s="1195">
        <f>SUMIFS('1.01b MultiActivityVar RPEs'!G:G,'1.01b MultiActivityVar RPEs'!$B:$B,"="&amp;$B43)</f>
        <v>0</v>
      </c>
      <c r="X43" s="1195">
        <f t="shared" si="2"/>
        <v>0</v>
      </c>
      <c r="Y43" s="1306"/>
      <c r="Z43" s="1306"/>
      <c r="AA43" s="1307"/>
      <c r="AB43" s="1195">
        <f t="shared" si="3"/>
        <v>0</v>
      </c>
      <c r="AC43" s="1195">
        <f t="shared" si="4"/>
        <v>0</v>
      </c>
      <c r="AD43" s="1195">
        <f t="shared" si="5"/>
        <v>0</v>
      </c>
      <c r="AE43" s="1195">
        <f t="shared" si="6"/>
        <v>0</v>
      </c>
      <c r="AF43" s="1195">
        <f t="shared" si="7"/>
        <v>0</v>
      </c>
      <c r="AG43" s="1195">
        <f t="shared" si="8"/>
        <v>0</v>
      </c>
      <c r="AH43" s="1306"/>
      <c r="AI43" s="1195">
        <f>SUMIFS('1.01c MultiActivityVar No RPEs'!C:C,'1.01c MultiActivityVar No RPEs'!$B:$B,"="&amp;$B43)</f>
        <v>0</v>
      </c>
      <c r="AJ43" s="1195">
        <f>SUMIFS('1.01c MultiActivityVar No RPEs'!D:D,'1.01c MultiActivityVar No RPEs'!$B:$B,"="&amp;$B43)</f>
        <v>0</v>
      </c>
      <c r="AK43" s="1195">
        <f>SUMIFS('1.01c MultiActivityVar No RPEs'!E:E,'1.01c MultiActivityVar No RPEs'!$B:$B,"="&amp;$B43)</f>
        <v>0</v>
      </c>
      <c r="AL43" s="1195">
        <f>SUMIFS('1.01c MultiActivityVar No RPEs'!F:F,'1.01c MultiActivityVar No RPEs'!$B:$B,"="&amp;$B43)</f>
        <v>0</v>
      </c>
      <c r="AM43" s="1195">
        <f>SUMIFS('1.01c MultiActivityVar No RPEs'!G:G,'1.01c MultiActivityVar No RPEs'!$B:$B,"="&amp;$B43)</f>
        <v>0</v>
      </c>
      <c r="AN43" s="1195">
        <f t="shared" si="9"/>
        <v>0</v>
      </c>
      <c r="AO43" s="1306"/>
      <c r="AP43" s="1195">
        <f t="shared" si="12"/>
        <v>0</v>
      </c>
      <c r="AQ43" s="1195">
        <f t="shared" si="12"/>
        <v>0</v>
      </c>
      <c r="AR43" s="1195">
        <f t="shared" si="12"/>
        <v>0</v>
      </c>
      <c r="AS43" s="1195">
        <f t="shared" si="12"/>
        <v>0</v>
      </c>
      <c r="AT43" s="1195">
        <f t="shared" si="12"/>
        <v>0</v>
      </c>
      <c r="AU43" s="1195">
        <f t="shared" si="11"/>
        <v>0</v>
      </c>
    </row>
    <row r="44" spans="1:47" ht="13.5" customHeight="1">
      <c r="A44" s="1524"/>
      <c r="B44" s="732" t="s">
        <v>1712</v>
      </c>
      <c r="C44" s="1182" t="s">
        <v>1622</v>
      </c>
      <c r="D44" s="1182" t="s">
        <v>186</v>
      </c>
      <c r="E44" s="706"/>
      <c r="F44" s="706"/>
      <c r="G44" s="706"/>
      <c r="H44" s="706"/>
      <c r="I44" s="706"/>
      <c r="J44" s="1195">
        <f t="shared" si="0"/>
        <v>0</v>
      </c>
      <c r="K44" s="1308"/>
      <c r="L44" s="1187"/>
      <c r="M44" s="1187"/>
      <c r="N44" s="1187"/>
      <c r="O44" s="1187"/>
      <c r="P44" s="1187"/>
      <c r="Q44" s="1195">
        <f t="shared" si="1"/>
        <v>0</v>
      </c>
      <c r="R44" s="1306"/>
      <c r="S44" s="1195">
        <f>SUMIFS('1.01b MultiActivityVar RPEs'!C:C,'1.01b MultiActivityVar RPEs'!$B:$B,"="&amp;$B44)</f>
        <v>0</v>
      </c>
      <c r="T44" s="1195">
        <f>SUMIFS('1.01b MultiActivityVar RPEs'!D:D,'1.01b MultiActivityVar RPEs'!$B:$B,"="&amp;$B44)</f>
        <v>0</v>
      </c>
      <c r="U44" s="1195">
        <f>SUMIFS('1.01b MultiActivityVar RPEs'!E:E,'1.01b MultiActivityVar RPEs'!$B:$B,"="&amp;$B44)</f>
        <v>0</v>
      </c>
      <c r="V44" s="1195">
        <f>SUMIFS('1.01b MultiActivityVar RPEs'!F:F,'1.01b MultiActivityVar RPEs'!$B:$B,"="&amp;$B44)</f>
        <v>0</v>
      </c>
      <c r="W44" s="1195">
        <f>SUMIFS('1.01b MultiActivityVar RPEs'!G:G,'1.01b MultiActivityVar RPEs'!$B:$B,"="&amp;$B44)</f>
        <v>0</v>
      </c>
      <c r="X44" s="1195">
        <f t="shared" ref="X44" si="15">SUM(S44:W44)</f>
        <v>0</v>
      </c>
      <c r="Y44" s="1306"/>
      <c r="Z44" s="1306"/>
      <c r="AA44" s="1307"/>
      <c r="AB44" s="1195">
        <f t="shared" ref="AB44" si="16">SUM(S44,L44,E44)*$Z$6</f>
        <v>0</v>
      </c>
      <c r="AC44" s="1195">
        <f t="shared" ref="AC44" si="17">SUM(T44,M44,F44)*$Z$7</f>
        <v>0</v>
      </c>
      <c r="AD44" s="1195">
        <f t="shared" ref="AD44" si="18">SUM(U44,N44,G44)*$Z$8</f>
        <v>0</v>
      </c>
      <c r="AE44" s="1195">
        <f t="shared" ref="AE44" si="19">SUM(V44,O44,H44)*$Z$9</f>
        <v>0</v>
      </c>
      <c r="AF44" s="1195">
        <f t="shared" ref="AF44" si="20">SUM(W44,P44,I44)*$Z$10</f>
        <v>0</v>
      </c>
      <c r="AG44" s="1195">
        <f t="shared" ref="AG44" si="21">SUM(AB44:AF44)</f>
        <v>0</v>
      </c>
      <c r="AH44" s="1306"/>
      <c r="AI44" s="1195">
        <f>SUMIFS('1.01c MultiActivityVar No RPEs'!C:C,'1.01c MultiActivityVar No RPEs'!$B:$B,"="&amp;$B44)</f>
        <v>0</v>
      </c>
      <c r="AJ44" s="1195">
        <f>SUMIFS('1.01c MultiActivityVar No RPEs'!D:D,'1.01c MultiActivityVar No RPEs'!$B:$B,"="&amp;$B44)</f>
        <v>0</v>
      </c>
      <c r="AK44" s="1195">
        <f>SUMIFS('1.01c MultiActivityVar No RPEs'!E:E,'1.01c MultiActivityVar No RPEs'!$B:$B,"="&amp;$B44)</f>
        <v>0</v>
      </c>
      <c r="AL44" s="1195">
        <f>SUMIFS('1.01c MultiActivityVar No RPEs'!F:F,'1.01c MultiActivityVar No RPEs'!$B:$B,"="&amp;$B44)</f>
        <v>0</v>
      </c>
      <c r="AM44" s="1195">
        <f>SUMIFS('1.01c MultiActivityVar No RPEs'!G:G,'1.01c MultiActivityVar No RPEs'!$B:$B,"="&amp;$B44)</f>
        <v>0</v>
      </c>
      <c r="AN44" s="1195">
        <f t="shared" ref="AN44" si="22">SUM(AI44:AM44)</f>
        <v>0</v>
      </c>
      <c r="AO44" s="1306"/>
      <c r="AP44" s="1195">
        <f t="shared" ref="AP44" si="23">SUM(AI44,AB44,S44,L44,E44)</f>
        <v>0</v>
      </c>
      <c r="AQ44" s="1195">
        <f t="shared" ref="AQ44" si="24">SUM(AJ44,AC44,T44,M44,F44)</f>
        <v>0</v>
      </c>
      <c r="AR44" s="1195">
        <f t="shared" ref="AR44" si="25">SUM(AK44,AD44,U44,N44,G44)</f>
        <v>0</v>
      </c>
      <c r="AS44" s="1195">
        <f t="shared" ref="AS44" si="26">SUM(AL44,AE44,V44,O44,H44)</f>
        <v>0</v>
      </c>
      <c r="AT44" s="1195">
        <f t="shared" ref="AT44" si="27">SUM(AM44,AF44,W44,P44,I44)</f>
        <v>0</v>
      </c>
      <c r="AU44" s="1195">
        <f t="shared" ref="AU44" si="28">SUM(AP44:AT44)</f>
        <v>0</v>
      </c>
    </row>
    <row r="45" spans="1:47" ht="14.25" customHeight="1">
      <c r="A45" s="1194" t="s">
        <v>167</v>
      </c>
      <c r="B45" s="1306"/>
      <c r="C45" s="1182" t="s">
        <v>1622</v>
      </c>
      <c r="D45" s="1182" t="s">
        <v>186</v>
      </c>
      <c r="E45" s="1195">
        <f>SUM(E7:E41)</f>
        <v>0</v>
      </c>
      <c r="F45" s="1195">
        <f t="shared" ref="F45:I45" si="29">SUM(F7:F41)</f>
        <v>0</v>
      </c>
      <c r="G45" s="1195">
        <f t="shared" si="29"/>
        <v>0</v>
      </c>
      <c r="H45" s="1195">
        <f t="shared" si="29"/>
        <v>0</v>
      </c>
      <c r="I45" s="1195">
        <f t="shared" si="29"/>
        <v>0</v>
      </c>
      <c r="J45" s="1195">
        <f t="shared" si="0"/>
        <v>0</v>
      </c>
      <c r="K45" s="1306"/>
      <c r="L45" s="1195">
        <f>SUM(L7:L41)</f>
        <v>0</v>
      </c>
      <c r="M45" s="1195">
        <f t="shared" ref="M45:P45" si="30">SUM(M7:M41)</f>
        <v>0</v>
      </c>
      <c r="N45" s="1195">
        <f t="shared" si="30"/>
        <v>0</v>
      </c>
      <c r="O45" s="1195">
        <f t="shared" si="30"/>
        <v>0</v>
      </c>
      <c r="P45" s="1195">
        <f t="shared" si="30"/>
        <v>0</v>
      </c>
      <c r="Q45" s="1195">
        <f t="shared" si="1"/>
        <v>0</v>
      </c>
      <c r="R45" s="1306"/>
      <c r="S45" s="1195">
        <f>SUM(S7:S41)</f>
        <v>0</v>
      </c>
      <c r="T45" s="1195">
        <f t="shared" ref="T45:W45" si="31">SUM(T7:T41)</f>
        <v>0</v>
      </c>
      <c r="U45" s="1195">
        <f t="shared" si="31"/>
        <v>0</v>
      </c>
      <c r="V45" s="1195">
        <f t="shared" si="31"/>
        <v>0</v>
      </c>
      <c r="W45" s="1195">
        <f t="shared" si="31"/>
        <v>0</v>
      </c>
      <c r="X45" s="1195">
        <f t="shared" si="2"/>
        <v>0</v>
      </c>
      <c r="Y45" s="1306"/>
      <c r="Z45" s="1306"/>
      <c r="AA45" s="1307"/>
      <c r="AB45" s="1195">
        <f>SUM(AB7:AB41)</f>
        <v>0</v>
      </c>
      <c r="AC45" s="1195">
        <f t="shared" ref="AC45:AF45" si="32">SUM(AC7:AC41)</f>
        <v>0</v>
      </c>
      <c r="AD45" s="1195">
        <f t="shared" si="32"/>
        <v>0</v>
      </c>
      <c r="AE45" s="1195">
        <f t="shared" si="32"/>
        <v>0</v>
      </c>
      <c r="AF45" s="1195">
        <f t="shared" si="32"/>
        <v>0</v>
      </c>
      <c r="AG45" s="1195">
        <f t="shared" si="8"/>
        <v>0</v>
      </c>
      <c r="AH45" s="1306"/>
      <c r="AI45" s="1195">
        <f>SUM(AI7:AI41)</f>
        <v>0</v>
      </c>
      <c r="AJ45" s="1195">
        <f t="shared" ref="AJ45:AM45" si="33">SUM(AJ7:AJ41)</f>
        <v>0</v>
      </c>
      <c r="AK45" s="1195">
        <f t="shared" si="33"/>
        <v>0</v>
      </c>
      <c r="AL45" s="1195">
        <f t="shared" si="33"/>
        <v>0</v>
      </c>
      <c r="AM45" s="1195">
        <f t="shared" si="33"/>
        <v>0</v>
      </c>
      <c r="AN45" s="1195">
        <f t="shared" si="9"/>
        <v>0</v>
      </c>
      <c r="AO45" s="1306"/>
      <c r="AP45" s="1195">
        <f>SUM(AP7:AP41)</f>
        <v>0</v>
      </c>
      <c r="AQ45" s="1195">
        <f t="shared" ref="AQ45:AT45" si="34">SUM(AQ7:AQ41)</f>
        <v>0</v>
      </c>
      <c r="AR45" s="1195">
        <f t="shared" si="34"/>
        <v>0</v>
      </c>
      <c r="AS45" s="1195">
        <f t="shared" si="34"/>
        <v>0</v>
      </c>
      <c r="AT45" s="1195">
        <f t="shared" si="34"/>
        <v>0</v>
      </c>
      <c r="AU45" s="1195">
        <f t="shared" si="11"/>
        <v>0</v>
      </c>
    </row>
    <row r="46" spans="1:47" ht="14.25" customHeight="1">
      <c r="A46" s="1306"/>
      <c r="B46" s="1306"/>
      <c r="E46" s="1308"/>
      <c r="F46" s="1308"/>
      <c r="G46" s="1308"/>
      <c r="H46" s="1308"/>
      <c r="I46" s="1308"/>
      <c r="J46" s="1188"/>
      <c r="K46" s="1306"/>
      <c r="L46" s="1306"/>
      <c r="M46" s="1308"/>
      <c r="N46" s="1308"/>
      <c r="O46" s="1308"/>
      <c r="P46" s="1308"/>
      <c r="Q46" s="1188"/>
      <c r="R46" s="1306"/>
      <c r="S46" s="1308"/>
      <c r="T46" s="1308"/>
      <c r="U46" s="1308"/>
      <c r="V46" s="1308"/>
      <c r="W46" s="1308"/>
      <c r="X46" s="1188"/>
      <c r="Y46" s="1306"/>
      <c r="Z46" s="1306"/>
      <c r="AA46" s="1307"/>
      <c r="AB46" s="1307"/>
      <c r="AC46" s="1308"/>
      <c r="AD46" s="1308"/>
      <c r="AE46" s="1308"/>
      <c r="AF46" s="1308"/>
      <c r="AG46" s="1188"/>
      <c r="AH46" s="1306"/>
      <c r="AI46" s="1189"/>
      <c r="AJ46" s="1189"/>
      <c r="AK46" s="1189"/>
      <c r="AL46" s="1189"/>
      <c r="AM46" s="1189"/>
      <c r="AN46" s="1189"/>
      <c r="AO46" s="1306"/>
      <c r="AP46" s="1308"/>
      <c r="AQ46" s="1308"/>
      <c r="AR46" s="1308"/>
      <c r="AS46" s="1308"/>
      <c r="AT46" s="1308"/>
      <c r="AU46" s="1308"/>
    </row>
    <row r="47" spans="1:47" ht="14.25" customHeight="1">
      <c r="A47" s="1306"/>
      <c r="B47" s="732" t="s">
        <v>1710</v>
      </c>
      <c r="E47" s="1520" t="s">
        <v>1713</v>
      </c>
      <c r="F47" s="1520"/>
      <c r="G47" s="1520"/>
      <c r="H47" s="1520"/>
      <c r="I47" s="1520"/>
      <c r="J47" s="1520"/>
      <c r="K47" s="1306"/>
      <c r="L47" s="1520" t="s">
        <v>1714</v>
      </c>
      <c r="M47" s="1520"/>
      <c r="N47" s="1520"/>
      <c r="O47" s="1520"/>
      <c r="P47" s="1520"/>
      <c r="Q47" s="1520"/>
      <c r="R47" s="1306"/>
      <c r="S47" s="1520" t="s">
        <v>1714</v>
      </c>
      <c r="T47" s="1520"/>
      <c r="U47" s="1520"/>
      <c r="V47" s="1520"/>
      <c r="W47" s="1520"/>
      <c r="X47" s="1520"/>
      <c r="Y47" s="1306"/>
      <c r="Z47" s="1306"/>
      <c r="AA47" s="1307"/>
      <c r="AC47" s="1308"/>
      <c r="AD47" s="1487" t="s">
        <v>1715</v>
      </c>
      <c r="AE47" s="1308"/>
      <c r="AF47" s="1308"/>
      <c r="AG47" s="1308"/>
      <c r="AH47" s="1306"/>
      <c r="AI47" s="1520" t="s">
        <v>1714</v>
      </c>
      <c r="AJ47" s="1520"/>
      <c r="AK47" s="1520"/>
      <c r="AL47" s="1520"/>
      <c r="AM47" s="1520"/>
      <c r="AN47" s="1520"/>
      <c r="AO47" s="1306"/>
      <c r="AP47" s="1520" t="s">
        <v>1716</v>
      </c>
      <c r="AQ47" s="1520"/>
      <c r="AR47" s="1520"/>
      <c r="AS47" s="1520"/>
      <c r="AT47" s="1520"/>
      <c r="AU47" s="1520"/>
    </row>
    <row r="48" spans="1:47" ht="14.25" customHeight="1">
      <c r="A48" s="1306"/>
      <c r="B48" s="1306"/>
      <c r="C48" s="1306"/>
      <c r="D48" s="1306"/>
      <c r="E48" s="1308"/>
      <c r="F48" s="1308"/>
      <c r="G48" s="1308"/>
      <c r="H48" s="1308"/>
      <c r="I48" s="1308"/>
      <c r="J48" s="1188"/>
      <c r="K48" s="1306"/>
      <c r="L48" s="1306"/>
      <c r="M48" s="1308"/>
      <c r="N48" s="1308"/>
      <c r="O48" s="1308"/>
      <c r="P48" s="1308"/>
      <c r="Q48" s="1188"/>
      <c r="R48" s="1306"/>
      <c r="S48" s="1308"/>
      <c r="T48" s="1308"/>
      <c r="U48" s="1308"/>
      <c r="V48" s="1308"/>
      <c r="W48" s="1308"/>
      <c r="X48" s="1188"/>
      <c r="Y48" s="1306"/>
      <c r="Z48" s="1306"/>
      <c r="AA48" s="1307"/>
      <c r="AB48" s="1307"/>
      <c r="AC48" s="1308"/>
      <c r="AD48" s="1308"/>
      <c r="AE48" s="1308"/>
      <c r="AF48" s="1308"/>
      <c r="AG48" s="1188"/>
      <c r="AH48" s="1306"/>
      <c r="AI48" s="1308"/>
      <c r="AJ48" s="1308"/>
      <c r="AK48" s="1308"/>
      <c r="AL48" s="1308"/>
      <c r="AM48" s="1308"/>
      <c r="AN48" s="1188"/>
      <c r="AO48" s="1306"/>
      <c r="AP48" s="1308"/>
      <c r="AQ48" s="1308"/>
      <c r="AR48" s="1308"/>
      <c r="AS48" s="1308"/>
      <c r="AT48" s="1308"/>
      <c r="AU48" s="1188"/>
    </row>
    <row r="50" spans="1:9" ht="15">
      <c r="A50" s="1301" t="s">
        <v>1717</v>
      </c>
      <c r="B50" s="1300"/>
      <c r="C50" s="1300"/>
      <c r="D50" s="1300"/>
      <c r="E50" s="1300"/>
      <c r="F50" s="1300"/>
      <c r="G50" s="1300"/>
      <c r="H50" s="1300"/>
      <c r="I50" s="1300"/>
    </row>
    <row r="52" spans="1:9" ht="13.9">
      <c r="A52" s="1299" t="str">
        <f>'2.02 Revenue - Volume Drivers'!A11</f>
        <v>Fuel Poor Network Extension Scheme volume driver</v>
      </c>
    </row>
    <row r="53" spans="1:9" ht="14.25">
      <c r="A53" s="1296" t="s">
        <v>1718</v>
      </c>
      <c r="D53" s="1296" t="s">
        <v>1719</v>
      </c>
    </row>
    <row r="54" spans="1:9" ht="14.25">
      <c r="A54" s="11" t="s">
        <v>1720</v>
      </c>
      <c r="B54" s="11" t="s">
        <v>1721</v>
      </c>
      <c r="C54" s="1295" t="s">
        <v>1722</v>
      </c>
      <c r="E54" s="1297" cm="1">
        <f t="array" ref="E54">SUMPRODUCT(('License Values Data Table'!F$2:F$697)*('License Values Data Table'!$D$2:$D$697=$A$2)*('License Values Data Table'!$B$2:$B$697=$B54))</f>
        <v>0</v>
      </c>
      <c r="F54" s="1297" cm="1">
        <f t="array" ref="F54">SUMPRODUCT(('License Values Data Table'!G$2:G$697)*('License Values Data Table'!$D$2:$D$697=$A$2)*('License Values Data Table'!$B$2:$B$697=$B54))</f>
        <v>0</v>
      </c>
      <c r="G54" s="1297" cm="1">
        <f t="array" ref="G54">SUMPRODUCT(('License Values Data Table'!H$2:H$697)*('License Values Data Table'!$D$2:$D$697=$A$2)*('License Values Data Table'!$B$2:$B$697=$B54))</f>
        <v>0</v>
      </c>
      <c r="H54" s="1297" cm="1">
        <f t="array" ref="H54">SUMPRODUCT(('License Values Data Table'!I$2:I$697)*('License Values Data Table'!$D$2:$D$697=$A$2)*('License Values Data Table'!$B$2:$B$697=$B54))</f>
        <v>0</v>
      </c>
      <c r="I54" s="1297" cm="1">
        <f t="array" ref="I54">SUMPRODUCT(('License Values Data Table'!J$2:J$697)*('License Values Data Table'!$D$2:$D$697=$A$2)*('License Values Data Table'!$B$2:$B$697=$B54))</f>
        <v>0</v>
      </c>
    </row>
    <row r="55" spans="1:9" ht="14.25">
      <c r="A55" s="11" t="s">
        <v>1723</v>
      </c>
      <c r="B55" s="11" t="s">
        <v>1724</v>
      </c>
      <c r="C55" s="1295" t="s">
        <v>1725</v>
      </c>
      <c r="D55" s="11" t="s">
        <v>1726</v>
      </c>
      <c r="E55" s="1297" cm="1">
        <f t="array" ref="E55">SUMPRODUCT(('License Values Data Table'!F$2:F$697)*('License Values Data Table'!$D$2:$D$697=$A$2)*('License Values Data Table'!$B$2:$B$697=$B55))</f>
        <v>0</v>
      </c>
      <c r="F55" s="1297" cm="1">
        <f t="array" ref="F55">SUMPRODUCT(('License Values Data Table'!G$2:G$697)*('License Values Data Table'!$D$2:$D$697=$A$2)*('License Values Data Table'!$B$2:$B$697=$B55))</f>
        <v>0</v>
      </c>
      <c r="G55" s="1297" cm="1">
        <f t="array" ref="G55">SUMPRODUCT(('License Values Data Table'!H$2:H$697)*('License Values Data Table'!$D$2:$D$697=$A$2)*('License Values Data Table'!$B$2:$B$697=$B55))</f>
        <v>0</v>
      </c>
      <c r="H55" s="1297" cm="1">
        <f t="array" ref="H55">SUMPRODUCT(('License Values Data Table'!I$2:I$697)*('License Values Data Table'!$D$2:$D$697=$A$2)*('License Values Data Table'!$B$2:$B$697=$B55))</f>
        <v>0</v>
      </c>
      <c r="I55" s="1297" cm="1">
        <f t="array" ref="I55">SUMPRODUCT(('License Values Data Table'!J$2:J$697)*('License Values Data Table'!$D$2:$D$697=$A$2)*('License Values Data Table'!$B$2:$B$697=$B55))</f>
        <v>0</v>
      </c>
    </row>
    <row r="56" spans="1:9" ht="14.25">
      <c r="A56" s="11" t="s">
        <v>1727</v>
      </c>
      <c r="C56" s="1295"/>
      <c r="D56" s="11" t="s">
        <v>1726</v>
      </c>
      <c r="E56" s="1298">
        <f>E54*E55/10^6</f>
        <v>0</v>
      </c>
      <c r="F56" s="1298">
        <f>F54*F55/10^6</f>
        <v>0</v>
      </c>
      <c r="G56" s="1298">
        <f>G54*G55/10^6</f>
        <v>0</v>
      </c>
      <c r="H56" s="1298">
        <f>H54*H55/10^6</f>
        <v>0</v>
      </c>
      <c r="I56" s="1298">
        <f>I54*I55/10^6</f>
        <v>0</v>
      </c>
    </row>
    <row r="57" spans="1:9" ht="14.25">
      <c r="A57" s="11" t="s">
        <v>1728</v>
      </c>
      <c r="C57" s="1295"/>
      <c r="D57" s="11" t="s">
        <v>1726</v>
      </c>
      <c r="E57" s="1298">
        <f>'2.02 Revenue - Volume Drivers'!F18</f>
        <v>0</v>
      </c>
      <c r="F57" s="1298">
        <f>'2.02 Revenue - Volume Drivers'!G18</f>
        <v>0</v>
      </c>
      <c r="G57" s="1298">
        <f>'2.02 Revenue - Volume Drivers'!H18</f>
        <v>0</v>
      </c>
      <c r="H57" s="1298">
        <f>'2.02 Revenue - Volume Drivers'!I18</f>
        <v>0</v>
      </c>
      <c r="I57" s="1298">
        <f>'2.02 Revenue - Volume Drivers'!J18</f>
        <v>0</v>
      </c>
    </row>
    <row r="58" spans="1:9">
      <c r="A58" s="11" t="s">
        <v>1729</v>
      </c>
      <c r="D58" s="11" t="s">
        <v>1726</v>
      </c>
      <c r="E58" s="1298">
        <f>E57-E56</f>
        <v>0</v>
      </c>
      <c r="F58" s="1298">
        <f t="shared" ref="F58:I58" si="35">F57-F56</f>
        <v>0</v>
      </c>
      <c r="G58" s="1298">
        <f t="shared" si="35"/>
        <v>0</v>
      </c>
      <c r="H58" s="1298">
        <f t="shared" si="35"/>
        <v>0</v>
      </c>
      <c r="I58" s="1298">
        <f t="shared" si="35"/>
        <v>0</v>
      </c>
    </row>
    <row r="60" spans="1:9" ht="13.9">
      <c r="A60" s="29" t="str">
        <f>'2.02 Revenue - Volume Drivers'!A21</f>
        <v>Domestic Connections volume driver</v>
      </c>
    </row>
    <row r="61" spans="1:9">
      <c r="A61" s="11" t="s">
        <v>1718</v>
      </c>
    </row>
    <row r="62" spans="1:9" ht="14.25">
      <c r="A62" s="11" t="s">
        <v>1730</v>
      </c>
      <c r="B62" s="11" t="s">
        <v>1731</v>
      </c>
      <c r="C62" s="1295" t="s">
        <v>1722</v>
      </c>
      <c r="E62" s="1297" cm="1">
        <f t="array" ref="E62">SUMPRODUCT(('License Values Data Table'!F$2:F$697)*('License Values Data Table'!$D$2:$D$697=$A$2)*('License Values Data Table'!$B$2:$B$697=$B62))</f>
        <v>0</v>
      </c>
      <c r="F62" s="1297" cm="1">
        <f t="array" ref="F62">SUMPRODUCT(('License Values Data Table'!G$2:G$697)*('License Values Data Table'!$D$2:$D$697=$A$2)*('License Values Data Table'!$B$2:$B$697=$B62))</f>
        <v>0</v>
      </c>
      <c r="G62" s="1297" cm="1">
        <f t="array" ref="G62">SUMPRODUCT(('License Values Data Table'!H$2:H$697)*('License Values Data Table'!$D$2:$D$697=$A$2)*('License Values Data Table'!$B$2:$B$697=$B62))</f>
        <v>0</v>
      </c>
      <c r="H62" s="1297" cm="1">
        <f t="array" ref="H62">SUMPRODUCT(('License Values Data Table'!I$2:I$697)*('License Values Data Table'!$D$2:$D$697=$A$2)*('License Values Data Table'!$B$2:$B$697=$B62))</f>
        <v>0</v>
      </c>
      <c r="I62" s="1297" cm="1">
        <f t="array" ref="I62">SUMPRODUCT(('License Values Data Table'!J$2:J$697)*('License Values Data Table'!$D$2:$D$697=$A$2)*('License Values Data Table'!$B$2:$B$697=$B62))</f>
        <v>0</v>
      </c>
    </row>
    <row r="63" spans="1:9" ht="14.25">
      <c r="A63" s="11" t="s">
        <v>1732</v>
      </c>
      <c r="B63" s="11" t="s">
        <v>1733</v>
      </c>
      <c r="C63" s="1295" t="s">
        <v>1722</v>
      </c>
      <c r="E63" s="1297" cm="1">
        <f t="array" ref="E63">SUMPRODUCT(('License Values Data Table'!F$2:F$697)*('License Values Data Table'!$D$2:$D$697=$A$2)*('License Values Data Table'!$B$2:$B$697=$B63))</f>
        <v>0</v>
      </c>
      <c r="F63" s="1297" cm="1">
        <f t="array" ref="F63">SUMPRODUCT(('License Values Data Table'!G$2:G$697)*('License Values Data Table'!$D$2:$D$697=$A$2)*('License Values Data Table'!$B$2:$B$697=$B63))</f>
        <v>0</v>
      </c>
      <c r="G63" s="1297" cm="1">
        <f t="array" ref="G63">SUMPRODUCT(('License Values Data Table'!H$2:H$697)*('License Values Data Table'!$D$2:$D$697=$A$2)*('License Values Data Table'!$B$2:$B$697=$B63))</f>
        <v>0</v>
      </c>
      <c r="H63" s="1297" cm="1">
        <f t="array" ref="H63">SUMPRODUCT(('License Values Data Table'!I$2:I$697)*('License Values Data Table'!$D$2:$D$697=$A$2)*('License Values Data Table'!$B$2:$B$697=$B63))</f>
        <v>0</v>
      </c>
      <c r="I63" s="1297" cm="1">
        <f t="array" ref="I63">SUMPRODUCT(('License Values Data Table'!J$2:J$697)*('License Values Data Table'!$D$2:$D$697=$A$2)*('License Values Data Table'!$B$2:$B$697=$B63))</f>
        <v>0</v>
      </c>
    </row>
    <row r="64" spans="1:9" ht="14.25">
      <c r="A64" s="11" t="s">
        <v>1734</v>
      </c>
      <c r="B64" s="11" t="s">
        <v>1735</v>
      </c>
      <c r="C64" s="1295"/>
      <c r="D64" s="11" t="s">
        <v>1726</v>
      </c>
      <c r="E64" s="1297" cm="1">
        <f t="array" ref="E64">SUMPRODUCT(('License Values Data Table'!F$2:F$697)*('License Values Data Table'!$D$2:$D$697=$A$2)*('License Values Data Table'!$B$2:$B$697=$B64))</f>
        <v>0</v>
      </c>
      <c r="F64" s="1297" cm="1">
        <f t="array" ref="F64">SUMPRODUCT(('License Values Data Table'!G$2:G$697)*('License Values Data Table'!$D$2:$D$697=$A$2)*('License Values Data Table'!$B$2:$B$697=$B64))</f>
        <v>0</v>
      </c>
      <c r="G64" s="1297" cm="1">
        <f t="array" ref="G64">SUMPRODUCT(('License Values Data Table'!H$2:H$697)*('License Values Data Table'!$D$2:$D$697=$A$2)*('License Values Data Table'!$B$2:$B$697=$B64))</f>
        <v>0</v>
      </c>
      <c r="H64" s="1297" cm="1">
        <f t="array" ref="H64">SUMPRODUCT(('License Values Data Table'!I$2:I$697)*('License Values Data Table'!$D$2:$D$697=$A$2)*('License Values Data Table'!$B$2:$B$697=$B64))</f>
        <v>0</v>
      </c>
      <c r="I64" s="1297" cm="1">
        <f t="array" ref="I64">SUMPRODUCT(('License Values Data Table'!J$2:J$697)*('License Values Data Table'!$D$2:$D$697=$A$2)*('License Values Data Table'!$B$2:$B$697=$B64))</f>
        <v>0</v>
      </c>
    </row>
    <row r="65" spans="1:9" ht="14.25">
      <c r="A65" s="11" t="s">
        <v>1736</v>
      </c>
      <c r="B65" s="11" t="s">
        <v>1737</v>
      </c>
      <c r="C65" s="1295"/>
      <c r="D65" s="11" t="s">
        <v>1726</v>
      </c>
      <c r="E65" s="1297" cm="1">
        <f t="array" ref="E65">SUMPRODUCT(('License Values Data Table'!F$2:F$697)*('License Values Data Table'!$D$2:$D$697=$A$2)*('License Values Data Table'!$B$2:$B$697=$B65))</f>
        <v>0</v>
      </c>
      <c r="F65" s="1297" cm="1">
        <f t="array" ref="F65">SUMPRODUCT(('License Values Data Table'!G$2:G$697)*('License Values Data Table'!$D$2:$D$697=$A$2)*('License Values Data Table'!$B$2:$B$697=$B65))</f>
        <v>0</v>
      </c>
      <c r="G65" s="1297" cm="1">
        <f t="array" ref="G65">SUMPRODUCT(('License Values Data Table'!H$2:H$697)*('License Values Data Table'!$D$2:$D$697=$A$2)*('License Values Data Table'!$B$2:$B$697=$B65))</f>
        <v>0</v>
      </c>
      <c r="H65" s="1297" cm="1">
        <f t="array" ref="H65">SUMPRODUCT(('License Values Data Table'!I$2:I$697)*('License Values Data Table'!$D$2:$D$697=$A$2)*('License Values Data Table'!$B$2:$B$697=$B65))</f>
        <v>0</v>
      </c>
      <c r="I65" s="1297" cm="1">
        <f t="array" ref="I65">SUMPRODUCT(('License Values Data Table'!J$2:J$697)*('License Values Data Table'!$D$2:$D$697=$A$2)*('License Values Data Table'!$B$2:$B$697=$B65))</f>
        <v>0</v>
      </c>
    </row>
    <row r="66" spans="1:9">
      <c r="A66" s="11" t="s">
        <v>1727</v>
      </c>
      <c r="D66" s="11" t="s">
        <v>1738</v>
      </c>
      <c r="E66" s="1298">
        <f>E62*E64*10^-6+E63*E65*10^-6</f>
        <v>0</v>
      </c>
      <c r="F66" s="1298">
        <f t="shared" ref="F66:I66" si="36">F62*F64*10^-6+F63*F65*10^-6</f>
        <v>0</v>
      </c>
      <c r="G66" s="1298">
        <f t="shared" si="36"/>
        <v>0</v>
      </c>
      <c r="H66" s="1298">
        <f t="shared" si="36"/>
        <v>0</v>
      </c>
      <c r="I66" s="1298">
        <f t="shared" si="36"/>
        <v>0</v>
      </c>
    </row>
    <row r="67" spans="1:9">
      <c r="A67" s="11" t="s">
        <v>1728</v>
      </c>
      <c r="D67" s="11" t="s">
        <v>1738</v>
      </c>
      <c r="E67" s="1298">
        <f>'2.02 Revenue - Volume Drivers'!F28</f>
        <v>0</v>
      </c>
      <c r="F67" s="1298">
        <f>'2.02 Revenue - Volume Drivers'!G28</f>
        <v>0</v>
      </c>
      <c r="G67" s="1298">
        <f>'2.02 Revenue - Volume Drivers'!H28</f>
        <v>0</v>
      </c>
      <c r="H67" s="1298">
        <f>'2.02 Revenue - Volume Drivers'!I28</f>
        <v>0</v>
      </c>
      <c r="I67" s="1298">
        <f>'2.02 Revenue - Volume Drivers'!J28</f>
        <v>0</v>
      </c>
    </row>
    <row r="68" spans="1:9">
      <c r="A68" s="11" t="s">
        <v>1729</v>
      </c>
      <c r="C68" s="515"/>
      <c r="D68" s="11" t="s">
        <v>1738</v>
      </c>
      <c r="E68" s="1298">
        <f>E67-E66</f>
        <v>0</v>
      </c>
      <c r="F68" s="1298">
        <f t="shared" ref="F68:I68" si="37">F67-F66</f>
        <v>0</v>
      </c>
      <c r="G68" s="1298">
        <f t="shared" si="37"/>
        <v>0</v>
      </c>
      <c r="H68" s="1298">
        <f t="shared" si="37"/>
        <v>0</v>
      </c>
      <c r="I68" s="1298">
        <f t="shared" si="37"/>
        <v>0</v>
      </c>
    </row>
    <row r="70" spans="1:9" ht="13.9">
      <c r="A70" s="29" t="s">
        <v>1739</v>
      </c>
      <c r="B70" s="29" t="s">
        <v>1740</v>
      </c>
      <c r="D70" s="11" t="s">
        <v>1738</v>
      </c>
      <c r="E70" s="1298">
        <f>E58+E68</f>
        <v>0</v>
      </c>
      <c r="F70" s="1298">
        <f t="shared" ref="F70:I70" si="38">F58+F68</f>
        <v>0</v>
      </c>
      <c r="G70" s="1298">
        <f t="shared" si="38"/>
        <v>0</v>
      </c>
      <c r="H70" s="1298">
        <f t="shared" si="38"/>
        <v>0</v>
      </c>
      <c r="I70" s="1298">
        <f t="shared" si="38"/>
        <v>0</v>
      </c>
    </row>
    <row r="71" spans="1:9" ht="13.9">
      <c r="A71" s="29"/>
      <c r="B71" s="29"/>
    </row>
    <row r="73" spans="1:9" ht="13.9">
      <c r="A73" s="29" t="str">
        <f>'2.02 Revenue - Volume Drivers'!A32</f>
        <v>Tier 2A mains and services replacement volume driver</v>
      </c>
    </row>
    <row r="74" spans="1:9">
      <c r="A74" s="11" t="s">
        <v>1718</v>
      </c>
    </row>
    <row r="75" spans="1:9">
      <c r="A75" s="11" t="s">
        <v>1741</v>
      </c>
      <c r="B75" s="11" t="s">
        <v>1742</v>
      </c>
      <c r="C75" s="11" t="s">
        <v>1743</v>
      </c>
      <c r="D75" s="11" t="s">
        <v>1744</v>
      </c>
      <c r="E75" s="1297" cm="1">
        <f t="array" ref="E75">SUMPRODUCT(('License Values Data Table'!F$2:F$697)*('License Values Data Table'!$D$2:$D$697=$A$2)*('License Values Data Table'!$B$2:$B$697=$B75))</f>
        <v>0</v>
      </c>
      <c r="F75" s="1297" cm="1">
        <f t="array" ref="F75">SUMPRODUCT(('License Values Data Table'!G$2:G$697)*('License Values Data Table'!$D$2:$D$697=$A$2)*('License Values Data Table'!$B$2:$B$697=$B75))</f>
        <v>0</v>
      </c>
      <c r="G75" s="1297" cm="1">
        <f t="array" ref="G75">SUMPRODUCT(('License Values Data Table'!H$2:H$697)*('License Values Data Table'!$D$2:$D$697=$A$2)*('License Values Data Table'!$B$2:$B$697=$B75))</f>
        <v>0</v>
      </c>
      <c r="H75" s="1297" cm="1">
        <f t="array" ref="H75">SUMPRODUCT(('License Values Data Table'!I$2:I$697)*('License Values Data Table'!$D$2:$D$697=$A$2)*('License Values Data Table'!$B$2:$B$697=$B75))</f>
        <v>0</v>
      </c>
      <c r="I75" s="1297" cm="1">
        <f t="array" ref="I75">SUMPRODUCT(('License Values Data Table'!J$2:J$697)*('License Values Data Table'!$D$2:$D$697=$A$2)*('License Values Data Table'!$B$2:$B$697=$B75))</f>
        <v>0</v>
      </c>
    </row>
    <row r="76" spans="1:9">
      <c r="A76" s="11" t="s">
        <v>1745</v>
      </c>
      <c r="B76" s="11" t="s">
        <v>1746</v>
      </c>
      <c r="C76" s="11" t="s">
        <v>1743</v>
      </c>
      <c r="D76" s="11" t="s">
        <v>1744</v>
      </c>
      <c r="E76" s="1297" cm="1">
        <f t="array" ref="E76">SUMPRODUCT(('License Values Data Table'!F$2:F$697)*('License Values Data Table'!$D$2:$D$697=$A$2)*('License Values Data Table'!$B$2:$B$697=$B76))</f>
        <v>0</v>
      </c>
      <c r="F76" s="1297" cm="1">
        <f t="array" ref="F76">SUMPRODUCT(('License Values Data Table'!G$2:G$697)*('License Values Data Table'!$D$2:$D$697=$A$2)*('License Values Data Table'!$B$2:$B$697=$B76))</f>
        <v>0</v>
      </c>
      <c r="G76" s="1297" cm="1">
        <f t="array" ref="G76">SUMPRODUCT(('License Values Data Table'!H$2:H$697)*('License Values Data Table'!$D$2:$D$697=$A$2)*('License Values Data Table'!$B$2:$B$697=$B76))</f>
        <v>0</v>
      </c>
      <c r="H76" s="1297" cm="1">
        <f t="array" ref="H76">SUMPRODUCT(('License Values Data Table'!I$2:I$697)*('License Values Data Table'!$D$2:$D$697=$A$2)*('License Values Data Table'!$B$2:$B$697=$B76))</f>
        <v>0</v>
      </c>
      <c r="I76" s="1297" cm="1">
        <f t="array" ref="I76">SUMPRODUCT(('License Values Data Table'!J$2:J$697)*('License Values Data Table'!$D$2:$D$697=$A$2)*('License Values Data Table'!$B$2:$B$697=$B76))</f>
        <v>0</v>
      </c>
    </row>
    <row r="77" spans="1:9">
      <c r="A77" s="11" t="s">
        <v>1747</v>
      </c>
      <c r="B77" s="11" t="s">
        <v>1748</v>
      </c>
      <c r="C77" s="11" t="s">
        <v>1743</v>
      </c>
      <c r="D77" s="11" t="s">
        <v>1744</v>
      </c>
      <c r="E77" s="1297" cm="1">
        <f t="array" ref="E77">SUMPRODUCT(('License Values Data Table'!F$2:F$697)*('License Values Data Table'!$D$2:$D$697=$A$2)*('License Values Data Table'!$B$2:$B$697=$B77))</f>
        <v>0</v>
      </c>
      <c r="F77" s="1297" cm="1">
        <f t="array" ref="F77">SUMPRODUCT(('License Values Data Table'!G$2:G$697)*('License Values Data Table'!$D$2:$D$697=$A$2)*('License Values Data Table'!$B$2:$B$697=$B77))</f>
        <v>0</v>
      </c>
      <c r="G77" s="1297" cm="1">
        <f t="array" ref="G77">SUMPRODUCT(('License Values Data Table'!H$2:H$697)*('License Values Data Table'!$D$2:$D$697=$A$2)*('License Values Data Table'!$B$2:$B$697=$B77))</f>
        <v>0</v>
      </c>
      <c r="H77" s="1297" cm="1">
        <f t="array" ref="H77">SUMPRODUCT(('License Values Data Table'!I$2:I$697)*('License Values Data Table'!$D$2:$D$697=$A$2)*('License Values Data Table'!$B$2:$B$697=$B77))</f>
        <v>0</v>
      </c>
      <c r="I77" s="1297" cm="1">
        <f t="array" ref="I77">SUMPRODUCT(('License Values Data Table'!J$2:J$697)*('License Values Data Table'!$D$2:$D$697=$A$2)*('License Values Data Table'!$B$2:$B$697=$B77))</f>
        <v>0</v>
      </c>
    </row>
    <row r="78" spans="1:9">
      <c r="A78" s="11" t="s">
        <v>1749</v>
      </c>
      <c r="B78" s="11" t="s">
        <v>1750</v>
      </c>
      <c r="C78" s="11" t="s">
        <v>1743</v>
      </c>
      <c r="D78" s="11" t="s">
        <v>1751</v>
      </c>
      <c r="E78" s="1297" cm="1">
        <f t="array" ref="E78">SUMPRODUCT(('License Values Data Table'!F$2:F$697)*('License Values Data Table'!$D$2:$D$697=$A$2)*('License Values Data Table'!$A$2:$A$697=$A78))</f>
        <v>0</v>
      </c>
      <c r="F78" s="1297" cm="1">
        <f t="array" ref="F78">SUMPRODUCT(('License Values Data Table'!G$2:G$697)*('License Values Data Table'!$D$2:$D$697=$A$2)*('License Values Data Table'!$A$2:$A$697=$A78))</f>
        <v>0</v>
      </c>
      <c r="G78" s="1297" cm="1">
        <f t="array" ref="G78">SUMPRODUCT(('License Values Data Table'!H$2:H$697)*('License Values Data Table'!$D$2:$D$697=$A$2)*('License Values Data Table'!$A$2:$A$697=$A78))</f>
        <v>0</v>
      </c>
      <c r="H78" s="1297" cm="1">
        <f t="array" ref="H78">SUMPRODUCT(('License Values Data Table'!I$2:I$697)*('License Values Data Table'!$D$2:$D$697=$A$2)*('License Values Data Table'!$A$2:$A$697=$A78))</f>
        <v>0</v>
      </c>
      <c r="I78" s="1297" cm="1">
        <f t="array" ref="I78">SUMPRODUCT(('License Values Data Table'!J$2:J$697)*('License Values Data Table'!$D$2:$D$697=$A$2)*('License Values Data Table'!$A$2:$A$697=$A78))</f>
        <v>0</v>
      </c>
    </row>
    <row r="79" spans="1:9">
      <c r="A79" s="11" t="s">
        <v>1752</v>
      </c>
      <c r="B79" s="11" t="s">
        <v>1750</v>
      </c>
      <c r="C79" s="11" t="s">
        <v>1743</v>
      </c>
      <c r="D79" s="11" t="s">
        <v>1751</v>
      </c>
      <c r="E79" s="1297" cm="1">
        <f t="array" ref="E79">SUMPRODUCT(('License Values Data Table'!F$2:F$697)*('License Values Data Table'!$D$2:$D$697=$A$2)*('License Values Data Table'!$A$2:$A$697=$A79))</f>
        <v>0</v>
      </c>
      <c r="F79" s="1297" cm="1">
        <f t="array" ref="F79">SUMPRODUCT(('License Values Data Table'!G$2:G$697)*('License Values Data Table'!$D$2:$D$697=$A$2)*('License Values Data Table'!$A$2:$A$697=$A79))</f>
        <v>0</v>
      </c>
      <c r="G79" s="1297" cm="1">
        <f t="array" ref="G79">SUMPRODUCT(('License Values Data Table'!H$2:H$697)*('License Values Data Table'!$D$2:$D$697=$A$2)*('License Values Data Table'!$A$2:$A$697=$A79))</f>
        <v>0</v>
      </c>
      <c r="H79" s="1297" cm="1">
        <f t="array" ref="H79">SUMPRODUCT(('License Values Data Table'!I$2:I$697)*('License Values Data Table'!$D$2:$D$697=$A$2)*('License Values Data Table'!$A$2:$A$697=$A79))</f>
        <v>0</v>
      </c>
      <c r="I79" s="1297" cm="1">
        <f t="array" ref="I79">SUMPRODUCT(('License Values Data Table'!J$2:J$697)*('License Values Data Table'!$D$2:$D$697=$A$2)*('License Values Data Table'!$A$2:$A$697=$A79))</f>
        <v>0</v>
      </c>
    </row>
    <row r="80" spans="1:9">
      <c r="A80" s="11" t="s">
        <v>1753</v>
      </c>
      <c r="B80" s="11" t="s">
        <v>1750</v>
      </c>
      <c r="C80" s="11" t="s">
        <v>1743</v>
      </c>
      <c r="D80" s="11" t="s">
        <v>1751</v>
      </c>
      <c r="E80" s="1297" cm="1">
        <f t="array" ref="E80">SUMPRODUCT(('License Values Data Table'!F$2:F$697)*('License Values Data Table'!$D$2:$D$697=$A$2)*('License Values Data Table'!$A$2:$A$697=$A80))</f>
        <v>0</v>
      </c>
      <c r="F80" s="1297" cm="1">
        <f t="array" ref="F80">SUMPRODUCT(('License Values Data Table'!G$2:G$697)*('License Values Data Table'!$D$2:$D$697=$A$2)*('License Values Data Table'!$A$2:$A$697=$A80))</f>
        <v>0</v>
      </c>
      <c r="G80" s="1297" cm="1">
        <f t="array" ref="G80">SUMPRODUCT(('License Values Data Table'!H$2:H$697)*('License Values Data Table'!$D$2:$D$697=$A$2)*('License Values Data Table'!$A$2:$A$697=$A80))</f>
        <v>0</v>
      </c>
      <c r="H80" s="1297" cm="1">
        <f t="array" ref="H80">SUMPRODUCT(('License Values Data Table'!I$2:I$697)*('License Values Data Table'!$D$2:$D$697=$A$2)*('License Values Data Table'!$A$2:$A$697=$A80))</f>
        <v>0</v>
      </c>
      <c r="I80" s="1297" cm="1">
        <f t="array" ref="I80">SUMPRODUCT(('License Values Data Table'!J$2:J$697)*('License Values Data Table'!$D$2:$D$697=$A$2)*('License Values Data Table'!$A$2:$A$697=$A80))</f>
        <v>0</v>
      </c>
    </row>
    <row r="81" spans="1:9">
      <c r="B81" s="11" t="s">
        <v>1754</v>
      </c>
      <c r="C81" s="11" t="s">
        <v>1755</v>
      </c>
      <c r="D81" s="11" t="s">
        <v>1738</v>
      </c>
      <c r="E81" s="1298">
        <f>SUMPRODUCT(E75:E77,E78:E80)*10^-6</f>
        <v>0</v>
      </c>
      <c r="F81" s="1298">
        <f t="shared" ref="F81:I81" si="39">SUMPRODUCT(F75:F77,F78:F80)*10^-6</f>
        <v>0</v>
      </c>
      <c r="G81" s="1298">
        <f t="shared" si="39"/>
        <v>0</v>
      </c>
      <c r="H81" s="1298">
        <f t="shared" si="39"/>
        <v>0</v>
      </c>
      <c r="I81" s="1298">
        <f t="shared" si="39"/>
        <v>0</v>
      </c>
    </row>
    <row r="82" spans="1:9">
      <c r="A82" s="11" t="s">
        <v>1728</v>
      </c>
      <c r="E82" s="1298">
        <f>'2.02 Revenue - Volume Drivers'!F40</f>
        <v>0</v>
      </c>
      <c r="F82" s="1298">
        <f>'2.02 Revenue - Volume Drivers'!G40</f>
        <v>0</v>
      </c>
      <c r="G82" s="1298">
        <f>'2.02 Revenue - Volume Drivers'!H40</f>
        <v>0</v>
      </c>
      <c r="H82" s="1298">
        <f>'2.02 Revenue - Volume Drivers'!I40</f>
        <v>0</v>
      </c>
      <c r="I82" s="1298">
        <f>'2.02 Revenue - Volume Drivers'!J40</f>
        <v>0</v>
      </c>
    </row>
    <row r="83" spans="1:9">
      <c r="A83" s="11" t="s">
        <v>1729</v>
      </c>
      <c r="D83" s="11" t="s">
        <v>1738</v>
      </c>
      <c r="E83" s="1298">
        <f>E82-E81</f>
        <v>0</v>
      </c>
      <c r="F83" s="1298">
        <f t="shared" ref="F83:I83" si="40">F82-F81</f>
        <v>0</v>
      </c>
      <c r="G83" s="1298">
        <f t="shared" si="40"/>
        <v>0</v>
      </c>
      <c r="H83" s="1298">
        <f t="shared" si="40"/>
        <v>0</v>
      </c>
      <c r="I83" s="1298">
        <f t="shared" si="40"/>
        <v>0</v>
      </c>
    </row>
  </sheetData>
  <mergeCells count="12">
    <mergeCell ref="AB5:AG5"/>
    <mergeCell ref="AI5:AN5"/>
    <mergeCell ref="AP5:AU5"/>
    <mergeCell ref="S47:X47"/>
    <mergeCell ref="AI47:AN47"/>
    <mergeCell ref="AP47:AU47"/>
    <mergeCell ref="L47:Q47"/>
    <mergeCell ref="L5:Q5"/>
    <mergeCell ref="S5:X5"/>
    <mergeCell ref="A42:A44"/>
    <mergeCell ref="E47:J47"/>
    <mergeCell ref="E5:J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80B4B-014C-411A-BBB9-158A9BA7F15F}">
  <sheetPr codeName="Sheet70">
    <tabColor theme="7"/>
    <pageSetUpPr autoPageBreaks="0"/>
  </sheetPr>
  <dimension ref="A1:AS101"/>
  <sheetViews>
    <sheetView zoomScale="40" zoomScaleNormal="40" workbookViewId="0">
      <pane ySplit="6" topLeftCell="A7" activePane="bottomLeft" state="frozen"/>
      <selection pane="bottomLeft" activeCell="T11" sqref="T11"/>
      <selection activeCell="G59" sqref="G59"/>
    </sheetView>
  </sheetViews>
  <sheetFormatPr defaultColWidth="0" defaultRowHeight="13.5"/>
  <cols>
    <col min="1" max="1" width="14.42578125" style="11" customWidth="1"/>
    <col min="2" max="3" width="1.5703125" style="11" customWidth="1"/>
    <col min="4" max="4" width="24" style="11" customWidth="1"/>
    <col min="5" max="5" width="26.42578125" style="11" bestFit="1" customWidth="1"/>
    <col min="6" max="6" width="21.5703125" style="11" bestFit="1" customWidth="1"/>
    <col min="7" max="7" width="38.42578125" style="11" bestFit="1" customWidth="1"/>
    <col min="8" max="8" width="18" style="11" bestFit="1" customWidth="1"/>
    <col min="9" max="9" width="14.5703125" style="11" bestFit="1" customWidth="1"/>
    <col min="10" max="10" width="20.42578125" style="11" bestFit="1" customWidth="1"/>
    <col min="11" max="11" width="10.42578125" style="11" bestFit="1" customWidth="1"/>
    <col min="12" max="12" width="34.5703125" style="11" customWidth="1"/>
    <col min="13" max="13" width="7.42578125" style="11" bestFit="1" customWidth="1"/>
    <col min="14" max="18" width="12.42578125" style="11" customWidth="1"/>
    <col min="19" max="23" width="1.5703125" style="11" customWidth="1"/>
    <col min="24" max="24" width="5" style="11" hidden="1" customWidth="1"/>
    <col min="25" max="33" width="0" style="11" hidden="1" customWidth="1"/>
    <col min="34" max="45" width="5" style="11" hidden="1" customWidth="1"/>
    <col min="46" max="16384" width="14" style="11" hidden="1"/>
  </cols>
  <sheetData>
    <row r="1" spans="1:23" s="94" customFormat="1" ht="25.15">
      <c r="A1" s="62" t="s">
        <v>1619</v>
      </c>
      <c r="B1" s="3"/>
      <c r="C1" s="2"/>
      <c r="D1" s="2"/>
      <c r="E1" s="2"/>
      <c r="F1" s="4"/>
      <c r="G1" s="4"/>
      <c r="H1" s="4"/>
      <c r="I1" s="4"/>
      <c r="J1" s="4"/>
      <c r="K1" s="2"/>
      <c r="L1" s="2"/>
      <c r="M1" s="2"/>
      <c r="N1" s="2"/>
      <c r="O1" s="2"/>
      <c r="P1" s="3"/>
      <c r="Q1" s="2"/>
      <c r="R1" s="2"/>
    </row>
    <row r="2" spans="1:23" s="94" customFormat="1" ht="25.15">
      <c r="A2" s="4" t="str">
        <f>Cover!$E$13</f>
        <v>Master</v>
      </c>
      <c r="B2" s="3"/>
      <c r="C2" s="2"/>
      <c r="D2" s="2"/>
      <c r="E2" s="2"/>
      <c r="F2" s="2"/>
      <c r="G2" s="2"/>
      <c r="H2" s="2"/>
      <c r="I2" s="2"/>
      <c r="J2" s="2"/>
      <c r="K2" s="2"/>
      <c r="L2" s="2"/>
      <c r="M2" s="2"/>
      <c r="N2" s="2"/>
      <c r="O2" s="2"/>
      <c r="P2" s="2"/>
      <c r="Q2" s="2"/>
      <c r="R2" s="2"/>
    </row>
    <row r="3" spans="1:23" s="94" customFormat="1" ht="25.15">
      <c r="A3" s="4">
        <f>Cover!$E$15</f>
        <v>2026</v>
      </c>
      <c r="B3" s="4"/>
      <c r="C3" s="4"/>
      <c r="D3" s="4"/>
      <c r="E3" s="2"/>
      <c r="F3" s="2"/>
      <c r="G3" s="2"/>
      <c r="H3" s="2"/>
      <c r="I3" s="2"/>
      <c r="J3" s="2"/>
      <c r="K3" s="2"/>
      <c r="L3" s="2"/>
      <c r="M3" s="2"/>
      <c r="N3" s="2"/>
      <c r="O3" s="2"/>
      <c r="P3" s="2"/>
      <c r="Q3" s="2"/>
      <c r="R3" s="2"/>
    </row>
    <row r="4" spans="1:23" s="95" customFormat="1" ht="25.5" thickBot="1">
      <c r="A4" s="1305" t="s">
        <v>3571</v>
      </c>
      <c r="B4" s="6"/>
      <c r="C4" s="5"/>
      <c r="D4" s="5"/>
      <c r="E4" s="5"/>
      <c r="F4" s="5"/>
      <c r="G4" s="5"/>
      <c r="H4" s="5"/>
      <c r="I4" s="5"/>
      <c r="J4" s="5"/>
      <c r="K4" s="5"/>
      <c r="L4" s="5"/>
      <c r="M4" s="5"/>
      <c r="N4" s="5"/>
      <c r="O4" s="5"/>
      <c r="P4" s="5"/>
      <c r="Q4" s="5"/>
      <c r="R4" s="5"/>
    </row>
    <row r="5" spans="1:23" ht="17.649999999999999">
      <c r="A5" s="456"/>
      <c r="B5" s="457"/>
      <c r="C5" s="457"/>
      <c r="D5" s="9"/>
      <c r="E5" s="9"/>
      <c r="F5" s="458"/>
      <c r="G5" s="458"/>
      <c r="H5" s="458"/>
      <c r="I5" s="458"/>
      <c r="J5" s="458"/>
      <c r="K5" s="458"/>
      <c r="L5" s="458"/>
      <c r="M5" s="456"/>
      <c r="N5" s="871" t="s">
        <v>1997</v>
      </c>
      <c r="O5" s="889"/>
      <c r="P5" s="889"/>
      <c r="Q5" s="889"/>
      <c r="R5" s="890"/>
    </row>
    <row r="6" spans="1:23" s="61" customFormat="1" ht="15">
      <c r="A6" s="462"/>
      <c r="B6" s="463"/>
      <c r="C6" s="463"/>
      <c r="D6" s="36" t="s">
        <v>165</v>
      </c>
      <c r="E6" s="36" t="s">
        <v>1809</v>
      </c>
      <c r="F6" s="714" t="s">
        <v>406</v>
      </c>
      <c r="G6" s="714" t="s">
        <v>407</v>
      </c>
      <c r="H6" s="714" t="s">
        <v>408</v>
      </c>
      <c r="I6" s="714" t="s">
        <v>409</v>
      </c>
      <c r="J6" s="714" t="s">
        <v>411</v>
      </c>
      <c r="K6" s="714" t="s">
        <v>175</v>
      </c>
      <c r="L6" s="714" t="s">
        <v>197</v>
      </c>
      <c r="M6" s="714" t="s">
        <v>176</v>
      </c>
      <c r="N6" s="464">
        <v>2022</v>
      </c>
      <c r="O6" s="465">
        <v>2023</v>
      </c>
      <c r="P6" s="465">
        <v>2024</v>
      </c>
      <c r="Q6" s="465">
        <v>2025</v>
      </c>
      <c r="R6" s="466">
        <v>2026</v>
      </c>
    </row>
    <row r="8" spans="1:23" ht="17.649999999999999">
      <c r="A8" s="27"/>
      <c r="B8" s="28" t="s">
        <v>3572</v>
      </c>
      <c r="C8" s="27"/>
      <c r="D8" s="27"/>
      <c r="E8" s="27"/>
      <c r="F8" s="27"/>
      <c r="G8" s="27"/>
      <c r="H8" s="27"/>
      <c r="I8" s="27"/>
      <c r="J8" s="27"/>
      <c r="K8" s="27"/>
      <c r="L8" s="27"/>
      <c r="M8" s="27"/>
      <c r="N8" s="27"/>
      <c r="O8" s="27"/>
      <c r="P8" s="27"/>
      <c r="Q8" s="27"/>
      <c r="R8" s="27"/>
    </row>
    <row r="9" spans="1:23" s="27" customFormat="1" ht="18.75" customHeight="1">
      <c r="A9" s="11"/>
      <c r="B9" s="11"/>
      <c r="C9" s="11"/>
      <c r="D9" s="11"/>
      <c r="E9" s="11"/>
      <c r="F9" s="11"/>
      <c r="G9" s="11"/>
      <c r="H9" s="11"/>
      <c r="I9" s="11"/>
      <c r="J9" s="11"/>
      <c r="K9" s="11"/>
      <c r="L9" s="11"/>
      <c r="M9" s="11"/>
      <c r="N9" s="11"/>
      <c r="O9" s="11"/>
      <c r="P9" s="11"/>
      <c r="Q9" s="11"/>
      <c r="R9" s="11"/>
      <c r="S9" s="11"/>
      <c r="T9" s="11"/>
      <c r="U9" s="11"/>
      <c r="V9" s="11"/>
      <c r="W9" s="11"/>
    </row>
    <row r="10" spans="1:23" ht="13.9">
      <c r="A10" s="467"/>
      <c r="B10" s="467"/>
      <c r="C10" s="34" t="s">
        <v>1898</v>
      </c>
      <c r="D10" s="34"/>
      <c r="E10" s="33"/>
      <c r="F10" s="33"/>
      <c r="G10" s="33"/>
      <c r="H10" s="33"/>
      <c r="I10" s="33"/>
      <c r="J10" s="33"/>
      <c r="K10" s="33"/>
      <c r="L10" s="33"/>
      <c r="M10" s="33"/>
      <c r="N10" s="33"/>
      <c r="O10" s="33"/>
      <c r="P10" s="33"/>
      <c r="Q10" s="33"/>
      <c r="R10" s="33"/>
    </row>
    <row r="12" spans="1:23" ht="14.25" customHeight="1">
      <c r="A12" s="456"/>
      <c r="B12" s="457"/>
      <c r="C12" s="457"/>
      <c r="D12" s="20"/>
      <c r="E12" s="20" t="s">
        <v>1898</v>
      </c>
      <c r="F12" s="20" t="s">
        <v>1898</v>
      </c>
      <c r="G12" s="20" t="s">
        <v>1844</v>
      </c>
      <c r="H12" s="456" t="s">
        <v>3573</v>
      </c>
      <c r="I12" s="456"/>
      <c r="J12" s="456" t="s">
        <v>3574</v>
      </c>
      <c r="K12" s="462" t="s">
        <v>197</v>
      </c>
      <c r="L12" s="462" t="s">
        <v>3575</v>
      </c>
      <c r="M12" s="456" t="s">
        <v>1847</v>
      </c>
      <c r="N12" s="389"/>
      <c r="O12" s="389"/>
      <c r="P12" s="389"/>
      <c r="Q12" s="389"/>
      <c r="R12" s="389"/>
    </row>
    <row r="13" spans="1:23" ht="14.25" customHeight="1">
      <c r="A13" s="456"/>
      <c r="B13" s="457"/>
      <c r="C13" s="457"/>
      <c r="D13" s="20"/>
      <c r="E13" s="20" t="s">
        <v>1898</v>
      </c>
      <c r="F13" s="20" t="s">
        <v>1898</v>
      </c>
      <c r="G13" s="20" t="s">
        <v>1848</v>
      </c>
      <c r="H13" s="456" t="s">
        <v>3573</v>
      </c>
      <c r="I13" s="456"/>
      <c r="J13" s="456" t="s">
        <v>3574</v>
      </c>
      <c r="K13" s="462" t="s">
        <v>197</v>
      </c>
      <c r="L13" s="462" t="s">
        <v>3575</v>
      </c>
      <c r="M13" s="456" t="s">
        <v>1847</v>
      </c>
      <c r="N13" s="389"/>
      <c r="O13" s="389"/>
      <c r="P13" s="389"/>
      <c r="Q13" s="389"/>
      <c r="R13" s="389"/>
    </row>
    <row r="14" spans="1:23" ht="14.25" customHeight="1">
      <c r="A14" s="456"/>
      <c r="B14" s="457"/>
      <c r="C14" s="457"/>
      <c r="D14" s="20"/>
      <c r="E14" s="20" t="s">
        <v>1898</v>
      </c>
      <c r="F14" s="20" t="s">
        <v>1898</v>
      </c>
      <c r="G14" s="20" t="s">
        <v>1849</v>
      </c>
      <c r="H14" s="456" t="s">
        <v>3573</v>
      </c>
      <c r="I14" s="456"/>
      <c r="J14" s="456" t="s">
        <v>3574</v>
      </c>
      <c r="K14" s="462" t="s">
        <v>197</v>
      </c>
      <c r="L14" s="462" t="s">
        <v>3575</v>
      </c>
      <c r="M14" s="456" t="s">
        <v>1847</v>
      </c>
      <c r="N14" s="389"/>
      <c r="O14" s="389"/>
      <c r="P14" s="389"/>
      <c r="Q14" s="389"/>
      <c r="R14" s="389"/>
    </row>
    <row r="15" spans="1:23" s="12" customFormat="1" ht="14.25" customHeight="1">
      <c r="A15" s="467"/>
      <c r="B15" s="13"/>
      <c r="C15" s="13"/>
      <c r="D15" s="469"/>
      <c r="E15" s="20" t="s">
        <v>1898</v>
      </c>
      <c r="F15" s="20" t="s">
        <v>1898</v>
      </c>
      <c r="G15" s="469" t="s">
        <v>3576</v>
      </c>
      <c r="H15" s="456" t="s">
        <v>3573</v>
      </c>
      <c r="I15" s="456"/>
      <c r="J15" s="456" t="s">
        <v>3574</v>
      </c>
      <c r="K15" s="13" t="s">
        <v>197</v>
      </c>
      <c r="L15" s="13" t="s">
        <v>3575</v>
      </c>
      <c r="M15" s="469" t="s">
        <v>1847</v>
      </c>
      <c r="N15" s="389"/>
      <c r="O15" s="389"/>
      <c r="P15" s="389"/>
      <c r="Q15" s="389"/>
      <c r="R15" s="389"/>
    </row>
    <row r="16" spans="1:23" s="12" customFormat="1" ht="14.25" customHeight="1">
      <c r="A16" s="467"/>
      <c r="B16" s="13"/>
      <c r="C16" s="13"/>
      <c r="D16" s="469"/>
      <c r="E16" s="20" t="s">
        <v>1898</v>
      </c>
      <c r="F16" s="20" t="s">
        <v>1898</v>
      </c>
      <c r="G16" s="469" t="s">
        <v>3577</v>
      </c>
      <c r="H16" s="456" t="s">
        <v>3573</v>
      </c>
      <c r="I16" s="456"/>
      <c r="J16" s="456" t="s">
        <v>3574</v>
      </c>
      <c r="K16" s="13" t="s">
        <v>197</v>
      </c>
      <c r="L16" s="13" t="s">
        <v>3575</v>
      </c>
      <c r="M16" s="469" t="s">
        <v>1847</v>
      </c>
      <c r="N16" s="389"/>
      <c r="O16" s="389"/>
      <c r="P16" s="389"/>
      <c r="Q16" s="389"/>
      <c r="R16" s="389"/>
    </row>
    <row r="19" spans="2:18" ht="17.649999999999999">
      <c r="B19" s="28" t="s">
        <v>3578</v>
      </c>
      <c r="C19" s="27"/>
      <c r="D19" s="27"/>
      <c r="E19" s="27"/>
      <c r="F19" s="27"/>
      <c r="G19" s="27"/>
      <c r="H19" s="27"/>
      <c r="I19" s="27"/>
      <c r="J19" s="27"/>
      <c r="K19" s="27"/>
      <c r="L19" s="27"/>
      <c r="M19" s="27"/>
      <c r="N19" s="27"/>
      <c r="O19" s="27"/>
      <c r="P19" s="27"/>
      <c r="Q19" s="27"/>
      <c r="R19" s="27"/>
    </row>
    <row r="21" spans="2:18" ht="13.9">
      <c r="B21" s="467"/>
      <c r="C21" s="34" t="s">
        <v>1898</v>
      </c>
      <c r="D21" s="34"/>
      <c r="E21" s="33"/>
      <c r="F21" s="33"/>
      <c r="G21" s="33"/>
      <c r="H21" s="33"/>
      <c r="I21" s="33"/>
      <c r="J21" s="33"/>
      <c r="K21" s="33"/>
      <c r="L21" s="33"/>
      <c r="M21" s="33"/>
      <c r="N21" s="33"/>
      <c r="O21" s="33"/>
      <c r="P21" s="33"/>
      <c r="Q21" s="33"/>
      <c r="R21" s="33"/>
    </row>
    <row r="23" spans="2:18" ht="14.25" customHeight="1">
      <c r="B23" s="457"/>
      <c r="C23" s="457"/>
      <c r="D23" s="20"/>
      <c r="E23" s="20" t="s">
        <v>1898</v>
      </c>
      <c r="F23" s="20" t="s">
        <v>1898</v>
      </c>
      <c r="G23" s="20" t="s">
        <v>1844</v>
      </c>
      <c r="H23" s="456" t="s">
        <v>3573</v>
      </c>
      <c r="I23" s="456" t="s">
        <v>3579</v>
      </c>
      <c r="J23" s="456" t="s">
        <v>418</v>
      </c>
      <c r="K23" s="462" t="s">
        <v>197</v>
      </c>
      <c r="L23" s="462" t="s">
        <v>3575</v>
      </c>
      <c r="M23" s="456" t="s">
        <v>1847</v>
      </c>
      <c r="N23" s="389"/>
      <c r="O23" s="389"/>
      <c r="P23" s="389"/>
      <c r="Q23" s="389"/>
      <c r="R23" s="389"/>
    </row>
    <row r="24" spans="2:18" ht="14.25" customHeight="1">
      <c r="B24" s="457"/>
      <c r="C24" s="457"/>
      <c r="D24" s="20"/>
      <c r="E24" s="20" t="s">
        <v>1898</v>
      </c>
      <c r="F24" s="20" t="s">
        <v>1898</v>
      </c>
      <c r="G24" s="20" t="s">
        <v>1848</v>
      </c>
      <c r="H24" s="456" t="s">
        <v>3573</v>
      </c>
      <c r="I24" s="456" t="s">
        <v>3579</v>
      </c>
      <c r="J24" s="456" t="s">
        <v>418</v>
      </c>
      <c r="K24" s="462" t="s">
        <v>197</v>
      </c>
      <c r="L24" s="462" t="s">
        <v>3575</v>
      </c>
      <c r="M24" s="456" t="s">
        <v>1847</v>
      </c>
      <c r="N24" s="389"/>
      <c r="O24" s="389"/>
      <c r="P24" s="389"/>
      <c r="Q24" s="389"/>
      <c r="R24" s="389"/>
    </row>
    <row r="25" spans="2:18" ht="14.25" customHeight="1">
      <c r="B25" s="457"/>
      <c r="C25" s="457"/>
      <c r="D25" s="20"/>
      <c r="E25" s="20" t="s">
        <v>1898</v>
      </c>
      <c r="F25" s="20" t="s">
        <v>1898</v>
      </c>
      <c r="G25" s="20" t="s">
        <v>1849</v>
      </c>
      <c r="H25" s="456" t="s">
        <v>3573</v>
      </c>
      <c r="I25" s="456" t="s">
        <v>3579</v>
      </c>
      <c r="J25" s="456" t="s">
        <v>418</v>
      </c>
      <c r="K25" s="462" t="s">
        <v>197</v>
      </c>
      <c r="L25" s="462" t="s">
        <v>3575</v>
      </c>
      <c r="M25" s="456" t="s">
        <v>1847</v>
      </c>
      <c r="N25" s="389"/>
      <c r="O25" s="389"/>
      <c r="P25" s="389"/>
      <c r="Q25" s="389"/>
      <c r="R25" s="389"/>
    </row>
    <row r="26" spans="2:18" s="12" customFormat="1" ht="14.25" customHeight="1">
      <c r="B26" s="13"/>
      <c r="C26" s="13"/>
      <c r="D26" s="469"/>
      <c r="E26" s="20" t="s">
        <v>1898</v>
      </c>
      <c r="F26" s="20" t="s">
        <v>1898</v>
      </c>
      <c r="G26" s="469" t="s">
        <v>3576</v>
      </c>
      <c r="H26" s="456" t="s">
        <v>3573</v>
      </c>
      <c r="I26" s="456" t="s">
        <v>3579</v>
      </c>
      <c r="J26" s="456" t="s">
        <v>418</v>
      </c>
      <c r="K26" s="13" t="s">
        <v>197</v>
      </c>
      <c r="L26" s="13" t="s">
        <v>3575</v>
      </c>
      <c r="M26" s="469" t="s">
        <v>1847</v>
      </c>
      <c r="N26" s="389"/>
      <c r="O26" s="389"/>
      <c r="P26" s="389"/>
      <c r="Q26" s="389"/>
      <c r="R26" s="389"/>
    </row>
    <row r="27" spans="2:18" s="12" customFormat="1" ht="14.25" customHeight="1">
      <c r="B27" s="13"/>
      <c r="C27" s="13"/>
      <c r="D27" s="469"/>
      <c r="E27" s="20" t="s">
        <v>1898</v>
      </c>
      <c r="F27" s="20" t="s">
        <v>1898</v>
      </c>
      <c r="G27" s="469" t="s">
        <v>3577</v>
      </c>
      <c r="H27" s="456" t="s">
        <v>3573</v>
      </c>
      <c r="I27" s="456" t="s">
        <v>3579</v>
      </c>
      <c r="J27" s="456" t="s">
        <v>418</v>
      </c>
      <c r="K27" s="13" t="s">
        <v>197</v>
      </c>
      <c r="L27" s="13" t="s">
        <v>3575</v>
      </c>
      <c r="M27" s="469" t="s">
        <v>1847</v>
      </c>
      <c r="N27" s="389"/>
      <c r="O27" s="389"/>
      <c r="P27" s="389"/>
      <c r="Q27" s="389"/>
      <c r="R27" s="389"/>
    </row>
    <row r="29" spans="2:18" ht="17.649999999999999">
      <c r="B29" s="28" t="s">
        <v>3580</v>
      </c>
      <c r="C29" s="27"/>
      <c r="D29" s="27"/>
      <c r="E29" s="27"/>
      <c r="F29" s="27"/>
      <c r="G29" s="27"/>
      <c r="H29" s="27"/>
      <c r="I29" s="27"/>
      <c r="J29" s="27"/>
      <c r="K29" s="27"/>
      <c r="L29" s="27"/>
      <c r="M29" s="27"/>
      <c r="N29" s="27"/>
      <c r="O29" s="27"/>
      <c r="P29" s="27"/>
      <c r="Q29" s="27"/>
      <c r="R29" s="27"/>
    </row>
    <row r="31" spans="2:18" ht="13.9">
      <c r="B31" s="467"/>
      <c r="C31" s="34" t="s">
        <v>1898</v>
      </c>
      <c r="D31" s="34"/>
      <c r="E31" s="33"/>
      <c r="F31" s="33"/>
      <c r="G31" s="33"/>
      <c r="H31" s="33"/>
      <c r="I31" s="33"/>
      <c r="J31" s="33"/>
      <c r="K31" s="33"/>
      <c r="L31" s="33"/>
      <c r="M31" s="33"/>
      <c r="N31" s="33"/>
      <c r="O31" s="33"/>
      <c r="P31" s="33"/>
      <c r="Q31" s="33"/>
      <c r="R31" s="33"/>
    </row>
    <row r="33" spans="2:18" ht="14.25" customHeight="1">
      <c r="B33" s="457"/>
      <c r="C33" s="457"/>
      <c r="D33" s="20"/>
      <c r="E33" s="20" t="s">
        <v>1898</v>
      </c>
      <c r="F33" s="20" t="s">
        <v>1898</v>
      </c>
      <c r="G33" s="20" t="s">
        <v>1844</v>
      </c>
      <c r="H33" s="456" t="s">
        <v>3573</v>
      </c>
      <c r="I33" s="456"/>
      <c r="J33" s="456" t="s">
        <v>3581</v>
      </c>
      <c r="K33" s="462" t="s">
        <v>197</v>
      </c>
      <c r="L33" s="462" t="s">
        <v>3575</v>
      </c>
      <c r="M33" s="456" t="s">
        <v>1847</v>
      </c>
      <c r="N33" s="891">
        <f t="shared" ref="N33:O37" si="0">SUM(N12,N23)</f>
        <v>0</v>
      </c>
      <c r="O33" s="891">
        <f t="shared" si="0"/>
        <v>0</v>
      </c>
      <c r="P33" s="891">
        <f t="shared" ref="P33" si="1">SUM(P12,P23)</f>
        <v>0</v>
      </c>
      <c r="Q33" s="1345"/>
      <c r="R33" s="1345"/>
    </row>
    <row r="34" spans="2:18" ht="14.25" customHeight="1">
      <c r="B34" s="457"/>
      <c r="C34" s="457"/>
      <c r="D34" s="20"/>
      <c r="E34" s="20" t="s">
        <v>1898</v>
      </c>
      <c r="F34" s="20" t="s">
        <v>1898</v>
      </c>
      <c r="G34" s="20" t="s">
        <v>1848</v>
      </c>
      <c r="H34" s="456" t="s">
        <v>3573</v>
      </c>
      <c r="I34" s="456"/>
      <c r="J34" s="456" t="s">
        <v>3581</v>
      </c>
      <c r="K34" s="462" t="s">
        <v>197</v>
      </c>
      <c r="L34" s="462" t="s">
        <v>3575</v>
      </c>
      <c r="M34" s="456" t="s">
        <v>1847</v>
      </c>
      <c r="N34" s="891">
        <f t="shared" si="0"/>
        <v>0</v>
      </c>
      <c r="O34" s="891">
        <f t="shared" si="0"/>
        <v>0</v>
      </c>
      <c r="P34" s="891">
        <f t="shared" ref="P34" si="2">SUM(P13,P24)</f>
        <v>0</v>
      </c>
      <c r="Q34" s="1345"/>
      <c r="R34" s="1345"/>
    </row>
    <row r="35" spans="2:18" ht="14.25" customHeight="1">
      <c r="B35" s="457"/>
      <c r="C35" s="457"/>
      <c r="D35" s="20"/>
      <c r="E35" s="20" t="s">
        <v>1898</v>
      </c>
      <c r="F35" s="20" t="s">
        <v>1898</v>
      </c>
      <c r="G35" s="20" t="s">
        <v>1849</v>
      </c>
      <c r="H35" s="456" t="s">
        <v>3573</v>
      </c>
      <c r="I35" s="456"/>
      <c r="J35" s="456" t="s">
        <v>3581</v>
      </c>
      <c r="K35" s="462" t="s">
        <v>197</v>
      </c>
      <c r="L35" s="462" t="s">
        <v>3575</v>
      </c>
      <c r="M35" s="456" t="s">
        <v>1847</v>
      </c>
      <c r="N35" s="891">
        <f t="shared" si="0"/>
        <v>0</v>
      </c>
      <c r="O35" s="891">
        <f t="shared" si="0"/>
        <v>0</v>
      </c>
      <c r="P35" s="891">
        <f t="shared" ref="P35" si="3">SUM(P14,P25)</f>
        <v>0</v>
      </c>
      <c r="Q35" s="1345"/>
      <c r="R35" s="1345"/>
    </row>
    <row r="36" spans="2:18" s="12" customFormat="1" ht="14.25" customHeight="1">
      <c r="B36" s="13"/>
      <c r="C36" s="13"/>
      <c r="D36" s="469"/>
      <c r="E36" s="20" t="s">
        <v>1898</v>
      </c>
      <c r="F36" s="20" t="s">
        <v>1898</v>
      </c>
      <c r="G36" s="469" t="s">
        <v>3576</v>
      </c>
      <c r="H36" s="456" t="s">
        <v>3573</v>
      </c>
      <c r="I36" s="456"/>
      <c r="J36" s="456" t="s">
        <v>3581</v>
      </c>
      <c r="K36" s="13" t="s">
        <v>197</v>
      </c>
      <c r="L36" s="13" t="s">
        <v>3575</v>
      </c>
      <c r="M36" s="469" t="s">
        <v>1847</v>
      </c>
      <c r="N36" s="891">
        <f t="shared" si="0"/>
        <v>0</v>
      </c>
      <c r="O36" s="891">
        <f t="shared" si="0"/>
        <v>0</v>
      </c>
      <c r="P36" s="891">
        <f t="shared" ref="P36" si="4">SUM(P15,P26)</f>
        <v>0</v>
      </c>
      <c r="Q36" s="1426"/>
      <c r="R36" s="1426"/>
    </row>
    <row r="37" spans="2:18" s="12" customFormat="1" ht="14.25" customHeight="1">
      <c r="B37" s="13"/>
      <c r="C37" s="13"/>
      <c r="D37" s="469"/>
      <c r="E37" s="20" t="s">
        <v>1898</v>
      </c>
      <c r="F37" s="20" t="s">
        <v>1898</v>
      </c>
      <c r="G37" s="469" t="s">
        <v>3577</v>
      </c>
      <c r="H37" s="456" t="s">
        <v>3573</v>
      </c>
      <c r="I37" s="456"/>
      <c r="J37" s="456" t="s">
        <v>3581</v>
      </c>
      <c r="K37" s="13" t="s">
        <v>197</v>
      </c>
      <c r="L37" s="13" t="s">
        <v>3575</v>
      </c>
      <c r="M37" s="469" t="s">
        <v>1847</v>
      </c>
      <c r="N37" s="891">
        <f t="shared" si="0"/>
        <v>0</v>
      </c>
      <c r="O37" s="891">
        <f t="shared" si="0"/>
        <v>0</v>
      </c>
      <c r="P37" s="891">
        <f t="shared" ref="P37" si="5">SUM(P16,P27)</f>
        <v>0</v>
      </c>
      <c r="Q37" s="1426"/>
      <c r="R37" s="1426"/>
    </row>
    <row r="38" spans="2:18" s="12" customFormat="1" ht="14.25" customHeight="1">
      <c r="B38" s="13"/>
      <c r="C38" s="13"/>
      <c r="D38" s="469"/>
      <c r="E38" s="20"/>
      <c r="F38" s="20"/>
      <c r="G38" s="469"/>
      <c r="H38" s="456"/>
      <c r="I38" s="456"/>
      <c r="J38" s="456"/>
      <c r="K38" s="13"/>
      <c r="L38" s="13"/>
      <c r="M38" s="469"/>
      <c r="N38" s="469"/>
      <c r="O38" s="469"/>
    </row>
    <row r="40" spans="2:18" ht="17.649999999999999">
      <c r="B40" s="28" t="s">
        <v>246</v>
      </c>
      <c r="C40" s="27"/>
      <c r="D40" s="27"/>
      <c r="E40" s="27"/>
      <c r="F40" s="27"/>
      <c r="G40" s="27"/>
      <c r="H40" s="27"/>
      <c r="I40" s="27"/>
      <c r="J40" s="27"/>
      <c r="K40" s="27"/>
      <c r="L40" s="27"/>
      <c r="M40" s="27"/>
      <c r="N40" s="27"/>
      <c r="O40" s="27"/>
      <c r="P40" s="27"/>
      <c r="Q40" s="27"/>
      <c r="R40" s="27"/>
    </row>
    <row r="42" spans="2:18" ht="14.25" customHeight="1">
      <c r="B42" s="467"/>
      <c r="C42" s="34" t="s">
        <v>1898</v>
      </c>
      <c r="D42" s="34"/>
      <c r="E42" s="33"/>
      <c r="F42" s="33"/>
      <c r="G42" s="33"/>
      <c r="H42" s="33"/>
      <c r="I42" s="33"/>
      <c r="J42" s="33"/>
      <c r="K42" s="33"/>
      <c r="L42" s="33"/>
      <c r="M42" s="33"/>
      <c r="N42" s="33"/>
      <c r="O42" s="33"/>
      <c r="P42" s="33"/>
      <c r="Q42" s="33"/>
      <c r="R42" s="33"/>
    </row>
    <row r="43" spans="2:18" ht="14.25" customHeight="1"/>
    <row r="44" spans="2:18" ht="15">
      <c r="B44" s="457"/>
      <c r="C44" s="457"/>
      <c r="D44" s="20"/>
      <c r="E44" s="20" t="s">
        <v>1898</v>
      </c>
      <c r="F44" s="20" t="s">
        <v>1898</v>
      </c>
      <c r="G44" s="20" t="s">
        <v>1844</v>
      </c>
      <c r="H44" s="456" t="s">
        <v>3573</v>
      </c>
      <c r="I44" s="456"/>
      <c r="J44" s="456" t="s">
        <v>246</v>
      </c>
      <c r="K44" s="462" t="s">
        <v>197</v>
      </c>
      <c r="L44" s="462" t="s">
        <v>3575</v>
      </c>
      <c r="M44" s="456" t="s">
        <v>1847</v>
      </c>
      <c r="N44" s="389"/>
      <c r="O44" s="389"/>
      <c r="P44" s="1345"/>
      <c r="Q44" s="1345"/>
      <c r="R44" s="1345"/>
    </row>
    <row r="45" spans="2:18" ht="15">
      <c r="B45" s="457"/>
      <c r="C45" s="457"/>
      <c r="D45" s="20"/>
      <c r="E45" s="20" t="s">
        <v>1898</v>
      </c>
      <c r="F45" s="20" t="s">
        <v>1898</v>
      </c>
      <c r="G45" s="20" t="s">
        <v>1848</v>
      </c>
      <c r="H45" s="456" t="s">
        <v>3573</v>
      </c>
      <c r="I45" s="456"/>
      <c r="J45" s="456" t="s">
        <v>246</v>
      </c>
      <c r="K45" s="462" t="s">
        <v>197</v>
      </c>
      <c r="L45" s="462" t="s">
        <v>3575</v>
      </c>
      <c r="M45" s="456" t="s">
        <v>1847</v>
      </c>
      <c r="N45" s="389"/>
      <c r="O45" s="389"/>
      <c r="P45" s="1345"/>
      <c r="Q45" s="1345"/>
      <c r="R45" s="1345"/>
    </row>
    <row r="46" spans="2:18" ht="15">
      <c r="B46" s="457"/>
      <c r="C46" s="457"/>
      <c r="D46" s="20"/>
      <c r="E46" s="20" t="s">
        <v>1898</v>
      </c>
      <c r="F46" s="20" t="s">
        <v>1898</v>
      </c>
      <c r="G46" s="20" t="s">
        <v>1849</v>
      </c>
      <c r="H46" s="456" t="s">
        <v>3573</v>
      </c>
      <c r="I46" s="456"/>
      <c r="J46" s="456" t="s">
        <v>246</v>
      </c>
      <c r="K46" s="462" t="s">
        <v>197</v>
      </c>
      <c r="L46" s="462" t="s">
        <v>3575</v>
      </c>
      <c r="M46" s="456" t="s">
        <v>1847</v>
      </c>
      <c r="N46" s="389"/>
      <c r="O46" s="389"/>
      <c r="P46" s="1345"/>
      <c r="Q46" s="1345"/>
      <c r="R46" s="1345"/>
    </row>
    <row r="47" spans="2:18">
      <c r="B47" s="13"/>
      <c r="C47" s="13"/>
      <c r="D47" s="469"/>
      <c r="E47" s="20" t="s">
        <v>1898</v>
      </c>
      <c r="F47" s="20" t="s">
        <v>1898</v>
      </c>
      <c r="G47" s="469" t="s">
        <v>3576</v>
      </c>
      <c r="H47" s="456" t="s">
        <v>3573</v>
      </c>
      <c r="I47" s="456"/>
      <c r="J47" s="456" t="s">
        <v>246</v>
      </c>
      <c r="K47" s="13" t="s">
        <v>197</v>
      </c>
      <c r="L47" s="13" t="s">
        <v>3575</v>
      </c>
      <c r="M47" s="469" t="s">
        <v>1847</v>
      </c>
      <c r="N47" s="389"/>
      <c r="O47" s="389"/>
      <c r="P47" s="1345"/>
      <c r="Q47" s="1345"/>
      <c r="R47" s="1345"/>
    </row>
    <row r="48" spans="2:18" ht="14.25" customHeight="1">
      <c r="B48" s="13"/>
      <c r="C48" s="13"/>
      <c r="D48" s="469"/>
      <c r="E48" s="20" t="s">
        <v>1898</v>
      </c>
      <c r="F48" s="20" t="s">
        <v>1898</v>
      </c>
      <c r="G48" s="469" t="s">
        <v>1852</v>
      </c>
      <c r="H48" s="456" t="s">
        <v>3573</v>
      </c>
      <c r="I48" s="456"/>
      <c r="J48" s="456" t="s">
        <v>246</v>
      </c>
      <c r="K48" s="13" t="s">
        <v>197</v>
      </c>
      <c r="L48" s="13" t="s">
        <v>3575</v>
      </c>
      <c r="M48" s="469" t="s">
        <v>1847</v>
      </c>
      <c r="N48" s="389"/>
      <c r="O48" s="389"/>
      <c r="P48" s="1345"/>
      <c r="Q48" s="1345"/>
      <c r="R48" s="1345"/>
    </row>
    <row r="51" spans="2:18" ht="17.649999999999999">
      <c r="B51" s="28" t="s">
        <v>1815</v>
      </c>
      <c r="C51" s="27"/>
      <c r="D51" s="27"/>
      <c r="E51" s="27"/>
      <c r="F51" s="27"/>
      <c r="G51" s="27"/>
      <c r="H51" s="27"/>
      <c r="I51" s="27"/>
      <c r="J51" s="27"/>
      <c r="K51" s="27"/>
      <c r="L51" s="27"/>
      <c r="M51" s="27"/>
      <c r="N51" s="27"/>
      <c r="O51" s="27"/>
      <c r="P51" s="27"/>
      <c r="Q51" s="27"/>
      <c r="R51" s="27"/>
    </row>
    <row r="53" spans="2:18" ht="14.25" customHeight="1">
      <c r="B53" s="467"/>
      <c r="C53" s="34" t="s">
        <v>1898</v>
      </c>
      <c r="D53" s="34"/>
      <c r="E53" s="33"/>
      <c r="F53" s="33"/>
      <c r="G53" s="33"/>
      <c r="H53" s="33"/>
      <c r="I53" s="33"/>
      <c r="J53" s="33"/>
      <c r="K53" s="33"/>
      <c r="L53" s="33"/>
      <c r="M53" s="33"/>
      <c r="N53" s="33"/>
      <c r="O53" s="33"/>
      <c r="P53" s="33"/>
      <c r="Q53" s="33"/>
      <c r="R53" s="33"/>
    </row>
    <row r="55" spans="2:18" ht="13.5" customHeight="1">
      <c r="B55" s="457"/>
      <c r="C55" s="457"/>
      <c r="D55" s="20"/>
      <c r="E55" s="20" t="s">
        <v>1898</v>
      </c>
      <c r="F55" s="20" t="s">
        <v>1898</v>
      </c>
      <c r="G55" s="20" t="s">
        <v>1844</v>
      </c>
      <c r="H55" s="456" t="s">
        <v>3582</v>
      </c>
      <c r="I55" s="456"/>
      <c r="J55" s="456"/>
      <c r="K55" s="462" t="s">
        <v>3583</v>
      </c>
      <c r="L55" s="462" t="s">
        <v>1815</v>
      </c>
      <c r="M55" s="456" t="s">
        <v>198</v>
      </c>
      <c r="N55" s="1345"/>
      <c r="O55" s="1345"/>
      <c r="P55" s="1345"/>
      <c r="Q55" s="1345"/>
      <c r="R55" s="1345"/>
    </row>
    <row r="56" spans="2:18" ht="14.25" customHeight="1">
      <c r="B56" s="457"/>
      <c r="C56" s="457"/>
      <c r="D56" s="20"/>
      <c r="E56" s="20" t="s">
        <v>1898</v>
      </c>
      <c r="F56" s="20" t="s">
        <v>1898</v>
      </c>
      <c r="G56" s="20" t="s">
        <v>1848</v>
      </c>
      <c r="H56" s="456" t="s">
        <v>3582</v>
      </c>
      <c r="I56" s="456"/>
      <c r="J56" s="456"/>
      <c r="K56" s="462" t="s">
        <v>3583</v>
      </c>
      <c r="L56" s="462" t="s">
        <v>1815</v>
      </c>
      <c r="M56" s="456" t="s">
        <v>198</v>
      </c>
      <c r="N56" s="1345"/>
      <c r="O56" s="1345"/>
      <c r="P56" s="1345"/>
      <c r="Q56" s="1345"/>
      <c r="R56" s="1345"/>
    </row>
    <row r="57" spans="2:18" ht="14.25" customHeight="1">
      <c r="B57" s="457"/>
      <c r="C57" s="457"/>
      <c r="D57" s="20"/>
      <c r="E57" s="20" t="s">
        <v>1898</v>
      </c>
      <c r="F57" s="20" t="s">
        <v>1898</v>
      </c>
      <c r="G57" s="20" t="s">
        <v>1849</v>
      </c>
      <c r="H57" s="456" t="s">
        <v>3582</v>
      </c>
      <c r="I57" s="456"/>
      <c r="J57" s="456"/>
      <c r="K57" s="462" t="s">
        <v>3583</v>
      </c>
      <c r="L57" s="462" t="s">
        <v>1815</v>
      </c>
      <c r="M57" s="456" t="s">
        <v>198</v>
      </c>
      <c r="N57" s="1345"/>
      <c r="O57" s="1345"/>
      <c r="P57" s="1345"/>
      <c r="Q57" s="1345"/>
      <c r="R57" s="1345"/>
    </row>
    <row r="58" spans="2:18">
      <c r="B58" s="13"/>
      <c r="C58" s="13"/>
      <c r="D58" s="469"/>
      <c r="E58" s="20" t="s">
        <v>1898</v>
      </c>
      <c r="F58" s="20" t="s">
        <v>1898</v>
      </c>
      <c r="G58" s="469" t="s">
        <v>3576</v>
      </c>
      <c r="H58" s="456" t="s">
        <v>3582</v>
      </c>
      <c r="I58" s="456"/>
      <c r="J58" s="456"/>
      <c r="K58" s="462" t="s">
        <v>3583</v>
      </c>
      <c r="L58" s="13" t="s">
        <v>1815</v>
      </c>
      <c r="M58" s="469" t="s">
        <v>198</v>
      </c>
      <c r="N58" s="1345"/>
      <c r="O58" s="1345"/>
      <c r="P58" s="1345"/>
      <c r="Q58" s="1345"/>
      <c r="R58" s="1345"/>
    </row>
    <row r="60" spans="2:18" ht="17.649999999999999">
      <c r="B60" s="28" t="s">
        <v>3584</v>
      </c>
      <c r="C60" s="27"/>
      <c r="D60" s="27"/>
      <c r="E60" s="27"/>
      <c r="F60" s="27"/>
      <c r="G60" s="27"/>
      <c r="H60" s="27"/>
      <c r="I60" s="27"/>
      <c r="J60" s="27"/>
      <c r="K60" s="27"/>
      <c r="L60" s="27"/>
      <c r="M60" s="27"/>
      <c r="N60" s="27"/>
      <c r="O60" s="27"/>
      <c r="P60" s="27"/>
      <c r="Q60" s="27"/>
      <c r="R60" s="27"/>
    </row>
    <row r="62" spans="2:18" ht="13.9">
      <c r="B62" s="467"/>
      <c r="C62" s="34" t="s">
        <v>1898</v>
      </c>
      <c r="D62" s="34"/>
      <c r="E62" s="33"/>
      <c r="F62" s="33"/>
      <c r="G62" s="33"/>
      <c r="H62" s="33"/>
      <c r="I62" s="33"/>
      <c r="J62" s="33"/>
      <c r="K62" s="33"/>
      <c r="L62" s="33"/>
      <c r="M62" s="33"/>
      <c r="N62" s="33"/>
      <c r="O62" s="33"/>
      <c r="P62" s="33"/>
      <c r="Q62" s="33"/>
      <c r="R62" s="33"/>
    </row>
    <row r="63" spans="2:18" ht="14.25" customHeight="1"/>
    <row r="64" spans="2:18" ht="14.25" customHeight="1">
      <c r="B64" s="457"/>
      <c r="C64" s="457"/>
      <c r="D64" s="20"/>
      <c r="E64" s="20" t="s">
        <v>1898</v>
      </c>
      <c r="F64" s="20" t="s">
        <v>1898</v>
      </c>
      <c r="G64" s="20" t="s">
        <v>1844</v>
      </c>
      <c r="H64" s="456" t="s">
        <v>3573</v>
      </c>
      <c r="I64" s="456"/>
      <c r="J64" s="456"/>
      <c r="K64" s="462" t="s">
        <v>197</v>
      </c>
      <c r="L64" s="456" t="s">
        <v>3585</v>
      </c>
      <c r="M64" s="456" t="s">
        <v>1847</v>
      </c>
      <c r="N64" s="1345"/>
      <c r="O64" s="1345"/>
      <c r="P64" s="1345"/>
      <c r="Q64" s="1345"/>
      <c r="R64" s="1345"/>
    </row>
    <row r="65" spans="2:18" ht="14.25" customHeight="1">
      <c r="B65" s="457"/>
      <c r="C65" s="457"/>
      <c r="D65" s="20"/>
      <c r="E65" s="20" t="s">
        <v>1898</v>
      </c>
      <c r="F65" s="20" t="s">
        <v>1898</v>
      </c>
      <c r="G65" s="20" t="s">
        <v>1848</v>
      </c>
      <c r="H65" s="456" t="s">
        <v>3573</v>
      </c>
      <c r="I65" s="456"/>
      <c r="J65" s="456"/>
      <c r="K65" s="462" t="s">
        <v>197</v>
      </c>
      <c r="L65" s="456" t="s">
        <v>3584</v>
      </c>
      <c r="M65" s="456" t="s">
        <v>1847</v>
      </c>
      <c r="N65" s="389"/>
      <c r="O65" s="389"/>
      <c r="P65" s="389"/>
      <c r="Q65" s="389"/>
      <c r="R65" s="389"/>
    </row>
    <row r="66" spans="2:18" s="12" customFormat="1" ht="14.25" customHeight="1">
      <c r="B66" s="457"/>
      <c r="C66" s="457"/>
      <c r="D66" s="20"/>
      <c r="E66" s="20" t="s">
        <v>1898</v>
      </c>
      <c r="F66" s="20" t="s">
        <v>1898</v>
      </c>
      <c r="G66" s="20" t="s">
        <v>1849</v>
      </c>
      <c r="H66" s="456" t="s">
        <v>3573</v>
      </c>
      <c r="I66" s="456"/>
      <c r="J66" s="456"/>
      <c r="K66" s="462" t="s">
        <v>197</v>
      </c>
      <c r="L66" s="456" t="s">
        <v>3584</v>
      </c>
      <c r="M66" s="456" t="s">
        <v>1847</v>
      </c>
      <c r="N66" s="389"/>
      <c r="O66" s="389"/>
      <c r="P66" s="389"/>
      <c r="Q66" s="389"/>
      <c r="R66" s="389"/>
    </row>
    <row r="67" spans="2:18">
      <c r="B67" s="13"/>
      <c r="C67" s="13"/>
      <c r="D67" s="469"/>
      <c r="E67" s="20" t="s">
        <v>1898</v>
      </c>
      <c r="F67" s="20" t="s">
        <v>1898</v>
      </c>
      <c r="G67" s="469" t="s">
        <v>3576</v>
      </c>
      <c r="H67" s="456" t="s">
        <v>3573</v>
      </c>
      <c r="I67" s="456"/>
      <c r="J67" s="456"/>
      <c r="K67" s="13" t="s">
        <v>197</v>
      </c>
      <c r="L67" s="456" t="s">
        <v>3584</v>
      </c>
      <c r="M67" s="469" t="s">
        <v>1847</v>
      </c>
      <c r="N67" s="389"/>
      <c r="O67" s="389"/>
      <c r="P67" s="389"/>
      <c r="Q67" s="389"/>
      <c r="R67" s="389"/>
    </row>
    <row r="68" spans="2:18">
      <c r="B68" s="13"/>
      <c r="C68" s="13"/>
      <c r="D68" s="469"/>
      <c r="E68" s="20"/>
      <c r="F68" s="20"/>
      <c r="G68" s="469"/>
      <c r="H68" s="456"/>
      <c r="I68" s="456"/>
      <c r="J68" s="456"/>
      <c r="K68" s="13"/>
      <c r="L68" s="456"/>
      <c r="M68" s="469"/>
      <c r="N68" s="469"/>
      <c r="O68" s="469"/>
      <c r="P68" s="469"/>
      <c r="Q68" s="469"/>
      <c r="R68" s="469"/>
    </row>
    <row r="70" spans="2:18" ht="17.649999999999999">
      <c r="B70" s="28" t="s">
        <v>3586</v>
      </c>
      <c r="C70" s="27"/>
      <c r="D70" s="27"/>
      <c r="E70" s="27"/>
      <c r="F70" s="27"/>
      <c r="G70" s="27"/>
      <c r="H70" s="27"/>
      <c r="I70" s="27"/>
      <c r="J70" s="27"/>
      <c r="K70" s="27"/>
      <c r="L70" s="27"/>
      <c r="M70" s="27"/>
      <c r="N70" s="27"/>
      <c r="O70" s="27"/>
      <c r="P70" s="27"/>
      <c r="Q70" s="27"/>
      <c r="R70" s="27"/>
    </row>
    <row r="72" spans="2:18" ht="13.9">
      <c r="B72" s="467"/>
      <c r="C72" s="34" t="s">
        <v>3587</v>
      </c>
      <c r="D72" s="34"/>
      <c r="E72" s="33"/>
      <c r="F72" s="33"/>
      <c r="G72" s="33"/>
      <c r="H72" s="33"/>
      <c r="I72" s="33"/>
      <c r="J72" s="33"/>
      <c r="K72" s="33"/>
      <c r="L72" s="33"/>
      <c r="M72" s="33"/>
      <c r="N72" s="33"/>
      <c r="O72" s="33"/>
      <c r="P72" s="33"/>
      <c r="Q72" s="33"/>
      <c r="R72" s="33"/>
    </row>
    <row r="73" spans="2:18" ht="14.25" customHeight="1"/>
    <row r="74" spans="2:18" ht="14.25" customHeight="1">
      <c r="B74" s="457"/>
      <c r="C74" s="457"/>
      <c r="D74" s="20"/>
      <c r="E74" s="20" t="s">
        <v>1830</v>
      </c>
      <c r="F74" s="20" t="s">
        <v>3588</v>
      </c>
      <c r="G74" s="20"/>
      <c r="H74" s="456"/>
      <c r="I74" s="456"/>
      <c r="J74" s="456"/>
      <c r="K74" s="462" t="s">
        <v>197</v>
      </c>
      <c r="L74" s="456" t="s">
        <v>3589</v>
      </c>
      <c r="M74" s="456" t="s">
        <v>1847</v>
      </c>
      <c r="N74" s="389"/>
      <c r="O74" s="389"/>
      <c r="P74" s="389"/>
      <c r="Q74" s="389"/>
      <c r="R74" s="389"/>
    </row>
    <row r="75" spans="2:18" ht="14.25" customHeight="1">
      <c r="B75" s="457"/>
      <c r="C75" s="457"/>
      <c r="D75" s="20"/>
      <c r="E75" s="20" t="s">
        <v>1830</v>
      </c>
      <c r="F75" s="20" t="s">
        <v>3588</v>
      </c>
      <c r="G75" s="20"/>
      <c r="H75" s="456"/>
      <c r="I75" s="456"/>
      <c r="J75" s="456"/>
      <c r="K75" s="462" t="s">
        <v>197</v>
      </c>
      <c r="L75" s="456" t="s">
        <v>3590</v>
      </c>
      <c r="M75" s="456" t="s">
        <v>1847</v>
      </c>
      <c r="N75" s="389"/>
      <c r="O75" s="389"/>
      <c r="P75" s="389"/>
      <c r="Q75" s="389"/>
      <c r="R75" s="389"/>
    </row>
    <row r="76" spans="2:18" s="12" customFormat="1" ht="14.25" customHeight="1">
      <c r="B76" s="457"/>
      <c r="C76" s="457"/>
      <c r="D76" s="20"/>
      <c r="E76" s="20" t="s">
        <v>1830</v>
      </c>
      <c r="F76" s="20" t="s">
        <v>3588</v>
      </c>
      <c r="G76" s="20"/>
      <c r="H76" s="456"/>
      <c r="I76" s="456"/>
      <c r="J76" s="456"/>
      <c r="K76" s="462" t="s">
        <v>197</v>
      </c>
      <c r="L76" s="456" t="s">
        <v>3591</v>
      </c>
      <c r="M76" s="456" t="s">
        <v>1847</v>
      </c>
      <c r="N76" s="891">
        <f>SUM(N74:N75)</f>
        <v>0</v>
      </c>
      <c r="O76" s="891">
        <f t="shared" ref="O76:R76" si="6">SUM(O74:O75)</f>
        <v>0</v>
      </c>
      <c r="P76" s="891">
        <f t="shared" si="6"/>
        <v>0</v>
      </c>
      <c r="Q76" s="891">
        <f t="shared" si="6"/>
        <v>0</v>
      </c>
      <c r="R76" s="891">
        <f t="shared" si="6"/>
        <v>0</v>
      </c>
    </row>
    <row r="77" spans="2:18">
      <c r="B77" s="13"/>
      <c r="C77" s="13"/>
      <c r="D77" s="469"/>
      <c r="E77" s="20" t="s">
        <v>1830</v>
      </c>
      <c r="F77" s="20" t="s">
        <v>3588</v>
      </c>
      <c r="G77" s="469"/>
      <c r="H77" s="456"/>
      <c r="I77" s="456"/>
      <c r="J77" s="456"/>
      <c r="K77" s="13" t="s">
        <v>197</v>
      </c>
      <c r="L77" s="456" t="s">
        <v>3592</v>
      </c>
      <c r="M77" s="469" t="s">
        <v>1847</v>
      </c>
      <c r="N77" s="389"/>
      <c r="O77" s="389"/>
      <c r="P77" s="389"/>
      <c r="Q77" s="389"/>
      <c r="R77" s="389"/>
    </row>
    <row r="78" spans="2:18">
      <c r="B78" s="13"/>
      <c r="C78" s="13"/>
      <c r="D78" s="469"/>
      <c r="E78" s="20" t="s">
        <v>1830</v>
      </c>
      <c r="F78" s="20" t="s">
        <v>3588</v>
      </c>
      <c r="G78" s="469"/>
      <c r="H78" s="456"/>
      <c r="I78" s="456"/>
      <c r="J78" s="456"/>
      <c r="K78" s="13" t="s">
        <v>197</v>
      </c>
      <c r="L78" s="456" t="s">
        <v>246</v>
      </c>
      <c r="M78" s="469" t="s">
        <v>1847</v>
      </c>
      <c r="N78" s="389"/>
      <c r="O78" s="389"/>
      <c r="P78" s="389"/>
      <c r="Q78" s="389"/>
      <c r="R78" s="389"/>
    </row>
    <row r="79" spans="2:18">
      <c r="B79" s="13"/>
      <c r="C79" s="13"/>
      <c r="D79" s="469"/>
      <c r="E79" s="20" t="s">
        <v>1830</v>
      </c>
      <c r="F79" s="20" t="s">
        <v>3588</v>
      </c>
      <c r="G79" s="469"/>
      <c r="H79" s="456"/>
      <c r="I79" s="456"/>
      <c r="J79" s="456"/>
      <c r="K79" s="13" t="s">
        <v>197</v>
      </c>
      <c r="L79" s="456" t="s">
        <v>3593</v>
      </c>
      <c r="M79" s="469" t="s">
        <v>1847</v>
      </c>
      <c r="N79" s="891">
        <f>SUM(N76:N78)</f>
        <v>0</v>
      </c>
      <c r="O79" s="891">
        <f t="shared" ref="O79:R79" si="7">SUM(O76:O78)</f>
        <v>0</v>
      </c>
      <c r="P79" s="891">
        <f t="shared" si="7"/>
        <v>0</v>
      </c>
      <c r="Q79" s="891">
        <f t="shared" si="7"/>
        <v>0</v>
      </c>
      <c r="R79" s="891">
        <f t="shared" si="7"/>
        <v>0</v>
      </c>
    </row>
    <row r="81" spans="2:18" ht="13.9">
      <c r="B81" s="467"/>
      <c r="C81" s="34" t="s">
        <v>3594</v>
      </c>
      <c r="D81" s="34"/>
      <c r="E81" s="33"/>
      <c r="F81" s="33"/>
      <c r="G81" s="33"/>
      <c r="H81" s="33"/>
      <c r="I81" s="33"/>
      <c r="J81" s="33"/>
      <c r="K81" s="33"/>
      <c r="L81" s="33"/>
      <c r="M81" s="33"/>
      <c r="N81" s="33"/>
      <c r="O81" s="33"/>
      <c r="P81" s="33"/>
      <c r="Q81" s="33"/>
      <c r="R81" s="33"/>
    </row>
    <row r="83" spans="2:18" ht="15">
      <c r="B83" s="457"/>
      <c r="C83" s="457"/>
      <c r="D83" s="20"/>
      <c r="E83" s="20" t="s">
        <v>1830</v>
      </c>
      <c r="F83" s="20" t="s">
        <v>3594</v>
      </c>
      <c r="G83" s="797" t="s">
        <v>3595</v>
      </c>
      <c r="H83" s="456"/>
      <c r="I83" s="456"/>
      <c r="J83" s="456"/>
      <c r="K83" s="462" t="s">
        <v>197</v>
      </c>
      <c r="L83" s="456" t="s">
        <v>3596</v>
      </c>
      <c r="M83" s="469" t="s">
        <v>1847</v>
      </c>
      <c r="N83" s="389"/>
      <c r="O83" s="389"/>
      <c r="P83" s="389"/>
      <c r="Q83" s="389"/>
      <c r="R83" s="389"/>
    </row>
    <row r="84" spans="2:18" ht="15">
      <c r="B84" s="457"/>
      <c r="C84" s="457"/>
      <c r="D84" s="20"/>
      <c r="E84" s="20"/>
      <c r="F84" s="20"/>
      <c r="G84" s="797"/>
      <c r="H84" s="456"/>
      <c r="I84" s="456"/>
      <c r="J84" s="456"/>
      <c r="K84" s="462"/>
      <c r="L84" s="456"/>
      <c r="M84" s="469"/>
    </row>
    <row r="85" spans="2:18" ht="17.649999999999999">
      <c r="B85" s="28" t="s">
        <v>3251</v>
      </c>
      <c r="C85" s="27"/>
      <c r="D85" s="27"/>
      <c r="E85" s="27"/>
      <c r="F85" s="27"/>
      <c r="G85" s="27"/>
      <c r="H85" s="27"/>
      <c r="I85" s="27"/>
      <c r="J85" s="27"/>
      <c r="K85" s="27"/>
      <c r="L85" s="27"/>
      <c r="M85" s="27"/>
      <c r="N85" s="27"/>
      <c r="O85" s="27"/>
      <c r="P85" s="27"/>
      <c r="Q85" s="27"/>
      <c r="R85" s="27"/>
    </row>
    <row r="86" spans="2:18" ht="13.9">
      <c r="B86" s="467"/>
      <c r="C86" s="29"/>
      <c r="D86" s="29"/>
    </row>
    <row r="87" spans="2:18" ht="15">
      <c r="B87" s="457"/>
      <c r="C87" s="457"/>
      <c r="D87" s="20"/>
      <c r="E87" s="20"/>
      <c r="F87" s="20" t="s">
        <v>3251</v>
      </c>
      <c r="G87" s="797" t="s">
        <v>3597</v>
      </c>
      <c r="H87" s="456"/>
      <c r="I87" s="456"/>
      <c r="J87" s="456"/>
      <c r="K87" s="456" t="s">
        <v>197</v>
      </c>
      <c r="L87" s="456" t="s">
        <v>3598</v>
      </c>
      <c r="M87" s="469"/>
      <c r="N87" s="389"/>
      <c r="O87" s="389"/>
      <c r="P87" s="389"/>
      <c r="Q87" s="389"/>
      <c r="R87" s="389"/>
    </row>
    <row r="88" spans="2:18" ht="15">
      <c r="B88" s="457"/>
      <c r="C88" s="457"/>
      <c r="D88" s="20"/>
      <c r="E88" s="20"/>
      <c r="F88" s="20" t="s">
        <v>3251</v>
      </c>
      <c r="G88" s="797" t="s">
        <v>3597</v>
      </c>
      <c r="H88" s="456"/>
      <c r="I88" s="456"/>
      <c r="J88" s="456"/>
      <c r="K88" s="456" t="s">
        <v>197</v>
      </c>
      <c r="L88" s="456" t="s">
        <v>3599</v>
      </c>
      <c r="M88" s="469"/>
      <c r="N88" s="389"/>
      <c r="O88" s="389"/>
      <c r="P88" s="389"/>
      <c r="Q88" s="389"/>
      <c r="R88" s="389"/>
    </row>
    <row r="89" spans="2:18" ht="15">
      <c r="B89" s="457"/>
      <c r="C89" s="457"/>
      <c r="D89" s="20"/>
      <c r="E89" s="20"/>
      <c r="F89" s="20" t="s">
        <v>3251</v>
      </c>
      <c r="G89" s="797" t="s">
        <v>3597</v>
      </c>
      <c r="H89" s="456"/>
      <c r="I89" s="456"/>
      <c r="J89" s="456"/>
      <c r="K89" s="456" t="s">
        <v>197</v>
      </c>
      <c r="L89" s="456" t="s">
        <v>3591</v>
      </c>
      <c r="M89" s="469"/>
      <c r="N89" s="891">
        <f>SUM(N87:N88)</f>
        <v>0</v>
      </c>
      <c r="O89" s="891">
        <f t="shared" ref="O89:R89" si="8">SUM(O87:O88)</f>
        <v>0</v>
      </c>
      <c r="P89" s="891">
        <f t="shared" si="8"/>
        <v>0</v>
      </c>
      <c r="Q89" s="891">
        <f t="shared" si="8"/>
        <v>0</v>
      </c>
      <c r="R89" s="891">
        <f t="shared" si="8"/>
        <v>0</v>
      </c>
    </row>
    <row r="90" spans="2:18" ht="15">
      <c r="B90" s="457"/>
      <c r="C90" s="457"/>
      <c r="D90" s="20"/>
      <c r="E90" s="20"/>
      <c r="F90" s="20" t="s">
        <v>3251</v>
      </c>
      <c r="G90" s="797" t="s">
        <v>3597</v>
      </c>
      <c r="H90" s="456"/>
      <c r="I90" s="456"/>
      <c r="J90" s="456"/>
      <c r="K90" s="456" t="s">
        <v>197</v>
      </c>
      <c r="L90" s="456" t="s">
        <v>3579</v>
      </c>
      <c r="M90" s="469"/>
      <c r="N90" s="389"/>
      <c r="O90" s="389"/>
      <c r="P90" s="389"/>
      <c r="Q90" s="389"/>
      <c r="R90" s="389"/>
    </row>
    <row r="91" spans="2:18" ht="15">
      <c r="B91" s="457"/>
      <c r="C91" s="457"/>
      <c r="D91" s="20"/>
      <c r="E91" s="20"/>
      <c r="F91" s="20" t="s">
        <v>3251</v>
      </c>
      <c r="G91" s="797" t="s">
        <v>3597</v>
      </c>
      <c r="H91" s="456"/>
      <c r="I91" s="456"/>
      <c r="J91" s="456"/>
      <c r="K91" s="456" t="s">
        <v>197</v>
      </c>
      <c r="L91" s="456" t="s">
        <v>246</v>
      </c>
      <c r="M91" s="469"/>
      <c r="N91" s="389"/>
      <c r="O91" s="389"/>
      <c r="P91" s="389"/>
      <c r="Q91" s="389"/>
      <c r="R91" s="389"/>
    </row>
    <row r="92" spans="2:18" ht="15">
      <c r="B92" s="457"/>
      <c r="C92" s="457"/>
      <c r="D92" s="20"/>
      <c r="E92" s="20"/>
      <c r="F92" s="20" t="s">
        <v>3251</v>
      </c>
      <c r="G92" s="797" t="s">
        <v>3597</v>
      </c>
      <c r="H92" s="456"/>
      <c r="I92" s="456"/>
      <c r="J92" s="456"/>
      <c r="K92" s="456" t="s">
        <v>197</v>
      </c>
      <c r="L92" s="456" t="s">
        <v>3593</v>
      </c>
      <c r="M92" s="469"/>
      <c r="N92" s="891">
        <f>SUM(N89:N91)</f>
        <v>0</v>
      </c>
      <c r="O92" s="891">
        <f t="shared" ref="O92:R92" si="9">SUM(O89:O91)</f>
        <v>0</v>
      </c>
      <c r="P92" s="891">
        <f t="shared" si="9"/>
        <v>0</v>
      </c>
      <c r="Q92" s="891">
        <f t="shared" si="9"/>
        <v>0</v>
      </c>
      <c r="R92" s="891">
        <f t="shared" si="9"/>
        <v>0</v>
      </c>
    </row>
    <row r="93" spans="2:18" ht="15">
      <c r="B93" s="457"/>
      <c r="C93" s="457"/>
      <c r="D93" s="20"/>
      <c r="E93" s="20"/>
      <c r="F93" s="20"/>
      <c r="G93" s="797"/>
      <c r="H93" s="456"/>
      <c r="I93" s="456"/>
      <c r="J93" s="456"/>
      <c r="K93" s="456"/>
      <c r="L93" s="456"/>
      <c r="M93" s="469"/>
      <c r="N93" s="469"/>
      <c r="O93" s="469"/>
      <c r="P93" s="469"/>
      <c r="Q93" s="469"/>
      <c r="R93" s="469"/>
    </row>
    <row r="94" spans="2:18" ht="13.9">
      <c r="B94" s="467"/>
      <c r="C94" s="34" t="s">
        <v>3600</v>
      </c>
      <c r="D94" s="34"/>
      <c r="E94" s="33"/>
      <c r="F94" s="33"/>
      <c r="G94" s="33"/>
      <c r="H94" s="33"/>
      <c r="I94" s="33"/>
      <c r="J94" s="33"/>
      <c r="K94" s="33"/>
      <c r="L94" s="33"/>
      <c r="M94" s="33"/>
      <c r="N94" s="33"/>
      <c r="O94" s="33"/>
      <c r="P94" s="33"/>
      <c r="Q94" s="33"/>
      <c r="R94" s="33"/>
    </row>
    <row r="95" spans="2:18" ht="15">
      <c r="B95" s="457"/>
      <c r="C95" s="457"/>
      <c r="D95" s="20"/>
      <c r="E95" s="20"/>
      <c r="F95" s="20"/>
      <c r="G95" s="797"/>
      <c r="H95" s="456"/>
      <c r="I95" s="456"/>
      <c r="J95" s="456"/>
      <c r="K95" s="456"/>
      <c r="L95" s="456"/>
      <c r="M95" s="469"/>
      <c r="N95" s="469"/>
      <c r="O95" s="469"/>
      <c r="P95" s="469"/>
      <c r="Q95" s="469"/>
      <c r="R95" s="469"/>
    </row>
    <row r="96" spans="2:18" ht="15">
      <c r="B96" s="457"/>
      <c r="C96" s="457"/>
      <c r="D96" s="20"/>
      <c r="E96" s="20"/>
      <c r="F96" s="20" t="s">
        <v>3251</v>
      </c>
      <c r="G96" s="797" t="s">
        <v>3601</v>
      </c>
      <c r="H96" s="456"/>
      <c r="I96" s="456"/>
      <c r="J96" s="456"/>
      <c r="K96" s="462" t="s">
        <v>197</v>
      </c>
      <c r="L96" s="456" t="s">
        <v>3602</v>
      </c>
      <c r="M96" s="469" t="s">
        <v>1847</v>
      </c>
      <c r="N96" s="389"/>
      <c r="O96" s="389"/>
      <c r="P96" s="389"/>
      <c r="Q96" s="389"/>
      <c r="R96" s="389"/>
    </row>
    <row r="97" spans="2:18" ht="15">
      <c r="B97" s="457"/>
      <c r="C97" s="457"/>
      <c r="D97" s="20"/>
      <c r="E97" s="20"/>
      <c r="F97" s="20" t="s">
        <v>3251</v>
      </c>
      <c r="G97" s="797" t="s">
        <v>3601</v>
      </c>
      <c r="H97" s="456"/>
      <c r="I97" s="456"/>
      <c r="J97" s="456"/>
      <c r="K97" s="462" t="s">
        <v>197</v>
      </c>
      <c r="L97" s="456" t="s">
        <v>3603</v>
      </c>
      <c r="M97" s="469" t="s">
        <v>1847</v>
      </c>
      <c r="N97" s="389"/>
      <c r="O97" s="389"/>
      <c r="P97" s="389"/>
      <c r="Q97" s="389"/>
      <c r="R97" s="389"/>
    </row>
    <row r="98" spans="2:18" ht="15">
      <c r="B98" s="457"/>
      <c r="C98" s="457"/>
      <c r="D98" s="20"/>
      <c r="E98" s="20"/>
      <c r="F98" s="20" t="s">
        <v>3251</v>
      </c>
      <c r="G98" s="797" t="s">
        <v>3601</v>
      </c>
      <c r="H98" s="456"/>
      <c r="I98" s="456"/>
      <c r="J98" s="456"/>
      <c r="K98" s="462" t="s">
        <v>197</v>
      </c>
      <c r="L98" s="456" t="s">
        <v>3604</v>
      </c>
      <c r="M98" s="469" t="s">
        <v>1847</v>
      </c>
      <c r="N98" s="891">
        <f>SUM(N96:N97)</f>
        <v>0</v>
      </c>
      <c r="O98" s="891">
        <f>SUM(O96:O97)</f>
        <v>0</v>
      </c>
      <c r="P98" s="891">
        <f t="shared" ref="P98:R98" si="10">SUM(P96:P97)</f>
        <v>0</v>
      </c>
      <c r="Q98" s="891">
        <f t="shared" si="10"/>
        <v>0</v>
      </c>
      <c r="R98" s="891">
        <f t="shared" si="10"/>
        <v>0</v>
      </c>
    </row>
    <row r="99" spans="2:18" ht="15">
      <c r="B99" s="457"/>
      <c r="C99" s="457"/>
      <c r="D99" s="20"/>
      <c r="E99" s="20"/>
      <c r="F99" s="20"/>
      <c r="G99" s="797"/>
      <c r="H99" s="456"/>
      <c r="I99" s="456"/>
      <c r="J99" s="456"/>
      <c r="K99" s="462"/>
      <c r="L99" s="456"/>
      <c r="M99" s="469"/>
      <c r="N99" s="469"/>
      <c r="O99" s="469"/>
      <c r="P99" s="469"/>
      <c r="Q99" s="469"/>
      <c r="R99" s="469"/>
    </row>
    <row r="100" spans="2:18" ht="14.25" customHeight="1">
      <c r="D100"/>
    </row>
    <row r="101" spans="2:18" ht="17.649999999999999">
      <c r="B101" s="28" t="s">
        <v>1807</v>
      </c>
      <c r="C101" s="27"/>
      <c r="D101" s="27"/>
      <c r="E101" s="27"/>
      <c r="F101" s="27"/>
      <c r="G101" s="27"/>
      <c r="H101" s="27"/>
      <c r="I101" s="27"/>
      <c r="J101" s="27"/>
      <c r="K101" s="27"/>
      <c r="L101" s="27"/>
      <c r="M101" s="27"/>
      <c r="N101" s="27"/>
      <c r="O101" s="27"/>
      <c r="P101" s="27"/>
      <c r="Q101" s="27"/>
      <c r="R10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3" id="{FFA23302-A3B6-47FB-8BB7-0ADE156375F1}">
            <xm:f>Cover!$E$15&lt;&gt;N$6</xm:f>
            <x14:dxf>
              <fill>
                <patternFill>
                  <bgColor theme="0" tint="-0.24994659260841701"/>
                </patternFill>
              </fill>
            </x14:dxf>
          </x14:cfRule>
          <x14:cfRule type="expression" priority="24" id="{46F5BE3A-0D33-4B9E-90FC-7B0B1CB67114}">
            <xm:f>Cover!$E$15=N$6</xm:f>
            <x14:dxf>
              <fill>
                <patternFill>
                  <bgColor theme="7" tint="0.59996337778862885"/>
                </patternFill>
              </fill>
            </x14:dxf>
          </x14:cfRule>
          <xm:sqref>N12:R16</xm:sqref>
        </x14:conditionalFormatting>
        <x14:conditionalFormatting xmlns:xm="http://schemas.microsoft.com/office/excel/2006/main">
          <x14:cfRule type="expression" priority="1" id="{200D6E28-454E-45C7-819E-D270003339B8}">
            <xm:f>Cover!$E$15&lt;&gt;N$6</xm:f>
            <x14:dxf>
              <fill>
                <patternFill>
                  <bgColor theme="0" tint="-0.24994659260841701"/>
                </patternFill>
              </fill>
            </x14:dxf>
          </x14:cfRule>
          <x14:cfRule type="expression" priority="2" id="{C6BBDFFF-F372-41EB-AF08-B03C216871AE}">
            <xm:f>Cover!$E$15=N$6</xm:f>
            <x14:dxf>
              <fill>
                <patternFill>
                  <bgColor theme="7" tint="0.59996337778862885"/>
                </patternFill>
              </fill>
            </x14:dxf>
          </x14:cfRule>
          <xm:sqref>N23:R27</xm:sqref>
        </x14:conditionalFormatting>
        <x14:conditionalFormatting xmlns:xm="http://schemas.microsoft.com/office/excel/2006/main">
          <x14:cfRule type="expression" priority="19" id="{A3406EAC-6F2E-448D-B7BF-0FB678CE7E7B}">
            <xm:f>Cover!$E$15&lt;&gt;N$6</xm:f>
            <x14:dxf>
              <fill>
                <patternFill>
                  <bgColor theme="0" tint="-0.24994659260841701"/>
                </patternFill>
              </fill>
            </x14:dxf>
          </x14:cfRule>
          <x14:cfRule type="expression" priority="20" id="{E39882AC-2E91-4CCB-BC03-8966D5B200D2}">
            <xm:f>Cover!$E$15=N$6</xm:f>
            <x14:dxf>
              <fill>
                <patternFill>
                  <bgColor theme="7" tint="0.59996337778862885"/>
                </patternFill>
              </fill>
            </x14:dxf>
          </x14:cfRule>
          <xm:sqref>N44:R48</xm:sqref>
        </x14:conditionalFormatting>
        <x14:conditionalFormatting xmlns:xm="http://schemas.microsoft.com/office/excel/2006/main">
          <x14:cfRule type="expression" priority="17" id="{9D18E3F8-46A6-4BF0-BEAA-86B3FDFCAF98}">
            <xm:f>Cover!$E$15&lt;&gt;N$6</xm:f>
            <x14:dxf>
              <fill>
                <patternFill>
                  <bgColor theme="0" tint="-0.24994659260841701"/>
                </patternFill>
              </fill>
            </x14:dxf>
          </x14:cfRule>
          <x14:cfRule type="expression" priority="18" id="{6558F902-8740-48C8-916C-8DA4D63DF4C3}">
            <xm:f>Cover!$E$15=N$6</xm:f>
            <x14:dxf>
              <fill>
                <patternFill>
                  <bgColor theme="7" tint="0.59996337778862885"/>
                </patternFill>
              </fill>
            </x14:dxf>
          </x14:cfRule>
          <xm:sqref>N55:R58</xm:sqref>
        </x14:conditionalFormatting>
        <x14:conditionalFormatting xmlns:xm="http://schemas.microsoft.com/office/excel/2006/main">
          <x14:cfRule type="expression" priority="15" id="{889B9541-E270-495E-8F6C-67330B7E0088}">
            <xm:f>Cover!$E$15&lt;&gt;N$6</xm:f>
            <x14:dxf>
              <fill>
                <patternFill>
                  <bgColor theme="0" tint="-0.24994659260841701"/>
                </patternFill>
              </fill>
            </x14:dxf>
          </x14:cfRule>
          <x14:cfRule type="expression" priority="16" id="{C12D91BD-7B4B-45C0-A236-34DABE0E4EB8}">
            <xm:f>Cover!$E$15=N$6</xm:f>
            <x14:dxf>
              <fill>
                <patternFill>
                  <bgColor theme="7" tint="0.59996337778862885"/>
                </patternFill>
              </fill>
            </x14:dxf>
          </x14:cfRule>
          <xm:sqref>N64:R67</xm:sqref>
        </x14:conditionalFormatting>
        <x14:conditionalFormatting xmlns:xm="http://schemas.microsoft.com/office/excel/2006/main">
          <x14:cfRule type="expression" priority="13" id="{D4ABC8CE-AB94-4D00-BDB4-BF5AFCA69E86}">
            <xm:f>Cover!$E$15&lt;&gt;N$6</xm:f>
            <x14:dxf>
              <fill>
                <patternFill>
                  <bgColor theme="0" tint="-0.24994659260841701"/>
                </patternFill>
              </fill>
            </x14:dxf>
          </x14:cfRule>
          <x14:cfRule type="expression" priority="14" id="{023D6E48-EE2C-4683-953E-0A144C47D01E}">
            <xm:f>Cover!$E$15=N$6</xm:f>
            <x14:dxf>
              <fill>
                <patternFill>
                  <bgColor theme="7" tint="0.59996337778862885"/>
                </patternFill>
              </fill>
            </x14:dxf>
          </x14:cfRule>
          <xm:sqref>N74:R75</xm:sqref>
        </x14:conditionalFormatting>
        <x14:conditionalFormatting xmlns:xm="http://schemas.microsoft.com/office/excel/2006/main">
          <x14:cfRule type="expression" priority="11" id="{78B9AA33-912F-4B80-849B-5F0A3FEEF13C}">
            <xm:f>Cover!$E$15&lt;&gt;N$6</xm:f>
            <x14:dxf>
              <fill>
                <patternFill>
                  <bgColor theme="0" tint="-0.24994659260841701"/>
                </patternFill>
              </fill>
            </x14:dxf>
          </x14:cfRule>
          <x14:cfRule type="expression" priority="12" id="{BDA064D8-5E59-426D-931E-1D0FB95404AB}">
            <xm:f>Cover!$E$15=N$6</xm:f>
            <x14:dxf>
              <fill>
                <patternFill>
                  <bgColor theme="7" tint="0.59996337778862885"/>
                </patternFill>
              </fill>
            </x14:dxf>
          </x14:cfRule>
          <xm:sqref>N77:R78</xm:sqref>
        </x14:conditionalFormatting>
        <x14:conditionalFormatting xmlns:xm="http://schemas.microsoft.com/office/excel/2006/main">
          <x14:cfRule type="expression" priority="9" id="{3DB8B365-7778-41ED-96C8-48D5BD9B484C}">
            <xm:f>Cover!$E$15&lt;&gt;N$6</xm:f>
            <x14:dxf>
              <fill>
                <patternFill>
                  <bgColor theme="0" tint="-0.24994659260841701"/>
                </patternFill>
              </fill>
            </x14:dxf>
          </x14:cfRule>
          <x14:cfRule type="expression" priority="10" id="{18324A9A-FAE1-4F2E-84C1-AA70D4A6E2D5}">
            <xm:f>Cover!$E$15=N$6</xm:f>
            <x14:dxf>
              <fill>
                <patternFill>
                  <bgColor theme="7" tint="0.59996337778862885"/>
                </patternFill>
              </fill>
            </x14:dxf>
          </x14:cfRule>
          <xm:sqref>N83:R83</xm:sqref>
        </x14:conditionalFormatting>
        <x14:conditionalFormatting xmlns:xm="http://schemas.microsoft.com/office/excel/2006/main">
          <x14:cfRule type="expression" priority="7" id="{5BE64007-B5F8-4677-ACE7-DEDE683D1B1E}">
            <xm:f>Cover!$E$15&lt;&gt;N$6</xm:f>
            <x14:dxf>
              <fill>
                <patternFill>
                  <bgColor theme="0" tint="-0.24994659260841701"/>
                </patternFill>
              </fill>
            </x14:dxf>
          </x14:cfRule>
          <x14:cfRule type="expression" priority="8" id="{373A3113-6808-4F98-A3E5-18E7CE9D4333}">
            <xm:f>Cover!$E$15=N$6</xm:f>
            <x14:dxf>
              <fill>
                <patternFill>
                  <bgColor theme="7" tint="0.59996337778862885"/>
                </patternFill>
              </fill>
            </x14:dxf>
          </x14:cfRule>
          <xm:sqref>N87:R88</xm:sqref>
        </x14:conditionalFormatting>
        <x14:conditionalFormatting xmlns:xm="http://schemas.microsoft.com/office/excel/2006/main">
          <x14:cfRule type="expression" priority="5" id="{F88D965F-22CA-4AF9-9B6C-AAF8AB59F1CA}">
            <xm:f>Cover!$E$15&lt;&gt;N$6</xm:f>
            <x14:dxf>
              <fill>
                <patternFill>
                  <bgColor theme="0" tint="-0.24994659260841701"/>
                </patternFill>
              </fill>
            </x14:dxf>
          </x14:cfRule>
          <x14:cfRule type="expression" priority="6" id="{68313422-5479-41E5-99E2-6BC183E2A056}">
            <xm:f>Cover!$E$15=N$6</xm:f>
            <x14:dxf>
              <fill>
                <patternFill>
                  <bgColor theme="7" tint="0.59996337778862885"/>
                </patternFill>
              </fill>
            </x14:dxf>
          </x14:cfRule>
          <xm:sqref>N90:R91</xm:sqref>
        </x14:conditionalFormatting>
        <x14:conditionalFormatting xmlns:xm="http://schemas.microsoft.com/office/excel/2006/main">
          <x14:cfRule type="expression" priority="3" id="{2158735E-5FAF-4E39-A0AD-9A8ED7C60389}">
            <xm:f>Cover!$E$15&lt;&gt;N$6</xm:f>
            <x14:dxf>
              <fill>
                <patternFill>
                  <bgColor theme="0" tint="-0.24994659260841701"/>
                </patternFill>
              </fill>
            </x14:dxf>
          </x14:cfRule>
          <x14:cfRule type="expression" priority="4" id="{E809BA8C-5A3A-4D25-85CF-37F8F14AE6D0}">
            <xm:f>Cover!$E$15=N$6</xm:f>
            <x14:dxf>
              <fill>
                <patternFill>
                  <bgColor theme="7" tint="0.59996337778862885"/>
                </patternFill>
              </fill>
            </x14:dxf>
          </x14:cfRule>
          <xm:sqref>N96:R97</xm:sqref>
        </x14:conditionalFormatting>
        <x14:conditionalFormatting xmlns:xm="http://schemas.microsoft.com/office/excel/2006/main">
          <x14:cfRule type="expression" priority="29" id="{BD91811F-F53F-4BDE-B87B-6D602E95CDB0}">
            <xm:f>Cover!$E$15&lt;&gt;Q$6</xm:f>
            <x14:dxf>
              <fill>
                <patternFill>
                  <bgColor theme="0" tint="-0.24994659260841701"/>
                </patternFill>
              </fill>
            </x14:dxf>
          </x14:cfRule>
          <x14:cfRule type="expression" priority="30" id="{AFD411DC-CA50-4191-83FD-9214361D2136}">
            <xm:f>Cover!$E$15=Q$6</xm:f>
            <x14:dxf>
              <fill>
                <patternFill>
                  <bgColor theme="7" tint="0.59996337778862885"/>
                </patternFill>
              </fill>
            </x14:dxf>
          </x14:cfRule>
          <xm:sqref>Q33:R37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2AD8-7E17-4424-8474-C67ACD682743}">
  <sheetPr codeName="Sheet39">
    <tabColor theme="7"/>
    <pageSetUpPr autoPageBreaks="0"/>
  </sheetPr>
  <dimension ref="A1:XFD348"/>
  <sheetViews>
    <sheetView zoomScale="55" zoomScaleNormal="55" workbookViewId="0">
      <pane ySplit="6" topLeftCell="A247" activePane="bottomLeft" state="frozen"/>
      <selection pane="bottomLeft" activeCell="R266" sqref="R266:R269"/>
      <selection activeCell="G59" sqref="G59"/>
    </sheetView>
  </sheetViews>
  <sheetFormatPr defaultColWidth="0" defaultRowHeight="13.5"/>
  <cols>
    <col min="1" max="1" width="14.42578125" style="11" customWidth="1"/>
    <col min="2" max="3" width="1.5703125" style="11" customWidth="1"/>
    <col min="4" max="4" width="24" style="11" bestFit="1" customWidth="1"/>
    <col min="5" max="5" width="19" style="11" customWidth="1"/>
    <col min="6" max="6" width="16.5703125" style="11" customWidth="1"/>
    <col min="7" max="7" width="15.5703125" style="11" bestFit="1" customWidth="1"/>
    <col min="8" max="8" width="17.5703125" style="11" customWidth="1"/>
    <col min="9" max="9" width="33.42578125" style="11" bestFit="1" customWidth="1"/>
    <col min="10" max="10" width="17.42578125" style="11" customWidth="1"/>
    <col min="11" max="11" width="10.42578125" style="11" bestFit="1" customWidth="1"/>
    <col min="12" max="12" width="9.5703125" style="11" bestFit="1" customWidth="1"/>
    <col min="13" max="14" width="11.5703125" style="11" customWidth="1"/>
    <col min="15" max="18" width="13.5703125" style="11" customWidth="1"/>
    <col min="19" max="19" width="1.42578125" style="11" customWidth="1"/>
    <col min="20" max="23" width="1.5703125" style="11" customWidth="1"/>
    <col min="24" max="31" width="5" style="11" hidden="1" customWidth="1"/>
    <col min="32" max="33" width="0" style="11" hidden="1" customWidth="1"/>
    <col min="34" max="52" width="5" style="11" hidden="1" customWidth="1"/>
    <col min="53" max="16384" width="14" style="11" hidden="1"/>
  </cols>
  <sheetData>
    <row r="1" spans="1:18" s="94" customFormat="1" ht="25.15">
      <c r="A1" s="62" t="s">
        <v>1619</v>
      </c>
      <c r="B1" s="3"/>
      <c r="C1" s="2"/>
      <c r="D1" s="2"/>
      <c r="E1" s="2"/>
      <c r="F1" s="4" t="s">
        <v>1</v>
      </c>
      <c r="G1" s="4"/>
      <c r="H1" s="4"/>
      <c r="I1" s="4"/>
      <c r="J1" s="4"/>
      <c r="K1" s="2"/>
      <c r="L1" s="2"/>
      <c r="M1" s="2"/>
      <c r="N1" s="2"/>
      <c r="O1" s="2"/>
      <c r="P1" s="3"/>
      <c r="Q1" s="2"/>
      <c r="R1" s="2"/>
    </row>
    <row r="2" spans="1:18" s="94" customFormat="1" ht="25.15">
      <c r="A2" s="4" t="str">
        <f>Cover!$E$13</f>
        <v>Master</v>
      </c>
      <c r="B2" s="3"/>
      <c r="C2" s="2"/>
      <c r="D2" s="2"/>
      <c r="E2" s="2"/>
      <c r="F2" s="2"/>
      <c r="G2" s="2"/>
      <c r="H2" s="2"/>
      <c r="I2" s="2"/>
      <c r="J2" s="2"/>
      <c r="K2" s="2"/>
      <c r="L2" s="2"/>
      <c r="M2" s="2"/>
      <c r="N2" s="2"/>
      <c r="O2" s="2"/>
      <c r="P2" s="2"/>
      <c r="Q2" s="2"/>
      <c r="R2" s="2"/>
    </row>
    <row r="3" spans="1:18" s="94" customFormat="1" ht="25.15">
      <c r="A3" s="4">
        <f>Cover!$E$15</f>
        <v>2026</v>
      </c>
      <c r="B3" s="4"/>
      <c r="C3" s="4"/>
      <c r="D3" s="4"/>
      <c r="E3" s="2"/>
      <c r="F3" s="2"/>
      <c r="G3" s="2"/>
      <c r="H3" s="2"/>
      <c r="I3" s="2"/>
      <c r="J3" s="2"/>
      <c r="K3" s="2"/>
      <c r="L3" s="2"/>
      <c r="M3" s="2"/>
      <c r="N3" s="2"/>
      <c r="O3" s="2"/>
      <c r="P3" s="2"/>
      <c r="Q3" s="2"/>
      <c r="R3" s="2"/>
    </row>
    <row r="4" spans="1:18" s="95" customFormat="1" ht="25.5" thickBot="1">
      <c r="A4" s="1305" t="s">
        <v>3605</v>
      </c>
      <c r="B4" s="6"/>
      <c r="C4" s="5"/>
      <c r="D4" s="5"/>
      <c r="E4" s="5"/>
      <c r="F4" s="5"/>
      <c r="G4" s="5"/>
      <c r="H4" s="5"/>
      <c r="I4" s="5"/>
      <c r="J4" s="5"/>
      <c r="K4" s="5"/>
      <c r="L4" s="5"/>
      <c r="M4" s="5"/>
      <c r="N4" s="5"/>
      <c r="O4" s="5"/>
      <c r="P4" s="5"/>
      <c r="Q4" s="5"/>
      <c r="R4" s="5"/>
    </row>
    <row r="5" spans="1:18" ht="17.649999999999999">
      <c r="A5" s="7"/>
      <c r="B5" s="8"/>
      <c r="C5" s="8"/>
      <c r="D5" s="9"/>
      <c r="E5" s="9"/>
      <c r="F5" s="10"/>
      <c r="G5" s="10"/>
      <c r="H5" s="10"/>
      <c r="I5" s="10"/>
      <c r="J5" s="10"/>
      <c r="K5" s="10"/>
      <c r="L5" s="10"/>
      <c r="M5" s="7"/>
      <c r="N5" s="68" t="s">
        <v>1997</v>
      </c>
      <c r="O5" s="66"/>
      <c r="P5" s="66"/>
      <c r="Q5" s="66"/>
      <c r="R5" s="439"/>
    </row>
    <row r="6" spans="1:18" s="61" customFormat="1" ht="51.75" customHeight="1">
      <c r="A6" s="21"/>
      <c r="B6" s="57"/>
      <c r="C6" s="57"/>
      <c r="D6" s="36" t="s">
        <v>165</v>
      </c>
      <c r="E6" s="36" t="s">
        <v>1809</v>
      </c>
      <c r="F6" s="37" t="s">
        <v>2775</v>
      </c>
      <c r="G6" s="37" t="s">
        <v>407</v>
      </c>
      <c r="H6" s="37" t="s">
        <v>408</v>
      </c>
      <c r="I6" s="37" t="s">
        <v>412</v>
      </c>
      <c r="J6" s="298" t="s">
        <v>3606</v>
      </c>
      <c r="K6" s="37" t="s">
        <v>175</v>
      </c>
      <c r="L6" s="37" t="s">
        <v>197</v>
      </c>
      <c r="M6" s="37" t="s">
        <v>176</v>
      </c>
      <c r="N6" s="16">
        <v>2022</v>
      </c>
      <c r="O6" s="17">
        <v>2023</v>
      </c>
      <c r="P6" s="17">
        <v>2024</v>
      </c>
      <c r="Q6" s="17">
        <v>2025</v>
      </c>
      <c r="R6" s="440">
        <v>2026</v>
      </c>
    </row>
    <row r="8" spans="1:18" s="27" customFormat="1" ht="18.75" customHeight="1">
      <c r="B8" s="437" t="s">
        <v>3607</v>
      </c>
    </row>
    <row r="9" spans="1:18" ht="18.75" customHeight="1">
      <c r="B9" s="75"/>
    </row>
    <row r="10" spans="1:18" ht="13.5" customHeight="1">
      <c r="A10" s="27"/>
      <c r="B10" s="28" t="s">
        <v>3608</v>
      </c>
      <c r="C10" s="27"/>
      <c r="D10" s="27"/>
      <c r="E10" s="27"/>
      <c r="F10" s="27"/>
      <c r="G10" s="27"/>
      <c r="H10" s="27"/>
      <c r="I10" s="27"/>
      <c r="J10" s="27"/>
      <c r="K10" s="27"/>
      <c r="L10" s="27"/>
      <c r="M10" s="27"/>
      <c r="N10" s="27"/>
      <c r="O10" s="27"/>
      <c r="P10" s="27"/>
      <c r="Q10" s="27"/>
      <c r="R10" s="27"/>
    </row>
    <row r="11" spans="1:18" ht="14.25" customHeight="1"/>
    <row r="12" spans="1:18" s="81" customFormat="1" ht="13.5" customHeight="1">
      <c r="A12" s="12"/>
      <c r="B12" s="12"/>
      <c r="C12" s="12"/>
      <c r="D12" s="80" t="s">
        <v>3609</v>
      </c>
    </row>
    <row r="14" spans="1:18" ht="14.25" customHeight="1">
      <c r="D14" s="15"/>
      <c r="E14" s="11" t="s">
        <v>183</v>
      </c>
      <c r="F14" s="11" t="s">
        <v>1858</v>
      </c>
      <c r="G14" s="7"/>
      <c r="H14" s="7"/>
      <c r="I14" s="7" t="s">
        <v>419</v>
      </c>
      <c r="K14" s="23" t="s">
        <v>197</v>
      </c>
      <c r="L14" s="7" t="s">
        <v>3261</v>
      </c>
      <c r="M14" s="15" t="s">
        <v>208</v>
      </c>
      <c r="N14" s="368">
        <f>N41+N56+N71+N88+N103+N118+N135+N151+N168+N183+N200+N215+N232+N247</f>
        <v>0</v>
      </c>
      <c r="O14" s="368">
        <f t="shared" ref="O14:R14" si="0">O41+O56+O71+O88+O103+O118+O135+O151+O168+O183+O200+O215+O232+O247</f>
        <v>0</v>
      </c>
      <c r="P14" s="368">
        <f t="shared" si="0"/>
        <v>0</v>
      </c>
      <c r="Q14" s="368">
        <f t="shared" si="0"/>
        <v>0</v>
      </c>
      <c r="R14" s="368">
        <f t="shared" si="0"/>
        <v>0</v>
      </c>
    </row>
    <row r="15" spans="1:18" ht="14.25" customHeight="1">
      <c r="D15" s="15"/>
      <c r="E15" s="11" t="s">
        <v>183</v>
      </c>
      <c r="F15" s="11" t="s">
        <v>1858</v>
      </c>
      <c r="G15" s="7"/>
      <c r="H15" s="7"/>
      <c r="I15" s="7" t="s">
        <v>427</v>
      </c>
      <c r="K15" s="23" t="s">
        <v>197</v>
      </c>
      <c r="L15" s="7" t="s">
        <v>3261</v>
      </c>
      <c r="M15" s="15" t="s">
        <v>208</v>
      </c>
      <c r="N15" s="368">
        <f t="shared" ref="N15:R22" si="1">N42+N57+N72+N89+N104+N119+N136+N152+N169+N184+N201+N216+N233+N248</f>
        <v>0</v>
      </c>
      <c r="O15" s="368">
        <f t="shared" si="1"/>
        <v>0</v>
      </c>
      <c r="P15" s="368">
        <f t="shared" si="1"/>
        <v>0</v>
      </c>
      <c r="Q15" s="368">
        <f t="shared" si="1"/>
        <v>0</v>
      </c>
      <c r="R15" s="368">
        <f t="shared" si="1"/>
        <v>0</v>
      </c>
    </row>
    <row r="16" spans="1:18" ht="14.25" customHeight="1">
      <c r="D16" s="15"/>
      <c r="E16" s="11" t="s">
        <v>183</v>
      </c>
      <c r="F16" s="11" t="s">
        <v>1858</v>
      </c>
      <c r="G16" s="7"/>
      <c r="H16" s="7"/>
      <c r="I16" s="7" t="s">
        <v>434</v>
      </c>
      <c r="K16" s="23" t="s">
        <v>197</v>
      </c>
      <c r="L16" s="7" t="s">
        <v>3261</v>
      </c>
      <c r="M16" s="15" t="s">
        <v>208</v>
      </c>
      <c r="N16" s="368">
        <f t="shared" si="1"/>
        <v>0</v>
      </c>
      <c r="O16" s="368">
        <f t="shared" si="1"/>
        <v>0</v>
      </c>
      <c r="P16" s="368">
        <f t="shared" si="1"/>
        <v>0</v>
      </c>
      <c r="Q16" s="368">
        <f t="shared" si="1"/>
        <v>0</v>
      </c>
      <c r="R16" s="368">
        <f t="shared" si="1"/>
        <v>0</v>
      </c>
    </row>
    <row r="17" spans="4:16384" ht="14.25" customHeight="1">
      <c r="D17" s="15"/>
      <c r="E17" s="11" t="s">
        <v>183</v>
      </c>
      <c r="F17" s="11" t="s">
        <v>1858</v>
      </c>
      <c r="G17" s="7"/>
      <c r="H17" s="7"/>
      <c r="I17" s="7" t="s">
        <v>440</v>
      </c>
      <c r="K17" s="23" t="s">
        <v>197</v>
      </c>
      <c r="L17" s="7" t="s">
        <v>3261</v>
      </c>
      <c r="M17" s="15" t="s">
        <v>208</v>
      </c>
      <c r="N17" s="368">
        <f t="shared" si="1"/>
        <v>0</v>
      </c>
      <c r="O17" s="368">
        <f t="shared" si="1"/>
        <v>0</v>
      </c>
      <c r="P17" s="368">
        <f t="shared" si="1"/>
        <v>0</v>
      </c>
      <c r="Q17" s="368">
        <f t="shared" si="1"/>
        <v>0</v>
      </c>
      <c r="R17" s="368">
        <f t="shared" si="1"/>
        <v>0</v>
      </c>
    </row>
    <row r="18" spans="4:16384" ht="14.25" customHeight="1">
      <c r="E18" s="11" t="s">
        <v>183</v>
      </c>
      <c r="F18" s="11" t="s">
        <v>1858</v>
      </c>
      <c r="G18" s="7"/>
      <c r="H18" s="7"/>
      <c r="I18" s="11" t="s">
        <v>447</v>
      </c>
      <c r="K18" s="23" t="s">
        <v>197</v>
      </c>
      <c r="L18" s="7" t="s">
        <v>3261</v>
      </c>
      <c r="M18" s="11" t="s">
        <v>208</v>
      </c>
      <c r="N18" s="368">
        <f t="shared" si="1"/>
        <v>0</v>
      </c>
      <c r="O18" s="368">
        <f t="shared" si="1"/>
        <v>0</v>
      </c>
      <c r="P18" s="368">
        <f t="shared" si="1"/>
        <v>0</v>
      </c>
      <c r="Q18" s="368">
        <f t="shared" si="1"/>
        <v>0</v>
      </c>
      <c r="R18" s="368">
        <f t="shared" si="1"/>
        <v>0</v>
      </c>
    </row>
    <row r="19" spans="4:16384" ht="14.25" customHeight="1">
      <c r="E19" s="11" t="s">
        <v>183</v>
      </c>
      <c r="F19" s="11" t="s">
        <v>1858</v>
      </c>
      <c r="G19" s="7"/>
      <c r="H19" s="7"/>
      <c r="I19" s="11" t="s">
        <v>453</v>
      </c>
      <c r="K19" s="23" t="s">
        <v>197</v>
      </c>
      <c r="L19" s="7" t="s">
        <v>3261</v>
      </c>
      <c r="M19" s="11" t="s">
        <v>208</v>
      </c>
      <c r="N19" s="368">
        <f t="shared" si="1"/>
        <v>0</v>
      </c>
      <c r="O19" s="368">
        <f t="shared" si="1"/>
        <v>0</v>
      </c>
      <c r="P19" s="368">
        <f t="shared" si="1"/>
        <v>0</v>
      </c>
      <c r="Q19" s="368">
        <f t="shared" si="1"/>
        <v>0</v>
      </c>
      <c r="R19" s="368">
        <f t="shared" si="1"/>
        <v>0</v>
      </c>
    </row>
    <row r="20" spans="4:16384" s="12" customFormat="1" ht="14.25" customHeight="1">
      <c r="E20" s="11" t="s">
        <v>183</v>
      </c>
      <c r="F20" s="11" t="s">
        <v>1858</v>
      </c>
      <c r="G20" s="7"/>
      <c r="H20" s="7"/>
      <c r="I20" s="7" t="s">
        <v>457</v>
      </c>
      <c r="J20" s="11"/>
      <c r="K20" s="23" t="s">
        <v>197</v>
      </c>
      <c r="L20" s="7" t="s">
        <v>3261</v>
      </c>
      <c r="M20" s="15" t="s">
        <v>208</v>
      </c>
      <c r="N20" s="368">
        <f t="shared" si="1"/>
        <v>0</v>
      </c>
      <c r="O20" s="368">
        <f t="shared" si="1"/>
        <v>0</v>
      </c>
      <c r="P20" s="368">
        <f t="shared" si="1"/>
        <v>0</v>
      </c>
      <c r="Q20" s="368">
        <f t="shared" si="1"/>
        <v>0</v>
      </c>
      <c r="R20" s="368">
        <f t="shared" si="1"/>
        <v>0</v>
      </c>
    </row>
    <row r="21" spans="4:16384" ht="14.25" customHeight="1">
      <c r="D21" s="20"/>
      <c r="E21" s="11" t="s">
        <v>183</v>
      </c>
      <c r="F21" s="11" t="s">
        <v>1858</v>
      </c>
      <c r="G21" s="7"/>
      <c r="H21" s="7"/>
      <c r="I21" s="7" t="s">
        <v>461</v>
      </c>
      <c r="K21" s="23" t="s">
        <v>197</v>
      </c>
      <c r="L21" s="7" t="s">
        <v>3261</v>
      </c>
      <c r="M21" s="7" t="s">
        <v>208</v>
      </c>
      <c r="N21" s="368">
        <f t="shared" si="1"/>
        <v>0</v>
      </c>
      <c r="O21" s="368">
        <f t="shared" si="1"/>
        <v>0</v>
      </c>
      <c r="P21" s="368">
        <f t="shared" si="1"/>
        <v>0</v>
      </c>
      <c r="Q21" s="368">
        <f t="shared" si="1"/>
        <v>0</v>
      </c>
      <c r="R21" s="368">
        <f t="shared" si="1"/>
        <v>0</v>
      </c>
    </row>
    <row r="22" spans="4:16384" ht="14.25" customHeight="1">
      <c r="D22" s="20"/>
      <c r="E22" s="11" t="s">
        <v>183</v>
      </c>
      <c r="F22" s="11" t="s">
        <v>1858</v>
      </c>
      <c r="G22" s="7"/>
      <c r="H22" s="7"/>
      <c r="I22" s="7" t="s">
        <v>1859</v>
      </c>
      <c r="K22" s="23" t="s">
        <v>197</v>
      </c>
      <c r="L22" s="7" t="s">
        <v>3261</v>
      </c>
      <c r="M22" s="7" t="s">
        <v>208</v>
      </c>
      <c r="N22" s="368">
        <f t="shared" si="1"/>
        <v>0</v>
      </c>
      <c r="O22" s="368">
        <f t="shared" si="1"/>
        <v>0</v>
      </c>
      <c r="P22" s="368">
        <f t="shared" si="1"/>
        <v>0</v>
      </c>
      <c r="Q22" s="368">
        <f t="shared" si="1"/>
        <v>0</v>
      </c>
      <c r="R22" s="368">
        <f t="shared" si="1"/>
        <v>0</v>
      </c>
    </row>
    <row r="24" spans="4:16384" s="33" customFormat="1" ht="13.5" customHeight="1">
      <c r="D24" s="80" t="s">
        <v>3610</v>
      </c>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c r="WVW24" s="81"/>
      <c r="WVX24" s="81"/>
      <c r="WVY24" s="81"/>
      <c r="WVZ24" s="81"/>
      <c r="WWA24" s="81"/>
      <c r="WWB24" s="81"/>
      <c r="WWC24" s="81"/>
      <c r="WWD24" s="81"/>
      <c r="WWE24" s="81"/>
      <c r="WWF24" s="81"/>
      <c r="WWG24" s="81"/>
      <c r="WWH24" s="81"/>
      <c r="WWI24" s="81"/>
      <c r="WWJ24" s="81"/>
      <c r="WWK24" s="81"/>
      <c r="WWL24" s="81"/>
      <c r="WWM24" s="81"/>
      <c r="WWN24" s="81"/>
      <c r="WWO24" s="81"/>
      <c r="WWP24" s="81"/>
      <c r="WWQ24" s="81"/>
      <c r="WWR24" s="81"/>
      <c r="WWS24" s="81"/>
      <c r="WWT24" s="81"/>
      <c r="WWU24" s="81"/>
      <c r="WWV24" s="81"/>
      <c r="WWW24" s="81"/>
      <c r="WWX24" s="81"/>
      <c r="WWY24" s="81"/>
      <c r="WWZ24" s="81"/>
      <c r="WXA24" s="81"/>
      <c r="WXB24" s="81"/>
      <c r="WXC24" s="81"/>
      <c r="WXD24" s="81"/>
      <c r="WXE24" s="81"/>
      <c r="WXF24" s="81"/>
      <c r="WXG24" s="81"/>
      <c r="WXH24" s="81"/>
      <c r="WXI24" s="81"/>
      <c r="WXJ24" s="81"/>
      <c r="WXK24" s="81"/>
      <c r="WXL24" s="81"/>
      <c r="WXM24" s="81"/>
      <c r="WXN24" s="81"/>
      <c r="WXO24" s="81"/>
      <c r="WXP24" s="81"/>
      <c r="WXQ24" s="81"/>
      <c r="WXR24" s="81"/>
      <c r="WXS24" s="81"/>
      <c r="WXT24" s="81"/>
      <c r="WXU24" s="81"/>
      <c r="WXV24" s="81"/>
      <c r="WXW24" s="81"/>
      <c r="WXX24" s="81"/>
      <c r="WXY24" s="81"/>
      <c r="WXZ24" s="81"/>
      <c r="WYA24" s="81"/>
      <c r="WYB24" s="81"/>
      <c r="WYC24" s="81"/>
      <c r="WYD24" s="81"/>
      <c r="WYE24" s="81"/>
      <c r="WYF24" s="81"/>
      <c r="WYG24" s="81"/>
      <c r="WYH24" s="81"/>
      <c r="WYI24" s="81"/>
      <c r="WYJ24" s="81"/>
      <c r="WYK24" s="81"/>
      <c r="WYL24" s="81"/>
      <c r="WYM24" s="81"/>
      <c r="WYN24" s="81"/>
      <c r="WYO24" s="81"/>
      <c r="WYP24" s="81"/>
      <c r="WYQ24" s="81"/>
      <c r="WYR24" s="81"/>
      <c r="WYS24" s="81"/>
      <c r="WYT24" s="81"/>
      <c r="WYU24" s="81"/>
      <c r="WYV24" s="81"/>
      <c r="WYW24" s="81"/>
      <c r="WYX24" s="81"/>
      <c r="WYY24" s="81"/>
      <c r="WYZ24" s="81"/>
      <c r="WZA24" s="81"/>
      <c r="WZB24" s="81"/>
      <c r="WZC24" s="81"/>
      <c r="WZD24" s="81"/>
      <c r="WZE24" s="81"/>
      <c r="WZF24" s="81"/>
      <c r="WZG24" s="81"/>
      <c r="WZH24" s="81"/>
      <c r="WZI24" s="81"/>
      <c r="WZJ24" s="81"/>
      <c r="WZK24" s="81"/>
      <c r="WZL24" s="81"/>
      <c r="WZM24" s="81"/>
      <c r="WZN24" s="81"/>
      <c r="WZO24" s="81"/>
      <c r="WZP24" s="81"/>
      <c r="WZQ24" s="81"/>
      <c r="WZR24" s="81"/>
      <c r="WZS24" s="81"/>
      <c r="WZT24" s="81"/>
      <c r="WZU24" s="81"/>
      <c r="WZV24" s="81"/>
      <c r="WZW24" s="81"/>
      <c r="WZX24" s="81"/>
      <c r="WZY24" s="81"/>
      <c r="WZZ24" s="81"/>
      <c r="XAA24" s="81"/>
      <c r="XAB24" s="81"/>
      <c r="XAC24" s="81"/>
      <c r="XAD24" s="81"/>
      <c r="XAE24" s="81"/>
      <c r="XAF24" s="81"/>
      <c r="XAG24" s="81"/>
      <c r="XAH24" s="81"/>
      <c r="XAI24" s="81"/>
      <c r="XAJ24" s="81"/>
      <c r="XAK24" s="81"/>
      <c r="XAL24" s="81"/>
      <c r="XAM24" s="81"/>
      <c r="XAN24" s="81"/>
      <c r="XAO24" s="81"/>
      <c r="XAP24" s="81"/>
      <c r="XAQ24" s="81"/>
      <c r="XAR24" s="81"/>
      <c r="XAS24" s="81"/>
      <c r="XAT24" s="81"/>
      <c r="XAU24" s="81"/>
      <c r="XAV24" s="81"/>
      <c r="XAW24" s="81"/>
      <c r="XAX24" s="81"/>
      <c r="XAY24" s="81"/>
      <c r="XAZ24" s="81"/>
      <c r="XBA24" s="81"/>
      <c r="XBB24" s="81"/>
      <c r="XBC24" s="81"/>
      <c r="XBD24" s="81"/>
      <c r="XBE24" s="81"/>
      <c r="XBF24" s="81"/>
      <c r="XBG24" s="81"/>
      <c r="XBH24" s="81"/>
      <c r="XBI24" s="81"/>
      <c r="XBJ24" s="81"/>
      <c r="XBK24" s="81"/>
      <c r="XBL24" s="81"/>
      <c r="XBM24" s="81"/>
      <c r="XBN24" s="81"/>
      <c r="XBO24" s="81"/>
      <c r="XBP24" s="81"/>
      <c r="XBQ24" s="81"/>
      <c r="XBR24" s="81"/>
      <c r="XBS24" s="81"/>
      <c r="XBT24" s="81"/>
      <c r="XBU24" s="81"/>
      <c r="XBV24" s="81"/>
      <c r="XBW24" s="81"/>
      <c r="XBX24" s="81"/>
      <c r="XBY24" s="81"/>
      <c r="XBZ24" s="81"/>
      <c r="XCA24" s="81"/>
      <c r="XCB24" s="81"/>
      <c r="XCC24" s="81"/>
      <c r="XCD24" s="81"/>
      <c r="XCE24" s="81"/>
      <c r="XCF24" s="81"/>
      <c r="XCG24" s="81"/>
      <c r="XCH24" s="81"/>
      <c r="XCI24" s="81"/>
      <c r="XCJ24" s="81"/>
      <c r="XCK24" s="81"/>
      <c r="XCL24" s="81"/>
      <c r="XCM24" s="81"/>
      <c r="XCN24" s="81"/>
      <c r="XCO24" s="81"/>
      <c r="XCP24" s="81"/>
      <c r="XCQ24" s="81"/>
      <c r="XCR24" s="81"/>
      <c r="XCS24" s="81"/>
      <c r="XCT24" s="81"/>
      <c r="XCU24" s="81"/>
      <c r="XCV24" s="81"/>
      <c r="XCW24" s="81"/>
      <c r="XCX24" s="81"/>
      <c r="XCY24" s="81"/>
      <c r="XCZ24" s="81"/>
      <c r="XDA24" s="81"/>
      <c r="XDB24" s="81"/>
      <c r="XDC24" s="81"/>
      <c r="XDD24" s="81"/>
      <c r="XDE24" s="81"/>
      <c r="XDF24" s="81"/>
      <c r="XDG24" s="81"/>
      <c r="XDH24" s="81"/>
      <c r="XDI24" s="81"/>
      <c r="XDJ24" s="81"/>
      <c r="XDK24" s="81"/>
      <c r="XDL24" s="81"/>
      <c r="XDM24" s="81"/>
      <c r="XDN24" s="81"/>
      <c r="XDO24" s="81"/>
      <c r="XDP24" s="81"/>
      <c r="XDQ24" s="81"/>
      <c r="XDR24" s="81"/>
      <c r="XDS24" s="81"/>
      <c r="XDT24" s="81"/>
      <c r="XDU24" s="81"/>
      <c r="XDV24" s="81"/>
      <c r="XDW24" s="81"/>
      <c r="XDX24" s="81"/>
      <c r="XDY24" s="81"/>
      <c r="XDZ24" s="81"/>
      <c r="XEA24" s="81"/>
      <c r="XEB24" s="81"/>
      <c r="XEC24" s="81"/>
      <c r="XED24" s="81"/>
      <c r="XEE24" s="81"/>
      <c r="XEF24" s="81"/>
      <c r="XEG24" s="81"/>
      <c r="XEH24" s="81"/>
      <c r="XEI24" s="81"/>
      <c r="XEJ24" s="81"/>
      <c r="XEK24" s="81"/>
      <c r="XEL24" s="81"/>
      <c r="XEM24" s="81"/>
      <c r="XEN24" s="81"/>
      <c r="XEO24" s="81"/>
      <c r="XEP24" s="81"/>
      <c r="XEQ24" s="81"/>
      <c r="XER24" s="81"/>
      <c r="XES24" s="81"/>
      <c r="XET24" s="81"/>
      <c r="XEU24" s="81"/>
      <c r="XEV24" s="81"/>
      <c r="XEW24" s="81"/>
      <c r="XEX24" s="81"/>
      <c r="XEY24" s="81"/>
      <c r="XEZ24" s="81"/>
      <c r="XFA24" s="81"/>
      <c r="XFB24" s="81"/>
      <c r="XFC24" s="81"/>
      <c r="XFD24" s="81"/>
    </row>
    <row r="26" spans="4:16384">
      <c r="E26" s="11" t="s">
        <v>183</v>
      </c>
      <c r="F26" s="11" t="s">
        <v>1858</v>
      </c>
      <c r="G26" s="7" t="s">
        <v>1870</v>
      </c>
      <c r="H26" s="7"/>
      <c r="I26" s="7"/>
      <c r="K26" s="23" t="s">
        <v>197</v>
      </c>
      <c r="L26" s="7" t="s">
        <v>3261</v>
      </c>
      <c r="M26" s="15" t="s">
        <v>208</v>
      </c>
      <c r="N26" s="368">
        <f>N50+N65+N80</f>
        <v>0</v>
      </c>
      <c r="O26" s="368">
        <f>O50+O65+O80</f>
        <v>0</v>
      </c>
      <c r="P26" s="368">
        <f>P50+P65+P80</f>
        <v>0</v>
      </c>
      <c r="Q26" s="368">
        <f>Q50+Q65+Q80</f>
        <v>0</v>
      </c>
      <c r="R26" s="368">
        <f>R50+R65+R80</f>
        <v>0</v>
      </c>
    </row>
    <row r="27" spans="4:16384">
      <c r="E27" s="11" t="s">
        <v>183</v>
      </c>
      <c r="F27" s="11" t="s">
        <v>1858</v>
      </c>
      <c r="G27" s="7" t="s">
        <v>430</v>
      </c>
      <c r="H27" s="7"/>
      <c r="I27" s="7"/>
      <c r="K27" s="23" t="s">
        <v>197</v>
      </c>
      <c r="L27" s="7" t="s">
        <v>3261</v>
      </c>
      <c r="M27" s="15" t="s">
        <v>208</v>
      </c>
      <c r="N27" s="368">
        <f>N97+N112+N127</f>
        <v>0</v>
      </c>
      <c r="O27" s="368">
        <f>O97+O112+O127</f>
        <v>0</v>
      </c>
      <c r="P27" s="368">
        <f>P97+P112+P127</f>
        <v>0</v>
      </c>
      <c r="Q27" s="368">
        <f>Q97+Q112+Q127</f>
        <v>0</v>
      </c>
      <c r="R27" s="368">
        <f>R97+R112+R127</f>
        <v>0</v>
      </c>
    </row>
    <row r="28" spans="4:16384">
      <c r="E28" s="11" t="s">
        <v>183</v>
      </c>
      <c r="F28" s="11" t="s">
        <v>1858</v>
      </c>
      <c r="G28" s="7" t="s">
        <v>3611</v>
      </c>
      <c r="H28" s="7"/>
      <c r="I28" s="7"/>
      <c r="K28" s="23" t="s">
        <v>197</v>
      </c>
      <c r="L28" s="7" t="s">
        <v>3261</v>
      </c>
      <c r="M28" s="15" t="s">
        <v>208</v>
      </c>
      <c r="N28" s="368">
        <f>N144+N160</f>
        <v>0</v>
      </c>
      <c r="O28" s="368">
        <f>O144+O160</f>
        <v>0</v>
      </c>
      <c r="P28" s="368">
        <f>P144+P160</f>
        <v>0</v>
      </c>
      <c r="Q28" s="368">
        <f>Q144+Q160</f>
        <v>0</v>
      </c>
      <c r="R28" s="368">
        <f>R144+R160</f>
        <v>0</v>
      </c>
    </row>
    <row r="29" spans="4:16384">
      <c r="E29" s="11" t="s">
        <v>183</v>
      </c>
      <c r="F29" s="11" t="s">
        <v>1858</v>
      </c>
      <c r="G29" s="7" t="s">
        <v>3612</v>
      </c>
      <c r="H29" s="7"/>
      <c r="I29" s="7"/>
      <c r="K29" s="23" t="s">
        <v>197</v>
      </c>
      <c r="L29" s="7" t="s">
        <v>3261</v>
      </c>
      <c r="M29" s="15" t="s">
        <v>208</v>
      </c>
      <c r="N29" s="368">
        <f>N177+N192</f>
        <v>0</v>
      </c>
      <c r="O29" s="368">
        <f t="shared" ref="O29:R29" si="2">O177+O192</f>
        <v>0</v>
      </c>
      <c r="P29" s="368">
        <f t="shared" si="2"/>
        <v>0</v>
      </c>
      <c r="Q29" s="368">
        <f t="shared" si="2"/>
        <v>0</v>
      </c>
      <c r="R29" s="368">
        <f t="shared" si="2"/>
        <v>0</v>
      </c>
    </row>
    <row r="30" spans="4:16384">
      <c r="E30" s="11" t="s">
        <v>183</v>
      </c>
      <c r="F30" s="11" t="s">
        <v>1858</v>
      </c>
      <c r="G30" s="7" t="s">
        <v>423</v>
      </c>
      <c r="H30" s="7"/>
      <c r="K30" s="23" t="s">
        <v>197</v>
      </c>
      <c r="L30" s="7" t="s">
        <v>3261</v>
      </c>
      <c r="M30" s="11" t="s">
        <v>208</v>
      </c>
      <c r="N30" s="368">
        <f>N209+N224</f>
        <v>0</v>
      </c>
      <c r="O30" s="368">
        <f>O209+O224</f>
        <v>0</v>
      </c>
      <c r="P30" s="368">
        <f>P209+P224</f>
        <v>0</v>
      </c>
      <c r="Q30" s="368">
        <f>Q209+Q224</f>
        <v>0</v>
      </c>
      <c r="R30" s="368">
        <f>R209+R224</f>
        <v>0</v>
      </c>
    </row>
    <row r="31" spans="4:16384">
      <c r="E31" s="11" t="s">
        <v>183</v>
      </c>
      <c r="F31" s="11" t="s">
        <v>1858</v>
      </c>
      <c r="G31" s="7" t="s">
        <v>3613</v>
      </c>
      <c r="H31" s="7"/>
      <c r="K31" s="23" t="s">
        <v>197</v>
      </c>
      <c r="L31" s="7" t="s">
        <v>3261</v>
      </c>
      <c r="M31" s="11" t="s">
        <v>208</v>
      </c>
      <c r="N31" s="368">
        <f>N241+N256</f>
        <v>0</v>
      </c>
      <c r="O31" s="368">
        <f>O241+O256</f>
        <v>0</v>
      </c>
      <c r="P31" s="368">
        <f>P241+P256</f>
        <v>0</v>
      </c>
      <c r="Q31" s="368">
        <f>Q241+Q256</f>
        <v>0</v>
      </c>
      <c r="R31" s="368">
        <f>R241+R256</f>
        <v>0</v>
      </c>
    </row>
    <row r="32" spans="4:16384">
      <c r="N32" s="488">
        <f>SUM(N26:N31)</f>
        <v>0</v>
      </c>
      <c r="O32" s="488">
        <f t="shared" ref="O32:R32" si="3">SUM(O26:O31)</f>
        <v>0</v>
      </c>
      <c r="P32" s="488">
        <f t="shared" si="3"/>
        <v>0</v>
      </c>
      <c r="Q32" s="488">
        <f t="shared" si="3"/>
        <v>0</v>
      </c>
      <c r="R32" s="488">
        <f t="shared" si="3"/>
        <v>0</v>
      </c>
    </row>
    <row r="34" spans="3:16384" ht="13.9">
      <c r="C34" s="34" t="s">
        <v>3614</v>
      </c>
      <c r="D34" s="34"/>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c r="XFB34" s="33"/>
      <c r="XFC34" s="33"/>
      <c r="XFD34" s="33"/>
    </row>
    <row r="36" spans="3:16384" s="33" customFormat="1" ht="13.5" customHeight="1">
      <c r="C36" s="12"/>
      <c r="D36" s="80" t="s">
        <v>1870</v>
      </c>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3:16384" ht="13.5" customHeight="1"/>
    <row r="38" spans="3:16384" ht="13.9">
      <c r="D38" s="15"/>
      <c r="I38" s="29" t="s">
        <v>3615</v>
      </c>
      <c r="M38" s="456" t="s">
        <v>208</v>
      </c>
      <c r="N38" s="1333"/>
      <c r="O38" s="389"/>
      <c r="P38" s="1317"/>
      <c r="Q38" s="389"/>
      <c r="R38" s="389"/>
    </row>
    <row r="39" spans="3:16384">
      <c r="D39" s="15"/>
      <c r="I39" s="740" t="s">
        <v>3616</v>
      </c>
      <c r="M39" s="456" t="s">
        <v>208</v>
      </c>
      <c r="N39" s="389"/>
      <c r="O39" s="389"/>
      <c r="P39" s="389"/>
      <c r="Q39" s="389"/>
      <c r="R39" s="389"/>
    </row>
    <row r="40" spans="3:16384" ht="13.9">
      <c r="D40" s="15"/>
      <c r="I40" s="29" t="s">
        <v>3617</v>
      </c>
      <c r="M40" s="456" t="s">
        <v>208</v>
      </c>
      <c r="N40" s="488">
        <f>SUM(N38:N39)</f>
        <v>0</v>
      </c>
      <c r="O40" s="488">
        <f t="shared" ref="O40:R40" si="4">SUM(O38:O39)</f>
        <v>0</v>
      </c>
      <c r="P40" s="488">
        <f t="shared" si="4"/>
        <v>0</v>
      </c>
      <c r="Q40" s="488">
        <f t="shared" si="4"/>
        <v>0</v>
      </c>
      <c r="R40" s="488">
        <f t="shared" si="4"/>
        <v>0</v>
      </c>
    </row>
    <row r="41" spans="3:16384" ht="14.25" customHeight="1">
      <c r="C41" s="902"/>
      <c r="D41" s="20"/>
      <c r="E41" s="11" t="s">
        <v>183</v>
      </c>
      <c r="F41" s="11" t="s">
        <v>1858</v>
      </c>
      <c r="G41" s="7" t="s">
        <v>1870</v>
      </c>
      <c r="H41" s="7" t="s">
        <v>431</v>
      </c>
      <c r="I41" s="7" t="s">
        <v>419</v>
      </c>
      <c r="K41" s="21" t="s">
        <v>197</v>
      </c>
      <c r="L41" s="7" t="s">
        <v>3261</v>
      </c>
      <c r="M41" s="7" t="s">
        <v>208</v>
      </c>
      <c r="N41" s="1317"/>
      <c r="O41" s="1317"/>
      <c r="P41" s="1317"/>
      <c r="Q41" s="389"/>
      <c r="R41" s="389"/>
    </row>
    <row r="42" spans="3:16384" ht="14.25" customHeight="1">
      <c r="C42" s="8"/>
      <c r="D42" s="20"/>
      <c r="E42" s="11" t="s">
        <v>183</v>
      </c>
      <c r="F42" s="11" t="s">
        <v>1858</v>
      </c>
      <c r="G42" s="7" t="s">
        <v>1870</v>
      </c>
      <c r="H42" s="7" t="s">
        <v>431</v>
      </c>
      <c r="I42" s="7" t="s">
        <v>427</v>
      </c>
      <c r="K42" s="21" t="s">
        <v>197</v>
      </c>
      <c r="L42" s="7" t="s">
        <v>3261</v>
      </c>
      <c r="M42" s="7" t="s">
        <v>208</v>
      </c>
      <c r="N42" s="1317"/>
      <c r="O42" s="1317"/>
      <c r="P42" s="1317"/>
      <c r="Q42" s="389"/>
      <c r="R42" s="389"/>
    </row>
    <row r="43" spans="3:16384" ht="13.5" customHeight="1">
      <c r="C43" s="8"/>
      <c r="D43" s="20"/>
      <c r="E43" s="11" t="s">
        <v>183</v>
      </c>
      <c r="F43" s="11" t="s">
        <v>1858</v>
      </c>
      <c r="G43" s="7" t="s">
        <v>1870</v>
      </c>
      <c r="H43" s="7" t="s">
        <v>431</v>
      </c>
      <c r="I43" s="7" t="s">
        <v>434</v>
      </c>
      <c r="K43" s="21" t="s">
        <v>197</v>
      </c>
      <c r="L43" s="7" t="s">
        <v>3261</v>
      </c>
      <c r="M43" s="7" t="s">
        <v>208</v>
      </c>
      <c r="N43" s="1317"/>
      <c r="O43" s="1317"/>
      <c r="P43" s="1317"/>
      <c r="Q43" s="389"/>
      <c r="R43" s="389"/>
    </row>
    <row r="44" spans="3:16384" s="12" customFormat="1" ht="14.25" customHeight="1">
      <c r="D44" s="15"/>
      <c r="E44" s="11" t="s">
        <v>183</v>
      </c>
      <c r="F44" s="11" t="s">
        <v>1858</v>
      </c>
      <c r="G44" s="7" t="s">
        <v>1870</v>
      </c>
      <c r="H44" s="7" t="s">
        <v>431</v>
      </c>
      <c r="I44" s="7" t="s">
        <v>440</v>
      </c>
      <c r="J44" s="11"/>
      <c r="K44" s="23" t="s">
        <v>197</v>
      </c>
      <c r="L44" s="7" t="s">
        <v>3261</v>
      </c>
      <c r="M44" s="15" t="s">
        <v>208</v>
      </c>
      <c r="N44" s="1317"/>
      <c r="O44" s="1317"/>
      <c r="P44" s="1317"/>
      <c r="Q44" s="389"/>
      <c r="R44" s="389"/>
    </row>
    <row r="45" spans="3:16384" s="12" customFormat="1" ht="14.25" customHeight="1">
      <c r="D45" s="15"/>
      <c r="E45" s="11" t="s">
        <v>183</v>
      </c>
      <c r="F45" s="11" t="s">
        <v>1858</v>
      </c>
      <c r="G45" s="7" t="s">
        <v>1870</v>
      </c>
      <c r="H45" s="7" t="s">
        <v>431</v>
      </c>
      <c r="I45" s="7" t="s">
        <v>447</v>
      </c>
      <c r="J45" s="11"/>
      <c r="K45" s="23" t="s">
        <v>197</v>
      </c>
      <c r="L45" s="7" t="s">
        <v>3261</v>
      </c>
      <c r="M45" s="15" t="s">
        <v>208</v>
      </c>
      <c r="N45" s="1317"/>
      <c r="O45" s="1317"/>
      <c r="P45" s="1317"/>
      <c r="Q45" s="389"/>
      <c r="R45" s="389"/>
    </row>
    <row r="46" spans="3:16384" s="12" customFormat="1" ht="14.25" customHeight="1">
      <c r="D46" s="15"/>
      <c r="E46" s="11" t="s">
        <v>183</v>
      </c>
      <c r="F46" s="11" t="s">
        <v>1858</v>
      </c>
      <c r="G46" s="7" t="s">
        <v>1870</v>
      </c>
      <c r="H46" s="7" t="s">
        <v>431</v>
      </c>
      <c r="I46" s="7" t="s">
        <v>453</v>
      </c>
      <c r="J46" s="11"/>
      <c r="K46" s="23" t="s">
        <v>197</v>
      </c>
      <c r="L46" s="7" t="s">
        <v>3261</v>
      </c>
      <c r="M46" s="15" t="s">
        <v>208</v>
      </c>
      <c r="N46" s="1317"/>
      <c r="O46" s="1317"/>
      <c r="P46" s="1317"/>
      <c r="Q46" s="389"/>
      <c r="R46" s="389"/>
    </row>
    <row r="47" spans="3:16384" s="12" customFormat="1" ht="14.25" customHeight="1">
      <c r="D47" s="15"/>
      <c r="E47" s="11" t="s">
        <v>183</v>
      </c>
      <c r="F47" s="11" t="s">
        <v>1858</v>
      </c>
      <c r="G47" s="7" t="s">
        <v>1870</v>
      </c>
      <c r="H47" s="7" t="s">
        <v>431</v>
      </c>
      <c r="I47" s="7" t="s">
        <v>457</v>
      </c>
      <c r="J47" s="11"/>
      <c r="K47" s="23" t="s">
        <v>197</v>
      </c>
      <c r="L47" s="7" t="s">
        <v>3261</v>
      </c>
      <c r="M47" s="15" t="s">
        <v>208</v>
      </c>
      <c r="N47" s="1317"/>
      <c r="O47" s="1317"/>
      <c r="P47" s="1317"/>
      <c r="Q47" s="389"/>
      <c r="R47" s="389"/>
    </row>
    <row r="48" spans="3:16384" s="12" customFormat="1" ht="12.75" customHeight="1">
      <c r="D48" s="15"/>
      <c r="E48" s="11" t="s">
        <v>183</v>
      </c>
      <c r="F48" s="11" t="s">
        <v>1858</v>
      </c>
      <c r="G48" s="7" t="s">
        <v>1870</v>
      </c>
      <c r="H48" s="7" t="s">
        <v>431</v>
      </c>
      <c r="I48" s="7" t="s">
        <v>461</v>
      </c>
      <c r="J48" s="11"/>
      <c r="K48" s="23" t="s">
        <v>197</v>
      </c>
      <c r="L48" s="7" t="s">
        <v>3261</v>
      </c>
      <c r="M48" s="15" t="s">
        <v>208</v>
      </c>
      <c r="N48" s="1317"/>
      <c r="O48" s="1317"/>
      <c r="P48" s="1317"/>
      <c r="Q48" s="389"/>
      <c r="R48" s="389"/>
    </row>
    <row r="49" spans="5:18" s="12" customFormat="1" ht="14.25" customHeight="1">
      <c r="E49" s="11" t="s">
        <v>183</v>
      </c>
      <c r="F49" s="11" t="s">
        <v>1858</v>
      </c>
      <c r="G49" s="7" t="s">
        <v>1870</v>
      </c>
      <c r="H49" s="7" t="s">
        <v>431</v>
      </c>
      <c r="I49" s="7" t="s">
        <v>1859</v>
      </c>
      <c r="J49" s="11"/>
      <c r="K49" s="23" t="s">
        <v>197</v>
      </c>
      <c r="L49" s="7" t="s">
        <v>3261</v>
      </c>
      <c r="M49" s="15" t="s">
        <v>208</v>
      </c>
      <c r="N49" s="1317"/>
      <c r="O49" s="1317"/>
      <c r="P49" s="1317"/>
      <c r="Q49" s="389"/>
      <c r="R49" s="389"/>
    </row>
    <row r="50" spans="5:18" s="12" customFormat="1" ht="14.25" customHeight="1">
      <c r="E50" s="11"/>
      <c r="F50" s="11"/>
      <c r="G50" s="7"/>
      <c r="H50" s="7"/>
      <c r="I50" s="31" t="s">
        <v>3618</v>
      </c>
      <c r="J50" s="15"/>
      <c r="K50" s="15"/>
      <c r="L50" s="15"/>
      <c r="M50" s="15"/>
      <c r="N50" s="488">
        <f>SUM(N41:N49)</f>
        <v>0</v>
      </c>
      <c r="O50" s="488">
        <f>SUM(O41:O49)</f>
        <v>0</v>
      </c>
      <c r="P50" s="488">
        <f>SUM(P41:P49)</f>
        <v>0</v>
      </c>
      <c r="Q50" s="488">
        <f>SUM(Q41:Q49)</f>
        <v>0</v>
      </c>
      <c r="R50" s="488">
        <f>SUM(R41:R49)</f>
        <v>0</v>
      </c>
    </row>
    <row r="51" spans="5:18" s="12" customFormat="1" ht="14.25" customHeight="1">
      <c r="E51" s="11"/>
      <c r="F51" s="11"/>
      <c r="G51" s="7"/>
      <c r="H51" s="7"/>
      <c r="I51" s="31" t="s">
        <v>3619</v>
      </c>
      <c r="J51" s="15"/>
      <c r="K51" s="15"/>
      <c r="L51" s="15"/>
      <c r="M51" s="15"/>
      <c r="N51" s="488">
        <f>N50-N40</f>
        <v>0</v>
      </c>
      <c r="O51" s="488">
        <f>O50-O40</f>
        <v>0</v>
      </c>
      <c r="P51" s="488">
        <f>P50-P40</f>
        <v>0</v>
      </c>
      <c r="Q51" s="488">
        <f>Q50-Q40</f>
        <v>0</v>
      </c>
      <c r="R51" s="488">
        <f>R50-R40</f>
        <v>0</v>
      </c>
    </row>
    <row r="52" spans="5:18" s="12" customFormat="1" ht="14.25" customHeight="1">
      <c r="E52" s="11"/>
      <c r="F52" s="11"/>
      <c r="G52" s="7"/>
      <c r="H52" s="7"/>
      <c r="I52" s="7"/>
      <c r="J52" s="15"/>
      <c r="K52" s="15"/>
      <c r="L52" s="15"/>
      <c r="M52" s="15"/>
      <c r="N52" s="15"/>
      <c r="O52" s="15"/>
      <c r="P52" s="15"/>
      <c r="Q52" s="15"/>
      <c r="R52" s="15"/>
    </row>
    <row r="53" spans="5:18" ht="13.9">
      <c r="I53" s="29" t="s">
        <v>3615</v>
      </c>
      <c r="M53" s="456" t="s">
        <v>208</v>
      </c>
      <c r="N53" s="1333"/>
      <c r="O53" s="1334"/>
      <c r="P53" s="1317"/>
      <c r="Q53" s="488"/>
      <c r="R53" s="488"/>
    </row>
    <row r="54" spans="5:18">
      <c r="I54" s="740" t="s">
        <v>3616</v>
      </c>
      <c r="M54" s="456" t="s">
        <v>208</v>
      </c>
      <c r="N54" s="1334"/>
      <c r="O54" s="1334"/>
      <c r="P54" s="389"/>
      <c r="Q54" s="389"/>
      <c r="R54" s="389"/>
    </row>
    <row r="55" spans="5:18" ht="13.9">
      <c r="I55" s="29" t="s">
        <v>3617</v>
      </c>
      <c r="M55" s="456" t="s">
        <v>208</v>
      </c>
      <c r="N55" s="488">
        <f>SUM(N53:N54)</f>
        <v>0</v>
      </c>
      <c r="O55" s="488">
        <f t="shared" ref="O55:R55" si="5">SUM(O53:O54)</f>
        <v>0</v>
      </c>
      <c r="P55" s="488">
        <f t="shared" si="5"/>
        <v>0</v>
      </c>
      <c r="Q55" s="488">
        <f t="shared" si="5"/>
        <v>0</v>
      </c>
      <c r="R55" s="488">
        <f t="shared" si="5"/>
        <v>0</v>
      </c>
    </row>
    <row r="56" spans="5:18" ht="14.25" customHeight="1">
      <c r="E56" s="11" t="s">
        <v>183</v>
      </c>
      <c r="F56" s="11" t="s">
        <v>1858</v>
      </c>
      <c r="G56" s="7" t="s">
        <v>1870</v>
      </c>
      <c r="H56" s="7" t="s">
        <v>438</v>
      </c>
      <c r="I56" s="7" t="s">
        <v>419</v>
      </c>
      <c r="K56" s="21" t="s">
        <v>197</v>
      </c>
      <c r="L56" s="7" t="s">
        <v>3261</v>
      </c>
      <c r="M56" s="7" t="s">
        <v>208</v>
      </c>
      <c r="N56" s="1317"/>
      <c r="O56" s="1317"/>
      <c r="P56" s="1317"/>
      <c r="Q56" s="389"/>
      <c r="R56" s="389"/>
    </row>
    <row r="57" spans="5:18" ht="14.25" customHeight="1">
      <c r="E57" s="11" t="s">
        <v>183</v>
      </c>
      <c r="F57" s="11" t="s">
        <v>1858</v>
      </c>
      <c r="G57" s="7" t="s">
        <v>1870</v>
      </c>
      <c r="H57" s="7" t="s">
        <v>438</v>
      </c>
      <c r="I57" s="7" t="s">
        <v>427</v>
      </c>
      <c r="K57" s="21" t="s">
        <v>197</v>
      </c>
      <c r="L57" s="7" t="s">
        <v>3261</v>
      </c>
      <c r="M57" s="7" t="s">
        <v>208</v>
      </c>
      <c r="N57" s="1317"/>
      <c r="O57" s="1317"/>
      <c r="P57" s="1317"/>
      <c r="Q57" s="389"/>
      <c r="R57" s="389"/>
    </row>
    <row r="58" spans="5:18" ht="14.25" customHeight="1">
      <c r="E58" s="11" t="s">
        <v>183</v>
      </c>
      <c r="F58" s="11" t="s">
        <v>1858</v>
      </c>
      <c r="G58" s="7" t="s">
        <v>1870</v>
      </c>
      <c r="H58" s="7" t="s">
        <v>438</v>
      </c>
      <c r="I58" s="7" t="s">
        <v>434</v>
      </c>
      <c r="K58" s="21" t="s">
        <v>197</v>
      </c>
      <c r="L58" s="7" t="s">
        <v>3261</v>
      </c>
      <c r="M58" s="7" t="s">
        <v>208</v>
      </c>
      <c r="N58" s="1317"/>
      <c r="O58" s="1317"/>
      <c r="P58" s="1317"/>
      <c r="Q58" s="389"/>
      <c r="R58" s="389"/>
    </row>
    <row r="59" spans="5:18" s="12" customFormat="1" ht="14.25" customHeight="1">
      <c r="E59" s="11" t="s">
        <v>183</v>
      </c>
      <c r="F59" s="11" t="s">
        <v>1858</v>
      </c>
      <c r="G59" s="7" t="s">
        <v>1870</v>
      </c>
      <c r="H59" s="7" t="s">
        <v>438</v>
      </c>
      <c r="I59" s="7" t="s">
        <v>440</v>
      </c>
      <c r="J59" s="11"/>
      <c r="K59" s="13" t="s">
        <v>197</v>
      </c>
      <c r="L59" s="7" t="s">
        <v>3261</v>
      </c>
      <c r="M59" s="15" t="s">
        <v>208</v>
      </c>
      <c r="N59" s="1317"/>
      <c r="O59" s="1317"/>
      <c r="P59" s="1317"/>
      <c r="Q59" s="389"/>
      <c r="R59" s="389"/>
    </row>
    <row r="60" spans="5:18" s="12" customFormat="1" ht="14.25" customHeight="1">
      <c r="E60" s="11" t="s">
        <v>183</v>
      </c>
      <c r="F60" s="11" t="s">
        <v>1858</v>
      </c>
      <c r="G60" s="7" t="s">
        <v>1870</v>
      </c>
      <c r="H60" s="7" t="s">
        <v>438</v>
      </c>
      <c r="I60" s="7" t="s">
        <v>447</v>
      </c>
      <c r="J60" s="11"/>
      <c r="K60" s="23" t="s">
        <v>197</v>
      </c>
      <c r="L60" s="7" t="s">
        <v>3261</v>
      </c>
      <c r="M60" s="15" t="s">
        <v>208</v>
      </c>
      <c r="N60" s="1317"/>
      <c r="O60" s="1317"/>
      <c r="P60" s="1317"/>
      <c r="Q60" s="389"/>
      <c r="R60" s="389"/>
    </row>
    <row r="61" spans="5:18" s="12" customFormat="1" ht="14.25" customHeight="1">
      <c r="E61" s="11" t="s">
        <v>183</v>
      </c>
      <c r="F61" s="11" t="s">
        <v>1858</v>
      </c>
      <c r="G61" s="7" t="s">
        <v>1870</v>
      </c>
      <c r="H61" s="7" t="s">
        <v>438</v>
      </c>
      <c r="I61" s="7" t="s">
        <v>453</v>
      </c>
      <c r="J61" s="11"/>
      <c r="K61" s="23" t="s">
        <v>197</v>
      </c>
      <c r="L61" s="7" t="s">
        <v>3261</v>
      </c>
      <c r="M61" s="15" t="s">
        <v>208</v>
      </c>
      <c r="N61" s="1317"/>
      <c r="O61" s="1317"/>
      <c r="P61" s="1317"/>
      <c r="Q61" s="389"/>
      <c r="R61" s="389"/>
    </row>
    <row r="62" spans="5:18" s="12" customFormat="1" ht="14.25" customHeight="1">
      <c r="E62" s="11" t="s">
        <v>183</v>
      </c>
      <c r="F62" s="11" t="s">
        <v>1858</v>
      </c>
      <c r="G62" s="7" t="s">
        <v>1870</v>
      </c>
      <c r="H62" s="7" t="s">
        <v>438</v>
      </c>
      <c r="I62" s="7" t="s">
        <v>457</v>
      </c>
      <c r="J62" s="11"/>
      <c r="K62" s="23" t="s">
        <v>197</v>
      </c>
      <c r="L62" s="7" t="s">
        <v>3261</v>
      </c>
      <c r="M62" s="15" t="s">
        <v>208</v>
      </c>
      <c r="N62" s="1317"/>
      <c r="O62" s="1317"/>
      <c r="P62" s="1317"/>
      <c r="Q62" s="389"/>
      <c r="R62" s="389"/>
    </row>
    <row r="63" spans="5:18" s="12" customFormat="1" ht="14.25" customHeight="1">
      <c r="E63" s="11" t="s">
        <v>183</v>
      </c>
      <c r="F63" s="11" t="s">
        <v>1858</v>
      </c>
      <c r="G63" s="7" t="s">
        <v>1870</v>
      </c>
      <c r="H63" s="7" t="s">
        <v>438</v>
      </c>
      <c r="I63" s="7" t="s">
        <v>461</v>
      </c>
      <c r="J63" s="11"/>
      <c r="K63" s="23" t="s">
        <v>197</v>
      </c>
      <c r="L63" s="7" t="s">
        <v>3261</v>
      </c>
      <c r="M63" s="15" t="s">
        <v>208</v>
      </c>
      <c r="N63" s="1317"/>
      <c r="O63" s="1317"/>
      <c r="P63" s="1317"/>
      <c r="Q63" s="389"/>
      <c r="R63" s="389"/>
    </row>
    <row r="64" spans="5:18" s="12" customFormat="1" ht="14.25" customHeight="1">
      <c r="E64" s="11" t="s">
        <v>183</v>
      </c>
      <c r="F64" s="11" t="s">
        <v>1858</v>
      </c>
      <c r="G64" s="7" t="s">
        <v>1870</v>
      </c>
      <c r="H64" s="7" t="s">
        <v>438</v>
      </c>
      <c r="I64" s="7" t="s">
        <v>1859</v>
      </c>
      <c r="J64" s="11"/>
      <c r="K64" s="23" t="s">
        <v>197</v>
      </c>
      <c r="L64" s="7" t="s">
        <v>3261</v>
      </c>
      <c r="M64" s="15" t="s">
        <v>208</v>
      </c>
      <c r="N64" s="1317"/>
      <c r="O64" s="1317"/>
      <c r="P64" s="1317"/>
      <c r="Q64" s="389"/>
      <c r="R64" s="389"/>
    </row>
    <row r="65" spans="5:18" s="12" customFormat="1" ht="14.25" customHeight="1">
      <c r="E65" s="11"/>
      <c r="F65" s="11"/>
      <c r="G65" s="7"/>
      <c r="H65" s="7"/>
      <c r="I65" s="31" t="s">
        <v>3618</v>
      </c>
      <c r="J65" s="15"/>
      <c r="K65" s="15"/>
      <c r="L65" s="15"/>
      <c r="M65" s="15"/>
      <c r="N65" s="488">
        <f>SUM(N56:N64)</f>
        <v>0</v>
      </c>
      <c r="O65" s="488">
        <f t="shared" ref="O65:R65" si="6">SUM(O56:O64)</f>
        <v>0</v>
      </c>
      <c r="P65" s="488">
        <f t="shared" si="6"/>
        <v>0</v>
      </c>
      <c r="Q65" s="488">
        <f t="shared" si="6"/>
        <v>0</v>
      </c>
      <c r="R65" s="488">
        <f t="shared" si="6"/>
        <v>0</v>
      </c>
    </row>
    <row r="66" spans="5:18" s="12" customFormat="1" ht="14.25" customHeight="1">
      <c r="E66" s="11"/>
      <c r="F66" s="11"/>
      <c r="G66" s="7"/>
      <c r="H66" s="7"/>
      <c r="I66" s="31" t="s">
        <v>3619</v>
      </c>
      <c r="J66" s="15"/>
      <c r="K66" s="15"/>
      <c r="L66" s="15"/>
      <c r="M66" s="15"/>
      <c r="N66" s="488">
        <f>N65-N55</f>
        <v>0</v>
      </c>
      <c r="O66" s="488">
        <f t="shared" ref="O66:R66" si="7">O65-O55</f>
        <v>0</v>
      </c>
      <c r="P66" s="488">
        <f t="shared" si="7"/>
        <v>0</v>
      </c>
      <c r="Q66" s="488">
        <f t="shared" si="7"/>
        <v>0</v>
      </c>
      <c r="R66" s="488">
        <f t="shared" si="7"/>
        <v>0</v>
      </c>
    </row>
    <row r="68" spans="5:18" ht="13.9">
      <c r="I68" s="29" t="s">
        <v>3615</v>
      </c>
      <c r="M68" s="456" t="s">
        <v>208</v>
      </c>
      <c r="N68" s="1333"/>
      <c r="O68" s="1334"/>
      <c r="P68" s="1317"/>
      <c r="Q68" s="488"/>
      <c r="R68" s="488"/>
    </row>
    <row r="69" spans="5:18">
      <c r="I69" s="740" t="s">
        <v>3616</v>
      </c>
      <c r="M69" s="456" t="s">
        <v>208</v>
      </c>
      <c r="N69" s="1334"/>
      <c r="O69" s="1334"/>
      <c r="P69" s="1317"/>
      <c r="Q69" s="389"/>
      <c r="R69" s="389"/>
    </row>
    <row r="70" spans="5:18" ht="13.9">
      <c r="I70" s="29" t="s">
        <v>3617</v>
      </c>
      <c r="M70" s="456" t="s">
        <v>208</v>
      </c>
      <c r="N70" s="488">
        <f>SUM(N68:N69)</f>
        <v>0</v>
      </c>
      <c r="O70" s="488">
        <f t="shared" ref="O70:R70" si="8">SUM(O68:O69)</f>
        <v>0</v>
      </c>
      <c r="P70" s="488">
        <f t="shared" si="8"/>
        <v>0</v>
      </c>
      <c r="Q70" s="488">
        <f t="shared" si="8"/>
        <v>0</v>
      </c>
      <c r="R70" s="488">
        <f t="shared" si="8"/>
        <v>0</v>
      </c>
    </row>
    <row r="71" spans="5:18" ht="14.25" customHeight="1">
      <c r="E71" s="11" t="s">
        <v>183</v>
      </c>
      <c r="F71" s="11" t="s">
        <v>1858</v>
      </c>
      <c r="G71" s="7" t="s">
        <v>1870</v>
      </c>
      <c r="H71" s="7" t="s">
        <v>3620</v>
      </c>
      <c r="I71" s="7" t="s">
        <v>419</v>
      </c>
      <c r="K71" s="21" t="s">
        <v>197</v>
      </c>
      <c r="L71" s="7" t="s">
        <v>3261</v>
      </c>
      <c r="M71" s="7" t="s">
        <v>208</v>
      </c>
      <c r="N71" s="1317"/>
      <c r="O71" s="1317"/>
      <c r="P71" s="1317"/>
      <c r="Q71" s="389"/>
      <c r="R71" s="389"/>
    </row>
    <row r="72" spans="5:18" ht="14.25" customHeight="1">
      <c r="E72" s="11" t="s">
        <v>183</v>
      </c>
      <c r="F72" s="11" t="s">
        <v>1858</v>
      </c>
      <c r="G72" s="7" t="s">
        <v>1870</v>
      </c>
      <c r="H72" s="7" t="s">
        <v>3620</v>
      </c>
      <c r="I72" s="7" t="s">
        <v>427</v>
      </c>
      <c r="K72" s="21" t="s">
        <v>197</v>
      </c>
      <c r="L72" s="7" t="s">
        <v>3261</v>
      </c>
      <c r="M72" s="7" t="s">
        <v>208</v>
      </c>
      <c r="N72" s="1317"/>
      <c r="O72" s="1317"/>
      <c r="P72" s="1317"/>
      <c r="Q72" s="389"/>
      <c r="R72" s="389"/>
    </row>
    <row r="73" spans="5:18" ht="14.25" customHeight="1">
      <c r="E73" s="11" t="s">
        <v>183</v>
      </c>
      <c r="F73" s="11" t="s">
        <v>1858</v>
      </c>
      <c r="G73" s="7" t="s">
        <v>1870</v>
      </c>
      <c r="H73" s="7" t="s">
        <v>3620</v>
      </c>
      <c r="I73" s="7" t="s">
        <v>434</v>
      </c>
      <c r="K73" s="21" t="s">
        <v>197</v>
      </c>
      <c r="L73" s="7" t="s">
        <v>3261</v>
      </c>
      <c r="M73" s="7" t="s">
        <v>208</v>
      </c>
      <c r="N73" s="1317"/>
      <c r="O73" s="1317"/>
      <c r="P73" s="1317"/>
      <c r="Q73" s="389"/>
      <c r="R73" s="389"/>
    </row>
    <row r="74" spans="5:18" s="12" customFormat="1" ht="14.25" customHeight="1">
      <c r="E74" s="11" t="s">
        <v>183</v>
      </c>
      <c r="F74" s="11" t="s">
        <v>1858</v>
      </c>
      <c r="G74" s="7" t="s">
        <v>1870</v>
      </c>
      <c r="H74" s="7" t="s">
        <v>3620</v>
      </c>
      <c r="I74" s="7" t="s">
        <v>440</v>
      </c>
      <c r="J74" s="11"/>
      <c r="K74" s="13" t="s">
        <v>197</v>
      </c>
      <c r="L74" s="7" t="s">
        <v>3261</v>
      </c>
      <c r="M74" s="15" t="s">
        <v>208</v>
      </c>
      <c r="N74" s="1317"/>
      <c r="O74" s="1317"/>
      <c r="P74" s="1317"/>
      <c r="Q74" s="389"/>
      <c r="R74" s="389"/>
    </row>
    <row r="75" spans="5:18" s="12" customFormat="1" ht="14.25" customHeight="1">
      <c r="E75" s="11" t="s">
        <v>183</v>
      </c>
      <c r="F75" s="11" t="s">
        <v>1858</v>
      </c>
      <c r="G75" s="7" t="s">
        <v>1870</v>
      </c>
      <c r="H75" s="7" t="s">
        <v>3620</v>
      </c>
      <c r="I75" s="7" t="s">
        <v>447</v>
      </c>
      <c r="J75" s="11"/>
      <c r="K75" s="23" t="s">
        <v>197</v>
      </c>
      <c r="L75" s="7" t="s">
        <v>3261</v>
      </c>
      <c r="M75" s="15" t="s">
        <v>208</v>
      </c>
      <c r="N75" s="1317"/>
      <c r="O75" s="1317"/>
      <c r="P75" s="1317"/>
      <c r="Q75" s="389"/>
      <c r="R75" s="389"/>
    </row>
    <row r="76" spans="5:18" s="12" customFormat="1" ht="14.25" customHeight="1">
      <c r="E76" s="11" t="s">
        <v>183</v>
      </c>
      <c r="F76" s="11" t="s">
        <v>1858</v>
      </c>
      <c r="G76" s="7" t="s">
        <v>1870</v>
      </c>
      <c r="H76" s="7" t="s">
        <v>3620</v>
      </c>
      <c r="I76" s="7" t="s">
        <v>453</v>
      </c>
      <c r="J76" s="11"/>
      <c r="K76" s="23" t="s">
        <v>197</v>
      </c>
      <c r="L76" s="7" t="s">
        <v>3261</v>
      </c>
      <c r="M76" s="15" t="s">
        <v>208</v>
      </c>
      <c r="N76" s="1317"/>
      <c r="O76" s="1317"/>
      <c r="P76" s="1317"/>
      <c r="Q76" s="389"/>
      <c r="R76" s="389"/>
    </row>
    <row r="77" spans="5:18" s="12" customFormat="1" ht="14.25" customHeight="1">
      <c r="E77" s="11" t="s">
        <v>183</v>
      </c>
      <c r="F77" s="11" t="s">
        <v>1858</v>
      </c>
      <c r="G77" s="7" t="s">
        <v>1870</v>
      </c>
      <c r="H77" s="7" t="s">
        <v>3620</v>
      </c>
      <c r="I77" s="7" t="s">
        <v>457</v>
      </c>
      <c r="J77" s="11"/>
      <c r="K77" s="23" t="s">
        <v>197</v>
      </c>
      <c r="L77" s="7" t="s">
        <v>3261</v>
      </c>
      <c r="M77" s="15" t="s">
        <v>208</v>
      </c>
      <c r="N77" s="1317"/>
      <c r="O77" s="1317"/>
      <c r="P77" s="1317"/>
      <c r="Q77" s="389"/>
      <c r="R77" s="389"/>
    </row>
    <row r="78" spans="5:18" s="12" customFormat="1" ht="14.25" customHeight="1">
      <c r="E78" s="11" t="s">
        <v>183</v>
      </c>
      <c r="F78" s="11" t="s">
        <v>1858</v>
      </c>
      <c r="G78" s="7" t="s">
        <v>1870</v>
      </c>
      <c r="H78" s="7" t="s">
        <v>3620</v>
      </c>
      <c r="I78" s="7" t="s">
        <v>461</v>
      </c>
      <c r="J78" s="11"/>
      <c r="K78" s="23" t="s">
        <v>197</v>
      </c>
      <c r="L78" s="7" t="s">
        <v>3261</v>
      </c>
      <c r="M78" s="15" t="s">
        <v>208</v>
      </c>
      <c r="N78" s="1317"/>
      <c r="O78" s="1317"/>
      <c r="P78" s="1317"/>
      <c r="Q78" s="389"/>
      <c r="R78" s="389"/>
    </row>
    <row r="79" spans="5:18" s="12" customFormat="1" ht="14.25" customHeight="1">
      <c r="E79" s="11" t="s">
        <v>183</v>
      </c>
      <c r="F79" s="11" t="s">
        <v>1858</v>
      </c>
      <c r="G79" s="7" t="s">
        <v>1870</v>
      </c>
      <c r="H79" s="7" t="s">
        <v>3620</v>
      </c>
      <c r="I79" s="7" t="s">
        <v>1859</v>
      </c>
      <c r="J79" s="11"/>
      <c r="K79" s="23" t="s">
        <v>197</v>
      </c>
      <c r="L79" s="7" t="s">
        <v>3261</v>
      </c>
      <c r="M79" s="15" t="s">
        <v>208</v>
      </c>
      <c r="N79" s="1317"/>
      <c r="O79" s="1317"/>
      <c r="P79" s="1317"/>
      <c r="Q79" s="389"/>
      <c r="R79" s="389"/>
    </row>
    <row r="80" spans="5:18" s="12" customFormat="1" ht="14.25" customHeight="1">
      <c r="E80" s="11"/>
      <c r="F80" s="11"/>
      <c r="G80" s="7"/>
      <c r="H80" s="7"/>
      <c r="I80" s="31" t="s">
        <v>3618</v>
      </c>
      <c r="J80" s="15"/>
      <c r="K80" s="15"/>
      <c r="L80" s="15"/>
      <c r="M80" s="15"/>
      <c r="N80" s="488">
        <f>SUM(N71:N79)</f>
        <v>0</v>
      </c>
      <c r="O80" s="488">
        <f t="shared" ref="O80:R80" si="9">SUM(O71:O79)</f>
        <v>0</v>
      </c>
      <c r="P80" s="488">
        <f t="shared" si="9"/>
        <v>0</v>
      </c>
      <c r="Q80" s="488">
        <f t="shared" si="9"/>
        <v>0</v>
      </c>
      <c r="R80" s="488">
        <f t="shared" si="9"/>
        <v>0</v>
      </c>
    </row>
    <row r="81" spans="4:16384" s="12" customFormat="1" ht="14.25" customHeight="1">
      <c r="D81" s="15"/>
      <c r="E81" s="11"/>
      <c r="F81" s="11"/>
      <c r="G81" s="7"/>
      <c r="H81" s="7"/>
      <c r="I81" s="31" t="s">
        <v>3619</v>
      </c>
      <c r="J81" s="15"/>
      <c r="K81" s="15"/>
      <c r="L81" s="15"/>
      <c r="M81" s="15"/>
      <c r="N81" s="488">
        <f>N80-N70</f>
        <v>0</v>
      </c>
      <c r="O81" s="488">
        <f t="shared" ref="O81:R81" si="10">O80-O70</f>
        <v>0</v>
      </c>
      <c r="P81" s="488">
        <f t="shared" si="10"/>
        <v>0</v>
      </c>
      <c r="Q81" s="488">
        <f t="shared" si="10"/>
        <v>0</v>
      </c>
      <c r="R81" s="488">
        <f t="shared" si="10"/>
        <v>0</v>
      </c>
    </row>
    <row r="82" spans="4:16384" ht="14.25" customHeight="1"/>
    <row r="83" spans="4:16384" s="33" customFormat="1" ht="14.25" customHeight="1">
      <c r="D83" s="80" t="s">
        <v>222</v>
      </c>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c r="IW83" s="81"/>
      <c r="IX83" s="81"/>
      <c r="IY83" s="81"/>
      <c r="IZ83" s="81"/>
      <c r="JA83" s="81"/>
      <c r="JB83" s="81"/>
      <c r="JC83" s="81"/>
      <c r="JD83" s="81"/>
      <c r="JE83" s="81"/>
      <c r="JF83" s="81"/>
      <c r="JG83" s="81"/>
      <c r="JH83" s="81"/>
      <c r="JI83" s="81"/>
      <c r="JJ83" s="81"/>
      <c r="JK83" s="81"/>
      <c r="JL83" s="81"/>
      <c r="JM83" s="81"/>
      <c r="JN83" s="81"/>
      <c r="JO83" s="81"/>
      <c r="JP83" s="81"/>
      <c r="JQ83" s="81"/>
      <c r="JR83" s="81"/>
      <c r="JS83" s="81"/>
      <c r="JT83" s="81"/>
      <c r="JU83" s="81"/>
      <c r="JV83" s="81"/>
      <c r="JW83" s="81"/>
      <c r="JX83" s="81"/>
      <c r="JY83" s="81"/>
      <c r="JZ83" s="81"/>
      <c r="KA83" s="81"/>
      <c r="KB83" s="81"/>
      <c r="KC83" s="81"/>
      <c r="KD83" s="81"/>
      <c r="KE83" s="81"/>
      <c r="KF83" s="81"/>
      <c r="KG83" s="81"/>
      <c r="KH83" s="81"/>
      <c r="KI83" s="81"/>
      <c r="KJ83" s="81"/>
      <c r="KK83" s="81"/>
      <c r="KL83" s="81"/>
      <c r="KM83" s="81"/>
      <c r="KN83" s="81"/>
      <c r="KO83" s="81"/>
      <c r="KP83" s="81"/>
      <c r="KQ83" s="81"/>
      <c r="KR83" s="81"/>
      <c r="KS83" s="81"/>
      <c r="KT83" s="81"/>
      <c r="KU83" s="81"/>
      <c r="KV83" s="81"/>
      <c r="KW83" s="81"/>
      <c r="KX83" s="81"/>
      <c r="KY83" s="81"/>
      <c r="KZ83" s="81"/>
      <c r="LA83" s="81"/>
      <c r="LB83" s="81"/>
      <c r="LC83" s="81"/>
      <c r="LD83" s="81"/>
      <c r="LE83" s="81"/>
      <c r="LF83" s="81"/>
      <c r="LG83" s="81"/>
      <c r="LH83" s="81"/>
      <c r="LI83" s="81"/>
      <c r="LJ83" s="81"/>
      <c r="LK83" s="81"/>
      <c r="LL83" s="81"/>
      <c r="LM83" s="81"/>
      <c r="LN83" s="81"/>
      <c r="LO83" s="81"/>
      <c r="LP83" s="81"/>
      <c r="LQ83" s="81"/>
      <c r="LR83" s="81"/>
      <c r="LS83" s="81"/>
      <c r="LT83" s="81"/>
      <c r="LU83" s="81"/>
      <c r="LV83" s="81"/>
      <c r="LW83" s="81"/>
      <c r="LX83" s="81"/>
      <c r="LY83" s="81"/>
      <c r="LZ83" s="81"/>
      <c r="MA83" s="81"/>
      <c r="MB83" s="81"/>
      <c r="MC83" s="81"/>
      <c r="MD83" s="81"/>
      <c r="ME83" s="81"/>
      <c r="MF83" s="81"/>
      <c r="MG83" s="81"/>
      <c r="MH83" s="81"/>
      <c r="MI83" s="81"/>
      <c r="MJ83" s="81"/>
      <c r="MK83" s="81"/>
      <c r="ML83" s="81"/>
      <c r="MM83" s="81"/>
      <c r="MN83" s="81"/>
      <c r="MO83" s="81"/>
      <c r="MP83" s="81"/>
      <c r="MQ83" s="81"/>
      <c r="MR83" s="81"/>
      <c r="MS83" s="81"/>
      <c r="MT83" s="81"/>
      <c r="MU83" s="81"/>
      <c r="MV83" s="81"/>
      <c r="MW83" s="81"/>
      <c r="MX83" s="81"/>
      <c r="MY83" s="81"/>
      <c r="MZ83" s="81"/>
      <c r="NA83" s="81"/>
      <c r="NB83" s="81"/>
      <c r="NC83" s="81"/>
      <c r="ND83" s="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c r="SB83" s="81"/>
      <c r="SC83" s="81"/>
      <c r="SD83" s="81"/>
      <c r="SE83" s="81"/>
      <c r="SF83" s="81"/>
      <c r="SG83" s="81"/>
      <c r="SH83" s="81"/>
      <c r="SI83" s="81"/>
      <c r="SJ83" s="81"/>
      <c r="SK83" s="81"/>
      <c r="SL83" s="81"/>
      <c r="SM83" s="81"/>
      <c r="SN83" s="81"/>
      <c r="SO83" s="81"/>
      <c r="SP83" s="81"/>
      <c r="SQ83" s="81"/>
      <c r="SR83" s="81"/>
      <c r="SS83" s="81"/>
      <c r="ST83" s="81"/>
      <c r="SU83" s="81"/>
      <c r="SV83" s="81"/>
      <c r="SW83" s="81"/>
      <c r="SX83" s="81"/>
      <c r="SY83" s="81"/>
      <c r="SZ83" s="81"/>
      <c r="TA83" s="81"/>
      <c r="TB83" s="81"/>
      <c r="TC83" s="81"/>
      <c r="TD83" s="81"/>
      <c r="TE83" s="81"/>
      <c r="TF83" s="81"/>
      <c r="TG83" s="81"/>
      <c r="TH83" s="81"/>
      <c r="TI83" s="81"/>
      <c r="TJ83" s="81"/>
      <c r="TK83" s="81"/>
      <c r="TL83" s="81"/>
      <c r="TM83" s="81"/>
      <c r="TN83" s="81"/>
      <c r="TO83" s="81"/>
      <c r="TP83" s="81"/>
      <c r="TQ83" s="81"/>
      <c r="TR83" s="81"/>
      <c r="TS83" s="81"/>
      <c r="TT83" s="81"/>
      <c r="TU83" s="81"/>
      <c r="TV83" s="81"/>
      <c r="TW83" s="81"/>
      <c r="TX83" s="81"/>
      <c r="TY83" s="81"/>
      <c r="TZ83" s="81"/>
      <c r="UA83" s="81"/>
      <c r="UB83" s="81"/>
      <c r="UC83" s="81"/>
      <c r="UD83" s="81"/>
      <c r="UE83" s="81"/>
      <c r="UF83" s="81"/>
      <c r="UG83" s="81"/>
      <c r="UH83" s="81"/>
      <c r="UI83" s="81"/>
      <c r="UJ83" s="81"/>
      <c r="UK83" s="81"/>
      <c r="UL83" s="81"/>
      <c r="UM83" s="81"/>
      <c r="UN83" s="81"/>
      <c r="UO83" s="81"/>
      <c r="UP83" s="81"/>
      <c r="UQ83" s="81"/>
      <c r="UR83" s="81"/>
      <c r="US83" s="81"/>
      <c r="UT83" s="81"/>
      <c r="UU83" s="81"/>
      <c r="UV83" s="81"/>
      <c r="UW83" s="81"/>
      <c r="UX83" s="81"/>
      <c r="UY83" s="81"/>
      <c r="UZ83" s="81"/>
      <c r="VA83" s="81"/>
      <c r="VB83" s="81"/>
      <c r="VC83" s="81"/>
      <c r="VD83" s="81"/>
      <c r="VE83" s="81"/>
      <c r="VF83" s="81"/>
      <c r="VG83" s="81"/>
      <c r="VH83" s="81"/>
      <c r="VI83" s="81"/>
      <c r="VJ83" s="81"/>
      <c r="VK83" s="81"/>
      <c r="VL83" s="81"/>
      <c r="VM83" s="81"/>
      <c r="VN83" s="81"/>
      <c r="VO83" s="81"/>
      <c r="VP83" s="81"/>
      <c r="VQ83" s="81"/>
      <c r="VR83" s="81"/>
      <c r="VS83" s="81"/>
      <c r="VT83" s="81"/>
      <c r="VU83" s="81"/>
      <c r="VV83" s="81"/>
      <c r="VW83" s="81"/>
      <c r="VX83" s="81"/>
      <c r="VY83" s="81"/>
      <c r="VZ83" s="81"/>
      <c r="WA83" s="81"/>
      <c r="WB83" s="81"/>
      <c r="WC83" s="81"/>
      <c r="WD83" s="81"/>
      <c r="WE83" s="81"/>
      <c r="WF83" s="81"/>
      <c r="WG83" s="81"/>
      <c r="WH83" s="81"/>
      <c r="WI83" s="81"/>
      <c r="WJ83" s="81"/>
      <c r="WK83" s="81"/>
      <c r="WL83" s="81"/>
      <c r="WM83" s="81"/>
      <c r="WN83" s="81"/>
      <c r="WO83" s="81"/>
      <c r="WP83" s="81"/>
      <c r="WQ83" s="81"/>
      <c r="WR83" s="81"/>
      <c r="WS83" s="81"/>
      <c r="WT83" s="81"/>
      <c r="WU83" s="81"/>
      <c r="WV83" s="81"/>
      <c r="WW83" s="81"/>
      <c r="WX83" s="81"/>
      <c r="WY83" s="81"/>
      <c r="WZ83" s="81"/>
      <c r="XA83" s="81"/>
      <c r="XB83" s="81"/>
      <c r="XC83" s="81"/>
      <c r="XD83" s="81"/>
      <c r="XE83" s="81"/>
      <c r="XF83" s="81"/>
      <c r="XG83" s="81"/>
      <c r="XH83" s="81"/>
      <c r="XI83" s="81"/>
      <c r="XJ83" s="81"/>
      <c r="XK83" s="81"/>
      <c r="XL83" s="81"/>
      <c r="XM83" s="81"/>
      <c r="XN83" s="81"/>
      <c r="XO83" s="81"/>
      <c r="XP83" s="81"/>
      <c r="XQ83" s="81"/>
      <c r="XR83" s="81"/>
      <c r="XS83" s="81"/>
      <c r="XT83" s="81"/>
      <c r="XU83" s="81"/>
      <c r="XV83" s="81"/>
      <c r="XW83" s="81"/>
      <c r="XX83" s="81"/>
      <c r="XY83" s="81"/>
      <c r="XZ83" s="81"/>
      <c r="YA83" s="81"/>
      <c r="YB83" s="81"/>
      <c r="YC83" s="81"/>
      <c r="YD83" s="81"/>
      <c r="YE83" s="81"/>
      <c r="YF83" s="81"/>
      <c r="YG83" s="81"/>
      <c r="YH83" s="81"/>
      <c r="YI83" s="81"/>
      <c r="YJ83" s="81"/>
      <c r="YK83" s="81"/>
      <c r="YL83" s="81"/>
      <c r="YM83" s="81"/>
      <c r="YN83" s="81"/>
      <c r="YO83" s="81"/>
      <c r="YP83" s="81"/>
      <c r="YQ83" s="81"/>
      <c r="YR83" s="81"/>
      <c r="YS83" s="81"/>
      <c r="YT83" s="81"/>
      <c r="YU83" s="81"/>
      <c r="YV83" s="81"/>
      <c r="YW83" s="81"/>
      <c r="YX83" s="81"/>
      <c r="YY83" s="81"/>
      <c r="YZ83" s="81"/>
      <c r="ZA83" s="81"/>
      <c r="ZB83" s="81"/>
      <c r="ZC83" s="81"/>
      <c r="ZD83" s="81"/>
      <c r="ZE83" s="81"/>
      <c r="ZF83" s="81"/>
      <c r="ZG83" s="81"/>
      <c r="ZH83" s="81"/>
      <c r="ZI83" s="81"/>
      <c r="ZJ83" s="81"/>
      <c r="ZK83" s="81"/>
      <c r="ZL83" s="81"/>
      <c r="ZM83" s="81"/>
      <c r="ZN83" s="81"/>
      <c r="ZO83" s="81"/>
      <c r="ZP83" s="81"/>
      <c r="ZQ83" s="81"/>
      <c r="ZR83" s="81"/>
      <c r="ZS83" s="81"/>
      <c r="ZT83" s="81"/>
      <c r="ZU83" s="81"/>
      <c r="ZV83" s="81"/>
      <c r="ZW83" s="81"/>
      <c r="ZX83" s="81"/>
      <c r="ZY83" s="81"/>
      <c r="ZZ83" s="81"/>
      <c r="AAA83" s="81"/>
      <c r="AAB83" s="81"/>
      <c r="AAC83" s="81"/>
      <c r="AAD83" s="81"/>
      <c r="AAE83" s="81"/>
      <c r="AAF83" s="81"/>
      <c r="AAG83" s="81"/>
      <c r="AAH83" s="81"/>
      <c r="AAI83" s="81"/>
      <c r="AAJ83" s="81"/>
      <c r="AAK83" s="81"/>
      <c r="AAL83" s="81"/>
      <c r="AAM83" s="81"/>
      <c r="AAN83" s="81"/>
      <c r="AAO83" s="81"/>
      <c r="AAP83" s="81"/>
      <c r="AAQ83" s="81"/>
      <c r="AAR83" s="81"/>
      <c r="AAS83" s="81"/>
      <c r="AAT83" s="81"/>
      <c r="AAU83" s="81"/>
      <c r="AAV83" s="81"/>
      <c r="AAW83" s="81"/>
      <c r="AAX83" s="81"/>
      <c r="AAY83" s="81"/>
      <c r="AAZ83" s="81"/>
      <c r="ABA83" s="81"/>
      <c r="ABB83" s="81"/>
      <c r="ABC83" s="81"/>
      <c r="ABD83" s="81"/>
      <c r="ABE83" s="81"/>
      <c r="ABF83" s="81"/>
      <c r="ABG83" s="81"/>
      <c r="ABH83" s="81"/>
      <c r="ABI83" s="81"/>
      <c r="ABJ83" s="81"/>
      <c r="ABK83" s="81"/>
      <c r="ABL83" s="81"/>
      <c r="ABM83" s="81"/>
      <c r="ABN83" s="81"/>
      <c r="ABO83" s="81"/>
      <c r="ABP83" s="81"/>
      <c r="ABQ83" s="81"/>
      <c r="ABR83" s="81"/>
      <c r="ABS83" s="81"/>
      <c r="ABT83" s="81"/>
      <c r="ABU83" s="81"/>
      <c r="ABV83" s="81"/>
      <c r="ABW83" s="81"/>
      <c r="ABX83" s="81"/>
      <c r="ABY83" s="81"/>
      <c r="ABZ83" s="81"/>
      <c r="ACA83" s="81"/>
      <c r="ACB83" s="81"/>
      <c r="ACC83" s="81"/>
      <c r="ACD83" s="81"/>
      <c r="ACE83" s="81"/>
      <c r="ACF83" s="81"/>
      <c r="ACG83" s="81"/>
      <c r="ACH83" s="81"/>
      <c r="ACI83" s="81"/>
      <c r="ACJ83" s="81"/>
      <c r="ACK83" s="81"/>
      <c r="ACL83" s="81"/>
      <c r="ACM83" s="81"/>
      <c r="ACN83" s="81"/>
      <c r="ACO83" s="81"/>
      <c r="ACP83" s="81"/>
      <c r="ACQ83" s="81"/>
      <c r="ACR83" s="81"/>
      <c r="ACS83" s="81"/>
      <c r="ACT83" s="81"/>
      <c r="ACU83" s="81"/>
      <c r="ACV83" s="81"/>
      <c r="ACW83" s="81"/>
      <c r="ACX83" s="81"/>
      <c r="ACY83" s="81"/>
      <c r="ACZ83" s="81"/>
      <c r="ADA83" s="81"/>
      <c r="ADB83" s="81"/>
      <c r="ADC83" s="81"/>
      <c r="ADD83" s="81"/>
      <c r="ADE83" s="81"/>
      <c r="ADF83" s="81"/>
      <c r="ADG83" s="81"/>
      <c r="ADH83" s="81"/>
      <c r="ADI83" s="81"/>
      <c r="ADJ83" s="81"/>
      <c r="ADK83" s="81"/>
      <c r="ADL83" s="81"/>
      <c r="ADM83" s="81"/>
      <c r="ADN83" s="81"/>
      <c r="ADO83" s="81"/>
      <c r="ADP83" s="81"/>
      <c r="ADQ83" s="81"/>
      <c r="ADR83" s="81"/>
      <c r="ADS83" s="81"/>
      <c r="ADT83" s="81"/>
      <c r="ADU83" s="81"/>
      <c r="ADV83" s="81"/>
      <c r="ADW83" s="81"/>
      <c r="ADX83" s="81"/>
      <c r="ADY83" s="81"/>
      <c r="ADZ83" s="81"/>
      <c r="AEA83" s="81"/>
      <c r="AEB83" s="81"/>
      <c r="AEC83" s="81"/>
      <c r="AED83" s="81"/>
      <c r="AEE83" s="81"/>
      <c r="AEF83" s="81"/>
      <c r="AEG83" s="81"/>
      <c r="AEH83" s="81"/>
      <c r="AEI83" s="81"/>
      <c r="AEJ83" s="81"/>
      <c r="AEK83" s="81"/>
      <c r="AEL83" s="81"/>
      <c r="AEM83" s="81"/>
      <c r="AEN83" s="81"/>
      <c r="AEO83" s="81"/>
      <c r="AEP83" s="81"/>
      <c r="AEQ83" s="81"/>
      <c r="AER83" s="81"/>
      <c r="AES83" s="81"/>
      <c r="AET83" s="81"/>
      <c r="AEU83" s="81"/>
      <c r="AEV83" s="81"/>
      <c r="AEW83" s="81"/>
      <c r="AEX83" s="81"/>
      <c r="AEY83" s="81"/>
      <c r="AEZ83" s="81"/>
      <c r="AFA83" s="81"/>
      <c r="AFB83" s="81"/>
      <c r="AFC83" s="81"/>
      <c r="AFD83" s="81"/>
      <c r="AFE83" s="81"/>
      <c r="AFF83" s="81"/>
      <c r="AFG83" s="81"/>
      <c r="AFH83" s="81"/>
      <c r="AFI83" s="81"/>
      <c r="AFJ83" s="81"/>
      <c r="AFK83" s="81"/>
      <c r="AFL83" s="81"/>
      <c r="AFM83" s="81"/>
      <c r="AFN83" s="81"/>
      <c r="AFO83" s="81"/>
      <c r="AFP83" s="81"/>
      <c r="AFQ83" s="81"/>
      <c r="AFR83" s="81"/>
      <c r="AFS83" s="81"/>
      <c r="AFT83" s="81"/>
      <c r="AFU83" s="81"/>
      <c r="AFV83" s="81"/>
      <c r="AFW83" s="81"/>
      <c r="AFX83" s="81"/>
      <c r="AFY83" s="81"/>
      <c r="AFZ83" s="81"/>
      <c r="AGA83" s="81"/>
      <c r="AGB83" s="81"/>
      <c r="AGC83" s="81"/>
      <c r="AGD83" s="81"/>
      <c r="AGE83" s="81"/>
      <c r="AGF83" s="81"/>
      <c r="AGG83" s="81"/>
      <c r="AGH83" s="81"/>
      <c r="AGI83" s="81"/>
      <c r="AGJ83" s="81"/>
      <c r="AGK83" s="81"/>
      <c r="AGL83" s="81"/>
      <c r="AGM83" s="81"/>
      <c r="AGN83" s="81"/>
      <c r="AGO83" s="81"/>
      <c r="AGP83" s="81"/>
      <c r="AGQ83" s="81"/>
      <c r="AGR83" s="81"/>
      <c r="AGS83" s="81"/>
      <c r="AGT83" s="81"/>
      <c r="AGU83" s="81"/>
      <c r="AGV83" s="81"/>
      <c r="AGW83" s="81"/>
      <c r="AGX83" s="81"/>
      <c r="AGY83" s="81"/>
      <c r="AGZ83" s="81"/>
      <c r="AHA83" s="81"/>
      <c r="AHB83" s="81"/>
      <c r="AHC83" s="81"/>
      <c r="AHD83" s="81"/>
      <c r="AHE83" s="81"/>
      <c r="AHF83" s="81"/>
      <c r="AHG83" s="81"/>
      <c r="AHH83" s="81"/>
      <c r="AHI83" s="81"/>
      <c r="AHJ83" s="81"/>
      <c r="AHK83" s="81"/>
      <c r="AHL83" s="81"/>
      <c r="AHM83" s="81"/>
      <c r="AHN83" s="81"/>
      <c r="AHO83" s="81"/>
      <c r="AHP83" s="81"/>
      <c r="AHQ83" s="81"/>
      <c r="AHR83" s="81"/>
      <c r="AHS83" s="81"/>
      <c r="AHT83" s="81"/>
      <c r="AHU83" s="81"/>
      <c r="AHV83" s="81"/>
      <c r="AHW83" s="81"/>
      <c r="AHX83" s="81"/>
      <c r="AHY83" s="81"/>
      <c r="AHZ83" s="81"/>
      <c r="AIA83" s="81"/>
      <c r="AIB83" s="81"/>
      <c r="AIC83" s="81"/>
      <c r="AID83" s="81"/>
      <c r="AIE83" s="81"/>
      <c r="AIF83" s="81"/>
      <c r="AIG83" s="81"/>
      <c r="AIH83" s="81"/>
      <c r="AII83" s="81"/>
      <c r="AIJ83" s="81"/>
      <c r="AIK83" s="81"/>
      <c r="AIL83" s="81"/>
      <c r="AIM83" s="81"/>
      <c r="AIN83" s="81"/>
      <c r="AIO83" s="81"/>
      <c r="AIP83" s="81"/>
      <c r="AIQ83" s="81"/>
      <c r="AIR83" s="81"/>
      <c r="AIS83" s="81"/>
      <c r="AIT83" s="81"/>
      <c r="AIU83" s="81"/>
      <c r="AIV83" s="81"/>
      <c r="AIW83" s="81"/>
      <c r="AIX83" s="81"/>
      <c r="AIY83" s="81"/>
      <c r="AIZ83" s="81"/>
      <c r="AJA83" s="81"/>
      <c r="AJB83" s="81"/>
      <c r="AJC83" s="81"/>
      <c r="AJD83" s="81"/>
      <c r="AJE83" s="81"/>
      <c r="AJF83" s="81"/>
      <c r="AJG83" s="81"/>
      <c r="AJH83" s="81"/>
      <c r="AJI83" s="81"/>
      <c r="AJJ83" s="81"/>
      <c r="AJK83" s="81"/>
      <c r="AJL83" s="81"/>
      <c r="AJM83" s="81"/>
      <c r="AJN83" s="81"/>
      <c r="AJO83" s="81"/>
      <c r="AJP83" s="81"/>
      <c r="AJQ83" s="81"/>
      <c r="AJR83" s="81"/>
      <c r="AJS83" s="81"/>
      <c r="AJT83" s="81"/>
      <c r="AJU83" s="81"/>
      <c r="AJV83" s="81"/>
      <c r="AJW83" s="81"/>
      <c r="AJX83" s="81"/>
      <c r="AJY83" s="81"/>
      <c r="AJZ83" s="81"/>
      <c r="AKA83" s="81"/>
      <c r="AKB83" s="81"/>
      <c r="AKC83" s="81"/>
      <c r="AKD83" s="81"/>
      <c r="AKE83" s="81"/>
      <c r="AKF83" s="81"/>
      <c r="AKG83" s="81"/>
      <c r="AKH83" s="81"/>
      <c r="AKI83" s="81"/>
      <c r="AKJ83" s="81"/>
      <c r="AKK83" s="81"/>
      <c r="AKL83" s="81"/>
      <c r="AKM83" s="81"/>
      <c r="AKN83" s="81"/>
      <c r="AKO83" s="81"/>
      <c r="AKP83" s="81"/>
      <c r="AKQ83" s="81"/>
      <c r="AKR83" s="81"/>
      <c r="AKS83" s="81"/>
      <c r="AKT83" s="81"/>
      <c r="AKU83" s="81"/>
      <c r="AKV83" s="81"/>
      <c r="AKW83" s="81"/>
      <c r="AKX83" s="81"/>
      <c r="AKY83" s="81"/>
      <c r="AKZ83" s="81"/>
      <c r="ALA83" s="81"/>
      <c r="ALB83" s="81"/>
      <c r="ALC83" s="81"/>
      <c r="ALD83" s="81"/>
      <c r="ALE83" s="81"/>
      <c r="ALF83" s="81"/>
      <c r="ALG83" s="81"/>
      <c r="ALH83" s="81"/>
      <c r="ALI83" s="81"/>
      <c r="ALJ83" s="81"/>
      <c r="ALK83" s="81"/>
      <c r="ALL83" s="81"/>
      <c r="ALM83" s="81"/>
      <c r="ALN83" s="81"/>
      <c r="ALO83" s="81"/>
      <c r="ALP83" s="81"/>
      <c r="ALQ83" s="81"/>
      <c r="ALR83" s="81"/>
      <c r="ALS83" s="81"/>
      <c r="ALT83" s="81"/>
      <c r="ALU83" s="81"/>
      <c r="ALV83" s="81"/>
      <c r="ALW83" s="81"/>
      <c r="ALX83" s="81"/>
      <c r="ALY83" s="81"/>
      <c r="ALZ83" s="81"/>
      <c r="AMA83" s="81"/>
      <c r="AMB83" s="81"/>
      <c r="AMC83" s="81"/>
      <c r="AMD83" s="81"/>
      <c r="AME83" s="81"/>
      <c r="AMF83" s="81"/>
      <c r="AMG83" s="81"/>
      <c r="AMH83" s="81"/>
      <c r="AMI83" s="81"/>
      <c r="AMJ83" s="81"/>
      <c r="AMK83" s="81"/>
      <c r="AML83" s="81"/>
      <c r="AMM83" s="81"/>
      <c r="AMN83" s="81"/>
      <c r="AMO83" s="81"/>
      <c r="AMP83" s="81"/>
      <c r="AMQ83" s="81"/>
      <c r="AMR83" s="81"/>
      <c r="AMS83" s="81"/>
      <c r="AMT83" s="81"/>
      <c r="AMU83" s="81"/>
      <c r="AMV83" s="81"/>
      <c r="AMW83" s="81"/>
      <c r="AMX83" s="81"/>
      <c r="AMY83" s="81"/>
      <c r="AMZ83" s="81"/>
      <c r="ANA83" s="81"/>
      <c r="ANB83" s="81"/>
      <c r="ANC83" s="81"/>
      <c r="AND83" s="81"/>
      <c r="ANE83" s="81"/>
      <c r="ANF83" s="81"/>
      <c r="ANG83" s="81"/>
      <c r="ANH83" s="81"/>
      <c r="ANI83" s="81"/>
      <c r="ANJ83" s="81"/>
      <c r="ANK83" s="81"/>
      <c r="ANL83" s="81"/>
      <c r="ANM83" s="81"/>
      <c r="ANN83" s="81"/>
      <c r="ANO83" s="81"/>
      <c r="ANP83" s="81"/>
      <c r="ANQ83" s="81"/>
      <c r="ANR83" s="81"/>
      <c r="ANS83" s="81"/>
      <c r="ANT83" s="81"/>
      <c r="ANU83" s="81"/>
      <c r="ANV83" s="81"/>
      <c r="ANW83" s="81"/>
      <c r="ANX83" s="81"/>
      <c r="ANY83" s="81"/>
      <c r="ANZ83" s="81"/>
      <c r="AOA83" s="81"/>
      <c r="AOB83" s="81"/>
      <c r="AOC83" s="81"/>
      <c r="AOD83" s="81"/>
      <c r="AOE83" s="81"/>
      <c r="AOF83" s="81"/>
      <c r="AOG83" s="81"/>
      <c r="AOH83" s="81"/>
      <c r="AOI83" s="81"/>
      <c r="AOJ83" s="81"/>
      <c r="AOK83" s="81"/>
      <c r="AOL83" s="81"/>
      <c r="AOM83" s="81"/>
      <c r="AON83" s="81"/>
      <c r="AOO83" s="81"/>
      <c r="AOP83" s="81"/>
      <c r="AOQ83" s="81"/>
      <c r="AOR83" s="81"/>
      <c r="AOS83" s="81"/>
      <c r="AOT83" s="81"/>
      <c r="AOU83" s="81"/>
      <c r="AOV83" s="81"/>
      <c r="AOW83" s="81"/>
      <c r="AOX83" s="81"/>
      <c r="AOY83" s="81"/>
      <c r="AOZ83" s="81"/>
      <c r="APA83" s="81"/>
      <c r="APB83" s="81"/>
      <c r="APC83" s="81"/>
      <c r="APD83" s="81"/>
      <c r="APE83" s="81"/>
      <c r="APF83" s="81"/>
      <c r="APG83" s="81"/>
      <c r="APH83" s="81"/>
      <c r="API83" s="81"/>
      <c r="APJ83" s="81"/>
      <c r="APK83" s="81"/>
      <c r="APL83" s="81"/>
      <c r="APM83" s="81"/>
      <c r="APN83" s="81"/>
      <c r="APO83" s="81"/>
      <c r="APP83" s="81"/>
      <c r="APQ83" s="81"/>
      <c r="APR83" s="81"/>
      <c r="APS83" s="81"/>
      <c r="APT83" s="81"/>
      <c r="APU83" s="81"/>
      <c r="APV83" s="81"/>
      <c r="APW83" s="81"/>
      <c r="APX83" s="81"/>
      <c r="APY83" s="81"/>
      <c r="APZ83" s="81"/>
      <c r="AQA83" s="81"/>
      <c r="AQB83" s="81"/>
      <c r="AQC83" s="81"/>
      <c r="AQD83" s="81"/>
      <c r="AQE83" s="81"/>
      <c r="AQF83" s="81"/>
      <c r="AQG83" s="81"/>
      <c r="AQH83" s="81"/>
      <c r="AQI83" s="81"/>
      <c r="AQJ83" s="81"/>
      <c r="AQK83" s="81"/>
      <c r="AQL83" s="81"/>
      <c r="AQM83" s="81"/>
      <c r="AQN83" s="81"/>
      <c r="AQO83" s="81"/>
      <c r="AQP83" s="81"/>
      <c r="AQQ83" s="81"/>
      <c r="AQR83" s="81"/>
      <c r="AQS83" s="81"/>
      <c r="AQT83" s="81"/>
      <c r="AQU83" s="81"/>
      <c r="AQV83" s="81"/>
      <c r="AQW83" s="81"/>
      <c r="AQX83" s="81"/>
      <c r="AQY83" s="81"/>
      <c r="AQZ83" s="81"/>
      <c r="ARA83" s="81"/>
      <c r="ARB83" s="81"/>
      <c r="ARC83" s="81"/>
      <c r="ARD83" s="81"/>
      <c r="ARE83" s="81"/>
      <c r="ARF83" s="81"/>
      <c r="ARG83" s="81"/>
      <c r="ARH83" s="81"/>
      <c r="ARI83" s="81"/>
      <c r="ARJ83" s="81"/>
      <c r="ARK83" s="81"/>
      <c r="ARL83" s="81"/>
      <c r="ARM83" s="81"/>
      <c r="ARN83" s="81"/>
      <c r="ARO83" s="81"/>
      <c r="ARP83" s="81"/>
      <c r="ARQ83" s="81"/>
      <c r="ARR83" s="81"/>
      <c r="ARS83" s="81"/>
      <c r="ART83" s="81"/>
      <c r="ARU83" s="81"/>
      <c r="ARV83" s="81"/>
      <c r="ARW83" s="81"/>
      <c r="ARX83" s="81"/>
      <c r="ARY83" s="81"/>
      <c r="ARZ83" s="81"/>
      <c r="ASA83" s="81"/>
      <c r="ASB83" s="81"/>
      <c r="ASC83" s="81"/>
      <c r="ASD83" s="81"/>
      <c r="ASE83" s="81"/>
      <c r="ASF83" s="81"/>
      <c r="ASG83" s="81"/>
      <c r="ASH83" s="81"/>
      <c r="ASI83" s="81"/>
      <c r="ASJ83" s="81"/>
      <c r="ASK83" s="81"/>
      <c r="ASL83" s="81"/>
      <c r="ASM83" s="81"/>
      <c r="ASN83" s="81"/>
      <c r="ASO83" s="81"/>
      <c r="ASP83" s="81"/>
      <c r="ASQ83" s="81"/>
      <c r="ASR83" s="81"/>
      <c r="ASS83" s="81"/>
      <c r="AST83" s="81"/>
      <c r="ASU83" s="81"/>
      <c r="ASV83" s="81"/>
      <c r="ASW83" s="81"/>
      <c r="ASX83" s="81"/>
      <c r="ASY83" s="81"/>
      <c r="ASZ83" s="81"/>
      <c r="ATA83" s="81"/>
      <c r="ATB83" s="81"/>
      <c r="ATC83" s="81"/>
      <c r="ATD83" s="81"/>
      <c r="ATE83" s="81"/>
      <c r="ATF83" s="81"/>
      <c r="ATG83" s="81"/>
      <c r="ATH83" s="81"/>
      <c r="ATI83" s="81"/>
      <c r="ATJ83" s="81"/>
      <c r="ATK83" s="81"/>
      <c r="ATL83" s="81"/>
      <c r="ATM83" s="81"/>
      <c r="ATN83" s="81"/>
      <c r="ATO83" s="81"/>
      <c r="ATP83" s="81"/>
      <c r="ATQ83" s="81"/>
      <c r="ATR83" s="81"/>
      <c r="ATS83" s="81"/>
      <c r="ATT83" s="81"/>
      <c r="ATU83" s="81"/>
      <c r="ATV83" s="81"/>
      <c r="ATW83" s="81"/>
      <c r="ATX83" s="81"/>
      <c r="ATY83" s="81"/>
      <c r="ATZ83" s="81"/>
      <c r="AUA83" s="81"/>
      <c r="AUB83" s="81"/>
      <c r="AUC83" s="81"/>
      <c r="AUD83" s="81"/>
      <c r="AUE83" s="81"/>
      <c r="AUF83" s="81"/>
      <c r="AUG83" s="81"/>
      <c r="AUH83" s="81"/>
      <c r="AUI83" s="81"/>
      <c r="AUJ83" s="81"/>
      <c r="AUK83" s="81"/>
      <c r="AUL83" s="81"/>
      <c r="AUM83" s="81"/>
      <c r="AUN83" s="81"/>
      <c r="AUO83" s="81"/>
      <c r="AUP83" s="81"/>
      <c r="AUQ83" s="81"/>
      <c r="AUR83" s="81"/>
      <c r="AUS83" s="81"/>
      <c r="AUT83" s="81"/>
      <c r="AUU83" s="81"/>
      <c r="AUV83" s="81"/>
      <c r="AUW83" s="81"/>
      <c r="AUX83" s="81"/>
      <c r="AUY83" s="81"/>
      <c r="AUZ83" s="81"/>
      <c r="AVA83" s="81"/>
      <c r="AVB83" s="81"/>
      <c r="AVC83" s="81"/>
      <c r="AVD83" s="81"/>
      <c r="AVE83" s="81"/>
      <c r="AVF83" s="81"/>
      <c r="AVG83" s="81"/>
      <c r="AVH83" s="81"/>
      <c r="AVI83" s="81"/>
      <c r="AVJ83" s="81"/>
      <c r="AVK83" s="81"/>
      <c r="AVL83" s="81"/>
      <c r="AVM83" s="81"/>
      <c r="AVN83" s="81"/>
      <c r="AVO83" s="81"/>
      <c r="AVP83" s="81"/>
      <c r="AVQ83" s="81"/>
      <c r="AVR83" s="81"/>
      <c r="AVS83" s="81"/>
      <c r="AVT83" s="81"/>
      <c r="AVU83" s="81"/>
      <c r="AVV83" s="81"/>
      <c r="AVW83" s="81"/>
      <c r="AVX83" s="81"/>
      <c r="AVY83" s="81"/>
      <c r="AVZ83" s="81"/>
      <c r="AWA83" s="81"/>
      <c r="AWB83" s="81"/>
      <c r="AWC83" s="81"/>
      <c r="AWD83" s="81"/>
      <c r="AWE83" s="81"/>
      <c r="AWF83" s="81"/>
      <c r="AWG83" s="81"/>
      <c r="AWH83" s="81"/>
      <c r="AWI83" s="81"/>
      <c r="AWJ83" s="81"/>
      <c r="AWK83" s="81"/>
      <c r="AWL83" s="81"/>
      <c r="AWM83" s="81"/>
      <c r="AWN83" s="81"/>
      <c r="AWO83" s="81"/>
      <c r="AWP83" s="81"/>
      <c r="AWQ83" s="81"/>
      <c r="AWR83" s="81"/>
      <c r="AWS83" s="81"/>
      <c r="AWT83" s="81"/>
      <c r="AWU83" s="81"/>
      <c r="AWV83" s="81"/>
      <c r="AWW83" s="81"/>
      <c r="AWX83" s="81"/>
      <c r="AWY83" s="81"/>
      <c r="AWZ83" s="81"/>
      <c r="AXA83" s="81"/>
      <c r="AXB83" s="81"/>
      <c r="AXC83" s="81"/>
      <c r="AXD83" s="81"/>
      <c r="AXE83" s="81"/>
      <c r="AXF83" s="81"/>
      <c r="AXG83" s="81"/>
      <c r="AXH83" s="81"/>
      <c r="AXI83" s="81"/>
      <c r="AXJ83" s="81"/>
      <c r="AXK83" s="81"/>
      <c r="AXL83" s="81"/>
      <c r="AXM83" s="81"/>
      <c r="AXN83" s="81"/>
      <c r="AXO83" s="81"/>
      <c r="AXP83" s="81"/>
      <c r="AXQ83" s="81"/>
      <c r="AXR83" s="81"/>
      <c r="AXS83" s="81"/>
      <c r="AXT83" s="81"/>
      <c r="AXU83" s="81"/>
      <c r="AXV83" s="81"/>
      <c r="AXW83" s="81"/>
      <c r="AXX83" s="81"/>
      <c r="AXY83" s="81"/>
      <c r="AXZ83" s="81"/>
      <c r="AYA83" s="81"/>
      <c r="AYB83" s="81"/>
      <c r="AYC83" s="81"/>
      <c r="AYD83" s="81"/>
      <c r="AYE83" s="81"/>
      <c r="AYF83" s="81"/>
      <c r="AYG83" s="81"/>
      <c r="AYH83" s="81"/>
      <c r="AYI83" s="81"/>
      <c r="AYJ83" s="81"/>
      <c r="AYK83" s="81"/>
      <c r="AYL83" s="81"/>
      <c r="AYM83" s="81"/>
      <c r="AYN83" s="81"/>
      <c r="AYO83" s="81"/>
      <c r="AYP83" s="81"/>
      <c r="AYQ83" s="81"/>
      <c r="AYR83" s="81"/>
      <c r="AYS83" s="81"/>
      <c r="AYT83" s="81"/>
      <c r="AYU83" s="81"/>
      <c r="AYV83" s="81"/>
      <c r="AYW83" s="81"/>
      <c r="AYX83" s="81"/>
      <c r="AYY83" s="81"/>
      <c r="AYZ83" s="81"/>
      <c r="AZA83" s="81"/>
      <c r="AZB83" s="81"/>
      <c r="AZC83" s="81"/>
      <c r="AZD83" s="81"/>
      <c r="AZE83" s="81"/>
      <c r="AZF83" s="81"/>
      <c r="AZG83" s="81"/>
      <c r="AZH83" s="81"/>
      <c r="AZI83" s="81"/>
      <c r="AZJ83" s="81"/>
      <c r="AZK83" s="81"/>
      <c r="AZL83" s="81"/>
      <c r="AZM83" s="81"/>
      <c r="AZN83" s="81"/>
      <c r="AZO83" s="81"/>
      <c r="AZP83" s="81"/>
      <c r="AZQ83" s="81"/>
      <c r="AZR83" s="81"/>
      <c r="AZS83" s="81"/>
      <c r="AZT83" s="81"/>
      <c r="AZU83" s="81"/>
      <c r="AZV83" s="81"/>
      <c r="AZW83" s="81"/>
      <c r="AZX83" s="81"/>
      <c r="AZY83" s="81"/>
      <c r="AZZ83" s="81"/>
      <c r="BAA83" s="81"/>
      <c r="BAB83" s="81"/>
      <c r="BAC83" s="81"/>
      <c r="BAD83" s="81"/>
      <c r="BAE83" s="81"/>
      <c r="BAF83" s="81"/>
      <c r="BAG83" s="81"/>
      <c r="BAH83" s="81"/>
      <c r="BAI83" s="81"/>
      <c r="BAJ83" s="81"/>
      <c r="BAK83" s="81"/>
      <c r="BAL83" s="81"/>
      <c r="BAM83" s="81"/>
      <c r="BAN83" s="81"/>
      <c r="BAO83" s="81"/>
      <c r="BAP83" s="81"/>
      <c r="BAQ83" s="81"/>
      <c r="BAR83" s="81"/>
      <c r="BAS83" s="81"/>
      <c r="BAT83" s="81"/>
      <c r="BAU83" s="81"/>
      <c r="BAV83" s="81"/>
      <c r="BAW83" s="81"/>
      <c r="BAX83" s="81"/>
      <c r="BAY83" s="81"/>
      <c r="BAZ83" s="81"/>
      <c r="BBA83" s="81"/>
      <c r="BBB83" s="81"/>
      <c r="BBC83" s="81"/>
      <c r="BBD83" s="81"/>
      <c r="BBE83" s="81"/>
      <c r="BBF83" s="81"/>
      <c r="BBG83" s="81"/>
      <c r="BBH83" s="81"/>
      <c r="BBI83" s="81"/>
      <c r="BBJ83" s="81"/>
      <c r="BBK83" s="81"/>
      <c r="BBL83" s="81"/>
      <c r="BBM83" s="81"/>
      <c r="BBN83" s="81"/>
      <c r="BBO83" s="81"/>
      <c r="BBP83" s="81"/>
      <c r="BBQ83" s="81"/>
      <c r="BBR83" s="81"/>
      <c r="BBS83" s="81"/>
      <c r="BBT83" s="81"/>
      <c r="BBU83" s="81"/>
      <c r="BBV83" s="81"/>
      <c r="BBW83" s="81"/>
      <c r="BBX83" s="81"/>
      <c r="BBY83" s="81"/>
      <c r="BBZ83" s="81"/>
      <c r="BCA83" s="81"/>
      <c r="BCB83" s="81"/>
      <c r="BCC83" s="81"/>
      <c r="BCD83" s="81"/>
      <c r="BCE83" s="81"/>
      <c r="BCF83" s="81"/>
      <c r="BCG83" s="81"/>
      <c r="BCH83" s="81"/>
      <c r="BCI83" s="81"/>
      <c r="BCJ83" s="81"/>
      <c r="BCK83" s="81"/>
      <c r="BCL83" s="81"/>
      <c r="BCM83" s="81"/>
      <c r="BCN83" s="81"/>
      <c r="BCO83" s="81"/>
      <c r="BCP83" s="81"/>
      <c r="BCQ83" s="81"/>
      <c r="BCR83" s="81"/>
      <c r="BCS83" s="81"/>
      <c r="BCT83" s="81"/>
      <c r="BCU83" s="81"/>
      <c r="BCV83" s="81"/>
      <c r="BCW83" s="81"/>
      <c r="BCX83" s="81"/>
      <c r="BCY83" s="81"/>
      <c r="BCZ83" s="81"/>
      <c r="BDA83" s="81"/>
      <c r="BDB83" s="81"/>
      <c r="BDC83" s="81"/>
      <c r="BDD83" s="81"/>
      <c r="BDE83" s="81"/>
      <c r="BDF83" s="81"/>
      <c r="BDG83" s="81"/>
      <c r="BDH83" s="81"/>
      <c r="BDI83" s="81"/>
      <c r="BDJ83" s="81"/>
      <c r="BDK83" s="81"/>
      <c r="BDL83" s="81"/>
      <c r="BDM83" s="81"/>
      <c r="BDN83" s="81"/>
      <c r="BDO83" s="81"/>
      <c r="BDP83" s="81"/>
      <c r="BDQ83" s="81"/>
      <c r="BDR83" s="81"/>
      <c r="BDS83" s="81"/>
      <c r="BDT83" s="81"/>
      <c r="BDU83" s="81"/>
      <c r="BDV83" s="81"/>
      <c r="BDW83" s="81"/>
      <c r="BDX83" s="81"/>
      <c r="BDY83" s="81"/>
      <c r="BDZ83" s="81"/>
      <c r="BEA83" s="81"/>
      <c r="BEB83" s="81"/>
      <c r="BEC83" s="81"/>
      <c r="BED83" s="81"/>
      <c r="BEE83" s="81"/>
      <c r="BEF83" s="81"/>
      <c r="BEG83" s="81"/>
      <c r="BEH83" s="81"/>
      <c r="BEI83" s="81"/>
      <c r="BEJ83" s="81"/>
      <c r="BEK83" s="81"/>
      <c r="BEL83" s="81"/>
      <c r="BEM83" s="81"/>
      <c r="BEN83" s="81"/>
      <c r="BEO83" s="81"/>
      <c r="BEP83" s="81"/>
      <c r="BEQ83" s="81"/>
      <c r="BER83" s="81"/>
      <c r="BES83" s="81"/>
      <c r="BET83" s="81"/>
      <c r="BEU83" s="81"/>
      <c r="BEV83" s="81"/>
      <c r="BEW83" s="81"/>
      <c r="BEX83" s="81"/>
      <c r="BEY83" s="81"/>
      <c r="BEZ83" s="81"/>
      <c r="BFA83" s="81"/>
      <c r="BFB83" s="81"/>
      <c r="BFC83" s="81"/>
      <c r="BFD83" s="81"/>
      <c r="BFE83" s="81"/>
      <c r="BFF83" s="81"/>
      <c r="BFG83" s="81"/>
      <c r="BFH83" s="81"/>
      <c r="BFI83" s="81"/>
      <c r="BFJ83" s="81"/>
      <c r="BFK83" s="81"/>
      <c r="BFL83" s="81"/>
      <c r="BFM83" s="81"/>
      <c r="BFN83" s="81"/>
      <c r="BFO83" s="81"/>
      <c r="BFP83" s="81"/>
      <c r="BFQ83" s="81"/>
      <c r="BFR83" s="81"/>
      <c r="BFS83" s="81"/>
      <c r="BFT83" s="81"/>
      <c r="BFU83" s="81"/>
      <c r="BFV83" s="81"/>
      <c r="BFW83" s="81"/>
      <c r="BFX83" s="81"/>
      <c r="BFY83" s="81"/>
      <c r="BFZ83" s="81"/>
      <c r="BGA83" s="81"/>
      <c r="BGB83" s="81"/>
      <c r="BGC83" s="81"/>
      <c r="BGD83" s="81"/>
      <c r="BGE83" s="81"/>
      <c r="BGF83" s="81"/>
      <c r="BGG83" s="81"/>
      <c r="BGH83" s="81"/>
      <c r="BGI83" s="81"/>
      <c r="BGJ83" s="81"/>
      <c r="BGK83" s="81"/>
      <c r="BGL83" s="81"/>
      <c r="BGM83" s="81"/>
      <c r="BGN83" s="81"/>
      <c r="BGO83" s="81"/>
      <c r="BGP83" s="81"/>
      <c r="BGQ83" s="81"/>
      <c r="BGR83" s="81"/>
      <c r="BGS83" s="81"/>
      <c r="BGT83" s="81"/>
      <c r="BGU83" s="81"/>
      <c r="BGV83" s="81"/>
      <c r="BGW83" s="81"/>
      <c r="BGX83" s="81"/>
      <c r="BGY83" s="81"/>
      <c r="BGZ83" s="81"/>
      <c r="BHA83" s="81"/>
      <c r="BHB83" s="81"/>
      <c r="BHC83" s="81"/>
      <c r="BHD83" s="81"/>
      <c r="BHE83" s="81"/>
      <c r="BHF83" s="81"/>
      <c r="BHG83" s="81"/>
      <c r="BHH83" s="81"/>
      <c r="BHI83" s="81"/>
      <c r="BHJ83" s="81"/>
      <c r="BHK83" s="81"/>
      <c r="BHL83" s="81"/>
      <c r="BHM83" s="81"/>
      <c r="BHN83" s="81"/>
      <c r="BHO83" s="81"/>
      <c r="BHP83" s="81"/>
      <c r="BHQ83" s="81"/>
      <c r="BHR83" s="81"/>
      <c r="BHS83" s="81"/>
      <c r="BHT83" s="81"/>
      <c r="BHU83" s="81"/>
      <c r="BHV83" s="81"/>
      <c r="BHW83" s="81"/>
      <c r="BHX83" s="81"/>
      <c r="BHY83" s="81"/>
      <c r="BHZ83" s="81"/>
      <c r="BIA83" s="81"/>
      <c r="BIB83" s="81"/>
      <c r="BIC83" s="81"/>
      <c r="BID83" s="81"/>
      <c r="BIE83" s="81"/>
      <c r="BIF83" s="81"/>
      <c r="BIG83" s="81"/>
      <c r="BIH83" s="81"/>
      <c r="BII83" s="81"/>
      <c r="BIJ83" s="81"/>
      <c r="BIK83" s="81"/>
      <c r="BIL83" s="81"/>
      <c r="BIM83" s="81"/>
      <c r="BIN83" s="81"/>
      <c r="BIO83" s="81"/>
      <c r="BIP83" s="81"/>
      <c r="BIQ83" s="81"/>
      <c r="BIR83" s="81"/>
      <c r="BIS83" s="81"/>
      <c r="BIT83" s="81"/>
      <c r="BIU83" s="81"/>
      <c r="BIV83" s="81"/>
      <c r="BIW83" s="81"/>
      <c r="BIX83" s="81"/>
      <c r="BIY83" s="81"/>
      <c r="BIZ83" s="81"/>
      <c r="BJA83" s="81"/>
      <c r="BJB83" s="81"/>
      <c r="BJC83" s="81"/>
      <c r="BJD83" s="81"/>
      <c r="BJE83" s="81"/>
      <c r="BJF83" s="81"/>
      <c r="BJG83" s="81"/>
      <c r="BJH83" s="81"/>
      <c r="BJI83" s="81"/>
      <c r="BJJ83" s="81"/>
      <c r="BJK83" s="81"/>
      <c r="BJL83" s="81"/>
      <c r="BJM83" s="81"/>
      <c r="BJN83" s="81"/>
      <c r="BJO83" s="81"/>
      <c r="BJP83" s="81"/>
      <c r="BJQ83" s="81"/>
      <c r="BJR83" s="81"/>
      <c r="BJS83" s="81"/>
      <c r="BJT83" s="81"/>
      <c r="BJU83" s="81"/>
      <c r="BJV83" s="81"/>
      <c r="BJW83" s="81"/>
      <c r="BJX83" s="81"/>
      <c r="BJY83" s="81"/>
      <c r="BJZ83" s="81"/>
      <c r="BKA83" s="81"/>
      <c r="BKB83" s="81"/>
      <c r="BKC83" s="81"/>
      <c r="BKD83" s="81"/>
      <c r="BKE83" s="81"/>
      <c r="BKF83" s="81"/>
      <c r="BKG83" s="81"/>
      <c r="BKH83" s="81"/>
      <c r="BKI83" s="81"/>
      <c r="BKJ83" s="81"/>
      <c r="BKK83" s="81"/>
      <c r="BKL83" s="81"/>
      <c r="BKM83" s="81"/>
      <c r="BKN83" s="81"/>
      <c r="BKO83" s="81"/>
      <c r="BKP83" s="81"/>
      <c r="BKQ83" s="81"/>
      <c r="BKR83" s="81"/>
      <c r="BKS83" s="81"/>
      <c r="BKT83" s="81"/>
      <c r="BKU83" s="81"/>
      <c r="BKV83" s="81"/>
      <c r="BKW83" s="81"/>
      <c r="BKX83" s="81"/>
      <c r="BKY83" s="81"/>
      <c r="BKZ83" s="81"/>
      <c r="BLA83" s="81"/>
      <c r="BLB83" s="81"/>
      <c r="BLC83" s="81"/>
      <c r="BLD83" s="81"/>
      <c r="BLE83" s="81"/>
      <c r="BLF83" s="81"/>
      <c r="BLG83" s="81"/>
      <c r="BLH83" s="81"/>
      <c r="BLI83" s="81"/>
      <c r="BLJ83" s="81"/>
      <c r="BLK83" s="81"/>
      <c r="BLL83" s="81"/>
      <c r="BLM83" s="81"/>
      <c r="BLN83" s="81"/>
      <c r="BLO83" s="81"/>
      <c r="BLP83" s="81"/>
      <c r="BLQ83" s="81"/>
      <c r="BLR83" s="81"/>
      <c r="BLS83" s="81"/>
      <c r="BLT83" s="81"/>
      <c r="BLU83" s="81"/>
      <c r="BLV83" s="81"/>
      <c r="BLW83" s="81"/>
      <c r="BLX83" s="81"/>
      <c r="BLY83" s="81"/>
      <c r="BLZ83" s="81"/>
      <c r="BMA83" s="81"/>
      <c r="BMB83" s="81"/>
      <c r="BMC83" s="81"/>
      <c r="BMD83" s="81"/>
      <c r="BME83" s="81"/>
      <c r="BMF83" s="81"/>
      <c r="BMG83" s="81"/>
      <c r="BMH83" s="81"/>
      <c r="BMI83" s="81"/>
      <c r="BMJ83" s="81"/>
      <c r="BMK83" s="81"/>
      <c r="BML83" s="81"/>
      <c r="BMM83" s="81"/>
      <c r="BMN83" s="81"/>
      <c r="BMO83" s="81"/>
      <c r="BMP83" s="81"/>
      <c r="BMQ83" s="81"/>
      <c r="BMR83" s="81"/>
      <c r="BMS83" s="81"/>
      <c r="BMT83" s="81"/>
      <c r="BMU83" s="81"/>
      <c r="BMV83" s="81"/>
      <c r="BMW83" s="81"/>
      <c r="BMX83" s="81"/>
      <c r="BMY83" s="81"/>
      <c r="BMZ83" s="81"/>
      <c r="BNA83" s="81"/>
      <c r="BNB83" s="81"/>
      <c r="BNC83" s="81"/>
      <c r="BND83" s="81"/>
      <c r="BNE83" s="81"/>
      <c r="BNF83" s="81"/>
      <c r="BNG83" s="81"/>
      <c r="BNH83" s="81"/>
      <c r="BNI83" s="81"/>
      <c r="BNJ83" s="81"/>
      <c r="BNK83" s="81"/>
      <c r="BNL83" s="81"/>
      <c r="BNM83" s="81"/>
      <c r="BNN83" s="81"/>
      <c r="BNO83" s="81"/>
      <c r="BNP83" s="81"/>
      <c r="BNQ83" s="81"/>
      <c r="BNR83" s="81"/>
      <c r="BNS83" s="81"/>
      <c r="BNT83" s="81"/>
      <c r="BNU83" s="81"/>
      <c r="BNV83" s="81"/>
      <c r="BNW83" s="81"/>
      <c r="BNX83" s="81"/>
      <c r="BNY83" s="81"/>
      <c r="BNZ83" s="81"/>
      <c r="BOA83" s="81"/>
      <c r="BOB83" s="81"/>
      <c r="BOC83" s="81"/>
      <c r="BOD83" s="81"/>
      <c r="BOE83" s="81"/>
      <c r="BOF83" s="81"/>
      <c r="BOG83" s="81"/>
      <c r="BOH83" s="81"/>
      <c r="BOI83" s="81"/>
      <c r="BOJ83" s="81"/>
      <c r="BOK83" s="81"/>
      <c r="BOL83" s="81"/>
      <c r="BOM83" s="81"/>
      <c r="BON83" s="81"/>
      <c r="BOO83" s="81"/>
      <c r="BOP83" s="81"/>
      <c r="BOQ83" s="81"/>
      <c r="BOR83" s="81"/>
      <c r="BOS83" s="81"/>
      <c r="BOT83" s="81"/>
      <c r="BOU83" s="81"/>
      <c r="BOV83" s="81"/>
      <c r="BOW83" s="81"/>
      <c r="BOX83" s="81"/>
      <c r="BOY83" s="81"/>
      <c r="BOZ83" s="81"/>
      <c r="BPA83" s="81"/>
      <c r="BPB83" s="81"/>
      <c r="BPC83" s="81"/>
      <c r="BPD83" s="81"/>
      <c r="BPE83" s="81"/>
      <c r="BPF83" s="81"/>
      <c r="BPG83" s="81"/>
      <c r="BPH83" s="81"/>
      <c r="BPI83" s="81"/>
      <c r="BPJ83" s="81"/>
      <c r="BPK83" s="81"/>
      <c r="BPL83" s="81"/>
      <c r="BPM83" s="81"/>
      <c r="BPN83" s="81"/>
      <c r="BPO83" s="81"/>
      <c r="BPP83" s="81"/>
      <c r="BPQ83" s="81"/>
      <c r="BPR83" s="81"/>
      <c r="BPS83" s="81"/>
      <c r="BPT83" s="81"/>
      <c r="BPU83" s="81"/>
      <c r="BPV83" s="81"/>
      <c r="BPW83" s="81"/>
      <c r="BPX83" s="81"/>
      <c r="BPY83" s="81"/>
      <c r="BPZ83" s="81"/>
      <c r="BQA83" s="81"/>
      <c r="BQB83" s="81"/>
      <c r="BQC83" s="81"/>
      <c r="BQD83" s="81"/>
      <c r="BQE83" s="81"/>
      <c r="BQF83" s="81"/>
      <c r="BQG83" s="81"/>
      <c r="BQH83" s="81"/>
      <c r="BQI83" s="81"/>
      <c r="BQJ83" s="81"/>
      <c r="BQK83" s="81"/>
      <c r="BQL83" s="81"/>
      <c r="BQM83" s="81"/>
      <c r="BQN83" s="81"/>
      <c r="BQO83" s="81"/>
      <c r="BQP83" s="81"/>
      <c r="BQQ83" s="81"/>
      <c r="BQR83" s="81"/>
      <c r="BQS83" s="81"/>
      <c r="BQT83" s="81"/>
      <c r="BQU83" s="81"/>
      <c r="BQV83" s="81"/>
      <c r="BQW83" s="81"/>
      <c r="BQX83" s="81"/>
      <c r="BQY83" s="81"/>
      <c r="BQZ83" s="81"/>
      <c r="BRA83" s="81"/>
      <c r="BRB83" s="81"/>
      <c r="BRC83" s="81"/>
      <c r="BRD83" s="81"/>
      <c r="BRE83" s="81"/>
      <c r="BRF83" s="81"/>
      <c r="BRG83" s="81"/>
      <c r="BRH83" s="81"/>
      <c r="BRI83" s="81"/>
      <c r="BRJ83" s="81"/>
      <c r="BRK83" s="81"/>
      <c r="BRL83" s="81"/>
      <c r="BRM83" s="81"/>
      <c r="BRN83" s="81"/>
      <c r="BRO83" s="81"/>
      <c r="BRP83" s="81"/>
      <c r="BRQ83" s="81"/>
      <c r="BRR83" s="81"/>
      <c r="BRS83" s="81"/>
      <c r="BRT83" s="81"/>
      <c r="BRU83" s="81"/>
      <c r="BRV83" s="81"/>
      <c r="BRW83" s="81"/>
      <c r="BRX83" s="81"/>
      <c r="BRY83" s="81"/>
      <c r="BRZ83" s="81"/>
      <c r="BSA83" s="81"/>
      <c r="BSB83" s="81"/>
      <c r="BSC83" s="81"/>
      <c r="BSD83" s="81"/>
      <c r="BSE83" s="81"/>
      <c r="BSF83" s="81"/>
      <c r="BSG83" s="81"/>
      <c r="BSH83" s="81"/>
      <c r="BSI83" s="81"/>
      <c r="BSJ83" s="81"/>
      <c r="BSK83" s="81"/>
      <c r="BSL83" s="81"/>
      <c r="BSM83" s="81"/>
      <c r="BSN83" s="81"/>
      <c r="BSO83" s="81"/>
      <c r="BSP83" s="81"/>
      <c r="BSQ83" s="81"/>
      <c r="BSR83" s="81"/>
      <c r="BSS83" s="81"/>
      <c r="BST83" s="81"/>
      <c r="BSU83" s="81"/>
      <c r="BSV83" s="81"/>
      <c r="BSW83" s="81"/>
      <c r="BSX83" s="81"/>
      <c r="BSY83" s="81"/>
      <c r="BSZ83" s="81"/>
      <c r="BTA83" s="81"/>
      <c r="BTB83" s="81"/>
      <c r="BTC83" s="81"/>
      <c r="BTD83" s="81"/>
      <c r="BTE83" s="81"/>
      <c r="BTF83" s="81"/>
      <c r="BTG83" s="81"/>
      <c r="BTH83" s="81"/>
      <c r="BTI83" s="81"/>
      <c r="BTJ83" s="81"/>
      <c r="BTK83" s="81"/>
      <c r="BTL83" s="81"/>
      <c r="BTM83" s="81"/>
      <c r="BTN83" s="81"/>
      <c r="BTO83" s="81"/>
      <c r="BTP83" s="81"/>
      <c r="BTQ83" s="81"/>
      <c r="BTR83" s="81"/>
      <c r="BTS83" s="81"/>
      <c r="BTT83" s="81"/>
      <c r="BTU83" s="81"/>
      <c r="BTV83" s="81"/>
      <c r="BTW83" s="81"/>
      <c r="BTX83" s="81"/>
      <c r="BTY83" s="81"/>
      <c r="BTZ83" s="81"/>
      <c r="BUA83" s="81"/>
      <c r="BUB83" s="81"/>
      <c r="BUC83" s="81"/>
      <c r="BUD83" s="81"/>
      <c r="BUE83" s="81"/>
      <c r="BUF83" s="81"/>
      <c r="BUG83" s="81"/>
      <c r="BUH83" s="81"/>
      <c r="BUI83" s="81"/>
      <c r="BUJ83" s="81"/>
      <c r="BUK83" s="81"/>
      <c r="BUL83" s="81"/>
      <c r="BUM83" s="81"/>
      <c r="BUN83" s="81"/>
      <c r="BUO83" s="81"/>
      <c r="BUP83" s="81"/>
      <c r="BUQ83" s="81"/>
      <c r="BUR83" s="81"/>
      <c r="BUS83" s="81"/>
      <c r="BUT83" s="81"/>
      <c r="BUU83" s="81"/>
      <c r="BUV83" s="81"/>
      <c r="BUW83" s="81"/>
      <c r="BUX83" s="81"/>
      <c r="BUY83" s="81"/>
      <c r="BUZ83" s="81"/>
      <c r="BVA83" s="81"/>
      <c r="BVB83" s="81"/>
      <c r="BVC83" s="81"/>
      <c r="BVD83" s="81"/>
      <c r="BVE83" s="81"/>
      <c r="BVF83" s="81"/>
      <c r="BVG83" s="81"/>
      <c r="BVH83" s="81"/>
      <c r="BVI83" s="81"/>
      <c r="BVJ83" s="81"/>
      <c r="BVK83" s="81"/>
      <c r="BVL83" s="81"/>
      <c r="BVM83" s="81"/>
      <c r="BVN83" s="81"/>
      <c r="BVO83" s="81"/>
      <c r="BVP83" s="81"/>
      <c r="BVQ83" s="81"/>
      <c r="BVR83" s="81"/>
      <c r="BVS83" s="81"/>
      <c r="BVT83" s="81"/>
      <c r="BVU83" s="81"/>
      <c r="BVV83" s="81"/>
      <c r="BVW83" s="81"/>
      <c r="BVX83" s="81"/>
      <c r="BVY83" s="81"/>
      <c r="BVZ83" s="81"/>
      <c r="BWA83" s="81"/>
      <c r="BWB83" s="81"/>
      <c r="BWC83" s="81"/>
      <c r="BWD83" s="81"/>
      <c r="BWE83" s="81"/>
      <c r="BWF83" s="81"/>
      <c r="BWG83" s="81"/>
      <c r="BWH83" s="81"/>
      <c r="BWI83" s="81"/>
      <c r="BWJ83" s="81"/>
      <c r="BWK83" s="81"/>
      <c r="BWL83" s="81"/>
      <c r="BWM83" s="81"/>
      <c r="BWN83" s="81"/>
      <c r="BWO83" s="81"/>
      <c r="BWP83" s="81"/>
      <c r="BWQ83" s="81"/>
      <c r="BWR83" s="81"/>
      <c r="BWS83" s="81"/>
      <c r="BWT83" s="81"/>
      <c r="BWU83" s="81"/>
      <c r="BWV83" s="81"/>
      <c r="BWW83" s="81"/>
      <c r="BWX83" s="81"/>
      <c r="BWY83" s="81"/>
      <c r="BWZ83" s="81"/>
      <c r="BXA83" s="81"/>
      <c r="BXB83" s="81"/>
      <c r="BXC83" s="81"/>
      <c r="BXD83" s="81"/>
      <c r="BXE83" s="81"/>
      <c r="BXF83" s="81"/>
      <c r="BXG83" s="81"/>
      <c r="BXH83" s="81"/>
      <c r="BXI83" s="81"/>
      <c r="BXJ83" s="81"/>
      <c r="BXK83" s="81"/>
      <c r="BXL83" s="81"/>
      <c r="BXM83" s="81"/>
      <c r="BXN83" s="81"/>
      <c r="BXO83" s="81"/>
      <c r="BXP83" s="81"/>
      <c r="BXQ83" s="81"/>
      <c r="BXR83" s="81"/>
      <c r="BXS83" s="81"/>
      <c r="BXT83" s="81"/>
      <c r="BXU83" s="81"/>
      <c r="BXV83" s="81"/>
      <c r="BXW83" s="81"/>
      <c r="BXX83" s="81"/>
      <c r="BXY83" s="81"/>
      <c r="BXZ83" s="81"/>
      <c r="BYA83" s="81"/>
      <c r="BYB83" s="81"/>
      <c r="BYC83" s="81"/>
      <c r="BYD83" s="81"/>
      <c r="BYE83" s="81"/>
      <c r="BYF83" s="81"/>
      <c r="BYG83" s="81"/>
      <c r="BYH83" s="81"/>
      <c r="BYI83" s="81"/>
      <c r="BYJ83" s="81"/>
      <c r="BYK83" s="81"/>
      <c r="BYL83" s="81"/>
      <c r="BYM83" s="81"/>
      <c r="BYN83" s="81"/>
      <c r="BYO83" s="81"/>
      <c r="BYP83" s="81"/>
      <c r="BYQ83" s="81"/>
      <c r="BYR83" s="81"/>
      <c r="BYS83" s="81"/>
      <c r="BYT83" s="81"/>
      <c r="BYU83" s="81"/>
      <c r="BYV83" s="81"/>
      <c r="BYW83" s="81"/>
      <c r="BYX83" s="81"/>
      <c r="BYY83" s="81"/>
      <c r="BYZ83" s="81"/>
      <c r="BZA83" s="81"/>
      <c r="BZB83" s="81"/>
      <c r="BZC83" s="81"/>
      <c r="BZD83" s="81"/>
      <c r="BZE83" s="81"/>
      <c r="BZF83" s="81"/>
      <c r="BZG83" s="81"/>
      <c r="BZH83" s="81"/>
      <c r="BZI83" s="81"/>
      <c r="BZJ83" s="81"/>
      <c r="BZK83" s="81"/>
      <c r="BZL83" s="81"/>
      <c r="BZM83" s="81"/>
      <c r="BZN83" s="81"/>
      <c r="BZO83" s="81"/>
      <c r="BZP83" s="81"/>
      <c r="BZQ83" s="81"/>
      <c r="BZR83" s="81"/>
      <c r="BZS83" s="81"/>
      <c r="BZT83" s="81"/>
      <c r="BZU83" s="81"/>
      <c r="BZV83" s="81"/>
      <c r="BZW83" s="81"/>
      <c r="BZX83" s="81"/>
      <c r="BZY83" s="81"/>
      <c r="BZZ83" s="81"/>
      <c r="CAA83" s="81"/>
      <c r="CAB83" s="81"/>
      <c r="CAC83" s="81"/>
      <c r="CAD83" s="81"/>
      <c r="CAE83" s="81"/>
      <c r="CAF83" s="81"/>
      <c r="CAG83" s="81"/>
      <c r="CAH83" s="81"/>
      <c r="CAI83" s="81"/>
      <c r="CAJ83" s="81"/>
      <c r="CAK83" s="81"/>
      <c r="CAL83" s="81"/>
      <c r="CAM83" s="81"/>
      <c r="CAN83" s="81"/>
      <c r="CAO83" s="81"/>
      <c r="CAP83" s="81"/>
      <c r="CAQ83" s="81"/>
      <c r="CAR83" s="81"/>
      <c r="CAS83" s="81"/>
      <c r="CAT83" s="81"/>
      <c r="CAU83" s="81"/>
      <c r="CAV83" s="81"/>
      <c r="CAW83" s="81"/>
      <c r="CAX83" s="81"/>
      <c r="CAY83" s="81"/>
      <c r="CAZ83" s="81"/>
      <c r="CBA83" s="81"/>
      <c r="CBB83" s="81"/>
      <c r="CBC83" s="81"/>
      <c r="CBD83" s="81"/>
      <c r="CBE83" s="81"/>
      <c r="CBF83" s="81"/>
      <c r="CBG83" s="81"/>
      <c r="CBH83" s="81"/>
      <c r="CBI83" s="81"/>
      <c r="CBJ83" s="81"/>
      <c r="CBK83" s="81"/>
      <c r="CBL83" s="81"/>
      <c r="CBM83" s="81"/>
      <c r="CBN83" s="81"/>
      <c r="CBO83" s="81"/>
      <c r="CBP83" s="81"/>
      <c r="CBQ83" s="81"/>
      <c r="CBR83" s="81"/>
      <c r="CBS83" s="81"/>
      <c r="CBT83" s="81"/>
      <c r="CBU83" s="81"/>
      <c r="CBV83" s="81"/>
      <c r="CBW83" s="81"/>
      <c r="CBX83" s="81"/>
      <c r="CBY83" s="81"/>
      <c r="CBZ83" s="81"/>
      <c r="CCA83" s="81"/>
      <c r="CCB83" s="81"/>
      <c r="CCC83" s="81"/>
      <c r="CCD83" s="81"/>
      <c r="CCE83" s="81"/>
      <c r="CCF83" s="81"/>
      <c r="CCG83" s="81"/>
      <c r="CCH83" s="81"/>
      <c r="CCI83" s="81"/>
      <c r="CCJ83" s="81"/>
      <c r="CCK83" s="81"/>
      <c r="CCL83" s="81"/>
      <c r="CCM83" s="81"/>
      <c r="CCN83" s="81"/>
      <c r="CCO83" s="81"/>
      <c r="CCP83" s="81"/>
      <c r="CCQ83" s="81"/>
      <c r="CCR83" s="81"/>
      <c r="CCS83" s="81"/>
      <c r="CCT83" s="81"/>
      <c r="CCU83" s="81"/>
      <c r="CCV83" s="81"/>
      <c r="CCW83" s="81"/>
      <c r="CCX83" s="81"/>
      <c r="CCY83" s="81"/>
      <c r="CCZ83" s="81"/>
      <c r="CDA83" s="81"/>
      <c r="CDB83" s="81"/>
      <c r="CDC83" s="81"/>
      <c r="CDD83" s="81"/>
      <c r="CDE83" s="81"/>
      <c r="CDF83" s="81"/>
      <c r="CDG83" s="81"/>
      <c r="CDH83" s="81"/>
      <c r="CDI83" s="81"/>
      <c r="CDJ83" s="81"/>
      <c r="CDK83" s="81"/>
      <c r="CDL83" s="81"/>
      <c r="CDM83" s="81"/>
      <c r="CDN83" s="81"/>
      <c r="CDO83" s="81"/>
      <c r="CDP83" s="81"/>
      <c r="CDQ83" s="81"/>
      <c r="CDR83" s="81"/>
      <c r="CDS83" s="81"/>
      <c r="CDT83" s="81"/>
      <c r="CDU83" s="81"/>
      <c r="CDV83" s="81"/>
      <c r="CDW83" s="81"/>
      <c r="CDX83" s="81"/>
      <c r="CDY83" s="81"/>
      <c r="CDZ83" s="81"/>
      <c r="CEA83" s="81"/>
      <c r="CEB83" s="81"/>
      <c r="CEC83" s="81"/>
      <c r="CED83" s="81"/>
      <c r="CEE83" s="81"/>
      <c r="CEF83" s="81"/>
      <c r="CEG83" s="81"/>
      <c r="CEH83" s="81"/>
      <c r="CEI83" s="81"/>
      <c r="CEJ83" s="81"/>
      <c r="CEK83" s="81"/>
      <c r="CEL83" s="81"/>
      <c r="CEM83" s="81"/>
      <c r="CEN83" s="81"/>
      <c r="CEO83" s="81"/>
      <c r="CEP83" s="81"/>
      <c r="CEQ83" s="81"/>
      <c r="CER83" s="81"/>
      <c r="CES83" s="81"/>
      <c r="CET83" s="81"/>
      <c r="CEU83" s="81"/>
      <c r="CEV83" s="81"/>
      <c r="CEW83" s="81"/>
      <c r="CEX83" s="81"/>
      <c r="CEY83" s="81"/>
      <c r="CEZ83" s="81"/>
      <c r="CFA83" s="81"/>
      <c r="CFB83" s="81"/>
      <c r="CFC83" s="81"/>
      <c r="CFD83" s="81"/>
      <c r="CFE83" s="81"/>
      <c r="CFF83" s="81"/>
      <c r="CFG83" s="81"/>
      <c r="CFH83" s="81"/>
      <c r="CFI83" s="81"/>
      <c r="CFJ83" s="81"/>
      <c r="CFK83" s="81"/>
      <c r="CFL83" s="81"/>
      <c r="CFM83" s="81"/>
      <c r="CFN83" s="81"/>
      <c r="CFO83" s="81"/>
      <c r="CFP83" s="81"/>
      <c r="CFQ83" s="81"/>
      <c r="CFR83" s="81"/>
      <c r="CFS83" s="81"/>
      <c r="CFT83" s="81"/>
      <c r="CFU83" s="81"/>
      <c r="CFV83" s="81"/>
      <c r="CFW83" s="81"/>
      <c r="CFX83" s="81"/>
      <c r="CFY83" s="81"/>
      <c r="CFZ83" s="81"/>
      <c r="CGA83" s="81"/>
      <c r="CGB83" s="81"/>
      <c r="CGC83" s="81"/>
      <c r="CGD83" s="81"/>
      <c r="CGE83" s="81"/>
      <c r="CGF83" s="81"/>
      <c r="CGG83" s="81"/>
      <c r="CGH83" s="81"/>
      <c r="CGI83" s="81"/>
      <c r="CGJ83" s="81"/>
      <c r="CGK83" s="81"/>
      <c r="CGL83" s="81"/>
      <c r="CGM83" s="81"/>
      <c r="CGN83" s="81"/>
      <c r="CGO83" s="81"/>
      <c r="CGP83" s="81"/>
      <c r="CGQ83" s="81"/>
      <c r="CGR83" s="81"/>
      <c r="CGS83" s="81"/>
      <c r="CGT83" s="81"/>
      <c r="CGU83" s="81"/>
      <c r="CGV83" s="81"/>
      <c r="CGW83" s="81"/>
      <c r="CGX83" s="81"/>
      <c r="CGY83" s="81"/>
      <c r="CGZ83" s="81"/>
      <c r="CHA83" s="81"/>
      <c r="CHB83" s="81"/>
      <c r="CHC83" s="81"/>
      <c r="CHD83" s="81"/>
      <c r="CHE83" s="81"/>
      <c r="CHF83" s="81"/>
      <c r="CHG83" s="81"/>
      <c r="CHH83" s="81"/>
      <c r="CHI83" s="81"/>
      <c r="CHJ83" s="81"/>
      <c r="CHK83" s="81"/>
      <c r="CHL83" s="81"/>
      <c r="CHM83" s="81"/>
      <c r="CHN83" s="81"/>
      <c r="CHO83" s="81"/>
      <c r="CHP83" s="81"/>
      <c r="CHQ83" s="81"/>
      <c r="CHR83" s="81"/>
      <c r="CHS83" s="81"/>
      <c r="CHT83" s="81"/>
      <c r="CHU83" s="81"/>
      <c r="CHV83" s="81"/>
      <c r="CHW83" s="81"/>
      <c r="CHX83" s="81"/>
      <c r="CHY83" s="81"/>
      <c r="CHZ83" s="81"/>
      <c r="CIA83" s="81"/>
      <c r="CIB83" s="81"/>
      <c r="CIC83" s="81"/>
      <c r="CID83" s="81"/>
      <c r="CIE83" s="81"/>
      <c r="CIF83" s="81"/>
      <c r="CIG83" s="81"/>
      <c r="CIH83" s="81"/>
      <c r="CII83" s="81"/>
      <c r="CIJ83" s="81"/>
      <c r="CIK83" s="81"/>
      <c r="CIL83" s="81"/>
      <c r="CIM83" s="81"/>
      <c r="CIN83" s="81"/>
      <c r="CIO83" s="81"/>
      <c r="CIP83" s="81"/>
      <c r="CIQ83" s="81"/>
      <c r="CIR83" s="81"/>
      <c r="CIS83" s="81"/>
      <c r="CIT83" s="81"/>
      <c r="CIU83" s="81"/>
      <c r="CIV83" s="81"/>
      <c r="CIW83" s="81"/>
      <c r="CIX83" s="81"/>
      <c r="CIY83" s="81"/>
      <c r="CIZ83" s="81"/>
      <c r="CJA83" s="81"/>
      <c r="CJB83" s="81"/>
      <c r="CJC83" s="81"/>
      <c r="CJD83" s="81"/>
      <c r="CJE83" s="81"/>
      <c r="CJF83" s="81"/>
      <c r="CJG83" s="81"/>
      <c r="CJH83" s="81"/>
      <c r="CJI83" s="81"/>
      <c r="CJJ83" s="81"/>
      <c r="CJK83" s="81"/>
      <c r="CJL83" s="81"/>
      <c r="CJM83" s="81"/>
      <c r="CJN83" s="81"/>
      <c r="CJO83" s="81"/>
      <c r="CJP83" s="81"/>
      <c r="CJQ83" s="81"/>
      <c r="CJR83" s="81"/>
      <c r="CJS83" s="81"/>
      <c r="CJT83" s="81"/>
      <c r="CJU83" s="81"/>
      <c r="CJV83" s="81"/>
      <c r="CJW83" s="81"/>
      <c r="CJX83" s="81"/>
      <c r="CJY83" s="81"/>
      <c r="CJZ83" s="81"/>
      <c r="CKA83" s="81"/>
      <c r="CKB83" s="81"/>
      <c r="CKC83" s="81"/>
      <c r="CKD83" s="81"/>
      <c r="CKE83" s="81"/>
      <c r="CKF83" s="81"/>
      <c r="CKG83" s="81"/>
      <c r="CKH83" s="81"/>
      <c r="CKI83" s="81"/>
      <c r="CKJ83" s="81"/>
      <c r="CKK83" s="81"/>
      <c r="CKL83" s="81"/>
      <c r="CKM83" s="81"/>
      <c r="CKN83" s="81"/>
      <c r="CKO83" s="81"/>
      <c r="CKP83" s="81"/>
      <c r="CKQ83" s="81"/>
      <c r="CKR83" s="81"/>
      <c r="CKS83" s="81"/>
      <c r="CKT83" s="81"/>
      <c r="CKU83" s="81"/>
      <c r="CKV83" s="81"/>
      <c r="CKW83" s="81"/>
      <c r="CKX83" s="81"/>
      <c r="CKY83" s="81"/>
      <c r="CKZ83" s="81"/>
      <c r="CLA83" s="81"/>
      <c r="CLB83" s="81"/>
      <c r="CLC83" s="81"/>
      <c r="CLD83" s="81"/>
      <c r="CLE83" s="81"/>
      <c r="CLF83" s="81"/>
      <c r="CLG83" s="81"/>
      <c r="CLH83" s="81"/>
      <c r="CLI83" s="81"/>
      <c r="CLJ83" s="81"/>
      <c r="CLK83" s="81"/>
      <c r="CLL83" s="81"/>
      <c r="CLM83" s="81"/>
      <c r="CLN83" s="81"/>
      <c r="CLO83" s="81"/>
      <c r="CLP83" s="81"/>
      <c r="CLQ83" s="81"/>
      <c r="CLR83" s="81"/>
      <c r="CLS83" s="81"/>
      <c r="CLT83" s="81"/>
      <c r="CLU83" s="81"/>
      <c r="CLV83" s="81"/>
      <c r="CLW83" s="81"/>
      <c r="CLX83" s="81"/>
      <c r="CLY83" s="81"/>
      <c r="CLZ83" s="81"/>
      <c r="CMA83" s="81"/>
      <c r="CMB83" s="81"/>
      <c r="CMC83" s="81"/>
      <c r="CMD83" s="81"/>
      <c r="CME83" s="81"/>
      <c r="CMF83" s="81"/>
      <c r="CMG83" s="81"/>
      <c r="CMH83" s="81"/>
      <c r="CMI83" s="81"/>
      <c r="CMJ83" s="81"/>
      <c r="CMK83" s="81"/>
      <c r="CML83" s="81"/>
      <c r="CMM83" s="81"/>
      <c r="CMN83" s="81"/>
      <c r="CMO83" s="81"/>
      <c r="CMP83" s="81"/>
      <c r="CMQ83" s="81"/>
      <c r="CMR83" s="81"/>
      <c r="CMS83" s="81"/>
      <c r="CMT83" s="81"/>
      <c r="CMU83" s="81"/>
      <c r="CMV83" s="81"/>
      <c r="CMW83" s="81"/>
      <c r="CMX83" s="81"/>
      <c r="CMY83" s="81"/>
      <c r="CMZ83" s="81"/>
      <c r="CNA83" s="81"/>
      <c r="CNB83" s="81"/>
      <c r="CNC83" s="81"/>
      <c r="CND83" s="81"/>
      <c r="CNE83" s="81"/>
      <c r="CNF83" s="81"/>
      <c r="CNG83" s="81"/>
      <c r="CNH83" s="81"/>
      <c r="CNI83" s="81"/>
      <c r="CNJ83" s="81"/>
      <c r="CNK83" s="81"/>
      <c r="CNL83" s="81"/>
      <c r="CNM83" s="81"/>
      <c r="CNN83" s="81"/>
      <c r="CNO83" s="81"/>
      <c r="CNP83" s="81"/>
      <c r="CNQ83" s="81"/>
      <c r="CNR83" s="81"/>
      <c r="CNS83" s="81"/>
      <c r="CNT83" s="81"/>
      <c r="CNU83" s="81"/>
      <c r="CNV83" s="81"/>
      <c r="CNW83" s="81"/>
      <c r="CNX83" s="81"/>
      <c r="CNY83" s="81"/>
      <c r="CNZ83" s="81"/>
      <c r="COA83" s="81"/>
      <c r="COB83" s="81"/>
      <c r="COC83" s="81"/>
      <c r="COD83" s="81"/>
      <c r="COE83" s="81"/>
      <c r="COF83" s="81"/>
      <c r="COG83" s="81"/>
      <c r="COH83" s="81"/>
      <c r="COI83" s="81"/>
      <c r="COJ83" s="81"/>
      <c r="COK83" s="81"/>
      <c r="COL83" s="81"/>
      <c r="COM83" s="81"/>
      <c r="CON83" s="81"/>
      <c r="COO83" s="81"/>
      <c r="COP83" s="81"/>
      <c r="COQ83" s="81"/>
      <c r="COR83" s="81"/>
      <c r="COS83" s="81"/>
      <c r="COT83" s="81"/>
      <c r="COU83" s="81"/>
      <c r="COV83" s="81"/>
      <c r="COW83" s="81"/>
      <c r="COX83" s="81"/>
      <c r="COY83" s="81"/>
      <c r="COZ83" s="81"/>
      <c r="CPA83" s="81"/>
      <c r="CPB83" s="81"/>
      <c r="CPC83" s="81"/>
      <c r="CPD83" s="81"/>
      <c r="CPE83" s="81"/>
      <c r="CPF83" s="81"/>
      <c r="CPG83" s="81"/>
      <c r="CPH83" s="81"/>
      <c r="CPI83" s="81"/>
      <c r="CPJ83" s="81"/>
      <c r="CPK83" s="81"/>
      <c r="CPL83" s="81"/>
      <c r="CPM83" s="81"/>
      <c r="CPN83" s="81"/>
      <c r="CPO83" s="81"/>
      <c r="CPP83" s="81"/>
      <c r="CPQ83" s="81"/>
      <c r="CPR83" s="81"/>
      <c r="CPS83" s="81"/>
      <c r="CPT83" s="81"/>
      <c r="CPU83" s="81"/>
      <c r="CPV83" s="81"/>
      <c r="CPW83" s="81"/>
      <c r="CPX83" s="81"/>
      <c r="CPY83" s="81"/>
      <c r="CPZ83" s="81"/>
      <c r="CQA83" s="81"/>
      <c r="CQB83" s="81"/>
      <c r="CQC83" s="81"/>
      <c r="CQD83" s="81"/>
      <c r="CQE83" s="81"/>
      <c r="CQF83" s="81"/>
      <c r="CQG83" s="81"/>
      <c r="CQH83" s="81"/>
      <c r="CQI83" s="81"/>
      <c r="CQJ83" s="81"/>
      <c r="CQK83" s="81"/>
      <c r="CQL83" s="81"/>
      <c r="CQM83" s="81"/>
      <c r="CQN83" s="81"/>
      <c r="CQO83" s="81"/>
      <c r="CQP83" s="81"/>
      <c r="CQQ83" s="81"/>
      <c r="CQR83" s="81"/>
      <c r="CQS83" s="81"/>
      <c r="CQT83" s="81"/>
      <c r="CQU83" s="81"/>
      <c r="CQV83" s="81"/>
      <c r="CQW83" s="81"/>
      <c r="CQX83" s="81"/>
      <c r="CQY83" s="81"/>
      <c r="CQZ83" s="81"/>
      <c r="CRA83" s="81"/>
      <c r="CRB83" s="81"/>
      <c r="CRC83" s="81"/>
      <c r="CRD83" s="81"/>
      <c r="CRE83" s="81"/>
      <c r="CRF83" s="81"/>
      <c r="CRG83" s="81"/>
      <c r="CRH83" s="81"/>
      <c r="CRI83" s="81"/>
      <c r="CRJ83" s="81"/>
      <c r="CRK83" s="81"/>
      <c r="CRL83" s="81"/>
      <c r="CRM83" s="81"/>
      <c r="CRN83" s="81"/>
      <c r="CRO83" s="81"/>
      <c r="CRP83" s="81"/>
      <c r="CRQ83" s="81"/>
      <c r="CRR83" s="81"/>
      <c r="CRS83" s="81"/>
      <c r="CRT83" s="81"/>
      <c r="CRU83" s="81"/>
      <c r="CRV83" s="81"/>
      <c r="CRW83" s="81"/>
      <c r="CRX83" s="81"/>
      <c r="CRY83" s="81"/>
      <c r="CRZ83" s="81"/>
      <c r="CSA83" s="81"/>
      <c r="CSB83" s="81"/>
      <c r="CSC83" s="81"/>
      <c r="CSD83" s="81"/>
      <c r="CSE83" s="81"/>
      <c r="CSF83" s="81"/>
      <c r="CSG83" s="81"/>
      <c r="CSH83" s="81"/>
      <c r="CSI83" s="81"/>
      <c r="CSJ83" s="81"/>
      <c r="CSK83" s="81"/>
      <c r="CSL83" s="81"/>
      <c r="CSM83" s="81"/>
      <c r="CSN83" s="81"/>
      <c r="CSO83" s="81"/>
      <c r="CSP83" s="81"/>
      <c r="CSQ83" s="81"/>
      <c r="CSR83" s="81"/>
      <c r="CSS83" s="81"/>
      <c r="CST83" s="81"/>
      <c r="CSU83" s="81"/>
      <c r="CSV83" s="81"/>
      <c r="CSW83" s="81"/>
      <c r="CSX83" s="81"/>
      <c r="CSY83" s="81"/>
      <c r="CSZ83" s="81"/>
      <c r="CTA83" s="81"/>
      <c r="CTB83" s="81"/>
      <c r="CTC83" s="81"/>
      <c r="CTD83" s="81"/>
      <c r="CTE83" s="81"/>
      <c r="CTF83" s="81"/>
      <c r="CTG83" s="81"/>
      <c r="CTH83" s="81"/>
      <c r="CTI83" s="81"/>
      <c r="CTJ83" s="81"/>
      <c r="CTK83" s="81"/>
      <c r="CTL83" s="81"/>
      <c r="CTM83" s="81"/>
      <c r="CTN83" s="81"/>
      <c r="CTO83" s="81"/>
      <c r="CTP83" s="81"/>
      <c r="CTQ83" s="81"/>
      <c r="CTR83" s="81"/>
      <c r="CTS83" s="81"/>
      <c r="CTT83" s="81"/>
      <c r="CTU83" s="81"/>
      <c r="CTV83" s="81"/>
      <c r="CTW83" s="81"/>
      <c r="CTX83" s="81"/>
      <c r="CTY83" s="81"/>
      <c r="CTZ83" s="81"/>
      <c r="CUA83" s="81"/>
      <c r="CUB83" s="81"/>
      <c r="CUC83" s="81"/>
      <c r="CUD83" s="81"/>
      <c r="CUE83" s="81"/>
      <c r="CUF83" s="81"/>
      <c r="CUG83" s="81"/>
      <c r="CUH83" s="81"/>
      <c r="CUI83" s="81"/>
      <c r="CUJ83" s="81"/>
      <c r="CUK83" s="81"/>
      <c r="CUL83" s="81"/>
      <c r="CUM83" s="81"/>
      <c r="CUN83" s="81"/>
      <c r="CUO83" s="81"/>
      <c r="CUP83" s="81"/>
      <c r="CUQ83" s="81"/>
      <c r="CUR83" s="81"/>
      <c r="CUS83" s="81"/>
      <c r="CUT83" s="81"/>
      <c r="CUU83" s="81"/>
      <c r="CUV83" s="81"/>
      <c r="CUW83" s="81"/>
      <c r="CUX83" s="81"/>
      <c r="CUY83" s="81"/>
      <c r="CUZ83" s="81"/>
      <c r="CVA83" s="81"/>
      <c r="CVB83" s="81"/>
      <c r="CVC83" s="81"/>
      <c r="CVD83" s="81"/>
      <c r="CVE83" s="81"/>
      <c r="CVF83" s="81"/>
      <c r="CVG83" s="81"/>
      <c r="CVH83" s="81"/>
      <c r="CVI83" s="81"/>
      <c r="CVJ83" s="81"/>
      <c r="CVK83" s="81"/>
      <c r="CVL83" s="81"/>
      <c r="CVM83" s="81"/>
      <c r="CVN83" s="81"/>
      <c r="CVO83" s="81"/>
      <c r="CVP83" s="81"/>
      <c r="CVQ83" s="81"/>
      <c r="CVR83" s="81"/>
      <c r="CVS83" s="81"/>
      <c r="CVT83" s="81"/>
      <c r="CVU83" s="81"/>
      <c r="CVV83" s="81"/>
      <c r="CVW83" s="81"/>
      <c r="CVX83" s="81"/>
      <c r="CVY83" s="81"/>
      <c r="CVZ83" s="81"/>
      <c r="CWA83" s="81"/>
      <c r="CWB83" s="81"/>
      <c r="CWC83" s="81"/>
      <c r="CWD83" s="81"/>
      <c r="CWE83" s="81"/>
      <c r="CWF83" s="81"/>
      <c r="CWG83" s="81"/>
      <c r="CWH83" s="81"/>
      <c r="CWI83" s="81"/>
      <c r="CWJ83" s="81"/>
      <c r="CWK83" s="81"/>
      <c r="CWL83" s="81"/>
      <c r="CWM83" s="81"/>
      <c r="CWN83" s="81"/>
      <c r="CWO83" s="81"/>
      <c r="CWP83" s="81"/>
      <c r="CWQ83" s="81"/>
      <c r="CWR83" s="81"/>
      <c r="CWS83" s="81"/>
      <c r="CWT83" s="81"/>
      <c r="CWU83" s="81"/>
      <c r="CWV83" s="81"/>
      <c r="CWW83" s="81"/>
      <c r="CWX83" s="81"/>
      <c r="CWY83" s="81"/>
      <c r="CWZ83" s="81"/>
      <c r="CXA83" s="81"/>
      <c r="CXB83" s="81"/>
      <c r="CXC83" s="81"/>
      <c r="CXD83" s="81"/>
      <c r="CXE83" s="81"/>
      <c r="CXF83" s="81"/>
      <c r="CXG83" s="81"/>
      <c r="CXH83" s="81"/>
      <c r="CXI83" s="81"/>
      <c r="CXJ83" s="81"/>
      <c r="CXK83" s="81"/>
      <c r="CXL83" s="81"/>
      <c r="CXM83" s="81"/>
      <c r="CXN83" s="81"/>
      <c r="CXO83" s="81"/>
      <c r="CXP83" s="81"/>
      <c r="CXQ83" s="81"/>
      <c r="CXR83" s="81"/>
      <c r="CXS83" s="81"/>
      <c r="CXT83" s="81"/>
      <c r="CXU83" s="81"/>
      <c r="CXV83" s="81"/>
      <c r="CXW83" s="81"/>
      <c r="CXX83" s="81"/>
      <c r="CXY83" s="81"/>
      <c r="CXZ83" s="81"/>
      <c r="CYA83" s="81"/>
      <c r="CYB83" s="81"/>
      <c r="CYC83" s="81"/>
      <c r="CYD83" s="81"/>
      <c r="CYE83" s="81"/>
      <c r="CYF83" s="81"/>
      <c r="CYG83" s="81"/>
      <c r="CYH83" s="81"/>
      <c r="CYI83" s="81"/>
      <c r="CYJ83" s="81"/>
      <c r="CYK83" s="81"/>
      <c r="CYL83" s="81"/>
      <c r="CYM83" s="81"/>
      <c r="CYN83" s="81"/>
      <c r="CYO83" s="81"/>
      <c r="CYP83" s="81"/>
      <c r="CYQ83" s="81"/>
      <c r="CYR83" s="81"/>
      <c r="CYS83" s="81"/>
      <c r="CYT83" s="81"/>
      <c r="CYU83" s="81"/>
      <c r="CYV83" s="81"/>
      <c r="CYW83" s="81"/>
      <c r="CYX83" s="81"/>
      <c r="CYY83" s="81"/>
      <c r="CYZ83" s="81"/>
      <c r="CZA83" s="81"/>
      <c r="CZB83" s="81"/>
      <c r="CZC83" s="81"/>
      <c r="CZD83" s="81"/>
      <c r="CZE83" s="81"/>
      <c r="CZF83" s="81"/>
      <c r="CZG83" s="81"/>
      <c r="CZH83" s="81"/>
      <c r="CZI83" s="81"/>
      <c r="CZJ83" s="81"/>
      <c r="CZK83" s="81"/>
      <c r="CZL83" s="81"/>
      <c r="CZM83" s="81"/>
      <c r="CZN83" s="81"/>
      <c r="CZO83" s="81"/>
      <c r="CZP83" s="81"/>
      <c r="CZQ83" s="81"/>
      <c r="CZR83" s="81"/>
      <c r="CZS83" s="81"/>
      <c r="CZT83" s="81"/>
      <c r="CZU83" s="81"/>
      <c r="CZV83" s="81"/>
      <c r="CZW83" s="81"/>
      <c r="CZX83" s="81"/>
      <c r="CZY83" s="81"/>
      <c r="CZZ83" s="81"/>
      <c r="DAA83" s="81"/>
      <c r="DAB83" s="81"/>
      <c r="DAC83" s="81"/>
      <c r="DAD83" s="81"/>
      <c r="DAE83" s="81"/>
      <c r="DAF83" s="81"/>
      <c r="DAG83" s="81"/>
      <c r="DAH83" s="81"/>
      <c r="DAI83" s="81"/>
      <c r="DAJ83" s="81"/>
      <c r="DAK83" s="81"/>
      <c r="DAL83" s="81"/>
      <c r="DAM83" s="81"/>
      <c r="DAN83" s="81"/>
      <c r="DAO83" s="81"/>
      <c r="DAP83" s="81"/>
      <c r="DAQ83" s="81"/>
      <c r="DAR83" s="81"/>
      <c r="DAS83" s="81"/>
      <c r="DAT83" s="81"/>
      <c r="DAU83" s="81"/>
      <c r="DAV83" s="81"/>
      <c r="DAW83" s="81"/>
      <c r="DAX83" s="81"/>
      <c r="DAY83" s="81"/>
      <c r="DAZ83" s="81"/>
      <c r="DBA83" s="81"/>
      <c r="DBB83" s="81"/>
      <c r="DBC83" s="81"/>
      <c r="DBD83" s="81"/>
      <c r="DBE83" s="81"/>
      <c r="DBF83" s="81"/>
      <c r="DBG83" s="81"/>
      <c r="DBH83" s="81"/>
      <c r="DBI83" s="81"/>
      <c r="DBJ83" s="81"/>
      <c r="DBK83" s="81"/>
      <c r="DBL83" s="81"/>
      <c r="DBM83" s="81"/>
      <c r="DBN83" s="81"/>
      <c r="DBO83" s="81"/>
      <c r="DBP83" s="81"/>
      <c r="DBQ83" s="81"/>
      <c r="DBR83" s="81"/>
      <c r="DBS83" s="81"/>
      <c r="DBT83" s="81"/>
      <c r="DBU83" s="81"/>
      <c r="DBV83" s="81"/>
      <c r="DBW83" s="81"/>
      <c r="DBX83" s="81"/>
      <c r="DBY83" s="81"/>
      <c r="DBZ83" s="81"/>
      <c r="DCA83" s="81"/>
      <c r="DCB83" s="81"/>
      <c r="DCC83" s="81"/>
      <c r="DCD83" s="81"/>
      <c r="DCE83" s="81"/>
      <c r="DCF83" s="81"/>
      <c r="DCG83" s="81"/>
      <c r="DCH83" s="81"/>
      <c r="DCI83" s="81"/>
      <c r="DCJ83" s="81"/>
      <c r="DCK83" s="81"/>
      <c r="DCL83" s="81"/>
      <c r="DCM83" s="81"/>
      <c r="DCN83" s="81"/>
      <c r="DCO83" s="81"/>
      <c r="DCP83" s="81"/>
      <c r="DCQ83" s="81"/>
      <c r="DCR83" s="81"/>
      <c r="DCS83" s="81"/>
      <c r="DCT83" s="81"/>
      <c r="DCU83" s="81"/>
      <c r="DCV83" s="81"/>
      <c r="DCW83" s="81"/>
      <c r="DCX83" s="81"/>
      <c r="DCY83" s="81"/>
      <c r="DCZ83" s="81"/>
      <c r="DDA83" s="81"/>
      <c r="DDB83" s="81"/>
      <c r="DDC83" s="81"/>
      <c r="DDD83" s="81"/>
      <c r="DDE83" s="81"/>
      <c r="DDF83" s="81"/>
      <c r="DDG83" s="81"/>
      <c r="DDH83" s="81"/>
      <c r="DDI83" s="81"/>
      <c r="DDJ83" s="81"/>
      <c r="DDK83" s="81"/>
      <c r="DDL83" s="81"/>
      <c r="DDM83" s="81"/>
      <c r="DDN83" s="81"/>
      <c r="DDO83" s="81"/>
      <c r="DDP83" s="81"/>
      <c r="DDQ83" s="81"/>
      <c r="DDR83" s="81"/>
      <c r="DDS83" s="81"/>
      <c r="DDT83" s="81"/>
      <c r="DDU83" s="81"/>
      <c r="DDV83" s="81"/>
      <c r="DDW83" s="81"/>
      <c r="DDX83" s="81"/>
      <c r="DDY83" s="81"/>
      <c r="DDZ83" s="81"/>
      <c r="DEA83" s="81"/>
      <c r="DEB83" s="81"/>
      <c r="DEC83" s="81"/>
      <c r="DED83" s="81"/>
      <c r="DEE83" s="81"/>
      <c r="DEF83" s="81"/>
      <c r="DEG83" s="81"/>
      <c r="DEH83" s="81"/>
      <c r="DEI83" s="81"/>
      <c r="DEJ83" s="81"/>
      <c r="DEK83" s="81"/>
      <c r="DEL83" s="81"/>
      <c r="DEM83" s="81"/>
      <c r="DEN83" s="81"/>
      <c r="DEO83" s="81"/>
      <c r="DEP83" s="81"/>
      <c r="DEQ83" s="81"/>
      <c r="DER83" s="81"/>
      <c r="DES83" s="81"/>
      <c r="DET83" s="81"/>
      <c r="DEU83" s="81"/>
      <c r="DEV83" s="81"/>
      <c r="DEW83" s="81"/>
      <c r="DEX83" s="81"/>
      <c r="DEY83" s="81"/>
      <c r="DEZ83" s="81"/>
      <c r="DFA83" s="81"/>
      <c r="DFB83" s="81"/>
      <c r="DFC83" s="81"/>
      <c r="DFD83" s="81"/>
      <c r="DFE83" s="81"/>
      <c r="DFF83" s="81"/>
      <c r="DFG83" s="81"/>
      <c r="DFH83" s="81"/>
      <c r="DFI83" s="81"/>
      <c r="DFJ83" s="81"/>
      <c r="DFK83" s="81"/>
      <c r="DFL83" s="81"/>
      <c r="DFM83" s="81"/>
      <c r="DFN83" s="81"/>
      <c r="DFO83" s="81"/>
      <c r="DFP83" s="81"/>
      <c r="DFQ83" s="81"/>
      <c r="DFR83" s="81"/>
      <c r="DFS83" s="81"/>
      <c r="DFT83" s="81"/>
      <c r="DFU83" s="81"/>
      <c r="DFV83" s="81"/>
      <c r="DFW83" s="81"/>
      <c r="DFX83" s="81"/>
      <c r="DFY83" s="81"/>
      <c r="DFZ83" s="81"/>
      <c r="DGA83" s="81"/>
      <c r="DGB83" s="81"/>
      <c r="DGC83" s="81"/>
      <c r="DGD83" s="81"/>
      <c r="DGE83" s="81"/>
      <c r="DGF83" s="81"/>
      <c r="DGG83" s="81"/>
      <c r="DGH83" s="81"/>
      <c r="DGI83" s="81"/>
      <c r="DGJ83" s="81"/>
      <c r="DGK83" s="81"/>
      <c r="DGL83" s="81"/>
      <c r="DGM83" s="81"/>
      <c r="DGN83" s="81"/>
      <c r="DGO83" s="81"/>
      <c r="DGP83" s="81"/>
      <c r="DGQ83" s="81"/>
      <c r="DGR83" s="81"/>
      <c r="DGS83" s="81"/>
      <c r="DGT83" s="81"/>
      <c r="DGU83" s="81"/>
      <c r="DGV83" s="81"/>
      <c r="DGW83" s="81"/>
      <c r="DGX83" s="81"/>
      <c r="DGY83" s="81"/>
      <c r="DGZ83" s="81"/>
      <c r="DHA83" s="81"/>
      <c r="DHB83" s="81"/>
      <c r="DHC83" s="81"/>
      <c r="DHD83" s="81"/>
      <c r="DHE83" s="81"/>
      <c r="DHF83" s="81"/>
      <c r="DHG83" s="81"/>
      <c r="DHH83" s="81"/>
      <c r="DHI83" s="81"/>
      <c r="DHJ83" s="81"/>
      <c r="DHK83" s="81"/>
      <c r="DHL83" s="81"/>
      <c r="DHM83" s="81"/>
      <c r="DHN83" s="81"/>
      <c r="DHO83" s="81"/>
      <c r="DHP83" s="81"/>
      <c r="DHQ83" s="81"/>
      <c r="DHR83" s="81"/>
      <c r="DHS83" s="81"/>
      <c r="DHT83" s="81"/>
      <c r="DHU83" s="81"/>
      <c r="DHV83" s="81"/>
      <c r="DHW83" s="81"/>
      <c r="DHX83" s="81"/>
      <c r="DHY83" s="81"/>
      <c r="DHZ83" s="81"/>
      <c r="DIA83" s="81"/>
      <c r="DIB83" s="81"/>
      <c r="DIC83" s="81"/>
      <c r="DID83" s="81"/>
      <c r="DIE83" s="81"/>
      <c r="DIF83" s="81"/>
      <c r="DIG83" s="81"/>
      <c r="DIH83" s="81"/>
      <c r="DII83" s="81"/>
      <c r="DIJ83" s="81"/>
      <c r="DIK83" s="81"/>
      <c r="DIL83" s="81"/>
      <c r="DIM83" s="81"/>
      <c r="DIN83" s="81"/>
      <c r="DIO83" s="81"/>
      <c r="DIP83" s="81"/>
      <c r="DIQ83" s="81"/>
      <c r="DIR83" s="81"/>
      <c r="DIS83" s="81"/>
      <c r="DIT83" s="81"/>
      <c r="DIU83" s="81"/>
      <c r="DIV83" s="81"/>
      <c r="DIW83" s="81"/>
      <c r="DIX83" s="81"/>
      <c r="DIY83" s="81"/>
      <c r="DIZ83" s="81"/>
      <c r="DJA83" s="81"/>
      <c r="DJB83" s="81"/>
      <c r="DJC83" s="81"/>
      <c r="DJD83" s="81"/>
      <c r="DJE83" s="81"/>
      <c r="DJF83" s="81"/>
      <c r="DJG83" s="81"/>
      <c r="DJH83" s="81"/>
      <c r="DJI83" s="81"/>
      <c r="DJJ83" s="81"/>
      <c r="DJK83" s="81"/>
      <c r="DJL83" s="81"/>
      <c r="DJM83" s="81"/>
      <c r="DJN83" s="81"/>
      <c r="DJO83" s="81"/>
      <c r="DJP83" s="81"/>
      <c r="DJQ83" s="81"/>
      <c r="DJR83" s="81"/>
      <c r="DJS83" s="81"/>
      <c r="DJT83" s="81"/>
      <c r="DJU83" s="81"/>
      <c r="DJV83" s="81"/>
      <c r="DJW83" s="81"/>
      <c r="DJX83" s="81"/>
      <c r="DJY83" s="81"/>
      <c r="DJZ83" s="81"/>
      <c r="DKA83" s="81"/>
      <c r="DKB83" s="81"/>
      <c r="DKC83" s="81"/>
      <c r="DKD83" s="81"/>
      <c r="DKE83" s="81"/>
      <c r="DKF83" s="81"/>
      <c r="DKG83" s="81"/>
      <c r="DKH83" s="81"/>
      <c r="DKI83" s="81"/>
      <c r="DKJ83" s="81"/>
      <c r="DKK83" s="81"/>
      <c r="DKL83" s="81"/>
      <c r="DKM83" s="81"/>
      <c r="DKN83" s="81"/>
      <c r="DKO83" s="81"/>
      <c r="DKP83" s="81"/>
      <c r="DKQ83" s="81"/>
      <c r="DKR83" s="81"/>
      <c r="DKS83" s="81"/>
      <c r="DKT83" s="81"/>
      <c r="DKU83" s="81"/>
      <c r="DKV83" s="81"/>
      <c r="DKW83" s="81"/>
      <c r="DKX83" s="81"/>
      <c r="DKY83" s="81"/>
      <c r="DKZ83" s="81"/>
      <c r="DLA83" s="81"/>
      <c r="DLB83" s="81"/>
      <c r="DLC83" s="81"/>
      <c r="DLD83" s="81"/>
      <c r="DLE83" s="81"/>
      <c r="DLF83" s="81"/>
      <c r="DLG83" s="81"/>
      <c r="DLH83" s="81"/>
      <c r="DLI83" s="81"/>
      <c r="DLJ83" s="81"/>
      <c r="DLK83" s="81"/>
      <c r="DLL83" s="81"/>
      <c r="DLM83" s="81"/>
      <c r="DLN83" s="81"/>
      <c r="DLO83" s="81"/>
      <c r="DLP83" s="81"/>
      <c r="DLQ83" s="81"/>
      <c r="DLR83" s="81"/>
      <c r="DLS83" s="81"/>
      <c r="DLT83" s="81"/>
      <c r="DLU83" s="81"/>
      <c r="DLV83" s="81"/>
      <c r="DLW83" s="81"/>
      <c r="DLX83" s="81"/>
      <c r="DLY83" s="81"/>
      <c r="DLZ83" s="81"/>
      <c r="DMA83" s="81"/>
      <c r="DMB83" s="81"/>
      <c r="DMC83" s="81"/>
      <c r="DMD83" s="81"/>
      <c r="DME83" s="81"/>
      <c r="DMF83" s="81"/>
      <c r="DMG83" s="81"/>
      <c r="DMH83" s="81"/>
      <c r="DMI83" s="81"/>
      <c r="DMJ83" s="81"/>
      <c r="DMK83" s="81"/>
      <c r="DML83" s="81"/>
      <c r="DMM83" s="81"/>
      <c r="DMN83" s="81"/>
      <c r="DMO83" s="81"/>
      <c r="DMP83" s="81"/>
      <c r="DMQ83" s="81"/>
      <c r="DMR83" s="81"/>
      <c r="DMS83" s="81"/>
      <c r="DMT83" s="81"/>
      <c r="DMU83" s="81"/>
      <c r="DMV83" s="81"/>
      <c r="DMW83" s="81"/>
      <c r="DMX83" s="81"/>
      <c r="DMY83" s="81"/>
      <c r="DMZ83" s="81"/>
      <c r="DNA83" s="81"/>
      <c r="DNB83" s="81"/>
      <c r="DNC83" s="81"/>
      <c r="DND83" s="81"/>
      <c r="DNE83" s="81"/>
      <c r="DNF83" s="81"/>
      <c r="DNG83" s="81"/>
      <c r="DNH83" s="81"/>
      <c r="DNI83" s="81"/>
      <c r="DNJ83" s="81"/>
      <c r="DNK83" s="81"/>
      <c r="DNL83" s="81"/>
      <c r="DNM83" s="81"/>
      <c r="DNN83" s="81"/>
      <c r="DNO83" s="81"/>
      <c r="DNP83" s="81"/>
      <c r="DNQ83" s="81"/>
      <c r="DNR83" s="81"/>
      <c r="DNS83" s="81"/>
      <c r="DNT83" s="81"/>
      <c r="DNU83" s="81"/>
      <c r="DNV83" s="81"/>
      <c r="DNW83" s="81"/>
      <c r="DNX83" s="81"/>
      <c r="DNY83" s="81"/>
      <c r="DNZ83" s="81"/>
      <c r="DOA83" s="81"/>
      <c r="DOB83" s="81"/>
      <c r="DOC83" s="81"/>
      <c r="DOD83" s="81"/>
      <c r="DOE83" s="81"/>
      <c r="DOF83" s="81"/>
      <c r="DOG83" s="81"/>
      <c r="DOH83" s="81"/>
      <c r="DOI83" s="81"/>
      <c r="DOJ83" s="81"/>
      <c r="DOK83" s="81"/>
      <c r="DOL83" s="81"/>
      <c r="DOM83" s="81"/>
      <c r="DON83" s="81"/>
      <c r="DOO83" s="81"/>
      <c r="DOP83" s="81"/>
      <c r="DOQ83" s="81"/>
      <c r="DOR83" s="81"/>
      <c r="DOS83" s="81"/>
      <c r="DOT83" s="81"/>
      <c r="DOU83" s="81"/>
      <c r="DOV83" s="81"/>
      <c r="DOW83" s="81"/>
      <c r="DOX83" s="81"/>
      <c r="DOY83" s="81"/>
      <c r="DOZ83" s="81"/>
      <c r="DPA83" s="81"/>
      <c r="DPB83" s="81"/>
      <c r="DPC83" s="81"/>
      <c r="DPD83" s="81"/>
      <c r="DPE83" s="81"/>
      <c r="DPF83" s="81"/>
      <c r="DPG83" s="81"/>
      <c r="DPH83" s="81"/>
      <c r="DPI83" s="81"/>
      <c r="DPJ83" s="81"/>
      <c r="DPK83" s="81"/>
      <c r="DPL83" s="81"/>
      <c r="DPM83" s="81"/>
      <c r="DPN83" s="81"/>
      <c r="DPO83" s="81"/>
      <c r="DPP83" s="81"/>
      <c r="DPQ83" s="81"/>
      <c r="DPR83" s="81"/>
      <c r="DPS83" s="81"/>
      <c r="DPT83" s="81"/>
      <c r="DPU83" s="81"/>
      <c r="DPV83" s="81"/>
      <c r="DPW83" s="81"/>
      <c r="DPX83" s="81"/>
      <c r="DPY83" s="81"/>
      <c r="DPZ83" s="81"/>
      <c r="DQA83" s="81"/>
      <c r="DQB83" s="81"/>
      <c r="DQC83" s="81"/>
      <c r="DQD83" s="81"/>
      <c r="DQE83" s="81"/>
      <c r="DQF83" s="81"/>
      <c r="DQG83" s="81"/>
      <c r="DQH83" s="81"/>
      <c r="DQI83" s="81"/>
      <c r="DQJ83" s="81"/>
      <c r="DQK83" s="81"/>
      <c r="DQL83" s="81"/>
      <c r="DQM83" s="81"/>
      <c r="DQN83" s="81"/>
      <c r="DQO83" s="81"/>
      <c r="DQP83" s="81"/>
      <c r="DQQ83" s="81"/>
      <c r="DQR83" s="81"/>
      <c r="DQS83" s="81"/>
      <c r="DQT83" s="81"/>
      <c r="DQU83" s="81"/>
      <c r="DQV83" s="81"/>
      <c r="DQW83" s="81"/>
      <c r="DQX83" s="81"/>
      <c r="DQY83" s="81"/>
      <c r="DQZ83" s="81"/>
      <c r="DRA83" s="81"/>
      <c r="DRB83" s="81"/>
      <c r="DRC83" s="81"/>
      <c r="DRD83" s="81"/>
      <c r="DRE83" s="81"/>
      <c r="DRF83" s="81"/>
      <c r="DRG83" s="81"/>
      <c r="DRH83" s="81"/>
      <c r="DRI83" s="81"/>
      <c r="DRJ83" s="81"/>
      <c r="DRK83" s="81"/>
      <c r="DRL83" s="81"/>
      <c r="DRM83" s="81"/>
      <c r="DRN83" s="81"/>
      <c r="DRO83" s="81"/>
      <c r="DRP83" s="81"/>
      <c r="DRQ83" s="81"/>
      <c r="DRR83" s="81"/>
      <c r="DRS83" s="81"/>
      <c r="DRT83" s="81"/>
      <c r="DRU83" s="81"/>
      <c r="DRV83" s="81"/>
      <c r="DRW83" s="81"/>
      <c r="DRX83" s="81"/>
      <c r="DRY83" s="81"/>
      <c r="DRZ83" s="81"/>
      <c r="DSA83" s="81"/>
      <c r="DSB83" s="81"/>
      <c r="DSC83" s="81"/>
      <c r="DSD83" s="81"/>
      <c r="DSE83" s="81"/>
      <c r="DSF83" s="81"/>
      <c r="DSG83" s="81"/>
      <c r="DSH83" s="81"/>
      <c r="DSI83" s="81"/>
      <c r="DSJ83" s="81"/>
      <c r="DSK83" s="81"/>
      <c r="DSL83" s="81"/>
      <c r="DSM83" s="81"/>
      <c r="DSN83" s="81"/>
      <c r="DSO83" s="81"/>
      <c r="DSP83" s="81"/>
      <c r="DSQ83" s="81"/>
      <c r="DSR83" s="81"/>
      <c r="DSS83" s="81"/>
      <c r="DST83" s="81"/>
      <c r="DSU83" s="81"/>
      <c r="DSV83" s="81"/>
      <c r="DSW83" s="81"/>
      <c r="DSX83" s="81"/>
      <c r="DSY83" s="81"/>
      <c r="DSZ83" s="81"/>
      <c r="DTA83" s="81"/>
      <c r="DTB83" s="81"/>
      <c r="DTC83" s="81"/>
      <c r="DTD83" s="81"/>
      <c r="DTE83" s="81"/>
      <c r="DTF83" s="81"/>
      <c r="DTG83" s="81"/>
      <c r="DTH83" s="81"/>
      <c r="DTI83" s="81"/>
      <c r="DTJ83" s="81"/>
      <c r="DTK83" s="81"/>
      <c r="DTL83" s="81"/>
      <c r="DTM83" s="81"/>
      <c r="DTN83" s="81"/>
      <c r="DTO83" s="81"/>
      <c r="DTP83" s="81"/>
      <c r="DTQ83" s="81"/>
      <c r="DTR83" s="81"/>
      <c r="DTS83" s="81"/>
      <c r="DTT83" s="81"/>
      <c r="DTU83" s="81"/>
      <c r="DTV83" s="81"/>
      <c r="DTW83" s="81"/>
      <c r="DTX83" s="81"/>
      <c r="DTY83" s="81"/>
      <c r="DTZ83" s="81"/>
      <c r="DUA83" s="81"/>
      <c r="DUB83" s="81"/>
      <c r="DUC83" s="81"/>
      <c r="DUD83" s="81"/>
      <c r="DUE83" s="81"/>
      <c r="DUF83" s="81"/>
      <c r="DUG83" s="81"/>
      <c r="DUH83" s="81"/>
      <c r="DUI83" s="81"/>
      <c r="DUJ83" s="81"/>
      <c r="DUK83" s="81"/>
      <c r="DUL83" s="81"/>
      <c r="DUM83" s="81"/>
      <c r="DUN83" s="81"/>
      <c r="DUO83" s="81"/>
      <c r="DUP83" s="81"/>
      <c r="DUQ83" s="81"/>
      <c r="DUR83" s="81"/>
      <c r="DUS83" s="81"/>
      <c r="DUT83" s="81"/>
      <c r="DUU83" s="81"/>
      <c r="DUV83" s="81"/>
      <c r="DUW83" s="81"/>
      <c r="DUX83" s="81"/>
      <c r="DUY83" s="81"/>
      <c r="DUZ83" s="81"/>
      <c r="DVA83" s="81"/>
      <c r="DVB83" s="81"/>
      <c r="DVC83" s="81"/>
      <c r="DVD83" s="81"/>
      <c r="DVE83" s="81"/>
      <c r="DVF83" s="81"/>
      <c r="DVG83" s="81"/>
      <c r="DVH83" s="81"/>
      <c r="DVI83" s="81"/>
      <c r="DVJ83" s="81"/>
      <c r="DVK83" s="81"/>
      <c r="DVL83" s="81"/>
      <c r="DVM83" s="81"/>
      <c r="DVN83" s="81"/>
      <c r="DVO83" s="81"/>
      <c r="DVP83" s="81"/>
      <c r="DVQ83" s="81"/>
      <c r="DVR83" s="81"/>
      <c r="DVS83" s="81"/>
      <c r="DVT83" s="81"/>
      <c r="DVU83" s="81"/>
      <c r="DVV83" s="81"/>
      <c r="DVW83" s="81"/>
      <c r="DVX83" s="81"/>
      <c r="DVY83" s="81"/>
      <c r="DVZ83" s="81"/>
      <c r="DWA83" s="81"/>
      <c r="DWB83" s="81"/>
      <c r="DWC83" s="81"/>
      <c r="DWD83" s="81"/>
      <c r="DWE83" s="81"/>
      <c r="DWF83" s="81"/>
      <c r="DWG83" s="81"/>
      <c r="DWH83" s="81"/>
      <c r="DWI83" s="81"/>
      <c r="DWJ83" s="81"/>
      <c r="DWK83" s="81"/>
      <c r="DWL83" s="81"/>
      <c r="DWM83" s="81"/>
      <c r="DWN83" s="81"/>
      <c r="DWO83" s="81"/>
      <c r="DWP83" s="81"/>
      <c r="DWQ83" s="81"/>
      <c r="DWR83" s="81"/>
      <c r="DWS83" s="81"/>
      <c r="DWT83" s="81"/>
      <c r="DWU83" s="81"/>
      <c r="DWV83" s="81"/>
      <c r="DWW83" s="81"/>
      <c r="DWX83" s="81"/>
      <c r="DWY83" s="81"/>
      <c r="DWZ83" s="81"/>
      <c r="DXA83" s="81"/>
      <c r="DXB83" s="81"/>
      <c r="DXC83" s="81"/>
      <c r="DXD83" s="81"/>
      <c r="DXE83" s="81"/>
      <c r="DXF83" s="81"/>
      <c r="DXG83" s="81"/>
      <c r="DXH83" s="81"/>
      <c r="DXI83" s="81"/>
      <c r="DXJ83" s="81"/>
      <c r="DXK83" s="81"/>
      <c r="DXL83" s="81"/>
      <c r="DXM83" s="81"/>
      <c r="DXN83" s="81"/>
      <c r="DXO83" s="81"/>
      <c r="DXP83" s="81"/>
      <c r="DXQ83" s="81"/>
      <c r="DXR83" s="81"/>
      <c r="DXS83" s="81"/>
      <c r="DXT83" s="81"/>
      <c r="DXU83" s="81"/>
      <c r="DXV83" s="81"/>
      <c r="DXW83" s="81"/>
      <c r="DXX83" s="81"/>
      <c r="DXY83" s="81"/>
      <c r="DXZ83" s="81"/>
      <c r="DYA83" s="81"/>
      <c r="DYB83" s="81"/>
      <c r="DYC83" s="81"/>
      <c r="DYD83" s="81"/>
      <c r="DYE83" s="81"/>
      <c r="DYF83" s="81"/>
      <c r="DYG83" s="81"/>
      <c r="DYH83" s="81"/>
      <c r="DYI83" s="81"/>
      <c r="DYJ83" s="81"/>
      <c r="DYK83" s="81"/>
      <c r="DYL83" s="81"/>
      <c r="DYM83" s="81"/>
      <c r="DYN83" s="81"/>
      <c r="DYO83" s="81"/>
      <c r="DYP83" s="81"/>
      <c r="DYQ83" s="81"/>
      <c r="DYR83" s="81"/>
      <c r="DYS83" s="81"/>
      <c r="DYT83" s="81"/>
      <c r="DYU83" s="81"/>
      <c r="DYV83" s="81"/>
      <c r="DYW83" s="81"/>
      <c r="DYX83" s="81"/>
      <c r="DYY83" s="81"/>
      <c r="DYZ83" s="81"/>
      <c r="DZA83" s="81"/>
      <c r="DZB83" s="81"/>
      <c r="DZC83" s="81"/>
      <c r="DZD83" s="81"/>
      <c r="DZE83" s="81"/>
      <c r="DZF83" s="81"/>
      <c r="DZG83" s="81"/>
      <c r="DZH83" s="81"/>
      <c r="DZI83" s="81"/>
      <c r="DZJ83" s="81"/>
      <c r="DZK83" s="81"/>
      <c r="DZL83" s="81"/>
      <c r="DZM83" s="81"/>
      <c r="DZN83" s="81"/>
      <c r="DZO83" s="81"/>
      <c r="DZP83" s="81"/>
      <c r="DZQ83" s="81"/>
      <c r="DZR83" s="81"/>
      <c r="DZS83" s="81"/>
      <c r="DZT83" s="81"/>
      <c r="DZU83" s="81"/>
      <c r="DZV83" s="81"/>
      <c r="DZW83" s="81"/>
      <c r="DZX83" s="81"/>
      <c r="DZY83" s="81"/>
      <c r="DZZ83" s="81"/>
      <c r="EAA83" s="81"/>
      <c r="EAB83" s="81"/>
      <c r="EAC83" s="81"/>
      <c r="EAD83" s="81"/>
      <c r="EAE83" s="81"/>
      <c r="EAF83" s="81"/>
      <c r="EAG83" s="81"/>
      <c r="EAH83" s="81"/>
      <c r="EAI83" s="81"/>
      <c r="EAJ83" s="81"/>
      <c r="EAK83" s="81"/>
      <c r="EAL83" s="81"/>
      <c r="EAM83" s="81"/>
      <c r="EAN83" s="81"/>
      <c r="EAO83" s="81"/>
      <c r="EAP83" s="81"/>
      <c r="EAQ83" s="81"/>
      <c r="EAR83" s="81"/>
      <c r="EAS83" s="81"/>
      <c r="EAT83" s="81"/>
      <c r="EAU83" s="81"/>
      <c r="EAV83" s="81"/>
      <c r="EAW83" s="81"/>
      <c r="EAX83" s="81"/>
      <c r="EAY83" s="81"/>
      <c r="EAZ83" s="81"/>
      <c r="EBA83" s="81"/>
      <c r="EBB83" s="81"/>
      <c r="EBC83" s="81"/>
      <c r="EBD83" s="81"/>
      <c r="EBE83" s="81"/>
      <c r="EBF83" s="81"/>
      <c r="EBG83" s="81"/>
      <c r="EBH83" s="81"/>
      <c r="EBI83" s="81"/>
      <c r="EBJ83" s="81"/>
      <c r="EBK83" s="81"/>
      <c r="EBL83" s="81"/>
      <c r="EBM83" s="81"/>
      <c r="EBN83" s="81"/>
      <c r="EBO83" s="81"/>
      <c r="EBP83" s="81"/>
      <c r="EBQ83" s="81"/>
      <c r="EBR83" s="81"/>
      <c r="EBS83" s="81"/>
      <c r="EBT83" s="81"/>
      <c r="EBU83" s="81"/>
      <c r="EBV83" s="81"/>
      <c r="EBW83" s="81"/>
      <c r="EBX83" s="81"/>
      <c r="EBY83" s="81"/>
      <c r="EBZ83" s="81"/>
      <c r="ECA83" s="81"/>
      <c r="ECB83" s="81"/>
      <c r="ECC83" s="81"/>
      <c r="ECD83" s="81"/>
      <c r="ECE83" s="81"/>
      <c r="ECF83" s="81"/>
      <c r="ECG83" s="81"/>
      <c r="ECH83" s="81"/>
      <c r="ECI83" s="81"/>
      <c r="ECJ83" s="81"/>
      <c r="ECK83" s="81"/>
      <c r="ECL83" s="81"/>
      <c r="ECM83" s="81"/>
      <c r="ECN83" s="81"/>
      <c r="ECO83" s="81"/>
      <c r="ECP83" s="81"/>
      <c r="ECQ83" s="81"/>
      <c r="ECR83" s="81"/>
      <c r="ECS83" s="81"/>
      <c r="ECT83" s="81"/>
      <c r="ECU83" s="81"/>
      <c r="ECV83" s="81"/>
      <c r="ECW83" s="81"/>
      <c r="ECX83" s="81"/>
      <c r="ECY83" s="81"/>
      <c r="ECZ83" s="81"/>
      <c r="EDA83" s="81"/>
      <c r="EDB83" s="81"/>
      <c r="EDC83" s="81"/>
      <c r="EDD83" s="81"/>
      <c r="EDE83" s="81"/>
      <c r="EDF83" s="81"/>
      <c r="EDG83" s="81"/>
      <c r="EDH83" s="81"/>
      <c r="EDI83" s="81"/>
      <c r="EDJ83" s="81"/>
      <c r="EDK83" s="81"/>
      <c r="EDL83" s="81"/>
      <c r="EDM83" s="81"/>
      <c r="EDN83" s="81"/>
      <c r="EDO83" s="81"/>
      <c r="EDP83" s="81"/>
      <c r="EDQ83" s="81"/>
      <c r="EDR83" s="81"/>
      <c r="EDS83" s="81"/>
      <c r="EDT83" s="81"/>
      <c r="EDU83" s="81"/>
      <c r="EDV83" s="81"/>
      <c r="EDW83" s="81"/>
      <c r="EDX83" s="81"/>
      <c r="EDY83" s="81"/>
      <c r="EDZ83" s="81"/>
      <c r="EEA83" s="81"/>
      <c r="EEB83" s="81"/>
      <c r="EEC83" s="81"/>
      <c r="EED83" s="81"/>
      <c r="EEE83" s="81"/>
      <c r="EEF83" s="81"/>
      <c r="EEG83" s="81"/>
      <c r="EEH83" s="81"/>
      <c r="EEI83" s="81"/>
      <c r="EEJ83" s="81"/>
      <c r="EEK83" s="81"/>
      <c r="EEL83" s="81"/>
      <c r="EEM83" s="81"/>
      <c r="EEN83" s="81"/>
      <c r="EEO83" s="81"/>
      <c r="EEP83" s="81"/>
      <c r="EEQ83" s="81"/>
      <c r="EER83" s="81"/>
      <c r="EES83" s="81"/>
      <c r="EET83" s="81"/>
      <c r="EEU83" s="81"/>
      <c r="EEV83" s="81"/>
      <c r="EEW83" s="81"/>
      <c r="EEX83" s="81"/>
      <c r="EEY83" s="81"/>
      <c r="EEZ83" s="81"/>
      <c r="EFA83" s="81"/>
      <c r="EFB83" s="81"/>
      <c r="EFC83" s="81"/>
      <c r="EFD83" s="81"/>
      <c r="EFE83" s="81"/>
      <c r="EFF83" s="81"/>
      <c r="EFG83" s="81"/>
      <c r="EFH83" s="81"/>
      <c r="EFI83" s="81"/>
      <c r="EFJ83" s="81"/>
      <c r="EFK83" s="81"/>
      <c r="EFL83" s="81"/>
      <c r="EFM83" s="81"/>
      <c r="EFN83" s="81"/>
      <c r="EFO83" s="81"/>
      <c r="EFP83" s="81"/>
      <c r="EFQ83" s="81"/>
      <c r="EFR83" s="81"/>
      <c r="EFS83" s="81"/>
      <c r="EFT83" s="81"/>
      <c r="EFU83" s="81"/>
      <c r="EFV83" s="81"/>
      <c r="EFW83" s="81"/>
      <c r="EFX83" s="81"/>
      <c r="EFY83" s="81"/>
      <c r="EFZ83" s="81"/>
      <c r="EGA83" s="81"/>
      <c r="EGB83" s="81"/>
      <c r="EGC83" s="81"/>
      <c r="EGD83" s="81"/>
      <c r="EGE83" s="81"/>
      <c r="EGF83" s="81"/>
      <c r="EGG83" s="81"/>
      <c r="EGH83" s="81"/>
      <c r="EGI83" s="81"/>
      <c r="EGJ83" s="81"/>
      <c r="EGK83" s="81"/>
      <c r="EGL83" s="81"/>
      <c r="EGM83" s="81"/>
      <c r="EGN83" s="81"/>
      <c r="EGO83" s="81"/>
      <c r="EGP83" s="81"/>
      <c r="EGQ83" s="81"/>
      <c r="EGR83" s="81"/>
      <c r="EGS83" s="81"/>
      <c r="EGT83" s="81"/>
      <c r="EGU83" s="81"/>
      <c r="EGV83" s="81"/>
      <c r="EGW83" s="81"/>
      <c r="EGX83" s="81"/>
      <c r="EGY83" s="81"/>
      <c r="EGZ83" s="81"/>
      <c r="EHA83" s="81"/>
      <c r="EHB83" s="81"/>
      <c r="EHC83" s="81"/>
      <c r="EHD83" s="81"/>
      <c r="EHE83" s="81"/>
      <c r="EHF83" s="81"/>
      <c r="EHG83" s="81"/>
      <c r="EHH83" s="81"/>
      <c r="EHI83" s="81"/>
      <c r="EHJ83" s="81"/>
      <c r="EHK83" s="81"/>
      <c r="EHL83" s="81"/>
      <c r="EHM83" s="81"/>
      <c r="EHN83" s="81"/>
      <c r="EHO83" s="81"/>
      <c r="EHP83" s="81"/>
      <c r="EHQ83" s="81"/>
      <c r="EHR83" s="81"/>
      <c r="EHS83" s="81"/>
      <c r="EHT83" s="81"/>
      <c r="EHU83" s="81"/>
      <c r="EHV83" s="81"/>
      <c r="EHW83" s="81"/>
      <c r="EHX83" s="81"/>
      <c r="EHY83" s="81"/>
      <c r="EHZ83" s="81"/>
      <c r="EIA83" s="81"/>
      <c r="EIB83" s="81"/>
      <c r="EIC83" s="81"/>
      <c r="EID83" s="81"/>
      <c r="EIE83" s="81"/>
      <c r="EIF83" s="81"/>
      <c r="EIG83" s="81"/>
      <c r="EIH83" s="81"/>
      <c r="EII83" s="81"/>
      <c r="EIJ83" s="81"/>
      <c r="EIK83" s="81"/>
      <c r="EIL83" s="81"/>
      <c r="EIM83" s="81"/>
      <c r="EIN83" s="81"/>
      <c r="EIO83" s="81"/>
      <c r="EIP83" s="81"/>
      <c r="EIQ83" s="81"/>
      <c r="EIR83" s="81"/>
      <c r="EIS83" s="81"/>
      <c r="EIT83" s="81"/>
      <c r="EIU83" s="81"/>
      <c r="EIV83" s="81"/>
      <c r="EIW83" s="81"/>
      <c r="EIX83" s="81"/>
      <c r="EIY83" s="81"/>
      <c r="EIZ83" s="81"/>
      <c r="EJA83" s="81"/>
      <c r="EJB83" s="81"/>
      <c r="EJC83" s="81"/>
      <c r="EJD83" s="81"/>
      <c r="EJE83" s="81"/>
      <c r="EJF83" s="81"/>
      <c r="EJG83" s="81"/>
      <c r="EJH83" s="81"/>
      <c r="EJI83" s="81"/>
      <c r="EJJ83" s="81"/>
      <c r="EJK83" s="81"/>
      <c r="EJL83" s="81"/>
      <c r="EJM83" s="81"/>
      <c r="EJN83" s="81"/>
      <c r="EJO83" s="81"/>
      <c r="EJP83" s="81"/>
      <c r="EJQ83" s="81"/>
      <c r="EJR83" s="81"/>
      <c r="EJS83" s="81"/>
      <c r="EJT83" s="81"/>
      <c r="EJU83" s="81"/>
      <c r="EJV83" s="81"/>
      <c r="EJW83" s="81"/>
      <c r="EJX83" s="81"/>
      <c r="EJY83" s="81"/>
      <c r="EJZ83" s="81"/>
      <c r="EKA83" s="81"/>
      <c r="EKB83" s="81"/>
      <c r="EKC83" s="81"/>
      <c r="EKD83" s="81"/>
      <c r="EKE83" s="81"/>
      <c r="EKF83" s="81"/>
      <c r="EKG83" s="81"/>
      <c r="EKH83" s="81"/>
      <c r="EKI83" s="81"/>
      <c r="EKJ83" s="81"/>
      <c r="EKK83" s="81"/>
      <c r="EKL83" s="81"/>
      <c r="EKM83" s="81"/>
      <c r="EKN83" s="81"/>
      <c r="EKO83" s="81"/>
      <c r="EKP83" s="81"/>
      <c r="EKQ83" s="81"/>
      <c r="EKR83" s="81"/>
      <c r="EKS83" s="81"/>
      <c r="EKT83" s="81"/>
      <c r="EKU83" s="81"/>
      <c r="EKV83" s="81"/>
      <c r="EKW83" s="81"/>
      <c r="EKX83" s="81"/>
      <c r="EKY83" s="81"/>
      <c r="EKZ83" s="81"/>
      <c r="ELA83" s="81"/>
      <c r="ELB83" s="81"/>
      <c r="ELC83" s="81"/>
      <c r="ELD83" s="81"/>
      <c r="ELE83" s="81"/>
      <c r="ELF83" s="81"/>
      <c r="ELG83" s="81"/>
      <c r="ELH83" s="81"/>
      <c r="ELI83" s="81"/>
      <c r="ELJ83" s="81"/>
      <c r="ELK83" s="81"/>
      <c r="ELL83" s="81"/>
      <c r="ELM83" s="81"/>
      <c r="ELN83" s="81"/>
      <c r="ELO83" s="81"/>
      <c r="ELP83" s="81"/>
      <c r="ELQ83" s="81"/>
      <c r="ELR83" s="81"/>
      <c r="ELS83" s="81"/>
      <c r="ELT83" s="81"/>
      <c r="ELU83" s="81"/>
      <c r="ELV83" s="81"/>
      <c r="ELW83" s="81"/>
      <c r="ELX83" s="81"/>
      <c r="ELY83" s="81"/>
      <c r="ELZ83" s="81"/>
      <c r="EMA83" s="81"/>
      <c r="EMB83" s="81"/>
      <c r="EMC83" s="81"/>
      <c r="EMD83" s="81"/>
      <c r="EME83" s="81"/>
      <c r="EMF83" s="81"/>
      <c r="EMG83" s="81"/>
      <c r="EMH83" s="81"/>
      <c r="EMI83" s="81"/>
      <c r="EMJ83" s="81"/>
      <c r="EMK83" s="81"/>
      <c r="EML83" s="81"/>
      <c r="EMM83" s="81"/>
      <c r="EMN83" s="81"/>
      <c r="EMO83" s="81"/>
      <c r="EMP83" s="81"/>
      <c r="EMQ83" s="81"/>
      <c r="EMR83" s="81"/>
      <c r="EMS83" s="81"/>
      <c r="EMT83" s="81"/>
      <c r="EMU83" s="81"/>
      <c r="EMV83" s="81"/>
      <c r="EMW83" s="81"/>
      <c r="EMX83" s="81"/>
      <c r="EMY83" s="81"/>
      <c r="EMZ83" s="81"/>
      <c r="ENA83" s="81"/>
      <c r="ENB83" s="81"/>
      <c r="ENC83" s="81"/>
      <c r="END83" s="81"/>
      <c r="ENE83" s="81"/>
      <c r="ENF83" s="81"/>
      <c r="ENG83" s="81"/>
      <c r="ENH83" s="81"/>
      <c r="ENI83" s="81"/>
      <c r="ENJ83" s="81"/>
      <c r="ENK83" s="81"/>
      <c r="ENL83" s="81"/>
      <c r="ENM83" s="81"/>
      <c r="ENN83" s="81"/>
      <c r="ENO83" s="81"/>
      <c r="ENP83" s="81"/>
      <c r="ENQ83" s="81"/>
      <c r="ENR83" s="81"/>
      <c r="ENS83" s="81"/>
      <c r="ENT83" s="81"/>
      <c r="ENU83" s="81"/>
      <c r="ENV83" s="81"/>
      <c r="ENW83" s="81"/>
      <c r="ENX83" s="81"/>
      <c r="ENY83" s="81"/>
      <c r="ENZ83" s="81"/>
      <c r="EOA83" s="81"/>
      <c r="EOB83" s="81"/>
      <c r="EOC83" s="81"/>
      <c r="EOD83" s="81"/>
      <c r="EOE83" s="81"/>
      <c r="EOF83" s="81"/>
      <c r="EOG83" s="81"/>
      <c r="EOH83" s="81"/>
      <c r="EOI83" s="81"/>
      <c r="EOJ83" s="81"/>
      <c r="EOK83" s="81"/>
      <c r="EOL83" s="81"/>
      <c r="EOM83" s="81"/>
      <c r="EON83" s="81"/>
      <c r="EOO83" s="81"/>
      <c r="EOP83" s="81"/>
      <c r="EOQ83" s="81"/>
      <c r="EOR83" s="81"/>
      <c r="EOS83" s="81"/>
      <c r="EOT83" s="81"/>
      <c r="EOU83" s="81"/>
      <c r="EOV83" s="81"/>
      <c r="EOW83" s="81"/>
      <c r="EOX83" s="81"/>
      <c r="EOY83" s="81"/>
      <c r="EOZ83" s="81"/>
      <c r="EPA83" s="81"/>
      <c r="EPB83" s="81"/>
      <c r="EPC83" s="81"/>
      <c r="EPD83" s="81"/>
      <c r="EPE83" s="81"/>
      <c r="EPF83" s="81"/>
      <c r="EPG83" s="81"/>
      <c r="EPH83" s="81"/>
      <c r="EPI83" s="81"/>
      <c r="EPJ83" s="81"/>
      <c r="EPK83" s="81"/>
      <c r="EPL83" s="81"/>
      <c r="EPM83" s="81"/>
      <c r="EPN83" s="81"/>
      <c r="EPO83" s="81"/>
      <c r="EPP83" s="81"/>
      <c r="EPQ83" s="81"/>
      <c r="EPR83" s="81"/>
      <c r="EPS83" s="81"/>
      <c r="EPT83" s="81"/>
      <c r="EPU83" s="81"/>
      <c r="EPV83" s="81"/>
      <c r="EPW83" s="81"/>
      <c r="EPX83" s="81"/>
      <c r="EPY83" s="81"/>
      <c r="EPZ83" s="81"/>
      <c r="EQA83" s="81"/>
      <c r="EQB83" s="81"/>
      <c r="EQC83" s="81"/>
      <c r="EQD83" s="81"/>
      <c r="EQE83" s="81"/>
      <c r="EQF83" s="81"/>
      <c r="EQG83" s="81"/>
      <c r="EQH83" s="81"/>
      <c r="EQI83" s="81"/>
      <c r="EQJ83" s="81"/>
      <c r="EQK83" s="81"/>
      <c r="EQL83" s="81"/>
      <c r="EQM83" s="81"/>
      <c r="EQN83" s="81"/>
      <c r="EQO83" s="81"/>
      <c r="EQP83" s="81"/>
      <c r="EQQ83" s="81"/>
      <c r="EQR83" s="81"/>
      <c r="EQS83" s="81"/>
      <c r="EQT83" s="81"/>
      <c r="EQU83" s="81"/>
      <c r="EQV83" s="81"/>
      <c r="EQW83" s="81"/>
      <c r="EQX83" s="81"/>
      <c r="EQY83" s="81"/>
      <c r="EQZ83" s="81"/>
      <c r="ERA83" s="81"/>
      <c r="ERB83" s="81"/>
      <c r="ERC83" s="81"/>
      <c r="ERD83" s="81"/>
      <c r="ERE83" s="81"/>
      <c r="ERF83" s="81"/>
      <c r="ERG83" s="81"/>
      <c r="ERH83" s="81"/>
      <c r="ERI83" s="81"/>
      <c r="ERJ83" s="81"/>
      <c r="ERK83" s="81"/>
      <c r="ERL83" s="81"/>
      <c r="ERM83" s="81"/>
      <c r="ERN83" s="81"/>
      <c r="ERO83" s="81"/>
      <c r="ERP83" s="81"/>
      <c r="ERQ83" s="81"/>
      <c r="ERR83" s="81"/>
      <c r="ERS83" s="81"/>
      <c r="ERT83" s="81"/>
      <c r="ERU83" s="81"/>
      <c r="ERV83" s="81"/>
      <c r="ERW83" s="81"/>
      <c r="ERX83" s="81"/>
      <c r="ERY83" s="81"/>
      <c r="ERZ83" s="81"/>
      <c r="ESA83" s="81"/>
      <c r="ESB83" s="81"/>
      <c r="ESC83" s="81"/>
      <c r="ESD83" s="81"/>
      <c r="ESE83" s="81"/>
      <c r="ESF83" s="81"/>
      <c r="ESG83" s="81"/>
      <c r="ESH83" s="81"/>
      <c r="ESI83" s="81"/>
      <c r="ESJ83" s="81"/>
      <c r="ESK83" s="81"/>
      <c r="ESL83" s="81"/>
      <c r="ESM83" s="81"/>
      <c r="ESN83" s="81"/>
      <c r="ESO83" s="81"/>
      <c r="ESP83" s="81"/>
      <c r="ESQ83" s="81"/>
      <c r="ESR83" s="81"/>
      <c r="ESS83" s="81"/>
      <c r="EST83" s="81"/>
      <c r="ESU83" s="81"/>
      <c r="ESV83" s="81"/>
      <c r="ESW83" s="81"/>
      <c r="ESX83" s="81"/>
      <c r="ESY83" s="81"/>
      <c r="ESZ83" s="81"/>
      <c r="ETA83" s="81"/>
      <c r="ETB83" s="81"/>
      <c r="ETC83" s="81"/>
      <c r="ETD83" s="81"/>
      <c r="ETE83" s="81"/>
      <c r="ETF83" s="81"/>
      <c r="ETG83" s="81"/>
      <c r="ETH83" s="81"/>
      <c r="ETI83" s="81"/>
      <c r="ETJ83" s="81"/>
      <c r="ETK83" s="81"/>
      <c r="ETL83" s="81"/>
      <c r="ETM83" s="81"/>
      <c r="ETN83" s="81"/>
      <c r="ETO83" s="81"/>
      <c r="ETP83" s="81"/>
      <c r="ETQ83" s="81"/>
      <c r="ETR83" s="81"/>
      <c r="ETS83" s="81"/>
      <c r="ETT83" s="81"/>
      <c r="ETU83" s="81"/>
      <c r="ETV83" s="81"/>
      <c r="ETW83" s="81"/>
      <c r="ETX83" s="81"/>
      <c r="ETY83" s="81"/>
      <c r="ETZ83" s="81"/>
      <c r="EUA83" s="81"/>
      <c r="EUB83" s="81"/>
      <c r="EUC83" s="81"/>
      <c r="EUD83" s="81"/>
      <c r="EUE83" s="81"/>
      <c r="EUF83" s="81"/>
      <c r="EUG83" s="81"/>
      <c r="EUH83" s="81"/>
      <c r="EUI83" s="81"/>
      <c r="EUJ83" s="81"/>
      <c r="EUK83" s="81"/>
      <c r="EUL83" s="81"/>
      <c r="EUM83" s="81"/>
      <c r="EUN83" s="81"/>
      <c r="EUO83" s="81"/>
      <c r="EUP83" s="81"/>
      <c r="EUQ83" s="81"/>
      <c r="EUR83" s="81"/>
      <c r="EUS83" s="81"/>
      <c r="EUT83" s="81"/>
      <c r="EUU83" s="81"/>
      <c r="EUV83" s="81"/>
      <c r="EUW83" s="81"/>
      <c r="EUX83" s="81"/>
      <c r="EUY83" s="81"/>
      <c r="EUZ83" s="81"/>
      <c r="EVA83" s="81"/>
      <c r="EVB83" s="81"/>
      <c r="EVC83" s="81"/>
      <c r="EVD83" s="81"/>
      <c r="EVE83" s="81"/>
      <c r="EVF83" s="81"/>
      <c r="EVG83" s="81"/>
      <c r="EVH83" s="81"/>
      <c r="EVI83" s="81"/>
      <c r="EVJ83" s="81"/>
      <c r="EVK83" s="81"/>
      <c r="EVL83" s="81"/>
      <c r="EVM83" s="81"/>
      <c r="EVN83" s="81"/>
      <c r="EVO83" s="81"/>
      <c r="EVP83" s="81"/>
      <c r="EVQ83" s="81"/>
      <c r="EVR83" s="81"/>
      <c r="EVS83" s="81"/>
      <c r="EVT83" s="81"/>
      <c r="EVU83" s="81"/>
      <c r="EVV83" s="81"/>
      <c r="EVW83" s="81"/>
      <c r="EVX83" s="81"/>
      <c r="EVY83" s="81"/>
      <c r="EVZ83" s="81"/>
      <c r="EWA83" s="81"/>
      <c r="EWB83" s="81"/>
      <c r="EWC83" s="81"/>
      <c r="EWD83" s="81"/>
      <c r="EWE83" s="81"/>
      <c r="EWF83" s="81"/>
      <c r="EWG83" s="81"/>
      <c r="EWH83" s="81"/>
      <c r="EWI83" s="81"/>
      <c r="EWJ83" s="81"/>
      <c r="EWK83" s="81"/>
      <c r="EWL83" s="81"/>
      <c r="EWM83" s="81"/>
      <c r="EWN83" s="81"/>
      <c r="EWO83" s="81"/>
      <c r="EWP83" s="81"/>
      <c r="EWQ83" s="81"/>
      <c r="EWR83" s="81"/>
      <c r="EWS83" s="81"/>
      <c r="EWT83" s="81"/>
      <c r="EWU83" s="81"/>
      <c r="EWV83" s="81"/>
      <c r="EWW83" s="81"/>
      <c r="EWX83" s="81"/>
      <c r="EWY83" s="81"/>
      <c r="EWZ83" s="81"/>
      <c r="EXA83" s="81"/>
      <c r="EXB83" s="81"/>
      <c r="EXC83" s="81"/>
      <c r="EXD83" s="81"/>
      <c r="EXE83" s="81"/>
      <c r="EXF83" s="81"/>
      <c r="EXG83" s="81"/>
      <c r="EXH83" s="81"/>
      <c r="EXI83" s="81"/>
      <c r="EXJ83" s="81"/>
      <c r="EXK83" s="81"/>
      <c r="EXL83" s="81"/>
      <c r="EXM83" s="81"/>
      <c r="EXN83" s="81"/>
      <c r="EXO83" s="81"/>
      <c r="EXP83" s="81"/>
      <c r="EXQ83" s="81"/>
      <c r="EXR83" s="81"/>
      <c r="EXS83" s="81"/>
      <c r="EXT83" s="81"/>
      <c r="EXU83" s="81"/>
      <c r="EXV83" s="81"/>
      <c r="EXW83" s="81"/>
      <c r="EXX83" s="81"/>
      <c r="EXY83" s="81"/>
      <c r="EXZ83" s="81"/>
      <c r="EYA83" s="81"/>
      <c r="EYB83" s="81"/>
      <c r="EYC83" s="81"/>
      <c r="EYD83" s="81"/>
      <c r="EYE83" s="81"/>
      <c r="EYF83" s="81"/>
      <c r="EYG83" s="81"/>
      <c r="EYH83" s="81"/>
      <c r="EYI83" s="81"/>
      <c r="EYJ83" s="81"/>
      <c r="EYK83" s="81"/>
      <c r="EYL83" s="81"/>
      <c r="EYM83" s="81"/>
      <c r="EYN83" s="81"/>
      <c r="EYO83" s="81"/>
      <c r="EYP83" s="81"/>
      <c r="EYQ83" s="81"/>
      <c r="EYR83" s="81"/>
      <c r="EYS83" s="81"/>
      <c r="EYT83" s="81"/>
      <c r="EYU83" s="81"/>
      <c r="EYV83" s="81"/>
      <c r="EYW83" s="81"/>
      <c r="EYX83" s="81"/>
      <c r="EYY83" s="81"/>
      <c r="EYZ83" s="81"/>
      <c r="EZA83" s="81"/>
      <c r="EZB83" s="81"/>
      <c r="EZC83" s="81"/>
      <c r="EZD83" s="81"/>
      <c r="EZE83" s="81"/>
      <c r="EZF83" s="81"/>
      <c r="EZG83" s="81"/>
      <c r="EZH83" s="81"/>
      <c r="EZI83" s="81"/>
      <c r="EZJ83" s="81"/>
      <c r="EZK83" s="81"/>
      <c r="EZL83" s="81"/>
      <c r="EZM83" s="81"/>
      <c r="EZN83" s="81"/>
      <c r="EZO83" s="81"/>
      <c r="EZP83" s="81"/>
      <c r="EZQ83" s="81"/>
      <c r="EZR83" s="81"/>
      <c r="EZS83" s="81"/>
      <c r="EZT83" s="81"/>
      <c r="EZU83" s="81"/>
      <c r="EZV83" s="81"/>
      <c r="EZW83" s="81"/>
      <c r="EZX83" s="81"/>
      <c r="EZY83" s="81"/>
      <c r="EZZ83" s="81"/>
      <c r="FAA83" s="81"/>
      <c r="FAB83" s="81"/>
      <c r="FAC83" s="81"/>
      <c r="FAD83" s="81"/>
      <c r="FAE83" s="81"/>
      <c r="FAF83" s="81"/>
      <c r="FAG83" s="81"/>
      <c r="FAH83" s="81"/>
      <c r="FAI83" s="81"/>
      <c r="FAJ83" s="81"/>
      <c r="FAK83" s="81"/>
      <c r="FAL83" s="81"/>
      <c r="FAM83" s="81"/>
      <c r="FAN83" s="81"/>
      <c r="FAO83" s="81"/>
      <c r="FAP83" s="81"/>
      <c r="FAQ83" s="81"/>
      <c r="FAR83" s="81"/>
      <c r="FAS83" s="81"/>
      <c r="FAT83" s="81"/>
      <c r="FAU83" s="81"/>
      <c r="FAV83" s="81"/>
      <c r="FAW83" s="81"/>
      <c r="FAX83" s="81"/>
      <c r="FAY83" s="81"/>
      <c r="FAZ83" s="81"/>
      <c r="FBA83" s="81"/>
      <c r="FBB83" s="81"/>
      <c r="FBC83" s="81"/>
      <c r="FBD83" s="81"/>
      <c r="FBE83" s="81"/>
      <c r="FBF83" s="81"/>
      <c r="FBG83" s="81"/>
      <c r="FBH83" s="81"/>
      <c r="FBI83" s="81"/>
      <c r="FBJ83" s="81"/>
      <c r="FBK83" s="81"/>
      <c r="FBL83" s="81"/>
      <c r="FBM83" s="81"/>
      <c r="FBN83" s="81"/>
      <c r="FBO83" s="81"/>
      <c r="FBP83" s="81"/>
      <c r="FBQ83" s="81"/>
      <c r="FBR83" s="81"/>
      <c r="FBS83" s="81"/>
      <c r="FBT83" s="81"/>
      <c r="FBU83" s="81"/>
      <c r="FBV83" s="81"/>
      <c r="FBW83" s="81"/>
      <c r="FBX83" s="81"/>
      <c r="FBY83" s="81"/>
      <c r="FBZ83" s="81"/>
      <c r="FCA83" s="81"/>
      <c r="FCB83" s="81"/>
      <c r="FCC83" s="81"/>
      <c r="FCD83" s="81"/>
      <c r="FCE83" s="81"/>
      <c r="FCF83" s="81"/>
      <c r="FCG83" s="81"/>
      <c r="FCH83" s="81"/>
      <c r="FCI83" s="81"/>
      <c r="FCJ83" s="81"/>
      <c r="FCK83" s="81"/>
      <c r="FCL83" s="81"/>
      <c r="FCM83" s="81"/>
      <c r="FCN83" s="81"/>
      <c r="FCO83" s="81"/>
      <c r="FCP83" s="81"/>
      <c r="FCQ83" s="81"/>
      <c r="FCR83" s="81"/>
      <c r="FCS83" s="81"/>
      <c r="FCT83" s="81"/>
      <c r="FCU83" s="81"/>
      <c r="FCV83" s="81"/>
      <c r="FCW83" s="81"/>
      <c r="FCX83" s="81"/>
      <c r="FCY83" s="81"/>
      <c r="FCZ83" s="81"/>
      <c r="FDA83" s="81"/>
      <c r="FDB83" s="81"/>
      <c r="FDC83" s="81"/>
      <c r="FDD83" s="81"/>
      <c r="FDE83" s="81"/>
      <c r="FDF83" s="81"/>
      <c r="FDG83" s="81"/>
      <c r="FDH83" s="81"/>
      <c r="FDI83" s="81"/>
      <c r="FDJ83" s="81"/>
      <c r="FDK83" s="81"/>
      <c r="FDL83" s="81"/>
      <c r="FDM83" s="81"/>
      <c r="FDN83" s="81"/>
      <c r="FDO83" s="81"/>
      <c r="FDP83" s="81"/>
      <c r="FDQ83" s="81"/>
      <c r="FDR83" s="81"/>
      <c r="FDS83" s="81"/>
      <c r="FDT83" s="81"/>
      <c r="FDU83" s="81"/>
      <c r="FDV83" s="81"/>
      <c r="FDW83" s="81"/>
      <c r="FDX83" s="81"/>
      <c r="FDY83" s="81"/>
      <c r="FDZ83" s="81"/>
      <c r="FEA83" s="81"/>
      <c r="FEB83" s="81"/>
      <c r="FEC83" s="81"/>
      <c r="FED83" s="81"/>
      <c r="FEE83" s="81"/>
      <c r="FEF83" s="81"/>
      <c r="FEG83" s="81"/>
      <c r="FEH83" s="81"/>
      <c r="FEI83" s="81"/>
      <c r="FEJ83" s="81"/>
      <c r="FEK83" s="81"/>
      <c r="FEL83" s="81"/>
      <c r="FEM83" s="81"/>
      <c r="FEN83" s="81"/>
      <c r="FEO83" s="81"/>
      <c r="FEP83" s="81"/>
      <c r="FEQ83" s="81"/>
      <c r="FER83" s="81"/>
      <c r="FES83" s="81"/>
      <c r="FET83" s="81"/>
      <c r="FEU83" s="81"/>
      <c r="FEV83" s="81"/>
      <c r="FEW83" s="81"/>
      <c r="FEX83" s="81"/>
      <c r="FEY83" s="81"/>
      <c r="FEZ83" s="81"/>
      <c r="FFA83" s="81"/>
      <c r="FFB83" s="81"/>
      <c r="FFC83" s="81"/>
      <c r="FFD83" s="81"/>
      <c r="FFE83" s="81"/>
      <c r="FFF83" s="81"/>
      <c r="FFG83" s="81"/>
      <c r="FFH83" s="81"/>
      <c r="FFI83" s="81"/>
      <c r="FFJ83" s="81"/>
      <c r="FFK83" s="81"/>
      <c r="FFL83" s="81"/>
      <c r="FFM83" s="81"/>
      <c r="FFN83" s="81"/>
      <c r="FFO83" s="81"/>
      <c r="FFP83" s="81"/>
      <c r="FFQ83" s="81"/>
      <c r="FFR83" s="81"/>
      <c r="FFS83" s="81"/>
      <c r="FFT83" s="81"/>
      <c r="FFU83" s="81"/>
      <c r="FFV83" s="81"/>
      <c r="FFW83" s="81"/>
      <c r="FFX83" s="81"/>
      <c r="FFY83" s="81"/>
      <c r="FFZ83" s="81"/>
      <c r="FGA83" s="81"/>
      <c r="FGB83" s="81"/>
      <c r="FGC83" s="81"/>
      <c r="FGD83" s="81"/>
      <c r="FGE83" s="81"/>
      <c r="FGF83" s="81"/>
      <c r="FGG83" s="81"/>
      <c r="FGH83" s="81"/>
      <c r="FGI83" s="81"/>
      <c r="FGJ83" s="81"/>
      <c r="FGK83" s="81"/>
      <c r="FGL83" s="81"/>
      <c r="FGM83" s="81"/>
      <c r="FGN83" s="81"/>
      <c r="FGO83" s="81"/>
      <c r="FGP83" s="81"/>
      <c r="FGQ83" s="81"/>
      <c r="FGR83" s="81"/>
      <c r="FGS83" s="81"/>
      <c r="FGT83" s="81"/>
      <c r="FGU83" s="81"/>
      <c r="FGV83" s="81"/>
      <c r="FGW83" s="81"/>
      <c r="FGX83" s="81"/>
      <c r="FGY83" s="81"/>
      <c r="FGZ83" s="81"/>
      <c r="FHA83" s="81"/>
      <c r="FHB83" s="81"/>
      <c r="FHC83" s="81"/>
      <c r="FHD83" s="81"/>
      <c r="FHE83" s="81"/>
      <c r="FHF83" s="81"/>
      <c r="FHG83" s="81"/>
      <c r="FHH83" s="81"/>
      <c r="FHI83" s="81"/>
      <c r="FHJ83" s="81"/>
      <c r="FHK83" s="81"/>
      <c r="FHL83" s="81"/>
      <c r="FHM83" s="81"/>
      <c r="FHN83" s="81"/>
      <c r="FHO83" s="81"/>
      <c r="FHP83" s="81"/>
      <c r="FHQ83" s="81"/>
      <c r="FHR83" s="81"/>
      <c r="FHS83" s="81"/>
      <c r="FHT83" s="81"/>
      <c r="FHU83" s="81"/>
      <c r="FHV83" s="81"/>
      <c r="FHW83" s="81"/>
      <c r="FHX83" s="81"/>
      <c r="FHY83" s="81"/>
      <c r="FHZ83" s="81"/>
      <c r="FIA83" s="81"/>
      <c r="FIB83" s="81"/>
      <c r="FIC83" s="81"/>
      <c r="FID83" s="81"/>
      <c r="FIE83" s="81"/>
      <c r="FIF83" s="81"/>
      <c r="FIG83" s="81"/>
      <c r="FIH83" s="81"/>
      <c r="FII83" s="81"/>
      <c r="FIJ83" s="81"/>
      <c r="FIK83" s="81"/>
      <c r="FIL83" s="81"/>
      <c r="FIM83" s="81"/>
      <c r="FIN83" s="81"/>
      <c r="FIO83" s="81"/>
      <c r="FIP83" s="81"/>
      <c r="FIQ83" s="81"/>
      <c r="FIR83" s="81"/>
      <c r="FIS83" s="81"/>
      <c r="FIT83" s="81"/>
      <c r="FIU83" s="81"/>
      <c r="FIV83" s="81"/>
      <c r="FIW83" s="81"/>
      <c r="FIX83" s="81"/>
      <c r="FIY83" s="81"/>
      <c r="FIZ83" s="81"/>
      <c r="FJA83" s="81"/>
      <c r="FJB83" s="81"/>
      <c r="FJC83" s="81"/>
      <c r="FJD83" s="81"/>
      <c r="FJE83" s="81"/>
      <c r="FJF83" s="81"/>
      <c r="FJG83" s="81"/>
      <c r="FJH83" s="81"/>
      <c r="FJI83" s="81"/>
      <c r="FJJ83" s="81"/>
      <c r="FJK83" s="81"/>
      <c r="FJL83" s="81"/>
      <c r="FJM83" s="81"/>
      <c r="FJN83" s="81"/>
      <c r="FJO83" s="81"/>
      <c r="FJP83" s="81"/>
      <c r="FJQ83" s="81"/>
      <c r="FJR83" s="81"/>
      <c r="FJS83" s="81"/>
      <c r="FJT83" s="81"/>
      <c r="FJU83" s="81"/>
      <c r="FJV83" s="81"/>
      <c r="FJW83" s="81"/>
      <c r="FJX83" s="81"/>
      <c r="FJY83" s="81"/>
      <c r="FJZ83" s="81"/>
      <c r="FKA83" s="81"/>
      <c r="FKB83" s="81"/>
      <c r="FKC83" s="81"/>
      <c r="FKD83" s="81"/>
      <c r="FKE83" s="81"/>
      <c r="FKF83" s="81"/>
      <c r="FKG83" s="81"/>
      <c r="FKH83" s="81"/>
      <c r="FKI83" s="81"/>
      <c r="FKJ83" s="81"/>
      <c r="FKK83" s="81"/>
      <c r="FKL83" s="81"/>
      <c r="FKM83" s="81"/>
      <c r="FKN83" s="81"/>
      <c r="FKO83" s="81"/>
      <c r="FKP83" s="81"/>
      <c r="FKQ83" s="81"/>
      <c r="FKR83" s="81"/>
      <c r="FKS83" s="81"/>
      <c r="FKT83" s="81"/>
      <c r="FKU83" s="81"/>
      <c r="FKV83" s="81"/>
      <c r="FKW83" s="81"/>
      <c r="FKX83" s="81"/>
      <c r="FKY83" s="81"/>
      <c r="FKZ83" s="81"/>
      <c r="FLA83" s="81"/>
      <c r="FLB83" s="81"/>
      <c r="FLC83" s="81"/>
      <c r="FLD83" s="81"/>
      <c r="FLE83" s="81"/>
      <c r="FLF83" s="81"/>
      <c r="FLG83" s="81"/>
      <c r="FLH83" s="81"/>
      <c r="FLI83" s="81"/>
      <c r="FLJ83" s="81"/>
      <c r="FLK83" s="81"/>
      <c r="FLL83" s="81"/>
      <c r="FLM83" s="81"/>
      <c r="FLN83" s="81"/>
      <c r="FLO83" s="81"/>
      <c r="FLP83" s="81"/>
      <c r="FLQ83" s="81"/>
      <c r="FLR83" s="81"/>
      <c r="FLS83" s="81"/>
      <c r="FLT83" s="81"/>
      <c r="FLU83" s="81"/>
      <c r="FLV83" s="81"/>
      <c r="FLW83" s="81"/>
      <c r="FLX83" s="81"/>
      <c r="FLY83" s="81"/>
      <c r="FLZ83" s="81"/>
      <c r="FMA83" s="81"/>
      <c r="FMB83" s="81"/>
      <c r="FMC83" s="81"/>
      <c r="FMD83" s="81"/>
      <c r="FME83" s="81"/>
      <c r="FMF83" s="81"/>
      <c r="FMG83" s="81"/>
      <c r="FMH83" s="81"/>
      <c r="FMI83" s="81"/>
      <c r="FMJ83" s="81"/>
      <c r="FMK83" s="81"/>
      <c r="FML83" s="81"/>
      <c r="FMM83" s="81"/>
      <c r="FMN83" s="81"/>
      <c r="FMO83" s="81"/>
      <c r="FMP83" s="81"/>
      <c r="FMQ83" s="81"/>
      <c r="FMR83" s="81"/>
      <c r="FMS83" s="81"/>
      <c r="FMT83" s="81"/>
      <c r="FMU83" s="81"/>
      <c r="FMV83" s="81"/>
      <c r="FMW83" s="81"/>
      <c r="FMX83" s="81"/>
      <c r="FMY83" s="81"/>
      <c r="FMZ83" s="81"/>
      <c r="FNA83" s="81"/>
      <c r="FNB83" s="81"/>
      <c r="FNC83" s="81"/>
      <c r="FND83" s="81"/>
      <c r="FNE83" s="81"/>
      <c r="FNF83" s="81"/>
      <c r="FNG83" s="81"/>
      <c r="FNH83" s="81"/>
      <c r="FNI83" s="81"/>
      <c r="FNJ83" s="81"/>
      <c r="FNK83" s="81"/>
      <c r="FNL83" s="81"/>
      <c r="FNM83" s="81"/>
      <c r="FNN83" s="81"/>
      <c r="FNO83" s="81"/>
      <c r="FNP83" s="81"/>
      <c r="FNQ83" s="81"/>
      <c r="FNR83" s="81"/>
      <c r="FNS83" s="81"/>
      <c r="FNT83" s="81"/>
      <c r="FNU83" s="81"/>
      <c r="FNV83" s="81"/>
      <c r="FNW83" s="81"/>
      <c r="FNX83" s="81"/>
      <c r="FNY83" s="81"/>
      <c r="FNZ83" s="81"/>
      <c r="FOA83" s="81"/>
      <c r="FOB83" s="81"/>
      <c r="FOC83" s="81"/>
      <c r="FOD83" s="81"/>
      <c r="FOE83" s="81"/>
      <c r="FOF83" s="81"/>
      <c r="FOG83" s="81"/>
      <c r="FOH83" s="81"/>
      <c r="FOI83" s="81"/>
      <c r="FOJ83" s="81"/>
      <c r="FOK83" s="81"/>
      <c r="FOL83" s="81"/>
      <c r="FOM83" s="81"/>
      <c r="FON83" s="81"/>
      <c r="FOO83" s="81"/>
      <c r="FOP83" s="81"/>
      <c r="FOQ83" s="81"/>
      <c r="FOR83" s="81"/>
      <c r="FOS83" s="81"/>
      <c r="FOT83" s="81"/>
      <c r="FOU83" s="81"/>
      <c r="FOV83" s="81"/>
      <c r="FOW83" s="81"/>
      <c r="FOX83" s="81"/>
      <c r="FOY83" s="81"/>
      <c r="FOZ83" s="81"/>
      <c r="FPA83" s="81"/>
      <c r="FPB83" s="81"/>
      <c r="FPC83" s="81"/>
      <c r="FPD83" s="81"/>
      <c r="FPE83" s="81"/>
      <c r="FPF83" s="81"/>
      <c r="FPG83" s="81"/>
      <c r="FPH83" s="81"/>
      <c r="FPI83" s="81"/>
      <c r="FPJ83" s="81"/>
      <c r="FPK83" s="81"/>
      <c r="FPL83" s="81"/>
      <c r="FPM83" s="81"/>
      <c r="FPN83" s="81"/>
      <c r="FPO83" s="81"/>
      <c r="FPP83" s="81"/>
      <c r="FPQ83" s="81"/>
      <c r="FPR83" s="81"/>
      <c r="FPS83" s="81"/>
      <c r="FPT83" s="81"/>
      <c r="FPU83" s="81"/>
      <c r="FPV83" s="81"/>
      <c r="FPW83" s="81"/>
      <c r="FPX83" s="81"/>
      <c r="FPY83" s="81"/>
      <c r="FPZ83" s="81"/>
      <c r="FQA83" s="81"/>
      <c r="FQB83" s="81"/>
      <c r="FQC83" s="81"/>
      <c r="FQD83" s="81"/>
      <c r="FQE83" s="81"/>
      <c r="FQF83" s="81"/>
      <c r="FQG83" s="81"/>
      <c r="FQH83" s="81"/>
      <c r="FQI83" s="81"/>
      <c r="FQJ83" s="81"/>
      <c r="FQK83" s="81"/>
      <c r="FQL83" s="81"/>
      <c r="FQM83" s="81"/>
      <c r="FQN83" s="81"/>
      <c r="FQO83" s="81"/>
      <c r="FQP83" s="81"/>
      <c r="FQQ83" s="81"/>
      <c r="FQR83" s="81"/>
      <c r="FQS83" s="81"/>
      <c r="FQT83" s="81"/>
      <c r="FQU83" s="81"/>
      <c r="FQV83" s="81"/>
      <c r="FQW83" s="81"/>
      <c r="FQX83" s="81"/>
      <c r="FQY83" s="81"/>
      <c r="FQZ83" s="81"/>
      <c r="FRA83" s="81"/>
      <c r="FRB83" s="81"/>
      <c r="FRC83" s="81"/>
      <c r="FRD83" s="81"/>
      <c r="FRE83" s="81"/>
      <c r="FRF83" s="81"/>
      <c r="FRG83" s="81"/>
      <c r="FRH83" s="81"/>
      <c r="FRI83" s="81"/>
      <c r="FRJ83" s="81"/>
      <c r="FRK83" s="81"/>
      <c r="FRL83" s="81"/>
      <c r="FRM83" s="81"/>
      <c r="FRN83" s="81"/>
      <c r="FRO83" s="81"/>
      <c r="FRP83" s="81"/>
      <c r="FRQ83" s="81"/>
      <c r="FRR83" s="81"/>
      <c r="FRS83" s="81"/>
      <c r="FRT83" s="81"/>
      <c r="FRU83" s="81"/>
      <c r="FRV83" s="81"/>
      <c r="FRW83" s="81"/>
      <c r="FRX83" s="81"/>
      <c r="FRY83" s="81"/>
      <c r="FRZ83" s="81"/>
      <c r="FSA83" s="81"/>
      <c r="FSB83" s="81"/>
      <c r="FSC83" s="81"/>
      <c r="FSD83" s="81"/>
      <c r="FSE83" s="81"/>
      <c r="FSF83" s="81"/>
      <c r="FSG83" s="81"/>
      <c r="FSH83" s="81"/>
      <c r="FSI83" s="81"/>
      <c r="FSJ83" s="81"/>
      <c r="FSK83" s="81"/>
      <c r="FSL83" s="81"/>
      <c r="FSM83" s="81"/>
      <c r="FSN83" s="81"/>
      <c r="FSO83" s="81"/>
      <c r="FSP83" s="81"/>
      <c r="FSQ83" s="81"/>
      <c r="FSR83" s="81"/>
      <c r="FSS83" s="81"/>
      <c r="FST83" s="81"/>
      <c r="FSU83" s="81"/>
      <c r="FSV83" s="81"/>
      <c r="FSW83" s="81"/>
      <c r="FSX83" s="81"/>
      <c r="FSY83" s="81"/>
      <c r="FSZ83" s="81"/>
      <c r="FTA83" s="81"/>
      <c r="FTB83" s="81"/>
      <c r="FTC83" s="81"/>
      <c r="FTD83" s="81"/>
      <c r="FTE83" s="81"/>
      <c r="FTF83" s="81"/>
      <c r="FTG83" s="81"/>
      <c r="FTH83" s="81"/>
      <c r="FTI83" s="81"/>
      <c r="FTJ83" s="81"/>
      <c r="FTK83" s="81"/>
      <c r="FTL83" s="81"/>
      <c r="FTM83" s="81"/>
      <c r="FTN83" s="81"/>
      <c r="FTO83" s="81"/>
      <c r="FTP83" s="81"/>
      <c r="FTQ83" s="81"/>
      <c r="FTR83" s="81"/>
      <c r="FTS83" s="81"/>
      <c r="FTT83" s="81"/>
      <c r="FTU83" s="81"/>
      <c r="FTV83" s="81"/>
      <c r="FTW83" s="81"/>
      <c r="FTX83" s="81"/>
      <c r="FTY83" s="81"/>
      <c r="FTZ83" s="81"/>
      <c r="FUA83" s="81"/>
      <c r="FUB83" s="81"/>
      <c r="FUC83" s="81"/>
      <c r="FUD83" s="81"/>
      <c r="FUE83" s="81"/>
      <c r="FUF83" s="81"/>
      <c r="FUG83" s="81"/>
      <c r="FUH83" s="81"/>
      <c r="FUI83" s="81"/>
      <c r="FUJ83" s="81"/>
      <c r="FUK83" s="81"/>
      <c r="FUL83" s="81"/>
      <c r="FUM83" s="81"/>
      <c r="FUN83" s="81"/>
      <c r="FUO83" s="81"/>
      <c r="FUP83" s="81"/>
      <c r="FUQ83" s="81"/>
      <c r="FUR83" s="81"/>
      <c r="FUS83" s="81"/>
      <c r="FUT83" s="81"/>
      <c r="FUU83" s="81"/>
      <c r="FUV83" s="81"/>
      <c r="FUW83" s="81"/>
      <c r="FUX83" s="81"/>
      <c r="FUY83" s="81"/>
      <c r="FUZ83" s="81"/>
      <c r="FVA83" s="81"/>
      <c r="FVB83" s="81"/>
      <c r="FVC83" s="81"/>
      <c r="FVD83" s="81"/>
      <c r="FVE83" s="81"/>
      <c r="FVF83" s="81"/>
      <c r="FVG83" s="81"/>
      <c r="FVH83" s="81"/>
      <c r="FVI83" s="81"/>
      <c r="FVJ83" s="81"/>
      <c r="FVK83" s="81"/>
      <c r="FVL83" s="81"/>
      <c r="FVM83" s="81"/>
      <c r="FVN83" s="81"/>
      <c r="FVO83" s="81"/>
      <c r="FVP83" s="81"/>
      <c r="FVQ83" s="81"/>
      <c r="FVR83" s="81"/>
      <c r="FVS83" s="81"/>
      <c r="FVT83" s="81"/>
      <c r="FVU83" s="81"/>
      <c r="FVV83" s="81"/>
      <c r="FVW83" s="81"/>
      <c r="FVX83" s="81"/>
      <c r="FVY83" s="81"/>
      <c r="FVZ83" s="81"/>
      <c r="FWA83" s="81"/>
      <c r="FWB83" s="81"/>
      <c r="FWC83" s="81"/>
      <c r="FWD83" s="81"/>
      <c r="FWE83" s="81"/>
      <c r="FWF83" s="81"/>
      <c r="FWG83" s="81"/>
      <c r="FWH83" s="81"/>
      <c r="FWI83" s="81"/>
      <c r="FWJ83" s="81"/>
      <c r="FWK83" s="81"/>
      <c r="FWL83" s="81"/>
      <c r="FWM83" s="81"/>
      <c r="FWN83" s="81"/>
      <c r="FWO83" s="81"/>
      <c r="FWP83" s="81"/>
      <c r="FWQ83" s="81"/>
      <c r="FWR83" s="81"/>
      <c r="FWS83" s="81"/>
      <c r="FWT83" s="81"/>
      <c r="FWU83" s="81"/>
      <c r="FWV83" s="81"/>
      <c r="FWW83" s="81"/>
      <c r="FWX83" s="81"/>
      <c r="FWY83" s="81"/>
      <c r="FWZ83" s="81"/>
      <c r="FXA83" s="81"/>
      <c r="FXB83" s="81"/>
      <c r="FXC83" s="81"/>
      <c r="FXD83" s="81"/>
      <c r="FXE83" s="81"/>
      <c r="FXF83" s="81"/>
      <c r="FXG83" s="81"/>
      <c r="FXH83" s="81"/>
      <c r="FXI83" s="81"/>
      <c r="FXJ83" s="81"/>
      <c r="FXK83" s="81"/>
      <c r="FXL83" s="81"/>
      <c r="FXM83" s="81"/>
      <c r="FXN83" s="81"/>
      <c r="FXO83" s="81"/>
      <c r="FXP83" s="81"/>
      <c r="FXQ83" s="81"/>
      <c r="FXR83" s="81"/>
      <c r="FXS83" s="81"/>
      <c r="FXT83" s="81"/>
      <c r="FXU83" s="81"/>
      <c r="FXV83" s="81"/>
      <c r="FXW83" s="81"/>
      <c r="FXX83" s="81"/>
      <c r="FXY83" s="81"/>
      <c r="FXZ83" s="81"/>
      <c r="FYA83" s="81"/>
      <c r="FYB83" s="81"/>
      <c r="FYC83" s="81"/>
      <c r="FYD83" s="81"/>
      <c r="FYE83" s="81"/>
      <c r="FYF83" s="81"/>
      <c r="FYG83" s="81"/>
      <c r="FYH83" s="81"/>
      <c r="FYI83" s="81"/>
      <c r="FYJ83" s="81"/>
      <c r="FYK83" s="81"/>
      <c r="FYL83" s="81"/>
      <c r="FYM83" s="81"/>
      <c r="FYN83" s="81"/>
      <c r="FYO83" s="81"/>
      <c r="FYP83" s="81"/>
      <c r="FYQ83" s="81"/>
      <c r="FYR83" s="81"/>
      <c r="FYS83" s="81"/>
      <c r="FYT83" s="81"/>
      <c r="FYU83" s="81"/>
      <c r="FYV83" s="81"/>
      <c r="FYW83" s="81"/>
      <c r="FYX83" s="81"/>
      <c r="FYY83" s="81"/>
      <c r="FYZ83" s="81"/>
      <c r="FZA83" s="81"/>
      <c r="FZB83" s="81"/>
      <c r="FZC83" s="81"/>
      <c r="FZD83" s="81"/>
      <c r="FZE83" s="81"/>
      <c r="FZF83" s="81"/>
      <c r="FZG83" s="81"/>
      <c r="FZH83" s="81"/>
      <c r="FZI83" s="81"/>
      <c r="FZJ83" s="81"/>
      <c r="FZK83" s="81"/>
      <c r="FZL83" s="81"/>
      <c r="FZM83" s="81"/>
      <c r="FZN83" s="81"/>
      <c r="FZO83" s="81"/>
      <c r="FZP83" s="81"/>
      <c r="FZQ83" s="81"/>
      <c r="FZR83" s="81"/>
      <c r="FZS83" s="81"/>
      <c r="FZT83" s="81"/>
      <c r="FZU83" s="81"/>
      <c r="FZV83" s="81"/>
      <c r="FZW83" s="81"/>
      <c r="FZX83" s="81"/>
      <c r="FZY83" s="81"/>
      <c r="FZZ83" s="81"/>
      <c r="GAA83" s="81"/>
      <c r="GAB83" s="81"/>
      <c r="GAC83" s="81"/>
      <c r="GAD83" s="81"/>
      <c r="GAE83" s="81"/>
      <c r="GAF83" s="81"/>
      <c r="GAG83" s="81"/>
      <c r="GAH83" s="81"/>
      <c r="GAI83" s="81"/>
      <c r="GAJ83" s="81"/>
      <c r="GAK83" s="81"/>
      <c r="GAL83" s="81"/>
      <c r="GAM83" s="81"/>
      <c r="GAN83" s="81"/>
      <c r="GAO83" s="81"/>
      <c r="GAP83" s="81"/>
      <c r="GAQ83" s="81"/>
      <c r="GAR83" s="81"/>
      <c r="GAS83" s="81"/>
      <c r="GAT83" s="81"/>
      <c r="GAU83" s="81"/>
      <c r="GAV83" s="81"/>
      <c r="GAW83" s="81"/>
      <c r="GAX83" s="81"/>
      <c r="GAY83" s="81"/>
      <c r="GAZ83" s="81"/>
      <c r="GBA83" s="81"/>
      <c r="GBB83" s="81"/>
      <c r="GBC83" s="81"/>
      <c r="GBD83" s="81"/>
      <c r="GBE83" s="81"/>
      <c r="GBF83" s="81"/>
      <c r="GBG83" s="81"/>
      <c r="GBH83" s="81"/>
      <c r="GBI83" s="81"/>
      <c r="GBJ83" s="81"/>
      <c r="GBK83" s="81"/>
      <c r="GBL83" s="81"/>
      <c r="GBM83" s="81"/>
      <c r="GBN83" s="81"/>
      <c r="GBO83" s="81"/>
      <c r="GBP83" s="81"/>
      <c r="GBQ83" s="81"/>
      <c r="GBR83" s="81"/>
      <c r="GBS83" s="81"/>
      <c r="GBT83" s="81"/>
      <c r="GBU83" s="81"/>
      <c r="GBV83" s="81"/>
      <c r="GBW83" s="81"/>
      <c r="GBX83" s="81"/>
      <c r="GBY83" s="81"/>
      <c r="GBZ83" s="81"/>
      <c r="GCA83" s="81"/>
      <c r="GCB83" s="81"/>
      <c r="GCC83" s="81"/>
      <c r="GCD83" s="81"/>
      <c r="GCE83" s="81"/>
      <c r="GCF83" s="81"/>
      <c r="GCG83" s="81"/>
      <c r="GCH83" s="81"/>
      <c r="GCI83" s="81"/>
      <c r="GCJ83" s="81"/>
      <c r="GCK83" s="81"/>
      <c r="GCL83" s="81"/>
      <c r="GCM83" s="81"/>
      <c r="GCN83" s="81"/>
      <c r="GCO83" s="81"/>
      <c r="GCP83" s="81"/>
      <c r="GCQ83" s="81"/>
      <c r="GCR83" s="81"/>
      <c r="GCS83" s="81"/>
      <c r="GCT83" s="81"/>
      <c r="GCU83" s="81"/>
      <c r="GCV83" s="81"/>
      <c r="GCW83" s="81"/>
      <c r="GCX83" s="81"/>
      <c r="GCY83" s="81"/>
      <c r="GCZ83" s="81"/>
      <c r="GDA83" s="81"/>
      <c r="GDB83" s="81"/>
      <c r="GDC83" s="81"/>
      <c r="GDD83" s="81"/>
      <c r="GDE83" s="81"/>
      <c r="GDF83" s="81"/>
      <c r="GDG83" s="81"/>
      <c r="GDH83" s="81"/>
      <c r="GDI83" s="81"/>
      <c r="GDJ83" s="81"/>
      <c r="GDK83" s="81"/>
      <c r="GDL83" s="81"/>
      <c r="GDM83" s="81"/>
      <c r="GDN83" s="81"/>
      <c r="GDO83" s="81"/>
      <c r="GDP83" s="81"/>
      <c r="GDQ83" s="81"/>
      <c r="GDR83" s="81"/>
      <c r="GDS83" s="81"/>
      <c r="GDT83" s="81"/>
      <c r="GDU83" s="81"/>
      <c r="GDV83" s="81"/>
      <c r="GDW83" s="81"/>
      <c r="GDX83" s="81"/>
      <c r="GDY83" s="81"/>
      <c r="GDZ83" s="81"/>
      <c r="GEA83" s="81"/>
      <c r="GEB83" s="81"/>
      <c r="GEC83" s="81"/>
      <c r="GED83" s="81"/>
      <c r="GEE83" s="81"/>
      <c r="GEF83" s="81"/>
      <c r="GEG83" s="81"/>
      <c r="GEH83" s="81"/>
      <c r="GEI83" s="81"/>
      <c r="GEJ83" s="81"/>
      <c r="GEK83" s="81"/>
      <c r="GEL83" s="81"/>
      <c r="GEM83" s="81"/>
      <c r="GEN83" s="81"/>
      <c r="GEO83" s="81"/>
      <c r="GEP83" s="81"/>
      <c r="GEQ83" s="81"/>
      <c r="GER83" s="81"/>
      <c r="GES83" s="81"/>
      <c r="GET83" s="81"/>
      <c r="GEU83" s="81"/>
      <c r="GEV83" s="81"/>
      <c r="GEW83" s="81"/>
      <c r="GEX83" s="81"/>
      <c r="GEY83" s="81"/>
      <c r="GEZ83" s="81"/>
      <c r="GFA83" s="81"/>
      <c r="GFB83" s="81"/>
      <c r="GFC83" s="81"/>
      <c r="GFD83" s="81"/>
      <c r="GFE83" s="81"/>
      <c r="GFF83" s="81"/>
      <c r="GFG83" s="81"/>
      <c r="GFH83" s="81"/>
      <c r="GFI83" s="81"/>
      <c r="GFJ83" s="81"/>
      <c r="GFK83" s="81"/>
      <c r="GFL83" s="81"/>
      <c r="GFM83" s="81"/>
      <c r="GFN83" s="81"/>
      <c r="GFO83" s="81"/>
      <c r="GFP83" s="81"/>
      <c r="GFQ83" s="81"/>
      <c r="GFR83" s="81"/>
      <c r="GFS83" s="81"/>
      <c r="GFT83" s="81"/>
      <c r="GFU83" s="81"/>
      <c r="GFV83" s="81"/>
      <c r="GFW83" s="81"/>
      <c r="GFX83" s="81"/>
      <c r="GFY83" s="81"/>
      <c r="GFZ83" s="81"/>
      <c r="GGA83" s="81"/>
      <c r="GGB83" s="81"/>
      <c r="GGC83" s="81"/>
      <c r="GGD83" s="81"/>
      <c r="GGE83" s="81"/>
      <c r="GGF83" s="81"/>
      <c r="GGG83" s="81"/>
      <c r="GGH83" s="81"/>
      <c r="GGI83" s="81"/>
      <c r="GGJ83" s="81"/>
      <c r="GGK83" s="81"/>
      <c r="GGL83" s="81"/>
      <c r="GGM83" s="81"/>
      <c r="GGN83" s="81"/>
      <c r="GGO83" s="81"/>
      <c r="GGP83" s="81"/>
      <c r="GGQ83" s="81"/>
      <c r="GGR83" s="81"/>
      <c r="GGS83" s="81"/>
      <c r="GGT83" s="81"/>
      <c r="GGU83" s="81"/>
      <c r="GGV83" s="81"/>
      <c r="GGW83" s="81"/>
      <c r="GGX83" s="81"/>
      <c r="GGY83" s="81"/>
      <c r="GGZ83" s="81"/>
      <c r="GHA83" s="81"/>
      <c r="GHB83" s="81"/>
      <c r="GHC83" s="81"/>
      <c r="GHD83" s="81"/>
      <c r="GHE83" s="81"/>
      <c r="GHF83" s="81"/>
      <c r="GHG83" s="81"/>
      <c r="GHH83" s="81"/>
      <c r="GHI83" s="81"/>
      <c r="GHJ83" s="81"/>
      <c r="GHK83" s="81"/>
      <c r="GHL83" s="81"/>
      <c r="GHM83" s="81"/>
      <c r="GHN83" s="81"/>
      <c r="GHO83" s="81"/>
      <c r="GHP83" s="81"/>
      <c r="GHQ83" s="81"/>
      <c r="GHR83" s="81"/>
      <c r="GHS83" s="81"/>
      <c r="GHT83" s="81"/>
      <c r="GHU83" s="81"/>
      <c r="GHV83" s="81"/>
      <c r="GHW83" s="81"/>
      <c r="GHX83" s="81"/>
      <c r="GHY83" s="81"/>
      <c r="GHZ83" s="81"/>
      <c r="GIA83" s="81"/>
      <c r="GIB83" s="81"/>
      <c r="GIC83" s="81"/>
      <c r="GID83" s="81"/>
      <c r="GIE83" s="81"/>
      <c r="GIF83" s="81"/>
      <c r="GIG83" s="81"/>
      <c r="GIH83" s="81"/>
      <c r="GII83" s="81"/>
      <c r="GIJ83" s="81"/>
      <c r="GIK83" s="81"/>
      <c r="GIL83" s="81"/>
      <c r="GIM83" s="81"/>
      <c r="GIN83" s="81"/>
      <c r="GIO83" s="81"/>
      <c r="GIP83" s="81"/>
      <c r="GIQ83" s="81"/>
      <c r="GIR83" s="81"/>
      <c r="GIS83" s="81"/>
      <c r="GIT83" s="81"/>
      <c r="GIU83" s="81"/>
      <c r="GIV83" s="81"/>
      <c r="GIW83" s="81"/>
      <c r="GIX83" s="81"/>
      <c r="GIY83" s="81"/>
      <c r="GIZ83" s="81"/>
      <c r="GJA83" s="81"/>
      <c r="GJB83" s="81"/>
      <c r="GJC83" s="81"/>
      <c r="GJD83" s="81"/>
      <c r="GJE83" s="81"/>
      <c r="GJF83" s="81"/>
      <c r="GJG83" s="81"/>
      <c r="GJH83" s="81"/>
      <c r="GJI83" s="81"/>
      <c r="GJJ83" s="81"/>
      <c r="GJK83" s="81"/>
      <c r="GJL83" s="81"/>
      <c r="GJM83" s="81"/>
      <c r="GJN83" s="81"/>
      <c r="GJO83" s="81"/>
      <c r="GJP83" s="81"/>
      <c r="GJQ83" s="81"/>
      <c r="GJR83" s="81"/>
      <c r="GJS83" s="81"/>
      <c r="GJT83" s="81"/>
      <c r="GJU83" s="81"/>
      <c r="GJV83" s="81"/>
      <c r="GJW83" s="81"/>
      <c r="GJX83" s="81"/>
      <c r="GJY83" s="81"/>
      <c r="GJZ83" s="81"/>
      <c r="GKA83" s="81"/>
      <c r="GKB83" s="81"/>
      <c r="GKC83" s="81"/>
      <c r="GKD83" s="81"/>
      <c r="GKE83" s="81"/>
      <c r="GKF83" s="81"/>
      <c r="GKG83" s="81"/>
      <c r="GKH83" s="81"/>
      <c r="GKI83" s="81"/>
      <c r="GKJ83" s="81"/>
      <c r="GKK83" s="81"/>
      <c r="GKL83" s="81"/>
      <c r="GKM83" s="81"/>
      <c r="GKN83" s="81"/>
      <c r="GKO83" s="81"/>
      <c r="GKP83" s="81"/>
      <c r="GKQ83" s="81"/>
      <c r="GKR83" s="81"/>
      <c r="GKS83" s="81"/>
      <c r="GKT83" s="81"/>
      <c r="GKU83" s="81"/>
      <c r="GKV83" s="81"/>
      <c r="GKW83" s="81"/>
      <c r="GKX83" s="81"/>
      <c r="GKY83" s="81"/>
      <c r="GKZ83" s="81"/>
      <c r="GLA83" s="81"/>
      <c r="GLB83" s="81"/>
      <c r="GLC83" s="81"/>
      <c r="GLD83" s="81"/>
      <c r="GLE83" s="81"/>
      <c r="GLF83" s="81"/>
      <c r="GLG83" s="81"/>
      <c r="GLH83" s="81"/>
      <c r="GLI83" s="81"/>
      <c r="GLJ83" s="81"/>
      <c r="GLK83" s="81"/>
      <c r="GLL83" s="81"/>
      <c r="GLM83" s="81"/>
      <c r="GLN83" s="81"/>
      <c r="GLO83" s="81"/>
      <c r="GLP83" s="81"/>
      <c r="GLQ83" s="81"/>
      <c r="GLR83" s="81"/>
      <c r="GLS83" s="81"/>
      <c r="GLT83" s="81"/>
      <c r="GLU83" s="81"/>
      <c r="GLV83" s="81"/>
      <c r="GLW83" s="81"/>
      <c r="GLX83" s="81"/>
      <c r="GLY83" s="81"/>
      <c r="GLZ83" s="81"/>
      <c r="GMA83" s="81"/>
      <c r="GMB83" s="81"/>
      <c r="GMC83" s="81"/>
      <c r="GMD83" s="81"/>
      <c r="GME83" s="81"/>
      <c r="GMF83" s="81"/>
      <c r="GMG83" s="81"/>
      <c r="GMH83" s="81"/>
      <c r="GMI83" s="81"/>
      <c r="GMJ83" s="81"/>
      <c r="GMK83" s="81"/>
      <c r="GML83" s="81"/>
      <c r="GMM83" s="81"/>
      <c r="GMN83" s="81"/>
      <c r="GMO83" s="81"/>
      <c r="GMP83" s="81"/>
      <c r="GMQ83" s="81"/>
      <c r="GMR83" s="81"/>
      <c r="GMS83" s="81"/>
      <c r="GMT83" s="81"/>
      <c r="GMU83" s="81"/>
      <c r="GMV83" s="81"/>
      <c r="GMW83" s="81"/>
      <c r="GMX83" s="81"/>
      <c r="GMY83" s="81"/>
      <c r="GMZ83" s="81"/>
      <c r="GNA83" s="81"/>
      <c r="GNB83" s="81"/>
      <c r="GNC83" s="81"/>
      <c r="GND83" s="81"/>
      <c r="GNE83" s="81"/>
      <c r="GNF83" s="81"/>
      <c r="GNG83" s="81"/>
      <c r="GNH83" s="81"/>
      <c r="GNI83" s="81"/>
      <c r="GNJ83" s="81"/>
      <c r="GNK83" s="81"/>
      <c r="GNL83" s="81"/>
      <c r="GNM83" s="81"/>
      <c r="GNN83" s="81"/>
      <c r="GNO83" s="81"/>
      <c r="GNP83" s="81"/>
      <c r="GNQ83" s="81"/>
      <c r="GNR83" s="81"/>
      <c r="GNS83" s="81"/>
      <c r="GNT83" s="81"/>
      <c r="GNU83" s="81"/>
      <c r="GNV83" s="81"/>
      <c r="GNW83" s="81"/>
      <c r="GNX83" s="81"/>
      <c r="GNY83" s="81"/>
      <c r="GNZ83" s="81"/>
      <c r="GOA83" s="81"/>
      <c r="GOB83" s="81"/>
      <c r="GOC83" s="81"/>
      <c r="GOD83" s="81"/>
      <c r="GOE83" s="81"/>
      <c r="GOF83" s="81"/>
      <c r="GOG83" s="81"/>
      <c r="GOH83" s="81"/>
      <c r="GOI83" s="81"/>
      <c r="GOJ83" s="81"/>
      <c r="GOK83" s="81"/>
      <c r="GOL83" s="81"/>
      <c r="GOM83" s="81"/>
      <c r="GON83" s="81"/>
      <c r="GOO83" s="81"/>
      <c r="GOP83" s="81"/>
      <c r="GOQ83" s="81"/>
      <c r="GOR83" s="81"/>
      <c r="GOS83" s="81"/>
      <c r="GOT83" s="81"/>
      <c r="GOU83" s="81"/>
      <c r="GOV83" s="81"/>
      <c r="GOW83" s="81"/>
      <c r="GOX83" s="81"/>
      <c r="GOY83" s="81"/>
      <c r="GOZ83" s="81"/>
      <c r="GPA83" s="81"/>
      <c r="GPB83" s="81"/>
      <c r="GPC83" s="81"/>
      <c r="GPD83" s="81"/>
      <c r="GPE83" s="81"/>
      <c r="GPF83" s="81"/>
      <c r="GPG83" s="81"/>
      <c r="GPH83" s="81"/>
      <c r="GPI83" s="81"/>
      <c r="GPJ83" s="81"/>
      <c r="GPK83" s="81"/>
      <c r="GPL83" s="81"/>
      <c r="GPM83" s="81"/>
      <c r="GPN83" s="81"/>
      <c r="GPO83" s="81"/>
      <c r="GPP83" s="81"/>
      <c r="GPQ83" s="81"/>
      <c r="GPR83" s="81"/>
      <c r="GPS83" s="81"/>
      <c r="GPT83" s="81"/>
      <c r="GPU83" s="81"/>
      <c r="GPV83" s="81"/>
      <c r="GPW83" s="81"/>
      <c r="GPX83" s="81"/>
      <c r="GPY83" s="81"/>
      <c r="GPZ83" s="81"/>
      <c r="GQA83" s="81"/>
      <c r="GQB83" s="81"/>
      <c r="GQC83" s="81"/>
      <c r="GQD83" s="81"/>
      <c r="GQE83" s="81"/>
      <c r="GQF83" s="81"/>
      <c r="GQG83" s="81"/>
      <c r="GQH83" s="81"/>
      <c r="GQI83" s="81"/>
      <c r="GQJ83" s="81"/>
      <c r="GQK83" s="81"/>
      <c r="GQL83" s="81"/>
      <c r="GQM83" s="81"/>
      <c r="GQN83" s="81"/>
      <c r="GQO83" s="81"/>
      <c r="GQP83" s="81"/>
      <c r="GQQ83" s="81"/>
      <c r="GQR83" s="81"/>
      <c r="GQS83" s="81"/>
      <c r="GQT83" s="81"/>
      <c r="GQU83" s="81"/>
      <c r="GQV83" s="81"/>
      <c r="GQW83" s="81"/>
      <c r="GQX83" s="81"/>
      <c r="GQY83" s="81"/>
      <c r="GQZ83" s="81"/>
      <c r="GRA83" s="81"/>
      <c r="GRB83" s="81"/>
      <c r="GRC83" s="81"/>
      <c r="GRD83" s="81"/>
      <c r="GRE83" s="81"/>
      <c r="GRF83" s="81"/>
      <c r="GRG83" s="81"/>
      <c r="GRH83" s="81"/>
      <c r="GRI83" s="81"/>
      <c r="GRJ83" s="81"/>
      <c r="GRK83" s="81"/>
      <c r="GRL83" s="81"/>
      <c r="GRM83" s="81"/>
      <c r="GRN83" s="81"/>
      <c r="GRO83" s="81"/>
      <c r="GRP83" s="81"/>
      <c r="GRQ83" s="81"/>
      <c r="GRR83" s="81"/>
      <c r="GRS83" s="81"/>
      <c r="GRT83" s="81"/>
      <c r="GRU83" s="81"/>
      <c r="GRV83" s="81"/>
      <c r="GRW83" s="81"/>
      <c r="GRX83" s="81"/>
      <c r="GRY83" s="81"/>
      <c r="GRZ83" s="81"/>
      <c r="GSA83" s="81"/>
      <c r="GSB83" s="81"/>
      <c r="GSC83" s="81"/>
      <c r="GSD83" s="81"/>
      <c r="GSE83" s="81"/>
      <c r="GSF83" s="81"/>
      <c r="GSG83" s="81"/>
      <c r="GSH83" s="81"/>
      <c r="GSI83" s="81"/>
      <c r="GSJ83" s="81"/>
      <c r="GSK83" s="81"/>
      <c r="GSL83" s="81"/>
      <c r="GSM83" s="81"/>
      <c r="GSN83" s="81"/>
      <c r="GSO83" s="81"/>
      <c r="GSP83" s="81"/>
      <c r="GSQ83" s="81"/>
      <c r="GSR83" s="81"/>
      <c r="GSS83" s="81"/>
      <c r="GST83" s="81"/>
      <c r="GSU83" s="81"/>
      <c r="GSV83" s="81"/>
      <c r="GSW83" s="81"/>
      <c r="GSX83" s="81"/>
      <c r="GSY83" s="81"/>
      <c r="GSZ83" s="81"/>
      <c r="GTA83" s="81"/>
      <c r="GTB83" s="81"/>
      <c r="GTC83" s="81"/>
      <c r="GTD83" s="81"/>
      <c r="GTE83" s="81"/>
      <c r="GTF83" s="81"/>
      <c r="GTG83" s="81"/>
      <c r="GTH83" s="81"/>
      <c r="GTI83" s="81"/>
      <c r="GTJ83" s="81"/>
      <c r="GTK83" s="81"/>
      <c r="GTL83" s="81"/>
      <c r="GTM83" s="81"/>
      <c r="GTN83" s="81"/>
      <c r="GTO83" s="81"/>
      <c r="GTP83" s="81"/>
      <c r="GTQ83" s="81"/>
      <c r="GTR83" s="81"/>
      <c r="GTS83" s="81"/>
      <c r="GTT83" s="81"/>
      <c r="GTU83" s="81"/>
      <c r="GTV83" s="81"/>
      <c r="GTW83" s="81"/>
      <c r="GTX83" s="81"/>
      <c r="GTY83" s="81"/>
      <c r="GTZ83" s="81"/>
      <c r="GUA83" s="81"/>
      <c r="GUB83" s="81"/>
      <c r="GUC83" s="81"/>
      <c r="GUD83" s="81"/>
      <c r="GUE83" s="81"/>
      <c r="GUF83" s="81"/>
      <c r="GUG83" s="81"/>
      <c r="GUH83" s="81"/>
      <c r="GUI83" s="81"/>
      <c r="GUJ83" s="81"/>
      <c r="GUK83" s="81"/>
      <c r="GUL83" s="81"/>
      <c r="GUM83" s="81"/>
      <c r="GUN83" s="81"/>
      <c r="GUO83" s="81"/>
      <c r="GUP83" s="81"/>
      <c r="GUQ83" s="81"/>
      <c r="GUR83" s="81"/>
      <c r="GUS83" s="81"/>
      <c r="GUT83" s="81"/>
      <c r="GUU83" s="81"/>
      <c r="GUV83" s="81"/>
      <c r="GUW83" s="81"/>
      <c r="GUX83" s="81"/>
      <c r="GUY83" s="81"/>
      <c r="GUZ83" s="81"/>
      <c r="GVA83" s="81"/>
      <c r="GVB83" s="81"/>
      <c r="GVC83" s="81"/>
      <c r="GVD83" s="81"/>
      <c r="GVE83" s="81"/>
      <c r="GVF83" s="81"/>
      <c r="GVG83" s="81"/>
      <c r="GVH83" s="81"/>
      <c r="GVI83" s="81"/>
      <c r="GVJ83" s="81"/>
      <c r="GVK83" s="81"/>
      <c r="GVL83" s="81"/>
      <c r="GVM83" s="81"/>
      <c r="GVN83" s="81"/>
      <c r="GVO83" s="81"/>
      <c r="GVP83" s="81"/>
      <c r="GVQ83" s="81"/>
      <c r="GVR83" s="81"/>
      <c r="GVS83" s="81"/>
      <c r="GVT83" s="81"/>
      <c r="GVU83" s="81"/>
      <c r="GVV83" s="81"/>
      <c r="GVW83" s="81"/>
      <c r="GVX83" s="81"/>
      <c r="GVY83" s="81"/>
      <c r="GVZ83" s="81"/>
      <c r="GWA83" s="81"/>
      <c r="GWB83" s="81"/>
      <c r="GWC83" s="81"/>
      <c r="GWD83" s="81"/>
      <c r="GWE83" s="81"/>
      <c r="GWF83" s="81"/>
      <c r="GWG83" s="81"/>
      <c r="GWH83" s="81"/>
      <c r="GWI83" s="81"/>
      <c r="GWJ83" s="81"/>
      <c r="GWK83" s="81"/>
      <c r="GWL83" s="81"/>
      <c r="GWM83" s="81"/>
      <c r="GWN83" s="81"/>
      <c r="GWO83" s="81"/>
      <c r="GWP83" s="81"/>
      <c r="GWQ83" s="81"/>
      <c r="GWR83" s="81"/>
      <c r="GWS83" s="81"/>
      <c r="GWT83" s="81"/>
      <c r="GWU83" s="81"/>
      <c r="GWV83" s="81"/>
      <c r="GWW83" s="81"/>
      <c r="GWX83" s="81"/>
      <c r="GWY83" s="81"/>
      <c r="GWZ83" s="81"/>
      <c r="GXA83" s="81"/>
      <c r="GXB83" s="81"/>
      <c r="GXC83" s="81"/>
      <c r="GXD83" s="81"/>
      <c r="GXE83" s="81"/>
      <c r="GXF83" s="81"/>
      <c r="GXG83" s="81"/>
      <c r="GXH83" s="81"/>
      <c r="GXI83" s="81"/>
      <c r="GXJ83" s="81"/>
      <c r="GXK83" s="81"/>
      <c r="GXL83" s="81"/>
      <c r="GXM83" s="81"/>
      <c r="GXN83" s="81"/>
      <c r="GXO83" s="81"/>
      <c r="GXP83" s="81"/>
      <c r="GXQ83" s="81"/>
      <c r="GXR83" s="81"/>
      <c r="GXS83" s="81"/>
      <c r="GXT83" s="81"/>
      <c r="GXU83" s="81"/>
      <c r="GXV83" s="81"/>
      <c r="GXW83" s="81"/>
      <c r="GXX83" s="81"/>
      <c r="GXY83" s="81"/>
      <c r="GXZ83" s="81"/>
      <c r="GYA83" s="81"/>
      <c r="GYB83" s="81"/>
      <c r="GYC83" s="81"/>
      <c r="GYD83" s="81"/>
      <c r="GYE83" s="81"/>
      <c r="GYF83" s="81"/>
      <c r="GYG83" s="81"/>
      <c r="GYH83" s="81"/>
      <c r="GYI83" s="81"/>
      <c r="GYJ83" s="81"/>
      <c r="GYK83" s="81"/>
      <c r="GYL83" s="81"/>
      <c r="GYM83" s="81"/>
      <c r="GYN83" s="81"/>
      <c r="GYO83" s="81"/>
      <c r="GYP83" s="81"/>
      <c r="GYQ83" s="81"/>
      <c r="GYR83" s="81"/>
      <c r="GYS83" s="81"/>
      <c r="GYT83" s="81"/>
      <c r="GYU83" s="81"/>
      <c r="GYV83" s="81"/>
      <c r="GYW83" s="81"/>
      <c r="GYX83" s="81"/>
      <c r="GYY83" s="81"/>
      <c r="GYZ83" s="81"/>
      <c r="GZA83" s="81"/>
      <c r="GZB83" s="81"/>
      <c r="GZC83" s="81"/>
      <c r="GZD83" s="81"/>
      <c r="GZE83" s="81"/>
      <c r="GZF83" s="81"/>
      <c r="GZG83" s="81"/>
      <c r="GZH83" s="81"/>
      <c r="GZI83" s="81"/>
      <c r="GZJ83" s="81"/>
      <c r="GZK83" s="81"/>
      <c r="GZL83" s="81"/>
      <c r="GZM83" s="81"/>
      <c r="GZN83" s="81"/>
      <c r="GZO83" s="81"/>
      <c r="GZP83" s="81"/>
      <c r="GZQ83" s="81"/>
      <c r="GZR83" s="81"/>
      <c r="GZS83" s="81"/>
      <c r="GZT83" s="81"/>
      <c r="GZU83" s="81"/>
      <c r="GZV83" s="81"/>
      <c r="GZW83" s="81"/>
      <c r="GZX83" s="81"/>
      <c r="GZY83" s="81"/>
      <c r="GZZ83" s="81"/>
      <c r="HAA83" s="81"/>
      <c r="HAB83" s="81"/>
      <c r="HAC83" s="81"/>
      <c r="HAD83" s="81"/>
      <c r="HAE83" s="81"/>
      <c r="HAF83" s="81"/>
      <c r="HAG83" s="81"/>
      <c r="HAH83" s="81"/>
      <c r="HAI83" s="81"/>
      <c r="HAJ83" s="81"/>
      <c r="HAK83" s="81"/>
      <c r="HAL83" s="81"/>
      <c r="HAM83" s="81"/>
      <c r="HAN83" s="81"/>
      <c r="HAO83" s="81"/>
      <c r="HAP83" s="81"/>
      <c r="HAQ83" s="81"/>
      <c r="HAR83" s="81"/>
      <c r="HAS83" s="81"/>
      <c r="HAT83" s="81"/>
      <c r="HAU83" s="81"/>
      <c r="HAV83" s="81"/>
      <c r="HAW83" s="81"/>
      <c r="HAX83" s="81"/>
      <c r="HAY83" s="81"/>
      <c r="HAZ83" s="81"/>
      <c r="HBA83" s="81"/>
      <c r="HBB83" s="81"/>
      <c r="HBC83" s="81"/>
      <c r="HBD83" s="81"/>
      <c r="HBE83" s="81"/>
      <c r="HBF83" s="81"/>
      <c r="HBG83" s="81"/>
      <c r="HBH83" s="81"/>
      <c r="HBI83" s="81"/>
      <c r="HBJ83" s="81"/>
      <c r="HBK83" s="81"/>
      <c r="HBL83" s="81"/>
      <c r="HBM83" s="81"/>
      <c r="HBN83" s="81"/>
      <c r="HBO83" s="81"/>
      <c r="HBP83" s="81"/>
      <c r="HBQ83" s="81"/>
      <c r="HBR83" s="81"/>
      <c r="HBS83" s="81"/>
      <c r="HBT83" s="81"/>
      <c r="HBU83" s="81"/>
      <c r="HBV83" s="81"/>
      <c r="HBW83" s="81"/>
      <c r="HBX83" s="81"/>
      <c r="HBY83" s="81"/>
      <c r="HBZ83" s="81"/>
      <c r="HCA83" s="81"/>
      <c r="HCB83" s="81"/>
      <c r="HCC83" s="81"/>
      <c r="HCD83" s="81"/>
      <c r="HCE83" s="81"/>
      <c r="HCF83" s="81"/>
      <c r="HCG83" s="81"/>
      <c r="HCH83" s="81"/>
      <c r="HCI83" s="81"/>
      <c r="HCJ83" s="81"/>
      <c r="HCK83" s="81"/>
      <c r="HCL83" s="81"/>
      <c r="HCM83" s="81"/>
      <c r="HCN83" s="81"/>
      <c r="HCO83" s="81"/>
      <c r="HCP83" s="81"/>
      <c r="HCQ83" s="81"/>
      <c r="HCR83" s="81"/>
      <c r="HCS83" s="81"/>
      <c r="HCT83" s="81"/>
      <c r="HCU83" s="81"/>
      <c r="HCV83" s="81"/>
      <c r="HCW83" s="81"/>
      <c r="HCX83" s="81"/>
      <c r="HCY83" s="81"/>
      <c r="HCZ83" s="81"/>
      <c r="HDA83" s="81"/>
      <c r="HDB83" s="81"/>
      <c r="HDC83" s="81"/>
      <c r="HDD83" s="81"/>
      <c r="HDE83" s="81"/>
      <c r="HDF83" s="81"/>
      <c r="HDG83" s="81"/>
      <c r="HDH83" s="81"/>
      <c r="HDI83" s="81"/>
      <c r="HDJ83" s="81"/>
      <c r="HDK83" s="81"/>
      <c r="HDL83" s="81"/>
      <c r="HDM83" s="81"/>
      <c r="HDN83" s="81"/>
      <c r="HDO83" s="81"/>
      <c r="HDP83" s="81"/>
      <c r="HDQ83" s="81"/>
      <c r="HDR83" s="81"/>
      <c r="HDS83" s="81"/>
      <c r="HDT83" s="81"/>
      <c r="HDU83" s="81"/>
      <c r="HDV83" s="81"/>
      <c r="HDW83" s="81"/>
      <c r="HDX83" s="81"/>
      <c r="HDY83" s="81"/>
      <c r="HDZ83" s="81"/>
      <c r="HEA83" s="81"/>
      <c r="HEB83" s="81"/>
      <c r="HEC83" s="81"/>
      <c r="HED83" s="81"/>
      <c r="HEE83" s="81"/>
      <c r="HEF83" s="81"/>
      <c r="HEG83" s="81"/>
      <c r="HEH83" s="81"/>
      <c r="HEI83" s="81"/>
      <c r="HEJ83" s="81"/>
      <c r="HEK83" s="81"/>
      <c r="HEL83" s="81"/>
      <c r="HEM83" s="81"/>
      <c r="HEN83" s="81"/>
      <c r="HEO83" s="81"/>
      <c r="HEP83" s="81"/>
      <c r="HEQ83" s="81"/>
      <c r="HER83" s="81"/>
      <c r="HES83" s="81"/>
      <c r="HET83" s="81"/>
      <c r="HEU83" s="81"/>
      <c r="HEV83" s="81"/>
      <c r="HEW83" s="81"/>
      <c r="HEX83" s="81"/>
      <c r="HEY83" s="81"/>
      <c r="HEZ83" s="81"/>
      <c r="HFA83" s="81"/>
      <c r="HFB83" s="81"/>
      <c r="HFC83" s="81"/>
      <c r="HFD83" s="81"/>
      <c r="HFE83" s="81"/>
      <c r="HFF83" s="81"/>
      <c r="HFG83" s="81"/>
      <c r="HFH83" s="81"/>
      <c r="HFI83" s="81"/>
      <c r="HFJ83" s="81"/>
      <c r="HFK83" s="81"/>
      <c r="HFL83" s="81"/>
      <c r="HFM83" s="81"/>
      <c r="HFN83" s="81"/>
      <c r="HFO83" s="81"/>
      <c r="HFP83" s="81"/>
      <c r="HFQ83" s="81"/>
      <c r="HFR83" s="81"/>
      <c r="HFS83" s="81"/>
      <c r="HFT83" s="81"/>
      <c r="HFU83" s="81"/>
      <c r="HFV83" s="81"/>
      <c r="HFW83" s="81"/>
      <c r="HFX83" s="81"/>
      <c r="HFY83" s="81"/>
      <c r="HFZ83" s="81"/>
      <c r="HGA83" s="81"/>
      <c r="HGB83" s="81"/>
      <c r="HGC83" s="81"/>
      <c r="HGD83" s="81"/>
      <c r="HGE83" s="81"/>
      <c r="HGF83" s="81"/>
      <c r="HGG83" s="81"/>
      <c r="HGH83" s="81"/>
      <c r="HGI83" s="81"/>
      <c r="HGJ83" s="81"/>
      <c r="HGK83" s="81"/>
      <c r="HGL83" s="81"/>
      <c r="HGM83" s="81"/>
      <c r="HGN83" s="81"/>
      <c r="HGO83" s="81"/>
      <c r="HGP83" s="81"/>
      <c r="HGQ83" s="81"/>
      <c r="HGR83" s="81"/>
      <c r="HGS83" s="81"/>
      <c r="HGT83" s="81"/>
      <c r="HGU83" s="81"/>
      <c r="HGV83" s="81"/>
      <c r="HGW83" s="81"/>
      <c r="HGX83" s="81"/>
      <c r="HGY83" s="81"/>
      <c r="HGZ83" s="81"/>
      <c r="HHA83" s="81"/>
      <c r="HHB83" s="81"/>
      <c r="HHC83" s="81"/>
      <c r="HHD83" s="81"/>
      <c r="HHE83" s="81"/>
      <c r="HHF83" s="81"/>
      <c r="HHG83" s="81"/>
      <c r="HHH83" s="81"/>
      <c r="HHI83" s="81"/>
      <c r="HHJ83" s="81"/>
      <c r="HHK83" s="81"/>
      <c r="HHL83" s="81"/>
      <c r="HHM83" s="81"/>
      <c r="HHN83" s="81"/>
      <c r="HHO83" s="81"/>
      <c r="HHP83" s="81"/>
      <c r="HHQ83" s="81"/>
      <c r="HHR83" s="81"/>
      <c r="HHS83" s="81"/>
      <c r="HHT83" s="81"/>
      <c r="HHU83" s="81"/>
      <c r="HHV83" s="81"/>
      <c r="HHW83" s="81"/>
      <c r="HHX83" s="81"/>
      <c r="HHY83" s="81"/>
      <c r="HHZ83" s="81"/>
      <c r="HIA83" s="81"/>
      <c r="HIB83" s="81"/>
      <c r="HIC83" s="81"/>
      <c r="HID83" s="81"/>
      <c r="HIE83" s="81"/>
      <c r="HIF83" s="81"/>
      <c r="HIG83" s="81"/>
      <c r="HIH83" s="81"/>
      <c r="HII83" s="81"/>
      <c r="HIJ83" s="81"/>
      <c r="HIK83" s="81"/>
      <c r="HIL83" s="81"/>
      <c r="HIM83" s="81"/>
      <c r="HIN83" s="81"/>
      <c r="HIO83" s="81"/>
      <c r="HIP83" s="81"/>
      <c r="HIQ83" s="81"/>
      <c r="HIR83" s="81"/>
      <c r="HIS83" s="81"/>
      <c r="HIT83" s="81"/>
      <c r="HIU83" s="81"/>
      <c r="HIV83" s="81"/>
      <c r="HIW83" s="81"/>
      <c r="HIX83" s="81"/>
      <c r="HIY83" s="81"/>
      <c r="HIZ83" s="81"/>
      <c r="HJA83" s="81"/>
      <c r="HJB83" s="81"/>
      <c r="HJC83" s="81"/>
      <c r="HJD83" s="81"/>
      <c r="HJE83" s="81"/>
      <c r="HJF83" s="81"/>
      <c r="HJG83" s="81"/>
      <c r="HJH83" s="81"/>
      <c r="HJI83" s="81"/>
      <c r="HJJ83" s="81"/>
      <c r="HJK83" s="81"/>
      <c r="HJL83" s="81"/>
      <c r="HJM83" s="81"/>
      <c r="HJN83" s="81"/>
      <c r="HJO83" s="81"/>
      <c r="HJP83" s="81"/>
      <c r="HJQ83" s="81"/>
      <c r="HJR83" s="81"/>
      <c r="HJS83" s="81"/>
      <c r="HJT83" s="81"/>
      <c r="HJU83" s="81"/>
      <c r="HJV83" s="81"/>
      <c r="HJW83" s="81"/>
      <c r="HJX83" s="81"/>
      <c r="HJY83" s="81"/>
      <c r="HJZ83" s="81"/>
      <c r="HKA83" s="81"/>
      <c r="HKB83" s="81"/>
      <c r="HKC83" s="81"/>
      <c r="HKD83" s="81"/>
      <c r="HKE83" s="81"/>
      <c r="HKF83" s="81"/>
      <c r="HKG83" s="81"/>
      <c r="HKH83" s="81"/>
      <c r="HKI83" s="81"/>
      <c r="HKJ83" s="81"/>
      <c r="HKK83" s="81"/>
      <c r="HKL83" s="81"/>
      <c r="HKM83" s="81"/>
      <c r="HKN83" s="81"/>
      <c r="HKO83" s="81"/>
      <c r="HKP83" s="81"/>
      <c r="HKQ83" s="81"/>
      <c r="HKR83" s="81"/>
      <c r="HKS83" s="81"/>
      <c r="HKT83" s="81"/>
      <c r="HKU83" s="81"/>
      <c r="HKV83" s="81"/>
      <c r="HKW83" s="81"/>
      <c r="HKX83" s="81"/>
      <c r="HKY83" s="81"/>
      <c r="HKZ83" s="81"/>
      <c r="HLA83" s="81"/>
      <c r="HLB83" s="81"/>
      <c r="HLC83" s="81"/>
      <c r="HLD83" s="81"/>
      <c r="HLE83" s="81"/>
      <c r="HLF83" s="81"/>
      <c r="HLG83" s="81"/>
      <c r="HLH83" s="81"/>
      <c r="HLI83" s="81"/>
      <c r="HLJ83" s="81"/>
      <c r="HLK83" s="81"/>
      <c r="HLL83" s="81"/>
      <c r="HLM83" s="81"/>
      <c r="HLN83" s="81"/>
      <c r="HLO83" s="81"/>
      <c r="HLP83" s="81"/>
      <c r="HLQ83" s="81"/>
      <c r="HLR83" s="81"/>
      <c r="HLS83" s="81"/>
      <c r="HLT83" s="81"/>
      <c r="HLU83" s="81"/>
      <c r="HLV83" s="81"/>
      <c r="HLW83" s="81"/>
      <c r="HLX83" s="81"/>
      <c r="HLY83" s="81"/>
      <c r="HLZ83" s="81"/>
      <c r="HMA83" s="81"/>
      <c r="HMB83" s="81"/>
      <c r="HMC83" s="81"/>
      <c r="HMD83" s="81"/>
      <c r="HME83" s="81"/>
      <c r="HMF83" s="81"/>
      <c r="HMG83" s="81"/>
      <c r="HMH83" s="81"/>
      <c r="HMI83" s="81"/>
      <c r="HMJ83" s="81"/>
      <c r="HMK83" s="81"/>
      <c r="HML83" s="81"/>
      <c r="HMM83" s="81"/>
      <c r="HMN83" s="81"/>
      <c r="HMO83" s="81"/>
      <c r="HMP83" s="81"/>
      <c r="HMQ83" s="81"/>
      <c r="HMR83" s="81"/>
      <c r="HMS83" s="81"/>
      <c r="HMT83" s="81"/>
      <c r="HMU83" s="81"/>
      <c r="HMV83" s="81"/>
      <c r="HMW83" s="81"/>
      <c r="HMX83" s="81"/>
      <c r="HMY83" s="81"/>
      <c r="HMZ83" s="81"/>
      <c r="HNA83" s="81"/>
      <c r="HNB83" s="81"/>
      <c r="HNC83" s="81"/>
      <c r="HND83" s="81"/>
      <c r="HNE83" s="81"/>
      <c r="HNF83" s="81"/>
      <c r="HNG83" s="81"/>
      <c r="HNH83" s="81"/>
      <c r="HNI83" s="81"/>
      <c r="HNJ83" s="81"/>
      <c r="HNK83" s="81"/>
      <c r="HNL83" s="81"/>
      <c r="HNM83" s="81"/>
      <c r="HNN83" s="81"/>
      <c r="HNO83" s="81"/>
      <c r="HNP83" s="81"/>
      <c r="HNQ83" s="81"/>
      <c r="HNR83" s="81"/>
      <c r="HNS83" s="81"/>
      <c r="HNT83" s="81"/>
      <c r="HNU83" s="81"/>
      <c r="HNV83" s="81"/>
      <c r="HNW83" s="81"/>
      <c r="HNX83" s="81"/>
      <c r="HNY83" s="81"/>
      <c r="HNZ83" s="81"/>
      <c r="HOA83" s="81"/>
      <c r="HOB83" s="81"/>
      <c r="HOC83" s="81"/>
      <c r="HOD83" s="81"/>
      <c r="HOE83" s="81"/>
      <c r="HOF83" s="81"/>
      <c r="HOG83" s="81"/>
      <c r="HOH83" s="81"/>
      <c r="HOI83" s="81"/>
      <c r="HOJ83" s="81"/>
      <c r="HOK83" s="81"/>
      <c r="HOL83" s="81"/>
      <c r="HOM83" s="81"/>
      <c r="HON83" s="81"/>
      <c r="HOO83" s="81"/>
      <c r="HOP83" s="81"/>
      <c r="HOQ83" s="81"/>
      <c r="HOR83" s="81"/>
      <c r="HOS83" s="81"/>
      <c r="HOT83" s="81"/>
      <c r="HOU83" s="81"/>
      <c r="HOV83" s="81"/>
      <c r="HOW83" s="81"/>
      <c r="HOX83" s="81"/>
      <c r="HOY83" s="81"/>
      <c r="HOZ83" s="81"/>
      <c r="HPA83" s="81"/>
      <c r="HPB83" s="81"/>
      <c r="HPC83" s="81"/>
      <c r="HPD83" s="81"/>
      <c r="HPE83" s="81"/>
      <c r="HPF83" s="81"/>
      <c r="HPG83" s="81"/>
      <c r="HPH83" s="81"/>
      <c r="HPI83" s="81"/>
      <c r="HPJ83" s="81"/>
      <c r="HPK83" s="81"/>
      <c r="HPL83" s="81"/>
      <c r="HPM83" s="81"/>
      <c r="HPN83" s="81"/>
      <c r="HPO83" s="81"/>
      <c r="HPP83" s="81"/>
      <c r="HPQ83" s="81"/>
      <c r="HPR83" s="81"/>
      <c r="HPS83" s="81"/>
      <c r="HPT83" s="81"/>
      <c r="HPU83" s="81"/>
      <c r="HPV83" s="81"/>
      <c r="HPW83" s="81"/>
      <c r="HPX83" s="81"/>
      <c r="HPY83" s="81"/>
      <c r="HPZ83" s="81"/>
      <c r="HQA83" s="81"/>
      <c r="HQB83" s="81"/>
      <c r="HQC83" s="81"/>
      <c r="HQD83" s="81"/>
      <c r="HQE83" s="81"/>
      <c r="HQF83" s="81"/>
      <c r="HQG83" s="81"/>
      <c r="HQH83" s="81"/>
      <c r="HQI83" s="81"/>
      <c r="HQJ83" s="81"/>
      <c r="HQK83" s="81"/>
      <c r="HQL83" s="81"/>
      <c r="HQM83" s="81"/>
      <c r="HQN83" s="81"/>
      <c r="HQO83" s="81"/>
      <c r="HQP83" s="81"/>
      <c r="HQQ83" s="81"/>
      <c r="HQR83" s="81"/>
      <c r="HQS83" s="81"/>
      <c r="HQT83" s="81"/>
      <c r="HQU83" s="81"/>
      <c r="HQV83" s="81"/>
      <c r="HQW83" s="81"/>
      <c r="HQX83" s="81"/>
      <c r="HQY83" s="81"/>
      <c r="HQZ83" s="81"/>
      <c r="HRA83" s="81"/>
      <c r="HRB83" s="81"/>
      <c r="HRC83" s="81"/>
      <c r="HRD83" s="81"/>
      <c r="HRE83" s="81"/>
      <c r="HRF83" s="81"/>
      <c r="HRG83" s="81"/>
      <c r="HRH83" s="81"/>
      <c r="HRI83" s="81"/>
      <c r="HRJ83" s="81"/>
      <c r="HRK83" s="81"/>
      <c r="HRL83" s="81"/>
      <c r="HRM83" s="81"/>
      <c r="HRN83" s="81"/>
      <c r="HRO83" s="81"/>
      <c r="HRP83" s="81"/>
      <c r="HRQ83" s="81"/>
      <c r="HRR83" s="81"/>
      <c r="HRS83" s="81"/>
      <c r="HRT83" s="81"/>
      <c r="HRU83" s="81"/>
      <c r="HRV83" s="81"/>
      <c r="HRW83" s="81"/>
      <c r="HRX83" s="81"/>
      <c r="HRY83" s="81"/>
      <c r="HRZ83" s="81"/>
      <c r="HSA83" s="81"/>
      <c r="HSB83" s="81"/>
      <c r="HSC83" s="81"/>
      <c r="HSD83" s="81"/>
      <c r="HSE83" s="81"/>
      <c r="HSF83" s="81"/>
      <c r="HSG83" s="81"/>
      <c r="HSH83" s="81"/>
      <c r="HSI83" s="81"/>
      <c r="HSJ83" s="81"/>
      <c r="HSK83" s="81"/>
      <c r="HSL83" s="81"/>
      <c r="HSM83" s="81"/>
      <c r="HSN83" s="81"/>
      <c r="HSO83" s="81"/>
      <c r="HSP83" s="81"/>
      <c r="HSQ83" s="81"/>
      <c r="HSR83" s="81"/>
      <c r="HSS83" s="81"/>
      <c r="HST83" s="81"/>
      <c r="HSU83" s="81"/>
      <c r="HSV83" s="81"/>
      <c r="HSW83" s="81"/>
      <c r="HSX83" s="81"/>
      <c r="HSY83" s="81"/>
      <c r="HSZ83" s="81"/>
      <c r="HTA83" s="81"/>
      <c r="HTB83" s="81"/>
      <c r="HTC83" s="81"/>
      <c r="HTD83" s="81"/>
      <c r="HTE83" s="81"/>
      <c r="HTF83" s="81"/>
      <c r="HTG83" s="81"/>
      <c r="HTH83" s="81"/>
      <c r="HTI83" s="81"/>
      <c r="HTJ83" s="81"/>
      <c r="HTK83" s="81"/>
      <c r="HTL83" s="81"/>
      <c r="HTM83" s="81"/>
      <c r="HTN83" s="81"/>
      <c r="HTO83" s="81"/>
      <c r="HTP83" s="81"/>
      <c r="HTQ83" s="81"/>
      <c r="HTR83" s="81"/>
      <c r="HTS83" s="81"/>
      <c r="HTT83" s="81"/>
      <c r="HTU83" s="81"/>
      <c r="HTV83" s="81"/>
      <c r="HTW83" s="81"/>
      <c r="HTX83" s="81"/>
      <c r="HTY83" s="81"/>
      <c r="HTZ83" s="81"/>
      <c r="HUA83" s="81"/>
      <c r="HUB83" s="81"/>
      <c r="HUC83" s="81"/>
      <c r="HUD83" s="81"/>
      <c r="HUE83" s="81"/>
      <c r="HUF83" s="81"/>
      <c r="HUG83" s="81"/>
      <c r="HUH83" s="81"/>
      <c r="HUI83" s="81"/>
      <c r="HUJ83" s="81"/>
      <c r="HUK83" s="81"/>
      <c r="HUL83" s="81"/>
      <c r="HUM83" s="81"/>
      <c r="HUN83" s="81"/>
      <c r="HUO83" s="81"/>
      <c r="HUP83" s="81"/>
      <c r="HUQ83" s="81"/>
      <c r="HUR83" s="81"/>
      <c r="HUS83" s="81"/>
      <c r="HUT83" s="81"/>
      <c r="HUU83" s="81"/>
      <c r="HUV83" s="81"/>
      <c r="HUW83" s="81"/>
      <c r="HUX83" s="81"/>
      <c r="HUY83" s="81"/>
      <c r="HUZ83" s="81"/>
      <c r="HVA83" s="81"/>
      <c r="HVB83" s="81"/>
      <c r="HVC83" s="81"/>
      <c r="HVD83" s="81"/>
      <c r="HVE83" s="81"/>
      <c r="HVF83" s="81"/>
      <c r="HVG83" s="81"/>
      <c r="HVH83" s="81"/>
      <c r="HVI83" s="81"/>
      <c r="HVJ83" s="81"/>
      <c r="HVK83" s="81"/>
      <c r="HVL83" s="81"/>
      <c r="HVM83" s="81"/>
      <c r="HVN83" s="81"/>
      <c r="HVO83" s="81"/>
      <c r="HVP83" s="81"/>
      <c r="HVQ83" s="81"/>
      <c r="HVR83" s="81"/>
      <c r="HVS83" s="81"/>
      <c r="HVT83" s="81"/>
      <c r="HVU83" s="81"/>
      <c r="HVV83" s="81"/>
      <c r="HVW83" s="81"/>
      <c r="HVX83" s="81"/>
      <c r="HVY83" s="81"/>
      <c r="HVZ83" s="81"/>
      <c r="HWA83" s="81"/>
      <c r="HWB83" s="81"/>
      <c r="HWC83" s="81"/>
      <c r="HWD83" s="81"/>
      <c r="HWE83" s="81"/>
      <c r="HWF83" s="81"/>
      <c r="HWG83" s="81"/>
      <c r="HWH83" s="81"/>
      <c r="HWI83" s="81"/>
      <c r="HWJ83" s="81"/>
      <c r="HWK83" s="81"/>
      <c r="HWL83" s="81"/>
      <c r="HWM83" s="81"/>
      <c r="HWN83" s="81"/>
      <c r="HWO83" s="81"/>
      <c r="HWP83" s="81"/>
      <c r="HWQ83" s="81"/>
      <c r="HWR83" s="81"/>
      <c r="HWS83" s="81"/>
      <c r="HWT83" s="81"/>
      <c r="HWU83" s="81"/>
      <c r="HWV83" s="81"/>
      <c r="HWW83" s="81"/>
      <c r="HWX83" s="81"/>
      <c r="HWY83" s="81"/>
      <c r="HWZ83" s="81"/>
      <c r="HXA83" s="81"/>
      <c r="HXB83" s="81"/>
      <c r="HXC83" s="81"/>
      <c r="HXD83" s="81"/>
      <c r="HXE83" s="81"/>
      <c r="HXF83" s="81"/>
      <c r="HXG83" s="81"/>
      <c r="HXH83" s="81"/>
      <c r="HXI83" s="81"/>
      <c r="HXJ83" s="81"/>
      <c r="HXK83" s="81"/>
      <c r="HXL83" s="81"/>
      <c r="HXM83" s="81"/>
      <c r="HXN83" s="81"/>
      <c r="HXO83" s="81"/>
      <c r="HXP83" s="81"/>
      <c r="HXQ83" s="81"/>
      <c r="HXR83" s="81"/>
      <c r="HXS83" s="81"/>
      <c r="HXT83" s="81"/>
      <c r="HXU83" s="81"/>
      <c r="HXV83" s="81"/>
      <c r="HXW83" s="81"/>
      <c r="HXX83" s="81"/>
      <c r="HXY83" s="81"/>
      <c r="HXZ83" s="81"/>
      <c r="HYA83" s="81"/>
      <c r="HYB83" s="81"/>
      <c r="HYC83" s="81"/>
      <c r="HYD83" s="81"/>
      <c r="HYE83" s="81"/>
      <c r="HYF83" s="81"/>
      <c r="HYG83" s="81"/>
      <c r="HYH83" s="81"/>
      <c r="HYI83" s="81"/>
      <c r="HYJ83" s="81"/>
      <c r="HYK83" s="81"/>
      <c r="HYL83" s="81"/>
      <c r="HYM83" s="81"/>
      <c r="HYN83" s="81"/>
      <c r="HYO83" s="81"/>
      <c r="HYP83" s="81"/>
      <c r="HYQ83" s="81"/>
      <c r="HYR83" s="81"/>
      <c r="HYS83" s="81"/>
      <c r="HYT83" s="81"/>
      <c r="HYU83" s="81"/>
      <c r="HYV83" s="81"/>
      <c r="HYW83" s="81"/>
      <c r="HYX83" s="81"/>
      <c r="HYY83" s="81"/>
      <c r="HYZ83" s="81"/>
      <c r="HZA83" s="81"/>
      <c r="HZB83" s="81"/>
      <c r="HZC83" s="81"/>
      <c r="HZD83" s="81"/>
      <c r="HZE83" s="81"/>
      <c r="HZF83" s="81"/>
      <c r="HZG83" s="81"/>
      <c r="HZH83" s="81"/>
      <c r="HZI83" s="81"/>
      <c r="HZJ83" s="81"/>
      <c r="HZK83" s="81"/>
      <c r="HZL83" s="81"/>
      <c r="HZM83" s="81"/>
      <c r="HZN83" s="81"/>
      <c r="HZO83" s="81"/>
      <c r="HZP83" s="81"/>
      <c r="HZQ83" s="81"/>
      <c r="HZR83" s="81"/>
      <c r="HZS83" s="81"/>
      <c r="HZT83" s="81"/>
      <c r="HZU83" s="81"/>
      <c r="HZV83" s="81"/>
      <c r="HZW83" s="81"/>
      <c r="HZX83" s="81"/>
      <c r="HZY83" s="81"/>
      <c r="HZZ83" s="81"/>
      <c r="IAA83" s="81"/>
      <c r="IAB83" s="81"/>
      <c r="IAC83" s="81"/>
      <c r="IAD83" s="81"/>
      <c r="IAE83" s="81"/>
      <c r="IAF83" s="81"/>
      <c r="IAG83" s="81"/>
      <c r="IAH83" s="81"/>
      <c r="IAI83" s="81"/>
      <c r="IAJ83" s="81"/>
      <c r="IAK83" s="81"/>
      <c r="IAL83" s="81"/>
      <c r="IAM83" s="81"/>
      <c r="IAN83" s="81"/>
      <c r="IAO83" s="81"/>
      <c r="IAP83" s="81"/>
      <c r="IAQ83" s="81"/>
      <c r="IAR83" s="81"/>
      <c r="IAS83" s="81"/>
      <c r="IAT83" s="81"/>
      <c r="IAU83" s="81"/>
      <c r="IAV83" s="81"/>
      <c r="IAW83" s="81"/>
      <c r="IAX83" s="81"/>
      <c r="IAY83" s="81"/>
      <c r="IAZ83" s="81"/>
      <c r="IBA83" s="81"/>
      <c r="IBB83" s="81"/>
      <c r="IBC83" s="81"/>
      <c r="IBD83" s="81"/>
      <c r="IBE83" s="81"/>
      <c r="IBF83" s="81"/>
      <c r="IBG83" s="81"/>
      <c r="IBH83" s="81"/>
      <c r="IBI83" s="81"/>
      <c r="IBJ83" s="81"/>
      <c r="IBK83" s="81"/>
      <c r="IBL83" s="81"/>
      <c r="IBM83" s="81"/>
      <c r="IBN83" s="81"/>
      <c r="IBO83" s="81"/>
      <c r="IBP83" s="81"/>
      <c r="IBQ83" s="81"/>
      <c r="IBR83" s="81"/>
      <c r="IBS83" s="81"/>
      <c r="IBT83" s="81"/>
      <c r="IBU83" s="81"/>
      <c r="IBV83" s="81"/>
      <c r="IBW83" s="81"/>
      <c r="IBX83" s="81"/>
      <c r="IBY83" s="81"/>
      <c r="IBZ83" s="81"/>
      <c r="ICA83" s="81"/>
      <c r="ICB83" s="81"/>
      <c r="ICC83" s="81"/>
      <c r="ICD83" s="81"/>
      <c r="ICE83" s="81"/>
      <c r="ICF83" s="81"/>
      <c r="ICG83" s="81"/>
      <c r="ICH83" s="81"/>
      <c r="ICI83" s="81"/>
      <c r="ICJ83" s="81"/>
      <c r="ICK83" s="81"/>
      <c r="ICL83" s="81"/>
      <c r="ICM83" s="81"/>
      <c r="ICN83" s="81"/>
      <c r="ICO83" s="81"/>
      <c r="ICP83" s="81"/>
      <c r="ICQ83" s="81"/>
      <c r="ICR83" s="81"/>
      <c r="ICS83" s="81"/>
      <c r="ICT83" s="81"/>
      <c r="ICU83" s="81"/>
      <c r="ICV83" s="81"/>
      <c r="ICW83" s="81"/>
      <c r="ICX83" s="81"/>
      <c r="ICY83" s="81"/>
      <c r="ICZ83" s="81"/>
      <c r="IDA83" s="81"/>
      <c r="IDB83" s="81"/>
      <c r="IDC83" s="81"/>
      <c r="IDD83" s="81"/>
      <c r="IDE83" s="81"/>
      <c r="IDF83" s="81"/>
      <c r="IDG83" s="81"/>
      <c r="IDH83" s="81"/>
      <c r="IDI83" s="81"/>
      <c r="IDJ83" s="81"/>
      <c r="IDK83" s="81"/>
      <c r="IDL83" s="81"/>
      <c r="IDM83" s="81"/>
      <c r="IDN83" s="81"/>
      <c r="IDO83" s="81"/>
      <c r="IDP83" s="81"/>
      <c r="IDQ83" s="81"/>
      <c r="IDR83" s="81"/>
      <c r="IDS83" s="81"/>
      <c r="IDT83" s="81"/>
      <c r="IDU83" s="81"/>
      <c r="IDV83" s="81"/>
      <c r="IDW83" s="81"/>
      <c r="IDX83" s="81"/>
      <c r="IDY83" s="81"/>
      <c r="IDZ83" s="81"/>
      <c r="IEA83" s="81"/>
      <c r="IEB83" s="81"/>
      <c r="IEC83" s="81"/>
      <c r="IED83" s="81"/>
      <c r="IEE83" s="81"/>
      <c r="IEF83" s="81"/>
      <c r="IEG83" s="81"/>
      <c r="IEH83" s="81"/>
      <c r="IEI83" s="81"/>
      <c r="IEJ83" s="81"/>
      <c r="IEK83" s="81"/>
      <c r="IEL83" s="81"/>
      <c r="IEM83" s="81"/>
      <c r="IEN83" s="81"/>
      <c r="IEO83" s="81"/>
      <c r="IEP83" s="81"/>
      <c r="IEQ83" s="81"/>
      <c r="IER83" s="81"/>
      <c r="IES83" s="81"/>
      <c r="IET83" s="81"/>
      <c r="IEU83" s="81"/>
      <c r="IEV83" s="81"/>
      <c r="IEW83" s="81"/>
      <c r="IEX83" s="81"/>
      <c r="IEY83" s="81"/>
      <c r="IEZ83" s="81"/>
      <c r="IFA83" s="81"/>
      <c r="IFB83" s="81"/>
      <c r="IFC83" s="81"/>
      <c r="IFD83" s="81"/>
      <c r="IFE83" s="81"/>
      <c r="IFF83" s="81"/>
      <c r="IFG83" s="81"/>
      <c r="IFH83" s="81"/>
      <c r="IFI83" s="81"/>
      <c r="IFJ83" s="81"/>
      <c r="IFK83" s="81"/>
      <c r="IFL83" s="81"/>
      <c r="IFM83" s="81"/>
      <c r="IFN83" s="81"/>
      <c r="IFO83" s="81"/>
      <c r="IFP83" s="81"/>
      <c r="IFQ83" s="81"/>
      <c r="IFR83" s="81"/>
      <c r="IFS83" s="81"/>
      <c r="IFT83" s="81"/>
      <c r="IFU83" s="81"/>
      <c r="IFV83" s="81"/>
      <c r="IFW83" s="81"/>
      <c r="IFX83" s="81"/>
      <c r="IFY83" s="81"/>
      <c r="IFZ83" s="81"/>
      <c r="IGA83" s="81"/>
      <c r="IGB83" s="81"/>
      <c r="IGC83" s="81"/>
      <c r="IGD83" s="81"/>
      <c r="IGE83" s="81"/>
      <c r="IGF83" s="81"/>
      <c r="IGG83" s="81"/>
      <c r="IGH83" s="81"/>
      <c r="IGI83" s="81"/>
      <c r="IGJ83" s="81"/>
      <c r="IGK83" s="81"/>
      <c r="IGL83" s="81"/>
      <c r="IGM83" s="81"/>
      <c r="IGN83" s="81"/>
      <c r="IGO83" s="81"/>
      <c r="IGP83" s="81"/>
      <c r="IGQ83" s="81"/>
      <c r="IGR83" s="81"/>
      <c r="IGS83" s="81"/>
      <c r="IGT83" s="81"/>
      <c r="IGU83" s="81"/>
      <c r="IGV83" s="81"/>
      <c r="IGW83" s="81"/>
      <c r="IGX83" s="81"/>
      <c r="IGY83" s="81"/>
      <c r="IGZ83" s="81"/>
      <c r="IHA83" s="81"/>
      <c r="IHB83" s="81"/>
      <c r="IHC83" s="81"/>
      <c r="IHD83" s="81"/>
      <c r="IHE83" s="81"/>
      <c r="IHF83" s="81"/>
      <c r="IHG83" s="81"/>
      <c r="IHH83" s="81"/>
      <c r="IHI83" s="81"/>
      <c r="IHJ83" s="81"/>
      <c r="IHK83" s="81"/>
      <c r="IHL83" s="81"/>
      <c r="IHM83" s="81"/>
      <c r="IHN83" s="81"/>
      <c r="IHO83" s="81"/>
      <c r="IHP83" s="81"/>
      <c r="IHQ83" s="81"/>
      <c r="IHR83" s="81"/>
      <c r="IHS83" s="81"/>
      <c r="IHT83" s="81"/>
      <c r="IHU83" s="81"/>
      <c r="IHV83" s="81"/>
      <c r="IHW83" s="81"/>
      <c r="IHX83" s="81"/>
      <c r="IHY83" s="81"/>
      <c r="IHZ83" s="81"/>
      <c r="IIA83" s="81"/>
      <c r="IIB83" s="81"/>
      <c r="IIC83" s="81"/>
      <c r="IID83" s="81"/>
      <c r="IIE83" s="81"/>
      <c r="IIF83" s="81"/>
      <c r="IIG83" s="81"/>
      <c r="IIH83" s="81"/>
      <c r="III83" s="81"/>
      <c r="IIJ83" s="81"/>
      <c r="IIK83" s="81"/>
      <c r="IIL83" s="81"/>
      <c r="IIM83" s="81"/>
      <c r="IIN83" s="81"/>
      <c r="IIO83" s="81"/>
      <c r="IIP83" s="81"/>
      <c r="IIQ83" s="81"/>
      <c r="IIR83" s="81"/>
      <c r="IIS83" s="81"/>
      <c r="IIT83" s="81"/>
      <c r="IIU83" s="81"/>
      <c r="IIV83" s="81"/>
      <c r="IIW83" s="81"/>
      <c r="IIX83" s="81"/>
      <c r="IIY83" s="81"/>
      <c r="IIZ83" s="81"/>
      <c r="IJA83" s="81"/>
      <c r="IJB83" s="81"/>
      <c r="IJC83" s="81"/>
      <c r="IJD83" s="81"/>
      <c r="IJE83" s="81"/>
      <c r="IJF83" s="81"/>
      <c r="IJG83" s="81"/>
      <c r="IJH83" s="81"/>
      <c r="IJI83" s="81"/>
      <c r="IJJ83" s="81"/>
      <c r="IJK83" s="81"/>
      <c r="IJL83" s="81"/>
      <c r="IJM83" s="81"/>
      <c r="IJN83" s="81"/>
      <c r="IJO83" s="81"/>
      <c r="IJP83" s="81"/>
      <c r="IJQ83" s="81"/>
      <c r="IJR83" s="81"/>
      <c r="IJS83" s="81"/>
      <c r="IJT83" s="81"/>
      <c r="IJU83" s="81"/>
      <c r="IJV83" s="81"/>
      <c r="IJW83" s="81"/>
      <c r="IJX83" s="81"/>
      <c r="IJY83" s="81"/>
      <c r="IJZ83" s="81"/>
      <c r="IKA83" s="81"/>
      <c r="IKB83" s="81"/>
      <c r="IKC83" s="81"/>
      <c r="IKD83" s="81"/>
      <c r="IKE83" s="81"/>
      <c r="IKF83" s="81"/>
      <c r="IKG83" s="81"/>
      <c r="IKH83" s="81"/>
      <c r="IKI83" s="81"/>
      <c r="IKJ83" s="81"/>
      <c r="IKK83" s="81"/>
      <c r="IKL83" s="81"/>
      <c r="IKM83" s="81"/>
      <c r="IKN83" s="81"/>
      <c r="IKO83" s="81"/>
      <c r="IKP83" s="81"/>
      <c r="IKQ83" s="81"/>
      <c r="IKR83" s="81"/>
      <c r="IKS83" s="81"/>
      <c r="IKT83" s="81"/>
      <c r="IKU83" s="81"/>
      <c r="IKV83" s="81"/>
      <c r="IKW83" s="81"/>
      <c r="IKX83" s="81"/>
      <c r="IKY83" s="81"/>
      <c r="IKZ83" s="81"/>
      <c r="ILA83" s="81"/>
      <c r="ILB83" s="81"/>
      <c r="ILC83" s="81"/>
      <c r="ILD83" s="81"/>
      <c r="ILE83" s="81"/>
      <c r="ILF83" s="81"/>
      <c r="ILG83" s="81"/>
      <c r="ILH83" s="81"/>
      <c r="ILI83" s="81"/>
      <c r="ILJ83" s="81"/>
      <c r="ILK83" s="81"/>
      <c r="ILL83" s="81"/>
      <c r="ILM83" s="81"/>
      <c r="ILN83" s="81"/>
      <c r="ILO83" s="81"/>
      <c r="ILP83" s="81"/>
      <c r="ILQ83" s="81"/>
      <c r="ILR83" s="81"/>
      <c r="ILS83" s="81"/>
      <c r="ILT83" s="81"/>
      <c r="ILU83" s="81"/>
      <c r="ILV83" s="81"/>
      <c r="ILW83" s="81"/>
      <c r="ILX83" s="81"/>
      <c r="ILY83" s="81"/>
      <c r="ILZ83" s="81"/>
      <c r="IMA83" s="81"/>
      <c r="IMB83" s="81"/>
      <c r="IMC83" s="81"/>
      <c r="IMD83" s="81"/>
      <c r="IME83" s="81"/>
      <c r="IMF83" s="81"/>
      <c r="IMG83" s="81"/>
      <c r="IMH83" s="81"/>
      <c r="IMI83" s="81"/>
      <c r="IMJ83" s="81"/>
      <c r="IMK83" s="81"/>
      <c r="IML83" s="81"/>
      <c r="IMM83" s="81"/>
      <c r="IMN83" s="81"/>
      <c r="IMO83" s="81"/>
      <c r="IMP83" s="81"/>
      <c r="IMQ83" s="81"/>
      <c r="IMR83" s="81"/>
      <c r="IMS83" s="81"/>
      <c r="IMT83" s="81"/>
      <c r="IMU83" s="81"/>
      <c r="IMV83" s="81"/>
      <c r="IMW83" s="81"/>
      <c r="IMX83" s="81"/>
      <c r="IMY83" s="81"/>
      <c r="IMZ83" s="81"/>
      <c r="INA83" s="81"/>
      <c r="INB83" s="81"/>
      <c r="INC83" s="81"/>
      <c r="IND83" s="81"/>
      <c r="INE83" s="81"/>
      <c r="INF83" s="81"/>
      <c r="ING83" s="81"/>
      <c r="INH83" s="81"/>
      <c r="INI83" s="81"/>
      <c r="INJ83" s="81"/>
      <c r="INK83" s="81"/>
      <c r="INL83" s="81"/>
      <c r="INM83" s="81"/>
      <c r="INN83" s="81"/>
      <c r="INO83" s="81"/>
      <c r="INP83" s="81"/>
      <c r="INQ83" s="81"/>
      <c r="INR83" s="81"/>
      <c r="INS83" s="81"/>
      <c r="INT83" s="81"/>
      <c r="INU83" s="81"/>
      <c r="INV83" s="81"/>
      <c r="INW83" s="81"/>
      <c r="INX83" s="81"/>
      <c r="INY83" s="81"/>
      <c r="INZ83" s="81"/>
      <c r="IOA83" s="81"/>
      <c r="IOB83" s="81"/>
      <c r="IOC83" s="81"/>
      <c r="IOD83" s="81"/>
      <c r="IOE83" s="81"/>
      <c r="IOF83" s="81"/>
      <c r="IOG83" s="81"/>
      <c r="IOH83" s="81"/>
      <c r="IOI83" s="81"/>
      <c r="IOJ83" s="81"/>
      <c r="IOK83" s="81"/>
      <c r="IOL83" s="81"/>
      <c r="IOM83" s="81"/>
      <c r="ION83" s="81"/>
      <c r="IOO83" s="81"/>
      <c r="IOP83" s="81"/>
      <c r="IOQ83" s="81"/>
      <c r="IOR83" s="81"/>
      <c r="IOS83" s="81"/>
      <c r="IOT83" s="81"/>
      <c r="IOU83" s="81"/>
      <c r="IOV83" s="81"/>
      <c r="IOW83" s="81"/>
      <c r="IOX83" s="81"/>
      <c r="IOY83" s="81"/>
      <c r="IOZ83" s="81"/>
      <c r="IPA83" s="81"/>
      <c r="IPB83" s="81"/>
      <c r="IPC83" s="81"/>
      <c r="IPD83" s="81"/>
      <c r="IPE83" s="81"/>
      <c r="IPF83" s="81"/>
      <c r="IPG83" s="81"/>
      <c r="IPH83" s="81"/>
      <c r="IPI83" s="81"/>
      <c r="IPJ83" s="81"/>
      <c r="IPK83" s="81"/>
      <c r="IPL83" s="81"/>
      <c r="IPM83" s="81"/>
      <c r="IPN83" s="81"/>
      <c r="IPO83" s="81"/>
      <c r="IPP83" s="81"/>
      <c r="IPQ83" s="81"/>
      <c r="IPR83" s="81"/>
      <c r="IPS83" s="81"/>
      <c r="IPT83" s="81"/>
      <c r="IPU83" s="81"/>
      <c r="IPV83" s="81"/>
      <c r="IPW83" s="81"/>
      <c r="IPX83" s="81"/>
      <c r="IPY83" s="81"/>
      <c r="IPZ83" s="81"/>
      <c r="IQA83" s="81"/>
      <c r="IQB83" s="81"/>
      <c r="IQC83" s="81"/>
      <c r="IQD83" s="81"/>
      <c r="IQE83" s="81"/>
      <c r="IQF83" s="81"/>
      <c r="IQG83" s="81"/>
      <c r="IQH83" s="81"/>
      <c r="IQI83" s="81"/>
      <c r="IQJ83" s="81"/>
      <c r="IQK83" s="81"/>
      <c r="IQL83" s="81"/>
      <c r="IQM83" s="81"/>
      <c r="IQN83" s="81"/>
      <c r="IQO83" s="81"/>
      <c r="IQP83" s="81"/>
      <c r="IQQ83" s="81"/>
      <c r="IQR83" s="81"/>
      <c r="IQS83" s="81"/>
      <c r="IQT83" s="81"/>
      <c r="IQU83" s="81"/>
      <c r="IQV83" s="81"/>
      <c r="IQW83" s="81"/>
      <c r="IQX83" s="81"/>
      <c r="IQY83" s="81"/>
      <c r="IQZ83" s="81"/>
      <c r="IRA83" s="81"/>
      <c r="IRB83" s="81"/>
      <c r="IRC83" s="81"/>
      <c r="IRD83" s="81"/>
      <c r="IRE83" s="81"/>
      <c r="IRF83" s="81"/>
      <c r="IRG83" s="81"/>
      <c r="IRH83" s="81"/>
      <c r="IRI83" s="81"/>
      <c r="IRJ83" s="81"/>
      <c r="IRK83" s="81"/>
      <c r="IRL83" s="81"/>
      <c r="IRM83" s="81"/>
      <c r="IRN83" s="81"/>
      <c r="IRO83" s="81"/>
      <c r="IRP83" s="81"/>
      <c r="IRQ83" s="81"/>
      <c r="IRR83" s="81"/>
      <c r="IRS83" s="81"/>
      <c r="IRT83" s="81"/>
      <c r="IRU83" s="81"/>
      <c r="IRV83" s="81"/>
      <c r="IRW83" s="81"/>
      <c r="IRX83" s="81"/>
      <c r="IRY83" s="81"/>
      <c r="IRZ83" s="81"/>
      <c r="ISA83" s="81"/>
      <c r="ISB83" s="81"/>
      <c r="ISC83" s="81"/>
      <c r="ISD83" s="81"/>
      <c r="ISE83" s="81"/>
      <c r="ISF83" s="81"/>
      <c r="ISG83" s="81"/>
      <c r="ISH83" s="81"/>
      <c r="ISI83" s="81"/>
      <c r="ISJ83" s="81"/>
      <c r="ISK83" s="81"/>
      <c r="ISL83" s="81"/>
      <c r="ISM83" s="81"/>
      <c r="ISN83" s="81"/>
      <c r="ISO83" s="81"/>
      <c r="ISP83" s="81"/>
      <c r="ISQ83" s="81"/>
      <c r="ISR83" s="81"/>
      <c r="ISS83" s="81"/>
      <c r="IST83" s="81"/>
      <c r="ISU83" s="81"/>
      <c r="ISV83" s="81"/>
      <c r="ISW83" s="81"/>
      <c r="ISX83" s="81"/>
      <c r="ISY83" s="81"/>
      <c r="ISZ83" s="81"/>
      <c r="ITA83" s="81"/>
      <c r="ITB83" s="81"/>
      <c r="ITC83" s="81"/>
      <c r="ITD83" s="81"/>
      <c r="ITE83" s="81"/>
      <c r="ITF83" s="81"/>
      <c r="ITG83" s="81"/>
      <c r="ITH83" s="81"/>
      <c r="ITI83" s="81"/>
      <c r="ITJ83" s="81"/>
      <c r="ITK83" s="81"/>
      <c r="ITL83" s="81"/>
      <c r="ITM83" s="81"/>
      <c r="ITN83" s="81"/>
      <c r="ITO83" s="81"/>
      <c r="ITP83" s="81"/>
      <c r="ITQ83" s="81"/>
      <c r="ITR83" s="81"/>
      <c r="ITS83" s="81"/>
      <c r="ITT83" s="81"/>
      <c r="ITU83" s="81"/>
      <c r="ITV83" s="81"/>
      <c r="ITW83" s="81"/>
      <c r="ITX83" s="81"/>
      <c r="ITY83" s="81"/>
      <c r="ITZ83" s="81"/>
      <c r="IUA83" s="81"/>
      <c r="IUB83" s="81"/>
      <c r="IUC83" s="81"/>
      <c r="IUD83" s="81"/>
      <c r="IUE83" s="81"/>
      <c r="IUF83" s="81"/>
      <c r="IUG83" s="81"/>
      <c r="IUH83" s="81"/>
      <c r="IUI83" s="81"/>
      <c r="IUJ83" s="81"/>
      <c r="IUK83" s="81"/>
      <c r="IUL83" s="81"/>
      <c r="IUM83" s="81"/>
      <c r="IUN83" s="81"/>
      <c r="IUO83" s="81"/>
      <c r="IUP83" s="81"/>
      <c r="IUQ83" s="81"/>
      <c r="IUR83" s="81"/>
      <c r="IUS83" s="81"/>
      <c r="IUT83" s="81"/>
      <c r="IUU83" s="81"/>
      <c r="IUV83" s="81"/>
      <c r="IUW83" s="81"/>
      <c r="IUX83" s="81"/>
      <c r="IUY83" s="81"/>
      <c r="IUZ83" s="81"/>
      <c r="IVA83" s="81"/>
      <c r="IVB83" s="81"/>
      <c r="IVC83" s="81"/>
      <c r="IVD83" s="81"/>
      <c r="IVE83" s="81"/>
      <c r="IVF83" s="81"/>
      <c r="IVG83" s="81"/>
      <c r="IVH83" s="81"/>
      <c r="IVI83" s="81"/>
      <c r="IVJ83" s="81"/>
      <c r="IVK83" s="81"/>
      <c r="IVL83" s="81"/>
      <c r="IVM83" s="81"/>
      <c r="IVN83" s="81"/>
      <c r="IVO83" s="81"/>
      <c r="IVP83" s="81"/>
      <c r="IVQ83" s="81"/>
      <c r="IVR83" s="81"/>
      <c r="IVS83" s="81"/>
      <c r="IVT83" s="81"/>
      <c r="IVU83" s="81"/>
      <c r="IVV83" s="81"/>
      <c r="IVW83" s="81"/>
      <c r="IVX83" s="81"/>
      <c r="IVY83" s="81"/>
      <c r="IVZ83" s="81"/>
      <c r="IWA83" s="81"/>
      <c r="IWB83" s="81"/>
      <c r="IWC83" s="81"/>
      <c r="IWD83" s="81"/>
      <c r="IWE83" s="81"/>
      <c r="IWF83" s="81"/>
      <c r="IWG83" s="81"/>
      <c r="IWH83" s="81"/>
      <c r="IWI83" s="81"/>
      <c r="IWJ83" s="81"/>
      <c r="IWK83" s="81"/>
      <c r="IWL83" s="81"/>
      <c r="IWM83" s="81"/>
      <c r="IWN83" s="81"/>
      <c r="IWO83" s="81"/>
      <c r="IWP83" s="81"/>
      <c r="IWQ83" s="81"/>
      <c r="IWR83" s="81"/>
      <c r="IWS83" s="81"/>
      <c r="IWT83" s="81"/>
      <c r="IWU83" s="81"/>
      <c r="IWV83" s="81"/>
      <c r="IWW83" s="81"/>
      <c r="IWX83" s="81"/>
      <c r="IWY83" s="81"/>
      <c r="IWZ83" s="81"/>
      <c r="IXA83" s="81"/>
      <c r="IXB83" s="81"/>
      <c r="IXC83" s="81"/>
      <c r="IXD83" s="81"/>
      <c r="IXE83" s="81"/>
      <c r="IXF83" s="81"/>
      <c r="IXG83" s="81"/>
      <c r="IXH83" s="81"/>
      <c r="IXI83" s="81"/>
      <c r="IXJ83" s="81"/>
      <c r="IXK83" s="81"/>
      <c r="IXL83" s="81"/>
      <c r="IXM83" s="81"/>
      <c r="IXN83" s="81"/>
      <c r="IXO83" s="81"/>
      <c r="IXP83" s="81"/>
      <c r="IXQ83" s="81"/>
      <c r="IXR83" s="81"/>
      <c r="IXS83" s="81"/>
      <c r="IXT83" s="81"/>
      <c r="IXU83" s="81"/>
      <c r="IXV83" s="81"/>
      <c r="IXW83" s="81"/>
      <c r="IXX83" s="81"/>
      <c r="IXY83" s="81"/>
      <c r="IXZ83" s="81"/>
      <c r="IYA83" s="81"/>
      <c r="IYB83" s="81"/>
      <c r="IYC83" s="81"/>
      <c r="IYD83" s="81"/>
      <c r="IYE83" s="81"/>
      <c r="IYF83" s="81"/>
      <c r="IYG83" s="81"/>
      <c r="IYH83" s="81"/>
      <c r="IYI83" s="81"/>
      <c r="IYJ83" s="81"/>
      <c r="IYK83" s="81"/>
      <c r="IYL83" s="81"/>
      <c r="IYM83" s="81"/>
      <c r="IYN83" s="81"/>
      <c r="IYO83" s="81"/>
      <c r="IYP83" s="81"/>
      <c r="IYQ83" s="81"/>
      <c r="IYR83" s="81"/>
      <c r="IYS83" s="81"/>
      <c r="IYT83" s="81"/>
      <c r="IYU83" s="81"/>
      <c r="IYV83" s="81"/>
      <c r="IYW83" s="81"/>
      <c r="IYX83" s="81"/>
      <c r="IYY83" s="81"/>
      <c r="IYZ83" s="81"/>
      <c r="IZA83" s="81"/>
      <c r="IZB83" s="81"/>
      <c r="IZC83" s="81"/>
      <c r="IZD83" s="81"/>
      <c r="IZE83" s="81"/>
      <c r="IZF83" s="81"/>
      <c r="IZG83" s="81"/>
      <c r="IZH83" s="81"/>
      <c r="IZI83" s="81"/>
      <c r="IZJ83" s="81"/>
      <c r="IZK83" s="81"/>
      <c r="IZL83" s="81"/>
      <c r="IZM83" s="81"/>
      <c r="IZN83" s="81"/>
      <c r="IZO83" s="81"/>
      <c r="IZP83" s="81"/>
      <c r="IZQ83" s="81"/>
      <c r="IZR83" s="81"/>
      <c r="IZS83" s="81"/>
      <c r="IZT83" s="81"/>
      <c r="IZU83" s="81"/>
      <c r="IZV83" s="81"/>
      <c r="IZW83" s="81"/>
      <c r="IZX83" s="81"/>
      <c r="IZY83" s="81"/>
      <c r="IZZ83" s="81"/>
      <c r="JAA83" s="81"/>
      <c r="JAB83" s="81"/>
      <c r="JAC83" s="81"/>
      <c r="JAD83" s="81"/>
      <c r="JAE83" s="81"/>
      <c r="JAF83" s="81"/>
      <c r="JAG83" s="81"/>
      <c r="JAH83" s="81"/>
      <c r="JAI83" s="81"/>
      <c r="JAJ83" s="81"/>
      <c r="JAK83" s="81"/>
      <c r="JAL83" s="81"/>
      <c r="JAM83" s="81"/>
      <c r="JAN83" s="81"/>
      <c r="JAO83" s="81"/>
      <c r="JAP83" s="81"/>
      <c r="JAQ83" s="81"/>
      <c r="JAR83" s="81"/>
      <c r="JAS83" s="81"/>
      <c r="JAT83" s="81"/>
      <c r="JAU83" s="81"/>
      <c r="JAV83" s="81"/>
      <c r="JAW83" s="81"/>
      <c r="JAX83" s="81"/>
      <c r="JAY83" s="81"/>
      <c r="JAZ83" s="81"/>
      <c r="JBA83" s="81"/>
      <c r="JBB83" s="81"/>
      <c r="JBC83" s="81"/>
      <c r="JBD83" s="81"/>
      <c r="JBE83" s="81"/>
      <c r="JBF83" s="81"/>
      <c r="JBG83" s="81"/>
      <c r="JBH83" s="81"/>
      <c r="JBI83" s="81"/>
      <c r="JBJ83" s="81"/>
      <c r="JBK83" s="81"/>
      <c r="JBL83" s="81"/>
      <c r="JBM83" s="81"/>
      <c r="JBN83" s="81"/>
      <c r="JBO83" s="81"/>
      <c r="JBP83" s="81"/>
      <c r="JBQ83" s="81"/>
      <c r="JBR83" s="81"/>
      <c r="JBS83" s="81"/>
      <c r="JBT83" s="81"/>
      <c r="JBU83" s="81"/>
      <c r="JBV83" s="81"/>
      <c r="JBW83" s="81"/>
      <c r="JBX83" s="81"/>
      <c r="JBY83" s="81"/>
      <c r="JBZ83" s="81"/>
      <c r="JCA83" s="81"/>
      <c r="JCB83" s="81"/>
      <c r="JCC83" s="81"/>
      <c r="JCD83" s="81"/>
      <c r="JCE83" s="81"/>
      <c r="JCF83" s="81"/>
      <c r="JCG83" s="81"/>
      <c r="JCH83" s="81"/>
      <c r="JCI83" s="81"/>
      <c r="JCJ83" s="81"/>
      <c r="JCK83" s="81"/>
      <c r="JCL83" s="81"/>
      <c r="JCM83" s="81"/>
      <c r="JCN83" s="81"/>
      <c r="JCO83" s="81"/>
      <c r="JCP83" s="81"/>
      <c r="JCQ83" s="81"/>
      <c r="JCR83" s="81"/>
      <c r="JCS83" s="81"/>
      <c r="JCT83" s="81"/>
      <c r="JCU83" s="81"/>
      <c r="JCV83" s="81"/>
      <c r="JCW83" s="81"/>
      <c r="JCX83" s="81"/>
      <c r="JCY83" s="81"/>
      <c r="JCZ83" s="81"/>
      <c r="JDA83" s="81"/>
      <c r="JDB83" s="81"/>
      <c r="JDC83" s="81"/>
      <c r="JDD83" s="81"/>
      <c r="JDE83" s="81"/>
      <c r="JDF83" s="81"/>
      <c r="JDG83" s="81"/>
      <c r="JDH83" s="81"/>
      <c r="JDI83" s="81"/>
      <c r="JDJ83" s="81"/>
      <c r="JDK83" s="81"/>
      <c r="JDL83" s="81"/>
      <c r="JDM83" s="81"/>
      <c r="JDN83" s="81"/>
      <c r="JDO83" s="81"/>
      <c r="JDP83" s="81"/>
      <c r="JDQ83" s="81"/>
      <c r="JDR83" s="81"/>
      <c r="JDS83" s="81"/>
      <c r="JDT83" s="81"/>
      <c r="JDU83" s="81"/>
      <c r="JDV83" s="81"/>
      <c r="JDW83" s="81"/>
      <c r="JDX83" s="81"/>
      <c r="JDY83" s="81"/>
      <c r="JDZ83" s="81"/>
      <c r="JEA83" s="81"/>
      <c r="JEB83" s="81"/>
      <c r="JEC83" s="81"/>
      <c r="JED83" s="81"/>
      <c r="JEE83" s="81"/>
      <c r="JEF83" s="81"/>
      <c r="JEG83" s="81"/>
      <c r="JEH83" s="81"/>
      <c r="JEI83" s="81"/>
      <c r="JEJ83" s="81"/>
      <c r="JEK83" s="81"/>
      <c r="JEL83" s="81"/>
      <c r="JEM83" s="81"/>
      <c r="JEN83" s="81"/>
      <c r="JEO83" s="81"/>
      <c r="JEP83" s="81"/>
      <c r="JEQ83" s="81"/>
      <c r="JER83" s="81"/>
      <c r="JES83" s="81"/>
      <c r="JET83" s="81"/>
      <c r="JEU83" s="81"/>
      <c r="JEV83" s="81"/>
      <c r="JEW83" s="81"/>
      <c r="JEX83" s="81"/>
      <c r="JEY83" s="81"/>
      <c r="JEZ83" s="81"/>
      <c r="JFA83" s="81"/>
      <c r="JFB83" s="81"/>
      <c r="JFC83" s="81"/>
      <c r="JFD83" s="81"/>
      <c r="JFE83" s="81"/>
      <c r="JFF83" s="81"/>
      <c r="JFG83" s="81"/>
      <c r="JFH83" s="81"/>
      <c r="JFI83" s="81"/>
      <c r="JFJ83" s="81"/>
      <c r="JFK83" s="81"/>
      <c r="JFL83" s="81"/>
      <c r="JFM83" s="81"/>
      <c r="JFN83" s="81"/>
      <c r="JFO83" s="81"/>
      <c r="JFP83" s="81"/>
      <c r="JFQ83" s="81"/>
      <c r="JFR83" s="81"/>
      <c r="JFS83" s="81"/>
      <c r="JFT83" s="81"/>
      <c r="JFU83" s="81"/>
      <c r="JFV83" s="81"/>
      <c r="JFW83" s="81"/>
      <c r="JFX83" s="81"/>
      <c r="JFY83" s="81"/>
      <c r="JFZ83" s="81"/>
      <c r="JGA83" s="81"/>
      <c r="JGB83" s="81"/>
      <c r="JGC83" s="81"/>
      <c r="JGD83" s="81"/>
      <c r="JGE83" s="81"/>
      <c r="JGF83" s="81"/>
      <c r="JGG83" s="81"/>
      <c r="JGH83" s="81"/>
      <c r="JGI83" s="81"/>
      <c r="JGJ83" s="81"/>
      <c r="JGK83" s="81"/>
      <c r="JGL83" s="81"/>
      <c r="JGM83" s="81"/>
      <c r="JGN83" s="81"/>
      <c r="JGO83" s="81"/>
      <c r="JGP83" s="81"/>
      <c r="JGQ83" s="81"/>
      <c r="JGR83" s="81"/>
      <c r="JGS83" s="81"/>
      <c r="JGT83" s="81"/>
      <c r="JGU83" s="81"/>
      <c r="JGV83" s="81"/>
      <c r="JGW83" s="81"/>
      <c r="JGX83" s="81"/>
      <c r="JGY83" s="81"/>
      <c r="JGZ83" s="81"/>
      <c r="JHA83" s="81"/>
      <c r="JHB83" s="81"/>
      <c r="JHC83" s="81"/>
      <c r="JHD83" s="81"/>
      <c r="JHE83" s="81"/>
      <c r="JHF83" s="81"/>
      <c r="JHG83" s="81"/>
      <c r="JHH83" s="81"/>
      <c r="JHI83" s="81"/>
      <c r="JHJ83" s="81"/>
      <c r="JHK83" s="81"/>
      <c r="JHL83" s="81"/>
      <c r="JHM83" s="81"/>
      <c r="JHN83" s="81"/>
      <c r="JHO83" s="81"/>
      <c r="JHP83" s="81"/>
      <c r="JHQ83" s="81"/>
      <c r="JHR83" s="81"/>
      <c r="JHS83" s="81"/>
      <c r="JHT83" s="81"/>
      <c r="JHU83" s="81"/>
      <c r="JHV83" s="81"/>
      <c r="JHW83" s="81"/>
      <c r="JHX83" s="81"/>
      <c r="JHY83" s="81"/>
      <c r="JHZ83" s="81"/>
      <c r="JIA83" s="81"/>
      <c r="JIB83" s="81"/>
      <c r="JIC83" s="81"/>
      <c r="JID83" s="81"/>
      <c r="JIE83" s="81"/>
      <c r="JIF83" s="81"/>
      <c r="JIG83" s="81"/>
      <c r="JIH83" s="81"/>
      <c r="JII83" s="81"/>
      <c r="JIJ83" s="81"/>
      <c r="JIK83" s="81"/>
      <c r="JIL83" s="81"/>
      <c r="JIM83" s="81"/>
      <c r="JIN83" s="81"/>
      <c r="JIO83" s="81"/>
      <c r="JIP83" s="81"/>
      <c r="JIQ83" s="81"/>
      <c r="JIR83" s="81"/>
      <c r="JIS83" s="81"/>
      <c r="JIT83" s="81"/>
      <c r="JIU83" s="81"/>
      <c r="JIV83" s="81"/>
      <c r="JIW83" s="81"/>
      <c r="JIX83" s="81"/>
      <c r="JIY83" s="81"/>
      <c r="JIZ83" s="81"/>
      <c r="JJA83" s="81"/>
      <c r="JJB83" s="81"/>
      <c r="JJC83" s="81"/>
      <c r="JJD83" s="81"/>
      <c r="JJE83" s="81"/>
      <c r="JJF83" s="81"/>
      <c r="JJG83" s="81"/>
      <c r="JJH83" s="81"/>
      <c r="JJI83" s="81"/>
      <c r="JJJ83" s="81"/>
      <c r="JJK83" s="81"/>
      <c r="JJL83" s="81"/>
      <c r="JJM83" s="81"/>
      <c r="JJN83" s="81"/>
      <c r="JJO83" s="81"/>
      <c r="JJP83" s="81"/>
      <c r="JJQ83" s="81"/>
      <c r="JJR83" s="81"/>
      <c r="JJS83" s="81"/>
      <c r="JJT83" s="81"/>
      <c r="JJU83" s="81"/>
      <c r="JJV83" s="81"/>
      <c r="JJW83" s="81"/>
      <c r="JJX83" s="81"/>
      <c r="JJY83" s="81"/>
      <c r="JJZ83" s="81"/>
      <c r="JKA83" s="81"/>
      <c r="JKB83" s="81"/>
      <c r="JKC83" s="81"/>
      <c r="JKD83" s="81"/>
      <c r="JKE83" s="81"/>
      <c r="JKF83" s="81"/>
      <c r="JKG83" s="81"/>
      <c r="JKH83" s="81"/>
      <c r="JKI83" s="81"/>
      <c r="JKJ83" s="81"/>
      <c r="JKK83" s="81"/>
      <c r="JKL83" s="81"/>
      <c r="JKM83" s="81"/>
      <c r="JKN83" s="81"/>
      <c r="JKO83" s="81"/>
      <c r="JKP83" s="81"/>
      <c r="JKQ83" s="81"/>
      <c r="JKR83" s="81"/>
      <c r="JKS83" s="81"/>
      <c r="JKT83" s="81"/>
      <c r="JKU83" s="81"/>
      <c r="JKV83" s="81"/>
      <c r="JKW83" s="81"/>
      <c r="JKX83" s="81"/>
      <c r="JKY83" s="81"/>
      <c r="JKZ83" s="81"/>
      <c r="JLA83" s="81"/>
      <c r="JLB83" s="81"/>
      <c r="JLC83" s="81"/>
      <c r="JLD83" s="81"/>
      <c r="JLE83" s="81"/>
      <c r="JLF83" s="81"/>
      <c r="JLG83" s="81"/>
      <c r="JLH83" s="81"/>
      <c r="JLI83" s="81"/>
      <c r="JLJ83" s="81"/>
      <c r="JLK83" s="81"/>
      <c r="JLL83" s="81"/>
      <c r="JLM83" s="81"/>
      <c r="JLN83" s="81"/>
      <c r="JLO83" s="81"/>
      <c r="JLP83" s="81"/>
      <c r="JLQ83" s="81"/>
      <c r="JLR83" s="81"/>
      <c r="JLS83" s="81"/>
      <c r="JLT83" s="81"/>
      <c r="JLU83" s="81"/>
      <c r="JLV83" s="81"/>
      <c r="JLW83" s="81"/>
      <c r="JLX83" s="81"/>
      <c r="JLY83" s="81"/>
      <c r="JLZ83" s="81"/>
      <c r="JMA83" s="81"/>
      <c r="JMB83" s="81"/>
      <c r="JMC83" s="81"/>
      <c r="JMD83" s="81"/>
      <c r="JME83" s="81"/>
      <c r="JMF83" s="81"/>
      <c r="JMG83" s="81"/>
      <c r="JMH83" s="81"/>
      <c r="JMI83" s="81"/>
      <c r="JMJ83" s="81"/>
      <c r="JMK83" s="81"/>
      <c r="JML83" s="81"/>
      <c r="JMM83" s="81"/>
      <c r="JMN83" s="81"/>
      <c r="JMO83" s="81"/>
      <c r="JMP83" s="81"/>
      <c r="JMQ83" s="81"/>
      <c r="JMR83" s="81"/>
      <c r="JMS83" s="81"/>
      <c r="JMT83" s="81"/>
      <c r="JMU83" s="81"/>
      <c r="JMV83" s="81"/>
      <c r="JMW83" s="81"/>
      <c r="JMX83" s="81"/>
      <c r="JMY83" s="81"/>
      <c r="JMZ83" s="81"/>
      <c r="JNA83" s="81"/>
      <c r="JNB83" s="81"/>
      <c r="JNC83" s="81"/>
      <c r="JND83" s="81"/>
      <c r="JNE83" s="81"/>
      <c r="JNF83" s="81"/>
      <c r="JNG83" s="81"/>
      <c r="JNH83" s="81"/>
      <c r="JNI83" s="81"/>
      <c r="JNJ83" s="81"/>
      <c r="JNK83" s="81"/>
      <c r="JNL83" s="81"/>
      <c r="JNM83" s="81"/>
      <c r="JNN83" s="81"/>
      <c r="JNO83" s="81"/>
      <c r="JNP83" s="81"/>
      <c r="JNQ83" s="81"/>
      <c r="JNR83" s="81"/>
      <c r="JNS83" s="81"/>
      <c r="JNT83" s="81"/>
      <c r="JNU83" s="81"/>
      <c r="JNV83" s="81"/>
      <c r="JNW83" s="81"/>
      <c r="JNX83" s="81"/>
      <c r="JNY83" s="81"/>
      <c r="JNZ83" s="81"/>
      <c r="JOA83" s="81"/>
      <c r="JOB83" s="81"/>
      <c r="JOC83" s="81"/>
      <c r="JOD83" s="81"/>
      <c r="JOE83" s="81"/>
      <c r="JOF83" s="81"/>
      <c r="JOG83" s="81"/>
      <c r="JOH83" s="81"/>
      <c r="JOI83" s="81"/>
      <c r="JOJ83" s="81"/>
      <c r="JOK83" s="81"/>
      <c r="JOL83" s="81"/>
      <c r="JOM83" s="81"/>
      <c r="JON83" s="81"/>
      <c r="JOO83" s="81"/>
      <c r="JOP83" s="81"/>
      <c r="JOQ83" s="81"/>
      <c r="JOR83" s="81"/>
      <c r="JOS83" s="81"/>
      <c r="JOT83" s="81"/>
      <c r="JOU83" s="81"/>
      <c r="JOV83" s="81"/>
      <c r="JOW83" s="81"/>
      <c r="JOX83" s="81"/>
      <c r="JOY83" s="81"/>
      <c r="JOZ83" s="81"/>
      <c r="JPA83" s="81"/>
      <c r="JPB83" s="81"/>
      <c r="JPC83" s="81"/>
      <c r="JPD83" s="81"/>
      <c r="JPE83" s="81"/>
      <c r="JPF83" s="81"/>
      <c r="JPG83" s="81"/>
      <c r="JPH83" s="81"/>
      <c r="JPI83" s="81"/>
      <c r="JPJ83" s="81"/>
      <c r="JPK83" s="81"/>
      <c r="JPL83" s="81"/>
      <c r="JPM83" s="81"/>
      <c r="JPN83" s="81"/>
      <c r="JPO83" s="81"/>
      <c r="JPP83" s="81"/>
      <c r="JPQ83" s="81"/>
      <c r="JPR83" s="81"/>
      <c r="JPS83" s="81"/>
      <c r="JPT83" s="81"/>
      <c r="JPU83" s="81"/>
      <c r="JPV83" s="81"/>
      <c r="JPW83" s="81"/>
      <c r="JPX83" s="81"/>
      <c r="JPY83" s="81"/>
      <c r="JPZ83" s="81"/>
      <c r="JQA83" s="81"/>
      <c r="JQB83" s="81"/>
      <c r="JQC83" s="81"/>
      <c r="JQD83" s="81"/>
      <c r="JQE83" s="81"/>
      <c r="JQF83" s="81"/>
      <c r="JQG83" s="81"/>
      <c r="JQH83" s="81"/>
      <c r="JQI83" s="81"/>
      <c r="JQJ83" s="81"/>
      <c r="JQK83" s="81"/>
      <c r="JQL83" s="81"/>
      <c r="JQM83" s="81"/>
      <c r="JQN83" s="81"/>
      <c r="JQO83" s="81"/>
      <c r="JQP83" s="81"/>
      <c r="JQQ83" s="81"/>
      <c r="JQR83" s="81"/>
      <c r="JQS83" s="81"/>
      <c r="JQT83" s="81"/>
      <c r="JQU83" s="81"/>
      <c r="JQV83" s="81"/>
      <c r="JQW83" s="81"/>
      <c r="JQX83" s="81"/>
      <c r="JQY83" s="81"/>
      <c r="JQZ83" s="81"/>
      <c r="JRA83" s="81"/>
      <c r="JRB83" s="81"/>
      <c r="JRC83" s="81"/>
      <c r="JRD83" s="81"/>
      <c r="JRE83" s="81"/>
      <c r="JRF83" s="81"/>
      <c r="JRG83" s="81"/>
      <c r="JRH83" s="81"/>
      <c r="JRI83" s="81"/>
      <c r="JRJ83" s="81"/>
      <c r="JRK83" s="81"/>
      <c r="JRL83" s="81"/>
      <c r="JRM83" s="81"/>
      <c r="JRN83" s="81"/>
      <c r="JRO83" s="81"/>
      <c r="JRP83" s="81"/>
      <c r="JRQ83" s="81"/>
      <c r="JRR83" s="81"/>
      <c r="JRS83" s="81"/>
      <c r="JRT83" s="81"/>
      <c r="JRU83" s="81"/>
      <c r="JRV83" s="81"/>
      <c r="JRW83" s="81"/>
      <c r="JRX83" s="81"/>
      <c r="JRY83" s="81"/>
      <c r="JRZ83" s="81"/>
      <c r="JSA83" s="81"/>
      <c r="JSB83" s="81"/>
      <c r="JSC83" s="81"/>
      <c r="JSD83" s="81"/>
      <c r="JSE83" s="81"/>
      <c r="JSF83" s="81"/>
      <c r="JSG83" s="81"/>
      <c r="JSH83" s="81"/>
      <c r="JSI83" s="81"/>
      <c r="JSJ83" s="81"/>
      <c r="JSK83" s="81"/>
      <c r="JSL83" s="81"/>
      <c r="JSM83" s="81"/>
      <c r="JSN83" s="81"/>
      <c r="JSO83" s="81"/>
      <c r="JSP83" s="81"/>
      <c r="JSQ83" s="81"/>
      <c r="JSR83" s="81"/>
      <c r="JSS83" s="81"/>
      <c r="JST83" s="81"/>
      <c r="JSU83" s="81"/>
      <c r="JSV83" s="81"/>
      <c r="JSW83" s="81"/>
      <c r="JSX83" s="81"/>
      <c r="JSY83" s="81"/>
      <c r="JSZ83" s="81"/>
      <c r="JTA83" s="81"/>
      <c r="JTB83" s="81"/>
      <c r="JTC83" s="81"/>
      <c r="JTD83" s="81"/>
      <c r="JTE83" s="81"/>
      <c r="JTF83" s="81"/>
      <c r="JTG83" s="81"/>
      <c r="JTH83" s="81"/>
      <c r="JTI83" s="81"/>
      <c r="JTJ83" s="81"/>
      <c r="JTK83" s="81"/>
      <c r="JTL83" s="81"/>
      <c r="JTM83" s="81"/>
      <c r="JTN83" s="81"/>
      <c r="JTO83" s="81"/>
      <c r="JTP83" s="81"/>
      <c r="JTQ83" s="81"/>
      <c r="JTR83" s="81"/>
      <c r="JTS83" s="81"/>
      <c r="JTT83" s="81"/>
      <c r="JTU83" s="81"/>
      <c r="JTV83" s="81"/>
      <c r="JTW83" s="81"/>
      <c r="JTX83" s="81"/>
      <c r="JTY83" s="81"/>
      <c r="JTZ83" s="81"/>
      <c r="JUA83" s="81"/>
      <c r="JUB83" s="81"/>
      <c r="JUC83" s="81"/>
      <c r="JUD83" s="81"/>
      <c r="JUE83" s="81"/>
      <c r="JUF83" s="81"/>
      <c r="JUG83" s="81"/>
      <c r="JUH83" s="81"/>
      <c r="JUI83" s="81"/>
      <c r="JUJ83" s="81"/>
      <c r="JUK83" s="81"/>
      <c r="JUL83" s="81"/>
      <c r="JUM83" s="81"/>
      <c r="JUN83" s="81"/>
      <c r="JUO83" s="81"/>
      <c r="JUP83" s="81"/>
      <c r="JUQ83" s="81"/>
      <c r="JUR83" s="81"/>
      <c r="JUS83" s="81"/>
      <c r="JUT83" s="81"/>
      <c r="JUU83" s="81"/>
      <c r="JUV83" s="81"/>
      <c r="JUW83" s="81"/>
      <c r="JUX83" s="81"/>
      <c r="JUY83" s="81"/>
      <c r="JUZ83" s="81"/>
      <c r="JVA83" s="81"/>
      <c r="JVB83" s="81"/>
      <c r="JVC83" s="81"/>
      <c r="JVD83" s="81"/>
      <c r="JVE83" s="81"/>
      <c r="JVF83" s="81"/>
      <c r="JVG83" s="81"/>
      <c r="JVH83" s="81"/>
      <c r="JVI83" s="81"/>
      <c r="JVJ83" s="81"/>
      <c r="JVK83" s="81"/>
      <c r="JVL83" s="81"/>
      <c r="JVM83" s="81"/>
      <c r="JVN83" s="81"/>
      <c r="JVO83" s="81"/>
      <c r="JVP83" s="81"/>
      <c r="JVQ83" s="81"/>
      <c r="JVR83" s="81"/>
      <c r="JVS83" s="81"/>
      <c r="JVT83" s="81"/>
      <c r="JVU83" s="81"/>
      <c r="JVV83" s="81"/>
      <c r="JVW83" s="81"/>
      <c r="JVX83" s="81"/>
      <c r="JVY83" s="81"/>
      <c r="JVZ83" s="81"/>
      <c r="JWA83" s="81"/>
      <c r="JWB83" s="81"/>
      <c r="JWC83" s="81"/>
      <c r="JWD83" s="81"/>
      <c r="JWE83" s="81"/>
      <c r="JWF83" s="81"/>
      <c r="JWG83" s="81"/>
      <c r="JWH83" s="81"/>
      <c r="JWI83" s="81"/>
      <c r="JWJ83" s="81"/>
      <c r="JWK83" s="81"/>
      <c r="JWL83" s="81"/>
      <c r="JWM83" s="81"/>
      <c r="JWN83" s="81"/>
      <c r="JWO83" s="81"/>
      <c r="JWP83" s="81"/>
      <c r="JWQ83" s="81"/>
      <c r="JWR83" s="81"/>
      <c r="JWS83" s="81"/>
      <c r="JWT83" s="81"/>
      <c r="JWU83" s="81"/>
      <c r="JWV83" s="81"/>
      <c r="JWW83" s="81"/>
      <c r="JWX83" s="81"/>
      <c r="JWY83" s="81"/>
      <c r="JWZ83" s="81"/>
      <c r="JXA83" s="81"/>
      <c r="JXB83" s="81"/>
      <c r="JXC83" s="81"/>
      <c r="JXD83" s="81"/>
      <c r="JXE83" s="81"/>
      <c r="JXF83" s="81"/>
      <c r="JXG83" s="81"/>
      <c r="JXH83" s="81"/>
      <c r="JXI83" s="81"/>
      <c r="JXJ83" s="81"/>
      <c r="JXK83" s="81"/>
      <c r="JXL83" s="81"/>
      <c r="JXM83" s="81"/>
      <c r="JXN83" s="81"/>
      <c r="JXO83" s="81"/>
      <c r="JXP83" s="81"/>
      <c r="JXQ83" s="81"/>
      <c r="JXR83" s="81"/>
      <c r="JXS83" s="81"/>
      <c r="JXT83" s="81"/>
      <c r="JXU83" s="81"/>
      <c r="JXV83" s="81"/>
      <c r="JXW83" s="81"/>
      <c r="JXX83" s="81"/>
      <c r="JXY83" s="81"/>
      <c r="JXZ83" s="81"/>
      <c r="JYA83" s="81"/>
      <c r="JYB83" s="81"/>
      <c r="JYC83" s="81"/>
      <c r="JYD83" s="81"/>
      <c r="JYE83" s="81"/>
      <c r="JYF83" s="81"/>
      <c r="JYG83" s="81"/>
      <c r="JYH83" s="81"/>
      <c r="JYI83" s="81"/>
      <c r="JYJ83" s="81"/>
      <c r="JYK83" s="81"/>
      <c r="JYL83" s="81"/>
      <c r="JYM83" s="81"/>
      <c r="JYN83" s="81"/>
      <c r="JYO83" s="81"/>
      <c r="JYP83" s="81"/>
      <c r="JYQ83" s="81"/>
      <c r="JYR83" s="81"/>
      <c r="JYS83" s="81"/>
      <c r="JYT83" s="81"/>
      <c r="JYU83" s="81"/>
      <c r="JYV83" s="81"/>
      <c r="JYW83" s="81"/>
      <c r="JYX83" s="81"/>
      <c r="JYY83" s="81"/>
      <c r="JYZ83" s="81"/>
      <c r="JZA83" s="81"/>
      <c r="JZB83" s="81"/>
      <c r="JZC83" s="81"/>
      <c r="JZD83" s="81"/>
      <c r="JZE83" s="81"/>
      <c r="JZF83" s="81"/>
      <c r="JZG83" s="81"/>
      <c r="JZH83" s="81"/>
      <c r="JZI83" s="81"/>
      <c r="JZJ83" s="81"/>
      <c r="JZK83" s="81"/>
      <c r="JZL83" s="81"/>
      <c r="JZM83" s="81"/>
      <c r="JZN83" s="81"/>
      <c r="JZO83" s="81"/>
      <c r="JZP83" s="81"/>
      <c r="JZQ83" s="81"/>
      <c r="JZR83" s="81"/>
      <c r="JZS83" s="81"/>
      <c r="JZT83" s="81"/>
      <c r="JZU83" s="81"/>
      <c r="JZV83" s="81"/>
      <c r="JZW83" s="81"/>
      <c r="JZX83" s="81"/>
      <c r="JZY83" s="81"/>
      <c r="JZZ83" s="81"/>
      <c r="KAA83" s="81"/>
      <c r="KAB83" s="81"/>
      <c r="KAC83" s="81"/>
      <c r="KAD83" s="81"/>
      <c r="KAE83" s="81"/>
      <c r="KAF83" s="81"/>
      <c r="KAG83" s="81"/>
      <c r="KAH83" s="81"/>
      <c r="KAI83" s="81"/>
      <c r="KAJ83" s="81"/>
      <c r="KAK83" s="81"/>
      <c r="KAL83" s="81"/>
      <c r="KAM83" s="81"/>
      <c r="KAN83" s="81"/>
      <c r="KAO83" s="81"/>
      <c r="KAP83" s="81"/>
      <c r="KAQ83" s="81"/>
      <c r="KAR83" s="81"/>
      <c r="KAS83" s="81"/>
      <c r="KAT83" s="81"/>
      <c r="KAU83" s="81"/>
      <c r="KAV83" s="81"/>
      <c r="KAW83" s="81"/>
      <c r="KAX83" s="81"/>
      <c r="KAY83" s="81"/>
      <c r="KAZ83" s="81"/>
      <c r="KBA83" s="81"/>
      <c r="KBB83" s="81"/>
      <c r="KBC83" s="81"/>
      <c r="KBD83" s="81"/>
      <c r="KBE83" s="81"/>
      <c r="KBF83" s="81"/>
      <c r="KBG83" s="81"/>
      <c r="KBH83" s="81"/>
      <c r="KBI83" s="81"/>
      <c r="KBJ83" s="81"/>
      <c r="KBK83" s="81"/>
      <c r="KBL83" s="81"/>
      <c r="KBM83" s="81"/>
      <c r="KBN83" s="81"/>
      <c r="KBO83" s="81"/>
      <c r="KBP83" s="81"/>
      <c r="KBQ83" s="81"/>
      <c r="KBR83" s="81"/>
      <c r="KBS83" s="81"/>
      <c r="KBT83" s="81"/>
      <c r="KBU83" s="81"/>
      <c r="KBV83" s="81"/>
      <c r="KBW83" s="81"/>
      <c r="KBX83" s="81"/>
      <c r="KBY83" s="81"/>
      <c r="KBZ83" s="81"/>
      <c r="KCA83" s="81"/>
      <c r="KCB83" s="81"/>
      <c r="KCC83" s="81"/>
      <c r="KCD83" s="81"/>
      <c r="KCE83" s="81"/>
      <c r="KCF83" s="81"/>
      <c r="KCG83" s="81"/>
      <c r="KCH83" s="81"/>
      <c r="KCI83" s="81"/>
      <c r="KCJ83" s="81"/>
      <c r="KCK83" s="81"/>
      <c r="KCL83" s="81"/>
      <c r="KCM83" s="81"/>
      <c r="KCN83" s="81"/>
      <c r="KCO83" s="81"/>
      <c r="KCP83" s="81"/>
      <c r="KCQ83" s="81"/>
      <c r="KCR83" s="81"/>
      <c r="KCS83" s="81"/>
      <c r="KCT83" s="81"/>
      <c r="KCU83" s="81"/>
      <c r="KCV83" s="81"/>
      <c r="KCW83" s="81"/>
      <c r="KCX83" s="81"/>
      <c r="KCY83" s="81"/>
      <c r="KCZ83" s="81"/>
      <c r="KDA83" s="81"/>
      <c r="KDB83" s="81"/>
      <c r="KDC83" s="81"/>
      <c r="KDD83" s="81"/>
      <c r="KDE83" s="81"/>
      <c r="KDF83" s="81"/>
      <c r="KDG83" s="81"/>
      <c r="KDH83" s="81"/>
      <c r="KDI83" s="81"/>
      <c r="KDJ83" s="81"/>
      <c r="KDK83" s="81"/>
      <c r="KDL83" s="81"/>
      <c r="KDM83" s="81"/>
      <c r="KDN83" s="81"/>
      <c r="KDO83" s="81"/>
      <c r="KDP83" s="81"/>
      <c r="KDQ83" s="81"/>
      <c r="KDR83" s="81"/>
      <c r="KDS83" s="81"/>
      <c r="KDT83" s="81"/>
      <c r="KDU83" s="81"/>
      <c r="KDV83" s="81"/>
      <c r="KDW83" s="81"/>
      <c r="KDX83" s="81"/>
      <c r="KDY83" s="81"/>
      <c r="KDZ83" s="81"/>
      <c r="KEA83" s="81"/>
      <c r="KEB83" s="81"/>
      <c r="KEC83" s="81"/>
      <c r="KED83" s="81"/>
      <c r="KEE83" s="81"/>
      <c r="KEF83" s="81"/>
      <c r="KEG83" s="81"/>
      <c r="KEH83" s="81"/>
      <c r="KEI83" s="81"/>
      <c r="KEJ83" s="81"/>
      <c r="KEK83" s="81"/>
      <c r="KEL83" s="81"/>
      <c r="KEM83" s="81"/>
      <c r="KEN83" s="81"/>
      <c r="KEO83" s="81"/>
      <c r="KEP83" s="81"/>
      <c r="KEQ83" s="81"/>
      <c r="KER83" s="81"/>
      <c r="KES83" s="81"/>
      <c r="KET83" s="81"/>
      <c r="KEU83" s="81"/>
      <c r="KEV83" s="81"/>
      <c r="KEW83" s="81"/>
      <c r="KEX83" s="81"/>
      <c r="KEY83" s="81"/>
      <c r="KEZ83" s="81"/>
      <c r="KFA83" s="81"/>
      <c r="KFB83" s="81"/>
      <c r="KFC83" s="81"/>
      <c r="KFD83" s="81"/>
      <c r="KFE83" s="81"/>
      <c r="KFF83" s="81"/>
      <c r="KFG83" s="81"/>
      <c r="KFH83" s="81"/>
      <c r="KFI83" s="81"/>
      <c r="KFJ83" s="81"/>
      <c r="KFK83" s="81"/>
      <c r="KFL83" s="81"/>
      <c r="KFM83" s="81"/>
      <c r="KFN83" s="81"/>
      <c r="KFO83" s="81"/>
      <c r="KFP83" s="81"/>
      <c r="KFQ83" s="81"/>
      <c r="KFR83" s="81"/>
      <c r="KFS83" s="81"/>
      <c r="KFT83" s="81"/>
      <c r="KFU83" s="81"/>
      <c r="KFV83" s="81"/>
      <c r="KFW83" s="81"/>
      <c r="KFX83" s="81"/>
      <c r="KFY83" s="81"/>
      <c r="KFZ83" s="81"/>
      <c r="KGA83" s="81"/>
      <c r="KGB83" s="81"/>
      <c r="KGC83" s="81"/>
      <c r="KGD83" s="81"/>
      <c r="KGE83" s="81"/>
      <c r="KGF83" s="81"/>
      <c r="KGG83" s="81"/>
      <c r="KGH83" s="81"/>
      <c r="KGI83" s="81"/>
      <c r="KGJ83" s="81"/>
      <c r="KGK83" s="81"/>
      <c r="KGL83" s="81"/>
      <c r="KGM83" s="81"/>
      <c r="KGN83" s="81"/>
      <c r="KGO83" s="81"/>
      <c r="KGP83" s="81"/>
      <c r="KGQ83" s="81"/>
      <c r="KGR83" s="81"/>
      <c r="KGS83" s="81"/>
      <c r="KGT83" s="81"/>
      <c r="KGU83" s="81"/>
      <c r="KGV83" s="81"/>
      <c r="KGW83" s="81"/>
      <c r="KGX83" s="81"/>
      <c r="KGY83" s="81"/>
      <c r="KGZ83" s="81"/>
      <c r="KHA83" s="81"/>
      <c r="KHB83" s="81"/>
      <c r="KHC83" s="81"/>
      <c r="KHD83" s="81"/>
      <c r="KHE83" s="81"/>
      <c r="KHF83" s="81"/>
      <c r="KHG83" s="81"/>
      <c r="KHH83" s="81"/>
      <c r="KHI83" s="81"/>
      <c r="KHJ83" s="81"/>
      <c r="KHK83" s="81"/>
      <c r="KHL83" s="81"/>
      <c r="KHM83" s="81"/>
      <c r="KHN83" s="81"/>
      <c r="KHO83" s="81"/>
      <c r="KHP83" s="81"/>
      <c r="KHQ83" s="81"/>
      <c r="KHR83" s="81"/>
      <c r="KHS83" s="81"/>
      <c r="KHT83" s="81"/>
      <c r="KHU83" s="81"/>
      <c r="KHV83" s="81"/>
      <c r="KHW83" s="81"/>
      <c r="KHX83" s="81"/>
      <c r="KHY83" s="81"/>
      <c r="KHZ83" s="81"/>
      <c r="KIA83" s="81"/>
      <c r="KIB83" s="81"/>
      <c r="KIC83" s="81"/>
      <c r="KID83" s="81"/>
      <c r="KIE83" s="81"/>
      <c r="KIF83" s="81"/>
      <c r="KIG83" s="81"/>
      <c r="KIH83" s="81"/>
      <c r="KII83" s="81"/>
      <c r="KIJ83" s="81"/>
      <c r="KIK83" s="81"/>
      <c r="KIL83" s="81"/>
      <c r="KIM83" s="81"/>
      <c r="KIN83" s="81"/>
      <c r="KIO83" s="81"/>
      <c r="KIP83" s="81"/>
      <c r="KIQ83" s="81"/>
      <c r="KIR83" s="81"/>
      <c r="KIS83" s="81"/>
      <c r="KIT83" s="81"/>
      <c r="KIU83" s="81"/>
      <c r="KIV83" s="81"/>
      <c r="KIW83" s="81"/>
      <c r="KIX83" s="81"/>
      <c r="KIY83" s="81"/>
      <c r="KIZ83" s="81"/>
      <c r="KJA83" s="81"/>
      <c r="KJB83" s="81"/>
      <c r="KJC83" s="81"/>
      <c r="KJD83" s="81"/>
      <c r="KJE83" s="81"/>
      <c r="KJF83" s="81"/>
      <c r="KJG83" s="81"/>
      <c r="KJH83" s="81"/>
      <c r="KJI83" s="81"/>
      <c r="KJJ83" s="81"/>
      <c r="KJK83" s="81"/>
      <c r="KJL83" s="81"/>
      <c r="KJM83" s="81"/>
      <c r="KJN83" s="81"/>
      <c r="KJO83" s="81"/>
      <c r="KJP83" s="81"/>
      <c r="KJQ83" s="81"/>
      <c r="KJR83" s="81"/>
      <c r="KJS83" s="81"/>
      <c r="KJT83" s="81"/>
      <c r="KJU83" s="81"/>
      <c r="KJV83" s="81"/>
      <c r="KJW83" s="81"/>
      <c r="KJX83" s="81"/>
      <c r="KJY83" s="81"/>
      <c r="KJZ83" s="81"/>
      <c r="KKA83" s="81"/>
      <c r="KKB83" s="81"/>
      <c r="KKC83" s="81"/>
      <c r="KKD83" s="81"/>
      <c r="KKE83" s="81"/>
      <c r="KKF83" s="81"/>
      <c r="KKG83" s="81"/>
      <c r="KKH83" s="81"/>
      <c r="KKI83" s="81"/>
      <c r="KKJ83" s="81"/>
      <c r="KKK83" s="81"/>
      <c r="KKL83" s="81"/>
      <c r="KKM83" s="81"/>
      <c r="KKN83" s="81"/>
      <c r="KKO83" s="81"/>
      <c r="KKP83" s="81"/>
      <c r="KKQ83" s="81"/>
      <c r="KKR83" s="81"/>
      <c r="KKS83" s="81"/>
      <c r="KKT83" s="81"/>
      <c r="KKU83" s="81"/>
      <c r="KKV83" s="81"/>
      <c r="KKW83" s="81"/>
      <c r="KKX83" s="81"/>
      <c r="KKY83" s="81"/>
      <c r="KKZ83" s="81"/>
      <c r="KLA83" s="81"/>
      <c r="KLB83" s="81"/>
      <c r="KLC83" s="81"/>
      <c r="KLD83" s="81"/>
      <c r="KLE83" s="81"/>
      <c r="KLF83" s="81"/>
      <c r="KLG83" s="81"/>
      <c r="KLH83" s="81"/>
      <c r="KLI83" s="81"/>
      <c r="KLJ83" s="81"/>
      <c r="KLK83" s="81"/>
      <c r="KLL83" s="81"/>
      <c r="KLM83" s="81"/>
      <c r="KLN83" s="81"/>
      <c r="KLO83" s="81"/>
      <c r="KLP83" s="81"/>
      <c r="KLQ83" s="81"/>
      <c r="KLR83" s="81"/>
      <c r="KLS83" s="81"/>
      <c r="KLT83" s="81"/>
      <c r="KLU83" s="81"/>
      <c r="KLV83" s="81"/>
      <c r="KLW83" s="81"/>
      <c r="KLX83" s="81"/>
      <c r="KLY83" s="81"/>
      <c r="KLZ83" s="81"/>
      <c r="KMA83" s="81"/>
      <c r="KMB83" s="81"/>
      <c r="KMC83" s="81"/>
      <c r="KMD83" s="81"/>
      <c r="KME83" s="81"/>
      <c r="KMF83" s="81"/>
      <c r="KMG83" s="81"/>
      <c r="KMH83" s="81"/>
      <c r="KMI83" s="81"/>
      <c r="KMJ83" s="81"/>
      <c r="KMK83" s="81"/>
      <c r="KML83" s="81"/>
      <c r="KMM83" s="81"/>
      <c r="KMN83" s="81"/>
      <c r="KMO83" s="81"/>
      <c r="KMP83" s="81"/>
      <c r="KMQ83" s="81"/>
      <c r="KMR83" s="81"/>
      <c r="KMS83" s="81"/>
      <c r="KMT83" s="81"/>
      <c r="KMU83" s="81"/>
      <c r="KMV83" s="81"/>
      <c r="KMW83" s="81"/>
      <c r="KMX83" s="81"/>
      <c r="KMY83" s="81"/>
      <c r="KMZ83" s="81"/>
      <c r="KNA83" s="81"/>
      <c r="KNB83" s="81"/>
      <c r="KNC83" s="81"/>
      <c r="KND83" s="81"/>
      <c r="KNE83" s="81"/>
      <c r="KNF83" s="81"/>
      <c r="KNG83" s="81"/>
      <c r="KNH83" s="81"/>
      <c r="KNI83" s="81"/>
      <c r="KNJ83" s="81"/>
      <c r="KNK83" s="81"/>
      <c r="KNL83" s="81"/>
      <c r="KNM83" s="81"/>
      <c r="KNN83" s="81"/>
      <c r="KNO83" s="81"/>
      <c r="KNP83" s="81"/>
      <c r="KNQ83" s="81"/>
      <c r="KNR83" s="81"/>
      <c r="KNS83" s="81"/>
      <c r="KNT83" s="81"/>
      <c r="KNU83" s="81"/>
      <c r="KNV83" s="81"/>
      <c r="KNW83" s="81"/>
      <c r="KNX83" s="81"/>
      <c r="KNY83" s="81"/>
      <c r="KNZ83" s="81"/>
      <c r="KOA83" s="81"/>
      <c r="KOB83" s="81"/>
      <c r="KOC83" s="81"/>
      <c r="KOD83" s="81"/>
      <c r="KOE83" s="81"/>
      <c r="KOF83" s="81"/>
      <c r="KOG83" s="81"/>
      <c r="KOH83" s="81"/>
      <c r="KOI83" s="81"/>
      <c r="KOJ83" s="81"/>
      <c r="KOK83" s="81"/>
      <c r="KOL83" s="81"/>
      <c r="KOM83" s="81"/>
      <c r="KON83" s="81"/>
      <c r="KOO83" s="81"/>
      <c r="KOP83" s="81"/>
      <c r="KOQ83" s="81"/>
      <c r="KOR83" s="81"/>
      <c r="KOS83" s="81"/>
      <c r="KOT83" s="81"/>
      <c r="KOU83" s="81"/>
      <c r="KOV83" s="81"/>
      <c r="KOW83" s="81"/>
      <c r="KOX83" s="81"/>
      <c r="KOY83" s="81"/>
      <c r="KOZ83" s="81"/>
      <c r="KPA83" s="81"/>
      <c r="KPB83" s="81"/>
      <c r="KPC83" s="81"/>
      <c r="KPD83" s="81"/>
      <c r="KPE83" s="81"/>
      <c r="KPF83" s="81"/>
      <c r="KPG83" s="81"/>
      <c r="KPH83" s="81"/>
      <c r="KPI83" s="81"/>
      <c r="KPJ83" s="81"/>
      <c r="KPK83" s="81"/>
      <c r="KPL83" s="81"/>
      <c r="KPM83" s="81"/>
      <c r="KPN83" s="81"/>
      <c r="KPO83" s="81"/>
      <c r="KPP83" s="81"/>
      <c r="KPQ83" s="81"/>
      <c r="KPR83" s="81"/>
      <c r="KPS83" s="81"/>
      <c r="KPT83" s="81"/>
      <c r="KPU83" s="81"/>
      <c r="KPV83" s="81"/>
      <c r="KPW83" s="81"/>
      <c r="KPX83" s="81"/>
      <c r="KPY83" s="81"/>
      <c r="KPZ83" s="81"/>
      <c r="KQA83" s="81"/>
      <c r="KQB83" s="81"/>
      <c r="KQC83" s="81"/>
      <c r="KQD83" s="81"/>
      <c r="KQE83" s="81"/>
      <c r="KQF83" s="81"/>
      <c r="KQG83" s="81"/>
      <c r="KQH83" s="81"/>
      <c r="KQI83" s="81"/>
      <c r="KQJ83" s="81"/>
      <c r="KQK83" s="81"/>
      <c r="KQL83" s="81"/>
      <c r="KQM83" s="81"/>
      <c r="KQN83" s="81"/>
      <c r="KQO83" s="81"/>
      <c r="KQP83" s="81"/>
      <c r="KQQ83" s="81"/>
      <c r="KQR83" s="81"/>
      <c r="KQS83" s="81"/>
      <c r="KQT83" s="81"/>
      <c r="KQU83" s="81"/>
      <c r="KQV83" s="81"/>
      <c r="KQW83" s="81"/>
      <c r="KQX83" s="81"/>
      <c r="KQY83" s="81"/>
      <c r="KQZ83" s="81"/>
      <c r="KRA83" s="81"/>
      <c r="KRB83" s="81"/>
      <c r="KRC83" s="81"/>
      <c r="KRD83" s="81"/>
      <c r="KRE83" s="81"/>
      <c r="KRF83" s="81"/>
      <c r="KRG83" s="81"/>
      <c r="KRH83" s="81"/>
      <c r="KRI83" s="81"/>
      <c r="KRJ83" s="81"/>
      <c r="KRK83" s="81"/>
      <c r="KRL83" s="81"/>
      <c r="KRM83" s="81"/>
      <c r="KRN83" s="81"/>
      <c r="KRO83" s="81"/>
      <c r="KRP83" s="81"/>
      <c r="KRQ83" s="81"/>
      <c r="KRR83" s="81"/>
      <c r="KRS83" s="81"/>
      <c r="KRT83" s="81"/>
      <c r="KRU83" s="81"/>
      <c r="KRV83" s="81"/>
      <c r="KRW83" s="81"/>
      <c r="KRX83" s="81"/>
      <c r="KRY83" s="81"/>
      <c r="KRZ83" s="81"/>
      <c r="KSA83" s="81"/>
      <c r="KSB83" s="81"/>
      <c r="KSC83" s="81"/>
      <c r="KSD83" s="81"/>
      <c r="KSE83" s="81"/>
      <c r="KSF83" s="81"/>
      <c r="KSG83" s="81"/>
      <c r="KSH83" s="81"/>
      <c r="KSI83" s="81"/>
      <c r="KSJ83" s="81"/>
      <c r="KSK83" s="81"/>
      <c r="KSL83" s="81"/>
      <c r="KSM83" s="81"/>
      <c r="KSN83" s="81"/>
      <c r="KSO83" s="81"/>
      <c r="KSP83" s="81"/>
      <c r="KSQ83" s="81"/>
      <c r="KSR83" s="81"/>
      <c r="KSS83" s="81"/>
      <c r="KST83" s="81"/>
      <c r="KSU83" s="81"/>
      <c r="KSV83" s="81"/>
      <c r="KSW83" s="81"/>
      <c r="KSX83" s="81"/>
      <c r="KSY83" s="81"/>
      <c r="KSZ83" s="81"/>
      <c r="KTA83" s="81"/>
      <c r="KTB83" s="81"/>
      <c r="KTC83" s="81"/>
      <c r="KTD83" s="81"/>
      <c r="KTE83" s="81"/>
      <c r="KTF83" s="81"/>
      <c r="KTG83" s="81"/>
      <c r="KTH83" s="81"/>
      <c r="KTI83" s="81"/>
      <c r="KTJ83" s="81"/>
      <c r="KTK83" s="81"/>
      <c r="KTL83" s="81"/>
      <c r="KTM83" s="81"/>
      <c r="KTN83" s="81"/>
      <c r="KTO83" s="81"/>
      <c r="KTP83" s="81"/>
      <c r="KTQ83" s="81"/>
      <c r="KTR83" s="81"/>
      <c r="KTS83" s="81"/>
      <c r="KTT83" s="81"/>
      <c r="KTU83" s="81"/>
      <c r="KTV83" s="81"/>
      <c r="KTW83" s="81"/>
      <c r="KTX83" s="81"/>
      <c r="KTY83" s="81"/>
      <c r="KTZ83" s="81"/>
      <c r="KUA83" s="81"/>
      <c r="KUB83" s="81"/>
      <c r="KUC83" s="81"/>
      <c r="KUD83" s="81"/>
      <c r="KUE83" s="81"/>
      <c r="KUF83" s="81"/>
      <c r="KUG83" s="81"/>
      <c r="KUH83" s="81"/>
      <c r="KUI83" s="81"/>
      <c r="KUJ83" s="81"/>
      <c r="KUK83" s="81"/>
      <c r="KUL83" s="81"/>
      <c r="KUM83" s="81"/>
      <c r="KUN83" s="81"/>
      <c r="KUO83" s="81"/>
      <c r="KUP83" s="81"/>
      <c r="KUQ83" s="81"/>
      <c r="KUR83" s="81"/>
      <c r="KUS83" s="81"/>
      <c r="KUT83" s="81"/>
      <c r="KUU83" s="81"/>
      <c r="KUV83" s="81"/>
      <c r="KUW83" s="81"/>
      <c r="KUX83" s="81"/>
      <c r="KUY83" s="81"/>
      <c r="KUZ83" s="81"/>
      <c r="KVA83" s="81"/>
      <c r="KVB83" s="81"/>
      <c r="KVC83" s="81"/>
      <c r="KVD83" s="81"/>
      <c r="KVE83" s="81"/>
      <c r="KVF83" s="81"/>
      <c r="KVG83" s="81"/>
      <c r="KVH83" s="81"/>
      <c r="KVI83" s="81"/>
      <c r="KVJ83" s="81"/>
      <c r="KVK83" s="81"/>
      <c r="KVL83" s="81"/>
      <c r="KVM83" s="81"/>
      <c r="KVN83" s="81"/>
      <c r="KVO83" s="81"/>
      <c r="KVP83" s="81"/>
      <c r="KVQ83" s="81"/>
      <c r="KVR83" s="81"/>
      <c r="KVS83" s="81"/>
      <c r="KVT83" s="81"/>
      <c r="KVU83" s="81"/>
      <c r="KVV83" s="81"/>
      <c r="KVW83" s="81"/>
      <c r="KVX83" s="81"/>
      <c r="KVY83" s="81"/>
      <c r="KVZ83" s="81"/>
      <c r="KWA83" s="81"/>
      <c r="KWB83" s="81"/>
      <c r="KWC83" s="81"/>
      <c r="KWD83" s="81"/>
      <c r="KWE83" s="81"/>
      <c r="KWF83" s="81"/>
      <c r="KWG83" s="81"/>
      <c r="KWH83" s="81"/>
      <c r="KWI83" s="81"/>
      <c r="KWJ83" s="81"/>
      <c r="KWK83" s="81"/>
      <c r="KWL83" s="81"/>
      <c r="KWM83" s="81"/>
      <c r="KWN83" s="81"/>
      <c r="KWO83" s="81"/>
      <c r="KWP83" s="81"/>
      <c r="KWQ83" s="81"/>
      <c r="KWR83" s="81"/>
      <c r="KWS83" s="81"/>
      <c r="KWT83" s="81"/>
      <c r="KWU83" s="81"/>
      <c r="KWV83" s="81"/>
      <c r="KWW83" s="81"/>
      <c r="KWX83" s="81"/>
      <c r="KWY83" s="81"/>
      <c r="KWZ83" s="81"/>
      <c r="KXA83" s="81"/>
      <c r="KXB83" s="81"/>
      <c r="KXC83" s="81"/>
      <c r="KXD83" s="81"/>
      <c r="KXE83" s="81"/>
      <c r="KXF83" s="81"/>
      <c r="KXG83" s="81"/>
      <c r="KXH83" s="81"/>
      <c r="KXI83" s="81"/>
      <c r="KXJ83" s="81"/>
      <c r="KXK83" s="81"/>
      <c r="KXL83" s="81"/>
      <c r="KXM83" s="81"/>
      <c r="KXN83" s="81"/>
      <c r="KXO83" s="81"/>
      <c r="KXP83" s="81"/>
      <c r="KXQ83" s="81"/>
      <c r="KXR83" s="81"/>
      <c r="KXS83" s="81"/>
      <c r="KXT83" s="81"/>
      <c r="KXU83" s="81"/>
      <c r="KXV83" s="81"/>
      <c r="KXW83" s="81"/>
      <c r="KXX83" s="81"/>
      <c r="KXY83" s="81"/>
      <c r="KXZ83" s="81"/>
      <c r="KYA83" s="81"/>
      <c r="KYB83" s="81"/>
      <c r="KYC83" s="81"/>
      <c r="KYD83" s="81"/>
      <c r="KYE83" s="81"/>
      <c r="KYF83" s="81"/>
      <c r="KYG83" s="81"/>
      <c r="KYH83" s="81"/>
      <c r="KYI83" s="81"/>
      <c r="KYJ83" s="81"/>
      <c r="KYK83" s="81"/>
      <c r="KYL83" s="81"/>
      <c r="KYM83" s="81"/>
      <c r="KYN83" s="81"/>
      <c r="KYO83" s="81"/>
      <c r="KYP83" s="81"/>
      <c r="KYQ83" s="81"/>
      <c r="KYR83" s="81"/>
      <c r="KYS83" s="81"/>
      <c r="KYT83" s="81"/>
      <c r="KYU83" s="81"/>
      <c r="KYV83" s="81"/>
      <c r="KYW83" s="81"/>
      <c r="KYX83" s="81"/>
      <c r="KYY83" s="81"/>
      <c r="KYZ83" s="81"/>
      <c r="KZA83" s="81"/>
      <c r="KZB83" s="81"/>
      <c r="KZC83" s="81"/>
      <c r="KZD83" s="81"/>
      <c r="KZE83" s="81"/>
      <c r="KZF83" s="81"/>
      <c r="KZG83" s="81"/>
      <c r="KZH83" s="81"/>
      <c r="KZI83" s="81"/>
      <c r="KZJ83" s="81"/>
      <c r="KZK83" s="81"/>
      <c r="KZL83" s="81"/>
      <c r="KZM83" s="81"/>
      <c r="KZN83" s="81"/>
      <c r="KZO83" s="81"/>
      <c r="KZP83" s="81"/>
      <c r="KZQ83" s="81"/>
      <c r="KZR83" s="81"/>
      <c r="KZS83" s="81"/>
      <c r="KZT83" s="81"/>
      <c r="KZU83" s="81"/>
      <c r="KZV83" s="81"/>
      <c r="KZW83" s="81"/>
      <c r="KZX83" s="81"/>
      <c r="KZY83" s="81"/>
      <c r="KZZ83" s="81"/>
      <c r="LAA83" s="81"/>
      <c r="LAB83" s="81"/>
      <c r="LAC83" s="81"/>
      <c r="LAD83" s="81"/>
      <c r="LAE83" s="81"/>
      <c r="LAF83" s="81"/>
      <c r="LAG83" s="81"/>
      <c r="LAH83" s="81"/>
      <c r="LAI83" s="81"/>
      <c r="LAJ83" s="81"/>
      <c r="LAK83" s="81"/>
      <c r="LAL83" s="81"/>
      <c r="LAM83" s="81"/>
      <c r="LAN83" s="81"/>
      <c r="LAO83" s="81"/>
      <c r="LAP83" s="81"/>
      <c r="LAQ83" s="81"/>
      <c r="LAR83" s="81"/>
      <c r="LAS83" s="81"/>
      <c r="LAT83" s="81"/>
      <c r="LAU83" s="81"/>
      <c r="LAV83" s="81"/>
      <c r="LAW83" s="81"/>
      <c r="LAX83" s="81"/>
      <c r="LAY83" s="81"/>
      <c r="LAZ83" s="81"/>
      <c r="LBA83" s="81"/>
      <c r="LBB83" s="81"/>
      <c r="LBC83" s="81"/>
      <c r="LBD83" s="81"/>
      <c r="LBE83" s="81"/>
      <c r="LBF83" s="81"/>
      <c r="LBG83" s="81"/>
      <c r="LBH83" s="81"/>
      <c r="LBI83" s="81"/>
      <c r="LBJ83" s="81"/>
      <c r="LBK83" s="81"/>
      <c r="LBL83" s="81"/>
      <c r="LBM83" s="81"/>
      <c r="LBN83" s="81"/>
      <c r="LBO83" s="81"/>
      <c r="LBP83" s="81"/>
      <c r="LBQ83" s="81"/>
      <c r="LBR83" s="81"/>
      <c r="LBS83" s="81"/>
      <c r="LBT83" s="81"/>
      <c r="LBU83" s="81"/>
      <c r="LBV83" s="81"/>
      <c r="LBW83" s="81"/>
      <c r="LBX83" s="81"/>
      <c r="LBY83" s="81"/>
      <c r="LBZ83" s="81"/>
      <c r="LCA83" s="81"/>
      <c r="LCB83" s="81"/>
      <c r="LCC83" s="81"/>
      <c r="LCD83" s="81"/>
      <c r="LCE83" s="81"/>
      <c r="LCF83" s="81"/>
      <c r="LCG83" s="81"/>
      <c r="LCH83" s="81"/>
      <c r="LCI83" s="81"/>
      <c r="LCJ83" s="81"/>
      <c r="LCK83" s="81"/>
      <c r="LCL83" s="81"/>
      <c r="LCM83" s="81"/>
      <c r="LCN83" s="81"/>
      <c r="LCO83" s="81"/>
      <c r="LCP83" s="81"/>
      <c r="LCQ83" s="81"/>
      <c r="LCR83" s="81"/>
      <c r="LCS83" s="81"/>
      <c r="LCT83" s="81"/>
      <c r="LCU83" s="81"/>
      <c r="LCV83" s="81"/>
      <c r="LCW83" s="81"/>
      <c r="LCX83" s="81"/>
      <c r="LCY83" s="81"/>
      <c r="LCZ83" s="81"/>
      <c r="LDA83" s="81"/>
      <c r="LDB83" s="81"/>
      <c r="LDC83" s="81"/>
      <c r="LDD83" s="81"/>
      <c r="LDE83" s="81"/>
      <c r="LDF83" s="81"/>
      <c r="LDG83" s="81"/>
      <c r="LDH83" s="81"/>
      <c r="LDI83" s="81"/>
      <c r="LDJ83" s="81"/>
      <c r="LDK83" s="81"/>
      <c r="LDL83" s="81"/>
      <c r="LDM83" s="81"/>
      <c r="LDN83" s="81"/>
      <c r="LDO83" s="81"/>
      <c r="LDP83" s="81"/>
      <c r="LDQ83" s="81"/>
      <c r="LDR83" s="81"/>
      <c r="LDS83" s="81"/>
      <c r="LDT83" s="81"/>
      <c r="LDU83" s="81"/>
      <c r="LDV83" s="81"/>
      <c r="LDW83" s="81"/>
      <c r="LDX83" s="81"/>
      <c r="LDY83" s="81"/>
      <c r="LDZ83" s="81"/>
      <c r="LEA83" s="81"/>
      <c r="LEB83" s="81"/>
      <c r="LEC83" s="81"/>
      <c r="LED83" s="81"/>
      <c r="LEE83" s="81"/>
      <c r="LEF83" s="81"/>
      <c r="LEG83" s="81"/>
      <c r="LEH83" s="81"/>
      <c r="LEI83" s="81"/>
      <c r="LEJ83" s="81"/>
      <c r="LEK83" s="81"/>
      <c r="LEL83" s="81"/>
      <c r="LEM83" s="81"/>
      <c r="LEN83" s="81"/>
      <c r="LEO83" s="81"/>
      <c r="LEP83" s="81"/>
      <c r="LEQ83" s="81"/>
      <c r="LER83" s="81"/>
      <c r="LES83" s="81"/>
      <c r="LET83" s="81"/>
      <c r="LEU83" s="81"/>
      <c r="LEV83" s="81"/>
      <c r="LEW83" s="81"/>
      <c r="LEX83" s="81"/>
      <c r="LEY83" s="81"/>
      <c r="LEZ83" s="81"/>
      <c r="LFA83" s="81"/>
      <c r="LFB83" s="81"/>
      <c r="LFC83" s="81"/>
      <c r="LFD83" s="81"/>
      <c r="LFE83" s="81"/>
      <c r="LFF83" s="81"/>
      <c r="LFG83" s="81"/>
      <c r="LFH83" s="81"/>
      <c r="LFI83" s="81"/>
      <c r="LFJ83" s="81"/>
      <c r="LFK83" s="81"/>
      <c r="LFL83" s="81"/>
      <c r="LFM83" s="81"/>
      <c r="LFN83" s="81"/>
      <c r="LFO83" s="81"/>
      <c r="LFP83" s="81"/>
      <c r="LFQ83" s="81"/>
      <c r="LFR83" s="81"/>
      <c r="LFS83" s="81"/>
      <c r="LFT83" s="81"/>
      <c r="LFU83" s="81"/>
      <c r="LFV83" s="81"/>
      <c r="LFW83" s="81"/>
      <c r="LFX83" s="81"/>
      <c r="LFY83" s="81"/>
      <c r="LFZ83" s="81"/>
      <c r="LGA83" s="81"/>
      <c r="LGB83" s="81"/>
      <c r="LGC83" s="81"/>
      <c r="LGD83" s="81"/>
      <c r="LGE83" s="81"/>
      <c r="LGF83" s="81"/>
      <c r="LGG83" s="81"/>
      <c r="LGH83" s="81"/>
      <c r="LGI83" s="81"/>
      <c r="LGJ83" s="81"/>
      <c r="LGK83" s="81"/>
      <c r="LGL83" s="81"/>
      <c r="LGM83" s="81"/>
      <c r="LGN83" s="81"/>
      <c r="LGO83" s="81"/>
      <c r="LGP83" s="81"/>
      <c r="LGQ83" s="81"/>
      <c r="LGR83" s="81"/>
      <c r="LGS83" s="81"/>
      <c r="LGT83" s="81"/>
      <c r="LGU83" s="81"/>
      <c r="LGV83" s="81"/>
      <c r="LGW83" s="81"/>
      <c r="LGX83" s="81"/>
      <c r="LGY83" s="81"/>
      <c r="LGZ83" s="81"/>
      <c r="LHA83" s="81"/>
      <c r="LHB83" s="81"/>
      <c r="LHC83" s="81"/>
      <c r="LHD83" s="81"/>
      <c r="LHE83" s="81"/>
      <c r="LHF83" s="81"/>
      <c r="LHG83" s="81"/>
      <c r="LHH83" s="81"/>
      <c r="LHI83" s="81"/>
      <c r="LHJ83" s="81"/>
      <c r="LHK83" s="81"/>
      <c r="LHL83" s="81"/>
      <c r="LHM83" s="81"/>
      <c r="LHN83" s="81"/>
      <c r="LHO83" s="81"/>
      <c r="LHP83" s="81"/>
      <c r="LHQ83" s="81"/>
      <c r="LHR83" s="81"/>
      <c r="LHS83" s="81"/>
      <c r="LHT83" s="81"/>
      <c r="LHU83" s="81"/>
      <c r="LHV83" s="81"/>
      <c r="LHW83" s="81"/>
      <c r="LHX83" s="81"/>
      <c r="LHY83" s="81"/>
      <c r="LHZ83" s="81"/>
      <c r="LIA83" s="81"/>
      <c r="LIB83" s="81"/>
      <c r="LIC83" s="81"/>
      <c r="LID83" s="81"/>
      <c r="LIE83" s="81"/>
      <c r="LIF83" s="81"/>
      <c r="LIG83" s="81"/>
      <c r="LIH83" s="81"/>
      <c r="LII83" s="81"/>
      <c r="LIJ83" s="81"/>
      <c r="LIK83" s="81"/>
      <c r="LIL83" s="81"/>
      <c r="LIM83" s="81"/>
      <c r="LIN83" s="81"/>
      <c r="LIO83" s="81"/>
      <c r="LIP83" s="81"/>
      <c r="LIQ83" s="81"/>
      <c r="LIR83" s="81"/>
      <c r="LIS83" s="81"/>
      <c r="LIT83" s="81"/>
      <c r="LIU83" s="81"/>
      <c r="LIV83" s="81"/>
      <c r="LIW83" s="81"/>
      <c r="LIX83" s="81"/>
      <c r="LIY83" s="81"/>
      <c r="LIZ83" s="81"/>
      <c r="LJA83" s="81"/>
      <c r="LJB83" s="81"/>
      <c r="LJC83" s="81"/>
      <c r="LJD83" s="81"/>
      <c r="LJE83" s="81"/>
      <c r="LJF83" s="81"/>
      <c r="LJG83" s="81"/>
      <c r="LJH83" s="81"/>
      <c r="LJI83" s="81"/>
      <c r="LJJ83" s="81"/>
      <c r="LJK83" s="81"/>
      <c r="LJL83" s="81"/>
      <c r="LJM83" s="81"/>
      <c r="LJN83" s="81"/>
      <c r="LJO83" s="81"/>
      <c r="LJP83" s="81"/>
      <c r="LJQ83" s="81"/>
      <c r="LJR83" s="81"/>
      <c r="LJS83" s="81"/>
      <c r="LJT83" s="81"/>
      <c r="LJU83" s="81"/>
      <c r="LJV83" s="81"/>
      <c r="LJW83" s="81"/>
      <c r="LJX83" s="81"/>
      <c r="LJY83" s="81"/>
      <c r="LJZ83" s="81"/>
      <c r="LKA83" s="81"/>
      <c r="LKB83" s="81"/>
      <c r="LKC83" s="81"/>
      <c r="LKD83" s="81"/>
      <c r="LKE83" s="81"/>
      <c r="LKF83" s="81"/>
      <c r="LKG83" s="81"/>
      <c r="LKH83" s="81"/>
      <c r="LKI83" s="81"/>
      <c r="LKJ83" s="81"/>
      <c r="LKK83" s="81"/>
      <c r="LKL83" s="81"/>
      <c r="LKM83" s="81"/>
      <c r="LKN83" s="81"/>
      <c r="LKO83" s="81"/>
      <c r="LKP83" s="81"/>
      <c r="LKQ83" s="81"/>
      <c r="LKR83" s="81"/>
      <c r="LKS83" s="81"/>
      <c r="LKT83" s="81"/>
      <c r="LKU83" s="81"/>
      <c r="LKV83" s="81"/>
      <c r="LKW83" s="81"/>
      <c r="LKX83" s="81"/>
      <c r="LKY83" s="81"/>
      <c r="LKZ83" s="81"/>
      <c r="LLA83" s="81"/>
      <c r="LLB83" s="81"/>
      <c r="LLC83" s="81"/>
      <c r="LLD83" s="81"/>
      <c r="LLE83" s="81"/>
      <c r="LLF83" s="81"/>
      <c r="LLG83" s="81"/>
      <c r="LLH83" s="81"/>
      <c r="LLI83" s="81"/>
      <c r="LLJ83" s="81"/>
      <c r="LLK83" s="81"/>
      <c r="LLL83" s="81"/>
      <c r="LLM83" s="81"/>
      <c r="LLN83" s="81"/>
      <c r="LLO83" s="81"/>
      <c r="LLP83" s="81"/>
      <c r="LLQ83" s="81"/>
      <c r="LLR83" s="81"/>
      <c r="LLS83" s="81"/>
      <c r="LLT83" s="81"/>
      <c r="LLU83" s="81"/>
      <c r="LLV83" s="81"/>
      <c r="LLW83" s="81"/>
      <c r="LLX83" s="81"/>
      <c r="LLY83" s="81"/>
      <c r="LLZ83" s="81"/>
      <c r="LMA83" s="81"/>
      <c r="LMB83" s="81"/>
      <c r="LMC83" s="81"/>
      <c r="LMD83" s="81"/>
      <c r="LME83" s="81"/>
      <c r="LMF83" s="81"/>
      <c r="LMG83" s="81"/>
      <c r="LMH83" s="81"/>
      <c r="LMI83" s="81"/>
      <c r="LMJ83" s="81"/>
      <c r="LMK83" s="81"/>
      <c r="LML83" s="81"/>
      <c r="LMM83" s="81"/>
      <c r="LMN83" s="81"/>
      <c r="LMO83" s="81"/>
      <c r="LMP83" s="81"/>
      <c r="LMQ83" s="81"/>
      <c r="LMR83" s="81"/>
      <c r="LMS83" s="81"/>
      <c r="LMT83" s="81"/>
      <c r="LMU83" s="81"/>
      <c r="LMV83" s="81"/>
      <c r="LMW83" s="81"/>
      <c r="LMX83" s="81"/>
      <c r="LMY83" s="81"/>
      <c r="LMZ83" s="81"/>
      <c r="LNA83" s="81"/>
      <c r="LNB83" s="81"/>
      <c r="LNC83" s="81"/>
      <c r="LND83" s="81"/>
      <c r="LNE83" s="81"/>
      <c r="LNF83" s="81"/>
      <c r="LNG83" s="81"/>
      <c r="LNH83" s="81"/>
      <c r="LNI83" s="81"/>
      <c r="LNJ83" s="81"/>
      <c r="LNK83" s="81"/>
      <c r="LNL83" s="81"/>
      <c r="LNM83" s="81"/>
      <c r="LNN83" s="81"/>
      <c r="LNO83" s="81"/>
      <c r="LNP83" s="81"/>
      <c r="LNQ83" s="81"/>
      <c r="LNR83" s="81"/>
      <c r="LNS83" s="81"/>
      <c r="LNT83" s="81"/>
      <c r="LNU83" s="81"/>
      <c r="LNV83" s="81"/>
      <c r="LNW83" s="81"/>
      <c r="LNX83" s="81"/>
      <c r="LNY83" s="81"/>
      <c r="LNZ83" s="81"/>
      <c r="LOA83" s="81"/>
      <c r="LOB83" s="81"/>
      <c r="LOC83" s="81"/>
      <c r="LOD83" s="81"/>
      <c r="LOE83" s="81"/>
      <c r="LOF83" s="81"/>
      <c r="LOG83" s="81"/>
      <c r="LOH83" s="81"/>
      <c r="LOI83" s="81"/>
      <c r="LOJ83" s="81"/>
      <c r="LOK83" s="81"/>
      <c r="LOL83" s="81"/>
      <c r="LOM83" s="81"/>
      <c r="LON83" s="81"/>
      <c r="LOO83" s="81"/>
      <c r="LOP83" s="81"/>
      <c r="LOQ83" s="81"/>
      <c r="LOR83" s="81"/>
      <c r="LOS83" s="81"/>
      <c r="LOT83" s="81"/>
      <c r="LOU83" s="81"/>
      <c r="LOV83" s="81"/>
      <c r="LOW83" s="81"/>
      <c r="LOX83" s="81"/>
      <c r="LOY83" s="81"/>
      <c r="LOZ83" s="81"/>
      <c r="LPA83" s="81"/>
      <c r="LPB83" s="81"/>
      <c r="LPC83" s="81"/>
      <c r="LPD83" s="81"/>
      <c r="LPE83" s="81"/>
      <c r="LPF83" s="81"/>
      <c r="LPG83" s="81"/>
      <c r="LPH83" s="81"/>
      <c r="LPI83" s="81"/>
      <c r="LPJ83" s="81"/>
      <c r="LPK83" s="81"/>
      <c r="LPL83" s="81"/>
      <c r="LPM83" s="81"/>
      <c r="LPN83" s="81"/>
      <c r="LPO83" s="81"/>
      <c r="LPP83" s="81"/>
      <c r="LPQ83" s="81"/>
      <c r="LPR83" s="81"/>
      <c r="LPS83" s="81"/>
      <c r="LPT83" s="81"/>
      <c r="LPU83" s="81"/>
      <c r="LPV83" s="81"/>
      <c r="LPW83" s="81"/>
      <c r="LPX83" s="81"/>
      <c r="LPY83" s="81"/>
      <c r="LPZ83" s="81"/>
      <c r="LQA83" s="81"/>
      <c r="LQB83" s="81"/>
      <c r="LQC83" s="81"/>
      <c r="LQD83" s="81"/>
      <c r="LQE83" s="81"/>
      <c r="LQF83" s="81"/>
      <c r="LQG83" s="81"/>
      <c r="LQH83" s="81"/>
      <c r="LQI83" s="81"/>
      <c r="LQJ83" s="81"/>
      <c r="LQK83" s="81"/>
      <c r="LQL83" s="81"/>
      <c r="LQM83" s="81"/>
      <c r="LQN83" s="81"/>
      <c r="LQO83" s="81"/>
      <c r="LQP83" s="81"/>
      <c r="LQQ83" s="81"/>
      <c r="LQR83" s="81"/>
      <c r="LQS83" s="81"/>
      <c r="LQT83" s="81"/>
      <c r="LQU83" s="81"/>
      <c r="LQV83" s="81"/>
      <c r="LQW83" s="81"/>
      <c r="LQX83" s="81"/>
      <c r="LQY83" s="81"/>
      <c r="LQZ83" s="81"/>
      <c r="LRA83" s="81"/>
      <c r="LRB83" s="81"/>
      <c r="LRC83" s="81"/>
      <c r="LRD83" s="81"/>
      <c r="LRE83" s="81"/>
      <c r="LRF83" s="81"/>
      <c r="LRG83" s="81"/>
      <c r="LRH83" s="81"/>
      <c r="LRI83" s="81"/>
      <c r="LRJ83" s="81"/>
      <c r="LRK83" s="81"/>
      <c r="LRL83" s="81"/>
      <c r="LRM83" s="81"/>
      <c r="LRN83" s="81"/>
      <c r="LRO83" s="81"/>
      <c r="LRP83" s="81"/>
      <c r="LRQ83" s="81"/>
      <c r="LRR83" s="81"/>
      <c r="LRS83" s="81"/>
      <c r="LRT83" s="81"/>
      <c r="LRU83" s="81"/>
      <c r="LRV83" s="81"/>
      <c r="LRW83" s="81"/>
      <c r="LRX83" s="81"/>
      <c r="LRY83" s="81"/>
      <c r="LRZ83" s="81"/>
      <c r="LSA83" s="81"/>
      <c r="LSB83" s="81"/>
      <c r="LSC83" s="81"/>
      <c r="LSD83" s="81"/>
      <c r="LSE83" s="81"/>
      <c r="LSF83" s="81"/>
      <c r="LSG83" s="81"/>
      <c r="LSH83" s="81"/>
      <c r="LSI83" s="81"/>
      <c r="LSJ83" s="81"/>
      <c r="LSK83" s="81"/>
      <c r="LSL83" s="81"/>
      <c r="LSM83" s="81"/>
      <c r="LSN83" s="81"/>
      <c r="LSO83" s="81"/>
      <c r="LSP83" s="81"/>
      <c r="LSQ83" s="81"/>
      <c r="LSR83" s="81"/>
      <c r="LSS83" s="81"/>
      <c r="LST83" s="81"/>
      <c r="LSU83" s="81"/>
      <c r="LSV83" s="81"/>
      <c r="LSW83" s="81"/>
      <c r="LSX83" s="81"/>
      <c r="LSY83" s="81"/>
      <c r="LSZ83" s="81"/>
      <c r="LTA83" s="81"/>
      <c r="LTB83" s="81"/>
      <c r="LTC83" s="81"/>
      <c r="LTD83" s="81"/>
      <c r="LTE83" s="81"/>
      <c r="LTF83" s="81"/>
      <c r="LTG83" s="81"/>
      <c r="LTH83" s="81"/>
      <c r="LTI83" s="81"/>
      <c r="LTJ83" s="81"/>
      <c r="LTK83" s="81"/>
      <c r="LTL83" s="81"/>
      <c r="LTM83" s="81"/>
      <c r="LTN83" s="81"/>
      <c r="LTO83" s="81"/>
      <c r="LTP83" s="81"/>
      <c r="LTQ83" s="81"/>
      <c r="LTR83" s="81"/>
      <c r="LTS83" s="81"/>
      <c r="LTT83" s="81"/>
      <c r="LTU83" s="81"/>
      <c r="LTV83" s="81"/>
      <c r="LTW83" s="81"/>
      <c r="LTX83" s="81"/>
      <c r="LTY83" s="81"/>
      <c r="LTZ83" s="81"/>
      <c r="LUA83" s="81"/>
      <c r="LUB83" s="81"/>
      <c r="LUC83" s="81"/>
      <c r="LUD83" s="81"/>
      <c r="LUE83" s="81"/>
      <c r="LUF83" s="81"/>
      <c r="LUG83" s="81"/>
      <c r="LUH83" s="81"/>
      <c r="LUI83" s="81"/>
      <c r="LUJ83" s="81"/>
      <c r="LUK83" s="81"/>
      <c r="LUL83" s="81"/>
      <c r="LUM83" s="81"/>
      <c r="LUN83" s="81"/>
      <c r="LUO83" s="81"/>
      <c r="LUP83" s="81"/>
      <c r="LUQ83" s="81"/>
      <c r="LUR83" s="81"/>
      <c r="LUS83" s="81"/>
      <c r="LUT83" s="81"/>
      <c r="LUU83" s="81"/>
      <c r="LUV83" s="81"/>
      <c r="LUW83" s="81"/>
      <c r="LUX83" s="81"/>
      <c r="LUY83" s="81"/>
      <c r="LUZ83" s="81"/>
      <c r="LVA83" s="81"/>
      <c r="LVB83" s="81"/>
      <c r="LVC83" s="81"/>
      <c r="LVD83" s="81"/>
      <c r="LVE83" s="81"/>
      <c r="LVF83" s="81"/>
      <c r="LVG83" s="81"/>
      <c r="LVH83" s="81"/>
      <c r="LVI83" s="81"/>
      <c r="LVJ83" s="81"/>
      <c r="LVK83" s="81"/>
      <c r="LVL83" s="81"/>
      <c r="LVM83" s="81"/>
      <c r="LVN83" s="81"/>
      <c r="LVO83" s="81"/>
      <c r="LVP83" s="81"/>
      <c r="LVQ83" s="81"/>
      <c r="LVR83" s="81"/>
      <c r="LVS83" s="81"/>
      <c r="LVT83" s="81"/>
      <c r="LVU83" s="81"/>
      <c r="LVV83" s="81"/>
      <c r="LVW83" s="81"/>
      <c r="LVX83" s="81"/>
      <c r="LVY83" s="81"/>
      <c r="LVZ83" s="81"/>
      <c r="LWA83" s="81"/>
      <c r="LWB83" s="81"/>
      <c r="LWC83" s="81"/>
      <c r="LWD83" s="81"/>
      <c r="LWE83" s="81"/>
      <c r="LWF83" s="81"/>
      <c r="LWG83" s="81"/>
      <c r="LWH83" s="81"/>
      <c r="LWI83" s="81"/>
      <c r="LWJ83" s="81"/>
      <c r="LWK83" s="81"/>
      <c r="LWL83" s="81"/>
      <c r="LWM83" s="81"/>
      <c r="LWN83" s="81"/>
      <c r="LWO83" s="81"/>
      <c r="LWP83" s="81"/>
      <c r="LWQ83" s="81"/>
      <c r="LWR83" s="81"/>
      <c r="LWS83" s="81"/>
      <c r="LWT83" s="81"/>
      <c r="LWU83" s="81"/>
      <c r="LWV83" s="81"/>
      <c r="LWW83" s="81"/>
      <c r="LWX83" s="81"/>
      <c r="LWY83" s="81"/>
      <c r="LWZ83" s="81"/>
      <c r="LXA83" s="81"/>
      <c r="LXB83" s="81"/>
      <c r="LXC83" s="81"/>
      <c r="LXD83" s="81"/>
      <c r="LXE83" s="81"/>
      <c r="LXF83" s="81"/>
      <c r="LXG83" s="81"/>
      <c r="LXH83" s="81"/>
      <c r="LXI83" s="81"/>
      <c r="LXJ83" s="81"/>
      <c r="LXK83" s="81"/>
      <c r="LXL83" s="81"/>
      <c r="LXM83" s="81"/>
      <c r="LXN83" s="81"/>
      <c r="LXO83" s="81"/>
      <c r="LXP83" s="81"/>
      <c r="LXQ83" s="81"/>
      <c r="LXR83" s="81"/>
      <c r="LXS83" s="81"/>
      <c r="LXT83" s="81"/>
      <c r="LXU83" s="81"/>
      <c r="LXV83" s="81"/>
      <c r="LXW83" s="81"/>
      <c r="LXX83" s="81"/>
      <c r="LXY83" s="81"/>
      <c r="LXZ83" s="81"/>
      <c r="LYA83" s="81"/>
      <c r="LYB83" s="81"/>
      <c r="LYC83" s="81"/>
      <c r="LYD83" s="81"/>
      <c r="LYE83" s="81"/>
      <c r="LYF83" s="81"/>
      <c r="LYG83" s="81"/>
      <c r="LYH83" s="81"/>
      <c r="LYI83" s="81"/>
      <c r="LYJ83" s="81"/>
      <c r="LYK83" s="81"/>
      <c r="LYL83" s="81"/>
      <c r="LYM83" s="81"/>
      <c r="LYN83" s="81"/>
      <c r="LYO83" s="81"/>
      <c r="LYP83" s="81"/>
      <c r="LYQ83" s="81"/>
      <c r="LYR83" s="81"/>
      <c r="LYS83" s="81"/>
      <c r="LYT83" s="81"/>
      <c r="LYU83" s="81"/>
      <c r="LYV83" s="81"/>
      <c r="LYW83" s="81"/>
      <c r="LYX83" s="81"/>
      <c r="LYY83" s="81"/>
      <c r="LYZ83" s="81"/>
      <c r="LZA83" s="81"/>
      <c r="LZB83" s="81"/>
      <c r="LZC83" s="81"/>
      <c r="LZD83" s="81"/>
      <c r="LZE83" s="81"/>
      <c r="LZF83" s="81"/>
      <c r="LZG83" s="81"/>
      <c r="LZH83" s="81"/>
      <c r="LZI83" s="81"/>
      <c r="LZJ83" s="81"/>
      <c r="LZK83" s="81"/>
      <c r="LZL83" s="81"/>
      <c r="LZM83" s="81"/>
      <c r="LZN83" s="81"/>
      <c r="LZO83" s="81"/>
      <c r="LZP83" s="81"/>
      <c r="LZQ83" s="81"/>
      <c r="LZR83" s="81"/>
      <c r="LZS83" s="81"/>
      <c r="LZT83" s="81"/>
      <c r="LZU83" s="81"/>
      <c r="LZV83" s="81"/>
      <c r="LZW83" s="81"/>
      <c r="LZX83" s="81"/>
      <c r="LZY83" s="81"/>
      <c r="LZZ83" s="81"/>
      <c r="MAA83" s="81"/>
      <c r="MAB83" s="81"/>
      <c r="MAC83" s="81"/>
      <c r="MAD83" s="81"/>
      <c r="MAE83" s="81"/>
      <c r="MAF83" s="81"/>
      <c r="MAG83" s="81"/>
      <c r="MAH83" s="81"/>
      <c r="MAI83" s="81"/>
      <c r="MAJ83" s="81"/>
      <c r="MAK83" s="81"/>
      <c r="MAL83" s="81"/>
      <c r="MAM83" s="81"/>
      <c r="MAN83" s="81"/>
      <c r="MAO83" s="81"/>
      <c r="MAP83" s="81"/>
      <c r="MAQ83" s="81"/>
      <c r="MAR83" s="81"/>
      <c r="MAS83" s="81"/>
      <c r="MAT83" s="81"/>
      <c r="MAU83" s="81"/>
      <c r="MAV83" s="81"/>
      <c r="MAW83" s="81"/>
      <c r="MAX83" s="81"/>
      <c r="MAY83" s="81"/>
      <c r="MAZ83" s="81"/>
      <c r="MBA83" s="81"/>
      <c r="MBB83" s="81"/>
      <c r="MBC83" s="81"/>
      <c r="MBD83" s="81"/>
      <c r="MBE83" s="81"/>
      <c r="MBF83" s="81"/>
      <c r="MBG83" s="81"/>
      <c r="MBH83" s="81"/>
      <c r="MBI83" s="81"/>
      <c r="MBJ83" s="81"/>
      <c r="MBK83" s="81"/>
      <c r="MBL83" s="81"/>
      <c r="MBM83" s="81"/>
      <c r="MBN83" s="81"/>
      <c r="MBO83" s="81"/>
      <c r="MBP83" s="81"/>
      <c r="MBQ83" s="81"/>
      <c r="MBR83" s="81"/>
      <c r="MBS83" s="81"/>
      <c r="MBT83" s="81"/>
      <c r="MBU83" s="81"/>
      <c r="MBV83" s="81"/>
      <c r="MBW83" s="81"/>
      <c r="MBX83" s="81"/>
      <c r="MBY83" s="81"/>
      <c r="MBZ83" s="81"/>
      <c r="MCA83" s="81"/>
      <c r="MCB83" s="81"/>
      <c r="MCC83" s="81"/>
      <c r="MCD83" s="81"/>
      <c r="MCE83" s="81"/>
      <c r="MCF83" s="81"/>
      <c r="MCG83" s="81"/>
      <c r="MCH83" s="81"/>
      <c r="MCI83" s="81"/>
      <c r="MCJ83" s="81"/>
      <c r="MCK83" s="81"/>
      <c r="MCL83" s="81"/>
      <c r="MCM83" s="81"/>
      <c r="MCN83" s="81"/>
      <c r="MCO83" s="81"/>
      <c r="MCP83" s="81"/>
      <c r="MCQ83" s="81"/>
      <c r="MCR83" s="81"/>
      <c r="MCS83" s="81"/>
      <c r="MCT83" s="81"/>
      <c r="MCU83" s="81"/>
      <c r="MCV83" s="81"/>
      <c r="MCW83" s="81"/>
      <c r="MCX83" s="81"/>
      <c r="MCY83" s="81"/>
      <c r="MCZ83" s="81"/>
      <c r="MDA83" s="81"/>
      <c r="MDB83" s="81"/>
      <c r="MDC83" s="81"/>
      <c r="MDD83" s="81"/>
      <c r="MDE83" s="81"/>
      <c r="MDF83" s="81"/>
      <c r="MDG83" s="81"/>
      <c r="MDH83" s="81"/>
      <c r="MDI83" s="81"/>
      <c r="MDJ83" s="81"/>
      <c r="MDK83" s="81"/>
      <c r="MDL83" s="81"/>
      <c r="MDM83" s="81"/>
      <c r="MDN83" s="81"/>
      <c r="MDO83" s="81"/>
      <c r="MDP83" s="81"/>
      <c r="MDQ83" s="81"/>
      <c r="MDR83" s="81"/>
      <c r="MDS83" s="81"/>
      <c r="MDT83" s="81"/>
      <c r="MDU83" s="81"/>
      <c r="MDV83" s="81"/>
      <c r="MDW83" s="81"/>
      <c r="MDX83" s="81"/>
      <c r="MDY83" s="81"/>
      <c r="MDZ83" s="81"/>
      <c r="MEA83" s="81"/>
      <c r="MEB83" s="81"/>
      <c r="MEC83" s="81"/>
      <c r="MED83" s="81"/>
      <c r="MEE83" s="81"/>
      <c r="MEF83" s="81"/>
      <c r="MEG83" s="81"/>
      <c r="MEH83" s="81"/>
      <c r="MEI83" s="81"/>
      <c r="MEJ83" s="81"/>
      <c r="MEK83" s="81"/>
      <c r="MEL83" s="81"/>
      <c r="MEM83" s="81"/>
      <c r="MEN83" s="81"/>
      <c r="MEO83" s="81"/>
      <c r="MEP83" s="81"/>
      <c r="MEQ83" s="81"/>
      <c r="MER83" s="81"/>
      <c r="MES83" s="81"/>
      <c r="MET83" s="81"/>
      <c r="MEU83" s="81"/>
      <c r="MEV83" s="81"/>
      <c r="MEW83" s="81"/>
      <c r="MEX83" s="81"/>
      <c r="MEY83" s="81"/>
      <c r="MEZ83" s="81"/>
      <c r="MFA83" s="81"/>
      <c r="MFB83" s="81"/>
      <c r="MFC83" s="81"/>
      <c r="MFD83" s="81"/>
      <c r="MFE83" s="81"/>
      <c r="MFF83" s="81"/>
      <c r="MFG83" s="81"/>
      <c r="MFH83" s="81"/>
      <c r="MFI83" s="81"/>
      <c r="MFJ83" s="81"/>
      <c r="MFK83" s="81"/>
      <c r="MFL83" s="81"/>
      <c r="MFM83" s="81"/>
      <c r="MFN83" s="81"/>
      <c r="MFO83" s="81"/>
      <c r="MFP83" s="81"/>
      <c r="MFQ83" s="81"/>
      <c r="MFR83" s="81"/>
      <c r="MFS83" s="81"/>
      <c r="MFT83" s="81"/>
      <c r="MFU83" s="81"/>
      <c r="MFV83" s="81"/>
      <c r="MFW83" s="81"/>
      <c r="MFX83" s="81"/>
      <c r="MFY83" s="81"/>
      <c r="MFZ83" s="81"/>
      <c r="MGA83" s="81"/>
      <c r="MGB83" s="81"/>
      <c r="MGC83" s="81"/>
      <c r="MGD83" s="81"/>
      <c r="MGE83" s="81"/>
      <c r="MGF83" s="81"/>
      <c r="MGG83" s="81"/>
      <c r="MGH83" s="81"/>
      <c r="MGI83" s="81"/>
      <c r="MGJ83" s="81"/>
      <c r="MGK83" s="81"/>
      <c r="MGL83" s="81"/>
      <c r="MGM83" s="81"/>
      <c r="MGN83" s="81"/>
      <c r="MGO83" s="81"/>
      <c r="MGP83" s="81"/>
      <c r="MGQ83" s="81"/>
      <c r="MGR83" s="81"/>
      <c r="MGS83" s="81"/>
      <c r="MGT83" s="81"/>
      <c r="MGU83" s="81"/>
      <c r="MGV83" s="81"/>
      <c r="MGW83" s="81"/>
      <c r="MGX83" s="81"/>
      <c r="MGY83" s="81"/>
      <c r="MGZ83" s="81"/>
      <c r="MHA83" s="81"/>
      <c r="MHB83" s="81"/>
      <c r="MHC83" s="81"/>
      <c r="MHD83" s="81"/>
      <c r="MHE83" s="81"/>
      <c r="MHF83" s="81"/>
      <c r="MHG83" s="81"/>
      <c r="MHH83" s="81"/>
      <c r="MHI83" s="81"/>
      <c r="MHJ83" s="81"/>
      <c r="MHK83" s="81"/>
      <c r="MHL83" s="81"/>
      <c r="MHM83" s="81"/>
      <c r="MHN83" s="81"/>
      <c r="MHO83" s="81"/>
      <c r="MHP83" s="81"/>
      <c r="MHQ83" s="81"/>
      <c r="MHR83" s="81"/>
      <c r="MHS83" s="81"/>
      <c r="MHT83" s="81"/>
      <c r="MHU83" s="81"/>
      <c r="MHV83" s="81"/>
      <c r="MHW83" s="81"/>
      <c r="MHX83" s="81"/>
      <c r="MHY83" s="81"/>
      <c r="MHZ83" s="81"/>
      <c r="MIA83" s="81"/>
      <c r="MIB83" s="81"/>
      <c r="MIC83" s="81"/>
      <c r="MID83" s="81"/>
      <c r="MIE83" s="81"/>
      <c r="MIF83" s="81"/>
      <c r="MIG83" s="81"/>
      <c r="MIH83" s="81"/>
      <c r="MII83" s="81"/>
      <c r="MIJ83" s="81"/>
      <c r="MIK83" s="81"/>
      <c r="MIL83" s="81"/>
      <c r="MIM83" s="81"/>
      <c r="MIN83" s="81"/>
      <c r="MIO83" s="81"/>
      <c r="MIP83" s="81"/>
      <c r="MIQ83" s="81"/>
      <c r="MIR83" s="81"/>
      <c r="MIS83" s="81"/>
      <c r="MIT83" s="81"/>
      <c r="MIU83" s="81"/>
      <c r="MIV83" s="81"/>
      <c r="MIW83" s="81"/>
      <c r="MIX83" s="81"/>
      <c r="MIY83" s="81"/>
      <c r="MIZ83" s="81"/>
      <c r="MJA83" s="81"/>
      <c r="MJB83" s="81"/>
      <c r="MJC83" s="81"/>
      <c r="MJD83" s="81"/>
      <c r="MJE83" s="81"/>
      <c r="MJF83" s="81"/>
      <c r="MJG83" s="81"/>
      <c r="MJH83" s="81"/>
      <c r="MJI83" s="81"/>
      <c r="MJJ83" s="81"/>
      <c r="MJK83" s="81"/>
      <c r="MJL83" s="81"/>
      <c r="MJM83" s="81"/>
      <c r="MJN83" s="81"/>
      <c r="MJO83" s="81"/>
      <c r="MJP83" s="81"/>
      <c r="MJQ83" s="81"/>
      <c r="MJR83" s="81"/>
      <c r="MJS83" s="81"/>
      <c r="MJT83" s="81"/>
      <c r="MJU83" s="81"/>
      <c r="MJV83" s="81"/>
      <c r="MJW83" s="81"/>
      <c r="MJX83" s="81"/>
      <c r="MJY83" s="81"/>
      <c r="MJZ83" s="81"/>
      <c r="MKA83" s="81"/>
      <c r="MKB83" s="81"/>
      <c r="MKC83" s="81"/>
      <c r="MKD83" s="81"/>
      <c r="MKE83" s="81"/>
      <c r="MKF83" s="81"/>
      <c r="MKG83" s="81"/>
      <c r="MKH83" s="81"/>
      <c r="MKI83" s="81"/>
      <c r="MKJ83" s="81"/>
      <c r="MKK83" s="81"/>
      <c r="MKL83" s="81"/>
      <c r="MKM83" s="81"/>
      <c r="MKN83" s="81"/>
      <c r="MKO83" s="81"/>
      <c r="MKP83" s="81"/>
      <c r="MKQ83" s="81"/>
      <c r="MKR83" s="81"/>
      <c r="MKS83" s="81"/>
      <c r="MKT83" s="81"/>
      <c r="MKU83" s="81"/>
      <c r="MKV83" s="81"/>
      <c r="MKW83" s="81"/>
      <c r="MKX83" s="81"/>
      <c r="MKY83" s="81"/>
      <c r="MKZ83" s="81"/>
      <c r="MLA83" s="81"/>
      <c r="MLB83" s="81"/>
      <c r="MLC83" s="81"/>
      <c r="MLD83" s="81"/>
      <c r="MLE83" s="81"/>
      <c r="MLF83" s="81"/>
      <c r="MLG83" s="81"/>
      <c r="MLH83" s="81"/>
      <c r="MLI83" s="81"/>
      <c r="MLJ83" s="81"/>
      <c r="MLK83" s="81"/>
      <c r="MLL83" s="81"/>
      <c r="MLM83" s="81"/>
      <c r="MLN83" s="81"/>
      <c r="MLO83" s="81"/>
      <c r="MLP83" s="81"/>
      <c r="MLQ83" s="81"/>
      <c r="MLR83" s="81"/>
      <c r="MLS83" s="81"/>
      <c r="MLT83" s="81"/>
      <c r="MLU83" s="81"/>
      <c r="MLV83" s="81"/>
      <c r="MLW83" s="81"/>
      <c r="MLX83" s="81"/>
      <c r="MLY83" s="81"/>
      <c r="MLZ83" s="81"/>
      <c r="MMA83" s="81"/>
      <c r="MMB83" s="81"/>
      <c r="MMC83" s="81"/>
      <c r="MMD83" s="81"/>
      <c r="MME83" s="81"/>
      <c r="MMF83" s="81"/>
      <c r="MMG83" s="81"/>
      <c r="MMH83" s="81"/>
      <c r="MMI83" s="81"/>
      <c r="MMJ83" s="81"/>
      <c r="MMK83" s="81"/>
      <c r="MML83" s="81"/>
      <c r="MMM83" s="81"/>
      <c r="MMN83" s="81"/>
      <c r="MMO83" s="81"/>
      <c r="MMP83" s="81"/>
      <c r="MMQ83" s="81"/>
      <c r="MMR83" s="81"/>
      <c r="MMS83" s="81"/>
      <c r="MMT83" s="81"/>
      <c r="MMU83" s="81"/>
      <c r="MMV83" s="81"/>
      <c r="MMW83" s="81"/>
      <c r="MMX83" s="81"/>
      <c r="MMY83" s="81"/>
      <c r="MMZ83" s="81"/>
      <c r="MNA83" s="81"/>
      <c r="MNB83" s="81"/>
      <c r="MNC83" s="81"/>
      <c r="MND83" s="81"/>
      <c r="MNE83" s="81"/>
      <c r="MNF83" s="81"/>
      <c r="MNG83" s="81"/>
      <c r="MNH83" s="81"/>
      <c r="MNI83" s="81"/>
      <c r="MNJ83" s="81"/>
      <c r="MNK83" s="81"/>
      <c r="MNL83" s="81"/>
      <c r="MNM83" s="81"/>
      <c r="MNN83" s="81"/>
      <c r="MNO83" s="81"/>
      <c r="MNP83" s="81"/>
      <c r="MNQ83" s="81"/>
      <c r="MNR83" s="81"/>
      <c r="MNS83" s="81"/>
      <c r="MNT83" s="81"/>
      <c r="MNU83" s="81"/>
      <c r="MNV83" s="81"/>
      <c r="MNW83" s="81"/>
      <c r="MNX83" s="81"/>
      <c r="MNY83" s="81"/>
      <c r="MNZ83" s="81"/>
      <c r="MOA83" s="81"/>
      <c r="MOB83" s="81"/>
      <c r="MOC83" s="81"/>
      <c r="MOD83" s="81"/>
      <c r="MOE83" s="81"/>
      <c r="MOF83" s="81"/>
      <c r="MOG83" s="81"/>
      <c r="MOH83" s="81"/>
      <c r="MOI83" s="81"/>
      <c r="MOJ83" s="81"/>
      <c r="MOK83" s="81"/>
      <c r="MOL83" s="81"/>
      <c r="MOM83" s="81"/>
      <c r="MON83" s="81"/>
      <c r="MOO83" s="81"/>
      <c r="MOP83" s="81"/>
      <c r="MOQ83" s="81"/>
      <c r="MOR83" s="81"/>
      <c r="MOS83" s="81"/>
      <c r="MOT83" s="81"/>
      <c r="MOU83" s="81"/>
      <c r="MOV83" s="81"/>
      <c r="MOW83" s="81"/>
      <c r="MOX83" s="81"/>
      <c r="MOY83" s="81"/>
      <c r="MOZ83" s="81"/>
      <c r="MPA83" s="81"/>
      <c r="MPB83" s="81"/>
      <c r="MPC83" s="81"/>
      <c r="MPD83" s="81"/>
      <c r="MPE83" s="81"/>
      <c r="MPF83" s="81"/>
      <c r="MPG83" s="81"/>
      <c r="MPH83" s="81"/>
      <c r="MPI83" s="81"/>
      <c r="MPJ83" s="81"/>
      <c r="MPK83" s="81"/>
      <c r="MPL83" s="81"/>
      <c r="MPM83" s="81"/>
      <c r="MPN83" s="81"/>
      <c r="MPO83" s="81"/>
      <c r="MPP83" s="81"/>
      <c r="MPQ83" s="81"/>
      <c r="MPR83" s="81"/>
      <c r="MPS83" s="81"/>
      <c r="MPT83" s="81"/>
      <c r="MPU83" s="81"/>
      <c r="MPV83" s="81"/>
      <c r="MPW83" s="81"/>
      <c r="MPX83" s="81"/>
      <c r="MPY83" s="81"/>
      <c r="MPZ83" s="81"/>
      <c r="MQA83" s="81"/>
      <c r="MQB83" s="81"/>
      <c r="MQC83" s="81"/>
      <c r="MQD83" s="81"/>
      <c r="MQE83" s="81"/>
      <c r="MQF83" s="81"/>
      <c r="MQG83" s="81"/>
      <c r="MQH83" s="81"/>
      <c r="MQI83" s="81"/>
      <c r="MQJ83" s="81"/>
      <c r="MQK83" s="81"/>
      <c r="MQL83" s="81"/>
      <c r="MQM83" s="81"/>
      <c r="MQN83" s="81"/>
      <c r="MQO83" s="81"/>
      <c r="MQP83" s="81"/>
      <c r="MQQ83" s="81"/>
      <c r="MQR83" s="81"/>
      <c r="MQS83" s="81"/>
      <c r="MQT83" s="81"/>
      <c r="MQU83" s="81"/>
      <c r="MQV83" s="81"/>
      <c r="MQW83" s="81"/>
      <c r="MQX83" s="81"/>
      <c r="MQY83" s="81"/>
      <c r="MQZ83" s="81"/>
      <c r="MRA83" s="81"/>
      <c r="MRB83" s="81"/>
      <c r="MRC83" s="81"/>
      <c r="MRD83" s="81"/>
      <c r="MRE83" s="81"/>
      <c r="MRF83" s="81"/>
      <c r="MRG83" s="81"/>
      <c r="MRH83" s="81"/>
      <c r="MRI83" s="81"/>
      <c r="MRJ83" s="81"/>
      <c r="MRK83" s="81"/>
      <c r="MRL83" s="81"/>
      <c r="MRM83" s="81"/>
      <c r="MRN83" s="81"/>
      <c r="MRO83" s="81"/>
      <c r="MRP83" s="81"/>
      <c r="MRQ83" s="81"/>
      <c r="MRR83" s="81"/>
      <c r="MRS83" s="81"/>
      <c r="MRT83" s="81"/>
      <c r="MRU83" s="81"/>
      <c r="MRV83" s="81"/>
      <c r="MRW83" s="81"/>
      <c r="MRX83" s="81"/>
      <c r="MRY83" s="81"/>
      <c r="MRZ83" s="81"/>
      <c r="MSA83" s="81"/>
      <c r="MSB83" s="81"/>
      <c r="MSC83" s="81"/>
      <c r="MSD83" s="81"/>
      <c r="MSE83" s="81"/>
      <c r="MSF83" s="81"/>
      <c r="MSG83" s="81"/>
      <c r="MSH83" s="81"/>
      <c r="MSI83" s="81"/>
      <c r="MSJ83" s="81"/>
      <c r="MSK83" s="81"/>
      <c r="MSL83" s="81"/>
      <c r="MSM83" s="81"/>
      <c r="MSN83" s="81"/>
      <c r="MSO83" s="81"/>
      <c r="MSP83" s="81"/>
      <c r="MSQ83" s="81"/>
      <c r="MSR83" s="81"/>
      <c r="MSS83" s="81"/>
      <c r="MST83" s="81"/>
      <c r="MSU83" s="81"/>
      <c r="MSV83" s="81"/>
      <c r="MSW83" s="81"/>
      <c r="MSX83" s="81"/>
      <c r="MSY83" s="81"/>
      <c r="MSZ83" s="81"/>
      <c r="MTA83" s="81"/>
      <c r="MTB83" s="81"/>
      <c r="MTC83" s="81"/>
      <c r="MTD83" s="81"/>
      <c r="MTE83" s="81"/>
      <c r="MTF83" s="81"/>
      <c r="MTG83" s="81"/>
      <c r="MTH83" s="81"/>
      <c r="MTI83" s="81"/>
      <c r="MTJ83" s="81"/>
      <c r="MTK83" s="81"/>
      <c r="MTL83" s="81"/>
      <c r="MTM83" s="81"/>
      <c r="MTN83" s="81"/>
      <c r="MTO83" s="81"/>
      <c r="MTP83" s="81"/>
      <c r="MTQ83" s="81"/>
      <c r="MTR83" s="81"/>
      <c r="MTS83" s="81"/>
      <c r="MTT83" s="81"/>
      <c r="MTU83" s="81"/>
      <c r="MTV83" s="81"/>
      <c r="MTW83" s="81"/>
      <c r="MTX83" s="81"/>
      <c r="MTY83" s="81"/>
      <c r="MTZ83" s="81"/>
      <c r="MUA83" s="81"/>
      <c r="MUB83" s="81"/>
      <c r="MUC83" s="81"/>
      <c r="MUD83" s="81"/>
      <c r="MUE83" s="81"/>
      <c r="MUF83" s="81"/>
      <c r="MUG83" s="81"/>
      <c r="MUH83" s="81"/>
      <c r="MUI83" s="81"/>
      <c r="MUJ83" s="81"/>
      <c r="MUK83" s="81"/>
      <c r="MUL83" s="81"/>
      <c r="MUM83" s="81"/>
      <c r="MUN83" s="81"/>
      <c r="MUO83" s="81"/>
      <c r="MUP83" s="81"/>
      <c r="MUQ83" s="81"/>
      <c r="MUR83" s="81"/>
      <c r="MUS83" s="81"/>
      <c r="MUT83" s="81"/>
      <c r="MUU83" s="81"/>
      <c r="MUV83" s="81"/>
      <c r="MUW83" s="81"/>
      <c r="MUX83" s="81"/>
      <c r="MUY83" s="81"/>
      <c r="MUZ83" s="81"/>
      <c r="MVA83" s="81"/>
      <c r="MVB83" s="81"/>
      <c r="MVC83" s="81"/>
      <c r="MVD83" s="81"/>
      <c r="MVE83" s="81"/>
      <c r="MVF83" s="81"/>
      <c r="MVG83" s="81"/>
      <c r="MVH83" s="81"/>
      <c r="MVI83" s="81"/>
      <c r="MVJ83" s="81"/>
      <c r="MVK83" s="81"/>
      <c r="MVL83" s="81"/>
      <c r="MVM83" s="81"/>
      <c r="MVN83" s="81"/>
      <c r="MVO83" s="81"/>
      <c r="MVP83" s="81"/>
      <c r="MVQ83" s="81"/>
      <c r="MVR83" s="81"/>
      <c r="MVS83" s="81"/>
      <c r="MVT83" s="81"/>
      <c r="MVU83" s="81"/>
      <c r="MVV83" s="81"/>
      <c r="MVW83" s="81"/>
      <c r="MVX83" s="81"/>
      <c r="MVY83" s="81"/>
      <c r="MVZ83" s="81"/>
      <c r="MWA83" s="81"/>
      <c r="MWB83" s="81"/>
      <c r="MWC83" s="81"/>
      <c r="MWD83" s="81"/>
      <c r="MWE83" s="81"/>
      <c r="MWF83" s="81"/>
      <c r="MWG83" s="81"/>
      <c r="MWH83" s="81"/>
      <c r="MWI83" s="81"/>
      <c r="MWJ83" s="81"/>
      <c r="MWK83" s="81"/>
      <c r="MWL83" s="81"/>
      <c r="MWM83" s="81"/>
      <c r="MWN83" s="81"/>
      <c r="MWO83" s="81"/>
      <c r="MWP83" s="81"/>
      <c r="MWQ83" s="81"/>
      <c r="MWR83" s="81"/>
      <c r="MWS83" s="81"/>
      <c r="MWT83" s="81"/>
      <c r="MWU83" s="81"/>
      <c r="MWV83" s="81"/>
      <c r="MWW83" s="81"/>
      <c r="MWX83" s="81"/>
      <c r="MWY83" s="81"/>
      <c r="MWZ83" s="81"/>
      <c r="MXA83" s="81"/>
      <c r="MXB83" s="81"/>
      <c r="MXC83" s="81"/>
      <c r="MXD83" s="81"/>
      <c r="MXE83" s="81"/>
      <c r="MXF83" s="81"/>
      <c r="MXG83" s="81"/>
      <c r="MXH83" s="81"/>
      <c r="MXI83" s="81"/>
      <c r="MXJ83" s="81"/>
      <c r="MXK83" s="81"/>
      <c r="MXL83" s="81"/>
      <c r="MXM83" s="81"/>
      <c r="MXN83" s="81"/>
      <c r="MXO83" s="81"/>
      <c r="MXP83" s="81"/>
      <c r="MXQ83" s="81"/>
      <c r="MXR83" s="81"/>
      <c r="MXS83" s="81"/>
      <c r="MXT83" s="81"/>
      <c r="MXU83" s="81"/>
      <c r="MXV83" s="81"/>
      <c r="MXW83" s="81"/>
      <c r="MXX83" s="81"/>
      <c r="MXY83" s="81"/>
      <c r="MXZ83" s="81"/>
      <c r="MYA83" s="81"/>
      <c r="MYB83" s="81"/>
      <c r="MYC83" s="81"/>
      <c r="MYD83" s="81"/>
      <c r="MYE83" s="81"/>
      <c r="MYF83" s="81"/>
      <c r="MYG83" s="81"/>
      <c r="MYH83" s="81"/>
      <c r="MYI83" s="81"/>
      <c r="MYJ83" s="81"/>
      <c r="MYK83" s="81"/>
      <c r="MYL83" s="81"/>
      <c r="MYM83" s="81"/>
      <c r="MYN83" s="81"/>
      <c r="MYO83" s="81"/>
      <c r="MYP83" s="81"/>
      <c r="MYQ83" s="81"/>
      <c r="MYR83" s="81"/>
      <c r="MYS83" s="81"/>
      <c r="MYT83" s="81"/>
      <c r="MYU83" s="81"/>
      <c r="MYV83" s="81"/>
      <c r="MYW83" s="81"/>
      <c r="MYX83" s="81"/>
      <c r="MYY83" s="81"/>
      <c r="MYZ83" s="81"/>
      <c r="MZA83" s="81"/>
      <c r="MZB83" s="81"/>
      <c r="MZC83" s="81"/>
      <c r="MZD83" s="81"/>
      <c r="MZE83" s="81"/>
      <c r="MZF83" s="81"/>
      <c r="MZG83" s="81"/>
      <c r="MZH83" s="81"/>
      <c r="MZI83" s="81"/>
      <c r="MZJ83" s="81"/>
      <c r="MZK83" s="81"/>
      <c r="MZL83" s="81"/>
      <c r="MZM83" s="81"/>
      <c r="MZN83" s="81"/>
      <c r="MZO83" s="81"/>
      <c r="MZP83" s="81"/>
      <c r="MZQ83" s="81"/>
      <c r="MZR83" s="81"/>
      <c r="MZS83" s="81"/>
      <c r="MZT83" s="81"/>
      <c r="MZU83" s="81"/>
      <c r="MZV83" s="81"/>
      <c r="MZW83" s="81"/>
      <c r="MZX83" s="81"/>
      <c r="MZY83" s="81"/>
      <c r="MZZ83" s="81"/>
      <c r="NAA83" s="81"/>
      <c r="NAB83" s="81"/>
      <c r="NAC83" s="81"/>
      <c r="NAD83" s="81"/>
      <c r="NAE83" s="81"/>
      <c r="NAF83" s="81"/>
      <c r="NAG83" s="81"/>
      <c r="NAH83" s="81"/>
      <c r="NAI83" s="81"/>
      <c r="NAJ83" s="81"/>
      <c r="NAK83" s="81"/>
      <c r="NAL83" s="81"/>
      <c r="NAM83" s="81"/>
      <c r="NAN83" s="81"/>
      <c r="NAO83" s="81"/>
      <c r="NAP83" s="81"/>
      <c r="NAQ83" s="81"/>
      <c r="NAR83" s="81"/>
      <c r="NAS83" s="81"/>
      <c r="NAT83" s="81"/>
      <c r="NAU83" s="81"/>
      <c r="NAV83" s="81"/>
      <c r="NAW83" s="81"/>
      <c r="NAX83" s="81"/>
      <c r="NAY83" s="81"/>
      <c r="NAZ83" s="81"/>
      <c r="NBA83" s="81"/>
      <c r="NBB83" s="81"/>
      <c r="NBC83" s="81"/>
      <c r="NBD83" s="81"/>
      <c r="NBE83" s="81"/>
      <c r="NBF83" s="81"/>
      <c r="NBG83" s="81"/>
      <c r="NBH83" s="81"/>
      <c r="NBI83" s="81"/>
      <c r="NBJ83" s="81"/>
      <c r="NBK83" s="81"/>
      <c r="NBL83" s="81"/>
      <c r="NBM83" s="81"/>
      <c r="NBN83" s="81"/>
      <c r="NBO83" s="81"/>
      <c r="NBP83" s="81"/>
      <c r="NBQ83" s="81"/>
      <c r="NBR83" s="81"/>
      <c r="NBS83" s="81"/>
      <c r="NBT83" s="81"/>
      <c r="NBU83" s="81"/>
      <c r="NBV83" s="81"/>
      <c r="NBW83" s="81"/>
      <c r="NBX83" s="81"/>
      <c r="NBY83" s="81"/>
      <c r="NBZ83" s="81"/>
      <c r="NCA83" s="81"/>
      <c r="NCB83" s="81"/>
      <c r="NCC83" s="81"/>
      <c r="NCD83" s="81"/>
      <c r="NCE83" s="81"/>
      <c r="NCF83" s="81"/>
      <c r="NCG83" s="81"/>
      <c r="NCH83" s="81"/>
      <c r="NCI83" s="81"/>
      <c r="NCJ83" s="81"/>
      <c r="NCK83" s="81"/>
      <c r="NCL83" s="81"/>
      <c r="NCM83" s="81"/>
      <c r="NCN83" s="81"/>
      <c r="NCO83" s="81"/>
      <c r="NCP83" s="81"/>
      <c r="NCQ83" s="81"/>
      <c r="NCR83" s="81"/>
      <c r="NCS83" s="81"/>
      <c r="NCT83" s="81"/>
      <c r="NCU83" s="81"/>
      <c r="NCV83" s="81"/>
      <c r="NCW83" s="81"/>
      <c r="NCX83" s="81"/>
      <c r="NCY83" s="81"/>
      <c r="NCZ83" s="81"/>
      <c r="NDA83" s="81"/>
      <c r="NDB83" s="81"/>
      <c r="NDC83" s="81"/>
      <c r="NDD83" s="81"/>
      <c r="NDE83" s="81"/>
      <c r="NDF83" s="81"/>
      <c r="NDG83" s="81"/>
      <c r="NDH83" s="81"/>
      <c r="NDI83" s="81"/>
      <c r="NDJ83" s="81"/>
      <c r="NDK83" s="81"/>
      <c r="NDL83" s="81"/>
      <c r="NDM83" s="81"/>
      <c r="NDN83" s="81"/>
      <c r="NDO83" s="81"/>
      <c r="NDP83" s="81"/>
      <c r="NDQ83" s="81"/>
      <c r="NDR83" s="81"/>
      <c r="NDS83" s="81"/>
      <c r="NDT83" s="81"/>
      <c r="NDU83" s="81"/>
      <c r="NDV83" s="81"/>
      <c r="NDW83" s="81"/>
      <c r="NDX83" s="81"/>
      <c r="NDY83" s="81"/>
      <c r="NDZ83" s="81"/>
      <c r="NEA83" s="81"/>
      <c r="NEB83" s="81"/>
      <c r="NEC83" s="81"/>
      <c r="NED83" s="81"/>
      <c r="NEE83" s="81"/>
      <c r="NEF83" s="81"/>
      <c r="NEG83" s="81"/>
      <c r="NEH83" s="81"/>
      <c r="NEI83" s="81"/>
      <c r="NEJ83" s="81"/>
      <c r="NEK83" s="81"/>
      <c r="NEL83" s="81"/>
      <c r="NEM83" s="81"/>
      <c r="NEN83" s="81"/>
      <c r="NEO83" s="81"/>
      <c r="NEP83" s="81"/>
      <c r="NEQ83" s="81"/>
      <c r="NER83" s="81"/>
      <c r="NES83" s="81"/>
      <c r="NET83" s="81"/>
      <c r="NEU83" s="81"/>
      <c r="NEV83" s="81"/>
      <c r="NEW83" s="81"/>
      <c r="NEX83" s="81"/>
      <c r="NEY83" s="81"/>
      <c r="NEZ83" s="81"/>
      <c r="NFA83" s="81"/>
      <c r="NFB83" s="81"/>
      <c r="NFC83" s="81"/>
      <c r="NFD83" s="81"/>
      <c r="NFE83" s="81"/>
      <c r="NFF83" s="81"/>
      <c r="NFG83" s="81"/>
      <c r="NFH83" s="81"/>
      <c r="NFI83" s="81"/>
      <c r="NFJ83" s="81"/>
      <c r="NFK83" s="81"/>
      <c r="NFL83" s="81"/>
      <c r="NFM83" s="81"/>
      <c r="NFN83" s="81"/>
      <c r="NFO83" s="81"/>
      <c r="NFP83" s="81"/>
      <c r="NFQ83" s="81"/>
      <c r="NFR83" s="81"/>
      <c r="NFS83" s="81"/>
      <c r="NFT83" s="81"/>
      <c r="NFU83" s="81"/>
      <c r="NFV83" s="81"/>
      <c r="NFW83" s="81"/>
      <c r="NFX83" s="81"/>
      <c r="NFY83" s="81"/>
      <c r="NFZ83" s="81"/>
      <c r="NGA83" s="81"/>
      <c r="NGB83" s="81"/>
      <c r="NGC83" s="81"/>
      <c r="NGD83" s="81"/>
      <c r="NGE83" s="81"/>
      <c r="NGF83" s="81"/>
      <c r="NGG83" s="81"/>
      <c r="NGH83" s="81"/>
      <c r="NGI83" s="81"/>
      <c r="NGJ83" s="81"/>
      <c r="NGK83" s="81"/>
      <c r="NGL83" s="81"/>
      <c r="NGM83" s="81"/>
      <c r="NGN83" s="81"/>
      <c r="NGO83" s="81"/>
      <c r="NGP83" s="81"/>
      <c r="NGQ83" s="81"/>
      <c r="NGR83" s="81"/>
      <c r="NGS83" s="81"/>
      <c r="NGT83" s="81"/>
      <c r="NGU83" s="81"/>
      <c r="NGV83" s="81"/>
      <c r="NGW83" s="81"/>
      <c r="NGX83" s="81"/>
      <c r="NGY83" s="81"/>
      <c r="NGZ83" s="81"/>
      <c r="NHA83" s="81"/>
      <c r="NHB83" s="81"/>
      <c r="NHC83" s="81"/>
      <c r="NHD83" s="81"/>
      <c r="NHE83" s="81"/>
      <c r="NHF83" s="81"/>
      <c r="NHG83" s="81"/>
      <c r="NHH83" s="81"/>
      <c r="NHI83" s="81"/>
      <c r="NHJ83" s="81"/>
      <c r="NHK83" s="81"/>
      <c r="NHL83" s="81"/>
      <c r="NHM83" s="81"/>
      <c r="NHN83" s="81"/>
      <c r="NHO83" s="81"/>
      <c r="NHP83" s="81"/>
      <c r="NHQ83" s="81"/>
      <c r="NHR83" s="81"/>
      <c r="NHS83" s="81"/>
      <c r="NHT83" s="81"/>
      <c r="NHU83" s="81"/>
      <c r="NHV83" s="81"/>
      <c r="NHW83" s="81"/>
      <c r="NHX83" s="81"/>
      <c r="NHY83" s="81"/>
      <c r="NHZ83" s="81"/>
      <c r="NIA83" s="81"/>
      <c r="NIB83" s="81"/>
      <c r="NIC83" s="81"/>
      <c r="NID83" s="81"/>
      <c r="NIE83" s="81"/>
      <c r="NIF83" s="81"/>
      <c r="NIG83" s="81"/>
      <c r="NIH83" s="81"/>
      <c r="NII83" s="81"/>
      <c r="NIJ83" s="81"/>
      <c r="NIK83" s="81"/>
      <c r="NIL83" s="81"/>
      <c r="NIM83" s="81"/>
      <c r="NIN83" s="81"/>
      <c r="NIO83" s="81"/>
      <c r="NIP83" s="81"/>
      <c r="NIQ83" s="81"/>
      <c r="NIR83" s="81"/>
      <c r="NIS83" s="81"/>
      <c r="NIT83" s="81"/>
      <c r="NIU83" s="81"/>
      <c r="NIV83" s="81"/>
      <c r="NIW83" s="81"/>
      <c r="NIX83" s="81"/>
      <c r="NIY83" s="81"/>
      <c r="NIZ83" s="81"/>
      <c r="NJA83" s="81"/>
      <c r="NJB83" s="81"/>
      <c r="NJC83" s="81"/>
      <c r="NJD83" s="81"/>
      <c r="NJE83" s="81"/>
      <c r="NJF83" s="81"/>
      <c r="NJG83" s="81"/>
      <c r="NJH83" s="81"/>
      <c r="NJI83" s="81"/>
      <c r="NJJ83" s="81"/>
      <c r="NJK83" s="81"/>
      <c r="NJL83" s="81"/>
      <c r="NJM83" s="81"/>
      <c r="NJN83" s="81"/>
      <c r="NJO83" s="81"/>
      <c r="NJP83" s="81"/>
      <c r="NJQ83" s="81"/>
      <c r="NJR83" s="81"/>
      <c r="NJS83" s="81"/>
      <c r="NJT83" s="81"/>
      <c r="NJU83" s="81"/>
      <c r="NJV83" s="81"/>
      <c r="NJW83" s="81"/>
      <c r="NJX83" s="81"/>
      <c r="NJY83" s="81"/>
      <c r="NJZ83" s="81"/>
      <c r="NKA83" s="81"/>
      <c r="NKB83" s="81"/>
      <c r="NKC83" s="81"/>
      <c r="NKD83" s="81"/>
      <c r="NKE83" s="81"/>
      <c r="NKF83" s="81"/>
      <c r="NKG83" s="81"/>
      <c r="NKH83" s="81"/>
      <c r="NKI83" s="81"/>
      <c r="NKJ83" s="81"/>
      <c r="NKK83" s="81"/>
      <c r="NKL83" s="81"/>
      <c r="NKM83" s="81"/>
      <c r="NKN83" s="81"/>
      <c r="NKO83" s="81"/>
      <c r="NKP83" s="81"/>
      <c r="NKQ83" s="81"/>
      <c r="NKR83" s="81"/>
      <c r="NKS83" s="81"/>
      <c r="NKT83" s="81"/>
      <c r="NKU83" s="81"/>
      <c r="NKV83" s="81"/>
      <c r="NKW83" s="81"/>
      <c r="NKX83" s="81"/>
      <c r="NKY83" s="81"/>
      <c r="NKZ83" s="81"/>
      <c r="NLA83" s="81"/>
      <c r="NLB83" s="81"/>
      <c r="NLC83" s="81"/>
      <c r="NLD83" s="81"/>
      <c r="NLE83" s="81"/>
      <c r="NLF83" s="81"/>
      <c r="NLG83" s="81"/>
      <c r="NLH83" s="81"/>
      <c r="NLI83" s="81"/>
      <c r="NLJ83" s="81"/>
      <c r="NLK83" s="81"/>
      <c r="NLL83" s="81"/>
      <c r="NLM83" s="81"/>
      <c r="NLN83" s="81"/>
      <c r="NLO83" s="81"/>
      <c r="NLP83" s="81"/>
      <c r="NLQ83" s="81"/>
      <c r="NLR83" s="81"/>
      <c r="NLS83" s="81"/>
      <c r="NLT83" s="81"/>
      <c r="NLU83" s="81"/>
      <c r="NLV83" s="81"/>
      <c r="NLW83" s="81"/>
      <c r="NLX83" s="81"/>
      <c r="NLY83" s="81"/>
      <c r="NLZ83" s="81"/>
      <c r="NMA83" s="81"/>
      <c r="NMB83" s="81"/>
      <c r="NMC83" s="81"/>
      <c r="NMD83" s="81"/>
      <c r="NME83" s="81"/>
      <c r="NMF83" s="81"/>
      <c r="NMG83" s="81"/>
      <c r="NMH83" s="81"/>
      <c r="NMI83" s="81"/>
      <c r="NMJ83" s="81"/>
      <c r="NMK83" s="81"/>
      <c r="NML83" s="81"/>
      <c r="NMM83" s="81"/>
      <c r="NMN83" s="81"/>
      <c r="NMO83" s="81"/>
      <c r="NMP83" s="81"/>
      <c r="NMQ83" s="81"/>
      <c r="NMR83" s="81"/>
      <c r="NMS83" s="81"/>
      <c r="NMT83" s="81"/>
      <c r="NMU83" s="81"/>
      <c r="NMV83" s="81"/>
      <c r="NMW83" s="81"/>
      <c r="NMX83" s="81"/>
      <c r="NMY83" s="81"/>
      <c r="NMZ83" s="81"/>
      <c r="NNA83" s="81"/>
      <c r="NNB83" s="81"/>
      <c r="NNC83" s="81"/>
      <c r="NND83" s="81"/>
      <c r="NNE83" s="81"/>
      <c r="NNF83" s="81"/>
      <c r="NNG83" s="81"/>
      <c r="NNH83" s="81"/>
      <c r="NNI83" s="81"/>
      <c r="NNJ83" s="81"/>
      <c r="NNK83" s="81"/>
      <c r="NNL83" s="81"/>
      <c r="NNM83" s="81"/>
      <c r="NNN83" s="81"/>
      <c r="NNO83" s="81"/>
      <c r="NNP83" s="81"/>
      <c r="NNQ83" s="81"/>
      <c r="NNR83" s="81"/>
      <c r="NNS83" s="81"/>
      <c r="NNT83" s="81"/>
      <c r="NNU83" s="81"/>
      <c r="NNV83" s="81"/>
      <c r="NNW83" s="81"/>
      <c r="NNX83" s="81"/>
      <c r="NNY83" s="81"/>
      <c r="NNZ83" s="81"/>
      <c r="NOA83" s="81"/>
      <c r="NOB83" s="81"/>
      <c r="NOC83" s="81"/>
      <c r="NOD83" s="81"/>
      <c r="NOE83" s="81"/>
      <c r="NOF83" s="81"/>
      <c r="NOG83" s="81"/>
      <c r="NOH83" s="81"/>
      <c r="NOI83" s="81"/>
      <c r="NOJ83" s="81"/>
      <c r="NOK83" s="81"/>
      <c r="NOL83" s="81"/>
      <c r="NOM83" s="81"/>
      <c r="NON83" s="81"/>
      <c r="NOO83" s="81"/>
      <c r="NOP83" s="81"/>
      <c r="NOQ83" s="81"/>
      <c r="NOR83" s="81"/>
      <c r="NOS83" s="81"/>
      <c r="NOT83" s="81"/>
      <c r="NOU83" s="81"/>
      <c r="NOV83" s="81"/>
      <c r="NOW83" s="81"/>
      <c r="NOX83" s="81"/>
      <c r="NOY83" s="81"/>
      <c r="NOZ83" s="81"/>
      <c r="NPA83" s="81"/>
      <c r="NPB83" s="81"/>
      <c r="NPC83" s="81"/>
      <c r="NPD83" s="81"/>
      <c r="NPE83" s="81"/>
      <c r="NPF83" s="81"/>
      <c r="NPG83" s="81"/>
      <c r="NPH83" s="81"/>
      <c r="NPI83" s="81"/>
      <c r="NPJ83" s="81"/>
      <c r="NPK83" s="81"/>
      <c r="NPL83" s="81"/>
      <c r="NPM83" s="81"/>
      <c r="NPN83" s="81"/>
      <c r="NPO83" s="81"/>
      <c r="NPP83" s="81"/>
      <c r="NPQ83" s="81"/>
      <c r="NPR83" s="81"/>
      <c r="NPS83" s="81"/>
      <c r="NPT83" s="81"/>
      <c r="NPU83" s="81"/>
      <c r="NPV83" s="81"/>
      <c r="NPW83" s="81"/>
      <c r="NPX83" s="81"/>
      <c r="NPY83" s="81"/>
      <c r="NPZ83" s="81"/>
      <c r="NQA83" s="81"/>
      <c r="NQB83" s="81"/>
      <c r="NQC83" s="81"/>
      <c r="NQD83" s="81"/>
      <c r="NQE83" s="81"/>
      <c r="NQF83" s="81"/>
      <c r="NQG83" s="81"/>
      <c r="NQH83" s="81"/>
      <c r="NQI83" s="81"/>
      <c r="NQJ83" s="81"/>
      <c r="NQK83" s="81"/>
      <c r="NQL83" s="81"/>
      <c r="NQM83" s="81"/>
      <c r="NQN83" s="81"/>
      <c r="NQO83" s="81"/>
      <c r="NQP83" s="81"/>
      <c r="NQQ83" s="81"/>
      <c r="NQR83" s="81"/>
      <c r="NQS83" s="81"/>
      <c r="NQT83" s="81"/>
      <c r="NQU83" s="81"/>
      <c r="NQV83" s="81"/>
      <c r="NQW83" s="81"/>
      <c r="NQX83" s="81"/>
      <c r="NQY83" s="81"/>
      <c r="NQZ83" s="81"/>
      <c r="NRA83" s="81"/>
      <c r="NRB83" s="81"/>
      <c r="NRC83" s="81"/>
      <c r="NRD83" s="81"/>
      <c r="NRE83" s="81"/>
      <c r="NRF83" s="81"/>
      <c r="NRG83" s="81"/>
      <c r="NRH83" s="81"/>
      <c r="NRI83" s="81"/>
      <c r="NRJ83" s="81"/>
      <c r="NRK83" s="81"/>
      <c r="NRL83" s="81"/>
      <c r="NRM83" s="81"/>
      <c r="NRN83" s="81"/>
      <c r="NRO83" s="81"/>
      <c r="NRP83" s="81"/>
      <c r="NRQ83" s="81"/>
      <c r="NRR83" s="81"/>
      <c r="NRS83" s="81"/>
      <c r="NRT83" s="81"/>
      <c r="NRU83" s="81"/>
      <c r="NRV83" s="81"/>
      <c r="NRW83" s="81"/>
      <c r="NRX83" s="81"/>
      <c r="NRY83" s="81"/>
      <c r="NRZ83" s="81"/>
      <c r="NSA83" s="81"/>
      <c r="NSB83" s="81"/>
      <c r="NSC83" s="81"/>
      <c r="NSD83" s="81"/>
      <c r="NSE83" s="81"/>
      <c r="NSF83" s="81"/>
      <c r="NSG83" s="81"/>
      <c r="NSH83" s="81"/>
      <c r="NSI83" s="81"/>
      <c r="NSJ83" s="81"/>
      <c r="NSK83" s="81"/>
      <c r="NSL83" s="81"/>
      <c r="NSM83" s="81"/>
      <c r="NSN83" s="81"/>
      <c r="NSO83" s="81"/>
      <c r="NSP83" s="81"/>
      <c r="NSQ83" s="81"/>
      <c r="NSR83" s="81"/>
      <c r="NSS83" s="81"/>
      <c r="NST83" s="81"/>
      <c r="NSU83" s="81"/>
      <c r="NSV83" s="81"/>
      <c r="NSW83" s="81"/>
      <c r="NSX83" s="81"/>
      <c r="NSY83" s="81"/>
      <c r="NSZ83" s="81"/>
      <c r="NTA83" s="81"/>
      <c r="NTB83" s="81"/>
      <c r="NTC83" s="81"/>
      <c r="NTD83" s="81"/>
      <c r="NTE83" s="81"/>
      <c r="NTF83" s="81"/>
      <c r="NTG83" s="81"/>
      <c r="NTH83" s="81"/>
      <c r="NTI83" s="81"/>
      <c r="NTJ83" s="81"/>
      <c r="NTK83" s="81"/>
      <c r="NTL83" s="81"/>
      <c r="NTM83" s="81"/>
      <c r="NTN83" s="81"/>
      <c r="NTO83" s="81"/>
      <c r="NTP83" s="81"/>
      <c r="NTQ83" s="81"/>
      <c r="NTR83" s="81"/>
      <c r="NTS83" s="81"/>
      <c r="NTT83" s="81"/>
      <c r="NTU83" s="81"/>
      <c r="NTV83" s="81"/>
      <c r="NTW83" s="81"/>
      <c r="NTX83" s="81"/>
      <c r="NTY83" s="81"/>
      <c r="NTZ83" s="81"/>
      <c r="NUA83" s="81"/>
      <c r="NUB83" s="81"/>
      <c r="NUC83" s="81"/>
      <c r="NUD83" s="81"/>
      <c r="NUE83" s="81"/>
      <c r="NUF83" s="81"/>
      <c r="NUG83" s="81"/>
      <c r="NUH83" s="81"/>
      <c r="NUI83" s="81"/>
      <c r="NUJ83" s="81"/>
      <c r="NUK83" s="81"/>
      <c r="NUL83" s="81"/>
      <c r="NUM83" s="81"/>
      <c r="NUN83" s="81"/>
      <c r="NUO83" s="81"/>
      <c r="NUP83" s="81"/>
      <c r="NUQ83" s="81"/>
      <c r="NUR83" s="81"/>
      <c r="NUS83" s="81"/>
      <c r="NUT83" s="81"/>
      <c r="NUU83" s="81"/>
      <c r="NUV83" s="81"/>
      <c r="NUW83" s="81"/>
      <c r="NUX83" s="81"/>
      <c r="NUY83" s="81"/>
      <c r="NUZ83" s="81"/>
      <c r="NVA83" s="81"/>
      <c r="NVB83" s="81"/>
      <c r="NVC83" s="81"/>
      <c r="NVD83" s="81"/>
      <c r="NVE83" s="81"/>
      <c r="NVF83" s="81"/>
      <c r="NVG83" s="81"/>
      <c r="NVH83" s="81"/>
      <c r="NVI83" s="81"/>
      <c r="NVJ83" s="81"/>
      <c r="NVK83" s="81"/>
      <c r="NVL83" s="81"/>
      <c r="NVM83" s="81"/>
      <c r="NVN83" s="81"/>
      <c r="NVO83" s="81"/>
      <c r="NVP83" s="81"/>
      <c r="NVQ83" s="81"/>
      <c r="NVR83" s="81"/>
      <c r="NVS83" s="81"/>
      <c r="NVT83" s="81"/>
      <c r="NVU83" s="81"/>
      <c r="NVV83" s="81"/>
      <c r="NVW83" s="81"/>
      <c r="NVX83" s="81"/>
      <c r="NVY83" s="81"/>
      <c r="NVZ83" s="81"/>
      <c r="NWA83" s="81"/>
      <c r="NWB83" s="81"/>
      <c r="NWC83" s="81"/>
      <c r="NWD83" s="81"/>
      <c r="NWE83" s="81"/>
      <c r="NWF83" s="81"/>
      <c r="NWG83" s="81"/>
      <c r="NWH83" s="81"/>
      <c r="NWI83" s="81"/>
      <c r="NWJ83" s="81"/>
      <c r="NWK83" s="81"/>
      <c r="NWL83" s="81"/>
      <c r="NWM83" s="81"/>
      <c r="NWN83" s="81"/>
      <c r="NWO83" s="81"/>
      <c r="NWP83" s="81"/>
      <c r="NWQ83" s="81"/>
      <c r="NWR83" s="81"/>
      <c r="NWS83" s="81"/>
      <c r="NWT83" s="81"/>
      <c r="NWU83" s="81"/>
      <c r="NWV83" s="81"/>
      <c r="NWW83" s="81"/>
      <c r="NWX83" s="81"/>
      <c r="NWY83" s="81"/>
      <c r="NWZ83" s="81"/>
      <c r="NXA83" s="81"/>
      <c r="NXB83" s="81"/>
      <c r="NXC83" s="81"/>
      <c r="NXD83" s="81"/>
      <c r="NXE83" s="81"/>
      <c r="NXF83" s="81"/>
      <c r="NXG83" s="81"/>
      <c r="NXH83" s="81"/>
      <c r="NXI83" s="81"/>
      <c r="NXJ83" s="81"/>
      <c r="NXK83" s="81"/>
      <c r="NXL83" s="81"/>
      <c r="NXM83" s="81"/>
      <c r="NXN83" s="81"/>
      <c r="NXO83" s="81"/>
      <c r="NXP83" s="81"/>
      <c r="NXQ83" s="81"/>
      <c r="NXR83" s="81"/>
      <c r="NXS83" s="81"/>
      <c r="NXT83" s="81"/>
      <c r="NXU83" s="81"/>
      <c r="NXV83" s="81"/>
      <c r="NXW83" s="81"/>
      <c r="NXX83" s="81"/>
      <c r="NXY83" s="81"/>
      <c r="NXZ83" s="81"/>
      <c r="NYA83" s="81"/>
      <c r="NYB83" s="81"/>
      <c r="NYC83" s="81"/>
      <c r="NYD83" s="81"/>
      <c r="NYE83" s="81"/>
      <c r="NYF83" s="81"/>
      <c r="NYG83" s="81"/>
      <c r="NYH83" s="81"/>
      <c r="NYI83" s="81"/>
      <c r="NYJ83" s="81"/>
      <c r="NYK83" s="81"/>
      <c r="NYL83" s="81"/>
      <c r="NYM83" s="81"/>
      <c r="NYN83" s="81"/>
      <c r="NYO83" s="81"/>
      <c r="NYP83" s="81"/>
      <c r="NYQ83" s="81"/>
      <c r="NYR83" s="81"/>
      <c r="NYS83" s="81"/>
      <c r="NYT83" s="81"/>
      <c r="NYU83" s="81"/>
      <c r="NYV83" s="81"/>
      <c r="NYW83" s="81"/>
      <c r="NYX83" s="81"/>
      <c r="NYY83" s="81"/>
      <c r="NYZ83" s="81"/>
      <c r="NZA83" s="81"/>
      <c r="NZB83" s="81"/>
      <c r="NZC83" s="81"/>
      <c r="NZD83" s="81"/>
      <c r="NZE83" s="81"/>
      <c r="NZF83" s="81"/>
      <c r="NZG83" s="81"/>
      <c r="NZH83" s="81"/>
      <c r="NZI83" s="81"/>
      <c r="NZJ83" s="81"/>
      <c r="NZK83" s="81"/>
      <c r="NZL83" s="81"/>
      <c r="NZM83" s="81"/>
      <c r="NZN83" s="81"/>
      <c r="NZO83" s="81"/>
      <c r="NZP83" s="81"/>
      <c r="NZQ83" s="81"/>
      <c r="NZR83" s="81"/>
      <c r="NZS83" s="81"/>
      <c r="NZT83" s="81"/>
      <c r="NZU83" s="81"/>
      <c r="NZV83" s="81"/>
      <c r="NZW83" s="81"/>
      <c r="NZX83" s="81"/>
      <c r="NZY83" s="81"/>
      <c r="NZZ83" s="81"/>
      <c r="OAA83" s="81"/>
      <c r="OAB83" s="81"/>
      <c r="OAC83" s="81"/>
      <c r="OAD83" s="81"/>
      <c r="OAE83" s="81"/>
      <c r="OAF83" s="81"/>
      <c r="OAG83" s="81"/>
      <c r="OAH83" s="81"/>
      <c r="OAI83" s="81"/>
      <c r="OAJ83" s="81"/>
      <c r="OAK83" s="81"/>
      <c r="OAL83" s="81"/>
      <c r="OAM83" s="81"/>
      <c r="OAN83" s="81"/>
      <c r="OAO83" s="81"/>
      <c r="OAP83" s="81"/>
      <c r="OAQ83" s="81"/>
      <c r="OAR83" s="81"/>
      <c r="OAS83" s="81"/>
      <c r="OAT83" s="81"/>
      <c r="OAU83" s="81"/>
      <c r="OAV83" s="81"/>
      <c r="OAW83" s="81"/>
      <c r="OAX83" s="81"/>
      <c r="OAY83" s="81"/>
      <c r="OAZ83" s="81"/>
      <c r="OBA83" s="81"/>
      <c r="OBB83" s="81"/>
      <c r="OBC83" s="81"/>
      <c r="OBD83" s="81"/>
      <c r="OBE83" s="81"/>
      <c r="OBF83" s="81"/>
      <c r="OBG83" s="81"/>
      <c r="OBH83" s="81"/>
      <c r="OBI83" s="81"/>
      <c r="OBJ83" s="81"/>
      <c r="OBK83" s="81"/>
      <c r="OBL83" s="81"/>
      <c r="OBM83" s="81"/>
      <c r="OBN83" s="81"/>
      <c r="OBO83" s="81"/>
      <c r="OBP83" s="81"/>
      <c r="OBQ83" s="81"/>
      <c r="OBR83" s="81"/>
      <c r="OBS83" s="81"/>
      <c r="OBT83" s="81"/>
      <c r="OBU83" s="81"/>
      <c r="OBV83" s="81"/>
      <c r="OBW83" s="81"/>
      <c r="OBX83" s="81"/>
      <c r="OBY83" s="81"/>
      <c r="OBZ83" s="81"/>
      <c r="OCA83" s="81"/>
      <c r="OCB83" s="81"/>
      <c r="OCC83" s="81"/>
      <c r="OCD83" s="81"/>
      <c r="OCE83" s="81"/>
      <c r="OCF83" s="81"/>
      <c r="OCG83" s="81"/>
      <c r="OCH83" s="81"/>
      <c r="OCI83" s="81"/>
      <c r="OCJ83" s="81"/>
      <c r="OCK83" s="81"/>
      <c r="OCL83" s="81"/>
      <c r="OCM83" s="81"/>
      <c r="OCN83" s="81"/>
      <c r="OCO83" s="81"/>
      <c r="OCP83" s="81"/>
      <c r="OCQ83" s="81"/>
      <c r="OCR83" s="81"/>
      <c r="OCS83" s="81"/>
      <c r="OCT83" s="81"/>
      <c r="OCU83" s="81"/>
      <c r="OCV83" s="81"/>
      <c r="OCW83" s="81"/>
      <c r="OCX83" s="81"/>
      <c r="OCY83" s="81"/>
      <c r="OCZ83" s="81"/>
      <c r="ODA83" s="81"/>
      <c r="ODB83" s="81"/>
      <c r="ODC83" s="81"/>
      <c r="ODD83" s="81"/>
      <c r="ODE83" s="81"/>
      <c r="ODF83" s="81"/>
      <c r="ODG83" s="81"/>
      <c r="ODH83" s="81"/>
      <c r="ODI83" s="81"/>
      <c r="ODJ83" s="81"/>
      <c r="ODK83" s="81"/>
      <c r="ODL83" s="81"/>
      <c r="ODM83" s="81"/>
      <c r="ODN83" s="81"/>
      <c r="ODO83" s="81"/>
      <c r="ODP83" s="81"/>
      <c r="ODQ83" s="81"/>
      <c r="ODR83" s="81"/>
      <c r="ODS83" s="81"/>
      <c r="ODT83" s="81"/>
      <c r="ODU83" s="81"/>
      <c r="ODV83" s="81"/>
      <c r="ODW83" s="81"/>
      <c r="ODX83" s="81"/>
      <c r="ODY83" s="81"/>
      <c r="ODZ83" s="81"/>
      <c r="OEA83" s="81"/>
      <c r="OEB83" s="81"/>
      <c r="OEC83" s="81"/>
      <c r="OED83" s="81"/>
      <c r="OEE83" s="81"/>
      <c r="OEF83" s="81"/>
      <c r="OEG83" s="81"/>
      <c r="OEH83" s="81"/>
      <c r="OEI83" s="81"/>
      <c r="OEJ83" s="81"/>
      <c r="OEK83" s="81"/>
      <c r="OEL83" s="81"/>
      <c r="OEM83" s="81"/>
      <c r="OEN83" s="81"/>
      <c r="OEO83" s="81"/>
      <c r="OEP83" s="81"/>
      <c r="OEQ83" s="81"/>
      <c r="OER83" s="81"/>
      <c r="OES83" s="81"/>
      <c r="OET83" s="81"/>
      <c r="OEU83" s="81"/>
      <c r="OEV83" s="81"/>
      <c r="OEW83" s="81"/>
      <c r="OEX83" s="81"/>
      <c r="OEY83" s="81"/>
      <c r="OEZ83" s="81"/>
      <c r="OFA83" s="81"/>
      <c r="OFB83" s="81"/>
      <c r="OFC83" s="81"/>
      <c r="OFD83" s="81"/>
      <c r="OFE83" s="81"/>
      <c r="OFF83" s="81"/>
      <c r="OFG83" s="81"/>
      <c r="OFH83" s="81"/>
      <c r="OFI83" s="81"/>
      <c r="OFJ83" s="81"/>
      <c r="OFK83" s="81"/>
      <c r="OFL83" s="81"/>
      <c r="OFM83" s="81"/>
      <c r="OFN83" s="81"/>
      <c r="OFO83" s="81"/>
      <c r="OFP83" s="81"/>
      <c r="OFQ83" s="81"/>
      <c r="OFR83" s="81"/>
      <c r="OFS83" s="81"/>
      <c r="OFT83" s="81"/>
      <c r="OFU83" s="81"/>
      <c r="OFV83" s="81"/>
      <c r="OFW83" s="81"/>
      <c r="OFX83" s="81"/>
      <c r="OFY83" s="81"/>
      <c r="OFZ83" s="81"/>
      <c r="OGA83" s="81"/>
      <c r="OGB83" s="81"/>
      <c r="OGC83" s="81"/>
      <c r="OGD83" s="81"/>
      <c r="OGE83" s="81"/>
      <c r="OGF83" s="81"/>
      <c r="OGG83" s="81"/>
      <c r="OGH83" s="81"/>
      <c r="OGI83" s="81"/>
      <c r="OGJ83" s="81"/>
      <c r="OGK83" s="81"/>
      <c r="OGL83" s="81"/>
      <c r="OGM83" s="81"/>
      <c r="OGN83" s="81"/>
      <c r="OGO83" s="81"/>
      <c r="OGP83" s="81"/>
      <c r="OGQ83" s="81"/>
      <c r="OGR83" s="81"/>
      <c r="OGS83" s="81"/>
      <c r="OGT83" s="81"/>
      <c r="OGU83" s="81"/>
      <c r="OGV83" s="81"/>
      <c r="OGW83" s="81"/>
      <c r="OGX83" s="81"/>
      <c r="OGY83" s="81"/>
      <c r="OGZ83" s="81"/>
      <c r="OHA83" s="81"/>
      <c r="OHB83" s="81"/>
      <c r="OHC83" s="81"/>
      <c r="OHD83" s="81"/>
      <c r="OHE83" s="81"/>
      <c r="OHF83" s="81"/>
      <c r="OHG83" s="81"/>
      <c r="OHH83" s="81"/>
      <c r="OHI83" s="81"/>
      <c r="OHJ83" s="81"/>
      <c r="OHK83" s="81"/>
      <c r="OHL83" s="81"/>
      <c r="OHM83" s="81"/>
      <c r="OHN83" s="81"/>
      <c r="OHO83" s="81"/>
      <c r="OHP83" s="81"/>
      <c r="OHQ83" s="81"/>
      <c r="OHR83" s="81"/>
      <c r="OHS83" s="81"/>
      <c r="OHT83" s="81"/>
      <c r="OHU83" s="81"/>
      <c r="OHV83" s="81"/>
      <c r="OHW83" s="81"/>
      <c r="OHX83" s="81"/>
      <c r="OHY83" s="81"/>
      <c r="OHZ83" s="81"/>
      <c r="OIA83" s="81"/>
      <c r="OIB83" s="81"/>
      <c r="OIC83" s="81"/>
      <c r="OID83" s="81"/>
      <c r="OIE83" s="81"/>
      <c r="OIF83" s="81"/>
      <c r="OIG83" s="81"/>
      <c r="OIH83" s="81"/>
      <c r="OII83" s="81"/>
      <c r="OIJ83" s="81"/>
      <c r="OIK83" s="81"/>
      <c r="OIL83" s="81"/>
      <c r="OIM83" s="81"/>
      <c r="OIN83" s="81"/>
      <c r="OIO83" s="81"/>
      <c r="OIP83" s="81"/>
      <c r="OIQ83" s="81"/>
      <c r="OIR83" s="81"/>
      <c r="OIS83" s="81"/>
      <c r="OIT83" s="81"/>
      <c r="OIU83" s="81"/>
      <c r="OIV83" s="81"/>
      <c r="OIW83" s="81"/>
      <c r="OIX83" s="81"/>
      <c r="OIY83" s="81"/>
      <c r="OIZ83" s="81"/>
      <c r="OJA83" s="81"/>
      <c r="OJB83" s="81"/>
      <c r="OJC83" s="81"/>
      <c r="OJD83" s="81"/>
      <c r="OJE83" s="81"/>
      <c r="OJF83" s="81"/>
      <c r="OJG83" s="81"/>
      <c r="OJH83" s="81"/>
      <c r="OJI83" s="81"/>
      <c r="OJJ83" s="81"/>
      <c r="OJK83" s="81"/>
      <c r="OJL83" s="81"/>
      <c r="OJM83" s="81"/>
      <c r="OJN83" s="81"/>
      <c r="OJO83" s="81"/>
      <c r="OJP83" s="81"/>
      <c r="OJQ83" s="81"/>
      <c r="OJR83" s="81"/>
      <c r="OJS83" s="81"/>
      <c r="OJT83" s="81"/>
      <c r="OJU83" s="81"/>
      <c r="OJV83" s="81"/>
      <c r="OJW83" s="81"/>
      <c r="OJX83" s="81"/>
      <c r="OJY83" s="81"/>
      <c r="OJZ83" s="81"/>
      <c r="OKA83" s="81"/>
      <c r="OKB83" s="81"/>
      <c r="OKC83" s="81"/>
      <c r="OKD83" s="81"/>
      <c r="OKE83" s="81"/>
      <c r="OKF83" s="81"/>
      <c r="OKG83" s="81"/>
      <c r="OKH83" s="81"/>
      <c r="OKI83" s="81"/>
      <c r="OKJ83" s="81"/>
      <c r="OKK83" s="81"/>
      <c r="OKL83" s="81"/>
      <c r="OKM83" s="81"/>
      <c r="OKN83" s="81"/>
      <c r="OKO83" s="81"/>
      <c r="OKP83" s="81"/>
      <c r="OKQ83" s="81"/>
      <c r="OKR83" s="81"/>
      <c r="OKS83" s="81"/>
      <c r="OKT83" s="81"/>
      <c r="OKU83" s="81"/>
      <c r="OKV83" s="81"/>
      <c r="OKW83" s="81"/>
      <c r="OKX83" s="81"/>
      <c r="OKY83" s="81"/>
      <c r="OKZ83" s="81"/>
      <c r="OLA83" s="81"/>
      <c r="OLB83" s="81"/>
      <c r="OLC83" s="81"/>
      <c r="OLD83" s="81"/>
      <c r="OLE83" s="81"/>
      <c r="OLF83" s="81"/>
      <c r="OLG83" s="81"/>
      <c r="OLH83" s="81"/>
      <c r="OLI83" s="81"/>
      <c r="OLJ83" s="81"/>
      <c r="OLK83" s="81"/>
      <c r="OLL83" s="81"/>
      <c r="OLM83" s="81"/>
      <c r="OLN83" s="81"/>
      <c r="OLO83" s="81"/>
      <c r="OLP83" s="81"/>
      <c r="OLQ83" s="81"/>
      <c r="OLR83" s="81"/>
      <c r="OLS83" s="81"/>
      <c r="OLT83" s="81"/>
      <c r="OLU83" s="81"/>
      <c r="OLV83" s="81"/>
      <c r="OLW83" s="81"/>
      <c r="OLX83" s="81"/>
      <c r="OLY83" s="81"/>
      <c r="OLZ83" s="81"/>
      <c r="OMA83" s="81"/>
      <c r="OMB83" s="81"/>
      <c r="OMC83" s="81"/>
      <c r="OMD83" s="81"/>
      <c r="OME83" s="81"/>
      <c r="OMF83" s="81"/>
      <c r="OMG83" s="81"/>
      <c r="OMH83" s="81"/>
      <c r="OMI83" s="81"/>
      <c r="OMJ83" s="81"/>
      <c r="OMK83" s="81"/>
      <c r="OML83" s="81"/>
      <c r="OMM83" s="81"/>
      <c r="OMN83" s="81"/>
      <c r="OMO83" s="81"/>
      <c r="OMP83" s="81"/>
      <c r="OMQ83" s="81"/>
      <c r="OMR83" s="81"/>
      <c r="OMS83" s="81"/>
      <c r="OMT83" s="81"/>
      <c r="OMU83" s="81"/>
      <c r="OMV83" s="81"/>
      <c r="OMW83" s="81"/>
      <c r="OMX83" s="81"/>
      <c r="OMY83" s="81"/>
      <c r="OMZ83" s="81"/>
      <c r="ONA83" s="81"/>
      <c r="ONB83" s="81"/>
      <c r="ONC83" s="81"/>
      <c r="OND83" s="81"/>
      <c r="ONE83" s="81"/>
      <c r="ONF83" s="81"/>
      <c r="ONG83" s="81"/>
      <c r="ONH83" s="81"/>
      <c r="ONI83" s="81"/>
      <c r="ONJ83" s="81"/>
      <c r="ONK83" s="81"/>
      <c r="ONL83" s="81"/>
      <c r="ONM83" s="81"/>
      <c r="ONN83" s="81"/>
      <c r="ONO83" s="81"/>
      <c r="ONP83" s="81"/>
      <c r="ONQ83" s="81"/>
      <c r="ONR83" s="81"/>
      <c r="ONS83" s="81"/>
      <c r="ONT83" s="81"/>
      <c r="ONU83" s="81"/>
      <c r="ONV83" s="81"/>
      <c r="ONW83" s="81"/>
      <c r="ONX83" s="81"/>
      <c r="ONY83" s="81"/>
      <c r="ONZ83" s="81"/>
      <c r="OOA83" s="81"/>
      <c r="OOB83" s="81"/>
      <c r="OOC83" s="81"/>
      <c r="OOD83" s="81"/>
      <c r="OOE83" s="81"/>
      <c r="OOF83" s="81"/>
      <c r="OOG83" s="81"/>
      <c r="OOH83" s="81"/>
      <c r="OOI83" s="81"/>
      <c r="OOJ83" s="81"/>
      <c r="OOK83" s="81"/>
      <c r="OOL83" s="81"/>
      <c r="OOM83" s="81"/>
      <c r="OON83" s="81"/>
      <c r="OOO83" s="81"/>
      <c r="OOP83" s="81"/>
      <c r="OOQ83" s="81"/>
      <c r="OOR83" s="81"/>
      <c r="OOS83" s="81"/>
      <c r="OOT83" s="81"/>
      <c r="OOU83" s="81"/>
      <c r="OOV83" s="81"/>
      <c r="OOW83" s="81"/>
      <c r="OOX83" s="81"/>
      <c r="OOY83" s="81"/>
      <c r="OOZ83" s="81"/>
      <c r="OPA83" s="81"/>
      <c r="OPB83" s="81"/>
      <c r="OPC83" s="81"/>
      <c r="OPD83" s="81"/>
      <c r="OPE83" s="81"/>
      <c r="OPF83" s="81"/>
      <c r="OPG83" s="81"/>
      <c r="OPH83" s="81"/>
      <c r="OPI83" s="81"/>
      <c r="OPJ83" s="81"/>
      <c r="OPK83" s="81"/>
      <c r="OPL83" s="81"/>
      <c r="OPM83" s="81"/>
      <c r="OPN83" s="81"/>
      <c r="OPO83" s="81"/>
      <c r="OPP83" s="81"/>
      <c r="OPQ83" s="81"/>
      <c r="OPR83" s="81"/>
      <c r="OPS83" s="81"/>
      <c r="OPT83" s="81"/>
      <c r="OPU83" s="81"/>
      <c r="OPV83" s="81"/>
      <c r="OPW83" s="81"/>
      <c r="OPX83" s="81"/>
      <c r="OPY83" s="81"/>
      <c r="OPZ83" s="81"/>
      <c r="OQA83" s="81"/>
      <c r="OQB83" s="81"/>
      <c r="OQC83" s="81"/>
      <c r="OQD83" s="81"/>
      <c r="OQE83" s="81"/>
      <c r="OQF83" s="81"/>
      <c r="OQG83" s="81"/>
      <c r="OQH83" s="81"/>
      <c r="OQI83" s="81"/>
      <c r="OQJ83" s="81"/>
      <c r="OQK83" s="81"/>
      <c r="OQL83" s="81"/>
      <c r="OQM83" s="81"/>
      <c r="OQN83" s="81"/>
      <c r="OQO83" s="81"/>
      <c r="OQP83" s="81"/>
      <c r="OQQ83" s="81"/>
      <c r="OQR83" s="81"/>
      <c r="OQS83" s="81"/>
      <c r="OQT83" s="81"/>
      <c r="OQU83" s="81"/>
      <c r="OQV83" s="81"/>
      <c r="OQW83" s="81"/>
      <c r="OQX83" s="81"/>
      <c r="OQY83" s="81"/>
      <c r="OQZ83" s="81"/>
      <c r="ORA83" s="81"/>
      <c r="ORB83" s="81"/>
      <c r="ORC83" s="81"/>
      <c r="ORD83" s="81"/>
      <c r="ORE83" s="81"/>
      <c r="ORF83" s="81"/>
      <c r="ORG83" s="81"/>
      <c r="ORH83" s="81"/>
      <c r="ORI83" s="81"/>
      <c r="ORJ83" s="81"/>
      <c r="ORK83" s="81"/>
      <c r="ORL83" s="81"/>
      <c r="ORM83" s="81"/>
      <c r="ORN83" s="81"/>
      <c r="ORO83" s="81"/>
      <c r="ORP83" s="81"/>
      <c r="ORQ83" s="81"/>
      <c r="ORR83" s="81"/>
      <c r="ORS83" s="81"/>
      <c r="ORT83" s="81"/>
      <c r="ORU83" s="81"/>
      <c r="ORV83" s="81"/>
      <c r="ORW83" s="81"/>
      <c r="ORX83" s="81"/>
      <c r="ORY83" s="81"/>
      <c r="ORZ83" s="81"/>
      <c r="OSA83" s="81"/>
      <c r="OSB83" s="81"/>
      <c r="OSC83" s="81"/>
      <c r="OSD83" s="81"/>
      <c r="OSE83" s="81"/>
      <c r="OSF83" s="81"/>
      <c r="OSG83" s="81"/>
      <c r="OSH83" s="81"/>
      <c r="OSI83" s="81"/>
      <c r="OSJ83" s="81"/>
      <c r="OSK83" s="81"/>
      <c r="OSL83" s="81"/>
      <c r="OSM83" s="81"/>
      <c r="OSN83" s="81"/>
      <c r="OSO83" s="81"/>
      <c r="OSP83" s="81"/>
      <c r="OSQ83" s="81"/>
      <c r="OSR83" s="81"/>
      <c r="OSS83" s="81"/>
      <c r="OST83" s="81"/>
      <c r="OSU83" s="81"/>
      <c r="OSV83" s="81"/>
      <c r="OSW83" s="81"/>
      <c r="OSX83" s="81"/>
      <c r="OSY83" s="81"/>
      <c r="OSZ83" s="81"/>
      <c r="OTA83" s="81"/>
      <c r="OTB83" s="81"/>
      <c r="OTC83" s="81"/>
      <c r="OTD83" s="81"/>
      <c r="OTE83" s="81"/>
      <c r="OTF83" s="81"/>
      <c r="OTG83" s="81"/>
      <c r="OTH83" s="81"/>
      <c r="OTI83" s="81"/>
      <c r="OTJ83" s="81"/>
      <c r="OTK83" s="81"/>
      <c r="OTL83" s="81"/>
      <c r="OTM83" s="81"/>
      <c r="OTN83" s="81"/>
      <c r="OTO83" s="81"/>
      <c r="OTP83" s="81"/>
      <c r="OTQ83" s="81"/>
      <c r="OTR83" s="81"/>
      <c r="OTS83" s="81"/>
      <c r="OTT83" s="81"/>
      <c r="OTU83" s="81"/>
      <c r="OTV83" s="81"/>
      <c r="OTW83" s="81"/>
      <c r="OTX83" s="81"/>
      <c r="OTY83" s="81"/>
      <c r="OTZ83" s="81"/>
      <c r="OUA83" s="81"/>
      <c r="OUB83" s="81"/>
      <c r="OUC83" s="81"/>
      <c r="OUD83" s="81"/>
      <c r="OUE83" s="81"/>
      <c r="OUF83" s="81"/>
      <c r="OUG83" s="81"/>
      <c r="OUH83" s="81"/>
      <c r="OUI83" s="81"/>
      <c r="OUJ83" s="81"/>
      <c r="OUK83" s="81"/>
      <c r="OUL83" s="81"/>
      <c r="OUM83" s="81"/>
      <c r="OUN83" s="81"/>
      <c r="OUO83" s="81"/>
      <c r="OUP83" s="81"/>
      <c r="OUQ83" s="81"/>
      <c r="OUR83" s="81"/>
      <c r="OUS83" s="81"/>
      <c r="OUT83" s="81"/>
      <c r="OUU83" s="81"/>
      <c r="OUV83" s="81"/>
      <c r="OUW83" s="81"/>
      <c r="OUX83" s="81"/>
      <c r="OUY83" s="81"/>
      <c r="OUZ83" s="81"/>
      <c r="OVA83" s="81"/>
      <c r="OVB83" s="81"/>
      <c r="OVC83" s="81"/>
      <c r="OVD83" s="81"/>
      <c r="OVE83" s="81"/>
      <c r="OVF83" s="81"/>
      <c r="OVG83" s="81"/>
      <c r="OVH83" s="81"/>
      <c r="OVI83" s="81"/>
      <c r="OVJ83" s="81"/>
      <c r="OVK83" s="81"/>
      <c r="OVL83" s="81"/>
      <c r="OVM83" s="81"/>
      <c r="OVN83" s="81"/>
      <c r="OVO83" s="81"/>
      <c r="OVP83" s="81"/>
      <c r="OVQ83" s="81"/>
      <c r="OVR83" s="81"/>
      <c r="OVS83" s="81"/>
      <c r="OVT83" s="81"/>
      <c r="OVU83" s="81"/>
      <c r="OVV83" s="81"/>
      <c r="OVW83" s="81"/>
      <c r="OVX83" s="81"/>
      <c r="OVY83" s="81"/>
      <c r="OVZ83" s="81"/>
      <c r="OWA83" s="81"/>
      <c r="OWB83" s="81"/>
      <c r="OWC83" s="81"/>
      <c r="OWD83" s="81"/>
      <c r="OWE83" s="81"/>
      <c r="OWF83" s="81"/>
      <c r="OWG83" s="81"/>
      <c r="OWH83" s="81"/>
      <c r="OWI83" s="81"/>
      <c r="OWJ83" s="81"/>
      <c r="OWK83" s="81"/>
      <c r="OWL83" s="81"/>
      <c r="OWM83" s="81"/>
      <c r="OWN83" s="81"/>
      <c r="OWO83" s="81"/>
      <c r="OWP83" s="81"/>
      <c r="OWQ83" s="81"/>
      <c r="OWR83" s="81"/>
      <c r="OWS83" s="81"/>
      <c r="OWT83" s="81"/>
      <c r="OWU83" s="81"/>
      <c r="OWV83" s="81"/>
      <c r="OWW83" s="81"/>
      <c r="OWX83" s="81"/>
      <c r="OWY83" s="81"/>
      <c r="OWZ83" s="81"/>
      <c r="OXA83" s="81"/>
      <c r="OXB83" s="81"/>
      <c r="OXC83" s="81"/>
      <c r="OXD83" s="81"/>
      <c r="OXE83" s="81"/>
      <c r="OXF83" s="81"/>
      <c r="OXG83" s="81"/>
      <c r="OXH83" s="81"/>
      <c r="OXI83" s="81"/>
      <c r="OXJ83" s="81"/>
      <c r="OXK83" s="81"/>
      <c r="OXL83" s="81"/>
      <c r="OXM83" s="81"/>
      <c r="OXN83" s="81"/>
      <c r="OXO83" s="81"/>
      <c r="OXP83" s="81"/>
      <c r="OXQ83" s="81"/>
      <c r="OXR83" s="81"/>
      <c r="OXS83" s="81"/>
      <c r="OXT83" s="81"/>
      <c r="OXU83" s="81"/>
      <c r="OXV83" s="81"/>
      <c r="OXW83" s="81"/>
      <c r="OXX83" s="81"/>
      <c r="OXY83" s="81"/>
      <c r="OXZ83" s="81"/>
      <c r="OYA83" s="81"/>
      <c r="OYB83" s="81"/>
      <c r="OYC83" s="81"/>
      <c r="OYD83" s="81"/>
      <c r="OYE83" s="81"/>
      <c r="OYF83" s="81"/>
      <c r="OYG83" s="81"/>
      <c r="OYH83" s="81"/>
      <c r="OYI83" s="81"/>
      <c r="OYJ83" s="81"/>
      <c r="OYK83" s="81"/>
      <c r="OYL83" s="81"/>
      <c r="OYM83" s="81"/>
      <c r="OYN83" s="81"/>
      <c r="OYO83" s="81"/>
      <c r="OYP83" s="81"/>
      <c r="OYQ83" s="81"/>
      <c r="OYR83" s="81"/>
      <c r="OYS83" s="81"/>
      <c r="OYT83" s="81"/>
      <c r="OYU83" s="81"/>
      <c r="OYV83" s="81"/>
      <c r="OYW83" s="81"/>
      <c r="OYX83" s="81"/>
      <c r="OYY83" s="81"/>
      <c r="OYZ83" s="81"/>
      <c r="OZA83" s="81"/>
      <c r="OZB83" s="81"/>
      <c r="OZC83" s="81"/>
      <c r="OZD83" s="81"/>
      <c r="OZE83" s="81"/>
      <c r="OZF83" s="81"/>
      <c r="OZG83" s="81"/>
      <c r="OZH83" s="81"/>
      <c r="OZI83" s="81"/>
      <c r="OZJ83" s="81"/>
      <c r="OZK83" s="81"/>
      <c r="OZL83" s="81"/>
      <c r="OZM83" s="81"/>
      <c r="OZN83" s="81"/>
      <c r="OZO83" s="81"/>
      <c r="OZP83" s="81"/>
      <c r="OZQ83" s="81"/>
      <c r="OZR83" s="81"/>
      <c r="OZS83" s="81"/>
      <c r="OZT83" s="81"/>
      <c r="OZU83" s="81"/>
      <c r="OZV83" s="81"/>
      <c r="OZW83" s="81"/>
      <c r="OZX83" s="81"/>
      <c r="OZY83" s="81"/>
      <c r="OZZ83" s="81"/>
      <c r="PAA83" s="81"/>
      <c r="PAB83" s="81"/>
      <c r="PAC83" s="81"/>
      <c r="PAD83" s="81"/>
      <c r="PAE83" s="81"/>
      <c r="PAF83" s="81"/>
      <c r="PAG83" s="81"/>
      <c r="PAH83" s="81"/>
      <c r="PAI83" s="81"/>
      <c r="PAJ83" s="81"/>
      <c r="PAK83" s="81"/>
      <c r="PAL83" s="81"/>
      <c r="PAM83" s="81"/>
      <c r="PAN83" s="81"/>
      <c r="PAO83" s="81"/>
      <c r="PAP83" s="81"/>
      <c r="PAQ83" s="81"/>
      <c r="PAR83" s="81"/>
      <c r="PAS83" s="81"/>
      <c r="PAT83" s="81"/>
      <c r="PAU83" s="81"/>
      <c r="PAV83" s="81"/>
      <c r="PAW83" s="81"/>
      <c r="PAX83" s="81"/>
      <c r="PAY83" s="81"/>
      <c r="PAZ83" s="81"/>
      <c r="PBA83" s="81"/>
      <c r="PBB83" s="81"/>
      <c r="PBC83" s="81"/>
      <c r="PBD83" s="81"/>
      <c r="PBE83" s="81"/>
      <c r="PBF83" s="81"/>
      <c r="PBG83" s="81"/>
      <c r="PBH83" s="81"/>
      <c r="PBI83" s="81"/>
      <c r="PBJ83" s="81"/>
      <c r="PBK83" s="81"/>
      <c r="PBL83" s="81"/>
      <c r="PBM83" s="81"/>
      <c r="PBN83" s="81"/>
      <c r="PBO83" s="81"/>
      <c r="PBP83" s="81"/>
      <c r="PBQ83" s="81"/>
      <c r="PBR83" s="81"/>
      <c r="PBS83" s="81"/>
      <c r="PBT83" s="81"/>
      <c r="PBU83" s="81"/>
      <c r="PBV83" s="81"/>
      <c r="PBW83" s="81"/>
      <c r="PBX83" s="81"/>
      <c r="PBY83" s="81"/>
      <c r="PBZ83" s="81"/>
      <c r="PCA83" s="81"/>
      <c r="PCB83" s="81"/>
      <c r="PCC83" s="81"/>
      <c r="PCD83" s="81"/>
      <c r="PCE83" s="81"/>
      <c r="PCF83" s="81"/>
      <c r="PCG83" s="81"/>
      <c r="PCH83" s="81"/>
      <c r="PCI83" s="81"/>
      <c r="PCJ83" s="81"/>
      <c r="PCK83" s="81"/>
      <c r="PCL83" s="81"/>
      <c r="PCM83" s="81"/>
      <c r="PCN83" s="81"/>
      <c r="PCO83" s="81"/>
      <c r="PCP83" s="81"/>
      <c r="PCQ83" s="81"/>
      <c r="PCR83" s="81"/>
      <c r="PCS83" s="81"/>
      <c r="PCT83" s="81"/>
      <c r="PCU83" s="81"/>
      <c r="PCV83" s="81"/>
      <c r="PCW83" s="81"/>
      <c r="PCX83" s="81"/>
      <c r="PCY83" s="81"/>
      <c r="PCZ83" s="81"/>
      <c r="PDA83" s="81"/>
      <c r="PDB83" s="81"/>
      <c r="PDC83" s="81"/>
      <c r="PDD83" s="81"/>
      <c r="PDE83" s="81"/>
      <c r="PDF83" s="81"/>
      <c r="PDG83" s="81"/>
      <c r="PDH83" s="81"/>
      <c r="PDI83" s="81"/>
      <c r="PDJ83" s="81"/>
      <c r="PDK83" s="81"/>
      <c r="PDL83" s="81"/>
      <c r="PDM83" s="81"/>
      <c r="PDN83" s="81"/>
      <c r="PDO83" s="81"/>
      <c r="PDP83" s="81"/>
      <c r="PDQ83" s="81"/>
      <c r="PDR83" s="81"/>
      <c r="PDS83" s="81"/>
      <c r="PDT83" s="81"/>
      <c r="PDU83" s="81"/>
      <c r="PDV83" s="81"/>
      <c r="PDW83" s="81"/>
      <c r="PDX83" s="81"/>
      <c r="PDY83" s="81"/>
      <c r="PDZ83" s="81"/>
      <c r="PEA83" s="81"/>
      <c r="PEB83" s="81"/>
      <c r="PEC83" s="81"/>
      <c r="PED83" s="81"/>
      <c r="PEE83" s="81"/>
      <c r="PEF83" s="81"/>
      <c r="PEG83" s="81"/>
      <c r="PEH83" s="81"/>
      <c r="PEI83" s="81"/>
      <c r="PEJ83" s="81"/>
      <c r="PEK83" s="81"/>
      <c r="PEL83" s="81"/>
      <c r="PEM83" s="81"/>
      <c r="PEN83" s="81"/>
      <c r="PEO83" s="81"/>
      <c r="PEP83" s="81"/>
      <c r="PEQ83" s="81"/>
      <c r="PER83" s="81"/>
      <c r="PES83" s="81"/>
      <c r="PET83" s="81"/>
      <c r="PEU83" s="81"/>
      <c r="PEV83" s="81"/>
      <c r="PEW83" s="81"/>
      <c r="PEX83" s="81"/>
      <c r="PEY83" s="81"/>
      <c r="PEZ83" s="81"/>
      <c r="PFA83" s="81"/>
      <c r="PFB83" s="81"/>
      <c r="PFC83" s="81"/>
      <c r="PFD83" s="81"/>
      <c r="PFE83" s="81"/>
      <c r="PFF83" s="81"/>
      <c r="PFG83" s="81"/>
      <c r="PFH83" s="81"/>
      <c r="PFI83" s="81"/>
      <c r="PFJ83" s="81"/>
      <c r="PFK83" s="81"/>
      <c r="PFL83" s="81"/>
      <c r="PFM83" s="81"/>
      <c r="PFN83" s="81"/>
      <c r="PFO83" s="81"/>
      <c r="PFP83" s="81"/>
      <c r="PFQ83" s="81"/>
      <c r="PFR83" s="81"/>
      <c r="PFS83" s="81"/>
      <c r="PFT83" s="81"/>
      <c r="PFU83" s="81"/>
      <c r="PFV83" s="81"/>
      <c r="PFW83" s="81"/>
      <c r="PFX83" s="81"/>
      <c r="PFY83" s="81"/>
      <c r="PFZ83" s="81"/>
      <c r="PGA83" s="81"/>
      <c r="PGB83" s="81"/>
      <c r="PGC83" s="81"/>
      <c r="PGD83" s="81"/>
      <c r="PGE83" s="81"/>
      <c r="PGF83" s="81"/>
      <c r="PGG83" s="81"/>
      <c r="PGH83" s="81"/>
      <c r="PGI83" s="81"/>
      <c r="PGJ83" s="81"/>
      <c r="PGK83" s="81"/>
      <c r="PGL83" s="81"/>
      <c r="PGM83" s="81"/>
      <c r="PGN83" s="81"/>
      <c r="PGO83" s="81"/>
      <c r="PGP83" s="81"/>
      <c r="PGQ83" s="81"/>
      <c r="PGR83" s="81"/>
      <c r="PGS83" s="81"/>
      <c r="PGT83" s="81"/>
      <c r="PGU83" s="81"/>
      <c r="PGV83" s="81"/>
      <c r="PGW83" s="81"/>
      <c r="PGX83" s="81"/>
      <c r="PGY83" s="81"/>
      <c r="PGZ83" s="81"/>
      <c r="PHA83" s="81"/>
      <c r="PHB83" s="81"/>
      <c r="PHC83" s="81"/>
      <c r="PHD83" s="81"/>
      <c r="PHE83" s="81"/>
      <c r="PHF83" s="81"/>
      <c r="PHG83" s="81"/>
      <c r="PHH83" s="81"/>
      <c r="PHI83" s="81"/>
      <c r="PHJ83" s="81"/>
      <c r="PHK83" s="81"/>
      <c r="PHL83" s="81"/>
      <c r="PHM83" s="81"/>
      <c r="PHN83" s="81"/>
      <c r="PHO83" s="81"/>
      <c r="PHP83" s="81"/>
      <c r="PHQ83" s="81"/>
      <c r="PHR83" s="81"/>
      <c r="PHS83" s="81"/>
      <c r="PHT83" s="81"/>
      <c r="PHU83" s="81"/>
      <c r="PHV83" s="81"/>
      <c r="PHW83" s="81"/>
      <c r="PHX83" s="81"/>
      <c r="PHY83" s="81"/>
      <c r="PHZ83" s="81"/>
      <c r="PIA83" s="81"/>
      <c r="PIB83" s="81"/>
      <c r="PIC83" s="81"/>
      <c r="PID83" s="81"/>
      <c r="PIE83" s="81"/>
      <c r="PIF83" s="81"/>
      <c r="PIG83" s="81"/>
      <c r="PIH83" s="81"/>
      <c r="PII83" s="81"/>
      <c r="PIJ83" s="81"/>
      <c r="PIK83" s="81"/>
      <c r="PIL83" s="81"/>
      <c r="PIM83" s="81"/>
      <c r="PIN83" s="81"/>
      <c r="PIO83" s="81"/>
      <c r="PIP83" s="81"/>
      <c r="PIQ83" s="81"/>
      <c r="PIR83" s="81"/>
      <c r="PIS83" s="81"/>
      <c r="PIT83" s="81"/>
      <c r="PIU83" s="81"/>
      <c r="PIV83" s="81"/>
      <c r="PIW83" s="81"/>
      <c r="PIX83" s="81"/>
      <c r="PIY83" s="81"/>
      <c r="PIZ83" s="81"/>
      <c r="PJA83" s="81"/>
      <c r="PJB83" s="81"/>
      <c r="PJC83" s="81"/>
      <c r="PJD83" s="81"/>
      <c r="PJE83" s="81"/>
      <c r="PJF83" s="81"/>
      <c r="PJG83" s="81"/>
      <c r="PJH83" s="81"/>
      <c r="PJI83" s="81"/>
      <c r="PJJ83" s="81"/>
      <c r="PJK83" s="81"/>
      <c r="PJL83" s="81"/>
      <c r="PJM83" s="81"/>
      <c r="PJN83" s="81"/>
      <c r="PJO83" s="81"/>
      <c r="PJP83" s="81"/>
      <c r="PJQ83" s="81"/>
      <c r="PJR83" s="81"/>
      <c r="PJS83" s="81"/>
      <c r="PJT83" s="81"/>
      <c r="PJU83" s="81"/>
      <c r="PJV83" s="81"/>
      <c r="PJW83" s="81"/>
      <c r="PJX83" s="81"/>
      <c r="PJY83" s="81"/>
      <c r="PJZ83" s="81"/>
      <c r="PKA83" s="81"/>
      <c r="PKB83" s="81"/>
      <c r="PKC83" s="81"/>
      <c r="PKD83" s="81"/>
      <c r="PKE83" s="81"/>
      <c r="PKF83" s="81"/>
      <c r="PKG83" s="81"/>
      <c r="PKH83" s="81"/>
      <c r="PKI83" s="81"/>
      <c r="PKJ83" s="81"/>
      <c r="PKK83" s="81"/>
      <c r="PKL83" s="81"/>
      <c r="PKM83" s="81"/>
      <c r="PKN83" s="81"/>
      <c r="PKO83" s="81"/>
      <c r="PKP83" s="81"/>
      <c r="PKQ83" s="81"/>
      <c r="PKR83" s="81"/>
      <c r="PKS83" s="81"/>
      <c r="PKT83" s="81"/>
      <c r="PKU83" s="81"/>
      <c r="PKV83" s="81"/>
      <c r="PKW83" s="81"/>
      <c r="PKX83" s="81"/>
      <c r="PKY83" s="81"/>
      <c r="PKZ83" s="81"/>
      <c r="PLA83" s="81"/>
      <c r="PLB83" s="81"/>
      <c r="PLC83" s="81"/>
      <c r="PLD83" s="81"/>
      <c r="PLE83" s="81"/>
      <c r="PLF83" s="81"/>
      <c r="PLG83" s="81"/>
      <c r="PLH83" s="81"/>
      <c r="PLI83" s="81"/>
      <c r="PLJ83" s="81"/>
      <c r="PLK83" s="81"/>
      <c r="PLL83" s="81"/>
      <c r="PLM83" s="81"/>
      <c r="PLN83" s="81"/>
      <c r="PLO83" s="81"/>
      <c r="PLP83" s="81"/>
      <c r="PLQ83" s="81"/>
      <c r="PLR83" s="81"/>
      <c r="PLS83" s="81"/>
      <c r="PLT83" s="81"/>
      <c r="PLU83" s="81"/>
      <c r="PLV83" s="81"/>
      <c r="PLW83" s="81"/>
      <c r="PLX83" s="81"/>
      <c r="PLY83" s="81"/>
      <c r="PLZ83" s="81"/>
      <c r="PMA83" s="81"/>
      <c r="PMB83" s="81"/>
      <c r="PMC83" s="81"/>
      <c r="PMD83" s="81"/>
      <c r="PME83" s="81"/>
      <c r="PMF83" s="81"/>
      <c r="PMG83" s="81"/>
      <c r="PMH83" s="81"/>
      <c r="PMI83" s="81"/>
      <c r="PMJ83" s="81"/>
      <c r="PMK83" s="81"/>
      <c r="PML83" s="81"/>
      <c r="PMM83" s="81"/>
      <c r="PMN83" s="81"/>
      <c r="PMO83" s="81"/>
      <c r="PMP83" s="81"/>
      <c r="PMQ83" s="81"/>
      <c r="PMR83" s="81"/>
      <c r="PMS83" s="81"/>
      <c r="PMT83" s="81"/>
      <c r="PMU83" s="81"/>
      <c r="PMV83" s="81"/>
      <c r="PMW83" s="81"/>
      <c r="PMX83" s="81"/>
      <c r="PMY83" s="81"/>
      <c r="PMZ83" s="81"/>
      <c r="PNA83" s="81"/>
      <c r="PNB83" s="81"/>
      <c r="PNC83" s="81"/>
      <c r="PND83" s="81"/>
      <c r="PNE83" s="81"/>
      <c r="PNF83" s="81"/>
      <c r="PNG83" s="81"/>
      <c r="PNH83" s="81"/>
      <c r="PNI83" s="81"/>
      <c r="PNJ83" s="81"/>
      <c r="PNK83" s="81"/>
      <c r="PNL83" s="81"/>
      <c r="PNM83" s="81"/>
      <c r="PNN83" s="81"/>
      <c r="PNO83" s="81"/>
      <c r="PNP83" s="81"/>
      <c r="PNQ83" s="81"/>
      <c r="PNR83" s="81"/>
      <c r="PNS83" s="81"/>
      <c r="PNT83" s="81"/>
      <c r="PNU83" s="81"/>
      <c r="PNV83" s="81"/>
      <c r="PNW83" s="81"/>
      <c r="PNX83" s="81"/>
      <c r="PNY83" s="81"/>
      <c r="PNZ83" s="81"/>
      <c r="POA83" s="81"/>
      <c r="POB83" s="81"/>
      <c r="POC83" s="81"/>
      <c r="POD83" s="81"/>
      <c r="POE83" s="81"/>
      <c r="POF83" s="81"/>
      <c r="POG83" s="81"/>
      <c r="POH83" s="81"/>
      <c r="POI83" s="81"/>
      <c r="POJ83" s="81"/>
      <c r="POK83" s="81"/>
      <c r="POL83" s="81"/>
      <c r="POM83" s="81"/>
      <c r="PON83" s="81"/>
      <c r="POO83" s="81"/>
      <c r="POP83" s="81"/>
      <c r="POQ83" s="81"/>
      <c r="POR83" s="81"/>
      <c r="POS83" s="81"/>
      <c r="POT83" s="81"/>
      <c r="POU83" s="81"/>
      <c r="POV83" s="81"/>
      <c r="POW83" s="81"/>
      <c r="POX83" s="81"/>
      <c r="POY83" s="81"/>
      <c r="POZ83" s="81"/>
      <c r="PPA83" s="81"/>
      <c r="PPB83" s="81"/>
      <c r="PPC83" s="81"/>
      <c r="PPD83" s="81"/>
      <c r="PPE83" s="81"/>
      <c r="PPF83" s="81"/>
      <c r="PPG83" s="81"/>
      <c r="PPH83" s="81"/>
      <c r="PPI83" s="81"/>
      <c r="PPJ83" s="81"/>
      <c r="PPK83" s="81"/>
      <c r="PPL83" s="81"/>
      <c r="PPM83" s="81"/>
      <c r="PPN83" s="81"/>
      <c r="PPO83" s="81"/>
      <c r="PPP83" s="81"/>
      <c r="PPQ83" s="81"/>
      <c r="PPR83" s="81"/>
      <c r="PPS83" s="81"/>
      <c r="PPT83" s="81"/>
      <c r="PPU83" s="81"/>
      <c r="PPV83" s="81"/>
      <c r="PPW83" s="81"/>
      <c r="PPX83" s="81"/>
      <c r="PPY83" s="81"/>
      <c r="PPZ83" s="81"/>
      <c r="PQA83" s="81"/>
      <c r="PQB83" s="81"/>
      <c r="PQC83" s="81"/>
      <c r="PQD83" s="81"/>
      <c r="PQE83" s="81"/>
      <c r="PQF83" s="81"/>
      <c r="PQG83" s="81"/>
      <c r="PQH83" s="81"/>
      <c r="PQI83" s="81"/>
      <c r="PQJ83" s="81"/>
      <c r="PQK83" s="81"/>
      <c r="PQL83" s="81"/>
      <c r="PQM83" s="81"/>
      <c r="PQN83" s="81"/>
      <c r="PQO83" s="81"/>
      <c r="PQP83" s="81"/>
      <c r="PQQ83" s="81"/>
      <c r="PQR83" s="81"/>
      <c r="PQS83" s="81"/>
      <c r="PQT83" s="81"/>
      <c r="PQU83" s="81"/>
      <c r="PQV83" s="81"/>
      <c r="PQW83" s="81"/>
      <c r="PQX83" s="81"/>
      <c r="PQY83" s="81"/>
      <c r="PQZ83" s="81"/>
      <c r="PRA83" s="81"/>
      <c r="PRB83" s="81"/>
      <c r="PRC83" s="81"/>
      <c r="PRD83" s="81"/>
      <c r="PRE83" s="81"/>
      <c r="PRF83" s="81"/>
      <c r="PRG83" s="81"/>
      <c r="PRH83" s="81"/>
      <c r="PRI83" s="81"/>
      <c r="PRJ83" s="81"/>
      <c r="PRK83" s="81"/>
      <c r="PRL83" s="81"/>
      <c r="PRM83" s="81"/>
      <c r="PRN83" s="81"/>
      <c r="PRO83" s="81"/>
      <c r="PRP83" s="81"/>
      <c r="PRQ83" s="81"/>
      <c r="PRR83" s="81"/>
      <c r="PRS83" s="81"/>
      <c r="PRT83" s="81"/>
      <c r="PRU83" s="81"/>
      <c r="PRV83" s="81"/>
      <c r="PRW83" s="81"/>
      <c r="PRX83" s="81"/>
      <c r="PRY83" s="81"/>
      <c r="PRZ83" s="81"/>
      <c r="PSA83" s="81"/>
      <c r="PSB83" s="81"/>
      <c r="PSC83" s="81"/>
      <c r="PSD83" s="81"/>
      <c r="PSE83" s="81"/>
      <c r="PSF83" s="81"/>
      <c r="PSG83" s="81"/>
      <c r="PSH83" s="81"/>
      <c r="PSI83" s="81"/>
      <c r="PSJ83" s="81"/>
      <c r="PSK83" s="81"/>
      <c r="PSL83" s="81"/>
      <c r="PSM83" s="81"/>
      <c r="PSN83" s="81"/>
      <c r="PSO83" s="81"/>
      <c r="PSP83" s="81"/>
      <c r="PSQ83" s="81"/>
      <c r="PSR83" s="81"/>
      <c r="PSS83" s="81"/>
      <c r="PST83" s="81"/>
      <c r="PSU83" s="81"/>
      <c r="PSV83" s="81"/>
      <c r="PSW83" s="81"/>
      <c r="PSX83" s="81"/>
      <c r="PSY83" s="81"/>
      <c r="PSZ83" s="81"/>
      <c r="PTA83" s="81"/>
      <c r="PTB83" s="81"/>
      <c r="PTC83" s="81"/>
      <c r="PTD83" s="81"/>
      <c r="PTE83" s="81"/>
      <c r="PTF83" s="81"/>
      <c r="PTG83" s="81"/>
      <c r="PTH83" s="81"/>
      <c r="PTI83" s="81"/>
      <c r="PTJ83" s="81"/>
      <c r="PTK83" s="81"/>
      <c r="PTL83" s="81"/>
      <c r="PTM83" s="81"/>
      <c r="PTN83" s="81"/>
      <c r="PTO83" s="81"/>
      <c r="PTP83" s="81"/>
      <c r="PTQ83" s="81"/>
      <c r="PTR83" s="81"/>
      <c r="PTS83" s="81"/>
      <c r="PTT83" s="81"/>
      <c r="PTU83" s="81"/>
      <c r="PTV83" s="81"/>
      <c r="PTW83" s="81"/>
      <c r="PTX83" s="81"/>
      <c r="PTY83" s="81"/>
      <c r="PTZ83" s="81"/>
      <c r="PUA83" s="81"/>
      <c r="PUB83" s="81"/>
      <c r="PUC83" s="81"/>
      <c r="PUD83" s="81"/>
      <c r="PUE83" s="81"/>
      <c r="PUF83" s="81"/>
      <c r="PUG83" s="81"/>
      <c r="PUH83" s="81"/>
      <c r="PUI83" s="81"/>
      <c r="PUJ83" s="81"/>
      <c r="PUK83" s="81"/>
      <c r="PUL83" s="81"/>
      <c r="PUM83" s="81"/>
      <c r="PUN83" s="81"/>
      <c r="PUO83" s="81"/>
      <c r="PUP83" s="81"/>
      <c r="PUQ83" s="81"/>
      <c r="PUR83" s="81"/>
      <c r="PUS83" s="81"/>
      <c r="PUT83" s="81"/>
      <c r="PUU83" s="81"/>
      <c r="PUV83" s="81"/>
      <c r="PUW83" s="81"/>
      <c r="PUX83" s="81"/>
      <c r="PUY83" s="81"/>
      <c r="PUZ83" s="81"/>
      <c r="PVA83" s="81"/>
      <c r="PVB83" s="81"/>
      <c r="PVC83" s="81"/>
      <c r="PVD83" s="81"/>
      <c r="PVE83" s="81"/>
      <c r="PVF83" s="81"/>
      <c r="PVG83" s="81"/>
      <c r="PVH83" s="81"/>
      <c r="PVI83" s="81"/>
      <c r="PVJ83" s="81"/>
      <c r="PVK83" s="81"/>
      <c r="PVL83" s="81"/>
      <c r="PVM83" s="81"/>
      <c r="PVN83" s="81"/>
      <c r="PVO83" s="81"/>
      <c r="PVP83" s="81"/>
      <c r="PVQ83" s="81"/>
      <c r="PVR83" s="81"/>
      <c r="PVS83" s="81"/>
      <c r="PVT83" s="81"/>
      <c r="PVU83" s="81"/>
      <c r="PVV83" s="81"/>
      <c r="PVW83" s="81"/>
      <c r="PVX83" s="81"/>
      <c r="PVY83" s="81"/>
      <c r="PVZ83" s="81"/>
      <c r="PWA83" s="81"/>
      <c r="PWB83" s="81"/>
      <c r="PWC83" s="81"/>
      <c r="PWD83" s="81"/>
      <c r="PWE83" s="81"/>
      <c r="PWF83" s="81"/>
      <c r="PWG83" s="81"/>
      <c r="PWH83" s="81"/>
      <c r="PWI83" s="81"/>
      <c r="PWJ83" s="81"/>
      <c r="PWK83" s="81"/>
      <c r="PWL83" s="81"/>
      <c r="PWM83" s="81"/>
      <c r="PWN83" s="81"/>
      <c r="PWO83" s="81"/>
      <c r="PWP83" s="81"/>
      <c r="PWQ83" s="81"/>
      <c r="PWR83" s="81"/>
      <c r="PWS83" s="81"/>
      <c r="PWT83" s="81"/>
      <c r="PWU83" s="81"/>
      <c r="PWV83" s="81"/>
      <c r="PWW83" s="81"/>
      <c r="PWX83" s="81"/>
      <c r="PWY83" s="81"/>
      <c r="PWZ83" s="81"/>
      <c r="PXA83" s="81"/>
      <c r="PXB83" s="81"/>
      <c r="PXC83" s="81"/>
      <c r="PXD83" s="81"/>
      <c r="PXE83" s="81"/>
      <c r="PXF83" s="81"/>
      <c r="PXG83" s="81"/>
      <c r="PXH83" s="81"/>
      <c r="PXI83" s="81"/>
      <c r="PXJ83" s="81"/>
      <c r="PXK83" s="81"/>
      <c r="PXL83" s="81"/>
      <c r="PXM83" s="81"/>
      <c r="PXN83" s="81"/>
      <c r="PXO83" s="81"/>
      <c r="PXP83" s="81"/>
      <c r="PXQ83" s="81"/>
      <c r="PXR83" s="81"/>
      <c r="PXS83" s="81"/>
      <c r="PXT83" s="81"/>
      <c r="PXU83" s="81"/>
      <c r="PXV83" s="81"/>
      <c r="PXW83" s="81"/>
      <c r="PXX83" s="81"/>
      <c r="PXY83" s="81"/>
      <c r="PXZ83" s="81"/>
      <c r="PYA83" s="81"/>
      <c r="PYB83" s="81"/>
      <c r="PYC83" s="81"/>
      <c r="PYD83" s="81"/>
      <c r="PYE83" s="81"/>
      <c r="PYF83" s="81"/>
      <c r="PYG83" s="81"/>
      <c r="PYH83" s="81"/>
      <c r="PYI83" s="81"/>
      <c r="PYJ83" s="81"/>
      <c r="PYK83" s="81"/>
      <c r="PYL83" s="81"/>
      <c r="PYM83" s="81"/>
      <c r="PYN83" s="81"/>
      <c r="PYO83" s="81"/>
      <c r="PYP83" s="81"/>
      <c r="PYQ83" s="81"/>
      <c r="PYR83" s="81"/>
      <c r="PYS83" s="81"/>
      <c r="PYT83" s="81"/>
      <c r="PYU83" s="81"/>
      <c r="PYV83" s="81"/>
      <c r="PYW83" s="81"/>
      <c r="PYX83" s="81"/>
      <c r="PYY83" s="81"/>
      <c r="PYZ83" s="81"/>
      <c r="PZA83" s="81"/>
      <c r="PZB83" s="81"/>
      <c r="PZC83" s="81"/>
      <c r="PZD83" s="81"/>
      <c r="PZE83" s="81"/>
      <c r="PZF83" s="81"/>
      <c r="PZG83" s="81"/>
      <c r="PZH83" s="81"/>
      <c r="PZI83" s="81"/>
      <c r="PZJ83" s="81"/>
      <c r="PZK83" s="81"/>
      <c r="PZL83" s="81"/>
      <c r="PZM83" s="81"/>
      <c r="PZN83" s="81"/>
      <c r="PZO83" s="81"/>
      <c r="PZP83" s="81"/>
      <c r="PZQ83" s="81"/>
      <c r="PZR83" s="81"/>
      <c r="PZS83" s="81"/>
      <c r="PZT83" s="81"/>
      <c r="PZU83" s="81"/>
      <c r="PZV83" s="81"/>
      <c r="PZW83" s="81"/>
      <c r="PZX83" s="81"/>
      <c r="PZY83" s="81"/>
      <c r="PZZ83" s="81"/>
      <c r="QAA83" s="81"/>
      <c r="QAB83" s="81"/>
      <c r="QAC83" s="81"/>
      <c r="QAD83" s="81"/>
      <c r="QAE83" s="81"/>
      <c r="QAF83" s="81"/>
      <c r="QAG83" s="81"/>
      <c r="QAH83" s="81"/>
      <c r="QAI83" s="81"/>
      <c r="QAJ83" s="81"/>
      <c r="QAK83" s="81"/>
      <c r="QAL83" s="81"/>
      <c r="QAM83" s="81"/>
      <c r="QAN83" s="81"/>
      <c r="QAO83" s="81"/>
      <c r="QAP83" s="81"/>
      <c r="QAQ83" s="81"/>
      <c r="QAR83" s="81"/>
      <c r="QAS83" s="81"/>
      <c r="QAT83" s="81"/>
      <c r="QAU83" s="81"/>
      <c r="QAV83" s="81"/>
      <c r="QAW83" s="81"/>
      <c r="QAX83" s="81"/>
      <c r="QAY83" s="81"/>
      <c r="QAZ83" s="81"/>
      <c r="QBA83" s="81"/>
      <c r="QBB83" s="81"/>
      <c r="QBC83" s="81"/>
      <c r="QBD83" s="81"/>
      <c r="QBE83" s="81"/>
      <c r="QBF83" s="81"/>
      <c r="QBG83" s="81"/>
      <c r="QBH83" s="81"/>
      <c r="QBI83" s="81"/>
      <c r="QBJ83" s="81"/>
      <c r="QBK83" s="81"/>
      <c r="QBL83" s="81"/>
      <c r="QBM83" s="81"/>
      <c r="QBN83" s="81"/>
      <c r="QBO83" s="81"/>
      <c r="QBP83" s="81"/>
      <c r="QBQ83" s="81"/>
      <c r="QBR83" s="81"/>
      <c r="QBS83" s="81"/>
      <c r="QBT83" s="81"/>
      <c r="QBU83" s="81"/>
      <c r="QBV83" s="81"/>
      <c r="QBW83" s="81"/>
      <c r="QBX83" s="81"/>
      <c r="QBY83" s="81"/>
      <c r="QBZ83" s="81"/>
      <c r="QCA83" s="81"/>
      <c r="QCB83" s="81"/>
      <c r="QCC83" s="81"/>
      <c r="QCD83" s="81"/>
      <c r="QCE83" s="81"/>
      <c r="QCF83" s="81"/>
      <c r="QCG83" s="81"/>
      <c r="QCH83" s="81"/>
      <c r="QCI83" s="81"/>
      <c r="QCJ83" s="81"/>
      <c r="QCK83" s="81"/>
      <c r="QCL83" s="81"/>
      <c r="QCM83" s="81"/>
      <c r="QCN83" s="81"/>
      <c r="QCO83" s="81"/>
      <c r="QCP83" s="81"/>
      <c r="QCQ83" s="81"/>
      <c r="QCR83" s="81"/>
      <c r="QCS83" s="81"/>
      <c r="QCT83" s="81"/>
      <c r="QCU83" s="81"/>
      <c r="QCV83" s="81"/>
      <c r="QCW83" s="81"/>
      <c r="QCX83" s="81"/>
      <c r="QCY83" s="81"/>
      <c r="QCZ83" s="81"/>
      <c r="QDA83" s="81"/>
      <c r="QDB83" s="81"/>
      <c r="QDC83" s="81"/>
      <c r="QDD83" s="81"/>
      <c r="QDE83" s="81"/>
      <c r="QDF83" s="81"/>
      <c r="QDG83" s="81"/>
      <c r="QDH83" s="81"/>
      <c r="QDI83" s="81"/>
      <c r="QDJ83" s="81"/>
      <c r="QDK83" s="81"/>
      <c r="QDL83" s="81"/>
      <c r="QDM83" s="81"/>
      <c r="QDN83" s="81"/>
      <c r="QDO83" s="81"/>
      <c r="QDP83" s="81"/>
      <c r="QDQ83" s="81"/>
      <c r="QDR83" s="81"/>
      <c r="QDS83" s="81"/>
      <c r="QDT83" s="81"/>
      <c r="QDU83" s="81"/>
      <c r="QDV83" s="81"/>
      <c r="QDW83" s="81"/>
      <c r="QDX83" s="81"/>
      <c r="QDY83" s="81"/>
      <c r="QDZ83" s="81"/>
      <c r="QEA83" s="81"/>
      <c r="QEB83" s="81"/>
      <c r="QEC83" s="81"/>
      <c r="QED83" s="81"/>
      <c r="QEE83" s="81"/>
      <c r="QEF83" s="81"/>
      <c r="QEG83" s="81"/>
      <c r="QEH83" s="81"/>
      <c r="QEI83" s="81"/>
      <c r="QEJ83" s="81"/>
      <c r="QEK83" s="81"/>
      <c r="QEL83" s="81"/>
      <c r="QEM83" s="81"/>
      <c r="QEN83" s="81"/>
      <c r="QEO83" s="81"/>
      <c r="QEP83" s="81"/>
      <c r="QEQ83" s="81"/>
      <c r="QER83" s="81"/>
      <c r="QES83" s="81"/>
      <c r="QET83" s="81"/>
      <c r="QEU83" s="81"/>
      <c r="QEV83" s="81"/>
      <c r="QEW83" s="81"/>
      <c r="QEX83" s="81"/>
      <c r="QEY83" s="81"/>
      <c r="QEZ83" s="81"/>
      <c r="QFA83" s="81"/>
      <c r="QFB83" s="81"/>
      <c r="QFC83" s="81"/>
      <c r="QFD83" s="81"/>
      <c r="QFE83" s="81"/>
      <c r="QFF83" s="81"/>
      <c r="QFG83" s="81"/>
      <c r="QFH83" s="81"/>
      <c r="QFI83" s="81"/>
      <c r="QFJ83" s="81"/>
      <c r="QFK83" s="81"/>
      <c r="QFL83" s="81"/>
      <c r="QFM83" s="81"/>
      <c r="QFN83" s="81"/>
      <c r="QFO83" s="81"/>
      <c r="QFP83" s="81"/>
      <c r="QFQ83" s="81"/>
      <c r="QFR83" s="81"/>
      <c r="QFS83" s="81"/>
      <c r="QFT83" s="81"/>
      <c r="QFU83" s="81"/>
      <c r="QFV83" s="81"/>
      <c r="QFW83" s="81"/>
      <c r="QFX83" s="81"/>
      <c r="QFY83" s="81"/>
      <c r="QFZ83" s="81"/>
      <c r="QGA83" s="81"/>
      <c r="QGB83" s="81"/>
      <c r="QGC83" s="81"/>
      <c r="QGD83" s="81"/>
      <c r="QGE83" s="81"/>
      <c r="QGF83" s="81"/>
      <c r="QGG83" s="81"/>
      <c r="QGH83" s="81"/>
      <c r="QGI83" s="81"/>
      <c r="QGJ83" s="81"/>
      <c r="QGK83" s="81"/>
      <c r="QGL83" s="81"/>
      <c r="QGM83" s="81"/>
      <c r="QGN83" s="81"/>
      <c r="QGO83" s="81"/>
      <c r="QGP83" s="81"/>
      <c r="QGQ83" s="81"/>
      <c r="QGR83" s="81"/>
      <c r="QGS83" s="81"/>
      <c r="QGT83" s="81"/>
      <c r="QGU83" s="81"/>
      <c r="QGV83" s="81"/>
      <c r="QGW83" s="81"/>
      <c r="QGX83" s="81"/>
      <c r="QGY83" s="81"/>
      <c r="QGZ83" s="81"/>
      <c r="QHA83" s="81"/>
      <c r="QHB83" s="81"/>
      <c r="QHC83" s="81"/>
      <c r="QHD83" s="81"/>
      <c r="QHE83" s="81"/>
      <c r="QHF83" s="81"/>
      <c r="QHG83" s="81"/>
      <c r="QHH83" s="81"/>
      <c r="QHI83" s="81"/>
      <c r="QHJ83" s="81"/>
      <c r="QHK83" s="81"/>
      <c r="QHL83" s="81"/>
      <c r="QHM83" s="81"/>
      <c r="QHN83" s="81"/>
      <c r="QHO83" s="81"/>
      <c r="QHP83" s="81"/>
      <c r="QHQ83" s="81"/>
      <c r="QHR83" s="81"/>
      <c r="QHS83" s="81"/>
      <c r="QHT83" s="81"/>
      <c r="QHU83" s="81"/>
      <c r="QHV83" s="81"/>
      <c r="QHW83" s="81"/>
      <c r="QHX83" s="81"/>
      <c r="QHY83" s="81"/>
      <c r="QHZ83" s="81"/>
      <c r="QIA83" s="81"/>
      <c r="QIB83" s="81"/>
      <c r="QIC83" s="81"/>
      <c r="QID83" s="81"/>
      <c r="QIE83" s="81"/>
      <c r="QIF83" s="81"/>
      <c r="QIG83" s="81"/>
      <c r="QIH83" s="81"/>
      <c r="QII83" s="81"/>
      <c r="QIJ83" s="81"/>
      <c r="QIK83" s="81"/>
      <c r="QIL83" s="81"/>
      <c r="QIM83" s="81"/>
      <c r="QIN83" s="81"/>
      <c r="QIO83" s="81"/>
      <c r="QIP83" s="81"/>
      <c r="QIQ83" s="81"/>
      <c r="QIR83" s="81"/>
      <c r="QIS83" s="81"/>
      <c r="QIT83" s="81"/>
      <c r="QIU83" s="81"/>
      <c r="QIV83" s="81"/>
      <c r="QIW83" s="81"/>
      <c r="QIX83" s="81"/>
      <c r="QIY83" s="81"/>
      <c r="QIZ83" s="81"/>
      <c r="QJA83" s="81"/>
      <c r="QJB83" s="81"/>
      <c r="QJC83" s="81"/>
      <c r="QJD83" s="81"/>
      <c r="QJE83" s="81"/>
      <c r="QJF83" s="81"/>
      <c r="QJG83" s="81"/>
      <c r="QJH83" s="81"/>
      <c r="QJI83" s="81"/>
      <c r="QJJ83" s="81"/>
      <c r="QJK83" s="81"/>
      <c r="QJL83" s="81"/>
      <c r="QJM83" s="81"/>
      <c r="QJN83" s="81"/>
      <c r="QJO83" s="81"/>
      <c r="QJP83" s="81"/>
      <c r="QJQ83" s="81"/>
      <c r="QJR83" s="81"/>
      <c r="QJS83" s="81"/>
      <c r="QJT83" s="81"/>
      <c r="QJU83" s="81"/>
      <c r="QJV83" s="81"/>
      <c r="QJW83" s="81"/>
      <c r="QJX83" s="81"/>
      <c r="QJY83" s="81"/>
      <c r="QJZ83" s="81"/>
      <c r="QKA83" s="81"/>
      <c r="QKB83" s="81"/>
      <c r="QKC83" s="81"/>
      <c r="QKD83" s="81"/>
      <c r="QKE83" s="81"/>
      <c r="QKF83" s="81"/>
      <c r="QKG83" s="81"/>
      <c r="QKH83" s="81"/>
      <c r="QKI83" s="81"/>
      <c r="QKJ83" s="81"/>
      <c r="QKK83" s="81"/>
      <c r="QKL83" s="81"/>
      <c r="QKM83" s="81"/>
      <c r="QKN83" s="81"/>
      <c r="QKO83" s="81"/>
      <c r="QKP83" s="81"/>
      <c r="QKQ83" s="81"/>
      <c r="QKR83" s="81"/>
      <c r="QKS83" s="81"/>
      <c r="QKT83" s="81"/>
      <c r="QKU83" s="81"/>
      <c r="QKV83" s="81"/>
      <c r="QKW83" s="81"/>
      <c r="QKX83" s="81"/>
      <c r="QKY83" s="81"/>
      <c r="QKZ83" s="81"/>
      <c r="QLA83" s="81"/>
      <c r="QLB83" s="81"/>
      <c r="QLC83" s="81"/>
      <c r="QLD83" s="81"/>
      <c r="QLE83" s="81"/>
      <c r="QLF83" s="81"/>
      <c r="QLG83" s="81"/>
      <c r="QLH83" s="81"/>
      <c r="QLI83" s="81"/>
      <c r="QLJ83" s="81"/>
      <c r="QLK83" s="81"/>
      <c r="QLL83" s="81"/>
      <c r="QLM83" s="81"/>
      <c r="QLN83" s="81"/>
      <c r="QLO83" s="81"/>
      <c r="QLP83" s="81"/>
      <c r="QLQ83" s="81"/>
      <c r="QLR83" s="81"/>
      <c r="QLS83" s="81"/>
      <c r="QLT83" s="81"/>
      <c r="QLU83" s="81"/>
      <c r="QLV83" s="81"/>
      <c r="QLW83" s="81"/>
      <c r="QLX83" s="81"/>
      <c r="QLY83" s="81"/>
      <c r="QLZ83" s="81"/>
      <c r="QMA83" s="81"/>
      <c r="QMB83" s="81"/>
      <c r="QMC83" s="81"/>
      <c r="QMD83" s="81"/>
      <c r="QME83" s="81"/>
      <c r="QMF83" s="81"/>
      <c r="QMG83" s="81"/>
      <c r="QMH83" s="81"/>
      <c r="QMI83" s="81"/>
      <c r="QMJ83" s="81"/>
      <c r="QMK83" s="81"/>
      <c r="QML83" s="81"/>
      <c r="QMM83" s="81"/>
      <c r="QMN83" s="81"/>
      <c r="QMO83" s="81"/>
      <c r="QMP83" s="81"/>
      <c r="QMQ83" s="81"/>
      <c r="QMR83" s="81"/>
      <c r="QMS83" s="81"/>
      <c r="QMT83" s="81"/>
      <c r="QMU83" s="81"/>
      <c r="QMV83" s="81"/>
      <c r="QMW83" s="81"/>
      <c r="QMX83" s="81"/>
      <c r="QMY83" s="81"/>
      <c r="QMZ83" s="81"/>
      <c r="QNA83" s="81"/>
      <c r="QNB83" s="81"/>
      <c r="QNC83" s="81"/>
      <c r="QND83" s="81"/>
      <c r="QNE83" s="81"/>
      <c r="QNF83" s="81"/>
      <c r="QNG83" s="81"/>
      <c r="QNH83" s="81"/>
      <c r="QNI83" s="81"/>
      <c r="QNJ83" s="81"/>
      <c r="QNK83" s="81"/>
      <c r="QNL83" s="81"/>
      <c r="QNM83" s="81"/>
      <c r="QNN83" s="81"/>
      <c r="QNO83" s="81"/>
      <c r="QNP83" s="81"/>
      <c r="QNQ83" s="81"/>
      <c r="QNR83" s="81"/>
      <c r="QNS83" s="81"/>
      <c r="QNT83" s="81"/>
      <c r="QNU83" s="81"/>
      <c r="QNV83" s="81"/>
      <c r="QNW83" s="81"/>
      <c r="QNX83" s="81"/>
      <c r="QNY83" s="81"/>
      <c r="QNZ83" s="81"/>
      <c r="QOA83" s="81"/>
      <c r="QOB83" s="81"/>
      <c r="QOC83" s="81"/>
      <c r="QOD83" s="81"/>
      <c r="QOE83" s="81"/>
      <c r="QOF83" s="81"/>
      <c r="QOG83" s="81"/>
      <c r="QOH83" s="81"/>
      <c r="QOI83" s="81"/>
      <c r="QOJ83" s="81"/>
      <c r="QOK83" s="81"/>
      <c r="QOL83" s="81"/>
      <c r="QOM83" s="81"/>
      <c r="QON83" s="81"/>
      <c r="QOO83" s="81"/>
      <c r="QOP83" s="81"/>
      <c r="QOQ83" s="81"/>
      <c r="QOR83" s="81"/>
      <c r="QOS83" s="81"/>
      <c r="QOT83" s="81"/>
      <c r="QOU83" s="81"/>
      <c r="QOV83" s="81"/>
      <c r="QOW83" s="81"/>
      <c r="QOX83" s="81"/>
      <c r="QOY83" s="81"/>
      <c r="QOZ83" s="81"/>
      <c r="QPA83" s="81"/>
      <c r="QPB83" s="81"/>
      <c r="QPC83" s="81"/>
      <c r="QPD83" s="81"/>
      <c r="QPE83" s="81"/>
      <c r="QPF83" s="81"/>
      <c r="QPG83" s="81"/>
      <c r="QPH83" s="81"/>
      <c r="QPI83" s="81"/>
      <c r="QPJ83" s="81"/>
      <c r="QPK83" s="81"/>
      <c r="QPL83" s="81"/>
      <c r="QPM83" s="81"/>
      <c r="QPN83" s="81"/>
      <c r="QPO83" s="81"/>
      <c r="QPP83" s="81"/>
      <c r="QPQ83" s="81"/>
      <c r="QPR83" s="81"/>
      <c r="QPS83" s="81"/>
      <c r="QPT83" s="81"/>
      <c r="QPU83" s="81"/>
      <c r="QPV83" s="81"/>
      <c r="QPW83" s="81"/>
      <c r="QPX83" s="81"/>
      <c r="QPY83" s="81"/>
      <c r="QPZ83" s="81"/>
      <c r="QQA83" s="81"/>
      <c r="QQB83" s="81"/>
      <c r="QQC83" s="81"/>
      <c r="QQD83" s="81"/>
      <c r="QQE83" s="81"/>
      <c r="QQF83" s="81"/>
      <c r="QQG83" s="81"/>
      <c r="QQH83" s="81"/>
      <c r="QQI83" s="81"/>
      <c r="QQJ83" s="81"/>
      <c r="QQK83" s="81"/>
      <c r="QQL83" s="81"/>
      <c r="QQM83" s="81"/>
      <c r="QQN83" s="81"/>
      <c r="QQO83" s="81"/>
      <c r="QQP83" s="81"/>
      <c r="QQQ83" s="81"/>
      <c r="QQR83" s="81"/>
      <c r="QQS83" s="81"/>
      <c r="QQT83" s="81"/>
      <c r="QQU83" s="81"/>
      <c r="QQV83" s="81"/>
      <c r="QQW83" s="81"/>
      <c r="QQX83" s="81"/>
      <c r="QQY83" s="81"/>
      <c r="QQZ83" s="81"/>
      <c r="QRA83" s="81"/>
      <c r="QRB83" s="81"/>
      <c r="QRC83" s="81"/>
      <c r="QRD83" s="81"/>
      <c r="QRE83" s="81"/>
      <c r="QRF83" s="81"/>
      <c r="QRG83" s="81"/>
      <c r="QRH83" s="81"/>
      <c r="QRI83" s="81"/>
      <c r="QRJ83" s="81"/>
      <c r="QRK83" s="81"/>
      <c r="QRL83" s="81"/>
      <c r="QRM83" s="81"/>
      <c r="QRN83" s="81"/>
      <c r="QRO83" s="81"/>
      <c r="QRP83" s="81"/>
      <c r="QRQ83" s="81"/>
      <c r="QRR83" s="81"/>
      <c r="QRS83" s="81"/>
      <c r="QRT83" s="81"/>
      <c r="QRU83" s="81"/>
      <c r="QRV83" s="81"/>
      <c r="QRW83" s="81"/>
      <c r="QRX83" s="81"/>
      <c r="QRY83" s="81"/>
      <c r="QRZ83" s="81"/>
      <c r="QSA83" s="81"/>
      <c r="QSB83" s="81"/>
      <c r="QSC83" s="81"/>
      <c r="QSD83" s="81"/>
      <c r="QSE83" s="81"/>
      <c r="QSF83" s="81"/>
      <c r="QSG83" s="81"/>
      <c r="QSH83" s="81"/>
      <c r="QSI83" s="81"/>
      <c r="QSJ83" s="81"/>
      <c r="QSK83" s="81"/>
      <c r="QSL83" s="81"/>
      <c r="QSM83" s="81"/>
      <c r="QSN83" s="81"/>
      <c r="QSO83" s="81"/>
      <c r="QSP83" s="81"/>
      <c r="QSQ83" s="81"/>
      <c r="QSR83" s="81"/>
      <c r="QSS83" s="81"/>
      <c r="QST83" s="81"/>
      <c r="QSU83" s="81"/>
      <c r="QSV83" s="81"/>
      <c r="QSW83" s="81"/>
      <c r="QSX83" s="81"/>
      <c r="QSY83" s="81"/>
      <c r="QSZ83" s="81"/>
      <c r="QTA83" s="81"/>
      <c r="QTB83" s="81"/>
      <c r="QTC83" s="81"/>
      <c r="QTD83" s="81"/>
      <c r="QTE83" s="81"/>
      <c r="QTF83" s="81"/>
      <c r="QTG83" s="81"/>
      <c r="QTH83" s="81"/>
      <c r="QTI83" s="81"/>
      <c r="QTJ83" s="81"/>
      <c r="QTK83" s="81"/>
      <c r="QTL83" s="81"/>
      <c r="QTM83" s="81"/>
      <c r="QTN83" s="81"/>
      <c r="QTO83" s="81"/>
      <c r="QTP83" s="81"/>
      <c r="QTQ83" s="81"/>
      <c r="QTR83" s="81"/>
      <c r="QTS83" s="81"/>
      <c r="QTT83" s="81"/>
      <c r="QTU83" s="81"/>
      <c r="QTV83" s="81"/>
      <c r="QTW83" s="81"/>
      <c r="QTX83" s="81"/>
      <c r="QTY83" s="81"/>
      <c r="QTZ83" s="81"/>
      <c r="QUA83" s="81"/>
      <c r="QUB83" s="81"/>
      <c r="QUC83" s="81"/>
      <c r="QUD83" s="81"/>
      <c r="QUE83" s="81"/>
      <c r="QUF83" s="81"/>
      <c r="QUG83" s="81"/>
      <c r="QUH83" s="81"/>
      <c r="QUI83" s="81"/>
      <c r="QUJ83" s="81"/>
      <c r="QUK83" s="81"/>
      <c r="QUL83" s="81"/>
      <c r="QUM83" s="81"/>
      <c r="QUN83" s="81"/>
      <c r="QUO83" s="81"/>
      <c r="QUP83" s="81"/>
      <c r="QUQ83" s="81"/>
      <c r="QUR83" s="81"/>
      <c r="QUS83" s="81"/>
      <c r="QUT83" s="81"/>
      <c r="QUU83" s="81"/>
      <c r="QUV83" s="81"/>
      <c r="QUW83" s="81"/>
      <c r="QUX83" s="81"/>
      <c r="QUY83" s="81"/>
      <c r="QUZ83" s="81"/>
      <c r="QVA83" s="81"/>
      <c r="QVB83" s="81"/>
      <c r="QVC83" s="81"/>
      <c r="QVD83" s="81"/>
      <c r="QVE83" s="81"/>
      <c r="QVF83" s="81"/>
      <c r="QVG83" s="81"/>
      <c r="QVH83" s="81"/>
      <c r="QVI83" s="81"/>
      <c r="QVJ83" s="81"/>
      <c r="QVK83" s="81"/>
      <c r="QVL83" s="81"/>
      <c r="QVM83" s="81"/>
      <c r="QVN83" s="81"/>
      <c r="QVO83" s="81"/>
      <c r="QVP83" s="81"/>
      <c r="QVQ83" s="81"/>
      <c r="QVR83" s="81"/>
      <c r="QVS83" s="81"/>
      <c r="QVT83" s="81"/>
      <c r="QVU83" s="81"/>
      <c r="QVV83" s="81"/>
      <c r="QVW83" s="81"/>
      <c r="QVX83" s="81"/>
      <c r="QVY83" s="81"/>
      <c r="QVZ83" s="81"/>
      <c r="QWA83" s="81"/>
      <c r="QWB83" s="81"/>
      <c r="QWC83" s="81"/>
      <c r="QWD83" s="81"/>
      <c r="QWE83" s="81"/>
      <c r="QWF83" s="81"/>
      <c r="QWG83" s="81"/>
      <c r="QWH83" s="81"/>
      <c r="QWI83" s="81"/>
      <c r="QWJ83" s="81"/>
      <c r="QWK83" s="81"/>
      <c r="QWL83" s="81"/>
      <c r="QWM83" s="81"/>
      <c r="QWN83" s="81"/>
      <c r="QWO83" s="81"/>
      <c r="QWP83" s="81"/>
      <c r="QWQ83" s="81"/>
      <c r="QWR83" s="81"/>
      <c r="QWS83" s="81"/>
      <c r="QWT83" s="81"/>
      <c r="QWU83" s="81"/>
      <c r="QWV83" s="81"/>
      <c r="QWW83" s="81"/>
      <c r="QWX83" s="81"/>
      <c r="QWY83" s="81"/>
      <c r="QWZ83" s="81"/>
      <c r="QXA83" s="81"/>
      <c r="QXB83" s="81"/>
      <c r="QXC83" s="81"/>
      <c r="QXD83" s="81"/>
      <c r="QXE83" s="81"/>
      <c r="QXF83" s="81"/>
      <c r="QXG83" s="81"/>
      <c r="QXH83" s="81"/>
      <c r="QXI83" s="81"/>
      <c r="QXJ83" s="81"/>
      <c r="QXK83" s="81"/>
      <c r="QXL83" s="81"/>
      <c r="QXM83" s="81"/>
      <c r="QXN83" s="81"/>
      <c r="QXO83" s="81"/>
      <c r="QXP83" s="81"/>
      <c r="QXQ83" s="81"/>
      <c r="QXR83" s="81"/>
      <c r="QXS83" s="81"/>
      <c r="QXT83" s="81"/>
      <c r="QXU83" s="81"/>
      <c r="QXV83" s="81"/>
      <c r="QXW83" s="81"/>
      <c r="QXX83" s="81"/>
      <c r="QXY83" s="81"/>
      <c r="QXZ83" s="81"/>
      <c r="QYA83" s="81"/>
      <c r="QYB83" s="81"/>
      <c r="QYC83" s="81"/>
      <c r="QYD83" s="81"/>
      <c r="QYE83" s="81"/>
      <c r="QYF83" s="81"/>
      <c r="QYG83" s="81"/>
      <c r="QYH83" s="81"/>
      <c r="QYI83" s="81"/>
      <c r="QYJ83" s="81"/>
      <c r="QYK83" s="81"/>
      <c r="QYL83" s="81"/>
      <c r="QYM83" s="81"/>
      <c r="QYN83" s="81"/>
      <c r="QYO83" s="81"/>
      <c r="QYP83" s="81"/>
      <c r="QYQ83" s="81"/>
      <c r="QYR83" s="81"/>
      <c r="QYS83" s="81"/>
      <c r="QYT83" s="81"/>
      <c r="QYU83" s="81"/>
      <c r="QYV83" s="81"/>
      <c r="QYW83" s="81"/>
      <c r="QYX83" s="81"/>
      <c r="QYY83" s="81"/>
      <c r="QYZ83" s="81"/>
      <c r="QZA83" s="81"/>
      <c r="QZB83" s="81"/>
      <c r="QZC83" s="81"/>
      <c r="QZD83" s="81"/>
      <c r="QZE83" s="81"/>
      <c r="QZF83" s="81"/>
      <c r="QZG83" s="81"/>
      <c r="QZH83" s="81"/>
      <c r="QZI83" s="81"/>
      <c r="QZJ83" s="81"/>
      <c r="QZK83" s="81"/>
      <c r="QZL83" s="81"/>
      <c r="QZM83" s="81"/>
      <c r="QZN83" s="81"/>
      <c r="QZO83" s="81"/>
      <c r="QZP83" s="81"/>
      <c r="QZQ83" s="81"/>
      <c r="QZR83" s="81"/>
      <c r="QZS83" s="81"/>
      <c r="QZT83" s="81"/>
      <c r="QZU83" s="81"/>
      <c r="QZV83" s="81"/>
      <c r="QZW83" s="81"/>
      <c r="QZX83" s="81"/>
      <c r="QZY83" s="81"/>
      <c r="QZZ83" s="81"/>
      <c r="RAA83" s="81"/>
      <c r="RAB83" s="81"/>
      <c r="RAC83" s="81"/>
      <c r="RAD83" s="81"/>
      <c r="RAE83" s="81"/>
      <c r="RAF83" s="81"/>
      <c r="RAG83" s="81"/>
      <c r="RAH83" s="81"/>
      <c r="RAI83" s="81"/>
      <c r="RAJ83" s="81"/>
      <c r="RAK83" s="81"/>
      <c r="RAL83" s="81"/>
      <c r="RAM83" s="81"/>
      <c r="RAN83" s="81"/>
      <c r="RAO83" s="81"/>
      <c r="RAP83" s="81"/>
      <c r="RAQ83" s="81"/>
      <c r="RAR83" s="81"/>
      <c r="RAS83" s="81"/>
      <c r="RAT83" s="81"/>
      <c r="RAU83" s="81"/>
      <c r="RAV83" s="81"/>
      <c r="RAW83" s="81"/>
      <c r="RAX83" s="81"/>
      <c r="RAY83" s="81"/>
      <c r="RAZ83" s="81"/>
      <c r="RBA83" s="81"/>
      <c r="RBB83" s="81"/>
      <c r="RBC83" s="81"/>
      <c r="RBD83" s="81"/>
      <c r="RBE83" s="81"/>
      <c r="RBF83" s="81"/>
      <c r="RBG83" s="81"/>
      <c r="RBH83" s="81"/>
      <c r="RBI83" s="81"/>
      <c r="RBJ83" s="81"/>
      <c r="RBK83" s="81"/>
      <c r="RBL83" s="81"/>
      <c r="RBM83" s="81"/>
      <c r="RBN83" s="81"/>
      <c r="RBO83" s="81"/>
      <c r="RBP83" s="81"/>
      <c r="RBQ83" s="81"/>
      <c r="RBR83" s="81"/>
      <c r="RBS83" s="81"/>
      <c r="RBT83" s="81"/>
      <c r="RBU83" s="81"/>
      <c r="RBV83" s="81"/>
      <c r="RBW83" s="81"/>
      <c r="RBX83" s="81"/>
      <c r="RBY83" s="81"/>
      <c r="RBZ83" s="81"/>
      <c r="RCA83" s="81"/>
      <c r="RCB83" s="81"/>
      <c r="RCC83" s="81"/>
      <c r="RCD83" s="81"/>
      <c r="RCE83" s="81"/>
      <c r="RCF83" s="81"/>
      <c r="RCG83" s="81"/>
      <c r="RCH83" s="81"/>
      <c r="RCI83" s="81"/>
      <c r="RCJ83" s="81"/>
      <c r="RCK83" s="81"/>
      <c r="RCL83" s="81"/>
      <c r="RCM83" s="81"/>
      <c r="RCN83" s="81"/>
      <c r="RCO83" s="81"/>
      <c r="RCP83" s="81"/>
      <c r="RCQ83" s="81"/>
      <c r="RCR83" s="81"/>
      <c r="RCS83" s="81"/>
      <c r="RCT83" s="81"/>
      <c r="RCU83" s="81"/>
      <c r="RCV83" s="81"/>
      <c r="RCW83" s="81"/>
      <c r="RCX83" s="81"/>
      <c r="RCY83" s="81"/>
      <c r="RCZ83" s="81"/>
      <c r="RDA83" s="81"/>
      <c r="RDB83" s="81"/>
      <c r="RDC83" s="81"/>
      <c r="RDD83" s="81"/>
      <c r="RDE83" s="81"/>
      <c r="RDF83" s="81"/>
      <c r="RDG83" s="81"/>
      <c r="RDH83" s="81"/>
      <c r="RDI83" s="81"/>
      <c r="RDJ83" s="81"/>
      <c r="RDK83" s="81"/>
      <c r="RDL83" s="81"/>
      <c r="RDM83" s="81"/>
      <c r="RDN83" s="81"/>
      <c r="RDO83" s="81"/>
      <c r="RDP83" s="81"/>
      <c r="RDQ83" s="81"/>
      <c r="RDR83" s="81"/>
      <c r="RDS83" s="81"/>
      <c r="RDT83" s="81"/>
      <c r="RDU83" s="81"/>
      <c r="RDV83" s="81"/>
      <c r="RDW83" s="81"/>
      <c r="RDX83" s="81"/>
      <c r="RDY83" s="81"/>
      <c r="RDZ83" s="81"/>
      <c r="REA83" s="81"/>
      <c r="REB83" s="81"/>
      <c r="REC83" s="81"/>
      <c r="RED83" s="81"/>
      <c r="REE83" s="81"/>
      <c r="REF83" s="81"/>
      <c r="REG83" s="81"/>
      <c r="REH83" s="81"/>
      <c r="REI83" s="81"/>
      <c r="REJ83" s="81"/>
      <c r="REK83" s="81"/>
      <c r="REL83" s="81"/>
      <c r="REM83" s="81"/>
      <c r="REN83" s="81"/>
      <c r="REO83" s="81"/>
      <c r="REP83" s="81"/>
      <c r="REQ83" s="81"/>
      <c r="RER83" s="81"/>
      <c r="RES83" s="81"/>
      <c r="RET83" s="81"/>
      <c r="REU83" s="81"/>
      <c r="REV83" s="81"/>
      <c r="REW83" s="81"/>
      <c r="REX83" s="81"/>
      <c r="REY83" s="81"/>
      <c r="REZ83" s="81"/>
      <c r="RFA83" s="81"/>
      <c r="RFB83" s="81"/>
      <c r="RFC83" s="81"/>
      <c r="RFD83" s="81"/>
      <c r="RFE83" s="81"/>
      <c r="RFF83" s="81"/>
      <c r="RFG83" s="81"/>
      <c r="RFH83" s="81"/>
      <c r="RFI83" s="81"/>
      <c r="RFJ83" s="81"/>
      <c r="RFK83" s="81"/>
      <c r="RFL83" s="81"/>
      <c r="RFM83" s="81"/>
      <c r="RFN83" s="81"/>
      <c r="RFO83" s="81"/>
      <c r="RFP83" s="81"/>
      <c r="RFQ83" s="81"/>
      <c r="RFR83" s="81"/>
      <c r="RFS83" s="81"/>
      <c r="RFT83" s="81"/>
      <c r="RFU83" s="81"/>
      <c r="RFV83" s="81"/>
      <c r="RFW83" s="81"/>
      <c r="RFX83" s="81"/>
      <c r="RFY83" s="81"/>
      <c r="RFZ83" s="81"/>
      <c r="RGA83" s="81"/>
      <c r="RGB83" s="81"/>
      <c r="RGC83" s="81"/>
      <c r="RGD83" s="81"/>
      <c r="RGE83" s="81"/>
      <c r="RGF83" s="81"/>
      <c r="RGG83" s="81"/>
      <c r="RGH83" s="81"/>
      <c r="RGI83" s="81"/>
      <c r="RGJ83" s="81"/>
      <c r="RGK83" s="81"/>
      <c r="RGL83" s="81"/>
      <c r="RGM83" s="81"/>
      <c r="RGN83" s="81"/>
      <c r="RGO83" s="81"/>
      <c r="RGP83" s="81"/>
      <c r="RGQ83" s="81"/>
      <c r="RGR83" s="81"/>
      <c r="RGS83" s="81"/>
      <c r="RGT83" s="81"/>
      <c r="RGU83" s="81"/>
      <c r="RGV83" s="81"/>
      <c r="RGW83" s="81"/>
      <c r="RGX83" s="81"/>
      <c r="RGY83" s="81"/>
      <c r="RGZ83" s="81"/>
      <c r="RHA83" s="81"/>
      <c r="RHB83" s="81"/>
      <c r="RHC83" s="81"/>
      <c r="RHD83" s="81"/>
      <c r="RHE83" s="81"/>
      <c r="RHF83" s="81"/>
      <c r="RHG83" s="81"/>
      <c r="RHH83" s="81"/>
      <c r="RHI83" s="81"/>
      <c r="RHJ83" s="81"/>
      <c r="RHK83" s="81"/>
      <c r="RHL83" s="81"/>
      <c r="RHM83" s="81"/>
      <c r="RHN83" s="81"/>
      <c r="RHO83" s="81"/>
      <c r="RHP83" s="81"/>
      <c r="RHQ83" s="81"/>
      <c r="RHR83" s="81"/>
      <c r="RHS83" s="81"/>
      <c r="RHT83" s="81"/>
      <c r="RHU83" s="81"/>
      <c r="RHV83" s="81"/>
      <c r="RHW83" s="81"/>
      <c r="RHX83" s="81"/>
      <c r="RHY83" s="81"/>
      <c r="RHZ83" s="81"/>
      <c r="RIA83" s="81"/>
      <c r="RIB83" s="81"/>
      <c r="RIC83" s="81"/>
      <c r="RID83" s="81"/>
      <c r="RIE83" s="81"/>
      <c r="RIF83" s="81"/>
      <c r="RIG83" s="81"/>
      <c r="RIH83" s="81"/>
      <c r="RII83" s="81"/>
      <c r="RIJ83" s="81"/>
      <c r="RIK83" s="81"/>
      <c r="RIL83" s="81"/>
      <c r="RIM83" s="81"/>
      <c r="RIN83" s="81"/>
      <c r="RIO83" s="81"/>
      <c r="RIP83" s="81"/>
      <c r="RIQ83" s="81"/>
      <c r="RIR83" s="81"/>
      <c r="RIS83" s="81"/>
      <c r="RIT83" s="81"/>
      <c r="RIU83" s="81"/>
      <c r="RIV83" s="81"/>
      <c r="RIW83" s="81"/>
      <c r="RIX83" s="81"/>
      <c r="RIY83" s="81"/>
      <c r="RIZ83" s="81"/>
      <c r="RJA83" s="81"/>
      <c r="RJB83" s="81"/>
      <c r="RJC83" s="81"/>
      <c r="RJD83" s="81"/>
      <c r="RJE83" s="81"/>
      <c r="RJF83" s="81"/>
      <c r="RJG83" s="81"/>
      <c r="RJH83" s="81"/>
      <c r="RJI83" s="81"/>
      <c r="RJJ83" s="81"/>
      <c r="RJK83" s="81"/>
      <c r="RJL83" s="81"/>
      <c r="RJM83" s="81"/>
      <c r="RJN83" s="81"/>
      <c r="RJO83" s="81"/>
      <c r="RJP83" s="81"/>
      <c r="RJQ83" s="81"/>
      <c r="RJR83" s="81"/>
      <c r="RJS83" s="81"/>
      <c r="RJT83" s="81"/>
      <c r="RJU83" s="81"/>
      <c r="RJV83" s="81"/>
      <c r="RJW83" s="81"/>
      <c r="RJX83" s="81"/>
      <c r="RJY83" s="81"/>
      <c r="RJZ83" s="81"/>
      <c r="RKA83" s="81"/>
      <c r="RKB83" s="81"/>
      <c r="RKC83" s="81"/>
      <c r="RKD83" s="81"/>
      <c r="RKE83" s="81"/>
      <c r="RKF83" s="81"/>
      <c r="RKG83" s="81"/>
      <c r="RKH83" s="81"/>
      <c r="RKI83" s="81"/>
      <c r="RKJ83" s="81"/>
      <c r="RKK83" s="81"/>
      <c r="RKL83" s="81"/>
      <c r="RKM83" s="81"/>
      <c r="RKN83" s="81"/>
      <c r="RKO83" s="81"/>
      <c r="RKP83" s="81"/>
      <c r="RKQ83" s="81"/>
      <c r="RKR83" s="81"/>
      <c r="RKS83" s="81"/>
      <c r="RKT83" s="81"/>
      <c r="RKU83" s="81"/>
      <c r="RKV83" s="81"/>
      <c r="RKW83" s="81"/>
      <c r="RKX83" s="81"/>
      <c r="RKY83" s="81"/>
      <c r="RKZ83" s="81"/>
      <c r="RLA83" s="81"/>
      <c r="RLB83" s="81"/>
      <c r="RLC83" s="81"/>
      <c r="RLD83" s="81"/>
      <c r="RLE83" s="81"/>
      <c r="RLF83" s="81"/>
      <c r="RLG83" s="81"/>
      <c r="RLH83" s="81"/>
      <c r="RLI83" s="81"/>
      <c r="RLJ83" s="81"/>
      <c r="RLK83" s="81"/>
      <c r="RLL83" s="81"/>
      <c r="RLM83" s="81"/>
      <c r="RLN83" s="81"/>
      <c r="RLO83" s="81"/>
      <c r="RLP83" s="81"/>
      <c r="RLQ83" s="81"/>
      <c r="RLR83" s="81"/>
      <c r="RLS83" s="81"/>
      <c r="RLT83" s="81"/>
      <c r="RLU83" s="81"/>
      <c r="RLV83" s="81"/>
      <c r="RLW83" s="81"/>
      <c r="RLX83" s="81"/>
      <c r="RLY83" s="81"/>
      <c r="RLZ83" s="81"/>
      <c r="RMA83" s="81"/>
      <c r="RMB83" s="81"/>
      <c r="RMC83" s="81"/>
      <c r="RMD83" s="81"/>
      <c r="RME83" s="81"/>
      <c r="RMF83" s="81"/>
      <c r="RMG83" s="81"/>
      <c r="RMH83" s="81"/>
      <c r="RMI83" s="81"/>
      <c r="RMJ83" s="81"/>
      <c r="RMK83" s="81"/>
      <c r="RML83" s="81"/>
      <c r="RMM83" s="81"/>
      <c r="RMN83" s="81"/>
      <c r="RMO83" s="81"/>
      <c r="RMP83" s="81"/>
      <c r="RMQ83" s="81"/>
      <c r="RMR83" s="81"/>
      <c r="RMS83" s="81"/>
      <c r="RMT83" s="81"/>
      <c r="RMU83" s="81"/>
      <c r="RMV83" s="81"/>
      <c r="RMW83" s="81"/>
      <c r="RMX83" s="81"/>
      <c r="RMY83" s="81"/>
      <c r="RMZ83" s="81"/>
      <c r="RNA83" s="81"/>
      <c r="RNB83" s="81"/>
      <c r="RNC83" s="81"/>
      <c r="RND83" s="81"/>
      <c r="RNE83" s="81"/>
      <c r="RNF83" s="81"/>
      <c r="RNG83" s="81"/>
      <c r="RNH83" s="81"/>
      <c r="RNI83" s="81"/>
      <c r="RNJ83" s="81"/>
      <c r="RNK83" s="81"/>
      <c r="RNL83" s="81"/>
      <c r="RNM83" s="81"/>
      <c r="RNN83" s="81"/>
      <c r="RNO83" s="81"/>
      <c r="RNP83" s="81"/>
      <c r="RNQ83" s="81"/>
      <c r="RNR83" s="81"/>
      <c r="RNS83" s="81"/>
      <c r="RNT83" s="81"/>
      <c r="RNU83" s="81"/>
      <c r="RNV83" s="81"/>
      <c r="RNW83" s="81"/>
      <c r="RNX83" s="81"/>
      <c r="RNY83" s="81"/>
      <c r="RNZ83" s="81"/>
      <c r="ROA83" s="81"/>
      <c r="ROB83" s="81"/>
      <c r="ROC83" s="81"/>
      <c r="ROD83" s="81"/>
      <c r="ROE83" s="81"/>
      <c r="ROF83" s="81"/>
      <c r="ROG83" s="81"/>
      <c r="ROH83" s="81"/>
      <c r="ROI83" s="81"/>
      <c r="ROJ83" s="81"/>
      <c r="ROK83" s="81"/>
      <c r="ROL83" s="81"/>
      <c r="ROM83" s="81"/>
      <c r="RON83" s="81"/>
      <c r="ROO83" s="81"/>
      <c r="ROP83" s="81"/>
      <c r="ROQ83" s="81"/>
      <c r="ROR83" s="81"/>
      <c r="ROS83" s="81"/>
      <c r="ROT83" s="81"/>
      <c r="ROU83" s="81"/>
      <c r="ROV83" s="81"/>
      <c r="ROW83" s="81"/>
      <c r="ROX83" s="81"/>
      <c r="ROY83" s="81"/>
      <c r="ROZ83" s="81"/>
      <c r="RPA83" s="81"/>
      <c r="RPB83" s="81"/>
      <c r="RPC83" s="81"/>
      <c r="RPD83" s="81"/>
      <c r="RPE83" s="81"/>
      <c r="RPF83" s="81"/>
      <c r="RPG83" s="81"/>
      <c r="RPH83" s="81"/>
      <c r="RPI83" s="81"/>
      <c r="RPJ83" s="81"/>
      <c r="RPK83" s="81"/>
      <c r="RPL83" s="81"/>
      <c r="RPM83" s="81"/>
      <c r="RPN83" s="81"/>
      <c r="RPO83" s="81"/>
      <c r="RPP83" s="81"/>
      <c r="RPQ83" s="81"/>
      <c r="RPR83" s="81"/>
      <c r="RPS83" s="81"/>
      <c r="RPT83" s="81"/>
      <c r="RPU83" s="81"/>
      <c r="RPV83" s="81"/>
      <c r="RPW83" s="81"/>
      <c r="RPX83" s="81"/>
      <c r="RPY83" s="81"/>
      <c r="RPZ83" s="81"/>
      <c r="RQA83" s="81"/>
      <c r="RQB83" s="81"/>
      <c r="RQC83" s="81"/>
      <c r="RQD83" s="81"/>
      <c r="RQE83" s="81"/>
      <c r="RQF83" s="81"/>
      <c r="RQG83" s="81"/>
      <c r="RQH83" s="81"/>
      <c r="RQI83" s="81"/>
      <c r="RQJ83" s="81"/>
      <c r="RQK83" s="81"/>
      <c r="RQL83" s="81"/>
      <c r="RQM83" s="81"/>
      <c r="RQN83" s="81"/>
      <c r="RQO83" s="81"/>
      <c r="RQP83" s="81"/>
      <c r="RQQ83" s="81"/>
      <c r="RQR83" s="81"/>
      <c r="RQS83" s="81"/>
      <c r="RQT83" s="81"/>
      <c r="RQU83" s="81"/>
      <c r="RQV83" s="81"/>
      <c r="RQW83" s="81"/>
      <c r="RQX83" s="81"/>
      <c r="RQY83" s="81"/>
      <c r="RQZ83" s="81"/>
      <c r="RRA83" s="81"/>
      <c r="RRB83" s="81"/>
      <c r="RRC83" s="81"/>
      <c r="RRD83" s="81"/>
      <c r="RRE83" s="81"/>
      <c r="RRF83" s="81"/>
      <c r="RRG83" s="81"/>
      <c r="RRH83" s="81"/>
      <c r="RRI83" s="81"/>
      <c r="RRJ83" s="81"/>
      <c r="RRK83" s="81"/>
      <c r="RRL83" s="81"/>
      <c r="RRM83" s="81"/>
      <c r="RRN83" s="81"/>
      <c r="RRO83" s="81"/>
      <c r="RRP83" s="81"/>
      <c r="RRQ83" s="81"/>
      <c r="RRR83" s="81"/>
      <c r="RRS83" s="81"/>
      <c r="RRT83" s="81"/>
      <c r="RRU83" s="81"/>
      <c r="RRV83" s="81"/>
      <c r="RRW83" s="81"/>
      <c r="RRX83" s="81"/>
      <c r="RRY83" s="81"/>
      <c r="RRZ83" s="81"/>
      <c r="RSA83" s="81"/>
      <c r="RSB83" s="81"/>
      <c r="RSC83" s="81"/>
      <c r="RSD83" s="81"/>
      <c r="RSE83" s="81"/>
      <c r="RSF83" s="81"/>
      <c r="RSG83" s="81"/>
      <c r="RSH83" s="81"/>
      <c r="RSI83" s="81"/>
      <c r="RSJ83" s="81"/>
      <c r="RSK83" s="81"/>
      <c r="RSL83" s="81"/>
      <c r="RSM83" s="81"/>
      <c r="RSN83" s="81"/>
      <c r="RSO83" s="81"/>
      <c r="RSP83" s="81"/>
      <c r="RSQ83" s="81"/>
      <c r="RSR83" s="81"/>
      <c r="RSS83" s="81"/>
      <c r="RST83" s="81"/>
      <c r="RSU83" s="81"/>
      <c r="RSV83" s="81"/>
      <c r="RSW83" s="81"/>
      <c r="RSX83" s="81"/>
      <c r="RSY83" s="81"/>
      <c r="RSZ83" s="81"/>
      <c r="RTA83" s="81"/>
      <c r="RTB83" s="81"/>
      <c r="RTC83" s="81"/>
      <c r="RTD83" s="81"/>
      <c r="RTE83" s="81"/>
      <c r="RTF83" s="81"/>
      <c r="RTG83" s="81"/>
      <c r="RTH83" s="81"/>
      <c r="RTI83" s="81"/>
      <c r="RTJ83" s="81"/>
      <c r="RTK83" s="81"/>
      <c r="RTL83" s="81"/>
      <c r="RTM83" s="81"/>
      <c r="RTN83" s="81"/>
      <c r="RTO83" s="81"/>
      <c r="RTP83" s="81"/>
      <c r="RTQ83" s="81"/>
      <c r="RTR83" s="81"/>
      <c r="RTS83" s="81"/>
      <c r="RTT83" s="81"/>
      <c r="RTU83" s="81"/>
      <c r="RTV83" s="81"/>
      <c r="RTW83" s="81"/>
      <c r="RTX83" s="81"/>
      <c r="RTY83" s="81"/>
      <c r="RTZ83" s="81"/>
      <c r="RUA83" s="81"/>
      <c r="RUB83" s="81"/>
      <c r="RUC83" s="81"/>
      <c r="RUD83" s="81"/>
      <c r="RUE83" s="81"/>
      <c r="RUF83" s="81"/>
      <c r="RUG83" s="81"/>
      <c r="RUH83" s="81"/>
      <c r="RUI83" s="81"/>
      <c r="RUJ83" s="81"/>
      <c r="RUK83" s="81"/>
      <c r="RUL83" s="81"/>
      <c r="RUM83" s="81"/>
      <c r="RUN83" s="81"/>
      <c r="RUO83" s="81"/>
      <c r="RUP83" s="81"/>
      <c r="RUQ83" s="81"/>
      <c r="RUR83" s="81"/>
      <c r="RUS83" s="81"/>
      <c r="RUT83" s="81"/>
      <c r="RUU83" s="81"/>
      <c r="RUV83" s="81"/>
      <c r="RUW83" s="81"/>
      <c r="RUX83" s="81"/>
      <c r="RUY83" s="81"/>
      <c r="RUZ83" s="81"/>
      <c r="RVA83" s="81"/>
      <c r="RVB83" s="81"/>
      <c r="RVC83" s="81"/>
      <c r="RVD83" s="81"/>
      <c r="RVE83" s="81"/>
      <c r="RVF83" s="81"/>
      <c r="RVG83" s="81"/>
      <c r="RVH83" s="81"/>
      <c r="RVI83" s="81"/>
      <c r="RVJ83" s="81"/>
      <c r="RVK83" s="81"/>
      <c r="RVL83" s="81"/>
      <c r="RVM83" s="81"/>
      <c r="RVN83" s="81"/>
      <c r="RVO83" s="81"/>
      <c r="RVP83" s="81"/>
      <c r="RVQ83" s="81"/>
      <c r="RVR83" s="81"/>
      <c r="RVS83" s="81"/>
      <c r="RVT83" s="81"/>
      <c r="RVU83" s="81"/>
      <c r="RVV83" s="81"/>
      <c r="RVW83" s="81"/>
      <c r="RVX83" s="81"/>
      <c r="RVY83" s="81"/>
      <c r="RVZ83" s="81"/>
      <c r="RWA83" s="81"/>
      <c r="RWB83" s="81"/>
      <c r="RWC83" s="81"/>
      <c r="RWD83" s="81"/>
      <c r="RWE83" s="81"/>
      <c r="RWF83" s="81"/>
      <c r="RWG83" s="81"/>
      <c r="RWH83" s="81"/>
      <c r="RWI83" s="81"/>
      <c r="RWJ83" s="81"/>
      <c r="RWK83" s="81"/>
      <c r="RWL83" s="81"/>
      <c r="RWM83" s="81"/>
      <c r="RWN83" s="81"/>
      <c r="RWO83" s="81"/>
      <c r="RWP83" s="81"/>
      <c r="RWQ83" s="81"/>
      <c r="RWR83" s="81"/>
      <c r="RWS83" s="81"/>
      <c r="RWT83" s="81"/>
      <c r="RWU83" s="81"/>
      <c r="RWV83" s="81"/>
      <c r="RWW83" s="81"/>
      <c r="RWX83" s="81"/>
      <c r="RWY83" s="81"/>
      <c r="RWZ83" s="81"/>
      <c r="RXA83" s="81"/>
      <c r="RXB83" s="81"/>
      <c r="RXC83" s="81"/>
      <c r="RXD83" s="81"/>
      <c r="RXE83" s="81"/>
      <c r="RXF83" s="81"/>
      <c r="RXG83" s="81"/>
      <c r="RXH83" s="81"/>
      <c r="RXI83" s="81"/>
      <c r="RXJ83" s="81"/>
      <c r="RXK83" s="81"/>
      <c r="RXL83" s="81"/>
      <c r="RXM83" s="81"/>
      <c r="RXN83" s="81"/>
      <c r="RXO83" s="81"/>
      <c r="RXP83" s="81"/>
      <c r="RXQ83" s="81"/>
      <c r="RXR83" s="81"/>
      <c r="RXS83" s="81"/>
      <c r="RXT83" s="81"/>
      <c r="RXU83" s="81"/>
      <c r="RXV83" s="81"/>
      <c r="RXW83" s="81"/>
      <c r="RXX83" s="81"/>
      <c r="RXY83" s="81"/>
      <c r="RXZ83" s="81"/>
      <c r="RYA83" s="81"/>
      <c r="RYB83" s="81"/>
      <c r="RYC83" s="81"/>
      <c r="RYD83" s="81"/>
      <c r="RYE83" s="81"/>
      <c r="RYF83" s="81"/>
      <c r="RYG83" s="81"/>
      <c r="RYH83" s="81"/>
      <c r="RYI83" s="81"/>
      <c r="RYJ83" s="81"/>
      <c r="RYK83" s="81"/>
      <c r="RYL83" s="81"/>
      <c r="RYM83" s="81"/>
      <c r="RYN83" s="81"/>
      <c r="RYO83" s="81"/>
      <c r="RYP83" s="81"/>
      <c r="RYQ83" s="81"/>
      <c r="RYR83" s="81"/>
      <c r="RYS83" s="81"/>
      <c r="RYT83" s="81"/>
      <c r="RYU83" s="81"/>
      <c r="RYV83" s="81"/>
      <c r="RYW83" s="81"/>
      <c r="RYX83" s="81"/>
      <c r="RYY83" s="81"/>
      <c r="RYZ83" s="81"/>
      <c r="RZA83" s="81"/>
      <c r="RZB83" s="81"/>
      <c r="RZC83" s="81"/>
      <c r="RZD83" s="81"/>
      <c r="RZE83" s="81"/>
      <c r="RZF83" s="81"/>
      <c r="RZG83" s="81"/>
      <c r="RZH83" s="81"/>
      <c r="RZI83" s="81"/>
      <c r="RZJ83" s="81"/>
      <c r="RZK83" s="81"/>
      <c r="RZL83" s="81"/>
      <c r="RZM83" s="81"/>
      <c r="RZN83" s="81"/>
      <c r="RZO83" s="81"/>
      <c r="RZP83" s="81"/>
      <c r="RZQ83" s="81"/>
      <c r="RZR83" s="81"/>
      <c r="RZS83" s="81"/>
      <c r="RZT83" s="81"/>
      <c r="RZU83" s="81"/>
      <c r="RZV83" s="81"/>
      <c r="RZW83" s="81"/>
      <c r="RZX83" s="81"/>
      <c r="RZY83" s="81"/>
      <c r="RZZ83" s="81"/>
      <c r="SAA83" s="81"/>
      <c r="SAB83" s="81"/>
      <c r="SAC83" s="81"/>
      <c r="SAD83" s="81"/>
      <c r="SAE83" s="81"/>
      <c r="SAF83" s="81"/>
      <c r="SAG83" s="81"/>
      <c r="SAH83" s="81"/>
      <c r="SAI83" s="81"/>
      <c r="SAJ83" s="81"/>
      <c r="SAK83" s="81"/>
      <c r="SAL83" s="81"/>
      <c r="SAM83" s="81"/>
      <c r="SAN83" s="81"/>
      <c r="SAO83" s="81"/>
      <c r="SAP83" s="81"/>
      <c r="SAQ83" s="81"/>
      <c r="SAR83" s="81"/>
      <c r="SAS83" s="81"/>
      <c r="SAT83" s="81"/>
      <c r="SAU83" s="81"/>
      <c r="SAV83" s="81"/>
      <c r="SAW83" s="81"/>
      <c r="SAX83" s="81"/>
      <c r="SAY83" s="81"/>
      <c r="SAZ83" s="81"/>
      <c r="SBA83" s="81"/>
      <c r="SBB83" s="81"/>
      <c r="SBC83" s="81"/>
      <c r="SBD83" s="81"/>
      <c r="SBE83" s="81"/>
      <c r="SBF83" s="81"/>
      <c r="SBG83" s="81"/>
      <c r="SBH83" s="81"/>
      <c r="SBI83" s="81"/>
      <c r="SBJ83" s="81"/>
      <c r="SBK83" s="81"/>
      <c r="SBL83" s="81"/>
      <c r="SBM83" s="81"/>
      <c r="SBN83" s="81"/>
      <c r="SBO83" s="81"/>
      <c r="SBP83" s="81"/>
      <c r="SBQ83" s="81"/>
      <c r="SBR83" s="81"/>
      <c r="SBS83" s="81"/>
      <c r="SBT83" s="81"/>
      <c r="SBU83" s="81"/>
      <c r="SBV83" s="81"/>
      <c r="SBW83" s="81"/>
      <c r="SBX83" s="81"/>
      <c r="SBY83" s="81"/>
      <c r="SBZ83" s="81"/>
      <c r="SCA83" s="81"/>
      <c r="SCB83" s="81"/>
      <c r="SCC83" s="81"/>
      <c r="SCD83" s="81"/>
      <c r="SCE83" s="81"/>
      <c r="SCF83" s="81"/>
      <c r="SCG83" s="81"/>
      <c r="SCH83" s="81"/>
      <c r="SCI83" s="81"/>
      <c r="SCJ83" s="81"/>
      <c r="SCK83" s="81"/>
      <c r="SCL83" s="81"/>
      <c r="SCM83" s="81"/>
      <c r="SCN83" s="81"/>
      <c r="SCO83" s="81"/>
      <c r="SCP83" s="81"/>
      <c r="SCQ83" s="81"/>
      <c r="SCR83" s="81"/>
      <c r="SCS83" s="81"/>
      <c r="SCT83" s="81"/>
      <c r="SCU83" s="81"/>
      <c r="SCV83" s="81"/>
      <c r="SCW83" s="81"/>
      <c r="SCX83" s="81"/>
      <c r="SCY83" s="81"/>
      <c r="SCZ83" s="81"/>
      <c r="SDA83" s="81"/>
      <c r="SDB83" s="81"/>
      <c r="SDC83" s="81"/>
      <c r="SDD83" s="81"/>
      <c r="SDE83" s="81"/>
      <c r="SDF83" s="81"/>
      <c r="SDG83" s="81"/>
      <c r="SDH83" s="81"/>
      <c r="SDI83" s="81"/>
      <c r="SDJ83" s="81"/>
      <c r="SDK83" s="81"/>
      <c r="SDL83" s="81"/>
      <c r="SDM83" s="81"/>
      <c r="SDN83" s="81"/>
      <c r="SDO83" s="81"/>
      <c r="SDP83" s="81"/>
      <c r="SDQ83" s="81"/>
      <c r="SDR83" s="81"/>
      <c r="SDS83" s="81"/>
      <c r="SDT83" s="81"/>
      <c r="SDU83" s="81"/>
      <c r="SDV83" s="81"/>
      <c r="SDW83" s="81"/>
      <c r="SDX83" s="81"/>
      <c r="SDY83" s="81"/>
      <c r="SDZ83" s="81"/>
      <c r="SEA83" s="81"/>
      <c r="SEB83" s="81"/>
      <c r="SEC83" s="81"/>
      <c r="SED83" s="81"/>
      <c r="SEE83" s="81"/>
      <c r="SEF83" s="81"/>
      <c r="SEG83" s="81"/>
      <c r="SEH83" s="81"/>
      <c r="SEI83" s="81"/>
      <c r="SEJ83" s="81"/>
      <c r="SEK83" s="81"/>
      <c r="SEL83" s="81"/>
      <c r="SEM83" s="81"/>
      <c r="SEN83" s="81"/>
      <c r="SEO83" s="81"/>
      <c r="SEP83" s="81"/>
      <c r="SEQ83" s="81"/>
      <c r="SER83" s="81"/>
      <c r="SES83" s="81"/>
      <c r="SET83" s="81"/>
      <c r="SEU83" s="81"/>
      <c r="SEV83" s="81"/>
      <c r="SEW83" s="81"/>
      <c r="SEX83" s="81"/>
      <c r="SEY83" s="81"/>
      <c r="SEZ83" s="81"/>
      <c r="SFA83" s="81"/>
      <c r="SFB83" s="81"/>
      <c r="SFC83" s="81"/>
      <c r="SFD83" s="81"/>
      <c r="SFE83" s="81"/>
      <c r="SFF83" s="81"/>
      <c r="SFG83" s="81"/>
      <c r="SFH83" s="81"/>
      <c r="SFI83" s="81"/>
      <c r="SFJ83" s="81"/>
      <c r="SFK83" s="81"/>
      <c r="SFL83" s="81"/>
      <c r="SFM83" s="81"/>
      <c r="SFN83" s="81"/>
      <c r="SFO83" s="81"/>
      <c r="SFP83" s="81"/>
      <c r="SFQ83" s="81"/>
      <c r="SFR83" s="81"/>
      <c r="SFS83" s="81"/>
      <c r="SFT83" s="81"/>
      <c r="SFU83" s="81"/>
      <c r="SFV83" s="81"/>
      <c r="SFW83" s="81"/>
      <c r="SFX83" s="81"/>
      <c r="SFY83" s="81"/>
      <c r="SFZ83" s="81"/>
      <c r="SGA83" s="81"/>
      <c r="SGB83" s="81"/>
      <c r="SGC83" s="81"/>
      <c r="SGD83" s="81"/>
      <c r="SGE83" s="81"/>
      <c r="SGF83" s="81"/>
      <c r="SGG83" s="81"/>
      <c r="SGH83" s="81"/>
      <c r="SGI83" s="81"/>
      <c r="SGJ83" s="81"/>
      <c r="SGK83" s="81"/>
      <c r="SGL83" s="81"/>
      <c r="SGM83" s="81"/>
      <c r="SGN83" s="81"/>
      <c r="SGO83" s="81"/>
      <c r="SGP83" s="81"/>
      <c r="SGQ83" s="81"/>
      <c r="SGR83" s="81"/>
      <c r="SGS83" s="81"/>
      <c r="SGT83" s="81"/>
      <c r="SGU83" s="81"/>
      <c r="SGV83" s="81"/>
      <c r="SGW83" s="81"/>
      <c r="SGX83" s="81"/>
      <c r="SGY83" s="81"/>
      <c r="SGZ83" s="81"/>
      <c r="SHA83" s="81"/>
      <c r="SHB83" s="81"/>
      <c r="SHC83" s="81"/>
      <c r="SHD83" s="81"/>
      <c r="SHE83" s="81"/>
      <c r="SHF83" s="81"/>
      <c r="SHG83" s="81"/>
      <c r="SHH83" s="81"/>
      <c r="SHI83" s="81"/>
      <c r="SHJ83" s="81"/>
      <c r="SHK83" s="81"/>
      <c r="SHL83" s="81"/>
      <c r="SHM83" s="81"/>
      <c r="SHN83" s="81"/>
      <c r="SHO83" s="81"/>
      <c r="SHP83" s="81"/>
      <c r="SHQ83" s="81"/>
      <c r="SHR83" s="81"/>
      <c r="SHS83" s="81"/>
      <c r="SHT83" s="81"/>
      <c r="SHU83" s="81"/>
      <c r="SHV83" s="81"/>
      <c r="SHW83" s="81"/>
      <c r="SHX83" s="81"/>
      <c r="SHY83" s="81"/>
      <c r="SHZ83" s="81"/>
      <c r="SIA83" s="81"/>
      <c r="SIB83" s="81"/>
      <c r="SIC83" s="81"/>
      <c r="SID83" s="81"/>
      <c r="SIE83" s="81"/>
      <c r="SIF83" s="81"/>
      <c r="SIG83" s="81"/>
      <c r="SIH83" s="81"/>
      <c r="SII83" s="81"/>
      <c r="SIJ83" s="81"/>
      <c r="SIK83" s="81"/>
      <c r="SIL83" s="81"/>
      <c r="SIM83" s="81"/>
      <c r="SIN83" s="81"/>
      <c r="SIO83" s="81"/>
      <c r="SIP83" s="81"/>
      <c r="SIQ83" s="81"/>
      <c r="SIR83" s="81"/>
      <c r="SIS83" s="81"/>
      <c r="SIT83" s="81"/>
      <c r="SIU83" s="81"/>
      <c r="SIV83" s="81"/>
      <c r="SIW83" s="81"/>
      <c r="SIX83" s="81"/>
      <c r="SIY83" s="81"/>
      <c r="SIZ83" s="81"/>
      <c r="SJA83" s="81"/>
      <c r="SJB83" s="81"/>
      <c r="SJC83" s="81"/>
      <c r="SJD83" s="81"/>
      <c r="SJE83" s="81"/>
      <c r="SJF83" s="81"/>
      <c r="SJG83" s="81"/>
      <c r="SJH83" s="81"/>
      <c r="SJI83" s="81"/>
      <c r="SJJ83" s="81"/>
      <c r="SJK83" s="81"/>
      <c r="SJL83" s="81"/>
      <c r="SJM83" s="81"/>
      <c r="SJN83" s="81"/>
      <c r="SJO83" s="81"/>
      <c r="SJP83" s="81"/>
      <c r="SJQ83" s="81"/>
      <c r="SJR83" s="81"/>
      <c r="SJS83" s="81"/>
      <c r="SJT83" s="81"/>
      <c r="SJU83" s="81"/>
      <c r="SJV83" s="81"/>
      <c r="SJW83" s="81"/>
      <c r="SJX83" s="81"/>
      <c r="SJY83" s="81"/>
      <c r="SJZ83" s="81"/>
      <c r="SKA83" s="81"/>
      <c r="SKB83" s="81"/>
      <c r="SKC83" s="81"/>
      <c r="SKD83" s="81"/>
      <c r="SKE83" s="81"/>
      <c r="SKF83" s="81"/>
      <c r="SKG83" s="81"/>
      <c r="SKH83" s="81"/>
      <c r="SKI83" s="81"/>
      <c r="SKJ83" s="81"/>
      <c r="SKK83" s="81"/>
      <c r="SKL83" s="81"/>
      <c r="SKM83" s="81"/>
      <c r="SKN83" s="81"/>
      <c r="SKO83" s="81"/>
      <c r="SKP83" s="81"/>
      <c r="SKQ83" s="81"/>
      <c r="SKR83" s="81"/>
      <c r="SKS83" s="81"/>
      <c r="SKT83" s="81"/>
      <c r="SKU83" s="81"/>
      <c r="SKV83" s="81"/>
      <c r="SKW83" s="81"/>
      <c r="SKX83" s="81"/>
      <c r="SKY83" s="81"/>
      <c r="SKZ83" s="81"/>
      <c r="SLA83" s="81"/>
      <c r="SLB83" s="81"/>
      <c r="SLC83" s="81"/>
      <c r="SLD83" s="81"/>
      <c r="SLE83" s="81"/>
      <c r="SLF83" s="81"/>
      <c r="SLG83" s="81"/>
      <c r="SLH83" s="81"/>
      <c r="SLI83" s="81"/>
      <c r="SLJ83" s="81"/>
      <c r="SLK83" s="81"/>
      <c r="SLL83" s="81"/>
      <c r="SLM83" s="81"/>
      <c r="SLN83" s="81"/>
      <c r="SLO83" s="81"/>
      <c r="SLP83" s="81"/>
      <c r="SLQ83" s="81"/>
      <c r="SLR83" s="81"/>
      <c r="SLS83" s="81"/>
      <c r="SLT83" s="81"/>
      <c r="SLU83" s="81"/>
      <c r="SLV83" s="81"/>
      <c r="SLW83" s="81"/>
      <c r="SLX83" s="81"/>
      <c r="SLY83" s="81"/>
      <c r="SLZ83" s="81"/>
      <c r="SMA83" s="81"/>
      <c r="SMB83" s="81"/>
      <c r="SMC83" s="81"/>
      <c r="SMD83" s="81"/>
      <c r="SME83" s="81"/>
      <c r="SMF83" s="81"/>
      <c r="SMG83" s="81"/>
      <c r="SMH83" s="81"/>
      <c r="SMI83" s="81"/>
      <c r="SMJ83" s="81"/>
      <c r="SMK83" s="81"/>
      <c r="SML83" s="81"/>
      <c r="SMM83" s="81"/>
      <c r="SMN83" s="81"/>
      <c r="SMO83" s="81"/>
      <c r="SMP83" s="81"/>
      <c r="SMQ83" s="81"/>
      <c r="SMR83" s="81"/>
      <c r="SMS83" s="81"/>
      <c r="SMT83" s="81"/>
      <c r="SMU83" s="81"/>
      <c r="SMV83" s="81"/>
      <c r="SMW83" s="81"/>
      <c r="SMX83" s="81"/>
      <c r="SMY83" s="81"/>
      <c r="SMZ83" s="81"/>
      <c r="SNA83" s="81"/>
      <c r="SNB83" s="81"/>
      <c r="SNC83" s="81"/>
      <c r="SND83" s="81"/>
      <c r="SNE83" s="81"/>
      <c r="SNF83" s="81"/>
      <c r="SNG83" s="81"/>
      <c r="SNH83" s="81"/>
      <c r="SNI83" s="81"/>
      <c r="SNJ83" s="81"/>
      <c r="SNK83" s="81"/>
      <c r="SNL83" s="81"/>
      <c r="SNM83" s="81"/>
      <c r="SNN83" s="81"/>
      <c r="SNO83" s="81"/>
      <c r="SNP83" s="81"/>
      <c r="SNQ83" s="81"/>
      <c r="SNR83" s="81"/>
      <c r="SNS83" s="81"/>
      <c r="SNT83" s="81"/>
      <c r="SNU83" s="81"/>
      <c r="SNV83" s="81"/>
      <c r="SNW83" s="81"/>
      <c r="SNX83" s="81"/>
      <c r="SNY83" s="81"/>
      <c r="SNZ83" s="81"/>
      <c r="SOA83" s="81"/>
      <c r="SOB83" s="81"/>
      <c r="SOC83" s="81"/>
      <c r="SOD83" s="81"/>
      <c r="SOE83" s="81"/>
      <c r="SOF83" s="81"/>
      <c r="SOG83" s="81"/>
      <c r="SOH83" s="81"/>
      <c r="SOI83" s="81"/>
      <c r="SOJ83" s="81"/>
      <c r="SOK83" s="81"/>
      <c r="SOL83" s="81"/>
      <c r="SOM83" s="81"/>
      <c r="SON83" s="81"/>
      <c r="SOO83" s="81"/>
      <c r="SOP83" s="81"/>
      <c r="SOQ83" s="81"/>
      <c r="SOR83" s="81"/>
      <c r="SOS83" s="81"/>
      <c r="SOT83" s="81"/>
      <c r="SOU83" s="81"/>
      <c r="SOV83" s="81"/>
      <c r="SOW83" s="81"/>
      <c r="SOX83" s="81"/>
      <c r="SOY83" s="81"/>
      <c r="SOZ83" s="81"/>
      <c r="SPA83" s="81"/>
      <c r="SPB83" s="81"/>
      <c r="SPC83" s="81"/>
      <c r="SPD83" s="81"/>
      <c r="SPE83" s="81"/>
      <c r="SPF83" s="81"/>
      <c r="SPG83" s="81"/>
      <c r="SPH83" s="81"/>
      <c r="SPI83" s="81"/>
      <c r="SPJ83" s="81"/>
      <c r="SPK83" s="81"/>
      <c r="SPL83" s="81"/>
      <c r="SPM83" s="81"/>
      <c r="SPN83" s="81"/>
      <c r="SPO83" s="81"/>
      <c r="SPP83" s="81"/>
      <c r="SPQ83" s="81"/>
      <c r="SPR83" s="81"/>
      <c r="SPS83" s="81"/>
      <c r="SPT83" s="81"/>
      <c r="SPU83" s="81"/>
      <c r="SPV83" s="81"/>
      <c r="SPW83" s="81"/>
      <c r="SPX83" s="81"/>
      <c r="SPY83" s="81"/>
      <c r="SPZ83" s="81"/>
      <c r="SQA83" s="81"/>
      <c r="SQB83" s="81"/>
      <c r="SQC83" s="81"/>
      <c r="SQD83" s="81"/>
      <c r="SQE83" s="81"/>
      <c r="SQF83" s="81"/>
      <c r="SQG83" s="81"/>
      <c r="SQH83" s="81"/>
      <c r="SQI83" s="81"/>
      <c r="SQJ83" s="81"/>
      <c r="SQK83" s="81"/>
      <c r="SQL83" s="81"/>
      <c r="SQM83" s="81"/>
      <c r="SQN83" s="81"/>
      <c r="SQO83" s="81"/>
      <c r="SQP83" s="81"/>
      <c r="SQQ83" s="81"/>
      <c r="SQR83" s="81"/>
      <c r="SQS83" s="81"/>
      <c r="SQT83" s="81"/>
      <c r="SQU83" s="81"/>
      <c r="SQV83" s="81"/>
      <c r="SQW83" s="81"/>
      <c r="SQX83" s="81"/>
      <c r="SQY83" s="81"/>
      <c r="SQZ83" s="81"/>
      <c r="SRA83" s="81"/>
      <c r="SRB83" s="81"/>
      <c r="SRC83" s="81"/>
      <c r="SRD83" s="81"/>
      <c r="SRE83" s="81"/>
      <c r="SRF83" s="81"/>
      <c r="SRG83" s="81"/>
      <c r="SRH83" s="81"/>
      <c r="SRI83" s="81"/>
      <c r="SRJ83" s="81"/>
      <c r="SRK83" s="81"/>
      <c r="SRL83" s="81"/>
      <c r="SRM83" s="81"/>
      <c r="SRN83" s="81"/>
      <c r="SRO83" s="81"/>
      <c r="SRP83" s="81"/>
      <c r="SRQ83" s="81"/>
      <c r="SRR83" s="81"/>
      <c r="SRS83" s="81"/>
      <c r="SRT83" s="81"/>
      <c r="SRU83" s="81"/>
      <c r="SRV83" s="81"/>
      <c r="SRW83" s="81"/>
      <c r="SRX83" s="81"/>
      <c r="SRY83" s="81"/>
      <c r="SRZ83" s="81"/>
      <c r="SSA83" s="81"/>
      <c r="SSB83" s="81"/>
      <c r="SSC83" s="81"/>
      <c r="SSD83" s="81"/>
      <c r="SSE83" s="81"/>
      <c r="SSF83" s="81"/>
      <c r="SSG83" s="81"/>
      <c r="SSH83" s="81"/>
      <c r="SSI83" s="81"/>
      <c r="SSJ83" s="81"/>
      <c r="SSK83" s="81"/>
      <c r="SSL83" s="81"/>
      <c r="SSM83" s="81"/>
      <c r="SSN83" s="81"/>
      <c r="SSO83" s="81"/>
      <c r="SSP83" s="81"/>
      <c r="SSQ83" s="81"/>
      <c r="SSR83" s="81"/>
      <c r="SSS83" s="81"/>
      <c r="SST83" s="81"/>
      <c r="SSU83" s="81"/>
      <c r="SSV83" s="81"/>
      <c r="SSW83" s="81"/>
      <c r="SSX83" s="81"/>
      <c r="SSY83" s="81"/>
      <c r="SSZ83" s="81"/>
      <c r="STA83" s="81"/>
      <c r="STB83" s="81"/>
      <c r="STC83" s="81"/>
      <c r="STD83" s="81"/>
      <c r="STE83" s="81"/>
      <c r="STF83" s="81"/>
      <c r="STG83" s="81"/>
      <c r="STH83" s="81"/>
      <c r="STI83" s="81"/>
      <c r="STJ83" s="81"/>
      <c r="STK83" s="81"/>
      <c r="STL83" s="81"/>
      <c r="STM83" s="81"/>
      <c r="STN83" s="81"/>
      <c r="STO83" s="81"/>
      <c r="STP83" s="81"/>
      <c r="STQ83" s="81"/>
      <c r="STR83" s="81"/>
      <c r="STS83" s="81"/>
      <c r="STT83" s="81"/>
      <c r="STU83" s="81"/>
      <c r="STV83" s="81"/>
      <c r="STW83" s="81"/>
      <c r="STX83" s="81"/>
      <c r="STY83" s="81"/>
      <c r="STZ83" s="81"/>
      <c r="SUA83" s="81"/>
      <c r="SUB83" s="81"/>
      <c r="SUC83" s="81"/>
      <c r="SUD83" s="81"/>
      <c r="SUE83" s="81"/>
      <c r="SUF83" s="81"/>
      <c r="SUG83" s="81"/>
      <c r="SUH83" s="81"/>
      <c r="SUI83" s="81"/>
      <c r="SUJ83" s="81"/>
      <c r="SUK83" s="81"/>
      <c r="SUL83" s="81"/>
      <c r="SUM83" s="81"/>
      <c r="SUN83" s="81"/>
      <c r="SUO83" s="81"/>
      <c r="SUP83" s="81"/>
      <c r="SUQ83" s="81"/>
      <c r="SUR83" s="81"/>
      <c r="SUS83" s="81"/>
      <c r="SUT83" s="81"/>
      <c r="SUU83" s="81"/>
      <c r="SUV83" s="81"/>
      <c r="SUW83" s="81"/>
      <c r="SUX83" s="81"/>
      <c r="SUY83" s="81"/>
      <c r="SUZ83" s="81"/>
      <c r="SVA83" s="81"/>
      <c r="SVB83" s="81"/>
      <c r="SVC83" s="81"/>
      <c r="SVD83" s="81"/>
      <c r="SVE83" s="81"/>
      <c r="SVF83" s="81"/>
      <c r="SVG83" s="81"/>
      <c r="SVH83" s="81"/>
      <c r="SVI83" s="81"/>
      <c r="SVJ83" s="81"/>
      <c r="SVK83" s="81"/>
      <c r="SVL83" s="81"/>
      <c r="SVM83" s="81"/>
      <c r="SVN83" s="81"/>
      <c r="SVO83" s="81"/>
      <c r="SVP83" s="81"/>
      <c r="SVQ83" s="81"/>
      <c r="SVR83" s="81"/>
      <c r="SVS83" s="81"/>
      <c r="SVT83" s="81"/>
      <c r="SVU83" s="81"/>
      <c r="SVV83" s="81"/>
      <c r="SVW83" s="81"/>
      <c r="SVX83" s="81"/>
      <c r="SVY83" s="81"/>
      <c r="SVZ83" s="81"/>
      <c r="SWA83" s="81"/>
      <c r="SWB83" s="81"/>
      <c r="SWC83" s="81"/>
      <c r="SWD83" s="81"/>
      <c r="SWE83" s="81"/>
      <c r="SWF83" s="81"/>
      <c r="SWG83" s="81"/>
      <c r="SWH83" s="81"/>
      <c r="SWI83" s="81"/>
      <c r="SWJ83" s="81"/>
      <c r="SWK83" s="81"/>
      <c r="SWL83" s="81"/>
      <c r="SWM83" s="81"/>
      <c r="SWN83" s="81"/>
      <c r="SWO83" s="81"/>
      <c r="SWP83" s="81"/>
      <c r="SWQ83" s="81"/>
      <c r="SWR83" s="81"/>
      <c r="SWS83" s="81"/>
      <c r="SWT83" s="81"/>
      <c r="SWU83" s="81"/>
      <c r="SWV83" s="81"/>
      <c r="SWW83" s="81"/>
      <c r="SWX83" s="81"/>
      <c r="SWY83" s="81"/>
      <c r="SWZ83" s="81"/>
      <c r="SXA83" s="81"/>
      <c r="SXB83" s="81"/>
      <c r="SXC83" s="81"/>
      <c r="SXD83" s="81"/>
      <c r="SXE83" s="81"/>
      <c r="SXF83" s="81"/>
      <c r="SXG83" s="81"/>
      <c r="SXH83" s="81"/>
      <c r="SXI83" s="81"/>
      <c r="SXJ83" s="81"/>
      <c r="SXK83" s="81"/>
      <c r="SXL83" s="81"/>
      <c r="SXM83" s="81"/>
      <c r="SXN83" s="81"/>
      <c r="SXO83" s="81"/>
      <c r="SXP83" s="81"/>
      <c r="SXQ83" s="81"/>
      <c r="SXR83" s="81"/>
      <c r="SXS83" s="81"/>
      <c r="SXT83" s="81"/>
      <c r="SXU83" s="81"/>
      <c r="SXV83" s="81"/>
      <c r="SXW83" s="81"/>
      <c r="SXX83" s="81"/>
      <c r="SXY83" s="81"/>
      <c r="SXZ83" s="81"/>
      <c r="SYA83" s="81"/>
      <c r="SYB83" s="81"/>
      <c r="SYC83" s="81"/>
      <c r="SYD83" s="81"/>
      <c r="SYE83" s="81"/>
      <c r="SYF83" s="81"/>
      <c r="SYG83" s="81"/>
      <c r="SYH83" s="81"/>
      <c r="SYI83" s="81"/>
      <c r="SYJ83" s="81"/>
      <c r="SYK83" s="81"/>
      <c r="SYL83" s="81"/>
      <c r="SYM83" s="81"/>
      <c r="SYN83" s="81"/>
      <c r="SYO83" s="81"/>
      <c r="SYP83" s="81"/>
      <c r="SYQ83" s="81"/>
      <c r="SYR83" s="81"/>
      <c r="SYS83" s="81"/>
      <c r="SYT83" s="81"/>
      <c r="SYU83" s="81"/>
      <c r="SYV83" s="81"/>
      <c r="SYW83" s="81"/>
      <c r="SYX83" s="81"/>
      <c r="SYY83" s="81"/>
      <c r="SYZ83" s="81"/>
      <c r="SZA83" s="81"/>
      <c r="SZB83" s="81"/>
      <c r="SZC83" s="81"/>
      <c r="SZD83" s="81"/>
      <c r="SZE83" s="81"/>
      <c r="SZF83" s="81"/>
      <c r="SZG83" s="81"/>
      <c r="SZH83" s="81"/>
      <c r="SZI83" s="81"/>
      <c r="SZJ83" s="81"/>
      <c r="SZK83" s="81"/>
      <c r="SZL83" s="81"/>
      <c r="SZM83" s="81"/>
      <c r="SZN83" s="81"/>
      <c r="SZO83" s="81"/>
      <c r="SZP83" s="81"/>
      <c r="SZQ83" s="81"/>
      <c r="SZR83" s="81"/>
      <c r="SZS83" s="81"/>
      <c r="SZT83" s="81"/>
      <c r="SZU83" s="81"/>
      <c r="SZV83" s="81"/>
      <c r="SZW83" s="81"/>
      <c r="SZX83" s="81"/>
      <c r="SZY83" s="81"/>
      <c r="SZZ83" s="81"/>
      <c r="TAA83" s="81"/>
      <c r="TAB83" s="81"/>
      <c r="TAC83" s="81"/>
      <c r="TAD83" s="81"/>
      <c r="TAE83" s="81"/>
      <c r="TAF83" s="81"/>
      <c r="TAG83" s="81"/>
      <c r="TAH83" s="81"/>
      <c r="TAI83" s="81"/>
      <c r="TAJ83" s="81"/>
      <c r="TAK83" s="81"/>
      <c r="TAL83" s="81"/>
      <c r="TAM83" s="81"/>
      <c r="TAN83" s="81"/>
      <c r="TAO83" s="81"/>
      <c r="TAP83" s="81"/>
      <c r="TAQ83" s="81"/>
      <c r="TAR83" s="81"/>
      <c r="TAS83" s="81"/>
      <c r="TAT83" s="81"/>
      <c r="TAU83" s="81"/>
      <c r="TAV83" s="81"/>
      <c r="TAW83" s="81"/>
      <c r="TAX83" s="81"/>
      <c r="TAY83" s="81"/>
      <c r="TAZ83" s="81"/>
      <c r="TBA83" s="81"/>
      <c r="TBB83" s="81"/>
      <c r="TBC83" s="81"/>
      <c r="TBD83" s="81"/>
      <c r="TBE83" s="81"/>
      <c r="TBF83" s="81"/>
      <c r="TBG83" s="81"/>
      <c r="TBH83" s="81"/>
      <c r="TBI83" s="81"/>
      <c r="TBJ83" s="81"/>
      <c r="TBK83" s="81"/>
      <c r="TBL83" s="81"/>
      <c r="TBM83" s="81"/>
      <c r="TBN83" s="81"/>
      <c r="TBO83" s="81"/>
      <c r="TBP83" s="81"/>
      <c r="TBQ83" s="81"/>
      <c r="TBR83" s="81"/>
      <c r="TBS83" s="81"/>
      <c r="TBT83" s="81"/>
      <c r="TBU83" s="81"/>
      <c r="TBV83" s="81"/>
      <c r="TBW83" s="81"/>
      <c r="TBX83" s="81"/>
      <c r="TBY83" s="81"/>
      <c r="TBZ83" s="81"/>
      <c r="TCA83" s="81"/>
      <c r="TCB83" s="81"/>
      <c r="TCC83" s="81"/>
      <c r="TCD83" s="81"/>
      <c r="TCE83" s="81"/>
      <c r="TCF83" s="81"/>
      <c r="TCG83" s="81"/>
      <c r="TCH83" s="81"/>
      <c r="TCI83" s="81"/>
      <c r="TCJ83" s="81"/>
      <c r="TCK83" s="81"/>
      <c r="TCL83" s="81"/>
      <c r="TCM83" s="81"/>
      <c r="TCN83" s="81"/>
      <c r="TCO83" s="81"/>
      <c r="TCP83" s="81"/>
      <c r="TCQ83" s="81"/>
      <c r="TCR83" s="81"/>
      <c r="TCS83" s="81"/>
      <c r="TCT83" s="81"/>
      <c r="TCU83" s="81"/>
      <c r="TCV83" s="81"/>
      <c r="TCW83" s="81"/>
      <c r="TCX83" s="81"/>
      <c r="TCY83" s="81"/>
      <c r="TCZ83" s="81"/>
      <c r="TDA83" s="81"/>
      <c r="TDB83" s="81"/>
      <c r="TDC83" s="81"/>
      <c r="TDD83" s="81"/>
      <c r="TDE83" s="81"/>
      <c r="TDF83" s="81"/>
      <c r="TDG83" s="81"/>
      <c r="TDH83" s="81"/>
      <c r="TDI83" s="81"/>
      <c r="TDJ83" s="81"/>
      <c r="TDK83" s="81"/>
      <c r="TDL83" s="81"/>
      <c r="TDM83" s="81"/>
      <c r="TDN83" s="81"/>
      <c r="TDO83" s="81"/>
      <c r="TDP83" s="81"/>
      <c r="TDQ83" s="81"/>
      <c r="TDR83" s="81"/>
      <c r="TDS83" s="81"/>
      <c r="TDT83" s="81"/>
      <c r="TDU83" s="81"/>
      <c r="TDV83" s="81"/>
      <c r="TDW83" s="81"/>
      <c r="TDX83" s="81"/>
      <c r="TDY83" s="81"/>
      <c r="TDZ83" s="81"/>
      <c r="TEA83" s="81"/>
      <c r="TEB83" s="81"/>
      <c r="TEC83" s="81"/>
      <c r="TED83" s="81"/>
      <c r="TEE83" s="81"/>
      <c r="TEF83" s="81"/>
      <c r="TEG83" s="81"/>
      <c r="TEH83" s="81"/>
      <c r="TEI83" s="81"/>
      <c r="TEJ83" s="81"/>
      <c r="TEK83" s="81"/>
      <c r="TEL83" s="81"/>
      <c r="TEM83" s="81"/>
      <c r="TEN83" s="81"/>
      <c r="TEO83" s="81"/>
      <c r="TEP83" s="81"/>
      <c r="TEQ83" s="81"/>
      <c r="TER83" s="81"/>
      <c r="TES83" s="81"/>
      <c r="TET83" s="81"/>
      <c r="TEU83" s="81"/>
      <c r="TEV83" s="81"/>
      <c r="TEW83" s="81"/>
      <c r="TEX83" s="81"/>
      <c r="TEY83" s="81"/>
      <c r="TEZ83" s="81"/>
      <c r="TFA83" s="81"/>
      <c r="TFB83" s="81"/>
      <c r="TFC83" s="81"/>
      <c r="TFD83" s="81"/>
      <c r="TFE83" s="81"/>
      <c r="TFF83" s="81"/>
      <c r="TFG83" s="81"/>
      <c r="TFH83" s="81"/>
      <c r="TFI83" s="81"/>
      <c r="TFJ83" s="81"/>
      <c r="TFK83" s="81"/>
      <c r="TFL83" s="81"/>
      <c r="TFM83" s="81"/>
      <c r="TFN83" s="81"/>
      <c r="TFO83" s="81"/>
      <c r="TFP83" s="81"/>
      <c r="TFQ83" s="81"/>
      <c r="TFR83" s="81"/>
      <c r="TFS83" s="81"/>
      <c r="TFT83" s="81"/>
      <c r="TFU83" s="81"/>
      <c r="TFV83" s="81"/>
      <c r="TFW83" s="81"/>
      <c r="TFX83" s="81"/>
      <c r="TFY83" s="81"/>
      <c r="TFZ83" s="81"/>
      <c r="TGA83" s="81"/>
      <c r="TGB83" s="81"/>
      <c r="TGC83" s="81"/>
      <c r="TGD83" s="81"/>
      <c r="TGE83" s="81"/>
      <c r="TGF83" s="81"/>
      <c r="TGG83" s="81"/>
      <c r="TGH83" s="81"/>
      <c r="TGI83" s="81"/>
      <c r="TGJ83" s="81"/>
      <c r="TGK83" s="81"/>
      <c r="TGL83" s="81"/>
      <c r="TGM83" s="81"/>
      <c r="TGN83" s="81"/>
      <c r="TGO83" s="81"/>
      <c r="TGP83" s="81"/>
      <c r="TGQ83" s="81"/>
      <c r="TGR83" s="81"/>
      <c r="TGS83" s="81"/>
      <c r="TGT83" s="81"/>
      <c r="TGU83" s="81"/>
      <c r="TGV83" s="81"/>
      <c r="TGW83" s="81"/>
      <c r="TGX83" s="81"/>
      <c r="TGY83" s="81"/>
      <c r="TGZ83" s="81"/>
      <c r="THA83" s="81"/>
      <c r="THB83" s="81"/>
      <c r="THC83" s="81"/>
      <c r="THD83" s="81"/>
      <c r="THE83" s="81"/>
      <c r="THF83" s="81"/>
      <c r="THG83" s="81"/>
      <c r="THH83" s="81"/>
      <c r="THI83" s="81"/>
      <c r="THJ83" s="81"/>
      <c r="THK83" s="81"/>
      <c r="THL83" s="81"/>
      <c r="THM83" s="81"/>
      <c r="THN83" s="81"/>
      <c r="THO83" s="81"/>
      <c r="THP83" s="81"/>
      <c r="THQ83" s="81"/>
      <c r="THR83" s="81"/>
      <c r="THS83" s="81"/>
      <c r="THT83" s="81"/>
      <c r="THU83" s="81"/>
      <c r="THV83" s="81"/>
      <c r="THW83" s="81"/>
      <c r="THX83" s="81"/>
      <c r="THY83" s="81"/>
      <c r="THZ83" s="81"/>
      <c r="TIA83" s="81"/>
      <c r="TIB83" s="81"/>
      <c r="TIC83" s="81"/>
      <c r="TID83" s="81"/>
      <c r="TIE83" s="81"/>
      <c r="TIF83" s="81"/>
      <c r="TIG83" s="81"/>
      <c r="TIH83" s="81"/>
      <c r="TII83" s="81"/>
      <c r="TIJ83" s="81"/>
      <c r="TIK83" s="81"/>
      <c r="TIL83" s="81"/>
      <c r="TIM83" s="81"/>
      <c r="TIN83" s="81"/>
      <c r="TIO83" s="81"/>
      <c r="TIP83" s="81"/>
      <c r="TIQ83" s="81"/>
      <c r="TIR83" s="81"/>
      <c r="TIS83" s="81"/>
      <c r="TIT83" s="81"/>
      <c r="TIU83" s="81"/>
      <c r="TIV83" s="81"/>
      <c r="TIW83" s="81"/>
      <c r="TIX83" s="81"/>
      <c r="TIY83" s="81"/>
      <c r="TIZ83" s="81"/>
      <c r="TJA83" s="81"/>
      <c r="TJB83" s="81"/>
      <c r="TJC83" s="81"/>
      <c r="TJD83" s="81"/>
      <c r="TJE83" s="81"/>
      <c r="TJF83" s="81"/>
      <c r="TJG83" s="81"/>
      <c r="TJH83" s="81"/>
      <c r="TJI83" s="81"/>
      <c r="TJJ83" s="81"/>
      <c r="TJK83" s="81"/>
      <c r="TJL83" s="81"/>
      <c r="TJM83" s="81"/>
      <c r="TJN83" s="81"/>
      <c r="TJO83" s="81"/>
      <c r="TJP83" s="81"/>
      <c r="TJQ83" s="81"/>
      <c r="TJR83" s="81"/>
      <c r="TJS83" s="81"/>
      <c r="TJT83" s="81"/>
      <c r="TJU83" s="81"/>
      <c r="TJV83" s="81"/>
      <c r="TJW83" s="81"/>
      <c r="TJX83" s="81"/>
      <c r="TJY83" s="81"/>
      <c r="TJZ83" s="81"/>
      <c r="TKA83" s="81"/>
      <c r="TKB83" s="81"/>
      <c r="TKC83" s="81"/>
      <c r="TKD83" s="81"/>
      <c r="TKE83" s="81"/>
      <c r="TKF83" s="81"/>
      <c r="TKG83" s="81"/>
      <c r="TKH83" s="81"/>
      <c r="TKI83" s="81"/>
      <c r="TKJ83" s="81"/>
      <c r="TKK83" s="81"/>
      <c r="TKL83" s="81"/>
      <c r="TKM83" s="81"/>
      <c r="TKN83" s="81"/>
      <c r="TKO83" s="81"/>
      <c r="TKP83" s="81"/>
      <c r="TKQ83" s="81"/>
      <c r="TKR83" s="81"/>
      <c r="TKS83" s="81"/>
      <c r="TKT83" s="81"/>
      <c r="TKU83" s="81"/>
      <c r="TKV83" s="81"/>
      <c r="TKW83" s="81"/>
      <c r="TKX83" s="81"/>
      <c r="TKY83" s="81"/>
      <c r="TKZ83" s="81"/>
      <c r="TLA83" s="81"/>
      <c r="TLB83" s="81"/>
      <c r="TLC83" s="81"/>
      <c r="TLD83" s="81"/>
      <c r="TLE83" s="81"/>
      <c r="TLF83" s="81"/>
      <c r="TLG83" s="81"/>
      <c r="TLH83" s="81"/>
      <c r="TLI83" s="81"/>
      <c r="TLJ83" s="81"/>
      <c r="TLK83" s="81"/>
      <c r="TLL83" s="81"/>
      <c r="TLM83" s="81"/>
      <c r="TLN83" s="81"/>
      <c r="TLO83" s="81"/>
      <c r="TLP83" s="81"/>
      <c r="TLQ83" s="81"/>
      <c r="TLR83" s="81"/>
      <c r="TLS83" s="81"/>
      <c r="TLT83" s="81"/>
      <c r="TLU83" s="81"/>
      <c r="TLV83" s="81"/>
      <c r="TLW83" s="81"/>
      <c r="TLX83" s="81"/>
      <c r="TLY83" s="81"/>
      <c r="TLZ83" s="81"/>
      <c r="TMA83" s="81"/>
      <c r="TMB83" s="81"/>
      <c r="TMC83" s="81"/>
      <c r="TMD83" s="81"/>
      <c r="TME83" s="81"/>
      <c r="TMF83" s="81"/>
      <c r="TMG83" s="81"/>
      <c r="TMH83" s="81"/>
      <c r="TMI83" s="81"/>
      <c r="TMJ83" s="81"/>
      <c r="TMK83" s="81"/>
      <c r="TML83" s="81"/>
      <c r="TMM83" s="81"/>
      <c r="TMN83" s="81"/>
      <c r="TMO83" s="81"/>
      <c r="TMP83" s="81"/>
      <c r="TMQ83" s="81"/>
      <c r="TMR83" s="81"/>
      <c r="TMS83" s="81"/>
      <c r="TMT83" s="81"/>
      <c r="TMU83" s="81"/>
      <c r="TMV83" s="81"/>
      <c r="TMW83" s="81"/>
      <c r="TMX83" s="81"/>
      <c r="TMY83" s="81"/>
      <c r="TMZ83" s="81"/>
      <c r="TNA83" s="81"/>
      <c r="TNB83" s="81"/>
      <c r="TNC83" s="81"/>
      <c r="TND83" s="81"/>
      <c r="TNE83" s="81"/>
      <c r="TNF83" s="81"/>
      <c r="TNG83" s="81"/>
      <c r="TNH83" s="81"/>
      <c r="TNI83" s="81"/>
      <c r="TNJ83" s="81"/>
      <c r="TNK83" s="81"/>
      <c r="TNL83" s="81"/>
      <c r="TNM83" s="81"/>
      <c r="TNN83" s="81"/>
      <c r="TNO83" s="81"/>
      <c r="TNP83" s="81"/>
      <c r="TNQ83" s="81"/>
      <c r="TNR83" s="81"/>
      <c r="TNS83" s="81"/>
      <c r="TNT83" s="81"/>
      <c r="TNU83" s="81"/>
      <c r="TNV83" s="81"/>
      <c r="TNW83" s="81"/>
      <c r="TNX83" s="81"/>
      <c r="TNY83" s="81"/>
      <c r="TNZ83" s="81"/>
      <c r="TOA83" s="81"/>
      <c r="TOB83" s="81"/>
      <c r="TOC83" s="81"/>
      <c r="TOD83" s="81"/>
      <c r="TOE83" s="81"/>
      <c r="TOF83" s="81"/>
      <c r="TOG83" s="81"/>
      <c r="TOH83" s="81"/>
      <c r="TOI83" s="81"/>
      <c r="TOJ83" s="81"/>
      <c r="TOK83" s="81"/>
      <c r="TOL83" s="81"/>
      <c r="TOM83" s="81"/>
      <c r="TON83" s="81"/>
      <c r="TOO83" s="81"/>
      <c r="TOP83" s="81"/>
      <c r="TOQ83" s="81"/>
      <c r="TOR83" s="81"/>
      <c r="TOS83" s="81"/>
      <c r="TOT83" s="81"/>
      <c r="TOU83" s="81"/>
      <c r="TOV83" s="81"/>
      <c r="TOW83" s="81"/>
      <c r="TOX83" s="81"/>
      <c r="TOY83" s="81"/>
      <c r="TOZ83" s="81"/>
      <c r="TPA83" s="81"/>
      <c r="TPB83" s="81"/>
      <c r="TPC83" s="81"/>
      <c r="TPD83" s="81"/>
      <c r="TPE83" s="81"/>
      <c r="TPF83" s="81"/>
      <c r="TPG83" s="81"/>
      <c r="TPH83" s="81"/>
      <c r="TPI83" s="81"/>
      <c r="TPJ83" s="81"/>
      <c r="TPK83" s="81"/>
      <c r="TPL83" s="81"/>
      <c r="TPM83" s="81"/>
      <c r="TPN83" s="81"/>
      <c r="TPO83" s="81"/>
      <c r="TPP83" s="81"/>
      <c r="TPQ83" s="81"/>
      <c r="TPR83" s="81"/>
      <c r="TPS83" s="81"/>
      <c r="TPT83" s="81"/>
      <c r="TPU83" s="81"/>
      <c r="TPV83" s="81"/>
      <c r="TPW83" s="81"/>
      <c r="TPX83" s="81"/>
      <c r="TPY83" s="81"/>
      <c r="TPZ83" s="81"/>
      <c r="TQA83" s="81"/>
      <c r="TQB83" s="81"/>
      <c r="TQC83" s="81"/>
      <c r="TQD83" s="81"/>
      <c r="TQE83" s="81"/>
      <c r="TQF83" s="81"/>
      <c r="TQG83" s="81"/>
      <c r="TQH83" s="81"/>
      <c r="TQI83" s="81"/>
      <c r="TQJ83" s="81"/>
      <c r="TQK83" s="81"/>
      <c r="TQL83" s="81"/>
      <c r="TQM83" s="81"/>
      <c r="TQN83" s="81"/>
      <c r="TQO83" s="81"/>
      <c r="TQP83" s="81"/>
      <c r="TQQ83" s="81"/>
      <c r="TQR83" s="81"/>
      <c r="TQS83" s="81"/>
      <c r="TQT83" s="81"/>
      <c r="TQU83" s="81"/>
      <c r="TQV83" s="81"/>
      <c r="TQW83" s="81"/>
      <c r="TQX83" s="81"/>
      <c r="TQY83" s="81"/>
      <c r="TQZ83" s="81"/>
      <c r="TRA83" s="81"/>
      <c r="TRB83" s="81"/>
      <c r="TRC83" s="81"/>
      <c r="TRD83" s="81"/>
      <c r="TRE83" s="81"/>
      <c r="TRF83" s="81"/>
      <c r="TRG83" s="81"/>
      <c r="TRH83" s="81"/>
      <c r="TRI83" s="81"/>
      <c r="TRJ83" s="81"/>
      <c r="TRK83" s="81"/>
      <c r="TRL83" s="81"/>
      <c r="TRM83" s="81"/>
      <c r="TRN83" s="81"/>
      <c r="TRO83" s="81"/>
      <c r="TRP83" s="81"/>
      <c r="TRQ83" s="81"/>
      <c r="TRR83" s="81"/>
      <c r="TRS83" s="81"/>
      <c r="TRT83" s="81"/>
      <c r="TRU83" s="81"/>
      <c r="TRV83" s="81"/>
      <c r="TRW83" s="81"/>
      <c r="TRX83" s="81"/>
      <c r="TRY83" s="81"/>
      <c r="TRZ83" s="81"/>
      <c r="TSA83" s="81"/>
      <c r="TSB83" s="81"/>
      <c r="TSC83" s="81"/>
      <c r="TSD83" s="81"/>
      <c r="TSE83" s="81"/>
      <c r="TSF83" s="81"/>
      <c r="TSG83" s="81"/>
      <c r="TSH83" s="81"/>
      <c r="TSI83" s="81"/>
      <c r="TSJ83" s="81"/>
      <c r="TSK83" s="81"/>
      <c r="TSL83" s="81"/>
      <c r="TSM83" s="81"/>
      <c r="TSN83" s="81"/>
      <c r="TSO83" s="81"/>
      <c r="TSP83" s="81"/>
      <c r="TSQ83" s="81"/>
      <c r="TSR83" s="81"/>
      <c r="TSS83" s="81"/>
      <c r="TST83" s="81"/>
      <c r="TSU83" s="81"/>
      <c r="TSV83" s="81"/>
      <c r="TSW83" s="81"/>
      <c r="TSX83" s="81"/>
      <c r="TSY83" s="81"/>
      <c r="TSZ83" s="81"/>
      <c r="TTA83" s="81"/>
      <c r="TTB83" s="81"/>
      <c r="TTC83" s="81"/>
      <c r="TTD83" s="81"/>
      <c r="TTE83" s="81"/>
      <c r="TTF83" s="81"/>
      <c r="TTG83" s="81"/>
      <c r="TTH83" s="81"/>
      <c r="TTI83" s="81"/>
      <c r="TTJ83" s="81"/>
      <c r="TTK83" s="81"/>
      <c r="TTL83" s="81"/>
      <c r="TTM83" s="81"/>
      <c r="TTN83" s="81"/>
      <c r="TTO83" s="81"/>
      <c r="TTP83" s="81"/>
      <c r="TTQ83" s="81"/>
      <c r="TTR83" s="81"/>
      <c r="TTS83" s="81"/>
      <c r="TTT83" s="81"/>
      <c r="TTU83" s="81"/>
      <c r="TTV83" s="81"/>
      <c r="TTW83" s="81"/>
      <c r="TTX83" s="81"/>
      <c r="TTY83" s="81"/>
      <c r="TTZ83" s="81"/>
      <c r="TUA83" s="81"/>
      <c r="TUB83" s="81"/>
      <c r="TUC83" s="81"/>
      <c r="TUD83" s="81"/>
      <c r="TUE83" s="81"/>
      <c r="TUF83" s="81"/>
      <c r="TUG83" s="81"/>
      <c r="TUH83" s="81"/>
      <c r="TUI83" s="81"/>
      <c r="TUJ83" s="81"/>
      <c r="TUK83" s="81"/>
      <c r="TUL83" s="81"/>
      <c r="TUM83" s="81"/>
      <c r="TUN83" s="81"/>
      <c r="TUO83" s="81"/>
      <c r="TUP83" s="81"/>
      <c r="TUQ83" s="81"/>
      <c r="TUR83" s="81"/>
      <c r="TUS83" s="81"/>
      <c r="TUT83" s="81"/>
      <c r="TUU83" s="81"/>
      <c r="TUV83" s="81"/>
      <c r="TUW83" s="81"/>
      <c r="TUX83" s="81"/>
      <c r="TUY83" s="81"/>
      <c r="TUZ83" s="81"/>
      <c r="TVA83" s="81"/>
      <c r="TVB83" s="81"/>
      <c r="TVC83" s="81"/>
      <c r="TVD83" s="81"/>
      <c r="TVE83" s="81"/>
      <c r="TVF83" s="81"/>
      <c r="TVG83" s="81"/>
      <c r="TVH83" s="81"/>
      <c r="TVI83" s="81"/>
      <c r="TVJ83" s="81"/>
      <c r="TVK83" s="81"/>
      <c r="TVL83" s="81"/>
      <c r="TVM83" s="81"/>
      <c r="TVN83" s="81"/>
      <c r="TVO83" s="81"/>
      <c r="TVP83" s="81"/>
      <c r="TVQ83" s="81"/>
      <c r="TVR83" s="81"/>
      <c r="TVS83" s="81"/>
      <c r="TVT83" s="81"/>
      <c r="TVU83" s="81"/>
      <c r="TVV83" s="81"/>
      <c r="TVW83" s="81"/>
      <c r="TVX83" s="81"/>
      <c r="TVY83" s="81"/>
      <c r="TVZ83" s="81"/>
      <c r="TWA83" s="81"/>
      <c r="TWB83" s="81"/>
      <c r="TWC83" s="81"/>
      <c r="TWD83" s="81"/>
      <c r="TWE83" s="81"/>
      <c r="TWF83" s="81"/>
      <c r="TWG83" s="81"/>
      <c r="TWH83" s="81"/>
      <c r="TWI83" s="81"/>
      <c r="TWJ83" s="81"/>
      <c r="TWK83" s="81"/>
      <c r="TWL83" s="81"/>
      <c r="TWM83" s="81"/>
      <c r="TWN83" s="81"/>
      <c r="TWO83" s="81"/>
      <c r="TWP83" s="81"/>
      <c r="TWQ83" s="81"/>
      <c r="TWR83" s="81"/>
      <c r="TWS83" s="81"/>
      <c r="TWT83" s="81"/>
      <c r="TWU83" s="81"/>
      <c r="TWV83" s="81"/>
      <c r="TWW83" s="81"/>
      <c r="TWX83" s="81"/>
      <c r="TWY83" s="81"/>
      <c r="TWZ83" s="81"/>
      <c r="TXA83" s="81"/>
      <c r="TXB83" s="81"/>
      <c r="TXC83" s="81"/>
      <c r="TXD83" s="81"/>
      <c r="TXE83" s="81"/>
      <c r="TXF83" s="81"/>
      <c r="TXG83" s="81"/>
      <c r="TXH83" s="81"/>
      <c r="TXI83" s="81"/>
      <c r="TXJ83" s="81"/>
      <c r="TXK83" s="81"/>
      <c r="TXL83" s="81"/>
      <c r="TXM83" s="81"/>
      <c r="TXN83" s="81"/>
      <c r="TXO83" s="81"/>
      <c r="TXP83" s="81"/>
      <c r="TXQ83" s="81"/>
      <c r="TXR83" s="81"/>
      <c r="TXS83" s="81"/>
      <c r="TXT83" s="81"/>
      <c r="TXU83" s="81"/>
      <c r="TXV83" s="81"/>
      <c r="TXW83" s="81"/>
      <c r="TXX83" s="81"/>
      <c r="TXY83" s="81"/>
      <c r="TXZ83" s="81"/>
      <c r="TYA83" s="81"/>
      <c r="TYB83" s="81"/>
      <c r="TYC83" s="81"/>
      <c r="TYD83" s="81"/>
      <c r="TYE83" s="81"/>
      <c r="TYF83" s="81"/>
      <c r="TYG83" s="81"/>
      <c r="TYH83" s="81"/>
      <c r="TYI83" s="81"/>
      <c r="TYJ83" s="81"/>
      <c r="TYK83" s="81"/>
      <c r="TYL83" s="81"/>
      <c r="TYM83" s="81"/>
      <c r="TYN83" s="81"/>
      <c r="TYO83" s="81"/>
      <c r="TYP83" s="81"/>
      <c r="TYQ83" s="81"/>
      <c r="TYR83" s="81"/>
      <c r="TYS83" s="81"/>
      <c r="TYT83" s="81"/>
      <c r="TYU83" s="81"/>
      <c r="TYV83" s="81"/>
      <c r="TYW83" s="81"/>
      <c r="TYX83" s="81"/>
      <c r="TYY83" s="81"/>
      <c r="TYZ83" s="81"/>
      <c r="TZA83" s="81"/>
      <c r="TZB83" s="81"/>
      <c r="TZC83" s="81"/>
      <c r="TZD83" s="81"/>
      <c r="TZE83" s="81"/>
      <c r="TZF83" s="81"/>
      <c r="TZG83" s="81"/>
      <c r="TZH83" s="81"/>
      <c r="TZI83" s="81"/>
      <c r="TZJ83" s="81"/>
      <c r="TZK83" s="81"/>
      <c r="TZL83" s="81"/>
      <c r="TZM83" s="81"/>
      <c r="TZN83" s="81"/>
      <c r="TZO83" s="81"/>
      <c r="TZP83" s="81"/>
      <c r="TZQ83" s="81"/>
      <c r="TZR83" s="81"/>
      <c r="TZS83" s="81"/>
      <c r="TZT83" s="81"/>
      <c r="TZU83" s="81"/>
      <c r="TZV83" s="81"/>
      <c r="TZW83" s="81"/>
      <c r="TZX83" s="81"/>
      <c r="TZY83" s="81"/>
      <c r="TZZ83" s="81"/>
      <c r="UAA83" s="81"/>
      <c r="UAB83" s="81"/>
      <c r="UAC83" s="81"/>
      <c r="UAD83" s="81"/>
      <c r="UAE83" s="81"/>
      <c r="UAF83" s="81"/>
      <c r="UAG83" s="81"/>
      <c r="UAH83" s="81"/>
      <c r="UAI83" s="81"/>
      <c r="UAJ83" s="81"/>
      <c r="UAK83" s="81"/>
      <c r="UAL83" s="81"/>
      <c r="UAM83" s="81"/>
      <c r="UAN83" s="81"/>
      <c r="UAO83" s="81"/>
      <c r="UAP83" s="81"/>
      <c r="UAQ83" s="81"/>
      <c r="UAR83" s="81"/>
      <c r="UAS83" s="81"/>
      <c r="UAT83" s="81"/>
      <c r="UAU83" s="81"/>
      <c r="UAV83" s="81"/>
      <c r="UAW83" s="81"/>
      <c r="UAX83" s="81"/>
      <c r="UAY83" s="81"/>
      <c r="UAZ83" s="81"/>
      <c r="UBA83" s="81"/>
      <c r="UBB83" s="81"/>
      <c r="UBC83" s="81"/>
      <c r="UBD83" s="81"/>
      <c r="UBE83" s="81"/>
      <c r="UBF83" s="81"/>
      <c r="UBG83" s="81"/>
      <c r="UBH83" s="81"/>
      <c r="UBI83" s="81"/>
      <c r="UBJ83" s="81"/>
      <c r="UBK83" s="81"/>
      <c r="UBL83" s="81"/>
      <c r="UBM83" s="81"/>
      <c r="UBN83" s="81"/>
      <c r="UBO83" s="81"/>
      <c r="UBP83" s="81"/>
      <c r="UBQ83" s="81"/>
      <c r="UBR83" s="81"/>
      <c r="UBS83" s="81"/>
      <c r="UBT83" s="81"/>
      <c r="UBU83" s="81"/>
      <c r="UBV83" s="81"/>
      <c r="UBW83" s="81"/>
      <c r="UBX83" s="81"/>
      <c r="UBY83" s="81"/>
      <c r="UBZ83" s="81"/>
      <c r="UCA83" s="81"/>
      <c r="UCB83" s="81"/>
      <c r="UCC83" s="81"/>
      <c r="UCD83" s="81"/>
      <c r="UCE83" s="81"/>
      <c r="UCF83" s="81"/>
      <c r="UCG83" s="81"/>
      <c r="UCH83" s="81"/>
      <c r="UCI83" s="81"/>
      <c r="UCJ83" s="81"/>
      <c r="UCK83" s="81"/>
      <c r="UCL83" s="81"/>
      <c r="UCM83" s="81"/>
      <c r="UCN83" s="81"/>
      <c r="UCO83" s="81"/>
      <c r="UCP83" s="81"/>
      <c r="UCQ83" s="81"/>
      <c r="UCR83" s="81"/>
      <c r="UCS83" s="81"/>
      <c r="UCT83" s="81"/>
      <c r="UCU83" s="81"/>
      <c r="UCV83" s="81"/>
      <c r="UCW83" s="81"/>
      <c r="UCX83" s="81"/>
      <c r="UCY83" s="81"/>
      <c r="UCZ83" s="81"/>
      <c r="UDA83" s="81"/>
      <c r="UDB83" s="81"/>
      <c r="UDC83" s="81"/>
      <c r="UDD83" s="81"/>
      <c r="UDE83" s="81"/>
      <c r="UDF83" s="81"/>
      <c r="UDG83" s="81"/>
      <c r="UDH83" s="81"/>
      <c r="UDI83" s="81"/>
      <c r="UDJ83" s="81"/>
      <c r="UDK83" s="81"/>
      <c r="UDL83" s="81"/>
      <c r="UDM83" s="81"/>
      <c r="UDN83" s="81"/>
      <c r="UDO83" s="81"/>
      <c r="UDP83" s="81"/>
      <c r="UDQ83" s="81"/>
      <c r="UDR83" s="81"/>
      <c r="UDS83" s="81"/>
      <c r="UDT83" s="81"/>
      <c r="UDU83" s="81"/>
      <c r="UDV83" s="81"/>
      <c r="UDW83" s="81"/>
      <c r="UDX83" s="81"/>
      <c r="UDY83" s="81"/>
      <c r="UDZ83" s="81"/>
      <c r="UEA83" s="81"/>
      <c r="UEB83" s="81"/>
      <c r="UEC83" s="81"/>
      <c r="UED83" s="81"/>
      <c r="UEE83" s="81"/>
      <c r="UEF83" s="81"/>
      <c r="UEG83" s="81"/>
      <c r="UEH83" s="81"/>
      <c r="UEI83" s="81"/>
      <c r="UEJ83" s="81"/>
      <c r="UEK83" s="81"/>
      <c r="UEL83" s="81"/>
      <c r="UEM83" s="81"/>
      <c r="UEN83" s="81"/>
      <c r="UEO83" s="81"/>
      <c r="UEP83" s="81"/>
      <c r="UEQ83" s="81"/>
      <c r="UER83" s="81"/>
      <c r="UES83" s="81"/>
      <c r="UET83" s="81"/>
      <c r="UEU83" s="81"/>
      <c r="UEV83" s="81"/>
      <c r="UEW83" s="81"/>
      <c r="UEX83" s="81"/>
      <c r="UEY83" s="81"/>
      <c r="UEZ83" s="81"/>
      <c r="UFA83" s="81"/>
      <c r="UFB83" s="81"/>
      <c r="UFC83" s="81"/>
      <c r="UFD83" s="81"/>
      <c r="UFE83" s="81"/>
      <c r="UFF83" s="81"/>
      <c r="UFG83" s="81"/>
      <c r="UFH83" s="81"/>
      <c r="UFI83" s="81"/>
      <c r="UFJ83" s="81"/>
      <c r="UFK83" s="81"/>
      <c r="UFL83" s="81"/>
      <c r="UFM83" s="81"/>
      <c r="UFN83" s="81"/>
      <c r="UFO83" s="81"/>
      <c r="UFP83" s="81"/>
      <c r="UFQ83" s="81"/>
      <c r="UFR83" s="81"/>
      <c r="UFS83" s="81"/>
      <c r="UFT83" s="81"/>
      <c r="UFU83" s="81"/>
      <c r="UFV83" s="81"/>
      <c r="UFW83" s="81"/>
      <c r="UFX83" s="81"/>
      <c r="UFY83" s="81"/>
      <c r="UFZ83" s="81"/>
      <c r="UGA83" s="81"/>
      <c r="UGB83" s="81"/>
      <c r="UGC83" s="81"/>
      <c r="UGD83" s="81"/>
      <c r="UGE83" s="81"/>
      <c r="UGF83" s="81"/>
      <c r="UGG83" s="81"/>
      <c r="UGH83" s="81"/>
      <c r="UGI83" s="81"/>
      <c r="UGJ83" s="81"/>
      <c r="UGK83" s="81"/>
      <c r="UGL83" s="81"/>
      <c r="UGM83" s="81"/>
      <c r="UGN83" s="81"/>
      <c r="UGO83" s="81"/>
      <c r="UGP83" s="81"/>
      <c r="UGQ83" s="81"/>
      <c r="UGR83" s="81"/>
      <c r="UGS83" s="81"/>
      <c r="UGT83" s="81"/>
      <c r="UGU83" s="81"/>
      <c r="UGV83" s="81"/>
      <c r="UGW83" s="81"/>
      <c r="UGX83" s="81"/>
      <c r="UGY83" s="81"/>
      <c r="UGZ83" s="81"/>
      <c r="UHA83" s="81"/>
      <c r="UHB83" s="81"/>
      <c r="UHC83" s="81"/>
      <c r="UHD83" s="81"/>
      <c r="UHE83" s="81"/>
      <c r="UHF83" s="81"/>
      <c r="UHG83" s="81"/>
      <c r="UHH83" s="81"/>
      <c r="UHI83" s="81"/>
      <c r="UHJ83" s="81"/>
      <c r="UHK83" s="81"/>
      <c r="UHL83" s="81"/>
      <c r="UHM83" s="81"/>
      <c r="UHN83" s="81"/>
      <c r="UHO83" s="81"/>
      <c r="UHP83" s="81"/>
      <c r="UHQ83" s="81"/>
      <c r="UHR83" s="81"/>
      <c r="UHS83" s="81"/>
      <c r="UHT83" s="81"/>
      <c r="UHU83" s="81"/>
      <c r="UHV83" s="81"/>
      <c r="UHW83" s="81"/>
      <c r="UHX83" s="81"/>
      <c r="UHY83" s="81"/>
      <c r="UHZ83" s="81"/>
      <c r="UIA83" s="81"/>
      <c r="UIB83" s="81"/>
      <c r="UIC83" s="81"/>
      <c r="UID83" s="81"/>
      <c r="UIE83" s="81"/>
      <c r="UIF83" s="81"/>
      <c r="UIG83" s="81"/>
      <c r="UIH83" s="81"/>
      <c r="UII83" s="81"/>
      <c r="UIJ83" s="81"/>
      <c r="UIK83" s="81"/>
      <c r="UIL83" s="81"/>
      <c r="UIM83" s="81"/>
      <c r="UIN83" s="81"/>
      <c r="UIO83" s="81"/>
      <c r="UIP83" s="81"/>
      <c r="UIQ83" s="81"/>
      <c r="UIR83" s="81"/>
      <c r="UIS83" s="81"/>
      <c r="UIT83" s="81"/>
      <c r="UIU83" s="81"/>
      <c r="UIV83" s="81"/>
      <c r="UIW83" s="81"/>
      <c r="UIX83" s="81"/>
      <c r="UIY83" s="81"/>
      <c r="UIZ83" s="81"/>
      <c r="UJA83" s="81"/>
      <c r="UJB83" s="81"/>
      <c r="UJC83" s="81"/>
      <c r="UJD83" s="81"/>
      <c r="UJE83" s="81"/>
      <c r="UJF83" s="81"/>
      <c r="UJG83" s="81"/>
      <c r="UJH83" s="81"/>
      <c r="UJI83" s="81"/>
      <c r="UJJ83" s="81"/>
      <c r="UJK83" s="81"/>
      <c r="UJL83" s="81"/>
      <c r="UJM83" s="81"/>
      <c r="UJN83" s="81"/>
      <c r="UJO83" s="81"/>
      <c r="UJP83" s="81"/>
      <c r="UJQ83" s="81"/>
      <c r="UJR83" s="81"/>
      <c r="UJS83" s="81"/>
      <c r="UJT83" s="81"/>
      <c r="UJU83" s="81"/>
      <c r="UJV83" s="81"/>
      <c r="UJW83" s="81"/>
      <c r="UJX83" s="81"/>
      <c r="UJY83" s="81"/>
      <c r="UJZ83" s="81"/>
      <c r="UKA83" s="81"/>
      <c r="UKB83" s="81"/>
      <c r="UKC83" s="81"/>
      <c r="UKD83" s="81"/>
      <c r="UKE83" s="81"/>
      <c r="UKF83" s="81"/>
      <c r="UKG83" s="81"/>
      <c r="UKH83" s="81"/>
      <c r="UKI83" s="81"/>
      <c r="UKJ83" s="81"/>
      <c r="UKK83" s="81"/>
      <c r="UKL83" s="81"/>
      <c r="UKM83" s="81"/>
      <c r="UKN83" s="81"/>
      <c r="UKO83" s="81"/>
      <c r="UKP83" s="81"/>
      <c r="UKQ83" s="81"/>
      <c r="UKR83" s="81"/>
      <c r="UKS83" s="81"/>
      <c r="UKT83" s="81"/>
      <c r="UKU83" s="81"/>
      <c r="UKV83" s="81"/>
      <c r="UKW83" s="81"/>
      <c r="UKX83" s="81"/>
      <c r="UKY83" s="81"/>
      <c r="UKZ83" s="81"/>
      <c r="ULA83" s="81"/>
      <c r="ULB83" s="81"/>
      <c r="ULC83" s="81"/>
      <c r="ULD83" s="81"/>
      <c r="ULE83" s="81"/>
      <c r="ULF83" s="81"/>
      <c r="ULG83" s="81"/>
      <c r="ULH83" s="81"/>
      <c r="ULI83" s="81"/>
      <c r="ULJ83" s="81"/>
      <c r="ULK83" s="81"/>
      <c r="ULL83" s="81"/>
      <c r="ULM83" s="81"/>
      <c r="ULN83" s="81"/>
      <c r="ULO83" s="81"/>
      <c r="ULP83" s="81"/>
      <c r="ULQ83" s="81"/>
      <c r="ULR83" s="81"/>
      <c r="ULS83" s="81"/>
      <c r="ULT83" s="81"/>
      <c r="ULU83" s="81"/>
      <c r="ULV83" s="81"/>
      <c r="ULW83" s="81"/>
      <c r="ULX83" s="81"/>
      <c r="ULY83" s="81"/>
      <c r="ULZ83" s="81"/>
      <c r="UMA83" s="81"/>
      <c r="UMB83" s="81"/>
      <c r="UMC83" s="81"/>
      <c r="UMD83" s="81"/>
      <c r="UME83" s="81"/>
      <c r="UMF83" s="81"/>
      <c r="UMG83" s="81"/>
      <c r="UMH83" s="81"/>
      <c r="UMI83" s="81"/>
      <c r="UMJ83" s="81"/>
      <c r="UMK83" s="81"/>
      <c r="UML83" s="81"/>
      <c r="UMM83" s="81"/>
      <c r="UMN83" s="81"/>
      <c r="UMO83" s="81"/>
      <c r="UMP83" s="81"/>
      <c r="UMQ83" s="81"/>
      <c r="UMR83" s="81"/>
      <c r="UMS83" s="81"/>
      <c r="UMT83" s="81"/>
      <c r="UMU83" s="81"/>
      <c r="UMV83" s="81"/>
      <c r="UMW83" s="81"/>
      <c r="UMX83" s="81"/>
      <c r="UMY83" s="81"/>
      <c r="UMZ83" s="81"/>
      <c r="UNA83" s="81"/>
      <c r="UNB83" s="81"/>
      <c r="UNC83" s="81"/>
      <c r="UND83" s="81"/>
      <c r="UNE83" s="81"/>
      <c r="UNF83" s="81"/>
      <c r="UNG83" s="81"/>
      <c r="UNH83" s="81"/>
      <c r="UNI83" s="81"/>
      <c r="UNJ83" s="81"/>
      <c r="UNK83" s="81"/>
      <c r="UNL83" s="81"/>
      <c r="UNM83" s="81"/>
      <c r="UNN83" s="81"/>
      <c r="UNO83" s="81"/>
      <c r="UNP83" s="81"/>
      <c r="UNQ83" s="81"/>
      <c r="UNR83" s="81"/>
      <c r="UNS83" s="81"/>
      <c r="UNT83" s="81"/>
      <c r="UNU83" s="81"/>
      <c r="UNV83" s="81"/>
      <c r="UNW83" s="81"/>
      <c r="UNX83" s="81"/>
      <c r="UNY83" s="81"/>
      <c r="UNZ83" s="81"/>
      <c r="UOA83" s="81"/>
      <c r="UOB83" s="81"/>
      <c r="UOC83" s="81"/>
      <c r="UOD83" s="81"/>
      <c r="UOE83" s="81"/>
      <c r="UOF83" s="81"/>
      <c r="UOG83" s="81"/>
      <c r="UOH83" s="81"/>
      <c r="UOI83" s="81"/>
      <c r="UOJ83" s="81"/>
      <c r="UOK83" s="81"/>
      <c r="UOL83" s="81"/>
      <c r="UOM83" s="81"/>
      <c r="UON83" s="81"/>
      <c r="UOO83" s="81"/>
      <c r="UOP83" s="81"/>
      <c r="UOQ83" s="81"/>
      <c r="UOR83" s="81"/>
      <c r="UOS83" s="81"/>
      <c r="UOT83" s="81"/>
      <c r="UOU83" s="81"/>
      <c r="UOV83" s="81"/>
      <c r="UOW83" s="81"/>
      <c r="UOX83" s="81"/>
      <c r="UOY83" s="81"/>
      <c r="UOZ83" s="81"/>
      <c r="UPA83" s="81"/>
      <c r="UPB83" s="81"/>
      <c r="UPC83" s="81"/>
      <c r="UPD83" s="81"/>
      <c r="UPE83" s="81"/>
      <c r="UPF83" s="81"/>
      <c r="UPG83" s="81"/>
      <c r="UPH83" s="81"/>
      <c r="UPI83" s="81"/>
      <c r="UPJ83" s="81"/>
      <c r="UPK83" s="81"/>
      <c r="UPL83" s="81"/>
      <c r="UPM83" s="81"/>
      <c r="UPN83" s="81"/>
      <c r="UPO83" s="81"/>
      <c r="UPP83" s="81"/>
      <c r="UPQ83" s="81"/>
      <c r="UPR83" s="81"/>
      <c r="UPS83" s="81"/>
      <c r="UPT83" s="81"/>
      <c r="UPU83" s="81"/>
      <c r="UPV83" s="81"/>
      <c r="UPW83" s="81"/>
      <c r="UPX83" s="81"/>
      <c r="UPY83" s="81"/>
      <c r="UPZ83" s="81"/>
      <c r="UQA83" s="81"/>
      <c r="UQB83" s="81"/>
      <c r="UQC83" s="81"/>
      <c r="UQD83" s="81"/>
      <c r="UQE83" s="81"/>
      <c r="UQF83" s="81"/>
      <c r="UQG83" s="81"/>
      <c r="UQH83" s="81"/>
      <c r="UQI83" s="81"/>
      <c r="UQJ83" s="81"/>
      <c r="UQK83" s="81"/>
      <c r="UQL83" s="81"/>
      <c r="UQM83" s="81"/>
      <c r="UQN83" s="81"/>
      <c r="UQO83" s="81"/>
      <c r="UQP83" s="81"/>
      <c r="UQQ83" s="81"/>
      <c r="UQR83" s="81"/>
      <c r="UQS83" s="81"/>
      <c r="UQT83" s="81"/>
      <c r="UQU83" s="81"/>
      <c r="UQV83" s="81"/>
      <c r="UQW83" s="81"/>
      <c r="UQX83" s="81"/>
      <c r="UQY83" s="81"/>
      <c r="UQZ83" s="81"/>
      <c r="URA83" s="81"/>
      <c r="URB83" s="81"/>
      <c r="URC83" s="81"/>
      <c r="URD83" s="81"/>
      <c r="URE83" s="81"/>
      <c r="URF83" s="81"/>
      <c r="URG83" s="81"/>
      <c r="URH83" s="81"/>
      <c r="URI83" s="81"/>
      <c r="URJ83" s="81"/>
      <c r="URK83" s="81"/>
      <c r="URL83" s="81"/>
      <c r="URM83" s="81"/>
      <c r="URN83" s="81"/>
      <c r="URO83" s="81"/>
      <c r="URP83" s="81"/>
      <c r="URQ83" s="81"/>
      <c r="URR83" s="81"/>
      <c r="URS83" s="81"/>
      <c r="URT83" s="81"/>
      <c r="URU83" s="81"/>
      <c r="URV83" s="81"/>
      <c r="URW83" s="81"/>
      <c r="URX83" s="81"/>
      <c r="URY83" s="81"/>
      <c r="URZ83" s="81"/>
      <c r="USA83" s="81"/>
      <c r="USB83" s="81"/>
      <c r="USC83" s="81"/>
      <c r="USD83" s="81"/>
      <c r="USE83" s="81"/>
      <c r="USF83" s="81"/>
      <c r="USG83" s="81"/>
      <c r="USH83" s="81"/>
      <c r="USI83" s="81"/>
      <c r="USJ83" s="81"/>
      <c r="USK83" s="81"/>
      <c r="USL83" s="81"/>
      <c r="USM83" s="81"/>
      <c r="USN83" s="81"/>
      <c r="USO83" s="81"/>
      <c r="USP83" s="81"/>
      <c r="USQ83" s="81"/>
      <c r="USR83" s="81"/>
      <c r="USS83" s="81"/>
      <c r="UST83" s="81"/>
      <c r="USU83" s="81"/>
      <c r="USV83" s="81"/>
      <c r="USW83" s="81"/>
      <c r="USX83" s="81"/>
      <c r="USY83" s="81"/>
      <c r="USZ83" s="81"/>
      <c r="UTA83" s="81"/>
      <c r="UTB83" s="81"/>
      <c r="UTC83" s="81"/>
      <c r="UTD83" s="81"/>
      <c r="UTE83" s="81"/>
      <c r="UTF83" s="81"/>
      <c r="UTG83" s="81"/>
      <c r="UTH83" s="81"/>
      <c r="UTI83" s="81"/>
      <c r="UTJ83" s="81"/>
      <c r="UTK83" s="81"/>
      <c r="UTL83" s="81"/>
      <c r="UTM83" s="81"/>
      <c r="UTN83" s="81"/>
      <c r="UTO83" s="81"/>
      <c r="UTP83" s="81"/>
      <c r="UTQ83" s="81"/>
      <c r="UTR83" s="81"/>
      <c r="UTS83" s="81"/>
      <c r="UTT83" s="81"/>
      <c r="UTU83" s="81"/>
      <c r="UTV83" s="81"/>
      <c r="UTW83" s="81"/>
      <c r="UTX83" s="81"/>
      <c r="UTY83" s="81"/>
      <c r="UTZ83" s="81"/>
      <c r="UUA83" s="81"/>
      <c r="UUB83" s="81"/>
      <c r="UUC83" s="81"/>
      <c r="UUD83" s="81"/>
      <c r="UUE83" s="81"/>
      <c r="UUF83" s="81"/>
      <c r="UUG83" s="81"/>
      <c r="UUH83" s="81"/>
      <c r="UUI83" s="81"/>
      <c r="UUJ83" s="81"/>
      <c r="UUK83" s="81"/>
      <c r="UUL83" s="81"/>
      <c r="UUM83" s="81"/>
      <c r="UUN83" s="81"/>
      <c r="UUO83" s="81"/>
      <c r="UUP83" s="81"/>
      <c r="UUQ83" s="81"/>
      <c r="UUR83" s="81"/>
      <c r="UUS83" s="81"/>
      <c r="UUT83" s="81"/>
      <c r="UUU83" s="81"/>
      <c r="UUV83" s="81"/>
      <c r="UUW83" s="81"/>
      <c r="UUX83" s="81"/>
      <c r="UUY83" s="81"/>
      <c r="UUZ83" s="81"/>
      <c r="UVA83" s="81"/>
      <c r="UVB83" s="81"/>
      <c r="UVC83" s="81"/>
      <c r="UVD83" s="81"/>
      <c r="UVE83" s="81"/>
      <c r="UVF83" s="81"/>
      <c r="UVG83" s="81"/>
      <c r="UVH83" s="81"/>
      <c r="UVI83" s="81"/>
      <c r="UVJ83" s="81"/>
      <c r="UVK83" s="81"/>
      <c r="UVL83" s="81"/>
      <c r="UVM83" s="81"/>
      <c r="UVN83" s="81"/>
      <c r="UVO83" s="81"/>
      <c r="UVP83" s="81"/>
      <c r="UVQ83" s="81"/>
      <c r="UVR83" s="81"/>
      <c r="UVS83" s="81"/>
      <c r="UVT83" s="81"/>
      <c r="UVU83" s="81"/>
      <c r="UVV83" s="81"/>
      <c r="UVW83" s="81"/>
      <c r="UVX83" s="81"/>
      <c r="UVY83" s="81"/>
      <c r="UVZ83" s="81"/>
      <c r="UWA83" s="81"/>
      <c r="UWB83" s="81"/>
      <c r="UWC83" s="81"/>
      <c r="UWD83" s="81"/>
      <c r="UWE83" s="81"/>
      <c r="UWF83" s="81"/>
      <c r="UWG83" s="81"/>
      <c r="UWH83" s="81"/>
      <c r="UWI83" s="81"/>
      <c r="UWJ83" s="81"/>
      <c r="UWK83" s="81"/>
      <c r="UWL83" s="81"/>
      <c r="UWM83" s="81"/>
      <c r="UWN83" s="81"/>
      <c r="UWO83" s="81"/>
      <c r="UWP83" s="81"/>
      <c r="UWQ83" s="81"/>
      <c r="UWR83" s="81"/>
      <c r="UWS83" s="81"/>
      <c r="UWT83" s="81"/>
      <c r="UWU83" s="81"/>
      <c r="UWV83" s="81"/>
      <c r="UWW83" s="81"/>
      <c r="UWX83" s="81"/>
      <c r="UWY83" s="81"/>
      <c r="UWZ83" s="81"/>
      <c r="UXA83" s="81"/>
      <c r="UXB83" s="81"/>
      <c r="UXC83" s="81"/>
      <c r="UXD83" s="81"/>
      <c r="UXE83" s="81"/>
      <c r="UXF83" s="81"/>
      <c r="UXG83" s="81"/>
      <c r="UXH83" s="81"/>
      <c r="UXI83" s="81"/>
      <c r="UXJ83" s="81"/>
      <c r="UXK83" s="81"/>
      <c r="UXL83" s="81"/>
      <c r="UXM83" s="81"/>
      <c r="UXN83" s="81"/>
      <c r="UXO83" s="81"/>
      <c r="UXP83" s="81"/>
      <c r="UXQ83" s="81"/>
      <c r="UXR83" s="81"/>
      <c r="UXS83" s="81"/>
      <c r="UXT83" s="81"/>
      <c r="UXU83" s="81"/>
      <c r="UXV83" s="81"/>
      <c r="UXW83" s="81"/>
      <c r="UXX83" s="81"/>
      <c r="UXY83" s="81"/>
      <c r="UXZ83" s="81"/>
      <c r="UYA83" s="81"/>
      <c r="UYB83" s="81"/>
      <c r="UYC83" s="81"/>
      <c r="UYD83" s="81"/>
      <c r="UYE83" s="81"/>
      <c r="UYF83" s="81"/>
      <c r="UYG83" s="81"/>
      <c r="UYH83" s="81"/>
      <c r="UYI83" s="81"/>
      <c r="UYJ83" s="81"/>
      <c r="UYK83" s="81"/>
      <c r="UYL83" s="81"/>
      <c r="UYM83" s="81"/>
      <c r="UYN83" s="81"/>
      <c r="UYO83" s="81"/>
      <c r="UYP83" s="81"/>
      <c r="UYQ83" s="81"/>
      <c r="UYR83" s="81"/>
      <c r="UYS83" s="81"/>
      <c r="UYT83" s="81"/>
      <c r="UYU83" s="81"/>
      <c r="UYV83" s="81"/>
      <c r="UYW83" s="81"/>
      <c r="UYX83" s="81"/>
      <c r="UYY83" s="81"/>
      <c r="UYZ83" s="81"/>
      <c r="UZA83" s="81"/>
      <c r="UZB83" s="81"/>
      <c r="UZC83" s="81"/>
      <c r="UZD83" s="81"/>
      <c r="UZE83" s="81"/>
      <c r="UZF83" s="81"/>
      <c r="UZG83" s="81"/>
      <c r="UZH83" s="81"/>
      <c r="UZI83" s="81"/>
      <c r="UZJ83" s="81"/>
      <c r="UZK83" s="81"/>
      <c r="UZL83" s="81"/>
      <c r="UZM83" s="81"/>
      <c r="UZN83" s="81"/>
      <c r="UZO83" s="81"/>
      <c r="UZP83" s="81"/>
      <c r="UZQ83" s="81"/>
      <c r="UZR83" s="81"/>
      <c r="UZS83" s="81"/>
      <c r="UZT83" s="81"/>
      <c r="UZU83" s="81"/>
      <c r="UZV83" s="81"/>
      <c r="UZW83" s="81"/>
      <c r="UZX83" s="81"/>
      <c r="UZY83" s="81"/>
      <c r="UZZ83" s="81"/>
      <c r="VAA83" s="81"/>
      <c r="VAB83" s="81"/>
      <c r="VAC83" s="81"/>
      <c r="VAD83" s="81"/>
      <c r="VAE83" s="81"/>
      <c r="VAF83" s="81"/>
      <c r="VAG83" s="81"/>
      <c r="VAH83" s="81"/>
      <c r="VAI83" s="81"/>
      <c r="VAJ83" s="81"/>
      <c r="VAK83" s="81"/>
      <c r="VAL83" s="81"/>
      <c r="VAM83" s="81"/>
      <c r="VAN83" s="81"/>
      <c r="VAO83" s="81"/>
      <c r="VAP83" s="81"/>
      <c r="VAQ83" s="81"/>
      <c r="VAR83" s="81"/>
      <c r="VAS83" s="81"/>
      <c r="VAT83" s="81"/>
      <c r="VAU83" s="81"/>
      <c r="VAV83" s="81"/>
      <c r="VAW83" s="81"/>
      <c r="VAX83" s="81"/>
      <c r="VAY83" s="81"/>
      <c r="VAZ83" s="81"/>
      <c r="VBA83" s="81"/>
      <c r="VBB83" s="81"/>
      <c r="VBC83" s="81"/>
      <c r="VBD83" s="81"/>
      <c r="VBE83" s="81"/>
      <c r="VBF83" s="81"/>
      <c r="VBG83" s="81"/>
      <c r="VBH83" s="81"/>
      <c r="VBI83" s="81"/>
      <c r="VBJ83" s="81"/>
      <c r="VBK83" s="81"/>
      <c r="VBL83" s="81"/>
      <c r="VBM83" s="81"/>
      <c r="VBN83" s="81"/>
      <c r="VBO83" s="81"/>
      <c r="VBP83" s="81"/>
      <c r="VBQ83" s="81"/>
      <c r="VBR83" s="81"/>
      <c r="VBS83" s="81"/>
      <c r="VBT83" s="81"/>
      <c r="VBU83" s="81"/>
      <c r="VBV83" s="81"/>
      <c r="VBW83" s="81"/>
      <c r="VBX83" s="81"/>
      <c r="VBY83" s="81"/>
      <c r="VBZ83" s="81"/>
      <c r="VCA83" s="81"/>
      <c r="VCB83" s="81"/>
      <c r="VCC83" s="81"/>
      <c r="VCD83" s="81"/>
      <c r="VCE83" s="81"/>
      <c r="VCF83" s="81"/>
      <c r="VCG83" s="81"/>
      <c r="VCH83" s="81"/>
      <c r="VCI83" s="81"/>
      <c r="VCJ83" s="81"/>
      <c r="VCK83" s="81"/>
      <c r="VCL83" s="81"/>
      <c r="VCM83" s="81"/>
      <c r="VCN83" s="81"/>
      <c r="VCO83" s="81"/>
      <c r="VCP83" s="81"/>
      <c r="VCQ83" s="81"/>
      <c r="VCR83" s="81"/>
      <c r="VCS83" s="81"/>
      <c r="VCT83" s="81"/>
      <c r="VCU83" s="81"/>
      <c r="VCV83" s="81"/>
      <c r="VCW83" s="81"/>
      <c r="VCX83" s="81"/>
      <c r="VCY83" s="81"/>
      <c r="VCZ83" s="81"/>
      <c r="VDA83" s="81"/>
      <c r="VDB83" s="81"/>
      <c r="VDC83" s="81"/>
      <c r="VDD83" s="81"/>
      <c r="VDE83" s="81"/>
      <c r="VDF83" s="81"/>
      <c r="VDG83" s="81"/>
      <c r="VDH83" s="81"/>
      <c r="VDI83" s="81"/>
      <c r="VDJ83" s="81"/>
      <c r="VDK83" s="81"/>
      <c r="VDL83" s="81"/>
      <c r="VDM83" s="81"/>
      <c r="VDN83" s="81"/>
      <c r="VDO83" s="81"/>
      <c r="VDP83" s="81"/>
      <c r="VDQ83" s="81"/>
      <c r="VDR83" s="81"/>
      <c r="VDS83" s="81"/>
      <c r="VDT83" s="81"/>
      <c r="VDU83" s="81"/>
      <c r="VDV83" s="81"/>
      <c r="VDW83" s="81"/>
      <c r="VDX83" s="81"/>
      <c r="VDY83" s="81"/>
      <c r="VDZ83" s="81"/>
      <c r="VEA83" s="81"/>
      <c r="VEB83" s="81"/>
      <c r="VEC83" s="81"/>
      <c r="VED83" s="81"/>
      <c r="VEE83" s="81"/>
      <c r="VEF83" s="81"/>
      <c r="VEG83" s="81"/>
      <c r="VEH83" s="81"/>
      <c r="VEI83" s="81"/>
      <c r="VEJ83" s="81"/>
      <c r="VEK83" s="81"/>
      <c r="VEL83" s="81"/>
      <c r="VEM83" s="81"/>
      <c r="VEN83" s="81"/>
      <c r="VEO83" s="81"/>
      <c r="VEP83" s="81"/>
      <c r="VEQ83" s="81"/>
      <c r="VER83" s="81"/>
      <c r="VES83" s="81"/>
      <c r="VET83" s="81"/>
      <c r="VEU83" s="81"/>
      <c r="VEV83" s="81"/>
      <c r="VEW83" s="81"/>
      <c r="VEX83" s="81"/>
      <c r="VEY83" s="81"/>
      <c r="VEZ83" s="81"/>
      <c r="VFA83" s="81"/>
      <c r="VFB83" s="81"/>
      <c r="VFC83" s="81"/>
      <c r="VFD83" s="81"/>
      <c r="VFE83" s="81"/>
      <c r="VFF83" s="81"/>
      <c r="VFG83" s="81"/>
      <c r="VFH83" s="81"/>
      <c r="VFI83" s="81"/>
      <c r="VFJ83" s="81"/>
      <c r="VFK83" s="81"/>
      <c r="VFL83" s="81"/>
      <c r="VFM83" s="81"/>
      <c r="VFN83" s="81"/>
      <c r="VFO83" s="81"/>
      <c r="VFP83" s="81"/>
      <c r="VFQ83" s="81"/>
      <c r="VFR83" s="81"/>
      <c r="VFS83" s="81"/>
      <c r="VFT83" s="81"/>
      <c r="VFU83" s="81"/>
      <c r="VFV83" s="81"/>
      <c r="VFW83" s="81"/>
      <c r="VFX83" s="81"/>
      <c r="VFY83" s="81"/>
      <c r="VFZ83" s="81"/>
      <c r="VGA83" s="81"/>
      <c r="VGB83" s="81"/>
      <c r="VGC83" s="81"/>
      <c r="VGD83" s="81"/>
      <c r="VGE83" s="81"/>
      <c r="VGF83" s="81"/>
      <c r="VGG83" s="81"/>
      <c r="VGH83" s="81"/>
      <c r="VGI83" s="81"/>
      <c r="VGJ83" s="81"/>
      <c r="VGK83" s="81"/>
      <c r="VGL83" s="81"/>
      <c r="VGM83" s="81"/>
      <c r="VGN83" s="81"/>
      <c r="VGO83" s="81"/>
      <c r="VGP83" s="81"/>
      <c r="VGQ83" s="81"/>
      <c r="VGR83" s="81"/>
      <c r="VGS83" s="81"/>
      <c r="VGT83" s="81"/>
      <c r="VGU83" s="81"/>
      <c r="VGV83" s="81"/>
      <c r="VGW83" s="81"/>
      <c r="VGX83" s="81"/>
      <c r="VGY83" s="81"/>
      <c r="VGZ83" s="81"/>
      <c r="VHA83" s="81"/>
      <c r="VHB83" s="81"/>
      <c r="VHC83" s="81"/>
      <c r="VHD83" s="81"/>
      <c r="VHE83" s="81"/>
      <c r="VHF83" s="81"/>
      <c r="VHG83" s="81"/>
      <c r="VHH83" s="81"/>
      <c r="VHI83" s="81"/>
      <c r="VHJ83" s="81"/>
      <c r="VHK83" s="81"/>
      <c r="VHL83" s="81"/>
      <c r="VHM83" s="81"/>
      <c r="VHN83" s="81"/>
      <c r="VHO83" s="81"/>
      <c r="VHP83" s="81"/>
      <c r="VHQ83" s="81"/>
      <c r="VHR83" s="81"/>
      <c r="VHS83" s="81"/>
      <c r="VHT83" s="81"/>
      <c r="VHU83" s="81"/>
      <c r="VHV83" s="81"/>
      <c r="VHW83" s="81"/>
      <c r="VHX83" s="81"/>
      <c r="VHY83" s="81"/>
      <c r="VHZ83" s="81"/>
      <c r="VIA83" s="81"/>
      <c r="VIB83" s="81"/>
      <c r="VIC83" s="81"/>
      <c r="VID83" s="81"/>
      <c r="VIE83" s="81"/>
      <c r="VIF83" s="81"/>
      <c r="VIG83" s="81"/>
      <c r="VIH83" s="81"/>
      <c r="VII83" s="81"/>
      <c r="VIJ83" s="81"/>
      <c r="VIK83" s="81"/>
      <c r="VIL83" s="81"/>
      <c r="VIM83" s="81"/>
      <c r="VIN83" s="81"/>
      <c r="VIO83" s="81"/>
      <c r="VIP83" s="81"/>
      <c r="VIQ83" s="81"/>
      <c r="VIR83" s="81"/>
      <c r="VIS83" s="81"/>
      <c r="VIT83" s="81"/>
      <c r="VIU83" s="81"/>
      <c r="VIV83" s="81"/>
      <c r="VIW83" s="81"/>
      <c r="VIX83" s="81"/>
      <c r="VIY83" s="81"/>
      <c r="VIZ83" s="81"/>
      <c r="VJA83" s="81"/>
      <c r="VJB83" s="81"/>
      <c r="VJC83" s="81"/>
      <c r="VJD83" s="81"/>
      <c r="VJE83" s="81"/>
      <c r="VJF83" s="81"/>
      <c r="VJG83" s="81"/>
      <c r="VJH83" s="81"/>
      <c r="VJI83" s="81"/>
      <c r="VJJ83" s="81"/>
      <c r="VJK83" s="81"/>
      <c r="VJL83" s="81"/>
      <c r="VJM83" s="81"/>
      <c r="VJN83" s="81"/>
      <c r="VJO83" s="81"/>
      <c r="VJP83" s="81"/>
      <c r="VJQ83" s="81"/>
      <c r="VJR83" s="81"/>
      <c r="VJS83" s="81"/>
      <c r="VJT83" s="81"/>
      <c r="VJU83" s="81"/>
      <c r="VJV83" s="81"/>
      <c r="VJW83" s="81"/>
      <c r="VJX83" s="81"/>
      <c r="VJY83" s="81"/>
      <c r="VJZ83" s="81"/>
      <c r="VKA83" s="81"/>
      <c r="VKB83" s="81"/>
      <c r="VKC83" s="81"/>
      <c r="VKD83" s="81"/>
      <c r="VKE83" s="81"/>
      <c r="VKF83" s="81"/>
      <c r="VKG83" s="81"/>
      <c r="VKH83" s="81"/>
      <c r="VKI83" s="81"/>
      <c r="VKJ83" s="81"/>
      <c r="VKK83" s="81"/>
      <c r="VKL83" s="81"/>
      <c r="VKM83" s="81"/>
      <c r="VKN83" s="81"/>
      <c r="VKO83" s="81"/>
      <c r="VKP83" s="81"/>
      <c r="VKQ83" s="81"/>
      <c r="VKR83" s="81"/>
      <c r="VKS83" s="81"/>
      <c r="VKT83" s="81"/>
      <c r="VKU83" s="81"/>
      <c r="VKV83" s="81"/>
      <c r="VKW83" s="81"/>
      <c r="VKX83" s="81"/>
      <c r="VKY83" s="81"/>
      <c r="VKZ83" s="81"/>
      <c r="VLA83" s="81"/>
      <c r="VLB83" s="81"/>
      <c r="VLC83" s="81"/>
      <c r="VLD83" s="81"/>
      <c r="VLE83" s="81"/>
      <c r="VLF83" s="81"/>
      <c r="VLG83" s="81"/>
      <c r="VLH83" s="81"/>
      <c r="VLI83" s="81"/>
      <c r="VLJ83" s="81"/>
      <c r="VLK83" s="81"/>
      <c r="VLL83" s="81"/>
      <c r="VLM83" s="81"/>
      <c r="VLN83" s="81"/>
      <c r="VLO83" s="81"/>
      <c r="VLP83" s="81"/>
      <c r="VLQ83" s="81"/>
      <c r="VLR83" s="81"/>
      <c r="VLS83" s="81"/>
      <c r="VLT83" s="81"/>
      <c r="VLU83" s="81"/>
      <c r="VLV83" s="81"/>
      <c r="VLW83" s="81"/>
      <c r="VLX83" s="81"/>
      <c r="VLY83" s="81"/>
      <c r="VLZ83" s="81"/>
      <c r="VMA83" s="81"/>
      <c r="VMB83" s="81"/>
      <c r="VMC83" s="81"/>
      <c r="VMD83" s="81"/>
      <c r="VME83" s="81"/>
      <c r="VMF83" s="81"/>
      <c r="VMG83" s="81"/>
      <c r="VMH83" s="81"/>
      <c r="VMI83" s="81"/>
      <c r="VMJ83" s="81"/>
      <c r="VMK83" s="81"/>
      <c r="VML83" s="81"/>
      <c r="VMM83" s="81"/>
      <c r="VMN83" s="81"/>
      <c r="VMO83" s="81"/>
      <c r="VMP83" s="81"/>
      <c r="VMQ83" s="81"/>
      <c r="VMR83" s="81"/>
      <c r="VMS83" s="81"/>
      <c r="VMT83" s="81"/>
      <c r="VMU83" s="81"/>
      <c r="VMV83" s="81"/>
      <c r="VMW83" s="81"/>
      <c r="VMX83" s="81"/>
      <c r="VMY83" s="81"/>
      <c r="VMZ83" s="81"/>
      <c r="VNA83" s="81"/>
      <c r="VNB83" s="81"/>
      <c r="VNC83" s="81"/>
      <c r="VND83" s="81"/>
      <c r="VNE83" s="81"/>
      <c r="VNF83" s="81"/>
      <c r="VNG83" s="81"/>
      <c r="VNH83" s="81"/>
      <c r="VNI83" s="81"/>
      <c r="VNJ83" s="81"/>
      <c r="VNK83" s="81"/>
      <c r="VNL83" s="81"/>
      <c r="VNM83" s="81"/>
      <c r="VNN83" s="81"/>
      <c r="VNO83" s="81"/>
      <c r="VNP83" s="81"/>
      <c r="VNQ83" s="81"/>
      <c r="VNR83" s="81"/>
      <c r="VNS83" s="81"/>
      <c r="VNT83" s="81"/>
      <c r="VNU83" s="81"/>
      <c r="VNV83" s="81"/>
      <c r="VNW83" s="81"/>
      <c r="VNX83" s="81"/>
      <c r="VNY83" s="81"/>
      <c r="VNZ83" s="81"/>
      <c r="VOA83" s="81"/>
      <c r="VOB83" s="81"/>
      <c r="VOC83" s="81"/>
      <c r="VOD83" s="81"/>
      <c r="VOE83" s="81"/>
      <c r="VOF83" s="81"/>
      <c r="VOG83" s="81"/>
      <c r="VOH83" s="81"/>
      <c r="VOI83" s="81"/>
      <c r="VOJ83" s="81"/>
      <c r="VOK83" s="81"/>
      <c r="VOL83" s="81"/>
      <c r="VOM83" s="81"/>
      <c r="VON83" s="81"/>
      <c r="VOO83" s="81"/>
      <c r="VOP83" s="81"/>
      <c r="VOQ83" s="81"/>
      <c r="VOR83" s="81"/>
      <c r="VOS83" s="81"/>
      <c r="VOT83" s="81"/>
      <c r="VOU83" s="81"/>
      <c r="VOV83" s="81"/>
      <c r="VOW83" s="81"/>
      <c r="VOX83" s="81"/>
      <c r="VOY83" s="81"/>
      <c r="VOZ83" s="81"/>
      <c r="VPA83" s="81"/>
      <c r="VPB83" s="81"/>
      <c r="VPC83" s="81"/>
      <c r="VPD83" s="81"/>
      <c r="VPE83" s="81"/>
      <c r="VPF83" s="81"/>
      <c r="VPG83" s="81"/>
      <c r="VPH83" s="81"/>
      <c r="VPI83" s="81"/>
      <c r="VPJ83" s="81"/>
      <c r="VPK83" s="81"/>
      <c r="VPL83" s="81"/>
      <c r="VPM83" s="81"/>
      <c r="VPN83" s="81"/>
      <c r="VPO83" s="81"/>
      <c r="VPP83" s="81"/>
      <c r="VPQ83" s="81"/>
      <c r="VPR83" s="81"/>
      <c r="VPS83" s="81"/>
      <c r="VPT83" s="81"/>
      <c r="VPU83" s="81"/>
      <c r="VPV83" s="81"/>
      <c r="VPW83" s="81"/>
      <c r="VPX83" s="81"/>
      <c r="VPY83" s="81"/>
      <c r="VPZ83" s="81"/>
      <c r="VQA83" s="81"/>
      <c r="VQB83" s="81"/>
      <c r="VQC83" s="81"/>
      <c r="VQD83" s="81"/>
      <c r="VQE83" s="81"/>
      <c r="VQF83" s="81"/>
      <c r="VQG83" s="81"/>
      <c r="VQH83" s="81"/>
      <c r="VQI83" s="81"/>
      <c r="VQJ83" s="81"/>
      <c r="VQK83" s="81"/>
      <c r="VQL83" s="81"/>
      <c r="VQM83" s="81"/>
      <c r="VQN83" s="81"/>
      <c r="VQO83" s="81"/>
      <c r="VQP83" s="81"/>
      <c r="VQQ83" s="81"/>
      <c r="VQR83" s="81"/>
      <c r="VQS83" s="81"/>
      <c r="VQT83" s="81"/>
      <c r="VQU83" s="81"/>
      <c r="VQV83" s="81"/>
      <c r="VQW83" s="81"/>
      <c r="VQX83" s="81"/>
      <c r="VQY83" s="81"/>
      <c r="VQZ83" s="81"/>
      <c r="VRA83" s="81"/>
      <c r="VRB83" s="81"/>
      <c r="VRC83" s="81"/>
      <c r="VRD83" s="81"/>
      <c r="VRE83" s="81"/>
      <c r="VRF83" s="81"/>
      <c r="VRG83" s="81"/>
      <c r="VRH83" s="81"/>
      <c r="VRI83" s="81"/>
      <c r="VRJ83" s="81"/>
      <c r="VRK83" s="81"/>
      <c r="VRL83" s="81"/>
      <c r="VRM83" s="81"/>
      <c r="VRN83" s="81"/>
      <c r="VRO83" s="81"/>
      <c r="VRP83" s="81"/>
      <c r="VRQ83" s="81"/>
      <c r="VRR83" s="81"/>
      <c r="VRS83" s="81"/>
      <c r="VRT83" s="81"/>
      <c r="VRU83" s="81"/>
      <c r="VRV83" s="81"/>
      <c r="VRW83" s="81"/>
      <c r="VRX83" s="81"/>
      <c r="VRY83" s="81"/>
      <c r="VRZ83" s="81"/>
      <c r="VSA83" s="81"/>
      <c r="VSB83" s="81"/>
      <c r="VSC83" s="81"/>
      <c r="VSD83" s="81"/>
      <c r="VSE83" s="81"/>
      <c r="VSF83" s="81"/>
      <c r="VSG83" s="81"/>
      <c r="VSH83" s="81"/>
      <c r="VSI83" s="81"/>
      <c r="VSJ83" s="81"/>
      <c r="VSK83" s="81"/>
      <c r="VSL83" s="81"/>
      <c r="VSM83" s="81"/>
      <c r="VSN83" s="81"/>
      <c r="VSO83" s="81"/>
      <c r="VSP83" s="81"/>
      <c r="VSQ83" s="81"/>
      <c r="VSR83" s="81"/>
      <c r="VSS83" s="81"/>
      <c r="VST83" s="81"/>
      <c r="VSU83" s="81"/>
      <c r="VSV83" s="81"/>
      <c r="VSW83" s="81"/>
      <c r="VSX83" s="81"/>
      <c r="VSY83" s="81"/>
      <c r="VSZ83" s="81"/>
      <c r="VTA83" s="81"/>
      <c r="VTB83" s="81"/>
      <c r="VTC83" s="81"/>
      <c r="VTD83" s="81"/>
      <c r="VTE83" s="81"/>
      <c r="VTF83" s="81"/>
      <c r="VTG83" s="81"/>
      <c r="VTH83" s="81"/>
      <c r="VTI83" s="81"/>
      <c r="VTJ83" s="81"/>
      <c r="VTK83" s="81"/>
      <c r="VTL83" s="81"/>
      <c r="VTM83" s="81"/>
      <c r="VTN83" s="81"/>
      <c r="VTO83" s="81"/>
      <c r="VTP83" s="81"/>
      <c r="VTQ83" s="81"/>
      <c r="VTR83" s="81"/>
      <c r="VTS83" s="81"/>
      <c r="VTT83" s="81"/>
      <c r="VTU83" s="81"/>
      <c r="VTV83" s="81"/>
      <c r="VTW83" s="81"/>
      <c r="VTX83" s="81"/>
      <c r="VTY83" s="81"/>
      <c r="VTZ83" s="81"/>
      <c r="VUA83" s="81"/>
      <c r="VUB83" s="81"/>
      <c r="VUC83" s="81"/>
      <c r="VUD83" s="81"/>
      <c r="VUE83" s="81"/>
      <c r="VUF83" s="81"/>
      <c r="VUG83" s="81"/>
      <c r="VUH83" s="81"/>
      <c r="VUI83" s="81"/>
      <c r="VUJ83" s="81"/>
      <c r="VUK83" s="81"/>
      <c r="VUL83" s="81"/>
      <c r="VUM83" s="81"/>
      <c r="VUN83" s="81"/>
      <c r="VUO83" s="81"/>
      <c r="VUP83" s="81"/>
      <c r="VUQ83" s="81"/>
      <c r="VUR83" s="81"/>
      <c r="VUS83" s="81"/>
      <c r="VUT83" s="81"/>
      <c r="VUU83" s="81"/>
      <c r="VUV83" s="81"/>
      <c r="VUW83" s="81"/>
      <c r="VUX83" s="81"/>
      <c r="VUY83" s="81"/>
      <c r="VUZ83" s="81"/>
      <c r="VVA83" s="81"/>
      <c r="VVB83" s="81"/>
      <c r="VVC83" s="81"/>
      <c r="VVD83" s="81"/>
      <c r="VVE83" s="81"/>
      <c r="VVF83" s="81"/>
      <c r="VVG83" s="81"/>
      <c r="VVH83" s="81"/>
      <c r="VVI83" s="81"/>
      <c r="VVJ83" s="81"/>
      <c r="VVK83" s="81"/>
      <c r="VVL83" s="81"/>
      <c r="VVM83" s="81"/>
      <c r="VVN83" s="81"/>
      <c r="VVO83" s="81"/>
      <c r="VVP83" s="81"/>
      <c r="VVQ83" s="81"/>
      <c r="VVR83" s="81"/>
      <c r="VVS83" s="81"/>
      <c r="VVT83" s="81"/>
      <c r="VVU83" s="81"/>
      <c r="VVV83" s="81"/>
      <c r="VVW83" s="81"/>
      <c r="VVX83" s="81"/>
      <c r="VVY83" s="81"/>
      <c r="VVZ83" s="81"/>
      <c r="VWA83" s="81"/>
      <c r="VWB83" s="81"/>
      <c r="VWC83" s="81"/>
      <c r="VWD83" s="81"/>
      <c r="VWE83" s="81"/>
      <c r="VWF83" s="81"/>
      <c r="VWG83" s="81"/>
      <c r="VWH83" s="81"/>
      <c r="VWI83" s="81"/>
      <c r="VWJ83" s="81"/>
      <c r="VWK83" s="81"/>
      <c r="VWL83" s="81"/>
      <c r="VWM83" s="81"/>
      <c r="VWN83" s="81"/>
      <c r="VWO83" s="81"/>
      <c r="VWP83" s="81"/>
      <c r="VWQ83" s="81"/>
      <c r="VWR83" s="81"/>
      <c r="VWS83" s="81"/>
      <c r="VWT83" s="81"/>
      <c r="VWU83" s="81"/>
      <c r="VWV83" s="81"/>
      <c r="VWW83" s="81"/>
      <c r="VWX83" s="81"/>
      <c r="VWY83" s="81"/>
      <c r="VWZ83" s="81"/>
      <c r="VXA83" s="81"/>
      <c r="VXB83" s="81"/>
      <c r="VXC83" s="81"/>
      <c r="VXD83" s="81"/>
      <c r="VXE83" s="81"/>
      <c r="VXF83" s="81"/>
      <c r="VXG83" s="81"/>
      <c r="VXH83" s="81"/>
      <c r="VXI83" s="81"/>
      <c r="VXJ83" s="81"/>
      <c r="VXK83" s="81"/>
      <c r="VXL83" s="81"/>
      <c r="VXM83" s="81"/>
      <c r="VXN83" s="81"/>
      <c r="VXO83" s="81"/>
      <c r="VXP83" s="81"/>
      <c r="VXQ83" s="81"/>
      <c r="VXR83" s="81"/>
      <c r="VXS83" s="81"/>
      <c r="VXT83" s="81"/>
      <c r="VXU83" s="81"/>
      <c r="VXV83" s="81"/>
      <c r="VXW83" s="81"/>
      <c r="VXX83" s="81"/>
      <c r="VXY83" s="81"/>
      <c r="VXZ83" s="81"/>
      <c r="VYA83" s="81"/>
      <c r="VYB83" s="81"/>
      <c r="VYC83" s="81"/>
      <c r="VYD83" s="81"/>
      <c r="VYE83" s="81"/>
      <c r="VYF83" s="81"/>
      <c r="VYG83" s="81"/>
      <c r="VYH83" s="81"/>
      <c r="VYI83" s="81"/>
      <c r="VYJ83" s="81"/>
      <c r="VYK83" s="81"/>
      <c r="VYL83" s="81"/>
      <c r="VYM83" s="81"/>
      <c r="VYN83" s="81"/>
      <c r="VYO83" s="81"/>
      <c r="VYP83" s="81"/>
      <c r="VYQ83" s="81"/>
      <c r="VYR83" s="81"/>
      <c r="VYS83" s="81"/>
      <c r="VYT83" s="81"/>
      <c r="VYU83" s="81"/>
      <c r="VYV83" s="81"/>
      <c r="VYW83" s="81"/>
      <c r="VYX83" s="81"/>
      <c r="VYY83" s="81"/>
      <c r="VYZ83" s="81"/>
      <c r="VZA83" s="81"/>
      <c r="VZB83" s="81"/>
      <c r="VZC83" s="81"/>
      <c r="VZD83" s="81"/>
      <c r="VZE83" s="81"/>
      <c r="VZF83" s="81"/>
      <c r="VZG83" s="81"/>
      <c r="VZH83" s="81"/>
      <c r="VZI83" s="81"/>
      <c r="VZJ83" s="81"/>
      <c r="VZK83" s="81"/>
      <c r="VZL83" s="81"/>
      <c r="VZM83" s="81"/>
      <c r="VZN83" s="81"/>
      <c r="VZO83" s="81"/>
      <c r="VZP83" s="81"/>
      <c r="VZQ83" s="81"/>
      <c r="VZR83" s="81"/>
      <c r="VZS83" s="81"/>
      <c r="VZT83" s="81"/>
      <c r="VZU83" s="81"/>
      <c r="VZV83" s="81"/>
      <c r="VZW83" s="81"/>
      <c r="VZX83" s="81"/>
      <c r="VZY83" s="81"/>
      <c r="VZZ83" s="81"/>
      <c r="WAA83" s="81"/>
      <c r="WAB83" s="81"/>
      <c r="WAC83" s="81"/>
      <c r="WAD83" s="81"/>
      <c r="WAE83" s="81"/>
      <c r="WAF83" s="81"/>
      <c r="WAG83" s="81"/>
      <c r="WAH83" s="81"/>
      <c r="WAI83" s="81"/>
      <c r="WAJ83" s="81"/>
      <c r="WAK83" s="81"/>
      <c r="WAL83" s="81"/>
      <c r="WAM83" s="81"/>
      <c r="WAN83" s="81"/>
      <c r="WAO83" s="81"/>
      <c r="WAP83" s="81"/>
      <c r="WAQ83" s="81"/>
      <c r="WAR83" s="81"/>
      <c r="WAS83" s="81"/>
      <c r="WAT83" s="81"/>
      <c r="WAU83" s="81"/>
      <c r="WAV83" s="81"/>
      <c r="WAW83" s="81"/>
      <c r="WAX83" s="81"/>
      <c r="WAY83" s="81"/>
      <c r="WAZ83" s="81"/>
      <c r="WBA83" s="81"/>
      <c r="WBB83" s="81"/>
      <c r="WBC83" s="81"/>
      <c r="WBD83" s="81"/>
      <c r="WBE83" s="81"/>
      <c r="WBF83" s="81"/>
      <c r="WBG83" s="81"/>
      <c r="WBH83" s="81"/>
      <c r="WBI83" s="81"/>
      <c r="WBJ83" s="81"/>
      <c r="WBK83" s="81"/>
      <c r="WBL83" s="81"/>
      <c r="WBM83" s="81"/>
      <c r="WBN83" s="81"/>
      <c r="WBO83" s="81"/>
      <c r="WBP83" s="81"/>
      <c r="WBQ83" s="81"/>
      <c r="WBR83" s="81"/>
      <c r="WBS83" s="81"/>
      <c r="WBT83" s="81"/>
      <c r="WBU83" s="81"/>
      <c r="WBV83" s="81"/>
      <c r="WBW83" s="81"/>
      <c r="WBX83" s="81"/>
      <c r="WBY83" s="81"/>
      <c r="WBZ83" s="81"/>
      <c r="WCA83" s="81"/>
      <c r="WCB83" s="81"/>
      <c r="WCC83" s="81"/>
      <c r="WCD83" s="81"/>
      <c r="WCE83" s="81"/>
      <c r="WCF83" s="81"/>
      <c r="WCG83" s="81"/>
      <c r="WCH83" s="81"/>
      <c r="WCI83" s="81"/>
      <c r="WCJ83" s="81"/>
      <c r="WCK83" s="81"/>
      <c r="WCL83" s="81"/>
      <c r="WCM83" s="81"/>
      <c r="WCN83" s="81"/>
      <c r="WCO83" s="81"/>
      <c r="WCP83" s="81"/>
      <c r="WCQ83" s="81"/>
      <c r="WCR83" s="81"/>
      <c r="WCS83" s="81"/>
      <c r="WCT83" s="81"/>
      <c r="WCU83" s="81"/>
      <c r="WCV83" s="81"/>
      <c r="WCW83" s="81"/>
      <c r="WCX83" s="81"/>
      <c r="WCY83" s="81"/>
      <c r="WCZ83" s="81"/>
      <c r="WDA83" s="81"/>
      <c r="WDB83" s="81"/>
      <c r="WDC83" s="81"/>
      <c r="WDD83" s="81"/>
      <c r="WDE83" s="81"/>
      <c r="WDF83" s="81"/>
      <c r="WDG83" s="81"/>
      <c r="WDH83" s="81"/>
      <c r="WDI83" s="81"/>
      <c r="WDJ83" s="81"/>
      <c r="WDK83" s="81"/>
      <c r="WDL83" s="81"/>
      <c r="WDM83" s="81"/>
      <c r="WDN83" s="81"/>
      <c r="WDO83" s="81"/>
      <c r="WDP83" s="81"/>
      <c r="WDQ83" s="81"/>
      <c r="WDR83" s="81"/>
      <c r="WDS83" s="81"/>
      <c r="WDT83" s="81"/>
      <c r="WDU83" s="81"/>
      <c r="WDV83" s="81"/>
      <c r="WDW83" s="81"/>
      <c r="WDX83" s="81"/>
      <c r="WDY83" s="81"/>
      <c r="WDZ83" s="81"/>
      <c r="WEA83" s="81"/>
      <c r="WEB83" s="81"/>
      <c r="WEC83" s="81"/>
      <c r="WED83" s="81"/>
      <c r="WEE83" s="81"/>
      <c r="WEF83" s="81"/>
      <c r="WEG83" s="81"/>
      <c r="WEH83" s="81"/>
      <c r="WEI83" s="81"/>
      <c r="WEJ83" s="81"/>
      <c r="WEK83" s="81"/>
      <c r="WEL83" s="81"/>
      <c r="WEM83" s="81"/>
      <c r="WEN83" s="81"/>
      <c r="WEO83" s="81"/>
      <c r="WEP83" s="81"/>
      <c r="WEQ83" s="81"/>
      <c r="WER83" s="81"/>
      <c r="WES83" s="81"/>
      <c r="WET83" s="81"/>
      <c r="WEU83" s="81"/>
      <c r="WEV83" s="81"/>
      <c r="WEW83" s="81"/>
      <c r="WEX83" s="81"/>
      <c r="WEY83" s="81"/>
      <c r="WEZ83" s="81"/>
      <c r="WFA83" s="81"/>
      <c r="WFB83" s="81"/>
      <c r="WFC83" s="81"/>
      <c r="WFD83" s="81"/>
      <c r="WFE83" s="81"/>
      <c r="WFF83" s="81"/>
      <c r="WFG83" s="81"/>
      <c r="WFH83" s="81"/>
      <c r="WFI83" s="81"/>
      <c r="WFJ83" s="81"/>
      <c r="WFK83" s="81"/>
      <c r="WFL83" s="81"/>
      <c r="WFM83" s="81"/>
      <c r="WFN83" s="81"/>
      <c r="WFO83" s="81"/>
      <c r="WFP83" s="81"/>
      <c r="WFQ83" s="81"/>
      <c r="WFR83" s="81"/>
      <c r="WFS83" s="81"/>
      <c r="WFT83" s="81"/>
      <c r="WFU83" s="81"/>
      <c r="WFV83" s="81"/>
      <c r="WFW83" s="81"/>
      <c r="WFX83" s="81"/>
      <c r="WFY83" s="81"/>
      <c r="WFZ83" s="81"/>
      <c r="WGA83" s="81"/>
      <c r="WGB83" s="81"/>
      <c r="WGC83" s="81"/>
      <c r="WGD83" s="81"/>
      <c r="WGE83" s="81"/>
      <c r="WGF83" s="81"/>
      <c r="WGG83" s="81"/>
      <c r="WGH83" s="81"/>
      <c r="WGI83" s="81"/>
      <c r="WGJ83" s="81"/>
      <c r="WGK83" s="81"/>
      <c r="WGL83" s="81"/>
      <c r="WGM83" s="81"/>
      <c r="WGN83" s="81"/>
      <c r="WGO83" s="81"/>
      <c r="WGP83" s="81"/>
      <c r="WGQ83" s="81"/>
      <c r="WGR83" s="81"/>
      <c r="WGS83" s="81"/>
      <c r="WGT83" s="81"/>
      <c r="WGU83" s="81"/>
      <c r="WGV83" s="81"/>
      <c r="WGW83" s="81"/>
      <c r="WGX83" s="81"/>
      <c r="WGY83" s="81"/>
      <c r="WGZ83" s="81"/>
      <c r="WHA83" s="81"/>
      <c r="WHB83" s="81"/>
      <c r="WHC83" s="81"/>
      <c r="WHD83" s="81"/>
      <c r="WHE83" s="81"/>
      <c r="WHF83" s="81"/>
      <c r="WHG83" s="81"/>
      <c r="WHH83" s="81"/>
      <c r="WHI83" s="81"/>
      <c r="WHJ83" s="81"/>
      <c r="WHK83" s="81"/>
      <c r="WHL83" s="81"/>
      <c r="WHM83" s="81"/>
      <c r="WHN83" s="81"/>
      <c r="WHO83" s="81"/>
      <c r="WHP83" s="81"/>
      <c r="WHQ83" s="81"/>
      <c r="WHR83" s="81"/>
      <c r="WHS83" s="81"/>
      <c r="WHT83" s="81"/>
      <c r="WHU83" s="81"/>
      <c r="WHV83" s="81"/>
      <c r="WHW83" s="81"/>
      <c r="WHX83" s="81"/>
      <c r="WHY83" s="81"/>
      <c r="WHZ83" s="81"/>
      <c r="WIA83" s="81"/>
      <c r="WIB83" s="81"/>
      <c r="WIC83" s="81"/>
      <c r="WID83" s="81"/>
      <c r="WIE83" s="81"/>
      <c r="WIF83" s="81"/>
      <c r="WIG83" s="81"/>
      <c r="WIH83" s="81"/>
      <c r="WII83" s="81"/>
      <c r="WIJ83" s="81"/>
      <c r="WIK83" s="81"/>
      <c r="WIL83" s="81"/>
      <c r="WIM83" s="81"/>
      <c r="WIN83" s="81"/>
      <c r="WIO83" s="81"/>
      <c r="WIP83" s="81"/>
      <c r="WIQ83" s="81"/>
      <c r="WIR83" s="81"/>
      <c r="WIS83" s="81"/>
      <c r="WIT83" s="81"/>
      <c r="WIU83" s="81"/>
      <c r="WIV83" s="81"/>
      <c r="WIW83" s="81"/>
      <c r="WIX83" s="81"/>
      <c r="WIY83" s="81"/>
      <c r="WIZ83" s="81"/>
      <c r="WJA83" s="81"/>
      <c r="WJB83" s="81"/>
      <c r="WJC83" s="81"/>
      <c r="WJD83" s="81"/>
      <c r="WJE83" s="81"/>
      <c r="WJF83" s="81"/>
      <c r="WJG83" s="81"/>
      <c r="WJH83" s="81"/>
      <c r="WJI83" s="81"/>
      <c r="WJJ83" s="81"/>
      <c r="WJK83" s="81"/>
      <c r="WJL83" s="81"/>
      <c r="WJM83" s="81"/>
      <c r="WJN83" s="81"/>
      <c r="WJO83" s="81"/>
      <c r="WJP83" s="81"/>
      <c r="WJQ83" s="81"/>
      <c r="WJR83" s="81"/>
      <c r="WJS83" s="81"/>
      <c r="WJT83" s="81"/>
      <c r="WJU83" s="81"/>
      <c r="WJV83" s="81"/>
      <c r="WJW83" s="81"/>
      <c r="WJX83" s="81"/>
      <c r="WJY83" s="81"/>
      <c r="WJZ83" s="81"/>
      <c r="WKA83" s="81"/>
      <c r="WKB83" s="81"/>
      <c r="WKC83" s="81"/>
      <c r="WKD83" s="81"/>
      <c r="WKE83" s="81"/>
      <c r="WKF83" s="81"/>
      <c r="WKG83" s="81"/>
      <c r="WKH83" s="81"/>
      <c r="WKI83" s="81"/>
      <c r="WKJ83" s="81"/>
      <c r="WKK83" s="81"/>
      <c r="WKL83" s="81"/>
      <c r="WKM83" s="81"/>
      <c r="WKN83" s="81"/>
      <c r="WKO83" s="81"/>
      <c r="WKP83" s="81"/>
      <c r="WKQ83" s="81"/>
      <c r="WKR83" s="81"/>
      <c r="WKS83" s="81"/>
      <c r="WKT83" s="81"/>
      <c r="WKU83" s="81"/>
      <c r="WKV83" s="81"/>
      <c r="WKW83" s="81"/>
      <c r="WKX83" s="81"/>
      <c r="WKY83" s="81"/>
      <c r="WKZ83" s="81"/>
      <c r="WLA83" s="81"/>
      <c r="WLB83" s="81"/>
      <c r="WLC83" s="81"/>
      <c r="WLD83" s="81"/>
      <c r="WLE83" s="81"/>
      <c r="WLF83" s="81"/>
      <c r="WLG83" s="81"/>
      <c r="WLH83" s="81"/>
      <c r="WLI83" s="81"/>
      <c r="WLJ83" s="81"/>
      <c r="WLK83" s="81"/>
      <c r="WLL83" s="81"/>
      <c r="WLM83" s="81"/>
      <c r="WLN83" s="81"/>
      <c r="WLO83" s="81"/>
      <c r="WLP83" s="81"/>
      <c r="WLQ83" s="81"/>
      <c r="WLR83" s="81"/>
      <c r="WLS83" s="81"/>
      <c r="WLT83" s="81"/>
      <c r="WLU83" s="81"/>
      <c r="WLV83" s="81"/>
      <c r="WLW83" s="81"/>
      <c r="WLX83" s="81"/>
      <c r="WLY83" s="81"/>
      <c r="WLZ83" s="81"/>
      <c r="WMA83" s="81"/>
      <c r="WMB83" s="81"/>
      <c r="WMC83" s="81"/>
      <c r="WMD83" s="81"/>
      <c r="WME83" s="81"/>
      <c r="WMF83" s="81"/>
      <c r="WMG83" s="81"/>
      <c r="WMH83" s="81"/>
      <c r="WMI83" s="81"/>
      <c r="WMJ83" s="81"/>
      <c r="WMK83" s="81"/>
      <c r="WML83" s="81"/>
      <c r="WMM83" s="81"/>
      <c r="WMN83" s="81"/>
      <c r="WMO83" s="81"/>
      <c r="WMP83" s="81"/>
      <c r="WMQ83" s="81"/>
      <c r="WMR83" s="81"/>
      <c r="WMS83" s="81"/>
      <c r="WMT83" s="81"/>
      <c r="WMU83" s="81"/>
      <c r="WMV83" s="81"/>
      <c r="WMW83" s="81"/>
      <c r="WMX83" s="81"/>
      <c r="WMY83" s="81"/>
      <c r="WMZ83" s="81"/>
      <c r="WNA83" s="81"/>
      <c r="WNB83" s="81"/>
      <c r="WNC83" s="81"/>
      <c r="WND83" s="81"/>
      <c r="WNE83" s="81"/>
      <c r="WNF83" s="81"/>
      <c r="WNG83" s="81"/>
      <c r="WNH83" s="81"/>
      <c r="WNI83" s="81"/>
      <c r="WNJ83" s="81"/>
      <c r="WNK83" s="81"/>
      <c r="WNL83" s="81"/>
      <c r="WNM83" s="81"/>
      <c r="WNN83" s="81"/>
      <c r="WNO83" s="81"/>
      <c r="WNP83" s="81"/>
      <c r="WNQ83" s="81"/>
      <c r="WNR83" s="81"/>
      <c r="WNS83" s="81"/>
      <c r="WNT83" s="81"/>
      <c r="WNU83" s="81"/>
      <c r="WNV83" s="81"/>
      <c r="WNW83" s="81"/>
      <c r="WNX83" s="81"/>
      <c r="WNY83" s="81"/>
      <c r="WNZ83" s="81"/>
      <c r="WOA83" s="81"/>
      <c r="WOB83" s="81"/>
      <c r="WOC83" s="81"/>
      <c r="WOD83" s="81"/>
      <c r="WOE83" s="81"/>
      <c r="WOF83" s="81"/>
      <c r="WOG83" s="81"/>
      <c r="WOH83" s="81"/>
      <c r="WOI83" s="81"/>
      <c r="WOJ83" s="81"/>
      <c r="WOK83" s="81"/>
      <c r="WOL83" s="81"/>
      <c r="WOM83" s="81"/>
      <c r="WON83" s="81"/>
      <c r="WOO83" s="81"/>
      <c r="WOP83" s="81"/>
      <c r="WOQ83" s="81"/>
      <c r="WOR83" s="81"/>
      <c r="WOS83" s="81"/>
      <c r="WOT83" s="81"/>
      <c r="WOU83" s="81"/>
      <c r="WOV83" s="81"/>
      <c r="WOW83" s="81"/>
      <c r="WOX83" s="81"/>
      <c r="WOY83" s="81"/>
      <c r="WOZ83" s="81"/>
      <c r="WPA83" s="81"/>
      <c r="WPB83" s="81"/>
      <c r="WPC83" s="81"/>
      <c r="WPD83" s="81"/>
      <c r="WPE83" s="81"/>
      <c r="WPF83" s="81"/>
      <c r="WPG83" s="81"/>
      <c r="WPH83" s="81"/>
      <c r="WPI83" s="81"/>
      <c r="WPJ83" s="81"/>
      <c r="WPK83" s="81"/>
      <c r="WPL83" s="81"/>
      <c r="WPM83" s="81"/>
      <c r="WPN83" s="81"/>
      <c r="WPO83" s="81"/>
      <c r="WPP83" s="81"/>
      <c r="WPQ83" s="81"/>
      <c r="WPR83" s="81"/>
      <c r="WPS83" s="81"/>
      <c r="WPT83" s="81"/>
      <c r="WPU83" s="81"/>
      <c r="WPV83" s="81"/>
      <c r="WPW83" s="81"/>
      <c r="WPX83" s="81"/>
      <c r="WPY83" s="81"/>
      <c r="WPZ83" s="81"/>
      <c r="WQA83" s="81"/>
      <c r="WQB83" s="81"/>
      <c r="WQC83" s="81"/>
      <c r="WQD83" s="81"/>
      <c r="WQE83" s="81"/>
      <c r="WQF83" s="81"/>
      <c r="WQG83" s="81"/>
      <c r="WQH83" s="81"/>
      <c r="WQI83" s="81"/>
      <c r="WQJ83" s="81"/>
      <c r="WQK83" s="81"/>
      <c r="WQL83" s="81"/>
      <c r="WQM83" s="81"/>
      <c r="WQN83" s="81"/>
      <c r="WQO83" s="81"/>
      <c r="WQP83" s="81"/>
      <c r="WQQ83" s="81"/>
      <c r="WQR83" s="81"/>
      <c r="WQS83" s="81"/>
      <c r="WQT83" s="81"/>
      <c r="WQU83" s="81"/>
      <c r="WQV83" s="81"/>
      <c r="WQW83" s="81"/>
      <c r="WQX83" s="81"/>
      <c r="WQY83" s="81"/>
      <c r="WQZ83" s="81"/>
      <c r="WRA83" s="81"/>
      <c r="WRB83" s="81"/>
      <c r="WRC83" s="81"/>
      <c r="WRD83" s="81"/>
      <c r="WRE83" s="81"/>
      <c r="WRF83" s="81"/>
      <c r="WRG83" s="81"/>
      <c r="WRH83" s="81"/>
      <c r="WRI83" s="81"/>
      <c r="WRJ83" s="81"/>
      <c r="WRK83" s="81"/>
      <c r="WRL83" s="81"/>
      <c r="WRM83" s="81"/>
      <c r="WRN83" s="81"/>
      <c r="WRO83" s="81"/>
      <c r="WRP83" s="81"/>
      <c r="WRQ83" s="81"/>
      <c r="WRR83" s="81"/>
      <c r="WRS83" s="81"/>
      <c r="WRT83" s="81"/>
      <c r="WRU83" s="81"/>
      <c r="WRV83" s="81"/>
      <c r="WRW83" s="81"/>
      <c r="WRX83" s="81"/>
      <c r="WRY83" s="81"/>
      <c r="WRZ83" s="81"/>
      <c r="WSA83" s="81"/>
      <c r="WSB83" s="81"/>
      <c r="WSC83" s="81"/>
      <c r="WSD83" s="81"/>
      <c r="WSE83" s="81"/>
      <c r="WSF83" s="81"/>
      <c r="WSG83" s="81"/>
      <c r="WSH83" s="81"/>
      <c r="WSI83" s="81"/>
      <c r="WSJ83" s="81"/>
      <c r="WSK83" s="81"/>
      <c r="WSL83" s="81"/>
      <c r="WSM83" s="81"/>
      <c r="WSN83" s="81"/>
      <c r="WSO83" s="81"/>
      <c r="WSP83" s="81"/>
      <c r="WSQ83" s="81"/>
      <c r="WSR83" s="81"/>
      <c r="WSS83" s="81"/>
      <c r="WST83" s="81"/>
      <c r="WSU83" s="81"/>
      <c r="WSV83" s="81"/>
      <c r="WSW83" s="81"/>
      <c r="WSX83" s="81"/>
      <c r="WSY83" s="81"/>
      <c r="WSZ83" s="81"/>
      <c r="WTA83" s="81"/>
      <c r="WTB83" s="81"/>
      <c r="WTC83" s="81"/>
      <c r="WTD83" s="81"/>
      <c r="WTE83" s="81"/>
      <c r="WTF83" s="81"/>
      <c r="WTG83" s="81"/>
      <c r="WTH83" s="81"/>
      <c r="WTI83" s="81"/>
      <c r="WTJ83" s="81"/>
      <c r="WTK83" s="81"/>
      <c r="WTL83" s="81"/>
      <c r="WTM83" s="81"/>
      <c r="WTN83" s="81"/>
      <c r="WTO83" s="81"/>
      <c r="WTP83" s="81"/>
      <c r="WTQ83" s="81"/>
      <c r="WTR83" s="81"/>
      <c r="WTS83" s="81"/>
      <c r="WTT83" s="81"/>
      <c r="WTU83" s="81"/>
      <c r="WTV83" s="81"/>
      <c r="WTW83" s="81"/>
      <c r="WTX83" s="81"/>
      <c r="WTY83" s="81"/>
      <c r="WTZ83" s="81"/>
      <c r="WUA83" s="81"/>
      <c r="WUB83" s="81"/>
      <c r="WUC83" s="81"/>
      <c r="WUD83" s="81"/>
      <c r="WUE83" s="81"/>
      <c r="WUF83" s="81"/>
      <c r="WUG83" s="81"/>
      <c r="WUH83" s="81"/>
      <c r="WUI83" s="81"/>
      <c r="WUJ83" s="81"/>
      <c r="WUK83" s="81"/>
      <c r="WUL83" s="81"/>
      <c r="WUM83" s="81"/>
      <c r="WUN83" s="81"/>
      <c r="WUO83" s="81"/>
      <c r="WUP83" s="81"/>
      <c r="WUQ83" s="81"/>
      <c r="WUR83" s="81"/>
      <c r="WUS83" s="81"/>
      <c r="WUT83" s="81"/>
      <c r="WUU83" s="81"/>
      <c r="WUV83" s="81"/>
      <c r="WUW83" s="81"/>
      <c r="WUX83" s="81"/>
      <c r="WUY83" s="81"/>
      <c r="WUZ83" s="81"/>
      <c r="WVA83" s="81"/>
      <c r="WVB83" s="81"/>
      <c r="WVC83" s="81"/>
      <c r="WVD83" s="81"/>
      <c r="WVE83" s="81"/>
      <c r="WVF83" s="81"/>
      <c r="WVG83" s="81"/>
      <c r="WVH83" s="81"/>
      <c r="WVI83" s="81"/>
      <c r="WVJ83" s="81"/>
      <c r="WVK83" s="81"/>
      <c r="WVL83" s="81"/>
      <c r="WVM83" s="81"/>
      <c r="WVN83" s="81"/>
      <c r="WVO83" s="81"/>
      <c r="WVP83" s="81"/>
      <c r="WVQ83" s="81"/>
      <c r="WVR83" s="81"/>
      <c r="WVS83" s="81"/>
      <c r="WVT83" s="81"/>
      <c r="WVU83" s="81"/>
      <c r="WVV83" s="81"/>
      <c r="WVW83" s="81"/>
      <c r="WVX83" s="81"/>
      <c r="WVY83" s="81"/>
      <c r="WVZ83" s="81"/>
      <c r="WWA83" s="81"/>
      <c r="WWB83" s="81"/>
      <c r="WWC83" s="81"/>
      <c r="WWD83" s="81"/>
      <c r="WWE83" s="81"/>
      <c r="WWF83" s="81"/>
      <c r="WWG83" s="81"/>
      <c r="WWH83" s="81"/>
      <c r="WWI83" s="81"/>
      <c r="WWJ83" s="81"/>
      <c r="WWK83" s="81"/>
      <c r="WWL83" s="81"/>
      <c r="WWM83" s="81"/>
      <c r="WWN83" s="81"/>
      <c r="WWO83" s="81"/>
      <c r="WWP83" s="81"/>
      <c r="WWQ83" s="81"/>
      <c r="WWR83" s="81"/>
      <c r="WWS83" s="81"/>
      <c r="WWT83" s="81"/>
      <c r="WWU83" s="81"/>
      <c r="WWV83" s="81"/>
      <c r="WWW83" s="81"/>
      <c r="WWX83" s="81"/>
      <c r="WWY83" s="81"/>
      <c r="WWZ83" s="81"/>
      <c r="WXA83" s="81"/>
      <c r="WXB83" s="81"/>
      <c r="WXC83" s="81"/>
      <c r="WXD83" s="81"/>
      <c r="WXE83" s="81"/>
      <c r="WXF83" s="81"/>
      <c r="WXG83" s="81"/>
      <c r="WXH83" s="81"/>
      <c r="WXI83" s="81"/>
      <c r="WXJ83" s="81"/>
      <c r="WXK83" s="81"/>
      <c r="WXL83" s="81"/>
      <c r="WXM83" s="81"/>
      <c r="WXN83" s="81"/>
      <c r="WXO83" s="81"/>
      <c r="WXP83" s="81"/>
      <c r="WXQ83" s="81"/>
      <c r="WXR83" s="81"/>
      <c r="WXS83" s="81"/>
      <c r="WXT83" s="81"/>
      <c r="WXU83" s="81"/>
      <c r="WXV83" s="81"/>
      <c r="WXW83" s="81"/>
      <c r="WXX83" s="81"/>
      <c r="WXY83" s="81"/>
      <c r="WXZ83" s="81"/>
      <c r="WYA83" s="81"/>
      <c r="WYB83" s="81"/>
      <c r="WYC83" s="81"/>
      <c r="WYD83" s="81"/>
      <c r="WYE83" s="81"/>
      <c r="WYF83" s="81"/>
      <c r="WYG83" s="81"/>
      <c r="WYH83" s="81"/>
      <c r="WYI83" s="81"/>
      <c r="WYJ83" s="81"/>
      <c r="WYK83" s="81"/>
      <c r="WYL83" s="81"/>
      <c r="WYM83" s="81"/>
      <c r="WYN83" s="81"/>
      <c r="WYO83" s="81"/>
      <c r="WYP83" s="81"/>
      <c r="WYQ83" s="81"/>
      <c r="WYR83" s="81"/>
      <c r="WYS83" s="81"/>
      <c r="WYT83" s="81"/>
      <c r="WYU83" s="81"/>
      <c r="WYV83" s="81"/>
      <c r="WYW83" s="81"/>
      <c r="WYX83" s="81"/>
      <c r="WYY83" s="81"/>
      <c r="WYZ83" s="81"/>
      <c r="WZA83" s="81"/>
      <c r="WZB83" s="81"/>
      <c r="WZC83" s="81"/>
      <c r="WZD83" s="81"/>
      <c r="WZE83" s="81"/>
      <c r="WZF83" s="81"/>
      <c r="WZG83" s="81"/>
      <c r="WZH83" s="81"/>
      <c r="WZI83" s="81"/>
      <c r="WZJ83" s="81"/>
      <c r="WZK83" s="81"/>
      <c r="WZL83" s="81"/>
      <c r="WZM83" s="81"/>
      <c r="WZN83" s="81"/>
      <c r="WZO83" s="81"/>
      <c r="WZP83" s="81"/>
      <c r="WZQ83" s="81"/>
      <c r="WZR83" s="81"/>
      <c r="WZS83" s="81"/>
      <c r="WZT83" s="81"/>
      <c r="WZU83" s="81"/>
      <c r="WZV83" s="81"/>
      <c r="WZW83" s="81"/>
      <c r="WZX83" s="81"/>
      <c r="WZY83" s="81"/>
      <c r="WZZ83" s="81"/>
      <c r="XAA83" s="81"/>
      <c r="XAB83" s="81"/>
      <c r="XAC83" s="81"/>
      <c r="XAD83" s="81"/>
      <c r="XAE83" s="81"/>
      <c r="XAF83" s="81"/>
      <c r="XAG83" s="81"/>
      <c r="XAH83" s="81"/>
      <c r="XAI83" s="81"/>
      <c r="XAJ83" s="81"/>
      <c r="XAK83" s="81"/>
      <c r="XAL83" s="81"/>
      <c r="XAM83" s="81"/>
      <c r="XAN83" s="81"/>
      <c r="XAO83" s="81"/>
      <c r="XAP83" s="81"/>
      <c r="XAQ83" s="81"/>
      <c r="XAR83" s="81"/>
      <c r="XAS83" s="81"/>
      <c r="XAT83" s="81"/>
      <c r="XAU83" s="81"/>
      <c r="XAV83" s="81"/>
      <c r="XAW83" s="81"/>
      <c r="XAX83" s="81"/>
      <c r="XAY83" s="81"/>
      <c r="XAZ83" s="81"/>
      <c r="XBA83" s="81"/>
      <c r="XBB83" s="81"/>
      <c r="XBC83" s="81"/>
      <c r="XBD83" s="81"/>
      <c r="XBE83" s="81"/>
      <c r="XBF83" s="81"/>
      <c r="XBG83" s="81"/>
      <c r="XBH83" s="81"/>
      <c r="XBI83" s="81"/>
      <c r="XBJ83" s="81"/>
      <c r="XBK83" s="81"/>
      <c r="XBL83" s="81"/>
      <c r="XBM83" s="81"/>
      <c r="XBN83" s="81"/>
      <c r="XBO83" s="81"/>
      <c r="XBP83" s="81"/>
      <c r="XBQ83" s="81"/>
      <c r="XBR83" s="81"/>
      <c r="XBS83" s="81"/>
      <c r="XBT83" s="81"/>
      <c r="XBU83" s="81"/>
      <c r="XBV83" s="81"/>
      <c r="XBW83" s="81"/>
      <c r="XBX83" s="81"/>
      <c r="XBY83" s="81"/>
      <c r="XBZ83" s="81"/>
      <c r="XCA83" s="81"/>
      <c r="XCB83" s="81"/>
      <c r="XCC83" s="81"/>
      <c r="XCD83" s="81"/>
      <c r="XCE83" s="81"/>
      <c r="XCF83" s="81"/>
      <c r="XCG83" s="81"/>
      <c r="XCH83" s="81"/>
      <c r="XCI83" s="81"/>
      <c r="XCJ83" s="81"/>
      <c r="XCK83" s="81"/>
      <c r="XCL83" s="81"/>
      <c r="XCM83" s="81"/>
      <c r="XCN83" s="81"/>
      <c r="XCO83" s="81"/>
      <c r="XCP83" s="81"/>
      <c r="XCQ83" s="81"/>
      <c r="XCR83" s="81"/>
      <c r="XCS83" s="81"/>
      <c r="XCT83" s="81"/>
      <c r="XCU83" s="81"/>
      <c r="XCV83" s="81"/>
      <c r="XCW83" s="81"/>
      <c r="XCX83" s="81"/>
      <c r="XCY83" s="81"/>
      <c r="XCZ83" s="81"/>
      <c r="XDA83" s="81"/>
      <c r="XDB83" s="81"/>
      <c r="XDC83" s="81"/>
      <c r="XDD83" s="81"/>
      <c r="XDE83" s="81"/>
      <c r="XDF83" s="81"/>
      <c r="XDG83" s="81"/>
      <c r="XDH83" s="81"/>
      <c r="XDI83" s="81"/>
      <c r="XDJ83" s="81"/>
      <c r="XDK83" s="81"/>
      <c r="XDL83" s="81"/>
      <c r="XDM83" s="81"/>
      <c r="XDN83" s="81"/>
      <c r="XDO83" s="81"/>
      <c r="XDP83" s="81"/>
      <c r="XDQ83" s="81"/>
      <c r="XDR83" s="81"/>
      <c r="XDS83" s="81"/>
      <c r="XDT83" s="81"/>
      <c r="XDU83" s="81"/>
      <c r="XDV83" s="81"/>
      <c r="XDW83" s="81"/>
      <c r="XDX83" s="81"/>
      <c r="XDY83" s="81"/>
      <c r="XDZ83" s="81"/>
      <c r="XEA83" s="81"/>
      <c r="XEB83" s="81"/>
      <c r="XEC83" s="81"/>
      <c r="XED83" s="81"/>
      <c r="XEE83" s="81"/>
      <c r="XEF83" s="81"/>
      <c r="XEG83" s="81"/>
      <c r="XEH83" s="81"/>
      <c r="XEI83" s="81"/>
      <c r="XEJ83" s="81"/>
      <c r="XEK83" s="81"/>
      <c r="XEL83" s="81"/>
      <c r="XEM83" s="81"/>
      <c r="XEN83" s="81"/>
      <c r="XEO83" s="81"/>
      <c r="XEP83" s="81"/>
      <c r="XEQ83" s="81"/>
      <c r="XER83" s="81"/>
      <c r="XES83" s="81"/>
      <c r="XET83" s="81"/>
      <c r="XEU83" s="81"/>
      <c r="XEV83" s="81"/>
      <c r="XEW83" s="81"/>
      <c r="XEX83" s="81"/>
      <c r="XEY83" s="81"/>
      <c r="XEZ83" s="81"/>
      <c r="XFA83" s="81"/>
      <c r="XFB83" s="81"/>
      <c r="XFC83" s="81"/>
      <c r="XFD83" s="81"/>
    </row>
    <row r="85" spans="4:16384" ht="13.9">
      <c r="D85" s="15"/>
      <c r="I85" s="29" t="s">
        <v>3615</v>
      </c>
      <c r="M85" s="456" t="s">
        <v>208</v>
      </c>
      <c r="N85" s="1333"/>
      <c r="O85" s="1334"/>
      <c r="P85" s="1317"/>
      <c r="Q85" s="488"/>
      <c r="R85" s="488"/>
    </row>
    <row r="86" spans="4:16384">
      <c r="D86" s="15"/>
      <c r="I86" s="740" t="s">
        <v>3616</v>
      </c>
      <c r="M86" s="456" t="s">
        <v>208</v>
      </c>
      <c r="N86" s="1334"/>
      <c r="O86" s="1334"/>
      <c r="P86" s="1317"/>
      <c r="Q86" s="389"/>
      <c r="R86" s="389"/>
    </row>
    <row r="87" spans="4:16384" ht="13.9">
      <c r="D87" s="15"/>
      <c r="I87" s="29" t="s">
        <v>3617</v>
      </c>
      <c r="M87" s="456" t="s">
        <v>208</v>
      </c>
      <c r="N87" s="488">
        <f>SUM(N85:N86)</f>
        <v>0</v>
      </c>
      <c r="O87" s="488">
        <f t="shared" ref="O87:R87" si="11">SUM(O85:O86)</f>
        <v>0</v>
      </c>
      <c r="P87" s="488">
        <f t="shared" si="11"/>
        <v>0</v>
      </c>
      <c r="Q87" s="488">
        <f t="shared" si="11"/>
        <v>0</v>
      </c>
      <c r="R87" s="488">
        <f t="shared" si="11"/>
        <v>0</v>
      </c>
    </row>
    <row r="88" spans="4:16384" ht="14.25" customHeight="1">
      <c r="D88" s="20"/>
      <c r="E88" s="11" t="s">
        <v>183</v>
      </c>
      <c r="F88" s="11" t="s">
        <v>1858</v>
      </c>
      <c r="G88" s="7" t="s">
        <v>222</v>
      </c>
      <c r="H88" s="7" t="s">
        <v>431</v>
      </c>
      <c r="I88" s="7" t="s">
        <v>419</v>
      </c>
      <c r="K88" s="21" t="s">
        <v>197</v>
      </c>
      <c r="L88" s="7" t="s">
        <v>3261</v>
      </c>
      <c r="M88" s="7" t="s">
        <v>208</v>
      </c>
      <c r="N88" s="1317"/>
      <c r="O88" s="1317"/>
      <c r="P88" s="1317"/>
      <c r="Q88" s="389"/>
      <c r="R88" s="389"/>
    </row>
    <row r="89" spans="4:16384" ht="14.25" customHeight="1">
      <c r="D89" s="20"/>
      <c r="E89" s="11" t="s">
        <v>183</v>
      </c>
      <c r="F89" s="11" t="s">
        <v>1858</v>
      </c>
      <c r="G89" s="7" t="s">
        <v>222</v>
      </c>
      <c r="H89" s="7" t="s">
        <v>431</v>
      </c>
      <c r="I89" s="7" t="s">
        <v>427</v>
      </c>
      <c r="K89" s="21" t="s">
        <v>197</v>
      </c>
      <c r="L89" s="7" t="s">
        <v>3261</v>
      </c>
      <c r="M89" s="7" t="s">
        <v>208</v>
      </c>
      <c r="N89" s="1317"/>
      <c r="O89" s="1317"/>
      <c r="P89" s="1317"/>
      <c r="Q89" s="389"/>
      <c r="R89" s="389"/>
    </row>
    <row r="90" spans="4:16384" ht="14.25" customHeight="1">
      <c r="D90" s="20"/>
      <c r="E90" s="11" t="s">
        <v>183</v>
      </c>
      <c r="F90" s="11" t="s">
        <v>1858</v>
      </c>
      <c r="G90" s="7" t="s">
        <v>222</v>
      </c>
      <c r="H90" s="7" t="s">
        <v>431</v>
      </c>
      <c r="I90" s="7" t="s">
        <v>434</v>
      </c>
      <c r="K90" s="21" t="s">
        <v>197</v>
      </c>
      <c r="L90" s="7" t="s">
        <v>3261</v>
      </c>
      <c r="M90" s="7" t="s">
        <v>208</v>
      </c>
      <c r="N90" s="1317"/>
      <c r="O90" s="1317"/>
      <c r="P90" s="1317"/>
      <c r="Q90" s="389"/>
      <c r="R90" s="389"/>
    </row>
    <row r="91" spans="4:16384" s="12" customFormat="1" ht="14.25" customHeight="1">
      <c r="D91" s="15"/>
      <c r="E91" s="11" t="s">
        <v>183</v>
      </c>
      <c r="F91" s="11" t="s">
        <v>1858</v>
      </c>
      <c r="G91" s="7" t="s">
        <v>222</v>
      </c>
      <c r="H91" s="7" t="s">
        <v>431</v>
      </c>
      <c r="I91" s="7" t="s">
        <v>440</v>
      </c>
      <c r="J91" s="11"/>
      <c r="K91" s="13" t="s">
        <v>197</v>
      </c>
      <c r="L91" s="7" t="s">
        <v>3261</v>
      </c>
      <c r="M91" s="15" t="s">
        <v>208</v>
      </c>
      <c r="N91" s="1317"/>
      <c r="O91" s="1317"/>
      <c r="P91" s="1317"/>
      <c r="Q91" s="389"/>
      <c r="R91" s="389"/>
    </row>
    <row r="92" spans="4:16384" s="12" customFormat="1" ht="14.25" customHeight="1">
      <c r="D92" s="15"/>
      <c r="E92" s="11" t="s">
        <v>183</v>
      </c>
      <c r="F92" s="11" t="s">
        <v>1858</v>
      </c>
      <c r="G92" s="7" t="s">
        <v>222</v>
      </c>
      <c r="H92" s="7" t="s">
        <v>431</v>
      </c>
      <c r="I92" s="7" t="s">
        <v>447</v>
      </c>
      <c r="J92" s="11"/>
      <c r="K92" s="23" t="s">
        <v>197</v>
      </c>
      <c r="L92" s="7" t="s">
        <v>3261</v>
      </c>
      <c r="M92" s="15" t="s">
        <v>208</v>
      </c>
      <c r="N92" s="1317"/>
      <c r="O92" s="1317"/>
      <c r="P92" s="1317"/>
      <c r="Q92" s="389"/>
      <c r="R92" s="389"/>
    </row>
    <row r="93" spans="4:16384" s="12" customFormat="1" ht="14.25" customHeight="1">
      <c r="D93" s="15"/>
      <c r="E93" s="11" t="s">
        <v>183</v>
      </c>
      <c r="F93" s="11" t="s">
        <v>1858</v>
      </c>
      <c r="G93" s="7" t="s">
        <v>222</v>
      </c>
      <c r="H93" s="7" t="s">
        <v>431</v>
      </c>
      <c r="I93" s="7" t="s">
        <v>453</v>
      </c>
      <c r="J93" s="11"/>
      <c r="K93" s="23" t="s">
        <v>197</v>
      </c>
      <c r="L93" s="7" t="s">
        <v>3261</v>
      </c>
      <c r="M93" s="15" t="s">
        <v>208</v>
      </c>
      <c r="N93" s="1317"/>
      <c r="O93" s="1317"/>
      <c r="P93" s="1317"/>
      <c r="Q93" s="389"/>
      <c r="R93" s="389"/>
    </row>
    <row r="94" spans="4:16384" s="12" customFormat="1" ht="14.25" customHeight="1">
      <c r="D94" s="15"/>
      <c r="E94" s="11" t="s">
        <v>183</v>
      </c>
      <c r="F94" s="11" t="s">
        <v>1858</v>
      </c>
      <c r="G94" s="7" t="s">
        <v>222</v>
      </c>
      <c r="H94" s="7" t="s">
        <v>431</v>
      </c>
      <c r="I94" s="7" t="s">
        <v>457</v>
      </c>
      <c r="J94" s="11"/>
      <c r="K94" s="23" t="s">
        <v>197</v>
      </c>
      <c r="L94" s="7" t="s">
        <v>3261</v>
      </c>
      <c r="M94" s="15" t="s">
        <v>208</v>
      </c>
      <c r="N94" s="1317"/>
      <c r="O94" s="1317"/>
      <c r="P94" s="1317"/>
      <c r="Q94" s="389"/>
      <c r="R94" s="389"/>
    </row>
    <row r="95" spans="4:16384" s="12" customFormat="1" ht="14.25" customHeight="1">
      <c r="D95" s="15"/>
      <c r="E95" s="11" t="s">
        <v>183</v>
      </c>
      <c r="F95" s="11" t="s">
        <v>1858</v>
      </c>
      <c r="G95" s="7" t="s">
        <v>222</v>
      </c>
      <c r="H95" s="7" t="s">
        <v>431</v>
      </c>
      <c r="I95" s="7" t="s">
        <v>461</v>
      </c>
      <c r="J95" s="11"/>
      <c r="K95" s="23" t="s">
        <v>197</v>
      </c>
      <c r="L95" s="7" t="s">
        <v>3261</v>
      </c>
      <c r="M95" s="15" t="s">
        <v>208</v>
      </c>
      <c r="N95" s="1317"/>
      <c r="O95" s="1317"/>
      <c r="P95" s="1317"/>
      <c r="Q95" s="389"/>
      <c r="R95" s="389"/>
    </row>
    <row r="96" spans="4:16384" s="12" customFormat="1" ht="14.25" customHeight="1">
      <c r="D96" s="15"/>
      <c r="E96" s="11" t="s">
        <v>183</v>
      </c>
      <c r="F96" s="11" t="s">
        <v>1858</v>
      </c>
      <c r="G96" s="7" t="s">
        <v>222</v>
      </c>
      <c r="H96" s="7" t="s">
        <v>431</v>
      </c>
      <c r="I96" s="7" t="s">
        <v>1859</v>
      </c>
      <c r="J96" s="11"/>
      <c r="K96" s="23" t="s">
        <v>197</v>
      </c>
      <c r="L96" s="7" t="s">
        <v>3261</v>
      </c>
      <c r="M96" s="15" t="s">
        <v>208</v>
      </c>
      <c r="N96" s="1317"/>
      <c r="O96" s="1317"/>
      <c r="P96" s="1317"/>
      <c r="Q96" s="389"/>
      <c r="R96" s="389"/>
    </row>
    <row r="97" spans="5:18" s="12" customFormat="1" ht="14.25" customHeight="1">
      <c r="E97" s="11"/>
      <c r="F97" s="11"/>
      <c r="G97" s="7"/>
      <c r="H97" s="7"/>
      <c r="I97" s="31" t="s">
        <v>3618</v>
      </c>
      <c r="J97" s="15"/>
      <c r="K97" s="15"/>
      <c r="L97" s="15"/>
      <c r="M97" s="15"/>
      <c r="N97" s="488">
        <f t="shared" ref="N97:R97" si="12">SUM(N88:N96)</f>
        <v>0</v>
      </c>
      <c r="O97" s="488">
        <f t="shared" si="12"/>
        <v>0</v>
      </c>
      <c r="P97" s="488">
        <f t="shared" si="12"/>
        <v>0</v>
      </c>
      <c r="Q97" s="488">
        <f t="shared" si="12"/>
        <v>0</v>
      </c>
      <c r="R97" s="488">
        <f t="shared" si="12"/>
        <v>0</v>
      </c>
    </row>
    <row r="98" spans="5:18" s="12" customFormat="1" ht="14.25" customHeight="1">
      <c r="E98" s="11"/>
      <c r="F98" s="11"/>
      <c r="G98" s="7"/>
      <c r="H98" s="7"/>
      <c r="I98" s="31" t="s">
        <v>3619</v>
      </c>
      <c r="J98" s="15"/>
      <c r="K98" s="15"/>
      <c r="L98" s="15"/>
      <c r="M98" s="15"/>
      <c r="N98" s="488">
        <f t="shared" ref="N98:R98" si="13">N97-N87</f>
        <v>0</v>
      </c>
      <c r="O98" s="488">
        <f t="shared" si="13"/>
        <v>0</v>
      </c>
      <c r="P98" s="488">
        <f t="shared" si="13"/>
        <v>0</v>
      </c>
      <c r="Q98" s="488">
        <f t="shared" si="13"/>
        <v>0</v>
      </c>
      <c r="R98" s="488">
        <f t="shared" si="13"/>
        <v>0</v>
      </c>
    </row>
    <row r="99" spans="5:18" ht="14.25" customHeight="1"/>
    <row r="100" spans="5:18" ht="13.9">
      <c r="I100" s="29" t="s">
        <v>3615</v>
      </c>
      <c r="M100" s="456" t="s">
        <v>208</v>
      </c>
      <c r="N100" s="1333"/>
      <c r="O100" s="1334"/>
      <c r="P100" s="1317"/>
      <c r="Q100" s="488"/>
      <c r="R100" s="488"/>
    </row>
    <row r="101" spans="5:18">
      <c r="I101" s="740" t="s">
        <v>3616</v>
      </c>
      <c r="M101" s="456" t="s">
        <v>208</v>
      </c>
      <c r="N101" s="1334"/>
      <c r="O101" s="1334"/>
      <c r="P101" s="1317"/>
      <c r="Q101" s="389"/>
      <c r="R101" s="389"/>
    </row>
    <row r="102" spans="5:18" ht="13.9">
      <c r="I102" s="29" t="s">
        <v>3617</v>
      </c>
      <c r="M102" s="456" t="s">
        <v>208</v>
      </c>
      <c r="N102" s="488">
        <f>SUM(N100:N101)</f>
        <v>0</v>
      </c>
      <c r="O102" s="488">
        <f t="shared" ref="O102:R102" si="14">SUM(O100:O101)</f>
        <v>0</v>
      </c>
      <c r="P102" s="488">
        <f t="shared" si="14"/>
        <v>0</v>
      </c>
      <c r="Q102" s="488">
        <f t="shared" si="14"/>
        <v>0</v>
      </c>
      <c r="R102" s="488">
        <f t="shared" si="14"/>
        <v>0</v>
      </c>
    </row>
    <row r="103" spans="5:18" ht="14.25" customHeight="1">
      <c r="E103" s="11" t="s">
        <v>183</v>
      </c>
      <c r="F103" s="11" t="s">
        <v>1858</v>
      </c>
      <c r="G103" s="7" t="s">
        <v>222</v>
      </c>
      <c r="H103" s="7" t="s">
        <v>438</v>
      </c>
      <c r="I103" s="7" t="s">
        <v>419</v>
      </c>
      <c r="K103" s="21" t="s">
        <v>197</v>
      </c>
      <c r="L103" s="7" t="s">
        <v>3261</v>
      </c>
      <c r="M103" s="7" t="s">
        <v>208</v>
      </c>
      <c r="N103" s="1317"/>
      <c r="O103" s="1317"/>
      <c r="P103" s="1317"/>
      <c r="Q103" s="389"/>
      <c r="R103" s="389"/>
    </row>
    <row r="104" spans="5:18" ht="14.25" customHeight="1">
      <c r="E104" s="11" t="s">
        <v>183</v>
      </c>
      <c r="F104" s="11" t="s">
        <v>1858</v>
      </c>
      <c r="G104" s="7" t="s">
        <v>222</v>
      </c>
      <c r="H104" s="7" t="s">
        <v>438</v>
      </c>
      <c r="I104" s="7" t="s">
        <v>427</v>
      </c>
      <c r="K104" s="21" t="s">
        <v>197</v>
      </c>
      <c r="L104" s="7" t="s">
        <v>3261</v>
      </c>
      <c r="M104" s="7" t="s">
        <v>208</v>
      </c>
      <c r="N104" s="1317"/>
      <c r="O104" s="1317"/>
      <c r="P104" s="1317"/>
      <c r="Q104" s="389"/>
      <c r="R104" s="389"/>
    </row>
    <row r="105" spans="5:18" ht="14.25" customHeight="1">
      <c r="E105" s="11" t="s">
        <v>183</v>
      </c>
      <c r="F105" s="11" t="s">
        <v>1858</v>
      </c>
      <c r="G105" s="7" t="s">
        <v>222</v>
      </c>
      <c r="H105" s="7" t="s">
        <v>438</v>
      </c>
      <c r="I105" s="7" t="s">
        <v>434</v>
      </c>
      <c r="K105" s="21" t="s">
        <v>197</v>
      </c>
      <c r="L105" s="7" t="s">
        <v>3261</v>
      </c>
      <c r="M105" s="7" t="s">
        <v>208</v>
      </c>
      <c r="N105" s="1317"/>
      <c r="O105" s="1317"/>
      <c r="P105" s="1317"/>
      <c r="Q105" s="389"/>
      <c r="R105" s="389"/>
    </row>
    <row r="106" spans="5:18" s="12" customFormat="1" ht="14.25" customHeight="1">
      <c r="E106" s="11" t="s">
        <v>183</v>
      </c>
      <c r="F106" s="11" t="s">
        <v>1858</v>
      </c>
      <c r="G106" s="7" t="s">
        <v>222</v>
      </c>
      <c r="H106" s="7" t="s">
        <v>438</v>
      </c>
      <c r="I106" s="7" t="s">
        <v>440</v>
      </c>
      <c r="J106" s="11"/>
      <c r="K106" s="13" t="s">
        <v>197</v>
      </c>
      <c r="L106" s="7" t="s">
        <v>3261</v>
      </c>
      <c r="M106" s="15" t="s">
        <v>208</v>
      </c>
      <c r="N106" s="1317"/>
      <c r="O106" s="1317"/>
      <c r="P106" s="1317"/>
      <c r="Q106" s="389"/>
      <c r="R106" s="389"/>
    </row>
    <row r="107" spans="5:18" s="12" customFormat="1" ht="14.25" customHeight="1">
      <c r="E107" s="11" t="s">
        <v>183</v>
      </c>
      <c r="F107" s="11" t="s">
        <v>1858</v>
      </c>
      <c r="G107" s="7" t="s">
        <v>222</v>
      </c>
      <c r="H107" s="7" t="s">
        <v>438</v>
      </c>
      <c r="I107" s="7" t="s">
        <v>447</v>
      </c>
      <c r="J107" s="11"/>
      <c r="K107" s="23" t="s">
        <v>197</v>
      </c>
      <c r="L107" s="7" t="s">
        <v>3261</v>
      </c>
      <c r="M107" s="15" t="s">
        <v>208</v>
      </c>
      <c r="N107" s="1317"/>
      <c r="O107" s="1317"/>
      <c r="P107" s="1317"/>
      <c r="Q107" s="389"/>
      <c r="R107" s="389"/>
    </row>
    <row r="108" spans="5:18" s="12" customFormat="1" ht="14.25" customHeight="1">
      <c r="E108" s="11" t="s">
        <v>183</v>
      </c>
      <c r="F108" s="11" t="s">
        <v>1858</v>
      </c>
      <c r="G108" s="7" t="s">
        <v>222</v>
      </c>
      <c r="H108" s="7" t="s">
        <v>438</v>
      </c>
      <c r="I108" s="7" t="s">
        <v>453</v>
      </c>
      <c r="J108" s="11"/>
      <c r="K108" s="23" t="s">
        <v>197</v>
      </c>
      <c r="L108" s="7" t="s">
        <v>3261</v>
      </c>
      <c r="M108" s="15" t="s">
        <v>208</v>
      </c>
      <c r="N108" s="1317"/>
      <c r="O108" s="1317"/>
      <c r="P108" s="1317"/>
      <c r="Q108" s="389"/>
      <c r="R108" s="389"/>
    </row>
    <row r="109" spans="5:18" s="12" customFormat="1" ht="14.25" customHeight="1">
      <c r="E109" s="11" t="s">
        <v>183</v>
      </c>
      <c r="F109" s="11" t="s">
        <v>1858</v>
      </c>
      <c r="G109" s="7" t="s">
        <v>222</v>
      </c>
      <c r="H109" s="7" t="s">
        <v>438</v>
      </c>
      <c r="I109" s="7" t="s">
        <v>457</v>
      </c>
      <c r="J109" s="11"/>
      <c r="K109" s="23" t="s">
        <v>197</v>
      </c>
      <c r="L109" s="7" t="s">
        <v>3261</v>
      </c>
      <c r="M109" s="15" t="s">
        <v>208</v>
      </c>
      <c r="N109" s="1317"/>
      <c r="O109" s="1317"/>
      <c r="P109" s="1317"/>
      <c r="Q109" s="389"/>
      <c r="R109" s="389"/>
    </row>
    <row r="110" spans="5:18" s="12" customFormat="1" ht="13.5" customHeight="1">
      <c r="E110" s="11" t="s">
        <v>183</v>
      </c>
      <c r="F110" s="11" t="s">
        <v>1858</v>
      </c>
      <c r="G110" s="7" t="s">
        <v>222</v>
      </c>
      <c r="H110" s="7" t="s">
        <v>438</v>
      </c>
      <c r="I110" s="7" t="s">
        <v>461</v>
      </c>
      <c r="J110" s="11"/>
      <c r="K110" s="23" t="s">
        <v>197</v>
      </c>
      <c r="L110" s="7" t="s">
        <v>3261</v>
      </c>
      <c r="M110" s="15" t="s">
        <v>208</v>
      </c>
      <c r="N110" s="1317"/>
      <c r="O110" s="1317"/>
      <c r="P110" s="1317"/>
      <c r="Q110" s="389"/>
      <c r="R110" s="389"/>
    </row>
    <row r="111" spans="5:18" s="12" customFormat="1" ht="14.25" customHeight="1">
      <c r="E111" s="11" t="s">
        <v>183</v>
      </c>
      <c r="F111" s="11" t="s">
        <v>1858</v>
      </c>
      <c r="G111" s="7" t="s">
        <v>222</v>
      </c>
      <c r="H111" s="7" t="s">
        <v>438</v>
      </c>
      <c r="I111" s="7" t="s">
        <v>1859</v>
      </c>
      <c r="J111" s="11"/>
      <c r="K111" s="23" t="s">
        <v>197</v>
      </c>
      <c r="L111" s="7" t="s">
        <v>3261</v>
      </c>
      <c r="M111" s="15" t="s">
        <v>208</v>
      </c>
      <c r="N111" s="1317"/>
      <c r="O111" s="1317"/>
      <c r="P111" s="1317"/>
      <c r="Q111" s="389"/>
      <c r="R111" s="389"/>
    </row>
    <row r="112" spans="5:18" s="12" customFormat="1" ht="14.25" customHeight="1">
      <c r="E112" s="11"/>
      <c r="F112" s="11"/>
      <c r="G112" s="7"/>
      <c r="H112" s="7"/>
      <c r="I112" s="31" t="s">
        <v>3618</v>
      </c>
      <c r="J112" s="15"/>
      <c r="K112" s="15"/>
      <c r="L112" s="15"/>
      <c r="M112" s="15"/>
      <c r="N112" s="488">
        <f>SUM(N103:N111)</f>
        <v>0</v>
      </c>
      <c r="O112" s="488">
        <f t="shared" ref="O112:R112" si="15">SUM(O103:O111)</f>
        <v>0</v>
      </c>
      <c r="P112" s="488">
        <f t="shared" si="15"/>
        <v>0</v>
      </c>
      <c r="Q112" s="488">
        <f t="shared" si="15"/>
        <v>0</v>
      </c>
      <c r="R112" s="488">
        <f t="shared" si="15"/>
        <v>0</v>
      </c>
    </row>
    <row r="113" spans="5:18" s="12" customFormat="1" ht="14.25" customHeight="1">
      <c r="E113" s="11"/>
      <c r="F113" s="11"/>
      <c r="G113" s="7"/>
      <c r="H113" s="7"/>
      <c r="I113" s="31" t="s">
        <v>3619</v>
      </c>
      <c r="J113" s="15"/>
      <c r="K113" s="15"/>
      <c r="L113" s="15"/>
      <c r="M113" s="15"/>
      <c r="N113" s="488">
        <f>N112-N102</f>
        <v>0</v>
      </c>
      <c r="O113" s="488">
        <f t="shared" ref="O113:R113" si="16">O112-O102</f>
        <v>0</v>
      </c>
      <c r="P113" s="488">
        <f t="shared" si="16"/>
        <v>0</v>
      </c>
      <c r="Q113" s="488">
        <f t="shared" si="16"/>
        <v>0</v>
      </c>
      <c r="R113" s="488">
        <f t="shared" si="16"/>
        <v>0</v>
      </c>
    </row>
    <row r="114" spans="5:18">
      <c r="G114" s="7"/>
    </row>
    <row r="115" spans="5:18" ht="13.9">
      <c r="I115" s="29" t="s">
        <v>3615</v>
      </c>
      <c r="M115" s="456" t="s">
        <v>208</v>
      </c>
      <c r="N115" s="1333"/>
      <c r="O115" s="1334"/>
      <c r="P115" s="1317"/>
      <c r="Q115" s="488"/>
      <c r="R115" s="488"/>
    </row>
    <row r="116" spans="5:18">
      <c r="I116" s="740" t="s">
        <v>3616</v>
      </c>
      <c r="M116" s="456" t="s">
        <v>208</v>
      </c>
      <c r="N116" s="1334"/>
      <c r="O116" s="1334"/>
      <c r="P116" s="1317"/>
      <c r="Q116" s="389"/>
      <c r="R116" s="389"/>
    </row>
    <row r="117" spans="5:18" ht="13.9">
      <c r="I117" s="29" t="s">
        <v>3617</v>
      </c>
      <c r="M117" s="456" t="s">
        <v>208</v>
      </c>
      <c r="N117" s="488">
        <f>SUM(N115:N116)</f>
        <v>0</v>
      </c>
      <c r="O117" s="488">
        <f t="shared" ref="O117:R117" si="17">SUM(O115:O116)</f>
        <v>0</v>
      </c>
      <c r="P117" s="488">
        <f t="shared" si="17"/>
        <v>0</v>
      </c>
      <c r="Q117" s="488">
        <f t="shared" si="17"/>
        <v>0</v>
      </c>
      <c r="R117" s="488">
        <f t="shared" si="17"/>
        <v>0</v>
      </c>
    </row>
    <row r="118" spans="5:18" ht="13.5" customHeight="1">
      <c r="E118" s="11" t="s">
        <v>183</v>
      </c>
      <c r="F118" s="11" t="s">
        <v>1858</v>
      </c>
      <c r="G118" s="7" t="s">
        <v>222</v>
      </c>
      <c r="H118" s="7" t="s">
        <v>3620</v>
      </c>
      <c r="I118" s="7" t="s">
        <v>419</v>
      </c>
      <c r="K118" s="21" t="s">
        <v>197</v>
      </c>
      <c r="L118" s="7" t="s">
        <v>3261</v>
      </c>
      <c r="M118" s="7" t="s">
        <v>208</v>
      </c>
      <c r="N118" s="1317"/>
      <c r="O118" s="1317"/>
      <c r="P118" s="1317"/>
      <c r="Q118" s="389"/>
      <c r="R118" s="389"/>
    </row>
    <row r="119" spans="5:18" ht="14.25" customHeight="1">
      <c r="E119" s="11" t="s">
        <v>183</v>
      </c>
      <c r="F119" s="11" t="s">
        <v>1858</v>
      </c>
      <c r="G119" s="7" t="s">
        <v>222</v>
      </c>
      <c r="H119" s="7" t="s">
        <v>3620</v>
      </c>
      <c r="I119" s="7" t="s">
        <v>427</v>
      </c>
      <c r="K119" s="21" t="s">
        <v>197</v>
      </c>
      <c r="L119" s="7" t="s">
        <v>3261</v>
      </c>
      <c r="M119" s="7" t="s">
        <v>208</v>
      </c>
      <c r="N119" s="1317"/>
      <c r="O119" s="1317"/>
      <c r="P119" s="1317"/>
      <c r="Q119" s="389"/>
      <c r="R119" s="389"/>
    </row>
    <row r="120" spans="5:18" ht="14.25" customHeight="1">
      <c r="E120" s="11" t="s">
        <v>183</v>
      </c>
      <c r="F120" s="11" t="s">
        <v>1858</v>
      </c>
      <c r="G120" s="7" t="s">
        <v>222</v>
      </c>
      <c r="H120" s="7" t="s">
        <v>3620</v>
      </c>
      <c r="I120" s="7" t="s">
        <v>434</v>
      </c>
      <c r="K120" s="21" t="s">
        <v>197</v>
      </c>
      <c r="L120" s="7" t="s">
        <v>3261</v>
      </c>
      <c r="M120" s="7" t="s">
        <v>208</v>
      </c>
      <c r="N120" s="1317"/>
      <c r="O120" s="1317"/>
      <c r="P120" s="1317"/>
      <c r="Q120" s="389"/>
      <c r="R120" s="389"/>
    </row>
    <row r="121" spans="5:18" s="12" customFormat="1" ht="14.25" customHeight="1">
      <c r="E121" s="11" t="s">
        <v>183</v>
      </c>
      <c r="F121" s="11" t="s">
        <v>1858</v>
      </c>
      <c r="G121" s="7" t="s">
        <v>222</v>
      </c>
      <c r="H121" s="7" t="s">
        <v>3620</v>
      </c>
      <c r="I121" s="7" t="s">
        <v>440</v>
      </c>
      <c r="J121" s="11"/>
      <c r="K121" s="13" t="s">
        <v>197</v>
      </c>
      <c r="L121" s="7" t="s">
        <v>3261</v>
      </c>
      <c r="M121" s="15" t="s">
        <v>208</v>
      </c>
      <c r="N121" s="1317"/>
      <c r="O121" s="1317"/>
      <c r="P121" s="1317"/>
      <c r="Q121" s="389"/>
      <c r="R121" s="389"/>
    </row>
    <row r="122" spans="5:18" s="12" customFormat="1" ht="14.25" customHeight="1">
      <c r="E122" s="11" t="s">
        <v>183</v>
      </c>
      <c r="F122" s="11" t="s">
        <v>1858</v>
      </c>
      <c r="G122" s="7" t="s">
        <v>222</v>
      </c>
      <c r="H122" s="7" t="s">
        <v>3620</v>
      </c>
      <c r="I122" s="7" t="s">
        <v>447</v>
      </c>
      <c r="J122" s="11"/>
      <c r="K122" s="23" t="s">
        <v>197</v>
      </c>
      <c r="L122" s="7" t="s">
        <v>3261</v>
      </c>
      <c r="M122" s="15" t="s">
        <v>208</v>
      </c>
      <c r="N122" s="1317"/>
      <c r="O122" s="1317"/>
      <c r="P122" s="1317"/>
      <c r="Q122" s="389"/>
      <c r="R122" s="389"/>
    </row>
    <row r="123" spans="5:18" s="12" customFormat="1" ht="14.25" customHeight="1">
      <c r="E123" s="11" t="s">
        <v>183</v>
      </c>
      <c r="F123" s="11" t="s">
        <v>1858</v>
      </c>
      <c r="G123" s="7" t="s">
        <v>222</v>
      </c>
      <c r="H123" s="7" t="s">
        <v>3620</v>
      </c>
      <c r="I123" s="7" t="s">
        <v>453</v>
      </c>
      <c r="J123" s="11"/>
      <c r="K123" s="23" t="s">
        <v>197</v>
      </c>
      <c r="L123" s="7" t="s">
        <v>3261</v>
      </c>
      <c r="M123" s="15" t="s">
        <v>208</v>
      </c>
      <c r="N123" s="1317"/>
      <c r="O123" s="1317"/>
      <c r="P123" s="1317"/>
      <c r="Q123" s="389"/>
      <c r="R123" s="389"/>
    </row>
    <row r="124" spans="5:18" s="12" customFormat="1" ht="14.25" customHeight="1">
      <c r="E124" s="11" t="s">
        <v>183</v>
      </c>
      <c r="F124" s="11" t="s">
        <v>1858</v>
      </c>
      <c r="G124" s="7" t="s">
        <v>222</v>
      </c>
      <c r="H124" s="7" t="s">
        <v>3620</v>
      </c>
      <c r="I124" s="7" t="s">
        <v>457</v>
      </c>
      <c r="J124" s="11"/>
      <c r="K124" s="23" t="s">
        <v>197</v>
      </c>
      <c r="L124" s="7" t="s">
        <v>3261</v>
      </c>
      <c r="M124" s="15" t="s">
        <v>208</v>
      </c>
      <c r="N124" s="1317"/>
      <c r="O124" s="1317"/>
      <c r="P124" s="1317"/>
      <c r="Q124" s="389"/>
      <c r="R124" s="389"/>
    </row>
    <row r="125" spans="5:18" s="12" customFormat="1" ht="14.25" customHeight="1">
      <c r="E125" s="11" t="s">
        <v>183</v>
      </c>
      <c r="F125" s="11" t="s">
        <v>1858</v>
      </c>
      <c r="G125" s="7" t="s">
        <v>222</v>
      </c>
      <c r="H125" s="7" t="s">
        <v>3620</v>
      </c>
      <c r="I125" s="7" t="s">
        <v>461</v>
      </c>
      <c r="J125" s="11"/>
      <c r="K125" s="23" t="s">
        <v>197</v>
      </c>
      <c r="L125" s="7" t="s">
        <v>3261</v>
      </c>
      <c r="M125" s="15" t="s">
        <v>208</v>
      </c>
      <c r="N125" s="1317"/>
      <c r="O125" s="1317"/>
      <c r="P125" s="1317"/>
      <c r="Q125" s="389"/>
      <c r="R125" s="389"/>
    </row>
    <row r="126" spans="5:18" s="12" customFormat="1" ht="14.25" customHeight="1">
      <c r="E126" s="11" t="s">
        <v>183</v>
      </c>
      <c r="F126" s="11" t="s">
        <v>1858</v>
      </c>
      <c r="G126" s="7" t="s">
        <v>222</v>
      </c>
      <c r="H126" s="7" t="s">
        <v>3620</v>
      </c>
      <c r="I126" s="7" t="s">
        <v>1859</v>
      </c>
      <c r="J126" s="11"/>
      <c r="K126" s="23" t="s">
        <v>197</v>
      </c>
      <c r="L126" s="7" t="s">
        <v>3261</v>
      </c>
      <c r="M126" s="15" t="s">
        <v>208</v>
      </c>
      <c r="N126" s="1317"/>
      <c r="O126" s="1317"/>
      <c r="P126" s="1317"/>
      <c r="Q126" s="389"/>
      <c r="R126" s="389"/>
    </row>
    <row r="127" spans="5:18" s="12" customFormat="1" ht="14.25" customHeight="1">
      <c r="E127" s="11"/>
      <c r="F127" s="11"/>
      <c r="G127" s="7"/>
      <c r="H127" s="7"/>
      <c r="I127" s="31" t="s">
        <v>3618</v>
      </c>
      <c r="J127" s="15"/>
      <c r="K127" s="15"/>
      <c r="L127" s="15"/>
      <c r="M127" s="15"/>
      <c r="N127" s="488">
        <f>SUM(N118:N126)</f>
        <v>0</v>
      </c>
      <c r="O127" s="488">
        <f t="shared" ref="O127:R127" si="18">SUM(O118:O126)</f>
        <v>0</v>
      </c>
      <c r="P127" s="488">
        <f t="shared" si="18"/>
        <v>0</v>
      </c>
      <c r="Q127" s="488">
        <f t="shared" si="18"/>
        <v>0</v>
      </c>
      <c r="R127" s="488">
        <f t="shared" si="18"/>
        <v>0</v>
      </c>
    </row>
    <row r="128" spans="5:18" s="12" customFormat="1" ht="14.25" customHeight="1">
      <c r="E128" s="11"/>
      <c r="F128" s="11"/>
      <c r="G128" s="7"/>
      <c r="H128" s="7"/>
      <c r="I128" s="31" t="s">
        <v>3619</v>
      </c>
      <c r="J128" s="15"/>
      <c r="K128" s="15"/>
      <c r="L128" s="15"/>
      <c r="M128" s="15"/>
      <c r="N128" s="488">
        <f>N127-N117</f>
        <v>0</v>
      </c>
      <c r="O128" s="488">
        <f t="shared" ref="O128:R128" si="19">O127-O117</f>
        <v>0</v>
      </c>
      <c r="P128" s="488">
        <f t="shared" si="19"/>
        <v>0</v>
      </c>
      <c r="Q128" s="488">
        <f t="shared" si="19"/>
        <v>0</v>
      </c>
      <c r="R128" s="488">
        <f t="shared" si="19"/>
        <v>0</v>
      </c>
    </row>
    <row r="130" spans="4:16384" s="33" customFormat="1" ht="13.5" customHeight="1">
      <c r="D130" s="80" t="s">
        <v>3611</v>
      </c>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c r="HV130" s="81"/>
      <c r="HW130" s="81"/>
      <c r="HX130" s="81"/>
      <c r="HY130" s="81"/>
      <c r="HZ130" s="81"/>
      <c r="IA130" s="81"/>
      <c r="IB130" s="81"/>
      <c r="IC130" s="81"/>
      <c r="ID130" s="81"/>
      <c r="IE130" s="81"/>
      <c r="IF130" s="81"/>
      <c r="IG130" s="81"/>
      <c r="IH130" s="81"/>
      <c r="II130" s="81"/>
      <c r="IJ130" s="81"/>
      <c r="IK130" s="81"/>
      <c r="IL130" s="81"/>
      <c r="IM130" s="81"/>
      <c r="IN130" s="81"/>
      <c r="IO130" s="81"/>
      <c r="IP130" s="81"/>
      <c r="IQ130" s="81"/>
      <c r="IR130" s="81"/>
      <c r="IS130" s="81"/>
      <c r="IT130" s="81"/>
      <c r="IU130" s="81"/>
      <c r="IV130" s="81"/>
      <c r="IW130" s="81"/>
      <c r="IX130" s="81"/>
      <c r="IY130" s="81"/>
      <c r="IZ130" s="81"/>
      <c r="JA130" s="81"/>
      <c r="JB130" s="81"/>
      <c r="JC130" s="81"/>
      <c r="JD130" s="81"/>
      <c r="JE130" s="81"/>
      <c r="JF130" s="81"/>
      <c r="JG130" s="81"/>
      <c r="JH130" s="81"/>
      <c r="JI130" s="81"/>
      <c r="JJ130" s="81"/>
      <c r="JK130" s="81"/>
      <c r="JL130" s="81"/>
      <c r="JM130" s="81"/>
      <c r="JN130" s="81"/>
      <c r="JO130" s="81"/>
      <c r="JP130" s="81"/>
      <c r="JQ130" s="81"/>
      <c r="JR130" s="81"/>
      <c r="JS130" s="81"/>
      <c r="JT130" s="81"/>
      <c r="JU130" s="81"/>
      <c r="JV130" s="81"/>
      <c r="JW130" s="81"/>
      <c r="JX130" s="81"/>
      <c r="JY130" s="81"/>
      <c r="JZ130" s="81"/>
      <c r="KA130" s="81"/>
      <c r="KB130" s="81"/>
      <c r="KC130" s="81"/>
      <c r="KD130" s="81"/>
      <c r="KE130" s="81"/>
      <c r="KF130" s="81"/>
      <c r="KG130" s="81"/>
      <c r="KH130" s="81"/>
      <c r="KI130" s="81"/>
      <c r="KJ130" s="81"/>
      <c r="KK130" s="81"/>
      <c r="KL130" s="81"/>
      <c r="KM130" s="81"/>
      <c r="KN130" s="81"/>
      <c r="KO130" s="81"/>
      <c r="KP130" s="81"/>
      <c r="KQ130" s="81"/>
      <c r="KR130" s="81"/>
      <c r="KS130" s="81"/>
      <c r="KT130" s="81"/>
      <c r="KU130" s="81"/>
      <c r="KV130" s="81"/>
      <c r="KW130" s="81"/>
      <c r="KX130" s="81"/>
      <c r="KY130" s="81"/>
      <c r="KZ130" s="81"/>
      <c r="LA130" s="81"/>
      <c r="LB130" s="81"/>
      <c r="LC130" s="81"/>
      <c r="LD130" s="81"/>
      <c r="LE130" s="81"/>
      <c r="LF130" s="81"/>
      <c r="LG130" s="81"/>
      <c r="LH130" s="81"/>
      <c r="LI130" s="81"/>
      <c r="LJ130" s="81"/>
      <c r="LK130" s="81"/>
      <c r="LL130" s="81"/>
      <c r="LM130" s="81"/>
      <c r="LN130" s="81"/>
      <c r="LO130" s="81"/>
      <c r="LP130" s="81"/>
      <c r="LQ130" s="81"/>
      <c r="LR130" s="81"/>
      <c r="LS130" s="81"/>
      <c r="LT130" s="81"/>
      <c r="LU130" s="81"/>
      <c r="LV130" s="81"/>
      <c r="LW130" s="81"/>
      <c r="LX130" s="81"/>
      <c r="LY130" s="81"/>
      <c r="LZ130" s="81"/>
      <c r="MA130" s="81"/>
      <c r="MB130" s="81"/>
      <c r="MC130" s="81"/>
      <c r="MD130" s="81"/>
      <c r="ME130" s="81"/>
      <c r="MF130" s="81"/>
      <c r="MG130" s="81"/>
      <c r="MH130" s="81"/>
      <c r="MI130" s="81"/>
      <c r="MJ130" s="81"/>
      <c r="MK130" s="81"/>
      <c r="ML130" s="81"/>
      <c r="MM130" s="81"/>
      <c r="MN130" s="81"/>
      <c r="MO130" s="81"/>
      <c r="MP130" s="81"/>
      <c r="MQ130" s="81"/>
      <c r="MR130" s="81"/>
      <c r="MS130" s="81"/>
      <c r="MT130" s="81"/>
      <c r="MU130" s="81"/>
      <c r="MV130" s="81"/>
      <c r="MW130" s="81"/>
      <c r="MX130" s="81"/>
      <c r="MY130" s="81"/>
      <c r="MZ130" s="81"/>
      <c r="NA130" s="81"/>
      <c r="NB130" s="81"/>
      <c r="NC130" s="81"/>
      <c r="ND130" s="81"/>
      <c r="NE130" s="81"/>
      <c r="NF130" s="81"/>
      <c r="NG130" s="81"/>
      <c r="NH130" s="81"/>
      <c r="NI130" s="81"/>
      <c r="NJ130" s="81"/>
      <c r="NK130" s="81"/>
      <c r="NL130" s="81"/>
      <c r="NM130" s="81"/>
      <c r="NN130" s="81"/>
      <c r="NO130" s="81"/>
      <c r="NP130" s="81"/>
      <c r="NQ130" s="81"/>
      <c r="NR130" s="81"/>
      <c r="NS130" s="81"/>
      <c r="NT130" s="81"/>
      <c r="NU130" s="81"/>
      <c r="NV130" s="81"/>
      <c r="NW130" s="81"/>
      <c r="NX130" s="81"/>
      <c r="NY130" s="81"/>
      <c r="NZ130" s="81"/>
      <c r="OA130" s="81"/>
      <c r="OB130" s="81"/>
      <c r="OC130" s="81"/>
      <c r="OD130" s="81"/>
      <c r="OE130" s="81"/>
      <c r="OF130" s="81"/>
      <c r="OG130" s="81"/>
      <c r="OH130" s="81"/>
      <c r="OI130" s="81"/>
      <c r="OJ130" s="81"/>
      <c r="OK130" s="81"/>
      <c r="OL130" s="81"/>
      <c r="OM130" s="81"/>
      <c r="ON130" s="81"/>
      <c r="OO130" s="81"/>
      <c r="OP130" s="81"/>
      <c r="OQ130" s="81"/>
      <c r="OR130" s="81"/>
      <c r="OS130" s="81"/>
      <c r="OT130" s="81"/>
      <c r="OU130" s="81"/>
      <c r="OV130" s="81"/>
      <c r="OW130" s="81"/>
      <c r="OX130" s="81"/>
      <c r="OY130" s="81"/>
      <c r="OZ130" s="81"/>
      <c r="PA130" s="81"/>
      <c r="PB130" s="81"/>
      <c r="PC130" s="81"/>
      <c r="PD130" s="81"/>
      <c r="PE130" s="81"/>
      <c r="PF130" s="81"/>
      <c r="PG130" s="81"/>
      <c r="PH130" s="81"/>
      <c r="PI130" s="81"/>
      <c r="PJ130" s="81"/>
      <c r="PK130" s="81"/>
      <c r="PL130" s="81"/>
      <c r="PM130" s="81"/>
      <c r="PN130" s="81"/>
      <c r="PO130" s="81"/>
      <c r="PP130" s="81"/>
      <c r="PQ130" s="81"/>
      <c r="PR130" s="81"/>
      <c r="PS130" s="81"/>
      <c r="PT130" s="81"/>
      <c r="PU130" s="81"/>
      <c r="PV130" s="81"/>
      <c r="PW130" s="81"/>
      <c r="PX130" s="81"/>
      <c r="PY130" s="81"/>
      <c r="PZ130" s="81"/>
      <c r="QA130" s="81"/>
      <c r="QB130" s="81"/>
      <c r="QC130" s="81"/>
      <c r="QD130" s="81"/>
      <c r="QE130" s="81"/>
      <c r="QF130" s="81"/>
      <c r="QG130" s="81"/>
      <c r="QH130" s="81"/>
      <c r="QI130" s="81"/>
      <c r="QJ130" s="81"/>
      <c r="QK130" s="81"/>
      <c r="QL130" s="81"/>
      <c r="QM130" s="81"/>
      <c r="QN130" s="81"/>
      <c r="QO130" s="81"/>
      <c r="QP130" s="81"/>
      <c r="QQ130" s="81"/>
      <c r="QR130" s="81"/>
      <c r="QS130" s="81"/>
      <c r="QT130" s="81"/>
      <c r="QU130" s="81"/>
      <c r="QV130" s="81"/>
      <c r="QW130" s="81"/>
      <c r="QX130" s="81"/>
      <c r="QY130" s="81"/>
      <c r="QZ130" s="81"/>
      <c r="RA130" s="81"/>
      <c r="RB130" s="81"/>
      <c r="RC130" s="81"/>
      <c r="RD130" s="81"/>
      <c r="RE130" s="81"/>
      <c r="RF130" s="81"/>
      <c r="RG130" s="81"/>
      <c r="RH130" s="81"/>
      <c r="RI130" s="81"/>
      <c r="RJ130" s="81"/>
      <c r="RK130" s="81"/>
      <c r="RL130" s="81"/>
      <c r="RM130" s="81"/>
      <c r="RN130" s="81"/>
      <c r="RO130" s="81"/>
      <c r="RP130" s="81"/>
      <c r="RQ130" s="81"/>
      <c r="RR130" s="81"/>
      <c r="RS130" s="81"/>
      <c r="RT130" s="81"/>
      <c r="RU130" s="81"/>
      <c r="RV130" s="81"/>
      <c r="RW130" s="81"/>
      <c r="RX130" s="81"/>
      <c r="RY130" s="81"/>
      <c r="RZ130" s="81"/>
      <c r="SA130" s="81"/>
      <c r="SB130" s="81"/>
      <c r="SC130" s="81"/>
      <c r="SD130" s="81"/>
      <c r="SE130" s="81"/>
      <c r="SF130" s="81"/>
      <c r="SG130" s="81"/>
      <c r="SH130" s="81"/>
      <c r="SI130" s="81"/>
      <c r="SJ130" s="81"/>
      <c r="SK130" s="81"/>
      <c r="SL130" s="81"/>
      <c r="SM130" s="81"/>
      <c r="SN130" s="81"/>
      <c r="SO130" s="81"/>
      <c r="SP130" s="81"/>
      <c r="SQ130" s="81"/>
      <c r="SR130" s="81"/>
      <c r="SS130" s="81"/>
      <c r="ST130" s="81"/>
      <c r="SU130" s="81"/>
      <c r="SV130" s="81"/>
      <c r="SW130" s="81"/>
      <c r="SX130" s="81"/>
      <c r="SY130" s="81"/>
      <c r="SZ130" s="81"/>
      <c r="TA130" s="81"/>
      <c r="TB130" s="81"/>
      <c r="TC130" s="81"/>
      <c r="TD130" s="81"/>
      <c r="TE130" s="81"/>
      <c r="TF130" s="81"/>
      <c r="TG130" s="81"/>
      <c r="TH130" s="81"/>
      <c r="TI130" s="81"/>
      <c r="TJ130" s="81"/>
      <c r="TK130" s="81"/>
      <c r="TL130" s="81"/>
      <c r="TM130" s="81"/>
      <c r="TN130" s="81"/>
      <c r="TO130" s="81"/>
      <c r="TP130" s="81"/>
      <c r="TQ130" s="81"/>
      <c r="TR130" s="81"/>
      <c r="TS130" s="81"/>
      <c r="TT130" s="81"/>
      <c r="TU130" s="81"/>
      <c r="TV130" s="81"/>
      <c r="TW130" s="81"/>
      <c r="TX130" s="81"/>
      <c r="TY130" s="81"/>
      <c r="TZ130" s="81"/>
      <c r="UA130" s="81"/>
      <c r="UB130" s="81"/>
      <c r="UC130" s="81"/>
      <c r="UD130" s="81"/>
      <c r="UE130" s="81"/>
      <c r="UF130" s="81"/>
      <c r="UG130" s="81"/>
      <c r="UH130" s="81"/>
      <c r="UI130" s="81"/>
      <c r="UJ130" s="81"/>
      <c r="UK130" s="81"/>
      <c r="UL130" s="81"/>
      <c r="UM130" s="81"/>
      <c r="UN130" s="81"/>
      <c r="UO130" s="81"/>
      <c r="UP130" s="81"/>
      <c r="UQ130" s="81"/>
      <c r="UR130" s="81"/>
      <c r="US130" s="81"/>
      <c r="UT130" s="81"/>
      <c r="UU130" s="81"/>
      <c r="UV130" s="81"/>
      <c r="UW130" s="81"/>
      <c r="UX130" s="81"/>
      <c r="UY130" s="81"/>
      <c r="UZ130" s="81"/>
      <c r="VA130" s="81"/>
      <c r="VB130" s="81"/>
      <c r="VC130" s="81"/>
      <c r="VD130" s="81"/>
      <c r="VE130" s="81"/>
      <c r="VF130" s="81"/>
      <c r="VG130" s="81"/>
      <c r="VH130" s="81"/>
      <c r="VI130" s="81"/>
      <c r="VJ130" s="81"/>
      <c r="VK130" s="81"/>
      <c r="VL130" s="81"/>
      <c r="VM130" s="81"/>
      <c r="VN130" s="81"/>
      <c r="VO130" s="81"/>
      <c r="VP130" s="81"/>
      <c r="VQ130" s="81"/>
      <c r="VR130" s="81"/>
      <c r="VS130" s="81"/>
      <c r="VT130" s="81"/>
      <c r="VU130" s="81"/>
      <c r="VV130" s="81"/>
      <c r="VW130" s="81"/>
      <c r="VX130" s="81"/>
      <c r="VY130" s="81"/>
      <c r="VZ130" s="81"/>
      <c r="WA130" s="81"/>
      <c r="WB130" s="81"/>
      <c r="WC130" s="81"/>
      <c r="WD130" s="81"/>
      <c r="WE130" s="81"/>
      <c r="WF130" s="81"/>
      <c r="WG130" s="81"/>
      <c r="WH130" s="81"/>
      <c r="WI130" s="81"/>
      <c r="WJ130" s="81"/>
      <c r="WK130" s="81"/>
      <c r="WL130" s="81"/>
      <c r="WM130" s="81"/>
      <c r="WN130" s="81"/>
      <c r="WO130" s="81"/>
      <c r="WP130" s="81"/>
      <c r="WQ130" s="81"/>
      <c r="WR130" s="81"/>
      <c r="WS130" s="81"/>
      <c r="WT130" s="81"/>
      <c r="WU130" s="81"/>
      <c r="WV130" s="81"/>
      <c r="WW130" s="81"/>
      <c r="WX130" s="81"/>
      <c r="WY130" s="81"/>
      <c r="WZ130" s="81"/>
      <c r="XA130" s="81"/>
      <c r="XB130" s="81"/>
      <c r="XC130" s="81"/>
      <c r="XD130" s="81"/>
      <c r="XE130" s="81"/>
      <c r="XF130" s="81"/>
      <c r="XG130" s="81"/>
      <c r="XH130" s="81"/>
      <c r="XI130" s="81"/>
      <c r="XJ130" s="81"/>
      <c r="XK130" s="81"/>
      <c r="XL130" s="81"/>
      <c r="XM130" s="81"/>
      <c r="XN130" s="81"/>
      <c r="XO130" s="81"/>
      <c r="XP130" s="81"/>
      <c r="XQ130" s="81"/>
      <c r="XR130" s="81"/>
      <c r="XS130" s="81"/>
      <c r="XT130" s="81"/>
      <c r="XU130" s="81"/>
      <c r="XV130" s="81"/>
      <c r="XW130" s="81"/>
      <c r="XX130" s="81"/>
      <c r="XY130" s="81"/>
      <c r="XZ130" s="81"/>
      <c r="YA130" s="81"/>
      <c r="YB130" s="81"/>
      <c r="YC130" s="81"/>
      <c r="YD130" s="81"/>
      <c r="YE130" s="81"/>
      <c r="YF130" s="81"/>
      <c r="YG130" s="81"/>
      <c r="YH130" s="81"/>
      <c r="YI130" s="81"/>
      <c r="YJ130" s="81"/>
      <c r="YK130" s="81"/>
      <c r="YL130" s="81"/>
      <c r="YM130" s="81"/>
      <c r="YN130" s="81"/>
      <c r="YO130" s="81"/>
      <c r="YP130" s="81"/>
      <c r="YQ130" s="81"/>
      <c r="YR130" s="81"/>
      <c r="YS130" s="81"/>
      <c r="YT130" s="81"/>
      <c r="YU130" s="81"/>
      <c r="YV130" s="81"/>
      <c r="YW130" s="81"/>
      <c r="YX130" s="81"/>
      <c r="YY130" s="81"/>
      <c r="YZ130" s="81"/>
      <c r="ZA130" s="81"/>
      <c r="ZB130" s="81"/>
      <c r="ZC130" s="81"/>
      <c r="ZD130" s="81"/>
      <c r="ZE130" s="81"/>
      <c r="ZF130" s="81"/>
      <c r="ZG130" s="81"/>
      <c r="ZH130" s="81"/>
      <c r="ZI130" s="81"/>
      <c r="ZJ130" s="81"/>
      <c r="ZK130" s="81"/>
      <c r="ZL130" s="81"/>
      <c r="ZM130" s="81"/>
      <c r="ZN130" s="81"/>
      <c r="ZO130" s="81"/>
      <c r="ZP130" s="81"/>
      <c r="ZQ130" s="81"/>
      <c r="ZR130" s="81"/>
      <c r="ZS130" s="81"/>
      <c r="ZT130" s="81"/>
      <c r="ZU130" s="81"/>
      <c r="ZV130" s="81"/>
      <c r="ZW130" s="81"/>
      <c r="ZX130" s="81"/>
      <c r="ZY130" s="81"/>
      <c r="ZZ130" s="81"/>
      <c r="AAA130" s="81"/>
      <c r="AAB130" s="81"/>
      <c r="AAC130" s="81"/>
      <c r="AAD130" s="81"/>
      <c r="AAE130" s="81"/>
      <c r="AAF130" s="81"/>
      <c r="AAG130" s="81"/>
      <c r="AAH130" s="81"/>
      <c r="AAI130" s="81"/>
      <c r="AAJ130" s="81"/>
      <c r="AAK130" s="81"/>
      <c r="AAL130" s="81"/>
      <c r="AAM130" s="81"/>
      <c r="AAN130" s="81"/>
      <c r="AAO130" s="81"/>
      <c r="AAP130" s="81"/>
      <c r="AAQ130" s="81"/>
      <c r="AAR130" s="81"/>
      <c r="AAS130" s="81"/>
      <c r="AAT130" s="81"/>
      <c r="AAU130" s="81"/>
      <c r="AAV130" s="81"/>
      <c r="AAW130" s="81"/>
      <c r="AAX130" s="81"/>
      <c r="AAY130" s="81"/>
      <c r="AAZ130" s="81"/>
      <c r="ABA130" s="81"/>
      <c r="ABB130" s="81"/>
      <c r="ABC130" s="81"/>
      <c r="ABD130" s="81"/>
      <c r="ABE130" s="81"/>
      <c r="ABF130" s="81"/>
      <c r="ABG130" s="81"/>
      <c r="ABH130" s="81"/>
      <c r="ABI130" s="81"/>
      <c r="ABJ130" s="81"/>
      <c r="ABK130" s="81"/>
      <c r="ABL130" s="81"/>
      <c r="ABM130" s="81"/>
      <c r="ABN130" s="81"/>
      <c r="ABO130" s="81"/>
      <c r="ABP130" s="81"/>
      <c r="ABQ130" s="81"/>
      <c r="ABR130" s="81"/>
      <c r="ABS130" s="81"/>
      <c r="ABT130" s="81"/>
      <c r="ABU130" s="81"/>
      <c r="ABV130" s="81"/>
      <c r="ABW130" s="81"/>
      <c r="ABX130" s="81"/>
      <c r="ABY130" s="81"/>
      <c r="ABZ130" s="81"/>
      <c r="ACA130" s="81"/>
      <c r="ACB130" s="81"/>
      <c r="ACC130" s="81"/>
      <c r="ACD130" s="81"/>
      <c r="ACE130" s="81"/>
      <c r="ACF130" s="81"/>
      <c r="ACG130" s="81"/>
      <c r="ACH130" s="81"/>
      <c r="ACI130" s="81"/>
      <c r="ACJ130" s="81"/>
      <c r="ACK130" s="81"/>
      <c r="ACL130" s="81"/>
      <c r="ACM130" s="81"/>
      <c r="ACN130" s="81"/>
      <c r="ACO130" s="81"/>
      <c r="ACP130" s="81"/>
      <c r="ACQ130" s="81"/>
      <c r="ACR130" s="81"/>
      <c r="ACS130" s="81"/>
      <c r="ACT130" s="81"/>
      <c r="ACU130" s="81"/>
      <c r="ACV130" s="81"/>
      <c r="ACW130" s="81"/>
      <c r="ACX130" s="81"/>
      <c r="ACY130" s="81"/>
      <c r="ACZ130" s="81"/>
      <c r="ADA130" s="81"/>
      <c r="ADB130" s="81"/>
      <c r="ADC130" s="81"/>
      <c r="ADD130" s="81"/>
      <c r="ADE130" s="81"/>
      <c r="ADF130" s="81"/>
      <c r="ADG130" s="81"/>
      <c r="ADH130" s="81"/>
      <c r="ADI130" s="81"/>
      <c r="ADJ130" s="81"/>
      <c r="ADK130" s="81"/>
      <c r="ADL130" s="81"/>
      <c r="ADM130" s="81"/>
      <c r="ADN130" s="81"/>
      <c r="ADO130" s="81"/>
      <c r="ADP130" s="81"/>
      <c r="ADQ130" s="81"/>
      <c r="ADR130" s="81"/>
      <c r="ADS130" s="81"/>
      <c r="ADT130" s="81"/>
      <c r="ADU130" s="81"/>
      <c r="ADV130" s="81"/>
      <c r="ADW130" s="81"/>
      <c r="ADX130" s="81"/>
      <c r="ADY130" s="81"/>
      <c r="ADZ130" s="81"/>
      <c r="AEA130" s="81"/>
      <c r="AEB130" s="81"/>
      <c r="AEC130" s="81"/>
      <c r="AED130" s="81"/>
      <c r="AEE130" s="81"/>
      <c r="AEF130" s="81"/>
      <c r="AEG130" s="81"/>
      <c r="AEH130" s="81"/>
      <c r="AEI130" s="81"/>
      <c r="AEJ130" s="81"/>
      <c r="AEK130" s="81"/>
      <c r="AEL130" s="81"/>
      <c r="AEM130" s="81"/>
      <c r="AEN130" s="81"/>
      <c r="AEO130" s="81"/>
      <c r="AEP130" s="81"/>
      <c r="AEQ130" s="81"/>
      <c r="AER130" s="81"/>
      <c r="AES130" s="81"/>
      <c r="AET130" s="81"/>
      <c r="AEU130" s="81"/>
      <c r="AEV130" s="81"/>
      <c r="AEW130" s="81"/>
      <c r="AEX130" s="81"/>
      <c r="AEY130" s="81"/>
      <c r="AEZ130" s="81"/>
      <c r="AFA130" s="81"/>
      <c r="AFB130" s="81"/>
      <c r="AFC130" s="81"/>
      <c r="AFD130" s="81"/>
      <c r="AFE130" s="81"/>
      <c r="AFF130" s="81"/>
      <c r="AFG130" s="81"/>
      <c r="AFH130" s="81"/>
      <c r="AFI130" s="81"/>
      <c r="AFJ130" s="81"/>
      <c r="AFK130" s="81"/>
      <c r="AFL130" s="81"/>
      <c r="AFM130" s="81"/>
      <c r="AFN130" s="81"/>
      <c r="AFO130" s="81"/>
      <c r="AFP130" s="81"/>
      <c r="AFQ130" s="81"/>
      <c r="AFR130" s="81"/>
      <c r="AFS130" s="81"/>
      <c r="AFT130" s="81"/>
      <c r="AFU130" s="81"/>
      <c r="AFV130" s="81"/>
      <c r="AFW130" s="81"/>
      <c r="AFX130" s="81"/>
      <c r="AFY130" s="81"/>
      <c r="AFZ130" s="81"/>
      <c r="AGA130" s="81"/>
      <c r="AGB130" s="81"/>
      <c r="AGC130" s="81"/>
      <c r="AGD130" s="81"/>
      <c r="AGE130" s="81"/>
      <c r="AGF130" s="81"/>
      <c r="AGG130" s="81"/>
      <c r="AGH130" s="81"/>
      <c r="AGI130" s="81"/>
      <c r="AGJ130" s="81"/>
      <c r="AGK130" s="81"/>
      <c r="AGL130" s="81"/>
      <c r="AGM130" s="81"/>
      <c r="AGN130" s="81"/>
      <c r="AGO130" s="81"/>
      <c r="AGP130" s="81"/>
      <c r="AGQ130" s="81"/>
      <c r="AGR130" s="81"/>
      <c r="AGS130" s="81"/>
      <c r="AGT130" s="81"/>
      <c r="AGU130" s="81"/>
      <c r="AGV130" s="81"/>
      <c r="AGW130" s="81"/>
      <c r="AGX130" s="81"/>
      <c r="AGY130" s="81"/>
      <c r="AGZ130" s="81"/>
      <c r="AHA130" s="81"/>
      <c r="AHB130" s="81"/>
      <c r="AHC130" s="81"/>
      <c r="AHD130" s="81"/>
      <c r="AHE130" s="81"/>
      <c r="AHF130" s="81"/>
      <c r="AHG130" s="81"/>
      <c r="AHH130" s="81"/>
      <c r="AHI130" s="81"/>
      <c r="AHJ130" s="81"/>
      <c r="AHK130" s="81"/>
      <c r="AHL130" s="81"/>
      <c r="AHM130" s="81"/>
      <c r="AHN130" s="81"/>
      <c r="AHO130" s="81"/>
      <c r="AHP130" s="81"/>
      <c r="AHQ130" s="81"/>
      <c r="AHR130" s="81"/>
      <c r="AHS130" s="81"/>
      <c r="AHT130" s="81"/>
      <c r="AHU130" s="81"/>
      <c r="AHV130" s="81"/>
      <c r="AHW130" s="81"/>
      <c r="AHX130" s="81"/>
      <c r="AHY130" s="81"/>
      <c r="AHZ130" s="81"/>
      <c r="AIA130" s="81"/>
      <c r="AIB130" s="81"/>
      <c r="AIC130" s="81"/>
      <c r="AID130" s="81"/>
      <c r="AIE130" s="81"/>
      <c r="AIF130" s="81"/>
      <c r="AIG130" s="81"/>
      <c r="AIH130" s="81"/>
      <c r="AII130" s="81"/>
      <c r="AIJ130" s="81"/>
      <c r="AIK130" s="81"/>
      <c r="AIL130" s="81"/>
      <c r="AIM130" s="81"/>
      <c r="AIN130" s="81"/>
      <c r="AIO130" s="81"/>
      <c r="AIP130" s="81"/>
      <c r="AIQ130" s="81"/>
      <c r="AIR130" s="81"/>
      <c r="AIS130" s="81"/>
      <c r="AIT130" s="81"/>
      <c r="AIU130" s="81"/>
      <c r="AIV130" s="81"/>
      <c r="AIW130" s="81"/>
      <c r="AIX130" s="81"/>
      <c r="AIY130" s="81"/>
      <c r="AIZ130" s="81"/>
      <c r="AJA130" s="81"/>
      <c r="AJB130" s="81"/>
      <c r="AJC130" s="81"/>
      <c r="AJD130" s="81"/>
      <c r="AJE130" s="81"/>
      <c r="AJF130" s="81"/>
      <c r="AJG130" s="81"/>
      <c r="AJH130" s="81"/>
      <c r="AJI130" s="81"/>
      <c r="AJJ130" s="81"/>
      <c r="AJK130" s="81"/>
      <c r="AJL130" s="81"/>
      <c r="AJM130" s="81"/>
      <c r="AJN130" s="81"/>
      <c r="AJO130" s="81"/>
      <c r="AJP130" s="81"/>
      <c r="AJQ130" s="81"/>
      <c r="AJR130" s="81"/>
      <c r="AJS130" s="81"/>
      <c r="AJT130" s="81"/>
      <c r="AJU130" s="81"/>
      <c r="AJV130" s="81"/>
      <c r="AJW130" s="81"/>
      <c r="AJX130" s="81"/>
      <c r="AJY130" s="81"/>
      <c r="AJZ130" s="81"/>
      <c r="AKA130" s="81"/>
      <c r="AKB130" s="81"/>
      <c r="AKC130" s="81"/>
      <c r="AKD130" s="81"/>
      <c r="AKE130" s="81"/>
      <c r="AKF130" s="81"/>
      <c r="AKG130" s="81"/>
      <c r="AKH130" s="81"/>
      <c r="AKI130" s="81"/>
      <c r="AKJ130" s="81"/>
      <c r="AKK130" s="81"/>
      <c r="AKL130" s="81"/>
      <c r="AKM130" s="81"/>
      <c r="AKN130" s="81"/>
      <c r="AKO130" s="81"/>
      <c r="AKP130" s="81"/>
      <c r="AKQ130" s="81"/>
      <c r="AKR130" s="81"/>
      <c r="AKS130" s="81"/>
      <c r="AKT130" s="81"/>
      <c r="AKU130" s="81"/>
      <c r="AKV130" s="81"/>
      <c r="AKW130" s="81"/>
      <c r="AKX130" s="81"/>
      <c r="AKY130" s="81"/>
      <c r="AKZ130" s="81"/>
      <c r="ALA130" s="81"/>
      <c r="ALB130" s="81"/>
      <c r="ALC130" s="81"/>
      <c r="ALD130" s="81"/>
      <c r="ALE130" s="81"/>
      <c r="ALF130" s="81"/>
      <c r="ALG130" s="81"/>
      <c r="ALH130" s="81"/>
      <c r="ALI130" s="81"/>
      <c r="ALJ130" s="81"/>
      <c r="ALK130" s="81"/>
      <c r="ALL130" s="81"/>
      <c r="ALM130" s="81"/>
      <c r="ALN130" s="81"/>
      <c r="ALO130" s="81"/>
      <c r="ALP130" s="81"/>
      <c r="ALQ130" s="81"/>
      <c r="ALR130" s="81"/>
      <c r="ALS130" s="81"/>
      <c r="ALT130" s="81"/>
      <c r="ALU130" s="81"/>
      <c r="ALV130" s="81"/>
      <c r="ALW130" s="81"/>
      <c r="ALX130" s="81"/>
      <c r="ALY130" s="81"/>
      <c r="ALZ130" s="81"/>
      <c r="AMA130" s="81"/>
      <c r="AMB130" s="81"/>
      <c r="AMC130" s="81"/>
      <c r="AMD130" s="81"/>
      <c r="AME130" s="81"/>
      <c r="AMF130" s="81"/>
      <c r="AMG130" s="81"/>
      <c r="AMH130" s="81"/>
      <c r="AMI130" s="81"/>
      <c r="AMJ130" s="81"/>
      <c r="AMK130" s="81"/>
      <c r="AML130" s="81"/>
      <c r="AMM130" s="81"/>
      <c r="AMN130" s="81"/>
      <c r="AMO130" s="81"/>
      <c r="AMP130" s="81"/>
      <c r="AMQ130" s="81"/>
      <c r="AMR130" s="81"/>
      <c r="AMS130" s="81"/>
      <c r="AMT130" s="81"/>
      <c r="AMU130" s="81"/>
      <c r="AMV130" s="81"/>
      <c r="AMW130" s="81"/>
      <c r="AMX130" s="81"/>
      <c r="AMY130" s="81"/>
      <c r="AMZ130" s="81"/>
      <c r="ANA130" s="81"/>
      <c r="ANB130" s="81"/>
      <c r="ANC130" s="81"/>
      <c r="AND130" s="81"/>
      <c r="ANE130" s="81"/>
      <c r="ANF130" s="81"/>
      <c r="ANG130" s="81"/>
      <c r="ANH130" s="81"/>
      <c r="ANI130" s="81"/>
      <c r="ANJ130" s="81"/>
      <c r="ANK130" s="81"/>
      <c r="ANL130" s="81"/>
      <c r="ANM130" s="81"/>
      <c r="ANN130" s="81"/>
      <c r="ANO130" s="81"/>
      <c r="ANP130" s="81"/>
      <c r="ANQ130" s="81"/>
      <c r="ANR130" s="81"/>
      <c r="ANS130" s="81"/>
      <c r="ANT130" s="81"/>
      <c r="ANU130" s="81"/>
      <c r="ANV130" s="81"/>
      <c r="ANW130" s="81"/>
      <c r="ANX130" s="81"/>
      <c r="ANY130" s="81"/>
      <c r="ANZ130" s="81"/>
      <c r="AOA130" s="81"/>
      <c r="AOB130" s="81"/>
      <c r="AOC130" s="81"/>
      <c r="AOD130" s="81"/>
      <c r="AOE130" s="81"/>
      <c r="AOF130" s="81"/>
      <c r="AOG130" s="81"/>
      <c r="AOH130" s="81"/>
      <c r="AOI130" s="81"/>
      <c r="AOJ130" s="81"/>
      <c r="AOK130" s="81"/>
      <c r="AOL130" s="81"/>
      <c r="AOM130" s="81"/>
      <c r="AON130" s="81"/>
      <c r="AOO130" s="81"/>
      <c r="AOP130" s="81"/>
      <c r="AOQ130" s="81"/>
      <c r="AOR130" s="81"/>
      <c r="AOS130" s="81"/>
      <c r="AOT130" s="81"/>
      <c r="AOU130" s="81"/>
      <c r="AOV130" s="81"/>
      <c r="AOW130" s="81"/>
      <c r="AOX130" s="81"/>
      <c r="AOY130" s="81"/>
      <c r="AOZ130" s="81"/>
      <c r="APA130" s="81"/>
      <c r="APB130" s="81"/>
      <c r="APC130" s="81"/>
      <c r="APD130" s="81"/>
      <c r="APE130" s="81"/>
      <c r="APF130" s="81"/>
      <c r="APG130" s="81"/>
      <c r="APH130" s="81"/>
      <c r="API130" s="81"/>
      <c r="APJ130" s="81"/>
      <c r="APK130" s="81"/>
      <c r="APL130" s="81"/>
      <c r="APM130" s="81"/>
      <c r="APN130" s="81"/>
      <c r="APO130" s="81"/>
      <c r="APP130" s="81"/>
      <c r="APQ130" s="81"/>
      <c r="APR130" s="81"/>
      <c r="APS130" s="81"/>
      <c r="APT130" s="81"/>
      <c r="APU130" s="81"/>
      <c r="APV130" s="81"/>
      <c r="APW130" s="81"/>
      <c r="APX130" s="81"/>
      <c r="APY130" s="81"/>
      <c r="APZ130" s="81"/>
      <c r="AQA130" s="81"/>
      <c r="AQB130" s="81"/>
      <c r="AQC130" s="81"/>
      <c r="AQD130" s="81"/>
      <c r="AQE130" s="81"/>
      <c r="AQF130" s="81"/>
      <c r="AQG130" s="81"/>
      <c r="AQH130" s="81"/>
      <c r="AQI130" s="81"/>
      <c r="AQJ130" s="81"/>
      <c r="AQK130" s="81"/>
      <c r="AQL130" s="81"/>
      <c r="AQM130" s="81"/>
      <c r="AQN130" s="81"/>
      <c r="AQO130" s="81"/>
      <c r="AQP130" s="81"/>
      <c r="AQQ130" s="81"/>
      <c r="AQR130" s="81"/>
      <c r="AQS130" s="81"/>
      <c r="AQT130" s="81"/>
      <c r="AQU130" s="81"/>
      <c r="AQV130" s="81"/>
      <c r="AQW130" s="81"/>
      <c r="AQX130" s="81"/>
      <c r="AQY130" s="81"/>
      <c r="AQZ130" s="81"/>
      <c r="ARA130" s="81"/>
      <c r="ARB130" s="81"/>
      <c r="ARC130" s="81"/>
      <c r="ARD130" s="81"/>
      <c r="ARE130" s="81"/>
      <c r="ARF130" s="81"/>
      <c r="ARG130" s="81"/>
      <c r="ARH130" s="81"/>
      <c r="ARI130" s="81"/>
      <c r="ARJ130" s="81"/>
      <c r="ARK130" s="81"/>
      <c r="ARL130" s="81"/>
      <c r="ARM130" s="81"/>
      <c r="ARN130" s="81"/>
      <c r="ARO130" s="81"/>
      <c r="ARP130" s="81"/>
      <c r="ARQ130" s="81"/>
      <c r="ARR130" s="81"/>
      <c r="ARS130" s="81"/>
      <c r="ART130" s="81"/>
      <c r="ARU130" s="81"/>
      <c r="ARV130" s="81"/>
      <c r="ARW130" s="81"/>
      <c r="ARX130" s="81"/>
      <c r="ARY130" s="81"/>
      <c r="ARZ130" s="81"/>
      <c r="ASA130" s="81"/>
      <c r="ASB130" s="81"/>
      <c r="ASC130" s="81"/>
      <c r="ASD130" s="81"/>
      <c r="ASE130" s="81"/>
      <c r="ASF130" s="81"/>
      <c r="ASG130" s="81"/>
      <c r="ASH130" s="81"/>
      <c r="ASI130" s="81"/>
      <c r="ASJ130" s="81"/>
      <c r="ASK130" s="81"/>
      <c r="ASL130" s="81"/>
      <c r="ASM130" s="81"/>
      <c r="ASN130" s="81"/>
      <c r="ASO130" s="81"/>
      <c r="ASP130" s="81"/>
      <c r="ASQ130" s="81"/>
      <c r="ASR130" s="81"/>
      <c r="ASS130" s="81"/>
      <c r="AST130" s="81"/>
      <c r="ASU130" s="81"/>
      <c r="ASV130" s="81"/>
      <c r="ASW130" s="81"/>
      <c r="ASX130" s="81"/>
      <c r="ASY130" s="81"/>
      <c r="ASZ130" s="81"/>
      <c r="ATA130" s="81"/>
      <c r="ATB130" s="81"/>
      <c r="ATC130" s="81"/>
      <c r="ATD130" s="81"/>
      <c r="ATE130" s="81"/>
      <c r="ATF130" s="81"/>
      <c r="ATG130" s="81"/>
      <c r="ATH130" s="81"/>
      <c r="ATI130" s="81"/>
      <c r="ATJ130" s="81"/>
      <c r="ATK130" s="81"/>
      <c r="ATL130" s="81"/>
      <c r="ATM130" s="81"/>
      <c r="ATN130" s="81"/>
      <c r="ATO130" s="81"/>
      <c r="ATP130" s="81"/>
      <c r="ATQ130" s="81"/>
      <c r="ATR130" s="81"/>
      <c r="ATS130" s="81"/>
      <c r="ATT130" s="81"/>
      <c r="ATU130" s="81"/>
      <c r="ATV130" s="81"/>
      <c r="ATW130" s="81"/>
      <c r="ATX130" s="81"/>
      <c r="ATY130" s="81"/>
      <c r="ATZ130" s="81"/>
      <c r="AUA130" s="81"/>
      <c r="AUB130" s="81"/>
      <c r="AUC130" s="81"/>
      <c r="AUD130" s="81"/>
      <c r="AUE130" s="81"/>
      <c r="AUF130" s="81"/>
      <c r="AUG130" s="81"/>
      <c r="AUH130" s="81"/>
      <c r="AUI130" s="81"/>
      <c r="AUJ130" s="81"/>
      <c r="AUK130" s="81"/>
      <c r="AUL130" s="81"/>
      <c r="AUM130" s="81"/>
      <c r="AUN130" s="81"/>
      <c r="AUO130" s="81"/>
      <c r="AUP130" s="81"/>
      <c r="AUQ130" s="81"/>
      <c r="AUR130" s="81"/>
      <c r="AUS130" s="81"/>
      <c r="AUT130" s="81"/>
      <c r="AUU130" s="81"/>
      <c r="AUV130" s="81"/>
      <c r="AUW130" s="81"/>
      <c r="AUX130" s="81"/>
      <c r="AUY130" s="81"/>
      <c r="AUZ130" s="81"/>
      <c r="AVA130" s="81"/>
      <c r="AVB130" s="81"/>
      <c r="AVC130" s="81"/>
      <c r="AVD130" s="81"/>
      <c r="AVE130" s="81"/>
      <c r="AVF130" s="81"/>
      <c r="AVG130" s="81"/>
      <c r="AVH130" s="81"/>
      <c r="AVI130" s="81"/>
      <c r="AVJ130" s="81"/>
      <c r="AVK130" s="81"/>
      <c r="AVL130" s="81"/>
      <c r="AVM130" s="81"/>
      <c r="AVN130" s="81"/>
      <c r="AVO130" s="81"/>
      <c r="AVP130" s="81"/>
      <c r="AVQ130" s="81"/>
      <c r="AVR130" s="81"/>
      <c r="AVS130" s="81"/>
      <c r="AVT130" s="81"/>
      <c r="AVU130" s="81"/>
      <c r="AVV130" s="81"/>
      <c r="AVW130" s="81"/>
      <c r="AVX130" s="81"/>
      <c r="AVY130" s="81"/>
      <c r="AVZ130" s="81"/>
      <c r="AWA130" s="81"/>
      <c r="AWB130" s="81"/>
      <c r="AWC130" s="81"/>
      <c r="AWD130" s="81"/>
      <c r="AWE130" s="81"/>
      <c r="AWF130" s="81"/>
      <c r="AWG130" s="81"/>
      <c r="AWH130" s="81"/>
      <c r="AWI130" s="81"/>
      <c r="AWJ130" s="81"/>
      <c r="AWK130" s="81"/>
      <c r="AWL130" s="81"/>
      <c r="AWM130" s="81"/>
      <c r="AWN130" s="81"/>
      <c r="AWO130" s="81"/>
      <c r="AWP130" s="81"/>
      <c r="AWQ130" s="81"/>
      <c r="AWR130" s="81"/>
      <c r="AWS130" s="81"/>
      <c r="AWT130" s="81"/>
      <c r="AWU130" s="81"/>
      <c r="AWV130" s="81"/>
      <c r="AWW130" s="81"/>
      <c r="AWX130" s="81"/>
      <c r="AWY130" s="81"/>
      <c r="AWZ130" s="81"/>
      <c r="AXA130" s="81"/>
      <c r="AXB130" s="81"/>
      <c r="AXC130" s="81"/>
      <c r="AXD130" s="81"/>
      <c r="AXE130" s="81"/>
      <c r="AXF130" s="81"/>
      <c r="AXG130" s="81"/>
      <c r="AXH130" s="81"/>
      <c r="AXI130" s="81"/>
      <c r="AXJ130" s="81"/>
      <c r="AXK130" s="81"/>
      <c r="AXL130" s="81"/>
      <c r="AXM130" s="81"/>
      <c r="AXN130" s="81"/>
      <c r="AXO130" s="81"/>
      <c r="AXP130" s="81"/>
      <c r="AXQ130" s="81"/>
      <c r="AXR130" s="81"/>
      <c r="AXS130" s="81"/>
      <c r="AXT130" s="81"/>
      <c r="AXU130" s="81"/>
      <c r="AXV130" s="81"/>
      <c r="AXW130" s="81"/>
      <c r="AXX130" s="81"/>
      <c r="AXY130" s="81"/>
      <c r="AXZ130" s="81"/>
      <c r="AYA130" s="81"/>
      <c r="AYB130" s="81"/>
      <c r="AYC130" s="81"/>
      <c r="AYD130" s="81"/>
      <c r="AYE130" s="81"/>
      <c r="AYF130" s="81"/>
      <c r="AYG130" s="81"/>
      <c r="AYH130" s="81"/>
      <c r="AYI130" s="81"/>
      <c r="AYJ130" s="81"/>
      <c r="AYK130" s="81"/>
      <c r="AYL130" s="81"/>
      <c r="AYM130" s="81"/>
      <c r="AYN130" s="81"/>
      <c r="AYO130" s="81"/>
      <c r="AYP130" s="81"/>
      <c r="AYQ130" s="81"/>
      <c r="AYR130" s="81"/>
      <c r="AYS130" s="81"/>
      <c r="AYT130" s="81"/>
      <c r="AYU130" s="81"/>
      <c r="AYV130" s="81"/>
      <c r="AYW130" s="81"/>
      <c r="AYX130" s="81"/>
      <c r="AYY130" s="81"/>
      <c r="AYZ130" s="81"/>
      <c r="AZA130" s="81"/>
      <c r="AZB130" s="81"/>
      <c r="AZC130" s="81"/>
      <c r="AZD130" s="81"/>
      <c r="AZE130" s="81"/>
      <c r="AZF130" s="81"/>
      <c r="AZG130" s="81"/>
      <c r="AZH130" s="81"/>
      <c r="AZI130" s="81"/>
      <c r="AZJ130" s="81"/>
      <c r="AZK130" s="81"/>
      <c r="AZL130" s="81"/>
      <c r="AZM130" s="81"/>
      <c r="AZN130" s="81"/>
      <c r="AZO130" s="81"/>
      <c r="AZP130" s="81"/>
      <c r="AZQ130" s="81"/>
      <c r="AZR130" s="81"/>
      <c r="AZS130" s="81"/>
      <c r="AZT130" s="81"/>
      <c r="AZU130" s="81"/>
      <c r="AZV130" s="81"/>
      <c r="AZW130" s="81"/>
      <c r="AZX130" s="81"/>
      <c r="AZY130" s="81"/>
      <c r="AZZ130" s="81"/>
      <c r="BAA130" s="81"/>
      <c r="BAB130" s="81"/>
      <c r="BAC130" s="81"/>
      <c r="BAD130" s="81"/>
      <c r="BAE130" s="81"/>
      <c r="BAF130" s="81"/>
      <c r="BAG130" s="81"/>
      <c r="BAH130" s="81"/>
      <c r="BAI130" s="81"/>
      <c r="BAJ130" s="81"/>
      <c r="BAK130" s="81"/>
      <c r="BAL130" s="81"/>
      <c r="BAM130" s="81"/>
      <c r="BAN130" s="81"/>
      <c r="BAO130" s="81"/>
      <c r="BAP130" s="81"/>
      <c r="BAQ130" s="81"/>
      <c r="BAR130" s="81"/>
      <c r="BAS130" s="81"/>
      <c r="BAT130" s="81"/>
      <c r="BAU130" s="81"/>
      <c r="BAV130" s="81"/>
      <c r="BAW130" s="81"/>
      <c r="BAX130" s="81"/>
      <c r="BAY130" s="81"/>
      <c r="BAZ130" s="81"/>
      <c r="BBA130" s="81"/>
      <c r="BBB130" s="81"/>
      <c r="BBC130" s="81"/>
      <c r="BBD130" s="81"/>
      <c r="BBE130" s="81"/>
      <c r="BBF130" s="81"/>
      <c r="BBG130" s="81"/>
      <c r="BBH130" s="81"/>
      <c r="BBI130" s="81"/>
      <c r="BBJ130" s="81"/>
      <c r="BBK130" s="81"/>
      <c r="BBL130" s="81"/>
      <c r="BBM130" s="81"/>
      <c r="BBN130" s="81"/>
      <c r="BBO130" s="81"/>
      <c r="BBP130" s="81"/>
      <c r="BBQ130" s="81"/>
      <c r="BBR130" s="81"/>
      <c r="BBS130" s="81"/>
      <c r="BBT130" s="81"/>
      <c r="BBU130" s="81"/>
      <c r="BBV130" s="81"/>
      <c r="BBW130" s="81"/>
      <c r="BBX130" s="81"/>
      <c r="BBY130" s="81"/>
      <c r="BBZ130" s="81"/>
      <c r="BCA130" s="81"/>
      <c r="BCB130" s="81"/>
      <c r="BCC130" s="81"/>
      <c r="BCD130" s="81"/>
      <c r="BCE130" s="81"/>
      <c r="BCF130" s="81"/>
      <c r="BCG130" s="81"/>
      <c r="BCH130" s="81"/>
      <c r="BCI130" s="81"/>
      <c r="BCJ130" s="81"/>
      <c r="BCK130" s="81"/>
      <c r="BCL130" s="81"/>
      <c r="BCM130" s="81"/>
      <c r="BCN130" s="81"/>
      <c r="BCO130" s="81"/>
      <c r="BCP130" s="81"/>
      <c r="BCQ130" s="81"/>
      <c r="BCR130" s="81"/>
      <c r="BCS130" s="81"/>
      <c r="BCT130" s="81"/>
      <c r="BCU130" s="81"/>
      <c r="BCV130" s="81"/>
      <c r="BCW130" s="81"/>
      <c r="BCX130" s="81"/>
      <c r="BCY130" s="81"/>
      <c r="BCZ130" s="81"/>
      <c r="BDA130" s="81"/>
      <c r="BDB130" s="81"/>
      <c r="BDC130" s="81"/>
      <c r="BDD130" s="81"/>
      <c r="BDE130" s="81"/>
      <c r="BDF130" s="81"/>
      <c r="BDG130" s="81"/>
      <c r="BDH130" s="81"/>
      <c r="BDI130" s="81"/>
      <c r="BDJ130" s="81"/>
      <c r="BDK130" s="81"/>
      <c r="BDL130" s="81"/>
      <c r="BDM130" s="81"/>
      <c r="BDN130" s="81"/>
      <c r="BDO130" s="81"/>
      <c r="BDP130" s="81"/>
      <c r="BDQ130" s="81"/>
      <c r="BDR130" s="81"/>
      <c r="BDS130" s="81"/>
      <c r="BDT130" s="81"/>
      <c r="BDU130" s="81"/>
      <c r="BDV130" s="81"/>
      <c r="BDW130" s="81"/>
      <c r="BDX130" s="81"/>
      <c r="BDY130" s="81"/>
      <c r="BDZ130" s="81"/>
      <c r="BEA130" s="81"/>
      <c r="BEB130" s="81"/>
      <c r="BEC130" s="81"/>
      <c r="BED130" s="81"/>
      <c r="BEE130" s="81"/>
      <c r="BEF130" s="81"/>
      <c r="BEG130" s="81"/>
      <c r="BEH130" s="81"/>
      <c r="BEI130" s="81"/>
      <c r="BEJ130" s="81"/>
      <c r="BEK130" s="81"/>
      <c r="BEL130" s="81"/>
      <c r="BEM130" s="81"/>
      <c r="BEN130" s="81"/>
      <c r="BEO130" s="81"/>
      <c r="BEP130" s="81"/>
      <c r="BEQ130" s="81"/>
      <c r="BER130" s="81"/>
      <c r="BES130" s="81"/>
      <c r="BET130" s="81"/>
      <c r="BEU130" s="81"/>
      <c r="BEV130" s="81"/>
      <c r="BEW130" s="81"/>
      <c r="BEX130" s="81"/>
      <c r="BEY130" s="81"/>
      <c r="BEZ130" s="81"/>
      <c r="BFA130" s="81"/>
      <c r="BFB130" s="81"/>
      <c r="BFC130" s="81"/>
      <c r="BFD130" s="81"/>
      <c r="BFE130" s="81"/>
      <c r="BFF130" s="81"/>
      <c r="BFG130" s="81"/>
      <c r="BFH130" s="81"/>
      <c r="BFI130" s="81"/>
      <c r="BFJ130" s="81"/>
      <c r="BFK130" s="81"/>
      <c r="BFL130" s="81"/>
      <c r="BFM130" s="81"/>
      <c r="BFN130" s="81"/>
      <c r="BFO130" s="81"/>
      <c r="BFP130" s="81"/>
      <c r="BFQ130" s="81"/>
      <c r="BFR130" s="81"/>
      <c r="BFS130" s="81"/>
      <c r="BFT130" s="81"/>
      <c r="BFU130" s="81"/>
      <c r="BFV130" s="81"/>
      <c r="BFW130" s="81"/>
      <c r="BFX130" s="81"/>
      <c r="BFY130" s="81"/>
      <c r="BFZ130" s="81"/>
      <c r="BGA130" s="81"/>
      <c r="BGB130" s="81"/>
      <c r="BGC130" s="81"/>
      <c r="BGD130" s="81"/>
      <c r="BGE130" s="81"/>
      <c r="BGF130" s="81"/>
      <c r="BGG130" s="81"/>
      <c r="BGH130" s="81"/>
      <c r="BGI130" s="81"/>
      <c r="BGJ130" s="81"/>
      <c r="BGK130" s="81"/>
      <c r="BGL130" s="81"/>
      <c r="BGM130" s="81"/>
      <c r="BGN130" s="81"/>
      <c r="BGO130" s="81"/>
      <c r="BGP130" s="81"/>
      <c r="BGQ130" s="81"/>
      <c r="BGR130" s="81"/>
      <c r="BGS130" s="81"/>
      <c r="BGT130" s="81"/>
      <c r="BGU130" s="81"/>
      <c r="BGV130" s="81"/>
      <c r="BGW130" s="81"/>
      <c r="BGX130" s="81"/>
      <c r="BGY130" s="81"/>
      <c r="BGZ130" s="81"/>
      <c r="BHA130" s="81"/>
      <c r="BHB130" s="81"/>
      <c r="BHC130" s="81"/>
      <c r="BHD130" s="81"/>
      <c r="BHE130" s="81"/>
      <c r="BHF130" s="81"/>
      <c r="BHG130" s="81"/>
      <c r="BHH130" s="81"/>
      <c r="BHI130" s="81"/>
      <c r="BHJ130" s="81"/>
      <c r="BHK130" s="81"/>
      <c r="BHL130" s="81"/>
      <c r="BHM130" s="81"/>
      <c r="BHN130" s="81"/>
      <c r="BHO130" s="81"/>
      <c r="BHP130" s="81"/>
      <c r="BHQ130" s="81"/>
      <c r="BHR130" s="81"/>
      <c r="BHS130" s="81"/>
      <c r="BHT130" s="81"/>
      <c r="BHU130" s="81"/>
      <c r="BHV130" s="81"/>
      <c r="BHW130" s="81"/>
      <c r="BHX130" s="81"/>
      <c r="BHY130" s="81"/>
      <c r="BHZ130" s="81"/>
      <c r="BIA130" s="81"/>
      <c r="BIB130" s="81"/>
      <c r="BIC130" s="81"/>
      <c r="BID130" s="81"/>
      <c r="BIE130" s="81"/>
      <c r="BIF130" s="81"/>
      <c r="BIG130" s="81"/>
      <c r="BIH130" s="81"/>
      <c r="BII130" s="81"/>
      <c r="BIJ130" s="81"/>
      <c r="BIK130" s="81"/>
      <c r="BIL130" s="81"/>
      <c r="BIM130" s="81"/>
      <c r="BIN130" s="81"/>
      <c r="BIO130" s="81"/>
      <c r="BIP130" s="81"/>
      <c r="BIQ130" s="81"/>
      <c r="BIR130" s="81"/>
      <c r="BIS130" s="81"/>
      <c r="BIT130" s="81"/>
      <c r="BIU130" s="81"/>
      <c r="BIV130" s="81"/>
      <c r="BIW130" s="81"/>
      <c r="BIX130" s="81"/>
      <c r="BIY130" s="81"/>
      <c r="BIZ130" s="81"/>
      <c r="BJA130" s="81"/>
      <c r="BJB130" s="81"/>
      <c r="BJC130" s="81"/>
      <c r="BJD130" s="81"/>
      <c r="BJE130" s="81"/>
      <c r="BJF130" s="81"/>
      <c r="BJG130" s="81"/>
      <c r="BJH130" s="81"/>
      <c r="BJI130" s="81"/>
      <c r="BJJ130" s="81"/>
      <c r="BJK130" s="81"/>
      <c r="BJL130" s="81"/>
      <c r="BJM130" s="81"/>
      <c r="BJN130" s="81"/>
      <c r="BJO130" s="81"/>
      <c r="BJP130" s="81"/>
      <c r="BJQ130" s="81"/>
      <c r="BJR130" s="81"/>
      <c r="BJS130" s="81"/>
      <c r="BJT130" s="81"/>
      <c r="BJU130" s="81"/>
      <c r="BJV130" s="81"/>
      <c r="BJW130" s="81"/>
      <c r="BJX130" s="81"/>
      <c r="BJY130" s="81"/>
      <c r="BJZ130" s="81"/>
      <c r="BKA130" s="81"/>
      <c r="BKB130" s="81"/>
      <c r="BKC130" s="81"/>
      <c r="BKD130" s="81"/>
      <c r="BKE130" s="81"/>
      <c r="BKF130" s="81"/>
      <c r="BKG130" s="81"/>
      <c r="BKH130" s="81"/>
      <c r="BKI130" s="81"/>
      <c r="BKJ130" s="81"/>
      <c r="BKK130" s="81"/>
      <c r="BKL130" s="81"/>
      <c r="BKM130" s="81"/>
      <c r="BKN130" s="81"/>
      <c r="BKO130" s="81"/>
      <c r="BKP130" s="81"/>
      <c r="BKQ130" s="81"/>
      <c r="BKR130" s="81"/>
      <c r="BKS130" s="81"/>
      <c r="BKT130" s="81"/>
      <c r="BKU130" s="81"/>
      <c r="BKV130" s="81"/>
      <c r="BKW130" s="81"/>
      <c r="BKX130" s="81"/>
      <c r="BKY130" s="81"/>
      <c r="BKZ130" s="81"/>
      <c r="BLA130" s="81"/>
      <c r="BLB130" s="81"/>
      <c r="BLC130" s="81"/>
      <c r="BLD130" s="81"/>
      <c r="BLE130" s="81"/>
      <c r="BLF130" s="81"/>
      <c r="BLG130" s="81"/>
      <c r="BLH130" s="81"/>
      <c r="BLI130" s="81"/>
      <c r="BLJ130" s="81"/>
      <c r="BLK130" s="81"/>
      <c r="BLL130" s="81"/>
      <c r="BLM130" s="81"/>
      <c r="BLN130" s="81"/>
      <c r="BLO130" s="81"/>
      <c r="BLP130" s="81"/>
      <c r="BLQ130" s="81"/>
      <c r="BLR130" s="81"/>
      <c r="BLS130" s="81"/>
      <c r="BLT130" s="81"/>
      <c r="BLU130" s="81"/>
      <c r="BLV130" s="81"/>
      <c r="BLW130" s="81"/>
      <c r="BLX130" s="81"/>
      <c r="BLY130" s="81"/>
      <c r="BLZ130" s="81"/>
      <c r="BMA130" s="81"/>
      <c r="BMB130" s="81"/>
      <c r="BMC130" s="81"/>
      <c r="BMD130" s="81"/>
      <c r="BME130" s="81"/>
      <c r="BMF130" s="81"/>
      <c r="BMG130" s="81"/>
      <c r="BMH130" s="81"/>
      <c r="BMI130" s="81"/>
      <c r="BMJ130" s="81"/>
      <c r="BMK130" s="81"/>
      <c r="BML130" s="81"/>
      <c r="BMM130" s="81"/>
      <c r="BMN130" s="81"/>
      <c r="BMO130" s="81"/>
      <c r="BMP130" s="81"/>
      <c r="BMQ130" s="81"/>
      <c r="BMR130" s="81"/>
      <c r="BMS130" s="81"/>
      <c r="BMT130" s="81"/>
      <c r="BMU130" s="81"/>
      <c r="BMV130" s="81"/>
      <c r="BMW130" s="81"/>
      <c r="BMX130" s="81"/>
      <c r="BMY130" s="81"/>
      <c r="BMZ130" s="81"/>
      <c r="BNA130" s="81"/>
      <c r="BNB130" s="81"/>
      <c r="BNC130" s="81"/>
      <c r="BND130" s="81"/>
      <c r="BNE130" s="81"/>
      <c r="BNF130" s="81"/>
      <c r="BNG130" s="81"/>
      <c r="BNH130" s="81"/>
      <c r="BNI130" s="81"/>
      <c r="BNJ130" s="81"/>
      <c r="BNK130" s="81"/>
      <c r="BNL130" s="81"/>
      <c r="BNM130" s="81"/>
      <c r="BNN130" s="81"/>
      <c r="BNO130" s="81"/>
      <c r="BNP130" s="81"/>
      <c r="BNQ130" s="81"/>
      <c r="BNR130" s="81"/>
      <c r="BNS130" s="81"/>
      <c r="BNT130" s="81"/>
      <c r="BNU130" s="81"/>
      <c r="BNV130" s="81"/>
      <c r="BNW130" s="81"/>
      <c r="BNX130" s="81"/>
      <c r="BNY130" s="81"/>
      <c r="BNZ130" s="81"/>
      <c r="BOA130" s="81"/>
      <c r="BOB130" s="81"/>
      <c r="BOC130" s="81"/>
      <c r="BOD130" s="81"/>
      <c r="BOE130" s="81"/>
      <c r="BOF130" s="81"/>
      <c r="BOG130" s="81"/>
      <c r="BOH130" s="81"/>
      <c r="BOI130" s="81"/>
      <c r="BOJ130" s="81"/>
      <c r="BOK130" s="81"/>
      <c r="BOL130" s="81"/>
      <c r="BOM130" s="81"/>
      <c r="BON130" s="81"/>
      <c r="BOO130" s="81"/>
      <c r="BOP130" s="81"/>
      <c r="BOQ130" s="81"/>
      <c r="BOR130" s="81"/>
      <c r="BOS130" s="81"/>
      <c r="BOT130" s="81"/>
      <c r="BOU130" s="81"/>
      <c r="BOV130" s="81"/>
      <c r="BOW130" s="81"/>
      <c r="BOX130" s="81"/>
      <c r="BOY130" s="81"/>
      <c r="BOZ130" s="81"/>
      <c r="BPA130" s="81"/>
      <c r="BPB130" s="81"/>
      <c r="BPC130" s="81"/>
      <c r="BPD130" s="81"/>
      <c r="BPE130" s="81"/>
      <c r="BPF130" s="81"/>
      <c r="BPG130" s="81"/>
      <c r="BPH130" s="81"/>
      <c r="BPI130" s="81"/>
      <c r="BPJ130" s="81"/>
      <c r="BPK130" s="81"/>
      <c r="BPL130" s="81"/>
      <c r="BPM130" s="81"/>
      <c r="BPN130" s="81"/>
      <c r="BPO130" s="81"/>
      <c r="BPP130" s="81"/>
      <c r="BPQ130" s="81"/>
      <c r="BPR130" s="81"/>
      <c r="BPS130" s="81"/>
      <c r="BPT130" s="81"/>
      <c r="BPU130" s="81"/>
      <c r="BPV130" s="81"/>
      <c r="BPW130" s="81"/>
      <c r="BPX130" s="81"/>
      <c r="BPY130" s="81"/>
      <c r="BPZ130" s="81"/>
      <c r="BQA130" s="81"/>
      <c r="BQB130" s="81"/>
      <c r="BQC130" s="81"/>
      <c r="BQD130" s="81"/>
      <c r="BQE130" s="81"/>
      <c r="BQF130" s="81"/>
      <c r="BQG130" s="81"/>
      <c r="BQH130" s="81"/>
      <c r="BQI130" s="81"/>
      <c r="BQJ130" s="81"/>
      <c r="BQK130" s="81"/>
      <c r="BQL130" s="81"/>
      <c r="BQM130" s="81"/>
      <c r="BQN130" s="81"/>
      <c r="BQO130" s="81"/>
      <c r="BQP130" s="81"/>
      <c r="BQQ130" s="81"/>
      <c r="BQR130" s="81"/>
      <c r="BQS130" s="81"/>
      <c r="BQT130" s="81"/>
      <c r="BQU130" s="81"/>
      <c r="BQV130" s="81"/>
      <c r="BQW130" s="81"/>
      <c r="BQX130" s="81"/>
      <c r="BQY130" s="81"/>
      <c r="BQZ130" s="81"/>
      <c r="BRA130" s="81"/>
      <c r="BRB130" s="81"/>
      <c r="BRC130" s="81"/>
      <c r="BRD130" s="81"/>
      <c r="BRE130" s="81"/>
      <c r="BRF130" s="81"/>
      <c r="BRG130" s="81"/>
      <c r="BRH130" s="81"/>
      <c r="BRI130" s="81"/>
      <c r="BRJ130" s="81"/>
      <c r="BRK130" s="81"/>
      <c r="BRL130" s="81"/>
      <c r="BRM130" s="81"/>
      <c r="BRN130" s="81"/>
      <c r="BRO130" s="81"/>
      <c r="BRP130" s="81"/>
      <c r="BRQ130" s="81"/>
      <c r="BRR130" s="81"/>
      <c r="BRS130" s="81"/>
      <c r="BRT130" s="81"/>
      <c r="BRU130" s="81"/>
      <c r="BRV130" s="81"/>
      <c r="BRW130" s="81"/>
      <c r="BRX130" s="81"/>
      <c r="BRY130" s="81"/>
      <c r="BRZ130" s="81"/>
      <c r="BSA130" s="81"/>
      <c r="BSB130" s="81"/>
      <c r="BSC130" s="81"/>
      <c r="BSD130" s="81"/>
      <c r="BSE130" s="81"/>
      <c r="BSF130" s="81"/>
      <c r="BSG130" s="81"/>
      <c r="BSH130" s="81"/>
      <c r="BSI130" s="81"/>
      <c r="BSJ130" s="81"/>
      <c r="BSK130" s="81"/>
      <c r="BSL130" s="81"/>
      <c r="BSM130" s="81"/>
      <c r="BSN130" s="81"/>
      <c r="BSO130" s="81"/>
      <c r="BSP130" s="81"/>
      <c r="BSQ130" s="81"/>
      <c r="BSR130" s="81"/>
      <c r="BSS130" s="81"/>
      <c r="BST130" s="81"/>
      <c r="BSU130" s="81"/>
      <c r="BSV130" s="81"/>
      <c r="BSW130" s="81"/>
      <c r="BSX130" s="81"/>
      <c r="BSY130" s="81"/>
      <c r="BSZ130" s="81"/>
      <c r="BTA130" s="81"/>
      <c r="BTB130" s="81"/>
      <c r="BTC130" s="81"/>
      <c r="BTD130" s="81"/>
      <c r="BTE130" s="81"/>
      <c r="BTF130" s="81"/>
      <c r="BTG130" s="81"/>
      <c r="BTH130" s="81"/>
      <c r="BTI130" s="81"/>
      <c r="BTJ130" s="81"/>
      <c r="BTK130" s="81"/>
      <c r="BTL130" s="81"/>
      <c r="BTM130" s="81"/>
      <c r="BTN130" s="81"/>
      <c r="BTO130" s="81"/>
      <c r="BTP130" s="81"/>
      <c r="BTQ130" s="81"/>
      <c r="BTR130" s="81"/>
      <c r="BTS130" s="81"/>
      <c r="BTT130" s="81"/>
      <c r="BTU130" s="81"/>
      <c r="BTV130" s="81"/>
      <c r="BTW130" s="81"/>
      <c r="BTX130" s="81"/>
      <c r="BTY130" s="81"/>
      <c r="BTZ130" s="81"/>
      <c r="BUA130" s="81"/>
      <c r="BUB130" s="81"/>
      <c r="BUC130" s="81"/>
      <c r="BUD130" s="81"/>
      <c r="BUE130" s="81"/>
      <c r="BUF130" s="81"/>
      <c r="BUG130" s="81"/>
      <c r="BUH130" s="81"/>
      <c r="BUI130" s="81"/>
      <c r="BUJ130" s="81"/>
      <c r="BUK130" s="81"/>
      <c r="BUL130" s="81"/>
      <c r="BUM130" s="81"/>
      <c r="BUN130" s="81"/>
      <c r="BUO130" s="81"/>
      <c r="BUP130" s="81"/>
      <c r="BUQ130" s="81"/>
      <c r="BUR130" s="81"/>
      <c r="BUS130" s="81"/>
      <c r="BUT130" s="81"/>
      <c r="BUU130" s="81"/>
      <c r="BUV130" s="81"/>
      <c r="BUW130" s="81"/>
      <c r="BUX130" s="81"/>
      <c r="BUY130" s="81"/>
      <c r="BUZ130" s="81"/>
      <c r="BVA130" s="81"/>
      <c r="BVB130" s="81"/>
      <c r="BVC130" s="81"/>
      <c r="BVD130" s="81"/>
      <c r="BVE130" s="81"/>
      <c r="BVF130" s="81"/>
      <c r="BVG130" s="81"/>
      <c r="BVH130" s="81"/>
      <c r="BVI130" s="81"/>
      <c r="BVJ130" s="81"/>
      <c r="BVK130" s="81"/>
      <c r="BVL130" s="81"/>
      <c r="BVM130" s="81"/>
      <c r="BVN130" s="81"/>
      <c r="BVO130" s="81"/>
      <c r="BVP130" s="81"/>
      <c r="BVQ130" s="81"/>
      <c r="BVR130" s="81"/>
      <c r="BVS130" s="81"/>
      <c r="BVT130" s="81"/>
      <c r="BVU130" s="81"/>
      <c r="BVV130" s="81"/>
      <c r="BVW130" s="81"/>
      <c r="BVX130" s="81"/>
      <c r="BVY130" s="81"/>
      <c r="BVZ130" s="81"/>
      <c r="BWA130" s="81"/>
      <c r="BWB130" s="81"/>
      <c r="BWC130" s="81"/>
      <c r="BWD130" s="81"/>
      <c r="BWE130" s="81"/>
      <c r="BWF130" s="81"/>
      <c r="BWG130" s="81"/>
      <c r="BWH130" s="81"/>
      <c r="BWI130" s="81"/>
      <c r="BWJ130" s="81"/>
      <c r="BWK130" s="81"/>
      <c r="BWL130" s="81"/>
      <c r="BWM130" s="81"/>
      <c r="BWN130" s="81"/>
      <c r="BWO130" s="81"/>
      <c r="BWP130" s="81"/>
      <c r="BWQ130" s="81"/>
      <c r="BWR130" s="81"/>
      <c r="BWS130" s="81"/>
      <c r="BWT130" s="81"/>
      <c r="BWU130" s="81"/>
      <c r="BWV130" s="81"/>
      <c r="BWW130" s="81"/>
      <c r="BWX130" s="81"/>
      <c r="BWY130" s="81"/>
      <c r="BWZ130" s="81"/>
      <c r="BXA130" s="81"/>
      <c r="BXB130" s="81"/>
      <c r="BXC130" s="81"/>
      <c r="BXD130" s="81"/>
      <c r="BXE130" s="81"/>
      <c r="BXF130" s="81"/>
      <c r="BXG130" s="81"/>
      <c r="BXH130" s="81"/>
      <c r="BXI130" s="81"/>
      <c r="BXJ130" s="81"/>
      <c r="BXK130" s="81"/>
      <c r="BXL130" s="81"/>
      <c r="BXM130" s="81"/>
      <c r="BXN130" s="81"/>
      <c r="BXO130" s="81"/>
      <c r="BXP130" s="81"/>
      <c r="BXQ130" s="81"/>
      <c r="BXR130" s="81"/>
      <c r="BXS130" s="81"/>
      <c r="BXT130" s="81"/>
      <c r="BXU130" s="81"/>
      <c r="BXV130" s="81"/>
      <c r="BXW130" s="81"/>
      <c r="BXX130" s="81"/>
      <c r="BXY130" s="81"/>
      <c r="BXZ130" s="81"/>
      <c r="BYA130" s="81"/>
      <c r="BYB130" s="81"/>
      <c r="BYC130" s="81"/>
      <c r="BYD130" s="81"/>
      <c r="BYE130" s="81"/>
      <c r="BYF130" s="81"/>
      <c r="BYG130" s="81"/>
      <c r="BYH130" s="81"/>
      <c r="BYI130" s="81"/>
      <c r="BYJ130" s="81"/>
      <c r="BYK130" s="81"/>
      <c r="BYL130" s="81"/>
      <c r="BYM130" s="81"/>
      <c r="BYN130" s="81"/>
      <c r="BYO130" s="81"/>
      <c r="BYP130" s="81"/>
      <c r="BYQ130" s="81"/>
      <c r="BYR130" s="81"/>
      <c r="BYS130" s="81"/>
      <c r="BYT130" s="81"/>
      <c r="BYU130" s="81"/>
      <c r="BYV130" s="81"/>
      <c r="BYW130" s="81"/>
      <c r="BYX130" s="81"/>
      <c r="BYY130" s="81"/>
      <c r="BYZ130" s="81"/>
      <c r="BZA130" s="81"/>
      <c r="BZB130" s="81"/>
      <c r="BZC130" s="81"/>
      <c r="BZD130" s="81"/>
      <c r="BZE130" s="81"/>
      <c r="BZF130" s="81"/>
      <c r="BZG130" s="81"/>
      <c r="BZH130" s="81"/>
      <c r="BZI130" s="81"/>
      <c r="BZJ130" s="81"/>
      <c r="BZK130" s="81"/>
      <c r="BZL130" s="81"/>
      <c r="BZM130" s="81"/>
      <c r="BZN130" s="81"/>
      <c r="BZO130" s="81"/>
      <c r="BZP130" s="81"/>
      <c r="BZQ130" s="81"/>
      <c r="BZR130" s="81"/>
      <c r="BZS130" s="81"/>
      <c r="BZT130" s="81"/>
      <c r="BZU130" s="81"/>
      <c r="BZV130" s="81"/>
      <c r="BZW130" s="81"/>
      <c r="BZX130" s="81"/>
      <c r="BZY130" s="81"/>
      <c r="BZZ130" s="81"/>
      <c r="CAA130" s="81"/>
      <c r="CAB130" s="81"/>
      <c r="CAC130" s="81"/>
      <c r="CAD130" s="81"/>
      <c r="CAE130" s="81"/>
      <c r="CAF130" s="81"/>
      <c r="CAG130" s="81"/>
      <c r="CAH130" s="81"/>
      <c r="CAI130" s="81"/>
      <c r="CAJ130" s="81"/>
      <c r="CAK130" s="81"/>
      <c r="CAL130" s="81"/>
      <c r="CAM130" s="81"/>
      <c r="CAN130" s="81"/>
      <c r="CAO130" s="81"/>
      <c r="CAP130" s="81"/>
      <c r="CAQ130" s="81"/>
      <c r="CAR130" s="81"/>
      <c r="CAS130" s="81"/>
      <c r="CAT130" s="81"/>
      <c r="CAU130" s="81"/>
      <c r="CAV130" s="81"/>
      <c r="CAW130" s="81"/>
      <c r="CAX130" s="81"/>
      <c r="CAY130" s="81"/>
      <c r="CAZ130" s="81"/>
      <c r="CBA130" s="81"/>
      <c r="CBB130" s="81"/>
      <c r="CBC130" s="81"/>
      <c r="CBD130" s="81"/>
      <c r="CBE130" s="81"/>
      <c r="CBF130" s="81"/>
      <c r="CBG130" s="81"/>
      <c r="CBH130" s="81"/>
      <c r="CBI130" s="81"/>
      <c r="CBJ130" s="81"/>
      <c r="CBK130" s="81"/>
      <c r="CBL130" s="81"/>
      <c r="CBM130" s="81"/>
      <c r="CBN130" s="81"/>
      <c r="CBO130" s="81"/>
      <c r="CBP130" s="81"/>
      <c r="CBQ130" s="81"/>
      <c r="CBR130" s="81"/>
      <c r="CBS130" s="81"/>
      <c r="CBT130" s="81"/>
      <c r="CBU130" s="81"/>
      <c r="CBV130" s="81"/>
      <c r="CBW130" s="81"/>
      <c r="CBX130" s="81"/>
      <c r="CBY130" s="81"/>
      <c r="CBZ130" s="81"/>
      <c r="CCA130" s="81"/>
      <c r="CCB130" s="81"/>
      <c r="CCC130" s="81"/>
      <c r="CCD130" s="81"/>
      <c r="CCE130" s="81"/>
      <c r="CCF130" s="81"/>
      <c r="CCG130" s="81"/>
      <c r="CCH130" s="81"/>
      <c r="CCI130" s="81"/>
      <c r="CCJ130" s="81"/>
      <c r="CCK130" s="81"/>
      <c r="CCL130" s="81"/>
      <c r="CCM130" s="81"/>
      <c r="CCN130" s="81"/>
      <c r="CCO130" s="81"/>
      <c r="CCP130" s="81"/>
      <c r="CCQ130" s="81"/>
      <c r="CCR130" s="81"/>
      <c r="CCS130" s="81"/>
      <c r="CCT130" s="81"/>
      <c r="CCU130" s="81"/>
      <c r="CCV130" s="81"/>
      <c r="CCW130" s="81"/>
      <c r="CCX130" s="81"/>
      <c r="CCY130" s="81"/>
      <c r="CCZ130" s="81"/>
      <c r="CDA130" s="81"/>
      <c r="CDB130" s="81"/>
      <c r="CDC130" s="81"/>
      <c r="CDD130" s="81"/>
      <c r="CDE130" s="81"/>
      <c r="CDF130" s="81"/>
      <c r="CDG130" s="81"/>
      <c r="CDH130" s="81"/>
      <c r="CDI130" s="81"/>
      <c r="CDJ130" s="81"/>
      <c r="CDK130" s="81"/>
      <c r="CDL130" s="81"/>
      <c r="CDM130" s="81"/>
      <c r="CDN130" s="81"/>
      <c r="CDO130" s="81"/>
      <c r="CDP130" s="81"/>
      <c r="CDQ130" s="81"/>
      <c r="CDR130" s="81"/>
      <c r="CDS130" s="81"/>
      <c r="CDT130" s="81"/>
      <c r="CDU130" s="81"/>
      <c r="CDV130" s="81"/>
      <c r="CDW130" s="81"/>
      <c r="CDX130" s="81"/>
      <c r="CDY130" s="81"/>
      <c r="CDZ130" s="81"/>
      <c r="CEA130" s="81"/>
      <c r="CEB130" s="81"/>
      <c r="CEC130" s="81"/>
      <c r="CED130" s="81"/>
      <c r="CEE130" s="81"/>
      <c r="CEF130" s="81"/>
      <c r="CEG130" s="81"/>
      <c r="CEH130" s="81"/>
      <c r="CEI130" s="81"/>
      <c r="CEJ130" s="81"/>
      <c r="CEK130" s="81"/>
      <c r="CEL130" s="81"/>
      <c r="CEM130" s="81"/>
      <c r="CEN130" s="81"/>
      <c r="CEO130" s="81"/>
      <c r="CEP130" s="81"/>
      <c r="CEQ130" s="81"/>
      <c r="CER130" s="81"/>
      <c r="CES130" s="81"/>
      <c r="CET130" s="81"/>
      <c r="CEU130" s="81"/>
      <c r="CEV130" s="81"/>
      <c r="CEW130" s="81"/>
      <c r="CEX130" s="81"/>
      <c r="CEY130" s="81"/>
      <c r="CEZ130" s="81"/>
      <c r="CFA130" s="81"/>
      <c r="CFB130" s="81"/>
      <c r="CFC130" s="81"/>
      <c r="CFD130" s="81"/>
      <c r="CFE130" s="81"/>
      <c r="CFF130" s="81"/>
      <c r="CFG130" s="81"/>
      <c r="CFH130" s="81"/>
      <c r="CFI130" s="81"/>
      <c r="CFJ130" s="81"/>
      <c r="CFK130" s="81"/>
      <c r="CFL130" s="81"/>
      <c r="CFM130" s="81"/>
      <c r="CFN130" s="81"/>
      <c r="CFO130" s="81"/>
      <c r="CFP130" s="81"/>
      <c r="CFQ130" s="81"/>
      <c r="CFR130" s="81"/>
      <c r="CFS130" s="81"/>
      <c r="CFT130" s="81"/>
      <c r="CFU130" s="81"/>
      <c r="CFV130" s="81"/>
      <c r="CFW130" s="81"/>
      <c r="CFX130" s="81"/>
      <c r="CFY130" s="81"/>
      <c r="CFZ130" s="81"/>
      <c r="CGA130" s="81"/>
      <c r="CGB130" s="81"/>
      <c r="CGC130" s="81"/>
      <c r="CGD130" s="81"/>
      <c r="CGE130" s="81"/>
      <c r="CGF130" s="81"/>
      <c r="CGG130" s="81"/>
      <c r="CGH130" s="81"/>
      <c r="CGI130" s="81"/>
      <c r="CGJ130" s="81"/>
      <c r="CGK130" s="81"/>
      <c r="CGL130" s="81"/>
      <c r="CGM130" s="81"/>
      <c r="CGN130" s="81"/>
      <c r="CGO130" s="81"/>
      <c r="CGP130" s="81"/>
      <c r="CGQ130" s="81"/>
      <c r="CGR130" s="81"/>
      <c r="CGS130" s="81"/>
      <c r="CGT130" s="81"/>
      <c r="CGU130" s="81"/>
      <c r="CGV130" s="81"/>
      <c r="CGW130" s="81"/>
      <c r="CGX130" s="81"/>
      <c r="CGY130" s="81"/>
      <c r="CGZ130" s="81"/>
      <c r="CHA130" s="81"/>
      <c r="CHB130" s="81"/>
      <c r="CHC130" s="81"/>
      <c r="CHD130" s="81"/>
      <c r="CHE130" s="81"/>
      <c r="CHF130" s="81"/>
      <c r="CHG130" s="81"/>
      <c r="CHH130" s="81"/>
      <c r="CHI130" s="81"/>
      <c r="CHJ130" s="81"/>
      <c r="CHK130" s="81"/>
      <c r="CHL130" s="81"/>
      <c r="CHM130" s="81"/>
      <c r="CHN130" s="81"/>
      <c r="CHO130" s="81"/>
      <c r="CHP130" s="81"/>
      <c r="CHQ130" s="81"/>
      <c r="CHR130" s="81"/>
      <c r="CHS130" s="81"/>
      <c r="CHT130" s="81"/>
      <c r="CHU130" s="81"/>
      <c r="CHV130" s="81"/>
      <c r="CHW130" s="81"/>
      <c r="CHX130" s="81"/>
      <c r="CHY130" s="81"/>
      <c r="CHZ130" s="81"/>
      <c r="CIA130" s="81"/>
      <c r="CIB130" s="81"/>
      <c r="CIC130" s="81"/>
      <c r="CID130" s="81"/>
      <c r="CIE130" s="81"/>
      <c r="CIF130" s="81"/>
      <c r="CIG130" s="81"/>
      <c r="CIH130" s="81"/>
      <c r="CII130" s="81"/>
      <c r="CIJ130" s="81"/>
      <c r="CIK130" s="81"/>
      <c r="CIL130" s="81"/>
      <c r="CIM130" s="81"/>
      <c r="CIN130" s="81"/>
      <c r="CIO130" s="81"/>
      <c r="CIP130" s="81"/>
      <c r="CIQ130" s="81"/>
      <c r="CIR130" s="81"/>
      <c r="CIS130" s="81"/>
      <c r="CIT130" s="81"/>
      <c r="CIU130" s="81"/>
      <c r="CIV130" s="81"/>
      <c r="CIW130" s="81"/>
      <c r="CIX130" s="81"/>
      <c r="CIY130" s="81"/>
      <c r="CIZ130" s="81"/>
      <c r="CJA130" s="81"/>
      <c r="CJB130" s="81"/>
      <c r="CJC130" s="81"/>
      <c r="CJD130" s="81"/>
      <c r="CJE130" s="81"/>
      <c r="CJF130" s="81"/>
      <c r="CJG130" s="81"/>
      <c r="CJH130" s="81"/>
      <c r="CJI130" s="81"/>
      <c r="CJJ130" s="81"/>
      <c r="CJK130" s="81"/>
      <c r="CJL130" s="81"/>
      <c r="CJM130" s="81"/>
      <c r="CJN130" s="81"/>
      <c r="CJO130" s="81"/>
      <c r="CJP130" s="81"/>
      <c r="CJQ130" s="81"/>
      <c r="CJR130" s="81"/>
      <c r="CJS130" s="81"/>
      <c r="CJT130" s="81"/>
      <c r="CJU130" s="81"/>
      <c r="CJV130" s="81"/>
      <c r="CJW130" s="81"/>
      <c r="CJX130" s="81"/>
      <c r="CJY130" s="81"/>
      <c r="CJZ130" s="81"/>
      <c r="CKA130" s="81"/>
      <c r="CKB130" s="81"/>
      <c r="CKC130" s="81"/>
      <c r="CKD130" s="81"/>
      <c r="CKE130" s="81"/>
      <c r="CKF130" s="81"/>
      <c r="CKG130" s="81"/>
      <c r="CKH130" s="81"/>
      <c r="CKI130" s="81"/>
      <c r="CKJ130" s="81"/>
      <c r="CKK130" s="81"/>
      <c r="CKL130" s="81"/>
      <c r="CKM130" s="81"/>
      <c r="CKN130" s="81"/>
      <c r="CKO130" s="81"/>
      <c r="CKP130" s="81"/>
      <c r="CKQ130" s="81"/>
      <c r="CKR130" s="81"/>
      <c r="CKS130" s="81"/>
      <c r="CKT130" s="81"/>
      <c r="CKU130" s="81"/>
      <c r="CKV130" s="81"/>
      <c r="CKW130" s="81"/>
      <c r="CKX130" s="81"/>
      <c r="CKY130" s="81"/>
      <c r="CKZ130" s="81"/>
      <c r="CLA130" s="81"/>
      <c r="CLB130" s="81"/>
      <c r="CLC130" s="81"/>
      <c r="CLD130" s="81"/>
      <c r="CLE130" s="81"/>
      <c r="CLF130" s="81"/>
      <c r="CLG130" s="81"/>
      <c r="CLH130" s="81"/>
      <c r="CLI130" s="81"/>
      <c r="CLJ130" s="81"/>
      <c r="CLK130" s="81"/>
      <c r="CLL130" s="81"/>
      <c r="CLM130" s="81"/>
      <c r="CLN130" s="81"/>
      <c r="CLO130" s="81"/>
      <c r="CLP130" s="81"/>
      <c r="CLQ130" s="81"/>
      <c r="CLR130" s="81"/>
      <c r="CLS130" s="81"/>
      <c r="CLT130" s="81"/>
      <c r="CLU130" s="81"/>
      <c r="CLV130" s="81"/>
      <c r="CLW130" s="81"/>
      <c r="CLX130" s="81"/>
      <c r="CLY130" s="81"/>
      <c r="CLZ130" s="81"/>
      <c r="CMA130" s="81"/>
      <c r="CMB130" s="81"/>
      <c r="CMC130" s="81"/>
      <c r="CMD130" s="81"/>
      <c r="CME130" s="81"/>
      <c r="CMF130" s="81"/>
      <c r="CMG130" s="81"/>
      <c r="CMH130" s="81"/>
      <c r="CMI130" s="81"/>
      <c r="CMJ130" s="81"/>
      <c r="CMK130" s="81"/>
      <c r="CML130" s="81"/>
      <c r="CMM130" s="81"/>
      <c r="CMN130" s="81"/>
      <c r="CMO130" s="81"/>
      <c r="CMP130" s="81"/>
      <c r="CMQ130" s="81"/>
      <c r="CMR130" s="81"/>
      <c r="CMS130" s="81"/>
      <c r="CMT130" s="81"/>
      <c r="CMU130" s="81"/>
      <c r="CMV130" s="81"/>
      <c r="CMW130" s="81"/>
      <c r="CMX130" s="81"/>
      <c r="CMY130" s="81"/>
      <c r="CMZ130" s="81"/>
      <c r="CNA130" s="81"/>
      <c r="CNB130" s="81"/>
      <c r="CNC130" s="81"/>
      <c r="CND130" s="81"/>
      <c r="CNE130" s="81"/>
      <c r="CNF130" s="81"/>
      <c r="CNG130" s="81"/>
      <c r="CNH130" s="81"/>
      <c r="CNI130" s="81"/>
      <c r="CNJ130" s="81"/>
      <c r="CNK130" s="81"/>
      <c r="CNL130" s="81"/>
      <c r="CNM130" s="81"/>
      <c r="CNN130" s="81"/>
      <c r="CNO130" s="81"/>
      <c r="CNP130" s="81"/>
      <c r="CNQ130" s="81"/>
      <c r="CNR130" s="81"/>
      <c r="CNS130" s="81"/>
      <c r="CNT130" s="81"/>
      <c r="CNU130" s="81"/>
      <c r="CNV130" s="81"/>
      <c r="CNW130" s="81"/>
      <c r="CNX130" s="81"/>
      <c r="CNY130" s="81"/>
      <c r="CNZ130" s="81"/>
      <c r="COA130" s="81"/>
      <c r="COB130" s="81"/>
      <c r="COC130" s="81"/>
      <c r="COD130" s="81"/>
      <c r="COE130" s="81"/>
      <c r="COF130" s="81"/>
      <c r="COG130" s="81"/>
      <c r="COH130" s="81"/>
      <c r="COI130" s="81"/>
      <c r="COJ130" s="81"/>
      <c r="COK130" s="81"/>
      <c r="COL130" s="81"/>
      <c r="COM130" s="81"/>
      <c r="CON130" s="81"/>
      <c r="COO130" s="81"/>
      <c r="COP130" s="81"/>
      <c r="COQ130" s="81"/>
      <c r="COR130" s="81"/>
      <c r="COS130" s="81"/>
      <c r="COT130" s="81"/>
      <c r="COU130" s="81"/>
      <c r="COV130" s="81"/>
      <c r="COW130" s="81"/>
      <c r="COX130" s="81"/>
      <c r="COY130" s="81"/>
      <c r="COZ130" s="81"/>
      <c r="CPA130" s="81"/>
      <c r="CPB130" s="81"/>
      <c r="CPC130" s="81"/>
      <c r="CPD130" s="81"/>
      <c r="CPE130" s="81"/>
      <c r="CPF130" s="81"/>
      <c r="CPG130" s="81"/>
      <c r="CPH130" s="81"/>
      <c r="CPI130" s="81"/>
      <c r="CPJ130" s="81"/>
      <c r="CPK130" s="81"/>
      <c r="CPL130" s="81"/>
      <c r="CPM130" s="81"/>
      <c r="CPN130" s="81"/>
      <c r="CPO130" s="81"/>
      <c r="CPP130" s="81"/>
      <c r="CPQ130" s="81"/>
      <c r="CPR130" s="81"/>
      <c r="CPS130" s="81"/>
      <c r="CPT130" s="81"/>
      <c r="CPU130" s="81"/>
      <c r="CPV130" s="81"/>
      <c r="CPW130" s="81"/>
      <c r="CPX130" s="81"/>
      <c r="CPY130" s="81"/>
      <c r="CPZ130" s="81"/>
      <c r="CQA130" s="81"/>
      <c r="CQB130" s="81"/>
      <c r="CQC130" s="81"/>
      <c r="CQD130" s="81"/>
      <c r="CQE130" s="81"/>
      <c r="CQF130" s="81"/>
      <c r="CQG130" s="81"/>
      <c r="CQH130" s="81"/>
      <c r="CQI130" s="81"/>
      <c r="CQJ130" s="81"/>
      <c r="CQK130" s="81"/>
      <c r="CQL130" s="81"/>
      <c r="CQM130" s="81"/>
      <c r="CQN130" s="81"/>
      <c r="CQO130" s="81"/>
      <c r="CQP130" s="81"/>
      <c r="CQQ130" s="81"/>
      <c r="CQR130" s="81"/>
      <c r="CQS130" s="81"/>
      <c r="CQT130" s="81"/>
      <c r="CQU130" s="81"/>
      <c r="CQV130" s="81"/>
      <c r="CQW130" s="81"/>
      <c r="CQX130" s="81"/>
      <c r="CQY130" s="81"/>
      <c r="CQZ130" s="81"/>
      <c r="CRA130" s="81"/>
      <c r="CRB130" s="81"/>
      <c r="CRC130" s="81"/>
      <c r="CRD130" s="81"/>
      <c r="CRE130" s="81"/>
      <c r="CRF130" s="81"/>
      <c r="CRG130" s="81"/>
      <c r="CRH130" s="81"/>
      <c r="CRI130" s="81"/>
      <c r="CRJ130" s="81"/>
      <c r="CRK130" s="81"/>
      <c r="CRL130" s="81"/>
      <c r="CRM130" s="81"/>
      <c r="CRN130" s="81"/>
      <c r="CRO130" s="81"/>
      <c r="CRP130" s="81"/>
      <c r="CRQ130" s="81"/>
      <c r="CRR130" s="81"/>
      <c r="CRS130" s="81"/>
      <c r="CRT130" s="81"/>
      <c r="CRU130" s="81"/>
      <c r="CRV130" s="81"/>
      <c r="CRW130" s="81"/>
      <c r="CRX130" s="81"/>
      <c r="CRY130" s="81"/>
      <c r="CRZ130" s="81"/>
      <c r="CSA130" s="81"/>
      <c r="CSB130" s="81"/>
      <c r="CSC130" s="81"/>
      <c r="CSD130" s="81"/>
      <c r="CSE130" s="81"/>
      <c r="CSF130" s="81"/>
      <c r="CSG130" s="81"/>
      <c r="CSH130" s="81"/>
      <c r="CSI130" s="81"/>
      <c r="CSJ130" s="81"/>
      <c r="CSK130" s="81"/>
      <c r="CSL130" s="81"/>
      <c r="CSM130" s="81"/>
      <c r="CSN130" s="81"/>
      <c r="CSO130" s="81"/>
      <c r="CSP130" s="81"/>
      <c r="CSQ130" s="81"/>
      <c r="CSR130" s="81"/>
      <c r="CSS130" s="81"/>
      <c r="CST130" s="81"/>
      <c r="CSU130" s="81"/>
      <c r="CSV130" s="81"/>
      <c r="CSW130" s="81"/>
      <c r="CSX130" s="81"/>
      <c r="CSY130" s="81"/>
      <c r="CSZ130" s="81"/>
      <c r="CTA130" s="81"/>
      <c r="CTB130" s="81"/>
      <c r="CTC130" s="81"/>
      <c r="CTD130" s="81"/>
      <c r="CTE130" s="81"/>
      <c r="CTF130" s="81"/>
      <c r="CTG130" s="81"/>
      <c r="CTH130" s="81"/>
      <c r="CTI130" s="81"/>
      <c r="CTJ130" s="81"/>
      <c r="CTK130" s="81"/>
      <c r="CTL130" s="81"/>
      <c r="CTM130" s="81"/>
      <c r="CTN130" s="81"/>
      <c r="CTO130" s="81"/>
      <c r="CTP130" s="81"/>
      <c r="CTQ130" s="81"/>
      <c r="CTR130" s="81"/>
      <c r="CTS130" s="81"/>
      <c r="CTT130" s="81"/>
      <c r="CTU130" s="81"/>
      <c r="CTV130" s="81"/>
      <c r="CTW130" s="81"/>
      <c r="CTX130" s="81"/>
      <c r="CTY130" s="81"/>
      <c r="CTZ130" s="81"/>
      <c r="CUA130" s="81"/>
      <c r="CUB130" s="81"/>
      <c r="CUC130" s="81"/>
      <c r="CUD130" s="81"/>
      <c r="CUE130" s="81"/>
      <c r="CUF130" s="81"/>
      <c r="CUG130" s="81"/>
      <c r="CUH130" s="81"/>
      <c r="CUI130" s="81"/>
      <c r="CUJ130" s="81"/>
      <c r="CUK130" s="81"/>
      <c r="CUL130" s="81"/>
      <c r="CUM130" s="81"/>
      <c r="CUN130" s="81"/>
      <c r="CUO130" s="81"/>
      <c r="CUP130" s="81"/>
      <c r="CUQ130" s="81"/>
      <c r="CUR130" s="81"/>
      <c r="CUS130" s="81"/>
      <c r="CUT130" s="81"/>
      <c r="CUU130" s="81"/>
      <c r="CUV130" s="81"/>
      <c r="CUW130" s="81"/>
      <c r="CUX130" s="81"/>
      <c r="CUY130" s="81"/>
      <c r="CUZ130" s="81"/>
      <c r="CVA130" s="81"/>
      <c r="CVB130" s="81"/>
      <c r="CVC130" s="81"/>
      <c r="CVD130" s="81"/>
      <c r="CVE130" s="81"/>
      <c r="CVF130" s="81"/>
      <c r="CVG130" s="81"/>
      <c r="CVH130" s="81"/>
      <c r="CVI130" s="81"/>
      <c r="CVJ130" s="81"/>
      <c r="CVK130" s="81"/>
      <c r="CVL130" s="81"/>
      <c r="CVM130" s="81"/>
      <c r="CVN130" s="81"/>
      <c r="CVO130" s="81"/>
      <c r="CVP130" s="81"/>
      <c r="CVQ130" s="81"/>
      <c r="CVR130" s="81"/>
      <c r="CVS130" s="81"/>
      <c r="CVT130" s="81"/>
      <c r="CVU130" s="81"/>
      <c r="CVV130" s="81"/>
      <c r="CVW130" s="81"/>
      <c r="CVX130" s="81"/>
      <c r="CVY130" s="81"/>
      <c r="CVZ130" s="81"/>
      <c r="CWA130" s="81"/>
      <c r="CWB130" s="81"/>
      <c r="CWC130" s="81"/>
      <c r="CWD130" s="81"/>
      <c r="CWE130" s="81"/>
      <c r="CWF130" s="81"/>
      <c r="CWG130" s="81"/>
      <c r="CWH130" s="81"/>
      <c r="CWI130" s="81"/>
      <c r="CWJ130" s="81"/>
      <c r="CWK130" s="81"/>
      <c r="CWL130" s="81"/>
      <c r="CWM130" s="81"/>
      <c r="CWN130" s="81"/>
      <c r="CWO130" s="81"/>
      <c r="CWP130" s="81"/>
      <c r="CWQ130" s="81"/>
      <c r="CWR130" s="81"/>
      <c r="CWS130" s="81"/>
      <c r="CWT130" s="81"/>
      <c r="CWU130" s="81"/>
      <c r="CWV130" s="81"/>
      <c r="CWW130" s="81"/>
      <c r="CWX130" s="81"/>
      <c r="CWY130" s="81"/>
      <c r="CWZ130" s="81"/>
      <c r="CXA130" s="81"/>
      <c r="CXB130" s="81"/>
      <c r="CXC130" s="81"/>
      <c r="CXD130" s="81"/>
      <c r="CXE130" s="81"/>
      <c r="CXF130" s="81"/>
      <c r="CXG130" s="81"/>
      <c r="CXH130" s="81"/>
      <c r="CXI130" s="81"/>
      <c r="CXJ130" s="81"/>
      <c r="CXK130" s="81"/>
      <c r="CXL130" s="81"/>
      <c r="CXM130" s="81"/>
      <c r="CXN130" s="81"/>
      <c r="CXO130" s="81"/>
      <c r="CXP130" s="81"/>
      <c r="CXQ130" s="81"/>
      <c r="CXR130" s="81"/>
      <c r="CXS130" s="81"/>
      <c r="CXT130" s="81"/>
      <c r="CXU130" s="81"/>
      <c r="CXV130" s="81"/>
      <c r="CXW130" s="81"/>
      <c r="CXX130" s="81"/>
      <c r="CXY130" s="81"/>
      <c r="CXZ130" s="81"/>
      <c r="CYA130" s="81"/>
      <c r="CYB130" s="81"/>
      <c r="CYC130" s="81"/>
      <c r="CYD130" s="81"/>
      <c r="CYE130" s="81"/>
      <c r="CYF130" s="81"/>
      <c r="CYG130" s="81"/>
      <c r="CYH130" s="81"/>
      <c r="CYI130" s="81"/>
      <c r="CYJ130" s="81"/>
      <c r="CYK130" s="81"/>
      <c r="CYL130" s="81"/>
      <c r="CYM130" s="81"/>
      <c r="CYN130" s="81"/>
      <c r="CYO130" s="81"/>
      <c r="CYP130" s="81"/>
      <c r="CYQ130" s="81"/>
      <c r="CYR130" s="81"/>
      <c r="CYS130" s="81"/>
      <c r="CYT130" s="81"/>
      <c r="CYU130" s="81"/>
      <c r="CYV130" s="81"/>
      <c r="CYW130" s="81"/>
      <c r="CYX130" s="81"/>
      <c r="CYY130" s="81"/>
      <c r="CYZ130" s="81"/>
      <c r="CZA130" s="81"/>
      <c r="CZB130" s="81"/>
      <c r="CZC130" s="81"/>
      <c r="CZD130" s="81"/>
      <c r="CZE130" s="81"/>
      <c r="CZF130" s="81"/>
      <c r="CZG130" s="81"/>
      <c r="CZH130" s="81"/>
      <c r="CZI130" s="81"/>
      <c r="CZJ130" s="81"/>
      <c r="CZK130" s="81"/>
      <c r="CZL130" s="81"/>
      <c r="CZM130" s="81"/>
      <c r="CZN130" s="81"/>
      <c r="CZO130" s="81"/>
      <c r="CZP130" s="81"/>
      <c r="CZQ130" s="81"/>
      <c r="CZR130" s="81"/>
      <c r="CZS130" s="81"/>
      <c r="CZT130" s="81"/>
      <c r="CZU130" s="81"/>
      <c r="CZV130" s="81"/>
      <c r="CZW130" s="81"/>
      <c r="CZX130" s="81"/>
      <c r="CZY130" s="81"/>
      <c r="CZZ130" s="81"/>
      <c r="DAA130" s="81"/>
      <c r="DAB130" s="81"/>
      <c r="DAC130" s="81"/>
      <c r="DAD130" s="81"/>
      <c r="DAE130" s="81"/>
      <c r="DAF130" s="81"/>
      <c r="DAG130" s="81"/>
      <c r="DAH130" s="81"/>
      <c r="DAI130" s="81"/>
      <c r="DAJ130" s="81"/>
      <c r="DAK130" s="81"/>
      <c r="DAL130" s="81"/>
      <c r="DAM130" s="81"/>
      <c r="DAN130" s="81"/>
      <c r="DAO130" s="81"/>
      <c r="DAP130" s="81"/>
      <c r="DAQ130" s="81"/>
      <c r="DAR130" s="81"/>
      <c r="DAS130" s="81"/>
      <c r="DAT130" s="81"/>
      <c r="DAU130" s="81"/>
      <c r="DAV130" s="81"/>
      <c r="DAW130" s="81"/>
      <c r="DAX130" s="81"/>
      <c r="DAY130" s="81"/>
      <c r="DAZ130" s="81"/>
      <c r="DBA130" s="81"/>
      <c r="DBB130" s="81"/>
      <c r="DBC130" s="81"/>
      <c r="DBD130" s="81"/>
      <c r="DBE130" s="81"/>
      <c r="DBF130" s="81"/>
      <c r="DBG130" s="81"/>
      <c r="DBH130" s="81"/>
      <c r="DBI130" s="81"/>
      <c r="DBJ130" s="81"/>
      <c r="DBK130" s="81"/>
      <c r="DBL130" s="81"/>
      <c r="DBM130" s="81"/>
      <c r="DBN130" s="81"/>
      <c r="DBO130" s="81"/>
      <c r="DBP130" s="81"/>
      <c r="DBQ130" s="81"/>
      <c r="DBR130" s="81"/>
      <c r="DBS130" s="81"/>
      <c r="DBT130" s="81"/>
      <c r="DBU130" s="81"/>
      <c r="DBV130" s="81"/>
      <c r="DBW130" s="81"/>
      <c r="DBX130" s="81"/>
      <c r="DBY130" s="81"/>
      <c r="DBZ130" s="81"/>
      <c r="DCA130" s="81"/>
      <c r="DCB130" s="81"/>
      <c r="DCC130" s="81"/>
      <c r="DCD130" s="81"/>
      <c r="DCE130" s="81"/>
      <c r="DCF130" s="81"/>
      <c r="DCG130" s="81"/>
      <c r="DCH130" s="81"/>
      <c r="DCI130" s="81"/>
      <c r="DCJ130" s="81"/>
      <c r="DCK130" s="81"/>
      <c r="DCL130" s="81"/>
      <c r="DCM130" s="81"/>
      <c r="DCN130" s="81"/>
      <c r="DCO130" s="81"/>
      <c r="DCP130" s="81"/>
      <c r="DCQ130" s="81"/>
      <c r="DCR130" s="81"/>
      <c r="DCS130" s="81"/>
      <c r="DCT130" s="81"/>
      <c r="DCU130" s="81"/>
      <c r="DCV130" s="81"/>
      <c r="DCW130" s="81"/>
      <c r="DCX130" s="81"/>
      <c r="DCY130" s="81"/>
      <c r="DCZ130" s="81"/>
      <c r="DDA130" s="81"/>
      <c r="DDB130" s="81"/>
      <c r="DDC130" s="81"/>
      <c r="DDD130" s="81"/>
      <c r="DDE130" s="81"/>
      <c r="DDF130" s="81"/>
      <c r="DDG130" s="81"/>
      <c r="DDH130" s="81"/>
      <c r="DDI130" s="81"/>
      <c r="DDJ130" s="81"/>
      <c r="DDK130" s="81"/>
      <c r="DDL130" s="81"/>
      <c r="DDM130" s="81"/>
      <c r="DDN130" s="81"/>
      <c r="DDO130" s="81"/>
      <c r="DDP130" s="81"/>
      <c r="DDQ130" s="81"/>
      <c r="DDR130" s="81"/>
      <c r="DDS130" s="81"/>
      <c r="DDT130" s="81"/>
      <c r="DDU130" s="81"/>
      <c r="DDV130" s="81"/>
      <c r="DDW130" s="81"/>
      <c r="DDX130" s="81"/>
      <c r="DDY130" s="81"/>
      <c r="DDZ130" s="81"/>
      <c r="DEA130" s="81"/>
      <c r="DEB130" s="81"/>
      <c r="DEC130" s="81"/>
      <c r="DED130" s="81"/>
      <c r="DEE130" s="81"/>
      <c r="DEF130" s="81"/>
      <c r="DEG130" s="81"/>
      <c r="DEH130" s="81"/>
      <c r="DEI130" s="81"/>
      <c r="DEJ130" s="81"/>
      <c r="DEK130" s="81"/>
      <c r="DEL130" s="81"/>
      <c r="DEM130" s="81"/>
      <c r="DEN130" s="81"/>
      <c r="DEO130" s="81"/>
      <c r="DEP130" s="81"/>
      <c r="DEQ130" s="81"/>
      <c r="DER130" s="81"/>
      <c r="DES130" s="81"/>
      <c r="DET130" s="81"/>
      <c r="DEU130" s="81"/>
      <c r="DEV130" s="81"/>
      <c r="DEW130" s="81"/>
      <c r="DEX130" s="81"/>
      <c r="DEY130" s="81"/>
      <c r="DEZ130" s="81"/>
      <c r="DFA130" s="81"/>
      <c r="DFB130" s="81"/>
      <c r="DFC130" s="81"/>
      <c r="DFD130" s="81"/>
      <c r="DFE130" s="81"/>
      <c r="DFF130" s="81"/>
      <c r="DFG130" s="81"/>
      <c r="DFH130" s="81"/>
      <c r="DFI130" s="81"/>
      <c r="DFJ130" s="81"/>
      <c r="DFK130" s="81"/>
      <c r="DFL130" s="81"/>
      <c r="DFM130" s="81"/>
      <c r="DFN130" s="81"/>
      <c r="DFO130" s="81"/>
      <c r="DFP130" s="81"/>
      <c r="DFQ130" s="81"/>
      <c r="DFR130" s="81"/>
      <c r="DFS130" s="81"/>
      <c r="DFT130" s="81"/>
      <c r="DFU130" s="81"/>
      <c r="DFV130" s="81"/>
      <c r="DFW130" s="81"/>
      <c r="DFX130" s="81"/>
      <c r="DFY130" s="81"/>
      <c r="DFZ130" s="81"/>
      <c r="DGA130" s="81"/>
      <c r="DGB130" s="81"/>
      <c r="DGC130" s="81"/>
      <c r="DGD130" s="81"/>
      <c r="DGE130" s="81"/>
      <c r="DGF130" s="81"/>
      <c r="DGG130" s="81"/>
      <c r="DGH130" s="81"/>
      <c r="DGI130" s="81"/>
      <c r="DGJ130" s="81"/>
      <c r="DGK130" s="81"/>
      <c r="DGL130" s="81"/>
      <c r="DGM130" s="81"/>
      <c r="DGN130" s="81"/>
      <c r="DGO130" s="81"/>
      <c r="DGP130" s="81"/>
      <c r="DGQ130" s="81"/>
      <c r="DGR130" s="81"/>
      <c r="DGS130" s="81"/>
      <c r="DGT130" s="81"/>
      <c r="DGU130" s="81"/>
      <c r="DGV130" s="81"/>
      <c r="DGW130" s="81"/>
      <c r="DGX130" s="81"/>
      <c r="DGY130" s="81"/>
      <c r="DGZ130" s="81"/>
      <c r="DHA130" s="81"/>
      <c r="DHB130" s="81"/>
      <c r="DHC130" s="81"/>
      <c r="DHD130" s="81"/>
      <c r="DHE130" s="81"/>
      <c r="DHF130" s="81"/>
      <c r="DHG130" s="81"/>
      <c r="DHH130" s="81"/>
      <c r="DHI130" s="81"/>
      <c r="DHJ130" s="81"/>
      <c r="DHK130" s="81"/>
      <c r="DHL130" s="81"/>
      <c r="DHM130" s="81"/>
      <c r="DHN130" s="81"/>
      <c r="DHO130" s="81"/>
      <c r="DHP130" s="81"/>
      <c r="DHQ130" s="81"/>
      <c r="DHR130" s="81"/>
      <c r="DHS130" s="81"/>
      <c r="DHT130" s="81"/>
      <c r="DHU130" s="81"/>
      <c r="DHV130" s="81"/>
      <c r="DHW130" s="81"/>
      <c r="DHX130" s="81"/>
      <c r="DHY130" s="81"/>
      <c r="DHZ130" s="81"/>
      <c r="DIA130" s="81"/>
      <c r="DIB130" s="81"/>
      <c r="DIC130" s="81"/>
      <c r="DID130" s="81"/>
      <c r="DIE130" s="81"/>
      <c r="DIF130" s="81"/>
      <c r="DIG130" s="81"/>
      <c r="DIH130" s="81"/>
      <c r="DII130" s="81"/>
      <c r="DIJ130" s="81"/>
      <c r="DIK130" s="81"/>
      <c r="DIL130" s="81"/>
      <c r="DIM130" s="81"/>
      <c r="DIN130" s="81"/>
      <c r="DIO130" s="81"/>
      <c r="DIP130" s="81"/>
      <c r="DIQ130" s="81"/>
      <c r="DIR130" s="81"/>
      <c r="DIS130" s="81"/>
      <c r="DIT130" s="81"/>
      <c r="DIU130" s="81"/>
      <c r="DIV130" s="81"/>
      <c r="DIW130" s="81"/>
      <c r="DIX130" s="81"/>
      <c r="DIY130" s="81"/>
      <c r="DIZ130" s="81"/>
      <c r="DJA130" s="81"/>
      <c r="DJB130" s="81"/>
      <c r="DJC130" s="81"/>
      <c r="DJD130" s="81"/>
      <c r="DJE130" s="81"/>
      <c r="DJF130" s="81"/>
      <c r="DJG130" s="81"/>
      <c r="DJH130" s="81"/>
      <c r="DJI130" s="81"/>
      <c r="DJJ130" s="81"/>
      <c r="DJK130" s="81"/>
      <c r="DJL130" s="81"/>
      <c r="DJM130" s="81"/>
      <c r="DJN130" s="81"/>
      <c r="DJO130" s="81"/>
      <c r="DJP130" s="81"/>
      <c r="DJQ130" s="81"/>
      <c r="DJR130" s="81"/>
      <c r="DJS130" s="81"/>
      <c r="DJT130" s="81"/>
      <c r="DJU130" s="81"/>
      <c r="DJV130" s="81"/>
      <c r="DJW130" s="81"/>
      <c r="DJX130" s="81"/>
      <c r="DJY130" s="81"/>
      <c r="DJZ130" s="81"/>
      <c r="DKA130" s="81"/>
      <c r="DKB130" s="81"/>
      <c r="DKC130" s="81"/>
      <c r="DKD130" s="81"/>
      <c r="DKE130" s="81"/>
      <c r="DKF130" s="81"/>
      <c r="DKG130" s="81"/>
      <c r="DKH130" s="81"/>
      <c r="DKI130" s="81"/>
      <c r="DKJ130" s="81"/>
      <c r="DKK130" s="81"/>
      <c r="DKL130" s="81"/>
      <c r="DKM130" s="81"/>
      <c r="DKN130" s="81"/>
      <c r="DKO130" s="81"/>
      <c r="DKP130" s="81"/>
      <c r="DKQ130" s="81"/>
      <c r="DKR130" s="81"/>
      <c r="DKS130" s="81"/>
      <c r="DKT130" s="81"/>
      <c r="DKU130" s="81"/>
      <c r="DKV130" s="81"/>
      <c r="DKW130" s="81"/>
      <c r="DKX130" s="81"/>
      <c r="DKY130" s="81"/>
      <c r="DKZ130" s="81"/>
      <c r="DLA130" s="81"/>
      <c r="DLB130" s="81"/>
      <c r="DLC130" s="81"/>
      <c r="DLD130" s="81"/>
      <c r="DLE130" s="81"/>
      <c r="DLF130" s="81"/>
      <c r="DLG130" s="81"/>
      <c r="DLH130" s="81"/>
      <c r="DLI130" s="81"/>
      <c r="DLJ130" s="81"/>
      <c r="DLK130" s="81"/>
      <c r="DLL130" s="81"/>
      <c r="DLM130" s="81"/>
      <c r="DLN130" s="81"/>
      <c r="DLO130" s="81"/>
      <c r="DLP130" s="81"/>
      <c r="DLQ130" s="81"/>
      <c r="DLR130" s="81"/>
      <c r="DLS130" s="81"/>
      <c r="DLT130" s="81"/>
      <c r="DLU130" s="81"/>
      <c r="DLV130" s="81"/>
      <c r="DLW130" s="81"/>
      <c r="DLX130" s="81"/>
      <c r="DLY130" s="81"/>
      <c r="DLZ130" s="81"/>
      <c r="DMA130" s="81"/>
      <c r="DMB130" s="81"/>
      <c r="DMC130" s="81"/>
      <c r="DMD130" s="81"/>
      <c r="DME130" s="81"/>
      <c r="DMF130" s="81"/>
      <c r="DMG130" s="81"/>
      <c r="DMH130" s="81"/>
      <c r="DMI130" s="81"/>
      <c r="DMJ130" s="81"/>
      <c r="DMK130" s="81"/>
      <c r="DML130" s="81"/>
      <c r="DMM130" s="81"/>
      <c r="DMN130" s="81"/>
      <c r="DMO130" s="81"/>
      <c r="DMP130" s="81"/>
      <c r="DMQ130" s="81"/>
      <c r="DMR130" s="81"/>
      <c r="DMS130" s="81"/>
      <c r="DMT130" s="81"/>
      <c r="DMU130" s="81"/>
      <c r="DMV130" s="81"/>
      <c r="DMW130" s="81"/>
      <c r="DMX130" s="81"/>
      <c r="DMY130" s="81"/>
      <c r="DMZ130" s="81"/>
      <c r="DNA130" s="81"/>
      <c r="DNB130" s="81"/>
      <c r="DNC130" s="81"/>
      <c r="DND130" s="81"/>
      <c r="DNE130" s="81"/>
      <c r="DNF130" s="81"/>
      <c r="DNG130" s="81"/>
      <c r="DNH130" s="81"/>
      <c r="DNI130" s="81"/>
      <c r="DNJ130" s="81"/>
      <c r="DNK130" s="81"/>
      <c r="DNL130" s="81"/>
      <c r="DNM130" s="81"/>
      <c r="DNN130" s="81"/>
      <c r="DNO130" s="81"/>
      <c r="DNP130" s="81"/>
      <c r="DNQ130" s="81"/>
      <c r="DNR130" s="81"/>
      <c r="DNS130" s="81"/>
      <c r="DNT130" s="81"/>
      <c r="DNU130" s="81"/>
      <c r="DNV130" s="81"/>
      <c r="DNW130" s="81"/>
      <c r="DNX130" s="81"/>
      <c r="DNY130" s="81"/>
      <c r="DNZ130" s="81"/>
      <c r="DOA130" s="81"/>
      <c r="DOB130" s="81"/>
      <c r="DOC130" s="81"/>
      <c r="DOD130" s="81"/>
      <c r="DOE130" s="81"/>
      <c r="DOF130" s="81"/>
      <c r="DOG130" s="81"/>
      <c r="DOH130" s="81"/>
      <c r="DOI130" s="81"/>
      <c r="DOJ130" s="81"/>
      <c r="DOK130" s="81"/>
      <c r="DOL130" s="81"/>
      <c r="DOM130" s="81"/>
      <c r="DON130" s="81"/>
      <c r="DOO130" s="81"/>
      <c r="DOP130" s="81"/>
      <c r="DOQ130" s="81"/>
      <c r="DOR130" s="81"/>
      <c r="DOS130" s="81"/>
      <c r="DOT130" s="81"/>
      <c r="DOU130" s="81"/>
      <c r="DOV130" s="81"/>
      <c r="DOW130" s="81"/>
      <c r="DOX130" s="81"/>
      <c r="DOY130" s="81"/>
      <c r="DOZ130" s="81"/>
      <c r="DPA130" s="81"/>
      <c r="DPB130" s="81"/>
      <c r="DPC130" s="81"/>
      <c r="DPD130" s="81"/>
      <c r="DPE130" s="81"/>
      <c r="DPF130" s="81"/>
      <c r="DPG130" s="81"/>
      <c r="DPH130" s="81"/>
      <c r="DPI130" s="81"/>
      <c r="DPJ130" s="81"/>
      <c r="DPK130" s="81"/>
      <c r="DPL130" s="81"/>
      <c r="DPM130" s="81"/>
      <c r="DPN130" s="81"/>
      <c r="DPO130" s="81"/>
      <c r="DPP130" s="81"/>
      <c r="DPQ130" s="81"/>
      <c r="DPR130" s="81"/>
      <c r="DPS130" s="81"/>
      <c r="DPT130" s="81"/>
      <c r="DPU130" s="81"/>
      <c r="DPV130" s="81"/>
      <c r="DPW130" s="81"/>
      <c r="DPX130" s="81"/>
      <c r="DPY130" s="81"/>
      <c r="DPZ130" s="81"/>
      <c r="DQA130" s="81"/>
      <c r="DQB130" s="81"/>
      <c r="DQC130" s="81"/>
      <c r="DQD130" s="81"/>
      <c r="DQE130" s="81"/>
      <c r="DQF130" s="81"/>
      <c r="DQG130" s="81"/>
      <c r="DQH130" s="81"/>
      <c r="DQI130" s="81"/>
      <c r="DQJ130" s="81"/>
      <c r="DQK130" s="81"/>
      <c r="DQL130" s="81"/>
      <c r="DQM130" s="81"/>
      <c r="DQN130" s="81"/>
      <c r="DQO130" s="81"/>
      <c r="DQP130" s="81"/>
      <c r="DQQ130" s="81"/>
      <c r="DQR130" s="81"/>
      <c r="DQS130" s="81"/>
      <c r="DQT130" s="81"/>
      <c r="DQU130" s="81"/>
      <c r="DQV130" s="81"/>
      <c r="DQW130" s="81"/>
      <c r="DQX130" s="81"/>
      <c r="DQY130" s="81"/>
      <c r="DQZ130" s="81"/>
      <c r="DRA130" s="81"/>
      <c r="DRB130" s="81"/>
      <c r="DRC130" s="81"/>
      <c r="DRD130" s="81"/>
      <c r="DRE130" s="81"/>
      <c r="DRF130" s="81"/>
      <c r="DRG130" s="81"/>
      <c r="DRH130" s="81"/>
      <c r="DRI130" s="81"/>
      <c r="DRJ130" s="81"/>
      <c r="DRK130" s="81"/>
      <c r="DRL130" s="81"/>
      <c r="DRM130" s="81"/>
      <c r="DRN130" s="81"/>
      <c r="DRO130" s="81"/>
      <c r="DRP130" s="81"/>
      <c r="DRQ130" s="81"/>
      <c r="DRR130" s="81"/>
      <c r="DRS130" s="81"/>
      <c r="DRT130" s="81"/>
      <c r="DRU130" s="81"/>
      <c r="DRV130" s="81"/>
      <c r="DRW130" s="81"/>
      <c r="DRX130" s="81"/>
      <c r="DRY130" s="81"/>
      <c r="DRZ130" s="81"/>
      <c r="DSA130" s="81"/>
      <c r="DSB130" s="81"/>
      <c r="DSC130" s="81"/>
      <c r="DSD130" s="81"/>
      <c r="DSE130" s="81"/>
      <c r="DSF130" s="81"/>
      <c r="DSG130" s="81"/>
      <c r="DSH130" s="81"/>
      <c r="DSI130" s="81"/>
      <c r="DSJ130" s="81"/>
      <c r="DSK130" s="81"/>
      <c r="DSL130" s="81"/>
      <c r="DSM130" s="81"/>
      <c r="DSN130" s="81"/>
      <c r="DSO130" s="81"/>
      <c r="DSP130" s="81"/>
      <c r="DSQ130" s="81"/>
      <c r="DSR130" s="81"/>
      <c r="DSS130" s="81"/>
      <c r="DST130" s="81"/>
      <c r="DSU130" s="81"/>
      <c r="DSV130" s="81"/>
      <c r="DSW130" s="81"/>
      <c r="DSX130" s="81"/>
      <c r="DSY130" s="81"/>
      <c r="DSZ130" s="81"/>
      <c r="DTA130" s="81"/>
      <c r="DTB130" s="81"/>
      <c r="DTC130" s="81"/>
      <c r="DTD130" s="81"/>
      <c r="DTE130" s="81"/>
      <c r="DTF130" s="81"/>
      <c r="DTG130" s="81"/>
      <c r="DTH130" s="81"/>
      <c r="DTI130" s="81"/>
      <c r="DTJ130" s="81"/>
      <c r="DTK130" s="81"/>
      <c r="DTL130" s="81"/>
      <c r="DTM130" s="81"/>
      <c r="DTN130" s="81"/>
      <c r="DTO130" s="81"/>
      <c r="DTP130" s="81"/>
      <c r="DTQ130" s="81"/>
      <c r="DTR130" s="81"/>
      <c r="DTS130" s="81"/>
      <c r="DTT130" s="81"/>
      <c r="DTU130" s="81"/>
      <c r="DTV130" s="81"/>
      <c r="DTW130" s="81"/>
      <c r="DTX130" s="81"/>
      <c r="DTY130" s="81"/>
      <c r="DTZ130" s="81"/>
      <c r="DUA130" s="81"/>
      <c r="DUB130" s="81"/>
      <c r="DUC130" s="81"/>
      <c r="DUD130" s="81"/>
      <c r="DUE130" s="81"/>
      <c r="DUF130" s="81"/>
      <c r="DUG130" s="81"/>
      <c r="DUH130" s="81"/>
      <c r="DUI130" s="81"/>
      <c r="DUJ130" s="81"/>
      <c r="DUK130" s="81"/>
      <c r="DUL130" s="81"/>
      <c r="DUM130" s="81"/>
      <c r="DUN130" s="81"/>
      <c r="DUO130" s="81"/>
      <c r="DUP130" s="81"/>
      <c r="DUQ130" s="81"/>
      <c r="DUR130" s="81"/>
      <c r="DUS130" s="81"/>
      <c r="DUT130" s="81"/>
      <c r="DUU130" s="81"/>
      <c r="DUV130" s="81"/>
      <c r="DUW130" s="81"/>
      <c r="DUX130" s="81"/>
      <c r="DUY130" s="81"/>
      <c r="DUZ130" s="81"/>
      <c r="DVA130" s="81"/>
      <c r="DVB130" s="81"/>
      <c r="DVC130" s="81"/>
      <c r="DVD130" s="81"/>
      <c r="DVE130" s="81"/>
      <c r="DVF130" s="81"/>
      <c r="DVG130" s="81"/>
      <c r="DVH130" s="81"/>
      <c r="DVI130" s="81"/>
      <c r="DVJ130" s="81"/>
      <c r="DVK130" s="81"/>
      <c r="DVL130" s="81"/>
      <c r="DVM130" s="81"/>
      <c r="DVN130" s="81"/>
      <c r="DVO130" s="81"/>
      <c r="DVP130" s="81"/>
      <c r="DVQ130" s="81"/>
      <c r="DVR130" s="81"/>
      <c r="DVS130" s="81"/>
      <c r="DVT130" s="81"/>
      <c r="DVU130" s="81"/>
      <c r="DVV130" s="81"/>
      <c r="DVW130" s="81"/>
      <c r="DVX130" s="81"/>
      <c r="DVY130" s="81"/>
      <c r="DVZ130" s="81"/>
      <c r="DWA130" s="81"/>
      <c r="DWB130" s="81"/>
      <c r="DWC130" s="81"/>
      <c r="DWD130" s="81"/>
      <c r="DWE130" s="81"/>
      <c r="DWF130" s="81"/>
      <c r="DWG130" s="81"/>
      <c r="DWH130" s="81"/>
      <c r="DWI130" s="81"/>
      <c r="DWJ130" s="81"/>
      <c r="DWK130" s="81"/>
      <c r="DWL130" s="81"/>
      <c r="DWM130" s="81"/>
      <c r="DWN130" s="81"/>
      <c r="DWO130" s="81"/>
      <c r="DWP130" s="81"/>
      <c r="DWQ130" s="81"/>
      <c r="DWR130" s="81"/>
      <c r="DWS130" s="81"/>
      <c r="DWT130" s="81"/>
      <c r="DWU130" s="81"/>
      <c r="DWV130" s="81"/>
      <c r="DWW130" s="81"/>
      <c r="DWX130" s="81"/>
      <c r="DWY130" s="81"/>
      <c r="DWZ130" s="81"/>
      <c r="DXA130" s="81"/>
      <c r="DXB130" s="81"/>
      <c r="DXC130" s="81"/>
      <c r="DXD130" s="81"/>
      <c r="DXE130" s="81"/>
      <c r="DXF130" s="81"/>
      <c r="DXG130" s="81"/>
      <c r="DXH130" s="81"/>
      <c r="DXI130" s="81"/>
      <c r="DXJ130" s="81"/>
      <c r="DXK130" s="81"/>
      <c r="DXL130" s="81"/>
      <c r="DXM130" s="81"/>
      <c r="DXN130" s="81"/>
      <c r="DXO130" s="81"/>
      <c r="DXP130" s="81"/>
      <c r="DXQ130" s="81"/>
      <c r="DXR130" s="81"/>
      <c r="DXS130" s="81"/>
      <c r="DXT130" s="81"/>
      <c r="DXU130" s="81"/>
      <c r="DXV130" s="81"/>
      <c r="DXW130" s="81"/>
      <c r="DXX130" s="81"/>
      <c r="DXY130" s="81"/>
      <c r="DXZ130" s="81"/>
      <c r="DYA130" s="81"/>
      <c r="DYB130" s="81"/>
      <c r="DYC130" s="81"/>
      <c r="DYD130" s="81"/>
      <c r="DYE130" s="81"/>
      <c r="DYF130" s="81"/>
      <c r="DYG130" s="81"/>
      <c r="DYH130" s="81"/>
      <c r="DYI130" s="81"/>
      <c r="DYJ130" s="81"/>
      <c r="DYK130" s="81"/>
      <c r="DYL130" s="81"/>
      <c r="DYM130" s="81"/>
      <c r="DYN130" s="81"/>
      <c r="DYO130" s="81"/>
      <c r="DYP130" s="81"/>
      <c r="DYQ130" s="81"/>
      <c r="DYR130" s="81"/>
      <c r="DYS130" s="81"/>
      <c r="DYT130" s="81"/>
      <c r="DYU130" s="81"/>
      <c r="DYV130" s="81"/>
      <c r="DYW130" s="81"/>
      <c r="DYX130" s="81"/>
      <c r="DYY130" s="81"/>
      <c r="DYZ130" s="81"/>
      <c r="DZA130" s="81"/>
      <c r="DZB130" s="81"/>
      <c r="DZC130" s="81"/>
      <c r="DZD130" s="81"/>
      <c r="DZE130" s="81"/>
      <c r="DZF130" s="81"/>
      <c r="DZG130" s="81"/>
      <c r="DZH130" s="81"/>
      <c r="DZI130" s="81"/>
      <c r="DZJ130" s="81"/>
      <c r="DZK130" s="81"/>
      <c r="DZL130" s="81"/>
      <c r="DZM130" s="81"/>
      <c r="DZN130" s="81"/>
      <c r="DZO130" s="81"/>
      <c r="DZP130" s="81"/>
      <c r="DZQ130" s="81"/>
      <c r="DZR130" s="81"/>
      <c r="DZS130" s="81"/>
      <c r="DZT130" s="81"/>
      <c r="DZU130" s="81"/>
      <c r="DZV130" s="81"/>
      <c r="DZW130" s="81"/>
      <c r="DZX130" s="81"/>
      <c r="DZY130" s="81"/>
      <c r="DZZ130" s="81"/>
      <c r="EAA130" s="81"/>
      <c r="EAB130" s="81"/>
      <c r="EAC130" s="81"/>
      <c r="EAD130" s="81"/>
      <c r="EAE130" s="81"/>
      <c r="EAF130" s="81"/>
      <c r="EAG130" s="81"/>
      <c r="EAH130" s="81"/>
      <c r="EAI130" s="81"/>
      <c r="EAJ130" s="81"/>
      <c r="EAK130" s="81"/>
      <c r="EAL130" s="81"/>
      <c r="EAM130" s="81"/>
      <c r="EAN130" s="81"/>
      <c r="EAO130" s="81"/>
      <c r="EAP130" s="81"/>
      <c r="EAQ130" s="81"/>
      <c r="EAR130" s="81"/>
      <c r="EAS130" s="81"/>
      <c r="EAT130" s="81"/>
      <c r="EAU130" s="81"/>
      <c r="EAV130" s="81"/>
      <c r="EAW130" s="81"/>
      <c r="EAX130" s="81"/>
      <c r="EAY130" s="81"/>
      <c r="EAZ130" s="81"/>
      <c r="EBA130" s="81"/>
      <c r="EBB130" s="81"/>
      <c r="EBC130" s="81"/>
      <c r="EBD130" s="81"/>
      <c r="EBE130" s="81"/>
      <c r="EBF130" s="81"/>
      <c r="EBG130" s="81"/>
      <c r="EBH130" s="81"/>
      <c r="EBI130" s="81"/>
      <c r="EBJ130" s="81"/>
      <c r="EBK130" s="81"/>
      <c r="EBL130" s="81"/>
      <c r="EBM130" s="81"/>
      <c r="EBN130" s="81"/>
      <c r="EBO130" s="81"/>
      <c r="EBP130" s="81"/>
      <c r="EBQ130" s="81"/>
      <c r="EBR130" s="81"/>
      <c r="EBS130" s="81"/>
      <c r="EBT130" s="81"/>
      <c r="EBU130" s="81"/>
      <c r="EBV130" s="81"/>
      <c r="EBW130" s="81"/>
      <c r="EBX130" s="81"/>
      <c r="EBY130" s="81"/>
      <c r="EBZ130" s="81"/>
      <c r="ECA130" s="81"/>
      <c r="ECB130" s="81"/>
      <c r="ECC130" s="81"/>
      <c r="ECD130" s="81"/>
      <c r="ECE130" s="81"/>
      <c r="ECF130" s="81"/>
      <c r="ECG130" s="81"/>
      <c r="ECH130" s="81"/>
      <c r="ECI130" s="81"/>
      <c r="ECJ130" s="81"/>
      <c r="ECK130" s="81"/>
      <c r="ECL130" s="81"/>
      <c r="ECM130" s="81"/>
      <c r="ECN130" s="81"/>
      <c r="ECO130" s="81"/>
      <c r="ECP130" s="81"/>
      <c r="ECQ130" s="81"/>
      <c r="ECR130" s="81"/>
      <c r="ECS130" s="81"/>
      <c r="ECT130" s="81"/>
      <c r="ECU130" s="81"/>
      <c r="ECV130" s="81"/>
      <c r="ECW130" s="81"/>
      <c r="ECX130" s="81"/>
      <c r="ECY130" s="81"/>
      <c r="ECZ130" s="81"/>
      <c r="EDA130" s="81"/>
      <c r="EDB130" s="81"/>
      <c r="EDC130" s="81"/>
      <c r="EDD130" s="81"/>
      <c r="EDE130" s="81"/>
      <c r="EDF130" s="81"/>
      <c r="EDG130" s="81"/>
      <c r="EDH130" s="81"/>
      <c r="EDI130" s="81"/>
      <c r="EDJ130" s="81"/>
      <c r="EDK130" s="81"/>
      <c r="EDL130" s="81"/>
      <c r="EDM130" s="81"/>
      <c r="EDN130" s="81"/>
      <c r="EDO130" s="81"/>
      <c r="EDP130" s="81"/>
      <c r="EDQ130" s="81"/>
      <c r="EDR130" s="81"/>
      <c r="EDS130" s="81"/>
      <c r="EDT130" s="81"/>
      <c r="EDU130" s="81"/>
      <c r="EDV130" s="81"/>
      <c r="EDW130" s="81"/>
      <c r="EDX130" s="81"/>
      <c r="EDY130" s="81"/>
      <c r="EDZ130" s="81"/>
      <c r="EEA130" s="81"/>
      <c r="EEB130" s="81"/>
      <c r="EEC130" s="81"/>
      <c r="EED130" s="81"/>
      <c r="EEE130" s="81"/>
      <c r="EEF130" s="81"/>
      <c r="EEG130" s="81"/>
      <c r="EEH130" s="81"/>
      <c r="EEI130" s="81"/>
      <c r="EEJ130" s="81"/>
      <c r="EEK130" s="81"/>
      <c r="EEL130" s="81"/>
      <c r="EEM130" s="81"/>
      <c r="EEN130" s="81"/>
      <c r="EEO130" s="81"/>
      <c r="EEP130" s="81"/>
      <c r="EEQ130" s="81"/>
      <c r="EER130" s="81"/>
      <c r="EES130" s="81"/>
      <c r="EET130" s="81"/>
      <c r="EEU130" s="81"/>
      <c r="EEV130" s="81"/>
      <c r="EEW130" s="81"/>
      <c r="EEX130" s="81"/>
      <c r="EEY130" s="81"/>
      <c r="EEZ130" s="81"/>
      <c r="EFA130" s="81"/>
      <c r="EFB130" s="81"/>
      <c r="EFC130" s="81"/>
      <c r="EFD130" s="81"/>
      <c r="EFE130" s="81"/>
      <c r="EFF130" s="81"/>
      <c r="EFG130" s="81"/>
      <c r="EFH130" s="81"/>
      <c r="EFI130" s="81"/>
      <c r="EFJ130" s="81"/>
      <c r="EFK130" s="81"/>
      <c r="EFL130" s="81"/>
      <c r="EFM130" s="81"/>
      <c r="EFN130" s="81"/>
      <c r="EFO130" s="81"/>
      <c r="EFP130" s="81"/>
      <c r="EFQ130" s="81"/>
      <c r="EFR130" s="81"/>
      <c r="EFS130" s="81"/>
      <c r="EFT130" s="81"/>
      <c r="EFU130" s="81"/>
      <c r="EFV130" s="81"/>
      <c r="EFW130" s="81"/>
      <c r="EFX130" s="81"/>
      <c r="EFY130" s="81"/>
      <c r="EFZ130" s="81"/>
      <c r="EGA130" s="81"/>
      <c r="EGB130" s="81"/>
      <c r="EGC130" s="81"/>
      <c r="EGD130" s="81"/>
      <c r="EGE130" s="81"/>
      <c r="EGF130" s="81"/>
      <c r="EGG130" s="81"/>
      <c r="EGH130" s="81"/>
      <c r="EGI130" s="81"/>
      <c r="EGJ130" s="81"/>
      <c r="EGK130" s="81"/>
      <c r="EGL130" s="81"/>
      <c r="EGM130" s="81"/>
      <c r="EGN130" s="81"/>
      <c r="EGO130" s="81"/>
      <c r="EGP130" s="81"/>
      <c r="EGQ130" s="81"/>
      <c r="EGR130" s="81"/>
      <c r="EGS130" s="81"/>
      <c r="EGT130" s="81"/>
      <c r="EGU130" s="81"/>
      <c r="EGV130" s="81"/>
      <c r="EGW130" s="81"/>
      <c r="EGX130" s="81"/>
      <c r="EGY130" s="81"/>
      <c r="EGZ130" s="81"/>
      <c r="EHA130" s="81"/>
      <c r="EHB130" s="81"/>
      <c r="EHC130" s="81"/>
      <c r="EHD130" s="81"/>
      <c r="EHE130" s="81"/>
      <c r="EHF130" s="81"/>
      <c r="EHG130" s="81"/>
      <c r="EHH130" s="81"/>
      <c r="EHI130" s="81"/>
      <c r="EHJ130" s="81"/>
      <c r="EHK130" s="81"/>
      <c r="EHL130" s="81"/>
      <c r="EHM130" s="81"/>
      <c r="EHN130" s="81"/>
      <c r="EHO130" s="81"/>
      <c r="EHP130" s="81"/>
      <c r="EHQ130" s="81"/>
      <c r="EHR130" s="81"/>
      <c r="EHS130" s="81"/>
      <c r="EHT130" s="81"/>
      <c r="EHU130" s="81"/>
      <c r="EHV130" s="81"/>
      <c r="EHW130" s="81"/>
      <c r="EHX130" s="81"/>
      <c r="EHY130" s="81"/>
      <c r="EHZ130" s="81"/>
      <c r="EIA130" s="81"/>
      <c r="EIB130" s="81"/>
      <c r="EIC130" s="81"/>
      <c r="EID130" s="81"/>
      <c r="EIE130" s="81"/>
      <c r="EIF130" s="81"/>
      <c r="EIG130" s="81"/>
      <c r="EIH130" s="81"/>
      <c r="EII130" s="81"/>
      <c r="EIJ130" s="81"/>
      <c r="EIK130" s="81"/>
      <c r="EIL130" s="81"/>
      <c r="EIM130" s="81"/>
      <c r="EIN130" s="81"/>
      <c r="EIO130" s="81"/>
      <c r="EIP130" s="81"/>
      <c r="EIQ130" s="81"/>
      <c r="EIR130" s="81"/>
      <c r="EIS130" s="81"/>
      <c r="EIT130" s="81"/>
      <c r="EIU130" s="81"/>
      <c r="EIV130" s="81"/>
      <c r="EIW130" s="81"/>
      <c r="EIX130" s="81"/>
      <c r="EIY130" s="81"/>
      <c r="EIZ130" s="81"/>
      <c r="EJA130" s="81"/>
      <c r="EJB130" s="81"/>
      <c r="EJC130" s="81"/>
      <c r="EJD130" s="81"/>
      <c r="EJE130" s="81"/>
      <c r="EJF130" s="81"/>
      <c r="EJG130" s="81"/>
      <c r="EJH130" s="81"/>
      <c r="EJI130" s="81"/>
      <c r="EJJ130" s="81"/>
      <c r="EJK130" s="81"/>
      <c r="EJL130" s="81"/>
      <c r="EJM130" s="81"/>
      <c r="EJN130" s="81"/>
      <c r="EJO130" s="81"/>
      <c r="EJP130" s="81"/>
      <c r="EJQ130" s="81"/>
      <c r="EJR130" s="81"/>
      <c r="EJS130" s="81"/>
      <c r="EJT130" s="81"/>
      <c r="EJU130" s="81"/>
      <c r="EJV130" s="81"/>
      <c r="EJW130" s="81"/>
      <c r="EJX130" s="81"/>
      <c r="EJY130" s="81"/>
      <c r="EJZ130" s="81"/>
      <c r="EKA130" s="81"/>
      <c r="EKB130" s="81"/>
      <c r="EKC130" s="81"/>
      <c r="EKD130" s="81"/>
      <c r="EKE130" s="81"/>
      <c r="EKF130" s="81"/>
      <c r="EKG130" s="81"/>
      <c r="EKH130" s="81"/>
      <c r="EKI130" s="81"/>
      <c r="EKJ130" s="81"/>
      <c r="EKK130" s="81"/>
      <c r="EKL130" s="81"/>
      <c r="EKM130" s="81"/>
      <c r="EKN130" s="81"/>
      <c r="EKO130" s="81"/>
      <c r="EKP130" s="81"/>
      <c r="EKQ130" s="81"/>
      <c r="EKR130" s="81"/>
      <c r="EKS130" s="81"/>
      <c r="EKT130" s="81"/>
      <c r="EKU130" s="81"/>
      <c r="EKV130" s="81"/>
      <c r="EKW130" s="81"/>
      <c r="EKX130" s="81"/>
      <c r="EKY130" s="81"/>
      <c r="EKZ130" s="81"/>
      <c r="ELA130" s="81"/>
      <c r="ELB130" s="81"/>
      <c r="ELC130" s="81"/>
      <c r="ELD130" s="81"/>
      <c r="ELE130" s="81"/>
      <c r="ELF130" s="81"/>
      <c r="ELG130" s="81"/>
      <c r="ELH130" s="81"/>
      <c r="ELI130" s="81"/>
      <c r="ELJ130" s="81"/>
      <c r="ELK130" s="81"/>
      <c r="ELL130" s="81"/>
      <c r="ELM130" s="81"/>
      <c r="ELN130" s="81"/>
      <c r="ELO130" s="81"/>
      <c r="ELP130" s="81"/>
      <c r="ELQ130" s="81"/>
      <c r="ELR130" s="81"/>
      <c r="ELS130" s="81"/>
      <c r="ELT130" s="81"/>
      <c r="ELU130" s="81"/>
      <c r="ELV130" s="81"/>
      <c r="ELW130" s="81"/>
      <c r="ELX130" s="81"/>
      <c r="ELY130" s="81"/>
      <c r="ELZ130" s="81"/>
      <c r="EMA130" s="81"/>
      <c r="EMB130" s="81"/>
      <c r="EMC130" s="81"/>
      <c r="EMD130" s="81"/>
      <c r="EME130" s="81"/>
      <c r="EMF130" s="81"/>
      <c r="EMG130" s="81"/>
      <c r="EMH130" s="81"/>
      <c r="EMI130" s="81"/>
      <c r="EMJ130" s="81"/>
      <c r="EMK130" s="81"/>
      <c r="EML130" s="81"/>
      <c r="EMM130" s="81"/>
      <c r="EMN130" s="81"/>
      <c r="EMO130" s="81"/>
      <c r="EMP130" s="81"/>
      <c r="EMQ130" s="81"/>
      <c r="EMR130" s="81"/>
      <c r="EMS130" s="81"/>
      <c r="EMT130" s="81"/>
      <c r="EMU130" s="81"/>
      <c r="EMV130" s="81"/>
      <c r="EMW130" s="81"/>
      <c r="EMX130" s="81"/>
      <c r="EMY130" s="81"/>
      <c r="EMZ130" s="81"/>
      <c r="ENA130" s="81"/>
      <c r="ENB130" s="81"/>
      <c r="ENC130" s="81"/>
      <c r="END130" s="81"/>
      <c r="ENE130" s="81"/>
      <c r="ENF130" s="81"/>
      <c r="ENG130" s="81"/>
      <c r="ENH130" s="81"/>
      <c r="ENI130" s="81"/>
      <c r="ENJ130" s="81"/>
      <c r="ENK130" s="81"/>
      <c r="ENL130" s="81"/>
      <c r="ENM130" s="81"/>
      <c r="ENN130" s="81"/>
      <c r="ENO130" s="81"/>
      <c r="ENP130" s="81"/>
      <c r="ENQ130" s="81"/>
      <c r="ENR130" s="81"/>
      <c r="ENS130" s="81"/>
      <c r="ENT130" s="81"/>
      <c r="ENU130" s="81"/>
      <c r="ENV130" s="81"/>
      <c r="ENW130" s="81"/>
      <c r="ENX130" s="81"/>
      <c r="ENY130" s="81"/>
      <c r="ENZ130" s="81"/>
      <c r="EOA130" s="81"/>
      <c r="EOB130" s="81"/>
      <c r="EOC130" s="81"/>
      <c r="EOD130" s="81"/>
      <c r="EOE130" s="81"/>
      <c r="EOF130" s="81"/>
      <c r="EOG130" s="81"/>
      <c r="EOH130" s="81"/>
      <c r="EOI130" s="81"/>
      <c r="EOJ130" s="81"/>
      <c r="EOK130" s="81"/>
      <c r="EOL130" s="81"/>
      <c r="EOM130" s="81"/>
      <c r="EON130" s="81"/>
      <c r="EOO130" s="81"/>
      <c r="EOP130" s="81"/>
      <c r="EOQ130" s="81"/>
      <c r="EOR130" s="81"/>
      <c r="EOS130" s="81"/>
      <c r="EOT130" s="81"/>
      <c r="EOU130" s="81"/>
      <c r="EOV130" s="81"/>
      <c r="EOW130" s="81"/>
      <c r="EOX130" s="81"/>
      <c r="EOY130" s="81"/>
      <c r="EOZ130" s="81"/>
      <c r="EPA130" s="81"/>
      <c r="EPB130" s="81"/>
      <c r="EPC130" s="81"/>
      <c r="EPD130" s="81"/>
      <c r="EPE130" s="81"/>
      <c r="EPF130" s="81"/>
      <c r="EPG130" s="81"/>
      <c r="EPH130" s="81"/>
      <c r="EPI130" s="81"/>
      <c r="EPJ130" s="81"/>
      <c r="EPK130" s="81"/>
      <c r="EPL130" s="81"/>
      <c r="EPM130" s="81"/>
      <c r="EPN130" s="81"/>
      <c r="EPO130" s="81"/>
      <c r="EPP130" s="81"/>
      <c r="EPQ130" s="81"/>
      <c r="EPR130" s="81"/>
      <c r="EPS130" s="81"/>
      <c r="EPT130" s="81"/>
      <c r="EPU130" s="81"/>
      <c r="EPV130" s="81"/>
      <c r="EPW130" s="81"/>
      <c r="EPX130" s="81"/>
      <c r="EPY130" s="81"/>
      <c r="EPZ130" s="81"/>
      <c r="EQA130" s="81"/>
      <c r="EQB130" s="81"/>
      <c r="EQC130" s="81"/>
      <c r="EQD130" s="81"/>
      <c r="EQE130" s="81"/>
      <c r="EQF130" s="81"/>
      <c r="EQG130" s="81"/>
      <c r="EQH130" s="81"/>
      <c r="EQI130" s="81"/>
      <c r="EQJ130" s="81"/>
      <c r="EQK130" s="81"/>
      <c r="EQL130" s="81"/>
      <c r="EQM130" s="81"/>
      <c r="EQN130" s="81"/>
      <c r="EQO130" s="81"/>
      <c r="EQP130" s="81"/>
      <c r="EQQ130" s="81"/>
      <c r="EQR130" s="81"/>
      <c r="EQS130" s="81"/>
      <c r="EQT130" s="81"/>
      <c r="EQU130" s="81"/>
      <c r="EQV130" s="81"/>
      <c r="EQW130" s="81"/>
      <c r="EQX130" s="81"/>
      <c r="EQY130" s="81"/>
      <c r="EQZ130" s="81"/>
      <c r="ERA130" s="81"/>
      <c r="ERB130" s="81"/>
      <c r="ERC130" s="81"/>
      <c r="ERD130" s="81"/>
      <c r="ERE130" s="81"/>
      <c r="ERF130" s="81"/>
      <c r="ERG130" s="81"/>
      <c r="ERH130" s="81"/>
      <c r="ERI130" s="81"/>
      <c r="ERJ130" s="81"/>
      <c r="ERK130" s="81"/>
      <c r="ERL130" s="81"/>
      <c r="ERM130" s="81"/>
      <c r="ERN130" s="81"/>
      <c r="ERO130" s="81"/>
      <c r="ERP130" s="81"/>
      <c r="ERQ130" s="81"/>
      <c r="ERR130" s="81"/>
      <c r="ERS130" s="81"/>
      <c r="ERT130" s="81"/>
      <c r="ERU130" s="81"/>
      <c r="ERV130" s="81"/>
      <c r="ERW130" s="81"/>
      <c r="ERX130" s="81"/>
      <c r="ERY130" s="81"/>
      <c r="ERZ130" s="81"/>
      <c r="ESA130" s="81"/>
      <c r="ESB130" s="81"/>
      <c r="ESC130" s="81"/>
      <c r="ESD130" s="81"/>
      <c r="ESE130" s="81"/>
      <c r="ESF130" s="81"/>
      <c r="ESG130" s="81"/>
      <c r="ESH130" s="81"/>
      <c r="ESI130" s="81"/>
      <c r="ESJ130" s="81"/>
      <c r="ESK130" s="81"/>
      <c r="ESL130" s="81"/>
      <c r="ESM130" s="81"/>
      <c r="ESN130" s="81"/>
      <c r="ESO130" s="81"/>
      <c r="ESP130" s="81"/>
      <c r="ESQ130" s="81"/>
      <c r="ESR130" s="81"/>
      <c r="ESS130" s="81"/>
      <c r="EST130" s="81"/>
      <c r="ESU130" s="81"/>
      <c r="ESV130" s="81"/>
      <c r="ESW130" s="81"/>
      <c r="ESX130" s="81"/>
      <c r="ESY130" s="81"/>
      <c r="ESZ130" s="81"/>
      <c r="ETA130" s="81"/>
      <c r="ETB130" s="81"/>
      <c r="ETC130" s="81"/>
      <c r="ETD130" s="81"/>
      <c r="ETE130" s="81"/>
      <c r="ETF130" s="81"/>
      <c r="ETG130" s="81"/>
      <c r="ETH130" s="81"/>
      <c r="ETI130" s="81"/>
      <c r="ETJ130" s="81"/>
      <c r="ETK130" s="81"/>
      <c r="ETL130" s="81"/>
      <c r="ETM130" s="81"/>
      <c r="ETN130" s="81"/>
      <c r="ETO130" s="81"/>
      <c r="ETP130" s="81"/>
      <c r="ETQ130" s="81"/>
      <c r="ETR130" s="81"/>
      <c r="ETS130" s="81"/>
      <c r="ETT130" s="81"/>
      <c r="ETU130" s="81"/>
      <c r="ETV130" s="81"/>
      <c r="ETW130" s="81"/>
      <c r="ETX130" s="81"/>
      <c r="ETY130" s="81"/>
      <c r="ETZ130" s="81"/>
      <c r="EUA130" s="81"/>
      <c r="EUB130" s="81"/>
      <c r="EUC130" s="81"/>
      <c r="EUD130" s="81"/>
      <c r="EUE130" s="81"/>
      <c r="EUF130" s="81"/>
      <c r="EUG130" s="81"/>
      <c r="EUH130" s="81"/>
      <c r="EUI130" s="81"/>
      <c r="EUJ130" s="81"/>
      <c r="EUK130" s="81"/>
      <c r="EUL130" s="81"/>
      <c r="EUM130" s="81"/>
      <c r="EUN130" s="81"/>
      <c r="EUO130" s="81"/>
      <c r="EUP130" s="81"/>
      <c r="EUQ130" s="81"/>
      <c r="EUR130" s="81"/>
      <c r="EUS130" s="81"/>
      <c r="EUT130" s="81"/>
      <c r="EUU130" s="81"/>
      <c r="EUV130" s="81"/>
      <c r="EUW130" s="81"/>
      <c r="EUX130" s="81"/>
      <c r="EUY130" s="81"/>
      <c r="EUZ130" s="81"/>
      <c r="EVA130" s="81"/>
      <c r="EVB130" s="81"/>
      <c r="EVC130" s="81"/>
      <c r="EVD130" s="81"/>
      <c r="EVE130" s="81"/>
      <c r="EVF130" s="81"/>
      <c r="EVG130" s="81"/>
      <c r="EVH130" s="81"/>
      <c r="EVI130" s="81"/>
      <c r="EVJ130" s="81"/>
      <c r="EVK130" s="81"/>
      <c r="EVL130" s="81"/>
      <c r="EVM130" s="81"/>
      <c r="EVN130" s="81"/>
      <c r="EVO130" s="81"/>
      <c r="EVP130" s="81"/>
      <c r="EVQ130" s="81"/>
      <c r="EVR130" s="81"/>
      <c r="EVS130" s="81"/>
      <c r="EVT130" s="81"/>
      <c r="EVU130" s="81"/>
      <c r="EVV130" s="81"/>
      <c r="EVW130" s="81"/>
      <c r="EVX130" s="81"/>
      <c r="EVY130" s="81"/>
      <c r="EVZ130" s="81"/>
      <c r="EWA130" s="81"/>
      <c r="EWB130" s="81"/>
      <c r="EWC130" s="81"/>
      <c r="EWD130" s="81"/>
      <c r="EWE130" s="81"/>
      <c r="EWF130" s="81"/>
      <c r="EWG130" s="81"/>
      <c r="EWH130" s="81"/>
      <c r="EWI130" s="81"/>
      <c r="EWJ130" s="81"/>
      <c r="EWK130" s="81"/>
      <c r="EWL130" s="81"/>
      <c r="EWM130" s="81"/>
      <c r="EWN130" s="81"/>
      <c r="EWO130" s="81"/>
      <c r="EWP130" s="81"/>
      <c r="EWQ130" s="81"/>
      <c r="EWR130" s="81"/>
      <c r="EWS130" s="81"/>
      <c r="EWT130" s="81"/>
      <c r="EWU130" s="81"/>
      <c r="EWV130" s="81"/>
      <c r="EWW130" s="81"/>
      <c r="EWX130" s="81"/>
      <c r="EWY130" s="81"/>
      <c r="EWZ130" s="81"/>
      <c r="EXA130" s="81"/>
      <c r="EXB130" s="81"/>
      <c r="EXC130" s="81"/>
      <c r="EXD130" s="81"/>
      <c r="EXE130" s="81"/>
      <c r="EXF130" s="81"/>
      <c r="EXG130" s="81"/>
      <c r="EXH130" s="81"/>
      <c r="EXI130" s="81"/>
      <c r="EXJ130" s="81"/>
      <c r="EXK130" s="81"/>
      <c r="EXL130" s="81"/>
      <c r="EXM130" s="81"/>
      <c r="EXN130" s="81"/>
      <c r="EXO130" s="81"/>
      <c r="EXP130" s="81"/>
      <c r="EXQ130" s="81"/>
      <c r="EXR130" s="81"/>
      <c r="EXS130" s="81"/>
      <c r="EXT130" s="81"/>
      <c r="EXU130" s="81"/>
      <c r="EXV130" s="81"/>
      <c r="EXW130" s="81"/>
      <c r="EXX130" s="81"/>
      <c r="EXY130" s="81"/>
      <c r="EXZ130" s="81"/>
      <c r="EYA130" s="81"/>
      <c r="EYB130" s="81"/>
      <c r="EYC130" s="81"/>
      <c r="EYD130" s="81"/>
      <c r="EYE130" s="81"/>
      <c r="EYF130" s="81"/>
      <c r="EYG130" s="81"/>
      <c r="EYH130" s="81"/>
      <c r="EYI130" s="81"/>
      <c r="EYJ130" s="81"/>
      <c r="EYK130" s="81"/>
      <c r="EYL130" s="81"/>
      <c r="EYM130" s="81"/>
      <c r="EYN130" s="81"/>
      <c r="EYO130" s="81"/>
      <c r="EYP130" s="81"/>
      <c r="EYQ130" s="81"/>
      <c r="EYR130" s="81"/>
      <c r="EYS130" s="81"/>
      <c r="EYT130" s="81"/>
      <c r="EYU130" s="81"/>
      <c r="EYV130" s="81"/>
      <c r="EYW130" s="81"/>
      <c r="EYX130" s="81"/>
      <c r="EYY130" s="81"/>
      <c r="EYZ130" s="81"/>
      <c r="EZA130" s="81"/>
      <c r="EZB130" s="81"/>
      <c r="EZC130" s="81"/>
      <c r="EZD130" s="81"/>
      <c r="EZE130" s="81"/>
      <c r="EZF130" s="81"/>
      <c r="EZG130" s="81"/>
      <c r="EZH130" s="81"/>
      <c r="EZI130" s="81"/>
      <c r="EZJ130" s="81"/>
      <c r="EZK130" s="81"/>
      <c r="EZL130" s="81"/>
      <c r="EZM130" s="81"/>
      <c r="EZN130" s="81"/>
      <c r="EZO130" s="81"/>
      <c r="EZP130" s="81"/>
      <c r="EZQ130" s="81"/>
      <c r="EZR130" s="81"/>
      <c r="EZS130" s="81"/>
      <c r="EZT130" s="81"/>
      <c r="EZU130" s="81"/>
      <c r="EZV130" s="81"/>
      <c r="EZW130" s="81"/>
      <c r="EZX130" s="81"/>
      <c r="EZY130" s="81"/>
      <c r="EZZ130" s="81"/>
      <c r="FAA130" s="81"/>
      <c r="FAB130" s="81"/>
      <c r="FAC130" s="81"/>
      <c r="FAD130" s="81"/>
      <c r="FAE130" s="81"/>
      <c r="FAF130" s="81"/>
      <c r="FAG130" s="81"/>
      <c r="FAH130" s="81"/>
      <c r="FAI130" s="81"/>
      <c r="FAJ130" s="81"/>
      <c r="FAK130" s="81"/>
      <c r="FAL130" s="81"/>
      <c r="FAM130" s="81"/>
      <c r="FAN130" s="81"/>
      <c r="FAO130" s="81"/>
      <c r="FAP130" s="81"/>
      <c r="FAQ130" s="81"/>
      <c r="FAR130" s="81"/>
      <c r="FAS130" s="81"/>
      <c r="FAT130" s="81"/>
      <c r="FAU130" s="81"/>
      <c r="FAV130" s="81"/>
      <c r="FAW130" s="81"/>
      <c r="FAX130" s="81"/>
      <c r="FAY130" s="81"/>
      <c r="FAZ130" s="81"/>
      <c r="FBA130" s="81"/>
      <c r="FBB130" s="81"/>
      <c r="FBC130" s="81"/>
      <c r="FBD130" s="81"/>
      <c r="FBE130" s="81"/>
      <c r="FBF130" s="81"/>
      <c r="FBG130" s="81"/>
      <c r="FBH130" s="81"/>
      <c r="FBI130" s="81"/>
      <c r="FBJ130" s="81"/>
      <c r="FBK130" s="81"/>
      <c r="FBL130" s="81"/>
      <c r="FBM130" s="81"/>
      <c r="FBN130" s="81"/>
      <c r="FBO130" s="81"/>
      <c r="FBP130" s="81"/>
      <c r="FBQ130" s="81"/>
      <c r="FBR130" s="81"/>
      <c r="FBS130" s="81"/>
      <c r="FBT130" s="81"/>
      <c r="FBU130" s="81"/>
      <c r="FBV130" s="81"/>
      <c r="FBW130" s="81"/>
      <c r="FBX130" s="81"/>
      <c r="FBY130" s="81"/>
      <c r="FBZ130" s="81"/>
      <c r="FCA130" s="81"/>
      <c r="FCB130" s="81"/>
      <c r="FCC130" s="81"/>
      <c r="FCD130" s="81"/>
      <c r="FCE130" s="81"/>
      <c r="FCF130" s="81"/>
      <c r="FCG130" s="81"/>
      <c r="FCH130" s="81"/>
      <c r="FCI130" s="81"/>
      <c r="FCJ130" s="81"/>
      <c r="FCK130" s="81"/>
      <c r="FCL130" s="81"/>
      <c r="FCM130" s="81"/>
      <c r="FCN130" s="81"/>
      <c r="FCO130" s="81"/>
      <c r="FCP130" s="81"/>
      <c r="FCQ130" s="81"/>
      <c r="FCR130" s="81"/>
      <c r="FCS130" s="81"/>
      <c r="FCT130" s="81"/>
      <c r="FCU130" s="81"/>
      <c r="FCV130" s="81"/>
      <c r="FCW130" s="81"/>
      <c r="FCX130" s="81"/>
      <c r="FCY130" s="81"/>
      <c r="FCZ130" s="81"/>
      <c r="FDA130" s="81"/>
      <c r="FDB130" s="81"/>
      <c r="FDC130" s="81"/>
      <c r="FDD130" s="81"/>
      <c r="FDE130" s="81"/>
      <c r="FDF130" s="81"/>
      <c r="FDG130" s="81"/>
      <c r="FDH130" s="81"/>
      <c r="FDI130" s="81"/>
      <c r="FDJ130" s="81"/>
      <c r="FDK130" s="81"/>
      <c r="FDL130" s="81"/>
      <c r="FDM130" s="81"/>
      <c r="FDN130" s="81"/>
      <c r="FDO130" s="81"/>
      <c r="FDP130" s="81"/>
      <c r="FDQ130" s="81"/>
      <c r="FDR130" s="81"/>
      <c r="FDS130" s="81"/>
      <c r="FDT130" s="81"/>
      <c r="FDU130" s="81"/>
      <c r="FDV130" s="81"/>
      <c r="FDW130" s="81"/>
      <c r="FDX130" s="81"/>
      <c r="FDY130" s="81"/>
      <c r="FDZ130" s="81"/>
      <c r="FEA130" s="81"/>
      <c r="FEB130" s="81"/>
      <c r="FEC130" s="81"/>
      <c r="FED130" s="81"/>
      <c r="FEE130" s="81"/>
      <c r="FEF130" s="81"/>
      <c r="FEG130" s="81"/>
      <c r="FEH130" s="81"/>
      <c r="FEI130" s="81"/>
      <c r="FEJ130" s="81"/>
      <c r="FEK130" s="81"/>
      <c r="FEL130" s="81"/>
      <c r="FEM130" s="81"/>
      <c r="FEN130" s="81"/>
      <c r="FEO130" s="81"/>
      <c r="FEP130" s="81"/>
      <c r="FEQ130" s="81"/>
      <c r="FER130" s="81"/>
      <c r="FES130" s="81"/>
      <c r="FET130" s="81"/>
      <c r="FEU130" s="81"/>
      <c r="FEV130" s="81"/>
      <c r="FEW130" s="81"/>
      <c r="FEX130" s="81"/>
      <c r="FEY130" s="81"/>
      <c r="FEZ130" s="81"/>
      <c r="FFA130" s="81"/>
      <c r="FFB130" s="81"/>
      <c r="FFC130" s="81"/>
      <c r="FFD130" s="81"/>
      <c r="FFE130" s="81"/>
      <c r="FFF130" s="81"/>
      <c r="FFG130" s="81"/>
      <c r="FFH130" s="81"/>
      <c r="FFI130" s="81"/>
      <c r="FFJ130" s="81"/>
      <c r="FFK130" s="81"/>
      <c r="FFL130" s="81"/>
      <c r="FFM130" s="81"/>
      <c r="FFN130" s="81"/>
      <c r="FFO130" s="81"/>
      <c r="FFP130" s="81"/>
      <c r="FFQ130" s="81"/>
      <c r="FFR130" s="81"/>
      <c r="FFS130" s="81"/>
      <c r="FFT130" s="81"/>
      <c r="FFU130" s="81"/>
      <c r="FFV130" s="81"/>
      <c r="FFW130" s="81"/>
      <c r="FFX130" s="81"/>
      <c r="FFY130" s="81"/>
      <c r="FFZ130" s="81"/>
      <c r="FGA130" s="81"/>
      <c r="FGB130" s="81"/>
      <c r="FGC130" s="81"/>
      <c r="FGD130" s="81"/>
      <c r="FGE130" s="81"/>
      <c r="FGF130" s="81"/>
      <c r="FGG130" s="81"/>
      <c r="FGH130" s="81"/>
      <c r="FGI130" s="81"/>
      <c r="FGJ130" s="81"/>
      <c r="FGK130" s="81"/>
      <c r="FGL130" s="81"/>
      <c r="FGM130" s="81"/>
      <c r="FGN130" s="81"/>
      <c r="FGO130" s="81"/>
      <c r="FGP130" s="81"/>
      <c r="FGQ130" s="81"/>
      <c r="FGR130" s="81"/>
      <c r="FGS130" s="81"/>
      <c r="FGT130" s="81"/>
      <c r="FGU130" s="81"/>
      <c r="FGV130" s="81"/>
      <c r="FGW130" s="81"/>
      <c r="FGX130" s="81"/>
      <c r="FGY130" s="81"/>
      <c r="FGZ130" s="81"/>
      <c r="FHA130" s="81"/>
      <c r="FHB130" s="81"/>
      <c r="FHC130" s="81"/>
      <c r="FHD130" s="81"/>
      <c r="FHE130" s="81"/>
      <c r="FHF130" s="81"/>
      <c r="FHG130" s="81"/>
      <c r="FHH130" s="81"/>
      <c r="FHI130" s="81"/>
      <c r="FHJ130" s="81"/>
      <c r="FHK130" s="81"/>
      <c r="FHL130" s="81"/>
      <c r="FHM130" s="81"/>
      <c r="FHN130" s="81"/>
      <c r="FHO130" s="81"/>
      <c r="FHP130" s="81"/>
      <c r="FHQ130" s="81"/>
      <c r="FHR130" s="81"/>
      <c r="FHS130" s="81"/>
      <c r="FHT130" s="81"/>
      <c r="FHU130" s="81"/>
      <c r="FHV130" s="81"/>
      <c r="FHW130" s="81"/>
      <c r="FHX130" s="81"/>
      <c r="FHY130" s="81"/>
      <c r="FHZ130" s="81"/>
      <c r="FIA130" s="81"/>
      <c r="FIB130" s="81"/>
      <c r="FIC130" s="81"/>
      <c r="FID130" s="81"/>
      <c r="FIE130" s="81"/>
      <c r="FIF130" s="81"/>
      <c r="FIG130" s="81"/>
      <c r="FIH130" s="81"/>
      <c r="FII130" s="81"/>
      <c r="FIJ130" s="81"/>
      <c r="FIK130" s="81"/>
      <c r="FIL130" s="81"/>
      <c r="FIM130" s="81"/>
      <c r="FIN130" s="81"/>
      <c r="FIO130" s="81"/>
      <c r="FIP130" s="81"/>
      <c r="FIQ130" s="81"/>
      <c r="FIR130" s="81"/>
      <c r="FIS130" s="81"/>
      <c r="FIT130" s="81"/>
      <c r="FIU130" s="81"/>
      <c r="FIV130" s="81"/>
      <c r="FIW130" s="81"/>
      <c r="FIX130" s="81"/>
      <c r="FIY130" s="81"/>
      <c r="FIZ130" s="81"/>
      <c r="FJA130" s="81"/>
      <c r="FJB130" s="81"/>
      <c r="FJC130" s="81"/>
      <c r="FJD130" s="81"/>
      <c r="FJE130" s="81"/>
      <c r="FJF130" s="81"/>
      <c r="FJG130" s="81"/>
      <c r="FJH130" s="81"/>
      <c r="FJI130" s="81"/>
      <c r="FJJ130" s="81"/>
      <c r="FJK130" s="81"/>
      <c r="FJL130" s="81"/>
      <c r="FJM130" s="81"/>
      <c r="FJN130" s="81"/>
      <c r="FJO130" s="81"/>
      <c r="FJP130" s="81"/>
      <c r="FJQ130" s="81"/>
      <c r="FJR130" s="81"/>
      <c r="FJS130" s="81"/>
      <c r="FJT130" s="81"/>
      <c r="FJU130" s="81"/>
      <c r="FJV130" s="81"/>
      <c r="FJW130" s="81"/>
      <c r="FJX130" s="81"/>
      <c r="FJY130" s="81"/>
      <c r="FJZ130" s="81"/>
      <c r="FKA130" s="81"/>
      <c r="FKB130" s="81"/>
      <c r="FKC130" s="81"/>
      <c r="FKD130" s="81"/>
      <c r="FKE130" s="81"/>
      <c r="FKF130" s="81"/>
      <c r="FKG130" s="81"/>
      <c r="FKH130" s="81"/>
      <c r="FKI130" s="81"/>
      <c r="FKJ130" s="81"/>
      <c r="FKK130" s="81"/>
      <c r="FKL130" s="81"/>
      <c r="FKM130" s="81"/>
      <c r="FKN130" s="81"/>
      <c r="FKO130" s="81"/>
      <c r="FKP130" s="81"/>
      <c r="FKQ130" s="81"/>
      <c r="FKR130" s="81"/>
      <c r="FKS130" s="81"/>
      <c r="FKT130" s="81"/>
      <c r="FKU130" s="81"/>
      <c r="FKV130" s="81"/>
      <c r="FKW130" s="81"/>
      <c r="FKX130" s="81"/>
      <c r="FKY130" s="81"/>
      <c r="FKZ130" s="81"/>
      <c r="FLA130" s="81"/>
      <c r="FLB130" s="81"/>
      <c r="FLC130" s="81"/>
      <c r="FLD130" s="81"/>
      <c r="FLE130" s="81"/>
      <c r="FLF130" s="81"/>
      <c r="FLG130" s="81"/>
      <c r="FLH130" s="81"/>
      <c r="FLI130" s="81"/>
      <c r="FLJ130" s="81"/>
      <c r="FLK130" s="81"/>
      <c r="FLL130" s="81"/>
      <c r="FLM130" s="81"/>
      <c r="FLN130" s="81"/>
      <c r="FLO130" s="81"/>
      <c r="FLP130" s="81"/>
      <c r="FLQ130" s="81"/>
      <c r="FLR130" s="81"/>
      <c r="FLS130" s="81"/>
      <c r="FLT130" s="81"/>
      <c r="FLU130" s="81"/>
      <c r="FLV130" s="81"/>
      <c r="FLW130" s="81"/>
      <c r="FLX130" s="81"/>
      <c r="FLY130" s="81"/>
      <c r="FLZ130" s="81"/>
      <c r="FMA130" s="81"/>
      <c r="FMB130" s="81"/>
      <c r="FMC130" s="81"/>
      <c r="FMD130" s="81"/>
      <c r="FME130" s="81"/>
      <c r="FMF130" s="81"/>
      <c r="FMG130" s="81"/>
      <c r="FMH130" s="81"/>
      <c r="FMI130" s="81"/>
      <c r="FMJ130" s="81"/>
      <c r="FMK130" s="81"/>
      <c r="FML130" s="81"/>
      <c r="FMM130" s="81"/>
      <c r="FMN130" s="81"/>
      <c r="FMO130" s="81"/>
      <c r="FMP130" s="81"/>
      <c r="FMQ130" s="81"/>
      <c r="FMR130" s="81"/>
      <c r="FMS130" s="81"/>
      <c r="FMT130" s="81"/>
      <c r="FMU130" s="81"/>
      <c r="FMV130" s="81"/>
      <c r="FMW130" s="81"/>
      <c r="FMX130" s="81"/>
      <c r="FMY130" s="81"/>
      <c r="FMZ130" s="81"/>
      <c r="FNA130" s="81"/>
      <c r="FNB130" s="81"/>
      <c r="FNC130" s="81"/>
      <c r="FND130" s="81"/>
      <c r="FNE130" s="81"/>
      <c r="FNF130" s="81"/>
      <c r="FNG130" s="81"/>
      <c r="FNH130" s="81"/>
      <c r="FNI130" s="81"/>
      <c r="FNJ130" s="81"/>
      <c r="FNK130" s="81"/>
      <c r="FNL130" s="81"/>
      <c r="FNM130" s="81"/>
      <c r="FNN130" s="81"/>
      <c r="FNO130" s="81"/>
      <c r="FNP130" s="81"/>
      <c r="FNQ130" s="81"/>
      <c r="FNR130" s="81"/>
      <c r="FNS130" s="81"/>
      <c r="FNT130" s="81"/>
      <c r="FNU130" s="81"/>
      <c r="FNV130" s="81"/>
      <c r="FNW130" s="81"/>
      <c r="FNX130" s="81"/>
      <c r="FNY130" s="81"/>
      <c r="FNZ130" s="81"/>
      <c r="FOA130" s="81"/>
      <c r="FOB130" s="81"/>
      <c r="FOC130" s="81"/>
      <c r="FOD130" s="81"/>
      <c r="FOE130" s="81"/>
      <c r="FOF130" s="81"/>
      <c r="FOG130" s="81"/>
      <c r="FOH130" s="81"/>
      <c r="FOI130" s="81"/>
      <c r="FOJ130" s="81"/>
      <c r="FOK130" s="81"/>
      <c r="FOL130" s="81"/>
      <c r="FOM130" s="81"/>
      <c r="FON130" s="81"/>
      <c r="FOO130" s="81"/>
      <c r="FOP130" s="81"/>
      <c r="FOQ130" s="81"/>
      <c r="FOR130" s="81"/>
      <c r="FOS130" s="81"/>
      <c r="FOT130" s="81"/>
      <c r="FOU130" s="81"/>
      <c r="FOV130" s="81"/>
      <c r="FOW130" s="81"/>
      <c r="FOX130" s="81"/>
      <c r="FOY130" s="81"/>
      <c r="FOZ130" s="81"/>
      <c r="FPA130" s="81"/>
      <c r="FPB130" s="81"/>
      <c r="FPC130" s="81"/>
      <c r="FPD130" s="81"/>
      <c r="FPE130" s="81"/>
      <c r="FPF130" s="81"/>
      <c r="FPG130" s="81"/>
      <c r="FPH130" s="81"/>
      <c r="FPI130" s="81"/>
      <c r="FPJ130" s="81"/>
      <c r="FPK130" s="81"/>
      <c r="FPL130" s="81"/>
      <c r="FPM130" s="81"/>
      <c r="FPN130" s="81"/>
      <c r="FPO130" s="81"/>
      <c r="FPP130" s="81"/>
      <c r="FPQ130" s="81"/>
      <c r="FPR130" s="81"/>
      <c r="FPS130" s="81"/>
      <c r="FPT130" s="81"/>
      <c r="FPU130" s="81"/>
      <c r="FPV130" s="81"/>
      <c r="FPW130" s="81"/>
      <c r="FPX130" s="81"/>
      <c r="FPY130" s="81"/>
      <c r="FPZ130" s="81"/>
      <c r="FQA130" s="81"/>
      <c r="FQB130" s="81"/>
      <c r="FQC130" s="81"/>
      <c r="FQD130" s="81"/>
      <c r="FQE130" s="81"/>
      <c r="FQF130" s="81"/>
      <c r="FQG130" s="81"/>
      <c r="FQH130" s="81"/>
      <c r="FQI130" s="81"/>
      <c r="FQJ130" s="81"/>
      <c r="FQK130" s="81"/>
      <c r="FQL130" s="81"/>
      <c r="FQM130" s="81"/>
      <c r="FQN130" s="81"/>
      <c r="FQO130" s="81"/>
      <c r="FQP130" s="81"/>
      <c r="FQQ130" s="81"/>
      <c r="FQR130" s="81"/>
      <c r="FQS130" s="81"/>
      <c r="FQT130" s="81"/>
      <c r="FQU130" s="81"/>
      <c r="FQV130" s="81"/>
      <c r="FQW130" s="81"/>
      <c r="FQX130" s="81"/>
      <c r="FQY130" s="81"/>
      <c r="FQZ130" s="81"/>
      <c r="FRA130" s="81"/>
      <c r="FRB130" s="81"/>
      <c r="FRC130" s="81"/>
      <c r="FRD130" s="81"/>
      <c r="FRE130" s="81"/>
      <c r="FRF130" s="81"/>
      <c r="FRG130" s="81"/>
      <c r="FRH130" s="81"/>
      <c r="FRI130" s="81"/>
      <c r="FRJ130" s="81"/>
      <c r="FRK130" s="81"/>
      <c r="FRL130" s="81"/>
      <c r="FRM130" s="81"/>
      <c r="FRN130" s="81"/>
      <c r="FRO130" s="81"/>
      <c r="FRP130" s="81"/>
      <c r="FRQ130" s="81"/>
      <c r="FRR130" s="81"/>
      <c r="FRS130" s="81"/>
      <c r="FRT130" s="81"/>
      <c r="FRU130" s="81"/>
      <c r="FRV130" s="81"/>
      <c r="FRW130" s="81"/>
      <c r="FRX130" s="81"/>
      <c r="FRY130" s="81"/>
      <c r="FRZ130" s="81"/>
      <c r="FSA130" s="81"/>
      <c r="FSB130" s="81"/>
      <c r="FSC130" s="81"/>
      <c r="FSD130" s="81"/>
      <c r="FSE130" s="81"/>
      <c r="FSF130" s="81"/>
      <c r="FSG130" s="81"/>
      <c r="FSH130" s="81"/>
      <c r="FSI130" s="81"/>
      <c r="FSJ130" s="81"/>
      <c r="FSK130" s="81"/>
      <c r="FSL130" s="81"/>
      <c r="FSM130" s="81"/>
      <c r="FSN130" s="81"/>
      <c r="FSO130" s="81"/>
      <c r="FSP130" s="81"/>
      <c r="FSQ130" s="81"/>
      <c r="FSR130" s="81"/>
      <c r="FSS130" s="81"/>
      <c r="FST130" s="81"/>
      <c r="FSU130" s="81"/>
      <c r="FSV130" s="81"/>
      <c r="FSW130" s="81"/>
      <c r="FSX130" s="81"/>
      <c r="FSY130" s="81"/>
      <c r="FSZ130" s="81"/>
      <c r="FTA130" s="81"/>
      <c r="FTB130" s="81"/>
      <c r="FTC130" s="81"/>
      <c r="FTD130" s="81"/>
      <c r="FTE130" s="81"/>
      <c r="FTF130" s="81"/>
      <c r="FTG130" s="81"/>
      <c r="FTH130" s="81"/>
      <c r="FTI130" s="81"/>
      <c r="FTJ130" s="81"/>
      <c r="FTK130" s="81"/>
      <c r="FTL130" s="81"/>
      <c r="FTM130" s="81"/>
      <c r="FTN130" s="81"/>
      <c r="FTO130" s="81"/>
      <c r="FTP130" s="81"/>
      <c r="FTQ130" s="81"/>
      <c r="FTR130" s="81"/>
      <c r="FTS130" s="81"/>
      <c r="FTT130" s="81"/>
      <c r="FTU130" s="81"/>
      <c r="FTV130" s="81"/>
      <c r="FTW130" s="81"/>
      <c r="FTX130" s="81"/>
      <c r="FTY130" s="81"/>
      <c r="FTZ130" s="81"/>
      <c r="FUA130" s="81"/>
      <c r="FUB130" s="81"/>
      <c r="FUC130" s="81"/>
      <c r="FUD130" s="81"/>
      <c r="FUE130" s="81"/>
      <c r="FUF130" s="81"/>
      <c r="FUG130" s="81"/>
      <c r="FUH130" s="81"/>
      <c r="FUI130" s="81"/>
      <c r="FUJ130" s="81"/>
      <c r="FUK130" s="81"/>
      <c r="FUL130" s="81"/>
      <c r="FUM130" s="81"/>
      <c r="FUN130" s="81"/>
      <c r="FUO130" s="81"/>
      <c r="FUP130" s="81"/>
      <c r="FUQ130" s="81"/>
      <c r="FUR130" s="81"/>
      <c r="FUS130" s="81"/>
      <c r="FUT130" s="81"/>
      <c r="FUU130" s="81"/>
      <c r="FUV130" s="81"/>
      <c r="FUW130" s="81"/>
      <c r="FUX130" s="81"/>
      <c r="FUY130" s="81"/>
      <c r="FUZ130" s="81"/>
      <c r="FVA130" s="81"/>
      <c r="FVB130" s="81"/>
      <c r="FVC130" s="81"/>
      <c r="FVD130" s="81"/>
      <c r="FVE130" s="81"/>
      <c r="FVF130" s="81"/>
      <c r="FVG130" s="81"/>
      <c r="FVH130" s="81"/>
      <c r="FVI130" s="81"/>
      <c r="FVJ130" s="81"/>
      <c r="FVK130" s="81"/>
      <c r="FVL130" s="81"/>
      <c r="FVM130" s="81"/>
      <c r="FVN130" s="81"/>
      <c r="FVO130" s="81"/>
      <c r="FVP130" s="81"/>
      <c r="FVQ130" s="81"/>
      <c r="FVR130" s="81"/>
      <c r="FVS130" s="81"/>
      <c r="FVT130" s="81"/>
      <c r="FVU130" s="81"/>
      <c r="FVV130" s="81"/>
      <c r="FVW130" s="81"/>
      <c r="FVX130" s="81"/>
      <c r="FVY130" s="81"/>
      <c r="FVZ130" s="81"/>
      <c r="FWA130" s="81"/>
      <c r="FWB130" s="81"/>
      <c r="FWC130" s="81"/>
      <c r="FWD130" s="81"/>
      <c r="FWE130" s="81"/>
      <c r="FWF130" s="81"/>
      <c r="FWG130" s="81"/>
      <c r="FWH130" s="81"/>
      <c r="FWI130" s="81"/>
      <c r="FWJ130" s="81"/>
      <c r="FWK130" s="81"/>
      <c r="FWL130" s="81"/>
      <c r="FWM130" s="81"/>
      <c r="FWN130" s="81"/>
      <c r="FWO130" s="81"/>
      <c r="FWP130" s="81"/>
      <c r="FWQ130" s="81"/>
      <c r="FWR130" s="81"/>
      <c r="FWS130" s="81"/>
      <c r="FWT130" s="81"/>
      <c r="FWU130" s="81"/>
      <c r="FWV130" s="81"/>
      <c r="FWW130" s="81"/>
      <c r="FWX130" s="81"/>
      <c r="FWY130" s="81"/>
      <c r="FWZ130" s="81"/>
      <c r="FXA130" s="81"/>
      <c r="FXB130" s="81"/>
      <c r="FXC130" s="81"/>
      <c r="FXD130" s="81"/>
      <c r="FXE130" s="81"/>
      <c r="FXF130" s="81"/>
      <c r="FXG130" s="81"/>
      <c r="FXH130" s="81"/>
      <c r="FXI130" s="81"/>
      <c r="FXJ130" s="81"/>
      <c r="FXK130" s="81"/>
      <c r="FXL130" s="81"/>
      <c r="FXM130" s="81"/>
      <c r="FXN130" s="81"/>
      <c r="FXO130" s="81"/>
      <c r="FXP130" s="81"/>
      <c r="FXQ130" s="81"/>
      <c r="FXR130" s="81"/>
      <c r="FXS130" s="81"/>
      <c r="FXT130" s="81"/>
      <c r="FXU130" s="81"/>
      <c r="FXV130" s="81"/>
      <c r="FXW130" s="81"/>
      <c r="FXX130" s="81"/>
      <c r="FXY130" s="81"/>
      <c r="FXZ130" s="81"/>
      <c r="FYA130" s="81"/>
      <c r="FYB130" s="81"/>
      <c r="FYC130" s="81"/>
      <c r="FYD130" s="81"/>
      <c r="FYE130" s="81"/>
      <c r="FYF130" s="81"/>
      <c r="FYG130" s="81"/>
      <c r="FYH130" s="81"/>
      <c r="FYI130" s="81"/>
      <c r="FYJ130" s="81"/>
      <c r="FYK130" s="81"/>
      <c r="FYL130" s="81"/>
      <c r="FYM130" s="81"/>
      <c r="FYN130" s="81"/>
      <c r="FYO130" s="81"/>
      <c r="FYP130" s="81"/>
      <c r="FYQ130" s="81"/>
      <c r="FYR130" s="81"/>
      <c r="FYS130" s="81"/>
      <c r="FYT130" s="81"/>
      <c r="FYU130" s="81"/>
      <c r="FYV130" s="81"/>
      <c r="FYW130" s="81"/>
      <c r="FYX130" s="81"/>
      <c r="FYY130" s="81"/>
      <c r="FYZ130" s="81"/>
      <c r="FZA130" s="81"/>
      <c r="FZB130" s="81"/>
      <c r="FZC130" s="81"/>
      <c r="FZD130" s="81"/>
      <c r="FZE130" s="81"/>
      <c r="FZF130" s="81"/>
      <c r="FZG130" s="81"/>
      <c r="FZH130" s="81"/>
      <c r="FZI130" s="81"/>
      <c r="FZJ130" s="81"/>
      <c r="FZK130" s="81"/>
      <c r="FZL130" s="81"/>
      <c r="FZM130" s="81"/>
      <c r="FZN130" s="81"/>
      <c r="FZO130" s="81"/>
      <c r="FZP130" s="81"/>
      <c r="FZQ130" s="81"/>
      <c r="FZR130" s="81"/>
      <c r="FZS130" s="81"/>
      <c r="FZT130" s="81"/>
      <c r="FZU130" s="81"/>
      <c r="FZV130" s="81"/>
      <c r="FZW130" s="81"/>
      <c r="FZX130" s="81"/>
      <c r="FZY130" s="81"/>
      <c r="FZZ130" s="81"/>
      <c r="GAA130" s="81"/>
      <c r="GAB130" s="81"/>
      <c r="GAC130" s="81"/>
      <c r="GAD130" s="81"/>
      <c r="GAE130" s="81"/>
      <c r="GAF130" s="81"/>
      <c r="GAG130" s="81"/>
      <c r="GAH130" s="81"/>
      <c r="GAI130" s="81"/>
      <c r="GAJ130" s="81"/>
      <c r="GAK130" s="81"/>
      <c r="GAL130" s="81"/>
      <c r="GAM130" s="81"/>
      <c r="GAN130" s="81"/>
      <c r="GAO130" s="81"/>
      <c r="GAP130" s="81"/>
      <c r="GAQ130" s="81"/>
      <c r="GAR130" s="81"/>
      <c r="GAS130" s="81"/>
      <c r="GAT130" s="81"/>
      <c r="GAU130" s="81"/>
      <c r="GAV130" s="81"/>
      <c r="GAW130" s="81"/>
      <c r="GAX130" s="81"/>
      <c r="GAY130" s="81"/>
      <c r="GAZ130" s="81"/>
      <c r="GBA130" s="81"/>
      <c r="GBB130" s="81"/>
      <c r="GBC130" s="81"/>
      <c r="GBD130" s="81"/>
      <c r="GBE130" s="81"/>
      <c r="GBF130" s="81"/>
      <c r="GBG130" s="81"/>
      <c r="GBH130" s="81"/>
      <c r="GBI130" s="81"/>
      <c r="GBJ130" s="81"/>
      <c r="GBK130" s="81"/>
      <c r="GBL130" s="81"/>
      <c r="GBM130" s="81"/>
      <c r="GBN130" s="81"/>
      <c r="GBO130" s="81"/>
      <c r="GBP130" s="81"/>
      <c r="GBQ130" s="81"/>
      <c r="GBR130" s="81"/>
      <c r="GBS130" s="81"/>
      <c r="GBT130" s="81"/>
      <c r="GBU130" s="81"/>
      <c r="GBV130" s="81"/>
      <c r="GBW130" s="81"/>
      <c r="GBX130" s="81"/>
      <c r="GBY130" s="81"/>
      <c r="GBZ130" s="81"/>
      <c r="GCA130" s="81"/>
      <c r="GCB130" s="81"/>
      <c r="GCC130" s="81"/>
      <c r="GCD130" s="81"/>
      <c r="GCE130" s="81"/>
      <c r="GCF130" s="81"/>
      <c r="GCG130" s="81"/>
      <c r="GCH130" s="81"/>
      <c r="GCI130" s="81"/>
      <c r="GCJ130" s="81"/>
      <c r="GCK130" s="81"/>
      <c r="GCL130" s="81"/>
      <c r="GCM130" s="81"/>
      <c r="GCN130" s="81"/>
      <c r="GCO130" s="81"/>
      <c r="GCP130" s="81"/>
      <c r="GCQ130" s="81"/>
      <c r="GCR130" s="81"/>
      <c r="GCS130" s="81"/>
      <c r="GCT130" s="81"/>
      <c r="GCU130" s="81"/>
      <c r="GCV130" s="81"/>
      <c r="GCW130" s="81"/>
      <c r="GCX130" s="81"/>
      <c r="GCY130" s="81"/>
      <c r="GCZ130" s="81"/>
      <c r="GDA130" s="81"/>
      <c r="GDB130" s="81"/>
      <c r="GDC130" s="81"/>
      <c r="GDD130" s="81"/>
      <c r="GDE130" s="81"/>
      <c r="GDF130" s="81"/>
      <c r="GDG130" s="81"/>
      <c r="GDH130" s="81"/>
      <c r="GDI130" s="81"/>
      <c r="GDJ130" s="81"/>
      <c r="GDK130" s="81"/>
      <c r="GDL130" s="81"/>
      <c r="GDM130" s="81"/>
      <c r="GDN130" s="81"/>
      <c r="GDO130" s="81"/>
      <c r="GDP130" s="81"/>
      <c r="GDQ130" s="81"/>
      <c r="GDR130" s="81"/>
      <c r="GDS130" s="81"/>
      <c r="GDT130" s="81"/>
      <c r="GDU130" s="81"/>
      <c r="GDV130" s="81"/>
      <c r="GDW130" s="81"/>
      <c r="GDX130" s="81"/>
      <c r="GDY130" s="81"/>
      <c r="GDZ130" s="81"/>
      <c r="GEA130" s="81"/>
      <c r="GEB130" s="81"/>
      <c r="GEC130" s="81"/>
      <c r="GED130" s="81"/>
      <c r="GEE130" s="81"/>
      <c r="GEF130" s="81"/>
      <c r="GEG130" s="81"/>
      <c r="GEH130" s="81"/>
      <c r="GEI130" s="81"/>
      <c r="GEJ130" s="81"/>
      <c r="GEK130" s="81"/>
      <c r="GEL130" s="81"/>
      <c r="GEM130" s="81"/>
      <c r="GEN130" s="81"/>
      <c r="GEO130" s="81"/>
      <c r="GEP130" s="81"/>
      <c r="GEQ130" s="81"/>
      <c r="GER130" s="81"/>
      <c r="GES130" s="81"/>
      <c r="GET130" s="81"/>
      <c r="GEU130" s="81"/>
      <c r="GEV130" s="81"/>
      <c r="GEW130" s="81"/>
      <c r="GEX130" s="81"/>
      <c r="GEY130" s="81"/>
      <c r="GEZ130" s="81"/>
      <c r="GFA130" s="81"/>
      <c r="GFB130" s="81"/>
      <c r="GFC130" s="81"/>
      <c r="GFD130" s="81"/>
      <c r="GFE130" s="81"/>
      <c r="GFF130" s="81"/>
      <c r="GFG130" s="81"/>
      <c r="GFH130" s="81"/>
      <c r="GFI130" s="81"/>
      <c r="GFJ130" s="81"/>
      <c r="GFK130" s="81"/>
      <c r="GFL130" s="81"/>
      <c r="GFM130" s="81"/>
      <c r="GFN130" s="81"/>
      <c r="GFO130" s="81"/>
      <c r="GFP130" s="81"/>
      <c r="GFQ130" s="81"/>
      <c r="GFR130" s="81"/>
      <c r="GFS130" s="81"/>
      <c r="GFT130" s="81"/>
      <c r="GFU130" s="81"/>
      <c r="GFV130" s="81"/>
      <c r="GFW130" s="81"/>
      <c r="GFX130" s="81"/>
      <c r="GFY130" s="81"/>
      <c r="GFZ130" s="81"/>
      <c r="GGA130" s="81"/>
      <c r="GGB130" s="81"/>
      <c r="GGC130" s="81"/>
      <c r="GGD130" s="81"/>
      <c r="GGE130" s="81"/>
      <c r="GGF130" s="81"/>
      <c r="GGG130" s="81"/>
      <c r="GGH130" s="81"/>
      <c r="GGI130" s="81"/>
      <c r="GGJ130" s="81"/>
      <c r="GGK130" s="81"/>
      <c r="GGL130" s="81"/>
      <c r="GGM130" s="81"/>
      <c r="GGN130" s="81"/>
      <c r="GGO130" s="81"/>
      <c r="GGP130" s="81"/>
      <c r="GGQ130" s="81"/>
      <c r="GGR130" s="81"/>
      <c r="GGS130" s="81"/>
      <c r="GGT130" s="81"/>
      <c r="GGU130" s="81"/>
      <c r="GGV130" s="81"/>
      <c r="GGW130" s="81"/>
      <c r="GGX130" s="81"/>
      <c r="GGY130" s="81"/>
      <c r="GGZ130" s="81"/>
      <c r="GHA130" s="81"/>
      <c r="GHB130" s="81"/>
      <c r="GHC130" s="81"/>
      <c r="GHD130" s="81"/>
      <c r="GHE130" s="81"/>
      <c r="GHF130" s="81"/>
      <c r="GHG130" s="81"/>
      <c r="GHH130" s="81"/>
      <c r="GHI130" s="81"/>
      <c r="GHJ130" s="81"/>
      <c r="GHK130" s="81"/>
      <c r="GHL130" s="81"/>
      <c r="GHM130" s="81"/>
      <c r="GHN130" s="81"/>
      <c r="GHO130" s="81"/>
      <c r="GHP130" s="81"/>
      <c r="GHQ130" s="81"/>
      <c r="GHR130" s="81"/>
      <c r="GHS130" s="81"/>
      <c r="GHT130" s="81"/>
      <c r="GHU130" s="81"/>
      <c r="GHV130" s="81"/>
      <c r="GHW130" s="81"/>
      <c r="GHX130" s="81"/>
      <c r="GHY130" s="81"/>
      <c r="GHZ130" s="81"/>
      <c r="GIA130" s="81"/>
      <c r="GIB130" s="81"/>
      <c r="GIC130" s="81"/>
      <c r="GID130" s="81"/>
      <c r="GIE130" s="81"/>
      <c r="GIF130" s="81"/>
      <c r="GIG130" s="81"/>
      <c r="GIH130" s="81"/>
      <c r="GII130" s="81"/>
      <c r="GIJ130" s="81"/>
      <c r="GIK130" s="81"/>
      <c r="GIL130" s="81"/>
      <c r="GIM130" s="81"/>
      <c r="GIN130" s="81"/>
      <c r="GIO130" s="81"/>
      <c r="GIP130" s="81"/>
      <c r="GIQ130" s="81"/>
      <c r="GIR130" s="81"/>
      <c r="GIS130" s="81"/>
      <c r="GIT130" s="81"/>
      <c r="GIU130" s="81"/>
      <c r="GIV130" s="81"/>
      <c r="GIW130" s="81"/>
      <c r="GIX130" s="81"/>
      <c r="GIY130" s="81"/>
      <c r="GIZ130" s="81"/>
      <c r="GJA130" s="81"/>
      <c r="GJB130" s="81"/>
      <c r="GJC130" s="81"/>
      <c r="GJD130" s="81"/>
      <c r="GJE130" s="81"/>
      <c r="GJF130" s="81"/>
      <c r="GJG130" s="81"/>
      <c r="GJH130" s="81"/>
      <c r="GJI130" s="81"/>
      <c r="GJJ130" s="81"/>
      <c r="GJK130" s="81"/>
      <c r="GJL130" s="81"/>
      <c r="GJM130" s="81"/>
      <c r="GJN130" s="81"/>
      <c r="GJO130" s="81"/>
      <c r="GJP130" s="81"/>
      <c r="GJQ130" s="81"/>
      <c r="GJR130" s="81"/>
      <c r="GJS130" s="81"/>
      <c r="GJT130" s="81"/>
      <c r="GJU130" s="81"/>
      <c r="GJV130" s="81"/>
      <c r="GJW130" s="81"/>
      <c r="GJX130" s="81"/>
      <c r="GJY130" s="81"/>
      <c r="GJZ130" s="81"/>
      <c r="GKA130" s="81"/>
      <c r="GKB130" s="81"/>
      <c r="GKC130" s="81"/>
      <c r="GKD130" s="81"/>
      <c r="GKE130" s="81"/>
      <c r="GKF130" s="81"/>
      <c r="GKG130" s="81"/>
      <c r="GKH130" s="81"/>
      <c r="GKI130" s="81"/>
      <c r="GKJ130" s="81"/>
      <c r="GKK130" s="81"/>
      <c r="GKL130" s="81"/>
      <c r="GKM130" s="81"/>
      <c r="GKN130" s="81"/>
      <c r="GKO130" s="81"/>
      <c r="GKP130" s="81"/>
      <c r="GKQ130" s="81"/>
      <c r="GKR130" s="81"/>
      <c r="GKS130" s="81"/>
      <c r="GKT130" s="81"/>
      <c r="GKU130" s="81"/>
      <c r="GKV130" s="81"/>
      <c r="GKW130" s="81"/>
      <c r="GKX130" s="81"/>
      <c r="GKY130" s="81"/>
      <c r="GKZ130" s="81"/>
      <c r="GLA130" s="81"/>
      <c r="GLB130" s="81"/>
      <c r="GLC130" s="81"/>
      <c r="GLD130" s="81"/>
      <c r="GLE130" s="81"/>
      <c r="GLF130" s="81"/>
      <c r="GLG130" s="81"/>
      <c r="GLH130" s="81"/>
      <c r="GLI130" s="81"/>
      <c r="GLJ130" s="81"/>
      <c r="GLK130" s="81"/>
      <c r="GLL130" s="81"/>
      <c r="GLM130" s="81"/>
      <c r="GLN130" s="81"/>
      <c r="GLO130" s="81"/>
      <c r="GLP130" s="81"/>
      <c r="GLQ130" s="81"/>
      <c r="GLR130" s="81"/>
      <c r="GLS130" s="81"/>
      <c r="GLT130" s="81"/>
      <c r="GLU130" s="81"/>
      <c r="GLV130" s="81"/>
      <c r="GLW130" s="81"/>
      <c r="GLX130" s="81"/>
      <c r="GLY130" s="81"/>
      <c r="GLZ130" s="81"/>
      <c r="GMA130" s="81"/>
      <c r="GMB130" s="81"/>
      <c r="GMC130" s="81"/>
      <c r="GMD130" s="81"/>
      <c r="GME130" s="81"/>
      <c r="GMF130" s="81"/>
      <c r="GMG130" s="81"/>
      <c r="GMH130" s="81"/>
      <c r="GMI130" s="81"/>
      <c r="GMJ130" s="81"/>
      <c r="GMK130" s="81"/>
      <c r="GML130" s="81"/>
      <c r="GMM130" s="81"/>
      <c r="GMN130" s="81"/>
      <c r="GMO130" s="81"/>
      <c r="GMP130" s="81"/>
      <c r="GMQ130" s="81"/>
      <c r="GMR130" s="81"/>
      <c r="GMS130" s="81"/>
      <c r="GMT130" s="81"/>
      <c r="GMU130" s="81"/>
      <c r="GMV130" s="81"/>
      <c r="GMW130" s="81"/>
      <c r="GMX130" s="81"/>
      <c r="GMY130" s="81"/>
      <c r="GMZ130" s="81"/>
      <c r="GNA130" s="81"/>
      <c r="GNB130" s="81"/>
      <c r="GNC130" s="81"/>
      <c r="GND130" s="81"/>
      <c r="GNE130" s="81"/>
      <c r="GNF130" s="81"/>
      <c r="GNG130" s="81"/>
      <c r="GNH130" s="81"/>
      <c r="GNI130" s="81"/>
      <c r="GNJ130" s="81"/>
      <c r="GNK130" s="81"/>
      <c r="GNL130" s="81"/>
      <c r="GNM130" s="81"/>
      <c r="GNN130" s="81"/>
      <c r="GNO130" s="81"/>
      <c r="GNP130" s="81"/>
      <c r="GNQ130" s="81"/>
      <c r="GNR130" s="81"/>
      <c r="GNS130" s="81"/>
      <c r="GNT130" s="81"/>
      <c r="GNU130" s="81"/>
      <c r="GNV130" s="81"/>
      <c r="GNW130" s="81"/>
      <c r="GNX130" s="81"/>
      <c r="GNY130" s="81"/>
      <c r="GNZ130" s="81"/>
      <c r="GOA130" s="81"/>
      <c r="GOB130" s="81"/>
      <c r="GOC130" s="81"/>
      <c r="GOD130" s="81"/>
      <c r="GOE130" s="81"/>
      <c r="GOF130" s="81"/>
      <c r="GOG130" s="81"/>
      <c r="GOH130" s="81"/>
      <c r="GOI130" s="81"/>
      <c r="GOJ130" s="81"/>
      <c r="GOK130" s="81"/>
      <c r="GOL130" s="81"/>
      <c r="GOM130" s="81"/>
      <c r="GON130" s="81"/>
      <c r="GOO130" s="81"/>
      <c r="GOP130" s="81"/>
      <c r="GOQ130" s="81"/>
      <c r="GOR130" s="81"/>
      <c r="GOS130" s="81"/>
      <c r="GOT130" s="81"/>
      <c r="GOU130" s="81"/>
      <c r="GOV130" s="81"/>
      <c r="GOW130" s="81"/>
      <c r="GOX130" s="81"/>
      <c r="GOY130" s="81"/>
      <c r="GOZ130" s="81"/>
      <c r="GPA130" s="81"/>
      <c r="GPB130" s="81"/>
      <c r="GPC130" s="81"/>
      <c r="GPD130" s="81"/>
      <c r="GPE130" s="81"/>
      <c r="GPF130" s="81"/>
      <c r="GPG130" s="81"/>
      <c r="GPH130" s="81"/>
      <c r="GPI130" s="81"/>
      <c r="GPJ130" s="81"/>
      <c r="GPK130" s="81"/>
      <c r="GPL130" s="81"/>
      <c r="GPM130" s="81"/>
      <c r="GPN130" s="81"/>
      <c r="GPO130" s="81"/>
      <c r="GPP130" s="81"/>
      <c r="GPQ130" s="81"/>
      <c r="GPR130" s="81"/>
      <c r="GPS130" s="81"/>
      <c r="GPT130" s="81"/>
      <c r="GPU130" s="81"/>
      <c r="GPV130" s="81"/>
      <c r="GPW130" s="81"/>
      <c r="GPX130" s="81"/>
      <c r="GPY130" s="81"/>
      <c r="GPZ130" s="81"/>
      <c r="GQA130" s="81"/>
      <c r="GQB130" s="81"/>
      <c r="GQC130" s="81"/>
      <c r="GQD130" s="81"/>
      <c r="GQE130" s="81"/>
      <c r="GQF130" s="81"/>
      <c r="GQG130" s="81"/>
      <c r="GQH130" s="81"/>
      <c r="GQI130" s="81"/>
      <c r="GQJ130" s="81"/>
      <c r="GQK130" s="81"/>
      <c r="GQL130" s="81"/>
      <c r="GQM130" s="81"/>
      <c r="GQN130" s="81"/>
      <c r="GQO130" s="81"/>
      <c r="GQP130" s="81"/>
      <c r="GQQ130" s="81"/>
      <c r="GQR130" s="81"/>
      <c r="GQS130" s="81"/>
      <c r="GQT130" s="81"/>
      <c r="GQU130" s="81"/>
      <c r="GQV130" s="81"/>
      <c r="GQW130" s="81"/>
      <c r="GQX130" s="81"/>
      <c r="GQY130" s="81"/>
      <c r="GQZ130" s="81"/>
      <c r="GRA130" s="81"/>
      <c r="GRB130" s="81"/>
      <c r="GRC130" s="81"/>
      <c r="GRD130" s="81"/>
      <c r="GRE130" s="81"/>
      <c r="GRF130" s="81"/>
      <c r="GRG130" s="81"/>
      <c r="GRH130" s="81"/>
      <c r="GRI130" s="81"/>
      <c r="GRJ130" s="81"/>
      <c r="GRK130" s="81"/>
      <c r="GRL130" s="81"/>
      <c r="GRM130" s="81"/>
      <c r="GRN130" s="81"/>
      <c r="GRO130" s="81"/>
      <c r="GRP130" s="81"/>
      <c r="GRQ130" s="81"/>
      <c r="GRR130" s="81"/>
      <c r="GRS130" s="81"/>
      <c r="GRT130" s="81"/>
      <c r="GRU130" s="81"/>
      <c r="GRV130" s="81"/>
      <c r="GRW130" s="81"/>
      <c r="GRX130" s="81"/>
      <c r="GRY130" s="81"/>
      <c r="GRZ130" s="81"/>
      <c r="GSA130" s="81"/>
      <c r="GSB130" s="81"/>
      <c r="GSC130" s="81"/>
      <c r="GSD130" s="81"/>
      <c r="GSE130" s="81"/>
      <c r="GSF130" s="81"/>
      <c r="GSG130" s="81"/>
      <c r="GSH130" s="81"/>
      <c r="GSI130" s="81"/>
      <c r="GSJ130" s="81"/>
      <c r="GSK130" s="81"/>
      <c r="GSL130" s="81"/>
      <c r="GSM130" s="81"/>
      <c r="GSN130" s="81"/>
      <c r="GSO130" s="81"/>
      <c r="GSP130" s="81"/>
      <c r="GSQ130" s="81"/>
      <c r="GSR130" s="81"/>
      <c r="GSS130" s="81"/>
      <c r="GST130" s="81"/>
      <c r="GSU130" s="81"/>
      <c r="GSV130" s="81"/>
      <c r="GSW130" s="81"/>
      <c r="GSX130" s="81"/>
      <c r="GSY130" s="81"/>
      <c r="GSZ130" s="81"/>
      <c r="GTA130" s="81"/>
      <c r="GTB130" s="81"/>
      <c r="GTC130" s="81"/>
      <c r="GTD130" s="81"/>
      <c r="GTE130" s="81"/>
      <c r="GTF130" s="81"/>
      <c r="GTG130" s="81"/>
      <c r="GTH130" s="81"/>
      <c r="GTI130" s="81"/>
      <c r="GTJ130" s="81"/>
      <c r="GTK130" s="81"/>
      <c r="GTL130" s="81"/>
      <c r="GTM130" s="81"/>
      <c r="GTN130" s="81"/>
      <c r="GTO130" s="81"/>
      <c r="GTP130" s="81"/>
      <c r="GTQ130" s="81"/>
      <c r="GTR130" s="81"/>
      <c r="GTS130" s="81"/>
      <c r="GTT130" s="81"/>
      <c r="GTU130" s="81"/>
      <c r="GTV130" s="81"/>
      <c r="GTW130" s="81"/>
      <c r="GTX130" s="81"/>
      <c r="GTY130" s="81"/>
      <c r="GTZ130" s="81"/>
      <c r="GUA130" s="81"/>
      <c r="GUB130" s="81"/>
      <c r="GUC130" s="81"/>
      <c r="GUD130" s="81"/>
      <c r="GUE130" s="81"/>
      <c r="GUF130" s="81"/>
      <c r="GUG130" s="81"/>
      <c r="GUH130" s="81"/>
      <c r="GUI130" s="81"/>
      <c r="GUJ130" s="81"/>
      <c r="GUK130" s="81"/>
      <c r="GUL130" s="81"/>
      <c r="GUM130" s="81"/>
      <c r="GUN130" s="81"/>
      <c r="GUO130" s="81"/>
      <c r="GUP130" s="81"/>
      <c r="GUQ130" s="81"/>
      <c r="GUR130" s="81"/>
      <c r="GUS130" s="81"/>
      <c r="GUT130" s="81"/>
      <c r="GUU130" s="81"/>
      <c r="GUV130" s="81"/>
      <c r="GUW130" s="81"/>
      <c r="GUX130" s="81"/>
      <c r="GUY130" s="81"/>
      <c r="GUZ130" s="81"/>
      <c r="GVA130" s="81"/>
      <c r="GVB130" s="81"/>
      <c r="GVC130" s="81"/>
      <c r="GVD130" s="81"/>
      <c r="GVE130" s="81"/>
      <c r="GVF130" s="81"/>
      <c r="GVG130" s="81"/>
      <c r="GVH130" s="81"/>
      <c r="GVI130" s="81"/>
      <c r="GVJ130" s="81"/>
      <c r="GVK130" s="81"/>
      <c r="GVL130" s="81"/>
      <c r="GVM130" s="81"/>
      <c r="GVN130" s="81"/>
      <c r="GVO130" s="81"/>
      <c r="GVP130" s="81"/>
      <c r="GVQ130" s="81"/>
      <c r="GVR130" s="81"/>
      <c r="GVS130" s="81"/>
      <c r="GVT130" s="81"/>
      <c r="GVU130" s="81"/>
      <c r="GVV130" s="81"/>
      <c r="GVW130" s="81"/>
      <c r="GVX130" s="81"/>
      <c r="GVY130" s="81"/>
      <c r="GVZ130" s="81"/>
      <c r="GWA130" s="81"/>
      <c r="GWB130" s="81"/>
      <c r="GWC130" s="81"/>
      <c r="GWD130" s="81"/>
      <c r="GWE130" s="81"/>
      <c r="GWF130" s="81"/>
      <c r="GWG130" s="81"/>
      <c r="GWH130" s="81"/>
      <c r="GWI130" s="81"/>
      <c r="GWJ130" s="81"/>
      <c r="GWK130" s="81"/>
      <c r="GWL130" s="81"/>
      <c r="GWM130" s="81"/>
      <c r="GWN130" s="81"/>
      <c r="GWO130" s="81"/>
      <c r="GWP130" s="81"/>
      <c r="GWQ130" s="81"/>
      <c r="GWR130" s="81"/>
      <c r="GWS130" s="81"/>
      <c r="GWT130" s="81"/>
      <c r="GWU130" s="81"/>
      <c r="GWV130" s="81"/>
      <c r="GWW130" s="81"/>
      <c r="GWX130" s="81"/>
      <c r="GWY130" s="81"/>
      <c r="GWZ130" s="81"/>
      <c r="GXA130" s="81"/>
      <c r="GXB130" s="81"/>
      <c r="GXC130" s="81"/>
      <c r="GXD130" s="81"/>
      <c r="GXE130" s="81"/>
      <c r="GXF130" s="81"/>
      <c r="GXG130" s="81"/>
      <c r="GXH130" s="81"/>
      <c r="GXI130" s="81"/>
      <c r="GXJ130" s="81"/>
      <c r="GXK130" s="81"/>
      <c r="GXL130" s="81"/>
      <c r="GXM130" s="81"/>
      <c r="GXN130" s="81"/>
      <c r="GXO130" s="81"/>
      <c r="GXP130" s="81"/>
      <c r="GXQ130" s="81"/>
      <c r="GXR130" s="81"/>
      <c r="GXS130" s="81"/>
      <c r="GXT130" s="81"/>
      <c r="GXU130" s="81"/>
      <c r="GXV130" s="81"/>
      <c r="GXW130" s="81"/>
      <c r="GXX130" s="81"/>
      <c r="GXY130" s="81"/>
      <c r="GXZ130" s="81"/>
      <c r="GYA130" s="81"/>
      <c r="GYB130" s="81"/>
      <c r="GYC130" s="81"/>
      <c r="GYD130" s="81"/>
      <c r="GYE130" s="81"/>
      <c r="GYF130" s="81"/>
      <c r="GYG130" s="81"/>
      <c r="GYH130" s="81"/>
      <c r="GYI130" s="81"/>
      <c r="GYJ130" s="81"/>
      <c r="GYK130" s="81"/>
      <c r="GYL130" s="81"/>
      <c r="GYM130" s="81"/>
      <c r="GYN130" s="81"/>
      <c r="GYO130" s="81"/>
      <c r="GYP130" s="81"/>
      <c r="GYQ130" s="81"/>
      <c r="GYR130" s="81"/>
      <c r="GYS130" s="81"/>
      <c r="GYT130" s="81"/>
      <c r="GYU130" s="81"/>
      <c r="GYV130" s="81"/>
      <c r="GYW130" s="81"/>
      <c r="GYX130" s="81"/>
      <c r="GYY130" s="81"/>
      <c r="GYZ130" s="81"/>
      <c r="GZA130" s="81"/>
      <c r="GZB130" s="81"/>
      <c r="GZC130" s="81"/>
      <c r="GZD130" s="81"/>
      <c r="GZE130" s="81"/>
      <c r="GZF130" s="81"/>
      <c r="GZG130" s="81"/>
      <c r="GZH130" s="81"/>
      <c r="GZI130" s="81"/>
      <c r="GZJ130" s="81"/>
      <c r="GZK130" s="81"/>
      <c r="GZL130" s="81"/>
      <c r="GZM130" s="81"/>
      <c r="GZN130" s="81"/>
      <c r="GZO130" s="81"/>
      <c r="GZP130" s="81"/>
      <c r="GZQ130" s="81"/>
      <c r="GZR130" s="81"/>
      <c r="GZS130" s="81"/>
      <c r="GZT130" s="81"/>
      <c r="GZU130" s="81"/>
      <c r="GZV130" s="81"/>
      <c r="GZW130" s="81"/>
      <c r="GZX130" s="81"/>
      <c r="GZY130" s="81"/>
      <c r="GZZ130" s="81"/>
      <c r="HAA130" s="81"/>
      <c r="HAB130" s="81"/>
      <c r="HAC130" s="81"/>
      <c r="HAD130" s="81"/>
      <c r="HAE130" s="81"/>
      <c r="HAF130" s="81"/>
      <c r="HAG130" s="81"/>
      <c r="HAH130" s="81"/>
      <c r="HAI130" s="81"/>
      <c r="HAJ130" s="81"/>
      <c r="HAK130" s="81"/>
      <c r="HAL130" s="81"/>
      <c r="HAM130" s="81"/>
      <c r="HAN130" s="81"/>
      <c r="HAO130" s="81"/>
      <c r="HAP130" s="81"/>
      <c r="HAQ130" s="81"/>
      <c r="HAR130" s="81"/>
      <c r="HAS130" s="81"/>
      <c r="HAT130" s="81"/>
      <c r="HAU130" s="81"/>
      <c r="HAV130" s="81"/>
      <c r="HAW130" s="81"/>
      <c r="HAX130" s="81"/>
      <c r="HAY130" s="81"/>
      <c r="HAZ130" s="81"/>
      <c r="HBA130" s="81"/>
      <c r="HBB130" s="81"/>
      <c r="HBC130" s="81"/>
      <c r="HBD130" s="81"/>
      <c r="HBE130" s="81"/>
      <c r="HBF130" s="81"/>
      <c r="HBG130" s="81"/>
      <c r="HBH130" s="81"/>
      <c r="HBI130" s="81"/>
      <c r="HBJ130" s="81"/>
      <c r="HBK130" s="81"/>
      <c r="HBL130" s="81"/>
      <c r="HBM130" s="81"/>
      <c r="HBN130" s="81"/>
      <c r="HBO130" s="81"/>
      <c r="HBP130" s="81"/>
      <c r="HBQ130" s="81"/>
      <c r="HBR130" s="81"/>
      <c r="HBS130" s="81"/>
      <c r="HBT130" s="81"/>
      <c r="HBU130" s="81"/>
      <c r="HBV130" s="81"/>
      <c r="HBW130" s="81"/>
      <c r="HBX130" s="81"/>
      <c r="HBY130" s="81"/>
      <c r="HBZ130" s="81"/>
      <c r="HCA130" s="81"/>
      <c r="HCB130" s="81"/>
      <c r="HCC130" s="81"/>
      <c r="HCD130" s="81"/>
      <c r="HCE130" s="81"/>
      <c r="HCF130" s="81"/>
      <c r="HCG130" s="81"/>
      <c r="HCH130" s="81"/>
      <c r="HCI130" s="81"/>
      <c r="HCJ130" s="81"/>
      <c r="HCK130" s="81"/>
      <c r="HCL130" s="81"/>
      <c r="HCM130" s="81"/>
      <c r="HCN130" s="81"/>
      <c r="HCO130" s="81"/>
      <c r="HCP130" s="81"/>
      <c r="HCQ130" s="81"/>
      <c r="HCR130" s="81"/>
      <c r="HCS130" s="81"/>
      <c r="HCT130" s="81"/>
      <c r="HCU130" s="81"/>
      <c r="HCV130" s="81"/>
      <c r="HCW130" s="81"/>
      <c r="HCX130" s="81"/>
      <c r="HCY130" s="81"/>
      <c r="HCZ130" s="81"/>
      <c r="HDA130" s="81"/>
      <c r="HDB130" s="81"/>
      <c r="HDC130" s="81"/>
      <c r="HDD130" s="81"/>
      <c r="HDE130" s="81"/>
      <c r="HDF130" s="81"/>
      <c r="HDG130" s="81"/>
      <c r="HDH130" s="81"/>
      <c r="HDI130" s="81"/>
      <c r="HDJ130" s="81"/>
      <c r="HDK130" s="81"/>
      <c r="HDL130" s="81"/>
      <c r="HDM130" s="81"/>
      <c r="HDN130" s="81"/>
      <c r="HDO130" s="81"/>
      <c r="HDP130" s="81"/>
      <c r="HDQ130" s="81"/>
      <c r="HDR130" s="81"/>
      <c r="HDS130" s="81"/>
      <c r="HDT130" s="81"/>
      <c r="HDU130" s="81"/>
      <c r="HDV130" s="81"/>
      <c r="HDW130" s="81"/>
      <c r="HDX130" s="81"/>
      <c r="HDY130" s="81"/>
      <c r="HDZ130" s="81"/>
      <c r="HEA130" s="81"/>
      <c r="HEB130" s="81"/>
      <c r="HEC130" s="81"/>
      <c r="HED130" s="81"/>
      <c r="HEE130" s="81"/>
      <c r="HEF130" s="81"/>
      <c r="HEG130" s="81"/>
      <c r="HEH130" s="81"/>
      <c r="HEI130" s="81"/>
      <c r="HEJ130" s="81"/>
      <c r="HEK130" s="81"/>
      <c r="HEL130" s="81"/>
      <c r="HEM130" s="81"/>
      <c r="HEN130" s="81"/>
      <c r="HEO130" s="81"/>
      <c r="HEP130" s="81"/>
      <c r="HEQ130" s="81"/>
      <c r="HER130" s="81"/>
      <c r="HES130" s="81"/>
      <c r="HET130" s="81"/>
      <c r="HEU130" s="81"/>
      <c r="HEV130" s="81"/>
      <c r="HEW130" s="81"/>
      <c r="HEX130" s="81"/>
      <c r="HEY130" s="81"/>
      <c r="HEZ130" s="81"/>
      <c r="HFA130" s="81"/>
      <c r="HFB130" s="81"/>
      <c r="HFC130" s="81"/>
      <c r="HFD130" s="81"/>
      <c r="HFE130" s="81"/>
      <c r="HFF130" s="81"/>
      <c r="HFG130" s="81"/>
      <c r="HFH130" s="81"/>
      <c r="HFI130" s="81"/>
      <c r="HFJ130" s="81"/>
      <c r="HFK130" s="81"/>
      <c r="HFL130" s="81"/>
      <c r="HFM130" s="81"/>
      <c r="HFN130" s="81"/>
      <c r="HFO130" s="81"/>
      <c r="HFP130" s="81"/>
      <c r="HFQ130" s="81"/>
      <c r="HFR130" s="81"/>
      <c r="HFS130" s="81"/>
      <c r="HFT130" s="81"/>
      <c r="HFU130" s="81"/>
      <c r="HFV130" s="81"/>
      <c r="HFW130" s="81"/>
      <c r="HFX130" s="81"/>
      <c r="HFY130" s="81"/>
      <c r="HFZ130" s="81"/>
      <c r="HGA130" s="81"/>
      <c r="HGB130" s="81"/>
      <c r="HGC130" s="81"/>
      <c r="HGD130" s="81"/>
      <c r="HGE130" s="81"/>
      <c r="HGF130" s="81"/>
      <c r="HGG130" s="81"/>
      <c r="HGH130" s="81"/>
      <c r="HGI130" s="81"/>
      <c r="HGJ130" s="81"/>
      <c r="HGK130" s="81"/>
      <c r="HGL130" s="81"/>
      <c r="HGM130" s="81"/>
      <c r="HGN130" s="81"/>
      <c r="HGO130" s="81"/>
      <c r="HGP130" s="81"/>
      <c r="HGQ130" s="81"/>
      <c r="HGR130" s="81"/>
      <c r="HGS130" s="81"/>
      <c r="HGT130" s="81"/>
      <c r="HGU130" s="81"/>
      <c r="HGV130" s="81"/>
      <c r="HGW130" s="81"/>
      <c r="HGX130" s="81"/>
      <c r="HGY130" s="81"/>
      <c r="HGZ130" s="81"/>
      <c r="HHA130" s="81"/>
      <c r="HHB130" s="81"/>
      <c r="HHC130" s="81"/>
      <c r="HHD130" s="81"/>
      <c r="HHE130" s="81"/>
      <c r="HHF130" s="81"/>
      <c r="HHG130" s="81"/>
      <c r="HHH130" s="81"/>
      <c r="HHI130" s="81"/>
      <c r="HHJ130" s="81"/>
      <c r="HHK130" s="81"/>
      <c r="HHL130" s="81"/>
      <c r="HHM130" s="81"/>
      <c r="HHN130" s="81"/>
      <c r="HHO130" s="81"/>
      <c r="HHP130" s="81"/>
      <c r="HHQ130" s="81"/>
      <c r="HHR130" s="81"/>
      <c r="HHS130" s="81"/>
      <c r="HHT130" s="81"/>
      <c r="HHU130" s="81"/>
      <c r="HHV130" s="81"/>
      <c r="HHW130" s="81"/>
      <c r="HHX130" s="81"/>
      <c r="HHY130" s="81"/>
      <c r="HHZ130" s="81"/>
      <c r="HIA130" s="81"/>
      <c r="HIB130" s="81"/>
      <c r="HIC130" s="81"/>
      <c r="HID130" s="81"/>
      <c r="HIE130" s="81"/>
      <c r="HIF130" s="81"/>
      <c r="HIG130" s="81"/>
      <c r="HIH130" s="81"/>
      <c r="HII130" s="81"/>
      <c r="HIJ130" s="81"/>
      <c r="HIK130" s="81"/>
      <c r="HIL130" s="81"/>
      <c r="HIM130" s="81"/>
      <c r="HIN130" s="81"/>
      <c r="HIO130" s="81"/>
      <c r="HIP130" s="81"/>
      <c r="HIQ130" s="81"/>
      <c r="HIR130" s="81"/>
      <c r="HIS130" s="81"/>
      <c r="HIT130" s="81"/>
      <c r="HIU130" s="81"/>
      <c r="HIV130" s="81"/>
      <c r="HIW130" s="81"/>
      <c r="HIX130" s="81"/>
      <c r="HIY130" s="81"/>
      <c r="HIZ130" s="81"/>
      <c r="HJA130" s="81"/>
      <c r="HJB130" s="81"/>
      <c r="HJC130" s="81"/>
      <c r="HJD130" s="81"/>
      <c r="HJE130" s="81"/>
      <c r="HJF130" s="81"/>
      <c r="HJG130" s="81"/>
      <c r="HJH130" s="81"/>
      <c r="HJI130" s="81"/>
      <c r="HJJ130" s="81"/>
      <c r="HJK130" s="81"/>
      <c r="HJL130" s="81"/>
      <c r="HJM130" s="81"/>
      <c r="HJN130" s="81"/>
      <c r="HJO130" s="81"/>
      <c r="HJP130" s="81"/>
      <c r="HJQ130" s="81"/>
      <c r="HJR130" s="81"/>
      <c r="HJS130" s="81"/>
      <c r="HJT130" s="81"/>
      <c r="HJU130" s="81"/>
      <c r="HJV130" s="81"/>
      <c r="HJW130" s="81"/>
      <c r="HJX130" s="81"/>
      <c r="HJY130" s="81"/>
      <c r="HJZ130" s="81"/>
      <c r="HKA130" s="81"/>
      <c r="HKB130" s="81"/>
      <c r="HKC130" s="81"/>
      <c r="HKD130" s="81"/>
      <c r="HKE130" s="81"/>
      <c r="HKF130" s="81"/>
      <c r="HKG130" s="81"/>
      <c r="HKH130" s="81"/>
      <c r="HKI130" s="81"/>
      <c r="HKJ130" s="81"/>
      <c r="HKK130" s="81"/>
      <c r="HKL130" s="81"/>
      <c r="HKM130" s="81"/>
      <c r="HKN130" s="81"/>
      <c r="HKO130" s="81"/>
      <c r="HKP130" s="81"/>
      <c r="HKQ130" s="81"/>
      <c r="HKR130" s="81"/>
      <c r="HKS130" s="81"/>
      <c r="HKT130" s="81"/>
      <c r="HKU130" s="81"/>
      <c r="HKV130" s="81"/>
      <c r="HKW130" s="81"/>
      <c r="HKX130" s="81"/>
      <c r="HKY130" s="81"/>
      <c r="HKZ130" s="81"/>
      <c r="HLA130" s="81"/>
      <c r="HLB130" s="81"/>
      <c r="HLC130" s="81"/>
      <c r="HLD130" s="81"/>
      <c r="HLE130" s="81"/>
      <c r="HLF130" s="81"/>
      <c r="HLG130" s="81"/>
      <c r="HLH130" s="81"/>
      <c r="HLI130" s="81"/>
      <c r="HLJ130" s="81"/>
      <c r="HLK130" s="81"/>
      <c r="HLL130" s="81"/>
      <c r="HLM130" s="81"/>
      <c r="HLN130" s="81"/>
      <c r="HLO130" s="81"/>
      <c r="HLP130" s="81"/>
      <c r="HLQ130" s="81"/>
      <c r="HLR130" s="81"/>
      <c r="HLS130" s="81"/>
      <c r="HLT130" s="81"/>
      <c r="HLU130" s="81"/>
      <c r="HLV130" s="81"/>
      <c r="HLW130" s="81"/>
      <c r="HLX130" s="81"/>
      <c r="HLY130" s="81"/>
      <c r="HLZ130" s="81"/>
      <c r="HMA130" s="81"/>
      <c r="HMB130" s="81"/>
      <c r="HMC130" s="81"/>
      <c r="HMD130" s="81"/>
      <c r="HME130" s="81"/>
      <c r="HMF130" s="81"/>
      <c r="HMG130" s="81"/>
      <c r="HMH130" s="81"/>
      <c r="HMI130" s="81"/>
      <c r="HMJ130" s="81"/>
      <c r="HMK130" s="81"/>
      <c r="HML130" s="81"/>
      <c r="HMM130" s="81"/>
      <c r="HMN130" s="81"/>
      <c r="HMO130" s="81"/>
      <c r="HMP130" s="81"/>
      <c r="HMQ130" s="81"/>
      <c r="HMR130" s="81"/>
      <c r="HMS130" s="81"/>
      <c r="HMT130" s="81"/>
      <c r="HMU130" s="81"/>
      <c r="HMV130" s="81"/>
      <c r="HMW130" s="81"/>
      <c r="HMX130" s="81"/>
      <c r="HMY130" s="81"/>
      <c r="HMZ130" s="81"/>
      <c r="HNA130" s="81"/>
      <c r="HNB130" s="81"/>
      <c r="HNC130" s="81"/>
      <c r="HND130" s="81"/>
      <c r="HNE130" s="81"/>
      <c r="HNF130" s="81"/>
      <c r="HNG130" s="81"/>
      <c r="HNH130" s="81"/>
      <c r="HNI130" s="81"/>
      <c r="HNJ130" s="81"/>
      <c r="HNK130" s="81"/>
      <c r="HNL130" s="81"/>
      <c r="HNM130" s="81"/>
      <c r="HNN130" s="81"/>
      <c r="HNO130" s="81"/>
      <c r="HNP130" s="81"/>
      <c r="HNQ130" s="81"/>
      <c r="HNR130" s="81"/>
      <c r="HNS130" s="81"/>
      <c r="HNT130" s="81"/>
      <c r="HNU130" s="81"/>
      <c r="HNV130" s="81"/>
      <c r="HNW130" s="81"/>
      <c r="HNX130" s="81"/>
      <c r="HNY130" s="81"/>
      <c r="HNZ130" s="81"/>
      <c r="HOA130" s="81"/>
      <c r="HOB130" s="81"/>
      <c r="HOC130" s="81"/>
      <c r="HOD130" s="81"/>
      <c r="HOE130" s="81"/>
      <c r="HOF130" s="81"/>
      <c r="HOG130" s="81"/>
      <c r="HOH130" s="81"/>
      <c r="HOI130" s="81"/>
      <c r="HOJ130" s="81"/>
      <c r="HOK130" s="81"/>
      <c r="HOL130" s="81"/>
      <c r="HOM130" s="81"/>
      <c r="HON130" s="81"/>
      <c r="HOO130" s="81"/>
      <c r="HOP130" s="81"/>
      <c r="HOQ130" s="81"/>
      <c r="HOR130" s="81"/>
      <c r="HOS130" s="81"/>
      <c r="HOT130" s="81"/>
      <c r="HOU130" s="81"/>
      <c r="HOV130" s="81"/>
      <c r="HOW130" s="81"/>
      <c r="HOX130" s="81"/>
      <c r="HOY130" s="81"/>
      <c r="HOZ130" s="81"/>
      <c r="HPA130" s="81"/>
      <c r="HPB130" s="81"/>
      <c r="HPC130" s="81"/>
      <c r="HPD130" s="81"/>
      <c r="HPE130" s="81"/>
      <c r="HPF130" s="81"/>
      <c r="HPG130" s="81"/>
      <c r="HPH130" s="81"/>
      <c r="HPI130" s="81"/>
      <c r="HPJ130" s="81"/>
      <c r="HPK130" s="81"/>
      <c r="HPL130" s="81"/>
      <c r="HPM130" s="81"/>
      <c r="HPN130" s="81"/>
      <c r="HPO130" s="81"/>
      <c r="HPP130" s="81"/>
      <c r="HPQ130" s="81"/>
      <c r="HPR130" s="81"/>
      <c r="HPS130" s="81"/>
      <c r="HPT130" s="81"/>
      <c r="HPU130" s="81"/>
      <c r="HPV130" s="81"/>
      <c r="HPW130" s="81"/>
      <c r="HPX130" s="81"/>
      <c r="HPY130" s="81"/>
      <c r="HPZ130" s="81"/>
      <c r="HQA130" s="81"/>
      <c r="HQB130" s="81"/>
      <c r="HQC130" s="81"/>
      <c r="HQD130" s="81"/>
      <c r="HQE130" s="81"/>
      <c r="HQF130" s="81"/>
      <c r="HQG130" s="81"/>
      <c r="HQH130" s="81"/>
      <c r="HQI130" s="81"/>
      <c r="HQJ130" s="81"/>
      <c r="HQK130" s="81"/>
      <c r="HQL130" s="81"/>
      <c r="HQM130" s="81"/>
      <c r="HQN130" s="81"/>
      <c r="HQO130" s="81"/>
      <c r="HQP130" s="81"/>
      <c r="HQQ130" s="81"/>
      <c r="HQR130" s="81"/>
      <c r="HQS130" s="81"/>
      <c r="HQT130" s="81"/>
      <c r="HQU130" s="81"/>
      <c r="HQV130" s="81"/>
      <c r="HQW130" s="81"/>
      <c r="HQX130" s="81"/>
      <c r="HQY130" s="81"/>
      <c r="HQZ130" s="81"/>
      <c r="HRA130" s="81"/>
      <c r="HRB130" s="81"/>
      <c r="HRC130" s="81"/>
      <c r="HRD130" s="81"/>
      <c r="HRE130" s="81"/>
      <c r="HRF130" s="81"/>
      <c r="HRG130" s="81"/>
      <c r="HRH130" s="81"/>
      <c r="HRI130" s="81"/>
      <c r="HRJ130" s="81"/>
      <c r="HRK130" s="81"/>
      <c r="HRL130" s="81"/>
      <c r="HRM130" s="81"/>
      <c r="HRN130" s="81"/>
      <c r="HRO130" s="81"/>
      <c r="HRP130" s="81"/>
      <c r="HRQ130" s="81"/>
      <c r="HRR130" s="81"/>
      <c r="HRS130" s="81"/>
      <c r="HRT130" s="81"/>
      <c r="HRU130" s="81"/>
      <c r="HRV130" s="81"/>
      <c r="HRW130" s="81"/>
      <c r="HRX130" s="81"/>
      <c r="HRY130" s="81"/>
      <c r="HRZ130" s="81"/>
      <c r="HSA130" s="81"/>
      <c r="HSB130" s="81"/>
      <c r="HSC130" s="81"/>
      <c r="HSD130" s="81"/>
      <c r="HSE130" s="81"/>
      <c r="HSF130" s="81"/>
      <c r="HSG130" s="81"/>
      <c r="HSH130" s="81"/>
      <c r="HSI130" s="81"/>
      <c r="HSJ130" s="81"/>
      <c r="HSK130" s="81"/>
      <c r="HSL130" s="81"/>
      <c r="HSM130" s="81"/>
      <c r="HSN130" s="81"/>
      <c r="HSO130" s="81"/>
      <c r="HSP130" s="81"/>
      <c r="HSQ130" s="81"/>
      <c r="HSR130" s="81"/>
      <c r="HSS130" s="81"/>
      <c r="HST130" s="81"/>
      <c r="HSU130" s="81"/>
      <c r="HSV130" s="81"/>
      <c r="HSW130" s="81"/>
      <c r="HSX130" s="81"/>
      <c r="HSY130" s="81"/>
      <c r="HSZ130" s="81"/>
      <c r="HTA130" s="81"/>
      <c r="HTB130" s="81"/>
      <c r="HTC130" s="81"/>
      <c r="HTD130" s="81"/>
      <c r="HTE130" s="81"/>
      <c r="HTF130" s="81"/>
      <c r="HTG130" s="81"/>
      <c r="HTH130" s="81"/>
      <c r="HTI130" s="81"/>
      <c r="HTJ130" s="81"/>
      <c r="HTK130" s="81"/>
      <c r="HTL130" s="81"/>
      <c r="HTM130" s="81"/>
      <c r="HTN130" s="81"/>
      <c r="HTO130" s="81"/>
      <c r="HTP130" s="81"/>
      <c r="HTQ130" s="81"/>
      <c r="HTR130" s="81"/>
      <c r="HTS130" s="81"/>
      <c r="HTT130" s="81"/>
      <c r="HTU130" s="81"/>
      <c r="HTV130" s="81"/>
      <c r="HTW130" s="81"/>
      <c r="HTX130" s="81"/>
      <c r="HTY130" s="81"/>
      <c r="HTZ130" s="81"/>
      <c r="HUA130" s="81"/>
      <c r="HUB130" s="81"/>
      <c r="HUC130" s="81"/>
      <c r="HUD130" s="81"/>
      <c r="HUE130" s="81"/>
      <c r="HUF130" s="81"/>
      <c r="HUG130" s="81"/>
      <c r="HUH130" s="81"/>
      <c r="HUI130" s="81"/>
      <c r="HUJ130" s="81"/>
      <c r="HUK130" s="81"/>
      <c r="HUL130" s="81"/>
      <c r="HUM130" s="81"/>
      <c r="HUN130" s="81"/>
      <c r="HUO130" s="81"/>
      <c r="HUP130" s="81"/>
      <c r="HUQ130" s="81"/>
      <c r="HUR130" s="81"/>
      <c r="HUS130" s="81"/>
      <c r="HUT130" s="81"/>
      <c r="HUU130" s="81"/>
      <c r="HUV130" s="81"/>
      <c r="HUW130" s="81"/>
      <c r="HUX130" s="81"/>
      <c r="HUY130" s="81"/>
      <c r="HUZ130" s="81"/>
      <c r="HVA130" s="81"/>
      <c r="HVB130" s="81"/>
      <c r="HVC130" s="81"/>
      <c r="HVD130" s="81"/>
      <c r="HVE130" s="81"/>
      <c r="HVF130" s="81"/>
      <c r="HVG130" s="81"/>
      <c r="HVH130" s="81"/>
      <c r="HVI130" s="81"/>
      <c r="HVJ130" s="81"/>
      <c r="HVK130" s="81"/>
      <c r="HVL130" s="81"/>
      <c r="HVM130" s="81"/>
      <c r="HVN130" s="81"/>
      <c r="HVO130" s="81"/>
      <c r="HVP130" s="81"/>
      <c r="HVQ130" s="81"/>
      <c r="HVR130" s="81"/>
      <c r="HVS130" s="81"/>
      <c r="HVT130" s="81"/>
      <c r="HVU130" s="81"/>
      <c r="HVV130" s="81"/>
      <c r="HVW130" s="81"/>
      <c r="HVX130" s="81"/>
      <c r="HVY130" s="81"/>
      <c r="HVZ130" s="81"/>
      <c r="HWA130" s="81"/>
      <c r="HWB130" s="81"/>
      <c r="HWC130" s="81"/>
      <c r="HWD130" s="81"/>
      <c r="HWE130" s="81"/>
      <c r="HWF130" s="81"/>
      <c r="HWG130" s="81"/>
      <c r="HWH130" s="81"/>
      <c r="HWI130" s="81"/>
      <c r="HWJ130" s="81"/>
      <c r="HWK130" s="81"/>
      <c r="HWL130" s="81"/>
      <c r="HWM130" s="81"/>
      <c r="HWN130" s="81"/>
      <c r="HWO130" s="81"/>
      <c r="HWP130" s="81"/>
      <c r="HWQ130" s="81"/>
      <c r="HWR130" s="81"/>
      <c r="HWS130" s="81"/>
      <c r="HWT130" s="81"/>
      <c r="HWU130" s="81"/>
      <c r="HWV130" s="81"/>
      <c r="HWW130" s="81"/>
      <c r="HWX130" s="81"/>
      <c r="HWY130" s="81"/>
      <c r="HWZ130" s="81"/>
      <c r="HXA130" s="81"/>
      <c r="HXB130" s="81"/>
      <c r="HXC130" s="81"/>
      <c r="HXD130" s="81"/>
      <c r="HXE130" s="81"/>
      <c r="HXF130" s="81"/>
      <c r="HXG130" s="81"/>
      <c r="HXH130" s="81"/>
      <c r="HXI130" s="81"/>
      <c r="HXJ130" s="81"/>
      <c r="HXK130" s="81"/>
      <c r="HXL130" s="81"/>
      <c r="HXM130" s="81"/>
      <c r="HXN130" s="81"/>
      <c r="HXO130" s="81"/>
      <c r="HXP130" s="81"/>
      <c r="HXQ130" s="81"/>
      <c r="HXR130" s="81"/>
      <c r="HXS130" s="81"/>
      <c r="HXT130" s="81"/>
      <c r="HXU130" s="81"/>
      <c r="HXV130" s="81"/>
      <c r="HXW130" s="81"/>
      <c r="HXX130" s="81"/>
      <c r="HXY130" s="81"/>
      <c r="HXZ130" s="81"/>
      <c r="HYA130" s="81"/>
      <c r="HYB130" s="81"/>
      <c r="HYC130" s="81"/>
      <c r="HYD130" s="81"/>
      <c r="HYE130" s="81"/>
      <c r="HYF130" s="81"/>
      <c r="HYG130" s="81"/>
      <c r="HYH130" s="81"/>
      <c r="HYI130" s="81"/>
      <c r="HYJ130" s="81"/>
      <c r="HYK130" s="81"/>
      <c r="HYL130" s="81"/>
      <c r="HYM130" s="81"/>
      <c r="HYN130" s="81"/>
      <c r="HYO130" s="81"/>
      <c r="HYP130" s="81"/>
      <c r="HYQ130" s="81"/>
      <c r="HYR130" s="81"/>
      <c r="HYS130" s="81"/>
      <c r="HYT130" s="81"/>
      <c r="HYU130" s="81"/>
      <c r="HYV130" s="81"/>
      <c r="HYW130" s="81"/>
      <c r="HYX130" s="81"/>
      <c r="HYY130" s="81"/>
      <c r="HYZ130" s="81"/>
      <c r="HZA130" s="81"/>
      <c r="HZB130" s="81"/>
      <c r="HZC130" s="81"/>
      <c r="HZD130" s="81"/>
      <c r="HZE130" s="81"/>
      <c r="HZF130" s="81"/>
      <c r="HZG130" s="81"/>
      <c r="HZH130" s="81"/>
      <c r="HZI130" s="81"/>
      <c r="HZJ130" s="81"/>
      <c r="HZK130" s="81"/>
      <c r="HZL130" s="81"/>
      <c r="HZM130" s="81"/>
      <c r="HZN130" s="81"/>
      <c r="HZO130" s="81"/>
      <c r="HZP130" s="81"/>
      <c r="HZQ130" s="81"/>
      <c r="HZR130" s="81"/>
      <c r="HZS130" s="81"/>
      <c r="HZT130" s="81"/>
      <c r="HZU130" s="81"/>
      <c r="HZV130" s="81"/>
      <c r="HZW130" s="81"/>
      <c r="HZX130" s="81"/>
      <c r="HZY130" s="81"/>
      <c r="HZZ130" s="81"/>
      <c r="IAA130" s="81"/>
      <c r="IAB130" s="81"/>
      <c r="IAC130" s="81"/>
      <c r="IAD130" s="81"/>
      <c r="IAE130" s="81"/>
      <c r="IAF130" s="81"/>
      <c r="IAG130" s="81"/>
      <c r="IAH130" s="81"/>
      <c r="IAI130" s="81"/>
      <c r="IAJ130" s="81"/>
      <c r="IAK130" s="81"/>
      <c r="IAL130" s="81"/>
      <c r="IAM130" s="81"/>
      <c r="IAN130" s="81"/>
      <c r="IAO130" s="81"/>
      <c r="IAP130" s="81"/>
      <c r="IAQ130" s="81"/>
      <c r="IAR130" s="81"/>
      <c r="IAS130" s="81"/>
      <c r="IAT130" s="81"/>
      <c r="IAU130" s="81"/>
      <c r="IAV130" s="81"/>
      <c r="IAW130" s="81"/>
      <c r="IAX130" s="81"/>
      <c r="IAY130" s="81"/>
      <c r="IAZ130" s="81"/>
      <c r="IBA130" s="81"/>
      <c r="IBB130" s="81"/>
      <c r="IBC130" s="81"/>
      <c r="IBD130" s="81"/>
      <c r="IBE130" s="81"/>
      <c r="IBF130" s="81"/>
      <c r="IBG130" s="81"/>
      <c r="IBH130" s="81"/>
      <c r="IBI130" s="81"/>
      <c r="IBJ130" s="81"/>
      <c r="IBK130" s="81"/>
      <c r="IBL130" s="81"/>
      <c r="IBM130" s="81"/>
      <c r="IBN130" s="81"/>
      <c r="IBO130" s="81"/>
      <c r="IBP130" s="81"/>
      <c r="IBQ130" s="81"/>
      <c r="IBR130" s="81"/>
      <c r="IBS130" s="81"/>
      <c r="IBT130" s="81"/>
      <c r="IBU130" s="81"/>
      <c r="IBV130" s="81"/>
      <c r="IBW130" s="81"/>
      <c r="IBX130" s="81"/>
      <c r="IBY130" s="81"/>
      <c r="IBZ130" s="81"/>
      <c r="ICA130" s="81"/>
      <c r="ICB130" s="81"/>
      <c r="ICC130" s="81"/>
      <c r="ICD130" s="81"/>
      <c r="ICE130" s="81"/>
      <c r="ICF130" s="81"/>
      <c r="ICG130" s="81"/>
      <c r="ICH130" s="81"/>
      <c r="ICI130" s="81"/>
      <c r="ICJ130" s="81"/>
      <c r="ICK130" s="81"/>
      <c r="ICL130" s="81"/>
      <c r="ICM130" s="81"/>
      <c r="ICN130" s="81"/>
      <c r="ICO130" s="81"/>
      <c r="ICP130" s="81"/>
      <c r="ICQ130" s="81"/>
      <c r="ICR130" s="81"/>
      <c r="ICS130" s="81"/>
      <c r="ICT130" s="81"/>
      <c r="ICU130" s="81"/>
      <c r="ICV130" s="81"/>
      <c r="ICW130" s="81"/>
      <c r="ICX130" s="81"/>
      <c r="ICY130" s="81"/>
      <c r="ICZ130" s="81"/>
      <c r="IDA130" s="81"/>
      <c r="IDB130" s="81"/>
      <c r="IDC130" s="81"/>
      <c r="IDD130" s="81"/>
      <c r="IDE130" s="81"/>
      <c r="IDF130" s="81"/>
      <c r="IDG130" s="81"/>
      <c r="IDH130" s="81"/>
      <c r="IDI130" s="81"/>
      <c r="IDJ130" s="81"/>
      <c r="IDK130" s="81"/>
      <c r="IDL130" s="81"/>
      <c r="IDM130" s="81"/>
      <c r="IDN130" s="81"/>
      <c r="IDO130" s="81"/>
      <c r="IDP130" s="81"/>
      <c r="IDQ130" s="81"/>
      <c r="IDR130" s="81"/>
      <c r="IDS130" s="81"/>
      <c r="IDT130" s="81"/>
      <c r="IDU130" s="81"/>
      <c r="IDV130" s="81"/>
      <c r="IDW130" s="81"/>
      <c r="IDX130" s="81"/>
      <c r="IDY130" s="81"/>
      <c r="IDZ130" s="81"/>
      <c r="IEA130" s="81"/>
      <c r="IEB130" s="81"/>
      <c r="IEC130" s="81"/>
      <c r="IED130" s="81"/>
      <c r="IEE130" s="81"/>
      <c r="IEF130" s="81"/>
      <c r="IEG130" s="81"/>
      <c r="IEH130" s="81"/>
      <c r="IEI130" s="81"/>
      <c r="IEJ130" s="81"/>
      <c r="IEK130" s="81"/>
      <c r="IEL130" s="81"/>
      <c r="IEM130" s="81"/>
      <c r="IEN130" s="81"/>
      <c r="IEO130" s="81"/>
      <c r="IEP130" s="81"/>
      <c r="IEQ130" s="81"/>
      <c r="IER130" s="81"/>
      <c r="IES130" s="81"/>
      <c r="IET130" s="81"/>
      <c r="IEU130" s="81"/>
      <c r="IEV130" s="81"/>
      <c r="IEW130" s="81"/>
      <c r="IEX130" s="81"/>
      <c r="IEY130" s="81"/>
      <c r="IEZ130" s="81"/>
      <c r="IFA130" s="81"/>
      <c r="IFB130" s="81"/>
      <c r="IFC130" s="81"/>
      <c r="IFD130" s="81"/>
      <c r="IFE130" s="81"/>
      <c r="IFF130" s="81"/>
      <c r="IFG130" s="81"/>
      <c r="IFH130" s="81"/>
      <c r="IFI130" s="81"/>
      <c r="IFJ130" s="81"/>
      <c r="IFK130" s="81"/>
      <c r="IFL130" s="81"/>
      <c r="IFM130" s="81"/>
      <c r="IFN130" s="81"/>
      <c r="IFO130" s="81"/>
      <c r="IFP130" s="81"/>
      <c r="IFQ130" s="81"/>
      <c r="IFR130" s="81"/>
      <c r="IFS130" s="81"/>
      <c r="IFT130" s="81"/>
      <c r="IFU130" s="81"/>
      <c r="IFV130" s="81"/>
      <c r="IFW130" s="81"/>
      <c r="IFX130" s="81"/>
      <c r="IFY130" s="81"/>
      <c r="IFZ130" s="81"/>
      <c r="IGA130" s="81"/>
      <c r="IGB130" s="81"/>
      <c r="IGC130" s="81"/>
      <c r="IGD130" s="81"/>
      <c r="IGE130" s="81"/>
      <c r="IGF130" s="81"/>
      <c r="IGG130" s="81"/>
      <c r="IGH130" s="81"/>
      <c r="IGI130" s="81"/>
      <c r="IGJ130" s="81"/>
      <c r="IGK130" s="81"/>
      <c r="IGL130" s="81"/>
      <c r="IGM130" s="81"/>
      <c r="IGN130" s="81"/>
      <c r="IGO130" s="81"/>
      <c r="IGP130" s="81"/>
      <c r="IGQ130" s="81"/>
      <c r="IGR130" s="81"/>
      <c r="IGS130" s="81"/>
      <c r="IGT130" s="81"/>
      <c r="IGU130" s="81"/>
      <c r="IGV130" s="81"/>
      <c r="IGW130" s="81"/>
      <c r="IGX130" s="81"/>
      <c r="IGY130" s="81"/>
      <c r="IGZ130" s="81"/>
      <c r="IHA130" s="81"/>
      <c r="IHB130" s="81"/>
      <c r="IHC130" s="81"/>
      <c r="IHD130" s="81"/>
      <c r="IHE130" s="81"/>
      <c r="IHF130" s="81"/>
      <c r="IHG130" s="81"/>
      <c r="IHH130" s="81"/>
      <c r="IHI130" s="81"/>
      <c r="IHJ130" s="81"/>
      <c r="IHK130" s="81"/>
      <c r="IHL130" s="81"/>
      <c r="IHM130" s="81"/>
      <c r="IHN130" s="81"/>
      <c r="IHO130" s="81"/>
      <c r="IHP130" s="81"/>
      <c r="IHQ130" s="81"/>
      <c r="IHR130" s="81"/>
      <c r="IHS130" s="81"/>
      <c r="IHT130" s="81"/>
      <c r="IHU130" s="81"/>
      <c r="IHV130" s="81"/>
      <c r="IHW130" s="81"/>
      <c r="IHX130" s="81"/>
      <c r="IHY130" s="81"/>
      <c r="IHZ130" s="81"/>
      <c r="IIA130" s="81"/>
      <c r="IIB130" s="81"/>
      <c r="IIC130" s="81"/>
      <c r="IID130" s="81"/>
      <c r="IIE130" s="81"/>
      <c r="IIF130" s="81"/>
      <c r="IIG130" s="81"/>
      <c r="IIH130" s="81"/>
      <c r="III130" s="81"/>
      <c r="IIJ130" s="81"/>
      <c r="IIK130" s="81"/>
      <c r="IIL130" s="81"/>
      <c r="IIM130" s="81"/>
      <c r="IIN130" s="81"/>
      <c r="IIO130" s="81"/>
      <c r="IIP130" s="81"/>
      <c r="IIQ130" s="81"/>
      <c r="IIR130" s="81"/>
      <c r="IIS130" s="81"/>
      <c r="IIT130" s="81"/>
      <c r="IIU130" s="81"/>
      <c r="IIV130" s="81"/>
      <c r="IIW130" s="81"/>
      <c r="IIX130" s="81"/>
      <c r="IIY130" s="81"/>
      <c r="IIZ130" s="81"/>
      <c r="IJA130" s="81"/>
      <c r="IJB130" s="81"/>
      <c r="IJC130" s="81"/>
      <c r="IJD130" s="81"/>
      <c r="IJE130" s="81"/>
      <c r="IJF130" s="81"/>
      <c r="IJG130" s="81"/>
      <c r="IJH130" s="81"/>
      <c r="IJI130" s="81"/>
      <c r="IJJ130" s="81"/>
      <c r="IJK130" s="81"/>
      <c r="IJL130" s="81"/>
      <c r="IJM130" s="81"/>
      <c r="IJN130" s="81"/>
      <c r="IJO130" s="81"/>
      <c r="IJP130" s="81"/>
      <c r="IJQ130" s="81"/>
      <c r="IJR130" s="81"/>
      <c r="IJS130" s="81"/>
      <c r="IJT130" s="81"/>
      <c r="IJU130" s="81"/>
      <c r="IJV130" s="81"/>
      <c r="IJW130" s="81"/>
      <c r="IJX130" s="81"/>
      <c r="IJY130" s="81"/>
      <c r="IJZ130" s="81"/>
      <c r="IKA130" s="81"/>
      <c r="IKB130" s="81"/>
      <c r="IKC130" s="81"/>
      <c r="IKD130" s="81"/>
      <c r="IKE130" s="81"/>
      <c r="IKF130" s="81"/>
      <c r="IKG130" s="81"/>
      <c r="IKH130" s="81"/>
      <c r="IKI130" s="81"/>
      <c r="IKJ130" s="81"/>
      <c r="IKK130" s="81"/>
      <c r="IKL130" s="81"/>
      <c r="IKM130" s="81"/>
      <c r="IKN130" s="81"/>
      <c r="IKO130" s="81"/>
      <c r="IKP130" s="81"/>
      <c r="IKQ130" s="81"/>
      <c r="IKR130" s="81"/>
      <c r="IKS130" s="81"/>
      <c r="IKT130" s="81"/>
      <c r="IKU130" s="81"/>
      <c r="IKV130" s="81"/>
      <c r="IKW130" s="81"/>
      <c r="IKX130" s="81"/>
      <c r="IKY130" s="81"/>
      <c r="IKZ130" s="81"/>
      <c r="ILA130" s="81"/>
      <c r="ILB130" s="81"/>
      <c r="ILC130" s="81"/>
      <c r="ILD130" s="81"/>
      <c r="ILE130" s="81"/>
      <c r="ILF130" s="81"/>
      <c r="ILG130" s="81"/>
      <c r="ILH130" s="81"/>
      <c r="ILI130" s="81"/>
      <c r="ILJ130" s="81"/>
      <c r="ILK130" s="81"/>
      <c r="ILL130" s="81"/>
      <c r="ILM130" s="81"/>
      <c r="ILN130" s="81"/>
      <c r="ILO130" s="81"/>
      <c r="ILP130" s="81"/>
      <c r="ILQ130" s="81"/>
      <c r="ILR130" s="81"/>
      <c r="ILS130" s="81"/>
      <c r="ILT130" s="81"/>
      <c r="ILU130" s="81"/>
      <c r="ILV130" s="81"/>
      <c r="ILW130" s="81"/>
      <c r="ILX130" s="81"/>
      <c r="ILY130" s="81"/>
      <c r="ILZ130" s="81"/>
      <c r="IMA130" s="81"/>
      <c r="IMB130" s="81"/>
      <c r="IMC130" s="81"/>
      <c r="IMD130" s="81"/>
      <c r="IME130" s="81"/>
      <c r="IMF130" s="81"/>
      <c r="IMG130" s="81"/>
      <c r="IMH130" s="81"/>
      <c r="IMI130" s="81"/>
      <c r="IMJ130" s="81"/>
      <c r="IMK130" s="81"/>
      <c r="IML130" s="81"/>
      <c r="IMM130" s="81"/>
      <c r="IMN130" s="81"/>
      <c r="IMO130" s="81"/>
      <c r="IMP130" s="81"/>
      <c r="IMQ130" s="81"/>
      <c r="IMR130" s="81"/>
      <c r="IMS130" s="81"/>
      <c r="IMT130" s="81"/>
      <c r="IMU130" s="81"/>
      <c r="IMV130" s="81"/>
      <c r="IMW130" s="81"/>
      <c r="IMX130" s="81"/>
      <c r="IMY130" s="81"/>
      <c r="IMZ130" s="81"/>
      <c r="INA130" s="81"/>
      <c r="INB130" s="81"/>
      <c r="INC130" s="81"/>
      <c r="IND130" s="81"/>
      <c r="INE130" s="81"/>
      <c r="INF130" s="81"/>
      <c r="ING130" s="81"/>
      <c r="INH130" s="81"/>
      <c r="INI130" s="81"/>
      <c r="INJ130" s="81"/>
      <c r="INK130" s="81"/>
      <c r="INL130" s="81"/>
      <c r="INM130" s="81"/>
      <c r="INN130" s="81"/>
      <c r="INO130" s="81"/>
      <c r="INP130" s="81"/>
      <c r="INQ130" s="81"/>
      <c r="INR130" s="81"/>
      <c r="INS130" s="81"/>
      <c r="INT130" s="81"/>
      <c r="INU130" s="81"/>
      <c r="INV130" s="81"/>
      <c r="INW130" s="81"/>
      <c r="INX130" s="81"/>
      <c r="INY130" s="81"/>
      <c r="INZ130" s="81"/>
      <c r="IOA130" s="81"/>
      <c r="IOB130" s="81"/>
      <c r="IOC130" s="81"/>
      <c r="IOD130" s="81"/>
      <c r="IOE130" s="81"/>
      <c r="IOF130" s="81"/>
      <c r="IOG130" s="81"/>
      <c r="IOH130" s="81"/>
      <c r="IOI130" s="81"/>
      <c r="IOJ130" s="81"/>
      <c r="IOK130" s="81"/>
      <c r="IOL130" s="81"/>
      <c r="IOM130" s="81"/>
      <c r="ION130" s="81"/>
      <c r="IOO130" s="81"/>
      <c r="IOP130" s="81"/>
      <c r="IOQ130" s="81"/>
      <c r="IOR130" s="81"/>
      <c r="IOS130" s="81"/>
      <c r="IOT130" s="81"/>
      <c r="IOU130" s="81"/>
      <c r="IOV130" s="81"/>
      <c r="IOW130" s="81"/>
      <c r="IOX130" s="81"/>
      <c r="IOY130" s="81"/>
      <c r="IOZ130" s="81"/>
      <c r="IPA130" s="81"/>
      <c r="IPB130" s="81"/>
      <c r="IPC130" s="81"/>
      <c r="IPD130" s="81"/>
      <c r="IPE130" s="81"/>
      <c r="IPF130" s="81"/>
      <c r="IPG130" s="81"/>
      <c r="IPH130" s="81"/>
      <c r="IPI130" s="81"/>
      <c r="IPJ130" s="81"/>
      <c r="IPK130" s="81"/>
      <c r="IPL130" s="81"/>
      <c r="IPM130" s="81"/>
      <c r="IPN130" s="81"/>
      <c r="IPO130" s="81"/>
      <c r="IPP130" s="81"/>
      <c r="IPQ130" s="81"/>
      <c r="IPR130" s="81"/>
      <c r="IPS130" s="81"/>
      <c r="IPT130" s="81"/>
      <c r="IPU130" s="81"/>
      <c r="IPV130" s="81"/>
      <c r="IPW130" s="81"/>
      <c r="IPX130" s="81"/>
      <c r="IPY130" s="81"/>
      <c r="IPZ130" s="81"/>
      <c r="IQA130" s="81"/>
      <c r="IQB130" s="81"/>
      <c r="IQC130" s="81"/>
      <c r="IQD130" s="81"/>
      <c r="IQE130" s="81"/>
      <c r="IQF130" s="81"/>
      <c r="IQG130" s="81"/>
      <c r="IQH130" s="81"/>
      <c r="IQI130" s="81"/>
      <c r="IQJ130" s="81"/>
      <c r="IQK130" s="81"/>
      <c r="IQL130" s="81"/>
      <c r="IQM130" s="81"/>
      <c r="IQN130" s="81"/>
      <c r="IQO130" s="81"/>
      <c r="IQP130" s="81"/>
      <c r="IQQ130" s="81"/>
      <c r="IQR130" s="81"/>
      <c r="IQS130" s="81"/>
      <c r="IQT130" s="81"/>
      <c r="IQU130" s="81"/>
      <c r="IQV130" s="81"/>
      <c r="IQW130" s="81"/>
      <c r="IQX130" s="81"/>
      <c r="IQY130" s="81"/>
      <c r="IQZ130" s="81"/>
      <c r="IRA130" s="81"/>
      <c r="IRB130" s="81"/>
      <c r="IRC130" s="81"/>
      <c r="IRD130" s="81"/>
      <c r="IRE130" s="81"/>
      <c r="IRF130" s="81"/>
      <c r="IRG130" s="81"/>
      <c r="IRH130" s="81"/>
      <c r="IRI130" s="81"/>
      <c r="IRJ130" s="81"/>
      <c r="IRK130" s="81"/>
      <c r="IRL130" s="81"/>
      <c r="IRM130" s="81"/>
      <c r="IRN130" s="81"/>
      <c r="IRO130" s="81"/>
      <c r="IRP130" s="81"/>
      <c r="IRQ130" s="81"/>
      <c r="IRR130" s="81"/>
      <c r="IRS130" s="81"/>
      <c r="IRT130" s="81"/>
      <c r="IRU130" s="81"/>
      <c r="IRV130" s="81"/>
      <c r="IRW130" s="81"/>
      <c r="IRX130" s="81"/>
      <c r="IRY130" s="81"/>
      <c r="IRZ130" s="81"/>
      <c r="ISA130" s="81"/>
      <c r="ISB130" s="81"/>
      <c r="ISC130" s="81"/>
      <c r="ISD130" s="81"/>
      <c r="ISE130" s="81"/>
      <c r="ISF130" s="81"/>
      <c r="ISG130" s="81"/>
      <c r="ISH130" s="81"/>
      <c r="ISI130" s="81"/>
      <c r="ISJ130" s="81"/>
      <c r="ISK130" s="81"/>
      <c r="ISL130" s="81"/>
      <c r="ISM130" s="81"/>
      <c r="ISN130" s="81"/>
      <c r="ISO130" s="81"/>
      <c r="ISP130" s="81"/>
      <c r="ISQ130" s="81"/>
      <c r="ISR130" s="81"/>
      <c r="ISS130" s="81"/>
      <c r="IST130" s="81"/>
      <c r="ISU130" s="81"/>
      <c r="ISV130" s="81"/>
      <c r="ISW130" s="81"/>
      <c r="ISX130" s="81"/>
      <c r="ISY130" s="81"/>
      <c r="ISZ130" s="81"/>
      <c r="ITA130" s="81"/>
      <c r="ITB130" s="81"/>
      <c r="ITC130" s="81"/>
      <c r="ITD130" s="81"/>
      <c r="ITE130" s="81"/>
      <c r="ITF130" s="81"/>
      <c r="ITG130" s="81"/>
      <c r="ITH130" s="81"/>
      <c r="ITI130" s="81"/>
      <c r="ITJ130" s="81"/>
      <c r="ITK130" s="81"/>
      <c r="ITL130" s="81"/>
      <c r="ITM130" s="81"/>
      <c r="ITN130" s="81"/>
      <c r="ITO130" s="81"/>
      <c r="ITP130" s="81"/>
      <c r="ITQ130" s="81"/>
      <c r="ITR130" s="81"/>
      <c r="ITS130" s="81"/>
      <c r="ITT130" s="81"/>
      <c r="ITU130" s="81"/>
      <c r="ITV130" s="81"/>
      <c r="ITW130" s="81"/>
      <c r="ITX130" s="81"/>
      <c r="ITY130" s="81"/>
      <c r="ITZ130" s="81"/>
      <c r="IUA130" s="81"/>
      <c r="IUB130" s="81"/>
      <c r="IUC130" s="81"/>
      <c r="IUD130" s="81"/>
      <c r="IUE130" s="81"/>
      <c r="IUF130" s="81"/>
      <c r="IUG130" s="81"/>
      <c r="IUH130" s="81"/>
      <c r="IUI130" s="81"/>
      <c r="IUJ130" s="81"/>
      <c r="IUK130" s="81"/>
      <c r="IUL130" s="81"/>
      <c r="IUM130" s="81"/>
      <c r="IUN130" s="81"/>
      <c r="IUO130" s="81"/>
      <c r="IUP130" s="81"/>
      <c r="IUQ130" s="81"/>
      <c r="IUR130" s="81"/>
      <c r="IUS130" s="81"/>
      <c r="IUT130" s="81"/>
      <c r="IUU130" s="81"/>
      <c r="IUV130" s="81"/>
      <c r="IUW130" s="81"/>
      <c r="IUX130" s="81"/>
      <c r="IUY130" s="81"/>
      <c r="IUZ130" s="81"/>
      <c r="IVA130" s="81"/>
      <c r="IVB130" s="81"/>
      <c r="IVC130" s="81"/>
      <c r="IVD130" s="81"/>
      <c r="IVE130" s="81"/>
      <c r="IVF130" s="81"/>
      <c r="IVG130" s="81"/>
      <c r="IVH130" s="81"/>
      <c r="IVI130" s="81"/>
      <c r="IVJ130" s="81"/>
      <c r="IVK130" s="81"/>
      <c r="IVL130" s="81"/>
      <c r="IVM130" s="81"/>
      <c r="IVN130" s="81"/>
      <c r="IVO130" s="81"/>
      <c r="IVP130" s="81"/>
      <c r="IVQ130" s="81"/>
      <c r="IVR130" s="81"/>
      <c r="IVS130" s="81"/>
      <c r="IVT130" s="81"/>
      <c r="IVU130" s="81"/>
      <c r="IVV130" s="81"/>
      <c r="IVW130" s="81"/>
      <c r="IVX130" s="81"/>
      <c r="IVY130" s="81"/>
      <c r="IVZ130" s="81"/>
      <c r="IWA130" s="81"/>
      <c r="IWB130" s="81"/>
      <c r="IWC130" s="81"/>
      <c r="IWD130" s="81"/>
      <c r="IWE130" s="81"/>
      <c r="IWF130" s="81"/>
      <c r="IWG130" s="81"/>
      <c r="IWH130" s="81"/>
      <c r="IWI130" s="81"/>
      <c r="IWJ130" s="81"/>
      <c r="IWK130" s="81"/>
      <c r="IWL130" s="81"/>
      <c r="IWM130" s="81"/>
      <c r="IWN130" s="81"/>
      <c r="IWO130" s="81"/>
      <c r="IWP130" s="81"/>
      <c r="IWQ130" s="81"/>
      <c r="IWR130" s="81"/>
      <c r="IWS130" s="81"/>
      <c r="IWT130" s="81"/>
      <c r="IWU130" s="81"/>
      <c r="IWV130" s="81"/>
      <c r="IWW130" s="81"/>
      <c r="IWX130" s="81"/>
      <c r="IWY130" s="81"/>
      <c r="IWZ130" s="81"/>
      <c r="IXA130" s="81"/>
      <c r="IXB130" s="81"/>
      <c r="IXC130" s="81"/>
      <c r="IXD130" s="81"/>
      <c r="IXE130" s="81"/>
      <c r="IXF130" s="81"/>
      <c r="IXG130" s="81"/>
      <c r="IXH130" s="81"/>
      <c r="IXI130" s="81"/>
      <c r="IXJ130" s="81"/>
      <c r="IXK130" s="81"/>
      <c r="IXL130" s="81"/>
      <c r="IXM130" s="81"/>
      <c r="IXN130" s="81"/>
      <c r="IXO130" s="81"/>
      <c r="IXP130" s="81"/>
      <c r="IXQ130" s="81"/>
      <c r="IXR130" s="81"/>
      <c r="IXS130" s="81"/>
      <c r="IXT130" s="81"/>
      <c r="IXU130" s="81"/>
      <c r="IXV130" s="81"/>
      <c r="IXW130" s="81"/>
      <c r="IXX130" s="81"/>
      <c r="IXY130" s="81"/>
      <c r="IXZ130" s="81"/>
      <c r="IYA130" s="81"/>
      <c r="IYB130" s="81"/>
      <c r="IYC130" s="81"/>
      <c r="IYD130" s="81"/>
      <c r="IYE130" s="81"/>
      <c r="IYF130" s="81"/>
      <c r="IYG130" s="81"/>
      <c r="IYH130" s="81"/>
      <c r="IYI130" s="81"/>
      <c r="IYJ130" s="81"/>
      <c r="IYK130" s="81"/>
      <c r="IYL130" s="81"/>
      <c r="IYM130" s="81"/>
      <c r="IYN130" s="81"/>
      <c r="IYO130" s="81"/>
      <c r="IYP130" s="81"/>
      <c r="IYQ130" s="81"/>
      <c r="IYR130" s="81"/>
      <c r="IYS130" s="81"/>
      <c r="IYT130" s="81"/>
      <c r="IYU130" s="81"/>
      <c r="IYV130" s="81"/>
      <c r="IYW130" s="81"/>
      <c r="IYX130" s="81"/>
      <c r="IYY130" s="81"/>
      <c r="IYZ130" s="81"/>
      <c r="IZA130" s="81"/>
      <c r="IZB130" s="81"/>
      <c r="IZC130" s="81"/>
      <c r="IZD130" s="81"/>
      <c r="IZE130" s="81"/>
      <c r="IZF130" s="81"/>
      <c r="IZG130" s="81"/>
      <c r="IZH130" s="81"/>
      <c r="IZI130" s="81"/>
      <c r="IZJ130" s="81"/>
      <c r="IZK130" s="81"/>
      <c r="IZL130" s="81"/>
      <c r="IZM130" s="81"/>
      <c r="IZN130" s="81"/>
      <c r="IZO130" s="81"/>
      <c r="IZP130" s="81"/>
      <c r="IZQ130" s="81"/>
      <c r="IZR130" s="81"/>
      <c r="IZS130" s="81"/>
      <c r="IZT130" s="81"/>
      <c r="IZU130" s="81"/>
      <c r="IZV130" s="81"/>
      <c r="IZW130" s="81"/>
      <c r="IZX130" s="81"/>
      <c r="IZY130" s="81"/>
      <c r="IZZ130" s="81"/>
      <c r="JAA130" s="81"/>
      <c r="JAB130" s="81"/>
      <c r="JAC130" s="81"/>
      <c r="JAD130" s="81"/>
      <c r="JAE130" s="81"/>
      <c r="JAF130" s="81"/>
      <c r="JAG130" s="81"/>
      <c r="JAH130" s="81"/>
      <c r="JAI130" s="81"/>
      <c r="JAJ130" s="81"/>
      <c r="JAK130" s="81"/>
      <c r="JAL130" s="81"/>
      <c r="JAM130" s="81"/>
      <c r="JAN130" s="81"/>
      <c r="JAO130" s="81"/>
      <c r="JAP130" s="81"/>
      <c r="JAQ130" s="81"/>
      <c r="JAR130" s="81"/>
      <c r="JAS130" s="81"/>
      <c r="JAT130" s="81"/>
      <c r="JAU130" s="81"/>
      <c r="JAV130" s="81"/>
      <c r="JAW130" s="81"/>
      <c r="JAX130" s="81"/>
      <c r="JAY130" s="81"/>
      <c r="JAZ130" s="81"/>
      <c r="JBA130" s="81"/>
      <c r="JBB130" s="81"/>
      <c r="JBC130" s="81"/>
      <c r="JBD130" s="81"/>
      <c r="JBE130" s="81"/>
      <c r="JBF130" s="81"/>
      <c r="JBG130" s="81"/>
      <c r="JBH130" s="81"/>
      <c r="JBI130" s="81"/>
      <c r="JBJ130" s="81"/>
      <c r="JBK130" s="81"/>
      <c r="JBL130" s="81"/>
      <c r="JBM130" s="81"/>
      <c r="JBN130" s="81"/>
      <c r="JBO130" s="81"/>
      <c r="JBP130" s="81"/>
      <c r="JBQ130" s="81"/>
      <c r="JBR130" s="81"/>
      <c r="JBS130" s="81"/>
      <c r="JBT130" s="81"/>
      <c r="JBU130" s="81"/>
      <c r="JBV130" s="81"/>
      <c r="JBW130" s="81"/>
      <c r="JBX130" s="81"/>
      <c r="JBY130" s="81"/>
      <c r="JBZ130" s="81"/>
      <c r="JCA130" s="81"/>
      <c r="JCB130" s="81"/>
      <c r="JCC130" s="81"/>
      <c r="JCD130" s="81"/>
      <c r="JCE130" s="81"/>
      <c r="JCF130" s="81"/>
      <c r="JCG130" s="81"/>
      <c r="JCH130" s="81"/>
      <c r="JCI130" s="81"/>
      <c r="JCJ130" s="81"/>
      <c r="JCK130" s="81"/>
      <c r="JCL130" s="81"/>
      <c r="JCM130" s="81"/>
      <c r="JCN130" s="81"/>
      <c r="JCO130" s="81"/>
      <c r="JCP130" s="81"/>
      <c r="JCQ130" s="81"/>
      <c r="JCR130" s="81"/>
      <c r="JCS130" s="81"/>
      <c r="JCT130" s="81"/>
      <c r="JCU130" s="81"/>
      <c r="JCV130" s="81"/>
      <c r="JCW130" s="81"/>
      <c r="JCX130" s="81"/>
      <c r="JCY130" s="81"/>
      <c r="JCZ130" s="81"/>
      <c r="JDA130" s="81"/>
      <c r="JDB130" s="81"/>
      <c r="JDC130" s="81"/>
      <c r="JDD130" s="81"/>
      <c r="JDE130" s="81"/>
      <c r="JDF130" s="81"/>
      <c r="JDG130" s="81"/>
      <c r="JDH130" s="81"/>
      <c r="JDI130" s="81"/>
      <c r="JDJ130" s="81"/>
      <c r="JDK130" s="81"/>
      <c r="JDL130" s="81"/>
      <c r="JDM130" s="81"/>
      <c r="JDN130" s="81"/>
      <c r="JDO130" s="81"/>
      <c r="JDP130" s="81"/>
      <c r="JDQ130" s="81"/>
      <c r="JDR130" s="81"/>
      <c r="JDS130" s="81"/>
      <c r="JDT130" s="81"/>
      <c r="JDU130" s="81"/>
      <c r="JDV130" s="81"/>
      <c r="JDW130" s="81"/>
      <c r="JDX130" s="81"/>
      <c r="JDY130" s="81"/>
      <c r="JDZ130" s="81"/>
      <c r="JEA130" s="81"/>
      <c r="JEB130" s="81"/>
      <c r="JEC130" s="81"/>
      <c r="JED130" s="81"/>
      <c r="JEE130" s="81"/>
      <c r="JEF130" s="81"/>
      <c r="JEG130" s="81"/>
      <c r="JEH130" s="81"/>
      <c r="JEI130" s="81"/>
      <c r="JEJ130" s="81"/>
      <c r="JEK130" s="81"/>
      <c r="JEL130" s="81"/>
      <c r="JEM130" s="81"/>
      <c r="JEN130" s="81"/>
      <c r="JEO130" s="81"/>
      <c r="JEP130" s="81"/>
      <c r="JEQ130" s="81"/>
      <c r="JER130" s="81"/>
      <c r="JES130" s="81"/>
      <c r="JET130" s="81"/>
      <c r="JEU130" s="81"/>
      <c r="JEV130" s="81"/>
      <c r="JEW130" s="81"/>
      <c r="JEX130" s="81"/>
      <c r="JEY130" s="81"/>
      <c r="JEZ130" s="81"/>
      <c r="JFA130" s="81"/>
      <c r="JFB130" s="81"/>
      <c r="JFC130" s="81"/>
      <c r="JFD130" s="81"/>
      <c r="JFE130" s="81"/>
      <c r="JFF130" s="81"/>
      <c r="JFG130" s="81"/>
      <c r="JFH130" s="81"/>
      <c r="JFI130" s="81"/>
      <c r="JFJ130" s="81"/>
      <c r="JFK130" s="81"/>
      <c r="JFL130" s="81"/>
      <c r="JFM130" s="81"/>
      <c r="JFN130" s="81"/>
      <c r="JFO130" s="81"/>
      <c r="JFP130" s="81"/>
      <c r="JFQ130" s="81"/>
      <c r="JFR130" s="81"/>
      <c r="JFS130" s="81"/>
      <c r="JFT130" s="81"/>
      <c r="JFU130" s="81"/>
      <c r="JFV130" s="81"/>
      <c r="JFW130" s="81"/>
      <c r="JFX130" s="81"/>
      <c r="JFY130" s="81"/>
      <c r="JFZ130" s="81"/>
      <c r="JGA130" s="81"/>
      <c r="JGB130" s="81"/>
      <c r="JGC130" s="81"/>
      <c r="JGD130" s="81"/>
      <c r="JGE130" s="81"/>
      <c r="JGF130" s="81"/>
      <c r="JGG130" s="81"/>
      <c r="JGH130" s="81"/>
      <c r="JGI130" s="81"/>
      <c r="JGJ130" s="81"/>
      <c r="JGK130" s="81"/>
      <c r="JGL130" s="81"/>
      <c r="JGM130" s="81"/>
      <c r="JGN130" s="81"/>
      <c r="JGO130" s="81"/>
      <c r="JGP130" s="81"/>
      <c r="JGQ130" s="81"/>
      <c r="JGR130" s="81"/>
      <c r="JGS130" s="81"/>
      <c r="JGT130" s="81"/>
      <c r="JGU130" s="81"/>
      <c r="JGV130" s="81"/>
      <c r="JGW130" s="81"/>
      <c r="JGX130" s="81"/>
      <c r="JGY130" s="81"/>
      <c r="JGZ130" s="81"/>
      <c r="JHA130" s="81"/>
      <c r="JHB130" s="81"/>
      <c r="JHC130" s="81"/>
      <c r="JHD130" s="81"/>
      <c r="JHE130" s="81"/>
      <c r="JHF130" s="81"/>
      <c r="JHG130" s="81"/>
      <c r="JHH130" s="81"/>
      <c r="JHI130" s="81"/>
      <c r="JHJ130" s="81"/>
      <c r="JHK130" s="81"/>
      <c r="JHL130" s="81"/>
      <c r="JHM130" s="81"/>
      <c r="JHN130" s="81"/>
      <c r="JHO130" s="81"/>
      <c r="JHP130" s="81"/>
      <c r="JHQ130" s="81"/>
      <c r="JHR130" s="81"/>
      <c r="JHS130" s="81"/>
      <c r="JHT130" s="81"/>
      <c r="JHU130" s="81"/>
      <c r="JHV130" s="81"/>
      <c r="JHW130" s="81"/>
      <c r="JHX130" s="81"/>
      <c r="JHY130" s="81"/>
      <c r="JHZ130" s="81"/>
      <c r="JIA130" s="81"/>
      <c r="JIB130" s="81"/>
      <c r="JIC130" s="81"/>
      <c r="JID130" s="81"/>
      <c r="JIE130" s="81"/>
      <c r="JIF130" s="81"/>
      <c r="JIG130" s="81"/>
      <c r="JIH130" s="81"/>
      <c r="JII130" s="81"/>
      <c r="JIJ130" s="81"/>
      <c r="JIK130" s="81"/>
      <c r="JIL130" s="81"/>
      <c r="JIM130" s="81"/>
      <c r="JIN130" s="81"/>
      <c r="JIO130" s="81"/>
      <c r="JIP130" s="81"/>
      <c r="JIQ130" s="81"/>
      <c r="JIR130" s="81"/>
      <c r="JIS130" s="81"/>
      <c r="JIT130" s="81"/>
      <c r="JIU130" s="81"/>
      <c r="JIV130" s="81"/>
      <c r="JIW130" s="81"/>
      <c r="JIX130" s="81"/>
      <c r="JIY130" s="81"/>
      <c r="JIZ130" s="81"/>
      <c r="JJA130" s="81"/>
      <c r="JJB130" s="81"/>
      <c r="JJC130" s="81"/>
      <c r="JJD130" s="81"/>
      <c r="JJE130" s="81"/>
      <c r="JJF130" s="81"/>
      <c r="JJG130" s="81"/>
      <c r="JJH130" s="81"/>
      <c r="JJI130" s="81"/>
      <c r="JJJ130" s="81"/>
      <c r="JJK130" s="81"/>
      <c r="JJL130" s="81"/>
      <c r="JJM130" s="81"/>
      <c r="JJN130" s="81"/>
      <c r="JJO130" s="81"/>
      <c r="JJP130" s="81"/>
      <c r="JJQ130" s="81"/>
      <c r="JJR130" s="81"/>
      <c r="JJS130" s="81"/>
      <c r="JJT130" s="81"/>
      <c r="JJU130" s="81"/>
      <c r="JJV130" s="81"/>
      <c r="JJW130" s="81"/>
      <c r="JJX130" s="81"/>
      <c r="JJY130" s="81"/>
      <c r="JJZ130" s="81"/>
      <c r="JKA130" s="81"/>
      <c r="JKB130" s="81"/>
      <c r="JKC130" s="81"/>
      <c r="JKD130" s="81"/>
      <c r="JKE130" s="81"/>
      <c r="JKF130" s="81"/>
      <c r="JKG130" s="81"/>
      <c r="JKH130" s="81"/>
      <c r="JKI130" s="81"/>
      <c r="JKJ130" s="81"/>
      <c r="JKK130" s="81"/>
      <c r="JKL130" s="81"/>
      <c r="JKM130" s="81"/>
      <c r="JKN130" s="81"/>
      <c r="JKO130" s="81"/>
      <c r="JKP130" s="81"/>
      <c r="JKQ130" s="81"/>
      <c r="JKR130" s="81"/>
      <c r="JKS130" s="81"/>
      <c r="JKT130" s="81"/>
      <c r="JKU130" s="81"/>
      <c r="JKV130" s="81"/>
      <c r="JKW130" s="81"/>
      <c r="JKX130" s="81"/>
      <c r="JKY130" s="81"/>
      <c r="JKZ130" s="81"/>
      <c r="JLA130" s="81"/>
      <c r="JLB130" s="81"/>
      <c r="JLC130" s="81"/>
      <c r="JLD130" s="81"/>
      <c r="JLE130" s="81"/>
      <c r="JLF130" s="81"/>
      <c r="JLG130" s="81"/>
      <c r="JLH130" s="81"/>
      <c r="JLI130" s="81"/>
      <c r="JLJ130" s="81"/>
      <c r="JLK130" s="81"/>
      <c r="JLL130" s="81"/>
      <c r="JLM130" s="81"/>
      <c r="JLN130" s="81"/>
      <c r="JLO130" s="81"/>
      <c r="JLP130" s="81"/>
      <c r="JLQ130" s="81"/>
      <c r="JLR130" s="81"/>
      <c r="JLS130" s="81"/>
      <c r="JLT130" s="81"/>
      <c r="JLU130" s="81"/>
      <c r="JLV130" s="81"/>
      <c r="JLW130" s="81"/>
      <c r="JLX130" s="81"/>
      <c r="JLY130" s="81"/>
      <c r="JLZ130" s="81"/>
      <c r="JMA130" s="81"/>
      <c r="JMB130" s="81"/>
      <c r="JMC130" s="81"/>
      <c r="JMD130" s="81"/>
      <c r="JME130" s="81"/>
      <c r="JMF130" s="81"/>
      <c r="JMG130" s="81"/>
      <c r="JMH130" s="81"/>
      <c r="JMI130" s="81"/>
      <c r="JMJ130" s="81"/>
      <c r="JMK130" s="81"/>
      <c r="JML130" s="81"/>
      <c r="JMM130" s="81"/>
      <c r="JMN130" s="81"/>
      <c r="JMO130" s="81"/>
      <c r="JMP130" s="81"/>
      <c r="JMQ130" s="81"/>
      <c r="JMR130" s="81"/>
      <c r="JMS130" s="81"/>
      <c r="JMT130" s="81"/>
      <c r="JMU130" s="81"/>
      <c r="JMV130" s="81"/>
      <c r="JMW130" s="81"/>
      <c r="JMX130" s="81"/>
      <c r="JMY130" s="81"/>
      <c r="JMZ130" s="81"/>
      <c r="JNA130" s="81"/>
      <c r="JNB130" s="81"/>
      <c r="JNC130" s="81"/>
      <c r="JND130" s="81"/>
      <c r="JNE130" s="81"/>
      <c r="JNF130" s="81"/>
      <c r="JNG130" s="81"/>
      <c r="JNH130" s="81"/>
      <c r="JNI130" s="81"/>
      <c r="JNJ130" s="81"/>
      <c r="JNK130" s="81"/>
      <c r="JNL130" s="81"/>
      <c r="JNM130" s="81"/>
      <c r="JNN130" s="81"/>
      <c r="JNO130" s="81"/>
      <c r="JNP130" s="81"/>
      <c r="JNQ130" s="81"/>
      <c r="JNR130" s="81"/>
      <c r="JNS130" s="81"/>
      <c r="JNT130" s="81"/>
      <c r="JNU130" s="81"/>
      <c r="JNV130" s="81"/>
      <c r="JNW130" s="81"/>
      <c r="JNX130" s="81"/>
      <c r="JNY130" s="81"/>
      <c r="JNZ130" s="81"/>
      <c r="JOA130" s="81"/>
      <c r="JOB130" s="81"/>
      <c r="JOC130" s="81"/>
      <c r="JOD130" s="81"/>
      <c r="JOE130" s="81"/>
      <c r="JOF130" s="81"/>
      <c r="JOG130" s="81"/>
      <c r="JOH130" s="81"/>
      <c r="JOI130" s="81"/>
      <c r="JOJ130" s="81"/>
      <c r="JOK130" s="81"/>
      <c r="JOL130" s="81"/>
      <c r="JOM130" s="81"/>
      <c r="JON130" s="81"/>
      <c r="JOO130" s="81"/>
      <c r="JOP130" s="81"/>
      <c r="JOQ130" s="81"/>
      <c r="JOR130" s="81"/>
      <c r="JOS130" s="81"/>
      <c r="JOT130" s="81"/>
      <c r="JOU130" s="81"/>
      <c r="JOV130" s="81"/>
      <c r="JOW130" s="81"/>
      <c r="JOX130" s="81"/>
      <c r="JOY130" s="81"/>
      <c r="JOZ130" s="81"/>
      <c r="JPA130" s="81"/>
      <c r="JPB130" s="81"/>
      <c r="JPC130" s="81"/>
      <c r="JPD130" s="81"/>
      <c r="JPE130" s="81"/>
      <c r="JPF130" s="81"/>
      <c r="JPG130" s="81"/>
      <c r="JPH130" s="81"/>
      <c r="JPI130" s="81"/>
      <c r="JPJ130" s="81"/>
      <c r="JPK130" s="81"/>
      <c r="JPL130" s="81"/>
      <c r="JPM130" s="81"/>
      <c r="JPN130" s="81"/>
      <c r="JPO130" s="81"/>
      <c r="JPP130" s="81"/>
      <c r="JPQ130" s="81"/>
      <c r="JPR130" s="81"/>
      <c r="JPS130" s="81"/>
      <c r="JPT130" s="81"/>
      <c r="JPU130" s="81"/>
      <c r="JPV130" s="81"/>
      <c r="JPW130" s="81"/>
      <c r="JPX130" s="81"/>
      <c r="JPY130" s="81"/>
      <c r="JPZ130" s="81"/>
      <c r="JQA130" s="81"/>
      <c r="JQB130" s="81"/>
      <c r="JQC130" s="81"/>
      <c r="JQD130" s="81"/>
      <c r="JQE130" s="81"/>
      <c r="JQF130" s="81"/>
      <c r="JQG130" s="81"/>
      <c r="JQH130" s="81"/>
      <c r="JQI130" s="81"/>
      <c r="JQJ130" s="81"/>
      <c r="JQK130" s="81"/>
      <c r="JQL130" s="81"/>
      <c r="JQM130" s="81"/>
      <c r="JQN130" s="81"/>
      <c r="JQO130" s="81"/>
      <c r="JQP130" s="81"/>
      <c r="JQQ130" s="81"/>
      <c r="JQR130" s="81"/>
      <c r="JQS130" s="81"/>
      <c r="JQT130" s="81"/>
      <c r="JQU130" s="81"/>
      <c r="JQV130" s="81"/>
      <c r="JQW130" s="81"/>
      <c r="JQX130" s="81"/>
      <c r="JQY130" s="81"/>
      <c r="JQZ130" s="81"/>
      <c r="JRA130" s="81"/>
      <c r="JRB130" s="81"/>
      <c r="JRC130" s="81"/>
      <c r="JRD130" s="81"/>
      <c r="JRE130" s="81"/>
      <c r="JRF130" s="81"/>
      <c r="JRG130" s="81"/>
      <c r="JRH130" s="81"/>
      <c r="JRI130" s="81"/>
      <c r="JRJ130" s="81"/>
      <c r="JRK130" s="81"/>
      <c r="JRL130" s="81"/>
      <c r="JRM130" s="81"/>
      <c r="JRN130" s="81"/>
      <c r="JRO130" s="81"/>
      <c r="JRP130" s="81"/>
      <c r="JRQ130" s="81"/>
      <c r="JRR130" s="81"/>
      <c r="JRS130" s="81"/>
      <c r="JRT130" s="81"/>
      <c r="JRU130" s="81"/>
      <c r="JRV130" s="81"/>
      <c r="JRW130" s="81"/>
      <c r="JRX130" s="81"/>
      <c r="JRY130" s="81"/>
      <c r="JRZ130" s="81"/>
      <c r="JSA130" s="81"/>
      <c r="JSB130" s="81"/>
      <c r="JSC130" s="81"/>
      <c r="JSD130" s="81"/>
      <c r="JSE130" s="81"/>
      <c r="JSF130" s="81"/>
      <c r="JSG130" s="81"/>
      <c r="JSH130" s="81"/>
      <c r="JSI130" s="81"/>
      <c r="JSJ130" s="81"/>
      <c r="JSK130" s="81"/>
      <c r="JSL130" s="81"/>
      <c r="JSM130" s="81"/>
      <c r="JSN130" s="81"/>
      <c r="JSO130" s="81"/>
      <c r="JSP130" s="81"/>
      <c r="JSQ130" s="81"/>
      <c r="JSR130" s="81"/>
      <c r="JSS130" s="81"/>
      <c r="JST130" s="81"/>
      <c r="JSU130" s="81"/>
      <c r="JSV130" s="81"/>
      <c r="JSW130" s="81"/>
      <c r="JSX130" s="81"/>
      <c r="JSY130" s="81"/>
      <c r="JSZ130" s="81"/>
      <c r="JTA130" s="81"/>
      <c r="JTB130" s="81"/>
      <c r="JTC130" s="81"/>
      <c r="JTD130" s="81"/>
      <c r="JTE130" s="81"/>
      <c r="JTF130" s="81"/>
      <c r="JTG130" s="81"/>
      <c r="JTH130" s="81"/>
      <c r="JTI130" s="81"/>
      <c r="JTJ130" s="81"/>
      <c r="JTK130" s="81"/>
      <c r="JTL130" s="81"/>
      <c r="JTM130" s="81"/>
      <c r="JTN130" s="81"/>
      <c r="JTO130" s="81"/>
      <c r="JTP130" s="81"/>
      <c r="JTQ130" s="81"/>
      <c r="JTR130" s="81"/>
      <c r="JTS130" s="81"/>
      <c r="JTT130" s="81"/>
      <c r="JTU130" s="81"/>
      <c r="JTV130" s="81"/>
      <c r="JTW130" s="81"/>
      <c r="JTX130" s="81"/>
      <c r="JTY130" s="81"/>
      <c r="JTZ130" s="81"/>
      <c r="JUA130" s="81"/>
      <c r="JUB130" s="81"/>
      <c r="JUC130" s="81"/>
      <c r="JUD130" s="81"/>
      <c r="JUE130" s="81"/>
      <c r="JUF130" s="81"/>
      <c r="JUG130" s="81"/>
      <c r="JUH130" s="81"/>
      <c r="JUI130" s="81"/>
      <c r="JUJ130" s="81"/>
      <c r="JUK130" s="81"/>
      <c r="JUL130" s="81"/>
      <c r="JUM130" s="81"/>
      <c r="JUN130" s="81"/>
      <c r="JUO130" s="81"/>
      <c r="JUP130" s="81"/>
      <c r="JUQ130" s="81"/>
      <c r="JUR130" s="81"/>
      <c r="JUS130" s="81"/>
      <c r="JUT130" s="81"/>
      <c r="JUU130" s="81"/>
      <c r="JUV130" s="81"/>
      <c r="JUW130" s="81"/>
      <c r="JUX130" s="81"/>
      <c r="JUY130" s="81"/>
      <c r="JUZ130" s="81"/>
      <c r="JVA130" s="81"/>
      <c r="JVB130" s="81"/>
      <c r="JVC130" s="81"/>
      <c r="JVD130" s="81"/>
      <c r="JVE130" s="81"/>
      <c r="JVF130" s="81"/>
      <c r="JVG130" s="81"/>
      <c r="JVH130" s="81"/>
      <c r="JVI130" s="81"/>
      <c r="JVJ130" s="81"/>
      <c r="JVK130" s="81"/>
      <c r="JVL130" s="81"/>
      <c r="JVM130" s="81"/>
      <c r="JVN130" s="81"/>
      <c r="JVO130" s="81"/>
      <c r="JVP130" s="81"/>
      <c r="JVQ130" s="81"/>
      <c r="JVR130" s="81"/>
      <c r="JVS130" s="81"/>
      <c r="JVT130" s="81"/>
      <c r="JVU130" s="81"/>
      <c r="JVV130" s="81"/>
      <c r="JVW130" s="81"/>
      <c r="JVX130" s="81"/>
      <c r="JVY130" s="81"/>
      <c r="JVZ130" s="81"/>
      <c r="JWA130" s="81"/>
      <c r="JWB130" s="81"/>
      <c r="JWC130" s="81"/>
      <c r="JWD130" s="81"/>
      <c r="JWE130" s="81"/>
      <c r="JWF130" s="81"/>
      <c r="JWG130" s="81"/>
      <c r="JWH130" s="81"/>
      <c r="JWI130" s="81"/>
      <c r="JWJ130" s="81"/>
      <c r="JWK130" s="81"/>
      <c r="JWL130" s="81"/>
      <c r="JWM130" s="81"/>
      <c r="JWN130" s="81"/>
      <c r="JWO130" s="81"/>
      <c r="JWP130" s="81"/>
      <c r="JWQ130" s="81"/>
      <c r="JWR130" s="81"/>
      <c r="JWS130" s="81"/>
      <c r="JWT130" s="81"/>
      <c r="JWU130" s="81"/>
      <c r="JWV130" s="81"/>
      <c r="JWW130" s="81"/>
      <c r="JWX130" s="81"/>
      <c r="JWY130" s="81"/>
      <c r="JWZ130" s="81"/>
      <c r="JXA130" s="81"/>
      <c r="JXB130" s="81"/>
      <c r="JXC130" s="81"/>
      <c r="JXD130" s="81"/>
      <c r="JXE130" s="81"/>
      <c r="JXF130" s="81"/>
      <c r="JXG130" s="81"/>
      <c r="JXH130" s="81"/>
      <c r="JXI130" s="81"/>
      <c r="JXJ130" s="81"/>
      <c r="JXK130" s="81"/>
      <c r="JXL130" s="81"/>
      <c r="JXM130" s="81"/>
      <c r="JXN130" s="81"/>
      <c r="JXO130" s="81"/>
      <c r="JXP130" s="81"/>
      <c r="JXQ130" s="81"/>
      <c r="JXR130" s="81"/>
      <c r="JXS130" s="81"/>
      <c r="JXT130" s="81"/>
      <c r="JXU130" s="81"/>
      <c r="JXV130" s="81"/>
      <c r="JXW130" s="81"/>
      <c r="JXX130" s="81"/>
      <c r="JXY130" s="81"/>
      <c r="JXZ130" s="81"/>
      <c r="JYA130" s="81"/>
      <c r="JYB130" s="81"/>
      <c r="JYC130" s="81"/>
      <c r="JYD130" s="81"/>
      <c r="JYE130" s="81"/>
      <c r="JYF130" s="81"/>
      <c r="JYG130" s="81"/>
      <c r="JYH130" s="81"/>
      <c r="JYI130" s="81"/>
      <c r="JYJ130" s="81"/>
      <c r="JYK130" s="81"/>
      <c r="JYL130" s="81"/>
      <c r="JYM130" s="81"/>
      <c r="JYN130" s="81"/>
      <c r="JYO130" s="81"/>
      <c r="JYP130" s="81"/>
      <c r="JYQ130" s="81"/>
      <c r="JYR130" s="81"/>
      <c r="JYS130" s="81"/>
      <c r="JYT130" s="81"/>
      <c r="JYU130" s="81"/>
      <c r="JYV130" s="81"/>
      <c r="JYW130" s="81"/>
      <c r="JYX130" s="81"/>
      <c r="JYY130" s="81"/>
      <c r="JYZ130" s="81"/>
      <c r="JZA130" s="81"/>
      <c r="JZB130" s="81"/>
      <c r="JZC130" s="81"/>
      <c r="JZD130" s="81"/>
      <c r="JZE130" s="81"/>
      <c r="JZF130" s="81"/>
      <c r="JZG130" s="81"/>
      <c r="JZH130" s="81"/>
      <c r="JZI130" s="81"/>
      <c r="JZJ130" s="81"/>
      <c r="JZK130" s="81"/>
      <c r="JZL130" s="81"/>
      <c r="JZM130" s="81"/>
      <c r="JZN130" s="81"/>
      <c r="JZO130" s="81"/>
      <c r="JZP130" s="81"/>
      <c r="JZQ130" s="81"/>
      <c r="JZR130" s="81"/>
      <c r="JZS130" s="81"/>
      <c r="JZT130" s="81"/>
      <c r="JZU130" s="81"/>
      <c r="JZV130" s="81"/>
      <c r="JZW130" s="81"/>
      <c r="JZX130" s="81"/>
      <c r="JZY130" s="81"/>
      <c r="JZZ130" s="81"/>
      <c r="KAA130" s="81"/>
      <c r="KAB130" s="81"/>
      <c r="KAC130" s="81"/>
      <c r="KAD130" s="81"/>
      <c r="KAE130" s="81"/>
      <c r="KAF130" s="81"/>
      <c r="KAG130" s="81"/>
      <c r="KAH130" s="81"/>
      <c r="KAI130" s="81"/>
      <c r="KAJ130" s="81"/>
      <c r="KAK130" s="81"/>
      <c r="KAL130" s="81"/>
      <c r="KAM130" s="81"/>
      <c r="KAN130" s="81"/>
      <c r="KAO130" s="81"/>
      <c r="KAP130" s="81"/>
      <c r="KAQ130" s="81"/>
      <c r="KAR130" s="81"/>
      <c r="KAS130" s="81"/>
      <c r="KAT130" s="81"/>
      <c r="KAU130" s="81"/>
      <c r="KAV130" s="81"/>
      <c r="KAW130" s="81"/>
      <c r="KAX130" s="81"/>
      <c r="KAY130" s="81"/>
      <c r="KAZ130" s="81"/>
      <c r="KBA130" s="81"/>
      <c r="KBB130" s="81"/>
      <c r="KBC130" s="81"/>
      <c r="KBD130" s="81"/>
      <c r="KBE130" s="81"/>
      <c r="KBF130" s="81"/>
      <c r="KBG130" s="81"/>
      <c r="KBH130" s="81"/>
      <c r="KBI130" s="81"/>
      <c r="KBJ130" s="81"/>
      <c r="KBK130" s="81"/>
      <c r="KBL130" s="81"/>
      <c r="KBM130" s="81"/>
      <c r="KBN130" s="81"/>
      <c r="KBO130" s="81"/>
      <c r="KBP130" s="81"/>
      <c r="KBQ130" s="81"/>
      <c r="KBR130" s="81"/>
      <c r="KBS130" s="81"/>
      <c r="KBT130" s="81"/>
      <c r="KBU130" s="81"/>
      <c r="KBV130" s="81"/>
      <c r="KBW130" s="81"/>
      <c r="KBX130" s="81"/>
      <c r="KBY130" s="81"/>
      <c r="KBZ130" s="81"/>
      <c r="KCA130" s="81"/>
      <c r="KCB130" s="81"/>
      <c r="KCC130" s="81"/>
      <c r="KCD130" s="81"/>
      <c r="KCE130" s="81"/>
      <c r="KCF130" s="81"/>
      <c r="KCG130" s="81"/>
      <c r="KCH130" s="81"/>
      <c r="KCI130" s="81"/>
      <c r="KCJ130" s="81"/>
      <c r="KCK130" s="81"/>
      <c r="KCL130" s="81"/>
      <c r="KCM130" s="81"/>
      <c r="KCN130" s="81"/>
      <c r="KCO130" s="81"/>
      <c r="KCP130" s="81"/>
      <c r="KCQ130" s="81"/>
      <c r="KCR130" s="81"/>
      <c r="KCS130" s="81"/>
      <c r="KCT130" s="81"/>
      <c r="KCU130" s="81"/>
      <c r="KCV130" s="81"/>
      <c r="KCW130" s="81"/>
      <c r="KCX130" s="81"/>
      <c r="KCY130" s="81"/>
      <c r="KCZ130" s="81"/>
      <c r="KDA130" s="81"/>
      <c r="KDB130" s="81"/>
      <c r="KDC130" s="81"/>
      <c r="KDD130" s="81"/>
      <c r="KDE130" s="81"/>
      <c r="KDF130" s="81"/>
      <c r="KDG130" s="81"/>
      <c r="KDH130" s="81"/>
      <c r="KDI130" s="81"/>
      <c r="KDJ130" s="81"/>
      <c r="KDK130" s="81"/>
      <c r="KDL130" s="81"/>
      <c r="KDM130" s="81"/>
      <c r="KDN130" s="81"/>
      <c r="KDO130" s="81"/>
      <c r="KDP130" s="81"/>
      <c r="KDQ130" s="81"/>
      <c r="KDR130" s="81"/>
      <c r="KDS130" s="81"/>
      <c r="KDT130" s="81"/>
      <c r="KDU130" s="81"/>
      <c r="KDV130" s="81"/>
      <c r="KDW130" s="81"/>
      <c r="KDX130" s="81"/>
      <c r="KDY130" s="81"/>
      <c r="KDZ130" s="81"/>
      <c r="KEA130" s="81"/>
      <c r="KEB130" s="81"/>
      <c r="KEC130" s="81"/>
      <c r="KED130" s="81"/>
      <c r="KEE130" s="81"/>
      <c r="KEF130" s="81"/>
      <c r="KEG130" s="81"/>
      <c r="KEH130" s="81"/>
      <c r="KEI130" s="81"/>
      <c r="KEJ130" s="81"/>
      <c r="KEK130" s="81"/>
      <c r="KEL130" s="81"/>
      <c r="KEM130" s="81"/>
      <c r="KEN130" s="81"/>
      <c r="KEO130" s="81"/>
      <c r="KEP130" s="81"/>
      <c r="KEQ130" s="81"/>
      <c r="KER130" s="81"/>
      <c r="KES130" s="81"/>
      <c r="KET130" s="81"/>
      <c r="KEU130" s="81"/>
      <c r="KEV130" s="81"/>
      <c r="KEW130" s="81"/>
      <c r="KEX130" s="81"/>
      <c r="KEY130" s="81"/>
      <c r="KEZ130" s="81"/>
      <c r="KFA130" s="81"/>
      <c r="KFB130" s="81"/>
      <c r="KFC130" s="81"/>
      <c r="KFD130" s="81"/>
      <c r="KFE130" s="81"/>
      <c r="KFF130" s="81"/>
      <c r="KFG130" s="81"/>
      <c r="KFH130" s="81"/>
      <c r="KFI130" s="81"/>
      <c r="KFJ130" s="81"/>
      <c r="KFK130" s="81"/>
      <c r="KFL130" s="81"/>
      <c r="KFM130" s="81"/>
      <c r="KFN130" s="81"/>
      <c r="KFO130" s="81"/>
      <c r="KFP130" s="81"/>
      <c r="KFQ130" s="81"/>
      <c r="KFR130" s="81"/>
      <c r="KFS130" s="81"/>
      <c r="KFT130" s="81"/>
      <c r="KFU130" s="81"/>
      <c r="KFV130" s="81"/>
      <c r="KFW130" s="81"/>
      <c r="KFX130" s="81"/>
      <c r="KFY130" s="81"/>
      <c r="KFZ130" s="81"/>
      <c r="KGA130" s="81"/>
      <c r="KGB130" s="81"/>
      <c r="KGC130" s="81"/>
      <c r="KGD130" s="81"/>
      <c r="KGE130" s="81"/>
      <c r="KGF130" s="81"/>
      <c r="KGG130" s="81"/>
      <c r="KGH130" s="81"/>
      <c r="KGI130" s="81"/>
      <c r="KGJ130" s="81"/>
      <c r="KGK130" s="81"/>
      <c r="KGL130" s="81"/>
      <c r="KGM130" s="81"/>
      <c r="KGN130" s="81"/>
      <c r="KGO130" s="81"/>
      <c r="KGP130" s="81"/>
      <c r="KGQ130" s="81"/>
      <c r="KGR130" s="81"/>
      <c r="KGS130" s="81"/>
      <c r="KGT130" s="81"/>
      <c r="KGU130" s="81"/>
      <c r="KGV130" s="81"/>
      <c r="KGW130" s="81"/>
      <c r="KGX130" s="81"/>
      <c r="KGY130" s="81"/>
      <c r="KGZ130" s="81"/>
      <c r="KHA130" s="81"/>
      <c r="KHB130" s="81"/>
      <c r="KHC130" s="81"/>
      <c r="KHD130" s="81"/>
      <c r="KHE130" s="81"/>
      <c r="KHF130" s="81"/>
      <c r="KHG130" s="81"/>
      <c r="KHH130" s="81"/>
      <c r="KHI130" s="81"/>
      <c r="KHJ130" s="81"/>
      <c r="KHK130" s="81"/>
      <c r="KHL130" s="81"/>
      <c r="KHM130" s="81"/>
      <c r="KHN130" s="81"/>
      <c r="KHO130" s="81"/>
      <c r="KHP130" s="81"/>
      <c r="KHQ130" s="81"/>
      <c r="KHR130" s="81"/>
      <c r="KHS130" s="81"/>
      <c r="KHT130" s="81"/>
      <c r="KHU130" s="81"/>
      <c r="KHV130" s="81"/>
      <c r="KHW130" s="81"/>
      <c r="KHX130" s="81"/>
      <c r="KHY130" s="81"/>
      <c r="KHZ130" s="81"/>
      <c r="KIA130" s="81"/>
      <c r="KIB130" s="81"/>
      <c r="KIC130" s="81"/>
      <c r="KID130" s="81"/>
      <c r="KIE130" s="81"/>
      <c r="KIF130" s="81"/>
      <c r="KIG130" s="81"/>
      <c r="KIH130" s="81"/>
      <c r="KII130" s="81"/>
      <c r="KIJ130" s="81"/>
      <c r="KIK130" s="81"/>
      <c r="KIL130" s="81"/>
      <c r="KIM130" s="81"/>
      <c r="KIN130" s="81"/>
      <c r="KIO130" s="81"/>
      <c r="KIP130" s="81"/>
      <c r="KIQ130" s="81"/>
      <c r="KIR130" s="81"/>
      <c r="KIS130" s="81"/>
      <c r="KIT130" s="81"/>
      <c r="KIU130" s="81"/>
      <c r="KIV130" s="81"/>
      <c r="KIW130" s="81"/>
      <c r="KIX130" s="81"/>
      <c r="KIY130" s="81"/>
      <c r="KIZ130" s="81"/>
      <c r="KJA130" s="81"/>
      <c r="KJB130" s="81"/>
      <c r="KJC130" s="81"/>
      <c r="KJD130" s="81"/>
      <c r="KJE130" s="81"/>
      <c r="KJF130" s="81"/>
      <c r="KJG130" s="81"/>
      <c r="KJH130" s="81"/>
      <c r="KJI130" s="81"/>
      <c r="KJJ130" s="81"/>
      <c r="KJK130" s="81"/>
      <c r="KJL130" s="81"/>
      <c r="KJM130" s="81"/>
      <c r="KJN130" s="81"/>
      <c r="KJO130" s="81"/>
      <c r="KJP130" s="81"/>
      <c r="KJQ130" s="81"/>
      <c r="KJR130" s="81"/>
      <c r="KJS130" s="81"/>
      <c r="KJT130" s="81"/>
      <c r="KJU130" s="81"/>
      <c r="KJV130" s="81"/>
      <c r="KJW130" s="81"/>
      <c r="KJX130" s="81"/>
      <c r="KJY130" s="81"/>
      <c r="KJZ130" s="81"/>
      <c r="KKA130" s="81"/>
      <c r="KKB130" s="81"/>
      <c r="KKC130" s="81"/>
      <c r="KKD130" s="81"/>
      <c r="KKE130" s="81"/>
      <c r="KKF130" s="81"/>
      <c r="KKG130" s="81"/>
      <c r="KKH130" s="81"/>
      <c r="KKI130" s="81"/>
      <c r="KKJ130" s="81"/>
      <c r="KKK130" s="81"/>
      <c r="KKL130" s="81"/>
      <c r="KKM130" s="81"/>
      <c r="KKN130" s="81"/>
      <c r="KKO130" s="81"/>
      <c r="KKP130" s="81"/>
      <c r="KKQ130" s="81"/>
      <c r="KKR130" s="81"/>
      <c r="KKS130" s="81"/>
      <c r="KKT130" s="81"/>
      <c r="KKU130" s="81"/>
      <c r="KKV130" s="81"/>
      <c r="KKW130" s="81"/>
      <c r="KKX130" s="81"/>
      <c r="KKY130" s="81"/>
      <c r="KKZ130" s="81"/>
      <c r="KLA130" s="81"/>
      <c r="KLB130" s="81"/>
      <c r="KLC130" s="81"/>
      <c r="KLD130" s="81"/>
      <c r="KLE130" s="81"/>
      <c r="KLF130" s="81"/>
      <c r="KLG130" s="81"/>
      <c r="KLH130" s="81"/>
      <c r="KLI130" s="81"/>
      <c r="KLJ130" s="81"/>
      <c r="KLK130" s="81"/>
      <c r="KLL130" s="81"/>
      <c r="KLM130" s="81"/>
      <c r="KLN130" s="81"/>
      <c r="KLO130" s="81"/>
      <c r="KLP130" s="81"/>
      <c r="KLQ130" s="81"/>
      <c r="KLR130" s="81"/>
      <c r="KLS130" s="81"/>
      <c r="KLT130" s="81"/>
      <c r="KLU130" s="81"/>
      <c r="KLV130" s="81"/>
      <c r="KLW130" s="81"/>
      <c r="KLX130" s="81"/>
      <c r="KLY130" s="81"/>
      <c r="KLZ130" s="81"/>
      <c r="KMA130" s="81"/>
      <c r="KMB130" s="81"/>
      <c r="KMC130" s="81"/>
      <c r="KMD130" s="81"/>
      <c r="KME130" s="81"/>
      <c r="KMF130" s="81"/>
      <c r="KMG130" s="81"/>
      <c r="KMH130" s="81"/>
      <c r="KMI130" s="81"/>
      <c r="KMJ130" s="81"/>
      <c r="KMK130" s="81"/>
      <c r="KML130" s="81"/>
      <c r="KMM130" s="81"/>
      <c r="KMN130" s="81"/>
      <c r="KMO130" s="81"/>
      <c r="KMP130" s="81"/>
      <c r="KMQ130" s="81"/>
      <c r="KMR130" s="81"/>
      <c r="KMS130" s="81"/>
      <c r="KMT130" s="81"/>
      <c r="KMU130" s="81"/>
      <c r="KMV130" s="81"/>
      <c r="KMW130" s="81"/>
      <c r="KMX130" s="81"/>
      <c r="KMY130" s="81"/>
      <c r="KMZ130" s="81"/>
      <c r="KNA130" s="81"/>
      <c r="KNB130" s="81"/>
      <c r="KNC130" s="81"/>
      <c r="KND130" s="81"/>
      <c r="KNE130" s="81"/>
      <c r="KNF130" s="81"/>
      <c r="KNG130" s="81"/>
      <c r="KNH130" s="81"/>
      <c r="KNI130" s="81"/>
      <c r="KNJ130" s="81"/>
      <c r="KNK130" s="81"/>
      <c r="KNL130" s="81"/>
      <c r="KNM130" s="81"/>
      <c r="KNN130" s="81"/>
      <c r="KNO130" s="81"/>
      <c r="KNP130" s="81"/>
      <c r="KNQ130" s="81"/>
      <c r="KNR130" s="81"/>
      <c r="KNS130" s="81"/>
      <c r="KNT130" s="81"/>
      <c r="KNU130" s="81"/>
      <c r="KNV130" s="81"/>
      <c r="KNW130" s="81"/>
      <c r="KNX130" s="81"/>
      <c r="KNY130" s="81"/>
      <c r="KNZ130" s="81"/>
      <c r="KOA130" s="81"/>
      <c r="KOB130" s="81"/>
      <c r="KOC130" s="81"/>
      <c r="KOD130" s="81"/>
      <c r="KOE130" s="81"/>
      <c r="KOF130" s="81"/>
      <c r="KOG130" s="81"/>
      <c r="KOH130" s="81"/>
      <c r="KOI130" s="81"/>
      <c r="KOJ130" s="81"/>
      <c r="KOK130" s="81"/>
      <c r="KOL130" s="81"/>
      <c r="KOM130" s="81"/>
      <c r="KON130" s="81"/>
      <c r="KOO130" s="81"/>
      <c r="KOP130" s="81"/>
      <c r="KOQ130" s="81"/>
      <c r="KOR130" s="81"/>
      <c r="KOS130" s="81"/>
      <c r="KOT130" s="81"/>
      <c r="KOU130" s="81"/>
      <c r="KOV130" s="81"/>
      <c r="KOW130" s="81"/>
      <c r="KOX130" s="81"/>
      <c r="KOY130" s="81"/>
      <c r="KOZ130" s="81"/>
      <c r="KPA130" s="81"/>
      <c r="KPB130" s="81"/>
      <c r="KPC130" s="81"/>
      <c r="KPD130" s="81"/>
      <c r="KPE130" s="81"/>
      <c r="KPF130" s="81"/>
      <c r="KPG130" s="81"/>
      <c r="KPH130" s="81"/>
      <c r="KPI130" s="81"/>
      <c r="KPJ130" s="81"/>
      <c r="KPK130" s="81"/>
      <c r="KPL130" s="81"/>
      <c r="KPM130" s="81"/>
      <c r="KPN130" s="81"/>
      <c r="KPO130" s="81"/>
      <c r="KPP130" s="81"/>
      <c r="KPQ130" s="81"/>
      <c r="KPR130" s="81"/>
      <c r="KPS130" s="81"/>
      <c r="KPT130" s="81"/>
      <c r="KPU130" s="81"/>
      <c r="KPV130" s="81"/>
      <c r="KPW130" s="81"/>
      <c r="KPX130" s="81"/>
      <c r="KPY130" s="81"/>
      <c r="KPZ130" s="81"/>
      <c r="KQA130" s="81"/>
      <c r="KQB130" s="81"/>
      <c r="KQC130" s="81"/>
      <c r="KQD130" s="81"/>
      <c r="KQE130" s="81"/>
      <c r="KQF130" s="81"/>
      <c r="KQG130" s="81"/>
      <c r="KQH130" s="81"/>
      <c r="KQI130" s="81"/>
      <c r="KQJ130" s="81"/>
      <c r="KQK130" s="81"/>
      <c r="KQL130" s="81"/>
      <c r="KQM130" s="81"/>
      <c r="KQN130" s="81"/>
      <c r="KQO130" s="81"/>
      <c r="KQP130" s="81"/>
      <c r="KQQ130" s="81"/>
      <c r="KQR130" s="81"/>
      <c r="KQS130" s="81"/>
      <c r="KQT130" s="81"/>
      <c r="KQU130" s="81"/>
      <c r="KQV130" s="81"/>
      <c r="KQW130" s="81"/>
      <c r="KQX130" s="81"/>
      <c r="KQY130" s="81"/>
      <c r="KQZ130" s="81"/>
      <c r="KRA130" s="81"/>
      <c r="KRB130" s="81"/>
      <c r="KRC130" s="81"/>
      <c r="KRD130" s="81"/>
      <c r="KRE130" s="81"/>
      <c r="KRF130" s="81"/>
      <c r="KRG130" s="81"/>
      <c r="KRH130" s="81"/>
      <c r="KRI130" s="81"/>
      <c r="KRJ130" s="81"/>
      <c r="KRK130" s="81"/>
      <c r="KRL130" s="81"/>
      <c r="KRM130" s="81"/>
      <c r="KRN130" s="81"/>
      <c r="KRO130" s="81"/>
      <c r="KRP130" s="81"/>
      <c r="KRQ130" s="81"/>
      <c r="KRR130" s="81"/>
      <c r="KRS130" s="81"/>
      <c r="KRT130" s="81"/>
      <c r="KRU130" s="81"/>
      <c r="KRV130" s="81"/>
      <c r="KRW130" s="81"/>
      <c r="KRX130" s="81"/>
      <c r="KRY130" s="81"/>
      <c r="KRZ130" s="81"/>
      <c r="KSA130" s="81"/>
      <c r="KSB130" s="81"/>
      <c r="KSC130" s="81"/>
      <c r="KSD130" s="81"/>
      <c r="KSE130" s="81"/>
      <c r="KSF130" s="81"/>
      <c r="KSG130" s="81"/>
      <c r="KSH130" s="81"/>
      <c r="KSI130" s="81"/>
      <c r="KSJ130" s="81"/>
      <c r="KSK130" s="81"/>
      <c r="KSL130" s="81"/>
      <c r="KSM130" s="81"/>
      <c r="KSN130" s="81"/>
      <c r="KSO130" s="81"/>
      <c r="KSP130" s="81"/>
      <c r="KSQ130" s="81"/>
      <c r="KSR130" s="81"/>
      <c r="KSS130" s="81"/>
      <c r="KST130" s="81"/>
      <c r="KSU130" s="81"/>
      <c r="KSV130" s="81"/>
      <c r="KSW130" s="81"/>
      <c r="KSX130" s="81"/>
      <c r="KSY130" s="81"/>
      <c r="KSZ130" s="81"/>
      <c r="KTA130" s="81"/>
      <c r="KTB130" s="81"/>
      <c r="KTC130" s="81"/>
      <c r="KTD130" s="81"/>
      <c r="KTE130" s="81"/>
      <c r="KTF130" s="81"/>
      <c r="KTG130" s="81"/>
      <c r="KTH130" s="81"/>
      <c r="KTI130" s="81"/>
      <c r="KTJ130" s="81"/>
      <c r="KTK130" s="81"/>
      <c r="KTL130" s="81"/>
      <c r="KTM130" s="81"/>
      <c r="KTN130" s="81"/>
      <c r="KTO130" s="81"/>
      <c r="KTP130" s="81"/>
      <c r="KTQ130" s="81"/>
      <c r="KTR130" s="81"/>
      <c r="KTS130" s="81"/>
      <c r="KTT130" s="81"/>
      <c r="KTU130" s="81"/>
      <c r="KTV130" s="81"/>
      <c r="KTW130" s="81"/>
      <c r="KTX130" s="81"/>
      <c r="KTY130" s="81"/>
      <c r="KTZ130" s="81"/>
      <c r="KUA130" s="81"/>
      <c r="KUB130" s="81"/>
      <c r="KUC130" s="81"/>
      <c r="KUD130" s="81"/>
      <c r="KUE130" s="81"/>
      <c r="KUF130" s="81"/>
      <c r="KUG130" s="81"/>
      <c r="KUH130" s="81"/>
      <c r="KUI130" s="81"/>
      <c r="KUJ130" s="81"/>
      <c r="KUK130" s="81"/>
      <c r="KUL130" s="81"/>
      <c r="KUM130" s="81"/>
      <c r="KUN130" s="81"/>
      <c r="KUO130" s="81"/>
      <c r="KUP130" s="81"/>
      <c r="KUQ130" s="81"/>
      <c r="KUR130" s="81"/>
      <c r="KUS130" s="81"/>
      <c r="KUT130" s="81"/>
      <c r="KUU130" s="81"/>
      <c r="KUV130" s="81"/>
      <c r="KUW130" s="81"/>
      <c r="KUX130" s="81"/>
      <c r="KUY130" s="81"/>
      <c r="KUZ130" s="81"/>
      <c r="KVA130" s="81"/>
      <c r="KVB130" s="81"/>
      <c r="KVC130" s="81"/>
      <c r="KVD130" s="81"/>
      <c r="KVE130" s="81"/>
      <c r="KVF130" s="81"/>
      <c r="KVG130" s="81"/>
      <c r="KVH130" s="81"/>
      <c r="KVI130" s="81"/>
      <c r="KVJ130" s="81"/>
      <c r="KVK130" s="81"/>
      <c r="KVL130" s="81"/>
      <c r="KVM130" s="81"/>
      <c r="KVN130" s="81"/>
      <c r="KVO130" s="81"/>
      <c r="KVP130" s="81"/>
      <c r="KVQ130" s="81"/>
      <c r="KVR130" s="81"/>
      <c r="KVS130" s="81"/>
      <c r="KVT130" s="81"/>
      <c r="KVU130" s="81"/>
      <c r="KVV130" s="81"/>
      <c r="KVW130" s="81"/>
      <c r="KVX130" s="81"/>
      <c r="KVY130" s="81"/>
      <c r="KVZ130" s="81"/>
      <c r="KWA130" s="81"/>
      <c r="KWB130" s="81"/>
      <c r="KWC130" s="81"/>
      <c r="KWD130" s="81"/>
      <c r="KWE130" s="81"/>
      <c r="KWF130" s="81"/>
      <c r="KWG130" s="81"/>
      <c r="KWH130" s="81"/>
      <c r="KWI130" s="81"/>
      <c r="KWJ130" s="81"/>
      <c r="KWK130" s="81"/>
      <c r="KWL130" s="81"/>
      <c r="KWM130" s="81"/>
      <c r="KWN130" s="81"/>
      <c r="KWO130" s="81"/>
      <c r="KWP130" s="81"/>
      <c r="KWQ130" s="81"/>
      <c r="KWR130" s="81"/>
      <c r="KWS130" s="81"/>
      <c r="KWT130" s="81"/>
      <c r="KWU130" s="81"/>
      <c r="KWV130" s="81"/>
      <c r="KWW130" s="81"/>
      <c r="KWX130" s="81"/>
      <c r="KWY130" s="81"/>
      <c r="KWZ130" s="81"/>
      <c r="KXA130" s="81"/>
      <c r="KXB130" s="81"/>
      <c r="KXC130" s="81"/>
      <c r="KXD130" s="81"/>
      <c r="KXE130" s="81"/>
      <c r="KXF130" s="81"/>
      <c r="KXG130" s="81"/>
      <c r="KXH130" s="81"/>
      <c r="KXI130" s="81"/>
      <c r="KXJ130" s="81"/>
      <c r="KXK130" s="81"/>
      <c r="KXL130" s="81"/>
      <c r="KXM130" s="81"/>
      <c r="KXN130" s="81"/>
      <c r="KXO130" s="81"/>
      <c r="KXP130" s="81"/>
      <c r="KXQ130" s="81"/>
      <c r="KXR130" s="81"/>
      <c r="KXS130" s="81"/>
      <c r="KXT130" s="81"/>
      <c r="KXU130" s="81"/>
      <c r="KXV130" s="81"/>
      <c r="KXW130" s="81"/>
      <c r="KXX130" s="81"/>
      <c r="KXY130" s="81"/>
      <c r="KXZ130" s="81"/>
      <c r="KYA130" s="81"/>
      <c r="KYB130" s="81"/>
      <c r="KYC130" s="81"/>
      <c r="KYD130" s="81"/>
      <c r="KYE130" s="81"/>
      <c r="KYF130" s="81"/>
      <c r="KYG130" s="81"/>
      <c r="KYH130" s="81"/>
      <c r="KYI130" s="81"/>
      <c r="KYJ130" s="81"/>
      <c r="KYK130" s="81"/>
      <c r="KYL130" s="81"/>
      <c r="KYM130" s="81"/>
      <c r="KYN130" s="81"/>
      <c r="KYO130" s="81"/>
      <c r="KYP130" s="81"/>
      <c r="KYQ130" s="81"/>
      <c r="KYR130" s="81"/>
      <c r="KYS130" s="81"/>
      <c r="KYT130" s="81"/>
      <c r="KYU130" s="81"/>
      <c r="KYV130" s="81"/>
      <c r="KYW130" s="81"/>
      <c r="KYX130" s="81"/>
      <c r="KYY130" s="81"/>
      <c r="KYZ130" s="81"/>
      <c r="KZA130" s="81"/>
      <c r="KZB130" s="81"/>
      <c r="KZC130" s="81"/>
      <c r="KZD130" s="81"/>
      <c r="KZE130" s="81"/>
      <c r="KZF130" s="81"/>
      <c r="KZG130" s="81"/>
      <c r="KZH130" s="81"/>
      <c r="KZI130" s="81"/>
      <c r="KZJ130" s="81"/>
      <c r="KZK130" s="81"/>
      <c r="KZL130" s="81"/>
      <c r="KZM130" s="81"/>
      <c r="KZN130" s="81"/>
      <c r="KZO130" s="81"/>
      <c r="KZP130" s="81"/>
      <c r="KZQ130" s="81"/>
      <c r="KZR130" s="81"/>
      <c r="KZS130" s="81"/>
      <c r="KZT130" s="81"/>
      <c r="KZU130" s="81"/>
      <c r="KZV130" s="81"/>
      <c r="KZW130" s="81"/>
      <c r="KZX130" s="81"/>
      <c r="KZY130" s="81"/>
      <c r="KZZ130" s="81"/>
      <c r="LAA130" s="81"/>
      <c r="LAB130" s="81"/>
      <c r="LAC130" s="81"/>
      <c r="LAD130" s="81"/>
      <c r="LAE130" s="81"/>
      <c r="LAF130" s="81"/>
      <c r="LAG130" s="81"/>
      <c r="LAH130" s="81"/>
      <c r="LAI130" s="81"/>
      <c r="LAJ130" s="81"/>
      <c r="LAK130" s="81"/>
      <c r="LAL130" s="81"/>
      <c r="LAM130" s="81"/>
      <c r="LAN130" s="81"/>
      <c r="LAO130" s="81"/>
      <c r="LAP130" s="81"/>
      <c r="LAQ130" s="81"/>
      <c r="LAR130" s="81"/>
      <c r="LAS130" s="81"/>
      <c r="LAT130" s="81"/>
      <c r="LAU130" s="81"/>
      <c r="LAV130" s="81"/>
      <c r="LAW130" s="81"/>
      <c r="LAX130" s="81"/>
      <c r="LAY130" s="81"/>
      <c r="LAZ130" s="81"/>
      <c r="LBA130" s="81"/>
      <c r="LBB130" s="81"/>
      <c r="LBC130" s="81"/>
      <c r="LBD130" s="81"/>
      <c r="LBE130" s="81"/>
      <c r="LBF130" s="81"/>
      <c r="LBG130" s="81"/>
      <c r="LBH130" s="81"/>
      <c r="LBI130" s="81"/>
      <c r="LBJ130" s="81"/>
      <c r="LBK130" s="81"/>
      <c r="LBL130" s="81"/>
      <c r="LBM130" s="81"/>
      <c r="LBN130" s="81"/>
      <c r="LBO130" s="81"/>
      <c r="LBP130" s="81"/>
      <c r="LBQ130" s="81"/>
      <c r="LBR130" s="81"/>
      <c r="LBS130" s="81"/>
      <c r="LBT130" s="81"/>
      <c r="LBU130" s="81"/>
      <c r="LBV130" s="81"/>
      <c r="LBW130" s="81"/>
      <c r="LBX130" s="81"/>
      <c r="LBY130" s="81"/>
      <c r="LBZ130" s="81"/>
      <c r="LCA130" s="81"/>
      <c r="LCB130" s="81"/>
      <c r="LCC130" s="81"/>
      <c r="LCD130" s="81"/>
      <c r="LCE130" s="81"/>
      <c r="LCF130" s="81"/>
      <c r="LCG130" s="81"/>
      <c r="LCH130" s="81"/>
      <c r="LCI130" s="81"/>
      <c r="LCJ130" s="81"/>
      <c r="LCK130" s="81"/>
      <c r="LCL130" s="81"/>
      <c r="LCM130" s="81"/>
      <c r="LCN130" s="81"/>
      <c r="LCO130" s="81"/>
      <c r="LCP130" s="81"/>
      <c r="LCQ130" s="81"/>
      <c r="LCR130" s="81"/>
      <c r="LCS130" s="81"/>
      <c r="LCT130" s="81"/>
      <c r="LCU130" s="81"/>
      <c r="LCV130" s="81"/>
      <c r="LCW130" s="81"/>
      <c r="LCX130" s="81"/>
      <c r="LCY130" s="81"/>
      <c r="LCZ130" s="81"/>
      <c r="LDA130" s="81"/>
      <c r="LDB130" s="81"/>
      <c r="LDC130" s="81"/>
      <c r="LDD130" s="81"/>
      <c r="LDE130" s="81"/>
      <c r="LDF130" s="81"/>
      <c r="LDG130" s="81"/>
      <c r="LDH130" s="81"/>
      <c r="LDI130" s="81"/>
      <c r="LDJ130" s="81"/>
      <c r="LDK130" s="81"/>
      <c r="LDL130" s="81"/>
      <c r="LDM130" s="81"/>
      <c r="LDN130" s="81"/>
      <c r="LDO130" s="81"/>
      <c r="LDP130" s="81"/>
      <c r="LDQ130" s="81"/>
      <c r="LDR130" s="81"/>
      <c r="LDS130" s="81"/>
      <c r="LDT130" s="81"/>
      <c r="LDU130" s="81"/>
      <c r="LDV130" s="81"/>
      <c r="LDW130" s="81"/>
      <c r="LDX130" s="81"/>
      <c r="LDY130" s="81"/>
      <c r="LDZ130" s="81"/>
      <c r="LEA130" s="81"/>
      <c r="LEB130" s="81"/>
      <c r="LEC130" s="81"/>
      <c r="LED130" s="81"/>
      <c r="LEE130" s="81"/>
      <c r="LEF130" s="81"/>
      <c r="LEG130" s="81"/>
      <c r="LEH130" s="81"/>
      <c r="LEI130" s="81"/>
      <c r="LEJ130" s="81"/>
      <c r="LEK130" s="81"/>
      <c r="LEL130" s="81"/>
      <c r="LEM130" s="81"/>
      <c r="LEN130" s="81"/>
      <c r="LEO130" s="81"/>
      <c r="LEP130" s="81"/>
      <c r="LEQ130" s="81"/>
      <c r="LER130" s="81"/>
      <c r="LES130" s="81"/>
      <c r="LET130" s="81"/>
      <c r="LEU130" s="81"/>
      <c r="LEV130" s="81"/>
      <c r="LEW130" s="81"/>
      <c r="LEX130" s="81"/>
      <c r="LEY130" s="81"/>
      <c r="LEZ130" s="81"/>
      <c r="LFA130" s="81"/>
      <c r="LFB130" s="81"/>
      <c r="LFC130" s="81"/>
      <c r="LFD130" s="81"/>
      <c r="LFE130" s="81"/>
      <c r="LFF130" s="81"/>
      <c r="LFG130" s="81"/>
      <c r="LFH130" s="81"/>
      <c r="LFI130" s="81"/>
      <c r="LFJ130" s="81"/>
      <c r="LFK130" s="81"/>
      <c r="LFL130" s="81"/>
      <c r="LFM130" s="81"/>
      <c r="LFN130" s="81"/>
      <c r="LFO130" s="81"/>
      <c r="LFP130" s="81"/>
      <c r="LFQ130" s="81"/>
      <c r="LFR130" s="81"/>
      <c r="LFS130" s="81"/>
      <c r="LFT130" s="81"/>
      <c r="LFU130" s="81"/>
      <c r="LFV130" s="81"/>
      <c r="LFW130" s="81"/>
      <c r="LFX130" s="81"/>
      <c r="LFY130" s="81"/>
      <c r="LFZ130" s="81"/>
      <c r="LGA130" s="81"/>
      <c r="LGB130" s="81"/>
      <c r="LGC130" s="81"/>
      <c r="LGD130" s="81"/>
      <c r="LGE130" s="81"/>
      <c r="LGF130" s="81"/>
      <c r="LGG130" s="81"/>
      <c r="LGH130" s="81"/>
      <c r="LGI130" s="81"/>
      <c r="LGJ130" s="81"/>
      <c r="LGK130" s="81"/>
      <c r="LGL130" s="81"/>
      <c r="LGM130" s="81"/>
      <c r="LGN130" s="81"/>
      <c r="LGO130" s="81"/>
      <c r="LGP130" s="81"/>
      <c r="LGQ130" s="81"/>
      <c r="LGR130" s="81"/>
      <c r="LGS130" s="81"/>
      <c r="LGT130" s="81"/>
      <c r="LGU130" s="81"/>
      <c r="LGV130" s="81"/>
      <c r="LGW130" s="81"/>
      <c r="LGX130" s="81"/>
      <c r="LGY130" s="81"/>
      <c r="LGZ130" s="81"/>
      <c r="LHA130" s="81"/>
      <c r="LHB130" s="81"/>
      <c r="LHC130" s="81"/>
      <c r="LHD130" s="81"/>
      <c r="LHE130" s="81"/>
      <c r="LHF130" s="81"/>
      <c r="LHG130" s="81"/>
      <c r="LHH130" s="81"/>
      <c r="LHI130" s="81"/>
      <c r="LHJ130" s="81"/>
      <c r="LHK130" s="81"/>
      <c r="LHL130" s="81"/>
      <c r="LHM130" s="81"/>
      <c r="LHN130" s="81"/>
      <c r="LHO130" s="81"/>
      <c r="LHP130" s="81"/>
      <c r="LHQ130" s="81"/>
      <c r="LHR130" s="81"/>
      <c r="LHS130" s="81"/>
      <c r="LHT130" s="81"/>
      <c r="LHU130" s="81"/>
      <c r="LHV130" s="81"/>
      <c r="LHW130" s="81"/>
      <c r="LHX130" s="81"/>
      <c r="LHY130" s="81"/>
      <c r="LHZ130" s="81"/>
      <c r="LIA130" s="81"/>
      <c r="LIB130" s="81"/>
      <c r="LIC130" s="81"/>
      <c r="LID130" s="81"/>
      <c r="LIE130" s="81"/>
      <c r="LIF130" s="81"/>
      <c r="LIG130" s="81"/>
      <c r="LIH130" s="81"/>
      <c r="LII130" s="81"/>
      <c r="LIJ130" s="81"/>
      <c r="LIK130" s="81"/>
      <c r="LIL130" s="81"/>
      <c r="LIM130" s="81"/>
      <c r="LIN130" s="81"/>
      <c r="LIO130" s="81"/>
      <c r="LIP130" s="81"/>
      <c r="LIQ130" s="81"/>
      <c r="LIR130" s="81"/>
      <c r="LIS130" s="81"/>
      <c r="LIT130" s="81"/>
      <c r="LIU130" s="81"/>
      <c r="LIV130" s="81"/>
      <c r="LIW130" s="81"/>
      <c r="LIX130" s="81"/>
      <c r="LIY130" s="81"/>
      <c r="LIZ130" s="81"/>
      <c r="LJA130" s="81"/>
      <c r="LJB130" s="81"/>
      <c r="LJC130" s="81"/>
      <c r="LJD130" s="81"/>
      <c r="LJE130" s="81"/>
      <c r="LJF130" s="81"/>
      <c r="LJG130" s="81"/>
      <c r="LJH130" s="81"/>
      <c r="LJI130" s="81"/>
      <c r="LJJ130" s="81"/>
      <c r="LJK130" s="81"/>
      <c r="LJL130" s="81"/>
      <c r="LJM130" s="81"/>
      <c r="LJN130" s="81"/>
      <c r="LJO130" s="81"/>
      <c r="LJP130" s="81"/>
      <c r="LJQ130" s="81"/>
      <c r="LJR130" s="81"/>
      <c r="LJS130" s="81"/>
      <c r="LJT130" s="81"/>
      <c r="LJU130" s="81"/>
      <c r="LJV130" s="81"/>
      <c r="LJW130" s="81"/>
      <c r="LJX130" s="81"/>
      <c r="LJY130" s="81"/>
      <c r="LJZ130" s="81"/>
      <c r="LKA130" s="81"/>
      <c r="LKB130" s="81"/>
      <c r="LKC130" s="81"/>
      <c r="LKD130" s="81"/>
      <c r="LKE130" s="81"/>
      <c r="LKF130" s="81"/>
      <c r="LKG130" s="81"/>
      <c r="LKH130" s="81"/>
      <c r="LKI130" s="81"/>
      <c r="LKJ130" s="81"/>
      <c r="LKK130" s="81"/>
      <c r="LKL130" s="81"/>
      <c r="LKM130" s="81"/>
      <c r="LKN130" s="81"/>
      <c r="LKO130" s="81"/>
      <c r="LKP130" s="81"/>
      <c r="LKQ130" s="81"/>
      <c r="LKR130" s="81"/>
      <c r="LKS130" s="81"/>
      <c r="LKT130" s="81"/>
      <c r="LKU130" s="81"/>
      <c r="LKV130" s="81"/>
      <c r="LKW130" s="81"/>
      <c r="LKX130" s="81"/>
      <c r="LKY130" s="81"/>
      <c r="LKZ130" s="81"/>
      <c r="LLA130" s="81"/>
      <c r="LLB130" s="81"/>
      <c r="LLC130" s="81"/>
      <c r="LLD130" s="81"/>
      <c r="LLE130" s="81"/>
      <c r="LLF130" s="81"/>
      <c r="LLG130" s="81"/>
      <c r="LLH130" s="81"/>
      <c r="LLI130" s="81"/>
      <c r="LLJ130" s="81"/>
      <c r="LLK130" s="81"/>
      <c r="LLL130" s="81"/>
      <c r="LLM130" s="81"/>
      <c r="LLN130" s="81"/>
      <c r="LLO130" s="81"/>
      <c r="LLP130" s="81"/>
      <c r="LLQ130" s="81"/>
      <c r="LLR130" s="81"/>
      <c r="LLS130" s="81"/>
      <c r="LLT130" s="81"/>
      <c r="LLU130" s="81"/>
      <c r="LLV130" s="81"/>
      <c r="LLW130" s="81"/>
      <c r="LLX130" s="81"/>
      <c r="LLY130" s="81"/>
      <c r="LLZ130" s="81"/>
      <c r="LMA130" s="81"/>
      <c r="LMB130" s="81"/>
      <c r="LMC130" s="81"/>
      <c r="LMD130" s="81"/>
      <c r="LME130" s="81"/>
      <c r="LMF130" s="81"/>
      <c r="LMG130" s="81"/>
      <c r="LMH130" s="81"/>
      <c r="LMI130" s="81"/>
      <c r="LMJ130" s="81"/>
      <c r="LMK130" s="81"/>
      <c r="LML130" s="81"/>
      <c r="LMM130" s="81"/>
      <c r="LMN130" s="81"/>
      <c r="LMO130" s="81"/>
      <c r="LMP130" s="81"/>
      <c r="LMQ130" s="81"/>
      <c r="LMR130" s="81"/>
      <c r="LMS130" s="81"/>
      <c r="LMT130" s="81"/>
      <c r="LMU130" s="81"/>
      <c r="LMV130" s="81"/>
      <c r="LMW130" s="81"/>
      <c r="LMX130" s="81"/>
      <c r="LMY130" s="81"/>
      <c r="LMZ130" s="81"/>
      <c r="LNA130" s="81"/>
      <c r="LNB130" s="81"/>
      <c r="LNC130" s="81"/>
      <c r="LND130" s="81"/>
      <c r="LNE130" s="81"/>
      <c r="LNF130" s="81"/>
      <c r="LNG130" s="81"/>
      <c r="LNH130" s="81"/>
      <c r="LNI130" s="81"/>
      <c r="LNJ130" s="81"/>
      <c r="LNK130" s="81"/>
      <c r="LNL130" s="81"/>
      <c r="LNM130" s="81"/>
      <c r="LNN130" s="81"/>
      <c r="LNO130" s="81"/>
      <c r="LNP130" s="81"/>
      <c r="LNQ130" s="81"/>
      <c r="LNR130" s="81"/>
      <c r="LNS130" s="81"/>
      <c r="LNT130" s="81"/>
      <c r="LNU130" s="81"/>
      <c r="LNV130" s="81"/>
      <c r="LNW130" s="81"/>
      <c r="LNX130" s="81"/>
      <c r="LNY130" s="81"/>
      <c r="LNZ130" s="81"/>
      <c r="LOA130" s="81"/>
      <c r="LOB130" s="81"/>
      <c r="LOC130" s="81"/>
      <c r="LOD130" s="81"/>
      <c r="LOE130" s="81"/>
      <c r="LOF130" s="81"/>
      <c r="LOG130" s="81"/>
      <c r="LOH130" s="81"/>
      <c r="LOI130" s="81"/>
      <c r="LOJ130" s="81"/>
      <c r="LOK130" s="81"/>
      <c r="LOL130" s="81"/>
      <c r="LOM130" s="81"/>
      <c r="LON130" s="81"/>
      <c r="LOO130" s="81"/>
      <c r="LOP130" s="81"/>
      <c r="LOQ130" s="81"/>
      <c r="LOR130" s="81"/>
      <c r="LOS130" s="81"/>
      <c r="LOT130" s="81"/>
      <c r="LOU130" s="81"/>
      <c r="LOV130" s="81"/>
      <c r="LOW130" s="81"/>
      <c r="LOX130" s="81"/>
      <c r="LOY130" s="81"/>
      <c r="LOZ130" s="81"/>
      <c r="LPA130" s="81"/>
      <c r="LPB130" s="81"/>
      <c r="LPC130" s="81"/>
      <c r="LPD130" s="81"/>
      <c r="LPE130" s="81"/>
      <c r="LPF130" s="81"/>
      <c r="LPG130" s="81"/>
      <c r="LPH130" s="81"/>
      <c r="LPI130" s="81"/>
      <c r="LPJ130" s="81"/>
      <c r="LPK130" s="81"/>
      <c r="LPL130" s="81"/>
      <c r="LPM130" s="81"/>
      <c r="LPN130" s="81"/>
      <c r="LPO130" s="81"/>
      <c r="LPP130" s="81"/>
      <c r="LPQ130" s="81"/>
      <c r="LPR130" s="81"/>
      <c r="LPS130" s="81"/>
      <c r="LPT130" s="81"/>
      <c r="LPU130" s="81"/>
      <c r="LPV130" s="81"/>
      <c r="LPW130" s="81"/>
      <c r="LPX130" s="81"/>
      <c r="LPY130" s="81"/>
      <c r="LPZ130" s="81"/>
      <c r="LQA130" s="81"/>
      <c r="LQB130" s="81"/>
      <c r="LQC130" s="81"/>
      <c r="LQD130" s="81"/>
      <c r="LQE130" s="81"/>
      <c r="LQF130" s="81"/>
      <c r="LQG130" s="81"/>
      <c r="LQH130" s="81"/>
      <c r="LQI130" s="81"/>
      <c r="LQJ130" s="81"/>
      <c r="LQK130" s="81"/>
      <c r="LQL130" s="81"/>
      <c r="LQM130" s="81"/>
      <c r="LQN130" s="81"/>
      <c r="LQO130" s="81"/>
      <c r="LQP130" s="81"/>
      <c r="LQQ130" s="81"/>
      <c r="LQR130" s="81"/>
      <c r="LQS130" s="81"/>
      <c r="LQT130" s="81"/>
      <c r="LQU130" s="81"/>
      <c r="LQV130" s="81"/>
      <c r="LQW130" s="81"/>
      <c r="LQX130" s="81"/>
      <c r="LQY130" s="81"/>
      <c r="LQZ130" s="81"/>
      <c r="LRA130" s="81"/>
      <c r="LRB130" s="81"/>
      <c r="LRC130" s="81"/>
      <c r="LRD130" s="81"/>
      <c r="LRE130" s="81"/>
      <c r="LRF130" s="81"/>
      <c r="LRG130" s="81"/>
      <c r="LRH130" s="81"/>
      <c r="LRI130" s="81"/>
      <c r="LRJ130" s="81"/>
      <c r="LRK130" s="81"/>
      <c r="LRL130" s="81"/>
      <c r="LRM130" s="81"/>
      <c r="LRN130" s="81"/>
      <c r="LRO130" s="81"/>
      <c r="LRP130" s="81"/>
      <c r="LRQ130" s="81"/>
      <c r="LRR130" s="81"/>
      <c r="LRS130" s="81"/>
      <c r="LRT130" s="81"/>
      <c r="LRU130" s="81"/>
      <c r="LRV130" s="81"/>
      <c r="LRW130" s="81"/>
      <c r="LRX130" s="81"/>
      <c r="LRY130" s="81"/>
      <c r="LRZ130" s="81"/>
      <c r="LSA130" s="81"/>
      <c r="LSB130" s="81"/>
      <c r="LSC130" s="81"/>
      <c r="LSD130" s="81"/>
      <c r="LSE130" s="81"/>
      <c r="LSF130" s="81"/>
      <c r="LSG130" s="81"/>
      <c r="LSH130" s="81"/>
      <c r="LSI130" s="81"/>
      <c r="LSJ130" s="81"/>
      <c r="LSK130" s="81"/>
      <c r="LSL130" s="81"/>
      <c r="LSM130" s="81"/>
      <c r="LSN130" s="81"/>
      <c r="LSO130" s="81"/>
      <c r="LSP130" s="81"/>
      <c r="LSQ130" s="81"/>
      <c r="LSR130" s="81"/>
      <c r="LSS130" s="81"/>
      <c r="LST130" s="81"/>
      <c r="LSU130" s="81"/>
      <c r="LSV130" s="81"/>
      <c r="LSW130" s="81"/>
      <c r="LSX130" s="81"/>
      <c r="LSY130" s="81"/>
      <c r="LSZ130" s="81"/>
      <c r="LTA130" s="81"/>
      <c r="LTB130" s="81"/>
      <c r="LTC130" s="81"/>
      <c r="LTD130" s="81"/>
      <c r="LTE130" s="81"/>
      <c r="LTF130" s="81"/>
      <c r="LTG130" s="81"/>
      <c r="LTH130" s="81"/>
      <c r="LTI130" s="81"/>
      <c r="LTJ130" s="81"/>
      <c r="LTK130" s="81"/>
      <c r="LTL130" s="81"/>
      <c r="LTM130" s="81"/>
      <c r="LTN130" s="81"/>
      <c r="LTO130" s="81"/>
      <c r="LTP130" s="81"/>
      <c r="LTQ130" s="81"/>
      <c r="LTR130" s="81"/>
      <c r="LTS130" s="81"/>
      <c r="LTT130" s="81"/>
      <c r="LTU130" s="81"/>
      <c r="LTV130" s="81"/>
      <c r="LTW130" s="81"/>
      <c r="LTX130" s="81"/>
      <c r="LTY130" s="81"/>
      <c r="LTZ130" s="81"/>
      <c r="LUA130" s="81"/>
      <c r="LUB130" s="81"/>
      <c r="LUC130" s="81"/>
      <c r="LUD130" s="81"/>
      <c r="LUE130" s="81"/>
      <c r="LUF130" s="81"/>
      <c r="LUG130" s="81"/>
      <c r="LUH130" s="81"/>
      <c r="LUI130" s="81"/>
      <c r="LUJ130" s="81"/>
      <c r="LUK130" s="81"/>
      <c r="LUL130" s="81"/>
      <c r="LUM130" s="81"/>
      <c r="LUN130" s="81"/>
      <c r="LUO130" s="81"/>
      <c r="LUP130" s="81"/>
      <c r="LUQ130" s="81"/>
      <c r="LUR130" s="81"/>
      <c r="LUS130" s="81"/>
      <c r="LUT130" s="81"/>
      <c r="LUU130" s="81"/>
      <c r="LUV130" s="81"/>
      <c r="LUW130" s="81"/>
      <c r="LUX130" s="81"/>
      <c r="LUY130" s="81"/>
      <c r="LUZ130" s="81"/>
      <c r="LVA130" s="81"/>
      <c r="LVB130" s="81"/>
      <c r="LVC130" s="81"/>
      <c r="LVD130" s="81"/>
      <c r="LVE130" s="81"/>
      <c r="LVF130" s="81"/>
      <c r="LVG130" s="81"/>
      <c r="LVH130" s="81"/>
      <c r="LVI130" s="81"/>
      <c r="LVJ130" s="81"/>
      <c r="LVK130" s="81"/>
      <c r="LVL130" s="81"/>
      <c r="LVM130" s="81"/>
      <c r="LVN130" s="81"/>
      <c r="LVO130" s="81"/>
      <c r="LVP130" s="81"/>
      <c r="LVQ130" s="81"/>
      <c r="LVR130" s="81"/>
      <c r="LVS130" s="81"/>
      <c r="LVT130" s="81"/>
      <c r="LVU130" s="81"/>
      <c r="LVV130" s="81"/>
      <c r="LVW130" s="81"/>
      <c r="LVX130" s="81"/>
      <c r="LVY130" s="81"/>
      <c r="LVZ130" s="81"/>
      <c r="LWA130" s="81"/>
      <c r="LWB130" s="81"/>
      <c r="LWC130" s="81"/>
      <c r="LWD130" s="81"/>
      <c r="LWE130" s="81"/>
      <c r="LWF130" s="81"/>
      <c r="LWG130" s="81"/>
      <c r="LWH130" s="81"/>
      <c r="LWI130" s="81"/>
      <c r="LWJ130" s="81"/>
      <c r="LWK130" s="81"/>
      <c r="LWL130" s="81"/>
      <c r="LWM130" s="81"/>
      <c r="LWN130" s="81"/>
      <c r="LWO130" s="81"/>
      <c r="LWP130" s="81"/>
      <c r="LWQ130" s="81"/>
      <c r="LWR130" s="81"/>
      <c r="LWS130" s="81"/>
      <c r="LWT130" s="81"/>
      <c r="LWU130" s="81"/>
      <c r="LWV130" s="81"/>
      <c r="LWW130" s="81"/>
      <c r="LWX130" s="81"/>
      <c r="LWY130" s="81"/>
      <c r="LWZ130" s="81"/>
      <c r="LXA130" s="81"/>
      <c r="LXB130" s="81"/>
      <c r="LXC130" s="81"/>
      <c r="LXD130" s="81"/>
      <c r="LXE130" s="81"/>
      <c r="LXF130" s="81"/>
      <c r="LXG130" s="81"/>
      <c r="LXH130" s="81"/>
      <c r="LXI130" s="81"/>
      <c r="LXJ130" s="81"/>
      <c r="LXK130" s="81"/>
      <c r="LXL130" s="81"/>
      <c r="LXM130" s="81"/>
      <c r="LXN130" s="81"/>
      <c r="LXO130" s="81"/>
      <c r="LXP130" s="81"/>
      <c r="LXQ130" s="81"/>
      <c r="LXR130" s="81"/>
      <c r="LXS130" s="81"/>
      <c r="LXT130" s="81"/>
      <c r="LXU130" s="81"/>
      <c r="LXV130" s="81"/>
      <c r="LXW130" s="81"/>
      <c r="LXX130" s="81"/>
      <c r="LXY130" s="81"/>
      <c r="LXZ130" s="81"/>
      <c r="LYA130" s="81"/>
      <c r="LYB130" s="81"/>
      <c r="LYC130" s="81"/>
      <c r="LYD130" s="81"/>
      <c r="LYE130" s="81"/>
      <c r="LYF130" s="81"/>
      <c r="LYG130" s="81"/>
      <c r="LYH130" s="81"/>
      <c r="LYI130" s="81"/>
      <c r="LYJ130" s="81"/>
      <c r="LYK130" s="81"/>
      <c r="LYL130" s="81"/>
      <c r="LYM130" s="81"/>
      <c r="LYN130" s="81"/>
      <c r="LYO130" s="81"/>
      <c r="LYP130" s="81"/>
      <c r="LYQ130" s="81"/>
      <c r="LYR130" s="81"/>
      <c r="LYS130" s="81"/>
      <c r="LYT130" s="81"/>
      <c r="LYU130" s="81"/>
      <c r="LYV130" s="81"/>
      <c r="LYW130" s="81"/>
      <c r="LYX130" s="81"/>
      <c r="LYY130" s="81"/>
      <c r="LYZ130" s="81"/>
      <c r="LZA130" s="81"/>
      <c r="LZB130" s="81"/>
      <c r="LZC130" s="81"/>
      <c r="LZD130" s="81"/>
      <c r="LZE130" s="81"/>
      <c r="LZF130" s="81"/>
      <c r="LZG130" s="81"/>
      <c r="LZH130" s="81"/>
      <c r="LZI130" s="81"/>
      <c r="LZJ130" s="81"/>
      <c r="LZK130" s="81"/>
      <c r="LZL130" s="81"/>
      <c r="LZM130" s="81"/>
      <c r="LZN130" s="81"/>
      <c r="LZO130" s="81"/>
      <c r="LZP130" s="81"/>
      <c r="LZQ130" s="81"/>
      <c r="LZR130" s="81"/>
      <c r="LZS130" s="81"/>
      <c r="LZT130" s="81"/>
      <c r="LZU130" s="81"/>
      <c r="LZV130" s="81"/>
      <c r="LZW130" s="81"/>
      <c r="LZX130" s="81"/>
      <c r="LZY130" s="81"/>
      <c r="LZZ130" s="81"/>
      <c r="MAA130" s="81"/>
      <c r="MAB130" s="81"/>
      <c r="MAC130" s="81"/>
      <c r="MAD130" s="81"/>
      <c r="MAE130" s="81"/>
      <c r="MAF130" s="81"/>
      <c r="MAG130" s="81"/>
      <c r="MAH130" s="81"/>
      <c r="MAI130" s="81"/>
      <c r="MAJ130" s="81"/>
      <c r="MAK130" s="81"/>
      <c r="MAL130" s="81"/>
      <c r="MAM130" s="81"/>
      <c r="MAN130" s="81"/>
      <c r="MAO130" s="81"/>
      <c r="MAP130" s="81"/>
      <c r="MAQ130" s="81"/>
      <c r="MAR130" s="81"/>
      <c r="MAS130" s="81"/>
      <c r="MAT130" s="81"/>
      <c r="MAU130" s="81"/>
      <c r="MAV130" s="81"/>
      <c r="MAW130" s="81"/>
      <c r="MAX130" s="81"/>
      <c r="MAY130" s="81"/>
      <c r="MAZ130" s="81"/>
      <c r="MBA130" s="81"/>
      <c r="MBB130" s="81"/>
      <c r="MBC130" s="81"/>
      <c r="MBD130" s="81"/>
      <c r="MBE130" s="81"/>
      <c r="MBF130" s="81"/>
      <c r="MBG130" s="81"/>
      <c r="MBH130" s="81"/>
      <c r="MBI130" s="81"/>
      <c r="MBJ130" s="81"/>
      <c r="MBK130" s="81"/>
      <c r="MBL130" s="81"/>
      <c r="MBM130" s="81"/>
      <c r="MBN130" s="81"/>
      <c r="MBO130" s="81"/>
      <c r="MBP130" s="81"/>
      <c r="MBQ130" s="81"/>
      <c r="MBR130" s="81"/>
      <c r="MBS130" s="81"/>
      <c r="MBT130" s="81"/>
      <c r="MBU130" s="81"/>
      <c r="MBV130" s="81"/>
      <c r="MBW130" s="81"/>
      <c r="MBX130" s="81"/>
      <c r="MBY130" s="81"/>
      <c r="MBZ130" s="81"/>
      <c r="MCA130" s="81"/>
      <c r="MCB130" s="81"/>
      <c r="MCC130" s="81"/>
      <c r="MCD130" s="81"/>
      <c r="MCE130" s="81"/>
      <c r="MCF130" s="81"/>
      <c r="MCG130" s="81"/>
      <c r="MCH130" s="81"/>
      <c r="MCI130" s="81"/>
      <c r="MCJ130" s="81"/>
      <c r="MCK130" s="81"/>
      <c r="MCL130" s="81"/>
      <c r="MCM130" s="81"/>
      <c r="MCN130" s="81"/>
      <c r="MCO130" s="81"/>
      <c r="MCP130" s="81"/>
      <c r="MCQ130" s="81"/>
      <c r="MCR130" s="81"/>
      <c r="MCS130" s="81"/>
      <c r="MCT130" s="81"/>
      <c r="MCU130" s="81"/>
      <c r="MCV130" s="81"/>
      <c r="MCW130" s="81"/>
      <c r="MCX130" s="81"/>
      <c r="MCY130" s="81"/>
      <c r="MCZ130" s="81"/>
      <c r="MDA130" s="81"/>
      <c r="MDB130" s="81"/>
      <c r="MDC130" s="81"/>
      <c r="MDD130" s="81"/>
      <c r="MDE130" s="81"/>
      <c r="MDF130" s="81"/>
      <c r="MDG130" s="81"/>
      <c r="MDH130" s="81"/>
      <c r="MDI130" s="81"/>
      <c r="MDJ130" s="81"/>
      <c r="MDK130" s="81"/>
      <c r="MDL130" s="81"/>
      <c r="MDM130" s="81"/>
      <c r="MDN130" s="81"/>
      <c r="MDO130" s="81"/>
      <c r="MDP130" s="81"/>
      <c r="MDQ130" s="81"/>
      <c r="MDR130" s="81"/>
      <c r="MDS130" s="81"/>
      <c r="MDT130" s="81"/>
      <c r="MDU130" s="81"/>
      <c r="MDV130" s="81"/>
      <c r="MDW130" s="81"/>
      <c r="MDX130" s="81"/>
      <c r="MDY130" s="81"/>
      <c r="MDZ130" s="81"/>
      <c r="MEA130" s="81"/>
      <c r="MEB130" s="81"/>
      <c r="MEC130" s="81"/>
      <c r="MED130" s="81"/>
      <c r="MEE130" s="81"/>
      <c r="MEF130" s="81"/>
      <c r="MEG130" s="81"/>
      <c r="MEH130" s="81"/>
      <c r="MEI130" s="81"/>
      <c r="MEJ130" s="81"/>
      <c r="MEK130" s="81"/>
      <c r="MEL130" s="81"/>
      <c r="MEM130" s="81"/>
      <c r="MEN130" s="81"/>
      <c r="MEO130" s="81"/>
      <c r="MEP130" s="81"/>
      <c r="MEQ130" s="81"/>
      <c r="MER130" s="81"/>
      <c r="MES130" s="81"/>
      <c r="MET130" s="81"/>
      <c r="MEU130" s="81"/>
      <c r="MEV130" s="81"/>
      <c r="MEW130" s="81"/>
      <c r="MEX130" s="81"/>
      <c r="MEY130" s="81"/>
      <c r="MEZ130" s="81"/>
      <c r="MFA130" s="81"/>
      <c r="MFB130" s="81"/>
      <c r="MFC130" s="81"/>
      <c r="MFD130" s="81"/>
      <c r="MFE130" s="81"/>
      <c r="MFF130" s="81"/>
      <c r="MFG130" s="81"/>
      <c r="MFH130" s="81"/>
      <c r="MFI130" s="81"/>
      <c r="MFJ130" s="81"/>
      <c r="MFK130" s="81"/>
      <c r="MFL130" s="81"/>
      <c r="MFM130" s="81"/>
      <c r="MFN130" s="81"/>
      <c r="MFO130" s="81"/>
      <c r="MFP130" s="81"/>
      <c r="MFQ130" s="81"/>
      <c r="MFR130" s="81"/>
      <c r="MFS130" s="81"/>
      <c r="MFT130" s="81"/>
      <c r="MFU130" s="81"/>
      <c r="MFV130" s="81"/>
      <c r="MFW130" s="81"/>
      <c r="MFX130" s="81"/>
      <c r="MFY130" s="81"/>
      <c r="MFZ130" s="81"/>
      <c r="MGA130" s="81"/>
      <c r="MGB130" s="81"/>
      <c r="MGC130" s="81"/>
      <c r="MGD130" s="81"/>
      <c r="MGE130" s="81"/>
      <c r="MGF130" s="81"/>
      <c r="MGG130" s="81"/>
      <c r="MGH130" s="81"/>
      <c r="MGI130" s="81"/>
      <c r="MGJ130" s="81"/>
      <c r="MGK130" s="81"/>
      <c r="MGL130" s="81"/>
      <c r="MGM130" s="81"/>
      <c r="MGN130" s="81"/>
      <c r="MGO130" s="81"/>
      <c r="MGP130" s="81"/>
      <c r="MGQ130" s="81"/>
      <c r="MGR130" s="81"/>
      <c r="MGS130" s="81"/>
      <c r="MGT130" s="81"/>
      <c r="MGU130" s="81"/>
      <c r="MGV130" s="81"/>
      <c r="MGW130" s="81"/>
      <c r="MGX130" s="81"/>
      <c r="MGY130" s="81"/>
      <c r="MGZ130" s="81"/>
      <c r="MHA130" s="81"/>
      <c r="MHB130" s="81"/>
      <c r="MHC130" s="81"/>
      <c r="MHD130" s="81"/>
      <c r="MHE130" s="81"/>
      <c r="MHF130" s="81"/>
      <c r="MHG130" s="81"/>
      <c r="MHH130" s="81"/>
      <c r="MHI130" s="81"/>
      <c r="MHJ130" s="81"/>
      <c r="MHK130" s="81"/>
      <c r="MHL130" s="81"/>
      <c r="MHM130" s="81"/>
      <c r="MHN130" s="81"/>
      <c r="MHO130" s="81"/>
      <c r="MHP130" s="81"/>
      <c r="MHQ130" s="81"/>
      <c r="MHR130" s="81"/>
      <c r="MHS130" s="81"/>
      <c r="MHT130" s="81"/>
      <c r="MHU130" s="81"/>
      <c r="MHV130" s="81"/>
      <c r="MHW130" s="81"/>
      <c r="MHX130" s="81"/>
      <c r="MHY130" s="81"/>
      <c r="MHZ130" s="81"/>
      <c r="MIA130" s="81"/>
      <c r="MIB130" s="81"/>
      <c r="MIC130" s="81"/>
      <c r="MID130" s="81"/>
      <c r="MIE130" s="81"/>
      <c r="MIF130" s="81"/>
      <c r="MIG130" s="81"/>
      <c r="MIH130" s="81"/>
      <c r="MII130" s="81"/>
      <c r="MIJ130" s="81"/>
      <c r="MIK130" s="81"/>
      <c r="MIL130" s="81"/>
      <c r="MIM130" s="81"/>
      <c r="MIN130" s="81"/>
      <c r="MIO130" s="81"/>
      <c r="MIP130" s="81"/>
      <c r="MIQ130" s="81"/>
      <c r="MIR130" s="81"/>
      <c r="MIS130" s="81"/>
      <c r="MIT130" s="81"/>
      <c r="MIU130" s="81"/>
      <c r="MIV130" s="81"/>
      <c r="MIW130" s="81"/>
      <c r="MIX130" s="81"/>
      <c r="MIY130" s="81"/>
      <c r="MIZ130" s="81"/>
      <c r="MJA130" s="81"/>
      <c r="MJB130" s="81"/>
      <c r="MJC130" s="81"/>
      <c r="MJD130" s="81"/>
      <c r="MJE130" s="81"/>
      <c r="MJF130" s="81"/>
      <c r="MJG130" s="81"/>
      <c r="MJH130" s="81"/>
      <c r="MJI130" s="81"/>
      <c r="MJJ130" s="81"/>
      <c r="MJK130" s="81"/>
      <c r="MJL130" s="81"/>
      <c r="MJM130" s="81"/>
      <c r="MJN130" s="81"/>
      <c r="MJO130" s="81"/>
      <c r="MJP130" s="81"/>
      <c r="MJQ130" s="81"/>
      <c r="MJR130" s="81"/>
      <c r="MJS130" s="81"/>
      <c r="MJT130" s="81"/>
      <c r="MJU130" s="81"/>
      <c r="MJV130" s="81"/>
      <c r="MJW130" s="81"/>
      <c r="MJX130" s="81"/>
      <c r="MJY130" s="81"/>
      <c r="MJZ130" s="81"/>
      <c r="MKA130" s="81"/>
      <c r="MKB130" s="81"/>
      <c r="MKC130" s="81"/>
      <c r="MKD130" s="81"/>
      <c r="MKE130" s="81"/>
      <c r="MKF130" s="81"/>
      <c r="MKG130" s="81"/>
      <c r="MKH130" s="81"/>
      <c r="MKI130" s="81"/>
      <c r="MKJ130" s="81"/>
      <c r="MKK130" s="81"/>
      <c r="MKL130" s="81"/>
      <c r="MKM130" s="81"/>
      <c r="MKN130" s="81"/>
      <c r="MKO130" s="81"/>
      <c r="MKP130" s="81"/>
      <c r="MKQ130" s="81"/>
      <c r="MKR130" s="81"/>
      <c r="MKS130" s="81"/>
      <c r="MKT130" s="81"/>
      <c r="MKU130" s="81"/>
      <c r="MKV130" s="81"/>
      <c r="MKW130" s="81"/>
      <c r="MKX130" s="81"/>
      <c r="MKY130" s="81"/>
      <c r="MKZ130" s="81"/>
      <c r="MLA130" s="81"/>
      <c r="MLB130" s="81"/>
      <c r="MLC130" s="81"/>
      <c r="MLD130" s="81"/>
      <c r="MLE130" s="81"/>
      <c r="MLF130" s="81"/>
      <c r="MLG130" s="81"/>
      <c r="MLH130" s="81"/>
      <c r="MLI130" s="81"/>
      <c r="MLJ130" s="81"/>
      <c r="MLK130" s="81"/>
      <c r="MLL130" s="81"/>
      <c r="MLM130" s="81"/>
      <c r="MLN130" s="81"/>
      <c r="MLO130" s="81"/>
      <c r="MLP130" s="81"/>
      <c r="MLQ130" s="81"/>
      <c r="MLR130" s="81"/>
      <c r="MLS130" s="81"/>
      <c r="MLT130" s="81"/>
      <c r="MLU130" s="81"/>
      <c r="MLV130" s="81"/>
      <c r="MLW130" s="81"/>
      <c r="MLX130" s="81"/>
      <c r="MLY130" s="81"/>
      <c r="MLZ130" s="81"/>
      <c r="MMA130" s="81"/>
      <c r="MMB130" s="81"/>
      <c r="MMC130" s="81"/>
      <c r="MMD130" s="81"/>
      <c r="MME130" s="81"/>
      <c r="MMF130" s="81"/>
      <c r="MMG130" s="81"/>
      <c r="MMH130" s="81"/>
      <c r="MMI130" s="81"/>
      <c r="MMJ130" s="81"/>
      <c r="MMK130" s="81"/>
      <c r="MML130" s="81"/>
      <c r="MMM130" s="81"/>
      <c r="MMN130" s="81"/>
      <c r="MMO130" s="81"/>
      <c r="MMP130" s="81"/>
      <c r="MMQ130" s="81"/>
      <c r="MMR130" s="81"/>
      <c r="MMS130" s="81"/>
      <c r="MMT130" s="81"/>
      <c r="MMU130" s="81"/>
      <c r="MMV130" s="81"/>
      <c r="MMW130" s="81"/>
      <c r="MMX130" s="81"/>
      <c r="MMY130" s="81"/>
      <c r="MMZ130" s="81"/>
      <c r="MNA130" s="81"/>
      <c r="MNB130" s="81"/>
      <c r="MNC130" s="81"/>
      <c r="MND130" s="81"/>
      <c r="MNE130" s="81"/>
      <c r="MNF130" s="81"/>
      <c r="MNG130" s="81"/>
      <c r="MNH130" s="81"/>
      <c r="MNI130" s="81"/>
      <c r="MNJ130" s="81"/>
      <c r="MNK130" s="81"/>
      <c r="MNL130" s="81"/>
      <c r="MNM130" s="81"/>
      <c r="MNN130" s="81"/>
      <c r="MNO130" s="81"/>
      <c r="MNP130" s="81"/>
      <c r="MNQ130" s="81"/>
      <c r="MNR130" s="81"/>
      <c r="MNS130" s="81"/>
      <c r="MNT130" s="81"/>
      <c r="MNU130" s="81"/>
      <c r="MNV130" s="81"/>
      <c r="MNW130" s="81"/>
      <c r="MNX130" s="81"/>
      <c r="MNY130" s="81"/>
      <c r="MNZ130" s="81"/>
      <c r="MOA130" s="81"/>
      <c r="MOB130" s="81"/>
      <c r="MOC130" s="81"/>
      <c r="MOD130" s="81"/>
      <c r="MOE130" s="81"/>
      <c r="MOF130" s="81"/>
      <c r="MOG130" s="81"/>
      <c r="MOH130" s="81"/>
      <c r="MOI130" s="81"/>
      <c r="MOJ130" s="81"/>
      <c r="MOK130" s="81"/>
      <c r="MOL130" s="81"/>
      <c r="MOM130" s="81"/>
      <c r="MON130" s="81"/>
      <c r="MOO130" s="81"/>
      <c r="MOP130" s="81"/>
      <c r="MOQ130" s="81"/>
      <c r="MOR130" s="81"/>
      <c r="MOS130" s="81"/>
      <c r="MOT130" s="81"/>
      <c r="MOU130" s="81"/>
      <c r="MOV130" s="81"/>
      <c r="MOW130" s="81"/>
      <c r="MOX130" s="81"/>
      <c r="MOY130" s="81"/>
      <c r="MOZ130" s="81"/>
      <c r="MPA130" s="81"/>
      <c r="MPB130" s="81"/>
      <c r="MPC130" s="81"/>
      <c r="MPD130" s="81"/>
      <c r="MPE130" s="81"/>
      <c r="MPF130" s="81"/>
      <c r="MPG130" s="81"/>
      <c r="MPH130" s="81"/>
      <c r="MPI130" s="81"/>
      <c r="MPJ130" s="81"/>
      <c r="MPK130" s="81"/>
      <c r="MPL130" s="81"/>
      <c r="MPM130" s="81"/>
      <c r="MPN130" s="81"/>
      <c r="MPO130" s="81"/>
      <c r="MPP130" s="81"/>
      <c r="MPQ130" s="81"/>
      <c r="MPR130" s="81"/>
      <c r="MPS130" s="81"/>
      <c r="MPT130" s="81"/>
      <c r="MPU130" s="81"/>
      <c r="MPV130" s="81"/>
      <c r="MPW130" s="81"/>
      <c r="MPX130" s="81"/>
      <c r="MPY130" s="81"/>
      <c r="MPZ130" s="81"/>
      <c r="MQA130" s="81"/>
      <c r="MQB130" s="81"/>
      <c r="MQC130" s="81"/>
      <c r="MQD130" s="81"/>
      <c r="MQE130" s="81"/>
      <c r="MQF130" s="81"/>
      <c r="MQG130" s="81"/>
      <c r="MQH130" s="81"/>
      <c r="MQI130" s="81"/>
      <c r="MQJ130" s="81"/>
      <c r="MQK130" s="81"/>
      <c r="MQL130" s="81"/>
      <c r="MQM130" s="81"/>
      <c r="MQN130" s="81"/>
      <c r="MQO130" s="81"/>
      <c r="MQP130" s="81"/>
      <c r="MQQ130" s="81"/>
      <c r="MQR130" s="81"/>
      <c r="MQS130" s="81"/>
      <c r="MQT130" s="81"/>
      <c r="MQU130" s="81"/>
      <c r="MQV130" s="81"/>
      <c r="MQW130" s="81"/>
      <c r="MQX130" s="81"/>
      <c r="MQY130" s="81"/>
      <c r="MQZ130" s="81"/>
      <c r="MRA130" s="81"/>
      <c r="MRB130" s="81"/>
      <c r="MRC130" s="81"/>
      <c r="MRD130" s="81"/>
      <c r="MRE130" s="81"/>
      <c r="MRF130" s="81"/>
      <c r="MRG130" s="81"/>
      <c r="MRH130" s="81"/>
      <c r="MRI130" s="81"/>
      <c r="MRJ130" s="81"/>
      <c r="MRK130" s="81"/>
      <c r="MRL130" s="81"/>
      <c r="MRM130" s="81"/>
      <c r="MRN130" s="81"/>
      <c r="MRO130" s="81"/>
      <c r="MRP130" s="81"/>
      <c r="MRQ130" s="81"/>
      <c r="MRR130" s="81"/>
      <c r="MRS130" s="81"/>
      <c r="MRT130" s="81"/>
      <c r="MRU130" s="81"/>
      <c r="MRV130" s="81"/>
      <c r="MRW130" s="81"/>
      <c r="MRX130" s="81"/>
      <c r="MRY130" s="81"/>
      <c r="MRZ130" s="81"/>
      <c r="MSA130" s="81"/>
      <c r="MSB130" s="81"/>
      <c r="MSC130" s="81"/>
      <c r="MSD130" s="81"/>
      <c r="MSE130" s="81"/>
      <c r="MSF130" s="81"/>
      <c r="MSG130" s="81"/>
      <c r="MSH130" s="81"/>
      <c r="MSI130" s="81"/>
      <c r="MSJ130" s="81"/>
      <c r="MSK130" s="81"/>
      <c r="MSL130" s="81"/>
      <c r="MSM130" s="81"/>
      <c r="MSN130" s="81"/>
      <c r="MSO130" s="81"/>
      <c r="MSP130" s="81"/>
      <c r="MSQ130" s="81"/>
      <c r="MSR130" s="81"/>
      <c r="MSS130" s="81"/>
      <c r="MST130" s="81"/>
      <c r="MSU130" s="81"/>
      <c r="MSV130" s="81"/>
      <c r="MSW130" s="81"/>
      <c r="MSX130" s="81"/>
      <c r="MSY130" s="81"/>
      <c r="MSZ130" s="81"/>
      <c r="MTA130" s="81"/>
      <c r="MTB130" s="81"/>
      <c r="MTC130" s="81"/>
      <c r="MTD130" s="81"/>
      <c r="MTE130" s="81"/>
      <c r="MTF130" s="81"/>
      <c r="MTG130" s="81"/>
      <c r="MTH130" s="81"/>
      <c r="MTI130" s="81"/>
      <c r="MTJ130" s="81"/>
      <c r="MTK130" s="81"/>
      <c r="MTL130" s="81"/>
      <c r="MTM130" s="81"/>
      <c r="MTN130" s="81"/>
      <c r="MTO130" s="81"/>
      <c r="MTP130" s="81"/>
      <c r="MTQ130" s="81"/>
      <c r="MTR130" s="81"/>
      <c r="MTS130" s="81"/>
      <c r="MTT130" s="81"/>
      <c r="MTU130" s="81"/>
      <c r="MTV130" s="81"/>
      <c r="MTW130" s="81"/>
      <c r="MTX130" s="81"/>
      <c r="MTY130" s="81"/>
      <c r="MTZ130" s="81"/>
      <c r="MUA130" s="81"/>
      <c r="MUB130" s="81"/>
      <c r="MUC130" s="81"/>
      <c r="MUD130" s="81"/>
      <c r="MUE130" s="81"/>
      <c r="MUF130" s="81"/>
      <c r="MUG130" s="81"/>
      <c r="MUH130" s="81"/>
      <c r="MUI130" s="81"/>
      <c r="MUJ130" s="81"/>
      <c r="MUK130" s="81"/>
      <c r="MUL130" s="81"/>
      <c r="MUM130" s="81"/>
      <c r="MUN130" s="81"/>
      <c r="MUO130" s="81"/>
      <c r="MUP130" s="81"/>
      <c r="MUQ130" s="81"/>
      <c r="MUR130" s="81"/>
      <c r="MUS130" s="81"/>
      <c r="MUT130" s="81"/>
      <c r="MUU130" s="81"/>
      <c r="MUV130" s="81"/>
      <c r="MUW130" s="81"/>
      <c r="MUX130" s="81"/>
      <c r="MUY130" s="81"/>
      <c r="MUZ130" s="81"/>
      <c r="MVA130" s="81"/>
      <c r="MVB130" s="81"/>
      <c r="MVC130" s="81"/>
      <c r="MVD130" s="81"/>
      <c r="MVE130" s="81"/>
      <c r="MVF130" s="81"/>
      <c r="MVG130" s="81"/>
      <c r="MVH130" s="81"/>
      <c r="MVI130" s="81"/>
      <c r="MVJ130" s="81"/>
      <c r="MVK130" s="81"/>
      <c r="MVL130" s="81"/>
      <c r="MVM130" s="81"/>
      <c r="MVN130" s="81"/>
      <c r="MVO130" s="81"/>
      <c r="MVP130" s="81"/>
      <c r="MVQ130" s="81"/>
      <c r="MVR130" s="81"/>
      <c r="MVS130" s="81"/>
      <c r="MVT130" s="81"/>
      <c r="MVU130" s="81"/>
      <c r="MVV130" s="81"/>
      <c r="MVW130" s="81"/>
      <c r="MVX130" s="81"/>
      <c r="MVY130" s="81"/>
      <c r="MVZ130" s="81"/>
      <c r="MWA130" s="81"/>
      <c r="MWB130" s="81"/>
      <c r="MWC130" s="81"/>
      <c r="MWD130" s="81"/>
      <c r="MWE130" s="81"/>
      <c r="MWF130" s="81"/>
      <c r="MWG130" s="81"/>
      <c r="MWH130" s="81"/>
      <c r="MWI130" s="81"/>
      <c r="MWJ130" s="81"/>
      <c r="MWK130" s="81"/>
      <c r="MWL130" s="81"/>
      <c r="MWM130" s="81"/>
      <c r="MWN130" s="81"/>
      <c r="MWO130" s="81"/>
      <c r="MWP130" s="81"/>
      <c r="MWQ130" s="81"/>
      <c r="MWR130" s="81"/>
      <c r="MWS130" s="81"/>
      <c r="MWT130" s="81"/>
      <c r="MWU130" s="81"/>
      <c r="MWV130" s="81"/>
      <c r="MWW130" s="81"/>
      <c r="MWX130" s="81"/>
      <c r="MWY130" s="81"/>
      <c r="MWZ130" s="81"/>
      <c r="MXA130" s="81"/>
      <c r="MXB130" s="81"/>
      <c r="MXC130" s="81"/>
      <c r="MXD130" s="81"/>
      <c r="MXE130" s="81"/>
      <c r="MXF130" s="81"/>
      <c r="MXG130" s="81"/>
      <c r="MXH130" s="81"/>
      <c r="MXI130" s="81"/>
      <c r="MXJ130" s="81"/>
      <c r="MXK130" s="81"/>
      <c r="MXL130" s="81"/>
      <c r="MXM130" s="81"/>
      <c r="MXN130" s="81"/>
      <c r="MXO130" s="81"/>
      <c r="MXP130" s="81"/>
      <c r="MXQ130" s="81"/>
      <c r="MXR130" s="81"/>
      <c r="MXS130" s="81"/>
      <c r="MXT130" s="81"/>
      <c r="MXU130" s="81"/>
      <c r="MXV130" s="81"/>
      <c r="MXW130" s="81"/>
      <c r="MXX130" s="81"/>
      <c r="MXY130" s="81"/>
      <c r="MXZ130" s="81"/>
      <c r="MYA130" s="81"/>
      <c r="MYB130" s="81"/>
      <c r="MYC130" s="81"/>
      <c r="MYD130" s="81"/>
      <c r="MYE130" s="81"/>
      <c r="MYF130" s="81"/>
      <c r="MYG130" s="81"/>
      <c r="MYH130" s="81"/>
      <c r="MYI130" s="81"/>
      <c r="MYJ130" s="81"/>
      <c r="MYK130" s="81"/>
      <c r="MYL130" s="81"/>
      <c r="MYM130" s="81"/>
      <c r="MYN130" s="81"/>
      <c r="MYO130" s="81"/>
      <c r="MYP130" s="81"/>
      <c r="MYQ130" s="81"/>
      <c r="MYR130" s="81"/>
      <c r="MYS130" s="81"/>
      <c r="MYT130" s="81"/>
      <c r="MYU130" s="81"/>
      <c r="MYV130" s="81"/>
      <c r="MYW130" s="81"/>
      <c r="MYX130" s="81"/>
      <c r="MYY130" s="81"/>
      <c r="MYZ130" s="81"/>
      <c r="MZA130" s="81"/>
      <c r="MZB130" s="81"/>
      <c r="MZC130" s="81"/>
      <c r="MZD130" s="81"/>
      <c r="MZE130" s="81"/>
      <c r="MZF130" s="81"/>
      <c r="MZG130" s="81"/>
      <c r="MZH130" s="81"/>
      <c r="MZI130" s="81"/>
      <c r="MZJ130" s="81"/>
      <c r="MZK130" s="81"/>
      <c r="MZL130" s="81"/>
      <c r="MZM130" s="81"/>
      <c r="MZN130" s="81"/>
      <c r="MZO130" s="81"/>
      <c r="MZP130" s="81"/>
      <c r="MZQ130" s="81"/>
      <c r="MZR130" s="81"/>
      <c r="MZS130" s="81"/>
      <c r="MZT130" s="81"/>
      <c r="MZU130" s="81"/>
      <c r="MZV130" s="81"/>
      <c r="MZW130" s="81"/>
      <c r="MZX130" s="81"/>
      <c r="MZY130" s="81"/>
      <c r="MZZ130" s="81"/>
      <c r="NAA130" s="81"/>
      <c r="NAB130" s="81"/>
      <c r="NAC130" s="81"/>
      <c r="NAD130" s="81"/>
      <c r="NAE130" s="81"/>
      <c r="NAF130" s="81"/>
      <c r="NAG130" s="81"/>
      <c r="NAH130" s="81"/>
      <c r="NAI130" s="81"/>
      <c r="NAJ130" s="81"/>
      <c r="NAK130" s="81"/>
      <c r="NAL130" s="81"/>
      <c r="NAM130" s="81"/>
      <c r="NAN130" s="81"/>
      <c r="NAO130" s="81"/>
      <c r="NAP130" s="81"/>
      <c r="NAQ130" s="81"/>
      <c r="NAR130" s="81"/>
      <c r="NAS130" s="81"/>
      <c r="NAT130" s="81"/>
      <c r="NAU130" s="81"/>
      <c r="NAV130" s="81"/>
      <c r="NAW130" s="81"/>
      <c r="NAX130" s="81"/>
      <c r="NAY130" s="81"/>
      <c r="NAZ130" s="81"/>
      <c r="NBA130" s="81"/>
      <c r="NBB130" s="81"/>
      <c r="NBC130" s="81"/>
      <c r="NBD130" s="81"/>
      <c r="NBE130" s="81"/>
      <c r="NBF130" s="81"/>
      <c r="NBG130" s="81"/>
      <c r="NBH130" s="81"/>
      <c r="NBI130" s="81"/>
      <c r="NBJ130" s="81"/>
      <c r="NBK130" s="81"/>
      <c r="NBL130" s="81"/>
      <c r="NBM130" s="81"/>
      <c r="NBN130" s="81"/>
      <c r="NBO130" s="81"/>
      <c r="NBP130" s="81"/>
      <c r="NBQ130" s="81"/>
      <c r="NBR130" s="81"/>
      <c r="NBS130" s="81"/>
      <c r="NBT130" s="81"/>
      <c r="NBU130" s="81"/>
      <c r="NBV130" s="81"/>
      <c r="NBW130" s="81"/>
      <c r="NBX130" s="81"/>
      <c r="NBY130" s="81"/>
      <c r="NBZ130" s="81"/>
      <c r="NCA130" s="81"/>
      <c r="NCB130" s="81"/>
      <c r="NCC130" s="81"/>
      <c r="NCD130" s="81"/>
      <c r="NCE130" s="81"/>
      <c r="NCF130" s="81"/>
      <c r="NCG130" s="81"/>
      <c r="NCH130" s="81"/>
      <c r="NCI130" s="81"/>
      <c r="NCJ130" s="81"/>
      <c r="NCK130" s="81"/>
      <c r="NCL130" s="81"/>
      <c r="NCM130" s="81"/>
      <c r="NCN130" s="81"/>
      <c r="NCO130" s="81"/>
      <c r="NCP130" s="81"/>
      <c r="NCQ130" s="81"/>
      <c r="NCR130" s="81"/>
      <c r="NCS130" s="81"/>
      <c r="NCT130" s="81"/>
      <c r="NCU130" s="81"/>
      <c r="NCV130" s="81"/>
      <c r="NCW130" s="81"/>
      <c r="NCX130" s="81"/>
      <c r="NCY130" s="81"/>
      <c r="NCZ130" s="81"/>
      <c r="NDA130" s="81"/>
      <c r="NDB130" s="81"/>
      <c r="NDC130" s="81"/>
      <c r="NDD130" s="81"/>
      <c r="NDE130" s="81"/>
      <c r="NDF130" s="81"/>
      <c r="NDG130" s="81"/>
      <c r="NDH130" s="81"/>
      <c r="NDI130" s="81"/>
      <c r="NDJ130" s="81"/>
      <c r="NDK130" s="81"/>
      <c r="NDL130" s="81"/>
      <c r="NDM130" s="81"/>
      <c r="NDN130" s="81"/>
      <c r="NDO130" s="81"/>
      <c r="NDP130" s="81"/>
      <c r="NDQ130" s="81"/>
      <c r="NDR130" s="81"/>
      <c r="NDS130" s="81"/>
      <c r="NDT130" s="81"/>
      <c r="NDU130" s="81"/>
      <c r="NDV130" s="81"/>
      <c r="NDW130" s="81"/>
      <c r="NDX130" s="81"/>
      <c r="NDY130" s="81"/>
      <c r="NDZ130" s="81"/>
      <c r="NEA130" s="81"/>
      <c r="NEB130" s="81"/>
      <c r="NEC130" s="81"/>
      <c r="NED130" s="81"/>
      <c r="NEE130" s="81"/>
      <c r="NEF130" s="81"/>
      <c r="NEG130" s="81"/>
      <c r="NEH130" s="81"/>
      <c r="NEI130" s="81"/>
      <c r="NEJ130" s="81"/>
      <c r="NEK130" s="81"/>
      <c r="NEL130" s="81"/>
      <c r="NEM130" s="81"/>
      <c r="NEN130" s="81"/>
      <c r="NEO130" s="81"/>
      <c r="NEP130" s="81"/>
      <c r="NEQ130" s="81"/>
      <c r="NER130" s="81"/>
      <c r="NES130" s="81"/>
      <c r="NET130" s="81"/>
      <c r="NEU130" s="81"/>
      <c r="NEV130" s="81"/>
      <c r="NEW130" s="81"/>
      <c r="NEX130" s="81"/>
      <c r="NEY130" s="81"/>
      <c r="NEZ130" s="81"/>
      <c r="NFA130" s="81"/>
      <c r="NFB130" s="81"/>
      <c r="NFC130" s="81"/>
      <c r="NFD130" s="81"/>
      <c r="NFE130" s="81"/>
      <c r="NFF130" s="81"/>
      <c r="NFG130" s="81"/>
      <c r="NFH130" s="81"/>
      <c r="NFI130" s="81"/>
      <c r="NFJ130" s="81"/>
      <c r="NFK130" s="81"/>
      <c r="NFL130" s="81"/>
      <c r="NFM130" s="81"/>
      <c r="NFN130" s="81"/>
      <c r="NFO130" s="81"/>
      <c r="NFP130" s="81"/>
      <c r="NFQ130" s="81"/>
      <c r="NFR130" s="81"/>
      <c r="NFS130" s="81"/>
      <c r="NFT130" s="81"/>
      <c r="NFU130" s="81"/>
      <c r="NFV130" s="81"/>
      <c r="NFW130" s="81"/>
      <c r="NFX130" s="81"/>
      <c r="NFY130" s="81"/>
      <c r="NFZ130" s="81"/>
      <c r="NGA130" s="81"/>
      <c r="NGB130" s="81"/>
      <c r="NGC130" s="81"/>
      <c r="NGD130" s="81"/>
      <c r="NGE130" s="81"/>
      <c r="NGF130" s="81"/>
      <c r="NGG130" s="81"/>
      <c r="NGH130" s="81"/>
      <c r="NGI130" s="81"/>
      <c r="NGJ130" s="81"/>
      <c r="NGK130" s="81"/>
      <c r="NGL130" s="81"/>
      <c r="NGM130" s="81"/>
      <c r="NGN130" s="81"/>
      <c r="NGO130" s="81"/>
      <c r="NGP130" s="81"/>
      <c r="NGQ130" s="81"/>
      <c r="NGR130" s="81"/>
      <c r="NGS130" s="81"/>
      <c r="NGT130" s="81"/>
      <c r="NGU130" s="81"/>
      <c r="NGV130" s="81"/>
      <c r="NGW130" s="81"/>
      <c r="NGX130" s="81"/>
      <c r="NGY130" s="81"/>
      <c r="NGZ130" s="81"/>
      <c r="NHA130" s="81"/>
      <c r="NHB130" s="81"/>
      <c r="NHC130" s="81"/>
      <c r="NHD130" s="81"/>
      <c r="NHE130" s="81"/>
      <c r="NHF130" s="81"/>
      <c r="NHG130" s="81"/>
      <c r="NHH130" s="81"/>
      <c r="NHI130" s="81"/>
      <c r="NHJ130" s="81"/>
      <c r="NHK130" s="81"/>
      <c r="NHL130" s="81"/>
      <c r="NHM130" s="81"/>
      <c r="NHN130" s="81"/>
      <c r="NHO130" s="81"/>
      <c r="NHP130" s="81"/>
      <c r="NHQ130" s="81"/>
      <c r="NHR130" s="81"/>
      <c r="NHS130" s="81"/>
      <c r="NHT130" s="81"/>
      <c r="NHU130" s="81"/>
      <c r="NHV130" s="81"/>
      <c r="NHW130" s="81"/>
      <c r="NHX130" s="81"/>
      <c r="NHY130" s="81"/>
      <c r="NHZ130" s="81"/>
      <c r="NIA130" s="81"/>
      <c r="NIB130" s="81"/>
      <c r="NIC130" s="81"/>
      <c r="NID130" s="81"/>
      <c r="NIE130" s="81"/>
      <c r="NIF130" s="81"/>
      <c r="NIG130" s="81"/>
      <c r="NIH130" s="81"/>
      <c r="NII130" s="81"/>
      <c r="NIJ130" s="81"/>
      <c r="NIK130" s="81"/>
      <c r="NIL130" s="81"/>
      <c r="NIM130" s="81"/>
      <c r="NIN130" s="81"/>
      <c r="NIO130" s="81"/>
      <c r="NIP130" s="81"/>
      <c r="NIQ130" s="81"/>
      <c r="NIR130" s="81"/>
      <c r="NIS130" s="81"/>
      <c r="NIT130" s="81"/>
      <c r="NIU130" s="81"/>
      <c r="NIV130" s="81"/>
      <c r="NIW130" s="81"/>
      <c r="NIX130" s="81"/>
      <c r="NIY130" s="81"/>
      <c r="NIZ130" s="81"/>
      <c r="NJA130" s="81"/>
      <c r="NJB130" s="81"/>
      <c r="NJC130" s="81"/>
      <c r="NJD130" s="81"/>
      <c r="NJE130" s="81"/>
      <c r="NJF130" s="81"/>
      <c r="NJG130" s="81"/>
      <c r="NJH130" s="81"/>
      <c r="NJI130" s="81"/>
      <c r="NJJ130" s="81"/>
      <c r="NJK130" s="81"/>
      <c r="NJL130" s="81"/>
      <c r="NJM130" s="81"/>
      <c r="NJN130" s="81"/>
      <c r="NJO130" s="81"/>
      <c r="NJP130" s="81"/>
      <c r="NJQ130" s="81"/>
      <c r="NJR130" s="81"/>
      <c r="NJS130" s="81"/>
      <c r="NJT130" s="81"/>
      <c r="NJU130" s="81"/>
      <c r="NJV130" s="81"/>
      <c r="NJW130" s="81"/>
      <c r="NJX130" s="81"/>
      <c r="NJY130" s="81"/>
      <c r="NJZ130" s="81"/>
      <c r="NKA130" s="81"/>
      <c r="NKB130" s="81"/>
      <c r="NKC130" s="81"/>
      <c r="NKD130" s="81"/>
      <c r="NKE130" s="81"/>
      <c r="NKF130" s="81"/>
      <c r="NKG130" s="81"/>
      <c r="NKH130" s="81"/>
      <c r="NKI130" s="81"/>
      <c r="NKJ130" s="81"/>
      <c r="NKK130" s="81"/>
      <c r="NKL130" s="81"/>
      <c r="NKM130" s="81"/>
      <c r="NKN130" s="81"/>
      <c r="NKO130" s="81"/>
      <c r="NKP130" s="81"/>
      <c r="NKQ130" s="81"/>
      <c r="NKR130" s="81"/>
      <c r="NKS130" s="81"/>
      <c r="NKT130" s="81"/>
      <c r="NKU130" s="81"/>
      <c r="NKV130" s="81"/>
      <c r="NKW130" s="81"/>
      <c r="NKX130" s="81"/>
      <c r="NKY130" s="81"/>
      <c r="NKZ130" s="81"/>
      <c r="NLA130" s="81"/>
      <c r="NLB130" s="81"/>
      <c r="NLC130" s="81"/>
      <c r="NLD130" s="81"/>
      <c r="NLE130" s="81"/>
      <c r="NLF130" s="81"/>
      <c r="NLG130" s="81"/>
      <c r="NLH130" s="81"/>
      <c r="NLI130" s="81"/>
      <c r="NLJ130" s="81"/>
      <c r="NLK130" s="81"/>
      <c r="NLL130" s="81"/>
      <c r="NLM130" s="81"/>
      <c r="NLN130" s="81"/>
      <c r="NLO130" s="81"/>
      <c r="NLP130" s="81"/>
      <c r="NLQ130" s="81"/>
      <c r="NLR130" s="81"/>
      <c r="NLS130" s="81"/>
      <c r="NLT130" s="81"/>
      <c r="NLU130" s="81"/>
      <c r="NLV130" s="81"/>
      <c r="NLW130" s="81"/>
      <c r="NLX130" s="81"/>
      <c r="NLY130" s="81"/>
      <c r="NLZ130" s="81"/>
      <c r="NMA130" s="81"/>
      <c r="NMB130" s="81"/>
      <c r="NMC130" s="81"/>
      <c r="NMD130" s="81"/>
      <c r="NME130" s="81"/>
      <c r="NMF130" s="81"/>
      <c r="NMG130" s="81"/>
      <c r="NMH130" s="81"/>
      <c r="NMI130" s="81"/>
      <c r="NMJ130" s="81"/>
      <c r="NMK130" s="81"/>
      <c r="NML130" s="81"/>
      <c r="NMM130" s="81"/>
      <c r="NMN130" s="81"/>
      <c r="NMO130" s="81"/>
      <c r="NMP130" s="81"/>
      <c r="NMQ130" s="81"/>
      <c r="NMR130" s="81"/>
      <c r="NMS130" s="81"/>
      <c r="NMT130" s="81"/>
      <c r="NMU130" s="81"/>
      <c r="NMV130" s="81"/>
      <c r="NMW130" s="81"/>
      <c r="NMX130" s="81"/>
      <c r="NMY130" s="81"/>
      <c r="NMZ130" s="81"/>
      <c r="NNA130" s="81"/>
      <c r="NNB130" s="81"/>
      <c r="NNC130" s="81"/>
      <c r="NND130" s="81"/>
      <c r="NNE130" s="81"/>
      <c r="NNF130" s="81"/>
      <c r="NNG130" s="81"/>
      <c r="NNH130" s="81"/>
      <c r="NNI130" s="81"/>
      <c r="NNJ130" s="81"/>
      <c r="NNK130" s="81"/>
      <c r="NNL130" s="81"/>
      <c r="NNM130" s="81"/>
      <c r="NNN130" s="81"/>
      <c r="NNO130" s="81"/>
      <c r="NNP130" s="81"/>
      <c r="NNQ130" s="81"/>
      <c r="NNR130" s="81"/>
      <c r="NNS130" s="81"/>
      <c r="NNT130" s="81"/>
      <c r="NNU130" s="81"/>
      <c r="NNV130" s="81"/>
      <c r="NNW130" s="81"/>
      <c r="NNX130" s="81"/>
      <c r="NNY130" s="81"/>
      <c r="NNZ130" s="81"/>
      <c r="NOA130" s="81"/>
      <c r="NOB130" s="81"/>
      <c r="NOC130" s="81"/>
      <c r="NOD130" s="81"/>
      <c r="NOE130" s="81"/>
      <c r="NOF130" s="81"/>
      <c r="NOG130" s="81"/>
      <c r="NOH130" s="81"/>
      <c r="NOI130" s="81"/>
      <c r="NOJ130" s="81"/>
      <c r="NOK130" s="81"/>
      <c r="NOL130" s="81"/>
      <c r="NOM130" s="81"/>
      <c r="NON130" s="81"/>
      <c r="NOO130" s="81"/>
      <c r="NOP130" s="81"/>
      <c r="NOQ130" s="81"/>
      <c r="NOR130" s="81"/>
      <c r="NOS130" s="81"/>
      <c r="NOT130" s="81"/>
      <c r="NOU130" s="81"/>
      <c r="NOV130" s="81"/>
      <c r="NOW130" s="81"/>
      <c r="NOX130" s="81"/>
      <c r="NOY130" s="81"/>
      <c r="NOZ130" s="81"/>
      <c r="NPA130" s="81"/>
      <c r="NPB130" s="81"/>
      <c r="NPC130" s="81"/>
      <c r="NPD130" s="81"/>
      <c r="NPE130" s="81"/>
      <c r="NPF130" s="81"/>
      <c r="NPG130" s="81"/>
      <c r="NPH130" s="81"/>
      <c r="NPI130" s="81"/>
      <c r="NPJ130" s="81"/>
      <c r="NPK130" s="81"/>
      <c r="NPL130" s="81"/>
      <c r="NPM130" s="81"/>
      <c r="NPN130" s="81"/>
      <c r="NPO130" s="81"/>
      <c r="NPP130" s="81"/>
      <c r="NPQ130" s="81"/>
      <c r="NPR130" s="81"/>
      <c r="NPS130" s="81"/>
      <c r="NPT130" s="81"/>
      <c r="NPU130" s="81"/>
      <c r="NPV130" s="81"/>
      <c r="NPW130" s="81"/>
      <c r="NPX130" s="81"/>
      <c r="NPY130" s="81"/>
      <c r="NPZ130" s="81"/>
      <c r="NQA130" s="81"/>
      <c r="NQB130" s="81"/>
      <c r="NQC130" s="81"/>
      <c r="NQD130" s="81"/>
      <c r="NQE130" s="81"/>
      <c r="NQF130" s="81"/>
      <c r="NQG130" s="81"/>
      <c r="NQH130" s="81"/>
      <c r="NQI130" s="81"/>
      <c r="NQJ130" s="81"/>
      <c r="NQK130" s="81"/>
      <c r="NQL130" s="81"/>
      <c r="NQM130" s="81"/>
      <c r="NQN130" s="81"/>
      <c r="NQO130" s="81"/>
      <c r="NQP130" s="81"/>
      <c r="NQQ130" s="81"/>
      <c r="NQR130" s="81"/>
      <c r="NQS130" s="81"/>
      <c r="NQT130" s="81"/>
      <c r="NQU130" s="81"/>
      <c r="NQV130" s="81"/>
      <c r="NQW130" s="81"/>
      <c r="NQX130" s="81"/>
      <c r="NQY130" s="81"/>
      <c r="NQZ130" s="81"/>
      <c r="NRA130" s="81"/>
      <c r="NRB130" s="81"/>
      <c r="NRC130" s="81"/>
      <c r="NRD130" s="81"/>
      <c r="NRE130" s="81"/>
      <c r="NRF130" s="81"/>
      <c r="NRG130" s="81"/>
      <c r="NRH130" s="81"/>
      <c r="NRI130" s="81"/>
      <c r="NRJ130" s="81"/>
      <c r="NRK130" s="81"/>
      <c r="NRL130" s="81"/>
      <c r="NRM130" s="81"/>
      <c r="NRN130" s="81"/>
      <c r="NRO130" s="81"/>
      <c r="NRP130" s="81"/>
      <c r="NRQ130" s="81"/>
      <c r="NRR130" s="81"/>
      <c r="NRS130" s="81"/>
      <c r="NRT130" s="81"/>
      <c r="NRU130" s="81"/>
      <c r="NRV130" s="81"/>
      <c r="NRW130" s="81"/>
      <c r="NRX130" s="81"/>
      <c r="NRY130" s="81"/>
      <c r="NRZ130" s="81"/>
      <c r="NSA130" s="81"/>
      <c r="NSB130" s="81"/>
      <c r="NSC130" s="81"/>
      <c r="NSD130" s="81"/>
      <c r="NSE130" s="81"/>
      <c r="NSF130" s="81"/>
      <c r="NSG130" s="81"/>
      <c r="NSH130" s="81"/>
      <c r="NSI130" s="81"/>
      <c r="NSJ130" s="81"/>
      <c r="NSK130" s="81"/>
      <c r="NSL130" s="81"/>
      <c r="NSM130" s="81"/>
      <c r="NSN130" s="81"/>
      <c r="NSO130" s="81"/>
      <c r="NSP130" s="81"/>
      <c r="NSQ130" s="81"/>
      <c r="NSR130" s="81"/>
      <c r="NSS130" s="81"/>
      <c r="NST130" s="81"/>
      <c r="NSU130" s="81"/>
      <c r="NSV130" s="81"/>
      <c r="NSW130" s="81"/>
      <c r="NSX130" s="81"/>
      <c r="NSY130" s="81"/>
      <c r="NSZ130" s="81"/>
      <c r="NTA130" s="81"/>
      <c r="NTB130" s="81"/>
      <c r="NTC130" s="81"/>
      <c r="NTD130" s="81"/>
      <c r="NTE130" s="81"/>
      <c r="NTF130" s="81"/>
      <c r="NTG130" s="81"/>
      <c r="NTH130" s="81"/>
      <c r="NTI130" s="81"/>
      <c r="NTJ130" s="81"/>
      <c r="NTK130" s="81"/>
      <c r="NTL130" s="81"/>
      <c r="NTM130" s="81"/>
      <c r="NTN130" s="81"/>
      <c r="NTO130" s="81"/>
      <c r="NTP130" s="81"/>
      <c r="NTQ130" s="81"/>
      <c r="NTR130" s="81"/>
      <c r="NTS130" s="81"/>
      <c r="NTT130" s="81"/>
      <c r="NTU130" s="81"/>
      <c r="NTV130" s="81"/>
      <c r="NTW130" s="81"/>
      <c r="NTX130" s="81"/>
      <c r="NTY130" s="81"/>
      <c r="NTZ130" s="81"/>
      <c r="NUA130" s="81"/>
      <c r="NUB130" s="81"/>
      <c r="NUC130" s="81"/>
      <c r="NUD130" s="81"/>
      <c r="NUE130" s="81"/>
      <c r="NUF130" s="81"/>
      <c r="NUG130" s="81"/>
      <c r="NUH130" s="81"/>
      <c r="NUI130" s="81"/>
      <c r="NUJ130" s="81"/>
      <c r="NUK130" s="81"/>
      <c r="NUL130" s="81"/>
      <c r="NUM130" s="81"/>
      <c r="NUN130" s="81"/>
      <c r="NUO130" s="81"/>
      <c r="NUP130" s="81"/>
      <c r="NUQ130" s="81"/>
      <c r="NUR130" s="81"/>
      <c r="NUS130" s="81"/>
      <c r="NUT130" s="81"/>
      <c r="NUU130" s="81"/>
      <c r="NUV130" s="81"/>
      <c r="NUW130" s="81"/>
      <c r="NUX130" s="81"/>
      <c r="NUY130" s="81"/>
      <c r="NUZ130" s="81"/>
      <c r="NVA130" s="81"/>
      <c r="NVB130" s="81"/>
      <c r="NVC130" s="81"/>
      <c r="NVD130" s="81"/>
      <c r="NVE130" s="81"/>
      <c r="NVF130" s="81"/>
      <c r="NVG130" s="81"/>
      <c r="NVH130" s="81"/>
      <c r="NVI130" s="81"/>
      <c r="NVJ130" s="81"/>
      <c r="NVK130" s="81"/>
      <c r="NVL130" s="81"/>
      <c r="NVM130" s="81"/>
      <c r="NVN130" s="81"/>
      <c r="NVO130" s="81"/>
      <c r="NVP130" s="81"/>
      <c r="NVQ130" s="81"/>
      <c r="NVR130" s="81"/>
      <c r="NVS130" s="81"/>
      <c r="NVT130" s="81"/>
      <c r="NVU130" s="81"/>
      <c r="NVV130" s="81"/>
      <c r="NVW130" s="81"/>
      <c r="NVX130" s="81"/>
      <c r="NVY130" s="81"/>
      <c r="NVZ130" s="81"/>
      <c r="NWA130" s="81"/>
      <c r="NWB130" s="81"/>
      <c r="NWC130" s="81"/>
      <c r="NWD130" s="81"/>
      <c r="NWE130" s="81"/>
      <c r="NWF130" s="81"/>
      <c r="NWG130" s="81"/>
      <c r="NWH130" s="81"/>
      <c r="NWI130" s="81"/>
      <c r="NWJ130" s="81"/>
      <c r="NWK130" s="81"/>
      <c r="NWL130" s="81"/>
      <c r="NWM130" s="81"/>
      <c r="NWN130" s="81"/>
      <c r="NWO130" s="81"/>
      <c r="NWP130" s="81"/>
      <c r="NWQ130" s="81"/>
      <c r="NWR130" s="81"/>
      <c r="NWS130" s="81"/>
      <c r="NWT130" s="81"/>
      <c r="NWU130" s="81"/>
      <c r="NWV130" s="81"/>
      <c r="NWW130" s="81"/>
      <c r="NWX130" s="81"/>
      <c r="NWY130" s="81"/>
      <c r="NWZ130" s="81"/>
      <c r="NXA130" s="81"/>
      <c r="NXB130" s="81"/>
      <c r="NXC130" s="81"/>
      <c r="NXD130" s="81"/>
      <c r="NXE130" s="81"/>
      <c r="NXF130" s="81"/>
      <c r="NXG130" s="81"/>
      <c r="NXH130" s="81"/>
      <c r="NXI130" s="81"/>
      <c r="NXJ130" s="81"/>
      <c r="NXK130" s="81"/>
      <c r="NXL130" s="81"/>
      <c r="NXM130" s="81"/>
      <c r="NXN130" s="81"/>
      <c r="NXO130" s="81"/>
      <c r="NXP130" s="81"/>
      <c r="NXQ130" s="81"/>
      <c r="NXR130" s="81"/>
      <c r="NXS130" s="81"/>
      <c r="NXT130" s="81"/>
      <c r="NXU130" s="81"/>
      <c r="NXV130" s="81"/>
      <c r="NXW130" s="81"/>
      <c r="NXX130" s="81"/>
      <c r="NXY130" s="81"/>
      <c r="NXZ130" s="81"/>
      <c r="NYA130" s="81"/>
      <c r="NYB130" s="81"/>
      <c r="NYC130" s="81"/>
      <c r="NYD130" s="81"/>
      <c r="NYE130" s="81"/>
      <c r="NYF130" s="81"/>
      <c r="NYG130" s="81"/>
      <c r="NYH130" s="81"/>
      <c r="NYI130" s="81"/>
      <c r="NYJ130" s="81"/>
      <c r="NYK130" s="81"/>
      <c r="NYL130" s="81"/>
      <c r="NYM130" s="81"/>
      <c r="NYN130" s="81"/>
      <c r="NYO130" s="81"/>
      <c r="NYP130" s="81"/>
      <c r="NYQ130" s="81"/>
      <c r="NYR130" s="81"/>
      <c r="NYS130" s="81"/>
      <c r="NYT130" s="81"/>
      <c r="NYU130" s="81"/>
      <c r="NYV130" s="81"/>
      <c r="NYW130" s="81"/>
      <c r="NYX130" s="81"/>
      <c r="NYY130" s="81"/>
      <c r="NYZ130" s="81"/>
      <c r="NZA130" s="81"/>
      <c r="NZB130" s="81"/>
      <c r="NZC130" s="81"/>
      <c r="NZD130" s="81"/>
      <c r="NZE130" s="81"/>
      <c r="NZF130" s="81"/>
      <c r="NZG130" s="81"/>
      <c r="NZH130" s="81"/>
      <c r="NZI130" s="81"/>
      <c r="NZJ130" s="81"/>
      <c r="NZK130" s="81"/>
      <c r="NZL130" s="81"/>
      <c r="NZM130" s="81"/>
      <c r="NZN130" s="81"/>
      <c r="NZO130" s="81"/>
      <c r="NZP130" s="81"/>
      <c r="NZQ130" s="81"/>
      <c r="NZR130" s="81"/>
      <c r="NZS130" s="81"/>
      <c r="NZT130" s="81"/>
      <c r="NZU130" s="81"/>
      <c r="NZV130" s="81"/>
      <c r="NZW130" s="81"/>
      <c r="NZX130" s="81"/>
      <c r="NZY130" s="81"/>
      <c r="NZZ130" s="81"/>
      <c r="OAA130" s="81"/>
      <c r="OAB130" s="81"/>
      <c r="OAC130" s="81"/>
      <c r="OAD130" s="81"/>
      <c r="OAE130" s="81"/>
      <c r="OAF130" s="81"/>
      <c r="OAG130" s="81"/>
      <c r="OAH130" s="81"/>
      <c r="OAI130" s="81"/>
      <c r="OAJ130" s="81"/>
      <c r="OAK130" s="81"/>
      <c r="OAL130" s="81"/>
      <c r="OAM130" s="81"/>
      <c r="OAN130" s="81"/>
      <c r="OAO130" s="81"/>
      <c r="OAP130" s="81"/>
      <c r="OAQ130" s="81"/>
      <c r="OAR130" s="81"/>
      <c r="OAS130" s="81"/>
      <c r="OAT130" s="81"/>
      <c r="OAU130" s="81"/>
      <c r="OAV130" s="81"/>
      <c r="OAW130" s="81"/>
      <c r="OAX130" s="81"/>
      <c r="OAY130" s="81"/>
      <c r="OAZ130" s="81"/>
      <c r="OBA130" s="81"/>
      <c r="OBB130" s="81"/>
      <c r="OBC130" s="81"/>
      <c r="OBD130" s="81"/>
      <c r="OBE130" s="81"/>
      <c r="OBF130" s="81"/>
      <c r="OBG130" s="81"/>
      <c r="OBH130" s="81"/>
      <c r="OBI130" s="81"/>
      <c r="OBJ130" s="81"/>
      <c r="OBK130" s="81"/>
      <c r="OBL130" s="81"/>
      <c r="OBM130" s="81"/>
      <c r="OBN130" s="81"/>
      <c r="OBO130" s="81"/>
      <c r="OBP130" s="81"/>
      <c r="OBQ130" s="81"/>
      <c r="OBR130" s="81"/>
      <c r="OBS130" s="81"/>
      <c r="OBT130" s="81"/>
      <c r="OBU130" s="81"/>
      <c r="OBV130" s="81"/>
      <c r="OBW130" s="81"/>
      <c r="OBX130" s="81"/>
      <c r="OBY130" s="81"/>
      <c r="OBZ130" s="81"/>
      <c r="OCA130" s="81"/>
      <c r="OCB130" s="81"/>
      <c r="OCC130" s="81"/>
      <c r="OCD130" s="81"/>
      <c r="OCE130" s="81"/>
      <c r="OCF130" s="81"/>
      <c r="OCG130" s="81"/>
      <c r="OCH130" s="81"/>
      <c r="OCI130" s="81"/>
      <c r="OCJ130" s="81"/>
      <c r="OCK130" s="81"/>
      <c r="OCL130" s="81"/>
      <c r="OCM130" s="81"/>
      <c r="OCN130" s="81"/>
      <c r="OCO130" s="81"/>
      <c r="OCP130" s="81"/>
      <c r="OCQ130" s="81"/>
      <c r="OCR130" s="81"/>
      <c r="OCS130" s="81"/>
      <c r="OCT130" s="81"/>
      <c r="OCU130" s="81"/>
      <c r="OCV130" s="81"/>
      <c r="OCW130" s="81"/>
      <c r="OCX130" s="81"/>
      <c r="OCY130" s="81"/>
      <c r="OCZ130" s="81"/>
      <c r="ODA130" s="81"/>
      <c r="ODB130" s="81"/>
      <c r="ODC130" s="81"/>
      <c r="ODD130" s="81"/>
      <c r="ODE130" s="81"/>
      <c r="ODF130" s="81"/>
      <c r="ODG130" s="81"/>
      <c r="ODH130" s="81"/>
      <c r="ODI130" s="81"/>
      <c r="ODJ130" s="81"/>
      <c r="ODK130" s="81"/>
      <c r="ODL130" s="81"/>
      <c r="ODM130" s="81"/>
      <c r="ODN130" s="81"/>
      <c r="ODO130" s="81"/>
      <c r="ODP130" s="81"/>
      <c r="ODQ130" s="81"/>
      <c r="ODR130" s="81"/>
      <c r="ODS130" s="81"/>
      <c r="ODT130" s="81"/>
      <c r="ODU130" s="81"/>
      <c r="ODV130" s="81"/>
      <c r="ODW130" s="81"/>
      <c r="ODX130" s="81"/>
      <c r="ODY130" s="81"/>
      <c r="ODZ130" s="81"/>
      <c r="OEA130" s="81"/>
      <c r="OEB130" s="81"/>
      <c r="OEC130" s="81"/>
      <c r="OED130" s="81"/>
      <c r="OEE130" s="81"/>
      <c r="OEF130" s="81"/>
      <c r="OEG130" s="81"/>
      <c r="OEH130" s="81"/>
      <c r="OEI130" s="81"/>
      <c r="OEJ130" s="81"/>
      <c r="OEK130" s="81"/>
      <c r="OEL130" s="81"/>
      <c r="OEM130" s="81"/>
      <c r="OEN130" s="81"/>
      <c r="OEO130" s="81"/>
      <c r="OEP130" s="81"/>
      <c r="OEQ130" s="81"/>
      <c r="OER130" s="81"/>
      <c r="OES130" s="81"/>
      <c r="OET130" s="81"/>
      <c r="OEU130" s="81"/>
      <c r="OEV130" s="81"/>
      <c r="OEW130" s="81"/>
      <c r="OEX130" s="81"/>
      <c r="OEY130" s="81"/>
      <c r="OEZ130" s="81"/>
      <c r="OFA130" s="81"/>
      <c r="OFB130" s="81"/>
      <c r="OFC130" s="81"/>
      <c r="OFD130" s="81"/>
      <c r="OFE130" s="81"/>
      <c r="OFF130" s="81"/>
      <c r="OFG130" s="81"/>
      <c r="OFH130" s="81"/>
      <c r="OFI130" s="81"/>
      <c r="OFJ130" s="81"/>
      <c r="OFK130" s="81"/>
      <c r="OFL130" s="81"/>
      <c r="OFM130" s="81"/>
      <c r="OFN130" s="81"/>
      <c r="OFO130" s="81"/>
      <c r="OFP130" s="81"/>
      <c r="OFQ130" s="81"/>
      <c r="OFR130" s="81"/>
      <c r="OFS130" s="81"/>
      <c r="OFT130" s="81"/>
      <c r="OFU130" s="81"/>
      <c r="OFV130" s="81"/>
      <c r="OFW130" s="81"/>
      <c r="OFX130" s="81"/>
      <c r="OFY130" s="81"/>
      <c r="OFZ130" s="81"/>
      <c r="OGA130" s="81"/>
      <c r="OGB130" s="81"/>
      <c r="OGC130" s="81"/>
      <c r="OGD130" s="81"/>
      <c r="OGE130" s="81"/>
      <c r="OGF130" s="81"/>
      <c r="OGG130" s="81"/>
      <c r="OGH130" s="81"/>
      <c r="OGI130" s="81"/>
      <c r="OGJ130" s="81"/>
      <c r="OGK130" s="81"/>
      <c r="OGL130" s="81"/>
      <c r="OGM130" s="81"/>
      <c r="OGN130" s="81"/>
      <c r="OGO130" s="81"/>
      <c r="OGP130" s="81"/>
      <c r="OGQ130" s="81"/>
      <c r="OGR130" s="81"/>
      <c r="OGS130" s="81"/>
      <c r="OGT130" s="81"/>
      <c r="OGU130" s="81"/>
      <c r="OGV130" s="81"/>
      <c r="OGW130" s="81"/>
      <c r="OGX130" s="81"/>
      <c r="OGY130" s="81"/>
      <c r="OGZ130" s="81"/>
      <c r="OHA130" s="81"/>
      <c r="OHB130" s="81"/>
      <c r="OHC130" s="81"/>
      <c r="OHD130" s="81"/>
      <c r="OHE130" s="81"/>
      <c r="OHF130" s="81"/>
      <c r="OHG130" s="81"/>
      <c r="OHH130" s="81"/>
      <c r="OHI130" s="81"/>
      <c r="OHJ130" s="81"/>
      <c r="OHK130" s="81"/>
      <c r="OHL130" s="81"/>
      <c r="OHM130" s="81"/>
      <c r="OHN130" s="81"/>
      <c r="OHO130" s="81"/>
      <c r="OHP130" s="81"/>
      <c r="OHQ130" s="81"/>
      <c r="OHR130" s="81"/>
      <c r="OHS130" s="81"/>
      <c r="OHT130" s="81"/>
      <c r="OHU130" s="81"/>
      <c r="OHV130" s="81"/>
      <c r="OHW130" s="81"/>
      <c r="OHX130" s="81"/>
      <c r="OHY130" s="81"/>
      <c r="OHZ130" s="81"/>
      <c r="OIA130" s="81"/>
      <c r="OIB130" s="81"/>
      <c r="OIC130" s="81"/>
      <c r="OID130" s="81"/>
      <c r="OIE130" s="81"/>
      <c r="OIF130" s="81"/>
      <c r="OIG130" s="81"/>
      <c r="OIH130" s="81"/>
      <c r="OII130" s="81"/>
      <c r="OIJ130" s="81"/>
      <c r="OIK130" s="81"/>
      <c r="OIL130" s="81"/>
      <c r="OIM130" s="81"/>
      <c r="OIN130" s="81"/>
      <c r="OIO130" s="81"/>
      <c r="OIP130" s="81"/>
      <c r="OIQ130" s="81"/>
      <c r="OIR130" s="81"/>
      <c r="OIS130" s="81"/>
      <c r="OIT130" s="81"/>
      <c r="OIU130" s="81"/>
      <c r="OIV130" s="81"/>
      <c r="OIW130" s="81"/>
      <c r="OIX130" s="81"/>
      <c r="OIY130" s="81"/>
      <c r="OIZ130" s="81"/>
      <c r="OJA130" s="81"/>
      <c r="OJB130" s="81"/>
      <c r="OJC130" s="81"/>
      <c r="OJD130" s="81"/>
      <c r="OJE130" s="81"/>
      <c r="OJF130" s="81"/>
      <c r="OJG130" s="81"/>
      <c r="OJH130" s="81"/>
      <c r="OJI130" s="81"/>
      <c r="OJJ130" s="81"/>
      <c r="OJK130" s="81"/>
      <c r="OJL130" s="81"/>
      <c r="OJM130" s="81"/>
      <c r="OJN130" s="81"/>
      <c r="OJO130" s="81"/>
      <c r="OJP130" s="81"/>
      <c r="OJQ130" s="81"/>
      <c r="OJR130" s="81"/>
      <c r="OJS130" s="81"/>
      <c r="OJT130" s="81"/>
      <c r="OJU130" s="81"/>
      <c r="OJV130" s="81"/>
      <c r="OJW130" s="81"/>
      <c r="OJX130" s="81"/>
      <c r="OJY130" s="81"/>
      <c r="OJZ130" s="81"/>
      <c r="OKA130" s="81"/>
      <c r="OKB130" s="81"/>
      <c r="OKC130" s="81"/>
      <c r="OKD130" s="81"/>
      <c r="OKE130" s="81"/>
      <c r="OKF130" s="81"/>
      <c r="OKG130" s="81"/>
      <c r="OKH130" s="81"/>
      <c r="OKI130" s="81"/>
      <c r="OKJ130" s="81"/>
      <c r="OKK130" s="81"/>
      <c r="OKL130" s="81"/>
      <c r="OKM130" s="81"/>
      <c r="OKN130" s="81"/>
      <c r="OKO130" s="81"/>
      <c r="OKP130" s="81"/>
      <c r="OKQ130" s="81"/>
      <c r="OKR130" s="81"/>
      <c r="OKS130" s="81"/>
      <c r="OKT130" s="81"/>
      <c r="OKU130" s="81"/>
      <c r="OKV130" s="81"/>
      <c r="OKW130" s="81"/>
      <c r="OKX130" s="81"/>
      <c r="OKY130" s="81"/>
      <c r="OKZ130" s="81"/>
      <c r="OLA130" s="81"/>
      <c r="OLB130" s="81"/>
      <c r="OLC130" s="81"/>
      <c r="OLD130" s="81"/>
      <c r="OLE130" s="81"/>
      <c r="OLF130" s="81"/>
      <c r="OLG130" s="81"/>
      <c r="OLH130" s="81"/>
      <c r="OLI130" s="81"/>
      <c r="OLJ130" s="81"/>
      <c r="OLK130" s="81"/>
      <c r="OLL130" s="81"/>
      <c r="OLM130" s="81"/>
      <c r="OLN130" s="81"/>
      <c r="OLO130" s="81"/>
      <c r="OLP130" s="81"/>
      <c r="OLQ130" s="81"/>
      <c r="OLR130" s="81"/>
      <c r="OLS130" s="81"/>
      <c r="OLT130" s="81"/>
      <c r="OLU130" s="81"/>
      <c r="OLV130" s="81"/>
      <c r="OLW130" s="81"/>
      <c r="OLX130" s="81"/>
      <c r="OLY130" s="81"/>
      <c r="OLZ130" s="81"/>
      <c r="OMA130" s="81"/>
      <c r="OMB130" s="81"/>
      <c r="OMC130" s="81"/>
      <c r="OMD130" s="81"/>
      <c r="OME130" s="81"/>
      <c r="OMF130" s="81"/>
      <c r="OMG130" s="81"/>
      <c r="OMH130" s="81"/>
      <c r="OMI130" s="81"/>
      <c r="OMJ130" s="81"/>
      <c r="OMK130" s="81"/>
      <c r="OML130" s="81"/>
      <c r="OMM130" s="81"/>
      <c r="OMN130" s="81"/>
      <c r="OMO130" s="81"/>
      <c r="OMP130" s="81"/>
      <c r="OMQ130" s="81"/>
      <c r="OMR130" s="81"/>
      <c r="OMS130" s="81"/>
      <c r="OMT130" s="81"/>
      <c r="OMU130" s="81"/>
      <c r="OMV130" s="81"/>
      <c r="OMW130" s="81"/>
      <c r="OMX130" s="81"/>
      <c r="OMY130" s="81"/>
      <c r="OMZ130" s="81"/>
      <c r="ONA130" s="81"/>
      <c r="ONB130" s="81"/>
      <c r="ONC130" s="81"/>
      <c r="OND130" s="81"/>
      <c r="ONE130" s="81"/>
      <c r="ONF130" s="81"/>
      <c r="ONG130" s="81"/>
      <c r="ONH130" s="81"/>
      <c r="ONI130" s="81"/>
      <c r="ONJ130" s="81"/>
      <c r="ONK130" s="81"/>
      <c r="ONL130" s="81"/>
      <c r="ONM130" s="81"/>
      <c r="ONN130" s="81"/>
      <c r="ONO130" s="81"/>
      <c r="ONP130" s="81"/>
      <c r="ONQ130" s="81"/>
      <c r="ONR130" s="81"/>
      <c r="ONS130" s="81"/>
      <c r="ONT130" s="81"/>
      <c r="ONU130" s="81"/>
      <c r="ONV130" s="81"/>
      <c r="ONW130" s="81"/>
      <c r="ONX130" s="81"/>
      <c r="ONY130" s="81"/>
      <c r="ONZ130" s="81"/>
      <c r="OOA130" s="81"/>
      <c r="OOB130" s="81"/>
      <c r="OOC130" s="81"/>
      <c r="OOD130" s="81"/>
      <c r="OOE130" s="81"/>
      <c r="OOF130" s="81"/>
      <c r="OOG130" s="81"/>
      <c r="OOH130" s="81"/>
      <c r="OOI130" s="81"/>
      <c r="OOJ130" s="81"/>
      <c r="OOK130" s="81"/>
      <c r="OOL130" s="81"/>
      <c r="OOM130" s="81"/>
      <c r="OON130" s="81"/>
      <c r="OOO130" s="81"/>
      <c r="OOP130" s="81"/>
      <c r="OOQ130" s="81"/>
      <c r="OOR130" s="81"/>
      <c r="OOS130" s="81"/>
      <c r="OOT130" s="81"/>
      <c r="OOU130" s="81"/>
      <c r="OOV130" s="81"/>
      <c r="OOW130" s="81"/>
      <c r="OOX130" s="81"/>
      <c r="OOY130" s="81"/>
      <c r="OOZ130" s="81"/>
      <c r="OPA130" s="81"/>
      <c r="OPB130" s="81"/>
      <c r="OPC130" s="81"/>
      <c r="OPD130" s="81"/>
      <c r="OPE130" s="81"/>
      <c r="OPF130" s="81"/>
      <c r="OPG130" s="81"/>
      <c r="OPH130" s="81"/>
      <c r="OPI130" s="81"/>
      <c r="OPJ130" s="81"/>
      <c r="OPK130" s="81"/>
      <c r="OPL130" s="81"/>
      <c r="OPM130" s="81"/>
      <c r="OPN130" s="81"/>
      <c r="OPO130" s="81"/>
      <c r="OPP130" s="81"/>
      <c r="OPQ130" s="81"/>
      <c r="OPR130" s="81"/>
      <c r="OPS130" s="81"/>
      <c r="OPT130" s="81"/>
      <c r="OPU130" s="81"/>
      <c r="OPV130" s="81"/>
      <c r="OPW130" s="81"/>
      <c r="OPX130" s="81"/>
      <c r="OPY130" s="81"/>
      <c r="OPZ130" s="81"/>
      <c r="OQA130" s="81"/>
      <c r="OQB130" s="81"/>
      <c r="OQC130" s="81"/>
      <c r="OQD130" s="81"/>
      <c r="OQE130" s="81"/>
      <c r="OQF130" s="81"/>
      <c r="OQG130" s="81"/>
      <c r="OQH130" s="81"/>
      <c r="OQI130" s="81"/>
      <c r="OQJ130" s="81"/>
      <c r="OQK130" s="81"/>
      <c r="OQL130" s="81"/>
      <c r="OQM130" s="81"/>
      <c r="OQN130" s="81"/>
      <c r="OQO130" s="81"/>
      <c r="OQP130" s="81"/>
      <c r="OQQ130" s="81"/>
      <c r="OQR130" s="81"/>
      <c r="OQS130" s="81"/>
      <c r="OQT130" s="81"/>
      <c r="OQU130" s="81"/>
      <c r="OQV130" s="81"/>
      <c r="OQW130" s="81"/>
      <c r="OQX130" s="81"/>
      <c r="OQY130" s="81"/>
      <c r="OQZ130" s="81"/>
      <c r="ORA130" s="81"/>
      <c r="ORB130" s="81"/>
      <c r="ORC130" s="81"/>
      <c r="ORD130" s="81"/>
      <c r="ORE130" s="81"/>
      <c r="ORF130" s="81"/>
      <c r="ORG130" s="81"/>
      <c r="ORH130" s="81"/>
      <c r="ORI130" s="81"/>
      <c r="ORJ130" s="81"/>
      <c r="ORK130" s="81"/>
      <c r="ORL130" s="81"/>
      <c r="ORM130" s="81"/>
      <c r="ORN130" s="81"/>
      <c r="ORO130" s="81"/>
      <c r="ORP130" s="81"/>
      <c r="ORQ130" s="81"/>
      <c r="ORR130" s="81"/>
      <c r="ORS130" s="81"/>
      <c r="ORT130" s="81"/>
      <c r="ORU130" s="81"/>
      <c r="ORV130" s="81"/>
      <c r="ORW130" s="81"/>
      <c r="ORX130" s="81"/>
      <c r="ORY130" s="81"/>
      <c r="ORZ130" s="81"/>
      <c r="OSA130" s="81"/>
      <c r="OSB130" s="81"/>
      <c r="OSC130" s="81"/>
      <c r="OSD130" s="81"/>
      <c r="OSE130" s="81"/>
      <c r="OSF130" s="81"/>
      <c r="OSG130" s="81"/>
      <c r="OSH130" s="81"/>
      <c r="OSI130" s="81"/>
      <c r="OSJ130" s="81"/>
      <c r="OSK130" s="81"/>
      <c r="OSL130" s="81"/>
      <c r="OSM130" s="81"/>
      <c r="OSN130" s="81"/>
      <c r="OSO130" s="81"/>
      <c r="OSP130" s="81"/>
      <c r="OSQ130" s="81"/>
      <c r="OSR130" s="81"/>
      <c r="OSS130" s="81"/>
      <c r="OST130" s="81"/>
      <c r="OSU130" s="81"/>
      <c r="OSV130" s="81"/>
      <c r="OSW130" s="81"/>
      <c r="OSX130" s="81"/>
      <c r="OSY130" s="81"/>
      <c r="OSZ130" s="81"/>
      <c r="OTA130" s="81"/>
      <c r="OTB130" s="81"/>
      <c r="OTC130" s="81"/>
      <c r="OTD130" s="81"/>
      <c r="OTE130" s="81"/>
      <c r="OTF130" s="81"/>
      <c r="OTG130" s="81"/>
      <c r="OTH130" s="81"/>
      <c r="OTI130" s="81"/>
      <c r="OTJ130" s="81"/>
      <c r="OTK130" s="81"/>
      <c r="OTL130" s="81"/>
      <c r="OTM130" s="81"/>
      <c r="OTN130" s="81"/>
      <c r="OTO130" s="81"/>
      <c r="OTP130" s="81"/>
      <c r="OTQ130" s="81"/>
      <c r="OTR130" s="81"/>
      <c r="OTS130" s="81"/>
      <c r="OTT130" s="81"/>
      <c r="OTU130" s="81"/>
      <c r="OTV130" s="81"/>
      <c r="OTW130" s="81"/>
      <c r="OTX130" s="81"/>
      <c r="OTY130" s="81"/>
      <c r="OTZ130" s="81"/>
      <c r="OUA130" s="81"/>
      <c r="OUB130" s="81"/>
      <c r="OUC130" s="81"/>
      <c r="OUD130" s="81"/>
      <c r="OUE130" s="81"/>
      <c r="OUF130" s="81"/>
      <c r="OUG130" s="81"/>
      <c r="OUH130" s="81"/>
      <c r="OUI130" s="81"/>
      <c r="OUJ130" s="81"/>
      <c r="OUK130" s="81"/>
      <c r="OUL130" s="81"/>
      <c r="OUM130" s="81"/>
      <c r="OUN130" s="81"/>
      <c r="OUO130" s="81"/>
      <c r="OUP130" s="81"/>
      <c r="OUQ130" s="81"/>
      <c r="OUR130" s="81"/>
      <c r="OUS130" s="81"/>
      <c r="OUT130" s="81"/>
      <c r="OUU130" s="81"/>
      <c r="OUV130" s="81"/>
      <c r="OUW130" s="81"/>
      <c r="OUX130" s="81"/>
      <c r="OUY130" s="81"/>
      <c r="OUZ130" s="81"/>
      <c r="OVA130" s="81"/>
      <c r="OVB130" s="81"/>
      <c r="OVC130" s="81"/>
      <c r="OVD130" s="81"/>
      <c r="OVE130" s="81"/>
      <c r="OVF130" s="81"/>
      <c r="OVG130" s="81"/>
      <c r="OVH130" s="81"/>
      <c r="OVI130" s="81"/>
      <c r="OVJ130" s="81"/>
      <c r="OVK130" s="81"/>
      <c r="OVL130" s="81"/>
      <c r="OVM130" s="81"/>
      <c r="OVN130" s="81"/>
      <c r="OVO130" s="81"/>
      <c r="OVP130" s="81"/>
      <c r="OVQ130" s="81"/>
      <c r="OVR130" s="81"/>
      <c r="OVS130" s="81"/>
      <c r="OVT130" s="81"/>
      <c r="OVU130" s="81"/>
      <c r="OVV130" s="81"/>
      <c r="OVW130" s="81"/>
      <c r="OVX130" s="81"/>
      <c r="OVY130" s="81"/>
      <c r="OVZ130" s="81"/>
      <c r="OWA130" s="81"/>
      <c r="OWB130" s="81"/>
      <c r="OWC130" s="81"/>
      <c r="OWD130" s="81"/>
      <c r="OWE130" s="81"/>
      <c r="OWF130" s="81"/>
      <c r="OWG130" s="81"/>
      <c r="OWH130" s="81"/>
      <c r="OWI130" s="81"/>
      <c r="OWJ130" s="81"/>
      <c r="OWK130" s="81"/>
      <c r="OWL130" s="81"/>
      <c r="OWM130" s="81"/>
      <c r="OWN130" s="81"/>
      <c r="OWO130" s="81"/>
      <c r="OWP130" s="81"/>
      <c r="OWQ130" s="81"/>
      <c r="OWR130" s="81"/>
      <c r="OWS130" s="81"/>
      <c r="OWT130" s="81"/>
      <c r="OWU130" s="81"/>
      <c r="OWV130" s="81"/>
      <c r="OWW130" s="81"/>
      <c r="OWX130" s="81"/>
      <c r="OWY130" s="81"/>
      <c r="OWZ130" s="81"/>
      <c r="OXA130" s="81"/>
      <c r="OXB130" s="81"/>
      <c r="OXC130" s="81"/>
      <c r="OXD130" s="81"/>
      <c r="OXE130" s="81"/>
      <c r="OXF130" s="81"/>
      <c r="OXG130" s="81"/>
      <c r="OXH130" s="81"/>
      <c r="OXI130" s="81"/>
      <c r="OXJ130" s="81"/>
      <c r="OXK130" s="81"/>
      <c r="OXL130" s="81"/>
      <c r="OXM130" s="81"/>
      <c r="OXN130" s="81"/>
      <c r="OXO130" s="81"/>
      <c r="OXP130" s="81"/>
      <c r="OXQ130" s="81"/>
      <c r="OXR130" s="81"/>
      <c r="OXS130" s="81"/>
      <c r="OXT130" s="81"/>
      <c r="OXU130" s="81"/>
      <c r="OXV130" s="81"/>
      <c r="OXW130" s="81"/>
      <c r="OXX130" s="81"/>
      <c r="OXY130" s="81"/>
      <c r="OXZ130" s="81"/>
      <c r="OYA130" s="81"/>
      <c r="OYB130" s="81"/>
      <c r="OYC130" s="81"/>
      <c r="OYD130" s="81"/>
      <c r="OYE130" s="81"/>
      <c r="OYF130" s="81"/>
      <c r="OYG130" s="81"/>
      <c r="OYH130" s="81"/>
      <c r="OYI130" s="81"/>
      <c r="OYJ130" s="81"/>
      <c r="OYK130" s="81"/>
      <c r="OYL130" s="81"/>
      <c r="OYM130" s="81"/>
      <c r="OYN130" s="81"/>
      <c r="OYO130" s="81"/>
      <c r="OYP130" s="81"/>
      <c r="OYQ130" s="81"/>
      <c r="OYR130" s="81"/>
      <c r="OYS130" s="81"/>
      <c r="OYT130" s="81"/>
      <c r="OYU130" s="81"/>
      <c r="OYV130" s="81"/>
      <c r="OYW130" s="81"/>
      <c r="OYX130" s="81"/>
      <c r="OYY130" s="81"/>
      <c r="OYZ130" s="81"/>
      <c r="OZA130" s="81"/>
      <c r="OZB130" s="81"/>
      <c r="OZC130" s="81"/>
      <c r="OZD130" s="81"/>
      <c r="OZE130" s="81"/>
      <c r="OZF130" s="81"/>
      <c r="OZG130" s="81"/>
      <c r="OZH130" s="81"/>
      <c r="OZI130" s="81"/>
      <c r="OZJ130" s="81"/>
      <c r="OZK130" s="81"/>
      <c r="OZL130" s="81"/>
      <c r="OZM130" s="81"/>
      <c r="OZN130" s="81"/>
      <c r="OZO130" s="81"/>
      <c r="OZP130" s="81"/>
      <c r="OZQ130" s="81"/>
      <c r="OZR130" s="81"/>
      <c r="OZS130" s="81"/>
      <c r="OZT130" s="81"/>
      <c r="OZU130" s="81"/>
      <c r="OZV130" s="81"/>
      <c r="OZW130" s="81"/>
      <c r="OZX130" s="81"/>
      <c r="OZY130" s="81"/>
      <c r="OZZ130" s="81"/>
      <c r="PAA130" s="81"/>
      <c r="PAB130" s="81"/>
      <c r="PAC130" s="81"/>
      <c r="PAD130" s="81"/>
      <c r="PAE130" s="81"/>
      <c r="PAF130" s="81"/>
      <c r="PAG130" s="81"/>
      <c r="PAH130" s="81"/>
      <c r="PAI130" s="81"/>
      <c r="PAJ130" s="81"/>
      <c r="PAK130" s="81"/>
      <c r="PAL130" s="81"/>
      <c r="PAM130" s="81"/>
      <c r="PAN130" s="81"/>
      <c r="PAO130" s="81"/>
      <c r="PAP130" s="81"/>
      <c r="PAQ130" s="81"/>
      <c r="PAR130" s="81"/>
      <c r="PAS130" s="81"/>
      <c r="PAT130" s="81"/>
      <c r="PAU130" s="81"/>
      <c r="PAV130" s="81"/>
      <c r="PAW130" s="81"/>
      <c r="PAX130" s="81"/>
      <c r="PAY130" s="81"/>
      <c r="PAZ130" s="81"/>
      <c r="PBA130" s="81"/>
      <c r="PBB130" s="81"/>
      <c r="PBC130" s="81"/>
      <c r="PBD130" s="81"/>
      <c r="PBE130" s="81"/>
      <c r="PBF130" s="81"/>
      <c r="PBG130" s="81"/>
      <c r="PBH130" s="81"/>
      <c r="PBI130" s="81"/>
      <c r="PBJ130" s="81"/>
      <c r="PBK130" s="81"/>
      <c r="PBL130" s="81"/>
      <c r="PBM130" s="81"/>
      <c r="PBN130" s="81"/>
      <c r="PBO130" s="81"/>
      <c r="PBP130" s="81"/>
      <c r="PBQ130" s="81"/>
      <c r="PBR130" s="81"/>
      <c r="PBS130" s="81"/>
      <c r="PBT130" s="81"/>
      <c r="PBU130" s="81"/>
      <c r="PBV130" s="81"/>
      <c r="PBW130" s="81"/>
      <c r="PBX130" s="81"/>
      <c r="PBY130" s="81"/>
      <c r="PBZ130" s="81"/>
      <c r="PCA130" s="81"/>
      <c r="PCB130" s="81"/>
      <c r="PCC130" s="81"/>
      <c r="PCD130" s="81"/>
      <c r="PCE130" s="81"/>
      <c r="PCF130" s="81"/>
      <c r="PCG130" s="81"/>
      <c r="PCH130" s="81"/>
      <c r="PCI130" s="81"/>
      <c r="PCJ130" s="81"/>
      <c r="PCK130" s="81"/>
      <c r="PCL130" s="81"/>
      <c r="PCM130" s="81"/>
      <c r="PCN130" s="81"/>
      <c r="PCO130" s="81"/>
      <c r="PCP130" s="81"/>
      <c r="PCQ130" s="81"/>
      <c r="PCR130" s="81"/>
      <c r="PCS130" s="81"/>
      <c r="PCT130" s="81"/>
      <c r="PCU130" s="81"/>
      <c r="PCV130" s="81"/>
      <c r="PCW130" s="81"/>
      <c r="PCX130" s="81"/>
      <c r="PCY130" s="81"/>
      <c r="PCZ130" s="81"/>
      <c r="PDA130" s="81"/>
      <c r="PDB130" s="81"/>
      <c r="PDC130" s="81"/>
      <c r="PDD130" s="81"/>
      <c r="PDE130" s="81"/>
      <c r="PDF130" s="81"/>
      <c r="PDG130" s="81"/>
      <c r="PDH130" s="81"/>
      <c r="PDI130" s="81"/>
      <c r="PDJ130" s="81"/>
      <c r="PDK130" s="81"/>
      <c r="PDL130" s="81"/>
      <c r="PDM130" s="81"/>
      <c r="PDN130" s="81"/>
      <c r="PDO130" s="81"/>
      <c r="PDP130" s="81"/>
      <c r="PDQ130" s="81"/>
      <c r="PDR130" s="81"/>
      <c r="PDS130" s="81"/>
      <c r="PDT130" s="81"/>
      <c r="PDU130" s="81"/>
      <c r="PDV130" s="81"/>
      <c r="PDW130" s="81"/>
      <c r="PDX130" s="81"/>
      <c r="PDY130" s="81"/>
      <c r="PDZ130" s="81"/>
      <c r="PEA130" s="81"/>
      <c r="PEB130" s="81"/>
      <c r="PEC130" s="81"/>
      <c r="PED130" s="81"/>
      <c r="PEE130" s="81"/>
      <c r="PEF130" s="81"/>
      <c r="PEG130" s="81"/>
      <c r="PEH130" s="81"/>
      <c r="PEI130" s="81"/>
      <c r="PEJ130" s="81"/>
      <c r="PEK130" s="81"/>
      <c r="PEL130" s="81"/>
      <c r="PEM130" s="81"/>
      <c r="PEN130" s="81"/>
      <c r="PEO130" s="81"/>
      <c r="PEP130" s="81"/>
      <c r="PEQ130" s="81"/>
      <c r="PER130" s="81"/>
      <c r="PES130" s="81"/>
      <c r="PET130" s="81"/>
      <c r="PEU130" s="81"/>
      <c r="PEV130" s="81"/>
      <c r="PEW130" s="81"/>
      <c r="PEX130" s="81"/>
      <c r="PEY130" s="81"/>
      <c r="PEZ130" s="81"/>
      <c r="PFA130" s="81"/>
      <c r="PFB130" s="81"/>
      <c r="PFC130" s="81"/>
      <c r="PFD130" s="81"/>
      <c r="PFE130" s="81"/>
      <c r="PFF130" s="81"/>
      <c r="PFG130" s="81"/>
      <c r="PFH130" s="81"/>
      <c r="PFI130" s="81"/>
      <c r="PFJ130" s="81"/>
      <c r="PFK130" s="81"/>
      <c r="PFL130" s="81"/>
      <c r="PFM130" s="81"/>
      <c r="PFN130" s="81"/>
      <c r="PFO130" s="81"/>
      <c r="PFP130" s="81"/>
      <c r="PFQ130" s="81"/>
      <c r="PFR130" s="81"/>
      <c r="PFS130" s="81"/>
      <c r="PFT130" s="81"/>
      <c r="PFU130" s="81"/>
      <c r="PFV130" s="81"/>
      <c r="PFW130" s="81"/>
      <c r="PFX130" s="81"/>
      <c r="PFY130" s="81"/>
      <c r="PFZ130" s="81"/>
      <c r="PGA130" s="81"/>
      <c r="PGB130" s="81"/>
      <c r="PGC130" s="81"/>
      <c r="PGD130" s="81"/>
      <c r="PGE130" s="81"/>
      <c r="PGF130" s="81"/>
      <c r="PGG130" s="81"/>
      <c r="PGH130" s="81"/>
      <c r="PGI130" s="81"/>
      <c r="PGJ130" s="81"/>
      <c r="PGK130" s="81"/>
      <c r="PGL130" s="81"/>
      <c r="PGM130" s="81"/>
      <c r="PGN130" s="81"/>
      <c r="PGO130" s="81"/>
      <c r="PGP130" s="81"/>
      <c r="PGQ130" s="81"/>
      <c r="PGR130" s="81"/>
      <c r="PGS130" s="81"/>
      <c r="PGT130" s="81"/>
      <c r="PGU130" s="81"/>
      <c r="PGV130" s="81"/>
      <c r="PGW130" s="81"/>
      <c r="PGX130" s="81"/>
      <c r="PGY130" s="81"/>
      <c r="PGZ130" s="81"/>
      <c r="PHA130" s="81"/>
      <c r="PHB130" s="81"/>
      <c r="PHC130" s="81"/>
      <c r="PHD130" s="81"/>
      <c r="PHE130" s="81"/>
      <c r="PHF130" s="81"/>
      <c r="PHG130" s="81"/>
      <c r="PHH130" s="81"/>
      <c r="PHI130" s="81"/>
      <c r="PHJ130" s="81"/>
      <c r="PHK130" s="81"/>
      <c r="PHL130" s="81"/>
      <c r="PHM130" s="81"/>
      <c r="PHN130" s="81"/>
      <c r="PHO130" s="81"/>
      <c r="PHP130" s="81"/>
      <c r="PHQ130" s="81"/>
      <c r="PHR130" s="81"/>
      <c r="PHS130" s="81"/>
      <c r="PHT130" s="81"/>
      <c r="PHU130" s="81"/>
      <c r="PHV130" s="81"/>
      <c r="PHW130" s="81"/>
      <c r="PHX130" s="81"/>
      <c r="PHY130" s="81"/>
      <c r="PHZ130" s="81"/>
      <c r="PIA130" s="81"/>
      <c r="PIB130" s="81"/>
      <c r="PIC130" s="81"/>
      <c r="PID130" s="81"/>
      <c r="PIE130" s="81"/>
      <c r="PIF130" s="81"/>
      <c r="PIG130" s="81"/>
      <c r="PIH130" s="81"/>
      <c r="PII130" s="81"/>
      <c r="PIJ130" s="81"/>
      <c r="PIK130" s="81"/>
      <c r="PIL130" s="81"/>
      <c r="PIM130" s="81"/>
      <c r="PIN130" s="81"/>
      <c r="PIO130" s="81"/>
      <c r="PIP130" s="81"/>
      <c r="PIQ130" s="81"/>
      <c r="PIR130" s="81"/>
      <c r="PIS130" s="81"/>
      <c r="PIT130" s="81"/>
      <c r="PIU130" s="81"/>
      <c r="PIV130" s="81"/>
      <c r="PIW130" s="81"/>
      <c r="PIX130" s="81"/>
      <c r="PIY130" s="81"/>
      <c r="PIZ130" s="81"/>
      <c r="PJA130" s="81"/>
      <c r="PJB130" s="81"/>
      <c r="PJC130" s="81"/>
      <c r="PJD130" s="81"/>
      <c r="PJE130" s="81"/>
      <c r="PJF130" s="81"/>
      <c r="PJG130" s="81"/>
      <c r="PJH130" s="81"/>
      <c r="PJI130" s="81"/>
      <c r="PJJ130" s="81"/>
      <c r="PJK130" s="81"/>
      <c r="PJL130" s="81"/>
      <c r="PJM130" s="81"/>
      <c r="PJN130" s="81"/>
      <c r="PJO130" s="81"/>
      <c r="PJP130" s="81"/>
      <c r="PJQ130" s="81"/>
      <c r="PJR130" s="81"/>
      <c r="PJS130" s="81"/>
      <c r="PJT130" s="81"/>
      <c r="PJU130" s="81"/>
      <c r="PJV130" s="81"/>
      <c r="PJW130" s="81"/>
      <c r="PJX130" s="81"/>
      <c r="PJY130" s="81"/>
      <c r="PJZ130" s="81"/>
      <c r="PKA130" s="81"/>
      <c r="PKB130" s="81"/>
      <c r="PKC130" s="81"/>
      <c r="PKD130" s="81"/>
      <c r="PKE130" s="81"/>
      <c r="PKF130" s="81"/>
      <c r="PKG130" s="81"/>
      <c r="PKH130" s="81"/>
      <c r="PKI130" s="81"/>
      <c r="PKJ130" s="81"/>
      <c r="PKK130" s="81"/>
      <c r="PKL130" s="81"/>
      <c r="PKM130" s="81"/>
      <c r="PKN130" s="81"/>
      <c r="PKO130" s="81"/>
      <c r="PKP130" s="81"/>
      <c r="PKQ130" s="81"/>
      <c r="PKR130" s="81"/>
      <c r="PKS130" s="81"/>
      <c r="PKT130" s="81"/>
      <c r="PKU130" s="81"/>
      <c r="PKV130" s="81"/>
      <c r="PKW130" s="81"/>
      <c r="PKX130" s="81"/>
      <c r="PKY130" s="81"/>
      <c r="PKZ130" s="81"/>
      <c r="PLA130" s="81"/>
      <c r="PLB130" s="81"/>
      <c r="PLC130" s="81"/>
      <c r="PLD130" s="81"/>
      <c r="PLE130" s="81"/>
      <c r="PLF130" s="81"/>
      <c r="PLG130" s="81"/>
      <c r="PLH130" s="81"/>
      <c r="PLI130" s="81"/>
      <c r="PLJ130" s="81"/>
      <c r="PLK130" s="81"/>
      <c r="PLL130" s="81"/>
      <c r="PLM130" s="81"/>
      <c r="PLN130" s="81"/>
      <c r="PLO130" s="81"/>
      <c r="PLP130" s="81"/>
      <c r="PLQ130" s="81"/>
      <c r="PLR130" s="81"/>
      <c r="PLS130" s="81"/>
      <c r="PLT130" s="81"/>
      <c r="PLU130" s="81"/>
      <c r="PLV130" s="81"/>
      <c r="PLW130" s="81"/>
      <c r="PLX130" s="81"/>
      <c r="PLY130" s="81"/>
      <c r="PLZ130" s="81"/>
      <c r="PMA130" s="81"/>
      <c r="PMB130" s="81"/>
      <c r="PMC130" s="81"/>
      <c r="PMD130" s="81"/>
      <c r="PME130" s="81"/>
      <c r="PMF130" s="81"/>
      <c r="PMG130" s="81"/>
      <c r="PMH130" s="81"/>
      <c r="PMI130" s="81"/>
      <c r="PMJ130" s="81"/>
      <c r="PMK130" s="81"/>
      <c r="PML130" s="81"/>
      <c r="PMM130" s="81"/>
      <c r="PMN130" s="81"/>
      <c r="PMO130" s="81"/>
      <c r="PMP130" s="81"/>
      <c r="PMQ130" s="81"/>
      <c r="PMR130" s="81"/>
      <c r="PMS130" s="81"/>
      <c r="PMT130" s="81"/>
      <c r="PMU130" s="81"/>
      <c r="PMV130" s="81"/>
      <c r="PMW130" s="81"/>
      <c r="PMX130" s="81"/>
      <c r="PMY130" s="81"/>
      <c r="PMZ130" s="81"/>
      <c r="PNA130" s="81"/>
      <c r="PNB130" s="81"/>
      <c r="PNC130" s="81"/>
      <c r="PND130" s="81"/>
      <c r="PNE130" s="81"/>
      <c r="PNF130" s="81"/>
      <c r="PNG130" s="81"/>
      <c r="PNH130" s="81"/>
      <c r="PNI130" s="81"/>
      <c r="PNJ130" s="81"/>
      <c r="PNK130" s="81"/>
      <c r="PNL130" s="81"/>
      <c r="PNM130" s="81"/>
      <c r="PNN130" s="81"/>
      <c r="PNO130" s="81"/>
      <c r="PNP130" s="81"/>
      <c r="PNQ130" s="81"/>
      <c r="PNR130" s="81"/>
      <c r="PNS130" s="81"/>
      <c r="PNT130" s="81"/>
      <c r="PNU130" s="81"/>
      <c r="PNV130" s="81"/>
      <c r="PNW130" s="81"/>
      <c r="PNX130" s="81"/>
      <c r="PNY130" s="81"/>
      <c r="PNZ130" s="81"/>
      <c r="POA130" s="81"/>
      <c r="POB130" s="81"/>
      <c r="POC130" s="81"/>
      <c r="POD130" s="81"/>
      <c r="POE130" s="81"/>
      <c r="POF130" s="81"/>
      <c r="POG130" s="81"/>
      <c r="POH130" s="81"/>
      <c r="POI130" s="81"/>
      <c r="POJ130" s="81"/>
      <c r="POK130" s="81"/>
      <c r="POL130" s="81"/>
      <c r="POM130" s="81"/>
      <c r="PON130" s="81"/>
      <c r="POO130" s="81"/>
      <c r="POP130" s="81"/>
      <c r="POQ130" s="81"/>
      <c r="POR130" s="81"/>
      <c r="POS130" s="81"/>
      <c r="POT130" s="81"/>
      <c r="POU130" s="81"/>
      <c r="POV130" s="81"/>
      <c r="POW130" s="81"/>
      <c r="POX130" s="81"/>
      <c r="POY130" s="81"/>
      <c r="POZ130" s="81"/>
      <c r="PPA130" s="81"/>
      <c r="PPB130" s="81"/>
      <c r="PPC130" s="81"/>
      <c r="PPD130" s="81"/>
      <c r="PPE130" s="81"/>
      <c r="PPF130" s="81"/>
      <c r="PPG130" s="81"/>
      <c r="PPH130" s="81"/>
      <c r="PPI130" s="81"/>
      <c r="PPJ130" s="81"/>
      <c r="PPK130" s="81"/>
      <c r="PPL130" s="81"/>
      <c r="PPM130" s="81"/>
      <c r="PPN130" s="81"/>
      <c r="PPO130" s="81"/>
      <c r="PPP130" s="81"/>
      <c r="PPQ130" s="81"/>
      <c r="PPR130" s="81"/>
      <c r="PPS130" s="81"/>
      <c r="PPT130" s="81"/>
      <c r="PPU130" s="81"/>
      <c r="PPV130" s="81"/>
      <c r="PPW130" s="81"/>
      <c r="PPX130" s="81"/>
      <c r="PPY130" s="81"/>
      <c r="PPZ130" s="81"/>
      <c r="PQA130" s="81"/>
      <c r="PQB130" s="81"/>
      <c r="PQC130" s="81"/>
      <c r="PQD130" s="81"/>
      <c r="PQE130" s="81"/>
      <c r="PQF130" s="81"/>
      <c r="PQG130" s="81"/>
      <c r="PQH130" s="81"/>
      <c r="PQI130" s="81"/>
      <c r="PQJ130" s="81"/>
      <c r="PQK130" s="81"/>
      <c r="PQL130" s="81"/>
      <c r="PQM130" s="81"/>
      <c r="PQN130" s="81"/>
      <c r="PQO130" s="81"/>
      <c r="PQP130" s="81"/>
      <c r="PQQ130" s="81"/>
      <c r="PQR130" s="81"/>
      <c r="PQS130" s="81"/>
      <c r="PQT130" s="81"/>
      <c r="PQU130" s="81"/>
      <c r="PQV130" s="81"/>
      <c r="PQW130" s="81"/>
      <c r="PQX130" s="81"/>
      <c r="PQY130" s="81"/>
      <c r="PQZ130" s="81"/>
      <c r="PRA130" s="81"/>
      <c r="PRB130" s="81"/>
      <c r="PRC130" s="81"/>
      <c r="PRD130" s="81"/>
      <c r="PRE130" s="81"/>
      <c r="PRF130" s="81"/>
      <c r="PRG130" s="81"/>
      <c r="PRH130" s="81"/>
      <c r="PRI130" s="81"/>
      <c r="PRJ130" s="81"/>
      <c r="PRK130" s="81"/>
      <c r="PRL130" s="81"/>
      <c r="PRM130" s="81"/>
      <c r="PRN130" s="81"/>
      <c r="PRO130" s="81"/>
      <c r="PRP130" s="81"/>
      <c r="PRQ130" s="81"/>
      <c r="PRR130" s="81"/>
      <c r="PRS130" s="81"/>
      <c r="PRT130" s="81"/>
      <c r="PRU130" s="81"/>
      <c r="PRV130" s="81"/>
      <c r="PRW130" s="81"/>
      <c r="PRX130" s="81"/>
      <c r="PRY130" s="81"/>
      <c r="PRZ130" s="81"/>
      <c r="PSA130" s="81"/>
      <c r="PSB130" s="81"/>
      <c r="PSC130" s="81"/>
      <c r="PSD130" s="81"/>
      <c r="PSE130" s="81"/>
      <c r="PSF130" s="81"/>
      <c r="PSG130" s="81"/>
      <c r="PSH130" s="81"/>
      <c r="PSI130" s="81"/>
      <c r="PSJ130" s="81"/>
      <c r="PSK130" s="81"/>
      <c r="PSL130" s="81"/>
      <c r="PSM130" s="81"/>
      <c r="PSN130" s="81"/>
      <c r="PSO130" s="81"/>
      <c r="PSP130" s="81"/>
      <c r="PSQ130" s="81"/>
      <c r="PSR130" s="81"/>
      <c r="PSS130" s="81"/>
      <c r="PST130" s="81"/>
      <c r="PSU130" s="81"/>
      <c r="PSV130" s="81"/>
      <c r="PSW130" s="81"/>
      <c r="PSX130" s="81"/>
      <c r="PSY130" s="81"/>
      <c r="PSZ130" s="81"/>
      <c r="PTA130" s="81"/>
      <c r="PTB130" s="81"/>
      <c r="PTC130" s="81"/>
      <c r="PTD130" s="81"/>
      <c r="PTE130" s="81"/>
      <c r="PTF130" s="81"/>
      <c r="PTG130" s="81"/>
      <c r="PTH130" s="81"/>
      <c r="PTI130" s="81"/>
      <c r="PTJ130" s="81"/>
      <c r="PTK130" s="81"/>
      <c r="PTL130" s="81"/>
      <c r="PTM130" s="81"/>
      <c r="PTN130" s="81"/>
      <c r="PTO130" s="81"/>
      <c r="PTP130" s="81"/>
      <c r="PTQ130" s="81"/>
      <c r="PTR130" s="81"/>
      <c r="PTS130" s="81"/>
      <c r="PTT130" s="81"/>
      <c r="PTU130" s="81"/>
      <c r="PTV130" s="81"/>
      <c r="PTW130" s="81"/>
      <c r="PTX130" s="81"/>
      <c r="PTY130" s="81"/>
      <c r="PTZ130" s="81"/>
      <c r="PUA130" s="81"/>
      <c r="PUB130" s="81"/>
      <c r="PUC130" s="81"/>
      <c r="PUD130" s="81"/>
      <c r="PUE130" s="81"/>
      <c r="PUF130" s="81"/>
      <c r="PUG130" s="81"/>
      <c r="PUH130" s="81"/>
      <c r="PUI130" s="81"/>
      <c r="PUJ130" s="81"/>
      <c r="PUK130" s="81"/>
      <c r="PUL130" s="81"/>
      <c r="PUM130" s="81"/>
      <c r="PUN130" s="81"/>
      <c r="PUO130" s="81"/>
      <c r="PUP130" s="81"/>
      <c r="PUQ130" s="81"/>
      <c r="PUR130" s="81"/>
      <c r="PUS130" s="81"/>
      <c r="PUT130" s="81"/>
      <c r="PUU130" s="81"/>
      <c r="PUV130" s="81"/>
      <c r="PUW130" s="81"/>
      <c r="PUX130" s="81"/>
      <c r="PUY130" s="81"/>
      <c r="PUZ130" s="81"/>
      <c r="PVA130" s="81"/>
      <c r="PVB130" s="81"/>
      <c r="PVC130" s="81"/>
      <c r="PVD130" s="81"/>
      <c r="PVE130" s="81"/>
      <c r="PVF130" s="81"/>
      <c r="PVG130" s="81"/>
      <c r="PVH130" s="81"/>
      <c r="PVI130" s="81"/>
      <c r="PVJ130" s="81"/>
      <c r="PVK130" s="81"/>
      <c r="PVL130" s="81"/>
      <c r="PVM130" s="81"/>
      <c r="PVN130" s="81"/>
      <c r="PVO130" s="81"/>
      <c r="PVP130" s="81"/>
      <c r="PVQ130" s="81"/>
      <c r="PVR130" s="81"/>
      <c r="PVS130" s="81"/>
      <c r="PVT130" s="81"/>
      <c r="PVU130" s="81"/>
      <c r="PVV130" s="81"/>
      <c r="PVW130" s="81"/>
      <c r="PVX130" s="81"/>
      <c r="PVY130" s="81"/>
      <c r="PVZ130" s="81"/>
      <c r="PWA130" s="81"/>
      <c r="PWB130" s="81"/>
      <c r="PWC130" s="81"/>
      <c r="PWD130" s="81"/>
      <c r="PWE130" s="81"/>
      <c r="PWF130" s="81"/>
      <c r="PWG130" s="81"/>
      <c r="PWH130" s="81"/>
      <c r="PWI130" s="81"/>
      <c r="PWJ130" s="81"/>
      <c r="PWK130" s="81"/>
      <c r="PWL130" s="81"/>
      <c r="PWM130" s="81"/>
      <c r="PWN130" s="81"/>
      <c r="PWO130" s="81"/>
      <c r="PWP130" s="81"/>
      <c r="PWQ130" s="81"/>
      <c r="PWR130" s="81"/>
      <c r="PWS130" s="81"/>
      <c r="PWT130" s="81"/>
      <c r="PWU130" s="81"/>
      <c r="PWV130" s="81"/>
      <c r="PWW130" s="81"/>
      <c r="PWX130" s="81"/>
      <c r="PWY130" s="81"/>
      <c r="PWZ130" s="81"/>
      <c r="PXA130" s="81"/>
      <c r="PXB130" s="81"/>
      <c r="PXC130" s="81"/>
      <c r="PXD130" s="81"/>
      <c r="PXE130" s="81"/>
      <c r="PXF130" s="81"/>
      <c r="PXG130" s="81"/>
      <c r="PXH130" s="81"/>
      <c r="PXI130" s="81"/>
      <c r="PXJ130" s="81"/>
      <c r="PXK130" s="81"/>
      <c r="PXL130" s="81"/>
      <c r="PXM130" s="81"/>
      <c r="PXN130" s="81"/>
      <c r="PXO130" s="81"/>
      <c r="PXP130" s="81"/>
      <c r="PXQ130" s="81"/>
      <c r="PXR130" s="81"/>
      <c r="PXS130" s="81"/>
      <c r="PXT130" s="81"/>
      <c r="PXU130" s="81"/>
      <c r="PXV130" s="81"/>
      <c r="PXW130" s="81"/>
      <c r="PXX130" s="81"/>
      <c r="PXY130" s="81"/>
      <c r="PXZ130" s="81"/>
      <c r="PYA130" s="81"/>
      <c r="PYB130" s="81"/>
      <c r="PYC130" s="81"/>
      <c r="PYD130" s="81"/>
      <c r="PYE130" s="81"/>
      <c r="PYF130" s="81"/>
      <c r="PYG130" s="81"/>
      <c r="PYH130" s="81"/>
      <c r="PYI130" s="81"/>
      <c r="PYJ130" s="81"/>
      <c r="PYK130" s="81"/>
      <c r="PYL130" s="81"/>
      <c r="PYM130" s="81"/>
      <c r="PYN130" s="81"/>
      <c r="PYO130" s="81"/>
      <c r="PYP130" s="81"/>
      <c r="PYQ130" s="81"/>
      <c r="PYR130" s="81"/>
      <c r="PYS130" s="81"/>
      <c r="PYT130" s="81"/>
      <c r="PYU130" s="81"/>
      <c r="PYV130" s="81"/>
      <c r="PYW130" s="81"/>
      <c r="PYX130" s="81"/>
      <c r="PYY130" s="81"/>
      <c r="PYZ130" s="81"/>
      <c r="PZA130" s="81"/>
      <c r="PZB130" s="81"/>
      <c r="PZC130" s="81"/>
      <c r="PZD130" s="81"/>
      <c r="PZE130" s="81"/>
      <c r="PZF130" s="81"/>
      <c r="PZG130" s="81"/>
      <c r="PZH130" s="81"/>
      <c r="PZI130" s="81"/>
      <c r="PZJ130" s="81"/>
      <c r="PZK130" s="81"/>
      <c r="PZL130" s="81"/>
      <c r="PZM130" s="81"/>
      <c r="PZN130" s="81"/>
      <c r="PZO130" s="81"/>
      <c r="PZP130" s="81"/>
      <c r="PZQ130" s="81"/>
      <c r="PZR130" s="81"/>
      <c r="PZS130" s="81"/>
      <c r="PZT130" s="81"/>
      <c r="PZU130" s="81"/>
      <c r="PZV130" s="81"/>
      <c r="PZW130" s="81"/>
      <c r="PZX130" s="81"/>
      <c r="PZY130" s="81"/>
      <c r="PZZ130" s="81"/>
      <c r="QAA130" s="81"/>
      <c r="QAB130" s="81"/>
      <c r="QAC130" s="81"/>
      <c r="QAD130" s="81"/>
      <c r="QAE130" s="81"/>
      <c r="QAF130" s="81"/>
      <c r="QAG130" s="81"/>
      <c r="QAH130" s="81"/>
      <c r="QAI130" s="81"/>
      <c r="QAJ130" s="81"/>
      <c r="QAK130" s="81"/>
      <c r="QAL130" s="81"/>
      <c r="QAM130" s="81"/>
      <c r="QAN130" s="81"/>
      <c r="QAO130" s="81"/>
      <c r="QAP130" s="81"/>
      <c r="QAQ130" s="81"/>
      <c r="QAR130" s="81"/>
      <c r="QAS130" s="81"/>
      <c r="QAT130" s="81"/>
      <c r="QAU130" s="81"/>
      <c r="QAV130" s="81"/>
      <c r="QAW130" s="81"/>
      <c r="QAX130" s="81"/>
      <c r="QAY130" s="81"/>
      <c r="QAZ130" s="81"/>
      <c r="QBA130" s="81"/>
      <c r="QBB130" s="81"/>
      <c r="QBC130" s="81"/>
      <c r="QBD130" s="81"/>
      <c r="QBE130" s="81"/>
      <c r="QBF130" s="81"/>
      <c r="QBG130" s="81"/>
      <c r="QBH130" s="81"/>
      <c r="QBI130" s="81"/>
      <c r="QBJ130" s="81"/>
      <c r="QBK130" s="81"/>
      <c r="QBL130" s="81"/>
      <c r="QBM130" s="81"/>
      <c r="QBN130" s="81"/>
      <c r="QBO130" s="81"/>
      <c r="QBP130" s="81"/>
      <c r="QBQ130" s="81"/>
      <c r="QBR130" s="81"/>
      <c r="QBS130" s="81"/>
      <c r="QBT130" s="81"/>
      <c r="QBU130" s="81"/>
      <c r="QBV130" s="81"/>
      <c r="QBW130" s="81"/>
      <c r="QBX130" s="81"/>
      <c r="QBY130" s="81"/>
      <c r="QBZ130" s="81"/>
      <c r="QCA130" s="81"/>
      <c r="QCB130" s="81"/>
      <c r="QCC130" s="81"/>
      <c r="QCD130" s="81"/>
      <c r="QCE130" s="81"/>
      <c r="QCF130" s="81"/>
      <c r="QCG130" s="81"/>
      <c r="QCH130" s="81"/>
      <c r="QCI130" s="81"/>
      <c r="QCJ130" s="81"/>
      <c r="QCK130" s="81"/>
      <c r="QCL130" s="81"/>
      <c r="QCM130" s="81"/>
      <c r="QCN130" s="81"/>
      <c r="QCO130" s="81"/>
      <c r="QCP130" s="81"/>
      <c r="QCQ130" s="81"/>
      <c r="QCR130" s="81"/>
      <c r="QCS130" s="81"/>
      <c r="QCT130" s="81"/>
      <c r="QCU130" s="81"/>
      <c r="QCV130" s="81"/>
      <c r="QCW130" s="81"/>
      <c r="QCX130" s="81"/>
      <c r="QCY130" s="81"/>
      <c r="QCZ130" s="81"/>
      <c r="QDA130" s="81"/>
      <c r="QDB130" s="81"/>
      <c r="QDC130" s="81"/>
      <c r="QDD130" s="81"/>
      <c r="QDE130" s="81"/>
      <c r="QDF130" s="81"/>
      <c r="QDG130" s="81"/>
      <c r="QDH130" s="81"/>
      <c r="QDI130" s="81"/>
      <c r="QDJ130" s="81"/>
      <c r="QDK130" s="81"/>
      <c r="QDL130" s="81"/>
      <c r="QDM130" s="81"/>
      <c r="QDN130" s="81"/>
      <c r="QDO130" s="81"/>
      <c r="QDP130" s="81"/>
      <c r="QDQ130" s="81"/>
      <c r="QDR130" s="81"/>
      <c r="QDS130" s="81"/>
      <c r="QDT130" s="81"/>
      <c r="QDU130" s="81"/>
      <c r="QDV130" s="81"/>
      <c r="QDW130" s="81"/>
      <c r="QDX130" s="81"/>
      <c r="QDY130" s="81"/>
      <c r="QDZ130" s="81"/>
      <c r="QEA130" s="81"/>
      <c r="QEB130" s="81"/>
      <c r="QEC130" s="81"/>
      <c r="QED130" s="81"/>
      <c r="QEE130" s="81"/>
      <c r="QEF130" s="81"/>
      <c r="QEG130" s="81"/>
      <c r="QEH130" s="81"/>
      <c r="QEI130" s="81"/>
      <c r="QEJ130" s="81"/>
      <c r="QEK130" s="81"/>
      <c r="QEL130" s="81"/>
      <c r="QEM130" s="81"/>
      <c r="QEN130" s="81"/>
      <c r="QEO130" s="81"/>
      <c r="QEP130" s="81"/>
      <c r="QEQ130" s="81"/>
      <c r="QER130" s="81"/>
      <c r="QES130" s="81"/>
      <c r="QET130" s="81"/>
      <c r="QEU130" s="81"/>
      <c r="QEV130" s="81"/>
      <c r="QEW130" s="81"/>
      <c r="QEX130" s="81"/>
      <c r="QEY130" s="81"/>
      <c r="QEZ130" s="81"/>
      <c r="QFA130" s="81"/>
      <c r="QFB130" s="81"/>
      <c r="QFC130" s="81"/>
      <c r="QFD130" s="81"/>
      <c r="QFE130" s="81"/>
      <c r="QFF130" s="81"/>
      <c r="QFG130" s="81"/>
      <c r="QFH130" s="81"/>
      <c r="QFI130" s="81"/>
      <c r="QFJ130" s="81"/>
      <c r="QFK130" s="81"/>
      <c r="QFL130" s="81"/>
      <c r="QFM130" s="81"/>
      <c r="QFN130" s="81"/>
      <c r="QFO130" s="81"/>
      <c r="QFP130" s="81"/>
      <c r="QFQ130" s="81"/>
      <c r="QFR130" s="81"/>
      <c r="QFS130" s="81"/>
      <c r="QFT130" s="81"/>
      <c r="QFU130" s="81"/>
      <c r="QFV130" s="81"/>
      <c r="QFW130" s="81"/>
      <c r="QFX130" s="81"/>
      <c r="QFY130" s="81"/>
      <c r="QFZ130" s="81"/>
      <c r="QGA130" s="81"/>
      <c r="QGB130" s="81"/>
      <c r="QGC130" s="81"/>
      <c r="QGD130" s="81"/>
      <c r="QGE130" s="81"/>
      <c r="QGF130" s="81"/>
      <c r="QGG130" s="81"/>
      <c r="QGH130" s="81"/>
      <c r="QGI130" s="81"/>
      <c r="QGJ130" s="81"/>
      <c r="QGK130" s="81"/>
      <c r="QGL130" s="81"/>
      <c r="QGM130" s="81"/>
      <c r="QGN130" s="81"/>
      <c r="QGO130" s="81"/>
      <c r="QGP130" s="81"/>
      <c r="QGQ130" s="81"/>
      <c r="QGR130" s="81"/>
      <c r="QGS130" s="81"/>
      <c r="QGT130" s="81"/>
      <c r="QGU130" s="81"/>
      <c r="QGV130" s="81"/>
      <c r="QGW130" s="81"/>
      <c r="QGX130" s="81"/>
      <c r="QGY130" s="81"/>
      <c r="QGZ130" s="81"/>
      <c r="QHA130" s="81"/>
      <c r="QHB130" s="81"/>
      <c r="QHC130" s="81"/>
      <c r="QHD130" s="81"/>
      <c r="QHE130" s="81"/>
      <c r="QHF130" s="81"/>
      <c r="QHG130" s="81"/>
      <c r="QHH130" s="81"/>
      <c r="QHI130" s="81"/>
      <c r="QHJ130" s="81"/>
      <c r="QHK130" s="81"/>
      <c r="QHL130" s="81"/>
      <c r="QHM130" s="81"/>
      <c r="QHN130" s="81"/>
      <c r="QHO130" s="81"/>
      <c r="QHP130" s="81"/>
      <c r="QHQ130" s="81"/>
      <c r="QHR130" s="81"/>
      <c r="QHS130" s="81"/>
      <c r="QHT130" s="81"/>
      <c r="QHU130" s="81"/>
      <c r="QHV130" s="81"/>
      <c r="QHW130" s="81"/>
      <c r="QHX130" s="81"/>
      <c r="QHY130" s="81"/>
      <c r="QHZ130" s="81"/>
      <c r="QIA130" s="81"/>
      <c r="QIB130" s="81"/>
      <c r="QIC130" s="81"/>
      <c r="QID130" s="81"/>
      <c r="QIE130" s="81"/>
      <c r="QIF130" s="81"/>
      <c r="QIG130" s="81"/>
      <c r="QIH130" s="81"/>
      <c r="QII130" s="81"/>
      <c r="QIJ130" s="81"/>
      <c r="QIK130" s="81"/>
      <c r="QIL130" s="81"/>
      <c r="QIM130" s="81"/>
      <c r="QIN130" s="81"/>
      <c r="QIO130" s="81"/>
      <c r="QIP130" s="81"/>
      <c r="QIQ130" s="81"/>
      <c r="QIR130" s="81"/>
      <c r="QIS130" s="81"/>
      <c r="QIT130" s="81"/>
      <c r="QIU130" s="81"/>
      <c r="QIV130" s="81"/>
      <c r="QIW130" s="81"/>
      <c r="QIX130" s="81"/>
      <c r="QIY130" s="81"/>
      <c r="QIZ130" s="81"/>
      <c r="QJA130" s="81"/>
      <c r="QJB130" s="81"/>
      <c r="QJC130" s="81"/>
      <c r="QJD130" s="81"/>
      <c r="QJE130" s="81"/>
      <c r="QJF130" s="81"/>
      <c r="QJG130" s="81"/>
      <c r="QJH130" s="81"/>
      <c r="QJI130" s="81"/>
      <c r="QJJ130" s="81"/>
      <c r="QJK130" s="81"/>
      <c r="QJL130" s="81"/>
      <c r="QJM130" s="81"/>
      <c r="QJN130" s="81"/>
      <c r="QJO130" s="81"/>
      <c r="QJP130" s="81"/>
      <c r="QJQ130" s="81"/>
      <c r="QJR130" s="81"/>
      <c r="QJS130" s="81"/>
      <c r="QJT130" s="81"/>
      <c r="QJU130" s="81"/>
      <c r="QJV130" s="81"/>
      <c r="QJW130" s="81"/>
      <c r="QJX130" s="81"/>
      <c r="QJY130" s="81"/>
      <c r="QJZ130" s="81"/>
      <c r="QKA130" s="81"/>
      <c r="QKB130" s="81"/>
      <c r="QKC130" s="81"/>
      <c r="QKD130" s="81"/>
      <c r="QKE130" s="81"/>
      <c r="QKF130" s="81"/>
      <c r="QKG130" s="81"/>
      <c r="QKH130" s="81"/>
      <c r="QKI130" s="81"/>
      <c r="QKJ130" s="81"/>
      <c r="QKK130" s="81"/>
      <c r="QKL130" s="81"/>
      <c r="QKM130" s="81"/>
      <c r="QKN130" s="81"/>
      <c r="QKO130" s="81"/>
      <c r="QKP130" s="81"/>
      <c r="QKQ130" s="81"/>
      <c r="QKR130" s="81"/>
      <c r="QKS130" s="81"/>
      <c r="QKT130" s="81"/>
      <c r="QKU130" s="81"/>
      <c r="QKV130" s="81"/>
      <c r="QKW130" s="81"/>
      <c r="QKX130" s="81"/>
      <c r="QKY130" s="81"/>
      <c r="QKZ130" s="81"/>
      <c r="QLA130" s="81"/>
      <c r="QLB130" s="81"/>
      <c r="QLC130" s="81"/>
      <c r="QLD130" s="81"/>
      <c r="QLE130" s="81"/>
      <c r="QLF130" s="81"/>
      <c r="QLG130" s="81"/>
      <c r="QLH130" s="81"/>
      <c r="QLI130" s="81"/>
      <c r="QLJ130" s="81"/>
      <c r="QLK130" s="81"/>
      <c r="QLL130" s="81"/>
      <c r="QLM130" s="81"/>
      <c r="QLN130" s="81"/>
      <c r="QLO130" s="81"/>
      <c r="QLP130" s="81"/>
      <c r="QLQ130" s="81"/>
      <c r="QLR130" s="81"/>
      <c r="QLS130" s="81"/>
      <c r="QLT130" s="81"/>
      <c r="QLU130" s="81"/>
      <c r="QLV130" s="81"/>
      <c r="QLW130" s="81"/>
      <c r="QLX130" s="81"/>
      <c r="QLY130" s="81"/>
      <c r="QLZ130" s="81"/>
      <c r="QMA130" s="81"/>
      <c r="QMB130" s="81"/>
      <c r="QMC130" s="81"/>
      <c r="QMD130" s="81"/>
      <c r="QME130" s="81"/>
      <c r="QMF130" s="81"/>
      <c r="QMG130" s="81"/>
      <c r="QMH130" s="81"/>
      <c r="QMI130" s="81"/>
      <c r="QMJ130" s="81"/>
      <c r="QMK130" s="81"/>
      <c r="QML130" s="81"/>
      <c r="QMM130" s="81"/>
      <c r="QMN130" s="81"/>
      <c r="QMO130" s="81"/>
      <c r="QMP130" s="81"/>
      <c r="QMQ130" s="81"/>
      <c r="QMR130" s="81"/>
      <c r="QMS130" s="81"/>
      <c r="QMT130" s="81"/>
      <c r="QMU130" s="81"/>
      <c r="QMV130" s="81"/>
      <c r="QMW130" s="81"/>
      <c r="QMX130" s="81"/>
      <c r="QMY130" s="81"/>
      <c r="QMZ130" s="81"/>
      <c r="QNA130" s="81"/>
      <c r="QNB130" s="81"/>
      <c r="QNC130" s="81"/>
      <c r="QND130" s="81"/>
      <c r="QNE130" s="81"/>
      <c r="QNF130" s="81"/>
      <c r="QNG130" s="81"/>
      <c r="QNH130" s="81"/>
      <c r="QNI130" s="81"/>
      <c r="QNJ130" s="81"/>
      <c r="QNK130" s="81"/>
      <c r="QNL130" s="81"/>
      <c r="QNM130" s="81"/>
      <c r="QNN130" s="81"/>
      <c r="QNO130" s="81"/>
      <c r="QNP130" s="81"/>
      <c r="QNQ130" s="81"/>
      <c r="QNR130" s="81"/>
      <c r="QNS130" s="81"/>
      <c r="QNT130" s="81"/>
      <c r="QNU130" s="81"/>
      <c r="QNV130" s="81"/>
      <c r="QNW130" s="81"/>
      <c r="QNX130" s="81"/>
      <c r="QNY130" s="81"/>
      <c r="QNZ130" s="81"/>
      <c r="QOA130" s="81"/>
      <c r="QOB130" s="81"/>
      <c r="QOC130" s="81"/>
      <c r="QOD130" s="81"/>
      <c r="QOE130" s="81"/>
      <c r="QOF130" s="81"/>
      <c r="QOG130" s="81"/>
      <c r="QOH130" s="81"/>
      <c r="QOI130" s="81"/>
      <c r="QOJ130" s="81"/>
      <c r="QOK130" s="81"/>
      <c r="QOL130" s="81"/>
      <c r="QOM130" s="81"/>
      <c r="QON130" s="81"/>
      <c r="QOO130" s="81"/>
      <c r="QOP130" s="81"/>
      <c r="QOQ130" s="81"/>
      <c r="QOR130" s="81"/>
      <c r="QOS130" s="81"/>
      <c r="QOT130" s="81"/>
      <c r="QOU130" s="81"/>
      <c r="QOV130" s="81"/>
      <c r="QOW130" s="81"/>
      <c r="QOX130" s="81"/>
      <c r="QOY130" s="81"/>
      <c r="QOZ130" s="81"/>
      <c r="QPA130" s="81"/>
      <c r="QPB130" s="81"/>
      <c r="QPC130" s="81"/>
      <c r="QPD130" s="81"/>
      <c r="QPE130" s="81"/>
      <c r="QPF130" s="81"/>
      <c r="QPG130" s="81"/>
      <c r="QPH130" s="81"/>
      <c r="QPI130" s="81"/>
      <c r="QPJ130" s="81"/>
      <c r="QPK130" s="81"/>
      <c r="QPL130" s="81"/>
      <c r="QPM130" s="81"/>
      <c r="QPN130" s="81"/>
      <c r="QPO130" s="81"/>
      <c r="QPP130" s="81"/>
      <c r="QPQ130" s="81"/>
      <c r="QPR130" s="81"/>
      <c r="QPS130" s="81"/>
      <c r="QPT130" s="81"/>
      <c r="QPU130" s="81"/>
      <c r="QPV130" s="81"/>
      <c r="QPW130" s="81"/>
      <c r="QPX130" s="81"/>
      <c r="QPY130" s="81"/>
      <c r="QPZ130" s="81"/>
      <c r="QQA130" s="81"/>
      <c r="QQB130" s="81"/>
      <c r="QQC130" s="81"/>
      <c r="QQD130" s="81"/>
      <c r="QQE130" s="81"/>
      <c r="QQF130" s="81"/>
      <c r="QQG130" s="81"/>
      <c r="QQH130" s="81"/>
      <c r="QQI130" s="81"/>
      <c r="QQJ130" s="81"/>
      <c r="QQK130" s="81"/>
      <c r="QQL130" s="81"/>
      <c r="QQM130" s="81"/>
      <c r="QQN130" s="81"/>
      <c r="QQO130" s="81"/>
      <c r="QQP130" s="81"/>
      <c r="QQQ130" s="81"/>
      <c r="QQR130" s="81"/>
      <c r="QQS130" s="81"/>
      <c r="QQT130" s="81"/>
      <c r="QQU130" s="81"/>
      <c r="QQV130" s="81"/>
      <c r="QQW130" s="81"/>
      <c r="QQX130" s="81"/>
      <c r="QQY130" s="81"/>
      <c r="QQZ130" s="81"/>
      <c r="QRA130" s="81"/>
      <c r="QRB130" s="81"/>
      <c r="QRC130" s="81"/>
      <c r="QRD130" s="81"/>
      <c r="QRE130" s="81"/>
      <c r="QRF130" s="81"/>
      <c r="QRG130" s="81"/>
      <c r="QRH130" s="81"/>
      <c r="QRI130" s="81"/>
      <c r="QRJ130" s="81"/>
      <c r="QRK130" s="81"/>
      <c r="QRL130" s="81"/>
      <c r="QRM130" s="81"/>
      <c r="QRN130" s="81"/>
      <c r="QRO130" s="81"/>
      <c r="QRP130" s="81"/>
      <c r="QRQ130" s="81"/>
      <c r="QRR130" s="81"/>
      <c r="QRS130" s="81"/>
      <c r="QRT130" s="81"/>
      <c r="QRU130" s="81"/>
      <c r="QRV130" s="81"/>
      <c r="QRW130" s="81"/>
      <c r="QRX130" s="81"/>
      <c r="QRY130" s="81"/>
      <c r="QRZ130" s="81"/>
      <c r="QSA130" s="81"/>
      <c r="QSB130" s="81"/>
      <c r="QSC130" s="81"/>
      <c r="QSD130" s="81"/>
      <c r="QSE130" s="81"/>
      <c r="QSF130" s="81"/>
      <c r="QSG130" s="81"/>
      <c r="QSH130" s="81"/>
      <c r="QSI130" s="81"/>
      <c r="QSJ130" s="81"/>
      <c r="QSK130" s="81"/>
      <c r="QSL130" s="81"/>
      <c r="QSM130" s="81"/>
      <c r="QSN130" s="81"/>
      <c r="QSO130" s="81"/>
      <c r="QSP130" s="81"/>
      <c r="QSQ130" s="81"/>
      <c r="QSR130" s="81"/>
      <c r="QSS130" s="81"/>
      <c r="QST130" s="81"/>
      <c r="QSU130" s="81"/>
      <c r="QSV130" s="81"/>
      <c r="QSW130" s="81"/>
      <c r="QSX130" s="81"/>
      <c r="QSY130" s="81"/>
      <c r="QSZ130" s="81"/>
      <c r="QTA130" s="81"/>
      <c r="QTB130" s="81"/>
      <c r="QTC130" s="81"/>
      <c r="QTD130" s="81"/>
      <c r="QTE130" s="81"/>
      <c r="QTF130" s="81"/>
      <c r="QTG130" s="81"/>
      <c r="QTH130" s="81"/>
      <c r="QTI130" s="81"/>
      <c r="QTJ130" s="81"/>
      <c r="QTK130" s="81"/>
      <c r="QTL130" s="81"/>
      <c r="QTM130" s="81"/>
      <c r="QTN130" s="81"/>
      <c r="QTO130" s="81"/>
      <c r="QTP130" s="81"/>
      <c r="QTQ130" s="81"/>
      <c r="QTR130" s="81"/>
      <c r="QTS130" s="81"/>
      <c r="QTT130" s="81"/>
      <c r="QTU130" s="81"/>
      <c r="QTV130" s="81"/>
      <c r="QTW130" s="81"/>
      <c r="QTX130" s="81"/>
      <c r="QTY130" s="81"/>
      <c r="QTZ130" s="81"/>
      <c r="QUA130" s="81"/>
      <c r="QUB130" s="81"/>
      <c r="QUC130" s="81"/>
      <c r="QUD130" s="81"/>
      <c r="QUE130" s="81"/>
      <c r="QUF130" s="81"/>
      <c r="QUG130" s="81"/>
      <c r="QUH130" s="81"/>
      <c r="QUI130" s="81"/>
      <c r="QUJ130" s="81"/>
      <c r="QUK130" s="81"/>
      <c r="QUL130" s="81"/>
      <c r="QUM130" s="81"/>
      <c r="QUN130" s="81"/>
      <c r="QUO130" s="81"/>
      <c r="QUP130" s="81"/>
      <c r="QUQ130" s="81"/>
      <c r="QUR130" s="81"/>
      <c r="QUS130" s="81"/>
      <c r="QUT130" s="81"/>
      <c r="QUU130" s="81"/>
      <c r="QUV130" s="81"/>
      <c r="QUW130" s="81"/>
      <c r="QUX130" s="81"/>
      <c r="QUY130" s="81"/>
      <c r="QUZ130" s="81"/>
      <c r="QVA130" s="81"/>
      <c r="QVB130" s="81"/>
      <c r="QVC130" s="81"/>
      <c r="QVD130" s="81"/>
      <c r="QVE130" s="81"/>
      <c r="QVF130" s="81"/>
      <c r="QVG130" s="81"/>
      <c r="QVH130" s="81"/>
      <c r="QVI130" s="81"/>
      <c r="QVJ130" s="81"/>
      <c r="QVK130" s="81"/>
      <c r="QVL130" s="81"/>
      <c r="QVM130" s="81"/>
      <c r="QVN130" s="81"/>
      <c r="QVO130" s="81"/>
      <c r="QVP130" s="81"/>
      <c r="QVQ130" s="81"/>
      <c r="QVR130" s="81"/>
      <c r="QVS130" s="81"/>
      <c r="QVT130" s="81"/>
      <c r="QVU130" s="81"/>
      <c r="QVV130" s="81"/>
      <c r="QVW130" s="81"/>
      <c r="QVX130" s="81"/>
      <c r="QVY130" s="81"/>
      <c r="QVZ130" s="81"/>
      <c r="QWA130" s="81"/>
      <c r="QWB130" s="81"/>
      <c r="QWC130" s="81"/>
      <c r="QWD130" s="81"/>
      <c r="QWE130" s="81"/>
      <c r="QWF130" s="81"/>
      <c r="QWG130" s="81"/>
      <c r="QWH130" s="81"/>
      <c r="QWI130" s="81"/>
      <c r="QWJ130" s="81"/>
      <c r="QWK130" s="81"/>
      <c r="QWL130" s="81"/>
      <c r="QWM130" s="81"/>
      <c r="QWN130" s="81"/>
      <c r="QWO130" s="81"/>
      <c r="QWP130" s="81"/>
      <c r="QWQ130" s="81"/>
      <c r="QWR130" s="81"/>
      <c r="QWS130" s="81"/>
      <c r="QWT130" s="81"/>
      <c r="QWU130" s="81"/>
      <c r="QWV130" s="81"/>
      <c r="QWW130" s="81"/>
      <c r="QWX130" s="81"/>
      <c r="QWY130" s="81"/>
      <c r="QWZ130" s="81"/>
      <c r="QXA130" s="81"/>
      <c r="QXB130" s="81"/>
      <c r="QXC130" s="81"/>
      <c r="QXD130" s="81"/>
      <c r="QXE130" s="81"/>
      <c r="QXF130" s="81"/>
      <c r="QXG130" s="81"/>
      <c r="QXH130" s="81"/>
      <c r="QXI130" s="81"/>
      <c r="QXJ130" s="81"/>
      <c r="QXK130" s="81"/>
      <c r="QXL130" s="81"/>
      <c r="QXM130" s="81"/>
      <c r="QXN130" s="81"/>
      <c r="QXO130" s="81"/>
      <c r="QXP130" s="81"/>
      <c r="QXQ130" s="81"/>
      <c r="QXR130" s="81"/>
      <c r="QXS130" s="81"/>
      <c r="QXT130" s="81"/>
      <c r="QXU130" s="81"/>
      <c r="QXV130" s="81"/>
      <c r="QXW130" s="81"/>
      <c r="QXX130" s="81"/>
      <c r="QXY130" s="81"/>
      <c r="QXZ130" s="81"/>
      <c r="QYA130" s="81"/>
      <c r="QYB130" s="81"/>
      <c r="QYC130" s="81"/>
      <c r="QYD130" s="81"/>
      <c r="QYE130" s="81"/>
      <c r="QYF130" s="81"/>
      <c r="QYG130" s="81"/>
      <c r="QYH130" s="81"/>
      <c r="QYI130" s="81"/>
      <c r="QYJ130" s="81"/>
      <c r="QYK130" s="81"/>
      <c r="QYL130" s="81"/>
      <c r="QYM130" s="81"/>
      <c r="QYN130" s="81"/>
      <c r="QYO130" s="81"/>
      <c r="QYP130" s="81"/>
      <c r="QYQ130" s="81"/>
      <c r="QYR130" s="81"/>
      <c r="QYS130" s="81"/>
      <c r="QYT130" s="81"/>
      <c r="QYU130" s="81"/>
      <c r="QYV130" s="81"/>
      <c r="QYW130" s="81"/>
      <c r="QYX130" s="81"/>
      <c r="QYY130" s="81"/>
      <c r="QYZ130" s="81"/>
      <c r="QZA130" s="81"/>
      <c r="QZB130" s="81"/>
      <c r="QZC130" s="81"/>
      <c r="QZD130" s="81"/>
      <c r="QZE130" s="81"/>
      <c r="QZF130" s="81"/>
      <c r="QZG130" s="81"/>
      <c r="QZH130" s="81"/>
      <c r="QZI130" s="81"/>
      <c r="QZJ130" s="81"/>
      <c r="QZK130" s="81"/>
      <c r="QZL130" s="81"/>
      <c r="QZM130" s="81"/>
      <c r="QZN130" s="81"/>
      <c r="QZO130" s="81"/>
      <c r="QZP130" s="81"/>
      <c r="QZQ130" s="81"/>
      <c r="QZR130" s="81"/>
      <c r="QZS130" s="81"/>
      <c r="QZT130" s="81"/>
      <c r="QZU130" s="81"/>
      <c r="QZV130" s="81"/>
      <c r="QZW130" s="81"/>
      <c r="QZX130" s="81"/>
      <c r="QZY130" s="81"/>
      <c r="QZZ130" s="81"/>
      <c r="RAA130" s="81"/>
      <c r="RAB130" s="81"/>
      <c r="RAC130" s="81"/>
      <c r="RAD130" s="81"/>
      <c r="RAE130" s="81"/>
      <c r="RAF130" s="81"/>
      <c r="RAG130" s="81"/>
      <c r="RAH130" s="81"/>
      <c r="RAI130" s="81"/>
      <c r="RAJ130" s="81"/>
      <c r="RAK130" s="81"/>
      <c r="RAL130" s="81"/>
      <c r="RAM130" s="81"/>
      <c r="RAN130" s="81"/>
      <c r="RAO130" s="81"/>
      <c r="RAP130" s="81"/>
      <c r="RAQ130" s="81"/>
      <c r="RAR130" s="81"/>
      <c r="RAS130" s="81"/>
      <c r="RAT130" s="81"/>
      <c r="RAU130" s="81"/>
      <c r="RAV130" s="81"/>
      <c r="RAW130" s="81"/>
      <c r="RAX130" s="81"/>
      <c r="RAY130" s="81"/>
      <c r="RAZ130" s="81"/>
      <c r="RBA130" s="81"/>
      <c r="RBB130" s="81"/>
      <c r="RBC130" s="81"/>
      <c r="RBD130" s="81"/>
      <c r="RBE130" s="81"/>
      <c r="RBF130" s="81"/>
      <c r="RBG130" s="81"/>
      <c r="RBH130" s="81"/>
      <c r="RBI130" s="81"/>
      <c r="RBJ130" s="81"/>
      <c r="RBK130" s="81"/>
      <c r="RBL130" s="81"/>
      <c r="RBM130" s="81"/>
      <c r="RBN130" s="81"/>
      <c r="RBO130" s="81"/>
      <c r="RBP130" s="81"/>
      <c r="RBQ130" s="81"/>
      <c r="RBR130" s="81"/>
      <c r="RBS130" s="81"/>
      <c r="RBT130" s="81"/>
      <c r="RBU130" s="81"/>
      <c r="RBV130" s="81"/>
      <c r="RBW130" s="81"/>
      <c r="RBX130" s="81"/>
      <c r="RBY130" s="81"/>
      <c r="RBZ130" s="81"/>
      <c r="RCA130" s="81"/>
      <c r="RCB130" s="81"/>
      <c r="RCC130" s="81"/>
      <c r="RCD130" s="81"/>
      <c r="RCE130" s="81"/>
      <c r="RCF130" s="81"/>
      <c r="RCG130" s="81"/>
      <c r="RCH130" s="81"/>
      <c r="RCI130" s="81"/>
      <c r="RCJ130" s="81"/>
      <c r="RCK130" s="81"/>
      <c r="RCL130" s="81"/>
      <c r="RCM130" s="81"/>
      <c r="RCN130" s="81"/>
      <c r="RCO130" s="81"/>
      <c r="RCP130" s="81"/>
      <c r="RCQ130" s="81"/>
      <c r="RCR130" s="81"/>
      <c r="RCS130" s="81"/>
      <c r="RCT130" s="81"/>
      <c r="RCU130" s="81"/>
      <c r="RCV130" s="81"/>
      <c r="RCW130" s="81"/>
      <c r="RCX130" s="81"/>
      <c r="RCY130" s="81"/>
      <c r="RCZ130" s="81"/>
      <c r="RDA130" s="81"/>
      <c r="RDB130" s="81"/>
      <c r="RDC130" s="81"/>
      <c r="RDD130" s="81"/>
      <c r="RDE130" s="81"/>
      <c r="RDF130" s="81"/>
      <c r="RDG130" s="81"/>
      <c r="RDH130" s="81"/>
      <c r="RDI130" s="81"/>
      <c r="RDJ130" s="81"/>
      <c r="RDK130" s="81"/>
      <c r="RDL130" s="81"/>
      <c r="RDM130" s="81"/>
      <c r="RDN130" s="81"/>
      <c r="RDO130" s="81"/>
      <c r="RDP130" s="81"/>
      <c r="RDQ130" s="81"/>
      <c r="RDR130" s="81"/>
      <c r="RDS130" s="81"/>
      <c r="RDT130" s="81"/>
      <c r="RDU130" s="81"/>
      <c r="RDV130" s="81"/>
      <c r="RDW130" s="81"/>
      <c r="RDX130" s="81"/>
      <c r="RDY130" s="81"/>
      <c r="RDZ130" s="81"/>
      <c r="REA130" s="81"/>
      <c r="REB130" s="81"/>
      <c r="REC130" s="81"/>
      <c r="RED130" s="81"/>
      <c r="REE130" s="81"/>
      <c r="REF130" s="81"/>
      <c r="REG130" s="81"/>
      <c r="REH130" s="81"/>
      <c r="REI130" s="81"/>
      <c r="REJ130" s="81"/>
      <c r="REK130" s="81"/>
      <c r="REL130" s="81"/>
      <c r="REM130" s="81"/>
      <c r="REN130" s="81"/>
      <c r="REO130" s="81"/>
      <c r="REP130" s="81"/>
      <c r="REQ130" s="81"/>
      <c r="RER130" s="81"/>
      <c r="RES130" s="81"/>
      <c r="RET130" s="81"/>
      <c r="REU130" s="81"/>
      <c r="REV130" s="81"/>
      <c r="REW130" s="81"/>
      <c r="REX130" s="81"/>
      <c r="REY130" s="81"/>
      <c r="REZ130" s="81"/>
      <c r="RFA130" s="81"/>
      <c r="RFB130" s="81"/>
      <c r="RFC130" s="81"/>
      <c r="RFD130" s="81"/>
      <c r="RFE130" s="81"/>
      <c r="RFF130" s="81"/>
      <c r="RFG130" s="81"/>
      <c r="RFH130" s="81"/>
      <c r="RFI130" s="81"/>
      <c r="RFJ130" s="81"/>
      <c r="RFK130" s="81"/>
      <c r="RFL130" s="81"/>
      <c r="RFM130" s="81"/>
      <c r="RFN130" s="81"/>
      <c r="RFO130" s="81"/>
      <c r="RFP130" s="81"/>
      <c r="RFQ130" s="81"/>
      <c r="RFR130" s="81"/>
      <c r="RFS130" s="81"/>
      <c r="RFT130" s="81"/>
      <c r="RFU130" s="81"/>
      <c r="RFV130" s="81"/>
      <c r="RFW130" s="81"/>
      <c r="RFX130" s="81"/>
      <c r="RFY130" s="81"/>
      <c r="RFZ130" s="81"/>
      <c r="RGA130" s="81"/>
      <c r="RGB130" s="81"/>
      <c r="RGC130" s="81"/>
      <c r="RGD130" s="81"/>
      <c r="RGE130" s="81"/>
      <c r="RGF130" s="81"/>
      <c r="RGG130" s="81"/>
      <c r="RGH130" s="81"/>
      <c r="RGI130" s="81"/>
      <c r="RGJ130" s="81"/>
      <c r="RGK130" s="81"/>
      <c r="RGL130" s="81"/>
      <c r="RGM130" s="81"/>
      <c r="RGN130" s="81"/>
      <c r="RGO130" s="81"/>
      <c r="RGP130" s="81"/>
      <c r="RGQ130" s="81"/>
      <c r="RGR130" s="81"/>
      <c r="RGS130" s="81"/>
      <c r="RGT130" s="81"/>
      <c r="RGU130" s="81"/>
      <c r="RGV130" s="81"/>
      <c r="RGW130" s="81"/>
      <c r="RGX130" s="81"/>
      <c r="RGY130" s="81"/>
      <c r="RGZ130" s="81"/>
      <c r="RHA130" s="81"/>
      <c r="RHB130" s="81"/>
      <c r="RHC130" s="81"/>
      <c r="RHD130" s="81"/>
      <c r="RHE130" s="81"/>
      <c r="RHF130" s="81"/>
      <c r="RHG130" s="81"/>
      <c r="RHH130" s="81"/>
      <c r="RHI130" s="81"/>
      <c r="RHJ130" s="81"/>
      <c r="RHK130" s="81"/>
      <c r="RHL130" s="81"/>
      <c r="RHM130" s="81"/>
      <c r="RHN130" s="81"/>
      <c r="RHO130" s="81"/>
      <c r="RHP130" s="81"/>
      <c r="RHQ130" s="81"/>
      <c r="RHR130" s="81"/>
      <c r="RHS130" s="81"/>
      <c r="RHT130" s="81"/>
      <c r="RHU130" s="81"/>
      <c r="RHV130" s="81"/>
      <c r="RHW130" s="81"/>
      <c r="RHX130" s="81"/>
      <c r="RHY130" s="81"/>
      <c r="RHZ130" s="81"/>
      <c r="RIA130" s="81"/>
      <c r="RIB130" s="81"/>
      <c r="RIC130" s="81"/>
      <c r="RID130" s="81"/>
      <c r="RIE130" s="81"/>
      <c r="RIF130" s="81"/>
      <c r="RIG130" s="81"/>
      <c r="RIH130" s="81"/>
      <c r="RII130" s="81"/>
      <c r="RIJ130" s="81"/>
      <c r="RIK130" s="81"/>
      <c r="RIL130" s="81"/>
      <c r="RIM130" s="81"/>
      <c r="RIN130" s="81"/>
      <c r="RIO130" s="81"/>
      <c r="RIP130" s="81"/>
      <c r="RIQ130" s="81"/>
      <c r="RIR130" s="81"/>
      <c r="RIS130" s="81"/>
      <c r="RIT130" s="81"/>
      <c r="RIU130" s="81"/>
      <c r="RIV130" s="81"/>
      <c r="RIW130" s="81"/>
      <c r="RIX130" s="81"/>
      <c r="RIY130" s="81"/>
      <c r="RIZ130" s="81"/>
      <c r="RJA130" s="81"/>
      <c r="RJB130" s="81"/>
      <c r="RJC130" s="81"/>
      <c r="RJD130" s="81"/>
      <c r="RJE130" s="81"/>
      <c r="RJF130" s="81"/>
      <c r="RJG130" s="81"/>
      <c r="RJH130" s="81"/>
      <c r="RJI130" s="81"/>
      <c r="RJJ130" s="81"/>
      <c r="RJK130" s="81"/>
      <c r="RJL130" s="81"/>
      <c r="RJM130" s="81"/>
      <c r="RJN130" s="81"/>
      <c r="RJO130" s="81"/>
      <c r="RJP130" s="81"/>
      <c r="RJQ130" s="81"/>
      <c r="RJR130" s="81"/>
      <c r="RJS130" s="81"/>
      <c r="RJT130" s="81"/>
      <c r="RJU130" s="81"/>
      <c r="RJV130" s="81"/>
      <c r="RJW130" s="81"/>
      <c r="RJX130" s="81"/>
      <c r="RJY130" s="81"/>
      <c r="RJZ130" s="81"/>
      <c r="RKA130" s="81"/>
      <c r="RKB130" s="81"/>
      <c r="RKC130" s="81"/>
      <c r="RKD130" s="81"/>
      <c r="RKE130" s="81"/>
      <c r="RKF130" s="81"/>
      <c r="RKG130" s="81"/>
      <c r="RKH130" s="81"/>
      <c r="RKI130" s="81"/>
      <c r="RKJ130" s="81"/>
      <c r="RKK130" s="81"/>
      <c r="RKL130" s="81"/>
      <c r="RKM130" s="81"/>
      <c r="RKN130" s="81"/>
      <c r="RKO130" s="81"/>
      <c r="RKP130" s="81"/>
      <c r="RKQ130" s="81"/>
      <c r="RKR130" s="81"/>
      <c r="RKS130" s="81"/>
      <c r="RKT130" s="81"/>
      <c r="RKU130" s="81"/>
      <c r="RKV130" s="81"/>
      <c r="RKW130" s="81"/>
      <c r="RKX130" s="81"/>
      <c r="RKY130" s="81"/>
      <c r="RKZ130" s="81"/>
      <c r="RLA130" s="81"/>
      <c r="RLB130" s="81"/>
      <c r="RLC130" s="81"/>
      <c r="RLD130" s="81"/>
      <c r="RLE130" s="81"/>
      <c r="RLF130" s="81"/>
      <c r="RLG130" s="81"/>
      <c r="RLH130" s="81"/>
      <c r="RLI130" s="81"/>
      <c r="RLJ130" s="81"/>
      <c r="RLK130" s="81"/>
      <c r="RLL130" s="81"/>
      <c r="RLM130" s="81"/>
      <c r="RLN130" s="81"/>
      <c r="RLO130" s="81"/>
      <c r="RLP130" s="81"/>
      <c r="RLQ130" s="81"/>
      <c r="RLR130" s="81"/>
      <c r="RLS130" s="81"/>
      <c r="RLT130" s="81"/>
      <c r="RLU130" s="81"/>
      <c r="RLV130" s="81"/>
      <c r="RLW130" s="81"/>
      <c r="RLX130" s="81"/>
      <c r="RLY130" s="81"/>
      <c r="RLZ130" s="81"/>
      <c r="RMA130" s="81"/>
      <c r="RMB130" s="81"/>
      <c r="RMC130" s="81"/>
      <c r="RMD130" s="81"/>
      <c r="RME130" s="81"/>
      <c r="RMF130" s="81"/>
      <c r="RMG130" s="81"/>
      <c r="RMH130" s="81"/>
      <c r="RMI130" s="81"/>
      <c r="RMJ130" s="81"/>
      <c r="RMK130" s="81"/>
      <c r="RML130" s="81"/>
      <c r="RMM130" s="81"/>
      <c r="RMN130" s="81"/>
      <c r="RMO130" s="81"/>
      <c r="RMP130" s="81"/>
      <c r="RMQ130" s="81"/>
      <c r="RMR130" s="81"/>
      <c r="RMS130" s="81"/>
      <c r="RMT130" s="81"/>
      <c r="RMU130" s="81"/>
      <c r="RMV130" s="81"/>
      <c r="RMW130" s="81"/>
      <c r="RMX130" s="81"/>
      <c r="RMY130" s="81"/>
      <c r="RMZ130" s="81"/>
      <c r="RNA130" s="81"/>
      <c r="RNB130" s="81"/>
      <c r="RNC130" s="81"/>
      <c r="RND130" s="81"/>
      <c r="RNE130" s="81"/>
      <c r="RNF130" s="81"/>
      <c r="RNG130" s="81"/>
      <c r="RNH130" s="81"/>
      <c r="RNI130" s="81"/>
      <c r="RNJ130" s="81"/>
      <c r="RNK130" s="81"/>
      <c r="RNL130" s="81"/>
      <c r="RNM130" s="81"/>
      <c r="RNN130" s="81"/>
      <c r="RNO130" s="81"/>
      <c r="RNP130" s="81"/>
      <c r="RNQ130" s="81"/>
      <c r="RNR130" s="81"/>
      <c r="RNS130" s="81"/>
      <c r="RNT130" s="81"/>
      <c r="RNU130" s="81"/>
      <c r="RNV130" s="81"/>
      <c r="RNW130" s="81"/>
      <c r="RNX130" s="81"/>
      <c r="RNY130" s="81"/>
      <c r="RNZ130" s="81"/>
      <c r="ROA130" s="81"/>
      <c r="ROB130" s="81"/>
      <c r="ROC130" s="81"/>
      <c r="ROD130" s="81"/>
      <c r="ROE130" s="81"/>
      <c r="ROF130" s="81"/>
      <c r="ROG130" s="81"/>
      <c r="ROH130" s="81"/>
      <c r="ROI130" s="81"/>
      <c r="ROJ130" s="81"/>
      <c r="ROK130" s="81"/>
      <c r="ROL130" s="81"/>
      <c r="ROM130" s="81"/>
      <c r="RON130" s="81"/>
      <c r="ROO130" s="81"/>
      <c r="ROP130" s="81"/>
      <c r="ROQ130" s="81"/>
      <c r="ROR130" s="81"/>
      <c r="ROS130" s="81"/>
      <c r="ROT130" s="81"/>
      <c r="ROU130" s="81"/>
      <c r="ROV130" s="81"/>
      <c r="ROW130" s="81"/>
      <c r="ROX130" s="81"/>
      <c r="ROY130" s="81"/>
      <c r="ROZ130" s="81"/>
      <c r="RPA130" s="81"/>
      <c r="RPB130" s="81"/>
      <c r="RPC130" s="81"/>
      <c r="RPD130" s="81"/>
      <c r="RPE130" s="81"/>
      <c r="RPF130" s="81"/>
      <c r="RPG130" s="81"/>
      <c r="RPH130" s="81"/>
      <c r="RPI130" s="81"/>
      <c r="RPJ130" s="81"/>
      <c r="RPK130" s="81"/>
      <c r="RPL130" s="81"/>
      <c r="RPM130" s="81"/>
      <c r="RPN130" s="81"/>
      <c r="RPO130" s="81"/>
      <c r="RPP130" s="81"/>
      <c r="RPQ130" s="81"/>
      <c r="RPR130" s="81"/>
      <c r="RPS130" s="81"/>
      <c r="RPT130" s="81"/>
      <c r="RPU130" s="81"/>
      <c r="RPV130" s="81"/>
      <c r="RPW130" s="81"/>
      <c r="RPX130" s="81"/>
      <c r="RPY130" s="81"/>
      <c r="RPZ130" s="81"/>
      <c r="RQA130" s="81"/>
      <c r="RQB130" s="81"/>
      <c r="RQC130" s="81"/>
      <c r="RQD130" s="81"/>
      <c r="RQE130" s="81"/>
      <c r="RQF130" s="81"/>
      <c r="RQG130" s="81"/>
      <c r="RQH130" s="81"/>
      <c r="RQI130" s="81"/>
      <c r="RQJ130" s="81"/>
      <c r="RQK130" s="81"/>
      <c r="RQL130" s="81"/>
      <c r="RQM130" s="81"/>
      <c r="RQN130" s="81"/>
      <c r="RQO130" s="81"/>
      <c r="RQP130" s="81"/>
      <c r="RQQ130" s="81"/>
      <c r="RQR130" s="81"/>
      <c r="RQS130" s="81"/>
      <c r="RQT130" s="81"/>
      <c r="RQU130" s="81"/>
      <c r="RQV130" s="81"/>
      <c r="RQW130" s="81"/>
      <c r="RQX130" s="81"/>
      <c r="RQY130" s="81"/>
      <c r="RQZ130" s="81"/>
      <c r="RRA130" s="81"/>
      <c r="RRB130" s="81"/>
      <c r="RRC130" s="81"/>
      <c r="RRD130" s="81"/>
      <c r="RRE130" s="81"/>
      <c r="RRF130" s="81"/>
      <c r="RRG130" s="81"/>
      <c r="RRH130" s="81"/>
      <c r="RRI130" s="81"/>
      <c r="RRJ130" s="81"/>
      <c r="RRK130" s="81"/>
      <c r="RRL130" s="81"/>
      <c r="RRM130" s="81"/>
      <c r="RRN130" s="81"/>
      <c r="RRO130" s="81"/>
      <c r="RRP130" s="81"/>
      <c r="RRQ130" s="81"/>
      <c r="RRR130" s="81"/>
      <c r="RRS130" s="81"/>
      <c r="RRT130" s="81"/>
      <c r="RRU130" s="81"/>
      <c r="RRV130" s="81"/>
      <c r="RRW130" s="81"/>
      <c r="RRX130" s="81"/>
      <c r="RRY130" s="81"/>
      <c r="RRZ130" s="81"/>
      <c r="RSA130" s="81"/>
      <c r="RSB130" s="81"/>
      <c r="RSC130" s="81"/>
      <c r="RSD130" s="81"/>
      <c r="RSE130" s="81"/>
      <c r="RSF130" s="81"/>
      <c r="RSG130" s="81"/>
      <c r="RSH130" s="81"/>
      <c r="RSI130" s="81"/>
      <c r="RSJ130" s="81"/>
      <c r="RSK130" s="81"/>
      <c r="RSL130" s="81"/>
      <c r="RSM130" s="81"/>
      <c r="RSN130" s="81"/>
      <c r="RSO130" s="81"/>
      <c r="RSP130" s="81"/>
      <c r="RSQ130" s="81"/>
      <c r="RSR130" s="81"/>
      <c r="RSS130" s="81"/>
      <c r="RST130" s="81"/>
      <c r="RSU130" s="81"/>
      <c r="RSV130" s="81"/>
      <c r="RSW130" s="81"/>
      <c r="RSX130" s="81"/>
      <c r="RSY130" s="81"/>
      <c r="RSZ130" s="81"/>
      <c r="RTA130" s="81"/>
      <c r="RTB130" s="81"/>
      <c r="RTC130" s="81"/>
      <c r="RTD130" s="81"/>
      <c r="RTE130" s="81"/>
      <c r="RTF130" s="81"/>
      <c r="RTG130" s="81"/>
      <c r="RTH130" s="81"/>
      <c r="RTI130" s="81"/>
      <c r="RTJ130" s="81"/>
      <c r="RTK130" s="81"/>
      <c r="RTL130" s="81"/>
      <c r="RTM130" s="81"/>
      <c r="RTN130" s="81"/>
      <c r="RTO130" s="81"/>
      <c r="RTP130" s="81"/>
      <c r="RTQ130" s="81"/>
      <c r="RTR130" s="81"/>
      <c r="RTS130" s="81"/>
      <c r="RTT130" s="81"/>
      <c r="RTU130" s="81"/>
      <c r="RTV130" s="81"/>
      <c r="RTW130" s="81"/>
      <c r="RTX130" s="81"/>
      <c r="RTY130" s="81"/>
      <c r="RTZ130" s="81"/>
      <c r="RUA130" s="81"/>
      <c r="RUB130" s="81"/>
      <c r="RUC130" s="81"/>
      <c r="RUD130" s="81"/>
      <c r="RUE130" s="81"/>
      <c r="RUF130" s="81"/>
      <c r="RUG130" s="81"/>
      <c r="RUH130" s="81"/>
      <c r="RUI130" s="81"/>
      <c r="RUJ130" s="81"/>
      <c r="RUK130" s="81"/>
      <c r="RUL130" s="81"/>
      <c r="RUM130" s="81"/>
      <c r="RUN130" s="81"/>
      <c r="RUO130" s="81"/>
      <c r="RUP130" s="81"/>
      <c r="RUQ130" s="81"/>
      <c r="RUR130" s="81"/>
      <c r="RUS130" s="81"/>
      <c r="RUT130" s="81"/>
      <c r="RUU130" s="81"/>
      <c r="RUV130" s="81"/>
      <c r="RUW130" s="81"/>
      <c r="RUX130" s="81"/>
      <c r="RUY130" s="81"/>
      <c r="RUZ130" s="81"/>
      <c r="RVA130" s="81"/>
      <c r="RVB130" s="81"/>
      <c r="RVC130" s="81"/>
      <c r="RVD130" s="81"/>
      <c r="RVE130" s="81"/>
      <c r="RVF130" s="81"/>
      <c r="RVG130" s="81"/>
      <c r="RVH130" s="81"/>
      <c r="RVI130" s="81"/>
      <c r="RVJ130" s="81"/>
      <c r="RVK130" s="81"/>
      <c r="RVL130" s="81"/>
      <c r="RVM130" s="81"/>
      <c r="RVN130" s="81"/>
      <c r="RVO130" s="81"/>
      <c r="RVP130" s="81"/>
      <c r="RVQ130" s="81"/>
      <c r="RVR130" s="81"/>
      <c r="RVS130" s="81"/>
      <c r="RVT130" s="81"/>
      <c r="RVU130" s="81"/>
      <c r="RVV130" s="81"/>
      <c r="RVW130" s="81"/>
      <c r="RVX130" s="81"/>
      <c r="RVY130" s="81"/>
      <c r="RVZ130" s="81"/>
      <c r="RWA130" s="81"/>
      <c r="RWB130" s="81"/>
      <c r="RWC130" s="81"/>
      <c r="RWD130" s="81"/>
      <c r="RWE130" s="81"/>
      <c r="RWF130" s="81"/>
      <c r="RWG130" s="81"/>
      <c r="RWH130" s="81"/>
      <c r="RWI130" s="81"/>
      <c r="RWJ130" s="81"/>
      <c r="RWK130" s="81"/>
      <c r="RWL130" s="81"/>
      <c r="RWM130" s="81"/>
      <c r="RWN130" s="81"/>
      <c r="RWO130" s="81"/>
      <c r="RWP130" s="81"/>
      <c r="RWQ130" s="81"/>
      <c r="RWR130" s="81"/>
      <c r="RWS130" s="81"/>
      <c r="RWT130" s="81"/>
      <c r="RWU130" s="81"/>
      <c r="RWV130" s="81"/>
      <c r="RWW130" s="81"/>
      <c r="RWX130" s="81"/>
      <c r="RWY130" s="81"/>
      <c r="RWZ130" s="81"/>
      <c r="RXA130" s="81"/>
      <c r="RXB130" s="81"/>
      <c r="RXC130" s="81"/>
      <c r="RXD130" s="81"/>
      <c r="RXE130" s="81"/>
      <c r="RXF130" s="81"/>
      <c r="RXG130" s="81"/>
      <c r="RXH130" s="81"/>
      <c r="RXI130" s="81"/>
      <c r="RXJ130" s="81"/>
      <c r="RXK130" s="81"/>
      <c r="RXL130" s="81"/>
      <c r="RXM130" s="81"/>
      <c r="RXN130" s="81"/>
      <c r="RXO130" s="81"/>
      <c r="RXP130" s="81"/>
      <c r="RXQ130" s="81"/>
      <c r="RXR130" s="81"/>
      <c r="RXS130" s="81"/>
      <c r="RXT130" s="81"/>
      <c r="RXU130" s="81"/>
      <c r="RXV130" s="81"/>
      <c r="RXW130" s="81"/>
      <c r="RXX130" s="81"/>
      <c r="RXY130" s="81"/>
      <c r="RXZ130" s="81"/>
      <c r="RYA130" s="81"/>
      <c r="RYB130" s="81"/>
      <c r="RYC130" s="81"/>
      <c r="RYD130" s="81"/>
      <c r="RYE130" s="81"/>
      <c r="RYF130" s="81"/>
      <c r="RYG130" s="81"/>
      <c r="RYH130" s="81"/>
      <c r="RYI130" s="81"/>
      <c r="RYJ130" s="81"/>
      <c r="RYK130" s="81"/>
      <c r="RYL130" s="81"/>
      <c r="RYM130" s="81"/>
      <c r="RYN130" s="81"/>
      <c r="RYO130" s="81"/>
      <c r="RYP130" s="81"/>
      <c r="RYQ130" s="81"/>
      <c r="RYR130" s="81"/>
      <c r="RYS130" s="81"/>
      <c r="RYT130" s="81"/>
      <c r="RYU130" s="81"/>
      <c r="RYV130" s="81"/>
      <c r="RYW130" s="81"/>
      <c r="RYX130" s="81"/>
      <c r="RYY130" s="81"/>
      <c r="RYZ130" s="81"/>
      <c r="RZA130" s="81"/>
      <c r="RZB130" s="81"/>
      <c r="RZC130" s="81"/>
      <c r="RZD130" s="81"/>
      <c r="RZE130" s="81"/>
      <c r="RZF130" s="81"/>
      <c r="RZG130" s="81"/>
      <c r="RZH130" s="81"/>
      <c r="RZI130" s="81"/>
      <c r="RZJ130" s="81"/>
      <c r="RZK130" s="81"/>
      <c r="RZL130" s="81"/>
      <c r="RZM130" s="81"/>
      <c r="RZN130" s="81"/>
      <c r="RZO130" s="81"/>
      <c r="RZP130" s="81"/>
      <c r="RZQ130" s="81"/>
      <c r="RZR130" s="81"/>
      <c r="RZS130" s="81"/>
      <c r="RZT130" s="81"/>
      <c r="RZU130" s="81"/>
      <c r="RZV130" s="81"/>
      <c r="RZW130" s="81"/>
      <c r="RZX130" s="81"/>
      <c r="RZY130" s="81"/>
      <c r="RZZ130" s="81"/>
      <c r="SAA130" s="81"/>
      <c r="SAB130" s="81"/>
      <c r="SAC130" s="81"/>
      <c r="SAD130" s="81"/>
      <c r="SAE130" s="81"/>
      <c r="SAF130" s="81"/>
      <c r="SAG130" s="81"/>
      <c r="SAH130" s="81"/>
      <c r="SAI130" s="81"/>
      <c r="SAJ130" s="81"/>
      <c r="SAK130" s="81"/>
      <c r="SAL130" s="81"/>
      <c r="SAM130" s="81"/>
      <c r="SAN130" s="81"/>
      <c r="SAO130" s="81"/>
      <c r="SAP130" s="81"/>
      <c r="SAQ130" s="81"/>
      <c r="SAR130" s="81"/>
      <c r="SAS130" s="81"/>
      <c r="SAT130" s="81"/>
      <c r="SAU130" s="81"/>
      <c r="SAV130" s="81"/>
      <c r="SAW130" s="81"/>
      <c r="SAX130" s="81"/>
      <c r="SAY130" s="81"/>
      <c r="SAZ130" s="81"/>
      <c r="SBA130" s="81"/>
      <c r="SBB130" s="81"/>
      <c r="SBC130" s="81"/>
      <c r="SBD130" s="81"/>
      <c r="SBE130" s="81"/>
      <c r="SBF130" s="81"/>
      <c r="SBG130" s="81"/>
      <c r="SBH130" s="81"/>
      <c r="SBI130" s="81"/>
      <c r="SBJ130" s="81"/>
      <c r="SBK130" s="81"/>
      <c r="SBL130" s="81"/>
      <c r="SBM130" s="81"/>
      <c r="SBN130" s="81"/>
      <c r="SBO130" s="81"/>
      <c r="SBP130" s="81"/>
      <c r="SBQ130" s="81"/>
      <c r="SBR130" s="81"/>
      <c r="SBS130" s="81"/>
      <c r="SBT130" s="81"/>
      <c r="SBU130" s="81"/>
      <c r="SBV130" s="81"/>
      <c r="SBW130" s="81"/>
      <c r="SBX130" s="81"/>
      <c r="SBY130" s="81"/>
      <c r="SBZ130" s="81"/>
      <c r="SCA130" s="81"/>
      <c r="SCB130" s="81"/>
      <c r="SCC130" s="81"/>
      <c r="SCD130" s="81"/>
      <c r="SCE130" s="81"/>
      <c r="SCF130" s="81"/>
      <c r="SCG130" s="81"/>
      <c r="SCH130" s="81"/>
      <c r="SCI130" s="81"/>
      <c r="SCJ130" s="81"/>
      <c r="SCK130" s="81"/>
      <c r="SCL130" s="81"/>
      <c r="SCM130" s="81"/>
      <c r="SCN130" s="81"/>
      <c r="SCO130" s="81"/>
      <c r="SCP130" s="81"/>
      <c r="SCQ130" s="81"/>
      <c r="SCR130" s="81"/>
      <c r="SCS130" s="81"/>
      <c r="SCT130" s="81"/>
      <c r="SCU130" s="81"/>
      <c r="SCV130" s="81"/>
      <c r="SCW130" s="81"/>
      <c r="SCX130" s="81"/>
      <c r="SCY130" s="81"/>
      <c r="SCZ130" s="81"/>
      <c r="SDA130" s="81"/>
      <c r="SDB130" s="81"/>
      <c r="SDC130" s="81"/>
      <c r="SDD130" s="81"/>
      <c r="SDE130" s="81"/>
      <c r="SDF130" s="81"/>
      <c r="SDG130" s="81"/>
      <c r="SDH130" s="81"/>
      <c r="SDI130" s="81"/>
      <c r="SDJ130" s="81"/>
      <c r="SDK130" s="81"/>
      <c r="SDL130" s="81"/>
      <c r="SDM130" s="81"/>
      <c r="SDN130" s="81"/>
      <c r="SDO130" s="81"/>
      <c r="SDP130" s="81"/>
      <c r="SDQ130" s="81"/>
      <c r="SDR130" s="81"/>
      <c r="SDS130" s="81"/>
      <c r="SDT130" s="81"/>
      <c r="SDU130" s="81"/>
      <c r="SDV130" s="81"/>
      <c r="SDW130" s="81"/>
      <c r="SDX130" s="81"/>
      <c r="SDY130" s="81"/>
      <c r="SDZ130" s="81"/>
      <c r="SEA130" s="81"/>
      <c r="SEB130" s="81"/>
      <c r="SEC130" s="81"/>
      <c r="SED130" s="81"/>
      <c r="SEE130" s="81"/>
      <c r="SEF130" s="81"/>
      <c r="SEG130" s="81"/>
      <c r="SEH130" s="81"/>
      <c r="SEI130" s="81"/>
      <c r="SEJ130" s="81"/>
      <c r="SEK130" s="81"/>
      <c r="SEL130" s="81"/>
      <c r="SEM130" s="81"/>
      <c r="SEN130" s="81"/>
      <c r="SEO130" s="81"/>
      <c r="SEP130" s="81"/>
      <c r="SEQ130" s="81"/>
      <c r="SER130" s="81"/>
      <c r="SES130" s="81"/>
      <c r="SET130" s="81"/>
      <c r="SEU130" s="81"/>
      <c r="SEV130" s="81"/>
      <c r="SEW130" s="81"/>
      <c r="SEX130" s="81"/>
      <c r="SEY130" s="81"/>
      <c r="SEZ130" s="81"/>
      <c r="SFA130" s="81"/>
      <c r="SFB130" s="81"/>
      <c r="SFC130" s="81"/>
      <c r="SFD130" s="81"/>
      <c r="SFE130" s="81"/>
      <c r="SFF130" s="81"/>
      <c r="SFG130" s="81"/>
      <c r="SFH130" s="81"/>
      <c r="SFI130" s="81"/>
      <c r="SFJ130" s="81"/>
      <c r="SFK130" s="81"/>
      <c r="SFL130" s="81"/>
      <c r="SFM130" s="81"/>
      <c r="SFN130" s="81"/>
      <c r="SFO130" s="81"/>
      <c r="SFP130" s="81"/>
      <c r="SFQ130" s="81"/>
      <c r="SFR130" s="81"/>
      <c r="SFS130" s="81"/>
      <c r="SFT130" s="81"/>
      <c r="SFU130" s="81"/>
      <c r="SFV130" s="81"/>
      <c r="SFW130" s="81"/>
      <c r="SFX130" s="81"/>
      <c r="SFY130" s="81"/>
      <c r="SFZ130" s="81"/>
      <c r="SGA130" s="81"/>
      <c r="SGB130" s="81"/>
      <c r="SGC130" s="81"/>
      <c r="SGD130" s="81"/>
      <c r="SGE130" s="81"/>
      <c r="SGF130" s="81"/>
      <c r="SGG130" s="81"/>
      <c r="SGH130" s="81"/>
      <c r="SGI130" s="81"/>
      <c r="SGJ130" s="81"/>
      <c r="SGK130" s="81"/>
      <c r="SGL130" s="81"/>
      <c r="SGM130" s="81"/>
      <c r="SGN130" s="81"/>
      <c r="SGO130" s="81"/>
      <c r="SGP130" s="81"/>
      <c r="SGQ130" s="81"/>
      <c r="SGR130" s="81"/>
      <c r="SGS130" s="81"/>
      <c r="SGT130" s="81"/>
      <c r="SGU130" s="81"/>
      <c r="SGV130" s="81"/>
      <c r="SGW130" s="81"/>
      <c r="SGX130" s="81"/>
      <c r="SGY130" s="81"/>
      <c r="SGZ130" s="81"/>
      <c r="SHA130" s="81"/>
      <c r="SHB130" s="81"/>
      <c r="SHC130" s="81"/>
      <c r="SHD130" s="81"/>
      <c r="SHE130" s="81"/>
      <c r="SHF130" s="81"/>
      <c r="SHG130" s="81"/>
      <c r="SHH130" s="81"/>
      <c r="SHI130" s="81"/>
      <c r="SHJ130" s="81"/>
      <c r="SHK130" s="81"/>
      <c r="SHL130" s="81"/>
      <c r="SHM130" s="81"/>
      <c r="SHN130" s="81"/>
      <c r="SHO130" s="81"/>
      <c r="SHP130" s="81"/>
      <c r="SHQ130" s="81"/>
      <c r="SHR130" s="81"/>
      <c r="SHS130" s="81"/>
      <c r="SHT130" s="81"/>
      <c r="SHU130" s="81"/>
      <c r="SHV130" s="81"/>
      <c r="SHW130" s="81"/>
      <c r="SHX130" s="81"/>
      <c r="SHY130" s="81"/>
      <c r="SHZ130" s="81"/>
      <c r="SIA130" s="81"/>
      <c r="SIB130" s="81"/>
      <c r="SIC130" s="81"/>
      <c r="SID130" s="81"/>
      <c r="SIE130" s="81"/>
      <c r="SIF130" s="81"/>
      <c r="SIG130" s="81"/>
      <c r="SIH130" s="81"/>
      <c r="SII130" s="81"/>
      <c r="SIJ130" s="81"/>
      <c r="SIK130" s="81"/>
      <c r="SIL130" s="81"/>
      <c r="SIM130" s="81"/>
      <c r="SIN130" s="81"/>
      <c r="SIO130" s="81"/>
      <c r="SIP130" s="81"/>
      <c r="SIQ130" s="81"/>
      <c r="SIR130" s="81"/>
      <c r="SIS130" s="81"/>
      <c r="SIT130" s="81"/>
      <c r="SIU130" s="81"/>
      <c r="SIV130" s="81"/>
      <c r="SIW130" s="81"/>
      <c r="SIX130" s="81"/>
      <c r="SIY130" s="81"/>
      <c r="SIZ130" s="81"/>
      <c r="SJA130" s="81"/>
      <c r="SJB130" s="81"/>
      <c r="SJC130" s="81"/>
      <c r="SJD130" s="81"/>
      <c r="SJE130" s="81"/>
      <c r="SJF130" s="81"/>
      <c r="SJG130" s="81"/>
      <c r="SJH130" s="81"/>
      <c r="SJI130" s="81"/>
      <c r="SJJ130" s="81"/>
      <c r="SJK130" s="81"/>
      <c r="SJL130" s="81"/>
      <c r="SJM130" s="81"/>
      <c r="SJN130" s="81"/>
      <c r="SJO130" s="81"/>
      <c r="SJP130" s="81"/>
      <c r="SJQ130" s="81"/>
      <c r="SJR130" s="81"/>
      <c r="SJS130" s="81"/>
      <c r="SJT130" s="81"/>
      <c r="SJU130" s="81"/>
      <c r="SJV130" s="81"/>
      <c r="SJW130" s="81"/>
      <c r="SJX130" s="81"/>
      <c r="SJY130" s="81"/>
      <c r="SJZ130" s="81"/>
      <c r="SKA130" s="81"/>
      <c r="SKB130" s="81"/>
      <c r="SKC130" s="81"/>
      <c r="SKD130" s="81"/>
      <c r="SKE130" s="81"/>
      <c r="SKF130" s="81"/>
      <c r="SKG130" s="81"/>
      <c r="SKH130" s="81"/>
      <c r="SKI130" s="81"/>
      <c r="SKJ130" s="81"/>
      <c r="SKK130" s="81"/>
      <c r="SKL130" s="81"/>
      <c r="SKM130" s="81"/>
      <c r="SKN130" s="81"/>
      <c r="SKO130" s="81"/>
      <c r="SKP130" s="81"/>
      <c r="SKQ130" s="81"/>
      <c r="SKR130" s="81"/>
      <c r="SKS130" s="81"/>
      <c r="SKT130" s="81"/>
      <c r="SKU130" s="81"/>
      <c r="SKV130" s="81"/>
      <c r="SKW130" s="81"/>
      <c r="SKX130" s="81"/>
      <c r="SKY130" s="81"/>
      <c r="SKZ130" s="81"/>
      <c r="SLA130" s="81"/>
      <c r="SLB130" s="81"/>
      <c r="SLC130" s="81"/>
      <c r="SLD130" s="81"/>
      <c r="SLE130" s="81"/>
      <c r="SLF130" s="81"/>
      <c r="SLG130" s="81"/>
      <c r="SLH130" s="81"/>
      <c r="SLI130" s="81"/>
      <c r="SLJ130" s="81"/>
      <c r="SLK130" s="81"/>
      <c r="SLL130" s="81"/>
      <c r="SLM130" s="81"/>
      <c r="SLN130" s="81"/>
      <c r="SLO130" s="81"/>
      <c r="SLP130" s="81"/>
      <c r="SLQ130" s="81"/>
      <c r="SLR130" s="81"/>
      <c r="SLS130" s="81"/>
      <c r="SLT130" s="81"/>
      <c r="SLU130" s="81"/>
      <c r="SLV130" s="81"/>
      <c r="SLW130" s="81"/>
      <c r="SLX130" s="81"/>
      <c r="SLY130" s="81"/>
      <c r="SLZ130" s="81"/>
      <c r="SMA130" s="81"/>
      <c r="SMB130" s="81"/>
      <c r="SMC130" s="81"/>
      <c r="SMD130" s="81"/>
      <c r="SME130" s="81"/>
      <c r="SMF130" s="81"/>
      <c r="SMG130" s="81"/>
      <c r="SMH130" s="81"/>
      <c r="SMI130" s="81"/>
      <c r="SMJ130" s="81"/>
      <c r="SMK130" s="81"/>
      <c r="SML130" s="81"/>
      <c r="SMM130" s="81"/>
      <c r="SMN130" s="81"/>
      <c r="SMO130" s="81"/>
      <c r="SMP130" s="81"/>
      <c r="SMQ130" s="81"/>
      <c r="SMR130" s="81"/>
      <c r="SMS130" s="81"/>
      <c r="SMT130" s="81"/>
      <c r="SMU130" s="81"/>
      <c r="SMV130" s="81"/>
      <c r="SMW130" s="81"/>
      <c r="SMX130" s="81"/>
      <c r="SMY130" s="81"/>
      <c r="SMZ130" s="81"/>
      <c r="SNA130" s="81"/>
      <c r="SNB130" s="81"/>
      <c r="SNC130" s="81"/>
      <c r="SND130" s="81"/>
      <c r="SNE130" s="81"/>
      <c r="SNF130" s="81"/>
      <c r="SNG130" s="81"/>
      <c r="SNH130" s="81"/>
      <c r="SNI130" s="81"/>
      <c r="SNJ130" s="81"/>
      <c r="SNK130" s="81"/>
      <c r="SNL130" s="81"/>
      <c r="SNM130" s="81"/>
      <c r="SNN130" s="81"/>
      <c r="SNO130" s="81"/>
      <c r="SNP130" s="81"/>
      <c r="SNQ130" s="81"/>
      <c r="SNR130" s="81"/>
      <c r="SNS130" s="81"/>
      <c r="SNT130" s="81"/>
      <c r="SNU130" s="81"/>
      <c r="SNV130" s="81"/>
      <c r="SNW130" s="81"/>
      <c r="SNX130" s="81"/>
      <c r="SNY130" s="81"/>
      <c r="SNZ130" s="81"/>
      <c r="SOA130" s="81"/>
      <c r="SOB130" s="81"/>
      <c r="SOC130" s="81"/>
      <c r="SOD130" s="81"/>
      <c r="SOE130" s="81"/>
      <c r="SOF130" s="81"/>
      <c r="SOG130" s="81"/>
      <c r="SOH130" s="81"/>
      <c r="SOI130" s="81"/>
      <c r="SOJ130" s="81"/>
      <c r="SOK130" s="81"/>
      <c r="SOL130" s="81"/>
      <c r="SOM130" s="81"/>
      <c r="SON130" s="81"/>
      <c r="SOO130" s="81"/>
      <c r="SOP130" s="81"/>
      <c r="SOQ130" s="81"/>
      <c r="SOR130" s="81"/>
      <c r="SOS130" s="81"/>
      <c r="SOT130" s="81"/>
      <c r="SOU130" s="81"/>
      <c r="SOV130" s="81"/>
      <c r="SOW130" s="81"/>
      <c r="SOX130" s="81"/>
      <c r="SOY130" s="81"/>
      <c r="SOZ130" s="81"/>
      <c r="SPA130" s="81"/>
      <c r="SPB130" s="81"/>
      <c r="SPC130" s="81"/>
      <c r="SPD130" s="81"/>
      <c r="SPE130" s="81"/>
      <c r="SPF130" s="81"/>
      <c r="SPG130" s="81"/>
      <c r="SPH130" s="81"/>
      <c r="SPI130" s="81"/>
      <c r="SPJ130" s="81"/>
      <c r="SPK130" s="81"/>
      <c r="SPL130" s="81"/>
      <c r="SPM130" s="81"/>
      <c r="SPN130" s="81"/>
      <c r="SPO130" s="81"/>
      <c r="SPP130" s="81"/>
      <c r="SPQ130" s="81"/>
      <c r="SPR130" s="81"/>
      <c r="SPS130" s="81"/>
      <c r="SPT130" s="81"/>
      <c r="SPU130" s="81"/>
      <c r="SPV130" s="81"/>
      <c r="SPW130" s="81"/>
      <c r="SPX130" s="81"/>
      <c r="SPY130" s="81"/>
      <c r="SPZ130" s="81"/>
      <c r="SQA130" s="81"/>
      <c r="SQB130" s="81"/>
      <c r="SQC130" s="81"/>
      <c r="SQD130" s="81"/>
      <c r="SQE130" s="81"/>
      <c r="SQF130" s="81"/>
      <c r="SQG130" s="81"/>
      <c r="SQH130" s="81"/>
      <c r="SQI130" s="81"/>
      <c r="SQJ130" s="81"/>
      <c r="SQK130" s="81"/>
      <c r="SQL130" s="81"/>
      <c r="SQM130" s="81"/>
      <c r="SQN130" s="81"/>
      <c r="SQO130" s="81"/>
      <c r="SQP130" s="81"/>
      <c r="SQQ130" s="81"/>
      <c r="SQR130" s="81"/>
      <c r="SQS130" s="81"/>
      <c r="SQT130" s="81"/>
      <c r="SQU130" s="81"/>
      <c r="SQV130" s="81"/>
      <c r="SQW130" s="81"/>
      <c r="SQX130" s="81"/>
      <c r="SQY130" s="81"/>
      <c r="SQZ130" s="81"/>
      <c r="SRA130" s="81"/>
      <c r="SRB130" s="81"/>
      <c r="SRC130" s="81"/>
      <c r="SRD130" s="81"/>
      <c r="SRE130" s="81"/>
      <c r="SRF130" s="81"/>
      <c r="SRG130" s="81"/>
      <c r="SRH130" s="81"/>
      <c r="SRI130" s="81"/>
      <c r="SRJ130" s="81"/>
      <c r="SRK130" s="81"/>
      <c r="SRL130" s="81"/>
      <c r="SRM130" s="81"/>
      <c r="SRN130" s="81"/>
      <c r="SRO130" s="81"/>
      <c r="SRP130" s="81"/>
      <c r="SRQ130" s="81"/>
      <c r="SRR130" s="81"/>
      <c r="SRS130" s="81"/>
      <c r="SRT130" s="81"/>
      <c r="SRU130" s="81"/>
      <c r="SRV130" s="81"/>
      <c r="SRW130" s="81"/>
      <c r="SRX130" s="81"/>
      <c r="SRY130" s="81"/>
      <c r="SRZ130" s="81"/>
      <c r="SSA130" s="81"/>
      <c r="SSB130" s="81"/>
      <c r="SSC130" s="81"/>
      <c r="SSD130" s="81"/>
      <c r="SSE130" s="81"/>
      <c r="SSF130" s="81"/>
      <c r="SSG130" s="81"/>
      <c r="SSH130" s="81"/>
      <c r="SSI130" s="81"/>
      <c r="SSJ130" s="81"/>
      <c r="SSK130" s="81"/>
      <c r="SSL130" s="81"/>
      <c r="SSM130" s="81"/>
      <c r="SSN130" s="81"/>
      <c r="SSO130" s="81"/>
      <c r="SSP130" s="81"/>
      <c r="SSQ130" s="81"/>
      <c r="SSR130" s="81"/>
      <c r="SSS130" s="81"/>
      <c r="SST130" s="81"/>
      <c r="SSU130" s="81"/>
      <c r="SSV130" s="81"/>
      <c r="SSW130" s="81"/>
      <c r="SSX130" s="81"/>
      <c r="SSY130" s="81"/>
      <c r="SSZ130" s="81"/>
      <c r="STA130" s="81"/>
      <c r="STB130" s="81"/>
      <c r="STC130" s="81"/>
      <c r="STD130" s="81"/>
      <c r="STE130" s="81"/>
      <c r="STF130" s="81"/>
      <c r="STG130" s="81"/>
      <c r="STH130" s="81"/>
      <c r="STI130" s="81"/>
      <c r="STJ130" s="81"/>
      <c r="STK130" s="81"/>
      <c r="STL130" s="81"/>
      <c r="STM130" s="81"/>
      <c r="STN130" s="81"/>
      <c r="STO130" s="81"/>
      <c r="STP130" s="81"/>
      <c r="STQ130" s="81"/>
      <c r="STR130" s="81"/>
      <c r="STS130" s="81"/>
      <c r="STT130" s="81"/>
      <c r="STU130" s="81"/>
      <c r="STV130" s="81"/>
      <c r="STW130" s="81"/>
      <c r="STX130" s="81"/>
      <c r="STY130" s="81"/>
      <c r="STZ130" s="81"/>
      <c r="SUA130" s="81"/>
      <c r="SUB130" s="81"/>
      <c r="SUC130" s="81"/>
      <c r="SUD130" s="81"/>
      <c r="SUE130" s="81"/>
      <c r="SUF130" s="81"/>
      <c r="SUG130" s="81"/>
      <c r="SUH130" s="81"/>
      <c r="SUI130" s="81"/>
      <c r="SUJ130" s="81"/>
      <c r="SUK130" s="81"/>
      <c r="SUL130" s="81"/>
      <c r="SUM130" s="81"/>
      <c r="SUN130" s="81"/>
      <c r="SUO130" s="81"/>
      <c r="SUP130" s="81"/>
      <c r="SUQ130" s="81"/>
      <c r="SUR130" s="81"/>
      <c r="SUS130" s="81"/>
      <c r="SUT130" s="81"/>
      <c r="SUU130" s="81"/>
      <c r="SUV130" s="81"/>
      <c r="SUW130" s="81"/>
      <c r="SUX130" s="81"/>
      <c r="SUY130" s="81"/>
      <c r="SUZ130" s="81"/>
      <c r="SVA130" s="81"/>
      <c r="SVB130" s="81"/>
      <c r="SVC130" s="81"/>
      <c r="SVD130" s="81"/>
      <c r="SVE130" s="81"/>
      <c r="SVF130" s="81"/>
      <c r="SVG130" s="81"/>
      <c r="SVH130" s="81"/>
      <c r="SVI130" s="81"/>
      <c r="SVJ130" s="81"/>
      <c r="SVK130" s="81"/>
      <c r="SVL130" s="81"/>
      <c r="SVM130" s="81"/>
      <c r="SVN130" s="81"/>
      <c r="SVO130" s="81"/>
      <c r="SVP130" s="81"/>
      <c r="SVQ130" s="81"/>
      <c r="SVR130" s="81"/>
      <c r="SVS130" s="81"/>
      <c r="SVT130" s="81"/>
      <c r="SVU130" s="81"/>
      <c r="SVV130" s="81"/>
      <c r="SVW130" s="81"/>
      <c r="SVX130" s="81"/>
      <c r="SVY130" s="81"/>
      <c r="SVZ130" s="81"/>
      <c r="SWA130" s="81"/>
      <c r="SWB130" s="81"/>
      <c r="SWC130" s="81"/>
      <c r="SWD130" s="81"/>
      <c r="SWE130" s="81"/>
      <c r="SWF130" s="81"/>
      <c r="SWG130" s="81"/>
      <c r="SWH130" s="81"/>
      <c r="SWI130" s="81"/>
      <c r="SWJ130" s="81"/>
      <c r="SWK130" s="81"/>
      <c r="SWL130" s="81"/>
      <c r="SWM130" s="81"/>
      <c r="SWN130" s="81"/>
      <c r="SWO130" s="81"/>
      <c r="SWP130" s="81"/>
      <c r="SWQ130" s="81"/>
      <c r="SWR130" s="81"/>
      <c r="SWS130" s="81"/>
      <c r="SWT130" s="81"/>
      <c r="SWU130" s="81"/>
      <c r="SWV130" s="81"/>
      <c r="SWW130" s="81"/>
      <c r="SWX130" s="81"/>
      <c r="SWY130" s="81"/>
      <c r="SWZ130" s="81"/>
      <c r="SXA130" s="81"/>
      <c r="SXB130" s="81"/>
      <c r="SXC130" s="81"/>
      <c r="SXD130" s="81"/>
      <c r="SXE130" s="81"/>
      <c r="SXF130" s="81"/>
      <c r="SXG130" s="81"/>
      <c r="SXH130" s="81"/>
      <c r="SXI130" s="81"/>
      <c r="SXJ130" s="81"/>
      <c r="SXK130" s="81"/>
      <c r="SXL130" s="81"/>
      <c r="SXM130" s="81"/>
      <c r="SXN130" s="81"/>
      <c r="SXO130" s="81"/>
      <c r="SXP130" s="81"/>
      <c r="SXQ130" s="81"/>
      <c r="SXR130" s="81"/>
      <c r="SXS130" s="81"/>
      <c r="SXT130" s="81"/>
      <c r="SXU130" s="81"/>
      <c r="SXV130" s="81"/>
      <c r="SXW130" s="81"/>
      <c r="SXX130" s="81"/>
      <c r="SXY130" s="81"/>
      <c r="SXZ130" s="81"/>
      <c r="SYA130" s="81"/>
      <c r="SYB130" s="81"/>
      <c r="SYC130" s="81"/>
      <c r="SYD130" s="81"/>
      <c r="SYE130" s="81"/>
      <c r="SYF130" s="81"/>
      <c r="SYG130" s="81"/>
      <c r="SYH130" s="81"/>
      <c r="SYI130" s="81"/>
      <c r="SYJ130" s="81"/>
      <c r="SYK130" s="81"/>
      <c r="SYL130" s="81"/>
      <c r="SYM130" s="81"/>
      <c r="SYN130" s="81"/>
      <c r="SYO130" s="81"/>
      <c r="SYP130" s="81"/>
      <c r="SYQ130" s="81"/>
      <c r="SYR130" s="81"/>
      <c r="SYS130" s="81"/>
      <c r="SYT130" s="81"/>
      <c r="SYU130" s="81"/>
      <c r="SYV130" s="81"/>
      <c r="SYW130" s="81"/>
      <c r="SYX130" s="81"/>
      <c r="SYY130" s="81"/>
      <c r="SYZ130" s="81"/>
      <c r="SZA130" s="81"/>
      <c r="SZB130" s="81"/>
      <c r="SZC130" s="81"/>
      <c r="SZD130" s="81"/>
      <c r="SZE130" s="81"/>
      <c r="SZF130" s="81"/>
      <c r="SZG130" s="81"/>
      <c r="SZH130" s="81"/>
      <c r="SZI130" s="81"/>
      <c r="SZJ130" s="81"/>
      <c r="SZK130" s="81"/>
      <c r="SZL130" s="81"/>
      <c r="SZM130" s="81"/>
      <c r="SZN130" s="81"/>
      <c r="SZO130" s="81"/>
      <c r="SZP130" s="81"/>
      <c r="SZQ130" s="81"/>
      <c r="SZR130" s="81"/>
      <c r="SZS130" s="81"/>
      <c r="SZT130" s="81"/>
      <c r="SZU130" s="81"/>
      <c r="SZV130" s="81"/>
      <c r="SZW130" s="81"/>
      <c r="SZX130" s="81"/>
      <c r="SZY130" s="81"/>
      <c r="SZZ130" s="81"/>
      <c r="TAA130" s="81"/>
      <c r="TAB130" s="81"/>
      <c r="TAC130" s="81"/>
      <c r="TAD130" s="81"/>
      <c r="TAE130" s="81"/>
      <c r="TAF130" s="81"/>
      <c r="TAG130" s="81"/>
      <c r="TAH130" s="81"/>
      <c r="TAI130" s="81"/>
      <c r="TAJ130" s="81"/>
      <c r="TAK130" s="81"/>
      <c r="TAL130" s="81"/>
      <c r="TAM130" s="81"/>
      <c r="TAN130" s="81"/>
      <c r="TAO130" s="81"/>
      <c r="TAP130" s="81"/>
      <c r="TAQ130" s="81"/>
      <c r="TAR130" s="81"/>
      <c r="TAS130" s="81"/>
      <c r="TAT130" s="81"/>
      <c r="TAU130" s="81"/>
      <c r="TAV130" s="81"/>
      <c r="TAW130" s="81"/>
      <c r="TAX130" s="81"/>
      <c r="TAY130" s="81"/>
      <c r="TAZ130" s="81"/>
      <c r="TBA130" s="81"/>
      <c r="TBB130" s="81"/>
      <c r="TBC130" s="81"/>
      <c r="TBD130" s="81"/>
      <c r="TBE130" s="81"/>
      <c r="TBF130" s="81"/>
      <c r="TBG130" s="81"/>
      <c r="TBH130" s="81"/>
      <c r="TBI130" s="81"/>
      <c r="TBJ130" s="81"/>
      <c r="TBK130" s="81"/>
      <c r="TBL130" s="81"/>
      <c r="TBM130" s="81"/>
      <c r="TBN130" s="81"/>
      <c r="TBO130" s="81"/>
      <c r="TBP130" s="81"/>
      <c r="TBQ130" s="81"/>
      <c r="TBR130" s="81"/>
      <c r="TBS130" s="81"/>
      <c r="TBT130" s="81"/>
      <c r="TBU130" s="81"/>
      <c r="TBV130" s="81"/>
      <c r="TBW130" s="81"/>
      <c r="TBX130" s="81"/>
      <c r="TBY130" s="81"/>
      <c r="TBZ130" s="81"/>
      <c r="TCA130" s="81"/>
      <c r="TCB130" s="81"/>
      <c r="TCC130" s="81"/>
      <c r="TCD130" s="81"/>
      <c r="TCE130" s="81"/>
      <c r="TCF130" s="81"/>
      <c r="TCG130" s="81"/>
      <c r="TCH130" s="81"/>
      <c r="TCI130" s="81"/>
      <c r="TCJ130" s="81"/>
      <c r="TCK130" s="81"/>
      <c r="TCL130" s="81"/>
      <c r="TCM130" s="81"/>
      <c r="TCN130" s="81"/>
      <c r="TCO130" s="81"/>
      <c r="TCP130" s="81"/>
      <c r="TCQ130" s="81"/>
      <c r="TCR130" s="81"/>
      <c r="TCS130" s="81"/>
      <c r="TCT130" s="81"/>
      <c r="TCU130" s="81"/>
      <c r="TCV130" s="81"/>
      <c r="TCW130" s="81"/>
      <c r="TCX130" s="81"/>
      <c r="TCY130" s="81"/>
      <c r="TCZ130" s="81"/>
      <c r="TDA130" s="81"/>
      <c r="TDB130" s="81"/>
      <c r="TDC130" s="81"/>
      <c r="TDD130" s="81"/>
      <c r="TDE130" s="81"/>
      <c r="TDF130" s="81"/>
      <c r="TDG130" s="81"/>
      <c r="TDH130" s="81"/>
      <c r="TDI130" s="81"/>
      <c r="TDJ130" s="81"/>
      <c r="TDK130" s="81"/>
      <c r="TDL130" s="81"/>
      <c r="TDM130" s="81"/>
      <c r="TDN130" s="81"/>
      <c r="TDO130" s="81"/>
      <c r="TDP130" s="81"/>
      <c r="TDQ130" s="81"/>
      <c r="TDR130" s="81"/>
      <c r="TDS130" s="81"/>
      <c r="TDT130" s="81"/>
      <c r="TDU130" s="81"/>
      <c r="TDV130" s="81"/>
      <c r="TDW130" s="81"/>
      <c r="TDX130" s="81"/>
      <c r="TDY130" s="81"/>
      <c r="TDZ130" s="81"/>
      <c r="TEA130" s="81"/>
      <c r="TEB130" s="81"/>
      <c r="TEC130" s="81"/>
      <c r="TED130" s="81"/>
      <c r="TEE130" s="81"/>
      <c r="TEF130" s="81"/>
      <c r="TEG130" s="81"/>
      <c r="TEH130" s="81"/>
      <c r="TEI130" s="81"/>
      <c r="TEJ130" s="81"/>
      <c r="TEK130" s="81"/>
      <c r="TEL130" s="81"/>
      <c r="TEM130" s="81"/>
      <c r="TEN130" s="81"/>
      <c r="TEO130" s="81"/>
      <c r="TEP130" s="81"/>
      <c r="TEQ130" s="81"/>
      <c r="TER130" s="81"/>
      <c r="TES130" s="81"/>
      <c r="TET130" s="81"/>
      <c r="TEU130" s="81"/>
      <c r="TEV130" s="81"/>
      <c r="TEW130" s="81"/>
      <c r="TEX130" s="81"/>
      <c r="TEY130" s="81"/>
      <c r="TEZ130" s="81"/>
      <c r="TFA130" s="81"/>
      <c r="TFB130" s="81"/>
      <c r="TFC130" s="81"/>
      <c r="TFD130" s="81"/>
      <c r="TFE130" s="81"/>
      <c r="TFF130" s="81"/>
      <c r="TFG130" s="81"/>
      <c r="TFH130" s="81"/>
      <c r="TFI130" s="81"/>
      <c r="TFJ130" s="81"/>
      <c r="TFK130" s="81"/>
      <c r="TFL130" s="81"/>
      <c r="TFM130" s="81"/>
      <c r="TFN130" s="81"/>
      <c r="TFO130" s="81"/>
      <c r="TFP130" s="81"/>
      <c r="TFQ130" s="81"/>
      <c r="TFR130" s="81"/>
      <c r="TFS130" s="81"/>
      <c r="TFT130" s="81"/>
      <c r="TFU130" s="81"/>
      <c r="TFV130" s="81"/>
      <c r="TFW130" s="81"/>
      <c r="TFX130" s="81"/>
      <c r="TFY130" s="81"/>
      <c r="TFZ130" s="81"/>
      <c r="TGA130" s="81"/>
      <c r="TGB130" s="81"/>
      <c r="TGC130" s="81"/>
      <c r="TGD130" s="81"/>
      <c r="TGE130" s="81"/>
      <c r="TGF130" s="81"/>
      <c r="TGG130" s="81"/>
      <c r="TGH130" s="81"/>
      <c r="TGI130" s="81"/>
      <c r="TGJ130" s="81"/>
      <c r="TGK130" s="81"/>
      <c r="TGL130" s="81"/>
      <c r="TGM130" s="81"/>
      <c r="TGN130" s="81"/>
      <c r="TGO130" s="81"/>
      <c r="TGP130" s="81"/>
      <c r="TGQ130" s="81"/>
      <c r="TGR130" s="81"/>
      <c r="TGS130" s="81"/>
      <c r="TGT130" s="81"/>
      <c r="TGU130" s="81"/>
      <c r="TGV130" s="81"/>
      <c r="TGW130" s="81"/>
      <c r="TGX130" s="81"/>
      <c r="TGY130" s="81"/>
      <c r="TGZ130" s="81"/>
      <c r="THA130" s="81"/>
      <c r="THB130" s="81"/>
      <c r="THC130" s="81"/>
      <c r="THD130" s="81"/>
      <c r="THE130" s="81"/>
      <c r="THF130" s="81"/>
      <c r="THG130" s="81"/>
      <c r="THH130" s="81"/>
      <c r="THI130" s="81"/>
      <c r="THJ130" s="81"/>
      <c r="THK130" s="81"/>
      <c r="THL130" s="81"/>
      <c r="THM130" s="81"/>
      <c r="THN130" s="81"/>
      <c r="THO130" s="81"/>
      <c r="THP130" s="81"/>
      <c r="THQ130" s="81"/>
      <c r="THR130" s="81"/>
      <c r="THS130" s="81"/>
      <c r="THT130" s="81"/>
      <c r="THU130" s="81"/>
      <c r="THV130" s="81"/>
      <c r="THW130" s="81"/>
      <c r="THX130" s="81"/>
      <c r="THY130" s="81"/>
      <c r="THZ130" s="81"/>
      <c r="TIA130" s="81"/>
      <c r="TIB130" s="81"/>
      <c r="TIC130" s="81"/>
      <c r="TID130" s="81"/>
      <c r="TIE130" s="81"/>
      <c r="TIF130" s="81"/>
      <c r="TIG130" s="81"/>
      <c r="TIH130" s="81"/>
      <c r="TII130" s="81"/>
      <c r="TIJ130" s="81"/>
      <c r="TIK130" s="81"/>
      <c r="TIL130" s="81"/>
      <c r="TIM130" s="81"/>
      <c r="TIN130" s="81"/>
      <c r="TIO130" s="81"/>
      <c r="TIP130" s="81"/>
      <c r="TIQ130" s="81"/>
      <c r="TIR130" s="81"/>
      <c r="TIS130" s="81"/>
      <c r="TIT130" s="81"/>
      <c r="TIU130" s="81"/>
      <c r="TIV130" s="81"/>
      <c r="TIW130" s="81"/>
      <c r="TIX130" s="81"/>
      <c r="TIY130" s="81"/>
      <c r="TIZ130" s="81"/>
      <c r="TJA130" s="81"/>
      <c r="TJB130" s="81"/>
      <c r="TJC130" s="81"/>
      <c r="TJD130" s="81"/>
      <c r="TJE130" s="81"/>
      <c r="TJF130" s="81"/>
      <c r="TJG130" s="81"/>
      <c r="TJH130" s="81"/>
      <c r="TJI130" s="81"/>
      <c r="TJJ130" s="81"/>
      <c r="TJK130" s="81"/>
      <c r="TJL130" s="81"/>
      <c r="TJM130" s="81"/>
      <c r="TJN130" s="81"/>
      <c r="TJO130" s="81"/>
      <c r="TJP130" s="81"/>
      <c r="TJQ130" s="81"/>
      <c r="TJR130" s="81"/>
      <c r="TJS130" s="81"/>
      <c r="TJT130" s="81"/>
      <c r="TJU130" s="81"/>
      <c r="TJV130" s="81"/>
      <c r="TJW130" s="81"/>
      <c r="TJX130" s="81"/>
      <c r="TJY130" s="81"/>
      <c r="TJZ130" s="81"/>
      <c r="TKA130" s="81"/>
      <c r="TKB130" s="81"/>
      <c r="TKC130" s="81"/>
      <c r="TKD130" s="81"/>
      <c r="TKE130" s="81"/>
      <c r="TKF130" s="81"/>
      <c r="TKG130" s="81"/>
      <c r="TKH130" s="81"/>
      <c r="TKI130" s="81"/>
      <c r="TKJ130" s="81"/>
      <c r="TKK130" s="81"/>
      <c r="TKL130" s="81"/>
      <c r="TKM130" s="81"/>
      <c r="TKN130" s="81"/>
      <c r="TKO130" s="81"/>
      <c r="TKP130" s="81"/>
      <c r="TKQ130" s="81"/>
      <c r="TKR130" s="81"/>
      <c r="TKS130" s="81"/>
      <c r="TKT130" s="81"/>
      <c r="TKU130" s="81"/>
      <c r="TKV130" s="81"/>
      <c r="TKW130" s="81"/>
      <c r="TKX130" s="81"/>
      <c r="TKY130" s="81"/>
      <c r="TKZ130" s="81"/>
      <c r="TLA130" s="81"/>
      <c r="TLB130" s="81"/>
      <c r="TLC130" s="81"/>
      <c r="TLD130" s="81"/>
      <c r="TLE130" s="81"/>
      <c r="TLF130" s="81"/>
      <c r="TLG130" s="81"/>
      <c r="TLH130" s="81"/>
      <c r="TLI130" s="81"/>
      <c r="TLJ130" s="81"/>
      <c r="TLK130" s="81"/>
      <c r="TLL130" s="81"/>
      <c r="TLM130" s="81"/>
      <c r="TLN130" s="81"/>
      <c r="TLO130" s="81"/>
      <c r="TLP130" s="81"/>
      <c r="TLQ130" s="81"/>
      <c r="TLR130" s="81"/>
      <c r="TLS130" s="81"/>
      <c r="TLT130" s="81"/>
      <c r="TLU130" s="81"/>
      <c r="TLV130" s="81"/>
      <c r="TLW130" s="81"/>
      <c r="TLX130" s="81"/>
      <c r="TLY130" s="81"/>
      <c r="TLZ130" s="81"/>
      <c r="TMA130" s="81"/>
      <c r="TMB130" s="81"/>
      <c r="TMC130" s="81"/>
      <c r="TMD130" s="81"/>
      <c r="TME130" s="81"/>
      <c r="TMF130" s="81"/>
      <c r="TMG130" s="81"/>
      <c r="TMH130" s="81"/>
      <c r="TMI130" s="81"/>
      <c r="TMJ130" s="81"/>
      <c r="TMK130" s="81"/>
      <c r="TML130" s="81"/>
      <c r="TMM130" s="81"/>
      <c r="TMN130" s="81"/>
      <c r="TMO130" s="81"/>
      <c r="TMP130" s="81"/>
      <c r="TMQ130" s="81"/>
      <c r="TMR130" s="81"/>
      <c r="TMS130" s="81"/>
      <c r="TMT130" s="81"/>
      <c r="TMU130" s="81"/>
      <c r="TMV130" s="81"/>
      <c r="TMW130" s="81"/>
      <c r="TMX130" s="81"/>
      <c r="TMY130" s="81"/>
      <c r="TMZ130" s="81"/>
      <c r="TNA130" s="81"/>
      <c r="TNB130" s="81"/>
      <c r="TNC130" s="81"/>
      <c r="TND130" s="81"/>
      <c r="TNE130" s="81"/>
      <c r="TNF130" s="81"/>
      <c r="TNG130" s="81"/>
      <c r="TNH130" s="81"/>
      <c r="TNI130" s="81"/>
      <c r="TNJ130" s="81"/>
      <c r="TNK130" s="81"/>
      <c r="TNL130" s="81"/>
      <c r="TNM130" s="81"/>
      <c r="TNN130" s="81"/>
      <c r="TNO130" s="81"/>
      <c r="TNP130" s="81"/>
      <c r="TNQ130" s="81"/>
      <c r="TNR130" s="81"/>
      <c r="TNS130" s="81"/>
      <c r="TNT130" s="81"/>
      <c r="TNU130" s="81"/>
      <c r="TNV130" s="81"/>
      <c r="TNW130" s="81"/>
      <c r="TNX130" s="81"/>
      <c r="TNY130" s="81"/>
      <c r="TNZ130" s="81"/>
      <c r="TOA130" s="81"/>
      <c r="TOB130" s="81"/>
      <c r="TOC130" s="81"/>
      <c r="TOD130" s="81"/>
      <c r="TOE130" s="81"/>
      <c r="TOF130" s="81"/>
      <c r="TOG130" s="81"/>
      <c r="TOH130" s="81"/>
      <c r="TOI130" s="81"/>
      <c r="TOJ130" s="81"/>
      <c r="TOK130" s="81"/>
      <c r="TOL130" s="81"/>
      <c r="TOM130" s="81"/>
      <c r="TON130" s="81"/>
      <c r="TOO130" s="81"/>
      <c r="TOP130" s="81"/>
      <c r="TOQ130" s="81"/>
      <c r="TOR130" s="81"/>
      <c r="TOS130" s="81"/>
      <c r="TOT130" s="81"/>
      <c r="TOU130" s="81"/>
      <c r="TOV130" s="81"/>
      <c r="TOW130" s="81"/>
      <c r="TOX130" s="81"/>
      <c r="TOY130" s="81"/>
      <c r="TOZ130" s="81"/>
      <c r="TPA130" s="81"/>
      <c r="TPB130" s="81"/>
      <c r="TPC130" s="81"/>
      <c r="TPD130" s="81"/>
      <c r="TPE130" s="81"/>
      <c r="TPF130" s="81"/>
      <c r="TPG130" s="81"/>
      <c r="TPH130" s="81"/>
      <c r="TPI130" s="81"/>
      <c r="TPJ130" s="81"/>
      <c r="TPK130" s="81"/>
      <c r="TPL130" s="81"/>
      <c r="TPM130" s="81"/>
      <c r="TPN130" s="81"/>
      <c r="TPO130" s="81"/>
      <c r="TPP130" s="81"/>
      <c r="TPQ130" s="81"/>
      <c r="TPR130" s="81"/>
      <c r="TPS130" s="81"/>
      <c r="TPT130" s="81"/>
      <c r="TPU130" s="81"/>
      <c r="TPV130" s="81"/>
      <c r="TPW130" s="81"/>
      <c r="TPX130" s="81"/>
      <c r="TPY130" s="81"/>
      <c r="TPZ130" s="81"/>
      <c r="TQA130" s="81"/>
      <c r="TQB130" s="81"/>
      <c r="TQC130" s="81"/>
      <c r="TQD130" s="81"/>
      <c r="TQE130" s="81"/>
      <c r="TQF130" s="81"/>
      <c r="TQG130" s="81"/>
      <c r="TQH130" s="81"/>
      <c r="TQI130" s="81"/>
      <c r="TQJ130" s="81"/>
      <c r="TQK130" s="81"/>
      <c r="TQL130" s="81"/>
      <c r="TQM130" s="81"/>
      <c r="TQN130" s="81"/>
      <c r="TQO130" s="81"/>
      <c r="TQP130" s="81"/>
      <c r="TQQ130" s="81"/>
      <c r="TQR130" s="81"/>
      <c r="TQS130" s="81"/>
      <c r="TQT130" s="81"/>
      <c r="TQU130" s="81"/>
      <c r="TQV130" s="81"/>
      <c r="TQW130" s="81"/>
      <c r="TQX130" s="81"/>
      <c r="TQY130" s="81"/>
      <c r="TQZ130" s="81"/>
      <c r="TRA130" s="81"/>
      <c r="TRB130" s="81"/>
      <c r="TRC130" s="81"/>
      <c r="TRD130" s="81"/>
      <c r="TRE130" s="81"/>
      <c r="TRF130" s="81"/>
      <c r="TRG130" s="81"/>
      <c r="TRH130" s="81"/>
      <c r="TRI130" s="81"/>
      <c r="TRJ130" s="81"/>
      <c r="TRK130" s="81"/>
      <c r="TRL130" s="81"/>
      <c r="TRM130" s="81"/>
      <c r="TRN130" s="81"/>
      <c r="TRO130" s="81"/>
      <c r="TRP130" s="81"/>
      <c r="TRQ130" s="81"/>
      <c r="TRR130" s="81"/>
      <c r="TRS130" s="81"/>
      <c r="TRT130" s="81"/>
      <c r="TRU130" s="81"/>
      <c r="TRV130" s="81"/>
      <c r="TRW130" s="81"/>
      <c r="TRX130" s="81"/>
      <c r="TRY130" s="81"/>
      <c r="TRZ130" s="81"/>
      <c r="TSA130" s="81"/>
      <c r="TSB130" s="81"/>
      <c r="TSC130" s="81"/>
      <c r="TSD130" s="81"/>
      <c r="TSE130" s="81"/>
      <c r="TSF130" s="81"/>
      <c r="TSG130" s="81"/>
      <c r="TSH130" s="81"/>
      <c r="TSI130" s="81"/>
      <c r="TSJ130" s="81"/>
      <c r="TSK130" s="81"/>
      <c r="TSL130" s="81"/>
      <c r="TSM130" s="81"/>
      <c r="TSN130" s="81"/>
      <c r="TSO130" s="81"/>
      <c r="TSP130" s="81"/>
      <c r="TSQ130" s="81"/>
      <c r="TSR130" s="81"/>
      <c r="TSS130" s="81"/>
      <c r="TST130" s="81"/>
      <c r="TSU130" s="81"/>
      <c r="TSV130" s="81"/>
      <c r="TSW130" s="81"/>
      <c r="TSX130" s="81"/>
      <c r="TSY130" s="81"/>
      <c r="TSZ130" s="81"/>
      <c r="TTA130" s="81"/>
      <c r="TTB130" s="81"/>
      <c r="TTC130" s="81"/>
      <c r="TTD130" s="81"/>
      <c r="TTE130" s="81"/>
      <c r="TTF130" s="81"/>
      <c r="TTG130" s="81"/>
      <c r="TTH130" s="81"/>
      <c r="TTI130" s="81"/>
      <c r="TTJ130" s="81"/>
      <c r="TTK130" s="81"/>
      <c r="TTL130" s="81"/>
      <c r="TTM130" s="81"/>
      <c r="TTN130" s="81"/>
      <c r="TTO130" s="81"/>
      <c r="TTP130" s="81"/>
      <c r="TTQ130" s="81"/>
      <c r="TTR130" s="81"/>
      <c r="TTS130" s="81"/>
      <c r="TTT130" s="81"/>
      <c r="TTU130" s="81"/>
      <c r="TTV130" s="81"/>
      <c r="TTW130" s="81"/>
      <c r="TTX130" s="81"/>
      <c r="TTY130" s="81"/>
      <c r="TTZ130" s="81"/>
      <c r="TUA130" s="81"/>
      <c r="TUB130" s="81"/>
      <c r="TUC130" s="81"/>
      <c r="TUD130" s="81"/>
      <c r="TUE130" s="81"/>
      <c r="TUF130" s="81"/>
      <c r="TUG130" s="81"/>
      <c r="TUH130" s="81"/>
      <c r="TUI130" s="81"/>
      <c r="TUJ130" s="81"/>
      <c r="TUK130" s="81"/>
      <c r="TUL130" s="81"/>
      <c r="TUM130" s="81"/>
      <c r="TUN130" s="81"/>
      <c r="TUO130" s="81"/>
      <c r="TUP130" s="81"/>
      <c r="TUQ130" s="81"/>
      <c r="TUR130" s="81"/>
      <c r="TUS130" s="81"/>
      <c r="TUT130" s="81"/>
      <c r="TUU130" s="81"/>
      <c r="TUV130" s="81"/>
      <c r="TUW130" s="81"/>
      <c r="TUX130" s="81"/>
      <c r="TUY130" s="81"/>
      <c r="TUZ130" s="81"/>
      <c r="TVA130" s="81"/>
      <c r="TVB130" s="81"/>
      <c r="TVC130" s="81"/>
      <c r="TVD130" s="81"/>
      <c r="TVE130" s="81"/>
      <c r="TVF130" s="81"/>
      <c r="TVG130" s="81"/>
      <c r="TVH130" s="81"/>
      <c r="TVI130" s="81"/>
      <c r="TVJ130" s="81"/>
      <c r="TVK130" s="81"/>
      <c r="TVL130" s="81"/>
      <c r="TVM130" s="81"/>
      <c r="TVN130" s="81"/>
      <c r="TVO130" s="81"/>
      <c r="TVP130" s="81"/>
      <c r="TVQ130" s="81"/>
      <c r="TVR130" s="81"/>
      <c r="TVS130" s="81"/>
      <c r="TVT130" s="81"/>
      <c r="TVU130" s="81"/>
      <c r="TVV130" s="81"/>
      <c r="TVW130" s="81"/>
      <c r="TVX130" s="81"/>
      <c r="TVY130" s="81"/>
      <c r="TVZ130" s="81"/>
      <c r="TWA130" s="81"/>
      <c r="TWB130" s="81"/>
      <c r="TWC130" s="81"/>
      <c r="TWD130" s="81"/>
      <c r="TWE130" s="81"/>
      <c r="TWF130" s="81"/>
      <c r="TWG130" s="81"/>
      <c r="TWH130" s="81"/>
      <c r="TWI130" s="81"/>
      <c r="TWJ130" s="81"/>
      <c r="TWK130" s="81"/>
      <c r="TWL130" s="81"/>
      <c r="TWM130" s="81"/>
      <c r="TWN130" s="81"/>
      <c r="TWO130" s="81"/>
      <c r="TWP130" s="81"/>
      <c r="TWQ130" s="81"/>
      <c r="TWR130" s="81"/>
      <c r="TWS130" s="81"/>
      <c r="TWT130" s="81"/>
      <c r="TWU130" s="81"/>
      <c r="TWV130" s="81"/>
      <c r="TWW130" s="81"/>
      <c r="TWX130" s="81"/>
      <c r="TWY130" s="81"/>
      <c r="TWZ130" s="81"/>
      <c r="TXA130" s="81"/>
      <c r="TXB130" s="81"/>
      <c r="TXC130" s="81"/>
      <c r="TXD130" s="81"/>
      <c r="TXE130" s="81"/>
      <c r="TXF130" s="81"/>
      <c r="TXG130" s="81"/>
      <c r="TXH130" s="81"/>
      <c r="TXI130" s="81"/>
      <c r="TXJ130" s="81"/>
      <c r="TXK130" s="81"/>
      <c r="TXL130" s="81"/>
      <c r="TXM130" s="81"/>
      <c r="TXN130" s="81"/>
      <c r="TXO130" s="81"/>
      <c r="TXP130" s="81"/>
      <c r="TXQ130" s="81"/>
      <c r="TXR130" s="81"/>
      <c r="TXS130" s="81"/>
      <c r="TXT130" s="81"/>
      <c r="TXU130" s="81"/>
      <c r="TXV130" s="81"/>
      <c r="TXW130" s="81"/>
      <c r="TXX130" s="81"/>
      <c r="TXY130" s="81"/>
      <c r="TXZ130" s="81"/>
      <c r="TYA130" s="81"/>
      <c r="TYB130" s="81"/>
      <c r="TYC130" s="81"/>
      <c r="TYD130" s="81"/>
      <c r="TYE130" s="81"/>
      <c r="TYF130" s="81"/>
      <c r="TYG130" s="81"/>
      <c r="TYH130" s="81"/>
      <c r="TYI130" s="81"/>
      <c r="TYJ130" s="81"/>
      <c r="TYK130" s="81"/>
      <c r="TYL130" s="81"/>
      <c r="TYM130" s="81"/>
      <c r="TYN130" s="81"/>
      <c r="TYO130" s="81"/>
      <c r="TYP130" s="81"/>
      <c r="TYQ130" s="81"/>
      <c r="TYR130" s="81"/>
      <c r="TYS130" s="81"/>
      <c r="TYT130" s="81"/>
      <c r="TYU130" s="81"/>
      <c r="TYV130" s="81"/>
      <c r="TYW130" s="81"/>
      <c r="TYX130" s="81"/>
      <c r="TYY130" s="81"/>
      <c r="TYZ130" s="81"/>
      <c r="TZA130" s="81"/>
      <c r="TZB130" s="81"/>
      <c r="TZC130" s="81"/>
      <c r="TZD130" s="81"/>
      <c r="TZE130" s="81"/>
      <c r="TZF130" s="81"/>
      <c r="TZG130" s="81"/>
      <c r="TZH130" s="81"/>
      <c r="TZI130" s="81"/>
      <c r="TZJ130" s="81"/>
      <c r="TZK130" s="81"/>
      <c r="TZL130" s="81"/>
      <c r="TZM130" s="81"/>
      <c r="TZN130" s="81"/>
      <c r="TZO130" s="81"/>
      <c r="TZP130" s="81"/>
      <c r="TZQ130" s="81"/>
      <c r="TZR130" s="81"/>
      <c r="TZS130" s="81"/>
      <c r="TZT130" s="81"/>
      <c r="TZU130" s="81"/>
      <c r="TZV130" s="81"/>
      <c r="TZW130" s="81"/>
      <c r="TZX130" s="81"/>
      <c r="TZY130" s="81"/>
      <c r="TZZ130" s="81"/>
      <c r="UAA130" s="81"/>
      <c r="UAB130" s="81"/>
      <c r="UAC130" s="81"/>
      <c r="UAD130" s="81"/>
      <c r="UAE130" s="81"/>
      <c r="UAF130" s="81"/>
      <c r="UAG130" s="81"/>
      <c r="UAH130" s="81"/>
      <c r="UAI130" s="81"/>
      <c r="UAJ130" s="81"/>
      <c r="UAK130" s="81"/>
      <c r="UAL130" s="81"/>
      <c r="UAM130" s="81"/>
      <c r="UAN130" s="81"/>
      <c r="UAO130" s="81"/>
      <c r="UAP130" s="81"/>
      <c r="UAQ130" s="81"/>
      <c r="UAR130" s="81"/>
      <c r="UAS130" s="81"/>
      <c r="UAT130" s="81"/>
      <c r="UAU130" s="81"/>
      <c r="UAV130" s="81"/>
      <c r="UAW130" s="81"/>
      <c r="UAX130" s="81"/>
      <c r="UAY130" s="81"/>
      <c r="UAZ130" s="81"/>
      <c r="UBA130" s="81"/>
      <c r="UBB130" s="81"/>
      <c r="UBC130" s="81"/>
      <c r="UBD130" s="81"/>
      <c r="UBE130" s="81"/>
      <c r="UBF130" s="81"/>
      <c r="UBG130" s="81"/>
      <c r="UBH130" s="81"/>
      <c r="UBI130" s="81"/>
      <c r="UBJ130" s="81"/>
      <c r="UBK130" s="81"/>
      <c r="UBL130" s="81"/>
      <c r="UBM130" s="81"/>
      <c r="UBN130" s="81"/>
      <c r="UBO130" s="81"/>
      <c r="UBP130" s="81"/>
      <c r="UBQ130" s="81"/>
      <c r="UBR130" s="81"/>
      <c r="UBS130" s="81"/>
      <c r="UBT130" s="81"/>
      <c r="UBU130" s="81"/>
      <c r="UBV130" s="81"/>
      <c r="UBW130" s="81"/>
      <c r="UBX130" s="81"/>
      <c r="UBY130" s="81"/>
      <c r="UBZ130" s="81"/>
      <c r="UCA130" s="81"/>
      <c r="UCB130" s="81"/>
      <c r="UCC130" s="81"/>
      <c r="UCD130" s="81"/>
      <c r="UCE130" s="81"/>
      <c r="UCF130" s="81"/>
      <c r="UCG130" s="81"/>
      <c r="UCH130" s="81"/>
      <c r="UCI130" s="81"/>
      <c r="UCJ130" s="81"/>
      <c r="UCK130" s="81"/>
      <c r="UCL130" s="81"/>
      <c r="UCM130" s="81"/>
      <c r="UCN130" s="81"/>
      <c r="UCO130" s="81"/>
      <c r="UCP130" s="81"/>
      <c r="UCQ130" s="81"/>
      <c r="UCR130" s="81"/>
      <c r="UCS130" s="81"/>
      <c r="UCT130" s="81"/>
      <c r="UCU130" s="81"/>
      <c r="UCV130" s="81"/>
      <c r="UCW130" s="81"/>
      <c r="UCX130" s="81"/>
      <c r="UCY130" s="81"/>
      <c r="UCZ130" s="81"/>
      <c r="UDA130" s="81"/>
      <c r="UDB130" s="81"/>
      <c r="UDC130" s="81"/>
      <c r="UDD130" s="81"/>
      <c r="UDE130" s="81"/>
      <c r="UDF130" s="81"/>
      <c r="UDG130" s="81"/>
      <c r="UDH130" s="81"/>
      <c r="UDI130" s="81"/>
      <c r="UDJ130" s="81"/>
      <c r="UDK130" s="81"/>
      <c r="UDL130" s="81"/>
      <c r="UDM130" s="81"/>
      <c r="UDN130" s="81"/>
      <c r="UDO130" s="81"/>
      <c r="UDP130" s="81"/>
      <c r="UDQ130" s="81"/>
      <c r="UDR130" s="81"/>
      <c r="UDS130" s="81"/>
      <c r="UDT130" s="81"/>
      <c r="UDU130" s="81"/>
      <c r="UDV130" s="81"/>
      <c r="UDW130" s="81"/>
      <c r="UDX130" s="81"/>
      <c r="UDY130" s="81"/>
      <c r="UDZ130" s="81"/>
      <c r="UEA130" s="81"/>
      <c r="UEB130" s="81"/>
      <c r="UEC130" s="81"/>
      <c r="UED130" s="81"/>
      <c r="UEE130" s="81"/>
      <c r="UEF130" s="81"/>
      <c r="UEG130" s="81"/>
      <c r="UEH130" s="81"/>
      <c r="UEI130" s="81"/>
      <c r="UEJ130" s="81"/>
      <c r="UEK130" s="81"/>
      <c r="UEL130" s="81"/>
      <c r="UEM130" s="81"/>
      <c r="UEN130" s="81"/>
      <c r="UEO130" s="81"/>
      <c r="UEP130" s="81"/>
      <c r="UEQ130" s="81"/>
      <c r="UER130" s="81"/>
      <c r="UES130" s="81"/>
      <c r="UET130" s="81"/>
      <c r="UEU130" s="81"/>
      <c r="UEV130" s="81"/>
      <c r="UEW130" s="81"/>
      <c r="UEX130" s="81"/>
      <c r="UEY130" s="81"/>
      <c r="UEZ130" s="81"/>
      <c r="UFA130" s="81"/>
      <c r="UFB130" s="81"/>
      <c r="UFC130" s="81"/>
      <c r="UFD130" s="81"/>
      <c r="UFE130" s="81"/>
      <c r="UFF130" s="81"/>
      <c r="UFG130" s="81"/>
      <c r="UFH130" s="81"/>
      <c r="UFI130" s="81"/>
      <c r="UFJ130" s="81"/>
      <c r="UFK130" s="81"/>
      <c r="UFL130" s="81"/>
      <c r="UFM130" s="81"/>
      <c r="UFN130" s="81"/>
      <c r="UFO130" s="81"/>
      <c r="UFP130" s="81"/>
      <c r="UFQ130" s="81"/>
      <c r="UFR130" s="81"/>
      <c r="UFS130" s="81"/>
      <c r="UFT130" s="81"/>
      <c r="UFU130" s="81"/>
      <c r="UFV130" s="81"/>
      <c r="UFW130" s="81"/>
      <c r="UFX130" s="81"/>
      <c r="UFY130" s="81"/>
      <c r="UFZ130" s="81"/>
      <c r="UGA130" s="81"/>
      <c r="UGB130" s="81"/>
      <c r="UGC130" s="81"/>
      <c r="UGD130" s="81"/>
      <c r="UGE130" s="81"/>
      <c r="UGF130" s="81"/>
      <c r="UGG130" s="81"/>
      <c r="UGH130" s="81"/>
      <c r="UGI130" s="81"/>
      <c r="UGJ130" s="81"/>
      <c r="UGK130" s="81"/>
      <c r="UGL130" s="81"/>
      <c r="UGM130" s="81"/>
      <c r="UGN130" s="81"/>
      <c r="UGO130" s="81"/>
      <c r="UGP130" s="81"/>
      <c r="UGQ130" s="81"/>
      <c r="UGR130" s="81"/>
      <c r="UGS130" s="81"/>
      <c r="UGT130" s="81"/>
      <c r="UGU130" s="81"/>
      <c r="UGV130" s="81"/>
      <c r="UGW130" s="81"/>
      <c r="UGX130" s="81"/>
      <c r="UGY130" s="81"/>
      <c r="UGZ130" s="81"/>
      <c r="UHA130" s="81"/>
      <c r="UHB130" s="81"/>
      <c r="UHC130" s="81"/>
      <c r="UHD130" s="81"/>
      <c r="UHE130" s="81"/>
      <c r="UHF130" s="81"/>
      <c r="UHG130" s="81"/>
      <c r="UHH130" s="81"/>
      <c r="UHI130" s="81"/>
      <c r="UHJ130" s="81"/>
      <c r="UHK130" s="81"/>
      <c r="UHL130" s="81"/>
      <c r="UHM130" s="81"/>
      <c r="UHN130" s="81"/>
      <c r="UHO130" s="81"/>
      <c r="UHP130" s="81"/>
      <c r="UHQ130" s="81"/>
      <c r="UHR130" s="81"/>
      <c r="UHS130" s="81"/>
      <c r="UHT130" s="81"/>
      <c r="UHU130" s="81"/>
      <c r="UHV130" s="81"/>
      <c r="UHW130" s="81"/>
      <c r="UHX130" s="81"/>
      <c r="UHY130" s="81"/>
      <c r="UHZ130" s="81"/>
      <c r="UIA130" s="81"/>
      <c r="UIB130" s="81"/>
      <c r="UIC130" s="81"/>
      <c r="UID130" s="81"/>
      <c r="UIE130" s="81"/>
      <c r="UIF130" s="81"/>
      <c r="UIG130" s="81"/>
      <c r="UIH130" s="81"/>
      <c r="UII130" s="81"/>
      <c r="UIJ130" s="81"/>
      <c r="UIK130" s="81"/>
      <c r="UIL130" s="81"/>
      <c r="UIM130" s="81"/>
      <c r="UIN130" s="81"/>
      <c r="UIO130" s="81"/>
      <c r="UIP130" s="81"/>
      <c r="UIQ130" s="81"/>
      <c r="UIR130" s="81"/>
      <c r="UIS130" s="81"/>
      <c r="UIT130" s="81"/>
      <c r="UIU130" s="81"/>
      <c r="UIV130" s="81"/>
      <c r="UIW130" s="81"/>
      <c r="UIX130" s="81"/>
      <c r="UIY130" s="81"/>
      <c r="UIZ130" s="81"/>
      <c r="UJA130" s="81"/>
      <c r="UJB130" s="81"/>
      <c r="UJC130" s="81"/>
      <c r="UJD130" s="81"/>
      <c r="UJE130" s="81"/>
      <c r="UJF130" s="81"/>
      <c r="UJG130" s="81"/>
      <c r="UJH130" s="81"/>
      <c r="UJI130" s="81"/>
      <c r="UJJ130" s="81"/>
      <c r="UJK130" s="81"/>
      <c r="UJL130" s="81"/>
      <c r="UJM130" s="81"/>
      <c r="UJN130" s="81"/>
      <c r="UJO130" s="81"/>
      <c r="UJP130" s="81"/>
      <c r="UJQ130" s="81"/>
      <c r="UJR130" s="81"/>
      <c r="UJS130" s="81"/>
      <c r="UJT130" s="81"/>
      <c r="UJU130" s="81"/>
      <c r="UJV130" s="81"/>
      <c r="UJW130" s="81"/>
      <c r="UJX130" s="81"/>
      <c r="UJY130" s="81"/>
      <c r="UJZ130" s="81"/>
      <c r="UKA130" s="81"/>
      <c r="UKB130" s="81"/>
      <c r="UKC130" s="81"/>
      <c r="UKD130" s="81"/>
      <c r="UKE130" s="81"/>
      <c r="UKF130" s="81"/>
      <c r="UKG130" s="81"/>
      <c r="UKH130" s="81"/>
      <c r="UKI130" s="81"/>
      <c r="UKJ130" s="81"/>
      <c r="UKK130" s="81"/>
      <c r="UKL130" s="81"/>
      <c r="UKM130" s="81"/>
      <c r="UKN130" s="81"/>
      <c r="UKO130" s="81"/>
      <c r="UKP130" s="81"/>
      <c r="UKQ130" s="81"/>
      <c r="UKR130" s="81"/>
      <c r="UKS130" s="81"/>
      <c r="UKT130" s="81"/>
      <c r="UKU130" s="81"/>
      <c r="UKV130" s="81"/>
      <c r="UKW130" s="81"/>
      <c r="UKX130" s="81"/>
      <c r="UKY130" s="81"/>
      <c r="UKZ130" s="81"/>
      <c r="ULA130" s="81"/>
      <c r="ULB130" s="81"/>
      <c r="ULC130" s="81"/>
      <c r="ULD130" s="81"/>
      <c r="ULE130" s="81"/>
      <c r="ULF130" s="81"/>
      <c r="ULG130" s="81"/>
      <c r="ULH130" s="81"/>
      <c r="ULI130" s="81"/>
      <c r="ULJ130" s="81"/>
      <c r="ULK130" s="81"/>
      <c r="ULL130" s="81"/>
      <c r="ULM130" s="81"/>
      <c r="ULN130" s="81"/>
      <c r="ULO130" s="81"/>
      <c r="ULP130" s="81"/>
      <c r="ULQ130" s="81"/>
      <c r="ULR130" s="81"/>
      <c r="ULS130" s="81"/>
      <c r="ULT130" s="81"/>
      <c r="ULU130" s="81"/>
      <c r="ULV130" s="81"/>
      <c r="ULW130" s="81"/>
      <c r="ULX130" s="81"/>
      <c r="ULY130" s="81"/>
      <c r="ULZ130" s="81"/>
      <c r="UMA130" s="81"/>
      <c r="UMB130" s="81"/>
      <c r="UMC130" s="81"/>
      <c r="UMD130" s="81"/>
      <c r="UME130" s="81"/>
      <c r="UMF130" s="81"/>
      <c r="UMG130" s="81"/>
      <c r="UMH130" s="81"/>
      <c r="UMI130" s="81"/>
      <c r="UMJ130" s="81"/>
      <c r="UMK130" s="81"/>
      <c r="UML130" s="81"/>
      <c r="UMM130" s="81"/>
      <c r="UMN130" s="81"/>
      <c r="UMO130" s="81"/>
      <c r="UMP130" s="81"/>
      <c r="UMQ130" s="81"/>
      <c r="UMR130" s="81"/>
      <c r="UMS130" s="81"/>
      <c r="UMT130" s="81"/>
      <c r="UMU130" s="81"/>
      <c r="UMV130" s="81"/>
      <c r="UMW130" s="81"/>
      <c r="UMX130" s="81"/>
      <c r="UMY130" s="81"/>
      <c r="UMZ130" s="81"/>
      <c r="UNA130" s="81"/>
      <c r="UNB130" s="81"/>
      <c r="UNC130" s="81"/>
      <c r="UND130" s="81"/>
      <c r="UNE130" s="81"/>
      <c r="UNF130" s="81"/>
      <c r="UNG130" s="81"/>
      <c r="UNH130" s="81"/>
      <c r="UNI130" s="81"/>
      <c r="UNJ130" s="81"/>
      <c r="UNK130" s="81"/>
      <c r="UNL130" s="81"/>
      <c r="UNM130" s="81"/>
      <c r="UNN130" s="81"/>
      <c r="UNO130" s="81"/>
      <c r="UNP130" s="81"/>
      <c r="UNQ130" s="81"/>
      <c r="UNR130" s="81"/>
      <c r="UNS130" s="81"/>
      <c r="UNT130" s="81"/>
      <c r="UNU130" s="81"/>
      <c r="UNV130" s="81"/>
      <c r="UNW130" s="81"/>
      <c r="UNX130" s="81"/>
      <c r="UNY130" s="81"/>
      <c r="UNZ130" s="81"/>
      <c r="UOA130" s="81"/>
      <c r="UOB130" s="81"/>
      <c r="UOC130" s="81"/>
      <c r="UOD130" s="81"/>
      <c r="UOE130" s="81"/>
      <c r="UOF130" s="81"/>
      <c r="UOG130" s="81"/>
      <c r="UOH130" s="81"/>
      <c r="UOI130" s="81"/>
      <c r="UOJ130" s="81"/>
      <c r="UOK130" s="81"/>
      <c r="UOL130" s="81"/>
      <c r="UOM130" s="81"/>
      <c r="UON130" s="81"/>
      <c r="UOO130" s="81"/>
      <c r="UOP130" s="81"/>
      <c r="UOQ130" s="81"/>
      <c r="UOR130" s="81"/>
      <c r="UOS130" s="81"/>
      <c r="UOT130" s="81"/>
      <c r="UOU130" s="81"/>
      <c r="UOV130" s="81"/>
      <c r="UOW130" s="81"/>
      <c r="UOX130" s="81"/>
      <c r="UOY130" s="81"/>
      <c r="UOZ130" s="81"/>
      <c r="UPA130" s="81"/>
      <c r="UPB130" s="81"/>
      <c r="UPC130" s="81"/>
      <c r="UPD130" s="81"/>
      <c r="UPE130" s="81"/>
      <c r="UPF130" s="81"/>
      <c r="UPG130" s="81"/>
      <c r="UPH130" s="81"/>
      <c r="UPI130" s="81"/>
      <c r="UPJ130" s="81"/>
      <c r="UPK130" s="81"/>
      <c r="UPL130" s="81"/>
      <c r="UPM130" s="81"/>
      <c r="UPN130" s="81"/>
      <c r="UPO130" s="81"/>
      <c r="UPP130" s="81"/>
      <c r="UPQ130" s="81"/>
      <c r="UPR130" s="81"/>
      <c r="UPS130" s="81"/>
      <c r="UPT130" s="81"/>
      <c r="UPU130" s="81"/>
      <c r="UPV130" s="81"/>
      <c r="UPW130" s="81"/>
      <c r="UPX130" s="81"/>
      <c r="UPY130" s="81"/>
      <c r="UPZ130" s="81"/>
      <c r="UQA130" s="81"/>
      <c r="UQB130" s="81"/>
      <c r="UQC130" s="81"/>
      <c r="UQD130" s="81"/>
      <c r="UQE130" s="81"/>
      <c r="UQF130" s="81"/>
      <c r="UQG130" s="81"/>
      <c r="UQH130" s="81"/>
      <c r="UQI130" s="81"/>
      <c r="UQJ130" s="81"/>
      <c r="UQK130" s="81"/>
      <c r="UQL130" s="81"/>
      <c r="UQM130" s="81"/>
      <c r="UQN130" s="81"/>
      <c r="UQO130" s="81"/>
      <c r="UQP130" s="81"/>
      <c r="UQQ130" s="81"/>
      <c r="UQR130" s="81"/>
      <c r="UQS130" s="81"/>
      <c r="UQT130" s="81"/>
      <c r="UQU130" s="81"/>
      <c r="UQV130" s="81"/>
      <c r="UQW130" s="81"/>
      <c r="UQX130" s="81"/>
      <c r="UQY130" s="81"/>
      <c r="UQZ130" s="81"/>
      <c r="URA130" s="81"/>
      <c r="URB130" s="81"/>
      <c r="URC130" s="81"/>
      <c r="URD130" s="81"/>
      <c r="URE130" s="81"/>
      <c r="URF130" s="81"/>
      <c r="URG130" s="81"/>
      <c r="URH130" s="81"/>
      <c r="URI130" s="81"/>
      <c r="URJ130" s="81"/>
      <c r="URK130" s="81"/>
      <c r="URL130" s="81"/>
      <c r="URM130" s="81"/>
      <c r="URN130" s="81"/>
      <c r="URO130" s="81"/>
      <c r="URP130" s="81"/>
      <c r="URQ130" s="81"/>
      <c r="URR130" s="81"/>
      <c r="URS130" s="81"/>
      <c r="URT130" s="81"/>
      <c r="URU130" s="81"/>
      <c r="URV130" s="81"/>
      <c r="URW130" s="81"/>
      <c r="URX130" s="81"/>
      <c r="URY130" s="81"/>
      <c r="URZ130" s="81"/>
      <c r="USA130" s="81"/>
      <c r="USB130" s="81"/>
      <c r="USC130" s="81"/>
      <c r="USD130" s="81"/>
      <c r="USE130" s="81"/>
      <c r="USF130" s="81"/>
      <c r="USG130" s="81"/>
      <c r="USH130" s="81"/>
      <c r="USI130" s="81"/>
      <c r="USJ130" s="81"/>
      <c r="USK130" s="81"/>
      <c r="USL130" s="81"/>
      <c r="USM130" s="81"/>
      <c r="USN130" s="81"/>
      <c r="USO130" s="81"/>
      <c r="USP130" s="81"/>
      <c r="USQ130" s="81"/>
      <c r="USR130" s="81"/>
      <c r="USS130" s="81"/>
      <c r="UST130" s="81"/>
      <c r="USU130" s="81"/>
      <c r="USV130" s="81"/>
      <c r="USW130" s="81"/>
      <c r="USX130" s="81"/>
      <c r="USY130" s="81"/>
      <c r="USZ130" s="81"/>
      <c r="UTA130" s="81"/>
      <c r="UTB130" s="81"/>
      <c r="UTC130" s="81"/>
      <c r="UTD130" s="81"/>
      <c r="UTE130" s="81"/>
      <c r="UTF130" s="81"/>
      <c r="UTG130" s="81"/>
      <c r="UTH130" s="81"/>
      <c r="UTI130" s="81"/>
      <c r="UTJ130" s="81"/>
      <c r="UTK130" s="81"/>
      <c r="UTL130" s="81"/>
      <c r="UTM130" s="81"/>
      <c r="UTN130" s="81"/>
      <c r="UTO130" s="81"/>
      <c r="UTP130" s="81"/>
      <c r="UTQ130" s="81"/>
      <c r="UTR130" s="81"/>
      <c r="UTS130" s="81"/>
      <c r="UTT130" s="81"/>
      <c r="UTU130" s="81"/>
      <c r="UTV130" s="81"/>
      <c r="UTW130" s="81"/>
      <c r="UTX130" s="81"/>
      <c r="UTY130" s="81"/>
      <c r="UTZ130" s="81"/>
      <c r="UUA130" s="81"/>
      <c r="UUB130" s="81"/>
      <c r="UUC130" s="81"/>
      <c r="UUD130" s="81"/>
      <c r="UUE130" s="81"/>
      <c r="UUF130" s="81"/>
      <c r="UUG130" s="81"/>
      <c r="UUH130" s="81"/>
      <c r="UUI130" s="81"/>
      <c r="UUJ130" s="81"/>
      <c r="UUK130" s="81"/>
      <c r="UUL130" s="81"/>
      <c r="UUM130" s="81"/>
      <c r="UUN130" s="81"/>
      <c r="UUO130" s="81"/>
      <c r="UUP130" s="81"/>
      <c r="UUQ130" s="81"/>
      <c r="UUR130" s="81"/>
      <c r="UUS130" s="81"/>
      <c r="UUT130" s="81"/>
      <c r="UUU130" s="81"/>
      <c r="UUV130" s="81"/>
      <c r="UUW130" s="81"/>
      <c r="UUX130" s="81"/>
      <c r="UUY130" s="81"/>
      <c r="UUZ130" s="81"/>
      <c r="UVA130" s="81"/>
      <c r="UVB130" s="81"/>
      <c r="UVC130" s="81"/>
      <c r="UVD130" s="81"/>
      <c r="UVE130" s="81"/>
      <c r="UVF130" s="81"/>
      <c r="UVG130" s="81"/>
      <c r="UVH130" s="81"/>
      <c r="UVI130" s="81"/>
      <c r="UVJ130" s="81"/>
      <c r="UVK130" s="81"/>
      <c r="UVL130" s="81"/>
      <c r="UVM130" s="81"/>
      <c r="UVN130" s="81"/>
      <c r="UVO130" s="81"/>
      <c r="UVP130" s="81"/>
      <c r="UVQ130" s="81"/>
      <c r="UVR130" s="81"/>
      <c r="UVS130" s="81"/>
      <c r="UVT130" s="81"/>
      <c r="UVU130" s="81"/>
      <c r="UVV130" s="81"/>
      <c r="UVW130" s="81"/>
      <c r="UVX130" s="81"/>
      <c r="UVY130" s="81"/>
      <c r="UVZ130" s="81"/>
      <c r="UWA130" s="81"/>
      <c r="UWB130" s="81"/>
      <c r="UWC130" s="81"/>
      <c r="UWD130" s="81"/>
      <c r="UWE130" s="81"/>
      <c r="UWF130" s="81"/>
      <c r="UWG130" s="81"/>
      <c r="UWH130" s="81"/>
      <c r="UWI130" s="81"/>
      <c r="UWJ130" s="81"/>
      <c r="UWK130" s="81"/>
      <c r="UWL130" s="81"/>
      <c r="UWM130" s="81"/>
      <c r="UWN130" s="81"/>
      <c r="UWO130" s="81"/>
      <c r="UWP130" s="81"/>
      <c r="UWQ130" s="81"/>
      <c r="UWR130" s="81"/>
      <c r="UWS130" s="81"/>
      <c r="UWT130" s="81"/>
      <c r="UWU130" s="81"/>
      <c r="UWV130" s="81"/>
      <c r="UWW130" s="81"/>
      <c r="UWX130" s="81"/>
      <c r="UWY130" s="81"/>
      <c r="UWZ130" s="81"/>
      <c r="UXA130" s="81"/>
      <c r="UXB130" s="81"/>
      <c r="UXC130" s="81"/>
      <c r="UXD130" s="81"/>
      <c r="UXE130" s="81"/>
      <c r="UXF130" s="81"/>
      <c r="UXG130" s="81"/>
      <c r="UXH130" s="81"/>
      <c r="UXI130" s="81"/>
      <c r="UXJ130" s="81"/>
      <c r="UXK130" s="81"/>
      <c r="UXL130" s="81"/>
      <c r="UXM130" s="81"/>
      <c r="UXN130" s="81"/>
      <c r="UXO130" s="81"/>
      <c r="UXP130" s="81"/>
      <c r="UXQ130" s="81"/>
      <c r="UXR130" s="81"/>
      <c r="UXS130" s="81"/>
      <c r="UXT130" s="81"/>
      <c r="UXU130" s="81"/>
      <c r="UXV130" s="81"/>
      <c r="UXW130" s="81"/>
      <c r="UXX130" s="81"/>
      <c r="UXY130" s="81"/>
      <c r="UXZ130" s="81"/>
      <c r="UYA130" s="81"/>
      <c r="UYB130" s="81"/>
      <c r="UYC130" s="81"/>
      <c r="UYD130" s="81"/>
      <c r="UYE130" s="81"/>
      <c r="UYF130" s="81"/>
      <c r="UYG130" s="81"/>
      <c r="UYH130" s="81"/>
      <c r="UYI130" s="81"/>
      <c r="UYJ130" s="81"/>
      <c r="UYK130" s="81"/>
      <c r="UYL130" s="81"/>
      <c r="UYM130" s="81"/>
      <c r="UYN130" s="81"/>
      <c r="UYO130" s="81"/>
      <c r="UYP130" s="81"/>
      <c r="UYQ130" s="81"/>
      <c r="UYR130" s="81"/>
      <c r="UYS130" s="81"/>
      <c r="UYT130" s="81"/>
      <c r="UYU130" s="81"/>
      <c r="UYV130" s="81"/>
      <c r="UYW130" s="81"/>
      <c r="UYX130" s="81"/>
      <c r="UYY130" s="81"/>
      <c r="UYZ130" s="81"/>
      <c r="UZA130" s="81"/>
      <c r="UZB130" s="81"/>
      <c r="UZC130" s="81"/>
      <c r="UZD130" s="81"/>
      <c r="UZE130" s="81"/>
      <c r="UZF130" s="81"/>
      <c r="UZG130" s="81"/>
      <c r="UZH130" s="81"/>
      <c r="UZI130" s="81"/>
      <c r="UZJ130" s="81"/>
      <c r="UZK130" s="81"/>
      <c r="UZL130" s="81"/>
      <c r="UZM130" s="81"/>
      <c r="UZN130" s="81"/>
      <c r="UZO130" s="81"/>
      <c r="UZP130" s="81"/>
      <c r="UZQ130" s="81"/>
      <c r="UZR130" s="81"/>
      <c r="UZS130" s="81"/>
      <c r="UZT130" s="81"/>
      <c r="UZU130" s="81"/>
      <c r="UZV130" s="81"/>
      <c r="UZW130" s="81"/>
      <c r="UZX130" s="81"/>
      <c r="UZY130" s="81"/>
      <c r="UZZ130" s="81"/>
      <c r="VAA130" s="81"/>
      <c r="VAB130" s="81"/>
      <c r="VAC130" s="81"/>
      <c r="VAD130" s="81"/>
      <c r="VAE130" s="81"/>
      <c r="VAF130" s="81"/>
      <c r="VAG130" s="81"/>
      <c r="VAH130" s="81"/>
      <c r="VAI130" s="81"/>
      <c r="VAJ130" s="81"/>
      <c r="VAK130" s="81"/>
      <c r="VAL130" s="81"/>
      <c r="VAM130" s="81"/>
      <c r="VAN130" s="81"/>
      <c r="VAO130" s="81"/>
      <c r="VAP130" s="81"/>
      <c r="VAQ130" s="81"/>
      <c r="VAR130" s="81"/>
      <c r="VAS130" s="81"/>
      <c r="VAT130" s="81"/>
      <c r="VAU130" s="81"/>
      <c r="VAV130" s="81"/>
      <c r="VAW130" s="81"/>
      <c r="VAX130" s="81"/>
      <c r="VAY130" s="81"/>
      <c r="VAZ130" s="81"/>
      <c r="VBA130" s="81"/>
      <c r="VBB130" s="81"/>
      <c r="VBC130" s="81"/>
      <c r="VBD130" s="81"/>
      <c r="VBE130" s="81"/>
      <c r="VBF130" s="81"/>
      <c r="VBG130" s="81"/>
      <c r="VBH130" s="81"/>
      <c r="VBI130" s="81"/>
      <c r="VBJ130" s="81"/>
      <c r="VBK130" s="81"/>
      <c r="VBL130" s="81"/>
      <c r="VBM130" s="81"/>
      <c r="VBN130" s="81"/>
      <c r="VBO130" s="81"/>
      <c r="VBP130" s="81"/>
      <c r="VBQ130" s="81"/>
      <c r="VBR130" s="81"/>
      <c r="VBS130" s="81"/>
      <c r="VBT130" s="81"/>
      <c r="VBU130" s="81"/>
      <c r="VBV130" s="81"/>
      <c r="VBW130" s="81"/>
      <c r="VBX130" s="81"/>
      <c r="VBY130" s="81"/>
      <c r="VBZ130" s="81"/>
      <c r="VCA130" s="81"/>
      <c r="VCB130" s="81"/>
      <c r="VCC130" s="81"/>
      <c r="VCD130" s="81"/>
      <c r="VCE130" s="81"/>
      <c r="VCF130" s="81"/>
      <c r="VCG130" s="81"/>
      <c r="VCH130" s="81"/>
      <c r="VCI130" s="81"/>
      <c r="VCJ130" s="81"/>
      <c r="VCK130" s="81"/>
      <c r="VCL130" s="81"/>
      <c r="VCM130" s="81"/>
      <c r="VCN130" s="81"/>
      <c r="VCO130" s="81"/>
      <c r="VCP130" s="81"/>
      <c r="VCQ130" s="81"/>
      <c r="VCR130" s="81"/>
      <c r="VCS130" s="81"/>
      <c r="VCT130" s="81"/>
      <c r="VCU130" s="81"/>
      <c r="VCV130" s="81"/>
      <c r="VCW130" s="81"/>
      <c r="VCX130" s="81"/>
      <c r="VCY130" s="81"/>
      <c r="VCZ130" s="81"/>
      <c r="VDA130" s="81"/>
      <c r="VDB130" s="81"/>
      <c r="VDC130" s="81"/>
      <c r="VDD130" s="81"/>
      <c r="VDE130" s="81"/>
      <c r="VDF130" s="81"/>
      <c r="VDG130" s="81"/>
      <c r="VDH130" s="81"/>
      <c r="VDI130" s="81"/>
      <c r="VDJ130" s="81"/>
      <c r="VDK130" s="81"/>
      <c r="VDL130" s="81"/>
      <c r="VDM130" s="81"/>
      <c r="VDN130" s="81"/>
      <c r="VDO130" s="81"/>
      <c r="VDP130" s="81"/>
      <c r="VDQ130" s="81"/>
      <c r="VDR130" s="81"/>
      <c r="VDS130" s="81"/>
      <c r="VDT130" s="81"/>
      <c r="VDU130" s="81"/>
      <c r="VDV130" s="81"/>
      <c r="VDW130" s="81"/>
      <c r="VDX130" s="81"/>
      <c r="VDY130" s="81"/>
      <c r="VDZ130" s="81"/>
      <c r="VEA130" s="81"/>
      <c r="VEB130" s="81"/>
      <c r="VEC130" s="81"/>
      <c r="VED130" s="81"/>
      <c r="VEE130" s="81"/>
      <c r="VEF130" s="81"/>
      <c r="VEG130" s="81"/>
      <c r="VEH130" s="81"/>
      <c r="VEI130" s="81"/>
      <c r="VEJ130" s="81"/>
      <c r="VEK130" s="81"/>
      <c r="VEL130" s="81"/>
      <c r="VEM130" s="81"/>
      <c r="VEN130" s="81"/>
      <c r="VEO130" s="81"/>
      <c r="VEP130" s="81"/>
      <c r="VEQ130" s="81"/>
      <c r="VER130" s="81"/>
      <c r="VES130" s="81"/>
      <c r="VET130" s="81"/>
      <c r="VEU130" s="81"/>
      <c r="VEV130" s="81"/>
      <c r="VEW130" s="81"/>
      <c r="VEX130" s="81"/>
      <c r="VEY130" s="81"/>
      <c r="VEZ130" s="81"/>
      <c r="VFA130" s="81"/>
      <c r="VFB130" s="81"/>
      <c r="VFC130" s="81"/>
      <c r="VFD130" s="81"/>
      <c r="VFE130" s="81"/>
      <c r="VFF130" s="81"/>
      <c r="VFG130" s="81"/>
      <c r="VFH130" s="81"/>
      <c r="VFI130" s="81"/>
      <c r="VFJ130" s="81"/>
      <c r="VFK130" s="81"/>
      <c r="VFL130" s="81"/>
      <c r="VFM130" s="81"/>
      <c r="VFN130" s="81"/>
      <c r="VFO130" s="81"/>
      <c r="VFP130" s="81"/>
      <c r="VFQ130" s="81"/>
      <c r="VFR130" s="81"/>
      <c r="VFS130" s="81"/>
      <c r="VFT130" s="81"/>
      <c r="VFU130" s="81"/>
      <c r="VFV130" s="81"/>
      <c r="VFW130" s="81"/>
      <c r="VFX130" s="81"/>
      <c r="VFY130" s="81"/>
      <c r="VFZ130" s="81"/>
      <c r="VGA130" s="81"/>
      <c r="VGB130" s="81"/>
      <c r="VGC130" s="81"/>
      <c r="VGD130" s="81"/>
      <c r="VGE130" s="81"/>
      <c r="VGF130" s="81"/>
      <c r="VGG130" s="81"/>
      <c r="VGH130" s="81"/>
      <c r="VGI130" s="81"/>
      <c r="VGJ130" s="81"/>
      <c r="VGK130" s="81"/>
      <c r="VGL130" s="81"/>
      <c r="VGM130" s="81"/>
      <c r="VGN130" s="81"/>
      <c r="VGO130" s="81"/>
      <c r="VGP130" s="81"/>
      <c r="VGQ130" s="81"/>
      <c r="VGR130" s="81"/>
      <c r="VGS130" s="81"/>
      <c r="VGT130" s="81"/>
      <c r="VGU130" s="81"/>
      <c r="VGV130" s="81"/>
      <c r="VGW130" s="81"/>
      <c r="VGX130" s="81"/>
      <c r="VGY130" s="81"/>
      <c r="VGZ130" s="81"/>
      <c r="VHA130" s="81"/>
      <c r="VHB130" s="81"/>
      <c r="VHC130" s="81"/>
      <c r="VHD130" s="81"/>
      <c r="VHE130" s="81"/>
      <c r="VHF130" s="81"/>
      <c r="VHG130" s="81"/>
      <c r="VHH130" s="81"/>
      <c r="VHI130" s="81"/>
      <c r="VHJ130" s="81"/>
      <c r="VHK130" s="81"/>
      <c r="VHL130" s="81"/>
      <c r="VHM130" s="81"/>
      <c r="VHN130" s="81"/>
      <c r="VHO130" s="81"/>
      <c r="VHP130" s="81"/>
      <c r="VHQ130" s="81"/>
      <c r="VHR130" s="81"/>
      <c r="VHS130" s="81"/>
      <c r="VHT130" s="81"/>
      <c r="VHU130" s="81"/>
      <c r="VHV130" s="81"/>
      <c r="VHW130" s="81"/>
      <c r="VHX130" s="81"/>
      <c r="VHY130" s="81"/>
      <c r="VHZ130" s="81"/>
      <c r="VIA130" s="81"/>
      <c r="VIB130" s="81"/>
      <c r="VIC130" s="81"/>
      <c r="VID130" s="81"/>
      <c r="VIE130" s="81"/>
      <c r="VIF130" s="81"/>
      <c r="VIG130" s="81"/>
      <c r="VIH130" s="81"/>
      <c r="VII130" s="81"/>
      <c r="VIJ130" s="81"/>
      <c r="VIK130" s="81"/>
      <c r="VIL130" s="81"/>
      <c r="VIM130" s="81"/>
      <c r="VIN130" s="81"/>
      <c r="VIO130" s="81"/>
      <c r="VIP130" s="81"/>
      <c r="VIQ130" s="81"/>
      <c r="VIR130" s="81"/>
      <c r="VIS130" s="81"/>
      <c r="VIT130" s="81"/>
      <c r="VIU130" s="81"/>
      <c r="VIV130" s="81"/>
      <c r="VIW130" s="81"/>
      <c r="VIX130" s="81"/>
      <c r="VIY130" s="81"/>
      <c r="VIZ130" s="81"/>
      <c r="VJA130" s="81"/>
      <c r="VJB130" s="81"/>
      <c r="VJC130" s="81"/>
      <c r="VJD130" s="81"/>
      <c r="VJE130" s="81"/>
      <c r="VJF130" s="81"/>
      <c r="VJG130" s="81"/>
      <c r="VJH130" s="81"/>
      <c r="VJI130" s="81"/>
      <c r="VJJ130" s="81"/>
      <c r="VJK130" s="81"/>
      <c r="VJL130" s="81"/>
      <c r="VJM130" s="81"/>
      <c r="VJN130" s="81"/>
      <c r="VJO130" s="81"/>
      <c r="VJP130" s="81"/>
      <c r="VJQ130" s="81"/>
      <c r="VJR130" s="81"/>
      <c r="VJS130" s="81"/>
      <c r="VJT130" s="81"/>
      <c r="VJU130" s="81"/>
      <c r="VJV130" s="81"/>
      <c r="VJW130" s="81"/>
      <c r="VJX130" s="81"/>
      <c r="VJY130" s="81"/>
      <c r="VJZ130" s="81"/>
      <c r="VKA130" s="81"/>
      <c r="VKB130" s="81"/>
      <c r="VKC130" s="81"/>
      <c r="VKD130" s="81"/>
      <c r="VKE130" s="81"/>
      <c r="VKF130" s="81"/>
      <c r="VKG130" s="81"/>
      <c r="VKH130" s="81"/>
      <c r="VKI130" s="81"/>
      <c r="VKJ130" s="81"/>
      <c r="VKK130" s="81"/>
      <c r="VKL130" s="81"/>
      <c r="VKM130" s="81"/>
      <c r="VKN130" s="81"/>
      <c r="VKO130" s="81"/>
      <c r="VKP130" s="81"/>
      <c r="VKQ130" s="81"/>
      <c r="VKR130" s="81"/>
      <c r="VKS130" s="81"/>
      <c r="VKT130" s="81"/>
      <c r="VKU130" s="81"/>
      <c r="VKV130" s="81"/>
      <c r="VKW130" s="81"/>
      <c r="VKX130" s="81"/>
      <c r="VKY130" s="81"/>
      <c r="VKZ130" s="81"/>
      <c r="VLA130" s="81"/>
      <c r="VLB130" s="81"/>
      <c r="VLC130" s="81"/>
      <c r="VLD130" s="81"/>
      <c r="VLE130" s="81"/>
      <c r="VLF130" s="81"/>
      <c r="VLG130" s="81"/>
      <c r="VLH130" s="81"/>
      <c r="VLI130" s="81"/>
      <c r="VLJ130" s="81"/>
      <c r="VLK130" s="81"/>
      <c r="VLL130" s="81"/>
      <c r="VLM130" s="81"/>
      <c r="VLN130" s="81"/>
      <c r="VLO130" s="81"/>
      <c r="VLP130" s="81"/>
      <c r="VLQ130" s="81"/>
      <c r="VLR130" s="81"/>
      <c r="VLS130" s="81"/>
      <c r="VLT130" s="81"/>
      <c r="VLU130" s="81"/>
      <c r="VLV130" s="81"/>
      <c r="VLW130" s="81"/>
      <c r="VLX130" s="81"/>
      <c r="VLY130" s="81"/>
      <c r="VLZ130" s="81"/>
      <c r="VMA130" s="81"/>
      <c r="VMB130" s="81"/>
      <c r="VMC130" s="81"/>
      <c r="VMD130" s="81"/>
      <c r="VME130" s="81"/>
      <c r="VMF130" s="81"/>
      <c r="VMG130" s="81"/>
      <c r="VMH130" s="81"/>
      <c r="VMI130" s="81"/>
      <c r="VMJ130" s="81"/>
      <c r="VMK130" s="81"/>
      <c r="VML130" s="81"/>
      <c r="VMM130" s="81"/>
      <c r="VMN130" s="81"/>
      <c r="VMO130" s="81"/>
      <c r="VMP130" s="81"/>
      <c r="VMQ130" s="81"/>
      <c r="VMR130" s="81"/>
      <c r="VMS130" s="81"/>
      <c r="VMT130" s="81"/>
      <c r="VMU130" s="81"/>
      <c r="VMV130" s="81"/>
      <c r="VMW130" s="81"/>
      <c r="VMX130" s="81"/>
      <c r="VMY130" s="81"/>
      <c r="VMZ130" s="81"/>
      <c r="VNA130" s="81"/>
      <c r="VNB130" s="81"/>
      <c r="VNC130" s="81"/>
      <c r="VND130" s="81"/>
      <c r="VNE130" s="81"/>
      <c r="VNF130" s="81"/>
      <c r="VNG130" s="81"/>
      <c r="VNH130" s="81"/>
      <c r="VNI130" s="81"/>
      <c r="VNJ130" s="81"/>
      <c r="VNK130" s="81"/>
      <c r="VNL130" s="81"/>
      <c r="VNM130" s="81"/>
      <c r="VNN130" s="81"/>
      <c r="VNO130" s="81"/>
      <c r="VNP130" s="81"/>
      <c r="VNQ130" s="81"/>
      <c r="VNR130" s="81"/>
      <c r="VNS130" s="81"/>
      <c r="VNT130" s="81"/>
      <c r="VNU130" s="81"/>
      <c r="VNV130" s="81"/>
      <c r="VNW130" s="81"/>
      <c r="VNX130" s="81"/>
      <c r="VNY130" s="81"/>
      <c r="VNZ130" s="81"/>
      <c r="VOA130" s="81"/>
      <c r="VOB130" s="81"/>
      <c r="VOC130" s="81"/>
      <c r="VOD130" s="81"/>
      <c r="VOE130" s="81"/>
      <c r="VOF130" s="81"/>
      <c r="VOG130" s="81"/>
      <c r="VOH130" s="81"/>
      <c r="VOI130" s="81"/>
      <c r="VOJ130" s="81"/>
      <c r="VOK130" s="81"/>
      <c r="VOL130" s="81"/>
      <c r="VOM130" s="81"/>
      <c r="VON130" s="81"/>
      <c r="VOO130" s="81"/>
      <c r="VOP130" s="81"/>
      <c r="VOQ130" s="81"/>
      <c r="VOR130" s="81"/>
      <c r="VOS130" s="81"/>
      <c r="VOT130" s="81"/>
      <c r="VOU130" s="81"/>
      <c r="VOV130" s="81"/>
      <c r="VOW130" s="81"/>
      <c r="VOX130" s="81"/>
      <c r="VOY130" s="81"/>
      <c r="VOZ130" s="81"/>
      <c r="VPA130" s="81"/>
      <c r="VPB130" s="81"/>
      <c r="VPC130" s="81"/>
      <c r="VPD130" s="81"/>
      <c r="VPE130" s="81"/>
      <c r="VPF130" s="81"/>
      <c r="VPG130" s="81"/>
      <c r="VPH130" s="81"/>
      <c r="VPI130" s="81"/>
      <c r="VPJ130" s="81"/>
      <c r="VPK130" s="81"/>
      <c r="VPL130" s="81"/>
      <c r="VPM130" s="81"/>
      <c r="VPN130" s="81"/>
      <c r="VPO130" s="81"/>
      <c r="VPP130" s="81"/>
      <c r="VPQ130" s="81"/>
      <c r="VPR130" s="81"/>
      <c r="VPS130" s="81"/>
      <c r="VPT130" s="81"/>
      <c r="VPU130" s="81"/>
      <c r="VPV130" s="81"/>
      <c r="VPW130" s="81"/>
      <c r="VPX130" s="81"/>
      <c r="VPY130" s="81"/>
      <c r="VPZ130" s="81"/>
      <c r="VQA130" s="81"/>
      <c r="VQB130" s="81"/>
      <c r="VQC130" s="81"/>
      <c r="VQD130" s="81"/>
      <c r="VQE130" s="81"/>
      <c r="VQF130" s="81"/>
      <c r="VQG130" s="81"/>
      <c r="VQH130" s="81"/>
      <c r="VQI130" s="81"/>
      <c r="VQJ130" s="81"/>
      <c r="VQK130" s="81"/>
      <c r="VQL130" s="81"/>
      <c r="VQM130" s="81"/>
      <c r="VQN130" s="81"/>
      <c r="VQO130" s="81"/>
      <c r="VQP130" s="81"/>
      <c r="VQQ130" s="81"/>
      <c r="VQR130" s="81"/>
      <c r="VQS130" s="81"/>
      <c r="VQT130" s="81"/>
      <c r="VQU130" s="81"/>
      <c r="VQV130" s="81"/>
      <c r="VQW130" s="81"/>
      <c r="VQX130" s="81"/>
      <c r="VQY130" s="81"/>
      <c r="VQZ130" s="81"/>
      <c r="VRA130" s="81"/>
      <c r="VRB130" s="81"/>
      <c r="VRC130" s="81"/>
      <c r="VRD130" s="81"/>
      <c r="VRE130" s="81"/>
      <c r="VRF130" s="81"/>
      <c r="VRG130" s="81"/>
      <c r="VRH130" s="81"/>
      <c r="VRI130" s="81"/>
      <c r="VRJ130" s="81"/>
      <c r="VRK130" s="81"/>
      <c r="VRL130" s="81"/>
      <c r="VRM130" s="81"/>
      <c r="VRN130" s="81"/>
      <c r="VRO130" s="81"/>
      <c r="VRP130" s="81"/>
      <c r="VRQ130" s="81"/>
      <c r="VRR130" s="81"/>
      <c r="VRS130" s="81"/>
      <c r="VRT130" s="81"/>
      <c r="VRU130" s="81"/>
      <c r="VRV130" s="81"/>
      <c r="VRW130" s="81"/>
      <c r="VRX130" s="81"/>
      <c r="VRY130" s="81"/>
      <c r="VRZ130" s="81"/>
      <c r="VSA130" s="81"/>
      <c r="VSB130" s="81"/>
      <c r="VSC130" s="81"/>
      <c r="VSD130" s="81"/>
      <c r="VSE130" s="81"/>
      <c r="VSF130" s="81"/>
      <c r="VSG130" s="81"/>
      <c r="VSH130" s="81"/>
      <c r="VSI130" s="81"/>
      <c r="VSJ130" s="81"/>
      <c r="VSK130" s="81"/>
      <c r="VSL130" s="81"/>
      <c r="VSM130" s="81"/>
      <c r="VSN130" s="81"/>
      <c r="VSO130" s="81"/>
      <c r="VSP130" s="81"/>
      <c r="VSQ130" s="81"/>
      <c r="VSR130" s="81"/>
      <c r="VSS130" s="81"/>
      <c r="VST130" s="81"/>
      <c r="VSU130" s="81"/>
      <c r="VSV130" s="81"/>
      <c r="VSW130" s="81"/>
      <c r="VSX130" s="81"/>
      <c r="VSY130" s="81"/>
      <c r="VSZ130" s="81"/>
      <c r="VTA130" s="81"/>
      <c r="VTB130" s="81"/>
      <c r="VTC130" s="81"/>
      <c r="VTD130" s="81"/>
      <c r="VTE130" s="81"/>
      <c r="VTF130" s="81"/>
      <c r="VTG130" s="81"/>
      <c r="VTH130" s="81"/>
      <c r="VTI130" s="81"/>
      <c r="VTJ130" s="81"/>
      <c r="VTK130" s="81"/>
      <c r="VTL130" s="81"/>
      <c r="VTM130" s="81"/>
      <c r="VTN130" s="81"/>
      <c r="VTO130" s="81"/>
      <c r="VTP130" s="81"/>
      <c r="VTQ130" s="81"/>
      <c r="VTR130" s="81"/>
      <c r="VTS130" s="81"/>
      <c r="VTT130" s="81"/>
      <c r="VTU130" s="81"/>
      <c r="VTV130" s="81"/>
      <c r="VTW130" s="81"/>
      <c r="VTX130" s="81"/>
      <c r="VTY130" s="81"/>
      <c r="VTZ130" s="81"/>
      <c r="VUA130" s="81"/>
      <c r="VUB130" s="81"/>
      <c r="VUC130" s="81"/>
      <c r="VUD130" s="81"/>
      <c r="VUE130" s="81"/>
      <c r="VUF130" s="81"/>
      <c r="VUG130" s="81"/>
      <c r="VUH130" s="81"/>
      <c r="VUI130" s="81"/>
      <c r="VUJ130" s="81"/>
      <c r="VUK130" s="81"/>
      <c r="VUL130" s="81"/>
      <c r="VUM130" s="81"/>
      <c r="VUN130" s="81"/>
      <c r="VUO130" s="81"/>
      <c r="VUP130" s="81"/>
      <c r="VUQ130" s="81"/>
      <c r="VUR130" s="81"/>
      <c r="VUS130" s="81"/>
      <c r="VUT130" s="81"/>
      <c r="VUU130" s="81"/>
      <c r="VUV130" s="81"/>
      <c r="VUW130" s="81"/>
      <c r="VUX130" s="81"/>
      <c r="VUY130" s="81"/>
      <c r="VUZ130" s="81"/>
      <c r="VVA130" s="81"/>
      <c r="VVB130" s="81"/>
      <c r="VVC130" s="81"/>
      <c r="VVD130" s="81"/>
      <c r="VVE130" s="81"/>
      <c r="VVF130" s="81"/>
      <c r="VVG130" s="81"/>
      <c r="VVH130" s="81"/>
      <c r="VVI130" s="81"/>
      <c r="VVJ130" s="81"/>
      <c r="VVK130" s="81"/>
      <c r="VVL130" s="81"/>
      <c r="VVM130" s="81"/>
      <c r="VVN130" s="81"/>
      <c r="VVO130" s="81"/>
      <c r="VVP130" s="81"/>
      <c r="VVQ130" s="81"/>
      <c r="VVR130" s="81"/>
      <c r="VVS130" s="81"/>
      <c r="VVT130" s="81"/>
      <c r="VVU130" s="81"/>
      <c r="VVV130" s="81"/>
      <c r="VVW130" s="81"/>
      <c r="VVX130" s="81"/>
      <c r="VVY130" s="81"/>
      <c r="VVZ130" s="81"/>
      <c r="VWA130" s="81"/>
      <c r="VWB130" s="81"/>
      <c r="VWC130" s="81"/>
      <c r="VWD130" s="81"/>
      <c r="VWE130" s="81"/>
      <c r="VWF130" s="81"/>
      <c r="VWG130" s="81"/>
      <c r="VWH130" s="81"/>
      <c r="VWI130" s="81"/>
      <c r="VWJ130" s="81"/>
      <c r="VWK130" s="81"/>
      <c r="VWL130" s="81"/>
      <c r="VWM130" s="81"/>
      <c r="VWN130" s="81"/>
      <c r="VWO130" s="81"/>
      <c r="VWP130" s="81"/>
      <c r="VWQ130" s="81"/>
      <c r="VWR130" s="81"/>
      <c r="VWS130" s="81"/>
      <c r="VWT130" s="81"/>
      <c r="VWU130" s="81"/>
      <c r="VWV130" s="81"/>
      <c r="VWW130" s="81"/>
      <c r="VWX130" s="81"/>
      <c r="VWY130" s="81"/>
      <c r="VWZ130" s="81"/>
      <c r="VXA130" s="81"/>
      <c r="VXB130" s="81"/>
      <c r="VXC130" s="81"/>
      <c r="VXD130" s="81"/>
      <c r="VXE130" s="81"/>
      <c r="VXF130" s="81"/>
      <c r="VXG130" s="81"/>
      <c r="VXH130" s="81"/>
      <c r="VXI130" s="81"/>
      <c r="VXJ130" s="81"/>
      <c r="VXK130" s="81"/>
      <c r="VXL130" s="81"/>
      <c r="VXM130" s="81"/>
      <c r="VXN130" s="81"/>
      <c r="VXO130" s="81"/>
      <c r="VXP130" s="81"/>
      <c r="VXQ130" s="81"/>
      <c r="VXR130" s="81"/>
      <c r="VXS130" s="81"/>
      <c r="VXT130" s="81"/>
      <c r="VXU130" s="81"/>
      <c r="VXV130" s="81"/>
      <c r="VXW130" s="81"/>
      <c r="VXX130" s="81"/>
      <c r="VXY130" s="81"/>
      <c r="VXZ130" s="81"/>
      <c r="VYA130" s="81"/>
      <c r="VYB130" s="81"/>
      <c r="VYC130" s="81"/>
      <c r="VYD130" s="81"/>
      <c r="VYE130" s="81"/>
      <c r="VYF130" s="81"/>
      <c r="VYG130" s="81"/>
      <c r="VYH130" s="81"/>
      <c r="VYI130" s="81"/>
      <c r="VYJ130" s="81"/>
      <c r="VYK130" s="81"/>
      <c r="VYL130" s="81"/>
      <c r="VYM130" s="81"/>
      <c r="VYN130" s="81"/>
      <c r="VYO130" s="81"/>
      <c r="VYP130" s="81"/>
      <c r="VYQ130" s="81"/>
      <c r="VYR130" s="81"/>
      <c r="VYS130" s="81"/>
      <c r="VYT130" s="81"/>
      <c r="VYU130" s="81"/>
      <c r="VYV130" s="81"/>
      <c r="VYW130" s="81"/>
      <c r="VYX130" s="81"/>
      <c r="VYY130" s="81"/>
      <c r="VYZ130" s="81"/>
      <c r="VZA130" s="81"/>
      <c r="VZB130" s="81"/>
      <c r="VZC130" s="81"/>
      <c r="VZD130" s="81"/>
      <c r="VZE130" s="81"/>
      <c r="VZF130" s="81"/>
      <c r="VZG130" s="81"/>
      <c r="VZH130" s="81"/>
      <c r="VZI130" s="81"/>
      <c r="VZJ130" s="81"/>
      <c r="VZK130" s="81"/>
      <c r="VZL130" s="81"/>
      <c r="VZM130" s="81"/>
      <c r="VZN130" s="81"/>
      <c r="VZO130" s="81"/>
      <c r="VZP130" s="81"/>
      <c r="VZQ130" s="81"/>
      <c r="VZR130" s="81"/>
      <c r="VZS130" s="81"/>
      <c r="VZT130" s="81"/>
      <c r="VZU130" s="81"/>
      <c r="VZV130" s="81"/>
      <c r="VZW130" s="81"/>
      <c r="VZX130" s="81"/>
      <c r="VZY130" s="81"/>
      <c r="VZZ130" s="81"/>
      <c r="WAA130" s="81"/>
      <c r="WAB130" s="81"/>
      <c r="WAC130" s="81"/>
      <c r="WAD130" s="81"/>
      <c r="WAE130" s="81"/>
      <c r="WAF130" s="81"/>
      <c r="WAG130" s="81"/>
      <c r="WAH130" s="81"/>
      <c r="WAI130" s="81"/>
      <c r="WAJ130" s="81"/>
      <c r="WAK130" s="81"/>
      <c r="WAL130" s="81"/>
      <c r="WAM130" s="81"/>
      <c r="WAN130" s="81"/>
      <c r="WAO130" s="81"/>
      <c r="WAP130" s="81"/>
      <c r="WAQ130" s="81"/>
      <c r="WAR130" s="81"/>
      <c r="WAS130" s="81"/>
      <c r="WAT130" s="81"/>
      <c r="WAU130" s="81"/>
      <c r="WAV130" s="81"/>
      <c r="WAW130" s="81"/>
      <c r="WAX130" s="81"/>
      <c r="WAY130" s="81"/>
      <c r="WAZ130" s="81"/>
      <c r="WBA130" s="81"/>
      <c r="WBB130" s="81"/>
      <c r="WBC130" s="81"/>
      <c r="WBD130" s="81"/>
      <c r="WBE130" s="81"/>
      <c r="WBF130" s="81"/>
      <c r="WBG130" s="81"/>
      <c r="WBH130" s="81"/>
      <c r="WBI130" s="81"/>
      <c r="WBJ130" s="81"/>
      <c r="WBK130" s="81"/>
      <c r="WBL130" s="81"/>
      <c r="WBM130" s="81"/>
      <c r="WBN130" s="81"/>
      <c r="WBO130" s="81"/>
      <c r="WBP130" s="81"/>
      <c r="WBQ130" s="81"/>
      <c r="WBR130" s="81"/>
      <c r="WBS130" s="81"/>
      <c r="WBT130" s="81"/>
      <c r="WBU130" s="81"/>
      <c r="WBV130" s="81"/>
      <c r="WBW130" s="81"/>
      <c r="WBX130" s="81"/>
      <c r="WBY130" s="81"/>
      <c r="WBZ130" s="81"/>
      <c r="WCA130" s="81"/>
      <c r="WCB130" s="81"/>
      <c r="WCC130" s="81"/>
      <c r="WCD130" s="81"/>
      <c r="WCE130" s="81"/>
      <c r="WCF130" s="81"/>
      <c r="WCG130" s="81"/>
      <c r="WCH130" s="81"/>
      <c r="WCI130" s="81"/>
      <c r="WCJ130" s="81"/>
      <c r="WCK130" s="81"/>
      <c r="WCL130" s="81"/>
      <c r="WCM130" s="81"/>
      <c r="WCN130" s="81"/>
      <c r="WCO130" s="81"/>
      <c r="WCP130" s="81"/>
      <c r="WCQ130" s="81"/>
      <c r="WCR130" s="81"/>
      <c r="WCS130" s="81"/>
      <c r="WCT130" s="81"/>
      <c r="WCU130" s="81"/>
      <c r="WCV130" s="81"/>
      <c r="WCW130" s="81"/>
      <c r="WCX130" s="81"/>
      <c r="WCY130" s="81"/>
      <c r="WCZ130" s="81"/>
      <c r="WDA130" s="81"/>
      <c r="WDB130" s="81"/>
      <c r="WDC130" s="81"/>
      <c r="WDD130" s="81"/>
      <c r="WDE130" s="81"/>
      <c r="WDF130" s="81"/>
      <c r="WDG130" s="81"/>
      <c r="WDH130" s="81"/>
      <c r="WDI130" s="81"/>
      <c r="WDJ130" s="81"/>
      <c r="WDK130" s="81"/>
      <c r="WDL130" s="81"/>
      <c r="WDM130" s="81"/>
      <c r="WDN130" s="81"/>
      <c r="WDO130" s="81"/>
      <c r="WDP130" s="81"/>
      <c r="WDQ130" s="81"/>
      <c r="WDR130" s="81"/>
      <c r="WDS130" s="81"/>
      <c r="WDT130" s="81"/>
      <c r="WDU130" s="81"/>
      <c r="WDV130" s="81"/>
      <c r="WDW130" s="81"/>
      <c r="WDX130" s="81"/>
      <c r="WDY130" s="81"/>
      <c r="WDZ130" s="81"/>
      <c r="WEA130" s="81"/>
      <c r="WEB130" s="81"/>
      <c r="WEC130" s="81"/>
      <c r="WED130" s="81"/>
      <c r="WEE130" s="81"/>
      <c r="WEF130" s="81"/>
      <c r="WEG130" s="81"/>
      <c r="WEH130" s="81"/>
      <c r="WEI130" s="81"/>
      <c r="WEJ130" s="81"/>
      <c r="WEK130" s="81"/>
      <c r="WEL130" s="81"/>
      <c r="WEM130" s="81"/>
      <c r="WEN130" s="81"/>
      <c r="WEO130" s="81"/>
      <c r="WEP130" s="81"/>
      <c r="WEQ130" s="81"/>
      <c r="WER130" s="81"/>
      <c r="WES130" s="81"/>
      <c r="WET130" s="81"/>
      <c r="WEU130" s="81"/>
      <c r="WEV130" s="81"/>
      <c r="WEW130" s="81"/>
      <c r="WEX130" s="81"/>
      <c r="WEY130" s="81"/>
      <c r="WEZ130" s="81"/>
      <c r="WFA130" s="81"/>
      <c r="WFB130" s="81"/>
      <c r="WFC130" s="81"/>
      <c r="WFD130" s="81"/>
      <c r="WFE130" s="81"/>
      <c r="WFF130" s="81"/>
      <c r="WFG130" s="81"/>
      <c r="WFH130" s="81"/>
      <c r="WFI130" s="81"/>
      <c r="WFJ130" s="81"/>
      <c r="WFK130" s="81"/>
      <c r="WFL130" s="81"/>
      <c r="WFM130" s="81"/>
      <c r="WFN130" s="81"/>
      <c r="WFO130" s="81"/>
      <c r="WFP130" s="81"/>
      <c r="WFQ130" s="81"/>
      <c r="WFR130" s="81"/>
      <c r="WFS130" s="81"/>
      <c r="WFT130" s="81"/>
      <c r="WFU130" s="81"/>
      <c r="WFV130" s="81"/>
      <c r="WFW130" s="81"/>
      <c r="WFX130" s="81"/>
      <c r="WFY130" s="81"/>
      <c r="WFZ130" s="81"/>
      <c r="WGA130" s="81"/>
      <c r="WGB130" s="81"/>
      <c r="WGC130" s="81"/>
      <c r="WGD130" s="81"/>
      <c r="WGE130" s="81"/>
      <c r="WGF130" s="81"/>
      <c r="WGG130" s="81"/>
      <c r="WGH130" s="81"/>
      <c r="WGI130" s="81"/>
      <c r="WGJ130" s="81"/>
      <c r="WGK130" s="81"/>
      <c r="WGL130" s="81"/>
      <c r="WGM130" s="81"/>
      <c r="WGN130" s="81"/>
      <c r="WGO130" s="81"/>
      <c r="WGP130" s="81"/>
      <c r="WGQ130" s="81"/>
      <c r="WGR130" s="81"/>
      <c r="WGS130" s="81"/>
      <c r="WGT130" s="81"/>
      <c r="WGU130" s="81"/>
      <c r="WGV130" s="81"/>
      <c r="WGW130" s="81"/>
      <c r="WGX130" s="81"/>
      <c r="WGY130" s="81"/>
      <c r="WGZ130" s="81"/>
      <c r="WHA130" s="81"/>
      <c r="WHB130" s="81"/>
      <c r="WHC130" s="81"/>
      <c r="WHD130" s="81"/>
      <c r="WHE130" s="81"/>
      <c r="WHF130" s="81"/>
      <c r="WHG130" s="81"/>
      <c r="WHH130" s="81"/>
      <c r="WHI130" s="81"/>
      <c r="WHJ130" s="81"/>
      <c r="WHK130" s="81"/>
      <c r="WHL130" s="81"/>
      <c r="WHM130" s="81"/>
      <c r="WHN130" s="81"/>
      <c r="WHO130" s="81"/>
      <c r="WHP130" s="81"/>
      <c r="WHQ130" s="81"/>
      <c r="WHR130" s="81"/>
      <c r="WHS130" s="81"/>
      <c r="WHT130" s="81"/>
      <c r="WHU130" s="81"/>
      <c r="WHV130" s="81"/>
      <c r="WHW130" s="81"/>
      <c r="WHX130" s="81"/>
      <c r="WHY130" s="81"/>
      <c r="WHZ130" s="81"/>
      <c r="WIA130" s="81"/>
      <c r="WIB130" s="81"/>
      <c r="WIC130" s="81"/>
      <c r="WID130" s="81"/>
      <c r="WIE130" s="81"/>
      <c r="WIF130" s="81"/>
      <c r="WIG130" s="81"/>
      <c r="WIH130" s="81"/>
      <c r="WII130" s="81"/>
      <c r="WIJ130" s="81"/>
      <c r="WIK130" s="81"/>
      <c r="WIL130" s="81"/>
      <c r="WIM130" s="81"/>
      <c r="WIN130" s="81"/>
      <c r="WIO130" s="81"/>
      <c r="WIP130" s="81"/>
      <c r="WIQ130" s="81"/>
      <c r="WIR130" s="81"/>
      <c r="WIS130" s="81"/>
      <c r="WIT130" s="81"/>
      <c r="WIU130" s="81"/>
      <c r="WIV130" s="81"/>
      <c r="WIW130" s="81"/>
      <c r="WIX130" s="81"/>
      <c r="WIY130" s="81"/>
      <c r="WIZ130" s="81"/>
      <c r="WJA130" s="81"/>
      <c r="WJB130" s="81"/>
      <c r="WJC130" s="81"/>
      <c r="WJD130" s="81"/>
      <c r="WJE130" s="81"/>
      <c r="WJF130" s="81"/>
      <c r="WJG130" s="81"/>
      <c r="WJH130" s="81"/>
      <c r="WJI130" s="81"/>
      <c r="WJJ130" s="81"/>
      <c r="WJK130" s="81"/>
      <c r="WJL130" s="81"/>
      <c r="WJM130" s="81"/>
      <c r="WJN130" s="81"/>
      <c r="WJO130" s="81"/>
      <c r="WJP130" s="81"/>
      <c r="WJQ130" s="81"/>
      <c r="WJR130" s="81"/>
      <c r="WJS130" s="81"/>
      <c r="WJT130" s="81"/>
      <c r="WJU130" s="81"/>
      <c r="WJV130" s="81"/>
      <c r="WJW130" s="81"/>
      <c r="WJX130" s="81"/>
      <c r="WJY130" s="81"/>
      <c r="WJZ130" s="81"/>
      <c r="WKA130" s="81"/>
      <c r="WKB130" s="81"/>
      <c r="WKC130" s="81"/>
      <c r="WKD130" s="81"/>
      <c r="WKE130" s="81"/>
      <c r="WKF130" s="81"/>
      <c r="WKG130" s="81"/>
      <c r="WKH130" s="81"/>
      <c r="WKI130" s="81"/>
      <c r="WKJ130" s="81"/>
      <c r="WKK130" s="81"/>
      <c r="WKL130" s="81"/>
      <c r="WKM130" s="81"/>
      <c r="WKN130" s="81"/>
      <c r="WKO130" s="81"/>
      <c r="WKP130" s="81"/>
      <c r="WKQ130" s="81"/>
      <c r="WKR130" s="81"/>
      <c r="WKS130" s="81"/>
      <c r="WKT130" s="81"/>
      <c r="WKU130" s="81"/>
      <c r="WKV130" s="81"/>
      <c r="WKW130" s="81"/>
      <c r="WKX130" s="81"/>
      <c r="WKY130" s="81"/>
      <c r="WKZ130" s="81"/>
      <c r="WLA130" s="81"/>
      <c r="WLB130" s="81"/>
      <c r="WLC130" s="81"/>
      <c r="WLD130" s="81"/>
      <c r="WLE130" s="81"/>
      <c r="WLF130" s="81"/>
      <c r="WLG130" s="81"/>
      <c r="WLH130" s="81"/>
      <c r="WLI130" s="81"/>
      <c r="WLJ130" s="81"/>
      <c r="WLK130" s="81"/>
      <c r="WLL130" s="81"/>
      <c r="WLM130" s="81"/>
      <c r="WLN130" s="81"/>
      <c r="WLO130" s="81"/>
      <c r="WLP130" s="81"/>
      <c r="WLQ130" s="81"/>
      <c r="WLR130" s="81"/>
      <c r="WLS130" s="81"/>
      <c r="WLT130" s="81"/>
      <c r="WLU130" s="81"/>
      <c r="WLV130" s="81"/>
      <c r="WLW130" s="81"/>
      <c r="WLX130" s="81"/>
      <c r="WLY130" s="81"/>
      <c r="WLZ130" s="81"/>
      <c r="WMA130" s="81"/>
      <c r="WMB130" s="81"/>
      <c r="WMC130" s="81"/>
      <c r="WMD130" s="81"/>
      <c r="WME130" s="81"/>
      <c r="WMF130" s="81"/>
      <c r="WMG130" s="81"/>
      <c r="WMH130" s="81"/>
      <c r="WMI130" s="81"/>
      <c r="WMJ130" s="81"/>
      <c r="WMK130" s="81"/>
      <c r="WML130" s="81"/>
      <c r="WMM130" s="81"/>
      <c r="WMN130" s="81"/>
      <c r="WMO130" s="81"/>
      <c r="WMP130" s="81"/>
      <c r="WMQ130" s="81"/>
      <c r="WMR130" s="81"/>
      <c r="WMS130" s="81"/>
      <c r="WMT130" s="81"/>
      <c r="WMU130" s="81"/>
      <c r="WMV130" s="81"/>
      <c r="WMW130" s="81"/>
      <c r="WMX130" s="81"/>
      <c r="WMY130" s="81"/>
      <c r="WMZ130" s="81"/>
      <c r="WNA130" s="81"/>
      <c r="WNB130" s="81"/>
      <c r="WNC130" s="81"/>
      <c r="WND130" s="81"/>
      <c r="WNE130" s="81"/>
      <c r="WNF130" s="81"/>
      <c r="WNG130" s="81"/>
      <c r="WNH130" s="81"/>
      <c r="WNI130" s="81"/>
      <c r="WNJ130" s="81"/>
      <c r="WNK130" s="81"/>
      <c r="WNL130" s="81"/>
      <c r="WNM130" s="81"/>
      <c r="WNN130" s="81"/>
      <c r="WNO130" s="81"/>
      <c r="WNP130" s="81"/>
      <c r="WNQ130" s="81"/>
      <c r="WNR130" s="81"/>
      <c r="WNS130" s="81"/>
      <c r="WNT130" s="81"/>
      <c r="WNU130" s="81"/>
      <c r="WNV130" s="81"/>
      <c r="WNW130" s="81"/>
      <c r="WNX130" s="81"/>
      <c r="WNY130" s="81"/>
      <c r="WNZ130" s="81"/>
      <c r="WOA130" s="81"/>
      <c r="WOB130" s="81"/>
      <c r="WOC130" s="81"/>
      <c r="WOD130" s="81"/>
      <c r="WOE130" s="81"/>
      <c r="WOF130" s="81"/>
      <c r="WOG130" s="81"/>
      <c r="WOH130" s="81"/>
      <c r="WOI130" s="81"/>
      <c r="WOJ130" s="81"/>
      <c r="WOK130" s="81"/>
      <c r="WOL130" s="81"/>
      <c r="WOM130" s="81"/>
      <c r="WON130" s="81"/>
      <c r="WOO130" s="81"/>
      <c r="WOP130" s="81"/>
      <c r="WOQ130" s="81"/>
      <c r="WOR130" s="81"/>
      <c r="WOS130" s="81"/>
      <c r="WOT130" s="81"/>
      <c r="WOU130" s="81"/>
      <c r="WOV130" s="81"/>
      <c r="WOW130" s="81"/>
      <c r="WOX130" s="81"/>
      <c r="WOY130" s="81"/>
      <c r="WOZ130" s="81"/>
      <c r="WPA130" s="81"/>
      <c r="WPB130" s="81"/>
      <c r="WPC130" s="81"/>
      <c r="WPD130" s="81"/>
      <c r="WPE130" s="81"/>
      <c r="WPF130" s="81"/>
      <c r="WPG130" s="81"/>
      <c r="WPH130" s="81"/>
      <c r="WPI130" s="81"/>
      <c r="WPJ130" s="81"/>
      <c r="WPK130" s="81"/>
      <c r="WPL130" s="81"/>
      <c r="WPM130" s="81"/>
      <c r="WPN130" s="81"/>
      <c r="WPO130" s="81"/>
      <c r="WPP130" s="81"/>
      <c r="WPQ130" s="81"/>
      <c r="WPR130" s="81"/>
      <c r="WPS130" s="81"/>
      <c r="WPT130" s="81"/>
      <c r="WPU130" s="81"/>
      <c r="WPV130" s="81"/>
      <c r="WPW130" s="81"/>
      <c r="WPX130" s="81"/>
      <c r="WPY130" s="81"/>
      <c r="WPZ130" s="81"/>
      <c r="WQA130" s="81"/>
      <c r="WQB130" s="81"/>
      <c r="WQC130" s="81"/>
      <c r="WQD130" s="81"/>
      <c r="WQE130" s="81"/>
      <c r="WQF130" s="81"/>
      <c r="WQG130" s="81"/>
      <c r="WQH130" s="81"/>
      <c r="WQI130" s="81"/>
      <c r="WQJ130" s="81"/>
      <c r="WQK130" s="81"/>
      <c r="WQL130" s="81"/>
      <c r="WQM130" s="81"/>
      <c r="WQN130" s="81"/>
      <c r="WQO130" s="81"/>
      <c r="WQP130" s="81"/>
      <c r="WQQ130" s="81"/>
      <c r="WQR130" s="81"/>
      <c r="WQS130" s="81"/>
      <c r="WQT130" s="81"/>
      <c r="WQU130" s="81"/>
      <c r="WQV130" s="81"/>
      <c r="WQW130" s="81"/>
      <c r="WQX130" s="81"/>
      <c r="WQY130" s="81"/>
      <c r="WQZ130" s="81"/>
      <c r="WRA130" s="81"/>
      <c r="WRB130" s="81"/>
      <c r="WRC130" s="81"/>
      <c r="WRD130" s="81"/>
      <c r="WRE130" s="81"/>
      <c r="WRF130" s="81"/>
      <c r="WRG130" s="81"/>
      <c r="WRH130" s="81"/>
      <c r="WRI130" s="81"/>
      <c r="WRJ130" s="81"/>
      <c r="WRK130" s="81"/>
      <c r="WRL130" s="81"/>
      <c r="WRM130" s="81"/>
      <c r="WRN130" s="81"/>
      <c r="WRO130" s="81"/>
      <c r="WRP130" s="81"/>
      <c r="WRQ130" s="81"/>
      <c r="WRR130" s="81"/>
      <c r="WRS130" s="81"/>
      <c r="WRT130" s="81"/>
      <c r="WRU130" s="81"/>
      <c r="WRV130" s="81"/>
      <c r="WRW130" s="81"/>
      <c r="WRX130" s="81"/>
      <c r="WRY130" s="81"/>
      <c r="WRZ130" s="81"/>
      <c r="WSA130" s="81"/>
      <c r="WSB130" s="81"/>
      <c r="WSC130" s="81"/>
      <c r="WSD130" s="81"/>
      <c r="WSE130" s="81"/>
      <c r="WSF130" s="81"/>
      <c r="WSG130" s="81"/>
      <c r="WSH130" s="81"/>
      <c r="WSI130" s="81"/>
      <c r="WSJ130" s="81"/>
      <c r="WSK130" s="81"/>
      <c r="WSL130" s="81"/>
      <c r="WSM130" s="81"/>
      <c r="WSN130" s="81"/>
      <c r="WSO130" s="81"/>
      <c r="WSP130" s="81"/>
      <c r="WSQ130" s="81"/>
      <c r="WSR130" s="81"/>
      <c r="WSS130" s="81"/>
      <c r="WST130" s="81"/>
      <c r="WSU130" s="81"/>
      <c r="WSV130" s="81"/>
      <c r="WSW130" s="81"/>
      <c r="WSX130" s="81"/>
      <c r="WSY130" s="81"/>
      <c r="WSZ130" s="81"/>
      <c r="WTA130" s="81"/>
      <c r="WTB130" s="81"/>
      <c r="WTC130" s="81"/>
      <c r="WTD130" s="81"/>
      <c r="WTE130" s="81"/>
      <c r="WTF130" s="81"/>
      <c r="WTG130" s="81"/>
      <c r="WTH130" s="81"/>
      <c r="WTI130" s="81"/>
      <c r="WTJ130" s="81"/>
      <c r="WTK130" s="81"/>
      <c r="WTL130" s="81"/>
      <c r="WTM130" s="81"/>
      <c r="WTN130" s="81"/>
      <c r="WTO130" s="81"/>
      <c r="WTP130" s="81"/>
      <c r="WTQ130" s="81"/>
      <c r="WTR130" s="81"/>
      <c r="WTS130" s="81"/>
      <c r="WTT130" s="81"/>
      <c r="WTU130" s="81"/>
      <c r="WTV130" s="81"/>
      <c r="WTW130" s="81"/>
      <c r="WTX130" s="81"/>
      <c r="WTY130" s="81"/>
      <c r="WTZ130" s="81"/>
      <c r="WUA130" s="81"/>
      <c r="WUB130" s="81"/>
      <c r="WUC130" s="81"/>
      <c r="WUD130" s="81"/>
      <c r="WUE130" s="81"/>
      <c r="WUF130" s="81"/>
      <c r="WUG130" s="81"/>
      <c r="WUH130" s="81"/>
      <c r="WUI130" s="81"/>
      <c r="WUJ130" s="81"/>
      <c r="WUK130" s="81"/>
      <c r="WUL130" s="81"/>
      <c r="WUM130" s="81"/>
      <c r="WUN130" s="81"/>
      <c r="WUO130" s="81"/>
      <c r="WUP130" s="81"/>
      <c r="WUQ130" s="81"/>
      <c r="WUR130" s="81"/>
      <c r="WUS130" s="81"/>
      <c r="WUT130" s="81"/>
      <c r="WUU130" s="81"/>
      <c r="WUV130" s="81"/>
      <c r="WUW130" s="81"/>
      <c r="WUX130" s="81"/>
      <c r="WUY130" s="81"/>
      <c r="WUZ130" s="81"/>
      <c r="WVA130" s="81"/>
      <c r="WVB130" s="81"/>
      <c r="WVC130" s="81"/>
      <c r="WVD130" s="81"/>
      <c r="WVE130" s="81"/>
      <c r="WVF130" s="81"/>
      <c r="WVG130" s="81"/>
      <c r="WVH130" s="81"/>
      <c r="WVI130" s="81"/>
      <c r="WVJ130" s="81"/>
      <c r="WVK130" s="81"/>
      <c r="WVL130" s="81"/>
      <c r="WVM130" s="81"/>
      <c r="WVN130" s="81"/>
      <c r="WVO130" s="81"/>
      <c r="WVP130" s="81"/>
      <c r="WVQ130" s="81"/>
      <c r="WVR130" s="81"/>
      <c r="WVS130" s="81"/>
      <c r="WVT130" s="81"/>
      <c r="WVU130" s="81"/>
      <c r="WVV130" s="81"/>
      <c r="WVW130" s="81"/>
      <c r="WVX130" s="81"/>
      <c r="WVY130" s="81"/>
      <c r="WVZ130" s="81"/>
      <c r="WWA130" s="81"/>
      <c r="WWB130" s="81"/>
      <c r="WWC130" s="81"/>
      <c r="WWD130" s="81"/>
      <c r="WWE130" s="81"/>
      <c r="WWF130" s="81"/>
      <c r="WWG130" s="81"/>
      <c r="WWH130" s="81"/>
      <c r="WWI130" s="81"/>
      <c r="WWJ130" s="81"/>
      <c r="WWK130" s="81"/>
      <c r="WWL130" s="81"/>
      <c r="WWM130" s="81"/>
      <c r="WWN130" s="81"/>
      <c r="WWO130" s="81"/>
      <c r="WWP130" s="81"/>
      <c r="WWQ130" s="81"/>
      <c r="WWR130" s="81"/>
      <c r="WWS130" s="81"/>
      <c r="WWT130" s="81"/>
      <c r="WWU130" s="81"/>
      <c r="WWV130" s="81"/>
      <c r="WWW130" s="81"/>
      <c r="WWX130" s="81"/>
      <c r="WWY130" s="81"/>
      <c r="WWZ130" s="81"/>
      <c r="WXA130" s="81"/>
      <c r="WXB130" s="81"/>
      <c r="WXC130" s="81"/>
      <c r="WXD130" s="81"/>
      <c r="WXE130" s="81"/>
      <c r="WXF130" s="81"/>
      <c r="WXG130" s="81"/>
      <c r="WXH130" s="81"/>
      <c r="WXI130" s="81"/>
      <c r="WXJ130" s="81"/>
      <c r="WXK130" s="81"/>
      <c r="WXL130" s="81"/>
      <c r="WXM130" s="81"/>
      <c r="WXN130" s="81"/>
      <c r="WXO130" s="81"/>
      <c r="WXP130" s="81"/>
      <c r="WXQ130" s="81"/>
      <c r="WXR130" s="81"/>
      <c r="WXS130" s="81"/>
      <c r="WXT130" s="81"/>
      <c r="WXU130" s="81"/>
      <c r="WXV130" s="81"/>
      <c r="WXW130" s="81"/>
      <c r="WXX130" s="81"/>
      <c r="WXY130" s="81"/>
      <c r="WXZ130" s="81"/>
      <c r="WYA130" s="81"/>
      <c r="WYB130" s="81"/>
      <c r="WYC130" s="81"/>
      <c r="WYD130" s="81"/>
      <c r="WYE130" s="81"/>
      <c r="WYF130" s="81"/>
      <c r="WYG130" s="81"/>
      <c r="WYH130" s="81"/>
      <c r="WYI130" s="81"/>
      <c r="WYJ130" s="81"/>
      <c r="WYK130" s="81"/>
      <c r="WYL130" s="81"/>
      <c r="WYM130" s="81"/>
      <c r="WYN130" s="81"/>
      <c r="WYO130" s="81"/>
      <c r="WYP130" s="81"/>
      <c r="WYQ130" s="81"/>
      <c r="WYR130" s="81"/>
      <c r="WYS130" s="81"/>
      <c r="WYT130" s="81"/>
      <c r="WYU130" s="81"/>
      <c r="WYV130" s="81"/>
      <c r="WYW130" s="81"/>
      <c r="WYX130" s="81"/>
      <c r="WYY130" s="81"/>
      <c r="WYZ130" s="81"/>
      <c r="WZA130" s="81"/>
      <c r="WZB130" s="81"/>
      <c r="WZC130" s="81"/>
      <c r="WZD130" s="81"/>
      <c r="WZE130" s="81"/>
      <c r="WZF130" s="81"/>
      <c r="WZG130" s="81"/>
      <c r="WZH130" s="81"/>
      <c r="WZI130" s="81"/>
      <c r="WZJ130" s="81"/>
      <c r="WZK130" s="81"/>
      <c r="WZL130" s="81"/>
      <c r="WZM130" s="81"/>
      <c r="WZN130" s="81"/>
      <c r="WZO130" s="81"/>
      <c r="WZP130" s="81"/>
      <c r="WZQ130" s="81"/>
      <c r="WZR130" s="81"/>
      <c r="WZS130" s="81"/>
      <c r="WZT130" s="81"/>
      <c r="WZU130" s="81"/>
      <c r="WZV130" s="81"/>
      <c r="WZW130" s="81"/>
      <c r="WZX130" s="81"/>
      <c r="WZY130" s="81"/>
      <c r="WZZ130" s="81"/>
      <c r="XAA130" s="81"/>
      <c r="XAB130" s="81"/>
      <c r="XAC130" s="81"/>
      <c r="XAD130" s="81"/>
      <c r="XAE130" s="81"/>
      <c r="XAF130" s="81"/>
      <c r="XAG130" s="81"/>
      <c r="XAH130" s="81"/>
      <c r="XAI130" s="81"/>
      <c r="XAJ130" s="81"/>
      <c r="XAK130" s="81"/>
      <c r="XAL130" s="81"/>
      <c r="XAM130" s="81"/>
      <c r="XAN130" s="81"/>
      <c r="XAO130" s="81"/>
      <c r="XAP130" s="81"/>
      <c r="XAQ130" s="81"/>
      <c r="XAR130" s="81"/>
      <c r="XAS130" s="81"/>
      <c r="XAT130" s="81"/>
      <c r="XAU130" s="81"/>
      <c r="XAV130" s="81"/>
      <c r="XAW130" s="81"/>
      <c r="XAX130" s="81"/>
      <c r="XAY130" s="81"/>
      <c r="XAZ130" s="81"/>
      <c r="XBA130" s="81"/>
      <c r="XBB130" s="81"/>
      <c r="XBC130" s="81"/>
      <c r="XBD130" s="81"/>
      <c r="XBE130" s="81"/>
      <c r="XBF130" s="81"/>
      <c r="XBG130" s="81"/>
      <c r="XBH130" s="81"/>
      <c r="XBI130" s="81"/>
      <c r="XBJ130" s="81"/>
      <c r="XBK130" s="81"/>
      <c r="XBL130" s="81"/>
      <c r="XBM130" s="81"/>
      <c r="XBN130" s="81"/>
      <c r="XBO130" s="81"/>
      <c r="XBP130" s="81"/>
      <c r="XBQ130" s="81"/>
      <c r="XBR130" s="81"/>
      <c r="XBS130" s="81"/>
      <c r="XBT130" s="81"/>
      <c r="XBU130" s="81"/>
      <c r="XBV130" s="81"/>
      <c r="XBW130" s="81"/>
      <c r="XBX130" s="81"/>
      <c r="XBY130" s="81"/>
      <c r="XBZ130" s="81"/>
      <c r="XCA130" s="81"/>
      <c r="XCB130" s="81"/>
      <c r="XCC130" s="81"/>
      <c r="XCD130" s="81"/>
      <c r="XCE130" s="81"/>
      <c r="XCF130" s="81"/>
      <c r="XCG130" s="81"/>
      <c r="XCH130" s="81"/>
      <c r="XCI130" s="81"/>
      <c r="XCJ130" s="81"/>
      <c r="XCK130" s="81"/>
      <c r="XCL130" s="81"/>
      <c r="XCM130" s="81"/>
      <c r="XCN130" s="81"/>
      <c r="XCO130" s="81"/>
      <c r="XCP130" s="81"/>
      <c r="XCQ130" s="81"/>
      <c r="XCR130" s="81"/>
      <c r="XCS130" s="81"/>
      <c r="XCT130" s="81"/>
      <c r="XCU130" s="81"/>
      <c r="XCV130" s="81"/>
      <c r="XCW130" s="81"/>
      <c r="XCX130" s="81"/>
      <c r="XCY130" s="81"/>
      <c r="XCZ130" s="81"/>
      <c r="XDA130" s="81"/>
      <c r="XDB130" s="81"/>
      <c r="XDC130" s="81"/>
      <c r="XDD130" s="81"/>
      <c r="XDE130" s="81"/>
      <c r="XDF130" s="81"/>
      <c r="XDG130" s="81"/>
      <c r="XDH130" s="81"/>
      <c r="XDI130" s="81"/>
      <c r="XDJ130" s="81"/>
      <c r="XDK130" s="81"/>
      <c r="XDL130" s="81"/>
      <c r="XDM130" s="81"/>
      <c r="XDN130" s="81"/>
      <c r="XDO130" s="81"/>
      <c r="XDP130" s="81"/>
      <c r="XDQ130" s="81"/>
      <c r="XDR130" s="81"/>
      <c r="XDS130" s="81"/>
      <c r="XDT130" s="81"/>
      <c r="XDU130" s="81"/>
      <c r="XDV130" s="81"/>
      <c r="XDW130" s="81"/>
      <c r="XDX130" s="81"/>
      <c r="XDY130" s="81"/>
      <c r="XDZ130" s="81"/>
      <c r="XEA130" s="81"/>
      <c r="XEB130" s="81"/>
      <c r="XEC130" s="81"/>
      <c r="XED130" s="81"/>
      <c r="XEE130" s="81"/>
      <c r="XEF130" s="81"/>
      <c r="XEG130" s="81"/>
      <c r="XEH130" s="81"/>
      <c r="XEI130" s="81"/>
      <c r="XEJ130" s="81"/>
      <c r="XEK130" s="81"/>
      <c r="XEL130" s="81"/>
      <c r="XEM130" s="81"/>
      <c r="XEN130" s="81"/>
      <c r="XEO130" s="81"/>
      <c r="XEP130" s="81"/>
      <c r="XEQ130" s="81"/>
      <c r="XER130" s="81"/>
      <c r="XES130" s="81"/>
      <c r="XET130" s="81"/>
      <c r="XEU130" s="81"/>
      <c r="XEV130" s="81"/>
      <c r="XEW130" s="81"/>
      <c r="XEX130" s="81"/>
      <c r="XEY130" s="81"/>
      <c r="XEZ130" s="81"/>
      <c r="XFA130" s="81"/>
      <c r="XFB130" s="81"/>
      <c r="XFC130" s="81"/>
      <c r="XFD130" s="81"/>
    </row>
    <row r="131" spans="4:16384" ht="13.5" customHeight="1"/>
    <row r="132" spans="4:16384" ht="13.9">
      <c r="D132" s="15"/>
      <c r="I132" s="29" t="s">
        <v>3615</v>
      </c>
      <c r="M132" s="456" t="s">
        <v>208</v>
      </c>
      <c r="N132" s="1333"/>
      <c r="O132" s="1334"/>
      <c r="P132" s="1317"/>
      <c r="Q132" s="488"/>
      <c r="R132" s="488"/>
    </row>
    <row r="133" spans="4:16384">
      <c r="D133" s="15"/>
      <c r="I133" s="740" t="s">
        <v>3616</v>
      </c>
      <c r="M133" s="456" t="s">
        <v>208</v>
      </c>
      <c r="N133" s="1334"/>
      <c r="O133" s="1334"/>
      <c r="P133" s="1317"/>
      <c r="Q133" s="389"/>
      <c r="R133" s="389"/>
    </row>
    <row r="134" spans="4:16384" ht="13.9">
      <c r="D134" s="15"/>
      <c r="I134" s="29" t="s">
        <v>3617</v>
      </c>
      <c r="M134" s="456" t="s">
        <v>208</v>
      </c>
      <c r="N134" s="488">
        <f>SUM(N132:N133)</f>
        <v>0</v>
      </c>
      <c r="O134" s="488">
        <f t="shared" ref="O134:R134" si="20">SUM(O132:O133)</f>
        <v>0</v>
      </c>
      <c r="P134" s="488">
        <f t="shared" si="20"/>
        <v>0</v>
      </c>
      <c r="Q134" s="488">
        <f t="shared" si="20"/>
        <v>0</v>
      </c>
      <c r="R134" s="488">
        <f t="shared" si="20"/>
        <v>0</v>
      </c>
    </row>
    <row r="135" spans="4:16384" s="12" customFormat="1" ht="14.25" customHeight="1">
      <c r="D135" s="15"/>
      <c r="E135" s="11" t="s">
        <v>183</v>
      </c>
      <c r="F135" s="11" t="s">
        <v>1858</v>
      </c>
      <c r="G135" s="7" t="s">
        <v>3611</v>
      </c>
      <c r="H135" s="7" t="s">
        <v>431</v>
      </c>
      <c r="I135" s="7" t="s">
        <v>419</v>
      </c>
      <c r="J135" s="11"/>
      <c r="K135" s="23" t="s">
        <v>197</v>
      </c>
      <c r="L135" s="7" t="s">
        <v>3261</v>
      </c>
      <c r="M135" s="15" t="s">
        <v>208</v>
      </c>
      <c r="N135" s="1317"/>
      <c r="O135" s="1317"/>
      <c r="P135" s="1317"/>
      <c r="Q135" s="389"/>
      <c r="R135" s="389"/>
    </row>
    <row r="136" spans="4:16384" s="12" customFormat="1" ht="14.25" customHeight="1">
      <c r="D136" s="15"/>
      <c r="E136" s="11" t="s">
        <v>183</v>
      </c>
      <c r="F136" s="11" t="s">
        <v>1858</v>
      </c>
      <c r="G136" s="7" t="s">
        <v>3611</v>
      </c>
      <c r="H136" s="7" t="s">
        <v>431</v>
      </c>
      <c r="I136" s="7" t="s">
        <v>427</v>
      </c>
      <c r="J136" s="11"/>
      <c r="K136" s="23" t="s">
        <v>197</v>
      </c>
      <c r="L136" s="7" t="s">
        <v>3261</v>
      </c>
      <c r="M136" s="15" t="s">
        <v>208</v>
      </c>
      <c r="N136" s="1317"/>
      <c r="O136" s="1317"/>
      <c r="P136" s="1317"/>
      <c r="Q136" s="389"/>
      <c r="R136" s="389"/>
    </row>
    <row r="137" spans="4:16384" s="12" customFormat="1" ht="14.25" customHeight="1">
      <c r="D137" s="15"/>
      <c r="E137" s="11" t="s">
        <v>183</v>
      </c>
      <c r="F137" s="11" t="s">
        <v>1858</v>
      </c>
      <c r="G137" s="7" t="s">
        <v>3611</v>
      </c>
      <c r="H137" s="7" t="s">
        <v>431</v>
      </c>
      <c r="I137" s="7" t="s">
        <v>434</v>
      </c>
      <c r="J137" s="11"/>
      <c r="K137" s="23" t="s">
        <v>197</v>
      </c>
      <c r="L137" s="7" t="s">
        <v>3261</v>
      </c>
      <c r="M137" s="15" t="s">
        <v>208</v>
      </c>
      <c r="N137" s="1317"/>
      <c r="O137" s="1317"/>
      <c r="P137" s="1317"/>
      <c r="Q137" s="389"/>
      <c r="R137" s="389"/>
    </row>
    <row r="138" spans="4:16384" s="12" customFormat="1" ht="14.25" customHeight="1">
      <c r="D138" s="15"/>
      <c r="E138" s="11" t="s">
        <v>183</v>
      </c>
      <c r="F138" s="11" t="s">
        <v>1858</v>
      </c>
      <c r="G138" s="7" t="s">
        <v>3611</v>
      </c>
      <c r="H138" s="7" t="s">
        <v>431</v>
      </c>
      <c r="I138" s="7" t="s">
        <v>440</v>
      </c>
      <c r="J138" s="11"/>
      <c r="K138" s="23" t="s">
        <v>197</v>
      </c>
      <c r="L138" s="7" t="s">
        <v>3261</v>
      </c>
      <c r="M138" s="15" t="s">
        <v>208</v>
      </c>
      <c r="N138" s="1317"/>
      <c r="O138" s="1317"/>
      <c r="P138" s="1317"/>
      <c r="Q138" s="389"/>
      <c r="R138" s="389"/>
    </row>
    <row r="139" spans="4:16384" s="12" customFormat="1" ht="14.25" customHeight="1">
      <c r="D139" s="15"/>
      <c r="E139" s="11" t="s">
        <v>183</v>
      </c>
      <c r="F139" s="11" t="s">
        <v>1858</v>
      </c>
      <c r="G139" s="7" t="s">
        <v>3611</v>
      </c>
      <c r="H139" s="7" t="s">
        <v>431</v>
      </c>
      <c r="I139" s="7" t="s">
        <v>447</v>
      </c>
      <c r="J139" s="11"/>
      <c r="K139" s="23" t="s">
        <v>197</v>
      </c>
      <c r="L139" s="7" t="s">
        <v>3261</v>
      </c>
      <c r="M139" s="15" t="s">
        <v>208</v>
      </c>
      <c r="N139" s="1317"/>
      <c r="O139" s="1317"/>
      <c r="P139" s="1317"/>
      <c r="Q139" s="389"/>
      <c r="R139" s="389"/>
    </row>
    <row r="140" spans="4:16384" s="12" customFormat="1" ht="14.25" customHeight="1">
      <c r="D140" s="15"/>
      <c r="E140" s="11" t="s">
        <v>183</v>
      </c>
      <c r="F140" s="11" t="s">
        <v>1858</v>
      </c>
      <c r="G140" s="7" t="s">
        <v>3611</v>
      </c>
      <c r="H140" s="7" t="s">
        <v>431</v>
      </c>
      <c r="I140" s="7" t="s">
        <v>453</v>
      </c>
      <c r="J140" s="11"/>
      <c r="K140" s="23" t="s">
        <v>197</v>
      </c>
      <c r="L140" s="7" t="s">
        <v>3261</v>
      </c>
      <c r="M140" s="15" t="s">
        <v>208</v>
      </c>
      <c r="N140" s="1317"/>
      <c r="O140" s="1317"/>
      <c r="P140" s="1317"/>
      <c r="Q140" s="389"/>
      <c r="R140" s="389"/>
    </row>
    <row r="141" spans="4:16384" s="12" customFormat="1" ht="14.25" customHeight="1">
      <c r="D141" s="15"/>
      <c r="E141" s="11" t="s">
        <v>183</v>
      </c>
      <c r="F141" s="11" t="s">
        <v>1858</v>
      </c>
      <c r="G141" s="7" t="s">
        <v>3611</v>
      </c>
      <c r="H141" s="7" t="s">
        <v>431</v>
      </c>
      <c r="I141" s="7" t="s">
        <v>457</v>
      </c>
      <c r="J141" s="11"/>
      <c r="K141" s="23" t="s">
        <v>197</v>
      </c>
      <c r="L141" s="7" t="s">
        <v>3261</v>
      </c>
      <c r="M141" s="15" t="s">
        <v>208</v>
      </c>
      <c r="N141" s="1317"/>
      <c r="O141" s="1317"/>
      <c r="P141" s="1317"/>
      <c r="Q141" s="389"/>
      <c r="R141" s="389"/>
    </row>
    <row r="142" spans="4:16384" s="12" customFormat="1" ht="14.25" customHeight="1">
      <c r="D142" s="15"/>
      <c r="E142" s="11" t="s">
        <v>183</v>
      </c>
      <c r="F142" s="11" t="s">
        <v>1858</v>
      </c>
      <c r="G142" s="7" t="s">
        <v>3611</v>
      </c>
      <c r="H142" s="7" t="s">
        <v>431</v>
      </c>
      <c r="I142" s="7" t="s">
        <v>461</v>
      </c>
      <c r="J142" s="11"/>
      <c r="K142" s="23" t="s">
        <v>197</v>
      </c>
      <c r="L142" s="7" t="s">
        <v>3261</v>
      </c>
      <c r="M142" s="15" t="s">
        <v>208</v>
      </c>
      <c r="N142" s="1317"/>
      <c r="O142" s="1317"/>
      <c r="P142" s="1317"/>
      <c r="Q142" s="389"/>
      <c r="R142" s="389"/>
    </row>
    <row r="143" spans="4:16384" s="12" customFormat="1" ht="14.25" customHeight="1">
      <c r="D143" s="15"/>
      <c r="E143" s="11" t="s">
        <v>183</v>
      </c>
      <c r="F143" s="11" t="s">
        <v>1858</v>
      </c>
      <c r="G143" s="7" t="s">
        <v>3611</v>
      </c>
      <c r="H143" s="7" t="s">
        <v>431</v>
      </c>
      <c r="I143" s="7" t="s">
        <v>1859</v>
      </c>
      <c r="J143" s="11"/>
      <c r="K143" s="23" t="s">
        <v>197</v>
      </c>
      <c r="L143" s="7" t="s">
        <v>3261</v>
      </c>
      <c r="M143" s="15" t="s">
        <v>208</v>
      </c>
      <c r="N143" s="1317"/>
      <c r="O143" s="1317"/>
      <c r="P143" s="1317"/>
      <c r="Q143" s="389"/>
      <c r="R143" s="389"/>
    </row>
    <row r="144" spans="4:16384" s="12" customFormat="1" ht="14.25" customHeight="1">
      <c r="D144" s="15"/>
      <c r="E144" s="11"/>
      <c r="F144" s="11"/>
      <c r="G144" s="7"/>
      <c r="H144" s="7"/>
      <c r="I144" s="31" t="s">
        <v>3618</v>
      </c>
      <c r="J144" s="15"/>
      <c r="K144" s="15"/>
      <c r="L144" s="15"/>
      <c r="M144" s="15"/>
      <c r="N144" s="488">
        <f>SUM(N135:N143)</f>
        <v>0</v>
      </c>
      <c r="O144" s="488">
        <f t="shared" ref="O144:R144" si="21">SUM(O135:O143)</f>
        <v>0</v>
      </c>
      <c r="P144" s="488">
        <f t="shared" si="21"/>
        <v>0</v>
      </c>
      <c r="Q144" s="488">
        <f t="shared" si="21"/>
        <v>0</v>
      </c>
      <c r="R144" s="488">
        <f t="shared" si="21"/>
        <v>0</v>
      </c>
    </row>
    <row r="145" spans="5:18" s="12" customFormat="1" ht="14.25" customHeight="1">
      <c r="E145" s="11"/>
      <c r="F145" s="11"/>
      <c r="G145" s="7"/>
      <c r="H145" s="7"/>
      <c r="I145" s="31" t="s">
        <v>3619</v>
      </c>
      <c r="J145" s="15"/>
      <c r="K145" s="15"/>
      <c r="L145" s="15"/>
      <c r="M145" s="15"/>
      <c r="N145" s="488">
        <f>N144-N134</f>
        <v>0</v>
      </c>
      <c r="O145" s="488">
        <f t="shared" ref="O145:R145" si="22">O144-O134</f>
        <v>0</v>
      </c>
      <c r="P145" s="488">
        <f t="shared" si="22"/>
        <v>0</v>
      </c>
      <c r="Q145" s="488">
        <f t="shared" si="22"/>
        <v>0</v>
      </c>
      <c r="R145" s="488">
        <f t="shared" si="22"/>
        <v>0</v>
      </c>
    </row>
    <row r="146" spans="5:18" ht="14.25" customHeight="1"/>
    <row r="147" spans="5:18" ht="14.25" customHeight="1"/>
    <row r="148" spans="5:18" ht="13.9">
      <c r="I148" s="29" t="s">
        <v>3615</v>
      </c>
      <c r="M148" s="456" t="s">
        <v>208</v>
      </c>
      <c r="N148" s="1333"/>
      <c r="O148" s="1334"/>
      <c r="P148" s="1317"/>
      <c r="Q148" s="488"/>
      <c r="R148" s="488"/>
    </row>
    <row r="149" spans="5:18">
      <c r="I149" s="740" t="s">
        <v>3616</v>
      </c>
      <c r="M149" s="456" t="s">
        <v>208</v>
      </c>
      <c r="N149" s="1334"/>
      <c r="O149" s="1334"/>
      <c r="P149" s="1317"/>
      <c r="Q149" s="389"/>
      <c r="R149" s="389"/>
    </row>
    <row r="150" spans="5:18" ht="13.9">
      <c r="I150" s="29" t="s">
        <v>3617</v>
      </c>
      <c r="M150" s="456" t="s">
        <v>208</v>
      </c>
      <c r="N150" s="488">
        <f>SUM(N148:N149)</f>
        <v>0</v>
      </c>
      <c r="O150" s="488">
        <f t="shared" ref="O150:R150" si="23">SUM(O148:O149)</f>
        <v>0</v>
      </c>
      <c r="P150" s="488">
        <f t="shared" si="23"/>
        <v>0</v>
      </c>
      <c r="Q150" s="488">
        <f t="shared" si="23"/>
        <v>0</v>
      </c>
      <c r="R150" s="488">
        <f t="shared" si="23"/>
        <v>0</v>
      </c>
    </row>
    <row r="151" spans="5:18" s="12" customFormat="1" ht="14.25" customHeight="1">
      <c r="E151" s="11" t="s">
        <v>183</v>
      </c>
      <c r="F151" s="11" t="s">
        <v>1858</v>
      </c>
      <c r="G151" s="7" t="s">
        <v>3611</v>
      </c>
      <c r="H151" s="7" t="s">
        <v>438</v>
      </c>
      <c r="I151" s="7" t="s">
        <v>419</v>
      </c>
      <c r="J151" s="11"/>
      <c r="K151" s="23" t="s">
        <v>197</v>
      </c>
      <c r="L151" s="7" t="s">
        <v>3261</v>
      </c>
      <c r="M151" s="15" t="s">
        <v>208</v>
      </c>
      <c r="N151" s="1317"/>
      <c r="O151" s="1317"/>
      <c r="P151" s="1317"/>
      <c r="Q151" s="389"/>
      <c r="R151" s="389"/>
    </row>
    <row r="152" spans="5:18" s="12" customFormat="1" ht="14.25" customHeight="1">
      <c r="E152" s="11" t="s">
        <v>183</v>
      </c>
      <c r="F152" s="11" t="s">
        <v>1858</v>
      </c>
      <c r="G152" s="7" t="s">
        <v>3611</v>
      </c>
      <c r="H152" s="7" t="s">
        <v>438</v>
      </c>
      <c r="I152" s="7" t="s">
        <v>427</v>
      </c>
      <c r="J152" s="11"/>
      <c r="K152" s="23" t="s">
        <v>197</v>
      </c>
      <c r="L152" s="7" t="s">
        <v>3261</v>
      </c>
      <c r="M152" s="15" t="s">
        <v>208</v>
      </c>
      <c r="N152" s="1317"/>
      <c r="O152" s="1317"/>
      <c r="P152" s="1317"/>
      <c r="Q152" s="389"/>
      <c r="R152" s="389"/>
    </row>
    <row r="153" spans="5:18" s="12" customFormat="1" ht="14.25" customHeight="1">
      <c r="E153" s="11" t="s">
        <v>183</v>
      </c>
      <c r="F153" s="11" t="s">
        <v>1858</v>
      </c>
      <c r="G153" s="7" t="s">
        <v>3611</v>
      </c>
      <c r="H153" s="7" t="s">
        <v>438</v>
      </c>
      <c r="I153" s="7" t="s">
        <v>434</v>
      </c>
      <c r="J153" s="11"/>
      <c r="K153" s="23" t="s">
        <v>197</v>
      </c>
      <c r="L153" s="7" t="s">
        <v>3261</v>
      </c>
      <c r="M153" s="15" t="s">
        <v>208</v>
      </c>
      <c r="N153" s="1317"/>
      <c r="O153" s="1317"/>
      <c r="P153" s="1317"/>
      <c r="Q153" s="389"/>
      <c r="R153" s="389"/>
    </row>
    <row r="154" spans="5:18" s="12" customFormat="1" ht="14.25" customHeight="1">
      <c r="E154" s="11" t="s">
        <v>183</v>
      </c>
      <c r="F154" s="11" t="s">
        <v>1858</v>
      </c>
      <c r="G154" s="7" t="s">
        <v>3611</v>
      </c>
      <c r="H154" s="7" t="s">
        <v>438</v>
      </c>
      <c r="I154" s="7" t="s">
        <v>440</v>
      </c>
      <c r="J154" s="11"/>
      <c r="K154" s="23" t="s">
        <v>197</v>
      </c>
      <c r="L154" s="7" t="s">
        <v>3261</v>
      </c>
      <c r="M154" s="15" t="s">
        <v>208</v>
      </c>
      <c r="N154" s="1317"/>
      <c r="O154" s="1317"/>
      <c r="P154" s="1317"/>
      <c r="Q154" s="389"/>
      <c r="R154" s="389"/>
    </row>
    <row r="155" spans="5:18" s="12" customFormat="1" ht="14.25" customHeight="1">
      <c r="E155" s="11" t="s">
        <v>183</v>
      </c>
      <c r="F155" s="11" t="s">
        <v>1858</v>
      </c>
      <c r="G155" s="7" t="s">
        <v>3611</v>
      </c>
      <c r="H155" s="7" t="s">
        <v>438</v>
      </c>
      <c r="I155" s="7" t="s">
        <v>447</v>
      </c>
      <c r="J155" s="11"/>
      <c r="K155" s="23" t="s">
        <v>197</v>
      </c>
      <c r="L155" s="7" t="s">
        <v>3261</v>
      </c>
      <c r="M155" s="15" t="s">
        <v>208</v>
      </c>
      <c r="N155" s="1317"/>
      <c r="O155" s="1317"/>
      <c r="P155" s="1317"/>
      <c r="Q155" s="389"/>
      <c r="R155" s="389"/>
    </row>
    <row r="156" spans="5:18" s="12" customFormat="1" ht="14.25" customHeight="1">
      <c r="E156" s="11" t="s">
        <v>183</v>
      </c>
      <c r="F156" s="11" t="s">
        <v>1858</v>
      </c>
      <c r="G156" s="7" t="s">
        <v>3611</v>
      </c>
      <c r="H156" s="7" t="s">
        <v>438</v>
      </c>
      <c r="I156" s="7" t="s">
        <v>453</v>
      </c>
      <c r="J156" s="11"/>
      <c r="K156" s="23" t="s">
        <v>197</v>
      </c>
      <c r="L156" s="7" t="s">
        <v>3261</v>
      </c>
      <c r="M156" s="15" t="s">
        <v>208</v>
      </c>
      <c r="N156" s="1317"/>
      <c r="O156" s="1317"/>
      <c r="P156" s="1317"/>
      <c r="Q156" s="389"/>
      <c r="R156" s="389"/>
    </row>
    <row r="157" spans="5:18" s="12" customFormat="1" ht="14.25" customHeight="1">
      <c r="E157" s="11" t="s">
        <v>183</v>
      </c>
      <c r="F157" s="11" t="s">
        <v>1858</v>
      </c>
      <c r="G157" s="7" t="s">
        <v>3611</v>
      </c>
      <c r="H157" s="7" t="s">
        <v>438</v>
      </c>
      <c r="I157" s="7" t="s">
        <v>457</v>
      </c>
      <c r="J157" s="11"/>
      <c r="K157" s="23" t="s">
        <v>197</v>
      </c>
      <c r="L157" s="7" t="s">
        <v>3261</v>
      </c>
      <c r="M157" s="15" t="s">
        <v>208</v>
      </c>
      <c r="N157" s="1317"/>
      <c r="O157" s="1317"/>
      <c r="P157" s="1317"/>
      <c r="Q157" s="389"/>
      <c r="R157" s="389"/>
    </row>
    <row r="158" spans="5:18" s="12" customFormat="1" ht="14.25" customHeight="1">
      <c r="E158" s="11" t="s">
        <v>183</v>
      </c>
      <c r="F158" s="11" t="s">
        <v>1858</v>
      </c>
      <c r="G158" s="7" t="s">
        <v>3611</v>
      </c>
      <c r="H158" s="7" t="s">
        <v>438</v>
      </c>
      <c r="I158" s="7" t="s">
        <v>461</v>
      </c>
      <c r="J158" s="11"/>
      <c r="K158" s="23" t="s">
        <v>197</v>
      </c>
      <c r="L158" s="7" t="s">
        <v>3261</v>
      </c>
      <c r="M158" s="15" t="s">
        <v>208</v>
      </c>
      <c r="N158" s="1317"/>
      <c r="O158" s="1317"/>
      <c r="P158" s="1317"/>
      <c r="Q158" s="389"/>
      <c r="R158" s="389"/>
    </row>
    <row r="159" spans="5:18" s="12" customFormat="1" ht="13.5" customHeight="1">
      <c r="E159" s="11" t="s">
        <v>183</v>
      </c>
      <c r="F159" s="11" t="s">
        <v>1858</v>
      </c>
      <c r="G159" s="7" t="s">
        <v>3611</v>
      </c>
      <c r="H159" s="7" t="s">
        <v>438</v>
      </c>
      <c r="I159" s="7" t="s">
        <v>1859</v>
      </c>
      <c r="J159" s="11"/>
      <c r="K159" s="23" t="s">
        <v>197</v>
      </c>
      <c r="L159" s="7" t="s">
        <v>3261</v>
      </c>
      <c r="M159" s="15" t="s">
        <v>208</v>
      </c>
      <c r="N159" s="1317"/>
      <c r="O159" s="1317"/>
      <c r="P159" s="1317"/>
      <c r="Q159" s="389"/>
      <c r="R159" s="389"/>
    </row>
    <row r="160" spans="5:18" s="12" customFormat="1" ht="14.25" customHeight="1">
      <c r="E160" s="11"/>
      <c r="F160" s="11"/>
      <c r="G160" s="7"/>
      <c r="H160" s="7"/>
      <c r="I160" s="31" t="s">
        <v>3618</v>
      </c>
      <c r="J160" s="15"/>
      <c r="K160" s="15"/>
      <c r="L160" s="15"/>
      <c r="M160" s="15"/>
      <c r="N160" s="488">
        <f>SUM(N151:N159)</f>
        <v>0</v>
      </c>
      <c r="O160" s="488">
        <f t="shared" ref="O160:R160" si="24">SUM(O151:O159)</f>
        <v>0</v>
      </c>
      <c r="P160" s="488">
        <f t="shared" si="24"/>
        <v>0</v>
      </c>
      <c r="Q160" s="488">
        <f t="shared" si="24"/>
        <v>0</v>
      </c>
      <c r="R160" s="488">
        <f t="shared" si="24"/>
        <v>0</v>
      </c>
    </row>
    <row r="161" spans="4:16384" s="12" customFormat="1" ht="14.25" customHeight="1">
      <c r="D161" s="15"/>
      <c r="E161" s="11"/>
      <c r="F161" s="11"/>
      <c r="G161" s="7"/>
      <c r="H161" s="7"/>
      <c r="I161" s="31" t="s">
        <v>3619</v>
      </c>
      <c r="J161" s="15"/>
      <c r="K161" s="15"/>
      <c r="L161" s="15"/>
      <c r="M161" s="15"/>
      <c r="N161" s="488">
        <f>N160-N150</f>
        <v>0</v>
      </c>
      <c r="O161" s="488">
        <f t="shared" ref="O161:R161" si="25">O160-O150</f>
        <v>0</v>
      </c>
      <c r="P161" s="488">
        <f t="shared" si="25"/>
        <v>0</v>
      </c>
      <c r="Q161" s="488">
        <f t="shared" si="25"/>
        <v>0</v>
      </c>
      <c r="R161" s="488">
        <f t="shared" si="25"/>
        <v>0</v>
      </c>
    </row>
    <row r="162" spans="4:16384" ht="14.25" customHeight="1"/>
    <row r="163" spans="4:16384" s="33" customFormat="1" ht="14.25" customHeight="1">
      <c r="D163" s="80" t="s">
        <v>3612</v>
      </c>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c r="GY163" s="81"/>
      <c r="GZ163" s="81"/>
      <c r="HA163" s="81"/>
      <c r="HB163" s="81"/>
      <c r="HC163" s="81"/>
      <c r="HD163" s="81"/>
      <c r="HE163" s="81"/>
      <c r="HF163" s="81"/>
      <c r="HG163" s="81"/>
      <c r="HH163" s="81"/>
      <c r="HI163" s="81"/>
      <c r="HJ163" s="81"/>
      <c r="HK163" s="81"/>
      <c r="HL163" s="81"/>
      <c r="HM163" s="81"/>
      <c r="HN163" s="81"/>
      <c r="HO163" s="81"/>
      <c r="HP163" s="81"/>
      <c r="HQ163" s="81"/>
      <c r="HR163" s="81"/>
      <c r="HS163" s="81"/>
      <c r="HT163" s="81"/>
      <c r="HU163" s="81"/>
      <c r="HV163" s="81"/>
      <c r="HW163" s="81"/>
      <c r="HX163" s="81"/>
      <c r="HY163" s="81"/>
      <c r="HZ163" s="81"/>
      <c r="IA163" s="81"/>
      <c r="IB163" s="81"/>
      <c r="IC163" s="81"/>
      <c r="ID163" s="81"/>
      <c r="IE163" s="81"/>
      <c r="IF163" s="81"/>
      <c r="IG163" s="81"/>
      <c r="IH163" s="81"/>
      <c r="II163" s="81"/>
      <c r="IJ163" s="81"/>
      <c r="IK163" s="81"/>
      <c r="IL163" s="81"/>
      <c r="IM163" s="81"/>
      <c r="IN163" s="81"/>
      <c r="IO163" s="81"/>
      <c r="IP163" s="81"/>
      <c r="IQ163" s="81"/>
      <c r="IR163" s="81"/>
      <c r="IS163" s="81"/>
      <c r="IT163" s="81"/>
      <c r="IU163" s="81"/>
      <c r="IV163" s="81"/>
      <c r="IW163" s="81"/>
      <c r="IX163" s="81"/>
      <c r="IY163" s="81"/>
      <c r="IZ163" s="81"/>
      <c r="JA163" s="81"/>
      <c r="JB163" s="81"/>
      <c r="JC163" s="81"/>
      <c r="JD163" s="81"/>
      <c r="JE163" s="81"/>
      <c r="JF163" s="81"/>
      <c r="JG163" s="81"/>
      <c r="JH163" s="81"/>
      <c r="JI163" s="81"/>
      <c r="JJ163" s="81"/>
      <c r="JK163" s="81"/>
      <c r="JL163" s="81"/>
      <c r="JM163" s="81"/>
      <c r="JN163" s="81"/>
      <c r="JO163" s="81"/>
      <c r="JP163" s="81"/>
      <c r="JQ163" s="81"/>
      <c r="JR163" s="81"/>
      <c r="JS163" s="81"/>
      <c r="JT163" s="81"/>
      <c r="JU163" s="81"/>
      <c r="JV163" s="81"/>
      <c r="JW163" s="81"/>
      <c r="JX163" s="81"/>
      <c r="JY163" s="81"/>
      <c r="JZ163" s="81"/>
      <c r="KA163" s="81"/>
      <c r="KB163" s="81"/>
      <c r="KC163" s="81"/>
      <c r="KD163" s="81"/>
      <c r="KE163" s="81"/>
      <c r="KF163" s="81"/>
      <c r="KG163" s="81"/>
      <c r="KH163" s="81"/>
      <c r="KI163" s="81"/>
      <c r="KJ163" s="81"/>
      <c r="KK163" s="81"/>
      <c r="KL163" s="81"/>
      <c r="KM163" s="81"/>
      <c r="KN163" s="81"/>
      <c r="KO163" s="81"/>
      <c r="KP163" s="81"/>
      <c r="KQ163" s="81"/>
      <c r="KR163" s="81"/>
      <c r="KS163" s="81"/>
      <c r="KT163" s="81"/>
      <c r="KU163" s="81"/>
      <c r="KV163" s="81"/>
      <c r="KW163" s="81"/>
      <c r="KX163" s="81"/>
      <c r="KY163" s="81"/>
      <c r="KZ163" s="81"/>
      <c r="LA163" s="81"/>
      <c r="LB163" s="81"/>
      <c r="LC163" s="81"/>
      <c r="LD163" s="81"/>
      <c r="LE163" s="81"/>
      <c r="LF163" s="81"/>
      <c r="LG163" s="81"/>
      <c r="LH163" s="81"/>
      <c r="LI163" s="81"/>
      <c r="LJ163" s="81"/>
      <c r="LK163" s="81"/>
      <c r="LL163" s="81"/>
      <c r="LM163" s="81"/>
      <c r="LN163" s="81"/>
      <c r="LO163" s="81"/>
      <c r="LP163" s="81"/>
      <c r="LQ163" s="81"/>
      <c r="LR163" s="81"/>
      <c r="LS163" s="81"/>
      <c r="LT163" s="81"/>
      <c r="LU163" s="81"/>
      <c r="LV163" s="81"/>
      <c r="LW163" s="81"/>
      <c r="LX163" s="81"/>
      <c r="LY163" s="81"/>
      <c r="LZ163" s="81"/>
      <c r="MA163" s="81"/>
      <c r="MB163" s="81"/>
      <c r="MC163" s="81"/>
      <c r="MD163" s="81"/>
      <c r="ME163" s="81"/>
      <c r="MF163" s="81"/>
      <c r="MG163" s="81"/>
      <c r="MH163" s="81"/>
      <c r="MI163" s="81"/>
      <c r="MJ163" s="81"/>
      <c r="MK163" s="81"/>
      <c r="ML163" s="81"/>
      <c r="MM163" s="81"/>
      <c r="MN163" s="81"/>
      <c r="MO163" s="81"/>
      <c r="MP163" s="81"/>
      <c r="MQ163" s="81"/>
      <c r="MR163" s="81"/>
      <c r="MS163" s="81"/>
      <c r="MT163" s="81"/>
      <c r="MU163" s="81"/>
      <c r="MV163" s="81"/>
      <c r="MW163" s="81"/>
      <c r="MX163" s="81"/>
      <c r="MY163" s="81"/>
      <c r="MZ163" s="81"/>
      <c r="NA163" s="81"/>
      <c r="NB163" s="81"/>
      <c r="NC163" s="81"/>
      <c r="ND163" s="81"/>
      <c r="NE163" s="81"/>
      <c r="NF163" s="81"/>
      <c r="NG163" s="81"/>
      <c r="NH163" s="81"/>
      <c r="NI163" s="81"/>
      <c r="NJ163" s="81"/>
      <c r="NK163" s="81"/>
      <c r="NL163" s="81"/>
      <c r="NM163" s="81"/>
      <c r="NN163" s="81"/>
      <c r="NO163" s="81"/>
      <c r="NP163" s="81"/>
      <c r="NQ163" s="81"/>
      <c r="NR163" s="81"/>
      <c r="NS163" s="81"/>
      <c r="NT163" s="81"/>
      <c r="NU163" s="81"/>
      <c r="NV163" s="81"/>
      <c r="NW163" s="81"/>
      <c r="NX163" s="81"/>
      <c r="NY163" s="81"/>
      <c r="NZ163" s="81"/>
      <c r="OA163" s="81"/>
      <c r="OB163" s="81"/>
      <c r="OC163" s="81"/>
      <c r="OD163" s="81"/>
      <c r="OE163" s="81"/>
      <c r="OF163" s="81"/>
      <c r="OG163" s="81"/>
      <c r="OH163" s="81"/>
      <c r="OI163" s="81"/>
      <c r="OJ163" s="81"/>
      <c r="OK163" s="81"/>
      <c r="OL163" s="81"/>
      <c r="OM163" s="81"/>
      <c r="ON163" s="81"/>
      <c r="OO163" s="81"/>
      <c r="OP163" s="81"/>
      <c r="OQ163" s="81"/>
      <c r="OR163" s="81"/>
      <c r="OS163" s="81"/>
      <c r="OT163" s="81"/>
      <c r="OU163" s="81"/>
      <c r="OV163" s="81"/>
      <c r="OW163" s="81"/>
      <c r="OX163" s="81"/>
      <c r="OY163" s="81"/>
      <c r="OZ163" s="81"/>
      <c r="PA163" s="81"/>
      <c r="PB163" s="81"/>
      <c r="PC163" s="81"/>
      <c r="PD163" s="81"/>
      <c r="PE163" s="81"/>
      <c r="PF163" s="81"/>
      <c r="PG163" s="81"/>
      <c r="PH163" s="81"/>
      <c r="PI163" s="81"/>
      <c r="PJ163" s="81"/>
      <c r="PK163" s="81"/>
      <c r="PL163" s="81"/>
      <c r="PM163" s="81"/>
      <c r="PN163" s="81"/>
      <c r="PO163" s="81"/>
      <c r="PP163" s="81"/>
      <c r="PQ163" s="81"/>
      <c r="PR163" s="81"/>
      <c r="PS163" s="81"/>
      <c r="PT163" s="81"/>
      <c r="PU163" s="81"/>
      <c r="PV163" s="81"/>
      <c r="PW163" s="81"/>
      <c r="PX163" s="81"/>
      <c r="PY163" s="81"/>
      <c r="PZ163" s="81"/>
      <c r="QA163" s="81"/>
      <c r="QB163" s="81"/>
      <c r="QC163" s="81"/>
      <c r="QD163" s="81"/>
      <c r="QE163" s="81"/>
      <c r="QF163" s="81"/>
      <c r="QG163" s="81"/>
      <c r="QH163" s="81"/>
      <c r="QI163" s="81"/>
      <c r="QJ163" s="81"/>
      <c r="QK163" s="81"/>
      <c r="QL163" s="81"/>
      <c r="QM163" s="81"/>
      <c r="QN163" s="81"/>
      <c r="QO163" s="81"/>
      <c r="QP163" s="81"/>
      <c r="QQ163" s="81"/>
      <c r="QR163" s="81"/>
      <c r="QS163" s="81"/>
      <c r="QT163" s="81"/>
      <c r="QU163" s="81"/>
      <c r="QV163" s="81"/>
      <c r="QW163" s="81"/>
      <c r="QX163" s="81"/>
      <c r="QY163" s="81"/>
      <c r="QZ163" s="81"/>
      <c r="RA163" s="81"/>
      <c r="RB163" s="81"/>
      <c r="RC163" s="81"/>
      <c r="RD163" s="81"/>
      <c r="RE163" s="81"/>
      <c r="RF163" s="81"/>
      <c r="RG163" s="81"/>
      <c r="RH163" s="81"/>
      <c r="RI163" s="81"/>
      <c r="RJ163" s="81"/>
      <c r="RK163" s="81"/>
      <c r="RL163" s="81"/>
      <c r="RM163" s="81"/>
      <c r="RN163" s="81"/>
      <c r="RO163" s="81"/>
      <c r="RP163" s="81"/>
      <c r="RQ163" s="81"/>
      <c r="RR163" s="81"/>
      <c r="RS163" s="81"/>
      <c r="RT163" s="81"/>
      <c r="RU163" s="81"/>
      <c r="RV163" s="81"/>
      <c r="RW163" s="81"/>
      <c r="RX163" s="81"/>
      <c r="RY163" s="81"/>
      <c r="RZ163" s="81"/>
      <c r="SA163" s="81"/>
      <c r="SB163" s="81"/>
      <c r="SC163" s="81"/>
      <c r="SD163" s="81"/>
      <c r="SE163" s="81"/>
      <c r="SF163" s="81"/>
      <c r="SG163" s="81"/>
      <c r="SH163" s="81"/>
      <c r="SI163" s="81"/>
      <c r="SJ163" s="81"/>
      <c r="SK163" s="81"/>
      <c r="SL163" s="81"/>
      <c r="SM163" s="81"/>
      <c r="SN163" s="81"/>
      <c r="SO163" s="81"/>
      <c r="SP163" s="81"/>
      <c r="SQ163" s="81"/>
      <c r="SR163" s="81"/>
      <c r="SS163" s="81"/>
      <c r="ST163" s="81"/>
      <c r="SU163" s="81"/>
      <c r="SV163" s="81"/>
      <c r="SW163" s="81"/>
      <c r="SX163" s="81"/>
      <c r="SY163" s="81"/>
      <c r="SZ163" s="81"/>
      <c r="TA163" s="81"/>
      <c r="TB163" s="81"/>
      <c r="TC163" s="81"/>
      <c r="TD163" s="81"/>
      <c r="TE163" s="81"/>
      <c r="TF163" s="81"/>
      <c r="TG163" s="81"/>
      <c r="TH163" s="81"/>
      <c r="TI163" s="81"/>
      <c r="TJ163" s="81"/>
      <c r="TK163" s="81"/>
      <c r="TL163" s="81"/>
      <c r="TM163" s="81"/>
      <c r="TN163" s="81"/>
      <c r="TO163" s="81"/>
      <c r="TP163" s="81"/>
      <c r="TQ163" s="81"/>
      <c r="TR163" s="81"/>
      <c r="TS163" s="81"/>
      <c r="TT163" s="81"/>
      <c r="TU163" s="81"/>
      <c r="TV163" s="81"/>
      <c r="TW163" s="81"/>
      <c r="TX163" s="81"/>
      <c r="TY163" s="81"/>
      <c r="TZ163" s="81"/>
      <c r="UA163" s="81"/>
      <c r="UB163" s="81"/>
      <c r="UC163" s="81"/>
      <c r="UD163" s="81"/>
      <c r="UE163" s="81"/>
      <c r="UF163" s="81"/>
      <c r="UG163" s="81"/>
      <c r="UH163" s="81"/>
      <c r="UI163" s="81"/>
      <c r="UJ163" s="81"/>
      <c r="UK163" s="81"/>
      <c r="UL163" s="81"/>
      <c r="UM163" s="81"/>
      <c r="UN163" s="81"/>
      <c r="UO163" s="81"/>
      <c r="UP163" s="81"/>
      <c r="UQ163" s="81"/>
      <c r="UR163" s="81"/>
      <c r="US163" s="81"/>
      <c r="UT163" s="81"/>
      <c r="UU163" s="81"/>
      <c r="UV163" s="81"/>
      <c r="UW163" s="81"/>
      <c r="UX163" s="81"/>
      <c r="UY163" s="81"/>
      <c r="UZ163" s="81"/>
      <c r="VA163" s="81"/>
      <c r="VB163" s="81"/>
      <c r="VC163" s="81"/>
      <c r="VD163" s="81"/>
      <c r="VE163" s="81"/>
      <c r="VF163" s="81"/>
      <c r="VG163" s="81"/>
      <c r="VH163" s="81"/>
      <c r="VI163" s="81"/>
      <c r="VJ163" s="81"/>
      <c r="VK163" s="81"/>
      <c r="VL163" s="81"/>
      <c r="VM163" s="81"/>
      <c r="VN163" s="81"/>
      <c r="VO163" s="81"/>
      <c r="VP163" s="81"/>
      <c r="VQ163" s="81"/>
      <c r="VR163" s="81"/>
      <c r="VS163" s="81"/>
      <c r="VT163" s="81"/>
      <c r="VU163" s="81"/>
      <c r="VV163" s="81"/>
      <c r="VW163" s="81"/>
      <c r="VX163" s="81"/>
      <c r="VY163" s="81"/>
      <c r="VZ163" s="81"/>
      <c r="WA163" s="81"/>
      <c r="WB163" s="81"/>
      <c r="WC163" s="81"/>
      <c r="WD163" s="81"/>
      <c r="WE163" s="81"/>
      <c r="WF163" s="81"/>
      <c r="WG163" s="81"/>
      <c r="WH163" s="81"/>
      <c r="WI163" s="81"/>
      <c r="WJ163" s="81"/>
      <c r="WK163" s="81"/>
      <c r="WL163" s="81"/>
      <c r="WM163" s="81"/>
      <c r="WN163" s="81"/>
      <c r="WO163" s="81"/>
      <c r="WP163" s="81"/>
      <c r="WQ163" s="81"/>
      <c r="WR163" s="81"/>
      <c r="WS163" s="81"/>
      <c r="WT163" s="81"/>
      <c r="WU163" s="81"/>
      <c r="WV163" s="81"/>
      <c r="WW163" s="81"/>
      <c r="WX163" s="81"/>
      <c r="WY163" s="81"/>
      <c r="WZ163" s="81"/>
      <c r="XA163" s="81"/>
      <c r="XB163" s="81"/>
      <c r="XC163" s="81"/>
      <c r="XD163" s="81"/>
      <c r="XE163" s="81"/>
      <c r="XF163" s="81"/>
      <c r="XG163" s="81"/>
      <c r="XH163" s="81"/>
      <c r="XI163" s="81"/>
      <c r="XJ163" s="81"/>
      <c r="XK163" s="81"/>
      <c r="XL163" s="81"/>
      <c r="XM163" s="81"/>
      <c r="XN163" s="81"/>
      <c r="XO163" s="81"/>
      <c r="XP163" s="81"/>
      <c r="XQ163" s="81"/>
      <c r="XR163" s="81"/>
      <c r="XS163" s="81"/>
      <c r="XT163" s="81"/>
      <c r="XU163" s="81"/>
      <c r="XV163" s="81"/>
      <c r="XW163" s="81"/>
      <c r="XX163" s="81"/>
      <c r="XY163" s="81"/>
      <c r="XZ163" s="81"/>
      <c r="YA163" s="81"/>
      <c r="YB163" s="81"/>
      <c r="YC163" s="81"/>
      <c r="YD163" s="81"/>
      <c r="YE163" s="81"/>
      <c r="YF163" s="81"/>
      <c r="YG163" s="81"/>
      <c r="YH163" s="81"/>
      <c r="YI163" s="81"/>
      <c r="YJ163" s="81"/>
      <c r="YK163" s="81"/>
      <c r="YL163" s="81"/>
      <c r="YM163" s="81"/>
      <c r="YN163" s="81"/>
      <c r="YO163" s="81"/>
      <c r="YP163" s="81"/>
      <c r="YQ163" s="81"/>
      <c r="YR163" s="81"/>
      <c r="YS163" s="81"/>
      <c r="YT163" s="81"/>
      <c r="YU163" s="81"/>
      <c r="YV163" s="81"/>
      <c r="YW163" s="81"/>
      <c r="YX163" s="81"/>
      <c r="YY163" s="81"/>
      <c r="YZ163" s="81"/>
      <c r="ZA163" s="81"/>
      <c r="ZB163" s="81"/>
      <c r="ZC163" s="81"/>
      <c r="ZD163" s="81"/>
      <c r="ZE163" s="81"/>
      <c r="ZF163" s="81"/>
      <c r="ZG163" s="81"/>
      <c r="ZH163" s="81"/>
      <c r="ZI163" s="81"/>
      <c r="ZJ163" s="81"/>
      <c r="ZK163" s="81"/>
      <c r="ZL163" s="81"/>
      <c r="ZM163" s="81"/>
      <c r="ZN163" s="81"/>
      <c r="ZO163" s="81"/>
      <c r="ZP163" s="81"/>
      <c r="ZQ163" s="81"/>
      <c r="ZR163" s="81"/>
      <c r="ZS163" s="81"/>
      <c r="ZT163" s="81"/>
      <c r="ZU163" s="81"/>
      <c r="ZV163" s="81"/>
      <c r="ZW163" s="81"/>
      <c r="ZX163" s="81"/>
      <c r="ZY163" s="81"/>
      <c r="ZZ163" s="81"/>
      <c r="AAA163" s="81"/>
      <c r="AAB163" s="81"/>
      <c r="AAC163" s="81"/>
      <c r="AAD163" s="81"/>
      <c r="AAE163" s="81"/>
      <c r="AAF163" s="81"/>
      <c r="AAG163" s="81"/>
      <c r="AAH163" s="81"/>
      <c r="AAI163" s="81"/>
      <c r="AAJ163" s="81"/>
      <c r="AAK163" s="81"/>
      <c r="AAL163" s="81"/>
      <c r="AAM163" s="81"/>
      <c r="AAN163" s="81"/>
      <c r="AAO163" s="81"/>
      <c r="AAP163" s="81"/>
      <c r="AAQ163" s="81"/>
      <c r="AAR163" s="81"/>
      <c r="AAS163" s="81"/>
      <c r="AAT163" s="81"/>
      <c r="AAU163" s="81"/>
      <c r="AAV163" s="81"/>
      <c r="AAW163" s="81"/>
      <c r="AAX163" s="81"/>
      <c r="AAY163" s="81"/>
      <c r="AAZ163" s="81"/>
      <c r="ABA163" s="81"/>
      <c r="ABB163" s="81"/>
      <c r="ABC163" s="81"/>
      <c r="ABD163" s="81"/>
      <c r="ABE163" s="81"/>
      <c r="ABF163" s="81"/>
      <c r="ABG163" s="81"/>
      <c r="ABH163" s="81"/>
      <c r="ABI163" s="81"/>
      <c r="ABJ163" s="81"/>
      <c r="ABK163" s="81"/>
      <c r="ABL163" s="81"/>
      <c r="ABM163" s="81"/>
      <c r="ABN163" s="81"/>
      <c r="ABO163" s="81"/>
      <c r="ABP163" s="81"/>
      <c r="ABQ163" s="81"/>
      <c r="ABR163" s="81"/>
      <c r="ABS163" s="81"/>
      <c r="ABT163" s="81"/>
      <c r="ABU163" s="81"/>
      <c r="ABV163" s="81"/>
      <c r="ABW163" s="81"/>
      <c r="ABX163" s="81"/>
      <c r="ABY163" s="81"/>
      <c r="ABZ163" s="81"/>
      <c r="ACA163" s="81"/>
      <c r="ACB163" s="81"/>
      <c r="ACC163" s="81"/>
      <c r="ACD163" s="81"/>
      <c r="ACE163" s="81"/>
      <c r="ACF163" s="81"/>
      <c r="ACG163" s="81"/>
      <c r="ACH163" s="81"/>
      <c r="ACI163" s="81"/>
      <c r="ACJ163" s="81"/>
      <c r="ACK163" s="81"/>
      <c r="ACL163" s="81"/>
      <c r="ACM163" s="81"/>
      <c r="ACN163" s="81"/>
      <c r="ACO163" s="81"/>
      <c r="ACP163" s="81"/>
      <c r="ACQ163" s="81"/>
      <c r="ACR163" s="81"/>
      <c r="ACS163" s="81"/>
      <c r="ACT163" s="81"/>
      <c r="ACU163" s="81"/>
      <c r="ACV163" s="81"/>
      <c r="ACW163" s="81"/>
      <c r="ACX163" s="81"/>
      <c r="ACY163" s="81"/>
      <c r="ACZ163" s="81"/>
      <c r="ADA163" s="81"/>
      <c r="ADB163" s="81"/>
      <c r="ADC163" s="81"/>
      <c r="ADD163" s="81"/>
      <c r="ADE163" s="81"/>
      <c r="ADF163" s="81"/>
      <c r="ADG163" s="81"/>
      <c r="ADH163" s="81"/>
      <c r="ADI163" s="81"/>
      <c r="ADJ163" s="81"/>
      <c r="ADK163" s="81"/>
      <c r="ADL163" s="81"/>
      <c r="ADM163" s="81"/>
      <c r="ADN163" s="81"/>
      <c r="ADO163" s="81"/>
      <c r="ADP163" s="81"/>
      <c r="ADQ163" s="81"/>
      <c r="ADR163" s="81"/>
      <c r="ADS163" s="81"/>
      <c r="ADT163" s="81"/>
      <c r="ADU163" s="81"/>
      <c r="ADV163" s="81"/>
      <c r="ADW163" s="81"/>
      <c r="ADX163" s="81"/>
      <c r="ADY163" s="81"/>
      <c r="ADZ163" s="81"/>
      <c r="AEA163" s="81"/>
      <c r="AEB163" s="81"/>
      <c r="AEC163" s="81"/>
      <c r="AED163" s="81"/>
      <c r="AEE163" s="81"/>
      <c r="AEF163" s="81"/>
      <c r="AEG163" s="81"/>
      <c r="AEH163" s="81"/>
      <c r="AEI163" s="81"/>
      <c r="AEJ163" s="81"/>
      <c r="AEK163" s="81"/>
      <c r="AEL163" s="81"/>
      <c r="AEM163" s="81"/>
      <c r="AEN163" s="81"/>
      <c r="AEO163" s="81"/>
      <c r="AEP163" s="81"/>
      <c r="AEQ163" s="81"/>
      <c r="AER163" s="81"/>
      <c r="AES163" s="81"/>
      <c r="AET163" s="81"/>
      <c r="AEU163" s="81"/>
      <c r="AEV163" s="81"/>
      <c r="AEW163" s="81"/>
      <c r="AEX163" s="81"/>
      <c r="AEY163" s="81"/>
      <c r="AEZ163" s="81"/>
      <c r="AFA163" s="81"/>
      <c r="AFB163" s="81"/>
      <c r="AFC163" s="81"/>
      <c r="AFD163" s="81"/>
      <c r="AFE163" s="81"/>
      <c r="AFF163" s="81"/>
      <c r="AFG163" s="81"/>
      <c r="AFH163" s="81"/>
      <c r="AFI163" s="81"/>
      <c r="AFJ163" s="81"/>
      <c r="AFK163" s="81"/>
      <c r="AFL163" s="81"/>
      <c r="AFM163" s="81"/>
      <c r="AFN163" s="81"/>
      <c r="AFO163" s="81"/>
      <c r="AFP163" s="81"/>
      <c r="AFQ163" s="81"/>
      <c r="AFR163" s="81"/>
      <c r="AFS163" s="81"/>
      <c r="AFT163" s="81"/>
      <c r="AFU163" s="81"/>
      <c r="AFV163" s="81"/>
      <c r="AFW163" s="81"/>
      <c r="AFX163" s="81"/>
      <c r="AFY163" s="81"/>
      <c r="AFZ163" s="81"/>
      <c r="AGA163" s="81"/>
      <c r="AGB163" s="81"/>
      <c r="AGC163" s="81"/>
      <c r="AGD163" s="81"/>
      <c r="AGE163" s="81"/>
      <c r="AGF163" s="81"/>
      <c r="AGG163" s="81"/>
      <c r="AGH163" s="81"/>
      <c r="AGI163" s="81"/>
      <c r="AGJ163" s="81"/>
      <c r="AGK163" s="81"/>
      <c r="AGL163" s="81"/>
      <c r="AGM163" s="81"/>
      <c r="AGN163" s="81"/>
      <c r="AGO163" s="81"/>
      <c r="AGP163" s="81"/>
      <c r="AGQ163" s="81"/>
      <c r="AGR163" s="81"/>
      <c r="AGS163" s="81"/>
      <c r="AGT163" s="81"/>
      <c r="AGU163" s="81"/>
      <c r="AGV163" s="81"/>
      <c r="AGW163" s="81"/>
      <c r="AGX163" s="81"/>
      <c r="AGY163" s="81"/>
      <c r="AGZ163" s="81"/>
      <c r="AHA163" s="81"/>
      <c r="AHB163" s="81"/>
      <c r="AHC163" s="81"/>
      <c r="AHD163" s="81"/>
      <c r="AHE163" s="81"/>
      <c r="AHF163" s="81"/>
      <c r="AHG163" s="81"/>
      <c r="AHH163" s="81"/>
      <c r="AHI163" s="81"/>
      <c r="AHJ163" s="81"/>
      <c r="AHK163" s="81"/>
      <c r="AHL163" s="81"/>
      <c r="AHM163" s="81"/>
      <c r="AHN163" s="81"/>
      <c r="AHO163" s="81"/>
      <c r="AHP163" s="81"/>
      <c r="AHQ163" s="81"/>
      <c r="AHR163" s="81"/>
      <c r="AHS163" s="81"/>
      <c r="AHT163" s="81"/>
      <c r="AHU163" s="81"/>
      <c r="AHV163" s="81"/>
      <c r="AHW163" s="81"/>
      <c r="AHX163" s="81"/>
      <c r="AHY163" s="81"/>
      <c r="AHZ163" s="81"/>
      <c r="AIA163" s="81"/>
      <c r="AIB163" s="81"/>
      <c r="AIC163" s="81"/>
      <c r="AID163" s="81"/>
      <c r="AIE163" s="81"/>
      <c r="AIF163" s="81"/>
      <c r="AIG163" s="81"/>
      <c r="AIH163" s="81"/>
      <c r="AII163" s="81"/>
      <c r="AIJ163" s="81"/>
      <c r="AIK163" s="81"/>
      <c r="AIL163" s="81"/>
      <c r="AIM163" s="81"/>
      <c r="AIN163" s="81"/>
      <c r="AIO163" s="81"/>
      <c r="AIP163" s="81"/>
      <c r="AIQ163" s="81"/>
      <c r="AIR163" s="81"/>
      <c r="AIS163" s="81"/>
      <c r="AIT163" s="81"/>
      <c r="AIU163" s="81"/>
      <c r="AIV163" s="81"/>
      <c r="AIW163" s="81"/>
      <c r="AIX163" s="81"/>
      <c r="AIY163" s="81"/>
      <c r="AIZ163" s="81"/>
      <c r="AJA163" s="81"/>
      <c r="AJB163" s="81"/>
      <c r="AJC163" s="81"/>
      <c r="AJD163" s="81"/>
      <c r="AJE163" s="81"/>
      <c r="AJF163" s="81"/>
      <c r="AJG163" s="81"/>
      <c r="AJH163" s="81"/>
      <c r="AJI163" s="81"/>
      <c r="AJJ163" s="81"/>
      <c r="AJK163" s="81"/>
      <c r="AJL163" s="81"/>
      <c r="AJM163" s="81"/>
      <c r="AJN163" s="81"/>
      <c r="AJO163" s="81"/>
      <c r="AJP163" s="81"/>
      <c r="AJQ163" s="81"/>
      <c r="AJR163" s="81"/>
      <c r="AJS163" s="81"/>
      <c r="AJT163" s="81"/>
      <c r="AJU163" s="81"/>
      <c r="AJV163" s="81"/>
      <c r="AJW163" s="81"/>
      <c r="AJX163" s="81"/>
      <c r="AJY163" s="81"/>
      <c r="AJZ163" s="81"/>
      <c r="AKA163" s="81"/>
      <c r="AKB163" s="81"/>
      <c r="AKC163" s="81"/>
      <c r="AKD163" s="81"/>
      <c r="AKE163" s="81"/>
      <c r="AKF163" s="81"/>
      <c r="AKG163" s="81"/>
      <c r="AKH163" s="81"/>
      <c r="AKI163" s="81"/>
      <c r="AKJ163" s="81"/>
      <c r="AKK163" s="81"/>
      <c r="AKL163" s="81"/>
      <c r="AKM163" s="81"/>
      <c r="AKN163" s="81"/>
      <c r="AKO163" s="81"/>
      <c r="AKP163" s="81"/>
      <c r="AKQ163" s="81"/>
      <c r="AKR163" s="81"/>
      <c r="AKS163" s="81"/>
      <c r="AKT163" s="81"/>
      <c r="AKU163" s="81"/>
      <c r="AKV163" s="81"/>
      <c r="AKW163" s="81"/>
      <c r="AKX163" s="81"/>
      <c r="AKY163" s="81"/>
      <c r="AKZ163" s="81"/>
      <c r="ALA163" s="81"/>
      <c r="ALB163" s="81"/>
      <c r="ALC163" s="81"/>
      <c r="ALD163" s="81"/>
      <c r="ALE163" s="81"/>
      <c r="ALF163" s="81"/>
      <c r="ALG163" s="81"/>
      <c r="ALH163" s="81"/>
      <c r="ALI163" s="81"/>
      <c r="ALJ163" s="81"/>
      <c r="ALK163" s="81"/>
      <c r="ALL163" s="81"/>
      <c r="ALM163" s="81"/>
      <c r="ALN163" s="81"/>
      <c r="ALO163" s="81"/>
      <c r="ALP163" s="81"/>
      <c r="ALQ163" s="81"/>
      <c r="ALR163" s="81"/>
      <c r="ALS163" s="81"/>
      <c r="ALT163" s="81"/>
      <c r="ALU163" s="81"/>
      <c r="ALV163" s="81"/>
      <c r="ALW163" s="81"/>
      <c r="ALX163" s="81"/>
      <c r="ALY163" s="81"/>
      <c r="ALZ163" s="81"/>
      <c r="AMA163" s="81"/>
      <c r="AMB163" s="81"/>
      <c r="AMC163" s="81"/>
      <c r="AMD163" s="81"/>
      <c r="AME163" s="81"/>
      <c r="AMF163" s="81"/>
      <c r="AMG163" s="81"/>
      <c r="AMH163" s="81"/>
      <c r="AMI163" s="81"/>
      <c r="AMJ163" s="81"/>
      <c r="AMK163" s="81"/>
      <c r="AML163" s="81"/>
      <c r="AMM163" s="81"/>
      <c r="AMN163" s="81"/>
      <c r="AMO163" s="81"/>
      <c r="AMP163" s="81"/>
      <c r="AMQ163" s="81"/>
      <c r="AMR163" s="81"/>
      <c r="AMS163" s="81"/>
      <c r="AMT163" s="81"/>
      <c r="AMU163" s="81"/>
      <c r="AMV163" s="81"/>
      <c r="AMW163" s="81"/>
      <c r="AMX163" s="81"/>
      <c r="AMY163" s="81"/>
      <c r="AMZ163" s="81"/>
      <c r="ANA163" s="81"/>
      <c r="ANB163" s="81"/>
      <c r="ANC163" s="81"/>
      <c r="AND163" s="81"/>
      <c r="ANE163" s="81"/>
      <c r="ANF163" s="81"/>
      <c r="ANG163" s="81"/>
      <c r="ANH163" s="81"/>
      <c r="ANI163" s="81"/>
      <c r="ANJ163" s="81"/>
      <c r="ANK163" s="81"/>
      <c r="ANL163" s="81"/>
      <c r="ANM163" s="81"/>
      <c r="ANN163" s="81"/>
      <c r="ANO163" s="81"/>
      <c r="ANP163" s="81"/>
      <c r="ANQ163" s="81"/>
      <c r="ANR163" s="81"/>
      <c r="ANS163" s="81"/>
      <c r="ANT163" s="81"/>
      <c r="ANU163" s="81"/>
      <c r="ANV163" s="81"/>
      <c r="ANW163" s="81"/>
      <c r="ANX163" s="81"/>
      <c r="ANY163" s="81"/>
      <c r="ANZ163" s="81"/>
      <c r="AOA163" s="81"/>
      <c r="AOB163" s="81"/>
      <c r="AOC163" s="81"/>
      <c r="AOD163" s="81"/>
      <c r="AOE163" s="81"/>
      <c r="AOF163" s="81"/>
      <c r="AOG163" s="81"/>
      <c r="AOH163" s="81"/>
      <c r="AOI163" s="81"/>
      <c r="AOJ163" s="81"/>
      <c r="AOK163" s="81"/>
      <c r="AOL163" s="81"/>
      <c r="AOM163" s="81"/>
      <c r="AON163" s="81"/>
      <c r="AOO163" s="81"/>
      <c r="AOP163" s="81"/>
      <c r="AOQ163" s="81"/>
      <c r="AOR163" s="81"/>
      <c r="AOS163" s="81"/>
      <c r="AOT163" s="81"/>
      <c r="AOU163" s="81"/>
      <c r="AOV163" s="81"/>
      <c r="AOW163" s="81"/>
      <c r="AOX163" s="81"/>
      <c r="AOY163" s="81"/>
      <c r="AOZ163" s="81"/>
      <c r="APA163" s="81"/>
      <c r="APB163" s="81"/>
      <c r="APC163" s="81"/>
      <c r="APD163" s="81"/>
      <c r="APE163" s="81"/>
      <c r="APF163" s="81"/>
      <c r="APG163" s="81"/>
      <c r="APH163" s="81"/>
      <c r="API163" s="81"/>
      <c r="APJ163" s="81"/>
      <c r="APK163" s="81"/>
      <c r="APL163" s="81"/>
      <c r="APM163" s="81"/>
      <c r="APN163" s="81"/>
      <c r="APO163" s="81"/>
      <c r="APP163" s="81"/>
      <c r="APQ163" s="81"/>
      <c r="APR163" s="81"/>
      <c r="APS163" s="81"/>
      <c r="APT163" s="81"/>
      <c r="APU163" s="81"/>
      <c r="APV163" s="81"/>
      <c r="APW163" s="81"/>
      <c r="APX163" s="81"/>
      <c r="APY163" s="81"/>
      <c r="APZ163" s="81"/>
      <c r="AQA163" s="81"/>
      <c r="AQB163" s="81"/>
      <c r="AQC163" s="81"/>
      <c r="AQD163" s="81"/>
      <c r="AQE163" s="81"/>
      <c r="AQF163" s="81"/>
      <c r="AQG163" s="81"/>
      <c r="AQH163" s="81"/>
      <c r="AQI163" s="81"/>
      <c r="AQJ163" s="81"/>
      <c r="AQK163" s="81"/>
      <c r="AQL163" s="81"/>
      <c r="AQM163" s="81"/>
      <c r="AQN163" s="81"/>
      <c r="AQO163" s="81"/>
      <c r="AQP163" s="81"/>
      <c r="AQQ163" s="81"/>
      <c r="AQR163" s="81"/>
      <c r="AQS163" s="81"/>
      <c r="AQT163" s="81"/>
      <c r="AQU163" s="81"/>
      <c r="AQV163" s="81"/>
      <c r="AQW163" s="81"/>
      <c r="AQX163" s="81"/>
      <c r="AQY163" s="81"/>
      <c r="AQZ163" s="81"/>
      <c r="ARA163" s="81"/>
      <c r="ARB163" s="81"/>
      <c r="ARC163" s="81"/>
      <c r="ARD163" s="81"/>
      <c r="ARE163" s="81"/>
      <c r="ARF163" s="81"/>
      <c r="ARG163" s="81"/>
      <c r="ARH163" s="81"/>
      <c r="ARI163" s="81"/>
      <c r="ARJ163" s="81"/>
      <c r="ARK163" s="81"/>
      <c r="ARL163" s="81"/>
      <c r="ARM163" s="81"/>
      <c r="ARN163" s="81"/>
      <c r="ARO163" s="81"/>
      <c r="ARP163" s="81"/>
      <c r="ARQ163" s="81"/>
      <c r="ARR163" s="81"/>
      <c r="ARS163" s="81"/>
      <c r="ART163" s="81"/>
      <c r="ARU163" s="81"/>
      <c r="ARV163" s="81"/>
      <c r="ARW163" s="81"/>
      <c r="ARX163" s="81"/>
      <c r="ARY163" s="81"/>
      <c r="ARZ163" s="81"/>
      <c r="ASA163" s="81"/>
      <c r="ASB163" s="81"/>
      <c r="ASC163" s="81"/>
      <c r="ASD163" s="81"/>
      <c r="ASE163" s="81"/>
      <c r="ASF163" s="81"/>
      <c r="ASG163" s="81"/>
      <c r="ASH163" s="81"/>
      <c r="ASI163" s="81"/>
      <c r="ASJ163" s="81"/>
      <c r="ASK163" s="81"/>
      <c r="ASL163" s="81"/>
      <c r="ASM163" s="81"/>
      <c r="ASN163" s="81"/>
      <c r="ASO163" s="81"/>
      <c r="ASP163" s="81"/>
      <c r="ASQ163" s="81"/>
      <c r="ASR163" s="81"/>
      <c r="ASS163" s="81"/>
      <c r="AST163" s="81"/>
      <c r="ASU163" s="81"/>
      <c r="ASV163" s="81"/>
      <c r="ASW163" s="81"/>
      <c r="ASX163" s="81"/>
      <c r="ASY163" s="81"/>
      <c r="ASZ163" s="81"/>
      <c r="ATA163" s="81"/>
      <c r="ATB163" s="81"/>
      <c r="ATC163" s="81"/>
      <c r="ATD163" s="81"/>
      <c r="ATE163" s="81"/>
      <c r="ATF163" s="81"/>
      <c r="ATG163" s="81"/>
      <c r="ATH163" s="81"/>
      <c r="ATI163" s="81"/>
      <c r="ATJ163" s="81"/>
      <c r="ATK163" s="81"/>
      <c r="ATL163" s="81"/>
      <c r="ATM163" s="81"/>
      <c r="ATN163" s="81"/>
      <c r="ATO163" s="81"/>
      <c r="ATP163" s="81"/>
      <c r="ATQ163" s="81"/>
      <c r="ATR163" s="81"/>
      <c r="ATS163" s="81"/>
      <c r="ATT163" s="81"/>
      <c r="ATU163" s="81"/>
      <c r="ATV163" s="81"/>
      <c r="ATW163" s="81"/>
      <c r="ATX163" s="81"/>
      <c r="ATY163" s="81"/>
      <c r="ATZ163" s="81"/>
      <c r="AUA163" s="81"/>
      <c r="AUB163" s="81"/>
      <c r="AUC163" s="81"/>
      <c r="AUD163" s="81"/>
      <c r="AUE163" s="81"/>
      <c r="AUF163" s="81"/>
      <c r="AUG163" s="81"/>
      <c r="AUH163" s="81"/>
      <c r="AUI163" s="81"/>
      <c r="AUJ163" s="81"/>
      <c r="AUK163" s="81"/>
      <c r="AUL163" s="81"/>
      <c r="AUM163" s="81"/>
      <c r="AUN163" s="81"/>
      <c r="AUO163" s="81"/>
      <c r="AUP163" s="81"/>
      <c r="AUQ163" s="81"/>
      <c r="AUR163" s="81"/>
      <c r="AUS163" s="81"/>
      <c r="AUT163" s="81"/>
      <c r="AUU163" s="81"/>
      <c r="AUV163" s="81"/>
      <c r="AUW163" s="81"/>
      <c r="AUX163" s="81"/>
      <c r="AUY163" s="81"/>
      <c r="AUZ163" s="81"/>
      <c r="AVA163" s="81"/>
      <c r="AVB163" s="81"/>
      <c r="AVC163" s="81"/>
      <c r="AVD163" s="81"/>
      <c r="AVE163" s="81"/>
      <c r="AVF163" s="81"/>
      <c r="AVG163" s="81"/>
      <c r="AVH163" s="81"/>
      <c r="AVI163" s="81"/>
      <c r="AVJ163" s="81"/>
      <c r="AVK163" s="81"/>
      <c r="AVL163" s="81"/>
      <c r="AVM163" s="81"/>
      <c r="AVN163" s="81"/>
      <c r="AVO163" s="81"/>
      <c r="AVP163" s="81"/>
      <c r="AVQ163" s="81"/>
      <c r="AVR163" s="81"/>
      <c r="AVS163" s="81"/>
      <c r="AVT163" s="81"/>
      <c r="AVU163" s="81"/>
      <c r="AVV163" s="81"/>
      <c r="AVW163" s="81"/>
      <c r="AVX163" s="81"/>
      <c r="AVY163" s="81"/>
      <c r="AVZ163" s="81"/>
      <c r="AWA163" s="81"/>
      <c r="AWB163" s="81"/>
      <c r="AWC163" s="81"/>
      <c r="AWD163" s="81"/>
      <c r="AWE163" s="81"/>
      <c r="AWF163" s="81"/>
      <c r="AWG163" s="81"/>
      <c r="AWH163" s="81"/>
      <c r="AWI163" s="81"/>
      <c r="AWJ163" s="81"/>
      <c r="AWK163" s="81"/>
      <c r="AWL163" s="81"/>
      <c r="AWM163" s="81"/>
      <c r="AWN163" s="81"/>
      <c r="AWO163" s="81"/>
      <c r="AWP163" s="81"/>
      <c r="AWQ163" s="81"/>
      <c r="AWR163" s="81"/>
      <c r="AWS163" s="81"/>
      <c r="AWT163" s="81"/>
      <c r="AWU163" s="81"/>
      <c r="AWV163" s="81"/>
      <c r="AWW163" s="81"/>
      <c r="AWX163" s="81"/>
      <c r="AWY163" s="81"/>
      <c r="AWZ163" s="81"/>
      <c r="AXA163" s="81"/>
      <c r="AXB163" s="81"/>
      <c r="AXC163" s="81"/>
      <c r="AXD163" s="81"/>
      <c r="AXE163" s="81"/>
      <c r="AXF163" s="81"/>
      <c r="AXG163" s="81"/>
      <c r="AXH163" s="81"/>
      <c r="AXI163" s="81"/>
      <c r="AXJ163" s="81"/>
      <c r="AXK163" s="81"/>
      <c r="AXL163" s="81"/>
      <c r="AXM163" s="81"/>
      <c r="AXN163" s="81"/>
      <c r="AXO163" s="81"/>
      <c r="AXP163" s="81"/>
      <c r="AXQ163" s="81"/>
      <c r="AXR163" s="81"/>
      <c r="AXS163" s="81"/>
      <c r="AXT163" s="81"/>
      <c r="AXU163" s="81"/>
      <c r="AXV163" s="81"/>
      <c r="AXW163" s="81"/>
      <c r="AXX163" s="81"/>
      <c r="AXY163" s="81"/>
      <c r="AXZ163" s="81"/>
      <c r="AYA163" s="81"/>
      <c r="AYB163" s="81"/>
      <c r="AYC163" s="81"/>
      <c r="AYD163" s="81"/>
      <c r="AYE163" s="81"/>
      <c r="AYF163" s="81"/>
      <c r="AYG163" s="81"/>
      <c r="AYH163" s="81"/>
      <c r="AYI163" s="81"/>
      <c r="AYJ163" s="81"/>
      <c r="AYK163" s="81"/>
      <c r="AYL163" s="81"/>
      <c r="AYM163" s="81"/>
      <c r="AYN163" s="81"/>
      <c r="AYO163" s="81"/>
      <c r="AYP163" s="81"/>
      <c r="AYQ163" s="81"/>
      <c r="AYR163" s="81"/>
      <c r="AYS163" s="81"/>
      <c r="AYT163" s="81"/>
      <c r="AYU163" s="81"/>
      <c r="AYV163" s="81"/>
      <c r="AYW163" s="81"/>
      <c r="AYX163" s="81"/>
      <c r="AYY163" s="81"/>
      <c r="AYZ163" s="81"/>
      <c r="AZA163" s="81"/>
      <c r="AZB163" s="81"/>
      <c r="AZC163" s="81"/>
      <c r="AZD163" s="81"/>
      <c r="AZE163" s="81"/>
      <c r="AZF163" s="81"/>
      <c r="AZG163" s="81"/>
      <c r="AZH163" s="81"/>
      <c r="AZI163" s="81"/>
      <c r="AZJ163" s="81"/>
      <c r="AZK163" s="81"/>
      <c r="AZL163" s="81"/>
      <c r="AZM163" s="81"/>
      <c r="AZN163" s="81"/>
      <c r="AZO163" s="81"/>
      <c r="AZP163" s="81"/>
      <c r="AZQ163" s="81"/>
      <c r="AZR163" s="81"/>
      <c r="AZS163" s="81"/>
      <c r="AZT163" s="81"/>
      <c r="AZU163" s="81"/>
      <c r="AZV163" s="81"/>
      <c r="AZW163" s="81"/>
      <c r="AZX163" s="81"/>
      <c r="AZY163" s="81"/>
      <c r="AZZ163" s="81"/>
      <c r="BAA163" s="81"/>
      <c r="BAB163" s="81"/>
      <c r="BAC163" s="81"/>
      <c r="BAD163" s="81"/>
      <c r="BAE163" s="81"/>
      <c r="BAF163" s="81"/>
      <c r="BAG163" s="81"/>
      <c r="BAH163" s="81"/>
      <c r="BAI163" s="81"/>
      <c r="BAJ163" s="81"/>
      <c r="BAK163" s="81"/>
      <c r="BAL163" s="81"/>
      <c r="BAM163" s="81"/>
      <c r="BAN163" s="81"/>
      <c r="BAO163" s="81"/>
      <c r="BAP163" s="81"/>
      <c r="BAQ163" s="81"/>
      <c r="BAR163" s="81"/>
      <c r="BAS163" s="81"/>
      <c r="BAT163" s="81"/>
      <c r="BAU163" s="81"/>
      <c r="BAV163" s="81"/>
      <c r="BAW163" s="81"/>
      <c r="BAX163" s="81"/>
      <c r="BAY163" s="81"/>
      <c r="BAZ163" s="81"/>
      <c r="BBA163" s="81"/>
      <c r="BBB163" s="81"/>
      <c r="BBC163" s="81"/>
      <c r="BBD163" s="81"/>
      <c r="BBE163" s="81"/>
      <c r="BBF163" s="81"/>
      <c r="BBG163" s="81"/>
      <c r="BBH163" s="81"/>
      <c r="BBI163" s="81"/>
      <c r="BBJ163" s="81"/>
      <c r="BBK163" s="81"/>
      <c r="BBL163" s="81"/>
      <c r="BBM163" s="81"/>
      <c r="BBN163" s="81"/>
      <c r="BBO163" s="81"/>
      <c r="BBP163" s="81"/>
      <c r="BBQ163" s="81"/>
      <c r="BBR163" s="81"/>
      <c r="BBS163" s="81"/>
      <c r="BBT163" s="81"/>
      <c r="BBU163" s="81"/>
      <c r="BBV163" s="81"/>
      <c r="BBW163" s="81"/>
      <c r="BBX163" s="81"/>
      <c r="BBY163" s="81"/>
      <c r="BBZ163" s="81"/>
      <c r="BCA163" s="81"/>
      <c r="BCB163" s="81"/>
      <c r="BCC163" s="81"/>
      <c r="BCD163" s="81"/>
      <c r="BCE163" s="81"/>
      <c r="BCF163" s="81"/>
      <c r="BCG163" s="81"/>
      <c r="BCH163" s="81"/>
      <c r="BCI163" s="81"/>
      <c r="BCJ163" s="81"/>
      <c r="BCK163" s="81"/>
      <c r="BCL163" s="81"/>
      <c r="BCM163" s="81"/>
      <c r="BCN163" s="81"/>
      <c r="BCO163" s="81"/>
      <c r="BCP163" s="81"/>
      <c r="BCQ163" s="81"/>
      <c r="BCR163" s="81"/>
      <c r="BCS163" s="81"/>
      <c r="BCT163" s="81"/>
      <c r="BCU163" s="81"/>
      <c r="BCV163" s="81"/>
      <c r="BCW163" s="81"/>
      <c r="BCX163" s="81"/>
      <c r="BCY163" s="81"/>
      <c r="BCZ163" s="81"/>
      <c r="BDA163" s="81"/>
      <c r="BDB163" s="81"/>
      <c r="BDC163" s="81"/>
      <c r="BDD163" s="81"/>
      <c r="BDE163" s="81"/>
      <c r="BDF163" s="81"/>
      <c r="BDG163" s="81"/>
      <c r="BDH163" s="81"/>
      <c r="BDI163" s="81"/>
      <c r="BDJ163" s="81"/>
      <c r="BDK163" s="81"/>
      <c r="BDL163" s="81"/>
      <c r="BDM163" s="81"/>
      <c r="BDN163" s="81"/>
      <c r="BDO163" s="81"/>
      <c r="BDP163" s="81"/>
      <c r="BDQ163" s="81"/>
      <c r="BDR163" s="81"/>
      <c r="BDS163" s="81"/>
      <c r="BDT163" s="81"/>
      <c r="BDU163" s="81"/>
      <c r="BDV163" s="81"/>
      <c r="BDW163" s="81"/>
      <c r="BDX163" s="81"/>
      <c r="BDY163" s="81"/>
      <c r="BDZ163" s="81"/>
      <c r="BEA163" s="81"/>
      <c r="BEB163" s="81"/>
      <c r="BEC163" s="81"/>
      <c r="BED163" s="81"/>
      <c r="BEE163" s="81"/>
      <c r="BEF163" s="81"/>
      <c r="BEG163" s="81"/>
      <c r="BEH163" s="81"/>
      <c r="BEI163" s="81"/>
      <c r="BEJ163" s="81"/>
      <c r="BEK163" s="81"/>
      <c r="BEL163" s="81"/>
      <c r="BEM163" s="81"/>
      <c r="BEN163" s="81"/>
      <c r="BEO163" s="81"/>
      <c r="BEP163" s="81"/>
      <c r="BEQ163" s="81"/>
      <c r="BER163" s="81"/>
      <c r="BES163" s="81"/>
      <c r="BET163" s="81"/>
      <c r="BEU163" s="81"/>
      <c r="BEV163" s="81"/>
      <c r="BEW163" s="81"/>
      <c r="BEX163" s="81"/>
      <c r="BEY163" s="81"/>
      <c r="BEZ163" s="81"/>
      <c r="BFA163" s="81"/>
      <c r="BFB163" s="81"/>
      <c r="BFC163" s="81"/>
      <c r="BFD163" s="81"/>
      <c r="BFE163" s="81"/>
      <c r="BFF163" s="81"/>
      <c r="BFG163" s="81"/>
      <c r="BFH163" s="81"/>
      <c r="BFI163" s="81"/>
      <c r="BFJ163" s="81"/>
      <c r="BFK163" s="81"/>
      <c r="BFL163" s="81"/>
      <c r="BFM163" s="81"/>
      <c r="BFN163" s="81"/>
      <c r="BFO163" s="81"/>
      <c r="BFP163" s="81"/>
      <c r="BFQ163" s="81"/>
      <c r="BFR163" s="81"/>
      <c r="BFS163" s="81"/>
      <c r="BFT163" s="81"/>
      <c r="BFU163" s="81"/>
      <c r="BFV163" s="81"/>
      <c r="BFW163" s="81"/>
      <c r="BFX163" s="81"/>
      <c r="BFY163" s="81"/>
      <c r="BFZ163" s="81"/>
      <c r="BGA163" s="81"/>
      <c r="BGB163" s="81"/>
      <c r="BGC163" s="81"/>
      <c r="BGD163" s="81"/>
      <c r="BGE163" s="81"/>
      <c r="BGF163" s="81"/>
      <c r="BGG163" s="81"/>
      <c r="BGH163" s="81"/>
      <c r="BGI163" s="81"/>
      <c r="BGJ163" s="81"/>
      <c r="BGK163" s="81"/>
      <c r="BGL163" s="81"/>
      <c r="BGM163" s="81"/>
      <c r="BGN163" s="81"/>
      <c r="BGO163" s="81"/>
      <c r="BGP163" s="81"/>
      <c r="BGQ163" s="81"/>
      <c r="BGR163" s="81"/>
      <c r="BGS163" s="81"/>
      <c r="BGT163" s="81"/>
      <c r="BGU163" s="81"/>
      <c r="BGV163" s="81"/>
      <c r="BGW163" s="81"/>
      <c r="BGX163" s="81"/>
      <c r="BGY163" s="81"/>
      <c r="BGZ163" s="81"/>
      <c r="BHA163" s="81"/>
      <c r="BHB163" s="81"/>
      <c r="BHC163" s="81"/>
      <c r="BHD163" s="81"/>
      <c r="BHE163" s="81"/>
      <c r="BHF163" s="81"/>
      <c r="BHG163" s="81"/>
      <c r="BHH163" s="81"/>
      <c r="BHI163" s="81"/>
      <c r="BHJ163" s="81"/>
      <c r="BHK163" s="81"/>
      <c r="BHL163" s="81"/>
      <c r="BHM163" s="81"/>
      <c r="BHN163" s="81"/>
      <c r="BHO163" s="81"/>
      <c r="BHP163" s="81"/>
      <c r="BHQ163" s="81"/>
      <c r="BHR163" s="81"/>
      <c r="BHS163" s="81"/>
      <c r="BHT163" s="81"/>
      <c r="BHU163" s="81"/>
      <c r="BHV163" s="81"/>
      <c r="BHW163" s="81"/>
      <c r="BHX163" s="81"/>
      <c r="BHY163" s="81"/>
      <c r="BHZ163" s="81"/>
      <c r="BIA163" s="81"/>
      <c r="BIB163" s="81"/>
      <c r="BIC163" s="81"/>
      <c r="BID163" s="81"/>
      <c r="BIE163" s="81"/>
      <c r="BIF163" s="81"/>
      <c r="BIG163" s="81"/>
      <c r="BIH163" s="81"/>
      <c r="BII163" s="81"/>
      <c r="BIJ163" s="81"/>
      <c r="BIK163" s="81"/>
      <c r="BIL163" s="81"/>
      <c r="BIM163" s="81"/>
      <c r="BIN163" s="81"/>
      <c r="BIO163" s="81"/>
      <c r="BIP163" s="81"/>
      <c r="BIQ163" s="81"/>
      <c r="BIR163" s="81"/>
      <c r="BIS163" s="81"/>
      <c r="BIT163" s="81"/>
      <c r="BIU163" s="81"/>
      <c r="BIV163" s="81"/>
      <c r="BIW163" s="81"/>
      <c r="BIX163" s="81"/>
      <c r="BIY163" s="81"/>
      <c r="BIZ163" s="81"/>
      <c r="BJA163" s="81"/>
      <c r="BJB163" s="81"/>
      <c r="BJC163" s="81"/>
      <c r="BJD163" s="81"/>
      <c r="BJE163" s="81"/>
      <c r="BJF163" s="81"/>
      <c r="BJG163" s="81"/>
      <c r="BJH163" s="81"/>
      <c r="BJI163" s="81"/>
      <c r="BJJ163" s="81"/>
      <c r="BJK163" s="81"/>
      <c r="BJL163" s="81"/>
      <c r="BJM163" s="81"/>
      <c r="BJN163" s="81"/>
      <c r="BJO163" s="81"/>
      <c r="BJP163" s="81"/>
      <c r="BJQ163" s="81"/>
      <c r="BJR163" s="81"/>
      <c r="BJS163" s="81"/>
      <c r="BJT163" s="81"/>
      <c r="BJU163" s="81"/>
      <c r="BJV163" s="81"/>
      <c r="BJW163" s="81"/>
      <c r="BJX163" s="81"/>
      <c r="BJY163" s="81"/>
      <c r="BJZ163" s="81"/>
      <c r="BKA163" s="81"/>
      <c r="BKB163" s="81"/>
      <c r="BKC163" s="81"/>
      <c r="BKD163" s="81"/>
      <c r="BKE163" s="81"/>
      <c r="BKF163" s="81"/>
      <c r="BKG163" s="81"/>
      <c r="BKH163" s="81"/>
      <c r="BKI163" s="81"/>
      <c r="BKJ163" s="81"/>
      <c r="BKK163" s="81"/>
      <c r="BKL163" s="81"/>
      <c r="BKM163" s="81"/>
      <c r="BKN163" s="81"/>
      <c r="BKO163" s="81"/>
      <c r="BKP163" s="81"/>
      <c r="BKQ163" s="81"/>
      <c r="BKR163" s="81"/>
      <c r="BKS163" s="81"/>
      <c r="BKT163" s="81"/>
      <c r="BKU163" s="81"/>
      <c r="BKV163" s="81"/>
      <c r="BKW163" s="81"/>
      <c r="BKX163" s="81"/>
      <c r="BKY163" s="81"/>
      <c r="BKZ163" s="81"/>
      <c r="BLA163" s="81"/>
      <c r="BLB163" s="81"/>
      <c r="BLC163" s="81"/>
      <c r="BLD163" s="81"/>
      <c r="BLE163" s="81"/>
      <c r="BLF163" s="81"/>
      <c r="BLG163" s="81"/>
      <c r="BLH163" s="81"/>
      <c r="BLI163" s="81"/>
      <c r="BLJ163" s="81"/>
      <c r="BLK163" s="81"/>
      <c r="BLL163" s="81"/>
      <c r="BLM163" s="81"/>
      <c r="BLN163" s="81"/>
      <c r="BLO163" s="81"/>
      <c r="BLP163" s="81"/>
      <c r="BLQ163" s="81"/>
      <c r="BLR163" s="81"/>
      <c r="BLS163" s="81"/>
      <c r="BLT163" s="81"/>
      <c r="BLU163" s="81"/>
      <c r="BLV163" s="81"/>
      <c r="BLW163" s="81"/>
      <c r="BLX163" s="81"/>
      <c r="BLY163" s="81"/>
      <c r="BLZ163" s="81"/>
      <c r="BMA163" s="81"/>
      <c r="BMB163" s="81"/>
      <c r="BMC163" s="81"/>
      <c r="BMD163" s="81"/>
      <c r="BME163" s="81"/>
      <c r="BMF163" s="81"/>
      <c r="BMG163" s="81"/>
      <c r="BMH163" s="81"/>
      <c r="BMI163" s="81"/>
      <c r="BMJ163" s="81"/>
      <c r="BMK163" s="81"/>
      <c r="BML163" s="81"/>
      <c r="BMM163" s="81"/>
      <c r="BMN163" s="81"/>
      <c r="BMO163" s="81"/>
      <c r="BMP163" s="81"/>
      <c r="BMQ163" s="81"/>
      <c r="BMR163" s="81"/>
      <c r="BMS163" s="81"/>
      <c r="BMT163" s="81"/>
      <c r="BMU163" s="81"/>
      <c r="BMV163" s="81"/>
      <c r="BMW163" s="81"/>
      <c r="BMX163" s="81"/>
      <c r="BMY163" s="81"/>
      <c r="BMZ163" s="81"/>
      <c r="BNA163" s="81"/>
      <c r="BNB163" s="81"/>
      <c r="BNC163" s="81"/>
      <c r="BND163" s="81"/>
      <c r="BNE163" s="81"/>
      <c r="BNF163" s="81"/>
      <c r="BNG163" s="81"/>
      <c r="BNH163" s="81"/>
      <c r="BNI163" s="81"/>
      <c r="BNJ163" s="81"/>
      <c r="BNK163" s="81"/>
      <c r="BNL163" s="81"/>
      <c r="BNM163" s="81"/>
      <c r="BNN163" s="81"/>
      <c r="BNO163" s="81"/>
      <c r="BNP163" s="81"/>
      <c r="BNQ163" s="81"/>
      <c r="BNR163" s="81"/>
      <c r="BNS163" s="81"/>
      <c r="BNT163" s="81"/>
      <c r="BNU163" s="81"/>
      <c r="BNV163" s="81"/>
      <c r="BNW163" s="81"/>
      <c r="BNX163" s="81"/>
      <c r="BNY163" s="81"/>
      <c r="BNZ163" s="81"/>
      <c r="BOA163" s="81"/>
      <c r="BOB163" s="81"/>
      <c r="BOC163" s="81"/>
      <c r="BOD163" s="81"/>
      <c r="BOE163" s="81"/>
      <c r="BOF163" s="81"/>
      <c r="BOG163" s="81"/>
      <c r="BOH163" s="81"/>
      <c r="BOI163" s="81"/>
      <c r="BOJ163" s="81"/>
      <c r="BOK163" s="81"/>
      <c r="BOL163" s="81"/>
      <c r="BOM163" s="81"/>
      <c r="BON163" s="81"/>
      <c r="BOO163" s="81"/>
      <c r="BOP163" s="81"/>
      <c r="BOQ163" s="81"/>
      <c r="BOR163" s="81"/>
      <c r="BOS163" s="81"/>
      <c r="BOT163" s="81"/>
      <c r="BOU163" s="81"/>
      <c r="BOV163" s="81"/>
      <c r="BOW163" s="81"/>
      <c r="BOX163" s="81"/>
      <c r="BOY163" s="81"/>
      <c r="BOZ163" s="81"/>
      <c r="BPA163" s="81"/>
      <c r="BPB163" s="81"/>
      <c r="BPC163" s="81"/>
      <c r="BPD163" s="81"/>
      <c r="BPE163" s="81"/>
      <c r="BPF163" s="81"/>
      <c r="BPG163" s="81"/>
      <c r="BPH163" s="81"/>
      <c r="BPI163" s="81"/>
      <c r="BPJ163" s="81"/>
      <c r="BPK163" s="81"/>
      <c r="BPL163" s="81"/>
      <c r="BPM163" s="81"/>
      <c r="BPN163" s="81"/>
      <c r="BPO163" s="81"/>
      <c r="BPP163" s="81"/>
      <c r="BPQ163" s="81"/>
      <c r="BPR163" s="81"/>
      <c r="BPS163" s="81"/>
      <c r="BPT163" s="81"/>
      <c r="BPU163" s="81"/>
      <c r="BPV163" s="81"/>
      <c r="BPW163" s="81"/>
      <c r="BPX163" s="81"/>
      <c r="BPY163" s="81"/>
      <c r="BPZ163" s="81"/>
      <c r="BQA163" s="81"/>
      <c r="BQB163" s="81"/>
      <c r="BQC163" s="81"/>
      <c r="BQD163" s="81"/>
      <c r="BQE163" s="81"/>
      <c r="BQF163" s="81"/>
      <c r="BQG163" s="81"/>
      <c r="BQH163" s="81"/>
      <c r="BQI163" s="81"/>
      <c r="BQJ163" s="81"/>
      <c r="BQK163" s="81"/>
      <c r="BQL163" s="81"/>
      <c r="BQM163" s="81"/>
      <c r="BQN163" s="81"/>
      <c r="BQO163" s="81"/>
      <c r="BQP163" s="81"/>
      <c r="BQQ163" s="81"/>
      <c r="BQR163" s="81"/>
      <c r="BQS163" s="81"/>
      <c r="BQT163" s="81"/>
      <c r="BQU163" s="81"/>
      <c r="BQV163" s="81"/>
      <c r="BQW163" s="81"/>
      <c r="BQX163" s="81"/>
      <c r="BQY163" s="81"/>
      <c r="BQZ163" s="81"/>
      <c r="BRA163" s="81"/>
      <c r="BRB163" s="81"/>
      <c r="BRC163" s="81"/>
      <c r="BRD163" s="81"/>
      <c r="BRE163" s="81"/>
      <c r="BRF163" s="81"/>
      <c r="BRG163" s="81"/>
      <c r="BRH163" s="81"/>
      <c r="BRI163" s="81"/>
      <c r="BRJ163" s="81"/>
      <c r="BRK163" s="81"/>
      <c r="BRL163" s="81"/>
      <c r="BRM163" s="81"/>
      <c r="BRN163" s="81"/>
      <c r="BRO163" s="81"/>
      <c r="BRP163" s="81"/>
      <c r="BRQ163" s="81"/>
      <c r="BRR163" s="81"/>
      <c r="BRS163" s="81"/>
      <c r="BRT163" s="81"/>
      <c r="BRU163" s="81"/>
      <c r="BRV163" s="81"/>
      <c r="BRW163" s="81"/>
      <c r="BRX163" s="81"/>
      <c r="BRY163" s="81"/>
      <c r="BRZ163" s="81"/>
      <c r="BSA163" s="81"/>
      <c r="BSB163" s="81"/>
      <c r="BSC163" s="81"/>
      <c r="BSD163" s="81"/>
      <c r="BSE163" s="81"/>
      <c r="BSF163" s="81"/>
      <c r="BSG163" s="81"/>
      <c r="BSH163" s="81"/>
      <c r="BSI163" s="81"/>
      <c r="BSJ163" s="81"/>
      <c r="BSK163" s="81"/>
      <c r="BSL163" s="81"/>
      <c r="BSM163" s="81"/>
      <c r="BSN163" s="81"/>
      <c r="BSO163" s="81"/>
      <c r="BSP163" s="81"/>
      <c r="BSQ163" s="81"/>
      <c r="BSR163" s="81"/>
      <c r="BSS163" s="81"/>
      <c r="BST163" s="81"/>
      <c r="BSU163" s="81"/>
      <c r="BSV163" s="81"/>
      <c r="BSW163" s="81"/>
      <c r="BSX163" s="81"/>
      <c r="BSY163" s="81"/>
      <c r="BSZ163" s="81"/>
      <c r="BTA163" s="81"/>
      <c r="BTB163" s="81"/>
      <c r="BTC163" s="81"/>
      <c r="BTD163" s="81"/>
      <c r="BTE163" s="81"/>
      <c r="BTF163" s="81"/>
      <c r="BTG163" s="81"/>
      <c r="BTH163" s="81"/>
      <c r="BTI163" s="81"/>
      <c r="BTJ163" s="81"/>
      <c r="BTK163" s="81"/>
      <c r="BTL163" s="81"/>
      <c r="BTM163" s="81"/>
      <c r="BTN163" s="81"/>
      <c r="BTO163" s="81"/>
      <c r="BTP163" s="81"/>
      <c r="BTQ163" s="81"/>
      <c r="BTR163" s="81"/>
      <c r="BTS163" s="81"/>
      <c r="BTT163" s="81"/>
      <c r="BTU163" s="81"/>
      <c r="BTV163" s="81"/>
      <c r="BTW163" s="81"/>
      <c r="BTX163" s="81"/>
      <c r="BTY163" s="81"/>
      <c r="BTZ163" s="81"/>
      <c r="BUA163" s="81"/>
      <c r="BUB163" s="81"/>
      <c r="BUC163" s="81"/>
      <c r="BUD163" s="81"/>
      <c r="BUE163" s="81"/>
      <c r="BUF163" s="81"/>
      <c r="BUG163" s="81"/>
      <c r="BUH163" s="81"/>
      <c r="BUI163" s="81"/>
      <c r="BUJ163" s="81"/>
      <c r="BUK163" s="81"/>
      <c r="BUL163" s="81"/>
      <c r="BUM163" s="81"/>
      <c r="BUN163" s="81"/>
      <c r="BUO163" s="81"/>
      <c r="BUP163" s="81"/>
      <c r="BUQ163" s="81"/>
      <c r="BUR163" s="81"/>
      <c r="BUS163" s="81"/>
      <c r="BUT163" s="81"/>
      <c r="BUU163" s="81"/>
      <c r="BUV163" s="81"/>
      <c r="BUW163" s="81"/>
      <c r="BUX163" s="81"/>
      <c r="BUY163" s="81"/>
      <c r="BUZ163" s="81"/>
      <c r="BVA163" s="81"/>
      <c r="BVB163" s="81"/>
      <c r="BVC163" s="81"/>
      <c r="BVD163" s="81"/>
      <c r="BVE163" s="81"/>
      <c r="BVF163" s="81"/>
      <c r="BVG163" s="81"/>
      <c r="BVH163" s="81"/>
      <c r="BVI163" s="81"/>
      <c r="BVJ163" s="81"/>
      <c r="BVK163" s="81"/>
      <c r="BVL163" s="81"/>
      <c r="BVM163" s="81"/>
      <c r="BVN163" s="81"/>
      <c r="BVO163" s="81"/>
      <c r="BVP163" s="81"/>
      <c r="BVQ163" s="81"/>
      <c r="BVR163" s="81"/>
      <c r="BVS163" s="81"/>
      <c r="BVT163" s="81"/>
      <c r="BVU163" s="81"/>
      <c r="BVV163" s="81"/>
      <c r="BVW163" s="81"/>
      <c r="BVX163" s="81"/>
      <c r="BVY163" s="81"/>
      <c r="BVZ163" s="81"/>
      <c r="BWA163" s="81"/>
      <c r="BWB163" s="81"/>
      <c r="BWC163" s="81"/>
      <c r="BWD163" s="81"/>
      <c r="BWE163" s="81"/>
      <c r="BWF163" s="81"/>
      <c r="BWG163" s="81"/>
      <c r="BWH163" s="81"/>
      <c r="BWI163" s="81"/>
      <c r="BWJ163" s="81"/>
      <c r="BWK163" s="81"/>
      <c r="BWL163" s="81"/>
      <c r="BWM163" s="81"/>
      <c r="BWN163" s="81"/>
      <c r="BWO163" s="81"/>
      <c r="BWP163" s="81"/>
      <c r="BWQ163" s="81"/>
      <c r="BWR163" s="81"/>
      <c r="BWS163" s="81"/>
      <c r="BWT163" s="81"/>
      <c r="BWU163" s="81"/>
      <c r="BWV163" s="81"/>
      <c r="BWW163" s="81"/>
      <c r="BWX163" s="81"/>
      <c r="BWY163" s="81"/>
      <c r="BWZ163" s="81"/>
      <c r="BXA163" s="81"/>
      <c r="BXB163" s="81"/>
      <c r="BXC163" s="81"/>
      <c r="BXD163" s="81"/>
      <c r="BXE163" s="81"/>
      <c r="BXF163" s="81"/>
      <c r="BXG163" s="81"/>
      <c r="BXH163" s="81"/>
      <c r="BXI163" s="81"/>
      <c r="BXJ163" s="81"/>
      <c r="BXK163" s="81"/>
      <c r="BXL163" s="81"/>
      <c r="BXM163" s="81"/>
      <c r="BXN163" s="81"/>
      <c r="BXO163" s="81"/>
      <c r="BXP163" s="81"/>
      <c r="BXQ163" s="81"/>
      <c r="BXR163" s="81"/>
      <c r="BXS163" s="81"/>
      <c r="BXT163" s="81"/>
      <c r="BXU163" s="81"/>
      <c r="BXV163" s="81"/>
      <c r="BXW163" s="81"/>
      <c r="BXX163" s="81"/>
      <c r="BXY163" s="81"/>
      <c r="BXZ163" s="81"/>
      <c r="BYA163" s="81"/>
      <c r="BYB163" s="81"/>
      <c r="BYC163" s="81"/>
      <c r="BYD163" s="81"/>
      <c r="BYE163" s="81"/>
      <c r="BYF163" s="81"/>
      <c r="BYG163" s="81"/>
      <c r="BYH163" s="81"/>
      <c r="BYI163" s="81"/>
      <c r="BYJ163" s="81"/>
      <c r="BYK163" s="81"/>
      <c r="BYL163" s="81"/>
      <c r="BYM163" s="81"/>
      <c r="BYN163" s="81"/>
      <c r="BYO163" s="81"/>
      <c r="BYP163" s="81"/>
      <c r="BYQ163" s="81"/>
      <c r="BYR163" s="81"/>
      <c r="BYS163" s="81"/>
      <c r="BYT163" s="81"/>
      <c r="BYU163" s="81"/>
      <c r="BYV163" s="81"/>
      <c r="BYW163" s="81"/>
      <c r="BYX163" s="81"/>
      <c r="BYY163" s="81"/>
      <c r="BYZ163" s="81"/>
      <c r="BZA163" s="81"/>
      <c r="BZB163" s="81"/>
      <c r="BZC163" s="81"/>
      <c r="BZD163" s="81"/>
      <c r="BZE163" s="81"/>
      <c r="BZF163" s="81"/>
      <c r="BZG163" s="81"/>
      <c r="BZH163" s="81"/>
      <c r="BZI163" s="81"/>
      <c r="BZJ163" s="81"/>
      <c r="BZK163" s="81"/>
      <c r="BZL163" s="81"/>
      <c r="BZM163" s="81"/>
      <c r="BZN163" s="81"/>
      <c r="BZO163" s="81"/>
      <c r="BZP163" s="81"/>
      <c r="BZQ163" s="81"/>
      <c r="BZR163" s="81"/>
      <c r="BZS163" s="81"/>
      <c r="BZT163" s="81"/>
      <c r="BZU163" s="81"/>
      <c r="BZV163" s="81"/>
      <c r="BZW163" s="81"/>
      <c r="BZX163" s="81"/>
      <c r="BZY163" s="81"/>
      <c r="BZZ163" s="81"/>
      <c r="CAA163" s="81"/>
      <c r="CAB163" s="81"/>
      <c r="CAC163" s="81"/>
      <c r="CAD163" s="81"/>
      <c r="CAE163" s="81"/>
      <c r="CAF163" s="81"/>
      <c r="CAG163" s="81"/>
      <c r="CAH163" s="81"/>
      <c r="CAI163" s="81"/>
      <c r="CAJ163" s="81"/>
      <c r="CAK163" s="81"/>
      <c r="CAL163" s="81"/>
      <c r="CAM163" s="81"/>
      <c r="CAN163" s="81"/>
      <c r="CAO163" s="81"/>
      <c r="CAP163" s="81"/>
      <c r="CAQ163" s="81"/>
      <c r="CAR163" s="81"/>
      <c r="CAS163" s="81"/>
      <c r="CAT163" s="81"/>
      <c r="CAU163" s="81"/>
      <c r="CAV163" s="81"/>
      <c r="CAW163" s="81"/>
      <c r="CAX163" s="81"/>
      <c r="CAY163" s="81"/>
      <c r="CAZ163" s="81"/>
      <c r="CBA163" s="81"/>
      <c r="CBB163" s="81"/>
      <c r="CBC163" s="81"/>
      <c r="CBD163" s="81"/>
      <c r="CBE163" s="81"/>
      <c r="CBF163" s="81"/>
      <c r="CBG163" s="81"/>
      <c r="CBH163" s="81"/>
      <c r="CBI163" s="81"/>
      <c r="CBJ163" s="81"/>
      <c r="CBK163" s="81"/>
      <c r="CBL163" s="81"/>
      <c r="CBM163" s="81"/>
      <c r="CBN163" s="81"/>
      <c r="CBO163" s="81"/>
      <c r="CBP163" s="81"/>
      <c r="CBQ163" s="81"/>
      <c r="CBR163" s="81"/>
      <c r="CBS163" s="81"/>
      <c r="CBT163" s="81"/>
      <c r="CBU163" s="81"/>
      <c r="CBV163" s="81"/>
      <c r="CBW163" s="81"/>
      <c r="CBX163" s="81"/>
      <c r="CBY163" s="81"/>
      <c r="CBZ163" s="81"/>
      <c r="CCA163" s="81"/>
      <c r="CCB163" s="81"/>
      <c r="CCC163" s="81"/>
      <c r="CCD163" s="81"/>
      <c r="CCE163" s="81"/>
      <c r="CCF163" s="81"/>
      <c r="CCG163" s="81"/>
      <c r="CCH163" s="81"/>
      <c r="CCI163" s="81"/>
      <c r="CCJ163" s="81"/>
      <c r="CCK163" s="81"/>
      <c r="CCL163" s="81"/>
      <c r="CCM163" s="81"/>
      <c r="CCN163" s="81"/>
      <c r="CCO163" s="81"/>
      <c r="CCP163" s="81"/>
      <c r="CCQ163" s="81"/>
      <c r="CCR163" s="81"/>
      <c r="CCS163" s="81"/>
      <c r="CCT163" s="81"/>
      <c r="CCU163" s="81"/>
      <c r="CCV163" s="81"/>
      <c r="CCW163" s="81"/>
      <c r="CCX163" s="81"/>
      <c r="CCY163" s="81"/>
      <c r="CCZ163" s="81"/>
      <c r="CDA163" s="81"/>
      <c r="CDB163" s="81"/>
      <c r="CDC163" s="81"/>
      <c r="CDD163" s="81"/>
      <c r="CDE163" s="81"/>
      <c r="CDF163" s="81"/>
      <c r="CDG163" s="81"/>
      <c r="CDH163" s="81"/>
      <c r="CDI163" s="81"/>
      <c r="CDJ163" s="81"/>
      <c r="CDK163" s="81"/>
      <c r="CDL163" s="81"/>
      <c r="CDM163" s="81"/>
      <c r="CDN163" s="81"/>
      <c r="CDO163" s="81"/>
      <c r="CDP163" s="81"/>
      <c r="CDQ163" s="81"/>
      <c r="CDR163" s="81"/>
      <c r="CDS163" s="81"/>
      <c r="CDT163" s="81"/>
      <c r="CDU163" s="81"/>
      <c r="CDV163" s="81"/>
      <c r="CDW163" s="81"/>
      <c r="CDX163" s="81"/>
      <c r="CDY163" s="81"/>
      <c r="CDZ163" s="81"/>
      <c r="CEA163" s="81"/>
      <c r="CEB163" s="81"/>
      <c r="CEC163" s="81"/>
      <c r="CED163" s="81"/>
      <c r="CEE163" s="81"/>
      <c r="CEF163" s="81"/>
      <c r="CEG163" s="81"/>
      <c r="CEH163" s="81"/>
      <c r="CEI163" s="81"/>
      <c r="CEJ163" s="81"/>
      <c r="CEK163" s="81"/>
      <c r="CEL163" s="81"/>
      <c r="CEM163" s="81"/>
      <c r="CEN163" s="81"/>
      <c r="CEO163" s="81"/>
      <c r="CEP163" s="81"/>
      <c r="CEQ163" s="81"/>
      <c r="CER163" s="81"/>
      <c r="CES163" s="81"/>
      <c r="CET163" s="81"/>
      <c r="CEU163" s="81"/>
      <c r="CEV163" s="81"/>
      <c r="CEW163" s="81"/>
      <c r="CEX163" s="81"/>
      <c r="CEY163" s="81"/>
      <c r="CEZ163" s="81"/>
      <c r="CFA163" s="81"/>
      <c r="CFB163" s="81"/>
      <c r="CFC163" s="81"/>
      <c r="CFD163" s="81"/>
      <c r="CFE163" s="81"/>
      <c r="CFF163" s="81"/>
      <c r="CFG163" s="81"/>
      <c r="CFH163" s="81"/>
      <c r="CFI163" s="81"/>
      <c r="CFJ163" s="81"/>
      <c r="CFK163" s="81"/>
      <c r="CFL163" s="81"/>
      <c r="CFM163" s="81"/>
      <c r="CFN163" s="81"/>
      <c r="CFO163" s="81"/>
      <c r="CFP163" s="81"/>
      <c r="CFQ163" s="81"/>
      <c r="CFR163" s="81"/>
      <c r="CFS163" s="81"/>
      <c r="CFT163" s="81"/>
      <c r="CFU163" s="81"/>
      <c r="CFV163" s="81"/>
      <c r="CFW163" s="81"/>
      <c r="CFX163" s="81"/>
      <c r="CFY163" s="81"/>
      <c r="CFZ163" s="81"/>
      <c r="CGA163" s="81"/>
      <c r="CGB163" s="81"/>
      <c r="CGC163" s="81"/>
      <c r="CGD163" s="81"/>
      <c r="CGE163" s="81"/>
      <c r="CGF163" s="81"/>
      <c r="CGG163" s="81"/>
      <c r="CGH163" s="81"/>
      <c r="CGI163" s="81"/>
      <c r="CGJ163" s="81"/>
      <c r="CGK163" s="81"/>
      <c r="CGL163" s="81"/>
      <c r="CGM163" s="81"/>
      <c r="CGN163" s="81"/>
      <c r="CGO163" s="81"/>
      <c r="CGP163" s="81"/>
      <c r="CGQ163" s="81"/>
      <c r="CGR163" s="81"/>
      <c r="CGS163" s="81"/>
      <c r="CGT163" s="81"/>
      <c r="CGU163" s="81"/>
      <c r="CGV163" s="81"/>
      <c r="CGW163" s="81"/>
      <c r="CGX163" s="81"/>
      <c r="CGY163" s="81"/>
      <c r="CGZ163" s="81"/>
      <c r="CHA163" s="81"/>
      <c r="CHB163" s="81"/>
      <c r="CHC163" s="81"/>
      <c r="CHD163" s="81"/>
      <c r="CHE163" s="81"/>
      <c r="CHF163" s="81"/>
      <c r="CHG163" s="81"/>
      <c r="CHH163" s="81"/>
      <c r="CHI163" s="81"/>
      <c r="CHJ163" s="81"/>
      <c r="CHK163" s="81"/>
      <c r="CHL163" s="81"/>
      <c r="CHM163" s="81"/>
      <c r="CHN163" s="81"/>
      <c r="CHO163" s="81"/>
      <c r="CHP163" s="81"/>
      <c r="CHQ163" s="81"/>
      <c r="CHR163" s="81"/>
      <c r="CHS163" s="81"/>
      <c r="CHT163" s="81"/>
      <c r="CHU163" s="81"/>
      <c r="CHV163" s="81"/>
      <c r="CHW163" s="81"/>
      <c r="CHX163" s="81"/>
      <c r="CHY163" s="81"/>
      <c r="CHZ163" s="81"/>
      <c r="CIA163" s="81"/>
      <c r="CIB163" s="81"/>
      <c r="CIC163" s="81"/>
      <c r="CID163" s="81"/>
      <c r="CIE163" s="81"/>
      <c r="CIF163" s="81"/>
      <c r="CIG163" s="81"/>
      <c r="CIH163" s="81"/>
      <c r="CII163" s="81"/>
      <c r="CIJ163" s="81"/>
      <c r="CIK163" s="81"/>
      <c r="CIL163" s="81"/>
      <c r="CIM163" s="81"/>
      <c r="CIN163" s="81"/>
      <c r="CIO163" s="81"/>
      <c r="CIP163" s="81"/>
      <c r="CIQ163" s="81"/>
      <c r="CIR163" s="81"/>
      <c r="CIS163" s="81"/>
      <c r="CIT163" s="81"/>
      <c r="CIU163" s="81"/>
      <c r="CIV163" s="81"/>
      <c r="CIW163" s="81"/>
      <c r="CIX163" s="81"/>
      <c r="CIY163" s="81"/>
      <c r="CIZ163" s="81"/>
      <c r="CJA163" s="81"/>
      <c r="CJB163" s="81"/>
      <c r="CJC163" s="81"/>
      <c r="CJD163" s="81"/>
      <c r="CJE163" s="81"/>
      <c r="CJF163" s="81"/>
      <c r="CJG163" s="81"/>
      <c r="CJH163" s="81"/>
      <c r="CJI163" s="81"/>
      <c r="CJJ163" s="81"/>
      <c r="CJK163" s="81"/>
      <c r="CJL163" s="81"/>
      <c r="CJM163" s="81"/>
      <c r="CJN163" s="81"/>
      <c r="CJO163" s="81"/>
      <c r="CJP163" s="81"/>
      <c r="CJQ163" s="81"/>
      <c r="CJR163" s="81"/>
      <c r="CJS163" s="81"/>
      <c r="CJT163" s="81"/>
      <c r="CJU163" s="81"/>
      <c r="CJV163" s="81"/>
      <c r="CJW163" s="81"/>
      <c r="CJX163" s="81"/>
      <c r="CJY163" s="81"/>
      <c r="CJZ163" s="81"/>
      <c r="CKA163" s="81"/>
      <c r="CKB163" s="81"/>
      <c r="CKC163" s="81"/>
      <c r="CKD163" s="81"/>
      <c r="CKE163" s="81"/>
      <c r="CKF163" s="81"/>
      <c r="CKG163" s="81"/>
      <c r="CKH163" s="81"/>
      <c r="CKI163" s="81"/>
      <c r="CKJ163" s="81"/>
      <c r="CKK163" s="81"/>
      <c r="CKL163" s="81"/>
      <c r="CKM163" s="81"/>
      <c r="CKN163" s="81"/>
      <c r="CKO163" s="81"/>
      <c r="CKP163" s="81"/>
      <c r="CKQ163" s="81"/>
      <c r="CKR163" s="81"/>
      <c r="CKS163" s="81"/>
      <c r="CKT163" s="81"/>
      <c r="CKU163" s="81"/>
      <c r="CKV163" s="81"/>
      <c r="CKW163" s="81"/>
      <c r="CKX163" s="81"/>
      <c r="CKY163" s="81"/>
      <c r="CKZ163" s="81"/>
      <c r="CLA163" s="81"/>
      <c r="CLB163" s="81"/>
      <c r="CLC163" s="81"/>
      <c r="CLD163" s="81"/>
      <c r="CLE163" s="81"/>
      <c r="CLF163" s="81"/>
      <c r="CLG163" s="81"/>
      <c r="CLH163" s="81"/>
      <c r="CLI163" s="81"/>
      <c r="CLJ163" s="81"/>
      <c r="CLK163" s="81"/>
      <c r="CLL163" s="81"/>
      <c r="CLM163" s="81"/>
      <c r="CLN163" s="81"/>
      <c r="CLO163" s="81"/>
      <c r="CLP163" s="81"/>
      <c r="CLQ163" s="81"/>
      <c r="CLR163" s="81"/>
      <c r="CLS163" s="81"/>
      <c r="CLT163" s="81"/>
      <c r="CLU163" s="81"/>
      <c r="CLV163" s="81"/>
      <c r="CLW163" s="81"/>
      <c r="CLX163" s="81"/>
      <c r="CLY163" s="81"/>
      <c r="CLZ163" s="81"/>
      <c r="CMA163" s="81"/>
      <c r="CMB163" s="81"/>
      <c r="CMC163" s="81"/>
      <c r="CMD163" s="81"/>
      <c r="CME163" s="81"/>
      <c r="CMF163" s="81"/>
      <c r="CMG163" s="81"/>
      <c r="CMH163" s="81"/>
      <c r="CMI163" s="81"/>
      <c r="CMJ163" s="81"/>
      <c r="CMK163" s="81"/>
      <c r="CML163" s="81"/>
      <c r="CMM163" s="81"/>
      <c r="CMN163" s="81"/>
      <c r="CMO163" s="81"/>
      <c r="CMP163" s="81"/>
      <c r="CMQ163" s="81"/>
      <c r="CMR163" s="81"/>
      <c r="CMS163" s="81"/>
      <c r="CMT163" s="81"/>
      <c r="CMU163" s="81"/>
      <c r="CMV163" s="81"/>
      <c r="CMW163" s="81"/>
      <c r="CMX163" s="81"/>
      <c r="CMY163" s="81"/>
      <c r="CMZ163" s="81"/>
      <c r="CNA163" s="81"/>
      <c r="CNB163" s="81"/>
      <c r="CNC163" s="81"/>
      <c r="CND163" s="81"/>
      <c r="CNE163" s="81"/>
      <c r="CNF163" s="81"/>
      <c r="CNG163" s="81"/>
      <c r="CNH163" s="81"/>
      <c r="CNI163" s="81"/>
      <c r="CNJ163" s="81"/>
      <c r="CNK163" s="81"/>
      <c r="CNL163" s="81"/>
      <c r="CNM163" s="81"/>
      <c r="CNN163" s="81"/>
      <c r="CNO163" s="81"/>
      <c r="CNP163" s="81"/>
      <c r="CNQ163" s="81"/>
      <c r="CNR163" s="81"/>
      <c r="CNS163" s="81"/>
      <c r="CNT163" s="81"/>
      <c r="CNU163" s="81"/>
      <c r="CNV163" s="81"/>
      <c r="CNW163" s="81"/>
      <c r="CNX163" s="81"/>
      <c r="CNY163" s="81"/>
      <c r="CNZ163" s="81"/>
      <c r="COA163" s="81"/>
      <c r="COB163" s="81"/>
      <c r="COC163" s="81"/>
      <c r="COD163" s="81"/>
      <c r="COE163" s="81"/>
      <c r="COF163" s="81"/>
      <c r="COG163" s="81"/>
      <c r="COH163" s="81"/>
      <c r="COI163" s="81"/>
      <c r="COJ163" s="81"/>
      <c r="COK163" s="81"/>
      <c r="COL163" s="81"/>
      <c r="COM163" s="81"/>
      <c r="CON163" s="81"/>
      <c r="COO163" s="81"/>
      <c r="COP163" s="81"/>
      <c r="COQ163" s="81"/>
      <c r="COR163" s="81"/>
      <c r="COS163" s="81"/>
      <c r="COT163" s="81"/>
      <c r="COU163" s="81"/>
      <c r="COV163" s="81"/>
      <c r="COW163" s="81"/>
      <c r="COX163" s="81"/>
      <c r="COY163" s="81"/>
      <c r="COZ163" s="81"/>
      <c r="CPA163" s="81"/>
      <c r="CPB163" s="81"/>
      <c r="CPC163" s="81"/>
      <c r="CPD163" s="81"/>
      <c r="CPE163" s="81"/>
      <c r="CPF163" s="81"/>
      <c r="CPG163" s="81"/>
      <c r="CPH163" s="81"/>
      <c r="CPI163" s="81"/>
      <c r="CPJ163" s="81"/>
      <c r="CPK163" s="81"/>
      <c r="CPL163" s="81"/>
      <c r="CPM163" s="81"/>
      <c r="CPN163" s="81"/>
      <c r="CPO163" s="81"/>
      <c r="CPP163" s="81"/>
      <c r="CPQ163" s="81"/>
      <c r="CPR163" s="81"/>
      <c r="CPS163" s="81"/>
      <c r="CPT163" s="81"/>
      <c r="CPU163" s="81"/>
      <c r="CPV163" s="81"/>
      <c r="CPW163" s="81"/>
      <c r="CPX163" s="81"/>
      <c r="CPY163" s="81"/>
      <c r="CPZ163" s="81"/>
      <c r="CQA163" s="81"/>
      <c r="CQB163" s="81"/>
      <c r="CQC163" s="81"/>
      <c r="CQD163" s="81"/>
      <c r="CQE163" s="81"/>
      <c r="CQF163" s="81"/>
      <c r="CQG163" s="81"/>
      <c r="CQH163" s="81"/>
      <c r="CQI163" s="81"/>
      <c r="CQJ163" s="81"/>
      <c r="CQK163" s="81"/>
      <c r="CQL163" s="81"/>
      <c r="CQM163" s="81"/>
      <c r="CQN163" s="81"/>
      <c r="CQO163" s="81"/>
      <c r="CQP163" s="81"/>
      <c r="CQQ163" s="81"/>
      <c r="CQR163" s="81"/>
      <c r="CQS163" s="81"/>
      <c r="CQT163" s="81"/>
      <c r="CQU163" s="81"/>
      <c r="CQV163" s="81"/>
      <c r="CQW163" s="81"/>
      <c r="CQX163" s="81"/>
      <c r="CQY163" s="81"/>
      <c r="CQZ163" s="81"/>
      <c r="CRA163" s="81"/>
      <c r="CRB163" s="81"/>
      <c r="CRC163" s="81"/>
      <c r="CRD163" s="81"/>
      <c r="CRE163" s="81"/>
      <c r="CRF163" s="81"/>
      <c r="CRG163" s="81"/>
      <c r="CRH163" s="81"/>
      <c r="CRI163" s="81"/>
      <c r="CRJ163" s="81"/>
      <c r="CRK163" s="81"/>
      <c r="CRL163" s="81"/>
      <c r="CRM163" s="81"/>
      <c r="CRN163" s="81"/>
      <c r="CRO163" s="81"/>
      <c r="CRP163" s="81"/>
      <c r="CRQ163" s="81"/>
      <c r="CRR163" s="81"/>
      <c r="CRS163" s="81"/>
      <c r="CRT163" s="81"/>
      <c r="CRU163" s="81"/>
      <c r="CRV163" s="81"/>
      <c r="CRW163" s="81"/>
      <c r="CRX163" s="81"/>
      <c r="CRY163" s="81"/>
      <c r="CRZ163" s="81"/>
      <c r="CSA163" s="81"/>
      <c r="CSB163" s="81"/>
      <c r="CSC163" s="81"/>
      <c r="CSD163" s="81"/>
      <c r="CSE163" s="81"/>
      <c r="CSF163" s="81"/>
      <c r="CSG163" s="81"/>
      <c r="CSH163" s="81"/>
      <c r="CSI163" s="81"/>
      <c r="CSJ163" s="81"/>
      <c r="CSK163" s="81"/>
      <c r="CSL163" s="81"/>
      <c r="CSM163" s="81"/>
      <c r="CSN163" s="81"/>
      <c r="CSO163" s="81"/>
      <c r="CSP163" s="81"/>
      <c r="CSQ163" s="81"/>
      <c r="CSR163" s="81"/>
      <c r="CSS163" s="81"/>
      <c r="CST163" s="81"/>
      <c r="CSU163" s="81"/>
      <c r="CSV163" s="81"/>
      <c r="CSW163" s="81"/>
      <c r="CSX163" s="81"/>
      <c r="CSY163" s="81"/>
      <c r="CSZ163" s="81"/>
      <c r="CTA163" s="81"/>
      <c r="CTB163" s="81"/>
      <c r="CTC163" s="81"/>
      <c r="CTD163" s="81"/>
      <c r="CTE163" s="81"/>
      <c r="CTF163" s="81"/>
      <c r="CTG163" s="81"/>
      <c r="CTH163" s="81"/>
      <c r="CTI163" s="81"/>
      <c r="CTJ163" s="81"/>
      <c r="CTK163" s="81"/>
      <c r="CTL163" s="81"/>
      <c r="CTM163" s="81"/>
      <c r="CTN163" s="81"/>
      <c r="CTO163" s="81"/>
      <c r="CTP163" s="81"/>
      <c r="CTQ163" s="81"/>
      <c r="CTR163" s="81"/>
      <c r="CTS163" s="81"/>
      <c r="CTT163" s="81"/>
      <c r="CTU163" s="81"/>
      <c r="CTV163" s="81"/>
      <c r="CTW163" s="81"/>
      <c r="CTX163" s="81"/>
      <c r="CTY163" s="81"/>
      <c r="CTZ163" s="81"/>
      <c r="CUA163" s="81"/>
      <c r="CUB163" s="81"/>
      <c r="CUC163" s="81"/>
      <c r="CUD163" s="81"/>
      <c r="CUE163" s="81"/>
      <c r="CUF163" s="81"/>
      <c r="CUG163" s="81"/>
      <c r="CUH163" s="81"/>
      <c r="CUI163" s="81"/>
      <c r="CUJ163" s="81"/>
      <c r="CUK163" s="81"/>
      <c r="CUL163" s="81"/>
      <c r="CUM163" s="81"/>
      <c r="CUN163" s="81"/>
      <c r="CUO163" s="81"/>
      <c r="CUP163" s="81"/>
      <c r="CUQ163" s="81"/>
      <c r="CUR163" s="81"/>
      <c r="CUS163" s="81"/>
      <c r="CUT163" s="81"/>
      <c r="CUU163" s="81"/>
      <c r="CUV163" s="81"/>
      <c r="CUW163" s="81"/>
      <c r="CUX163" s="81"/>
      <c r="CUY163" s="81"/>
      <c r="CUZ163" s="81"/>
      <c r="CVA163" s="81"/>
      <c r="CVB163" s="81"/>
      <c r="CVC163" s="81"/>
      <c r="CVD163" s="81"/>
      <c r="CVE163" s="81"/>
      <c r="CVF163" s="81"/>
      <c r="CVG163" s="81"/>
      <c r="CVH163" s="81"/>
      <c r="CVI163" s="81"/>
      <c r="CVJ163" s="81"/>
      <c r="CVK163" s="81"/>
      <c r="CVL163" s="81"/>
      <c r="CVM163" s="81"/>
      <c r="CVN163" s="81"/>
      <c r="CVO163" s="81"/>
      <c r="CVP163" s="81"/>
      <c r="CVQ163" s="81"/>
      <c r="CVR163" s="81"/>
      <c r="CVS163" s="81"/>
      <c r="CVT163" s="81"/>
      <c r="CVU163" s="81"/>
      <c r="CVV163" s="81"/>
      <c r="CVW163" s="81"/>
      <c r="CVX163" s="81"/>
      <c r="CVY163" s="81"/>
      <c r="CVZ163" s="81"/>
      <c r="CWA163" s="81"/>
      <c r="CWB163" s="81"/>
      <c r="CWC163" s="81"/>
      <c r="CWD163" s="81"/>
      <c r="CWE163" s="81"/>
      <c r="CWF163" s="81"/>
      <c r="CWG163" s="81"/>
      <c r="CWH163" s="81"/>
      <c r="CWI163" s="81"/>
      <c r="CWJ163" s="81"/>
      <c r="CWK163" s="81"/>
      <c r="CWL163" s="81"/>
      <c r="CWM163" s="81"/>
      <c r="CWN163" s="81"/>
      <c r="CWO163" s="81"/>
      <c r="CWP163" s="81"/>
      <c r="CWQ163" s="81"/>
      <c r="CWR163" s="81"/>
      <c r="CWS163" s="81"/>
      <c r="CWT163" s="81"/>
      <c r="CWU163" s="81"/>
      <c r="CWV163" s="81"/>
      <c r="CWW163" s="81"/>
      <c r="CWX163" s="81"/>
      <c r="CWY163" s="81"/>
      <c r="CWZ163" s="81"/>
      <c r="CXA163" s="81"/>
      <c r="CXB163" s="81"/>
      <c r="CXC163" s="81"/>
      <c r="CXD163" s="81"/>
      <c r="CXE163" s="81"/>
      <c r="CXF163" s="81"/>
      <c r="CXG163" s="81"/>
      <c r="CXH163" s="81"/>
      <c r="CXI163" s="81"/>
      <c r="CXJ163" s="81"/>
      <c r="CXK163" s="81"/>
      <c r="CXL163" s="81"/>
      <c r="CXM163" s="81"/>
      <c r="CXN163" s="81"/>
      <c r="CXO163" s="81"/>
      <c r="CXP163" s="81"/>
      <c r="CXQ163" s="81"/>
      <c r="CXR163" s="81"/>
      <c r="CXS163" s="81"/>
      <c r="CXT163" s="81"/>
      <c r="CXU163" s="81"/>
      <c r="CXV163" s="81"/>
      <c r="CXW163" s="81"/>
      <c r="CXX163" s="81"/>
      <c r="CXY163" s="81"/>
      <c r="CXZ163" s="81"/>
      <c r="CYA163" s="81"/>
      <c r="CYB163" s="81"/>
      <c r="CYC163" s="81"/>
      <c r="CYD163" s="81"/>
      <c r="CYE163" s="81"/>
      <c r="CYF163" s="81"/>
      <c r="CYG163" s="81"/>
      <c r="CYH163" s="81"/>
      <c r="CYI163" s="81"/>
      <c r="CYJ163" s="81"/>
      <c r="CYK163" s="81"/>
      <c r="CYL163" s="81"/>
      <c r="CYM163" s="81"/>
      <c r="CYN163" s="81"/>
      <c r="CYO163" s="81"/>
      <c r="CYP163" s="81"/>
      <c r="CYQ163" s="81"/>
      <c r="CYR163" s="81"/>
      <c r="CYS163" s="81"/>
      <c r="CYT163" s="81"/>
      <c r="CYU163" s="81"/>
      <c r="CYV163" s="81"/>
      <c r="CYW163" s="81"/>
      <c r="CYX163" s="81"/>
      <c r="CYY163" s="81"/>
      <c r="CYZ163" s="81"/>
      <c r="CZA163" s="81"/>
      <c r="CZB163" s="81"/>
      <c r="CZC163" s="81"/>
      <c r="CZD163" s="81"/>
      <c r="CZE163" s="81"/>
      <c r="CZF163" s="81"/>
      <c r="CZG163" s="81"/>
      <c r="CZH163" s="81"/>
      <c r="CZI163" s="81"/>
      <c r="CZJ163" s="81"/>
      <c r="CZK163" s="81"/>
      <c r="CZL163" s="81"/>
      <c r="CZM163" s="81"/>
      <c r="CZN163" s="81"/>
      <c r="CZO163" s="81"/>
      <c r="CZP163" s="81"/>
      <c r="CZQ163" s="81"/>
      <c r="CZR163" s="81"/>
      <c r="CZS163" s="81"/>
      <c r="CZT163" s="81"/>
      <c r="CZU163" s="81"/>
      <c r="CZV163" s="81"/>
      <c r="CZW163" s="81"/>
      <c r="CZX163" s="81"/>
      <c r="CZY163" s="81"/>
      <c r="CZZ163" s="81"/>
      <c r="DAA163" s="81"/>
      <c r="DAB163" s="81"/>
      <c r="DAC163" s="81"/>
      <c r="DAD163" s="81"/>
      <c r="DAE163" s="81"/>
      <c r="DAF163" s="81"/>
      <c r="DAG163" s="81"/>
      <c r="DAH163" s="81"/>
      <c r="DAI163" s="81"/>
      <c r="DAJ163" s="81"/>
      <c r="DAK163" s="81"/>
      <c r="DAL163" s="81"/>
      <c r="DAM163" s="81"/>
      <c r="DAN163" s="81"/>
      <c r="DAO163" s="81"/>
      <c r="DAP163" s="81"/>
      <c r="DAQ163" s="81"/>
      <c r="DAR163" s="81"/>
      <c r="DAS163" s="81"/>
      <c r="DAT163" s="81"/>
      <c r="DAU163" s="81"/>
      <c r="DAV163" s="81"/>
      <c r="DAW163" s="81"/>
      <c r="DAX163" s="81"/>
      <c r="DAY163" s="81"/>
      <c r="DAZ163" s="81"/>
      <c r="DBA163" s="81"/>
      <c r="DBB163" s="81"/>
      <c r="DBC163" s="81"/>
      <c r="DBD163" s="81"/>
      <c r="DBE163" s="81"/>
      <c r="DBF163" s="81"/>
      <c r="DBG163" s="81"/>
      <c r="DBH163" s="81"/>
      <c r="DBI163" s="81"/>
      <c r="DBJ163" s="81"/>
      <c r="DBK163" s="81"/>
      <c r="DBL163" s="81"/>
      <c r="DBM163" s="81"/>
      <c r="DBN163" s="81"/>
      <c r="DBO163" s="81"/>
      <c r="DBP163" s="81"/>
      <c r="DBQ163" s="81"/>
      <c r="DBR163" s="81"/>
      <c r="DBS163" s="81"/>
      <c r="DBT163" s="81"/>
      <c r="DBU163" s="81"/>
      <c r="DBV163" s="81"/>
      <c r="DBW163" s="81"/>
      <c r="DBX163" s="81"/>
      <c r="DBY163" s="81"/>
      <c r="DBZ163" s="81"/>
      <c r="DCA163" s="81"/>
      <c r="DCB163" s="81"/>
      <c r="DCC163" s="81"/>
      <c r="DCD163" s="81"/>
      <c r="DCE163" s="81"/>
      <c r="DCF163" s="81"/>
      <c r="DCG163" s="81"/>
      <c r="DCH163" s="81"/>
      <c r="DCI163" s="81"/>
      <c r="DCJ163" s="81"/>
      <c r="DCK163" s="81"/>
      <c r="DCL163" s="81"/>
      <c r="DCM163" s="81"/>
      <c r="DCN163" s="81"/>
      <c r="DCO163" s="81"/>
      <c r="DCP163" s="81"/>
      <c r="DCQ163" s="81"/>
      <c r="DCR163" s="81"/>
      <c r="DCS163" s="81"/>
      <c r="DCT163" s="81"/>
      <c r="DCU163" s="81"/>
      <c r="DCV163" s="81"/>
      <c r="DCW163" s="81"/>
      <c r="DCX163" s="81"/>
      <c r="DCY163" s="81"/>
      <c r="DCZ163" s="81"/>
      <c r="DDA163" s="81"/>
      <c r="DDB163" s="81"/>
      <c r="DDC163" s="81"/>
      <c r="DDD163" s="81"/>
      <c r="DDE163" s="81"/>
      <c r="DDF163" s="81"/>
      <c r="DDG163" s="81"/>
      <c r="DDH163" s="81"/>
      <c r="DDI163" s="81"/>
      <c r="DDJ163" s="81"/>
      <c r="DDK163" s="81"/>
      <c r="DDL163" s="81"/>
      <c r="DDM163" s="81"/>
      <c r="DDN163" s="81"/>
      <c r="DDO163" s="81"/>
      <c r="DDP163" s="81"/>
      <c r="DDQ163" s="81"/>
      <c r="DDR163" s="81"/>
      <c r="DDS163" s="81"/>
      <c r="DDT163" s="81"/>
      <c r="DDU163" s="81"/>
      <c r="DDV163" s="81"/>
      <c r="DDW163" s="81"/>
      <c r="DDX163" s="81"/>
      <c r="DDY163" s="81"/>
      <c r="DDZ163" s="81"/>
      <c r="DEA163" s="81"/>
      <c r="DEB163" s="81"/>
      <c r="DEC163" s="81"/>
      <c r="DED163" s="81"/>
      <c r="DEE163" s="81"/>
      <c r="DEF163" s="81"/>
      <c r="DEG163" s="81"/>
      <c r="DEH163" s="81"/>
      <c r="DEI163" s="81"/>
      <c r="DEJ163" s="81"/>
      <c r="DEK163" s="81"/>
      <c r="DEL163" s="81"/>
      <c r="DEM163" s="81"/>
      <c r="DEN163" s="81"/>
      <c r="DEO163" s="81"/>
      <c r="DEP163" s="81"/>
      <c r="DEQ163" s="81"/>
      <c r="DER163" s="81"/>
      <c r="DES163" s="81"/>
      <c r="DET163" s="81"/>
      <c r="DEU163" s="81"/>
      <c r="DEV163" s="81"/>
      <c r="DEW163" s="81"/>
      <c r="DEX163" s="81"/>
      <c r="DEY163" s="81"/>
      <c r="DEZ163" s="81"/>
      <c r="DFA163" s="81"/>
      <c r="DFB163" s="81"/>
      <c r="DFC163" s="81"/>
      <c r="DFD163" s="81"/>
      <c r="DFE163" s="81"/>
      <c r="DFF163" s="81"/>
      <c r="DFG163" s="81"/>
      <c r="DFH163" s="81"/>
      <c r="DFI163" s="81"/>
      <c r="DFJ163" s="81"/>
      <c r="DFK163" s="81"/>
      <c r="DFL163" s="81"/>
      <c r="DFM163" s="81"/>
      <c r="DFN163" s="81"/>
      <c r="DFO163" s="81"/>
      <c r="DFP163" s="81"/>
      <c r="DFQ163" s="81"/>
      <c r="DFR163" s="81"/>
      <c r="DFS163" s="81"/>
      <c r="DFT163" s="81"/>
      <c r="DFU163" s="81"/>
      <c r="DFV163" s="81"/>
      <c r="DFW163" s="81"/>
      <c r="DFX163" s="81"/>
      <c r="DFY163" s="81"/>
      <c r="DFZ163" s="81"/>
      <c r="DGA163" s="81"/>
      <c r="DGB163" s="81"/>
      <c r="DGC163" s="81"/>
      <c r="DGD163" s="81"/>
      <c r="DGE163" s="81"/>
      <c r="DGF163" s="81"/>
      <c r="DGG163" s="81"/>
      <c r="DGH163" s="81"/>
      <c r="DGI163" s="81"/>
      <c r="DGJ163" s="81"/>
      <c r="DGK163" s="81"/>
      <c r="DGL163" s="81"/>
      <c r="DGM163" s="81"/>
      <c r="DGN163" s="81"/>
      <c r="DGO163" s="81"/>
      <c r="DGP163" s="81"/>
      <c r="DGQ163" s="81"/>
      <c r="DGR163" s="81"/>
      <c r="DGS163" s="81"/>
      <c r="DGT163" s="81"/>
      <c r="DGU163" s="81"/>
      <c r="DGV163" s="81"/>
      <c r="DGW163" s="81"/>
      <c r="DGX163" s="81"/>
      <c r="DGY163" s="81"/>
      <c r="DGZ163" s="81"/>
      <c r="DHA163" s="81"/>
      <c r="DHB163" s="81"/>
      <c r="DHC163" s="81"/>
      <c r="DHD163" s="81"/>
      <c r="DHE163" s="81"/>
      <c r="DHF163" s="81"/>
      <c r="DHG163" s="81"/>
      <c r="DHH163" s="81"/>
      <c r="DHI163" s="81"/>
      <c r="DHJ163" s="81"/>
      <c r="DHK163" s="81"/>
      <c r="DHL163" s="81"/>
      <c r="DHM163" s="81"/>
      <c r="DHN163" s="81"/>
      <c r="DHO163" s="81"/>
      <c r="DHP163" s="81"/>
      <c r="DHQ163" s="81"/>
      <c r="DHR163" s="81"/>
      <c r="DHS163" s="81"/>
      <c r="DHT163" s="81"/>
      <c r="DHU163" s="81"/>
      <c r="DHV163" s="81"/>
      <c r="DHW163" s="81"/>
      <c r="DHX163" s="81"/>
      <c r="DHY163" s="81"/>
      <c r="DHZ163" s="81"/>
      <c r="DIA163" s="81"/>
      <c r="DIB163" s="81"/>
      <c r="DIC163" s="81"/>
      <c r="DID163" s="81"/>
      <c r="DIE163" s="81"/>
      <c r="DIF163" s="81"/>
      <c r="DIG163" s="81"/>
      <c r="DIH163" s="81"/>
      <c r="DII163" s="81"/>
      <c r="DIJ163" s="81"/>
      <c r="DIK163" s="81"/>
      <c r="DIL163" s="81"/>
      <c r="DIM163" s="81"/>
      <c r="DIN163" s="81"/>
      <c r="DIO163" s="81"/>
      <c r="DIP163" s="81"/>
      <c r="DIQ163" s="81"/>
      <c r="DIR163" s="81"/>
      <c r="DIS163" s="81"/>
      <c r="DIT163" s="81"/>
      <c r="DIU163" s="81"/>
      <c r="DIV163" s="81"/>
      <c r="DIW163" s="81"/>
      <c r="DIX163" s="81"/>
      <c r="DIY163" s="81"/>
      <c r="DIZ163" s="81"/>
      <c r="DJA163" s="81"/>
      <c r="DJB163" s="81"/>
      <c r="DJC163" s="81"/>
      <c r="DJD163" s="81"/>
      <c r="DJE163" s="81"/>
      <c r="DJF163" s="81"/>
      <c r="DJG163" s="81"/>
      <c r="DJH163" s="81"/>
      <c r="DJI163" s="81"/>
      <c r="DJJ163" s="81"/>
      <c r="DJK163" s="81"/>
      <c r="DJL163" s="81"/>
      <c r="DJM163" s="81"/>
      <c r="DJN163" s="81"/>
      <c r="DJO163" s="81"/>
      <c r="DJP163" s="81"/>
      <c r="DJQ163" s="81"/>
      <c r="DJR163" s="81"/>
      <c r="DJS163" s="81"/>
      <c r="DJT163" s="81"/>
      <c r="DJU163" s="81"/>
      <c r="DJV163" s="81"/>
      <c r="DJW163" s="81"/>
      <c r="DJX163" s="81"/>
      <c r="DJY163" s="81"/>
      <c r="DJZ163" s="81"/>
      <c r="DKA163" s="81"/>
      <c r="DKB163" s="81"/>
      <c r="DKC163" s="81"/>
      <c r="DKD163" s="81"/>
      <c r="DKE163" s="81"/>
      <c r="DKF163" s="81"/>
      <c r="DKG163" s="81"/>
      <c r="DKH163" s="81"/>
      <c r="DKI163" s="81"/>
      <c r="DKJ163" s="81"/>
      <c r="DKK163" s="81"/>
      <c r="DKL163" s="81"/>
      <c r="DKM163" s="81"/>
      <c r="DKN163" s="81"/>
      <c r="DKO163" s="81"/>
      <c r="DKP163" s="81"/>
      <c r="DKQ163" s="81"/>
      <c r="DKR163" s="81"/>
      <c r="DKS163" s="81"/>
      <c r="DKT163" s="81"/>
      <c r="DKU163" s="81"/>
      <c r="DKV163" s="81"/>
      <c r="DKW163" s="81"/>
      <c r="DKX163" s="81"/>
      <c r="DKY163" s="81"/>
      <c r="DKZ163" s="81"/>
      <c r="DLA163" s="81"/>
      <c r="DLB163" s="81"/>
      <c r="DLC163" s="81"/>
      <c r="DLD163" s="81"/>
      <c r="DLE163" s="81"/>
      <c r="DLF163" s="81"/>
      <c r="DLG163" s="81"/>
      <c r="DLH163" s="81"/>
      <c r="DLI163" s="81"/>
      <c r="DLJ163" s="81"/>
      <c r="DLK163" s="81"/>
      <c r="DLL163" s="81"/>
      <c r="DLM163" s="81"/>
      <c r="DLN163" s="81"/>
      <c r="DLO163" s="81"/>
      <c r="DLP163" s="81"/>
      <c r="DLQ163" s="81"/>
      <c r="DLR163" s="81"/>
      <c r="DLS163" s="81"/>
      <c r="DLT163" s="81"/>
      <c r="DLU163" s="81"/>
      <c r="DLV163" s="81"/>
      <c r="DLW163" s="81"/>
      <c r="DLX163" s="81"/>
      <c r="DLY163" s="81"/>
      <c r="DLZ163" s="81"/>
      <c r="DMA163" s="81"/>
      <c r="DMB163" s="81"/>
      <c r="DMC163" s="81"/>
      <c r="DMD163" s="81"/>
      <c r="DME163" s="81"/>
      <c r="DMF163" s="81"/>
      <c r="DMG163" s="81"/>
      <c r="DMH163" s="81"/>
      <c r="DMI163" s="81"/>
      <c r="DMJ163" s="81"/>
      <c r="DMK163" s="81"/>
      <c r="DML163" s="81"/>
      <c r="DMM163" s="81"/>
      <c r="DMN163" s="81"/>
      <c r="DMO163" s="81"/>
      <c r="DMP163" s="81"/>
      <c r="DMQ163" s="81"/>
      <c r="DMR163" s="81"/>
      <c r="DMS163" s="81"/>
      <c r="DMT163" s="81"/>
      <c r="DMU163" s="81"/>
      <c r="DMV163" s="81"/>
      <c r="DMW163" s="81"/>
      <c r="DMX163" s="81"/>
      <c r="DMY163" s="81"/>
      <c r="DMZ163" s="81"/>
      <c r="DNA163" s="81"/>
      <c r="DNB163" s="81"/>
      <c r="DNC163" s="81"/>
      <c r="DND163" s="81"/>
      <c r="DNE163" s="81"/>
      <c r="DNF163" s="81"/>
      <c r="DNG163" s="81"/>
      <c r="DNH163" s="81"/>
      <c r="DNI163" s="81"/>
      <c r="DNJ163" s="81"/>
      <c r="DNK163" s="81"/>
      <c r="DNL163" s="81"/>
      <c r="DNM163" s="81"/>
      <c r="DNN163" s="81"/>
      <c r="DNO163" s="81"/>
      <c r="DNP163" s="81"/>
      <c r="DNQ163" s="81"/>
      <c r="DNR163" s="81"/>
      <c r="DNS163" s="81"/>
      <c r="DNT163" s="81"/>
      <c r="DNU163" s="81"/>
      <c r="DNV163" s="81"/>
      <c r="DNW163" s="81"/>
      <c r="DNX163" s="81"/>
      <c r="DNY163" s="81"/>
      <c r="DNZ163" s="81"/>
      <c r="DOA163" s="81"/>
      <c r="DOB163" s="81"/>
      <c r="DOC163" s="81"/>
      <c r="DOD163" s="81"/>
      <c r="DOE163" s="81"/>
      <c r="DOF163" s="81"/>
      <c r="DOG163" s="81"/>
      <c r="DOH163" s="81"/>
      <c r="DOI163" s="81"/>
      <c r="DOJ163" s="81"/>
      <c r="DOK163" s="81"/>
      <c r="DOL163" s="81"/>
      <c r="DOM163" s="81"/>
      <c r="DON163" s="81"/>
      <c r="DOO163" s="81"/>
      <c r="DOP163" s="81"/>
      <c r="DOQ163" s="81"/>
      <c r="DOR163" s="81"/>
      <c r="DOS163" s="81"/>
      <c r="DOT163" s="81"/>
      <c r="DOU163" s="81"/>
      <c r="DOV163" s="81"/>
      <c r="DOW163" s="81"/>
      <c r="DOX163" s="81"/>
      <c r="DOY163" s="81"/>
      <c r="DOZ163" s="81"/>
      <c r="DPA163" s="81"/>
      <c r="DPB163" s="81"/>
      <c r="DPC163" s="81"/>
      <c r="DPD163" s="81"/>
      <c r="DPE163" s="81"/>
      <c r="DPF163" s="81"/>
      <c r="DPG163" s="81"/>
      <c r="DPH163" s="81"/>
      <c r="DPI163" s="81"/>
      <c r="DPJ163" s="81"/>
      <c r="DPK163" s="81"/>
      <c r="DPL163" s="81"/>
      <c r="DPM163" s="81"/>
      <c r="DPN163" s="81"/>
      <c r="DPO163" s="81"/>
      <c r="DPP163" s="81"/>
      <c r="DPQ163" s="81"/>
      <c r="DPR163" s="81"/>
      <c r="DPS163" s="81"/>
      <c r="DPT163" s="81"/>
      <c r="DPU163" s="81"/>
      <c r="DPV163" s="81"/>
      <c r="DPW163" s="81"/>
      <c r="DPX163" s="81"/>
      <c r="DPY163" s="81"/>
      <c r="DPZ163" s="81"/>
      <c r="DQA163" s="81"/>
      <c r="DQB163" s="81"/>
      <c r="DQC163" s="81"/>
      <c r="DQD163" s="81"/>
      <c r="DQE163" s="81"/>
      <c r="DQF163" s="81"/>
      <c r="DQG163" s="81"/>
      <c r="DQH163" s="81"/>
      <c r="DQI163" s="81"/>
      <c r="DQJ163" s="81"/>
      <c r="DQK163" s="81"/>
      <c r="DQL163" s="81"/>
      <c r="DQM163" s="81"/>
      <c r="DQN163" s="81"/>
      <c r="DQO163" s="81"/>
      <c r="DQP163" s="81"/>
      <c r="DQQ163" s="81"/>
      <c r="DQR163" s="81"/>
      <c r="DQS163" s="81"/>
      <c r="DQT163" s="81"/>
      <c r="DQU163" s="81"/>
      <c r="DQV163" s="81"/>
      <c r="DQW163" s="81"/>
      <c r="DQX163" s="81"/>
      <c r="DQY163" s="81"/>
      <c r="DQZ163" s="81"/>
      <c r="DRA163" s="81"/>
      <c r="DRB163" s="81"/>
      <c r="DRC163" s="81"/>
      <c r="DRD163" s="81"/>
      <c r="DRE163" s="81"/>
      <c r="DRF163" s="81"/>
      <c r="DRG163" s="81"/>
      <c r="DRH163" s="81"/>
      <c r="DRI163" s="81"/>
      <c r="DRJ163" s="81"/>
      <c r="DRK163" s="81"/>
      <c r="DRL163" s="81"/>
      <c r="DRM163" s="81"/>
      <c r="DRN163" s="81"/>
      <c r="DRO163" s="81"/>
      <c r="DRP163" s="81"/>
      <c r="DRQ163" s="81"/>
      <c r="DRR163" s="81"/>
      <c r="DRS163" s="81"/>
      <c r="DRT163" s="81"/>
      <c r="DRU163" s="81"/>
      <c r="DRV163" s="81"/>
      <c r="DRW163" s="81"/>
      <c r="DRX163" s="81"/>
      <c r="DRY163" s="81"/>
      <c r="DRZ163" s="81"/>
      <c r="DSA163" s="81"/>
      <c r="DSB163" s="81"/>
      <c r="DSC163" s="81"/>
      <c r="DSD163" s="81"/>
      <c r="DSE163" s="81"/>
      <c r="DSF163" s="81"/>
      <c r="DSG163" s="81"/>
      <c r="DSH163" s="81"/>
      <c r="DSI163" s="81"/>
      <c r="DSJ163" s="81"/>
      <c r="DSK163" s="81"/>
      <c r="DSL163" s="81"/>
      <c r="DSM163" s="81"/>
      <c r="DSN163" s="81"/>
      <c r="DSO163" s="81"/>
      <c r="DSP163" s="81"/>
      <c r="DSQ163" s="81"/>
      <c r="DSR163" s="81"/>
      <c r="DSS163" s="81"/>
      <c r="DST163" s="81"/>
      <c r="DSU163" s="81"/>
      <c r="DSV163" s="81"/>
      <c r="DSW163" s="81"/>
      <c r="DSX163" s="81"/>
      <c r="DSY163" s="81"/>
      <c r="DSZ163" s="81"/>
      <c r="DTA163" s="81"/>
      <c r="DTB163" s="81"/>
      <c r="DTC163" s="81"/>
      <c r="DTD163" s="81"/>
      <c r="DTE163" s="81"/>
      <c r="DTF163" s="81"/>
      <c r="DTG163" s="81"/>
      <c r="DTH163" s="81"/>
      <c r="DTI163" s="81"/>
      <c r="DTJ163" s="81"/>
      <c r="DTK163" s="81"/>
      <c r="DTL163" s="81"/>
      <c r="DTM163" s="81"/>
      <c r="DTN163" s="81"/>
      <c r="DTO163" s="81"/>
      <c r="DTP163" s="81"/>
      <c r="DTQ163" s="81"/>
      <c r="DTR163" s="81"/>
      <c r="DTS163" s="81"/>
      <c r="DTT163" s="81"/>
      <c r="DTU163" s="81"/>
      <c r="DTV163" s="81"/>
      <c r="DTW163" s="81"/>
      <c r="DTX163" s="81"/>
      <c r="DTY163" s="81"/>
      <c r="DTZ163" s="81"/>
      <c r="DUA163" s="81"/>
      <c r="DUB163" s="81"/>
      <c r="DUC163" s="81"/>
      <c r="DUD163" s="81"/>
      <c r="DUE163" s="81"/>
      <c r="DUF163" s="81"/>
      <c r="DUG163" s="81"/>
      <c r="DUH163" s="81"/>
      <c r="DUI163" s="81"/>
      <c r="DUJ163" s="81"/>
      <c r="DUK163" s="81"/>
      <c r="DUL163" s="81"/>
      <c r="DUM163" s="81"/>
      <c r="DUN163" s="81"/>
      <c r="DUO163" s="81"/>
      <c r="DUP163" s="81"/>
      <c r="DUQ163" s="81"/>
      <c r="DUR163" s="81"/>
      <c r="DUS163" s="81"/>
      <c r="DUT163" s="81"/>
      <c r="DUU163" s="81"/>
      <c r="DUV163" s="81"/>
      <c r="DUW163" s="81"/>
      <c r="DUX163" s="81"/>
      <c r="DUY163" s="81"/>
      <c r="DUZ163" s="81"/>
      <c r="DVA163" s="81"/>
      <c r="DVB163" s="81"/>
      <c r="DVC163" s="81"/>
      <c r="DVD163" s="81"/>
      <c r="DVE163" s="81"/>
      <c r="DVF163" s="81"/>
      <c r="DVG163" s="81"/>
      <c r="DVH163" s="81"/>
      <c r="DVI163" s="81"/>
      <c r="DVJ163" s="81"/>
      <c r="DVK163" s="81"/>
      <c r="DVL163" s="81"/>
      <c r="DVM163" s="81"/>
      <c r="DVN163" s="81"/>
      <c r="DVO163" s="81"/>
      <c r="DVP163" s="81"/>
      <c r="DVQ163" s="81"/>
      <c r="DVR163" s="81"/>
      <c r="DVS163" s="81"/>
      <c r="DVT163" s="81"/>
      <c r="DVU163" s="81"/>
      <c r="DVV163" s="81"/>
      <c r="DVW163" s="81"/>
      <c r="DVX163" s="81"/>
      <c r="DVY163" s="81"/>
      <c r="DVZ163" s="81"/>
      <c r="DWA163" s="81"/>
      <c r="DWB163" s="81"/>
      <c r="DWC163" s="81"/>
      <c r="DWD163" s="81"/>
      <c r="DWE163" s="81"/>
      <c r="DWF163" s="81"/>
      <c r="DWG163" s="81"/>
      <c r="DWH163" s="81"/>
      <c r="DWI163" s="81"/>
      <c r="DWJ163" s="81"/>
      <c r="DWK163" s="81"/>
      <c r="DWL163" s="81"/>
      <c r="DWM163" s="81"/>
      <c r="DWN163" s="81"/>
      <c r="DWO163" s="81"/>
      <c r="DWP163" s="81"/>
      <c r="DWQ163" s="81"/>
      <c r="DWR163" s="81"/>
      <c r="DWS163" s="81"/>
      <c r="DWT163" s="81"/>
      <c r="DWU163" s="81"/>
      <c r="DWV163" s="81"/>
      <c r="DWW163" s="81"/>
      <c r="DWX163" s="81"/>
      <c r="DWY163" s="81"/>
      <c r="DWZ163" s="81"/>
      <c r="DXA163" s="81"/>
      <c r="DXB163" s="81"/>
      <c r="DXC163" s="81"/>
      <c r="DXD163" s="81"/>
      <c r="DXE163" s="81"/>
      <c r="DXF163" s="81"/>
      <c r="DXG163" s="81"/>
      <c r="DXH163" s="81"/>
      <c r="DXI163" s="81"/>
      <c r="DXJ163" s="81"/>
      <c r="DXK163" s="81"/>
      <c r="DXL163" s="81"/>
      <c r="DXM163" s="81"/>
      <c r="DXN163" s="81"/>
      <c r="DXO163" s="81"/>
      <c r="DXP163" s="81"/>
      <c r="DXQ163" s="81"/>
      <c r="DXR163" s="81"/>
      <c r="DXS163" s="81"/>
      <c r="DXT163" s="81"/>
      <c r="DXU163" s="81"/>
      <c r="DXV163" s="81"/>
      <c r="DXW163" s="81"/>
      <c r="DXX163" s="81"/>
      <c r="DXY163" s="81"/>
      <c r="DXZ163" s="81"/>
      <c r="DYA163" s="81"/>
      <c r="DYB163" s="81"/>
      <c r="DYC163" s="81"/>
      <c r="DYD163" s="81"/>
      <c r="DYE163" s="81"/>
      <c r="DYF163" s="81"/>
      <c r="DYG163" s="81"/>
      <c r="DYH163" s="81"/>
      <c r="DYI163" s="81"/>
      <c r="DYJ163" s="81"/>
      <c r="DYK163" s="81"/>
      <c r="DYL163" s="81"/>
      <c r="DYM163" s="81"/>
      <c r="DYN163" s="81"/>
      <c r="DYO163" s="81"/>
      <c r="DYP163" s="81"/>
      <c r="DYQ163" s="81"/>
      <c r="DYR163" s="81"/>
      <c r="DYS163" s="81"/>
      <c r="DYT163" s="81"/>
      <c r="DYU163" s="81"/>
      <c r="DYV163" s="81"/>
      <c r="DYW163" s="81"/>
      <c r="DYX163" s="81"/>
      <c r="DYY163" s="81"/>
      <c r="DYZ163" s="81"/>
      <c r="DZA163" s="81"/>
      <c r="DZB163" s="81"/>
      <c r="DZC163" s="81"/>
      <c r="DZD163" s="81"/>
      <c r="DZE163" s="81"/>
      <c r="DZF163" s="81"/>
      <c r="DZG163" s="81"/>
      <c r="DZH163" s="81"/>
      <c r="DZI163" s="81"/>
      <c r="DZJ163" s="81"/>
      <c r="DZK163" s="81"/>
      <c r="DZL163" s="81"/>
      <c r="DZM163" s="81"/>
      <c r="DZN163" s="81"/>
      <c r="DZO163" s="81"/>
      <c r="DZP163" s="81"/>
      <c r="DZQ163" s="81"/>
      <c r="DZR163" s="81"/>
      <c r="DZS163" s="81"/>
      <c r="DZT163" s="81"/>
      <c r="DZU163" s="81"/>
      <c r="DZV163" s="81"/>
      <c r="DZW163" s="81"/>
      <c r="DZX163" s="81"/>
      <c r="DZY163" s="81"/>
      <c r="DZZ163" s="81"/>
      <c r="EAA163" s="81"/>
      <c r="EAB163" s="81"/>
      <c r="EAC163" s="81"/>
      <c r="EAD163" s="81"/>
      <c r="EAE163" s="81"/>
      <c r="EAF163" s="81"/>
      <c r="EAG163" s="81"/>
      <c r="EAH163" s="81"/>
      <c r="EAI163" s="81"/>
      <c r="EAJ163" s="81"/>
      <c r="EAK163" s="81"/>
      <c r="EAL163" s="81"/>
      <c r="EAM163" s="81"/>
      <c r="EAN163" s="81"/>
      <c r="EAO163" s="81"/>
      <c r="EAP163" s="81"/>
      <c r="EAQ163" s="81"/>
      <c r="EAR163" s="81"/>
      <c r="EAS163" s="81"/>
      <c r="EAT163" s="81"/>
      <c r="EAU163" s="81"/>
      <c r="EAV163" s="81"/>
      <c r="EAW163" s="81"/>
      <c r="EAX163" s="81"/>
      <c r="EAY163" s="81"/>
      <c r="EAZ163" s="81"/>
      <c r="EBA163" s="81"/>
      <c r="EBB163" s="81"/>
      <c r="EBC163" s="81"/>
      <c r="EBD163" s="81"/>
      <c r="EBE163" s="81"/>
      <c r="EBF163" s="81"/>
      <c r="EBG163" s="81"/>
      <c r="EBH163" s="81"/>
      <c r="EBI163" s="81"/>
      <c r="EBJ163" s="81"/>
      <c r="EBK163" s="81"/>
      <c r="EBL163" s="81"/>
      <c r="EBM163" s="81"/>
      <c r="EBN163" s="81"/>
      <c r="EBO163" s="81"/>
      <c r="EBP163" s="81"/>
      <c r="EBQ163" s="81"/>
      <c r="EBR163" s="81"/>
      <c r="EBS163" s="81"/>
      <c r="EBT163" s="81"/>
      <c r="EBU163" s="81"/>
      <c r="EBV163" s="81"/>
      <c r="EBW163" s="81"/>
      <c r="EBX163" s="81"/>
      <c r="EBY163" s="81"/>
      <c r="EBZ163" s="81"/>
      <c r="ECA163" s="81"/>
      <c r="ECB163" s="81"/>
      <c r="ECC163" s="81"/>
      <c r="ECD163" s="81"/>
      <c r="ECE163" s="81"/>
      <c r="ECF163" s="81"/>
      <c r="ECG163" s="81"/>
      <c r="ECH163" s="81"/>
      <c r="ECI163" s="81"/>
      <c r="ECJ163" s="81"/>
      <c r="ECK163" s="81"/>
      <c r="ECL163" s="81"/>
      <c r="ECM163" s="81"/>
      <c r="ECN163" s="81"/>
      <c r="ECO163" s="81"/>
      <c r="ECP163" s="81"/>
      <c r="ECQ163" s="81"/>
      <c r="ECR163" s="81"/>
      <c r="ECS163" s="81"/>
      <c r="ECT163" s="81"/>
      <c r="ECU163" s="81"/>
      <c r="ECV163" s="81"/>
      <c r="ECW163" s="81"/>
      <c r="ECX163" s="81"/>
      <c r="ECY163" s="81"/>
      <c r="ECZ163" s="81"/>
      <c r="EDA163" s="81"/>
      <c r="EDB163" s="81"/>
      <c r="EDC163" s="81"/>
      <c r="EDD163" s="81"/>
      <c r="EDE163" s="81"/>
      <c r="EDF163" s="81"/>
      <c r="EDG163" s="81"/>
      <c r="EDH163" s="81"/>
      <c r="EDI163" s="81"/>
      <c r="EDJ163" s="81"/>
      <c r="EDK163" s="81"/>
      <c r="EDL163" s="81"/>
      <c r="EDM163" s="81"/>
      <c r="EDN163" s="81"/>
      <c r="EDO163" s="81"/>
      <c r="EDP163" s="81"/>
      <c r="EDQ163" s="81"/>
      <c r="EDR163" s="81"/>
      <c r="EDS163" s="81"/>
      <c r="EDT163" s="81"/>
      <c r="EDU163" s="81"/>
      <c r="EDV163" s="81"/>
      <c r="EDW163" s="81"/>
      <c r="EDX163" s="81"/>
      <c r="EDY163" s="81"/>
      <c r="EDZ163" s="81"/>
      <c r="EEA163" s="81"/>
      <c r="EEB163" s="81"/>
      <c r="EEC163" s="81"/>
      <c r="EED163" s="81"/>
      <c r="EEE163" s="81"/>
      <c r="EEF163" s="81"/>
      <c r="EEG163" s="81"/>
      <c r="EEH163" s="81"/>
      <c r="EEI163" s="81"/>
      <c r="EEJ163" s="81"/>
      <c r="EEK163" s="81"/>
      <c r="EEL163" s="81"/>
      <c r="EEM163" s="81"/>
      <c r="EEN163" s="81"/>
      <c r="EEO163" s="81"/>
      <c r="EEP163" s="81"/>
      <c r="EEQ163" s="81"/>
      <c r="EER163" s="81"/>
      <c r="EES163" s="81"/>
      <c r="EET163" s="81"/>
      <c r="EEU163" s="81"/>
      <c r="EEV163" s="81"/>
      <c r="EEW163" s="81"/>
      <c r="EEX163" s="81"/>
      <c r="EEY163" s="81"/>
      <c r="EEZ163" s="81"/>
      <c r="EFA163" s="81"/>
      <c r="EFB163" s="81"/>
      <c r="EFC163" s="81"/>
      <c r="EFD163" s="81"/>
      <c r="EFE163" s="81"/>
      <c r="EFF163" s="81"/>
      <c r="EFG163" s="81"/>
      <c r="EFH163" s="81"/>
      <c r="EFI163" s="81"/>
      <c r="EFJ163" s="81"/>
      <c r="EFK163" s="81"/>
      <c r="EFL163" s="81"/>
      <c r="EFM163" s="81"/>
      <c r="EFN163" s="81"/>
      <c r="EFO163" s="81"/>
      <c r="EFP163" s="81"/>
      <c r="EFQ163" s="81"/>
      <c r="EFR163" s="81"/>
      <c r="EFS163" s="81"/>
      <c r="EFT163" s="81"/>
      <c r="EFU163" s="81"/>
      <c r="EFV163" s="81"/>
      <c r="EFW163" s="81"/>
      <c r="EFX163" s="81"/>
      <c r="EFY163" s="81"/>
      <c r="EFZ163" s="81"/>
      <c r="EGA163" s="81"/>
      <c r="EGB163" s="81"/>
      <c r="EGC163" s="81"/>
      <c r="EGD163" s="81"/>
      <c r="EGE163" s="81"/>
      <c r="EGF163" s="81"/>
      <c r="EGG163" s="81"/>
      <c r="EGH163" s="81"/>
      <c r="EGI163" s="81"/>
      <c r="EGJ163" s="81"/>
      <c r="EGK163" s="81"/>
      <c r="EGL163" s="81"/>
      <c r="EGM163" s="81"/>
      <c r="EGN163" s="81"/>
      <c r="EGO163" s="81"/>
      <c r="EGP163" s="81"/>
      <c r="EGQ163" s="81"/>
      <c r="EGR163" s="81"/>
      <c r="EGS163" s="81"/>
      <c r="EGT163" s="81"/>
      <c r="EGU163" s="81"/>
      <c r="EGV163" s="81"/>
      <c r="EGW163" s="81"/>
      <c r="EGX163" s="81"/>
      <c r="EGY163" s="81"/>
      <c r="EGZ163" s="81"/>
      <c r="EHA163" s="81"/>
      <c r="EHB163" s="81"/>
      <c r="EHC163" s="81"/>
      <c r="EHD163" s="81"/>
      <c r="EHE163" s="81"/>
      <c r="EHF163" s="81"/>
      <c r="EHG163" s="81"/>
      <c r="EHH163" s="81"/>
      <c r="EHI163" s="81"/>
      <c r="EHJ163" s="81"/>
      <c r="EHK163" s="81"/>
      <c r="EHL163" s="81"/>
      <c r="EHM163" s="81"/>
      <c r="EHN163" s="81"/>
      <c r="EHO163" s="81"/>
      <c r="EHP163" s="81"/>
      <c r="EHQ163" s="81"/>
      <c r="EHR163" s="81"/>
      <c r="EHS163" s="81"/>
      <c r="EHT163" s="81"/>
      <c r="EHU163" s="81"/>
      <c r="EHV163" s="81"/>
      <c r="EHW163" s="81"/>
      <c r="EHX163" s="81"/>
      <c r="EHY163" s="81"/>
      <c r="EHZ163" s="81"/>
      <c r="EIA163" s="81"/>
      <c r="EIB163" s="81"/>
      <c r="EIC163" s="81"/>
      <c r="EID163" s="81"/>
      <c r="EIE163" s="81"/>
      <c r="EIF163" s="81"/>
      <c r="EIG163" s="81"/>
      <c r="EIH163" s="81"/>
      <c r="EII163" s="81"/>
      <c r="EIJ163" s="81"/>
      <c r="EIK163" s="81"/>
      <c r="EIL163" s="81"/>
      <c r="EIM163" s="81"/>
      <c r="EIN163" s="81"/>
      <c r="EIO163" s="81"/>
      <c r="EIP163" s="81"/>
      <c r="EIQ163" s="81"/>
      <c r="EIR163" s="81"/>
      <c r="EIS163" s="81"/>
      <c r="EIT163" s="81"/>
      <c r="EIU163" s="81"/>
      <c r="EIV163" s="81"/>
      <c r="EIW163" s="81"/>
      <c r="EIX163" s="81"/>
      <c r="EIY163" s="81"/>
      <c r="EIZ163" s="81"/>
      <c r="EJA163" s="81"/>
      <c r="EJB163" s="81"/>
      <c r="EJC163" s="81"/>
      <c r="EJD163" s="81"/>
      <c r="EJE163" s="81"/>
      <c r="EJF163" s="81"/>
      <c r="EJG163" s="81"/>
      <c r="EJH163" s="81"/>
      <c r="EJI163" s="81"/>
      <c r="EJJ163" s="81"/>
      <c r="EJK163" s="81"/>
      <c r="EJL163" s="81"/>
      <c r="EJM163" s="81"/>
      <c r="EJN163" s="81"/>
      <c r="EJO163" s="81"/>
      <c r="EJP163" s="81"/>
      <c r="EJQ163" s="81"/>
      <c r="EJR163" s="81"/>
      <c r="EJS163" s="81"/>
      <c r="EJT163" s="81"/>
      <c r="EJU163" s="81"/>
      <c r="EJV163" s="81"/>
      <c r="EJW163" s="81"/>
      <c r="EJX163" s="81"/>
      <c r="EJY163" s="81"/>
      <c r="EJZ163" s="81"/>
      <c r="EKA163" s="81"/>
      <c r="EKB163" s="81"/>
      <c r="EKC163" s="81"/>
      <c r="EKD163" s="81"/>
      <c r="EKE163" s="81"/>
      <c r="EKF163" s="81"/>
      <c r="EKG163" s="81"/>
      <c r="EKH163" s="81"/>
      <c r="EKI163" s="81"/>
      <c r="EKJ163" s="81"/>
      <c r="EKK163" s="81"/>
      <c r="EKL163" s="81"/>
      <c r="EKM163" s="81"/>
      <c r="EKN163" s="81"/>
      <c r="EKO163" s="81"/>
      <c r="EKP163" s="81"/>
      <c r="EKQ163" s="81"/>
      <c r="EKR163" s="81"/>
      <c r="EKS163" s="81"/>
      <c r="EKT163" s="81"/>
      <c r="EKU163" s="81"/>
      <c r="EKV163" s="81"/>
      <c r="EKW163" s="81"/>
      <c r="EKX163" s="81"/>
      <c r="EKY163" s="81"/>
      <c r="EKZ163" s="81"/>
      <c r="ELA163" s="81"/>
      <c r="ELB163" s="81"/>
      <c r="ELC163" s="81"/>
      <c r="ELD163" s="81"/>
      <c r="ELE163" s="81"/>
      <c r="ELF163" s="81"/>
      <c r="ELG163" s="81"/>
      <c r="ELH163" s="81"/>
      <c r="ELI163" s="81"/>
      <c r="ELJ163" s="81"/>
      <c r="ELK163" s="81"/>
      <c r="ELL163" s="81"/>
      <c r="ELM163" s="81"/>
      <c r="ELN163" s="81"/>
      <c r="ELO163" s="81"/>
      <c r="ELP163" s="81"/>
      <c r="ELQ163" s="81"/>
      <c r="ELR163" s="81"/>
      <c r="ELS163" s="81"/>
      <c r="ELT163" s="81"/>
      <c r="ELU163" s="81"/>
      <c r="ELV163" s="81"/>
      <c r="ELW163" s="81"/>
      <c r="ELX163" s="81"/>
      <c r="ELY163" s="81"/>
      <c r="ELZ163" s="81"/>
      <c r="EMA163" s="81"/>
      <c r="EMB163" s="81"/>
      <c r="EMC163" s="81"/>
      <c r="EMD163" s="81"/>
      <c r="EME163" s="81"/>
      <c r="EMF163" s="81"/>
      <c r="EMG163" s="81"/>
      <c r="EMH163" s="81"/>
      <c r="EMI163" s="81"/>
      <c r="EMJ163" s="81"/>
      <c r="EMK163" s="81"/>
      <c r="EML163" s="81"/>
      <c r="EMM163" s="81"/>
      <c r="EMN163" s="81"/>
      <c r="EMO163" s="81"/>
      <c r="EMP163" s="81"/>
      <c r="EMQ163" s="81"/>
      <c r="EMR163" s="81"/>
      <c r="EMS163" s="81"/>
      <c r="EMT163" s="81"/>
      <c r="EMU163" s="81"/>
      <c r="EMV163" s="81"/>
      <c r="EMW163" s="81"/>
      <c r="EMX163" s="81"/>
      <c r="EMY163" s="81"/>
      <c r="EMZ163" s="81"/>
      <c r="ENA163" s="81"/>
      <c r="ENB163" s="81"/>
      <c r="ENC163" s="81"/>
      <c r="END163" s="81"/>
      <c r="ENE163" s="81"/>
      <c r="ENF163" s="81"/>
      <c r="ENG163" s="81"/>
      <c r="ENH163" s="81"/>
      <c r="ENI163" s="81"/>
      <c r="ENJ163" s="81"/>
      <c r="ENK163" s="81"/>
      <c r="ENL163" s="81"/>
      <c r="ENM163" s="81"/>
      <c r="ENN163" s="81"/>
      <c r="ENO163" s="81"/>
      <c r="ENP163" s="81"/>
      <c r="ENQ163" s="81"/>
      <c r="ENR163" s="81"/>
      <c r="ENS163" s="81"/>
      <c r="ENT163" s="81"/>
      <c r="ENU163" s="81"/>
      <c r="ENV163" s="81"/>
      <c r="ENW163" s="81"/>
      <c r="ENX163" s="81"/>
      <c r="ENY163" s="81"/>
      <c r="ENZ163" s="81"/>
      <c r="EOA163" s="81"/>
      <c r="EOB163" s="81"/>
      <c r="EOC163" s="81"/>
      <c r="EOD163" s="81"/>
      <c r="EOE163" s="81"/>
      <c r="EOF163" s="81"/>
      <c r="EOG163" s="81"/>
      <c r="EOH163" s="81"/>
      <c r="EOI163" s="81"/>
      <c r="EOJ163" s="81"/>
      <c r="EOK163" s="81"/>
      <c r="EOL163" s="81"/>
      <c r="EOM163" s="81"/>
      <c r="EON163" s="81"/>
      <c r="EOO163" s="81"/>
      <c r="EOP163" s="81"/>
      <c r="EOQ163" s="81"/>
      <c r="EOR163" s="81"/>
      <c r="EOS163" s="81"/>
      <c r="EOT163" s="81"/>
      <c r="EOU163" s="81"/>
      <c r="EOV163" s="81"/>
      <c r="EOW163" s="81"/>
      <c r="EOX163" s="81"/>
      <c r="EOY163" s="81"/>
      <c r="EOZ163" s="81"/>
      <c r="EPA163" s="81"/>
      <c r="EPB163" s="81"/>
      <c r="EPC163" s="81"/>
      <c r="EPD163" s="81"/>
      <c r="EPE163" s="81"/>
      <c r="EPF163" s="81"/>
      <c r="EPG163" s="81"/>
      <c r="EPH163" s="81"/>
      <c r="EPI163" s="81"/>
      <c r="EPJ163" s="81"/>
      <c r="EPK163" s="81"/>
      <c r="EPL163" s="81"/>
      <c r="EPM163" s="81"/>
      <c r="EPN163" s="81"/>
      <c r="EPO163" s="81"/>
      <c r="EPP163" s="81"/>
      <c r="EPQ163" s="81"/>
      <c r="EPR163" s="81"/>
      <c r="EPS163" s="81"/>
      <c r="EPT163" s="81"/>
      <c r="EPU163" s="81"/>
      <c r="EPV163" s="81"/>
      <c r="EPW163" s="81"/>
      <c r="EPX163" s="81"/>
      <c r="EPY163" s="81"/>
      <c r="EPZ163" s="81"/>
      <c r="EQA163" s="81"/>
      <c r="EQB163" s="81"/>
      <c r="EQC163" s="81"/>
      <c r="EQD163" s="81"/>
      <c r="EQE163" s="81"/>
      <c r="EQF163" s="81"/>
      <c r="EQG163" s="81"/>
      <c r="EQH163" s="81"/>
      <c r="EQI163" s="81"/>
      <c r="EQJ163" s="81"/>
      <c r="EQK163" s="81"/>
      <c r="EQL163" s="81"/>
      <c r="EQM163" s="81"/>
      <c r="EQN163" s="81"/>
      <c r="EQO163" s="81"/>
      <c r="EQP163" s="81"/>
      <c r="EQQ163" s="81"/>
      <c r="EQR163" s="81"/>
      <c r="EQS163" s="81"/>
      <c r="EQT163" s="81"/>
      <c r="EQU163" s="81"/>
      <c r="EQV163" s="81"/>
      <c r="EQW163" s="81"/>
      <c r="EQX163" s="81"/>
      <c r="EQY163" s="81"/>
      <c r="EQZ163" s="81"/>
      <c r="ERA163" s="81"/>
      <c r="ERB163" s="81"/>
      <c r="ERC163" s="81"/>
      <c r="ERD163" s="81"/>
      <c r="ERE163" s="81"/>
      <c r="ERF163" s="81"/>
      <c r="ERG163" s="81"/>
      <c r="ERH163" s="81"/>
      <c r="ERI163" s="81"/>
      <c r="ERJ163" s="81"/>
      <c r="ERK163" s="81"/>
      <c r="ERL163" s="81"/>
      <c r="ERM163" s="81"/>
      <c r="ERN163" s="81"/>
      <c r="ERO163" s="81"/>
      <c r="ERP163" s="81"/>
      <c r="ERQ163" s="81"/>
      <c r="ERR163" s="81"/>
      <c r="ERS163" s="81"/>
      <c r="ERT163" s="81"/>
      <c r="ERU163" s="81"/>
      <c r="ERV163" s="81"/>
      <c r="ERW163" s="81"/>
      <c r="ERX163" s="81"/>
      <c r="ERY163" s="81"/>
      <c r="ERZ163" s="81"/>
      <c r="ESA163" s="81"/>
      <c r="ESB163" s="81"/>
      <c r="ESC163" s="81"/>
      <c r="ESD163" s="81"/>
      <c r="ESE163" s="81"/>
      <c r="ESF163" s="81"/>
      <c r="ESG163" s="81"/>
      <c r="ESH163" s="81"/>
      <c r="ESI163" s="81"/>
      <c r="ESJ163" s="81"/>
      <c r="ESK163" s="81"/>
      <c r="ESL163" s="81"/>
      <c r="ESM163" s="81"/>
      <c r="ESN163" s="81"/>
      <c r="ESO163" s="81"/>
      <c r="ESP163" s="81"/>
      <c r="ESQ163" s="81"/>
      <c r="ESR163" s="81"/>
      <c r="ESS163" s="81"/>
      <c r="EST163" s="81"/>
      <c r="ESU163" s="81"/>
      <c r="ESV163" s="81"/>
      <c r="ESW163" s="81"/>
      <c r="ESX163" s="81"/>
      <c r="ESY163" s="81"/>
      <c r="ESZ163" s="81"/>
      <c r="ETA163" s="81"/>
      <c r="ETB163" s="81"/>
      <c r="ETC163" s="81"/>
      <c r="ETD163" s="81"/>
      <c r="ETE163" s="81"/>
      <c r="ETF163" s="81"/>
      <c r="ETG163" s="81"/>
      <c r="ETH163" s="81"/>
      <c r="ETI163" s="81"/>
      <c r="ETJ163" s="81"/>
      <c r="ETK163" s="81"/>
      <c r="ETL163" s="81"/>
      <c r="ETM163" s="81"/>
      <c r="ETN163" s="81"/>
      <c r="ETO163" s="81"/>
      <c r="ETP163" s="81"/>
      <c r="ETQ163" s="81"/>
      <c r="ETR163" s="81"/>
      <c r="ETS163" s="81"/>
      <c r="ETT163" s="81"/>
      <c r="ETU163" s="81"/>
      <c r="ETV163" s="81"/>
      <c r="ETW163" s="81"/>
      <c r="ETX163" s="81"/>
      <c r="ETY163" s="81"/>
      <c r="ETZ163" s="81"/>
      <c r="EUA163" s="81"/>
      <c r="EUB163" s="81"/>
      <c r="EUC163" s="81"/>
      <c r="EUD163" s="81"/>
      <c r="EUE163" s="81"/>
      <c r="EUF163" s="81"/>
      <c r="EUG163" s="81"/>
      <c r="EUH163" s="81"/>
      <c r="EUI163" s="81"/>
      <c r="EUJ163" s="81"/>
      <c r="EUK163" s="81"/>
      <c r="EUL163" s="81"/>
      <c r="EUM163" s="81"/>
      <c r="EUN163" s="81"/>
      <c r="EUO163" s="81"/>
      <c r="EUP163" s="81"/>
      <c r="EUQ163" s="81"/>
      <c r="EUR163" s="81"/>
      <c r="EUS163" s="81"/>
      <c r="EUT163" s="81"/>
      <c r="EUU163" s="81"/>
      <c r="EUV163" s="81"/>
      <c r="EUW163" s="81"/>
      <c r="EUX163" s="81"/>
      <c r="EUY163" s="81"/>
      <c r="EUZ163" s="81"/>
      <c r="EVA163" s="81"/>
      <c r="EVB163" s="81"/>
      <c r="EVC163" s="81"/>
      <c r="EVD163" s="81"/>
      <c r="EVE163" s="81"/>
      <c r="EVF163" s="81"/>
      <c r="EVG163" s="81"/>
      <c r="EVH163" s="81"/>
      <c r="EVI163" s="81"/>
      <c r="EVJ163" s="81"/>
      <c r="EVK163" s="81"/>
      <c r="EVL163" s="81"/>
      <c r="EVM163" s="81"/>
      <c r="EVN163" s="81"/>
      <c r="EVO163" s="81"/>
      <c r="EVP163" s="81"/>
      <c r="EVQ163" s="81"/>
      <c r="EVR163" s="81"/>
      <c r="EVS163" s="81"/>
      <c r="EVT163" s="81"/>
      <c r="EVU163" s="81"/>
      <c r="EVV163" s="81"/>
      <c r="EVW163" s="81"/>
      <c r="EVX163" s="81"/>
      <c r="EVY163" s="81"/>
      <c r="EVZ163" s="81"/>
      <c r="EWA163" s="81"/>
      <c r="EWB163" s="81"/>
      <c r="EWC163" s="81"/>
      <c r="EWD163" s="81"/>
      <c r="EWE163" s="81"/>
      <c r="EWF163" s="81"/>
      <c r="EWG163" s="81"/>
      <c r="EWH163" s="81"/>
      <c r="EWI163" s="81"/>
      <c r="EWJ163" s="81"/>
      <c r="EWK163" s="81"/>
      <c r="EWL163" s="81"/>
      <c r="EWM163" s="81"/>
      <c r="EWN163" s="81"/>
      <c r="EWO163" s="81"/>
      <c r="EWP163" s="81"/>
      <c r="EWQ163" s="81"/>
      <c r="EWR163" s="81"/>
      <c r="EWS163" s="81"/>
      <c r="EWT163" s="81"/>
      <c r="EWU163" s="81"/>
      <c r="EWV163" s="81"/>
      <c r="EWW163" s="81"/>
      <c r="EWX163" s="81"/>
      <c r="EWY163" s="81"/>
      <c r="EWZ163" s="81"/>
      <c r="EXA163" s="81"/>
      <c r="EXB163" s="81"/>
      <c r="EXC163" s="81"/>
      <c r="EXD163" s="81"/>
      <c r="EXE163" s="81"/>
      <c r="EXF163" s="81"/>
      <c r="EXG163" s="81"/>
      <c r="EXH163" s="81"/>
      <c r="EXI163" s="81"/>
      <c r="EXJ163" s="81"/>
      <c r="EXK163" s="81"/>
      <c r="EXL163" s="81"/>
      <c r="EXM163" s="81"/>
      <c r="EXN163" s="81"/>
      <c r="EXO163" s="81"/>
      <c r="EXP163" s="81"/>
      <c r="EXQ163" s="81"/>
      <c r="EXR163" s="81"/>
      <c r="EXS163" s="81"/>
      <c r="EXT163" s="81"/>
      <c r="EXU163" s="81"/>
      <c r="EXV163" s="81"/>
      <c r="EXW163" s="81"/>
      <c r="EXX163" s="81"/>
      <c r="EXY163" s="81"/>
      <c r="EXZ163" s="81"/>
      <c r="EYA163" s="81"/>
      <c r="EYB163" s="81"/>
      <c r="EYC163" s="81"/>
      <c r="EYD163" s="81"/>
      <c r="EYE163" s="81"/>
      <c r="EYF163" s="81"/>
      <c r="EYG163" s="81"/>
      <c r="EYH163" s="81"/>
      <c r="EYI163" s="81"/>
      <c r="EYJ163" s="81"/>
      <c r="EYK163" s="81"/>
      <c r="EYL163" s="81"/>
      <c r="EYM163" s="81"/>
      <c r="EYN163" s="81"/>
      <c r="EYO163" s="81"/>
      <c r="EYP163" s="81"/>
      <c r="EYQ163" s="81"/>
      <c r="EYR163" s="81"/>
      <c r="EYS163" s="81"/>
      <c r="EYT163" s="81"/>
      <c r="EYU163" s="81"/>
      <c r="EYV163" s="81"/>
      <c r="EYW163" s="81"/>
      <c r="EYX163" s="81"/>
      <c r="EYY163" s="81"/>
      <c r="EYZ163" s="81"/>
      <c r="EZA163" s="81"/>
      <c r="EZB163" s="81"/>
      <c r="EZC163" s="81"/>
      <c r="EZD163" s="81"/>
      <c r="EZE163" s="81"/>
      <c r="EZF163" s="81"/>
      <c r="EZG163" s="81"/>
      <c r="EZH163" s="81"/>
      <c r="EZI163" s="81"/>
      <c r="EZJ163" s="81"/>
      <c r="EZK163" s="81"/>
      <c r="EZL163" s="81"/>
      <c r="EZM163" s="81"/>
      <c r="EZN163" s="81"/>
      <c r="EZO163" s="81"/>
      <c r="EZP163" s="81"/>
      <c r="EZQ163" s="81"/>
      <c r="EZR163" s="81"/>
      <c r="EZS163" s="81"/>
      <c r="EZT163" s="81"/>
      <c r="EZU163" s="81"/>
      <c r="EZV163" s="81"/>
      <c r="EZW163" s="81"/>
      <c r="EZX163" s="81"/>
      <c r="EZY163" s="81"/>
      <c r="EZZ163" s="81"/>
      <c r="FAA163" s="81"/>
      <c r="FAB163" s="81"/>
      <c r="FAC163" s="81"/>
      <c r="FAD163" s="81"/>
      <c r="FAE163" s="81"/>
      <c r="FAF163" s="81"/>
      <c r="FAG163" s="81"/>
      <c r="FAH163" s="81"/>
      <c r="FAI163" s="81"/>
      <c r="FAJ163" s="81"/>
      <c r="FAK163" s="81"/>
      <c r="FAL163" s="81"/>
      <c r="FAM163" s="81"/>
      <c r="FAN163" s="81"/>
      <c r="FAO163" s="81"/>
      <c r="FAP163" s="81"/>
      <c r="FAQ163" s="81"/>
      <c r="FAR163" s="81"/>
      <c r="FAS163" s="81"/>
      <c r="FAT163" s="81"/>
      <c r="FAU163" s="81"/>
      <c r="FAV163" s="81"/>
      <c r="FAW163" s="81"/>
      <c r="FAX163" s="81"/>
      <c r="FAY163" s="81"/>
      <c r="FAZ163" s="81"/>
      <c r="FBA163" s="81"/>
      <c r="FBB163" s="81"/>
      <c r="FBC163" s="81"/>
      <c r="FBD163" s="81"/>
      <c r="FBE163" s="81"/>
      <c r="FBF163" s="81"/>
      <c r="FBG163" s="81"/>
      <c r="FBH163" s="81"/>
      <c r="FBI163" s="81"/>
      <c r="FBJ163" s="81"/>
      <c r="FBK163" s="81"/>
      <c r="FBL163" s="81"/>
      <c r="FBM163" s="81"/>
      <c r="FBN163" s="81"/>
      <c r="FBO163" s="81"/>
      <c r="FBP163" s="81"/>
      <c r="FBQ163" s="81"/>
      <c r="FBR163" s="81"/>
      <c r="FBS163" s="81"/>
      <c r="FBT163" s="81"/>
      <c r="FBU163" s="81"/>
      <c r="FBV163" s="81"/>
      <c r="FBW163" s="81"/>
      <c r="FBX163" s="81"/>
      <c r="FBY163" s="81"/>
      <c r="FBZ163" s="81"/>
      <c r="FCA163" s="81"/>
      <c r="FCB163" s="81"/>
      <c r="FCC163" s="81"/>
      <c r="FCD163" s="81"/>
      <c r="FCE163" s="81"/>
      <c r="FCF163" s="81"/>
      <c r="FCG163" s="81"/>
      <c r="FCH163" s="81"/>
      <c r="FCI163" s="81"/>
      <c r="FCJ163" s="81"/>
      <c r="FCK163" s="81"/>
      <c r="FCL163" s="81"/>
      <c r="FCM163" s="81"/>
      <c r="FCN163" s="81"/>
      <c r="FCO163" s="81"/>
      <c r="FCP163" s="81"/>
      <c r="FCQ163" s="81"/>
      <c r="FCR163" s="81"/>
      <c r="FCS163" s="81"/>
      <c r="FCT163" s="81"/>
      <c r="FCU163" s="81"/>
      <c r="FCV163" s="81"/>
      <c r="FCW163" s="81"/>
      <c r="FCX163" s="81"/>
      <c r="FCY163" s="81"/>
      <c r="FCZ163" s="81"/>
      <c r="FDA163" s="81"/>
      <c r="FDB163" s="81"/>
      <c r="FDC163" s="81"/>
      <c r="FDD163" s="81"/>
      <c r="FDE163" s="81"/>
      <c r="FDF163" s="81"/>
      <c r="FDG163" s="81"/>
      <c r="FDH163" s="81"/>
      <c r="FDI163" s="81"/>
      <c r="FDJ163" s="81"/>
      <c r="FDK163" s="81"/>
      <c r="FDL163" s="81"/>
      <c r="FDM163" s="81"/>
      <c r="FDN163" s="81"/>
      <c r="FDO163" s="81"/>
      <c r="FDP163" s="81"/>
      <c r="FDQ163" s="81"/>
      <c r="FDR163" s="81"/>
      <c r="FDS163" s="81"/>
      <c r="FDT163" s="81"/>
      <c r="FDU163" s="81"/>
      <c r="FDV163" s="81"/>
      <c r="FDW163" s="81"/>
      <c r="FDX163" s="81"/>
      <c r="FDY163" s="81"/>
      <c r="FDZ163" s="81"/>
      <c r="FEA163" s="81"/>
      <c r="FEB163" s="81"/>
      <c r="FEC163" s="81"/>
      <c r="FED163" s="81"/>
      <c r="FEE163" s="81"/>
      <c r="FEF163" s="81"/>
      <c r="FEG163" s="81"/>
      <c r="FEH163" s="81"/>
      <c r="FEI163" s="81"/>
      <c r="FEJ163" s="81"/>
      <c r="FEK163" s="81"/>
      <c r="FEL163" s="81"/>
      <c r="FEM163" s="81"/>
      <c r="FEN163" s="81"/>
      <c r="FEO163" s="81"/>
      <c r="FEP163" s="81"/>
      <c r="FEQ163" s="81"/>
      <c r="FER163" s="81"/>
      <c r="FES163" s="81"/>
      <c r="FET163" s="81"/>
      <c r="FEU163" s="81"/>
      <c r="FEV163" s="81"/>
      <c r="FEW163" s="81"/>
      <c r="FEX163" s="81"/>
      <c r="FEY163" s="81"/>
      <c r="FEZ163" s="81"/>
      <c r="FFA163" s="81"/>
      <c r="FFB163" s="81"/>
      <c r="FFC163" s="81"/>
      <c r="FFD163" s="81"/>
      <c r="FFE163" s="81"/>
      <c r="FFF163" s="81"/>
      <c r="FFG163" s="81"/>
      <c r="FFH163" s="81"/>
      <c r="FFI163" s="81"/>
      <c r="FFJ163" s="81"/>
      <c r="FFK163" s="81"/>
      <c r="FFL163" s="81"/>
      <c r="FFM163" s="81"/>
      <c r="FFN163" s="81"/>
      <c r="FFO163" s="81"/>
      <c r="FFP163" s="81"/>
      <c r="FFQ163" s="81"/>
      <c r="FFR163" s="81"/>
      <c r="FFS163" s="81"/>
      <c r="FFT163" s="81"/>
      <c r="FFU163" s="81"/>
      <c r="FFV163" s="81"/>
      <c r="FFW163" s="81"/>
      <c r="FFX163" s="81"/>
      <c r="FFY163" s="81"/>
      <c r="FFZ163" s="81"/>
      <c r="FGA163" s="81"/>
      <c r="FGB163" s="81"/>
      <c r="FGC163" s="81"/>
      <c r="FGD163" s="81"/>
      <c r="FGE163" s="81"/>
      <c r="FGF163" s="81"/>
      <c r="FGG163" s="81"/>
      <c r="FGH163" s="81"/>
      <c r="FGI163" s="81"/>
      <c r="FGJ163" s="81"/>
      <c r="FGK163" s="81"/>
      <c r="FGL163" s="81"/>
      <c r="FGM163" s="81"/>
      <c r="FGN163" s="81"/>
      <c r="FGO163" s="81"/>
      <c r="FGP163" s="81"/>
      <c r="FGQ163" s="81"/>
      <c r="FGR163" s="81"/>
      <c r="FGS163" s="81"/>
      <c r="FGT163" s="81"/>
      <c r="FGU163" s="81"/>
      <c r="FGV163" s="81"/>
      <c r="FGW163" s="81"/>
      <c r="FGX163" s="81"/>
      <c r="FGY163" s="81"/>
      <c r="FGZ163" s="81"/>
      <c r="FHA163" s="81"/>
      <c r="FHB163" s="81"/>
      <c r="FHC163" s="81"/>
      <c r="FHD163" s="81"/>
      <c r="FHE163" s="81"/>
      <c r="FHF163" s="81"/>
      <c r="FHG163" s="81"/>
      <c r="FHH163" s="81"/>
      <c r="FHI163" s="81"/>
      <c r="FHJ163" s="81"/>
      <c r="FHK163" s="81"/>
      <c r="FHL163" s="81"/>
      <c r="FHM163" s="81"/>
      <c r="FHN163" s="81"/>
      <c r="FHO163" s="81"/>
      <c r="FHP163" s="81"/>
      <c r="FHQ163" s="81"/>
      <c r="FHR163" s="81"/>
      <c r="FHS163" s="81"/>
      <c r="FHT163" s="81"/>
      <c r="FHU163" s="81"/>
      <c r="FHV163" s="81"/>
      <c r="FHW163" s="81"/>
      <c r="FHX163" s="81"/>
      <c r="FHY163" s="81"/>
      <c r="FHZ163" s="81"/>
      <c r="FIA163" s="81"/>
      <c r="FIB163" s="81"/>
      <c r="FIC163" s="81"/>
      <c r="FID163" s="81"/>
      <c r="FIE163" s="81"/>
      <c r="FIF163" s="81"/>
      <c r="FIG163" s="81"/>
      <c r="FIH163" s="81"/>
      <c r="FII163" s="81"/>
      <c r="FIJ163" s="81"/>
      <c r="FIK163" s="81"/>
      <c r="FIL163" s="81"/>
      <c r="FIM163" s="81"/>
      <c r="FIN163" s="81"/>
      <c r="FIO163" s="81"/>
      <c r="FIP163" s="81"/>
      <c r="FIQ163" s="81"/>
      <c r="FIR163" s="81"/>
      <c r="FIS163" s="81"/>
      <c r="FIT163" s="81"/>
      <c r="FIU163" s="81"/>
      <c r="FIV163" s="81"/>
      <c r="FIW163" s="81"/>
      <c r="FIX163" s="81"/>
      <c r="FIY163" s="81"/>
      <c r="FIZ163" s="81"/>
      <c r="FJA163" s="81"/>
      <c r="FJB163" s="81"/>
      <c r="FJC163" s="81"/>
      <c r="FJD163" s="81"/>
      <c r="FJE163" s="81"/>
      <c r="FJF163" s="81"/>
      <c r="FJG163" s="81"/>
      <c r="FJH163" s="81"/>
      <c r="FJI163" s="81"/>
      <c r="FJJ163" s="81"/>
      <c r="FJK163" s="81"/>
      <c r="FJL163" s="81"/>
      <c r="FJM163" s="81"/>
      <c r="FJN163" s="81"/>
      <c r="FJO163" s="81"/>
      <c r="FJP163" s="81"/>
      <c r="FJQ163" s="81"/>
      <c r="FJR163" s="81"/>
      <c r="FJS163" s="81"/>
      <c r="FJT163" s="81"/>
      <c r="FJU163" s="81"/>
      <c r="FJV163" s="81"/>
      <c r="FJW163" s="81"/>
      <c r="FJX163" s="81"/>
      <c r="FJY163" s="81"/>
      <c r="FJZ163" s="81"/>
      <c r="FKA163" s="81"/>
      <c r="FKB163" s="81"/>
      <c r="FKC163" s="81"/>
      <c r="FKD163" s="81"/>
      <c r="FKE163" s="81"/>
      <c r="FKF163" s="81"/>
      <c r="FKG163" s="81"/>
      <c r="FKH163" s="81"/>
      <c r="FKI163" s="81"/>
      <c r="FKJ163" s="81"/>
      <c r="FKK163" s="81"/>
      <c r="FKL163" s="81"/>
      <c r="FKM163" s="81"/>
      <c r="FKN163" s="81"/>
      <c r="FKO163" s="81"/>
      <c r="FKP163" s="81"/>
      <c r="FKQ163" s="81"/>
      <c r="FKR163" s="81"/>
      <c r="FKS163" s="81"/>
      <c r="FKT163" s="81"/>
      <c r="FKU163" s="81"/>
      <c r="FKV163" s="81"/>
      <c r="FKW163" s="81"/>
      <c r="FKX163" s="81"/>
      <c r="FKY163" s="81"/>
      <c r="FKZ163" s="81"/>
      <c r="FLA163" s="81"/>
      <c r="FLB163" s="81"/>
      <c r="FLC163" s="81"/>
      <c r="FLD163" s="81"/>
      <c r="FLE163" s="81"/>
      <c r="FLF163" s="81"/>
      <c r="FLG163" s="81"/>
      <c r="FLH163" s="81"/>
      <c r="FLI163" s="81"/>
      <c r="FLJ163" s="81"/>
      <c r="FLK163" s="81"/>
      <c r="FLL163" s="81"/>
      <c r="FLM163" s="81"/>
      <c r="FLN163" s="81"/>
      <c r="FLO163" s="81"/>
      <c r="FLP163" s="81"/>
      <c r="FLQ163" s="81"/>
      <c r="FLR163" s="81"/>
      <c r="FLS163" s="81"/>
      <c r="FLT163" s="81"/>
      <c r="FLU163" s="81"/>
      <c r="FLV163" s="81"/>
      <c r="FLW163" s="81"/>
      <c r="FLX163" s="81"/>
      <c r="FLY163" s="81"/>
      <c r="FLZ163" s="81"/>
      <c r="FMA163" s="81"/>
      <c r="FMB163" s="81"/>
      <c r="FMC163" s="81"/>
      <c r="FMD163" s="81"/>
      <c r="FME163" s="81"/>
      <c r="FMF163" s="81"/>
      <c r="FMG163" s="81"/>
      <c r="FMH163" s="81"/>
      <c r="FMI163" s="81"/>
      <c r="FMJ163" s="81"/>
      <c r="FMK163" s="81"/>
      <c r="FML163" s="81"/>
      <c r="FMM163" s="81"/>
      <c r="FMN163" s="81"/>
      <c r="FMO163" s="81"/>
      <c r="FMP163" s="81"/>
      <c r="FMQ163" s="81"/>
      <c r="FMR163" s="81"/>
      <c r="FMS163" s="81"/>
      <c r="FMT163" s="81"/>
      <c r="FMU163" s="81"/>
      <c r="FMV163" s="81"/>
      <c r="FMW163" s="81"/>
      <c r="FMX163" s="81"/>
      <c r="FMY163" s="81"/>
      <c r="FMZ163" s="81"/>
      <c r="FNA163" s="81"/>
      <c r="FNB163" s="81"/>
      <c r="FNC163" s="81"/>
      <c r="FND163" s="81"/>
      <c r="FNE163" s="81"/>
      <c r="FNF163" s="81"/>
      <c r="FNG163" s="81"/>
      <c r="FNH163" s="81"/>
      <c r="FNI163" s="81"/>
      <c r="FNJ163" s="81"/>
      <c r="FNK163" s="81"/>
      <c r="FNL163" s="81"/>
      <c r="FNM163" s="81"/>
      <c r="FNN163" s="81"/>
      <c r="FNO163" s="81"/>
      <c r="FNP163" s="81"/>
      <c r="FNQ163" s="81"/>
      <c r="FNR163" s="81"/>
      <c r="FNS163" s="81"/>
      <c r="FNT163" s="81"/>
      <c r="FNU163" s="81"/>
      <c r="FNV163" s="81"/>
      <c r="FNW163" s="81"/>
      <c r="FNX163" s="81"/>
      <c r="FNY163" s="81"/>
      <c r="FNZ163" s="81"/>
      <c r="FOA163" s="81"/>
      <c r="FOB163" s="81"/>
      <c r="FOC163" s="81"/>
      <c r="FOD163" s="81"/>
      <c r="FOE163" s="81"/>
      <c r="FOF163" s="81"/>
      <c r="FOG163" s="81"/>
      <c r="FOH163" s="81"/>
      <c r="FOI163" s="81"/>
      <c r="FOJ163" s="81"/>
      <c r="FOK163" s="81"/>
      <c r="FOL163" s="81"/>
      <c r="FOM163" s="81"/>
      <c r="FON163" s="81"/>
      <c r="FOO163" s="81"/>
      <c r="FOP163" s="81"/>
      <c r="FOQ163" s="81"/>
      <c r="FOR163" s="81"/>
      <c r="FOS163" s="81"/>
      <c r="FOT163" s="81"/>
      <c r="FOU163" s="81"/>
      <c r="FOV163" s="81"/>
      <c r="FOW163" s="81"/>
      <c r="FOX163" s="81"/>
      <c r="FOY163" s="81"/>
      <c r="FOZ163" s="81"/>
      <c r="FPA163" s="81"/>
      <c r="FPB163" s="81"/>
      <c r="FPC163" s="81"/>
      <c r="FPD163" s="81"/>
      <c r="FPE163" s="81"/>
      <c r="FPF163" s="81"/>
      <c r="FPG163" s="81"/>
      <c r="FPH163" s="81"/>
      <c r="FPI163" s="81"/>
      <c r="FPJ163" s="81"/>
      <c r="FPK163" s="81"/>
      <c r="FPL163" s="81"/>
      <c r="FPM163" s="81"/>
      <c r="FPN163" s="81"/>
      <c r="FPO163" s="81"/>
      <c r="FPP163" s="81"/>
      <c r="FPQ163" s="81"/>
      <c r="FPR163" s="81"/>
      <c r="FPS163" s="81"/>
      <c r="FPT163" s="81"/>
      <c r="FPU163" s="81"/>
      <c r="FPV163" s="81"/>
      <c r="FPW163" s="81"/>
      <c r="FPX163" s="81"/>
      <c r="FPY163" s="81"/>
      <c r="FPZ163" s="81"/>
      <c r="FQA163" s="81"/>
      <c r="FQB163" s="81"/>
      <c r="FQC163" s="81"/>
      <c r="FQD163" s="81"/>
      <c r="FQE163" s="81"/>
      <c r="FQF163" s="81"/>
      <c r="FQG163" s="81"/>
      <c r="FQH163" s="81"/>
      <c r="FQI163" s="81"/>
      <c r="FQJ163" s="81"/>
      <c r="FQK163" s="81"/>
      <c r="FQL163" s="81"/>
      <c r="FQM163" s="81"/>
      <c r="FQN163" s="81"/>
      <c r="FQO163" s="81"/>
      <c r="FQP163" s="81"/>
      <c r="FQQ163" s="81"/>
      <c r="FQR163" s="81"/>
      <c r="FQS163" s="81"/>
      <c r="FQT163" s="81"/>
      <c r="FQU163" s="81"/>
      <c r="FQV163" s="81"/>
      <c r="FQW163" s="81"/>
      <c r="FQX163" s="81"/>
      <c r="FQY163" s="81"/>
      <c r="FQZ163" s="81"/>
      <c r="FRA163" s="81"/>
      <c r="FRB163" s="81"/>
      <c r="FRC163" s="81"/>
      <c r="FRD163" s="81"/>
      <c r="FRE163" s="81"/>
      <c r="FRF163" s="81"/>
      <c r="FRG163" s="81"/>
      <c r="FRH163" s="81"/>
      <c r="FRI163" s="81"/>
      <c r="FRJ163" s="81"/>
      <c r="FRK163" s="81"/>
      <c r="FRL163" s="81"/>
      <c r="FRM163" s="81"/>
      <c r="FRN163" s="81"/>
      <c r="FRO163" s="81"/>
      <c r="FRP163" s="81"/>
      <c r="FRQ163" s="81"/>
      <c r="FRR163" s="81"/>
      <c r="FRS163" s="81"/>
      <c r="FRT163" s="81"/>
      <c r="FRU163" s="81"/>
      <c r="FRV163" s="81"/>
      <c r="FRW163" s="81"/>
      <c r="FRX163" s="81"/>
      <c r="FRY163" s="81"/>
      <c r="FRZ163" s="81"/>
      <c r="FSA163" s="81"/>
      <c r="FSB163" s="81"/>
      <c r="FSC163" s="81"/>
      <c r="FSD163" s="81"/>
      <c r="FSE163" s="81"/>
      <c r="FSF163" s="81"/>
      <c r="FSG163" s="81"/>
      <c r="FSH163" s="81"/>
      <c r="FSI163" s="81"/>
      <c r="FSJ163" s="81"/>
      <c r="FSK163" s="81"/>
      <c r="FSL163" s="81"/>
      <c r="FSM163" s="81"/>
      <c r="FSN163" s="81"/>
      <c r="FSO163" s="81"/>
      <c r="FSP163" s="81"/>
      <c r="FSQ163" s="81"/>
      <c r="FSR163" s="81"/>
      <c r="FSS163" s="81"/>
      <c r="FST163" s="81"/>
      <c r="FSU163" s="81"/>
      <c r="FSV163" s="81"/>
      <c r="FSW163" s="81"/>
      <c r="FSX163" s="81"/>
      <c r="FSY163" s="81"/>
      <c r="FSZ163" s="81"/>
      <c r="FTA163" s="81"/>
      <c r="FTB163" s="81"/>
      <c r="FTC163" s="81"/>
      <c r="FTD163" s="81"/>
      <c r="FTE163" s="81"/>
      <c r="FTF163" s="81"/>
      <c r="FTG163" s="81"/>
      <c r="FTH163" s="81"/>
      <c r="FTI163" s="81"/>
      <c r="FTJ163" s="81"/>
      <c r="FTK163" s="81"/>
      <c r="FTL163" s="81"/>
      <c r="FTM163" s="81"/>
      <c r="FTN163" s="81"/>
      <c r="FTO163" s="81"/>
      <c r="FTP163" s="81"/>
      <c r="FTQ163" s="81"/>
      <c r="FTR163" s="81"/>
      <c r="FTS163" s="81"/>
      <c r="FTT163" s="81"/>
      <c r="FTU163" s="81"/>
      <c r="FTV163" s="81"/>
      <c r="FTW163" s="81"/>
      <c r="FTX163" s="81"/>
      <c r="FTY163" s="81"/>
      <c r="FTZ163" s="81"/>
      <c r="FUA163" s="81"/>
      <c r="FUB163" s="81"/>
      <c r="FUC163" s="81"/>
      <c r="FUD163" s="81"/>
      <c r="FUE163" s="81"/>
      <c r="FUF163" s="81"/>
      <c r="FUG163" s="81"/>
      <c r="FUH163" s="81"/>
      <c r="FUI163" s="81"/>
      <c r="FUJ163" s="81"/>
      <c r="FUK163" s="81"/>
      <c r="FUL163" s="81"/>
      <c r="FUM163" s="81"/>
      <c r="FUN163" s="81"/>
      <c r="FUO163" s="81"/>
      <c r="FUP163" s="81"/>
      <c r="FUQ163" s="81"/>
      <c r="FUR163" s="81"/>
      <c r="FUS163" s="81"/>
      <c r="FUT163" s="81"/>
      <c r="FUU163" s="81"/>
      <c r="FUV163" s="81"/>
      <c r="FUW163" s="81"/>
      <c r="FUX163" s="81"/>
      <c r="FUY163" s="81"/>
      <c r="FUZ163" s="81"/>
      <c r="FVA163" s="81"/>
      <c r="FVB163" s="81"/>
      <c r="FVC163" s="81"/>
      <c r="FVD163" s="81"/>
      <c r="FVE163" s="81"/>
      <c r="FVF163" s="81"/>
      <c r="FVG163" s="81"/>
      <c r="FVH163" s="81"/>
      <c r="FVI163" s="81"/>
      <c r="FVJ163" s="81"/>
      <c r="FVK163" s="81"/>
      <c r="FVL163" s="81"/>
      <c r="FVM163" s="81"/>
      <c r="FVN163" s="81"/>
      <c r="FVO163" s="81"/>
      <c r="FVP163" s="81"/>
      <c r="FVQ163" s="81"/>
      <c r="FVR163" s="81"/>
      <c r="FVS163" s="81"/>
      <c r="FVT163" s="81"/>
      <c r="FVU163" s="81"/>
      <c r="FVV163" s="81"/>
      <c r="FVW163" s="81"/>
      <c r="FVX163" s="81"/>
      <c r="FVY163" s="81"/>
      <c r="FVZ163" s="81"/>
      <c r="FWA163" s="81"/>
      <c r="FWB163" s="81"/>
      <c r="FWC163" s="81"/>
      <c r="FWD163" s="81"/>
      <c r="FWE163" s="81"/>
      <c r="FWF163" s="81"/>
      <c r="FWG163" s="81"/>
      <c r="FWH163" s="81"/>
      <c r="FWI163" s="81"/>
      <c r="FWJ163" s="81"/>
      <c r="FWK163" s="81"/>
      <c r="FWL163" s="81"/>
      <c r="FWM163" s="81"/>
      <c r="FWN163" s="81"/>
      <c r="FWO163" s="81"/>
      <c r="FWP163" s="81"/>
      <c r="FWQ163" s="81"/>
      <c r="FWR163" s="81"/>
      <c r="FWS163" s="81"/>
      <c r="FWT163" s="81"/>
      <c r="FWU163" s="81"/>
      <c r="FWV163" s="81"/>
      <c r="FWW163" s="81"/>
      <c r="FWX163" s="81"/>
      <c r="FWY163" s="81"/>
      <c r="FWZ163" s="81"/>
      <c r="FXA163" s="81"/>
      <c r="FXB163" s="81"/>
      <c r="FXC163" s="81"/>
      <c r="FXD163" s="81"/>
      <c r="FXE163" s="81"/>
      <c r="FXF163" s="81"/>
      <c r="FXG163" s="81"/>
      <c r="FXH163" s="81"/>
      <c r="FXI163" s="81"/>
      <c r="FXJ163" s="81"/>
      <c r="FXK163" s="81"/>
      <c r="FXL163" s="81"/>
      <c r="FXM163" s="81"/>
      <c r="FXN163" s="81"/>
      <c r="FXO163" s="81"/>
      <c r="FXP163" s="81"/>
      <c r="FXQ163" s="81"/>
      <c r="FXR163" s="81"/>
      <c r="FXS163" s="81"/>
      <c r="FXT163" s="81"/>
      <c r="FXU163" s="81"/>
      <c r="FXV163" s="81"/>
      <c r="FXW163" s="81"/>
      <c r="FXX163" s="81"/>
      <c r="FXY163" s="81"/>
      <c r="FXZ163" s="81"/>
      <c r="FYA163" s="81"/>
      <c r="FYB163" s="81"/>
      <c r="FYC163" s="81"/>
      <c r="FYD163" s="81"/>
      <c r="FYE163" s="81"/>
      <c r="FYF163" s="81"/>
      <c r="FYG163" s="81"/>
      <c r="FYH163" s="81"/>
      <c r="FYI163" s="81"/>
      <c r="FYJ163" s="81"/>
      <c r="FYK163" s="81"/>
      <c r="FYL163" s="81"/>
      <c r="FYM163" s="81"/>
      <c r="FYN163" s="81"/>
      <c r="FYO163" s="81"/>
      <c r="FYP163" s="81"/>
      <c r="FYQ163" s="81"/>
      <c r="FYR163" s="81"/>
      <c r="FYS163" s="81"/>
      <c r="FYT163" s="81"/>
      <c r="FYU163" s="81"/>
      <c r="FYV163" s="81"/>
      <c r="FYW163" s="81"/>
      <c r="FYX163" s="81"/>
      <c r="FYY163" s="81"/>
      <c r="FYZ163" s="81"/>
      <c r="FZA163" s="81"/>
      <c r="FZB163" s="81"/>
      <c r="FZC163" s="81"/>
      <c r="FZD163" s="81"/>
      <c r="FZE163" s="81"/>
      <c r="FZF163" s="81"/>
      <c r="FZG163" s="81"/>
      <c r="FZH163" s="81"/>
      <c r="FZI163" s="81"/>
      <c r="FZJ163" s="81"/>
      <c r="FZK163" s="81"/>
      <c r="FZL163" s="81"/>
      <c r="FZM163" s="81"/>
      <c r="FZN163" s="81"/>
      <c r="FZO163" s="81"/>
      <c r="FZP163" s="81"/>
      <c r="FZQ163" s="81"/>
      <c r="FZR163" s="81"/>
      <c r="FZS163" s="81"/>
      <c r="FZT163" s="81"/>
      <c r="FZU163" s="81"/>
      <c r="FZV163" s="81"/>
      <c r="FZW163" s="81"/>
      <c r="FZX163" s="81"/>
      <c r="FZY163" s="81"/>
      <c r="FZZ163" s="81"/>
      <c r="GAA163" s="81"/>
      <c r="GAB163" s="81"/>
      <c r="GAC163" s="81"/>
      <c r="GAD163" s="81"/>
      <c r="GAE163" s="81"/>
      <c r="GAF163" s="81"/>
      <c r="GAG163" s="81"/>
      <c r="GAH163" s="81"/>
      <c r="GAI163" s="81"/>
      <c r="GAJ163" s="81"/>
      <c r="GAK163" s="81"/>
      <c r="GAL163" s="81"/>
      <c r="GAM163" s="81"/>
      <c r="GAN163" s="81"/>
      <c r="GAO163" s="81"/>
      <c r="GAP163" s="81"/>
      <c r="GAQ163" s="81"/>
      <c r="GAR163" s="81"/>
      <c r="GAS163" s="81"/>
      <c r="GAT163" s="81"/>
      <c r="GAU163" s="81"/>
      <c r="GAV163" s="81"/>
      <c r="GAW163" s="81"/>
      <c r="GAX163" s="81"/>
      <c r="GAY163" s="81"/>
      <c r="GAZ163" s="81"/>
      <c r="GBA163" s="81"/>
      <c r="GBB163" s="81"/>
      <c r="GBC163" s="81"/>
      <c r="GBD163" s="81"/>
      <c r="GBE163" s="81"/>
      <c r="GBF163" s="81"/>
      <c r="GBG163" s="81"/>
      <c r="GBH163" s="81"/>
      <c r="GBI163" s="81"/>
      <c r="GBJ163" s="81"/>
      <c r="GBK163" s="81"/>
      <c r="GBL163" s="81"/>
      <c r="GBM163" s="81"/>
      <c r="GBN163" s="81"/>
      <c r="GBO163" s="81"/>
      <c r="GBP163" s="81"/>
      <c r="GBQ163" s="81"/>
      <c r="GBR163" s="81"/>
      <c r="GBS163" s="81"/>
      <c r="GBT163" s="81"/>
      <c r="GBU163" s="81"/>
      <c r="GBV163" s="81"/>
      <c r="GBW163" s="81"/>
      <c r="GBX163" s="81"/>
      <c r="GBY163" s="81"/>
      <c r="GBZ163" s="81"/>
      <c r="GCA163" s="81"/>
      <c r="GCB163" s="81"/>
      <c r="GCC163" s="81"/>
      <c r="GCD163" s="81"/>
      <c r="GCE163" s="81"/>
      <c r="GCF163" s="81"/>
      <c r="GCG163" s="81"/>
      <c r="GCH163" s="81"/>
      <c r="GCI163" s="81"/>
      <c r="GCJ163" s="81"/>
      <c r="GCK163" s="81"/>
      <c r="GCL163" s="81"/>
      <c r="GCM163" s="81"/>
      <c r="GCN163" s="81"/>
      <c r="GCO163" s="81"/>
      <c r="GCP163" s="81"/>
      <c r="GCQ163" s="81"/>
      <c r="GCR163" s="81"/>
      <c r="GCS163" s="81"/>
      <c r="GCT163" s="81"/>
      <c r="GCU163" s="81"/>
      <c r="GCV163" s="81"/>
      <c r="GCW163" s="81"/>
      <c r="GCX163" s="81"/>
      <c r="GCY163" s="81"/>
      <c r="GCZ163" s="81"/>
      <c r="GDA163" s="81"/>
      <c r="GDB163" s="81"/>
      <c r="GDC163" s="81"/>
      <c r="GDD163" s="81"/>
      <c r="GDE163" s="81"/>
      <c r="GDF163" s="81"/>
      <c r="GDG163" s="81"/>
      <c r="GDH163" s="81"/>
      <c r="GDI163" s="81"/>
      <c r="GDJ163" s="81"/>
      <c r="GDK163" s="81"/>
      <c r="GDL163" s="81"/>
      <c r="GDM163" s="81"/>
      <c r="GDN163" s="81"/>
      <c r="GDO163" s="81"/>
      <c r="GDP163" s="81"/>
      <c r="GDQ163" s="81"/>
      <c r="GDR163" s="81"/>
      <c r="GDS163" s="81"/>
      <c r="GDT163" s="81"/>
      <c r="GDU163" s="81"/>
      <c r="GDV163" s="81"/>
      <c r="GDW163" s="81"/>
      <c r="GDX163" s="81"/>
      <c r="GDY163" s="81"/>
      <c r="GDZ163" s="81"/>
      <c r="GEA163" s="81"/>
      <c r="GEB163" s="81"/>
      <c r="GEC163" s="81"/>
      <c r="GED163" s="81"/>
      <c r="GEE163" s="81"/>
      <c r="GEF163" s="81"/>
      <c r="GEG163" s="81"/>
      <c r="GEH163" s="81"/>
      <c r="GEI163" s="81"/>
      <c r="GEJ163" s="81"/>
      <c r="GEK163" s="81"/>
      <c r="GEL163" s="81"/>
      <c r="GEM163" s="81"/>
      <c r="GEN163" s="81"/>
      <c r="GEO163" s="81"/>
      <c r="GEP163" s="81"/>
      <c r="GEQ163" s="81"/>
      <c r="GER163" s="81"/>
      <c r="GES163" s="81"/>
      <c r="GET163" s="81"/>
      <c r="GEU163" s="81"/>
      <c r="GEV163" s="81"/>
      <c r="GEW163" s="81"/>
      <c r="GEX163" s="81"/>
      <c r="GEY163" s="81"/>
      <c r="GEZ163" s="81"/>
      <c r="GFA163" s="81"/>
      <c r="GFB163" s="81"/>
      <c r="GFC163" s="81"/>
      <c r="GFD163" s="81"/>
      <c r="GFE163" s="81"/>
      <c r="GFF163" s="81"/>
      <c r="GFG163" s="81"/>
      <c r="GFH163" s="81"/>
      <c r="GFI163" s="81"/>
      <c r="GFJ163" s="81"/>
      <c r="GFK163" s="81"/>
      <c r="GFL163" s="81"/>
      <c r="GFM163" s="81"/>
      <c r="GFN163" s="81"/>
      <c r="GFO163" s="81"/>
      <c r="GFP163" s="81"/>
      <c r="GFQ163" s="81"/>
      <c r="GFR163" s="81"/>
      <c r="GFS163" s="81"/>
      <c r="GFT163" s="81"/>
      <c r="GFU163" s="81"/>
      <c r="GFV163" s="81"/>
      <c r="GFW163" s="81"/>
      <c r="GFX163" s="81"/>
      <c r="GFY163" s="81"/>
      <c r="GFZ163" s="81"/>
      <c r="GGA163" s="81"/>
      <c r="GGB163" s="81"/>
      <c r="GGC163" s="81"/>
      <c r="GGD163" s="81"/>
      <c r="GGE163" s="81"/>
      <c r="GGF163" s="81"/>
      <c r="GGG163" s="81"/>
      <c r="GGH163" s="81"/>
      <c r="GGI163" s="81"/>
      <c r="GGJ163" s="81"/>
      <c r="GGK163" s="81"/>
      <c r="GGL163" s="81"/>
      <c r="GGM163" s="81"/>
      <c r="GGN163" s="81"/>
      <c r="GGO163" s="81"/>
      <c r="GGP163" s="81"/>
      <c r="GGQ163" s="81"/>
      <c r="GGR163" s="81"/>
      <c r="GGS163" s="81"/>
      <c r="GGT163" s="81"/>
      <c r="GGU163" s="81"/>
      <c r="GGV163" s="81"/>
      <c r="GGW163" s="81"/>
      <c r="GGX163" s="81"/>
      <c r="GGY163" s="81"/>
      <c r="GGZ163" s="81"/>
      <c r="GHA163" s="81"/>
      <c r="GHB163" s="81"/>
      <c r="GHC163" s="81"/>
      <c r="GHD163" s="81"/>
      <c r="GHE163" s="81"/>
      <c r="GHF163" s="81"/>
      <c r="GHG163" s="81"/>
      <c r="GHH163" s="81"/>
      <c r="GHI163" s="81"/>
      <c r="GHJ163" s="81"/>
      <c r="GHK163" s="81"/>
      <c r="GHL163" s="81"/>
      <c r="GHM163" s="81"/>
      <c r="GHN163" s="81"/>
      <c r="GHO163" s="81"/>
      <c r="GHP163" s="81"/>
      <c r="GHQ163" s="81"/>
      <c r="GHR163" s="81"/>
      <c r="GHS163" s="81"/>
      <c r="GHT163" s="81"/>
      <c r="GHU163" s="81"/>
      <c r="GHV163" s="81"/>
      <c r="GHW163" s="81"/>
      <c r="GHX163" s="81"/>
      <c r="GHY163" s="81"/>
      <c r="GHZ163" s="81"/>
      <c r="GIA163" s="81"/>
      <c r="GIB163" s="81"/>
      <c r="GIC163" s="81"/>
      <c r="GID163" s="81"/>
      <c r="GIE163" s="81"/>
      <c r="GIF163" s="81"/>
      <c r="GIG163" s="81"/>
      <c r="GIH163" s="81"/>
      <c r="GII163" s="81"/>
      <c r="GIJ163" s="81"/>
      <c r="GIK163" s="81"/>
      <c r="GIL163" s="81"/>
      <c r="GIM163" s="81"/>
      <c r="GIN163" s="81"/>
      <c r="GIO163" s="81"/>
      <c r="GIP163" s="81"/>
      <c r="GIQ163" s="81"/>
      <c r="GIR163" s="81"/>
      <c r="GIS163" s="81"/>
      <c r="GIT163" s="81"/>
      <c r="GIU163" s="81"/>
      <c r="GIV163" s="81"/>
      <c r="GIW163" s="81"/>
      <c r="GIX163" s="81"/>
      <c r="GIY163" s="81"/>
      <c r="GIZ163" s="81"/>
      <c r="GJA163" s="81"/>
      <c r="GJB163" s="81"/>
      <c r="GJC163" s="81"/>
      <c r="GJD163" s="81"/>
      <c r="GJE163" s="81"/>
      <c r="GJF163" s="81"/>
      <c r="GJG163" s="81"/>
      <c r="GJH163" s="81"/>
      <c r="GJI163" s="81"/>
      <c r="GJJ163" s="81"/>
      <c r="GJK163" s="81"/>
      <c r="GJL163" s="81"/>
      <c r="GJM163" s="81"/>
      <c r="GJN163" s="81"/>
      <c r="GJO163" s="81"/>
      <c r="GJP163" s="81"/>
      <c r="GJQ163" s="81"/>
      <c r="GJR163" s="81"/>
      <c r="GJS163" s="81"/>
      <c r="GJT163" s="81"/>
      <c r="GJU163" s="81"/>
      <c r="GJV163" s="81"/>
      <c r="GJW163" s="81"/>
      <c r="GJX163" s="81"/>
      <c r="GJY163" s="81"/>
      <c r="GJZ163" s="81"/>
      <c r="GKA163" s="81"/>
      <c r="GKB163" s="81"/>
      <c r="GKC163" s="81"/>
      <c r="GKD163" s="81"/>
      <c r="GKE163" s="81"/>
      <c r="GKF163" s="81"/>
      <c r="GKG163" s="81"/>
      <c r="GKH163" s="81"/>
      <c r="GKI163" s="81"/>
      <c r="GKJ163" s="81"/>
      <c r="GKK163" s="81"/>
      <c r="GKL163" s="81"/>
      <c r="GKM163" s="81"/>
      <c r="GKN163" s="81"/>
      <c r="GKO163" s="81"/>
      <c r="GKP163" s="81"/>
      <c r="GKQ163" s="81"/>
      <c r="GKR163" s="81"/>
      <c r="GKS163" s="81"/>
      <c r="GKT163" s="81"/>
      <c r="GKU163" s="81"/>
      <c r="GKV163" s="81"/>
      <c r="GKW163" s="81"/>
      <c r="GKX163" s="81"/>
      <c r="GKY163" s="81"/>
      <c r="GKZ163" s="81"/>
      <c r="GLA163" s="81"/>
      <c r="GLB163" s="81"/>
      <c r="GLC163" s="81"/>
      <c r="GLD163" s="81"/>
      <c r="GLE163" s="81"/>
      <c r="GLF163" s="81"/>
      <c r="GLG163" s="81"/>
      <c r="GLH163" s="81"/>
      <c r="GLI163" s="81"/>
      <c r="GLJ163" s="81"/>
      <c r="GLK163" s="81"/>
      <c r="GLL163" s="81"/>
      <c r="GLM163" s="81"/>
      <c r="GLN163" s="81"/>
      <c r="GLO163" s="81"/>
      <c r="GLP163" s="81"/>
      <c r="GLQ163" s="81"/>
      <c r="GLR163" s="81"/>
      <c r="GLS163" s="81"/>
      <c r="GLT163" s="81"/>
      <c r="GLU163" s="81"/>
      <c r="GLV163" s="81"/>
      <c r="GLW163" s="81"/>
      <c r="GLX163" s="81"/>
      <c r="GLY163" s="81"/>
      <c r="GLZ163" s="81"/>
      <c r="GMA163" s="81"/>
      <c r="GMB163" s="81"/>
      <c r="GMC163" s="81"/>
      <c r="GMD163" s="81"/>
      <c r="GME163" s="81"/>
      <c r="GMF163" s="81"/>
      <c r="GMG163" s="81"/>
      <c r="GMH163" s="81"/>
      <c r="GMI163" s="81"/>
      <c r="GMJ163" s="81"/>
      <c r="GMK163" s="81"/>
      <c r="GML163" s="81"/>
      <c r="GMM163" s="81"/>
      <c r="GMN163" s="81"/>
      <c r="GMO163" s="81"/>
      <c r="GMP163" s="81"/>
      <c r="GMQ163" s="81"/>
      <c r="GMR163" s="81"/>
      <c r="GMS163" s="81"/>
      <c r="GMT163" s="81"/>
      <c r="GMU163" s="81"/>
      <c r="GMV163" s="81"/>
      <c r="GMW163" s="81"/>
      <c r="GMX163" s="81"/>
      <c r="GMY163" s="81"/>
      <c r="GMZ163" s="81"/>
      <c r="GNA163" s="81"/>
      <c r="GNB163" s="81"/>
      <c r="GNC163" s="81"/>
      <c r="GND163" s="81"/>
      <c r="GNE163" s="81"/>
      <c r="GNF163" s="81"/>
      <c r="GNG163" s="81"/>
      <c r="GNH163" s="81"/>
      <c r="GNI163" s="81"/>
      <c r="GNJ163" s="81"/>
      <c r="GNK163" s="81"/>
      <c r="GNL163" s="81"/>
      <c r="GNM163" s="81"/>
      <c r="GNN163" s="81"/>
      <c r="GNO163" s="81"/>
      <c r="GNP163" s="81"/>
      <c r="GNQ163" s="81"/>
      <c r="GNR163" s="81"/>
      <c r="GNS163" s="81"/>
      <c r="GNT163" s="81"/>
      <c r="GNU163" s="81"/>
      <c r="GNV163" s="81"/>
      <c r="GNW163" s="81"/>
      <c r="GNX163" s="81"/>
      <c r="GNY163" s="81"/>
      <c r="GNZ163" s="81"/>
      <c r="GOA163" s="81"/>
      <c r="GOB163" s="81"/>
      <c r="GOC163" s="81"/>
      <c r="GOD163" s="81"/>
      <c r="GOE163" s="81"/>
      <c r="GOF163" s="81"/>
      <c r="GOG163" s="81"/>
      <c r="GOH163" s="81"/>
      <c r="GOI163" s="81"/>
      <c r="GOJ163" s="81"/>
      <c r="GOK163" s="81"/>
      <c r="GOL163" s="81"/>
      <c r="GOM163" s="81"/>
      <c r="GON163" s="81"/>
      <c r="GOO163" s="81"/>
      <c r="GOP163" s="81"/>
      <c r="GOQ163" s="81"/>
      <c r="GOR163" s="81"/>
      <c r="GOS163" s="81"/>
      <c r="GOT163" s="81"/>
      <c r="GOU163" s="81"/>
      <c r="GOV163" s="81"/>
      <c r="GOW163" s="81"/>
      <c r="GOX163" s="81"/>
      <c r="GOY163" s="81"/>
      <c r="GOZ163" s="81"/>
      <c r="GPA163" s="81"/>
      <c r="GPB163" s="81"/>
      <c r="GPC163" s="81"/>
      <c r="GPD163" s="81"/>
      <c r="GPE163" s="81"/>
      <c r="GPF163" s="81"/>
      <c r="GPG163" s="81"/>
      <c r="GPH163" s="81"/>
      <c r="GPI163" s="81"/>
      <c r="GPJ163" s="81"/>
      <c r="GPK163" s="81"/>
      <c r="GPL163" s="81"/>
      <c r="GPM163" s="81"/>
      <c r="GPN163" s="81"/>
      <c r="GPO163" s="81"/>
      <c r="GPP163" s="81"/>
      <c r="GPQ163" s="81"/>
      <c r="GPR163" s="81"/>
      <c r="GPS163" s="81"/>
      <c r="GPT163" s="81"/>
      <c r="GPU163" s="81"/>
      <c r="GPV163" s="81"/>
      <c r="GPW163" s="81"/>
      <c r="GPX163" s="81"/>
      <c r="GPY163" s="81"/>
      <c r="GPZ163" s="81"/>
      <c r="GQA163" s="81"/>
      <c r="GQB163" s="81"/>
      <c r="GQC163" s="81"/>
      <c r="GQD163" s="81"/>
      <c r="GQE163" s="81"/>
      <c r="GQF163" s="81"/>
      <c r="GQG163" s="81"/>
      <c r="GQH163" s="81"/>
      <c r="GQI163" s="81"/>
      <c r="GQJ163" s="81"/>
      <c r="GQK163" s="81"/>
      <c r="GQL163" s="81"/>
      <c r="GQM163" s="81"/>
      <c r="GQN163" s="81"/>
      <c r="GQO163" s="81"/>
      <c r="GQP163" s="81"/>
      <c r="GQQ163" s="81"/>
      <c r="GQR163" s="81"/>
      <c r="GQS163" s="81"/>
      <c r="GQT163" s="81"/>
      <c r="GQU163" s="81"/>
      <c r="GQV163" s="81"/>
      <c r="GQW163" s="81"/>
      <c r="GQX163" s="81"/>
      <c r="GQY163" s="81"/>
      <c r="GQZ163" s="81"/>
      <c r="GRA163" s="81"/>
      <c r="GRB163" s="81"/>
      <c r="GRC163" s="81"/>
      <c r="GRD163" s="81"/>
      <c r="GRE163" s="81"/>
      <c r="GRF163" s="81"/>
      <c r="GRG163" s="81"/>
      <c r="GRH163" s="81"/>
      <c r="GRI163" s="81"/>
      <c r="GRJ163" s="81"/>
      <c r="GRK163" s="81"/>
      <c r="GRL163" s="81"/>
      <c r="GRM163" s="81"/>
      <c r="GRN163" s="81"/>
      <c r="GRO163" s="81"/>
      <c r="GRP163" s="81"/>
      <c r="GRQ163" s="81"/>
      <c r="GRR163" s="81"/>
      <c r="GRS163" s="81"/>
      <c r="GRT163" s="81"/>
      <c r="GRU163" s="81"/>
      <c r="GRV163" s="81"/>
      <c r="GRW163" s="81"/>
      <c r="GRX163" s="81"/>
      <c r="GRY163" s="81"/>
      <c r="GRZ163" s="81"/>
      <c r="GSA163" s="81"/>
      <c r="GSB163" s="81"/>
      <c r="GSC163" s="81"/>
      <c r="GSD163" s="81"/>
      <c r="GSE163" s="81"/>
      <c r="GSF163" s="81"/>
      <c r="GSG163" s="81"/>
      <c r="GSH163" s="81"/>
      <c r="GSI163" s="81"/>
      <c r="GSJ163" s="81"/>
      <c r="GSK163" s="81"/>
      <c r="GSL163" s="81"/>
      <c r="GSM163" s="81"/>
      <c r="GSN163" s="81"/>
      <c r="GSO163" s="81"/>
      <c r="GSP163" s="81"/>
      <c r="GSQ163" s="81"/>
      <c r="GSR163" s="81"/>
      <c r="GSS163" s="81"/>
      <c r="GST163" s="81"/>
      <c r="GSU163" s="81"/>
      <c r="GSV163" s="81"/>
      <c r="GSW163" s="81"/>
      <c r="GSX163" s="81"/>
      <c r="GSY163" s="81"/>
      <c r="GSZ163" s="81"/>
      <c r="GTA163" s="81"/>
      <c r="GTB163" s="81"/>
      <c r="GTC163" s="81"/>
      <c r="GTD163" s="81"/>
      <c r="GTE163" s="81"/>
      <c r="GTF163" s="81"/>
      <c r="GTG163" s="81"/>
      <c r="GTH163" s="81"/>
      <c r="GTI163" s="81"/>
      <c r="GTJ163" s="81"/>
      <c r="GTK163" s="81"/>
      <c r="GTL163" s="81"/>
      <c r="GTM163" s="81"/>
      <c r="GTN163" s="81"/>
      <c r="GTO163" s="81"/>
      <c r="GTP163" s="81"/>
      <c r="GTQ163" s="81"/>
      <c r="GTR163" s="81"/>
      <c r="GTS163" s="81"/>
      <c r="GTT163" s="81"/>
      <c r="GTU163" s="81"/>
      <c r="GTV163" s="81"/>
      <c r="GTW163" s="81"/>
      <c r="GTX163" s="81"/>
      <c r="GTY163" s="81"/>
      <c r="GTZ163" s="81"/>
      <c r="GUA163" s="81"/>
      <c r="GUB163" s="81"/>
      <c r="GUC163" s="81"/>
      <c r="GUD163" s="81"/>
      <c r="GUE163" s="81"/>
      <c r="GUF163" s="81"/>
      <c r="GUG163" s="81"/>
      <c r="GUH163" s="81"/>
      <c r="GUI163" s="81"/>
      <c r="GUJ163" s="81"/>
      <c r="GUK163" s="81"/>
      <c r="GUL163" s="81"/>
      <c r="GUM163" s="81"/>
      <c r="GUN163" s="81"/>
      <c r="GUO163" s="81"/>
      <c r="GUP163" s="81"/>
      <c r="GUQ163" s="81"/>
      <c r="GUR163" s="81"/>
      <c r="GUS163" s="81"/>
      <c r="GUT163" s="81"/>
      <c r="GUU163" s="81"/>
      <c r="GUV163" s="81"/>
      <c r="GUW163" s="81"/>
      <c r="GUX163" s="81"/>
      <c r="GUY163" s="81"/>
      <c r="GUZ163" s="81"/>
      <c r="GVA163" s="81"/>
      <c r="GVB163" s="81"/>
      <c r="GVC163" s="81"/>
      <c r="GVD163" s="81"/>
      <c r="GVE163" s="81"/>
      <c r="GVF163" s="81"/>
      <c r="GVG163" s="81"/>
      <c r="GVH163" s="81"/>
      <c r="GVI163" s="81"/>
      <c r="GVJ163" s="81"/>
      <c r="GVK163" s="81"/>
      <c r="GVL163" s="81"/>
      <c r="GVM163" s="81"/>
      <c r="GVN163" s="81"/>
      <c r="GVO163" s="81"/>
      <c r="GVP163" s="81"/>
      <c r="GVQ163" s="81"/>
      <c r="GVR163" s="81"/>
      <c r="GVS163" s="81"/>
      <c r="GVT163" s="81"/>
      <c r="GVU163" s="81"/>
      <c r="GVV163" s="81"/>
      <c r="GVW163" s="81"/>
      <c r="GVX163" s="81"/>
      <c r="GVY163" s="81"/>
      <c r="GVZ163" s="81"/>
      <c r="GWA163" s="81"/>
      <c r="GWB163" s="81"/>
      <c r="GWC163" s="81"/>
      <c r="GWD163" s="81"/>
      <c r="GWE163" s="81"/>
      <c r="GWF163" s="81"/>
      <c r="GWG163" s="81"/>
      <c r="GWH163" s="81"/>
      <c r="GWI163" s="81"/>
      <c r="GWJ163" s="81"/>
      <c r="GWK163" s="81"/>
      <c r="GWL163" s="81"/>
      <c r="GWM163" s="81"/>
      <c r="GWN163" s="81"/>
      <c r="GWO163" s="81"/>
      <c r="GWP163" s="81"/>
      <c r="GWQ163" s="81"/>
      <c r="GWR163" s="81"/>
      <c r="GWS163" s="81"/>
      <c r="GWT163" s="81"/>
      <c r="GWU163" s="81"/>
      <c r="GWV163" s="81"/>
      <c r="GWW163" s="81"/>
      <c r="GWX163" s="81"/>
      <c r="GWY163" s="81"/>
      <c r="GWZ163" s="81"/>
      <c r="GXA163" s="81"/>
      <c r="GXB163" s="81"/>
      <c r="GXC163" s="81"/>
      <c r="GXD163" s="81"/>
      <c r="GXE163" s="81"/>
      <c r="GXF163" s="81"/>
      <c r="GXG163" s="81"/>
      <c r="GXH163" s="81"/>
      <c r="GXI163" s="81"/>
      <c r="GXJ163" s="81"/>
      <c r="GXK163" s="81"/>
      <c r="GXL163" s="81"/>
      <c r="GXM163" s="81"/>
      <c r="GXN163" s="81"/>
      <c r="GXO163" s="81"/>
      <c r="GXP163" s="81"/>
      <c r="GXQ163" s="81"/>
      <c r="GXR163" s="81"/>
      <c r="GXS163" s="81"/>
      <c r="GXT163" s="81"/>
      <c r="GXU163" s="81"/>
      <c r="GXV163" s="81"/>
      <c r="GXW163" s="81"/>
      <c r="GXX163" s="81"/>
      <c r="GXY163" s="81"/>
      <c r="GXZ163" s="81"/>
      <c r="GYA163" s="81"/>
      <c r="GYB163" s="81"/>
      <c r="GYC163" s="81"/>
      <c r="GYD163" s="81"/>
      <c r="GYE163" s="81"/>
      <c r="GYF163" s="81"/>
      <c r="GYG163" s="81"/>
      <c r="GYH163" s="81"/>
      <c r="GYI163" s="81"/>
      <c r="GYJ163" s="81"/>
      <c r="GYK163" s="81"/>
      <c r="GYL163" s="81"/>
      <c r="GYM163" s="81"/>
      <c r="GYN163" s="81"/>
      <c r="GYO163" s="81"/>
      <c r="GYP163" s="81"/>
      <c r="GYQ163" s="81"/>
      <c r="GYR163" s="81"/>
      <c r="GYS163" s="81"/>
      <c r="GYT163" s="81"/>
      <c r="GYU163" s="81"/>
      <c r="GYV163" s="81"/>
      <c r="GYW163" s="81"/>
      <c r="GYX163" s="81"/>
      <c r="GYY163" s="81"/>
      <c r="GYZ163" s="81"/>
      <c r="GZA163" s="81"/>
      <c r="GZB163" s="81"/>
      <c r="GZC163" s="81"/>
      <c r="GZD163" s="81"/>
      <c r="GZE163" s="81"/>
      <c r="GZF163" s="81"/>
      <c r="GZG163" s="81"/>
      <c r="GZH163" s="81"/>
      <c r="GZI163" s="81"/>
      <c r="GZJ163" s="81"/>
      <c r="GZK163" s="81"/>
      <c r="GZL163" s="81"/>
      <c r="GZM163" s="81"/>
      <c r="GZN163" s="81"/>
      <c r="GZO163" s="81"/>
      <c r="GZP163" s="81"/>
      <c r="GZQ163" s="81"/>
      <c r="GZR163" s="81"/>
      <c r="GZS163" s="81"/>
      <c r="GZT163" s="81"/>
      <c r="GZU163" s="81"/>
      <c r="GZV163" s="81"/>
      <c r="GZW163" s="81"/>
      <c r="GZX163" s="81"/>
      <c r="GZY163" s="81"/>
      <c r="GZZ163" s="81"/>
      <c r="HAA163" s="81"/>
      <c r="HAB163" s="81"/>
      <c r="HAC163" s="81"/>
      <c r="HAD163" s="81"/>
      <c r="HAE163" s="81"/>
      <c r="HAF163" s="81"/>
      <c r="HAG163" s="81"/>
      <c r="HAH163" s="81"/>
      <c r="HAI163" s="81"/>
      <c r="HAJ163" s="81"/>
      <c r="HAK163" s="81"/>
      <c r="HAL163" s="81"/>
      <c r="HAM163" s="81"/>
      <c r="HAN163" s="81"/>
      <c r="HAO163" s="81"/>
      <c r="HAP163" s="81"/>
      <c r="HAQ163" s="81"/>
      <c r="HAR163" s="81"/>
      <c r="HAS163" s="81"/>
      <c r="HAT163" s="81"/>
      <c r="HAU163" s="81"/>
      <c r="HAV163" s="81"/>
      <c r="HAW163" s="81"/>
      <c r="HAX163" s="81"/>
      <c r="HAY163" s="81"/>
      <c r="HAZ163" s="81"/>
      <c r="HBA163" s="81"/>
      <c r="HBB163" s="81"/>
      <c r="HBC163" s="81"/>
      <c r="HBD163" s="81"/>
      <c r="HBE163" s="81"/>
      <c r="HBF163" s="81"/>
      <c r="HBG163" s="81"/>
      <c r="HBH163" s="81"/>
      <c r="HBI163" s="81"/>
      <c r="HBJ163" s="81"/>
      <c r="HBK163" s="81"/>
      <c r="HBL163" s="81"/>
      <c r="HBM163" s="81"/>
      <c r="HBN163" s="81"/>
      <c r="HBO163" s="81"/>
      <c r="HBP163" s="81"/>
      <c r="HBQ163" s="81"/>
      <c r="HBR163" s="81"/>
      <c r="HBS163" s="81"/>
      <c r="HBT163" s="81"/>
      <c r="HBU163" s="81"/>
      <c r="HBV163" s="81"/>
      <c r="HBW163" s="81"/>
      <c r="HBX163" s="81"/>
      <c r="HBY163" s="81"/>
      <c r="HBZ163" s="81"/>
      <c r="HCA163" s="81"/>
      <c r="HCB163" s="81"/>
      <c r="HCC163" s="81"/>
      <c r="HCD163" s="81"/>
      <c r="HCE163" s="81"/>
      <c r="HCF163" s="81"/>
      <c r="HCG163" s="81"/>
      <c r="HCH163" s="81"/>
      <c r="HCI163" s="81"/>
      <c r="HCJ163" s="81"/>
      <c r="HCK163" s="81"/>
      <c r="HCL163" s="81"/>
      <c r="HCM163" s="81"/>
      <c r="HCN163" s="81"/>
      <c r="HCO163" s="81"/>
      <c r="HCP163" s="81"/>
      <c r="HCQ163" s="81"/>
      <c r="HCR163" s="81"/>
      <c r="HCS163" s="81"/>
      <c r="HCT163" s="81"/>
      <c r="HCU163" s="81"/>
      <c r="HCV163" s="81"/>
      <c r="HCW163" s="81"/>
      <c r="HCX163" s="81"/>
      <c r="HCY163" s="81"/>
      <c r="HCZ163" s="81"/>
      <c r="HDA163" s="81"/>
      <c r="HDB163" s="81"/>
      <c r="HDC163" s="81"/>
      <c r="HDD163" s="81"/>
      <c r="HDE163" s="81"/>
      <c r="HDF163" s="81"/>
      <c r="HDG163" s="81"/>
      <c r="HDH163" s="81"/>
      <c r="HDI163" s="81"/>
      <c r="HDJ163" s="81"/>
      <c r="HDK163" s="81"/>
      <c r="HDL163" s="81"/>
      <c r="HDM163" s="81"/>
      <c r="HDN163" s="81"/>
      <c r="HDO163" s="81"/>
      <c r="HDP163" s="81"/>
      <c r="HDQ163" s="81"/>
      <c r="HDR163" s="81"/>
      <c r="HDS163" s="81"/>
      <c r="HDT163" s="81"/>
      <c r="HDU163" s="81"/>
      <c r="HDV163" s="81"/>
      <c r="HDW163" s="81"/>
      <c r="HDX163" s="81"/>
      <c r="HDY163" s="81"/>
      <c r="HDZ163" s="81"/>
      <c r="HEA163" s="81"/>
      <c r="HEB163" s="81"/>
      <c r="HEC163" s="81"/>
      <c r="HED163" s="81"/>
      <c r="HEE163" s="81"/>
      <c r="HEF163" s="81"/>
      <c r="HEG163" s="81"/>
      <c r="HEH163" s="81"/>
      <c r="HEI163" s="81"/>
      <c r="HEJ163" s="81"/>
      <c r="HEK163" s="81"/>
      <c r="HEL163" s="81"/>
      <c r="HEM163" s="81"/>
      <c r="HEN163" s="81"/>
      <c r="HEO163" s="81"/>
      <c r="HEP163" s="81"/>
      <c r="HEQ163" s="81"/>
      <c r="HER163" s="81"/>
      <c r="HES163" s="81"/>
      <c r="HET163" s="81"/>
      <c r="HEU163" s="81"/>
      <c r="HEV163" s="81"/>
      <c r="HEW163" s="81"/>
      <c r="HEX163" s="81"/>
      <c r="HEY163" s="81"/>
      <c r="HEZ163" s="81"/>
      <c r="HFA163" s="81"/>
      <c r="HFB163" s="81"/>
      <c r="HFC163" s="81"/>
      <c r="HFD163" s="81"/>
      <c r="HFE163" s="81"/>
      <c r="HFF163" s="81"/>
      <c r="HFG163" s="81"/>
      <c r="HFH163" s="81"/>
      <c r="HFI163" s="81"/>
      <c r="HFJ163" s="81"/>
      <c r="HFK163" s="81"/>
      <c r="HFL163" s="81"/>
      <c r="HFM163" s="81"/>
      <c r="HFN163" s="81"/>
      <c r="HFO163" s="81"/>
      <c r="HFP163" s="81"/>
      <c r="HFQ163" s="81"/>
      <c r="HFR163" s="81"/>
      <c r="HFS163" s="81"/>
      <c r="HFT163" s="81"/>
      <c r="HFU163" s="81"/>
      <c r="HFV163" s="81"/>
      <c r="HFW163" s="81"/>
      <c r="HFX163" s="81"/>
      <c r="HFY163" s="81"/>
      <c r="HFZ163" s="81"/>
      <c r="HGA163" s="81"/>
      <c r="HGB163" s="81"/>
      <c r="HGC163" s="81"/>
      <c r="HGD163" s="81"/>
      <c r="HGE163" s="81"/>
      <c r="HGF163" s="81"/>
      <c r="HGG163" s="81"/>
      <c r="HGH163" s="81"/>
      <c r="HGI163" s="81"/>
      <c r="HGJ163" s="81"/>
      <c r="HGK163" s="81"/>
      <c r="HGL163" s="81"/>
      <c r="HGM163" s="81"/>
      <c r="HGN163" s="81"/>
      <c r="HGO163" s="81"/>
      <c r="HGP163" s="81"/>
      <c r="HGQ163" s="81"/>
      <c r="HGR163" s="81"/>
      <c r="HGS163" s="81"/>
      <c r="HGT163" s="81"/>
      <c r="HGU163" s="81"/>
      <c r="HGV163" s="81"/>
      <c r="HGW163" s="81"/>
      <c r="HGX163" s="81"/>
      <c r="HGY163" s="81"/>
      <c r="HGZ163" s="81"/>
      <c r="HHA163" s="81"/>
      <c r="HHB163" s="81"/>
      <c r="HHC163" s="81"/>
      <c r="HHD163" s="81"/>
      <c r="HHE163" s="81"/>
      <c r="HHF163" s="81"/>
      <c r="HHG163" s="81"/>
      <c r="HHH163" s="81"/>
      <c r="HHI163" s="81"/>
      <c r="HHJ163" s="81"/>
      <c r="HHK163" s="81"/>
      <c r="HHL163" s="81"/>
      <c r="HHM163" s="81"/>
      <c r="HHN163" s="81"/>
      <c r="HHO163" s="81"/>
      <c r="HHP163" s="81"/>
      <c r="HHQ163" s="81"/>
      <c r="HHR163" s="81"/>
      <c r="HHS163" s="81"/>
      <c r="HHT163" s="81"/>
      <c r="HHU163" s="81"/>
      <c r="HHV163" s="81"/>
      <c r="HHW163" s="81"/>
      <c r="HHX163" s="81"/>
      <c r="HHY163" s="81"/>
      <c r="HHZ163" s="81"/>
      <c r="HIA163" s="81"/>
      <c r="HIB163" s="81"/>
      <c r="HIC163" s="81"/>
      <c r="HID163" s="81"/>
      <c r="HIE163" s="81"/>
      <c r="HIF163" s="81"/>
      <c r="HIG163" s="81"/>
      <c r="HIH163" s="81"/>
      <c r="HII163" s="81"/>
      <c r="HIJ163" s="81"/>
      <c r="HIK163" s="81"/>
      <c r="HIL163" s="81"/>
      <c r="HIM163" s="81"/>
      <c r="HIN163" s="81"/>
      <c r="HIO163" s="81"/>
      <c r="HIP163" s="81"/>
      <c r="HIQ163" s="81"/>
      <c r="HIR163" s="81"/>
      <c r="HIS163" s="81"/>
      <c r="HIT163" s="81"/>
      <c r="HIU163" s="81"/>
      <c r="HIV163" s="81"/>
      <c r="HIW163" s="81"/>
      <c r="HIX163" s="81"/>
      <c r="HIY163" s="81"/>
      <c r="HIZ163" s="81"/>
      <c r="HJA163" s="81"/>
      <c r="HJB163" s="81"/>
      <c r="HJC163" s="81"/>
      <c r="HJD163" s="81"/>
      <c r="HJE163" s="81"/>
      <c r="HJF163" s="81"/>
      <c r="HJG163" s="81"/>
      <c r="HJH163" s="81"/>
      <c r="HJI163" s="81"/>
      <c r="HJJ163" s="81"/>
      <c r="HJK163" s="81"/>
      <c r="HJL163" s="81"/>
      <c r="HJM163" s="81"/>
      <c r="HJN163" s="81"/>
      <c r="HJO163" s="81"/>
      <c r="HJP163" s="81"/>
      <c r="HJQ163" s="81"/>
      <c r="HJR163" s="81"/>
      <c r="HJS163" s="81"/>
      <c r="HJT163" s="81"/>
      <c r="HJU163" s="81"/>
      <c r="HJV163" s="81"/>
      <c r="HJW163" s="81"/>
      <c r="HJX163" s="81"/>
      <c r="HJY163" s="81"/>
      <c r="HJZ163" s="81"/>
      <c r="HKA163" s="81"/>
      <c r="HKB163" s="81"/>
      <c r="HKC163" s="81"/>
      <c r="HKD163" s="81"/>
      <c r="HKE163" s="81"/>
      <c r="HKF163" s="81"/>
      <c r="HKG163" s="81"/>
      <c r="HKH163" s="81"/>
      <c r="HKI163" s="81"/>
      <c r="HKJ163" s="81"/>
      <c r="HKK163" s="81"/>
      <c r="HKL163" s="81"/>
      <c r="HKM163" s="81"/>
      <c r="HKN163" s="81"/>
      <c r="HKO163" s="81"/>
      <c r="HKP163" s="81"/>
      <c r="HKQ163" s="81"/>
      <c r="HKR163" s="81"/>
      <c r="HKS163" s="81"/>
      <c r="HKT163" s="81"/>
      <c r="HKU163" s="81"/>
      <c r="HKV163" s="81"/>
      <c r="HKW163" s="81"/>
      <c r="HKX163" s="81"/>
      <c r="HKY163" s="81"/>
      <c r="HKZ163" s="81"/>
      <c r="HLA163" s="81"/>
      <c r="HLB163" s="81"/>
      <c r="HLC163" s="81"/>
      <c r="HLD163" s="81"/>
      <c r="HLE163" s="81"/>
      <c r="HLF163" s="81"/>
      <c r="HLG163" s="81"/>
      <c r="HLH163" s="81"/>
      <c r="HLI163" s="81"/>
      <c r="HLJ163" s="81"/>
      <c r="HLK163" s="81"/>
      <c r="HLL163" s="81"/>
      <c r="HLM163" s="81"/>
      <c r="HLN163" s="81"/>
      <c r="HLO163" s="81"/>
      <c r="HLP163" s="81"/>
      <c r="HLQ163" s="81"/>
      <c r="HLR163" s="81"/>
      <c r="HLS163" s="81"/>
      <c r="HLT163" s="81"/>
      <c r="HLU163" s="81"/>
      <c r="HLV163" s="81"/>
      <c r="HLW163" s="81"/>
      <c r="HLX163" s="81"/>
      <c r="HLY163" s="81"/>
      <c r="HLZ163" s="81"/>
      <c r="HMA163" s="81"/>
      <c r="HMB163" s="81"/>
      <c r="HMC163" s="81"/>
      <c r="HMD163" s="81"/>
      <c r="HME163" s="81"/>
      <c r="HMF163" s="81"/>
      <c r="HMG163" s="81"/>
      <c r="HMH163" s="81"/>
      <c r="HMI163" s="81"/>
      <c r="HMJ163" s="81"/>
      <c r="HMK163" s="81"/>
      <c r="HML163" s="81"/>
      <c r="HMM163" s="81"/>
      <c r="HMN163" s="81"/>
      <c r="HMO163" s="81"/>
      <c r="HMP163" s="81"/>
      <c r="HMQ163" s="81"/>
      <c r="HMR163" s="81"/>
      <c r="HMS163" s="81"/>
      <c r="HMT163" s="81"/>
      <c r="HMU163" s="81"/>
      <c r="HMV163" s="81"/>
      <c r="HMW163" s="81"/>
      <c r="HMX163" s="81"/>
      <c r="HMY163" s="81"/>
      <c r="HMZ163" s="81"/>
      <c r="HNA163" s="81"/>
      <c r="HNB163" s="81"/>
      <c r="HNC163" s="81"/>
      <c r="HND163" s="81"/>
      <c r="HNE163" s="81"/>
      <c r="HNF163" s="81"/>
      <c r="HNG163" s="81"/>
      <c r="HNH163" s="81"/>
      <c r="HNI163" s="81"/>
      <c r="HNJ163" s="81"/>
      <c r="HNK163" s="81"/>
      <c r="HNL163" s="81"/>
      <c r="HNM163" s="81"/>
      <c r="HNN163" s="81"/>
      <c r="HNO163" s="81"/>
      <c r="HNP163" s="81"/>
      <c r="HNQ163" s="81"/>
      <c r="HNR163" s="81"/>
      <c r="HNS163" s="81"/>
      <c r="HNT163" s="81"/>
      <c r="HNU163" s="81"/>
      <c r="HNV163" s="81"/>
      <c r="HNW163" s="81"/>
      <c r="HNX163" s="81"/>
      <c r="HNY163" s="81"/>
      <c r="HNZ163" s="81"/>
      <c r="HOA163" s="81"/>
      <c r="HOB163" s="81"/>
      <c r="HOC163" s="81"/>
      <c r="HOD163" s="81"/>
      <c r="HOE163" s="81"/>
      <c r="HOF163" s="81"/>
      <c r="HOG163" s="81"/>
      <c r="HOH163" s="81"/>
      <c r="HOI163" s="81"/>
      <c r="HOJ163" s="81"/>
      <c r="HOK163" s="81"/>
      <c r="HOL163" s="81"/>
      <c r="HOM163" s="81"/>
      <c r="HON163" s="81"/>
      <c r="HOO163" s="81"/>
      <c r="HOP163" s="81"/>
      <c r="HOQ163" s="81"/>
      <c r="HOR163" s="81"/>
      <c r="HOS163" s="81"/>
      <c r="HOT163" s="81"/>
      <c r="HOU163" s="81"/>
      <c r="HOV163" s="81"/>
      <c r="HOW163" s="81"/>
      <c r="HOX163" s="81"/>
      <c r="HOY163" s="81"/>
      <c r="HOZ163" s="81"/>
      <c r="HPA163" s="81"/>
      <c r="HPB163" s="81"/>
      <c r="HPC163" s="81"/>
      <c r="HPD163" s="81"/>
      <c r="HPE163" s="81"/>
      <c r="HPF163" s="81"/>
      <c r="HPG163" s="81"/>
      <c r="HPH163" s="81"/>
      <c r="HPI163" s="81"/>
      <c r="HPJ163" s="81"/>
      <c r="HPK163" s="81"/>
      <c r="HPL163" s="81"/>
      <c r="HPM163" s="81"/>
      <c r="HPN163" s="81"/>
      <c r="HPO163" s="81"/>
      <c r="HPP163" s="81"/>
      <c r="HPQ163" s="81"/>
      <c r="HPR163" s="81"/>
      <c r="HPS163" s="81"/>
      <c r="HPT163" s="81"/>
      <c r="HPU163" s="81"/>
      <c r="HPV163" s="81"/>
      <c r="HPW163" s="81"/>
      <c r="HPX163" s="81"/>
      <c r="HPY163" s="81"/>
      <c r="HPZ163" s="81"/>
      <c r="HQA163" s="81"/>
      <c r="HQB163" s="81"/>
      <c r="HQC163" s="81"/>
      <c r="HQD163" s="81"/>
      <c r="HQE163" s="81"/>
      <c r="HQF163" s="81"/>
      <c r="HQG163" s="81"/>
      <c r="HQH163" s="81"/>
      <c r="HQI163" s="81"/>
      <c r="HQJ163" s="81"/>
      <c r="HQK163" s="81"/>
      <c r="HQL163" s="81"/>
      <c r="HQM163" s="81"/>
      <c r="HQN163" s="81"/>
      <c r="HQO163" s="81"/>
      <c r="HQP163" s="81"/>
      <c r="HQQ163" s="81"/>
      <c r="HQR163" s="81"/>
      <c r="HQS163" s="81"/>
      <c r="HQT163" s="81"/>
      <c r="HQU163" s="81"/>
      <c r="HQV163" s="81"/>
      <c r="HQW163" s="81"/>
      <c r="HQX163" s="81"/>
      <c r="HQY163" s="81"/>
      <c r="HQZ163" s="81"/>
      <c r="HRA163" s="81"/>
      <c r="HRB163" s="81"/>
      <c r="HRC163" s="81"/>
      <c r="HRD163" s="81"/>
      <c r="HRE163" s="81"/>
      <c r="HRF163" s="81"/>
      <c r="HRG163" s="81"/>
      <c r="HRH163" s="81"/>
      <c r="HRI163" s="81"/>
      <c r="HRJ163" s="81"/>
      <c r="HRK163" s="81"/>
      <c r="HRL163" s="81"/>
      <c r="HRM163" s="81"/>
      <c r="HRN163" s="81"/>
      <c r="HRO163" s="81"/>
      <c r="HRP163" s="81"/>
      <c r="HRQ163" s="81"/>
      <c r="HRR163" s="81"/>
      <c r="HRS163" s="81"/>
      <c r="HRT163" s="81"/>
      <c r="HRU163" s="81"/>
      <c r="HRV163" s="81"/>
      <c r="HRW163" s="81"/>
      <c r="HRX163" s="81"/>
      <c r="HRY163" s="81"/>
      <c r="HRZ163" s="81"/>
      <c r="HSA163" s="81"/>
      <c r="HSB163" s="81"/>
      <c r="HSC163" s="81"/>
      <c r="HSD163" s="81"/>
      <c r="HSE163" s="81"/>
      <c r="HSF163" s="81"/>
      <c r="HSG163" s="81"/>
      <c r="HSH163" s="81"/>
      <c r="HSI163" s="81"/>
      <c r="HSJ163" s="81"/>
      <c r="HSK163" s="81"/>
      <c r="HSL163" s="81"/>
      <c r="HSM163" s="81"/>
      <c r="HSN163" s="81"/>
      <c r="HSO163" s="81"/>
      <c r="HSP163" s="81"/>
      <c r="HSQ163" s="81"/>
      <c r="HSR163" s="81"/>
      <c r="HSS163" s="81"/>
      <c r="HST163" s="81"/>
      <c r="HSU163" s="81"/>
      <c r="HSV163" s="81"/>
      <c r="HSW163" s="81"/>
      <c r="HSX163" s="81"/>
      <c r="HSY163" s="81"/>
      <c r="HSZ163" s="81"/>
      <c r="HTA163" s="81"/>
      <c r="HTB163" s="81"/>
      <c r="HTC163" s="81"/>
      <c r="HTD163" s="81"/>
      <c r="HTE163" s="81"/>
      <c r="HTF163" s="81"/>
      <c r="HTG163" s="81"/>
      <c r="HTH163" s="81"/>
      <c r="HTI163" s="81"/>
      <c r="HTJ163" s="81"/>
      <c r="HTK163" s="81"/>
      <c r="HTL163" s="81"/>
      <c r="HTM163" s="81"/>
      <c r="HTN163" s="81"/>
      <c r="HTO163" s="81"/>
      <c r="HTP163" s="81"/>
      <c r="HTQ163" s="81"/>
      <c r="HTR163" s="81"/>
      <c r="HTS163" s="81"/>
      <c r="HTT163" s="81"/>
      <c r="HTU163" s="81"/>
      <c r="HTV163" s="81"/>
      <c r="HTW163" s="81"/>
      <c r="HTX163" s="81"/>
      <c r="HTY163" s="81"/>
      <c r="HTZ163" s="81"/>
      <c r="HUA163" s="81"/>
      <c r="HUB163" s="81"/>
      <c r="HUC163" s="81"/>
      <c r="HUD163" s="81"/>
      <c r="HUE163" s="81"/>
      <c r="HUF163" s="81"/>
      <c r="HUG163" s="81"/>
      <c r="HUH163" s="81"/>
      <c r="HUI163" s="81"/>
      <c r="HUJ163" s="81"/>
      <c r="HUK163" s="81"/>
      <c r="HUL163" s="81"/>
      <c r="HUM163" s="81"/>
      <c r="HUN163" s="81"/>
      <c r="HUO163" s="81"/>
      <c r="HUP163" s="81"/>
      <c r="HUQ163" s="81"/>
      <c r="HUR163" s="81"/>
      <c r="HUS163" s="81"/>
      <c r="HUT163" s="81"/>
      <c r="HUU163" s="81"/>
      <c r="HUV163" s="81"/>
      <c r="HUW163" s="81"/>
      <c r="HUX163" s="81"/>
      <c r="HUY163" s="81"/>
      <c r="HUZ163" s="81"/>
      <c r="HVA163" s="81"/>
      <c r="HVB163" s="81"/>
      <c r="HVC163" s="81"/>
      <c r="HVD163" s="81"/>
      <c r="HVE163" s="81"/>
      <c r="HVF163" s="81"/>
      <c r="HVG163" s="81"/>
      <c r="HVH163" s="81"/>
      <c r="HVI163" s="81"/>
      <c r="HVJ163" s="81"/>
      <c r="HVK163" s="81"/>
      <c r="HVL163" s="81"/>
      <c r="HVM163" s="81"/>
      <c r="HVN163" s="81"/>
      <c r="HVO163" s="81"/>
      <c r="HVP163" s="81"/>
      <c r="HVQ163" s="81"/>
      <c r="HVR163" s="81"/>
      <c r="HVS163" s="81"/>
      <c r="HVT163" s="81"/>
      <c r="HVU163" s="81"/>
      <c r="HVV163" s="81"/>
      <c r="HVW163" s="81"/>
      <c r="HVX163" s="81"/>
      <c r="HVY163" s="81"/>
      <c r="HVZ163" s="81"/>
      <c r="HWA163" s="81"/>
      <c r="HWB163" s="81"/>
      <c r="HWC163" s="81"/>
      <c r="HWD163" s="81"/>
      <c r="HWE163" s="81"/>
      <c r="HWF163" s="81"/>
      <c r="HWG163" s="81"/>
      <c r="HWH163" s="81"/>
      <c r="HWI163" s="81"/>
      <c r="HWJ163" s="81"/>
      <c r="HWK163" s="81"/>
      <c r="HWL163" s="81"/>
      <c r="HWM163" s="81"/>
      <c r="HWN163" s="81"/>
      <c r="HWO163" s="81"/>
      <c r="HWP163" s="81"/>
      <c r="HWQ163" s="81"/>
      <c r="HWR163" s="81"/>
      <c r="HWS163" s="81"/>
      <c r="HWT163" s="81"/>
      <c r="HWU163" s="81"/>
      <c r="HWV163" s="81"/>
      <c r="HWW163" s="81"/>
      <c r="HWX163" s="81"/>
      <c r="HWY163" s="81"/>
      <c r="HWZ163" s="81"/>
      <c r="HXA163" s="81"/>
      <c r="HXB163" s="81"/>
      <c r="HXC163" s="81"/>
      <c r="HXD163" s="81"/>
      <c r="HXE163" s="81"/>
      <c r="HXF163" s="81"/>
      <c r="HXG163" s="81"/>
      <c r="HXH163" s="81"/>
      <c r="HXI163" s="81"/>
      <c r="HXJ163" s="81"/>
      <c r="HXK163" s="81"/>
      <c r="HXL163" s="81"/>
      <c r="HXM163" s="81"/>
      <c r="HXN163" s="81"/>
      <c r="HXO163" s="81"/>
      <c r="HXP163" s="81"/>
      <c r="HXQ163" s="81"/>
      <c r="HXR163" s="81"/>
      <c r="HXS163" s="81"/>
      <c r="HXT163" s="81"/>
      <c r="HXU163" s="81"/>
      <c r="HXV163" s="81"/>
      <c r="HXW163" s="81"/>
      <c r="HXX163" s="81"/>
      <c r="HXY163" s="81"/>
      <c r="HXZ163" s="81"/>
      <c r="HYA163" s="81"/>
      <c r="HYB163" s="81"/>
      <c r="HYC163" s="81"/>
      <c r="HYD163" s="81"/>
      <c r="HYE163" s="81"/>
      <c r="HYF163" s="81"/>
      <c r="HYG163" s="81"/>
      <c r="HYH163" s="81"/>
      <c r="HYI163" s="81"/>
      <c r="HYJ163" s="81"/>
      <c r="HYK163" s="81"/>
      <c r="HYL163" s="81"/>
      <c r="HYM163" s="81"/>
      <c r="HYN163" s="81"/>
      <c r="HYO163" s="81"/>
      <c r="HYP163" s="81"/>
      <c r="HYQ163" s="81"/>
      <c r="HYR163" s="81"/>
      <c r="HYS163" s="81"/>
      <c r="HYT163" s="81"/>
      <c r="HYU163" s="81"/>
      <c r="HYV163" s="81"/>
      <c r="HYW163" s="81"/>
      <c r="HYX163" s="81"/>
      <c r="HYY163" s="81"/>
      <c r="HYZ163" s="81"/>
      <c r="HZA163" s="81"/>
      <c r="HZB163" s="81"/>
      <c r="HZC163" s="81"/>
      <c r="HZD163" s="81"/>
      <c r="HZE163" s="81"/>
      <c r="HZF163" s="81"/>
      <c r="HZG163" s="81"/>
      <c r="HZH163" s="81"/>
      <c r="HZI163" s="81"/>
      <c r="HZJ163" s="81"/>
      <c r="HZK163" s="81"/>
      <c r="HZL163" s="81"/>
      <c r="HZM163" s="81"/>
      <c r="HZN163" s="81"/>
      <c r="HZO163" s="81"/>
      <c r="HZP163" s="81"/>
      <c r="HZQ163" s="81"/>
      <c r="HZR163" s="81"/>
      <c r="HZS163" s="81"/>
      <c r="HZT163" s="81"/>
      <c r="HZU163" s="81"/>
      <c r="HZV163" s="81"/>
      <c r="HZW163" s="81"/>
      <c r="HZX163" s="81"/>
      <c r="HZY163" s="81"/>
      <c r="HZZ163" s="81"/>
      <c r="IAA163" s="81"/>
      <c r="IAB163" s="81"/>
      <c r="IAC163" s="81"/>
      <c r="IAD163" s="81"/>
      <c r="IAE163" s="81"/>
      <c r="IAF163" s="81"/>
      <c r="IAG163" s="81"/>
      <c r="IAH163" s="81"/>
      <c r="IAI163" s="81"/>
      <c r="IAJ163" s="81"/>
      <c r="IAK163" s="81"/>
      <c r="IAL163" s="81"/>
      <c r="IAM163" s="81"/>
      <c r="IAN163" s="81"/>
      <c r="IAO163" s="81"/>
      <c r="IAP163" s="81"/>
      <c r="IAQ163" s="81"/>
      <c r="IAR163" s="81"/>
      <c r="IAS163" s="81"/>
      <c r="IAT163" s="81"/>
      <c r="IAU163" s="81"/>
      <c r="IAV163" s="81"/>
      <c r="IAW163" s="81"/>
      <c r="IAX163" s="81"/>
      <c r="IAY163" s="81"/>
      <c r="IAZ163" s="81"/>
      <c r="IBA163" s="81"/>
      <c r="IBB163" s="81"/>
      <c r="IBC163" s="81"/>
      <c r="IBD163" s="81"/>
      <c r="IBE163" s="81"/>
      <c r="IBF163" s="81"/>
      <c r="IBG163" s="81"/>
      <c r="IBH163" s="81"/>
      <c r="IBI163" s="81"/>
      <c r="IBJ163" s="81"/>
      <c r="IBK163" s="81"/>
      <c r="IBL163" s="81"/>
      <c r="IBM163" s="81"/>
      <c r="IBN163" s="81"/>
      <c r="IBO163" s="81"/>
      <c r="IBP163" s="81"/>
      <c r="IBQ163" s="81"/>
      <c r="IBR163" s="81"/>
      <c r="IBS163" s="81"/>
      <c r="IBT163" s="81"/>
      <c r="IBU163" s="81"/>
      <c r="IBV163" s="81"/>
      <c r="IBW163" s="81"/>
      <c r="IBX163" s="81"/>
      <c r="IBY163" s="81"/>
      <c r="IBZ163" s="81"/>
      <c r="ICA163" s="81"/>
      <c r="ICB163" s="81"/>
      <c r="ICC163" s="81"/>
      <c r="ICD163" s="81"/>
      <c r="ICE163" s="81"/>
      <c r="ICF163" s="81"/>
      <c r="ICG163" s="81"/>
      <c r="ICH163" s="81"/>
      <c r="ICI163" s="81"/>
      <c r="ICJ163" s="81"/>
      <c r="ICK163" s="81"/>
      <c r="ICL163" s="81"/>
      <c r="ICM163" s="81"/>
      <c r="ICN163" s="81"/>
      <c r="ICO163" s="81"/>
      <c r="ICP163" s="81"/>
      <c r="ICQ163" s="81"/>
      <c r="ICR163" s="81"/>
      <c r="ICS163" s="81"/>
      <c r="ICT163" s="81"/>
      <c r="ICU163" s="81"/>
      <c r="ICV163" s="81"/>
      <c r="ICW163" s="81"/>
      <c r="ICX163" s="81"/>
      <c r="ICY163" s="81"/>
      <c r="ICZ163" s="81"/>
      <c r="IDA163" s="81"/>
      <c r="IDB163" s="81"/>
      <c r="IDC163" s="81"/>
      <c r="IDD163" s="81"/>
      <c r="IDE163" s="81"/>
      <c r="IDF163" s="81"/>
      <c r="IDG163" s="81"/>
      <c r="IDH163" s="81"/>
      <c r="IDI163" s="81"/>
      <c r="IDJ163" s="81"/>
      <c r="IDK163" s="81"/>
      <c r="IDL163" s="81"/>
      <c r="IDM163" s="81"/>
      <c r="IDN163" s="81"/>
      <c r="IDO163" s="81"/>
      <c r="IDP163" s="81"/>
      <c r="IDQ163" s="81"/>
      <c r="IDR163" s="81"/>
      <c r="IDS163" s="81"/>
      <c r="IDT163" s="81"/>
      <c r="IDU163" s="81"/>
      <c r="IDV163" s="81"/>
      <c r="IDW163" s="81"/>
      <c r="IDX163" s="81"/>
      <c r="IDY163" s="81"/>
      <c r="IDZ163" s="81"/>
      <c r="IEA163" s="81"/>
      <c r="IEB163" s="81"/>
      <c r="IEC163" s="81"/>
      <c r="IED163" s="81"/>
      <c r="IEE163" s="81"/>
      <c r="IEF163" s="81"/>
      <c r="IEG163" s="81"/>
      <c r="IEH163" s="81"/>
      <c r="IEI163" s="81"/>
      <c r="IEJ163" s="81"/>
      <c r="IEK163" s="81"/>
      <c r="IEL163" s="81"/>
      <c r="IEM163" s="81"/>
      <c r="IEN163" s="81"/>
      <c r="IEO163" s="81"/>
      <c r="IEP163" s="81"/>
      <c r="IEQ163" s="81"/>
      <c r="IER163" s="81"/>
      <c r="IES163" s="81"/>
      <c r="IET163" s="81"/>
      <c r="IEU163" s="81"/>
      <c r="IEV163" s="81"/>
      <c r="IEW163" s="81"/>
      <c r="IEX163" s="81"/>
      <c r="IEY163" s="81"/>
      <c r="IEZ163" s="81"/>
      <c r="IFA163" s="81"/>
      <c r="IFB163" s="81"/>
      <c r="IFC163" s="81"/>
      <c r="IFD163" s="81"/>
      <c r="IFE163" s="81"/>
      <c r="IFF163" s="81"/>
      <c r="IFG163" s="81"/>
      <c r="IFH163" s="81"/>
      <c r="IFI163" s="81"/>
      <c r="IFJ163" s="81"/>
      <c r="IFK163" s="81"/>
      <c r="IFL163" s="81"/>
      <c r="IFM163" s="81"/>
      <c r="IFN163" s="81"/>
      <c r="IFO163" s="81"/>
      <c r="IFP163" s="81"/>
      <c r="IFQ163" s="81"/>
      <c r="IFR163" s="81"/>
      <c r="IFS163" s="81"/>
      <c r="IFT163" s="81"/>
      <c r="IFU163" s="81"/>
      <c r="IFV163" s="81"/>
      <c r="IFW163" s="81"/>
      <c r="IFX163" s="81"/>
      <c r="IFY163" s="81"/>
      <c r="IFZ163" s="81"/>
      <c r="IGA163" s="81"/>
      <c r="IGB163" s="81"/>
      <c r="IGC163" s="81"/>
      <c r="IGD163" s="81"/>
      <c r="IGE163" s="81"/>
      <c r="IGF163" s="81"/>
      <c r="IGG163" s="81"/>
      <c r="IGH163" s="81"/>
      <c r="IGI163" s="81"/>
      <c r="IGJ163" s="81"/>
      <c r="IGK163" s="81"/>
      <c r="IGL163" s="81"/>
      <c r="IGM163" s="81"/>
      <c r="IGN163" s="81"/>
      <c r="IGO163" s="81"/>
      <c r="IGP163" s="81"/>
      <c r="IGQ163" s="81"/>
      <c r="IGR163" s="81"/>
      <c r="IGS163" s="81"/>
      <c r="IGT163" s="81"/>
      <c r="IGU163" s="81"/>
      <c r="IGV163" s="81"/>
      <c r="IGW163" s="81"/>
      <c r="IGX163" s="81"/>
      <c r="IGY163" s="81"/>
      <c r="IGZ163" s="81"/>
      <c r="IHA163" s="81"/>
      <c r="IHB163" s="81"/>
      <c r="IHC163" s="81"/>
      <c r="IHD163" s="81"/>
      <c r="IHE163" s="81"/>
      <c r="IHF163" s="81"/>
      <c r="IHG163" s="81"/>
      <c r="IHH163" s="81"/>
      <c r="IHI163" s="81"/>
      <c r="IHJ163" s="81"/>
      <c r="IHK163" s="81"/>
      <c r="IHL163" s="81"/>
      <c r="IHM163" s="81"/>
      <c r="IHN163" s="81"/>
      <c r="IHO163" s="81"/>
      <c r="IHP163" s="81"/>
      <c r="IHQ163" s="81"/>
      <c r="IHR163" s="81"/>
      <c r="IHS163" s="81"/>
      <c r="IHT163" s="81"/>
      <c r="IHU163" s="81"/>
      <c r="IHV163" s="81"/>
      <c r="IHW163" s="81"/>
      <c r="IHX163" s="81"/>
      <c r="IHY163" s="81"/>
      <c r="IHZ163" s="81"/>
      <c r="IIA163" s="81"/>
      <c r="IIB163" s="81"/>
      <c r="IIC163" s="81"/>
      <c r="IID163" s="81"/>
      <c r="IIE163" s="81"/>
      <c r="IIF163" s="81"/>
      <c r="IIG163" s="81"/>
      <c r="IIH163" s="81"/>
      <c r="III163" s="81"/>
      <c r="IIJ163" s="81"/>
      <c r="IIK163" s="81"/>
      <c r="IIL163" s="81"/>
      <c r="IIM163" s="81"/>
      <c r="IIN163" s="81"/>
      <c r="IIO163" s="81"/>
      <c r="IIP163" s="81"/>
      <c r="IIQ163" s="81"/>
      <c r="IIR163" s="81"/>
      <c r="IIS163" s="81"/>
      <c r="IIT163" s="81"/>
      <c r="IIU163" s="81"/>
      <c r="IIV163" s="81"/>
      <c r="IIW163" s="81"/>
      <c r="IIX163" s="81"/>
      <c r="IIY163" s="81"/>
      <c r="IIZ163" s="81"/>
      <c r="IJA163" s="81"/>
      <c r="IJB163" s="81"/>
      <c r="IJC163" s="81"/>
      <c r="IJD163" s="81"/>
      <c r="IJE163" s="81"/>
      <c r="IJF163" s="81"/>
      <c r="IJG163" s="81"/>
      <c r="IJH163" s="81"/>
      <c r="IJI163" s="81"/>
      <c r="IJJ163" s="81"/>
      <c r="IJK163" s="81"/>
      <c r="IJL163" s="81"/>
      <c r="IJM163" s="81"/>
      <c r="IJN163" s="81"/>
      <c r="IJO163" s="81"/>
      <c r="IJP163" s="81"/>
      <c r="IJQ163" s="81"/>
      <c r="IJR163" s="81"/>
      <c r="IJS163" s="81"/>
      <c r="IJT163" s="81"/>
      <c r="IJU163" s="81"/>
      <c r="IJV163" s="81"/>
      <c r="IJW163" s="81"/>
      <c r="IJX163" s="81"/>
      <c r="IJY163" s="81"/>
      <c r="IJZ163" s="81"/>
      <c r="IKA163" s="81"/>
      <c r="IKB163" s="81"/>
      <c r="IKC163" s="81"/>
      <c r="IKD163" s="81"/>
      <c r="IKE163" s="81"/>
      <c r="IKF163" s="81"/>
      <c r="IKG163" s="81"/>
      <c r="IKH163" s="81"/>
      <c r="IKI163" s="81"/>
      <c r="IKJ163" s="81"/>
      <c r="IKK163" s="81"/>
      <c r="IKL163" s="81"/>
      <c r="IKM163" s="81"/>
      <c r="IKN163" s="81"/>
      <c r="IKO163" s="81"/>
      <c r="IKP163" s="81"/>
      <c r="IKQ163" s="81"/>
      <c r="IKR163" s="81"/>
      <c r="IKS163" s="81"/>
      <c r="IKT163" s="81"/>
      <c r="IKU163" s="81"/>
      <c r="IKV163" s="81"/>
      <c r="IKW163" s="81"/>
      <c r="IKX163" s="81"/>
      <c r="IKY163" s="81"/>
      <c r="IKZ163" s="81"/>
      <c r="ILA163" s="81"/>
      <c r="ILB163" s="81"/>
      <c r="ILC163" s="81"/>
      <c r="ILD163" s="81"/>
      <c r="ILE163" s="81"/>
      <c r="ILF163" s="81"/>
      <c r="ILG163" s="81"/>
      <c r="ILH163" s="81"/>
      <c r="ILI163" s="81"/>
      <c r="ILJ163" s="81"/>
      <c r="ILK163" s="81"/>
      <c r="ILL163" s="81"/>
      <c r="ILM163" s="81"/>
      <c r="ILN163" s="81"/>
      <c r="ILO163" s="81"/>
      <c r="ILP163" s="81"/>
      <c r="ILQ163" s="81"/>
      <c r="ILR163" s="81"/>
      <c r="ILS163" s="81"/>
      <c r="ILT163" s="81"/>
      <c r="ILU163" s="81"/>
      <c r="ILV163" s="81"/>
      <c r="ILW163" s="81"/>
      <c r="ILX163" s="81"/>
      <c r="ILY163" s="81"/>
      <c r="ILZ163" s="81"/>
      <c r="IMA163" s="81"/>
      <c r="IMB163" s="81"/>
      <c r="IMC163" s="81"/>
      <c r="IMD163" s="81"/>
      <c r="IME163" s="81"/>
      <c r="IMF163" s="81"/>
      <c r="IMG163" s="81"/>
      <c r="IMH163" s="81"/>
      <c r="IMI163" s="81"/>
      <c r="IMJ163" s="81"/>
      <c r="IMK163" s="81"/>
      <c r="IML163" s="81"/>
      <c r="IMM163" s="81"/>
      <c r="IMN163" s="81"/>
      <c r="IMO163" s="81"/>
      <c r="IMP163" s="81"/>
      <c r="IMQ163" s="81"/>
      <c r="IMR163" s="81"/>
      <c r="IMS163" s="81"/>
      <c r="IMT163" s="81"/>
      <c r="IMU163" s="81"/>
      <c r="IMV163" s="81"/>
      <c r="IMW163" s="81"/>
      <c r="IMX163" s="81"/>
      <c r="IMY163" s="81"/>
      <c r="IMZ163" s="81"/>
      <c r="INA163" s="81"/>
      <c r="INB163" s="81"/>
      <c r="INC163" s="81"/>
      <c r="IND163" s="81"/>
      <c r="INE163" s="81"/>
      <c r="INF163" s="81"/>
      <c r="ING163" s="81"/>
      <c r="INH163" s="81"/>
      <c r="INI163" s="81"/>
      <c r="INJ163" s="81"/>
      <c r="INK163" s="81"/>
      <c r="INL163" s="81"/>
      <c r="INM163" s="81"/>
      <c r="INN163" s="81"/>
      <c r="INO163" s="81"/>
      <c r="INP163" s="81"/>
      <c r="INQ163" s="81"/>
      <c r="INR163" s="81"/>
      <c r="INS163" s="81"/>
      <c r="INT163" s="81"/>
      <c r="INU163" s="81"/>
      <c r="INV163" s="81"/>
      <c r="INW163" s="81"/>
      <c r="INX163" s="81"/>
      <c r="INY163" s="81"/>
      <c r="INZ163" s="81"/>
      <c r="IOA163" s="81"/>
      <c r="IOB163" s="81"/>
      <c r="IOC163" s="81"/>
      <c r="IOD163" s="81"/>
      <c r="IOE163" s="81"/>
      <c r="IOF163" s="81"/>
      <c r="IOG163" s="81"/>
      <c r="IOH163" s="81"/>
      <c r="IOI163" s="81"/>
      <c r="IOJ163" s="81"/>
      <c r="IOK163" s="81"/>
      <c r="IOL163" s="81"/>
      <c r="IOM163" s="81"/>
      <c r="ION163" s="81"/>
      <c r="IOO163" s="81"/>
      <c r="IOP163" s="81"/>
      <c r="IOQ163" s="81"/>
      <c r="IOR163" s="81"/>
      <c r="IOS163" s="81"/>
      <c r="IOT163" s="81"/>
      <c r="IOU163" s="81"/>
      <c r="IOV163" s="81"/>
      <c r="IOW163" s="81"/>
      <c r="IOX163" s="81"/>
      <c r="IOY163" s="81"/>
      <c r="IOZ163" s="81"/>
      <c r="IPA163" s="81"/>
      <c r="IPB163" s="81"/>
      <c r="IPC163" s="81"/>
      <c r="IPD163" s="81"/>
      <c r="IPE163" s="81"/>
      <c r="IPF163" s="81"/>
      <c r="IPG163" s="81"/>
      <c r="IPH163" s="81"/>
      <c r="IPI163" s="81"/>
      <c r="IPJ163" s="81"/>
      <c r="IPK163" s="81"/>
      <c r="IPL163" s="81"/>
      <c r="IPM163" s="81"/>
      <c r="IPN163" s="81"/>
      <c r="IPO163" s="81"/>
      <c r="IPP163" s="81"/>
      <c r="IPQ163" s="81"/>
      <c r="IPR163" s="81"/>
      <c r="IPS163" s="81"/>
      <c r="IPT163" s="81"/>
      <c r="IPU163" s="81"/>
      <c r="IPV163" s="81"/>
      <c r="IPW163" s="81"/>
      <c r="IPX163" s="81"/>
      <c r="IPY163" s="81"/>
      <c r="IPZ163" s="81"/>
      <c r="IQA163" s="81"/>
      <c r="IQB163" s="81"/>
      <c r="IQC163" s="81"/>
      <c r="IQD163" s="81"/>
      <c r="IQE163" s="81"/>
      <c r="IQF163" s="81"/>
      <c r="IQG163" s="81"/>
      <c r="IQH163" s="81"/>
      <c r="IQI163" s="81"/>
      <c r="IQJ163" s="81"/>
      <c r="IQK163" s="81"/>
      <c r="IQL163" s="81"/>
      <c r="IQM163" s="81"/>
      <c r="IQN163" s="81"/>
      <c r="IQO163" s="81"/>
      <c r="IQP163" s="81"/>
      <c r="IQQ163" s="81"/>
      <c r="IQR163" s="81"/>
      <c r="IQS163" s="81"/>
      <c r="IQT163" s="81"/>
      <c r="IQU163" s="81"/>
      <c r="IQV163" s="81"/>
      <c r="IQW163" s="81"/>
      <c r="IQX163" s="81"/>
      <c r="IQY163" s="81"/>
      <c r="IQZ163" s="81"/>
      <c r="IRA163" s="81"/>
      <c r="IRB163" s="81"/>
      <c r="IRC163" s="81"/>
      <c r="IRD163" s="81"/>
      <c r="IRE163" s="81"/>
      <c r="IRF163" s="81"/>
      <c r="IRG163" s="81"/>
      <c r="IRH163" s="81"/>
      <c r="IRI163" s="81"/>
      <c r="IRJ163" s="81"/>
      <c r="IRK163" s="81"/>
      <c r="IRL163" s="81"/>
      <c r="IRM163" s="81"/>
      <c r="IRN163" s="81"/>
      <c r="IRO163" s="81"/>
      <c r="IRP163" s="81"/>
      <c r="IRQ163" s="81"/>
      <c r="IRR163" s="81"/>
      <c r="IRS163" s="81"/>
      <c r="IRT163" s="81"/>
      <c r="IRU163" s="81"/>
      <c r="IRV163" s="81"/>
      <c r="IRW163" s="81"/>
      <c r="IRX163" s="81"/>
      <c r="IRY163" s="81"/>
      <c r="IRZ163" s="81"/>
      <c r="ISA163" s="81"/>
      <c r="ISB163" s="81"/>
      <c r="ISC163" s="81"/>
      <c r="ISD163" s="81"/>
      <c r="ISE163" s="81"/>
      <c r="ISF163" s="81"/>
      <c r="ISG163" s="81"/>
      <c r="ISH163" s="81"/>
      <c r="ISI163" s="81"/>
      <c r="ISJ163" s="81"/>
      <c r="ISK163" s="81"/>
      <c r="ISL163" s="81"/>
      <c r="ISM163" s="81"/>
      <c r="ISN163" s="81"/>
      <c r="ISO163" s="81"/>
      <c r="ISP163" s="81"/>
      <c r="ISQ163" s="81"/>
      <c r="ISR163" s="81"/>
      <c r="ISS163" s="81"/>
      <c r="IST163" s="81"/>
      <c r="ISU163" s="81"/>
      <c r="ISV163" s="81"/>
      <c r="ISW163" s="81"/>
      <c r="ISX163" s="81"/>
      <c r="ISY163" s="81"/>
      <c r="ISZ163" s="81"/>
      <c r="ITA163" s="81"/>
      <c r="ITB163" s="81"/>
      <c r="ITC163" s="81"/>
      <c r="ITD163" s="81"/>
      <c r="ITE163" s="81"/>
      <c r="ITF163" s="81"/>
      <c r="ITG163" s="81"/>
      <c r="ITH163" s="81"/>
      <c r="ITI163" s="81"/>
      <c r="ITJ163" s="81"/>
      <c r="ITK163" s="81"/>
      <c r="ITL163" s="81"/>
      <c r="ITM163" s="81"/>
      <c r="ITN163" s="81"/>
      <c r="ITO163" s="81"/>
      <c r="ITP163" s="81"/>
      <c r="ITQ163" s="81"/>
      <c r="ITR163" s="81"/>
      <c r="ITS163" s="81"/>
      <c r="ITT163" s="81"/>
      <c r="ITU163" s="81"/>
      <c r="ITV163" s="81"/>
      <c r="ITW163" s="81"/>
      <c r="ITX163" s="81"/>
      <c r="ITY163" s="81"/>
      <c r="ITZ163" s="81"/>
      <c r="IUA163" s="81"/>
      <c r="IUB163" s="81"/>
      <c r="IUC163" s="81"/>
      <c r="IUD163" s="81"/>
      <c r="IUE163" s="81"/>
      <c r="IUF163" s="81"/>
      <c r="IUG163" s="81"/>
      <c r="IUH163" s="81"/>
      <c r="IUI163" s="81"/>
      <c r="IUJ163" s="81"/>
      <c r="IUK163" s="81"/>
      <c r="IUL163" s="81"/>
      <c r="IUM163" s="81"/>
      <c r="IUN163" s="81"/>
      <c r="IUO163" s="81"/>
      <c r="IUP163" s="81"/>
      <c r="IUQ163" s="81"/>
      <c r="IUR163" s="81"/>
      <c r="IUS163" s="81"/>
      <c r="IUT163" s="81"/>
      <c r="IUU163" s="81"/>
      <c r="IUV163" s="81"/>
      <c r="IUW163" s="81"/>
      <c r="IUX163" s="81"/>
      <c r="IUY163" s="81"/>
      <c r="IUZ163" s="81"/>
      <c r="IVA163" s="81"/>
      <c r="IVB163" s="81"/>
      <c r="IVC163" s="81"/>
      <c r="IVD163" s="81"/>
      <c r="IVE163" s="81"/>
      <c r="IVF163" s="81"/>
      <c r="IVG163" s="81"/>
      <c r="IVH163" s="81"/>
      <c r="IVI163" s="81"/>
      <c r="IVJ163" s="81"/>
      <c r="IVK163" s="81"/>
      <c r="IVL163" s="81"/>
      <c r="IVM163" s="81"/>
      <c r="IVN163" s="81"/>
      <c r="IVO163" s="81"/>
      <c r="IVP163" s="81"/>
      <c r="IVQ163" s="81"/>
      <c r="IVR163" s="81"/>
      <c r="IVS163" s="81"/>
      <c r="IVT163" s="81"/>
      <c r="IVU163" s="81"/>
      <c r="IVV163" s="81"/>
      <c r="IVW163" s="81"/>
      <c r="IVX163" s="81"/>
      <c r="IVY163" s="81"/>
      <c r="IVZ163" s="81"/>
      <c r="IWA163" s="81"/>
      <c r="IWB163" s="81"/>
      <c r="IWC163" s="81"/>
      <c r="IWD163" s="81"/>
      <c r="IWE163" s="81"/>
      <c r="IWF163" s="81"/>
      <c r="IWG163" s="81"/>
      <c r="IWH163" s="81"/>
      <c r="IWI163" s="81"/>
      <c r="IWJ163" s="81"/>
      <c r="IWK163" s="81"/>
      <c r="IWL163" s="81"/>
      <c r="IWM163" s="81"/>
      <c r="IWN163" s="81"/>
      <c r="IWO163" s="81"/>
      <c r="IWP163" s="81"/>
      <c r="IWQ163" s="81"/>
      <c r="IWR163" s="81"/>
      <c r="IWS163" s="81"/>
      <c r="IWT163" s="81"/>
      <c r="IWU163" s="81"/>
      <c r="IWV163" s="81"/>
      <c r="IWW163" s="81"/>
      <c r="IWX163" s="81"/>
      <c r="IWY163" s="81"/>
      <c r="IWZ163" s="81"/>
      <c r="IXA163" s="81"/>
      <c r="IXB163" s="81"/>
      <c r="IXC163" s="81"/>
      <c r="IXD163" s="81"/>
      <c r="IXE163" s="81"/>
      <c r="IXF163" s="81"/>
      <c r="IXG163" s="81"/>
      <c r="IXH163" s="81"/>
      <c r="IXI163" s="81"/>
      <c r="IXJ163" s="81"/>
      <c r="IXK163" s="81"/>
      <c r="IXL163" s="81"/>
      <c r="IXM163" s="81"/>
      <c r="IXN163" s="81"/>
      <c r="IXO163" s="81"/>
      <c r="IXP163" s="81"/>
      <c r="IXQ163" s="81"/>
      <c r="IXR163" s="81"/>
      <c r="IXS163" s="81"/>
      <c r="IXT163" s="81"/>
      <c r="IXU163" s="81"/>
      <c r="IXV163" s="81"/>
      <c r="IXW163" s="81"/>
      <c r="IXX163" s="81"/>
      <c r="IXY163" s="81"/>
      <c r="IXZ163" s="81"/>
      <c r="IYA163" s="81"/>
      <c r="IYB163" s="81"/>
      <c r="IYC163" s="81"/>
      <c r="IYD163" s="81"/>
      <c r="IYE163" s="81"/>
      <c r="IYF163" s="81"/>
      <c r="IYG163" s="81"/>
      <c r="IYH163" s="81"/>
      <c r="IYI163" s="81"/>
      <c r="IYJ163" s="81"/>
      <c r="IYK163" s="81"/>
      <c r="IYL163" s="81"/>
      <c r="IYM163" s="81"/>
      <c r="IYN163" s="81"/>
      <c r="IYO163" s="81"/>
      <c r="IYP163" s="81"/>
      <c r="IYQ163" s="81"/>
      <c r="IYR163" s="81"/>
      <c r="IYS163" s="81"/>
      <c r="IYT163" s="81"/>
      <c r="IYU163" s="81"/>
      <c r="IYV163" s="81"/>
      <c r="IYW163" s="81"/>
      <c r="IYX163" s="81"/>
      <c r="IYY163" s="81"/>
      <c r="IYZ163" s="81"/>
      <c r="IZA163" s="81"/>
      <c r="IZB163" s="81"/>
      <c r="IZC163" s="81"/>
      <c r="IZD163" s="81"/>
      <c r="IZE163" s="81"/>
      <c r="IZF163" s="81"/>
      <c r="IZG163" s="81"/>
      <c r="IZH163" s="81"/>
      <c r="IZI163" s="81"/>
      <c r="IZJ163" s="81"/>
      <c r="IZK163" s="81"/>
      <c r="IZL163" s="81"/>
      <c r="IZM163" s="81"/>
      <c r="IZN163" s="81"/>
      <c r="IZO163" s="81"/>
      <c r="IZP163" s="81"/>
      <c r="IZQ163" s="81"/>
      <c r="IZR163" s="81"/>
      <c r="IZS163" s="81"/>
      <c r="IZT163" s="81"/>
      <c r="IZU163" s="81"/>
      <c r="IZV163" s="81"/>
      <c r="IZW163" s="81"/>
      <c r="IZX163" s="81"/>
      <c r="IZY163" s="81"/>
      <c r="IZZ163" s="81"/>
      <c r="JAA163" s="81"/>
      <c r="JAB163" s="81"/>
      <c r="JAC163" s="81"/>
      <c r="JAD163" s="81"/>
      <c r="JAE163" s="81"/>
      <c r="JAF163" s="81"/>
      <c r="JAG163" s="81"/>
      <c r="JAH163" s="81"/>
      <c r="JAI163" s="81"/>
      <c r="JAJ163" s="81"/>
      <c r="JAK163" s="81"/>
      <c r="JAL163" s="81"/>
      <c r="JAM163" s="81"/>
      <c r="JAN163" s="81"/>
      <c r="JAO163" s="81"/>
      <c r="JAP163" s="81"/>
      <c r="JAQ163" s="81"/>
      <c r="JAR163" s="81"/>
      <c r="JAS163" s="81"/>
      <c r="JAT163" s="81"/>
      <c r="JAU163" s="81"/>
      <c r="JAV163" s="81"/>
      <c r="JAW163" s="81"/>
      <c r="JAX163" s="81"/>
      <c r="JAY163" s="81"/>
      <c r="JAZ163" s="81"/>
      <c r="JBA163" s="81"/>
      <c r="JBB163" s="81"/>
      <c r="JBC163" s="81"/>
      <c r="JBD163" s="81"/>
      <c r="JBE163" s="81"/>
      <c r="JBF163" s="81"/>
      <c r="JBG163" s="81"/>
      <c r="JBH163" s="81"/>
      <c r="JBI163" s="81"/>
      <c r="JBJ163" s="81"/>
      <c r="JBK163" s="81"/>
      <c r="JBL163" s="81"/>
      <c r="JBM163" s="81"/>
      <c r="JBN163" s="81"/>
      <c r="JBO163" s="81"/>
      <c r="JBP163" s="81"/>
      <c r="JBQ163" s="81"/>
      <c r="JBR163" s="81"/>
      <c r="JBS163" s="81"/>
      <c r="JBT163" s="81"/>
      <c r="JBU163" s="81"/>
      <c r="JBV163" s="81"/>
      <c r="JBW163" s="81"/>
      <c r="JBX163" s="81"/>
      <c r="JBY163" s="81"/>
      <c r="JBZ163" s="81"/>
      <c r="JCA163" s="81"/>
      <c r="JCB163" s="81"/>
      <c r="JCC163" s="81"/>
      <c r="JCD163" s="81"/>
      <c r="JCE163" s="81"/>
      <c r="JCF163" s="81"/>
      <c r="JCG163" s="81"/>
      <c r="JCH163" s="81"/>
      <c r="JCI163" s="81"/>
      <c r="JCJ163" s="81"/>
      <c r="JCK163" s="81"/>
      <c r="JCL163" s="81"/>
      <c r="JCM163" s="81"/>
      <c r="JCN163" s="81"/>
      <c r="JCO163" s="81"/>
      <c r="JCP163" s="81"/>
      <c r="JCQ163" s="81"/>
      <c r="JCR163" s="81"/>
      <c r="JCS163" s="81"/>
      <c r="JCT163" s="81"/>
      <c r="JCU163" s="81"/>
      <c r="JCV163" s="81"/>
      <c r="JCW163" s="81"/>
      <c r="JCX163" s="81"/>
      <c r="JCY163" s="81"/>
      <c r="JCZ163" s="81"/>
      <c r="JDA163" s="81"/>
      <c r="JDB163" s="81"/>
      <c r="JDC163" s="81"/>
      <c r="JDD163" s="81"/>
      <c r="JDE163" s="81"/>
      <c r="JDF163" s="81"/>
      <c r="JDG163" s="81"/>
      <c r="JDH163" s="81"/>
      <c r="JDI163" s="81"/>
      <c r="JDJ163" s="81"/>
      <c r="JDK163" s="81"/>
      <c r="JDL163" s="81"/>
      <c r="JDM163" s="81"/>
      <c r="JDN163" s="81"/>
      <c r="JDO163" s="81"/>
      <c r="JDP163" s="81"/>
      <c r="JDQ163" s="81"/>
      <c r="JDR163" s="81"/>
      <c r="JDS163" s="81"/>
      <c r="JDT163" s="81"/>
      <c r="JDU163" s="81"/>
      <c r="JDV163" s="81"/>
      <c r="JDW163" s="81"/>
      <c r="JDX163" s="81"/>
      <c r="JDY163" s="81"/>
      <c r="JDZ163" s="81"/>
      <c r="JEA163" s="81"/>
      <c r="JEB163" s="81"/>
      <c r="JEC163" s="81"/>
      <c r="JED163" s="81"/>
      <c r="JEE163" s="81"/>
      <c r="JEF163" s="81"/>
      <c r="JEG163" s="81"/>
      <c r="JEH163" s="81"/>
      <c r="JEI163" s="81"/>
      <c r="JEJ163" s="81"/>
      <c r="JEK163" s="81"/>
      <c r="JEL163" s="81"/>
      <c r="JEM163" s="81"/>
      <c r="JEN163" s="81"/>
      <c r="JEO163" s="81"/>
      <c r="JEP163" s="81"/>
      <c r="JEQ163" s="81"/>
      <c r="JER163" s="81"/>
      <c r="JES163" s="81"/>
      <c r="JET163" s="81"/>
      <c r="JEU163" s="81"/>
      <c r="JEV163" s="81"/>
      <c r="JEW163" s="81"/>
      <c r="JEX163" s="81"/>
      <c r="JEY163" s="81"/>
      <c r="JEZ163" s="81"/>
      <c r="JFA163" s="81"/>
      <c r="JFB163" s="81"/>
      <c r="JFC163" s="81"/>
      <c r="JFD163" s="81"/>
      <c r="JFE163" s="81"/>
      <c r="JFF163" s="81"/>
      <c r="JFG163" s="81"/>
      <c r="JFH163" s="81"/>
      <c r="JFI163" s="81"/>
      <c r="JFJ163" s="81"/>
      <c r="JFK163" s="81"/>
      <c r="JFL163" s="81"/>
      <c r="JFM163" s="81"/>
      <c r="JFN163" s="81"/>
      <c r="JFO163" s="81"/>
      <c r="JFP163" s="81"/>
      <c r="JFQ163" s="81"/>
      <c r="JFR163" s="81"/>
      <c r="JFS163" s="81"/>
      <c r="JFT163" s="81"/>
      <c r="JFU163" s="81"/>
      <c r="JFV163" s="81"/>
      <c r="JFW163" s="81"/>
      <c r="JFX163" s="81"/>
      <c r="JFY163" s="81"/>
      <c r="JFZ163" s="81"/>
      <c r="JGA163" s="81"/>
      <c r="JGB163" s="81"/>
      <c r="JGC163" s="81"/>
      <c r="JGD163" s="81"/>
      <c r="JGE163" s="81"/>
      <c r="JGF163" s="81"/>
      <c r="JGG163" s="81"/>
      <c r="JGH163" s="81"/>
      <c r="JGI163" s="81"/>
      <c r="JGJ163" s="81"/>
      <c r="JGK163" s="81"/>
      <c r="JGL163" s="81"/>
      <c r="JGM163" s="81"/>
      <c r="JGN163" s="81"/>
      <c r="JGO163" s="81"/>
      <c r="JGP163" s="81"/>
      <c r="JGQ163" s="81"/>
      <c r="JGR163" s="81"/>
      <c r="JGS163" s="81"/>
      <c r="JGT163" s="81"/>
      <c r="JGU163" s="81"/>
      <c r="JGV163" s="81"/>
      <c r="JGW163" s="81"/>
      <c r="JGX163" s="81"/>
      <c r="JGY163" s="81"/>
      <c r="JGZ163" s="81"/>
      <c r="JHA163" s="81"/>
      <c r="JHB163" s="81"/>
      <c r="JHC163" s="81"/>
      <c r="JHD163" s="81"/>
      <c r="JHE163" s="81"/>
      <c r="JHF163" s="81"/>
      <c r="JHG163" s="81"/>
      <c r="JHH163" s="81"/>
      <c r="JHI163" s="81"/>
      <c r="JHJ163" s="81"/>
      <c r="JHK163" s="81"/>
      <c r="JHL163" s="81"/>
      <c r="JHM163" s="81"/>
      <c r="JHN163" s="81"/>
      <c r="JHO163" s="81"/>
      <c r="JHP163" s="81"/>
      <c r="JHQ163" s="81"/>
      <c r="JHR163" s="81"/>
      <c r="JHS163" s="81"/>
      <c r="JHT163" s="81"/>
      <c r="JHU163" s="81"/>
      <c r="JHV163" s="81"/>
      <c r="JHW163" s="81"/>
      <c r="JHX163" s="81"/>
      <c r="JHY163" s="81"/>
      <c r="JHZ163" s="81"/>
      <c r="JIA163" s="81"/>
      <c r="JIB163" s="81"/>
      <c r="JIC163" s="81"/>
      <c r="JID163" s="81"/>
      <c r="JIE163" s="81"/>
      <c r="JIF163" s="81"/>
      <c r="JIG163" s="81"/>
      <c r="JIH163" s="81"/>
      <c r="JII163" s="81"/>
      <c r="JIJ163" s="81"/>
      <c r="JIK163" s="81"/>
      <c r="JIL163" s="81"/>
      <c r="JIM163" s="81"/>
      <c r="JIN163" s="81"/>
      <c r="JIO163" s="81"/>
      <c r="JIP163" s="81"/>
      <c r="JIQ163" s="81"/>
      <c r="JIR163" s="81"/>
      <c r="JIS163" s="81"/>
      <c r="JIT163" s="81"/>
      <c r="JIU163" s="81"/>
      <c r="JIV163" s="81"/>
      <c r="JIW163" s="81"/>
      <c r="JIX163" s="81"/>
      <c r="JIY163" s="81"/>
      <c r="JIZ163" s="81"/>
      <c r="JJA163" s="81"/>
      <c r="JJB163" s="81"/>
      <c r="JJC163" s="81"/>
      <c r="JJD163" s="81"/>
      <c r="JJE163" s="81"/>
      <c r="JJF163" s="81"/>
      <c r="JJG163" s="81"/>
      <c r="JJH163" s="81"/>
      <c r="JJI163" s="81"/>
      <c r="JJJ163" s="81"/>
      <c r="JJK163" s="81"/>
      <c r="JJL163" s="81"/>
      <c r="JJM163" s="81"/>
      <c r="JJN163" s="81"/>
      <c r="JJO163" s="81"/>
      <c r="JJP163" s="81"/>
      <c r="JJQ163" s="81"/>
      <c r="JJR163" s="81"/>
      <c r="JJS163" s="81"/>
      <c r="JJT163" s="81"/>
      <c r="JJU163" s="81"/>
      <c r="JJV163" s="81"/>
      <c r="JJW163" s="81"/>
      <c r="JJX163" s="81"/>
      <c r="JJY163" s="81"/>
      <c r="JJZ163" s="81"/>
      <c r="JKA163" s="81"/>
      <c r="JKB163" s="81"/>
      <c r="JKC163" s="81"/>
      <c r="JKD163" s="81"/>
      <c r="JKE163" s="81"/>
      <c r="JKF163" s="81"/>
      <c r="JKG163" s="81"/>
      <c r="JKH163" s="81"/>
      <c r="JKI163" s="81"/>
      <c r="JKJ163" s="81"/>
      <c r="JKK163" s="81"/>
      <c r="JKL163" s="81"/>
      <c r="JKM163" s="81"/>
      <c r="JKN163" s="81"/>
      <c r="JKO163" s="81"/>
      <c r="JKP163" s="81"/>
      <c r="JKQ163" s="81"/>
      <c r="JKR163" s="81"/>
      <c r="JKS163" s="81"/>
      <c r="JKT163" s="81"/>
      <c r="JKU163" s="81"/>
      <c r="JKV163" s="81"/>
      <c r="JKW163" s="81"/>
      <c r="JKX163" s="81"/>
      <c r="JKY163" s="81"/>
      <c r="JKZ163" s="81"/>
      <c r="JLA163" s="81"/>
      <c r="JLB163" s="81"/>
      <c r="JLC163" s="81"/>
      <c r="JLD163" s="81"/>
      <c r="JLE163" s="81"/>
      <c r="JLF163" s="81"/>
      <c r="JLG163" s="81"/>
      <c r="JLH163" s="81"/>
      <c r="JLI163" s="81"/>
      <c r="JLJ163" s="81"/>
      <c r="JLK163" s="81"/>
      <c r="JLL163" s="81"/>
      <c r="JLM163" s="81"/>
      <c r="JLN163" s="81"/>
      <c r="JLO163" s="81"/>
      <c r="JLP163" s="81"/>
      <c r="JLQ163" s="81"/>
      <c r="JLR163" s="81"/>
      <c r="JLS163" s="81"/>
      <c r="JLT163" s="81"/>
      <c r="JLU163" s="81"/>
      <c r="JLV163" s="81"/>
      <c r="JLW163" s="81"/>
      <c r="JLX163" s="81"/>
      <c r="JLY163" s="81"/>
      <c r="JLZ163" s="81"/>
      <c r="JMA163" s="81"/>
      <c r="JMB163" s="81"/>
      <c r="JMC163" s="81"/>
      <c r="JMD163" s="81"/>
      <c r="JME163" s="81"/>
      <c r="JMF163" s="81"/>
      <c r="JMG163" s="81"/>
      <c r="JMH163" s="81"/>
      <c r="JMI163" s="81"/>
      <c r="JMJ163" s="81"/>
      <c r="JMK163" s="81"/>
      <c r="JML163" s="81"/>
      <c r="JMM163" s="81"/>
      <c r="JMN163" s="81"/>
      <c r="JMO163" s="81"/>
      <c r="JMP163" s="81"/>
      <c r="JMQ163" s="81"/>
      <c r="JMR163" s="81"/>
      <c r="JMS163" s="81"/>
      <c r="JMT163" s="81"/>
      <c r="JMU163" s="81"/>
      <c r="JMV163" s="81"/>
      <c r="JMW163" s="81"/>
      <c r="JMX163" s="81"/>
      <c r="JMY163" s="81"/>
      <c r="JMZ163" s="81"/>
      <c r="JNA163" s="81"/>
      <c r="JNB163" s="81"/>
      <c r="JNC163" s="81"/>
      <c r="JND163" s="81"/>
      <c r="JNE163" s="81"/>
      <c r="JNF163" s="81"/>
      <c r="JNG163" s="81"/>
      <c r="JNH163" s="81"/>
      <c r="JNI163" s="81"/>
      <c r="JNJ163" s="81"/>
      <c r="JNK163" s="81"/>
      <c r="JNL163" s="81"/>
      <c r="JNM163" s="81"/>
      <c r="JNN163" s="81"/>
      <c r="JNO163" s="81"/>
      <c r="JNP163" s="81"/>
      <c r="JNQ163" s="81"/>
      <c r="JNR163" s="81"/>
      <c r="JNS163" s="81"/>
      <c r="JNT163" s="81"/>
      <c r="JNU163" s="81"/>
      <c r="JNV163" s="81"/>
      <c r="JNW163" s="81"/>
      <c r="JNX163" s="81"/>
      <c r="JNY163" s="81"/>
      <c r="JNZ163" s="81"/>
      <c r="JOA163" s="81"/>
      <c r="JOB163" s="81"/>
      <c r="JOC163" s="81"/>
      <c r="JOD163" s="81"/>
      <c r="JOE163" s="81"/>
      <c r="JOF163" s="81"/>
      <c r="JOG163" s="81"/>
      <c r="JOH163" s="81"/>
      <c r="JOI163" s="81"/>
      <c r="JOJ163" s="81"/>
      <c r="JOK163" s="81"/>
      <c r="JOL163" s="81"/>
      <c r="JOM163" s="81"/>
      <c r="JON163" s="81"/>
      <c r="JOO163" s="81"/>
      <c r="JOP163" s="81"/>
      <c r="JOQ163" s="81"/>
      <c r="JOR163" s="81"/>
      <c r="JOS163" s="81"/>
      <c r="JOT163" s="81"/>
      <c r="JOU163" s="81"/>
      <c r="JOV163" s="81"/>
      <c r="JOW163" s="81"/>
      <c r="JOX163" s="81"/>
      <c r="JOY163" s="81"/>
      <c r="JOZ163" s="81"/>
      <c r="JPA163" s="81"/>
      <c r="JPB163" s="81"/>
      <c r="JPC163" s="81"/>
      <c r="JPD163" s="81"/>
      <c r="JPE163" s="81"/>
      <c r="JPF163" s="81"/>
      <c r="JPG163" s="81"/>
      <c r="JPH163" s="81"/>
      <c r="JPI163" s="81"/>
      <c r="JPJ163" s="81"/>
      <c r="JPK163" s="81"/>
      <c r="JPL163" s="81"/>
      <c r="JPM163" s="81"/>
      <c r="JPN163" s="81"/>
      <c r="JPO163" s="81"/>
      <c r="JPP163" s="81"/>
      <c r="JPQ163" s="81"/>
      <c r="JPR163" s="81"/>
      <c r="JPS163" s="81"/>
      <c r="JPT163" s="81"/>
      <c r="JPU163" s="81"/>
      <c r="JPV163" s="81"/>
      <c r="JPW163" s="81"/>
      <c r="JPX163" s="81"/>
      <c r="JPY163" s="81"/>
      <c r="JPZ163" s="81"/>
      <c r="JQA163" s="81"/>
      <c r="JQB163" s="81"/>
      <c r="JQC163" s="81"/>
      <c r="JQD163" s="81"/>
      <c r="JQE163" s="81"/>
      <c r="JQF163" s="81"/>
      <c r="JQG163" s="81"/>
      <c r="JQH163" s="81"/>
      <c r="JQI163" s="81"/>
      <c r="JQJ163" s="81"/>
      <c r="JQK163" s="81"/>
      <c r="JQL163" s="81"/>
      <c r="JQM163" s="81"/>
      <c r="JQN163" s="81"/>
      <c r="JQO163" s="81"/>
      <c r="JQP163" s="81"/>
      <c r="JQQ163" s="81"/>
      <c r="JQR163" s="81"/>
      <c r="JQS163" s="81"/>
      <c r="JQT163" s="81"/>
      <c r="JQU163" s="81"/>
      <c r="JQV163" s="81"/>
      <c r="JQW163" s="81"/>
      <c r="JQX163" s="81"/>
      <c r="JQY163" s="81"/>
      <c r="JQZ163" s="81"/>
      <c r="JRA163" s="81"/>
      <c r="JRB163" s="81"/>
      <c r="JRC163" s="81"/>
      <c r="JRD163" s="81"/>
      <c r="JRE163" s="81"/>
      <c r="JRF163" s="81"/>
      <c r="JRG163" s="81"/>
      <c r="JRH163" s="81"/>
      <c r="JRI163" s="81"/>
      <c r="JRJ163" s="81"/>
      <c r="JRK163" s="81"/>
      <c r="JRL163" s="81"/>
      <c r="JRM163" s="81"/>
      <c r="JRN163" s="81"/>
      <c r="JRO163" s="81"/>
      <c r="JRP163" s="81"/>
      <c r="JRQ163" s="81"/>
      <c r="JRR163" s="81"/>
      <c r="JRS163" s="81"/>
      <c r="JRT163" s="81"/>
      <c r="JRU163" s="81"/>
      <c r="JRV163" s="81"/>
      <c r="JRW163" s="81"/>
      <c r="JRX163" s="81"/>
      <c r="JRY163" s="81"/>
      <c r="JRZ163" s="81"/>
      <c r="JSA163" s="81"/>
      <c r="JSB163" s="81"/>
      <c r="JSC163" s="81"/>
      <c r="JSD163" s="81"/>
      <c r="JSE163" s="81"/>
      <c r="JSF163" s="81"/>
      <c r="JSG163" s="81"/>
      <c r="JSH163" s="81"/>
      <c r="JSI163" s="81"/>
      <c r="JSJ163" s="81"/>
      <c r="JSK163" s="81"/>
      <c r="JSL163" s="81"/>
      <c r="JSM163" s="81"/>
      <c r="JSN163" s="81"/>
      <c r="JSO163" s="81"/>
      <c r="JSP163" s="81"/>
      <c r="JSQ163" s="81"/>
      <c r="JSR163" s="81"/>
      <c r="JSS163" s="81"/>
      <c r="JST163" s="81"/>
      <c r="JSU163" s="81"/>
      <c r="JSV163" s="81"/>
      <c r="JSW163" s="81"/>
      <c r="JSX163" s="81"/>
      <c r="JSY163" s="81"/>
      <c r="JSZ163" s="81"/>
      <c r="JTA163" s="81"/>
      <c r="JTB163" s="81"/>
      <c r="JTC163" s="81"/>
      <c r="JTD163" s="81"/>
      <c r="JTE163" s="81"/>
      <c r="JTF163" s="81"/>
      <c r="JTG163" s="81"/>
      <c r="JTH163" s="81"/>
      <c r="JTI163" s="81"/>
      <c r="JTJ163" s="81"/>
      <c r="JTK163" s="81"/>
      <c r="JTL163" s="81"/>
      <c r="JTM163" s="81"/>
      <c r="JTN163" s="81"/>
      <c r="JTO163" s="81"/>
      <c r="JTP163" s="81"/>
      <c r="JTQ163" s="81"/>
      <c r="JTR163" s="81"/>
      <c r="JTS163" s="81"/>
      <c r="JTT163" s="81"/>
      <c r="JTU163" s="81"/>
      <c r="JTV163" s="81"/>
      <c r="JTW163" s="81"/>
      <c r="JTX163" s="81"/>
      <c r="JTY163" s="81"/>
      <c r="JTZ163" s="81"/>
      <c r="JUA163" s="81"/>
      <c r="JUB163" s="81"/>
      <c r="JUC163" s="81"/>
      <c r="JUD163" s="81"/>
      <c r="JUE163" s="81"/>
      <c r="JUF163" s="81"/>
      <c r="JUG163" s="81"/>
      <c r="JUH163" s="81"/>
      <c r="JUI163" s="81"/>
      <c r="JUJ163" s="81"/>
      <c r="JUK163" s="81"/>
      <c r="JUL163" s="81"/>
      <c r="JUM163" s="81"/>
      <c r="JUN163" s="81"/>
      <c r="JUO163" s="81"/>
      <c r="JUP163" s="81"/>
      <c r="JUQ163" s="81"/>
      <c r="JUR163" s="81"/>
      <c r="JUS163" s="81"/>
      <c r="JUT163" s="81"/>
      <c r="JUU163" s="81"/>
      <c r="JUV163" s="81"/>
      <c r="JUW163" s="81"/>
      <c r="JUX163" s="81"/>
      <c r="JUY163" s="81"/>
      <c r="JUZ163" s="81"/>
      <c r="JVA163" s="81"/>
      <c r="JVB163" s="81"/>
      <c r="JVC163" s="81"/>
      <c r="JVD163" s="81"/>
      <c r="JVE163" s="81"/>
      <c r="JVF163" s="81"/>
      <c r="JVG163" s="81"/>
      <c r="JVH163" s="81"/>
      <c r="JVI163" s="81"/>
      <c r="JVJ163" s="81"/>
      <c r="JVK163" s="81"/>
      <c r="JVL163" s="81"/>
      <c r="JVM163" s="81"/>
      <c r="JVN163" s="81"/>
      <c r="JVO163" s="81"/>
      <c r="JVP163" s="81"/>
      <c r="JVQ163" s="81"/>
      <c r="JVR163" s="81"/>
      <c r="JVS163" s="81"/>
      <c r="JVT163" s="81"/>
      <c r="JVU163" s="81"/>
      <c r="JVV163" s="81"/>
      <c r="JVW163" s="81"/>
      <c r="JVX163" s="81"/>
      <c r="JVY163" s="81"/>
      <c r="JVZ163" s="81"/>
      <c r="JWA163" s="81"/>
      <c r="JWB163" s="81"/>
      <c r="JWC163" s="81"/>
      <c r="JWD163" s="81"/>
      <c r="JWE163" s="81"/>
      <c r="JWF163" s="81"/>
      <c r="JWG163" s="81"/>
      <c r="JWH163" s="81"/>
      <c r="JWI163" s="81"/>
      <c r="JWJ163" s="81"/>
      <c r="JWK163" s="81"/>
      <c r="JWL163" s="81"/>
      <c r="JWM163" s="81"/>
      <c r="JWN163" s="81"/>
      <c r="JWO163" s="81"/>
      <c r="JWP163" s="81"/>
      <c r="JWQ163" s="81"/>
      <c r="JWR163" s="81"/>
      <c r="JWS163" s="81"/>
      <c r="JWT163" s="81"/>
      <c r="JWU163" s="81"/>
      <c r="JWV163" s="81"/>
      <c r="JWW163" s="81"/>
      <c r="JWX163" s="81"/>
      <c r="JWY163" s="81"/>
      <c r="JWZ163" s="81"/>
      <c r="JXA163" s="81"/>
      <c r="JXB163" s="81"/>
      <c r="JXC163" s="81"/>
      <c r="JXD163" s="81"/>
      <c r="JXE163" s="81"/>
      <c r="JXF163" s="81"/>
      <c r="JXG163" s="81"/>
      <c r="JXH163" s="81"/>
      <c r="JXI163" s="81"/>
      <c r="JXJ163" s="81"/>
      <c r="JXK163" s="81"/>
      <c r="JXL163" s="81"/>
      <c r="JXM163" s="81"/>
      <c r="JXN163" s="81"/>
      <c r="JXO163" s="81"/>
      <c r="JXP163" s="81"/>
      <c r="JXQ163" s="81"/>
      <c r="JXR163" s="81"/>
      <c r="JXS163" s="81"/>
      <c r="JXT163" s="81"/>
      <c r="JXU163" s="81"/>
      <c r="JXV163" s="81"/>
      <c r="JXW163" s="81"/>
      <c r="JXX163" s="81"/>
      <c r="JXY163" s="81"/>
      <c r="JXZ163" s="81"/>
      <c r="JYA163" s="81"/>
      <c r="JYB163" s="81"/>
      <c r="JYC163" s="81"/>
      <c r="JYD163" s="81"/>
      <c r="JYE163" s="81"/>
      <c r="JYF163" s="81"/>
      <c r="JYG163" s="81"/>
      <c r="JYH163" s="81"/>
      <c r="JYI163" s="81"/>
      <c r="JYJ163" s="81"/>
      <c r="JYK163" s="81"/>
      <c r="JYL163" s="81"/>
      <c r="JYM163" s="81"/>
      <c r="JYN163" s="81"/>
      <c r="JYO163" s="81"/>
      <c r="JYP163" s="81"/>
      <c r="JYQ163" s="81"/>
      <c r="JYR163" s="81"/>
      <c r="JYS163" s="81"/>
      <c r="JYT163" s="81"/>
      <c r="JYU163" s="81"/>
      <c r="JYV163" s="81"/>
      <c r="JYW163" s="81"/>
      <c r="JYX163" s="81"/>
      <c r="JYY163" s="81"/>
      <c r="JYZ163" s="81"/>
      <c r="JZA163" s="81"/>
      <c r="JZB163" s="81"/>
      <c r="JZC163" s="81"/>
      <c r="JZD163" s="81"/>
      <c r="JZE163" s="81"/>
      <c r="JZF163" s="81"/>
      <c r="JZG163" s="81"/>
      <c r="JZH163" s="81"/>
      <c r="JZI163" s="81"/>
      <c r="JZJ163" s="81"/>
      <c r="JZK163" s="81"/>
      <c r="JZL163" s="81"/>
      <c r="JZM163" s="81"/>
      <c r="JZN163" s="81"/>
      <c r="JZO163" s="81"/>
      <c r="JZP163" s="81"/>
      <c r="JZQ163" s="81"/>
      <c r="JZR163" s="81"/>
      <c r="JZS163" s="81"/>
      <c r="JZT163" s="81"/>
      <c r="JZU163" s="81"/>
      <c r="JZV163" s="81"/>
      <c r="JZW163" s="81"/>
      <c r="JZX163" s="81"/>
      <c r="JZY163" s="81"/>
      <c r="JZZ163" s="81"/>
      <c r="KAA163" s="81"/>
      <c r="KAB163" s="81"/>
      <c r="KAC163" s="81"/>
      <c r="KAD163" s="81"/>
      <c r="KAE163" s="81"/>
      <c r="KAF163" s="81"/>
      <c r="KAG163" s="81"/>
      <c r="KAH163" s="81"/>
      <c r="KAI163" s="81"/>
      <c r="KAJ163" s="81"/>
      <c r="KAK163" s="81"/>
      <c r="KAL163" s="81"/>
      <c r="KAM163" s="81"/>
      <c r="KAN163" s="81"/>
      <c r="KAO163" s="81"/>
      <c r="KAP163" s="81"/>
      <c r="KAQ163" s="81"/>
      <c r="KAR163" s="81"/>
      <c r="KAS163" s="81"/>
      <c r="KAT163" s="81"/>
      <c r="KAU163" s="81"/>
      <c r="KAV163" s="81"/>
      <c r="KAW163" s="81"/>
      <c r="KAX163" s="81"/>
      <c r="KAY163" s="81"/>
      <c r="KAZ163" s="81"/>
      <c r="KBA163" s="81"/>
      <c r="KBB163" s="81"/>
      <c r="KBC163" s="81"/>
      <c r="KBD163" s="81"/>
      <c r="KBE163" s="81"/>
      <c r="KBF163" s="81"/>
      <c r="KBG163" s="81"/>
      <c r="KBH163" s="81"/>
      <c r="KBI163" s="81"/>
      <c r="KBJ163" s="81"/>
      <c r="KBK163" s="81"/>
      <c r="KBL163" s="81"/>
      <c r="KBM163" s="81"/>
      <c r="KBN163" s="81"/>
      <c r="KBO163" s="81"/>
      <c r="KBP163" s="81"/>
      <c r="KBQ163" s="81"/>
      <c r="KBR163" s="81"/>
      <c r="KBS163" s="81"/>
      <c r="KBT163" s="81"/>
      <c r="KBU163" s="81"/>
      <c r="KBV163" s="81"/>
      <c r="KBW163" s="81"/>
      <c r="KBX163" s="81"/>
      <c r="KBY163" s="81"/>
      <c r="KBZ163" s="81"/>
      <c r="KCA163" s="81"/>
      <c r="KCB163" s="81"/>
      <c r="KCC163" s="81"/>
      <c r="KCD163" s="81"/>
      <c r="KCE163" s="81"/>
      <c r="KCF163" s="81"/>
      <c r="KCG163" s="81"/>
      <c r="KCH163" s="81"/>
      <c r="KCI163" s="81"/>
      <c r="KCJ163" s="81"/>
      <c r="KCK163" s="81"/>
      <c r="KCL163" s="81"/>
      <c r="KCM163" s="81"/>
      <c r="KCN163" s="81"/>
      <c r="KCO163" s="81"/>
      <c r="KCP163" s="81"/>
      <c r="KCQ163" s="81"/>
      <c r="KCR163" s="81"/>
      <c r="KCS163" s="81"/>
      <c r="KCT163" s="81"/>
      <c r="KCU163" s="81"/>
      <c r="KCV163" s="81"/>
      <c r="KCW163" s="81"/>
      <c r="KCX163" s="81"/>
      <c r="KCY163" s="81"/>
      <c r="KCZ163" s="81"/>
      <c r="KDA163" s="81"/>
      <c r="KDB163" s="81"/>
      <c r="KDC163" s="81"/>
      <c r="KDD163" s="81"/>
      <c r="KDE163" s="81"/>
      <c r="KDF163" s="81"/>
      <c r="KDG163" s="81"/>
      <c r="KDH163" s="81"/>
      <c r="KDI163" s="81"/>
      <c r="KDJ163" s="81"/>
      <c r="KDK163" s="81"/>
      <c r="KDL163" s="81"/>
      <c r="KDM163" s="81"/>
      <c r="KDN163" s="81"/>
      <c r="KDO163" s="81"/>
      <c r="KDP163" s="81"/>
      <c r="KDQ163" s="81"/>
      <c r="KDR163" s="81"/>
      <c r="KDS163" s="81"/>
      <c r="KDT163" s="81"/>
      <c r="KDU163" s="81"/>
      <c r="KDV163" s="81"/>
      <c r="KDW163" s="81"/>
      <c r="KDX163" s="81"/>
      <c r="KDY163" s="81"/>
      <c r="KDZ163" s="81"/>
      <c r="KEA163" s="81"/>
      <c r="KEB163" s="81"/>
      <c r="KEC163" s="81"/>
      <c r="KED163" s="81"/>
      <c r="KEE163" s="81"/>
      <c r="KEF163" s="81"/>
      <c r="KEG163" s="81"/>
      <c r="KEH163" s="81"/>
      <c r="KEI163" s="81"/>
      <c r="KEJ163" s="81"/>
      <c r="KEK163" s="81"/>
      <c r="KEL163" s="81"/>
      <c r="KEM163" s="81"/>
      <c r="KEN163" s="81"/>
      <c r="KEO163" s="81"/>
      <c r="KEP163" s="81"/>
      <c r="KEQ163" s="81"/>
      <c r="KER163" s="81"/>
      <c r="KES163" s="81"/>
      <c r="KET163" s="81"/>
      <c r="KEU163" s="81"/>
      <c r="KEV163" s="81"/>
      <c r="KEW163" s="81"/>
      <c r="KEX163" s="81"/>
      <c r="KEY163" s="81"/>
      <c r="KEZ163" s="81"/>
      <c r="KFA163" s="81"/>
      <c r="KFB163" s="81"/>
      <c r="KFC163" s="81"/>
      <c r="KFD163" s="81"/>
      <c r="KFE163" s="81"/>
      <c r="KFF163" s="81"/>
      <c r="KFG163" s="81"/>
      <c r="KFH163" s="81"/>
      <c r="KFI163" s="81"/>
      <c r="KFJ163" s="81"/>
      <c r="KFK163" s="81"/>
      <c r="KFL163" s="81"/>
      <c r="KFM163" s="81"/>
      <c r="KFN163" s="81"/>
      <c r="KFO163" s="81"/>
      <c r="KFP163" s="81"/>
      <c r="KFQ163" s="81"/>
      <c r="KFR163" s="81"/>
      <c r="KFS163" s="81"/>
      <c r="KFT163" s="81"/>
      <c r="KFU163" s="81"/>
      <c r="KFV163" s="81"/>
      <c r="KFW163" s="81"/>
      <c r="KFX163" s="81"/>
      <c r="KFY163" s="81"/>
      <c r="KFZ163" s="81"/>
      <c r="KGA163" s="81"/>
      <c r="KGB163" s="81"/>
      <c r="KGC163" s="81"/>
      <c r="KGD163" s="81"/>
      <c r="KGE163" s="81"/>
      <c r="KGF163" s="81"/>
      <c r="KGG163" s="81"/>
      <c r="KGH163" s="81"/>
      <c r="KGI163" s="81"/>
      <c r="KGJ163" s="81"/>
      <c r="KGK163" s="81"/>
      <c r="KGL163" s="81"/>
      <c r="KGM163" s="81"/>
      <c r="KGN163" s="81"/>
      <c r="KGO163" s="81"/>
      <c r="KGP163" s="81"/>
      <c r="KGQ163" s="81"/>
      <c r="KGR163" s="81"/>
      <c r="KGS163" s="81"/>
      <c r="KGT163" s="81"/>
      <c r="KGU163" s="81"/>
      <c r="KGV163" s="81"/>
      <c r="KGW163" s="81"/>
      <c r="KGX163" s="81"/>
      <c r="KGY163" s="81"/>
      <c r="KGZ163" s="81"/>
      <c r="KHA163" s="81"/>
      <c r="KHB163" s="81"/>
      <c r="KHC163" s="81"/>
      <c r="KHD163" s="81"/>
      <c r="KHE163" s="81"/>
      <c r="KHF163" s="81"/>
      <c r="KHG163" s="81"/>
      <c r="KHH163" s="81"/>
      <c r="KHI163" s="81"/>
      <c r="KHJ163" s="81"/>
      <c r="KHK163" s="81"/>
      <c r="KHL163" s="81"/>
      <c r="KHM163" s="81"/>
      <c r="KHN163" s="81"/>
      <c r="KHO163" s="81"/>
      <c r="KHP163" s="81"/>
      <c r="KHQ163" s="81"/>
      <c r="KHR163" s="81"/>
      <c r="KHS163" s="81"/>
      <c r="KHT163" s="81"/>
      <c r="KHU163" s="81"/>
      <c r="KHV163" s="81"/>
      <c r="KHW163" s="81"/>
      <c r="KHX163" s="81"/>
      <c r="KHY163" s="81"/>
      <c r="KHZ163" s="81"/>
      <c r="KIA163" s="81"/>
      <c r="KIB163" s="81"/>
      <c r="KIC163" s="81"/>
      <c r="KID163" s="81"/>
      <c r="KIE163" s="81"/>
      <c r="KIF163" s="81"/>
      <c r="KIG163" s="81"/>
      <c r="KIH163" s="81"/>
      <c r="KII163" s="81"/>
      <c r="KIJ163" s="81"/>
      <c r="KIK163" s="81"/>
      <c r="KIL163" s="81"/>
      <c r="KIM163" s="81"/>
      <c r="KIN163" s="81"/>
      <c r="KIO163" s="81"/>
      <c r="KIP163" s="81"/>
      <c r="KIQ163" s="81"/>
      <c r="KIR163" s="81"/>
      <c r="KIS163" s="81"/>
      <c r="KIT163" s="81"/>
      <c r="KIU163" s="81"/>
      <c r="KIV163" s="81"/>
      <c r="KIW163" s="81"/>
      <c r="KIX163" s="81"/>
      <c r="KIY163" s="81"/>
      <c r="KIZ163" s="81"/>
      <c r="KJA163" s="81"/>
      <c r="KJB163" s="81"/>
      <c r="KJC163" s="81"/>
      <c r="KJD163" s="81"/>
      <c r="KJE163" s="81"/>
      <c r="KJF163" s="81"/>
      <c r="KJG163" s="81"/>
      <c r="KJH163" s="81"/>
      <c r="KJI163" s="81"/>
      <c r="KJJ163" s="81"/>
      <c r="KJK163" s="81"/>
      <c r="KJL163" s="81"/>
      <c r="KJM163" s="81"/>
      <c r="KJN163" s="81"/>
      <c r="KJO163" s="81"/>
      <c r="KJP163" s="81"/>
      <c r="KJQ163" s="81"/>
      <c r="KJR163" s="81"/>
      <c r="KJS163" s="81"/>
      <c r="KJT163" s="81"/>
      <c r="KJU163" s="81"/>
      <c r="KJV163" s="81"/>
      <c r="KJW163" s="81"/>
      <c r="KJX163" s="81"/>
      <c r="KJY163" s="81"/>
      <c r="KJZ163" s="81"/>
      <c r="KKA163" s="81"/>
      <c r="KKB163" s="81"/>
      <c r="KKC163" s="81"/>
      <c r="KKD163" s="81"/>
      <c r="KKE163" s="81"/>
      <c r="KKF163" s="81"/>
      <c r="KKG163" s="81"/>
      <c r="KKH163" s="81"/>
      <c r="KKI163" s="81"/>
      <c r="KKJ163" s="81"/>
      <c r="KKK163" s="81"/>
      <c r="KKL163" s="81"/>
      <c r="KKM163" s="81"/>
      <c r="KKN163" s="81"/>
      <c r="KKO163" s="81"/>
      <c r="KKP163" s="81"/>
      <c r="KKQ163" s="81"/>
      <c r="KKR163" s="81"/>
      <c r="KKS163" s="81"/>
      <c r="KKT163" s="81"/>
      <c r="KKU163" s="81"/>
      <c r="KKV163" s="81"/>
      <c r="KKW163" s="81"/>
      <c r="KKX163" s="81"/>
      <c r="KKY163" s="81"/>
      <c r="KKZ163" s="81"/>
      <c r="KLA163" s="81"/>
      <c r="KLB163" s="81"/>
      <c r="KLC163" s="81"/>
      <c r="KLD163" s="81"/>
      <c r="KLE163" s="81"/>
      <c r="KLF163" s="81"/>
      <c r="KLG163" s="81"/>
      <c r="KLH163" s="81"/>
      <c r="KLI163" s="81"/>
      <c r="KLJ163" s="81"/>
      <c r="KLK163" s="81"/>
      <c r="KLL163" s="81"/>
      <c r="KLM163" s="81"/>
      <c r="KLN163" s="81"/>
      <c r="KLO163" s="81"/>
      <c r="KLP163" s="81"/>
      <c r="KLQ163" s="81"/>
      <c r="KLR163" s="81"/>
      <c r="KLS163" s="81"/>
      <c r="KLT163" s="81"/>
      <c r="KLU163" s="81"/>
      <c r="KLV163" s="81"/>
      <c r="KLW163" s="81"/>
      <c r="KLX163" s="81"/>
      <c r="KLY163" s="81"/>
      <c r="KLZ163" s="81"/>
      <c r="KMA163" s="81"/>
      <c r="KMB163" s="81"/>
      <c r="KMC163" s="81"/>
      <c r="KMD163" s="81"/>
      <c r="KME163" s="81"/>
      <c r="KMF163" s="81"/>
      <c r="KMG163" s="81"/>
      <c r="KMH163" s="81"/>
      <c r="KMI163" s="81"/>
      <c r="KMJ163" s="81"/>
      <c r="KMK163" s="81"/>
      <c r="KML163" s="81"/>
      <c r="KMM163" s="81"/>
      <c r="KMN163" s="81"/>
      <c r="KMO163" s="81"/>
      <c r="KMP163" s="81"/>
      <c r="KMQ163" s="81"/>
      <c r="KMR163" s="81"/>
      <c r="KMS163" s="81"/>
      <c r="KMT163" s="81"/>
      <c r="KMU163" s="81"/>
      <c r="KMV163" s="81"/>
      <c r="KMW163" s="81"/>
      <c r="KMX163" s="81"/>
      <c r="KMY163" s="81"/>
      <c r="KMZ163" s="81"/>
      <c r="KNA163" s="81"/>
      <c r="KNB163" s="81"/>
      <c r="KNC163" s="81"/>
      <c r="KND163" s="81"/>
      <c r="KNE163" s="81"/>
      <c r="KNF163" s="81"/>
      <c r="KNG163" s="81"/>
      <c r="KNH163" s="81"/>
      <c r="KNI163" s="81"/>
      <c r="KNJ163" s="81"/>
      <c r="KNK163" s="81"/>
      <c r="KNL163" s="81"/>
      <c r="KNM163" s="81"/>
      <c r="KNN163" s="81"/>
      <c r="KNO163" s="81"/>
      <c r="KNP163" s="81"/>
      <c r="KNQ163" s="81"/>
      <c r="KNR163" s="81"/>
      <c r="KNS163" s="81"/>
      <c r="KNT163" s="81"/>
      <c r="KNU163" s="81"/>
      <c r="KNV163" s="81"/>
      <c r="KNW163" s="81"/>
      <c r="KNX163" s="81"/>
      <c r="KNY163" s="81"/>
      <c r="KNZ163" s="81"/>
      <c r="KOA163" s="81"/>
      <c r="KOB163" s="81"/>
      <c r="KOC163" s="81"/>
      <c r="KOD163" s="81"/>
      <c r="KOE163" s="81"/>
      <c r="KOF163" s="81"/>
      <c r="KOG163" s="81"/>
      <c r="KOH163" s="81"/>
      <c r="KOI163" s="81"/>
      <c r="KOJ163" s="81"/>
      <c r="KOK163" s="81"/>
      <c r="KOL163" s="81"/>
      <c r="KOM163" s="81"/>
      <c r="KON163" s="81"/>
      <c r="KOO163" s="81"/>
      <c r="KOP163" s="81"/>
      <c r="KOQ163" s="81"/>
      <c r="KOR163" s="81"/>
      <c r="KOS163" s="81"/>
      <c r="KOT163" s="81"/>
      <c r="KOU163" s="81"/>
      <c r="KOV163" s="81"/>
      <c r="KOW163" s="81"/>
      <c r="KOX163" s="81"/>
      <c r="KOY163" s="81"/>
      <c r="KOZ163" s="81"/>
      <c r="KPA163" s="81"/>
      <c r="KPB163" s="81"/>
      <c r="KPC163" s="81"/>
      <c r="KPD163" s="81"/>
      <c r="KPE163" s="81"/>
      <c r="KPF163" s="81"/>
      <c r="KPG163" s="81"/>
      <c r="KPH163" s="81"/>
      <c r="KPI163" s="81"/>
      <c r="KPJ163" s="81"/>
      <c r="KPK163" s="81"/>
      <c r="KPL163" s="81"/>
      <c r="KPM163" s="81"/>
      <c r="KPN163" s="81"/>
      <c r="KPO163" s="81"/>
      <c r="KPP163" s="81"/>
      <c r="KPQ163" s="81"/>
      <c r="KPR163" s="81"/>
      <c r="KPS163" s="81"/>
      <c r="KPT163" s="81"/>
      <c r="KPU163" s="81"/>
      <c r="KPV163" s="81"/>
      <c r="KPW163" s="81"/>
      <c r="KPX163" s="81"/>
      <c r="KPY163" s="81"/>
      <c r="KPZ163" s="81"/>
      <c r="KQA163" s="81"/>
      <c r="KQB163" s="81"/>
      <c r="KQC163" s="81"/>
      <c r="KQD163" s="81"/>
      <c r="KQE163" s="81"/>
      <c r="KQF163" s="81"/>
      <c r="KQG163" s="81"/>
      <c r="KQH163" s="81"/>
      <c r="KQI163" s="81"/>
      <c r="KQJ163" s="81"/>
      <c r="KQK163" s="81"/>
      <c r="KQL163" s="81"/>
      <c r="KQM163" s="81"/>
      <c r="KQN163" s="81"/>
      <c r="KQO163" s="81"/>
      <c r="KQP163" s="81"/>
      <c r="KQQ163" s="81"/>
      <c r="KQR163" s="81"/>
      <c r="KQS163" s="81"/>
      <c r="KQT163" s="81"/>
      <c r="KQU163" s="81"/>
      <c r="KQV163" s="81"/>
      <c r="KQW163" s="81"/>
      <c r="KQX163" s="81"/>
      <c r="KQY163" s="81"/>
      <c r="KQZ163" s="81"/>
      <c r="KRA163" s="81"/>
      <c r="KRB163" s="81"/>
      <c r="KRC163" s="81"/>
      <c r="KRD163" s="81"/>
      <c r="KRE163" s="81"/>
      <c r="KRF163" s="81"/>
      <c r="KRG163" s="81"/>
      <c r="KRH163" s="81"/>
      <c r="KRI163" s="81"/>
      <c r="KRJ163" s="81"/>
      <c r="KRK163" s="81"/>
      <c r="KRL163" s="81"/>
      <c r="KRM163" s="81"/>
      <c r="KRN163" s="81"/>
      <c r="KRO163" s="81"/>
      <c r="KRP163" s="81"/>
      <c r="KRQ163" s="81"/>
      <c r="KRR163" s="81"/>
      <c r="KRS163" s="81"/>
      <c r="KRT163" s="81"/>
      <c r="KRU163" s="81"/>
      <c r="KRV163" s="81"/>
      <c r="KRW163" s="81"/>
      <c r="KRX163" s="81"/>
      <c r="KRY163" s="81"/>
      <c r="KRZ163" s="81"/>
      <c r="KSA163" s="81"/>
      <c r="KSB163" s="81"/>
      <c r="KSC163" s="81"/>
      <c r="KSD163" s="81"/>
      <c r="KSE163" s="81"/>
      <c r="KSF163" s="81"/>
      <c r="KSG163" s="81"/>
      <c r="KSH163" s="81"/>
      <c r="KSI163" s="81"/>
      <c r="KSJ163" s="81"/>
      <c r="KSK163" s="81"/>
      <c r="KSL163" s="81"/>
      <c r="KSM163" s="81"/>
      <c r="KSN163" s="81"/>
      <c r="KSO163" s="81"/>
      <c r="KSP163" s="81"/>
      <c r="KSQ163" s="81"/>
      <c r="KSR163" s="81"/>
      <c r="KSS163" s="81"/>
      <c r="KST163" s="81"/>
      <c r="KSU163" s="81"/>
      <c r="KSV163" s="81"/>
      <c r="KSW163" s="81"/>
      <c r="KSX163" s="81"/>
      <c r="KSY163" s="81"/>
      <c r="KSZ163" s="81"/>
      <c r="KTA163" s="81"/>
      <c r="KTB163" s="81"/>
      <c r="KTC163" s="81"/>
      <c r="KTD163" s="81"/>
      <c r="KTE163" s="81"/>
      <c r="KTF163" s="81"/>
      <c r="KTG163" s="81"/>
      <c r="KTH163" s="81"/>
      <c r="KTI163" s="81"/>
      <c r="KTJ163" s="81"/>
      <c r="KTK163" s="81"/>
      <c r="KTL163" s="81"/>
      <c r="KTM163" s="81"/>
      <c r="KTN163" s="81"/>
      <c r="KTO163" s="81"/>
      <c r="KTP163" s="81"/>
      <c r="KTQ163" s="81"/>
      <c r="KTR163" s="81"/>
      <c r="KTS163" s="81"/>
      <c r="KTT163" s="81"/>
      <c r="KTU163" s="81"/>
      <c r="KTV163" s="81"/>
      <c r="KTW163" s="81"/>
      <c r="KTX163" s="81"/>
      <c r="KTY163" s="81"/>
      <c r="KTZ163" s="81"/>
      <c r="KUA163" s="81"/>
      <c r="KUB163" s="81"/>
      <c r="KUC163" s="81"/>
      <c r="KUD163" s="81"/>
      <c r="KUE163" s="81"/>
      <c r="KUF163" s="81"/>
      <c r="KUG163" s="81"/>
      <c r="KUH163" s="81"/>
      <c r="KUI163" s="81"/>
      <c r="KUJ163" s="81"/>
      <c r="KUK163" s="81"/>
      <c r="KUL163" s="81"/>
      <c r="KUM163" s="81"/>
      <c r="KUN163" s="81"/>
      <c r="KUO163" s="81"/>
      <c r="KUP163" s="81"/>
      <c r="KUQ163" s="81"/>
      <c r="KUR163" s="81"/>
      <c r="KUS163" s="81"/>
      <c r="KUT163" s="81"/>
      <c r="KUU163" s="81"/>
      <c r="KUV163" s="81"/>
      <c r="KUW163" s="81"/>
      <c r="KUX163" s="81"/>
      <c r="KUY163" s="81"/>
      <c r="KUZ163" s="81"/>
      <c r="KVA163" s="81"/>
      <c r="KVB163" s="81"/>
      <c r="KVC163" s="81"/>
      <c r="KVD163" s="81"/>
      <c r="KVE163" s="81"/>
      <c r="KVF163" s="81"/>
      <c r="KVG163" s="81"/>
      <c r="KVH163" s="81"/>
      <c r="KVI163" s="81"/>
      <c r="KVJ163" s="81"/>
      <c r="KVK163" s="81"/>
      <c r="KVL163" s="81"/>
      <c r="KVM163" s="81"/>
      <c r="KVN163" s="81"/>
      <c r="KVO163" s="81"/>
      <c r="KVP163" s="81"/>
      <c r="KVQ163" s="81"/>
      <c r="KVR163" s="81"/>
      <c r="KVS163" s="81"/>
      <c r="KVT163" s="81"/>
      <c r="KVU163" s="81"/>
      <c r="KVV163" s="81"/>
      <c r="KVW163" s="81"/>
      <c r="KVX163" s="81"/>
      <c r="KVY163" s="81"/>
      <c r="KVZ163" s="81"/>
      <c r="KWA163" s="81"/>
      <c r="KWB163" s="81"/>
      <c r="KWC163" s="81"/>
      <c r="KWD163" s="81"/>
      <c r="KWE163" s="81"/>
      <c r="KWF163" s="81"/>
      <c r="KWG163" s="81"/>
      <c r="KWH163" s="81"/>
      <c r="KWI163" s="81"/>
      <c r="KWJ163" s="81"/>
      <c r="KWK163" s="81"/>
      <c r="KWL163" s="81"/>
      <c r="KWM163" s="81"/>
      <c r="KWN163" s="81"/>
      <c r="KWO163" s="81"/>
      <c r="KWP163" s="81"/>
      <c r="KWQ163" s="81"/>
      <c r="KWR163" s="81"/>
      <c r="KWS163" s="81"/>
      <c r="KWT163" s="81"/>
      <c r="KWU163" s="81"/>
      <c r="KWV163" s="81"/>
      <c r="KWW163" s="81"/>
      <c r="KWX163" s="81"/>
      <c r="KWY163" s="81"/>
      <c r="KWZ163" s="81"/>
      <c r="KXA163" s="81"/>
      <c r="KXB163" s="81"/>
      <c r="KXC163" s="81"/>
      <c r="KXD163" s="81"/>
      <c r="KXE163" s="81"/>
      <c r="KXF163" s="81"/>
      <c r="KXG163" s="81"/>
      <c r="KXH163" s="81"/>
      <c r="KXI163" s="81"/>
      <c r="KXJ163" s="81"/>
      <c r="KXK163" s="81"/>
      <c r="KXL163" s="81"/>
      <c r="KXM163" s="81"/>
      <c r="KXN163" s="81"/>
      <c r="KXO163" s="81"/>
      <c r="KXP163" s="81"/>
      <c r="KXQ163" s="81"/>
      <c r="KXR163" s="81"/>
      <c r="KXS163" s="81"/>
      <c r="KXT163" s="81"/>
      <c r="KXU163" s="81"/>
      <c r="KXV163" s="81"/>
      <c r="KXW163" s="81"/>
      <c r="KXX163" s="81"/>
      <c r="KXY163" s="81"/>
      <c r="KXZ163" s="81"/>
      <c r="KYA163" s="81"/>
      <c r="KYB163" s="81"/>
      <c r="KYC163" s="81"/>
      <c r="KYD163" s="81"/>
      <c r="KYE163" s="81"/>
      <c r="KYF163" s="81"/>
      <c r="KYG163" s="81"/>
      <c r="KYH163" s="81"/>
      <c r="KYI163" s="81"/>
      <c r="KYJ163" s="81"/>
      <c r="KYK163" s="81"/>
      <c r="KYL163" s="81"/>
      <c r="KYM163" s="81"/>
      <c r="KYN163" s="81"/>
      <c r="KYO163" s="81"/>
      <c r="KYP163" s="81"/>
      <c r="KYQ163" s="81"/>
      <c r="KYR163" s="81"/>
      <c r="KYS163" s="81"/>
      <c r="KYT163" s="81"/>
      <c r="KYU163" s="81"/>
      <c r="KYV163" s="81"/>
      <c r="KYW163" s="81"/>
      <c r="KYX163" s="81"/>
      <c r="KYY163" s="81"/>
      <c r="KYZ163" s="81"/>
      <c r="KZA163" s="81"/>
      <c r="KZB163" s="81"/>
      <c r="KZC163" s="81"/>
      <c r="KZD163" s="81"/>
      <c r="KZE163" s="81"/>
      <c r="KZF163" s="81"/>
      <c r="KZG163" s="81"/>
      <c r="KZH163" s="81"/>
      <c r="KZI163" s="81"/>
      <c r="KZJ163" s="81"/>
      <c r="KZK163" s="81"/>
      <c r="KZL163" s="81"/>
      <c r="KZM163" s="81"/>
      <c r="KZN163" s="81"/>
      <c r="KZO163" s="81"/>
      <c r="KZP163" s="81"/>
      <c r="KZQ163" s="81"/>
      <c r="KZR163" s="81"/>
      <c r="KZS163" s="81"/>
      <c r="KZT163" s="81"/>
      <c r="KZU163" s="81"/>
      <c r="KZV163" s="81"/>
      <c r="KZW163" s="81"/>
      <c r="KZX163" s="81"/>
      <c r="KZY163" s="81"/>
      <c r="KZZ163" s="81"/>
      <c r="LAA163" s="81"/>
      <c r="LAB163" s="81"/>
      <c r="LAC163" s="81"/>
      <c r="LAD163" s="81"/>
      <c r="LAE163" s="81"/>
      <c r="LAF163" s="81"/>
      <c r="LAG163" s="81"/>
      <c r="LAH163" s="81"/>
      <c r="LAI163" s="81"/>
      <c r="LAJ163" s="81"/>
      <c r="LAK163" s="81"/>
      <c r="LAL163" s="81"/>
      <c r="LAM163" s="81"/>
      <c r="LAN163" s="81"/>
      <c r="LAO163" s="81"/>
      <c r="LAP163" s="81"/>
      <c r="LAQ163" s="81"/>
      <c r="LAR163" s="81"/>
      <c r="LAS163" s="81"/>
      <c r="LAT163" s="81"/>
      <c r="LAU163" s="81"/>
      <c r="LAV163" s="81"/>
      <c r="LAW163" s="81"/>
      <c r="LAX163" s="81"/>
      <c r="LAY163" s="81"/>
      <c r="LAZ163" s="81"/>
      <c r="LBA163" s="81"/>
      <c r="LBB163" s="81"/>
      <c r="LBC163" s="81"/>
      <c r="LBD163" s="81"/>
      <c r="LBE163" s="81"/>
      <c r="LBF163" s="81"/>
      <c r="LBG163" s="81"/>
      <c r="LBH163" s="81"/>
      <c r="LBI163" s="81"/>
      <c r="LBJ163" s="81"/>
      <c r="LBK163" s="81"/>
      <c r="LBL163" s="81"/>
      <c r="LBM163" s="81"/>
      <c r="LBN163" s="81"/>
      <c r="LBO163" s="81"/>
      <c r="LBP163" s="81"/>
      <c r="LBQ163" s="81"/>
      <c r="LBR163" s="81"/>
      <c r="LBS163" s="81"/>
      <c r="LBT163" s="81"/>
      <c r="LBU163" s="81"/>
      <c r="LBV163" s="81"/>
      <c r="LBW163" s="81"/>
      <c r="LBX163" s="81"/>
      <c r="LBY163" s="81"/>
      <c r="LBZ163" s="81"/>
      <c r="LCA163" s="81"/>
      <c r="LCB163" s="81"/>
      <c r="LCC163" s="81"/>
      <c r="LCD163" s="81"/>
      <c r="LCE163" s="81"/>
      <c r="LCF163" s="81"/>
      <c r="LCG163" s="81"/>
      <c r="LCH163" s="81"/>
      <c r="LCI163" s="81"/>
      <c r="LCJ163" s="81"/>
      <c r="LCK163" s="81"/>
      <c r="LCL163" s="81"/>
      <c r="LCM163" s="81"/>
      <c r="LCN163" s="81"/>
      <c r="LCO163" s="81"/>
      <c r="LCP163" s="81"/>
      <c r="LCQ163" s="81"/>
      <c r="LCR163" s="81"/>
      <c r="LCS163" s="81"/>
      <c r="LCT163" s="81"/>
      <c r="LCU163" s="81"/>
      <c r="LCV163" s="81"/>
      <c r="LCW163" s="81"/>
      <c r="LCX163" s="81"/>
      <c r="LCY163" s="81"/>
      <c r="LCZ163" s="81"/>
      <c r="LDA163" s="81"/>
      <c r="LDB163" s="81"/>
      <c r="LDC163" s="81"/>
      <c r="LDD163" s="81"/>
      <c r="LDE163" s="81"/>
      <c r="LDF163" s="81"/>
      <c r="LDG163" s="81"/>
      <c r="LDH163" s="81"/>
      <c r="LDI163" s="81"/>
      <c r="LDJ163" s="81"/>
      <c r="LDK163" s="81"/>
      <c r="LDL163" s="81"/>
      <c r="LDM163" s="81"/>
      <c r="LDN163" s="81"/>
      <c r="LDO163" s="81"/>
      <c r="LDP163" s="81"/>
      <c r="LDQ163" s="81"/>
      <c r="LDR163" s="81"/>
      <c r="LDS163" s="81"/>
      <c r="LDT163" s="81"/>
      <c r="LDU163" s="81"/>
      <c r="LDV163" s="81"/>
      <c r="LDW163" s="81"/>
      <c r="LDX163" s="81"/>
      <c r="LDY163" s="81"/>
      <c r="LDZ163" s="81"/>
      <c r="LEA163" s="81"/>
      <c r="LEB163" s="81"/>
      <c r="LEC163" s="81"/>
      <c r="LED163" s="81"/>
      <c r="LEE163" s="81"/>
      <c r="LEF163" s="81"/>
      <c r="LEG163" s="81"/>
      <c r="LEH163" s="81"/>
      <c r="LEI163" s="81"/>
      <c r="LEJ163" s="81"/>
      <c r="LEK163" s="81"/>
      <c r="LEL163" s="81"/>
      <c r="LEM163" s="81"/>
      <c r="LEN163" s="81"/>
      <c r="LEO163" s="81"/>
      <c r="LEP163" s="81"/>
      <c r="LEQ163" s="81"/>
      <c r="LER163" s="81"/>
      <c r="LES163" s="81"/>
      <c r="LET163" s="81"/>
      <c r="LEU163" s="81"/>
      <c r="LEV163" s="81"/>
      <c r="LEW163" s="81"/>
      <c r="LEX163" s="81"/>
      <c r="LEY163" s="81"/>
      <c r="LEZ163" s="81"/>
      <c r="LFA163" s="81"/>
      <c r="LFB163" s="81"/>
      <c r="LFC163" s="81"/>
      <c r="LFD163" s="81"/>
      <c r="LFE163" s="81"/>
      <c r="LFF163" s="81"/>
      <c r="LFG163" s="81"/>
      <c r="LFH163" s="81"/>
      <c r="LFI163" s="81"/>
      <c r="LFJ163" s="81"/>
      <c r="LFK163" s="81"/>
      <c r="LFL163" s="81"/>
      <c r="LFM163" s="81"/>
      <c r="LFN163" s="81"/>
      <c r="LFO163" s="81"/>
      <c r="LFP163" s="81"/>
      <c r="LFQ163" s="81"/>
      <c r="LFR163" s="81"/>
      <c r="LFS163" s="81"/>
      <c r="LFT163" s="81"/>
      <c r="LFU163" s="81"/>
      <c r="LFV163" s="81"/>
      <c r="LFW163" s="81"/>
      <c r="LFX163" s="81"/>
      <c r="LFY163" s="81"/>
      <c r="LFZ163" s="81"/>
      <c r="LGA163" s="81"/>
      <c r="LGB163" s="81"/>
      <c r="LGC163" s="81"/>
      <c r="LGD163" s="81"/>
      <c r="LGE163" s="81"/>
      <c r="LGF163" s="81"/>
      <c r="LGG163" s="81"/>
      <c r="LGH163" s="81"/>
      <c r="LGI163" s="81"/>
      <c r="LGJ163" s="81"/>
      <c r="LGK163" s="81"/>
      <c r="LGL163" s="81"/>
      <c r="LGM163" s="81"/>
      <c r="LGN163" s="81"/>
      <c r="LGO163" s="81"/>
      <c r="LGP163" s="81"/>
      <c r="LGQ163" s="81"/>
      <c r="LGR163" s="81"/>
      <c r="LGS163" s="81"/>
      <c r="LGT163" s="81"/>
      <c r="LGU163" s="81"/>
      <c r="LGV163" s="81"/>
      <c r="LGW163" s="81"/>
      <c r="LGX163" s="81"/>
      <c r="LGY163" s="81"/>
      <c r="LGZ163" s="81"/>
      <c r="LHA163" s="81"/>
      <c r="LHB163" s="81"/>
      <c r="LHC163" s="81"/>
      <c r="LHD163" s="81"/>
      <c r="LHE163" s="81"/>
      <c r="LHF163" s="81"/>
      <c r="LHG163" s="81"/>
      <c r="LHH163" s="81"/>
      <c r="LHI163" s="81"/>
      <c r="LHJ163" s="81"/>
      <c r="LHK163" s="81"/>
      <c r="LHL163" s="81"/>
      <c r="LHM163" s="81"/>
      <c r="LHN163" s="81"/>
      <c r="LHO163" s="81"/>
      <c r="LHP163" s="81"/>
      <c r="LHQ163" s="81"/>
      <c r="LHR163" s="81"/>
      <c r="LHS163" s="81"/>
      <c r="LHT163" s="81"/>
      <c r="LHU163" s="81"/>
      <c r="LHV163" s="81"/>
      <c r="LHW163" s="81"/>
      <c r="LHX163" s="81"/>
      <c r="LHY163" s="81"/>
      <c r="LHZ163" s="81"/>
      <c r="LIA163" s="81"/>
      <c r="LIB163" s="81"/>
      <c r="LIC163" s="81"/>
      <c r="LID163" s="81"/>
      <c r="LIE163" s="81"/>
      <c r="LIF163" s="81"/>
      <c r="LIG163" s="81"/>
      <c r="LIH163" s="81"/>
      <c r="LII163" s="81"/>
      <c r="LIJ163" s="81"/>
      <c r="LIK163" s="81"/>
      <c r="LIL163" s="81"/>
      <c r="LIM163" s="81"/>
      <c r="LIN163" s="81"/>
      <c r="LIO163" s="81"/>
      <c r="LIP163" s="81"/>
      <c r="LIQ163" s="81"/>
      <c r="LIR163" s="81"/>
      <c r="LIS163" s="81"/>
      <c r="LIT163" s="81"/>
      <c r="LIU163" s="81"/>
      <c r="LIV163" s="81"/>
      <c r="LIW163" s="81"/>
      <c r="LIX163" s="81"/>
      <c r="LIY163" s="81"/>
      <c r="LIZ163" s="81"/>
      <c r="LJA163" s="81"/>
      <c r="LJB163" s="81"/>
      <c r="LJC163" s="81"/>
      <c r="LJD163" s="81"/>
      <c r="LJE163" s="81"/>
      <c r="LJF163" s="81"/>
      <c r="LJG163" s="81"/>
      <c r="LJH163" s="81"/>
      <c r="LJI163" s="81"/>
      <c r="LJJ163" s="81"/>
      <c r="LJK163" s="81"/>
      <c r="LJL163" s="81"/>
      <c r="LJM163" s="81"/>
      <c r="LJN163" s="81"/>
      <c r="LJO163" s="81"/>
      <c r="LJP163" s="81"/>
      <c r="LJQ163" s="81"/>
      <c r="LJR163" s="81"/>
      <c r="LJS163" s="81"/>
      <c r="LJT163" s="81"/>
      <c r="LJU163" s="81"/>
      <c r="LJV163" s="81"/>
      <c r="LJW163" s="81"/>
      <c r="LJX163" s="81"/>
      <c r="LJY163" s="81"/>
      <c r="LJZ163" s="81"/>
      <c r="LKA163" s="81"/>
      <c r="LKB163" s="81"/>
      <c r="LKC163" s="81"/>
      <c r="LKD163" s="81"/>
      <c r="LKE163" s="81"/>
      <c r="LKF163" s="81"/>
      <c r="LKG163" s="81"/>
      <c r="LKH163" s="81"/>
      <c r="LKI163" s="81"/>
      <c r="LKJ163" s="81"/>
      <c r="LKK163" s="81"/>
      <c r="LKL163" s="81"/>
      <c r="LKM163" s="81"/>
      <c r="LKN163" s="81"/>
      <c r="LKO163" s="81"/>
      <c r="LKP163" s="81"/>
      <c r="LKQ163" s="81"/>
      <c r="LKR163" s="81"/>
      <c r="LKS163" s="81"/>
      <c r="LKT163" s="81"/>
      <c r="LKU163" s="81"/>
      <c r="LKV163" s="81"/>
      <c r="LKW163" s="81"/>
      <c r="LKX163" s="81"/>
      <c r="LKY163" s="81"/>
      <c r="LKZ163" s="81"/>
      <c r="LLA163" s="81"/>
      <c r="LLB163" s="81"/>
      <c r="LLC163" s="81"/>
      <c r="LLD163" s="81"/>
      <c r="LLE163" s="81"/>
      <c r="LLF163" s="81"/>
      <c r="LLG163" s="81"/>
      <c r="LLH163" s="81"/>
      <c r="LLI163" s="81"/>
      <c r="LLJ163" s="81"/>
      <c r="LLK163" s="81"/>
      <c r="LLL163" s="81"/>
      <c r="LLM163" s="81"/>
      <c r="LLN163" s="81"/>
      <c r="LLO163" s="81"/>
      <c r="LLP163" s="81"/>
      <c r="LLQ163" s="81"/>
      <c r="LLR163" s="81"/>
      <c r="LLS163" s="81"/>
      <c r="LLT163" s="81"/>
      <c r="LLU163" s="81"/>
      <c r="LLV163" s="81"/>
      <c r="LLW163" s="81"/>
      <c r="LLX163" s="81"/>
      <c r="LLY163" s="81"/>
      <c r="LLZ163" s="81"/>
      <c r="LMA163" s="81"/>
      <c r="LMB163" s="81"/>
      <c r="LMC163" s="81"/>
      <c r="LMD163" s="81"/>
      <c r="LME163" s="81"/>
      <c r="LMF163" s="81"/>
      <c r="LMG163" s="81"/>
      <c r="LMH163" s="81"/>
      <c r="LMI163" s="81"/>
      <c r="LMJ163" s="81"/>
      <c r="LMK163" s="81"/>
      <c r="LML163" s="81"/>
      <c r="LMM163" s="81"/>
      <c r="LMN163" s="81"/>
      <c r="LMO163" s="81"/>
      <c r="LMP163" s="81"/>
      <c r="LMQ163" s="81"/>
      <c r="LMR163" s="81"/>
      <c r="LMS163" s="81"/>
      <c r="LMT163" s="81"/>
      <c r="LMU163" s="81"/>
      <c r="LMV163" s="81"/>
      <c r="LMW163" s="81"/>
      <c r="LMX163" s="81"/>
      <c r="LMY163" s="81"/>
      <c r="LMZ163" s="81"/>
      <c r="LNA163" s="81"/>
      <c r="LNB163" s="81"/>
      <c r="LNC163" s="81"/>
      <c r="LND163" s="81"/>
      <c r="LNE163" s="81"/>
      <c r="LNF163" s="81"/>
      <c r="LNG163" s="81"/>
      <c r="LNH163" s="81"/>
      <c r="LNI163" s="81"/>
      <c r="LNJ163" s="81"/>
      <c r="LNK163" s="81"/>
      <c r="LNL163" s="81"/>
      <c r="LNM163" s="81"/>
      <c r="LNN163" s="81"/>
      <c r="LNO163" s="81"/>
      <c r="LNP163" s="81"/>
      <c r="LNQ163" s="81"/>
      <c r="LNR163" s="81"/>
      <c r="LNS163" s="81"/>
      <c r="LNT163" s="81"/>
      <c r="LNU163" s="81"/>
      <c r="LNV163" s="81"/>
      <c r="LNW163" s="81"/>
      <c r="LNX163" s="81"/>
      <c r="LNY163" s="81"/>
      <c r="LNZ163" s="81"/>
      <c r="LOA163" s="81"/>
      <c r="LOB163" s="81"/>
      <c r="LOC163" s="81"/>
      <c r="LOD163" s="81"/>
      <c r="LOE163" s="81"/>
      <c r="LOF163" s="81"/>
      <c r="LOG163" s="81"/>
      <c r="LOH163" s="81"/>
      <c r="LOI163" s="81"/>
      <c r="LOJ163" s="81"/>
      <c r="LOK163" s="81"/>
      <c r="LOL163" s="81"/>
      <c r="LOM163" s="81"/>
      <c r="LON163" s="81"/>
      <c r="LOO163" s="81"/>
      <c r="LOP163" s="81"/>
      <c r="LOQ163" s="81"/>
      <c r="LOR163" s="81"/>
      <c r="LOS163" s="81"/>
      <c r="LOT163" s="81"/>
      <c r="LOU163" s="81"/>
      <c r="LOV163" s="81"/>
      <c r="LOW163" s="81"/>
      <c r="LOX163" s="81"/>
      <c r="LOY163" s="81"/>
      <c r="LOZ163" s="81"/>
      <c r="LPA163" s="81"/>
      <c r="LPB163" s="81"/>
      <c r="LPC163" s="81"/>
      <c r="LPD163" s="81"/>
      <c r="LPE163" s="81"/>
      <c r="LPF163" s="81"/>
      <c r="LPG163" s="81"/>
      <c r="LPH163" s="81"/>
      <c r="LPI163" s="81"/>
      <c r="LPJ163" s="81"/>
      <c r="LPK163" s="81"/>
      <c r="LPL163" s="81"/>
      <c r="LPM163" s="81"/>
      <c r="LPN163" s="81"/>
      <c r="LPO163" s="81"/>
      <c r="LPP163" s="81"/>
      <c r="LPQ163" s="81"/>
      <c r="LPR163" s="81"/>
      <c r="LPS163" s="81"/>
      <c r="LPT163" s="81"/>
      <c r="LPU163" s="81"/>
      <c r="LPV163" s="81"/>
      <c r="LPW163" s="81"/>
      <c r="LPX163" s="81"/>
      <c r="LPY163" s="81"/>
      <c r="LPZ163" s="81"/>
      <c r="LQA163" s="81"/>
      <c r="LQB163" s="81"/>
      <c r="LQC163" s="81"/>
      <c r="LQD163" s="81"/>
      <c r="LQE163" s="81"/>
      <c r="LQF163" s="81"/>
      <c r="LQG163" s="81"/>
      <c r="LQH163" s="81"/>
      <c r="LQI163" s="81"/>
      <c r="LQJ163" s="81"/>
      <c r="LQK163" s="81"/>
      <c r="LQL163" s="81"/>
      <c r="LQM163" s="81"/>
      <c r="LQN163" s="81"/>
      <c r="LQO163" s="81"/>
      <c r="LQP163" s="81"/>
      <c r="LQQ163" s="81"/>
      <c r="LQR163" s="81"/>
      <c r="LQS163" s="81"/>
      <c r="LQT163" s="81"/>
      <c r="LQU163" s="81"/>
      <c r="LQV163" s="81"/>
      <c r="LQW163" s="81"/>
      <c r="LQX163" s="81"/>
      <c r="LQY163" s="81"/>
      <c r="LQZ163" s="81"/>
      <c r="LRA163" s="81"/>
      <c r="LRB163" s="81"/>
      <c r="LRC163" s="81"/>
      <c r="LRD163" s="81"/>
      <c r="LRE163" s="81"/>
      <c r="LRF163" s="81"/>
      <c r="LRG163" s="81"/>
      <c r="LRH163" s="81"/>
      <c r="LRI163" s="81"/>
      <c r="LRJ163" s="81"/>
      <c r="LRK163" s="81"/>
      <c r="LRL163" s="81"/>
      <c r="LRM163" s="81"/>
      <c r="LRN163" s="81"/>
      <c r="LRO163" s="81"/>
      <c r="LRP163" s="81"/>
      <c r="LRQ163" s="81"/>
      <c r="LRR163" s="81"/>
      <c r="LRS163" s="81"/>
      <c r="LRT163" s="81"/>
      <c r="LRU163" s="81"/>
      <c r="LRV163" s="81"/>
      <c r="LRW163" s="81"/>
      <c r="LRX163" s="81"/>
      <c r="LRY163" s="81"/>
      <c r="LRZ163" s="81"/>
      <c r="LSA163" s="81"/>
      <c r="LSB163" s="81"/>
      <c r="LSC163" s="81"/>
      <c r="LSD163" s="81"/>
      <c r="LSE163" s="81"/>
      <c r="LSF163" s="81"/>
      <c r="LSG163" s="81"/>
      <c r="LSH163" s="81"/>
      <c r="LSI163" s="81"/>
      <c r="LSJ163" s="81"/>
      <c r="LSK163" s="81"/>
      <c r="LSL163" s="81"/>
      <c r="LSM163" s="81"/>
      <c r="LSN163" s="81"/>
      <c r="LSO163" s="81"/>
      <c r="LSP163" s="81"/>
      <c r="LSQ163" s="81"/>
      <c r="LSR163" s="81"/>
      <c r="LSS163" s="81"/>
      <c r="LST163" s="81"/>
      <c r="LSU163" s="81"/>
      <c r="LSV163" s="81"/>
      <c r="LSW163" s="81"/>
      <c r="LSX163" s="81"/>
      <c r="LSY163" s="81"/>
      <c r="LSZ163" s="81"/>
      <c r="LTA163" s="81"/>
      <c r="LTB163" s="81"/>
      <c r="LTC163" s="81"/>
      <c r="LTD163" s="81"/>
      <c r="LTE163" s="81"/>
      <c r="LTF163" s="81"/>
      <c r="LTG163" s="81"/>
      <c r="LTH163" s="81"/>
      <c r="LTI163" s="81"/>
      <c r="LTJ163" s="81"/>
      <c r="LTK163" s="81"/>
      <c r="LTL163" s="81"/>
      <c r="LTM163" s="81"/>
      <c r="LTN163" s="81"/>
      <c r="LTO163" s="81"/>
      <c r="LTP163" s="81"/>
      <c r="LTQ163" s="81"/>
      <c r="LTR163" s="81"/>
      <c r="LTS163" s="81"/>
      <c r="LTT163" s="81"/>
      <c r="LTU163" s="81"/>
      <c r="LTV163" s="81"/>
      <c r="LTW163" s="81"/>
      <c r="LTX163" s="81"/>
      <c r="LTY163" s="81"/>
      <c r="LTZ163" s="81"/>
      <c r="LUA163" s="81"/>
      <c r="LUB163" s="81"/>
      <c r="LUC163" s="81"/>
      <c r="LUD163" s="81"/>
      <c r="LUE163" s="81"/>
      <c r="LUF163" s="81"/>
      <c r="LUG163" s="81"/>
      <c r="LUH163" s="81"/>
      <c r="LUI163" s="81"/>
      <c r="LUJ163" s="81"/>
      <c r="LUK163" s="81"/>
      <c r="LUL163" s="81"/>
      <c r="LUM163" s="81"/>
      <c r="LUN163" s="81"/>
      <c r="LUO163" s="81"/>
      <c r="LUP163" s="81"/>
      <c r="LUQ163" s="81"/>
      <c r="LUR163" s="81"/>
      <c r="LUS163" s="81"/>
      <c r="LUT163" s="81"/>
      <c r="LUU163" s="81"/>
      <c r="LUV163" s="81"/>
      <c r="LUW163" s="81"/>
      <c r="LUX163" s="81"/>
      <c r="LUY163" s="81"/>
      <c r="LUZ163" s="81"/>
      <c r="LVA163" s="81"/>
      <c r="LVB163" s="81"/>
      <c r="LVC163" s="81"/>
      <c r="LVD163" s="81"/>
      <c r="LVE163" s="81"/>
      <c r="LVF163" s="81"/>
      <c r="LVG163" s="81"/>
      <c r="LVH163" s="81"/>
      <c r="LVI163" s="81"/>
      <c r="LVJ163" s="81"/>
      <c r="LVK163" s="81"/>
      <c r="LVL163" s="81"/>
      <c r="LVM163" s="81"/>
      <c r="LVN163" s="81"/>
      <c r="LVO163" s="81"/>
      <c r="LVP163" s="81"/>
      <c r="LVQ163" s="81"/>
      <c r="LVR163" s="81"/>
      <c r="LVS163" s="81"/>
      <c r="LVT163" s="81"/>
      <c r="LVU163" s="81"/>
      <c r="LVV163" s="81"/>
      <c r="LVW163" s="81"/>
      <c r="LVX163" s="81"/>
      <c r="LVY163" s="81"/>
      <c r="LVZ163" s="81"/>
      <c r="LWA163" s="81"/>
      <c r="LWB163" s="81"/>
      <c r="LWC163" s="81"/>
      <c r="LWD163" s="81"/>
      <c r="LWE163" s="81"/>
      <c r="LWF163" s="81"/>
      <c r="LWG163" s="81"/>
      <c r="LWH163" s="81"/>
      <c r="LWI163" s="81"/>
      <c r="LWJ163" s="81"/>
      <c r="LWK163" s="81"/>
      <c r="LWL163" s="81"/>
      <c r="LWM163" s="81"/>
      <c r="LWN163" s="81"/>
      <c r="LWO163" s="81"/>
      <c r="LWP163" s="81"/>
      <c r="LWQ163" s="81"/>
      <c r="LWR163" s="81"/>
      <c r="LWS163" s="81"/>
      <c r="LWT163" s="81"/>
      <c r="LWU163" s="81"/>
      <c r="LWV163" s="81"/>
      <c r="LWW163" s="81"/>
      <c r="LWX163" s="81"/>
      <c r="LWY163" s="81"/>
      <c r="LWZ163" s="81"/>
      <c r="LXA163" s="81"/>
      <c r="LXB163" s="81"/>
      <c r="LXC163" s="81"/>
      <c r="LXD163" s="81"/>
      <c r="LXE163" s="81"/>
      <c r="LXF163" s="81"/>
      <c r="LXG163" s="81"/>
      <c r="LXH163" s="81"/>
      <c r="LXI163" s="81"/>
      <c r="LXJ163" s="81"/>
      <c r="LXK163" s="81"/>
      <c r="LXL163" s="81"/>
      <c r="LXM163" s="81"/>
      <c r="LXN163" s="81"/>
      <c r="LXO163" s="81"/>
      <c r="LXP163" s="81"/>
      <c r="LXQ163" s="81"/>
      <c r="LXR163" s="81"/>
      <c r="LXS163" s="81"/>
      <c r="LXT163" s="81"/>
      <c r="LXU163" s="81"/>
      <c r="LXV163" s="81"/>
      <c r="LXW163" s="81"/>
      <c r="LXX163" s="81"/>
      <c r="LXY163" s="81"/>
      <c r="LXZ163" s="81"/>
      <c r="LYA163" s="81"/>
      <c r="LYB163" s="81"/>
      <c r="LYC163" s="81"/>
      <c r="LYD163" s="81"/>
      <c r="LYE163" s="81"/>
      <c r="LYF163" s="81"/>
      <c r="LYG163" s="81"/>
      <c r="LYH163" s="81"/>
      <c r="LYI163" s="81"/>
      <c r="LYJ163" s="81"/>
      <c r="LYK163" s="81"/>
      <c r="LYL163" s="81"/>
      <c r="LYM163" s="81"/>
      <c r="LYN163" s="81"/>
      <c r="LYO163" s="81"/>
      <c r="LYP163" s="81"/>
      <c r="LYQ163" s="81"/>
      <c r="LYR163" s="81"/>
      <c r="LYS163" s="81"/>
      <c r="LYT163" s="81"/>
      <c r="LYU163" s="81"/>
      <c r="LYV163" s="81"/>
      <c r="LYW163" s="81"/>
      <c r="LYX163" s="81"/>
      <c r="LYY163" s="81"/>
      <c r="LYZ163" s="81"/>
      <c r="LZA163" s="81"/>
      <c r="LZB163" s="81"/>
      <c r="LZC163" s="81"/>
      <c r="LZD163" s="81"/>
      <c r="LZE163" s="81"/>
      <c r="LZF163" s="81"/>
      <c r="LZG163" s="81"/>
      <c r="LZH163" s="81"/>
      <c r="LZI163" s="81"/>
      <c r="LZJ163" s="81"/>
      <c r="LZK163" s="81"/>
      <c r="LZL163" s="81"/>
      <c r="LZM163" s="81"/>
      <c r="LZN163" s="81"/>
      <c r="LZO163" s="81"/>
      <c r="LZP163" s="81"/>
      <c r="LZQ163" s="81"/>
      <c r="LZR163" s="81"/>
      <c r="LZS163" s="81"/>
      <c r="LZT163" s="81"/>
      <c r="LZU163" s="81"/>
      <c r="LZV163" s="81"/>
      <c r="LZW163" s="81"/>
      <c r="LZX163" s="81"/>
      <c r="LZY163" s="81"/>
      <c r="LZZ163" s="81"/>
      <c r="MAA163" s="81"/>
      <c r="MAB163" s="81"/>
      <c r="MAC163" s="81"/>
      <c r="MAD163" s="81"/>
      <c r="MAE163" s="81"/>
      <c r="MAF163" s="81"/>
      <c r="MAG163" s="81"/>
      <c r="MAH163" s="81"/>
      <c r="MAI163" s="81"/>
      <c r="MAJ163" s="81"/>
      <c r="MAK163" s="81"/>
      <c r="MAL163" s="81"/>
      <c r="MAM163" s="81"/>
      <c r="MAN163" s="81"/>
      <c r="MAO163" s="81"/>
      <c r="MAP163" s="81"/>
      <c r="MAQ163" s="81"/>
      <c r="MAR163" s="81"/>
      <c r="MAS163" s="81"/>
      <c r="MAT163" s="81"/>
      <c r="MAU163" s="81"/>
      <c r="MAV163" s="81"/>
      <c r="MAW163" s="81"/>
      <c r="MAX163" s="81"/>
      <c r="MAY163" s="81"/>
      <c r="MAZ163" s="81"/>
      <c r="MBA163" s="81"/>
      <c r="MBB163" s="81"/>
      <c r="MBC163" s="81"/>
      <c r="MBD163" s="81"/>
      <c r="MBE163" s="81"/>
      <c r="MBF163" s="81"/>
      <c r="MBG163" s="81"/>
      <c r="MBH163" s="81"/>
      <c r="MBI163" s="81"/>
      <c r="MBJ163" s="81"/>
      <c r="MBK163" s="81"/>
      <c r="MBL163" s="81"/>
      <c r="MBM163" s="81"/>
      <c r="MBN163" s="81"/>
      <c r="MBO163" s="81"/>
      <c r="MBP163" s="81"/>
      <c r="MBQ163" s="81"/>
      <c r="MBR163" s="81"/>
      <c r="MBS163" s="81"/>
      <c r="MBT163" s="81"/>
      <c r="MBU163" s="81"/>
      <c r="MBV163" s="81"/>
      <c r="MBW163" s="81"/>
      <c r="MBX163" s="81"/>
      <c r="MBY163" s="81"/>
      <c r="MBZ163" s="81"/>
      <c r="MCA163" s="81"/>
      <c r="MCB163" s="81"/>
      <c r="MCC163" s="81"/>
      <c r="MCD163" s="81"/>
      <c r="MCE163" s="81"/>
      <c r="MCF163" s="81"/>
      <c r="MCG163" s="81"/>
      <c r="MCH163" s="81"/>
      <c r="MCI163" s="81"/>
      <c r="MCJ163" s="81"/>
      <c r="MCK163" s="81"/>
      <c r="MCL163" s="81"/>
      <c r="MCM163" s="81"/>
      <c r="MCN163" s="81"/>
      <c r="MCO163" s="81"/>
      <c r="MCP163" s="81"/>
      <c r="MCQ163" s="81"/>
      <c r="MCR163" s="81"/>
      <c r="MCS163" s="81"/>
      <c r="MCT163" s="81"/>
      <c r="MCU163" s="81"/>
      <c r="MCV163" s="81"/>
      <c r="MCW163" s="81"/>
      <c r="MCX163" s="81"/>
      <c r="MCY163" s="81"/>
      <c r="MCZ163" s="81"/>
      <c r="MDA163" s="81"/>
      <c r="MDB163" s="81"/>
      <c r="MDC163" s="81"/>
      <c r="MDD163" s="81"/>
      <c r="MDE163" s="81"/>
      <c r="MDF163" s="81"/>
      <c r="MDG163" s="81"/>
      <c r="MDH163" s="81"/>
      <c r="MDI163" s="81"/>
      <c r="MDJ163" s="81"/>
      <c r="MDK163" s="81"/>
      <c r="MDL163" s="81"/>
      <c r="MDM163" s="81"/>
      <c r="MDN163" s="81"/>
      <c r="MDO163" s="81"/>
      <c r="MDP163" s="81"/>
      <c r="MDQ163" s="81"/>
      <c r="MDR163" s="81"/>
      <c r="MDS163" s="81"/>
      <c r="MDT163" s="81"/>
      <c r="MDU163" s="81"/>
      <c r="MDV163" s="81"/>
      <c r="MDW163" s="81"/>
      <c r="MDX163" s="81"/>
      <c r="MDY163" s="81"/>
      <c r="MDZ163" s="81"/>
      <c r="MEA163" s="81"/>
      <c r="MEB163" s="81"/>
      <c r="MEC163" s="81"/>
      <c r="MED163" s="81"/>
      <c r="MEE163" s="81"/>
      <c r="MEF163" s="81"/>
      <c r="MEG163" s="81"/>
      <c r="MEH163" s="81"/>
      <c r="MEI163" s="81"/>
      <c r="MEJ163" s="81"/>
      <c r="MEK163" s="81"/>
      <c r="MEL163" s="81"/>
      <c r="MEM163" s="81"/>
      <c r="MEN163" s="81"/>
      <c r="MEO163" s="81"/>
      <c r="MEP163" s="81"/>
      <c r="MEQ163" s="81"/>
      <c r="MER163" s="81"/>
      <c r="MES163" s="81"/>
      <c r="MET163" s="81"/>
      <c r="MEU163" s="81"/>
      <c r="MEV163" s="81"/>
      <c r="MEW163" s="81"/>
      <c r="MEX163" s="81"/>
      <c r="MEY163" s="81"/>
      <c r="MEZ163" s="81"/>
      <c r="MFA163" s="81"/>
      <c r="MFB163" s="81"/>
      <c r="MFC163" s="81"/>
      <c r="MFD163" s="81"/>
      <c r="MFE163" s="81"/>
      <c r="MFF163" s="81"/>
      <c r="MFG163" s="81"/>
      <c r="MFH163" s="81"/>
      <c r="MFI163" s="81"/>
      <c r="MFJ163" s="81"/>
      <c r="MFK163" s="81"/>
      <c r="MFL163" s="81"/>
      <c r="MFM163" s="81"/>
      <c r="MFN163" s="81"/>
      <c r="MFO163" s="81"/>
      <c r="MFP163" s="81"/>
      <c r="MFQ163" s="81"/>
      <c r="MFR163" s="81"/>
      <c r="MFS163" s="81"/>
      <c r="MFT163" s="81"/>
      <c r="MFU163" s="81"/>
      <c r="MFV163" s="81"/>
      <c r="MFW163" s="81"/>
      <c r="MFX163" s="81"/>
      <c r="MFY163" s="81"/>
      <c r="MFZ163" s="81"/>
      <c r="MGA163" s="81"/>
      <c r="MGB163" s="81"/>
      <c r="MGC163" s="81"/>
      <c r="MGD163" s="81"/>
      <c r="MGE163" s="81"/>
      <c r="MGF163" s="81"/>
      <c r="MGG163" s="81"/>
      <c r="MGH163" s="81"/>
      <c r="MGI163" s="81"/>
      <c r="MGJ163" s="81"/>
      <c r="MGK163" s="81"/>
      <c r="MGL163" s="81"/>
      <c r="MGM163" s="81"/>
      <c r="MGN163" s="81"/>
      <c r="MGO163" s="81"/>
      <c r="MGP163" s="81"/>
      <c r="MGQ163" s="81"/>
      <c r="MGR163" s="81"/>
      <c r="MGS163" s="81"/>
      <c r="MGT163" s="81"/>
      <c r="MGU163" s="81"/>
      <c r="MGV163" s="81"/>
      <c r="MGW163" s="81"/>
      <c r="MGX163" s="81"/>
      <c r="MGY163" s="81"/>
      <c r="MGZ163" s="81"/>
      <c r="MHA163" s="81"/>
      <c r="MHB163" s="81"/>
      <c r="MHC163" s="81"/>
      <c r="MHD163" s="81"/>
      <c r="MHE163" s="81"/>
      <c r="MHF163" s="81"/>
      <c r="MHG163" s="81"/>
      <c r="MHH163" s="81"/>
      <c r="MHI163" s="81"/>
      <c r="MHJ163" s="81"/>
      <c r="MHK163" s="81"/>
      <c r="MHL163" s="81"/>
      <c r="MHM163" s="81"/>
      <c r="MHN163" s="81"/>
      <c r="MHO163" s="81"/>
      <c r="MHP163" s="81"/>
      <c r="MHQ163" s="81"/>
      <c r="MHR163" s="81"/>
      <c r="MHS163" s="81"/>
      <c r="MHT163" s="81"/>
      <c r="MHU163" s="81"/>
      <c r="MHV163" s="81"/>
      <c r="MHW163" s="81"/>
      <c r="MHX163" s="81"/>
      <c r="MHY163" s="81"/>
      <c r="MHZ163" s="81"/>
      <c r="MIA163" s="81"/>
      <c r="MIB163" s="81"/>
      <c r="MIC163" s="81"/>
      <c r="MID163" s="81"/>
      <c r="MIE163" s="81"/>
      <c r="MIF163" s="81"/>
      <c r="MIG163" s="81"/>
      <c r="MIH163" s="81"/>
      <c r="MII163" s="81"/>
      <c r="MIJ163" s="81"/>
      <c r="MIK163" s="81"/>
      <c r="MIL163" s="81"/>
      <c r="MIM163" s="81"/>
      <c r="MIN163" s="81"/>
      <c r="MIO163" s="81"/>
      <c r="MIP163" s="81"/>
      <c r="MIQ163" s="81"/>
      <c r="MIR163" s="81"/>
      <c r="MIS163" s="81"/>
      <c r="MIT163" s="81"/>
      <c r="MIU163" s="81"/>
      <c r="MIV163" s="81"/>
      <c r="MIW163" s="81"/>
      <c r="MIX163" s="81"/>
      <c r="MIY163" s="81"/>
      <c r="MIZ163" s="81"/>
      <c r="MJA163" s="81"/>
      <c r="MJB163" s="81"/>
      <c r="MJC163" s="81"/>
      <c r="MJD163" s="81"/>
      <c r="MJE163" s="81"/>
      <c r="MJF163" s="81"/>
      <c r="MJG163" s="81"/>
      <c r="MJH163" s="81"/>
      <c r="MJI163" s="81"/>
      <c r="MJJ163" s="81"/>
      <c r="MJK163" s="81"/>
      <c r="MJL163" s="81"/>
      <c r="MJM163" s="81"/>
      <c r="MJN163" s="81"/>
      <c r="MJO163" s="81"/>
      <c r="MJP163" s="81"/>
      <c r="MJQ163" s="81"/>
      <c r="MJR163" s="81"/>
      <c r="MJS163" s="81"/>
      <c r="MJT163" s="81"/>
      <c r="MJU163" s="81"/>
      <c r="MJV163" s="81"/>
      <c r="MJW163" s="81"/>
      <c r="MJX163" s="81"/>
      <c r="MJY163" s="81"/>
      <c r="MJZ163" s="81"/>
      <c r="MKA163" s="81"/>
      <c r="MKB163" s="81"/>
      <c r="MKC163" s="81"/>
      <c r="MKD163" s="81"/>
      <c r="MKE163" s="81"/>
      <c r="MKF163" s="81"/>
      <c r="MKG163" s="81"/>
      <c r="MKH163" s="81"/>
      <c r="MKI163" s="81"/>
      <c r="MKJ163" s="81"/>
      <c r="MKK163" s="81"/>
      <c r="MKL163" s="81"/>
      <c r="MKM163" s="81"/>
      <c r="MKN163" s="81"/>
      <c r="MKO163" s="81"/>
      <c r="MKP163" s="81"/>
      <c r="MKQ163" s="81"/>
      <c r="MKR163" s="81"/>
      <c r="MKS163" s="81"/>
      <c r="MKT163" s="81"/>
      <c r="MKU163" s="81"/>
      <c r="MKV163" s="81"/>
      <c r="MKW163" s="81"/>
      <c r="MKX163" s="81"/>
      <c r="MKY163" s="81"/>
      <c r="MKZ163" s="81"/>
      <c r="MLA163" s="81"/>
      <c r="MLB163" s="81"/>
      <c r="MLC163" s="81"/>
      <c r="MLD163" s="81"/>
      <c r="MLE163" s="81"/>
      <c r="MLF163" s="81"/>
      <c r="MLG163" s="81"/>
      <c r="MLH163" s="81"/>
      <c r="MLI163" s="81"/>
      <c r="MLJ163" s="81"/>
      <c r="MLK163" s="81"/>
      <c r="MLL163" s="81"/>
      <c r="MLM163" s="81"/>
      <c r="MLN163" s="81"/>
      <c r="MLO163" s="81"/>
      <c r="MLP163" s="81"/>
      <c r="MLQ163" s="81"/>
      <c r="MLR163" s="81"/>
      <c r="MLS163" s="81"/>
      <c r="MLT163" s="81"/>
      <c r="MLU163" s="81"/>
      <c r="MLV163" s="81"/>
      <c r="MLW163" s="81"/>
      <c r="MLX163" s="81"/>
      <c r="MLY163" s="81"/>
      <c r="MLZ163" s="81"/>
      <c r="MMA163" s="81"/>
      <c r="MMB163" s="81"/>
      <c r="MMC163" s="81"/>
      <c r="MMD163" s="81"/>
      <c r="MME163" s="81"/>
      <c r="MMF163" s="81"/>
      <c r="MMG163" s="81"/>
      <c r="MMH163" s="81"/>
      <c r="MMI163" s="81"/>
      <c r="MMJ163" s="81"/>
      <c r="MMK163" s="81"/>
      <c r="MML163" s="81"/>
      <c r="MMM163" s="81"/>
      <c r="MMN163" s="81"/>
      <c r="MMO163" s="81"/>
      <c r="MMP163" s="81"/>
      <c r="MMQ163" s="81"/>
      <c r="MMR163" s="81"/>
      <c r="MMS163" s="81"/>
      <c r="MMT163" s="81"/>
      <c r="MMU163" s="81"/>
      <c r="MMV163" s="81"/>
      <c r="MMW163" s="81"/>
      <c r="MMX163" s="81"/>
      <c r="MMY163" s="81"/>
      <c r="MMZ163" s="81"/>
      <c r="MNA163" s="81"/>
      <c r="MNB163" s="81"/>
      <c r="MNC163" s="81"/>
      <c r="MND163" s="81"/>
      <c r="MNE163" s="81"/>
      <c r="MNF163" s="81"/>
      <c r="MNG163" s="81"/>
      <c r="MNH163" s="81"/>
      <c r="MNI163" s="81"/>
      <c r="MNJ163" s="81"/>
      <c r="MNK163" s="81"/>
      <c r="MNL163" s="81"/>
      <c r="MNM163" s="81"/>
      <c r="MNN163" s="81"/>
      <c r="MNO163" s="81"/>
      <c r="MNP163" s="81"/>
      <c r="MNQ163" s="81"/>
      <c r="MNR163" s="81"/>
      <c r="MNS163" s="81"/>
      <c r="MNT163" s="81"/>
      <c r="MNU163" s="81"/>
      <c r="MNV163" s="81"/>
      <c r="MNW163" s="81"/>
      <c r="MNX163" s="81"/>
      <c r="MNY163" s="81"/>
      <c r="MNZ163" s="81"/>
      <c r="MOA163" s="81"/>
      <c r="MOB163" s="81"/>
      <c r="MOC163" s="81"/>
      <c r="MOD163" s="81"/>
      <c r="MOE163" s="81"/>
      <c r="MOF163" s="81"/>
      <c r="MOG163" s="81"/>
      <c r="MOH163" s="81"/>
      <c r="MOI163" s="81"/>
      <c r="MOJ163" s="81"/>
      <c r="MOK163" s="81"/>
      <c r="MOL163" s="81"/>
      <c r="MOM163" s="81"/>
      <c r="MON163" s="81"/>
      <c r="MOO163" s="81"/>
      <c r="MOP163" s="81"/>
      <c r="MOQ163" s="81"/>
      <c r="MOR163" s="81"/>
      <c r="MOS163" s="81"/>
      <c r="MOT163" s="81"/>
      <c r="MOU163" s="81"/>
      <c r="MOV163" s="81"/>
      <c r="MOW163" s="81"/>
      <c r="MOX163" s="81"/>
      <c r="MOY163" s="81"/>
      <c r="MOZ163" s="81"/>
      <c r="MPA163" s="81"/>
      <c r="MPB163" s="81"/>
      <c r="MPC163" s="81"/>
      <c r="MPD163" s="81"/>
      <c r="MPE163" s="81"/>
      <c r="MPF163" s="81"/>
      <c r="MPG163" s="81"/>
      <c r="MPH163" s="81"/>
      <c r="MPI163" s="81"/>
      <c r="MPJ163" s="81"/>
      <c r="MPK163" s="81"/>
      <c r="MPL163" s="81"/>
      <c r="MPM163" s="81"/>
      <c r="MPN163" s="81"/>
      <c r="MPO163" s="81"/>
      <c r="MPP163" s="81"/>
      <c r="MPQ163" s="81"/>
      <c r="MPR163" s="81"/>
      <c r="MPS163" s="81"/>
      <c r="MPT163" s="81"/>
      <c r="MPU163" s="81"/>
      <c r="MPV163" s="81"/>
      <c r="MPW163" s="81"/>
      <c r="MPX163" s="81"/>
      <c r="MPY163" s="81"/>
      <c r="MPZ163" s="81"/>
      <c r="MQA163" s="81"/>
      <c r="MQB163" s="81"/>
      <c r="MQC163" s="81"/>
      <c r="MQD163" s="81"/>
      <c r="MQE163" s="81"/>
      <c r="MQF163" s="81"/>
      <c r="MQG163" s="81"/>
      <c r="MQH163" s="81"/>
      <c r="MQI163" s="81"/>
      <c r="MQJ163" s="81"/>
      <c r="MQK163" s="81"/>
      <c r="MQL163" s="81"/>
      <c r="MQM163" s="81"/>
      <c r="MQN163" s="81"/>
      <c r="MQO163" s="81"/>
      <c r="MQP163" s="81"/>
      <c r="MQQ163" s="81"/>
      <c r="MQR163" s="81"/>
      <c r="MQS163" s="81"/>
      <c r="MQT163" s="81"/>
      <c r="MQU163" s="81"/>
      <c r="MQV163" s="81"/>
      <c r="MQW163" s="81"/>
      <c r="MQX163" s="81"/>
      <c r="MQY163" s="81"/>
      <c r="MQZ163" s="81"/>
      <c r="MRA163" s="81"/>
      <c r="MRB163" s="81"/>
      <c r="MRC163" s="81"/>
      <c r="MRD163" s="81"/>
      <c r="MRE163" s="81"/>
      <c r="MRF163" s="81"/>
      <c r="MRG163" s="81"/>
      <c r="MRH163" s="81"/>
      <c r="MRI163" s="81"/>
      <c r="MRJ163" s="81"/>
      <c r="MRK163" s="81"/>
      <c r="MRL163" s="81"/>
      <c r="MRM163" s="81"/>
      <c r="MRN163" s="81"/>
      <c r="MRO163" s="81"/>
      <c r="MRP163" s="81"/>
      <c r="MRQ163" s="81"/>
      <c r="MRR163" s="81"/>
      <c r="MRS163" s="81"/>
      <c r="MRT163" s="81"/>
      <c r="MRU163" s="81"/>
      <c r="MRV163" s="81"/>
      <c r="MRW163" s="81"/>
      <c r="MRX163" s="81"/>
      <c r="MRY163" s="81"/>
      <c r="MRZ163" s="81"/>
      <c r="MSA163" s="81"/>
      <c r="MSB163" s="81"/>
      <c r="MSC163" s="81"/>
      <c r="MSD163" s="81"/>
      <c r="MSE163" s="81"/>
      <c r="MSF163" s="81"/>
      <c r="MSG163" s="81"/>
      <c r="MSH163" s="81"/>
      <c r="MSI163" s="81"/>
      <c r="MSJ163" s="81"/>
      <c r="MSK163" s="81"/>
      <c r="MSL163" s="81"/>
      <c r="MSM163" s="81"/>
      <c r="MSN163" s="81"/>
      <c r="MSO163" s="81"/>
      <c r="MSP163" s="81"/>
      <c r="MSQ163" s="81"/>
      <c r="MSR163" s="81"/>
      <c r="MSS163" s="81"/>
      <c r="MST163" s="81"/>
      <c r="MSU163" s="81"/>
      <c r="MSV163" s="81"/>
      <c r="MSW163" s="81"/>
      <c r="MSX163" s="81"/>
      <c r="MSY163" s="81"/>
      <c r="MSZ163" s="81"/>
      <c r="MTA163" s="81"/>
      <c r="MTB163" s="81"/>
      <c r="MTC163" s="81"/>
      <c r="MTD163" s="81"/>
      <c r="MTE163" s="81"/>
      <c r="MTF163" s="81"/>
      <c r="MTG163" s="81"/>
      <c r="MTH163" s="81"/>
      <c r="MTI163" s="81"/>
      <c r="MTJ163" s="81"/>
      <c r="MTK163" s="81"/>
      <c r="MTL163" s="81"/>
      <c r="MTM163" s="81"/>
      <c r="MTN163" s="81"/>
      <c r="MTO163" s="81"/>
      <c r="MTP163" s="81"/>
      <c r="MTQ163" s="81"/>
      <c r="MTR163" s="81"/>
      <c r="MTS163" s="81"/>
      <c r="MTT163" s="81"/>
      <c r="MTU163" s="81"/>
      <c r="MTV163" s="81"/>
      <c r="MTW163" s="81"/>
      <c r="MTX163" s="81"/>
      <c r="MTY163" s="81"/>
      <c r="MTZ163" s="81"/>
      <c r="MUA163" s="81"/>
      <c r="MUB163" s="81"/>
      <c r="MUC163" s="81"/>
      <c r="MUD163" s="81"/>
      <c r="MUE163" s="81"/>
      <c r="MUF163" s="81"/>
      <c r="MUG163" s="81"/>
      <c r="MUH163" s="81"/>
      <c r="MUI163" s="81"/>
      <c r="MUJ163" s="81"/>
      <c r="MUK163" s="81"/>
      <c r="MUL163" s="81"/>
      <c r="MUM163" s="81"/>
      <c r="MUN163" s="81"/>
      <c r="MUO163" s="81"/>
      <c r="MUP163" s="81"/>
      <c r="MUQ163" s="81"/>
      <c r="MUR163" s="81"/>
      <c r="MUS163" s="81"/>
      <c r="MUT163" s="81"/>
      <c r="MUU163" s="81"/>
      <c r="MUV163" s="81"/>
      <c r="MUW163" s="81"/>
      <c r="MUX163" s="81"/>
      <c r="MUY163" s="81"/>
      <c r="MUZ163" s="81"/>
      <c r="MVA163" s="81"/>
      <c r="MVB163" s="81"/>
      <c r="MVC163" s="81"/>
      <c r="MVD163" s="81"/>
      <c r="MVE163" s="81"/>
      <c r="MVF163" s="81"/>
      <c r="MVG163" s="81"/>
      <c r="MVH163" s="81"/>
      <c r="MVI163" s="81"/>
      <c r="MVJ163" s="81"/>
      <c r="MVK163" s="81"/>
      <c r="MVL163" s="81"/>
      <c r="MVM163" s="81"/>
      <c r="MVN163" s="81"/>
      <c r="MVO163" s="81"/>
      <c r="MVP163" s="81"/>
      <c r="MVQ163" s="81"/>
      <c r="MVR163" s="81"/>
      <c r="MVS163" s="81"/>
      <c r="MVT163" s="81"/>
      <c r="MVU163" s="81"/>
      <c r="MVV163" s="81"/>
      <c r="MVW163" s="81"/>
      <c r="MVX163" s="81"/>
      <c r="MVY163" s="81"/>
      <c r="MVZ163" s="81"/>
      <c r="MWA163" s="81"/>
      <c r="MWB163" s="81"/>
      <c r="MWC163" s="81"/>
      <c r="MWD163" s="81"/>
      <c r="MWE163" s="81"/>
      <c r="MWF163" s="81"/>
      <c r="MWG163" s="81"/>
      <c r="MWH163" s="81"/>
      <c r="MWI163" s="81"/>
      <c r="MWJ163" s="81"/>
      <c r="MWK163" s="81"/>
      <c r="MWL163" s="81"/>
      <c r="MWM163" s="81"/>
      <c r="MWN163" s="81"/>
      <c r="MWO163" s="81"/>
      <c r="MWP163" s="81"/>
      <c r="MWQ163" s="81"/>
      <c r="MWR163" s="81"/>
      <c r="MWS163" s="81"/>
      <c r="MWT163" s="81"/>
      <c r="MWU163" s="81"/>
      <c r="MWV163" s="81"/>
      <c r="MWW163" s="81"/>
      <c r="MWX163" s="81"/>
      <c r="MWY163" s="81"/>
      <c r="MWZ163" s="81"/>
      <c r="MXA163" s="81"/>
      <c r="MXB163" s="81"/>
      <c r="MXC163" s="81"/>
      <c r="MXD163" s="81"/>
      <c r="MXE163" s="81"/>
      <c r="MXF163" s="81"/>
      <c r="MXG163" s="81"/>
      <c r="MXH163" s="81"/>
      <c r="MXI163" s="81"/>
      <c r="MXJ163" s="81"/>
      <c r="MXK163" s="81"/>
      <c r="MXL163" s="81"/>
      <c r="MXM163" s="81"/>
      <c r="MXN163" s="81"/>
      <c r="MXO163" s="81"/>
      <c r="MXP163" s="81"/>
      <c r="MXQ163" s="81"/>
      <c r="MXR163" s="81"/>
      <c r="MXS163" s="81"/>
      <c r="MXT163" s="81"/>
      <c r="MXU163" s="81"/>
      <c r="MXV163" s="81"/>
      <c r="MXW163" s="81"/>
      <c r="MXX163" s="81"/>
      <c r="MXY163" s="81"/>
      <c r="MXZ163" s="81"/>
      <c r="MYA163" s="81"/>
      <c r="MYB163" s="81"/>
      <c r="MYC163" s="81"/>
      <c r="MYD163" s="81"/>
      <c r="MYE163" s="81"/>
      <c r="MYF163" s="81"/>
      <c r="MYG163" s="81"/>
      <c r="MYH163" s="81"/>
      <c r="MYI163" s="81"/>
      <c r="MYJ163" s="81"/>
      <c r="MYK163" s="81"/>
      <c r="MYL163" s="81"/>
      <c r="MYM163" s="81"/>
      <c r="MYN163" s="81"/>
      <c r="MYO163" s="81"/>
      <c r="MYP163" s="81"/>
      <c r="MYQ163" s="81"/>
      <c r="MYR163" s="81"/>
      <c r="MYS163" s="81"/>
      <c r="MYT163" s="81"/>
      <c r="MYU163" s="81"/>
      <c r="MYV163" s="81"/>
      <c r="MYW163" s="81"/>
      <c r="MYX163" s="81"/>
      <c r="MYY163" s="81"/>
      <c r="MYZ163" s="81"/>
      <c r="MZA163" s="81"/>
      <c r="MZB163" s="81"/>
      <c r="MZC163" s="81"/>
      <c r="MZD163" s="81"/>
      <c r="MZE163" s="81"/>
      <c r="MZF163" s="81"/>
      <c r="MZG163" s="81"/>
      <c r="MZH163" s="81"/>
      <c r="MZI163" s="81"/>
      <c r="MZJ163" s="81"/>
      <c r="MZK163" s="81"/>
      <c r="MZL163" s="81"/>
      <c r="MZM163" s="81"/>
      <c r="MZN163" s="81"/>
      <c r="MZO163" s="81"/>
      <c r="MZP163" s="81"/>
      <c r="MZQ163" s="81"/>
      <c r="MZR163" s="81"/>
      <c r="MZS163" s="81"/>
      <c r="MZT163" s="81"/>
      <c r="MZU163" s="81"/>
      <c r="MZV163" s="81"/>
      <c r="MZW163" s="81"/>
      <c r="MZX163" s="81"/>
      <c r="MZY163" s="81"/>
      <c r="MZZ163" s="81"/>
      <c r="NAA163" s="81"/>
      <c r="NAB163" s="81"/>
      <c r="NAC163" s="81"/>
      <c r="NAD163" s="81"/>
      <c r="NAE163" s="81"/>
      <c r="NAF163" s="81"/>
      <c r="NAG163" s="81"/>
      <c r="NAH163" s="81"/>
      <c r="NAI163" s="81"/>
      <c r="NAJ163" s="81"/>
      <c r="NAK163" s="81"/>
      <c r="NAL163" s="81"/>
      <c r="NAM163" s="81"/>
      <c r="NAN163" s="81"/>
      <c r="NAO163" s="81"/>
      <c r="NAP163" s="81"/>
      <c r="NAQ163" s="81"/>
      <c r="NAR163" s="81"/>
      <c r="NAS163" s="81"/>
      <c r="NAT163" s="81"/>
      <c r="NAU163" s="81"/>
      <c r="NAV163" s="81"/>
      <c r="NAW163" s="81"/>
      <c r="NAX163" s="81"/>
      <c r="NAY163" s="81"/>
      <c r="NAZ163" s="81"/>
      <c r="NBA163" s="81"/>
      <c r="NBB163" s="81"/>
      <c r="NBC163" s="81"/>
      <c r="NBD163" s="81"/>
      <c r="NBE163" s="81"/>
      <c r="NBF163" s="81"/>
      <c r="NBG163" s="81"/>
      <c r="NBH163" s="81"/>
      <c r="NBI163" s="81"/>
      <c r="NBJ163" s="81"/>
      <c r="NBK163" s="81"/>
      <c r="NBL163" s="81"/>
      <c r="NBM163" s="81"/>
      <c r="NBN163" s="81"/>
      <c r="NBO163" s="81"/>
      <c r="NBP163" s="81"/>
      <c r="NBQ163" s="81"/>
      <c r="NBR163" s="81"/>
      <c r="NBS163" s="81"/>
      <c r="NBT163" s="81"/>
      <c r="NBU163" s="81"/>
      <c r="NBV163" s="81"/>
      <c r="NBW163" s="81"/>
      <c r="NBX163" s="81"/>
      <c r="NBY163" s="81"/>
      <c r="NBZ163" s="81"/>
      <c r="NCA163" s="81"/>
      <c r="NCB163" s="81"/>
      <c r="NCC163" s="81"/>
      <c r="NCD163" s="81"/>
      <c r="NCE163" s="81"/>
      <c r="NCF163" s="81"/>
      <c r="NCG163" s="81"/>
      <c r="NCH163" s="81"/>
      <c r="NCI163" s="81"/>
      <c r="NCJ163" s="81"/>
      <c r="NCK163" s="81"/>
      <c r="NCL163" s="81"/>
      <c r="NCM163" s="81"/>
      <c r="NCN163" s="81"/>
      <c r="NCO163" s="81"/>
      <c r="NCP163" s="81"/>
      <c r="NCQ163" s="81"/>
      <c r="NCR163" s="81"/>
      <c r="NCS163" s="81"/>
      <c r="NCT163" s="81"/>
      <c r="NCU163" s="81"/>
      <c r="NCV163" s="81"/>
      <c r="NCW163" s="81"/>
      <c r="NCX163" s="81"/>
      <c r="NCY163" s="81"/>
      <c r="NCZ163" s="81"/>
      <c r="NDA163" s="81"/>
      <c r="NDB163" s="81"/>
      <c r="NDC163" s="81"/>
      <c r="NDD163" s="81"/>
      <c r="NDE163" s="81"/>
      <c r="NDF163" s="81"/>
      <c r="NDG163" s="81"/>
      <c r="NDH163" s="81"/>
      <c r="NDI163" s="81"/>
      <c r="NDJ163" s="81"/>
      <c r="NDK163" s="81"/>
      <c r="NDL163" s="81"/>
      <c r="NDM163" s="81"/>
      <c r="NDN163" s="81"/>
      <c r="NDO163" s="81"/>
      <c r="NDP163" s="81"/>
      <c r="NDQ163" s="81"/>
      <c r="NDR163" s="81"/>
      <c r="NDS163" s="81"/>
      <c r="NDT163" s="81"/>
      <c r="NDU163" s="81"/>
      <c r="NDV163" s="81"/>
      <c r="NDW163" s="81"/>
      <c r="NDX163" s="81"/>
      <c r="NDY163" s="81"/>
      <c r="NDZ163" s="81"/>
      <c r="NEA163" s="81"/>
      <c r="NEB163" s="81"/>
      <c r="NEC163" s="81"/>
      <c r="NED163" s="81"/>
      <c r="NEE163" s="81"/>
      <c r="NEF163" s="81"/>
      <c r="NEG163" s="81"/>
      <c r="NEH163" s="81"/>
      <c r="NEI163" s="81"/>
      <c r="NEJ163" s="81"/>
      <c r="NEK163" s="81"/>
      <c r="NEL163" s="81"/>
      <c r="NEM163" s="81"/>
      <c r="NEN163" s="81"/>
      <c r="NEO163" s="81"/>
      <c r="NEP163" s="81"/>
      <c r="NEQ163" s="81"/>
      <c r="NER163" s="81"/>
      <c r="NES163" s="81"/>
      <c r="NET163" s="81"/>
      <c r="NEU163" s="81"/>
      <c r="NEV163" s="81"/>
      <c r="NEW163" s="81"/>
      <c r="NEX163" s="81"/>
      <c r="NEY163" s="81"/>
      <c r="NEZ163" s="81"/>
      <c r="NFA163" s="81"/>
      <c r="NFB163" s="81"/>
      <c r="NFC163" s="81"/>
      <c r="NFD163" s="81"/>
      <c r="NFE163" s="81"/>
      <c r="NFF163" s="81"/>
      <c r="NFG163" s="81"/>
      <c r="NFH163" s="81"/>
      <c r="NFI163" s="81"/>
      <c r="NFJ163" s="81"/>
      <c r="NFK163" s="81"/>
      <c r="NFL163" s="81"/>
      <c r="NFM163" s="81"/>
      <c r="NFN163" s="81"/>
      <c r="NFO163" s="81"/>
      <c r="NFP163" s="81"/>
      <c r="NFQ163" s="81"/>
      <c r="NFR163" s="81"/>
      <c r="NFS163" s="81"/>
      <c r="NFT163" s="81"/>
      <c r="NFU163" s="81"/>
      <c r="NFV163" s="81"/>
      <c r="NFW163" s="81"/>
      <c r="NFX163" s="81"/>
      <c r="NFY163" s="81"/>
      <c r="NFZ163" s="81"/>
      <c r="NGA163" s="81"/>
      <c r="NGB163" s="81"/>
      <c r="NGC163" s="81"/>
      <c r="NGD163" s="81"/>
      <c r="NGE163" s="81"/>
      <c r="NGF163" s="81"/>
      <c r="NGG163" s="81"/>
      <c r="NGH163" s="81"/>
      <c r="NGI163" s="81"/>
      <c r="NGJ163" s="81"/>
      <c r="NGK163" s="81"/>
      <c r="NGL163" s="81"/>
      <c r="NGM163" s="81"/>
      <c r="NGN163" s="81"/>
      <c r="NGO163" s="81"/>
      <c r="NGP163" s="81"/>
      <c r="NGQ163" s="81"/>
      <c r="NGR163" s="81"/>
      <c r="NGS163" s="81"/>
      <c r="NGT163" s="81"/>
      <c r="NGU163" s="81"/>
      <c r="NGV163" s="81"/>
      <c r="NGW163" s="81"/>
      <c r="NGX163" s="81"/>
      <c r="NGY163" s="81"/>
      <c r="NGZ163" s="81"/>
      <c r="NHA163" s="81"/>
      <c r="NHB163" s="81"/>
      <c r="NHC163" s="81"/>
      <c r="NHD163" s="81"/>
      <c r="NHE163" s="81"/>
      <c r="NHF163" s="81"/>
      <c r="NHG163" s="81"/>
      <c r="NHH163" s="81"/>
      <c r="NHI163" s="81"/>
      <c r="NHJ163" s="81"/>
      <c r="NHK163" s="81"/>
      <c r="NHL163" s="81"/>
      <c r="NHM163" s="81"/>
      <c r="NHN163" s="81"/>
      <c r="NHO163" s="81"/>
      <c r="NHP163" s="81"/>
      <c r="NHQ163" s="81"/>
      <c r="NHR163" s="81"/>
      <c r="NHS163" s="81"/>
      <c r="NHT163" s="81"/>
      <c r="NHU163" s="81"/>
      <c r="NHV163" s="81"/>
      <c r="NHW163" s="81"/>
      <c r="NHX163" s="81"/>
      <c r="NHY163" s="81"/>
      <c r="NHZ163" s="81"/>
      <c r="NIA163" s="81"/>
      <c r="NIB163" s="81"/>
      <c r="NIC163" s="81"/>
      <c r="NID163" s="81"/>
      <c r="NIE163" s="81"/>
      <c r="NIF163" s="81"/>
      <c r="NIG163" s="81"/>
      <c r="NIH163" s="81"/>
      <c r="NII163" s="81"/>
      <c r="NIJ163" s="81"/>
      <c r="NIK163" s="81"/>
      <c r="NIL163" s="81"/>
      <c r="NIM163" s="81"/>
      <c r="NIN163" s="81"/>
      <c r="NIO163" s="81"/>
      <c r="NIP163" s="81"/>
      <c r="NIQ163" s="81"/>
      <c r="NIR163" s="81"/>
      <c r="NIS163" s="81"/>
      <c r="NIT163" s="81"/>
      <c r="NIU163" s="81"/>
      <c r="NIV163" s="81"/>
      <c r="NIW163" s="81"/>
      <c r="NIX163" s="81"/>
      <c r="NIY163" s="81"/>
      <c r="NIZ163" s="81"/>
      <c r="NJA163" s="81"/>
      <c r="NJB163" s="81"/>
      <c r="NJC163" s="81"/>
      <c r="NJD163" s="81"/>
      <c r="NJE163" s="81"/>
      <c r="NJF163" s="81"/>
      <c r="NJG163" s="81"/>
      <c r="NJH163" s="81"/>
      <c r="NJI163" s="81"/>
      <c r="NJJ163" s="81"/>
      <c r="NJK163" s="81"/>
      <c r="NJL163" s="81"/>
      <c r="NJM163" s="81"/>
      <c r="NJN163" s="81"/>
      <c r="NJO163" s="81"/>
      <c r="NJP163" s="81"/>
      <c r="NJQ163" s="81"/>
      <c r="NJR163" s="81"/>
      <c r="NJS163" s="81"/>
      <c r="NJT163" s="81"/>
      <c r="NJU163" s="81"/>
      <c r="NJV163" s="81"/>
      <c r="NJW163" s="81"/>
      <c r="NJX163" s="81"/>
      <c r="NJY163" s="81"/>
      <c r="NJZ163" s="81"/>
      <c r="NKA163" s="81"/>
      <c r="NKB163" s="81"/>
      <c r="NKC163" s="81"/>
      <c r="NKD163" s="81"/>
      <c r="NKE163" s="81"/>
      <c r="NKF163" s="81"/>
      <c r="NKG163" s="81"/>
      <c r="NKH163" s="81"/>
      <c r="NKI163" s="81"/>
      <c r="NKJ163" s="81"/>
      <c r="NKK163" s="81"/>
      <c r="NKL163" s="81"/>
      <c r="NKM163" s="81"/>
      <c r="NKN163" s="81"/>
      <c r="NKO163" s="81"/>
      <c r="NKP163" s="81"/>
      <c r="NKQ163" s="81"/>
      <c r="NKR163" s="81"/>
      <c r="NKS163" s="81"/>
      <c r="NKT163" s="81"/>
      <c r="NKU163" s="81"/>
      <c r="NKV163" s="81"/>
      <c r="NKW163" s="81"/>
      <c r="NKX163" s="81"/>
      <c r="NKY163" s="81"/>
      <c r="NKZ163" s="81"/>
      <c r="NLA163" s="81"/>
      <c r="NLB163" s="81"/>
      <c r="NLC163" s="81"/>
      <c r="NLD163" s="81"/>
      <c r="NLE163" s="81"/>
      <c r="NLF163" s="81"/>
      <c r="NLG163" s="81"/>
      <c r="NLH163" s="81"/>
      <c r="NLI163" s="81"/>
      <c r="NLJ163" s="81"/>
      <c r="NLK163" s="81"/>
      <c r="NLL163" s="81"/>
      <c r="NLM163" s="81"/>
      <c r="NLN163" s="81"/>
      <c r="NLO163" s="81"/>
      <c r="NLP163" s="81"/>
      <c r="NLQ163" s="81"/>
      <c r="NLR163" s="81"/>
      <c r="NLS163" s="81"/>
      <c r="NLT163" s="81"/>
      <c r="NLU163" s="81"/>
      <c r="NLV163" s="81"/>
      <c r="NLW163" s="81"/>
      <c r="NLX163" s="81"/>
      <c r="NLY163" s="81"/>
      <c r="NLZ163" s="81"/>
      <c r="NMA163" s="81"/>
      <c r="NMB163" s="81"/>
      <c r="NMC163" s="81"/>
      <c r="NMD163" s="81"/>
      <c r="NME163" s="81"/>
      <c r="NMF163" s="81"/>
      <c r="NMG163" s="81"/>
      <c r="NMH163" s="81"/>
      <c r="NMI163" s="81"/>
      <c r="NMJ163" s="81"/>
      <c r="NMK163" s="81"/>
      <c r="NML163" s="81"/>
      <c r="NMM163" s="81"/>
      <c r="NMN163" s="81"/>
      <c r="NMO163" s="81"/>
      <c r="NMP163" s="81"/>
      <c r="NMQ163" s="81"/>
      <c r="NMR163" s="81"/>
      <c r="NMS163" s="81"/>
      <c r="NMT163" s="81"/>
      <c r="NMU163" s="81"/>
      <c r="NMV163" s="81"/>
      <c r="NMW163" s="81"/>
      <c r="NMX163" s="81"/>
      <c r="NMY163" s="81"/>
      <c r="NMZ163" s="81"/>
      <c r="NNA163" s="81"/>
      <c r="NNB163" s="81"/>
      <c r="NNC163" s="81"/>
      <c r="NND163" s="81"/>
      <c r="NNE163" s="81"/>
      <c r="NNF163" s="81"/>
      <c r="NNG163" s="81"/>
      <c r="NNH163" s="81"/>
      <c r="NNI163" s="81"/>
      <c r="NNJ163" s="81"/>
      <c r="NNK163" s="81"/>
      <c r="NNL163" s="81"/>
      <c r="NNM163" s="81"/>
      <c r="NNN163" s="81"/>
      <c r="NNO163" s="81"/>
      <c r="NNP163" s="81"/>
      <c r="NNQ163" s="81"/>
      <c r="NNR163" s="81"/>
      <c r="NNS163" s="81"/>
      <c r="NNT163" s="81"/>
      <c r="NNU163" s="81"/>
      <c r="NNV163" s="81"/>
      <c r="NNW163" s="81"/>
      <c r="NNX163" s="81"/>
      <c r="NNY163" s="81"/>
      <c r="NNZ163" s="81"/>
      <c r="NOA163" s="81"/>
      <c r="NOB163" s="81"/>
      <c r="NOC163" s="81"/>
      <c r="NOD163" s="81"/>
      <c r="NOE163" s="81"/>
      <c r="NOF163" s="81"/>
      <c r="NOG163" s="81"/>
      <c r="NOH163" s="81"/>
      <c r="NOI163" s="81"/>
      <c r="NOJ163" s="81"/>
      <c r="NOK163" s="81"/>
      <c r="NOL163" s="81"/>
      <c r="NOM163" s="81"/>
      <c r="NON163" s="81"/>
      <c r="NOO163" s="81"/>
      <c r="NOP163" s="81"/>
      <c r="NOQ163" s="81"/>
      <c r="NOR163" s="81"/>
      <c r="NOS163" s="81"/>
      <c r="NOT163" s="81"/>
      <c r="NOU163" s="81"/>
      <c r="NOV163" s="81"/>
      <c r="NOW163" s="81"/>
      <c r="NOX163" s="81"/>
      <c r="NOY163" s="81"/>
      <c r="NOZ163" s="81"/>
      <c r="NPA163" s="81"/>
      <c r="NPB163" s="81"/>
      <c r="NPC163" s="81"/>
      <c r="NPD163" s="81"/>
      <c r="NPE163" s="81"/>
      <c r="NPF163" s="81"/>
      <c r="NPG163" s="81"/>
      <c r="NPH163" s="81"/>
      <c r="NPI163" s="81"/>
      <c r="NPJ163" s="81"/>
      <c r="NPK163" s="81"/>
      <c r="NPL163" s="81"/>
      <c r="NPM163" s="81"/>
      <c r="NPN163" s="81"/>
      <c r="NPO163" s="81"/>
      <c r="NPP163" s="81"/>
      <c r="NPQ163" s="81"/>
      <c r="NPR163" s="81"/>
      <c r="NPS163" s="81"/>
      <c r="NPT163" s="81"/>
      <c r="NPU163" s="81"/>
      <c r="NPV163" s="81"/>
      <c r="NPW163" s="81"/>
      <c r="NPX163" s="81"/>
      <c r="NPY163" s="81"/>
      <c r="NPZ163" s="81"/>
      <c r="NQA163" s="81"/>
      <c r="NQB163" s="81"/>
      <c r="NQC163" s="81"/>
      <c r="NQD163" s="81"/>
      <c r="NQE163" s="81"/>
      <c r="NQF163" s="81"/>
      <c r="NQG163" s="81"/>
      <c r="NQH163" s="81"/>
      <c r="NQI163" s="81"/>
      <c r="NQJ163" s="81"/>
      <c r="NQK163" s="81"/>
      <c r="NQL163" s="81"/>
      <c r="NQM163" s="81"/>
      <c r="NQN163" s="81"/>
      <c r="NQO163" s="81"/>
      <c r="NQP163" s="81"/>
      <c r="NQQ163" s="81"/>
      <c r="NQR163" s="81"/>
      <c r="NQS163" s="81"/>
      <c r="NQT163" s="81"/>
      <c r="NQU163" s="81"/>
      <c r="NQV163" s="81"/>
      <c r="NQW163" s="81"/>
      <c r="NQX163" s="81"/>
      <c r="NQY163" s="81"/>
      <c r="NQZ163" s="81"/>
      <c r="NRA163" s="81"/>
      <c r="NRB163" s="81"/>
      <c r="NRC163" s="81"/>
      <c r="NRD163" s="81"/>
      <c r="NRE163" s="81"/>
      <c r="NRF163" s="81"/>
      <c r="NRG163" s="81"/>
      <c r="NRH163" s="81"/>
      <c r="NRI163" s="81"/>
      <c r="NRJ163" s="81"/>
      <c r="NRK163" s="81"/>
      <c r="NRL163" s="81"/>
      <c r="NRM163" s="81"/>
      <c r="NRN163" s="81"/>
      <c r="NRO163" s="81"/>
      <c r="NRP163" s="81"/>
      <c r="NRQ163" s="81"/>
      <c r="NRR163" s="81"/>
      <c r="NRS163" s="81"/>
      <c r="NRT163" s="81"/>
      <c r="NRU163" s="81"/>
      <c r="NRV163" s="81"/>
      <c r="NRW163" s="81"/>
      <c r="NRX163" s="81"/>
      <c r="NRY163" s="81"/>
      <c r="NRZ163" s="81"/>
      <c r="NSA163" s="81"/>
      <c r="NSB163" s="81"/>
      <c r="NSC163" s="81"/>
      <c r="NSD163" s="81"/>
      <c r="NSE163" s="81"/>
      <c r="NSF163" s="81"/>
      <c r="NSG163" s="81"/>
      <c r="NSH163" s="81"/>
      <c r="NSI163" s="81"/>
      <c r="NSJ163" s="81"/>
      <c r="NSK163" s="81"/>
      <c r="NSL163" s="81"/>
      <c r="NSM163" s="81"/>
      <c r="NSN163" s="81"/>
      <c r="NSO163" s="81"/>
      <c r="NSP163" s="81"/>
      <c r="NSQ163" s="81"/>
      <c r="NSR163" s="81"/>
      <c r="NSS163" s="81"/>
      <c r="NST163" s="81"/>
      <c r="NSU163" s="81"/>
      <c r="NSV163" s="81"/>
      <c r="NSW163" s="81"/>
      <c r="NSX163" s="81"/>
      <c r="NSY163" s="81"/>
      <c r="NSZ163" s="81"/>
      <c r="NTA163" s="81"/>
      <c r="NTB163" s="81"/>
      <c r="NTC163" s="81"/>
      <c r="NTD163" s="81"/>
      <c r="NTE163" s="81"/>
      <c r="NTF163" s="81"/>
      <c r="NTG163" s="81"/>
      <c r="NTH163" s="81"/>
      <c r="NTI163" s="81"/>
      <c r="NTJ163" s="81"/>
      <c r="NTK163" s="81"/>
      <c r="NTL163" s="81"/>
      <c r="NTM163" s="81"/>
      <c r="NTN163" s="81"/>
      <c r="NTO163" s="81"/>
      <c r="NTP163" s="81"/>
      <c r="NTQ163" s="81"/>
      <c r="NTR163" s="81"/>
      <c r="NTS163" s="81"/>
      <c r="NTT163" s="81"/>
      <c r="NTU163" s="81"/>
      <c r="NTV163" s="81"/>
      <c r="NTW163" s="81"/>
      <c r="NTX163" s="81"/>
      <c r="NTY163" s="81"/>
      <c r="NTZ163" s="81"/>
      <c r="NUA163" s="81"/>
      <c r="NUB163" s="81"/>
      <c r="NUC163" s="81"/>
      <c r="NUD163" s="81"/>
      <c r="NUE163" s="81"/>
      <c r="NUF163" s="81"/>
      <c r="NUG163" s="81"/>
      <c r="NUH163" s="81"/>
      <c r="NUI163" s="81"/>
      <c r="NUJ163" s="81"/>
      <c r="NUK163" s="81"/>
      <c r="NUL163" s="81"/>
      <c r="NUM163" s="81"/>
      <c r="NUN163" s="81"/>
      <c r="NUO163" s="81"/>
      <c r="NUP163" s="81"/>
      <c r="NUQ163" s="81"/>
      <c r="NUR163" s="81"/>
      <c r="NUS163" s="81"/>
      <c r="NUT163" s="81"/>
      <c r="NUU163" s="81"/>
      <c r="NUV163" s="81"/>
      <c r="NUW163" s="81"/>
      <c r="NUX163" s="81"/>
      <c r="NUY163" s="81"/>
      <c r="NUZ163" s="81"/>
      <c r="NVA163" s="81"/>
      <c r="NVB163" s="81"/>
      <c r="NVC163" s="81"/>
      <c r="NVD163" s="81"/>
      <c r="NVE163" s="81"/>
      <c r="NVF163" s="81"/>
      <c r="NVG163" s="81"/>
      <c r="NVH163" s="81"/>
      <c r="NVI163" s="81"/>
      <c r="NVJ163" s="81"/>
      <c r="NVK163" s="81"/>
      <c r="NVL163" s="81"/>
      <c r="NVM163" s="81"/>
      <c r="NVN163" s="81"/>
      <c r="NVO163" s="81"/>
      <c r="NVP163" s="81"/>
      <c r="NVQ163" s="81"/>
      <c r="NVR163" s="81"/>
      <c r="NVS163" s="81"/>
      <c r="NVT163" s="81"/>
      <c r="NVU163" s="81"/>
      <c r="NVV163" s="81"/>
      <c r="NVW163" s="81"/>
      <c r="NVX163" s="81"/>
      <c r="NVY163" s="81"/>
      <c r="NVZ163" s="81"/>
      <c r="NWA163" s="81"/>
      <c r="NWB163" s="81"/>
      <c r="NWC163" s="81"/>
      <c r="NWD163" s="81"/>
      <c r="NWE163" s="81"/>
      <c r="NWF163" s="81"/>
      <c r="NWG163" s="81"/>
      <c r="NWH163" s="81"/>
      <c r="NWI163" s="81"/>
      <c r="NWJ163" s="81"/>
      <c r="NWK163" s="81"/>
      <c r="NWL163" s="81"/>
      <c r="NWM163" s="81"/>
      <c r="NWN163" s="81"/>
      <c r="NWO163" s="81"/>
      <c r="NWP163" s="81"/>
      <c r="NWQ163" s="81"/>
      <c r="NWR163" s="81"/>
      <c r="NWS163" s="81"/>
      <c r="NWT163" s="81"/>
      <c r="NWU163" s="81"/>
      <c r="NWV163" s="81"/>
      <c r="NWW163" s="81"/>
      <c r="NWX163" s="81"/>
      <c r="NWY163" s="81"/>
      <c r="NWZ163" s="81"/>
      <c r="NXA163" s="81"/>
      <c r="NXB163" s="81"/>
      <c r="NXC163" s="81"/>
      <c r="NXD163" s="81"/>
      <c r="NXE163" s="81"/>
      <c r="NXF163" s="81"/>
      <c r="NXG163" s="81"/>
      <c r="NXH163" s="81"/>
      <c r="NXI163" s="81"/>
      <c r="NXJ163" s="81"/>
      <c r="NXK163" s="81"/>
      <c r="NXL163" s="81"/>
      <c r="NXM163" s="81"/>
      <c r="NXN163" s="81"/>
      <c r="NXO163" s="81"/>
      <c r="NXP163" s="81"/>
      <c r="NXQ163" s="81"/>
      <c r="NXR163" s="81"/>
      <c r="NXS163" s="81"/>
      <c r="NXT163" s="81"/>
      <c r="NXU163" s="81"/>
      <c r="NXV163" s="81"/>
      <c r="NXW163" s="81"/>
      <c r="NXX163" s="81"/>
      <c r="NXY163" s="81"/>
      <c r="NXZ163" s="81"/>
      <c r="NYA163" s="81"/>
      <c r="NYB163" s="81"/>
      <c r="NYC163" s="81"/>
      <c r="NYD163" s="81"/>
      <c r="NYE163" s="81"/>
      <c r="NYF163" s="81"/>
      <c r="NYG163" s="81"/>
      <c r="NYH163" s="81"/>
      <c r="NYI163" s="81"/>
      <c r="NYJ163" s="81"/>
      <c r="NYK163" s="81"/>
      <c r="NYL163" s="81"/>
      <c r="NYM163" s="81"/>
      <c r="NYN163" s="81"/>
      <c r="NYO163" s="81"/>
      <c r="NYP163" s="81"/>
      <c r="NYQ163" s="81"/>
      <c r="NYR163" s="81"/>
      <c r="NYS163" s="81"/>
      <c r="NYT163" s="81"/>
      <c r="NYU163" s="81"/>
      <c r="NYV163" s="81"/>
      <c r="NYW163" s="81"/>
      <c r="NYX163" s="81"/>
      <c r="NYY163" s="81"/>
      <c r="NYZ163" s="81"/>
      <c r="NZA163" s="81"/>
      <c r="NZB163" s="81"/>
      <c r="NZC163" s="81"/>
      <c r="NZD163" s="81"/>
      <c r="NZE163" s="81"/>
      <c r="NZF163" s="81"/>
      <c r="NZG163" s="81"/>
      <c r="NZH163" s="81"/>
      <c r="NZI163" s="81"/>
      <c r="NZJ163" s="81"/>
      <c r="NZK163" s="81"/>
      <c r="NZL163" s="81"/>
      <c r="NZM163" s="81"/>
      <c r="NZN163" s="81"/>
      <c r="NZO163" s="81"/>
      <c r="NZP163" s="81"/>
      <c r="NZQ163" s="81"/>
      <c r="NZR163" s="81"/>
      <c r="NZS163" s="81"/>
      <c r="NZT163" s="81"/>
      <c r="NZU163" s="81"/>
      <c r="NZV163" s="81"/>
      <c r="NZW163" s="81"/>
      <c r="NZX163" s="81"/>
      <c r="NZY163" s="81"/>
      <c r="NZZ163" s="81"/>
      <c r="OAA163" s="81"/>
      <c r="OAB163" s="81"/>
      <c r="OAC163" s="81"/>
      <c r="OAD163" s="81"/>
      <c r="OAE163" s="81"/>
      <c r="OAF163" s="81"/>
      <c r="OAG163" s="81"/>
      <c r="OAH163" s="81"/>
      <c r="OAI163" s="81"/>
      <c r="OAJ163" s="81"/>
      <c r="OAK163" s="81"/>
      <c r="OAL163" s="81"/>
      <c r="OAM163" s="81"/>
      <c r="OAN163" s="81"/>
      <c r="OAO163" s="81"/>
      <c r="OAP163" s="81"/>
      <c r="OAQ163" s="81"/>
      <c r="OAR163" s="81"/>
      <c r="OAS163" s="81"/>
      <c r="OAT163" s="81"/>
      <c r="OAU163" s="81"/>
      <c r="OAV163" s="81"/>
      <c r="OAW163" s="81"/>
      <c r="OAX163" s="81"/>
      <c r="OAY163" s="81"/>
      <c r="OAZ163" s="81"/>
      <c r="OBA163" s="81"/>
      <c r="OBB163" s="81"/>
      <c r="OBC163" s="81"/>
      <c r="OBD163" s="81"/>
      <c r="OBE163" s="81"/>
      <c r="OBF163" s="81"/>
      <c r="OBG163" s="81"/>
      <c r="OBH163" s="81"/>
      <c r="OBI163" s="81"/>
      <c r="OBJ163" s="81"/>
      <c r="OBK163" s="81"/>
      <c r="OBL163" s="81"/>
      <c r="OBM163" s="81"/>
      <c r="OBN163" s="81"/>
      <c r="OBO163" s="81"/>
      <c r="OBP163" s="81"/>
      <c r="OBQ163" s="81"/>
      <c r="OBR163" s="81"/>
      <c r="OBS163" s="81"/>
      <c r="OBT163" s="81"/>
      <c r="OBU163" s="81"/>
      <c r="OBV163" s="81"/>
      <c r="OBW163" s="81"/>
      <c r="OBX163" s="81"/>
      <c r="OBY163" s="81"/>
      <c r="OBZ163" s="81"/>
      <c r="OCA163" s="81"/>
      <c r="OCB163" s="81"/>
      <c r="OCC163" s="81"/>
      <c r="OCD163" s="81"/>
      <c r="OCE163" s="81"/>
      <c r="OCF163" s="81"/>
      <c r="OCG163" s="81"/>
      <c r="OCH163" s="81"/>
      <c r="OCI163" s="81"/>
      <c r="OCJ163" s="81"/>
      <c r="OCK163" s="81"/>
      <c r="OCL163" s="81"/>
      <c r="OCM163" s="81"/>
      <c r="OCN163" s="81"/>
      <c r="OCO163" s="81"/>
      <c r="OCP163" s="81"/>
      <c r="OCQ163" s="81"/>
      <c r="OCR163" s="81"/>
      <c r="OCS163" s="81"/>
      <c r="OCT163" s="81"/>
      <c r="OCU163" s="81"/>
      <c r="OCV163" s="81"/>
      <c r="OCW163" s="81"/>
      <c r="OCX163" s="81"/>
      <c r="OCY163" s="81"/>
      <c r="OCZ163" s="81"/>
      <c r="ODA163" s="81"/>
      <c r="ODB163" s="81"/>
      <c r="ODC163" s="81"/>
      <c r="ODD163" s="81"/>
      <c r="ODE163" s="81"/>
      <c r="ODF163" s="81"/>
      <c r="ODG163" s="81"/>
      <c r="ODH163" s="81"/>
      <c r="ODI163" s="81"/>
      <c r="ODJ163" s="81"/>
      <c r="ODK163" s="81"/>
      <c r="ODL163" s="81"/>
      <c r="ODM163" s="81"/>
      <c r="ODN163" s="81"/>
      <c r="ODO163" s="81"/>
      <c r="ODP163" s="81"/>
      <c r="ODQ163" s="81"/>
      <c r="ODR163" s="81"/>
      <c r="ODS163" s="81"/>
      <c r="ODT163" s="81"/>
      <c r="ODU163" s="81"/>
      <c r="ODV163" s="81"/>
      <c r="ODW163" s="81"/>
      <c r="ODX163" s="81"/>
      <c r="ODY163" s="81"/>
      <c r="ODZ163" s="81"/>
      <c r="OEA163" s="81"/>
      <c r="OEB163" s="81"/>
      <c r="OEC163" s="81"/>
      <c r="OED163" s="81"/>
      <c r="OEE163" s="81"/>
      <c r="OEF163" s="81"/>
      <c r="OEG163" s="81"/>
      <c r="OEH163" s="81"/>
      <c r="OEI163" s="81"/>
      <c r="OEJ163" s="81"/>
      <c r="OEK163" s="81"/>
      <c r="OEL163" s="81"/>
      <c r="OEM163" s="81"/>
      <c r="OEN163" s="81"/>
      <c r="OEO163" s="81"/>
      <c r="OEP163" s="81"/>
      <c r="OEQ163" s="81"/>
      <c r="OER163" s="81"/>
      <c r="OES163" s="81"/>
      <c r="OET163" s="81"/>
      <c r="OEU163" s="81"/>
      <c r="OEV163" s="81"/>
      <c r="OEW163" s="81"/>
      <c r="OEX163" s="81"/>
      <c r="OEY163" s="81"/>
      <c r="OEZ163" s="81"/>
      <c r="OFA163" s="81"/>
      <c r="OFB163" s="81"/>
      <c r="OFC163" s="81"/>
      <c r="OFD163" s="81"/>
      <c r="OFE163" s="81"/>
      <c r="OFF163" s="81"/>
      <c r="OFG163" s="81"/>
      <c r="OFH163" s="81"/>
      <c r="OFI163" s="81"/>
      <c r="OFJ163" s="81"/>
      <c r="OFK163" s="81"/>
      <c r="OFL163" s="81"/>
      <c r="OFM163" s="81"/>
      <c r="OFN163" s="81"/>
      <c r="OFO163" s="81"/>
      <c r="OFP163" s="81"/>
      <c r="OFQ163" s="81"/>
      <c r="OFR163" s="81"/>
      <c r="OFS163" s="81"/>
      <c r="OFT163" s="81"/>
      <c r="OFU163" s="81"/>
      <c r="OFV163" s="81"/>
      <c r="OFW163" s="81"/>
      <c r="OFX163" s="81"/>
      <c r="OFY163" s="81"/>
      <c r="OFZ163" s="81"/>
      <c r="OGA163" s="81"/>
      <c r="OGB163" s="81"/>
      <c r="OGC163" s="81"/>
      <c r="OGD163" s="81"/>
      <c r="OGE163" s="81"/>
      <c r="OGF163" s="81"/>
      <c r="OGG163" s="81"/>
      <c r="OGH163" s="81"/>
      <c r="OGI163" s="81"/>
      <c r="OGJ163" s="81"/>
      <c r="OGK163" s="81"/>
      <c r="OGL163" s="81"/>
      <c r="OGM163" s="81"/>
      <c r="OGN163" s="81"/>
      <c r="OGO163" s="81"/>
      <c r="OGP163" s="81"/>
      <c r="OGQ163" s="81"/>
      <c r="OGR163" s="81"/>
      <c r="OGS163" s="81"/>
      <c r="OGT163" s="81"/>
      <c r="OGU163" s="81"/>
      <c r="OGV163" s="81"/>
      <c r="OGW163" s="81"/>
      <c r="OGX163" s="81"/>
      <c r="OGY163" s="81"/>
      <c r="OGZ163" s="81"/>
      <c r="OHA163" s="81"/>
      <c r="OHB163" s="81"/>
      <c r="OHC163" s="81"/>
      <c r="OHD163" s="81"/>
      <c r="OHE163" s="81"/>
      <c r="OHF163" s="81"/>
      <c r="OHG163" s="81"/>
      <c r="OHH163" s="81"/>
      <c r="OHI163" s="81"/>
      <c r="OHJ163" s="81"/>
      <c r="OHK163" s="81"/>
      <c r="OHL163" s="81"/>
      <c r="OHM163" s="81"/>
      <c r="OHN163" s="81"/>
      <c r="OHO163" s="81"/>
      <c r="OHP163" s="81"/>
      <c r="OHQ163" s="81"/>
      <c r="OHR163" s="81"/>
      <c r="OHS163" s="81"/>
      <c r="OHT163" s="81"/>
      <c r="OHU163" s="81"/>
      <c r="OHV163" s="81"/>
      <c r="OHW163" s="81"/>
      <c r="OHX163" s="81"/>
      <c r="OHY163" s="81"/>
      <c r="OHZ163" s="81"/>
      <c r="OIA163" s="81"/>
      <c r="OIB163" s="81"/>
      <c r="OIC163" s="81"/>
      <c r="OID163" s="81"/>
      <c r="OIE163" s="81"/>
      <c r="OIF163" s="81"/>
      <c r="OIG163" s="81"/>
      <c r="OIH163" s="81"/>
      <c r="OII163" s="81"/>
      <c r="OIJ163" s="81"/>
      <c r="OIK163" s="81"/>
      <c r="OIL163" s="81"/>
      <c r="OIM163" s="81"/>
      <c r="OIN163" s="81"/>
      <c r="OIO163" s="81"/>
      <c r="OIP163" s="81"/>
      <c r="OIQ163" s="81"/>
      <c r="OIR163" s="81"/>
      <c r="OIS163" s="81"/>
      <c r="OIT163" s="81"/>
      <c r="OIU163" s="81"/>
      <c r="OIV163" s="81"/>
      <c r="OIW163" s="81"/>
      <c r="OIX163" s="81"/>
      <c r="OIY163" s="81"/>
      <c r="OIZ163" s="81"/>
      <c r="OJA163" s="81"/>
      <c r="OJB163" s="81"/>
      <c r="OJC163" s="81"/>
      <c r="OJD163" s="81"/>
      <c r="OJE163" s="81"/>
      <c r="OJF163" s="81"/>
      <c r="OJG163" s="81"/>
      <c r="OJH163" s="81"/>
      <c r="OJI163" s="81"/>
      <c r="OJJ163" s="81"/>
      <c r="OJK163" s="81"/>
      <c r="OJL163" s="81"/>
      <c r="OJM163" s="81"/>
      <c r="OJN163" s="81"/>
      <c r="OJO163" s="81"/>
      <c r="OJP163" s="81"/>
      <c r="OJQ163" s="81"/>
      <c r="OJR163" s="81"/>
      <c r="OJS163" s="81"/>
      <c r="OJT163" s="81"/>
      <c r="OJU163" s="81"/>
      <c r="OJV163" s="81"/>
      <c r="OJW163" s="81"/>
      <c r="OJX163" s="81"/>
      <c r="OJY163" s="81"/>
      <c r="OJZ163" s="81"/>
      <c r="OKA163" s="81"/>
      <c r="OKB163" s="81"/>
      <c r="OKC163" s="81"/>
      <c r="OKD163" s="81"/>
      <c r="OKE163" s="81"/>
      <c r="OKF163" s="81"/>
      <c r="OKG163" s="81"/>
      <c r="OKH163" s="81"/>
      <c r="OKI163" s="81"/>
      <c r="OKJ163" s="81"/>
      <c r="OKK163" s="81"/>
      <c r="OKL163" s="81"/>
      <c r="OKM163" s="81"/>
      <c r="OKN163" s="81"/>
      <c r="OKO163" s="81"/>
      <c r="OKP163" s="81"/>
      <c r="OKQ163" s="81"/>
      <c r="OKR163" s="81"/>
      <c r="OKS163" s="81"/>
      <c r="OKT163" s="81"/>
      <c r="OKU163" s="81"/>
      <c r="OKV163" s="81"/>
      <c r="OKW163" s="81"/>
      <c r="OKX163" s="81"/>
      <c r="OKY163" s="81"/>
      <c r="OKZ163" s="81"/>
      <c r="OLA163" s="81"/>
      <c r="OLB163" s="81"/>
      <c r="OLC163" s="81"/>
      <c r="OLD163" s="81"/>
      <c r="OLE163" s="81"/>
      <c r="OLF163" s="81"/>
      <c r="OLG163" s="81"/>
      <c r="OLH163" s="81"/>
      <c r="OLI163" s="81"/>
      <c r="OLJ163" s="81"/>
      <c r="OLK163" s="81"/>
      <c r="OLL163" s="81"/>
      <c r="OLM163" s="81"/>
      <c r="OLN163" s="81"/>
      <c r="OLO163" s="81"/>
      <c r="OLP163" s="81"/>
      <c r="OLQ163" s="81"/>
      <c r="OLR163" s="81"/>
      <c r="OLS163" s="81"/>
      <c r="OLT163" s="81"/>
      <c r="OLU163" s="81"/>
      <c r="OLV163" s="81"/>
      <c r="OLW163" s="81"/>
      <c r="OLX163" s="81"/>
      <c r="OLY163" s="81"/>
      <c r="OLZ163" s="81"/>
      <c r="OMA163" s="81"/>
      <c r="OMB163" s="81"/>
      <c r="OMC163" s="81"/>
      <c r="OMD163" s="81"/>
      <c r="OME163" s="81"/>
      <c r="OMF163" s="81"/>
      <c r="OMG163" s="81"/>
      <c r="OMH163" s="81"/>
      <c r="OMI163" s="81"/>
      <c r="OMJ163" s="81"/>
      <c r="OMK163" s="81"/>
      <c r="OML163" s="81"/>
      <c r="OMM163" s="81"/>
      <c r="OMN163" s="81"/>
      <c r="OMO163" s="81"/>
      <c r="OMP163" s="81"/>
      <c r="OMQ163" s="81"/>
      <c r="OMR163" s="81"/>
      <c r="OMS163" s="81"/>
      <c r="OMT163" s="81"/>
      <c r="OMU163" s="81"/>
      <c r="OMV163" s="81"/>
      <c r="OMW163" s="81"/>
      <c r="OMX163" s="81"/>
      <c r="OMY163" s="81"/>
      <c r="OMZ163" s="81"/>
      <c r="ONA163" s="81"/>
      <c r="ONB163" s="81"/>
      <c r="ONC163" s="81"/>
      <c r="OND163" s="81"/>
      <c r="ONE163" s="81"/>
      <c r="ONF163" s="81"/>
      <c r="ONG163" s="81"/>
      <c r="ONH163" s="81"/>
      <c r="ONI163" s="81"/>
      <c r="ONJ163" s="81"/>
      <c r="ONK163" s="81"/>
      <c r="ONL163" s="81"/>
      <c r="ONM163" s="81"/>
      <c r="ONN163" s="81"/>
      <c r="ONO163" s="81"/>
      <c r="ONP163" s="81"/>
      <c r="ONQ163" s="81"/>
      <c r="ONR163" s="81"/>
      <c r="ONS163" s="81"/>
      <c r="ONT163" s="81"/>
      <c r="ONU163" s="81"/>
      <c r="ONV163" s="81"/>
      <c r="ONW163" s="81"/>
      <c r="ONX163" s="81"/>
      <c r="ONY163" s="81"/>
      <c r="ONZ163" s="81"/>
      <c r="OOA163" s="81"/>
      <c r="OOB163" s="81"/>
      <c r="OOC163" s="81"/>
      <c r="OOD163" s="81"/>
      <c r="OOE163" s="81"/>
      <c r="OOF163" s="81"/>
      <c r="OOG163" s="81"/>
      <c r="OOH163" s="81"/>
      <c r="OOI163" s="81"/>
      <c r="OOJ163" s="81"/>
      <c r="OOK163" s="81"/>
      <c r="OOL163" s="81"/>
      <c r="OOM163" s="81"/>
      <c r="OON163" s="81"/>
      <c r="OOO163" s="81"/>
      <c r="OOP163" s="81"/>
      <c r="OOQ163" s="81"/>
      <c r="OOR163" s="81"/>
      <c r="OOS163" s="81"/>
      <c r="OOT163" s="81"/>
      <c r="OOU163" s="81"/>
      <c r="OOV163" s="81"/>
      <c r="OOW163" s="81"/>
      <c r="OOX163" s="81"/>
      <c r="OOY163" s="81"/>
      <c r="OOZ163" s="81"/>
      <c r="OPA163" s="81"/>
      <c r="OPB163" s="81"/>
      <c r="OPC163" s="81"/>
      <c r="OPD163" s="81"/>
      <c r="OPE163" s="81"/>
      <c r="OPF163" s="81"/>
      <c r="OPG163" s="81"/>
      <c r="OPH163" s="81"/>
      <c r="OPI163" s="81"/>
      <c r="OPJ163" s="81"/>
      <c r="OPK163" s="81"/>
      <c r="OPL163" s="81"/>
      <c r="OPM163" s="81"/>
      <c r="OPN163" s="81"/>
      <c r="OPO163" s="81"/>
      <c r="OPP163" s="81"/>
      <c r="OPQ163" s="81"/>
      <c r="OPR163" s="81"/>
      <c r="OPS163" s="81"/>
      <c r="OPT163" s="81"/>
      <c r="OPU163" s="81"/>
      <c r="OPV163" s="81"/>
      <c r="OPW163" s="81"/>
      <c r="OPX163" s="81"/>
      <c r="OPY163" s="81"/>
      <c r="OPZ163" s="81"/>
      <c r="OQA163" s="81"/>
      <c r="OQB163" s="81"/>
      <c r="OQC163" s="81"/>
      <c r="OQD163" s="81"/>
      <c r="OQE163" s="81"/>
      <c r="OQF163" s="81"/>
      <c r="OQG163" s="81"/>
      <c r="OQH163" s="81"/>
      <c r="OQI163" s="81"/>
      <c r="OQJ163" s="81"/>
      <c r="OQK163" s="81"/>
      <c r="OQL163" s="81"/>
      <c r="OQM163" s="81"/>
      <c r="OQN163" s="81"/>
      <c r="OQO163" s="81"/>
      <c r="OQP163" s="81"/>
      <c r="OQQ163" s="81"/>
      <c r="OQR163" s="81"/>
      <c r="OQS163" s="81"/>
      <c r="OQT163" s="81"/>
      <c r="OQU163" s="81"/>
      <c r="OQV163" s="81"/>
      <c r="OQW163" s="81"/>
      <c r="OQX163" s="81"/>
      <c r="OQY163" s="81"/>
      <c r="OQZ163" s="81"/>
      <c r="ORA163" s="81"/>
      <c r="ORB163" s="81"/>
      <c r="ORC163" s="81"/>
      <c r="ORD163" s="81"/>
      <c r="ORE163" s="81"/>
      <c r="ORF163" s="81"/>
      <c r="ORG163" s="81"/>
      <c r="ORH163" s="81"/>
      <c r="ORI163" s="81"/>
      <c r="ORJ163" s="81"/>
      <c r="ORK163" s="81"/>
      <c r="ORL163" s="81"/>
      <c r="ORM163" s="81"/>
      <c r="ORN163" s="81"/>
      <c r="ORO163" s="81"/>
      <c r="ORP163" s="81"/>
      <c r="ORQ163" s="81"/>
      <c r="ORR163" s="81"/>
      <c r="ORS163" s="81"/>
      <c r="ORT163" s="81"/>
      <c r="ORU163" s="81"/>
      <c r="ORV163" s="81"/>
      <c r="ORW163" s="81"/>
      <c r="ORX163" s="81"/>
      <c r="ORY163" s="81"/>
      <c r="ORZ163" s="81"/>
      <c r="OSA163" s="81"/>
      <c r="OSB163" s="81"/>
      <c r="OSC163" s="81"/>
      <c r="OSD163" s="81"/>
      <c r="OSE163" s="81"/>
      <c r="OSF163" s="81"/>
      <c r="OSG163" s="81"/>
      <c r="OSH163" s="81"/>
      <c r="OSI163" s="81"/>
      <c r="OSJ163" s="81"/>
      <c r="OSK163" s="81"/>
      <c r="OSL163" s="81"/>
      <c r="OSM163" s="81"/>
      <c r="OSN163" s="81"/>
      <c r="OSO163" s="81"/>
      <c r="OSP163" s="81"/>
      <c r="OSQ163" s="81"/>
      <c r="OSR163" s="81"/>
      <c r="OSS163" s="81"/>
      <c r="OST163" s="81"/>
      <c r="OSU163" s="81"/>
      <c r="OSV163" s="81"/>
      <c r="OSW163" s="81"/>
      <c r="OSX163" s="81"/>
      <c r="OSY163" s="81"/>
      <c r="OSZ163" s="81"/>
      <c r="OTA163" s="81"/>
      <c r="OTB163" s="81"/>
      <c r="OTC163" s="81"/>
      <c r="OTD163" s="81"/>
      <c r="OTE163" s="81"/>
      <c r="OTF163" s="81"/>
      <c r="OTG163" s="81"/>
      <c r="OTH163" s="81"/>
      <c r="OTI163" s="81"/>
      <c r="OTJ163" s="81"/>
      <c r="OTK163" s="81"/>
      <c r="OTL163" s="81"/>
      <c r="OTM163" s="81"/>
      <c r="OTN163" s="81"/>
      <c r="OTO163" s="81"/>
      <c r="OTP163" s="81"/>
      <c r="OTQ163" s="81"/>
      <c r="OTR163" s="81"/>
      <c r="OTS163" s="81"/>
      <c r="OTT163" s="81"/>
      <c r="OTU163" s="81"/>
      <c r="OTV163" s="81"/>
      <c r="OTW163" s="81"/>
      <c r="OTX163" s="81"/>
      <c r="OTY163" s="81"/>
      <c r="OTZ163" s="81"/>
      <c r="OUA163" s="81"/>
      <c r="OUB163" s="81"/>
      <c r="OUC163" s="81"/>
      <c r="OUD163" s="81"/>
      <c r="OUE163" s="81"/>
      <c r="OUF163" s="81"/>
      <c r="OUG163" s="81"/>
      <c r="OUH163" s="81"/>
      <c r="OUI163" s="81"/>
      <c r="OUJ163" s="81"/>
      <c r="OUK163" s="81"/>
      <c r="OUL163" s="81"/>
      <c r="OUM163" s="81"/>
      <c r="OUN163" s="81"/>
      <c r="OUO163" s="81"/>
      <c r="OUP163" s="81"/>
      <c r="OUQ163" s="81"/>
      <c r="OUR163" s="81"/>
      <c r="OUS163" s="81"/>
      <c r="OUT163" s="81"/>
      <c r="OUU163" s="81"/>
      <c r="OUV163" s="81"/>
      <c r="OUW163" s="81"/>
      <c r="OUX163" s="81"/>
      <c r="OUY163" s="81"/>
      <c r="OUZ163" s="81"/>
      <c r="OVA163" s="81"/>
      <c r="OVB163" s="81"/>
      <c r="OVC163" s="81"/>
      <c r="OVD163" s="81"/>
      <c r="OVE163" s="81"/>
      <c r="OVF163" s="81"/>
      <c r="OVG163" s="81"/>
      <c r="OVH163" s="81"/>
      <c r="OVI163" s="81"/>
      <c r="OVJ163" s="81"/>
      <c r="OVK163" s="81"/>
      <c r="OVL163" s="81"/>
      <c r="OVM163" s="81"/>
      <c r="OVN163" s="81"/>
      <c r="OVO163" s="81"/>
      <c r="OVP163" s="81"/>
      <c r="OVQ163" s="81"/>
      <c r="OVR163" s="81"/>
      <c r="OVS163" s="81"/>
      <c r="OVT163" s="81"/>
      <c r="OVU163" s="81"/>
      <c r="OVV163" s="81"/>
      <c r="OVW163" s="81"/>
      <c r="OVX163" s="81"/>
      <c r="OVY163" s="81"/>
      <c r="OVZ163" s="81"/>
      <c r="OWA163" s="81"/>
      <c r="OWB163" s="81"/>
      <c r="OWC163" s="81"/>
      <c r="OWD163" s="81"/>
      <c r="OWE163" s="81"/>
      <c r="OWF163" s="81"/>
      <c r="OWG163" s="81"/>
      <c r="OWH163" s="81"/>
      <c r="OWI163" s="81"/>
      <c r="OWJ163" s="81"/>
      <c r="OWK163" s="81"/>
      <c r="OWL163" s="81"/>
      <c r="OWM163" s="81"/>
      <c r="OWN163" s="81"/>
      <c r="OWO163" s="81"/>
      <c r="OWP163" s="81"/>
      <c r="OWQ163" s="81"/>
      <c r="OWR163" s="81"/>
      <c r="OWS163" s="81"/>
      <c r="OWT163" s="81"/>
      <c r="OWU163" s="81"/>
      <c r="OWV163" s="81"/>
      <c r="OWW163" s="81"/>
      <c r="OWX163" s="81"/>
      <c r="OWY163" s="81"/>
      <c r="OWZ163" s="81"/>
      <c r="OXA163" s="81"/>
      <c r="OXB163" s="81"/>
      <c r="OXC163" s="81"/>
      <c r="OXD163" s="81"/>
      <c r="OXE163" s="81"/>
      <c r="OXF163" s="81"/>
      <c r="OXG163" s="81"/>
      <c r="OXH163" s="81"/>
      <c r="OXI163" s="81"/>
      <c r="OXJ163" s="81"/>
      <c r="OXK163" s="81"/>
      <c r="OXL163" s="81"/>
      <c r="OXM163" s="81"/>
      <c r="OXN163" s="81"/>
      <c r="OXO163" s="81"/>
      <c r="OXP163" s="81"/>
      <c r="OXQ163" s="81"/>
      <c r="OXR163" s="81"/>
      <c r="OXS163" s="81"/>
      <c r="OXT163" s="81"/>
      <c r="OXU163" s="81"/>
      <c r="OXV163" s="81"/>
      <c r="OXW163" s="81"/>
      <c r="OXX163" s="81"/>
      <c r="OXY163" s="81"/>
      <c r="OXZ163" s="81"/>
      <c r="OYA163" s="81"/>
      <c r="OYB163" s="81"/>
      <c r="OYC163" s="81"/>
      <c r="OYD163" s="81"/>
      <c r="OYE163" s="81"/>
      <c r="OYF163" s="81"/>
      <c r="OYG163" s="81"/>
      <c r="OYH163" s="81"/>
      <c r="OYI163" s="81"/>
      <c r="OYJ163" s="81"/>
      <c r="OYK163" s="81"/>
      <c r="OYL163" s="81"/>
      <c r="OYM163" s="81"/>
      <c r="OYN163" s="81"/>
      <c r="OYO163" s="81"/>
      <c r="OYP163" s="81"/>
      <c r="OYQ163" s="81"/>
      <c r="OYR163" s="81"/>
      <c r="OYS163" s="81"/>
      <c r="OYT163" s="81"/>
      <c r="OYU163" s="81"/>
      <c r="OYV163" s="81"/>
      <c r="OYW163" s="81"/>
      <c r="OYX163" s="81"/>
      <c r="OYY163" s="81"/>
      <c r="OYZ163" s="81"/>
      <c r="OZA163" s="81"/>
      <c r="OZB163" s="81"/>
      <c r="OZC163" s="81"/>
      <c r="OZD163" s="81"/>
      <c r="OZE163" s="81"/>
      <c r="OZF163" s="81"/>
      <c r="OZG163" s="81"/>
      <c r="OZH163" s="81"/>
      <c r="OZI163" s="81"/>
      <c r="OZJ163" s="81"/>
      <c r="OZK163" s="81"/>
      <c r="OZL163" s="81"/>
      <c r="OZM163" s="81"/>
      <c r="OZN163" s="81"/>
      <c r="OZO163" s="81"/>
      <c r="OZP163" s="81"/>
      <c r="OZQ163" s="81"/>
      <c r="OZR163" s="81"/>
      <c r="OZS163" s="81"/>
      <c r="OZT163" s="81"/>
      <c r="OZU163" s="81"/>
      <c r="OZV163" s="81"/>
      <c r="OZW163" s="81"/>
      <c r="OZX163" s="81"/>
      <c r="OZY163" s="81"/>
      <c r="OZZ163" s="81"/>
      <c r="PAA163" s="81"/>
      <c r="PAB163" s="81"/>
      <c r="PAC163" s="81"/>
      <c r="PAD163" s="81"/>
      <c r="PAE163" s="81"/>
      <c r="PAF163" s="81"/>
      <c r="PAG163" s="81"/>
      <c r="PAH163" s="81"/>
      <c r="PAI163" s="81"/>
      <c r="PAJ163" s="81"/>
      <c r="PAK163" s="81"/>
      <c r="PAL163" s="81"/>
      <c r="PAM163" s="81"/>
      <c r="PAN163" s="81"/>
      <c r="PAO163" s="81"/>
      <c r="PAP163" s="81"/>
      <c r="PAQ163" s="81"/>
      <c r="PAR163" s="81"/>
      <c r="PAS163" s="81"/>
      <c r="PAT163" s="81"/>
      <c r="PAU163" s="81"/>
      <c r="PAV163" s="81"/>
      <c r="PAW163" s="81"/>
      <c r="PAX163" s="81"/>
      <c r="PAY163" s="81"/>
      <c r="PAZ163" s="81"/>
      <c r="PBA163" s="81"/>
      <c r="PBB163" s="81"/>
      <c r="PBC163" s="81"/>
      <c r="PBD163" s="81"/>
      <c r="PBE163" s="81"/>
      <c r="PBF163" s="81"/>
      <c r="PBG163" s="81"/>
      <c r="PBH163" s="81"/>
      <c r="PBI163" s="81"/>
      <c r="PBJ163" s="81"/>
      <c r="PBK163" s="81"/>
      <c r="PBL163" s="81"/>
      <c r="PBM163" s="81"/>
      <c r="PBN163" s="81"/>
      <c r="PBO163" s="81"/>
      <c r="PBP163" s="81"/>
      <c r="PBQ163" s="81"/>
      <c r="PBR163" s="81"/>
      <c r="PBS163" s="81"/>
      <c r="PBT163" s="81"/>
      <c r="PBU163" s="81"/>
      <c r="PBV163" s="81"/>
      <c r="PBW163" s="81"/>
      <c r="PBX163" s="81"/>
      <c r="PBY163" s="81"/>
      <c r="PBZ163" s="81"/>
      <c r="PCA163" s="81"/>
      <c r="PCB163" s="81"/>
      <c r="PCC163" s="81"/>
      <c r="PCD163" s="81"/>
      <c r="PCE163" s="81"/>
      <c r="PCF163" s="81"/>
      <c r="PCG163" s="81"/>
      <c r="PCH163" s="81"/>
      <c r="PCI163" s="81"/>
      <c r="PCJ163" s="81"/>
      <c r="PCK163" s="81"/>
      <c r="PCL163" s="81"/>
      <c r="PCM163" s="81"/>
      <c r="PCN163" s="81"/>
      <c r="PCO163" s="81"/>
      <c r="PCP163" s="81"/>
      <c r="PCQ163" s="81"/>
      <c r="PCR163" s="81"/>
      <c r="PCS163" s="81"/>
      <c r="PCT163" s="81"/>
      <c r="PCU163" s="81"/>
      <c r="PCV163" s="81"/>
      <c r="PCW163" s="81"/>
      <c r="PCX163" s="81"/>
      <c r="PCY163" s="81"/>
      <c r="PCZ163" s="81"/>
      <c r="PDA163" s="81"/>
      <c r="PDB163" s="81"/>
      <c r="PDC163" s="81"/>
      <c r="PDD163" s="81"/>
      <c r="PDE163" s="81"/>
      <c r="PDF163" s="81"/>
      <c r="PDG163" s="81"/>
      <c r="PDH163" s="81"/>
      <c r="PDI163" s="81"/>
      <c r="PDJ163" s="81"/>
      <c r="PDK163" s="81"/>
      <c r="PDL163" s="81"/>
      <c r="PDM163" s="81"/>
      <c r="PDN163" s="81"/>
      <c r="PDO163" s="81"/>
      <c r="PDP163" s="81"/>
      <c r="PDQ163" s="81"/>
      <c r="PDR163" s="81"/>
      <c r="PDS163" s="81"/>
      <c r="PDT163" s="81"/>
      <c r="PDU163" s="81"/>
      <c r="PDV163" s="81"/>
      <c r="PDW163" s="81"/>
      <c r="PDX163" s="81"/>
      <c r="PDY163" s="81"/>
      <c r="PDZ163" s="81"/>
      <c r="PEA163" s="81"/>
      <c r="PEB163" s="81"/>
      <c r="PEC163" s="81"/>
      <c r="PED163" s="81"/>
      <c r="PEE163" s="81"/>
      <c r="PEF163" s="81"/>
      <c r="PEG163" s="81"/>
      <c r="PEH163" s="81"/>
      <c r="PEI163" s="81"/>
      <c r="PEJ163" s="81"/>
      <c r="PEK163" s="81"/>
      <c r="PEL163" s="81"/>
      <c r="PEM163" s="81"/>
      <c r="PEN163" s="81"/>
      <c r="PEO163" s="81"/>
      <c r="PEP163" s="81"/>
      <c r="PEQ163" s="81"/>
      <c r="PER163" s="81"/>
      <c r="PES163" s="81"/>
      <c r="PET163" s="81"/>
      <c r="PEU163" s="81"/>
      <c r="PEV163" s="81"/>
      <c r="PEW163" s="81"/>
      <c r="PEX163" s="81"/>
      <c r="PEY163" s="81"/>
      <c r="PEZ163" s="81"/>
      <c r="PFA163" s="81"/>
      <c r="PFB163" s="81"/>
      <c r="PFC163" s="81"/>
      <c r="PFD163" s="81"/>
      <c r="PFE163" s="81"/>
      <c r="PFF163" s="81"/>
      <c r="PFG163" s="81"/>
      <c r="PFH163" s="81"/>
      <c r="PFI163" s="81"/>
      <c r="PFJ163" s="81"/>
      <c r="PFK163" s="81"/>
      <c r="PFL163" s="81"/>
      <c r="PFM163" s="81"/>
      <c r="PFN163" s="81"/>
      <c r="PFO163" s="81"/>
      <c r="PFP163" s="81"/>
      <c r="PFQ163" s="81"/>
      <c r="PFR163" s="81"/>
      <c r="PFS163" s="81"/>
      <c r="PFT163" s="81"/>
      <c r="PFU163" s="81"/>
      <c r="PFV163" s="81"/>
      <c r="PFW163" s="81"/>
      <c r="PFX163" s="81"/>
      <c r="PFY163" s="81"/>
      <c r="PFZ163" s="81"/>
      <c r="PGA163" s="81"/>
      <c r="PGB163" s="81"/>
      <c r="PGC163" s="81"/>
      <c r="PGD163" s="81"/>
      <c r="PGE163" s="81"/>
      <c r="PGF163" s="81"/>
      <c r="PGG163" s="81"/>
      <c r="PGH163" s="81"/>
      <c r="PGI163" s="81"/>
      <c r="PGJ163" s="81"/>
      <c r="PGK163" s="81"/>
      <c r="PGL163" s="81"/>
      <c r="PGM163" s="81"/>
      <c r="PGN163" s="81"/>
      <c r="PGO163" s="81"/>
      <c r="PGP163" s="81"/>
      <c r="PGQ163" s="81"/>
      <c r="PGR163" s="81"/>
      <c r="PGS163" s="81"/>
      <c r="PGT163" s="81"/>
      <c r="PGU163" s="81"/>
      <c r="PGV163" s="81"/>
      <c r="PGW163" s="81"/>
      <c r="PGX163" s="81"/>
      <c r="PGY163" s="81"/>
      <c r="PGZ163" s="81"/>
      <c r="PHA163" s="81"/>
      <c r="PHB163" s="81"/>
      <c r="PHC163" s="81"/>
      <c r="PHD163" s="81"/>
      <c r="PHE163" s="81"/>
      <c r="PHF163" s="81"/>
      <c r="PHG163" s="81"/>
      <c r="PHH163" s="81"/>
      <c r="PHI163" s="81"/>
      <c r="PHJ163" s="81"/>
      <c r="PHK163" s="81"/>
      <c r="PHL163" s="81"/>
      <c r="PHM163" s="81"/>
      <c r="PHN163" s="81"/>
      <c r="PHO163" s="81"/>
      <c r="PHP163" s="81"/>
      <c r="PHQ163" s="81"/>
      <c r="PHR163" s="81"/>
      <c r="PHS163" s="81"/>
      <c r="PHT163" s="81"/>
      <c r="PHU163" s="81"/>
      <c r="PHV163" s="81"/>
      <c r="PHW163" s="81"/>
      <c r="PHX163" s="81"/>
      <c r="PHY163" s="81"/>
      <c r="PHZ163" s="81"/>
      <c r="PIA163" s="81"/>
      <c r="PIB163" s="81"/>
      <c r="PIC163" s="81"/>
      <c r="PID163" s="81"/>
      <c r="PIE163" s="81"/>
      <c r="PIF163" s="81"/>
      <c r="PIG163" s="81"/>
      <c r="PIH163" s="81"/>
      <c r="PII163" s="81"/>
      <c r="PIJ163" s="81"/>
      <c r="PIK163" s="81"/>
      <c r="PIL163" s="81"/>
      <c r="PIM163" s="81"/>
      <c r="PIN163" s="81"/>
      <c r="PIO163" s="81"/>
      <c r="PIP163" s="81"/>
      <c r="PIQ163" s="81"/>
      <c r="PIR163" s="81"/>
      <c r="PIS163" s="81"/>
      <c r="PIT163" s="81"/>
      <c r="PIU163" s="81"/>
      <c r="PIV163" s="81"/>
      <c r="PIW163" s="81"/>
      <c r="PIX163" s="81"/>
      <c r="PIY163" s="81"/>
      <c r="PIZ163" s="81"/>
      <c r="PJA163" s="81"/>
      <c r="PJB163" s="81"/>
      <c r="PJC163" s="81"/>
      <c r="PJD163" s="81"/>
      <c r="PJE163" s="81"/>
      <c r="PJF163" s="81"/>
      <c r="PJG163" s="81"/>
      <c r="PJH163" s="81"/>
      <c r="PJI163" s="81"/>
      <c r="PJJ163" s="81"/>
      <c r="PJK163" s="81"/>
      <c r="PJL163" s="81"/>
      <c r="PJM163" s="81"/>
      <c r="PJN163" s="81"/>
      <c r="PJO163" s="81"/>
      <c r="PJP163" s="81"/>
      <c r="PJQ163" s="81"/>
      <c r="PJR163" s="81"/>
      <c r="PJS163" s="81"/>
      <c r="PJT163" s="81"/>
      <c r="PJU163" s="81"/>
      <c r="PJV163" s="81"/>
      <c r="PJW163" s="81"/>
      <c r="PJX163" s="81"/>
      <c r="PJY163" s="81"/>
      <c r="PJZ163" s="81"/>
      <c r="PKA163" s="81"/>
      <c r="PKB163" s="81"/>
      <c r="PKC163" s="81"/>
      <c r="PKD163" s="81"/>
      <c r="PKE163" s="81"/>
      <c r="PKF163" s="81"/>
      <c r="PKG163" s="81"/>
      <c r="PKH163" s="81"/>
      <c r="PKI163" s="81"/>
      <c r="PKJ163" s="81"/>
      <c r="PKK163" s="81"/>
      <c r="PKL163" s="81"/>
      <c r="PKM163" s="81"/>
      <c r="PKN163" s="81"/>
      <c r="PKO163" s="81"/>
      <c r="PKP163" s="81"/>
      <c r="PKQ163" s="81"/>
      <c r="PKR163" s="81"/>
      <c r="PKS163" s="81"/>
      <c r="PKT163" s="81"/>
      <c r="PKU163" s="81"/>
      <c r="PKV163" s="81"/>
      <c r="PKW163" s="81"/>
      <c r="PKX163" s="81"/>
      <c r="PKY163" s="81"/>
      <c r="PKZ163" s="81"/>
      <c r="PLA163" s="81"/>
      <c r="PLB163" s="81"/>
      <c r="PLC163" s="81"/>
      <c r="PLD163" s="81"/>
      <c r="PLE163" s="81"/>
      <c r="PLF163" s="81"/>
      <c r="PLG163" s="81"/>
      <c r="PLH163" s="81"/>
      <c r="PLI163" s="81"/>
      <c r="PLJ163" s="81"/>
      <c r="PLK163" s="81"/>
      <c r="PLL163" s="81"/>
      <c r="PLM163" s="81"/>
      <c r="PLN163" s="81"/>
      <c r="PLO163" s="81"/>
      <c r="PLP163" s="81"/>
      <c r="PLQ163" s="81"/>
      <c r="PLR163" s="81"/>
      <c r="PLS163" s="81"/>
      <c r="PLT163" s="81"/>
      <c r="PLU163" s="81"/>
      <c r="PLV163" s="81"/>
      <c r="PLW163" s="81"/>
      <c r="PLX163" s="81"/>
      <c r="PLY163" s="81"/>
      <c r="PLZ163" s="81"/>
      <c r="PMA163" s="81"/>
      <c r="PMB163" s="81"/>
      <c r="PMC163" s="81"/>
      <c r="PMD163" s="81"/>
      <c r="PME163" s="81"/>
      <c r="PMF163" s="81"/>
      <c r="PMG163" s="81"/>
      <c r="PMH163" s="81"/>
      <c r="PMI163" s="81"/>
      <c r="PMJ163" s="81"/>
      <c r="PMK163" s="81"/>
      <c r="PML163" s="81"/>
      <c r="PMM163" s="81"/>
      <c r="PMN163" s="81"/>
      <c r="PMO163" s="81"/>
      <c r="PMP163" s="81"/>
      <c r="PMQ163" s="81"/>
      <c r="PMR163" s="81"/>
      <c r="PMS163" s="81"/>
      <c r="PMT163" s="81"/>
      <c r="PMU163" s="81"/>
      <c r="PMV163" s="81"/>
      <c r="PMW163" s="81"/>
      <c r="PMX163" s="81"/>
      <c r="PMY163" s="81"/>
      <c r="PMZ163" s="81"/>
      <c r="PNA163" s="81"/>
      <c r="PNB163" s="81"/>
      <c r="PNC163" s="81"/>
      <c r="PND163" s="81"/>
      <c r="PNE163" s="81"/>
      <c r="PNF163" s="81"/>
      <c r="PNG163" s="81"/>
      <c r="PNH163" s="81"/>
      <c r="PNI163" s="81"/>
      <c r="PNJ163" s="81"/>
      <c r="PNK163" s="81"/>
      <c r="PNL163" s="81"/>
      <c r="PNM163" s="81"/>
      <c r="PNN163" s="81"/>
      <c r="PNO163" s="81"/>
      <c r="PNP163" s="81"/>
      <c r="PNQ163" s="81"/>
      <c r="PNR163" s="81"/>
      <c r="PNS163" s="81"/>
      <c r="PNT163" s="81"/>
      <c r="PNU163" s="81"/>
      <c r="PNV163" s="81"/>
      <c r="PNW163" s="81"/>
      <c r="PNX163" s="81"/>
      <c r="PNY163" s="81"/>
      <c r="PNZ163" s="81"/>
      <c r="POA163" s="81"/>
      <c r="POB163" s="81"/>
      <c r="POC163" s="81"/>
      <c r="POD163" s="81"/>
      <c r="POE163" s="81"/>
      <c r="POF163" s="81"/>
      <c r="POG163" s="81"/>
      <c r="POH163" s="81"/>
      <c r="POI163" s="81"/>
      <c r="POJ163" s="81"/>
      <c r="POK163" s="81"/>
      <c r="POL163" s="81"/>
      <c r="POM163" s="81"/>
      <c r="PON163" s="81"/>
      <c r="POO163" s="81"/>
      <c r="POP163" s="81"/>
      <c r="POQ163" s="81"/>
      <c r="POR163" s="81"/>
      <c r="POS163" s="81"/>
      <c r="POT163" s="81"/>
      <c r="POU163" s="81"/>
      <c r="POV163" s="81"/>
      <c r="POW163" s="81"/>
      <c r="POX163" s="81"/>
      <c r="POY163" s="81"/>
      <c r="POZ163" s="81"/>
      <c r="PPA163" s="81"/>
      <c r="PPB163" s="81"/>
      <c r="PPC163" s="81"/>
      <c r="PPD163" s="81"/>
      <c r="PPE163" s="81"/>
      <c r="PPF163" s="81"/>
      <c r="PPG163" s="81"/>
      <c r="PPH163" s="81"/>
      <c r="PPI163" s="81"/>
      <c r="PPJ163" s="81"/>
      <c r="PPK163" s="81"/>
      <c r="PPL163" s="81"/>
      <c r="PPM163" s="81"/>
      <c r="PPN163" s="81"/>
      <c r="PPO163" s="81"/>
      <c r="PPP163" s="81"/>
      <c r="PPQ163" s="81"/>
      <c r="PPR163" s="81"/>
      <c r="PPS163" s="81"/>
      <c r="PPT163" s="81"/>
      <c r="PPU163" s="81"/>
      <c r="PPV163" s="81"/>
      <c r="PPW163" s="81"/>
      <c r="PPX163" s="81"/>
      <c r="PPY163" s="81"/>
      <c r="PPZ163" s="81"/>
      <c r="PQA163" s="81"/>
      <c r="PQB163" s="81"/>
      <c r="PQC163" s="81"/>
      <c r="PQD163" s="81"/>
      <c r="PQE163" s="81"/>
      <c r="PQF163" s="81"/>
      <c r="PQG163" s="81"/>
      <c r="PQH163" s="81"/>
      <c r="PQI163" s="81"/>
      <c r="PQJ163" s="81"/>
      <c r="PQK163" s="81"/>
      <c r="PQL163" s="81"/>
      <c r="PQM163" s="81"/>
      <c r="PQN163" s="81"/>
      <c r="PQO163" s="81"/>
      <c r="PQP163" s="81"/>
      <c r="PQQ163" s="81"/>
      <c r="PQR163" s="81"/>
      <c r="PQS163" s="81"/>
      <c r="PQT163" s="81"/>
      <c r="PQU163" s="81"/>
      <c r="PQV163" s="81"/>
      <c r="PQW163" s="81"/>
      <c r="PQX163" s="81"/>
      <c r="PQY163" s="81"/>
      <c r="PQZ163" s="81"/>
      <c r="PRA163" s="81"/>
      <c r="PRB163" s="81"/>
      <c r="PRC163" s="81"/>
      <c r="PRD163" s="81"/>
      <c r="PRE163" s="81"/>
      <c r="PRF163" s="81"/>
      <c r="PRG163" s="81"/>
      <c r="PRH163" s="81"/>
      <c r="PRI163" s="81"/>
      <c r="PRJ163" s="81"/>
      <c r="PRK163" s="81"/>
      <c r="PRL163" s="81"/>
      <c r="PRM163" s="81"/>
      <c r="PRN163" s="81"/>
      <c r="PRO163" s="81"/>
      <c r="PRP163" s="81"/>
      <c r="PRQ163" s="81"/>
      <c r="PRR163" s="81"/>
      <c r="PRS163" s="81"/>
      <c r="PRT163" s="81"/>
      <c r="PRU163" s="81"/>
      <c r="PRV163" s="81"/>
      <c r="PRW163" s="81"/>
      <c r="PRX163" s="81"/>
      <c r="PRY163" s="81"/>
      <c r="PRZ163" s="81"/>
      <c r="PSA163" s="81"/>
      <c r="PSB163" s="81"/>
      <c r="PSC163" s="81"/>
      <c r="PSD163" s="81"/>
      <c r="PSE163" s="81"/>
      <c r="PSF163" s="81"/>
      <c r="PSG163" s="81"/>
      <c r="PSH163" s="81"/>
      <c r="PSI163" s="81"/>
      <c r="PSJ163" s="81"/>
      <c r="PSK163" s="81"/>
      <c r="PSL163" s="81"/>
      <c r="PSM163" s="81"/>
      <c r="PSN163" s="81"/>
      <c r="PSO163" s="81"/>
      <c r="PSP163" s="81"/>
      <c r="PSQ163" s="81"/>
      <c r="PSR163" s="81"/>
      <c r="PSS163" s="81"/>
      <c r="PST163" s="81"/>
      <c r="PSU163" s="81"/>
      <c r="PSV163" s="81"/>
      <c r="PSW163" s="81"/>
      <c r="PSX163" s="81"/>
      <c r="PSY163" s="81"/>
      <c r="PSZ163" s="81"/>
      <c r="PTA163" s="81"/>
      <c r="PTB163" s="81"/>
      <c r="PTC163" s="81"/>
      <c r="PTD163" s="81"/>
      <c r="PTE163" s="81"/>
      <c r="PTF163" s="81"/>
      <c r="PTG163" s="81"/>
      <c r="PTH163" s="81"/>
      <c r="PTI163" s="81"/>
      <c r="PTJ163" s="81"/>
      <c r="PTK163" s="81"/>
      <c r="PTL163" s="81"/>
      <c r="PTM163" s="81"/>
      <c r="PTN163" s="81"/>
      <c r="PTO163" s="81"/>
      <c r="PTP163" s="81"/>
      <c r="PTQ163" s="81"/>
      <c r="PTR163" s="81"/>
      <c r="PTS163" s="81"/>
      <c r="PTT163" s="81"/>
      <c r="PTU163" s="81"/>
      <c r="PTV163" s="81"/>
      <c r="PTW163" s="81"/>
      <c r="PTX163" s="81"/>
      <c r="PTY163" s="81"/>
      <c r="PTZ163" s="81"/>
      <c r="PUA163" s="81"/>
      <c r="PUB163" s="81"/>
      <c r="PUC163" s="81"/>
      <c r="PUD163" s="81"/>
      <c r="PUE163" s="81"/>
      <c r="PUF163" s="81"/>
      <c r="PUG163" s="81"/>
      <c r="PUH163" s="81"/>
      <c r="PUI163" s="81"/>
      <c r="PUJ163" s="81"/>
      <c r="PUK163" s="81"/>
      <c r="PUL163" s="81"/>
      <c r="PUM163" s="81"/>
      <c r="PUN163" s="81"/>
      <c r="PUO163" s="81"/>
      <c r="PUP163" s="81"/>
      <c r="PUQ163" s="81"/>
      <c r="PUR163" s="81"/>
      <c r="PUS163" s="81"/>
      <c r="PUT163" s="81"/>
      <c r="PUU163" s="81"/>
      <c r="PUV163" s="81"/>
      <c r="PUW163" s="81"/>
      <c r="PUX163" s="81"/>
      <c r="PUY163" s="81"/>
      <c r="PUZ163" s="81"/>
      <c r="PVA163" s="81"/>
      <c r="PVB163" s="81"/>
      <c r="PVC163" s="81"/>
      <c r="PVD163" s="81"/>
      <c r="PVE163" s="81"/>
      <c r="PVF163" s="81"/>
      <c r="PVG163" s="81"/>
      <c r="PVH163" s="81"/>
      <c r="PVI163" s="81"/>
      <c r="PVJ163" s="81"/>
      <c r="PVK163" s="81"/>
      <c r="PVL163" s="81"/>
      <c r="PVM163" s="81"/>
      <c r="PVN163" s="81"/>
      <c r="PVO163" s="81"/>
      <c r="PVP163" s="81"/>
      <c r="PVQ163" s="81"/>
      <c r="PVR163" s="81"/>
      <c r="PVS163" s="81"/>
      <c r="PVT163" s="81"/>
      <c r="PVU163" s="81"/>
      <c r="PVV163" s="81"/>
      <c r="PVW163" s="81"/>
      <c r="PVX163" s="81"/>
      <c r="PVY163" s="81"/>
      <c r="PVZ163" s="81"/>
      <c r="PWA163" s="81"/>
      <c r="PWB163" s="81"/>
      <c r="PWC163" s="81"/>
      <c r="PWD163" s="81"/>
      <c r="PWE163" s="81"/>
      <c r="PWF163" s="81"/>
      <c r="PWG163" s="81"/>
      <c r="PWH163" s="81"/>
      <c r="PWI163" s="81"/>
      <c r="PWJ163" s="81"/>
      <c r="PWK163" s="81"/>
      <c r="PWL163" s="81"/>
      <c r="PWM163" s="81"/>
      <c r="PWN163" s="81"/>
      <c r="PWO163" s="81"/>
      <c r="PWP163" s="81"/>
      <c r="PWQ163" s="81"/>
      <c r="PWR163" s="81"/>
      <c r="PWS163" s="81"/>
      <c r="PWT163" s="81"/>
      <c r="PWU163" s="81"/>
      <c r="PWV163" s="81"/>
      <c r="PWW163" s="81"/>
      <c r="PWX163" s="81"/>
      <c r="PWY163" s="81"/>
      <c r="PWZ163" s="81"/>
      <c r="PXA163" s="81"/>
      <c r="PXB163" s="81"/>
      <c r="PXC163" s="81"/>
      <c r="PXD163" s="81"/>
      <c r="PXE163" s="81"/>
      <c r="PXF163" s="81"/>
      <c r="PXG163" s="81"/>
      <c r="PXH163" s="81"/>
      <c r="PXI163" s="81"/>
      <c r="PXJ163" s="81"/>
      <c r="PXK163" s="81"/>
      <c r="PXL163" s="81"/>
      <c r="PXM163" s="81"/>
      <c r="PXN163" s="81"/>
      <c r="PXO163" s="81"/>
      <c r="PXP163" s="81"/>
      <c r="PXQ163" s="81"/>
      <c r="PXR163" s="81"/>
      <c r="PXS163" s="81"/>
      <c r="PXT163" s="81"/>
      <c r="PXU163" s="81"/>
      <c r="PXV163" s="81"/>
      <c r="PXW163" s="81"/>
      <c r="PXX163" s="81"/>
      <c r="PXY163" s="81"/>
      <c r="PXZ163" s="81"/>
      <c r="PYA163" s="81"/>
      <c r="PYB163" s="81"/>
      <c r="PYC163" s="81"/>
      <c r="PYD163" s="81"/>
      <c r="PYE163" s="81"/>
      <c r="PYF163" s="81"/>
      <c r="PYG163" s="81"/>
      <c r="PYH163" s="81"/>
      <c r="PYI163" s="81"/>
      <c r="PYJ163" s="81"/>
      <c r="PYK163" s="81"/>
      <c r="PYL163" s="81"/>
      <c r="PYM163" s="81"/>
      <c r="PYN163" s="81"/>
      <c r="PYO163" s="81"/>
      <c r="PYP163" s="81"/>
      <c r="PYQ163" s="81"/>
      <c r="PYR163" s="81"/>
      <c r="PYS163" s="81"/>
      <c r="PYT163" s="81"/>
      <c r="PYU163" s="81"/>
      <c r="PYV163" s="81"/>
      <c r="PYW163" s="81"/>
      <c r="PYX163" s="81"/>
      <c r="PYY163" s="81"/>
      <c r="PYZ163" s="81"/>
      <c r="PZA163" s="81"/>
      <c r="PZB163" s="81"/>
      <c r="PZC163" s="81"/>
      <c r="PZD163" s="81"/>
      <c r="PZE163" s="81"/>
      <c r="PZF163" s="81"/>
      <c r="PZG163" s="81"/>
      <c r="PZH163" s="81"/>
      <c r="PZI163" s="81"/>
      <c r="PZJ163" s="81"/>
      <c r="PZK163" s="81"/>
      <c r="PZL163" s="81"/>
      <c r="PZM163" s="81"/>
      <c r="PZN163" s="81"/>
      <c r="PZO163" s="81"/>
      <c r="PZP163" s="81"/>
      <c r="PZQ163" s="81"/>
      <c r="PZR163" s="81"/>
      <c r="PZS163" s="81"/>
      <c r="PZT163" s="81"/>
      <c r="PZU163" s="81"/>
      <c r="PZV163" s="81"/>
      <c r="PZW163" s="81"/>
      <c r="PZX163" s="81"/>
      <c r="PZY163" s="81"/>
      <c r="PZZ163" s="81"/>
      <c r="QAA163" s="81"/>
      <c r="QAB163" s="81"/>
      <c r="QAC163" s="81"/>
      <c r="QAD163" s="81"/>
      <c r="QAE163" s="81"/>
      <c r="QAF163" s="81"/>
      <c r="QAG163" s="81"/>
      <c r="QAH163" s="81"/>
      <c r="QAI163" s="81"/>
      <c r="QAJ163" s="81"/>
      <c r="QAK163" s="81"/>
      <c r="QAL163" s="81"/>
      <c r="QAM163" s="81"/>
      <c r="QAN163" s="81"/>
      <c r="QAO163" s="81"/>
      <c r="QAP163" s="81"/>
      <c r="QAQ163" s="81"/>
      <c r="QAR163" s="81"/>
      <c r="QAS163" s="81"/>
      <c r="QAT163" s="81"/>
      <c r="QAU163" s="81"/>
      <c r="QAV163" s="81"/>
      <c r="QAW163" s="81"/>
      <c r="QAX163" s="81"/>
      <c r="QAY163" s="81"/>
      <c r="QAZ163" s="81"/>
      <c r="QBA163" s="81"/>
      <c r="QBB163" s="81"/>
      <c r="QBC163" s="81"/>
      <c r="QBD163" s="81"/>
      <c r="QBE163" s="81"/>
      <c r="QBF163" s="81"/>
      <c r="QBG163" s="81"/>
      <c r="QBH163" s="81"/>
      <c r="QBI163" s="81"/>
      <c r="QBJ163" s="81"/>
      <c r="QBK163" s="81"/>
      <c r="QBL163" s="81"/>
      <c r="QBM163" s="81"/>
      <c r="QBN163" s="81"/>
      <c r="QBO163" s="81"/>
      <c r="QBP163" s="81"/>
      <c r="QBQ163" s="81"/>
      <c r="QBR163" s="81"/>
      <c r="QBS163" s="81"/>
      <c r="QBT163" s="81"/>
      <c r="QBU163" s="81"/>
      <c r="QBV163" s="81"/>
      <c r="QBW163" s="81"/>
      <c r="QBX163" s="81"/>
      <c r="QBY163" s="81"/>
      <c r="QBZ163" s="81"/>
      <c r="QCA163" s="81"/>
      <c r="QCB163" s="81"/>
      <c r="QCC163" s="81"/>
      <c r="QCD163" s="81"/>
      <c r="QCE163" s="81"/>
      <c r="QCF163" s="81"/>
      <c r="QCG163" s="81"/>
      <c r="QCH163" s="81"/>
      <c r="QCI163" s="81"/>
      <c r="QCJ163" s="81"/>
      <c r="QCK163" s="81"/>
      <c r="QCL163" s="81"/>
      <c r="QCM163" s="81"/>
      <c r="QCN163" s="81"/>
      <c r="QCO163" s="81"/>
      <c r="QCP163" s="81"/>
      <c r="QCQ163" s="81"/>
      <c r="QCR163" s="81"/>
      <c r="QCS163" s="81"/>
      <c r="QCT163" s="81"/>
      <c r="QCU163" s="81"/>
      <c r="QCV163" s="81"/>
      <c r="QCW163" s="81"/>
      <c r="QCX163" s="81"/>
      <c r="QCY163" s="81"/>
      <c r="QCZ163" s="81"/>
      <c r="QDA163" s="81"/>
      <c r="QDB163" s="81"/>
      <c r="QDC163" s="81"/>
      <c r="QDD163" s="81"/>
      <c r="QDE163" s="81"/>
      <c r="QDF163" s="81"/>
      <c r="QDG163" s="81"/>
      <c r="QDH163" s="81"/>
      <c r="QDI163" s="81"/>
      <c r="QDJ163" s="81"/>
      <c r="QDK163" s="81"/>
      <c r="QDL163" s="81"/>
      <c r="QDM163" s="81"/>
      <c r="QDN163" s="81"/>
      <c r="QDO163" s="81"/>
      <c r="QDP163" s="81"/>
      <c r="QDQ163" s="81"/>
      <c r="QDR163" s="81"/>
      <c r="QDS163" s="81"/>
      <c r="QDT163" s="81"/>
      <c r="QDU163" s="81"/>
      <c r="QDV163" s="81"/>
      <c r="QDW163" s="81"/>
      <c r="QDX163" s="81"/>
      <c r="QDY163" s="81"/>
      <c r="QDZ163" s="81"/>
      <c r="QEA163" s="81"/>
      <c r="QEB163" s="81"/>
      <c r="QEC163" s="81"/>
      <c r="QED163" s="81"/>
      <c r="QEE163" s="81"/>
      <c r="QEF163" s="81"/>
      <c r="QEG163" s="81"/>
      <c r="QEH163" s="81"/>
      <c r="QEI163" s="81"/>
      <c r="QEJ163" s="81"/>
      <c r="QEK163" s="81"/>
      <c r="QEL163" s="81"/>
      <c r="QEM163" s="81"/>
      <c r="QEN163" s="81"/>
      <c r="QEO163" s="81"/>
      <c r="QEP163" s="81"/>
      <c r="QEQ163" s="81"/>
      <c r="QER163" s="81"/>
      <c r="QES163" s="81"/>
      <c r="QET163" s="81"/>
      <c r="QEU163" s="81"/>
      <c r="QEV163" s="81"/>
      <c r="QEW163" s="81"/>
      <c r="QEX163" s="81"/>
      <c r="QEY163" s="81"/>
      <c r="QEZ163" s="81"/>
      <c r="QFA163" s="81"/>
      <c r="QFB163" s="81"/>
      <c r="QFC163" s="81"/>
      <c r="QFD163" s="81"/>
      <c r="QFE163" s="81"/>
      <c r="QFF163" s="81"/>
      <c r="QFG163" s="81"/>
      <c r="QFH163" s="81"/>
      <c r="QFI163" s="81"/>
      <c r="QFJ163" s="81"/>
      <c r="QFK163" s="81"/>
      <c r="QFL163" s="81"/>
      <c r="QFM163" s="81"/>
      <c r="QFN163" s="81"/>
      <c r="QFO163" s="81"/>
      <c r="QFP163" s="81"/>
      <c r="QFQ163" s="81"/>
      <c r="QFR163" s="81"/>
      <c r="QFS163" s="81"/>
      <c r="QFT163" s="81"/>
      <c r="QFU163" s="81"/>
      <c r="QFV163" s="81"/>
      <c r="QFW163" s="81"/>
      <c r="QFX163" s="81"/>
      <c r="QFY163" s="81"/>
      <c r="QFZ163" s="81"/>
      <c r="QGA163" s="81"/>
      <c r="QGB163" s="81"/>
      <c r="QGC163" s="81"/>
      <c r="QGD163" s="81"/>
      <c r="QGE163" s="81"/>
      <c r="QGF163" s="81"/>
      <c r="QGG163" s="81"/>
      <c r="QGH163" s="81"/>
      <c r="QGI163" s="81"/>
      <c r="QGJ163" s="81"/>
      <c r="QGK163" s="81"/>
      <c r="QGL163" s="81"/>
      <c r="QGM163" s="81"/>
      <c r="QGN163" s="81"/>
      <c r="QGO163" s="81"/>
      <c r="QGP163" s="81"/>
      <c r="QGQ163" s="81"/>
      <c r="QGR163" s="81"/>
      <c r="QGS163" s="81"/>
      <c r="QGT163" s="81"/>
      <c r="QGU163" s="81"/>
      <c r="QGV163" s="81"/>
      <c r="QGW163" s="81"/>
      <c r="QGX163" s="81"/>
      <c r="QGY163" s="81"/>
      <c r="QGZ163" s="81"/>
      <c r="QHA163" s="81"/>
      <c r="QHB163" s="81"/>
      <c r="QHC163" s="81"/>
      <c r="QHD163" s="81"/>
      <c r="QHE163" s="81"/>
      <c r="QHF163" s="81"/>
      <c r="QHG163" s="81"/>
      <c r="QHH163" s="81"/>
      <c r="QHI163" s="81"/>
      <c r="QHJ163" s="81"/>
      <c r="QHK163" s="81"/>
      <c r="QHL163" s="81"/>
      <c r="QHM163" s="81"/>
      <c r="QHN163" s="81"/>
      <c r="QHO163" s="81"/>
      <c r="QHP163" s="81"/>
      <c r="QHQ163" s="81"/>
      <c r="QHR163" s="81"/>
      <c r="QHS163" s="81"/>
      <c r="QHT163" s="81"/>
      <c r="QHU163" s="81"/>
      <c r="QHV163" s="81"/>
      <c r="QHW163" s="81"/>
      <c r="QHX163" s="81"/>
      <c r="QHY163" s="81"/>
      <c r="QHZ163" s="81"/>
      <c r="QIA163" s="81"/>
      <c r="QIB163" s="81"/>
      <c r="QIC163" s="81"/>
      <c r="QID163" s="81"/>
      <c r="QIE163" s="81"/>
      <c r="QIF163" s="81"/>
      <c r="QIG163" s="81"/>
      <c r="QIH163" s="81"/>
      <c r="QII163" s="81"/>
      <c r="QIJ163" s="81"/>
      <c r="QIK163" s="81"/>
      <c r="QIL163" s="81"/>
      <c r="QIM163" s="81"/>
      <c r="QIN163" s="81"/>
      <c r="QIO163" s="81"/>
      <c r="QIP163" s="81"/>
      <c r="QIQ163" s="81"/>
      <c r="QIR163" s="81"/>
      <c r="QIS163" s="81"/>
      <c r="QIT163" s="81"/>
      <c r="QIU163" s="81"/>
      <c r="QIV163" s="81"/>
      <c r="QIW163" s="81"/>
      <c r="QIX163" s="81"/>
      <c r="QIY163" s="81"/>
      <c r="QIZ163" s="81"/>
      <c r="QJA163" s="81"/>
      <c r="QJB163" s="81"/>
      <c r="QJC163" s="81"/>
      <c r="QJD163" s="81"/>
      <c r="QJE163" s="81"/>
      <c r="QJF163" s="81"/>
      <c r="QJG163" s="81"/>
      <c r="QJH163" s="81"/>
      <c r="QJI163" s="81"/>
      <c r="QJJ163" s="81"/>
      <c r="QJK163" s="81"/>
      <c r="QJL163" s="81"/>
      <c r="QJM163" s="81"/>
      <c r="QJN163" s="81"/>
      <c r="QJO163" s="81"/>
      <c r="QJP163" s="81"/>
      <c r="QJQ163" s="81"/>
      <c r="QJR163" s="81"/>
      <c r="QJS163" s="81"/>
      <c r="QJT163" s="81"/>
      <c r="QJU163" s="81"/>
      <c r="QJV163" s="81"/>
      <c r="QJW163" s="81"/>
      <c r="QJX163" s="81"/>
      <c r="QJY163" s="81"/>
      <c r="QJZ163" s="81"/>
      <c r="QKA163" s="81"/>
      <c r="QKB163" s="81"/>
      <c r="QKC163" s="81"/>
      <c r="QKD163" s="81"/>
      <c r="QKE163" s="81"/>
      <c r="QKF163" s="81"/>
      <c r="QKG163" s="81"/>
      <c r="QKH163" s="81"/>
      <c r="QKI163" s="81"/>
      <c r="QKJ163" s="81"/>
      <c r="QKK163" s="81"/>
      <c r="QKL163" s="81"/>
      <c r="QKM163" s="81"/>
      <c r="QKN163" s="81"/>
      <c r="QKO163" s="81"/>
      <c r="QKP163" s="81"/>
      <c r="QKQ163" s="81"/>
      <c r="QKR163" s="81"/>
      <c r="QKS163" s="81"/>
      <c r="QKT163" s="81"/>
      <c r="QKU163" s="81"/>
      <c r="QKV163" s="81"/>
      <c r="QKW163" s="81"/>
      <c r="QKX163" s="81"/>
      <c r="QKY163" s="81"/>
      <c r="QKZ163" s="81"/>
      <c r="QLA163" s="81"/>
      <c r="QLB163" s="81"/>
      <c r="QLC163" s="81"/>
      <c r="QLD163" s="81"/>
      <c r="QLE163" s="81"/>
      <c r="QLF163" s="81"/>
      <c r="QLG163" s="81"/>
      <c r="QLH163" s="81"/>
      <c r="QLI163" s="81"/>
      <c r="QLJ163" s="81"/>
      <c r="QLK163" s="81"/>
      <c r="QLL163" s="81"/>
      <c r="QLM163" s="81"/>
      <c r="QLN163" s="81"/>
      <c r="QLO163" s="81"/>
      <c r="QLP163" s="81"/>
      <c r="QLQ163" s="81"/>
      <c r="QLR163" s="81"/>
      <c r="QLS163" s="81"/>
      <c r="QLT163" s="81"/>
      <c r="QLU163" s="81"/>
      <c r="QLV163" s="81"/>
      <c r="QLW163" s="81"/>
      <c r="QLX163" s="81"/>
      <c r="QLY163" s="81"/>
      <c r="QLZ163" s="81"/>
      <c r="QMA163" s="81"/>
      <c r="QMB163" s="81"/>
      <c r="QMC163" s="81"/>
      <c r="QMD163" s="81"/>
      <c r="QME163" s="81"/>
      <c r="QMF163" s="81"/>
      <c r="QMG163" s="81"/>
      <c r="QMH163" s="81"/>
      <c r="QMI163" s="81"/>
      <c r="QMJ163" s="81"/>
      <c r="QMK163" s="81"/>
      <c r="QML163" s="81"/>
      <c r="QMM163" s="81"/>
      <c r="QMN163" s="81"/>
      <c r="QMO163" s="81"/>
      <c r="QMP163" s="81"/>
      <c r="QMQ163" s="81"/>
      <c r="QMR163" s="81"/>
      <c r="QMS163" s="81"/>
      <c r="QMT163" s="81"/>
      <c r="QMU163" s="81"/>
      <c r="QMV163" s="81"/>
      <c r="QMW163" s="81"/>
      <c r="QMX163" s="81"/>
      <c r="QMY163" s="81"/>
      <c r="QMZ163" s="81"/>
      <c r="QNA163" s="81"/>
      <c r="QNB163" s="81"/>
      <c r="QNC163" s="81"/>
      <c r="QND163" s="81"/>
      <c r="QNE163" s="81"/>
      <c r="QNF163" s="81"/>
      <c r="QNG163" s="81"/>
      <c r="QNH163" s="81"/>
      <c r="QNI163" s="81"/>
      <c r="QNJ163" s="81"/>
      <c r="QNK163" s="81"/>
      <c r="QNL163" s="81"/>
      <c r="QNM163" s="81"/>
      <c r="QNN163" s="81"/>
      <c r="QNO163" s="81"/>
      <c r="QNP163" s="81"/>
      <c r="QNQ163" s="81"/>
      <c r="QNR163" s="81"/>
      <c r="QNS163" s="81"/>
      <c r="QNT163" s="81"/>
      <c r="QNU163" s="81"/>
      <c r="QNV163" s="81"/>
      <c r="QNW163" s="81"/>
      <c r="QNX163" s="81"/>
      <c r="QNY163" s="81"/>
      <c r="QNZ163" s="81"/>
      <c r="QOA163" s="81"/>
      <c r="QOB163" s="81"/>
      <c r="QOC163" s="81"/>
      <c r="QOD163" s="81"/>
      <c r="QOE163" s="81"/>
      <c r="QOF163" s="81"/>
      <c r="QOG163" s="81"/>
      <c r="QOH163" s="81"/>
      <c r="QOI163" s="81"/>
      <c r="QOJ163" s="81"/>
      <c r="QOK163" s="81"/>
      <c r="QOL163" s="81"/>
      <c r="QOM163" s="81"/>
      <c r="QON163" s="81"/>
      <c r="QOO163" s="81"/>
      <c r="QOP163" s="81"/>
      <c r="QOQ163" s="81"/>
      <c r="QOR163" s="81"/>
      <c r="QOS163" s="81"/>
      <c r="QOT163" s="81"/>
      <c r="QOU163" s="81"/>
      <c r="QOV163" s="81"/>
      <c r="QOW163" s="81"/>
      <c r="QOX163" s="81"/>
      <c r="QOY163" s="81"/>
      <c r="QOZ163" s="81"/>
      <c r="QPA163" s="81"/>
      <c r="QPB163" s="81"/>
      <c r="QPC163" s="81"/>
      <c r="QPD163" s="81"/>
      <c r="QPE163" s="81"/>
      <c r="QPF163" s="81"/>
      <c r="QPG163" s="81"/>
      <c r="QPH163" s="81"/>
      <c r="QPI163" s="81"/>
      <c r="QPJ163" s="81"/>
      <c r="QPK163" s="81"/>
      <c r="QPL163" s="81"/>
      <c r="QPM163" s="81"/>
      <c r="QPN163" s="81"/>
      <c r="QPO163" s="81"/>
      <c r="QPP163" s="81"/>
      <c r="QPQ163" s="81"/>
      <c r="QPR163" s="81"/>
      <c r="QPS163" s="81"/>
      <c r="QPT163" s="81"/>
      <c r="QPU163" s="81"/>
      <c r="QPV163" s="81"/>
      <c r="QPW163" s="81"/>
      <c r="QPX163" s="81"/>
      <c r="QPY163" s="81"/>
      <c r="QPZ163" s="81"/>
      <c r="QQA163" s="81"/>
      <c r="QQB163" s="81"/>
      <c r="QQC163" s="81"/>
      <c r="QQD163" s="81"/>
      <c r="QQE163" s="81"/>
      <c r="QQF163" s="81"/>
      <c r="QQG163" s="81"/>
      <c r="QQH163" s="81"/>
      <c r="QQI163" s="81"/>
      <c r="QQJ163" s="81"/>
      <c r="QQK163" s="81"/>
      <c r="QQL163" s="81"/>
      <c r="QQM163" s="81"/>
      <c r="QQN163" s="81"/>
      <c r="QQO163" s="81"/>
      <c r="QQP163" s="81"/>
      <c r="QQQ163" s="81"/>
      <c r="QQR163" s="81"/>
      <c r="QQS163" s="81"/>
      <c r="QQT163" s="81"/>
      <c r="QQU163" s="81"/>
      <c r="QQV163" s="81"/>
      <c r="QQW163" s="81"/>
      <c r="QQX163" s="81"/>
      <c r="QQY163" s="81"/>
      <c r="QQZ163" s="81"/>
      <c r="QRA163" s="81"/>
      <c r="QRB163" s="81"/>
      <c r="QRC163" s="81"/>
      <c r="QRD163" s="81"/>
      <c r="QRE163" s="81"/>
      <c r="QRF163" s="81"/>
      <c r="QRG163" s="81"/>
      <c r="QRH163" s="81"/>
      <c r="QRI163" s="81"/>
      <c r="QRJ163" s="81"/>
      <c r="QRK163" s="81"/>
      <c r="QRL163" s="81"/>
      <c r="QRM163" s="81"/>
      <c r="QRN163" s="81"/>
      <c r="QRO163" s="81"/>
      <c r="QRP163" s="81"/>
      <c r="QRQ163" s="81"/>
      <c r="QRR163" s="81"/>
      <c r="QRS163" s="81"/>
      <c r="QRT163" s="81"/>
      <c r="QRU163" s="81"/>
      <c r="QRV163" s="81"/>
      <c r="QRW163" s="81"/>
      <c r="QRX163" s="81"/>
      <c r="QRY163" s="81"/>
      <c r="QRZ163" s="81"/>
      <c r="QSA163" s="81"/>
      <c r="QSB163" s="81"/>
      <c r="QSC163" s="81"/>
      <c r="QSD163" s="81"/>
      <c r="QSE163" s="81"/>
      <c r="QSF163" s="81"/>
      <c r="QSG163" s="81"/>
      <c r="QSH163" s="81"/>
      <c r="QSI163" s="81"/>
      <c r="QSJ163" s="81"/>
      <c r="QSK163" s="81"/>
      <c r="QSL163" s="81"/>
      <c r="QSM163" s="81"/>
      <c r="QSN163" s="81"/>
      <c r="QSO163" s="81"/>
      <c r="QSP163" s="81"/>
      <c r="QSQ163" s="81"/>
      <c r="QSR163" s="81"/>
      <c r="QSS163" s="81"/>
      <c r="QST163" s="81"/>
      <c r="QSU163" s="81"/>
      <c r="QSV163" s="81"/>
      <c r="QSW163" s="81"/>
      <c r="QSX163" s="81"/>
      <c r="QSY163" s="81"/>
      <c r="QSZ163" s="81"/>
      <c r="QTA163" s="81"/>
      <c r="QTB163" s="81"/>
      <c r="QTC163" s="81"/>
      <c r="QTD163" s="81"/>
      <c r="QTE163" s="81"/>
      <c r="QTF163" s="81"/>
      <c r="QTG163" s="81"/>
      <c r="QTH163" s="81"/>
      <c r="QTI163" s="81"/>
      <c r="QTJ163" s="81"/>
      <c r="QTK163" s="81"/>
      <c r="QTL163" s="81"/>
      <c r="QTM163" s="81"/>
      <c r="QTN163" s="81"/>
      <c r="QTO163" s="81"/>
      <c r="QTP163" s="81"/>
      <c r="QTQ163" s="81"/>
      <c r="QTR163" s="81"/>
      <c r="QTS163" s="81"/>
      <c r="QTT163" s="81"/>
      <c r="QTU163" s="81"/>
      <c r="QTV163" s="81"/>
      <c r="QTW163" s="81"/>
      <c r="QTX163" s="81"/>
      <c r="QTY163" s="81"/>
      <c r="QTZ163" s="81"/>
      <c r="QUA163" s="81"/>
      <c r="QUB163" s="81"/>
      <c r="QUC163" s="81"/>
      <c r="QUD163" s="81"/>
      <c r="QUE163" s="81"/>
      <c r="QUF163" s="81"/>
      <c r="QUG163" s="81"/>
      <c r="QUH163" s="81"/>
      <c r="QUI163" s="81"/>
      <c r="QUJ163" s="81"/>
      <c r="QUK163" s="81"/>
      <c r="QUL163" s="81"/>
      <c r="QUM163" s="81"/>
      <c r="QUN163" s="81"/>
      <c r="QUO163" s="81"/>
      <c r="QUP163" s="81"/>
      <c r="QUQ163" s="81"/>
      <c r="QUR163" s="81"/>
      <c r="QUS163" s="81"/>
      <c r="QUT163" s="81"/>
      <c r="QUU163" s="81"/>
      <c r="QUV163" s="81"/>
      <c r="QUW163" s="81"/>
      <c r="QUX163" s="81"/>
      <c r="QUY163" s="81"/>
      <c r="QUZ163" s="81"/>
      <c r="QVA163" s="81"/>
      <c r="QVB163" s="81"/>
      <c r="QVC163" s="81"/>
      <c r="QVD163" s="81"/>
      <c r="QVE163" s="81"/>
      <c r="QVF163" s="81"/>
      <c r="QVG163" s="81"/>
      <c r="QVH163" s="81"/>
      <c r="QVI163" s="81"/>
      <c r="QVJ163" s="81"/>
      <c r="QVK163" s="81"/>
      <c r="QVL163" s="81"/>
      <c r="QVM163" s="81"/>
      <c r="QVN163" s="81"/>
      <c r="QVO163" s="81"/>
      <c r="QVP163" s="81"/>
      <c r="QVQ163" s="81"/>
      <c r="QVR163" s="81"/>
      <c r="QVS163" s="81"/>
      <c r="QVT163" s="81"/>
      <c r="QVU163" s="81"/>
      <c r="QVV163" s="81"/>
      <c r="QVW163" s="81"/>
      <c r="QVX163" s="81"/>
      <c r="QVY163" s="81"/>
      <c r="QVZ163" s="81"/>
      <c r="QWA163" s="81"/>
      <c r="QWB163" s="81"/>
      <c r="QWC163" s="81"/>
      <c r="QWD163" s="81"/>
      <c r="QWE163" s="81"/>
      <c r="QWF163" s="81"/>
      <c r="QWG163" s="81"/>
      <c r="QWH163" s="81"/>
      <c r="QWI163" s="81"/>
      <c r="QWJ163" s="81"/>
      <c r="QWK163" s="81"/>
      <c r="QWL163" s="81"/>
      <c r="QWM163" s="81"/>
      <c r="QWN163" s="81"/>
      <c r="QWO163" s="81"/>
      <c r="QWP163" s="81"/>
      <c r="QWQ163" s="81"/>
      <c r="QWR163" s="81"/>
      <c r="QWS163" s="81"/>
      <c r="QWT163" s="81"/>
      <c r="QWU163" s="81"/>
      <c r="QWV163" s="81"/>
      <c r="QWW163" s="81"/>
      <c r="QWX163" s="81"/>
      <c r="QWY163" s="81"/>
      <c r="QWZ163" s="81"/>
      <c r="QXA163" s="81"/>
      <c r="QXB163" s="81"/>
      <c r="QXC163" s="81"/>
      <c r="QXD163" s="81"/>
      <c r="QXE163" s="81"/>
      <c r="QXF163" s="81"/>
      <c r="QXG163" s="81"/>
      <c r="QXH163" s="81"/>
      <c r="QXI163" s="81"/>
      <c r="QXJ163" s="81"/>
      <c r="QXK163" s="81"/>
      <c r="QXL163" s="81"/>
      <c r="QXM163" s="81"/>
      <c r="QXN163" s="81"/>
      <c r="QXO163" s="81"/>
      <c r="QXP163" s="81"/>
      <c r="QXQ163" s="81"/>
      <c r="QXR163" s="81"/>
      <c r="QXS163" s="81"/>
      <c r="QXT163" s="81"/>
      <c r="QXU163" s="81"/>
      <c r="QXV163" s="81"/>
      <c r="QXW163" s="81"/>
      <c r="QXX163" s="81"/>
      <c r="QXY163" s="81"/>
      <c r="QXZ163" s="81"/>
      <c r="QYA163" s="81"/>
      <c r="QYB163" s="81"/>
      <c r="QYC163" s="81"/>
      <c r="QYD163" s="81"/>
      <c r="QYE163" s="81"/>
      <c r="QYF163" s="81"/>
      <c r="QYG163" s="81"/>
      <c r="QYH163" s="81"/>
      <c r="QYI163" s="81"/>
      <c r="QYJ163" s="81"/>
      <c r="QYK163" s="81"/>
      <c r="QYL163" s="81"/>
      <c r="QYM163" s="81"/>
      <c r="QYN163" s="81"/>
      <c r="QYO163" s="81"/>
      <c r="QYP163" s="81"/>
      <c r="QYQ163" s="81"/>
      <c r="QYR163" s="81"/>
      <c r="QYS163" s="81"/>
      <c r="QYT163" s="81"/>
      <c r="QYU163" s="81"/>
      <c r="QYV163" s="81"/>
      <c r="QYW163" s="81"/>
      <c r="QYX163" s="81"/>
      <c r="QYY163" s="81"/>
      <c r="QYZ163" s="81"/>
      <c r="QZA163" s="81"/>
      <c r="QZB163" s="81"/>
      <c r="QZC163" s="81"/>
      <c r="QZD163" s="81"/>
      <c r="QZE163" s="81"/>
      <c r="QZF163" s="81"/>
      <c r="QZG163" s="81"/>
      <c r="QZH163" s="81"/>
      <c r="QZI163" s="81"/>
      <c r="QZJ163" s="81"/>
      <c r="QZK163" s="81"/>
      <c r="QZL163" s="81"/>
      <c r="QZM163" s="81"/>
      <c r="QZN163" s="81"/>
      <c r="QZO163" s="81"/>
      <c r="QZP163" s="81"/>
      <c r="QZQ163" s="81"/>
      <c r="QZR163" s="81"/>
      <c r="QZS163" s="81"/>
      <c r="QZT163" s="81"/>
      <c r="QZU163" s="81"/>
      <c r="QZV163" s="81"/>
      <c r="QZW163" s="81"/>
      <c r="QZX163" s="81"/>
      <c r="QZY163" s="81"/>
      <c r="QZZ163" s="81"/>
      <c r="RAA163" s="81"/>
      <c r="RAB163" s="81"/>
      <c r="RAC163" s="81"/>
      <c r="RAD163" s="81"/>
      <c r="RAE163" s="81"/>
      <c r="RAF163" s="81"/>
      <c r="RAG163" s="81"/>
      <c r="RAH163" s="81"/>
      <c r="RAI163" s="81"/>
      <c r="RAJ163" s="81"/>
      <c r="RAK163" s="81"/>
      <c r="RAL163" s="81"/>
      <c r="RAM163" s="81"/>
      <c r="RAN163" s="81"/>
      <c r="RAO163" s="81"/>
      <c r="RAP163" s="81"/>
      <c r="RAQ163" s="81"/>
      <c r="RAR163" s="81"/>
      <c r="RAS163" s="81"/>
      <c r="RAT163" s="81"/>
      <c r="RAU163" s="81"/>
      <c r="RAV163" s="81"/>
      <c r="RAW163" s="81"/>
      <c r="RAX163" s="81"/>
      <c r="RAY163" s="81"/>
      <c r="RAZ163" s="81"/>
      <c r="RBA163" s="81"/>
      <c r="RBB163" s="81"/>
      <c r="RBC163" s="81"/>
      <c r="RBD163" s="81"/>
      <c r="RBE163" s="81"/>
      <c r="RBF163" s="81"/>
      <c r="RBG163" s="81"/>
      <c r="RBH163" s="81"/>
      <c r="RBI163" s="81"/>
      <c r="RBJ163" s="81"/>
      <c r="RBK163" s="81"/>
      <c r="RBL163" s="81"/>
      <c r="RBM163" s="81"/>
      <c r="RBN163" s="81"/>
      <c r="RBO163" s="81"/>
      <c r="RBP163" s="81"/>
      <c r="RBQ163" s="81"/>
      <c r="RBR163" s="81"/>
      <c r="RBS163" s="81"/>
      <c r="RBT163" s="81"/>
      <c r="RBU163" s="81"/>
      <c r="RBV163" s="81"/>
      <c r="RBW163" s="81"/>
      <c r="RBX163" s="81"/>
      <c r="RBY163" s="81"/>
      <c r="RBZ163" s="81"/>
      <c r="RCA163" s="81"/>
      <c r="RCB163" s="81"/>
      <c r="RCC163" s="81"/>
      <c r="RCD163" s="81"/>
      <c r="RCE163" s="81"/>
      <c r="RCF163" s="81"/>
      <c r="RCG163" s="81"/>
      <c r="RCH163" s="81"/>
      <c r="RCI163" s="81"/>
      <c r="RCJ163" s="81"/>
      <c r="RCK163" s="81"/>
      <c r="RCL163" s="81"/>
      <c r="RCM163" s="81"/>
      <c r="RCN163" s="81"/>
      <c r="RCO163" s="81"/>
      <c r="RCP163" s="81"/>
      <c r="RCQ163" s="81"/>
      <c r="RCR163" s="81"/>
      <c r="RCS163" s="81"/>
      <c r="RCT163" s="81"/>
      <c r="RCU163" s="81"/>
      <c r="RCV163" s="81"/>
      <c r="RCW163" s="81"/>
      <c r="RCX163" s="81"/>
      <c r="RCY163" s="81"/>
      <c r="RCZ163" s="81"/>
      <c r="RDA163" s="81"/>
      <c r="RDB163" s="81"/>
      <c r="RDC163" s="81"/>
      <c r="RDD163" s="81"/>
      <c r="RDE163" s="81"/>
      <c r="RDF163" s="81"/>
      <c r="RDG163" s="81"/>
      <c r="RDH163" s="81"/>
      <c r="RDI163" s="81"/>
      <c r="RDJ163" s="81"/>
      <c r="RDK163" s="81"/>
      <c r="RDL163" s="81"/>
      <c r="RDM163" s="81"/>
      <c r="RDN163" s="81"/>
      <c r="RDO163" s="81"/>
      <c r="RDP163" s="81"/>
      <c r="RDQ163" s="81"/>
      <c r="RDR163" s="81"/>
      <c r="RDS163" s="81"/>
      <c r="RDT163" s="81"/>
      <c r="RDU163" s="81"/>
      <c r="RDV163" s="81"/>
      <c r="RDW163" s="81"/>
      <c r="RDX163" s="81"/>
      <c r="RDY163" s="81"/>
      <c r="RDZ163" s="81"/>
      <c r="REA163" s="81"/>
      <c r="REB163" s="81"/>
      <c r="REC163" s="81"/>
      <c r="RED163" s="81"/>
      <c r="REE163" s="81"/>
      <c r="REF163" s="81"/>
      <c r="REG163" s="81"/>
      <c r="REH163" s="81"/>
      <c r="REI163" s="81"/>
      <c r="REJ163" s="81"/>
      <c r="REK163" s="81"/>
      <c r="REL163" s="81"/>
      <c r="REM163" s="81"/>
      <c r="REN163" s="81"/>
      <c r="REO163" s="81"/>
      <c r="REP163" s="81"/>
      <c r="REQ163" s="81"/>
      <c r="RER163" s="81"/>
      <c r="RES163" s="81"/>
      <c r="RET163" s="81"/>
      <c r="REU163" s="81"/>
      <c r="REV163" s="81"/>
      <c r="REW163" s="81"/>
      <c r="REX163" s="81"/>
      <c r="REY163" s="81"/>
      <c r="REZ163" s="81"/>
      <c r="RFA163" s="81"/>
      <c r="RFB163" s="81"/>
      <c r="RFC163" s="81"/>
      <c r="RFD163" s="81"/>
      <c r="RFE163" s="81"/>
      <c r="RFF163" s="81"/>
      <c r="RFG163" s="81"/>
      <c r="RFH163" s="81"/>
      <c r="RFI163" s="81"/>
      <c r="RFJ163" s="81"/>
      <c r="RFK163" s="81"/>
      <c r="RFL163" s="81"/>
      <c r="RFM163" s="81"/>
      <c r="RFN163" s="81"/>
      <c r="RFO163" s="81"/>
      <c r="RFP163" s="81"/>
      <c r="RFQ163" s="81"/>
      <c r="RFR163" s="81"/>
      <c r="RFS163" s="81"/>
      <c r="RFT163" s="81"/>
      <c r="RFU163" s="81"/>
      <c r="RFV163" s="81"/>
      <c r="RFW163" s="81"/>
      <c r="RFX163" s="81"/>
      <c r="RFY163" s="81"/>
      <c r="RFZ163" s="81"/>
      <c r="RGA163" s="81"/>
      <c r="RGB163" s="81"/>
      <c r="RGC163" s="81"/>
      <c r="RGD163" s="81"/>
      <c r="RGE163" s="81"/>
      <c r="RGF163" s="81"/>
      <c r="RGG163" s="81"/>
      <c r="RGH163" s="81"/>
      <c r="RGI163" s="81"/>
      <c r="RGJ163" s="81"/>
      <c r="RGK163" s="81"/>
      <c r="RGL163" s="81"/>
      <c r="RGM163" s="81"/>
      <c r="RGN163" s="81"/>
      <c r="RGO163" s="81"/>
      <c r="RGP163" s="81"/>
      <c r="RGQ163" s="81"/>
      <c r="RGR163" s="81"/>
      <c r="RGS163" s="81"/>
      <c r="RGT163" s="81"/>
      <c r="RGU163" s="81"/>
      <c r="RGV163" s="81"/>
      <c r="RGW163" s="81"/>
      <c r="RGX163" s="81"/>
      <c r="RGY163" s="81"/>
      <c r="RGZ163" s="81"/>
      <c r="RHA163" s="81"/>
      <c r="RHB163" s="81"/>
      <c r="RHC163" s="81"/>
      <c r="RHD163" s="81"/>
      <c r="RHE163" s="81"/>
      <c r="RHF163" s="81"/>
      <c r="RHG163" s="81"/>
      <c r="RHH163" s="81"/>
      <c r="RHI163" s="81"/>
      <c r="RHJ163" s="81"/>
      <c r="RHK163" s="81"/>
      <c r="RHL163" s="81"/>
      <c r="RHM163" s="81"/>
      <c r="RHN163" s="81"/>
      <c r="RHO163" s="81"/>
      <c r="RHP163" s="81"/>
      <c r="RHQ163" s="81"/>
      <c r="RHR163" s="81"/>
      <c r="RHS163" s="81"/>
      <c r="RHT163" s="81"/>
      <c r="RHU163" s="81"/>
      <c r="RHV163" s="81"/>
      <c r="RHW163" s="81"/>
      <c r="RHX163" s="81"/>
      <c r="RHY163" s="81"/>
      <c r="RHZ163" s="81"/>
      <c r="RIA163" s="81"/>
      <c r="RIB163" s="81"/>
      <c r="RIC163" s="81"/>
      <c r="RID163" s="81"/>
      <c r="RIE163" s="81"/>
      <c r="RIF163" s="81"/>
      <c r="RIG163" s="81"/>
      <c r="RIH163" s="81"/>
      <c r="RII163" s="81"/>
      <c r="RIJ163" s="81"/>
      <c r="RIK163" s="81"/>
      <c r="RIL163" s="81"/>
      <c r="RIM163" s="81"/>
      <c r="RIN163" s="81"/>
      <c r="RIO163" s="81"/>
      <c r="RIP163" s="81"/>
      <c r="RIQ163" s="81"/>
      <c r="RIR163" s="81"/>
      <c r="RIS163" s="81"/>
      <c r="RIT163" s="81"/>
      <c r="RIU163" s="81"/>
      <c r="RIV163" s="81"/>
      <c r="RIW163" s="81"/>
      <c r="RIX163" s="81"/>
      <c r="RIY163" s="81"/>
      <c r="RIZ163" s="81"/>
      <c r="RJA163" s="81"/>
      <c r="RJB163" s="81"/>
      <c r="RJC163" s="81"/>
      <c r="RJD163" s="81"/>
      <c r="RJE163" s="81"/>
      <c r="RJF163" s="81"/>
      <c r="RJG163" s="81"/>
      <c r="RJH163" s="81"/>
      <c r="RJI163" s="81"/>
      <c r="RJJ163" s="81"/>
      <c r="RJK163" s="81"/>
      <c r="RJL163" s="81"/>
      <c r="RJM163" s="81"/>
      <c r="RJN163" s="81"/>
      <c r="RJO163" s="81"/>
      <c r="RJP163" s="81"/>
      <c r="RJQ163" s="81"/>
      <c r="RJR163" s="81"/>
      <c r="RJS163" s="81"/>
      <c r="RJT163" s="81"/>
      <c r="RJU163" s="81"/>
      <c r="RJV163" s="81"/>
      <c r="RJW163" s="81"/>
      <c r="RJX163" s="81"/>
      <c r="RJY163" s="81"/>
      <c r="RJZ163" s="81"/>
      <c r="RKA163" s="81"/>
      <c r="RKB163" s="81"/>
      <c r="RKC163" s="81"/>
      <c r="RKD163" s="81"/>
      <c r="RKE163" s="81"/>
      <c r="RKF163" s="81"/>
      <c r="RKG163" s="81"/>
      <c r="RKH163" s="81"/>
      <c r="RKI163" s="81"/>
      <c r="RKJ163" s="81"/>
      <c r="RKK163" s="81"/>
      <c r="RKL163" s="81"/>
      <c r="RKM163" s="81"/>
      <c r="RKN163" s="81"/>
      <c r="RKO163" s="81"/>
      <c r="RKP163" s="81"/>
      <c r="RKQ163" s="81"/>
      <c r="RKR163" s="81"/>
      <c r="RKS163" s="81"/>
      <c r="RKT163" s="81"/>
      <c r="RKU163" s="81"/>
      <c r="RKV163" s="81"/>
      <c r="RKW163" s="81"/>
      <c r="RKX163" s="81"/>
      <c r="RKY163" s="81"/>
      <c r="RKZ163" s="81"/>
      <c r="RLA163" s="81"/>
      <c r="RLB163" s="81"/>
      <c r="RLC163" s="81"/>
      <c r="RLD163" s="81"/>
      <c r="RLE163" s="81"/>
      <c r="RLF163" s="81"/>
      <c r="RLG163" s="81"/>
      <c r="RLH163" s="81"/>
      <c r="RLI163" s="81"/>
      <c r="RLJ163" s="81"/>
      <c r="RLK163" s="81"/>
      <c r="RLL163" s="81"/>
      <c r="RLM163" s="81"/>
      <c r="RLN163" s="81"/>
      <c r="RLO163" s="81"/>
      <c r="RLP163" s="81"/>
      <c r="RLQ163" s="81"/>
      <c r="RLR163" s="81"/>
      <c r="RLS163" s="81"/>
      <c r="RLT163" s="81"/>
      <c r="RLU163" s="81"/>
      <c r="RLV163" s="81"/>
      <c r="RLW163" s="81"/>
      <c r="RLX163" s="81"/>
      <c r="RLY163" s="81"/>
      <c r="RLZ163" s="81"/>
      <c r="RMA163" s="81"/>
      <c r="RMB163" s="81"/>
      <c r="RMC163" s="81"/>
      <c r="RMD163" s="81"/>
      <c r="RME163" s="81"/>
      <c r="RMF163" s="81"/>
      <c r="RMG163" s="81"/>
      <c r="RMH163" s="81"/>
      <c r="RMI163" s="81"/>
      <c r="RMJ163" s="81"/>
      <c r="RMK163" s="81"/>
      <c r="RML163" s="81"/>
      <c r="RMM163" s="81"/>
      <c r="RMN163" s="81"/>
      <c r="RMO163" s="81"/>
      <c r="RMP163" s="81"/>
      <c r="RMQ163" s="81"/>
      <c r="RMR163" s="81"/>
      <c r="RMS163" s="81"/>
      <c r="RMT163" s="81"/>
      <c r="RMU163" s="81"/>
      <c r="RMV163" s="81"/>
      <c r="RMW163" s="81"/>
      <c r="RMX163" s="81"/>
      <c r="RMY163" s="81"/>
      <c r="RMZ163" s="81"/>
      <c r="RNA163" s="81"/>
      <c r="RNB163" s="81"/>
      <c r="RNC163" s="81"/>
      <c r="RND163" s="81"/>
      <c r="RNE163" s="81"/>
      <c r="RNF163" s="81"/>
      <c r="RNG163" s="81"/>
      <c r="RNH163" s="81"/>
      <c r="RNI163" s="81"/>
      <c r="RNJ163" s="81"/>
      <c r="RNK163" s="81"/>
      <c r="RNL163" s="81"/>
      <c r="RNM163" s="81"/>
      <c r="RNN163" s="81"/>
      <c r="RNO163" s="81"/>
      <c r="RNP163" s="81"/>
      <c r="RNQ163" s="81"/>
      <c r="RNR163" s="81"/>
      <c r="RNS163" s="81"/>
      <c r="RNT163" s="81"/>
      <c r="RNU163" s="81"/>
      <c r="RNV163" s="81"/>
      <c r="RNW163" s="81"/>
      <c r="RNX163" s="81"/>
      <c r="RNY163" s="81"/>
      <c r="RNZ163" s="81"/>
      <c r="ROA163" s="81"/>
      <c r="ROB163" s="81"/>
      <c r="ROC163" s="81"/>
      <c r="ROD163" s="81"/>
      <c r="ROE163" s="81"/>
      <c r="ROF163" s="81"/>
      <c r="ROG163" s="81"/>
      <c r="ROH163" s="81"/>
      <c r="ROI163" s="81"/>
      <c r="ROJ163" s="81"/>
      <c r="ROK163" s="81"/>
      <c r="ROL163" s="81"/>
      <c r="ROM163" s="81"/>
      <c r="RON163" s="81"/>
      <c r="ROO163" s="81"/>
      <c r="ROP163" s="81"/>
      <c r="ROQ163" s="81"/>
      <c r="ROR163" s="81"/>
      <c r="ROS163" s="81"/>
      <c r="ROT163" s="81"/>
      <c r="ROU163" s="81"/>
      <c r="ROV163" s="81"/>
      <c r="ROW163" s="81"/>
      <c r="ROX163" s="81"/>
      <c r="ROY163" s="81"/>
      <c r="ROZ163" s="81"/>
      <c r="RPA163" s="81"/>
      <c r="RPB163" s="81"/>
      <c r="RPC163" s="81"/>
      <c r="RPD163" s="81"/>
      <c r="RPE163" s="81"/>
      <c r="RPF163" s="81"/>
      <c r="RPG163" s="81"/>
      <c r="RPH163" s="81"/>
      <c r="RPI163" s="81"/>
      <c r="RPJ163" s="81"/>
      <c r="RPK163" s="81"/>
      <c r="RPL163" s="81"/>
      <c r="RPM163" s="81"/>
      <c r="RPN163" s="81"/>
      <c r="RPO163" s="81"/>
      <c r="RPP163" s="81"/>
      <c r="RPQ163" s="81"/>
      <c r="RPR163" s="81"/>
      <c r="RPS163" s="81"/>
      <c r="RPT163" s="81"/>
      <c r="RPU163" s="81"/>
      <c r="RPV163" s="81"/>
      <c r="RPW163" s="81"/>
      <c r="RPX163" s="81"/>
      <c r="RPY163" s="81"/>
      <c r="RPZ163" s="81"/>
      <c r="RQA163" s="81"/>
      <c r="RQB163" s="81"/>
      <c r="RQC163" s="81"/>
      <c r="RQD163" s="81"/>
      <c r="RQE163" s="81"/>
      <c r="RQF163" s="81"/>
      <c r="RQG163" s="81"/>
      <c r="RQH163" s="81"/>
      <c r="RQI163" s="81"/>
      <c r="RQJ163" s="81"/>
      <c r="RQK163" s="81"/>
      <c r="RQL163" s="81"/>
      <c r="RQM163" s="81"/>
      <c r="RQN163" s="81"/>
      <c r="RQO163" s="81"/>
      <c r="RQP163" s="81"/>
      <c r="RQQ163" s="81"/>
      <c r="RQR163" s="81"/>
      <c r="RQS163" s="81"/>
      <c r="RQT163" s="81"/>
      <c r="RQU163" s="81"/>
      <c r="RQV163" s="81"/>
      <c r="RQW163" s="81"/>
      <c r="RQX163" s="81"/>
      <c r="RQY163" s="81"/>
      <c r="RQZ163" s="81"/>
      <c r="RRA163" s="81"/>
      <c r="RRB163" s="81"/>
      <c r="RRC163" s="81"/>
      <c r="RRD163" s="81"/>
      <c r="RRE163" s="81"/>
      <c r="RRF163" s="81"/>
      <c r="RRG163" s="81"/>
      <c r="RRH163" s="81"/>
      <c r="RRI163" s="81"/>
      <c r="RRJ163" s="81"/>
      <c r="RRK163" s="81"/>
      <c r="RRL163" s="81"/>
      <c r="RRM163" s="81"/>
      <c r="RRN163" s="81"/>
      <c r="RRO163" s="81"/>
      <c r="RRP163" s="81"/>
      <c r="RRQ163" s="81"/>
      <c r="RRR163" s="81"/>
      <c r="RRS163" s="81"/>
      <c r="RRT163" s="81"/>
      <c r="RRU163" s="81"/>
      <c r="RRV163" s="81"/>
      <c r="RRW163" s="81"/>
      <c r="RRX163" s="81"/>
      <c r="RRY163" s="81"/>
      <c r="RRZ163" s="81"/>
      <c r="RSA163" s="81"/>
      <c r="RSB163" s="81"/>
      <c r="RSC163" s="81"/>
      <c r="RSD163" s="81"/>
      <c r="RSE163" s="81"/>
      <c r="RSF163" s="81"/>
      <c r="RSG163" s="81"/>
      <c r="RSH163" s="81"/>
      <c r="RSI163" s="81"/>
      <c r="RSJ163" s="81"/>
      <c r="RSK163" s="81"/>
      <c r="RSL163" s="81"/>
      <c r="RSM163" s="81"/>
      <c r="RSN163" s="81"/>
      <c r="RSO163" s="81"/>
      <c r="RSP163" s="81"/>
      <c r="RSQ163" s="81"/>
      <c r="RSR163" s="81"/>
      <c r="RSS163" s="81"/>
      <c r="RST163" s="81"/>
      <c r="RSU163" s="81"/>
      <c r="RSV163" s="81"/>
      <c r="RSW163" s="81"/>
      <c r="RSX163" s="81"/>
      <c r="RSY163" s="81"/>
      <c r="RSZ163" s="81"/>
      <c r="RTA163" s="81"/>
      <c r="RTB163" s="81"/>
      <c r="RTC163" s="81"/>
      <c r="RTD163" s="81"/>
      <c r="RTE163" s="81"/>
      <c r="RTF163" s="81"/>
      <c r="RTG163" s="81"/>
      <c r="RTH163" s="81"/>
      <c r="RTI163" s="81"/>
      <c r="RTJ163" s="81"/>
      <c r="RTK163" s="81"/>
      <c r="RTL163" s="81"/>
      <c r="RTM163" s="81"/>
      <c r="RTN163" s="81"/>
      <c r="RTO163" s="81"/>
      <c r="RTP163" s="81"/>
      <c r="RTQ163" s="81"/>
      <c r="RTR163" s="81"/>
      <c r="RTS163" s="81"/>
      <c r="RTT163" s="81"/>
      <c r="RTU163" s="81"/>
      <c r="RTV163" s="81"/>
      <c r="RTW163" s="81"/>
      <c r="RTX163" s="81"/>
      <c r="RTY163" s="81"/>
      <c r="RTZ163" s="81"/>
      <c r="RUA163" s="81"/>
      <c r="RUB163" s="81"/>
      <c r="RUC163" s="81"/>
      <c r="RUD163" s="81"/>
      <c r="RUE163" s="81"/>
      <c r="RUF163" s="81"/>
      <c r="RUG163" s="81"/>
      <c r="RUH163" s="81"/>
      <c r="RUI163" s="81"/>
      <c r="RUJ163" s="81"/>
      <c r="RUK163" s="81"/>
      <c r="RUL163" s="81"/>
      <c r="RUM163" s="81"/>
      <c r="RUN163" s="81"/>
      <c r="RUO163" s="81"/>
      <c r="RUP163" s="81"/>
      <c r="RUQ163" s="81"/>
      <c r="RUR163" s="81"/>
      <c r="RUS163" s="81"/>
      <c r="RUT163" s="81"/>
      <c r="RUU163" s="81"/>
      <c r="RUV163" s="81"/>
      <c r="RUW163" s="81"/>
      <c r="RUX163" s="81"/>
      <c r="RUY163" s="81"/>
      <c r="RUZ163" s="81"/>
      <c r="RVA163" s="81"/>
      <c r="RVB163" s="81"/>
      <c r="RVC163" s="81"/>
      <c r="RVD163" s="81"/>
      <c r="RVE163" s="81"/>
      <c r="RVF163" s="81"/>
      <c r="RVG163" s="81"/>
      <c r="RVH163" s="81"/>
      <c r="RVI163" s="81"/>
      <c r="RVJ163" s="81"/>
      <c r="RVK163" s="81"/>
      <c r="RVL163" s="81"/>
      <c r="RVM163" s="81"/>
      <c r="RVN163" s="81"/>
      <c r="RVO163" s="81"/>
      <c r="RVP163" s="81"/>
      <c r="RVQ163" s="81"/>
      <c r="RVR163" s="81"/>
      <c r="RVS163" s="81"/>
      <c r="RVT163" s="81"/>
      <c r="RVU163" s="81"/>
      <c r="RVV163" s="81"/>
      <c r="RVW163" s="81"/>
      <c r="RVX163" s="81"/>
      <c r="RVY163" s="81"/>
      <c r="RVZ163" s="81"/>
      <c r="RWA163" s="81"/>
      <c r="RWB163" s="81"/>
      <c r="RWC163" s="81"/>
      <c r="RWD163" s="81"/>
      <c r="RWE163" s="81"/>
      <c r="RWF163" s="81"/>
      <c r="RWG163" s="81"/>
      <c r="RWH163" s="81"/>
      <c r="RWI163" s="81"/>
      <c r="RWJ163" s="81"/>
      <c r="RWK163" s="81"/>
      <c r="RWL163" s="81"/>
      <c r="RWM163" s="81"/>
      <c r="RWN163" s="81"/>
      <c r="RWO163" s="81"/>
      <c r="RWP163" s="81"/>
      <c r="RWQ163" s="81"/>
      <c r="RWR163" s="81"/>
      <c r="RWS163" s="81"/>
      <c r="RWT163" s="81"/>
      <c r="RWU163" s="81"/>
      <c r="RWV163" s="81"/>
      <c r="RWW163" s="81"/>
      <c r="RWX163" s="81"/>
      <c r="RWY163" s="81"/>
      <c r="RWZ163" s="81"/>
      <c r="RXA163" s="81"/>
      <c r="RXB163" s="81"/>
      <c r="RXC163" s="81"/>
      <c r="RXD163" s="81"/>
      <c r="RXE163" s="81"/>
      <c r="RXF163" s="81"/>
      <c r="RXG163" s="81"/>
      <c r="RXH163" s="81"/>
      <c r="RXI163" s="81"/>
      <c r="RXJ163" s="81"/>
      <c r="RXK163" s="81"/>
      <c r="RXL163" s="81"/>
      <c r="RXM163" s="81"/>
      <c r="RXN163" s="81"/>
      <c r="RXO163" s="81"/>
      <c r="RXP163" s="81"/>
      <c r="RXQ163" s="81"/>
      <c r="RXR163" s="81"/>
      <c r="RXS163" s="81"/>
      <c r="RXT163" s="81"/>
      <c r="RXU163" s="81"/>
      <c r="RXV163" s="81"/>
      <c r="RXW163" s="81"/>
      <c r="RXX163" s="81"/>
      <c r="RXY163" s="81"/>
      <c r="RXZ163" s="81"/>
      <c r="RYA163" s="81"/>
      <c r="RYB163" s="81"/>
      <c r="RYC163" s="81"/>
      <c r="RYD163" s="81"/>
      <c r="RYE163" s="81"/>
      <c r="RYF163" s="81"/>
      <c r="RYG163" s="81"/>
      <c r="RYH163" s="81"/>
      <c r="RYI163" s="81"/>
      <c r="RYJ163" s="81"/>
      <c r="RYK163" s="81"/>
      <c r="RYL163" s="81"/>
      <c r="RYM163" s="81"/>
      <c r="RYN163" s="81"/>
      <c r="RYO163" s="81"/>
      <c r="RYP163" s="81"/>
      <c r="RYQ163" s="81"/>
      <c r="RYR163" s="81"/>
      <c r="RYS163" s="81"/>
      <c r="RYT163" s="81"/>
      <c r="RYU163" s="81"/>
      <c r="RYV163" s="81"/>
      <c r="RYW163" s="81"/>
      <c r="RYX163" s="81"/>
      <c r="RYY163" s="81"/>
      <c r="RYZ163" s="81"/>
      <c r="RZA163" s="81"/>
      <c r="RZB163" s="81"/>
      <c r="RZC163" s="81"/>
      <c r="RZD163" s="81"/>
      <c r="RZE163" s="81"/>
      <c r="RZF163" s="81"/>
      <c r="RZG163" s="81"/>
      <c r="RZH163" s="81"/>
      <c r="RZI163" s="81"/>
      <c r="RZJ163" s="81"/>
      <c r="RZK163" s="81"/>
      <c r="RZL163" s="81"/>
      <c r="RZM163" s="81"/>
      <c r="RZN163" s="81"/>
      <c r="RZO163" s="81"/>
      <c r="RZP163" s="81"/>
      <c r="RZQ163" s="81"/>
      <c r="RZR163" s="81"/>
      <c r="RZS163" s="81"/>
      <c r="RZT163" s="81"/>
      <c r="RZU163" s="81"/>
      <c r="RZV163" s="81"/>
      <c r="RZW163" s="81"/>
      <c r="RZX163" s="81"/>
      <c r="RZY163" s="81"/>
      <c r="RZZ163" s="81"/>
      <c r="SAA163" s="81"/>
      <c r="SAB163" s="81"/>
      <c r="SAC163" s="81"/>
      <c r="SAD163" s="81"/>
      <c r="SAE163" s="81"/>
      <c r="SAF163" s="81"/>
      <c r="SAG163" s="81"/>
      <c r="SAH163" s="81"/>
      <c r="SAI163" s="81"/>
      <c r="SAJ163" s="81"/>
      <c r="SAK163" s="81"/>
      <c r="SAL163" s="81"/>
      <c r="SAM163" s="81"/>
      <c r="SAN163" s="81"/>
      <c r="SAO163" s="81"/>
      <c r="SAP163" s="81"/>
      <c r="SAQ163" s="81"/>
      <c r="SAR163" s="81"/>
      <c r="SAS163" s="81"/>
      <c r="SAT163" s="81"/>
      <c r="SAU163" s="81"/>
      <c r="SAV163" s="81"/>
      <c r="SAW163" s="81"/>
      <c r="SAX163" s="81"/>
      <c r="SAY163" s="81"/>
      <c r="SAZ163" s="81"/>
      <c r="SBA163" s="81"/>
      <c r="SBB163" s="81"/>
      <c r="SBC163" s="81"/>
      <c r="SBD163" s="81"/>
      <c r="SBE163" s="81"/>
      <c r="SBF163" s="81"/>
      <c r="SBG163" s="81"/>
      <c r="SBH163" s="81"/>
      <c r="SBI163" s="81"/>
      <c r="SBJ163" s="81"/>
      <c r="SBK163" s="81"/>
      <c r="SBL163" s="81"/>
      <c r="SBM163" s="81"/>
      <c r="SBN163" s="81"/>
      <c r="SBO163" s="81"/>
      <c r="SBP163" s="81"/>
      <c r="SBQ163" s="81"/>
      <c r="SBR163" s="81"/>
      <c r="SBS163" s="81"/>
      <c r="SBT163" s="81"/>
      <c r="SBU163" s="81"/>
      <c r="SBV163" s="81"/>
      <c r="SBW163" s="81"/>
      <c r="SBX163" s="81"/>
      <c r="SBY163" s="81"/>
      <c r="SBZ163" s="81"/>
      <c r="SCA163" s="81"/>
      <c r="SCB163" s="81"/>
      <c r="SCC163" s="81"/>
      <c r="SCD163" s="81"/>
      <c r="SCE163" s="81"/>
      <c r="SCF163" s="81"/>
      <c r="SCG163" s="81"/>
      <c r="SCH163" s="81"/>
      <c r="SCI163" s="81"/>
      <c r="SCJ163" s="81"/>
      <c r="SCK163" s="81"/>
      <c r="SCL163" s="81"/>
      <c r="SCM163" s="81"/>
      <c r="SCN163" s="81"/>
      <c r="SCO163" s="81"/>
      <c r="SCP163" s="81"/>
      <c r="SCQ163" s="81"/>
      <c r="SCR163" s="81"/>
      <c r="SCS163" s="81"/>
      <c r="SCT163" s="81"/>
      <c r="SCU163" s="81"/>
      <c r="SCV163" s="81"/>
      <c r="SCW163" s="81"/>
      <c r="SCX163" s="81"/>
      <c r="SCY163" s="81"/>
      <c r="SCZ163" s="81"/>
      <c r="SDA163" s="81"/>
      <c r="SDB163" s="81"/>
      <c r="SDC163" s="81"/>
      <c r="SDD163" s="81"/>
      <c r="SDE163" s="81"/>
      <c r="SDF163" s="81"/>
      <c r="SDG163" s="81"/>
      <c r="SDH163" s="81"/>
      <c r="SDI163" s="81"/>
      <c r="SDJ163" s="81"/>
      <c r="SDK163" s="81"/>
      <c r="SDL163" s="81"/>
      <c r="SDM163" s="81"/>
      <c r="SDN163" s="81"/>
      <c r="SDO163" s="81"/>
      <c r="SDP163" s="81"/>
      <c r="SDQ163" s="81"/>
      <c r="SDR163" s="81"/>
      <c r="SDS163" s="81"/>
      <c r="SDT163" s="81"/>
      <c r="SDU163" s="81"/>
      <c r="SDV163" s="81"/>
      <c r="SDW163" s="81"/>
      <c r="SDX163" s="81"/>
      <c r="SDY163" s="81"/>
      <c r="SDZ163" s="81"/>
      <c r="SEA163" s="81"/>
      <c r="SEB163" s="81"/>
      <c r="SEC163" s="81"/>
      <c r="SED163" s="81"/>
      <c r="SEE163" s="81"/>
      <c r="SEF163" s="81"/>
      <c r="SEG163" s="81"/>
      <c r="SEH163" s="81"/>
      <c r="SEI163" s="81"/>
      <c r="SEJ163" s="81"/>
      <c r="SEK163" s="81"/>
      <c r="SEL163" s="81"/>
      <c r="SEM163" s="81"/>
      <c r="SEN163" s="81"/>
      <c r="SEO163" s="81"/>
      <c r="SEP163" s="81"/>
      <c r="SEQ163" s="81"/>
      <c r="SER163" s="81"/>
      <c r="SES163" s="81"/>
      <c r="SET163" s="81"/>
      <c r="SEU163" s="81"/>
      <c r="SEV163" s="81"/>
      <c r="SEW163" s="81"/>
      <c r="SEX163" s="81"/>
      <c r="SEY163" s="81"/>
      <c r="SEZ163" s="81"/>
      <c r="SFA163" s="81"/>
      <c r="SFB163" s="81"/>
      <c r="SFC163" s="81"/>
      <c r="SFD163" s="81"/>
      <c r="SFE163" s="81"/>
      <c r="SFF163" s="81"/>
      <c r="SFG163" s="81"/>
      <c r="SFH163" s="81"/>
      <c r="SFI163" s="81"/>
      <c r="SFJ163" s="81"/>
      <c r="SFK163" s="81"/>
      <c r="SFL163" s="81"/>
      <c r="SFM163" s="81"/>
      <c r="SFN163" s="81"/>
      <c r="SFO163" s="81"/>
      <c r="SFP163" s="81"/>
      <c r="SFQ163" s="81"/>
      <c r="SFR163" s="81"/>
      <c r="SFS163" s="81"/>
      <c r="SFT163" s="81"/>
      <c r="SFU163" s="81"/>
      <c r="SFV163" s="81"/>
      <c r="SFW163" s="81"/>
      <c r="SFX163" s="81"/>
      <c r="SFY163" s="81"/>
      <c r="SFZ163" s="81"/>
      <c r="SGA163" s="81"/>
      <c r="SGB163" s="81"/>
      <c r="SGC163" s="81"/>
      <c r="SGD163" s="81"/>
      <c r="SGE163" s="81"/>
      <c r="SGF163" s="81"/>
      <c r="SGG163" s="81"/>
      <c r="SGH163" s="81"/>
      <c r="SGI163" s="81"/>
      <c r="SGJ163" s="81"/>
      <c r="SGK163" s="81"/>
      <c r="SGL163" s="81"/>
      <c r="SGM163" s="81"/>
      <c r="SGN163" s="81"/>
      <c r="SGO163" s="81"/>
      <c r="SGP163" s="81"/>
      <c r="SGQ163" s="81"/>
      <c r="SGR163" s="81"/>
      <c r="SGS163" s="81"/>
      <c r="SGT163" s="81"/>
      <c r="SGU163" s="81"/>
      <c r="SGV163" s="81"/>
      <c r="SGW163" s="81"/>
      <c r="SGX163" s="81"/>
      <c r="SGY163" s="81"/>
      <c r="SGZ163" s="81"/>
      <c r="SHA163" s="81"/>
      <c r="SHB163" s="81"/>
      <c r="SHC163" s="81"/>
      <c r="SHD163" s="81"/>
      <c r="SHE163" s="81"/>
      <c r="SHF163" s="81"/>
      <c r="SHG163" s="81"/>
      <c r="SHH163" s="81"/>
      <c r="SHI163" s="81"/>
      <c r="SHJ163" s="81"/>
      <c r="SHK163" s="81"/>
      <c r="SHL163" s="81"/>
      <c r="SHM163" s="81"/>
      <c r="SHN163" s="81"/>
      <c r="SHO163" s="81"/>
      <c r="SHP163" s="81"/>
      <c r="SHQ163" s="81"/>
      <c r="SHR163" s="81"/>
      <c r="SHS163" s="81"/>
      <c r="SHT163" s="81"/>
      <c r="SHU163" s="81"/>
      <c r="SHV163" s="81"/>
      <c r="SHW163" s="81"/>
      <c r="SHX163" s="81"/>
      <c r="SHY163" s="81"/>
      <c r="SHZ163" s="81"/>
      <c r="SIA163" s="81"/>
      <c r="SIB163" s="81"/>
      <c r="SIC163" s="81"/>
      <c r="SID163" s="81"/>
      <c r="SIE163" s="81"/>
      <c r="SIF163" s="81"/>
      <c r="SIG163" s="81"/>
      <c r="SIH163" s="81"/>
      <c r="SII163" s="81"/>
      <c r="SIJ163" s="81"/>
      <c r="SIK163" s="81"/>
      <c r="SIL163" s="81"/>
      <c r="SIM163" s="81"/>
      <c r="SIN163" s="81"/>
      <c r="SIO163" s="81"/>
      <c r="SIP163" s="81"/>
      <c r="SIQ163" s="81"/>
      <c r="SIR163" s="81"/>
      <c r="SIS163" s="81"/>
      <c r="SIT163" s="81"/>
      <c r="SIU163" s="81"/>
      <c r="SIV163" s="81"/>
      <c r="SIW163" s="81"/>
      <c r="SIX163" s="81"/>
      <c r="SIY163" s="81"/>
      <c r="SIZ163" s="81"/>
      <c r="SJA163" s="81"/>
      <c r="SJB163" s="81"/>
      <c r="SJC163" s="81"/>
      <c r="SJD163" s="81"/>
      <c r="SJE163" s="81"/>
      <c r="SJF163" s="81"/>
      <c r="SJG163" s="81"/>
      <c r="SJH163" s="81"/>
      <c r="SJI163" s="81"/>
      <c r="SJJ163" s="81"/>
      <c r="SJK163" s="81"/>
      <c r="SJL163" s="81"/>
      <c r="SJM163" s="81"/>
      <c r="SJN163" s="81"/>
      <c r="SJO163" s="81"/>
      <c r="SJP163" s="81"/>
      <c r="SJQ163" s="81"/>
      <c r="SJR163" s="81"/>
      <c r="SJS163" s="81"/>
      <c r="SJT163" s="81"/>
      <c r="SJU163" s="81"/>
      <c r="SJV163" s="81"/>
      <c r="SJW163" s="81"/>
      <c r="SJX163" s="81"/>
      <c r="SJY163" s="81"/>
      <c r="SJZ163" s="81"/>
      <c r="SKA163" s="81"/>
      <c r="SKB163" s="81"/>
      <c r="SKC163" s="81"/>
      <c r="SKD163" s="81"/>
      <c r="SKE163" s="81"/>
      <c r="SKF163" s="81"/>
      <c r="SKG163" s="81"/>
      <c r="SKH163" s="81"/>
      <c r="SKI163" s="81"/>
      <c r="SKJ163" s="81"/>
      <c r="SKK163" s="81"/>
      <c r="SKL163" s="81"/>
      <c r="SKM163" s="81"/>
      <c r="SKN163" s="81"/>
      <c r="SKO163" s="81"/>
      <c r="SKP163" s="81"/>
      <c r="SKQ163" s="81"/>
      <c r="SKR163" s="81"/>
      <c r="SKS163" s="81"/>
      <c r="SKT163" s="81"/>
      <c r="SKU163" s="81"/>
      <c r="SKV163" s="81"/>
      <c r="SKW163" s="81"/>
      <c r="SKX163" s="81"/>
      <c r="SKY163" s="81"/>
      <c r="SKZ163" s="81"/>
      <c r="SLA163" s="81"/>
      <c r="SLB163" s="81"/>
      <c r="SLC163" s="81"/>
      <c r="SLD163" s="81"/>
      <c r="SLE163" s="81"/>
      <c r="SLF163" s="81"/>
      <c r="SLG163" s="81"/>
      <c r="SLH163" s="81"/>
      <c r="SLI163" s="81"/>
      <c r="SLJ163" s="81"/>
      <c r="SLK163" s="81"/>
      <c r="SLL163" s="81"/>
      <c r="SLM163" s="81"/>
      <c r="SLN163" s="81"/>
      <c r="SLO163" s="81"/>
      <c r="SLP163" s="81"/>
      <c r="SLQ163" s="81"/>
      <c r="SLR163" s="81"/>
      <c r="SLS163" s="81"/>
      <c r="SLT163" s="81"/>
      <c r="SLU163" s="81"/>
      <c r="SLV163" s="81"/>
      <c r="SLW163" s="81"/>
      <c r="SLX163" s="81"/>
      <c r="SLY163" s="81"/>
      <c r="SLZ163" s="81"/>
      <c r="SMA163" s="81"/>
      <c r="SMB163" s="81"/>
      <c r="SMC163" s="81"/>
      <c r="SMD163" s="81"/>
      <c r="SME163" s="81"/>
      <c r="SMF163" s="81"/>
      <c r="SMG163" s="81"/>
      <c r="SMH163" s="81"/>
      <c r="SMI163" s="81"/>
      <c r="SMJ163" s="81"/>
      <c r="SMK163" s="81"/>
      <c r="SML163" s="81"/>
      <c r="SMM163" s="81"/>
      <c r="SMN163" s="81"/>
      <c r="SMO163" s="81"/>
      <c r="SMP163" s="81"/>
      <c r="SMQ163" s="81"/>
      <c r="SMR163" s="81"/>
      <c r="SMS163" s="81"/>
      <c r="SMT163" s="81"/>
      <c r="SMU163" s="81"/>
      <c r="SMV163" s="81"/>
      <c r="SMW163" s="81"/>
      <c r="SMX163" s="81"/>
      <c r="SMY163" s="81"/>
      <c r="SMZ163" s="81"/>
      <c r="SNA163" s="81"/>
      <c r="SNB163" s="81"/>
      <c r="SNC163" s="81"/>
      <c r="SND163" s="81"/>
      <c r="SNE163" s="81"/>
      <c r="SNF163" s="81"/>
      <c r="SNG163" s="81"/>
      <c r="SNH163" s="81"/>
      <c r="SNI163" s="81"/>
      <c r="SNJ163" s="81"/>
      <c r="SNK163" s="81"/>
      <c r="SNL163" s="81"/>
      <c r="SNM163" s="81"/>
      <c r="SNN163" s="81"/>
      <c r="SNO163" s="81"/>
      <c r="SNP163" s="81"/>
      <c r="SNQ163" s="81"/>
      <c r="SNR163" s="81"/>
      <c r="SNS163" s="81"/>
      <c r="SNT163" s="81"/>
      <c r="SNU163" s="81"/>
      <c r="SNV163" s="81"/>
      <c r="SNW163" s="81"/>
      <c r="SNX163" s="81"/>
      <c r="SNY163" s="81"/>
      <c r="SNZ163" s="81"/>
      <c r="SOA163" s="81"/>
      <c r="SOB163" s="81"/>
      <c r="SOC163" s="81"/>
      <c r="SOD163" s="81"/>
      <c r="SOE163" s="81"/>
      <c r="SOF163" s="81"/>
      <c r="SOG163" s="81"/>
      <c r="SOH163" s="81"/>
      <c r="SOI163" s="81"/>
      <c r="SOJ163" s="81"/>
      <c r="SOK163" s="81"/>
      <c r="SOL163" s="81"/>
      <c r="SOM163" s="81"/>
      <c r="SON163" s="81"/>
      <c r="SOO163" s="81"/>
      <c r="SOP163" s="81"/>
      <c r="SOQ163" s="81"/>
      <c r="SOR163" s="81"/>
      <c r="SOS163" s="81"/>
      <c r="SOT163" s="81"/>
      <c r="SOU163" s="81"/>
      <c r="SOV163" s="81"/>
      <c r="SOW163" s="81"/>
      <c r="SOX163" s="81"/>
      <c r="SOY163" s="81"/>
      <c r="SOZ163" s="81"/>
      <c r="SPA163" s="81"/>
      <c r="SPB163" s="81"/>
      <c r="SPC163" s="81"/>
      <c r="SPD163" s="81"/>
      <c r="SPE163" s="81"/>
      <c r="SPF163" s="81"/>
      <c r="SPG163" s="81"/>
      <c r="SPH163" s="81"/>
      <c r="SPI163" s="81"/>
      <c r="SPJ163" s="81"/>
      <c r="SPK163" s="81"/>
      <c r="SPL163" s="81"/>
      <c r="SPM163" s="81"/>
      <c r="SPN163" s="81"/>
      <c r="SPO163" s="81"/>
      <c r="SPP163" s="81"/>
      <c r="SPQ163" s="81"/>
      <c r="SPR163" s="81"/>
      <c r="SPS163" s="81"/>
      <c r="SPT163" s="81"/>
      <c r="SPU163" s="81"/>
      <c r="SPV163" s="81"/>
      <c r="SPW163" s="81"/>
      <c r="SPX163" s="81"/>
      <c r="SPY163" s="81"/>
      <c r="SPZ163" s="81"/>
      <c r="SQA163" s="81"/>
      <c r="SQB163" s="81"/>
      <c r="SQC163" s="81"/>
      <c r="SQD163" s="81"/>
      <c r="SQE163" s="81"/>
      <c r="SQF163" s="81"/>
      <c r="SQG163" s="81"/>
      <c r="SQH163" s="81"/>
      <c r="SQI163" s="81"/>
      <c r="SQJ163" s="81"/>
      <c r="SQK163" s="81"/>
      <c r="SQL163" s="81"/>
      <c r="SQM163" s="81"/>
      <c r="SQN163" s="81"/>
      <c r="SQO163" s="81"/>
      <c r="SQP163" s="81"/>
      <c r="SQQ163" s="81"/>
      <c r="SQR163" s="81"/>
      <c r="SQS163" s="81"/>
      <c r="SQT163" s="81"/>
      <c r="SQU163" s="81"/>
      <c r="SQV163" s="81"/>
      <c r="SQW163" s="81"/>
      <c r="SQX163" s="81"/>
      <c r="SQY163" s="81"/>
      <c r="SQZ163" s="81"/>
      <c r="SRA163" s="81"/>
      <c r="SRB163" s="81"/>
      <c r="SRC163" s="81"/>
      <c r="SRD163" s="81"/>
      <c r="SRE163" s="81"/>
      <c r="SRF163" s="81"/>
      <c r="SRG163" s="81"/>
      <c r="SRH163" s="81"/>
      <c r="SRI163" s="81"/>
      <c r="SRJ163" s="81"/>
      <c r="SRK163" s="81"/>
      <c r="SRL163" s="81"/>
      <c r="SRM163" s="81"/>
      <c r="SRN163" s="81"/>
      <c r="SRO163" s="81"/>
      <c r="SRP163" s="81"/>
      <c r="SRQ163" s="81"/>
      <c r="SRR163" s="81"/>
      <c r="SRS163" s="81"/>
      <c r="SRT163" s="81"/>
      <c r="SRU163" s="81"/>
      <c r="SRV163" s="81"/>
      <c r="SRW163" s="81"/>
      <c r="SRX163" s="81"/>
      <c r="SRY163" s="81"/>
      <c r="SRZ163" s="81"/>
      <c r="SSA163" s="81"/>
      <c r="SSB163" s="81"/>
      <c r="SSC163" s="81"/>
      <c r="SSD163" s="81"/>
      <c r="SSE163" s="81"/>
      <c r="SSF163" s="81"/>
      <c r="SSG163" s="81"/>
      <c r="SSH163" s="81"/>
      <c r="SSI163" s="81"/>
      <c r="SSJ163" s="81"/>
      <c r="SSK163" s="81"/>
      <c r="SSL163" s="81"/>
      <c r="SSM163" s="81"/>
      <c r="SSN163" s="81"/>
      <c r="SSO163" s="81"/>
      <c r="SSP163" s="81"/>
      <c r="SSQ163" s="81"/>
      <c r="SSR163" s="81"/>
      <c r="SSS163" s="81"/>
      <c r="SST163" s="81"/>
      <c r="SSU163" s="81"/>
      <c r="SSV163" s="81"/>
      <c r="SSW163" s="81"/>
      <c r="SSX163" s="81"/>
      <c r="SSY163" s="81"/>
      <c r="SSZ163" s="81"/>
      <c r="STA163" s="81"/>
      <c r="STB163" s="81"/>
      <c r="STC163" s="81"/>
      <c r="STD163" s="81"/>
      <c r="STE163" s="81"/>
      <c r="STF163" s="81"/>
      <c r="STG163" s="81"/>
      <c r="STH163" s="81"/>
      <c r="STI163" s="81"/>
      <c r="STJ163" s="81"/>
      <c r="STK163" s="81"/>
      <c r="STL163" s="81"/>
      <c r="STM163" s="81"/>
      <c r="STN163" s="81"/>
      <c r="STO163" s="81"/>
      <c r="STP163" s="81"/>
      <c r="STQ163" s="81"/>
      <c r="STR163" s="81"/>
      <c r="STS163" s="81"/>
      <c r="STT163" s="81"/>
      <c r="STU163" s="81"/>
      <c r="STV163" s="81"/>
      <c r="STW163" s="81"/>
      <c r="STX163" s="81"/>
      <c r="STY163" s="81"/>
      <c r="STZ163" s="81"/>
      <c r="SUA163" s="81"/>
      <c r="SUB163" s="81"/>
      <c r="SUC163" s="81"/>
      <c r="SUD163" s="81"/>
      <c r="SUE163" s="81"/>
      <c r="SUF163" s="81"/>
      <c r="SUG163" s="81"/>
      <c r="SUH163" s="81"/>
      <c r="SUI163" s="81"/>
      <c r="SUJ163" s="81"/>
      <c r="SUK163" s="81"/>
      <c r="SUL163" s="81"/>
      <c r="SUM163" s="81"/>
      <c r="SUN163" s="81"/>
      <c r="SUO163" s="81"/>
      <c r="SUP163" s="81"/>
      <c r="SUQ163" s="81"/>
      <c r="SUR163" s="81"/>
      <c r="SUS163" s="81"/>
      <c r="SUT163" s="81"/>
      <c r="SUU163" s="81"/>
      <c r="SUV163" s="81"/>
      <c r="SUW163" s="81"/>
      <c r="SUX163" s="81"/>
      <c r="SUY163" s="81"/>
      <c r="SUZ163" s="81"/>
      <c r="SVA163" s="81"/>
      <c r="SVB163" s="81"/>
      <c r="SVC163" s="81"/>
      <c r="SVD163" s="81"/>
      <c r="SVE163" s="81"/>
      <c r="SVF163" s="81"/>
      <c r="SVG163" s="81"/>
      <c r="SVH163" s="81"/>
      <c r="SVI163" s="81"/>
      <c r="SVJ163" s="81"/>
      <c r="SVK163" s="81"/>
      <c r="SVL163" s="81"/>
      <c r="SVM163" s="81"/>
      <c r="SVN163" s="81"/>
      <c r="SVO163" s="81"/>
      <c r="SVP163" s="81"/>
      <c r="SVQ163" s="81"/>
      <c r="SVR163" s="81"/>
      <c r="SVS163" s="81"/>
      <c r="SVT163" s="81"/>
      <c r="SVU163" s="81"/>
      <c r="SVV163" s="81"/>
      <c r="SVW163" s="81"/>
      <c r="SVX163" s="81"/>
      <c r="SVY163" s="81"/>
      <c r="SVZ163" s="81"/>
      <c r="SWA163" s="81"/>
      <c r="SWB163" s="81"/>
      <c r="SWC163" s="81"/>
      <c r="SWD163" s="81"/>
      <c r="SWE163" s="81"/>
      <c r="SWF163" s="81"/>
      <c r="SWG163" s="81"/>
      <c r="SWH163" s="81"/>
      <c r="SWI163" s="81"/>
      <c r="SWJ163" s="81"/>
      <c r="SWK163" s="81"/>
      <c r="SWL163" s="81"/>
      <c r="SWM163" s="81"/>
      <c r="SWN163" s="81"/>
      <c r="SWO163" s="81"/>
      <c r="SWP163" s="81"/>
      <c r="SWQ163" s="81"/>
      <c r="SWR163" s="81"/>
      <c r="SWS163" s="81"/>
      <c r="SWT163" s="81"/>
      <c r="SWU163" s="81"/>
      <c r="SWV163" s="81"/>
      <c r="SWW163" s="81"/>
      <c r="SWX163" s="81"/>
      <c r="SWY163" s="81"/>
      <c r="SWZ163" s="81"/>
      <c r="SXA163" s="81"/>
      <c r="SXB163" s="81"/>
      <c r="SXC163" s="81"/>
      <c r="SXD163" s="81"/>
      <c r="SXE163" s="81"/>
      <c r="SXF163" s="81"/>
      <c r="SXG163" s="81"/>
      <c r="SXH163" s="81"/>
      <c r="SXI163" s="81"/>
      <c r="SXJ163" s="81"/>
      <c r="SXK163" s="81"/>
      <c r="SXL163" s="81"/>
      <c r="SXM163" s="81"/>
      <c r="SXN163" s="81"/>
      <c r="SXO163" s="81"/>
      <c r="SXP163" s="81"/>
      <c r="SXQ163" s="81"/>
      <c r="SXR163" s="81"/>
      <c r="SXS163" s="81"/>
      <c r="SXT163" s="81"/>
      <c r="SXU163" s="81"/>
      <c r="SXV163" s="81"/>
      <c r="SXW163" s="81"/>
      <c r="SXX163" s="81"/>
      <c r="SXY163" s="81"/>
      <c r="SXZ163" s="81"/>
      <c r="SYA163" s="81"/>
      <c r="SYB163" s="81"/>
      <c r="SYC163" s="81"/>
      <c r="SYD163" s="81"/>
      <c r="SYE163" s="81"/>
      <c r="SYF163" s="81"/>
      <c r="SYG163" s="81"/>
      <c r="SYH163" s="81"/>
      <c r="SYI163" s="81"/>
      <c r="SYJ163" s="81"/>
      <c r="SYK163" s="81"/>
      <c r="SYL163" s="81"/>
      <c r="SYM163" s="81"/>
      <c r="SYN163" s="81"/>
      <c r="SYO163" s="81"/>
      <c r="SYP163" s="81"/>
      <c r="SYQ163" s="81"/>
      <c r="SYR163" s="81"/>
      <c r="SYS163" s="81"/>
      <c r="SYT163" s="81"/>
      <c r="SYU163" s="81"/>
      <c r="SYV163" s="81"/>
      <c r="SYW163" s="81"/>
      <c r="SYX163" s="81"/>
      <c r="SYY163" s="81"/>
      <c r="SYZ163" s="81"/>
      <c r="SZA163" s="81"/>
      <c r="SZB163" s="81"/>
      <c r="SZC163" s="81"/>
      <c r="SZD163" s="81"/>
      <c r="SZE163" s="81"/>
      <c r="SZF163" s="81"/>
      <c r="SZG163" s="81"/>
      <c r="SZH163" s="81"/>
      <c r="SZI163" s="81"/>
      <c r="SZJ163" s="81"/>
      <c r="SZK163" s="81"/>
      <c r="SZL163" s="81"/>
      <c r="SZM163" s="81"/>
      <c r="SZN163" s="81"/>
      <c r="SZO163" s="81"/>
      <c r="SZP163" s="81"/>
      <c r="SZQ163" s="81"/>
      <c r="SZR163" s="81"/>
      <c r="SZS163" s="81"/>
      <c r="SZT163" s="81"/>
      <c r="SZU163" s="81"/>
      <c r="SZV163" s="81"/>
      <c r="SZW163" s="81"/>
      <c r="SZX163" s="81"/>
      <c r="SZY163" s="81"/>
      <c r="SZZ163" s="81"/>
      <c r="TAA163" s="81"/>
      <c r="TAB163" s="81"/>
      <c r="TAC163" s="81"/>
      <c r="TAD163" s="81"/>
      <c r="TAE163" s="81"/>
      <c r="TAF163" s="81"/>
      <c r="TAG163" s="81"/>
      <c r="TAH163" s="81"/>
      <c r="TAI163" s="81"/>
      <c r="TAJ163" s="81"/>
      <c r="TAK163" s="81"/>
      <c r="TAL163" s="81"/>
      <c r="TAM163" s="81"/>
      <c r="TAN163" s="81"/>
      <c r="TAO163" s="81"/>
      <c r="TAP163" s="81"/>
      <c r="TAQ163" s="81"/>
      <c r="TAR163" s="81"/>
      <c r="TAS163" s="81"/>
      <c r="TAT163" s="81"/>
      <c r="TAU163" s="81"/>
      <c r="TAV163" s="81"/>
      <c r="TAW163" s="81"/>
      <c r="TAX163" s="81"/>
      <c r="TAY163" s="81"/>
      <c r="TAZ163" s="81"/>
      <c r="TBA163" s="81"/>
      <c r="TBB163" s="81"/>
      <c r="TBC163" s="81"/>
      <c r="TBD163" s="81"/>
      <c r="TBE163" s="81"/>
      <c r="TBF163" s="81"/>
      <c r="TBG163" s="81"/>
      <c r="TBH163" s="81"/>
      <c r="TBI163" s="81"/>
      <c r="TBJ163" s="81"/>
      <c r="TBK163" s="81"/>
      <c r="TBL163" s="81"/>
      <c r="TBM163" s="81"/>
      <c r="TBN163" s="81"/>
      <c r="TBO163" s="81"/>
      <c r="TBP163" s="81"/>
      <c r="TBQ163" s="81"/>
      <c r="TBR163" s="81"/>
      <c r="TBS163" s="81"/>
      <c r="TBT163" s="81"/>
      <c r="TBU163" s="81"/>
      <c r="TBV163" s="81"/>
      <c r="TBW163" s="81"/>
      <c r="TBX163" s="81"/>
      <c r="TBY163" s="81"/>
      <c r="TBZ163" s="81"/>
      <c r="TCA163" s="81"/>
      <c r="TCB163" s="81"/>
      <c r="TCC163" s="81"/>
      <c r="TCD163" s="81"/>
      <c r="TCE163" s="81"/>
      <c r="TCF163" s="81"/>
      <c r="TCG163" s="81"/>
      <c r="TCH163" s="81"/>
      <c r="TCI163" s="81"/>
      <c r="TCJ163" s="81"/>
      <c r="TCK163" s="81"/>
      <c r="TCL163" s="81"/>
      <c r="TCM163" s="81"/>
      <c r="TCN163" s="81"/>
      <c r="TCO163" s="81"/>
      <c r="TCP163" s="81"/>
      <c r="TCQ163" s="81"/>
      <c r="TCR163" s="81"/>
      <c r="TCS163" s="81"/>
      <c r="TCT163" s="81"/>
      <c r="TCU163" s="81"/>
      <c r="TCV163" s="81"/>
      <c r="TCW163" s="81"/>
      <c r="TCX163" s="81"/>
      <c r="TCY163" s="81"/>
      <c r="TCZ163" s="81"/>
      <c r="TDA163" s="81"/>
      <c r="TDB163" s="81"/>
      <c r="TDC163" s="81"/>
      <c r="TDD163" s="81"/>
      <c r="TDE163" s="81"/>
      <c r="TDF163" s="81"/>
      <c r="TDG163" s="81"/>
      <c r="TDH163" s="81"/>
      <c r="TDI163" s="81"/>
      <c r="TDJ163" s="81"/>
      <c r="TDK163" s="81"/>
      <c r="TDL163" s="81"/>
      <c r="TDM163" s="81"/>
      <c r="TDN163" s="81"/>
      <c r="TDO163" s="81"/>
      <c r="TDP163" s="81"/>
      <c r="TDQ163" s="81"/>
      <c r="TDR163" s="81"/>
      <c r="TDS163" s="81"/>
      <c r="TDT163" s="81"/>
      <c r="TDU163" s="81"/>
      <c r="TDV163" s="81"/>
      <c r="TDW163" s="81"/>
      <c r="TDX163" s="81"/>
      <c r="TDY163" s="81"/>
      <c r="TDZ163" s="81"/>
      <c r="TEA163" s="81"/>
      <c r="TEB163" s="81"/>
      <c r="TEC163" s="81"/>
      <c r="TED163" s="81"/>
      <c r="TEE163" s="81"/>
      <c r="TEF163" s="81"/>
      <c r="TEG163" s="81"/>
      <c r="TEH163" s="81"/>
      <c r="TEI163" s="81"/>
      <c r="TEJ163" s="81"/>
      <c r="TEK163" s="81"/>
      <c r="TEL163" s="81"/>
      <c r="TEM163" s="81"/>
      <c r="TEN163" s="81"/>
      <c r="TEO163" s="81"/>
      <c r="TEP163" s="81"/>
      <c r="TEQ163" s="81"/>
      <c r="TER163" s="81"/>
      <c r="TES163" s="81"/>
      <c r="TET163" s="81"/>
      <c r="TEU163" s="81"/>
      <c r="TEV163" s="81"/>
      <c r="TEW163" s="81"/>
      <c r="TEX163" s="81"/>
      <c r="TEY163" s="81"/>
      <c r="TEZ163" s="81"/>
      <c r="TFA163" s="81"/>
      <c r="TFB163" s="81"/>
      <c r="TFC163" s="81"/>
      <c r="TFD163" s="81"/>
      <c r="TFE163" s="81"/>
      <c r="TFF163" s="81"/>
      <c r="TFG163" s="81"/>
      <c r="TFH163" s="81"/>
      <c r="TFI163" s="81"/>
      <c r="TFJ163" s="81"/>
      <c r="TFK163" s="81"/>
      <c r="TFL163" s="81"/>
      <c r="TFM163" s="81"/>
      <c r="TFN163" s="81"/>
      <c r="TFO163" s="81"/>
      <c r="TFP163" s="81"/>
      <c r="TFQ163" s="81"/>
      <c r="TFR163" s="81"/>
      <c r="TFS163" s="81"/>
      <c r="TFT163" s="81"/>
      <c r="TFU163" s="81"/>
      <c r="TFV163" s="81"/>
      <c r="TFW163" s="81"/>
      <c r="TFX163" s="81"/>
      <c r="TFY163" s="81"/>
      <c r="TFZ163" s="81"/>
      <c r="TGA163" s="81"/>
      <c r="TGB163" s="81"/>
      <c r="TGC163" s="81"/>
      <c r="TGD163" s="81"/>
      <c r="TGE163" s="81"/>
      <c r="TGF163" s="81"/>
      <c r="TGG163" s="81"/>
      <c r="TGH163" s="81"/>
      <c r="TGI163" s="81"/>
      <c r="TGJ163" s="81"/>
      <c r="TGK163" s="81"/>
      <c r="TGL163" s="81"/>
      <c r="TGM163" s="81"/>
      <c r="TGN163" s="81"/>
      <c r="TGO163" s="81"/>
      <c r="TGP163" s="81"/>
      <c r="TGQ163" s="81"/>
      <c r="TGR163" s="81"/>
      <c r="TGS163" s="81"/>
      <c r="TGT163" s="81"/>
      <c r="TGU163" s="81"/>
      <c r="TGV163" s="81"/>
      <c r="TGW163" s="81"/>
      <c r="TGX163" s="81"/>
      <c r="TGY163" s="81"/>
      <c r="TGZ163" s="81"/>
      <c r="THA163" s="81"/>
      <c r="THB163" s="81"/>
      <c r="THC163" s="81"/>
      <c r="THD163" s="81"/>
      <c r="THE163" s="81"/>
      <c r="THF163" s="81"/>
      <c r="THG163" s="81"/>
      <c r="THH163" s="81"/>
      <c r="THI163" s="81"/>
      <c r="THJ163" s="81"/>
      <c r="THK163" s="81"/>
      <c r="THL163" s="81"/>
      <c r="THM163" s="81"/>
      <c r="THN163" s="81"/>
      <c r="THO163" s="81"/>
      <c r="THP163" s="81"/>
      <c r="THQ163" s="81"/>
      <c r="THR163" s="81"/>
      <c r="THS163" s="81"/>
      <c r="THT163" s="81"/>
      <c r="THU163" s="81"/>
      <c r="THV163" s="81"/>
      <c r="THW163" s="81"/>
      <c r="THX163" s="81"/>
      <c r="THY163" s="81"/>
      <c r="THZ163" s="81"/>
      <c r="TIA163" s="81"/>
      <c r="TIB163" s="81"/>
      <c r="TIC163" s="81"/>
      <c r="TID163" s="81"/>
      <c r="TIE163" s="81"/>
      <c r="TIF163" s="81"/>
      <c r="TIG163" s="81"/>
      <c r="TIH163" s="81"/>
      <c r="TII163" s="81"/>
      <c r="TIJ163" s="81"/>
      <c r="TIK163" s="81"/>
      <c r="TIL163" s="81"/>
      <c r="TIM163" s="81"/>
      <c r="TIN163" s="81"/>
      <c r="TIO163" s="81"/>
      <c r="TIP163" s="81"/>
      <c r="TIQ163" s="81"/>
      <c r="TIR163" s="81"/>
      <c r="TIS163" s="81"/>
      <c r="TIT163" s="81"/>
      <c r="TIU163" s="81"/>
      <c r="TIV163" s="81"/>
      <c r="TIW163" s="81"/>
      <c r="TIX163" s="81"/>
      <c r="TIY163" s="81"/>
      <c r="TIZ163" s="81"/>
      <c r="TJA163" s="81"/>
      <c r="TJB163" s="81"/>
      <c r="TJC163" s="81"/>
      <c r="TJD163" s="81"/>
      <c r="TJE163" s="81"/>
      <c r="TJF163" s="81"/>
      <c r="TJG163" s="81"/>
      <c r="TJH163" s="81"/>
      <c r="TJI163" s="81"/>
      <c r="TJJ163" s="81"/>
      <c r="TJK163" s="81"/>
      <c r="TJL163" s="81"/>
      <c r="TJM163" s="81"/>
      <c r="TJN163" s="81"/>
      <c r="TJO163" s="81"/>
      <c r="TJP163" s="81"/>
      <c r="TJQ163" s="81"/>
      <c r="TJR163" s="81"/>
      <c r="TJS163" s="81"/>
      <c r="TJT163" s="81"/>
      <c r="TJU163" s="81"/>
      <c r="TJV163" s="81"/>
      <c r="TJW163" s="81"/>
      <c r="TJX163" s="81"/>
      <c r="TJY163" s="81"/>
      <c r="TJZ163" s="81"/>
      <c r="TKA163" s="81"/>
      <c r="TKB163" s="81"/>
      <c r="TKC163" s="81"/>
      <c r="TKD163" s="81"/>
      <c r="TKE163" s="81"/>
      <c r="TKF163" s="81"/>
      <c r="TKG163" s="81"/>
      <c r="TKH163" s="81"/>
      <c r="TKI163" s="81"/>
      <c r="TKJ163" s="81"/>
      <c r="TKK163" s="81"/>
      <c r="TKL163" s="81"/>
      <c r="TKM163" s="81"/>
      <c r="TKN163" s="81"/>
      <c r="TKO163" s="81"/>
      <c r="TKP163" s="81"/>
      <c r="TKQ163" s="81"/>
      <c r="TKR163" s="81"/>
      <c r="TKS163" s="81"/>
      <c r="TKT163" s="81"/>
      <c r="TKU163" s="81"/>
      <c r="TKV163" s="81"/>
      <c r="TKW163" s="81"/>
      <c r="TKX163" s="81"/>
      <c r="TKY163" s="81"/>
      <c r="TKZ163" s="81"/>
      <c r="TLA163" s="81"/>
      <c r="TLB163" s="81"/>
      <c r="TLC163" s="81"/>
      <c r="TLD163" s="81"/>
      <c r="TLE163" s="81"/>
      <c r="TLF163" s="81"/>
      <c r="TLG163" s="81"/>
      <c r="TLH163" s="81"/>
      <c r="TLI163" s="81"/>
      <c r="TLJ163" s="81"/>
      <c r="TLK163" s="81"/>
      <c r="TLL163" s="81"/>
      <c r="TLM163" s="81"/>
      <c r="TLN163" s="81"/>
      <c r="TLO163" s="81"/>
      <c r="TLP163" s="81"/>
      <c r="TLQ163" s="81"/>
      <c r="TLR163" s="81"/>
      <c r="TLS163" s="81"/>
      <c r="TLT163" s="81"/>
      <c r="TLU163" s="81"/>
      <c r="TLV163" s="81"/>
      <c r="TLW163" s="81"/>
      <c r="TLX163" s="81"/>
      <c r="TLY163" s="81"/>
      <c r="TLZ163" s="81"/>
      <c r="TMA163" s="81"/>
      <c r="TMB163" s="81"/>
      <c r="TMC163" s="81"/>
      <c r="TMD163" s="81"/>
      <c r="TME163" s="81"/>
      <c r="TMF163" s="81"/>
      <c r="TMG163" s="81"/>
      <c r="TMH163" s="81"/>
      <c r="TMI163" s="81"/>
      <c r="TMJ163" s="81"/>
      <c r="TMK163" s="81"/>
      <c r="TML163" s="81"/>
      <c r="TMM163" s="81"/>
      <c r="TMN163" s="81"/>
      <c r="TMO163" s="81"/>
      <c r="TMP163" s="81"/>
      <c r="TMQ163" s="81"/>
      <c r="TMR163" s="81"/>
      <c r="TMS163" s="81"/>
      <c r="TMT163" s="81"/>
      <c r="TMU163" s="81"/>
      <c r="TMV163" s="81"/>
      <c r="TMW163" s="81"/>
      <c r="TMX163" s="81"/>
      <c r="TMY163" s="81"/>
      <c r="TMZ163" s="81"/>
      <c r="TNA163" s="81"/>
      <c r="TNB163" s="81"/>
      <c r="TNC163" s="81"/>
      <c r="TND163" s="81"/>
      <c r="TNE163" s="81"/>
      <c r="TNF163" s="81"/>
      <c r="TNG163" s="81"/>
      <c r="TNH163" s="81"/>
      <c r="TNI163" s="81"/>
      <c r="TNJ163" s="81"/>
      <c r="TNK163" s="81"/>
      <c r="TNL163" s="81"/>
      <c r="TNM163" s="81"/>
      <c r="TNN163" s="81"/>
      <c r="TNO163" s="81"/>
      <c r="TNP163" s="81"/>
      <c r="TNQ163" s="81"/>
      <c r="TNR163" s="81"/>
      <c r="TNS163" s="81"/>
      <c r="TNT163" s="81"/>
      <c r="TNU163" s="81"/>
      <c r="TNV163" s="81"/>
      <c r="TNW163" s="81"/>
      <c r="TNX163" s="81"/>
      <c r="TNY163" s="81"/>
      <c r="TNZ163" s="81"/>
      <c r="TOA163" s="81"/>
      <c r="TOB163" s="81"/>
      <c r="TOC163" s="81"/>
      <c r="TOD163" s="81"/>
      <c r="TOE163" s="81"/>
      <c r="TOF163" s="81"/>
      <c r="TOG163" s="81"/>
      <c r="TOH163" s="81"/>
      <c r="TOI163" s="81"/>
      <c r="TOJ163" s="81"/>
      <c r="TOK163" s="81"/>
      <c r="TOL163" s="81"/>
      <c r="TOM163" s="81"/>
      <c r="TON163" s="81"/>
      <c r="TOO163" s="81"/>
      <c r="TOP163" s="81"/>
      <c r="TOQ163" s="81"/>
      <c r="TOR163" s="81"/>
      <c r="TOS163" s="81"/>
      <c r="TOT163" s="81"/>
      <c r="TOU163" s="81"/>
      <c r="TOV163" s="81"/>
      <c r="TOW163" s="81"/>
      <c r="TOX163" s="81"/>
      <c r="TOY163" s="81"/>
      <c r="TOZ163" s="81"/>
      <c r="TPA163" s="81"/>
      <c r="TPB163" s="81"/>
      <c r="TPC163" s="81"/>
      <c r="TPD163" s="81"/>
      <c r="TPE163" s="81"/>
      <c r="TPF163" s="81"/>
      <c r="TPG163" s="81"/>
      <c r="TPH163" s="81"/>
      <c r="TPI163" s="81"/>
      <c r="TPJ163" s="81"/>
      <c r="TPK163" s="81"/>
      <c r="TPL163" s="81"/>
      <c r="TPM163" s="81"/>
      <c r="TPN163" s="81"/>
      <c r="TPO163" s="81"/>
      <c r="TPP163" s="81"/>
      <c r="TPQ163" s="81"/>
      <c r="TPR163" s="81"/>
      <c r="TPS163" s="81"/>
      <c r="TPT163" s="81"/>
      <c r="TPU163" s="81"/>
      <c r="TPV163" s="81"/>
      <c r="TPW163" s="81"/>
      <c r="TPX163" s="81"/>
      <c r="TPY163" s="81"/>
      <c r="TPZ163" s="81"/>
      <c r="TQA163" s="81"/>
      <c r="TQB163" s="81"/>
      <c r="TQC163" s="81"/>
      <c r="TQD163" s="81"/>
      <c r="TQE163" s="81"/>
      <c r="TQF163" s="81"/>
      <c r="TQG163" s="81"/>
      <c r="TQH163" s="81"/>
      <c r="TQI163" s="81"/>
      <c r="TQJ163" s="81"/>
      <c r="TQK163" s="81"/>
      <c r="TQL163" s="81"/>
      <c r="TQM163" s="81"/>
      <c r="TQN163" s="81"/>
      <c r="TQO163" s="81"/>
      <c r="TQP163" s="81"/>
      <c r="TQQ163" s="81"/>
      <c r="TQR163" s="81"/>
      <c r="TQS163" s="81"/>
      <c r="TQT163" s="81"/>
      <c r="TQU163" s="81"/>
      <c r="TQV163" s="81"/>
      <c r="TQW163" s="81"/>
      <c r="TQX163" s="81"/>
      <c r="TQY163" s="81"/>
      <c r="TQZ163" s="81"/>
      <c r="TRA163" s="81"/>
      <c r="TRB163" s="81"/>
      <c r="TRC163" s="81"/>
      <c r="TRD163" s="81"/>
      <c r="TRE163" s="81"/>
      <c r="TRF163" s="81"/>
      <c r="TRG163" s="81"/>
      <c r="TRH163" s="81"/>
      <c r="TRI163" s="81"/>
      <c r="TRJ163" s="81"/>
      <c r="TRK163" s="81"/>
      <c r="TRL163" s="81"/>
      <c r="TRM163" s="81"/>
      <c r="TRN163" s="81"/>
      <c r="TRO163" s="81"/>
      <c r="TRP163" s="81"/>
      <c r="TRQ163" s="81"/>
      <c r="TRR163" s="81"/>
      <c r="TRS163" s="81"/>
      <c r="TRT163" s="81"/>
      <c r="TRU163" s="81"/>
      <c r="TRV163" s="81"/>
      <c r="TRW163" s="81"/>
      <c r="TRX163" s="81"/>
      <c r="TRY163" s="81"/>
      <c r="TRZ163" s="81"/>
      <c r="TSA163" s="81"/>
      <c r="TSB163" s="81"/>
      <c r="TSC163" s="81"/>
      <c r="TSD163" s="81"/>
      <c r="TSE163" s="81"/>
      <c r="TSF163" s="81"/>
      <c r="TSG163" s="81"/>
      <c r="TSH163" s="81"/>
      <c r="TSI163" s="81"/>
      <c r="TSJ163" s="81"/>
      <c r="TSK163" s="81"/>
      <c r="TSL163" s="81"/>
      <c r="TSM163" s="81"/>
      <c r="TSN163" s="81"/>
      <c r="TSO163" s="81"/>
      <c r="TSP163" s="81"/>
      <c r="TSQ163" s="81"/>
      <c r="TSR163" s="81"/>
      <c r="TSS163" s="81"/>
      <c r="TST163" s="81"/>
      <c r="TSU163" s="81"/>
      <c r="TSV163" s="81"/>
      <c r="TSW163" s="81"/>
      <c r="TSX163" s="81"/>
      <c r="TSY163" s="81"/>
      <c r="TSZ163" s="81"/>
      <c r="TTA163" s="81"/>
      <c r="TTB163" s="81"/>
      <c r="TTC163" s="81"/>
      <c r="TTD163" s="81"/>
      <c r="TTE163" s="81"/>
      <c r="TTF163" s="81"/>
      <c r="TTG163" s="81"/>
      <c r="TTH163" s="81"/>
      <c r="TTI163" s="81"/>
      <c r="TTJ163" s="81"/>
      <c r="TTK163" s="81"/>
      <c r="TTL163" s="81"/>
      <c r="TTM163" s="81"/>
      <c r="TTN163" s="81"/>
      <c r="TTO163" s="81"/>
      <c r="TTP163" s="81"/>
      <c r="TTQ163" s="81"/>
      <c r="TTR163" s="81"/>
      <c r="TTS163" s="81"/>
      <c r="TTT163" s="81"/>
      <c r="TTU163" s="81"/>
      <c r="TTV163" s="81"/>
      <c r="TTW163" s="81"/>
      <c r="TTX163" s="81"/>
      <c r="TTY163" s="81"/>
      <c r="TTZ163" s="81"/>
      <c r="TUA163" s="81"/>
      <c r="TUB163" s="81"/>
      <c r="TUC163" s="81"/>
      <c r="TUD163" s="81"/>
      <c r="TUE163" s="81"/>
      <c r="TUF163" s="81"/>
      <c r="TUG163" s="81"/>
      <c r="TUH163" s="81"/>
      <c r="TUI163" s="81"/>
      <c r="TUJ163" s="81"/>
      <c r="TUK163" s="81"/>
      <c r="TUL163" s="81"/>
      <c r="TUM163" s="81"/>
      <c r="TUN163" s="81"/>
      <c r="TUO163" s="81"/>
      <c r="TUP163" s="81"/>
      <c r="TUQ163" s="81"/>
      <c r="TUR163" s="81"/>
      <c r="TUS163" s="81"/>
      <c r="TUT163" s="81"/>
      <c r="TUU163" s="81"/>
      <c r="TUV163" s="81"/>
      <c r="TUW163" s="81"/>
      <c r="TUX163" s="81"/>
      <c r="TUY163" s="81"/>
      <c r="TUZ163" s="81"/>
      <c r="TVA163" s="81"/>
      <c r="TVB163" s="81"/>
      <c r="TVC163" s="81"/>
      <c r="TVD163" s="81"/>
      <c r="TVE163" s="81"/>
      <c r="TVF163" s="81"/>
      <c r="TVG163" s="81"/>
      <c r="TVH163" s="81"/>
      <c r="TVI163" s="81"/>
      <c r="TVJ163" s="81"/>
      <c r="TVK163" s="81"/>
      <c r="TVL163" s="81"/>
      <c r="TVM163" s="81"/>
      <c r="TVN163" s="81"/>
      <c r="TVO163" s="81"/>
      <c r="TVP163" s="81"/>
      <c r="TVQ163" s="81"/>
      <c r="TVR163" s="81"/>
      <c r="TVS163" s="81"/>
      <c r="TVT163" s="81"/>
      <c r="TVU163" s="81"/>
      <c r="TVV163" s="81"/>
      <c r="TVW163" s="81"/>
      <c r="TVX163" s="81"/>
      <c r="TVY163" s="81"/>
      <c r="TVZ163" s="81"/>
      <c r="TWA163" s="81"/>
      <c r="TWB163" s="81"/>
      <c r="TWC163" s="81"/>
      <c r="TWD163" s="81"/>
      <c r="TWE163" s="81"/>
      <c r="TWF163" s="81"/>
      <c r="TWG163" s="81"/>
      <c r="TWH163" s="81"/>
      <c r="TWI163" s="81"/>
      <c r="TWJ163" s="81"/>
      <c r="TWK163" s="81"/>
      <c r="TWL163" s="81"/>
      <c r="TWM163" s="81"/>
      <c r="TWN163" s="81"/>
      <c r="TWO163" s="81"/>
      <c r="TWP163" s="81"/>
      <c r="TWQ163" s="81"/>
      <c r="TWR163" s="81"/>
      <c r="TWS163" s="81"/>
      <c r="TWT163" s="81"/>
      <c r="TWU163" s="81"/>
      <c r="TWV163" s="81"/>
      <c r="TWW163" s="81"/>
      <c r="TWX163" s="81"/>
      <c r="TWY163" s="81"/>
      <c r="TWZ163" s="81"/>
      <c r="TXA163" s="81"/>
      <c r="TXB163" s="81"/>
      <c r="TXC163" s="81"/>
      <c r="TXD163" s="81"/>
      <c r="TXE163" s="81"/>
      <c r="TXF163" s="81"/>
      <c r="TXG163" s="81"/>
      <c r="TXH163" s="81"/>
      <c r="TXI163" s="81"/>
      <c r="TXJ163" s="81"/>
      <c r="TXK163" s="81"/>
      <c r="TXL163" s="81"/>
      <c r="TXM163" s="81"/>
      <c r="TXN163" s="81"/>
      <c r="TXO163" s="81"/>
      <c r="TXP163" s="81"/>
      <c r="TXQ163" s="81"/>
      <c r="TXR163" s="81"/>
      <c r="TXS163" s="81"/>
      <c r="TXT163" s="81"/>
      <c r="TXU163" s="81"/>
      <c r="TXV163" s="81"/>
      <c r="TXW163" s="81"/>
      <c r="TXX163" s="81"/>
      <c r="TXY163" s="81"/>
      <c r="TXZ163" s="81"/>
      <c r="TYA163" s="81"/>
      <c r="TYB163" s="81"/>
      <c r="TYC163" s="81"/>
      <c r="TYD163" s="81"/>
      <c r="TYE163" s="81"/>
      <c r="TYF163" s="81"/>
      <c r="TYG163" s="81"/>
      <c r="TYH163" s="81"/>
      <c r="TYI163" s="81"/>
      <c r="TYJ163" s="81"/>
      <c r="TYK163" s="81"/>
      <c r="TYL163" s="81"/>
      <c r="TYM163" s="81"/>
      <c r="TYN163" s="81"/>
      <c r="TYO163" s="81"/>
      <c r="TYP163" s="81"/>
      <c r="TYQ163" s="81"/>
      <c r="TYR163" s="81"/>
      <c r="TYS163" s="81"/>
      <c r="TYT163" s="81"/>
      <c r="TYU163" s="81"/>
      <c r="TYV163" s="81"/>
      <c r="TYW163" s="81"/>
      <c r="TYX163" s="81"/>
      <c r="TYY163" s="81"/>
      <c r="TYZ163" s="81"/>
      <c r="TZA163" s="81"/>
      <c r="TZB163" s="81"/>
      <c r="TZC163" s="81"/>
      <c r="TZD163" s="81"/>
      <c r="TZE163" s="81"/>
      <c r="TZF163" s="81"/>
      <c r="TZG163" s="81"/>
      <c r="TZH163" s="81"/>
      <c r="TZI163" s="81"/>
      <c r="TZJ163" s="81"/>
      <c r="TZK163" s="81"/>
      <c r="TZL163" s="81"/>
      <c r="TZM163" s="81"/>
      <c r="TZN163" s="81"/>
      <c r="TZO163" s="81"/>
      <c r="TZP163" s="81"/>
      <c r="TZQ163" s="81"/>
      <c r="TZR163" s="81"/>
      <c r="TZS163" s="81"/>
      <c r="TZT163" s="81"/>
      <c r="TZU163" s="81"/>
      <c r="TZV163" s="81"/>
      <c r="TZW163" s="81"/>
      <c r="TZX163" s="81"/>
      <c r="TZY163" s="81"/>
      <c r="TZZ163" s="81"/>
      <c r="UAA163" s="81"/>
      <c r="UAB163" s="81"/>
      <c r="UAC163" s="81"/>
      <c r="UAD163" s="81"/>
      <c r="UAE163" s="81"/>
      <c r="UAF163" s="81"/>
      <c r="UAG163" s="81"/>
      <c r="UAH163" s="81"/>
      <c r="UAI163" s="81"/>
      <c r="UAJ163" s="81"/>
      <c r="UAK163" s="81"/>
      <c r="UAL163" s="81"/>
      <c r="UAM163" s="81"/>
      <c r="UAN163" s="81"/>
      <c r="UAO163" s="81"/>
      <c r="UAP163" s="81"/>
      <c r="UAQ163" s="81"/>
      <c r="UAR163" s="81"/>
      <c r="UAS163" s="81"/>
      <c r="UAT163" s="81"/>
      <c r="UAU163" s="81"/>
      <c r="UAV163" s="81"/>
      <c r="UAW163" s="81"/>
      <c r="UAX163" s="81"/>
      <c r="UAY163" s="81"/>
      <c r="UAZ163" s="81"/>
      <c r="UBA163" s="81"/>
      <c r="UBB163" s="81"/>
      <c r="UBC163" s="81"/>
      <c r="UBD163" s="81"/>
      <c r="UBE163" s="81"/>
      <c r="UBF163" s="81"/>
      <c r="UBG163" s="81"/>
      <c r="UBH163" s="81"/>
      <c r="UBI163" s="81"/>
      <c r="UBJ163" s="81"/>
      <c r="UBK163" s="81"/>
      <c r="UBL163" s="81"/>
      <c r="UBM163" s="81"/>
      <c r="UBN163" s="81"/>
      <c r="UBO163" s="81"/>
      <c r="UBP163" s="81"/>
      <c r="UBQ163" s="81"/>
      <c r="UBR163" s="81"/>
      <c r="UBS163" s="81"/>
      <c r="UBT163" s="81"/>
      <c r="UBU163" s="81"/>
      <c r="UBV163" s="81"/>
      <c r="UBW163" s="81"/>
      <c r="UBX163" s="81"/>
      <c r="UBY163" s="81"/>
      <c r="UBZ163" s="81"/>
      <c r="UCA163" s="81"/>
      <c r="UCB163" s="81"/>
      <c r="UCC163" s="81"/>
      <c r="UCD163" s="81"/>
      <c r="UCE163" s="81"/>
      <c r="UCF163" s="81"/>
      <c r="UCG163" s="81"/>
      <c r="UCH163" s="81"/>
      <c r="UCI163" s="81"/>
      <c r="UCJ163" s="81"/>
      <c r="UCK163" s="81"/>
      <c r="UCL163" s="81"/>
      <c r="UCM163" s="81"/>
      <c r="UCN163" s="81"/>
      <c r="UCO163" s="81"/>
      <c r="UCP163" s="81"/>
      <c r="UCQ163" s="81"/>
      <c r="UCR163" s="81"/>
      <c r="UCS163" s="81"/>
      <c r="UCT163" s="81"/>
      <c r="UCU163" s="81"/>
      <c r="UCV163" s="81"/>
      <c r="UCW163" s="81"/>
      <c r="UCX163" s="81"/>
      <c r="UCY163" s="81"/>
      <c r="UCZ163" s="81"/>
      <c r="UDA163" s="81"/>
      <c r="UDB163" s="81"/>
      <c r="UDC163" s="81"/>
      <c r="UDD163" s="81"/>
      <c r="UDE163" s="81"/>
      <c r="UDF163" s="81"/>
      <c r="UDG163" s="81"/>
      <c r="UDH163" s="81"/>
      <c r="UDI163" s="81"/>
      <c r="UDJ163" s="81"/>
      <c r="UDK163" s="81"/>
      <c r="UDL163" s="81"/>
      <c r="UDM163" s="81"/>
      <c r="UDN163" s="81"/>
      <c r="UDO163" s="81"/>
      <c r="UDP163" s="81"/>
      <c r="UDQ163" s="81"/>
      <c r="UDR163" s="81"/>
      <c r="UDS163" s="81"/>
      <c r="UDT163" s="81"/>
      <c r="UDU163" s="81"/>
      <c r="UDV163" s="81"/>
      <c r="UDW163" s="81"/>
      <c r="UDX163" s="81"/>
      <c r="UDY163" s="81"/>
      <c r="UDZ163" s="81"/>
      <c r="UEA163" s="81"/>
      <c r="UEB163" s="81"/>
      <c r="UEC163" s="81"/>
      <c r="UED163" s="81"/>
      <c r="UEE163" s="81"/>
      <c r="UEF163" s="81"/>
      <c r="UEG163" s="81"/>
      <c r="UEH163" s="81"/>
      <c r="UEI163" s="81"/>
      <c r="UEJ163" s="81"/>
      <c r="UEK163" s="81"/>
      <c r="UEL163" s="81"/>
      <c r="UEM163" s="81"/>
      <c r="UEN163" s="81"/>
      <c r="UEO163" s="81"/>
      <c r="UEP163" s="81"/>
      <c r="UEQ163" s="81"/>
      <c r="UER163" s="81"/>
      <c r="UES163" s="81"/>
      <c r="UET163" s="81"/>
      <c r="UEU163" s="81"/>
      <c r="UEV163" s="81"/>
      <c r="UEW163" s="81"/>
      <c r="UEX163" s="81"/>
      <c r="UEY163" s="81"/>
      <c r="UEZ163" s="81"/>
      <c r="UFA163" s="81"/>
      <c r="UFB163" s="81"/>
      <c r="UFC163" s="81"/>
      <c r="UFD163" s="81"/>
      <c r="UFE163" s="81"/>
      <c r="UFF163" s="81"/>
      <c r="UFG163" s="81"/>
      <c r="UFH163" s="81"/>
      <c r="UFI163" s="81"/>
      <c r="UFJ163" s="81"/>
      <c r="UFK163" s="81"/>
      <c r="UFL163" s="81"/>
      <c r="UFM163" s="81"/>
      <c r="UFN163" s="81"/>
      <c r="UFO163" s="81"/>
      <c r="UFP163" s="81"/>
      <c r="UFQ163" s="81"/>
      <c r="UFR163" s="81"/>
      <c r="UFS163" s="81"/>
      <c r="UFT163" s="81"/>
      <c r="UFU163" s="81"/>
      <c r="UFV163" s="81"/>
      <c r="UFW163" s="81"/>
      <c r="UFX163" s="81"/>
      <c r="UFY163" s="81"/>
      <c r="UFZ163" s="81"/>
      <c r="UGA163" s="81"/>
      <c r="UGB163" s="81"/>
      <c r="UGC163" s="81"/>
      <c r="UGD163" s="81"/>
      <c r="UGE163" s="81"/>
      <c r="UGF163" s="81"/>
      <c r="UGG163" s="81"/>
      <c r="UGH163" s="81"/>
      <c r="UGI163" s="81"/>
      <c r="UGJ163" s="81"/>
      <c r="UGK163" s="81"/>
      <c r="UGL163" s="81"/>
      <c r="UGM163" s="81"/>
      <c r="UGN163" s="81"/>
      <c r="UGO163" s="81"/>
      <c r="UGP163" s="81"/>
      <c r="UGQ163" s="81"/>
      <c r="UGR163" s="81"/>
      <c r="UGS163" s="81"/>
      <c r="UGT163" s="81"/>
      <c r="UGU163" s="81"/>
      <c r="UGV163" s="81"/>
      <c r="UGW163" s="81"/>
      <c r="UGX163" s="81"/>
      <c r="UGY163" s="81"/>
      <c r="UGZ163" s="81"/>
      <c r="UHA163" s="81"/>
      <c r="UHB163" s="81"/>
      <c r="UHC163" s="81"/>
      <c r="UHD163" s="81"/>
      <c r="UHE163" s="81"/>
      <c r="UHF163" s="81"/>
      <c r="UHG163" s="81"/>
      <c r="UHH163" s="81"/>
      <c r="UHI163" s="81"/>
      <c r="UHJ163" s="81"/>
      <c r="UHK163" s="81"/>
      <c r="UHL163" s="81"/>
      <c r="UHM163" s="81"/>
      <c r="UHN163" s="81"/>
      <c r="UHO163" s="81"/>
      <c r="UHP163" s="81"/>
      <c r="UHQ163" s="81"/>
      <c r="UHR163" s="81"/>
      <c r="UHS163" s="81"/>
      <c r="UHT163" s="81"/>
      <c r="UHU163" s="81"/>
      <c r="UHV163" s="81"/>
      <c r="UHW163" s="81"/>
      <c r="UHX163" s="81"/>
      <c r="UHY163" s="81"/>
      <c r="UHZ163" s="81"/>
      <c r="UIA163" s="81"/>
      <c r="UIB163" s="81"/>
      <c r="UIC163" s="81"/>
      <c r="UID163" s="81"/>
      <c r="UIE163" s="81"/>
      <c r="UIF163" s="81"/>
      <c r="UIG163" s="81"/>
      <c r="UIH163" s="81"/>
      <c r="UII163" s="81"/>
      <c r="UIJ163" s="81"/>
      <c r="UIK163" s="81"/>
      <c r="UIL163" s="81"/>
      <c r="UIM163" s="81"/>
      <c r="UIN163" s="81"/>
      <c r="UIO163" s="81"/>
      <c r="UIP163" s="81"/>
      <c r="UIQ163" s="81"/>
      <c r="UIR163" s="81"/>
      <c r="UIS163" s="81"/>
      <c r="UIT163" s="81"/>
      <c r="UIU163" s="81"/>
      <c r="UIV163" s="81"/>
      <c r="UIW163" s="81"/>
      <c r="UIX163" s="81"/>
      <c r="UIY163" s="81"/>
      <c r="UIZ163" s="81"/>
      <c r="UJA163" s="81"/>
      <c r="UJB163" s="81"/>
      <c r="UJC163" s="81"/>
      <c r="UJD163" s="81"/>
      <c r="UJE163" s="81"/>
      <c r="UJF163" s="81"/>
      <c r="UJG163" s="81"/>
      <c r="UJH163" s="81"/>
      <c r="UJI163" s="81"/>
      <c r="UJJ163" s="81"/>
      <c r="UJK163" s="81"/>
      <c r="UJL163" s="81"/>
      <c r="UJM163" s="81"/>
      <c r="UJN163" s="81"/>
      <c r="UJO163" s="81"/>
      <c r="UJP163" s="81"/>
      <c r="UJQ163" s="81"/>
      <c r="UJR163" s="81"/>
      <c r="UJS163" s="81"/>
      <c r="UJT163" s="81"/>
      <c r="UJU163" s="81"/>
      <c r="UJV163" s="81"/>
      <c r="UJW163" s="81"/>
      <c r="UJX163" s="81"/>
      <c r="UJY163" s="81"/>
      <c r="UJZ163" s="81"/>
      <c r="UKA163" s="81"/>
      <c r="UKB163" s="81"/>
      <c r="UKC163" s="81"/>
      <c r="UKD163" s="81"/>
      <c r="UKE163" s="81"/>
      <c r="UKF163" s="81"/>
      <c r="UKG163" s="81"/>
      <c r="UKH163" s="81"/>
      <c r="UKI163" s="81"/>
      <c r="UKJ163" s="81"/>
      <c r="UKK163" s="81"/>
      <c r="UKL163" s="81"/>
      <c r="UKM163" s="81"/>
      <c r="UKN163" s="81"/>
      <c r="UKO163" s="81"/>
      <c r="UKP163" s="81"/>
      <c r="UKQ163" s="81"/>
      <c r="UKR163" s="81"/>
      <c r="UKS163" s="81"/>
      <c r="UKT163" s="81"/>
      <c r="UKU163" s="81"/>
      <c r="UKV163" s="81"/>
      <c r="UKW163" s="81"/>
      <c r="UKX163" s="81"/>
      <c r="UKY163" s="81"/>
      <c r="UKZ163" s="81"/>
      <c r="ULA163" s="81"/>
      <c r="ULB163" s="81"/>
      <c r="ULC163" s="81"/>
      <c r="ULD163" s="81"/>
      <c r="ULE163" s="81"/>
      <c r="ULF163" s="81"/>
      <c r="ULG163" s="81"/>
      <c r="ULH163" s="81"/>
      <c r="ULI163" s="81"/>
      <c r="ULJ163" s="81"/>
      <c r="ULK163" s="81"/>
      <c r="ULL163" s="81"/>
      <c r="ULM163" s="81"/>
      <c r="ULN163" s="81"/>
      <c r="ULO163" s="81"/>
      <c r="ULP163" s="81"/>
      <c r="ULQ163" s="81"/>
      <c r="ULR163" s="81"/>
      <c r="ULS163" s="81"/>
      <c r="ULT163" s="81"/>
      <c r="ULU163" s="81"/>
      <c r="ULV163" s="81"/>
      <c r="ULW163" s="81"/>
      <c r="ULX163" s="81"/>
      <c r="ULY163" s="81"/>
      <c r="ULZ163" s="81"/>
      <c r="UMA163" s="81"/>
      <c r="UMB163" s="81"/>
      <c r="UMC163" s="81"/>
      <c r="UMD163" s="81"/>
      <c r="UME163" s="81"/>
      <c r="UMF163" s="81"/>
      <c r="UMG163" s="81"/>
      <c r="UMH163" s="81"/>
      <c r="UMI163" s="81"/>
      <c r="UMJ163" s="81"/>
      <c r="UMK163" s="81"/>
      <c r="UML163" s="81"/>
      <c r="UMM163" s="81"/>
      <c r="UMN163" s="81"/>
      <c r="UMO163" s="81"/>
      <c r="UMP163" s="81"/>
      <c r="UMQ163" s="81"/>
      <c r="UMR163" s="81"/>
      <c r="UMS163" s="81"/>
      <c r="UMT163" s="81"/>
      <c r="UMU163" s="81"/>
      <c r="UMV163" s="81"/>
      <c r="UMW163" s="81"/>
      <c r="UMX163" s="81"/>
      <c r="UMY163" s="81"/>
      <c r="UMZ163" s="81"/>
      <c r="UNA163" s="81"/>
      <c r="UNB163" s="81"/>
      <c r="UNC163" s="81"/>
      <c r="UND163" s="81"/>
      <c r="UNE163" s="81"/>
      <c r="UNF163" s="81"/>
      <c r="UNG163" s="81"/>
      <c r="UNH163" s="81"/>
      <c r="UNI163" s="81"/>
      <c r="UNJ163" s="81"/>
      <c r="UNK163" s="81"/>
      <c r="UNL163" s="81"/>
      <c r="UNM163" s="81"/>
      <c r="UNN163" s="81"/>
      <c r="UNO163" s="81"/>
      <c r="UNP163" s="81"/>
      <c r="UNQ163" s="81"/>
      <c r="UNR163" s="81"/>
      <c r="UNS163" s="81"/>
      <c r="UNT163" s="81"/>
      <c r="UNU163" s="81"/>
      <c r="UNV163" s="81"/>
      <c r="UNW163" s="81"/>
      <c r="UNX163" s="81"/>
      <c r="UNY163" s="81"/>
      <c r="UNZ163" s="81"/>
      <c r="UOA163" s="81"/>
      <c r="UOB163" s="81"/>
      <c r="UOC163" s="81"/>
      <c r="UOD163" s="81"/>
      <c r="UOE163" s="81"/>
      <c r="UOF163" s="81"/>
      <c r="UOG163" s="81"/>
      <c r="UOH163" s="81"/>
      <c r="UOI163" s="81"/>
      <c r="UOJ163" s="81"/>
      <c r="UOK163" s="81"/>
      <c r="UOL163" s="81"/>
      <c r="UOM163" s="81"/>
      <c r="UON163" s="81"/>
      <c r="UOO163" s="81"/>
      <c r="UOP163" s="81"/>
      <c r="UOQ163" s="81"/>
      <c r="UOR163" s="81"/>
      <c r="UOS163" s="81"/>
      <c r="UOT163" s="81"/>
      <c r="UOU163" s="81"/>
      <c r="UOV163" s="81"/>
      <c r="UOW163" s="81"/>
      <c r="UOX163" s="81"/>
      <c r="UOY163" s="81"/>
      <c r="UOZ163" s="81"/>
      <c r="UPA163" s="81"/>
      <c r="UPB163" s="81"/>
      <c r="UPC163" s="81"/>
      <c r="UPD163" s="81"/>
      <c r="UPE163" s="81"/>
      <c r="UPF163" s="81"/>
      <c r="UPG163" s="81"/>
      <c r="UPH163" s="81"/>
      <c r="UPI163" s="81"/>
      <c r="UPJ163" s="81"/>
      <c r="UPK163" s="81"/>
      <c r="UPL163" s="81"/>
      <c r="UPM163" s="81"/>
      <c r="UPN163" s="81"/>
      <c r="UPO163" s="81"/>
      <c r="UPP163" s="81"/>
      <c r="UPQ163" s="81"/>
      <c r="UPR163" s="81"/>
      <c r="UPS163" s="81"/>
      <c r="UPT163" s="81"/>
      <c r="UPU163" s="81"/>
      <c r="UPV163" s="81"/>
      <c r="UPW163" s="81"/>
      <c r="UPX163" s="81"/>
      <c r="UPY163" s="81"/>
      <c r="UPZ163" s="81"/>
      <c r="UQA163" s="81"/>
      <c r="UQB163" s="81"/>
      <c r="UQC163" s="81"/>
      <c r="UQD163" s="81"/>
      <c r="UQE163" s="81"/>
      <c r="UQF163" s="81"/>
      <c r="UQG163" s="81"/>
      <c r="UQH163" s="81"/>
      <c r="UQI163" s="81"/>
      <c r="UQJ163" s="81"/>
      <c r="UQK163" s="81"/>
      <c r="UQL163" s="81"/>
      <c r="UQM163" s="81"/>
      <c r="UQN163" s="81"/>
      <c r="UQO163" s="81"/>
      <c r="UQP163" s="81"/>
      <c r="UQQ163" s="81"/>
      <c r="UQR163" s="81"/>
      <c r="UQS163" s="81"/>
      <c r="UQT163" s="81"/>
      <c r="UQU163" s="81"/>
      <c r="UQV163" s="81"/>
      <c r="UQW163" s="81"/>
      <c r="UQX163" s="81"/>
      <c r="UQY163" s="81"/>
      <c r="UQZ163" s="81"/>
      <c r="URA163" s="81"/>
      <c r="URB163" s="81"/>
      <c r="URC163" s="81"/>
      <c r="URD163" s="81"/>
      <c r="URE163" s="81"/>
      <c r="URF163" s="81"/>
      <c r="URG163" s="81"/>
      <c r="URH163" s="81"/>
      <c r="URI163" s="81"/>
      <c r="URJ163" s="81"/>
      <c r="URK163" s="81"/>
      <c r="URL163" s="81"/>
      <c r="URM163" s="81"/>
      <c r="URN163" s="81"/>
      <c r="URO163" s="81"/>
      <c r="URP163" s="81"/>
      <c r="URQ163" s="81"/>
      <c r="URR163" s="81"/>
      <c r="URS163" s="81"/>
      <c r="URT163" s="81"/>
      <c r="URU163" s="81"/>
      <c r="URV163" s="81"/>
      <c r="URW163" s="81"/>
      <c r="URX163" s="81"/>
      <c r="URY163" s="81"/>
      <c r="URZ163" s="81"/>
      <c r="USA163" s="81"/>
      <c r="USB163" s="81"/>
      <c r="USC163" s="81"/>
      <c r="USD163" s="81"/>
      <c r="USE163" s="81"/>
      <c r="USF163" s="81"/>
      <c r="USG163" s="81"/>
      <c r="USH163" s="81"/>
      <c r="USI163" s="81"/>
      <c r="USJ163" s="81"/>
      <c r="USK163" s="81"/>
      <c r="USL163" s="81"/>
      <c r="USM163" s="81"/>
      <c r="USN163" s="81"/>
      <c r="USO163" s="81"/>
      <c r="USP163" s="81"/>
      <c r="USQ163" s="81"/>
      <c r="USR163" s="81"/>
      <c r="USS163" s="81"/>
      <c r="UST163" s="81"/>
      <c r="USU163" s="81"/>
      <c r="USV163" s="81"/>
      <c r="USW163" s="81"/>
      <c r="USX163" s="81"/>
      <c r="USY163" s="81"/>
      <c r="USZ163" s="81"/>
      <c r="UTA163" s="81"/>
      <c r="UTB163" s="81"/>
      <c r="UTC163" s="81"/>
      <c r="UTD163" s="81"/>
      <c r="UTE163" s="81"/>
      <c r="UTF163" s="81"/>
      <c r="UTG163" s="81"/>
      <c r="UTH163" s="81"/>
      <c r="UTI163" s="81"/>
      <c r="UTJ163" s="81"/>
      <c r="UTK163" s="81"/>
      <c r="UTL163" s="81"/>
      <c r="UTM163" s="81"/>
      <c r="UTN163" s="81"/>
      <c r="UTO163" s="81"/>
      <c r="UTP163" s="81"/>
      <c r="UTQ163" s="81"/>
      <c r="UTR163" s="81"/>
      <c r="UTS163" s="81"/>
      <c r="UTT163" s="81"/>
      <c r="UTU163" s="81"/>
      <c r="UTV163" s="81"/>
      <c r="UTW163" s="81"/>
      <c r="UTX163" s="81"/>
      <c r="UTY163" s="81"/>
      <c r="UTZ163" s="81"/>
      <c r="UUA163" s="81"/>
      <c r="UUB163" s="81"/>
      <c r="UUC163" s="81"/>
      <c r="UUD163" s="81"/>
      <c r="UUE163" s="81"/>
      <c r="UUF163" s="81"/>
      <c r="UUG163" s="81"/>
      <c r="UUH163" s="81"/>
      <c r="UUI163" s="81"/>
      <c r="UUJ163" s="81"/>
      <c r="UUK163" s="81"/>
      <c r="UUL163" s="81"/>
      <c r="UUM163" s="81"/>
      <c r="UUN163" s="81"/>
      <c r="UUO163" s="81"/>
      <c r="UUP163" s="81"/>
      <c r="UUQ163" s="81"/>
      <c r="UUR163" s="81"/>
      <c r="UUS163" s="81"/>
      <c r="UUT163" s="81"/>
      <c r="UUU163" s="81"/>
      <c r="UUV163" s="81"/>
      <c r="UUW163" s="81"/>
      <c r="UUX163" s="81"/>
      <c r="UUY163" s="81"/>
      <c r="UUZ163" s="81"/>
      <c r="UVA163" s="81"/>
      <c r="UVB163" s="81"/>
      <c r="UVC163" s="81"/>
      <c r="UVD163" s="81"/>
      <c r="UVE163" s="81"/>
      <c r="UVF163" s="81"/>
      <c r="UVG163" s="81"/>
      <c r="UVH163" s="81"/>
      <c r="UVI163" s="81"/>
      <c r="UVJ163" s="81"/>
      <c r="UVK163" s="81"/>
      <c r="UVL163" s="81"/>
      <c r="UVM163" s="81"/>
      <c r="UVN163" s="81"/>
      <c r="UVO163" s="81"/>
      <c r="UVP163" s="81"/>
      <c r="UVQ163" s="81"/>
      <c r="UVR163" s="81"/>
      <c r="UVS163" s="81"/>
      <c r="UVT163" s="81"/>
      <c r="UVU163" s="81"/>
      <c r="UVV163" s="81"/>
      <c r="UVW163" s="81"/>
      <c r="UVX163" s="81"/>
      <c r="UVY163" s="81"/>
      <c r="UVZ163" s="81"/>
      <c r="UWA163" s="81"/>
      <c r="UWB163" s="81"/>
      <c r="UWC163" s="81"/>
      <c r="UWD163" s="81"/>
      <c r="UWE163" s="81"/>
      <c r="UWF163" s="81"/>
      <c r="UWG163" s="81"/>
      <c r="UWH163" s="81"/>
      <c r="UWI163" s="81"/>
      <c r="UWJ163" s="81"/>
      <c r="UWK163" s="81"/>
      <c r="UWL163" s="81"/>
      <c r="UWM163" s="81"/>
      <c r="UWN163" s="81"/>
      <c r="UWO163" s="81"/>
      <c r="UWP163" s="81"/>
      <c r="UWQ163" s="81"/>
      <c r="UWR163" s="81"/>
      <c r="UWS163" s="81"/>
      <c r="UWT163" s="81"/>
      <c r="UWU163" s="81"/>
      <c r="UWV163" s="81"/>
      <c r="UWW163" s="81"/>
      <c r="UWX163" s="81"/>
      <c r="UWY163" s="81"/>
      <c r="UWZ163" s="81"/>
      <c r="UXA163" s="81"/>
      <c r="UXB163" s="81"/>
      <c r="UXC163" s="81"/>
      <c r="UXD163" s="81"/>
      <c r="UXE163" s="81"/>
      <c r="UXF163" s="81"/>
      <c r="UXG163" s="81"/>
      <c r="UXH163" s="81"/>
      <c r="UXI163" s="81"/>
      <c r="UXJ163" s="81"/>
      <c r="UXK163" s="81"/>
      <c r="UXL163" s="81"/>
      <c r="UXM163" s="81"/>
      <c r="UXN163" s="81"/>
      <c r="UXO163" s="81"/>
      <c r="UXP163" s="81"/>
      <c r="UXQ163" s="81"/>
      <c r="UXR163" s="81"/>
      <c r="UXS163" s="81"/>
      <c r="UXT163" s="81"/>
      <c r="UXU163" s="81"/>
      <c r="UXV163" s="81"/>
      <c r="UXW163" s="81"/>
      <c r="UXX163" s="81"/>
      <c r="UXY163" s="81"/>
      <c r="UXZ163" s="81"/>
      <c r="UYA163" s="81"/>
      <c r="UYB163" s="81"/>
      <c r="UYC163" s="81"/>
      <c r="UYD163" s="81"/>
      <c r="UYE163" s="81"/>
      <c r="UYF163" s="81"/>
      <c r="UYG163" s="81"/>
      <c r="UYH163" s="81"/>
      <c r="UYI163" s="81"/>
      <c r="UYJ163" s="81"/>
      <c r="UYK163" s="81"/>
      <c r="UYL163" s="81"/>
      <c r="UYM163" s="81"/>
      <c r="UYN163" s="81"/>
      <c r="UYO163" s="81"/>
      <c r="UYP163" s="81"/>
      <c r="UYQ163" s="81"/>
      <c r="UYR163" s="81"/>
      <c r="UYS163" s="81"/>
      <c r="UYT163" s="81"/>
      <c r="UYU163" s="81"/>
      <c r="UYV163" s="81"/>
      <c r="UYW163" s="81"/>
      <c r="UYX163" s="81"/>
      <c r="UYY163" s="81"/>
      <c r="UYZ163" s="81"/>
      <c r="UZA163" s="81"/>
      <c r="UZB163" s="81"/>
      <c r="UZC163" s="81"/>
      <c r="UZD163" s="81"/>
      <c r="UZE163" s="81"/>
      <c r="UZF163" s="81"/>
      <c r="UZG163" s="81"/>
      <c r="UZH163" s="81"/>
      <c r="UZI163" s="81"/>
      <c r="UZJ163" s="81"/>
      <c r="UZK163" s="81"/>
      <c r="UZL163" s="81"/>
      <c r="UZM163" s="81"/>
      <c r="UZN163" s="81"/>
      <c r="UZO163" s="81"/>
      <c r="UZP163" s="81"/>
      <c r="UZQ163" s="81"/>
      <c r="UZR163" s="81"/>
      <c r="UZS163" s="81"/>
      <c r="UZT163" s="81"/>
      <c r="UZU163" s="81"/>
      <c r="UZV163" s="81"/>
      <c r="UZW163" s="81"/>
      <c r="UZX163" s="81"/>
      <c r="UZY163" s="81"/>
      <c r="UZZ163" s="81"/>
      <c r="VAA163" s="81"/>
      <c r="VAB163" s="81"/>
      <c r="VAC163" s="81"/>
      <c r="VAD163" s="81"/>
      <c r="VAE163" s="81"/>
      <c r="VAF163" s="81"/>
      <c r="VAG163" s="81"/>
      <c r="VAH163" s="81"/>
      <c r="VAI163" s="81"/>
      <c r="VAJ163" s="81"/>
      <c r="VAK163" s="81"/>
      <c r="VAL163" s="81"/>
      <c r="VAM163" s="81"/>
      <c r="VAN163" s="81"/>
      <c r="VAO163" s="81"/>
      <c r="VAP163" s="81"/>
      <c r="VAQ163" s="81"/>
      <c r="VAR163" s="81"/>
      <c r="VAS163" s="81"/>
      <c r="VAT163" s="81"/>
      <c r="VAU163" s="81"/>
      <c r="VAV163" s="81"/>
      <c r="VAW163" s="81"/>
      <c r="VAX163" s="81"/>
      <c r="VAY163" s="81"/>
      <c r="VAZ163" s="81"/>
      <c r="VBA163" s="81"/>
      <c r="VBB163" s="81"/>
      <c r="VBC163" s="81"/>
      <c r="VBD163" s="81"/>
      <c r="VBE163" s="81"/>
      <c r="VBF163" s="81"/>
      <c r="VBG163" s="81"/>
      <c r="VBH163" s="81"/>
      <c r="VBI163" s="81"/>
      <c r="VBJ163" s="81"/>
      <c r="VBK163" s="81"/>
      <c r="VBL163" s="81"/>
      <c r="VBM163" s="81"/>
      <c r="VBN163" s="81"/>
      <c r="VBO163" s="81"/>
      <c r="VBP163" s="81"/>
      <c r="VBQ163" s="81"/>
      <c r="VBR163" s="81"/>
      <c r="VBS163" s="81"/>
      <c r="VBT163" s="81"/>
      <c r="VBU163" s="81"/>
      <c r="VBV163" s="81"/>
      <c r="VBW163" s="81"/>
      <c r="VBX163" s="81"/>
      <c r="VBY163" s="81"/>
      <c r="VBZ163" s="81"/>
      <c r="VCA163" s="81"/>
      <c r="VCB163" s="81"/>
      <c r="VCC163" s="81"/>
      <c r="VCD163" s="81"/>
      <c r="VCE163" s="81"/>
      <c r="VCF163" s="81"/>
      <c r="VCG163" s="81"/>
      <c r="VCH163" s="81"/>
      <c r="VCI163" s="81"/>
      <c r="VCJ163" s="81"/>
      <c r="VCK163" s="81"/>
      <c r="VCL163" s="81"/>
      <c r="VCM163" s="81"/>
      <c r="VCN163" s="81"/>
      <c r="VCO163" s="81"/>
      <c r="VCP163" s="81"/>
      <c r="VCQ163" s="81"/>
      <c r="VCR163" s="81"/>
      <c r="VCS163" s="81"/>
      <c r="VCT163" s="81"/>
      <c r="VCU163" s="81"/>
      <c r="VCV163" s="81"/>
      <c r="VCW163" s="81"/>
      <c r="VCX163" s="81"/>
      <c r="VCY163" s="81"/>
      <c r="VCZ163" s="81"/>
      <c r="VDA163" s="81"/>
      <c r="VDB163" s="81"/>
      <c r="VDC163" s="81"/>
      <c r="VDD163" s="81"/>
      <c r="VDE163" s="81"/>
      <c r="VDF163" s="81"/>
      <c r="VDG163" s="81"/>
      <c r="VDH163" s="81"/>
      <c r="VDI163" s="81"/>
      <c r="VDJ163" s="81"/>
      <c r="VDK163" s="81"/>
      <c r="VDL163" s="81"/>
      <c r="VDM163" s="81"/>
      <c r="VDN163" s="81"/>
      <c r="VDO163" s="81"/>
      <c r="VDP163" s="81"/>
      <c r="VDQ163" s="81"/>
      <c r="VDR163" s="81"/>
      <c r="VDS163" s="81"/>
      <c r="VDT163" s="81"/>
      <c r="VDU163" s="81"/>
      <c r="VDV163" s="81"/>
      <c r="VDW163" s="81"/>
      <c r="VDX163" s="81"/>
      <c r="VDY163" s="81"/>
      <c r="VDZ163" s="81"/>
      <c r="VEA163" s="81"/>
      <c r="VEB163" s="81"/>
      <c r="VEC163" s="81"/>
      <c r="VED163" s="81"/>
      <c r="VEE163" s="81"/>
      <c r="VEF163" s="81"/>
      <c r="VEG163" s="81"/>
      <c r="VEH163" s="81"/>
      <c r="VEI163" s="81"/>
      <c r="VEJ163" s="81"/>
      <c r="VEK163" s="81"/>
      <c r="VEL163" s="81"/>
      <c r="VEM163" s="81"/>
      <c r="VEN163" s="81"/>
      <c r="VEO163" s="81"/>
      <c r="VEP163" s="81"/>
      <c r="VEQ163" s="81"/>
      <c r="VER163" s="81"/>
      <c r="VES163" s="81"/>
      <c r="VET163" s="81"/>
      <c r="VEU163" s="81"/>
      <c r="VEV163" s="81"/>
      <c r="VEW163" s="81"/>
      <c r="VEX163" s="81"/>
      <c r="VEY163" s="81"/>
      <c r="VEZ163" s="81"/>
      <c r="VFA163" s="81"/>
      <c r="VFB163" s="81"/>
      <c r="VFC163" s="81"/>
      <c r="VFD163" s="81"/>
      <c r="VFE163" s="81"/>
      <c r="VFF163" s="81"/>
      <c r="VFG163" s="81"/>
      <c r="VFH163" s="81"/>
      <c r="VFI163" s="81"/>
      <c r="VFJ163" s="81"/>
      <c r="VFK163" s="81"/>
      <c r="VFL163" s="81"/>
      <c r="VFM163" s="81"/>
      <c r="VFN163" s="81"/>
      <c r="VFO163" s="81"/>
      <c r="VFP163" s="81"/>
      <c r="VFQ163" s="81"/>
      <c r="VFR163" s="81"/>
      <c r="VFS163" s="81"/>
      <c r="VFT163" s="81"/>
      <c r="VFU163" s="81"/>
      <c r="VFV163" s="81"/>
      <c r="VFW163" s="81"/>
      <c r="VFX163" s="81"/>
      <c r="VFY163" s="81"/>
      <c r="VFZ163" s="81"/>
      <c r="VGA163" s="81"/>
      <c r="VGB163" s="81"/>
      <c r="VGC163" s="81"/>
      <c r="VGD163" s="81"/>
      <c r="VGE163" s="81"/>
      <c r="VGF163" s="81"/>
      <c r="VGG163" s="81"/>
      <c r="VGH163" s="81"/>
      <c r="VGI163" s="81"/>
      <c r="VGJ163" s="81"/>
      <c r="VGK163" s="81"/>
      <c r="VGL163" s="81"/>
      <c r="VGM163" s="81"/>
      <c r="VGN163" s="81"/>
      <c r="VGO163" s="81"/>
      <c r="VGP163" s="81"/>
      <c r="VGQ163" s="81"/>
      <c r="VGR163" s="81"/>
      <c r="VGS163" s="81"/>
      <c r="VGT163" s="81"/>
      <c r="VGU163" s="81"/>
      <c r="VGV163" s="81"/>
      <c r="VGW163" s="81"/>
      <c r="VGX163" s="81"/>
      <c r="VGY163" s="81"/>
      <c r="VGZ163" s="81"/>
      <c r="VHA163" s="81"/>
      <c r="VHB163" s="81"/>
      <c r="VHC163" s="81"/>
      <c r="VHD163" s="81"/>
      <c r="VHE163" s="81"/>
      <c r="VHF163" s="81"/>
      <c r="VHG163" s="81"/>
      <c r="VHH163" s="81"/>
      <c r="VHI163" s="81"/>
      <c r="VHJ163" s="81"/>
      <c r="VHK163" s="81"/>
      <c r="VHL163" s="81"/>
      <c r="VHM163" s="81"/>
      <c r="VHN163" s="81"/>
      <c r="VHO163" s="81"/>
      <c r="VHP163" s="81"/>
      <c r="VHQ163" s="81"/>
      <c r="VHR163" s="81"/>
      <c r="VHS163" s="81"/>
      <c r="VHT163" s="81"/>
      <c r="VHU163" s="81"/>
      <c r="VHV163" s="81"/>
      <c r="VHW163" s="81"/>
      <c r="VHX163" s="81"/>
      <c r="VHY163" s="81"/>
      <c r="VHZ163" s="81"/>
      <c r="VIA163" s="81"/>
      <c r="VIB163" s="81"/>
      <c r="VIC163" s="81"/>
      <c r="VID163" s="81"/>
      <c r="VIE163" s="81"/>
      <c r="VIF163" s="81"/>
      <c r="VIG163" s="81"/>
      <c r="VIH163" s="81"/>
      <c r="VII163" s="81"/>
      <c r="VIJ163" s="81"/>
      <c r="VIK163" s="81"/>
      <c r="VIL163" s="81"/>
      <c r="VIM163" s="81"/>
      <c r="VIN163" s="81"/>
      <c r="VIO163" s="81"/>
      <c r="VIP163" s="81"/>
      <c r="VIQ163" s="81"/>
      <c r="VIR163" s="81"/>
      <c r="VIS163" s="81"/>
      <c r="VIT163" s="81"/>
      <c r="VIU163" s="81"/>
      <c r="VIV163" s="81"/>
      <c r="VIW163" s="81"/>
      <c r="VIX163" s="81"/>
      <c r="VIY163" s="81"/>
      <c r="VIZ163" s="81"/>
      <c r="VJA163" s="81"/>
      <c r="VJB163" s="81"/>
      <c r="VJC163" s="81"/>
      <c r="VJD163" s="81"/>
      <c r="VJE163" s="81"/>
      <c r="VJF163" s="81"/>
      <c r="VJG163" s="81"/>
      <c r="VJH163" s="81"/>
      <c r="VJI163" s="81"/>
      <c r="VJJ163" s="81"/>
      <c r="VJK163" s="81"/>
      <c r="VJL163" s="81"/>
      <c r="VJM163" s="81"/>
      <c r="VJN163" s="81"/>
      <c r="VJO163" s="81"/>
      <c r="VJP163" s="81"/>
      <c r="VJQ163" s="81"/>
      <c r="VJR163" s="81"/>
      <c r="VJS163" s="81"/>
      <c r="VJT163" s="81"/>
      <c r="VJU163" s="81"/>
      <c r="VJV163" s="81"/>
      <c r="VJW163" s="81"/>
      <c r="VJX163" s="81"/>
      <c r="VJY163" s="81"/>
      <c r="VJZ163" s="81"/>
      <c r="VKA163" s="81"/>
      <c r="VKB163" s="81"/>
      <c r="VKC163" s="81"/>
      <c r="VKD163" s="81"/>
      <c r="VKE163" s="81"/>
      <c r="VKF163" s="81"/>
      <c r="VKG163" s="81"/>
      <c r="VKH163" s="81"/>
      <c r="VKI163" s="81"/>
      <c r="VKJ163" s="81"/>
      <c r="VKK163" s="81"/>
      <c r="VKL163" s="81"/>
      <c r="VKM163" s="81"/>
      <c r="VKN163" s="81"/>
      <c r="VKO163" s="81"/>
      <c r="VKP163" s="81"/>
      <c r="VKQ163" s="81"/>
      <c r="VKR163" s="81"/>
      <c r="VKS163" s="81"/>
      <c r="VKT163" s="81"/>
      <c r="VKU163" s="81"/>
      <c r="VKV163" s="81"/>
      <c r="VKW163" s="81"/>
      <c r="VKX163" s="81"/>
      <c r="VKY163" s="81"/>
      <c r="VKZ163" s="81"/>
      <c r="VLA163" s="81"/>
      <c r="VLB163" s="81"/>
      <c r="VLC163" s="81"/>
      <c r="VLD163" s="81"/>
      <c r="VLE163" s="81"/>
      <c r="VLF163" s="81"/>
      <c r="VLG163" s="81"/>
      <c r="VLH163" s="81"/>
      <c r="VLI163" s="81"/>
      <c r="VLJ163" s="81"/>
      <c r="VLK163" s="81"/>
      <c r="VLL163" s="81"/>
      <c r="VLM163" s="81"/>
      <c r="VLN163" s="81"/>
      <c r="VLO163" s="81"/>
      <c r="VLP163" s="81"/>
      <c r="VLQ163" s="81"/>
      <c r="VLR163" s="81"/>
      <c r="VLS163" s="81"/>
      <c r="VLT163" s="81"/>
      <c r="VLU163" s="81"/>
      <c r="VLV163" s="81"/>
      <c r="VLW163" s="81"/>
      <c r="VLX163" s="81"/>
      <c r="VLY163" s="81"/>
      <c r="VLZ163" s="81"/>
      <c r="VMA163" s="81"/>
      <c r="VMB163" s="81"/>
      <c r="VMC163" s="81"/>
      <c r="VMD163" s="81"/>
      <c r="VME163" s="81"/>
      <c r="VMF163" s="81"/>
      <c r="VMG163" s="81"/>
      <c r="VMH163" s="81"/>
      <c r="VMI163" s="81"/>
      <c r="VMJ163" s="81"/>
      <c r="VMK163" s="81"/>
      <c r="VML163" s="81"/>
      <c r="VMM163" s="81"/>
      <c r="VMN163" s="81"/>
      <c r="VMO163" s="81"/>
      <c r="VMP163" s="81"/>
      <c r="VMQ163" s="81"/>
      <c r="VMR163" s="81"/>
      <c r="VMS163" s="81"/>
      <c r="VMT163" s="81"/>
      <c r="VMU163" s="81"/>
      <c r="VMV163" s="81"/>
      <c r="VMW163" s="81"/>
      <c r="VMX163" s="81"/>
      <c r="VMY163" s="81"/>
      <c r="VMZ163" s="81"/>
      <c r="VNA163" s="81"/>
      <c r="VNB163" s="81"/>
      <c r="VNC163" s="81"/>
      <c r="VND163" s="81"/>
      <c r="VNE163" s="81"/>
      <c r="VNF163" s="81"/>
      <c r="VNG163" s="81"/>
      <c r="VNH163" s="81"/>
      <c r="VNI163" s="81"/>
      <c r="VNJ163" s="81"/>
      <c r="VNK163" s="81"/>
      <c r="VNL163" s="81"/>
      <c r="VNM163" s="81"/>
      <c r="VNN163" s="81"/>
      <c r="VNO163" s="81"/>
      <c r="VNP163" s="81"/>
      <c r="VNQ163" s="81"/>
      <c r="VNR163" s="81"/>
      <c r="VNS163" s="81"/>
      <c r="VNT163" s="81"/>
      <c r="VNU163" s="81"/>
      <c r="VNV163" s="81"/>
      <c r="VNW163" s="81"/>
      <c r="VNX163" s="81"/>
      <c r="VNY163" s="81"/>
      <c r="VNZ163" s="81"/>
      <c r="VOA163" s="81"/>
      <c r="VOB163" s="81"/>
      <c r="VOC163" s="81"/>
      <c r="VOD163" s="81"/>
      <c r="VOE163" s="81"/>
      <c r="VOF163" s="81"/>
      <c r="VOG163" s="81"/>
      <c r="VOH163" s="81"/>
      <c r="VOI163" s="81"/>
      <c r="VOJ163" s="81"/>
      <c r="VOK163" s="81"/>
      <c r="VOL163" s="81"/>
      <c r="VOM163" s="81"/>
      <c r="VON163" s="81"/>
      <c r="VOO163" s="81"/>
      <c r="VOP163" s="81"/>
      <c r="VOQ163" s="81"/>
      <c r="VOR163" s="81"/>
      <c r="VOS163" s="81"/>
      <c r="VOT163" s="81"/>
      <c r="VOU163" s="81"/>
      <c r="VOV163" s="81"/>
      <c r="VOW163" s="81"/>
      <c r="VOX163" s="81"/>
      <c r="VOY163" s="81"/>
      <c r="VOZ163" s="81"/>
      <c r="VPA163" s="81"/>
      <c r="VPB163" s="81"/>
      <c r="VPC163" s="81"/>
      <c r="VPD163" s="81"/>
      <c r="VPE163" s="81"/>
      <c r="VPF163" s="81"/>
      <c r="VPG163" s="81"/>
      <c r="VPH163" s="81"/>
      <c r="VPI163" s="81"/>
      <c r="VPJ163" s="81"/>
      <c r="VPK163" s="81"/>
      <c r="VPL163" s="81"/>
      <c r="VPM163" s="81"/>
      <c r="VPN163" s="81"/>
      <c r="VPO163" s="81"/>
      <c r="VPP163" s="81"/>
      <c r="VPQ163" s="81"/>
      <c r="VPR163" s="81"/>
      <c r="VPS163" s="81"/>
      <c r="VPT163" s="81"/>
      <c r="VPU163" s="81"/>
      <c r="VPV163" s="81"/>
      <c r="VPW163" s="81"/>
      <c r="VPX163" s="81"/>
      <c r="VPY163" s="81"/>
      <c r="VPZ163" s="81"/>
      <c r="VQA163" s="81"/>
      <c r="VQB163" s="81"/>
      <c r="VQC163" s="81"/>
      <c r="VQD163" s="81"/>
      <c r="VQE163" s="81"/>
      <c r="VQF163" s="81"/>
      <c r="VQG163" s="81"/>
      <c r="VQH163" s="81"/>
      <c r="VQI163" s="81"/>
      <c r="VQJ163" s="81"/>
      <c r="VQK163" s="81"/>
      <c r="VQL163" s="81"/>
      <c r="VQM163" s="81"/>
      <c r="VQN163" s="81"/>
      <c r="VQO163" s="81"/>
      <c r="VQP163" s="81"/>
      <c r="VQQ163" s="81"/>
      <c r="VQR163" s="81"/>
      <c r="VQS163" s="81"/>
      <c r="VQT163" s="81"/>
      <c r="VQU163" s="81"/>
      <c r="VQV163" s="81"/>
      <c r="VQW163" s="81"/>
      <c r="VQX163" s="81"/>
      <c r="VQY163" s="81"/>
      <c r="VQZ163" s="81"/>
      <c r="VRA163" s="81"/>
      <c r="VRB163" s="81"/>
      <c r="VRC163" s="81"/>
      <c r="VRD163" s="81"/>
      <c r="VRE163" s="81"/>
      <c r="VRF163" s="81"/>
      <c r="VRG163" s="81"/>
      <c r="VRH163" s="81"/>
      <c r="VRI163" s="81"/>
      <c r="VRJ163" s="81"/>
      <c r="VRK163" s="81"/>
      <c r="VRL163" s="81"/>
      <c r="VRM163" s="81"/>
      <c r="VRN163" s="81"/>
      <c r="VRO163" s="81"/>
      <c r="VRP163" s="81"/>
      <c r="VRQ163" s="81"/>
      <c r="VRR163" s="81"/>
      <c r="VRS163" s="81"/>
      <c r="VRT163" s="81"/>
      <c r="VRU163" s="81"/>
      <c r="VRV163" s="81"/>
      <c r="VRW163" s="81"/>
      <c r="VRX163" s="81"/>
      <c r="VRY163" s="81"/>
      <c r="VRZ163" s="81"/>
      <c r="VSA163" s="81"/>
      <c r="VSB163" s="81"/>
      <c r="VSC163" s="81"/>
      <c r="VSD163" s="81"/>
      <c r="VSE163" s="81"/>
      <c r="VSF163" s="81"/>
      <c r="VSG163" s="81"/>
      <c r="VSH163" s="81"/>
      <c r="VSI163" s="81"/>
      <c r="VSJ163" s="81"/>
      <c r="VSK163" s="81"/>
      <c r="VSL163" s="81"/>
      <c r="VSM163" s="81"/>
      <c r="VSN163" s="81"/>
      <c r="VSO163" s="81"/>
      <c r="VSP163" s="81"/>
      <c r="VSQ163" s="81"/>
      <c r="VSR163" s="81"/>
      <c r="VSS163" s="81"/>
      <c r="VST163" s="81"/>
      <c r="VSU163" s="81"/>
      <c r="VSV163" s="81"/>
      <c r="VSW163" s="81"/>
      <c r="VSX163" s="81"/>
      <c r="VSY163" s="81"/>
      <c r="VSZ163" s="81"/>
      <c r="VTA163" s="81"/>
      <c r="VTB163" s="81"/>
      <c r="VTC163" s="81"/>
      <c r="VTD163" s="81"/>
      <c r="VTE163" s="81"/>
      <c r="VTF163" s="81"/>
      <c r="VTG163" s="81"/>
      <c r="VTH163" s="81"/>
      <c r="VTI163" s="81"/>
      <c r="VTJ163" s="81"/>
      <c r="VTK163" s="81"/>
      <c r="VTL163" s="81"/>
      <c r="VTM163" s="81"/>
      <c r="VTN163" s="81"/>
      <c r="VTO163" s="81"/>
      <c r="VTP163" s="81"/>
      <c r="VTQ163" s="81"/>
      <c r="VTR163" s="81"/>
      <c r="VTS163" s="81"/>
      <c r="VTT163" s="81"/>
      <c r="VTU163" s="81"/>
      <c r="VTV163" s="81"/>
      <c r="VTW163" s="81"/>
      <c r="VTX163" s="81"/>
      <c r="VTY163" s="81"/>
      <c r="VTZ163" s="81"/>
      <c r="VUA163" s="81"/>
      <c r="VUB163" s="81"/>
      <c r="VUC163" s="81"/>
      <c r="VUD163" s="81"/>
      <c r="VUE163" s="81"/>
      <c r="VUF163" s="81"/>
      <c r="VUG163" s="81"/>
      <c r="VUH163" s="81"/>
      <c r="VUI163" s="81"/>
      <c r="VUJ163" s="81"/>
      <c r="VUK163" s="81"/>
      <c r="VUL163" s="81"/>
      <c r="VUM163" s="81"/>
      <c r="VUN163" s="81"/>
      <c r="VUO163" s="81"/>
      <c r="VUP163" s="81"/>
      <c r="VUQ163" s="81"/>
      <c r="VUR163" s="81"/>
      <c r="VUS163" s="81"/>
      <c r="VUT163" s="81"/>
      <c r="VUU163" s="81"/>
      <c r="VUV163" s="81"/>
      <c r="VUW163" s="81"/>
      <c r="VUX163" s="81"/>
      <c r="VUY163" s="81"/>
      <c r="VUZ163" s="81"/>
      <c r="VVA163" s="81"/>
      <c r="VVB163" s="81"/>
      <c r="VVC163" s="81"/>
      <c r="VVD163" s="81"/>
      <c r="VVE163" s="81"/>
      <c r="VVF163" s="81"/>
      <c r="VVG163" s="81"/>
      <c r="VVH163" s="81"/>
      <c r="VVI163" s="81"/>
      <c r="VVJ163" s="81"/>
      <c r="VVK163" s="81"/>
      <c r="VVL163" s="81"/>
      <c r="VVM163" s="81"/>
      <c r="VVN163" s="81"/>
      <c r="VVO163" s="81"/>
      <c r="VVP163" s="81"/>
      <c r="VVQ163" s="81"/>
      <c r="VVR163" s="81"/>
      <c r="VVS163" s="81"/>
      <c r="VVT163" s="81"/>
      <c r="VVU163" s="81"/>
      <c r="VVV163" s="81"/>
      <c r="VVW163" s="81"/>
      <c r="VVX163" s="81"/>
      <c r="VVY163" s="81"/>
      <c r="VVZ163" s="81"/>
      <c r="VWA163" s="81"/>
      <c r="VWB163" s="81"/>
      <c r="VWC163" s="81"/>
      <c r="VWD163" s="81"/>
      <c r="VWE163" s="81"/>
      <c r="VWF163" s="81"/>
      <c r="VWG163" s="81"/>
      <c r="VWH163" s="81"/>
      <c r="VWI163" s="81"/>
      <c r="VWJ163" s="81"/>
      <c r="VWK163" s="81"/>
      <c r="VWL163" s="81"/>
      <c r="VWM163" s="81"/>
      <c r="VWN163" s="81"/>
      <c r="VWO163" s="81"/>
      <c r="VWP163" s="81"/>
      <c r="VWQ163" s="81"/>
      <c r="VWR163" s="81"/>
      <c r="VWS163" s="81"/>
      <c r="VWT163" s="81"/>
      <c r="VWU163" s="81"/>
      <c r="VWV163" s="81"/>
      <c r="VWW163" s="81"/>
      <c r="VWX163" s="81"/>
      <c r="VWY163" s="81"/>
      <c r="VWZ163" s="81"/>
      <c r="VXA163" s="81"/>
      <c r="VXB163" s="81"/>
      <c r="VXC163" s="81"/>
      <c r="VXD163" s="81"/>
      <c r="VXE163" s="81"/>
      <c r="VXF163" s="81"/>
      <c r="VXG163" s="81"/>
      <c r="VXH163" s="81"/>
      <c r="VXI163" s="81"/>
      <c r="VXJ163" s="81"/>
      <c r="VXK163" s="81"/>
      <c r="VXL163" s="81"/>
      <c r="VXM163" s="81"/>
      <c r="VXN163" s="81"/>
      <c r="VXO163" s="81"/>
      <c r="VXP163" s="81"/>
      <c r="VXQ163" s="81"/>
      <c r="VXR163" s="81"/>
      <c r="VXS163" s="81"/>
      <c r="VXT163" s="81"/>
      <c r="VXU163" s="81"/>
      <c r="VXV163" s="81"/>
      <c r="VXW163" s="81"/>
      <c r="VXX163" s="81"/>
      <c r="VXY163" s="81"/>
      <c r="VXZ163" s="81"/>
      <c r="VYA163" s="81"/>
      <c r="VYB163" s="81"/>
      <c r="VYC163" s="81"/>
      <c r="VYD163" s="81"/>
      <c r="VYE163" s="81"/>
      <c r="VYF163" s="81"/>
      <c r="VYG163" s="81"/>
      <c r="VYH163" s="81"/>
      <c r="VYI163" s="81"/>
      <c r="VYJ163" s="81"/>
      <c r="VYK163" s="81"/>
      <c r="VYL163" s="81"/>
      <c r="VYM163" s="81"/>
      <c r="VYN163" s="81"/>
      <c r="VYO163" s="81"/>
      <c r="VYP163" s="81"/>
      <c r="VYQ163" s="81"/>
      <c r="VYR163" s="81"/>
      <c r="VYS163" s="81"/>
      <c r="VYT163" s="81"/>
      <c r="VYU163" s="81"/>
      <c r="VYV163" s="81"/>
      <c r="VYW163" s="81"/>
      <c r="VYX163" s="81"/>
      <c r="VYY163" s="81"/>
      <c r="VYZ163" s="81"/>
      <c r="VZA163" s="81"/>
      <c r="VZB163" s="81"/>
      <c r="VZC163" s="81"/>
      <c r="VZD163" s="81"/>
      <c r="VZE163" s="81"/>
      <c r="VZF163" s="81"/>
      <c r="VZG163" s="81"/>
      <c r="VZH163" s="81"/>
      <c r="VZI163" s="81"/>
      <c r="VZJ163" s="81"/>
      <c r="VZK163" s="81"/>
      <c r="VZL163" s="81"/>
      <c r="VZM163" s="81"/>
      <c r="VZN163" s="81"/>
      <c r="VZO163" s="81"/>
      <c r="VZP163" s="81"/>
      <c r="VZQ163" s="81"/>
      <c r="VZR163" s="81"/>
      <c r="VZS163" s="81"/>
      <c r="VZT163" s="81"/>
      <c r="VZU163" s="81"/>
      <c r="VZV163" s="81"/>
      <c r="VZW163" s="81"/>
      <c r="VZX163" s="81"/>
      <c r="VZY163" s="81"/>
      <c r="VZZ163" s="81"/>
      <c r="WAA163" s="81"/>
      <c r="WAB163" s="81"/>
      <c r="WAC163" s="81"/>
      <c r="WAD163" s="81"/>
      <c r="WAE163" s="81"/>
      <c r="WAF163" s="81"/>
      <c r="WAG163" s="81"/>
      <c r="WAH163" s="81"/>
      <c r="WAI163" s="81"/>
      <c r="WAJ163" s="81"/>
      <c r="WAK163" s="81"/>
      <c r="WAL163" s="81"/>
      <c r="WAM163" s="81"/>
      <c r="WAN163" s="81"/>
      <c r="WAO163" s="81"/>
      <c r="WAP163" s="81"/>
      <c r="WAQ163" s="81"/>
      <c r="WAR163" s="81"/>
      <c r="WAS163" s="81"/>
      <c r="WAT163" s="81"/>
      <c r="WAU163" s="81"/>
      <c r="WAV163" s="81"/>
      <c r="WAW163" s="81"/>
      <c r="WAX163" s="81"/>
      <c r="WAY163" s="81"/>
      <c r="WAZ163" s="81"/>
      <c r="WBA163" s="81"/>
      <c r="WBB163" s="81"/>
      <c r="WBC163" s="81"/>
      <c r="WBD163" s="81"/>
      <c r="WBE163" s="81"/>
      <c r="WBF163" s="81"/>
      <c r="WBG163" s="81"/>
      <c r="WBH163" s="81"/>
      <c r="WBI163" s="81"/>
      <c r="WBJ163" s="81"/>
      <c r="WBK163" s="81"/>
      <c r="WBL163" s="81"/>
      <c r="WBM163" s="81"/>
      <c r="WBN163" s="81"/>
      <c r="WBO163" s="81"/>
      <c r="WBP163" s="81"/>
      <c r="WBQ163" s="81"/>
      <c r="WBR163" s="81"/>
      <c r="WBS163" s="81"/>
      <c r="WBT163" s="81"/>
      <c r="WBU163" s="81"/>
      <c r="WBV163" s="81"/>
      <c r="WBW163" s="81"/>
      <c r="WBX163" s="81"/>
      <c r="WBY163" s="81"/>
      <c r="WBZ163" s="81"/>
      <c r="WCA163" s="81"/>
      <c r="WCB163" s="81"/>
      <c r="WCC163" s="81"/>
      <c r="WCD163" s="81"/>
      <c r="WCE163" s="81"/>
      <c r="WCF163" s="81"/>
      <c r="WCG163" s="81"/>
      <c r="WCH163" s="81"/>
      <c r="WCI163" s="81"/>
      <c r="WCJ163" s="81"/>
      <c r="WCK163" s="81"/>
      <c r="WCL163" s="81"/>
      <c r="WCM163" s="81"/>
      <c r="WCN163" s="81"/>
      <c r="WCO163" s="81"/>
      <c r="WCP163" s="81"/>
      <c r="WCQ163" s="81"/>
      <c r="WCR163" s="81"/>
      <c r="WCS163" s="81"/>
      <c r="WCT163" s="81"/>
      <c r="WCU163" s="81"/>
      <c r="WCV163" s="81"/>
      <c r="WCW163" s="81"/>
      <c r="WCX163" s="81"/>
      <c r="WCY163" s="81"/>
      <c r="WCZ163" s="81"/>
      <c r="WDA163" s="81"/>
      <c r="WDB163" s="81"/>
      <c r="WDC163" s="81"/>
      <c r="WDD163" s="81"/>
      <c r="WDE163" s="81"/>
      <c r="WDF163" s="81"/>
      <c r="WDG163" s="81"/>
      <c r="WDH163" s="81"/>
      <c r="WDI163" s="81"/>
      <c r="WDJ163" s="81"/>
      <c r="WDK163" s="81"/>
      <c r="WDL163" s="81"/>
      <c r="WDM163" s="81"/>
      <c r="WDN163" s="81"/>
      <c r="WDO163" s="81"/>
      <c r="WDP163" s="81"/>
      <c r="WDQ163" s="81"/>
      <c r="WDR163" s="81"/>
      <c r="WDS163" s="81"/>
      <c r="WDT163" s="81"/>
      <c r="WDU163" s="81"/>
      <c r="WDV163" s="81"/>
      <c r="WDW163" s="81"/>
      <c r="WDX163" s="81"/>
      <c r="WDY163" s="81"/>
      <c r="WDZ163" s="81"/>
      <c r="WEA163" s="81"/>
      <c r="WEB163" s="81"/>
      <c r="WEC163" s="81"/>
      <c r="WED163" s="81"/>
      <c r="WEE163" s="81"/>
      <c r="WEF163" s="81"/>
      <c r="WEG163" s="81"/>
      <c r="WEH163" s="81"/>
      <c r="WEI163" s="81"/>
      <c r="WEJ163" s="81"/>
      <c r="WEK163" s="81"/>
      <c r="WEL163" s="81"/>
      <c r="WEM163" s="81"/>
      <c r="WEN163" s="81"/>
      <c r="WEO163" s="81"/>
      <c r="WEP163" s="81"/>
      <c r="WEQ163" s="81"/>
      <c r="WER163" s="81"/>
      <c r="WES163" s="81"/>
      <c r="WET163" s="81"/>
      <c r="WEU163" s="81"/>
      <c r="WEV163" s="81"/>
      <c r="WEW163" s="81"/>
      <c r="WEX163" s="81"/>
      <c r="WEY163" s="81"/>
      <c r="WEZ163" s="81"/>
      <c r="WFA163" s="81"/>
      <c r="WFB163" s="81"/>
      <c r="WFC163" s="81"/>
      <c r="WFD163" s="81"/>
      <c r="WFE163" s="81"/>
      <c r="WFF163" s="81"/>
      <c r="WFG163" s="81"/>
      <c r="WFH163" s="81"/>
      <c r="WFI163" s="81"/>
      <c r="WFJ163" s="81"/>
      <c r="WFK163" s="81"/>
      <c r="WFL163" s="81"/>
      <c r="WFM163" s="81"/>
      <c r="WFN163" s="81"/>
      <c r="WFO163" s="81"/>
      <c r="WFP163" s="81"/>
      <c r="WFQ163" s="81"/>
      <c r="WFR163" s="81"/>
      <c r="WFS163" s="81"/>
      <c r="WFT163" s="81"/>
      <c r="WFU163" s="81"/>
      <c r="WFV163" s="81"/>
      <c r="WFW163" s="81"/>
      <c r="WFX163" s="81"/>
      <c r="WFY163" s="81"/>
      <c r="WFZ163" s="81"/>
      <c r="WGA163" s="81"/>
      <c r="WGB163" s="81"/>
      <c r="WGC163" s="81"/>
      <c r="WGD163" s="81"/>
      <c r="WGE163" s="81"/>
      <c r="WGF163" s="81"/>
      <c r="WGG163" s="81"/>
      <c r="WGH163" s="81"/>
      <c r="WGI163" s="81"/>
      <c r="WGJ163" s="81"/>
      <c r="WGK163" s="81"/>
      <c r="WGL163" s="81"/>
      <c r="WGM163" s="81"/>
      <c r="WGN163" s="81"/>
      <c r="WGO163" s="81"/>
      <c r="WGP163" s="81"/>
      <c r="WGQ163" s="81"/>
      <c r="WGR163" s="81"/>
      <c r="WGS163" s="81"/>
      <c r="WGT163" s="81"/>
      <c r="WGU163" s="81"/>
      <c r="WGV163" s="81"/>
      <c r="WGW163" s="81"/>
      <c r="WGX163" s="81"/>
      <c r="WGY163" s="81"/>
      <c r="WGZ163" s="81"/>
      <c r="WHA163" s="81"/>
      <c r="WHB163" s="81"/>
      <c r="WHC163" s="81"/>
      <c r="WHD163" s="81"/>
      <c r="WHE163" s="81"/>
      <c r="WHF163" s="81"/>
      <c r="WHG163" s="81"/>
      <c r="WHH163" s="81"/>
      <c r="WHI163" s="81"/>
      <c r="WHJ163" s="81"/>
      <c r="WHK163" s="81"/>
      <c r="WHL163" s="81"/>
      <c r="WHM163" s="81"/>
      <c r="WHN163" s="81"/>
      <c r="WHO163" s="81"/>
      <c r="WHP163" s="81"/>
      <c r="WHQ163" s="81"/>
      <c r="WHR163" s="81"/>
      <c r="WHS163" s="81"/>
      <c r="WHT163" s="81"/>
      <c r="WHU163" s="81"/>
      <c r="WHV163" s="81"/>
      <c r="WHW163" s="81"/>
      <c r="WHX163" s="81"/>
      <c r="WHY163" s="81"/>
      <c r="WHZ163" s="81"/>
      <c r="WIA163" s="81"/>
      <c r="WIB163" s="81"/>
      <c r="WIC163" s="81"/>
      <c r="WID163" s="81"/>
      <c r="WIE163" s="81"/>
      <c r="WIF163" s="81"/>
      <c r="WIG163" s="81"/>
      <c r="WIH163" s="81"/>
      <c r="WII163" s="81"/>
      <c r="WIJ163" s="81"/>
      <c r="WIK163" s="81"/>
      <c r="WIL163" s="81"/>
      <c r="WIM163" s="81"/>
      <c r="WIN163" s="81"/>
      <c r="WIO163" s="81"/>
      <c r="WIP163" s="81"/>
      <c r="WIQ163" s="81"/>
      <c r="WIR163" s="81"/>
      <c r="WIS163" s="81"/>
      <c r="WIT163" s="81"/>
      <c r="WIU163" s="81"/>
      <c r="WIV163" s="81"/>
      <c r="WIW163" s="81"/>
      <c r="WIX163" s="81"/>
      <c r="WIY163" s="81"/>
      <c r="WIZ163" s="81"/>
      <c r="WJA163" s="81"/>
      <c r="WJB163" s="81"/>
      <c r="WJC163" s="81"/>
      <c r="WJD163" s="81"/>
      <c r="WJE163" s="81"/>
      <c r="WJF163" s="81"/>
      <c r="WJG163" s="81"/>
      <c r="WJH163" s="81"/>
      <c r="WJI163" s="81"/>
      <c r="WJJ163" s="81"/>
      <c r="WJK163" s="81"/>
      <c r="WJL163" s="81"/>
      <c r="WJM163" s="81"/>
      <c r="WJN163" s="81"/>
      <c r="WJO163" s="81"/>
      <c r="WJP163" s="81"/>
      <c r="WJQ163" s="81"/>
      <c r="WJR163" s="81"/>
      <c r="WJS163" s="81"/>
      <c r="WJT163" s="81"/>
      <c r="WJU163" s="81"/>
      <c r="WJV163" s="81"/>
      <c r="WJW163" s="81"/>
      <c r="WJX163" s="81"/>
      <c r="WJY163" s="81"/>
      <c r="WJZ163" s="81"/>
      <c r="WKA163" s="81"/>
      <c r="WKB163" s="81"/>
      <c r="WKC163" s="81"/>
      <c r="WKD163" s="81"/>
      <c r="WKE163" s="81"/>
      <c r="WKF163" s="81"/>
      <c r="WKG163" s="81"/>
      <c r="WKH163" s="81"/>
      <c r="WKI163" s="81"/>
      <c r="WKJ163" s="81"/>
      <c r="WKK163" s="81"/>
      <c r="WKL163" s="81"/>
      <c r="WKM163" s="81"/>
      <c r="WKN163" s="81"/>
      <c r="WKO163" s="81"/>
      <c r="WKP163" s="81"/>
      <c r="WKQ163" s="81"/>
      <c r="WKR163" s="81"/>
      <c r="WKS163" s="81"/>
      <c r="WKT163" s="81"/>
      <c r="WKU163" s="81"/>
      <c r="WKV163" s="81"/>
      <c r="WKW163" s="81"/>
      <c r="WKX163" s="81"/>
      <c r="WKY163" s="81"/>
      <c r="WKZ163" s="81"/>
      <c r="WLA163" s="81"/>
      <c r="WLB163" s="81"/>
      <c r="WLC163" s="81"/>
      <c r="WLD163" s="81"/>
      <c r="WLE163" s="81"/>
      <c r="WLF163" s="81"/>
      <c r="WLG163" s="81"/>
      <c r="WLH163" s="81"/>
      <c r="WLI163" s="81"/>
      <c r="WLJ163" s="81"/>
      <c r="WLK163" s="81"/>
      <c r="WLL163" s="81"/>
      <c r="WLM163" s="81"/>
      <c r="WLN163" s="81"/>
      <c r="WLO163" s="81"/>
      <c r="WLP163" s="81"/>
      <c r="WLQ163" s="81"/>
      <c r="WLR163" s="81"/>
      <c r="WLS163" s="81"/>
      <c r="WLT163" s="81"/>
      <c r="WLU163" s="81"/>
      <c r="WLV163" s="81"/>
      <c r="WLW163" s="81"/>
      <c r="WLX163" s="81"/>
      <c r="WLY163" s="81"/>
      <c r="WLZ163" s="81"/>
      <c r="WMA163" s="81"/>
      <c r="WMB163" s="81"/>
      <c r="WMC163" s="81"/>
      <c r="WMD163" s="81"/>
      <c r="WME163" s="81"/>
      <c r="WMF163" s="81"/>
      <c r="WMG163" s="81"/>
      <c r="WMH163" s="81"/>
      <c r="WMI163" s="81"/>
      <c r="WMJ163" s="81"/>
      <c r="WMK163" s="81"/>
      <c r="WML163" s="81"/>
      <c r="WMM163" s="81"/>
      <c r="WMN163" s="81"/>
      <c r="WMO163" s="81"/>
      <c r="WMP163" s="81"/>
      <c r="WMQ163" s="81"/>
      <c r="WMR163" s="81"/>
      <c r="WMS163" s="81"/>
      <c r="WMT163" s="81"/>
      <c r="WMU163" s="81"/>
      <c r="WMV163" s="81"/>
      <c r="WMW163" s="81"/>
      <c r="WMX163" s="81"/>
      <c r="WMY163" s="81"/>
      <c r="WMZ163" s="81"/>
      <c r="WNA163" s="81"/>
      <c r="WNB163" s="81"/>
      <c r="WNC163" s="81"/>
      <c r="WND163" s="81"/>
      <c r="WNE163" s="81"/>
      <c r="WNF163" s="81"/>
      <c r="WNG163" s="81"/>
      <c r="WNH163" s="81"/>
      <c r="WNI163" s="81"/>
      <c r="WNJ163" s="81"/>
      <c r="WNK163" s="81"/>
      <c r="WNL163" s="81"/>
      <c r="WNM163" s="81"/>
      <c r="WNN163" s="81"/>
      <c r="WNO163" s="81"/>
      <c r="WNP163" s="81"/>
      <c r="WNQ163" s="81"/>
      <c r="WNR163" s="81"/>
      <c r="WNS163" s="81"/>
      <c r="WNT163" s="81"/>
      <c r="WNU163" s="81"/>
      <c r="WNV163" s="81"/>
      <c r="WNW163" s="81"/>
      <c r="WNX163" s="81"/>
      <c r="WNY163" s="81"/>
      <c r="WNZ163" s="81"/>
      <c r="WOA163" s="81"/>
      <c r="WOB163" s="81"/>
      <c r="WOC163" s="81"/>
      <c r="WOD163" s="81"/>
      <c r="WOE163" s="81"/>
      <c r="WOF163" s="81"/>
      <c r="WOG163" s="81"/>
      <c r="WOH163" s="81"/>
      <c r="WOI163" s="81"/>
      <c r="WOJ163" s="81"/>
      <c r="WOK163" s="81"/>
      <c r="WOL163" s="81"/>
      <c r="WOM163" s="81"/>
      <c r="WON163" s="81"/>
      <c r="WOO163" s="81"/>
      <c r="WOP163" s="81"/>
      <c r="WOQ163" s="81"/>
      <c r="WOR163" s="81"/>
      <c r="WOS163" s="81"/>
      <c r="WOT163" s="81"/>
      <c r="WOU163" s="81"/>
      <c r="WOV163" s="81"/>
      <c r="WOW163" s="81"/>
      <c r="WOX163" s="81"/>
      <c r="WOY163" s="81"/>
      <c r="WOZ163" s="81"/>
      <c r="WPA163" s="81"/>
      <c r="WPB163" s="81"/>
      <c r="WPC163" s="81"/>
      <c r="WPD163" s="81"/>
      <c r="WPE163" s="81"/>
      <c r="WPF163" s="81"/>
      <c r="WPG163" s="81"/>
      <c r="WPH163" s="81"/>
      <c r="WPI163" s="81"/>
      <c r="WPJ163" s="81"/>
      <c r="WPK163" s="81"/>
      <c r="WPL163" s="81"/>
      <c r="WPM163" s="81"/>
      <c r="WPN163" s="81"/>
      <c r="WPO163" s="81"/>
      <c r="WPP163" s="81"/>
      <c r="WPQ163" s="81"/>
      <c r="WPR163" s="81"/>
      <c r="WPS163" s="81"/>
      <c r="WPT163" s="81"/>
      <c r="WPU163" s="81"/>
      <c r="WPV163" s="81"/>
      <c r="WPW163" s="81"/>
      <c r="WPX163" s="81"/>
      <c r="WPY163" s="81"/>
      <c r="WPZ163" s="81"/>
      <c r="WQA163" s="81"/>
      <c r="WQB163" s="81"/>
      <c r="WQC163" s="81"/>
      <c r="WQD163" s="81"/>
      <c r="WQE163" s="81"/>
      <c r="WQF163" s="81"/>
      <c r="WQG163" s="81"/>
      <c r="WQH163" s="81"/>
      <c r="WQI163" s="81"/>
      <c r="WQJ163" s="81"/>
      <c r="WQK163" s="81"/>
      <c r="WQL163" s="81"/>
      <c r="WQM163" s="81"/>
      <c r="WQN163" s="81"/>
      <c r="WQO163" s="81"/>
      <c r="WQP163" s="81"/>
      <c r="WQQ163" s="81"/>
      <c r="WQR163" s="81"/>
      <c r="WQS163" s="81"/>
      <c r="WQT163" s="81"/>
      <c r="WQU163" s="81"/>
      <c r="WQV163" s="81"/>
      <c r="WQW163" s="81"/>
      <c r="WQX163" s="81"/>
      <c r="WQY163" s="81"/>
      <c r="WQZ163" s="81"/>
      <c r="WRA163" s="81"/>
      <c r="WRB163" s="81"/>
      <c r="WRC163" s="81"/>
      <c r="WRD163" s="81"/>
      <c r="WRE163" s="81"/>
      <c r="WRF163" s="81"/>
      <c r="WRG163" s="81"/>
      <c r="WRH163" s="81"/>
      <c r="WRI163" s="81"/>
      <c r="WRJ163" s="81"/>
      <c r="WRK163" s="81"/>
      <c r="WRL163" s="81"/>
      <c r="WRM163" s="81"/>
      <c r="WRN163" s="81"/>
      <c r="WRO163" s="81"/>
      <c r="WRP163" s="81"/>
      <c r="WRQ163" s="81"/>
      <c r="WRR163" s="81"/>
      <c r="WRS163" s="81"/>
      <c r="WRT163" s="81"/>
      <c r="WRU163" s="81"/>
      <c r="WRV163" s="81"/>
      <c r="WRW163" s="81"/>
      <c r="WRX163" s="81"/>
      <c r="WRY163" s="81"/>
      <c r="WRZ163" s="81"/>
      <c r="WSA163" s="81"/>
      <c r="WSB163" s="81"/>
      <c r="WSC163" s="81"/>
      <c r="WSD163" s="81"/>
      <c r="WSE163" s="81"/>
      <c r="WSF163" s="81"/>
      <c r="WSG163" s="81"/>
      <c r="WSH163" s="81"/>
      <c r="WSI163" s="81"/>
      <c r="WSJ163" s="81"/>
      <c r="WSK163" s="81"/>
      <c r="WSL163" s="81"/>
      <c r="WSM163" s="81"/>
      <c r="WSN163" s="81"/>
      <c r="WSO163" s="81"/>
      <c r="WSP163" s="81"/>
      <c r="WSQ163" s="81"/>
      <c r="WSR163" s="81"/>
      <c r="WSS163" s="81"/>
      <c r="WST163" s="81"/>
      <c r="WSU163" s="81"/>
      <c r="WSV163" s="81"/>
      <c r="WSW163" s="81"/>
      <c r="WSX163" s="81"/>
      <c r="WSY163" s="81"/>
      <c r="WSZ163" s="81"/>
      <c r="WTA163" s="81"/>
      <c r="WTB163" s="81"/>
      <c r="WTC163" s="81"/>
      <c r="WTD163" s="81"/>
      <c r="WTE163" s="81"/>
      <c r="WTF163" s="81"/>
      <c r="WTG163" s="81"/>
      <c r="WTH163" s="81"/>
      <c r="WTI163" s="81"/>
      <c r="WTJ163" s="81"/>
      <c r="WTK163" s="81"/>
      <c r="WTL163" s="81"/>
      <c r="WTM163" s="81"/>
      <c r="WTN163" s="81"/>
      <c r="WTO163" s="81"/>
      <c r="WTP163" s="81"/>
      <c r="WTQ163" s="81"/>
      <c r="WTR163" s="81"/>
      <c r="WTS163" s="81"/>
      <c r="WTT163" s="81"/>
      <c r="WTU163" s="81"/>
      <c r="WTV163" s="81"/>
      <c r="WTW163" s="81"/>
      <c r="WTX163" s="81"/>
      <c r="WTY163" s="81"/>
      <c r="WTZ163" s="81"/>
      <c r="WUA163" s="81"/>
      <c r="WUB163" s="81"/>
      <c r="WUC163" s="81"/>
      <c r="WUD163" s="81"/>
      <c r="WUE163" s="81"/>
      <c r="WUF163" s="81"/>
      <c r="WUG163" s="81"/>
      <c r="WUH163" s="81"/>
      <c r="WUI163" s="81"/>
      <c r="WUJ163" s="81"/>
      <c r="WUK163" s="81"/>
      <c r="WUL163" s="81"/>
      <c r="WUM163" s="81"/>
      <c r="WUN163" s="81"/>
      <c r="WUO163" s="81"/>
      <c r="WUP163" s="81"/>
      <c r="WUQ163" s="81"/>
      <c r="WUR163" s="81"/>
      <c r="WUS163" s="81"/>
      <c r="WUT163" s="81"/>
      <c r="WUU163" s="81"/>
      <c r="WUV163" s="81"/>
      <c r="WUW163" s="81"/>
      <c r="WUX163" s="81"/>
      <c r="WUY163" s="81"/>
      <c r="WUZ163" s="81"/>
      <c r="WVA163" s="81"/>
      <c r="WVB163" s="81"/>
      <c r="WVC163" s="81"/>
      <c r="WVD163" s="81"/>
      <c r="WVE163" s="81"/>
      <c r="WVF163" s="81"/>
      <c r="WVG163" s="81"/>
      <c r="WVH163" s="81"/>
      <c r="WVI163" s="81"/>
      <c r="WVJ163" s="81"/>
      <c r="WVK163" s="81"/>
      <c r="WVL163" s="81"/>
      <c r="WVM163" s="81"/>
      <c r="WVN163" s="81"/>
      <c r="WVO163" s="81"/>
      <c r="WVP163" s="81"/>
      <c r="WVQ163" s="81"/>
      <c r="WVR163" s="81"/>
      <c r="WVS163" s="81"/>
      <c r="WVT163" s="81"/>
      <c r="WVU163" s="81"/>
      <c r="WVV163" s="81"/>
      <c r="WVW163" s="81"/>
      <c r="WVX163" s="81"/>
      <c r="WVY163" s="81"/>
      <c r="WVZ163" s="81"/>
      <c r="WWA163" s="81"/>
      <c r="WWB163" s="81"/>
      <c r="WWC163" s="81"/>
      <c r="WWD163" s="81"/>
      <c r="WWE163" s="81"/>
      <c r="WWF163" s="81"/>
      <c r="WWG163" s="81"/>
      <c r="WWH163" s="81"/>
      <c r="WWI163" s="81"/>
      <c r="WWJ163" s="81"/>
      <c r="WWK163" s="81"/>
      <c r="WWL163" s="81"/>
      <c r="WWM163" s="81"/>
      <c r="WWN163" s="81"/>
      <c r="WWO163" s="81"/>
      <c r="WWP163" s="81"/>
      <c r="WWQ163" s="81"/>
      <c r="WWR163" s="81"/>
      <c r="WWS163" s="81"/>
      <c r="WWT163" s="81"/>
      <c r="WWU163" s="81"/>
      <c r="WWV163" s="81"/>
      <c r="WWW163" s="81"/>
      <c r="WWX163" s="81"/>
      <c r="WWY163" s="81"/>
      <c r="WWZ163" s="81"/>
      <c r="WXA163" s="81"/>
      <c r="WXB163" s="81"/>
      <c r="WXC163" s="81"/>
      <c r="WXD163" s="81"/>
      <c r="WXE163" s="81"/>
      <c r="WXF163" s="81"/>
      <c r="WXG163" s="81"/>
      <c r="WXH163" s="81"/>
      <c r="WXI163" s="81"/>
      <c r="WXJ163" s="81"/>
      <c r="WXK163" s="81"/>
      <c r="WXL163" s="81"/>
      <c r="WXM163" s="81"/>
      <c r="WXN163" s="81"/>
      <c r="WXO163" s="81"/>
      <c r="WXP163" s="81"/>
      <c r="WXQ163" s="81"/>
      <c r="WXR163" s="81"/>
      <c r="WXS163" s="81"/>
      <c r="WXT163" s="81"/>
      <c r="WXU163" s="81"/>
      <c r="WXV163" s="81"/>
      <c r="WXW163" s="81"/>
      <c r="WXX163" s="81"/>
      <c r="WXY163" s="81"/>
      <c r="WXZ163" s="81"/>
      <c r="WYA163" s="81"/>
      <c r="WYB163" s="81"/>
      <c r="WYC163" s="81"/>
      <c r="WYD163" s="81"/>
      <c r="WYE163" s="81"/>
      <c r="WYF163" s="81"/>
      <c r="WYG163" s="81"/>
      <c r="WYH163" s="81"/>
      <c r="WYI163" s="81"/>
      <c r="WYJ163" s="81"/>
      <c r="WYK163" s="81"/>
      <c r="WYL163" s="81"/>
      <c r="WYM163" s="81"/>
      <c r="WYN163" s="81"/>
      <c r="WYO163" s="81"/>
      <c r="WYP163" s="81"/>
      <c r="WYQ163" s="81"/>
      <c r="WYR163" s="81"/>
      <c r="WYS163" s="81"/>
      <c r="WYT163" s="81"/>
      <c r="WYU163" s="81"/>
      <c r="WYV163" s="81"/>
      <c r="WYW163" s="81"/>
      <c r="WYX163" s="81"/>
      <c r="WYY163" s="81"/>
      <c r="WYZ163" s="81"/>
      <c r="WZA163" s="81"/>
      <c r="WZB163" s="81"/>
      <c r="WZC163" s="81"/>
      <c r="WZD163" s="81"/>
      <c r="WZE163" s="81"/>
      <c r="WZF163" s="81"/>
      <c r="WZG163" s="81"/>
      <c r="WZH163" s="81"/>
      <c r="WZI163" s="81"/>
      <c r="WZJ163" s="81"/>
      <c r="WZK163" s="81"/>
      <c r="WZL163" s="81"/>
      <c r="WZM163" s="81"/>
      <c r="WZN163" s="81"/>
      <c r="WZO163" s="81"/>
      <c r="WZP163" s="81"/>
      <c r="WZQ163" s="81"/>
      <c r="WZR163" s="81"/>
      <c r="WZS163" s="81"/>
      <c r="WZT163" s="81"/>
      <c r="WZU163" s="81"/>
      <c r="WZV163" s="81"/>
      <c r="WZW163" s="81"/>
      <c r="WZX163" s="81"/>
      <c r="WZY163" s="81"/>
      <c r="WZZ163" s="81"/>
      <c r="XAA163" s="81"/>
      <c r="XAB163" s="81"/>
      <c r="XAC163" s="81"/>
      <c r="XAD163" s="81"/>
      <c r="XAE163" s="81"/>
      <c r="XAF163" s="81"/>
      <c r="XAG163" s="81"/>
      <c r="XAH163" s="81"/>
      <c r="XAI163" s="81"/>
      <c r="XAJ163" s="81"/>
      <c r="XAK163" s="81"/>
      <c r="XAL163" s="81"/>
      <c r="XAM163" s="81"/>
      <c r="XAN163" s="81"/>
      <c r="XAO163" s="81"/>
      <c r="XAP163" s="81"/>
      <c r="XAQ163" s="81"/>
      <c r="XAR163" s="81"/>
      <c r="XAS163" s="81"/>
      <c r="XAT163" s="81"/>
      <c r="XAU163" s="81"/>
      <c r="XAV163" s="81"/>
      <c r="XAW163" s="81"/>
      <c r="XAX163" s="81"/>
      <c r="XAY163" s="81"/>
      <c r="XAZ163" s="81"/>
      <c r="XBA163" s="81"/>
      <c r="XBB163" s="81"/>
      <c r="XBC163" s="81"/>
      <c r="XBD163" s="81"/>
      <c r="XBE163" s="81"/>
      <c r="XBF163" s="81"/>
      <c r="XBG163" s="81"/>
      <c r="XBH163" s="81"/>
      <c r="XBI163" s="81"/>
      <c r="XBJ163" s="81"/>
      <c r="XBK163" s="81"/>
      <c r="XBL163" s="81"/>
      <c r="XBM163" s="81"/>
      <c r="XBN163" s="81"/>
      <c r="XBO163" s="81"/>
      <c r="XBP163" s="81"/>
      <c r="XBQ163" s="81"/>
      <c r="XBR163" s="81"/>
      <c r="XBS163" s="81"/>
      <c r="XBT163" s="81"/>
      <c r="XBU163" s="81"/>
      <c r="XBV163" s="81"/>
      <c r="XBW163" s="81"/>
      <c r="XBX163" s="81"/>
      <c r="XBY163" s="81"/>
      <c r="XBZ163" s="81"/>
      <c r="XCA163" s="81"/>
      <c r="XCB163" s="81"/>
      <c r="XCC163" s="81"/>
      <c r="XCD163" s="81"/>
      <c r="XCE163" s="81"/>
      <c r="XCF163" s="81"/>
      <c r="XCG163" s="81"/>
      <c r="XCH163" s="81"/>
      <c r="XCI163" s="81"/>
      <c r="XCJ163" s="81"/>
      <c r="XCK163" s="81"/>
      <c r="XCL163" s="81"/>
      <c r="XCM163" s="81"/>
      <c r="XCN163" s="81"/>
      <c r="XCO163" s="81"/>
      <c r="XCP163" s="81"/>
      <c r="XCQ163" s="81"/>
      <c r="XCR163" s="81"/>
      <c r="XCS163" s="81"/>
      <c r="XCT163" s="81"/>
      <c r="XCU163" s="81"/>
      <c r="XCV163" s="81"/>
      <c r="XCW163" s="81"/>
      <c r="XCX163" s="81"/>
      <c r="XCY163" s="81"/>
      <c r="XCZ163" s="81"/>
      <c r="XDA163" s="81"/>
      <c r="XDB163" s="81"/>
      <c r="XDC163" s="81"/>
      <c r="XDD163" s="81"/>
      <c r="XDE163" s="81"/>
      <c r="XDF163" s="81"/>
      <c r="XDG163" s="81"/>
      <c r="XDH163" s="81"/>
      <c r="XDI163" s="81"/>
      <c r="XDJ163" s="81"/>
      <c r="XDK163" s="81"/>
      <c r="XDL163" s="81"/>
      <c r="XDM163" s="81"/>
      <c r="XDN163" s="81"/>
      <c r="XDO163" s="81"/>
      <c r="XDP163" s="81"/>
      <c r="XDQ163" s="81"/>
      <c r="XDR163" s="81"/>
      <c r="XDS163" s="81"/>
      <c r="XDT163" s="81"/>
      <c r="XDU163" s="81"/>
      <c r="XDV163" s="81"/>
      <c r="XDW163" s="81"/>
      <c r="XDX163" s="81"/>
      <c r="XDY163" s="81"/>
      <c r="XDZ163" s="81"/>
      <c r="XEA163" s="81"/>
      <c r="XEB163" s="81"/>
      <c r="XEC163" s="81"/>
      <c r="XED163" s="81"/>
      <c r="XEE163" s="81"/>
      <c r="XEF163" s="81"/>
      <c r="XEG163" s="81"/>
      <c r="XEH163" s="81"/>
      <c r="XEI163" s="81"/>
      <c r="XEJ163" s="81"/>
      <c r="XEK163" s="81"/>
      <c r="XEL163" s="81"/>
      <c r="XEM163" s="81"/>
      <c r="XEN163" s="81"/>
      <c r="XEO163" s="81"/>
      <c r="XEP163" s="81"/>
      <c r="XEQ163" s="81"/>
      <c r="XER163" s="81"/>
      <c r="XES163" s="81"/>
      <c r="XET163" s="81"/>
      <c r="XEU163" s="81"/>
      <c r="XEV163" s="81"/>
      <c r="XEW163" s="81"/>
      <c r="XEX163" s="81"/>
      <c r="XEY163" s="81"/>
      <c r="XEZ163" s="81"/>
      <c r="XFA163" s="81"/>
      <c r="XFB163" s="81"/>
      <c r="XFC163" s="81"/>
      <c r="XFD163" s="81"/>
    </row>
    <row r="164" spans="4:16384" ht="14.25" customHeight="1"/>
    <row r="165" spans="4:16384" ht="13.9">
      <c r="D165" s="15"/>
      <c r="I165" s="29" t="s">
        <v>3615</v>
      </c>
      <c r="M165" s="456" t="s">
        <v>208</v>
      </c>
      <c r="N165" s="1333"/>
      <c r="O165" s="1334"/>
      <c r="P165" s="1317"/>
      <c r="Q165" s="488"/>
      <c r="R165" s="488"/>
    </row>
    <row r="166" spans="4:16384">
      <c r="D166" s="15"/>
      <c r="I166" s="740" t="s">
        <v>3616</v>
      </c>
      <c r="M166" s="456" t="s">
        <v>208</v>
      </c>
      <c r="N166" s="1334"/>
      <c r="O166" s="1334"/>
      <c r="P166" s="1317"/>
      <c r="Q166" s="389"/>
      <c r="R166" s="389"/>
    </row>
    <row r="167" spans="4:16384" ht="13.9">
      <c r="D167" s="15"/>
      <c r="I167" s="29" t="s">
        <v>3617</v>
      </c>
      <c r="M167" s="456" t="s">
        <v>208</v>
      </c>
      <c r="N167" s="488">
        <f>SUM(N165:N166)</f>
        <v>0</v>
      </c>
      <c r="O167" s="488">
        <f t="shared" ref="O167:R167" si="26">SUM(O165:O166)</f>
        <v>0</v>
      </c>
      <c r="P167" s="488">
        <f t="shared" si="26"/>
        <v>0</v>
      </c>
      <c r="Q167" s="488">
        <f t="shared" si="26"/>
        <v>0</v>
      </c>
      <c r="R167" s="488">
        <f t="shared" si="26"/>
        <v>0</v>
      </c>
    </row>
    <row r="168" spans="4:16384" s="12" customFormat="1" ht="14.25" customHeight="1">
      <c r="D168" s="15"/>
      <c r="E168" s="11" t="s">
        <v>183</v>
      </c>
      <c r="F168" s="11" t="s">
        <v>1858</v>
      </c>
      <c r="G168" s="7" t="s">
        <v>3612</v>
      </c>
      <c r="H168" s="7" t="s">
        <v>431</v>
      </c>
      <c r="I168" s="7" t="s">
        <v>419</v>
      </c>
      <c r="J168" s="11"/>
      <c r="K168" s="23" t="s">
        <v>197</v>
      </c>
      <c r="L168" s="7" t="s">
        <v>3261</v>
      </c>
      <c r="M168" s="15" t="s">
        <v>208</v>
      </c>
      <c r="N168" s="1317"/>
      <c r="O168" s="1317"/>
      <c r="P168" s="1317"/>
      <c r="Q168" s="389"/>
      <c r="R168" s="389"/>
    </row>
    <row r="169" spans="4:16384" s="12" customFormat="1" ht="14.25" customHeight="1">
      <c r="D169" s="15"/>
      <c r="E169" s="11" t="s">
        <v>183</v>
      </c>
      <c r="F169" s="11" t="s">
        <v>1858</v>
      </c>
      <c r="G169" s="7" t="s">
        <v>3612</v>
      </c>
      <c r="H169" s="7" t="s">
        <v>431</v>
      </c>
      <c r="I169" s="7" t="s">
        <v>427</v>
      </c>
      <c r="J169" s="11"/>
      <c r="K169" s="23" t="s">
        <v>197</v>
      </c>
      <c r="L169" s="7" t="s">
        <v>3261</v>
      </c>
      <c r="M169" s="15" t="s">
        <v>208</v>
      </c>
      <c r="N169" s="1317"/>
      <c r="O169" s="1317"/>
      <c r="P169" s="1317"/>
      <c r="Q169" s="389"/>
      <c r="R169" s="389"/>
    </row>
    <row r="170" spans="4:16384" s="12" customFormat="1" ht="14.25" customHeight="1">
      <c r="D170" s="15"/>
      <c r="E170" s="11" t="s">
        <v>183</v>
      </c>
      <c r="F170" s="11" t="s">
        <v>1858</v>
      </c>
      <c r="G170" s="7" t="s">
        <v>3612</v>
      </c>
      <c r="H170" s="7" t="s">
        <v>431</v>
      </c>
      <c r="I170" s="7" t="s">
        <v>434</v>
      </c>
      <c r="J170" s="11"/>
      <c r="K170" s="23" t="s">
        <v>197</v>
      </c>
      <c r="L170" s="7" t="s">
        <v>3261</v>
      </c>
      <c r="M170" s="15" t="s">
        <v>208</v>
      </c>
      <c r="N170" s="1317"/>
      <c r="O170" s="1317"/>
      <c r="P170" s="1317"/>
      <c r="Q170" s="389"/>
      <c r="R170" s="389"/>
    </row>
    <row r="171" spans="4:16384" s="12" customFormat="1" ht="14.25" customHeight="1">
      <c r="D171" s="15"/>
      <c r="E171" s="11" t="s">
        <v>183</v>
      </c>
      <c r="F171" s="11" t="s">
        <v>1858</v>
      </c>
      <c r="G171" s="7" t="s">
        <v>3612</v>
      </c>
      <c r="H171" s="7" t="s">
        <v>431</v>
      </c>
      <c r="I171" s="7" t="s">
        <v>440</v>
      </c>
      <c r="J171" s="11"/>
      <c r="K171" s="23" t="s">
        <v>197</v>
      </c>
      <c r="L171" s="7" t="s">
        <v>3261</v>
      </c>
      <c r="M171" s="15" t="s">
        <v>208</v>
      </c>
      <c r="N171" s="1317"/>
      <c r="O171" s="1317"/>
      <c r="P171" s="1317"/>
      <c r="Q171" s="389"/>
      <c r="R171" s="389"/>
    </row>
    <row r="172" spans="4:16384" s="12" customFormat="1" ht="14.25" customHeight="1">
      <c r="D172" s="15"/>
      <c r="E172" s="11" t="s">
        <v>183</v>
      </c>
      <c r="F172" s="11" t="s">
        <v>1858</v>
      </c>
      <c r="G172" s="7" t="s">
        <v>3612</v>
      </c>
      <c r="H172" s="7" t="s">
        <v>431</v>
      </c>
      <c r="I172" s="7" t="s">
        <v>447</v>
      </c>
      <c r="J172" s="11"/>
      <c r="K172" s="23" t="s">
        <v>197</v>
      </c>
      <c r="L172" s="7" t="s">
        <v>3261</v>
      </c>
      <c r="M172" s="15" t="s">
        <v>208</v>
      </c>
      <c r="N172" s="1317"/>
      <c r="O172" s="1317"/>
      <c r="P172" s="1317"/>
      <c r="Q172" s="389"/>
      <c r="R172" s="389"/>
    </row>
    <row r="173" spans="4:16384" s="12" customFormat="1" ht="14.25" customHeight="1">
      <c r="D173" s="15"/>
      <c r="E173" s="11" t="s">
        <v>183</v>
      </c>
      <c r="F173" s="11" t="s">
        <v>1858</v>
      </c>
      <c r="G173" s="7" t="s">
        <v>3612</v>
      </c>
      <c r="H173" s="7" t="s">
        <v>431</v>
      </c>
      <c r="I173" s="7" t="s">
        <v>453</v>
      </c>
      <c r="J173" s="11"/>
      <c r="K173" s="23" t="s">
        <v>197</v>
      </c>
      <c r="L173" s="7" t="s">
        <v>3261</v>
      </c>
      <c r="M173" s="15" t="s">
        <v>208</v>
      </c>
      <c r="N173" s="1317"/>
      <c r="O173" s="1317"/>
      <c r="P173" s="1317"/>
      <c r="Q173" s="389"/>
      <c r="R173" s="389"/>
    </row>
    <row r="174" spans="4:16384" s="12" customFormat="1" ht="14.25" customHeight="1">
      <c r="D174" s="15"/>
      <c r="E174" s="11" t="s">
        <v>183</v>
      </c>
      <c r="F174" s="11" t="s">
        <v>1858</v>
      </c>
      <c r="G174" s="7" t="s">
        <v>3612</v>
      </c>
      <c r="H174" s="7" t="s">
        <v>431</v>
      </c>
      <c r="I174" s="7" t="s">
        <v>457</v>
      </c>
      <c r="J174" s="11"/>
      <c r="K174" s="23" t="s">
        <v>197</v>
      </c>
      <c r="L174" s="7" t="s">
        <v>3261</v>
      </c>
      <c r="M174" s="15" t="s">
        <v>208</v>
      </c>
      <c r="N174" s="1317"/>
      <c r="O174" s="1317"/>
      <c r="P174" s="1317"/>
      <c r="Q174" s="389"/>
      <c r="R174" s="389"/>
    </row>
    <row r="175" spans="4:16384" s="12" customFormat="1" ht="14.25" customHeight="1">
      <c r="D175" s="15"/>
      <c r="E175" s="11" t="s">
        <v>183</v>
      </c>
      <c r="F175" s="11" t="s">
        <v>1858</v>
      </c>
      <c r="G175" s="7" t="s">
        <v>3612</v>
      </c>
      <c r="H175" s="7" t="s">
        <v>431</v>
      </c>
      <c r="I175" s="7" t="s">
        <v>461</v>
      </c>
      <c r="J175" s="11"/>
      <c r="K175" s="23" t="s">
        <v>197</v>
      </c>
      <c r="L175" s="7" t="s">
        <v>3261</v>
      </c>
      <c r="M175" s="15" t="s">
        <v>208</v>
      </c>
      <c r="N175" s="1317"/>
      <c r="O175" s="1317"/>
      <c r="P175" s="1317"/>
      <c r="Q175" s="389"/>
      <c r="R175" s="389"/>
    </row>
    <row r="176" spans="4:16384" s="12" customFormat="1" ht="14.25" customHeight="1">
      <c r="D176" s="15"/>
      <c r="E176" s="11" t="s">
        <v>183</v>
      </c>
      <c r="F176" s="11" t="s">
        <v>1858</v>
      </c>
      <c r="G176" s="7" t="s">
        <v>3612</v>
      </c>
      <c r="H176" s="7" t="s">
        <v>431</v>
      </c>
      <c r="I176" s="7" t="s">
        <v>1859</v>
      </c>
      <c r="J176" s="11"/>
      <c r="K176" s="23" t="s">
        <v>197</v>
      </c>
      <c r="L176" s="7" t="s">
        <v>3261</v>
      </c>
      <c r="M176" s="15" t="s">
        <v>208</v>
      </c>
      <c r="N176" s="1317"/>
      <c r="O176" s="1317"/>
      <c r="P176" s="1317"/>
      <c r="Q176" s="389"/>
      <c r="R176" s="389"/>
    </row>
    <row r="177" spans="5:18" s="12" customFormat="1" ht="14.25" customHeight="1">
      <c r="E177" s="11"/>
      <c r="F177" s="11"/>
      <c r="G177" s="7"/>
      <c r="H177" s="7"/>
      <c r="I177" s="31" t="s">
        <v>3618</v>
      </c>
      <c r="J177" s="15"/>
      <c r="K177" s="15"/>
      <c r="L177" s="15"/>
      <c r="M177" s="15"/>
      <c r="N177" s="488">
        <f t="shared" ref="N177:O177" si="27">SUM(N168:N176)</f>
        <v>0</v>
      </c>
      <c r="O177" s="488">
        <f t="shared" si="27"/>
        <v>0</v>
      </c>
      <c r="P177" s="488">
        <f>SUM(P168:P176)</f>
        <v>0</v>
      </c>
      <c r="Q177" s="488">
        <f>SUM(Q168:Q176)</f>
        <v>0</v>
      </c>
      <c r="R177" s="488">
        <f>SUM(R168:R176)</f>
        <v>0</v>
      </c>
    </row>
    <row r="178" spans="5:18" ht="13.5" customHeight="1">
      <c r="I178" s="31" t="s">
        <v>3619</v>
      </c>
      <c r="N178" s="488">
        <f t="shared" ref="N178:O178" si="28">N177-N167</f>
        <v>0</v>
      </c>
      <c r="O178" s="488">
        <f t="shared" si="28"/>
        <v>0</v>
      </c>
      <c r="P178" s="488">
        <f>P177-P167</f>
        <v>0</v>
      </c>
      <c r="Q178" s="488">
        <f>Q177-Q167</f>
        <v>0</v>
      </c>
      <c r="R178" s="488">
        <f>R177-R167</f>
        <v>0</v>
      </c>
    </row>
    <row r="179" spans="5:18" ht="14.25" customHeight="1"/>
    <row r="180" spans="5:18" ht="13.9">
      <c r="I180" s="29" t="s">
        <v>3615</v>
      </c>
      <c r="M180" s="456" t="s">
        <v>208</v>
      </c>
      <c r="N180" s="1333"/>
      <c r="O180" s="1334"/>
      <c r="P180" s="1317"/>
      <c r="Q180" s="488"/>
      <c r="R180" s="488"/>
    </row>
    <row r="181" spans="5:18">
      <c r="I181" s="740" t="s">
        <v>3616</v>
      </c>
      <c r="M181" s="456" t="s">
        <v>208</v>
      </c>
      <c r="N181" s="1334"/>
      <c r="O181" s="1334"/>
      <c r="P181" s="1317"/>
      <c r="Q181" s="389"/>
      <c r="R181" s="389"/>
    </row>
    <row r="182" spans="5:18" ht="13.9">
      <c r="I182" s="29" t="s">
        <v>3617</v>
      </c>
      <c r="M182" s="456" t="s">
        <v>208</v>
      </c>
      <c r="N182" s="488">
        <f>SUM(N180:N181)</f>
        <v>0</v>
      </c>
      <c r="O182" s="488">
        <f t="shared" ref="O182:R182" si="29">SUM(O180:O181)</f>
        <v>0</v>
      </c>
      <c r="P182" s="488">
        <f t="shared" si="29"/>
        <v>0</v>
      </c>
      <c r="Q182" s="488">
        <f t="shared" si="29"/>
        <v>0</v>
      </c>
      <c r="R182" s="488">
        <f t="shared" si="29"/>
        <v>0</v>
      </c>
    </row>
    <row r="183" spans="5:18" s="12" customFormat="1" ht="14.25" customHeight="1">
      <c r="E183" s="11" t="s">
        <v>183</v>
      </c>
      <c r="F183" s="11" t="s">
        <v>1858</v>
      </c>
      <c r="G183" s="7" t="s">
        <v>3612</v>
      </c>
      <c r="H183" s="7" t="s">
        <v>438</v>
      </c>
      <c r="I183" s="7" t="s">
        <v>419</v>
      </c>
      <c r="J183" s="11"/>
      <c r="K183" s="23" t="s">
        <v>197</v>
      </c>
      <c r="L183" s="7" t="s">
        <v>3261</v>
      </c>
      <c r="M183" s="15" t="s">
        <v>208</v>
      </c>
      <c r="N183" s="1317"/>
      <c r="O183" s="1317"/>
      <c r="P183" s="1317"/>
      <c r="Q183" s="389"/>
      <c r="R183" s="389"/>
    </row>
    <row r="184" spans="5:18" s="12" customFormat="1" ht="14.25" customHeight="1">
      <c r="E184" s="11" t="s">
        <v>183</v>
      </c>
      <c r="F184" s="11" t="s">
        <v>1858</v>
      </c>
      <c r="G184" s="7" t="s">
        <v>3612</v>
      </c>
      <c r="H184" s="7" t="s">
        <v>438</v>
      </c>
      <c r="I184" s="7" t="s">
        <v>427</v>
      </c>
      <c r="J184" s="11"/>
      <c r="K184" s="23" t="s">
        <v>197</v>
      </c>
      <c r="L184" s="7" t="s">
        <v>3261</v>
      </c>
      <c r="M184" s="15" t="s">
        <v>208</v>
      </c>
      <c r="N184" s="1317"/>
      <c r="O184" s="1317"/>
      <c r="P184" s="1317"/>
      <c r="Q184" s="389"/>
      <c r="R184" s="389"/>
    </row>
    <row r="185" spans="5:18" s="12" customFormat="1" ht="14.25" customHeight="1">
      <c r="E185" s="11" t="s">
        <v>183</v>
      </c>
      <c r="F185" s="11" t="s">
        <v>1858</v>
      </c>
      <c r="G185" s="7" t="s">
        <v>3612</v>
      </c>
      <c r="H185" s="7" t="s">
        <v>438</v>
      </c>
      <c r="I185" s="7" t="s">
        <v>434</v>
      </c>
      <c r="J185" s="11"/>
      <c r="K185" s="23" t="s">
        <v>197</v>
      </c>
      <c r="L185" s="7" t="s">
        <v>3261</v>
      </c>
      <c r="M185" s="15" t="s">
        <v>208</v>
      </c>
      <c r="N185" s="1317"/>
      <c r="O185" s="1317"/>
      <c r="P185" s="1317"/>
      <c r="Q185" s="389"/>
      <c r="R185" s="389"/>
    </row>
    <row r="186" spans="5:18" s="12" customFormat="1" ht="14.25" customHeight="1">
      <c r="E186" s="11" t="s">
        <v>183</v>
      </c>
      <c r="F186" s="11" t="s">
        <v>1858</v>
      </c>
      <c r="G186" s="7" t="s">
        <v>3612</v>
      </c>
      <c r="H186" s="7" t="s">
        <v>438</v>
      </c>
      <c r="I186" s="7" t="s">
        <v>440</v>
      </c>
      <c r="J186" s="11"/>
      <c r="K186" s="23" t="s">
        <v>197</v>
      </c>
      <c r="L186" s="7" t="s">
        <v>3261</v>
      </c>
      <c r="M186" s="15" t="s">
        <v>208</v>
      </c>
      <c r="N186" s="1317"/>
      <c r="O186" s="1317"/>
      <c r="P186" s="1317"/>
      <c r="Q186" s="389"/>
      <c r="R186" s="389"/>
    </row>
    <row r="187" spans="5:18" s="12" customFormat="1" ht="14.25" customHeight="1">
      <c r="E187" s="11" t="s">
        <v>183</v>
      </c>
      <c r="F187" s="11" t="s">
        <v>1858</v>
      </c>
      <c r="G187" s="7" t="s">
        <v>3612</v>
      </c>
      <c r="H187" s="7" t="s">
        <v>438</v>
      </c>
      <c r="I187" s="7" t="s">
        <v>447</v>
      </c>
      <c r="J187" s="11"/>
      <c r="K187" s="23" t="s">
        <v>197</v>
      </c>
      <c r="L187" s="7" t="s">
        <v>3261</v>
      </c>
      <c r="M187" s="15" t="s">
        <v>208</v>
      </c>
      <c r="N187" s="1317"/>
      <c r="O187" s="1317"/>
      <c r="P187" s="1317"/>
      <c r="Q187" s="389"/>
      <c r="R187" s="389"/>
    </row>
    <row r="188" spans="5:18" s="12" customFormat="1" ht="14.25" customHeight="1">
      <c r="E188" s="11" t="s">
        <v>183</v>
      </c>
      <c r="F188" s="11" t="s">
        <v>1858</v>
      </c>
      <c r="G188" s="7" t="s">
        <v>3612</v>
      </c>
      <c r="H188" s="7" t="s">
        <v>438</v>
      </c>
      <c r="I188" s="7" t="s">
        <v>453</v>
      </c>
      <c r="J188" s="11"/>
      <c r="K188" s="23" t="s">
        <v>197</v>
      </c>
      <c r="L188" s="7" t="s">
        <v>3261</v>
      </c>
      <c r="M188" s="15" t="s">
        <v>208</v>
      </c>
      <c r="N188" s="1317"/>
      <c r="O188" s="1317"/>
      <c r="P188" s="1317"/>
      <c r="Q188" s="389"/>
      <c r="R188" s="389"/>
    </row>
    <row r="189" spans="5:18" s="12" customFormat="1" ht="14.25" customHeight="1">
      <c r="E189" s="11" t="s">
        <v>183</v>
      </c>
      <c r="F189" s="11" t="s">
        <v>1858</v>
      </c>
      <c r="G189" s="7" t="s">
        <v>3612</v>
      </c>
      <c r="H189" s="7" t="s">
        <v>438</v>
      </c>
      <c r="I189" s="7" t="s">
        <v>457</v>
      </c>
      <c r="J189" s="11"/>
      <c r="K189" s="23" t="s">
        <v>197</v>
      </c>
      <c r="L189" s="7" t="s">
        <v>3261</v>
      </c>
      <c r="M189" s="15" t="s">
        <v>208</v>
      </c>
      <c r="N189" s="1317"/>
      <c r="O189" s="1317"/>
      <c r="P189" s="1317"/>
      <c r="Q189" s="389"/>
      <c r="R189" s="389"/>
    </row>
    <row r="190" spans="5:18" s="12" customFormat="1" ht="14.25" customHeight="1">
      <c r="E190" s="11" t="s">
        <v>183</v>
      </c>
      <c r="F190" s="11" t="s">
        <v>1858</v>
      </c>
      <c r="G190" s="7" t="s">
        <v>3612</v>
      </c>
      <c r="H190" s="7" t="s">
        <v>438</v>
      </c>
      <c r="I190" s="7" t="s">
        <v>461</v>
      </c>
      <c r="J190" s="11"/>
      <c r="K190" s="23" t="s">
        <v>197</v>
      </c>
      <c r="L190" s="7" t="s">
        <v>3261</v>
      </c>
      <c r="M190" s="15" t="s">
        <v>208</v>
      </c>
      <c r="N190" s="1317"/>
      <c r="O190" s="1317"/>
      <c r="P190" s="1317"/>
      <c r="Q190" s="389"/>
      <c r="R190" s="389"/>
    </row>
    <row r="191" spans="5:18" s="12" customFormat="1" ht="13.5" customHeight="1">
      <c r="E191" s="11" t="s">
        <v>183</v>
      </c>
      <c r="F191" s="11" t="s">
        <v>1858</v>
      </c>
      <c r="G191" s="7" t="s">
        <v>3612</v>
      </c>
      <c r="H191" s="7" t="s">
        <v>438</v>
      </c>
      <c r="I191" s="7" t="s">
        <v>1859</v>
      </c>
      <c r="J191" s="11"/>
      <c r="K191" s="23" t="s">
        <v>197</v>
      </c>
      <c r="L191" s="7" t="s">
        <v>3261</v>
      </c>
      <c r="M191" s="15" t="s">
        <v>208</v>
      </c>
      <c r="N191" s="1317"/>
      <c r="O191" s="1317"/>
      <c r="P191" s="1317"/>
      <c r="Q191" s="389"/>
      <c r="R191" s="389"/>
    </row>
    <row r="192" spans="5:18" s="12" customFormat="1" ht="14.25" customHeight="1">
      <c r="E192" s="11"/>
      <c r="F192" s="11"/>
      <c r="G192" s="7"/>
      <c r="H192" s="7"/>
      <c r="I192" s="31" t="s">
        <v>3618</v>
      </c>
      <c r="J192" s="15"/>
      <c r="K192" s="15"/>
      <c r="L192" s="15"/>
      <c r="M192" s="15"/>
      <c r="N192" s="488">
        <f>SUM(N183:N191)</f>
        <v>0</v>
      </c>
      <c r="O192" s="488">
        <f t="shared" ref="O192:R192" si="30">SUM(O183:O191)</f>
        <v>0</v>
      </c>
      <c r="P192" s="488">
        <f t="shared" si="30"/>
        <v>0</v>
      </c>
      <c r="Q192" s="488">
        <f t="shared" si="30"/>
        <v>0</v>
      </c>
      <c r="R192" s="488">
        <f t="shared" si="30"/>
        <v>0</v>
      </c>
    </row>
    <row r="193" spans="4:16384" s="12" customFormat="1" ht="14.25" customHeight="1">
      <c r="D193" s="15"/>
      <c r="E193" s="11"/>
      <c r="F193" s="11"/>
      <c r="G193" s="7"/>
      <c r="H193" s="7"/>
      <c r="I193" s="31" t="s">
        <v>3619</v>
      </c>
      <c r="J193" s="15"/>
      <c r="K193" s="15"/>
      <c r="L193" s="15"/>
      <c r="M193" s="15"/>
      <c r="N193" s="488">
        <f>N192-N182</f>
        <v>0</v>
      </c>
      <c r="O193" s="488">
        <f t="shared" ref="O193:R193" si="31">O192-O182</f>
        <v>0</v>
      </c>
      <c r="P193" s="488">
        <f t="shared" si="31"/>
        <v>0</v>
      </c>
      <c r="Q193" s="488">
        <f t="shared" si="31"/>
        <v>0</v>
      </c>
      <c r="R193" s="488">
        <f t="shared" si="31"/>
        <v>0</v>
      </c>
    </row>
    <row r="194" spans="4:16384" ht="14.25" customHeight="1"/>
    <row r="195" spans="4:16384" s="33" customFormat="1" ht="14.25" customHeight="1">
      <c r="D195" s="80" t="s">
        <v>423</v>
      </c>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c r="HV195" s="81"/>
      <c r="HW195" s="81"/>
      <c r="HX195" s="81"/>
      <c r="HY195" s="81"/>
      <c r="HZ195" s="81"/>
      <c r="IA195" s="81"/>
      <c r="IB195" s="81"/>
      <c r="IC195" s="81"/>
      <c r="ID195" s="81"/>
      <c r="IE195" s="81"/>
      <c r="IF195" s="81"/>
      <c r="IG195" s="81"/>
      <c r="IH195" s="81"/>
      <c r="II195" s="81"/>
      <c r="IJ195" s="81"/>
      <c r="IK195" s="81"/>
      <c r="IL195" s="81"/>
      <c r="IM195" s="81"/>
      <c r="IN195" s="81"/>
      <c r="IO195" s="81"/>
      <c r="IP195" s="81"/>
      <c r="IQ195" s="81"/>
      <c r="IR195" s="81"/>
      <c r="IS195" s="81"/>
      <c r="IT195" s="81"/>
      <c r="IU195" s="81"/>
      <c r="IV195" s="81"/>
      <c r="IW195" s="81"/>
      <c r="IX195" s="81"/>
      <c r="IY195" s="81"/>
      <c r="IZ195" s="81"/>
      <c r="JA195" s="81"/>
      <c r="JB195" s="81"/>
      <c r="JC195" s="81"/>
      <c r="JD195" s="81"/>
      <c r="JE195" s="81"/>
      <c r="JF195" s="81"/>
      <c r="JG195" s="81"/>
      <c r="JH195" s="81"/>
      <c r="JI195" s="81"/>
      <c r="JJ195" s="81"/>
      <c r="JK195" s="81"/>
      <c r="JL195" s="81"/>
      <c r="JM195" s="81"/>
      <c r="JN195" s="81"/>
      <c r="JO195" s="81"/>
      <c r="JP195" s="81"/>
      <c r="JQ195" s="81"/>
      <c r="JR195" s="81"/>
      <c r="JS195" s="81"/>
      <c r="JT195" s="81"/>
      <c r="JU195" s="81"/>
      <c r="JV195" s="81"/>
      <c r="JW195" s="81"/>
      <c r="JX195" s="81"/>
      <c r="JY195" s="81"/>
      <c r="JZ195" s="81"/>
      <c r="KA195" s="81"/>
      <c r="KB195" s="81"/>
      <c r="KC195" s="81"/>
      <c r="KD195" s="81"/>
      <c r="KE195" s="81"/>
      <c r="KF195" s="81"/>
      <c r="KG195" s="81"/>
      <c r="KH195" s="81"/>
      <c r="KI195" s="81"/>
      <c r="KJ195" s="81"/>
      <c r="KK195" s="81"/>
      <c r="KL195" s="81"/>
      <c r="KM195" s="81"/>
      <c r="KN195" s="81"/>
      <c r="KO195" s="81"/>
      <c r="KP195" s="81"/>
      <c r="KQ195" s="81"/>
      <c r="KR195" s="81"/>
      <c r="KS195" s="81"/>
      <c r="KT195" s="81"/>
      <c r="KU195" s="81"/>
      <c r="KV195" s="81"/>
      <c r="KW195" s="81"/>
      <c r="KX195" s="81"/>
      <c r="KY195" s="81"/>
      <c r="KZ195" s="81"/>
      <c r="LA195" s="81"/>
      <c r="LB195" s="81"/>
      <c r="LC195" s="81"/>
      <c r="LD195" s="81"/>
      <c r="LE195" s="81"/>
      <c r="LF195" s="81"/>
      <c r="LG195" s="81"/>
      <c r="LH195" s="81"/>
      <c r="LI195" s="81"/>
      <c r="LJ195" s="81"/>
      <c r="LK195" s="81"/>
      <c r="LL195" s="81"/>
      <c r="LM195" s="81"/>
      <c r="LN195" s="81"/>
      <c r="LO195" s="81"/>
      <c r="LP195" s="81"/>
      <c r="LQ195" s="81"/>
      <c r="LR195" s="81"/>
      <c r="LS195" s="81"/>
      <c r="LT195" s="81"/>
      <c r="LU195" s="81"/>
      <c r="LV195" s="81"/>
      <c r="LW195" s="81"/>
      <c r="LX195" s="81"/>
      <c r="LY195" s="81"/>
      <c r="LZ195" s="81"/>
      <c r="MA195" s="81"/>
      <c r="MB195" s="81"/>
      <c r="MC195" s="81"/>
      <c r="MD195" s="81"/>
      <c r="ME195" s="81"/>
      <c r="MF195" s="81"/>
      <c r="MG195" s="81"/>
      <c r="MH195" s="81"/>
      <c r="MI195" s="81"/>
      <c r="MJ195" s="81"/>
      <c r="MK195" s="81"/>
      <c r="ML195" s="81"/>
      <c r="MM195" s="81"/>
      <c r="MN195" s="81"/>
      <c r="MO195" s="81"/>
      <c r="MP195" s="81"/>
      <c r="MQ195" s="81"/>
      <c r="MR195" s="81"/>
      <c r="MS195" s="81"/>
      <c r="MT195" s="81"/>
      <c r="MU195" s="81"/>
      <c r="MV195" s="81"/>
      <c r="MW195" s="81"/>
      <c r="MX195" s="81"/>
      <c r="MY195" s="81"/>
      <c r="MZ195" s="81"/>
      <c r="NA195" s="81"/>
      <c r="NB195" s="81"/>
      <c r="NC195" s="81"/>
      <c r="ND195" s="81"/>
      <c r="NE195" s="81"/>
      <c r="NF195" s="81"/>
      <c r="NG195" s="81"/>
      <c r="NH195" s="81"/>
      <c r="NI195" s="81"/>
      <c r="NJ195" s="81"/>
      <c r="NK195" s="81"/>
      <c r="NL195" s="81"/>
      <c r="NM195" s="81"/>
      <c r="NN195" s="81"/>
      <c r="NO195" s="81"/>
      <c r="NP195" s="81"/>
      <c r="NQ195" s="81"/>
      <c r="NR195" s="81"/>
      <c r="NS195" s="81"/>
      <c r="NT195" s="81"/>
      <c r="NU195" s="81"/>
      <c r="NV195" s="81"/>
      <c r="NW195" s="81"/>
      <c r="NX195" s="81"/>
      <c r="NY195" s="81"/>
      <c r="NZ195" s="81"/>
      <c r="OA195" s="81"/>
      <c r="OB195" s="81"/>
      <c r="OC195" s="81"/>
      <c r="OD195" s="81"/>
      <c r="OE195" s="81"/>
      <c r="OF195" s="81"/>
      <c r="OG195" s="81"/>
      <c r="OH195" s="81"/>
      <c r="OI195" s="81"/>
      <c r="OJ195" s="81"/>
      <c r="OK195" s="81"/>
      <c r="OL195" s="81"/>
      <c r="OM195" s="81"/>
      <c r="ON195" s="81"/>
      <c r="OO195" s="81"/>
      <c r="OP195" s="81"/>
      <c r="OQ195" s="81"/>
      <c r="OR195" s="81"/>
      <c r="OS195" s="81"/>
      <c r="OT195" s="81"/>
      <c r="OU195" s="81"/>
      <c r="OV195" s="81"/>
      <c r="OW195" s="81"/>
      <c r="OX195" s="81"/>
      <c r="OY195" s="81"/>
      <c r="OZ195" s="81"/>
      <c r="PA195" s="81"/>
      <c r="PB195" s="81"/>
      <c r="PC195" s="81"/>
      <c r="PD195" s="81"/>
      <c r="PE195" s="81"/>
      <c r="PF195" s="81"/>
      <c r="PG195" s="81"/>
      <c r="PH195" s="81"/>
      <c r="PI195" s="81"/>
      <c r="PJ195" s="81"/>
      <c r="PK195" s="81"/>
      <c r="PL195" s="81"/>
      <c r="PM195" s="81"/>
      <c r="PN195" s="81"/>
      <c r="PO195" s="81"/>
      <c r="PP195" s="81"/>
      <c r="PQ195" s="81"/>
      <c r="PR195" s="81"/>
      <c r="PS195" s="81"/>
      <c r="PT195" s="81"/>
      <c r="PU195" s="81"/>
      <c r="PV195" s="81"/>
      <c r="PW195" s="81"/>
      <c r="PX195" s="81"/>
      <c r="PY195" s="81"/>
      <c r="PZ195" s="81"/>
      <c r="QA195" s="81"/>
      <c r="QB195" s="81"/>
      <c r="QC195" s="81"/>
      <c r="QD195" s="81"/>
      <c r="QE195" s="81"/>
      <c r="QF195" s="81"/>
      <c r="QG195" s="81"/>
      <c r="QH195" s="81"/>
      <c r="QI195" s="81"/>
      <c r="QJ195" s="81"/>
      <c r="QK195" s="81"/>
      <c r="QL195" s="81"/>
      <c r="QM195" s="81"/>
      <c r="QN195" s="81"/>
      <c r="QO195" s="81"/>
      <c r="QP195" s="81"/>
      <c r="QQ195" s="81"/>
      <c r="QR195" s="81"/>
      <c r="QS195" s="81"/>
      <c r="QT195" s="81"/>
      <c r="QU195" s="81"/>
      <c r="QV195" s="81"/>
      <c r="QW195" s="81"/>
      <c r="QX195" s="81"/>
      <c r="QY195" s="81"/>
      <c r="QZ195" s="81"/>
      <c r="RA195" s="81"/>
      <c r="RB195" s="81"/>
      <c r="RC195" s="81"/>
      <c r="RD195" s="81"/>
      <c r="RE195" s="81"/>
      <c r="RF195" s="81"/>
      <c r="RG195" s="81"/>
      <c r="RH195" s="81"/>
      <c r="RI195" s="81"/>
      <c r="RJ195" s="81"/>
      <c r="RK195" s="81"/>
      <c r="RL195" s="81"/>
      <c r="RM195" s="81"/>
      <c r="RN195" s="81"/>
      <c r="RO195" s="81"/>
      <c r="RP195" s="81"/>
      <c r="RQ195" s="81"/>
      <c r="RR195" s="81"/>
      <c r="RS195" s="81"/>
      <c r="RT195" s="81"/>
      <c r="RU195" s="81"/>
      <c r="RV195" s="81"/>
      <c r="RW195" s="81"/>
      <c r="RX195" s="81"/>
      <c r="RY195" s="81"/>
      <c r="RZ195" s="81"/>
      <c r="SA195" s="81"/>
      <c r="SB195" s="81"/>
      <c r="SC195" s="81"/>
      <c r="SD195" s="81"/>
      <c r="SE195" s="81"/>
      <c r="SF195" s="81"/>
      <c r="SG195" s="81"/>
      <c r="SH195" s="81"/>
      <c r="SI195" s="81"/>
      <c r="SJ195" s="81"/>
      <c r="SK195" s="81"/>
      <c r="SL195" s="81"/>
      <c r="SM195" s="81"/>
      <c r="SN195" s="81"/>
      <c r="SO195" s="81"/>
      <c r="SP195" s="81"/>
      <c r="SQ195" s="81"/>
      <c r="SR195" s="81"/>
      <c r="SS195" s="81"/>
      <c r="ST195" s="81"/>
      <c r="SU195" s="81"/>
      <c r="SV195" s="81"/>
      <c r="SW195" s="81"/>
      <c r="SX195" s="81"/>
      <c r="SY195" s="81"/>
      <c r="SZ195" s="81"/>
      <c r="TA195" s="81"/>
      <c r="TB195" s="81"/>
      <c r="TC195" s="81"/>
      <c r="TD195" s="81"/>
      <c r="TE195" s="81"/>
      <c r="TF195" s="81"/>
      <c r="TG195" s="81"/>
      <c r="TH195" s="81"/>
      <c r="TI195" s="81"/>
      <c r="TJ195" s="81"/>
      <c r="TK195" s="81"/>
      <c r="TL195" s="81"/>
      <c r="TM195" s="81"/>
      <c r="TN195" s="81"/>
      <c r="TO195" s="81"/>
      <c r="TP195" s="81"/>
      <c r="TQ195" s="81"/>
      <c r="TR195" s="81"/>
      <c r="TS195" s="81"/>
      <c r="TT195" s="81"/>
      <c r="TU195" s="81"/>
      <c r="TV195" s="81"/>
      <c r="TW195" s="81"/>
      <c r="TX195" s="81"/>
      <c r="TY195" s="81"/>
      <c r="TZ195" s="81"/>
      <c r="UA195" s="81"/>
      <c r="UB195" s="81"/>
      <c r="UC195" s="81"/>
      <c r="UD195" s="81"/>
      <c r="UE195" s="81"/>
      <c r="UF195" s="81"/>
      <c r="UG195" s="81"/>
      <c r="UH195" s="81"/>
      <c r="UI195" s="81"/>
      <c r="UJ195" s="81"/>
      <c r="UK195" s="81"/>
      <c r="UL195" s="81"/>
      <c r="UM195" s="81"/>
      <c r="UN195" s="81"/>
      <c r="UO195" s="81"/>
      <c r="UP195" s="81"/>
      <c r="UQ195" s="81"/>
      <c r="UR195" s="81"/>
      <c r="US195" s="81"/>
      <c r="UT195" s="81"/>
      <c r="UU195" s="81"/>
      <c r="UV195" s="81"/>
      <c r="UW195" s="81"/>
      <c r="UX195" s="81"/>
      <c r="UY195" s="81"/>
      <c r="UZ195" s="81"/>
      <c r="VA195" s="81"/>
      <c r="VB195" s="81"/>
      <c r="VC195" s="81"/>
      <c r="VD195" s="81"/>
      <c r="VE195" s="81"/>
      <c r="VF195" s="81"/>
      <c r="VG195" s="81"/>
      <c r="VH195" s="81"/>
      <c r="VI195" s="81"/>
      <c r="VJ195" s="81"/>
      <c r="VK195" s="81"/>
      <c r="VL195" s="81"/>
      <c r="VM195" s="81"/>
      <c r="VN195" s="81"/>
      <c r="VO195" s="81"/>
      <c r="VP195" s="81"/>
      <c r="VQ195" s="81"/>
      <c r="VR195" s="81"/>
      <c r="VS195" s="81"/>
      <c r="VT195" s="81"/>
      <c r="VU195" s="81"/>
      <c r="VV195" s="81"/>
      <c r="VW195" s="81"/>
      <c r="VX195" s="81"/>
      <c r="VY195" s="81"/>
      <c r="VZ195" s="81"/>
      <c r="WA195" s="81"/>
      <c r="WB195" s="81"/>
      <c r="WC195" s="81"/>
      <c r="WD195" s="81"/>
      <c r="WE195" s="81"/>
      <c r="WF195" s="81"/>
      <c r="WG195" s="81"/>
      <c r="WH195" s="81"/>
      <c r="WI195" s="81"/>
      <c r="WJ195" s="81"/>
      <c r="WK195" s="81"/>
      <c r="WL195" s="81"/>
      <c r="WM195" s="81"/>
      <c r="WN195" s="81"/>
      <c r="WO195" s="81"/>
      <c r="WP195" s="81"/>
      <c r="WQ195" s="81"/>
      <c r="WR195" s="81"/>
      <c r="WS195" s="81"/>
      <c r="WT195" s="81"/>
      <c r="WU195" s="81"/>
      <c r="WV195" s="81"/>
      <c r="WW195" s="81"/>
      <c r="WX195" s="81"/>
      <c r="WY195" s="81"/>
      <c r="WZ195" s="81"/>
      <c r="XA195" s="81"/>
      <c r="XB195" s="81"/>
      <c r="XC195" s="81"/>
      <c r="XD195" s="81"/>
      <c r="XE195" s="81"/>
      <c r="XF195" s="81"/>
      <c r="XG195" s="81"/>
      <c r="XH195" s="81"/>
      <c r="XI195" s="81"/>
      <c r="XJ195" s="81"/>
      <c r="XK195" s="81"/>
      <c r="XL195" s="81"/>
      <c r="XM195" s="81"/>
      <c r="XN195" s="81"/>
      <c r="XO195" s="81"/>
      <c r="XP195" s="81"/>
      <c r="XQ195" s="81"/>
      <c r="XR195" s="81"/>
      <c r="XS195" s="81"/>
      <c r="XT195" s="81"/>
      <c r="XU195" s="81"/>
      <c r="XV195" s="81"/>
      <c r="XW195" s="81"/>
      <c r="XX195" s="81"/>
      <c r="XY195" s="81"/>
      <c r="XZ195" s="81"/>
      <c r="YA195" s="81"/>
      <c r="YB195" s="81"/>
      <c r="YC195" s="81"/>
      <c r="YD195" s="81"/>
      <c r="YE195" s="81"/>
      <c r="YF195" s="81"/>
      <c r="YG195" s="81"/>
      <c r="YH195" s="81"/>
      <c r="YI195" s="81"/>
      <c r="YJ195" s="81"/>
      <c r="YK195" s="81"/>
      <c r="YL195" s="81"/>
      <c r="YM195" s="81"/>
      <c r="YN195" s="81"/>
      <c r="YO195" s="81"/>
      <c r="YP195" s="81"/>
      <c r="YQ195" s="81"/>
      <c r="YR195" s="81"/>
      <c r="YS195" s="81"/>
      <c r="YT195" s="81"/>
      <c r="YU195" s="81"/>
      <c r="YV195" s="81"/>
      <c r="YW195" s="81"/>
      <c r="YX195" s="81"/>
      <c r="YY195" s="81"/>
      <c r="YZ195" s="81"/>
      <c r="ZA195" s="81"/>
      <c r="ZB195" s="81"/>
      <c r="ZC195" s="81"/>
      <c r="ZD195" s="81"/>
      <c r="ZE195" s="81"/>
      <c r="ZF195" s="81"/>
      <c r="ZG195" s="81"/>
      <c r="ZH195" s="81"/>
      <c r="ZI195" s="81"/>
      <c r="ZJ195" s="81"/>
      <c r="ZK195" s="81"/>
      <c r="ZL195" s="81"/>
      <c r="ZM195" s="81"/>
      <c r="ZN195" s="81"/>
      <c r="ZO195" s="81"/>
      <c r="ZP195" s="81"/>
      <c r="ZQ195" s="81"/>
      <c r="ZR195" s="81"/>
      <c r="ZS195" s="81"/>
      <c r="ZT195" s="81"/>
      <c r="ZU195" s="81"/>
      <c r="ZV195" s="81"/>
      <c r="ZW195" s="81"/>
      <c r="ZX195" s="81"/>
      <c r="ZY195" s="81"/>
      <c r="ZZ195" s="81"/>
      <c r="AAA195" s="81"/>
      <c r="AAB195" s="81"/>
      <c r="AAC195" s="81"/>
      <c r="AAD195" s="81"/>
      <c r="AAE195" s="81"/>
      <c r="AAF195" s="81"/>
      <c r="AAG195" s="81"/>
      <c r="AAH195" s="81"/>
      <c r="AAI195" s="81"/>
      <c r="AAJ195" s="81"/>
      <c r="AAK195" s="81"/>
      <c r="AAL195" s="81"/>
      <c r="AAM195" s="81"/>
      <c r="AAN195" s="81"/>
      <c r="AAO195" s="81"/>
      <c r="AAP195" s="81"/>
      <c r="AAQ195" s="81"/>
      <c r="AAR195" s="81"/>
      <c r="AAS195" s="81"/>
      <c r="AAT195" s="81"/>
      <c r="AAU195" s="81"/>
      <c r="AAV195" s="81"/>
      <c r="AAW195" s="81"/>
      <c r="AAX195" s="81"/>
      <c r="AAY195" s="81"/>
      <c r="AAZ195" s="81"/>
      <c r="ABA195" s="81"/>
      <c r="ABB195" s="81"/>
      <c r="ABC195" s="81"/>
      <c r="ABD195" s="81"/>
      <c r="ABE195" s="81"/>
      <c r="ABF195" s="81"/>
      <c r="ABG195" s="81"/>
      <c r="ABH195" s="81"/>
      <c r="ABI195" s="81"/>
      <c r="ABJ195" s="81"/>
      <c r="ABK195" s="81"/>
      <c r="ABL195" s="81"/>
      <c r="ABM195" s="81"/>
      <c r="ABN195" s="81"/>
      <c r="ABO195" s="81"/>
      <c r="ABP195" s="81"/>
      <c r="ABQ195" s="81"/>
      <c r="ABR195" s="81"/>
      <c r="ABS195" s="81"/>
      <c r="ABT195" s="81"/>
      <c r="ABU195" s="81"/>
      <c r="ABV195" s="81"/>
      <c r="ABW195" s="81"/>
      <c r="ABX195" s="81"/>
      <c r="ABY195" s="81"/>
      <c r="ABZ195" s="81"/>
      <c r="ACA195" s="81"/>
      <c r="ACB195" s="81"/>
      <c r="ACC195" s="81"/>
      <c r="ACD195" s="81"/>
      <c r="ACE195" s="81"/>
      <c r="ACF195" s="81"/>
      <c r="ACG195" s="81"/>
      <c r="ACH195" s="81"/>
      <c r="ACI195" s="81"/>
      <c r="ACJ195" s="81"/>
      <c r="ACK195" s="81"/>
      <c r="ACL195" s="81"/>
      <c r="ACM195" s="81"/>
      <c r="ACN195" s="81"/>
      <c r="ACO195" s="81"/>
      <c r="ACP195" s="81"/>
      <c r="ACQ195" s="81"/>
      <c r="ACR195" s="81"/>
      <c r="ACS195" s="81"/>
      <c r="ACT195" s="81"/>
      <c r="ACU195" s="81"/>
      <c r="ACV195" s="81"/>
      <c r="ACW195" s="81"/>
      <c r="ACX195" s="81"/>
      <c r="ACY195" s="81"/>
      <c r="ACZ195" s="81"/>
      <c r="ADA195" s="81"/>
      <c r="ADB195" s="81"/>
      <c r="ADC195" s="81"/>
      <c r="ADD195" s="81"/>
      <c r="ADE195" s="81"/>
      <c r="ADF195" s="81"/>
      <c r="ADG195" s="81"/>
      <c r="ADH195" s="81"/>
      <c r="ADI195" s="81"/>
      <c r="ADJ195" s="81"/>
      <c r="ADK195" s="81"/>
      <c r="ADL195" s="81"/>
      <c r="ADM195" s="81"/>
      <c r="ADN195" s="81"/>
      <c r="ADO195" s="81"/>
      <c r="ADP195" s="81"/>
      <c r="ADQ195" s="81"/>
      <c r="ADR195" s="81"/>
      <c r="ADS195" s="81"/>
      <c r="ADT195" s="81"/>
      <c r="ADU195" s="81"/>
      <c r="ADV195" s="81"/>
      <c r="ADW195" s="81"/>
      <c r="ADX195" s="81"/>
      <c r="ADY195" s="81"/>
      <c r="ADZ195" s="81"/>
      <c r="AEA195" s="81"/>
      <c r="AEB195" s="81"/>
      <c r="AEC195" s="81"/>
      <c r="AED195" s="81"/>
      <c r="AEE195" s="81"/>
      <c r="AEF195" s="81"/>
      <c r="AEG195" s="81"/>
      <c r="AEH195" s="81"/>
      <c r="AEI195" s="81"/>
      <c r="AEJ195" s="81"/>
      <c r="AEK195" s="81"/>
      <c r="AEL195" s="81"/>
      <c r="AEM195" s="81"/>
      <c r="AEN195" s="81"/>
      <c r="AEO195" s="81"/>
      <c r="AEP195" s="81"/>
      <c r="AEQ195" s="81"/>
      <c r="AER195" s="81"/>
      <c r="AES195" s="81"/>
      <c r="AET195" s="81"/>
      <c r="AEU195" s="81"/>
      <c r="AEV195" s="81"/>
      <c r="AEW195" s="81"/>
      <c r="AEX195" s="81"/>
      <c r="AEY195" s="81"/>
      <c r="AEZ195" s="81"/>
      <c r="AFA195" s="81"/>
      <c r="AFB195" s="81"/>
      <c r="AFC195" s="81"/>
      <c r="AFD195" s="81"/>
      <c r="AFE195" s="81"/>
      <c r="AFF195" s="81"/>
      <c r="AFG195" s="81"/>
      <c r="AFH195" s="81"/>
      <c r="AFI195" s="81"/>
      <c r="AFJ195" s="81"/>
      <c r="AFK195" s="81"/>
      <c r="AFL195" s="81"/>
      <c r="AFM195" s="81"/>
      <c r="AFN195" s="81"/>
      <c r="AFO195" s="81"/>
      <c r="AFP195" s="81"/>
      <c r="AFQ195" s="81"/>
      <c r="AFR195" s="81"/>
      <c r="AFS195" s="81"/>
      <c r="AFT195" s="81"/>
      <c r="AFU195" s="81"/>
      <c r="AFV195" s="81"/>
      <c r="AFW195" s="81"/>
      <c r="AFX195" s="81"/>
      <c r="AFY195" s="81"/>
      <c r="AFZ195" s="81"/>
      <c r="AGA195" s="81"/>
      <c r="AGB195" s="81"/>
      <c r="AGC195" s="81"/>
      <c r="AGD195" s="81"/>
      <c r="AGE195" s="81"/>
      <c r="AGF195" s="81"/>
      <c r="AGG195" s="81"/>
      <c r="AGH195" s="81"/>
      <c r="AGI195" s="81"/>
      <c r="AGJ195" s="81"/>
      <c r="AGK195" s="81"/>
      <c r="AGL195" s="81"/>
      <c r="AGM195" s="81"/>
      <c r="AGN195" s="81"/>
      <c r="AGO195" s="81"/>
      <c r="AGP195" s="81"/>
      <c r="AGQ195" s="81"/>
      <c r="AGR195" s="81"/>
      <c r="AGS195" s="81"/>
      <c r="AGT195" s="81"/>
      <c r="AGU195" s="81"/>
      <c r="AGV195" s="81"/>
      <c r="AGW195" s="81"/>
      <c r="AGX195" s="81"/>
      <c r="AGY195" s="81"/>
      <c r="AGZ195" s="81"/>
      <c r="AHA195" s="81"/>
      <c r="AHB195" s="81"/>
      <c r="AHC195" s="81"/>
      <c r="AHD195" s="81"/>
      <c r="AHE195" s="81"/>
      <c r="AHF195" s="81"/>
      <c r="AHG195" s="81"/>
      <c r="AHH195" s="81"/>
      <c r="AHI195" s="81"/>
      <c r="AHJ195" s="81"/>
      <c r="AHK195" s="81"/>
      <c r="AHL195" s="81"/>
      <c r="AHM195" s="81"/>
      <c r="AHN195" s="81"/>
      <c r="AHO195" s="81"/>
      <c r="AHP195" s="81"/>
      <c r="AHQ195" s="81"/>
      <c r="AHR195" s="81"/>
      <c r="AHS195" s="81"/>
      <c r="AHT195" s="81"/>
      <c r="AHU195" s="81"/>
      <c r="AHV195" s="81"/>
      <c r="AHW195" s="81"/>
      <c r="AHX195" s="81"/>
      <c r="AHY195" s="81"/>
      <c r="AHZ195" s="81"/>
      <c r="AIA195" s="81"/>
      <c r="AIB195" s="81"/>
      <c r="AIC195" s="81"/>
      <c r="AID195" s="81"/>
      <c r="AIE195" s="81"/>
      <c r="AIF195" s="81"/>
      <c r="AIG195" s="81"/>
      <c r="AIH195" s="81"/>
      <c r="AII195" s="81"/>
      <c r="AIJ195" s="81"/>
      <c r="AIK195" s="81"/>
      <c r="AIL195" s="81"/>
      <c r="AIM195" s="81"/>
      <c r="AIN195" s="81"/>
      <c r="AIO195" s="81"/>
      <c r="AIP195" s="81"/>
      <c r="AIQ195" s="81"/>
      <c r="AIR195" s="81"/>
      <c r="AIS195" s="81"/>
      <c r="AIT195" s="81"/>
      <c r="AIU195" s="81"/>
      <c r="AIV195" s="81"/>
      <c r="AIW195" s="81"/>
      <c r="AIX195" s="81"/>
      <c r="AIY195" s="81"/>
      <c r="AIZ195" s="81"/>
      <c r="AJA195" s="81"/>
      <c r="AJB195" s="81"/>
      <c r="AJC195" s="81"/>
      <c r="AJD195" s="81"/>
      <c r="AJE195" s="81"/>
      <c r="AJF195" s="81"/>
      <c r="AJG195" s="81"/>
      <c r="AJH195" s="81"/>
      <c r="AJI195" s="81"/>
      <c r="AJJ195" s="81"/>
      <c r="AJK195" s="81"/>
      <c r="AJL195" s="81"/>
      <c r="AJM195" s="81"/>
      <c r="AJN195" s="81"/>
      <c r="AJO195" s="81"/>
      <c r="AJP195" s="81"/>
      <c r="AJQ195" s="81"/>
      <c r="AJR195" s="81"/>
      <c r="AJS195" s="81"/>
      <c r="AJT195" s="81"/>
      <c r="AJU195" s="81"/>
      <c r="AJV195" s="81"/>
      <c r="AJW195" s="81"/>
      <c r="AJX195" s="81"/>
      <c r="AJY195" s="81"/>
      <c r="AJZ195" s="81"/>
      <c r="AKA195" s="81"/>
      <c r="AKB195" s="81"/>
      <c r="AKC195" s="81"/>
      <c r="AKD195" s="81"/>
      <c r="AKE195" s="81"/>
      <c r="AKF195" s="81"/>
      <c r="AKG195" s="81"/>
      <c r="AKH195" s="81"/>
      <c r="AKI195" s="81"/>
      <c r="AKJ195" s="81"/>
      <c r="AKK195" s="81"/>
      <c r="AKL195" s="81"/>
      <c r="AKM195" s="81"/>
      <c r="AKN195" s="81"/>
      <c r="AKO195" s="81"/>
      <c r="AKP195" s="81"/>
      <c r="AKQ195" s="81"/>
      <c r="AKR195" s="81"/>
      <c r="AKS195" s="81"/>
      <c r="AKT195" s="81"/>
      <c r="AKU195" s="81"/>
      <c r="AKV195" s="81"/>
      <c r="AKW195" s="81"/>
      <c r="AKX195" s="81"/>
      <c r="AKY195" s="81"/>
      <c r="AKZ195" s="81"/>
      <c r="ALA195" s="81"/>
      <c r="ALB195" s="81"/>
      <c r="ALC195" s="81"/>
      <c r="ALD195" s="81"/>
      <c r="ALE195" s="81"/>
      <c r="ALF195" s="81"/>
      <c r="ALG195" s="81"/>
      <c r="ALH195" s="81"/>
      <c r="ALI195" s="81"/>
      <c r="ALJ195" s="81"/>
      <c r="ALK195" s="81"/>
      <c r="ALL195" s="81"/>
      <c r="ALM195" s="81"/>
      <c r="ALN195" s="81"/>
      <c r="ALO195" s="81"/>
      <c r="ALP195" s="81"/>
      <c r="ALQ195" s="81"/>
      <c r="ALR195" s="81"/>
      <c r="ALS195" s="81"/>
      <c r="ALT195" s="81"/>
      <c r="ALU195" s="81"/>
      <c r="ALV195" s="81"/>
      <c r="ALW195" s="81"/>
      <c r="ALX195" s="81"/>
      <c r="ALY195" s="81"/>
      <c r="ALZ195" s="81"/>
      <c r="AMA195" s="81"/>
      <c r="AMB195" s="81"/>
      <c r="AMC195" s="81"/>
      <c r="AMD195" s="81"/>
      <c r="AME195" s="81"/>
      <c r="AMF195" s="81"/>
      <c r="AMG195" s="81"/>
      <c r="AMH195" s="81"/>
      <c r="AMI195" s="81"/>
      <c r="AMJ195" s="81"/>
      <c r="AMK195" s="81"/>
      <c r="AML195" s="81"/>
      <c r="AMM195" s="81"/>
      <c r="AMN195" s="81"/>
      <c r="AMO195" s="81"/>
      <c r="AMP195" s="81"/>
      <c r="AMQ195" s="81"/>
      <c r="AMR195" s="81"/>
      <c r="AMS195" s="81"/>
      <c r="AMT195" s="81"/>
      <c r="AMU195" s="81"/>
      <c r="AMV195" s="81"/>
      <c r="AMW195" s="81"/>
      <c r="AMX195" s="81"/>
      <c r="AMY195" s="81"/>
      <c r="AMZ195" s="81"/>
      <c r="ANA195" s="81"/>
      <c r="ANB195" s="81"/>
      <c r="ANC195" s="81"/>
      <c r="AND195" s="81"/>
      <c r="ANE195" s="81"/>
      <c r="ANF195" s="81"/>
      <c r="ANG195" s="81"/>
      <c r="ANH195" s="81"/>
      <c r="ANI195" s="81"/>
      <c r="ANJ195" s="81"/>
      <c r="ANK195" s="81"/>
      <c r="ANL195" s="81"/>
      <c r="ANM195" s="81"/>
      <c r="ANN195" s="81"/>
      <c r="ANO195" s="81"/>
      <c r="ANP195" s="81"/>
      <c r="ANQ195" s="81"/>
      <c r="ANR195" s="81"/>
      <c r="ANS195" s="81"/>
      <c r="ANT195" s="81"/>
      <c r="ANU195" s="81"/>
      <c r="ANV195" s="81"/>
      <c r="ANW195" s="81"/>
      <c r="ANX195" s="81"/>
      <c r="ANY195" s="81"/>
      <c r="ANZ195" s="81"/>
      <c r="AOA195" s="81"/>
      <c r="AOB195" s="81"/>
      <c r="AOC195" s="81"/>
      <c r="AOD195" s="81"/>
      <c r="AOE195" s="81"/>
      <c r="AOF195" s="81"/>
      <c r="AOG195" s="81"/>
      <c r="AOH195" s="81"/>
      <c r="AOI195" s="81"/>
      <c r="AOJ195" s="81"/>
      <c r="AOK195" s="81"/>
      <c r="AOL195" s="81"/>
      <c r="AOM195" s="81"/>
      <c r="AON195" s="81"/>
      <c r="AOO195" s="81"/>
      <c r="AOP195" s="81"/>
      <c r="AOQ195" s="81"/>
      <c r="AOR195" s="81"/>
      <c r="AOS195" s="81"/>
      <c r="AOT195" s="81"/>
      <c r="AOU195" s="81"/>
      <c r="AOV195" s="81"/>
      <c r="AOW195" s="81"/>
      <c r="AOX195" s="81"/>
      <c r="AOY195" s="81"/>
      <c r="AOZ195" s="81"/>
      <c r="APA195" s="81"/>
      <c r="APB195" s="81"/>
      <c r="APC195" s="81"/>
      <c r="APD195" s="81"/>
      <c r="APE195" s="81"/>
      <c r="APF195" s="81"/>
      <c r="APG195" s="81"/>
      <c r="APH195" s="81"/>
      <c r="API195" s="81"/>
      <c r="APJ195" s="81"/>
      <c r="APK195" s="81"/>
      <c r="APL195" s="81"/>
      <c r="APM195" s="81"/>
      <c r="APN195" s="81"/>
      <c r="APO195" s="81"/>
      <c r="APP195" s="81"/>
      <c r="APQ195" s="81"/>
      <c r="APR195" s="81"/>
      <c r="APS195" s="81"/>
      <c r="APT195" s="81"/>
      <c r="APU195" s="81"/>
      <c r="APV195" s="81"/>
      <c r="APW195" s="81"/>
      <c r="APX195" s="81"/>
      <c r="APY195" s="81"/>
      <c r="APZ195" s="81"/>
      <c r="AQA195" s="81"/>
      <c r="AQB195" s="81"/>
      <c r="AQC195" s="81"/>
      <c r="AQD195" s="81"/>
      <c r="AQE195" s="81"/>
      <c r="AQF195" s="81"/>
      <c r="AQG195" s="81"/>
      <c r="AQH195" s="81"/>
      <c r="AQI195" s="81"/>
      <c r="AQJ195" s="81"/>
      <c r="AQK195" s="81"/>
      <c r="AQL195" s="81"/>
      <c r="AQM195" s="81"/>
      <c r="AQN195" s="81"/>
      <c r="AQO195" s="81"/>
      <c r="AQP195" s="81"/>
      <c r="AQQ195" s="81"/>
      <c r="AQR195" s="81"/>
      <c r="AQS195" s="81"/>
      <c r="AQT195" s="81"/>
      <c r="AQU195" s="81"/>
      <c r="AQV195" s="81"/>
      <c r="AQW195" s="81"/>
      <c r="AQX195" s="81"/>
      <c r="AQY195" s="81"/>
      <c r="AQZ195" s="81"/>
      <c r="ARA195" s="81"/>
      <c r="ARB195" s="81"/>
      <c r="ARC195" s="81"/>
      <c r="ARD195" s="81"/>
      <c r="ARE195" s="81"/>
      <c r="ARF195" s="81"/>
      <c r="ARG195" s="81"/>
      <c r="ARH195" s="81"/>
      <c r="ARI195" s="81"/>
      <c r="ARJ195" s="81"/>
      <c r="ARK195" s="81"/>
      <c r="ARL195" s="81"/>
      <c r="ARM195" s="81"/>
      <c r="ARN195" s="81"/>
      <c r="ARO195" s="81"/>
      <c r="ARP195" s="81"/>
      <c r="ARQ195" s="81"/>
      <c r="ARR195" s="81"/>
      <c r="ARS195" s="81"/>
      <c r="ART195" s="81"/>
      <c r="ARU195" s="81"/>
      <c r="ARV195" s="81"/>
      <c r="ARW195" s="81"/>
      <c r="ARX195" s="81"/>
      <c r="ARY195" s="81"/>
      <c r="ARZ195" s="81"/>
      <c r="ASA195" s="81"/>
      <c r="ASB195" s="81"/>
      <c r="ASC195" s="81"/>
      <c r="ASD195" s="81"/>
      <c r="ASE195" s="81"/>
      <c r="ASF195" s="81"/>
      <c r="ASG195" s="81"/>
      <c r="ASH195" s="81"/>
      <c r="ASI195" s="81"/>
      <c r="ASJ195" s="81"/>
      <c r="ASK195" s="81"/>
      <c r="ASL195" s="81"/>
      <c r="ASM195" s="81"/>
      <c r="ASN195" s="81"/>
      <c r="ASO195" s="81"/>
      <c r="ASP195" s="81"/>
      <c r="ASQ195" s="81"/>
      <c r="ASR195" s="81"/>
      <c r="ASS195" s="81"/>
      <c r="AST195" s="81"/>
      <c r="ASU195" s="81"/>
      <c r="ASV195" s="81"/>
      <c r="ASW195" s="81"/>
      <c r="ASX195" s="81"/>
      <c r="ASY195" s="81"/>
      <c r="ASZ195" s="81"/>
      <c r="ATA195" s="81"/>
      <c r="ATB195" s="81"/>
      <c r="ATC195" s="81"/>
      <c r="ATD195" s="81"/>
      <c r="ATE195" s="81"/>
      <c r="ATF195" s="81"/>
      <c r="ATG195" s="81"/>
      <c r="ATH195" s="81"/>
      <c r="ATI195" s="81"/>
      <c r="ATJ195" s="81"/>
      <c r="ATK195" s="81"/>
      <c r="ATL195" s="81"/>
      <c r="ATM195" s="81"/>
      <c r="ATN195" s="81"/>
      <c r="ATO195" s="81"/>
      <c r="ATP195" s="81"/>
      <c r="ATQ195" s="81"/>
      <c r="ATR195" s="81"/>
      <c r="ATS195" s="81"/>
      <c r="ATT195" s="81"/>
      <c r="ATU195" s="81"/>
      <c r="ATV195" s="81"/>
      <c r="ATW195" s="81"/>
      <c r="ATX195" s="81"/>
      <c r="ATY195" s="81"/>
      <c r="ATZ195" s="81"/>
      <c r="AUA195" s="81"/>
      <c r="AUB195" s="81"/>
      <c r="AUC195" s="81"/>
      <c r="AUD195" s="81"/>
      <c r="AUE195" s="81"/>
      <c r="AUF195" s="81"/>
      <c r="AUG195" s="81"/>
      <c r="AUH195" s="81"/>
      <c r="AUI195" s="81"/>
      <c r="AUJ195" s="81"/>
      <c r="AUK195" s="81"/>
      <c r="AUL195" s="81"/>
      <c r="AUM195" s="81"/>
      <c r="AUN195" s="81"/>
      <c r="AUO195" s="81"/>
      <c r="AUP195" s="81"/>
      <c r="AUQ195" s="81"/>
      <c r="AUR195" s="81"/>
      <c r="AUS195" s="81"/>
      <c r="AUT195" s="81"/>
      <c r="AUU195" s="81"/>
      <c r="AUV195" s="81"/>
      <c r="AUW195" s="81"/>
      <c r="AUX195" s="81"/>
      <c r="AUY195" s="81"/>
      <c r="AUZ195" s="81"/>
      <c r="AVA195" s="81"/>
      <c r="AVB195" s="81"/>
      <c r="AVC195" s="81"/>
      <c r="AVD195" s="81"/>
      <c r="AVE195" s="81"/>
      <c r="AVF195" s="81"/>
      <c r="AVG195" s="81"/>
      <c r="AVH195" s="81"/>
      <c r="AVI195" s="81"/>
      <c r="AVJ195" s="81"/>
      <c r="AVK195" s="81"/>
      <c r="AVL195" s="81"/>
      <c r="AVM195" s="81"/>
      <c r="AVN195" s="81"/>
      <c r="AVO195" s="81"/>
      <c r="AVP195" s="81"/>
      <c r="AVQ195" s="81"/>
      <c r="AVR195" s="81"/>
      <c r="AVS195" s="81"/>
      <c r="AVT195" s="81"/>
      <c r="AVU195" s="81"/>
      <c r="AVV195" s="81"/>
      <c r="AVW195" s="81"/>
      <c r="AVX195" s="81"/>
      <c r="AVY195" s="81"/>
      <c r="AVZ195" s="81"/>
      <c r="AWA195" s="81"/>
      <c r="AWB195" s="81"/>
      <c r="AWC195" s="81"/>
      <c r="AWD195" s="81"/>
      <c r="AWE195" s="81"/>
      <c r="AWF195" s="81"/>
      <c r="AWG195" s="81"/>
      <c r="AWH195" s="81"/>
      <c r="AWI195" s="81"/>
      <c r="AWJ195" s="81"/>
      <c r="AWK195" s="81"/>
      <c r="AWL195" s="81"/>
      <c r="AWM195" s="81"/>
      <c r="AWN195" s="81"/>
      <c r="AWO195" s="81"/>
      <c r="AWP195" s="81"/>
      <c r="AWQ195" s="81"/>
      <c r="AWR195" s="81"/>
      <c r="AWS195" s="81"/>
      <c r="AWT195" s="81"/>
      <c r="AWU195" s="81"/>
      <c r="AWV195" s="81"/>
      <c r="AWW195" s="81"/>
      <c r="AWX195" s="81"/>
      <c r="AWY195" s="81"/>
      <c r="AWZ195" s="81"/>
      <c r="AXA195" s="81"/>
      <c r="AXB195" s="81"/>
      <c r="AXC195" s="81"/>
      <c r="AXD195" s="81"/>
      <c r="AXE195" s="81"/>
      <c r="AXF195" s="81"/>
      <c r="AXG195" s="81"/>
      <c r="AXH195" s="81"/>
      <c r="AXI195" s="81"/>
      <c r="AXJ195" s="81"/>
      <c r="AXK195" s="81"/>
      <c r="AXL195" s="81"/>
      <c r="AXM195" s="81"/>
      <c r="AXN195" s="81"/>
      <c r="AXO195" s="81"/>
      <c r="AXP195" s="81"/>
      <c r="AXQ195" s="81"/>
      <c r="AXR195" s="81"/>
      <c r="AXS195" s="81"/>
      <c r="AXT195" s="81"/>
      <c r="AXU195" s="81"/>
      <c r="AXV195" s="81"/>
      <c r="AXW195" s="81"/>
      <c r="AXX195" s="81"/>
      <c r="AXY195" s="81"/>
      <c r="AXZ195" s="81"/>
      <c r="AYA195" s="81"/>
      <c r="AYB195" s="81"/>
      <c r="AYC195" s="81"/>
      <c r="AYD195" s="81"/>
      <c r="AYE195" s="81"/>
      <c r="AYF195" s="81"/>
      <c r="AYG195" s="81"/>
      <c r="AYH195" s="81"/>
      <c r="AYI195" s="81"/>
      <c r="AYJ195" s="81"/>
      <c r="AYK195" s="81"/>
      <c r="AYL195" s="81"/>
      <c r="AYM195" s="81"/>
      <c r="AYN195" s="81"/>
      <c r="AYO195" s="81"/>
      <c r="AYP195" s="81"/>
      <c r="AYQ195" s="81"/>
      <c r="AYR195" s="81"/>
      <c r="AYS195" s="81"/>
      <c r="AYT195" s="81"/>
      <c r="AYU195" s="81"/>
      <c r="AYV195" s="81"/>
      <c r="AYW195" s="81"/>
      <c r="AYX195" s="81"/>
      <c r="AYY195" s="81"/>
      <c r="AYZ195" s="81"/>
      <c r="AZA195" s="81"/>
      <c r="AZB195" s="81"/>
      <c r="AZC195" s="81"/>
      <c r="AZD195" s="81"/>
      <c r="AZE195" s="81"/>
      <c r="AZF195" s="81"/>
      <c r="AZG195" s="81"/>
      <c r="AZH195" s="81"/>
      <c r="AZI195" s="81"/>
      <c r="AZJ195" s="81"/>
      <c r="AZK195" s="81"/>
      <c r="AZL195" s="81"/>
      <c r="AZM195" s="81"/>
      <c r="AZN195" s="81"/>
      <c r="AZO195" s="81"/>
      <c r="AZP195" s="81"/>
      <c r="AZQ195" s="81"/>
      <c r="AZR195" s="81"/>
      <c r="AZS195" s="81"/>
      <c r="AZT195" s="81"/>
      <c r="AZU195" s="81"/>
      <c r="AZV195" s="81"/>
      <c r="AZW195" s="81"/>
      <c r="AZX195" s="81"/>
      <c r="AZY195" s="81"/>
      <c r="AZZ195" s="81"/>
      <c r="BAA195" s="81"/>
      <c r="BAB195" s="81"/>
      <c r="BAC195" s="81"/>
      <c r="BAD195" s="81"/>
      <c r="BAE195" s="81"/>
      <c r="BAF195" s="81"/>
      <c r="BAG195" s="81"/>
      <c r="BAH195" s="81"/>
      <c r="BAI195" s="81"/>
      <c r="BAJ195" s="81"/>
      <c r="BAK195" s="81"/>
      <c r="BAL195" s="81"/>
      <c r="BAM195" s="81"/>
      <c r="BAN195" s="81"/>
      <c r="BAO195" s="81"/>
      <c r="BAP195" s="81"/>
      <c r="BAQ195" s="81"/>
      <c r="BAR195" s="81"/>
      <c r="BAS195" s="81"/>
      <c r="BAT195" s="81"/>
      <c r="BAU195" s="81"/>
      <c r="BAV195" s="81"/>
      <c r="BAW195" s="81"/>
      <c r="BAX195" s="81"/>
      <c r="BAY195" s="81"/>
      <c r="BAZ195" s="81"/>
      <c r="BBA195" s="81"/>
      <c r="BBB195" s="81"/>
      <c r="BBC195" s="81"/>
      <c r="BBD195" s="81"/>
      <c r="BBE195" s="81"/>
      <c r="BBF195" s="81"/>
      <c r="BBG195" s="81"/>
      <c r="BBH195" s="81"/>
      <c r="BBI195" s="81"/>
      <c r="BBJ195" s="81"/>
      <c r="BBK195" s="81"/>
      <c r="BBL195" s="81"/>
      <c r="BBM195" s="81"/>
      <c r="BBN195" s="81"/>
      <c r="BBO195" s="81"/>
      <c r="BBP195" s="81"/>
      <c r="BBQ195" s="81"/>
      <c r="BBR195" s="81"/>
      <c r="BBS195" s="81"/>
      <c r="BBT195" s="81"/>
      <c r="BBU195" s="81"/>
      <c r="BBV195" s="81"/>
      <c r="BBW195" s="81"/>
      <c r="BBX195" s="81"/>
      <c r="BBY195" s="81"/>
      <c r="BBZ195" s="81"/>
      <c r="BCA195" s="81"/>
      <c r="BCB195" s="81"/>
      <c r="BCC195" s="81"/>
      <c r="BCD195" s="81"/>
      <c r="BCE195" s="81"/>
      <c r="BCF195" s="81"/>
      <c r="BCG195" s="81"/>
      <c r="BCH195" s="81"/>
      <c r="BCI195" s="81"/>
      <c r="BCJ195" s="81"/>
      <c r="BCK195" s="81"/>
      <c r="BCL195" s="81"/>
      <c r="BCM195" s="81"/>
      <c r="BCN195" s="81"/>
      <c r="BCO195" s="81"/>
      <c r="BCP195" s="81"/>
      <c r="BCQ195" s="81"/>
      <c r="BCR195" s="81"/>
      <c r="BCS195" s="81"/>
      <c r="BCT195" s="81"/>
      <c r="BCU195" s="81"/>
      <c r="BCV195" s="81"/>
      <c r="BCW195" s="81"/>
      <c r="BCX195" s="81"/>
      <c r="BCY195" s="81"/>
      <c r="BCZ195" s="81"/>
      <c r="BDA195" s="81"/>
      <c r="BDB195" s="81"/>
      <c r="BDC195" s="81"/>
      <c r="BDD195" s="81"/>
      <c r="BDE195" s="81"/>
      <c r="BDF195" s="81"/>
      <c r="BDG195" s="81"/>
      <c r="BDH195" s="81"/>
      <c r="BDI195" s="81"/>
      <c r="BDJ195" s="81"/>
      <c r="BDK195" s="81"/>
      <c r="BDL195" s="81"/>
      <c r="BDM195" s="81"/>
      <c r="BDN195" s="81"/>
      <c r="BDO195" s="81"/>
      <c r="BDP195" s="81"/>
      <c r="BDQ195" s="81"/>
      <c r="BDR195" s="81"/>
      <c r="BDS195" s="81"/>
      <c r="BDT195" s="81"/>
      <c r="BDU195" s="81"/>
      <c r="BDV195" s="81"/>
      <c r="BDW195" s="81"/>
      <c r="BDX195" s="81"/>
      <c r="BDY195" s="81"/>
      <c r="BDZ195" s="81"/>
      <c r="BEA195" s="81"/>
      <c r="BEB195" s="81"/>
      <c r="BEC195" s="81"/>
      <c r="BED195" s="81"/>
      <c r="BEE195" s="81"/>
      <c r="BEF195" s="81"/>
      <c r="BEG195" s="81"/>
      <c r="BEH195" s="81"/>
      <c r="BEI195" s="81"/>
      <c r="BEJ195" s="81"/>
      <c r="BEK195" s="81"/>
      <c r="BEL195" s="81"/>
      <c r="BEM195" s="81"/>
      <c r="BEN195" s="81"/>
      <c r="BEO195" s="81"/>
      <c r="BEP195" s="81"/>
      <c r="BEQ195" s="81"/>
      <c r="BER195" s="81"/>
      <c r="BES195" s="81"/>
      <c r="BET195" s="81"/>
      <c r="BEU195" s="81"/>
      <c r="BEV195" s="81"/>
      <c r="BEW195" s="81"/>
      <c r="BEX195" s="81"/>
      <c r="BEY195" s="81"/>
      <c r="BEZ195" s="81"/>
      <c r="BFA195" s="81"/>
      <c r="BFB195" s="81"/>
      <c r="BFC195" s="81"/>
      <c r="BFD195" s="81"/>
      <c r="BFE195" s="81"/>
      <c r="BFF195" s="81"/>
      <c r="BFG195" s="81"/>
      <c r="BFH195" s="81"/>
      <c r="BFI195" s="81"/>
      <c r="BFJ195" s="81"/>
      <c r="BFK195" s="81"/>
      <c r="BFL195" s="81"/>
      <c r="BFM195" s="81"/>
      <c r="BFN195" s="81"/>
      <c r="BFO195" s="81"/>
      <c r="BFP195" s="81"/>
      <c r="BFQ195" s="81"/>
      <c r="BFR195" s="81"/>
      <c r="BFS195" s="81"/>
      <c r="BFT195" s="81"/>
      <c r="BFU195" s="81"/>
      <c r="BFV195" s="81"/>
      <c r="BFW195" s="81"/>
      <c r="BFX195" s="81"/>
      <c r="BFY195" s="81"/>
      <c r="BFZ195" s="81"/>
      <c r="BGA195" s="81"/>
      <c r="BGB195" s="81"/>
      <c r="BGC195" s="81"/>
      <c r="BGD195" s="81"/>
      <c r="BGE195" s="81"/>
      <c r="BGF195" s="81"/>
      <c r="BGG195" s="81"/>
      <c r="BGH195" s="81"/>
      <c r="BGI195" s="81"/>
      <c r="BGJ195" s="81"/>
      <c r="BGK195" s="81"/>
      <c r="BGL195" s="81"/>
      <c r="BGM195" s="81"/>
      <c r="BGN195" s="81"/>
      <c r="BGO195" s="81"/>
      <c r="BGP195" s="81"/>
      <c r="BGQ195" s="81"/>
      <c r="BGR195" s="81"/>
      <c r="BGS195" s="81"/>
      <c r="BGT195" s="81"/>
      <c r="BGU195" s="81"/>
      <c r="BGV195" s="81"/>
      <c r="BGW195" s="81"/>
      <c r="BGX195" s="81"/>
      <c r="BGY195" s="81"/>
      <c r="BGZ195" s="81"/>
      <c r="BHA195" s="81"/>
      <c r="BHB195" s="81"/>
      <c r="BHC195" s="81"/>
      <c r="BHD195" s="81"/>
      <c r="BHE195" s="81"/>
      <c r="BHF195" s="81"/>
      <c r="BHG195" s="81"/>
      <c r="BHH195" s="81"/>
      <c r="BHI195" s="81"/>
      <c r="BHJ195" s="81"/>
      <c r="BHK195" s="81"/>
      <c r="BHL195" s="81"/>
      <c r="BHM195" s="81"/>
      <c r="BHN195" s="81"/>
      <c r="BHO195" s="81"/>
      <c r="BHP195" s="81"/>
      <c r="BHQ195" s="81"/>
      <c r="BHR195" s="81"/>
      <c r="BHS195" s="81"/>
      <c r="BHT195" s="81"/>
      <c r="BHU195" s="81"/>
      <c r="BHV195" s="81"/>
      <c r="BHW195" s="81"/>
      <c r="BHX195" s="81"/>
      <c r="BHY195" s="81"/>
      <c r="BHZ195" s="81"/>
      <c r="BIA195" s="81"/>
      <c r="BIB195" s="81"/>
      <c r="BIC195" s="81"/>
      <c r="BID195" s="81"/>
      <c r="BIE195" s="81"/>
      <c r="BIF195" s="81"/>
      <c r="BIG195" s="81"/>
      <c r="BIH195" s="81"/>
      <c r="BII195" s="81"/>
      <c r="BIJ195" s="81"/>
      <c r="BIK195" s="81"/>
      <c r="BIL195" s="81"/>
      <c r="BIM195" s="81"/>
      <c r="BIN195" s="81"/>
      <c r="BIO195" s="81"/>
      <c r="BIP195" s="81"/>
      <c r="BIQ195" s="81"/>
      <c r="BIR195" s="81"/>
      <c r="BIS195" s="81"/>
      <c r="BIT195" s="81"/>
      <c r="BIU195" s="81"/>
      <c r="BIV195" s="81"/>
      <c r="BIW195" s="81"/>
      <c r="BIX195" s="81"/>
      <c r="BIY195" s="81"/>
      <c r="BIZ195" s="81"/>
      <c r="BJA195" s="81"/>
      <c r="BJB195" s="81"/>
      <c r="BJC195" s="81"/>
      <c r="BJD195" s="81"/>
      <c r="BJE195" s="81"/>
      <c r="BJF195" s="81"/>
      <c r="BJG195" s="81"/>
      <c r="BJH195" s="81"/>
      <c r="BJI195" s="81"/>
      <c r="BJJ195" s="81"/>
      <c r="BJK195" s="81"/>
      <c r="BJL195" s="81"/>
      <c r="BJM195" s="81"/>
      <c r="BJN195" s="81"/>
      <c r="BJO195" s="81"/>
      <c r="BJP195" s="81"/>
      <c r="BJQ195" s="81"/>
      <c r="BJR195" s="81"/>
      <c r="BJS195" s="81"/>
      <c r="BJT195" s="81"/>
      <c r="BJU195" s="81"/>
      <c r="BJV195" s="81"/>
      <c r="BJW195" s="81"/>
      <c r="BJX195" s="81"/>
      <c r="BJY195" s="81"/>
      <c r="BJZ195" s="81"/>
      <c r="BKA195" s="81"/>
      <c r="BKB195" s="81"/>
      <c r="BKC195" s="81"/>
      <c r="BKD195" s="81"/>
      <c r="BKE195" s="81"/>
      <c r="BKF195" s="81"/>
      <c r="BKG195" s="81"/>
      <c r="BKH195" s="81"/>
      <c r="BKI195" s="81"/>
      <c r="BKJ195" s="81"/>
      <c r="BKK195" s="81"/>
      <c r="BKL195" s="81"/>
      <c r="BKM195" s="81"/>
      <c r="BKN195" s="81"/>
      <c r="BKO195" s="81"/>
      <c r="BKP195" s="81"/>
      <c r="BKQ195" s="81"/>
      <c r="BKR195" s="81"/>
      <c r="BKS195" s="81"/>
      <c r="BKT195" s="81"/>
      <c r="BKU195" s="81"/>
      <c r="BKV195" s="81"/>
      <c r="BKW195" s="81"/>
      <c r="BKX195" s="81"/>
      <c r="BKY195" s="81"/>
      <c r="BKZ195" s="81"/>
      <c r="BLA195" s="81"/>
      <c r="BLB195" s="81"/>
      <c r="BLC195" s="81"/>
      <c r="BLD195" s="81"/>
      <c r="BLE195" s="81"/>
      <c r="BLF195" s="81"/>
      <c r="BLG195" s="81"/>
      <c r="BLH195" s="81"/>
      <c r="BLI195" s="81"/>
      <c r="BLJ195" s="81"/>
      <c r="BLK195" s="81"/>
      <c r="BLL195" s="81"/>
      <c r="BLM195" s="81"/>
      <c r="BLN195" s="81"/>
      <c r="BLO195" s="81"/>
      <c r="BLP195" s="81"/>
      <c r="BLQ195" s="81"/>
      <c r="BLR195" s="81"/>
      <c r="BLS195" s="81"/>
      <c r="BLT195" s="81"/>
      <c r="BLU195" s="81"/>
      <c r="BLV195" s="81"/>
      <c r="BLW195" s="81"/>
      <c r="BLX195" s="81"/>
      <c r="BLY195" s="81"/>
      <c r="BLZ195" s="81"/>
      <c r="BMA195" s="81"/>
      <c r="BMB195" s="81"/>
      <c r="BMC195" s="81"/>
      <c r="BMD195" s="81"/>
      <c r="BME195" s="81"/>
      <c r="BMF195" s="81"/>
      <c r="BMG195" s="81"/>
      <c r="BMH195" s="81"/>
      <c r="BMI195" s="81"/>
      <c r="BMJ195" s="81"/>
      <c r="BMK195" s="81"/>
      <c r="BML195" s="81"/>
      <c r="BMM195" s="81"/>
      <c r="BMN195" s="81"/>
      <c r="BMO195" s="81"/>
      <c r="BMP195" s="81"/>
      <c r="BMQ195" s="81"/>
      <c r="BMR195" s="81"/>
      <c r="BMS195" s="81"/>
      <c r="BMT195" s="81"/>
      <c r="BMU195" s="81"/>
      <c r="BMV195" s="81"/>
      <c r="BMW195" s="81"/>
      <c r="BMX195" s="81"/>
      <c r="BMY195" s="81"/>
      <c r="BMZ195" s="81"/>
      <c r="BNA195" s="81"/>
      <c r="BNB195" s="81"/>
      <c r="BNC195" s="81"/>
      <c r="BND195" s="81"/>
      <c r="BNE195" s="81"/>
      <c r="BNF195" s="81"/>
      <c r="BNG195" s="81"/>
      <c r="BNH195" s="81"/>
      <c r="BNI195" s="81"/>
      <c r="BNJ195" s="81"/>
      <c r="BNK195" s="81"/>
      <c r="BNL195" s="81"/>
      <c r="BNM195" s="81"/>
      <c r="BNN195" s="81"/>
      <c r="BNO195" s="81"/>
      <c r="BNP195" s="81"/>
      <c r="BNQ195" s="81"/>
      <c r="BNR195" s="81"/>
      <c r="BNS195" s="81"/>
      <c r="BNT195" s="81"/>
      <c r="BNU195" s="81"/>
      <c r="BNV195" s="81"/>
      <c r="BNW195" s="81"/>
      <c r="BNX195" s="81"/>
      <c r="BNY195" s="81"/>
      <c r="BNZ195" s="81"/>
      <c r="BOA195" s="81"/>
      <c r="BOB195" s="81"/>
      <c r="BOC195" s="81"/>
      <c r="BOD195" s="81"/>
      <c r="BOE195" s="81"/>
      <c r="BOF195" s="81"/>
      <c r="BOG195" s="81"/>
      <c r="BOH195" s="81"/>
      <c r="BOI195" s="81"/>
      <c r="BOJ195" s="81"/>
      <c r="BOK195" s="81"/>
      <c r="BOL195" s="81"/>
      <c r="BOM195" s="81"/>
      <c r="BON195" s="81"/>
      <c r="BOO195" s="81"/>
      <c r="BOP195" s="81"/>
      <c r="BOQ195" s="81"/>
      <c r="BOR195" s="81"/>
      <c r="BOS195" s="81"/>
      <c r="BOT195" s="81"/>
      <c r="BOU195" s="81"/>
      <c r="BOV195" s="81"/>
      <c r="BOW195" s="81"/>
      <c r="BOX195" s="81"/>
      <c r="BOY195" s="81"/>
      <c r="BOZ195" s="81"/>
      <c r="BPA195" s="81"/>
      <c r="BPB195" s="81"/>
      <c r="BPC195" s="81"/>
      <c r="BPD195" s="81"/>
      <c r="BPE195" s="81"/>
      <c r="BPF195" s="81"/>
      <c r="BPG195" s="81"/>
      <c r="BPH195" s="81"/>
      <c r="BPI195" s="81"/>
      <c r="BPJ195" s="81"/>
      <c r="BPK195" s="81"/>
      <c r="BPL195" s="81"/>
      <c r="BPM195" s="81"/>
      <c r="BPN195" s="81"/>
      <c r="BPO195" s="81"/>
      <c r="BPP195" s="81"/>
      <c r="BPQ195" s="81"/>
      <c r="BPR195" s="81"/>
      <c r="BPS195" s="81"/>
      <c r="BPT195" s="81"/>
      <c r="BPU195" s="81"/>
      <c r="BPV195" s="81"/>
      <c r="BPW195" s="81"/>
      <c r="BPX195" s="81"/>
      <c r="BPY195" s="81"/>
      <c r="BPZ195" s="81"/>
      <c r="BQA195" s="81"/>
      <c r="BQB195" s="81"/>
      <c r="BQC195" s="81"/>
      <c r="BQD195" s="81"/>
      <c r="BQE195" s="81"/>
      <c r="BQF195" s="81"/>
      <c r="BQG195" s="81"/>
      <c r="BQH195" s="81"/>
      <c r="BQI195" s="81"/>
      <c r="BQJ195" s="81"/>
      <c r="BQK195" s="81"/>
      <c r="BQL195" s="81"/>
      <c r="BQM195" s="81"/>
      <c r="BQN195" s="81"/>
      <c r="BQO195" s="81"/>
      <c r="BQP195" s="81"/>
      <c r="BQQ195" s="81"/>
      <c r="BQR195" s="81"/>
      <c r="BQS195" s="81"/>
      <c r="BQT195" s="81"/>
      <c r="BQU195" s="81"/>
      <c r="BQV195" s="81"/>
      <c r="BQW195" s="81"/>
      <c r="BQX195" s="81"/>
      <c r="BQY195" s="81"/>
      <c r="BQZ195" s="81"/>
      <c r="BRA195" s="81"/>
      <c r="BRB195" s="81"/>
      <c r="BRC195" s="81"/>
      <c r="BRD195" s="81"/>
      <c r="BRE195" s="81"/>
      <c r="BRF195" s="81"/>
      <c r="BRG195" s="81"/>
      <c r="BRH195" s="81"/>
      <c r="BRI195" s="81"/>
      <c r="BRJ195" s="81"/>
      <c r="BRK195" s="81"/>
      <c r="BRL195" s="81"/>
      <c r="BRM195" s="81"/>
      <c r="BRN195" s="81"/>
      <c r="BRO195" s="81"/>
      <c r="BRP195" s="81"/>
      <c r="BRQ195" s="81"/>
      <c r="BRR195" s="81"/>
      <c r="BRS195" s="81"/>
      <c r="BRT195" s="81"/>
      <c r="BRU195" s="81"/>
      <c r="BRV195" s="81"/>
      <c r="BRW195" s="81"/>
      <c r="BRX195" s="81"/>
      <c r="BRY195" s="81"/>
      <c r="BRZ195" s="81"/>
      <c r="BSA195" s="81"/>
      <c r="BSB195" s="81"/>
      <c r="BSC195" s="81"/>
      <c r="BSD195" s="81"/>
      <c r="BSE195" s="81"/>
      <c r="BSF195" s="81"/>
      <c r="BSG195" s="81"/>
      <c r="BSH195" s="81"/>
      <c r="BSI195" s="81"/>
      <c r="BSJ195" s="81"/>
      <c r="BSK195" s="81"/>
      <c r="BSL195" s="81"/>
      <c r="BSM195" s="81"/>
      <c r="BSN195" s="81"/>
      <c r="BSO195" s="81"/>
      <c r="BSP195" s="81"/>
      <c r="BSQ195" s="81"/>
      <c r="BSR195" s="81"/>
      <c r="BSS195" s="81"/>
      <c r="BST195" s="81"/>
      <c r="BSU195" s="81"/>
      <c r="BSV195" s="81"/>
      <c r="BSW195" s="81"/>
      <c r="BSX195" s="81"/>
      <c r="BSY195" s="81"/>
      <c r="BSZ195" s="81"/>
      <c r="BTA195" s="81"/>
      <c r="BTB195" s="81"/>
      <c r="BTC195" s="81"/>
      <c r="BTD195" s="81"/>
      <c r="BTE195" s="81"/>
      <c r="BTF195" s="81"/>
      <c r="BTG195" s="81"/>
      <c r="BTH195" s="81"/>
      <c r="BTI195" s="81"/>
      <c r="BTJ195" s="81"/>
      <c r="BTK195" s="81"/>
      <c r="BTL195" s="81"/>
      <c r="BTM195" s="81"/>
      <c r="BTN195" s="81"/>
      <c r="BTO195" s="81"/>
      <c r="BTP195" s="81"/>
      <c r="BTQ195" s="81"/>
      <c r="BTR195" s="81"/>
      <c r="BTS195" s="81"/>
      <c r="BTT195" s="81"/>
      <c r="BTU195" s="81"/>
      <c r="BTV195" s="81"/>
      <c r="BTW195" s="81"/>
      <c r="BTX195" s="81"/>
      <c r="BTY195" s="81"/>
      <c r="BTZ195" s="81"/>
      <c r="BUA195" s="81"/>
      <c r="BUB195" s="81"/>
      <c r="BUC195" s="81"/>
      <c r="BUD195" s="81"/>
      <c r="BUE195" s="81"/>
      <c r="BUF195" s="81"/>
      <c r="BUG195" s="81"/>
      <c r="BUH195" s="81"/>
      <c r="BUI195" s="81"/>
      <c r="BUJ195" s="81"/>
      <c r="BUK195" s="81"/>
      <c r="BUL195" s="81"/>
      <c r="BUM195" s="81"/>
      <c r="BUN195" s="81"/>
      <c r="BUO195" s="81"/>
      <c r="BUP195" s="81"/>
      <c r="BUQ195" s="81"/>
      <c r="BUR195" s="81"/>
      <c r="BUS195" s="81"/>
      <c r="BUT195" s="81"/>
      <c r="BUU195" s="81"/>
      <c r="BUV195" s="81"/>
      <c r="BUW195" s="81"/>
      <c r="BUX195" s="81"/>
      <c r="BUY195" s="81"/>
      <c r="BUZ195" s="81"/>
      <c r="BVA195" s="81"/>
      <c r="BVB195" s="81"/>
      <c r="BVC195" s="81"/>
      <c r="BVD195" s="81"/>
      <c r="BVE195" s="81"/>
      <c r="BVF195" s="81"/>
      <c r="BVG195" s="81"/>
      <c r="BVH195" s="81"/>
      <c r="BVI195" s="81"/>
      <c r="BVJ195" s="81"/>
      <c r="BVK195" s="81"/>
      <c r="BVL195" s="81"/>
      <c r="BVM195" s="81"/>
      <c r="BVN195" s="81"/>
      <c r="BVO195" s="81"/>
      <c r="BVP195" s="81"/>
      <c r="BVQ195" s="81"/>
      <c r="BVR195" s="81"/>
      <c r="BVS195" s="81"/>
      <c r="BVT195" s="81"/>
      <c r="BVU195" s="81"/>
      <c r="BVV195" s="81"/>
      <c r="BVW195" s="81"/>
      <c r="BVX195" s="81"/>
      <c r="BVY195" s="81"/>
      <c r="BVZ195" s="81"/>
      <c r="BWA195" s="81"/>
      <c r="BWB195" s="81"/>
      <c r="BWC195" s="81"/>
      <c r="BWD195" s="81"/>
      <c r="BWE195" s="81"/>
      <c r="BWF195" s="81"/>
      <c r="BWG195" s="81"/>
      <c r="BWH195" s="81"/>
      <c r="BWI195" s="81"/>
      <c r="BWJ195" s="81"/>
      <c r="BWK195" s="81"/>
      <c r="BWL195" s="81"/>
      <c r="BWM195" s="81"/>
      <c r="BWN195" s="81"/>
      <c r="BWO195" s="81"/>
      <c r="BWP195" s="81"/>
      <c r="BWQ195" s="81"/>
      <c r="BWR195" s="81"/>
      <c r="BWS195" s="81"/>
      <c r="BWT195" s="81"/>
      <c r="BWU195" s="81"/>
      <c r="BWV195" s="81"/>
      <c r="BWW195" s="81"/>
      <c r="BWX195" s="81"/>
      <c r="BWY195" s="81"/>
      <c r="BWZ195" s="81"/>
      <c r="BXA195" s="81"/>
      <c r="BXB195" s="81"/>
      <c r="BXC195" s="81"/>
      <c r="BXD195" s="81"/>
      <c r="BXE195" s="81"/>
      <c r="BXF195" s="81"/>
      <c r="BXG195" s="81"/>
      <c r="BXH195" s="81"/>
      <c r="BXI195" s="81"/>
      <c r="BXJ195" s="81"/>
      <c r="BXK195" s="81"/>
      <c r="BXL195" s="81"/>
      <c r="BXM195" s="81"/>
      <c r="BXN195" s="81"/>
      <c r="BXO195" s="81"/>
      <c r="BXP195" s="81"/>
      <c r="BXQ195" s="81"/>
      <c r="BXR195" s="81"/>
      <c r="BXS195" s="81"/>
      <c r="BXT195" s="81"/>
      <c r="BXU195" s="81"/>
      <c r="BXV195" s="81"/>
      <c r="BXW195" s="81"/>
      <c r="BXX195" s="81"/>
      <c r="BXY195" s="81"/>
      <c r="BXZ195" s="81"/>
      <c r="BYA195" s="81"/>
      <c r="BYB195" s="81"/>
      <c r="BYC195" s="81"/>
      <c r="BYD195" s="81"/>
      <c r="BYE195" s="81"/>
      <c r="BYF195" s="81"/>
      <c r="BYG195" s="81"/>
      <c r="BYH195" s="81"/>
      <c r="BYI195" s="81"/>
      <c r="BYJ195" s="81"/>
      <c r="BYK195" s="81"/>
      <c r="BYL195" s="81"/>
      <c r="BYM195" s="81"/>
      <c r="BYN195" s="81"/>
      <c r="BYO195" s="81"/>
      <c r="BYP195" s="81"/>
      <c r="BYQ195" s="81"/>
      <c r="BYR195" s="81"/>
      <c r="BYS195" s="81"/>
      <c r="BYT195" s="81"/>
      <c r="BYU195" s="81"/>
      <c r="BYV195" s="81"/>
      <c r="BYW195" s="81"/>
      <c r="BYX195" s="81"/>
      <c r="BYY195" s="81"/>
      <c r="BYZ195" s="81"/>
      <c r="BZA195" s="81"/>
      <c r="BZB195" s="81"/>
      <c r="BZC195" s="81"/>
      <c r="BZD195" s="81"/>
      <c r="BZE195" s="81"/>
      <c r="BZF195" s="81"/>
      <c r="BZG195" s="81"/>
      <c r="BZH195" s="81"/>
      <c r="BZI195" s="81"/>
      <c r="BZJ195" s="81"/>
      <c r="BZK195" s="81"/>
      <c r="BZL195" s="81"/>
      <c r="BZM195" s="81"/>
      <c r="BZN195" s="81"/>
      <c r="BZO195" s="81"/>
      <c r="BZP195" s="81"/>
      <c r="BZQ195" s="81"/>
      <c r="BZR195" s="81"/>
      <c r="BZS195" s="81"/>
      <c r="BZT195" s="81"/>
      <c r="BZU195" s="81"/>
      <c r="BZV195" s="81"/>
      <c r="BZW195" s="81"/>
      <c r="BZX195" s="81"/>
      <c r="BZY195" s="81"/>
      <c r="BZZ195" s="81"/>
      <c r="CAA195" s="81"/>
      <c r="CAB195" s="81"/>
      <c r="CAC195" s="81"/>
      <c r="CAD195" s="81"/>
      <c r="CAE195" s="81"/>
      <c r="CAF195" s="81"/>
      <c r="CAG195" s="81"/>
      <c r="CAH195" s="81"/>
      <c r="CAI195" s="81"/>
      <c r="CAJ195" s="81"/>
      <c r="CAK195" s="81"/>
      <c r="CAL195" s="81"/>
      <c r="CAM195" s="81"/>
      <c r="CAN195" s="81"/>
      <c r="CAO195" s="81"/>
      <c r="CAP195" s="81"/>
      <c r="CAQ195" s="81"/>
      <c r="CAR195" s="81"/>
      <c r="CAS195" s="81"/>
      <c r="CAT195" s="81"/>
      <c r="CAU195" s="81"/>
      <c r="CAV195" s="81"/>
      <c r="CAW195" s="81"/>
      <c r="CAX195" s="81"/>
      <c r="CAY195" s="81"/>
      <c r="CAZ195" s="81"/>
      <c r="CBA195" s="81"/>
      <c r="CBB195" s="81"/>
      <c r="CBC195" s="81"/>
      <c r="CBD195" s="81"/>
      <c r="CBE195" s="81"/>
      <c r="CBF195" s="81"/>
      <c r="CBG195" s="81"/>
      <c r="CBH195" s="81"/>
      <c r="CBI195" s="81"/>
      <c r="CBJ195" s="81"/>
      <c r="CBK195" s="81"/>
      <c r="CBL195" s="81"/>
      <c r="CBM195" s="81"/>
      <c r="CBN195" s="81"/>
      <c r="CBO195" s="81"/>
      <c r="CBP195" s="81"/>
      <c r="CBQ195" s="81"/>
      <c r="CBR195" s="81"/>
      <c r="CBS195" s="81"/>
      <c r="CBT195" s="81"/>
      <c r="CBU195" s="81"/>
      <c r="CBV195" s="81"/>
      <c r="CBW195" s="81"/>
      <c r="CBX195" s="81"/>
      <c r="CBY195" s="81"/>
      <c r="CBZ195" s="81"/>
      <c r="CCA195" s="81"/>
      <c r="CCB195" s="81"/>
      <c r="CCC195" s="81"/>
      <c r="CCD195" s="81"/>
      <c r="CCE195" s="81"/>
      <c r="CCF195" s="81"/>
      <c r="CCG195" s="81"/>
      <c r="CCH195" s="81"/>
      <c r="CCI195" s="81"/>
      <c r="CCJ195" s="81"/>
      <c r="CCK195" s="81"/>
      <c r="CCL195" s="81"/>
      <c r="CCM195" s="81"/>
      <c r="CCN195" s="81"/>
      <c r="CCO195" s="81"/>
      <c r="CCP195" s="81"/>
      <c r="CCQ195" s="81"/>
      <c r="CCR195" s="81"/>
      <c r="CCS195" s="81"/>
      <c r="CCT195" s="81"/>
      <c r="CCU195" s="81"/>
      <c r="CCV195" s="81"/>
      <c r="CCW195" s="81"/>
      <c r="CCX195" s="81"/>
      <c r="CCY195" s="81"/>
      <c r="CCZ195" s="81"/>
      <c r="CDA195" s="81"/>
      <c r="CDB195" s="81"/>
      <c r="CDC195" s="81"/>
      <c r="CDD195" s="81"/>
      <c r="CDE195" s="81"/>
      <c r="CDF195" s="81"/>
      <c r="CDG195" s="81"/>
      <c r="CDH195" s="81"/>
      <c r="CDI195" s="81"/>
      <c r="CDJ195" s="81"/>
      <c r="CDK195" s="81"/>
      <c r="CDL195" s="81"/>
      <c r="CDM195" s="81"/>
      <c r="CDN195" s="81"/>
      <c r="CDO195" s="81"/>
      <c r="CDP195" s="81"/>
      <c r="CDQ195" s="81"/>
      <c r="CDR195" s="81"/>
      <c r="CDS195" s="81"/>
      <c r="CDT195" s="81"/>
      <c r="CDU195" s="81"/>
      <c r="CDV195" s="81"/>
      <c r="CDW195" s="81"/>
      <c r="CDX195" s="81"/>
      <c r="CDY195" s="81"/>
      <c r="CDZ195" s="81"/>
      <c r="CEA195" s="81"/>
      <c r="CEB195" s="81"/>
      <c r="CEC195" s="81"/>
      <c r="CED195" s="81"/>
      <c r="CEE195" s="81"/>
      <c r="CEF195" s="81"/>
      <c r="CEG195" s="81"/>
      <c r="CEH195" s="81"/>
      <c r="CEI195" s="81"/>
      <c r="CEJ195" s="81"/>
      <c r="CEK195" s="81"/>
      <c r="CEL195" s="81"/>
      <c r="CEM195" s="81"/>
      <c r="CEN195" s="81"/>
      <c r="CEO195" s="81"/>
      <c r="CEP195" s="81"/>
      <c r="CEQ195" s="81"/>
      <c r="CER195" s="81"/>
      <c r="CES195" s="81"/>
      <c r="CET195" s="81"/>
      <c r="CEU195" s="81"/>
      <c r="CEV195" s="81"/>
      <c r="CEW195" s="81"/>
      <c r="CEX195" s="81"/>
      <c r="CEY195" s="81"/>
      <c r="CEZ195" s="81"/>
      <c r="CFA195" s="81"/>
      <c r="CFB195" s="81"/>
      <c r="CFC195" s="81"/>
      <c r="CFD195" s="81"/>
      <c r="CFE195" s="81"/>
      <c r="CFF195" s="81"/>
      <c r="CFG195" s="81"/>
      <c r="CFH195" s="81"/>
      <c r="CFI195" s="81"/>
      <c r="CFJ195" s="81"/>
      <c r="CFK195" s="81"/>
      <c r="CFL195" s="81"/>
      <c r="CFM195" s="81"/>
      <c r="CFN195" s="81"/>
      <c r="CFO195" s="81"/>
      <c r="CFP195" s="81"/>
      <c r="CFQ195" s="81"/>
      <c r="CFR195" s="81"/>
      <c r="CFS195" s="81"/>
      <c r="CFT195" s="81"/>
      <c r="CFU195" s="81"/>
      <c r="CFV195" s="81"/>
      <c r="CFW195" s="81"/>
      <c r="CFX195" s="81"/>
      <c r="CFY195" s="81"/>
      <c r="CFZ195" s="81"/>
      <c r="CGA195" s="81"/>
      <c r="CGB195" s="81"/>
      <c r="CGC195" s="81"/>
      <c r="CGD195" s="81"/>
      <c r="CGE195" s="81"/>
      <c r="CGF195" s="81"/>
      <c r="CGG195" s="81"/>
      <c r="CGH195" s="81"/>
      <c r="CGI195" s="81"/>
      <c r="CGJ195" s="81"/>
      <c r="CGK195" s="81"/>
      <c r="CGL195" s="81"/>
      <c r="CGM195" s="81"/>
      <c r="CGN195" s="81"/>
      <c r="CGO195" s="81"/>
      <c r="CGP195" s="81"/>
      <c r="CGQ195" s="81"/>
      <c r="CGR195" s="81"/>
      <c r="CGS195" s="81"/>
      <c r="CGT195" s="81"/>
      <c r="CGU195" s="81"/>
      <c r="CGV195" s="81"/>
      <c r="CGW195" s="81"/>
      <c r="CGX195" s="81"/>
      <c r="CGY195" s="81"/>
      <c r="CGZ195" s="81"/>
      <c r="CHA195" s="81"/>
      <c r="CHB195" s="81"/>
      <c r="CHC195" s="81"/>
      <c r="CHD195" s="81"/>
      <c r="CHE195" s="81"/>
      <c r="CHF195" s="81"/>
      <c r="CHG195" s="81"/>
      <c r="CHH195" s="81"/>
      <c r="CHI195" s="81"/>
      <c r="CHJ195" s="81"/>
      <c r="CHK195" s="81"/>
      <c r="CHL195" s="81"/>
      <c r="CHM195" s="81"/>
      <c r="CHN195" s="81"/>
      <c r="CHO195" s="81"/>
      <c r="CHP195" s="81"/>
      <c r="CHQ195" s="81"/>
      <c r="CHR195" s="81"/>
      <c r="CHS195" s="81"/>
      <c r="CHT195" s="81"/>
      <c r="CHU195" s="81"/>
      <c r="CHV195" s="81"/>
      <c r="CHW195" s="81"/>
      <c r="CHX195" s="81"/>
      <c r="CHY195" s="81"/>
      <c r="CHZ195" s="81"/>
      <c r="CIA195" s="81"/>
      <c r="CIB195" s="81"/>
      <c r="CIC195" s="81"/>
      <c r="CID195" s="81"/>
      <c r="CIE195" s="81"/>
      <c r="CIF195" s="81"/>
      <c r="CIG195" s="81"/>
      <c r="CIH195" s="81"/>
      <c r="CII195" s="81"/>
      <c r="CIJ195" s="81"/>
      <c r="CIK195" s="81"/>
      <c r="CIL195" s="81"/>
      <c r="CIM195" s="81"/>
      <c r="CIN195" s="81"/>
      <c r="CIO195" s="81"/>
      <c r="CIP195" s="81"/>
      <c r="CIQ195" s="81"/>
      <c r="CIR195" s="81"/>
      <c r="CIS195" s="81"/>
      <c r="CIT195" s="81"/>
      <c r="CIU195" s="81"/>
      <c r="CIV195" s="81"/>
      <c r="CIW195" s="81"/>
      <c r="CIX195" s="81"/>
      <c r="CIY195" s="81"/>
      <c r="CIZ195" s="81"/>
      <c r="CJA195" s="81"/>
      <c r="CJB195" s="81"/>
      <c r="CJC195" s="81"/>
      <c r="CJD195" s="81"/>
      <c r="CJE195" s="81"/>
      <c r="CJF195" s="81"/>
      <c r="CJG195" s="81"/>
      <c r="CJH195" s="81"/>
      <c r="CJI195" s="81"/>
      <c r="CJJ195" s="81"/>
      <c r="CJK195" s="81"/>
      <c r="CJL195" s="81"/>
      <c r="CJM195" s="81"/>
      <c r="CJN195" s="81"/>
      <c r="CJO195" s="81"/>
      <c r="CJP195" s="81"/>
      <c r="CJQ195" s="81"/>
      <c r="CJR195" s="81"/>
      <c r="CJS195" s="81"/>
      <c r="CJT195" s="81"/>
      <c r="CJU195" s="81"/>
      <c r="CJV195" s="81"/>
      <c r="CJW195" s="81"/>
      <c r="CJX195" s="81"/>
      <c r="CJY195" s="81"/>
      <c r="CJZ195" s="81"/>
      <c r="CKA195" s="81"/>
      <c r="CKB195" s="81"/>
      <c r="CKC195" s="81"/>
      <c r="CKD195" s="81"/>
      <c r="CKE195" s="81"/>
      <c r="CKF195" s="81"/>
      <c r="CKG195" s="81"/>
      <c r="CKH195" s="81"/>
      <c r="CKI195" s="81"/>
      <c r="CKJ195" s="81"/>
      <c r="CKK195" s="81"/>
      <c r="CKL195" s="81"/>
      <c r="CKM195" s="81"/>
      <c r="CKN195" s="81"/>
      <c r="CKO195" s="81"/>
      <c r="CKP195" s="81"/>
      <c r="CKQ195" s="81"/>
      <c r="CKR195" s="81"/>
      <c r="CKS195" s="81"/>
      <c r="CKT195" s="81"/>
      <c r="CKU195" s="81"/>
      <c r="CKV195" s="81"/>
      <c r="CKW195" s="81"/>
      <c r="CKX195" s="81"/>
      <c r="CKY195" s="81"/>
      <c r="CKZ195" s="81"/>
      <c r="CLA195" s="81"/>
      <c r="CLB195" s="81"/>
      <c r="CLC195" s="81"/>
      <c r="CLD195" s="81"/>
      <c r="CLE195" s="81"/>
      <c r="CLF195" s="81"/>
      <c r="CLG195" s="81"/>
      <c r="CLH195" s="81"/>
      <c r="CLI195" s="81"/>
      <c r="CLJ195" s="81"/>
      <c r="CLK195" s="81"/>
      <c r="CLL195" s="81"/>
      <c r="CLM195" s="81"/>
      <c r="CLN195" s="81"/>
      <c r="CLO195" s="81"/>
      <c r="CLP195" s="81"/>
      <c r="CLQ195" s="81"/>
      <c r="CLR195" s="81"/>
      <c r="CLS195" s="81"/>
      <c r="CLT195" s="81"/>
      <c r="CLU195" s="81"/>
      <c r="CLV195" s="81"/>
      <c r="CLW195" s="81"/>
      <c r="CLX195" s="81"/>
      <c r="CLY195" s="81"/>
      <c r="CLZ195" s="81"/>
      <c r="CMA195" s="81"/>
      <c r="CMB195" s="81"/>
      <c r="CMC195" s="81"/>
      <c r="CMD195" s="81"/>
      <c r="CME195" s="81"/>
      <c r="CMF195" s="81"/>
      <c r="CMG195" s="81"/>
      <c r="CMH195" s="81"/>
      <c r="CMI195" s="81"/>
      <c r="CMJ195" s="81"/>
      <c r="CMK195" s="81"/>
      <c r="CML195" s="81"/>
      <c r="CMM195" s="81"/>
      <c r="CMN195" s="81"/>
      <c r="CMO195" s="81"/>
      <c r="CMP195" s="81"/>
      <c r="CMQ195" s="81"/>
      <c r="CMR195" s="81"/>
      <c r="CMS195" s="81"/>
      <c r="CMT195" s="81"/>
      <c r="CMU195" s="81"/>
      <c r="CMV195" s="81"/>
      <c r="CMW195" s="81"/>
      <c r="CMX195" s="81"/>
      <c r="CMY195" s="81"/>
      <c r="CMZ195" s="81"/>
      <c r="CNA195" s="81"/>
      <c r="CNB195" s="81"/>
      <c r="CNC195" s="81"/>
      <c r="CND195" s="81"/>
      <c r="CNE195" s="81"/>
      <c r="CNF195" s="81"/>
      <c r="CNG195" s="81"/>
      <c r="CNH195" s="81"/>
      <c r="CNI195" s="81"/>
      <c r="CNJ195" s="81"/>
      <c r="CNK195" s="81"/>
      <c r="CNL195" s="81"/>
      <c r="CNM195" s="81"/>
      <c r="CNN195" s="81"/>
      <c r="CNO195" s="81"/>
      <c r="CNP195" s="81"/>
      <c r="CNQ195" s="81"/>
      <c r="CNR195" s="81"/>
      <c r="CNS195" s="81"/>
      <c r="CNT195" s="81"/>
      <c r="CNU195" s="81"/>
      <c r="CNV195" s="81"/>
      <c r="CNW195" s="81"/>
      <c r="CNX195" s="81"/>
      <c r="CNY195" s="81"/>
      <c r="CNZ195" s="81"/>
      <c r="COA195" s="81"/>
      <c r="COB195" s="81"/>
      <c r="COC195" s="81"/>
      <c r="COD195" s="81"/>
      <c r="COE195" s="81"/>
      <c r="COF195" s="81"/>
      <c r="COG195" s="81"/>
      <c r="COH195" s="81"/>
      <c r="COI195" s="81"/>
      <c r="COJ195" s="81"/>
      <c r="COK195" s="81"/>
      <c r="COL195" s="81"/>
      <c r="COM195" s="81"/>
      <c r="CON195" s="81"/>
      <c r="COO195" s="81"/>
      <c r="COP195" s="81"/>
      <c r="COQ195" s="81"/>
      <c r="COR195" s="81"/>
      <c r="COS195" s="81"/>
      <c r="COT195" s="81"/>
      <c r="COU195" s="81"/>
      <c r="COV195" s="81"/>
      <c r="COW195" s="81"/>
      <c r="COX195" s="81"/>
      <c r="COY195" s="81"/>
      <c r="COZ195" s="81"/>
      <c r="CPA195" s="81"/>
      <c r="CPB195" s="81"/>
      <c r="CPC195" s="81"/>
      <c r="CPD195" s="81"/>
      <c r="CPE195" s="81"/>
      <c r="CPF195" s="81"/>
      <c r="CPG195" s="81"/>
      <c r="CPH195" s="81"/>
      <c r="CPI195" s="81"/>
      <c r="CPJ195" s="81"/>
      <c r="CPK195" s="81"/>
      <c r="CPL195" s="81"/>
      <c r="CPM195" s="81"/>
      <c r="CPN195" s="81"/>
      <c r="CPO195" s="81"/>
      <c r="CPP195" s="81"/>
      <c r="CPQ195" s="81"/>
      <c r="CPR195" s="81"/>
      <c r="CPS195" s="81"/>
      <c r="CPT195" s="81"/>
      <c r="CPU195" s="81"/>
      <c r="CPV195" s="81"/>
      <c r="CPW195" s="81"/>
      <c r="CPX195" s="81"/>
      <c r="CPY195" s="81"/>
      <c r="CPZ195" s="81"/>
      <c r="CQA195" s="81"/>
      <c r="CQB195" s="81"/>
      <c r="CQC195" s="81"/>
      <c r="CQD195" s="81"/>
      <c r="CQE195" s="81"/>
      <c r="CQF195" s="81"/>
      <c r="CQG195" s="81"/>
      <c r="CQH195" s="81"/>
      <c r="CQI195" s="81"/>
      <c r="CQJ195" s="81"/>
      <c r="CQK195" s="81"/>
      <c r="CQL195" s="81"/>
      <c r="CQM195" s="81"/>
      <c r="CQN195" s="81"/>
      <c r="CQO195" s="81"/>
      <c r="CQP195" s="81"/>
      <c r="CQQ195" s="81"/>
      <c r="CQR195" s="81"/>
      <c r="CQS195" s="81"/>
      <c r="CQT195" s="81"/>
      <c r="CQU195" s="81"/>
      <c r="CQV195" s="81"/>
      <c r="CQW195" s="81"/>
      <c r="CQX195" s="81"/>
      <c r="CQY195" s="81"/>
      <c r="CQZ195" s="81"/>
      <c r="CRA195" s="81"/>
      <c r="CRB195" s="81"/>
      <c r="CRC195" s="81"/>
      <c r="CRD195" s="81"/>
      <c r="CRE195" s="81"/>
      <c r="CRF195" s="81"/>
      <c r="CRG195" s="81"/>
      <c r="CRH195" s="81"/>
      <c r="CRI195" s="81"/>
      <c r="CRJ195" s="81"/>
      <c r="CRK195" s="81"/>
      <c r="CRL195" s="81"/>
      <c r="CRM195" s="81"/>
      <c r="CRN195" s="81"/>
      <c r="CRO195" s="81"/>
      <c r="CRP195" s="81"/>
      <c r="CRQ195" s="81"/>
      <c r="CRR195" s="81"/>
      <c r="CRS195" s="81"/>
      <c r="CRT195" s="81"/>
      <c r="CRU195" s="81"/>
      <c r="CRV195" s="81"/>
      <c r="CRW195" s="81"/>
      <c r="CRX195" s="81"/>
      <c r="CRY195" s="81"/>
      <c r="CRZ195" s="81"/>
      <c r="CSA195" s="81"/>
      <c r="CSB195" s="81"/>
      <c r="CSC195" s="81"/>
      <c r="CSD195" s="81"/>
      <c r="CSE195" s="81"/>
      <c r="CSF195" s="81"/>
      <c r="CSG195" s="81"/>
      <c r="CSH195" s="81"/>
      <c r="CSI195" s="81"/>
      <c r="CSJ195" s="81"/>
      <c r="CSK195" s="81"/>
      <c r="CSL195" s="81"/>
      <c r="CSM195" s="81"/>
      <c r="CSN195" s="81"/>
      <c r="CSO195" s="81"/>
      <c r="CSP195" s="81"/>
      <c r="CSQ195" s="81"/>
      <c r="CSR195" s="81"/>
      <c r="CSS195" s="81"/>
      <c r="CST195" s="81"/>
      <c r="CSU195" s="81"/>
      <c r="CSV195" s="81"/>
      <c r="CSW195" s="81"/>
      <c r="CSX195" s="81"/>
      <c r="CSY195" s="81"/>
      <c r="CSZ195" s="81"/>
      <c r="CTA195" s="81"/>
      <c r="CTB195" s="81"/>
      <c r="CTC195" s="81"/>
      <c r="CTD195" s="81"/>
      <c r="CTE195" s="81"/>
      <c r="CTF195" s="81"/>
      <c r="CTG195" s="81"/>
      <c r="CTH195" s="81"/>
      <c r="CTI195" s="81"/>
      <c r="CTJ195" s="81"/>
      <c r="CTK195" s="81"/>
      <c r="CTL195" s="81"/>
      <c r="CTM195" s="81"/>
      <c r="CTN195" s="81"/>
      <c r="CTO195" s="81"/>
      <c r="CTP195" s="81"/>
      <c r="CTQ195" s="81"/>
      <c r="CTR195" s="81"/>
      <c r="CTS195" s="81"/>
      <c r="CTT195" s="81"/>
      <c r="CTU195" s="81"/>
      <c r="CTV195" s="81"/>
      <c r="CTW195" s="81"/>
      <c r="CTX195" s="81"/>
      <c r="CTY195" s="81"/>
      <c r="CTZ195" s="81"/>
      <c r="CUA195" s="81"/>
      <c r="CUB195" s="81"/>
      <c r="CUC195" s="81"/>
      <c r="CUD195" s="81"/>
      <c r="CUE195" s="81"/>
      <c r="CUF195" s="81"/>
      <c r="CUG195" s="81"/>
      <c r="CUH195" s="81"/>
      <c r="CUI195" s="81"/>
      <c r="CUJ195" s="81"/>
      <c r="CUK195" s="81"/>
      <c r="CUL195" s="81"/>
      <c r="CUM195" s="81"/>
      <c r="CUN195" s="81"/>
      <c r="CUO195" s="81"/>
      <c r="CUP195" s="81"/>
      <c r="CUQ195" s="81"/>
      <c r="CUR195" s="81"/>
      <c r="CUS195" s="81"/>
      <c r="CUT195" s="81"/>
      <c r="CUU195" s="81"/>
      <c r="CUV195" s="81"/>
      <c r="CUW195" s="81"/>
      <c r="CUX195" s="81"/>
      <c r="CUY195" s="81"/>
      <c r="CUZ195" s="81"/>
      <c r="CVA195" s="81"/>
      <c r="CVB195" s="81"/>
      <c r="CVC195" s="81"/>
      <c r="CVD195" s="81"/>
      <c r="CVE195" s="81"/>
      <c r="CVF195" s="81"/>
      <c r="CVG195" s="81"/>
      <c r="CVH195" s="81"/>
      <c r="CVI195" s="81"/>
      <c r="CVJ195" s="81"/>
      <c r="CVK195" s="81"/>
      <c r="CVL195" s="81"/>
      <c r="CVM195" s="81"/>
      <c r="CVN195" s="81"/>
      <c r="CVO195" s="81"/>
      <c r="CVP195" s="81"/>
      <c r="CVQ195" s="81"/>
      <c r="CVR195" s="81"/>
      <c r="CVS195" s="81"/>
      <c r="CVT195" s="81"/>
      <c r="CVU195" s="81"/>
      <c r="CVV195" s="81"/>
      <c r="CVW195" s="81"/>
      <c r="CVX195" s="81"/>
      <c r="CVY195" s="81"/>
      <c r="CVZ195" s="81"/>
      <c r="CWA195" s="81"/>
      <c r="CWB195" s="81"/>
      <c r="CWC195" s="81"/>
      <c r="CWD195" s="81"/>
      <c r="CWE195" s="81"/>
      <c r="CWF195" s="81"/>
      <c r="CWG195" s="81"/>
      <c r="CWH195" s="81"/>
      <c r="CWI195" s="81"/>
      <c r="CWJ195" s="81"/>
      <c r="CWK195" s="81"/>
      <c r="CWL195" s="81"/>
      <c r="CWM195" s="81"/>
      <c r="CWN195" s="81"/>
      <c r="CWO195" s="81"/>
      <c r="CWP195" s="81"/>
      <c r="CWQ195" s="81"/>
      <c r="CWR195" s="81"/>
      <c r="CWS195" s="81"/>
      <c r="CWT195" s="81"/>
      <c r="CWU195" s="81"/>
      <c r="CWV195" s="81"/>
      <c r="CWW195" s="81"/>
      <c r="CWX195" s="81"/>
      <c r="CWY195" s="81"/>
      <c r="CWZ195" s="81"/>
      <c r="CXA195" s="81"/>
      <c r="CXB195" s="81"/>
      <c r="CXC195" s="81"/>
      <c r="CXD195" s="81"/>
      <c r="CXE195" s="81"/>
      <c r="CXF195" s="81"/>
      <c r="CXG195" s="81"/>
      <c r="CXH195" s="81"/>
      <c r="CXI195" s="81"/>
      <c r="CXJ195" s="81"/>
      <c r="CXK195" s="81"/>
      <c r="CXL195" s="81"/>
      <c r="CXM195" s="81"/>
      <c r="CXN195" s="81"/>
      <c r="CXO195" s="81"/>
      <c r="CXP195" s="81"/>
      <c r="CXQ195" s="81"/>
      <c r="CXR195" s="81"/>
      <c r="CXS195" s="81"/>
      <c r="CXT195" s="81"/>
      <c r="CXU195" s="81"/>
      <c r="CXV195" s="81"/>
      <c r="CXW195" s="81"/>
      <c r="CXX195" s="81"/>
      <c r="CXY195" s="81"/>
      <c r="CXZ195" s="81"/>
      <c r="CYA195" s="81"/>
      <c r="CYB195" s="81"/>
      <c r="CYC195" s="81"/>
      <c r="CYD195" s="81"/>
      <c r="CYE195" s="81"/>
      <c r="CYF195" s="81"/>
      <c r="CYG195" s="81"/>
      <c r="CYH195" s="81"/>
      <c r="CYI195" s="81"/>
      <c r="CYJ195" s="81"/>
      <c r="CYK195" s="81"/>
      <c r="CYL195" s="81"/>
      <c r="CYM195" s="81"/>
      <c r="CYN195" s="81"/>
      <c r="CYO195" s="81"/>
      <c r="CYP195" s="81"/>
      <c r="CYQ195" s="81"/>
      <c r="CYR195" s="81"/>
      <c r="CYS195" s="81"/>
      <c r="CYT195" s="81"/>
      <c r="CYU195" s="81"/>
      <c r="CYV195" s="81"/>
      <c r="CYW195" s="81"/>
      <c r="CYX195" s="81"/>
      <c r="CYY195" s="81"/>
      <c r="CYZ195" s="81"/>
      <c r="CZA195" s="81"/>
      <c r="CZB195" s="81"/>
      <c r="CZC195" s="81"/>
      <c r="CZD195" s="81"/>
      <c r="CZE195" s="81"/>
      <c r="CZF195" s="81"/>
      <c r="CZG195" s="81"/>
      <c r="CZH195" s="81"/>
      <c r="CZI195" s="81"/>
      <c r="CZJ195" s="81"/>
      <c r="CZK195" s="81"/>
      <c r="CZL195" s="81"/>
      <c r="CZM195" s="81"/>
      <c r="CZN195" s="81"/>
      <c r="CZO195" s="81"/>
      <c r="CZP195" s="81"/>
      <c r="CZQ195" s="81"/>
      <c r="CZR195" s="81"/>
      <c r="CZS195" s="81"/>
      <c r="CZT195" s="81"/>
      <c r="CZU195" s="81"/>
      <c r="CZV195" s="81"/>
      <c r="CZW195" s="81"/>
      <c r="CZX195" s="81"/>
      <c r="CZY195" s="81"/>
      <c r="CZZ195" s="81"/>
      <c r="DAA195" s="81"/>
      <c r="DAB195" s="81"/>
      <c r="DAC195" s="81"/>
      <c r="DAD195" s="81"/>
      <c r="DAE195" s="81"/>
      <c r="DAF195" s="81"/>
      <c r="DAG195" s="81"/>
      <c r="DAH195" s="81"/>
      <c r="DAI195" s="81"/>
      <c r="DAJ195" s="81"/>
      <c r="DAK195" s="81"/>
      <c r="DAL195" s="81"/>
      <c r="DAM195" s="81"/>
      <c r="DAN195" s="81"/>
      <c r="DAO195" s="81"/>
      <c r="DAP195" s="81"/>
      <c r="DAQ195" s="81"/>
      <c r="DAR195" s="81"/>
      <c r="DAS195" s="81"/>
      <c r="DAT195" s="81"/>
      <c r="DAU195" s="81"/>
      <c r="DAV195" s="81"/>
      <c r="DAW195" s="81"/>
      <c r="DAX195" s="81"/>
      <c r="DAY195" s="81"/>
      <c r="DAZ195" s="81"/>
      <c r="DBA195" s="81"/>
      <c r="DBB195" s="81"/>
      <c r="DBC195" s="81"/>
      <c r="DBD195" s="81"/>
      <c r="DBE195" s="81"/>
      <c r="DBF195" s="81"/>
      <c r="DBG195" s="81"/>
      <c r="DBH195" s="81"/>
      <c r="DBI195" s="81"/>
      <c r="DBJ195" s="81"/>
      <c r="DBK195" s="81"/>
      <c r="DBL195" s="81"/>
      <c r="DBM195" s="81"/>
      <c r="DBN195" s="81"/>
      <c r="DBO195" s="81"/>
      <c r="DBP195" s="81"/>
      <c r="DBQ195" s="81"/>
      <c r="DBR195" s="81"/>
      <c r="DBS195" s="81"/>
      <c r="DBT195" s="81"/>
      <c r="DBU195" s="81"/>
      <c r="DBV195" s="81"/>
      <c r="DBW195" s="81"/>
      <c r="DBX195" s="81"/>
      <c r="DBY195" s="81"/>
      <c r="DBZ195" s="81"/>
      <c r="DCA195" s="81"/>
      <c r="DCB195" s="81"/>
      <c r="DCC195" s="81"/>
      <c r="DCD195" s="81"/>
      <c r="DCE195" s="81"/>
      <c r="DCF195" s="81"/>
      <c r="DCG195" s="81"/>
      <c r="DCH195" s="81"/>
      <c r="DCI195" s="81"/>
      <c r="DCJ195" s="81"/>
      <c r="DCK195" s="81"/>
      <c r="DCL195" s="81"/>
      <c r="DCM195" s="81"/>
      <c r="DCN195" s="81"/>
      <c r="DCO195" s="81"/>
      <c r="DCP195" s="81"/>
      <c r="DCQ195" s="81"/>
      <c r="DCR195" s="81"/>
      <c r="DCS195" s="81"/>
      <c r="DCT195" s="81"/>
      <c r="DCU195" s="81"/>
      <c r="DCV195" s="81"/>
      <c r="DCW195" s="81"/>
      <c r="DCX195" s="81"/>
      <c r="DCY195" s="81"/>
      <c r="DCZ195" s="81"/>
      <c r="DDA195" s="81"/>
      <c r="DDB195" s="81"/>
      <c r="DDC195" s="81"/>
      <c r="DDD195" s="81"/>
      <c r="DDE195" s="81"/>
      <c r="DDF195" s="81"/>
      <c r="DDG195" s="81"/>
      <c r="DDH195" s="81"/>
      <c r="DDI195" s="81"/>
      <c r="DDJ195" s="81"/>
      <c r="DDK195" s="81"/>
      <c r="DDL195" s="81"/>
      <c r="DDM195" s="81"/>
      <c r="DDN195" s="81"/>
      <c r="DDO195" s="81"/>
      <c r="DDP195" s="81"/>
      <c r="DDQ195" s="81"/>
      <c r="DDR195" s="81"/>
      <c r="DDS195" s="81"/>
      <c r="DDT195" s="81"/>
      <c r="DDU195" s="81"/>
      <c r="DDV195" s="81"/>
      <c r="DDW195" s="81"/>
      <c r="DDX195" s="81"/>
      <c r="DDY195" s="81"/>
      <c r="DDZ195" s="81"/>
      <c r="DEA195" s="81"/>
      <c r="DEB195" s="81"/>
      <c r="DEC195" s="81"/>
      <c r="DED195" s="81"/>
      <c r="DEE195" s="81"/>
      <c r="DEF195" s="81"/>
      <c r="DEG195" s="81"/>
      <c r="DEH195" s="81"/>
      <c r="DEI195" s="81"/>
      <c r="DEJ195" s="81"/>
      <c r="DEK195" s="81"/>
      <c r="DEL195" s="81"/>
      <c r="DEM195" s="81"/>
      <c r="DEN195" s="81"/>
      <c r="DEO195" s="81"/>
      <c r="DEP195" s="81"/>
      <c r="DEQ195" s="81"/>
      <c r="DER195" s="81"/>
      <c r="DES195" s="81"/>
      <c r="DET195" s="81"/>
      <c r="DEU195" s="81"/>
      <c r="DEV195" s="81"/>
      <c r="DEW195" s="81"/>
      <c r="DEX195" s="81"/>
      <c r="DEY195" s="81"/>
      <c r="DEZ195" s="81"/>
      <c r="DFA195" s="81"/>
      <c r="DFB195" s="81"/>
      <c r="DFC195" s="81"/>
      <c r="DFD195" s="81"/>
      <c r="DFE195" s="81"/>
      <c r="DFF195" s="81"/>
      <c r="DFG195" s="81"/>
      <c r="DFH195" s="81"/>
      <c r="DFI195" s="81"/>
      <c r="DFJ195" s="81"/>
      <c r="DFK195" s="81"/>
      <c r="DFL195" s="81"/>
      <c r="DFM195" s="81"/>
      <c r="DFN195" s="81"/>
      <c r="DFO195" s="81"/>
      <c r="DFP195" s="81"/>
      <c r="DFQ195" s="81"/>
      <c r="DFR195" s="81"/>
      <c r="DFS195" s="81"/>
      <c r="DFT195" s="81"/>
      <c r="DFU195" s="81"/>
      <c r="DFV195" s="81"/>
      <c r="DFW195" s="81"/>
      <c r="DFX195" s="81"/>
      <c r="DFY195" s="81"/>
      <c r="DFZ195" s="81"/>
      <c r="DGA195" s="81"/>
      <c r="DGB195" s="81"/>
      <c r="DGC195" s="81"/>
      <c r="DGD195" s="81"/>
      <c r="DGE195" s="81"/>
      <c r="DGF195" s="81"/>
      <c r="DGG195" s="81"/>
      <c r="DGH195" s="81"/>
      <c r="DGI195" s="81"/>
      <c r="DGJ195" s="81"/>
      <c r="DGK195" s="81"/>
      <c r="DGL195" s="81"/>
      <c r="DGM195" s="81"/>
      <c r="DGN195" s="81"/>
      <c r="DGO195" s="81"/>
      <c r="DGP195" s="81"/>
      <c r="DGQ195" s="81"/>
      <c r="DGR195" s="81"/>
      <c r="DGS195" s="81"/>
      <c r="DGT195" s="81"/>
      <c r="DGU195" s="81"/>
      <c r="DGV195" s="81"/>
      <c r="DGW195" s="81"/>
      <c r="DGX195" s="81"/>
      <c r="DGY195" s="81"/>
      <c r="DGZ195" s="81"/>
      <c r="DHA195" s="81"/>
      <c r="DHB195" s="81"/>
      <c r="DHC195" s="81"/>
      <c r="DHD195" s="81"/>
      <c r="DHE195" s="81"/>
      <c r="DHF195" s="81"/>
      <c r="DHG195" s="81"/>
      <c r="DHH195" s="81"/>
      <c r="DHI195" s="81"/>
      <c r="DHJ195" s="81"/>
      <c r="DHK195" s="81"/>
      <c r="DHL195" s="81"/>
      <c r="DHM195" s="81"/>
      <c r="DHN195" s="81"/>
      <c r="DHO195" s="81"/>
      <c r="DHP195" s="81"/>
      <c r="DHQ195" s="81"/>
      <c r="DHR195" s="81"/>
      <c r="DHS195" s="81"/>
      <c r="DHT195" s="81"/>
      <c r="DHU195" s="81"/>
      <c r="DHV195" s="81"/>
      <c r="DHW195" s="81"/>
      <c r="DHX195" s="81"/>
      <c r="DHY195" s="81"/>
      <c r="DHZ195" s="81"/>
      <c r="DIA195" s="81"/>
      <c r="DIB195" s="81"/>
      <c r="DIC195" s="81"/>
      <c r="DID195" s="81"/>
      <c r="DIE195" s="81"/>
      <c r="DIF195" s="81"/>
      <c r="DIG195" s="81"/>
      <c r="DIH195" s="81"/>
      <c r="DII195" s="81"/>
      <c r="DIJ195" s="81"/>
      <c r="DIK195" s="81"/>
      <c r="DIL195" s="81"/>
      <c r="DIM195" s="81"/>
      <c r="DIN195" s="81"/>
      <c r="DIO195" s="81"/>
      <c r="DIP195" s="81"/>
      <c r="DIQ195" s="81"/>
      <c r="DIR195" s="81"/>
      <c r="DIS195" s="81"/>
      <c r="DIT195" s="81"/>
      <c r="DIU195" s="81"/>
      <c r="DIV195" s="81"/>
      <c r="DIW195" s="81"/>
      <c r="DIX195" s="81"/>
      <c r="DIY195" s="81"/>
      <c r="DIZ195" s="81"/>
      <c r="DJA195" s="81"/>
      <c r="DJB195" s="81"/>
      <c r="DJC195" s="81"/>
      <c r="DJD195" s="81"/>
      <c r="DJE195" s="81"/>
      <c r="DJF195" s="81"/>
      <c r="DJG195" s="81"/>
      <c r="DJH195" s="81"/>
      <c r="DJI195" s="81"/>
      <c r="DJJ195" s="81"/>
      <c r="DJK195" s="81"/>
      <c r="DJL195" s="81"/>
      <c r="DJM195" s="81"/>
      <c r="DJN195" s="81"/>
      <c r="DJO195" s="81"/>
      <c r="DJP195" s="81"/>
      <c r="DJQ195" s="81"/>
      <c r="DJR195" s="81"/>
      <c r="DJS195" s="81"/>
      <c r="DJT195" s="81"/>
      <c r="DJU195" s="81"/>
      <c r="DJV195" s="81"/>
      <c r="DJW195" s="81"/>
      <c r="DJX195" s="81"/>
      <c r="DJY195" s="81"/>
      <c r="DJZ195" s="81"/>
      <c r="DKA195" s="81"/>
      <c r="DKB195" s="81"/>
      <c r="DKC195" s="81"/>
      <c r="DKD195" s="81"/>
      <c r="DKE195" s="81"/>
      <c r="DKF195" s="81"/>
      <c r="DKG195" s="81"/>
      <c r="DKH195" s="81"/>
      <c r="DKI195" s="81"/>
      <c r="DKJ195" s="81"/>
      <c r="DKK195" s="81"/>
      <c r="DKL195" s="81"/>
      <c r="DKM195" s="81"/>
      <c r="DKN195" s="81"/>
      <c r="DKO195" s="81"/>
      <c r="DKP195" s="81"/>
      <c r="DKQ195" s="81"/>
      <c r="DKR195" s="81"/>
      <c r="DKS195" s="81"/>
      <c r="DKT195" s="81"/>
      <c r="DKU195" s="81"/>
      <c r="DKV195" s="81"/>
      <c r="DKW195" s="81"/>
      <c r="DKX195" s="81"/>
      <c r="DKY195" s="81"/>
      <c r="DKZ195" s="81"/>
      <c r="DLA195" s="81"/>
      <c r="DLB195" s="81"/>
      <c r="DLC195" s="81"/>
      <c r="DLD195" s="81"/>
      <c r="DLE195" s="81"/>
      <c r="DLF195" s="81"/>
      <c r="DLG195" s="81"/>
      <c r="DLH195" s="81"/>
      <c r="DLI195" s="81"/>
      <c r="DLJ195" s="81"/>
      <c r="DLK195" s="81"/>
      <c r="DLL195" s="81"/>
      <c r="DLM195" s="81"/>
      <c r="DLN195" s="81"/>
      <c r="DLO195" s="81"/>
      <c r="DLP195" s="81"/>
      <c r="DLQ195" s="81"/>
      <c r="DLR195" s="81"/>
      <c r="DLS195" s="81"/>
      <c r="DLT195" s="81"/>
      <c r="DLU195" s="81"/>
      <c r="DLV195" s="81"/>
      <c r="DLW195" s="81"/>
      <c r="DLX195" s="81"/>
      <c r="DLY195" s="81"/>
      <c r="DLZ195" s="81"/>
      <c r="DMA195" s="81"/>
      <c r="DMB195" s="81"/>
      <c r="DMC195" s="81"/>
      <c r="DMD195" s="81"/>
      <c r="DME195" s="81"/>
      <c r="DMF195" s="81"/>
      <c r="DMG195" s="81"/>
      <c r="DMH195" s="81"/>
      <c r="DMI195" s="81"/>
      <c r="DMJ195" s="81"/>
      <c r="DMK195" s="81"/>
      <c r="DML195" s="81"/>
      <c r="DMM195" s="81"/>
      <c r="DMN195" s="81"/>
      <c r="DMO195" s="81"/>
      <c r="DMP195" s="81"/>
      <c r="DMQ195" s="81"/>
      <c r="DMR195" s="81"/>
      <c r="DMS195" s="81"/>
      <c r="DMT195" s="81"/>
      <c r="DMU195" s="81"/>
      <c r="DMV195" s="81"/>
      <c r="DMW195" s="81"/>
      <c r="DMX195" s="81"/>
      <c r="DMY195" s="81"/>
      <c r="DMZ195" s="81"/>
      <c r="DNA195" s="81"/>
      <c r="DNB195" s="81"/>
      <c r="DNC195" s="81"/>
      <c r="DND195" s="81"/>
      <c r="DNE195" s="81"/>
      <c r="DNF195" s="81"/>
      <c r="DNG195" s="81"/>
      <c r="DNH195" s="81"/>
      <c r="DNI195" s="81"/>
      <c r="DNJ195" s="81"/>
      <c r="DNK195" s="81"/>
      <c r="DNL195" s="81"/>
      <c r="DNM195" s="81"/>
      <c r="DNN195" s="81"/>
      <c r="DNO195" s="81"/>
      <c r="DNP195" s="81"/>
      <c r="DNQ195" s="81"/>
      <c r="DNR195" s="81"/>
      <c r="DNS195" s="81"/>
      <c r="DNT195" s="81"/>
      <c r="DNU195" s="81"/>
      <c r="DNV195" s="81"/>
      <c r="DNW195" s="81"/>
      <c r="DNX195" s="81"/>
      <c r="DNY195" s="81"/>
      <c r="DNZ195" s="81"/>
      <c r="DOA195" s="81"/>
      <c r="DOB195" s="81"/>
      <c r="DOC195" s="81"/>
      <c r="DOD195" s="81"/>
      <c r="DOE195" s="81"/>
      <c r="DOF195" s="81"/>
      <c r="DOG195" s="81"/>
      <c r="DOH195" s="81"/>
      <c r="DOI195" s="81"/>
      <c r="DOJ195" s="81"/>
      <c r="DOK195" s="81"/>
      <c r="DOL195" s="81"/>
      <c r="DOM195" s="81"/>
      <c r="DON195" s="81"/>
      <c r="DOO195" s="81"/>
      <c r="DOP195" s="81"/>
      <c r="DOQ195" s="81"/>
      <c r="DOR195" s="81"/>
      <c r="DOS195" s="81"/>
      <c r="DOT195" s="81"/>
      <c r="DOU195" s="81"/>
      <c r="DOV195" s="81"/>
      <c r="DOW195" s="81"/>
      <c r="DOX195" s="81"/>
      <c r="DOY195" s="81"/>
      <c r="DOZ195" s="81"/>
      <c r="DPA195" s="81"/>
      <c r="DPB195" s="81"/>
      <c r="DPC195" s="81"/>
      <c r="DPD195" s="81"/>
      <c r="DPE195" s="81"/>
      <c r="DPF195" s="81"/>
      <c r="DPG195" s="81"/>
      <c r="DPH195" s="81"/>
      <c r="DPI195" s="81"/>
      <c r="DPJ195" s="81"/>
      <c r="DPK195" s="81"/>
      <c r="DPL195" s="81"/>
      <c r="DPM195" s="81"/>
      <c r="DPN195" s="81"/>
      <c r="DPO195" s="81"/>
      <c r="DPP195" s="81"/>
      <c r="DPQ195" s="81"/>
      <c r="DPR195" s="81"/>
      <c r="DPS195" s="81"/>
      <c r="DPT195" s="81"/>
      <c r="DPU195" s="81"/>
      <c r="DPV195" s="81"/>
      <c r="DPW195" s="81"/>
      <c r="DPX195" s="81"/>
      <c r="DPY195" s="81"/>
      <c r="DPZ195" s="81"/>
      <c r="DQA195" s="81"/>
      <c r="DQB195" s="81"/>
      <c r="DQC195" s="81"/>
      <c r="DQD195" s="81"/>
      <c r="DQE195" s="81"/>
      <c r="DQF195" s="81"/>
      <c r="DQG195" s="81"/>
      <c r="DQH195" s="81"/>
      <c r="DQI195" s="81"/>
      <c r="DQJ195" s="81"/>
      <c r="DQK195" s="81"/>
      <c r="DQL195" s="81"/>
      <c r="DQM195" s="81"/>
      <c r="DQN195" s="81"/>
      <c r="DQO195" s="81"/>
      <c r="DQP195" s="81"/>
      <c r="DQQ195" s="81"/>
      <c r="DQR195" s="81"/>
      <c r="DQS195" s="81"/>
      <c r="DQT195" s="81"/>
      <c r="DQU195" s="81"/>
      <c r="DQV195" s="81"/>
      <c r="DQW195" s="81"/>
      <c r="DQX195" s="81"/>
      <c r="DQY195" s="81"/>
      <c r="DQZ195" s="81"/>
      <c r="DRA195" s="81"/>
      <c r="DRB195" s="81"/>
      <c r="DRC195" s="81"/>
      <c r="DRD195" s="81"/>
      <c r="DRE195" s="81"/>
      <c r="DRF195" s="81"/>
      <c r="DRG195" s="81"/>
      <c r="DRH195" s="81"/>
      <c r="DRI195" s="81"/>
      <c r="DRJ195" s="81"/>
      <c r="DRK195" s="81"/>
      <c r="DRL195" s="81"/>
      <c r="DRM195" s="81"/>
      <c r="DRN195" s="81"/>
      <c r="DRO195" s="81"/>
      <c r="DRP195" s="81"/>
      <c r="DRQ195" s="81"/>
      <c r="DRR195" s="81"/>
      <c r="DRS195" s="81"/>
      <c r="DRT195" s="81"/>
      <c r="DRU195" s="81"/>
      <c r="DRV195" s="81"/>
      <c r="DRW195" s="81"/>
      <c r="DRX195" s="81"/>
      <c r="DRY195" s="81"/>
      <c r="DRZ195" s="81"/>
      <c r="DSA195" s="81"/>
      <c r="DSB195" s="81"/>
      <c r="DSC195" s="81"/>
      <c r="DSD195" s="81"/>
      <c r="DSE195" s="81"/>
      <c r="DSF195" s="81"/>
      <c r="DSG195" s="81"/>
      <c r="DSH195" s="81"/>
      <c r="DSI195" s="81"/>
      <c r="DSJ195" s="81"/>
      <c r="DSK195" s="81"/>
      <c r="DSL195" s="81"/>
      <c r="DSM195" s="81"/>
      <c r="DSN195" s="81"/>
      <c r="DSO195" s="81"/>
      <c r="DSP195" s="81"/>
      <c r="DSQ195" s="81"/>
      <c r="DSR195" s="81"/>
      <c r="DSS195" s="81"/>
      <c r="DST195" s="81"/>
      <c r="DSU195" s="81"/>
      <c r="DSV195" s="81"/>
      <c r="DSW195" s="81"/>
      <c r="DSX195" s="81"/>
      <c r="DSY195" s="81"/>
      <c r="DSZ195" s="81"/>
      <c r="DTA195" s="81"/>
      <c r="DTB195" s="81"/>
      <c r="DTC195" s="81"/>
      <c r="DTD195" s="81"/>
      <c r="DTE195" s="81"/>
      <c r="DTF195" s="81"/>
      <c r="DTG195" s="81"/>
      <c r="DTH195" s="81"/>
      <c r="DTI195" s="81"/>
      <c r="DTJ195" s="81"/>
      <c r="DTK195" s="81"/>
      <c r="DTL195" s="81"/>
      <c r="DTM195" s="81"/>
      <c r="DTN195" s="81"/>
      <c r="DTO195" s="81"/>
      <c r="DTP195" s="81"/>
      <c r="DTQ195" s="81"/>
      <c r="DTR195" s="81"/>
      <c r="DTS195" s="81"/>
      <c r="DTT195" s="81"/>
      <c r="DTU195" s="81"/>
      <c r="DTV195" s="81"/>
      <c r="DTW195" s="81"/>
      <c r="DTX195" s="81"/>
      <c r="DTY195" s="81"/>
      <c r="DTZ195" s="81"/>
      <c r="DUA195" s="81"/>
      <c r="DUB195" s="81"/>
      <c r="DUC195" s="81"/>
      <c r="DUD195" s="81"/>
      <c r="DUE195" s="81"/>
      <c r="DUF195" s="81"/>
      <c r="DUG195" s="81"/>
      <c r="DUH195" s="81"/>
      <c r="DUI195" s="81"/>
      <c r="DUJ195" s="81"/>
      <c r="DUK195" s="81"/>
      <c r="DUL195" s="81"/>
      <c r="DUM195" s="81"/>
      <c r="DUN195" s="81"/>
      <c r="DUO195" s="81"/>
      <c r="DUP195" s="81"/>
      <c r="DUQ195" s="81"/>
      <c r="DUR195" s="81"/>
      <c r="DUS195" s="81"/>
      <c r="DUT195" s="81"/>
      <c r="DUU195" s="81"/>
      <c r="DUV195" s="81"/>
      <c r="DUW195" s="81"/>
      <c r="DUX195" s="81"/>
      <c r="DUY195" s="81"/>
      <c r="DUZ195" s="81"/>
      <c r="DVA195" s="81"/>
      <c r="DVB195" s="81"/>
      <c r="DVC195" s="81"/>
      <c r="DVD195" s="81"/>
      <c r="DVE195" s="81"/>
      <c r="DVF195" s="81"/>
      <c r="DVG195" s="81"/>
      <c r="DVH195" s="81"/>
      <c r="DVI195" s="81"/>
      <c r="DVJ195" s="81"/>
      <c r="DVK195" s="81"/>
      <c r="DVL195" s="81"/>
      <c r="DVM195" s="81"/>
      <c r="DVN195" s="81"/>
      <c r="DVO195" s="81"/>
      <c r="DVP195" s="81"/>
      <c r="DVQ195" s="81"/>
      <c r="DVR195" s="81"/>
      <c r="DVS195" s="81"/>
      <c r="DVT195" s="81"/>
      <c r="DVU195" s="81"/>
      <c r="DVV195" s="81"/>
      <c r="DVW195" s="81"/>
      <c r="DVX195" s="81"/>
      <c r="DVY195" s="81"/>
      <c r="DVZ195" s="81"/>
      <c r="DWA195" s="81"/>
      <c r="DWB195" s="81"/>
      <c r="DWC195" s="81"/>
      <c r="DWD195" s="81"/>
      <c r="DWE195" s="81"/>
      <c r="DWF195" s="81"/>
      <c r="DWG195" s="81"/>
      <c r="DWH195" s="81"/>
      <c r="DWI195" s="81"/>
      <c r="DWJ195" s="81"/>
      <c r="DWK195" s="81"/>
      <c r="DWL195" s="81"/>
      <c r="DWM195" s="81"/>
      <c r="DWN195" s="81"/>
      <c r="DWO195" s="81"/>
      <c r="DWP195" s="81"/>
      <c r="DWQ195" s="81"/>
      <c r="DWR195" s="81"/>
      <c r="DWS195" s="81"/>
      <c r="DWT195" s="81"/>
      <c r="DWU195" s="81"/>
      <c r="DWV195" s="81"/>
      <c r="DWW195" s="81"/>
      <c r="DWX195" s="81"/>
      <c r="DWY195" s="81"/>
      <c r="DWZ195" s="81"/>
      <c r="DXA195" s="81"/>
      <c r="DXB195" s="81"/>
      <c r="DXC195" s="81"/>
      <c r="DXD195" s="81"/>
      <c r="DXE195" s="81"/>
      <c r="DXF195" s="81"/>
      <c r="DXG195" s="81"/>
      <c r="DXH195" s="81"/>
      <c r="DXI195" s="81"/>
      <c r="DXJ195" s="81"/>
      <c r="DXK195" s="81"/>
      <c r="DXL195" s="81"/>
      <c r="DXM195" s="81"/>
      <c r="DXN195" s="81"/>
      <c r="DXO195" s="81"/>
      <c r="DXP195" s="81"/>
      <c r="DXQ195" s="81"/>
      <c r="DXR195" s="81"/>
      <c r="DXS195" s="81"/>
      <c r="DXT195" s="81"/>
      <c r="DXU195" s="81"/>
      <c r="DXV195" s="81"/>
      <c r="DXW195" s="81"/>
      <c r="DXX195" s="81"/>
      <c r="DXY195" s="81"/>
      <c r="DXZ195" s="81"/>
      <c r="DYA195" s="81"/>
      <c r="DYB195" s="81"/>
      <c r="DYC195" s="81"/>
      <c r="DYD195" s="81"/>
      <c r="DYE195" s="81"/>
      <c r="DYF195" s="81"/>
      <c r="DYG195" s="81"/>
      <c r="DYH195" s="81"/>
      <c r="DYI195" s="81"/>
      <c r="DYJ195" s="81"/>
      <c r="DYK195" s="81"/>
      <c r="DYL195" s="81"/>
      <c r="DYM195" s="81"/>
      <c r="DYN195" s="81"/>
      <c r="DYO195" s="81"/>
      <c r="DYP195" s="81"/>
      <c r="DYQ195" s="81"/>
      <c r="DYR195" s="81"/>
      <c r="DYS195" s="81"/>
      <c r="DYT195" s="81"/>
      <c r="DYU195" s="81"/>
      <c r="DYV195" s="81"/>
      <c r="DYW195" s="81"/>
      <c r="DYX195" s="81"/>
      <c r="DYY195" s="81"/>
      <c r="DYZ195" s="81"/>
      <c r="DZA195" s="81"/>
      <c r="DZB195" s="81"/>
      <c r="DZC195" s="81"/>
      <c r="DZD195" s="81"/>
      <c r="DZE195" s="81"/>
      <c r="DZF195" s="81"/>
      <c r="DZG195" s="81"/>
      <c r="DZH195" s="81"/>
      <c r="DZI195" s="81"/>
      <c r="DZJ195" s="81"/>
      <c r="DZK195" s="81"/>
      <c r="DZL195" s="81"/>
      <c r="DZM195" s="81"/>
      <c r="DZN195" s="81"/>
      <c r="DZO195" s="81"/>
      <c r="DZP195" s="81"/>
      <c r="DZQ195" s="81"/>
      <c r="DZR195" s="81"/>
      <c r="DZS195" s="81"/>
      <c r="DZT195" s="81"/>
      <c r="DZU195" s="81"/>
      <c r="DZV195" s="81"/>
      <c r="DZW195" s="81"/>
      <c r="DZX195" s="81"/>
      <c r="DZY195" s="81"/>
      <c r="DZZ195" s="81"/>
      <c r="EAA195" s="81"/>
      <c r="EAB195" s="81"/>
      <c r="EAC195" s="81"/>
      <c r="EAD195" s="81"/>
      <c r="EAE195" s="81"/>
      <c r="EAF195" s="81"/>
      <c r="EAG195" s="81"/>
      <c r="EAH195" s="81"/>
      <c r="EAI195" s="81"/>
      <c r="EAJ195" s="81"/>
      <c r="EAK195" s="81"/>
      <c r="EAL195" s="81"/>
      <c r="EAM195" s="81"/>
      <c r="EAN195" s="81"/>
      <c r="EAO195" s="81"/>
      <c r="EAP195" s="81"/>
      <c r="EAQ195" s="81"/>
      <c r="EAR195" s="81"/>
      <c r="EAS195" s="81"/>
      <c r="EAT195" s="81"/>
      <c r="EAU195" s="81"/>
      <c r="EAV195" s="81"/>
      <c r="EAW195" s="81"/>
      <c r="EAX195" s="81"/>
      <c r="EAY195" s="81"/>
      <c r="EAZ195" s="81"/>
      <c r="EBA195" s="81"/>
      <c r="EBB195" s="81"/>
      <c r="EBC195" s="81"/>
      <c r="EBD195" s="81"/>
      <c r="EBE195" s="81"/>
      <c r="EBF195" s="81"/>
      <c r="EBG195" s="81"/>
      <c r="EBH195" s="81"/>
      <c r="EBI195" s="81"/>
      <c r="EBJ195" s="81"/>
      <c r="EBK195" s="81"/>
      <c r="EBL195" s="81"/>
      <c r="EBM195" s="81"/>
      <c r="EBN195" s="81"/>
      <c r="EBO195" s="81"/>
      <c r="EBP195" s="81"/>
      <c r="EBQ195" s="81"/>
      <c r="EBR195" s="81"/>
      <c r="EBS195" s="81"/>
      <c r="EBT195" s="81"/>
      <c r="EBU195" s="81"/>
      <c r="EBV195" s="81"/>
      <c r="EBW195" s="81"/>
      <c r="EBX195" s="81"/>
      <c r="EBY195" s="81"/>
      <c r="EBZ195" s="81"/>
      <c r="ECA195" s="81"/>
      <c r="ECB195" s="81"/>
      <c r="ECC195" s="81"/>
      <c r="ECD195" s="81"/>
      <c r="ECE195" s="81"/>
      <c r="ECF195" s="81"/>
      <c r="ECG195" s="81"/>
      <c r="ECH195" s="81"/>
      <c r="ECI195" s="81"/>
      <c r="ECJ195" s="81"/>
      <c r="ECK195" s="81"/>
      <c r="ECL195" s="81"/>
      <c r="ECM195" s="81"/>
      <c r="ECN195" s="81"/>
      <c r="ECO195" s="81"/>
      <c r="ECP195" s="81"/>
      <c r="ECQ195" s="81"/>
      <c r="ECR195" s="81"/>
      <c r="ECS195" s="81"/>
      <c r="ECT195" s="81"/>
      <c r="ECU195" s="81"/>
      <c r="ECV195" s="81"/>
      <c r="ECW195" s="81"/>
      <c r="ECX195" s="81"/>
      <c r="ECY195" s="81"/>
      <c r="ECZ195" s="81"/>
      <c r="EDA195" s="81"/>
      <c r="EDB195" s="81"/>
      <c r="EDC195" s="81"/>
      <c r="EDD195" s="81"/>
      <c r="EDE195" s="81"/>
      <c r="EDF195" s="81"/>
      <c r="EDG195" s="81"/>
      <c r="EDH195" s="81"/>
      <c r="EDI195" s="81"/>
      <c r="EDJ195" s="81"/>
      <c r="EDK195" s="81"/>
      <c r="EDL195" s="81"/>
      <c r="EDM195" s="81"/>
      <c r="EDN195" s="81"/>
      <c r="EDO195" s="81"/>
      <c r="EDP195" s="81"/>
      <c r="EDQ195" s="81"/>
      <c r="EDR195" s="81"/>
      <c r="EDS195" s="81"/>
      <c r="EDT195" s="81"/>
      <c r="EDU195" s="81"/>
      <c r="EDV195" s="81"/>
      <c r="EDW195" s="81"/>
      <c r="EDX195" s="81"/>
      <c r="EDY195" s="81"/>
      <c r="EDZ195" s="81"/>
      <c r="EEA195" s="81"/>
      <c r="EEB195" s="81"/>
      <c r="EEC195" s="81"/>
      <c r="EED195" s="81"/>
      <c r="EEE195" s="81"/>
      <c r="EEF195" s="81"/>
      <c r="EEG195" s="81"/>
      <c r="EEH195" s="81"/>
      <c r="EEI195" s="81"/>
      <c r="EEJ195" s="81"/>
      <c r="EEK195" s="81"/>
      <c r="EEL195" s="81"/>
      <c r="EEM195" s="81"/>
      <c r="EEN195" s="81"/>
      <c r="EEO195" s="81"/>
      <c r="EEP195" s="81"/>
      <c r="EEQ195" s="81"/>
      <c r="EER195" s="81"/>
      <c r="EES195" s="81"/>
      <c r="EET195" s="81"/>
      <c r="EEU195" s="81"/>
      <c r="EEV195" s="81"/>
      <c r="EEW195" s="81"/>
      <c r="EEX195" s="81"/>
      <c r="EEY195" s="81"/>
      <c r="EEZ195" s="81"/>
      <c r="EFA195" s="81"/>
      <c r="EFB195" s="81"/>
      <c r="EFC195" s="81"/>
      <c r="EFD195" s="81"/>
      <c r="EFE195" s="81"/>
      <c r="EFF195" s="81"/>
      <c r="EFG195" s="81"/>
      <c r="EFH195" s="81"/>
      <c r="EFI195" s="81"/>
      <c r="EFJ195" s="81"/>
      <c r="EFK195" s="81"/>
      <c r="EFL195" s="81"/>
      <c r="EFM195" s="81"/>
      <c r="EFN195" s="81"/>
      <c r="EFO195" s="81"/>
      <c r="EFP195" s="81"/>
      <c r="EFQ195" s="81"/>
      <c r="EFR195" s="81"/>
      <c r="EFS195" s="81"/>
      <c r="EFT195" s="81"/>
      <c r="EFU195" s="81"/>
      <c r="EFV195" s="81"/>
      <c r="EFW195" s="81"/>
      <c r="EFX195" s="81"/>
      <c r="EFY195" s="81"/>
      <c r="EFZ195" s="81"/>
      <c r="EGA195" s="81"/>
      <c r="EGB195" s="81"/>
      <c r="EGC195" s="81"/>
      <c r="EGD195" s="81"/>
      <c r="EGE195" s="81"/>
      <c r="EGF195" s="81"/>
      <c r="EGG195" s="81"/>
      <c r="EGH195" s="81"/>
      <c r="EGI195" s="81"/>
      <c r="EGJ195" s="81"/>
      <c r="EGK195" s="81"/>
      <c r="EGL195" s="81"/>
      <c r="EGM195" s="81"/>
      <c r="EGN195" s="81"/>
      <c r="EGO195" s="81"/>
      <c r="EGP195" s="81"/>
      <c r="EGQ195" s="81"/>
      <c r="EGR195" s="81"/>
      <c r="EGS195" s="81"/>
      <c r="EGT195" s="81"/>
      <c r="EGU195" s="81"/>
      <c r="EGV195" s="81"/>
      <c r="EGW195" s="81"/>
      <c r="EGX195" s="81"/>
      <c r="EGY195" s="81"/>
      <c r="EGZ195" s="81"/>
      <c r="EHA195" s="81"/>
      <c r="EHB195" s="81"/>
      <c r="EHC195" s="81"/>
      <c r="EHD195" s="81"/>
      <c r="EHE195" s="81"/>
      <c r="EHF195" s="81"/>
      <c r="EHG195" s="81"/>
      <c r="EHH195" s="81"/>
      <c r="EHI195" s="81"/>
      <c r="EHJ195" s="81"/>
      <c r="EHK195" s="81"/>
      <c r="EHL195" s="81"/>
      <c r="EHM195" s="81"/>
      <c r="EHN195" s="81"/>
      <c r="EHO195" s="81"/>
      <c r="EHP195" s="81"/>
      <c r="EHQ195" s="81"/>
      <c r="EHR195" s="81"/>
      <c r="EHS195" s="81"/>
      <c r="EHT195" s="81"/>
      <c r="EHU195" s="81"/>
      <c r="EHV195" s="81"/>
      <c r="EHW195" s="81"/>
      <c r="EHX195" s="81"/>
      <c r="EHY195" s="81"/>
      <c r="EHZ195" s="81"/>
      <c r="EIA195" s="81"/>
      <c r="EIB195" s="81"/>
      <c r="EIC195" s="81"/>
      <c r="EID195" s="81"/>
      <c r="EIE195" s="81"/>
      <c r="EIF195" s="81"/>
      <c r="EIG195" s="81"/>
      <c r="EIH195" s="81"/>
      <c r="EII195" s="81"/>
      <c r="EIJ195" s="81"/>
      <c r="EIK195" s="81"/>
      <c r="EIL195" s="81"/>
      <c r="EIM195" s="81"/>
      <c r="EIN195" s="81"/>
      <c r="EIO195" s="81"/>
      <c r="EIP195" s="81"/>
      <c r="EIQ195" s="81"/>
      <c r="EIR195" s="81"/>
      <c r="EIS195" s="81"/>
      <c r="EIT195" s="81"/>
      <c r="EIU195" s="81"/>
      <c r="EIV195" s="81"/>
      <c r="EIW195" s="81"/>
      <c r="EIX195" s="81"/>
      <c r="EIY195" s="81"/>
      <c r="EIZ195" s="81"/>
      <c r="EJA195" s="81"/>
      <c r="EJB195" s="81"/>
      <c r="EJC195" s="81"/>
      <c r="EJD195" s="81"/>
      <c r="EJE195" s="81"/>
      <c r="EJF195" s="81"/>
      <c r="EJG195" s="81"/>
      <c r="EJH195" s="81"/>
      <c r="EJI195" s="81"/>
      <c r="EJJ195" s="81"/>
      <c r="EJK195" s="81"/>
      <c r="EJL195" s="81"/>
      <c r="EJM195" s="81"/>
      <c r="EJN195" s="81"/>
      <c r="EJO195" s="81"/>
      <c r="EJP195" s="81"/>
      <c r="EJQ195" s="81"/>
      <c r="EJR195" s="81"/>
      <c r="EJS195" s="81"/>
      <c r="EJT195" s="81"/>
      <c r="EJU195" s="81"/>
      <c r="EJV195" s="81"/>
      <c r="EJW195" s="81"/>
      <c r="EJX195" s="81"/>
      <c r="EJY195" s="81"/>
      <c r="EJZ195" s="81"/>
      <c r="EKA195" s="81"/>
      <c r="EKB195" s="81"/>
      <c r="EKC195" s="81"/>
      <c r="EKD195" s="81"/>
      <c r="EKE195" s="81"/>
      <c r="EKF195" s="81"/>
      <c r="EKG195" s="81"/>
      <c r="EKH195" s="81"/>
      <c r="EKI195" s="81"/>
      <c r="EKJ195" s="81"/>
      <c r="EKK195" s="81"/>
      <c r="EKL195" s="81"/>
      <c r="EKM195" s="81"/>
      <c r="EKN195" s="81"/>
      <c r="EKO195" s="81"/>
      <c r="EKP195" s="81"/>
      <c r="EKQ195" s="81"/>
      <c r="EKR195" s="81"/>
      <c r="EKS195" s="81"/>
      <c r="EKT195" s="81"/>
      <c r="EKU195" s="81"/>
      <c r="EKV195" s="81"/>
      <c r="EKW195" s="81"/>
      <c r="EKX195" s="81"/>
      <c r="EKY195" s="81"/>
      <c r="EKZ195" s="81"/>
      <c r="ELA195" s="81"/>
      <c r="ELB195" s="81"/>
      <c r="ELC195" s="81"/>
      <c r="ELD195" s="81"/>
      <c r="ELE195" s="81"/>
      <c r="ELF195" s="81"/>
      <c r="ELG195" s="81"/>
      <c r="ELH195" s="81"/>
      <c r="ELI195" s="81"/>
      <c r="ELJ195" s="81"/>
      <c r="ELK195" s="81"/>
      <c r="ELL195" s="81"/>
      <c r="ELM195" s="81"/>
      <c r="ELN195" s="81"/>
      <c r="ELO195" s="81"/>
      <c r="ELP195" s="81"/>
      <c r="ELQ195" s="81"/>
      <c r="ELR195" s="81"/>
      <c r="ELS195" s="81"/>
      <c r="ELT195" s="81"/>
      <c r="ELU195" s="81"/>
      <c r="ELV195" s="81"/>
      <c r="ELW195" s="81"/>
      <c r="ELX195" s="81"/>
      <c r="ELY195" s="81"/>
      <c r="ELZ195" s="81"/>
      <c r="EMA195" s="81"/>
      <c r="EMB195" s="81"/>
      <c r="EMC195" s="81"/>
      <c r="EMD195" s="81"/>
      <c r="EME195" s="81"/>
      <c r="EMF195" s="81"/>
      <c r="EMG195" s="81"/>
      <c r="EMH195" s="81"/>
      <c r="EMI195" s="81"/>
      <c r="EMJ195" s="81"/>
      <c r="EMK195" s="81"/>
      <c r="EML195" s="81"/>
      <c r="EMM195" s="81"/>
      <c r="EMN195" s="81"/>
      <c r="EMO195" s="81"/>
      <c r="EMP195" s="81"/>
      <c r="EMQ195" s="81"/>
      <c r="EMR195" s="81"/>
      <c r="EMS195" s="81"/>
      <c r="EMT195" s="81"/>
      <c r="EMU195" s="81"/>
      <c r="EMV195" s="81"/>
      <c r="EMW195" s="81"/>
      <c r="EMX195" s="81"/>
      <c r="EMY195" s="81"/>
      <c r="EMZ195" s="81"/>
      <c r="ENA195" s="81"/>
      <c r="ENB195" s="81"/>
      <c r="ENC195" s="81"/>
      <c r="END195" s="81"/>
      <c r="ENE195" s="81"/>
      <c r="ENF195" s="81"/>
      <c r="ENG195" s="81"/>
      <c r="ENH195" s="81"/>
      <c r="ENI195" s="81"/>
      <c r="ENJ195" s="81"/>
      <c r="ENK195" s="81"/>
      <c r="ENL195" s="81"/>
      <c r="ENM195" s="81"/>
      <c r="ENN195" s="81"/>
      <c r="ENO195" s="81"/>
      <c r="ENP195" s="81"/>
      <c r="ENQ195" s="81"/>
      <c r="ENR195" s="81"/>
      <c r="ENS195" s="81"/>
      <c r="ENT195" s="81"/>
      <c r="ENU195" s="81"/>
      <c r="ENV195" s="81"/>
      <c r="ENW195" s="81"/>
      <c r="ENX195" s="81"/>
      <c r="ENY195" s="81"/>
      <c r="ENZ195" s="81"/>
      <c r="EOA195" s="81"/>
      <c r="EOB195" s="81"/>
      <c r="EOC195" s="81"/>
      <c r="EOD195" s="81"/>
      <c r="EOE195" s="81"/>
      <c r="EOF195" s="81"/>
      <c r="EOG195" s="81"/>
      <c r="EOH195" s="81"/>
      <c r="EOI195" s="81"/>
      <c r="EOJ195" s="81"/>
      <c r="EOK195" s="81"/>
      <c r="EOL195" s="81"/>
      <c r="EOM195" s="81"/>
      <c r="EON195" s="81"/>
      <c r="EOO195" s="81"/>
      <c r="EOP195" s="81"/>
      <c r="EOQ195" s="81"/>
      <c r="EOR195" s="81"/>
      <c r="EOS195" s="81"/>
      <c r="EOT195" s="81"/>
      <c r="EOU195" s="81"/>
      <c r="EOV195" s="81"/>
      <c r="EOW195" s="81"/>
      <c r="EOX195" s="81"/>
      <c r="EOY195" s="81"/>
      <c r="EOZ195" s="81"/>
      <c r="EPA195" s="81"/>
      <c r="EPB195" s="81"/>
      <c r="EPC195" s="81"/>
      <c r="EPD195" s="81"/>
      <c r="EPE195" s="81"/>
      <c r="EPF195" s="81"/>
      <c r="EPG195" s="81"/>
      <c r="EPH195" s="81"/>
      <c r="EPI195" s="81"/>
      <c r="EPJ195" s="81"/>
      <c r="EPK195" s="81"/>
      <c r="EPL195" s="81"/>
      <c r="EPM195" s="81"/>
      <c r="EPN195" s="81"/>
      <c r="EPO195" s="81"/>
      <c r="EPP195" s="81"/>
      <c r="EPQ195" s="81"/>
      <c r="EPR195" s="81"/>
      <c r="EPS195" s="81"/>
      <c r="EPT195" s="81"/>
      <c r="EPU195" s="81"/>
      <c r="EPV195" s="81"/>
      <c r="EPW195" s="81"/>
      <c r="EPX195" s="81"/>
      <c r="EPY195" s="81"/>
      <c r="EPZ195" s="81"/>
      <c r="EQA195" s="81"/>
      <c r="EQB195" s="81"/>
      <c r="EQC195" s="81"/>
      <c r="EQD195" s="81"/>
      <c r="EQE195" s="81"/>
      <c r="EQF195" s="81"/>
      <c r="EQG195" s="81"/>
      <c r="EQH195" s="81"/>
      <c r="EQI195" s="81"/>
      <c r="EQJ195" s="81"/>
      <c r="EQK195" s="81"/>
      <c r="EQL195" s="81"/>
      <c r="EQM195" s="81"/>
      <c r="EQN195" s="81"/>
      <c r="EQO195" s="81"/>
      <c r="EQP195" s="81"/>
      <c r="EQQ195" s="81"/>
      <c r="EQR195" s="81"/>
      <c r="EQS195" s="81"/>
      <c r="EQT195" s="81"/>
      <c r="EQU195" s="81"/>
      <c r="EQV195" s="81"/>
      <c r="EQW195" s="81"/>
      <c r="EQX195" s="81"/>
      <c r="EQY195" s="81"/>
      <c r="EQZ195" s="81"/>
      <c r="ERA195" s="81"/>
      <c r="ERB195" s="81"/>
      <c r="ERC195" s="81"/>
      <c r="ERD195" s="81"/>
      <c r="ERE195" s="81"/>
      <c r="ERF195" s="81"/>
      <c r="ERG195" s="81"/>
      <c r="ERH195" s="81"/>
      <c r="ERI195" s="81"/>
      <c r="ERJ195" s="81"/>
      <c r="ERK195" s="81"/>
      <c r="ERL195" s="81"/>
      <c r="ERM195" s="81"/>
      <c r="ERN195" s="81"/>
      <c r="ERO195" s="81"/>
      <c r="ERP195" s="81"/>
      <c r="ERQ195" s="81"/>
      <c r="ERR195" s="81"/>
      <c r="ERS195" s="81"/>
      <c r="ERT195" s="81"/>
      <c r="ERU195" s="81"/>
      <c r="ERV195" s="81"/>
      <c r="ERW195" s="81"/>
      <c r="ERX195" s="81"/>
      <c r="ERY195" s="81"/>
      <c r="ERZ195" s="81"/>
      <c r="ESA195" s="81"/>
      <c r="ESB195" s="81"/>
      <c r="ESC195" s="81"/>
      <c r="ESD195" s="81"/>
      <c r="ESE195" s="81"/>
      <c r="ESF195" s="81"/>
      <c r="ESG195" s="81"/>
      <c r="ESH195" s="81"/>
      <c r="ESI195" s="81"/>
      <c r="ESJ195" s="81"/>
      <c r="ESK195" s="81"/>
      <c r="ESL195" s="81"/>
      <c r="ESM195" s="81"/>
      <c r="ESN195" s="81"/>
      <c r="ESO195" s="81"/>
      <c r="ESP195" s="81"/>
      <c r="ESQ195" s="81"/>
      <c r="ESR195" s="81"/>
      <c r="ESS195" s="81"/>
      <c r="EST195" s="81"/>
      <c r="ESU195" s="81"/>
      <c r="ESV195" s="81"/>
      <c r="ESW195" s="81"/>
      <c r="ESX195" s="81"/>
      <c r="ESY195" s="81"/>
      <c r="ESZ195" s="81"/>
      <c r="ETA195" s="81"/>
      <c r="ETB195" s="81"/>
      <c r="ETC195" s="81"/>
      <c r="ETD195" s="81"/>
      <c r="ETE195" s="81"/>
      <c r="ETF195" s="81"/>
      <c r="ETG195" s="81"/>
      <c r="ETH195" s="81"/>
      <c r="ETI195" s="81"/>
      <c r="ETJ195" s="81"/>
      <c r="ETK195" s="81"/>
      <c r="ETL195" s="81"/>
      <c r="ETM195" s="81"/>
      <c r="ETN195" s="81"/>
      <c r="ETO195" s="81"/>
      <c r="ETP195" s="81"/>
      <c r="ETQ195" s="81"/>
      <c r="ETR195" s="81"/>
      <c r="ETS195" s="81"/>
      <c r="ETT195" s="81"/>
      <c r="ETU195" s="81"/>
      <c r="ETV195" s="81"/>
      <c r="ETW195" s="81"/>
      <c r="ETX195" s="81"/>
      <c r="ETY195" s="81"/>
      <c r="ETZ195" s="81"/>
      <c r="EUA195" s="81"/>
      <c r="EUB195" s="81"/>
      <c r="EUC195" s="81"/>
      <c r="EUD195" s="81"/>
      <c r="EUE195" s="81"/>
      <c r="EUF195" s="81"/>
      <c r="EUG195" s="81"/>
      <c r="EUH195" s="81"/>
      <c r="EUI195" s="81"/>
      <c r="EUJ195" s="81"/>
      <c r="EUK195" s="81"/>
      <c r="EUL195" s="81"/>
      <c r="EUM195" s="81"/>
      <c r="EUN195" s="81"/>
      <c r="EUO195" s="81"/>
      <c r="EUP195" s="81"/>
      <c r="EUQ195" s="81"/>
      <c r="EUR195" s="81"/>
      <c r="EUS195" s="81"/>
      <c r="EUT195" s="81"/>
      <c r="EUU195" s="81"/>
      <c r="EUV195" s="81"/>
      <c r="EUW195" s="81"/>
      <c r="EUX195" s="81"/>
      <c r="EUY195" s="81"/>
      <c r="EUZ195" s="81"/>
      <c r="EVA195" s="81"/>
      <c r="EVB195" s="81"/>
      <c r="EVC195" s="81"/>
      <c r="EVD195" s="81"/>
      <c r="EVE195" s="81"/>
      <c r="EVF195" s="81"/>
      <c r="EVG195" s="81"/>
      <c r="EVH195" s="81"/>
      <c r="EVI195" s="81"/>
      <c r="EVJ195" s="81"/>
      <c r="EVK195" s="81"/>
      <c r="EVL195" s="81"/>
      <c r="EVM195" s="81"/>
      <c r="EVN195" s="81"/>
      <c r="EVO195" s="81"/>
      <c r="EVP195" s="81"/>
      <c r="EVQ195" s="81"/>
      <c r="EVR195" s="81"/>
      <c r="EVS195" s="81"/>
      <c r="EVT195" s="81"/>
      <c r="EVU195" s="81"/>
      <c r="EVV195" s="81"/>
      <c r="EVW195" s="81"/>
      <c r="EVX195" s="81"/>
      <c r="EVY195" s="81"/>
      <c r="EVZ195" s="81"/>
      <c r="EWA195" s="81"/>
      <c r="EWB195" s="81"/>
      <c r="EWC195" s="81"/>
      <c r="EWD195" s="81"/>
      <c r="EWE195" s="81"/>
      <c r="EWF195" s="81"/>
      <c r="EWG195" s="81"/>
      <c r="EWH195" s="81"/>
      <c r="EWI195" s="81"/>
      <c r="EWJ195" s="81"/>
      <c r="EWK195" s="81"/>
      <c r="EWL195" s="81"/>
      <c r="EWM195" s="81"/>
      <c r="EWN195" s="81"/>
      <c r="EWO195" s="81"/>
      <c r="EWP195" s="81"/>
      <c r="EWQ195" s="81"/>
      <c r="EWR195" s="81"/>
      <c r="EWS195" s="81"/>
      <c r="EWT195" s="81"/>
      <c r="EWU195" s="81"/>
      <c r="EWV195" s="81"/>
      <c r="EWW195" s="81"/>
      <c r="EWX195" s="81"/>
      <c r="EWY195" s="81"/>
      <c r="EWZ195" s="81"/>
      <c r="EXA195" s="81"/>
      <c r="EXB195" s="81"/>
      <c r="EXC195" s="81"/>
      <c r="EXD195" s="81"/>
      <c r="EXE195" s="81"/>
      <c r="EXF195" s="81"/>
      <c r="EXG195" s="81"/>
      <c r="EXH195" s="81"/>
      <c r="EXI195" s="81"/>
      <c r="EXJ195" s="81"/>
      <c r="EXK195" s="81"/>
      <c r="EXL195" s="81"/>
      <c r="EXM195" s="81"/>
      <c r="EXN195" s="81"/>
      <c r="EXO195" s="81"/>
      <c r="EXP195" s="81"/>
      <c r="EXQ195" s="81"/>
      <c r="EXR195" s="81"/>
      <c r="EXS195" s="81"/>
      <c r="EXT195" s="81"/>
      <c r="EXU195" s="81"/>
      <c r="EXV195" s="81"/>
      <c r="EXW195" s="81"/>
      <c r="EXX195" s="81"/>
      <c r="EXY195" s="81"/>
      <c r="EXZ195" s="81"/>
      <c r="EYA195" s="81"/>
      <c r="EYB195" s="81"/>
      <c r="EYC195" s="81"/>
      <c r="EYD195" s="81"/>
      <c r="EYE195" s="81"/>
      <c r="EYF195" s="81"/>
      <c r="EYG195" s="81"/>
      <c r="EYH195" s="81"/>
      <c r="EYI195" s="81"/>
      <c r="EYJ195" s="81"/>
      <c r="EYK195" s="81"/>
      <c r="EYL195" s="81"/>
      <c r="EYM195" s="81"/>
      <c r="EYN195" s="81"/>
      <c r="EYO195" s="81"/>
      <c r="EYP195" s="81"/>
      <c r="EYQ195" s="81"/>
      <c r="EYR195" s="81"/>
      <c r="EYS195" s="81"/>
      <c r="EYT195" s="81"/>
      <c r="EYU195" s="81"/>
      <c r="EYV195" s="81"/>
      <c r="EYW195" s="81"/>
      <c r="EYX195" s="81"/>
      <c r="EYY195" s="81"/>
      <c r="EYZ195" s="81"/>
      <c r="EZA195" s="81"/>
      <c r="EZB195" s="81"/>
      <c r="EZC195" s="81"/>
      <c r="EZD195" s="81"/>
      <c r="EZE195" s="81"/>
      <c r="EZF195" s="81"/>
      <c r="EZG195" s="81"/>
      <c r="EZH195" s="81"/>
      <c r="EZI195" s="81"/>
      <c r="EZJ195" s="81"/>
      <c r="EZK195" s="81"/>
      <c r="EZL195" s="81"/>
      <c r="EZM195" s="81"/>
      <c r="EZN195" s="81"/>
      <c r="EZO195" s="81"/>
      <c r="EZP195" s="81"/>
      <c r="EZQ195" s="81"/>
      <c r="EZR195" s="81"/>
      <c r="EZS195" s="81"/>
      <c r="EZT195" s="81"/>
      <c r="EZU195" s="81"/>
      <c r="EZV195" s="81"/>
      <c r="EZW195" s="81"/>
      <c r="EZX195" s="81"/>
      <c r="EZY195" s="81"/>
      <c r="EZZ195" s="81"/>
      <c r="FAA195" s="81"/>
      <c r="FAB195" s="81"/>
      <c r="FAC195" s="81"/>
      <c r="FAD195" s="81"/>
      <c r="FAE195" s="81"/>
      <c r="FAF195" s="81"/>
      <c r="FAG195" s="81"/>
      <c r="FAH195" s="81"/>
      <c r="FAI195" s="81"/>
      <c r="FAJ195" s="81"/>
      <c r="FAK195" s="81"/>
      <c r="FAL195" s="81"/>
      <c r="FAM195" s="81"/>
      <c r="FAN195" s="81"/>
      <c r="FAO195" s="81"/>
      <c r="FAP195" s="81"/>
      <c r="FAQ195" s="81"/>
      <c r="FAR195" s="81"/>
      <c r="FAS195" s="81"/>
      <c r="FAT195" s="81"/>
      <c r="FAU195" s="81"/>
      <c r="FAV195" s="81"/>
      <c r="FAW195" s="81"/>
      <c r="FAX195" s="81"/>
      <c r="FAY195" s="81"/>
      <c r="FAZ195" s="81"/>
      <c r="FBA195" s="81"/>
      <c r="FBB195" s="81"/>
      <c r="FBC195" s="81"/>
      <c r="FBD195" s="81"/>
      <c r="FBE195" s="81"/>
      <c r="FBF195" s="81"/>
      <c r="FBG195" s="81"/>
      <c r="FBH195" s="81"/>
      <c r="FBI195" s="81"/>
      <c r="FBJ195" s="81"/>
      <c r="FBK195" s="81"/>
      <c r="FBL195" s="81"/>
      <c r="FBM195" s="81"/>
      <c r="FBN195" s="81"/>
      <c r="FBO195" s="81"/>
      <c r="FBP195" s="81"/>
      <c r="FBQ195" s="81"/>
      <c r="FBR195" s="81"/>
      <c r="FBS195" s="81"/>
      <c r="FBT195" s="81"/>
      <c r="FBU195" s="81"/>
      <c r="FBV195" s="81"/>
      <c r="FBW195" s="81"/>
      <c r="FBX195" s="81"/>
      <c r="FBY195" s="81"/>
      <c r="FBZ195" s="81"/>
      <c r="FCA195" s="81"/>
      <c r="FCB195" s="81"/>
      <c r="FCC195" s="81"/>
      <c r="FCD195" s="81"/>
      <c r="FCE195" s="81"/>
      <c r="FCF195" s="81"/>
      <c r="FCG195" s="81"/>
      <c r="FCH195" s="81"/>
      <c r="FCI195" s="81"/>
      <c r="FCJ195" s="81"/>
      <c r="FCK195" s="81"/>
      <c r="FCL195" s="81"/>
      <c r="FCM195" s="81"/>
      <c r="FCN195" s="81"/>
      <c r="FCO195" s="81"/>
      <c r="FCP195" s="81"/>
      <c r="FCQ195" s="81"/>
      <c r="FCR195" s="81"/>
      <c r="FCS195" s="81"/>
      <c r="FCT195" s="81"/>
      <c r="FCU195" s="81"/>
      <c r="FCV195" s="81"/>
      <c r="FCW195" s="81"/>
      <c r="FCX195" s="81"/>
      <c r="FCY195" s="81"/>
      <c r="FCZ195" s="81"/>
      <c r="FDA195" s="81"/>
      <c r="FDB195" s="81"/>
      <c r="FDC195" s="81"/>
      <c r="FDD195" s="81"/>
      <c r="FDE195" s="81"/>
      <c r="FDF195" s="81"/>
      <c r="FDG195" s="81"/>
      <c r="FDH195" s="81"/>
      <c r="FDI195" s="81"/>
      <c r="FDJ195" s="81"/>
      <c r="FDK195" s="81"/>
      <c r="FDL195" s="81"/>
      <c r="FDM195" s="81"/>
      <c r="FDN195" s="81"/>
      <c r="FDO195" s="81"/>
      <c r="FDP195" s="81"/>
      <c r="FDQ195" s="81"/>
      <c r="FDR195" s="81"/>
      <c r="FDS195" s="81"/>
      <c r="FDT195" s="81"/>
      <c r="FDU195" s="81"/>
      <c r="FDV195" s="81"/>
      <c r="FDW195" s="81"/>
      <c r="FDX195" s="81"/>
      <c r="FDY195" s="81"/>
      <c r="FDZ195" s="81"/>
      <c r="FEA195" s="81"/>
      <c r="FEB195" s="81"/>
      <c r="FEC195" s="81"/>
      <c r="FED195" s="81"/>
      <c r="FEE195" s="81"/>
      <c r="FEF195" s="81"/>
      <c r="FEG195" s="81"/>
      <c r="FEH195" s="81"/>
      <c r="FEI195" s="81"/>
      <c r="FEJ195" s="81"/>
      <c r="FEK195" s="81"/>
      <c r="FEL195" s="81"/>
      <c r="FEM195" s="81"/>
      <c r="FEN195" s="81"/>
      <c r="FEO195" s="81"/>
      <c r="FEP195" s="81"/>
      <c r="FEQ195" s="81"/>
      <c r="FER195" s="81"/>
      <c r="FES195" s="81"/>
      <c r="FET195" s="81"/>
      <c r="FEU195" s="81"/>
      <c r="FEV195" s="81"/>
      <c r="FEW195" s="81"/>
      <c r="FEX195" s="81"/>
      <c r="FEY195" s="81"/>
      <c r="FEZ195" s="81"/>
      <c r="FFA195" s="81"/>
      <c r="FFB195" s="81"/>
      <c r="FFC195" s="81"/>
      <c r="FFD195" s="81"/>
      <c r="FFE195" s="81"/>
      <c r="FFF195" s="81"/>
      <c r="FFG195" s="81"/>
      <c r="FFH195" s="81"/>
      <c r="FFI195" s="81"/>
      <c r="FFJ195" s="81"/>
      <c r="FFK195" s="81"/>
      <c r="FFL195" s="81"/>
      <c r="FFM195" s="81"/>
      <c r="FFN195" s="81"/>
      <c r="FFO195" s="81"/>
      <c r="FFP195" s="81"/>
      <c r="FFQ195" s="81"/>
      <c r="FFR195" s="81"/>
      <c r="FFS195" s="81"/>
      <c r="FFT195" s="81"/>
      <c r="FFU195" s="81"/>
      <c r="FFV195" s="81"/>
      <c r="FFW195" s="81"/>
      <c r="FFX195" s="81"/>
      <c r="FFY195" s="81"/>
      <c r="FFZ195" s="81"/>
      <c r="FGA195" s="81"/>
      <c r="FGB195" s="81"/>
      <c r="FGC195" s="81"/>
      <c r="FGD195" s="81"/>
      <c r="FGE195" s="81"/>
      <c r="FGF195" s="81"/>
      <c r="FGG195" s="81"/>
      <c r="FGH195" s="81"/>
      <c r="FGI195" s="81"/>
      <c r="FGJ195" s="81"/>
      <c r="FGK195" s="81"/>
      <c r="FGL195" s="81"/>
      <c r="FGM195" s="81"/>
      <c r="FGN195" s="81"/>
      <c r="FGO195" s="81"/>
      <c r="FGP195" s="81"/>
      <c r="FGQ195" s="81"/>
      <c r="FGR195" s="81"/>
      <c r="FGS195" s="81"/>
      <c r="FGT195" s="81"/>
      <c r="FGU195" s="81"/>
      <c r="FGV195" s="81"/>
      <c r="FGW195" s="81"/>
      <c r="FGX195" s="81"/>
      <c r="FGY195" s="81"/>
      <c r="FGZ195" s="81"/>
      <c r="FHA195" s="81"/>
      <c r="FHB195" s="81"/>
      <c r="FHC195" s="81"/>
      <c r="FHD195" s="81"/>
      <c r="FHE195" s="81"/>
      <c r="FHF195" s="81"/>
      <c r="FHG195" s="81"/>
      <c r="FHH195" s="81"/>
      <c r="FHI195" s="81"/>
      <c r="FHJ195" s="81"/>
      <c r="FHK195" s="81"/>
      <c r="FHL195" s="81"/>
      <c r="FHM195" s="81"/>
      <c r="FHN195" s="81"/>
      <c r="FHO195" s="81"/>
      <c r="FHP195" s="81"/>
      <c r="FHQ195" s="81"/>
      <c r="FHR195" s="81"/>
      <c r="FHS195" s="81"/>
      <c r="FHT195" s="81"/>
      <c r="FHU195" s="81"/>
      <c r="FHV195" s="81"/>
      <c r="FHW195" s="81"/>
      <c r="FHX195" s="81"/>
      <c r="FHY195" s="81"/>
      <c r="FHZ195" s="81"/>
      <c r="FIA195" s="81"/>
      <c r="FIB195" s="81"/>
      <c r="FIC195" s="81"/>
      <c r="FID195" s="81"/>
      <c r="FIE195" s="81"/>
      <c r="FIF195" s="81"/>
      <c r="FIG195" s="81"/>
      <c r="FIH195" s="81"/>
      <c r="FII195" s="81"/>
      <c r="FIJ195" s="81"/>
      <c r="FIK195" s="81"/>
      <c r="FIL195" s="81"/>
      <c r="FIM195" s="81"/>
      <c r="FIN195" s="81"/>
      <c r="FIO195" s="81"/>
      <c r="FIP195" s="81"/>
      <c r="FIQ195" s="81"/>
      <c r="FIR195" s="81"/>
      <c r="FIS195" s="81"/>
      <c r="FIT195" s="81"/>
      <c r="FIU195" s="81"/>
      <c r="FIV195" s="81"/>
      <c r="FIW195" s="81"/>
      <c r="FIX195" s="81"/>
      <c r="FIY195" s="81"/>
      <c r="FIZ195" s="81"/>
      <c r="FJA195" s="81"/>
      <c r="FJB195" s="81"/>
      <c r="FJC195" s="81"/>
      <c r="FJD195" s="81"/>
      <c r="FJE195" s="81"/>
      <c r="FJF195" s="81"/>
      <c r="FJG195" s="81"/>
      <c r="FJH195" s="81"/>
      <c r="FJI195" s="81"/>
      <c r="FJJ195" s="81"/>
      <c r="FJK195" s="81"/>
      <c r="FJL195" s="81"/>
      <c r="FJM195" s="81"/>
      <c r="FJN195" s="81"/>
      <c r="FJO195" s="81"/>
      <c r="FJP195" s="81"/>
      <c r="FJQ195" s="81"/>
      <c r="FJR195" s="81"/>
      <c r="FJS195" s="81"/>
      <c r="FJT195" s="81"/>
      <c r="FJU195" s="81"/>
      <c r="FJV195" s="81"/>
      <c r="FJW195" s="81"/>
      <c r="FJX195" s="81"/>
      <c r="FJY195" s="81"/>
      <c r="FJZ195" s="81"/>
      <c r="FKA195" s="81"/>
      <c r="FKB195" s="81"/>
      <c r="FKC195" s="81"/>
      <c r="FKD195" s="81"/>
      <c r="FKE195" s="81"/>
      <c r="FKF195" s="81"/>
      <c r="FKG195" s="81"/>
      <c r="FKH195" s="81"/>
      <c r="FKI195" s="81"/>
      <c r="FKJ195" s="81"/>
      <c r="FKK195" s="81"/>
      <c r="FKL195" s="81"/>
      <c r="FKM195" s="81"/>
      <c r="FKN195" s="81"/>
      <c r="FKO195" s="81"/>
      <c r="FKP195" s="81"/>
      <c r="FKQ195" s="81"/>
      <c r="FKR195" s="81"/>
      <c r="FKS195" s="81"/>
      <c r="FKT195" s="81"/>
      <c r="FKU195" s="81"/>
      <c r="FKV195" s="81"/>
      <c r="FKW195" s="81"/>
      <c r="FKX195" s="81"/>
      <c r="FKY195" s="81"/>
      <c r="FKZ195" s="81"/>
      <c r="FLA195" s="81"/>
      <c r="FLB195" s="81"/>
      <c r="FLC195" s="81"/>
      <c r="FLD195" s="81"/>
      <c r="FLE195" s="81"/>
      <c r="FLF195" s="81"/>
      <c r="FLG195" s="81"/>
      <c r="FLH195" s="81"/>
      <c r="FLI195" s="81"/>
      <c r="FLJ195" s="81"/>
      <c r="FLK195" s="81"/>
      <c r="FLL195" s="81"/>
      <c r="FLM195" s="81"/>
      <c r="FLN195" s="81"/>
      <c r="FLO195" s="81"/>
      <c r="FLP195" s="81"/>
      <c r="FLQ195" s="81"/>
      <c r="FLR195" s="81"/>
      <c r="FLS195" s="81"/>
      <c r="FLT195" s="81"/>
      <c r="FLU195" s="81"/>
      <c r="FLV195" s="81"/>
      <c r="FLW195" s="81"/>
      <c r="FLX195" s="81"/>
      <c r="FLY195" s="81"/>
      <c r="FLZ195" s="81"/>
      <c r="FMA195" s="81"/>
      <c r="FMB195" s="81"/>
      <c r="FMC195" s="81"/>
      <c r="FMD195" s="81"/>
      <c r="FME195" s="81"/>
      <c r="FMF195" s="81"/>
      <c r="FMG195" s="81"/>
      <c r="FMH195" s="81"/>
      <c r="FMI195" s="81"/>
      <c r="FMJ195" s="81"/>
      <c r="FMK195" s="81"/>
      <c r="FML195" s="81"/>
      <c r="FMM195" s="81"/>
      <c r="FMN195" s="81"/>
      <c r="FMO195" s="81"/>
      <c r="FMP195" s="81"/>
      <c r="FMQ195" s="81"/>
      <c r="FMR195" s="81"/>
      <c r="FMS195" s="81"/>
      <c r="FMT195" s="81"/>
      <c r="FMU195" s="81"/>
      <c r="FMV195" s="81"/>
      <c r="FMW195" s="81"/>
      <c r="FMX195" s="81"/>
      <c r="FMY195" s="81"/>
      <c r="FMZ195" s="81"/>
      <c r="FNA195" s="81"/>
      <c r="FNB195" s="81"/>
      <c r="FNC195" s="81"/>
      <c r="FND195" s="81"/>
      <c r="FNE195" s="81"/>
      <c r="FNF195" s="81"/>
      <c r="FNG195" s="81"/>
      <c r="FNH195" s="81"/>
      <c r="FNI195" s="81"/>
      <c r="FNJ195" s="81"/>
      <c r="FNK195" s="81"/>
      <c r="FNL195" s="81"/>
      <c r="FNM195" s="81"/>
      <c r="FNN195" s="81"/>
      <c r="FNO195" s="81"/>
      <c r="FNP195" s="81"/>
      <c r="FNQ195" s="81"/>
      <c r="FNR195" s="81"/>
      <c r="FNS195" s="81"/>
      <c r="FNT195" s="81"/>
      <c r="FNU195" s="81"/>
      <c r="FNV195" s="81"/>
      <c r="FNW195" s="81"/>
      <c r="FNX195" s="81"/>
      <c r="FNY195" s="81"/>
      <c r="FNZ195" s="81"/>
      <c r="FOA195" s="81"/>
      <c r="FOB195" s="81"/>
      <c r="FOC195" s="81"/>
      <c r="FOD195" s="81"/>
      <c r="FOE195" s="81"/>
      <c r="FOF195" s="81"/>
      <c r="FOG195" s="81"/>
      <c r="FOH195" s="81"/>
      <c r="FOI195" s="81"/>
      <c r="FOJ195" s="81"/>
      <c r="FOK195" s="81"/>
      <c r="FOL195" s="81"/>
      <c r="FOM195" s="81"/>
      <c r="FON195" s="81"/>
      <c r="FOO195" s="81"/>
      <c r="FOP195" s="81"/>
      <c r="FOQ195" s="81"/>
      <c r="FOR195" s="81"/>
      <c r="FOS195" s="81"/>
      <c r="FOT195" s="81"/>
      <c r="FOU195" s="81"/>
      <c r="FOV195" s="81"/>
      <c r="FOW195" s="81"/>
      <c r="FOX195" s="81"/>
      <c r="FOY195" s="81"/>
      <c r="FOZ195" s="81"/>
      <c r="FPA195" s="81"/>
      <c r="FPB195" s="81"/>
      <c r="FPC195" s="81"/>
      <c r="FPD195" s="81"/>
      <c r="FPE195" s="81"/>
      <c r="FPF195" s="81"/>
      <c r="FPG195" s="81"/>
      <c r="FPH195" s="81"/>
      <c r="FPI195" s="81"/>
      <c r="FPJ195" s="81"/>
      <c r="FPK195" s="81"/>
      <c r="FPL195" s="81"/>
      <c r="FPM195" s="81"/>
      <c r="FPN195" s="81"/>
      <c r="FPO195" s="81"/>
      <c r="FPP195" s="81"/>
      <c r="FPQ195" s="81"/>
      <c r="FPR195" s="81"/>
      <c r="FPS195" s="81"/>
      <c r="FPT195" s="81"/>
      <c r="FPU195" s="81"/>
      <c r="FPV195" s="81"/>
      <c r="FPW195" s="81"/>
      <c r="FPX195" s="81"/>
      <c r="FPY195" s="81"/>
      <c r="FPZ195" s="81"/>
      <c r="FQA195" s="81"/>
      <c r="FQB195" s="81"/>
      <c r="FQC195" s="81"/>
      <c r="FQD195" s="81"/>
      <c r="FQE195" s="81"/>
      <c r="FQF195" s="81"/>
      <c r="FQG195" s="81"/>
      <c r="FQH195" s="81"/>
      <c r="FQI195" s="81"/>
      <c r="FQJ195" s="81"/>
      <c r="FQK195" s="81"/>
      <c r="FQL195" s="81"/>
      <c r="FQM195" s="81"/>
      <c r="FQN195" s="81"/>
      <c r="FQO195" s="81"/>
      <c r="FQP195" s="81"/>
      <c r="FQQ195" s="81"/>
      <c r="FQR195" s="81"/>
      <c r="FQS195" s="81"/>
      <c r="FQT195" s="81"/>
      <c r="FQU195" s="81"/>
      <c r="FQV195" s="81"/>
      <c r="FQW195" s="81"/>
      <c r="FQX195" s="81"/>
      <c r="FQY195" s="81"/>
      <c r="FQZ195" s="81"/>
      <c r="FRA195" s="81"/>
      <c r="FRB195" s="81"/>
      <c r="FRC195" s="81"/>
      <c r="FRD195" s="81"/>
      <c r="FRE195" s="81"/>
      <c r="FRF195" s="81"/>
      <c r="FRG195" s="81"/>
      <c r="FRH195" s="81"/>
      <c r="FRI195" s="81"/>
      <c r="FRJ195" s="81"/>
      <c r="FRK195" s="81"/>
      <c r="FRL195" s="81"/>
      <c r="FRM195" s="81"/>
      <c r="FRN195" s="81"/>
      <c r="FRO195" s="81"/>
      <c r="FRP195" s="81"/>
      <c r="FRQ195" s="81"/>
      <c r="FRR195" s="81"/>
      <c r="FRS195" s="81"/>
      <c r="FRT195" s="81"/>
      <c r="FRU195" s="81"/>
      <c r="FRV195" s="81"/>
      <c r="FRW195" s="81"/>
      <c r="FRX195" s="81"/>
      <c r="FRY195" s="81"/>
      <c r="FRZ195" s="81"/>
      <c r="FSA195" s="81"/>
      <c r="FSB195" s="81"/>
      <c r="FSC195" s="81"/>
      <c r="FSD195" s="81"/>
      <c r="FSE195" s="81"/>
      <c r="FSF195" s="81"/>
      <c r="FSG195" s="81"/>
      <c r="FSH195" s="81"/>
      <c r="FSI195" s="81"/>
      <c r="FSJ195" s="81"/>
      <c r="FSK195" s="81"/>
      <c r="FSL195" s="81"/>
      <c r="FSM195" s="81"/>
      <c r="FSN195" s="81"/>
      <c r="FSO195" s="81"/>
      <c r="FSP195" s="81"/>
      <c r="FSQ195" s="81"/>
      <c r="FSR195" s="81"/>
      <c r="FSS195" s="81"/>
      <c r="FST195" s="81"/>
      <c r="FSU195" s="81"/>
      <c r="FSV195" s="81"/>
      <c r="FSW195" s="81"/>
      <c r="FSX195" s="81"/>
      <c r="FSY195" s="81"/>
      <c r="FSZ195" s="81"/>
      <c r="FTA195" s="81"/>
      <c r="FTB195" s="81"/>
      <c r="FTC195" s="81"/>
      <c r="FTD195" s="81"/>
      <c r="FTE195" s="81"/>
      <c r="FTF195" s="81"/>
      <c r="FTG195" s="81"/>
      <c r="FTH195" s="81"/>
      <c r="FTI195" s="81"/>
      <c r="FTJ195" s="81"/>
      <c r="FTK195" s="81"/>
      <c r="FTL195" s="81"/>
      <c r="FTM195" s="81"/>
      <c r="FTN195" s="81"/>
      <c r="FTO195" s="81"/>
      <c r="FTP195" s="81"/>
      <c r="FTQ195" s="81"/>
      <c r="FTR195" s="81"/>
      <c r="FTS195" s="81"/>
      <c r="FTT195" s="81"/>
      <c r="FTU195" s="81"/>
      <c r="FTV195" s="81"/>
      <c r="FTW195" s="81"/>
      <c r="FTX195" s="81"/>
      <c r="FTY195" s="81"/>
      <c r="FTZ195" s="81"/>
      <c r="FUA195" s="81"/>
      <c r="FUB195" s="81"/>
      <c r="FUC195" s="81"/>
      <c r="FUD195" s="81"/>
      <c r="FUE195" s="81"/>
      <c r="FUF195" s="81"/>
      <c r="FUG195" s="81"/>
      <c r="FUH195" s="81"/>
      <c r="FUI195" s="81"/>
      <c r="FUJ195" s="81"/>
      <c r="FUK195" s="81"/>
      <c r="FUL195" s="81"/>
      <c r="FUM195" s="81"/>
      <c r="FUN195" s="81"/>
      <c r="FUO195" s="81"/>
      <c r="FUP195" s="81"/>
      <c r="FUQ195" s="81"/>
      <c r="FUR195" s="81"/>
      <c r="FUS195" s="81"/>
      <c r="FUT195" s="81"/>
      <c r="FUU195" s="81"/>
      <c r="FUV195" s="81"/>
      <c r="FUW195" s="81"/>
      <c r="FUX195" s="81"/>
      <c r="FUY195" s="81"/>
      <c r="FUZ195" s="81"/>
      <c r="FVA195" s="81"/>
      <c r="FVB195" s="81"/>
      <c r="FVC195" s="81"/>
      <c r="FVD195" s="81"/>
      <c r="FVE195" s="81"/>
      <c r="FVF195" s="81"/>
      <c r="FVG195" s="81"/>
      <c r="FVH195" s="81"/>
      <c r="FVI195" s="81"/>
      <c r="FVJ195" s="81"/>
      <c r="FVK195" s="81"/>
      <c r="FVL195" s="81"/>
      <c r="FVM195" s="81"/>
      <c r="FVN195" s="81"/>
      <c r="FVO195" s="81"/>
      <c r="FVP195" s="81"/>
      <c r="FVQ195" s="81"/>
      <c r="FVR195" s="81"/>
      <c r="FVS195" s="81"/>
      <c r="FVT195" s="81"/>
      <c r="FVU195" s="81"/>
      <c r="FVV195" s="81"/>
      <c r="FVW195" s="81"/>
      <c r="FVX195" s="81"/>
      <c r="FVY195" s="81"/>
      <c r="FVZ195" s="81"/>
      <c r="FWA195" s="81"/>
      <c r="FWB195" s="81"/>
      <c r="FWC195" s="81"/>
      <c r="FWD195" s="81"/>
      <c r="FWE195" s="81"/>
      <c r="FWF195" s="81"/>
      <c r="FWG195" s="81"/>
      <c r="FWH195" s="81"/>
      <c r="FWI195" s="81"/>
      <c r="FWJ195" s="81"/>
      <c r="FWK195" s="81"/>
      <c r="FWL195" s="81"/>
      <c r="FWM195" s="81"/>
      <c r="FWN195" s="81"/>
      <c r="FWO195" s="81"/>
      <c r="FWP195" s="81"/>
      <c r="FWQ195" s="81"/>
      <c r="FWR195" s="81"/>
      <c r="FWS195" s="81"/>
      <c r="FWT195" s="81"/>
      <c r="FWU195" s="81"/>
      <c r="FWV195" s="81"/>
      <c r="FWW195" s="81"/>
      <c r="FWX195" s="81"/>
      <c r="FWY195" s="81"/>
      <c r="FWZ195" s="81"/>
      <c r="FXA195" s="81"/>
      <c r="FXB195" s="81"/>
      <c r="FXC195" s="81"/>
      <c r="FXD195" s="81"/>
      <c r="FXE195" s="81"/>
      <c r="FXF195" s="81"/>
      <c r="FXG195" s="81"/>
      <c r="FXH195" s="81"/>
      <c r="FXI195" s="81"/>
      <c r="FXJ195" s="81"/>
      <c r="FXK195" s="81"/>
      <c r="FXL195" s="81"/>
      <c r="FXM195" s="81"/>
      <c r="FXN195" s="81"/>
      <c r="FXO195" s="81"/>
      <c r="FXP195" s="81"/>
      <c r="FXQ195" s="81"/>
      <c r="FXR195" s="81"/>
      <c r="FXS195" s="81"/>
      <c r="FXT195" s="81"/>
      <c r="FXU195" s="81"/>
      <c r="FXV195" s="81"/>
      <c r="FXW195" s="81"/>
      <c r="FXX195" s="81"/>
      <c r="FXY195" s="81"/>
      <c r="FXZ195" s="81"/>
      <c r="FYA195" s="81"/>
      <c r="FYB195" s="81"/>
      <c r="FYC195" s="81"/>
      <c r="FYD195" s="81"/>
      <c r="FYE195" s="81"/>
      <c r="FYF195" s="81"/>
      <c r="FYG195" s="81"/>
      <c r="FYH195" s="81"/>
      <c r="FYI195" s="81"/>
      <c r="FYJ195" s="81"/>
      <c r="FYK195" s="81"/>
      <c r="FYL195" s="81"/>
      <c r="FYM195" s="81"/>
      <c r="FYN195" s="81"/>
      <c r="FYO195" s="81"/>
      <c r="FYP195" s="81"/>
      <c r="FYQ195" s="81"/>
      <c r="FYR195" s="81"/>
      <c r="FYS195" s="81"/>
      <c r="FYT195" s="81"/>
      <c r="FYU195" s="81"/>
      <c r="FYV195" s="81"/>
      <c r="FYW195" s="81"/>
      <c r="FYX195" s="81"/>
      <c r="FYY195" s="81"/>
      <c r="FYZ195" s="81"/>
      <c r="FZA195" s="81"/>
      <c r="FZB195" s="81"/>
      <c r="FZC195" s="81"/>
      <c r="FZD195" s="81"/>
      <c r="FZE195" s="81"/>
      <c r="FZF195" s="81"/>
      <c r="FZG195" s="81"/>
      <c r="FZH195" s="81"/>
      <c r="FZI195" s="81"/>
      <c r="FZJ195" s="81"/>
      <c r="FZK195" s="81"/>
      <c r="FZL195" s="81"/>
      <c r="FZM195" s="81"/>
      <c r="FZN195" s="81"/>
      <c r="FZO195" s="81"/>
      <c r="FZP195" s="81"/>
      <c r="FZQ195" s="81"/>
      <c r="FZR195" s="81"/>
      <c r="FZS195" s="81"/>
      <c r="FZT195" s="81"/>
      <c r="FZU195" s="81"/>
      <c r="FZV195" s="81"/>
      <c r="FZW195" s="81"/>
      <c r="FZX195" s="81"/>
      <c r="FZY195" s="81"/>
      <c r="FZZ195" s="81"/>
      <c r="GAA195" s="81"/>
      <c r="GAB195" s="81"/>
      <c r="GAC195" s="81"/>
      <c r="GAD195" s="81"/>
      <c r="GAE195" s="81"/>
      <c r="GAF195" s="81"/>
      <c r="GAG195" s="81"/>
      <c r="GAH195" s="81"/>
      <c r="GAI195" s="81"/>
      <c r="GAJ195" s="81"/>
      <c r="GAK195" s="81"/>
      <c r="GAL195" s="81"/>
      <c r="GAM195" s="81"/>
      <c r="GAN195" s="81"/>
      <c r="GAO195" s="81"/>
      <c r="GAP195" s="81"/>
      <c r="GAQ195" s="81"/>
      <c r="GAR195" s="81"/>
      <c r="GAS195" s="81"/>
      <c r="GAT195" s="81"/>
      <c r="GAU195" s="81"/>
      <c r="GAV195" s="81"/>
      <c r="GAW195" s="81"/>
      <c r="GAX195" s="81"/>
      <c r="GAY195" s="81"/>
      <c r="GAZ195" s="81"/>
      <c r="GBA195" s="81"/>
      <c r="GBB195" s="81"/>
      <c r="GBC195" s="81"/>
      <c r="GBD195" s="81"/>
      <c r="GBE195" s="81"/>
      <c r="GBF195" s="81"/>
      <c r="GBG195" s="81"/>
      <c r="GBH195" s="81"/>
      <c r="GBI195" s="81"/>
      <c r="GBJ195" s="81"/>
      <c r="GBK195" s="81"/>
      <c r="GBL195" s="81"/>
      <c r="GBM195" s="81"/>
      <c r="GBN195" s="81"/>
      <c r="GBO195" s="81"/>
      <c r="GBP195" s="81"/>
      <c r="GBQ195" s="81"/>
      <c r="GBR195" s="81"/>
      <c r="GBS195" s="81"/>
      <c r="GBT195" s="81"/>
      <c r="GBU195" s="81"/>
      <c r="GBV195" s="81"/>
      <c r="GBW195" s="81"/>
      <c r="GBX195" s="81"/>
      <c r="GBY195" s="81"/>
      <c r="GBZ195" s="81"/>
      <c r="GCA195" s="81"/>
      <c r="GCB195" s="81"/>
      <c r="GCC195" s="81"/>
      <c r="GCD195" s="81"/>
      <c r="GCE195" s="81"/>
      <c r="GCF195" s="81"/>
      <c r="GCG195" s="81"/>
      <c r="GCH195" s="81"/>
      <c r="GCI195" s="81"/>
      <c r="GCJ195" s="81"/>
      <c r="GCK195" s="81"/>
      <c r="GCL195" s="81"/>
      <c r="GCM195" s="81"/>
      <c r="GCN195" s="81"/>
      <c r="GCO195" s="81"/>
      <c r="GCP195" s="81"/>
      <c r="GCQ195" s="81"/>
      <c r="GCR195" s="81"/>
      <c r="GCS195" s="81"/>
      <c r="GCT195" s="81"/>
      <c r="GCU195" s="81"/>
      <c r="GCV195" s="81"/>
      <c r="GCW195" s="81"/>
      <c r="GCX195" s="81"/>
      <c r="GCY195" s="81"/>
      <c r="GCZ195" s="81"/>
      <c r="GDA195" s="81"/>
      <c r="GDB195" s="81"/>
      <c r="GDC195" s="81"/>
      <c r="GDD195" s="81"/>
      <c r="GDE195" s="81"/>
      <c r="GDF195" s="81"/>
      <c r="GDG195" s="81"/>
      <c r="GDH195" s="81"/>
      <c r="GDI195" s="81"/>
      <c r="GDJ195" s="81"/>
      <c r="GDK195" s="81"/>
      <c r="GDL195" s="81"/>
      <c r="GDM195" s="81"/>
      <c r="GDN195" s="81"/>
      <c r="GDO195" s="81"/>
      <c r="GDP195" s="81"/>
      <c r="GDQ195" s="81"/>
      <c r="GDR195" s="81"/>
      <c r="GDS195" s="81"/>
      <c r="GDT195" s="81"/>
      <c r="GDU195" s="81"/>
      <c r="GDV195" s="81"/>
      <c r="GDW195" s="81"/>
      <c r="GDX195" s="81"/>
      <c r="GDY195" s="81"/>
      <c r="GDZ195" s="81"/>
      <c r="GEA195" s="81"/>
      <c r="GEB195" s="81"/>
      <c r="GEC195" s="81"/>
      <c r="GED195" s="81"/>
      <c r="GEE195" s="81"/>
      <c r="GEF195" s="81"/>
      <c r="GEG195" s="81"/>
      <c r="GEH195" s="81"/>
      <c r="GEI195" s="81"/>
      <c r="GEJ195" s="81"/>
      <c r="GEK195" s="81"/>
      <c r="GEL195" s="81"/>
      <c r="GEM195" s="81"/>
      <c r="GEN195" s="81"/>
      <c r="GEO195" s="81"/>
      <c r="GEP195" s="81"/>
      <c r="GEQ195" s="81"/>
      <c r="GER195" s="81"/>
      <c r="GES195" s="81"/>
      <c r="GET195" s="81"/>
      <c r="GEU195" s="81"/>
      <c r="GEV195" s="81"/>
      <c r="GEW195" s="81"/>
      <c r="GEX195" s="81"/>
      <c r="GEY195" s="81"/>
      <c r="GEZ195" s="81"/>
      <c r="GFA195" s="81"/>
      <c r="GFB195" s="81"/>
      <c r="GFC195" s="81"/>
      <c r="GFD195" s="81"/>
      <c r="GFE195" s="81"/>
      <c r="GFF195" s="81"/>
      <c r="GFG195" s="81"/>
      <c r="GFH195" s="81"/>
      <c r="GFI195" s="81"/>
      <c r="GFJ195" s="81"/>
      <c r="GFK195" s="81"/>
      <c r="GFL195" s="81"/>
      <c r="GFM195" s="81"/>
      <c r="GFN195" s="81"/>
      <c r="GFO195" s="81"/>
      <c r="GFP195" s="81"/>
      <c r="GFQ195" s="81"/>
      <c r="GFR195" s="81"/>
      <c r="GFS195" s="81"/>
      <c r="GFT195" s="81"/>
      <c r="GFU195" s="81"/>
      <c r="GFV195" s="81"/>
      <c r="GFW195" s="81"/>
      <c r="GFX195" s="81"/>
      <c r="GFY195" s="81"/>
      <c r="GFZ195" s="81"/>
      <c r="GGA195" s="81"/>
      <c r="GGB195" s="81"/>
      <c r="GGC195" s="81"/>
      <c r="GGD195" s="81"/>
      <c r="GGE195" s="81"/>
      <c r="GGF195" s="81"/>
      <c r="GGG195" s="81"/>
      <c r="GGH195" s="81"/>
      <c r="GGI195" s="81"/>
      <c r="GGJ195" s="81"/>
      <c r="GGK195" s="81"/>
      <c r="GGL195" s="81"/>
      <c r="GGM195" s="81"/>
      <c r="GGN195" s="81"/>
      <c r="GGO195" s="81"/>
      <c r="GGP195" s="81"/>
      <c r="GGQ195" s="81"/>
      <c r="GGR195" s="81"/>
      <c r="GGS195" s="81"/>
      <c r="GGT195" s="81"/>
      <c r="GGU195" s="81"/>
      <c r="GGV195" s="81"/>
      <c r="GGW195" s="81"/>
      <c r="GGX195" s="81"/>
      <c r="GGY195" s="81"/>
      <c r="GGZ195" s="81"/>
      <c r="GHA195" s="81"/>
      <c r="GHB195" s="81"/>
      <c r="GHC195" s="81"/>
      <c r="GHD195" s="81"/>
      <c r="GHE195" s="81"/>
      <c r="GHF195" s="81"/>
      <c r="GHG195" s="81"/>
      <c r="GHH195" s="81"/>
      <c r="GHI195" s="81"/>
      <c r="GHJ195" s="81"/>
      <c r="GHK195" s="81"/>
      <c r="GHL195" s="81"/>
      <c r="GHM195" s="81"/>
      <c r="GHN195" s="81"/>
      <c r="GHO195" s="81"/>
      <c r="GHP195" s="81"/>
      <c r="GHQ195" s="81"/>
      <c r="GHR195" s="81"/>
      <c r="GHS195" s="81"/>
      <c r="GHT195" s="81"/>
      <c r="GHU195" s="81"/>
      <c r="GHV195" s="81"/>
      <c r="GHW195" s="81"/>
      <c r="GHX195" s="81"/>
      <c r="GHY195" s="81"/>
      <c r="GHZ195" s="81"/>
      <c r="GIA195" s="81"/>
      <c r="GIB195" s="81"/>
      <c r="GIC195" s="81"/>
      <c r="GID195" s="81"/>
      <c r="GIE195" s="81"/>
      <c r="GIF195" s="81"/>
      <c r="GIG195" s="81"/>
      <c r="GIH195" s="81"/>
      <c r="GII195" s="81"/>
      <c r="GIJ195" s="81"/>
      <c r="GIK195" s="81"/>
      <c r="GIL195" s="81"/>
      <c r="GIM195" s="81"/>
      <c r="GIN195" s="81"/>
      <c r="GIO195" s="81"/>
      <c r="GIP195" s="81"/>
      <c r="GIQ195" s="81"/>
      <c r="GIR195" s="81"/>
      <c r="GIS195" s="81"/>
      <c r="GIT195" s="81"/>
      <c r="GIU195" s="81"/>
      <c r="GIV195" s="81"/>
      <c r="GIW195" s="81"/>
      <c r="GIX195" s="81"/>
      <c r="GIY195" s="81"/>
      <c r="GIZ195" s="81"/>
      <c r="GJA195" s="81"/>
      <c r="GJB195" s="81"/>
      <c r="GJC195" s="81"/>
      <c r="GJD195" s="81"/>
      <c r="GJE195" s="81"/>
      <c r="GJF195" s="81"/>
      <c r="GJG195" s="81"/>
      <c r="GJH195" s="81"/>
      <c r="GJI195" s="81"/>
      <c r="GJJ195" s="81"/>
      <c r="GJK195" s="81"/>
      <c r="GJL195" s="81"/>
      <c r="GJM195" s="81"/>
      <c r="GJN195" s="81"/>
      <c r="GJO195" s="81"/>
      <c r="GJP195" s="81"/>
      <c r="GJQ195" s="81"/>
      <c r="GJR195" s="81"/>
      <c r="GJS195" s="81"/>
      <c r="GJT195" s="81"/>
      <c r="GJU195" s="81"/>
      <c r="GJV195" s="81"/>
      <c r="GJW195" s="81"/>
      <c r="GJX195" s="81"/>
      <c r="GJY195" s="81"/>
      <c r="GJZ195" s="81"/>
      <c r="GKA195" s="81"/>
      <c r="GKB195" s="81"/>
      <c r="GKC195" s="81"/>
      <c r="GKD195" s="81"/>
      <c r="GKE195" s="81"/>
      <c r="GKF195" s="81"/>
      <c r="GKG195" s="81"/>
      <c r="GKH195" s="81"/>
      <c r="GKI195" s="81"/>
      <c r="GKJ195" s="81"/>
      <c r="GKK195" s="81"/>
      <c r="GKL195" s="81"/>
      <c r="GKM195" s="81"/>
      <c r="GKN195" s="81"/>
      <c r="GKO195" s="81"/>
      <c r="GKP195" s="81"/>
      <c r="GKQ195" s="81"/>
      <c r="GKR195" s="81"/>
      <c r="GKS195" s="81"/>
      <c r="GKT195" s="81"/>
      <c r="GKU195" s="81"/>
      <c r="GKV195" s="81"/>
      <c r="GKW195" s="81"/>
      <c r="GKX195" s="81"/>
      <c r="GKY195" s="81"/>
      <c r="GKZ195" s="81"/>
      <c r="GLA195" s="81"/>
      <c r="GLB195" s="81"/>
      <c r="GLC195" s="81"/>
      <c r="GLD195" s="81"/>
      <c r="GLE195" s="81"/>
      <c r="GLF195" s="81"/>
      <c r="GLG195" s="81"/>
      <c r="GLH195" s="81"/>
      <c r="GLI195" s="81"/>
      <c r="GLJ195" s="81"/>
      <c r="GLK195" s="81"/>
      <c r="GLL195" s="81"/>
      <c r="GLM195" s="81"/>
      <c r="GLN195" s="81"/>
      <c r="GLO195" s="81"/>
      <c r="GLP195" s="81"/>
      <c r="GLQ195" s="81"/>
      <c r="GLR195" s="81"/>
      <c r="GLS195" s="81"/>
      <c r="GLT195" s="81"/>
      <c r="GLU195" s="81"/>
      <c r="GLV195" s="81"/>
      <c r="GLW195" s="81"/>
      <c r="GLX195" s="81"/>
      <c r="GLY195" s="81"/>
      <c r="GLZ195" s="81"/>
      <c r="GMA195" s="81"/>
      <c r="GMB195" s="81"/>
      <c r="GMC195" s="81"/>
      <c r="GMD195" s="81"/>
      <c r="GME195" s="81"/>
      <c r="GMF195" s="81"/>
      <c r="GMG195" s="81"/>
      <c r="GMH195" s="81"/>
      <c r="GMI195" s="81"/>
      <c r="GMJ195" s="81"/>
      <c r="GMK195" s="81"/>
      <c r="GML195" s="81"/>
      <c r="GMM195" s="81"/>
      <c r="GMN195" s="81"/>
      <c r="GMO195" s="81"/>
      <c r="GMP195" s="81"/>
      <c r="GMQ195" s="81"/>
      <c r="GMR195" s="81"/>
      <c r="GMS195" s="81"/>
      <c r="GMT195" s="81"/>
      <c r="GMU195" s="81"/>
      <c r="GMV195" s="81"/>
      <c r="GMW195" s="81"/>
      <c r="GMX195" s="81"/>
      <c r="GMY195" s="81"/>
      <c r="GMZ195" s="81"/>
      <c r="GNA195" s="81"/>
      <c r="GNB195" s="81"/>
      <c r="GNC195" s="81"/>
      <c r="GND195" s="81"/>
      <c r="GNE195" s="81"/>
      <c r="GNF195" s="81"/>
      <c r="GNG195" s="81"/>
      <c r="GNH195" s="81"/>
      <c r="GNI195" s="81"/>
      <c r="GNJ195" s="81"/>
      <c r="GNK195" s="81"/>
      <c r="GNL195" s="81"/>
      <c r="GNM195" s="81"/>
      <c r="GNN195" s="81"/>
      <c r="GNO195" s="81"/>
      <c r="GNP195" s="81"/>
      <c r="GNQ195" s="81"/>
      <c r="GNR195" s="81"/>
      <c r="GNS195" s="81"/>
      <c r="GNT195" s="81"/>
      <c r="GNU195" s="81"/>
      <c r="GNV195" s="81"/>
      <c r="GNW195" s="81"/>
      <c r="GNX195" s="81"/>
      <c r="GNY195" s="81"/>
      <c r="GNZ195" s="81"/>
      <c r="GOA195" s="81"/>
      <c r="GOB195" s="81"/>
      <c r="GOC195" s="81"/>
      <c r="GOD195" s="81"/>
      <c r="GOE195" s="81"/>
      <c r="GOF195" s="81"/>
      <c r="GOG195" s="81"/>
      <c r="GOH195" s="81"/>
      <c r="GOI195" s="81"/>
      <c r="GOJ195" s="81"/>
      <c r="GOK195" s="81"/>
      <c r="GOL195" s="81"/>
      <c r="GOM195" s="81"/>
      <c r="GON195" s="81"/>
      <c r="GOO195" s="81"/>
      <c r="GOP195" s="81"/>
      <c r="GOQ195" s="81"/>
      <c r="GOR195" s="81"/>
      <c r="GOS195" s="81"/>
      <c r="GOT195" s="81"/>
      <c r="GOU195" s="81"/>
      <c r="GOV195" s="81"/>
      <c r="GOW195" s="81"/>
      <c r="GOX195" s="81"/>
      <c r="GOY195" s="81"/>
      <c r="GOZ195" s="81"/>
      <c r="GPA195" s="81"/>
      <c r="GPB195" s="81"/>
      <c r="GPC195" s="81"/>
      <c r="GPD195" s="81"/>
      <c r="GPE195" s="81"/>
      <c r="GPF195" s="81"/>
      <c r="GPG195" s="81"/>
      <c r="GPH195" s="81"/>
      <c r="GPI195" s="81"/>
      <c r="GPJ195" s="81"/>
      <c r="GPK195" s="81"/>
      <c r="GPL195" s="81"/>
      <c r="GPM195" s="81"/>
      <c r="GPN195" s="81"/>
      <c r="GPO195" s="81"/>
      <c r="GPP195" s="81"/>
      <c r="GPQ195" s="81"/>
      <c r="GPR195" s="81"/>
      <c r="GPS195" s="81"/>
      <c r="GPT195" s="81"/>
      <c r="GPU195" s="81"/>
      <c r="GPV195" s="81"/>
      <c r="GPW195" s="81"/>
      <c r="GPX195" s="81"/>
      <c r="GPY195" s="81"/>
      <c r="GPZ195" s="81"/>
      <c r="GQA195" s="81"/>
      <c r="GQB195" s="81"/>
      <c r="GQC195" s="81"/>
      <c r="GQD195" s="81"/>
      <c r="GQE195" s="81"/>
      <c r="GQF195" s="81"/>
      <c r="GQG195" s="81"/>
      <c r="GQH195" s="81"/>
      <c r="GQI195" s="81"/>
      <c r="GQJ195" s="81"/>
      <c r="GQK195" s="81"/>
      <c r="GQL195" s="81"/>
      <c r="GQM195" s="81"/>
      <c r="GQN195" s="81"/>
      <c r="GQO195" s="81"/>
      <c r="GQP195" s="81"/>
      <c r="GQQ195" s="81"/>
      <c r="GQR195" s="81"/>
      <c r="GQS195" s="81"/>
      <c r="GQT195" s="81"/>
      <c r="GQU195" s="81"/>
      <c r="GQV195" s="81"/>
      <c r="GQW195" s="81"/>
      <c r="GQX195" s="81"/>
      <c r="GQY195" s="81"/>
      <c r="GQZ195" s="81"/>
      <c r="GRA195" s="81"/>
      <c r="GRB195" s="81"/>
      <c r="GRC195" s="81"/>
      <c r="GRD195" s="81"/>
      <c r="GRE195" s="81"/>
      <c r="GRF195" s="81"/>
      <c r="GRG195" s="81"/>
      <c r="GRH195" s="81"/>
      <c r="GRI195" s="81"/>
      <c r="GRJ195" s="81"/>
      <c r="GRK195" s="81"/>
      <c r="GRL195" s="81"/>
      <c r="GRM195" s="81"/>
      <c r="GRN195" s="81"/>
      <c r="GRO195" s="81"/>
      <c r="GRP195" s="81"/>
      <c r="GRQ195" s="81"/>
      <c r="GRR195" s="81"/>
      <c r="GRS195" s="81"/>
      <c r="GRT195" s="81"/>
      <c r="GRU195" s="81"/>
      <c r="GRV195" s="81"/>
      <c r="GRW195" s="81"/>
      <c r="GRX195" s="81"/>
      <c r="GRY195" s="81"/>
      <c r="GRZ195" s="81"/>
      <c r="GSA195" s="81"/>
      <c r="GSB195" s="81"/>
      <c r="GSC195" s="81"/>
      <c r="GSD195" s="81"/>
      <c r="GSE195" s="81"/>
      <c r="GSF195" s="81"/>
      <c r="GSG195" s="81"/>
      <c r="GSH195" s="81"/>
      <c r="GSI195" s="81"/>
      <c r="GSJ195" s="81"/>
      <c r="GSK195" s="81"/>
      <c r="GSL195" s="81"/>
      <c r="GSM195" s="81"/>
      <c r="GSN195" s="81"/>
      <c r="GSO195" s="81"/>
      <c r="GSP195" s="81"/>
      <c r="GSQ195" s="81"/>
      <c r="GSR195" s="81"/>
      <c r="GSS195" s="81"/>
      <c r="GST195" s="81"/>
      <c r="GSU195" s="81"/>
      <c r="GSV195" s="81"/>
      <c r="GSW195" s="81"/>
      <c r="GSX195" s="81"/>
      <c r="GSY195" s="81"/>
      <c r="GSZ195" s="81"/>
      <c r="GTA195" s="81"/>
      <c r="GTB195" s="81"/>
      <c r="GTC195" s="81"/>
      <c r="GTD195" s="81"/>
      <c r="GTE195" s="81"/>
      <c r="GTF195" s="81"/>
      <c r="GTG195" s="81"/>
      <c r="GTH195" s="81"/>
      <c r="GTI195" s="81"/>
      <c r="GTJ195" s="81"/>
      <c r="GTK195" s="81"/>
      <c r="GTL195" s="81"/>
      <c r="GTM195" s="81"/>
      <c r="GTN195" s="81"/>
      <c r="GTO195" s="81"/>
      <c r="GTP195" s="81"/>
      <c r="GTQ195" s="81"/>
      <c r="GTR195" s="81"/>
      <c r="GTS195" s="81"/>
      <c r="GTT195" s="81"/>
      <c r="GTU195" s="81"/>
      <c r="GTV195" s="81"/>
      <c r="GTW195" s="81"/>
      <c r="GTX195" s="81"/>
      <c r="GTY195" s="81"/>
      <c r="GTZ195" s="81"/>
      <c r="GUA195" s="81"/>
      <c r="GUB195" s="81"/>
      <c r="GUC195" s="81"/>
      <c r="GUD195" s="81"/>
      <c r="GUE195" s="81"/>
      <c r="GUF195" s="81"/>
      <c r="GUG195" s="81"/>
      <c r="GUH195" s="81"/>
      <c r="GUI195" s="81"/>
      <c r="GUJ195" s="81"/>
      <c r="GUK195" s="81"/>
      <c r="GUL195" s="81"/>
      <c r="GUM195" s="81"/>
      <c r="GUN195" s="81"/>
      <c r="GUO195" s="81"/>
      <c r="GUP195" s="81"/>
      <c r="GUQ195" s="81"/>
      <c r="GUR195" s="81"/>
      <c r="GUS195" s="81"/>
      <c r="GUT195" s="81"/>
      <c r="GUU195" s="81"/>
      <c r="GUV195" s="81"/>
      <c r="GUW195" s="81"/>
      <c r="GUX195" s="81"/>
      <c r="GUY195" s="81"/>
      <c r="GUZ195" s="81"/>
      <c r="GVA195" s="81"/>
      <c r="GVB195" s="81"/>
      <c r="GVC195" s="81"/>
      <c r="GVD195" s="81"/>
      <c r="GVE195" s="81"/>
      <c r="GVF195" s="81"/>
      <c r="GVG195" s="81"/>
      <c r="GVH195" s="81"/>
      <c r="GVI195" s="81"/>
      <c r="GVJ195" s="81"/>
      <c r="GVK195" s="81"/>
      <c r="GVL195" s="81"/>
      <c r="GVM195" s="81"/>
      <c r="GVN195" s="81"/>
      <c r="GVO195" s="81"/>
      <c r="GVP195" s="81"/>
      <c r="GVQ195" s="81"/>
      <c r="GVR195" s="81"/>
      <c r="GVS195" s="81"/>
      <c r="GVT195" s="81"/>
      <c r="GVU195" s="81"/>
      <c r="GVV195" s="81"/>
      <c r="GVW195" s="81"/>
      <c r="GVX195" s="81"/>
      <c r="GVY195" s="81"/>
      <c r="GVZ195" s="81"/>
      <c r="GWA195" s="81"/>
      <c r="GWB195" s="81"/>
      <c r="GWC195" s="81"/>
      <c r="GWD195" s="81"/>
      <c r="GWE195" s="81"/>
      <c r="GWF195" s="81"/>
      <c r="GWG195" s="81"/>
      <c r="GWH195" s="81"/>
      <c r="GWI195" s="81"/>
      <c r="GWJ195" s="81"/>
      <c r="GWK195" s="81"/>
      <c r="GWL195" s="81"/>
      <c r="GWM195" s="81"/>
      <c r="GWN195" s="81"/>
      <c r="GWO195" s="81"/>
      <c r="GWP195" s="81"/>
      <c r="GWQ195" s="81"/>
      <c r="GWR195" s="81"/>
      <c r="GWS195" s="81"/>
      <c r="GWT195" s="81"/>
      <c r="GWU195" s="81"/>
      <c r="GWV195" s="81"/>
      <c r="GWW195" s="81"/>
      <c r="GWX195" s="81"/>
      <c r="GWY195" s="81"/>
      <c r="GWZ195" s="81"/>
      <c r="GXA195" s="81"/>
      <c r="GXB195" s="81"/>
      <c r="GXC195" s="81"/>
      <c r="GXD195" s="81"/>
      <c r="GXE195" s="81"/>
      <c r="GXF195" s="81"/>
      <c r="GXG195" s="81"/>
      <c r="GXH195" s="81"/>
      <c r="GXI195" s="81"/>
      <c r="GXJ195" s="81"/>
      <c r="GXK195" s="81"/>
      <c r="GXL195" s="81"/>
      <c r="GXM195" s="81"/>
      <c r="GXN195" s="81"/>
      <c r="GXO195" s="81"/>
      <c r="GXP195" s="81"/>
      <c r="GXQ195" s="81"/>
      <c r="GXR195" s="81"/>
      <c r="GXS195" s="81"/>
      <c r="GXT195" s="81"/>
      <c r="GXU195" s="81"/>
      <c r="GXV195" s="81"/>
      <c r="GXW195" s="81"/>
      <c r="GXX195" s="81"/>
      <c r="GXY195" s="81"/>
      <c r="GXZ195" s="81"/>
      <c r="GYA195" s="81"/>
      <c r="GYB195" s="81"/>
      <c r="GYC195" s="81"/>
      <c r="GYD195" s="81"/>
      <c r="GYE195" s="81"/>
      <c r="GYF195" s="81"/>
      <c r="GYG195" s="81"/>
      <c r="GYH195" s="81"/>
      <c r="GYI195" s="81"/>
      <c r="GYJ195" s="81"/>
      <c r="GYK195" s="81"/>
      <c r="GYL195" s="81"/>
      <c r="GYM195" s="81"/>
      <c r="GYN195" s="81"/>
      <c r="GYO195" s="81"/>
      <c r="GYP195" s="81"/>
      <c r="GYQ195" s="81"/>
      <c r="GYR195" s="81"/>
      <c r="GYS195" s="81"/>
      <c r="GYT195" s="81"/>
      <c r="GYU195" s="81"/>
      <c r="GYV195" s="81"/>
      <c r="GYW195" s="81"/>
      <c r="GYX195" s="81"/>
      <c r="GYY195" s="81"/>
      <c r="GYZ195" s="81"/>
      <c r="GZA195" s="81"/>
      <c r="GZB195" s="81"/>
      <c r="GZC195" s="81"/>
      <c r="GZD195" s="81"/>
      <c r="GZE195" s="81"/>
      <c r="GZF195" s="81"/>
      <c r="GZG195" s="81"/>
      <c r="GZH195" s="81"/>
      <c r="GZI195" s="81"/>
      <c r="GZJ195" s="81"/>
      <c r="GZK195" s="81"/>
      <c r="GZL195" s="81"/>
      <c r="GZM195" s="81"/>
      <c r="GZN195" s="81"/>
      <c r="GZO195" s="81"/>
      <c r="GZP195" s="81"/>
      <c r="GZQ195" s="81"/>
      <c r="GZR195" s="81"/>
      <c r="GZS195" s="81"/>
      <c r="GZT195" s="81"/>
      <c r="GZU195" s="81"/>
      <c r="GZV195" s="81"/>
      <c r="GZW195" s="81"/>
      <c r="GZX195" s="81"/>
      <c r="GZY195" s="81"/>
      <c r="GZZ195" s="81"/>
      <c r="HAA195" s="81"/>
      <c r="HAB195" s="81"/>
      <c r="HAC195" s="81"/>
      <c r="HAD195" s="81"/>
      <c r="HAE195" s="81"/>
      <c r="HAF195" s="81"/>
      <c r="HAG195" s="81"/>
      <c r="HAH195" s="81"/>
      <c r="HAI195" s="81"/>
      <c r="HAJ195" s="81"/>
      <c r="HAK195" s="81"/>
      <c r="HAL195" s="81"/>
      <c r="HAM195" s="81"/>
      <c r="HAN195" s="81"/>
      <c r="HAO195" s="81"/>
      <c r="HAP195" s="81"/>
      <c r="HAQ195" s="81"/>
      <c r="HAR195" s="81"/>
      <c r="HAS195" s="81"/>
      <c r="HAT195" s="81"/>
      <c r="HAU195" s="81"/>
      <c r="HAV195" s="81"/>
      <c r="HAW195" s="81"/>
      <c r="HAX195" s="81"/>
      <c r="HAY195" s="81"/>
      <c r="HAZ195" s="81"/>
      <c r="HBA195" s="81"/>
      <c r="HBB195" s="81"/>
      <c r="HBC195" s="81"/>
      <c r="HBD195" s="81"/>
      <c r="HBE195" s="81"/>
      <c r="HBF195" s="81"/>
      <c r="HBG195" s="81"/>
      <c r="HBH195" s="81"/>
      <c r="HBI195" s="81"/>
      <c r="HBJ195" s="81"/>
      <c r="HBK195" s="81"/>
      <c r="HBL195" s="81"/>
      <c r="HBM195" s="81"/>
      <c r="HBN195" s="81"/>
      <c r="HBO195" s="81"/>
      <c r="HBP195" s="81"/>
      <c r="HBQ195" s="81"/>
      <c r="HBR195" s="81"/>
      <c r="HBS195" s="81"/>
      <c r="HBT195" s="81"/>
      <c r="HBU195" s="81"/>
      <c r="HBV195" s="81"/>
      <c r="HBW195" s="81"/>
      <c r="HBX195" s="81"/>
      <c r="HBY195" s="81"/>
      <c r="HBZ195" s="81"/>
      <c r="HCA195" s="81"/>
      <c r="HCB195" s="81"/>
      <c r="HCC195" s="81"/>
      <c r="HCD195" s="81"/>
      <c r="HCE195" s="81"/>
      <c r="HCF195" s="81"/>
      <c r="HCG195" s="81"/>
      <c r="HCH195" s="81"/>
      <c r="HCI195" s="81"/>
      <c r="HCJ195" s="81"/>
      <c r="HCK195" s="81"/>
      <c r="HCL195" s="81"/>
      <c r="HCM195" s="81"/>
      <c r="HCN195" s="81"/>
      <c r="HCO195" s="81"/>
      <c r="HCP195" s="81"/>
      <c r="HCQ195" s="81"/>
      <c r="HCR195" s="81"/>
      <c r="HCS195" s="81"/>
      <c r="HCT195" s="81"/>
      <c r="HCU195" s="81"/>
      <c r="HCV195" s="81"/>
      <c r="HCW195" s="81"/>
      <c r="HCX195" s="81"/>
      <c r="HCY195" s="81"/>
      <c r="HCZ195" s="81"/>
      <c r="HDA195" s="81"/>
      <c r="HDB195" s="81"/>
      <c r="HDC195" s="81"/>
      <c r="HDD195" s="81"/>
      <c r="HDE195" s="81"/>
      <c r="HDF195" s="81"/>
      <c r="HDG195" s="81"/>
      <c r="HDH195" s="81"/>
      <c r="HDI195" s="81"/>
      <c r="HDJ195" s="81"/>
      <c r="HDK195" s="81"/>
      <c r="HDL195" s="81"/>
      <c r="HDM195" s="81"/>
      <c r="HDN195" s="81"/>
      <c r="HDO195" s="81"/>
      <c r="HDP195" s="81"/>
      <c r="HDQ195" s="81"/>
      <c r="HDR195" s="81"/>
      <c r="HDS195" s="81"/>
      <c r="HDT195" s="81"/>
      <c r="HDU195" s="81"/>
      <c r="HDV195" s="81"/>
      <c r="HDW195" s="81"/>
      <c r="HDX195" s="81"/>
      <c r="HDY195" s="81"/>
      <c r="HDZ195" s="81"/>
      <c r="HEA195" s="81"/>
      <c r="HEB195" s="81"/>
      <c r="HEC195" s="81"/>
      <c r="HED195" s="81"/>
      <c r="HEE195" s="81"/>
      <c r="HEF195" s="81"/>
      <c r="HEG195" s="81"/>
      <c r="HEH195" s="81"/>
      <c r="HEI195" s="81"/>
      <c r="HEJ195" s="81"/>
      <c r="HEK195" s="81"/>
      <c r="HEL195" s="81"/>
      <c r="HEM195" s="81"/>
      <c r="HEN195" s="81"/>
      <c r="HEO195" s="81"/>
      <c r="HEP195" s="81"/>
      <c r="HEQ195" s="81"/>
      <c r="HER195" s="81"/>
      <c r="HES195" s="81"/>
      <c r="HET195" s="81"/>
      <c r="HEU195" s="81"/>
      <c r="HEV195" s="81"/>
      <c r="HEW195" s="81"/>
      <c r="HEX195" s="81"/>
      <c r="HEY195" s="81"/>
      <c r="HEZ195" s="81"/>
      <c r="HFA195" s="81"/>
      <c r="HFB195" s="81"/>
      <c r="HFC195" s="81"/>
      <c r="HFD195" s="81"/>
      <c r="HFE195" s="81"/>
      <c r="HFF195" s="81"/>
      <c r="HFG195" s="81"/>
      <c r="HFH195" s="81"/>
      <c r="HFI195" s="81"/>
      <c r="HFJ195" s="81"/>
      <c r="HFK195" s="81"/>
      <c r="HFL195" s="81"/>
      <c r="HFM195" s="81"/>
      <c r="HFN195" s="81"/>
      <c r="HFO195" s="81"/>
      <c r="HFP195" s="81"/>
      <c r="HFQ195" s="81"/>
      <c r="HFR195" s="81"/>
      <c r="HFS195" s="81"/>
      <c r="HFT195" s="81"/>
      <c r="HFU195" s="81"/>
      <c r="HFV195" s="81"/>
      <c r="HFW195" s="81"/>
      <c r="HFX195" s="81"/>
      <c r="HFY195" s="81"/>
      <c r="HFZ195" s="81"/>
      <c r="HGA195" s="81"/>
      <c r="HGB195" s="81"/>
      <c r="HGC195" s="81"/>
      <c r="HGD195" s="81"/>
      <c r="HGE195" s="81"/>
      <c r="HGF195" s="81"/>
      <c r="HGG195" s="81"/>
      <c r="HGH195" s="81"/>
      <c r="HGI195" s="81"/>
      <c r="HGJ195" s="81"/>
      <c r="HGK195" s="81"/>
      <c r="HGL195" s="81"/>
      <c r="HGM195" s="81"/>
      <c r="HGN195" s="81"/>
      <c r="HGO195" s="81"/>
      <c r="HGP195" s="81"/>
      <c r="HGQ195" s="81"/>
      <c r="HGR195" s="81"/>
      <c r="HGS195" s="81"/>
      <c r="HGT195" s="81"/>
      <c r="HGU195" s="81"/>
      <c r="HGV195" s="81"/>
      <c r="HGW195" s="81"/>
      <c r="HGX195" s="81"/>
      <c r="HGY195" s="81"/>
      <c r="HGZ195" s="81"/>
      <c r="HHA195" s="81"/>
      <c r="HHB195" s="81"/>
      <c r="HHC195" s="81"/>
      <c r="HHD195" s="81"/>
      <c r="HHE195" s="81"/>
      <c r="HHF195" s="81"/>
      <c r="HHG195" s="81"/>
      <c r="HHH195" s="81"/>
      <c r="HHI195" s="81"/>
      <c r="HHJ195" s="81"/>
      <c r="HHK195" s="81"/>
      <c r="HHL195" s="81"/>
      <c r="HHM195" s="81"/>
      <c r="HHN195" s="81"/>
      <c r="HHO195" s="81"/>
      <c r="HHP195" s="81"/>
      <c r="HHQ195" s="81"/>
      <c r="HHR195" s="81"/>
      <c r="HHS195" s="81"/>
      <c r="HHT195" s="81"/>
      <c r="HHU195" s="81"/>
      <c r="HHV195" s="81"/>
      <c r="HHW195" s="81"/>
      <c r="HHX195" s="81"/>
      <c r="HHY195" s="81"/>
      <c r="HHZ195" s="81"/>
      <c r="HIA195" s="81"/>
      <c r="HIB195" s="81"/>
      <c r="HIC195" s="81"/>
      <c r="HID195" s="81"/>
      <c r="HIE195" s="81"/>
      <c r="HIF195" s="81"/>
      <c r="HIG195" s="81"/>
      <c r="HIH195" s="81"/>
      <c r="HII195" s="81"/>
      <c r="HIJ195" s="81"/>
      <c r="HIK195" s="81"/>
      <c r="HIL195" s="81"/>
      <c r="HIM195" s="81"/>
      <c r="HIN195" s="81"/>
      <c r="HIO195" s="81"/>
      <c r="HIP195" s="81"/>
      <c r="HIQ195" s="81"/>
      <c r="HIR195" s="81"/>
      <c r="HIS195" s="81"/>
      <c r="HIT195" s="81"/>
      <c r="HIU195" s="81"/>
      <c r="HIV195" s="81"/>
      <c r="HIW195" s="81"/>
      <c r="HIX195" s="81"/>
      <c r="HIY195" s="81"/>
      <c r="HIZ195" s="81"/>
      <c r="HJA195" s="81"/>
      <c r="HJB195" s="81"/>
      <c r="HJC195" s="81"/>
      <c r="HJD195" s="81"/>
      <c r="HJE195" s="81"/>
      <c r="HJF195" s="81"/>
      <c r="HJG195" s="81"/>
      <c r="HJH195" s="81"/>
      <c r="HJI195" s="81"/>
      <c r="HJJ195" s="81"/>
      <c r="HJK195" s="81"/>
      <c r="HJL195" s="81"/>
      <c r="HJM195" s="81"/>
      <c r="HJN195" s="81"/>
      <c r="HJO195" s="81"/>
      <c r="HJP195" s="81"/>
      <c r="HJQ195" s="81"/>
      <c r="HJR195" s="81"/>
      <c r="HJS195" s="81"/>
      <c r="HJT195" s="81"/>
      <c r="HJU195" s="81"/>
      <c r="HJV195" s="81"/>
      <c r="HJW195" s="81"/>
      <c r="HJX195" s="81"/>
      <c r="HJY195" s="81"/>
      <c r="HJZ195" s="81"/>
      <c r="HKA195" s="81"/>
      <c r="HKB195" s="81"/>
      <c r="HKC195" s="81"/>
      <c r="HKD195" s="81"/>
      <c r="HKE195" s="81"/>
      <c r="HKF195" s="81"/>
      <c r="HKG195" s="81"/>
      <c r="HKH195" s="81"/>
      <c r="HKI195" s="81"/>
      <c r="HKJ195" s="81"/>
      <c r="HKK195" s="81"/>
      <c r="HKL195" s="81"/>
      <c r="HKM195" s="81"/>
      <c r="HKN195" s="81"/>
      <c r="HKO195" s="81"/>
      <c r="HKP195" s="81"/>
      <c r="HKQ195" s="81"/>
      <c r="HKR195" s="81"/>
      <c r="HKS195" s="81"/>
      <c r="HKT195" s="81"/>
      <c r="HKU195" s="81"/>
      <c r="HKV195" s="81"/>
      <c r="HKW195" s="81"/>
      <c r="HKX195" s="81"/>
      <c r="HKY195" s="81"/>
      <c r="HKZ195" s="81"/>
      <c r="HLA195" s="81"/>
      <c r="HLB195" s="81"/>
      <c r="HLC195" s="81"/>
      <c r="HLD195" s="81"/>
      <c r="HLE195" s="81"/>
      <c r="HLF195" s="81"/>
      <c r="HLG195" s="81"/>
      <c r="HLH195" s="81"/>
      <c r="HLI195" s="81"/>
      <c r="HLJ195" s="81"/>
      <c r="HLK195" s="81"/>
      <c r="HLL195" s="81"/>
      <c r="HLM195" s="81"/>
      <c r="HLN195" s="81"/>
      <c r="HLO195" s="81"/>
      <c r="HLP195" s="81"/>
      <c r="HLQ195" s="81"/>
      <c r="HLR195" s="81"/>
      <c r="HLS195" s="81"/>
      <c r="HLT195" s="81"/>
      <c r="HLU195" s="81"/>
      <c r="HLV195" s="81"/>
      <c r="HLW195" s="81"/>
      <c r="HLX195" s="81"/>
      <c r="HLY195" s="81"/>
      <c r="HLZ195" s="81"/>
      <c r="HMA195" s="81"/>
      <c r="HMB195" s="81"/>
      <c r="HMC195" s="81"/>
      <c r="HMD195" s="81"/>
      <c r="HME195" s="81"/>
      <c r="HMF195" s="81"/>
      <c r="HMG195" s="81"/>
      <c r="HMH195" s="81"/>
      <c r="HMI195" s="81"/>
      <c r="HMJ195" s="81"/>
      <c r="HMK195" s="81"/>
      <c r="HML195" s="81"/>
      <c r="HMM195" s="81"/>
      <c r="HMN195" s="81"/>
      <c r="HMO195" s="81"/>
      <c r="HMP195" s="81"/>
      <c r="HMQ195" s="81"/>
      <c r="HMR195" s="81"/>
      <c r="HMS195" s="81"/>
      <c r="HMT195" s="81"/>
      <c r="HMU195" s="81"/>
      <c r="HMV195" s="81"/>
      <c r="HMW195" s="81"/>
      <c r="HMX195" s="81"/>
      <c r="HMY195" s="81"/>
      <c r="HMZ195" s="81"/>
      <c r="HNA195" s="81"/>
      <c r="HNB195" s="81"/>
      <c r="HNC195" s="81"/>
      <c r="HND195" s="81"/>
      <c r="HNE195" s="81"/>
      <c r="HNF195" s="81"/>
      <c r="HNG195" s="81"/>
      <c r="HNH195" s="81"/>
      <c r="HNI195" s="81"/>
      <c r="HNJ195" s="81"/>
      <c r="HNK195" s="81"/>
      <c r="HNL195" s="81"/>
      <c r="HNM195" s="81"/>
      <c r="HNN195" s="81"/>
      <c r="HNO195" s="81"/>
      <c r="HNP195" s="81"/>
      <c r="HNQ195" s="81"/>
      <c r="HNR195" s="81"/>
      <c r="HNS195" s="81"/>
      <c r="HNT195" s="81"/>
      <c r="HNU195" s="81"/>
      <c r="HNV195" s="81"/>
      <c r="HNW195" s="81"/>
      <c r="HNX195" s="81"/>
      <c r="HNY195" s="81"/>
      <c r="HNZ195" s="81"/>
      <c r="HOA195" s="81"/>
      <c r="HOB195" s="81"/>
      <c r="HOC195" s="81"/>
      <c r="HOD195" s="81"/>
      <c r="HOE195" s="81"/>
      <c r="HOF195" s="81"/>
      <c r="HOG195" s="81"/>
      <c r="HOH195" s="81"/>
      <c r="HOI195" s="81"/>
      <c r="HOJ195" s="81"/>
      <c r="HOK195" s="81"/>
      <c r="HOL195" s="81"/>
      <c r="HOM195" s="81"/>
      <c r="HON195" s="81"/>
      <c r="HOO195" s="81"/>
      <c r="HOP195" s="81"/>
      <c r="HOQ195" s="81"/>
      <c r="HOR195" s="81"/>
      <c r="HOS195" s="81"/>
      <c r="HOT195" s="81"/>
      <c r="HOU195" s="81"/>
      <c r="HOV195" s="81"/>
      <c r="HOW195" s="81"/>
      <c r="HOX195" s="81"/>
      <c r="HOY195" s="81"/>
      <c r="HOZ195" s="81"/>
      <c r="HPA195" s="81"/>
      <c r="HPB195" s="81"/>
      <c r="HPC195" s="81"/>
      <c r="HPD195" s="81"/>
      <c r="HPE195" s="81"/>
      <c r="HPF195" s="81"/>
      <c r="HPG195" s="81"/>
      <c r="HPH195" s="81"/>
      <c r="HPI195" s="81"/>
      <c r="HPJ195" s="81"/>
      <c r="HPK195" s="81"/>
      <c r="HPL195" s="81"/>
      <c r="HPM195" s="81"/>
      <c r="HPN195" s="81"/>
      <c r="HPO195" s="81"/>
      <c r="HPP195" s="81"/>
      <c r="HPQ195" s="81"/>
      <c r="HPR195" s="81"/>
      <c r="HPS195" s="81"/>
      <c r="HPT195" s="81"/>
      <c r="HPU195" s="81"/>
      <c r="HPV195" s="81"/>
      <c r="HPW195" s="81"/>
      <c r="HPX195" s="81"/>
      <c r="HPY195" s="81"/>
      <c r="HPZ195" s="81"/>
      <c r="HQA195" s="81"/>
      <c r="HQB195" s="81"/>
      <c r="HQC195" s="81"/>
      <c r="HQD195" s="81"/>
      <c r="HQE195" s="81"/>
      <c r="HQF195" s="81"/>
      <c r="HQG195" s="81"/>
      <c r="HQH195" s="81"/>
      <c r="HQI195" s="81"/>
      <c r="HQJ195" s="81"/>
      <c r="HQK195" s="81"/>
      <c r="HQL195" s="81"/>
      <c r="HQM195" s="81"/>
      <c r="HQN195" s="81"/>
      <c r="HQO195" s="81"/>
      <c r="HQP195" s="81"/>
      <c r="HQQ195" s="81"/>
      <c r="HQR195" s="81"/>
      <c r="HQS195" s="81"/>
      <c r="HQT195" s="81"/>
      <c r="HQU195" s="81"/>
      <c r="HQV195" s="81"/>
      <c r="HQW195" s="81"/>
      <c r="HQX195" s="81"/>
      <c r="HQY195" s="81"/>
      <c r="HQZ195" s="81"/>
      <c r="HRA195" s="81"/>
      <c r="HRB195" s="81"/>
      <c r="HRC195" s="81"/>
      <c r="HRD195" s="81"/>
      <c r="HRE195" s="81"/>
      <c r="HRF195" s="81"/>
      <c r="HRG195" s="81"/>
      <c r="HRH195" s="81"/>
      <c r="HRI195" s="81"/>
      <c r="HRJ195" s="81"/>
      <c r="HRK195" s="81"/>
      <c r="HRL195" s="81"/>
      <c r="HRM195" s="81"/>
      <c r="HRN195" s="81"/>
      <c r="HRO195" s="81"/>
      <c r="HRP195" s="81"/>
      <c r="HRQ195" s="81"/>
      <c r="HRR195" s="81"/>
      <c r="HRS195" s="81"/>
      <c r="HRT195" s="81"/>
      <c r="HRU195" s="81"/>
      <c r="HRV195" s="81"/>
      <c r="HRW195" s="81"/>
      <c r="HRX195" s="81"/>
      <c r="HRY195" s="81"/>
      <c r="HRZ195" s="81"/>
      <c r="HSA195" s="81"/>
      <c r="HSB195" s="81"/>
      <c r="HSC195" s="81"/>
      <c r="HSD195" s="81"/>
      <c r="HSE195" s="81"/>
      <c r="HSF195" s="81"/>
      <c r="HSG195" s="81"/>
      <c r="HSH195" s="81"/>
      <c r="HSI195" s="81"/>
      <c r="HSJ195" s="81"/>
      <c r="HSK195" s="81"/>
      <c r="HSL195" s="81"/>
      <c r="HSM195" s="81"/>
      <c r="HSN195" s="81"/>
      <c r="HSO195" s="81"/>
      <c r="HSP195" s="81"/>
      <c r="HSQ195" s="81"/>
      <c r="HSR195" s="81"/>
      <c r="HSS195" s="81"/>
      <c r="HST195" s="81"/>
      <c r="HSU195" s="81"/>
      <c r="HSV195" s="81"/>
      <c r="HSW195" s="81"/>
      <c r="HSX195" s="81"/>
      <c r="HSY195" s="81"/>
      <c r="HSZ195" s="81"/>
      <c r="HTA195" s="81"/>
      <c r="HTB195" s="81"/>
      <c r="HTC195" s="81"/>
      <c r="HTD195" s="81"/>
      <c r="HTE195" s="81"/>
      <c r="HTF195" s="81"/>
      <c r="HTG195" s="81"/>
      <c r="HTH195" s="81"/>
      <c r="HTI195" s="81"/>
      <c r="HTJ195" s="81"/>
      <c r="HTK195" s="81"/>
      <c r="HTL195" s="81"/>
      <c r="HTM195" s="81"/>
      <c r="HTN195" s="81"/>
      <c r="HTO195" s="81"/>
      <c r="HTP195" s="81"/>
      <c r="HTQ195" s="81"/>
      <c r="HTR195" s="81"/>
      <c r="HTS195" s="81"/>
      <c r="HTT195" s="81"/>
      <c r="HTU195" s="81"/>
      <c r="HTV195" s="81"/>
      <c r="HTW195" s="81"/>
      <c r="HTX195" s="81"/>
      <c r="HTY195" s="81"/>
      <c r="HTZ195" s="81"/>
      <c r="HUA195" s="81"/>
      <c r="HUB195" s="81"/>
      <c r="HUC195" s="81"/>
      <c r="HUD195" s="81"/>
      <c r="HUE195" s="81"/>
      <c r="HUF195" s="81"/>
      <c r="HUG195" s="81"/>
      <c r="HUH195" s="81"/>
      <c r="HUI195" s="81"/>
      <c r="HUJ195" s="81"/>
      <c r="HUK195" s="81"/>
      <c r="HUL195" s="81"/>
      <c r="HUM195" s="81"/>
      <c r="HUN195" s="81"/>
      <c r="HUO195" s="81"/>
      <c r="HUP195" s="81"/>
      <c r="HUQ195" s="81"/>
      <c r="HUR195" s="81"/>
      <c r="HUS195" s="81"/>
      <c r="HUT195" s="81"/>
      <c r="HUU195" s="81"/>
      <c r="HUV195" s="81"/>
      <c r="HUW195" s="81"/>
      <c r="HUX195" s="81"/>
      <c r="HUY195" s="81"/>
      <c r="HUZ195" s="81"/>
      <c r="HVA195" s="81"/>
      <c r="HVB195" s="81"/>
      <c r="HVC195" s="81"/>
      <c r="HVD195" s="81"/>
      <c r="HVE195" s="81"/>
      <c r="HVF195" s="81"/>
      <c r="HVG195" s="81"/>
      <c r="HVH195" s="81"/>
      <c r="HVI195" s="81"/>
      <c r="HVJ195" s="81"/>
      <c r="HVK195" s="81"/>
      <c r="HVL195" s="81"/>
      <c r="HVM195" s="81"/>
      <c r="HVN195" s="81"/>
      <c r="HVO195" s="81"/>
      <c r="HVP195" s="81"/>
      <c r="HVQ195" s="81"/>
      <c r="HVR195" s="81"/>
      <c r="HVS195" s="81"/>
      <c r="HVT195" s="81"/>
      <c r="HVU195" s="81"/>
      <c r="HVV195" s="81"/>
      <c r="HVW195" s="81"/>
      <c r="HVX195" s="81"/>
      <c r="HVY195" s="81"/>
      <c r="HVZ195" s="81"/>
      <c r="HWA195" s="81"/>
      <c r="HWB195" s="81"/>
      <c r="HWC195" s="81"/>
      <c r="HWD195" s="81"/>
      <c r="HWE195" s="81"/>
      <c r="HWF195" s="81"/>
      <c r="HWG195" s="81"/>
      <c r="HWH195" s="81"/>
      <c r="HWI195" s="81"/>
      <c r="HWJ195" s="81"/>
      <c r="HWK195" s="81"/>
      <c r="HWL195" s="81"/>
      <c r="HWM195" s="81"/>
      <c r="HWN195" s="81"/>
      <c r="HWO195" s="81"/>
      <c r="HWP195" s="81"/>
      <c r="HWQ195" s="81"/>
      <c r="HWR195" s="81"/>
      <c r="HWS195" s="81"/>
      <c r="HWT195" s="81"/>
      <c r="HWU195" s="81"/>
      <c r="HWV195" s="81"/>
      <c r="HWW195" s="81"/>
      <c r="HWX195" s="81"/>
      <c r="HWY195" s="81"/>
      <c r="HWZ195" s="81"/>
      <c r="HXA195" s="81"/>
      <c r="HXB195" s="81"/>
      <c r="HXC195" s="81"/>
      <c r="HXD195" s="81"/>
      <c r="HXE195" s="81"/>
      <c r="HXF195" s="81"/>
      <c r="HXG195" s="81"/>
      <c r="HXH195" s="81"/>
      <c r="HXI195" s="81"/>
      <c r="HXJ195" s="81"/>
      <c r="HXK195" s="81"/>
      <c r="HXL195" s="81"/>
      <c r="HXM195" s="81"/>
      <c r="HXN195" s="81"/>
      <c r="HXO195" s="81"/>
      <c r="HXP195" s="81"/>
      <c r="HXQ195" s="81"/>
      <c r="HXR195" s="81"/>
      <c r="HXS195" s="81"/>
      <c r="HXT195" s="81"/>
      <c r="HXU195" s="81"/>
      <c r="HXV195" s="81"/>
      <c r="HXW195" s="81"/>
      <c r="HXX195" s="81"/>
      <c r="HXY195" s="81"/>
      <c r="HXZ195" s="81"/>
      <c r="HYA195" s="81"/>
      <c r="HYB195" s="81"/>
      <c r="HYC195" s="81"/>
      <c r="HYD195" s="81"/>
      <c r="HYE195" s="81"/>
      <c r="HYF195" s="81"/>
      <c r="HYG195" s="81"/>
      <c r="HYH195" s="81"/>
      <c r="HYI195" s="81"/>
      <c r="HYJ195" s="81"/>
      <c r="HYK195" s="81"/>
      <c r="HYL195" s="81"/>
      <c r="HYM195" s="81"/>
      <c r="HYN195" s="81"/>
      <c r="HYO195" s="81"/>
      <c r="HYP195" s="81"/>
      <c r="HYQ195" s="81"/>
      <c r="HYR195" s="81"/>
      <c r="HYS195" s="81"/>
      <c r="HYT195" s="81"/>
      <c r="HYU195" s="81"/>
      <c r="HYV195" s="81"/>
      <c r="HYW195" s="81"/>
      <c r="HYX195" s="81"/>
      <c r="HYY195" s="81"/>
      <c r="HYZ195" s="81"/>
      <c r="HZA195" s="81"/>
      <c r="HZB195" s="81"/>
      <c r="HZC195" s="81"/>
      <c r="HZD195" s="81"/>
      <c r="HZE195" s="81"/>
      <c r="HZF195" s="81"/>
      <c r="HZG195" s="81"/>
      <c r="HZH195" s="81"/>
      <c r="HZI195" s="81"/>
      <c r="HZJ195" s="81"/>
      <c r="HZK195" s="81"/>
      <c r="HZL195" s="81"/>
      <c r="HZM195" s="81"/>
      <c r="HZN195" s="81"/>
      <c r="HZO195" s="81"/>
      <c r="HZP195" s="81"/>
      <c r="HZQ195" s="81"/>
      <c r="HZR195" s="81"/>
      <c r="HZS195" s="81"/>
      <c r="HZT195" s="81"/>
      <c r="HZU195" s="81"/>
      <c r="HZV195" s="81"/>
      <c r="HZW195" s="81"/>
      <c r="HZX195" s="81"/>
      <c r="HZY195" s="81"/>
      <c r="HZZ195" s="81"/>
      <c r="IAA195" s="81"/>
      <c r="IAB195" s="81"/>
      <c r="IAC195" s="81"/>
      <c r="IAD195" s="81"/>
      <c r="IAE195" s="81"/>
      <c r="IAF195" s="81"/>
      <c r="IAG195" s="81"/>
      <c r="IAH195" s="81"/>
      <c r="IAI195" s="81"/>
      <c r="IAJ195" s="81"/>
      <c r="IAK195" s="81"/>
      <c r="IAL195" s="81"/>
      <c r="IAM195" s="81"/>
      <c r="IAN195" s="81"/>
      <c r="IAO195" s="81"/>
      <c r="IAP195" s="81"/>
      <c r="IAQ195" s="81"/>
      <c r="IAR195" s="81"/>
      <c r="IAS195" s="81"/>
      <c r="IAT195" s="81"/>
      <c r="IAU195" s="81"/>
      <c r="IAV195" s="81"/>
      <c r="IAW195" s="81"/>
      <c r="IAX195" s="81"/>
      <c r="IAY195" s="81"/>
      <c r="IAZ195" s="81"/>
      <c r="IBA195" s="81"/>
      <c r="IBB195" s="81"/>
      <c r="IBC195" s="81"/>
      <c r="IBD195" s="81"/>
      <c r="IBE195" s="81"/>
      <c r="IBF195" s="81"/>
      <c r="IBG195" s="81"/>
      <c r="IBH195" s="81"/>
      <c r="IBI195" s="81"/>
      <c r="IBJ195" s="81"/>
      <c r="IBK195" s="81"/>
      <c r="IBL195" s="81"/>
      <c r="IBM195" s="81"/>
      <c r="IBN195" s="81"/>
      <c r="IBO195" s="81"/>
      <c r="IBP195" s="81"/>
      <c r="IBQ195" s="81"/>
      <c r="IBR195" s="81"/>
      <c r="IBS195" s="81"/>
      <c r="IBT195" s="81"/>
      <c r="IBU195" s="81"/>
      <c r="IBV195" s="81"/>
      <c r="IBW195" s="81"/>
      <c r="IBX195" s="81"/>
      <c r="IBY195" s="81"/>
      <c r="IBZ195" s="81"/>
      <c r="ICA195" s="81"/>
      <c r="ICB195" s="81"/>
      <c r="ICC195" s="81"/>
      <c r="ICD195" s="81"/>
      <c r="ICE195" s="81"/>
      <c r="ICF195" s="81"/>
      <c r="ICG195" s="81"/>
      <c r="ICH195" s="81"/>
      <c r="ICI195" s="81"/>
      <c r="ICJ195" s="81"/>
      <c r="ICK195" s="81"/>
      <c r="ICL195" s="81"/>
      <c r="ICM195" s="81"/>
      <c r="ICN195" s="81"/>
      <c r="ICO195" s="81"/>
      <c r="ICP195" s="81"/>
      <c r="ICQ195" s="81"/>
      <c r="ICR195" s="81"/>
      <c r="ICS195" s="81"/>
      <c r="ICT195" s="81"/>
      <c r="ICU195" s="81"/>
      <c r="ICV195" s="81"/>
      <c r="ICW195" s="81"/>
      <c r="ICX195" s="81"/>
      <c r="ICY195" s="81"/>
      <c r="ICZ195" s="81"/>
      <c r="IDA195" s="81"/>
      <c r="IDB195" s="81"/>
      <c r="IDC195" s="81"/>
      <c r="IDD195" s="81"/>
      <c r="IDE195" s="81"/>
      <c r="IDF195" s="81"/>
      <c r="IDG195" s="81"/>
      <c r="IDH195" s="81"/>
      <c r="IDI195" s="81"/>
      <c r="IDJ195" s="81"/>
      <c r="IDK195" s="81"/>
      <c r="IDL195" s="81"/>
      <c r="IDM195" s="81"/>
      <c r="IDN195" s="81"/>
      <c r="IDO195" s="81"/>
      <c r="IDP195" s="81"/>
      <c r="IDQ195" s="81"/>
      <c r="IDR195" s="81"/>
      <c r="IDS195" s="81"/>
      <c r="IDT195" s="81"/>
      <c r="IDU195" s="81"/>
      <c r="IDV195" s="81"/>
      <c r="IDW195" s="81"/>
      <c r="IDX195" s="81"/>
      <c r="IDY195" s="81"/>
      <c r="IDZ195" s="81"/>
      <c r="IEA195" s="81"/>
      <c r="IEB195" s="81"/>
      <c r="IEC195" s="81"/>
      <c r="IED195" s="81"/>
      <c r="IEE195" s="81"/>
      <c r="IEF195" s="81"/>
      <c r="IEG195" s="81"/>
      <c r="IEH195" s="81"/>
      <c r="IEI195" s="81"/>
      <c r="IEJ195" s="81"/>
      <c r="IEK195" s="81"/>
      <c r="IEL195" s="81"/>
      <c r="IEM195" s="81"/>
      <c r="IEN195" s="81"/>
      <c r="IEO195" s="81"/>
      <c r="IEP195" s="81"/>
      <c r="IEQ195" s="81"/>
      <c r="IER195" s="81"/>
      <c r="IES195" s="81"/>
      <c r="IET195" s="81"/>
      <c r="IEU195" s="81"/>
      <c r="IEV195" s="81"/>
      <c r="IEW195" s="81"/>
      <c r="IEX195" s="81"/>
      <c r="IEY195" s="81"/>
      <c r="IEZ195" s="81"/>
      <c r="IFA195" s="81"/>
      <c r="IFB195" s="81"/>
      <c r="IFC195" s="81"/>
      <c r="IFD195" s="81"/>
      <c r="IFE195" s="81"/>
      <c r="IFF195" s="81"/>
      <c r="IFG195" s="81"/>
      <c r="IFH195" s="81"/>
      <c r="IFI195" s="81"/>
      <c r="IFJ195" s="81"/>
      <c r="IFK195" s="81"/>
      <c r="IFL195" s="81"/>
      <c r="IFM195" s="81"/>
      <c r="IFN195" s="81"/>
      <c r="IFO195" s="81"/>
      <c r="IFP195" s="81"/>
      <c r="IFQ195" s="81"/>
      <c r="IFR195" s="81"/>
      <c r="IFS195" s="81"/>
      <c r="IFT195" s="81"/>
      <c r="IFU195" s="81"/>
      <c r="IFV195" s="81"/>
      <c r="IFW195" s="81"/>
      <c r="IFX195" s="81"/>
      <c r="IFY195" s="81"/>
      <c r="IFZ195" s="81"/>
      <c r="IGA195" s="81"/>
      <c r="IGB195" s="81"/>
      <c r="IGC195" s="81"/>
      <c r="IGD195" s="81"/>
      <c r="IGE195" s="81"/>
      <c r="IGF195" s="81"/>
      <c r="IGG195" s="81"/>
      <c r="IGH195" s="81"/>
      <c r="IGI195" s="81"/>
      <c r="IGJ195" s="81"/>
      <c r="IGK195" s="81"/>
      <c r="IGL195" s="81"/>
      <c r="IGM195" s="81"/>
      <c r="IGN195" s="81"/>
      <c r="IGO195" s="81"/>
      <c r="IGP195" s="81"/>
      <c r="IGQ195" s="81"/>
      <c r="IGR195" s="81"/>
      <c r="IGS195" s="81"/>
      <c r="IGT195" s="81"/>
      <c r="IGU195" s="81"/>
      <c r="IGV195" s="81"/>
      <c r="IGW195" s="81"/>
      <c r="IGX195" s="81"/>
      <c r="IGY195" s="81"/>
      <c r="IGZ195" s="81"/>
      <c r="IHA195" s="81"/>
      <c r="IHB195" s="81"/>
      <c r="IHC195" s="81"/>
      <c r="IHD195" s="81"/>
      <c r="IHE195" s="81"/>
      <c r="IHF195" s="81"/>
      <c r="IHG195" s="81"/>
      <c r="IHH195" s="81"/>
      <c r="IHI195" s="81"/>
      <c r="IHJ195" s="81"/>
      <c r="IHK195" s="81"/>
      <c r="IHL195" s="81"/>
      <c r="IHM195" s="81"/>
      <c r="IHN195" s="81"/>
      <c r="IHO195" s="81"/>
      <c r="IHP195" s="81"/>
      <c r="IHQ195" s="81"/>
      <c r="IHR195" s="81"/>
      <c r="IHS195" s="81"/>
      <c r="IHT195" s="81"/>
      <c r="IHU195" s="81"/>
      <c r="IHV195" s="81"/>
      <c r="IHW195" s="81"/>
      <c r="IHX195" s="81"/>
      <c r="IHY195" s="81"/>
      <c r="IHZ195" s="81"/>
      <c r="IIA195" s="81"/>
      <c r="IIB195" s="81"/>
      <c r="IIC195" s="81"/>
      <c r="IID195" s="81"/>
      <c r="IIE195" s="81"/>
      <c r="IIF195" s="81"/>
      <c r="IIG195" s="81"/>
      <c r="IIH195" s="81"/>
      <c r="III195" s="81"/>
      <c r="IIJ195" s="81"/>
      <c r="IIK195" s="81"/>
      <c r="IIL195" s="81"/>
      <c r="IIM195" s="81"/>
      <c r="IIN195" s="81"/>
      <c r="IIO195" s="81"/>
      <c r="IIP195" s="81"/>
      <c r="IIQ195" s="81"/>
      <c r="IIR195" s="81"/>
      <c r="IIS195" s="81"/>
      <c r="IIT195" s="81"/>
      <c r="IIU195" s="81"/>
      <c r="IIV195" s="81"/>
      <c r="IIW195" s="81"/>
      <c r="IIX195" s="81"/>
      <c r="IIY195" s="81"/>
      <c r="IIZ195" s="81"/>
      <c r="IJA195" s="81"/>
      <c r="IJB195" s="81"/>
      <c r="IJC195" s="81"/>
      <c r="IJD195" s="81"/>
      <c r="IJE195" s="81"/>
      <c r="IJF195" s="81"/>
      <c r="IJG195" s="81"/>
      <c r="IJH195" s="81"/>
      <c r="IJI195" s="81"/>
      <c r="IJJ195" s="81"/>
      <c r="IJK195" s="81"/>
      <c r="IJL195" s="81"/>
      <c r="IJM195" s="81"/>
      <c r="IJN195" s="81"/>
      <c r="IJO195" s="81"/>
      <c r="IJP195" s="81"/>
      <c r="IJQ195" s="81"/>
      <c r="IJR195" s="81"/>
      <c r="IJS195" s="81"/>
      <c r="IJT195" s="81"/>
      <c r="IJU195" s="81"/>
      <c r="IJV195" s="81"/>
      <c r="IJW195" s="81"/>
      <c r="IJX195" s="81"/>
      <c r="IJY195" s="81"/>
      <c r="IJZ195" s="81"/>
      <c r="IKA195" s="81"/>
      <c r="IKB195" s="81"/>
      <c r="IKC195" s="81"/>
      <c r="IKD195" s="81"/>
      <c r="IKE195" s="81"/>
      <c r="IKF195" s="81"/>
      <c r="IKG195" s="81"/>
      <c r="IKH195" s="81"/>
      <c r="IKI195" s="81"/>
      <c r="IKJ195" s="81"/>
      <c r="IKK195" s="81"/>
      <c r="IKL195" s="81"/>
      <c r="IKM195" s="81"/>
      <c r="IKN195" s="81"/>
      <c r="IKO195" s="81"/>
      <c r="IKP195" s="81"/>
      <c r="IKQ195" s="81"/>
      <c r="IKR195" s="81"/>
      <c r="IKS195" s="81"/>
      <c r="IKT195" s="81"/>
      <c r="IKU195" s="81"/>
      <c r="IKV195" s="81"/>
      <c r="IKW195" s="81"/>
      <c r="IKX195" s="81"/>
      <c r="IKY195" s="81"/>
      <c r="IKZ195" s="81"/>
      <c r="ILA195" s="81"/>
      <c r="ILB195" s="81"/>
      <c r="ILC195" s="81"/>
      <c r="ILD195" s="81"/>
      <c r="ILE195" s="81"/>
      <c r="ILF195" s="81"/>
      <c r="ILG195" s="81"/>
      <c r="ILH195" s="81"/>
      <c r="ILI195" s="81"/>
      <c r="ILJ195" s="81"/>
      <c r="ILK195" s="81"/>
      <c r="ILL195" s="81"/>
      <c r="ILM195" s="81"/>
      <c r="ILN195" s="81"/>
      <c r="ILO195" s="81"/>
      <c r="ILP195" s="81"/>
      <c r="ILQ195" s="81"/>
      <c r="ILR195" s="81"/>
      <c r="ILS195" s="81"/>
      <c r="ILT195" s="81"/>
      <c r="ILU195" s="81"/>
      <c r="ILV195" s="81"/>
      <c r="ILW195" s="81"/>
      <c r="ILX195" s="81"/>
      <c r="ILY195" s="81"/>
      <c r="ILZ195" s="81"/>
      <c r="IMA195" s="81"/>
      <c r="IMB195" s="81"/>
      <c r="IMC195" s="81"/>
      <c r="IMD195" s="81"/>
      <c r="IME195" s="81"/>
      <c r="IMF195" s="81"/>
      <c r="IMG195" s="81"/>
      <c r="IMH195" s="81"/>
      <c r="IMI195" s="81"/>
      <c r="IMJ195" s="81"/>
      <c r="IMK195" s="81"/>
      <c r="IML195" s="81"/>
      <c r="IMM195" s="81"/>
      <c r="IMN195" s="81"/>
      <c r="IMO195" s="81"/>
      <c r="IMP195" s="81"/>
      <c r="IMQ195" s="81"/>
      <c r="IMR195" s="81"/>
      <c r="IMS195" s="81"/>
      <c r="IMT195" s="81"/>
      <c r="IMU195" s="81"/>
      <c r="IMV195" s="81"/>
      <c r="IMW195" s="81"/>
      <c r="IMX195" s="81"/>
      <c r="IMY195" s="81"/>
      <c r="IMZ195" s="81"/>
      <c r="INA195" s="81"/>
      <c r="INB195" s="81"/>
      <c r="INC195" s="81"/>
      <c r="IND195" s="81"/>
      <c r="INE195" s="81"/>
      <c r="INF195" s="81"/>
      <c r="ING195" s="81"/>
      <c r="INH195" s="81"/>
      <c r="INI195" s="81"/>
      <c r="INJ195" s="81"/>
      <c r="INK195" s="81"/>
      <c r="INL195" s="81"/>
      <c r="INM195" s="81"/>
      <c r="INN195" s="81"/>
      <c r="INO195" s="81"/>
      <c r="INP195" s="81"/>
      <c r="INQ195" s="81"/>
      <c r="INR195" s="81"/>
      <c r="INS195" s="81"/>
      <c r="INT195" s="81"/>
      <c r="INU195" s="81"/>
      <c r="INV195" s="81"/>
      <c r="INW195" s="81"/>
      <c r="INX195" s="81"/>
      <c r="INY195" s="81"/>
      <c r="INZ195" s="81"/>
      <c r="IOA195" s="81"/>
      <c r="IOB195" s="81"/>
      <c r="IOC195" s="81"/>
      <c r="IOD195" s="81"/>
      <c r="IOE195" s="81"/>
      <c r="IOF195" s="81"/>
      <c r="IOG195" s="81"/>
      <c r="IOH195" s="81"/>
      <c r="IOI195" s="81"/>
      <c r="IOJ195" s="81"/>
      <c r="IOK195" s="81"/>
      <c r="IOL195" s="81"/>
      <c r="IOM195" s="81"/>
      <c r="ION195" s="81"/>
      <c r="IOO195" s="81"/>
      <c r="IOP195" s="81"/>
      <c r="IOQ195" s="81"/>
      <c r="IOR195" s="81"/>
      <c r="IOS195" s="81"/>
      <c r="IOT195" s="81"/>
      <c r="IOU195" s="81"/>
      <c r="IOV195" s="81"/>
      <c r="IOW195" s="81"/>
      <c r="IOX195" s="81"/>
      <c r="IOY195" s="81"/>
      <c r="IOZ195" s="81"/>
      <c r="IPA195" s="81"/>
      <c r="IPB195" s="81"/>
      <c r="IPC195" s="81"/>
      <c r="IPD195" s="81"/>
      <c r="IPE195" s="81"/>
      <c r="IPF195" s="81"/>
      <c r="IPG195" s="81"/>
      <c r="IPH195" s="81"/>
      <c r="IPI195" s="81"/>
      <c r="IPJ195" s="81"/>
      <c r="IPK195" s="81"/>
      <c r="IPL195" s="81"/>
      <c r="IPM195" s="81"/>
      <c r="IPN195" s="81"/>
      <c r="IPO195" s="81"/>
      <c r="IPP195" s="81"/>
      <c r="IPQ195" s="81"/>
      <c r="IPR195" s="81"/>
      <c r="IPS195" s="81"/>
      <c r="IPT195" s="81"/>
      <c r="IPU195" s="81"/>
      <c r="IPV195" s="81"/>
      <c r="IPW195" s="81"/>
      <c r="IPX195" s="81"/>
      <c r="IPY195" s="81"/>
      <c r="IPZ195" s="81"/>
      <c r="IQA195" s="81"/>
      <c r="IQB195" s="81"/>
      <c r="IQC195" s="81"/>
      <c r="IQD195" s="81"/>
      <c r="IQE195" s="81"/>
      <c r="IQF195" s="81"/>
      <c r="IQG195" s="81"/>
      <c r="IQH195" s="81"/>
      <c r="IQI195" s="81"/>
      <c r="IQJ195" s="81"/>
      <c r="IQK195" s="81"/>
      <c r="IQL195" s="81"/>
      <c r="IQM195" s="81"/>
      <c r="IQN195" s="81"/>
      <c r="IQO195" s="81"/>
      <c r="IQP195" s="81"/>
      <c r="IQQ195" s="81"/>
      <c r="IQR195" s="81"/>
      <c r="IQS195" s="81"/>
      <c r="IQT195" s="81"/>
      <c r="IQU195" s="81"/>
      <c r="IQV195" s="81"/>
      <c r="IQW195" s="81"/>
      <c r="IQX195" s="81"/>
      <c r="IQY195" s="81"/>
      <c r="IQZ195" s="81"/>
      <c r="IRA195" s="81"/>
      <c r="IRB195" s="81"/>
      <c r="IRC195" s="81"/>
      <c r="IRD195" s="81"/>
      <c r="IRE195" s="81"/>
      <c r="IRF195" s="81"/>
      <c r="IRG195" s="81"/>
      <c r="IRH195" s="81"/>
      <c r="IRI195" s="81"/>
      <c r="IRJ195" s="81"/>
      <c r="IRK195" s="81"/>
      <c r="IRL195" s="81"/>
      <c r="IRM195" s="81"/>
      <c r="IRN195" s="81"/>
      <c r="IRO195" s="81"/>
      <c r="IRP195" s="81"/>
      <c r="IRQ195" s="81"/>
      <c r="IRR195" s="81"/>
      <c r="IRS195" s="81"/>
      <c r="IRT195" s="81"/>
      <c r="IRU195" s="81"/>
      <c r="IRV195" s="81"/>
      <c r="IRW195" s="81"/>
      <c r="IRX195" s="81"/>
      <c r="IRY195" s="81"/>
      <c r="IRZ195" s="81"/>
      <c r="ISA195" s="81"/>
      <c r="ISB195" s="81"/>
      <c r="ISC195" s="81"/>
      <c r="ISD195" s="81"/>
      <c r="ISE195" s="81"/>
      <c r="ISF195" s="81"/>
      <c r="ISG195" s="81"/>
      <c r="ISH195" s="81"/>
      <c r="ISI195" s="81"/>
      <c r="ISJ195" s="81"/>
      <c r="ISK195" s="81"/>
      <c r="ISL195" s="81"/>
      <c r="ISM195" s="81"/>
      <c r="ISN195" s="81"/>
      <c r="ISO195" s="81"/>
      <c r="ISP195" s="81"/>
      <c r="ISQ195" s="81"/>
      <c r="ISR195" s="81"/>
      <c r="ISS195" s="81"/>
      <c r="IST195" s="81"/>
      <c r="ISU195" s="81"/>
      <c r="ISV195" s="81"/>
      <c r="ISW195" s="81"/>
      <c r="ISX195" s="81"/>
      <c r="ISY195" s="81"/>
      <c r="ISZ195" s="81"/>
      <c r="ITA195" s="81"/>
      <c r="ITB195" s="81"/>
      <c r="ITC195" s="81"/>
      <c r="ITD195" s="81"/>
      <c r="ITE195" s="81"/>
      <c r="ITF195" s="81"/>
      <c r="ITG195" s="81"/>
      <c r="ITH195" s="81"/>
      <c r="ITI195" s="81"/>
      <c r="ITJ195" s="81"/>
      <c r="ITK195" s="81"/>
      <c r="ITL195" s="81"/>
      <c r="ITM195" s="81"/>
      <c r="ITN195" s="81"/>
      <c r="ITO195" s="81"/>
      <c r="ITP195" s="81"/>
      <c r="ITQ195" s="81"/>
      <c r="ITR195" s="81"/>
      <c r="ITS195" s="81"/>
      <c r="ITT195" s="81"/>
      <c r="ITU195" s="81"/>
      <c r="ITV195" s="81"/>
      <c r="ITW195" s="81"/>
      <c r="ITX195" s="81"/>
      <c r="ITY195" s="81"/>
      <c r="ITZ195" s="81"/>
      <c r="IUA195" s="81"/>
      <c r="IUB195" s="81"/>
      <c r="IUC195" s="81"/>
      <c r="IUD195" s="81"/>
      <c r="IUE195" s="81"/>
      <c r="IUF195" s="81"/>
      <c r="IUG195" s="81"/>
      <c r="IUH195" s="81"/>
      <c r="IUI195" s="81"/>
      <c r="IUJ195" s="81"/>
      <c r="IUK195" s="81"/>
      <c r="IUL195" s="81"/>
      <c r="IUM195" s="81"/>
      <c r="IUN195" s="81"/>
      <c r="IUO195" s="81"/>
      <c r="IUP195" s="81"/>
      <c r="IUQ195" s="81"/>
      <c r="IUR195" s="81"/>
      <c r="IUS195" s="81"/>
      <c r="IUT195" s="81"/>
      <c r="IUU195" s="81"/>
      <c r="IUV195" s="81"/>
      <c r="IUW195" s="81"/>
      <c r="IUX195" s="81"/>
      <c r="IUY195" s="81"/>
      <c r="IUZ195" s="81"/>
      <c r="IVA195" s="81"/>
      <c r="IVB195" s="81"/>
      <c r="IVC195" s="81"/>
      <c r="IVD195" s="81"/>
      <c r="IVE195" s="81"/>
      <c r="IVF195" s="81"/>
      <c r="IVG195" s="81"/>
      <c r="IVH195" s="81"/>
      <c r="IVI195" s="81"/>
      <c r="IVJ195" s="81"/>
      <c r="IVK195" s="81"/>
      <c r="IVL195" s="81"/>
      <c r="IVM195" s="81"/>
      <c r="IVN195" s="81"/>
      <c r="IVO195" s="81"/>
      <c r="IVP195" s="81"/>
      <c r="IVQ195" s="81"/>
      <c r="IVR195" s="81"/>
      <c r="IVS195" s="81"/>
      <c r="IVT195" s="81"/>
      <c r="IVU195" s="81"/>
      <c r="IVV195" s="81"/>
      <c r="IVW195" s="81"/>
      <c r="IVX195" s="81"/>
      <c r="IVY195" s="81"/>
      <c r="IVZ195" s="81"/>
      <c r="IWA195" s="81"/>
      <c r="IWB195" s="81"/>
      <c r="IWC195" s="81"/>
      <c r="IWD195" s="81"/>
      <c r="IWE195" s="81"/>
      <c r="IWF195" s="81"/>
      <c r="IWG195" s="81"/>
      <c r="IWH195" s="81"/>
      <c r="IWI195" s="81"/>
      <c r="IWJ195" s="81"/>
      <c r="IWK195" s="81"/>
      <c r="IWL195" s="81"/>
      <c r="IWM195" s="81"/>
      <c r="IWN195" s="81"/>
      <c r="IWO195" s="81"/>
      <c r="IWP195" s="81"/>
      <c r="IWQ195" s="81"/>
      <c r="IWR195" s="81"/>
      <c r="IWS195" s="81"/>
      <c r="IWT195" s="81"/>
      <c r="IWU195" s="81"/>
      <c r="IWV195" s="81"/>
      <c r="IWW195" s="81"/>
      <c r="IWX195" s="81"/>
      <c r="IWY195" s="81"/>
      <c r="IWZ195" s="81"/>
      <c r="IXA195" s="81"/>
      <c r="IXB195" s="81"/>
      <c r="IXC195" s="81"/>
      <c r="IXD195" s="81"/>
      <c r="IXE195" s="81"/>
      <c r="IXF195" s="81"/>
      <c r="IXG195" s="81"/>
      <c r="IXH195" s="81"/>
      <c r="IXI195" s="81"/>
      <c r="IXJ195" s="81"/>
      <c r="IXK195" s="81"/>
      <c r="IXL195" s="81"/>
      <c r="IXM195" s="81"/>
      <c r="IXN195" s="81"/>
      <c r="IXO195" s="81"/>
      <c r="IXP195" s="81"/>
      <c r="IXQ195" s="81"/>
      <c r="IXR195" s="81"/>
      <c r="IXS195" s="81"/>
      <c r="IXT195" s="81"/>
      <c r="IXU195" s="81"/>
      <c r="IXV195" s="81"/>
      <c r="IXW195" s="81"/>
      <c r="IXX195" s="81"/>
      <c r="IXY195" s="81"/>
      <c r="IXZ195" s="81"/>
      <c r="IYA195" s="81"/>
      <c r="IYB195" s="81"/>
      <c r="IYC195" s="81"/>
      <c r="IYD195" s="81"/>
      <c r="IYE195" s="81"/>
      <c r="IYF195" s="81"/>
      <c r="IYG195" s="81"/>
      <c r="IYH195" s="81"/>
      <c r="IYI195" s="81"/>
      <c r="IYJ195" s="81"/>
      <c r="IYK195" s="81"/>
      <c r="IYL195" s="81"/>
      <c r="IYM195" s="81"/>
      <c r="IYN195" s="81"/>
      <c r="IYO195" s="81"/>
      <c r="IYP195" s="81"/>
      <c r="IYQ195" s="81"/>
      <c r="IYR195" s="81"/>
      <c r="IYS195" s="81"/>
      <c r="IYT195" s="81"/>
      <c r="IYU195" s="81"/>
      <c r="IYV195" s="81"/>
      <c r="IYW195" s="81"/>
      <c r="IYX195" s="81"/>
      <c r="IYY195" s="81"/>
      <c r="IYZ195" s="81"/>
      <c r="IZA195" s="81"/>
      <c r="IZB195" s="81"/>
      <c r="IZC195" s="81"/>
      <c r="IZD195" s="81"/>
      <c r="IZE195" s="81"/>
      <c r="IZF195" s="81"/>
      <c r="IZG195" s="81"/>
      <c r="IZH195" s="81"/>
      <c r="IZI195" s="81"/>
      <c r="IZJ195" s="81"/>
      <c r="IZK195" s="81"/>
      <c r="IZL195" s="81"/>
      <c r="IZM195" s="81"/>
      <c r="IZN195" s="81"/>
      <c r="IZO195" s="81"/>
      <c r="IZP195" s="81"/>
      <c r="IZQ195" s="81"/>
      <c r="IZR195" s="81"/>
      <c r="IZS195" s="81"/>
      <c r="IZT195" s="81"/>
      <c r="IZU195" s="81"/>
      <c r="IZV195" s="81"/>
      <c r="IZW195" s="81"/>
      <c r="IZX195" s="81"/>
      <c r="IZY195" s="81"/>
      <c r="IZZ195" s="81"/>
      <c r="JAA195" s="81"/>
      <c r="JAB195" s="81"/>
      <c r="JAC195" s="81"/>
      <c r="JAD195" s="81"/>
      <c r="JAE195" s="81"/>
      <c r="JAF195" s="81"/>
      <c r="JAG195" s="81"/>
      <c r="JAH195" s="81"/>
      <c r="JAI195" s="81"/>
      <c r="JAJ195" s="81"/>
      <c r="JAK195" s="81"/>
      <c r="JAL195" s="81"/>
      <c r="JAM195" s="81"/>
      <c r="JAN195" s="81"/>
      <c r="JAO195" s="81"/>
      <c r="JAP195" s="81"/>
      <c r="JAQ195" s="81"/>
      <c r="JAR195" s="81"/>
      <c r="JAS195" s="81"/>
      <c r="JAT195" s="81"/>
      <c r="JAU195" s="81"/>
      <c r="JAV195" s="81"/>
      <c r="JAW195" s="81"/>
      <c r="JAX195" s="81"/>
      <c r="JAY195" s="81"/>
      <c r="JAZ195" s="81"/>
      <c r="JBA195" s="81"/>
      <c r="JBB195" s="81"/>
      <c r="JBC195" s="81"/>
      <c r="JBD195" s="81"/>
      <c r="JBE195" s="81"/>
      <c r="JBF195" s="81"/>
      <c r="JBG195" s="81"/>
      <c r="JBH195" s="81"/>
      <c r="JBI195" s="81"/>
      <c r="JBJ195" s="81"/>
      <c r="JBK195" s="81"/>
      <c r="JBL195" s="81"/>
      <c r="JBM195" s="81"/>
      <c r="JBN195" s="81"/>
      <c r="JBO195" s="81"/>
      <c r="JBP195" s="81"/>
      <c r="JBQ195" s="81"/>
      <c r="JBR195" s="81"/>
      <c r="JBS195" s="81"/>
      <c r="JBT195" s="81"/>
      <c r="JBU195" s="81"/>
      <c r="JBV195" s="81"/>
      <c r="JBW195" s="81"/>
      <c r="JBX195" s="81"/>
      <c r="JBY195" s="81"/>
      <c r="JBZ195" s="81"/>
      <c r="JCA195" s="81"/>
      <c r="JCB195" s="81"/>
      <c r="JCC195" s="81"/>
      <c r="JCD195" s="81"/>
      <c r="JCE195" s="81"/>
      <c r="JCF195" s="81"/>
      <c r="JCG195" s="81"/>
      <c r="JCH195" s="81"/>
      <c r="JCI195" s="81"/>
      <c r="JCJ195" s="81"/>
      <c r="JCK195" s="81"/>
      <c r="JCL195" s="81"/>
      <c r="JCM195" s="81"/>
      <c r="JCN195" s="81"/>
      <c r="JCO195" s="81"/>
      <c r="JCP195" s="81"/>
      <c r="JCQ195" s="81"/>
      <c r="JCR195" s="81"/>
      <c r="JCS195" s="81"/>
      <c r="JCT195" s="81"/>
      <c r="JCU195" s="81"/>
      <c r="JCV195" s="81"/>
      <c r="JCW195" s="81"/>
      <c r="JCX195" s="81"/>
      <c r="JCY195" s="81"/>
      <c r="JCZ195" s="81"/>
      <c r="JDA195" s="81"/>
      <c r="JDB195" s="81"/>
      <c r="JDC195" s="81"/>
      <c r="JDD195" s="81"/>
      <c r="JDE195" s="81"/>
      <c r="JDF195" s="81"/>
      <c r="JDG195" s="81"/>
      <c r="JDH195" s="81"/>
      <c r="JDI195" s="81"/>
      <c r="JDJ195" s="81"/>
      <c r="JDK195" s="81"/>
      <c r="JDL195" s="81"/>
      <c r="JDM195" s="81"/>
      <c r="JDN195" s="81"/>
      <c r="JDO195" s="81"/>
      <c r="JDP195" s="81"/>
      <c r="JDQ195" s="81"/>
      <c r="JDR195" s="81"/>
      <c r="JDS195" s="81"/>
      <c r="JDT195" s="81"/>
      <c r="JDU195" s="81"/>
      <c r="JDV195" s="81"/>
      <c r="JDW195" s="81"/>
      <c r="JDX195" s="81"/>
      <c r="JDY195" s="81"/>
      <c r="JDZ195" s="81"/>
      <c r="JEA195" s="81"/>
      <c r="JEB195" s="81"/>
      <c r="JEC195" s="81"/>
      <c r="JED195" s="81"/>
      <c r="JEE195" s="81"/>
      <c r="JEF195" s="81"/>
      <c r="JEG195" s="81"/>
      <c r="JEH195" s="81"/>
      <c r="JEI195" s="81"/>
      <c r="JEJ195" s="81"/>
      <c r="JEK195" s="81"/>
      <c r="JEL195" s="81"/>
      <c r="JEM195" s="81"/>
      <c r="JEN195" s="81"/>
      <c r="JEO195" s="81"/>
      <c r="JEP195" s="81"/>
      <c r="JEQ195" s="81"/>
      <c r="JER195" s="81"/>
      <c r="JES195" s="81"/>
      <c r="JET195" s="81"/>
      <c r="JEU195" s="81"/>
      <c r="JEV195" s="81"/>
      <c r="JEW195" s="81"/>
      <c r="JEX195" s="81"/>
      <c r="JEY195" s="81"/>
      <c r="JEZ195" s="81"/>
      <c r="JFA195" s="81"/>
      <c r="JFB195" s="81"/>
      <c r="JFC195" s="81"/>
      <c r="JFD195" s="81"/>
      <c r="JFE195" s="81"/>
      <c r="JFF195" s="81"/>
      <c r="JFG195" s="81"/>
      <c r="JFH195" s="81"/>
      <c r="JFI195" s="81"/>
      <c r="JFJ195" s="81"/>
      <c r="JFK195" s="81"/>
      <c r="JFL195" s="81"/>
      <c r="JFM195" s="81"/>
      <c r="JFN195" s="81"/>
      <c r="JFO195" s="81"/>
      <c r="JFP195" s="81"/>
      <c r="JFQ195" s="81"/>
      <c r="JFR195" s="81"/>
      <c r="JFS195" s="81"/>
      <c r="JFT195" s="81"/>
      <c r="JFU195" s="81"/>
      <c r="JFV195" s="81"/>
      <c r="JFW195" s="81"/>
      <c r="JFX195" s="81"/>
      <c r="JFY195" s="81"/>
      <c r="JFZ195" s="81"/>
      <c r="JGA195" s="81"/>
      <c r="JGB195" s="81"/>
      <c r="JGC195" s="81"/>
      <c r="JGD195" s="81"/>
      <c r="JGE195" s="81"/>
      <c r="JGF195" s="81"/>
      <c r="JGG195" s="81"/>
      <c r="JGH195" s="81"/>
      <c r="JGI195" s="81"/>
      <c r="JGJ195" s="81"/>
      <c r="JGK195" s="81"/>
      <c r="JGL195" s="81"/>
      <c r="JGM195" s="81"/>
      <c r="JGN195" s="81"/>
      <c r="JGO195" s="81"/>
      <c r="JGP195" s="81"/>
      <c r="JGQ195" s="81"/>
      <c r="JGR195" s="81"/>
      <c r="JGS195" s="81"/>
      <c r="JGT195" s="81"/>
      <c r="JGU195" s="81"/>
      <c r="JGV195" s="81"/>
      <c r="JGW195" s="81"/>
      <c r="JGX195" s="81"/>
      <c r="JGY195" s="81"/>
      <c r="JGZ195" s="81"/>
      <c r="JHA195" s="81"/>
      <c r="JHB195" s="81"/>
      <c r="JHC195" s="81"/>
      <c r="JHD195" s="81"/>
      <c r="JHE195" s="81"/>
      <c r="JHF195" s="81"/>
      <c r="JHG195" s="81"/>
      <c r="JHH195" s="81"/>
      <c r="JHI195" s="81"/>
      <c r="JHJ195" s="81"/>
      <c r="JHK195" s="81"/>
      <c r="JHL195" s="81"/>
      <c r="JHM195" s="81"/>
      <c r="JHN195" s="81"/>
      <c r="JHO195" s="81"/>
      <c r="JHP195" s="81"/>
      <c r="JHQ195" s="81"/>
      <c r="JHR195" s="81"/>
      <c r="JHS195" s="81"/>
      <c r="JHT195" s="81"/>
      <c r="JHU195" s="81"/>
      <c r="JHV195" s="81"/>
      <c r="JHW195" s="81"/>
      <c r="JHX195" s="81"/>
      <c r="JHY195" s="81"/>
      <c r="JHZ195" s="81"/>
      <c r="JIA195" s="81"/>
      <c r="JIB195" s="81"/>
      <c r="JIC195" s="81"/>
      <c r="JID195" s="81"/>
      <c r="JIE195" s="81"/>
      <c r="JIF195" s="81"/>
      <c r="JIG195" s="81"/>
      <c r="JIH195" s="81"/>
      <c r="JII195" s="81"/>
      <c r="JIJ195" s="81"/>
      <c r="JIK195" s="81"/>
      <c r="JIL195" s="81"/>
      <c r="JIM195" s="81"/>
      <c r="JIN195" s="81"/>
      <c r="JIO195" s="81"/>
      <c r="JIP195" s="81"/>
      <c r="JIQ195" s="81"/>
      <c r="JIR195" s="81"/>
      <c r="JIS195" s="81"/>
      <c r="JIT195" s="81"/>
      <c r="JIU195" s="81"/>
      <c r="JIV195" s="81"/>
      <c r="JIW195" s="81"/>
      <c r="JIX195" s="81"/>
      <c r="JIY195" s="81"/>
      <c r="JIZ195" s="81"/>
      <c r="JJA195" s="81"/>
      <c r="JJB195" s="81"/>
      <c r="JJC195" s="81"/>
      <c r="JJD195" s="81"/>
      <c r="JJE195" s="81"/>
      <c r="JJF195" s="81"/>
      <c r="JJG195" s="81"/>
      <c r="JJH195" s="81"/>
      <c r="JJI195" s="81"/>
      <c r="JJJ195" s="81"/>
      <c r="JJK195" s="81"/>
      <c r="JJL195" s="81"/>
      <c r="JJM195" s="81"/>
      <c r="JJN195" s="81"/>
      <c r="JJO195" s="81"/>
      <c r="JJP195" s="81"/>
      <c r="JJQ195" s="81"/>
      <c r="JJR195" s="81"/>
      <c r="JJS195" s="81"/>
      <c r="JJT195" s="81"/>
      <c r="JJU195" s="81"/>
      <c r="JJV195" s="81"/>
      <c r="JJW195" s="81"/>
      <c r="JJX195" s="81"/>
      <c r="JJY195" s="81"/>
      <c r="JJZ195" s="81"/>
      <c r="JKA195" s="81"/>
      <c r="JKB195" s="81"/>
      <c r="JKC195" s="81"/>
      <c r="JKD195" s="81"/>
      <c r="JKE195" s="81"/>
      <c r="JKF195" s="81"/>
      <c r="JKG195" s="81"/>
      <c r="JKH195" s="81"/>
      <c r="JKI195" s="81"/>
      <c r="JKJ195" s="81"/>
      <c r="JKK195" s="81"/>
      <c r="JKL195" s="81"/>
      <c r="JKM195" s="81"/>
      <c r="JKN195" s="81"/>
      <c r="JKO195" s="81"/>
      <c r="JKP195" s="81"/>
      <c r="JKQ195" s="81"/>
      <c r="JKR195" s="81"/>
      <c r="JKS195" s="81"/>
      <c r="JKT195" s="81"/>
      <c r="JKU195" s="81"/>
      <c r="JKV195" s="81"/>
      <c r="JKW195" s="81"/>
      <c r="JKX195" s="81"/>
      <c r="JKY195" s="81"/>
      <c r="JKZ195" s="81"/>
      <c r="JLA195" s="81"/>
      <c r="JLB195" s="81"/>
      <c r="JLC195" s="81"/>
      <c r="JLD195" s="81"/>
      <c r="JLE195" s="81"/>
      <c r="JLF195" s="81"/>
      <c r="JLG195" s="81"/>
      <c r="JLH195" s="81"/>
      <c r="JLI195" s="81"/>
      <c r="JLJ195" s="81"/>
      <c r="JLK195" s="81"/>
      <c r="JLL195" s="81"/>
      <c r="JLM195" s="81"/>
      <c r="JLN195" s="81"/>
      <c r="JLO195" s="81"/>
      <c r="JLP195" s="81"/>
      <c r="JLQ195" s="81"/>
      <c r="JLR195" s="81"/>
      <c r="JLS195" s="81"/>
      <c r="JLT195" s="81"/>
      <c r="JLU195" s="81"/>
      <c r="JLV195" s="81"/>
      <c r="JLW195" s="81"/>
      <c r="JLX195" s="81"/>
      <c r="JLY195" s="81"/>
      <c r="JLZ195" s="81"/>
      <c r="JMA195" s="81"/>
      <c r="JMB195" s="81"/>
      <c r="JMC195" s="81"/>
      <c r="JMD195" s="81"/>
      <c r="JME195" s="81"/>
      <c r="JMF195" s="81"/>
      <c r="JMG195" s="81"/>
      <c r="JMH195" s="81"/>
      <c r="JMI195" s="81"/>
      <c r="JMJ195" s="81"/>
      <c r="JMK195" s="81"/>
      <c r="JML195" s="81"/>
      <c r="JMM195" s="81"/>
      <c r="JMN195" s="81"/>
      <c r="JMO195" s="81"/>
      <c r="JMP195" s="81"/>
      <c r="JMQ195" s="81"/>
      <c r="JMR195" s="81"/>
      <c r="JMS195" s="81"/>
      <c r="JMT195" s="81"/>
      <c r="JMU195" s="81"/>
      <c r="JMV195" s="81"/>
      <c r="JMW195" s="81"/>
      <c r="JMX195" s="81"/>
      <c r="JMY195" s="81"/>
      <c r="JMZ195" s="81"/>
      <c r="JNA195" s="81"/>
      <c r="JNB195" s="81"/>
      <c r="JNC195" s="81"/>
      <c r="JND195" s="81"/>
      <c r="JNE195" s="81"/>
      <c r="JNF195" s="81"/>
      <c r="JNG195" s="81"/>
      <c r="JNH195" s="81"/>
      <c r="JNI195" s="81"/>
      <c r="JNJ195" s="81"/>
      <c r="JNK195" s="81"/>
      <c r="JNL195" s="81"/>
      <c r="JNM195" s="81"/>
      <c r="JNN195" s="81"/>
      <c r="JNO195" s="81"/>
      <c r="JNP195" s="81"/>
      <c r="JNQ195" s="81"/>
      <c r="JNR195" s="81"/>
      <c r="JNS195" s="81"/>
      <c r="JNT195" s="81"/>
      <c r="JNU195" s="81"/>
      <c r="JNV195" s="81"/>
      <c r="JNW195" s="81"/>
      <c r="JNX195" s="81"/>
      <c r="JNY195" s="81"/>
      <c r="JNZ195" s="81"/>
      <c r="JOA195" s="81"/>
      <c r="JOB195" s="81"/>
      <c r="JOC195" s="81"/>
      <c r="JOD195" s="81"/>
      <c r="JOE195" s="81"/>
      <c r="JOF195" s="81"/>
      <c r="JOG195" s="81"/>
      <c r="JOH195" s="81"/>
      <c r="JOI195" s="81"/>
      <c r="JOJ195" s="81"/>
      <c r="JOK195" s="81"/>
      <c r="JOL195" s="81"/>
      <c r="JOM195" s="81"/>
      <c r="JON195" s="81"/>
      <c r="JOO195" s="81"/>
      <c r="JOP195" s="81"/>
      <c r="JOQ195" s="81"/>
      <c r="JOR195" s="81"/>
      <c r="JOS195" s="81"/>
      <c r="JOT195" s="81"/>
      <c r="JOU195" s="81"/>
      <c r="JOV195" s="81"/>
      <c r="JOW195" s="81"/>
      <c r="JOX195" s="81"/>
      <c r="JOY195" s="81"/>
      <c r="JOZ195" s="81"/>
      <c r="JPA195" s="81"/>
      <c r="JPB195" s="81"/>
      <c r="JPC195" s="81"/>
      <c r="JPD195" s="81"/>
      <c r="JPE195" s="81"/>
      <c r="JPF195" s="81"/>
      <c r="JPG195" s="81"/>
      <c r="JPH195" s="81"/>
      <c r="JPI195" s="81"/>
      <c r="JPJ195" s="81"/>
      <c r="JPK195" s="81"/>
      <c r="JPL195" s="81"/>
      <c r="JPM195" s="81"/>
      <c r="JPN195" s="81"/>
      <c r="JPO195" s="81"/>
      <c r="JPP195" s="81"/>
      <c r="JPQ195" s="81"/>
      <c r="JPR195" s="81"/>
      <c r="JPS195" s="81"/>
      <c r="JPT195" s="81"/>
      <c r="JPU195" s="81"/>
      <c r="JPV195" s="81"/>
      <c r="JPW195" s="81"/>
      <c r="JPX195" s="81"/>
      <c r="JPY195" s="81"/>
      <c r="JPZ195" s="81"/>
      <c r="JQA195" s="81"/>
      <c r="JQB195" s="81"/>
      <c r="JQC195" s="81"/>
      <c r="JQD195" s="81"/>
      <c r="JQE195" s="81"/>
      <c r="JQF195" s="81"/>
      <c r="JQG195" s="81"/>
      <c r="JQH195" s="81"/>
      <c r="JQI195" s="81"/>
      <c r="JQJ195" s="81"/>
      <c r="JQK195" s="81"/>
      <c r="JQL195" s="81"/>
      <c r="JQM195" s="81"/>
      <c r="JQN195" s="81"/>
      <c r="JQO195" s="81"/>
      <c r="JQP195" s="81"/>
      <c r="JQQ195" s="81"/>
      <c r="JQR195" s="81"/>
      <c r="JQS195" s="81"/>
      <c r="JQT195" s="81"/>
      <c r="JQU195" s="81"/>
      <c r="JQV195" s="81"/>
      <c r="JQW195" s="81"/>
      <c r="JQX195" s="81"/>
      <c r="JQY195" s="81"/>
      <c r="JQZ195" s="81"/>
      <c r="JRA195" s="81"/>
      <c r="JRB195" s="81"/>
      <c r="JRC195" s="81"/>
      <c r="JRD195" s="81"/>
      <c r="JRE195" s="81"/>
      <c r="JRF195" s="81"/>
      <c r="JRG195" s="81"/>
      <c r="JRH195" s="81"/>
      <c r="JRI195" s="81"/>
      <c r="JRJ195" s="81"/>
      <c r="JRK195" s="81"/>
      <c r="JRL195" s="81"/>
      <c r="JRM195" s="81"/>
      <c r="JRN195" s="81"/>
      <c r="JRO195" s="81"/>
      <c r="JRP195" s="81"/>
      <c r="JRQ195" s="81"/>
      <c r="JRR195" s="81"/>
      <c r="JRS195" s="81"/>
      <c r="JRT195" s="81"/>
      <c r="JRU195" s="81"/>
      <c r="JRV195" s="81"/>
      <c r="JRW195" s="81"/>
      <c r="JRX195" s="81"/>
      <c r="JRY195" s="81"/>
      <c r="JRZ195" s="81"/>
      <c r="JSA195" s="81"/>
      <c r="JSB195" s="81"/>
      <c r="JSC195" s="81"/>
      <c r="JSD195" s="81"/>
      <c r="JSE195" s="81"/>
      <c r="JSF195" s="81"/>
      <c r="JSG195" s="81"/>
      <c r="JSH195" s="81"/>
      <c r="JSI195" s="81"/>
      <c r="JSJ195" s="81"/>
      <c r="JSK195" s="81"/>
      <c r="JSL195" s="81"/>
      <c r="JSM195" s="81"/>
      <c r="JSN195" s="81"/>
      <c r="JSO195" s="81"/>
      <c r="JSP195" s="81"/>
      <c r="JSQ195" s="81"/>
      <c r="JSR195" s="81"/>
      <c r="JSS195" s="81"/>
      <c r="JST195" s="81"/>
      <c r="JSU195" s="81"/>
      <c r="JSV195" s="81"/>
      <c r="JSW195" s="81"/>
      <c r="JSX195" s="81"/>
      <c r="JSY195" s="81"/>
      <c r="JSZ195" s="81"/>
      <c r="JTA195" s="81"/>
      <c r="JTB195" s="81"/>
      <c r="JTC195" s="81"/>
      <c r="JTD195" s="81"/>
      <c r="JTE195" s="81"/>
      <c r="JTF195" s="81"/>
      <c r="JTG195" s="81"/>
      <c r="JTH195" s="81"/>
      <c r="JTI195" s="81"/>
      <c r="JTJ195" s="81"/>
      <c r="JTK195" s="81"/>
      <c r="JTL195" s="81"/>
      <c r="JTM195" s="81"/>
      <c r="JTN195" s="81"/>
      <c r="JTO195" s="81"/>
      <c r="JTP195" s="81"/>
      <c r="JTQ195" s="81"/>
      <c r="JTR195" s="81"/>
      <c r="JTS195" s="81"/>
      <c r="JTT195" s="81"/>
      <c r="JTU195" s="81"/>
      <c r="JTV195" s="81"/>
      <c r="JTW195" s="81"/>
      <c r="JTX195" s="81"/>
      <c r="JTY195" s="81"/>
      <c r="JTZ195" s="81"/>
      <c r="JUA195" s="81"/>
      <c r="JUB195" s="81"/>
      <c r="JUC195" s="81"/>
      <c r="JUD195" s="81"/>
      <c r="JUE195" s="81"/>
      <c r="JUF195" s="81"/>
      <c r="JUG195" s="81"/>
      <c r="JUH195" s="81"/>
      <c r="JUI195" s="81"/>
      <c r="JUJ195" s="81"/>
      <c r="JUK195" s="81"/>
      <c r="JUL195" s="81"/>
      <c r="JUM195" s="81"/>
      <c r="JUN195" s="81"/>
      <c r="JUO195" s="81"/>
      <c r="JUP195" s="81"/>
      <c r="JUQ195" s="81"/>
      <c r="JUR195" s="81"/>
      <c r="JUS195" s="81"/>
      <c r="JUT195" s="81"/>
      <c r="JUU195" s="81"/>
      <c r="JUV195" s="81"/>
      <c r="JUW195" s="81"/>
      <c r="JUX195" s="81"/>
      <c r="JUY195" s="81"/>
      <c r="JUZ195" s="81"/>
      <c r="JVA195" s="81"/>
      <c r="JVB195" s="81"/>
      <c r="JVC195" s="81"/>
      <c r="JVD195" s="81"/>
      <c r="JVE195" s="81"/>
      <c r="JVF195" s="81"/>
      <c r="JVG195" s="81"/>
      <c r="JVH195" s="81"/>
      <c r="JVI195" s="81"/>
      <c r="JVJ195" s="81"/>
      <c r="JVK195" s="81"/>
      <c r="JVL195" s="81"/>
      <c r="JVM195" s="81"/>
      <c r="JVN195" s="81"/>
      <c r="JVO195" s="81"/>
      <c r="JVP195" s="81"/>
      <c r="JVQ195" s="81"/>
      <c r="JVR195" s="81"/>
      <c r="JVS195" s="81"/>
      <c r="JVT195" s="81"/>
      <c r="JVU195" s="81"/>
      <c r="JVV195" s="81"/>
      <c r="JVW195" s="81"/>
      <c r="JVX195" s="81"/>
      <c r="JVY195" s="81"/>
      <c r="JVZ195" s="81"/>
      <c r="JWA195" s="81"/>
      <c r="JWB195" s="81"/>
      <c r="JWC195" s="81"/>
      <c r="JWD195" s="81"/>
      <c r="JWE195" s="81"/>
      <c r="JWF195" s="81"/>
      <c r="JWG195" s="81"/>
      <c r="JWH195" s="81"/>
      <c r="JWI195" s="81"/>
      <c r="JWJ195" s="81"/>
      <c r="JWK195" s="81"/>
      <c r="JWL195" s="81"/>
      <c r="JWM195" s="81"/>
      <c r="JWN195" s="81"/>
      <c r="JWO195" s="81"/>
      <c r="JWP195" s="81"/>
      <c r="JWQ195" s="81"/>
      <c r="JWR195" s="81"/>
      <c r="JWS195" s="81"/>
      <c r="JWT195" s="81"/>
      <c r="JWU195" s="81"/>
      <c r="JWV195" s="81"/>
      <c r="JWW195" s="81"/>
      <c r="JWX195" s="81"/>
      <c r="JWY195" s="81"/>
      <c r="JWZ195" s="81"/>
      <c r="JXA195" s="81"/>
      <c r="JXB195" s="81"/>
      <c r="JXC195" s="81"/>
      <c r="JXD195" s="81"/>
      <c r="JXE195" s="81"/>
      <c r="JXF195" s="81"/>
      <c r="JXG195" s="81"/>
      <c r="JXH195" s="81"/>
      <c r="JXI195" s="81"/>
      <c r="JXJ195" s="81"/>
      <c r="JXK195" s="81"/>
      <c r="JXL195" s="81"/>
      <c r="JXM195" s="81"/>
      <c r="JXN195" s="81"/>
      <c r="JXO195" s="81"/>
      <c r="JXP195" s="81"/>
      <c r="JXQ195" s="81"/>
      <c r="JXR195" s="81"/>
      <c r="JXS195" s="81"/>
      <c r="JXT195" s="81"/>
      <c r="JXU195" s="81"/>
      <c r="JXV195" s="81"/>
      <c r="JXW195" s="81"/>
      <c r="JXX195" s="81"/>
      <c r="JXY195" s="81"/>
      <c r="JXZ195" s="81"/>
      <c r="JYA195" s="81"/>
      <c r="JYB195" s="81"/>
      <c r="JYC195" s="81"/>
      <c r="JYD195" s="81"/>
      <c r="JYE195" s="81"/>
      <c r="JYF195" s="81"/>
      <c r="JYG195" s="81"/>
      <c r="JYH195" s="81"/>
      <c r="JYI195" s="81"/>
      <c r="JYJ195" s="81"/>
      <c r="JYK195" s="81"/>
      <c r="JYL195" s="81"/>
      <c r="JYM195" s="81"/>
      <c r="JYN195" s="81"/>
      <c r="JYO195" s="81"/>
      <c r="JYP195" s="81"/>
      <c r="JYQ195" s="81"/>
      <c r="JYR195" s="81"/>
      <c r="JYS195" s="81"/>
      <c r="JYT195" s="81"/>
      <c r="JYU195" s="81"/>
      <c r="JYV195" s="81"/>
      <c r="JYW195" s="81"/>
      <c r="JYX195" s="81"/>
      <c r="JYY195" s="81"/>
      <c r="JYZ195" s="81"/>
      <c r="JZA195" s="81"/>
      <c r="JZB195" s="81"/>
      <c r="JZC195" s="81"/>
      <c r="JZD195" s="81"/>
      <c r="JZE195" s="81"/>
      <c r="JZF195" s="81"/>
      <c r="JZG195" s="81"/>
      <c r="JZH195" s="81"/>
      <c r="JZI195" s="81"/>
      <c r="JZJ195" s="81"/>
      <c r="JZK195" s="81"/>
      <c r="JZL195" s="81"/>
      <c r="JZM195" s="81"/>
      <c r="JZN195" s="81"/>
      <c r="JZO195" s="81"/>
      <c r="JZP195" s="81"/>
      <c r="JZQ195" s="81"/>
      <c r="JZR195" s="81"/>
      <c r="JZS195" s="81"/>
      <c r="JZT195" s="81"/>
      <c r="JZU195" s="81"/>
      <c r="JZV195" s="81"/>
      <c r="JZW195" s="81"/>
      <c r="JZX195" s="81"/>
      <c r="JZY195" s="81"/>
      <c r="JZZ195" s="81"/>
      <c r="KAA195" s="81"/>
      <c r="KAB195" s="81"/>
      <c r="KAC195" s="81"/>
      <c r="KAD195" s="81"/>
      <c r="KAE195" s="81"/>
      <c r="KAF195" s="81"/>
      <c r="KAG195" s="81"/>
      <c r="KAH195" s="81"/>
      <c r="KAI195" s="81"/>
      <c r="KAJ195" s="81"/>
      <c r="KAK195" s="81"/>
      <c r="KAL195" s="81"/>
      <c r="KAM195" s="81"/>
      <c r="KAN195" s="81"/>
      <c r="KAO195" s="81"/>
      <c r="KAP195" s="81"/>
      <c r="KAQ195" s="81"/>
      <c r="KAR195" s="81"/>
      <c r="KAS195" s="81"/>
      <c r="KAT195" s="81"/>
      <c r="KAU195" s="81"/>
      <c r="KAV195" s="81"/>
      <c r="KAW195" s="81"/>
      <c r="KAX195" s="81"/>
      <c r="KAY195" s="81"/>
      <c r="KAZ195" s="81"/>
      <c r="KBA195" s="81"/>
      <c r="KBB195" s="81"/>
      <c r="KBC195" s="81"/>
      <c r="KBD195" s="81"/>
      <c r="KBE195" s="81"/>
      <c r="KBF195" s="81"/>
      <c r="KBG195" s="81"/>
      <c r="KBH195" s="81"/>
      <c r="KBI195" s="81"/>
      <c r="KBJ195" s="81"/>
      <c r="KBK195" s="81"/>
      <c r="KBL195" s="81"/>
      <c r="KBM195" s="81"/>
      <c r="KBN195" s="81"/>
      <c r="KBO195" s="81"/>
      <c r="KBP195" s="81"/>
      <c r="KBQ195" s="81"/>
      <c r="KBR195" s="81"/>
      <c r="KBS195" s="81"/>
      <c r="KBT195" s="81"/>
      <c r="KBU195" s="81"/>
      <c r="KBV195" s="81"/>
      <c r="KBW195" s="81"/>
      <c r="KBX195" s="81"/>
      <c r="KBY195" s="81"/>
      <c r="KBZ195" s="81"/>
      <c r="KCA195" s="81"/>
      <c r="KCB195" s="81"/>
      <c r="KCC195" s="81"/>
      <c r="KCD195" s="81"/>
      <c r="KCE195" s="81"/>
      <c r="KCF195" s="81"/>
      <c r="KCG195" s="81"/>
      <c r="KCH195" s="81"/>
      <c r="KCI195" s="81"/>
      <c r="KCJ195" s="81"/>
      <c r="KCK195" s="81"/>
      <c r="KCL195" s="81"/>
      <c r="KCM195" s="81"/>
      <c r="KCN195" s="81"/>
      <c r="KCO195" s="81"/>
      <c r="KCP195" s="81"/>
      <c r="KCQ195" s="81"/>
      <c r="KCR195" s="81"/>
      <c r="KCS195" s="81"/>
      <c r="KCT195" s="81"/>
      <c r="KCU195" s="81"/>
      <c r="KCV195" s="81"/>
      <c r="KCW195" s="81"/>
      <c r="KCX195" s="81"/>
      <c r="KCY195" s="81"/>
      <c r="KCZ195" s="81"/>
      <c r="KDA195" s="81"/>
      <c r="KDB195" s="81"/>
      <c r="KDC195" s="81"/>
      <c r="KDD195" s="81"/>
      <c r="KDE195" s="81"/>
      <c r="KDF195" s="81"/>
      <c r="KDG195" s="81"/>
      <c r="KDH195" s="81"/>
      <c r="KDI195" s="81"/>
      <c r="KDJ195" s="81"/>
      <c r="KDK195" s="81"/>
      <c r="KDL195" s="81"/>
      <c r="KDM195" s="81"/>
      <c r="KDN195" s="81"/>
      <c r="KDO195" s="81"/>
      <c r="KDP195" s="81"/>
      <c r="KDQ195" s="81"/>
      <c r="KDR195" s="81"/>
      <c r="KDS195" s="81"/>
      <c r="KDT195" s="81"/>
      <c r="KDU195" s="81"/>
      <c r="KDV195" s="81"/>
      <c r="KDW195" s="81"/>
      <c r="KDX195" s="81"/>
      <c r="KDY195" s="81"/>
      <c r="KDZ195" s="81"/>
      <c r="KEA195" s="81"/>
      <c r="KEB195" s="81"/>
      <c r="KEC195" s="81"/>
      <c r="KED195" s="81"/>
      <c r="KEE195" s="81"/>
      <c r="KEF195" s="81"/>
      <c r="KEG195" s="81"/>
      <c r="KEH195" s="81"/>
      <c r="KEI195" s="81"/>
      <c r="KEJ195" s="81"/>
      <c r="KEK195" s="81"/>
      <c r="KEL195" s="81"/>
      <c r="KEM195" s="81"/>
      <c r="KEN195" s="81"/>
      <c r="KEO195" s="81"/>
      <c r="KEP195" s="81"/>
      <c r="KEQ195" s="81"/>
      <c r="KER195" s="81"/>
      <c r="KES195" s="81"/>
      <c r="KET195" s="81"/>
      <c r="KEU195" s="81"/>
      <c r="KEV195" s="81"/>
      <c r="KEW195" s="81"/>
      <c r="KEX195" s="81"/>
      <c r="KEY195" s="81"/>
      <c r="KEZ195" s="81"/>
      <c r="KFA195" s="81"/>
      <c r="KFB195" s="81"/>
      <c r="KFC195" s="81"/>
      <c r="KFD195" s="81"/>
      <c r="KFE195" s="81"/>
      <c r="KFF195" s="81"/>
      <c r="KFG195" s="81"/>
      <c r="KFH195" s="81"/>
      <c r="KFI195" s="81"/>
      <c r="KFJ195" s="81"/>
      <c r="KFK195" s="81"/>
      <c r="KFL195" s="81"/>
      <c r="KFM195" s="81"/>
      <c r="KFN195" s="81"/>
      <c r="KFO195" s="81"/>
      <c r="KFP195" s="81"/>
      <c r="KFQ195" s="81"/>
      <c r="KFR195" s="81"/>
      <c r="KFS195" s="81"/>
      <c r="KFT195" s="81"/>
      <c r="KFU195" s="81"/>
      <c r="KFV195" s="81"/>
      <c r="KFW195" s="81"/>
      <c r="KFX195" s="81"/>
      <c r="KFY195" s="81"/>
      <c r="KFZ195" s="81"/>
      <c r="KGA195" s="81"/>
      <c r="KGB195" s="81"/>
      <c r="KGC195" s="81"/>
      <c r="KGD195" s="81"/>
      <c r="KGE195" s="81"/>
      <c r="KGF195" s="81"/>
      <c r="KGG195" s="81"/>
      <c r="KGH195" s="81"/>
      <c r="KGI195" s="81"/>
      <c r="KGJ195" s="81"/>
      <c r="KGK195" s="81"/>
      <c r="KGL195" s="81"/>
      <c r="KGM195" s="81"/>
      <c r="KGN195" s="81"/>
      <c r="KGO195" s="81"/>
      <c r="KGP195" s="81"/>
      <c r="KGQ195" s="81"/>
      <c r="KGR195" s="81"/>
      <c r="KGS195" s="81"/>
      <c r="KGT195" s="81"/>
      <c r="KGU195" s="81"/>
      <c r="KGV195" s="81"/>
      <c r="KGW195" s="81"/>
      <c r="KGX195" s="81"/>
      <c r="KGY195" s="81"/>
      <c r="KGZ195" s="81"/>
      <c r="KHA195" s="81"/>
      <c r="KHB195" s="81"/>
      <c r="KHC195" s="81"/>
      <c r="KHD195" s="81"/>
      <c r="KHE195" s="81"/>
      <c r="KHF195" s="81"/>
      <c r="KHG195" s="81"/>
      <c r="KHH195" s="81"/>
      <c r="KHI195" s="81"/>
      <c r="KHJ195" s="81"/>
      <c r="KHK195" s="81"/>
      <c r="KHL195" s="81"/>
      <c r="KHM195" s="81"/>
      <c r="KHN195" s="81"/>
      <c r="KHO195" s="81"/>
      <c r="KHP195" s="81"/>
      <c r="KHQ195" s="81"/>
      <c r="KHR195" s="81"/>
      <c r="KHS195" s="81"/>
      <c r="KHT195" s="81"/>
      <c r="KHU195" s="81"/>
      <c r="KHV195" s="81"/>
      <c r="KHW195" s="81"/>
      <c r="KHX195" s="81"/>
      <c r="KHY195" s="81"/>
      <c r="KHZ195" s="81"/>
      <c r="KIA195" s="81"/>
      <c r="KIB195" s="81"/>
      <c r="KIC195" s="81"/>
      <c r="KID195" s="81"/>
      <c r="KIE195" s="81"/>
      <c r="KIF195" s="81"/>
      <c r="KIG195" s="81"/>
      <c r="KIH195" s="81"/>
      <c r="KII195" s="81"/>
      <c r="KIJ195" s="81"/>
      <c r="KIK195" s="81"/>
      <c r="KIL195" s="81"/>
      <c r="KIM195" s="81"/>
      <c r="KIN195" s="81"/>
      <c r="KIO195" s="81"/>
      <c r="KIP195" s="81"/>
      <c r="KIQ195" s="81"/>
      <c r="KIR195" s="81"/>
      <c r="KIS195" s="81"/>
      <c r="KIT195" s="81"/>
      <c r="KIU195" s="81"/>
      <c r="KIV195" s="81"/>
      <c r="KIW195" s="81"/>
      <c r="KIX195" s="81"/>
      <c r="KIY195" s="81"/>
      <c r="KIZ195" s="81"/>
      <c r="KJA195" s="81"/>
      <c r="KJB195" s="81"/>
      <c r="KJC195" s="81"/>
      <c r="KJD195" s="81"/>
      <c r="KJE195" s="81"/>
      <c r="KJF195" s="81"/>
      <c r="KJG195" s="81"/>
      <c r="KJH195" s="81"/>
      <c r="KJI195" s="81"/>
      <c r="KJJ195" s="81"/>
      <c r="KJK195" s="81"/>
      <c r="KJL195" s="81"/>
      <c r="KJM195" s="81"/>
      <c r="KJN195" s="81"/>
      <c r="KJO195" s="81"/>
      <c r="KJP195" s="81"/>
      <c r="KJQ195" s="81"/>
      <c r="KJR195" s="81"/>
      <c r="KJS195" s="81"/>
      <c r="KJT195" s="81"/>
      <c r="KJU195" s="81"/>
      <c r="KJV195" s="81"/>
      <c r="KJW195" s="81"/>
      <c r="KJX195" s="81"/>
      <c r="KJY195" s="81"/>
      <c r="KJZ195" s="81"/>
      <c r="KKA195" s="81"/>
      <c r="KKB195" s="81"/>
      <c r="KKC195" s="81"/>
      <c r="KKD195" s="81"/>
      <c r="KKE195" s="81"/>
      <c r="KKF195" s="81"/>
      <c r="KKG195" s="81"/>
      <c r="KKH195" s="81"/>
      <c r="KKI195" s="81"/>
      <c r="KKJ195" s="81"/>
      <c r="KKK195" s="81"/>
      <c r="KKL195" s="81"/>
      <c r="KKM195" s="81"/>
      <c r="KKN195" s="81"/>
      <c r="KKO195" s="81"/>
      <c r="KKP195" s="81"/>
      <c r="KKQ195" s="81"/>
      <c r="KKR195" s="81"/>
      <c r="KKS195" s="81"/>
      <c r="KKT195" s="81"/>
      <c r="KKU195" s="81"/>
      <c r="KKV195" s="81"/>
      <c r="KKW195" s="81"/>
      <c r="KKX195" s="81"/>
      <c r="KKY195" s="81"/>
      <c r="KKZ195" s="81"/>
      <c r="KLA195" s="81"/>
      <c r="KLB195" s="81"/>
      <c r="KLC195" s="81"/>
      <c r="KLD195" s="81"/>
      <c r="KLE195" s="81"/>
      <c r="KLF195" s="81"/>
      <c r="KLG195" s="81"/>
      <c r="KLH195" s="81"/>
      <c r="KLI195" s="81"/>
      <c r="KLJ195" s="81"/>
      <c r="KLK195" s="81"/>
      <c r="KLL195" s="81"/>
      <c r="KLM195" s="81"/>
      <c r="KLN195" s="81"/>
      <c r="KLO195" s="81"/>
      <c r="KLP195" s="81"/>
      <c r="KLQ195" s="81"/>
      <c r="KLR195" s="81"/>
      <c r="KLS195" s="81"/>
      <c r="KLT195" s="81"/>
      <c r="KLU195" s="81"/>
      <c r="KLV195" s="81"/>
      <c r="KLW195" s="81"/>
      <c r="KLX195" s="81"/>
      <c r="KLY195" s="81"/>
      <c r="KLZ195" s="81"/>
      <c r="KMA195" s="81"/>
      <c r="KMB195" s="81"/>
      <c r="KMC195" s="81"/>
      <c r="KMD195" s="81"/>
      <c r="KME195" s="81"/>
      <c r="KMF195" s="81"/>
      <c r="KMG195" s="81"/>
      <c r="KMH195" s="81"/>
      <c r="KMI195" s="81"/>
      <c r="KMJ195" s="81"/>
      <c r="KMK195" s="81"/>
      <c r="KML195" s="81"/>
      <c r="KMM195" s="81"/>
      <c r="KMN195" s="81"/>
      <c r="KMO195" s="81"/>
      <c r="KMP195" s="81"/>
      <c r="KMQ195" s="81"/>
      <c r="KMR195" s="81"/>
      <c r="KMS195" s="81"/>
      <c r="KMT195" s="81"/>
      <c r="KMU195" s="81"/>
      <c r="KMV195" s="81"/>
      <c r="KMW195" s="81"/>
      <c r="KMX195" s="81"/>
      <c r="KMY195" s="81"/>
      <c r="KMZ195" s="81"/>
      <c r="KNA195" s="81"/>
      <c r="KNB195" s="81"/>
      <c r="KNC195" s="81"/>
      <c r="KND195" s="81"/>
      <c r="KNE195" s="81"/>
      <c r="KNF195" s="81"/>
      <c r="KNG195" s="81"/>
      <c r="KNH195" s="81"/>
      <c r="KNI195" s="81"/>
      <c r="KNJ195" s="81"/>
      <c r="KNK195" s="81"/>
      <c r="KNL195" s="81"/>
      <c r="KNM195" s="81"/>
      <c r="KNN195" s="81"/>
      <c r="KNO195" s="81"/>
      <c r="KNP195" s="81"/>
      <c r="KNQ195" s="81"/>
      <c r="KNR195" s="81"/>
      <c r="KNS195" s="81"/>
      <c r="KNT195" s="81"/>
      <c r="KNU195" s="81"/>
      <c r="KNV195" s="81"/>
      <c r="KNW195" s="81"/>
      <c r="KNX195" s="81"/>
      <c r="KNY195" s="81"/>
      <c r="KNZ195" s="81"/>
      <c r="KOA195" s="81"/>
      <c r="KOB195" s="81"/>
      <c r="KOC195" s="81"/>
      <c r="KOD195" s="81"/>
      <c r="KOE195" s="81"/>
      <c r="KOF195" s="81"/>
      <c r="KOG195" s="81"/>
      <c r="KOH195" s="81"/>
      <c r="KOI195" s="81"/>
      <c r="KOJ195" s="81"/>
      <c r="KOK195" s="81"/>
      <c r="KOL195" s="81"/>
      <c r="KOM195" s="81"/>
      <c r="KON195" s="81"/>
      <c r="KOO195" s="81"/>
      <c r="KOP195" s="81"/>
      <c r="KOQ195" s="81"/>
      <c r="KOR195" s="81"/>
      <c r="KOS195" s="81"/>
      <c r="KOT195" s="81"/>
      <c r="KOU195" s="81"/>
      <c r="KOV195" s="81"/>
      <c r="KOW195" s="81"/>
      <c r="KOX195" s="81"/>
      <c r="KOY195" s="81"/>
      <c r="KOZ195" s="81"/>
      <c r="KPA195" s="81"/>
      <c r="KPB195" s="81"/>
      <c r="KPC195" s="81"/>
      <c r="KPD195" s="81"/>
      <c r="KPE195" s="81"/>
      <c r="KPF195" s="81"/>
      <c r="KPG195" s="81"/>
      <c r="KPH195" s="81"/>
      <c r="KPI195" s="81"/>
      <c r="KPJ195" s="81"/>
      <c r="KPK195" s="81"/>
      <c r="KPL195" s="81"/>
      <c r="KPM195" s="81"/>
      <c r="KPN195" s="81"/>
      <c r="KPO195" s="81"/>
      <c r="KPP195" s="81"/>
      <c r="KPQ195" s="81"/>
      <c r="KPR195" s="81"/>
      <c r="KPS195" s="81"/>
      <c r="KPT195" s="81"/>
      <c r="KPU195" s="81"/>
      <c r="KPV195" s="81"/>
      <c r="KPW195" s="81"/>
      <c r="KPX195" s="81"/>
      <c r="KPY195" s="81"/>
      <c r="KPZ195" s="81"/>
      <c r="KQA195" s="81"/>
      <c r="KQB195" s="81"/>
      <c r="KQC195" s="81"/>
      <c r="KQD195" s="81"/>
      <c r="KQE195" s="81"/>
      <c r="KQF195" s="81"/>
      <c r="KQG195" s="81"/>
      <c r="KQH195" s="81"/>
      <c r="KQI195" s="81"/>
      <c r="KQJ195" s="81"/>
      <c r="KQK195" s="81"/>
      <c r="KQL195" s="81"/>
      <c r="KQM195" s="81"/>
      <c r="KQN195" s="81"/>
      <c r="KQO195" s="81"/>
      <c r="KQP195" s="81"/>
      <c r="KQQ195" s="81"/>
      <c r="KQR195" s="81"/>
      <c r="KQS195" s="81"/>
      <c r="KQT195" s="81"/>
      <c r="KQU195" s="81"/>
      <c r="KQV195" s="81"/>
      <c r="KQW195" s="81"/>
      <c r="KQX195" s="81"/>
      <c r="KQY195" s="81"/>
      <c r="KQZ195" s="81"/>
      <c r="KRA195" s="81"/>
      <c r="KRB195" s="81"/>
      <c r="KRC195" s="81"/>
      <c r="KRD195" s="81"/>
      <c r="KRE195" s="81"/>
      <c r="KRF195" s="81"/>
      <c r="KRG195" s="81"/>
      <c r="KRH195" s="81"/>
      <c r="KRI195" s="81"/>
      <c r="KRJ195" s="81"/>
      <c r="KRK195" s="81"/>
      <c r="KRL195" s="81"/>
      <c r="KRM195" s="81"/>
      <c r="KRN195" s="81"/>
      <c r="KRO195" s="81"/>
      <c r="KRP195" s="81"/>
      <c r="KRQ195" s="81"/>
      <c r="KRR195" s="81"/>
      <c r="KRS195" s="81"/>
      <c r="KRT195" s="81"/>
      <c r="KRU195" s="81"/>
      <c r="KRV195" s="81"/>
      <c r="KRW195" s="81"/>
      <c r="KRX195" s="81"/>
      <c r="KRY195" s="81"/>
      <c r="KRZ195" s="81"/>
      <c r="KSA195" s="81"/>
      <c r="KSB195" s="81"/>
      <c r="KSC195" s="81"/>
      <c r="KSD195" s="81"/>
      <c r="KSE195" s="81"/>
      <c r="KSF195" s="81"/>
      <c r="KSG195" s="81"/>
      <c r="KSH195" s="81"/>
      <c r="KSI195" s="81"/>
      <c r="KSJ195" s="81"/>
      <c r="KSK195" s="81"/>
      <c r="KSL195" s="81"/>
      <c r="KSM195" s="81"/>
      <c r="KSN195" s="81"/>
      <c r="KSO195" s="81"/>
      <c r="KSP195" s="81"/>
      <c r="KSQ195" s="81"/>
      <c r="KSR195" s="81"/>
      <c r="KSS195" s="81"/>
      <c r="KST195" s="81"/>
      <c r="KSU195" s="81"/>
      <c r="KSV195" s="81"/>
      <c r="KSW195" s="81"/>
      <c r="KSX195" s="81"/>
      <c r="KSY195" s="81"/>
      <c r="KSZ195" s="81"/>
      <c r="KTA195" s="81"/>
      <c r="KTB195" s="81"/>
      <c r="KTC195" s="81"/>
      <c r="KTD195" s="81"/>
      <c r="KTE195" s="81"/>
      <c r="KTF195" s="81"/>
      <c r="KTG195" s="81"/>
      <c r="KTH195" s="81"/>
      <c r="KTI195" s="81"/>
      <c r="KTJ195" s="81"/>
      <c r="KTK195" s="81"/>
      <c r="KTL195" s="81"/>
      <c r="KTM195" s="81"/>
      <c r="KTN195" s="81"/>
      <c r="KTO195" s="81"/>
      <c r="KTP195" s="81"/>
      <c r="KTQ195" s="81"/>
      <c r="KTR195" s="81"/>
      <c r="KTS195" s="81"/>
      <c r="KTT195" s="81"/>
      <c r="KTU195" s="81"/>
      <c r="KTV195" s="81"/>
      <c r="KTW195" s="81"/>
      <c r="KTX195" s="81"/>
      <c r="KTY195" s="81"/>
      <c r="KTZ195" s="81"/>
      <c r="KUA195" s="81"/>
      <c r="KUB195" s="81"/>
      <c r="KUC195" s="81"/>
      <c r="KUD195" s="81"/>
      <c r="KUE195" s="81"/>
      <c r="KUF195" s="81"/>
      <c r="KUG195" s="81"/>
      <c r="KUH195" s="81"/>
      <c r="KUI195" s="81"/>
      <c r="KUJ195" s="81"/>
      <c r="KUK195" s="81"/>
      <c r="KUL195" s="81"/>
      <c r="KUM195" s="81"/>
      <c r="KUN195" s="81"/>
      <c r="KUO195" s="81"/>
      <c r="KUP195" s="81"/>
      <c r="KUQ195" s="81"/>
      <c r="KUR195" s="81"/>
      <c r="KUS195" s="81"/>
      <c r="KUT195" s="81"/>
      <c r="KUU195" s="81"/>
      <c r="KUV195" s="81"/>
      <c r="KUW195" s="81"/>
      <c r="KUX195" s="81"/>
      <c r="KUY195" s="81"/>
      <c r="KUZ195" s="81"/>
      <c r="KVA195" s="81"/>
      <c r="KVB195" s="81"/>
      <c r="KVC195" s="81"/>
      <c r="KVD195" s="81"/>
      <c r="KVE195" s="81"/>
      <c r="KVF195" s="81"/>
      <c r="KVG195" s="81"/>
      <c r="KVH195" s="81"/>
      <c r="KVI195" s="81"/>
      <c r="KVJ195" s="81"/>
      <c r="KVK195" s="81"/>
      <c r="KVL195" s="81"/>
      <c r="KVM195" s="81"/>
      <c r="KVN195" s="81"/>
      <c r="KVO195" s="81"/>
      <c r="KVP195" s="81"/>
      <c r="KVQ195" s="81"/>
      <c r="KVR195" s="81"/>
      <c r="KVS195" s="81"/>
      <c r="KVT195" s="81"/>
      <c r="KVU195" s="81"/>
      <c r="KVV195" s="81"/>
      <c r="KVW195" s="81"/>
      <c r="KVX195" s="81"/>
      <c r="KVY195" s="81"/>
      <c r="KVZ195" s="81"/>
      <c r="KWA195" s="81"/>
      <c r="KWB195" s="81"/>
      <c r="KWC195" s="81"/>
      <c r="KWD195" s="81"/>
      <c r="KWE195" s="81"/>
      <c r="KWF195" s="81"/>
      <c r="KWG195" s="81"/>
      <c r="KWH195" s="81"/>
      <c r="KWI195" s="81"/>
      <c r="KWJ195" s="81"/>
      <c r="KWK195" s="81"/>
      <c r="KWL195" s="81"/>
      <c r="KWM195" s="81"/>
      <c r="KWN195" s="81"/>
      <c r="KWO195" s="81"/>
      <c r="KWP195" s="81"/>
      <c r="KWQ195" s="81"/>
      <c r="KWR195" s="81"/>
      <c r="KWS195" s="81"/>
      <c r="KWT195" s="81"/>
      <c r="KWU195" s="81"/>
      <c r="KWV195" s="81"/>
      <c r="KWW195" s="81"/>
      <c r="KWX195" s="81"/>
      <c r="KWY195" s="81"/>
      <c r="KWZ195" s="81"/>
      <c r="KXA195" s="81"/>
      <c r="KXB195" s="81"/>
      <c r="KXC195" s="81"/>
      <c r="KXD195" s="81"/>
      <c r="KXE195" s="81"/>
      <c r="KXF195" s="81"/>
      <c r="KXG195" s="81"/>
      <c r="KXH195" s="81"/>
      <c r="KXI195" s="81"/>
      <c r="KXJ195" s="81"/>
      <c r="KXK195" s="81"/>
      <c r="KXL195" s="81"/>
      <c r="KXM195" s="81"/>
      <c r="KXN195" s="81"/>
      <c r="KXO195" s="81"/>
      <c r="KXP195" s="81"/>
      <c r="KXQ195" s="81"/>
      <c r="KXR195" s="81"/>
      <c r="KXS195" s="81"/>
      <c r="KXT195" s="81"/>
      <c r="KXU195" s="81"/>
      <c r="KXV195" s="81"/>
      <c r="KXW195" s="81"/>
      <c r="KXX195" s="81"/>
      <c r="KXY195" s="81"/>
      <c r="KXZ195" s="81"/>
      <c r="KYA195" s="81"/>
      <c r="KYB195" s="81"/>
      <c r="KYC195" s="81"/>
      <c r="KYD195" s="81"/>
      <c r="KYE195" s="81"/>
      <c r="KYF195" s="81"/>
      <c r="KYG195" s="81"/>
      <c r="KYH195" s="81"/>
      <c r="KYI195" s="81"/>
      <c r="KYJ195" s="81"/>
      <c r="KYK195" s="81"/>
      <c r="KYL195" s="81"/>
      <c r="KYM195" s="81"/>
      <c r="KYN195" s="81"/>
      <c r="KYO195" s="81"/>
      <c r="KYP195" s="81"/>
      <c r="KYQ195" s="81"/>
      <c r="KYR195" s="81"/>
      <c r="KYS195" s="81"/>
      <c r="KYT195" s="81"/>
      <c r="KYU195" s="81"/>
      <c r="KYV195" s="81"/>
      <c r="KYW195" s="81"/>
      <c r="KYX195" s="81"/>
      <c r="KYY195" s="81"/>
      <c r="KYZ195" s="81"/>
      <c r="KZA195" s="81"/>
      <c r="KZB195" s="81"/>
      <c r="KZC195" s="81"/>
      <c r="KZD195" s="81"/>
      <c r="KZE195" s="81"/>
      <c r="KZF195" s="81"/>
      <c r="KZG195" s="81"/>
      <c r="KZH195" s="81"/>
      <c r="KZI195" s="81"/>
      <c r="KZJ195" s="81"/>
      <c r="KZK195" s="81"/>
      <c r="KZL195" s="81"/>
      <c r="KZM195" s="81"/>
      <c r="KZN195" s="81"/>
      <c r="KZO195" s="81"/>
      <c r="KZP195" s="81"/>
      <c r="KZQ195" s="81"/>
      <c r="KZR195" s="81"/>
      <c r="KZS195" s="81"/>
      <c r="KZT195" s="81"/>
      <c r="KZU195" s="81"/>
      <c r="KZV195" s="81"/>
      <c r="KZW195" s="81"/>
      <c r="KZX195" s="81"/>
      <c r="KZY195" s="81"/>
      <c r="KZZ195" s="81"/>
      <c r="LAA195" s="81"/>
      <c r="LAB195" s="81"/>
      <c r="LAC195" s="81"/>
      <c r="LAD195" s="81"/>
      <c r="LAE195" s="81"/>
      <c r="LAF195" s="81"/>
      <c r="LAG195" s="81"/>
      <c r="LAH195" s="81"/>
      <c r="LAI195" s="81"/>
      <c r="LAJ195" s="81"/>
      <c r="LAK195" s="81"/>
      <c r="LAL195" s="81"/>
      <c r="LAM195" s="81"/>
      <c r="LAN195" s="81"/>
      <c r="LAO195" s="81"/>
      <c r="LAP195" s="81"/>
      <c r="LAQ195" s="81"/>
      <c r="LAR195" s="81"/>
      <c r="LAS195" s="81"/>
      <c r="LAT195" s="81"/>
      <c r="LAU195" s="81"/>
      <c r="LAV195" s="81"/>
      <c r="LAW195" s="81"/>
      <c r="LAX195" s="81"/>
      <c r="LAY195" s="81"/>
      <c r="LAZ195" s="81"/>
      <c r="LBA195" s="81"/>
      <c r="LBB195" s="81"/>
      <c r="LBC195" s="81"/>
      <c r="LBD195" s="81"/>
      <c r="LBE195" s="81"/>
      <c r="LBF195" s="81"/>
      <c r="LBG195" s="81"/>
      <c r="LBH195" s="81"/>
      <c r="LBI195" s="81"/>
      <c r="LBJ195" s="81"/>
      <c r="LBK195" s="81"/>
      <c r="LBL195" s="81"/>
      <c r="LBM195" s="81"/>
      <c r="LBN195" s="81"/>
      <c r="LBO195" s="81"/>
      <c r="LBP195" s="81"/>
      <c r="LBQ195" s="81"/>
      <c r="LBR195" s="81"/>
      <c r="LBS195" s="81"/>
      <c r="LBT195" s="81"/>
      <c r="LBU195" s="81"/>
      <c r="LBV195" s="81"/>
      <c r="LBW195" s="81"/>
      <c r="LBX195" s="81"/>
      <c r="LBY195" s="81"/>
      <c r="LBZ195" s="81"/>
      <c r="LCA195" s="81"/>
      <c r="LCB195" s="81"/>
      <c r="LCC195" s="81"/>
      <c r="LCD195" s="81"/>
      <c r="LCE195" s="81"/>
      <c r="LCF195" s="81"/>
      <c r="LCG195" s="81"/>
      <c r="LCH195" s="81"/>
      <c r="LCI195" s="81"/>
      <c r="LCJ195" s="81"/>
      <c r="LCK195" s="81"/>
      <c r="LCL195" s="81"/>
      <c r="LCM195" s="81"/>
      <c r="LCN195" s="81"/>
      <c r="LCO195" s="81"/>
      <c r="LCP195" s="81"/>
      <c r="LCQ195" s="81"/>
      <c r="LCR195" s="81"/>
      <c r="LCS195" s="81"/>
      <c r="LCT195" s="81"/>
      <c r="LCU195" s="81"/>
      <c r="LCV195" s="81"/>
      <c r="LCW195" s="81"/>
      <c r="LCX195" s="81"/>
      <c r="LCY195" s="81"/>
      <c r="LCZ195" s="81"/>
      <c r="LDA195" s="81"/>
      <c r="LDB195" s="81"/>
      <c r="LDC195" s="81"/>
      <c r="LDD195" s="81"/>
      <c r="LDE195" s="81"/>
      <c r="LDF195" s="81"/>
      <c r="LDG195" s="81"/>
      <c r="LDH195" s="81"/>
      <c r="LDI195" s="81"/>
      <c r="LDJ195" s="81"/>
      <c r="LDK195" s="81"/>
      <c r="LDL195" s="81"/>
      <c r="LDM195" s="81"/>
      <c r="LDN195" s="81"/>
      <c r="LDO195" s="81"/>
      <c r="LDP195" s="81"/>
      <c r="LDQ195" s="81"/>
      <c r="LDR195" s="81"/>
      <c r="LDS195" s="81"/>
      <c r="LDT195" s="81"/>
      <c r="LDU195" s="81"/>
      <c r="LDV195" s="81"/>
      <c r="LDW195" s="81"/>
      <c r="LDX195" s="81"/>
      <c r="LDY195" s="81"/>
      <c r="LDZ195" s="81"/>
      <c r="LEA195" s="81"/>
      <c r="LEB195" s="81"/>
      <c r="LEC195" s="81"/>
      <c r="LED195" s="81"/>
      <c r="LEE195" s="81"/>
      <c r="LEF195" s="81"/>
      <c r="LEG195" s="81"/>
      <c r="LEH195" s="81"/>
      <c r="LEI195" s="81"/>
      <c r="LEJ195" s="81"/>
      <c r="LEK195" s="81"/>
      <c r="LEL195" s="81"/>
      <c r="LEM195" s="81"/>
      <c r="LEN195" s="81"/>
      <c r="LEO195" s="81"/>
      <c r="LEP195" s="81"/>
      <c r="LEQ195" s="81"/>
      <c r="LER195" s="81"/>
      <c r="LES195" s="81"/>
      <c r="LET195" s="81"/>
      <c r="LEU195" s="81"/>
      <c r="LEV195" s="81"/>
      <c r="LEW195" s="81"/>
      <c r="LEX195" s="81"/>
      <c r="LEY195" s="81"/>
      <c r="LEZ195" s="81"/>
      <c r="LFA195" s="81"/>
      <c r="LFB195" s="81"/>
      <c r="LFC195" s="81"/>
      <c r="LFD195" s="81"/>
      <c r="LFE195" s="81"/>
      <c r="LFF195" s="81"/>
      <c r="LFG195" s="81"/>
      <c r="LFH195" s="81"/>
      <c r="LFI195" s="81"/>
      <c r="LFJ195" s="81"/>
      <c r="LFK195" s="81"/>
      <c r="LFL195" s="81"/>
      <c r="LFM195" s="81"/>
      <c r="LFN195" s="81"/>
      <c r="LFO195" s="81"/>
      <c r="LFP195" s="81"/>
      <c r="LFQ195" s="81"/>
      <c r="LFR195" s="81"/>
      <c r="LFS195" s="81"/>
      <c r="LFT195" s="81"/>
      <c r="LFU195" s="81"/>
      <c r="LFV195" s="81"/>
      <c r="LFW195" s="81"/>
      <c r="LFX195" s="81"/>
      <c r="LFY195" s="81"/>
      <c r="LFZ195" s="81"/>
      <c r="LGA195" s="81"/>
      <c r="LGB195" s="81"/>
      <c r="LGC195" s="81"/>
      <c r="LGD195" s="81"/>
      <c r="LGE195" s="81"/>
      <c r="LGF195" s="81"/>
      <c r="LGG195" s="81"/>
      <c r="LGH195" s="81"/>
      <c r="LGI195" s="81"/>
      <c r="LGJ195" s="81"/>
      <c r="LGK195" s="81"/>
      <c r="LGL195" s="81"/>
      <c r="LGM195" s="81"/>
      <c r="LGN195" s="81"/>
      <c r="LGO195" s="81"/>
      <c r="LGP195" s="81"/>
      <c r="LGQ195" s="81"/>
      <c r="LGR195" s="81"/>
      <c r="LGS195" s="81"/>
      <c r="LGT195" s="81"/>
      <c r="LGU195" s="81"/>
      <c r="LGV195" s="81"/>
      <c r="LGW195" s="81"/>
      <c r="LGX195" s="81"/>
      <c r="LGY195" s="81"/>
      <c r="LGZ195" s="81"/>
      <c r="LHA195" s="81"/>
      <c r="LHB195" s="81"/>
      <c r="LHC195" s="81"/>
      <c r="LHD195" s="81"/>
      <c r="LHE195" s="81"/>
      <c r="LHF195" s="81"/>
      <c r="LHG195" s="81"/>
      <c r="LHH195" s="81"/>
      <c r="LHI195" s="81"/>
      <c r="LHJ195" s="81"/>
      <c r="LHK195" s="81"/>
      <c r="LHL195" s="81"/>
      <c r="LHM195" s="81"/>
      <c r="LHN195" s="81"/>
      <c r="LHO195" s="81"/>
      <c r="LHP195" s="81"/>
      <c r="LHQ195" s="81"/>
      <c r="LHR195" s="81"/>
      <c r="LHS195" s="81"/>
      <c r="LHT195" s="81"/>
      <c r="LHU195" s="81"/>
      <c r="LHV195" s="81"/>
      <c r="LHW195" s="81"/>
      <c r="LHX195" s="81"/>
      <c r="LHY195" s="81"/>
      <c r="LHZ195" s="81"/>
      <c r="LIA195" s="81"/>
      <c r="LIB195" s="81"/>
      <c r="LIC195" s="81"/>
      <c r="LID195" s="81"/>
      <c r="LIE195" s="81"/>
      <c r="LIF195" s="81"/>
      <c r="LIG195" s="81"/>
      <c r="LIH195" s="81"/>
      <c r="LII195" s="81"/>
      <c r="LIJ195" s="81"/>
      <c r="LIK195" s="81"/>
      <c r="LIL195" s="81"/>
      <c r="LIM195" s="81"/>
      <c r="LIN195" s="81"/>
      <c r="LIO195" s="81"/>
      <c r="LIP195" s="81"/>
      <c r="LIQ195" s="81"/>
      <c r="LIR195" s="81"/>
      <c r="LIS195" s="81"/>
      <c r="LIT195" s="81"/>
      <c r="LIU195" s="81"/>
      <c r="LIV195" s="81"/>
      <c r="LIW195" s="81"/>
      <c r="LIX195" s="81"/>
      <c r="LIY195" s="81"/>
      <c r="LIZ195" s="81"/>
      <c r="LJA195" s="81"/>
      <c r="LJB195" s="81"/>
      <c r="LJC195" s="81"/>
      <c r="LJD195" s="81"/>
      <c r="LJE195" s="81"/>
      <c r="LJF195" s="81"/>
      <c r="LJG195" s="81"/>
      <c r="LJH195" s="81"/>
      <c r="LJI195" s="81"/>
      <c r="LJJ195" s="81"/>
      <c r="LJK195" s="81"/>
      <c r="LJL195" s="81"/>
      <c r="LJM195" s="81"/>
      <c r="LJN195" s="81"/>
      <c r="LJO195" s="81"/>
      <c r="LJP195" s="81"/>
      <c r="LJQ195" s="81"/>
      <c r="LJR195" s="81"/>
      <c r="LJS195" s="81"/>
      <c r="LJT195" s="81"/>
      <c r="LJU195" s="81"/>
      <c r="LJV195" s="81"/>
      <c r="LJW195" s="81"/>
      <c r="LJX195" s="81"/>
      <c r="LJY195" s="81"/>
      <c r="LJZ195" s="81"/>
      <c r="LKA195" s="81"/>
      <c r="LKB195" s="81"/>
      <c r="LKC195" s="81"/>
      <c r="LKD195" s="81"/>
      <c r="LKE195" s="81"/>
      <c r="LKF195" s="81"/>
      <c r="LKG195" s="81"/>
      <c r="LKH195" s="81"/>
      <c r="LKI195" s="81"/>
      <c r="LKJ195" s="81"/>
      <c r="LKK195" s="81"/>
      <c r="LKL195" s="81"/>
      <c r="LKM195" s="81"/>
      <c r="LKN195" s="81"/>
      <c r="LKO195" s="81"/>
      <c r="LKP195" s="81"/>
      <c r="LKQ195" s="81"/>
      <c r="LKR195" s="81"/>
      <c r="LKS195" s="81"/>
      <c r="LKT195" s="81"/>
      <c r="LKU195" s="81"/>
      <c r="LKV195" s="81"/>
      <c r="LKW195" s="81"/>
      <c r="LKX195" s="81"/>
      <c r="LKY195" s="81"/>
      <c r="LKZ195" s="81"/>
      <c r="LLA195" s="81"/>
      <c r="LLB195" s="81"/>
      <c r="LLC195" s="81"/>
      <c r="LLD195" s="81"/>
      <c r="LLE195" s="81"/>
      <c r="LLF195" s="81"/>
      <c r="LLG195" s="81"/>
      <c r="LLH195" s="81"/>
      <c r="LLI195" s="81"/>
      <c r="LLJ195" s="81"/>
      <c r="LLK195" s="81"/>
      <c r="LLL195" s="81"/>
      <c r="LLM195" s="81"/>
      <c r="LLN195" s="81"/>
      <c r="LLO195" s="81"/>
      <c r="LLP195" s="81"/>
      <c r="LLQ195" s="81"/>
      <c r="LLR195" s="81"/>
      <c r="LLS195" s="81"/>
      <c r="LLT195" s="81"/>
      <c r="LLU195" s="81"/>
      <c r="LLV195" s="81"/>
      <c r="LLW195" s="81"/>
      <c r="LLX195" s="81"/>
      <c r="LLY195" s="81"/>
      <c r="LLZ195" s="81"/>
      <c r="LMA195" s="81"/>
      <c r="LMB195" s="81"/>
      <c r="LMC195" s="81"/>
      <c r="LMD195" s="81"/>
      <c r="LME195" s="81"/>
      <c r="LMF195" s="81"/>
      <c r="LMG195" s="81"/>
      <c r="LMH195" s="81"/>
      <c r="LMI195" s="81"/>
      <c r="LMJ195" s="81"/>
      <c r="LMK195" s="81"/>
      <c r="LML195" s="81"/>
      <c r="LMM195" s="81"/>
      <c r="LMN195" s="81"/>
      <c r="LMO195" s="81"/>
      <c r="LMP195" s="81"/>
      <c r="LMQ195" s="81"/>
      <c r="LMR195" s="81"/>
      <c r="LMS195" s="81"/>
      <c r="LMT195" s="81"/>
      <c r="LMU195" s="81"/>
      <c r="LMV195" s="81"/>
      <c r="LMW195" s="81"/>
      <c r="LMX195" s="81"/>
      <c r="LMY195" s="81"/>
      <c r="LMZ195" s="81"/>
      <c r="LNA195" s="81"/>
      <c r="LNB195" s="81"/>
      <c r="LNC195" s="81"/>
      <c r="LND195" s="81"/>
      <c r="LNE195" s="81"/>
      <c r="LNF195" s="81"/>
      <c r="LNG195" s="81"/>
      <c r="LNH195" s="81"/>
      <c r="LNI195" s="81"/>
      <c r="LNJ195" s="81"/>
      <c r="LNK195" s="81"/>
      <c r="LNL195" s="81"/>
      <c r="LNM195" s="81"/>
      <c r="LNN195" s="81"/>
      <c r="LNO195" s="81"/>
      <c r="LNP195" s="81"/>
      <c r="LNQ195" s="81"/>
      <c r="LNR195" s="81"/>
      <c r="LNS195" s="81"/>
      <c r="LNT195" s="81"/>
      <c r="LNU195" s="81"/>
      <c r="LNV195" s="81"/>
      <c r="LNW195" s="81"/>
      <c r="LNX195" s="81"/>
      <c r="LNY195" s="81"/>
      <c r="LNZ195" s="81"/>
      <c r="LOA195" s="81"/>
      <c r="LOB195" s="81"/>
      <c r="LOC195" s="81"/>
      <c r="LOD195" s="81"/>
      <c r="LOE195" s="81"/>
      <c r="LOF195" s="81"/>
      <c r="LOG195" s="81"/>
      <c r="LOH195" s="81"/>
      <c r="LOI195" s="81"/>
      <c r="LOJ195" s="81"/>
      <c r="LOK195" s="81"/>
      <c r="LOL195" s="81"/>
      <c r="LOM195" s="81"/>
      <c r="LON195" s="81"/>
      <c r="LOO195" s="81"/>
      <c r="LOP195" s="81"/>
      <c r="LOQ195" s="81"/>
      <c r="LOR195" s="81"/>
      <c r="LOS195" s="81"/>
      <c r="LOT195" s="81"/>
      <c r="LOU195" s="81"/>
      <c r="LOV195" s="81"/>
      <c r="LOW195" s="81"/>
      <c r="LOX195" s="81"/>
      <c r="LOY195" s="81"/>
      <c r="LOZ195" s="81"/>
      <c r="LPA195" s="81"/>
      <c r="LPB195" s="81"/>
      <c r="LPC195" s="81"/>
      <c r="LPD195" s="81"/>
      <c r="LPE195" s="81"/>
      <c r="LPF195" s="81"/>
      <c r="LPG195" s="81"/>
      <c r="LPH195" s="81"/>
      <c r="LPI195" s="81"/>
      <c r="LPJ195" s="81"/>
      <c r="LPK195" s="81"/>
      <c r="LPL195" s="81"/>
      <c r="LPM195" s="81"/>
      <c r="LPN195" s="81"/>
      <c r="LPO195" s="81"/>
      <c r="LPP195" s="81"/>
      <c r="LPQ195" s="81"/>
      <c r="LPR195" s="81"/>
      <c r="LPS195" s="81"/>
      <c r="LPT195" s="81"/>
      <c r="LPU195" s="81"/>
      <c r="LPV195" s="81"/>
      <c r="LPW195" s="81"/>
      <c r="LPX195" s="81"/>
      <c r="LPY195" s="81"/>
      <c r="LPZ195" s="81"/>
      <c r="LQA195" s="81"/>
      <c r="LQB195" s="81"/>
      <c r="LQC195" s="81"/>
      <c r="LQD195" s="81"/>
      <c r="LQE195" s="81"/>
      <c r="LQF195" s="81"/>
      <c r="LQG195" s="81"/>
      <c r="LQH195" s="81"/>
      <c r="LQI195" s="81"/>
      <c r="LQJ195" s="81"/>
      <c r="LQK195" s="81"/>
      <c r="LQL195" s="81"/>
      <c r="LQM195" s="81"/>
      <c r="LQN195" s="81"/>
      <c r="LQO195" s="81"/>
      <c r="LQP195" s="81"/>
      <c r="LQQ195" s="81"/>
      <c r="LQR195" s="81"/>
      <c r="LQS195" s="81"/>
      <c r="LQT195" s="81"/>
      <c r="LQU195" s="81"/>
      <c r="LQV195" s="81"/>
      <c r="LQW195" s="81"/>
      <c r="LQX195" s="81"/>
      <c r="LQY195" s="81"/>
      <c r="LQZ195" s="81"/>
      <c r="LRA195" s="81"/>
      <c r="LRB195" s="81"/>
      <c r="LRC195" s="81"/>
      <c r="LRD195" s="81"/>
      <c r="LRE195" s="81"/>
      <c r="LRF195" s="81"/>
      <c r="LRG195" s="81"/>
      <c r="LRH195" s="81"/>
      <c r="LRI195" s="81"/>
      <c r="LRJ195" s="81"/>
      <c r="LRK195" s="81"/>
      <c r="LRL195" s="81"/>
      <c r="LRM195" s="81"/>
      <c r="LRN195" s="81"/>
      <c r="LRO195" s="81"/>
      <c r="LRP195" s="81"/>
      <c r="LRQ195" s="81"/>
      <c r="LRR195" s="81"/>
      <c r="LRS195" s="81"/>
      <c r="LRT195" s="81"/>
      <c r="LRU195" s="81"/>
      <c r="LRV195" s="81"/>
      <c r="LRW195" s="81"/>
      <c r="LRX195" s="81"/>
      <c r="LRY195" s="81"/>
      <c r="LRZ195" s="81"/>
      <c r="LSA195" s="81"/>
      <c r="LSB195" s="81"/>
      <c r="LSC195" s="81"/>
      <c r="LSD195" s="81"/>
      <c r="LSE195" s="81"/>
      <c r="LSF195" s="81"/>
      <c r="LSG195" s="81"/>
      <c r="LSH195" s="81"/>
      <c r="LSI195" s="81"/>
      <c r="LSJ195" s="81"/>
      <c r="LSK195" s="81"/>
      <c r="LSL195" s="81"/>
      <c r="LSM195" s="81"/>
      <c r="LSN195" s="81"/>
      <c r="LSO195" s="81"/>
      <c r="LSP195" s="81"/>
      <c r="LSQ195" s="81"/>
      <c r="LSR195" s="81"/>
      <c r="LSS195" s="81"/>
      <c r="LST195" s="81"/>
      <c r="LSU195" s="81"/>
      <c r="LSV195" s="81"/>
      <c r="LSW195" s="81"/>
      <c r="LSX195" s="81"/>
      <c r="LSY195" s="81"/>
      <c r="LSZ195" s="81"/>
      <c r="LTA195" s="81"/>
      <c r="LTB195" s="81"/>
      <c r="LTC195" s="81"/>
      <c r="LTD195" s="81"/>
      <c r="LTE195" s="81"/>
      <c r="LTF195" s="81"/>
      <c r="LTG195" s="81"/>
      <c r="LTH195" s="81"/>
      <c r="LTI195" s="81"/>
      <c r="LTJ195" s="81"/>
      <c r="LTK195" s="81"/>
      <c r="LTL195" s="81"/>
      <c r="LTM195" s="81"/>
      <c r="LTN195" s="81"/>
      <c r="LTO195" s="81"/>
      <c r="LTP195" s="81"/>
      <c r="LTQ195" s="81"/>
      <c r="LTR195" s="81"/>
      <c r="LTS195" s="81"/>
      <c r="LTT195" s="81"/>
      <c r="LTU195" s="81"/>
      <c r="LTV195" s="81"/>
      <c r="LTW195" s="81"/>
      <c r="LTX195" s="81"/>
      <c r="LTY195" s="81"/>
      <c r="LTZ195" s="81"/>
      <c r="LUA195" s="81"/>
      <c r="LUB195" s="81"/>
      <c r="LUC195" s="81"/>
      <c r="LUD195" s="81"/>
      <c r="LUE195" s="81"/>
      <c r="LUF195" s="81"/>
      <c r="LUG195" s="81"/>
      <c r="LUH195" s="81"/>
      <c r="LUI195" s="81"/>
      <c r="LUJ195" s="81"/>
      <c r="LUK195" s="81"/>
      <c r="LUL195" s="81"/>
      <c r="LUM195" s="81"/>
      <c r="LUN195" s="81"/>
      <c r="LUO195" s="81"/>
      <c r="LUP195" s="81"/>
      <c r="LUQ195" s="81"/>
      <c r="LUR195" s="81"/>
      <c r="LUS195" s="81"/>
      <c r="LUT195" s="81"/>
      <c r="LUU195" s="81"/>
      <c r="LUV195" s="81"/>
      <c r="LUW195" s="81"/>
      <c r="LUX195" s="81"/>
      <c r="LUY195" s="81"/>
      <c r="LUZ195" s="81"/>
      <c r="LVA195" s="81"/>
      <c r="LVB195" s="81"/>
      <c r="LVC195" s="81"/>
      <c r="LVD195" s="81"/>
      <c r="LVE195" s="81"/>
      <c r="LVF195" s="81"/>
      <c r="LVG195" s="81"/>
      <c r="LVH195" s="81"/>
      <c r="LVI195" s="81"/>
      <c r="LVJ195" s="81"/>
      <c r="LVK195" s="81"/>
      <c r="LVL195" s="81"/>
      <c r="LVM195" s="81"/>
      <c r="LVN195" s="81"/>
      <c r="LVO195" s="81"/>
      <c r="LVP195" s="81"/>
      <c r="LVQ195" s="81"/>
      <c r="LVR195" s="81"/>
      <c r="LVS195" s="81"/>
      <c r="LVT195" s="81"/>
      <c r="LVU195" s="81"/>
      <c r="LVV195" s="81"/>
      <c r="LVW195" s="81"/>
      <c r="LVX195" s="81"/>
      <c r="LVY195" s="81"/>
      <c r="LVZ195" s="81"/>
      <c r="LWA195" s="81"/>
      <c r="LWB195" s="81"/>
      <c r="LWC195" s="81"/>
      <c r="LWD195" s="81"/>
      <c r="LWE195" s="81"/>
      <c r="LWF195" s="81"/>
      <c r="LWG195" s="81"/>
      <c r="LWH195" s="81"/>
      <c r="LWI195" s="81"/>
      <c r="LWJ195" s="81"/>
      <c r="LWK195" s="81"/>
      <c r="LWL195" s="81"/>
      <c r="LWM195" s="81"/>
      <c r="LWN195" s="81"/>
      <c r="LWO195" s="81"/>
      <c r="LWP195" s="81"/>
      <c r="LWQ195" s="81"/>
      <c r="LWR195" s="81"/>
      <c r="LWS195" s="81"/>
      <c r="LWT195" s="81"/>
      <c r="LWU195" s="81"/>
      <c r="LWV195" s="81"/>
      <c r="LWW195" s="81"/>
      <c r="LWX195" s="81"/>
      <c r="LWY195" s="81"/>
      <c r="LWZ195" s="81"/>
      <c r="LXA195" s="81"/>
      <c r="LXB195" s="81"/>
      <c r="LXC195" s="81"/>
      <c r="LXD195" s="81"/>
      <c r="LXE195" s="81"/>
      <c r="LXF195" s="81"/>
      <c r="LXG195" s="81"/>
      <c r="LXH195" s="81"/>
      <c r="LXI195" s="81"/>
      <c r="LXJ195" s="81"/>
      <c r="LXK195" s="81"/>
      <c r="LXL195" s="81"/>
      <c r="LXM195" s="81"/>
      <c r="LXN195" s="81"/>
      <c r="LXO195" s="81"/>
      <c r="LXP195" s="81"/>
      <c r="LXQ195" s="81"/>
      <c r="LXR195" s="81"/>
      <c r="LXS195" s="81"/>
      <c r="LXT195" s="81"/>
      <c r="LXU195" s="81"/>
      <c r="LXV195" s="81"/>
      <c r="LXW195" s="81"/>
      <c r="LXX195" s="81"/>
      <c r="LXY195" s="81"/>
      <c r="LXZ195" s="81"/>
      <c r="LYA195" s="81"/>
      <c r="LYB195" s="81"/>
      <c r="LYC195" s="81"/>
      <c r="LYD195" s="81"/>
      <c r="LYE195" s="81"/>
      <c r="LYF195" s="81"/>
      <c r="LYG195" s="81"/>
      <c r="LYH195" s="81"/>
      <c r="LYI195" s="81"/>
      <c r="LYJ195" s="81"/>
      <c r="LYK195" s="81"/>
      <c r="LYL195" s="81"/>
      <c r="LYM195" s="81"/>
      <c r="LYN195" s="81"/>
      <c r="LYO195" s="81"/>
      <c r="LYP195" s="81"/>
      <c r="LYQ195" s="81"/>
      <c r="LYR195" s="81"/>
      <c r="LYS195" s="81"/>
      <c r="LYT195" s="81"/>
      <c r="LYU195" s="81"/>
      <c r="LYV195" s="81"/>
      <c r="LYW195" s="81"/>
      <c r="LYX195" s="81"/>
      <c r="LYY195" s="81"/>
      <c r="LYZ195" s="81"/>
      <c r="LZA195" s="81"/>
      <c r="LZB195" s="81"/>
      <c r="LZC195" s="81"/>
      <c r="LZD195" s="81"/>
      <c r="LZE195" s="81"/>
      <c r="LZF195" s="81"/>
      <c r="LZG195" s="81"/>
      <c r="LZH195" s="81"/>
      <c r="LZI195" s="81"/>
      <c r="LZJ195" s="81"/>
      <c r="LZK195" s="81"/>
      <c r="LZL195" s="81"/>
      <c r="LZM195" s="81"/>
      <c r="LZN195" s="81"/>
      <c r="LZO195" s="81"/>
      <c r="LZP195" s="81"/>
      <c r="LZQ195" s="81"/>
      <c r="LZR195" s="81"/>
      <c r="LZS195" s="81"/>
      <c r="LZT195" s="81"/>
      <c r="LZU195" s="81"/>
      <c r="LZV195" s="81"/>
      <c r="LZW195" s="81"/>
      <c r="LZX195" s="81"/>
      <c r="LZY195" s="81"/>
      <c r="LZZ195" s="81"/>
      <c r="MAA195" s="81"/>
      <c r="MAB195" s="81"/>
      <c r="MAC195" s="81"/>
      <c r="MAD195" s="81"/>
      <c r="MAE195" s="81"/>
      <c r="MAF195" s="81"/>
      <c r="MAG195" s="81"/>
      <c r="MAH195" s="81"/>
      <c r="MAI195" s="81"/>
      <c r="MAJ195" s="81"/>
      <c r="MAK195" s="81"/>
      <c r="MAL195" s="81"/>
      <c r="MAM195" s="81"/>
      <c r="MAN195" s="81"/>
      <c r="MAO195" s="81"/>
      <c r="MAP195" s="81"/>
      <c r="MAQ195" s="81"/>
      <c r="MAR195" s="81"/>
      <c r="MAS195" s="81"/>
      <c r="MAT195" s="81"/>
      <c r="MAU195" s="81"/>
      <c r="MAV195" s="81"/>
      <c r="MAW195" s="81"/>
      <c r="MAX195" s="81"/>
      <c r="MAY195" s="81"/>
      <c r="MAZ195" s="81"/>
      <c r="MBA195" s="81"/>
      <c r="MBB195" s="81"/>
      <c r="MBC195" s="81"/>
      <c r="MBD195" s="81"/>
      <c r="MBE195" s="81"/>
      <c r="MBF195" s="81"/>
      <c r="MBG195" s="81"/>
      <c r="MBH195" s="81"/>
      <c r="MBI195" s="81"/>
      <c r="MBJ195" s="81"/>
      <c r="MBK195" s="81"/>
      <c r="MBL195" s="81"/>
      <c r="MBM195" s="81"/>
      <c r="MBN195" s="81"/>
      <c r="MBO195" s="81"/>
      <c r="MBP195" s="81"/>
      <c r="MBQ195" s="81"/>
      <c r="MBR195" s="81"/>
      <c r="MBS195" s="81"/>
      <c r="MBT195" s="81"/>
      <c r="MBU195" s="81"/>
      <c r="MBV195" s="81"/>
      <c r="MBW195" s="81"/>
      <c r="MBX195" s="81"/>
      <c r="MBY195" s="81"/>
      <c r="MBZ195" s="81"/>
      <c r="MCA195" s="81"/>
      <c r="MCB195" s="81"/>
      <c r="MCC195" s="81"/>
      <c r="MCD195" s="81"/>
      <c r="MCE195" s="81"/>
      <c r="MCF195" s="81"/>
      <c r="MCG195" s="81"/>
      <c r="MCH195" s="81"/>
      <c r="MCI195" s="81"/>
      <c r="MCJ195" s="81"/>
      <c r="MCK195" s="81"/>
      <c r="MCL195" s="81"/>
      <c r="MCM195" s="81"/>
      <c r="MCN195" s="81"/>
      <c r="MCO195" s="81"/>
      <c r="MCP195" s="81"/>
      <c r="MCQ195" s="81"/>
      <c r="MCR195" s="81"/>
      <c r="MCS195" s="81"/>
      <c r="MCT195" s="81"/>
      <c r="MCU195" s="81"/>
      <c r="MCV195" s="81"/>
      <c r="MCW195" s="81"/>
      <c r="MCX195" s="81"/>
      <c r="MCY195" s="81"/>
      <c r="MCZ195" s="81"/>
      <c r="MDA195" s="81"/>
      <c r="MDB195" s="81"/>
      <c r="MDC195" s="81"/>
      <c r="MDD195" s="81"/>
      <c r="MDE195" s="81"/>
      <c r="MDF195" s="81"/>
      <c r="MDG195" s="81"/>
      <c r="MDH195" s="81"/>
      <c r="MDI195" s="81"/>
      <c r="MDJ195" s="81"/>
      <c r="MDK195" s="81"/>
      <c r="MDL195" s="81"/>
      <c r="MDM195" s="81"/>
      <c r="MDN195" s="81"/>
      <c r="MDO195" s="81"/>
      <c r="MDP195" s="81"/>
      <c r="MDQ195" s="81"/>
      <c r="MDR195" s="81"/>
      <c r="MDS195" s="81"/>
      <c r="MDT195" s="81"/>
      <c r="MDU195" s="81"/>
      <c r="MDV195" s="81"/>
      <c r="MDW195" s="81"/>
      <c r="MDX195" s="81"/>
      <c r="MDY195" s="81"/>
      <c r="MDZ195" s="81"/>
      <c r="MEA195" s="81"/>
      <c r="MEB195" s="81"/>
      <c r="MEC195" s="81"/>
      <c r="MED195" s="81"/>
      <c r="MEE195" s="81"/>
      <c r="MEF195" s="81"/>
      <c r="MEG195" s="81"/>
      <c r="MEH195" s="81"/>
      <c r="MEI195" s="81"/>
      <c r="MEJ195" s="81"/>
      <c r="MEK195" s="81"/>
      <c r="MEL195" s="81"/>
      <c r="MEM195" s="81"/>
      <c r="MEN195" s="81"/>
      <c r="MEO195" s="81"/>
      <c r="MEP195" s="81"/>
      <c r="MEQ195" s="81"/>
      <c r="MER195" s="81"/>
      <c r="MES195" s="81"/>
      <c r="MET195" s="81"/>
      <c r="MEU195" s="81"/>
      <c r="MEV195" s="81"/>
      <c r="MEW195" s="81"/>
      <c r="MEX195" s="81"/>
      <c r="MEY195" s="81"/>
      <c r="MEZ195" s="81"/>
      <c r="MFA195" s="81"/>
      <c r="MFB195" s="81"/>
      <c r="MFC195" s="81"/>
      <c r="MFD195" s="81"/>
      <c r="MFE195" s="81"/>
      <c r="MFF195" s="81"/>
      <c r="MFG195" s="81"/>
      <c r="MFH195" s="81"/>
      <c r="MFI195" s="81"/>
      <c r="MFJ195" s="81"/>
      <c r="MFK195" s="81"/>
      <c r="MFL195" s="81"/>
      <c r="MFM195" s="81"/>
      <c r="MFN195" s="81"/>
      <c r="MFO195" s="81"/>
      <c r="MFP195" s="81"/>
      <c r="MFQ195" s="81"/>
      <c r="MFR195" s="81"/>
      <c r="MFS195" s="81"/>
      <c r="MFT195" s="81"/>
      <c r="MFU195" s="81"/>
      <c r="MFV195" s="81"/>
      <c r="MFW195" s="81"/>
      <c r="MFX195" s="81"/>
      <c r="MFY195" s="81"/>
      <c r="MFZ195" s="81"/>
      <c r="MGA195" s="81"/>
      <c r="MGB195" s="81"/>
      <c r="MGC195" s="81"/>
      <c r="MGD195" s="81"/>
      <c r="MGE195" s="81"/>
      <c r="MGF195" s="81"/>
      <c r="MGG195" s="81"/>
      <c r="MGH195" s="81"/>
      <c r="MGI195" s="81"/>
      <c r="MGJ195" s="81"/>
      <c r="MGK195" s="81"/>
      <c r="MGL195" s="81"/>
      <c r="MGM195" s="81"/>
      <c r="MGN195" s="81"/>
      <c r="MGO195" s="81"/>
      <c r="MGP195" s="81"/>
      <c r="MGQ195" s="81"/>
      <c r="MGR195" s="81"/>
      <c r="MGS195" s="81"/>
      <c r="MGT195" s="81"/>
      <c r="MGU195" s="81"/>
      <c r="MGV195" s="81"/>
      <c r="MGW195" s="81"/>
      <c r="MGX195" s="81"/>
      <c r="MGY195" s="81"/>
      <c r="MGZ195" s="81"/>
      <c r="MHA195" s="81"/>
      <c r="MHB195" s="81"/>
      <c r="MHC195" s="81"/>
      <c r="MHD195" s="81"/>
      <c r="MHE195" s="81"/>
      <c r="MHF195" s="81"/>
      <c r="MHG195" s="81"/>
      <c r="MHH195" s="81"/>
      <c r="MHI195" s="81"/>
      <c r="MHJ195" s="81"/>
      <c r="MHK195" s="81"/>
      <c r="MHL195" s="81"/>
      <c r="MHM195" s="81"/>
      <c r="MHN195" s="81"/>
      <c r="MHO195" s="81"/>
      <c r="MHP195" s="81"/>
      <c r="MHQ195" s="81"/>
      <c r="MHR195" s="81"/>
      <c r="MHS195" s="81"/>
      <c r="MHT195" s="81"/>
      <c r="MHU195" s="81"/>
      <c r="MHV195" s="81"/>
      <c r="MHW195" s="81"/>
      <c r="MHX195" s="81"/>
      <c r="MHY195" s="81"/>
      <c r="MHZ195" s="81"/>
      <c r="MIA195" s="81"/>
      <c r="MIB195" s="81"/>
      <c r="MIC195" s="81"/>
      <c r="MID195" s="81"/>
      <c r="MIE195" s="81"/>
      <c r="MIF195" s="81"/>
      <c r="MIG195" s="81"/>
      <c r="MIH195" s="81"/>
      <c r="MII195" s="81"/>
      <c r="MIJ195" s="81"/>
      <c r="MIK195" s="81"/>
      <c r="MIL195" s="81"/>
      <c r="MIM195" s="81"/>
      <c r="MIN195" s="81"/>
      <c r="MIO195" s="81"/>
      <c r="MIP195" s="81"/>
      <c r="MIQ195" s="81"/>
      <c r="MIR195" s="81"/>
      <c r="MIS195" s="81"/>
      <c r="MIT195" s="81"/>
      <c r="MIU195" s="81"/>
      <c r="MIV195" s="81"/>
      <c r="MIW195" s="81"/>
      <c r="MIX195" s="81"/>
      <c r="MIY195" s="81"/>
      <c r="MIZ195" s="81"/>
      <c r="MJA195" s="81"/>
      <c r="MJB195" s="81"/>
      <c r="MJC195" s="81"/>
      <c r="MJD195" s="81"/>
      <c r="MJE195" s="81"/>
      <c r="MJF195" s="81"/>
      <c r="MJG195" s="81"/>
      <c r="MJH195" s="81"/>
      <c r="MJI195" s="81"/>
      <c r="MJJ195" s="81"/>
      <c r="MJK195" s="81"/>
      <c r="MJL195" s="81"/>
      <c r="MJM195" s="81"/>
      <c r="MJN195" s="81"/>
      <c r="MJO195" s="81"/>
      <c r="MJP195" s="81"/>
      <c r="MJQ195" s="81"/>
      <c r="MJR195" s="81"/>
      <c r="MJS195" s="81"/>
      <c r="MJT195" s="81"/>
      <c r="MJU195" s="81"/>
      <c r="MJV195" s="81"/>
      <c r="MJW195" s="81"/>
      <c r="MJX195" s="81"/>
      <c r="MJY195" s="81"/>
      <c r="MJZ195" s="81"/>
      <c r="MKA195" s="81"/>
      <c r="MKB195" s="81"/>
      <c r="MKC195" s="81"/>
      <c r="MKD195" s="81"/>
      <c r="MKE195" s="81"/>
      <c r="MKF195" s="81"/>
      <c r="MKG195" s="81"/>
      <c r="MKH195" s="81"/>
      <c r="MKI195" s="81"/>
      <c r="MKJ195" s="81"/>
      <c r="MKK195" s="81"/>
      <c r="MKL195" s="81"/>
      <c r="MKM195" s="81"/>
      <c r="MKN195" s="81"/>
      <c r="MKO195" s="81"/>
      <c r="MKP195" s="81"/>
      <c r="MKQ195" s="81"/>
      <c r="MKR195" s="81"/>
      <c r="MKS195" s="81"/>
      <c r="MKT195" s="81"/>
      <c r="MKU195" s="81"/>
      <c r="MKV195" s="81"/>
      <c r="MKW195" s="81"/>
      <c r="MKX195" s="81"/>
      <c r="MKY195" s="81"/>
      <c r="MKZ195" s="81"/>
      <c r="MLA195" s="81"/>
      <c r="MLB195" s="81"/>
      <c r="MLC195" s="81"/>
      <c r="MLD195" s="81"/>
      <c r="MLE195" s="81"/>
      <c r="MLF195" s="81"/>
      <c r="MLG195" s="81"/>
      <c r="MLH195" s="81"/>
      <c r="MLI195" s="81"/>
      <c r="MLJ195" s="81"/>
      <c r="MLK195" s="81"/>
      <c r="MLL195" s="81"/>
      <c r="MLM195" s="81"/>
      <c r="MLN195" s="81"/>
      <c r="MLO195" s="81"/>
      <c r="MLP195" s="81"/>
      <c r="MLQ195" s="81"/>
      <c r="MLR195" s="81"/>
      <c r="MLS195" s="81"/>
      <c r="MLT195" s="81"/>
      <c r="MLU195" s="81"/>
      <c r="MLV195" s="81"/>
      <c r="MLW195" s="81"/>
      <c r="MLX195" s="81"/>
      <c r="MLY195" s="81"/>
      <c r="MLZ195" s="81"/>
      <c r="MMA195" s="81"/>
      <c r="MMB195" s="81"/>
      <c r="MMC195" s="81"/>
      <c r="MMD195" s="81"/>
      <c r="MME195" s="81"/>
      <c r="MMF195" s="81"/>
      <c r="MMG195" s="81"/>
      <c r="MMH195" s="81"/>
      <c r="MMI195" s="81"/>
      <c r="MMJ195" s="81"/>
      <c r="MMK195" s="81"/>
      <c r="MML195" s="81"/>
      <c r="MMM195" s="81"/>
      <c r="MMN195" s="81"/>
      <c r="MMO195" s="81"/>
      <c r="MMP195" s="81"/>
      <c r="MMQ195" s="81"/>
      <c r="MMR195" s="81"/>
      <c r="MMS195" s="81"/>
      <c r="MMT195" s="81"/>
      <c r="MMU195" s="81"/>
      <c r="MMV195" s="81"/>
      <c r="MMW195" s="81"/>
      <c r="MMX195" s="81"/>
      <c r="MMY195" s="81"/>
      <c r="MMZ195" s="81"/>
      <c r="MNA195" s="81"/>
      <c r="MNB195" s="81"/>
      <c r="MNC195" s="81"/>
      <c r="MND195" s="81"/>
      <c r="MNE195" s="81"/>
      <c r="MNF195" s="81"/>
      <c r="MNG195" s="81"/>
      <c r="MNH195" s="81"/>
      <c r="MNI195" s="81"/>
      <c r="MNJ195" s="81"/>
      <c r="MNK195" s="81"/>
      <c r="MNL195" s="81"/>
      <c r="MNM195" s="81"/>
      <c r="MNN195" s="81"/>
      <c r="MNO195" s="81"/>
      <c r="MNP195" s="81"/>
      <c r="MNQ195" s="81"/>
      <c r="MNR195" s="81"/>
      <c r="MNS195" s="81"/>
      <c r="MNT195" s="81"/>
      <c r="MNU195" s="81"/>
      <c r="MNV195" s="81"/>
      <c r="MNW195" s="81"/>
      <c r="MNX195" s="81"/>
      <c r="MNY195" s="81"/>
      <c r="MNZ195" s="81"/>
      <c r="MOA195" s="81"/>
      <c r="MOB195" s="81"/>
      <c r="MOC195" s="81"/>
      <c r="MOD195" s="81"/>
      <c r="MOE195" s="81"/>
      <c r="MOF195" s="81"/>
      <c r="MOG195" s="81"/>
      <c r="MOH195" s="81"/>
      <c r="MOI195" s="81"/>
      <c r="MOJ195" s="81"/>
      <c r="MOK195" s="81"/>
      <c r="MOL195" s="81"/>
      <c r="MOM195" s="81"/>
      <c r="MON195" s="81"/>
      <c r="MOO195" s="81"/>
      <c r="MOP195" s="81"/>
      <c r="MOQ195" s="81"/>
      <c r="MOR195" s="81"/>
      <c r="MOS195" s="81"/>
      <c r="MOT195" s="81"/>
      <c r="MOU195" s="81"/>
      <c r="MOV195" s="81"/>
      <c r="MOW195" s="81"/>
      <c r="MOX195" s="81"/>
      <c r="MOY195" s="81"/>
      <c r="MOZ195" s="81"/>
      <c r="MPA195" s="81"/>
      <c r="MPB195" s="81"/>
      <c r="MPC195" s="81"/>
      <c r="MPD195" s="81"/>
      <c r="MPE195" s="81"/>
      <c r="MPF195" s="81"/>
      <c r="MPG195" s="81"/>
      <c r="MPH195" s="81"/>
      <c r="MPI195" s="81"/>
      <c r="MPJ195" s="81"/>
      <c r="MPK195" s="81"/>
      <c r="MPL195" s="81"/>
      <c r="MPM195" s="81"/>
      <c r="MPN195" s="81"/>
      <c r="MPO195" s="81"/>
      <c r="MPP195" s="81"/>
      <c r="MPQ195" s="81"/>
      <c r="MPR195" s="81"/>
      <c r="MPS195" s="81"/>
      <c r="MPT195" s="81"/>
      <c r="MPU195" s="81"/>
      <c r="MPV195" s="81"/>
      <c r="MPW195" s="81"/>
      <c r="MPX195" s="81"/>
      <c r="MPY195" s="81"/>
      <c r="MPZ195" s="81"/>
      <c r="MQA195" s="81"/>
      <c r="MQB195" s="81"/>
      <c r="MQC195" s="81"/>
      <c r="MQD195" s="81"/>
      <c r="MQE195" s="81"/>
      <c r="MQF195" s="81"/>
      <c r="MQG195" s="81"/>
      <c r="MQH195" s="81"/>
      <c r="MQI195" s="81"/>
      <c r="MQJ195" s="81"/>
      <c r="MQK195" s="81"/>
      <c r="MQL195" s="81"/>
      <c r="MQM195" s="81"/>
      <c r="MQN195" s="81"/>
      <c r="MQO195" s="81"/>
      <c r="MQP195" s="81"/>
      <c r="MQQ195" s="81"/>
      <c r="MQR195" s="81"/>
      <c r="MQS195" s="81"/>
      <c r="MQT195" s="81"/>
      <c r="MQU195" s="81"/>
      <c r="MQV195" s="81"/>
      <c r="MQW195" s="81"/>
      <c r="MQX195" s="81"/>
      <c r="MQY195" s="81"/>
      <c r="MQZ195" s="81"/>
      <c r="MRA195" s="81"/>
      <c r="MRB195" s="81"/>
      <c r="MRC195" s="81"/>
      <c r="MRD195" s="81"/>
      <c r="MRE195" s="81"/>
      <c r="MRF195" s="81"/>
      <c r="MRG195" s="81"/>
      <c r="MRH195" s="81"/>
      <c r="MRI195" s="81"/>
      <c r="MRJ195" s="81"/>
      <c r="MRK195" s="81"/>
      <c r="MRL195" s="81"/>
      <c r="MRM195" s="81"/>
      <c r="MRN195" s="81"/>
      <c r="MRO195" s="81"/>
      <c r="MRP195" s="81"/>
      <c r="MRQ195" s="81"/>
      <c r="MRR195" s="81"/>
      <c r="MRS195" s="81"/>
      <c r="MRT195" s="81"/>
      <c r="MRU195" s="81"/>
      <c r="MRV195" s="81"/>
      <c r="MRW195" s="81"/>
      <c r="MRX195" s="81"/>
      <c r="MRY195" s="81"/>
      <c r="MRZ195" s="81"/>
      <c r="MSA195" s="81"/>
      <c r="MSB195" s="81"/>
      <c r="MSC195" s="81"/>
      <c r="MSD195" s="81"/>
      <c r="MSE195" s="81"/>
      <c r="MSF195" s="81"/>
      <c r="MSG195" s="81"/>
      <c r="MSH195" s="81"/>
      <c r="MSI195" s="81"/>
      <c r="MSJ195" s="81"/>
      <c r="MSK195" s="81"/>
      <c r="MSL195" s="81"/>
      <c r="MSM195" s="81"/>
      <c r="MSN195" s="81"/>
      <c r="MSO195" s="81"/>
      <c r="MSP195" s="81"/>
      <c r="MSQ195" s="81"/>
      <c r="MSR195" s="81"/>
      <c r="MSS195" s="81"/>
      <c r="MST195" s="81"/>
      <c r="MSU195" s="81"/>
      <c r="MSV195" s="81"/>
      <c r="MSW195" s="81"/>
      <c r="MSX195" s="81"/>
      <c r="MSY195" s="81"/>
      <c r="MSZ195" s="81"/>
      <c r="MTA195" s="81"/>
      <c r="MTB195" s="81"/>
      <c r="MTC195" s="81"/>
      <c r="MTD195" s="81"/>
      <c r="MTE195" s="81"/>
      <c r="MTF195" s="81"/>
      <c r="MTG195" s="81"/>
      <c r="MTH195" s="81"/>
      <c r="MTI195" s="81"/>
      <c r="MTJ195" s="81"/>
      <c r="MTK195" s="81"/>
      <c r="MTL195" s="81"/>
      <c r="MTM195" s="81"/>
      <c r="MTN195" s="81"/>
      <c r="MTO195" s="81"/>
      <c r="MTP195" s="81"/>
      <c r="MTQ195" s="81"/>
      <c r="MTR195" s="81"/>
      <c r="MTS195" s="81"/>
      <c r="MTT195" s="81"/>
      <c r="MTU195" s="81"/>
      <c r="MTV195" s="81"/>
      <c r="MTW195" s="81"/>
      <c r="MTX195" s="81"/>
      <c r="MTY195" s="81"/>
      <c r="MTZ195" s="81"/>
      <c r="MUA195" s="81"/>
      <c r="MUB195" s="81"/>
      <c r="MUC195" s="81"/>
      <c r="MUD195" s="81"/>
      <c r="MUE195" s="81"/>
      <c r="MUF195" s="81"/>
      <c r="MUG195" s="81"/>
      <c r="MUH195" s="81"/>
      <c r="MUI195" s="81"/>
      <c r="MUJ195" s="81"/>
      <c r="MUK195" s="81"/>
      <c r="MUL195" s="81"/>
      <c r="MUM195" s="81"/>
      <c r="MUN195" s="81"/>
      <c r="MUO195" s="81"/>
      <c r="MUP195" s="81"/>
      <c r="MUQ195" s="81"/>
      <c r="MUR195" s="81"/>
      <c r="MUS195" s="81"/>
      <c r="MUT195" s="81"/>
      <c r="MUU195" s="81"/>
      <c r="MUV195" s="81"/>
      <c r="MUW195" s="81"/>
      <c r="MUX195" s="81"/>
      <c r="MUY195" s="81"/>
      <c r="MUZ195" s="81"/>
      <c r="MVA195" s="81"/>
      <c r="MVB195" s="81"/>
      <c r="MVC195" s="81"/>
      <c r="MVD195" s="81"/>
      <c r="MVE195" s="81"/>
      <c r="MVF195" s="81"/>
      <c r="MVG195" s="81"/>
      <c r="MVH195" s="81"/>
      <c r="MVI195" s="81"/>
      <c r="MVJ195" s="81"/>
      <c r="MVK195" s="81"/>
      <c r="MVL195" s="81"/>
      <c r="MVM195" s="81"/>
      <c r="MVN195" s="81"/>
      <c r="MVO195" s="81"/>
      <c r="MVP195" s="81"/>
      <c r="MVQ195" s="81"/>
      <c r="MVR195" s="81"/>
      <c r="MVS195" s="81"/>
      <c r="MVT195" s="81"/>
      <c r="MVU195" s="81"/>
      <c r="MVV195" s="81"/>
      <c r="MVW195" s="81"/>
      <c r="MVX195" s="81"/>
      <c r="MVY195" s="81"/>
      <c r="MVZ195" s="81"/>
      <c r="MWA195" s="81"/>
      <c r="MWB195" s="81"/>
      <c r="MWC195" s="81"/>
      <c r="MWD195" s="81"/>
      <c r="MWE195" s="81"/>
      <c r="MWF195" s="81"/>
      <c r="MWG195" s="81"/>
      <c r="MWH195" s="81"/>
      <c r="MWI195" s="81"/>
      <c r="MWJ195" s="81"/>
      <c r="MWK195" s="81"/>
      <c r="MWL195" s="81"/>
      <c r="MWM195" s="81"/>
      <c r="MWN195" s="81"/>
      <c r="MWO195" s="81"/>
      <c r="MWP195" s="81"/>
      <c r="MWQ195" s="81"/>
      <c r="MWR195" s="81"/>
      <c r="MWS195" s="81"/>
      <c r="MWT195" s="81"/>
      <c r="MWU195" s="81"/>
      <c r="MWV195" s="81"/>
      <c r="MWW195" s="81"/>
      <c r="MWX195" s="81"/>
      <c r="MWY195" s="81"/>
      <c r="MWZ195" s="81"/>
      <c r="MXA195" s="81"/>
      <c r="MXB195" s="81"/>
      <c r="MXC195" s="81"/>
      <c r="MXD195" s="81"/>
      <c r="MXE195" s="81"/>
      <c r="MXF195" s="81"/>
      <c r="MXG195" s="81"/>
      <c r="MXH195" s="81"/>
      <c r="MXI195" s="81"/>
      <c r="MXJ195" s="81"/>
      <c r="MXK195" s="81"/>
      <c r="MXL195" s="81"/>
      <c r="MXM195" s="81"/>
      <c r="MXN195" s="81"/>
      <c r="MXO195" s="81"/>
      <c r="MXP195" s="81"/>
      <c r="MXQ195" s="81"/>
      <c r="MXR195" s="81"/>
      <c r="MXS195" s="81"/>
      <c r="MXT195" s="81"/>
      <c r="MXU195" s="81"/>
      <c r="MXV195" s="81"/>
      <c r="MXW195" s="81"/>
      <c r="MXX195" s="81"/>
      <c r="MXY195" s="81"/>
      <c r="MXZ195" s="81"/>
      <c r="MYA195" s="81"/>
      <c r="MYB195" s="81"/>
      <c r="MYC195" s="81"/>
      <c r="MYD195" s="81"/>
      <c r="MYE195" s="81"/>
      <c r="MYF195" s="81"/>
      <c r="MYG195" s="81"/>
      <c r="MYH195" s="81"/>
      <c r="MYI195" s="81"/>
      <c r="MYJ195" s="81"/>
      <c r="MYK195" s="81"/>
      <c r="MYL195" s="81"/>
      <c r="MYM195" s="81"/>
      <c r="MYN195" s="81"/>
      <c r="MYO195" s="81"/>
      <c r="MYP195" s="81"/>
      <c r="MYQ195" s="81"/>
      <c r="MYR195" s="81"/>
      <c r="MYS195" s="81"/>
      <c r="MYT195" s="81"/>
      <c r="MYU195" s="81"/>
      <c r="MYV195" s="81"/>
      <c r="MYW195" s="81"/>
      <c r="MYX195" s="81"/>
      <c r="MYY195" s="81"/>
      <c r="MYZ195" s="81"/>
      <c r="MZA195" s="81"/>
      <c r="MZB195" s="81"/>
      <c r="MZC195" s="81"/>
      <c r="MZD195" s="81"/>
      <c r="MZE195" s="81"/>
      <c r="MZF195" s="81"/>
      <c r="MZG195" s="81"/>
      <c r="MZH195" s="81"/>
      <c r="MZI195" s="81"/>
      <c r="MZJ195" s="81"/>
      <c r="MZK195" s="81"/>
      <c r="MZL195" s="81"/>
      <c r="MZM195" s="81"/>
      <c r="MZN195" s="81"/>
      <c r="MZO195" s="81"/>
      <c r="MZP195" s="81"/>
      <c r="MZQ195" s="81"/>
      <c r="MZR195" s="81"/>
      <c r="MZS195" s="81"/>
      <c r="MZT195" s="81"/>
      <c r="MZU195" s="81"/>
      <c r="MZV195" s="81"/>
      <c r="MZW195" s="81"/>
      <c r="MZX195" s="81"/>
      <c r="MZY195" s="81"/>
      <c r="MZZ195" s="81"/>
      <c r="NAA195" s="81"/>
      <c r="NAB195" s="81"/>
      <c r="NAC195" s="81"/>
      <c r="NAD195" s="81"/>
      <c r="NAE195" s="81"/>
      <c r="NAF195" s="81"/>
      <c r="NAG195" s="81"/>
      <c r="NAH195" s="81"/>
      <c r="NAI195" s="81"/>
      <c r="NAJ195" s="81"/>
      <c r="NAK195" s="81"/>
      <c r="NAL195" s="81"/>
      <c r="NAM195" s="81"/>
      <c r="NAN195" s="81"/>
      <c r="NAO195" s="81"/>
      <c r="NAP195" s="81"/>
      <c r="NAQ195" s="81"/>
      <c r="NAR195" s="81"/>
      <c r="NAS195" s="81"/>
      <c r="NAT195" s="81"/>
      <c r="NAU195" s="81"/>
      <c r="NAV195" s="81"/>
      <c r="NAW195" s="81"/>
      <c r="NAX195" s="81"/>
      <c r="NAY195" s="81"/>
      <c r="NAZ195" s="81"/>
      <c r="NBA195" s="81"/>
      <c r="NBB195" s="81"/>
      <c r="NBC195" s="81"/>
      <c r="NBD195" s="81"/>
      <c r="NBE195" s="81"/>
      <c r="NBF195" s="81"/>
      <c r="NBG195" s="81"/>
      <c r="NBH195" s="81"/>
      <c r="NBI195" s="81"/>
      <c r="NBJ195" s="81"/>
      <c r="NBK195" s="81"/>
      <c r="NBL195" s="81"/>
      <c r="NBM195" s="81"/>
      <c r="NBN195" s="81"/>
      <c r="NBO195" s="81"/>
      <c r="NBP195" s="81"/>
      <c r="NBQ195" s="81"/>
      <c r="NBR195" s="81"/>
      <c r="NBS195" s="81"/>
      <c r="NBT195" s="81"/>
      <c r="NBU195" s="81"/>
      <c r="NBV195" s="81"/>
      <c r="NBW195" s="81"/>
      <c r="NBX195" s="81"/>
      <c r="NBY195" s="81"/>
      <c r="NBZ195" s="81"/>
      <c r="NCA195" s="81"/>
      <c r="NCB195" s="81"/>
      <c r="NCC195" s="81"/>
      <c r="NCD195" s="81"/>
      <c r="NCE195" s="81"/>
      <c r="NCF195" s="81"/>
      <c r="NCG195" s="81"/>
      <c r="NCH195" s="81"/>
      <c r="NCI195" s="81"/>
      <c r="NCJ195" s="81"/>
      <c r="NCK195" s="81"/>
      <c r="NCL195" s="81"/>
      <c r="NCM195" s="81"/>
      <c r="NCN195" s="81"/>
      <c r="NCO195" s="81"/>
      <c r="NCP195" s="81"/>
      <c r="NCQ195" s="81"/>
      <c r="NCR195" s="81"/>
      <c r="NCS195" s="81"/>
      <c r="NCT195" s="81"/>
      <c r="NCU195" s="81"/>
      <c r="NCV195" s="81"/>
      <c r="NCW195" s="81"/>
      <c r="NCX195" s="81"/>
      <c r="NCY195" s="81"/>
      <c r="NCZ195" s="81"/>
      <c r="NDA195" s="81"/>
      <c r="NDB195" s="81"/>
      <c r="NDC195" s="81"/>
      <c r="NDD195" s="81"/>
      <c r="NDE195" s="81"/>
      <c r="NDF195" s="81"/>
      <c r="NDG195" s="81"/>
      <c r="NDH195" s="81"/>
      <c r="NDI195" s="81"/>
      <c r="NDJ195" s="81"/>
      <c r="NDK195" s="81"/>
      <c r="NDL195" s="81"/>
      <c r="NDM195" s="81"/>
      <c r="NDN195" s="81"/>
      <c r="NDO195" s="81"/>
      <c r="NDP195" s="81"/>
      <c r="NDQ195" s="81"/>
      <c r="NDR195" s="81"/>
      <c r="NDS195" s="81"/>
      <c r="NDT195" s="81"/>
      <c r="NDU195" s="81"/>
      <c r="NDV195" s="81"/>
      <c r="NDW195" s="81"/>
      <c r="NDX195" s="81"/>
      <c r="NDY195" s="81"/>
      <c r="NDZ195" s="81"/>
      <c r="NEA195" s="81"/>
      <c r="NEB195" s="81"/>
      <c r="NEC195" s="81"/>
      <c r="NED195" s="81"/>
      <c r="NEE195" s="81"/>
      <c r="NEF195" s="81"/>
      <c r="NEG195" s="81"/>
      <c r="NEH195" s="81"/>
      <c r="NEI195" s="81"/>
      <c r="NEJ195" s="81"/>
      <c r="NEK195" s="81"/>
      <c r="NEL195" s="81"/>
      <c r="NEM195" s="81"/>
      <c r="NEN195" s="81"/>
      <c r="NEO195" s="81"/>
      <c r="NEP195" s="81"/>
      <c r="NEQ195" s="81"/>
      <c r="NER195" s="81"/>
      <c r="NES195" s="81"/>
      <c r="NET195" s="81"/>
      <c r="NEU195" s="81"/>
      <c r="NEV195" s="81"/>
      <c r="NEW195" s="81"/>
      <c r="NEX195" s="81"/>
      <c r="NEY195" s="81"/>
      <c r="NEZ195" s="81"/>
      <c r="NFA195" s="81"/>
      <c r="NFB195" s="81"/>
      <c r="NFC195" s="81"/>
      <c r="NFD195" s="81"/>
      <c r="NFE195" s="81"/>
      <c r="NFF195" s="81"/>
      <c r="NFG195" s="81"/>
      <c r="NFH195" s="81"/>
      <c r="NFI195" s="81"/>
      <c r="NFJ195" s="81"/>
      <c r="NFK195" s="81"/>
      <c r="NFL195" s="81"/>
      <c r="NFM195" s="81"/>
      <c r="NFN195" s="81"/>
      <c r="NFO195" s="81"/>
      <c r="NFP195" s="81"/>
      <c r="NFQ195" s="81"/>
      <c r="NFR195" s="81"/>
      <c r="NFS195" s="81"/>
      <c r="NFT195" s="81"/>
      <c r="NFU195" s="81"/>
      <c r="NFV195" s="81"/>
      <c r="NFW195" s="81"/>
      <c r="NFX195" s="81"/>
      <c r="NFY195" s="81"/>
      <c r="NFZ195" s="81"/>
      <c r="NGA195" s="81"/>
      <c r="NGB195" s="81"/>
      <c r="NGC195" s="81"/>
      <c r="NGD195" s="81"/>
      <c r="NGE195" s="81"/>
      <c r="NGF195" s="81"/>
      <c r="NGG195" s="81"/>
      <c r="NGH195" s="81"/>
      <c r="NGI195" s="81"/>
      <c r="NGJ195" s="81"/>
      <c r="NGK195" s="81"/>
      <c r="NGL195" s="81"/>
      <c r="NGM195" s="81"/>
      <c r="NGN195" s="81"/>
      <c r="NGO195" s="81"/>
      <c r="NGP195" s="81"/>
      <c r="NGQ195" s="81"/>
      <c r="NGR195" s="81"/>
      <c r="NGS195" s="81"/>
      <c r="NGT195" s="81"/>
      <c r="NGU195" s="81"/>
      <c r="NGV195" s="81"/>
      <c r="NGW195" s="81"/>
      <c r="NGX195" s="81"/>
      <c r="NGY195" s="81"/>
      <c r="NGZ195" s="81"/>
      <c r="NHA195" s="81"/>
      <c r="NHB195" s="81"/>
      <c r="NHC195" s="81"/>
      <c r="NHD195" s="81"/>
      <c r="NHE195" s="81"/>
      <c r="NHF195" s="81"/>
      <c r="NHG195" s="81"/>
      <c r="NHH195" s="81"/>
      <c r="NHI195" s="81"/>
      <c r="NHJ195" s="81"/>
      <c r="NHK195" s="81"/>
      <c r="NHL195" s="81"/>
      <c r="NHM195" s="81"/>
      <c r="NHN195" s="81"/>
      <c r="NHO195" s="81"/>
      <c r="NHP195" s="81"/>
      <c r="NHQ195" s="81"/>
      <c r="NHR195" s="81"/>
      <c r="NHS195" s="81"/>
      <c r="NHT195" s="81"/>
      <c r="NHU195" s="81"/>
      <c r="NHV195" s="81"/>
      <c r="NHW195" s="81"/>
      <c r="NHX195" s="81"/>
      <c r="NHY195" s="81"/>
      <c r="NHZ195" s="81"/>
      <c r="NIA195" s="81"/>
      <c r="NIB195" s="81"/>
      <c r="NIC195" s="81"/>
      <c r="NID195" s="81"/>
      <c r="NIE195" s="81"/>
      <c r="NIF195" s="81"/>
      <c r="NIG195" s="81"/>
      <c r="NIH195" s="81"/>
      <c r="NII195" s="81"/>
      <c r="NIJ195" s="81"/>
      <c r="NIK195" s="81"/>
      <c r="NIL195" s="81"/>
      <c r="NIM195" s="81"/>
      <c r="NIN195" s="81"/>
      <c r="NIO195" s="81"/>
      <c r="NIP195" s="81"/>
      <c r="NIQ195" s="81"/>
      <c r="NIR195" s="81"/>
      <c r="NIS195" s="81"/>
      <c r="NIT195" s="81"/>
      <c r="NIU195" s="81"/>
      <c r="NIV195" s="81"/>
      <c r="NIW195" s="81"/>
      <c r="NIX195" s="81"/>
      <c r="NIY195" s="81"/>
      <c r="NIZ195" s="81"/>
      <c r="NJA195" s="81"/>
      <c r="NJB195" s="81"/>
      <c r="NJC195" s="81"/>
      <c r="NJD195" s="81"/>
      <c r="NJE195" s="81"/>
      <c r="NJF195" s="81"/>
      <c r="NJG195" s="81"/>
      <c r="NJH195" s="81"/>
      <c r="NJI195" s="81"/>
      <c r="NJJ195" s="81"/>
      <c r="NJK195" s="81"/>
      <c r="NJL195" s="81"/>
      <c r="NJM195" s="81"/>
      <c r="NJN195" s="81"/>
      <c r="NJO195" s="81"/>
      <c r="NJP195" s="81"/>
      <c r="NJQ195" s="81"/>
      <c r="NJR195" s="81"/>
      <c r="NJS195" s="81"/>
      <c r="NJT195" s="81"/>
      <c r="NJU195" s="81"/>
      <c r="NJV195" s="81"/>
      <c r="NJW195" s="81"/>
      <c r="NJX195" s="81"/>
      <c r="NJY195" s="81"/>
      <c r="NJZ195" s="81"/>
      <c r="NKA195" s="81"/>
      <c r="NKB195" s="81"/>
      <c r="NKC195" s="81"/>
      <c r="NKD195" s="81"/>
      <c r="NKE195" s="81"/>
      <c r="NKF195" s="81"/>
      <c r="NKG195" s="81"/>
      <c r="NKH195" s="81"/>
      <c r="NKI195" s="81"/>
      <c r="NKJ195" s="81"/>
      <c r="NKK195" s="81"/>
      <c r="NKL195" s="81"/>
      <c r="NKM195" s="81"/>
      <c r="NKN195" s="81"/>
      <c r="NKO195" s="81"/>
      <c r="NKP195" s="81"/>
      <c r="NKQ195" s="81"/>
      <c r="NKR195" s="81"/>
      <c r="NKS195" s="81"/>
      <c r="NKT195" s="81"/>
      <c r="NKU195" s="81"/>
      <c r="NKV195" s="81"/>
      <c r="NKW195" s="81"/>
      <c r="NKX195" s="81"/>
      <c r="NKY195" s="81"/>
      <c r="NKZ195" s="81"/>
      <c r="NLA195" s="81"/>
      <c r="NLB195" s="81"/>
      <c r="NLC195" s="81"/>
      <c r="NLD195" s="81"/>
      <c r="NLE195" s="81"/>
      <c r="NLF195" s="81"/>
      <c r="NLG195" s="81"/>
      <c r="NLH195" s="81"/>
      <c r="NLI195" s="81"/>
      <c r="NLJ195" s="81"/>
      <c r="NLK195" s="81"/>
      <c r="NLL195" s="81"/>
      <c r="NLM195" s="81"/>
      <c r="NLN195" s="81"/>
      <c r="NLO195" s="81"/>
      <c r="NLP195" s="81"/>
      <c r="NLQ195" s="81"/>
      <c r="NLR195" s="81"/>
      <c r="NLS195" s="81"/>
      <c r="NLT195" s="81"/>
      <c r="NLU195" s="81"/>
      <c r="NLV195" s="81"/>
      <c r="NLW195" s="81"/>
      <c r="NLX195" s="81"/>
      <c r="NLY195" s="81"/>
      <c r="NLZ195" s="81"/>
      <c r="NMA195" s="81"/>
      <c r="NMB195" s="81"/>
      <c r="NMC195" s="81"/>
      <c r="NMD195" s="81"/>
      <c r="NME195" s="81"/>
      <c r="NMF195" s="81"/>
      <c r="NMG195" s="81"/>
      <c r="NMH195" s="81"/>
      <c r="NMI195" s="81"/>
      <c r="NMJ195" s="81"/>
      <c r="NMK195" s="81"/>
      <c r="NML195" s="81"/>
      <c r="NMM195" s="81"/>
      <c r="NMN195" s="81"/>
      <c r="NMO195" s="81"/>
      <c r="NMP195" s="81"/>
      <c r="NMQ195" s="81"/>
      <c r="NMR195" s="81"/>
      <c r="NMS195" s="81"/>
      <c r="NMT195" s="81"/>
      <c r="NMU195" s="81"/>
      <c r="NMV195" s="81"/>
      <c r="NMW195" s="81"/>
      <c r="NMX195" s="81"/>
      <c r="NMY195" s="81"/>
      <c r="NMZ195" s="81"/>
      <c r="NNA195" s="81"/>
      <c r="NNB195" s="81"/>
      <c r="NNC195" s="81"/>
      <c r="NND195" s="81"/>
      <c r="NNE195" s="81"/>
      <c r="NNF195" s="81"/>
      <c r="NNG195" s="81"/>
      <c r="NNH195" s="81"/>
      <c r="NNI195" s="81"/>
      <c r="NNJ195" s="81"/>
      <c r="NNK195" s="81"/>
      <c r="NNL195" s="81"/>
      <c r="NNM195" s="81"/>
      <c r="NNN195" s="81"/>
      <c r="NNO195" s="81"/>
      <c r="NNP195" s="81"/>
      <c r="NNQ195" s="81"/>
      <c r="NNR195" s="81"/>
      <c r="NNS195" s="81"/>
      <c r="NNT195" s="81"/>
      <c r="NNU195" s="81"/>
      <c r="NNV195" s="81"/>
      <c r="NNW195" s="81"/>
      <c r="NNX195" s="81"/>
      <c r="NNY195" s="81"/>
      <c r="NNZ195" s="81"/>
      <c r="NOA195" s="81"/>
      <c r="NOB195" s="81"/>
      <c r="NOC195" s="81"/>
      <c r="NOD195" s="81"/>
      <c r="NOE195" s="81"/>
      <c r="NOF195" s="81"/>
      <c r="NOG195" s="81"/>
      <c r="NOH195" s="81"/>
      <c r="NOI195" s="81"/>
      <c r="NOJ195" s="81"/>
      <c r="NOK195" s="81"/>
      <c r="NOL195" s="81"/>
      <c r="NOM195" s="81"/>
      <c r="NON195" s="81"/>
      <c r="NOO195" s="81"/>
      <c r="NOP195" s="81"/>
      <c r="NOQ195" s="81"/>
      <c r="NOR195" s="81"/>
      <c r="NOS195" s="81"/>
      <c r="NOT195" s="81"/>
      <c r="NOU195" s="81"/>
      <c r="NOV195" s="81"/>
      <c r="NOW195" s="81"/>
      <c r="NOX195" s="81"/>
      <c r="NOY195" s="81"/>
      <c r="NOZ195" s="81"/>
      <c r="NPA195" s="81"/>
      <c r="NPB195" s="81"/>
      <c r="NPC195" s="81"/>
      <c r="NPD195" s="81"/>
      <c r="NPE195" s="81"/>
      <c r="NPF195" s="81"/>
      <c r="NPG195" s="81"/>
      <c r="NPH195" s="81"/>
      <c r="NPI195" s="81"/>
      <c r="NPJ195" s="81"/>
      <c r="NPK195" s="81"/>
      <c r="NPL195" s="81"/>
      <c r="NPM195" s="81"/>
      <c r="NPN195" s="81"/>
      <c r="NPO195" s="81"/>
      <c r="NPP195" s="81"/>
      <c r="NPQ195" s="81"/>
      <c r="NPR195" s="81"/>
      <c r="NPS195" s="81"/>
      <c r="NPT195" s="81"/>
      <c r="NPU195" s="81"/>
      <c r="NPV195" s="81"/>
      <c r="NPW195" s="81"/>
      <c r="NPX195" s="81"/>
      <c r="NPY195" s="81"/>
      <c r="NPZ195" s="81"/>
      <c r="NQA195" s="81"/>
      <c r="NQB195" s="81"/>
      <c r="NQC195" s="81"/>
      <c r="NQD195" s="81"/>
      <c r="NQE195" s="81"/>
      <c r="NQF195" s="81"/>
      <c r="NQG195" s="81"/>
      <c r="NQH195" s="81"/>
      <c r="NQI195" s="81"/>
      <c r="NQJ195" s="81"/>
      <c r="NQK195" s="81"/>
      <c r="NQL195" s="81"/>
      <c r="NQM195" s="81"/>
      <c r="NQN195" s="81"/>
      <c r="NQO195" s="81"/>
      <c r="NQP195" s="81"/>
      <c r="NQQ195" s="81"/>
      <c r="NQR195" s="81"/>
      <c r="NQS195" s="81"/>
      <c r="NQT195" s="81"/>
      <c r="NQU195" s="81"/>
      <c r="NQV195" s="81"/>
      <c r="NQW195" s="81"/>
      <c r="NQX195" s="81"/>
      <c r="NQY195" s="81"/>
      <c r="NQZ195" s="81"/>
      <c r="NRA195" s="81"/>
      <c r="NRB195" s="81"/>
      <c r="NRC195" s="81"/>
      <c r="NRD195" s="81"/>
      <c r="NRE195" s="81"/>
      <c r="NRF195" s="81"/>
      <c r="NRG195" s="81"/>
      <c r="NRH195" s="81"/>
      <c r="NRI195" s="81"/>
      <c r="NRJ195" s="81"/>
      <c r="NRK195" s="81"/>
      <c r="NRL195" s="81"/>
      <c r="NRM195" s="81"/>
      <c r="NRN195" s="81"/>
      <c r="NRO195" s="81"/>
      <c r="NRP195" s="81"/>
      <c r="NRQ195" s="81"/>
      <c r="NRR195" s="81"/>
      <c r="NRS195" s="81"/>
      <c r="NRT195" s="81"/>
      <c r="NRU195" s="81"/>
      <c r="NRV195" s="81"/>
      <c r="NRW195" s="81"/>
      <c r="NRX195" s="81"/>
      <c r="NRY195" s="81"/>
      <c r="NRZ195" s="81"/>
      <c r="NSA195" s="81"/>
      <c r="NSB195" s="81"/>
      <c r="NSC195" s="81"/>
      <c r="NSD195" s="81"/>
      <c r="NSE195" s="81"/>
      <c r="NSF195" s="81"/>
      <c r="NSG195" s="81"/>
      <c r="NSH195" s="81"/>
      <c r="NSI195" s="81"/>
      <c r="NSJ195" s="81"/>
      <c r="NSK195" s="81"/>
      <c r="NSL195" s="81"/>
      <c r="NSM195" s="81"/>
      <c r="NSN195" s="81"/>
      <c r="NSO195" s="81"/>
      <c r="NSP195" s="81"/>
      <c r="NSQ195" s="81"/>
      <c r="NSR195" s="81"/>
      <c r="NSS195" s="81"/>
      <c r="NST195" s="81"/>
      <c r="NSU195" s="81"/>
      <c r="NSV195" s="81"/>
      <c r="NSW195" s="81"/>
      <c r="NSX195" s="81"/>
      <c r="NSY195" s="81"/>
      <c r="NSZ195" s="81"/>
      <c r="NTA195" s="81"/>
      <c r="NTB195" s="81"/>
      <c r="NTC195" s="81"/>
      <c r="NTD195" s="81"/>
      <c r="NTE195" s="81"/>
      <c r="NTF195" s="81"/>
      <c r="NTG195" s="81"/>
      <c r="NTH195" s="81"/>
      <c r="NTI195" s="81"/>
      <c r="NTJ195" s="81"/>
      <c r="NTK195" s="81"/>
      <c r="NTL195" s="81"/>
      <c r="NTM195" s="81"/>
      <c r="NTN195" s="81"/>
      <c r="NTO195" s="81"/>
      <c r="NTP195" s="81"/>
      <c r="NTQ195" s="81"/>
      <c r="NTR195" s="81"/>
      <c r="NTS195" s="81"/>
      <c r="NTT195" s="81"/>
      <c r="NTU195" s="81"/>
      <c r="NTV195" s="81"/>
      <c r="NTW195" s="81"/>
      <c r="NTX195" s="81"/>
      <c r="NTY195" s="81"/>
      <c r="NTZ195" s="81"/>
      <c r="NUA195" s="81"/>
      <c r="NUB195" s="81"/>
      <c r="NUC195" s="81"/>
      <c r="NUD195" s="81"/>
      <c r="NUE195" s="81"/>
      <c r="NUF195" s="81"/>
      <c r="NUG195" s="81"/>
      <c r="NUH195" s="81"/>
      <c r="NUI195" s="81"/>
      <c r="NUJ195" s="81"/>
      <c r="NUK195" s="81"/>
      <c r="NUL195" s="81"/>
      <c r="NUM195" s="81"/>
      <c r="NUN195" s="81"/>
      <c r="NUO195" s="81"/>
      <c r="NUP195" s="81"/>
      <c r="NUQ195" s="81"/>
      <c r="NUR195" s="81"/>
      <c r="NUS195" s="81"/>
      <c r="NUT195" s="81"/>
      <c r="NUU195" s="81"/>
      <c r="NUV195" s="81"/>
      <c r="NUW195" s="81"/>
      <c r="NUX195" s="81"/>
      <c r="NUY195" s="81"/>
      <c r="NUZ195" s="81"/>
      <c r="NVA195" s="81"/>
      <c r="NVB195" s="81"/>
      <c r="NVC195" s="81"/>
      <c r="NVD195" s="81"/>
      <c r="NVE195" s="81"/>
      <c r="NVF195" s="81"/>
      <c r="NVG195" s="81"/>
      <c r="NVH195" s="81"/>
      <c r="NVI195" s="81"/>
      <c r="NVJ195" s="81"/>
      <c r="NVK195" s="81"/>
      <c r="NVL195" s="81"/>
      <c r="NVM195" s="81"/>
      <c r="NVN195" s="81"/>
      <c r="NVO195" s="81"/>
      <c r="NVP195" s="81"/>
      <c r="NVQ195" s="81"/>
      <c r="NVR195" s="81"/>
      <c r="NVS195" s="81"/>
      <c r="NVT195" s="81"/>
      <c r="NVU195" s="81"/>
      <c r="NVV195" s="81"/>
      <c r="NVW195" s="81"/>
      <c r="NVX195" s="81"/>
      <c r="NVY195" s="81"/>
      <c r="NVZ195" s="81"/>
      <c r="NWA195" s="81"/>
      <c r="NWB195" s="81"/>
      <c r="NWC195" s="81"/>
      <c r="NWD195" s="81"/>
      <c r="NWE195" s="81"/>
      <c r="NWF195" s="81"/>
      <c r="NWG195" s="81"/>
      <c r="NWH195" s="81"/>
      <c r="NWI195" s="81"/>
      <c r="NWJ195" s="81"/>
      <c r="NWK195" s="81"/>
      <c r="NWL195" s="81"/>
      <c r="NWM195" s="81"/>
      <c r="NWN195" s="81"/>
      <c r="NWO195" s="81"/>
      <c r="NWP195" s="81"/>
      <c r="NWQ195" s="81"/>
      <c r="NWR195" s="81"/>
      <c r="NWS195" s="81"/>
      <c r="NWT195" s="81"/>
      <c r="NWU195" s="81"/>
      <c r="NWV195" s="81"/>
      <c r="NWW195" s="81"/>
      <c r="NWX195" s="81"/>
      <c r="NWY195" s="81"/>
      <c r="NWZ195" s="81"/>
      <c r="NXA195" s="81"/>
      <c r="NXB195" s="81"/>
      <c r="NXC195" s="81"/>
      <c r="NXD195" s="81"/>
      <c r="NXE195" s="81"/>
      <c r="NXF195" s="81"/>
      <c r="NXG195" s="81"/>
      <c r="NXH195" s="81"/>
      <c r="NXI195" s="81"/>
      <c r="NXJ195" s="81"/>
      <c r="NXK195" s="81"/>
      <c r="NXL195" s="81"/>
      <c r="NXM195" s="81"/>
      <c r="NXN195" s="81"/>
      <c r="NXO195" s="81"/>
      <c r="NXP195" s="81"/>
      <c r="NXQ195" s="81"/>
      <c r="NXR195" s="81"/>
      <c r="NXS195" s="81"/>
      <c r="NXT195" s="81"/>
      <c r="NXU195" s="81"/>
      <c r="NXV195" s="81"/>
      <c r="NXW195" s="81"/>
      <c r="NXX195" s="81"/>
      <c r="NXY195" s="81"/>
      <c r="NXZ195" s="81"/>
      <c r="NYA195" s="81"/>
      <c r="NYB195" s="81"/>
      <c r="NYC195" s="81"/>
      <c r="NYD195" s="81"/>
      <c r="NYE195" s="81"/>
      <c r="NYF195" s="81"/>
      <c r="NYG195" s="81"/>
      <c r="NYH195" s="81"/>
      <c r="NYI195" s="81"/>
      <c r="NYJ195" s="81"/>
      <c r="NYK195" s="81"/>
      <c r="NYL195" s="81"/>
      <c r="NYM195" s="81"/>
      <c r="NYN195" s="81"/>
      <c r="NYO195" s="81"/>
      <c r="NYP195" s="81"/>
      <c r="NYQ195" s="81"/>
      <c r="NYR195" s="81"/>
      <c r="NYS195" s="81"/>
      <c r="NYT195" s="81"/>
      <c r="NYU195" s="81"/>
      <c r="NYV195" s="81"/>
      <c r="NYW195" s="81"/>
      <c r="NYX195" s="81"/>
      <c r="NYY195" s="81"/>
      <c r="NYZ195" s="81"/>
      <c r="NZA195" s="81"/>
      <c r="NZB195" s="81"/>
      <c r="NZC195" s="81"/>
      <c r="NZD195" s="81"/>
      <c r="NZE195" s="81"/>
      <c r="NZF195" s="81"/>
      <c r="NZG195" s="81"/>
      <c r="NZH195" s="81"/>
      <c r="NZI195" s="81"/>
      <c r="NZJ195" s="81"/>
      <c r="NZK195" s="81"/>
      <c r="NZL195" s="81"/>
      <c r="NZM195" s="81"/>
      <c r="NZN195" s="81"/>
      <c r="NZO195" s="81"/>
      <c r="NZP195" s="81"/>
      <c r="NZQ195" s="81"/>
      <c r="NZR195" s="81"/>
      <c r="NZS195" s="81"/>
      <c r="NZT195" s="81"/>
      <c r="NZU195" s="81"/>
      <c r="NZV195" s="81"/>
      <c r="NZW195" s="81"/>
      <c r="NZX195" s="81"/>
      <c r="NZY195" s="81"/>
      <c r="NZZ195" s="81"/>
      <c r="OAA195" s="81"/>
      <c r="OAB195" s="81"/>
      <c r="OAC195" s="81"/>
      <c r="OAD195" s="81"/>
      <c r="OAE195" s="81"/>
      <c r="OAF195" s="81"/>
      <c r="OAG195" s="81"/>
      <c r="OAH195" s="81"/>
      <c r="OAI195" s="81"/>
      <c r="OAJ195" s="81"/>
      <c r="OAK195" s="81"/>
      <c r="OAL195" s="81"/>
      <c r="OAM195" s="81"/>
      <c r="OAN195" s="81"/>
      <c r="OAO195" s="81"/>
      <c r="OAP195" s="81"/>
      <c r="OAQ195" s="81"/>
      <c r="OAR195" s="81"/>
      <c r="OAS195" s="81"/>
      <c r="OAT195" s="81"/>
      <c r="OAU195" s="81"/>
      <c r="OAV195" s="81"/>
      <c r="OAW195" s="81"/>
      <c r="OAX195" s="81"/>
      <c r="OAY195" s="81"/>
      <c r="OAZ195" s="81"/>
      <c r="OBA195" s="81"/>
      <c r="OBB195" s="81"/>
      <c r="OBC195" s="81"/>
      <c r="OBD195" s="81"/>
      <c r="OBE195" s="81"/>
      <c r="OBF195" s="81"/>
      <c r="OBG195" s="81"/>
      <c r="OBH195" s="81"/>
      <c r="OBI195" s="81"/>
      <c r="OBJ195" s="81"/>
      <c r="OBK195" s="81"/>
      <c r="OBL195" s="81"/>
      <c r="OBM195" s="81"/>
      <c r="OBN195" s="81"/>
      <c r="OBO195" s="81"/>
      <c r="OBP195" s="81"/>
      <c r="OBQ195" s="81"/>
      <c r="OBR195" s="81"/>
      <c r="OBS195" s="81"/>
      <c r="OBT195" s="81"/>
      <c r="OBU195" s="81"/>
      <c r="OBV195" s="81"/>
      <c r="OBW195" s="81"/>
      <c r="OBX195" s="81"/>
      <c r="OBY195" s="81"/>
      <c r="OBZ195" s="81"/>
      <c r="OCA195" s="81"/>
      <c r="OCB195" s="81"/>
      <c r="OCC195" s="81"/>
      <c r="OCD195" s="81"/>
      <c r="OCE195" s="81"/>
      <c r="OCF195" s="81"/>
      <c r="OCG195" s="81"/>
      <c r="OCH195" s="81"/>
      <c r="OCI195" s="81"/>
      <c r="OCJ195" s="81"/>
      <c r="OCK195" s="81"/>
      <c r="OCL195" s="81"/>
      <c r="OCM195" s="81"/>
      <c r="OCN195" s="81"/>
      <c r="OCO195" s="81"/>
      <c r="OCP195" s="81"/>
      <c r="OCQ195" s="81"/>
      <c r="OCR195" s="81"/>
      <c r="OCS195" s="81"/>
      <c r="OCT195" s="81"/>
      <c r="OCU195" s="81"/>
      <c r="OCV195" s="81"/>
      <c r="OCW195" s="81"/>
      <c r="OCX195" s="81"/>
      <c r="OCY195" s="81"/>
      <c r="OCZ195" s="81"/>
      <c r="ODA195" s="81"/>
      <c r="ODB195" s="81"/>
      <c r="ODC195" s="81"/>
      <c r="ODD195" s="81"/>
      <c r="ODE195" s="81"/>
      <c r="ODF195" s="81"/>
      <c r="ODG195" s="81"/>
      <c r="ODH195" s="81"/>
      <c r="ODI195" s="81"/>
      <c r="ODJ195" s="81"/>
      <c r="ODK195" s="81"/>
      <c r="ODL195" s="81"/>
      <c r="ODM195" s="81"/>
      <c r="ODN195" s="81"/>
      <c r="ODO195" s="81"/>
      <c r="ODP195" s="81"/>
      <c r="ODQ195" s="81"/>
      <c r="ODR195" s="81"/>
      <c r="ODS195" s="81"/>
      <c r="ODT195" s="81"/>
      <c r="ODU195" s="81"/>
      <c r="ODV195" s="81"/>
      <c r="ODW195" s="81"/>
      <c r="ODX195" s="81"/>
      <c r="ODY195" s="81"/>
      <c r="ODZ195" s="81"/>
      <c r="OEA195" s="81"/>
      <c r="OEB195" s="81"/>
      <c r="OEC195" s="81"/>
      <c r="OED195" s="81"/>
      <c r="OEE195" s="81"/>
      <c r="OEF195" s="81"/>
      <c r="OEG195" s="81"/>
      <c r="OEH195" s="81"/>
      <c r="OEI195" s="81"/>
      <c r="OEJ195" s="81"/>
      <c r="OEK195" s="81"/>
      <c r="OEL195" s="81"/>
      <c r="OEM195" s="81"/>
      <c r="OEN195" s="81"/>
      <c r="OEO195" s="81"/>
      <c r="OEP195" s="81"/>
      <c r="OEQ195" s="81"/>
      <c r="OER195" s="81"/>
      <c r="OES195" s="81"/>
      <c r="OET195" s="81"/>
      <c r="OEU195" s="81"/>
      <c r="OEV195" s="81"/>
      <c r="OEW195" s="81"/>
      <c r="OEX195" s="81"/>
      <c r="OEY195" s="81"/>
      <c r="OEZ195" s="81"/>
      <c r="OFA195" s="81"/>
      <c r="OFB195" s="81"/>
      <c r="OFC195" s="81"/>
      <c r="OFD195" s="81"/>
      <c r="OFE195" s="81"/>
      <c r="OFF195" s="81"/>
      <c r="OFG195" s="81"/>
      <c r="OFH195" s="81"/>
      <c r="OFI195" s="81"/>
      <c r="OFJ195" s="81"/>
      <c r="OFK195" s="81"/>
      <c r="OFL195" s="81"/>
      <c r="OFM195" s="81"/>
      <c r="OFN195" s="81"/>
      <c r="OFO195" s="81"/>
      <c r="OFP195" s="81"/>
      <c r="OFQ195" s="81"/>
      <c r="OFR195" s="81"/>
      <c r="OFS195" s="81"/>
      <c r="OFT195" s="81"/>
      <c r="OFU195" s="81"/>
      <c r="OFV195" s="81"/>
      <c r="OFW195" s="81"/>
      <c r="OFX195" s="81"/>
      <c r="OFY195" s="81"/>
      <c r="OFZ195" s="81"/>
      <c r="OGA195" s="81"/>
      <c r="OGB195" s="81"/>
      <c r="OGC195" s="81"/>
      <c r="OGD195" s="81"/>
      <c r="OGE195" s="81"/>
      <c r="OGF195" s="81"/>
      <c r="OGG195" s="81"/>
      <c r="OGH195" s="81"/>
      <c r="OGI195" s="81"/>
      <c r="OGJ195" s="81"/>
      <c r="OGK195" s="81"/>
      <c r="OGL195" s="81"/>
      <c r="OGM195" s="81"/>
      <c r="OGN195" s="81"/>
      <c r="OGO195" s="81"/>
      <c r="OGP195" s="81"/>
      <c r="OGQ195" s="81"/>
      <c r="OGR195" s="81"/>
      <c r="OGS195" s="81"/>
      <c r="OGT195" s="81"/>
      <c r="OGU195" s="81"/>
      <c r="OGV195" s="81"/>
      <c r="OGW195" s="81"/>
      <c r="OGX195" s="81"/>
      <c r="OGY195" s="81"/>
      <c r="OGZ195" s="81"/>
      <c r="OHA195" s="81"/>
      <c r="OHB195" s="81"/>
      <c r="OHC195" s="81"/>
      <c r="OHD195" s="81"/>
      <c r="OHE195" s="81"/>
      <c r="OHF195" s="81"/>
      <c r="OHG195" s="81"/>
      <c r="OHH195" s="81"/>
      <c r="OHI195" s="81"/>
      <c r="OHJ195" s="81"/>
      <c r="OHK195" s="81"/>
      <c r="OHL195" s="81"/>
      <c r="OHM195" s="81"/>
      <c r="OHN195" s="81"/>
      <c r="OHO195" s="81"/>
      <c r="OHP195" s="81"/>
      <c r="OHQ195" s="81"/>
      <c r="OHR195" s="81"/>
      <c r="OHS195" s="81"/>
      <c r="OHT195" s="81"/>
      <c r="OHU195" s="81"/>
      <c r="OHV195" s="81"/>
      <c r="OHW195" s="81"/>
      <c r="OHX195" s="81"/>
      <c r="OHY195" s="81"/>
      <c r="OHZ195" s="81"/>
      <c r="OIA195" s="81"/>
      <c r="OIB195" s="81"/>
      <c r="OIC195" s="81"/>
      <c r="OID195" s="81"/>
      <c r="OIE195" s="81"/>
      <c r="OIF195" s="81"/>
      <c r="OIG195" s="81"/>
      <c r="OIH195" s="81"/>
      <c r="OII195" s="81"/>
      <c r="OIJ195" s="81"/>
      <c r="OIK195" s="81"/>
      <c r="OIL195" s="81"/>
      <c r="OIM195" s="81"/>
      <c r="OIN195" s="81"/>
      <c r="OIO195" s="81"/>
      <c r="OIP195" s="81"/>
      <c r="OIQ195" s="81"/>
      <c r="OIR195" s="81"/>
      <c r="OIS195" s="81"/>
      <c r="OIT195" s="81"/>
      <c r="OIU195" s="81"/>
      <c r="OIV195" s="81"/>
      <c r="OIW195" s="81"/>
      <c r="OIX195" s="81"/>
      <c r="OIY195" s="81"/>
      <c r="OIZ195" s="81"/>
      <c r="OJA195" s="81"/>
      <c r="OJB195" s="81"/>
      <c r="OJC195" s="81"/>
      <c r="OJD195" s="81"/>
      <c r="OJE195" s="81"/>
      <c r="OJF195" s="81"/>
      <c r="OJG195" s="81"/>
      <c r="OJH195" s="81"/>
      <c r="OJI195" s="81"/>
      <c r="OJJ195" s="81"/>
      <c r="OJK195" s="81"/>
      <c r="OJL195" s="81"/>
      <c r="OJM195" s="81"/>
      <c r="OJN195" s="81"/>
      <c r="OJO195" s="81"/>
      <c r="OJP195" s="81"/>
      <c r="OJQ195" s="81"/>
      <c r="OJR195" s="81"/>
      <c r="OJS195" s="81"/>
      <c r="OJT195" s="81"/>
      <c r="OJU195" s="81"/>
      <c r="OJV195" s="81"/>
      <c r="OJW195" s="81"/>
      <c r="OJX195" s="81"/>
      <c r="OJY195" s="81"/>
      <c r="OJZ195" s="81"/>
      <c r="OKA195" s="81"/>
      <c r="OKB195" s="81"/>
      <c r="OKC195" s="81"/>
      <c r="OKD195" s="81"/>
      <c r="OKE195" s="81"/>
      <c r="OKF195" s="81"/>
      <c r="OKG195" s="81"/>
      <c r="OKH195" s="81"/>
      <c r="OKI195" s="81"/>
      <c r="OKJ195" s="81"/>
      <c r="OKK195" s="81"/>
      <c r="OKL195" s="81"/>
      <c r="OKM195" s="81"/>
      <c r="OKN195" s="81"/>
      <c r="OKO195" s="81"/>
      <c r="OKP195" s="81"/>
      <c r="OKQ195" s="81"/>
      <c r="OKR195" s="81"/>
      <c r="OKS195" s="81"/>
      <c r="OKT195" s="81"/>
      <c r="OKU195" s="81"/>
      <c r="OKV195" s="81"/>
      <c r="OKW195" s="81"/>
      <c r="OKX195" s="81"/>
      <c r="OKY195" s="81"/>
      <c r="OKZ195" s="81"/>
      <c r="OLA195" s="81"/>
      <c r="OLB195" s="81"/>
      <c r="OLC195" s="81"/>
      <c r="OLD195" s="81"/>
      <c r="OLE195" s="81"/>
      <c r="OLF195" s="81"/>
      <c r="OLG195" s="81"/>
      <c r="OLH195" s="81"/>
      <c r="OLI195" s="81"/>
      <c r="OLJ195" s="81"/>
      <c r="OLK195" s="81"/>
      <c r="OLL195" s="81"/>
      <c r="OLM195" s="81"/>
      <c r="OLN195" s="81"/>
      <c r="OLO195" s="81"/>
      <c r="OLP195" s="81"/>
      <c r="OLQ195" s="81"/>
      <c r="OLR195" s="81"/>
      <c r="OLS195" s="81"/>
      <c r="OLT195" s="81"/>
      <c r="OLU195" s="81"/>
      <c r="OLV195" s="81"/>
      <c r="OLW195" s="81"/>
      <c r="OLX195" s="81"/>
      <c r="OLY195" s="81"/>
      <c r="OLZ195" s="81"/>
      <c r="OMA195" s="81"/>
      <c r="OMB195" s="81"/>
      <c r="OMC195" s="81"/>
      <c r="OMD195" s="81"/>
      <c r="OME195" s="81"/>
      <c r="OMF195" s="81"/>
      <c r="OMG195" s="81"/>
      <c r="OMH195" s="81"/>
      <c r="OMI195" s="81"/>
      <c r="OMJ195" s="81"/>
      <c r="OMK195" s="81"/>
      <c r="OML195" s="81"/>
      <c r="OMM195" s="81"/>
      <c r="OMN195" s="81"/>
      <c r="OMO195" s="81"/>
      <c r="OMP195" s="81"/>
      <c r="OMQ195" s="81"/>
      <c r="OMR195" s="81"/>
      <c r="OMS195" s="81"/>
      <c r="OMT195" s="81"/>
      <c r="OMU195" s="81"/>
      <c r="OMV195" s="81"/>
      <c r="OMW195" s="81"/>
      <c r="OMX195" s="81"/>
      <c r="OMY195" s="81"/>
      <c r="OMZ195" s="81"/>
      <c r="ONA195" s="81"/>
      <c r="ONB195" s="81"/>
      <c r="ONC195" s="81"/>
      <c r="OND195" s="81"/>
      <c r="ONE195" s="81"/>
      <c r="ONF195" s="81"/>
      <c r="ONG195" s="81"/>
      <c r="ONH195" s="81"/>
      <c r="ONI195" s="81"/>
      <c r="ONJ195" s="81"/>
      <c r="ONK195" s="81"/>
      <c r="ONL195" s="81"/>
      <c r="ONM195" s="81"/>
      <c r="ONN195" s="81"/>
      <c r="ONO195" s="81"/>
      <c r="ONP195" s="81"/>
      <c r="ONQ195" s="81"/>
      <c r="ONR195" s="81"/>
      <c r="ONS195" s="81"/>
      <c r="ONT195" s="81"/>
      <c r="ONU195" s="81"/>
      <c r="ONV195" s="81"/>
      <c r="ONW195" s="81"/>
      <c r="ONX195" s="81"/>
      <c r="ONY195" s="81"/>
      <c r="ONZ195" s="81"/>
      <c r="OOA195" s="81"/>
      <c r="OOB195" s="81"/>
      <c r="OOC195" s="81"/>
      <c r="OOD195" s="81"/>
      <c r="OOE195" s="81"/>
      <c r="OOF195" s="81"/>
      <c r="OOG195" s="81"/>
      <c r="OOH195" s="81"/>
      <c r="OOI195" s="81"/>
      <c r="OOJ195" s="81"/>
      <c r="OOK195" s="81"/>
      <c r="OOL195" s="81"/>
      <c r="OOM195" s="81"/>
      <c r="OON195" s="81"/>
      <c r="OOO195" s="81"/>
      <c r="OOP195" s="81"/>
      <c r="OOQ195" s="81"/>
      <c r="OOR195" s="81"/>
      <c r="OOS195" s="81"/>
      <c r="OOT195" s="81"/>
      <c r="OOU195" s="81"/>
      <c r="OOV195" s="81"/>
      <c r="OOW195" s="81"/>
      <c r="OOX195" s="81"/>
      <c r="OOY195" s="81"/>
      <c r="OOZ195" s="81"/>
      <c r="OPA195" s="81"/>
      <c r="OPB195" s="81"/>
      <c r="OPC195" s="81"/>
      <c r="OPD195" s="81"/>
      <c r="OPE195" s="81"/>
      <c r="OPF195" s="81"/>
      <c r="OPG195" s="81"/>
      <c r="OPH195" s="81"/>
      <c r="OPI195" s="81"/>
      <c r="OPJ195" s="81"/>
      <c r="OPK195" s="81"/>
      <c r="OPL195" s="81"/>
      <c r="OPM195" s="81"/>
      <c r="OPN195" s="81"/>
      <c r="OPO195" s="81"/>
      <c r="OPP195" s="81"/>
      <c r="OPQ195" s="81"/>
      <c r="OPR195" s="81"/>
      <c r="OPS195" s="81"/>
      <c r="OPT195" s="81"/>
      <c r="OPU195" s="81"/>
      <c r="OPV195" s="81"/>
      <c r="OPW195" s="81"/>
      <c r="OPX195" s="81"/>
      <c r="OPY195" s="81"/>
      <c r="OPZ195" s="81"/>
      <c r="OQA195" s="81"/>
      <c r="OQB195" s="81"/>
      <c r="OQC195" s="81"/>
      <c r="OQD195" s="81"/>
      <c r="OQE195" s="81"/>
      <c r="OQF195" s="81"/>
      <c r="OQG195" s="81"/>
      <c r="OQH195" s="81"/>
      <c r="OQI195" s="81"/>
      <c r="OQJ195" s="81"/>
      <c r="OQK195" s="81"/>
      <c r="OQL195" s="81"/>
      <c r="OQM195" s="81"/>
      <c r="OQN195" s="81"/>
      <c r="OQO195" s="81"/>
      <c r="OQP195" s="81"/>
      <c r="OQQ195" s="81"/>
      <c r="OQR195" s="81"/>
      <c r="OQS195" s="81"/>
      <c r="OQT195" s="81"/>
      <c r="OQU195" s="81"/>
      <c r="OQV195" s="81"/>
      <c r="OQW195" s="81"/>
      <c r="OQX195" s="81"/>
      <c r="OQY195" s="81"/>
      <c r="OQZ195" s="81"/>
      <c r="ORA195" s="81"/>
      <c r="ORB195" s="81"/>
      <c r="ORC195" s="81"/>
      <c r="ORD195" s="81"/>
      <c r="ORE195" s="81"/>
      <c r="ORF195" s="81"/>
      <c r="ORG195" s="81"/>
      <c r="ORH195" s="81"/>
      <c r="ORI195" s="81"/>
      <c r="ORJ195" s="81"/>
      <c r="ORK195" s="81"/>
      <c r="ORL195" s="81"/>
      <c r="ORM195" s="81"/>
      <c r="ORN195" s="81"/>
      <c r="ORO195" s="81"/>
      <c r="ORP195" s="81"/>
      <c r="ORQ195" s="81"/>
      <c r="ORR195" s="81"/>
      <c r="ORS195" s="81"/>
      <c r="ORT195" s="81"/>
      <c r="ORU195" s="81"/>
      <c r="ORV195" s="81"/>
      <c r="ORW195" s="81"/>
      <c r="ORX195" s="81"/>
      <c r="ORY195" s="81"/>
      <c r="ORZ195" s="81"/>
      <c r="OSA195" s="81"/>
      <c r="OSB195" s="81"/>
      <c r="OSC195" s="81"/>
      <c r="OSD195" s="81"/>
      <c r="OSE195" s="81"/>
      <c r="OSF195" s="81"/>
      <c r="OSG195" s="81"/>
      <c r="OSH195" s="81"/>
      <c r="OSI195" s="81"/>
      <c r="OSJ195" s="81"/>
      <c r="OSK195" s="81"/>
      <c r="OSL195" s="81"/>
      <c r="OSM195" s="81"/>
      <c r="OSN195" s="81"/>
      <c r="OSO195" s="81"/>
      <c r="OSP195" s="81"/>
      <c r="OSQ195" s="81"/>
      <c r="OSR195" s="81"/>
      <c r="OSS195" s="81"/>
      <c r="OST195" s="81"/>
      <c r="OSU195" s="81"/>
      <c r="OSV195" s="81"/>
      <c r="OSW195" s="81"/>
      <c r="OSX195" s="81"/>
      <c r="OSY195" s="81"/>
      <c r="OSZ195" s="81"/>
      <c r="OTA195" s="81"/>
      <c r="OTB195" s="81"/>
      <c r="OTC195" s="81"/>
      <c r="OTD195" s="81"/>
      <c r="OTE195" s="81"/>
      <c r="OTF195" s="81"/>
      <c r="OTG195" s="81"/>
      <c r="OTH195" s="81"/>
      <c r="OTI195" s="81"/>
      <c r="OTJ195" s="81"/>
      <c r="OTK195" s="81"/>
      <c r="OTL195" s="81"/>
      <c r="OTM195" s="81"/>
      <c r="OTN195" s="81"/>
      <c r="OTO195" s="81"/>
      <c r="OTP195" s="81"/>
      <c r="OTQ195" s="81"/>
      <c r="OTR195" s="81"/>
      <c r="OTS195" s="81"/>
      <c r="OTT195" s="81"/>
      <c r="OTU195" s="81"/>
      <c r="OTV195" s="81"/>
      <c r="OTW195" s="81"/>
      <c r="OTX195" s="81"/>
      <c r="OTY195" s="81"/>
      <c r="OTZ195" s="81"/>
      <c r="OUA195" s="81"/>
      <c r="OUB195" s="81"/>
      <c r="OUC195" s="81"/>
      <c r="OUD195" s="81"/>
      <c r="OUE195" s="81"/>
      <c r="OUF195" s="81"/>
      <c r="OUG195" s="81"/>
      <c r="OUH195" s="81"/>
      <c r="OUI195" s="81"/>
      <c r="OUJ195" s="81"/>
      <c r="OUK195" s="81"/>
      <c r="OUL195" s="81"/>
      <c r="OUM195" s="81"/>
      <c r="OUN195" s="81"/>
      <c r="OUO195" s="81"/>
      <c r="OUP195" s="81"/>
      <c r="OUQ195" s="81"/>
      <c r="OUR195" s="81"/>
      <c r="OUS195" s="81"/>
      <c r="OUT195" s="81"/>
      <c r="OUU195" s="81"/>
      <c r="OUV195" s="81"/>
      <c r="OUW195" s="81"/>
      <c r="OUX195" s="81"/>
      <c r="OUY195" s="81"/>
      <c r="OUZ195" s="81"/>
      <c r="OVA195" s="81"/>
      <c r="OVB195" s="81"/>
      <c r="OVC195" s="81"/>
      <c r="OVD195" s="81"/>
      <c r="OVE195" s="81"/>
      <c r="OVF195" s="81"/>
      <c r="OVG195" s="81"/>
      <c r="OVH195" s="81"/>
      <c r="OVI195" s="81"/>
      <c r="OVJ195" s="81"/>
      <c r="OVK195" s="81"/>
      <c r="OVL195" s="81"/>
      <c r="OVM195" s="81"/>
      <c r="OVN195" s="81"/>
      <c r="OVO195" s="81"/>
      <c r="OVP195" s="81"/>
      <c r="OVQ195" s="81"/>
      <c r="OVR195" s="81"/>
      <c r="OVS195" s="81"/>
      <c r="OVT195" s="81"/>
      <c r="OVU195" s="81"/>
      <c r="OVV195" s="81"/>
      <c r="OVW195" s="81"/>
      <c r="OVX195" s="81"/>
      <c r="OVY195" s="81"/>
      <c r="OVZ195" s="81"/>
      <c r="OWA195" s="81"/>
      <c r="OWB195" s="81"/>
      <c r="OWC195" s="81"/>
      <c r="OWD195" s="81"/>
      <c r="OWE195" s="81"/>
      <c r="OWF195" s="81"/>
      <c r="OWG195" s="81"/>
      <c r="OWH195" s="81"/>
      <c r="OWI195" s="81"/>
      <c r="OWJ195" s="81"/>
      <c r="OWK195" s="81"/>
      <c r="OWL195" s="81"/>
      <c r="OWM195" s="81"/>
      <c r="OWN195" s="81"/>
      <c r="OWO195" s="81"/>
      <c r="OWP195" s="81"/>
      <c r="OWQ195" s="81"/>
      <c r="OWR195" s="81"/>
      <c r="OWS195" s="81"/>
      <c r="OWT195" s="81"/>
      <c r="OWU195" s="81"/>
      <c r="OWV195" s="81"/>
      <c r="OWW195" s="81"/>
      <c r="OWX195" s="81"/>
      <c r="OWY195" s="81"/>
      <c r="OWZ195" s="81"/>
      <c r="OXA195" s="81"/>
      <c r="OXB195" s="81"/>
      <c r="OXC195" s="81"/>
      <c r="OXD195" s="81"/>
      <c r="OXE195" s="81"/>
      <c r="OXF195" s="81"/>
      <c r="OXG195" s="81"/>
      <c r="OXH195" s="81"/>
      <c r="OXI195" s="81"/>
      <c r="OXJ195" s="81"/>
      <c r="OXK195" s="81"/>
      <c r="OXL195" s="81"/>
      <c r="OXM195" s="81"/>
      <c r="OXN195" s="81"/>
      <c r="OXO195" s="81"/>
      <c r="OXP195" s="81"/>
      <c r="OXQ195" s="81"/>
      <c r="OXR195" s="81"/>
      <c r="OXS195" s="81"/>
      <c r="OXT195" s="81"/>
      <c r="OXU195" s="81"/>
      <c r="OXV195" s="81"/>
      <c r="OXW195" s="81"/>
      <c r="OXX195" s="81"/>
      <c r="OXY195" s="81"/>
      <c r="OXZ195" s="81"/>
      <c r="OYA195" s="81"/>
      <c r="OYB195" s="81"/>
      <c r="OYC195" s="81"/>
      <c r="OYD195" s="81"/>
      <c r="OYE195" s="81"/>
      <c r="OYF195" s="81"/>
      <c r="OYG195" s="81"/>
      <c r="OYH195" s="81"/>
      <c r="OYI195" s="81"/>
      <c r="OYJ195" s="81"/>
      <c r="OYK195" s="81"/>
      <c r="OYL195" s="81"/>
      <c r="OYM195" s="81"/>
      <c r="OYN195" s="81"/>
      <c r="OYO195" s="81"/>
      <c r="OYP195" s="81"/>
      <c r="OYQ195" s="81"/>
      <c r="OYR195" s="81"/>
      <c r="OYS195" s="81"/>
      <c r="OYT195" s="81"/>
      <c r="OYU195" s="81"/>
      <c r="OYV195" s="81"/>
      <c r="OYW195" s="81"/>
      <c r="OYX195" s="81"/>
      <c r="OYY195" s="81"/>
      <c r="OYZ195" s="81"/>
      <c r="OZA195" s="81"/>
      <c r="OZB195" s="81"/>
      <c r="OZC195" s="81"/>
      <c r="OZD195" s="81"/>
      <c r="OZE195" s="81"/>
      <c r="OZF195" s="81"/>
      <c r="OZG195" s="81"/>
      <c r="OZH195" s="81"/>
      <c r="OZI195" s="81"/>
      <c r="OZJ195" s="81"/>
      <c r="OZK195" s="81"/>
      <c r="OZL195" s="81"/>
      <c r="OZM195" s="81"/>
      <c r="OZN195" s="81"/>
      <c r="OZO195" s="81"/>
      <c r="OZP195" s="81"/>
      <c r="OZQ195" s="81"/>
      <c r="OZR195" s="81"/>
      <c r="OZS195" s="81"/>
      <c r="OZT195" s="81"/>
      <c r="OZU195" s="81"/>
      <c r="OZV195" s="81"/>
      <c r="OZW195" s="81"/>
      <c r="OZX195" s="81"/>
      <c r="OZY195" s="81"/>
      <c r="OZZ195" s="81"/>
      <c r="PAA195" s="81"/>
      <c r="PAB195" s="81"/>
      <c r="PAC195" s="81"/>
      <c r="PAD195" s="81"/>
      <c r="PAE195" s="81"/>
      <c r="PAF195" s="81"/>
      <c r="PAG195" s="81"/>
      <c r="PAH195" s="81"/>
      <c r="PAI195" s="81"/>
      <c r="PAJ195" s="81"/>
      <c r="PAK195" s="81"/>
      <c r="PAL195" s="81"/>
      <c r="PAM195" s="81"/>
      <c r="PAN195" s="81"/>
      <c r="PAO195" s="81"/>
      <c r="PAP195" s="81"/>
      <c r="PAQ195" s="81"/>
      <c r="PAR195" s="81"/>
      <c r="PAS195" s="81"/>
      <c r="PAT195" s="81"/>
      <c r="PAU195" s="81"/>
      <c r="PAV195" s="81"/>
      <c r="PAW195" s="81"/>
      <c r="PAX195" s="81"/>
      <c r="PAY195" s="81"/>
      <c r="PAZ195" s="81"/>
      <c r="PBA195" s="81"/>
      <c r="PBB195" s="81"/>
      <c r="PBC195" s="81"/>
      <c r="PBD195" s="81"/>
      <c r="PBE195" s="81"/>
      <c r="PBF195" s="81"/>
      <c r="PBG195" s="81"/>
      <c r="PBH195" s="81"/>
      <c r="PBI195" s="81"/>
      <c r="PBJ195" s="81"/>
      <c r="PBK195" s="81"/>
      <c r="PBL195" s="81"/>
      <c r="PBM195" s="81"/>
      <c r="PBN195" s="81"/>
      <c r="PBO195" s="81"/>
      <c r="PBP195" s="81"/>
      <c r="PBQ195" s="81"/>
      <c r="PBR195" s="81"/>
      <c r="PBS195" s="81"/>
      <c r="PBT195" s="81"/>
      <c r="PBU195" s="81"/>
      <c r="PBV195" s="81"/>
      <c r="PBW195" s="81"/>
      <c r="PBX195" s="81"/>
      <c r="PBY195" s="81"/>
      <c r="PBZ195" s="81"/>
      <c r="PCA195" s="81"/>
      <c r="PCB195" s="81"/>
      <c r="PCC195" s="81"/>
      <c r="PCD195" s="81"/>
      <c r="PCE195" s="81"/>
      <c r="PCF195" s="81"/>
      <c r="PCG195" s="81"/>
      <c r="PCH195" s="81"/>
      <c r="PCI195" s="81"/>
      <c r="PCJ195" s="81"/>
      <c r="PCK195" s="81"/>
      <c r="PCL195" s="81"/>
      <c r="PCM195" s="81"/>
      <c r="PCN195" s="81"/>
      <c r="PCO195" s="81"/>
      <c r="PCP195" s="81"/>
      <c r="PCQ195" s="81"/>
      <c r="PCR195" s="81"/>
      <c r="PCS195" s="81"/>
      <c r="PCT195" s="81"/>
      <c r="PCU195" s="81"/>
      <c r="PCV195" s="81"/>
      <c r="PCW195" s="81"/>
      <c r="PCX195" s="81"/>
      <c r="PCY195" s="81"/>
      <c r="PCZ195" s="81"/>
      <c r="PDA195" s="81"/>
      <c r="PDB195" s="81"/>
      <c r="PDC195" s="81"/>
      <c r="PDD195" s="81"/>
      <c r="PDE195" s="81"/>
      <c r="PDF195" s="81"/>
      <c r="PDG195" s="81"/>
      <c r="PDH195" s="81"/>
      <c r="PDI195" s="81"/>
      <c r="PDJ195" s="81"/>
      <c r="PDK195" s="81"/>
      <c r="PDL195" s="81"/>
      <c r="PDM195" s="81"/>
      <c r="PDN195" s="81"/>
      <c r="PDO195" s="81"/>
      <c r="PDP195" s="81"/>
      <c r="PDQ195" s="81"/>
      <c r="PDR195" s="81"/>
      <c r="PDS195" s="81"/>
      <c r="PDT195" s="81"/>
      <c r="PDU195" s="81"/>
      <c r="PDV195" s="81"/>
      <c r="PDW195" s="81"/>
      <c r="PDX195" s="81"/>
      <c r="PDY195" s="81"/>
      <c r="PDZ195" s="81"/>
      <c r="PEA195" s="81"/>
      <c r="PEB195" s="81"/>
      <c r="PEC195" s="81"/>
      <c r="PED195" s="81"/>
      <c r="PEE195" s="81"/>
      <c r="PEF195" s="81"/>
      <c r="PEG195" s="81"/>
      <c r="PEH195" s="81"/>
      <c r="PEI195" s="81"/>
      <c r="PEJ195" s="81"/>
      <c r="PEK195" s="81"/>
      <c r="PEL195" s="81"/>
      <c r="PEM195" s="81"/>
      <c r="PEN195" s="81"/>
      <c r="PEO195" s="81"/>
      <c r="PEP195" s="81"/>
      <c r="PEQ195" s="81"/>
      <c r="PER195" s="81"/>
      <c r="PES195" s="81"/>
      <c r="PET195" s="81"/>
      <c r="PEU195" s="81"/>
      <c r="PEV195" s="81"/>
      <c r="PEW195" s="81"/>
      <c r="PEX195" s="81"/>
      <c r="PEY195" s="81"/>
      <c r="PEZ195" s="81"/>
      <c r="PFA195" s="81"/>
      <c r="PFB195" s="81"/>
      <c r="PFC195" s="81"/>
      <c r="PFD195" s="81"/>
      <c r="PFE195" s="81"/>
      <c r="PFF195" s="81"/>
      <c r="PFG195" s="81"/>
      <c r="PFH195" s="81"/>
      <c r="PFI195" s="81"/>
      <c r="PFJ195" s="81"/>
      <c r="PFK195" s="81"/>
      <c r="PFL195" s="81"/>
      <c r="PFM195" s="81"/>
      <c r="PFN195" s="81"/>
      <c r="PFO195" s="81"/>
      <c r="PFP195" s="81"/>
      <c r="PFQ195" s="81"/>
      <c r="PFR195" s="81"/>
      <c r="PFS195" s="81"/>
      <c r="PFT195" s="81"/>
      <c r="PFU195" s="81"/>
      <c r="PFV195" s="81"/>
      <c r="PFW195" s="81"/>
      <c r="PFX195" s="81"/>
      <c r="PFY195" s="81"/>
      <c r="PFZ195" s="81"/>
      <c r="PGA195" s="81"/>
      <c r="PGB195" s="81"/>
      <c r="PGC195" s="81"/>
      <c r="PGD195" s="81"/>
      <c r="PGE195" s="81"/>
      <c r="PGF195" s="81"/>
      <c r="PGG195" s="81"/>
      <c r="PGH195" s="81"/>
      <c r="PGI195" s="81"/>
      <c r="PGJ195" s="81"/>
      <c r="PGK195" s="81"/>
      <c r="PGL195" s="81"/>
      <c r="PGM195" s="81"/>
      <c r="PGN195" s="81"/>
      <c r="PGO195" s="81"/>
      <c r="PGP195" s="81"/>
      <c r="PGQ195" s="81"/>
      <c r="PGR195" s="81"/>
      <c r="PGS195" s="81"/>
      <c r="PGT195" s="81"/>
      <c r="PGU195" s="81"/>
      <c r="PGV195" s="81"/>
      <c r="PGW195" s="81"/>
      <c r="PGX195" s="81"/>
      <c r="PGY195" s="81"/>
      <c r="PGZ195" s="81"/>
      <c r="PHA195" s="81"/>
      <c r="PHB195" s="81"/>
      <c r="PHC195" s="81"/>
      <c r="PHD195" s="81"/>
      <c r="PHE195" s="81"/>
      <c r="PHF195" s="81"/>
      <c r="PHG195" s="81"/>
      <c r="PHH195" s="81"/>
      <c r="PHI195" s="81"/>
      <c r="PHJ195" s="81"/>
      <c r="PHK195" s="81"/>
      <c r="PHL195" s="81"/>
      <c r="PHM195" s="81"/>
      <c r="PHN195" s="81"/>
      <c r="PHO195" s="81"/>
      <c r="PHP195" s="81"/>
      <c r="PHQ195" s="81"/>
      <c r="PHR195" s="81"/>
      <c r="PHS195" s="81"/>
      <c r="PHT195" s="81"/>
      <c r="PHU195" s="81"/>
      <c r="PHV195" s="81"/>
      <c r="PHW195" s="81"/>
      <c r="PHX195" s="81"/>
      <c r="PHY195" s="81"/>
      <c r="PHZ195" s="81"/>
      <c r="PIA195" s="81"/>
      <c r="PIB195" s="81"/>
      <c r="PIC195" s="81"/>
      <c r="PID195" s="81"/>
      <c r="PIE195" s="81"/>
      <c r="PIF195" s="81"/>
      <c r="PIG195" s="81"/>
      <c r="PIH195" s="81"/>
      <c r="PII195" s="81"/>
      <c r="PIJ195" s="81"/>
      <c r="PIK195" s="81"/>
      <c r="PIL195" s="81"/>
      <c r="PIM195" s="81"/>
      <c r="PIN195" s="81"/>
      <c r="PIO195" s="81"/>
      <c r="PIP195" s="81"/>
      <c r="PIQ195" s="81"/>
      <c r="PIR195" s="81"/>
      <c r="PIS195" s="81"/>
      <c r="PIT195" s="81"/>
      <c r="PIU195" s="81"/>
      <c r="PIV195" s="81"/>
      <c r="PIW195" s="81"/>
      <c r="PIX195" s="81"/>
      <c r="PIY195" s="81"/>
      <c r="PIZ195" s="81"/>
      <c r="PJA195" s="81"/>
      <c r="PJB195" s="81"/>
      <c r="PJC195" s="81"/>
      <c r="PJD195" s="81"/>
      <c r="PJE195" s="81"/>
      <c r="PJF195" s="81"/>
      <c r="PJG195" s="81"/>
      <c r="PJH195" s="81"/>
      <c r="PJI195" s="81"/>
      <c r="PJJ195" s="81"/>
      <c r="PJK195" s="81"/>
      <c r="PJL195" s="81"/>
      <c r="PJM195" s="81"/>
      <c r="PJN195" s="81"/>
      <c r="PJO195" s="81"/>
      <c r="PJP195" s="81"/>
      <c r="PJQ195" s="81"/>
      <c r="PJR195" s="81"/>
      <c r="PJS195" s="81"/>
      <c r="PJT195" s="81"/>
      <c r="PJU195" s="81"/>
      <c r="PJV195" s="81"/>
      <c r="PJW195" s="81"/>
      <c r="PJX195" s="81"/>
      <c r="PJY195" s="81"/>
      <c r="PJZ195" s="81"/>
      <c r="PKA195" s="81"/>
      <c r="PKB195" s="81"/>
      <c r="PKC195" s="81"/>
      <c r="PKD195" s="81"/>
      <c r="PKE195" s="81"/>
      <c r="PKF195" s="81"/>
      <c r="PKG195" s="81"/>
      <c r="PKH195" s="81"/>
      <c r="PKI195" s="81"/>
      <c r="PKJ195" s="81"/>
      <c r="PKK195" s="81"/>
      <c r="PKL195" s="81"/>
      <c r="PKM195" s="81"/>
      <c r="PKN195" s="81"/>
      <c r="PKO195" s="81"/>
      <c r="PKP195" s="81"/>
      <c r="PKQ195" s="81"/>
      <c r="PKR195" s="81"/>
      <c r="PKS195" s="81"/>
      <c r="PKT195" s="81"/>
      <c r="PKU195" s="81"/>
      <c r="PKV195" s="81"/>
      <c r="PKW195" s="81"/>
      <c r="PKX195" s="81"/>
      <c r="PKY195" s="81"/>
      <c r="PKZ195" s="81"/>
      <c r="PLA195" s="81"/>
      <c r="PLB195" s="81"/>
      <c r="PLC195" s="81"/>
      <c r="PLD195" s="81"/>
      <c r="PLE195" s="81"/>
      <c r="PLF195" s="81"/>
      <c r="PLG195" s="81"/>
      <c r="PLH195" s="81"/>
      <c r="PLI195" s="81"/>
      <c r="PLJ195" s="81"/>
      <c r="PLK195" s="81"/>
      <c r="PLL195" s="81"/>
      <c r="PLM195" s="81"/>
      <c r="PLN195" s="81"/>
      <c r="PLO195" s="81"/>
      <c r="PLP195" s="81"/>
      <c r="PLQ195" s="81"/>
      <c r="PLR195" s="81"/>
      <c r="PLS195" s="81"/>
      <c r="PLT195" s="81"/>
      <c r="PLU195" s="81"/>
      <c r="PLV195" s="81"/>
      <c r="PLW195" s="81"/>
      <c r="PLX195" s="81"/>
      <c r="PLY195" s="81"/>
      <c r="PLZ195" s="81"/>
      <c r="PMA195" s="81"/>
      <c r="PMB195" s="81"/>
      <c r="PMC195" s="81"/>
      <c r="PMD195" s="81"/>
      <c r="PME195" s="81"/>
      <c r="PMF195" s="81"/>
      <c r="PMG195" s="81"/>
      <c r="PMH195" s="81"/>
      <c r="PMI195" s="81"/>
      <c r="PMJ195" s="81"/>
      <c r="PMK195" s="81"/>
      <c r="PML195" s="81"/>
      <c r="PMM195" s="81"/>
      <c r="PMN195" s="81"/>
      <c r="PMO195" s="81"/>
      <c r="PMP195" s="81"/>
      <c r="PMQ195" s="81"/>
      <c r="PMR195" s="81"/>
      <c r="PMS195" s="81"/>
      <c r="PMT195" s="81"/>
      <c r="PMU195" s="81"/>
      <c r="PMV195" s="81"/>
      <c r="PMW195" s="81"/>
      <c r="PMX195" s="81"/>
      <c r="PMY195" s="81"/>
      <c r="PMZ195" s="81"/>
      <c r="PNA195" s="81"/>
      <c r="PNB195" s="81"/>
      <c r="PNC195" s="81"/>
      <c r="PND195" s="81"/>
      <c r="PNE195" s="81"/>
      <c r="PNF195" s="81"/>
      <c r="PNG195" s="81"/>
      <c r="PNH195" s="81"/>
      <c r="PNI195" s="81"/>
      <c r="PNJ195" s="81"/>
      <c r="PNK195" s="81"/>
      <c r="PNL195" s="81"/>
      <c r="PNM195" s="81"/>
      <c r="PNN195" s="81"/>
      <c r="PNO195" s="81"/>
      <c r="PNP195" s="81"/>
      <c r="PNQ195" s="81"/>
      <c r="PNR195" s="81"/>
      <c r="PNS195" s="81"/>
      <c r="PNT195" s="81"/>
      <c r="PNU195" s="81"/>
      <c r="PNV195" s="81"/>
      <c r="PNW195" s="81"/>
      <c r="PNX195" s="81"/>
      <c r="PNY195" s="81"/>
      <c r="PNZ195" s="81"/>
      <c r="POA195" s="81"/>
      <c r="POB195" s="81"/>
      <c r="POC195" s="81"/>
      <c r="POD195" s="81"/>
      <c r="POE195" s="81"/>
      <c r="POF195" s="81"/>
      <c r="POG195" s="81"/>
      <c r="POH195" s="81"/>
      <c r="POI195" s="81"/>
      <c r="POJ195" s="81"/>
      <c r="POK195" s="81"/>
      <c r="POL195" s="81"/>
      <c r="POM195" s="81"/>
      <c r="PON195" s="81"/>
      <c r="POO195" s="81"/>
      <c r="POP195" s="81"/>
      <c r="POQ195" s="81"/>
      <c r="POR195" s="81"/>
      <c r="POS195" s="81"/>
      <c r="POT195" s="81"/>
      <c r="POU195" s="81"/>
      <c r="POV195" s="81"/>
      <c r="POW195" s="81"/>
      <c r="POX195" s="81"/>
      <c r="POY195" s="81"/>
      <c r="POZ195" s="81"/>
      <c r="PPA195" s="81"/>
      <c r="PPB195" s="81"/>
      <c r="PPC195" s="81"/>
      <c r="PPD195" s="81"/>
      <c r="PPE195" s="81"/>
      <c r="PPF195" s="81"/>
      <c r="PPG195" s="81"/>
      <c r="PPH195" s="81"/>
      <c r="PPI195" s="81"/>
      <c r="PPJ195" s="81"/>
      <c r="PPK195" s="81"/>
      <c r="PPL195" s="81"/>
      <c r="PPM195" s="81"/>
      <c r="PPN195" s="81"/>
      <c r="PPO195" s="81"/>
      <c r="PPP195" s="81"/>
      <c r="PPQ195" s="81"/>
      <c r="PPR195" s="81"/>
      <c r="PPS195" s="81"/>
      <c r="PPT195" s="81"/>
      <c r="PPU195" s="81"/>
      <c r="PPV195" s="81"/>
      <c r="PPW195" s="81"/>
      <c r="PPX195" s="81"/>
      <c r="PPY195" s="81"/>
      <c r="PPZ195" s="81"/>
      <c r="PQA195" s="81"/>
      <c r="PQB195" s="81"/>
      <c r="PQC195" s="81"/>
      <c r="PQD195" s="81"/>
      <c r="PQE195" s="81"/>
      <c r="PQF195" s="81"/>
      <c r="PQG195" s="81"/>
      <c r="PQH195" s="81"/>
      <c r="PQI195" s="81"/>
      <c r="PQJ195" s="81"/>
      <c r="PQK195" s="81"/>
      <c r="PQL195" s="81"/>
      <c r="PQM195" s="81"/>
      <c r="PQN195" s="81"/>
      <c r="PQO195" s="81"/>
      <c r="PQP195" s="81"/>
      <c r="PQQ195" s="81"/>
      <c r="PQR195" s="81"/>
      <c r="PQS195" s="81"/>
      <c r="PQT195" s="81"/>
      <c r="PQU195" s="81"/>
      <c r="PQV195" s="81"/>
      <c r="PQW195" s="81"/>
      <c r="PQX195" s="81"/>
      <c r="PQY195" s="81"/>
      <c r="PQZ195" s="81"/>
      <c r="PRA195" s="81"/>
      <c r="PRB195" s="81"/>
      <c r="PRC195" s="81"/>
      <c r="PRD195" s="81"/>
      <c r="PRE195" s="81"/>
      <c r="PRF195" s="81"/>
      <c r="PRG195" s="81"/>
      <c r="PRH195" s="81"/>
      <c r="PRI195" s="81"/>
      <c r="PRJ195" s="81"/>
      <c r="PRK195" s="81"/>
      <c r="PRL195" s="81"/>
      <c r="PRM195" s="81"/>
      <c r="PRN195" s="81"/>
      <c r="PRO195" s="81"/>
      <c r="PRP195" s="81"/>
      <c r="PRQ195" s="81"/>
      <c r="PRR195" s="81"/>
      <c r="PRS195" s="81"/>
      <c r="PRT195" s="81"/>
      <c r="PRU195" s="81"/>
      <c r="PRV195" s="81"/>
      <c r="PRW195" s="81"/>
      <c r="PRX195" s="81"/>
      <c r="PRY195" s="81"/>
      <c r="PRZ195" s="81"/>
      <c r="PSA195" s="81"/>
      <c r="PSB195" s="81"/>
      <c r="PSC195" s="81"/>
      <c r="PSD195" s="81"/>
      <c r="PSE195" s="81"/>
      <c r="PSF195" s="81"/>
      <c r="PSG195" s="81"/>
      <c r="PSH195" s="81"/>
      <c r="PSI195" s="81"/>
      <c r="PSJ195" s="81"/>
      <c r="PSK195" s="81"/>
      <c r="PSL195" s="81"/>
      <c r="PSM195" s="81"/>
      <c r="PSN195" s="81"/>
      <c r="PSO195" s="81"/>
      <c r="PSP195" s="81"/>
      <c r="PSQ195" s="81"/>
      <c r="PSR195" s="81"/>
      <c r="PSS195" s="81"/>
      <c r="PST195" s="81"/>
      <c r="PSU195" s="81"/>
      <c r="PSV195" s="81"/>
      <c r="PSW195" s="81"/>
      <c r="PSX195" s="81"/>
      <c r="PSY195" s="81"/>
      <c r="PSZ195" s="81"/>
      <c r="PTA195" s="81"/>
      <c r="PTB195" s="81"/>
      <c r="PTC195" s="81"/>
      <c r="PTD195" s="81"/>
      <c r="PTE195" s="81"/>
      <c r="PTF195" s="81"/>
      <c r="PTG195" s="81"/>
      <c r="PTH195" s="81"/>
      <c r="PTI195" s="81"/>
      <c r="PTJ195" s="81"/>
      <c r="PTK195" s="81"/>
      <c r="PTL195" s="81"/>
      <c r="PTM195" s="81"/>
      <c r="PTN195" s="81"/>
      <c r="PTO195" s="81"/>
      <c r="PTP195" s="81"/>
      <c r="PTQ195" s="81"/>
      <c r="PTR195" s="81"/>
      <c r="PTS195" s="81"/>
      <c r="PTT195" s="81"/>
      <c r="PTU195" s="81"/>
      <c r="PTV195" s="81"/>
      <c r="PTW195" s="81"/>
      <c r="PTX195" s="81"/>
      <c r="PTY195" s="81"/>
      <c r="PTZ195" s="81"/>
      <c r="PUA195" s="81"/>
      <c r="PUB195" s="81"/>
      <c r="PUC195" s="81"/>
      <c r="PUD195" s="81"/>
      <c r="PUE195" s="81"/>
      <c r="PUF195" s="81"/>
      <c r="PUG195" s="81"/>
      <c r="PUH195" s="81"/>
      <c r="PUI195" s="81"/>
      <c r="PUJ195" s="81"/>
      <c r="PUK195" s="81"/>
      <c r="PUL195" s="81"/>
      <c r="PUM195" s="81"/>
      <c r="PUN195" s="81"/>
      <c r="PUO195" s="81"/>
      <c r="PUP195" s="81"/>
      <c r="PUQ195" s="81"/>
      <c r="PUR195" s="81"/>
      <c r="PUS195" s="81"/>
      <c r="PUT195" s="81"/>
      <c r="PUU195" s="81"/>
      <c r="PUV195" s="81"/>
      <c r="PUW195" s="81"/>
      <c r="PUX195" s="81"/>
      <c r="PUY195" s="81"/>
      <c r="PUZ195" s="81"/>
      <c r="PVA195" s="81"/>
      <c r="PVB195" s="81"/>
      <c r="PVC195" s="81"/>
      <c r="PVD195" s="81"/>
      <c r="PVE195" s="81"/>
      <c r="PVF195" s="81"/>
      <c r="PVG195" s="81"/>
      <c r="PVH195" s="81"/>
      <c r="PVI195" s="81"/>
      <c r="PVJ195" s="81"/>
      <c r="PVK195" s="81"/>
      <c r="PVL195" s="81"/>
      <c r="PVM195" s="81"/>
      <c r="PVN195" s="81"/>
      <c r="PVO195" s="81"/>
      <c r="PVP195" s="81"/>
      <c r="PVQ195" s="81"/>
      <c r="PVR195" s="81"/>
      <c r="PVS195" s="81"/>
      <c r="PVT195" s="81"/>
      <c r="PVU195" s="81"/>
      <c r="PVV195" s="81"/>
      <c r="PVW195" s="81"/>
      <c r="PVX195" s="81"/>
      <c r="PVY195" s="81"/>
      <c r="PVZ195" s="81"/>
      <c r="PWA195" s="81"/>
      <c r="PWB195" s="81"/>
      <c r="PWC195" s="81"/>
      <c r="PWD195" s="81"/>
      <c r="PWE195" s="81"/>
      <c r="PWF195" s="81"/>
      <c r="PWG195" s="81"/>
      <c r="PWH195" s="81"/>
      <c r="PWI195" s="81"/>
      <c r="PWJ195" s="81"/>
      <c r="PWK195" s="81"/>
      <c r="PWL195" s="81"/>
      <c r="PWM195" s="81"/>
      <c r="PWN195" s="81"/>
      <c r="PWO195" s="81"/>
      <c r="PWP195" s="81"/>
      <c r="PWQ195" s="81"/>
      <c r="PWR195" s="81"/>
      <c r="PWS195" s="81"/>
      <c r="PWT195" s="81"/>
      <c r="PWU195" s="81"/>
      <c r="PWV195" s="81"/>
      <c r="PWW195" s="81"/>
      <c r="PWX195" s="81"/>
      <c r="PWY195" s="81"/>
      <c r="PWZ195" s="81"/>
      <c r="PXA195" s="81"/>
      <c r="PXB195" s="81"/>
      <c r="PXC195" s="81"/>
      <c r="PXD195" s="81"/>
      <c r="PXE195" s="81"/>
      <c r="PXF195" s="81"/>
      <c r="PXG195" s="81"/>
      <c r="PXH195" s="81"/>
      <c r="PXI195" s="81"/>
      <c r="PXJ195" s="81"/>
      <c r="PXK195" s="81"/>
      <c r="PXL195" s="81"/>
      <c r="PXM195" s="81"/>
      <c r="PXN195" s="81"/>
      <c r="PXO195" s="81"/>
      <c r="PXP195" s="81"/>
      <c r="PXQ195" s="81"/>
      <c r="PXR195" s="81"/>
      <c r="PXS195" s="81"/>
      <c r="PXT195" s="81"/>
      <c r="PXU195" s="81"/>
      <c r="PXV195" s="81"/>
      <c r="PXW195" s="81"/>
      <c r="PXX195" s="81"/>
      <c r="PXY195" s="81"/>
      <c r="PXZ195" s="81"/>
      <c r="PYA195" s="81"/>
      <c r="PYB195" s="81"/>
      <c r="PYC195" s="81"/>
      <c r="PYD195" s="81"/>
      <c r="PYE195" s="81"/>
      <c r="PYF195" s="81"/>
      <c r="PYG195" s="81"/>
      <c r="PYH195" s="81"/>
      <c r="PYI195" s="81"/>
      <c r="PYJ195" s="81"/>
      <c r="PYK195" s="81"/>
      <c r="PYL195" s="81"/>
      <c r="PYM195" s="81"/>
      <c r="PYN195" s="81"/>
      <c r="PYO195" s="81"/>
      <c r="PYP195" s="81"/>
      <c r="PYQ195" s="81"/>
      <c r="PYR195" s="81"/>
      <c r="PYS195" s="81"/>
      <c r="PYT195" s="81"/>
      <c r="PYU195" s="81"/>
      <c r="PYV195" s="81"/>
      <c r="PYW195" s="81"/>
      <c r="PYX195" s="81"/>
      <c r="PYY195" s="81"/>
      <c r="PYZ195" s="81"/>
      <c r="PZA195" s="81"/>
      <c r="PZB195" s="81"/>
      <c r="PZC195" s="81"/>
      <c r="PZD195" s="81"/>
      <c r="PZE195" s="81"/>
      <c r="PZF195" s="81"/>
      <c r="PZG195" s="81"/>
      <c r="PZH195" s="81"/>
      <c r="PZI195" s="81"/>
      <c r="PZJ195" s="81"/>
      <c r="PZK195" s="81"/>
      <c r="PZL195" s="81"/>
      <c r="PZM195" s="81"/>
      <c r="PZN195" s="81"/>
      <c r="PZO195" s="81"/>
      <c r="PZP195" s="81"/>
      <c r="PZQ195" s="81"/>
      <c r="PZR195" s="81"/>
      <c r="PZS195" s="81"/>
      <c r="PZT195" s="81"/>
      <c r="PZU195" s="81"/>
      <c r="PZV195" s="81"/>
      <c r="PZW195" s="81"/>
      <c r="PZX195" s="81"/>
      <c r="PZY195" s="81"/>
      <c r="PZZ195" s="81"/>
      <c r="QAA195" s="81"/>
      <c r="QAB195" s="81"/>
      <c r="QAC195" s="81"/>
      <c r="QAD195" s="81"/>
      <c r="QAE195" s="81"/>
      <c r="QAF195" s="81"/>
      <c r="QAG195" s="81"/>
      <c r="QAH195" s="81"/>
      <c r="QAI195" s="81"/>
      <c r="QAJ195" s="81"/>
      <c r="QAK195" s="81"/>
      <c r="QAL195" s="81"/>
      <c r="QAM195" s="81"/>
      <c r="QAN195" s="81"/>
      <c r="QAO195" s="81"/>
      <c r="QAP195" s="81"/>
      <c r="QAQ195" s="81"/>
      <c r="QAR195" s="81"/>
      <c r="QAS195" s="81"/>
      <c r="QAT195" s="81"/>
      <c r="QAU195" s="81"/>
      <c r="QAV195" s="81"/>
      <c r="QAW195" s="81"/>
      <c r="QAX195" s="81"/>
      <c r="QAY195" s="81"/>
      <c r="QAZ195" s="81"/>
      <c r="QBA195" s="81"/>
      <c r="QBB195" s="81"/>
      <c r="QBC195" s="81"/>
      <c r="QBD195" s="81"/>
      <c r="QBE195" s="81"/>
      <c r="QBF195" s="81"/>
      <c r="QBG195" s="81"/>
      <c r="QBH195" s="81"/>
      <c r="QBI195" s="81"/>
      <c r="QBJ195" s="81"/>
      <c r="QBK195" s="81"/>
      <c r="QBL195" s="81"/>
      <c r="QBM195" s="81"/>
      <c r="QBN195" s="81"/>
      <c r="QBO195" s="81"/>
      <c r="QBP195" s="81"/>
      <c r="QBQ195" s="81"/>
      <c r="QBR195" s="81"/>
      <c r="QBS195" s="81"/>
      <c r="QBT195" s="81"/>
      <c r="QBU195" s="81"/>
      <c r="QBV195" s="81"/>
      <c r="QBW195" s="81"/>
      <c r="QBX195" s="81"/>
      <c r="QBY195" s="81"/>
      <c r="QBZ195" s="81"/>
      <c r="QCA195" s="81"/>
      <c r="QCB195" s="81"/>
      <c r="QCC195" s="81"/>
      <c r="QCD195" s="81"/>
      <c r="QCE195" s="81"/>
      <c r="QCF195" s="81"/>
      <c r="QCG195" s="81"/>
      <c r="QCH195" s="81"/>
      <c r="QCI195" s="81"/>
      <c r="QCJ195" s="81"/>
      <c r="QCK195" s="81"/>
      <c r="QCL195" s="81"/>
      <c r="QCM195" s="81"/>
      <c r="QCN195" s="81"/>
      <c r="QCO195" s="81"/>
      <c r="QCP195" s="81"/>
      <c r="QCQ195" s="81"/>
      <c r="QCR195" s="81"/>
      <c r="QCS195" s="81"/>
      <c r="QCT195" s="81"/>
      <c r="QCU195" s="81"/>
      <c r="QCV195" s="81"/>
      <c r="QCW195" s="81"/>
      <c r="QCX195" s="81"/>
      <c r="QCY195" s="81"/>
      <c r="QCZ195" s="81"/>
      <c r="QDA195" s="81"/>
      <c r="QDB195" s="81"/>
      <c r="QDC195" s="81"/>
      <c r="QDD195" s="81"/>
      <c r="QDE195" s="81"/>
      <c r="QDF195" s="81"/>
      <c r="QDG195" s="81"/>
      <c r="QDH195" s="81"/>
      <c r="QDI195" s="81"/>
      <c r="QDJ195" s="81"/>
      <c r="QDK195" s="81"/>
      <c r="QDL195" s="81"/>
      <c r="QDM195" s="81"/>
      <c r="QDN195" s="81"/>
      <c r="QDO195" s="81"/>
      <c r="QDP195" s="81"/>
      <c r="QDQ195" s="81"/>
      <c r="QDR195" s="81"/>
      <c r="QDS195" s="81"/>
      <c r="QDT195" s="81"/>
      <c r="QDU195" s="81"/>
      <c r="QDV195" s="81"/>
      <c r="QDW195" s="81"/>
      <c r="QDX195" s="81"/>
      <c r="QDY195" s="81"/>
      <c r="QDZ195" s="81"/>
      <c r="QEA195" s="81"/>
      <c r="QEB195" s="81"/>
      <c r="QEC195" s="81"/>
      <c r="QED195" s="81"/>
      <c r="QEE195" s="81"/>
      <c r="QEF195" s="81"/>
      <c r="QEG195" s="81"/>
      <c r="QEH195" s="81"/>
      <c r="QEI195" s="81"/>
      <c r="QEJ195" s="81"/>
      <c r="QEK195" s="81"/>
      <c r="QEL195" s="81"/>
      <c r="QEM195" s="81"/>
      <c r="QEN195" s="81"/>
      <c r="QEO195" s="81"/>
      <c r="QEP195" s="81"/>
      <c r="QEQ195" s="81"/>
      <c r="QER195" s="81"/>
      <c r="QES195" s="81"/>
      <c r="QET195" s="81"/>
      <c r="QEU195" s="81"/>
      <c r="QEV195" s="81"/>
      <c r="QEW195" s="81"/>
      <c r="QEX195" s="81"/>
      <c r="QEY195" s="81"/>
      <c r="QEZ195" s="81"/>
      <c r="QFA195" s="81"/>
      <c r="QFB195" s="81"/>
      <c r="QFC195" s="81"/>
      <c r="QFD195" s="81"/>
      <c r="QFE195" s="81"/>
      <c r="QFF195" s="81"/>
      <c r="QFG195" s="81"/>
      <c r="QFH195" s="81"/>
      <c r="QFI195" s="81"/>
      <c r="QFJ195" s="81"/>
      <c r="QFK195" s="81"/>
      <c r="QFL195" s="81"/>
      <c r="QFM195" s="81"/>
      <c r="QFN195" s="81"/>
      <c r="QFO195" s="81"/>
      <c r="QFP195" s="81"/>
      <c r="QFQ195" s="81"/>
      <c r="QFR195" s="81"/>
      <c r="QFS195" s="81"/>
      <c r="QFT195" s="81"/>
      <c r="QFU195" s="81"/>
      <c r="QFV195" s="81"/>
      <c r="QFW195" s="81"/>
      <c r="QFX195" s="81"/>
      <c r="QFY195" s="81"/>
      <c r="QFZ195" s="81"/>
      <c r="QGA195" s="81"/>
      <c r="QGB195" s="81"/>
      <c r="QGC195" s="81"/>
      <c r="QGD195" s="81"/>
      <c r="QGE195" s="81"/>
      <c r="QGF195" s="81"/>
      <c r="QGG195" s="81"/>
      <c r="QGH195" s="81"/>
      <c r="QGI195" s="81"/>
      <c r="QGJ195" s="81"/>
      <c r="QGK195" s="81"/>
      <c r="QGL195" s="81"/>
      <c r="QGM195" s="81"/>
      <c r="QGN195" s="81"/>
      <c r="QGO195" s="81"/>
      <c r="QGP195" s="81"/>
      <c r="QGQ195" s="81"/>
      <c r="QGR195" s="81"/>
      <c r="QGS195" s="81"/>
      <c r="QGT195" s="81"/>
      <c r="QGU195" s="81"/>
      <c r="QGV195" s="81"/>
      <c r="QGW195" s="81"/>
      <c r="QGX195" s="81"/>
      <c r="QGY195" s="81"/>
      <c r="QGZ195" s="81"/>
      <c r="QHA195" s="81"/>
      <c r="QHB195" s="81"/>
      <c r="QHC195" s="81"/>
      <c r="QHD195" s="81"/>
      <c r="QHE195" s="81"/>
      <c r="QHF195" s="81"/>
      <c r="QHG195" s="81"/>
      <c r="QHH195" s="81"/>
      <c r="QHI195" s="81"/>
      <c r="QHJ195" s="81"/>
      <c r="QHK195" s="81"/>
      <c r="QHL195" s="81"/>
      <c r="QHM195" s="81"/>
      <c r="QHN195" s="81"/>
      <c r="QHO195" s="81"/>
      <c r="QHP195" s="81"/>
      <c r="QHQ195" s="81"/>
      <c r="QHR195" s="81"/>
      <c r="QHS195" s="81"/>
      <c r="QHT195" s="81"/>
      <c r="QHU195" s="81"/>
      <c r="QHV195" s="81"/>
      <c r="QHW195" s="81"/>
      <c r="QHX195" s="81"/>
      <c r="QHY195" s="81"/>
      <c r="QHZ195" s="81"/>
      <c r="QIA195" s="81"/>
      <c r="QIB195" s="81"/>
      <c r="QIC195" s="81"/>
      <c r="QID195" s="81"/>
      <c r="QIE195" s="81"/>
      <c r="QIF195" s="81"/>
      <c r="QIG195" s="81"/>
      <c r="QIH195" s="81"/>
      <c r="QII195" s="81"/>
      <c r="QIJ195" s="81"/>
      <c r="QIK195" s="81"/>
      <c r="QIL195" s="81"/>
      <c r="QIM195" s="81"/>
      <c r="QIN195" s="81"/>
      <c r="QIO195" s="81"/>
      <c r="QIP195" s="81"/>
      <c r="QIQ195" s="81"/>
      <c r="QIR195" s="81"/>
      <c r="QIS195" s="81"/>
      <c r="QIT195" s="81"/>
      <c r="QIU195" s="81"/>
      <c r="QIV195" s="81"/>
      <c r="QIW195" s="81"/>
      <c r="QIX195" s="81"/>
      <c r="QIY195" s="81"/>
      <c r="QIZ195" s="81"/>
      <c r="QJA195" s="81"/>
      <c r="QJB195" s="81"/>
      <c r="QJC195" s="81"/>
      <c r="QJD195" s="81"/>
      <c r="QJE195" s="81"/>
      <c r="QJF195" s="81"/>
      <c r="QJG195" s="81"/>
      <c r="QJH195" s="81"/>
      <c r="QJI195" s="81"/>
      <c r="QJJ195" s="81"/>
      <c r="QJK195" s="81"/>
      <c r="QJL195" s="81"/>
      <c r="QJM195" s="81"/>
      <c r="QJN195" s="81"/>
      <c r="QJO195" s="81"/>
      <c r="QJP195" s="81"/>
      <c r="QJQ195" s="81"/>
      <c r="QJR195" s="81"/>
      <c r="QJS195" s="81"/>
      <c r="QJT195" s="81"/>
      <c r="QJU195" s="81"/>
      <c r="QJV195" s="81"/>
      <c r="QJW195" s="81"/>
      <c r="QJX195" s="81"/>
      <c r="QJY195" s="81"/>
      <c r="QJZ195" s="81"/>
      <c r="QKA195" s="81"/>
      <c r="QKB195" s="81"/>
      <c r="QKC195" s="81"/>
      <c r="QKD195" s="81"/>
      <c r="QKE195" s="81"/>
      <c r="QKF195" s="81"/>
      <c r="QKG195" s="81"/>
      <c r="QKH195" s="81"/>
      <c r="QKI195" s="81"/>
      <c r="QKJ195" s="81"/>
      <c r="QKK195" s="81"/>
      <c r="QKL195" s="81"/>
      <c r="QKM195" s="81"/>
      <c r="QKN195" s="81"/>
      <c r="QKO195" s="81"/>
      <c r="QKP195" s="81"/>
      <c r="QKQ195" s="81"/>
      <c r="QKR195" s="81"/>
      <c r="QKS195" s="81"/>
      <c r="QKT195" s="81"/>
      <c r="QKU195" s="81"/>
      <c r="QKV195" s="81"/>
      <c r="QKW195" s="81"/>
      <c r="QKX195" s="81"/>
      <c r="QKY195" s="81"/>
      <c r="QKZ195" s="81"/>
      <c r="QLA195" s="81"/>
      <c r="QLB195" s="81"/>
      <c r="QLC195" s="81"/>
      <c r="QLD195" s="81"/>
      <c r="QLE195" s="81"/>
      <c r="QLF195" s="81"/>
      <c r="QLG195" s="81"/>
      <c r="QLH195" s="81"/>
      <c r="QLI195" s="81"/>
      <c r="QLJ195" s="81"/>
      <c r="QLK195" s="81"/>
      <c r="QLL195" s="81"/>
      <c r="QLM195" s="81"/>
      <c r="QLN195" s="81"/>
      <c r="QLO195" s="81"/>
      <c r="QLP195" s="81"/>
      <c r="QLQ195" s="81"/>
      <c r="QLR195" s="81"/>
      <c r="QLS195" s="81"/>
      <c r="QLT195" s="81"/>
      <c r="QLU195" s="81"/>
      <c r="QLV195" s="81"/>
      <c r="QLW195" s="81"/>
      <c r="QLX195" s="81"/>
      <c r="QLY195" s="81"/>
      <c r="QLZ195" s="81"/>
      <c r="QMA195" s="81"/>
      <c r="QMB195" s="81"/>
      <c r="QMC195" s="81"/>
      <c r="QMD195" s="81"/>
      <c r="QME195" s="81"/>
      <c r="QMF195" s="81"/>
      <c r="QMG195" s="81"/>
      <c r="QMH195" s="81"/>
      <c r="QMI195" s="81"/>
      <c r="QMJ195" s="81"/>
      <c r="QMK195" s="81"/>
      <c r="QML195" s="81"/>
      <c r="QMM195" s="81"/>
      <c r="QMN195" s="81"/>
      <c r="QMO195" s="81"/>
      <c r="QMP195" s="81"/>
      <c r="QMQ195" s="81"/>
      <c r="QMR195" s="81"/>
      <c r="QMS195" s="81"/>
      <c r="QMT195" s="81"/>
      <c r="QMU195" s="81"/>
      <c r="QMV195" s="81"/>
      <c r="QMW195" s="81"/>
      <c r="QMX195" s="81"/>
      <c r="QMY195" s="81"/>
      <c r="QMZ195" s="81"/>
      <c r="QNA195" s="81"/>
      <c r="QNB195" s="81"/>
      <c r="QNC195" s="81"/>
      <c r="QND195" s="81"/>
      <c r="QNE195" s="81"/>
      <c r="QNF195" s="81"/>
      <c r="QNG195" s="81"/>
      <c r="QNH195" s="81"/>
      <c r="QNI195" s="81"/>
      <c r="QNJ195" s="81"/>
      <c r="QNK195" s="81"/>
      <c r="QNL195" s="81"/>
      <c r="QNM195" s="81"/>
      <c r="QNN195" s="81"/>
      <c r="QNO195" s="81"/>
      <c r="QNP195" s="81"/>
      <c r="QNQ195" s="81"/>
      <c r="QNR195" s="81"/>
      <c r="QNS195" s="81"/>
      <c r="QNT195" s="81"/>
      <c r="QNU195" s="81"/>
      <c r="QNV195" s="81"/>
      <c r="QNW195" s="81"/>
      <c r="QNX195" s="81"/>
      <c r="QNY195" s="81"/>
      <c r="QNZ195" s="81"/>
      <c r="QOA195" s="81"/>
      <c r="QOB195" s="81"/>
      <c r="QOC195" s="81"/>
      <c r="QOD195" s="81"/>
      <c r="QOE195" s="81"/>
      <c r="QOF195" s="81"/>
      <c r="QOG195" s="81"/>
      <c r="QOH195" s="81"/>
      <c r="QOI195" s="81"/>
      <c r="QOJ195" s="81"/>
      <c r="QOK195" s="81"/>
      <c r="QOL195" s="81"/>
      <c r="QOM195" s="81"/>
      <c r="QON195" s="81"/>
      <c r="QOO195" s="81"/>
      <c r="QOP195" s="81"/>
      <c r="QOQ195" s="81"/>
      <c r="QOR195" s="81"/>
      <c r="QOS195" s="81"/>
      <c r="QOT195" s="81"/>
      <c r="QOU195" s="81"/>
      <c r="QOV195" s="81"/>
      <c r="QOW195" s="81"/>
      <c r="QOX195" s="81"/>
      <c r="QOY195" s="81"/>
      <c r="QOZ195" s="81"/>
      <c r="QPA195" s="81"/>
      <c r="QPB195" s="81"/>
      <c r="QPC195" s="81"/>
      <c r="QPD195" s="81"/>
      <c r="QPE195" s="81"/>
      <c r="QPF195" s="81"/>
      <c r="QPG195" s="81"/>
      <c r="QPH195" s="81"/>
      <c r="QPI195" s="81"/>
      <c r="QPJ195" s="81"/>
      <c r="QPK195" s="81"/>
      <c r="QPL195" s="81"/>
      <c r="QPM195" s="81"/>
      <c r="QPN195" s="81"/>
      <c r="QPO195" s="81"/>
      <c r="QPP195" s="81"/>
      <c r="QPQ195" s="81"/>
      <c r="QPR195" s="81"/>
      <c r="QPS195" s="81"/>
      <c r="QPT195" s="81"/>
      <c r="QPU195" s="81"/>
      <c r="QPV195" s="81"/>
      <c r="QPW195" s="81"/>
      <c r="QPX195" s="81"/>
      <c r="QPY195" s="81"/>
      <c r="QPZ195" s="81"/>
      <c r="QQA195" s="81"/>
      <c r="QQB195" s="81"/>
      <c r="QQC195" s="81"/>
      <c r="QQD195" s="81"/>
      <c r="QQE195" s="81"/>
      <c r="QQF195" s="81"/>
      <c r="QQG195" s="81"/>
      <c r="QQH195" s="81"/>
      <c r="QQI195" s="81"/>
      <c r="QQJ195" s="81"/>
      <c r="QQK195" s="81"/>
      <c r="QQL195" s="81"/>
      <c r="QQM195" s="81"/>
      <c r="QQN195" s="81"/>
      <c r="QQO195" s="81"/>
      <c r="QQP195" s="81"/>
      <c r="QQQ195" s="81"/>
      <c r="QQR195" s="81"/>
      <c r="QQS195" s="81"/>
      <c r="QQT195" s="81"/>
      <c r="QQU195" s="81"/>
      <c r="QQV195" s="81"/>
      <c r="QQW195" s="81"/>
      <c r="QQX195" s="81"/>
      <c r="QQY195" s="81"/>
      <c r="QQZ195" s="81"/>
      <c r="QRA195" s="81"/>
      <c r="QRB195" s="81"/>
      <c r="QRC195" s="81"/>
      <c r="QRD195" s="81"/>
      <c r="QRE195" s="81"/>
      <c r="QRF195" s="81"/>
      <c r="QRG195" s="81"/>
      <c r="QRH195" s="81"/>
      <c r="QRI195" s="81"/>
      <c r="QRJ195" s="81"/>
      <c r="QRK195" s="81"/>
      <c r="QRL195" s="81"/>
      <c r="QRM195" s="81"/>
      <c r="QRN195" s="81"/>
      <c r="QRO195" s="81"/>
      <c r="QRP195" s="81"/>
      <c r="QRQ195" s="81"/>
      <c r="QRR195" s="81"/>
      <c r="QRS195" s="81"/>
      <c r="QRT195" s="81"/>
      <c r="QRU195" s="81"/>
      <c r="QRV195" s="81"/>
      <c r="QRW195" s="81"/>
      <c r="QRX195" s="81"/>
      <c r="QRY195" s="81"/>
      <c r="QRZ195" s="81"/>
      <c r="QSA195" s="81"/>
      <c r="QSB195" s="81"/>
      <c r="QSC195" s="81"/>
      <c r="QSD195" s="81"/>
      <c r="QSE195" s="81"/>
      <c r="QSF195" s="81"/>
      <c r="QSG195" s="81"/>
      <c r="QSH195" s="81"/>
      <c r="QSI195" s="81"/>
      <c r="QSJ195" s="81"/>
      <c r="QSK195" s="81"/>
      <c r="QSL195" s="81"/>
      <c r="QSM195" s="81"/>
      <c r="QSN195" s="81"/>
      <c r="QSO195" s="81"/>
      <c r="QSP195" s="81"/>
      <c r="QSQ195" s="81"/>
      <c r="QSR195" s="81"/>
      <c r="QSS195" s="81"/>
      <c r="QST195" s="81"/>
      <c r="QSU195" s="81"/>
      <c r="QSV195" s="81"/>
      <c r="QSW195" s="81"/>
      <c r="QSX195" s="81"/>
      <c r="QSY195" s="81"/>
      <c r="QSZ195" s="81"/>
      <c r="QTA195" s="81"/>
      <c r="QTB195" s="81"/>
      <c r="QTC195" s="81"/>
      <c r="QTD195" s="81"/>
      <c r="QTE195" s="81"/>
      <c r="QTF195" s="81"/>
      <c r="QTG195" s="81"/>
      <c r="QTH195" s="81"/>
      <c r="QTI195" s="81"/>
      <c r="QTJ195" s="81"/>
      <c r="QTK195" s="81"/>
      <c r="QTL195" s="81"/>
      <c r="QTM195" s="81"/>
      <c r="QTN195" s="81"/>
      <c r="QTO195" s="81"/>
      <c r="QTP195" s="81"/>
      <c r="QTQ195" s="81"/>
      <c r="QTR195" s="81"/>
      <c r="QTS195" s="81"/>
      <c r="QTT195" s="81"/>
      <c r="QTU195" s="81"/>
      <c r="QTV195" s="81"/>
      <c r="QTW195" s="81"/>
      <c r="QTX195" s="81"/>
      <c r="QTY195" s="81"/>
      <c r="QTZ195" s="81"/>
      <c r="QUA195" s="81"/>
      <c r="QUB195" s="81"/>
      <c r="QUC195" s="81"/>
      <c r="QUD195" s="81"/>
      <c r="QUE195" s="81"/>
      <c r="QUF195" s="81"/>
      <c r="QUG195" s="81"/>
      <c r="QUH195" s="81"/>
      <c r="QUI195" s="81"/>
      <c r="QUJ195" s="81"/>
      <c r="QUK195" s="81"/>
      <c r="QUL195" s="81"/>
      <c r="QUM195" s="81"/>
      <c r="QUN195" s="81"/>
      <c r="QUO195" s="81"/>
      <c r="QUP195" s="81"/>
      <c r="QUQ195" s="81"/>
      <c r="QUR195" s="81"/>
      <c r="QUS195" s="81"/>
      <c r="QUT195" s="81"/>
      <c r="QUU195" s="81"/>
      <c r="QUV195" s="81"/>
      <c r="QUW195" s="81"/>
      <c r="QUX195" s="81"/>
      <c r="QUY195" s="81"/>
      <c r="QUZ195" s="81"/>
      <c r="QVA195" s="81"/>
      <c r="QVB195" s="81"/>
      <c r="QVC195" s="81"/>
      <c r="QVD195" s="81"/>
      <c r="QVE195" s="81"/>
      <c r="QVF195" s="81"/>
      <c r="QVG195" s="81"/>
      <c r="QVH195" s="81"/>
      <c r="QVI195" s="81"/>
      <c r="QVJ195" s="81"/>
      <c r="QVK195" s="81"/>
      <c r="QVL195" s="81"/>
      <c r="QVM195" s="81"/>
      <c r="QVN195" s="81"/>
      <c r="QVO195" s="81"/>
      <c r="QVP195" s="81"/>
      <c r="QVQ195" s="81"/>
      <c r="QVR195" s="81"/>
      <c r="QVS195" s="81"/>
      <c r="QVT195" s="81"/>
      <c r="QVU195" s="81"/>
      <c r="QVV195" s="81"/>
      <c r="QVW195" s="81"/>
      <c r="QVX195" s="81"/>
      <c r="QVY195" s="81"/>
      <c r="QVZ195" s="81"/>
      <c r="QWA195" s="81"/>
      <c r="QWB195" s="81"/>
      <c r="QWC195" s="81"/>
      <c r="QWD195" s="81"/>
      <c r="QWE195" s="81"/>
      <c r="QWF195" s="81"/>
      <c r="QWG195" s="81"/>
      <c r="QWH195" s="81"/>
      <c r="QWI195" s="81"/>
      <c r="QWJ195" s="81"/>
      <c r="QWK195" s="81"/>
      <c r="QWL195" s="81"/>
      <c r="QWM195" s="81"/>
      <c r="QWN195" s="81"/>
      <c r="QWO195" s="81"/>
      <c r="QWP195" s="81"/>
      <c r="QWQ195" s="81"/>
      <c r="QWR195" s="81"/>
      <c r="QWS195" s="81"/>
      <c r="QWT195" s="81"/>
      <c r="QWU195" s="81"/>
      <c r="QWV195" s="81"/>
      <c r="QWW195" s="81"/>
      <c r="QWX195" s="81"/>
      <c r="QWY195" s="81"/>
      <c r="QWZ195" s="81"/>
      <c r="QXA195" s="81"/>
      <c r="QXB195" s="81"/>
      <c r="QXC195" s="81"/>
      <c r="QXD195" s="81"/>
      <c r="QXE195" s="81"/>
      <c r="QXF195" s="81"/>
      <c r="QXG195" s="81"/>
      <c r="QXH195" s="81"/>
      <c r="QXI195" s="81"/>
      <c r="QXJ195" s="81"/>
      <c r="QXK195" s="81"/>
      <c r="QXL195" s="81"/>
      <c r="QXM195" s="81"/>
      <c r="QXN195" s="81"/>
      <c r="QXO195" s="81"/>
      <c r="QXP195" s="81"/>
      <c r="QXQ195" s="81"/>
      <c r="QXR195" s="81"/>
      <c r="QXS195" s="81"/>
      <c r="QXT195" s="81"/>
      <c r="QXU195" s="81"/>
      <c r="QXV195" s="81"/>
      <c r="QXW195" s="81"/>
      <c r="QXX195" s="81"/>
      <c r="QXY195" s="81"/>
      <c r="QXZ195" s="81"/>
      <c r="QYA195" s="81"/>
      <c r="QYB195" s="81"/>
      <c r="QYC195" s="81"/>
      <c r="QYD195" s="81"/>
      <c r="QYE195" s="81"/>
      <c r="QYF195" s="81"/>
      <c r="QYG195" s="81"/>
      <c r="QYH195" s="81"/>
      <c r="QYI195" s="81"/>
      <c r="QYJ195" s="81"/>
      <c r="QYK195" s="81"/>
      <c r="QYL195" s="81"/>
      <c r="QYM195" s="81"/>
      <c r="QYN195" s="81"/>
      <c r="QYO195" s="81"/>
      <c r="QYP195" s="81"/>
      <c r="QYQ195" s="81"/>
      <c r="QYR195" s="81"/>
      <c r="QYS195" s="81"/>
      <c r="QYT195" s="81"/>
      <c r="QYU195" s="81"/>
      <c r="QYV195" s="81"/>
      <c r="QYW195" s="81"/>
      <c r="QYX195" s="81"/>
      <c r="QYY195" s="81"/>
      <c r="QYZ195" s="81"/>
      <c r="QZA195" s="81"/>
      <c r="QZB195" s="81"/>
      <c r="QZC195" s="81"/>
      <c r="QZD195" s="81"/>
      <c r="QZE195" s="81"/>
      <c r="QZF195" s="81"/>
      <c r="QZG195" s="81"/>
      <c r="QZH195" s="81"/>
      <c r="QZI195" s="81"/>
      <c r="QZJ195" s="81"/>
      <c r="QZK195" s="81"/>
      <c r="QZL195" s="81"/>
      <c r="QZM195" s="81"/>
      <c r="QZN195" s="81"/>
      <c r="QZO195" s="81"/>
      <c r="QZP195" s="81"/>
      <c r="QZQ195" s="81"/>
      <c r="QZR195" s="81"/>
      <c r="QZS195" s="81"/>
      <c r="QZT195" s="81"/>
      <c r="QZU195" s="81"/>
      <c r="QZV195" s="81"/>
      <c r="QZW195" s="81"/>
      <c r="QZX195" s="81"/>
      <c r="QZY195" s="81"/>
      <c r="QZZ195" s="81"/>
      <c r="RAA195" s="81"/>
      <c r="RAB195" s="81"/>
      <c r="RAC195" s="81"/>
      <c r="RAD195" s="81"/>
      <c r="RAE195" s="81"/>
      <c r="RAF195" s="81"/>
      <c r="RAG195" s="81"/>
      <c r="RAH195" s="81"/>
      <c r="RAI195" s="81"/>
      <c r="RAJ195" s="81"/>
      <c r="RAK195" s="81"/>
      <c r="RAL195" s="81"/>
      <c r="RAM195" s="81"/>
      <c r="RAN195" s="81"/>
      <c r="RAO195" s="81"/>
      <c r="RAP195" s="81"/>
      <c r="RAQ195" s="81"/>
      <c r="RAR195" s="81"/>
      <c r="RAS195" s="81"/>
      <c r="RAT195" s="81"/>
      <c r="RAU195" s="81"/>
      <c r="RAV195" s="81"/>
      <c r="RAW195" s="81"/>
      <c r="RAX195" s="81"/>
      <c r="RAY195" s="81"/>
      <c r="RAZ195" s="81"/>
      <c r="RBA195" s="81"/>
      <c r="RBB195" s="81"/>
      <c r="RBC195" s="81"/>
      <c r="RBD195" s="81"/>
      <c r="RBE195" s="81"/>
      <c r="RBF195" s="81"/>
      <c r="RBG195" s="81"/>
      <c r="RBH195" s="81"/>
      <c r="RBI195" s="81"/>
      <c r="RBJ195" s="81"/>
      <c r="RBK195" s="81"/>
      <c r="RBL195" s="81"/>
      <c r="RBM195" s="81"/>
      <c r="RBN195" s="81"/>
      <c r="RBO195" s="81"/>
      <c r="RBP195" s="81"/>
      <c r="RBQ195" s="81"/>
      <c r="RBR195" s="81"/>
      <c r="RBS195" s="81"/>
      <c r="RBT195" s="81"/>
      <c r="RBU195" s="81"/>
      <c r="RBV195" s="81"/>
      <c r="RBW195" s="81"/>
      <c r="RBX195" s="81"/>
      <c r="RBY195" s="81"/>
      <c r="RBZ195" s="81"/>
      <c r="RCA195" s="81"/>
      <c r="RCB195" s="81"/>
      <c r="RCC195" s="81"/>
      <c r="RCD195" s="81"/>
      <c r="RCE195" s="81"/>
      <c r="RCF195" s="81"/>
      <c r="RCG195" s="81"/>
      <c r="RCH195" s="81"/>
      <c r="RCI195" s="81"/>
      <c r="RCJ195" s="81"/>
      <c r="RCK195" s="81"/>
      <c r="RCL195" s="81"/>
      <c r="RCM195" s="81"/>
      <c r="RCN195" s="81"/>
      <c r="RCO195" s="81"/>
      <c r="RCP195" s="81"/>
      <c r="RCQ195" s="81"/>
      <c r="RCR195" s="81"/>
      <c r="RCS195" s="81"/>
      <c r="RCT195" s="81"/>
      <c r="RCU195" s="81"/>
      <c r="RCV195" s="81"/>
      <c r="RCW195" s="81"/>
      <c r="RCX195" s="81"/>
      <c r="RCY195" s="81"/>
      <c r="RCZ195" s="81"/>
      <c r="RDA195" s="81"/>
      <c r="RDB195" s="81"/>
      <c r="RDC195" s="81"/>
      <c r="RDD195" s="81"/>
      <c r="RDE195" s="81"/>
      <c r="RDF195" s="81"/>
      <c r="RDG195" s="81"/>
      <c r="RDH195" s="81"/>
      <c r="RDI195" s="81"/>
      <c r="RDJ195" s="81"/>
      <c r="RDK195" s="81"/>
      <c r="RDL195" s="81"/>
      <c r="RDM195" s="81"/>
      <c r="RDN195" s="81"/>
      <c r="RDO195" s="81"/>
      <c r="RDP195" s="81"/>
      <c r="RDQ195" s="81"/>
      <c r="RDR195" s="81"/>
      <c r="RDS195" s="81"/>
      <c r="RDT195" s="81"/>
      <c r="RDU195" s="81"/>
      <c r="RDV195" s="81"/>
      <c r="RDW195" s="81"/>
      <c r="RDX195" s="81"/>
      <c r="RDY195" s="81"/>
      <c r="RDZ195" s="81"/>
      <c r="REA195" s="81"/>
      <c r="REB195" s="81"/>
      <c r="REC195" s="81"/>
      <c r="RED195" s="81"/>
      <c r="REE195" s="81"/>
      <c r="REF195" s="81"/>
      <c r="REG195" s="81"/>
      <c r="REH195" s="81"/>
      <c r="REI195" s="81"/>
      <c r="REJ195" s="81"/>
      <c r="REK195" s="81"/>
      <c r="REL195" s="81"/>
      <c r="REM195" s="81"/>
      <c r="REN195" s="81"/>
      <c r="REO195" s="81"/>
      <c r="REP195" s="81"/>
      <c r="REQ195" s="81"/>
      <c r="RER195" s="81"/>
      <c r="RES195" s="81"/>
      <c r="RET195" s="81"/>
      <c r="REU195" s="81"/>
      <c r="REV195" s="81"/>
      <c r="REW195" s="81"/>
      <c r="REX195" s="81"/>
      <c r="REY195" s="81"/>
      <c r="REZ195" s="81"/>
      <c r="RFA195" s="81"/>
      <c r="RFB195" s="81"/>
      <c r="RFC195" s="81"/>
      <c r="RFD195" s="81"/>
      <c r="RFE195" s="81"/>
      <c r="RFF195" s="81"/>
      <c r="RFG195" s="81"/>
      <c r="RFH195" s="81"/>
      <c r="RFI195" s="81"/>
      <c r="RFJ195" s="81"/>
      <c r="RFK195" s="81"/>
      <c r="RFL195" s="81"/>
      <c r="RFM195" s="81"/>
      <c r="RFN195" s="81"/>
      <c r="RFO195" s="81"/>
      <c r="RFP195" s="81"/>
      <c r="RFQ195" s="81"/>
      <c r="RFR195" s="81"/>
      <c r="RFS195" s="81"/>
      <c r="RFT195" s="81"/>
      <c r="RFU195" s="81"/>
      <c r="RFV195" s="81"/>
      <c r="RFW195" s="81"/>
      <c r="RFX195" s="81"/>
      <c r="RFY195" s="81"/>
      <c r="RFZ195" s="81"/>
      <c r="RGA195" s="81"/>
      <c r="RGB195" s="81"/>
      <c r="RGC195" s="81"/>
      <c r="RGD195" s="81"/>
      <c r="RGE195" s="81"/>
      <c r="RGF195" s="81"/>
      <c r="RGG195" s="81"/>
      <c r="RGH195" s="81"/>
      <c r="RGI195" s="81"/>
      <c r="RGJ195" s="81"/>
      <c r="RGK195" s="81"/>
      <c r="RGL195" s="81"/>
      <c r="RGM195" s="81"/>
      <c r="RGN195" s="81"/>
      <c r="RGO195" s="81"/>
      <c r="RGP195" s="81"/>
      <c r="RGQ195" s="81"/>
      <c r="RGR195" s="81"/>
      <c r="RGS195" s="81"/>
      <c r="RGT195" s="81"/>
      <c r="RGU195" s="81"/>
      <c r="RGV195" s="81"/>
      <c r="RGW195" s="81"/>
      <c r="RGX195" s="81"/>
      <c r="RGY195" s="81"/>
      <c r="RGZ195" s="81"/>
      <c r="RHA195" s="81"/>
      <c r="RHB195" s="81"/>
      <c r="RHC195" s="81"/>
      <c r="RHD195" s="81"/>
      <c r="RHE195" s="81"/>
      <c r="RHF195" s="81"/>
      <c r="RHG195" s="81"/>
      <c r="RHH195" s="81"/>
      <c r="RHI195" s="81"/>
      <c r="RHJ195" s="81"/>
      <c r="RHK195" s="81"/>
      <c r="RHL195" s="81"/>
      <c r="RHM195" s="81"/>
      <c r="RHN195" s="81"/>
      <c r="RHO195" s="81"/>
      <c r="RHP195" s="81"/>
      <c r="RHQ195" s="81"/>
      <c r="RHR195" s="81"/>
      <c r="RHS195" s="81"/>
      <c r="RHT195" s="81"/>
      <c r="RHU195" s="81"/>
      <c r="RHV195" s="81"/>
      <c r="RHW195" s="81"/>
      <c r="RHX195" s="81"/>
      <c r="RHY195" s="81"/>
      <c r="RHZ195" s="81"/>
      <c r="RIA195" s="81"/>
      <c r="RIB195" s="81"/>
      <c r="RIC195" s="81"/>
      <c r="RID195" s="81"/>
      <c r="RIE195" s="81"/>
      <c r="RIF195" s="81"/>
      <c r="RIG195" s="81"/>
      <c r="RIH195" s="81"/>
      <c r="RII195" s="81"/>
      <c r="RIJ195" s="81"/>
      <c r="RIK195" s="81"/>
      <c r="RIL195" s="81"/>
      <c r="RIM195" s="81"/>
      <c r="RIN195" s="81"/>
      <c r="RIO195" s="81"/>
      <c r="RIP195" s="81"/>
      <c r="RIQ195" s="81"/>
      <c r="RIR195" s="81"/>
      <c r="RIS195" s="81"/>
      <c r="RIT195" s="81"/>
      <c r="RIU195" s="81"/>
      <c r="RIV195" s="81"/>
      <c r="RIW195" s="81"/>
      <c r="RIX195" s="81"/>
      <c r="RIY195" s="81"/>
      <c r="RIZ195" s="81"/>
      <c r="RJA195" s="81"/>
      <c r="RJB195" s="81"/>
      <c r="RJC195" s="81"/>
      <c r="RJD195" s="81"/>
      <c r="RJE195" s="81"/>
      <c r="RJF195" s="81"/>
      <c r="RJG195" s="81"/>
      <c r="RJH195" s="81"/>
      <c r="RJI195" s="81"/>
      <c r="RJJ195" s="81"/>
      <c r="RJK195" s="81"/>
      <c r="RJL195" s="81"/>
      <c r="RJM195" s="81"/>
      <c r="RJN195" s="81"/>
      <c r="RJO195" s="81"/>
      <c r="RJP195" s="81"/>
      <c r="RJQ195" s="81"/>
      <c r="RJR195" s="81"/>
      <c r="RJS195" s="81"/>
      <c r="RJT195" s="81"/>
      <c r="RJU195" s="81"/>
      <c r="RJV195" s="81"/>
      <c r="RJW195" s="81"/>
      <c r="RJX195" s="81"/>
      <c r="RJY195" s="81"/>
      <c r="RJZ195" s="81"/>
      <c r="RKA195" s="81"/>
      <c r="RKB195" s="81"/>
      <c r="RKC195" s="81"/>
      <c r="RKD195" s="81"/>
      <c r="RKE195" s="81"/>
      <c r="RKF195" s="81"/>
      <c r="RKG195" s="81"/>
      <c r="RKH195" s="81"/>
      <c r="RKI195" s="81"/>
      <c r="RKJ195" s="81"/>
      <c r="RKK195" s="81"/>
      <c r="RKL195" s="81"/>
      <c r="RKM195" s="81"/>
      <c r="RKN195" s="81"/>
      <c r="RKO195" s="81"/>
      <c r="RKP195" s="81"/>
      <c r="RKQ195" s="81"/>
      <c r="RKR195" s="81"/>
      <c r="RKS195" s="81"/>
      <c r="RKT195" s="81"/>
      <c r="RKU195" s="81"/>
      <c r="RKV195" s="81"/>
      <c r="RKW195" s="81"/>
      <c r="RKX195" s="81"/>
      <c r="RKY195" s="81"/>
      <c r="RKZ195" s="81"/>
      <c r="RLA195" s="81"/>
      <c r="RLB195" s="81"/>
      <c r="RLC195" s="81"/>
      <c r="RLD195" s="81"/>
      <c r="RLE195" s="81"/>
      <c r="RLF195" s="81"/>
      <c r="RLG195" s="81"/>
      <c r="RLH195" s="81"/>
      <c r="RLI195" s="81"/>
      <c r="RLJ195" s="81"/>
      <c r="RLK195" s="81"/>
      <c r="RLL195" s="81"/>
      <c r="RLM195" s="81"/>
      <c r="RLN195" s="81"/>
      <c r="RLO195" s="81"/>
      <c r="RLP195" s="81"/>
      <c r="RLQ195" s="81"/>
      <c r="RLR195" s="81"/>
      <c r="RLS195" s="81"/>
      <c r="RLT195" s="81"/>
      <c r="RLU195" s="81"/>
      <c r="RLV195" s="81"/>
      <c r="RLW195" s="81"/>
      <c r="RLX195" s="81"/>
      <c r="RLY195" s="81"/>
      <c r="RLZ195" s="81"/>
      <c r="RMA195" s="81"/>
      <c r="RMB195" s="81"/>
      <c r="RMC195" s="81"/>
      <c r="RMD195" s="81"/>
      <c r="RME195" s="81"/>
      <c r="RMF195" s="81"/>
      <c r="RMG195" s="81"/>
      <c r="RMH195" s="81"/>
      <c r="RMI195" s="81"/>
      <c r="RMJ195" s="81"/>
      <c r="RMK195" s="81"/>
      <c r="RML195" s="81"/>
      <c r="RMM195" s="81"/>
      <c r="RMN195" s="81"/>
      <c r="RMO195" s="81"/>
      <c r="RMP195" s="81"/>
      <c r="RMQ195" s="81"/>
      <c r="RMR195" s="81"/>
      <c r="RMS195" s="81"/>
      <c r="RMT195" s="81"/>
      <c r="RMU195" s="81"/>
      <c r="RMV195" s="81"/>
      <c r="RMW195" s="81"/>
      <c r="RMX195" s="81"/>
      <c r="RMY195" s="81"/>
      <c r="RMZ195" s="81"/>
      <c r="RNA195" s="81"/>
      <c r="RNB195" s="81"/>
      <c r="RNC195" s="81"/>
      <c r="RND195" s="81"/>
      <c r="RNE195" s="81"/>
      <c r="RNF195" s="81"/>
      <c r="RNG195" s="81"/>
      <c r="RNH195" s="81"/>
      <c r="RNI195" s="81"/>
      <c r="RNJ195" s="81"/>
      <c r="RNK195" s="81"/>
      <c r="RNL195" s="81"/>
      <c r="RNM195" s="81"/>
      <c r="RNN195" s="81"/>
      <c r="RNO195" s="81"/>
      <c r="RNP195" s="81"/>
      <c r="RNQ195" s="81"/>
      <c r="RNR195" s="81"/>
      <c r="RNS195" s="81"/>
      <c r="RNT195" s="81"/>
      <c r="RNU195" s="81"/>
      <c r="RNV195" s="81"/>
      <c r="RNW195" s="81"/>
      <c r="RNX195" s="81"/>
      <c r="RNY195" s="81"/>
      <c r="RNZ195" s="81"/>
      <c r="ROA195" s="81"/>
      <c r="ROB195" s="81"/>
      <c r="ROC195" s="81"/>
      <c r="ROD195" s="81"/>
      <c r="ROE195" s="81"/>
      <c r="ROF195" s="81"/>
      <c r="ROG195" s="81"/>
      <c r="ROH195" s="81"/>
      <c r="ROI195" s="81"/>
      <c r="ROJ195" s="81"/>
      <c r="ROK195" s="81"/>
      <c r="ROL195" s="81"/>
      <c r="ROM195" s="81"/>
      <c r="RON195" s="81"/>
      <c r="ROO195" s="81"/>
      <c r="ROP195" s="81"/>
      <c r="ROQ195" s="81"/>
      <c r="ROR195" s="81"/>
      <c r="ROS195" s="81"/>
      <c r="ROT195" s="81"/>
      <c r="ROU195" s="81"/>
      <c r="ROV195" s="81"/>
      <c r="ROW195" s="81"/>
      <c r="ROX195" s="81"/>
      <c r="ROY195" s="81"/>
      <c r="ROZ195" s="81"/>
      <c r="RPA195" s="81"/>
      <c r="RPB195" s="81"/>
      <c r="RPC195" s="81"/>
      <c r="RPD195" s="81"/>
      <c r="RPE195" s="81"/>
      <c r="RPF195" s="81"/>
      <c r="RPG195" s="81"/>
      <c r="RPH195" s="81"/>
      <c r="RPI195" s="81"/>
      <c r="RPJ195" s="81"/>
      <c r="RPK195" s="81"/>
      <c r="RPL195" s="81"/>
      <c r="RPM195" s="81"/>
      <c r="RPN195" s="81"/>
      <c r="RPO195" s="81"/>
      <c r="RPP195" s="81"/>
      <c r="RPQ195" s="81"/>
      <c r="RPR195" s="81"/>
      <c r="RPS195" s="81"/>
      <c r="RPT195" s="81"/>
      <c r="RPU195" s="81"/>
      <c r="RPV195" s="81"/>
      <c r="RPW195" s="81"/>
      <c r="RPX195" s="81"/>
      <c r="RPY195" s="81"/>
      <c r="RPZ195" s="81"/>
      <c r="RQA195" s="81"/>
      <c r="RQB195" s="81"/>
      <c r="RQC195" s="81"/>
      <c r="RQD195" s="81"/>
      <c r="RQE195" s="81"/>
      <c r="RQF195" s="81"/>
      <c r="RQG195" s="81"/>
      <c r="RQH195" s="81"/>
      <c r="RQI195" s="81"/>
      <c r="RQJ195" s="81"/>
      <c r="RQK195" s="81"/>
      <c r="RQL195" s="81"/>
      <c r="RQM195" s="81"/>
      <c r="RQN195" s="81"/>
      <c r="RQO195" s="81"/>
      <c r="RQP195" s="81"/>
      <c r="RQQ195" s="81"/>
      <c r="RQR195" s="81"/>
      <c r="RQS195" s="81"/>
      <c r="RQT195" s="81"/>
      <c r="RQU195" s="81"/>
      <c r="RQV195" s="81"/>
      <c r="RQW195" s="81"/>
      <c r="RQX195" s="81"/>
      <c r="RQY195" s="81"/>
      <c r="RQZ195" s="81"/>
      <c r="RRA195" s="81"/>
      <c r="RRB195" s="81"/>
      <c r="RRC195" s="81"/>
      <c r="RRD195" s="81"/>
      <c r="RRE195" s="81"/>
      <c r="RRF195" s="81"/>
      <c r="RRG195" s="81"/>
      <c r="RRH195" s="81"/>
      <c r="RRI195" s="81"/>
      <c r="RRJ195" s="81"/>
      <c r="RRK195" s="81"/>
      <c r="RRL195" s="81"/>
      <c r="RRM195" s="81"/>
      <c r="RRN195" s="81"/>
      <c r="RRO195" s="81"/>
      <c r="RRP195" s="81"/>
      <c r="RRQ195" s="81"/>
      <c r="RRR195" s="81"/>
      <c r="RRS195" s="81"/>
      <c r="RRT195" s="81"/>
      <c r="RRU195" s="81"/>
      <c r="RRV195" s="81"/>
      <c r="RRW195" s="81"/>
      <c r="RRX195" s="81"/>
      <c r="RRY195" s="81"/>
      <c r="RRZ195" s="81"/>
      <c r="RSA195" s="81"/>
      <c r="RSB195" s="81"/>
      <c r="RSC195" s="81"/>
      <c r="RSD195" s="81"/>
      <c r="RSE195" s="81"/>
      <c r="RSF195" s="81"/>
      <c r="RSG195" s="81"/>
      <c r="RSH195" s="81"/>
      <c r="RSI195" s="81"/>
      <c r="RSJ195" s="81"/>
      <c r="RSK195" s="81"/>
      <c r="RSL195" s="81"/>
      <c r="RSM195" s="81"/>
      <c r="RSN195" s="81"/>
      <c r="RSO195" s="81"/>
      <c r="RSP195" s="81"/>
      <c r="RSQ195" s="81"/>
      <c r="RSR195" s="81"/>
      <c r="RSS195" s="81"/>
      <c r="RST195" s="81"/>
      <c r="RSU195" s="81"/>
      <c r="RSV195" s="81"/>
      <c r="RSW195" s="81"/>
      <c r="RSX195" s="81"/>
      <c r="RSY195" s="81"/>
      <c r="RSZ195" s="81"/>
      <c r="RTA195" s="81"/>
      <c r="RTB195" s="81"/>
      <c r="RTC195" s="81"/>
      <c r="RTD195" s="81"/>
      <c r="RTE195" s="81"/>
      <c r="RTF195" s="81"/>
      <c r="RTG195" s="81"/>
      <c r="RTH195" s="81"/>
      <c r="RTI195" s="81"/>
      <c r="RTJ195" s="81"/>
      <c r="RTK195" s="81"/>
      <c r="RTL195" s="81"/>
      <c r="RTM195" s="81"/>
      <c r="RTN195" s="81"/>
      <c r="RTO195" s="81"/>
      <c r="RTP195" s="81"/>
      <c r="RTQ195" s="81"/>
      <c r="RTR195" s="81"/>
      <c r="RTS195" s="81"/>
      <c r="RTT195" s="81"/>
      <c r="RTU195" s="81"/>
      <c r="RTV195" s="81"/>
      <c r="RTW195" s="81"/>
      <c r="RTX195" s="81"/>
      <c r="RTY195" s="81"/>
      <c r="RTZ195" s="81"/>
      <c r="RUA195" s="81"/>
      <c r="RUB195" s="81"/>
      <c r="RUC195" s="81"/>
      <c r="RUD195" s="81"/>
      <c r="RUE195" s="81"/>
      <c r="RUF195" s="81"/>
      <c r="RUG195" s="81"/>
      <c r="RUH195" s="81"/>
      <c r="RUI195" s="81"/>
      <c r="RUJ195" s="81"/>
      <c r="RUK195" s="81"/>
      <c r="RUL195" s="81"/>
      <c r="RUM195" s="81"/>
      <c r="RUN195" s="81"/>
      <c r="RUO195" s="81"/>
      <c r="RUP195" s="81"/>
      <c r="RUQ195" s="81"/>
      <c r="RUR195" s="81"/>
      <c r="RUS195" s="81"/>
      <c r="RUT195" s="81"/>
      <c r="RUU195" s="81"/>
      <c r="RUV195" s="81"/>
      <c r="RUW195" s="81"/>
      <c r="RUX195" s="81"/>
      <c r="RUY195" s="81"/>
      <c r="RUZ195" s="81"/>
      <c r="RVA195" s="81"/>
      <c r="RVB195" s="81"/>
      <c r="RVC195" s="81"/>
      <c r="RVD195" s="81"/>
      <c r="RVE195" s="81"/>
      <c r="RVF195" s="81"/>
      <c r="RVG195" s="81"/>
      <c r="RVH195" s="81"/>
      <c r="RVI195" s="81"/>
      <c r="RVJ195" s="81"/>
      <c r="RVK195" s="81"/>
      <c r="RVL195" s="81"/>
      <c r="RVM195" s="81"/>
      <c r="RVN195" s="81"/>
      <c r="RVO195" s="81"/>
      <c r="RVP195" s="81"/>
      <c r="RVQ195" s="81"/>
      <c r="RVR195" s="81"/>
      <c r="RVS195" s="81"/>
      <c r="RVT195" s="81"/>
      <c r="RVU195" s="81"/>
      <c r="RVV195" s="81"/>
      <c r="RVW195" s="81"/>
      <c r="RVX195" s="81"/>
      <c r="RVY195" s="81"/>
      <c r="RVZ195" s="81"/>
      <c r="RWA195" s="81"/>
      <c r="RWB195" s="81"/>
      <c r="RWC195" s="81"/>
      <c r="RWD195" s="81"/>
      <c r="RWE195" s="81"/>
      <c r="RWF195" s="81"/>
      <c r="RWG195" s="81"/>
      <c r="RWH195" s="81"/>
      <c r="RWI195" s="81"/>
      <c r="RWJ195" s="81"/>
      <c r="RWK195" s="81"/>
      <c r="RWL195" s="81"/>
      <c r="RWM195" s="81"/>
      <c r="RWN195" s="81"/>
      <c r="RWO195" s="81"/>
      <c r="RWP195" s="81"/>
      <c r="RWQ195" s="81"/>
      <c r="RWR195" s="81"/>
      <c r="RWS195" s="81"/>
      <c r="RWT195" s="81"/>
      <c r="RWU195" s="81"/>
      <c r="RWV195" s="81"/>
      <c r="RWW195" s="81"/>
      <c r="RWX195" s="81"/>
      <c r="RWY195" s="81"/>
      <c r="RWZ195" s="81"/>
      <c r="RXA195" s="81"/>
      <c r="RXB195" s="81"/>
      <c r="RXC195" s="81"/>
      <c r="RXD195" s="81"/>
      <c r="RXE195" s="81"/>
      <c r="RXF195" s="81"/>
      <c r="RXG195" s="81"/>
      <c r="RXH195" s="81"/>
      <c r="RXI195" s="81"/>
      <c r="RXJ195" s="81"/>
      <c r="RXK195" s="81"/>
      <c r="RXL195" s="81"/>
      <c r="RXM195" s="81"/>
      <c r="RXN195" s="81"/>
      <c r="RXO195" s="81"/>
      <c r="RXP195" s="81"/>
      <c r="RXQ195" s="81"/>
      <c r="RXR195" s="81"/>
      <c r="RXS195" s="81"/>
      <c r="RXT195" s="81"/>
      <c r="RXU195" s="81"/>
      <c r="RXV195" s="81"/>
      <c r="RXW195" s="81"/>
      <c r="RXX195" s="81"/>
      <c r="RXY195" s="81"/>
      <c r="RXZ195" s="81"/>
      <c r="RYA195" s="81"/>
      <c r="RYB195" s="81"/>
      <c r="RYC195" s="81"/>
      <c r="RYD195" s="81"/>
      <c r="RYE195" s="81"/>
      <c r="RYF195" s="81"/>
      <c r="RYG195" s="81"/>
      <c r="RYH195" s="81"/>
      <c r="RYI195" s="81"/>
      <c r="RYJ195" s="81"/>
      <c r="RYK195" s="81"/>
      <c r="RYL195" s="81"/>
      <c r="RYM195" s="81"/>
      <c r="RYN195" s="81"/>
      <c r="RYO195" s="81"/>
      <c r="RYP195" s="81"/>
      <c r="RYQ195" s="81"/>
      <c r="RYR195" s="81"/>
      <c r="RYS195" s="81"/>
      <c r="RYT195" s="81"/>
      <c r="RYU195" s="81"/>
      <c r="RYV195" s="81"/>
      <c r="RYW195" s="81"/>
      <c r="RYX195" s="81"/>
      <c r="RYY195" s="81"/>
      <c r="RYZ195" s="81"/>
      <c r="RZA195" s="81"/>
      <c r="RZB195" s="81"/>
      <c r="RZC195" s="81"/>
      <c r="RZD195" s="81"/>
      <c r="RZE195" s="81"/>
      <c r="RZF195" s="81"/>
      <c r="RZG195" s="81"/>
      <c r="RZH195" s="81"/>
      <c r="RZI195" s="81"/>
      <c r="RZJ195" s="81"/>
      <c r="RZK195" s="81"/>
      <c r="RZL195" s="81"/>
      <c r="RZM195" s="81"/>
      <c r="RZN195" s="81"/>
      <c r="RZO195" s="81"/>
      <c r="RZP195" s="81"/>
      <c r="RZQ195" s="81"/>
      <c r="RZR195" s="81"/>
      <c r="RZS195" s="81"/>
      <c r="RZT195" s="81"/>
      <c r="RZU195" s="81"/>
      <c r="RZV195" s="81"/>
      <c r="RZW195" s="81"/>
      <c r="RZX195" s="81"/>
      <c r="RZY195" s="81"/>
      <c r="RZZ195" s="81"/>
      <c r="SAA195" s="81"/>
      <c r="SAB195" s="81"/>
      <c r="SAC195" s="81"/>
      <c r="SAD195" s="81"/>
      <c r="SAE195" s="81"/>
      <c r="SAF195" s="81"/>
      <c r="SAG195" s="81"/>
      <c r="SAH195" s="81"/>
      <c r="SAI195" s="81"/>
      <c r="SAJ195" s="81"/>
      <c r="SAK195" s="81"/>
      <c r="SAL195" s="81"/>
      <c r="SAM195" s="81"/>
      <c r="SAN195" s="81"/>
      <c r="SAO195" s="81"/>
      <c r="SAP195" s="81"/>
      <c r="SAQ195" s="81"/>
      <c r="SAR195" s="81"/>
      <c r="SAS195" s="81"/>
      <c r="SAT195" s="81"/>
      <c r="SAU195" s="81"/>
      <c r="SAV195" s="81"/>
      <c r="SAW195" s="81"/>
      <c r="SAX195" s="81"/>
      <c r="SAY195" s="81"/>
      <c r="SAZ195" s="81"/>
      <c r="SBA195" s="81"/>
      <c r="SBB195" s="81"/>
      <c r="SBC195" s="81"/>
      <c r="SBD195" s="81"/>
      <c r="SBE195" s="81"/>
      <c r="SBF195" s="81"/>
      <c r="SBG195" s="81"/>
      <c r="SBH195" s="81"/>
      <c r="SBI195" s="81"/>
      <c r="SBJ195" s="81"/>
      <c r="SBK195" s="81"/>
      <c r="SBL195" s="81"/>
      <c r="SBM195" s="81"/>
      <c r="SBN195" s="81"/>
      <c r="SBO195" s="81"/>
      <c r="SBP195" s="81"/>
      <c r="SBQ195" s="81"/>
      <c r="SBR195" s="81"/>
      <c r="SBS195" s="81"/>
      <c r="SBT195" s="81"/>
      <c r="SBU195" s="81"/>
      <c r="SBV195" s="81"/>
      <c r="SBW195" s="81"/>
      <c r="SBX195" s="81"/>
      <c r="SBY195" s="81"/>
      <c r="SBZ195" s="81"/>
      <c r="SCA195" s="81"/>
      <c r="SCB195" s="81"/>
      <c r="SCC195" s="81"/>
      <c r="SCD195" s="81"/>
      <c r="SCE195" s="81"/>
      <c r="SCF195" s="81"/>
      <c r="SCG195" s="81"/>
      <c r="SCH195" s="81"/>
      <c r="SCI195" s="81"/>
      <c r="SCJ195" s="81"/>
      <c r="SCK195" s="81"/>
      <c r="SCL195" s="81"/>
      <c r="SCM195" s="81"/>
      <c r="SCN195" s="81"/>
      <c r="SCO195" s="81"/>
      <c r="SCP195" s="81"/>
      <c r="SCQ195" s="81"/>
      <c r="SCR195" s="81"/>
      <c r="SCS195" s="81"/>
      <c r="SCT195" s="81"/>
      <c r="SCU195" s="81"/>
      <c r="SCV195" s="81"/>
      <c r="SCW195" s="81"/>
      <c r="SCX195" s="81"/>
      <c r="SCY195" s="81"/>
      <c r="SCZ195" s="81"/>
      <c r="SDA195" s="81"/>
      <c r="SDB195" s="81"/>
      <c r="SDC195" s="81"/>
      <c r="SDD195" s="81"/>
      <c r="SDE195" s="81"/>
      <c r="SDF195" s="81"/>
      <c r="SDG195" s="81"/>
      <c r="SDH195" s="81"/>
      <c r="SDI195" s="81"/>
      <c r="SDJ195" s="81"/>
      <c r="SDK195" s="81"/>
      <c r="SDL195" s="81"/>
      <c r="SDM195" s="81"/>
      <c r="SDN195" s="81"/>
      <c r="SDO195" s="81"/>
      <c r="SDP195" s="81"/>
      <c r="SDQ195" s="81"/>
      <c r="SDR195" s="81"/>
      <c r="SDS195" s="81"/>
      <c r="SDT195" s="81"/>
      <c r="SDU195" s="81"/>
      <c r="SDV195" s="81"/>
      <c r="SDW195" s="81"/>
      <c r="SDX195" s="81"/>
      <c r="SDY195" s="81"/>
      <c r="SDZ195" s="81"/>
      <c r="SEA195" s="81"/>
      <c r="SEB195" s="81"/>
      <c r="SEC195" s="81"/>
      <c r="SED195" s="81"/>
      <c r="SEE195" s="81"/>
      <c r="SEF195" s="81"/>
      <c r="SEG195" s="81"/>
      <c r="SEH195" s="81"/>
      <c r="SEI195" s="81"/>
      <c r="SEJ195" s="81"/>
      <c r="SEK195" s="81"/>
      <c r="SEL195" s="81"/>
      <c r="SEM195" s="81"/>
      <c r="SEN195" s="81"/>
      <c r="SEO195" s="81"/>
      <c r="SEP195" s="81"/>
      <c r="SEQ195" s="81"/>
      <c r="SER195" s="81"/>
      <c r="SES195" s="81"/>
      <c r="SET195" s="81"/>
      <c r="SEU195" s="81"/>
      <c r="SEV195" s="81"/>
      <c r="SEW195" s="81"/>
      <c r="SEX195" s="81"/>
      <c r="SEY195" s="81"/>
      <c r="SEZ195" s="81"/>
      <c r="SFA195" s="81"/>
      <c r="SFB195" s="81"/>
      <c r="SFC195" s="81"/>
      <c r="SFD195" s="81"/>
      <c r="SFE195" s="81"/>
      <c r="SFF195" s="81"/>
      <c r="SFG195" s="81"/>
      <c r="SFH195" s="81"/>
      <c r="SFI195" s="81"/>
      <c r="SFJ195" s="81"/>
      <c r="SFK195" s="81"/>
      <c r="SFL195" s="81"/>
      <c r="SFM195" s="81"/>
      <c r="SFN195" s="81"/>
      <c r="SFO195" s="81"/>
      <c r="SFP195" s="81"/>
      <c r="SFQ195" s="81"/>
      <c r="SFR195" s="81"/>
      <c r="SFS195" s="81"/>
      <c r="SFT195" s="81"/>
      <c r="SFU195" s="81"/>
      <c r="SFV195" s="81"/>
      <c r="SFW195" s="81"/>
      <c r="SFX195" s="81"/>
      <c r="SFY195" s="81"/>
      <c r="SFZ195" s="81"/>
      <c r="SGA195" s="81"/>
      <c r="SGB195" s="81"/>
      <c r="SGC195" s="81"/>
      <c r="SGD195" s="81"/>
      <c r="SGE195" s="81"/>
      <c r="SGF195" s="81"/>
      <c r="SGG195" s="81"/>
      <c r="SGH195" s="81"/>
      <c r="SGI195" s="81"/>
      <c r="SGJ195" s="81"/>
      <c r="SGK195" s="81"/>
      <c r="SGL195" s="81"/>
      <c r="SGM195" s="81"/>
      <c r="SGN195" s="81"/>
      <c r="SGO195" s="81"/>
      <c r="SGP195" s="81"/>
      <c r="SGQ195" s="81"/>
      <c r="SGR195" s="81"/>
      <c r="SGS195" s="81"/>
      <c r="SGT195" s="81"/>
      <c r="SGU195" s="81"/>
      <c r="SGV195" s="81"/>
      <c r="SGW195" s="81"/>
      <c r="SGX195" s="81"/>
      <c r="SGY195" s="81"/>
      <c r="SGZ195" s="81"/>
      <c r="SHA195" s="81"/>
      <c r="SHB195" s="81"/>
      <c r="SHC195" s="81"/>
      <c r="SHD195" s="81"/>
      <c r="SHE195" s="81"/>
      <c r="SHF195" s="81"/>
      <c r="SHG195" s="81"/>
      <c r="SHH195" s="81"/>
      <c r="SHI195" s="81"/>
      <c r="SHJ195" s="81"/>
      <c r="SHK195" s="81"/>
      <c r="SHL195" s="81"/>
      <c r="SHM195" s="81"/>
      <c r="SHN195" s="81"/>
      <c r="SHO195" s="81"/>
      <c r="SHP195" s="81"/>
      <c r="SHQ195" s="81"/>
      <c r="SHR195" s="81"/>
      <c r="SHS195" s="81"/>
      <c r="SHT195" s="81"/>
      <c r="SHU195" s="81"/>
      <c r="SHV195" s="81"/>
      <c r="SHW195" s="81"/>
      <c r="SHX195" s="81"/>
      <c r="SHY195" s="81"/>
      <c r="SHZ195" s="81"/>
      <c r="SIA195" s="81"/>
      <c r="SIB195" s="81"/>
      <c r="SIC195" s="81"/>
      <c r="SID195" s="81"/>
      <c r="SIE195" s="81"/>
      <c r="SIF195" s="81"/>
      <c r="SIG195" s="81"/>
      <c r="SIH195" s="81"/>
      <c r="SII195" s="81"/>
      <c r="SIJ195" s="81"/>
      <c r="SIK195" s="81"/>
      <c r="SIL195" s="81"/>
      <c r="SIM195" s="81"/>
      <c r="SIN195" s="81"/>
      <c r="SIO195" s="81"/>
      <c r="SIP195" s="81"/>
      <c r="SIQ195" s="81"/>
      <c r="SIR195" s="81"/>
      <c r="SIS195" s="81"/>
      <c r="SIT195" s="81"/>
      <c r="SIU195" s="81"/>
      <c r="SIV195" s="81"/>
      <c r="SIW195" s="81"/>
      <c r="SIX195" s="81"/>
      <c r="SIY195" s="81"/>
      <c r="SIZ195" s="81"/>
      <c r="SJA195" s="81"/>
      <c r="SJB195" s="81"/>
      <c r="SJC195" s="81"/>
      <c r="SJD195" s="81"/>
      <c r="SJE195" s="81"/>
      <c r="SJF195" s="81"/>
      <c r="SJG195" s="81"/>
      <c r="SJH195" s="81"/>
      <c r="SJI195" s="81"/>
      <c r="SJJ195" s="81"/>
      <c r="SJK195" s="81"/>
      <c r="SJL195" s="81"/>
      <c r="SJM195" s="81"/>
      <c r="SJN195" s="81"/>
      <c r="SJO195" s="81"/>
      <c r="SJP195" s="81"/>
      <c r="SJQ195" s="81"/>
      <c r="SJR195" s="81"/>
      <c r="SJS195" s="81"/>
      <c r="SJT195" s="81"/>
      <c r="SJU195" s="81"/>
      <c r="SJV195" s="81"/>
      <c r="SJW195" s="81"/>
      <c r="SJX195" s="81"/>
      <c r="SJY195" s="81"/>
      <c r="SJZ195" s="81"/>
      <c r="SKA195" s="81"/>
      <c r="SKB195" s="81"/>
      <c r="SKC195" s="81"/>
      <c r="SKD195" s="81"/>
      <c r="SKE195" s="81"/>
      <c r="SKF195" s="81"/>
      <c r="SKG195" s="81"/>
      <c r="SKH195" s="81"/>
      <c r="SKI195" s="81"/>
      <c r="SKJ195" s="81"/>
      <c r="SKK195" s="81"/>
      <c r="SKL195" s="81"/>
      <c r="SKM195" s="81"/>
      <c r="SKN195" s="81"/>
      <c r="SKO195" s="81"/>
      <c r="SKP195" s="81"/>
      <c r="SKQ195" s="81"/>
      <c r="SKR195" s="81"/>
      <c r="SKS195" s="81"/>
      <c r="SKT195" s="81"/>
      <c r="SKU195" s="81"/>
      <c r="SKV195" s="81"/>
      <c r="SKW195" s="81"/>
      <c r="SKX195" s="81"/>
      <c r="SKY195" s="81"/>
      <c r="SKZ195" s="81"/>
      <c r="SLA195" s="81"/>
      <c r="SLB195" s="81"/>
      <c r="SLC195" s="81"/>
      <c r="SLD195" s="81"/>
      <c r="SLE195" s="81"/>
      <c r="SLF195" s="81"/>
      <c r="SLG195" s="81"/>
      <c r="SLH195" s="81"/>
      <c r="SLI195" s="81"/>
      <c r="SLJ195" s="81"/>
      <c r="SLK195" s="81"/>
      <c r="SLL195" s="81"/>
      <c r="SLM195" s="81"/>
      <c r="SLN195" s="81"/>
      <c r="SLO195" s="81"/>
      <c r="SLP195" s="81"/>
      <c r="SLQ195" s="81"/>
      <c r="SLR195" s="81"/>
      <c r="SLS195" s="81"/>
      <c r="SLT195" s="81"/>
      <c r="SLU195" s="81"/>
      <c r="SLV195" s="81"/>
      <c r="SLW195" s="81"/>
      <c r="SLX195" s="81"/>
      <c r="SLY195" s="81"/>
      <c r="SLZ195" s="81"/>
      <c r="SMA195" s="81"/>
      <c r="SMB195" s="81"/>
      <c r="SMC195" s="81"/>
      <c r="SMD195" s="81"/>
      <c r="SME195" s="81"/>
      <c r="SMF195" s="81"/>
      <c r="SMG195" s="81"/>
      <c r="SMH195" s="81"/>
      <c r="SMI195" s="81"/>
      <c r="SMJ195" s="81"/>
      <c r="SMK195" s="81"/>
      <c r="SML195" s="81"/>
      <c r="SMM195" s="81"/>
      <c r="SMN195" s="81"/>
      <c r="SMO195" s="81"/>
      <c r="SMP195" s="81"/>
      <c r="SMQ195" s="81"/>
      <c r="SMR195" s="81"/>
      <c r="SMS195" s="81"/>
      <c r="SMT195" s="81"/>
      <c r="SMU195" s="81"/>
      <c r="SMV195" s="81"/>
      <c r="SMW195" s="81"/>
      <c r="SMX195" s="81"/>
      <c r="SMY195" s="81"/>
      <c r="SMZ195" s="81"/>
      <c r="SNA195" s="81"/>
      <c r="SNB195" s="81"/>
      <c r="SNC195" s="81"/>
      <c r="SND195" s="81"/>
      <c r="SNE195" s="81"/>
      <c r="SNF195" s="81"/>
      <c r="SNG195" s="81"/>
      <c r="SNH195" s="81"/>
      <c r="SNI195" s="81"/>
      <c r="SNJ195" s="81"/>
      <c r="SNK195" s="81"/>
      <c r="SNL195" s="81"/>
      <c r="SNM195" s="81"/>
      <c r="SNN195" s="81"/>
      <c r="SNO195" s="81"/>
      <c r="SNP195" s="81"/>
      <c r="SNQ195" s="81"/>
      <c r="SNR195" s="81"/>
      <c r="SNS195" s="81"/>
      <c r="SNT195" s="81"/>
      <c r="SNU195" s="81"/>
      <c r="SNV195" s="81"/>
      <c r="SNW195" s="81"/>
      <c r="SNX195" s="81"/>
      <c r="SNY195" s="81"/>
      <c r="SNZ195" s="81"/>
      <c r="SOA195" s="81"/>
      <c r="SOB195" s="81"/>
      <c r="SOC195" s="81"/>
      <c r="SOD195" s="81"/>
      <c r="SOE195" s="81"/>
      <c r="SOF195" s="81"/>
      <c r="SOG195" s="81"/>
      <c r="SOH195" s="81"/>
      <c r="SOI195" s="81"/>
      <c r="SOJ195" s="81"/>
      <c r="SOK195" s="81"/>
      <c r="SOL195" s="81"/>
      <c r="SOM195" s="81"/>
      <c r="SON195" s="81"/>
      <c r="SOO195" s="81"/>
      <c r="SOP195" s="81"/>
      <c r="SOQ195" s="81"/>
      <c r="SOR195" s="81"/>
      <c r="SOS195" s="81"/>
      <c r="SOT195" s="81"/>
      <c r="SOU195" s="81"/>
      <c r="SOV195" s="81"/>
      <c r="SOW195" s="81"/>
      <c r="SOX195" s="81"/>
      <c r="SOY195" s="81"/>
      <c r="SOZ195" s="81"/>
      <c r="SPA195" s="81"/>
      <c r="SPB195" s="81"/>
      <c r="SPC195" s="81"/>
      <c r="SPD195" s="81"/>
      <c r="SPE195" s="81"/>
      <c r="SPF195" s="81"/>
      <c r="SPG195" s="81"/>
      <c r="SPH195" s="81"/>
      <c r="SPI195" s="81"/>
      <c r="SPJ195" s="81"/>
      <c r="SPK195" s="81"/>
      <c r="SPL195" s="81"/>
      <c r="SPM195" s="81"/>
      <c r="SPN195" s="81"/>
      <c r="SPO195" s="81"/>
      <c r="SPP195" s="81"/>
      <c r="SPQ195" s="81"/>
      <c r="SPR195" s="81"/>
      <c r="SPS195" s="81"/>
      <c r="SPT195" s="81"/>
      <c r="SPU195" s="81"/>
      <c r="SPV195" s="81"/>
      <c r="SPW195" s="81"/>
      <c r="SPX195" s="81"/>
      <c r="SPY195" s="81"/>
      <c r="SPZ195" s="81"/>
      <c r="SQA195" s="81"/>
      <c r="SQB195" s="81"/>
      <c r="SQC195" s="81"/>
      <c r="SQD195" s="81"/>
      <c r="SQE195" s="81"/>
      <c r="SQF195" s="81"/>
      <c r="SQG195" s="81"/>
      <c r="SQH195" s="81"/>
      <c r="SQI195" s="81"/>
      <c r="SQJ195" s="81"/>
      <c r="SQK195" s="81"/>
      <c r="SQL195" s="81"/>
      <c r="SQM195" s="81"/>
      <c r="SQN195" s="81"/>
      <c r="SQO195" s="81"/>
      <c r="SQP195" s="81"/>
      <c r="SQQ195" s="81"/>
      <c r="SQR195" s="81"/>
      <c r="SQS195" s="81"/>
      <c r="SQT195" s="81"/>
      <c r="SQU195" s="81"/>
      <c r="SQV195" s="81"/>
      <c r="SQW195" s="81"/>
      <c r="SQX195" s="81"/>
      <c r="SQY195" s="81"/>
      <c r="SQZ195" s="81"/>
      <c r="SRA195" s="81"/>
      <c r="SRB195" s="81"/>
      <c r="SRC195" s="81"/>
      <c r="SRD195" s="81"/>
      <c r="SRE195" s="81"/>
      <c r="SRF195" s="81"/>
      <c r="SRG195" s="81"/>
      <c r="SRH195" s="81"/>
      <c r="SRI195" s="81"/>
      <c r="SRJ195" s="81"/>
      <c r="SRK195" s="81"/>
      <c r="SRL195" s="81"/>
      <c r="SRM195" s="81"/>
      <c r="SRN195" s="81"/>
      <c r="SRO195" s="81"/>
      <c r="SRP195" s="81"/>
      <c r="SRQ195" s="81"/>
      <c r="SRR195" s="81"/>
      <c r="SRS195" s="81"/>
      <c r="SRT195" s="81"/>
      <c r="SRU195" s="81"/>
      <c r="SRV195" s="81"/>
      <c r="SRW195" s="81"/>
      <c r="SRX195" s="81"/>
      <c r="SRY195" s="81"/>
      <c r="SRZ195" s="81"/>
      <c r="SSA195" s="81"/>
      <c r="SSB195" s="81"/>
      <c r="SSC195" s="81"/>
      <c r="SSD195" s="81"/>
      <c r="SSE195" s="81"/>
      <c r="SSF195" s="81"/>
      <c r="SSG195" s="81"/>
      <c r="SSH195" s="81"/>
      <c r="SSI195" s="81"/>
      <c r="SSJ195" s="81"/>
      <c r="SSK195" s="81"/>
      <c r="SSL195" s="81"/>
      <c r="SSM195" s="81"/>
      <c r="SSN195" s="81"/>
      <c r="SSO195" s="81"/>
      <c r="SSP195" s="81"/>
      <c r="SSQ195" s="81"/>
      <c r="SSR195" s="81"/>
      <c r="SSS195" s="81"/>
      <c r="SST195" s="81"/>
      <c r="SSU195" s="81"/>
      <c r="SSV195" s="81"/>
      <c r="SSW195" s="81"/>
      <c r="SSX195" s="81"/>
      <c r="SSY195" s="81"/>
      <c r="SSZ195" s="81"/>
      <c r="STA195" s="81"/>
      <c r="STB195" s="81"/>
      <c r="STC195" s="81"/>
      <c r="STD195" s="81"/>
      <c r="STE195" s="81"/>
      <c r="STF195" s="81"/>
      <c r="STG195" s="81"/>
      <c r="STH195" s="81"/>
      <c r="STI195" s="81"/>
      <c r="STJ195" s="81"/>
      <c r="STK195" s="81"/>
      <c r="STL195" s="81"/>
      <c r="STM195" s="81"/>
      <c r="STN195" s="81"/>
      <c r="STO195" s="81"/>
      <c r="STP195" s="81"/>
      <c r="STQ195" s="81"/>
      <c r="STR195" s="81"/>
      <c r="STS195" s="81"/>
      <c r="STT195" s="81"/>
      <c r="STU195" s="81"/>
      <c r="STV195" s="81"/>
      <c r="STW195" s="81"/>
      <c r="STX195" s="81"/>
      <c r="STY195" s="81"/>
      <c r="STZ195" s="81"/>
      <c r="SUA195" s="81"/>
      <c r="SUB195" s="81"/>
      <c r="SUC195" s="81"/>
      <c r="SUD195" s="81"/>
      <c r="SUE195" s="81"/>
      <c r="SUF195" s="81"/>
      <c r="SUG195" s="81"/>
      <c r="SUH195" s="81"/>
      <c r="SUI195" s="81"/>
      <c r="SUJ195" s="81"/>
      <c r="SUK195" s="81"/>
      <c r="SUL195" s="81"/>
      <c r="SUM195" s="81"/>
      <c r="SUN195" s="81"/>
      <c r="SUO195" s="81"/>
      <c r="SUP195" s="81"/>
      <c r="SUQ195" s="81"/>
      <c r="SUR195" s="81"/>
      <c r="SUS195" s="81"/>
      <c r="SUT195" s="81"/>
      <c r="SUU195" s="81"/>
      <c r="SUV195" s="81"/>
      <c r="SUW195" s="81"/>
      <c r="SUX195" s="81"/>
      <c r="SUY195" s="81"/>
      <c r="SUZ195" s="81"/>
      <c r="SVA195" s="81"/>
      <c r="SVB195" s="81"/>
      <c r="SVC195" s="81"/>
      <c r="SVD195" s="81"/>
      <c r="SVE195" s="81"/>
      <c r="SVF195" s="81"/>
      <c r="SVG195" s="81"/>
      <c r="SVH195" s="81"/>
      <c r="SVI195" s="81"/>
      <c r="SVJ195" s="81"/>
      <c r="SVK195" s="81"/>
      <c r="SVL195" s="81"/>
      <c r="SVM195" s="81"/>
      <c r="SVN195" s="81"/>
      <c r="SVO195" s="81"/>
      <c r="SVP195" s="81"/>
      <c r="SVQ195" s="81"/>
      <c r="SVR195" s="81"/>
      <c r="SVS195" s="81"/>
      <c r="SVT195" s="81"/>
      <c r="SVU195" s="81"/>
      <c r="SVV195" s="81"/>
      <c r="SVW195" s="81"/>
      <c r="SVX195" s="81"/>
      <c r="SVY195" s="81"/>
      <c r="SVZ195" s="81"/>
      <c r="SWA195" s="81"/>
      <c r="SWB195" s="81"/>
      <c r="SWC195" s="81"/>
      <c r="SWD195" s="81"/>
      <c r="SWE195" s="81"/>
      <c r="SWF195" s="81"/>
      <c r="SWG195" s="81"/>
      <c r="SWH195" s="81"/>
      <c r="SWI195" s="81"/>
      <c r="SWJ195" s="81"/>
      <c r="SWK195" s="81"/>
      <c r="SWL195" s="81"/>
      <c r="SWM195" s="81"/>
      <c r="SWN195" s="81"/>
      <c r="SWO195" s="81"/>
      <c r="SWP195" s="81"/>
      <c r="SWQ195" s="81"/>
      <c r="SWR195" s="81"/>
      <c r="SWS195" s="81"/>
      <c r="SWT195" s="81"/>
      <c r="SWU195" s="81"/>
      <c r="SWV195" s="81"/>
      <c r="SWW195" s="81"/>
      <c r="SWX195" s="81"/>
      <c r="SWY195" s="81"/>
      <c r="SWZ195" s="81"/>
      <c r="SXA195" s="81"/>
      <c r="SXB195" s="81"/>
      <c r="SXC195" s="81"/>
      <c r="SXD195" s="81"/>
      <c r="SXE195" s="81"/>
      <c r="SXF195" s="81"/>
      <c r="SXG195" s="81"/>
      <c r="SXH195" s="81"/>
      <c r="SXI195" s="81"/>
      <c r="SXJ195" s="81"/>
      <c r="SXK195" s="81"/>
      <c r="SXL195" s="81"/>
      <c r="SXM195" s="81"/>
      <c r="SXN195" s="81"/>
      <c r="SXO195" s="81"/>
      <c r="SXP195" s="81"/>
      <c r="SXQ195" s="81"/>
      <c r="SXR195" s="81"/>
      <c r="SXS195" s="81"/>
      <c r="SXT195" s="81"/>
      <c r="SXU195" s="81"/>
      <c r="SXV195" s="81"/>
      <c r="SXW195" s="81"/>
      <c r="SXX195" s="81"/>
      <c r="SXY195" s="81"/>
      <c r="SXZ195" s="81"/>
      <c r="SYA195" s="81"/>
      <c r="SYB195" s="81"/>
      <c r="SYC195" s="81"/>
      <c r="SYD195" s="81"/>
      <c r="SYE195" s="81"/>
      <c r="SYF195" s="81"/>
      <c r="SYG195" s="81"/>
      <c r="SYH195" s="81"/>
      <c r="SYI195" s="81"/>
      <c r="SYJ195" s="81"/>
      <c r="SYK195" s="81"/>
      <c r="SYL195" s="81"/>
      <c r="SYM195" s="81"/>
      <c r="SYN195" s="81"/>
      <c r="SYO195" s="81"/>
      <c r="SYP195" s="81"/>
      <c r="SYQ195" s="81"/>
      <c r="SYR195" s="81"/>
      <c r="SYS195" s="81"/>
      <c r="SYT195" s="81"/>
      <c r="SYU195" s="81"/>
      <c r="SYV195" s="81"/>
      <c r="SYW195" s="81"/>
      <c r="SYX195" s="81"/>
      <c r="SYY195" s="81"/>
      <c r="SYZ195" s="81"/>
      <c r="SZA195" s="81"/>
      <c r="SZB195" s="81"/>
      <c r="SZC195" s="81"/>
      <c r="SZD195" s="81"/>
      <c r="SZE195" s="81"/>
      <c r="SZF195" s="81"/>
      <c r="SZG195" s="81"/>
      <c r="SZH195" s="81"/>
      <c r="SZI195" s="81"/>
      <c r="SZJ195" s="81"/>
      <c r="SZK195" s="81"/>
      <c r="SZL195" s="81"/>
      <c r="SZM195" s="81"/>
      <c r="SZN195" s="81"/>
      <c r="SZO195" s="81"/>
      <c r="SZP195" s="81"/>
      <c r="SZQ195" s="81"/>
      <c r="SZR195" s="81"/>
      <c r="SZS195" s="81"/>
      <c r="SZT195" s="81"/>
      <c r="SZU195" s="81"/>
      <c r="SZV195" s="81"/>
      <c r="SZW195" s="81"/>
      <c r="SZX195" s="81"/>
      <c r="SZY195" s="81"/>
      <c r="SZZ195" s="81"/>
      <c r="TAA195" s="81"/>
      <c r="TAB195" s="81"/>
      <c r="TAC195" s="81"/>
      <c r="TAD195" s="81"/>
      <c r="TAE195" s="81"/>
      <c r="TAF195" s="81"/>
      <c r="TAG195" s="81"/>
      <c r="TAH195" s="81"/>
      <c r="TAI195" s="81"/>
      <c r="TAJ195" s="81"/>
      <c r="TAK195" s="81"/>
      <c r="TAL195" s="81"/>
      <c r="TAM195" s="81"/>
      <c r="TAN195" s="81"/>
      <c r="TAO195" s="81"/>
      <c r="TAP195" s="81"/>
      <c r="TAQ195" s="81"/>
      <c r="TAR195" s="81"/>
      <c r="TAS195" s="81"/>
      <c r="TAT195" s="81"/>
      <c r="TAU195" s="81"/>
      <c r="TAV195" s="81"/>
      <c r="TAW195" s="81"/>
      <c r="TAX195" s="81"/>
      <c r="TAY195" s="81"/>
      <c r="TAZ195" s="81"/>
      <c r="TBA195" s="81"/>
      <c r="TBB195" s="81"/>
      <c r="TBC195" s="81"/>
      <c r="TBD195" s="81"/>
      <c r="TBE195" s="81"/>
      <c r="TBF195" s="81"/>
      <c r="TBG195" s="81"/>
      <c r="TBH195" s="81"/>
      <c r="TBI195" s="81"/>
      <c r="TBJ195" s="81"/>
      <c r="TBK195" s="81"/>
      <c r="TBL195" s="81"/>
      <c r="TBM195" s="81"/>
      <c r="TBN195" s="81"/>
      <c r="TBO195" s="81"/>
      <c r="TBP195" s="81"/>
      <c r="TBQ195" s="81"/>
      <c r="TBR195" s="81"/>
      <c r="TBS195" s="81"/>
      <c r="TBT195" s="81"/>
      <c r="TBU195" s="81"/>
      <c r="TBV195" s="81"/>
      <c r="TBW195" s="81"/>
      <c r="TBX195" s="81"/>
      <c r="TBY195" s="81"/>
      <c r="TBZ195" s="81"/>
      <c r="TCA195" s="81"/>
      <c r="TCB195" s="81"/>
      <c r="TCC195" s="81"/>
      <c r="TCD195" s="81"/>
      <c r="TCE195" s="81"/>
      <c r="TCF195" s="81"/>
      <c r="TCG195" s="81"/>
      <c r="TCH195" s="81"/>
      <c r="TCI195" s="81"/>
      <c r="TCJ195" s="81"/>
      <c r="TCK195" s="81"/>
      <c r="TCL195" s="81"/>
      <c r="TCM195" s="81"/>
      <c r="TCN195" s="81"/>
      <c r="TCO195" s="81"/>
      <c r="TCP195" s="81"/>
      <c r="TCQ195" s="81"/>
      <c r="TCR195" s="81"/>
      <c r="TCS195" s="81"/>
      <c r="TCT195" s="81"/>
      <c r="TCU195" s="81"/>
      <c r="TCV195" s="81"/>
      <c r="TCW195" s="81"/>
      <c r="TCX195" s="81"/>
      <c r="TCY195" s="81"/>
      <c r="TCZ195" s="81"/>
      <c r="TDA195" s="81"/>
      <c r="TDB195" s="81"/>
      <c r="TDC195" s="81"/>
      <c r="TDD195" s="81"/>
      <c r="TDE195" s="81"/>
      <c r="TDF195" s="81"/>
      <c r="TDG195" s="81"/>
      <c r="TDH195" s="81"/>
      <c r="TDI195" s="81"/>
      <c r="TDJ195" s="81"/>
      <c r="TDK195" s="81"/>
      <c r="TDL195" s="81"/>
      <c r="TDM195" s="81"/>
      <c r="TDN195" s="81"/>
      <c r="TDO195" s="81"/>
      <c r="TDP195" s="81"/>
      <c r="TDQ195" s="81"/>
      <c r="TDR195" s="81"/>
      <c r="TDS195" s="81"/>
      <c r="TDT195" s="81"/>
      <c r="TDU195" s="81"/>
      <c r="TDV195" s="81"/>
      <c r="TDW195" s="81"/>
      <c r="TDX195" s="81"/>
      <c r="TDY195" s="81"/>
      <c r="TDZ195" s="81"/>
      <c r="TEA195" s="81"/>
      <c r="TEB195" s="81"/>
      <c r="TEC195" s="81"/>
      <c r="TED195" s="81"/>
      <c r="TEE195" s="81"/>
      <c r="TEF195" s="81"/>
      <c r="TEG195" s="81"/>
      <c r="TEH195" s="81"/>
      <c r="TEI195" s="81"/>
      <c r="TEJ195" s="81"/>
      <c r="TEK195" s="81"/>
      <c r="TEL195" s="81"/>
      <c r="TEM195" s="81"/>
      <c r="TEN195" s="81"/>
      <c r="TEO195" s="81"/>
      <c r="TEP195" s="81"/>
      <c r="TEQ195" s="81"/>
      <c r="TER195" s="81"/>
      <c r="TES195" s="81"/>
      <c r="TET195" s="81"/>
      <c r="TEU195" s="81"/>
      <c r="TEV195" s="81"/>
      <c r="TEW195" s="81"/>
      <c r="TEX195" s="81"/>
      <c r="TEY195" s="81"/>
      <c r="TEZ195" s="81"/>
      <c r="TFA195" s="81"/>
      <c r="TFB195" s="81"/>
      <c r="TFC195" s="81"/>
      <c r="TFD195" s="81"/>
      <c r="TFE195" s="81"/>
      <c r="TFF195" s="81"/>
      <c r="TFG195" s="81"/>
      <c r="TFH195" s="81"/>
      <c r="TFI195" s="81"/>
      <c r="TFJ195" s="81"/>
      <c r="TFK195" s="81"/>
      <c r="TFL195" s="81"/>
      <c r="TFM195" s="81"/>
      <c r="TFN195" s="81"/>
      <c r="TFO195" s="81"/>
      <c r="TFP195" s="81"/>
      <c r="TFQ195" s="81"/>
      <c r="TFR195" s="81"/>
      <c r="TFS195" s="81"/>
      <c r="TFT195" s="81"/>
      <c r="TFU195" s="81"/>
      <c r="TFV195" s="81"/>
      <c r="TFW195" s="81"/>
      <c r="TFX195" s="81"/>
      <c r="TFY195" s="81"/>
      <c r="TFZ195" s="81"/>
      <c r="TGA195" s="81"/>
      <c r="TGB195" s="81"/>
      <c r="TGC195" s="81"/>
      <c r="TGD195" s="81"/>
      <c r="TGE195" s="81"/>
      <c r="TGF195" s="81"/>
      <c r="TGG195" s="81"/>
      <c r="TGH195" s="81"/>
      <c r="TGI195" s="81"/>
      <c r="TGJ195" s="81"/>
      <c r="TGK195" s="81"/>
      <c r="TGL195" s="81"/>
      <c r="TGM195" s="81"/>
      <c r="TGN195" s="81"/>
      <c r="TGO195" s="81"/>
      <c r="TGP195" s="81"/>
      <c r="TGQ195" s="81"/>
      <c r="TGR195" s="81"/>
      <c r="TGS195" s="81"/>
      <c r="TGT195" s="81"/>
      <c r="TGU195" s="81"/>
      <c r="TGV195" s="81"/>
      <c r="TGW195" s="81"/>
      <c r="TGX195" s="81"/>
      <c r="TGY195" s="81"/>
      <c r="TGZ195" s="81"/>
      <c r="THA195" s="81"/>
      <c r="THB195" s="81"/>
      <c r="THC195" s="81"/>
      <c r="THD195" s="81"/>
      <c r="THE195" s="81"/>
      <c r="THF195" s="81"/>
      <c r="THG195" s="81"/>
      <c r="THH195" s="81"/>
      <c r="THI195" s="81"/>
      <c r="THJ195" s="81"/>
      <c r="THK195" s="81"/>
      <c r="THL195" s="81"/>
      <c r="THM195" s="81"/>
      <c r="THN195" s="81"/>
      <c r="THO195" s="81"/>
      <c r="THP195" s="81"/>
      <c r="THQ195" s="81"/>
      <c r="THR195" s="81"/>
      <c r="THS195" s="81"/>
      <c r="THT195" s="81"/>
      <c r="THU195" s="81"/>
      <c r="THV195" s="81"/>
      <c r="THW195" s="81"/>
      <c r="THX195" s="81"/>
      <c r="THY195" s="81"/>
      <c r="THZ195" s="81"/>
      <c r="TIA195" s="81"/>
      <c r="TIB195" s="81"/>
      <c r="TIC195" s="81"/>
      <c r="TID195" s="81"/>
      <c r="TIE195" s="81"/>
      <c r="TIF195" s="81"/>
      <c r="TIG195" s="81"/>
      <c r="TIH195" s="81"/>
      <c r="TII195" s="81"/>
      <c r="TIJ195" s="81"/>
      <c r="TIK195" s="81"/>
      <c r="TIL195" s="81"/>
      <c r="TIM195" s="81"/>
      <c r="TIN195" s="81"/>
      <c r="TIO195" s="81"/>
      <c r="TIP195" s="81"/>
      <c r="TIQ195" s="81"/>
      <c r="TIR195" s="81"/>
      <c r="TIS195" s="81"/>
      <c r="TIT195" s="81"/>
      <c r="TIU195" s="81"/>
      <c r="TIV195" s="81"/>
      <c r="TIW195" s="81"/>
      <c r="TIX195" s="81"/>
      <c r="TIY195" s="81"/>
      <c r="TIZ195" s="81"/>
      <c r="TJA195" s="81"/>
      <c r="TJB195" s="81"/>
      <c r="TJC195" s="81"/>
      <c r="TJD195" s="81"/>
      <c r="TJE195" s="81"/>
      <c r="TJF195" s="81"/>
      <c r="TJG195" s="81"/>
      <c r="TJH195" s="81"/>
      <c r="TJI195" s="81"/>
      <c r="TJJ195" s="81"/>
      <c r="TJK195" s="81"/>
      <c r="TJL195" s="81"/>
      <c r="TJM195" s="81"/>
      <c r="TJN195" s="81"/>
      <c r="TJO195" s="81"/>
      <c r="TJP195" s="81"/>
      <c r="TJQ195" s="81"/>
      <c r="TJR195" s="81"/>
      <c r="TJS195" s="81"/>
      <c r="TJT195" s="81"/>
      <c r="TJU195" s="81"/>
      <c r="TJV195" s="81"/>
      <c r="TJW195" s="81"/>
      <c r="TJX195" s="81"/>
      <c r="TJY195" s="81"/>
      <c r="TJZ195" s="81"/>
      <c r="TKA195" s="81"/>
      <c r="TKB195" s="81"/>
      <c r="TKC195" s="81"/>
      <c r="TKD195" s="81"/>
      <c r="TKE195" s="81"/>
      <c r="TKF195" s="81"/>
      <c r="TKG195" s="81"/>
      <c r="TKH195" s="81"/>
      <c r="TKI195" s="81"/>
      <c r="TKJ195" s="81"/>
      <c r="TKK195" s="81"/>
      <c r="TKL195" s="81"/>
      <c r="TKM195" s="81"/>
      <c r="TKN195" s="81"/>
      <c r="TKO195" s="81"/>
      <c r="TKP195" s="81"/>
      <c r="TKQ195" s="81"/>
      <c r="TKR195" s="81"/>
      <c r="TKS195" s="81"/>
      <c r="TKT195" s="81"/>
      <c r="TKU195" s="81"/>
      <c r="TKV195" s="81"/>
      <c r="TKW195" s="81"/>
      <c r="TKX195" s="81"/>
      <c r="TKY195" s="81"/>
      <c r="TKZ195" s="81"/>
      <c r="TLA195" s="81"/>
      <c r="TLB195" s="81"/>
      <c r="TLC195" s="81"/>
      <c r="TLD195" s="81"/>
      <c r="TLE195" s="81"/>
      <c r="TLF195" s="81"/>
      <c r="TLG195" s="81"/>
      <c r="TLH195" s="81"/>
      <c r="TLI195" s="81"/>
      <c r="TLJ195" s="81"/>
      <c r="TLK195" s="81"/>
      <c r="TLL195" s="81"/>
      <c r="TLM195" s="81"/>
      <c r="TLN195" s="81"/>
      <c r="TLO195" s="81"/>
      <c r="TLP195" s="81"/>
      <c r="TLQ195" s="81"/>
      <c r="TLR195" s="81"/>
      <c r="TLS195" s="81"/>
      <c r="TLT195" s="81"/>
      <c r="TLU195" s="81"/>
      <c r="TLV195" s="81"/>
      <c r="TLW195" s="81"/>
      <c r="TLX195" s="81"/>
      <c r="TLY195" s="81"/>
      <c r="TLZ195" s="81"/>
      <c r="TMA195" s="81"/>
      <c r="TMB195" s="81"/>
      <c r="TMC195" s="81"/>
      <c r="TMD195" s="81"/>
      <c r="TME195" s="81"/>
      <c r="TMF195" s="81"/>
      <c r="TMG195" s="81"/>
      <c r="TMH195" s="81"/>
      <c r="TMI195" s="81"/>
      <c r="TMJ195" s="81"/>
      <c r="TMK195" s="81"/>
      <c r="TML195" s="81"/>
      <c r="TMM195" s="81"/>
      <c r="TMN195" s="81"/>
      <c r="TMO195" s="81"/>
      <c r="TMP195" s="81"/>
      <c r="TMQ195" s="81"/>
      <c r="TMR195" s="81"/>
      <c r="TMS195" s="81"/>
      <c r="TMT195" s="81"/>
      <c r="TMU195" s="81"/>
      <c r="TMV195" s="81"/>
      <c r="TMW195" s="81"/>
      <c r="TMX195" s="81"/>
      <c r="TMY195" s="81"/>
      <c r="TMZ195" s="81"/>
      <c r="TNA195" s="81"/>
      <c r="TNB195" s="81"/>
      <c r="TNC195" s="81"/>
      <c r="TND195" s="81"/>
      <c r="TNE195" s="81"/>
      <c r="TNF195" s="81"/>
      <c r="TNG195" s="81"/>
      <c r="TNH195" s="81"/>
      <c r="TNI195" s="81"/>
      <c r="TNJ195" s="81"/>
      <c r="TNK195" s="81"/>
      <c r="TNL195" s="81"/>
      <c r="TNM195" s="81"/>
      <c r="TNN195" s="81"/>
      <c r="TNO195" s="81"/>
      <c r="TNP195" s="81"/>
      <c r="TNQ195" s="81"/>
      <c r="TNR195" s="81"/>
      <c r="TNS195" s="81"/>
      <c r="TNT195" s="81"/>
      <c r="TNU195" s="81"/>
      <c r="TNV195" s="81"/>
      <c r="TNW195" s="81"/>
      <c r="TNX195" s="81"/>
      <c r="TNY195" s="81"/>
      <c r="TNZ195" s="81"/>
      <c r="TOA195" s="81"/>
      <c r="TOB195" s="81"/>
      <c r="TOC195" s="81"/>
      <c r="TOD195" s="81"/>
      <c r="TOE195" s="81"/>
      <c r="TOF195" s="81"/>
      <c r="TOG195" s="81"/>
      <c r="TOH195" s="81"/>
      <c r="TOI195" s="81"/>
      <c r="TOJ195" s="81"/>
      <c r="TOK195" s="81"/>
      <c r="TOL195" s="81"/>
      <c r="TOM195" s="81"/>
      <c r="TON195" s="81"/>
      <c r="TOO195" s="81"/>
      <c r="TOP195" s="81"/>
      <c r="TOQ195" s="81"/>
      <c r="TOR195" s="81"/>
      <c r="TOS195" s="81"/>
      <c r="TOT195" s="81"/>
      <c r="TOU195" s="81"/>
      <c r="TOV195" s="81"/>
      <c r="TOW195" s="81"/>
      <c r="TOX195" s="81"/>
      <c r="TOY195" s="81"/>
      <c r="TOZ195" s="81"/>
      <c r="TPA195" s="81"/>
      <c r="TPB195" s="81"/>
      <c r="TPC195" s="81"/>
      <c r="TPD195" s="81"/>
      <c r="TPE195" s="81"/>
      <c r="TPF195" s="81"/>
      <c r="TPG195" s="81"/>
      <c r="TPH195" s="81"/>
      <c r="TPI195" s="81"/>
      <c r="TPJ195" s="81"/>
      <c r="TPK195" s="81"/>
      <c r="TPL195" s="81"/>
      <c r="TPM195" s="81"/>
      <c r="TPN195" s="81"/>
      <c r="TPO195" s="81"/>
      <c r="TPP195" s="81"/>
      <c r="TPQ195" s="81"/>
      <c r="TPR195" s="81"/>
      <c r="TPS195" s="81"/>
      <c r="TPT195" s="81"/>
      <c r="TPU195" s="81"/>
      <c r="TPV195" s="81"/>
      <c r="TPW195" s="81"/>
      <c r="TPX195" s="81"/>
      <c r="TPY195" s="81"/>
      <c r="TPZ195" s="81"/>
      <c r="TQA195" s="81"/>
      <c r="TQB195" s="81"/>
      <c r="TQC195" s="81"/>
      <c r="TQD195" s="81"/>
      <c r="TQE195" s="81"/>
      <c r="TQF195" s="81"/>
      <c r="TQG195" s="81"/>
      <c r="TQH195" s="81"/>
      <c r="TQI195" s="81"/>
      <c r="TQJ195" s="81"/>
      <c r="TQK195" s="81"/>
      <c r="TQL195" s="81"/>
      <c r="TQM195" s="81"/>
      <c r="TQN195" s="81"/>
      <c r="TQO195" s="81"/>
      <c r="TQP195" s="81"/>
      <c r="TQQ195" s="81"/>
      <c r="TQR195" s="81"/>
      <c r="TQS195" s="81"/>
      <c r="TQT195" s="81"/>
      <c r="TQU195" s="81"/>
      <c r="TQV195" s="81"/>
      <c r="TQW195" s="81"/>
      <c r="TQX195" s="81"/>
      <c r="TQY195" s="81"/>
      <c r="TQZ195" s="81"/>
      <c r="TRA195" s="81"/>
      <c r="TRB195" s="81"/>
      <c r="TRC195" s="81"/>
      <c r="TRD195" s="81"/>
      <c r="TRE195" s="81"/>
      <c r="TRF195" s="81"/>
      <c r="TRG195" s="81"/>
      <c r="TRH195" s="81"/>
      <c r="TRI195" s="81"/>
      <c r="TRJ195" s="81"/>
      <c r="TRK195" s="81"/>
      <c r="TRL195" s="81"/>
      <c r="TRM195" s="81"/>
      <c r="TRN195" s="81"/>
      <c r="TRO195" s="81"/>
      <c r="TRP195" s="81"/>
      <c r="TRQ195" s="81"/>
      <c r="TRR195" s="81"/>
      <c r="TRS195" s="81"/>
      <c r="TRT195" s="81"/>
      <c r="TRU195" s="81"/>
      <c r="TRV195" s="81"/>
      <c r="TRW195" s="81"/>
      <c r="TRX195" s="81"/>
      <c r="TRY195" s="81"/>
      <c r="TRZ195" s="81"/>
      <c r="TSA195" s="81"/>
      <c r="TSB195" s="81"/>
      <c r="TSC195" s="81"/>
      <c r="TSD195" s="81"/>
      <c r="TSE195" s="81"/>
      <c r="TSF195" s="81"/>
      <c r="TSG195" s="81"/>
      <c r="TSH195" s="81"/>
      <c r="TSI195" s="81"/>
      <c r="TSJ195" s="81"/>
      <c r="TSK195" s="81"/>
      <c r="TSL195" s="81"/>
      <c r="TSM195" s="81"/>
      <c r="TSN195" s="81"/>
      <c r="TSO195" s="81"/>
      <c r="TSP195" s="81"/>
      <c r="TSQ195" s="81"/>
      <c r="TSR195" s="81"/>
      <c r="TSS195" s="81"/>
      <c r="TST195" s="81"/>
      <c r="TSU195" s="81"/>
      <c r="TSV195" s="81"/>
      <c r="TSW195" s="81"/>
      <c r="TSX195" s="81"/>
      <c r="TSY195" s="81"/>
      <c r="TSZ195" s="81"/>
      <c r="TTA195" s="81"/>
      <c r="TTB195" s="81"/>
      <c r="TTC195" s="81"/>
      <c r="TTD195" s="81"/>
      <c r="TTE195" s="81"/>
      <c r="TTF195" s="81"/>
      <c r="TTG195" s="81"/>
      <c r="TTH195" s="81"/>
      <c r="TTI195" s="81"/>
      <c r="TTJ195" s="81"/>
      <c r="TTK195" s="81"/>
      <c r="TTL195" s="81"/>
      <c r="TTM195" s="81"/>
      <c r="TTN195" s="81"/>
      <c r="TTO195" s="81"/>
      <c r="TTP195" s="81"/>
      <c r="TTQ195" s="81"/>
      <c r="TTR195" s="81"/>
      <c r="TTS195" s="81"/>
      <c r="TTT195" s="81"/>
      <c r="TTU195" s="81"/>
      <c r="TTV195" s="81"/>
      <c r="TTW195" s="81"/>
      <c r="TTX195" s="81"/>
      <c r="TTY195" s="81"/>
      <c r="TTZ195" s="81"/>
      <c r="TUA195" s="81"/>
      <c r="TUB195" s="81"/>
      <c r="TUC195" s="81"/>
      <c r="TUD195" s="81"/>
      <c r="TUE195" s="81"/>
      <c r="TUF195" s="81"/>
      <c r="TUG195" s="81"/>
      <c r="TUH195" s="81"/>
      <c r="TUI195" s="81"/>
      <c r="TUJ195" s="81"/>
      <c r="TUK195" s="81"/>
      <c r="TUL195" s="81"/>
      <c r="TUM195" s="81"/>
      <c r="TUN195" s="81"/>
      <c r="TUO195" s="81"/>
      <c r="TUP195" s="81"/>
      <c r="TUQ195" s="81"/>
      <c r="TUR195" s="81"/>
      <c r="TUS195" s="81"/>
      <c r="TUT195" s="81"/>
      <c r="TUU195" s="81"/>
      <c r="TUV195" s="81"/>
      <c r="TUW195" s="81"/>
      <c r="TUX195" s="81"/>
      <c r="TUY195" s="81"/>
      <c r="TUZ195" s="81"/>
      <c r="TVA195" s="81"/>
      <c r="TVB195" s="81"/>
      <c r="TVC195" s="81"/>
      <c r="TVD195" s="81"/>
      <c r="TVE195" s="81"/>
      <c r="TVF195" s="81"/>
      <c r="TVG195" s="81"/>
      <c r="TVH195" s="81"/>
      <c r="TVI195" s="81"/>
      <c r="TVJ195" s="81"/>
      <c r="TVK195" s="81"/>
      <c r="TVL195" s="81"/>
      <c r="TVM195" s="81"/>
      <c r="TVN195" s="81"/>
      <c r="TVO195" s="81"/>
      <c r="TVP195" s="81"/>
      <c r="TVQ195" s="81"/>
      <c r="TVR195" s="81"/>
      <c r="TVS195" s="81"/>
      <c r="TVT195" s="81"/>
      <c r="TVU195" s="81"/>
      <c r="TVV195" s="81"/>
      <c r="TVW195" s="81"/>
      <c r="TVX195" s="81"/>
      <c r="TVY195" s="81"/>
      <c r="TVZ195" s="81"/>
      <c r="TWA195" s="81"/>
      <c r="TWB195" s="81"/>
      <c r="TWC195" s="81"/>
      <c r="TWD195" s="81"/>
      <c r="TWE195" s="81"/>
      <c r="TWF195" s="81"/>
      <c r="TWG195" s="81"/>
      <c r="TWH195" s="81"/>
      <c r="TWI195" s="81"/>
      <c r="TWJ195" s="81"/>
      <c r="TWK195" s="81"/>
      <c r="TWL195" s="81"/>
      <c r="TWM195" s="81"/>
      <c r="TWN195" s="81"/>
      <c r="TWO195" s="81"/>
      <c r="TWP195" s="81"/>
      <c r="TWQ195" s="81"/>
      <c r="TWR195" s="81"/>
      <c r="TWS195" s="81"/>
      <c r="TWT195" s="81"/>
      <c r="TWU195" s="81"/>
      <c r="TWV195" s="81"/>
      <c r="TWW195" s="81"/>
      <c r="TWX195" s="81"/>
      <c r="TWY195" s="81"/>
      <c r="TWZ195" s="81"/>
      <c r="TXA195" s="81"/>
      <c r="TXB195" s="81"/>
      <c r="TXC195" s="81"/>
      <c r="TXD195" s="81"/>
      <c r="TXE195" s="81"/>
      <c r="TXF195" s="81"/>
      <c r="TXG195" s="81"/>
      <c r="TXH195" s="81"/>
      <c r="TXI195" s="81"/>
      <c r="TXJ195" s="81"/>
      <c r="TXK195" s="81"/>
      <c r="TXL195" s="81"/>
      <c r="TXM195" s="81"/>
      <c r="TXN195" s="81"/>
      <c r="TXO195" s="81"/>
      <c r="TXP195" s="81"/>
      <c r="TXQ195" s="81"/>
      <c r="TXR195" s="81"/>
      <c r="TXS195" s="81"/>
      <c r="TXT195" s="81"/>
      <c r="TXU195" s="81"/>
      <c r="TXV195" s="81"/>
      <c r="TXW195" s="81"/>
      <c r="TXX195" s="81"/>
      <c r="TXY195" s="81"/>
      <c r="TXZ195" s="81"/>
      <c r="TYA195" s="81"/>
      <c r="TYB195" s="81"/>
      <c r="TYC195" s="81"/>
      <c r="TYD195" s="81"/>
      <c r="TYE195" s="81"/>
      <c r="TYF195" s="81"/>
      <c r="TYG195" s="81"/>
      <c r="TYH195" s="81"/>
      <c r="TYI195" s="81"/>
      <c r="TYJ195" s="81"/>
      <c r="TYK195" s="81"/>
      <c r="TYL195" s="81"/>
      <c r="TYM195" s="81"/>
      <c r="TYN195" s="81"/>
      <c r="TYO195" s="81"/>
      <c r="TYP195" s="81"/>
      <c r="TYQ195" s="81"/>
      <c r="TYR195" s="81"/>
      <c r="TYS195" s="81"/>
      <c r="TYT195" s="81"/>
      <c r="TYU195" s="81"/>
      <c r="TYV195" s="81"/>
      <c r="TYW195" s="81"/>
      <c r="TYX195" s="81"/>
      <c r="TYY195" s="81"/>
      <c r="TYZ195" s="81"/>
      <c r="TZA195" s="81"/>
      <c r="TZB195" s="81"/>
      <c r="TZC195" s="81"/>
      <c r="TZD195" s="81"/>
      <c r="TZE195" s="81"/>
      <c r="TZF195" s="81"/>
      <c r="TZG195" s="81"/>
      <c r="TZH195" s="81"/>
      <c r="TZI195" s="81"/>
      <c r="TZJ195" s="81"/>
      <c r="TZK195" s="81"/>
      <c r="TZL195" s="81"/>
      <c r="TZM195" s="81"/>
      <c r="TZN195" s="81"/>
      <c r="TZO195" s="81"/>
      <c r="TZP195" s="81"/>
      <c r="TZQ195" s="81"/>
      <c r="TZR195" s="81"/>
      <c r="TZS195" s="81"/>
      <c r="TZT195" s="81"/>
      <c r="TZU195" s="81"/>
      <c r="TZV195" s="81"/>
      <c r="TZW195" s="81"/>
      <c r="TZX195" s="81"/>
      <c r="TZY195" s="81"/>
      <c r="TZZ195" s="81"/>
      <c r="UAA195" s="81"/>
      <c r="UAB195" s="81"/>
      <c r="UAC195" s="81"/>
      <c r="UAD195" s="81"/>
      <c r="UAE195" s="81"/>
      <c r="UAF195" s="81"/>
      <c r="UAG195" s="81"/>
      <c r="UAH195" s="81"/>
      <c r="UAI195" s="81"/>
      <c r="UAJ195" s="81"/>
      <c r="UAK195" s="81"/>
      <c r="UAL195" s="81"/>
      <c r="UAM195" s="81"/>
      <c r="UAN195" s="81"/>
      <c r="UAO195" s="81"/>
      <c r="UAP195" s="81"/>
      <c r="UAQ195" s="81"/>
      <c r="UAR195" s="81"/>
      <c r="UAS195" s="81"/>
      <c r="UAT195" s="81"/>
      <c r="UAU195" s="81"/>
      <c r="UAV195" s="81"/>
      <c r="UAW195" s="81"/>
      <c r="UAX195" s="81"/>
      <c r="UAY195" s="81"/>
      <c r="UAZ195" s="81"/>
      <c r="UBA195" s="81"/>
      <c r="UBB195" s="81"/>
      <c r="UBC195" s="81"/>
      <c r="UBD195" s="81"/>
      <c r="UBE195" s="81"/>
      <c r="UBF195" s="81"/>
      <c r="UBG195" s="81"/>
      <c r="UBH195" s="81"/>
      <c r="UBI195" s="81"/>
      <c r="UBJ195" s="81"/>
      <c r="UBK195" s="81"/>
      <c r="UBL195" s="81"/>
      <c r="UBM195" s="81"/>
      <c r="UBN195" s="81"/>
      <c r="UBO195" s="81"/>
      <c r="UBP195" s="81"/>
      <c r="UBQ195" s="81"/>
      <c r="UBR195" s="81"/>
      <c r="UBS195" s="81"/>
      <c r="UBT195" s="81"/>
      <c r="UBU195" s="81"/>
      <c r="UBV195" s="81"/>
      <c r="UBW195" s="81"/>
      <c r="UBX195" s="81"/>
      <c r="UBY195" s="81"/>
      <c r="UBZ195" s="81"/>
      <c r="UCA195" s="81"/>
      <c r="UCB195" s="81"/>
      <c r="UCC195" s="81"/>
      <c r="UCD195" s="81"/>
      <c r="UCE195" s="81"/>
      <c r="UCF195" s="81"/>
      <c r="UCG195" s="81"/>
      <c r="UCH195" s="81"/>
      <c r="UCI195" s="81"/>
      <c r="UCJ195" s="81"/>
      <c r="UCK195" s="81"/>
      <c r="UCL195" s="81"/>
      <c r="UCM195" s="81"/>
      <c r="UCN195" s="81"/>
      <c r="UCO195" s="81"/>
      <c r="UCP195" s="81"/>
      <c r="UCQ195" s="81"/>
      <c r="UCR195" s="81"/>
      <c r="UCS195" s="81"/>
      <c r="UCT195" s="81"/>
      <c r="UCU195" s="81"/>
      <c r="UCV195" s="81"/>
      <c r="UCW195" s="81"/>
      <c r="UCX195" s="81"/>
      <c r="UCY195" s="81"/>
      <c r="UCZ195" s="81"/>
      <c r="UDA195" s="81"/>
      <c r="UDB195" s="81"/>
      <c r="UDC195" s="81"/>
      <c r="UDD195" s="81"/>
      <c r="UDE195" s="81"/>
      <c r="UDF195" s="81"/>
      <c r="UDG195" s="81"/>
      <c r="UDH195" s="81"/>
      <c r="UDI195" s="81"/>
      <c r="UDJ195" s="81"/>
      <c r="UDK195" s="81"/>
      <c r="UDL195" s="81"/>
      <c r="UDM195" s="81"/>
      <c r="UDN195" s="81"/>
      <c r="UDO195" s="81"/>
      <c r="UDP195" s="81"/>
      <c r="UDQ195" s="81"/>
      <c r="UDR195" s="81"/>
      <c r="UDS195" s="81"/>
      <c r="UDT195" s="81"/>
      <c r="UDU195" s="81"/>
      <c r="UDV195" s="81"/>
      <c r="UDW195" s="81"/>
      <c r="UDX195" s="81"/>
      <c r="UDY195" s="81"/>
      <c r="UDZ195" s="81"/>
      <c r="UEA195" s="81"/>
      <c r="UEB195" s="81"/>
      <c r="UEC195" s="81"/>
      <c r="UED195" s="81"/>
      <c r="UEE195" s="81"/>
      <c r="UEF195" s="81"/>
      <c r="UEG195" s="81"/>
      <c r="UEH195" s="81"/>
      <c r="UEI195" s="81"/>
      <c r="UEJ195" s="81"/>
      <c r="UEK195" s="81"/>
      <c r="UEL195" s="81"/>
      <c r="UEM195" s="81"/>
      <c r="UEN195" s="81"/>
      <c r="UEO195" s="81"/>
      <c r="UEP195" s="81"/>
      <c r="UEQ195" s="81"/>
      <c r="UER195" s="81"/>
      <c r="UES195" s="81"/>
      <c r="UET195" s="81"/>
      <c r="UEU195" s="81"/>
      <c r="UEV195" s="81"/>
      <c r="UEW195" s="81"/>
      <c r="UEX195" s="81"/>
      <c r="UEY195" s="81"/>
      <c r="UEZ195" s="81"/>
      <c r="UFA195" s="81"/>
      <c r="UFB195" s="81"/>
      <c r="UFC195" s="81"/>
      <c r="UFD195" s="81"/>
      <c r="UFE195" s="81"/>
      <c r="UFF195" s="81"/>
      <c r="UFG195" s="81"/>
      <c r="UFH195" s="81"/>
      <c r="UFI195" s="81"/>
      <c r="UFJ195" s="81"/>
      <c r="UFK195" s="81"/>
      <c r="UFL195" s="81"/>
      <c r="UFM195" s="81"/>
      <c r="UFN195" s="81"/>
      <c r="UFO195" s="81"/>
      <c r="UFP195" s="81"/>
      <c r="UFQ195" s="81"/>
      <c r="UFR195" s="81"/>
      <c r="UFS195" s="81"/>
      <c r="UFT195" s="81"/>
      <c r="UFU195" s="81"/>
      <c r="UFV195" s="81"/>
      <c r="UFW195" s="81"/>
      <c r="UFX195" s="81"/>
      <c r="UFY195" s="81"/>
      <c r="UFZ195" s="81"/>
      <c r="UGA195" s="81"/>
      <c r="UGB195" s="81"/>
      <c r="UGC195" s="81"/>
      <c r="UGD195" s="81"/>
      <c r="UGE195" s="81"/>
      <c r="UGF195" s="81"/>
      <c r="UGG195" s="81"/>
      <c r="UGH195" s="81"/>
      <c r="UGI195" s="81"/>
      <c r="UGJ195" s="81"/>
      <c r="UGK195" s="81"/>
      <c r="UGL195" s="81"/>
      <c r="UGM195" s="81"/>
      <c r="UGN195" s="81"/>
      <c r="UGO195" s="81"/>
      <c r="UGP195" s="81"/>
      <c r="UGQ195" s="81"/>
      <c r="UGR195" s="81"/>
      <c r="UGS195" s="81"/>
      <c r="UGT195" s="81"/>
      <c r="UGU195" s="81"/>
      <c r="UGV195" s="81"/>
      <c r="UGW195" s="81"/>
      <c r="UGX195" s="81"/>
      <c r="UGY195" s="81"/>
      <c r="UGZ195" s="81"/>
      <c r="UHA195" s="81"/>
      <c r="UHB195" s="81"/>
      <c r="UHC195" s="81"/>
      <c r="UHD195" s="81"/>
      <c r="UHE195" s="81"/>
      <c r="UHF195" s="81"/>
      <c r="UHG195" s="81"/>
      <c r="UHH195" s="81"/>
      <c r="UHI195" s="81"/>
      <c r="UHJ195" s="81"/>
      <c r="UHK195" s="81"/>
      <c r="UHL195" s="81"/>
      <c r="UHM195" s="81"/>
      <c r="UHN195" s="81"/>
      <c r="UHO195" s="81"/>
      <c r="UHP195" s="81"/>
      <c r="UHQ195" s="81"/>
      <c r="UHR195" s="81"/>
      <c r="UHS195" s="81"/>
      <c r="UHT195" s="81"/>
      <c r="UHU195" s="81"/>
      <c r="UHV195" s="81"/>
      <c r="UHW195" s="81"/>
      <c r="UHX195" s="81"/>
      <c r="UHY195" s="81"/>
      <c r="UHZ195" s="81"/>
      <c r="UIA195" s="81"/>
      <c r="UIB195" s="81"/>
      <c r="UIC195" s="81"/>
      <c r="UID195" s="81"/>
      <c r="UIE195" s="81"/>
      <c r="UIF195" s="81"/>
      <c r="UIG195" s="81"/>
      <c r="UIH195" s="81"/>
      <c r="UII195" s="81"/>
      <c r="UIJ195" s="81"/>
      <c r="UIK195" s="81"/>
      <c r="UIL195" s="81"/>
      <c r="UIM195" s="81"/>
      <c r="UIN195" s="81"/>
      <c r="UIO195" s="81"/>
      <c r="UIP195" s="81"/>
      <c r="UIQ195" s="81"/>
      <c r="UIR195" s="81"/>
      <c r="UIS195" s="81"/>
      <c r="UIT195" s="81"/>
      <c r="UIU195" s="81"/>
      <c r="UIV195" s="81"/>
      <c r="UIW195" s="81"/>
      <c r="UIX195" s="81"/>
      <c r="UIY195" s="81"/>
      <c r="UIZ195" s="81"/>
      <c r="UJA195" s="81"/>
      <c r="UJB195" s="81"/>
      <c r="UJC195" s="81"/>
      <c r="UJD195" s="81"/>
      <c r="UJE195" s="81"/>
      <c r="UJF195" s="81"/>
      <c r="UJG195" s="81"/>
      <c r="UJH195" s="81"/>
      <c r="UJI195" s="81"/>
      <c r="UJJ195" s="81"/>
      <c r="UJK195" s="81"/>
      <c r="UJL195" s="81"/>
      <c r="UJM195" s="81"/>
      <c r="UJN195" s="81"/>
      <c r="UJO195" s="81"/>
      <c r="UJP195" s="81"/>
      <c r="UJQ195" s="81"/>
      <c r="UJR195" s="81"/>
      <c r="UJS195" s="81"/>
      <c r="UJT195" s="81"/>
      <c r="UJU195" s="81"/>
      <c r="UJV195" s="81"/>
      <c r="UJW195" s="81"/>
      <c r="UJX195" s="81"/>
      <c r="UJY195" s="81"/>
      <c r="UJZ195" s="81"/>
      <c r="UKA195" s="81"/>
      <c r="UKB195" s="81"/>
      <c r="UKC195" s="81"/>
      <c r="UKD195" s="81"/>
      <c r="UKE195" s="81"/>
      <c r="UKF195" s="81"/>
      <c r="UKG195" s="81"/>
      <c r="UKH195" s="81"/>
      <c r="UKI195" s="81"/>
      <c r="UKJ195" s="81"/>
      <c r="UKK195" s="81"/>
      <c r="UKL195" s="81"/>
      <c r="UKM195" s="81"/>
      <c r="UKN195" s="81"/>
      <c r="UKO195" s="81"/>
      <c r="UKP195" s="81"/>
      <c r="UKQ195" s="81"/>
      <c r="UKR195" s="81"/>
      <c r="UKS195" s="81"/>
      <c r="UKT195" s="81"/>
      <c r="UKU195" s="81"/>
      <c r="UKV195" s="81"/>
      <c r="UKW195" s="81"/>
      <c r="UKX195" s="81"/>
      <c r="UKY195" s="81"/>
      <c r="UKZ195" s="81"/>
      <c r="ULA195" s="81"/>
      <c r="ULB195" s="81"/>
      <c r="ULC195" s="81"/>
      <c r="ULD195" s="81"/>
      <c r="ULE195" s="81"/>
      <c r="ULF195" s="81"/>
      <c r="ULG195" s="81"/>
      <c r="ULH195" s="81"/>
      <c r="ULI195" s="81"/>
      <c r="ULJ195" s="81"/>
      <c r="ULK195" s="81"/>
      <c r="ULL195" s="81"/>
      <c r="ULM195" s="81"/>
      <c r="ULN195" s="81"/>
      <c r="ULO195" s="81"/>
      <c r="ULP195" s="81"/>
      <c r="ULQ195" s="81"/>
      <c r="ULR195" s="81"/>
      <c r="ULS195" s="81"/>
      <c r="ULT195" s="81"/>
      <c r="ULU195" s="81"/>
      <c r="ULV195" s="81"/>
      <c r="ULW195" s="81"/>
      <c r="ULX195" s="81"/>
      <c r="ULY195" s="81"/>
      <c r="ULZ195" s="81"/>
      <c r="UMA195" s="81"/>
      <c r="UMB195" s="81"/>
      <c r="UMC195" s="81"/>
      <c r="UMD195" s="81"/>
      <c r="UME195" s="81"/>
      <c r="UMF195" s="81"/>
      <c r="UMG195" s="81"/>
      <c r="UMH195" s="81"/>
      <c r="UMI195" s="81"/>
      <c r="UMJ195" s="81"/>
      <c r="UMK195" s="81"/>
      <c r="UML195" s="81"/>
      <c r="UMM195" s="81"/>
      <c r="UMN195" s="81"/>
      <c r="UMO195" s="81"/>
      <c r="UMP195" s="81"/>
      <c r="UMQ195" s="81"/>
      <c r="UMR195" s="81"/>
      <c r="UMS195" s="81"/>
      <c r="UMT195" s="81"/>
      <c r="UMU195" s="81"/>
      <c r="UMV195" s="81"/>
      <c r="UMW195" s="81"/>
      <c r="UMX195" s="81"/>
      <c r="UMY195" s="81"/>
      <c r="UMZ195" s="81"/>
      <c r="UNA195" s="81"/>
      <c r="UNB195" s="81"/>
      <c r="UNC195" s="81"/>
      <c r="UND195" s="81"/>
      <c r="UNE195" s="81"/>
      <c r="UNF195" s="81"/>
      <c r="UNG195" s="81"/>
      <c r="UNH195" s="81"/>
      <c r="UNI195" s="81"/>
      <c r="UNJ195" s="81"/>
      <c r="UNK195" s="81"/>
      <c r="UNL195" s="81"/>
      <c r="UNM195" s="81"/>
      <c r="UNN195" s="81"/>
      <c r="UNO195" s="81"/>
      <c r="UNP195" s="81"/>
      <c r="UNQ195" s="81"/>
      <c r="UNR195" s="81"/>
      <c r="UNS195" s="81"/>
      <c r="UNT195" s="81"/>
      <c r="UNU195" s="81"/>
      <c r="UNV195" s="81"/>
      <c r="UNW195" s="81"/>
      <c r="UNX195" s="81"/>
      <c r="UNY195" s="81"/>
      <c r="UNZ195" s="81"/>
      <c r="UOA195" s="81"/>
      <c r="UOB195" s="81"/>
      <c r="UOC195" s="81"/>
      <c r="UOD195" s="81"/>
      <c r="UOE195" s="81"/>
      <c r="UOF195" s="81"/>
      <c r="UOG195" s="81"/>
      <c r="UOH195" s="81"/>
      <c r="UOI195" s="81"/>
      <c r="UOJ195" s="81"/>
      <c r="UOK195" s="81"/>
      <c r="UOL195" s="81"/>
      <c r="UOM195" s="81"/>
      <c r="UON195" s="81"/>
      <c r="UOO195" s="81"/>
      <c r="UOP195" s="81"/>
      <c r="UOQ195" s="81"/>
      <c r="UOR195" s="81"/>
      <c r="UOS195" s="81"/>
      <c r="UOT195" s="81"/>
      <c r="UOU195" s="81"/>
      <c r="UOV195" s="81"/>
      <c r="UOW195" s="81"/>
      <c r="UOX195" s="81"/>
      <c r="UOY195" s="81"/>
      <c r="UOZ195" s="81"/>
      <c r="UPA195" s="81"/>
      <c r="UPB195" s="81"/>
      <c r="UPC195" s="81"/>
      <c r="UPD195" s="81"/>
      <c r="UPE195" s="81"/>
      <c r="UPF195" s="81"/>
      <c r="UPG195" s="81"/>
      <c r="UPH195" s="81"/>
      <c r="UPI195" s="81"/>
      <c r="UPJ195" s="81"/>
      <c r="UPK195" s="81"/>
      <c r="UPL195" s="81"/>
      <c r="UPM195" s="81"/>
      <c r="UPN195" s="81"/>
      <c r="UPO195" s="81"/>
      <c r="UPP195" s="81"/>
      <c r="UPQ195" s="81"/>
      <c r="UPR195" s="81"/>
      <c r="UPS195" s="81"/>
      <c r="UPT195" s="81"/>
      <c r="UPU195" s="81"/>
      <c r="UPV195" s="81"/>
      <c r="UPW195" s="81"/>
      <c r="UPX195" s="81"/>
      <c r="UPY195" s="81"/>
      <c r="UPZ195" s="81"/>
      <c r="UQA195" s="81"/>
      <c r="UQB195" s="81"/>
      <c r="UQC195" s="81"/>
      <c r="UQD195" s="81"/>
      <c r="UQE195" s="81"/>
      <c r="UQF195" s="81"/>
      <c r="UQG195" s="81"/>
      <c r="UQH195" s="81"/>
      <c r="UQI195" s="81"/>
      <c r="UQJ195" s="81"/>
      <c r="UQK195" s="81"/>
      <c r="UQL195" s="81"/>
      <c r="UQM195" s="81"/>
      <c r="UQN195" s="81"/>
      <c r="UQO195" s="81"/>
      <c r="UQP195" s="81"/>
      <c r="UQQ195" s="81"/>
      <c r="UQR195" s="81"/>
      <c r="UQS195" s="81"/>
      <c r="UQT195" s="81"/>
      <c r="UQU195" s="81"/>
      <c r="UQV195" s="81"/>
      <c r="UQW195" s="81"/>
      <c r="UQX195" s="81"/>
      <c r="UQY195" s="81"/>
      <c r="UQZ195" s="81"/>
      <c r="URA195" s="81"/>
      <c r="URB195" s="81"/>
      <c r="URC195" s="81"/>
      <c r="URD195" s="81"/>
      <c r="URE195" s="81"/>
      <c r="URF195" s="81"/>
      <c r="URG195" s="81"/>
      <c r="URH195" s="81"/>
      <c r="URI195" s="81"/>
      <c r="URJ195" s="81"/>
      <c r="URK195" s="81"/>
      <c r="URL195" s="81"/>
      <c r="URM195" s="81"/>
      <c r="URN195" s="81"/>
      <c r="URO195" s="81"/>
      <c r="URP195" s="81"/>
      <c r="URQ195" s="81"/>
      <c r="URR195" s="81"/>
      <c r="URS195" s="81"/>
      <c r="URT195" s="81"/>
      <c r="URU195" s="81"/>
      <c r="URV195" s="81"/>
      <c r="URW195" s="81"/>
      <c r="URX195" s="81"/>
      <c r="URY195" s="81"/>
      <c r="URZ195" s="81"/>
      <c r="USA195" s="81"/>
      <c r="USB195" s="81"/>
      <c r="USC195" s="81"/>
      <c r="USD195" s="81"/>
      <c r="USE195" s="81"/>
      <c r="USF195" s="81"/>
      <c r="USG195" s="81"/>
      <c r="USH195" s="81"/>
      <c r="USI195" s="81"/>
      <c r="USJ195" s="81"/>
      <c r="USK195" s="81"/>
      <c r="USL195" s="81"/>
      <c r="USM195" s="81"/>
      <c r="USN195" s="81"/>
      <c r="USO195" s="81"/>
      <c r="USP195" s="81"/>
      <c r="USQ195" s="81"/>
      <c r="USR195" s="81"/>
      <c r="USS195" s="81"/>
      <c r="UST195" s="81"/>
      <c r="USU195" s="81"/>
      <c r="USV195" s="81"/>
      <c r="USW195" s="81"/>
      <c r="USX195" s="81"/>
      <c r="USY195" s="81"/>
      <c r="USZ195" s="81"/>
      <c r="UTA195" s="81"/>
      <c r="UTB195" s="81"/>
      <c r="UTC195" s="81"/>
      <c r="UTD195" s="81"/>
      <c r="UTE195" s="81"/>
      <c r="UTF195" s="81"/>
      <c r="UTG195" s="81"/>
      <c r="UTH195" s="81"/>
      <c r="UTI195" s="81"/>
      <c r="UTJ195" s="81"/>
      <c r="UTK195" s="81"/>
      <c r="UTL195" s="81"/>
      <c r="UTM195" s="81"/>
      <c r="UTN195" s="81"/>
      <c r="UTO195" s="81"/>
      <c r="UTP195" s="81"/>
      <c r="UTQ195" s="81"/>
      <c r="UTR195" s="81"/>
      <c r="UTS195" s="81"/>
      <c r="UTT195" s="81"/>
      <c r="UTU195" s="81"/>
      <c r="UTV195" s="81"/>
      <c r="UTW195" s="81"/>
      <c r="UTX195" s="81"/>
      <c r="UTY195" s="81"/>
      <c r="UTZ195" s="81"/>
      <c r="UUA195" s="81"/>
      <c r="UUB195" s="81"/>
      <c r="UUC195" s="81"/>
      <c r="UUD195" s="81"/>
      <c r="UUE195" s="81"/>
      <c r="UUF195" s="81"/>
      <c r="UUG195" s="81"/>
      <c r="UUH195" s="81"/>
      <c r="UUI195" s="81"/>
      <c r="UUJ195" s="81"/>
      <c r="UUK195" s="81"/>
      <c r="UUL195" s="81"/>
      <c r="UUM195" s="81"/>
      <c r="UUN195" s="81"/>
      <c r="UUO195" s="81"/>
      <c r="UUP195" s="81"/>
      <c r="UUQ195" s="81"/>
      <c r="UUR195" s="81"/>
      <c r="UUS195" s="81"/>
      <c r="UUT195" s="81"/>
      <c r="UUU195" s="81"/>
      <c r="UUV195" s="81"/>
      <c r="UUW195" s="81"/>
      <c r="UUX195" s="81"/>
      <c r="UUY195" s="81"/>
      <c r="UUZ195" s="81"/>
      <c r="UVA195" s="81"/>
      <c r="UVB195" s="81"/>
      <c r="UVC195" s="81"/>
      <c r="UVD195" s="81"/>
      <c r="UVE195" s="81"/>
      <c r="UVF195" s="81"/>
      <c r="UVG195" s="81"/>
      <c r="UVH195" s="81"/>
      <c r="UVI195" s="81"/>
      <c r="UVJ195" s="81"/>
      <c r="UVK195" s="81"/>
      <c r="UVL195" s="81"/>
      <c r="UVM195" s="81"/>
      <c r="UVN195" s="81"/>
      <c r="UVO195" s="81"/>
      <c r="UVP195" s="81"/>
      <c r="UVQ195" s="81"/>
      <c r="UVR195" s="81"/>
      <c r="UVS195" s="81"/>
      <c r="UVT195" s="81"/>
      <c r="UVU195" s="81"/>
      <c r="UVV195" s="81"/>
      <c r="UVW195" s="81"/>
      <c r="UVX195" s="81"/>
      <c r="UVY195" s="81"/>
      <c r="UVZ195" s="81"/>
      <c r="UWA195" s="81"/>
      <c r="UWB195" s="81"/>
      <c r="UWC195" s="81"/>
      <c r="UWD195" s="81"/>
      <c r="UWE195" s="81"/>
      <c r="UWF195" s="81"/>
      <c r="UWG195" s="81"/>
      <c r="UWH195" s="81"/>
      <c r="UWI195" s="81"/>
      <c r="UWJ195" s="81"/>
      <c r="UWK195" s="81"/>
      <c r="UWL195" s="81"/>
      <c r="UWM195" s="81"/>
      <c r="UWN195" s="81"/>
      <c r="UWO195" s="81"/>
      <c r="UWP195" s="81"/>
      <c r="UWQ195" s="81"/>
      <c r="UWR195" s="81"/>
      <c r="UWS195" s="81"/>
      <c r="UWT195" s="81"/>
      <c r="UWU195" s="81"/>
      <c r="UWV195" s="81"/>
      <c r="UWW195" s="81"/>
      <c r="UWX195" s="81"/>
      <c r="UWY195" s="81"/>
      <c r="UWZ195" s="81"/>
      <c r="UXA195" s="81"/>
      <c r="UXB195" s="81"/>
      <c r="UXC195" s="81"/>
      <c r="UXD195" s="81"/>
      <c r="UXE195" s="81"/>
      <c r="UXF195" s="81"/>
      <c r="UXG195" s="81"/>
      <c r="UXH195" s="81"/>
      <c r="UXI195" s="81"/>
      <c r="UXJ195" s="81"/>
      <c r="UXK195" s="81"/>
      <c r="UXL195" s="81"/>
      <c r="UXM195" s="81"/>
      <c r="UXN195" s="81"/>
      <c r="UXO195" s="81"/>
      <c r="UXP195" s="81"/>
      <c r="UXQ195" s="81"/>
      <c r="UXR195" s="81"/>
      <c r="UXS195" s="81"/>
      <c r="UXT195" s="81"/>
      <c r="UXU195" s="81"/>
      <c r="UXV195" s="81"/>
      <c r="UXW195" s="81"/>
      <c r="UXX195" s="81"/>
      <c r="UXY195" s="81"/>
      <c r="UXZ195" s="81"/>
      <c r="UYA195" s="81"/>
      <c r="UYB195" s="81"/>
      <c r="UYC195" s="81"/>
      <c r="UYD195" s="81"/>
      <c r="UYE195" s="81"/>
      <c r="UYF195" s="81"/>
      <c r="UYG195" s="81"/>
      <c r="UYH195" s="81"/>
      <c r="UYI195" s="81"/>
      <c r="UYJ195" s="81"/>
      <c r="UYK195" s="81"/>
      <c r="UYL195" s="81"/>
      <c r="UYM195" s="81"/>
      <c r="UYN195" s="81"/>
      <c r="UYO195" s="81"/>
      <c r="UYP195" s="81"/>
      <c r="UYQ195" s="81"/>
      <c r="UYR195" s="81"/>
      <c r="UYS195" s="81"/>
      <c r="UYT195" s="81"/>
      <c r="UYU195" s="81"/>
      <c r="UYV195" s="81"/>
      <c r="UYW195" s="81"/>
      <c r="UYX195" s="81"/>
      <c r="UYY195" s="81"/>
      <c r="UYZ195" s="81"/>
      <c r="UZA195" s="81"/>
      <c r="UZB195" s="81"/>
      <c r="UZC195" s="81"/>
      <c r="UZD195" s="81"/>
      <c r="UZE195" s="81"/>
      <c r="UZF195" s="81"/>
      <c r="UZG195" s="81"/>
      <c r="UZH195" s="81"/>
      <c r="UZI195" s="81"/>
      <c r="UZJ195" s="81"/>
      <c r="UZK195" s="81"/>
      <c r="UZL195" s="81"/>
      <c r="UZM195" s="81"/>
      <c r="UZN195" s="81"/>
      <c r="UZO195" s="81"/>
      <c r="UZP195" s="81"/>
      <c r="UZQ195" s="81"/>
      <c r="UZR195" s="81"/>
      <c r="UZS195" s="81"/>
      <c r="UZT195" s="81"/>
      <c r="UZU195" s="81"/>
      <c r="UZV195" s="81"/>
      <c r="UZW195" s="81"/>
      <c r="UZX195" s="81"/>
      <c r="UZY195" s="81"/>
      <c r="UZZ195" s="81"/>
      <c r="VAA195" s="81"/>
      <c r="VAB195" s="81"/>
      <c r="VAC195" s="81"/>
      <c r="VAD195" s="81"/>
      <c r="VAE195" s="81"/>
      <c r="VAF195" s="81"/>
      <c r="VAG195" s="81"/>
      <c r="VAH195" s="81"/>
      <c r="VAI195" s="81"/>
      <c r="VAJ195" s="81"/>
      <c r="VAK195" s="81"/>
      <c r="VAL195" s="81"/>
      <c r="VAM195" s="81"/>
      <c r="VAN195" s="81"/>
      <c r="VAO195" s="81"/>
      <c r="VAP195" s="81"/>
      <c r="VAQ195" s="81"/>
      <c r="VAR195" s="81"/>
      <c r="VAS195" s="81"/>
      <c r="VAT195" s="81"/>
      <c r="VAU195" s="81"/>
      <c r="VAV195" s="81"/>
      <c r="VAW195" s="81"/>
      <c r="VAX195" s="81"/>
      <c r="VAY195" s="81"/>
      <c r="VAZ195" s="81"/>
      <c r="VBA195" s="81"/>
      <c r="VBB195" s="81"/>
      <c r="VBC195" s="81"/>
      <c r="VBD195" s="81"/>
      <c r="VBE195" s="81"/>
      <c r="VBF195" s="81"/>
      <c r="VBG195" s="81"/>
      <c r="VBH195" s="81"/>
      <c r="VBI195" s="81"/>
      <c r="VBJ195" s="81"/>
      <c r="VBK195" s="81"/>
      <c r="VBL195" s="81"/>
      <c r="VBM195" s="81"/>
      <c r="VBN195" s="81"/>
      <c r="VBO195" s="81"/>
      <c r="VBP195" s="81"/>
      <c r="VBQ195" s="81"/>
      <c r="VBR195" s="81"/>
      <c r="VBS195" s="81"/>
      <c r="VBT195" s="81"/>
      <c r="VBU195" s="81"/>
      <c r="VBV195" s="81"/>
      <c r="VBW195" s="81"/>
      <c r="VBX195" s="81"/>
      <c r="VBY195" s="81"/>
      <c r="VBZ195" s="81"/>
      <c r="VCA195" s="81"/>
      <c r="VCB195" s="81"/>
      <c r="VCC195" s="81"/>
      <c r="VCD195" s="81"/>
      <c r="VCE195" s="81"/>
      <c r="VCF195" s="81"/>
      <c r="VCG195" s="81"/>
      <c r="VCH195" s="81"/>
      <c r="VCI195" s="81"/>
      <c r="VCJ195" s="81"/>
      <c r="VCK195" s="81"/>
      <c r="VCL195" s="81"/>
      <c r="VCM195" s="81"/>
      <c r="VCN195" s="81"/>
      <c r="VCO195" s="81"/>
      <c r="VCP195" s="81"/>
      <c r="VCQ195" s="81"/>
      <c r="VCR195" s="81"/>
      <c r="VCS195" s="81"/>
      <c r="VCT195" s="81"/>
      <c r="VCU195" s="81"/>
      <c r="VCV195" s="81"/>
      <c r="VCW195" s="81"/>
      <c r="VCX195" s="81"/>
      <c r="VCY195" s="81"/>
      <c r="VCZ195" s="81"/>
      <c r="VDA195" s="81"/>
      <c r="VDB195" s="81"/>
      <c r="VDC195" s="81"/>
      <c r="VDD195" s="81"/>
      <c r="VDE195" s="81"/>
      <c r="VDF195" s="81"/>
      <c r="VDG195" s="81"/>
      <c r="VDH195" s="81"/>
      <c r="VDI195" s="81"/>
      <c r="VDJ195" s="81"/>
      <c r="VDK195" s="81"/>
      <c r="VDL195" s="81"/>
      <c r="VDM195" s="81"/>
      <c r="VDN195" s="81"/>
      <c r="VDO195" s="81"/>
      <c r="VDP195" s="81"/>
      <c r="VDQ195" s="81"/>
      <c r="VDR195" s="81"/>
      <c r="VDS195" s="81"/>
      <c r="VDT195" s="81"/>
      <c r="VDU195" s="81"/>
      <c r="VDV195" s="81"/>
      <c r="VDW195" s="81"/>
      <c r="VDX195" s="81"/>
      <c r="VDY195" s="81"/>
      <c r="VDZ195" s="81"/>
      <c r="VEA195" s="81"/>
      <c r="VEB195" s="81"/>
      <c r="VEC195" s="81"/>
      <c r="VED195" s="81"/>
      <c r="VEE195" s="81"/>
      <c r="VEF195" s="81"/>
      <c r="VEG195" s="81"/>
      <c r="VEH195" s="81"/>
      <c r="VEI195" s="81"/>
      <c r="VEJ195" s="81"/>
      <c r="VEK195" s="81"/>
      <c r="VEL195" s="81"/>
      <c r="VEM195" s="81"/>
      <c r="VEN195" s="81"/>
      <c r="VEO195" s="81"/>
      <c r="VEP195" s="81"/>
      <c r="VEQ195" s="81"/>
      <c r="VER195" s="81"/>
      <c r="VES195" s="81"/>
      <c r="VET195" s="81"/>
      <c r="VEU195" s="81"/>
      <c r="VEV195" s="81"/>
      <c r="VEW195" s="81"/>
      <c r="VEX195" s="81"/>
      <c r="VEY195" s="81"/>
      <c r="VEZ195" s="81"/>
      <c r="VFA195" s="81"/>
      <c r="VFB195" s="81"/>
      <c r="VFC195" s="81"/>
      <c r="VFD195" s="81"/>
      <c r="VFE195" s="81"/>
      <c r="VFF195" s="81"/>
      <c r="VFG195" s="81"/>
      <c r="VFH195" s="81"/>
      <c r="VFI195" s="81"/>
      <c r="VFJ195" s="81"/>
      <c r="VFK195" s="81"/>
      <c r="VFL195" s="81"/>
      <c r="VFM195" s="81"/>
      <c r="VFN195" s="81"/>
      <c r="VFO195" s="81"/>
      <c r="VFP195" s="81"/>
      <c r="VFQ195" s="81"/>
      <c r="VFR195" s="81"/>
      <c r="VFS195" s="81"/>
      <c r="VFT195" s="81"/>
      <c r="VFU195" s="81"/>
      <c r="VFV195" s="81"/>
      <c r="VFW195" s="81"/>
      <c r="VFX195" s="81"/>
      <c r="VFY195" s="81"/>
      <c r="VFZ195" s="81"/>
      <c r="VGA195" s="81"/>
      <c r="VGB195" s="81"/>
      <c r="VGC195" s="81"/>
      <c r="VGD195" s="81"/>
      <c r="VGE195" s="81"/>
      <c r="VGF195" s="81"/>
      <c r="VGG195" s="81"/>
      <c r="VGH195" s="81"/>
      <c r="VGI195" s="81"/>
      <c r="VGJ195" s="81"/>
      <c r="VGK195" s="81"/>
      <c r="VGL195" s="81"/>
      <c r="VGM195" s="81"/>
      <c r="VGN195" s="81"/>
      <c r="VGO195" s="81"/>
      <c r="VGP195" s="81"/>
      <c r="VGQ195" s="81"/>
      <c r="VGR195" s="81"/>
      <c r="VGS195" s="81"/>
      <c r="VGT195" s="81"/>
      <c r="VGU195" s="81"/>
      <c r="VGV195" s="81"/>
      <c r="VGW195" s="81"/>
      <c r="VGX195" s="81"/>
      <c r="VGY195" s="81"/>
      <c r="VGZ195" s="81"/>
      <c r="VHA195" s="81"/>
      <c r="VHB195" s="81"/>
      <c r="VHC195" s="81"/>
      <c r="VHD195" s="81"/>
      <c r="VHE195" s="81"/>
      <c r="VHF195" s="81"/>
      <c r="VHG195" s="81"/>
      <c r="VHH195" s="81"/>
      <c r="VHI195" s="81"/>
      <c r="VHJ195" s="81"/>
      <c r="VHK195" s="81"/>
      <c r="VHL195" s="81"/>
      <c r="VHM195" s="81"/>
      <c r="VHN195" s="81"/>
      <c r="VHO195" s="81"/>
      <c r="VHP195" s="81"/>
      <c r="VHQ195" s="81"/>
      <c r="VHR195" s="81"/>
      <c r="VHS195" s="81"/>
      <c r="VHT195" s="81"/>
      <c r="VHU195" s="81"/>
      <c r="VHV195" s="81"/>
      <c r="VHW195" s="81"/>
      <c r="VHX195" s="81"/>
      <c r="VHY195" s="81"/>
      <c r="VHZ195" s="81"/>
      <c r="VIA195" s="81"/>
      <c r="VIB195" s="81"/>
      <c r="VIC195" s="81"/>
      <c r="VID195" s="81"/>
      <c r="VIE195" s="81"/>
      <c r="VIF195" s="81"/>
      <c r="VIG195" s="81"/>
      <c r="VIH195" s="81"/>
      <c r="VII195" s="81"/>
      <c r="VIJ195" s="81"/>
      <c r="VIK195" s="81"/>
      <c r="VIL195" s="81"/>
      <c r="VIM195" s="81"/>
      <c r="VIN195" s="81"/>
      <c r="VIO195" s="81"/>
      <c r="VIP195" s="81"/>
      <c r="VIQ195" s="81"/>
      <c r="VIR195" s="81"/>
      <c r="VIS195" s="81"/>
      <c r="VIT195" s="81"/>
      <c r="VIU195" s="81"/>
      <c r="VIV195" s="81"/>
      <c r="VIW195" s="81"/>
      <c r="VIX195" s="81"/>
      <c r="VIY195" s="81"/>
      <c r="VIZ195" s="81"/>
      <c r="VJA195" s="81"/>
      <c r="VJB195" s="81"/>
      <c r="VJC195" s="81"/>
      <c r="VJD195" s="81"/>
      <c r="VJE195" s="81"/>
      <c r="VJF195" s="81"/>
      <c r="VJG195" s="81"/>
      <c r="VJH195" s="81"/>
      <c r="VJI195" s="81"/>
      <c r="VJJ195" s="81"/>
      <c r="VJK195" s="81"/>
      <c r="VJL195" s="81"/>
      <c r="VJM195" s="81"/>
      <c r="VJN195" s="81"/>
      <c r="VJO195" s="81"/>
      <c r="VJP195" s="81"/>
      <c r="VJQ195" s="81"/>
      <c r="VJR195" s="81"/>
      <c r="VJS195" s="81"/>
      <c r="VJT195" s="81"/>
      <c r="VJU195" s="81"/>
      <c r="VJV195" s="81"/>
      <c r="VJW195" s="81"/>
      <c r="VJX195" s="81"/>
      <c r="VJY195" s="81"/>
      <c r="VJZ195" s="81"/>
      <c r="VKA195" s="81"/>
      <c r="VKB195" s="81"/>
      <c r="VKC195" s="81"/>
      <c r="VKD195" s="81"/>
      <c r="VKE195" s="81"/>
      <c r="VKF195" s="81"/>
      <c r="VKG195" s="81"/>
      <c r="VKH195" s="81"/>
      <c r="VKI195" s="81"/>
      <c r="VKJ195" s="81"/>
      <c r="VKK195" s="81"/>
      <c r="VKL195" s="81"/>
      <c r="VKM195" s="81"/>
      <c r="VKN195" s="81"/>
      <c r="VKO195" s="81"/>
      <c r="VKP195" s="81"/>
      <c r="VKQ195" s="81"/>
      <c r="VKR195" s="81"/>
      <c r="VKS195" s="81"/>
      <c r="VKT195" s="81"/>
      <c r="VKU195" s="81"/>
      <c r="VKV195" s="81"/>
      <c r="VKW195" s="81"/>
      <c r="VKX195" s="81"/>
      <c r="VKY195" s="81"/>
      <c r="VKZ195" s="81"/>
      <c r="VLA195" s="81"/>
      <c r="VLB195" s="81"/>
      <c r="VLC195" s="81"/>
      <c r="VLD195" s="81"/>
      <c r="VLE195" s="81"/>
      <c r="VLF195" s="81"/>
      <c r="VLG195" s="81"/>
      <c r="VLH195" s="81"/>
      <c r="VLI195" s="81"/>
      <c r="VLJ195" s="81"/>
      <c r="VLK195" s="81"/>
      <c r="VLL195" s="81"/>
      <c r="VLM195" s="81"/>
      <c r="VLN195" s="81"/>
      <c r="VLO195" s="81"/>
      <c r="VLP195" s="81"/>
      <c r="VLQ195" s="81"/>
      <c r="VLR195" s="81"/>
      <c r="VLS195" s="81"/>
      <c r="VLT195" s="81"/>
      <c r="VLU195" s="81"/>
      <c r="VLV195" s="81"/>
      <c r="VLW195" s="81"/>
      <c r="VLX195" s="81"/>
      <c r="VLY195" s="81"/>
      <c r="VLZ195" s="81"/>
      <c r="VMA195" s="81"/>
      <c r="VMB195" s="81"/>
      <c r="VMC195" s="81"/>
      <c r="VMD195" s="81"/>
      <c r="VME195" s="81"/>
      <c r="VMF195" s="81"/>
      <c r="VMG195" s="81"/>
      <c r="VMH195" s="81"/>
      <c r="VMI195" s="81"/>
      <c r="VMJ195" s="81"/>
      <c r="VMK195" s="81"/>
      <c r="VML195" s="81"/>
      <c r="VMM195" s="81"/>
      <c r="VMN195" s="81"/>
      <c r="VMO195" s="81"/>
      <c r="VMP195" s="81"/>
      <c r="VMQ195" s="81"/>
      <c r="VMR195" s="81"/>
      <c r="VMS195" s="81"/>
      <c r="VMT195" s="81"/>
      <c r="VMU195" s="81"/>
      <c r="VMV195" s="81"/>
      <c r="VMW195" s="81"/>
      <c r="VMX195" s="81"/>
      <c r="VMY195" s="81"/>
      <c r="VMZ195" s="81"/>
      <c r="VNA195" s="81"/>
      <c r="VNB195" s="81"/>
      <c r="VNC195" s="81"/>
      <c r="VND195" s="81"/>
      <c r="VNE195" s="81"/>
      <c r="VNF195" s="81"/>
      <c r="VNG195" s="81"/>
      <c r="VNH195" s="81"/>
      <c r="VNI195" s="81"/>
      <c r="VNJ195" s="81"/>
      <c r="VNK195" s="81"/>
      <c r="VNL195" s="81"/>
      <c r="VNM195" s="81"/>
      <c r="VNN195" s="81"/>
      <c r="VNO195" s="81"/>
      <c r="VNP195" s="81"/>
      <c r="VNQ195" s="81"/>
      <c r="VNR195" s="81"/>
      <c r="VNS195" s="81"/>
      <c r="VNT195" s="81"/>
      <c r="VNU195" s="81"/>
      <c r="VNV195" s="81"/>
      <c r="VNW195" s="81"/>
      <c r="VNX195" s="81"/>
      <c r="VNY195" s="81"/>
      <c r="VNZ195" s="81"/>
      <c r="VOA195" s="81"/>
      <c r="VOB195" s="81"/>
      <c r="VOC195" s="81"/>
      <c r="VOD195" s="81"/>
      <c r="VOE195" s="81"/>
      <c r="VOF195" s="81"/>
      <c r="VOG195" s="81"/>
      <c r="VOH195" s="81"/>
      <c r="VOI195" s="81"/>
      <c r="VOJ195" s="81"/>
      <c r="VOK195" s="81"/>
      <c r="VOL195" s="81"/>
      <c r="VOM195" s="81"/>
      <c r="VON195" s="81"/>
      <c r="VOO195" s="81"/>
      <c r="VOP195" s="81"/>
      <c r="VOQ195" s="81"/>
      <c r="VOR195" s="81"/>
      <c r="VOS195" s="81"/>
      <c r="VOT195" s="81"/>
      <c r="VOU195" s="81"/>
      <c r="VOV195" s="81"/>
      <c r="VOW195" s="81"/>
      <c r="VOX195" s="81"/>
      <c r="VOY195" s="81"/>
      <c r="VOZ195" s="81"/>
      <c r="VPA195" s="81"/>
      <c r="VPB195" s="81"/>
      <c r="VPC195" s="81"/>
      <c r="VPD195" s="81"/>
      <c r="VPE195" s="81"/>
      <c r="VPF195" s="81"/>
      <c r="VPG195" s="81"/>
      <c r="VPH195" s="81"/>
      <c r="VPI195" s="81"/>
      <c r="VPJ195" s="81"/>
      <c r="VPK195" s="81"/>
      <c r="VPL195" s="81"/>
      <c r="VPM195" s="81"/>
      <c r="VPN195" s="81"/>
      <c r="VPO195" s="81"/>
      <c r="VPP195" s="81"/>
      <c r="VPQ195" s="81"/>
      <c r="VPR195" s="81"/>
      <c r="VPS195" s="81"/>
      <c r="VPT195" s="81"/>
      <c r="VPU195" s="81"/>
      <c r="VPV195" s="81"/>
      <c r="VPW195" s="81"/>
      <c r="VPX195" s="81"/>
      <c r="VPY195" s="81"/>
      <c r="VPZ195" s="81"/>
      <c r="VQA195" s="81"/>
      <c r="VQB195" s="81"/>
      <c r="VQC195" s="81"/>
      <c r="VQD195" s="81"/>
      <c r="VQE195" s="81"/>
      <c r="VQF195" s="81"/>
      <c r="VQG195" s="81"/>
      <c r="VQH195" s="81"/>
      <c r="VQI195" s="81"/>
      <c r="VQJ195" s="81"/>
      <c r="VQK195" s="81"/>
      <c r="VQL195" s="81"/>
      <c r="VQM195" s="81"/>
      <c r="VQN195" s="81"/>
      <c r="VQO195" s="81"/>
      <c r="VQP195" s="81"/>
      <c r="VQQ195" s="81"/>
      <c r="VQR195" s="81"/>
      <c r="VQS195" s="81"/>
      <c r="VQT195" s="81"/>
      <c r="VQU195" s="81"/>
      <c r="VQV195" s="81"/>
      <c r="VQW195" s="81"/>
      <c r="VQX195" s="81"/>
      <c r="VQY195" s="81"/>
      <c r="VQZ195" s="81"/>
      <c r="VRA195" s="81"/>
      <c r="VRB195" s="81"/>
      <c r="VRC195" s="81"/>
      <c r="VRD195" s="81"/>
      <c r="VRE195" s="81"/>
      <c r="VRF195" s="81"/>
      <c r="VRG195" s="81"/>
      <c r="VRH195" s="81"/>
      <c r="VRI195" s="81"/>
      <c r="VRJ195" s="81"/>
      <c r="VRK195" s="81"/>
      <c r="VRL195" s="81"/>
      <c r="VRM195" s="81"/>
      <c r="VRN195" s="81"/>
      <c r="VRO195" s="81"/>
      <c r="VRP195" s="81"/>
      <c r="VRQ195" s="81"/>
      <c r="VRR195" s="81"/>
      <c r="VRS195" s="81"/>
      <c r="VRT195" s="81"/>
      <c r="VRU195" s="81"/>
      <c r="VRV195" s="81"/>
      <c r="VRW195" s="81"/>
      <c r="VRX195" s="81"/>
      <c r="VRY195" s="81"/>
      <c r="VRZ195" s="81"/>
      <c r="VSA195" s="81"/>
      <c r="VSB195" s="81"/>
      <c r="VSC195" s="81"/>
      <c r="VSD195" s="81"/>
      <c r="VSE195" s="81"/>
      <c r="VSF195" s="81"/>
      <c r="VSG195" s="81"/>
      <c r="VSH195" s="81"/>
      <c r="VSI195" s="81"/>
      <c r="VSJ195" s="81"/>
      <c r="VSK195" s="81"/>
      <c r="VSL195" s="81"/>
      <c r="VSM195" s="81"/>
      <c r="VSN195" s="81"/>
      <c r="VSO195" s="81"/>
      <c r="VSP195" s="81"/>
      <c r="VSQ195" s="81"/>
      <c r="VSR195" s="81"/>
      <c r="VSS195" s="81"/>
      <c r="VST195" s="81"/>
      <c r="VSU195" s="81"/>
      <c r="VSV195" s="81"/>
      <c r="VSW195" s="81"/>
      <c r="VSX195" s="81"/>
      <c r="VSY195" s="81"/>
      <c r="VSZ195" s="81"/>
      <c r="VTA195" s="81"/>
      <c r="VTB195" s="81"/>
      <c r="VTC195" s="81"/>
      <c r="VTD195" s="81"/>
      <c r="VTE195" s="81"/>
      <c r="VTF195" s="81"/>
      <c r="VTG195" s="81"/>
      <c r="VTH195" s="81"/>
      <c r="VTI195" s="81"/>
      <c r="VTJ195" s="81"/>
      <c r="VTK195" s="81"/>
      <c r="VTL195" s="81"/>
      <c r="VTM195" s="81"/>
      <c r="VTN195" s="81"/>
      <c r="VTO195" s="81"/>
      <c r="VTP195" s="81"/>
      <c r="VTQ195" s="81"/>
      <c r="VTR195" s="81"/>
      <c r="VTS195" s="81"/>
      <c r="VTT195" s="81"/>
      <c r="VTU195" s="81"/>
      <c r="VTV195" s="81"/>
      <c r="VTW195" s="81"/>
      <c r="VTX195" s="81"/>
      <c r="VTY195" s="81"/>
      <c r="VTZ195" s="81"/>
      <c r="VUA195" s="81"/>
      <c r="VUB195" s="81"/>
      <c r="VUC195" s="81"/>
      <c r="VUD195" s="81"/>
      <c r="VUE195" s="81"/>
      <c r="VUF195" s="81"/>
      <c r="VUG195" s="81"/>
      <c r="VUH195" s="81"/>
      <c r="VUI195" s="81"/>
      <c r="VUJ195" s="81"/>
      <c r="VUK195" s="81"/>
      <c r="VUL195" s="81"/>
      <c r="VUM195" s="81"/>
      <c r="VUN195" s="81"/>
      <c r="VUO195" s="81"/>
      <c r="VUP195" s="81"/>
      <c r="VUQ195" s="81"/>
      <c r="VUR195" s="81"/>
      <c r="VUS195" s="81"/>
      <c r="VUT195" s="81"/>
      <c r="VUU195" s="81"/>
      <c r="VUV195" s="81"/>
      <c r="VUW195" s="81"/>
      <c r="VUX195" s="81"/>
      <c r="VUY195" s="81"/>
      <c r="VUZ195" s="81"/>
      <c r="VVA195" s="81"/>
      <c r="VVB195" s="81"/>
      <c r="VVC195" s="81"/>
      <c r="VVD195" s="81"/>
      <c r="VVE195" s="81"/>
      <c r="VVF195" s="81"/>
      <c r="VVG195" s="81"/>
      <c r="VVH195" s="81"/>
      <c r="VVI195" s="81"/>
      <c r="VVJ195" s="81"/>
      <c r="VVK195" s="81"/>
      <c r="VVL195" s="81"/>
      <c r="VVM195" s="81"/>
      <c r="VVN195" s="81"/>
      <c r="VVO195" s="81"/>
      <c r="VVP195" s="81"/>
      <c r="VVQ195" s="81"/>
      <c r="VVR195" s="81"/>
      <c r="VVS195" s="81"/>
      <c r="VVT195" s="81"/>
      <c r="VVU195" s="81"/>
      <c r="VVV195" s="81"/>
      <c r="VVW195" s="81"/>
      <c r="VVX195" s="81"/>
      <c r="VVY195" s="81"/>
      <c r="VVZ195" s="81"/>
      <c r="VWA195" s="81"/>
      <c r="VWB195" s="81"/>
      <c r="VWC195" s="81"/>
      <c r="VWD195" s="81"/>
      <c r="VWE195" s="81"/>
      <c r="VWF195" s="81"/>
      <c r="VWG195" s="81"/>
      <c r="VWH195" s="81"/>
      <c r="VWI195" s="81"/>
      <c r="VWJ195" s="81"/>
      <c r="VWK195" s="81"/>
      <c r="VWL195" s="81"/>
      <c r="VWM195" s="81"/>
      <c r="VWN195" s="81"/>
      <c r="VWO195" s="81"/>
      <c r="VWP195" s="81"/>
      <c r="VWQ195" s="81"/>
      <c r="VWR195" s="81"/>
      <c r="VWS195" s="81"/>
      <c r="VWT195" s="81"/>
      <c r="VWU195" s="81"/>
      <c r="VWV195" s="81"/>
      <c r="VWW195" s="81"/>
      <c r="VWX195" s="81"/>
      <c r="VWY195" s="81"/>
      <c r="VWZ195" s="81"/>
      <c r="VXA195" s="81"/>
      <c r="VXB195" s="81"/>
      <c r="VXC195" s="81"/>
      <c r="VXD195" s="81"/>
      <c r="VXE195" s="81"/>
      <c r="VXF195" s="81"/>
      <c r="VXG195" s="81"/>
      <c r="VXH195" s="81"/>
      <c r="VXI195" s="81"/>
      <c r="VXJ195" s="81"/>
      <c r="VXK195" s="81"/>
      <c r="VXL195" s="81"/>
      <c r="VXM195" s="81"/>
      <c r="VXN195" s="81"/>
      <c r="VXO195" s="81"/>
      <c r="VXP195" s="81"/>
      <c r="VXQ195" s="81"/>
      <c r="VXR195" s="81"/>
      <c r="VXS195" s="81"/>
      <c r="VXT195" s="81"/>
      <c r="VXU195" s="81"/>
      <c r="VXV195" s="81"/>
      <c r="VXW195" s="81"/>
      <c r="VXX195" s="81"/>
      <c r="VXY195" s="81"/>
      <c r="VXZ195" s="81"/>
      <c r="VYA195" s="81"/>
      <c r="VYB195" s="81"/>
      <c r="VYC195" s="81"/>
      <c r="VYD195" s="81"/>
      <c r="VYE195" s="81"/>
      <c r="VYF195" s="81"/>
      <c r="VYG195" s="81"/>
      <c r="VYH195" s="81"/>
      <c r="VYI195" s="81"/>
      <c r="VYJ195" s="81"/>
      <c r="VYK195" s="81"/>
      <c r="VYL195" s="81"/>
      <c r="VYM195" s="81"/>
      <c r="VYN195" s="81"/>
      <c r="VYO195" s="81"/>
      <c r="VYP195" s="81"/>
      <c r="VYQ195" s="81"/>
      <c r="VYR195" s="81"/>
      <c r="VYS195" s="81"/>
      <c r="VYT195" s="81"/>
      <c r="VYU195" s="81"/>
      <c r="VYV195" s="81"/>
      <c r="VYW195" s="81"/>
      <c r="VYX195" s="81"/>
      <c r="VYY195" s="81"/>
      <c r="VYZ195" s="81"/>
      <c r="VZA195" s="81"/>
      <c r="VZB195" s="81"/>
      <c r="VZC195" s="81"/>
      <c r="VZD195" s="81"/>
      <c r="VZE195" s="81"/>
      <c r="VZF195" s="81"/>
      <c r="VZG195" s="81"/>
      <c r="VZH195" s="81"/>
      <c r="VZI195" s="81"/>
      <c r="VZJ195" s="81"/>
      <c r="VZK195" s="81"/>
      <c r="VZL195" s="81"/>
      <c r="VZM195" s="81"/>
      <c r="VZN195" s="81"/>
      <c r="VZO195" s="81"/>
      <c r="VZP195" s="81"/>
      <c r="VZQ195" s="81"/>
      <c r="VZR195" s="81"/>
      <c r="VZS195" s="81"/>
      <c r="VZT195" s="81"/>
      <c r="VZU195" s="81"/>
      <c r="VZV195" s="81"/>
      <c r="VZW195" s="81"/>
      <c r="VZX195" s="81"/>
      <c r="VZY195" s="81"/>
      <c r="VZZ195" s="81"/>
      <c r="WAA195" s="81"/>
      <c r="WAB195" s="81"/>
      <c r="WAC195" s="81"/>
      <c r="WAD195" s="81"/>
      <c r="WAE195" s="81"/>
      <c r="WAF195" s="81"/>
      <c r="WAG195" s="81"/>
      <c r="WAH195" s="81"/>
      <c r="WAI195" s="81"/>
      <c r="WAJ195" s="81"/>
      <c r="WAK195" s="81"/>
      <c r="WAL195" s="81"/>
      <c r="WAM195" s="81"/>
      <c r="WAN195" s="81"/>
      <c r="WAO195" s="81"/>
      <c r="WAP195" s="81"/>
      <c r="WAQ195" s="81"/>
      <c r="WAR195" s="81"/>
      <c r="WAS195" s="81"/>
      <c r="WAT195" s="81"/>
      <c r="WAU195" s="81"/>
      <c r="WAV195" s="81"/>
      <c r="WAW195" s="81"/>
      <c r="WAX195" s="81"/>
      <c r="WAY195" s="81"/>
      <c r="WAZ195" s="81"/>
      <c r="WBA195" s="81"/>
      <c r="WBB195" s="81"/>
      <c r="WBC195" s="81"/>
      <c r="WBD195" s="81"/>
      <c r="WBE195" s="81"/>
      <c r="WBF195" s="81"/>
      <c r="WBG195" s="81"/>
      <c r="WBH195" s="81"/>
      <c r="WBI195" s="81"/>
      <c r="WBJ195" s="81"/>
      <c r="WBK195" s="81"/>
      <c r="WBL195" s="81"/>
      <c r="WBM195" s="81"/>
      <c r="WBN195" s="81"/>
      <c r="WBO195" s="81"/>
      <c r="WBP195" s="81"/>
      <c r="WBQ195" s="81"/>
      <c r="WBR195" s="81"/>
      <c r="WBS195" s="81"/>
      <c r="WBT195" s="81"/>
      <c r="WBU195" s="81"/>
      <c r="WBV195" s="81"/>
      <c r="WBW195" s="81"/>
      <c r="WBX195" s="81"/>
      <c r="WBY195" s="81"/>
      <c r="WBZ195" s="81"/>
      <c r="WCA195" s="81"/>
      <c r="WCB195" s="81"/>
      <c r="WCC195" s="81"/>
      <c r="WCD195" s="81"/>
      <c r="WCE195" s="81"/>
      <c r="WCF195" s="81"/>
      <c r="WCG195" s="81"/>
      <c r="WCH195" s="81"/>
      <c r="WCI195" s="81"/>
      <c r="WCJ195" s="81"/>
      <c r="WCK195" s="81"/>
      <c r="WCL195" s="81"/>
      <c r="WCM195" s="81"/>
      <c r="WCN195" s="81"/>
      <c r="WCO195" s="81"/>
      <c r="WCP195" s="81"/>
      <c r="WCQ195" s="81"/>
      <c r="WCR195" s="81"/>
      <c r="WCS195" s="81"/>
      <c r="WCT195" s="81"/>
      <c r="WCU195" s="81"/>
      <c r="WCV195" s="81"/>
      <c r="WCW195" s="81"/>
      <c r="WCX195" s="81"/>
      <c r="WCY195" s="81"/>
      <c r="WCZ195" s="81"/>
      <c r="WDA195" s="81"/>
      <c r="WDB195" s="81"/>
      <c r="WDC195" s="81"/>
      <c r="WDD195" s="81"/>
      <c r="WDE195" s="81"/>
      <c r="WDF195" s="81"/>
      <c r="WDG195" s="81"/>
      <c r="WDH195" s="81"/>
      <c r="WDI195" s="81"/>
      <c r="WDJ195" s="81"/>
      <c r="WDK195" s="81"/>
      <c r="WDL195" s="81"/>
      <c r="WDM195" s="81"/>
      <c r="WDN195" s="81"/>
      <c r="WDO195" s="81"/>
      <c r="WDP195" s="81"/>
      <c r="WDQ195" s="81"/>
      <c r="WDR195" s="81"/>
      <c r="WDS195" s="81"/>
      <c r="WDT195" s="81"/>
      <c r="WDU195" s="81"/>
      <c r="WDV195" s="81"/>
      <c r="WDW195" s="81"/>
      <c r="WDX195" s="81"/>
      <c r="WDY195" s="81"/>
      <c r="WDZ195" s="81"/>
      <c r="WEA195" s="81"/>
      <c r="WEB195" s="81"/>
      <c r="WEC195" s="81"/>
      <c r="WED195" s="81"/>
      <c r="WEE195" s="81"/>
      <c r="WEF195" s="81"/>
      <c r="WEG195" s="81"/>
      <c r="WEH195" s="81"/>
      <c r="WEI195" s="81"/>
      <c r="WEJ195" s="81"/>
      <c r="WEK195" s="81"/>
      <c r="WEL195" s="81"/>
      <c r="WEM195" s="81"/>
      <c r="WEN195" s="81"/>
      <c r="WEO195" s="81"/>
      <c r="WEP195" s="81"/>
      <c r="WEQ195" s="81"/>
      <c r="WER195" s="81"/>
      <c r="WES195" s="81"/>
      <c r="WET195" s="81"/>
      <c r="WEU195" s="81"/>
      <c r="WEV195" s="81"/>
      <c r="WEW195" s="81"/>
      <c r="WEX195" s="81"/>
      <c r="WEY195" s="81"/>
      <c r="WEZ195" s="81"/>
      <c r="WFA195" s="81"/>
      <c r="WFB195" s="81"/>
      <c r="WFC195" s="81"/>
      <c r="WFD195" s="81"/>
      <c r="WFE195" s="81"/>
      <c r="WFF195" s="81"/>
      <c r="WFG195" s="81"/>
      <c r="WFH195" s="81"/>
      <c r="WFI195" s="81"/>
      <c r="WFJ195" s="81"/>
      <c r="WFK195" s="81"/>
      <c r="WFL195" s="81"/>
      <c r="WFM195" s="81"/>
      <c r="WFN195" s="81"/>
      <c r="WFO195" s="81"/>
      <c r="WFP195" s="81"/>
      <c r="WFQ195" s="81"/>
      <c r="WFR195" s="81"/>
      <c r="WFS195" s="81"/>
      <c r="WFT195" s="81"/>
      <c r="WFU195" s="81"/>
      <c r="WFV195" s="81"/>
      <c r="WFW195" s="81"/>
      <c r="WFX195" s="81"/>
      <c r="WFY195" s="81"/>
      <c r="WFZ195" s="81"/>
      <c r="WGA195" s="81"/>
      <c r="WGB195" s="81"/>
      <c r="WGC195" s="81"/>
      <c r="WGD195" s="81"/>
      <c r="WGE195" s="81"/>
      <c r="WGF195" s="81"/>
      <c r="WGG195" s="81"/>
      <c r="WGH195" s="81"/>
      <c r="WGI195" s="81"/>
      <c r="WGJ195" s="81"/>
      <c r="WGK195" s="81"/>
      <c r="WGL195" s="81"/>
      <c r="WGM195" s="81"/>
      <c r="WGN195" s="81"/>
      <c r="WGO195" s="81"/>
      <c r="WGP195" s="81"/>
      <c r="WGQ195" s="81"/>
      <c r="WGR195" s="81"/>
      <c r="WGS195" s="81"/>
      <c r="WGT195" s="81"/>
      <c r="WGU195" s="81"/>
      <c r="WGV195" s="81"/>
      <c r="WGW195" s="81"/>
      <c r="WGX195" s="81"/>
      <c r="WGY195" s="81"/>
      <c r="WGZ195" s="81"/>
      <c r="WHA195" s="81"/>
      <c r="WHB195" s="81"/>
      <c r="WHC195" s="81"/>
      <c r="WHD195" s="81"/>
      <c r="WHE195" s="81"/>
      <c r="WHF195" s="81"/>
      <c r="WHG195" s="81"/>
      <c r="WHH195" s="81"/>
      <c r="WHI195" s="81"/>
      <c r="WHJ195" s="81"/>
      <c r="WHK195" s="81"/>
      <c r="WHL195" s="81"/>
      <c r="WHM195" s="81"/>
      <c r="WHN195" s="81"/>
      <c r="WHO195" s="81"/>
      <c r="WHP195" s="81"/>
      <c r="WHQ195" s="81"/>
      <c r="WHR195" s="81"/>
      <c r="WHS195" s="81"/>
      <c r="WHT195" s="81"/>
      <c r="WHU195" s="81"/>
      <c r="WHV195" s="81"/>
      <c r="WHW195" s="81"/>
      <c r="WHX195" s="81"/>
      <c r="WHY195" s="81"/>
      <c r="WHZ195" s="81"/>
      <c r="WIA195" s="81"/>
      <c r="WIB195" s="81"/>
      <c r="WIC195" s="81"/>
      <c r="WID195" s="81"/>
      <c r="WIE195" s="81"/>
      <c r="WIF195" s="81"/>
      <c r="WIG195" s="81"/>
      <c r="WIH195" s="81"/>
      <c r="WII195" s="81"/>
      <c r="WIJ195" s="81"/>
      <c r="WIK195" s="81"/>
      <c r="WIL195" s="81"/>
      <c r="WIM195" s="81"/>
      <c r="WIN195" s="81"/>
      <c r="WIO195" s="81"/>
      <c r="WIP195" s="81"/>
      <c r="WIQ195" s="81"/>
      <c r="WIR195" s="81"/>
      <c r="WIS195" s="81"/>
      <c r="WIT195" s="81"/>
      <c r="WIU195" s="81"/>
      <c r="WIV195" s="81"/>
      <c r="WIW195" s="81"/>
      <c r="WIX195" s="81"/>
      <c r="WIY195" s="81"/>
      <c r="WIZ195" s="81"/>
      <c r="WJA195" s="81"/>
      <c r="WJB195" s="81"/>
      <c r="WJC195" s="81"/>
      <c r="WJD195" s="81"/>
      <c r="WJE195" s="81"/>
      <c r="WJF195" s="81"/>
      <c r="WJG195" s="81"/>
      <c r="WJH195" s="81"/>
      <c r="WJI195" s="81"/>
      <c r="WJJ195" s="81"/>
      <c r="WJK195" s="81"/>
      <c r="WJL195" s="81"/>
      <c r="WJM195" s="81"/>
      <c r="WJN195" s="81"/>
      <c r="WJO195" s="81"/>
      <c r="WJP195" s="81"/>
      <c r="WJQ195" s="81"/>
      <c r="WJR195" s="81"/>
      <c r="WJS195" s="81"/>
      <c r="WJT195" s="81"/>
      <c r="WJU195" s="81"/>
      <c r="WJV195" s="81"/>
      <c r="WJW195" s="81"/>
      <c r="WJX195" s="81"/>
      <c r="WJY195" s="81"/>
      <c r="WJZ195" s="81"/>
      <c r="WKA195" s="81"/>
      <c r="WKB195" s="81"/>
      <c r="WKC195" s="81"/>
      <c r="WKD195" s="81"/>
      <c r="WKE195" s="81"/>
      <c r="WKF195" s="81"/>
      <c r="WKG195" s="81"/>
      <c r="WKH195" s="81"/>
      <c r="WKI195" s="81"/>
      <c r="WKJ195" s="81"/>
      <c r="WKK195" s="81"/>
      <c r="WKL195" s="81"/>
      <c r="WKM195" s="81"/>
      <c r="WKN195" s="81"/>
      <c r="WKO195" s="81"/>
      <c r="WKP195" s="81"/>
      <c r="WKQ195" s="81"/>
      <c r="WKR195" s="81"/>
      <c r="WKS195" s="81"/>
      <c r="WKT195" s="81"/>
      <c r="WKU195" s="81"/>
      <c r="WKV195" s="81"/>
      <c r="WKW195" s="81"/>
      <c r="WKX195" s="81"/>
      <c r="WKY195" s="81"/>
      <c r="WKZ195" s="81"/>
      <c r="WLA195" s="81"/>
      <c r="WLB195" s="81"/>
      <c r="WLC195" s="81"/>
      <c r="WLD195" s="81"/>
      <c r="WLE195" s="81"/>
      <c r="WLF195" s="81"/>
      <c r="WLG195" s="81"/>
      <c r="WLH195" s="81"/>
      <c r="WLI195" s="81"/>
      <c r="WLJ195" s="81"/>
      <c r="WLK195" s="81"/>
      <c r="WLL195" s="81"/>
      <c r="WLM195" s="81"/>
      <c r="WLN195" s="81"/>
      <c r="WLO195" s="81"/>
      <c r="WLP195" s="81"/>
      <c r="WLQ195" s="81"/>
      <c r="WLR195" s="81"/>
      <c r="WLS195" s="81"/>
      <c r="WLT195" s="81"/>
      <c r="WLU195" s="81"/>
      <c r="WLV195" s="81"/>
      <c r="WLW195" s="81"/>
      <c r="WLX195" s="81"/>
      <c r="WLY195" s="81"/>
      <c r="WLZ195" s="81"/>
      <c r="WMA195" s="81"/>
      <c r="WMB195" s="81"/>
      <c r="WMC195" s="81"/>
      <c r="WMD195" s="81"/>
      <c r="WME195" s="81"/>
      <c r="WMF195" s="81"/>
      <c r="WMG195" s="81"/>
      <c r="WMH195" s="81"/>
      <c r="WMI195" s="81"/>
      <c r="WMJ195" s="81"/>
      <c r="WMK195" s="81"/>
      <c r="WML195" s="81"/>
      <c r="WMM195" s="81"/>
      <c r="WMN195" s="81"/>
      <c r="WMO195" s="81"/>
      <c r="WMP195" s="81"/>
      <c r="WMQ195" s="81"/>
      <c r="WMR195" s="81"/>
      <c r="WMS195" s="81"/>
      <c r="WMT195" s="81"/>
      <c r="WMU195" s="81"/>
      <c r="WMV195" s="81"/>
      <c r="WMW195" s="81"/>
      <c r="WMX195" s="81"/>
      <c r="WMY195" s="81"/>
      <c r="WMZ195" s="81"/>
      <c r="WNA195" s="81"/>
      <c r="WNB195" s="81"/>
      <c r="WNC195" s="81"/>
      <c r="WND195" s="81"/>
      <c r="WNE195" s="81"/>
      <c r="WNF195" s="81"/>
      <c r="WNG195" s="81"/>
      <c r="WNH195" s="81"/>
      <c r="WNI195" s="81"/>
      <c r="WNJ195" s="81"/>
      <c r="WNK195" s="81"/>
      <c r="WNL195" s="81"/>
      <c r="WNM195" s="81"/>
      <c r="WNN195" s="81"/>
      <c r="WNO195" s="81"/>
      <c r="WNP195" s="81"/>
      <c r="WNQ195" s="81"/>
      <c r="WNR195" s="81"/>
      <c r="WNS195" s="81"/>
      <c r="WNT195" s="81"/>
      <c r="WNU195" s="81"/>
      <c r="WNV195" s="81"/>
      <c r="WNW195" s="81"/>
      <c r="WNX195" s="81"/>
      <c r="WNY195" s="81"/>
      <c r="WNZ195" s="81"/>
      <c r="WOA195" s="81"/>
      <c r="WOB195" s="81"/>
      <c r="WOC195" s="81"/>
      <c r="WOD195" s="81"/>
      <c r="WOE195" s="81"/>
      <c r="WOF195" s="81"/>
      <c r="WOG195" s="81"/>
      <c r="WOH195" s="81"/>
      <c r="WOI195" s="81"/>
      <c r="WOJ195" s="81"/>
      <c r="WOK195" s="81"/>
      <c r="WOL195" s="81"/>
      <c r="WOM195" s="81"/>
      <c r="WON195" s="81"/>
      <c r="WOO195" s="81"/>
      <c r="WOP195" s="81"/>
      <c r="WOQ195" s="81"/>
      <c r="WOR195" s="81"/>
      <c r="WOS195" s="81"/>
      <c r="WOT195" s="81"/>
      <c r="WOU195" s="81"/>
      <c r="WOV195" s="81"/>
      <c r="WOW195" s="81"/>
      <c r="WOX195" s="81"/>
      <c r="WOY195" s="81"/>
      <c r="WOZ195" s="81"/>
      <c r="WPA195" s="81"/>
      <c r="WPB195" s="81"/>
      <c r="WPC195" s="81"/>
      <c r="WPD195" s="81"/>
      <c r="WPE195" s="81"/>
      <c r="WPF195" s="81"/>
      <c r="WPG195" s="81"/>
      <c r="WPH195" s="81"/>
      <c r="WPI195" s="81"/>
      <c r="WPJ195" s="81"/>
      <c r="WPK195" s="81"/>
      <c r="WPL195" s="81"/>
      <c r="WPM195" s="81"/>
      <c r="WPN195" s="81"/>
      <c r="WPO195" s="81"/>
      <c r="WPP195" s="81"/>
      <c r="WPQ195" s="81"/>
      <c r="WPR195" s="81"/>
      <c r="WPS195" s="81"/>
      <c r="WPT195" s="81"/>
      <c r="WPU195" s="81"/>
      <c r="WPV195" s="81"/>
      <c r="WPW195" s="81"/>
      <c r="WPX195" s="81"/>
      <c r="WPY195" s="81"/>
      <c r="WPZ195" s="81"/>
      <c r="WQA195" s="81"/>
      <c r="WQB195" s="81"/>
      <c r="WQC195" s="81"/>
      <c r="WQD195" s="81"/>
      <c r="WQE195" s="81"/>
      <c r="WQF195" s="81"/>
      <c r="WQG195" s="81"/>
      <c r="WQH195" s="81"/>
      <c r="WQI195" s="81"/>
      <c r="WQJ195" s="81"/>
      <c r="WQK195" s="81"/>
      <c r="WQL195" s="81"/>
      <c r="WQM195" s="81"/>
      <c r="WQN195" s="81"/>
      <c r="WQO195" s="81"/>
      <c r="WQP195" s="81"/>
      <c r="WQQ195" s="81"/>
      <c r="WQR195" s="81"/>
      <c r="WQS195" s="81"/>
      <c r="WQT195" s="81"/>
      <c r="WQU195" s="81"/>
      <c r="WQV195" s="81"/>
      <c r="WQW195" s="81"/>
      <c r="WQX195" s="81"/>
      <c r="WQY195" s="81"/>
      <c r="WQZ195" s="81"/>
      <c r="WRA195" s="81"/>
      <c r="WRB195" s="81"/>
      <c r="WRC195" s="81"/>
      <c r="WRD195" s="81"/>
      <c r="WRE195" s="81"/>
      <c r="WRF195" s="81"/>
      <c r="WRG195" s="81"/>
      <c r="WRH195" s="81"/>
      <c r="WRI195" s="81"/>
      <c r="WRJ195" s="81"/>
      <c r="WRK195" s="81"/>
      <c r="WRL195" s="81"/>
      <c r="WRM195" s="81"/>
      <c r="WRN195" s="81"/>
      <c r="WRO195" s="81"/>
      <c r="WRP195" s="81"/>
      <c r="WRQ195" s="81"/>
      <c r="WRR195" s="81"/>
      <c r="WRS195" s="81"/>
      <c r="WRT195" s="81"/>
      <c r="WRU195" s="81"/>
      <c r="WRV195" s="81"/>
      <c r="WRW195" s="81"/>
      <c r="WRX195" s="81"/>
      <c r="WRY195" s="81"/>
      <c r="WRZ195" s="81"/>
      <c r="WSA195" s="81"/>
      <c r="WSB195" s="81"/>
      <c r="WSC195" s="81"/>
      <c r="WSD195" s="81"/>
      <c r="WSE195" s="81"/>
      <c r="WSF195" s="81"/>
      <c r="WSG195" s="81"/>
      <c r="WSH195" s="81"/>
      <c r="WSI195" s="81"/>
      <c r="WSJ195" s="81"/>
      <c r="WSK195" s="81"/>
      <c r="WSL195" s="81"/>
      <c r="WSM195" s="81"/>
      <c r="WSN195" s="81"/>
      <c r="WSO195" s="81"/>
      <c r="WSP195" s="81"/>
      <c r="WSQ195" s="81"/>
      <c r="WSR195" s="81"/>
      <c r="WSS195" s="81"/>
      <c r="WST195" s="81"/>
      <c r="WSU195" s="81"/>
      <c r="WSV195" s="81"/>
      <c r="WSW195" s="81"/>
      <c r="WSX195" s="81"/>
      <c r="WSY195" s="81"/>
      <c r="WSZ195" s="81"/>
      <c r="WTA195" s="81"/>
      <c r="WTB195" s="81"/>
      <c r="WTC195" s="81"/>
      <c r="WTD195" s="81"/>
      <c r="WTE195" s="81"/>
      <c r="WTF195" s="81"/>
      <c r="WTG195" s="81"/>
      <c r="WTH195" s="81"/>
      <c r="WTI195" s="81"/>
      <c r="WTJ195" s="81"/>
      <c r="WTK195" s="81"/>
      <c r="WTL195" s="81"/>
      <c r="WTM195" s="81"/>
      <c r="WTN195" s="81"/>
      <c r="WTO195" s="81"/>
      <c r="WTP195" s="81"/>
      <c r="WTQ195" s="81"/>
      <c r="WTR195" s="81"/>
      <c r="WTS195" s="81"/>
      <c r="WTT195" s="81"/>
      <c r="WTU195" s="81"/>
      <c r="WTV195" s="81"/>
      <c r="WTW195" s="81"/>
      <c r="WTX195" s="81"/>
      <c r="WTY195" s="81"/>
      <c r="WTZ195" s="81"/>
      <c r="WUA195" s="81"/>
      <c r="WUB195" s="81"/>
      <c r="WUC195" s="81"/>
      <c r="WUD195" s="81"/>
      <c r="WUE195" s="81"/>
      <c r="WUF195" s="81"/>
      <c r="WUG195" s="81"/>
      <c r="WUH195" s="81"/>
      <c r="WUI195" s="81"/>
      <c r="WUJ195" s="81"/>
      <c r="WUK195" s="81"/>
      <c r="WUL195" s="81"/>
      <c r="WUM195" s="81"/>
      <c r="WUN195" s="81"/>
      <c r="WUO195" s="81"/>
      <c r="WUP195" s="81"/>
      <c r="WUQ195" s="81"/>
      <c r="WUR195" s="81"/>
      <c r="WUS195" s="81"/>
      <c r="WUT195" s="81"/>
      <c r="WUU195" s="81"/>
      <c r="WUV195" s="81"/>
      <c r="WUW195" s="81"/>
      <c r="WUX195" s="81"/>
      <c r="WUY195" s="81"/>
      <c r="WUZ195" s="81"/>
      <c r="WVA195" s="81"/>
      <c r="WVB195" s="81"/>
      <c r="WVC195" s="81"/>
      <c r="WVD195" s="81"/>
      <c r="WVE195" s="81"/>
      <c r="WVF195" s="81"/>
      <c r="WVG195" s="81"/>
      <c r="WVH195" s="81"/>
      <c r="WVI195" s="81"/>
      <c r="WVJ195" s="81"/>
      <c r="WVK195" s="81"/>
      <c r="WVL195" s="81"/>
      <c r="WVM195" s="81"/>
      <c r="WVN195" s="81"/>
      <c r="WVO195" s="81"/>
      <c r="WVP195" s="81"/>
      <c r="WVQ195" s="81"/>
      <c r="WVR195" s="81"/>
      <c r="WVS195" s="81"/>
      <c r="WVT195" s="81"/>
      <c r="WVU195" s="81"/>
      <c r="WVV195" s="81"/>
      <c r="WVW195" s="81"/>
      <c r="WVX195" s="81"/>
      <c r="WVY195" s="81"/>
      <c r="WVZ195" s="81"/>
      <c r="WWA195" s="81"/>
      <c r="WWB195" s="81"/>
      <c r="WWC195" s="81"/>
      <c r="WWD195" s="81"/>
      <c r="WWE195" s="81"/>
      <c r="WWF195" s="81"/>
      <c r="WWG195" s="81"/>
      <c r="WWH195" s="81"/>
      <c r="WWI195" s="81"/>
      <c r="WWJ195" s="81"/>
      <c r="WWK195" s="81"/>
      <c r="WWL195" s="81"/>
      <c r="WWM195" s="81"/>
      <c r="WWN195" s="81"/>
      <c r="WWO195" s="81"/>
      <c r="WWP195" s="81"/>
      <c r="WWQ195" s="81"/>
      <c r="WWR195" s="81"/>
      <c r="WWS195" s="81"/>
      <c r="WWT195" s="81"/>
      <c r="WWU195" s="81"/>
      <c r="WWV195" s="81"/>
      <c r="WWW195" s="81"/>
      <c r="WWX195" s="81"/>
      <c r="WWY195" s="81"/>
      <c r="WWZ195" s="81"/>
      <c r="WXA195" s="81"/>
      <c r="WXB195" s="81"/>
      <c r="WXC195" s="81"/>
      <c r="WXD195" s="81"/>
      <c r="WXE195" s="81"/>
      <c r="WXF195" s="81"/>
      <c r="WXG195" s="81"/>
      <c r="WXH195" s="81"/>
      <c r="WXI195" s="81"/>
      <c r="WXJ195" s="81"/>
      <c r="WXK195" s="81"/>
      <c r="WXL195" s="81"/>
      <c r="WXM195" s="81"/>
      <c r="WXN195" s="81"/>
      <c r="WXO195" s="81"/>
      <c r="WXP195" s="81"/>
      <c r="WXQ195" s="81"/>
      <c r="WXR195" s="81"/>
      <c r="WXS195" s="81"/>
      <c r="WXT195" s="81"/>
      <c r="WXU195" s="81"/>
      <c r="WXV195" s="81"/>
      <c r="WXW195" s="81"/>
      <c r="WXX195" s="81"/>
      <c r="WXY195" s="81"/>
      <c r="WXZ195" s="81"/>
      <c r="WYA195" s="81"/>
      <c r="WYB195" s="81"/>
      <c r="WYC195" s="81"/>
      <c r="WYD195" s="81"/>
      <c r="WYE195" s="81"/>
      <c r="WYF195" s="81"/>
      <c r="WYG195" s="81"/>
      <c r="WYH195" s="81"/>
      <c r="WYI195" s="81"/>
      <c r="WYJ195" s="81"/>
      <c r="WYK195" s="81"/>
      <c r="WYL195" s="81"/>
      <c r="WYM195" s="81"/>
      <c r="WYN195" s="81"/>
      <c r="WYO195" s="81"/>
      <c r="WYP195" s="81"/>
      <c r="WYQ195" s="81"/>
      <c r="WYR195" s="81"/>
      <c r="WYS195" s="81"/>
      <c r="WYT195" s="81"/>
      <c r="WYU195" s="81"/>
      <c r="WYV195" s="81"/>
      <c r="WYW195" s="81"/>
      <c r="WYX195" s="81"/>
      <c r="WYY195" s="81"/>
      <c r="WYZ195" s="81"/>
      <c r="WZA195" s="81"/>
      <c r="WZB195" s="81"/>
      <c r="WZC195" s="81"/>
      <c r="WZD195" s="81"/>
      <c r="WZE195" s="81"/>
      <c r="WZF195" s="81"/>
      <c r="WZG195" s="81"/>
      <c r="WZH195" s="81"/>
      <c r="WZI195" s="81"/>
      <c r="WZJ195" s="81"/>
      <c r="WZK195" s="81"/>
      <c r="WZL195" s="81"/>
      <c r="WZM195" s="81"/>
      <c r="WZN195" s="81"/>
      <c r="WZO195" s="81"/>
      <c r="WZP195" s="81"/>
      <c r="WZQ195" s="81"/>
      <c r="WZR195" s="81"/>
      <c r="WZS195" s="81"/>
      <c r="WZT195" s="81"/>
      <c r="WZU195" s="81"/>
      <c r="WZV195" s="81"/>
      <c r="WZW195" s="81"/>
      <c r="WZX195" s="81"/>
      <c r="WZY195" s="81"/>
      <c r="WZZ195" s="81"/>
      <c r="XAA195" s="81"/>
      <c r="XAB195" s="81"/>
      <c r="XAC195" s="81"/>
      <c r="XAD195" s="81"/>
      <c r="XAE195" s="81"/>
      <c r="XAF195" s="81"/>
      <c r="XAG195" s="81"/>
      <c r="XAH195" s="81"/>
      <c r="XAI195" s="81"/>
      <c r="XAJ195" s="81"/>
      <c r="XAK195" s="81"/>
      <c r="XAL195" s="81"/>
      <c r="XAM195" s="81"/>
      <c r="XAN195" s="81"/>
      <c r="XAO195" s="81"/>
      <c r="XAP195" s="81"/>
      <c r="XAQ195" s="81"/>
      <c r="XAR195" s="81"/>
      <c r="XAS195" s="81"/>
      <c r="XAT195" s="81"/>
      <c r="XAU195" s="81"/>
      <c r="XAV195" s="81"/>
      <c r="XAW195" s="81"/>
      <c r="XAX195" s="81"/>
      <c r="XAY195" s="81"/>
      <c r="XAZ195" s="81"/>
      <c r="XBA195" s="81"/>
      <c r="XBB195" s="81"/>
      <c r="XBC195" s="81"/>
      <c r="XBD195" s="81"/>
      <c r="XBE195" s="81"/>
      <c r="XBF195" s="81"/>
      <c r="XBG195" s="81"/>
      <c r="XBH195" s="81"/>
      <c r="XBI195" s="81"/>
      <c r="XBJ195" s="81"/>
      <c r="XBK195" s="81"/>
      <c r="XBL195" s="81"/>
      <c r="XBM195" s="81"/>
      <c r="XBN195" s="81"/>
      <c r="XBO195" s="81"/>
      <c r="XBP195" s="81"/>
      <c r="XBQ195" s="81"/>
      <c r="XBR195" s="81"/>
      <c r="XBS195" s="81"/>
      <c r="XBT195" s="81"/>
      <c r="XBU195" s="81"/>
      <c r="XBV195" s="81"/>
      <c r="XBW195" s="81"/>
      <c r="XBX195" s="81"/>
      <c r="XBY195" s="81"/>
      <c r="XBZ195" s="81"/>
      <c r="XCA195" s="81"/>
      <c r="XCB195" s="81"/>
      <c r="XCC195" s="81"/>
      <c r="XCD195" s="81"/>
      <c r="XCE195" s="81"/>
      <c r="XCF195" s="81"/>
      <c r="XCG195" s="81"/>
      <c r="XCH195" s="81"/>
      <c r="XCI195" s="81"/>
      <c r="XCJ195" s="81"/>
      <c r="XCK195" s="81"/>
      <c r="XCL195" s="81"/>
      <c r="XCM195" s="81"/>
      <c r="XCN195" s="81"/>
      <c r="XCO195" s="81"/>
      <c r="XCP195" s="81"/>
      <c r="XCQ195" s="81"/>
      <c r="XCR195" s="81"/>
      <c r="XCS195" s="81"/>
      <c r="XCT195" s="81"/>
      <c r="XCU195" s="81"/>
      <c r="XCV195" s="81"/>
      <c r="XCW195" s="81"/>
      <c r="XCX195" s="81"/>
      <c r="XCY195" s="81"/>
      <c r="XCZ195" s="81"/>
      <c r="XDA195" s="81"/>
      <c r="XDB195" s="81"/>
      <c r="XDC195" s="81"/>
      <c r="XDD195" s="81"/>
      <c r="XDE195" s="81"/>
      <c r="XDF195" s="81"/>
      <c r="XDG195" s="81"/>
      <c r="XDH195" s="81"/>
      <c r="XDI195" s="81"/>
      <c r="XDJ195" s="81"/>
      <c r="XDK195" s="81"/>
      <c r="XDL195" s="81"/>
      <c r="XDM195" s="81"/>
      <c r="XDN195" s="81"/>
      <c r="XDO195" s="81"/>
      <c r="XDP195" s="81"/>
      <c r="XDQ195" s="81"/>
      <c r="XDR195" s="81"/>
      <c r="XDS195" s="81"/>
      <c r="XDT195" s="81"/>
      <c r="XDU195" s="81"/>
      <c r="XDV195" s="81"/>
      <c r="XDW195" s="81"/>
      <c r="XDX195" s="81"/>
      <c r="XDY195" s="81"/>
      <c r="XDZ195" s="81"/>
      <c r="XEA195" s="81"/>
      <c r="XEB195" s="81"/>
      <c r="XEC195" s="81"/>
      <c r="XED195" s="81"/>
      <c r="XEE195" s="81"/>
      <c r="XEF195" s="81"/>
      <c r="XEG195" s="81"/>
      <c r="XEH195" s="81"/>
      <c r="XEI195" s="81"/>
      <c r="XEJ195" s="81"/>
      <c r="XEK195" s="81"/>
      <c r="XEL195" s="81"/>
      <c r="XEM195" s="81"/>
      <c r="XEN195" s="81"/>
      <c r="XEO195" s="81"/>
      <c r="XEP195" s="81"/>
      <c r="XEQ195" s="81"/>
      <c r="XER195" s="81"/>
      <c r="XES195" s="81"/>
      <c r="XET195" s="81"/>
      <c r="XEU195" s="81"/>
      <c r="XEV195" s="81"/>
      <c r="XEW195" s="81"/>
      <c r="XEX195" s="81"/>
      <c r="XEY195" s="81"/>
      <c r="XEZ195" s="81"/>
      <c r="XFA195" s="81"/>
      <c r="XFB195" s="81"/>
      <c r="XFC195" s="81"/>
      <c r="XFD195" s="81"/>
    </row>
    <row r="196" spans="4:16384" ht="14.25" customHeight="1"/>
    <row r="197" spans="4:16384" ht="13.9">
      <c r="D197" s="15"/>
      <c r="I197" s="29" t="s">
        <v>3615</v>
      </c>
      <c r="M197" s="456" t="s">
        <v>208</v>
      </c>
      <c r="N197" s="1333"/>
      <c r="O197" s="1334"/>
      <c r="P197" s="1317"/>
      <c r="Q197" s="488"/>
      <c r="R197" s="488"/>
    </row>
    <row r="198" spans="4:16384">
      <c r="D198" s="15"/>
      <c r="I198" s="740" t="s">
        <v>3616</v>
      </c>
      <c r="M198" s="456" t="s">
        <v>208</v>
      </c>
      <c r="N198" s="1334"/>
      <c r="O198" s="1334"/>
      <c r="P198" s="1317"/>
      <c r="Q198" s="389"/>
      <c r="R198" s="389"/>
    </row>
    <row r="199" spans="4:16384" ht="13.9">
      <c r="D199" s="15"/>
      <c r="I199" s="29" t="s">
        <v>3617</v>
      </c>
      <c r="M199" s="456" t="s">
        <v>208</v>
      </c>
      <c r="N199" s="488">
        <f>SUM(N197:N198)</f>
        <v>0</v>
      </c>
      <c r="O199" s="488">
        <f t="shared" ref="O199:R199" si="32">SUM(O197:O198)</f>
        <v>0</v>
      </c>
      <c r="P199" s="488">
        <f t="shared" si="32"/>
        <v>0</v>
      </c>
      <c r="Q199" s="488">
        <f t="shared" si="32"/>
        <v>0</v>
      </c>
      <c r="R199" s="488">
        <f t="shared" si="32"/>
        <v>0</v>
      </c>
    </row>
    <row r="200" spans="4:16384" s="12" customFormat="1" ht="14.25" customHeight="1">
      <c r="D200" s="15"/>
      <c r="E200" s="11" t="s">
        <v>183</v>
      </c>
      <c r="F200" s="11" t="s">
        <v>1858</v>
      </c>
      <c r="G200" s="7" t="s">
        <v>423</v>
      </c>
      <c r="H200" s="7" t="s">
        <v>431</v>
      </c>
      <c r="I200" s="7" t="s">
        <v>419</v>
      </c>
      <c r="J200" s="11"/>
      <c r="K200" s="23" t="s">
        <v>197</v>
      </c>
      <c r="L200" s="7" t="s">
        <v>3261</v>
      </c>
      <c r="M200" s="15" t="s">
        <v>208</v>
      </c>
      <c r="N200" s="1317"/>
      <c r="O200" s="1317"/>
      <c r="P200" s="1317"/>
      <c r="Q200" s="389"/>
      <c r="R200" s="389"/>
    </row>
    <row r="201" spans="4:16384" s="12" customFormat="1" ht="14.25" customHeight="1">
      <c r="D201" s="15"/>
      <c r="E201" s="11" t="s">
        <v>183</v>
      </c>
      <c r="F201" s="11" t="s">
        <v>1858</v>
      </c>
      <c r="G201" s="7" t="s">
        <v>423</v>
      </c>
      <c r="H201" s="7" t="s">
        <v>431</v>
      </c>
      <c r="I201" s="7" t="s">
        <v>427</v>
      </c>
      <c r="J201" s="11"/>
      <c r="K201" s="23" t="s">
        <v>197</v>
      </c>
      <c r="L201" s="7" t="s">
        <v>3261</v>
      </c>
      <c r="M201" s="15" t="s">
        <v>208</v>
      </c>
      <c r="N201" s="1317"/>
      <c r="O201" s="1317"/>
      <c r="P201" s="1317"/>
      <c r="Q201" s="389"/>
      <c r="R201" s="389"/>
    </row>
    <row r="202" spans="4:16384" s="12" customFormat="1" ht="14.25" customHeight="1">
      <c r="D202" s="15"/>
      <c r="E202" s="11" t="s">
        <v>183</v>
      </c>
      <c r="F202" s="11" t="s">
        <v>1858</v>
      </c>
      <c r="G202" s="7" t="s">
        <v>423</v>
      </c>
      <c r="H202" s="7" t="s">
        <v>431</v>
      </c>
      <c r="I202" s="7" t="s">
        <v>434</v>
      </c>
      <c r="J202" s="11"/>
      <c r="K202" s="23" t="s">
        <v>197</v>
      </c>
      <c r="L202" s="7" t="s">
        <v>3261</v>
      </c>
      <c r="M202" s="15" t="s">
        <v>208</v>
      </c>
      <c r="N202" s="1317"/>
      <c r="O202" s="1317"/>
      <c r="P202" s="1317"/>
      <c r="Q202" s="389"/>
      <c r="R202" s="389"/>
    </row>
    <row r="203" spans="4:16384" s="12" customFormat="1" ht="14.25" customHeight="1">
      <c r="D203" s="15"/>
      <c r="E203" s="11" t="s">
        <v>183</v>
      </c>
      <c r="F203" s="11" t="s">
        <v>1858</v>
      </c>
      <c r="G203" s="7" t="s">
        <v>423</v>
      </c>
      <c r="H203" s="7" t="s">
        <v>431</v>
      </c>
      <c r="I203" s="7" t="s">
        <v>440</v>
      </c>
      <c r="J203" s="11"/>
      <c r="K203" s="23" t="s">
        <v>197</v>
      </c>
      <c r="L203" s="7" t="s">
        <v>3261</v>
      </c>
      <c r="M203" s="15" t="s">
        <v>208</v>
      </c>
      <c r="N203" s="1317"/>
      <c r="O203" s="1317"/>
      <c r="P203" s="1317"/>
      <c r="Q203" s="389"/>
      <c r="R203" s="389"/>
    </row>
    <row r="204" spans="4:16384" s="12" customFormat="1" ht="14.25" customHeight="1">
      <c r="D204" s="15"/>
      <c r="E204" s="11" t="s">
        <v>183</v>
      </c>
      <c r="F204" s="11" t="s">
        <v>1858</v>
      </c>
      <c r="G204" s="7" t="s">
        <v>423</v>
      </c>
      <c r="H204" s="7" t="s">
        <v>431</v>
      </c>
      <c r="I204" s="7" t="s">
        <v>447</v>
      </c>
      <c r="J204" s="11"/>
      <c r="K204" s="23" t="s">
        <v>197</v>
      </c>
      <c r="L204" s="7" t="s">
        <v>3261</v>
      </c>
      <c r="M204" s="15" t="s">
        <v>208</v>
      </c>
      <c r="N204" s="1317"/>
      <c r="O204" s="1317"/>
      <c r="P204" s="1317"/>
      <c r="Q204" s="389"/>
      <c r="R204" s="389"/>
    </row>
    <row r="205" spans="4:16384" s="12" customFormat="1" ht="14.25" customHeight="1">
      <c r="E205" s="11" t="s">
        <v>183</v>
      </c>
      <c r="F205" s="11" t="s">
        <v>1858</v>
      </c>
      <c r="G205" s="7" t="s">
        <v>423</v>
      </c>
      <c r="H205" s="7" t="s">
        <v>431</v>
      </c>
      <c r="I205" s="7" t="s">
        <v>453</v>
      </c>
      <c r="J205" s="11"/>
      <c r="K205" s="23" t="s">
        <v>197</v>
      </c>
      <c r="L205" s="7" t="s">
        <v>3261</v>
      </c>
      <c r="M205" s="15" t="s">
        <v>208</v>
      </c>
      <c r="N205" s="1317"/>
      <c r="O205" s="1317"/>
      <c r="P205" s="1317"/>
      <c r="Q205" s="389"/>
      <c r="R205" s="389"/>
    </row>
    <row r="206" spans="4:16384" ht="14.25" customHeight="1">
      <c r="E206" s="11" t="s">
        <v>183</v>
      </c>
      <c r="F206" s="11" t="s">
        <v>1858</v>
      </c>
      <c r="G206" s="7" t="s">
        <v>423</v>
      </c>
      <c r="H206" s="7" t="s">
        <v>431</v>
      </c>
      <c r="I206" s="11" t="s">
        <v>457</v>
      </c>
      <c r="K206" s="23" t="s">
        <v>197</v>
      </c>
      <c r="L206" s="7" t="s">
        <v>3261</v>
      </c>
      <c r="M206" s="11" t="s">
        <v>208</v>
      </c>
      <c r="N206" s="1317"/>
      <c r="O206" s="1317"/>
      <c r="P206" s="1317"/>
      <c r="Q206" s="389"/>
      <c r="R206" s="389"/>
    </row>
    <row r="207" spans="4:16384" s="12" customFormat="1" ht="14.25" customHeight="1">
      <c r="E207" s="11" t="s">
        <v>183</v>
      </c>
      <c r="F207" s="11" t="s">
        <v>1858</v>
      </c>
      <c r="G207" s="7" t="s">
        <v>423</v>
      </c>
      <c r="H207" s="7" t="s">
        <v>431</v>
      </c>
      <c r="I207" s="7" t="s">
        <v>461</v>
      </c>
      <c r="J207" s="11"/>
      <c r="K207" s="23" t="s">
        <v>197</v>
      </c>
      <c r="L207" s="7" t="s">
        <v>3261</v>
      </c>
      <c r="M207" s="15" t="s">
        <v>208</v>
      </c>
      <c r="N207" s="1317"/>
      <c r="O207" s="1317"/>
      <c r="P207" s="1317"/>
      <c r="Q207" s="389"/>
      <c r="R207" s="389"/>
    </row>
    <row r="208" spans="4:16384" ht="14.25" customHeight="1">
      <c r="D208" s="20"/>
      <c r="E208" s="11" t="s">
        <v>183</v>
      </c>
      <c r="F208" s="11" t="s">
        <v>1858</v>
      </c>
      <c r="G208" s="7" t="s">
        <v>423</v>
      </c>
      <c r="H208" s="7" t="s">
        <v>431</v>
      </c>
      <c r="I208" s="7" t="s">
        <v>1859</v>
      </c>
      <c r="K208" s="23" t="s">
        <v>197</v>
      </c>
      <c r="L208" s="7" t="s">
        <v>3261</v>
      </c>
      <c r="M208" s="7" t="s">
        <v>208</v>
      </c>
      <c r="N208" s="1317"/>
      <c r="O208" s="1317"/>
      <c r="P208" s="1317"/>
      <c r="Q208" s="389"/>
      <c r="R208" s="389"/>
    </row>
    <row r="209" spans="5:18" s="12" customFormat="1" ht="14.25" customHeight="1">
      <c r="E209" s="11"/>
      <c r="F209" s="11"/>
      <c r="G209" s="7"/>
      <c r="H209" s="7"/>
      <c r="I209" s="31" t="s">
        <v>3618</v>
      </c>
      <c r="J209" s="15"/>
      <c r="K209" s="15"/>
      <c r="L209" s="15"/>
      <c r="M209" s="15"/>
      <c r="N209" s="488">
        <f>SUM(N200:N208)</f>
        <v>0</v>
      </c>
      <c r="O209" s="488">
        <f t="shared" ref="O209:R209" si="33">SUM(O200:O208)</f>
        <v>0</v>
      </c>
      <c r="P209" s="488">
        <f t="shared" si="33"/>
        <v>0</v>
      </c>
      <c r="Q209" s="488">
        <f t="shared" si="33"/>
        <v>0</v>
      </c>
      <c r="R209" s="488">
        <f t="shared" si="33"/>
        <v>0</v>
      </c>
    </row>
    <row r="210" spans="5:18" s="12" customFormat="1" ht="14.25" customHeight="1">
      <c r="E210" s="11"/>
      <c r="F210" s="11"/>
      <c r="G210" s="7"/>
      <c r="H210" s="7"/>
      <c r="I210" s="31" t="s">
        <v>3619</v>
      </c>
      <c r="J210" s="15"/>
      <c r="K210" s="15"/>
      <c r="L210" s="15"/>
      <c r="M210" s="15"/>
      <c r="N210" s="488">
        <f>N209-N199</f>
        <v>0</v>
      </c>
      <c r="O210" s="488">
        <f t="shared" ref="O210:R210" si="34">O209-O199</f>
        <v>0</v>
      </c>
      <c r="P210" s="488">
        <f t="shared" si="34"/>
        <v>0</v>
      </c>
      <c r="Q210" s="488">
        <f t="shared" si="34"/>
        <v>0</v>
      </c>
      <c r="R210" s="488">
        <f t="shared" si="34"/>
        <v>0</v>
      </c>
    </row>
    <row r="211" spans="5:18" ht="14.25" customHeight="1"/>
    <row r="212" spans="5:18" ht="13.9">
      <c r="I212" s="29" t="s">
        <v>3615</v>
      </c>
      <c r="M212" s="456" t="s">
        <v>208</v>
      </c>
      <c r="N212" s="1333"/>
      <c r="O212" s="1334"/>
      <c r="P212" s="1317"/>
      <c r="Q212" s="488"/>
      <c r="R212" s="488"/>
    </row>
    <row r="213" spans="5:18">
      <c r="I213" s="740" t="s">
        <v>3616</v>
      </c>
      <c r="M213" s="456" t="s">
        <v>208</v>
      </c>
      <c r="N213" s="1334"/>
      <c r="O213" s="1334"/>
      <c r="P213" s="1317"/>
      <c r="Q213" s="389"/>
      <c r="R213" s="389"/>
    </row>
    <row r="214" spans="5:18" ht="13.9">
      <c r="I214" s="29" t="s">
        <v>3617</v>
      </c>
      <c r="M214" s="456" t="s">
        <v>208</v>
      </c>
      <c r="N214" s="488">
        <f>SUM(N212:N213)</f>
        <v>0</v>
      </c>
      <c r="O214" s="488">
        <f t="shared" ref="O214:R214" si="35">SUM(O212:O213)</f>
        <v>0</v>
      </c>
      <c r="P214" s="488">
        <f t="shared" si="35"/>
        <v>0</v>
      </c>
      <c r="Q214" s="488">
        <f t="shared" si="35"/>
        <v>0</v>
      </c>
      <c r="R214" s="488">
        <f t="shared" si="35"/>
        <v>0</v>
      </c>
    </row>
    <row r="215" spans="5:18" s="12" customFormat="1" ht="14.25" customHeight="1">
      <c r="E215" s="11" t="s">
        <v>183</v>
      </c>
      <c r="F215" s="11" t="s">
        <v>1858</v>
      </c>
      <c r="G215" s="7" t="s">
        <v>423</v>
      </c>
      <c r="H215" s="7" t="s">
        <v>438</v>
      </c>
      <c r="I215" s="7" t="s">
        <v>419</v>
      </c>
      <c r="J215" s="11"/>
      <c r="K215" s="23" t="s">
        <v>197</v>
      </c>
      <c r="L215" s="7" t="s">
        <v>3261</v>
      </c>
      <c r="M215" s="15" t="s">
        <v>208</v>
      </c>
      <c r="N215" s="1317"/>
      <c r="O215" s="1317"/>
      <c r="P215" s="1317"/>
      <c r="Q215" s="389"/>
      <c r="R215" s="389"/>
    </row>
    <row r="216" spans="5:18" s="12" customFormat="1" ht="14.25" customHeight="1">
      <c r="E216" s="11" t="s">
        <v>183</v>
      </c>
      <c r="F216" s="11" t="s">
        <v>1858</v>
      </c>
      <c r="G216" s="7" t="s">
        <v>423</v>
      </c>
      <c r="H216" s="7" t="s">
        <v>438</v>
      </c>
      <c r="I216" s="7" t="s">
        <v>427</v>
      </c>
      <c r="J216" s="11"/>
      <c r="K216" s="23" t="s">
        <v>197</v>
      </c>
      <c r="L216" s="7" t="s">
        <v>3261</v>
      </c>
      <c r="M216" s="15" t="s">
        <v>208</v>
      </c>
      <c r="N216" s="1317"/>
      <c r="O216" s="1317"/>
      <c r="P216" s="1317"/>
      <c r="Q216" s="389"/>
      <c r="R216" s="389"/>
    </row>
    <row r="217" spans="5:18" s="12" customFormat="1" ht="14.25" customHeight="1">
      <c r="E217" s="11" t="s">
        <v>183</v>
      </c>
      <c r="F217" s="11" t="s">
        <v>1858</v>
      </c>
      <c r="G217" s="7" t="s">
        <v>423</v>
      </c>
      <c r="H217" s="7" t="s">
        <v>438</v>
      </c>
      <c r="I217" s="7" t="s">
        <v>434</v>
      </c>
      <c r="J217" s="11"/>
      <c r="K217" s="23" t="s">
        <v>197</v>
      </c>
      <c r="L217" s="7" t="s">
        <v>3261</v>
      </c>
      <c r="M217" s="15" t="s">
        <v>208</v>
      </c>
      <c r="N217" s="1317"/>
      <c r="O217" s="1317"/>
      <c r="P217" s="1317"/>
      <c r="Q217" s="389"/>
      <c r="R217" s="389"/>
    </row>
    <row r="218" spans="5:18" s="12" customFormat="1" ht="14.25" customHeight="1">
      <c r="E218" s="11" t="s">
        <v>183</v>
      </c>
      <c r="F218" s="11" t="s">
        <v>1858</v>
      </c>
      <c r="G218" s="7" t="s">
        <v>423</v>
      </c>
      <c r="H218" s="7" t="s">
        <v>438</v>
      </c>
      <c r="I218" s="7" t="s">
        <v>440</v>
      </c>
      <c r="J218" s="11"/>
      <c r="K218" s="23" t="s">
        <v>197</v>
      </c>
      <c r="L218" s="7" t="s">
        <v>3261</v>
      </c>
      <c r="M218" s="15" t="s">
        <v>208</v>
      </c>
      <c r="N218" s="1317"/>
      <c r="O218" s="1317"/>
      <c r="P218" s="1317"/>
      <c r="Q218" s="389"/>
      <c r="R218" s="389"/>
    </row>
    <row r="219" spans="5:18" s="12" customFormat="1" ht="14.25" customHeight="1">
      <c r="E219" s="11" t="s">
        <v>183</v>
      </c>
      <c r="F219" s="11" t="s">
        <v>1858</v>
      </c>
      <c r="G219" s="7" t="s">
        <v>423</v>
      </c>
      <c r="H219" s="7" t="s">
        <v>438</v>
      </c>
      <c r="I219" s="7" t="s">
        <v>447</v>
      </c>
      <c r="J219" s="11"/>
      <c r="K219" s="23" t="s">
        <v>197</v>
      </c>
      <c r="L219" s="7" t="s">
        <v>3261</v>
      </c>
      <c r="M219" s="15" t="s">
        <v>208</v>
      </c>
      <c r="N219" s="1317"/>
      <c r="O219" s="1317"/>
      <c r="P219" s="1317"/>
      <c r="Q219" s="389"/>
      <c r="R219" s="389"/>
    </row>
    <row r="220" spans="5:18" s="12" customFormat="1" ht="14.25" customHeight="1">
      <c r="E220" s="11" t="s">
        <v>183</v>
      </c>
      <c r="F220" s="11" t="s">
        <v>1858</v>
      </c>
      <c r="G220" s="7" t="s">
        <v>423</v>
      </c>
      <c r="H220" s="7" t="s">
        <v>438</v>
      </c>
      <c r="I220" s="7" t="s">
        <v>453</v>
      </c>
      <c r="J220" s="11"/>
      <c r="K220" s="23" t="s">
        <v>197</v>
      </c>
      <c r="L220" s="7" t="s">
        <v>3261</v>
      </c>
      <c r="M220" s="15" t="s">
        <v>208</v>
      </c>
      <c r="N220" s="1317"/>
      <c r="O220" s="1317"/>
      <c r="P220" s="1317"/>
      <c r="Q220" s="389"/>
      <c r="R220" s="389"/>
    </row>
    <row r="221" spans="5:18" ht="14.25" customHeight="1">
      <c r="E221" s="11" t="s">
        <v>183</v>
      </c>
      <c r="F221" s="11" t="s">
        <v>1858</v>
      </c>
      <c r="G221" s="7" t="s">
        <v>423</v>
      </c>
      <c r="H221" s="7" t="s">
        <v>438</v>
      </c>
      <c r="I221" s="11" t="s">
        <v>457</v>
      </c>
      <c r="K221" s="23" t="s">
        <v>197</v>
      </c>
      <c r="L221" s="7" t="s">
        <v>3261</v>
      </c>
      <c r="M221" s="11" t="s">
        <v>208</v>
      </c>
      <c r="N221" s="1317"/>
      <c r="O221" s="1317"/>
      <c r="P221" s="1317"/>
      <c r="Q221" s="389"/>
      <c r="R221" s="389"/>
    </row>
    <row r="222" spans="5:18" s="12" customFormat="1" ht="14.25" customHeight="1">
      <c r="E222" s="11" t="s">
        <v>183</v>
      </c>
      <c r="F222" s="11" t="s">
        <v>1858</v>
      </c>
      <c r="G222" s="7" t="s">
        <v>423</v>
      </c>
      <c r="H222" s="7" t="s">
        <v>438</v>
      </c>
      <c r="I222" s="7" t="s">
        <v>461</v>
      </c>
      <c r="J222" s="11"/>
      <c r="K222" s="23" t="s">
        <v>197</v>
      </c>
      <c r="L222" s="7" t="s">
        <v>3261</v>
      </c>
      <c r="M222" s="15" t="s">
        <v>208</v>
      </c>
      <c r="N222" s="1317"/>
      <c r="O222" s="1317"/>
      <c r="P222" s="1317"/>
      <c r="Q222" s="389"/>
      <c r="R222" s="389"/>
    </row>
    <row r="223" spans="5:18" ht="14.25" customHeight="1">
      <c r="E223" s="11" t="s">
        <v>183</v>
      </c>
      <c r="F223" s="11" t="s">
        <v>1858</v>
      </c>
      <c r="G223" s="7" t="s">
        <v>423</v>
      </c>
      <c r="H223" s="7" t="s">
        <v>438</v>
      </c>
      <c r="I223" s="7" t="s">
        <v>1859</v>
      </c>
      <c r="K223" s="23" t="s">
        <v>197</v>
      </c>
      <c r="L223" s="7" t="s">
        <v>3261</v>
      </c>
      <c r="M223" s="7" t="s">
        <v>208</v>
      </c>
      <c r="N223" s="1317"/>
      <c r="O223" s="1317"/>
      <c r="P223" s="1317"/>
      <c r="Q223" s="389"/>
      <c r="R223" s="389"/>
    </row>
    <row r="224" spans="5:18" s="12" customFormat="1" ht="14.25" customHeight="1">
      <c r="E224" s="11"/>
      <c r="F224" s="11"/>
      <c r="G224" s="7"/>
      <c r="H224" s="7"/>
      <c r="I224" s="31" t="s">
        <v>3618</v>
      </c>
      <c r="J224" s="15"/>
      <c r="K224" s="15"/>
      <c r="L224" s="15"/>
      <c r="M224" s="15"/>
      <c r="N224" s="488">
        <f>SUM(N215:N223)</f>
        <v>0</v>
      </c>
      <c r="O224" s="488">
        <f t="shared" ref="O224:R224" si="36">SUM(O215:O223)</f>
        <v>0</v>
      </c>
      <c r="P224" s="488">
        <f t="shared" si="36"/>
        <v>0</v>
      </c>
      <c r="Q224" s="488">
        <f t="shared" si="36"/>
        <v>0</v>
      </c>
      <c r="R224" s="488">
        <f t="shared" si="36"/>
        <v>0</v>
      </c>
    </row>
    <row r="225" spans="4:16384" s="12" customFormat="1" ht="14.25" customHeight="1">
      <c r="D225" s="15"/>
      <c r="E225" s="11"/>
      <c r="F225" s="11"/>
      <c r="G225" s="7"/>
      <c r="H225" s="7"/>
      <c r="I225" s="31" t="s">
        <v>3619</v>
      </c>
      <c r="J225" s="15"/>
      <c r="K225" s="15"/>
      <c r="L225" s="15"/>
      <c r="M225" s="15"/>
      <c r="N225" s="488">
        <f>N224-N214</f>
        <v>0</v>
      </c>
      <c r="O225" s="488">
        <f t="shared" ref="O225:R225" si="37">O224-O214</f>
        <v>0</v>
      </c>
      <c r="P225" s="488">
        <f t="shared" si="37"/>
        <v>0</v>
      </c>
      <c r="Q225" s="488">
        <f t="shared" si="37"/>
        <v>0</v>
      </c>
      <c r="R225" s="488">
        <f t="shared" si="37"/>
        <v>0</v>
      </c>
    </row>
    <row r="226" spans="4:16384" ht="14.25" customHeight="1"/>
    <row r="227" spans="4:16384" s="33" customFormat="1" ht="14.25" customHeight="1">
      <c r="D227" s="80" t="s">
        <v>3613</v>
      </c>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1"/>
      <c r="GM227" s="81"/>
      <c r="GN227" s="81"/>
      <c r="GO227" s="81"/>
      <c r="GP227" s="81"/>
      <c r="GQ227" s="81"/>
      <c r="GR227" s="81"/>
      <c r="GS227" s="81"/>
      <c r="GT227" s="81"/>
      <c r="GU227" s="81"/>
      <c r="GV227" s="81"/>
      <c r="GW227" s="81"/>
      <c r="GX227" s="81"/>
      <c r="GY227" s="81"/>
      <c r="GZ227" s="81"/>
      <c r="HA227" s="81"/>
      <c r="HB227" s="81"/>
      <c r="HC227" s="81"/>
      <c r="HD227" s="81"/>
      <c r="HE227" s="81"/>
      <c r="HF227" s="81"/>
      <c r="HG227" s="81"/>
      <c r="HH227" s="81"/>
      <c r="HI227" s="81"/>
      <c r="HJ227" s="81"/>
      <c r="HK227" s="81"/>
      <c r="HL227" s="81"/>
      <c r="HM227" s="81"/>
      <c r="HN227" s="81"/>
      <c r="HO227" s="81"/>
      <c r="HP227" s="81"/>
      <c r="HQ227" s="81"/>
      <c r="HR227" s="81"/>
      <c r="HS227" s="81"/>
      <c r="HT227" s="81"/>
      <c r="HU227" s="81"/>
      <c r="HV227" s="81"/>
      <c r="HW227" s="81"/>
      <c r="HX227" s="81"/>
      <c r="HY227" s="81"/>
      <c r="HZ227" s="81"/>
      <c r="IA227" s="81"/>
      <c r="IB227" s="81"/>
      <c r="IC227" s="81"/>
      <c r="ID227" s="81"/>
      <c r="IE227" s="81"/>
      <c r="IF227" s="81"/>
      <c r="IG227" s="81"/>
      <c r="IH227" s="81"/>
      <c r="II227" s="81"/>
      <c r="IJ227" s="81"/>
      <c r="IK227" s="81"/>
      <c r="IL227" s="81"/>
      <c r="IM227" s="81"/>
      <c r="IN227" s="81"/>
      <c r="IO227" s="81"/>
      <c r="IP227" s="81"/>
      <c r="IQ227" s="81"/>
      <c r="IR227" s="81"/>
      <c r="IS227" s="81"/>
      <c r="IT227" s="81"/>
      <c r="IU227" s="81"/>
      <c r="IV227" s="81"/>
      <c r="IW227" s="81"/>
      <c r="IX227" s="81"/>
      <c r="IY227" s="81"/>
      <c r="IZ227" s="81"/>
      <c r="JA227" s="81"/>
      <c r="JB227" s="81"/>
      <c r="JC227" s="81"/>
      <c r="JD227" s="81"/>
      <c r="JE227" s="81"/>
      <c r="JF227" s="81"/>
      <c r="JG227" s="81"/>
      <c r="JH227" s="81"/>
      <c r="JI227" s="81"/>
      <c r="JJ227" s="81"/>
      <c r="JK227" s="81"/>
      <c r="JL227" s="81"/>
      <c r="JM227" s="81"/>
      <c r="JN227" s="81"/>
      <c r="JO227" s="81"/>
      <c r="JP227" s="81"/>
      <c r="JQ227" s="81"/>
      <c r="JR227" s="81"/>
      <c r="JS227" s="81"/>
      <c r="JT227" s="81"/>
      <c r="JU227" s="81"/>
      <c r="JV227" s="81"/>
      <c r="JW227" s="81"/>
      <c r="JX227" s="81"/>
      <c r="JY227" s="81"/>
      <c r="JZ227" s="81"/>
      <c r="KA227" s="81"/>
      <c r="KB227" s="81"/>
      <c r="KC227" s="81"/>
      <c r="KD227" s="81"/>
      <c r="KE227" s="81"/>
      <c r="KF227" s="81"/>
      <c r="KG227" s="81"/>
      <c r="KH227" s="81"/>
      <c r="KI227" s="81"/>
      <c r="KJ227" s="81"/>
      <c r="KK227" s="81"/>
      <c r="KL227" s="81"/>
      <c r="KM227" s="81"/>
      <c r="KN227" s="81"/>
      <c r="KO227" s="81"/>
      <c r="KP227" s="81"/>
      <c r="KQ227" s="81"/>
      <c r="KR227" s="81"/>
      <c r="KS227" s="81"/>
      <c r="KT227" s="81"/>
      <c r="KU227" s="81"/>
      <c r="KV227" s="81"/>
      <c r="KW227" s="81"/>
      <c r="KX227" s="81"/>
      <c r="KY227" s="81"/>
      <c r="KZ227" s="81"/>
      <c r="LA227" s="81"/>
      <c r="LB227" s="81"/>
      <c r="LC227" s="81"/>
      <c r="LD227" s="81"/>
      <c r="LE227" s="81"/>
      <c r="LF227" s="81"/>
      <c r="LG227" s="81"/>
      <c r="LH227" s="81"/>
      <c r="LI227" s="81"/>
      <c r="LJ227" s="81"/>
      <c r="LK227" s="81"/>
      <c r="LL227" s="81"/>
      <c r="LM227" s="81"/>
      <c r="LN227" s="81"/>
      <c r="LO227" s="81"/>
      <c r="LP227" s="81"/>
      <c r="LQ227" s="81"/>
      <c r="LR227" s="81"/>
      <c r="LS227" s="81"/>
      <c r="LT227" s="81"/>
      <c r="LU227" s="81"/>
      <c r="LV227" s="81"/>
      <c r="LW227" s="81"/>
      <c r="LX227" s="81"/>
      <c r="LY227" s="81"/>
      <c r="LZ227" s="81"/>
      <c r="MA227" s="81"/>
      <c r="MB227" s="81"/>
      <c r="MC227" s="81"/>
      <c r="MD227" s="81"/>
      <c r="ME227" s="81"/>
      <c r="MF227" s="81"/>
      <c r="MG227" s="81"/>
      <c r="MH227" s="81"/>
      <c r="MI227" s="81"/>
      <c r="MJ227" s="81"/>
      <c r="MK227" s="81"/>
      <c r="ML227" s="81"/>
      <c r="MM227" s="81"/>
      <c r="MN227" s="81"/>
      <c r="MO227" s="81"/>
      <c r="MP227" s="81"/>
      <c r="MQ227" s="81"/>
      <c r="MR227" s="81"/>
      <c r="MS227" s="81"/>
      <c r="MT227" s="81"/>
      <c r="MU227" s="81"/>
      <c r="MV227" s="81"/>
      <c r="MW227" s="81"/>
      <c r="MX227" s="81"/>
      <c r="MY227" s="81"/>
      <c r="MZ227" s="81"/>
      <c r="NA227" s="81"/>
      <c r="NB227" s="81"/>
      <c r="NC227" s="81"/>
      <c r="ND227" s="81"/>
      <c r="NE227" s="81"/>
      <c r="NF227" s="81"/>
      <c r="NG227" s="81"/>
      <c r="NH227" s="81"/>
      <c r="NI227" s="81"/>
      <c r="NJ227" s="81"/>
      <c r="NK227" s="81"/>
      <c r="NL227" s="81"/>
      <c r="NM227" s="81"/>
      <c r="NN227" s="81"/>
      <c r="NO227" s="81"/>
      <c r="NP227" s="81"/>
      <c r="NQ227" s="81"/>
      <c r="NR227" s="81"/>
      <c r="NS227" s="81"/>
      <c r="NT227" s="81"/>
      <c r="NU227" s="81"/>
      <c r="NV227" s="81"/>
      <c r="NW227" s="81"/>
      <c r="NX227" s="81"/>
      <c r="NY227" s="81"/>
      <c r="NZ227" s="81"/>
      <c r="OA227" s="81"/>
      <c r="OB227" s="81"/>
      <c r="OC227" s="81"/>
      <c r="OD227" s="81"/>
      <c r="OE227" s="81"/>
      <c r="OF227" s="81"/>
      <c r="OG227" s="81"/>
      <c r="OH227" s="81"/>
      <c r="OI227" s="81"/>
      <c r="OJ227" s="81"/>
      <c r="OK227" s="81"/>
      <c r="OL227" s="81"/>
      <c r="OM227" s="81"/>
      <c r="ON227" s="81"/>
      <c r="OO227" s="81"/>
      <c r="OP227" s="81"/>
      <c r="OQ227" s="81"/>
      <c r="OR227" s="81"/>
      <c r="OS227" s="81"/>
      <c r="OT227" s="81"/>
      <c r="OU227" s="81"/>
      <c r="OV227" s="81"/>
      <c r="OW227" s="81"/>
      <c r="OX227" s="81"/>
      <c r="OY227" s="81"/>
      <c r="OZ227" s="81"/>
      <c r="PA227" s="81"/>
      <c r="PB227" s="81"/>
      <c r="PC227" s="81"/>
      <c r="PD227" s="81"/>
      <c r="PE227" s="81"/>
      <c r="PF227" s="81"/>
      <c r="PG227" s="81"/>
      <c r="PH227" s="81"/>
      <c r="PI227" s="81"/>
      <c r="PJ227" s="81"/>
      <c r="PK227" s="81"/>
      <c r="PL227" s="81"/>
      <c r="PM227" s="81"/>
      <c r="PN227" s="81"/>
      <c r="PO227" s="81"/>
      <c r="PP227" s="81"/>
      <c r="PQ227" s="81"/>
      <c r="PR227" s="81"/>
      <c r="PS227" s="81"/>
      <c r="PT227" s="81"/>
      <c r="PU227" s="81"/>
      <c r="PV227" s="81"/>
      <c r="PW227" s="81"/>
      <c r="PX227" s="81"/>
      <c r="PY227" s="81"/>
      <c r="PZ227" s="81"/>
      <c r="QA227" s="81"/>
      <c r="QB227" s="81"/>
      <c r="QC227" s="81"/>
      <c r="QD227" s="81"/>
      <c r="QE227" s="81"/>
      <c r="QF227" s="81"/>
      <c r="QG227" s="81"/>
      <c r="QH227" s="81"/>
      <c r="QI227" s="81"/>
      <c r="QJ227" s="81"/>
      <c r="QK227" s="81"/>
      <c r="QL227" s="81"/>
      <c r="QM227" s="81"/>
      <c r="QN227" s="81"/>
      <c r="QO227" s="81"/>
      <c r="QP227" s="81"/>
      <c r="QQ227" s="81"/>
      <c r="QR227" s="81"/>
      <c r="QS227" s="81"/>
      <c r="QT227" s="81"/>
      <c r="QU227" s="81"/>
      <c r="QV227" s="81"/>
      <c r="QW227" s="81"/>
      <c r="QX227" s="81"/>
      <c r="QY227" s="81"/>
      <c r="QZ227" s="81"/>
      <c r="RA227" s="81"/>
      <c r="RB227" s="81"/>
      <c r="RC227" s="81"/>
      <c r="RD227" s="81"/>
      <c r="RE227" s="81"/>
      <c r="RF227" s="81"/>
      <c r="RG227" s="81"/>
      <c r="RH227" s="81"/>
      <c r="RI227" s="81"/>
      <c r="RJ227" s="81"/>
      <c r="RK227" s="81"/>
      <c r="RL227" s="81"/>
      <c r="RM227" s="81"/>
      <c r="RN227" s="81"/>
      <c r="RO227" s="81"/>
      <c r="RP227" s="81"/>
      <c r="RQ227" s="81"/>
      <c r="RR227" s="81"/>
      <c r="RS227" s="81"/>
      <c r="RT227" s="81"/>
      <c r="RU227" s="81"/>
      <c r="RV227" s="81"/>
      <c r="RW227" s="81"/>
      <c r="RX227" s="81"/>
      <c r="RY227" s="81"/>
      <c r="RZ227" s="81"/>
      <c r="SA227" s="81"/>
      <c r="SB227" s="81"/>
      <c r="SC227" s="81"/>
      <c r="SD227" s="81"/>
      <c r="SE227" s="81"/>
      <c r="SF227" s="81"/>
      <c r="SG227" s="81"/>
      <c r="SH227" s="81"/>
      <c r="SI227" s="81"/>
      <c r="SJ227" s="81"/>
      <c r="SK227" s="81"/>
      <c r="SL227" s="81"/>
      <c r="SM227" s="81"/>
      <c r="SN227" s="81"/>
      <c r="SO227" s="81"/>
      <c r="SP227" s="81"/>
      <c r="SQ227" s="81"/>
      <c r="SR227" s="81"/>
      <c r="SS227" s="81"/>
      <c r="ST227" s="81"/>
      <c r="SU227" s="81"/>
      <c r="SV227" s="81"/>
      <c r="SW227" s="81"/>
      <c r="SX227" s="81"/>
      <c r="SY227" s="81"/>
      <c r="SZ227" s="81"/>
      <c r="TA227" s="81"/>
      <c r="TB227" s="81"/>
      <c r="TC227" s="81"/>
      <c r="TD227" s="81"/>
      <c r="TE227" s="81"/>
      <c r="TF227" s="81"/>
      <c r="TG227" s="81"/>
      <c r="TH227" s="81"/>
      <c r="TI227" s="81"/>
      <c r="TJ227" s="81"/>
      <c r="TK227" s="81"/>
      <c r="TL227" s="81"/>
      <c r="TM227" s="81"/>
      <c r="TN227" s="81"/>
      <c r="TO227" s="81"/>
      <c r="TP227" s="81"/>
      <c r="TQ227" s="81"/>
      <c r="TR227" s="81"/>
      <c r="TS227" s="81"/>
      <c r="TT227" s="81"/>
      <c r="TU227" s="81"/>
      <c r="TV227" s="81"/>
      <c r="TW227" s="81"/>
      <c r="TX227" s="81"/>
      <c r="TY227" s="81"/>
      <c r="TZ227" s="81"/>
      <c r="UA227" s="81"/>
      <c r="UB227" s="81"/>
      <c r="UC227" s="81"/>
      <c r="UD227" s="81"/>
      <c r="UE227" s="81"/>
      <c r="UF227" s="81"/>
      <c r="UG227" s="81"/>
      <c r="UH227" s="81"/>
      <c r="UI227" s="81"/>
      <c r="UJ227" s="81"/>
      <c r="UK227" s="81"/>
      <c r="UL227" s="81"/>
      <c r="UM227" s="81"/>
      <c r="UN227" s="81"/>
      <c r="UO227" s="81"/>
      <c r="UP227" s="81"/>
      <c r="UQ227" s="81"/>
      <c r="UR227" s="81"/>
      <c r="US227" s="81"/>
      <c r="UT227" s="81"/>
      <c r="UU227" s="81"/>
      <c r="UV227" s="81"/>
      <c r="UW227" s="81"/>
      <c r="UX227" s="81"/>
      <c r="UY227" s="81"/>
      <c r="UZ227" s="81"/>
      <c r="VA227" s="81"/>
      <c r="VB227" s="81"/>
      <c r="VC227" s="81"/>
      <c r="VD227" s="81"/>
      <c r="VE227" s="81"/>
      <c r="VF227" s="81"/>
      <c r="VG227" s="81"/>
      <c r="VH227" s="81"/>
      <c r="VI227" s="81"/>
      <c r="VJ227" s="81"/>
      <c r="VK227" s="81"/>
      <c r="VL227" s="81"/>
      <c r="VM227" s="81"/>
      <c r="VN227" s="81"/>
      <c r="VO227" s="81"/>
      <c r="VP227" s="81"/>
      <c r="VQ227" s="81"/>
      <c r="VR227" s="81"/>
      <c r="VS227" s="81"/>
      <c r="VT227" s="81"/>
      <c r="VU227" s="81"/>
      <c r="VV227" s="81"/>
      <c r="VW227" s="81"/>
      <c r="VX227" s="81"/>
      <c r="VY227" s="81"/>
      <c r="VZ227" s="81"/>
      <c r="WA227" s="81"/>
      <c r="WB227" s="81"/>
      <c r="WC227" s="81"/>
      <c r="WD227" s="81"/>
      <c r="WE227" s="81"/>
      <c r="WF227" s="81"/>
      <c r="WG227" s="81"/>
      <c r="WH227" s="81"/>
      <c r="WI227" s="81"/>
      <c r="WJ227" s="81"/>
      <c r="WK227" s="81"/>
      <c r="WL227" s="81"/>
      <c r="WM227" s="81"/>
      <c r="WN227" s="81"/>
      <c r="WO227" s="81"/>
      <c r="WP227" s="81"/>
      <c r="WQ227" s="81"/>
      <c r="WR227" s="81"/>
      <c r="WS227" s="81"/>
      <c r="WT227" s="81"/>
      <c r="WU227" s="81"/>
      <c r="WV227" s="81"/>
      <c r="WW227" s="81"/>
      <c r="WX227" s="81"/>
      <c r="WY227" s="81"/>
      <c r="WZ227" s="81"/>
      <c r="XA227" s="81"/>
      <c r="XB227" s="81"/>
      <c r="XC227" s="81"/>
      <c r="XD227" s="81"/>
      <c r="XE227" s="81"/>
      <c r="XF227" s="81"/>
      <c r="XG227" s="81"/>
      <c r="XH227" s="81"/>
      <c r="XI227" s="81"/>
      <c r="XJ227" s="81"/>
      <c r="XK227" s="81"/>
      <c r="XL227" s="81"/>
      <c r="XM227" s="81"/>
      <c r="XN227" s="81"/>
      <c r="XO227" s="81"/>
      <c r="XP227" s="81"/>
      <c r="XQ227" s="81"/>
      <c r="XR227" s="81"/>
      <c r="XS227" s="81"/>
      <c r="XT227" s="81"/>
      <c r="XU227" s="81"/>
      <c r="XV227" s="81"/>
      <c r="XW227" s="81"/>
      <c r="XX227" s="81"/>
      <c r="XY227" s="81"/>
      <c r="XZ227" s="81"/>
      <c r="YA227" s="81"/>
      <c r="YB227" s="81"/>
      <c r="YC227" s="81"/>
      <c r="YD227" s="81"/>
      <c r="YE227" s="81"/>
      <c r="YF227" s="81"/>
      <c r="YG227" s="81"/>
      <c r="YH227" s="81"/>
      <c r="YI227" s="81"/>
      <c r="YJ227" s="81"/>
      <c r="YK227" s="81"/>
      <c r="YL227" s="81"/>
      <c r="YM227" s="81"/>
      <c r="YN227" s="81"/>
      <c r="YO227" s="81"/>
      <c r="YP227" s="81"/>
      <c r="YQ227" s="81"/>
      <c r="YR227" s="81"/>
      <c r="YS227" s="81"/>
      <c r="YT227" s="81"/>
      <c r="YU227" s="81"/>
      <c r="YV227" s="81"/>
      <c r="YW227" s="81"/>
      <c r="YX227" s="81"/>
      <c r="YY227" s="81"/>
      <c r="YZ227" s="81"/>
      <c r="ZA227" s="81"/>
      <c r="ZB227" s="81"/>
      <c r="ZC227" s="81"/>
      <c r="ZD227" s="81"/>
      <c r="ZE227" s="81"/>
      <c r="ZF227" s="81"/>
      <c r="ZG227" s="81"/>
      <c r="ZH227" s="81"/>
      <c r="ZI227" s="81"/>
      <c r="ZJ227" s="81"/>
      <c r="ZK227" s="81"/>
      <c r="ZL227" s="81"/>
      <c r="ZM227" s="81"/>
      <c r="ZN227" s="81"/>
      <c r="ZO227" s="81"/>
      <c r="ZP227" s="81"/>
      <c r="ZQ227" s="81"/>
      <c r="ZR227" s="81"/>
      <c r="ZS227" s="81"/>
      <c r="ZT227" s="81"/>
      <c r="ZU227" s="81"/>
      <c r="ZV227" s="81"/>
      <c r="ZW227" s="81"/>
      <c r="ZX227" s="81"/>
      <c r="ZY227" s="81"/>
      <c r="ZZ227" s="81"/>
      <c r="AAA227" s="81"/>
      <c r="AAB227" s="81"/>
      <c r="AAC227" s="81"/>
      <c r="AAD227" s="81"/>
      <c r="AAE227" s="81"/>
      <c r="AAF227" s="81"/>
      <c r="AAG227" s="81"/>
      <c r="AAH227" s="81"/>
      <c r="AAI227" s="81"/>
      <c r="AAJ227" s="81"/>
      <c r="AAK227" s="81"/>
      <c r="AAL227" s="81"/>
      <c r="AAM227" s="81"/>
      <c r="AAN227" s="81"/>
      <c r="AAO227" s="81"/>
      <c r="AAP227" s="81"/>
      <c r="AAQ227" s="81"/>
      <c r="AAR227" s="81"/>
      <c r="AAS227" s="81"/>
      <c r="AAT227" s="81"/>
      <c r="AAU227" s="81"/>
      <c r="AAV227" s="81"/>
      <c r="AAW227" s="81"/>
      <c r="AAX227" s="81"/>
      <c r="AAY227" s="81"/>
      <c r="AAZ227" s="81"/>
      <c r="ABA227" s="81"/>
      <c r="ABB227" s="81"/>
      <c r="ABC227" s="81"/>
      <c r="ABD227" s="81"/>
      <c r="ABE227" s="81"/>
      <c r="ABF227" s="81"/>
      <c r="ABG227" s="81"/>
      <c r="ABH227" s="81"/>
      <c r="ABI227" s="81"/>
      <c r="ABJ227" s="81"/>
      <c r="ABK227" s="81"/>
      <c r="ABL227" s="81"/>
      <c r="ABM227" s="81"/>
      <c r="ABN227" s="81"/>
      <c r="ABO227" s="81"/>
      <c r="ABP227" s="81"/>
      <c r="ABQ227" s="81"/>
      <c r="ABR227" s="81"/>
      <c r="ABS227" s="81"/>
      <c r="ABT227" s="81"/>
      <c r="ABU227" s="81"/>
      <c r="ABV227" s="81"/>
      <c r="ABW227" s="81"/>
      <c r="ABX227" s="81"/>
      <c r="ABY227" s="81"/>
      <c r="ABZ227" s="81"/>
      <c r="ACA227" s="81"/>
      <c r="ACB227" s="81"/>
      <c r="ACC227" s="81"/>
      <c r="ACD227" s="81"/>
      <c r="ACE227" s="81"/>
      <c r="ACF227" s="81"/>
      <c r="ACG227" s="81"/>
      <c r="ACH227" s="81"/>
      <c r="ACI227" s="81"/>
      <c r="ACJ227" s="81"/>
      <c r="ACK227" s="81"/>
      <c r="ACL227" s="81"/>
      <c r="ACM227" s="81"/>
      <c r="ACN227" s="81"/>
      <c r="ACO227" s="81"/>
      <c r="ACP227" s="81"/>
      <c r="ACQ227" s="81"/>
      <c r="ACR227" s="81"/>
      <c r="ACS227" s="81"/>
      <c r="ACT227" s="81"/>
      <c r="ACU227" s="81"/>
      <c r="ACV227" s="81"/>
      <c r="ACW227" s="81"/>
      <c r="ACX227" s="81"/>
      <c r="ACY227" s="81"/>
      <c r="ACZ227" s="81"/>
      <c r="ADA227" s="81"/>
      <c r="ADB227" s="81"/>
      <c r="ADC227" s="81"/>
      <c r="ADD227" s="81"/>
      <c r="ADE227" s="81"/>
      <c r="ADF227" s="81"/>
      <c r="ADG227" s="81"/>
      <c r="ADH227" s="81"/>
      <c r="ADI227" s="81"/>
      <c r="ADJ227" s="81"/>
      <c r="ADK227" s="81"/>
      <c r="ADL227" s="81"/>
      <c r="ADM227" s="81"/>
      <c r="ADN227" s="81"/>
      <c r="ADO227" s="81"/>
      <c r="ADP227" s="81"/>
      <c r="ADQ227" s="81"/>
      <c r="ADR227" s="81"/>
      <c r="ADS227" s="81"/>
      <c r="ADT227" s="81"/>
      <c r="ADU227" s="81"/>
      <c r="ADV227" s="81"/>
      <c r="ADW227" s="81"/>
      <c r="ADX227" s="81"/>
      <c r="ADY227" s="81"/>
      <c r="ADZ227" s="81"/>
      <c r="AEA227" s="81"/>
      <c r="AEB227" s="81"/>
      <c r="AEC227" s="81"/>
      <c r="AED227" s="81"/>
      <c r="AEE227" s="81"/>
      <c r="AEF227" s="81"/>
      <c r="AEG227" s="81"/>
      <c r="AEH227" s="81"/>
      <c r="AEI227" s="81"/>
      <c r="AEJ227" s="81"/>
      <c r="AEK227" s="81"/>
      <c r="AEL227" s="81"/>
      <c r="AEM227" s="81"/>
      <c r="AEN227" s="81"/>
      <c r="AEO227" s="81"/>
      <c r="AEP227" s="81"/>
      <c r="AEQ227" s="81"/>
      <c r="AER227" s="81"/>
      <c r="AES227" s="81"/>
      <c r="AET227" s="81"/>
      <c r="AEU227" s="81"/>
      <c r="AEV227" s="81"/>
      <c r="AEW227" s="81"/>
      <c r="AEX227" s="81"/>
      <c r="AEY227" s="81"/>
      <c r="AEZ227" s="81"/>
      <c r="AFA227" s="81"/>
      <c r="AFB227" s="81"/>
      <c r="AFC227" s="81"/>
      <c r="AFD227" s="81"/>
      <c r="AFE227" s="81"/>
      <c r="AFF227" s="81"/>
      <c r="AFG227" s="81"/>
      <c r="AFH227" s="81"/>
      <c r="AFI227" s="81"/>
      <c r="AFJ227" s="81"/>
      <c r="AFK227" s="81"/>
      <c r="AFL227" s="81"/>
      <c r="AFM227" s="81"/>
      <c r="AFN227" s="81"/>
      <c r="AFO227" s="81"/>
      <c r="AFP227" s="81"/>
      <c r="AFQ227" s="81"/>
      <c r="AFR227" s="81"/>
      <c r="AFS227" s="81"/>
      <c r="AFT227" s="81"/>
      <c r="AFU227" s="81"/>
      <c r="AFV227" s="81"/>
      <c r="AFW227" s="81"/>
      <c r="AFX227" s="81"/>
      <c r="AFY227" s="81"/>
      <c r="AFZ227" s="81"/>
      <c r="AGA227" s="81"/>
      <c r="AGB227" s="81"/>
      <c r="AGC227" s="81"/>
      <c r="AGD227" s="81"/>
      <c r="AGE227" s="81"/>
      <c r="AGF227" s="81"/>
      <c r="AGG227" s="81"/>
      <c r="AGH227" s="81"/>
      <c r="AGI227" s="81"/>
      <c r="AGJ227" s="81"/>
      <c r="AGK227" s="81"/>
      <c r="AGL227" s="81"/>
      <c r="AGM227" s="81"/>
      <c r="AGN227" s="81"/>
      <c r="AGO227" s="81"/>
      <c r="AGP227" s="81"/>
      <c r="AGQ227" s="81"/>
      <c r="AGR227" s="81"/>
      <c r="AGS227" s="81"/>
      <c r="AGT227" s="81"/>
      <c r="AGU227" s="81"/>
      <c r="AGV227" s="81"/>
      <c r="AGW227" s="81"/>
      <c r="AGX227" s="81"/>
      <c r="AGY227" s="81"/>
      <c r="AGZ227" s="81"/>
      <c r="AHA227" s="81"/>
      <c r="AHB227" s="81"/>
      <c r="AHC227" s="81"/>
      <c r="AHD227" s="81"/>
      <c r="AHE227" s="81"/>
      <c r="AHF227" s="81"/>
      <c r="AHG227" s="81"/>
      <c r="AHH227" s="81"/>
      <c r="AHI227" s="81"/>
      <c r="AHJ227" s="81"/>
      <c r="AHK227" s="81"/>
      <c r="AHL227" s="81"/>
      <c r="AHM227" s="81"/>
      <c r="AHN227" s="81"/>
      <c r="AHO227" s="81"/>
      <c r="AHP227" s="81"/>
      <c r="AHQ227" s="81"/>
      <c r="AHR227" s="81"/>
      <c r="AHS227" s="81"/>
      <c r="AHT227" s="81"/>
      <c r="AHU227" s="81"/>
      <c r="AHV227" s="81"/>
      <c r="AHW227" s="81"/>
      <c r="AHX227" s="81"/>
      <c r="AHY227" s="81"/>
      <c r="AHZ227" s="81"/>
      <c r="AIA227" s="81"/>
      <c r="AIB227" s="81"/>
      <c r="AIC227" s="81"/>
      <c r="AID227" s="81"/>
      <c r="AIE227" s="81"/>
      <c r="AIF227" s="81"/>
      <c r="AIG227" s="81"/>
      <c r="AIH227" s="81"/>
      <c r="AII227" s="81"/>
      <c r="AIJ227" s="81"/>
      <c r="AIK227" s="81"/>
      <c r="AIL227" s="81"/>
      <c r="AIM227" s="81"/>
      <c r="AIN227" s="81"/>
      <c r="AIO227" s="81"/>
      <c r="AIP227" s="81"/>
      <c r="AIQ227" s="81"/>
      <c r="AIR227" s="81"/>
      <c r="AIS227" s="81"/>
      <c r="AIT227" s="81"/>
      <c r="AIU227" s="81"/>
      <c r="AIV227" s="81"/>
      <c r="AIW227" s="81"/>
      <c r="AIX227" s="81"/>
      <c r="AIY227" s="81"/>
      <c r="AIZ227" s="81"/>
      <c r="AJA227" s="81"/>
      <c r="AJB227" s="81"/>
      <c r="AJC227" s="81"/>
      <c r="AJD227" s="81"/>
      <c r="AJE227" s="81"/>
      <c r="AJF227" s="81"/>
      <c r="AJG227" s="81"/>
      <c r="AJH227" s="81"/>
      <c r="AJI227" s="81"/>
      <c r="AJJ227" s="81"/>
      <c r="AJK227" s="81"/>
      <c r="AJL227" s="81"/>
      <c r="AJM227" s="81"/>
      <c r="AJN227" s="81"/>
      <c r="AJO227" s="81"/>
      <c r="AJP227" s="81"/>
      <c r="AJQ227" s="81"/>
      <c r="AJR227" s="81"/>
      <c r="AJS227" s="81"/>
      <c r="AJT227" s="81"/>
      <c r="AJU227" s="81"/>
      <c r="AJV227" s="81"/>
      <c r="AJW227" s="81"/>
      <c r="AJX227" s="81"/>
      <c r="AJY227" s="81"/>
      <c r="AJZ227" s="81"/>
      <c r="AKA227" s="81"/>
      <c r="AKB227" s="81"/>
      <c r="AKC227" s="81"/>
      <c r="AKD227" s="81"/>
      <c r="AKE227" s="81"/>
      <c r="AKF227" s="81"/>
      <c r="AKG227" s="81"/>
      <c r="AKH227" s="81"/>
      <c r="AKI227" s="81"/>
      <c r="AKJ227" s="81"/>
      <c r="AKK227" s="81"/>
      <c r="AKL227" s="81"/>
      <c r="AKM227" s="81"/>
      <c r="AKN227" s="81"/>
      <c r="AKO227" s="81"/>
      <c r="AKP227" s="81"/>
      <c r="AKQ227" s="81"/>
      <c r="AKR227" s="81"/>
      <c r="AKS227" s="81"/>
      <c r="AKT227" s="81"/>
      <c r="AKU227" s="81"/>
      <c r="AKV227" s="81"/>
      <c r="AKW227" s="81"/>
      <c r="AKX227" s="81"/>
      <c r="AKY227" s="81"/>
      <c r="AKZ227" s="81"/>
      <c r="ALA227" s="81"/>
      <c r="ALB227" s="81"/>
      <c r="ALC227" s="81"/>
      <c r="ALD227" s="81"/>
      <c r="ALE227" s="81"/>
      <c r="ALF227" s="81"/>
      <c r="ALG227" s="81"/>
      <c r="ALH227" s="81"/>
      <c r="ALI227" s="81"/>
      <c r="ALJ227" s="81"/>
      <c r="ALK227" s="81"/>
      <c r="ALL227" s="81"/>
      <c r="ALM227" s="81"/>
      <c r="ALN227" s="81"/>
      <c r="ALO227" s="81"/>
      <c r="ALP227" s="81"/>
      <c r="ALQ227" s="81"/>
      <c r="ALR227" s="81"/>
      <c r="ALS227" s="81"/>
      <c r="ALT227" s="81"/>
      <c r="ALU227" s="81"/>
      <c r="ALV227" s="81"/>
      <c r="ALW227" s="81"/>
      <c r="ALX227" s="81"/>
      <c r="ALY227" s="81"/>
      <c r="ALZ227" s="81"/>
      <c r="AMA227" s="81"/>
      <c r="AMB227" s="81"/>
      <c r="AMC227" s="81"/>
      <c r="AMD227" s="81"/>
      <c r="AME227" s="81"/>
      <c r="AMF227" s="81"/>
      <c r="AMG227" s="81"/>
      <c r="AMH227" s="81"/>
      <c r="AMI227" s="81"/>
      <c r="AMJ227" s="81"/>
      <c r="AMK227" s="81"/>
      <c r="AML227" s="81"/>
      <c r="AMM227" s="81"/>
      <c r="AMN227" s="81"/>
      <c r="AMO227" s="81"/>
      <c r="AMP227" s="81"/>
      <c r="AMQ227" s="81"/>
      <c r="AMR227" s="81"/>
      <c r="AMS227" s="81"/>
      <c r="AMT227" s="81"/>
      <c r="AMU227" s="81"/>
      <c r="AMV227" s="81"/>
      <c r="AMW227" s="81"/>
      <c r="AMX227" s="81"/>
      <c r="AMY227" s="81"/>
      <c r="AMZ227" s="81"/>
      <c r="ANA227" s="81"/>
      <c r="ANB227" s="81"/>
      <c r="ANC227" s="81"/>
      <c r="AND227" s="81"/>
      <c r="ANE227" s="81"/>
      <c r="ANF227" s="81"/>
      <c r="ANG227" s="81"/>
      <c r="ANH227" s="81"/>
      <c r="ANI227" s="81"/>
      <c r="ANJ227" s="81"/>
      <c r="ANK227" s="81"/>
      <c r="ANL227" s="81"/>
      <c r="ANM227" s="81"/>
      <c r="ANN227" s="81"/>
      <c r="ANO227" s="81"/>
      <c r="ANP227" s="81"/>
      <c r="ANQ227" s="81"/>
      <c r="ANR227" s="81"/>
      <c r="ANS227" s="81"/>
      <c r="ANT227" s="81"/>
      <c r="ANU227" s="81"/>
      <c r="ANV227" s="81"/>
      <c r="ANW227" s="81"/>
      <c r="ANX227" s="81"/>
      <c r="ANY227" s="81"/>
      <c r="ANZ227" s="81"/>
      <c r="AOA227" s="81"/>
      <c r="AOB227" s="81"/>
      <c r="AOC227" s="81"/>
      <c r="AOD227" s="81"/>
      <c r="AOE227" s="81"/>
      <c r="AOF227" s="81"/>
      <c r="AOG227" s="81"/>
      <c r="AOH227" s="81"/>
      <c r="AOI227" s="81"/>
      <c r="AOJ227" s="81"/>
      <c r="AOK227" s="81"/>
      <c r="AOL227" s="81"/>
      <c r="AOM227" s="81"/>
      <c r="AON227" s="81"/>
      <c r="AOO227" s="81"/>
      <c r="AOP227" s="81"/>
      <c r="AOQ227" s="81"/>
      <c r="AOR227" s="81"/>
      <c r="AOS227" s="81"/>
      <c r="AOT227" s="81"/>
      <c r="AOU227" s="81"/>
      <c r="AOV227" s="81"/>
      <c r="AOW227" s="81"/>
      <c r="AOX227" s="81"/>
      <c r="AOY227" s="81"/>
      <c r="AOZ227" s="81"/>
      <c r="APA227" s="81"/>
      <c r="APB227" s="81"/>
      <c r="APC227" s="81"/>
      <c r="APD227" s="81"/>
      <c r="APE227" s="81"/>
      <c r="APF227" s="81"/>
      <c r="APG227" s="81"/>
      <c r="APH227" s="81"/>
      <c r="API227" s="81"/>
      <c r="APJ227" s="81"/>
      <c r="APK227" s="81"/>
      <c r="APL227" s="81"/>
      <c r="APM227" s="81"/>
      <c r="APN227" s="81"/>
      <c r="APO227" s="81"/>
      <c r="APP227" s="81"/>
      <c r="APQ227" s="81"/>
      <c r="APR227" s="81"/>
      <c r="APS227" s="81"/>
      <c r="APT227" s="81"/>
      <c r="APU227" s="81"/>
      <c r="APV227" s="81"/>
      <c r="APW227" s="81"/>
      <c r="APX227" s="81"/>
      <c r="APY227" s="81"/>
      <c r="APZ227" s="81"/>
      <c r="AQA227" s="81"/>
      <c r="AQB227" s="81"/>
      <c r="AQC227" s="81"/>
      <c r="AQD227" s="81"/>
      <c r="AQE227" s="81"/>
      <c r="AQF227" s="81"/>
      <c r="AQG227" s="81"/>
      <c r="AQH227" s="81"/>
      <c r="AQI227" s="81"/>
      <c r="AQJ227" s="81"/>
      <c r="AQK227" s="81"/>
      <c r="AQL227" s="81"/>
      <c r="AQM227" s="81"/>
      <c r="AQN227" s="81"/>
      <c r="AQO227" s="81"/>
      <c r="AQP227" s="81"/>
      <c r="AQQ227" s="81"/>
      <c r="AQR227" s="81"/>
      <c r="AQS227" s="81"/>
      <c r="AQT227" s="81"/>
      <c r="AQU227" s="81"/>
      <c r="AQV227" s="81"/>
      <c r="AQW227" s="81"/>
      <c r="AQX227" s="81"/>
      <c r="AQY227" s="81"/>
      <c r="AQZ227" s="81"/>
      <c r="ARA227" s="81"/>
      <c r="ARB227" s="81"/>
      <c r="ARC227" s="81"/>
      <c r="ARD227" s="81"/>
      <c r="ARE227" s="81"/>
      <c r="ARF227" s="81"/>
      <c r="ARG227" s="81"/>
      <c r="ARH227" s="81"/>
      <c r="ARI227" s="81"/>
      <c r="ARJ227" s="81"/>
      <c r="ARK227" s="81"/>
      <c r="ARL227" s="81"/>
      <c r="ARM227" s="81"/>
      <c r="ARN227" s="81"/>
      <c r="ARO227" s="81"/>
      <c r="ARP227" s="81"/>
      <c r="ARQ227" s="81"/>
      <c r="ARR227" s="81"/>
      <c r="ARS227" s="81"/>
      <c r="ART227" s="81"/>
      <c r="ARU227" s="81"/>
      <c r="ARV227" s="81"/>
      <c r="ARW227" s="81"/>
      <c r="ARX227" s="81"/>
      <c r="ARY227" s="81"/>
      <c r="ARZ227" s="81"/>
      <c r="ASA227" s="81"/>
      <c r="ASB227" s="81"/>
      <c r="ASC227" s="81"/>
      <c r="ASD227" s="81"/>
      <c r="ASE227" s="81"/>
      <c r="ASF227" s="81"/>
      <c r="ASG227" s="81"/>
      <c r="ASH227" s="81"/>
      <c r="ASI227" s="81"/>
      <c r="ASJ227" s="81"/>
      <c r="ASK227" s="81"/>
      <c r="ASL227" s="81"/>
      <c r="ASM227" s="81"/>
      <c r="ASN227" s="81"/>
      <c r="ASO227" s="81"/>
      <c r="ASP227" s="81"/>
      <c r="ASQ227" s="81"/>
      <c r="ASR227" s="81"/>
      <c r="ASS227" s="81"/>
      <c r="AST227" s="81"/>
      <c r="ASU227" s="81"/>
      <c r="ASV227" s="81"/>
      <c r="ASW227" s="81"/>
      <c r="ASX227" s="81"/>
      <c r="ASY227" s="81"/>
      <c r="ASZ227" s="81"/>
      <c r="ATA227" s="81"/>
      <c r="ATB227" s="81"/>
      <c r="ATC227" s="81"/>
      <c r="ATD227" s="81"/>
      <c r="ATE227" s="81"/>
      <c r="ATF227" s="81"/>
      <c r="ATG227" s="81"/>
      <c r="ATH227" s="81"/>
      <c r="ATI227" s="81"/>
      <c r="ATJ227" s="81"/>
      <c r="ATK227" s="81"/>
      <c r="ATL227" s="81"/>
      <c r="ATM227" s="81"/>
      <c r="ATN227" s="81"/>
      <c r="ATO227" s="81"/>
      <c r="ATP227" s="81"/>
      <c r="ATQ227" s="81"/>
      <c r="ATR227" s="81"/>
      <c r="ATS227" s="81"/>
      <c r="ATT227" s="81"/>
      <c r="ATU227" s="81"/>
      <c r="ATV227" s="81"/>
      <c r="ATW227" s="81"/>
      <c r="ATX227" s="81"/>
      <c r="ATY227" s="81"/>
      <c r="ATZ227" s="81"/>
      <c r="AUA227" s="81"/>
      <c r="AUB227" s="81"/>
      <c r="AUC227" s="81"/>
      <c r="AUD227" s="81"/>
      <c r="AUE227" s="81"/>
      <c r="AUF227" s="81"/>
      <c r="AUG227" s="81"/>
      <c r="AUH227" s="81"/>
      <c r="AUI227" s="81"/>
      <c r="AUJ227" s="81"/>
      <c r="AUK227" s="81"/>
      <c r="AUL227" s="81"/>
      <c r="AUM227" s="81"/>
      <c r="AUN227" s="81"/>
      <c r="AUO227" s="81"/>
      <c r="AUP227" s="81"/>
      <c r="AUQ227" s="81"/>
      <c r="AUR227" s="81"/>
      <c r="AUS227" s="81"/>
      <c r="AUT227" s="81"/>
      <c r="AUU227" s="81"/>
      <c r="AUV227" s="81"/>
      <c r="AUW227" s="81"/>
      <c r="AUX227" s="81"/>
      <c r="AUY227" s="81"/>
      <c r="AUZ227" s="81"/>
      <c r="AVA227" s="81"/>
      <c r="AVB227" s="81"/>
      <c r="AVC227" s="81"/>
      <c r="AVD227" s="81"/>
      <c r="AVE227" s="81"/>
      <c r="AVF227" s="81"/>
      <c r="AVG227" s="81"/>
      <c r="AVH227" s="81"/>
      <c r="AVI227" s="81"/>
      <c r="AVJ227" s="81"/>
      <c r="AVK227" s="81"/>
      <c r="AVL227" s="81"/>
      <c r="AVM227" s="81"/>
      <c r="AVN227" s="81"/>
      <c r="AVO227" s="81"/>
      <c r="AVP227" s="81"/>
      <c r="AVQ227" s="81"/>
      <c r="AVR227" s="81"/>
      <c r="AVS227" s="81"/>
      <c r="AVT227" s="81"/>
      <c r="AVU227" s="81"/>
      <c r="AVV227" s="81"/>
      <c r="AVW227" s="81"/>
      <c r="AVX227" s="81"/>
      <c r="AVY227" s="81"/>
      <c r="AVZ227" s="81"/>
      <c r="AWA227" s="81"/>
      <c r="AWB227" s="81"/>
      <c r="AWC227" s="81"/>
      <c r="AWD227" s="81"/>
      <c r="AWE227" s="81"/>
      <c r="AWF227" s="81"/>
      <c r="AWG227" s="81"/>
      <c r="AWH227" s="81"/>
      <c r="AWI227" s="81"/>
      <c r="AWJ227" s="81"/>
      <c r="AWK227" s="81"/>
      <c r="AWL227" s="81"/>
      <c r="AWM227" s="81"/>
      <c r="AWN227" s="81"/>
      <c r="AWO227" s="81"/>
      <c r="AWP227" s="81"/>
      <c r="AWQ227" s="81"/>
      <c r="AWR227" s="81"/>
      <c r="AWS227" s="81"/>
      <c r="AWT227" s="81"/>
      <c r="AWU227" s="81"/>
      <c r="AWV227" s="81"/>
      <c r="AWW227" s="81"/>
      <c r="AWX227" s="81"/>
      <c r="AWY227" s="81"/>
      <c r="AWZ227" s="81"/>
      <c r="AXA227" s="81"/>
      <c r="AXB227" s="81"/>
      <c r="AXC227" s="81"/>
      <c r="AXD227" s="81"/>
      <c r="AXE227" s="81"/>
      <c r="AXF227" s="81"/>
      <c r="AXG227" s="81"/>
      <c r="AXH227" s="81"/>
      <c r="AXI227" s="81"/>
      <c r="AXJ227" s="81"/>
      <c r="AXK227" s="81"/>
      <c r="AXL227" s="81"/>
      <c r="AXM227" s="81"/>
      <c r="AXN227" s="81"/>
      <c r="AXO227" s="81"/>
      <c r="AXP227" s="81"/>
      <c r="AXQ227" s="81"/>
      <c r="AXR227" s="81"/>
      <c r="AXS227" s="81"/>
      <c r="AXT227" s="81"/>
      <c r="AXU227" s="81"/>
      <c r="AXV227" s="81"/>
      <c r="AXW227" s="81"/>
      <c r="AXX227" s="81"/>
      <c r="AXY227" s="81"/>
      <c r="AXZ227" s="81"/>
      <c r="AYA227" s="81"/>
      <c r="AYB227" s="81"/>
      <c r="AYC227" s="81"/>
      <c r="AYD227" s="81"/>
      <c r="AYE227" s="81"/>
      <c r="AYF227" s="81"/>
      <c r="AYG227" s="81"/>
      <c r="AYH227" s="81"/>
      <c r="AYI227" s="81"/>
      <c r="AYJ227" s="81"/>
      <c r="AYK227" s="81"/>
      <c r="AYL227" s="81"/>
      <c r="AYM227" s="81"/>
      <c r="AYN227" s="81"/>
      <c r="AYO227" s="81"/>
      <c r="AYP227" s="81"/>
      <c r="AYQ227" s="81"/>
      <c r="AYR227" s="81"/>
      <c r="AYS227" s="81"/>
      <c r="AYT227" s="81"/>
      <c r="AYU227" s="81"/>
      <c r="AYV227" s="81"/>
      <c r="AYW227" s="81"/>
      <c r="AYX227" s="81"/>
      <c r="AYY227" s="81"/>
      <c r="AYZ227" s="81"/>
      <c r="AZA227" s="81"/>
      <c r="AZB227" s="81"/>
      <c r="AZC227" s="81"/>
      <c r="AZD227" s="81"/>
      <c r="AZE227" s="81"/>
      <c r="AZF227" s="81"/>
      <c r="AZG227" s="81"/>
      <c r="AZH227" s="81"/>
      <c r="AZI227" s="81"/>
      <c r="AZJ227" s="81"/>
      <c r="AZK227" s="81"/>
      <c r="AZL227" s="81"/>
      <c r="AZM227" s="81"/>
      <c r="AZN227" s="81"/>
      <c r="AZO227" s="81"/>
      <c r="AZP227" s="81"/>
      <c r="AZQ227" s="81"/>
      <c r="AZR227" s="81"/>
      <c r="AZS227" s="81"/>
      <c r="AZT227" s="81"/>
      <c r="AZU227" s="81"/>
      <c r="AZV227" s="81"/>
      <c r="AZW227" s="81"/>
      <c r="AZX227" s="81"/>
      <c r="AZY227" s="81"/>
      <c r="AZZ227" s="81"/>
      <c r="BAA227" s="81"/>
      <c r="BAB227" s="81"/>
      <c r="BAC227" s="81"/>
      <c r="BAD227" s="81"/>
      <c r="BAE227" s="81"/>
      <c r="BAF227" s="81"/>
      <c r="BAG227" s="81"/>
      <c r="BAH227" s="81"/>
      <c r="BAI227" s="81"/>
      <c r="BAJ227" s="81"/>
      <c r="BAK227" s="81"/>
      <c r="BAL227" s="81"/>
      <c r="BAM227" s="81"/>
      <c r="BAN227" s="81"/>
      <c r="BAO227" s="81"/>
      <c r="BAP227" s="81"/>
      <c r="BAQ227" s="81"/>
      <c r="BAR227" s="81"/>
      <c r="BAS227" s="81"/>
      <c r="BAT227" s="81"/>
      <c r="BAU227" s="81"/>
      <c r="BAV227" s="81"/>
      <c r="BAW227" s="81"/>
      <c r="BAX227" s="81"/>
      <c r="BAY227" s="81"/>
      <c r="BAZ227" s="81"/>
      <c r="BBA227" s="81"/>
      <c r="BBB227" s="81"/>
      <c r="BBC227" s="81"/>
      <c r="BBD227" s="81"/>
      <c r="BBE227" s="81"/>
      <c r="BBF227" s="81"/>
      <c r="BBG227" s="81"/>
      <c r="BBH227" s="81"/>
      <c r="BBI227" s="81"/>
      <c r="BBJ227" s="81"/>
      <c r="BBK227" s="81"/>
      <c r="BBL227" s="81"/>
      <c r="BBM227" s="81"/>
      <c r="BBN227" s="81"/>
      <c r="BBO227" s="81"/>
      <c r="BBP227" s="81"/>
      <c r="BBQ227" s="81"/>
      <c r="BBR227" s="81"/>
      <c r="BBS227" s="81"/>
      <c r="BBT227" s="81"/>
      <c r="BBU227" s="81"/>
      <c r="BBV227" s="81"/>
      <c r="BBW227" s="81"/>
      <c r="BBX227" s="81"/>
      <c r="BBY227" s="81"/>
      <c r="BBZ227" s="81"/>
      <c r="BCA227" s="81"/>
      <c r="BCB227" s="81"/>
      <c r="BCC227" s="81"/>
      <c r="BCD227" s="81"/>
      <c r="BCE227" s="81"/>
      <c r="BCF227" s="81"/>
      <c r="BCG227" s="81"/>
      <c r="BCH227" s="81"/>
      <c r="BCI227" s="81"/>
      <c r="BCJ227" s="81"/>
      <c r="BCK227" s="81"/>
      <c r="BCL227" s="81"/>
      <c r="BCM227" s="81"/>
      <c r="BCN227" s="81"/>
      <c r="BCO227" s="81"/>
      <c r="BCP227" s="81"/>
      <c r="BCQ227" s="81"/>
      <c r="BCR227" s="81"/>
      <c r="BCS227" s="81"/>
      <c r="BCT227" s="81"/>
      <c r="BCU227" s="81"/>
      <c r="BCV227" s="81"/>
      <c r="BCW227" s="81"/>
      <c r="BCX227" s="81"/>
      <c r="BCY227" s="81"/>
      <c r="BCZ227" s="81"/>
      <c r="BDA227" s="81"/>
      <c r="BDB227" s="81"/>
      <c r="BDC227" s="81"/>
      <c r="BDD227" s="81"/>
      <c r="BDE227" s="81"/>
      <c r="BDF227" s="81"/>
      <c r="BDG227" s="81"/>
      <c r="BDH227" s="81"/>
      <c r="BDI227" s="81"/>
      <c r="BDJ227" s="81"/>
      <c r="BDK227" s="81"/>
      <c r="BDL227" s="81"/>
      <c r="BDM227" s="81"/>
      <c r="BDN227" s="81"/>
      <c r="BDO227" s="81"/>
      <c r="BDP227" s="81"/>
      <c r="BDQ227" s="81"/>
      <c r="BDR227" s="81"/>
      <c r="BDS227" s="81"/>
      <c r="BDT227" s="81"/>
      <c r="BDU227" s="81"/>
      <c r="BDV227" s="81"/>
      <c r="BDW227" s="81"/>
      <c r="BDX227" s="81"/>
      <c r="BDY227" s="81"/>
      <c r="BDZ227" s="81"/>
      <c r="BEA227" s="81"/>
      <c r="BEB227" s="81"/>
      <c r="BEC227" s="81"/>
      <c r="BED227" s="81"/>
      <c r="BEE227" s="81"/>
      <c r="BEF227" s="81"/>
      <c r="BEG227" s="81"/>
      <c r="BEH227" s="81"/>
      <c r="BEI227" s="81"/>
      <c r="BEJ227" s="81"/>
      <c r="BEK227" s="81"/>
      <c r="BEL227" s="81"/>
      <c r="BEM227" s="81"/>
      <c r="BEN227" s="81"/>
      <c r="BEO227" s="81"/>
      <c r="BEP227" s="81"/>
      <c r="BEQ227" s="81"/>
      <c r="BER227" s="81"/>
      <c r="BES227" s="81"/>
      <c r="BET227" s="81"/>
      <c r="BEU227" s="81"/>
      <c r="BEV227" s="81"/>
      <c r="BEW227" s="81"/>
      <c r="BEX227" s="81"/>
      <c r="BEY227" s="81"/>
      <c r="BEZ227" s="81"/>
      <c r="BFA227" s="81"/>
      <c r="BFB227" s="81"/>
      <c r="BFC227" s="81"/>
      <c r="BFD227" s="81"/>
      <c r="BFE227" s="81"/>
      <c r="BFF227" s="81"/>
      <c r="BFG227" s="81"/>
      <c r="BFH227" s="81"/>
      <c r="BFI227" s="81"/>
      <c r="BFJ227" s="81"/>
      <c r="BFK227" s="81"/>
      <c r="BFL227" s="81"/>
      <c r="BFM227" s="81"/>
      <c r="BFN227" s="81"/>
      <c r="BFO227" s="81"/>
      <c r="BFP227" s="81"/>
      <c r="BFQ227" s="81"/>
      <c r="BFR227" s="81"/>
      <c r="BFS227" s="81"/>
      <c r="BFT227" s="81"/>
      <c r="BFU227" s="81"/>
      <c r="BFV227" s="81"/>
      <c r="BFW227" s="81"/>
      <c r="BFX227" s="81"/>
      <c r="BFY227" s="81"/>
      <c r="BFZ227" s="81"/>
      <c r="BGA227" s="81"/>
      <c r="BGB227" s="81"/>
      <c r="BGC227" s="81"/>
      <c r="BGD227" s="81"/>
      <c r="BGE227" s="81"/>
      <c r="BGF227" s="81"/>
      <c r="BGG227" s="81"/>
      <c r="BGH227" s="81"/>
      <c r="BGI227" s="81"/>
      <c r="BGJ227" s="81"/>
      <c r="BGK227" s="81"/>
      <c r="BGL227" s="81"/>
      <c r="BGM227" s="81"/>
      <c r="BGN227" s="81"/>
      <c r="BGO227" s="81"/>
      <c r="BGP227" s="81"/>
      <c r="BGQ227" s="81"/>
      <c r="BGR227" s="81"/>
      <c r="BGS227" s="81"/>
      <c r="BGT227" s="81"/>
      <c r="BGU227" s="81"/>
      <c r="BGV227" s="81"/>
      <c r="BGW227" s="81"/>
      <c r="BGX227" s="81"/>
      <c r="BGY227" s="81"/>
      <c r="BGZ227" s="81"/>
      <c r="BHA227" s="81"/>
      <c r="BHB227" s="81"/>
      <c r="BHC227" s="81"/>
      <c r="BHD227" s="81"/>
      <c r="BHE227" s="81"/>
      <c r="BHF227" s="81"/>
      <c r="BHG227" s="81"/>
      <c r="BHH227" s="81"/>
      <c r="BHI227" s="81"/>
      <c r="BHJ227" s="81"/>
      <c r="BHK227" s="81"/>
      <c r="BHL227" s="81"/>
      <c r="BHM227" s="81"/>
      <c r="BHN227" s="81"/>
      <c r="BHO227" s="81"/>
      <c r="BHP227" s="81"/>
      <c r="BHQ227" s="81"/>
      <c r="BHR227" s="81"/>
      <c r="BHS227" s="81"/>
      <c r="BHT227" s="81"/>
      <c r="BHU227" s="81"/>
      <c r="BHV227" s="81"/>
      <c r="BHW227" s="81"/>
      <c r="BHX227" s="81"/>
      <c r="BHY227" s="81"/>
      <c r="BHZ227" s="81"/>
      <c r="BIA227" s="81"/>
      <c r="BIB227" s="81"/>
      <c r="BIC227" s="81"/>
      <c r="BID227" s="81"/>
      <c r="BIE227" s="81"/>
      <c r="BIF227" s="81"/>
      <c r="BIG227" s="81"/>
      <c r="BIH227" s="81"/>
      <c r="BII227" s="81"/>
      <c r="BIJ227" s="81"/>
      <c r="BIK227" s="81"/>
      <c r="BIL227" s="81"/>
      <c r="BIM227" s="81"/>
      <c r="BIN227" s="81"/>
      <c r="BIO227" s="81"/>
      <c r="BIP227" s="81"/>
      <c r="BIQ227" s="81"/>
      <c r="BIR227" s="81"/>
      <c r="BIS227" s="81"/>
      <c r="BIT227" s="81"/>
      <c r="BIU227" s="81"/>
      <c r="BIV227" s="81"/>
      <c r="BIW227" s="81"/>
      <c r="BIX227" s="81"/>
      <c r="BIY227" s="81"/>
      <c r="BIZ227" s="81"/>
      <c r="BJA227" s="81"/>
      <c r="BJB227" s="81"/>
      <c r="BJC227" s="81"/>
      <c r="BJD227" s="81"/>
      <c r="BJE227" s="81"/>
      <c r="BJF227" s="81"/>
      <c r="BJG227" s="81"/>
      <c r="BJH227" s="81"/>
      <c r="BJI227" s="81"/>
      <c r="BJJ227" s="81"/>
      <c r="BJK227" s="81"/>
      <c r="BJL227" s="81"/>
      <c r="BJM227" s="81"/>
      <c r="BJN227" s="81"/>
      <c r="BJO227" s="81"/>
      <c r="BJP227" s="81"/>
      <c r="BJQ227" s="81"/>
      <c r="BJR227" s="81"/>
      <c r="BJS227" s="81"/>
      <c r="BJT227" s="81"/>
      <c r="BJU227" s="81"/>
      <c r="BJV227" s="81"/>
      <c r="BJW227" s="81"/>
      <c r="BJX227" s="81"/>
      <c r="BJY227" s="81"/>
      <c r="BJZ227" s="81"/>
      <c r="BKA227" s="81"/>
      <c r="BKB227" s="81"/>
      <c r="BKC227" s="81"/>
      <c r="BKD227" s="81"/>
      <c r="BKE227" s="81"/>
      <c r="BKF227" s="81"/>
      <c r="BKG227" s="81"/>
      <c r="BKH227" s="81"/>
      <c r="BKI227" s="81"/>
      <c r="BKJ227" s="81"/>
      <c r="BKK227" s="81"/>
      <c r="BKL227" s="81"/>
      <c r="BKM227" s="81"/>
      <c r="BKN227" s="81"/>
      <c r="BKO227" s="81"/>
      <c r="BKP227" s="81"/>
      <c r="BKQ227" s="81"/>
      <c r="BKR227" s="81"/>
      <c r="BKS227" s="81"/>
      <c r="BKT227" s="81"/>
      <c r="BKU227" s="81"/>
      <c r="BKV227" s="81"/>
      <c r="BKW227" s="81"/>
      <c r="BKX227" s="81"/>
      <c r="BKY227" s="81"/>
      <c r="BKZ227" s="81"/>
      <c r="BLA227" s="81"/>
      <c r="BLB227" s="81"/>
      <c r="BLC227" s="81"/>
      <c r="BLD227" s="81"/>
      <c r="BLE227" s="81"/>
      <c r="BLF227" s="81"/>
      <c r="BLG227" s="81"/>
      <c r="BLH227" s="81"/>
      <c r="BLI227" s="81"/>
      <c r="BLJ227" s="81"/>
      <c r="BLK227" s="81"/>
      <c r="BLL227" s="81"/>
      <c r="BLM227" s="81"/>
      <c r="BLN227" s="81"/>
      <c r="BLO227" s="81"/>
      <c r="BLP227" s="81"/>
      <c r="BLQ227" s="81"/>
      <c r="BLR227" s="81"/>
      <c r="BLS227" s="81"/>
      <c r="BLT227" s="81"/>
      <c r="BLU227" s="81"/>
      <c r="BLV227" s="81"/>
      <c r="BLW227" s="81"/>
      <c r="BLX227" s="81"/>
      <c r="BLY227" s="81"/>
      <c r="BLZ227" s="81"/>
      <c r="BMA227" s="81"/>
      <c r="BMB227" s="81"/>
      <c r="BMC227" s="81"/>
      <c r="BMD227" s="81"/>
      <c r="BME227" s="81"/>
      <c r="BMF227" s="81"/>
      <c r="BMG227" s="81"/>
      <c r="BMH227" s="81"/>
      <c r="BMI227" s="81"/>
      <c r="BMJ227" s="81"/>
      <c r="BMK227" s="81"/>
      <c r="BML227" s="81"/>
      <c r="BMM227" s="81"/>
      <c r="BMN227" s="81"/>
      <c r="BMO227" s="81"/>
      <c r="BMP227" s="81"/>
      <c r="BMQ227" s="81"/>
      <c r="BMR227" s="81"/>
      <c r="BMS227" s="81"/>
      <c r="BMT227" s="81"/>
      <c r="BMU227" s="81"/>
      <c r="BMV227" s="81"/>
      <c r="BMW227" s="81"/>
      <c r="BMX227" s="81"/>
      <c r="BMY227" s="81"/>
      <c r="BMZ227" s="81"/>
      <c r="BNA227" s="81"/>
      <c r="BNB227" s="81"/>
      <c r="BNC227" s="81"/>
      <c r="BND227" s="81"/>
      <c r="BNE227" s="81"/>
      <c r="BNF227" s="81"/>
      <c r="BNG227" s="81"/>
      <c r="BNH227" s="81"/>
      <c r="BNI227" s="81"/>
      <c r="BNJ227" s="81"/>
      <c r="BNK227" s="81"/>
      <c r="BNL227" s="81"/>
      <c r="BNM227" s="81"/>
      <c r="BNN227" s="81"/>
      <c r="BNO227" s="81"/>
      <c r="BNP227" s="81"/>
      <c r="BNQ227" s="81"/>
      <c r="BNR227" s="81"/>
      <c r="BNS227" s="81"/>
      <c r="BNT227" s="81"/>
      <c r="BNU227" s="81"/>
      <c r="BNV227" s="81"/>
      <c r="BNW227" s="81"/>
      <c r="BNX227" s="81"/>
      <c r="BNY227" s="81"/>
      <c r="BNZ227" s="81"/>
      <c r="BOA227" s="81"/>
      <c r="BOB227" s="81"/>
      <c r="BOC227" s="81"/>
      <c r="BOD227" s="81"/>
      <c r="BOE227" s="81"/>
      <c r="BOF227" s="81"/>
      <c r="BOG227" s="81"/>
      <c r="BOH227" s="81"/>
      <c r="BOI227" s="81"/>
      <c r="BOJ227" s="81"/>
      <c r="BOK227" s="81"/>
      <c r="BOL227" s="81"/>
      <c r="BOM227" s="81"/>
      <c r="BON227" s="81"/>
      <c r="BOO227" s="81"/>
      <c r="BOP227" s="81"/>
      <c r="BOQ227" s="81"/>
      <c r="BOR227" s="81"/>
      <c r="BOS227" s="81"/>
      <c r="BOT227" s="81"/>
      <c r="BOU227" s="81"/>
      <c r="BOV227" s="81"/>
      <c r="BOW227" s="81"/>
      <c r="BOX227" s="81"/>
      <c r="BOY227" s="81"/>
      <c r="BOZ227" s="81"/>
      <c r="BPA227" s="81"/>
      <c r="BPB227" s="81"/>
      <c r="BPC227" s="81"/>
      <c r="BPD227" s="81"/>
      <c r="BPE227" s="81"/>
      <c r="BPF227" s="81"/>
      <c r="BPG227" s="81"/>
      <c r="BPH227" s="81"/>
      <c r="BPI227" s="81"/>
      <c r="BPJ227" s="81"/>
      <c r="BPK227" s="81"/>
      <c r="BPL227" s="81"/>
      <c r="BPM227" s="81"/>
      <c r="BPN227" s="81"/>
      <c r="BPO227" s="81"/>
      <c r="BPP227" s="81"/>
      <c r="BPQ227" s="81"/>
      <c r="BPR227" s="81"/>
      <c r="BPS227" s="81"/>
      <c r="BPT227" s="81"/>
      <c r="BPU227" s="81"/>
      <c r="BPV227" s="81"/>
      <c r="BPW227" s="81"/>
      <c r="BPX227" s="81"/>
      <c r="BPY227" s="81"/>
      <c r="BPZ227" s="81"/>
      <c r="BQA227" s="81"/>
      <c r="BQB227" s="81"/>
      <c r="BQC227" s="81"/>
      <c r="BQD227" s="81"/>
      <c r="BQE227" s="81"/>
      <c r="BQF227" s="81"/>
      <c r="BQG227" s="81"/>
      <c r="BQH227" s="81"/>
      <c r="BQI227" s="81"/>
      <c r="BQJ227" s="81"/>
      <c r="BQK227" s="81"/>
      <c r="BQL227" s="81"/>
      <c r="BQM227" s="81"/>
      <c r="BQN227" s="81"/>
      <c r="BQO227" s="81"/>
      <c r="BQP227" s="81"/>
      <c r="BQQ227" s="81"/>
      <c r="BQR227" s="81"/>
      <c r="BQS227" s="81"/>
      <c r="BQT227" s="81"/>
      <c r="BQU227" s="81"/>
      <c r="BQV227" s="81"/>
      <c r="BQW227" s="81"/>
      <c r="BQX227" s="81"/>
      <c r="BQY227" s="81"/>
      <c r="BQZ227" s="81"/>
      <c r="BRA227" s="81"/>
      <c r="BRB227" s="81"/>
      <c r="BRC227" s="81"/>
      <c r="BRD227" s="81"/>
      <c r="BRE227" s="81"/>
      <c r="BRF227" s="81"/>
      <c r="BRG227" s="81"/>
      <c r="BRH227" s="81"/>
      <c r="BRI227" s="81"/>
      <c r="BRJ227" s="81"/>
      <c r="BRK227" s="81"/>
      <c r="BRL227" s="81"/>
      <c r="BRM227" s="81"/>
      <c r="BRN227" s="81"/>
      <c r="BRO227" s="81"/>
      <c r="BRP227" s="81"/>
      <c r="BRQ227" s="81"/>
      <c r="BRR227" s="81"/>
      <c r="BRS227" s="81"/>
      <c r="BRT227" s="81"/>
      <c r="BRU227" s="81"/>
      <c r="BRV227" s="81"/>
      <c r="BRW227" s="81"/>
      <c r="BRX227" s="81"/>
      <c r="BRY227" s="81"/>
      <c r="BRZ227" s="81"/>
      <c r="BSA227" s="81"/>
      <c r="BSB227" s="81"/>
      <c r="BSC227" s="81"/>
      <c r="BSD227" s="81"/>
      <c r="BSE227" s="81"/>
      <c r="BSF227" s="81"/>
      <c r="BSG227" s="81"/>
      <c r="BSH227" s="81"/>
      <c r="BSI227" s="81"/>
      <c r="BSJ227" s="81"/>
      <c r="BSK227" s="81"/>
      <c r="BSL227" s="81"/>
      <c r="BSM227" s="81"/>
      <c r="BSN227" s="81"/>
      <c r="BSO227" s="81"/>
      <c r="BSP227" s="81"/>
      <c r="BSQ227" s="81"/>
      <c r="BSR227" s="81"/>
      <c r="BSS227" s="81"/>
      <c r="BST227" s="81"/>
      <c r="BSU227" s="81"/>
      <c r="BSV227" s="81"/>
      <c r="BSW227" s="81"/>
      <c r="BSX227" s="81"/>
      <c r="BSY227" s="81"/>
      <c r="BSZ227" s="81"/>
      <c r="BTA227" s="81"/>
      <c r="BTB227" s="81"/>
      <c r="BTC227" s="81"/>
      <c r="BTD227" s="81"/>
      <c r="BTE227" s="81"/>
      <c r="BTF227" s="81"/>
      <c r="BTG227" s="81"/>
      <c r="BTH227" s="81"/>
      <c r="BTI227" s="81"/>
      <c r="BTJ227" s="81"/>
      <c r="BTK227" s="81"/>
      <c r="BTL227" s="81"/>
      <c r="BTM227" s="81"/>
      <c r="BTN227" s="81"/>
      <c r="BTO227" s="81"/>
      <c r="BTP227" s="81"/>
      <c r="BTQ227" s="81"/>
      <c r="BTR227" s="81"/>
      <c r="BTS227" s="81"/>
      <c r="BTT227" s="81"/>
      <c r="BTU227" s="81"/>
      <c r="BTV227" s="81"/>
      <c r="BTW227" s="81"/>
      <c r="BTX227" s="81"/>
      <c r="BTY227" s="81"/>
      <c r="BTZ227" s="81"/>
      <c r="BUA227" s="81"/>
      <c r="BUB227" s="81"/>
      <c r="BUC227" s="81"/>
      <c r="BUD227" s="81"/>
      <c r="BUE227" s="81"/>
      <c r="BUF227" s="81"/>
      <c r="BUG227" s="81"/>
      <c r="BUH227" s="81"/>
      <c r="BUI227" s="81"/>
      <c r="BUJ227" s="81"/>
      <c r="BUK227" s="81"/>
      <c r="BUL227" s="81"/>
      <c r="BUM227" s="81"/>
      <c r="BUN227" s="81"/>
      <c r="BUO227" s="81"/>
      <c r="BUP227" s="81"/>
      <c r="BUQ227" s="81"/>
      <c r="BUR227" s="81"/>
      <c r="BUS227" s="81"/>
      <c r="BUT227" s="81"/>
      <c r="BUU227" s="81"/>
      <c r="BUV227" s="81"/>
      <c r="BUW227" s="81"/>
      <c r="BUX227" s="81"/>
      <c r="BUY227" s="81"/>
      <c r="BUZ227" s="81"/>
      <c r="BVA227" s="81"/>
      <c r="BVB227" s="81"/>
      <c r="BVC227" s="81"/>
      <c r="BVD227" s="81"/>
      <c r="BVE227" s="81"/>
      <c r="BVF227" s="81"/>
      <c r="BVG227" s="81"/>
      <c r="BVH227" s="81"/>
      <c r="BVI227" s="81"/>
      <c r="BVJ227" s="81"/>
      <c r="BVK227" s="81"/>
      <c r="BVL227" s="81"/>
      <c r="BVM227" s="81"/>
      <c r="BVN227" s="81"/>
      <c r="BVO227" s="81"/>
      <c r="BVP227" s="81"/>
      <c r="BVQ227" s="81"/>
      <c r="BVR227" s="81"/>
      <c r="BVS227" s="81"/>
      <c r="BVT227" s="81"/>
      <c r="BVU227" s="81"/>
      <c r="BVV227" s="81"/>
      <c r="BVW227" s="81"/>
      <c r="BVX227" s="81"/>
      <c r="BVY227" s="81"/>
      <c r="BVZ227" s="81"/>
      <c r="BWA227" s="81"/>
      <c r="BWB227" s="81"/>
      <c r="BWC227" s="81"/>
      <c r="BWD227" s="81"/>
      <c r="BWE227" s="81"/>
      <c r="BWF227" s="81"/>
      <c r="BWG227" s="81"/>
      <c r="BWH227" s="81"/>
      <c r="BWI227" s="81"/>
      <c r="BWJ227" s="81"/>
      <c r="BWK227" s="81"/>
      <c r="BWL227" s="81"/>
      <c r="BWM227" s="81"/>
      <c r="BWN227" s="81"/>
      <c r="BWO227" s="81"/>
      <c r="BWP227" s="81"/>
      <c r="BWQ227" s="81"/>
      <c r="BWR227" s="81"/>
      <c r="BWS227" s="81"/>
      <c r="BWT227" s="81"/>
      <c r="BWU227" s="81"/>
      <c r="BWV227" s="81"/>
      <c r="BWW227" s="81"/>
      <c r="BWX227" s="81"/>
      <c r="BWY227" s="81"/>
      <c r="BWZ227" s="81"/>
      <c r="BXA227" s="81"/>
      <c r="BXB227" s="81"/>
      <c r="BXC227" s="81"/>
      <c r="BXD227" s="81"/>
      <c r="BXE227" s="81"/>
      <c r="BXF227" s="81"/>
      <c r="BXG227" s="81"/>
      <c r="BXH227" s="81"/>
      <c r="BXI227" s="81"/>
      <c r="BXJ227" s="81"/>
      <c r="BXK227" s="81"/>
      <c r="BXL227" s="81"/>
      <c r="BXM227" s="81"/>
      <c r="BXN227" s="81"/>
      <c r="BXO227" s="81"/>
      <c r="BXP227" s="81"/>
      <c r="BXQ227" s="81"/>
      <c r="BXR227" s="81"/>
      <c r="BXS227" s="81"/>
      <c r="BXT227" s="81"/>
      <c r="BXU227" s="81"/>
      <c r="BXV227" s="81"/>
      <c r="BXW227" s="81"/>
      <c r="BXX227" s="81"/>
      <c r="BXY227" s="81"/>
      <c r="BXZ227" s="81"/>
      <c r="BYA227" s="81"/>
      <c r="BYB227" s="81"/>
      <c r="BYC227" s="81"/>
      <c r="BYD227" s="81"/>
      <c r="BYE227" s="81"/>
      <c r="BYF227" s="81"/>
      <c r="BYG227" s="81"/>
      <c r="BYH227" s="81"/>
      <c r="BYI227" s="81"/>
      <c r="BYJ227" s="81"/>
      <c r="BYK227" s="81"/>
      <c r="BYL227" s="81"/>
      <c r="BYM227" s="81"/>
      <c r="BYN227" s="81"/>
      <c r="BYO227" s="81"/>
      <c r="BYP227" s="81"/>
      <c r="BYQ227" s="81"/>
      <c r="BYR227" s="81"/>
      <c r="BYS227" s="81"/>
      <c r="BYT227" s="81"/>
      <c r="BYU227" s="81"/>
      <c r="BYV227" s="81"/>
      <c r="BYW227" s="81"/>
      <c r="BYX227" s="81"/>
      <c r="BYY227" s="81"/>
      <c r="BYZ227" s="81"/>
      <c r="BZA227" s="81"/>
      <c r="BZB227" s="81"/>
      <c r="BZC227" s="81"/>
      <c r="BZD227" s="81"/>
      <c r="BZE227" s="81"/>
      <c r="BZF227" s="81"/>
      <c r="BZG227" s="81"/>
      <c r="BZH227" s="81"/>
      <c r="BZI227" s="81"/>
      <c r="BZJ227" s="81"/>
      <c r="BZK227" s="81"/>
      <c r="BZL227" s="81"/>
      <c r="BZM227" s="81"/>
      <c r="BZN227" s="81"/>
      <c r="BZO227" s="81"/>
      <c r="BZP227" s="81"/>
      <c r="BZQ227" s="81"/>
      <c r="BZR227" s="81"/>
      <c r="BZS227" s="81"/>
      <c r="BZT227" s="81"/>
      <c r="BZU227" s="81"/>
      <c r="BZV227" s="81"/>
      <c r="BZW227" s="81"/>
      <c r="BZX227" s="81"/>
      <c r="BZY227" s="81"/>
      <c r="BZZ227" s="81"/>
      <c r="CAA227" s="81"/>
      <c r="CAB227" s="81"/>
      <c r="CAC227" s="81"/>
      <c r="CAD227" s="81"/>
      <c r="CAE227" s="81"/>
      <c r="CAF227" s="81"/>
      <c r="CAG227" s="81"/>
      <c r="CAH227" s="81"/>
      <c r="CAI227" s="81"/>
      <c r="CAJ227" s="81"/>
      <c r="CAK227" s="81"/>
      <c r="CAL227" s="81"/>
      <c r="CAM227" s="81"/>
      <c r="CAN227" s="81"/>
      <c r="CAO227" s="81"/>
      <c r="CAP227" s="81"/>
      <c r="CAQ227" s="81"/>
      <c r="CAR227" s="81"/>
      <c r="CAS227" s="81"/>
      <c r="CAT227" s="81"/>
      <c r="CAU227" s="81"/>
      <c r="CAV227" s="81"/>
      <c r="CAW227" s="81"/>
      <c r="CAX227" s="81"/>
      <c r="CAY227" s="81"/>
      <c r="CAZ227" s="81"/>
      <c r="CBA227" s="81"/>
      <c r="CBB227" s="81"/>
      <c r="CBC227" s="81"/>
      <c r="CBD227" s="81"/>
      <c r="CBE227" s="81"/>
      <c r="CBF227" s="81"/>
      <c r="CBG227" s="81"/>
      <c r="CBH227" s="81"/>
      <c r="CBI227" s="81"/>
      <c r="CBJ227" s="81"/>
      <c r="CBK227" s="81"/>
      <c r="CBL227" s="81"/>
      <c r="CBM227" s="81"/>
      <c r="CBN227" s="81"/>
      <c r="CBO227" s="81"/>
      <c r="CBP227" s="81"/>
      <c r="CBQ227" s="81"/>
      <c r="CBR227" s="81"/>
      <c r="CBS227" s="81"/>
      <c r="CBT227" s="81"/>
      <c r="CBU227" s="81"/>
      <c r="CBV227" s="81"/>
      <c r="CBW227" s="81"/>
      <c r="CBX227" s="81"/>
      <c r="CBY227" s="81"/>
      <c r="CBZ227" s="81"/>
      <c r="CCA227" s="81"/>
      <c r="CCB227" s="81"/>
      <c r="CCC227" s="81"/>
      <c r="CCD227" s="81"/>
      <c r="CCE227" s="81"/>
      <c r="CCF227" s="81"/>
      <c r="CCG227" s="81"/>
      <c r="CCH227" s="81"/>
      <c r="CCI227" s="81"/>
      <c r="CCJ227" s="81"/>
      <c r="CCK227" s="81"/>
      <c r="CCL227" s="81"/>
      <c r="CCM227" s="81"/>
      <c r="CCN227" s="81"/>
      <c r="CCO227" s="81"/>
      <c r="CCP227" s="81"/>
      <c r="CCQ227" s="81"/>
      <c r="CCR227" s="81"/>
      <c r="CCS227" s="81"/>
      <c r="CCT227" s="81"/>
      <c r="CCU227" s="81"/>
      <c r="CCV227" s="81"/>
      <c r="CCW227" s="81"/>
      <c r="CCX227" s="81"/>
      <c r="CCY227" s="81"/>
      <c r="CCZ227" s="81"/>
      <c r="CDA227" s="81"/>
      <c r="CDB227" s="81"/>
      <c r="CDC227" s="81"/>
      <c r="CDD227" s="81"/>
      <c r="CDE227" s="81"/>
      <c r="CDF227" s="81"/>
      <c r="CDG227" s="81"/>
      <c r="CDH227" s="81"/>
      <c r="CDI227" s="81"/>
      <c r="CDJ227" s="81"/>
      <c r="CDK227" s="81"/>
      <c r="CDL227" s="81"/>
      <c r="CDM227" s="81"/>
      <c r="CDN227" s="81"/>
      <c r="CDO227" s="81"/>
      <c r="CDP227" s="81"/>
      <c r="CDQ227" s="81"/>
      <c r="CDR227" s="81"/>
      <c r="CDS227" s="81"/>
      <c r="CDT227" s="81"/>
      <c r="CDU227" s="81"/>
      <c r="CDV227" s="81"/>
      <c r="CDW227" s="81"/>
      <c r="CDX227" s="81"/>
      <c r="CDY227" s="81"/>
      <c r="CDZ227" s="81"/>
      <c r="CEA227" s="81"/>
      <c r="CEB227" s="81"/>
      <c r="CEC227" s="81"/>
      <c r="CED227" s="81"/>
      <c r="CEE227" s="81"/>
      <c r="CEF227" s="81"/>
      <c r="CEG227" s="81"/>
      <c r="CEH227" s="81"/>
      <c r="CEI227" s="81"/>
      <c r="CEJ227" s="81"/>
      <c r="CEK227" s="81"/>
      <c r="CEL227" s="81"/>
      <c r="CEM227" s="81"/>
      <c r="CEN227" s="81"/>
      <c r="CEO227" s="81"/>
      <c r="CEP227" s="81"/>
      <c r="CEQ227" s="81"/>
      <c r="CER227" s="81"/>
      <c r="CES227" s="81"/>
      <c r="CET227" s="81"/>
      <c r="CEU227" s="81"/>
      <c r="CEV227" s="81"/>
      <c r="CEW227" s="81"/>
      <c r="CEX227" s="81"/>
      <c r="CEY227" s="81"/>
      <c r="CEZ227" s="81"/>
      <c r="CFA227" s="81"/>
      <c r="CFB227" s="81"/>
      <c r="CFC227" s="81"/>
      <c r="CFD227" s="81"/>
      <c r="CFE227" s="81"/>
      <c r="CFF227" s="81"/>
      <c r="CFG227" s="81"/>
      <c r="CFH227" s="81"/>
      <c r="CFI227" s="81"/>
      <c r="CFJ227" s="81"/>
      <c r="CFK227" s="81"/>
      <c r="CFL227" s="81"/>
      <c r="CFM227" s="81"/>
      <c r="CFN227" s="81"/>
      <c r="CFO227" s="81"/>
      <c r="CFP227" s="81"/>
      <c r="CFQ227" s="81"/>
      <c r="CFR227" s="81"/>
      <c r="CFS227" s="81"/>
      <c r="CFT227" s="81"/>
      <c r="CFU227" s="81"/>
      <c r="CFV227" s="81"/>
      <c r="CFW227" s="81"/>
      <c r="CFX227" s="81"/>
      <c r="CFY227" s="81"/>
      <c r="CFZ227" s="81"/>
      <c r="CGA227" s="81"/>
      <c r="CGB227" s="81"/>
      <c r="CGC227" s="81"/>
      <c r="CGD227" s="81"/>
      <c r="CGE227" s="81"/>
      <c r="CGF227" s="81"/>
      <c r="CGG227" s="81"/>
      <c r="CGH227" s="81"/>
      <c r="CGI227" s="81"/>
      <c r="CGJ227" s="81"/>
      <c r="CGK227" s="81"/>
      <c r="CGL227" s="81"/>
      <c r="CGM227" s="81"/>
      <c r="CGN227" s="81"/>
      <c r="CGO227" s="81"/>
      <c r="CGP227" s="81"/>
      <c r="CGQ227" s="81"/>
      <c r="CGR227" s="81"/>
      <c r="CGS227" s="81"/>
      <c r="CGT227" s="81"/>
      <c r="CGU227" s="81"/>
      <c r="CGV227" s="81"/>
      <c r="CGW227" s="81"/>
      <c r="CGX227" s="81"/>
      <c r="CGY227" s="81"/>
      <c r="CGZ227" s="81"/>
      <c r="CHA227" s="81"/>
      <c r="CHB227" s="81"/>
      <c r="CHC227" s="81"/>
      <c r="CHD227" s="81"/>
      <c r="CHE227" s="81"/>
      <c r="CHF227" s="81"/>
      <c r="CHG227" s="81"/>
      <c r="CHH227" s="81"/>
      <c r="CHI227" s="81"/>
      <c r="CHJ227" s="81"/>
      <c r="CHK227" s="81"/>
      <c r="CHL227" s="81"/>
      <c r="CHM227" s="81"/>
      <c r="CHN227" s="81"/>
      <c r="CHO227" s="81"/>
      <c r="CHP227" s="81"/>
      <c r="CHQ227" s="81"/>
      <c r="CHR227" s="81"/>
      <c r="CHS227" s="81"/>
      <c r="CHT227" s="81"/>
      <c r="CHU227" s="81"/>
      <c r="CHV227" s="81"/>
      <c r="CHW227" s="81"/>
      <c r="CHX227" s="81"/>
      <c r="CHY227" s="81"/>
      <c r="CHZ227" s="81"/>
      <c r="CIA227" s="81"/>
      <c r="CIB227" s="81"/>
      <c r="CIC227" s="81"/>
      <c r="CID227" s="81"/>
      <c r="CIE227" s="81"/>
      <c r="CIF227" s="81"/>
      <c r="CIG227" s="81"/>
      <c r="CIH227" s="81"/>
      <c r="CII227" s="81"/>
      <c r="CIJ227" s="81"/>
      <c r="CIK227" s="81"/>
      <c r="CIL227" s="81"/>
      <c r="CIM227" s="81"/>
      <c r="CIN227" s="81"/>
      <c r="CIO227" s="81"/>
      <c r="CIP227" s="81"/>
      <c r="CIQ227" s="81"/>
      <c r="CIR227" s="81"/>
      <c r="CIS227" s="81"/>
      <c r="CIT227" s="81"/>
      <c r="CIU227" s="81"/>
      <c r="CIV227" s="81"/>
      <c r="CIW227" s="81"/>
      <c r="CIX227" s="81"/>
      <c r="CIY227" s="81"/>
      <c r="CIZ227" s="81"/>
      <c r="CJA227" s="81"/>
      <c r="CJB227" s="81"/>
      <c r="CJC227" s="81"/>
      <c r="CJD227" s="81"/>
      <c r="CJE227" s="81"/>
      <c r="CJF227" s="81"/>
      <c r="CJG227" s="81"/>
      <c r="CJH227" s="81"/>
      <c r="CJI227" s="81"/>
      <c r="CJJ227" s="81"/>
      <c r="CJK227" s="81"/>
      <c r="CJL227" s="81"/>
      <c r="CJM227" s="81"/>
      <c r="CJN227" s="81"/>
      <c r="CJO227" s="81"/>
      <c r="CJP227" s="81"/>
      <c r="CJQ227" s="81"/>
      <c r="CJR227" s="81"/>
      <c r="CJS227" s="81"/>
      <c r="CJT227" s="81"/>
      <c r="CJU227" s="81"/>
      <c r="CJV227" s="81"/>
      <c r="CJW227" s="81"/>
      <c r="CJX227" s="81"/>
      <c r="CJY227" s="81"/>
      <c r="CJZ227" s="81"/>
      <c r="CKA227" s="81"/>
      <c r="CKB227" s="81"/>
      <c r="CKC227" s="81"/>
      <c r="CKD227" s="81"/>
      <c r="CKE227" s="81"/>
      <c r="CKF227" s="81"/>
      <c r="CKG227" s="81"/>
      <c r="CKH227" s="81"/>
      <c r="CKI227" s="81"/>
      <c r="CKJ227" s="81"/>
      <c r="CKK227" s="81"/>
      <c r="CKL227" s="81"/>
      <c r="CKM227" s="81"/>
      <c r="CKN227" s="81"/>
      <c r="CKO227" s="81"/>
      <c r="CKP227" s="81"/>
      <c r="CKQ227" s="81"/>
      <c r="CKR227" s="81"/>
      <c r="CKS227" s="81"/>
      <c r="CKT227" s="81"/>
      <c r="CKU227" s="81"/>
      <c r="CKV227" s="81"/>
      <c r="CKW227" s="81"/>
      <c r="CKX227" s="81"/>
      <c r="CKY227" s="81"/>
      <c r="CKZ227" s="81"/>
      <c r="CLA227" s="81"/>
      <c r="CLB227" s="81"/>
      <c r="CLC227" s="81"/>
      <c r="CLD227" s="81"/>
      <c r="CLE227" s="81"/>
      <c r="CLF227" s="81"/>
      <c r="CLG227" s="81"/>
      <c r="CLH227" s="81"/>
      <c r="CLI227" s="81"/>
      <c r="CLJ227" s="81"/>
      <c r="CLK227" s="81"/>
      <c r="CLL227" s="81"/>
      <c r="CLM227" s="81"/>
      <c r="CLN227" s="81"/>
      <c r="CLO227" s="81"/>
      <c r="CLP227" s="81"/>
      <c r="CLQ227" s="81"/>
      <c r="CLR227" s="81"/>
      <c r="CLS227" s="81"/>
      <c r="CLT227" s="81"/>
      <c r="CLU227" s="81"/>
      <c r="CLV227" s="81"/>
      <c r="CLW227" s="81"/>
      <c r="CLX227" s="81"/>
      <c r="CLY227" s="81"/>
      <c r="CLZ227" s="81"/>
      <c r="CMA227" s="81"/>
      <c r="CMB227" s="81"/>
      <c r="CMC227" s="81"/>
      <c r="CMD227" s="81"/>
      <c r="CME227" s="81"/>
      <c r="CMF227" s="81"/>
      <c r="CMG227" s="81"/>
      <c r="CMH227" s="81"/>
      <c r="CMI227" s="81"/>
      <c r="CMJ227" s="81"/>
      <c r="CMK227" s="81"/>
      <c r="CML227" s="81"/>
      <c r="CMM227" s="81"/>
      <c r="CMN227" s="81"/>
      <c r="CMO227" s="81"/>
      <c r="CMP227" s="81"/>
      <c r="CMQ227" s="81"/>
      <c r="CMR227" s="81"/>
      <c r="CMS227" s="81"/>
      <c r="CMT227" s="81"/>
      <c r="CMU227" s="81"/>
      <c r="CMV227" s="81"/>
      <c r="CMW227" s="81"/>
      <c r="CMX227" s="81"/>
      <c r="CMY227" s="81"/>
      <c r="CMZ227" s="81"/>
      <c r="CNA227" s="81"/>
      <c r="CNB227" s="81"/>
      <c r="CNC227" s="81"/>
      <c r="CND227" s="81"/>
      <c r="CNE227" s="81"/>
      <c r="CNF227" s="81"/>
      <c r="CNG227" s="81"/>
      <c r="CNH227" s="81"/>
      <c r="CNI227" s="81"/>
      <c r="CNJ227" s="81"/>
      <c r="CNK227" s="81"/>
      <c r="CNL227" s="81"/>
      <c r="CNM227" s="81"/>
      <c r="CNN227" s="81"/>
      <c r="CNO227" s="81"/>
      <c r="CNP227" s="81"/>
      <c r="CNQ227" s="81"/>
      <c r="CNR227" s="81"/>
      <c r="CNS227" s="81"/>
      <c r="CNT227" s="81"/>
      <c r="CNU227" s="81"/>
      <c r="CNV227" s="81"/>
      <c r="CNW227" s="81"/>
      <c r="CNX227" s="81"/>
      <c r="CNY227" s="81"/>
      <c r="CNZ227" s="81"/>
      <c r="COA227" s="81"/>
      <c r="COB227" s="81"/>
      <c r="COC227" s="81"/>
      <c r="COD227" s="81"/>
      <c r="COE227" s="81"/>
      <c r="COF227" s="81"/>
      <c r="COG227" s="81"/>
      <c r="COH227" s="81"/>
      <c r="COI227" s="81"/>
      <c r="COJ227" s="81"/>
      <c r="COK227" s="81"/>
      <c r="COL227" s="81"/>
      <c r="COM227" s="81"/>
      <c r="CON227" s="81"/>
      <c r="COO227" s="81"/>
      <c r="COP227" s="81"/>
      <c r="COQ227" s="81"/>
      <c r="COR227" s="81"/>
      <c r="COS227" s="81"/>
      <c r="COT227" s="81"/>
      <c r="COU227" s="81"/>
      <c r="COV227" s="81"/>
      <c r="COW227" s="81"/>
      <c r="COX227" s="81"/>
      <c r="COY227" s="81"/>
      <c r="COZ227" s="81"/>
      <c r="CPA227" s="81"/>
      <c r="CPB227" s="81"/>
      <c r="CPC227" s="81"/>
      <c r="CPD227" s="81"/>
      <c r="CPE227" s="81"/>
      <c r="CPF227" s="81"/>
      <c r="CPG227" s="81"/>
      <c r="CPH227" s="81"/>
      <c r="CPI227" s="81"/>
      <c r="CPJ227" s="81"/>
      <c r="CPK227" s="81"/>
      <c r="CPL227" s="81"/>
      <c r="CPM227" s="81"/>
      <c r="CPN227" s="81"/>
      <c r="CPO227" s="81"/>
      <c r="CPP227" s="81"/>
      <c r="CPQ227" s="81"/>
      <c r="CPR227" s="81"/>
      <c r="CPS227" s="81"/>
      <c r="CPT227" s="81"/>
      <c r="CPU227" s="81"/>
      <c r="CPV227" s="81"/>
      <c r="CPW227" s="81"/>
      <c r="CPX227" s="81"/>
      <c r="CPY227" s="81"/>
      <c r="CPZ227" s="81"/>
      <c r="CQA227" s="81"/>
      <c r="CQB227" s="81"/>
      <c r="CQC227" s="81"/>
      <c r="CQD227" s="81"/>
      <c r="CQE227" s="81"/>
      <c r="CQF227" s="81"/>
      <c r="CQG227" s="81"/>
      <c r="CQH227" s="81"/>
      <c r="CQI227" s="81"/>
      <c r="CQJ227" s="81"/>
      <c r="CQK227" s="81"/>
      <c r="CQL227" s="81"/>
      <c r="CQM227" s="81"/>
      <c r="CQN227" s="81"/>
      <c r="CQO227" s="81"/>
      <c r="CQP227" s="81"/>
      <c r="CQQ227" s="81"/>
      <c r="CQR227" s="81"/>
      <c r="CQS227" s="81"/>
      <c r="CQT227" s="81"/>
      <c r="CQU227" s="81"/>
      <c r="CQV227" s="81"/>
      <c r="CQW227" s="81"/>
      <c r="CQX227" s="81"/>
      <c r="CQY227" s="81"/>
      <c r="CQZ227" s="81"/>
      <c r="CRA227" s="81"/>
      <c r="CRB227" s="81"/>
      <c r="CRC227" s="81"/>
      <c r="CRD227" s="81"/>
      <c r="CRE227" s="81"/>
      <c r="CRF227" s="81"/>
      <c r="CRG227" s="81"/>
      <c r="CRH227" s="81"/>
      <c r="CRI227" s="81"/>
      <c r="CRJ227" s="81"/>
      <c r="CRK227" s="81"/>
      <c r="CRL227" s="81"/>
      <c r="CRM227" s="81"/>
      <c r="CRN227" s="81"/>
      <c r="CRO227" s="81"/>
      <c r="CRP227" s="81"/>
      <c r="CRQ227" s="81"/>
      <c r="CRR227" s="81"/>
      <c r="CRS227" s="81"/>
      <c r="CRT227" s="81"/>
      <c r="CRU227" s="81"/>
      <c r="CRV227" s="81"/>
      <c r="CRW227" s="81"/>
      <c r="CRX227" s="81"/>
      <c r="CRY227" s="81"/>
      <c r="CRZ227" s="81"/>
      <c r="CSA227" s="81"/>
      <c r="CSB227" s="81"/>
      <c r="CSC227" s="81"/>
      <c r="CSD227" s="81"/>
      <c r="CSE227" s="81"/>
      <c r="CSF227" s="81"/>
      <c r="CSG227" s="81"/>
      <c r="CSH227" s="81"/>
      <c r="CSI227" s="81"/>
      <c r="CSJ227" s="81"/>
      <c r="CSK227" s="81"/>
      <c r="CSL227" s="81"/>
      <c r="CSM227" s="81"/>
      <c r="CSN227" s="81"/>
      <c r="CSO227" s="81"/>
      <c r="CSP227" s="81"/>
      <c r="CSQ227" s="81"/>
      <c r="CSR227" s="81"/>
      <c r="CSS227" s="81"/>
      <c r="CST227" s="81"/>
      <c r="CSU227" s="81"/>
      <c r="CSV227" s="81"/>
      <c r="CSW227" s="81"/>
      <c r="CSX227" s="81"/>
      <c r="CSY227" s="81"/>
      <c r="CSZ227" s="81"/>
      <c r="CTA227" s="81"/>
      <c r="CTB227" s="81"/>
      <c r="CTC227" s="81"/>
      <c r="CTD227" s="81"/>
      <c r="CTE227" s="81"/>
      <c r="CTF227" s="81"/>
      <c r="CTG227" s="81"/>
      <c r="CTH227" s="81"/>
      <c r="CTI227" s="81"/>
      <c r="CTJ227" s="81"/>
      <c r="CTK227" s="81"/>
      <c r="CTL227" s="81"/>
      <c r="CTM227" s="81"/>
      <c r="CTN227" s="81"/>
      <c r="CTO227" s="81"/>
      <c r="CTP227" s="81"/>
      <c r="CTQ227" s="81"/>
      <c r="CTR227" s="81"/>
      <c r="CTS227" s="81"/>
      <c r="CTT227" s="81"/>
      <c r="CTU227" s="81"/>
      <c r="CTV227" s="81"/>
      <c r="CTW227" s="81"/>
      <c r="CTX227" s="81"/>
      <c r="CTY227" s="81"/>
      <c r="CTZ227" s="81"/>
      <c r="CUA227" s="81"/>
      <c r="CUB227" s="81"/>
      <c r="CUC227" s="81"/>
      <c r="CUD227" s="81"/>
      <c r="CUE227" s="81"/>
      <c r="CUF227" s="81"/>
      <c r="CUG227" s="81"/>
      <c r="CUH227" s="81"/>
      <c r="CUI227" s="81"/>
      <c r="CUJ227" s="81"/>
      <c r="CUK227" s="81"/>
      <c r="CUL227" s="81"/>
      <c r="CUM227" s="81"/>
      <c r="CUN227" s="81"/>
      <c r="CUO227" s="81"/>
      <c r="CUP227" s="81"/>
      <c r="CUQ227" s="81"/>
      <c r="CUR227" s="81"/>
      <c r="CUS227" s="81"/>
      <c r="CUT227" s="81"/>
      <c r="CUU227" s="81"/>
      <c r="CUV227" s="81"/>
      <c r="CUW227" s="81"/>
      <c r="CUX227" s="81"/>
      <c r="CUY227" s="81"/>
      <c r="CUZ227" s="81"/>
      <c r="CVA227" s="81"/>
      <c r="CVB227" s="81"/>
      <c r="CVC227" s="81"/>
      <c r="CVD227" s="81"/>
      <c r="CVE227" s="81"/>
      <c r="CVF227" s="81"/>
      <c r="CVG227" s="81"/>
      <c r="CVH227" s="81"/>
      <c r="CVI227" s="81"/>
      <c r="CVJ227" s="81"/>
      <c r="CVK227" s="81"/>
      <c r="CVL227" s="81"/>
      <c r="CVM227" s="81"/>
      <c r="CVN227" s="81"/>
      <c r="CVO227" s="81"/>
      <c r="CVP227" s="81"/>
      <c r="CVQ227" s="81"/>
      <c r="CVR227" s="81"/>
      <c r="CVS227" s="81"/>
      <c r="CVT227" s="81"/>
      <c r="CVU227" s="81"/>
      <c r="CVV227" s="81"/>
      <c r="CVW227" s="81"/>
      <c r="CVX227" s="81"/>
      <c r="CVY227" s="81"/>
      <c r="CVZ227" s="81"/>
      <c r="CWA227" s="81"/>
      <c r="CWB227" s="81"/>
      <c r="CWC227" s="81"/>
      <c r="CWD227" s="81"/>
      <c r="CWE227" s="81"/>
      <c r="CWF227" s="81"/>
      <c r="CWG227" s="81"/>
      <c r="CWH227" s="81"/>
      <c r="CWI227" s="81"/>
      <c r="CWJ227" s="81"/>
      <c r="CWK227" s="81"/>
      <c r="CWL227" s="81"/>
      <c r="CWM227" s="81"/>
      <c r="CWN227" s="81"/>
      <c r="CWO227" s="81"/>
      <c r="CWP227" s="81"/>
      <c r="CWQ227" s="81"/>
      <c r="CWR227" s="81"/>
      <c r="CWS227" s="81"/>
      <c r="CWT227" s="81"/>
      <c r="CWU227" s="81"/>
      <c r="CWV227" s="81"/>
      <c r="CWW227" s="81"/>
      <c r="CWX227" s="81"/>
      <c r="CWY227" s="81"/>
      <c r="CWZ227" s="81"/>
      <c r="CXA227" s="81"/>
      <c r="CXB227" s="81"/>
      <c r="CXC227" s="81"/>
      <c r="CXD227" s="81"/>
      <c r="CXE227" s="81"/>
      <c r="CXF227" s="81"/>
      <c r="CXG227" s="81"/>
      <c r="CXH227" s="81"/>
      <c r="CXI227" s="81"/>
      <c r="CXJ227" s="81"/>
      <c r="CXK227" s="81"/>
      <c r="CXL227" s="81"/>
      <c r="CXM227" s="81"/>
      <c r="CXN227" s="81"/>
      <c r="CXO227" s="81"/>
      <c r="CXP227" s="81"/>
      <c r="CXQ227" s="81"/>
      <c r="CXR227" s="81"/>
      <c r="CXS227" s="81"/>
      <c r="CXT227" s="81"/>
      <c r="CXU227" s="81"/>
      <c r="CXV227" s="81"/>
      <c r="CXW227" s="81"/>
      <c r="CXX227" s="81"/>
      <c r="CXY227" s="81"/>
      <c r="CXZ227" s="81"/>
      <c r="CYA227" s="81"/>
      <c r="CYB227" s="81"/>
      <c r="CYC227" s="81"/>
      <c r="CYD227" s="81"/>
      <c r="CYE227" s="81"/>
      <c r="CYF227" s="81"/>
      <c r="CYG227" s="81"/>
      <c r="CYH227" s="81"/>
      <c r="CYI227" s="81"/>
      <c r="CYJ227" s="81"/>
      <c r="CYK227" s="81"/>
      <c r="CYL227" s="81"/>
      <c r="CYM227" s="81"/>
      <c r="CYN227" s="81"/>
      <c r="CYO227" s="81"/>
      <c r="CYP227" s="81"/>
      <c r="CYQ227" s="81"/>
      <c r="CYR227" s="81"/>
      <c r="CYS227" s="81"/>
      <c r="CYT227" s="81"/>
      <c r="CYU227" s="81"/>
      <c r="CYV227" s="81"/>
      <c r="CYW227" s="81"/>
      <c r="CYX227" s="81"/>
      <c r="CYY227" s="81"/>
      <c r="CYZ227" s="81"/>
      <c r="CZA227" s="81"/>
      <c r="CZB227" s="81"/>
      <c r="CZC227" s="81"/>
      <c r="CZD227" s="81"/>
      <c r="CZE227" s="81"/>
      <c r="CZF227" s="81"/>
      <c r="CZG227" s="81"/>
      <c r="CZH227" s="81"/>
      <c r="CZI227" s="81"/>
      <c r="CZJ227" s="81"/>
      <c r="CZK227" s="81"/>
      <c r="CZL227" s="81"/>
      <c r="CZM227" s="81"/>
      <c r="CZN227" s="81"/>
      <c r="CZO227" s="81"/>
      <c r="CZP227" s="81"/>
      <c r="CZQ227" s="81"/>
      <c r="CZR227" s="81"/>
      <c r="CZS227" s="81"/>
      <c r="CZT227" s="81"/>
      <c r="CZU227" s="81"/>
      <c r="CZV227" s="81"/>
      <c r="CZW227" s="81"/>
      <c r="CZX227" s="81"/>
      <c r="CZY227" s="81"/>
      <c r="CZZ227" s="81"/>
      <c r="DAA227" s="81"/>
      <c r="DAB227" s="81"/>
      <c r="DAC227" s="81"/>
      <c r="DAD227" s="81"/>
      <c r="DAE227" s="81"/>
      <c r="DAF227" s="81"/>
      <c r="DAG227" s="81"/>
      <c r="DAH227" s="81"/>
      <c r="DAI227" s="81"/>
      <c r="DAJ227" s="81"/>
      <c r="DAK227" s="81"/>
      <c r="DAL227" s="81"/>
      <c r="DAM227" s="81"/>
      <c r="DAN227" s="81"/>
      <c r="DAO227" s="81"/>
      <c r="DAP227" s="81"/>
      <c r="DAQ227" s="81"/>
      <c r="DAR227" s="81"/>
      <c r="DAS227" s="81"/>
      <c r="DAT227" s="81"/>
      <c r="DAU227" s="81"/>
      <c r="DAV227" s="81"/>
      <c r="DAW227" s="81"/>
      <c r="DAX227" s="81"/>
      <c r="DAY227" s="81"/>
      <c r="DAZ227" s="81"/>
      <c r="DBA227" s="81"/>
      <c r="DBB227" s="81"/>
      <c r="DBC227" s="81"/>
      <c r="DBD227" s="81"/>
      <c r="DBE227" s="81"/>
      <c r="DBF227" s="81"/>
      <c r="DBG227" s="81"/>
      <c r="DBH227" s="81"/>
      <c r="DBI227" s="81"/>
      <c r="DBJ227" s="81"/>
      <c r="DBK227" s="81"/>
      <c r="DBL227" s="81"/>
      <c r="DBM227" s="81"/>
      <c r="DBN227" s="81"/>
      <c r="DBO227" s="81"/>
      <c r="DBP227" s="81"/>
      <c r="DBQ227" s="81"/>
      <c r="DBR227" s="81"/>
      <c r="DBS227" s="81"/>
      <c r="DBT227" s="81"/>
      <c r="DBU227" s="81"/>
      <c r="DBV227" s="81"/>
      <c r="DBW227" s="81"/>
      <c r="DBX227" s="81"/>
      <c r="DBY227" s="81"/>
      <c r="DBZ227" s="81"/>
      <c r="DCA227" s="81"/>
      <c r="DCB227" s="81"/>
      <c r="DCC227" s="81"/>
      <c r="DCD227" s="81"/>
      <c r="DCE227" s="81"/>
      <c r="DCF227" s="81"/>
      <c r="DCG227" s="81"/>
      <c r="DCH227" s="81"/>
      <c r="DCI227" s="81"/>
      <c r="DCJ227" s="81"/>
      <c r="DCK227" s="81"/>
      <c r="DCL227" s="81"/>
      <c r="DCM227" s="81"/>
      <c r="DCN227" s="81"/>
      <c r="DCO227" s="81"/>
      <c r="DCP227" s="81"/>
      <c r="DCQ227" s="81"/>
      <c r="DCR227" s="81"/>
      <c r="DCS227" s="81"/>
      <c r="DCT227" s="81"/>
      <c r="DCU227" s="81"/>
      <c r="DCV227" s="81"/>
      <c r="DCW227" s="81"/>
      <c r="DCX227" s="81"/>
      <c r="DCY227" s="81"/>
      <c r="DCZ227" s="81"/>
      <c r="DDA227" s="81"/>
      <c r="DDB227" s="81"/>
      <c r="DDC227" s="81"/>
      <c r="DDD227" s="81"/>
      <c r="DDE227" s="81"/>
      <c r="DDF227" s="81"/>
      <c r="DDG227" s="81"/>
      <c r="DDH227" s="81"/>
      <c r="DDI227" s="81"/>
      <c r="DDJ227" s="81"/>
      <c r="DDK227" s="81"/>
      <c r="DDL227" s="81"/>
      <c r="DDM227" s="81"/>
      <c r="DDN227" s="81"/>
      <c r="DDO227" s="81"/>
      <c r="DDP227" s="81"/>
      <c r="DDQ227" s="81"/>
      <c r="DDR227" s="81"/>
      <c r="DDS227" s="81"/>
      <c r="DDT227" s="81"/>
      <c r="DDU227" s="81"/>
      <c r="DDV227" s="81"/>
      <c r="DDW227" s="81"/>
      <c r="DDX227" s="81"/>
      <c r="DDY227" s="81"/>
      <c r="DDZ227" s="81"/>
      <c r="DEA227" s="81"/>
      <c r="DEB227" s="81"/>
      <c r="DEC227" s="81"/>
      <c r="DED227" s="81"/>
      <c r="DEE227" s="81"/>
      <c r="DEF227" s="81"/>
      <c r="DEG227" s="81"/>
      <c r="DEH227" s="81"/>
      <c r="DEI227" s="81"/>
      <c r="DEJ227" s="81"/>
      <c r="DEK227" s="81"/>
      <c r="DEL227" s="81"/>
      <c r="DEM227" s="81"/>
      <c r="DEN227" s="81"/>
      <c r="DEO227" s="81"/>
      <c r="DEP227" s="81"/>
      <c r="DEQ227" s="81"/>
      <c r="DER227" s="81"/>
      <c r="DES227" s="81"/>
      <c r="DET227" s="81"/>
      <c r="DEU227" s="81"/>
      <c r="DEV227" s="81"/>
      <c r="DEW227" s="81"/>
      <c r="DEX227" s="81"/>
      <c r="DEY227" s="81"/>
      <c r="DEZ227" s="81"/>
      <c r="DFA227" s="81"/>
      <c r="DFB227" s="81"/>
      <c r="DFC227" s="81"/>
      <c r="DFD227" s="81"/>
      <c r="DFE227" s="81"/>
      <c r="DFF227" s="81"/>
      <c r="DFG227" s="81"/>
      <c r="DFH227" s="81"/>
      <c r="DFI227" s="81"/>
      <c r="DFJ227" s="81"/>
      <c r="DFK227" s="81"/>
      <c r="DFL227" s="81"/>
      <c r="DFM227" s="81"/>
      <c r="DFN227" s="81"/>
      <c r="DFO227" s="81"/>
      <c r="DFP227" s="81"/>
      <c r="DFQ227" s="81"/>
      <c r="DFR227" s="81"/>
      <c r="DFS227" s="81"/>
      <c r="DFT227" s="81"/>
      <c r="DFU227" s="81"/>
      <c r="DFV227" s="81"/>
      <c r="DFW227" s="81"/>
      <c r="DFX227" s="81"/>
      <c r="DFY227" s="81"/>
      <c r="DFZ227" s="81"/>
      <c r="DGA227" s="81"/>
      <c r="DGB227" s="81"/>
      <c r="DGC227" s="81"/>
      <c r="DGD227" s="81"/>
      <c r="DGE227" s="81"/>
      <c r="DGF227" s="81"/>
      <c r="DGG227" s="81"/>
      <c r="DGH227" s="81"/>
      <c r="DGI227" s="81"/>
      <c r="DGJ227" s="81"/>
      <c r="DGK227" s="81"/>
      <c r="DGL227" s="81"/>
      <c r="DGM227" s="81"/>
      <c r="DGN227" s="81"/>
      <c r="DGO227" s="81"/>
      <c r="DGP227" s="81"/>
      <c r="DGQ227" s="81"/>
      <c r="DGR227" s="81"/>
      <c r="DGS227" s="81"/>
      <c r="DGT227" s="81"/>
      <c r="DGU227" s="81"/>
      <c r="DGV227" s="81"/>
      <c r="DGW227" s="81"/>
      <c r="DGX227" s="81"/>
      <c r="DGY227" s="81"/>
      <c r="DGZ227" s="81"/>
      <c r="DHA227" s="81"/>
      <c r="DHB227" s="81"/>
      <c r="DHC227" s="81"/>
      <c r="DHD227" s="81"/>
      <c r="DHE227" s="81"/>
      <c r="DHF227" s="81"/>
      <c r="DHG227" s="81"/>
      <c r="DHH227" s="81"/>
      <c r="DHI227" s="81"/>
      <c r="DHJ227" s="81"/>
      <c r="DHK227" s="81"/>
      <c r="DHL227" s="81"/>
      <c r="DHM227" s="81"/>
      <c r="DHN227" s="81"/>
      <c r="DHO227" s="81"/>
      <c r="DHP227" s="81"/>
      <c r="DHQ227" s="81"/>
      <c r="DHR227" s="81"/>
      <c r="DHS227" s="81"/>
      <c r="DHT227" s="81"/>
      <c r="DHU227" s="81"/>
      <c r="DHV227" s="81"/>
      <c r="DHW227" s="81"/>
      <c r="DHX227" s="81"/>
      <c r="DHY227" s="81"/>
      <c r="DHZ227" s="81"/>
      <c r="DIA227" s="81"/>
      <c r="DIB227" s="81"/>
      <c r="DIC227" s="81"/>
      <c r="DID227" s="81"/>
      <c r="DIE227" s="81"/>
      <c r="DIF227" s="81"/>
      <c r="DIG227" s="81"/>
      <c r="DIH227" s="81"/>
      <c r="DII227" s="81"/>
      <c r="DIJ227" s="81"/>
      <c r="DIK227" s="81"/>
      <c r="DIL227" s="81"/>
      <c r="DIM227" s="81"/>
      <c r="DIN227" s="81"/>
      <c r="DIO227" s="81"/>
      <c r="DIP227" s="81"/>
      <c r="DIQ227" s="81"/>
      <c r="DIR227" s="81"/>
      <c r="DIS227" s="81"/>
      <c r="DIT227" s="81"/>
      <c r="DIU227" s="81"/>
      <c r="DIV227" s="81"/>
      <c r="DIW227" s="81"/>
      <c r="DIX227" s="81"/>
      <c r="DIY227" s="81"/>
      <c r="DIZ227" s="81"/>
      <c r="DJA227" s="81"/>
      <c r="DJB227" s="81"/>
      <c r="DJC227" s="81"/>
      <c r="DJD227" s="81"/>
      <c r="DJE227" s="81"/>
      <c r="DJF227" s="81"/>
      <c r="DJG227" s="81"/>
      <c r="DJH227" s="81"/>
      <c r="DJI227" s="81"/>
      <c r="DJJ227" s="81"/>
      <c r="DJK227" s="81"/>
      <c r="DJL227" s="81"/>
      <c r="DJM227" s="81"/>
      <c r="DJN227" s="81"/>
      <c r="DJO227" s="81"/>
      <c r="DJP227" s="81"/>
      <c r="DJQ227" s="81"/>
      <c r="DJR227" s="81"/>
      <c r="DJS227" s="81"/>
      <c r="DJT227" s="81"/>
      <c r="DJU227" s="81"/>
      <c r="DJV227" s="81"/>
      <c r="DJW227" s="81"/>
      <c r="DJX227" s="81"/>
      <c r="DJY227" s="81"/>
      <c r="DJZ227" s="81"/>
      <c r="DKA227" s="81"/>
      <c r="DKB227" s="81"/>
      <c r="DKC227" s="81"/>
      <c r="DKD227" s="81"/>
      <c r="DKE227" s="81"/>
      <c r="DKF227" s="81"/>
      <c r="DKG227" s="81"/>
      <c r="DKH227" s="81"/>
      <c r="DKI227" s="81"/>
      <c r="DKJ227" s="81"/>
      <c r="DKK227" s="81"/>
      <c r="DKL227" s="81"/>
      <c r="DKM227" s="81"/>
      <c r="DKN227" s="81"/>
      <c r="DKO227" s="81"/>
      <c r="DKP227" s="81"/>
      <c r="DKQ227" s="81"/>
      <c r="DKR227" s="81"/>
      <c r="DKS227" s="81"/>
      <c r="DKT227" s="81"/>
      <c r="DKU227" s="81"/>
      <c r="DKV227" s="81"/>
      <c r="DKW227" s="81"/>
      <c r="DKX227" s="81"/>
      <c r="DKY227" s="81"/>
      <c r="DKZ227" s="81"/>
      <c r="DLA227" s="81"/>
      <c r="DLB227" s="81"/>
      <c r="DLC227" s="81"/>
      <c r="DLD227" s="81"/>
      <c r="DLE227" s="81"/>
      <c r="DLF227" s="81"/>
      <c r="DLG227" s="81"/>
      <c r="DLH227" s="81"/>
      <c r="DLI227" s="81"/>
      <c r="DLJ227" s="81"/>
      <c r="DLK227" s="81"/>
      <c r="DLL227" s="81"/>
      <c r="DLM227" s="81"/>
      <c r="DLN227" s="81"/>
      <c r="DLO227" s="81"/>
      <c r="DLP227" s="81"/>
      <c r="DLQ227" s="81"/>
      <c r="DLR227" s="81"/>
      <c r="DLS227" s="81"/>
      <c r="DLT227" s="81"/>
      <c r="DLU227" s="81"/>
      <c r="DLV227" s="81"/>
      <c r="DLW227" s="81"/>
      <c r="DLX227" s="81"/>
      <c r="DLY227" s="81"/>
      <c r="DLZ227" s="81"/>
      <c r="DMA227" s="81"/>
      <c r="DMB227" s="81"/>
      <c r="DMC227" s="81"/>
      <c r="DMD227" s="81"/>
      <c r="DME227" s="81"/>
      <c r="DMF227" s="81"/>
      <c r="DMG227" s="81"/>
      <c r="DMH227" s="81"/>
      <c r="DMI227" s="81"/>
      <c r="DMJ227" s="81"/>
      <c r="DMK227" s="81"/>
      <c r="DML227" s="81"/>
      <c r="DMM227" s="81"/>
      <c r="DMN227" s="81"/>
      <c r="DMO227" s="81"/>
      <c r="DMP227" s="81"/>
      <c r="DMQ227" s="81"/>
      <c r="DMR227" s="81"/>
      <c r="DMS227" s="81"/>
      <c r="DMT227" s="81"/>
      <c r="DMU227" s="81"/>
      <c r="DMV227" s="81"/>
      <c r="DMW227" s="81"/>
      <c r="DMX227" s="81"/>
      <c r="DMY227" s="81"/>
      <c r="DMZ227" s="81"/>
      <c r="DNA227" s="81"/>
      <c r="DNB227" s="81"/>
      <c r="DNC227" s="81"/>
      <c r="DND227" s="81"/>
      <c r="DNE227" s="81"/>
      <c r="DNF227" s="81"/>
      <c r="DNG227" s="81"/>
      <c r="DNH227" s="81"/>
      <c r="DNI227" s="81"/>
      <c r="DNJ227" s="81"/>
      <c r="DNK227" s="81"/>
      <c r="DNL227" s="81"/>
      <c r="DNM227" s="81"/>
      <c r="DNN227" s="81"/>
      <c r="DNO227" s="81"/>
      <c r="DNP227" s="81"/>
      <c r="DNQ227" s="81"/>
      <c r="DNR227" s="81"/>
      <c r="DNS227" s="81"/>
      <c r="DNT227" s="81"/>
      <c r="DNU227" s="81"/>
      <c r="DNV227" s="81"/>
      <c r="DNW227" s="81"/>
      <c r="DNX227" s="81"/>
      <c r="DNY227" s="81"/>
      <c r="DNZ227" s="81"/>
      <c r="DOA227" s="81"/>
      <c r="DOB227" s="81"/>
      <c r="DOC227" s="81"/>
      <c r="DOD227" s="81"/>
      <c r="DOE227" s="81"/>
      <c r="DOF227" s="81"/>
      <c r="DOG227" s="81"/>
      <c r="DOH227" s="81"/>
      <c r="DOI227" s="81"/>
      <c r="DOJ227" s="81"/>
      <c r="DOK227" s="81"/>
      <c r="DOL227" s="81"/>
      <c r="DOM227" s="81"/>
      <c r="DON227" s="81"/>
      <c r="DOO227" s="81"/>
      <c r="DOP227" s="81"/>
      <c r="DOQ227" s="81"/>
      <c r="DOR227" s="81"/>
      <c r="DOS227" s="81"/>
      <c r="DOT227" s="81"/>
      <c r="DOU227" s="81"/>
      <c r="DOV227" s="81"/>
      <c r="DOW227" s="81"/>
      <c r="DOX227" s="81"/>
      <c r="DOY227" s="81"/>
      <c r="DOZ227" s="81"/>
      <c r="DPA227" s="81"/>
      <c r="DPB227" s="81"/>
      <c r="DPC227" s="81"/>
      <c r="DPD227" s="81"/>
      <c r="DPE227" s="81"/>
      <c r="DPF227" s="81"/>
      <c r="DPG227" s="81"/>
      <c r="DPH227" s="81"/>
      <c r="DPI227" s="81"/>
      <c r="DPJ227" s="81"/>
      <c r="DPK227" s="81"/>
      <c r="DPL227" s="81"/>
      <c r="DPM227" s="81"/>
      <c r="DPN227" s="81"/>
      <c r="DPO227" s="81"/>
      <c r="DPP227" s="81"/>
      <c r="DPQ227" s="81"/>
      <c r="DPR227" s="81"/>
      <c r="DPS227" s="81"/>
      <c r="DPT227" s="81"/>
      <c r="DPU227" s="81"/>
      <c r="DPV227" s="81"/>
      <c r="DPW227" s="81"/>
      <c r="DPX227" s="81"/>
      <c r="DPY227" s="81"/>
      <c r="DPZ227" s="81"/>
      <c r="DQA227" s="81"/>
      <c r="DQB227" s="81"/>
      <c r="DQC227" s="81"/>
      <c r="DQD227" s="81"/>
      <c r="DQE227" s="81"/>
      <c r="DQF227" s="81"/>
      <c r="DQG227" s="81"/>
      <c r="DQH227" s="81"/>
      <c r="DQI227" s="81"/>
      <c r="DQJ227" s="81"/>
      <c r="DQK227" s="81"/>
      <c r="DQL227" s="81"/>
      <c r="DQM227" s="81"/>
      <c r="DQN227" s="81"/>
      <c r="DQO227" s="81"/>
      <c r="DQP227" s="81"/>
      <c r="DQQ227" s="81"/>
      <c r="DQR227" s="81"/>
      <c r="DQS227" s="81"/>
      <c r="DQT227" s="81"/>
      <c r="DQU227" s="81"/>
      <c r="DQV227" s="81"/>
      <c r="DQW227" s="81"/>
      <c r="DQX227" s="81"/>
      <c r="DQY227" s="81"/>
      <c r="DQZ227" s="81"/>
      <c r="DRA227" s="81"/>
      <c r="DRB227" s="81"/>
      <c r="DRC227" s="81"/>
      <c r="DRD227" s="81"/>
      <c r="DRE227" s="81"/>
      <c r="DRF227" s="81"/>
      <c r="DRG227" s="81"/>
      <c r="DRH227" s="81"/>
      <c r="DRI227" s="81"/>
      <c r="DRJ227" s="81"/>
      <c r="DRK227" s="81"/>
      <c r="DRL227" s="81"/>
      <c r="DRM227" s="81"/>
      <c r="DRN227" s="81"/>
      <c r="DRO227" s="81"/>
      <c r="DRP227" s="81"/>
      <c r="DRQ227" s="81"/>
      <c r="DRR227" s="81"/>
      <c r="DRS227" s="81"/>
      <c r="DRT227" s="81"/>
      <c r="DRU227" s="81"/>
      <c r="DRV227" s="81"/>
      <c r="DRW227" s="81"/>
      <c r="DRX227" s="81"/>
      <c r="DRY227" s="81"/>
      <c r="DRZ227" s="81"/>
      <c r="DSA227" s="81"/>
      <c r="DSB227" s="81"/>
      <c r="DSC227" s="81"/>
      <c r="DSD227" s="81"/>
      <c r="DSE227" s="81"/>
      <c r="DSF227" s="81"/>
      <c r="DSG227" s="81"/>
      <c r="DSH227" s="81"/>
      <c r="DSI227" s="81"/>
      <c r="DSJ227" s="81"/>
      <c r="DSK227" s="81"/>
      <c r="DSL227" s="81"/>
      <c r="DSM227" s="81"/>
      <c r="DSN227" s="81"/>
      <c r="DSO227" s="81"/>
      <c r="DSP227" s="81"/>
      <c r="DSQ227" s="81"/>
      <c r="DSR227" s="81"/>
      <c r="DSS227" s="81"/>
      <c r="DST227" s="81"/>
      <c r="DSU227" s="81"/>
      <c r="DSV227" s="81"/>
      <c r="DSW227" s="81"/>
      <c r="DSX227" s="81"/>
      <c r="DSY227" s="81"/>
      <c r="DSZ227" s="81"/>
      <c r="DTA227" s="81"/>
      <c r="DTB227" s="81"/>
      <c r="DTC227" s="81"/>
      <c r="DTD227" s="81"/>
      <c r="DTE227" s="81"/>
      <c r="DTF227" s="81"/>
      <c r="DTG227" s="81"/>
      <c r="DTH227" s="81"/>
      <c r="DTI227" s="81"/>
      <c r="DTJ227" s="81"/>
      <c r="DTK227" s="81"/>
      <c r="DTL227" s="81"/>
      <c r="DTM227" s="81"/>
      <c r="DTN227" s="81"/>
      <c r="DTO227" s="81"/>
      <c r="DTP227" s="81"/>
      <c r="DTQ227" s="81"/>
      <c r="DTR227" s="81"/>
      <c r="DTS227" s="81"/>
      <c r="DTT227" s="81"/>
      <c r="DTU227" s="81"/>
      <c r="DTV227" s="81"/>
      <c r="DTW227" s="81"/>
      <c r="DTX227" s="81"/>
      <c r="DTY227" s="81"/>
      <c r="DTZ227" s="81"/>
      <c r="DUA227" s="81"/>
      <c r="DUB227" s="81"/>
      <c r="DUC227" s="81"/>
      <c r="DUD227" s="81"/>
      <c r="DUE227" s="81"/>
      <c r="DUF227" s="81"/>
      <c r="DUG227" s="81"/>
      <c r="DUH227" s="81"/>
      <c r="DUI227" s="81"/>
      <c r="DUJ227" s="81"/>
      <c r="DUK227" s="81"/>
      <c r="DUL227" s="81"/>
      <c r="DUM227" s="81"/>
      <c r="DUN227" s="81"/>
      <c r="DUO227" s="81"/>
      <c r="DUP227" s="81"/>
      <c r="DUQ227" s="81"/>
      <c r="DUR227" s="81"/>
      <c r="DUS227" s="81"/>
      <c r="DUT227" s="81"/>
      <c r="DUU227" s="81"/>
      <c r="DUV227" s="81"/>
      <c r="DUW227" s="81"/>
      <c r="DUX227" s="81"/>
      <c r="DUY227" s="81"/>
      <c r="DUZ227" s="81"/>
      <c r="DVA227" s="81"/>
      <c r="DVB227" s="81"/>
      <c r="DVC227" s="81"/>
      <c r="DVD227" s="81"/>
      <c r="DVE227" s="81"/>
      <c r="DVF227" s="81"/>
      <c r="DVG227" s="81"/>
      <c r="DVH227" s="81"/>
      <c r="DVI227" s="81"/>
      <c r="DVJ227" s="81"/>
      <c r="DVK227" s="81"/>
      <c r="DVL227" s="81"/>
      <c r="DVM227" s="81"/>
      <c r="DVN227" s="81"/>
      <c r="DVO227" s="81"/>
      <c r="DVP227" s="81"/>
      <c r="DVQ227" s="81"/>
      <c r="DVR227" s="81"/>
      <c r="DVS227" s="81"/>
      <c r="DVT227" s="81"/>
      <c r="DVU227" s="81"/>
      <c r="DVV227" s="81"/>
      <c r="DVW227" s="81"/>
      <c r="DVX227" s="81"/>
      <c r="DVY227" s="81"/>
      <c r="DVZ227" s="81"/>
      <c r="DWA227" s="81"/>
      <c r="DWB227" s="81"/>
      <c r="DWC227" s="81"/>
      <c r="DWD227" s="81"/>
      <c r="DWE227" s="81"/>
      <c r="DWF227" s="81"/>
      <c r="DWG227" s="81"/>
      <c r="DWH227" s="81"/>
      <c r="DWI227" s="81"/>
      <c r="DWJ227" s="81"/>
      <c r="DWK227" s="81"/>
      <c r="DWL227" s="81"/>
      <c r="DWM227" s="81"/>
      <c r="DWN227" s="81"/>
      <c r="DWO227" s="81"/>
      <c r="DWP227" s="81"/>
      <c r="DWQ227" s="81"/>
      <c r="DWR227" s="81"/>
      <c r="DWS227" s="81"/>
      <c r="DWT227" s="81"/>
      <c r="DWU227" s="81"/>
      <c r="DWV227" s="81"/>
      <c r="DWW227" s="81"/>
      <c r="DWX227" s="81"/>
      <c r="DWY227" s="81"/>
      <c r="DWZ227" s="81"/>
      <c r="DXA227" s="81"/>
      <c r="DXB227" s="81"/>
      <c r="DXC227" s="81"/>
      <c r="DXD227" s="81"/>
      <c r="DXE227" s="81"/>
      <c r="DXF227" s="81"/>
      <c r="DXG227" s="81"/>
      <c r="DXH227" s="81"/>
      <c r="DXI227" s="81"/>
      <c r="DXJ227" s="81"/>
      <c r="DXK227" s="81"/>
      <c r="DXL227" s="81"/>
      <c r="DXM227" s="81"/>
      <c r="DXN227" s="81"/>
      <c r="DXO227" s="81"/>
      <c r="DXP227" s="81"/>
      <c r="DXQ227" s="81"/>
      <c r="DXR227" s="81"/>
      <c r="DXS227" s="81"/>
      <c r="DXT227" s="81"/>
      <c r="DXU227" s="81"/>
      <c r="DXV227" s="81"/>
      <c r="DXW227" s="81"/>
      <c r="DXX227" s="81"/>
      <c r="DXY227" s="81"/>
      <c r="DXZ227" s="81"/>
      <c r="DYA227" s="81"/>
      <c r="DYB227" s="81"/>
      <c r="DYC227" s="81"/>
      <c r="DYD227" s="81"/>
      <c r="DYE227" s="81"/>
      <c r="DYF227" s="81"/>
      <c r="DYG227" s="81"/>
      <c r="DYH227" s="81"/>
      <c r="DYI227" s="81"/>
      <c r="DYJ227" s="81"/>
      <c r="DYK227" s="81"/>
      <c r="DYL227" s="81"/>
      <c r="DYM227" s="81"/>
      <c r="DYN227" s="81"/>
      <c r="DYO227" s="81"/>
      <c r="DYP227" s="81"/>
      <c r="DYQ227" s="81"/>
      <c r="DYR227" s="81"/>
      <c r="DYS227" s="81"/>
      <c r="DYT227" s="81"/>
      <c r="DYU227" s="81"/>
      <c r="DYV227" s="81"/>
      <c r="DYW227" s="81"/>
      <c r="DYX227" s="81"/>
      <c r="DYY227" s="81"/>
      <c r="DYZ227" s="81"/>
      <c r="DZA227" s="81"/>
      <c r="DZB227" s="81"/>
      <c r="DZC227" s="81"/>
      <c r="DZD227" s="81"/>
      <c r="DZE227" s="81"/>
      <c r="DZF227" s="81"/>
      <c r="DZG227" s="81"/>
      <c r="DZH227" s="81"/>
      <c r="DZI227" s="81"/>
      <c r="DZJ227" s="81"/>
      <c r="DZK227" s="81"/>
      <c r="DZL227" s="81"/>
      <c r="DZM227" s="81"/>
      <c r="DZN227" s="81"/>
      <c r="DZO227" s="81"/>
      <c r="DZP227" s="81"/>
      <c r="DZQ227" s="81"/>
      <c r="DZR227" s="81"/>
      <c r="DZS227" s="81"/>
      <c r="DZT227" s="81"/>
      <c r="DZU227" s="81"/>
      <c r="DZV227" s="81"/>
      <c r="DZW227" s="81"/>
      <c r="DZX227" s="81"/>
      <c r="DZY227" s="81"/>
      <c r="DZZ227" s="81"/>
      <c r="EAA227" s="81"/>
      <c r="EAB227" s="81"/>
      <c r="EAC227" s="81"/>
      <c r="EAD227" s="81"/>
      <c r="EAE227" s="81"/>
      <c r="EAF227" s="81"/>
      <c r="EAG227" s="81"/>
      <c r="EAH227" s="81"/>
      <c r="EAI227" s="81"/>
      <c r="EAJ227" s="81"/>
      <c r="EAK227" s="81"/>
      <c r="EAL227" s="81"/>
      <c r="EAM227" s="81"/>
      <c r="EAN227" s="81"/>
      <c r="EAO227" s="81"/>
      <c r="EAP227" s="81"/>
      <c r="EAQ227" s="81"/>
      <c r="EAR227" s="81"/>
      <c r="EAS227" s="81"/>
      <c r="EAT227" s="81"/>
      <c r="EAU227" s="81"/>
      <c r="EAV227" s="81"/>
      <c r="EAW227" s="81"/>
      <c r="EAX227" s="81"/>
      <c r="EAY227" s="81"/>
      <c r="EAZ227" s="81"/>
      <c r="EBA227" s="81"/>
      <c r="EBB227" s="81"/>
      <c r="EBC227" s="81"/>
      <c r="EBD227" s="81"/>
      <c r="EBE227" s="81"/>
      <c r="EBF227" s="81"/>
      <c r="EBG227" s="81"/>
      <c r="EBH227" s="81"/>
      <c r="EBI227" s="81"/>
      <c r="EBJ227" s="81"/>
      <c r="EBK227" s="81"/>
      <c r="EBL227" s="81"/>
      <c r="EBM227" s="81"/>
      <c r="EBN227" s="81"/>
      <c r="EBO227" s="81"/>
      <c r="EBP227" s="81"/>
      <c r="EBQ227" s="81"/>
      <c r="EBR227" s="81"/>
      <c r="EBS227" s="81"/>
      <c r="EBT227" s="81"/>
      <c r="EBU227" s="81"/>
      <c r="EBV227" s="81"/>
      <c r="EBW227" s="81"/>
      <c r="EBX227" s="81"/>
      <c r="EBY227" s="81"/>
      <c r="EBZ227" s="81"/>
      <c r="ECA227" s="81"/>
      <c r="ECB227" s="81"/>
      <c r="ECC227" s="81"/>
      <c r="ECD227" s="81"/>
      <c r="ECE227" s="81"/>
      <c r="ECF227" s="81"/>
      <c r="ECG227" s="81"/>
      <c r="ECH227" s="81"/>
      <c r="ECI227" s="81"/>
      <c r="ECJ227" s="81"/>
      <c r="ECK227" s="81"/>
      <c r="ECL227" s="81"/>
      <c r="ECM227" s="81"/>
      <c r="ECN227" s="81"/>
      <c r="ECO227" s="81"/>
      <c r="ECP227" s="81"/>
      <c r="ECQ227" s="81"/>
      <c r="ECR227" s="81"/>
      <c r="ECS227" s="81"/>
      <c r="ECT227" s="81"/>
      <c r="ECU227" s="81"/>
      <c r="ECV227" s="81"/>
      <c r="ECW227" s="81"/>
      <c r="ECX227" s="81"/>
      <c r="ECY227" s="81"/>
      <c r="ECZ227" s="81"/>
      <c r="EDA227" s="81"/>
      <c r="EDB227" s="81"/>
      <c r="EDC227" s="81"/>
      <c r="EDD227" s="81"/>
      <c r="EDE227" s="81"/>
      <c r="EDF227" s="81"/>
      <c r="EDG227" s="81"/>
      <c r="EDH227" s="81"/>
      <c r="EDI227" s="81"/>
      <c r="EDJ227" s="81"/>
      <c r="EDK227" s="81"/>
      <c r="EDL227" s="81"/>
      <c r="EDM227" s="81"/>
      <c r="EDN227" s="81"/>
      <c r="EDO227" s="81"/>
      <c r="EDP227" s="81"/>
      <c r="EDQ227" s="81"/>
      <c r="EDR227" s="81"/>
      <c r="EDS227" s="81"/>
      <c r="EDT227" s="81"/>
      <c r="EDU227" s="81"/>
      <c r="EDV227" s="81"/>
      <c r="EDW227" s="81"/>
      <c r="EDX227" s="81"/>
      <c r="EDY227" s="81"/>
      <c r="EDZ227" s="81"/>
      <c r="EEA227" s="81"/>
      <c r="EEB227" s="81"/>
      <c r="EEC227" s="81"/>
      <c r="EED227" s="81"/>
      <c r="EEE227" s="81"/>
      <c r="EEF227" s="81"/>
      <c r="EEG227" s="81"/>
      <c r="EEH227" s="81"/>
      <c r="EEI227" s="81"/>
      <c r="EEJ227" s="81"/>
      <c r="EEK227" s="81"/>
      <c r="EEL227" s="81"/>
      <c r="EEM227" s="81"/>
      <c r="EEN227" s="81"/>
      <c r="EEO227" s="81"/>
      <c r="EEP227" s="81"/>
      <c r="EEQ227" s="81"/>
      <c r="EER227" s="81"/>
      <c r="EES227" s="81"/>
      <c r="EET227" s="81"/>
      <c r="EEU227" s="81"/>
      <c r="EEV227" s="81"/>
      <c r="EEW227" s="81"/>
      <c r="EEX227" s="81"/>
      <c r="EEY227" s="81"/>
      <c r="EEZ227" s="81"/>
      <c r="EFA227" s="81"/>
      <c r="EFB227" s="81"/>
      <c r="EFC227" s="81"/>
      <c r="EFD227" s="81"/>
      <c r="EFE227" s="81"/>
      <c r="EFF227" s="81"/>
      <c r="EFG227" s="81"/>
      <c r="EFH227" s="81"/>
      <c r="EFI227" s="81"/>
      <c r="EFJ227" s="81"/>
      <c r="EFK227" s="81"/>
      <c r="EFL227" s="81"/>
      <c r="EFM227" s="81"/>
      <c r="EFN227" s="81"/>
      <c r="EFO227" s="81"/>
      <c r="EFP227" s="81"/>
      <c r="EFQ227" s="81"/>
      <c r="EFR227" s="81"/>
      <c r="EFS227" s="81"/>
      <c r="EFT227" s="81"/>
      <c r="EFU227" s="81"/>
      <c r="EFV227" s="81"/>
      <c r="EFW227" s="81"/>
      <c r="EFX227" s="81"/>
      <c r="EFY227" s="81"/>
      <c r="EFZ227" s="81"/>
      <c r="EGA227" s="81"/>
      <c r="EGB227" s="81"/>
      <c r="EGC227" s="81"/>
      <c r="EGD227" s="81"/>
      <c r="EGE227" s="81"/>
      <c r="EGF227" s="81"/>
      <c r="EGG227" s="81"/>
      <c r="EGH227" s="81"/>
      <c r="EGI227" s="81"/>
      <c r="EGJ227" s="81"/>
      <c r="EGK227" s="81"/>
      <c r="EGL227" s="81"/>
      <c r="EGM227" s="81"/>
      <c r="EGN227" s="81"/>
      <c r="EGO227" s="81"/>
      <c r="EGP227" s="81"/>
      <c r="EGQ227" s="81"/>
      <c r="EGR227" s="81"/>
      <c r="EGS227" s="81"/>
      <c r="EGT227" s="81"/>
      <c r="EGU227" s="81"/>
      <c r="EGV227" s="81"/>
      <c r="EGW227" s="81"/>
      <c r="EGX227" s="81"/>
      <c r="EGY227" s="81"/>
      <c r="EGZ227" s="81"/>
      <c r="EHA227" s="81"/>
      <c r="EHB227" s="81"/>
      <c r="EHC227" s="81"/>
      <c r="EHD227" s="81"/>
      <c r="EHE227" s="81"/>
      <c r="EHF227" s="81"/>
      <c r="EHG227" s="81"/>
      <c r="EHH227" s="81"/>
      <c r="EHI227" s="81"/>
      <c r="EHJ227" s="81"/>
      <c r="EHK227" s="81"/>
      <c r="EHL227" s="81"/>
      <c r="EHM227" s="81"/>
      <c r="EHN227" s="81"/>
      <c r="EHO227" s="81"/>
      <c r="EHP227" s="81"/>
      <c r="EHQ227" s="81"/>
      <c r="EHR227" s="81"/>
      <c r="EHS227" s="81"/>
      <c r="EHT227" s="81"/>
      <c r="EHU227" s="81"/>
      <c r="EHV227" s="81"/>
      <c r="EHW227" s="81"/>
      <c r="EHX227" s="81"/>
      <c r="EHY227" s="81"/>
      <c r="EHZ227" s="81"/>
      <c r="EIA227" s="81"/>
      <c r="EIB227" s="81"/>
      <c r="EIC227" s="81"/>
      <c r="EID227" s="81"/>
      <c r="EIE227" s="81"/>
      <c r="EIF227" s="81"/>
      <c r="EIG227" s="81"/>
      <c r="EIH227" s="81"/>
      <c r="EII227" s="81"/>
      <c r="EIJ227" s="81"/>
      <c r="EIK227" s="81"/>
      <c r="EIL227" s="81"/>
      <c r="EIM227" s="81"/>
      <c r="EIN227" s="81"/>
      <c r="EIO227" s="81"/>
      <c r="EIP227" s="81"/>
      <c r="EIQ227" s="81"/>
      <c r="EIR227" s="81"/>
      <c r="EIS227" s="81"/>
      <c r="EIT227" s="81"/>
      <c r="EIU227" s="81"/>
      <c r="EIV227" s="81"/>
      <c r="EIW227" s="81"/>
      <c r="EIX227" s="81"/>
      <c r="EIY227" s="81"/>
      <c r="EIZ227" s="81"/>
      <c r="EJA227" s="81"/>
      <c r="EJB227" s="81"/>
      <c r="EJC227" s="81"/>
      <c r="EJD227" s="81"/>
      <c r="EJE227" s="81"/>
      <c r="EJF227" s="81"/>
      <c r="EJG227" s="81"/>
      <c r="EJH227" s="81"/>
      <c r="EJI227" s="81"/>
      <c r="EJJ227" s="81"/>
      <c r="EJK227" s="81"/>
      <c r="EJL227" s="81"/>
      <c r="EJM227" s="81"/>
      <c r="EJN227" s="81"/>
      <c r="EJO227" s="81"/>
      <c r="EJP227" s="81"/>
      <c r="EJQ227" s="81"/>
      <c r="EJR227" s="81"/>
      <c r="EJS227" s="81"/>
      <c r="EJT227" s="81"/>
      <c r="EJU227" s="81"/>
      <c r="EJV227" s="81"/>
      <c r="EJW227" s="81"/>
      <c r="EJX227" s="81"/>
      <c r="EJY227" s="81"/>
      <c r="EJZ227" s="81"/>
      <c r="EKA227" s="81"/>
      <c r="EKB227" s="81"/>
      <c r="EKC227" s="81"/>
      <c r="EKD227" s="81"/>
      <c r="EKE227" s="81"/>
      <c r="EKF227" s="81"/>
      <c r="EKG227" s="81"/>
      <c r="EKH227" s="81"/>
      <c r="EKI227" s="81"/>
      <c r="EKJ227" s="81"/>
      <c r="EKK227" s="81"/>
      <c r="EKL227" s="81"/>
      <c r="EKM227" s="81"/>
      <c r="EKN227" s="81"/>
      <c r="EKO227" s="81"/>
      <c r="EKP227" s="81"/>
      <c r="EKQ227" s="81"/>
      <c r="EKR227" s="81"/>
      <c r="EKS227" s="81"/>
      <c r="EKT227" s="81"/>
      <c r="EKU227" s="81"/>
      <c r="EKV227" s="81"/>
      <c r="EKW227" s="81"/>
      <c r="EKX227" s="81"/>
      <c r="EKY227" s="81"/>
      <c r="EKZ227" s="81"/>
      <c r="ELA227" s="81"/>
      <c r="ELB227" s="81"/>
      <c r="ELC227" s="81"/>
      <c r="ELD227" s="81"/>
      <c r="ELE227" s="81"/>
      <c r="ELF227" s="81"/>
      <c r="ELG227" s="81"/>
      <c r="ELH227" s="81"/>
      <c r="ELI227" s="81"/>
      <c r="ELJ227" s="81"/>
      <c r="ELK227" s="81"/>
      <c r="ELL227" s="81"/>
      <c r="ELM227" s="81"/>
      <c r="ELN227" s="81"/>
      <c r="ELO227" s="81"/>
      <c r="ELP227" s="81"/>
      <c r="ELQ227" s="81"/>
      <c r="ELR227" s="81"/>
      <c r="ELS227" s="81"/>
      <c r="ELT227" s="81"/>
      <c r="ELU227" s="81"/>
      <c r="ELV227" s="81"/>
      <c r="ELW227" s="81"/>
      <c r="ELX227" s="81"/>
      <c r="ELY227" s="81"/>
      <c r="ELZ227" s="81"/>
      <c r="EMA227" s="81"/>
      <c r="EMB227" s="81"/>
      <c r="EMC227" s="81"/>
      <c r="EMD227" s="81"/>
      <c r="EME227" s="81"/>
      <c r="EMF227" s="81"/>
      <c r="EMG227" s="81"/>
      <c r="EMH227" s="81"/>
      <c r="EMI227" s="81"/>
      <c r="EMJ227" s="81"/>
      <c r="EMK227" s="81"/>
      <c r="EML227" s="81"/>
      <c r="EMM227" s="81"/>
      <c r="EMN227" s="81"/>
      <c r="EMO227" s="81"/>
      <c r="EMP227" s="81"/>
      <c r="EMQ227" s="81"/>
      <c r="EMR227" s="81"/>
      <c r="EMS227" s="81"/>
      <c r="EMT227" s="81"/>
      <c r="EMU227" s="81"/>
      <c r="EMV227" s="81"/>
      <c r="EMW227" s="81"/>
      <c r="EMX227" s="81"/>
      <c r="EMY227" s="81"/>
      <c r="EMZ227" s="81"/>
      <c r="ENA227" s="81"/>
      <c r="ENB227" s="81"/>
      <c r="ENC227" s="81"/>
      <c r="END227" s="81"/>
      <c r="ENE227" s="81"/>
      <c r="ENF227" s="81"/>
      <c r="ENG227" s="81"/>
      <c r="ENH227" s="81"/>
      <c r="ENI227" s="81"/>
      <c r="ENJ227" s="81"/>
      <c r="ENK227" s="81"/>
      <c r="ENL227" s="81"/>
      <c r="ENM227" s="81"/>
      <c r="ENN227" s="81"/>
      <c r="ENO227" s="81"/>
      <c r="ENP227" s="81"/>
      <c r="ENQ227" s="81"/>
      <c r="ENR227" s="81"/>
      <c r="ENS227" s="81"/>
      <c r="ENT227" s="81"/>
      <c r="ENU227" s="81"/>
      <c r="ENV227" s="81"/>
      <c r="ENW227" s="81"/>
      <c r="ENX227" s="81"/>
      <c r="ENY227" s="81"/>
      <c r="ENZ227" s="81"/>
      <c r="EOA227" s="81"/>
      <c r="EOB227" s="81"/>
      <c r="EOC227" s="81"/>
      <c r="EOD227" s="81"/>
      <c r="EOE227" s="81"/>
      <c r="EOF227" s="81"/>
      <c r="EOG227" s="81"/>
      <c r="EOH227" s="81"/>
      <c r="EOI227" s="81"/>
      <c r="EOJ227" s="81"/>
      <c r="EOK227" s="81"/>
      <c r="EOL227" s="81"/>
      <c r="EOM227" s="81"/>
      <c r="EON227" s="81"/>
      <c r="EOO227" s="81"/>
      <c r="EOP227" s="81"/>
      <c r="EOQ227" s="81"/>
      <c r="EOR227" s="81"/>
      <c r="EOS227" s="81"/>
      <c r="EOT227" s="81"/>
      <c r="EOU227" s="81"/>
      <c r="EOV227" s="81"/>
      <c r="EOW227" s="81"/>
      <c r="EOX227" s="81"/>
      <c r="EOY227" s="81"/>
      <c r="EOZ227" s="81"/>
      <c r="EPA227" s="81"/>
      <c r="EPB227" s="81"/>
      <c r="EPC227" s="81"/>
      <c r="EPD227" s="81"/>
      <c r="EPE227" s="81"/>
      <c r="EPF227" s="81"/>
      <c r="EPG227" s="81"/>
      <c r="EPH227" s="81"/>
      <c r="EPI227" s="81"/>
      <c r="EPJ227" s="81"/>
      <c r="EPK227" s="81"/>
      <c r="EPL227" s="81"/>
      <c r="EPM227" s="81"/>
      <c r="EPN227" s="81"/>
      <c r="EPO227" s="81"/>
      <c r="EPP227" s="81"/>
      <c r="EPQ227" s="81"/>
      <c r="EPR227" s="81"/>
      <c r="EPS227" s="81"/>
      <c r="EPT227" s="81"/>
      <c r="EPU227" s="81"/>
      <c r="EPV227" s="81"/>
      <c r="EPW227" s="81"/>
      <c r="EPX227" s="81"/>
      <c r="EPY227" s="81"/>
      <c r="EPZ227" s="81"/>
      <c r="EQA227" s="81"/>
      <c r="EQB227" s="81"/>
      <c r="EQC227" s="81"/>
      <c r="EQD227" s="81"/>
      <c r="EQE227" s="81"/>
      <c r="EQF227" s="81"/>
      <c r="EQG227" s="81"/>
      <c r="EQH227" s="81"/>
      <c r="EQI227" s="81"/>
      <c r="EQJ227" s="81"/>
      <c r="EQK227" s="81"/>
      <c r="EQL227" s="81"/>
      <c r="EQM227" s="81"/>
      <c r="EQN227" s="81"/>
      <c r="EQO227" s="81"/>
      <c r="EQP227" s="81"/>
      <c r="EQQ227" s="81"/>
      <c r="EQR227" s="81"/>
      <c r="EQS227" s="81"/>
      <c r="EQT227" s="81"/>
      <c r="EQU227" s="81"/>
      <c r="EQV227" s="81"/>
      <c r="EQW227" s="81"/>
      <c r="EQX227" s="81"/>
      <c r="EQY227" s="81"/>
      <c r="EQZ227" s="81"/>
      <c r="ERA227" s="81"/>
      <c r="ERB227" s="81"/>
      <c r="ERC227" s="81"/>
      <c r="ERD227" s="81"/>
      <c r="ERE227" s="81"/>
      <c r="ERF227" s="81"/>
      <c r="ERG227" s="81"/>
      <c r="ERH227" s="81"/>
      <c r="ERI227" s="81"/>
      <c r="ERJ227" s="81"/>
      <c r="ERK227" s="81"/>
      <c r="ERL227" s="81"/>
      <c r="ERM227" s="81"/>
      <c r="ERN227" s="81"/>
      <c r="ERO227" s="81"/>
      <c r="ERP227" s="81"/>
      <c r="ERQ227" s="81"/>
      <c r="ERR227" s="81"/>
      <c r="ERS227" s="81"/>
      <c r="ERT227" s="81"/>
      <c r="ERU227" s="81"/>
      <c r="ERV227" s="81"/>
      <c r="ERW227" s="81"/>
      <c r="ERX227" s="81"/>
      <c r="ERY227" s="81"/>
      <c r="ERZ227" s="81"/>
      <c r="ESA227" s="81"/>
      <c r="ESB227" s="81"/>
      <c r="ESC227" s="81"/>
      <c r="ESD227" s="81"/>
      <c r="ESE227" s="81"/>
      <c r="ESF227" s="81"/>
      <c r="ESG227" s="81"/>
      <c r="ESH227" s="81"/>
      <c r="ESI227" s="81"/>
      <c r="ESJ227" s="81"/>
      <c r="ESK227" s="81"/>
      <c r="ESL227" s="81"/>
      <c r="ESM227" s="81"/>
      <c r="ESN227" s="81"/>
      <c r="ESO227" s="81"/>
      <c r="ESP227" s="81"/>
      <c r="ESQ227" s="81"/>
      <c r="ESR227" s="81"/>
      <c r="ESS227" s="81"/>
      <c r="EST227" s="81"/>
      <c r="ESU227" s="81"/>
      <c r="ESV227" s="81"/>
      <c r="ESW227" s="81"/>
      <c r="ESX227" s="81"/>
      <c r="ESY227" s="81"/>
      <c r="ESZ227" s="81"/>
      <c r="ETA227" s="81"/>
      <c r="ETB227" s="81"/>
      <c r="ETC227" s="81"/>
      <c r="ETD227" s="81"/>
      <c r="ETE227" s="81"/>
      <c r="ETF227" s="81"/>
      <c r="ETG227" s="81"/>
      <c r="ETH227" s="81"/>
      <c r="ETI227" s="81"/>
      <c r="ETJ227" s="81"/>
      <c r="ETK227" s="81"/>
      <c r="ETL227" s="81"/>
      <c r="ETM227" s="81"/>
      <c r="ETN227" s="81"/>
      <c r="ETO227" s="81"/>
      <c r="ETP227" s="81"/>
      <c r="ETQ227" s="81"/>
      <c r="ETR227" s="81"/>
      <c r="ETS227" s="81"/>
      <c r="ETT227" s="81"/>
      <c r="ETU227" s="81"/>
      <c r="ETV227" s="81"/>
      <c r="ETW227" s="81"/>
      <c r="ETX227" s="81"/>
      <c r="ETY227" s="81"/>
      <c r="ETZ227" s="81"/>
      <c r="EUA227" s="81"/>
      <c r="EUB227" s="81"/>
      <c r="EUC227" s="81"/>
      <c r="EUD227" s="81"/>
      <c r="EUE227" s="81"/>
      <c r="EUF227" s="81"/>
      <c r="EUG227" s="81"/>
      <c r="EUH227" s="81"/>
      <c r="EUI227" s="81"/>
      <c r="EUJ227" s="81"/>
      <c r="EUK227" s="81"/>
      <c r="EUL227" s="81"/>
      <c r="EUM227" s="81"/>
      <c r="EUN227" s="81"/>
      <c r="EUO227" s="81"/>
      <c r="EUP227" s="81"/>
      <c r="EUQ227" s="81"/>
      <c r="EUR227" s="81"/>
      <c r="EUS227" s="81"/>
      <c r="EUT227" s="81"/>
      <c r="EUU227" s="81"/>
      <c r="EUV227" s="81"/>
      <c r="EUW227" s="81"/>
      <c r="EUX227" s="81"/>
      <c r="EUY227" s="81"/>
      <c r="EUZ227" s="81"/>
      <c r="EVA227" s="81"/>
      <c r="EVB227" s="81"/>
      <c r="EVC227" s="81"/>
      <c r="EVD227" s="81"/>
      <c r="EVE227" s="81"/>
      <c r="EVF227" s="81"/>
      <c r="EVG227" s="81"/>
      <c r="EVH227" s="81"/>
      <c r="EVI227" s="81"/>
      <c r="EVJ227" s="81"/>
      <c r="EVK227" s="81"/>
      <c r="EVL227" s="81"/>
      <c r="EVM227" s="81"/>
      <c r="EVN227" s="81"/>
      <c r="EVO227" s="81"/>
      <c r="EVP227" s="81"/>
      <c r="EVQ227" s="81"/>
      <c r="EVR227" s="81"/>
      <c r="EVS227" s="81"/>
      <c r="EVT227" s="81"/>
      <c r="EVU227" s="81"/>
      <c r="EVV227" s="81"/>
      <c r="EVW227" s="81"/>
      <c r="EVX227" s="81"/>
      <c r="EVY227" s="81"/>
      <c r="EVZ227" s="81"/>
      <c r="EWA227" s="81"/>
      <c r="EWB227" s="81"/>
      <c r="EWC227" s="81"/>
      <c r="EWD227" s="81"/>
      <c r="EWE227" s="81"/>
      <c r="EWF227" s="81"/>
      <c r="EWG227" s="81"/>
      <c r="EWH227" s="81"/>
      <c r="EWI227" s="81"/>
      <c r="EWJ227" s="81"/>
      <c r="EWK227" s="81"/>
      <c r="EWL227" s="81"/>
      <c r="EWM227" s="81"/>
      <c r="EWN227" s="81"/>
      <c r="EWO227" s="81"/>
      <c r="EWP227" s="81"/>
      <c r="EWQ227" s="81"/>
      <c r="EWR227" s="81"/>
      <c r="EWS227" s="81"/>
      <c r="EWT227" s="81"/>
      <c r="EWU227" s="81"/>
      <c r="EWV227" s="81"/>
      <c r="EWW227" s="81"/>
      <c r="EWX227" s="81"/>
      <c r="EWY227" s="81"/>
      <c r="EWZ227" s="81"/>
      <c r="EXA227" s="81"/>
      <c r="EXB227" s="81"/>
      <c r="EXC227" s="81"/>
      <c r="EXD227" s="81"/>
      <c r="EXE227" s="81"/>
      <c r="EXF227" s="81"/>
      <c r="EXG227" s="81"/>
      <c r="EXH227" s="81"/>
      <c r="EXI227" s="81"/>
      <c r="EXJ227" s="81"/>
      <c r="EXK227" s="81"/>
      <c r="EXL227" s="81"/>
      <c r="EXM227" s="81"/>
      <c r="EXN227" s="81"/>
      <c r="EXO227" s="81"/>
      <c r="EXP227" s="81"/>
      <c r="EXQ227" s="81"/>
      <c r="EXR227" s="81"/>
      <c r="EXS227" s="81"/>
      <c r="EXT227" s="81"/>
      <c r="EXU227" s="81"/>
      <c r="EXV227" s="81"/>
      <c r="EXW227" s="81"/>
      <c r="EXX227" s="81"/>
      <c r="EXY227" s="81"/>
      <c r="EXZ227" s="81"/>
      <c r="EYA227" s="81"/>
      <c r="EYB227" s="81"/>
      <c r="EYC227" s="81"/>
      <c r="EYD227" s="81"/>
      <c r="EYE227" s="81"/>
      <c r="EYF227" s="81"/>
      <c r="EYG227" s="81"/>
      <c r="EYH227" s="81"/>
      <c r="EYI227" s="81"/>
      <c r="EYJ227" s="81"/>
      <c r="EYK227" s="81"/>
      <c r="EYL227" s="81"/>
      <c r="EYM227" s="81"/>
      <c r="EYN227" s="81"/>
      <c r="EYO227" s="81"/>
      <c r="EYP227" s="81"/>
      <c r="EYQ227" s="81"/>
      <c r="EYR227" s="81"/>
      <c r="EYS227" s="81"/>
      <c r="EYT227" s="81"/>
      <c r="EYU227" s="81"/>
      <c r="EYV227" s="81"/>
      <c r="EYW227" s="81"/>
      <c r="EYX227" s="81"/>
      <c r="EYY227" s="81"/>
      <c r="EYZ227" s="81"/>
      <c r="EZA227" s="81"/>
      <c r="EZB227" s="81"/>
      <c r="EZC227" s="81"/>
      <c r="EZD227" s="81"/>
      <c r="EZE227" s="81"/>
      <c r="EZF227" s="81"/>
      <c r="EZG227" s="81"/>
      <c r="EZH227" s="81"/>
      <c r="EZI227" s="81"/>
      <c r="EZJ227" s="81"/>
      <c r="EZK227" s="81"/>
      <c r="EZL227" s="81"/>
      <c r="EZM227" s="81"/>
      <c r="EZN227" s="81"/>
      <c r="EZO227" s="81"/>
      <c r="EZP227" s="81"/>
      <c r="EZQ227" s="81"/>
      <c r="EZR227" s="81"/>
      <c r="EZS227" s="81"/>
      <c r="EZT227" s="81"/>
      <c r="EZU227" s="81"/>
      <c r="EZV227" s="81"/>
      <c r="EZW227" s="81"/>
      <c r="EZX227" s="81"/>
      <c r="EZY227" s="81"/>
      <c r="EZZ227" s="81"/>
      <c r="FAA227" s="81"/>
      <c r="FAB227" s="81"/>
      <c r="FAC227" s="81"/>
      <c r="FAD227" s="81"/>
      <c r="FAE227" s="81"/>
      <c r="FAF227" s="81"/>
      <c r="FAG227" s="81"/>
      <c r="FAH227" s="81"/>
      <c r="FAI227" s="81"/>
      <c r="FAJ227" s="81"/>
      <c r="FAK227" s="81"/>
      <c r="FAL227" s="81"/>
      <c r="FAM227" s="81"/>
      <c r="FAN227" s="81"/>
      <c r="FAO227" s="81"/>
      <c r="FAP227" s="81"/>
      <c r="FAQ227" s="81"/>
      <c r="FAR227" s="81"/>
      <c r="FAS227" s="81"/>
      <c r="FAT227" s="81"/>
      <c r="FAU227" s="81"/>
      <c r="FAV227" s="81"/>
      <c r="FAW227" s="81"/>
      <c r="FAX227" s="81"/>
      <c r="FAY227" s="81"/>
      <c r="FAZ227" s="81"/>
      <c r="FBA227" s="81"/>
      <c r="FBB227" s="81"/>
      <c r="FBC227" s="81"/>
      <c r="FBD227" s="81"/>
      <c r="FBE227" s="81"/>
      <c r="FBF227" s="81"/>
      <c r="FBG227" s="81"/>
      <c r="FBH227" s="81"/>
      <c r="FBI227" s="81"/>
      <c r="FBJ227" s="81"/>
      <c r="FBK227" s="81"/>
      <c r="FBL227" s="81"/>
      <c r="FBM227" s="81"/>
      <c r="FBN227" s="81"/>
      <c r="FBO227" s="81"/>
      <c r="FBP227" s="81"/>
      <c r="FBQ227" s="81"/>
      <c r="FBR227" s="81"/>
      <c r="FBS227" s="81"/>
      <c r="FBT227" s="81"/>
      <c r="FBU227" s="81"/>
      <c r="FBV227" s="81"/>
      <c r="FBW227" s="81"/>
      <c r="FBX227" s="81"/>
      <c r="FBY227" s="81"/>
      <c r="FBZ227" s="81"/>
      <c r="FCA227" s="81"/>
      <c r="FCB227" s="81"/>
      <c r="FCC227" s="81"/>
      <c r="FCD227" s="81"/>
      <c r="FCE227" s="81"/>
      <c r="FCF227" s="81"/>
      <c r="FCG227" s="81"/>
      <c r="FCH227" s="81"/>
      <c r="FCI227" s="81"/>
      <c r="FCJ227" s="81"/>
      <c r="FCK227" s="81"/>
      <c r="FCL227" s="81"/>
      <c r="FCM227" s="81"/>
      <c r="FCN227" s="81"/>
      <c r="FCO227" s="81"/>
      <c r="FCP227" s="81"/>
      <c r="FCQ227" s="81"/>
      <c r="FCR227" s="81"/>
      <c r="FCS227" s="81"/>
      <c r="FCT227" s="81"/>
      <c r="FCU227" s="81"/>
      <c r="FCV227" s="81"/>
      <c r="FCW227" s="81"/>
      <c r="FCX227" s="81"/>
      <c r="FCY227" s="81"/>
      <c r="FCZ227" s="81"/>
      <c r="FDA227" s="81"/>
      <c r="FDB227" s="81"/>
      <c r="FDC227" s="81"/>
      <c r="FDD227" s="81"/>
      <c r="FDE227" s="81"/>
      <c r="FDF227" s="81"/>
      <c r="FDG227" s="81"/>
      <c r="FDH227" s="81"/>
      <c r="FDI227" s="81"/>
      <c r="FDJ227" s="81"/>
      <c r="FDK227" s="81"/>
      <c r="FDL227" s="81"/>
      <c r="FDM227" s="81"/>
      <c r="FDN227" s="81"/>
      <c r="FDO227" s="81"/>
      <c r="FDP227" s="81"/>
      <c r="FDQ227" s="81"/>
      <c r="FDR227" s="81"/>
      <c r="FDS227" s="81"/>
      <c r="FDT227" s="81"/>
      <c r="FDU227" s="81"/>
      <c r="FDV227" s="81"/>
      <c r="FDW227" s="81"/>
      <c r="FDX227" s="81"/>
      <c r="FDY227" s="81"/>
      <c r="FDZ227" s="81"/>
      <c r="FEA227" s="81"/>
      <c r="FEB227" s="81"/>
      <c r="FEC227" s="81"/>
      <c r="FED227" s="81"/>
      <c r="FEE227" s="81"/>
      <c r="FEF227" s="81"/>
      <c r="FEG227" s="81"/>
      <c r="FEH227" s="81"/>
      <c r="FEI227" s="81"/>
      <c r="FEJ227" s="81"/>
      <c r="FEK227" s="81"/>
      <c r="FEL227" s="81"/>
      <c r="FEM227" s="81"/>
      <c r="FEN227" s="81"/>
      <c r="FEO227" s="81"/>
      <c r="FEP227" s="81"/>
      <c r="FEQ227" s="81"/>
      <c r="FER227" s="81"/>
      <c r="FES227" s="81"/>
      <c r="FET227" s="81"/>
      <c r="FEU227" s="81"/>
      <c r="FEV227" s="81"/>
      <c r="FEW227" s="81"/>
      <c r="FEX227" s="81"/>
      <c r="FEY227" s="81"/>
      <c r="FEZ227" s="81"/>
      <c r="FFA227" s="81"/>
      <c r="FFB227" s="81"/>
      <c r="FFC227" s="81"/>
      <c r="FFD227" s="81"/>
      <c r="FFE227" s="81"/>
      <c r="FFF227" s="81"/>
      <c r="FFG227" s="81"/>
      <c r="FFH227" s="81"/>
      <c r="FFI227" s="81"/>
      <c r="FFJ227" s="81"/>
      <c r="FFK227" s="81"/>
      <c r="FFL227" s="81"/>
      <c r="FFM227" s="81"/>
      <c r="FFN227" s="81"/>
      <c r="FFO227" s="81"/>
      <c r="FFP227" s="81"/>
      <c r="FFQ227" s="81"/>
      <c r="FFR227" s="81"/>
      <c r="FFS227" s="81"/>
      <c r="FFT227" s="81"/>
      <c r="FFU227" s="81"/>
      <c r="FFV227" s="81"/>
      <c r="FFW227" s="81"/>
      <c r="FFX227" s="81"/>
      <c r="FFY227" s="81"/>
      <c r="FFZ227" s="81"/>
      <c r="FGA227" s="81"/>
      <c r="FGB227" s="81"/>
      <c r="FGC227" s="81"/>
      <c r="FGD227" s="81"/>
      <c r="FGE227" s="81"/>
      <c r="FGF227" s="81"/>
      <c r="FGG227" s="81"/>
      <c r="FGH227" s="81"/>
      <c r="FGI227" s="81"/>
      <c r="FGJ227" s="81"/>
      <c r="FGK227" s="81"/>
      <c r="FGL227" s="81"/>
      <c r="FGM227" s="81"/>
      <c r="FGN227" s="81"/>
      <c r="FGO227" s="81"/>
      <c r="FGP227" s="81"/>
      <c r="FGQ227" s="81"/>
      <c r="FGR227" s="81"/>
      <c r="FGS227" s="81"/>
      <c r="FGT227" s="81"/>
      <c r="FGU227" s="81"/>
      <c r="FGV227" s="81"/>
      <c r="FGW227" s="81"/>
      <c r="FGX227" s="81"/>
      <c r="FGY227" s="81"/>
      <c r="FGZ227" s="81"/>
      <c r="FHA227" s="81"/>
      <c r="FHB227" s="81"/>
      <c r="FHC227" s="81"/>
      <c r="FHD227" s="81"/>
      <c r="FHE227" s="81"/>
      <c r="FHF227" s="81"/>
      <c r="FHG227" s="81"/>
      <c r="FHH227" s="81"/>
      <c r="FHI227" s="81"/>
      <c r="FHJ227" s="81"/>
      <c r="FHK227" s="81"/>
      <c r="FHL227" s="81"/>
      <c r="FHM227" s="81"/>
      <c r="FHN227" s="81"/>
      <c r="FHO227" s="81"/>
      <c r="FHP227" s="81"/>
      <c r="FHQ227" s="81"/>
      <c r="FHR227" s="81"/>
      <c r="FHS227" s="81"/>
      <c r="FHT227" s="81"/>
      <c r="FHU227" s="81"/>
      <c r="FHV227" s="81"/>
      <c r="FHW227" s="81"/>
      <c r="FHX227" s="81"/>
      <c r="FHY227" s="81"/>
      <c r="FHZ227" s="81"/>
      <c r="FIA227" s="81"/>
      <c r="FIB227" s="81"/>
      <c r="FIC227" s="81"/>
      <c r="FID227" s="81"/>
      <c r="FIE227" s="81"/>
      <c r="FIF227" s="81"/>
      <c r="FIG227" s="81"/>
      <c r="FIH227" s="81"/>
      <c r="FII227" s="81"/>
      <c r="FIJ227" s="81"/>
      <c r="FIK227" s="81"/>
      <c r="FIL227" s="81"/>
      <c r="FIM227" s="81"/>
      <c r="FIN227" s="81"/>
      <c r="FIO227" s="81"/>
      <c r="FIP227" s="81"/>
      <c r="FIQ227" s="81"/>
      <c r="FIR227" s="81"/>
      <c r="FIS227" s="81"/>
      <c r="FIT227" s="81"/>
      <c r="FIU227" s="81"/>
      <c r="FIV227" s="81"/>
      <c r="FIW227" s="81"/>
      <c r="FIX227" s="81"/>
      <c r="FIY227" s="81"/>
      <c r="FIZ227" s="81"/>
      <c r="FJA227" s="81"/>
      <c r="FJB227" s="81"/>
      <c r="FJC227" s="81"/>
      <c r="FJD227" s="81"/>
      <c r="FJE227" s="81"/>
      <c r="FJF227" s="81"/>
      <c r="FJG227" s="81"/>
      <c r="FJH227" s="81"/>
      <c r="FJI227" s="81"/>
      <c r="FJJ227" s="81"/>
      <c r="FJK227" s="81"/>
      <c r="FJL227" s="81"/>
      <c r="FJM227" s="81"/>
      <c r="FJN227" s="81"/>
      <c r="FJO227" s="81"/>
      <c r="FJP227" s="81"/>
      <c r="FJQ227" s="81"/>
      <c r="FJR227" s="81"/>
      <c r="FJS227" s="81"/>
      <c r="FJT227" s="81"/>
      <c r="FJU227" s="81"/>
      <c r="FJV227" s="81"/>
      <c r="FJW227" s="81"/>
      <c r="FJX227" s="81"/>
      <c r="FJY227" s="81"/>
      <c r="FJZ227" s="81"/>
      <c r="FKA227" s="81"/>
      <c r="FKB227" s="81"/>
      <c r="FKC227" s="81"/>
      <c r="FKD227" s="81"/>
      <c r="FKE227" s="81"/>
      <c r="FKF227" s="81"/>
      <c r="FKG227" s="81"/>
      <c r="FKH227" s="81"/>
      <c r="FKI227" s="81"/>
      <c r="FKJ227" s="81"/>
      <c r="FKK227" s="81"/>
      <c r="FKL227" s="81"/>
      <c r="FKM227" s="81"/>
      <c r="FKN227" s="81"/>
      <c r="FKO227" s="81"/>
      <c r="FKP227" s="81"/>
      <c r="FKQ227" s="81"/>
      <c r="FKR227" s="81"/>
      <c r="FKS227" s="81"/>
      <c r="FKT227" s="81"/>
      <c r="FKU227" s="81"/>
      <c r="FKV227" s="81"/>
      <c r="FKW227" s="81"/>
      <c r="FKX227" s="81"/>
      <c r="FKY227" s="81"/>
      <c r="FKZ227" s="81"/>
      <c r="FLA227" s="81"/>
      <c r="FLB227" s="81"/>
      <c r="FLC227" s="81"/>
      <c r="FLD227" s="81"/>
      <c r="FLE227" s="81"/>
      <c r="FLF227" s="81"/>
      <c r="FLG227" s="81"/>
      <c r="FLH227" s="81"/>
      <c r="FLI227" s="81"/>
      <c r="FLJ227" s="81"/>
      <c r="FLK227" s="81"/>
      <c r="FLL227" s="81"/>
      <c r="FLM227" s="81"/>
      <c r="FLN227" s="81"/>
      <c r="FLO227" s="81"/>
      <c r="FLP227" s="81"/>
      <c r="FLQ227" s="81"/>
      <c r="FLR227" s="81"/>
      <c r="FLS227" s="81"/>
      <c r="FLT227" s="81"/>
      <c r="FLU227" s="81"/>
      <c r="FLV227" s="81"/>
      <c r="FLW227" s="81"/>
      <c r="FLX227" s="81"/>
      <c r="FLY227" s="81"/>
      <c r="FLZ227" s="81"/>
      <c r="FMA227" s="81"/>
      <c r="FMB227" s="81"/>
      <c r="FMC227" s="81"/>
      <c r="FMD227" s="81"/>
      <c r="FME227" s="81"/>
      <c r="FMF227" s="81"/>
      <c r="FMG227" s="81"/>
      <c r="FMH227" s="81"/>
      <c r="FMI227" s="81"/>
      <c r="FMJ227" s="81"/>
      <c r="FMK227" s="81"/>
      <c r="FML227" s="81"/>
      <c r="FMM227" s="81"/>
      <c r="FMN227" s="81"/>
      <c r="FMO227" s="81"/>
      <c r="FMP227" s="81"/>
      <c r="FMQ227" s="81"/>
      <c r="FMR227" s="81"/>
      <c r="FMS227" s="81"/>
      <c r="FMT227" s="81"/>
      <c r="FMU227" s="81"/>
      <c r="FMV227" s="81"/>
      <c r="FMW227" s="81"/>
      <c r="FMX227" s="81"/>
      <c r="FMY227" s="81"/>
      <c r="FMZ227" s="81"/>
      <c r="FNA227" s="81"/>
      <c r="FNB227" s="81"/>
      <c r="FNC227" s="81"/>
      <c r="FND227" s="81"/>
      <c r="FNE227" s="81"/>
      <c r="FNF227" s="81"/>
      <c r="FNG227" s="81"/>
      <c r="FNH227" s="81"/>
      <c r="FNI227" s="81"/>
      <c r="FNJ227" s="81"/>
      <c r="FNK227" s="81"/>
      <c r="FNL227" s="81"/>
      <c r="FNM227" s="81"/>
      <c r="FNN227" s="81"/>
      <c r="FNO227" s="81"/>
      <c r="FNP227" s="81"/>
      <c r="FNQ227" s="81"/>
      <c r="FNR227" s="81"/>
      <c r="FNS227" s="81"/>
      <c r="FNT227" s="81"/>
      <c r="FNU227" s="81"/>
      <c r="FNV227" s="81"/>
      <c r="FNW227" s="81"/>
      <c r="FNX227" s="81"/>
      <c r="FNY227" s="81"/>
      <c r="FNZ227" s="81"/>
      <c r="FOA227" s="81"/>
      <c r="FOB227" s="81"/>
      <c r="FOC227" s="81"/>
      <c r="FOD227" s="81"/>
      <c r="FOE227" s="81"/>
      <c r="FOF227" s="81"/>
      <c r="FOG227" s="81"/>
      <c r="FOH227" s="81"/>
      <c r="FOI227" s="81"/>
      <c r="FOJ227" s="81"/>
      <c r="FOK227" s="81"/>
      <c r="FOL227" s="81"/>
      <c r="FOM227" s="81"/>
      <c r="FON227" s="81"/>
      <c r="FOO227" s="81"/>
      <c r="FOP227" s="81"/>
      <c r="FOQ227" s="81"/>
      <c r="FOR227" s="81"/>
      <c r="FOS227" s="81"/>
      <c r="FOT227" s="81"/>
      <c r="FOU227" s="81"/>
      <c r="FOV227" s="81"/>
      <c r="FOW227" s="81"/>
      <c r="FOX227" s="81"/>
      <c r="FOY227" s="81"/>
      <c r="FOZ227" s="81"/>
      <c r="FPA227" s="81"/>
      <c r="FPB227" s="81"/>
      <c r="FPC227" s="81"/>
      <c r="FPD227" s="81"/>
      <c r="FPE227" s="81"/>
      <c r="FPF227" s="81"/>
      <c r="FPG227" s="81"/>
      <c r="FPH227" s="81"/>
      <c r="FPI227" s="81"/>
      <c r="FPJ227" s="81"/>
      <c r="FPK227" s="81"/>
      <c r="FPL227" s="81"/>
      <c r="FPM227" s="81"/>
      <c r="FPN227" s="81"/>
      <c r="FPO227" s="81"/>
      <c r="FPP227" s="81"/>
      <c r="FPQ227" s="81"/>
      <c r="FPR227" s="81"/>
      <c r="FPS227" s="81"/>
      <c r="FPT227" s="81"/>
      <c r="FPU227" s="81"/>
      <c r="FPV227" s="81"/>
      <c r="FPW227" s="81"/>
      <c r="FPX227" s="81"/>
      <c r="FPY227" s="81"/>
      <c r="FPZ227" s="81"/>
      <c r="FQA227" s="81"/>
      <c r="FQB227" s="81"/>
      <c r="FQC227" s="81"/>
      <c r="FQD227" s="81"/>
      <c r="FQE227" s="81"/>
      <c r="FQF227" s="81"/>
      <c r="FQG227" s="81"/>
      <c r="FQH227" s="81"/>
      <c r="FQI227" s="81"/>
      <c r="FQJ227" s="81"/>
      <c r="FQK227" s="81"/>
      <c r="FQL227" s="81"/>
      <c r="FQM227" s="81"/>
      <c r="FQN227" s="81"/>
      <c r="FQO227" s="81"/>
      <c r="FQP227" s="81"/>
      <c r="FQQ227" s="81"/>
      <c r="FQR227" s="81"/>
      <c r="FQS227" s="81"/>
      <c r="FQT227" s="81"/>
      <c r="FQU227" s="81"/>
      <c r="FQV227" s="81"/>
      <c r="FQW227" s="81"/>
      <c r="FQX227" s="81"/>
      <c r="FQY227" s="81"/>
      <c r="FQZ227" s="81"/>
      <c r="FRA227" s="81"/>
      <c r="FRB227" s="81"/>
      <c r="FRC227" s="81"/>
      <c r="FRD227" s="81"/>
      <c r="FRE227" s="81"/>
      <c r="FRF227" s="81"/>
      <c r="FRG227" s="81"/>
      <c r="FRH227" s="81"/>
      <c r="FRI227" s="81"/>
      <c r="FRJ227" s="81"/>
      <c r="FRK227" s="81"/>
      <c r="FRL227" s="81"/>
      <c r="FRM227" s="81"/>
      <c r="FRN227" s="81"/>
      <c r="FRO227" s="81"/>
      <c r="FRP227" s="81"/>
      <c r="FRQ227" s="81"/>
      <c r="FRR227" s="81"/>
      <c r="FRS227" s="81"/>
      <c r="FRT227" s="81"/>
      <c r="FRU227" s="81"/>
      <c r="FRV227" s="81"/>
      <c r="FRW227" s="81"/>
      <c r="FRX227" s="81"/>
      <c r="FRY227" s="81"/>
      <c r="FRZ227" s="81"/>
      <c r="FSA227" s="81"/>
      <c r="FSB227" s="81"/>
      <c r="FSC227" s="81"/>
      <c r="FSD227" s="81"/>
      <c r="FSE227" s="81"/>
      <c r="FSF227" s="81"/>
      <c r="FSG227" s="81"/>
      <c r="FSH227" s="81"/>
      <c r="FSI227" s="81"/>
      <c r="FSJ227" s="81"/>
      <c r="FSK227" s="81"/>
      <c r="FSL227" s="81"/>
      <c r="FSM227" s="81"/>
      <c r="FSN227" s="81"/>
      <c r="FSO227" s="81"/>
      <c r="FSP227" s="81"/>
      <c r="FSQ227" s="81"/>
      <c r="FSR227" s="81"/>
      <c r="FSS227" s="81"/>
      <c r="FST227" s="81"/>
      <c r="FSU227" s="81"/>
      <c r="FSV227" s="81"/>
      <c r="FSW227" s="81"/>
      <c r="FSX227" s="81"/>
      <c r="FSY227" s="81"/>
      <c r="FSZ227" s="81"/>
      <c r="FTA227" s="81"/>
      <c r="FTB227" s="81"/>
      <c r="FTC227" s="81"/>
      <c r="FTD227" s="81"/>
      <c r="FTE227" s="81"/>
      <c r="FTF227" s="81"/>
      <c r="FTG227" s="81"/>
      <c r="FTH227" s="81"/>
      <c r="FTI227" s="81"/>
      <c r="FTJ227" s="81"/>
      <c r="FTK227" s="81"/>
      <c r="FTL227" s="81"/>
      <c r="FTM227" s="81"/>
      <c r="FTN227" s="81"/>
      <c r="FTO227" s="81"/>
      <c r="FTP227" s="81"/>
      <c r="FTQ227" s="81"/>
      <c r="FTR227" s="81"/>
      <c r="FTS227" s="81"/>
      <c r="FTT227" s="81"/>
      <c r="FTU227" s="81"/>
      <c r="FTV227" s="81"/>
      <c r="FTW227" s="81"/>
      <c r="FTX227" s="81"/>
      <c r="FTY227" s="81"/>
      <c r="FTZ227" s="81"/>
      <c r="FUA227" s="81"/>
      <c r="FUB227" s="81"/>
      <c r="FUC227" s="81"/>
      <c r="FUD227" s="81"/>
      <c r="FUE227" s="81"/>
      <c r="FUF227" s="81"/>
      <c r="FUG227" s="81"/>
      <c r="FUH227" s="81"/>
      <c r="FUI227" s="81"/>
      <c r="FUJ227" s="81"/>
      <c r="FUK227" s="81"/>
      <c r="FUL227" s="81"/>
      <c r="FUM227" s="81"/>
      <c r="FUN227" s="81"/>
      <c r="FUO227" s="81"/>
      <c r="FUP227" s="81"/>
      <c r="FUQ227" s="81"/>
      <c r="FUR227" s="81"/>
      <c r="FUS227" s="81"/>
      <c r="FUT227" s="81"/>
      <c r="FUU227" s="81"/>
      <c r="FUV227" s="81"/>
      <c r="FUW227" s="81"/>
      <c r="FUX227" s="81"/>
      <c r="FUY227" s="81"/>
      <c r="FUZ227" s="81"/>
      <c r="FVA227" s="81"/>
      <c r="FVB227" s="81"/>
      <c r="FVC227" s="81"/>
      <c r="FVD227" s="81"/>
      <c r="FVE227" s="81"/>
      <c r="FVF227" s="81"/>
      <c r="FVG227" s="81"/>
      <c r="FVH227" s="81"/>
      <c r="FVI227" s="81"/>
      <c r="FVJ227" s="81"/>
      <c r="FVK227" s="81"/>
      <c r="FVL227" s="81"/>
      <c r="FVM227" s="81"/>
      <c r="FVN227" s="81"/>
      <c r="FVO227" s="81"/>
      <c r="FVP227" s="81"/>
      <c r="FVQ227" s="81"/>
      <c r="FVR227" s="81"/>
      <c r="FVS227" s="81"/>
      <c r="FVT227" s="81"/>
      <c r="FVU227" s="81"/>
      <c r="FVV227" s="81"/>
      <c r="FVW227" s="81"/>
      <c r="FVX227" s="81"/>
      <c r="FVY227" s="81"/>
      <c r="FVZ227" s="81"/>
      <c r="FWA227" s="81"/>
      <c r="FWB227" s="81"/>
      <c r="FWC227" s="81"/>
      <c r="FWD227" s="81"/>
      <c r="FWE227" s="81"/>
      <c r="FWF227" s="81"/>
      <c r="FWG227" s="81"/>
      <c r="FWH227" s="81"/>
      <c r="FWI227" s="81"/>
      <c r="FWJ227" s="81"/>
      <c r="FWK227" s="81"/>
      <c r="FWL227" s="81"/>
      <c r="FWM227" s="81"/>
      <c r="FWN227" s="81"/>
      <c r="FWO227" s="81"/>
      <c r="FWP227" s="81"/>
      <c r="FWQ227" s="81"/>
      <c r="FWR227" s="81"/>
      <c r="FWS227" s="81"/>
      <c r="FWT227" s="81"/>
      <c r="FWU227" s="81"/>
      <c r="FWV227" s="81"/>
      <c r="FWW227" s="81"/>
      <c r="FWX227" s="81"/>
      <c r="FWY227" s="81"/>
      <c r="FWZ227" s="81"/>
      <c r="FXA227" s="81"/>
      <c r="FXB227" s="81"/>
      <c r="FXC227" s="81"/>
      <c r="FXD227" s="81"/>
      <c r="FXE227" s="81"/>
      <c r="FXF227" s="81"/>
      <c r="FXG227" s="81"/>
      <c r="FXH227" s="81"/>
      <c r="FXI227" s="81"/>
      <c r="FXJ227" s="81"/>
      <c r="FXK227" s="81"/>
      <c r="FXL227" s="81"/>
      <c r="FXM227" s="81"/>
      <c r="FXN227" s="81"/>
      <c r="FXO227" s="81"/>
      <c r="FXP227" s="81"/>
      <c r="FXQ227" s="81"/>
      <c r="FXR227" s="81"/>
      <c r="FXS227" s="81"/>
      <c r="FXT227" s="81"/>
      <c r="FXU227" s="81"/>
      <c r="FXV227" s="81"/>
      <c r="FXW227" s="81"/>
      <c r="FXX227" s="81"/>
      <c r="FXY227" s="81"/>
      <c r="FXZ227" s="81"/>
      <c r="FYA227" s="81"/>
      <c r="FYB227" s="81"/>
      <c r="FYC227" s="81"/>
      <c r="FYD227" s="81"/>
      <c r="FYE227" s="81"/>
      <c r="FYF227" s="81"/>
      <c r="FYG227" s="81"/>
      <c r="FYH227" s="81"/>
      <c r="FYI227" s="81"/>
      <c r="FYJ227" s="81"/>
      <c r="FYK227" s="81"/>
      <c r="FYL227" s="81"/>
      <c r="FYM227" s="81"/>
      <c r="FYN227" s="81"/>
      <c r="FYO227" s="81"/>
      <c r="FYP227" s="81"/>
      <c r="FYQ227" s="81"/>
      <c r="FYR227" s="81"/>
      <c r="FYS227" s="81"/>
      <c r="FYT227" s="81"/>
      <c r="FYU227" s="81"/>
      <c r="FYV227" s="81"/>
      <c r="FYW227" s="81"/>
      <c r="FYX227" s="81"/>
      <c r="FYY227" s="81"/>
      <c r="FYZ227" s="81"/>
      <c r="FZA227" s="81"/>
      <c r="FZB227" s="81"/>
      <c r="FZC227" s="81"/>
      <c r="FZD227" s="81"/>
      <c r="FZE227" s="81"/>
      <c r="FZF227" s="81"/>
      <c r="FZG227" s="81"/>
      <c r="FZH227" s="81"/>
      <c r="FZI227" s="81"/>
      <c r="FZJ227" s="81"/>
      <c r="FZK227" s="81"/>
      <c r="FZL227" s="81"/>
      <c r="FZM227" s="81"/>
      <c r="FZN227" s="81"/>
      <c r="FZO227" s="81"/>
      <c r="FZP227" s="81"/>
      <c r="FZQ227" s="81"/>
      <c r="FZR227" s="81"/>
      <c r="FZS227" s="81"/>
      <c r="FZT227" s="81"/>
      <c r="FZU227" s="81"/>
      <c r="FZV227" s="81"/>
      <c r="FZW227" s="81"/>
      <c r="FZX227" s="81"/>
      <c r="FZY227" s="81"/>
      <c r="FZZ227" s="81"/>
      <c r="GAA227" s="81"/>
      <c r="GAB227" s="81"/>
      <c r="GAC227" s="81"/>
      <c r="GAD227" s="81"/>
      <c r="GAE227" s="81"/>
      <c r="GAF227" s="81"/>
      <c r="GAG227" s="81"/>
      <c r="GAH227" s="81"/>
      <c r="GAI227" s="81"/>
      <c r="GAJ227" s="81"/>
      <c r="GAK227" s="81"/>
      <c r="GAL227" s="81"/>
      <c r="GAM227" s="81"/>
      <c r="GAN227" s="81"/>
      <c r="GAO227" s="81"/>
      <c r="GAP227" s="81"/>
      <c r="GAQ227" s="81"/>
      <c r="GAR227" s="81"/>
      <c r="GAS227" s="81"/>
      <c r="GAT227" s="81"/>
      <c r="GAU227" s="81"/>
      <c r="GAV227" s="81"/>
      <c r="GAW227" s="81"/>
      <c r="GAX227" s="81"/>
      <c r="GAY227" s="81"/>
      <c r="GAZ227" s="81"/>
      <c r="GBA227" s="81"/>
      <c r="GBB227" s="81"/>
      <c r="GBC227" s="81"/>
      <c r="GBD227" s="81"/>
      <c r="GBE227" s="81"/>
      <c r="GBF227" s="81"/>
      <c r="GBG227" s="81"/>
      <c r="GBH227" s="81"/>
      <c r="GBI227" s="81"/>
      <c r="GBJ227" s="81"/>
      <c r="GBK227" s="81"/>
      <c r="GBL227" s="81"/>
      <c r="GBM227" s="81"/>
      <c r="GBN227" s="81"/>
      <c r="GBO227" s="81"/>
      <c r="GBP227" s="81"/>
      <c r="GBQ227" s="81"/>
      <c r="GBR227" s="81"/>
      <c r="GBS227" s="81"/>
      <c r="GBT227" s="81"/>
      <c r="GBU227" s="81"/>
      <c r="GBV227" s="81"/>
      <c r="GBW227" s="81"/>
      <c r="GBX227" s="81"/>
      <c r="GBY227" s="81"/>
      <c r="GBZ227" s="81"/>
      <c r="GCA227" s="81"/>
      <c r="GCB227" s="81"/>
      <c r="GCC227" s="81"/>
      <c r="GCD227" s="81"/>
      <c r="GCE227" s="81"/>
      <c r="GCF227" s="81"/>
      <c r="GCG227" s="81"/>
      <c r="GCH227" s="81"/>
      <c r="GCI227" s="81"/>
      <c r="GCJ227" s="81"/>
      <c r="GCK227" s="81"/>
      <c r="GCL227" s="81"/>
      <c r="GCM227" s="81"/>
      <c r="GCN227" s="81"/>
      <c r="GCO227" s="81"/>
      <c r="GCP227" s="81"/>
      <c r="GCQ227" s="81"/>
      <c r="GCR227" s="81"/>
      <c r="GCS227" s="81"/>
      <c r="GCT227" s="81"/>
      <c r="GCU227" s="81"/>
      <c r="GCV227" s="81"/>
      <c r="GCW227" s="81"/>
      <c r="GCX227" s="81"/>
      <c r="GCY227" s="81"/>
      <c r="GCZ227" s="81"/>
      <c r="GDA227" s="81"/>
      <c r="GDB227" s="81"/>
      <c r="GDC227" s="81"/>
      <c r="GDD227" s="81"/>
      <c r="GDE227" s="81"/>
      <c r="GDF227" s="81"/>
      <c r="GDG227" s="81"/>
      <c r="GDH227" s="81"/>
      <c r="GDI227" s="81"/>
      <c r="GDJ227" s="81"/>
      <c r="GDK227" s="81"/>
      <c r="GDL227" s="81"/>
      <c r="GDM227" s="81"/>
      <c r="GDN227" s="81"/>
      <c r="GDO227" s="81"/>
      <c r="GDP227" s="81"/>
      <c r="GDQ227" s="81"/>
      <c r="GDR227" s="81"/>
      <c r="GDS227" s="81"/>
      <c r="GDT227" s="81"/>
      <c r="GDU227" s="81"/>
      <c r="GDV227" s="81"/>
      <c r="GDW227" s="81"/>
      <c r="GDX227" s="81"/>
      <c r="GDY227" s="81"/>
      <c r="GDZ227" s="81"/>
      <c r="GEA227" s="81"/>
      <c r="GEB227" s="81"/>
      <c r="GEC227" s="81"/>
      <c r="GED227" s="81"/>
      <c r="GEE227" s="81"/>
      <c r="GEF227" s="81"/>
      <c r="GEG227" s="81"/>
      <c r="GEH227" s="81"/>
      <c r="GEI227" s="81"/>
      <c r="GEJ227" s="81"/>
      <c r="GEK227" s="81"/>
      <c r="GEL227" s="81"/>
      <c r="GEM227" s="81"/>
      <c r="GEN227" s="81"/>
      <c r="GEO227" s="81"/>
      <c r="GEP227" s="81"/>
      <c r="GEQ227" s="81"/>
      <c r="GER227" s="81"/>
      <c r="GES227" s="81"/>
      <c r="GET227" s="81"/>
      <c r="GEU227" s="81"/>
      <c r="GEV227" s="81"/>
      <c r="GEW227" s="81"/>
      <c r="GEX227" s="81"/>
      <c r="GEY227" s="81"/>
      <c r="GEZ227" s="81"/>
      <c r="GFA227" s="81"/>
      <c r="GFB227" s="81"/>
      <c r="GFC227" s="81"/>
      <c r="GFD227" s="81"/>
      <c r="GFE227" s="81"/>
      <c r="GFF227" s="81"/>
      <c r="GFG227" s="81"/>
      <c r="GFH227" s="81"/>
      <c r="GFI227" s="81"/>
      <c r="GFJ227" s="81"/>
      <c r="GFK227" s="81"/>
      <c r="GFL227" s="81"/>
      <c r="GFM227" s="81"/>
      <c r="GFN227" s="81"/>
      <c r="GFO227" s="81"/>
      <c r="GFP227" s="81"/>
      <c r="GFQ227" s="81"/>
      <c r="GFR227" s="81"/>
      <c r="GFS227" s="81"/>
      <c r="GFT227" s="81"/>
      <c r="GFU227" s="81"/>
      <c r="GFV227" s="81"/>
      <c r="GFW227" s="81"/>
      <c r="GFX227" s="81"/>
      <c r="GFY227" s="81"/>
      <c r="GFZ227" s="81"/>
      <c r="GGA227" s="81"/>
      <c r="GGB227" s="81"/>
      <c r="GGC227" s="81"/>
      <c r="GGD227" s="81"/>
      <c r="GGE227" s="81"/>
      <c r="GGF227" s="81"/>
      <c r="GGG227" s="81"/>
      <c r="GGH227" s="81"/>
      <c r="GGI227" s="81"/>
      <c r="GGJ227" s="81"/>
      <c r="GGK227" s="81"/>
      <c r="GGL227" s="81"/>
      <c r="GGM227" s="81"/>
      <c r="GGN227" s="81"/>
      <c r="GGO227" s="81"/>
      <c r="GGP227" s="81"/>
      <c r="GGQ227" s="81"/>
      <c r="GGR227" s="81"/>
      <c r="GGS227" s="81"/>
      <c r="GGT227" s="81"/>
      <c r="GGU227" s="81"/>
      <c r="GGV227" s="81"/>
      <c r="GGW227" s="81"/>
      <c r="GGX227" s="81"/>
      <c r="GGY227" s="81"/>
      <c r="GGZ227" s="81"/>
      <c r="GHA227" s="81"/>
      <c r="GHB227" s="81"/>
      <c r="GHC227" s="81"/>
      <c r="GHD227" s="81"/>
      <c r="GHE227" s="81"/>
      <c r="GHF227" s="81"/>
      <c r="GHG227" s="81"/>
      <c r="GHH227" s="81"/>
      <c r="GHI227" s="81"/>
      <c r="GHJ227" s="81"/>
      <c r="GHK227" s="81"/>
      <c r="GHL227" s="81"/>
      <c r="GHM227" s="81"/>
      <c r="GHN227" s="81"/>
      <c r="GHO227" s="81"/>
      <c r="GHP227" s="81"/>
      <c r="GHQ227" s="81"/>
      <c r="GHR227" s="81"/>
      <c r="GHS227" s="81"/>
      <c r="GHT227" s="81"/>
      <c r="GHU227" s="81"/>
      <c r="GHV227" s="81"/>
      <c r="GHW227" s="81"/>
      <c r="GHX227" s="81"/>
      <c r="GHY227" s="81"/>
      <c r="GHZ227" s="81"/>
      <c r="GIA227" s="81"/>
      <c r="GIB227" s="81"/>
      <c r="GIC227" s="81"/>
      <c r="GID227" s="81"/>
      <c r="GIE227" s="81"/>
      <c r="GIF227" s="81"/>
      <c r="GIG227" s="81"/>
      <c r="GIH227" s="81"/>
      <c r="GII227" s="81"/>
      <c r="GIJ227" s="81"/>
      <c r="GIK227" s="81"/>
      <c r="GIL227" s="81"/>
      <c r="GIM227" s="81"/>
      <c r="GIN227" s="81"/>
      <c r="GIO227" s="81"/>
      <c r="GIP227" s="81"/>
      <c r="GIQ227" s="81"/>
      <c r="GIR227" s="81"/>
      <c r="GIS227" s="81"/>
      <c r="GIT227" s="81"/>
      <c r="GIU227" s="81"/>
      <c r="GIV227" s="81"/>
      <c r="GIW227" s="81"/>
      <c r="GIX227" s="81"/>
      <c r="GIY227" s="81"/>
      <c r="GIZ227" s="81"/>
      <c r="GJA227" s="81"/>
      <c r="GJB227" s="81"/>
      <c r="GJC227" s="81"/>
      <c r="GJD227" s="81"/>
      <c r="GJE227" s="81"/>
      <c r="GJF227" s="81"/>
      <c r="GJG227" s="81"/>
      <c r="GJH227" s="81"/>
      <c r="GJI227" s="81"/>
      <c r="GJJ227" s="81"/>
      <c r="GJK227" s="81"/>
      <c r="GJL227" s="81"/>
      <c r="GJM227" s="81"/>
      <c r="GJN227" s="81"/>
      <c r="GJO227" s="81"/>
      <c r="GJP227" s="81"/>
      <c r="GJQ227" s="81"/>
      <c r="GJR227" s="81"/>
      <c r="GJS227" s="81"/>
      <c r="GJT227" s="81"/>
      <c r="GJU227" s="81"/>
      <c r="GJV227" s="81"/>
      <c r="GJW227" s="81"/>
      <c r="GJX227" s="81"/>
      <c r="GJY227" s="81"/>
      <c r="GJZ227" s="81"/>
      <c r="GKA227" s="81"/>
      <c r="GKB227" s="81"/>
      <c r="GKC227" s="81"/>
      <c r="GKD227" s="81"/>
      <c r="GKE227" s="81"/>
      <c r="GKF227" s="81"/>
      <c r="GKG227" s="81"/>
      <c r="GKH227" s="81"/>
      <c r="GKI227" s="81"/>
      <c r="GKJ227" s="81"/>
      <c r="GKK227" s="81"/>
      <c r="GKL227" s="81"/>
      <c r="GKM227" s="81"/>
      <c r="GKN227" s="81"/>
      <c r="GKO227" s="81"/>
      <c r="GKP227" s="81"/>
      <c r="GKQ227" s="81"/>
      <c r="GKR227" s="81"/>
      <c r="GKS227" s="81"/>
      <c r="GKT227" s="81"/>
      <c r="GKU227" s="81"/>
      <c r="GKV227" s="81"/>
      <c r="GKW227" s="81"/>
      <c r="GKX227" s="81"/>
      <c r="GKY227" s="81"/>
      <c r="GKZ227" s="81"/>
      <c r="GLA227" s="81"/>
      <c r="GLB227" s="81"/>
      <c r="GLC227" s="81"/>
      <c r="GLD227" s="81"/>
      <c r="GLE227" s="81"/>
      <c r="GLF227" s="81"/>
      <c r="GLG227" s="81"/>
      <c r="GLH227" s="81"/>
      <c r="GLI227" s="81"/>
      <c r="GLJ227" s="81"/>
      <c r="GLK227" s="81"/>
      <c r="GLL227" s="81"/>
      <c r="GLM227" s="81"/>
      <c r="GLN227" s="81"/>
      <c r="GLO227" s="81"/>
      <c r="GLP227" s="81"/>
      <c r="GLQ227" s="81"/>
      <c r="GLR227" s="81"/>
      <c r="GLS227" s="81"/>
      <c r="GLT227" s="81"/>
      <c r="GLU227" s="81"/>
      <c r="GLV227" s="81"/>
      <c r="GLW227" s="81"/>
      <c r="GLX227" s="81"/>
      <c r="GLY227" s="81"/>
      <c r="GLZ227" s="81"/>
      <c r="GMA227" s="81"/>
      <c r="GMB227" s="81"/>
      <c r="GMC227" s="81"/>
      <c r="GMD227" s="81"/>
      <c r="GME227" s="81"/>
      <c r="GMF227" s="81"/>
      <c r="GMG227" s="81"/>
      <c r="GMH227" s="81"/>
      <c r="GMI227" s="81"/>
      <c r="GMJ227" s="81"/>
      <c r="GMK227" s="81"/>
      <c r="GML227" s="81"/>
      <c r="GMM227" s="81"/>
      <c r="GMN227" s="81"/>
      <c r="GMO227" s="81"/>
      <c r="GMP227" s="81"/>
      <c r="GMQ227" s="81"/>
      <c r="GMR227" s="81"/>
      <c r="GMS227" s="81"/>
      <c r="GMT227" s="81"/>
      <c r="GMU227" s="81"/>
      <c r="GMV227" s="81"/>
      <c r="GMW227" s="81"/>
      <c r="GMX227" s="81"/>
      <c r="GMY227" s="81"/>
      <c r="GMZ227" s="81"/>
      <c r="GNA227" s="81"/>
      <c r="GNB227" s="81"/>
      <c r="GNC227" s="81"/>
      <c r="GND227" s="81"/>
      <c r="GNE227" s="81"/>
      <c r="GNF227" s="81"/>
      <c r="GNG227" s="81"/>
      <c r="GNH227" s="81"/>
      <c r="GNI227" s="81"/>
      <c r="GNJ227" s="81"/>
      <c r="GNK227" s="81"/>
      <c r="GNL227" s="81"/>
      <c r="GNM227" s="81"/>
      <c r="GNN227" s="81"/>
      <c r="GNO227" s="81"/>
      <c r="GNP227" s="81"/>
      <c r="GNQ227" s="81"/>
      <c r="GNR227" s="81"/>
      <c r="GNS227" s="81"/>
      <c r="GNT227" s="81"/>
      <c r="GNU227" s="81"/>
      <c r="GNV227" s="81"/>
      <c r="GNW227" s="81"/>
      <c r="GNX227" s="81"/>
      <c r="GNY227" s="81"/>
      <c r="GNZ227" s="81"/>
      <c r="GOA227" s="81"/>
      <c r="GOB227" s="81"/>
      <c r="GOC227" s="81"/>
      <c r="GOD227" s="81"/>
      <c r="GOE227" s="81"/>
      <c r="GOF227" s="81"/>
      <c r="GOG227" s="81"/>
      <c r="GOH227" s="81"/>
      <c r="GOI227" s="81"/>
      <c r="GOJ227" s="81"/>
      <c r="GOK227" s="81"/>
      <c r="GOL227" s="81"/>
      <c r="GOM227" s="81"/>
      <c r="GON227" s="81"/>
      <c r="GOO227" s="81"/>
      <c r="GOP227" s="81"/>
      <c r="GOQ227" s="81"/>
      <c r="GOR227" s="81"/>
      <c r="GOS227" s="81"/>
      <c r="GOT227" s="81"/>
      <c r="GOU227" s="81"/>
      <c r="GOV227" s="81"/>
      <c r="GOW227" s="81"/>
      <c r="GOX227" s="81"/>
      <c r="GOY227" s="81"/>
      <c r="GOZ227" s="81"/>
      <c r="GPA227" s="81"/>
      <c r="GPB227" s="81"/>
      <c r="GPC227" s="81"/>
      <c r="GPD227" s="81"/>
      <c r="GPE227" s="81"/>
      <c r="GPF227" s="81"/>
      <c r="GPG227" s="81"/>
      <c r="GPH227" s="81"/>
      <c r="GPI227" s="81"/>
      <c r="GPJ227" s="81"/>
      <c r="GPK227" s="81"/>
      <c r="GPL227" s="81"/>
      <c r="GPM227" s="81"/>
      <c r="GPN227" s="81"/>
      <c r="GPO227" s="81"/>
      <c r="GPP227" s="81"/>
      <c r="GPQ227" s="81"/>
      <c r="GPR227" s="81"/>
      <c r="GPS227" s="81"/>
      <c r="GPT227" s="81"/>
      <c r="GPU227" s="81"/>
      <c r="GPV227" s="81"/>
      <c r="GPW227" s="81"/>
      <c r="GPX227" s="81"/>
      <c r="GPY227" s="81"/>
      <c r="GPZ227" s="81"/>
      <c r="GQA227" s="81"/>
      <c r="GQB227" s="81"/>
      <c r="GQC227" s="81"/>
      <c r="GQD227" s="81"/>
      <c r="GQE227" s="81"/>
      <c r="GQF227" s="81"/>
      <c r="GQG227" s="81"/>
      <c r="GQH227" s="81"/>
      <c r="GQI227" s="81"/>
      <c r="GQJ227" s="81"/>
      <c r="GQK227" s="81"/>
      <c r="GQL227" s="81"/>
      <c r="GQM227" s="81"/>
      <c r="GQN227" s="81"/>
      <c r="GQO227" s="81"/>
      <c r="GQP227" s="81"/>
      <c r="GQQ227" s="81"/>
      <c r="GQR227" s="81"/>
      <c r="GQS227" s="81"/>
      <c r="GQT227" s="81"/>
      <c r="GQU227" s="81"/>
      <c r="GQV227" s="81"/>
      <c r="GQW227" s="81"/>
      <c r="GQX227" s="81"/>
      <c r="GQY227" s="81"/>
      <c r="GQZ227" s="81"/>
      <c r="GRA227" s="81"/>
      <c r="GRB227" s="81"/>
      <c r="GRC227" s="81"/>
      <c r="GRD227" s="81"/>
      <c r="GRE227" s="81"/>
      <c r="GRF227" s="81"/>
      <c r="GRG227" s="81"/>
      <c r="GRH227" s="81"/>
      <c r="GRI227" s="81"/>
      <c r="GRJ227" s="81"/>
      <c r="GRK227" s="81"/>
      <c r="GRL227" s="81"/>
      <c r="GRM227" s="81"/>
      <c r="GRN227" s="81"/>
      <c r="GRO227" s="81"/>
      <c r="GRP227" s="81"/>
      <c r="GRQ227" s="81"/>
      <c r="GRR227" s="81"/>
      <c r="GRS227" s="81"/>
      <c r="GRT227" s="81"/>
      <c r="GRU227" s="81"/>
      <c r="GRV227" s="81"/>
      <c r="GRW227" s="81"/>
      <c r="GRX227" s="81"/>
      <c r="GRY227" s="81"/>
      <c r="GRZ227" s="81"/>
      <c r="GSA227" s="81"/>
      <c r="GSB227" s="81"/>
      <c r="GSC227" s="81"/>
      <c r="GSD227" s="81"/>
      <c r="GSE227" s="81"/>
      <c r="GSF227" s="81"/>
      <c r="GSG227" s="81"/>
      <c r="GSH227" s="81"/>
      <c r="GSI227" s="81"/>
      <c r="GSJ227" s="81"/>
      <c r="GSK227" s="81"/>
      <c r="GSL227" s="81"/>
      <c r="GSM227" s="81"/>
      <c r="GSN227" s="81"/>
      <c r="GSO227" s="81"/>
      <c r="GSP227" s="81"/>
      <c r="GSQ227" s="81"/>
      <c r="GSR227" s="81"/>
      <c r="GSS227" s="81"/>
      <c r="GST227" s="81"/>
      <c r="GSU227" s="81"/>
      <c r="GSV227" s="81"/>
      <c r="GSW227" s="81"/>
      <c r="GSX227" s="81"/>
      <c r="GSY227" s="81"/>
      <c r="GSZ227" s="81"/>
      <c r="GTA227" s="81"/>
      <c r="GTB227" s="81"/>
      <c r="GTC227" s="81"/>
      <c r="GTD227" s="81"/>
      <c r="GTE227" s="81"/>
      <c r="GTF227" s="81"/>
      <c r="GTG227" s="81"/>
      <c r="GTH227" s="81"/>
      <c r="GTI227" s="81"/>
      <c r="GTJ227" s="81"/>
      <c r="GTK227" s="81"/>
      <c r="GTL227" s="81"/>
      <c r="GTM227" s="81"/>
      <c r="GTN227" s="81"/>
      <c r="GTO227" s="81"/>
      <c r="GTP227" s="81"/>
      <c r="GTQ227" s="81"/>
      <c r="GTR227" s="81"/>
      <c r="GTS227" s="81"/>
      <c r="GTT227" s="81"/>
      <c r="GTU227" s="81"/>
      <c r="GTV227" s="81"/>
      <c r="GTW227" s="81"/>
      <c r="GTX227" s="81"/>
      <c r="GTY227" s="81"/>
      <c r="GTZ227" s="81"/>
      <c r="GUA227" s="81"/>
      <c r="GUB227" s="81"/>
      <c r="GUC227" s="81"/>
      <c r="GUD227" s="81"/>
      <c r="GUE227" s="81"/>
      <c r="GUF227" s="81"/>
      <c r="GUG227" s="81"/>
      <c r="GUH227" s="81"/>
      <c r="GUI227" s="81"/>
      <c r="GUJ227" s="81"/>
      <c r="GUK227" s="81"/>
      <c r="GUL227" s="81"/>
      <c r="GUM227" s="81"/>
      <c r="GUN227" s="81"/>
      <c r="GUO227" s="81"/>
      <c r="GUP227" s="81"/>
      <c r="GUQ227" s="81"/>
      <c r="GUR227" s="81"/>
      <c r="GUS227" s="81"/>
      <c r="GUT227" s="81"/>
      <c r="GUU227" s="81"/>
      <c r="GUV227" s="81"/>
      <c r="GUW227" s="81"/>
      <c r="GUX227" s="81"/>
      <c r="GUY227" s="81"/>
      <c r="GUZ227" s="81"/>
      <c r="GVA227" s="81"/>
      <c r="GVB227" s="81"/>
      <c r="GVC227" s="81"/>
      <c r="GVD227" s="81"/>
      <c r="GVE227" s="81"/>
      <c r="GVF227" s="81"/>
      <c r="GVG227" s="81"/>
      <c r="GVH227" s="81"/>
      <c r="GVI227" s="81"/>
      <c r="GVJ227" s="81"/>
      <c r="GVK227" s="81"/>
      <c r="GVL227" s="81"/>
      <c r="GVM227" s="81"/>
      <c r="GVN227" s="81"/>
      <c r="GVO227" s="81"/>
      <c r="GVP227" s="81"/>
      <c r="GVQ227" s="81"/>
      <c r="GVR227" s="81"/>
      <c r="GVS227" s="81"/>
      <c r="GVT227" s="81"/>
      <c r="GVU227" s="81"/>
      <c r="GVV227" s="81"/>
      <c r="GVW227" s="81"/>
      <c r="GVX227" s="81"/>
      <c r="GVY227" s="81"/>
      <c r="GVZ227" s="81"/>
      <c r="GWA227" s="81"/>
      <c r="GWB227" s="81"/>
      <c r="GWC227" s="81"/>
      <c r="GWD227" s="81"/>
      <c r="GWE227" s="81"/>
      <c r="GWF227" s="81"/>
      <c r="GWG227" s="81"/>
      <c r="GWH227" s="81"/>
      <c r="GWI227" s="81"/>
      <c r="GWJ227" s="81"/>
      <c r="GWK227" s="81"/>
      <c r="GWL227" s="81"/>
      <c r="GWM227" s="81"/>
      <c r="GWN227" s="81"/>
      <c r="GWO227" s="81"/>
      <c r="GWP227" s="81"/>
      <c r="GWQ227" s="81"/>
      <c r="GWR227" s="81"/>
      <c r="GWS227" s="81"/>
      <c r="GWT227" s="81"/>
      <c r="GWU227" s="81"/>
      <c r="GWV227" s="81"/>
      <c r="GWW227" s="81"/>
      <c r="GWX227" s="81"/>
      <c r="GWY227" s="81"/>
      <c r="GWZ227" s="81"/>
      <c r="GXA227" s="81"/>
      <c r="GXB227" s="81"/>
      <c r="GXC227" s="81"/>
      <c r="GXD227" s="81"/>
      <c r="GXE227" s="81"/>
      <c r="GXF227" s="81"/>
      <c r="GXG227" s="81"/>
      <c r="GXH227" s="81"/>
      <c r="GXI227" s="81"/>
      <c r="GXJ227" s="81"/>
      <c r="GXK227" s="81"/>
      <c r="GXL227" s="81"/>
      <c r="GXM227" s="81"/>
      <c r="GXN227" s="81"/>
      <c r="GXO227" s="81"/>
      <c r="GXP227" s="81"/>
      <c r="GXQ227" s="81"/>
      <c r="GXR227" s="81"/>
      <c r="GXS227" s="81"/>
      <c r="GXT227" s="81"/>
      <c r="GXU227" s="81"/>
      <c r="GXV227" s="81"/>
      <c r="GXW227" s="81"/>
      <c r="GXX227" s="81"/>
      <c r="GXY227" s="81"/>
      <c r="GXZ227" s="81"/>
      <c r="GYA227" s="81"/>
      <c r="GYB227" s="81"/>
      <c r="GYC227" s="81"/>
      <c r="GYD227" s="81"/>
      <c r="GYE227" s="81"/>
      <c r="GYF227" s="81"/>
      <c r="GYG227" s="81"/>
      <c r="GYH227" s="81"/>
      <c r="GYI227" s="81"/>
      <c r="GYJ227" s="81"/>
      <c r="GYK227" s="81"/>
      <c r="GYL227" s="81"/>
      <c r="GYM227" s="81"/>
      <c r="GYN227" s="81"/>
      <c r="GYO227" s="81"/>
      <c r="GYP227" s="81"/>
      <c r="GYQ227" s="81"/>
      <c r="GYR227" s="81"/>
      <c r="GYS227" s="81"/>
      <c r="GYT227" s="81"/>
      <c r="GYU227" s="81"/>
      <c r="GYV227" s="81"/>
      <c r="GYW227" s="81"/>
      <c r="GYX227" s="81"/>
      <c r="GYY227" s="81"/>
      <c r="GYZ227" s="81"/>
      <c r="GZA227" s="81"/>
      <c r="GZB227" s="81"/>
      <c r="GZC227" s="81"/>
      <c r="GZD227" s="81"/>
      <c r="GZE227" s="81"/>
      <c r="GZF227" s="81"/>
      <c r="GZG227" s="81"/>
      <c r="GZH227" s="81"/>
      <c r="GZI227" s="81"/>
      <c r="GZJ227" s="81"/>
      <c r="GZK227" s="81"/>
      <c r="GZL227" s="81"/>
      <c r="GZM227" s="81"/>
      <c r="GZN227" s="81"/>
      <c r="GZO227" s="81"/>
      <c r="GZP227" s="81"/>
      <c r="GZQ227" s="81"/>
      <c r="GZR227" s="81"/>
      <c r="GZS227" s="81"/>
      <c r="GZT227" s="81"/>
      <c r="GZU227" s="81"/>
      <c r="GZV227" s="81"/>
      <c r="GZW227" s="81"/>
      <c r="GZX227" s="81"/>
      <c r="GZY227" s="81"/>
      <c r="GZZ227" s="81"/>
      <c r="HAA227" s="81"/>
      <c r="HAB227" s="81"/>
      <c r="HAC227" s="81"/>
      <c r="HAD227" s="81"/>
      <c r="HAE227" s="81"/>
      <c r="HAF227" s="81"/>
      <c r="HAG227" s="81"/>
      <c r="HAH227" s="81"/>
      <c r="HAI227" s="81"/>
      <c r="HAJ227" s="81"/>
      <c r="HAK227" s="81"/>
      <c r="HAL227" s="81"/>
      <c r="HAM227" s="81"/>
      <c r="HAN227" s="81"/>
      <c r="HAO227" s="81"/>
      <c r="HAP227" s="81"/>
      <c r="HAQ227" s="81"/>
      <c r="HAR227" s="81"/>
      <c r="HAS227" s="81"/>
      <c r="HAT227" s="81"/>
      <c r="HAU227" s="81"/>
      <c r="HAV227" s="81"/>
      <c r="HAW227" s="81"/>
      <c r="HAX227" s="81"/>
      <c r="HAY227" s="81"/>
      <c r="HAZ227" s="81"/>
      <c r="HBA227" s="81"/>
      <c r="HBB227" s="81"/>
      <c r="HBC227" s="81"/>
      <c r="HBD227" s="81"/>
      <c r="HBE227" s="81"/>
      <c r="HBF227" s="81"/>
      <c r="HBG227" s="81"/>
      <c r="HBH227" s="81"/>
      <c r="HBI227" s="81"/>
      <c r="HBJ227" s="81"/>
      <c r="HBK227" s="81"/>
      <c r="HBL227" s="81"/>
      <c r="HBM227" s="81"/>
      <c r="HBN227" s="81"/>
      <c r="HBO227" s="81"/>
      <c r="HBP227" s="81"/>
      <c r="HBQ227" s="81"/>
      <c r="HBR227" s="81"/>
      <c r="HBS227" s="81"/>
      <c r="HBT227" s="81"/>
      <c r="HBU227" s="81"/>
      <c r="HBV227" s="81"/>
      <c r="HBW227" s="81"/>
      <c r="HBX227" s="81"/>
      <c r="HBY227" s="81"/>
      <c r="HBZ227" s="81"/>
      <c r="HCA227" s="81"/>
      <c r="HCB227" s="81"/>
      <c r="HCC227" s="81"/>
      <c r="HCD227" s="81"/>
      <c r="HCE227" s="81"/>
      <c r="HCF227" s="81"/>
      <c r="HCG227" s="81"/>
      <c r="HCH227" s="81"/>
      <c r="HCI227" s="81"/>
      <c r="HCJ227" s="81"/>
      <c r="HCK227" s="81"/>
      <c r="HCL227" s="81"/>
      <c r="HCM227" s="81"/>
      <c r="HCN227" s="81"/>
      <c r="HCO227" s="81"/>
      <c r="HCP227" s="81"/>
      <c r="HCQ227" s="81"/>
      <c r="HCR227" s="81"/>
      <c r="HCS227" s="81"/>
      <c r="HCT227" s="81"/>
      <c r="HCU227" s="81"/>
      <c r="HCV227" s="81"/>
      <c r="HCW227" s="81"/>
      <c r="HCX227" s="81"/>
      <c r="HCY227" s="81"/>
      <c r="HCZ227" s="81"/>
      <c r="HDA227" s="81"/>
      <c r="HDB227" s="81"/>
      <c r="HDC227" s="81"/>
      <c r="HDD227" s="81"/>
      <c r="HDE227" s="81"/>
      <c r="HDF227" s="81"/>
      <c r="HDG227" s="81"/>
      <c r="HDH227" s="81"/>
      <c r="HDI227" s="81"/>
      <c r="HDJ227" s="81"/>
      <c r="HDK227" s="81"/>
      <c r="HDL227" s="81"/>
      <c r="HDM227" s="81"/>
      <c r="HDN227" s="81"/>
      <c r="HDO227" s="81"/>
      <c r="HDP227" s="81"/>
      <c r="HDQ227" s="81"/>
      <c r="HDR227" s="81"/>
      <c r="HDS227" s="81"/>
      <c r="HDT227" s="81"/>
      <c r="HDU227" s="81"/>
      <c r="HDV227" s="81"/>
      <c r="HDW227" s="81"/>
      <c r="HDX227" s="81"/>
      <c r="HDY227" s="81"/>
      <c r="HDZ227" s="81"/>
      <c r="HEA227" s="81"/>
      <c r="HEB227" s="81"/>
      <c r="HEC227" s="81"/>
      <c r="HED227" s="81"/>
      <c r="HEE227" s="81"/>
      <c r="HEF227" s="81"/>
      <c r="HEG227" s="81"/>
      <c r="HEH227" s="81"/>
      <c r="HEI227" s="81"/>
      <c r="HEJ227" s="81"/>
      <c r="HEK227" s="81"/>
      <c r="HEL227" s="81"/>
      <c r="HEM227" s="81"/>
      <c r="HEN227" s="81"/>
      <c r="HEO227" s="81"/>
      <c r="HEP227" s="81"/>
      <c r="HEQ227" s="81"/>
      <c r="HER227" s="81"/>
      <c r="HES227" s="81"/>
      <c r="HET227" s="81"/>
      <c r="HEU227" s="81"/>
      <c r="HEV227" s="81"/>
      <c r="HEW227" s="81"/>
      <c r="HEX227" s="81"/>
      <c r="HEY227" s="81"/>
      <c r="HEZ227" s="81"/>
      <c r="HFA227" s="81"/>
      <c r="HFB227" s="81"/>
      <c r="HFC227" s="81"/>
      <c r="HFD227" s="81"/>
      <c r="HFE227" s="81"/>
      <c r="HFF227" s="81"/>
      <c r="HFG227" s="81"/>
      <c r="HFH227" s="81"/>
      <c r="HFI227" s="81"/>
      <c r="HFJ227" s="81"/>
      <c r="HFK227" s="81"/>
      <c r="HFL227" s="81"/>
      <c r="HFM227" s="81"/>
      <c r="HFN227" s="81"/>
      <c r="HFO227" s="81"/>
      <c r="HFP227" s="81"/>
      <c r="HFQ227" s="81"/>
      <c r="HFR227" s="81"/>
      <c r="HFS227" s="81"/>
      <c r="HFT227" s="81"/>
      <c r="HFU227" s="81"/>
      <c r="HFV227" s="81"/>
      <c r="HFW227" s="81"/>
      <c r="HFX227" s="81"/>
      <c r="HFY227" s="81"/>
      <c r="HFZ227" s="81"/>
      <c r="HGA227" s="81"/>
      <c r="HGB227" s="81"/>
      <c r="HGC227" s="81"/>
      <c r="HGD227" s="81"/>
      <c r="HGE227" s="81"/>
      <c r="HGF227" s="81"/>
      <c r="HGG227" s="81"/>
      <c r="HGH227" s="81"/>
      <c r="HGI227" s="81"/>
      <c r="HGJ227" s="81"/>
      <c r="HGK227" s="81"/>
      <c r="HGL227" s="81"/>
      <c r="HGM227" s="81"/>
      <c r="HGN227" s="81"/>
      <c r="HGO227" s="81"/>
      <c r="HGP227" s="81"/>
      <c r="HGQ227" s="81"/>
      <c r="HGR227" s="81"/>
      <c r="HGS227" s="81"/>
      <c r="HGT227" s="81"/>
      <c r="HGU227" s="81"/>
      <c r="HGV227" s="81"/>
      <c r="HGW227" s="81"/>
      <c r="HGX227" s="81"/>
      <c r="HGY227" s="81"/>
      <c r="HGZ227" s="81"/>
      <c r="HHA227" s="81"/>
      <c r="HHB227" s="81"/>
      <c r="HHC227" s="81"/>
      <c r="HHD227" s="81"/>
      <c r="HHE227" s="81"/>
      <c r="HHF227" s="81"/>
      <c r="HHG227" s="81"/>
      <c r="HHH227" s="81"/>
      <c r="HHI227" s="81"/>
      <c r="HHJ227" s="81"/>
      <c r="HHK227" s="81"/>
      <c r="HHL227" s="81"/>
      <c r="HHM227" s="81"/>
      <c r="HHN227" s="81"/>
      <c r="HHO227" s="81"/>
      <c r="HHP227" s="81"/>
      <c r="HHQ227" s="81"/>
      <c r="HHR227" s="81"/>
      <c r="HHS227" s="81"/>
      <c r="HHT227" s="81"/>
      <c r="HHU227" s="81"/>
      <c r="HHV227" s="81"/>
      <c r="HHW227" s="81"/>
      <c r="HHX227" s="81"/>
      <c r="HHY227" s="81"/>
      <c r="HHZ227" s="81"/>
      <c r="HIA227" s="81"/>
      <c r="HIB227" s="81"/>
      <c r="HIC227" s="81"/>
      <c r="HID227" s="81"/>
      <c r="HIE227" s="81"/>
      <c r="HIF227" s="81"/>
      <c r="HIG227" s="81"/>
      <c r="HIH227" s="81"/>
      <c r="HII227" s="81"/>
      <c r="HIJ227" s="81"/>
      <c r="HIK227" s="81"/>
      <c r="HIL227" s="81"/>
      <c r="HIM227" s="81"/>
      <c r="HIN227" s="81"/>
      <c r="HIO227" s="81"/>
      <c r="HIP227" s="81"/>
      <c r="HIQ227" s="81"/>
      <c r="HIR227" s="81"/>
      <c r="HIS227" s="81"/>
      <c r="HIT227" s="81"/>
      <c r="HIU227" s="81"/>
      <c r="HIV227" s="81"/>
      <c r="HIW227" s="81"/>
      <c r="HIX227" s="81"/>
      <c r="HIY227" s="81"/>
      <c r="HIZ227" s="81"/>
      <c r="HJA227" s="81"/>
      <c r="HJB227" s="81"/>
      <c r="HJC227" s="81"/>
      <c r="HJD227" s="81"/>
      <c r="HJE227" s="81"/>
      <c r="HJF227" s="81"/>
      <c r="HJG227" s="81"/>
      <c r="HJH227" s="81"/>
      <c r="HJI227" s="81"/>
      <c r="HJJ227" s="81"/>
      <c r="HJK227" s="81"/>
      <c r="HJL227" s="81"/>
      <c r="HJM227" s="81"/>
      <c r="HJN227" s="81"/>
      <c r="HJO227" s="81"/>
      <c r="HJP227" s="81"/>
      <c r="HJQ227" s="81"/>
      <c r="HJR227" s="81"/>
      <c r="HJS227" s="81"/>
      <c r="HJT227" s="81"/>
      <c r="HJU227" s="81"/>
      <c r="HJV227" s="81"/>
      <c r="HJW227" s="81"/>
      <c r="HJX227" s="81"/>
      <c r="HJY227" s="81"/>
      <c r="HJZ227" s="81"/>
      <c r="HKA227" s="81"/>
      <c r="HKB227" s="81"/>
      <c r="HKC227" s="81"/>
      <c r="HKD227" s="81"/>
      <c r="HKE227" s="81"/>
      <c r="HKF227" s="81"/>
      <c r="HKG227" s="81"/>
      <c r="HKH227" s="81"/>
      <c r="HKI227" s="81"/>
      <c r="HKJ227" s="81"/>
      <c r="HKK227" s="81"/>
      <c r="HKL227" s="81"/>
      <c r="HKM227" s="81"/>
      <c r="HKN227" s="81"/>
      <c r="HKO227" s="81"/>
      <c r="HKP227" s="81"/>
      <c r="HKQ227" s="81"/>
      <c r="HKR227" s="81"/>
      <c r="HKS227" s="81"/>
      <c r="HKT227" s="81"/>
      <c r="HKU227" s="81"/>
      <c r="HKV227" s="81"/>
      <c r="HKW227" s="81"/>
      <c r="HKX227" s="81"/>
      <c r="HKY227" s="81"/>
      <c r="HKZ227" s="81"/>
      <c r="HLA227" s="81"/>
      <c r="HLB227" s="81"/>
      <c r="HLC227" s="81"/>
      <c r="HLD227" s="81"/>
      <c r="HLE227" s="81"/>
      <c r="HLF227" s="81"/>
      <c r="HLG227" s="81"/>
      <c r="HLH227" s="81"/>
      <c r="HLI227" s="81"/>
      <c r="HLJ227" s="81"/>
      <c r="HLK227" s="81"/>
      <c r="HLL227" s="81"/>
      <c r="HLM227" s="81"/>
      <c r="HLN227" s="81"/>
      <c r="HLO227" s="81"/>
      <c r="HLP227" s="81"/>
      <c r="HLQ227" s="81"/>
      <c r="HLR227" s="81"/>
      <c r="HLS227" s="81"/>
      <c r="HLT227" s="81"/>
      <c r="HLU227" s="81"/>
      <c r="HLV227" s="81"/>
      <c r="HLW227" s="81"/>
      <c r="HLX227" s="81"/>
      <c r="HLY227" s="81"/>
      <c r="HLZ227" s="81"/>
      <c r="HMA227" s="81"/>
      <c r="HMB227" s="81"/>
      <c r="HMC227" s="81"/>
      <c r="HMD227" s="81"/>
      <c r="HME227" s="81"/>
      <c r="HMF227" s="81"/>
      <c r="HMG227" s="81"/>
      <c r="HMH227" s="81"/>
      <c r="HMI227" s="81"/>
      <c r="HMJ227" s="81"/>
      <c r="HMK227" s="81"/>
      <c r="HML227" s="81"/>
      <c r="HMM227" s="81"/>
      <c r="HMN227" s="81"/>
      <c r="HMO227" s="81"/>
      <c r="HMP227" s="81"/>
      <c r="HMQ227" s="81"/>
      <c r="HMR227" s="81"/>
      <c r="HMS227" s="81"/>
      <c r="HMT227" s="81"/>
      <c r="HMU227" s="81"/>
      <c r="HMV227" s="81"/>
      <c r="HMW227" s="81"/>
      <c r="HMX227" s="81"/>
      <c r="HMY227" s="81"/>
      <c r="HMZ227" s="81"/>
      <c r="HNA227" s="81"/>
      <c r="HNB227" s="81"/>
      <c r="HNC227" s="81"/>
      <c r="HND227" s="81"/>
      <c r="HNE227" s="81"/>
      <c r="HNF227" s="81"/>
      <c r="HNG227" s="81"/>
      <c r="HNH227" s="81"/>
      <c r="HNI227" s="81"/>
      <c r="HNJ227" s="81"/>
      <c r="HNK227" s="81"/>
      <c r="HNL227" s="81"/>
      <c r="HNM227" s="81"/>
      <c r="HNN227" s="81"/>
      <c r="HNO227" s="81"/>
      <c r="HNP227" s="81"/>
      <c r="HNQ227" s="81"/>
      <c r="HNR227" s="81"/>
      <c r="HNS227" s="81"/>
      <c r="HNT227" s="81"/>
      <c r="HNU227" s="81"/>
      <c r="HNV227" s="81"/>
      <c r="HNW227" s="81"/>
      <c r="HNX227" s="81"/>
      <c r="HNY227" s="81"/>
      <c r="HNZ227" s="81"/>
      <c r="HOA227" s="81"/>
      <c r="HOB227" s="81"/>
      <c r="HOC227" s="81"/>
      <c r="HOD227" s="81"/>
      <c r="HOE227" s="81"/>
      <c r="HOF227" s="81"/>
      <c r="HOG227" s="81"/>
      <c r="HOH227" s="81"/>
      <c r="HOI227" s="81"/>
      <c r="HOJ227" s="81"/>
      <c r="HOK227" s="81"/>
      <c r="HOL227" s="81"/>
      <c r="HOM227" s="81"/>
      <c r="HON227" s="81"/>
      <c r="HOO227" s="81"/>
      <c r="HOP227" s="81"/>
      <c r="HOQ227" s="81"/>
      <c r="HOR227" s="81"/>
      <c r="HOS227" s="81"/>
      <c r="HOT227" s="81"/>
      <c r="HOU227" s="81"/>
      <c r="HOV227" s="81"/>
      <c r="HOW227" s="81"/>
      <c r="HOX227" s="81"/>
      <c r="HOY227" s="81"/>
      <c r="HOZ227" s="81"/>
      <c r="HPA227" s="81"/>
      <c r="HPB227" s="81"/>
      <c r="HPC227" s="81"/>
      <c r="HPD227" s="81"/>
      <c r="HPE227" s="81"/>
      <c r="HPF227" s="81"/>
      <c r="HPG227" s="81"/>
      <c r="HPH227" s="81"/>
      <c r="HPI227" s="81"/>
      <c r="HPJ227" s="81"/>
      <c r="HPK227" s="81"/>
      <c r="HPL227" s="81"/>
      <c r="HPM227" s="81"/>
      <c r="HPN227" s="81"/>
      <c r="HPO227" s="81"/>
      <c r="HPP227" s="81"/>
      <c r="HPQ227" s="81"/>
      <c r="HPR227" s="81"/>
      <c r="HPS227" s="81"/>
      <c r="HPT227" s="81"/>
      <c r="HPU227" s="81"/>
      <c r="HPV227" s="81"/>
      <c r="HPW227" s="81"/>
      <c r="HPX227" s="81"/>
      <c r="HPY227" s="81"/>
      <c r="HPZ227" s="81"/>
      <c r="HQA227" s="81"/>
      <c r="HQB227" s="81"/>
      <c r="HQC227" s="81"/>
      <c r="HQD227" s="81"/>
      <c r="HQE227" s="81"/>
      <c r="HQF227" s="81"/>
      <c r="HQG227" s="81"/>
      <c r="HQH227" s="81"/>
      <c r="HQI227" s="81"/>
      <c r="HQJ227" s="81"/>
      <c r="HQK227" s="81"/>
      <c r="HQL227" s="81"/>
      <c r="HQM227" s="81"/>
      <c r="HQN227" s="81"/>
      <c r="HQO227" s="81"/>
      <c r="HQP227" s="81"/>
      <c r="HQQ227" s="81"/>
      <c r="HQR227" s="81"/>
      <c r="HQS227" s="81"/>
      <c r="HQT227" s="81"/>
      <c r="HQU227" s="81"/>
      <c r="HQV227" s="81"/>
      <c r="HQW227" s="81"/>
      <c r="HQX227" s="81"/>
      <c r="HQY227" s="81"/>
      <c r="HQZ227" s="81"/>
      <c r="HRA227" s="81"/>
      <c r="HRB227" s="81"/>
      <c r="HRC227" s="81"/>
      <c r="HRD227" s="81"/>
      <c r="HRE227" s="81"/>
      <c r="HRF227" s="81"/>
      <c r="HRG227" s="81"/>
      <c r="HRH227" s="81"/>
      <c r="HRI227" s="81"/>
      <c r="HRJ227" s="81"/>
      <c r="HRK227" s="81"/>
      <c r="HRL227" s="81"/>
      <c r="HRM227" s="81"/>
      <c r="HRN227" s="81"/>
      <c r="HRO227" s="81"/>
      <c r="HRP227" s="81"/>
      <c r="HRQ227" s="81"/>
      <c r="HRR227" s="81"/>
      <c r="HRS227" s="81"/>
      <c r="HRT227" s="81"/>
      <c r="HRU227" s="81"/>
      <c r="HRV227" s="81"/>
      <c r="HRW227" s="81"/>
      <c r="HRX227" s="81"/>
      <c r="HRY227" s="81"/>
      <c r="HRZ227" s="81"/>
      <c r="HSA227" s="81"/>
      <c r="HSB227" s="81"/>
      <c r="HSC227" s="81"/>
      <c r="HSD227" s="81"/>
      <c r="HSE227" s="81"/>
      <c r="HSF227" s="81"/>
      <c r="HSG227" s="81"/>
      <c r="HSH227" s="81"/>
      <c r="HSI227" s="81"/>
      <c r="HSJ227" s="81"/>
      <c r="HSK227" s="81"/>
      <c r="HSL227" s="81"/>
      <c r="HSM227" s="81"/>
      <c r="HSN227" s="81"/>
      <c r="HSO227" s="81"/>
      <c r="HSP227" s="81"/>
      <c r="HSQ227" s="81"/>
      <c r="HSR227" s="81"/>
      <c r="HSS227" s="81"/>
      <c r="HST227" s="81"/>
      <c r="HSU227" s="81"/>
      <c r="HSV227" s="81"/>
      <c r="HSW227" s="81"/>
      <c r="HSX227" s="81"/>
      <c r="HSY227" s="81"/>
      <c r="HSZ227" s="81"/>
      <c r="HTA227" s="81"/>
      <c r="HTB227" s="81"/>
      <c r="HTC227" s="81"/>
      <c r="HTD227" s="81"/>
      <c r="HTE227" s="81"/>
      <c r="HTF227" s="81"/>
      <c r="HTG227" s="81"/>
      <c r="HTH227" s="81"/>
      <c r="HTI227" s="81"/>
      <c r="HTJ227" s="81"/>
      <c r="HTK227" s="81"/>
      <c r="HTL227" s="81"/>
      <c r="HTM227" s="81"/>
      <c r="HTN227" s="81"/>
      <c r="HTO227" s="81"/>
      <c r="HTP227" s="81"/>
      <c r="HTQ227" s="81"/>
      <c r="HTR227" s="81"/>
      <c r="HTS227" s="81"/>
      <c r="HTT227" s="81"/>
      <c r="HTU227" s="81"/>
      <c r="HTV227" s="81"/>
      <c r="HTW227" s="81"/>
      <c r="HTX227" s="81"/>
      <c r="HTY227" s="81"/>
      <c r="HTZ227" s="81"/>
      <c r="HUA227" s="81"/>
      <c r="HUB227" s="81"/>
      <c r="HUC227" s="81"/>
      <c r="HUD227" s="81"/>
      <c r="HUE227" s="81"/>
      <c r="HUF227" s="81"/>
      <c r="HUG227" s="81"/>
      <c r="HUH227" s="81"/>
      <c r="HUI227" s="81"/>
      <c r="HUJ227" s="81"/>
      <c r="HUK227" s="81"/>
      <c r="HUL227" s="81"/>
      <c r="HUM227" s="81"/>
      <c r="HUN227" s="81"/>
      <c r="HUO227" s="81"/>
      <c r="HUP227" s="81"/>
      <c r="HUQ227" s="81"/>
      <c r="HUR227" s="81"/>
      <c r="HUS227" s="81"/>
      <c r="HUT227" s="81"/>
      <c r="HUU227" s="81"/>
      <c r="HUV227" s="81"/>
      <c r="HUW227" s="81"/>
      <c r="HUX227" s="81"/>
      <c r="HUY227" s="81"/>
      <c r="HUZ227" s="81"/>
      <c r="HVA227" s="81"/>
      <c r="HVB227" s="81"/>
      <c r="HVC227" s="81"/>
      <c r="HVD227" s="81"/>
      <c r="HVE227" s="81"/>
      <c r="HVF227" s="81"/>
      <c r="HVG227" s="81"/>
      <c r="HVH227" s="81"/>
      <c r="HVI227" s="81"/>
      <c r="HVJ227" s="81"/>
      <c r="HVK227" s="81"/>
      <c r="HVL227" s="81"/>
      <c r="HVM227" s="81"/>
      <c r="HVN227" s="81"/>
      <c r="HVO227" s="81"/>
      <c r="HVP227" s="81"/>
      <c r="HVQ227" s="81"/>
      <c r="HVR227" s="81"/>
      <c r="HVS227" s="81"/>
      <c r="HVT227" s="81"/>
      <c r="HVU227" s="81"/>
      <c r="HVV227" s="81"/>
      <c r="HVW227" s="81"/>
      <c r="HVX227" s="81"/>
      <c r="HVY227" s="81"/>
      <c r="HVZ227" s="81"/>
      <c r="HWA227" s="81"/>
      <c r="HWB227" s="81"/>
      <c r="HWC227" s="81"/>
      <c r="HWD227" s="81"/>
      <c r="HWE227" s="81"/>
      <c r="HWF227" s="81"/>
      <c r="HWG227" s="81"/>
      <c r="HWH227" s="81"/>
      <c r="HWI227" s="81"/>
      <c r="HWJ227" s="81"/>
      <c r="HWK227" s="81"/>
      <c r="HWL227" s="81"/>
      <c r="HWM227" s="81"/>
      <c r="HWN227" s="81"/>
      <c r="HWO227" s="81"/>
      <c r="HWP227" s="81"/>
      <c r="HWQ227" s="81"/>
      <c r="HWR227" s="81"/>
      <c r="HWS227" s="81"/>
      <c r="HWT227" s="81"/>
      <c r="HWU227" s="81"/>
      <c r="HWV227" s="81"/>
      <c r="HWW227" s="81"/>
      <c r="HWX227" s="81"/>
      <c r="HWY227" s="81"/>
      <c r="HWZ227" s="81"/>
      <c r="HXA227" s="81"/>
      <c r="HXB227" s="81"/>
      <c r="HXC227" s="81"/>
      <c r="HXD227" s="81"/>
      <c r="HXE227" s="81"/>
      <c r="HXF227" s="81"/>
      <c r="HXG227" s="81"/>
      <c r="HXH227" s="81"/>
      <c r="HXI227" s="81"/>
      <c r="HXJ227" s="81"/>
      <c r="HXK227" s="81"/>
      <c r="HXL227" s="81"/>
      <c r="HXM227" s="81"/>
      <c r="HXN227" s="81"/>
      <c r="HXO227" s="81"/>
      <c r="HXP227" s="81"/>
      <c r="HXQ227" s="81"/>
      <c r="HXR227" s="81"/>
      <c r="HXS227" s="81"/>
      <c r="HXT227" s="81"/>
      <c r="HXU227" s="81"/>
      <c r="HXV227" s="81"/>
      <c r="HXW227" s="81"/>
      <c r="HXX227" s="81"/>
      <c r="HXY227" s="81"/>
      <c r="HXZ227" s="81"/>
      <c r="HYA227" s="81"/>
      <c r="HYB227" s="81"/>
      <c r="HYC227" s="81"/>
      <c r="HYD227" s="81"/>
      <c r="HYE227" s="81"/>
      <c r="HYF227" s="81"/>
      <c r="HYG227" s="81"/>
      <c r="HYH227" s="81"/>
      <c r="HYI227" s="81"/>
      <c r="HYJ227" s="81"/>
      <c r="HYK227" s="81"/>
      <c r="HYL227" s="81"/>
      <c r="HYM227" s="81"/>
      <c r="HYN227" s="81"/>
      <c r="HYO227" s="81"/>
      <c r="HYP227" s="81"/>
      <c r="HYQ227" s="81"/>
      <c r="HYR227" s="81"/>
      <c r="HYS227" s="81"/>
      <c r="HYT227" s="81"/>
      <c r="HYU227" s="81"/>
      <c r="HYV227" s="81"/>
      <c r="HYW227" s="81"/>
      <c r="HYX227" s="81"/>
      <c r="HYY227" s="81"/>
      <c r="HYZ227" s="81"/>
      <c r="HZA227" s="81"/>
      <c r="HZB227" s="81"/>
      <c r="HZC227" s="81"/>
      <c r="HZD227" s="81"/>
      <c r="HZE227" s="81"/>
      <c r="HZF227" s="81"/>
      <c r="HZG227" s="81"/>
      <c r="HZH227" s="81"/>
      <c r="HZI227" s="81"/>
      <c r="HZJ227" s="81"/>
      <c r="HZK227" s="81"/>
      <c r="HZL227" s="81"/>
      <c r="HZM227" s="81"/>
      <c r="HZN227" s="81"/>
      <c r="HZO227" s="81"/>
      <c r="HZP227" s="81"/>
      <c r="HZQ227" s="81"/>
      <c r="HZR227" s="81"/>
      <c r="HZS227" s="81"/>
      <c r="HZT227" s="81"/>
      <c r="HZU227" s="81"/>
      <c r="HZV227" s="81"/>
      <c r="HZW227" s="81"/>
      <c r="HZX227" s="81"/>
      <c r="HZY227" s="81"/>
      <c r="HZZ227" s="81"/>
      <c r="IAA227" s="81"/>
      <c r="IAB227" s="81"/>
      <c r="IAC227" s="81"/>
      <c r="IAD227" s="81"/>
      <c r="IAE227" s="81"/>
      <c r="IAF227" s="81"/>
      <c r="IAG227" s="81"/>
      <c r="IAH227" s="81"/>
      <c r="IAI227" s="81"/>
      <c r="IAJ227" s="81"/>
      <c r="IAK227" s="81"/>
      <c r="IAL227" s="81"/>
      <c r="IAM227" s="81"/>
      <c r="IAN227" s="81"/>
      <c r="IAO227" s="81"/>
      <c r="IAP227" s="81"/>
      <c r="IAQ227" s="81"/>
      <c r="IAR227" s="81"/>
      <c r="IAS227" s="81"/>
      <c r="IAT227" s="81"/>
      <c r="IAU227" s="81"/>
      <c r="IAV227" s="81"/>
      <c r="IAW227" s="81"/>
      <c r="IAX227" s="81"/>
      <c r="IAY227" s="81"/>
      <c r="IAZ227" s="81"/>
      <c r="IBA227" s="81"/>
      <c r="IBB227" s="81"/>
      <c r="IBC227" s="81"/>
      <c r="IBD227" s="81"/>
      <c r="IBE227" s="81"/>
      <c r="IBF227" s="81"/>
      <c r="IBG227" s="81"/>
      <c r="IBH227" s="81"/>
      <c r="IBI227" s="81"/>
      <c r="IBJ227" s="81"/>
      <c r="IBK227" s="81"/>
      <c r="IBL227" s="81"/>
      <c r="IBM227" s="81"/>
      <c r="IBN227" s="81"/>
      <c r="IBO227" s="81"/>
      <c r="IBP227" s="81"/>
      <c r="IBQ227" s="81"/>
      <c r="IBR227" s="81"/>
      <c r="IBS227" s="81"/>
      <c r="IBT227" s="81"/>
      <c r="IBU227" s="81"/>
      <c r="IBV227" s="81"/>
      <c r="IBW227" s="81"/>
      <c r="IBX227" s="81"/>
      <c r="IBY227" s="81"/>
      <c r="IBZ227" s="81"/>
      <c r="ICA227" s="81"/>
      <c r="ICB227" s="81"/>
      <c r="ICC227" s="81"/>
      <c r="ICD227" s="81"/>
      <c r="ICE227" s="81"/>
      <c r="ICF227" s="81"/>
      <c r="ICG227" s="81"/>
      <c r="ICH227" s="81"/>
      <c r="ICI227" s="81"/>
      <c r="ICJ227" s="81"/>
      <c r="ICK227" s="81"/>
      <c r="ICL227" s="81"/>
      <c r="ICM227" s="81"/>
      <c r="ICN227" s="81"/>
      <c r="ICO227" s="81"/>
      <c r="ICP227" s="81"/>
      <c r="ICQ227" s="81"/>
      <c r="ICR227" s="81"/>
      <c r="ICS227" s="81"/>
      <c r="ICT227" s="81"/>
      <c r="ICU227" s="81"/>
      <c r="ICV227" s="81"/>
      <c r="ICW227" s="81"/>
      <c r="ICX227" s="81"/>
      <c r="ICY227" s="81"/>
      <c r="ICZ227" s="81"/>
      <c r="IDA227" s="81"/>
      <c r="IDB227" s="81"/>
      <c r="IDC227" s="81"/>
      <c r="IDD227" s="81"/>
      <c r="IDE227" s="81"/>
      <c r="IDF227" s="81"/>
      <c r="IDG227" s="81"/>
      <c r="IDH227" s="81"/>
      <c r="IDI227" s="81"/>
      <c r="IDJ227" s="81"/>
      <c r="IDK227" s="81"/>
      <c r="IDL227" s="81"/>
      <c r="IDM227" s="81"/>
      <c r="IDN227" s="81"/>
      <c r="IDO227" s="81"/>
      <c r="IDP227" s="81"/>
      <c r="IDQ227" s="81"/>
      <c r="IDR227" s="81"/>
      <c r="IDS227" s="81"/>
      <c r="IDT227" s="81"/>
      <c r="IDU227" s="81"/>
      <c r="IDV227" s="81"/>
      <c r="IDW227" s="81"/>
      <c r="IDX227" s="81"/>
      <c r="IDY227" s="81"/>
      <c r="IDZ227" s="81"/>
      <c r="IEA227" s="81"/>
      <c r="IEB227" s="81"/>
      <c r="IEC227" s="81"/>
      <c r="IED227" s="81"/>
      <c r="IEE227" s="81"/>
      <c r="IEF227" s="81"/>
      <c r="IEG227" s="81"/>
      <c r="IEH227" s="81"/>
      <c r="IEI227" s="81"/>
      <c r="IEJ227" s="81"/>
      <c r="IEK227" s="81"/>
      <c r="IEL227" s="81"/>
      <c r="IEM227" s="81"/>
      <c r="IEN227" s="81"/>
      <c r="IEO227" s="81"/>
      <c r="IEP227" s="81"/>
      <c r="IEQ227" s="81"/>
      <c r="IER227" s="81"/>
      <c r="IES227" s="81"/>
      <c r="IET227" s="81"/>
      <c r="IEU227" s="81"/>
      <c r="IEV227" s="81"/>
      <c r="IEW227" s="81"/>
      <c r="IEX227" s="81"/>
      <c r="IEY227" s="81"/>
      <c r="IEZ227" s="81"/>
      <c r="IFA227" s="81"/>
      <c r="IFB227" s="81"/>
      <c r="IFC227" s="81"/>
      <c r="IFD227" s="81"/>
      <c r="IFE227" s="81"/>
      <c r="IFF227" s="81"/>
      <c r="IFG227" s="81"/>
      <c r="IFH227" s="81"/>
      <c r="IFI227" s="81"/>
      <c r="IFJ227" s="81"/>
      <c r="IFK227" s="81"/>
      <c r="IFL227" s="81"/>
      <c r="IFM227" s="81"/>
      <c r="IFN227" s="81"/>
      <c r="IFO227" s="81"/>
      <c r="IFP227" s="81"/>
      <c r="IFQ227" s="81"/>
      <c r="IFR227" s="81"/>
      <c r="IFS227" s="81"/>
      <c r="IFT227" s="81"/>
      <c r="IFU227" s="81"/>
      <c r="IFV227" s="81"/>
      <c r="IFW227" s="81"/>
      <c r="IFX227" s="81"/>
      <c r="IFY227" s="81"/>
      <c r="IFZ227" s="81"/>
      <c r="IGA227" s="81"/>
      <c r="IGB227" s="81"/>
      <c r="IGC227" s="81"/>
      <c r="IGD227" s="81"/>
      <c r="IGE227" s="81"/>
      <c r="IGF227" s="81"/>
      <c r="IGG227" s="81"/>
      <c r="IGH227" s="81"/>
      <c r="IGI227" s="81"/>
      <c r="IGJ227" s="81"/>
      <c r="IGK227" s="81"/>
      <c r="IGL227" s="81"/>
      <c r="IGM227" s="81"/>
      <c r="IGN227" s="81"/>
      <c r="IGO227" s="81"/>
      <c r="IGP227" s="81"/>
      <c r="IGQ227" s="81"/>
      <c r="IGR227" s="81"/>
      <c r="IGS227" s="81"/>
      <c r="IGT227" s="81"/>
      <c r="IGU227" s="81"/>
      <c r="IGV227" s="81"/>
      <c r="IGW227" s="81"/>
      <c r="IGX227" s="81"/>
      <c r="IGY227" s="81"/>
      <c r="IGZ227" s="81"/>
      <c r="IHA227" s="81"/>
      <c r="IHB227" s="81"/>
      <c r="IHC227" s="81"/>
      <c r="IHD227" s="81"/>
      <c r="IHE227" s="81"/>
      <c r="IHF227" s="81"/>
      <c r="IHG227" s="81"/>
      <c r="IHH227" s="81"/>
      <c r="IHI227" s="81"/>
      <c r="IHJ227" s="81"/>
      <c r="IHK227" s="81"/>
      <c r="IHL227" s="81"/>
      <c r="IHM227" s="81"/>
      <c r="IHN227" s="81"/>
      <c r="IHO227" s="81"/>
      <c r="IHP227" s="81"/>
      <c r="IHQ227" s="81"/>
      <c r="IHR227" s="81"/>
      <c r="IHS227" s="81"/>
      <c r="IHT227" s="81"/>
      <c r="IHU227" s="81"/>
      <c r="IHV227" s="81"/>
      <c r="IHW227" s="81"/>
      <c r="IHX227" s="81"/>
      <c r="IHY227" s="81"/>
      <c r="IHZ227" s="81"/>
      <c r="IIA227" s="81"/>
      <c r="IIB227" s="81"/>
      <c r="IIC227" s="81"/>
      <c r="IID227" s="81"/>
      <c r="IIE227" s="81"/>
      <c r="IIF227" s="81"/>
      <c r="IIG227" s="81"/>
      <c r="IIH227" s="81"/>
      <c r="III227" s="81"/>
      <c r="IIJ227" s="81"/>
      <c r="IIK227" s="81"/>
      <c r="IIL227" s="81"/>
      <c r="IIM227" s="81"/>
      <c r="IIN227" s="81"/>
      <c r="IIO227" s="81"/>
      <c r="IIP227" s="81"/>
      <c r="IIQ227" s="81"/>
      <c r="IIR227" s="81"/>
      <c r="IIS227" s="81"/>
      <c r="IIT227" s="81"/>
      <c r="IIU227" s="81"/>
      <c r="IIV227" s="81"/>
      <c r="IIW227" s="81"/>
      <c r="IIX227" s="81"/>
      <c r="IIY227" s="81"/>
      <c r="IIZ227" s="81"/>
      <c r="IJA227" s="81"/>
      <c r="IJB227" s="81"/>
      <c r="IJC227" s="81"/>
      <c r="IJD227" s="81"/>
      <c r="IJE227" s="81"/>
      <c r="IJF227" s="81"/>
      <c r="IJG227" s="81"/>
      <c r="IJH227" s="81"/>
      <c r="IJI227" s="81"/>
      <c r="IJJ227" s="81"/>
      <c r="IJK227" s="81"/>
      <c r="IJL227" s="81"/>
      <c r="IJM227" s="81"/>
      <c r="IJN227" s="81"/>
      <c r="IJO227" s="81"/>
      <c r="IJP227" s="81"/>
      <c r="IJQ227" s="81"/>
      <c r="IJR227" s="81"/>
      <c r="IJS227" s="81"/>
      <c r="IJT227" s="81"/>
      <c r="IJU227" s="81"/>
      <c r="IJV227" s="81"/>
      <c r="IJW227" s="81"/>
      <c r="IJX227" s="81"/>
      <c r="IJY227" s="81"/>
      <c r="IJZ227" s="81"/>
      <c r="IKA227" s="81"/>
      <c r="IKB227" s="81"/>
      <c r="IKC227" s="81"/>
      <c r="IKD227" s="81"/>
      <c r="IKE227" s="81"/>
      <c r="IKF227" s="81"/>
      <c r="IKG227" s="81"/>
      <c r="IKH227" s="81"/>
      <c r="IKI227" s="81"/>
      <c r="IKJ227" s="81"/>
      <c r="IKK227" s="81"/>
      <c r="IKL227" s="81"/>
      <c r="IKM227" s="81"/>
      <c r="IKN227" s="81"/>
      <c r="IKO227" s="81"/>
      <c r="IKP227" s="81"/>
      <c r="IKQ227" s="81"/>
      <c r="IKR227" s="81"/>
      <c r="IKS227" s="81"/>
      <c r="IKT227" s="81"/>
      <c r="IKU227" s="81"/>
      <c r="IKV227" s="81"/>
      <c r="IKW227" s="81"/>
      <c r="IKX227" s="81"/>
      <c r="IKY227" s="81"/>
      <c r="IKZ227" s="81"/>
      <c r="ILA227" s="81"/>
      <c r="ILB227" s="81"/>
      <c r="ILC227" s="81"/>
      <c r="ILD227" s="81"/>
      <c r="ILE227" s="81"/>
      <c r="ILF227" s="81"/>
      <c r="ILG227" s="81"/>
      <c r="ILH227" s="81"/>
      <c r="ILI227" s="81"/>
      <c r="ILJ227" s="81"/>
      <c r="ILK227" s="81"/>
      <c r="ILL227" s="81"/>
      <c r="ILM227" s="81"/>
      <c r="ILN227" s="81"/>
      <c r="ILO227" s="81"/>
      <c r="ILP227" s="81"/>
      <c r="ILQ227" s="81"/>
      <c r="ILR227" s="81"/>
      <c r="ILS227" s="81"/>
      <c r="ILT227" s="81"/>
      <c r="ILU227" s="81"/>
      <c r="ILV227" s="81"/>
      <c r="ILW227" s="81"/>
      <c r="ILX227" s="81"/>
      <c r="ILY227" s="81"/>
      <c r="ILZ227" s="81"/>
      <c r="IMA227" s="81"/>
      <c r="IMB227" s="81"/>
      <c r="IMC227" s="81"/>
      <c r="IMD227" s="81"/>
      <c r="IME227" s="81"/>
      <c r="IMF227" s="81"/>
      <c r="IMG227" s="81"/>
      <c r="IMH227" s="81"/>
      <c r="IMI227" s="81"/>
      <c r="IMJ227" s="81"/>
      <c r="IMK227" s="81"/>
      <c r="IML227" s="81"/>
      <c r="IMM227" s="81"/>
      <c r="IMN227" s="81"/>
      <c r="IMO227" s="81"/>
      <c r="IMP227" s="81"/>
      <c r="IMQ227" s="81"/>
      <c r="IMR227" s="81"/>
      <c r="IMS227" s="81"/>
      <c r="IMT227" s="81"/>
      <c r="IMU227" s="81"/>
      <c r="IMV227" s="81"/>
      <c r="IMW227" s="81"/>
      <c r="IMX227" s="81"/>
      <c r="IMY227" s="81"/>
      <c r="IMZ227" s="81"/>
      <c r="INA227" s="81"/>
      <c r="INB227" s="81"/>
      <c r="INC227" s="81"/>
      <c r="IND227" s="81"/>
      <c r="INE227" s="81"/>
      <c r="INF227" s="81"/>
      <c r="ING227" s="81"/>
      <c r="INH227" s="81"/>
      <c r="INI227" s="81"/>
      <c r="INJ227" s="81"/>
      <c r="INK227" s="81"/>
      <c r="INL227" s="81"/>
      <c r="INM227" s="81"/>
      <c r="INN227" s="81"/>
      <c r="INO227" s="81"/>
      <c r="INP227" s="81"/>
      <c r="INQ227" s="81"/>
      <c r="INR227" s="81"/>
      <c r="INS227" s="81"/>
      <c r="INT227" s="81"/>
      <c r="INU227" s="81"/>
      <c r="INV227" s="81"/>
      <c r="INW227" s="81"/>
      <c r="INX227" s="81"/>
      <c r="INY227" s="81"/>
      <c r="INZ227" s="81"/>
      <c r="IOA227" s="81"/>
      <c r="IOB227" s="81"/>
      <c r="IOC227" s="81"/>
      <c r="IOD227" s="81"/>
      <c r="IOE227" s="81"/>
      <c r="IOF227" s="81"/>
      <c r="IOG227" s="81"/>
      <c r="IOH227" s="81"/>
      <c r="IOI227" s="81"/>
      <c r="IOJ227" s="81"/>
      <c r="IOK227" s="81"/>
      <c r="IOL227" s="81"/>
      <c r="IOM227" s="81"/>
      <c r="ION227" s="81"/>
      <c r="IOO227" s="81"/>
      <c r="IOP227" s="81"/>
      <c r="IOQ227" s="81"/>
      <c r="IOR227" s="81"/>
      <c r="IOS227" s="81"/>
      <c r="IOT227" s="81"/>
      <c r="IOU227" s="81"/>
      <c r="IOV227" s="81"/>
      <c r="IOW227" s="81"/>
      <c r="IOX227" s="81"/>
      <c r="IOY227" s="81"/>
      <c r="IOZ227" s="81"/>
      <c r="IPA227" s="81"/>
      <c r="IPB227" s="81"/>
      <c r="IPC227" s="81"/>
      <c r="IPD227" s="81"/>
      <c r="IPE227" s="81"/>
      <c r="IPF227" s="81"/>
      <c r="IPG227" s="81"/>
      <c r="IPH227" s="81"/>
      <c r="IPI227" s="81"/>
      <c r="IPJ227" s="81"/>
      <c r="IPK227" s="81"/>
      <c r="IPL227" s="81"/>
      <c r="IPM227" s="81"/>
      <c r="IPN227" s="81"/>
      <c r="IPO227" s="81"/>
      <c r="IPP227" s="81"/>
      <c r="IPQ227" s="81"/>
      <c r="IPR227" s="81"/>
      <c r="IPS227" s="81"/>
      <c r="IPT227" s="81"/>
      <c r="IPU227" s="81"/>
      <c r="IPV227" s="81"/>
      <c r="IPW227" s="81"/>
      <c r="IPX227" s="81"/>
      <c r="IPY227" s="81"/>
      <c r="IPZ227" s="81"/>
      <c r="IQA227" s="81"/>
      <c r="IQB227" s="81"/>
      <c r="IQC227" s="81"/>
      <c r="IQD227" s="81"/>
      <c r="IQE227" s="81"/>
      <c r="IQF227" s="81"/>
      <c r="IQG227" s="81"/>
      <c r="IQH227" s="81"/>
      <c r="IQI227" s="81"/>
      <c r="IQJ227" s="81"/>
      <c r="IQK227" s="81"/>
      <c r="IQL227" s="81"/>
      <c r="IQM227" s="81"/>
      <c r="IQN227" s="81"/>
      <c r="IQO227" s="81"/>
      <c r="IQP227" s="81"/>
      <c r="IQQ227" s="81"/>
      <c r="IQR227" s="81"/>
      <c r="IQS227" s="81"/>
      <c r="IQT227" s="81"/>
      <c r="IQU227" s="81"/>
      <c r="IQV227" s="81"/>
      <c r="IQW227" s="81"/>
      <c r="IQX227" s="81"/>
      <c r="IQY227" s="81"/>
      <c r="IQZ227" s="81"/>
      <c r="IRA227" s="81"/>
      <c r="IRB227" s="81"/>
      <c r="IRC227" s="81"/>
      <c r="IRD227" s="81"/>
      <c r="IRE227" s="81"/>
      <c r="IRF227" s="81"/>
      <c r="IRG227" s="81"/>
      <c r="IRH227" s="81"/>
      <c r="IRI227" s="81"/>
      <c r="IRJ227" s="81"/>
      <c r="IRK227" s="81"/>
      <c r="IRL227" s="81"/>
      <c r="IRM227" s="81"/>
      <c r="IRN227" s="81"/>
      <c r="IRO227" s="81"/>
      <c r="IRP227" s="81"/>
      <c r="IRQ227" s="81"/>
      <c r="IRR227" s="81"/>
      <c r="IRS227" s="81"/>
      <c r="IRT227" s="81"/>
      <c r="IRU227" s="81"/>
      <c r="IRV227" s="81"/>
      <c r="IRW227" s="81"/>
      <c r="IRX227" s="81"/>
      <c r="IRY227" s="81"/>
      <c r="IRZ227" s="81"/>
      <c r="ISA227" s="81"/>
      <c r="ISB227" s="81"/>
      <c r="ISC227" s="81"/>
      <c r="ISD227" s="81"/>
      <c r="ISE227" s="81"/>
      <c r="ISF227" s="81"/>
      <c r="ISG227" s="81"/>
      <c r="ISH227" s="81"/>
      <c r="ISI227" s="81"/>
      <c r="ISJ227" s="81"/>
      <c r="ISK227" s="81"/>
      <c r="ISL227" s="81"/>
      <c r="ISM227" s="81"/>
      <c r="ISN227" s="81"/>
      <c r="ISO227" s="81"/>
      <c r="ISP227" s="81"/>
      <c r="ISQ227" s="81"/>
      <c r="ISR227" s="81"/>
      <c r="ISS227" s="81"/>
      <c r="IST227" s="81"/>
      <c r="ISU227" s="81"/>
      <c r="ISV227" s="81"/>
      <c r="ISW227" s="81"/>
      <c r="ISX227" s="81"/>
      <c r="ISY227" s="81"/>
      <c r="ISZ227" s="81"/>
      <c r="ITA227" s="81"/>
      <c r="ITB227" s="81"/>
      <c r="ITC227" s="81"/>
      <c r="ITD227" s="81"/>
      <c r="ITE227" s="81"/>
      <c r="ITF227" s="81"/>
      <c r="ITG227" s="81"/>
      <c r="ITH227" s="81"/>
      <c r="ITI227" s="81"/>
      <c r="ITJ227" s="81"/>
      <c r="ITK227" s="81"/>
      <c r="ITL227" s="81"/>
      <c r="ITM227" s="81"/>
      <c r="ITN227" s="81"/>
      <c r="ITO227" s="81"/>
      <c r="ITP227" s="81"/>
      <c r="ITQ227" s="81"/>
      <c r="ITR227" s="81"/>
      <c r="ITS227" s="81"/>
      <c r="ITT227" s="81"/>
      <c r="ITU227" s="81"/>
      <c r="ITV227" s="81"/>
      <c r="ITW227" s="81"/>
      <c r="ITX227" s="81"/>
      <c r="ITY227" s="81"/>
      <c r="ITZ227" s="81"/>
      <c r="IUA227" s="81"/>
      <c r="IUB227" s="81"/>
      <c r="IUC227" s="81"/>
      <c r="IUD227" s="81"/>
      <c r="IUE227" s="81"/>
      <c r="IUF227" s="81"/>
      <c r="IUG227" s="81"/>
      <c r="IUH227" s="81"/>
      <c r="IUI227" s="81"/>
      <c r="IUJ227" s="81"/>
      <c r="IUK227" s="81"/>
      <c r="IUL227" s="81"/>
      <c r="IUM227" s="81"/>
      <c r="IUN227" s="81"/>
      <c r="IUO227" s="81"/>
      <c r="IUP227" s="81"/>
      <c r="IUQ227" s="81"/>
      <c r="IUR227" s="81"/>
      <c r="IUS227" s="81"/>
      <c r="IUT227" s="81"/>
      <c r="IUU227" s="81"/>
      <c r="IUV227" s="81"/>
      <c r="IUW227" s="81"/>
      <c r="IUX227" s="81"/>
      <c r="IUY227" s="81"/>
      <c r="IUZ227" s="81"/>
      <c r="IVA227" s="81"/>
      <c r="IVB227" s="81"/>
      <c r="IVC227" s="81"/>
      <c r="IVD227" s="81"/>
      <c r="IVE227" s="81"/>
      <c r="IVF227" s="81"/>
      <c r="IVG227" s="81"/>
      <c r="IVH227" s="81"/>
      <c r="IVI227" s="81"/>
      <c r="IVJ227" s="81"/>
      <c r="IVK227" s="81"/>
      <c r="IVL227" s="81"/>
      <c r="IVM227" s="81"/>
      <c r="IVN227" s="81"/>
      <c r="IVO227" s="81"/>
      <c r="IVP227" s="81"/>
      <c r="IVQ227" s="81"/>
      <c r="IVR227" s="81"/>
      <c r="IVS227" s="81"/>
      <c r="IVT227" s="81"/>
      <c r="IVU227" s="81"/>
      <c r="IVV227" s="81"/>
      <c r="IVW227" s="81"/>
      <c r="IVX227" s="81"/>
      <c r="IVY227" s="81"/>
      <c r="IVZ227" s="81"/>
      <c r="IWA227" s="81"/>
      <c r="IWB227" s="81"/>
      <c r="IWC227" s="81"/>
      <c r="IWD227" s="81"/>
      <c r="IWE227" s="81"/>
      <c r="IWF227" s="81"/>
      <c r="IWG227" s="81"/>
      <c r="IWH227" s="81"/>
      <c r="IWI227" s="81"/>
      <c r="IWJ227" s="81"/>
      <c r="IWK227" s="81"/>
      <c r="IWL227" s="81"/>
      <c r="IWM227" s="81"/>
      <c r="IWN227" s="81"/>
      <c r="IWO227" s="81"/>
      <c r="IWP227" s="81"/>
      <c r="IWQ227" s="81"/>
      <c r="IWR227" s="81"/>
      <c r="IWS227" s="81"/>
      <c r="IWT227" s="81"/>
      <c r="IWU227" s="81"/>
      <c r="IWV227" s="81"/>
      <c r="IWW227" s="81"/>
      <c r="IWX227" s="81"/>
      <c r="IWY227" s="81"/>
      <c r="IWZ227" s="81"/>
      <c r="IXA227" s="81"/>
      <c r="IXB227" s="81"/>
      <c r="IXC227" s="81"/>
      <c r="IXD227" s="81"/>
      <c r="IXE227" s="81"/>
      <c r="IXF227" s="81"/>
      <c r="IXG227" s="81"/>
      <c r="IXH227" s="81"/>
      <c r="IXI227" s="81"/>
      <c r="IXJ227" s="81"/>
      <c r="IXK227" s="81"/>
      <c r="IXL227" s="81"/>
      <c r="IXM227" s="81"/>
      <c r="IXN227" s="81"/>
      <c r="IXO227" s="81"/>
      <c r="IXP227" s="81"/>
      <c r="IXQ227" s="81"/>
      <c r="IXR227" s="81"/>
      <c r="IXS227" s="81"/>
      <c r="IXT227" s="81"/>
      <c r="IXU227" s="81"/>
      <c r="IXV227" s="81"/>
      <c r="IXW227" s="81"/>
      <c r="IXX227" s="81"/>
      <c r="IXY227" s="81"/>
      <c r="IXZ227" s="81"/>
      <c r="IYA227" s="81"/>
      <c r="IYB227" s="81"/>
      <c r="IYC227" s="81"/>
      <c r="IYD227" s="81"/>
      <c r="IYE227" s="81"/>
      <c r="IYF227" s="81"/>
      <c r="IYG227" s="81"/>
      <c r="IYH227" s="81"/>
      <c r="IYI227" s="81"/>
      <c r="IYJ227" s="81"/>
      <c r="IYK227" s="81"/>
      <c r="IYL227" s="81"/>
      <c r="IYM227" s="81"/>
      <c r="IYN227" s="81"/>
      <c r="IYO227" s="81"/>
      <c r="IYP227" s="81"/>
      <c r="IYQ227" s="81"/>
      <c r="IYR227" s="81"/>
      <c r="IYS227" s="81"/>
      <c r="IYT227" s="81"/>
      <c r="IYU227" s="81"/>
      <c r="IYV227" s="81"/>
      <c r="IYW227" s="81"/>
      <c r="IYX227" s="81"/>
      <c r="IYY227" s="81"/>
      <c r="IYZ227" s="81"/>
      <c r="IZA227" s="81"/>
      <c r="IZB227" s="81"/>
      <c r="IZC227" s="81"/>
      <c r="IZD227" s="81"/>
      <c r="IZE227" s="81"/>
      <c r="IZF227" s="81"/>
      <c r="IZG227" s="81"/>
      <c r="IZH227" s="81"/>
      <c r="IZI227" s="81"/>
      <c r="IZJ227" s="81"/>
      <c r="IZK227" s="81"/>
      <c r="IZL227" s="81"/>
      <c r="IZM227" s="81"/>
      <c r="IZN227" s="81"/>
      <c r="IZO227" s="81"/>
      <c r="IZP227" s="81"/>
      <c r="IZQ227" s="81"/>
      <c r="IZR227" s="81"/>
      <c r="IZS227" s="81"/>
      <c r="IZT227" s="81"/>
      <c r="IZU227" s="81"/>
      <c r="IZV227" s="81"/>
      <c r="IZW227" s="81"/>
      <c r="IZX227" s="81"/>
      <c r="IZY227" s="81"/>
      <c r="IZZ227" s="81"/>
      <c r="JAA227" s="81"/>
      <c r="JAB227" s="81"/>
      <c r="JAC227" s="81"/>
      <c r="JAD227" s="81"/>
      <c r="JAE227" s="81"/>
      <c r="JAF227" s="81"/>
      <c r="JAG227" s="81"/>
      <c r="JAH227" s="81"/>
      <c r="JAI227" s="81"/>
      <c r="JAJ227" s="81"/>
      <c r="JAK227" s="81"/>
      <c r="JAL227" s="81"/>
      <c r="JAM227" s="81"/>
      <c r="JAN227" s="81"/>
      <c r="JAO227" s="81"/>
      <c r="JAP227" s="81"/>
      <c r="JAQ227" s="81"/>
      <c r="JAR227" s="81"/>
      <c r="JAS227" s="81"/>
      <c r="JAT227" s="81"/>
      <c r="JAU227" s="81"/>
      <c r="JAV227" s="81"/>
      <c r="JAW227" s="81"/>
      <c r="JAX227" s="81"/>
      <c r="JAY227" s="81"/>
      <c r="JAZ227" s="81"/>
      <c r="JBA227" s="81"/>
      <c r="JBB227" s="81"/>
      <c r="JBC227" s="81"/>
      <c r="JBD227" s="81"/>
      <c r="JBE227" s="81"/>
      <c r="JBF227" s="81"/>
      <c r="JBG227" s="81"/>
      <c r="JBH227" s="81"/>
      <c r="JBI227" s="81"/>
      <c r="JBJ227" s="81"/>
      <c r="JBK227" s="81"/>
      <c r="JBL227" s="81"/>
      <c r="JBM227" s="81"/>
      <c r="JBN227" s="81"/>
      <c r="JBO227" s="81"/>
      <c r="JBP227" s="81"/>
      <c r="JBQ227" s="81"/>
      <c r="JBR227" s="81"/>
      <c r="JBS227" s="81"/>
      <c r="JBT227" s="81"/>
      <c r="JBU227" s="81"/>
      <c r="JBV227" s="81"/>
      <c r="JBW227" s="81"/>
      <c r="JBX227" s="81"/>
      <c r="JBY227" s="81"/>
      <c r="JBZ227" s="81"/>
      <c r="JCA227" s="81"/>
      <c r="JCB227" s="81"/>
      <c r="JCC227" s="81"/>
      <c r="JCD227" s="81"/>
      <c r="JCE227" s="81"/>
      <c r="JCF227" s="81"/>
      <c r="JCG227" s="81"/>
      <c r="JCH227" s="81"/>
      <c r="JCI227" s="81"/>
      <c r="JCJ227" s="81"/>
      <c r="JCK227" s="81"/>
      <c r="JCL227" s="81"/>
      <c r="JCM227" s="81"/>
      <c r="JCN227" s="81"/>
      <c r="JCO227" s="81"/>
      <c r="JCP227" s="81"/>
      <c r="JCQ227" s="81"/>
      <c r="JCR227" s="81"/>
      <c r="JCS227" s="81"/>
      <c r="JCT227" s="81"/>
      <c r="JCU227" s="81"/>
      <c r="JCV227" s="81"/>
      <c r="JCW227" s="81"/>
      <c r="JCX227" s="81"/>
      <c r="JCY227" s="81"/>
      <c r="JCZ227" s="81"/>
      <c r="JDA227" s="81"/>
      <c r="JDB227" s="81"/>
      <c r="JDC227" s="81"/>
      <c r="JDD227" s="81"/>
      <c r="JDE227" s="81"/>
      <c r="JDF227" s="81"/>
      <c r="JDG227" s="81"/>
      <c r="JDH227" s="81"/>
      <c r="JDI227" s="81"/>
      <c r="JDJ227" s="81"/>
      <c r="JDK227" s="81"/>
      <c r="JDL227" s="81"/>
      <c r="JDM227" s="81"/>
      <c r="JDN227" s="81"/>
      <c r="JDO227" s="81"/>
      <c r="JDP227" s="81"/>
      <c r="JDQ227" s="81"/>
      <c r="JDR227" s="81"/>
      <c r="JDS227" s="81"/>
      <c r="JDT227" s="81"/>
      <c r="JDU227" s="81"/>
      <c r="JDV227" s="81"/>
      <c r="JDW227" s="81"/>
      <c r="JDX227" s="81"/>
      <c r="JDY227" s="81"/>
      <c r="JDZ227" s="81"/>
      <c r="JEA227" s="81"/>
      <c r="JEB227" s="81"/>
      <c r="JEC227" s="81"/>
      <c r="JED227" s="81"/>
      <c r="JEE227" s="81"/>
      <c r="JEF227" s="81"/>
      <c r="JEG227" s="81"/>
      <c r="JEH227" s="81"/>
      <c r="JEI227" s="81"/>
      <c r="JEJ227" s="81"/>
      <c r="JEK227" s="81"/>
      <c r="JEL227" s="81"/>
      <c r="JEM227" s="81"/>
      <c r="JEN227" s="81"/>
      <c r="JEO227" s="81"/>
      <c r="JEP227" s="81"/>
      <c r="JEQ227" s="81"/>
      <c r="JER227" s="81"/>
      <c r="JES227" s="81"/>
      <c r="JET227" s="81"/>
      <c r="JEU227" s="81"/>
      <c r="JEV227" s="81"/>
      <c r="JEW227" s="81"/>
      <c r="JEX227" s="81"/>
      <c r="JEY227" s="81"/>
      <c r="JEZ227" s="81"/>
      <c r="JFA227" s="81"/>
      <c r="JFB227" s="81"/>
      <c r="JFC227" s="81"/>
      <c r="JFD227" s="81"/>
      <c r="JFE227" s="81"/>
      <c r="JFF227" s="81"/>
      <c r="JFG227" s="81"/>
      <c r="JFH227" s="81"/>
      <c r="JFI227" s="81"/>
      <c r="JFJ227" s="81"/>
      <c r="JFK227" s="81"/>
      <c r="JFL227" s="81"/>
      <c r="JFM227" s="81"/>
      <c r="JFN227" s="81"/>
      <c r="JFO227" s="81"/>
      <c r="JFP227" s="81"/>
      <c r="JFQ227" s="81"/>
      <c r="JFR227" s="81"/>
      <c r="JFS227" s="81"/>
      <c r="JFT227" s="81"/>
      <c r="JFU227" s="81"/>
      <c r="JFV227" s="81"/>
      <c r="JFW227" s="81"/>
      <c r="JFX227" s="81"/>
      <c r="JFY227" s="81"/>
      <c r="JFZ227" s="81"/>
      <c r="JGA227" s="81"/>
      <c r="JGB227" s="81"/>
      <c r="JGC227" s="81"/>
      <c r="JGD227" s="81"/>
      <c r="JGE227" s="81"/>
      <c r="JGF227" s="81"/>
      <c r="JGG227" s="81"/>
      <c r="JGH227" s="81"/>
      <c r="JGI227" s="81"/>
      <c r="JGJ227" s="81"/>
      <c r="JGK227" s="81"/>
      <c r="JGL227" s="81"/>
      <c r="JGM227" s="81"/>
      <c r="JGN227" s="81"/>
      <c r="JGO227" s="81"/>
      <c r="JGP227" s="81"/>
      <c r="JGQ227" s="81"/>
      <c r="JGR227" s="81"/>
      <c r="JGS227" s="81"/>
      <c r="JGT227" s="81"/>
      <c r="JGU227" s="81"/>
      <c r="JGV227" s="81"/>
      <c r="JGW227" s="81"/>
      <c r="JGX227" s="81"/>
      <c r="JGY227" s="81"/>
      <c r="JGZ227" s="81"/>
      <c r="JHA227" s="81"/>
      <c r="JHB227" s="81"/>
      <c r="JHC227" s="81"/>
      <c r="JHD227" s="81"/>
      <c r="JHE227" s="81"/>
      <c r="JHF227" s="81"/>
      <c r="JHG227" s="81"/>
      <c r="JHH227" s="81"/>
      <c r="JHI227" s="81"/>
      <c r="JHJ227" s="81"/>
      <c r="JHK227" s="81"/>
      <c r="JHL227" s="81"/>
      <c r="JHM227" s="81"/>
      <c r="JHN227" s="81"/>
      <c r="JHO227" s="81"/>
      <c r="JHP227" s="81"/>
      <c r="JHQ227" s="81"/>
      <c r="JHR227" s="81"/>
      <c r="JHS227" s="81"/>
      <c r="JHT227" s="81"/>
      <c r="JHU227" s="81"/>
      <c r="JHV227" s="81"/>
      <c r="JHW227" s="81"/>
      <c r="JHX227" s="81"/>
      <c r="JHY227" s="81"/>
      <c r="JHZ227" s="81"/>
      <c r="JIA227" s="81"/>
      <c r="JIB227" s="81"/>
      <c r="JIC227" s="81"/>
      <c r="JID227" s="81"/>
      <c r="JIE227" s="81"/>
      <c r="JIF227" s="81"/>
      <c r="JIG227" s="81"/>
      <c r="JIH227" s="81"/>
      <c r="JII227" s="81"/>
      <c r="JIJ227" s="81"/>
      <c r="JIK227" s="81"/>
      <c r="JIL227" s="81"/>
      <c r="JIM227" s="81"/>
      <c r="JIN227" s="81"/>
      <c r="JIO227" s="81"/>
      <c r="JIP227" s="81"/>
      <c r="JIQ227" s="81"/>
      <c r="JIR227" s="81"/>
      <c r="JIS227" s="81"/>
      <c r="JIT227" s="81"/>
      <c r="JIU227" s="81"/>
      <c r="JIV227" s="81"/>
      <c r="JIW227" s="81"/>
      <c r="JIX227" s="81"/>
      <c r="JIY227" s="81"/>
      <c r="JIZ227" s="81"/>
      <c r="JJA227" s="81"/>
      <c r="JJB227" s="81"/>
      <c r="JJC227" s="81"/>
      <c r="JJD227" s="81"/>
      <c r="JJE227" s="81"/>
      <c r="JJF227" s="81"/>
      <c r="JJG227" s="81"/>
      <c r="JJH227" s="81"/>
      <c r="JJI227" s="81"/>
      <c r="JJJ227" s="81"/>
      <c r="JJK227" s="81"/>
      <c r="JJL227" s="81"/>
      <c r="JJM227" s="81"/>
      <c r="JJN227" s="81"/>
      <c r="JJO227" s="81"/>
      <c r="JJP227" s="81"/>
      <c r="JJQ227" s="81"/>
      <c r="JJR227" s="81"/>
      <c r="JJS227" s="81"/>
      <c r="JJT227" s="81"/>
      <c r="JJU227" s="81"/>
      <c r="JJV227" s="81"/>
      <c r="JJW227" s="81"/>
      <c r="JJX227" s="81"/>
      <c r="JJY227" s="81"/>
      <c r="JJZ227" s="81"/>
      <c r="JKA227" s="81"/>
      <c r="JKB227" s="81"/>
      <c r="JKC227" s="81"/>
      <c r="JKD227" s="81"/>
      <c r="JKE227" s="81"/>
      <c r="JKF227" s="81"/>
      <c r="JKG227" s="81"/>
      <c r="JKH227" s="81"/>
      <c r="JKI227" s="81"/>
      <c r="JKJ227" s="81"/>
      <c r="JKK227" s="81"/>
      <c r="JKL227" s="81"/>
      <c r="JKM227" s="81"/>
      <c r="JKN227" s="81"/>
      <c r="JKO227" s="81"/>
      <c r="JKP227" s="81"/>
      <c r="JKQ227" s="81"/>
      <c r="JKR227" s="81"/>
      <c r="JKS227" s="81"/>
      <c r="JKT227" s="81"/>
      <c r="JKU227" s="81"/>
      <c r="JKV227" s="81"/>
      <c r="JKW227" s="81"/>
      <c r="JKX227" s="81"/>
      <c r="JKY227" s="81"/>
      <c r="JKZ227" s="81"/>
      <c r="JLA227" s="81"/>
      <c r="JLB227" s="81"/>
      <c r="JLC227" s="81"/>
      <c r="JLD227" s="81"/>
      <c r="JLE227" s="81"/>
      <c r="JLF227" s="81"/>
      <c r="JLG227" s="81"/>
      <c r="JLH227" s="81"/>
      <c r="JLI227" s="81"/>
      <c r="JLJ227" s="81"/>
      <c r="JLK227" s="81"/>
      <c r="JLL227" s="81"/>
      <c r="JLM227" s="81"/>
      <c r="JLN227" s="81"/>
      <c r="JLO227" s="81"/>
      <c r="JLP227" s="81"/>
      <c r="JLQ227" s="81"/>
      <c r="JLR227" s="81"/>
      <c r="JLS227" s="81"/>
      <c r="JLT227" s="81"/>
      <c r="JLU227" s="81"/>
      <c r="JLV227" s="81"/>
      <c r="JLW227" s="81"/>
      <c r="JLX227" s="81"/>
      <c r="JLY227" s="81"/>
      <c r="JLZ227" s="81"/>
      <c r="JMA227" s="81"/>
      <c r="JMB227" s="81"/>
      <c r="JMC227" s="81"/>
      <c r="JMD227" s="81"/>
      <c r="JME227" s="81"/>
      <c r="JMF227" s="81"/>
      <c r="JMG227" s="81"/>
      <c r="JMH227" s="81"/>
      <c r="JMI227" s="81"/>
      <c r="JMJ227" s="81"/>
      <c r="JMK227" s="81"/>
      <c r="JML227" s="81"/>
      <c r="JMM227" s="81"/>
      <c r="JMN227" s="81"/>
      <c r="JMO227" s="81"/>
      <c r="JMP227" s="81"/>
      <c r="JMQ227" s="81"/>
      <c r="JMR227" s="81"/>
      <c r="JMS227" s="81"/>
      <c r="JMT227" s="81"/>
      <c r="JMU227" s="81"/>
      <c r="JMV227" s="81"/>
      <c r="JMW227" s="81"/>
      <c r="JMX227" s="81"/>
      <c r="JMY227" s="81"/>
      <c r="JMZ227" s="81"/>
      <c r="JNA227" s="81"/>
      <c r="JNB227" s="81"/>
      <c r="JNC227" s="81"/>
      <c r="JND227" s="81"/>
      <c r="JNE227" s="81"/>
      <c r="JNF227" s="81"/>
      <c r="JNG227" s="81"/>
      <c r="JNH227" s="81"/>
      <c r="JNI227" s="81"/>
      <c r="JNJ227" s="81"/>
      <c r="JNK227" s="81"/>
      <c r="JNL227" s="81"/>
      <c r="JNM227" s="81"/>
      <c r="JNN227" s="81"/>
      <c r="JNO227" s="81"/>
      <c r="JNP227" s="81"/>
      <c r="JNQ227" s="81"/>
      <c r="JNR227" s="81"/>
      <c r="JNS227" s="81"/>
      <c r="JNT227" s="81"/>
      <c r="JNU227" s="81"/>
      <c r="JNV227" s="81"/>
      <c r="JNW227" s="81"/>
      <c r="JNX227" s="81"/>
      <c r="JNY227" s="81"/>
      <c r="JNZ227" s="81"/>
      <c r="JOA227" s="81"/>
      <c r="JOB227" s="81"/>
      <c r="JOC227" s="81"/>
      <c r="JOD227" s="81"/>
      <c r="JOE227" s="81"/>
      <c r="JOF227" s="81"/>
      <c r="JOG227" s="81"/>
      <c r="JOH227" s="81"/>
      <c r="JOI227" s="81"/>
      <c r="JOJ227" s="81"/>
      <c r="JOK227" s="81"/>
      <c r="JOL227" s="81"/>
      <c r="JOM227" s="81"/>
      <c r="JON227" s="81"/>
      <c r="JOO227" s="81"/>
      <c r="JOP227" s="81"/>
      <c r="JOQ227" s="81"/>
      <c r="JOR227" s="81"/>
      <c r="JOS227" s="81"/>
      <c r="JOT227" s="81"/>
      <c r="JOU227" s="81"/>
      <c r="JOV227" s="81"/>
      <c r="JOW227" s="81"/>
      <c r="JOX227" s="81"/>
      <c r="JOY227" s="81"/>
      <c r="JOZ227" s="81"/>
      <c r="JPA227" s="81"/>
      <c r="JPB227" s="81"/>
      <c r="JPC227" s="81"/>
      <c r="JPD227" s="81"/>
      <c r="JPE227" s="81"/>
      <c r="JPF227" s="81"/>
      <c r="JPG227" s="81"/>
      <c r="JPH227" s="81"/>
      <c r="JPI227" s="81"/>
      <c r="JPJ227" s="81"/>
      <c r="JPK227" s="81"/>
      <c r="JPL227" s="81"/>
      <c r="JPM227" s="81"/>
      <c r="JPN227" s="81"/>
      <c r="JPO227" s="81"/>
      <c r="JPP227" s="81"/>
      <c r="JPQ227" s="81"/>
      <c r="JPR227" s="81"/>
      <c r="JPS227" s="81"/>
      <c r="JPT227" s="81"/>
      <c r="JPU227" s="81"/>
      <c r="JPV227" s="81"/>
      <c r="JPW227" s="81"/>
      <c r="JPX227" s="81"/>
      <c r="JPY227" s="81"/>
      <c r="JPZ227" s="81"/>
      <c r="JQA227" s="81"/>
      <c r="JQB227" s="81"/>
      <c r="JQC227" s="81"/>
      <c r="JQD227" s="81"/>
      <c r="JQE227" s="81"/>
      <c r="JQF227" s="81"/>
      <c r="JQG227" s="81"/>
      <c r="JQH227" s="81"/>
      <c r="JQI227" s="81"/>
      <c r="JQJ227" s="81"/>
      <c r="JQK227" s="81"/>
      <c r="JQL227" s="81"/>
      <c r="JQM227" s="81"/>
      <c r="JQN227" s="81"/>
      <c r="JQO227" s="81"/>
      <c r="JQP227" s="81"/>
      <c r="JQQ227" s="81"/>
      <c r="JQR227" s="81"/>
      <c r="JQS227" s="81"/>
      <c r="JQT227" s="81"/>
      <c r="JQU227" s="81"/>
      <c r="JQV227" s="81"/>
      <c r="JQW227" s="81"/>
      <c r="JQX227" s="81"/>
      <c r="JQY227" s="81"/>
      <c r="JQZ227" s="81"/>
      <c r="JRA227" s="81"/>
      <c r="JRB227" s="81"/>
      <c r="JRC227" s="81"/>
      <c r="JRD227" s="81"/>
      <c r="JRE227" s="81"/>
      <c r="JRF227" s="81"/>
      <c r="JRG227" s="81"/>
      <c r="JRH227" s="81"/>
      <c r="JRI227" s="81"/>
      <c r="JRJ227" s="81"/>
      <c r="JRK227" s="81"/>
      <c r="JRL227" s="81"/>
      <c r="JRM227" s="81"/>
      <c r="JRN227" s="81"/>
      <c r="JRO227" s="81"/>
      <c r="JRP227" s="81"/>
      <c r="JRQ227" s="81"/>
      <c r="JRR227" s="81"/>
      <c r="JRS227" s="81"/>
      <c r="JRT227" s="81"/>
      <c r="JRU227" s="81"/>
      <c r="JRV227" s="81"/>
      <c r="JRW227" s="81"/>
      <c r="JRX227" s="81"/>
      <c r="JRY227" s="81"/>
      <c r="JRZ227" s="81"/>
      <c r="JSA227" s="81"/>
      <c r="JSB227" s="81"/>
      <c r="JSC227" s="81"/>
      <c r="JSD227" s="81"/>
      <c r="JSE227" s="81"/>
      <c r="JSF227" s="81"/>
      <c r="JSG227" s="81"/>
      <c r="JSH227" s="81"/>
      <c r="JSI227" s="81"/>
      <c r="JSJ227" s="81"/>
      <c r="JSK227" s="81"/>
      <c r="JSL227" s="81"/>
      <c r="JSM227" s="81"/>
      <c r="JSN227" s="81"/>
      <c r="JSO227" s="81"/>
      <c r="JSP227" s="81"/>
      <c r="JSQ227" s="81"/>
      <c r="JSR227" s="81"/>
      <c r="JSS227" s="81"/>
      <c r="JST227" s="81"/>
      <c r="JSU227" s="81"/>
      <c r="JSV227" s="81"/>
      <c r="JSW227" s="81"/>
      <c r="JSX227" s="81"/>
      <c r="JSY227" s="81"/>
      <c r="JSZ227" s="81"/>
      <c r="JTA227" s="81"/>
      <c r="JTB227" s="81"/>
      <c r="JTC227" s="81"/>
      <c r="JTD227" s="81"/>
      <c r="JTE227" s="81"/>
      <c r="JTF227" s="81"/>
      <c r="JTG227" s="81"/>
      <c r="JTH227" s="81"/>
      <c r="JTI227" s="81"/>
      <c r="JTJ227" s="81"/>
      <c r="JTK227" s="81"/>
      <c r="JTL227" s="81"/>
      <c r="JTM227" s="81"/>
      <c r="JTN227" s="81"/>
      <c r="JTO227" s="81"/>
      <c r="JTP227" s="81"/>
      <c r="JTQ227" s="81"/>
      <c r="JTR227" s="81"/>
      <c r="JTS227" s="81"/>
      <c r="JTT227" s="81"/>
      <c r="JTU227" s="81"/>
      <c r="JTV227" s="81"/>
      <c r="JTW227" s="81"/>
      <c r="JTX227" s="81"/>
      <c r="JTY227" s="81"/>
      <c r="JTZ227" s="81"/>
      <c r="JUA227" s="81"/>
      <c r="JUB227" s="81"/>
      <c r="JUC227" s="81"/>
      <c r="JUD227" s="81"/>
      <c r="JUE227" s="81"/>
      <c r="JUF227" s="81"/>
      <c r="JUG227" s="81"/>
      <c r="JUH227" s="81"/>
      <c r="JUI227" s="81"/>
      <c r="JUJ227" s="81"/>
      <c r="JUK227" s="81"/>
      <c r="JUL227" s="81"/>
      <c r="JUM227" s="81"/>
      <c r="JUN227" s="81"/>
      <c r="JUO227" s="81"/>
      <c r="JUP227" s="81"/>
      <c r="JUQ227" s="81"/>
      <c r="JUR227" s="81"/>
      <c r="JUS227" s="81"/>
      <c r="JUT227" s="81"/>
      <c r="JUU227" s="81"/>
      <c r="JUV227" s="81"/>
      <c r="JUW227" s="81"/>
      <c r="JUX227" s="81"/>
      <c r="JUY227" s="81"/>
      <c r="JUZ227" s="81"/>
      <c r="JVA227" s="81"/>
      <c r="JVB227" s="81"/>
      <c r="JVC227" s="81"/>
      <c r="JVD227" s="81"/>
      <c r="JVE227" s="81"/>
      <c r="JVF227" s="81"/>
      <c r="JVG227" s="81"/>
      <c r="JVH227" s="81"/>
      <c r="JVI227" s="81"/>
      <c r="JVJ227" s="81"/>
      <c r="JVK227" s="81"/>
      <c r="JVL227" s="81"/>
      <c r="JVM227" s="81"/>
      <c r="JVN227" s="81"/>
      <c r="JVO227" s="81"/>
      <c r="JVP227" s="81"/>
      <c r="JVQ227" s="81"/>
      <c r="JVR227" s="81"/>
      <c r="JVS227" s="81"/>
      <c r="JVT227" s="81"/>
      <c r="JVU227" s="81"/>
      <c r="JVV227" s="81"/>
      <c r="JVW227" s="81"/>
      <c r="JVX227" s="81"/>
      <c r="JVY227" s="81"/>
      <c r="JVZ227" s="81"/>
      <c r="JWA227" s="81"/>
      <c r="JWB227" s="81"/>
      <c r="JWC227" s="81"/>
      <c r="JWD227" s="81"/>
      <c r="JWE227" s="81"/>
      <c r="JWF227" s="81"/>
      <c r="JWG227" s="81"/>
      <c r="JWH227" s="81"/>
      <c r="JWI227" s="81"/>
      <c r="JWJ227" s="81"/>
      <c r="JWK227" s="81"/>
      <c r="JWL227" s="81"/>
      <c r="JWM227" s="81"/>
      <c r="JWN227" s="81"/>
      <c r="JWO227" s="81"/>
      <c r="JWP227" s="81"/>
      <c r="JWQ227" s="81"/>
      <c r="JWR227" s="81"/>
      <c r="JWS227" s="81"/>
      <c r="JWT227" s="81"/>
      <c r="JWU227" s="81"/>
      <c r="JWV227" s="81"/>
      <c r="JWW227" s="81"/>
      <c r="JWX227" s="81"/>
      <c r="JWY227" s="81"/>
      <c r="JWZ227" s="81"/>
      <c r="JXA227" s="81"/>
      <c r="JXB227" s="81"/>
      <c r="JXC227" s="81"/>
      <c r="JXD227" s="81"/>
      <c r="JXE227" s="81"/>
      <c r="JXF227" s="81"/>
      <c r="JXG227" s="81"/>
      <c r="JXH227" s="81"/>
      <c r="JXI227" s="81"/>
      <c r="JXJ227" s="81"/>
      <c r="JXK227" s="81"/>
      <c r="JXL227" s="81"/>
      <c r="JXM227" s="81"/>
      <c r="JXN227" s="81"/>
      <c r="JXO227" s="81"/>
      <c r="JXP227" s="81"/>
      <c r="JXQ227" s="81"/>
      <c r="JXR227" s="81"/>
      <c r="JXS227" s="81"/>
      <c r="JXT227" s="81"/>
      <c r="JXU227" s="81"/>
      <c r="JXV227" s="81"/>
      <c r="JXW227" s="81"/>
      <c r="JXX227" s="81"/>
      <c r="JXY227" s="81"/>
      <c r="JXZ227" s="81"/>
      <c r="JYA227" s="81"/>
      <c r="JYB227" s="81"/>
      <c r="JYC227" s="81"/>
      <c r="JYD227" s="81"/>
      <c r="JYE227" s="81"/>
      <c r="JYF227" s="81"/>
      <c r="JYG227" s="81"/>
      <c r="JYH227" s="81"/>
      <c r="JYI227" s="81"/>
      <c r="JYJ227" s="81"/>
      <c r="JYK227" s="81"/>
      <c r="JYL227" s="81"/>
      <c r="JYM227" s="81"/>
      <c r="JYN227" s="81"/>
      <c r="JYO227" s="81"/>
      <c r="JYP227" s="81"/>
      <c r="JYQ227" s="81"/>
      <c r="JYR227" s="81"/>
      <c r="JYS227" s="81"/>
      <c r="JYT227" s="81"/>
      <c r="JYU227" s="81"/>
      <c r="JYV227" s="81"/>
      <c r="JYW227" s="81"/>
      <c r="JYX227" s="81"/>
      <c r="JYY227" s="81"/>
      <c r="JYZ227" s="81"/>
      <c r="JZA227" s="81"/>
      <c r="JZB227" s="81"/>
      <c r="JZC227" s="81"/>
      <c r="JZD227" s="81"/>
      <c r="JZE227" s="81"/>
      <c r="JZF227" s="81"/>
      <c r="JZG227" s="81"/>
      <c r="JZH227" s="81"/>
      <c r="JZI227" s="81"/>
      <c r="JZJ227" s="81"/>
      <c r="JZK227" s="81"/>
      <c r="JZL227" s="81"/>
      <c r="JZM227" s="81"/>
      <c r="JZN227" s="81"/>
      <c r="JZO227" s="81"/>
      <c r="JZP227" s="81"/>
      <c r="JZQ227" s="81"/>
      <c r="JZR227" s="81"/>
      <c r="JZS227" s="81"/>
      <c r="JZT227" s="81"/>
      <c r="JZU227" s="81"/>
      <c r="JZV227" s="81"/>
      <c r="JZW227" s="81"/>
      <c r="JZX227" s="81"/>
      <c r="JZY227" s="81"/>
      <c r="JZZ227" s="81"/>
      <c r="KAA227" s="81"/>
      <c r="KAB227" s="81"/>
      <c r="KAC227" s="81"/>
      <c r="KAD227" s="81"/>
      <c r="KAE227" s="81"/>
      <c r="KAF227" s="81"/>
      <c r="KAG227" s="81"/>
      <c r="KAH227" s="81"/>
      <c r="KAI227" s="81"/>
      <c r="KAJ227" s="81"/>
      <c r="KAK227" s="81"/>
      <c r="KAL227" s="81"/>
      <c r="KAM227" s="81"/>
      <c r="KAN227" s="81"/>
      <c r="KAO227" s="81"/>
      <c r="KAP227" s="81"/>
      <c r="KAQ227" s="81"/>
      <c r="KAR227" s="81"/>
      <c r="KAS227" s="81"/>
      <c r="KAT227" s="81"/>
      <c r="KAU227" s="81"/>
      <c r="KAV227" s="81"/>
      <c r="KAW227" s="81"/>
      <c r="KAX227" s="81"/>
      <c r="KAY227" s="81"/>
      <c r="KAZ227" s="81"/>
      <c r="KBA227" s="81"/>
      <c r="KBB227" s="81"/>
      <c r="KBC227" s="81"/>
      <c r="KBD227" s="81"/>
      <c r="KBE227" s="81"/>
      <c r="KBF227" s="81"/>
      <c r="KBG227" s="81"/>
      <c r="KBH227" s="81"/>
      <c r="KBI227" s="81"/>
      <c r="KBJ227" s="81"/>
      <c r="KBK227" s="81"/>
      <c r="KBL227" s="81"/>
      <c r="KBM227" s="81"/>
      <c r="KBN227" s="81"/>
      <c r="KBO227" s="81"/>
      <c r="KBP227" s="81"/>
      <c r="KBQ227" s="81"/>
      <c r="KBR227" s="81"/>
      <c r="KBS227" s="81"/>
      <c r="KBT227" s="81"/>
      <c r="KBU227" s="81"/>
      <c r="KBV227" s="81"/>
      <c r="KBW227" s="81"/>
      <c r="KBX227" s="81"/>
      <c r="KBY227" s="81"/>
      <c r="KBZ227" s="81"/>
      <c r="KCA227" s="81"/>
      <c r="KCB227" s="81"/>
      <c r="KCC227" s="81"/>
      <c r="KCD227" s="81"/>
      <c r="KCE227" s="81"/>
      <c r="KCF227" s="81"/>
      <c r="KCG227" s="81"/>
      <c r="KCH227" s="81"/>
      <c r="KCI227" s="81"/>
      <c r="KCJ227" s="81"/>
      <c r="KCK227" s="81"/>
      <c r="KCL227" s="81"/>
      <c r="KCM227" s="81"/>
      <c r="KCN227" s="81"/>
      <c r="KCO227" s="81"/>
      <c r="KCP227" s="81"/>
      <c r="KCQ227" s="81"/>
      <c r="KCR227" s="81"/>
      <c r="KCS227" s="81"/>
      <c r="KCT227" s="81"/>
      <c r="KCU227" s="81"/>
      <c r="KCV227" s="81"/>
      <c r="KCW227" s="81"/>
      <c r="KCX227" s="81"/>
      <c r="KCY227" s="81"/>
      <c r="KCZ227" s="81"/>
      <c r="KDA227" s="81"/>
      <c r="KDB227" s="81"/>
      <c r="KDC227" s="81"/>
      <c r="KDD227" s="81"/>
      <c r="KDE227" s="81"/>
      <c r="KDF227" s="81"/>
      <c r="KDG227" s="81"/>
      <c r="KDH227" s="81"/>
      <c r="KDI227" s="81"/>
      <c r="KDJ227" s="81"/>
      <c r="KDK227" s="81"/>
      <c r="KDL227" s="81"/>
      <c r="KDM227" s="81"/>
      <c r="KDN227" s="81"/>
      <c r="KDO227" s="81"/>
      <c r="KDP227" s="81"/>
      <c r="KDQ227" s="81"/>
      <c r="KDR227" s="81"/>
      <c r="KDS227" s="81"/>
      <c r="KDT227" s="81"/>
      <c r="KDU227" s="81"/>
      <c r="KDV227" s="81"/>
      <c r="KDW227" s="81"/>
      <c r="KDX227" s="81"/>
      <c r="KDY227" s="81"/>
      <c r="KDZ227" s="81"/>
      <c r="KEA227" s="81"/>
      <c r="KEB227" s="81"/>
      <c r="KEC227" s="81"/>
      <c r="KED227" s="81"/>
      <c r="KEE227" s="81"/>
      <c r="KEF227" s="81"/>
      <c r="KEG227" s="81"/>
      <c r="KEH227" s="81"/>
      <c r="KEI227" s="81"/>
      <c r="KEJ227" s="81"/>
      <c r="KEK227" s="81"/>
      <c r="KEL227" s="81"/>
      <c r="KEM227" s="81"/>
      <c r="KEN227" s="81"/>
      <c r="KEO227" s="81"/>
      <c r="KEP227" s="81"/>
      <c r="KEQ227" s="81"/>
      <c r="KER227" s="81"/>
      <c r="KES227" s="81"/>
      <c r="KET227" s="81"/>
      <c r="KEU227" s="81"/>
      <c r="KEV227" s="81"/>
      <c r="KEW227" s="81"/>
      <c r="KEX227" s="81"/>
      <c r="KEY227" s="81"/>
      <c r="KEZ227" s="81"/>
      <c r="KFA227" s="81"/>
      <c r="KFB227" s="81"/>
      <c r="KFC227" s="81"/>
      <c r="KFD227" s="81"/>
      <c r="KFE227" s="81"/>
      <c r="KFF227" s="81"/>
      <c r="KFG227" s="81"/>
      <c r="KFH227" s="81"/>
      <c r="KFI227" s="81"/>
      <c r="KFJ227" s="81"/>
      <c r="KFK227" s="81"/>
      <c r="KFL227" s="81"/>
      <c r="KFM227" s="81"/>
      <c r="KFN227" s="81"/>
      <c r="KFO227" s="81"/>
      <c r="KFP227" s="81"/>
      <c r="KFQ227" s="81"/>
      <c r="KFR227" s="81"/>
      <c r="KFS227" s="81"/>
      <c r="KFT227" s="81"/>
      <c r="KFU227" s="81"/>
      <c r="KFV227" s="81"/>
      <c r="KFW227" s="81"/>
      <c r="KFX227" s="81"/>
      <c r="KFY227" s="81"/>
      <c r="KFZ227" s="81"/>
      <c r="KGA227" s="81"/>
      <c r="KGB227" s="81"/>
      <c r="KGC227" s="81"/>
      <c r="KGD227" s="81"/>
      <c r="KGE227" s="81"/>
      <c r="KGF227" s="81"/>
      <c r="KGG227" s="81"/>
      <c r="KGH227" s="81"/>
      <c r="KGI227" s="81"/>
      <c r="KGJ227" s="81"/>
      <c r="KGK227" s="81"/>
      <c r="KGL227" s="81"/>
      <c r="KGM227" s="81"/>
      <c r="KGN227" s="81"/>
      <c r="KGO227" s="81"/>
      <c r="KGP227" s="81"/>
      <c r="KGQ227" s="81"/>
      <c r="KGR227" s="81"/>
      <c r="KGS227" s="81"/>
      <c r="KGT227" s="81"/>
      <c r="KGU227" s="81"/>
      <c r="KGV227" s="81"/>
      <c r="KGW227" s="81"/>
      <c r="KGX227" s="81"/>
      <c r="KGY227" s="81"/>
      <c r="KGZ227" s="81"/>
      <c r="KHA227" s="81"/>
      <c r="KHB227" s="81"/>
      <c r="KHC227" s="81"/>
      <c r="KHD227" s="81"/>
      <c r="KHE227" s="81"/>
      <c r="KHF227" s="81"/>
      <c r="KHG227" s="81"/>
      <c r="KHH227" s="81"/>
      <c r="KHI227" s="81"/>
      <c r="KHJ227" s="81"/>
      <c r="KHK227" s="81"/>
      <c r="KHL227" s="81"/>
      <c r="KHM227" s="81"/>
      <c r="KHN227" s="81"/>
      <c r="KHO227" s="81"/>
      <c r="KHP227" s="81"/>
      <c r="KHQ227" s="81"/>
      <c r="KHR227" s="81"/>
      <c r="KHS227" s="81"/>
      <c r="KHT227" s="81"/>
      <c r="KHU227" s="81"/>
      <c r="KHV227" s="81"/>
      <c r="KHW227" s="81"/>
      <c r="KHX227" s="81"/>
      <c r="KHY227" s="81"/>
      <c r="KHZ227" s="81"/>
      <c r="KIA227" s="81"/>
      <c r="KIB227" s="81"/>
      <c r="KIC227" s="81"/>
      <c r="KID227" s="81"/>
      <c r="KIE227" s="81"/>
      <c r="KIF227" s="81"/>
      <c r="KIG227" s="81"/>
      <c r="KIH227" s="81"/>
      <c r="KII227" s="81"/>
      <c r="KIJ227" s="81"/>
      <c r="KIK227" s="81"/>
      <c r="KIL227" s="81"/>
      <c r="KIM227" s="81"/>
      <c r="KIN227" s="81"/>
      <c r="KIO227" s="81"/>
      <c r="KIP227" s="81"/>
      <c r="KIQ227" s="81"/>
      <c r="KIR227" s="81"/>
      <c r="KIS227" s="81"/>
      <c r="KIT227" s="81"/>
      <c r="KIU227" s="81"/>
      <c r="KIV227" s="81"/>
      <c r="KIW227" s="81"/>
      <c r="KIX227" s="81"/>
      <c r="KIY227" s="81"/>
      <c r="KIZ227" s="81"/>
      <c r="KJA227" s="81"/>
      <c r="KJB227" s="81"/>
      <c r="KJC227" s="81"/>
      <c r="KJD227" s="81"/>
      <c r="KJE227" s="81"/>
      <c r="KJF227" s="81"/>
      <c r="KJG227" s="81"/>
      <c r="KJH227" s="81"/>
      <c r="KJI227" s="81"/>
      <c r="KJJ227" s="81"/>
      <c r="KJK227" s="81"/>
      <c r="KJL227" s="81"/>
      <c r="KJM227" s="81"/>
      <c r="KJN227" s="81"/>
      <c r="KJO227" s="81"/>
      <c r="KJP227" s="81"/>
      <c r="KJQ227" s="81"/>
      <c r="KJR227" s="81"/>
      <c r="KJS227" s="81"/>
      <c r="KJT227" s="81"/>
      <c r="KJU227" s="81"/>
      <c r="KJV227" s="81"/>
      <c r="KJW227" s="81"/>
      <c r="KJX227" s="81"/>
      <c r="KJY227" s="81"/>
      <c r="KJZ227" s="81"/>
      <c r="KKA227" s="81"/>
      <c r="KKB227" s="81"/>
      <c r="KKC227" s="81"/>
      <c r="KKD227" s="81"/>
      <c r="KKE227" s="81"/>
      <c r="KKF227" s="81"/>
      <c r="KKG227" s="81"/>
      <c r="KKH227" s="81"/>
      <c r="KKI227" s="81"/>
      <c r="KKJ227" s="81"/>
      <c r="KKK227" s="81"/>
      <c r="KKL227" s="81"/>
      <c r="KKM227" s="81"/>
      <c r="KKN227" s="81"/>
      <c r="KKO227" s="81"/>
      <c r="KKP227" s="81"/>
      <c r="KKQ227" s="81"/>
      <c r="KKR227" s="81"/>
      <c r="KKS227" s="81"/>
      <c r="KKT227" s="81"/>
      <c r="KKU227" s="81"/>
      <c r="KKV227" s="81"/>
      <c r="KKW227" s="81"/>
      <c r="KKX227" s="81"/>
      <c r="KKY227" s="81"/>
      <c r="KKZ227" s="81"/>
      <c r="KLA227" s="81"/>
      <c r="KLB227" s="81"/>
      <c r="KLC227" s="81"/>
      <c r="KLD227" s="81"/>
      <c r="KLE227" s="81"/>
      <c r="KLF227" s="81"/>
      <c r="KLG227" s="81"/>
      <c r="KLH227" s="81"/>
      <c r="KLI227" s="81"/>
      <c r="KLJ227" s="81"/>
      <c r="KLK227" s="81"/>
      <c r="KLL227" s="81"/>
      <c r="KLM227" s="81"/>
      <c r="KLN227" s="81"/>
      <c r="KLO227" s="81"/>
      <c r="KLP227" s="81"/>
      <c r="KLQ227" s="81"/>
      <c r="KLR227" s="81"/>
      <c r="KLS227" s="81"/>
      <c r="KLT227" s="81"/>
      <c r="KLU227" s="81"/>
      <c r="KLV227" s="81"/>
      <c r="KLW227" s="81"/>
      <c r="KLX227" s="81"/>
      <c r="KLY227" s="81"/>
      <c r="KLZ227" s="81"/>
      <c r="KMA227" s="81"/>
      <c r="KMB227" s="81"/>
      <c r="KMC227" s="81"/>
      <c r="KMD227" s="81"/>
      <c r="KME227" s="81"/>
      <c r="KMF227" s="81"/>
      <c r="KMG227" s="81"/>
      <c r="KMH227" s="81"/>
      <c r="KMI227" s="81"/>
      <c r="KMJ227" s="81"/>
      <c r="KMK227" s="81"/>
      <c r="KML227" s="81"/>
      <c r="KMM227" s="81"/>
      <c r="KMN227" s="81"/>
      <c r="KMO227" s="81"/>
      <c r="KMP227" s="81"/>
      <c r="KMQ227" s="81"/>
      <c r="KMR227" s="81"/>
      <c r="KMS227" s="81"/>
      <c r="KMT227" s="81"/>
      <c r="KMU227" s="81"/>
      <c r="KMV227" s="81"/>
      <c r="KMW227" s="81"/>
      <c r="KMX227" s="81"/>
      <c r="KMY227" s="81"/>
      <c r="KMZ227" s="81"/>
      <c r="KNA227" s="81"/>
      <c r="KNB227" s="81"/>
      <c r="KNC227" s="81"/>
      <c r="KND227" s="81"/>
      <c r="KNE227" s="81"/>
      <c r="KNF227" s="81"/>
      <c r="KNG227" s="81"/>
      <c r="KNH227" s="81"/>
      <c r="KNI227" s="81"/>
      <c r="KNJ227" s="81"/>
      <c r="KNK227" s="81"/>
      <c r="KNL227" s="81"/>
      <c r="KNM227" s="81"/>
      <c r="KNN227" s="81"/>
      <c r="KNO227" s="81"/>
      <c r="KNP227" s="81"/>
      <c r="KNQ227" s="81"/>
      <c r="KNR227" s="81"/>
      <c r="KNS227" s="81"/>
      <c r="KNT227" s="81"/>
      <c r="KNU227" s="81"/>
      <c r="KNV227" s="81"/>
      <c r="KNW227" s="81"/>
      <c r="KNX227" s="81"/>
      <c r="KNY227" s="81"/>
      <c r="KNZ227" s="81"/>
      <c r="KOA227" s="81"/>
      <c r="KOB227" s="81"/>
      <c r="KOC227" s="81"/>
      <c r="KOD227" s="81"/>
      <c r="KOE227" s="81"/>
      <c r="KOF227" s="81"/>
      <c r="KOG227" s="81"/>
      <c r="KOH227" s="81"/>
      <c r="KOI227" s="81"/>
      <c r="KOJ227" s="81"/>
      <c r="KOK227" s="81"/>
      <c r="KOL227" s="81"/>
      <c r="KOM227" s="81"/>
      <c r="KON227" s="81"/>
      <c r="KOO227" s="81"/>
      <c r="KOP227" s="81"/>
      <c r="KOQ227" s="81"/>
      <c r="KOR227" s="81"/>
      <c r="KOS227" s="81"/>
      <c r="KOT227" s="81"/>
      <c r="KOU227" s="81"/>
      <c r="KOV227" s="81"/>
      <c r="KOW227" s="81"/>
      <c r="KOX227" s="81"/>
      <c r="KOY227" s="81"/>
      <c r="KOZ227" s="81"/>
      <c r="KPA227" s="81"/>
      <c r="KPB227" s="81"/>
      <c r="KPC227" s="81"/>
      <c r="KPD227" s="81"/>
      <c r="KPE227" s="81"/>
      <c r="KPF227" s="81"/>
      <c r="KPG227" s="81"/>
      <c r="KPH227" s="81"/>
      <c r="KPI227" s="81"/>
      <c r="KPJ227" s="81"/>
      <c r="KPK227" s="81"/>
      <c r="KPL227" s="81"/>
      <c r="KPM227" s="81"/>
      <c r="KPN227" s="81"/>
      <c r="KPO227" s="81"/>
      <c r="KPP227" s="81"/>
      <c r="KPQ227" s="81"/>
      <c r="KPR227" s="81"/>
      <c r="KPS227" s="81"/>
      <c r="KPT227" s="81"/>
      <c r="KPU227" s="81"/>
      <c r="KPV227" s="81"/>
      <c r="KPW227" s="81"/>
      <c r="KPX227" s="81"/>
      <c r="KPY227" s="81"/>
      <c r="KPZ227" s="81"/>
      <c r="KQA227" s="81"/>
      <c r="KQB227" s="81"/>
      <c r="KQC227" s="81"/>
      <c r="KQD227" s="81"/>
      <c r="KQE227" s="81"/>
      <c r="KQF227" s="81"/>
      <c r="KQG227" s="81"/>
      <c r="KQH227" s="81"/>
      <c r="KQI227" s="81"/>
      <c r="KQJ227" s="81"/>
      <c r="KQK227" s="81"/>
      <c r="KQL227" s="81"/>
      <c r="KQM227" s="81"/>
      <c r="KQN227" s="81"/>
      <c r="KQO227" s="81"/>
      <c r="KQP227" s="81"/>
      <c r="KQQ227" s="81"/>
      <c r="KQR227" s="81"/>
      <c r="KQS227" s="81"/>
      <c r="KQT227" s="81"/>
      <c r="KQU227" s="81"/>
      <c r="KQV227" s="81"/>
      <c r="KQW227" s="81"/>
      <c r="KQX227" s="81"/>
      <c r="KQY227" s="81"/>
      <c r="KQZ227" s="81"/>
      <c r="KRA227" s="81"/>
      <c r="KRB227" s="81"/>
      <c r="KRC227" s="81"/>
      <c r="KRD227" s="81"/>
      <c r="KRE227" s="81"/>
      <c r="KRF227" s="81"/>
      <c r="KRG227" s="81"/>
      <c r="KRH227" s="81"/>
      <c r="KRI227" s="81"/>
      <c r="KRJ227" s="81"/>
      <c r="KRK227" s="81"/>
      <c r="KRL227" s="81"/>
      <c r="KRM227" s="81"/>
      <c r="KRN227" s="81"/>
      <c r="KRO227" s="81"/>
      <c r="KRP227" s="81"/>
      <c r="KRQ227" s="81"/>
      <c r="KRR227" s="81"/>
      <c r="KRS227" s="81"/>
      <c r="KRT227" s="81"/>
      <c r="KRU227" s="81"/>
      <c r="KRV227" s="81"/>
      <c r="KRW227" s="81"/>
      <c r="KRX227" s="81"/>
      <c r="KRY227" s="81"/>
      <c r="KRZ227" s="81"/>
      <c r="KSA227" s="81"/>
      <c r="KSB227" s="81"/>
      <c r="KSC227" s="81"/>
      <c r="KSD227" s="81"/>
      <c r="KSE227" s="81"/>
      <c r="KSF227" s="81"/>
      <c r="KSG227" s="81"/>
      <c r="KSH227" s="81"/>
      <c r="KSI227" s="81"/>
      <c r="KSJ227" s="81"/>
      <c r="KSK227" s="81"/>
      <c r="KSL227" s="81"/>
      <c r="KSM227" s="81"/>
      <c r="KSN227" s="81"/>
      <c r="KSO227" s="81"/>
      <c r="KSP227" s="81"/>
      <c r="KSQ227" s="81"/>
      <c r="KSR227" s="81"/>
      <c r="KSS227" s="81"/>
      <c r="KST227" s="81"/>
      <c r="KSU227" s="81"/>
      <c r="KSV227" s="81"/>
      <c r="KSW227" s="81"/>
      <c r="KSX227" s="81"/>
      <c r="KSY227" s="81"/>
      <c r="KSZ227" s="81"/>
      <c r="KTA227" s="81"/>
      <c r="KTB227" s="81"/>
      <c r="KTC227" s="81"/>
      <c r="KTD227" s="81"/>
      <c r="KTE227" s="81"/>
      <c r="KTF227" s="81"/>
      <c r="KTG227" s="81"/>
      <c r="KTH227" s="81"/>
      <c r="KTI227" s="81"/>
      <c r="KTJ227" s="81"/>
      <c r="KTK227" s="81"/>
      <c r="KTL227" s="81"/>
      <c r="KTM227" s="81"/>
      <c r="KTN227" s="81"/>
      <c r="KTO227" s="81"/>
      <c r="KTP227" s="81"/>
      <c r="KTQ227" s="81"/>
      <c r="KTR227" s="81"/>
      <c r="KTS227" s="81"/>
      <c r="KTT227" s="81"/>
      <c r="KTU227" s="81"/>
      <c r="KTV227" s="81"/>
      <c r="KTW227" s="81"/>
      <c r="KTX227" s="81"/>
      <c r="KTY227" s="81"/>
      <c r="KTZ227" s="81"/>
      <c r="KUA227" s="81"/>
      <c r="KUB227" s="81"/>
      <c r="KUC227" s="81"/>
      <c r="KUD227" s="81"/>
      <c r="KUE227" s="81"/>
      <c r="KUF227" s="81"/>
      <c r="KUG227" s="81"/>
      <c r="KUH227" s="81"/>
      <c r="KUI227" s="81"/>
      <c r="KUJ227" s="81"/>
      <c r="KUK227" s="81"/>
      <c r="KUL227" s="81"/>
      <c r="KUM227" s="81"/>
      <c r="KUN227" s="81"/>
      <c r="KUO227" s="81"/>
      <c r="KUP227" s="81"/>
      <c r="KUQ227" s="81"/>
      <c r="KUR227" s="81"/>
      <c r="KUS227" s="81"/>
      <c r="KUT227" s="81"/>
      <c r="KUU227" s="81"/>
      <c r="KUV227" s="81"/>
      <c r="KUW227" s="81"/>
      <c r="KUX227" s="81"/>
      <c r="KUY227" s="81"/>
      <c r="KUZ227" s="81"/>
      <c r="KVA227" s="81"/>
      <c r="KVB227" s="81"/>
      <c r="KVC227" s="81"/>
      <c r="KVD227" s="81"/>
      <c r="KVE227" s="81"/>
      <c r="KVF227" s="81"/>
      <c r="KVG227" s="81"/>
      <c r="KVH227" s="81"/>
      <c r="KVI227" s="81"/>
      <c r="KVJ227" s="81"/>
      <c r="KVK227" s="81"/>
      <c r="KVL227" s="81"/>
      <c r="KVM227" s="81"/>
      <c r="KVN227" s="81"/>
      <c r="KVO227" s="81"/>
      <c r="KVP227" s="81"/>
      <c r="KVQ227" s="81"/>
      <c r="KVR227" s="81"/>
      <c r="KVS227" s="81"/>
      <c r="KVT227" s="81"/>
      <c r="KVU227" s="81"/>
      <c r="KVV227" s="81"/>
      <c r="KVW227" s="81"/>
      <c r="KVX227" s="81"/>
      <c r="KVY227" s="81"/>
      <c r="KVZ227" s="81"/>
      <c r="KWA227" s="81"/>
      <c r="KWB227" s="81"/>
      <c r="KWC227" s="81"/>
      <c r="KWD227" s="81"/>
      <c r="KWE227" s="81"/>
      <c r="KWF227" s="81"/>
      <c r="KWG227" s="81"/>
      <c r="KWH227" s="81"/>
      <c r="KWI227" s="81"/>
      <c r="KWJ227" s="81"/>
      <c r="KWK227" s="81"/>
      <c r="KWL227" s="81"/>
      <c r="KWM227" s="81"/>
      <c r="KWN227" s="81"/>
      <c r="KWO227" s="81"/>
      <c r="KWP227" s="81"/>
      <c r="KWQ227" s="81"/>
      <c r="KWR227" s="81"/>
      <c r="KWS227" s="81"/>
      <c r="KWT227" s="81"/>
      <c r="KWU227" s="81"/>
      <c r="KWV227" s="81"/>
      <c r="KWW227" s="81"/>
      <c r="KWX227" s="81"/>
      <c r="KWY227" s="81"/>
      <c r="KWZ227" s="81"/>
      <c r="KXA227" s="81"/>
      <c r="KXB227" s="81"/>
      <c r="KXC227" s="81"/>
      <c r="KXD227" s="81"/>
      <c r="KXE227" s="81"/>
      <c r="KXF227" s="81"/>
      <c r="KXG227" s="81"/>
      <c r="KXH227" s="81"/>
      <c r="KXI227" s="81"/>
      <c r="KXJ227" s="81"/>
      <c r="KXK227" s="81"/>
      <c r="KXL227" s="81"/>
      <c r="KXM227" s="81"/>
      <c r="KXN227" s="81"/>
      <c r="KXO227" s="81"/>
      <c r="KXP227" s="81"/>
      <c r="KXQ227" s="81"/>
      <c r="KXR227" s="81"/>
      <c r="KXS227" s="81"/>
      <c r="KXT227" s="81"/>
      <c r="KXU227" s="81"/>
      <c r="KXV227" s="81"/>
      <c r="KXW227" s="81"/>
      <c r="KXX227" s="81"/>
      <c r="KXY227" s="81"/>
      <c r="KXZ227" s="81"/>
      <c r="KYA227" s="81"/>
      <c r="KYB227" s="81"/>
      <c r="KYC227" s="81"/>
      <c r="KYD227" s="81"/>
      <c r="KYE227" s="81"/>
      <c r="KYF227" s="81"/>
      <c r="KYG227" s="81"/>
      <c r="KYH227" s="81"/>
      <c r="KYI227" s="81"/>
      <c r="KYJ227" s="81"/>
      <c r="KYK227" s="81"/>
      <c r="KYL227" s="81"/>
      <c r="KYM227" s="81"/>
      <c r="KYN227" s="81"/>
      <c r="KYO227" s="81"/>
      <c r="KYP227" s="81"/>
      <c r="KYQ227" s="81"/>
      <c r="KYR227" s="81"/>
      <c r="KYS227" s="81"/>
      <c r="KYT227" s="81"/>
      <c r="KYU227" s="81"/>
      <c r="KYV227" s="81"/>
      <c r="KYW227" s="81"/>
      <c r="KYX227" s="81"/>
      <c r="KYY227" s="81"/>
      <c r="KYZ227" s="81"/>
      <c r="KZA227" s="81"/>
      <c r="KZB227" s="81"/>
      <c r="KZC227" s="81"/>
      <c r="KZD227" s="81"/>
      <c r="KZE227" s="81"/>
      <c r="KZF227" s="81"/>
      <c r="KZG227" s="81"/>
      <c r="KZH227" s="81"/>
      <c r="KZI227" s="81"/>
      <c r="KZJ227" s="81"/>
      <c r="KZK227" s="81"/>
      <c r="KZL227" s="81"/>
      <c r="KZM227" s="81"/>
      <c r="KZN227" s="81"/>
      <c r="KZO227" s="81"/>
      <c r="KZP227" s="81"/>
      <c r="KZQ227" s="81"/>
      <c r="KZR227" s="81"/>
      <c r="KZS227" s="81"/>
      <c r="KZT227" s="81"/>
      <c r="KZU227" s="81"/>
      <c r="KZV227" s="81"/>
      <c r="KZW227" s="81"/>
      <c r="KZX227" s="81"/>
      <c r="KZY227" s="81"/>
      <c r="KZZ227" s="81"/>
      <c r="LAA227" s="81"/>
      <c r="LAB227" s="81"/>
      <c r="LAC227" s="81"/>
      <c r="LAD227" s="81"/>
      <c r="LAE227" s="81"/>
      <c r="LAF227" s="81"/>
      <c r="LAG227" s="81"/>
      <c r="LAH227" s="81"/>
      <c r="LAI227" s="81"/>
      <c r="LAJ227" s="81"/>
      <c r="LAK227" s="81"/>
      <c r="LAL227" s="81"/>
      <c r="LAM227" s="81"/>
      <c r="LAN227" s="81"/>
      <c r="LAO227" s="81"/>
      <c r="LAP227" s="81"/>
      <c r="LAQ227" s="81"/>
      <c r="LAR227" s="81"/>
      <c r="LAS227" s="81"/>
      <c r="LAT227" s="81"/>
      <c r="LAU227" s="81"/>
      <c r="LAV227" s="81"/>
      <c r="LAW227" s="81"/>
      <c r="LAX227" s="81"/>
      <c r="LAY227" s="81"/>
      <c r="LAZ227" s="81"/>
      <c r="LBA227" s="81"/>
      <c r="LBB227" s="81"/>
      <c r="LBC227" s="81"/>
      <c r="LBD227" s="81"/>
      <c r="LBE227" s="81"/>
      <c r="LBF227" s="81"/>
      <c r="LBG227" s="81"/>
      <c r="LBH227" s="81"/>
      <c r="LBI227" s="81"/>
      <c r="LBJ227" s="81"/>
      <c r="LBK227" s="81"/>
      <c r="LBL227" s="81"/>
      <c r="LBM227" s="81"/>
      <c r="LBN227" s="81"/>
      <c r="LBO227" s="81"/>
      <c r="LBP227" s="81"/>
      <c r="LBQ227" s="81"/>
      <c r="LBR227" s="81"/>
      <c r="LBS227" s="81"/>
      <c r="LBT227" s="81"/>
      <c r="LBU227" s="81"/>
      <c r="LBV227" s="81"/>
      <c r="LBW227" s="81"/>
      <c r="LBX227" s="81"/>
      <c r="LBY227" s="81"/>
      <c r="LBZ227" s="81"/>
      <c r="LCA227" s="81"/>
      <c r="LCB227" s="81"/>
      <c r="LCC227" s="81"/>
      <c r="LCD227" s="81"/>
      <c r="LCE227" s="81"/>
      <c r="LCF227" s="81"/>
      <c r="LCG227" s="81"/>
      <c r="LCH227" s="81"/>
      <c r="LCI227" s="81"/>
      <c r="LCJ227" s="81"/>
      <c r="LCK227" s="81"/>
      <c r="LCL227" s="81"/>
      <c r="LCM227" s="81"/>
      <c r="LCN227" s="81"/>
      <c r="LCO227" s="81"/>
      <c r="LCP227" s="81"/>
      <c r="LCQ227" s="81"/>
      <c r="LCR227" s="81"/>
      <c r="LCS227" s="81"/>
      <c r="LCT227" s="81"/>
      <c r="LCU227" s="81"/>
      <c r="LCV227" s="81"/>
      <c r="LCW227" s="81"/>
      <c r="LCX227" s="81"/>
      <c r="LCY227" s="81"/>
      <c r="LCZ227" s="81"/>
      <c r="LDA227" s="81"/>
      <c r="LDB227" s="81"/>
      <c r="LDC227" s="81"/>
      <c r="LDD227" s="81"/>
      <c r="LDE227" s="81"/>
      <c r="LDF227" s="81"/>
      <c r="LDG227" s="81"/>
      <c r="LDH227" s="81"/>
      <c r="LDI227" s="81"/>
      <c r="LDJ227" s="81"/>
      <c r="LDK227" s="81"/>
      <c r="LDL227" s="81"/>
      <c r="LDM227" s="81"/>
      <c r="LDN227" s="81"/>
      <c r="LDO227" s="81"/>
      <c r="LDP227" s="81"/>
      <c r="LDQ227" s="81"/>
      <c r="LDR227" s="81"/>
      <c r="LDS227" s="81"/>
      <c r="LDT227" s="81"/>
      <c r="LDU227" s="81"/>
      <c r="LDV227" s="81"/>
      <c r="LDW227" s="81"/>
      <c r="LDX227" s="81"/>
      <c r="LDY227" s="81"/>
      <c r="LDZ227" s="81"/>
      <c r="LEA227" s="81"/>
      <c r="LEB227" s="81"/>
      <c r="LEC227" s="81"/>
      <c r="LED227" s="81"/>
      <c r="LEE227" s="81"/>
      <c r="LEF227" s="81"/>
      <c r="LEG227" s="81"/>
      <c r="LEH227" s="81"/>
      <c r="LEI227" s="81"/>
      <c r="LEJ227" s="81"/>
      <c r="LEK227" s="81"/>
      <c r="LEL227" s="81"/>
      <c r="LEM227" s="81"/>
      <c r="LEN227" s="81"/>
      <c r="LEO227" s="81"/>
      <c r="LEP227" s="81"/>
      <c r="LEQ227" s="81"/>
      <c r="LER227" s="81"/>
      <c r="LES227" s="81"/>
      <c r="LET227" s="81"/>
      <c r="LEU227" s="81"/>
      <c r="LEV227" s="81"/>
      <c r="LEW227" s="81"/>
      <c r="LEX227" s="81"/>
      <c r="LEY227" s="81"/>
      <c r="LEZ227" s="81"/>
      <c r="LFA227" s="81"/>
      <c r="LFB227" s="81"/>
      <c r="LFC227" s="81"/>
      <c r="LFD227" s="81"/>
      <c r="LFE227" s="81"/>
      <c r="LFF227" s="81"/>
      <c r="LFG227" s="81"/>
      <c r="LFH227" s="81"/>
      <c r="LFI227" s="81"/>
      <c r="LFJ227" s="81"/>
      <c r="LFK227" s="81"/>
      <c r="LFL227" s="81"/>
      <c r="LFM227" s="81"/>
      <c r="LFN227" s="81"/>
      <c r="LFO227" s="81"/>
      <c r="LFP227" s="81"/>
      <c r="LFQ227" s="81"/>
      <c r="LFR227" s="81"/>
      <c r="LFS227" s="81"/>
      <c r="LFT227" s="81"/>
      <c r="LFU227" s="81"/>
      <c r="LFV227" s="81"/>
      <c r="LFW227" s="81"/>
      <c r="LFX227" s="81"/>
      <c r="LFY227" s="81"/>
      <c r="LFZ227" s="81"/>
      <c r="LGA227" s="81"/>
      <c r="LGB227" s="81"/>
      <c r="LGC227" s="81"/>
      <c r="LGD227" s="81"/>
      <c r="LGE227" s="81"/>
      <c r="LGF227" s="81"/>
      <c r="LGG227" s="81"/>
      <c r="LGH227" s="81"/>
      <c r="LGI227" s="81"/>
      <c r="LGJ227" s="81"/>
      <c r="LGK227" s="81"/>
      <c r="LGL227" s="81"/>
      <c r="LGM227" s="81"/>
      <c r="LGN227" s="81"/>
      <c r="LGO227" s="81"/>
      <c r="LGP227" s="81"/>
      <c r="LGQ227" s="81"/>
      <c r="LGR227" s="81"/>
      <c r="LGS227" s="81"/>
      <c r="LGT227" s="81"/>
      <c r="LGU227" s="81"/>
      <c r="LGV227" s="81"/>
      <c r="LGW227" s="81"/>
      <c r="LGX227" s="81"/>
      <c r="LGY227" s="81"/>
      <c r="LGZ227" s="81"/>
      <c r="LHA227" s="81"/>
      <c r="LHB227" s="81"/>
      <c r="LHC227" s="81"/>
      <c r="LHD227" s="81"/>
      <c r="LHE227" s="81"/>
      <c r="LHF227" s="81"/>
      <c r="LHG227" s="81"/>
      <c r="LHH227" s="81"/>
      <c r="LHI227" s="81"/>
      <c r="LHJ227" s="81"/>
      <c r="LHK227" s="81"/>
      <c r="LHL227" s="81"/>
      <c r="LHM227" s="81"/>
      <c r="LHN227" s="81"/>
      <c r="LHO227" s="81"/>
      <c r="LHP227" s="81"/>
      <c r="LHQ227" s="81"/>
      <c r="LHR227" s="81"/>
      <c r="LHS227" s="81"/>
      <c r="LHT227" s="81"/>
      <c r="LHU227" s="81"/>
      <c r="LHV227" s="81"/>
      <c r="LHW227" s="81"/>
      <c r="LHX227" s="81"/>
      <c r="LHY227" s="81"/>
      <c r="LHZ227" s="81"/>
      <c r="LIA227" s="81"/>
      <c r="LIB227" s="81"/>
      <c r="LIC227" s="81"/>
      <c r="LID227" s="81"/>
      <c r="LIE227" s="81"/>
      <c r="LIF227" s="81"/>
      <c r="LIG227" s="81"/>
      <c r="LIH227" s="81"/>
      <c r="LII227" s="81"/>
      <c r="LIJ227" s="81"/>
      <c r="LIK227" s="81"/>
      <c r="LIL227" s="81"/>
      <c r="LIM227" s="81"/>
      <c r="LIN227" s="81"/>
      <c r="LIO227" s="81"/>
      <c r="LIP227" s="81"/>
      <c r="LIQ227" s="81"/>
      <c r="LIR227" s="81"/>
      <c r="LIS227" s="81"/>
      <c r="LIT227" s="81"/>
      <c r="LIU227" s="81"/>
      <c r="LIV227" s="81"/>
      <c r="LIW227" s="81"/>
      <c r="LIX227" s="81"/>
      <c r="LIY227" s="81"/>
      <c r="LIZ227" s="81"/>
      <c r="LJA227" s="81"/>
      <c r="LJB227" s="81"/>
      <c r="LJC227" s="81"/>
      <c r="LJD227" s="81"/>
      <c r="LJE227" s="81"/>
      <c r="LJF227" s="81"/>
      <c r="LJG227" s="81"/>
      <c r="LJH227" s="81"/>
      <c r="LJI227" s="81"/>
      <c r="LJJ227" s="81"/>
      <c r="LJK227" s="81"/>
      <c r="LJL227" s="81"/>
      <c r="LJM227" s="81"/>
      <c r="LJN227" s="81"/>
      <c r="LJO227" s="81"/>
      <c r="LJP227" s="81"/>
      <c r="LJQ227" s="81"/>
      <c r="LJR227" s="81"/>
      <c r="LJS227" s="81"/>
      <c r="LJT227" s="81"/>
      <c r="LJU227" s="81"/>
      <c r="LJV227" s="81"/>
      <c r="LJW227" s="81"/>
      <c r="LJX227" s="81"/>
      <c r="LJY227" s="81"/>
      <c r="LJZ227" s="81"/>
      <c r="LKA227" s="81"/>
      <c r="LKB227" s="81"/>
      <c r="LKC227" s="81"/>
      <c r="LKD227" s="81"/>
      <c r="LKE227" s="81"/>
      <c r="LKF227" s="81"/>
      <c r="LKG227" s="81"/>
      <c r="LKH227" s="81"/>
      <c r="LKI227" s="81"/>
      <c r="LKJ227" s="81"/>
      <c r="LKK227" s="81"/>
      <c r="LKL227" s="81"/>
      <c r="LKM227" s="81"/>
      <c r="LKN227" s="81"/>
      <c r="LKO227" s="81"/>
      <c r="LKP227" s="81"/>
      <c r="LKQ227" s="81"/>
      <c r="LKR227" s="81"/>
      <c r="LKS227" s="81"/>
      <c r="LKT227" s="81"/>
      <c r="LKU227" s="81"/>
      <c r="LKV227" s="81"/>
      <c r="LKW227" s="81"/>
      <c r="LKX227" s="81"/>
      <c r="LKY227" s="81"/>
      <c r="LKZ227" s="81"/>
      <c r="LLA227" s="81"/>
      <c r="LLB227" s="81"/>
      <c r="LLC227" s="81"/>
      <c r="LLD227" s="81"/>
      <c r="LLE227" s="81"/>
      <c r="LLF227" s="81"/>
      <c r="LLG227" s="81"/>
      <c r="LLH227" s="81"/>
      <c r="LLI227" s="81"/>
      <c r="LLJ227" s="81"/>
      <c r="LLK227" s="81"/>
      <c r="LLL227" s="81"/>
      <c r="LLM227" s="81"/>
      <c r="LLN227" s="81"/>
      <c r="LLO227" s="81"/>
      <c r="LLP227" s="81"/>
      <c r="LLQ227" s="81"/>
      <c r="LLR227" s="81"/>
      <c r="LLS227" s="81"/>
      <c r="LLT227" s="81"/>
      <c r="LLU227" s="81"/>
      <c r="LLV227" s="81"/>
      <c r="LLW227" s="81"/>
      <c r="LLX227" s="81"/>
      <c r="LLY227" s="81"/>
      <c r="LLZ227" s="81"/>
      <c r="LMA227" s="81"/>
      <c r="LMB227" s="81"/>
      <c r="LMC227" s="81"/>
      <c r="LMD227" s="81"/>
      <c r="LME227" s="81"/>
      <c r="LMF227" s="81"/>
      <c r="LMG227" s="81"/>
      <c r="LMH227" s="81"/>
      <c r="LMI227" s="81"/>
      <c r="LMJ227" s="81"/>
      <c r="LMK227" s="81"/>
      <c r="LML227" s="81"/>
      <c r="LMM227" s="81"/>
      <c r="LMN227" s="81"/>
      <c r="LMO227" s="81"/>
      <c r="LMP227" s="81"/>
      <c r="LMQ227" s="81"/>
      <c r="LMR227" s="81"/>
      <c r="LMS227" s="81"/>
      <c r="LMT227" s="81"/>
      <c r="LMU227" s="81"/>
      <c r="LMV227" s="81"/>
      <c r="LMW227" s="81"/>
      <c r="LMX227" s="81"/>
      <c r="LMY227" s="81"/>
      <c r="LMZ227" s="81"/>
      <c r="LNA227" s="81"/>
      <c r="LNB227" s="81"/>
      <c r="LNC227" s="81"/>
      <c r="LND227" s="81"/>
      <c r="LNE227" s="81"/>
      <c r="LNF227" s="81"/>
      <c r="LNG227" s="81"/>
      <c r="LNH227" s="81"/>
      <c r="LNI227" s="81"/>
      <c r="LNJ227" s="81"/>
      <c r="LNK227" s="81"/>
      <c r="LNL227" s="81"/>
      <c r="LNM227" s="81"/>
      <c r="LNN227" s="81"/>
      <c r="LNO227" s="81"/>
      <c r="LNP227" s="81"/>
      <c r="LNQ227" s="81"/>
      <c r="LNR227" s="81"/>
      <c r="LNS227" s="81"/>
      <c r="LNT227" s="81"/>
      <c r="LNU227" s="81"/>
      <c r="LNV227" s="81"/>
      <c r="LNW227" s="81"/>
      <c r="LNX227" s="81"/>
      <c r="LNY227" s="81"/>
      <c r="LNZ227" s="81"/>
      <c r="LOA227" s="81"/>
      <c r="LOB227" s="81"/>
      <c r="LOC227" s="81"/>
      <c r="LOD227" s="81"/>
      <c r="LOE227" s="81"/>
      <c r="LOF227" s="81"/>
      <c r="LOG227" s="81"/>
      <c r="LOH227" s="81"/>
      <c r="LOI227" s="81"/>
      <c r="LOJ227" s="81"/>
      <c r="LOK227" s="81"/>
      <c r="LOL227" s="81"/>
      <c r="LOM227" s="81"/>
      <c r="LON227" s="81"/>
      <c r="LOO227" s="81"/>
      <c r="LOP227" s="81"/>
      <c r="LOQ227" s="81"/>
      <c r="LOR227" s="81"/>
      <c r="LOS227" s="81"/>
      <c r="LOT227" s="81"/>
      <c r="LOU227" s="81"/>
      <c r="LOV227" s="81"/>
      <c r="LOW227" s="81"/>
      <c r="LOX227" s="81"/>
      <c r="LOY227" s="81"/>
      <c r="LOZ227" s="81"/>
      <c r="LPA227" s="81"/>
      <c r="LPB227" s="81"/>
      <c r="LPC227" s="81"/>
      <c r="LPD227" s="81"/>
      <c r="LPE227" s="81"/>
      <c r="LPF227" s="81"/>
      <c r="LPG227" s="81"/>
      <c r="LPH227" s="81"/>
      <c r="LPI227" s="81"/>
      <c r="LPJ227" s="81"/>
      <c r="LPK227" s="81"/>
      <c r="LPL227" s="81"/>
      <c r="LPM227" s="81"/>
      <c r="LPN227" s="81"/>
      <c r="LPO227" s="81"/>
      <c r="LPP227" s="81"/>
      <c r="LPQ227" s="81"/>
      <c r="LPR227" s="81"/>
      <c r="LPS227" s="81"/>
      <c r="LPT227" s="81"/>
      <c r="LPU227" s="81"/>
      <c r="LPV227" s="81"/>
      <c r="LPW227" s="81"/>
      <c r="LPX227" s="81"/>
      <c r="LPY227" s="81"/>
      <c r="LPZ227" s="81"/>
      <c r="LQA227" s="81"/>
      <c r="LQB227" s="81"/>
      <c r="LQC227" s="81"/>
      <c r="LQD227" s="81"/>
      <c r="LQE227" s="81"/>
      <c r="LQF227" s="81"/>
      <c r="LQG227" s="81"/>
      <c r="LQH227" s="81"/>
      <c r="LQI227" s="81"/>
      <c r="LQJ227" s="81"/>
      <c r="LQK227" s="81"/>
      <c r="LQL227" s="81"/>
      <c r="LQM227" s="81"/>
      <c r="LQN227" s="81"/>
      <c r="LQO227" s="81"/>
      <c r="LQP227" s="81"/>
      <c r="LQQ227" s="81"/>
      <c r="LQR227" s="81"/>
      <c r="LQS227" s="81"/>
      <c r="LQT227" s="81"/>
      <c r="LQU227" s="81"/>
      <c r="LQV227" s="81"/>
      <c r="LQW227" s="81"/>
      <c r="LQX227" s="81"/>
      <c r="LQY227" s="81"/>
      <c r="LQZ227" s="81"/>
      <c r="LRA227" s="81"/>
      <c r="LRB227" s="81"/>
      <c r="LRC227" s="81"/>
      <c r="LRD227" s="81"/>
      <c r="LRE227" s="81"/>
      <c r="LRF227" s="81"/>
      <c r="LRG227" s="81"/>
      <c r="LRH227" s="81"/>
      <c r="LRI227" s="81"/>
      <c r="LRJ227" s="81"/>
      <c r="LRK227" s="81"/>
      <c r="LRL227" s="81"/>
      <c r="LRM227" s="81"/>
      <c r="LRN227" s="81"/>
      <c r="LRO227" s="81"/>
      <c r="LRP227" s="81"/>
      <c r="LRQ227" s="81"/>
      <c r="LRR227" s="81"/>
      <c r="LRS227" s="81"/>
      <c r="LRT227" s="81"/>
      <c r="LRU227" s="81"/>
      <c r="LRV227" s="81"/>
      <c r="LRW227" s="81"/>
      <c r="LRX227" s="81"/>
      <c r="LRY227" s="81"/>
      <c r="LRZ227" s="81"/>
      <c r="LSA227" s="81"/>
      <c r="LSB227" s="81"/>
      <c r="LSC227" s="81"/>
      <c r="LSD227" s="81"/>
      <c r="LSE227" s="81"/>
      <c r="LSF227" s="81"/>
      <c r="LSG227" s="81"/>
      <c r="LSH227" s="81"/>
      <c r="LSI227" s="81"/>
      <c r="LSJ227" s="81"/>
      <c r="LSK227" s="81"/>
      <c r="LSL227" s="81"/>
      <c r="LSM227" s="81"/>
      <c r="LSN227" s="81"/>
      <c r="LSO227" s="81"/>
      <c r="LSP227" s="81"/>
      <c r="LSQ227" s="81"/>
      <c r="LSR227" s="81"/>
      <c r="LSS227" s="81"/>
      <c r="LST227" s="81"/>
      <c r="LSU227" s="81"/>
      <c r="LSV227" s="81"/>
      <c r="LSW227" s="81"/>
      <c r="LSX227" s="81"/>
      <c r="LSY227" s="81"/>
      <c r="LSZ227" s="81"/>
      <c r="LTA227" s="81"/>
      <c r="LTB227" s="81"/>
      <c r="LTC227" s="81"/>
      <c r="LTD227" s="81"/>
      <c r="LTE227" s="81"/>
      <c r="LTF227" s="81"/>
      <c r="LTG227" s="81"/>
      <c r="LTH227" s="81"/>
      <c r="LTI227" s="81"/>
      <c r="LTJ227" s="81"/>
      <c r="LTK227" s="81"/>
      <c r="LTL227" s="81"/>
      <c r="LTM227" s="81"/>
      <c r="LTN227" s="81"/>
      <c r="LTO227" s="81"/>
      <c r="LTP227" s="81"/>
      <c r="LTQ227" s="81"/>
      <c r="LTR227" s="81"/>
      <c r="LTS227" s="81"/>
      <c r="LTT227" s="81"/>
      <c r="LTU227" s="81"/>
      <c r="LTV227" s="81"/>
      <c r="LTW227" s="81"/>
      <c r="LTX227" s="81"/>
      <c r="LTY227" s="81"/>
      <c r="LTZ227" s="81"/>
      <c r="LUA227" s="81"/>
      <c r="LUB227" s="81"/>
      <c r="LUC227" s="81"/>
      <c r="LUD227" s="81"/>
      <c r="LUE227" s="81"/>
      <c r="LUF227" s="81"/>
      <c r="LUG227" s="81"/>
      <c r="LUH227" s="81"/>
      <c r="LUI227" s="81"/>
      <c r="LUJ227" s="81"/>
      <c r="LUK227" s="81"/>
      <c r="LUL227" s="81"/>
      <c r="LUM227" s="81"/>
      <c r="LUN227" s="81"/>
      <c r="LUO227" s="81"/>
      <c r="LUP227" s="81"/>
      <c r="LUQ227" s="81"/>
      <c r="LUR227" s="81"/>
      <c r="LUS227" s="81"/>
      <c r="LUT227" s="81"/>
      <c r="LUU227" s="81"/>
      <c r="LUV227" s="81"/>
      <c r="LUW227" s="81"/>
      <c r="LUX227" s="81"/>
      <c r="LUY227" s="81"/>
      <c r="LUZ227" s="81"/>
      <c r="LVA227" s="81"/>
      <c r="LVB227" s="81"/>
      <c r="LVC227" s="81"/>
      <c r="LVD227" s="81"/>
      <c r="LVE227" s="81"/>
      <c r="LVF227" s="81"/>
      <c r="LVG227" s="81"/>
      <c r="LVH227" s="81"/>
      <c r="LVI227" s="81"/>
      <c r="LVJ227" s="81"/>
      <c r="LVK227" s="81"/>
      <c r="LVL227" s="81"/>
      <c r="LVM227" s="81"/>
      <c r="LVN227" s="81"/>
      <c r="LVO227" s="81"/>
      <c r="LVP227" s="81"/>
      <c r="LVQ227" s="81"/>
      <c r="LVR227" s="81"/>
      <c r="LVS227" s="81"/>
      <c r="LVT227" s="81"/>
      <c r="LVU227" s="81"/>
      <c r="LVV227" s="81"/>
      <c r="LVW227" s="81"/>
      <c r="LVX227" s="81"/>
      <c r="LVY227" s="81"/>
      <c r="LVZ227" s="81"/>
      <c r="LWA227" s="81"/>
      <c r="LWB227" s="81"/>
      <c r="LWC227" s="81"/>
      <c r="LWD227" s="81"/>
      <c r="LWE227" s="81"/>
      <c r="LWF227" s="81"/>
      <c r="LWG227" s="81"/>
      <c r="LWH227" s="81"/>
      <c r="LWI227" s="81"/>
      <c r="LWJ227" s="81"/>
      <c r="LWK227" s="81"/>
      <c r="LWL227" s="81"/>
      <c r="LWM227" s="81"/>
      <c r="LWN227" s="81"/>
      <c r="LWO227" s="81"/>
      <c r="LWP227" s="81"/>
      <c r="LWQ227" s="81"/>
      <c r="LWR227" s="81"/>
      <c r="LWS227" s="81"/>
      <c r="LWT227" s="81"/>
      <c r="LWU227" s="81"/>
      <c r="LWV227" s="81"/>
      <c r="LWW227" s="81"/>
      <c r="LWX227" s="81"/>
      <c r="LWY227" s="81"/>
      <c r="LWZ227" s="81"/>
      <c r="LXA227" s="81"/>
      <c r="LXB227" s="81"/>
      <c r="LXC227" s="81"/>
      <c r="LXD227" s="81"/>
      <c r="LXE227" s="81"/>
      <c r="LXF227" s="81"/>
      <c r="LXG227" s="81"/>
      <c r="LXH227" s="81"/>
      <c r="LXI227" s="81"/>
      <c r="LXJ227" s="81"/>
      <c r="LXK227" s="81"/>
      <c r="LXL227" s="81"/>
      <c r="LXM227" s="81"/>
      <c r="LXN227" s="81"/>
      <c r="LXO227" s="81"/>
      <c r="LXP227" s="81"/>
      <c r="LXQ227" s="81"/>
      <c r="LXR227" s="81"/>
      <c r="LXS227" s="81"/>
      <c r="LXT227" s="81"/>
      <c r="LXU227" s="81"/>
      <c r="LXV227" s="81"/>
      <c r="LXW227" s="81"/>
      <c r="LXX227" s="81"/>
      <c r="LXY227" s="81"/>
      <c r="LXZ227" s="81"/>
      <c r="LYA227" s="81"/>
      <c r="LYB227" s="81"/>
      <c r="LYC227" s="81"/>
      <c r="LYD227" s="81"/>
      <c r="LYE227" s="81"/>
      <c r="LYF227" s="81"/>
      <c r="LYG227" s="81"/>
      <c r="LYH227" s="81"/>
      <c r="LYI227" s="81"/>
      <c r="LYJ227" s="81"/>
      <c r="LYK227" s="81"/>
      <c r="LYL227" s="81"/>
      <c r="LYM227" s="81"/>
      <c r="LYN227" s="81"/>
      <c r="LYO227" s="81"/>
      <c r="LYP227" s="81"/>
      <c r="LYQ227" s="81"/>
      <c r="LYR227" s="81"/>
      <c r="LYS227" s="81"/>
      <c r="LYT227" s="81"/>
      <c r="LYU227" s="81"/>
      <c r="LYV227" s="81"/>
      <c r="LYW227" s="81"/>
      <c r="LYX227" s="81"/>
      <c r="LYY227" s="81"/>
      <c r="LYZ227" s="81"/>
      <c r="LZA227" s="81"/>
      <c r="LZB227" s="81"/>
      <c r="LZC227" s="81"/>
      <c r="LZD227" s="81"/>
      <c r="LZE227" s="81"/>
      <c r="LZF227" s="81"/>
      <c r="LZG227" s="81"/>
      <c r="LZH227" s="81"/>
      <c r="LZI227" s="81"/>
      <c r="LZJ227" s="81"/>
      <c r="LZK227" s="81"/>
      <c r="LZL227" s="81"/>
      <c r="LZM227" s="81"/>
      <c r="LZN227" s="81"/>
      <c r="LZO227" s="81"/>
      <c r="LZP227" s="81"/>
      <c r="LZQ227" s="81"/>
      <c r="LZR227" s="81"/>
      <c r="LZS227" s="81"/>
      <c r="LZT227" s="81"/>
      <c r="LZU227" s="81"/>
      <c r="LZV227" s="81"/>
      <c r="LZW227" s="81"/>
      <c r="LZX227" s="81"/>
      <c r="LZY227" s="81"/>
      <c r="LZZ227" s="81"/>
      <c r="MAA227" s="81"/>
      <c r="MAB227" s="81"/>
      <c r="MAC227" s="81"/>
      <c r="MAD227" s="81"/>
      <c r="MAE227" s="81"/>
      <c r="MAF227" s="81"/>
      <c r="MAG227" s="81"/>
      <c r="MAH227" s="81"/>
      <c r="MAI227" s="81"/>
      <c r="MAJ227" s="81"/>
      <c r="MAK227" s="81"/>
      <c r="MAL227" s="81"/>
      <c r="MAM227" s="81"/>
      <c r="MAN227" s="81"/>
      <c r="MAO227" s="81"/>
      <c r="MAP227" s="81"/>
      <c r="MAQ227" s="81"/>
      <c r="MAR227" s="81"/>
      <c r="MAS227" s="81"/>
      <c r="MAT227" s="81"/>
      <c r="MAU227" s="81"/>
      <c r="MAV227" s="81"/>
      <c r="MAW227" s="81"/>
      <c r="MAX227" s="81"/>
      <c r="MAY227" s="81"/>
      <c r="MAZ227" s="81"/>
      <c r="MBA227" s="81"/>
      <c r="MBB227" s="81"/>
      <c r="MBC227" s="81"/>
      <c r="MBD227" s="81"/>
      <c r="MBE227" s="81"/>
      <c r="MBF227" s="81"/>
      <c r="MBG227" s="81"/>
      <c r="MBH227" s="81"/>
      <c r="MBI227" s="81"/>
      <c r="MBJ227" s="81"/>
      <c r="MBK227" s="81"/>
      <c r="MBL227" s="81"/>
      <c r="MBM227" s="81"/>
      <c r="MBN227" s="81"/>
      <c r="MBO227" s="81"/>
      <c r="MBP227" s="81"/>
      <c r="MBQ227" s="81"/>
      <c r="MBR227" s="81"/>
      <c r="MBS227" s="81"/>
      <c r="MBT227" s="81"/>
      <c r="MBU227" s="81"/>
      <c r="MBV227" s="81"/>
      <c r="MBW227" s="81"/>
      <c r="MBX227" s="81"/>
      <c r="MBY227" s="81"/>
      <c r="MBZ227" s="81"/>
      <c r="MCA227" s="81"/>
      <c r="MCB227" s="81"/>
      <c r="MCC227" s="81"/>
      <c r="MCD227" s="81"/>
      <c r="MCE227" s="81"/>
      <c r="MCF227" s="81"/>
      <c r="MCG227" s="81"/>
      <c r="MCH227" s="81"/>
      <c r="MCI227" s="81"/>
      <c r="MCJ227" s="81"/>
      <c r="MCK227" s="81"/>
      <c r="MCL227" s="81"/>
      <c r="MCM227" s="81"/>
      <c r="MCN227" s="81"/>
      <c r="MCO227" s="81"/>
      <c r="MCP227" s="81"/>
      <c r="MCQ227" s="81"/>
      <c r="MCR227" s="81"/>
      <c r="MCS227" s="81"/>
      <c r="MCT227" s="81"/>
      <c r="MCU227" s="81"/>
      <c r="MCV227" s="81"/>
      <c r="MCW227" s="81"/>
      <c r="MCX227" s="81"/>
      <c r="MCY227" s="81"/>
      <c r="MCZ227" s="81"/>
      <c r="MDA227" s="81"/>
      <c r="MDB227" s="81"/>
      <c r="MDC227" s="81"/>
      <c r="MDD227" s="81"/>
      <c r="MDE227" s="81"/>
      <c r="MDF227" s="81"/>
      <c r="MDG227" s="81"/>
      <c r="MDH227" s="81"/>
      <c r="MDI227" s="81"/>
      <c r="MDJ227" s="81"/>
      <c r="MDK227" s="81"/>
      <c r="MDL227" s="81"/>
      <c r="MDM227" s="81"/>
      <c r="MDN227" s="81"/>
      <c r="MDO227" s="81"/>
      <c r="MDP227" s="81"/>
      <c r="MDQ227" s="81"/>
      <c r="MDR227" s="81"/>
      <c r="MDS227" s="81"/>
      <c r="MDT227" s="81"/>
      <c r="MDU227" s="81"/>
      <c r="MDV227" s="81"/>
      <c r="MDW227" s="81"/>
      <c r="MDX227" s="81"/>
      <c r="MDY227" s="81"/>
      <c r="MDZ227" s="81"/>
      <c r="MEA227" s="81"/>
      <c r="MEB227" s="81"/>
      <c r="MEC227" s="81"/>
      <c r="MED227" s="81"/>
      <c r="MEE227" s="81"/>
      <c r="MEF227" s="81"/>
      <c r="MEG227" s="81"/>
      <c r="MEH227" s="81"/>
      <c r="MEI227" s="81"/>
      <c r="MEJ227" s="81"/>
      <c r="MEK227" s="81"/>
      <c r="MEL227" s="81"/>
      <c r="MEM227" s="81"/>
      <c r="MEN227" s="81"/>
      <c r="MEO227" s="81"/>
      <c r="MEP227" s="81"/>
      <c r="MEQ227" s="81"/>
      <c r="MER227" s="81"/>
      <c r="MES227" s="81"/>
      <c r="MET227" s="81"/>
      <c r="MEU227" s="81"/>
      <c r="MEV227" s="81"/>
      <c r="MEW227" s="81"/>
      <c r="MEX227" s="81"/>
      <c r="MEY227" s="81"/>
      <c r="MEZ227" s="81"/>
      <c r="MFA227" s="81"/>
      <c r="MFB227" s="81"/>
      <c r="MFC227" s="81"/>
      <c r="MFD227" s="81"/>
      <c r="MFE227" s="81"/>
      <c r="MFF227" s="81"/>
      <c r="MFG227" s="81"/>
      <c r="MFH227" s="81"/>
      <c r="MFI227" s="81"/>
      <c r="MFJ227" s="81"/>
      <c r="MFK227" s="81"/>
      <c r="MFL227" s="81"/>
      <c r="MFM227" s="81"/>
      <c r="MFN227" s="81"/>
      <c r="MFO227" s="81"/>
      <c r="MFP227" s="81"/>
      <c r="MFQ227" s="81"/>
      <c r="MFR227" s="81"/>
      <c r="MFS227" s="81"/>
      <c r="MFT227" s="81"/>
      <c r="MFU227" s="81"/>
      <c r="MFV227" s="81"/>
      <c r="MFW227" s="81"/>
      <c r="MFX227" s="81"/>
      <c r="MFY227" s="81"/>
      <c r="MFZ227" s="81"/>
      <c r="MGA227" s="81"/>
      <c r="MGB227" s="81"/>
      <c r="MGC227" s="81"/>
      <c r="MGD227" s="81"/>
      <c r="MGE227" s="81"/>
      <c r="MGF227" s="81"/>
      <c r="MGG227" s="81"/>
      <c r="MGH227" s="81"/>
      <c r="MGI227" s="81"/>
      <c r="MGJ227" s="81"/>
      <c r="MGK227" s="81"/>
      <c r="MGL227" s="81"/>
      <c r="MGM227" s="81"/>
      <c r="MGN227" s="81"/>
      <c r="MGO227" s="81"/>
      <c r="MGP227" s="81"/>
      <c r="MGQ227" s="81"/>
      <c r="MGR227" s="81"/>
      <c r="MGS227" s="81"/>
      <c r="MGT227" s="81"/>
      <c r="MGU227" s="81"/>
      <c r="MGV227" s="81"/>
      <c r="MGW227" s="81"/>
      <c r="MGX227" s="81"/>
      <c r="MGY227" s="81"/>
      <c r="MGZ227" s="81"/>
      <c r="MHA227" s="81"/>
      <c r="MHB227" s="81"/>
      <c r="MHC227" s="81"/>
      <c r="MHD227" s="81"/>
      <c r="MHE227" s="81"/>
      <c r="MHF227" s="81"/>
      <c r="MHG227" s="81"/>
      <c r="MHH227" s="81"/>
      <c r="MHI227" s="81"/>
      <c r="MHJ227" s="81"/>
      <c r="MHK227" s="81"/>
      <c r="MHL227" s="81"/>
      <c r="MHM227" s="81"/>
      <c r="MHN227" s="81"/>
      <c r="MHO227" s="81"/>
      <c r="MHP227" s="81"/>
      <c r="MHQ227" s="81"/>
      <c r="MHR227" s="81"/>
      <c r="MHS227" s="81"/>
      <c r="MHT227" s="81"/>
      <c r="MHU227" s="81"/>
      <c r="MHV227" s="81"/>
      <c r="MHW227" s="81"/>
      <c r="MHX227" s="81"/>
      <c r="MHY227" s="81"/>
      <c r="MHZ227" s="81"/>
      <c r="MIA227" s="81"/>
      <c r="MIB227" s="81"/>
      <c r="MIC227" s="81"/>
      <c r="MID227" s="81"/>
      <c r="MIE227" s="81"/>
      <c r="MIF227" s="81"/>
      <c r="MIG227" s="81"/>
      <c r="MIH227" s="81"/>
      <c r="MII227" s="81"/>
      <c r="MIJ227" s="81"/>
      <c r="MIK227" s="81"/>
      <c r="MIL227" s="81"/>
      <c r="MIM227" s="81"/>
      <c r="MIN227" s="81"/>
      <c r="MIO227" s="81"/>
      <c r="MIP227" s="81"/>
      <c r="MIQ227" s="81"/>
      <c r="MIR227" s="81"/>
      <c r="MIS227" s="81"/>
      <c r="MIT227" s="81"/>
      <c r="MIU227" s="81"/>
      <c r="MIV227" s="81"/>
      <c r="MIW227" s="81"/>
      <c r="MIX227" s="81"/>
      <c r="MIY227" s="81"/>
      <c r="MIZ227" s="81"/>
      <c r="MJA227" s="81"/>
      <c r="MJB227" s="81"/>
      <c r="MJC227" s="81"/>
      <c r="MJD227" s="81"/>
      <c r="MJE227" s="81"/>
      <c r="MJF227" s="81"/>
      <c r="MJG227" s="81"/>
      <c r="MJH227" s="81"/>
      <c r="MJI227" s="81"/>
      <c r="MJJ227" s="81"/>
      <c r="MJK227" s="81"/>
      <c r="MJL227" s="81"/>
      <c r="MJM227" s="81"/>
      <c r="MJN227" s="81"/>
      <c r="MJO227" s="81"/>
      <c r="MJP227" s="81"/>
      <c r="MJQ227" s="81"/>
      <c r="MJR227" s="81"/>
      <c r="MJS227" s="81"/>
      <c r="MJT227" s="81"/>
      <c r="MJU227" s="81"/>
      <c r="MJV227" s="81"/>
      <c r="MJW227" s="81"/>
      <c r="MJX227" s="81"/>
      <c r="MJY227" s="81"/>
      <c r="MJZ227" s="81"/>
      <c r="MKA227" s="81"/>
      <c r="MKB227" s="81"/>
      <c r="MKC227" s="81"/>
      <c r="MKD227" s="81"/>
      <c r="MKE227" s="81"/>
      <c r="MKF227" s="81"/>
      <c r="MKG227" s="81"/>
      <c r="MKH227" s="81"/>
      <c r="MKI227" s="81"/>
      <c r="MKJ227" s="81"/>
      <c r="MKK227" s="81"/>
      <c r="MKL227" s="81"/>
      <c r="MKM227" s="81"/>
      <c r="MKN227" s="81"/>
      <c r="MKO227" s="81"/>
      <c r="MKP227" s="81"/>
      <c r="MKQ227" s="81"/>
      <c r="MKR227" s="81"/>
      <c r="MKS227" s="81"/>
      <c r="MKT227" s="81"/>
      <c r="MKU227" s="81"/>
      <c r="MKV227" s="81"/>
      <c r="MKW227" s="81"/>
      <c r="MKX227" s="81"/>
      <c r="MKY227" s="81"/>
      <c r="MKZ227" s="81"/>
      <c r="MLA227" s="81"/>
      <c r="MLB227" s="81"/>
      <c r="MLC227" s="81"/>
      <c r="MLD227" s="81"/>
      <c r="MLE227" s="81"/>
      <c r="MLF227" s="81"/>
      <c r="MLG227" s="81"/>
      <c r="MLH227" s="81"/>
      <c r="MLI227" s="81"/>
      <c r="MLJ227" s="81"/>
      <c r="MLK227" s="81"/>
      <c r="MLL227" s="81"/>
      <c r="MLM227" s="81"/>
      <c r="MLN227" s="81"/>
      <c r="MLO227" s="81"/>
      <c r="MLP227" s="81"/>
      <c r="MLQ227" s="81"/>
      <c r="MLR227" s="81"/>
      <c r="MLS227" s="81"/>
      <c r="MLT227" s="81"/>
      <c r="MLU227" s="81"/>
      <c r="MLV227" s="81"/>
      <c r="MLW227" s="81"/>
      <c r="MLX227" s="81"/>
      <c r="MLY227" s="81"/>
      <c r="MLZ227" s="81"/>
      <c r="MMA227" s="81"/>
      <c r="MMB227" s="81"/>
      <c r="MMC227" s="81"/>
      <c r="MMD227" s="81"/>
      <c r="MME227" s="81"/>
      <c r="MMF227" s="81"/>
      <c r="MMG227" s="81"/>
      <c r="MMH227" s="81"/>
      <c r="MMI227" s="81"/>
      <c r="MMJ227" s="81"/>
      <c r="MMK227" s="81"/>
      <c r="MML227" s="81"/>
      <c r="MMM227" s="81"/>
      <c r="MMN227" s="81"/>
      <c r="MMO227" s="81"/>
      <c r="MMP227" s="81"/>
      <c r="MMQ227" s="81"/>
      <c r="MMR227" s="81"/>
      <c r="MMS227" s="81"/>
      <c r="MMT227" s="81"/>
      <c r="MMU227" s="81"/>
      <c r="MMV227" s="81"/>
      <c r="MMW227" s="81"/>
      <c r="MMX227" s="81"/>
      <c r="MMY227" s="81"/>
      <c r="MMZ227" s="81"/>
      <c r="MNA227" s="81"/>
      <c r="MNB227" s="81"/>
      <c r="MNC227" s="81"/>
      <c r="MND227" s="81"/>
      <c r="MNE227" s="81"/>
      <c r="MNF227" s="81"/>
      <c r="MNG227" s="81"/>
      <c r="MNH227" s="81"/>
      <c r="MNI227" s="81"/>
      <c r="MNJ227" s="81"/>
      <c r="MNK227" s="81"/>
      <c r="MNL227" s="81"/>
      <c r="MNM227" s="81"/>
      <c r="MNN227" s="81"/>
      <c r="MNO227" s="81"/>
      <c r="MNP227" s="81"/>
      <c r="MNQ227" s="81"/>
      <c r="MNR227" s="81"/>
      <c r="MNS227" s="81"/>
      <c r="MNT227" s="81"/>
      <c r="MNU227" s="81"/>
      <c r="MNV227" s="81"/>
      <c r="MNW227" s="81"/>
      <c r="MNX227" s="81"/>
      <c r="MNY227" s="81"/>
      <c r="MNZ227" s="81"/>
      <c r="MOA227" s="81"/>
      <c r="MOB227" s="81"/>
      <c r="MOC227" s="81"/>
      <c r="MOD227" s="81"/>
      <c r="MOE227" s="81"/>
      <c r="MOF227" s="81"/>
      <c r="MOG227" s="81"/>
      <c r="MOH227" s="81"/>
      <c r="MOI227" s="81"/>
      <c r="MOJ227" s="81"/>
      <c r="MOK227" s="81"/>
      <c r="MOL227" s="81"/>
      <c r="MOM227" s="81"/>
      <c r="MON227" s="81"/>
      <c r="MOO227" s="81"/>
      <c r="MOP227" s="81"/>
      <c r="MOQ227" s="81"/>
      <c r="MOR227" s="81"/>
      <c r="MOS227" s="81"/>
      <c r="MOT227" s="81"/>
      <c r="MOU227" s="81"/>
      <c r="MOV227" s="81"/>
      <c r="MOW227" s="81"/>
      <c r="MOX227" s="81"/>
      <c r="MOY227" s="81"/>
      <c r="MOZ227" s="81"/>
      <c r="MPA227" s="81"/>
      <c r="MPB227" s="81"/>
      <c r="MPC227" s="81"/>
      <c r="MPD227" s="81"/>
      <c r="MPE227" s="81"/>
      <c r="MPF227" s="81"/>
      <c r="MPG227" s="81"/>
      <c r="MPH227" s="81"/>
      <c r="MPI227" s="81"/>
      <c r="MPJ227" s="81"/>
      <c r="MPK227" s="81"/>
      <c r="MPL227" s="81"/>
      <c r="MPM227" s="81"/>
      <c r="MPN227" s="81"/>
      <c r="MPO227" s="81"/>
      <c r="MPP227" s="81"/>
      <c r="MPQ227" s="81"/>
      <c r="MPR227" s="81"/>
      <c r="MPS227" s="81"/>
      <c r="MPT227" s="81"/>
      <c r="MPU227" s="81"/>
      <c r="MPV227" s="81"/>
      <c r="MPW227" s="81"/>
      <c r="MPX227" s="81"/>
      <c r="MPY227" s="81"/>
      <c r="MPZ227" s="81"/>
      <c r="MQA227" s="81"/>
      <c r="MQB227" s="81"/>
      <c r="MQC227" s="81"/>
      <c r="MQD227" s="81"/>
      <c r="MQE227" s="81"/>
      <c r="MQF227" s="81"/>
      <c r="MQG227" s="81"/>
      <c r="MQH227" s="81"/>
      <c r="MQI227" s="81"/>
      <c r="MQJ227" s="81"/>
      <c r="MQK227" s="81"/>
      <c r="MQL227" s="81"/>
      <c r="MQM227" s="81"/>
      <c r="MQN227" s="81"/>
      <c r="MQO227" s="81"/>
      <c r="MQP227" s="81"/>
      <c r="MQQ227" s="81"/>
      <c r="MQR227" s="81"/>
      <c r="MQS227" s="81"/>
      <c r="MQT227" s="81"/>
      <c r="MQU227" s="81"/>
      <c r="MQV227" s="81"/>
      <c r="MQW227" s="81"/>
      <c r="MQX227" s="81"/>
      <c r="MQY227" s="81"/>
      <c r="MQZ227" s="81"/>
      <c r="MRA227" s="81"/>
      <c r="MRB227" s="81"/>
      <c r="MRC227" s="81"/>
      <c r="MRD227" s="81"/>
      <c r="MRE227" s="81"/>
      <c r="MRF227" s="81"/>
      <c r="MRG227" s="81"/>
      <c r="MRH227" s="81"/>
      <c r="MRI227" s="81"/>
      <c r="MRJ227" s="81"/>
      <c r="MRK227" s="81"/>
      <c r="MRL227" s="81"/>
      <c r="MRM227" s="81"/>
      <c r="MRN227" s="81"/>
      <c r="MRO227" s="81"/>
      <c r="MRP227" s="81"/>
      <c r="MRQ227" s="81"/>
      <c r="MRR227" s="81"/>
      <c r="MRS227" s="81"/>
      <c r="MRT227" s="81"/>
      <c r="MRU227" s="81"/>
      <c r="MRV227" s="81"/>
      <c r="MRW227" s="81"/>
      <c r="MRX227" s="81"/>
      <c r="MRY227" s="81"/>
      <c r="MRZ227" s="81"/>
      <c r="MSA227" s="81"/>
      <c r="MSB227" s="81"/>
      <c r="MSC227" s="81"/>
      <c r="MSD227" s="81"/>
      <c r="MSE227" s="81"/>
      <c r="MSF227" s="81"/>
      <c r="MSG227" s="81"/>
      <c r="MSH227" s="81"/>
      <c r="MSI227" s="81"/>
      <c r="MSJ227" s="81"/>
      <c r="MSK227" s="81"/>
      <c r="MSL227" s="81"/>
      <c r="MSM227" s="81"/>
      <c r="MSN227" s="81"/>
      <c r="MSO227" s="81"/>
      <c r="MSP227" s="81"/>
      <c r="MSQ227" s="81"/>
      <c r="MSR227" s="81"/>
      <c r="MSS227" s="81"/>
      <c r="MST227" s="81"/>
      <c r="MSU227" s="81"/>
      <c r="MSV227" s="81"/>
      <c r="MSW227" s="81"/>
      <c r="MSX227" s="81"/>
      <c r="MSY227" s="81"/>
      <c r="MSZ227" s="81"/>
      <c r="MTA227" s="81"/>
      <c r="MTB227" s="81"/>
      <c r="MTC227" s="81"/>
      <c r="MTD227" s="81"/>
      <c r="MTE227" s="81"/>
      <c r="MTF227" s="81"/>
      <c r="MTG227" s="81"/>
      <c r="MTH227" s="81"/>
      <c r="MTI227" s="81"/>
      <c r="MTJ227" s="81"/>
      <c r="MTK227" s="81"/>
      <c r="MTL227" s="81"/>
      <c r="MTM227" s="81"/>
      <c r="MTN227" s="81"/>
      <c r="MTO227" s="81"/>
      <c r="MTP227" s="81"/>
      <c r="MTQ227" s="81"/>
      <c r="MTR227" s="81"/>
      <c r="MTS227" s="81"/>
      <c r="MTT227" s="81"/>
      <c r="MTU227" s="81"/>
      <c r="MTV227" s="81"/>
      <c r="MTW227" s="81"/>
      <c r="MTX227" s="81"/>
      <c r="MTY227" s="81"/>
      <c r="MTZ227" s="81"/>
      <c r="MUA227" s="81"/>
      <c r="MUB227" s="81"/>
      <c r="MUC227" s="81"/>
      <c r="MUD227" s="81"/>
      <c r="MUE227" s="81"/>
      <c r="MUF227" s="81"/>
      <c r="MUG227" s="81"/>
      <c r="MUH227" s="81"/>
      <c r="MUI227" s="81"/>
      <c r="MUJ227" s="81"/>
      <c r="MUK227" s="81"/>
      <c r="MUL227" s="81"/>
      <c r="MUM227" s="81"/>
      <c r="MUN227" s="81"/>
      <c r="MUO227" s="81"/>
      <c r="MUP227" s="81"/>
      <c r="MUQ227" s="81"/>
      <c r="MUR227" s="81"/>
      <c r="MUS227" s="81"/>
      <c r="MUT227" s="81"/>
      <c r="MUU227" s="81"/>
      <c r="MUV227" s="81"/>
      <c r="MUW227" s="81"/>
      <c r="MUX227" s="81"/>
      <c r="MUY227" s="81"/>
      <c r="MUZ227" s="81"/>
      <c r="MVA227" s="81"/>
      <c r="MVB227" s="81"/>
      <c r="MVC227" s="81"/>
      <c r="MVD227" s="81"/>
      <c r="MVE227" s="81"/>
      <c r="MVF227" s="81"/>
      <c r="MVG227" s="81"/>
      <c r="MVH227" s="81"/>
      <c r="MVI227" s="81"/>
      <c r="MVJ227" s="81"/>
      <c r="MVK227" s="81"/>
      <c r="MVL227" s="81"/>
      <c r="MVM227" s="81"/>
      <c r="MVN227" s="81"/>
      <c r="MVO227" s="81"/>
      <c r="MVP227" s="81"/>
      <c r="MVQ227" s="81"/>
      <c r="MVR227" s="81"/>
      <c r="MVS227" s="81"/>
      <c r="MVT227" s="81"/>
      <c r="MVU227" s="81"/>
      <c r="MVV227" s="81"/>
      <c r="MVW227" s="81"/>
      <c r="MVX227" s="81"/>
      <c r="MVY227" s="81"/>
      <c r="MVZ227" s="81"/>
      <c r="MWA227" s="81"/>
      <c r="MWB227" s="81"/>
      <c r="MWC227" s="81"/>
      <c r="MWD227" s="81"/>
      <c r="MWE227" s="81"/>
      <c r="MWF227" s="81"/>
      <c r="MWG227" s="81"/>
      <c r="MWH227" s="81"/>
      <c r="MWI227" s="81"/>
      <c r="MWJ227" s="81"/>
      <c r="MWK227" s="81"/>
      <c r="MWL227" s="81"/>
      <c r="MWM227" s="81"/>
      <c r="MWN227" s="81"/>
      <c r="MWO227" s="81"/>
      <c r="MWP227" s="81"/>
      <c r="MWQ227" s="81"/>
      <c r="MWR227" s="81"/>
      <c r="MWS227" s="81"/>
      <c r="MWT227" s="81"/>
      <c r="MWU227" s="81"/>
      <c r="MWV227" s="81"/>
      <c r="MWW227" s="81"/>
      <c r="MWX227" s="81"/>
      <c r="MWY227" s="81"/>
      <c r="MWZ227" s="81"/>
      <c r="MXA227" s="81"/>
      <c r="MXB227" s="81"/>
      <c r="MXC227" s="81"/>
      <c r="MXD227" s="81"/>
      <c r="MXE227" s="81"/>
      <c r="MXF227" s="81"/>
      <c r="MXG227" s="81"/>
      <c r="MXH227" s="81"/>
      <c r="MXI227" s="81"/>
      <c r="MXJ227" s="81"/>
      <c r="MXK227" s="81"/>
      <c r="MXL227" s="81"/>
      <c r="MXM227" s="81"/>
      <c r="MXN227" s="81"/>
      <c r="MXO227" s="81"/>
      <c r="MXP227" s="81"/>
      <c r="MXQ227" s="81"/>
      <c r="MXR227" s="81"/>
      <c r="MXS227" s="81"/>
      <c r="MXT227" s="81"/>
      <c r="MXU227" s="81"/>
      <c r="MXV227" s="81"/>
      <c r="MXW227" s="81"/>
      <c r="MXX227" s="81"/>
      <c r="MXY227" s="81"/>
      <c r="MXZ227" s="81"/>
      <c r="MYA227" s="81"/>
      <c r="MYB227" s="81"/>
      <c r="MYC227" s="81"/>
      <c r="MYD227" s="81"/>
      <c r="MYE227" s="81"/>
      <c r="MYF227" s="81"/>
      <c r="MYG227" s="81"/>
      <c r="MYH227" s="81"/>
      <c r="MYI227" s="81"/>
      <c r="MYJ227" s="81"/>
      <c r="MYK227" s="81"/>
      <c r="MYL227" s="81"/>
      <c r="MYM227" s="81"/>
      <c r="MYN227" s="81"/>
      <c r="MYO227" s="81"/>
      <c r="MYP227" s="81"/>
      <c r="MYQ227" s="81"/>
      <c r="MYR227" s="81"/>
      <c r="MYS227" s="81"/>
      <c r="MYT227" s="81"/>
      <c r="MYU227" s="81"/>
      <c r="MYV227" s="81"/>
      <c r="MYW227" s="81"/>
      <c r="MYX227" s="81"/>
      <c r="MYY227" s="81"/>
      <c r="MYZ227" s="81"/>
      <c r="MZA227" s="81"/>
      <c r="MZB227" s="81"/>
      <c r="MZC227" s="81"/>
      <c r="MZD227" s="81"/>
      <c r="MZE227" s="81"/>
      <c r="MZF227" s="81"/>
      <c r="MZG227" s="81"/>
      <c r="MZH227" s="81"/>
      <c r="MZI227" s="81"/>
      <c r="MZJ227" s="81"/>
      <c r="MZK227" s="81"/>
      <c r="MZL227" s="81"/>
      <c r="MZM227" s="81"/>
      <c r="MZN227" s="81"/>
      <c r="MZO227" s="81"/>
      <c r="MZP227" s="81"/>
      <c r="MZQ227" s="81"/>
      <c r="MZR227" s="81"/>
      <c r="MZS227" s="81"/>
      <c r="MZT227" s="81"/>
      <c r="MZU227" s="81"/>
      <c r="MZV227" s="81"/>
      <c r="MZW227" s="81"/>
      <c r="MZX227" s="81"/>
      <c r="MZY227" s="81"/>
      <c r="MZZ227" s="81"/>
      <c r="NAA227" s="81"/>
      <c r="NAB227" s="81"/>
      <c r="NAC227" s="81"/>
      <c r="NAD227" s="81"/>
      <c r="NAE227" s="81"/>
      <c r="NAF227" s="81"/>
      <c r="NAG227" s="81"/>
      <c r="NAH227" s="81"/>
      <c r="NAI227" s="81"/>
      <c r="NAJ227" s="81"/>
      <c r="NAK227" s="81"/>
      <c r="NAL227" s="81"/>
      <c r="NAM227" s="81"/>
      <c r="NAN227" s="81"/>
      <c r="NAO227" s="81"/>
      <c r="NAP227" s="81"/>
      <c r="NAQ227" s="81"/>
      <c r="NAR227" s="81"/>
      <c r="NAS227" s="81"/>
      <c r="NAT227" s="81"/>
      <c r="NAU227" s="81"/>
      <c r="NAV227" s="81"/>
      <c r="NAW227" s="81"/>
      <c r="NAX227" s="81"/>
      <c r="NAY227" s="81"/>
      <c r="NAZ227" s="81"/>
      <c r="NBA227" s="81"/>
      <c r="NBB227" s="81"/>
      <c r="NBC227" s="81"/>
      <c r="NBD227" s="81"/>
      <c r="NBE227" s="81"/>
      <c r="NBF227" s="81"/>
      <c r="NBG227" s="81"/>
      <c r="NBH227" s="81"/>
      <c r="NBI227" s="81"/>
      <c r="NBJ227" s="81"/>
      <c r="NBK227" s="81"/>
      <c r="NBL227" s="81"/>
      <c r="NBM227" s="81"/>
      <c r="NBN227" s="81"/>
      <c r="NBO227" s="81"/>
      <c r="NBP227" s="81"/>
      <c r="NBQ227" s="81"/>
      <c r="NBR227" s="81"/>
      <c r="NBS227" s="81"/>
      <c r="NBT227" s="81"/>
      <c r="NBU227" s="81"/>
      <c r="NBV227" s="81"/>
      <c r="NBW227" s="81"/>
      <c r="NBX227" s="81"/>
      <c r="NBY227" s="81"/>
      <c r="NBZ227" s="81"/>
      <c r="NCA227" s="81"/>
      <c r="NCB227" s="81"/>
      <c r="NCC227" s="81"/>
      <c r="NCD227" s="81"/>
      <c r="NCE227" s="81"/>
      <c r="NCF227" s="81"/>
      <c r="NCG227" s="81"/>
      <c r="NCH227" s="81"/>
      <c r="NCI227" s="81"/>
      <c r="NCJ227" s="81"/>
      <c r="NCK227" s="81"/>
      <c r="NCL227" s="81"/>
      <c r="NCM227" s="81"/>
      <c r="NCN227" s="81"/>
      <c r="NCO227" s="81"/>
      <c r="NCP227" s="81"/>
      <c r="NCQ227" s="81"/>
      <c r="NCR227" s="81"/>
      <c r="NCS227" s="81"/>
      <c r="NCT227" s="81"/>
      <c r="NCU227" s="81"/>
      <c r="NCV227" s="81"/>
      <c r="NCW227" s="81"/>
      <c r="NCX227" s="81"/>
      <c r="NCY227" s="81"/>
      <c r="NCZ227" s="81"/>
      <c r="NDA227" s="81"/>
      <c r="NDB227" s="81"/>
      <c r="NDC227" s="81"/>
      <c r="NDD227" s="81"/>
      <c r="NDE227" s="81"/>
      <c r="NDF227" s="81"/>
      <c r="NDG227" s="81"/>
      <c r="NDH227" s="81"/>
      <c r="NDI227" s="81"/>
      <c r="NDJ227" s="81"/>
      <c r="NDK227" s="81"/>
      <c r="NDL227" s="81"/>
      <c r="NDM227" s="81"/>
      <c r="NDN227" s="81"/>
      <c r="NDO227" s="81"/>
      <c r="NDP227" s="81"/>
      <c r="NDQ227" s="81"/>
      <c r="NDR227" s="81"/>
      <c r="NDS227" s="81"/>
      <c r="NDT227" s="81"/>
      <c r="NDU227" s="81"/>
      <c r="NDV227" s="81"/>
      <c r="NDW227" s="81"/>
      <c r="NDX227" s="81"/>
      <c r="NDY227" s="81"/>
      <c r="NDZ227" s="81"/>
      <c r="NEA227" s="81"/>
      <c r="NEB227" s="81"/>
      <c r="NEC227" s="81"/>
      <c r="NED227" s="81"/>
      <c r="NEE227" s="81"/>
      <c r="NEF227" s="81"/>
      <c r="NEG227" s="81"/>
      <c r="NEH227" s="81"/>
      <c r="NEI227" s="81"/>
      <c r="NEJ227" s="81"/>
      <c r="NEK227" s="81"/>
      <c r="NEL227" s="81"/>
      <c r="NEM227" s="81"/>
      <c r="NEN227" s="81"/>
      <c r="NEO227" s="81"/>
      <c r="NEP227" s="81"/>
      <c r="NEQ227" s="81"/>
      <c r="NER227" s="81"/>
      <c r="NES227" s="81"/>
      <c r="NET227" s="81"/>
      <c r="NEU227" s="81"/>
      <c r="NEV227" s="81"/>
      <c r="NEW227" s="81"/>
      <c r="NEX227" s="81"/>
      <c r="NEY227" s="81"/>
      <c r="NEZ227" s="81"/>
      <c r="NFA227" s="81"/>
      <c r="NFB227" s="81"/>
      <c r="NFC227" s="81"/>
      <c r="NFD227" s="81"/>
      <c r="NFE227" s="81"/>
      <c r="NFF227" s="81"/>
      <c r="NFG227" s="81"/>
      <c r="NFH227" s="81"/>
      <c r="NFI227" s="81"/>
      <c r="NFJ227" s="81"/>
      <c r="NFK227" s="81"/>
      <c r="NFL227" s="81"/>
      <c r="NFM227" s="81"/>
      <c r="NFN227" s="81"/>
      <c r="NFO227" s="81"/>
      <c r="NFP227" s="81"/>
      <c r="NFQ227" s="81"/>
      <c r="NFR227" s="81"/>
      <c r="NFS227" s="81"/>
      <c r="NFT227" s="81"/>
      <c r="NFU227" s="81"/>
      <c r="NFV227" s="81"/>
      <c r="NFW227" s="81"/>
      <c r="NFX227" s="81"/>
      <c r="NFY227" s="81"/>
      <c r="NFZ227" s="81"/>
      <c r="NGA227" s="81"/>
      <c r="NGB227" s="81"/>
      <c r="NGC227" s="81"/>
      <c r="NGD227" s="81"/>
      <c r="NGE227" s="81"/>
      <c r="NGF227" s="81"/>
      <c r="NGG227" s="81"/>
      <c r="NGH227" s="81"/>
      <c r="NGI227" s="81"/>
      <c r="NGJ227" s="81"/>
      <c r="NGK227" s="81"/>
      <c r="NGL227" s="81"/>
      <c r="NGM227" s="81"/>
      <c r="NGN227" s="81"/>
      <c r="NGO227" s="81"/>
      <c r="NGP227" s="81"/>
      <c r="NGQ227" s="81"/>
      <c r="NGR227" s="81"/>
      <c r="NGS227" s="81"/>
      <c r="NGT227" s="81"/>
      <c r="NGU227" s="81"/>
      <c r="NGV227" s="81"/>
      <c r="NGW227" s="81"/>
      <c r="NGX227" s="81"/>
      <c r="NGY227" s="81"/>
      <c r="NGZ227" s="81"/>
      <c r="NHA227" s="81"/>
      <c r="NHB227" s="81"/>
      <c r="NHC227" s="81"/>
      <c r="NHD227" s="81"/>
      <c r="NHE227" s="81"/>
      <c r="NHF227" s="81"/>
      <c r="NHG227" s="81"/>
      <c r="NHH227" s="81"/>
      <c r="NHI227" s="81"/>
      <c r="NHJ227" s="81"/>
      <c r="NHK227" s="81"/>
      <c r="NHL227" s="81"/>
      <c r="NHM227" s="81"/>
      <c r="NHN227" s="81"/>
      <c r="NHO227" s="81"/>
      <c r="NHP227" s="81"/>
      <c r="NHQ227" s="81"/>
      <c r="NHR227" s="81"/>
      <c r="NHS227" s="81"/>
      <c r="NHT227" s="81"/>
      <c r="NHU227" s="81"/>
      <c r="NHV227" s="81"/>
      <c r="NHW227" s="81"/>
      <c r="NHX227" s="81"/>
      <c r="NHY227" s="81"/>
      <c r="NHZ227" s="81"/>
      <c r="NIA227" s="81"/>
      <c r="NIB227" s="81"/>
      <c r="NIC227" s="81"/>
      <c r="NID227" s="81"/>
      <c r="NIE227" s="81"/>
      <c r="NIF227" s="81"/>
      <c r="NIG227" s="81"/>
      <c r="NIH227" s="81"/>
      <c r="NII227" s="81"/>
      <c r="NIJ227" s="81"/>
      <c r="NIK227" s="81"/>
      <c r="NIL227" s="81"/>
      <c r="NIM227" s="81"/>
      <c r="NIN227" s="81"/>
      <c r="NIO227" s="81"/>
      <c r="NIP227" s="81"/>
      <c r="NIQ227" s="81"/>
      <c r="NIR227" s="81"/>
      <c r="NIS227" s="81"/>
      <c r="NIT227" s="81"/>
      <c r="NIU227" s="81"/>
      <c r="NIV227" s="81"/>
      <c r="NIW227" s="81"/>
      <c r="NIX227" s="81"/>
      <c r="NIY227" s="81"/>
      <c r="NIZ227" s="81"/>
      <c r="NJA227" s="81"/>
      <c r="NJB227" s="81"/>
      <c r="NJC227" s="81"/>
      <c r="NJD227" s="81"/>
      <c r="NJE227" s="81"/>
      <c r="NJF227" s="81"/>
      <c r="NJG227" s="81"/>
      <c r="NJH227" s="81"/>
      <c r="NJI227" s="81"/>
      <c r="NJJ227" s="81"/>
      <c r="NJK227" s="81"/>
      <c r="NJL227" s="81"/>
      <c r="NJM227" s="81"/>
      <c r="NJN227" s="81"/>
      <c r="NJO227" s="81"/>
      <c r="NJP227" s="81"/>
      <c r="NJQ227" s="81"/>
      <c r="NJR227" s="81"/>
      <c r="NJS227" s="81"/>
      <c r="NJT227" s="81"/>
      <c r="NJU227" s="81"/>
      <c r="NJV227" s="81"/>
      <c r="NJW227" s="81"/>
      <c r="NJX227" s="81"/>
      <c r="NJY227" s="81"/>
      <c r="NJZ227" s="81"/>
      <c r="NKA227" s="81"/>
      <c r="NKB227" s="81"/>
      <c r="NKC227" s="81"/>
      <c r="NKD227" s="81"/>
      <c r="NKE227" s="81"/>
      <c r="NKF227" s="81"/>
      <c r="NKG227" s="81"/>
      <c r="NKH227" s="81"/>
      <c r="NKI227" s="81"/>
      <c r="NKJ227" s="81"/>
      <c r="NKK227" s="81"/>
      <c r="NKL227" s="81"/>
      <c r="NKM227" s="81"/>
      <c r="NKN227" s="81"/>
      <c r="NKO227" s="81"/>
      <c r="NKP227" s="81"/>
      <c r="NKQ227" s="81"/>
      <c r="NKR227" s="81"/>
      <c r="NKS227" s="81"/>
      <c r="NKT227" s="81"/>
      <c r="NKU227" s="81"/>
      <c r="NKV227" s="81"/>
      <c r="NKW227" s="81"/>
      <c r="NKX227" s="81"/>
      <c r="NKY227" s="81"/>
      <c r="NKZ227" s="81"/>
      <c r="NLA227" s="81"/>
      <c r="NLB227" s="81"/>
      <c r="NLC227" s="81"/>
      <c r="NLD227" s="81"/>
      <c r="NLE227" s="81"/>
      <c r="NLF227" s="81"/>
      <c r="NLG227" s="81"/>
      <c r="NLH227" s="81"/>
      <c r="NLI227" s="81"/>
      <c r="NLJ227" s="81"/>
      <c r="NLK227" s="81"/>
      <c r="NLL227" s="81"/>
      <c r="NLM227" s="81"/>
      <c r="NLN227" s="81"/>
      <c r="NLO227" s="81"/>
      <c r="NLP227" s="81"/>
      <c r="NLQ227" s="81"/>
      <c r="NLR227" s="81"/>
      <c r="NLS227" s="81"/>
      <c r="NLT227" s="81"/>
      <c r="NLU227" s="81"/>
      <c r="NLV227" s="81"/>
      <c r="NLW227" s="81"/>
      <c r="NLX227" s="81"/>
      <c r="NLY227" s="81"/>
      <c r="NLZ227" s="81"/>
      <c r="NMA227" s="81"/>
      <c r="NMB227" s="81"/>
      <c r="NMC227" s="81"/>
      <c r="NMD227" s="81"/>
      <c r="NME227" s="81"/>
      <c r="NMF227" s="81"/>
      <c r="NMG227" s="81"/>
      <c r="NMH227" s="81"/>
      <c r="NMI227" s="81"/>
      <c r="NMJ227" s="81"/>
      <c r="NMK227" s="81"/>
      <c r="NML227" s="81"/>
      <c r="NMM227" s="81"/>
      <c r="NMN227" s="81"/>
      <c r="NMO227" s="81"/>
      <c r="NMP227" s="81"/>
      <c r="NMQ227" s="81"/>
      <c r="NMR227" s="81"/>
      <c r="NMS227" s="81"/>
      <c r="NMT227" s="81"/>
      <c r="NMU227" s="81"/>
      <c r="NMV227" s="81"/>
      <c r="NMW227" s="81"/>
      <c r="NMX227" s="81"/>
      <c r="NMY227" s="81"/>
      <c r="NMZ227" s="81"/>
      <c r="NNA227" s="81"/>
      <c r="NNB227" s="81"/>
      <c r="NNC227" s="81"/>
      <c r="NND227" s="81"/>
      <c r="NNE227" s="81"/>
      <c r="NNF227" s="81"/>
      <c r="NNG227" s="81"/>
      <c r="NNH227" s="81"/>
      <c r="NNI227" s="81"/>
      <c r="NNJ227" s="81"/>
      <c r="NNK227" s="81"/>
      <c r="NNL227" s="81"/>
      <c r="NNM227" s="81"/>
      <c r="NNN227" s="81"/>
      <c r="NNO227" s="81"/>
      <c r="NNP227" s="81"/>
      <c r="NNQ227" s="81"/>
      <c r="NNR227" s="81"/>
      <c r="NNS227" s="81"/>
      <c r="NNT227" s="81"/>
      <c r="NNU227" s="81"/>
      <c r="NNV227" s="81"/>
      <c r="NNW227" s="81"/>
      <c r="NNX227" s="81"/>
      <c r="NNY227" s="81"/>
      <c r="NNZ227" s="81"/>
      <c r="NOA227" s="81"/>
      <c r="NOB227" s="81"/>
      <c r="NOC227" s="81"/>
      <c r="NOD227" s="81"/>
      <c r="NOE227" s="81"/>
      <c r="NOF227" s="81"/>
      <c r="NOG227" s="81"/>
      <c r="NOH227" s="81"/>
      <c r="NOI227" s="81"/>
      <c r="NOJ227" s="81"/>
      <c r="NOK227" s="81"/>
      <c r="NOL227" s="81"/>
      <c r="NOM227" s="81"/>
      <c r="NON227" s="81"/>
      <c r="NOO227" s="81"/>
      <c r="NOP227" s="81"/>
      <c r="NOQ227" s="81"/>
      <c r="NOR227" s="81"/>
      <c r="NOS227" s="81"/>
      <c r="NOT227" s="81"/>
      <c r="NOU227" s="81"/>
      <c r="NOV227" s="81"/>
      <c r="NOW227" s="81"/>
      <c r="NOX227" s="81"/>
      <c r="NOY227" s="81"/>
      <c r="NOZ227" s="81"/>
      <c r="NPA227" s="81"/>
      <c r="NPB227" s="81"/>
      <c r="NPC227" s="81"/>
      <c r="NPD227" s="81"/>
      <c r="NPE227" s="81"/>
      <c r="NPF227" s="81"/>
      <c r="NPG227" s="81"/>
      <c r="NPH227" s="81"/>
      <c r="NPI227" s="81"/>
      <c r="NPJ227" s="81"/>
      <c r="NPK227" s="81"/>
      <c r="NPL227" s="81"/>
      <c r="NPM227" s="81"/>
      <c r="NPN227" s="81"/>
      <c r="NPO227" s="81"/>
      <c r="NPP227" s="81"/>
      <c r="NPQ227" s="81"/>
      <c r="NPR227" s="81"/>
      <c r="NPS227" s="81"/>
      <c r="NPT227" s="81"/>
      <c r="NPU227" s="81"/>
      <c r="NPV227" s="81"/>
      <c r="NPW227" s="81"/>
      <c r="NPX227" s="81"/>
      <c r="NPY227" s="81"/>
      <c r="NPZ227" s="81"/>
      <c r="NQA227" s="81"/>
      <c r="NQB227" s="81"/>
      <c r="NQC227" s="81"/>
      <c r="NQD227" s="81"/>
      <c r="NQE227" s="81"/>
      <c r="NQF227" s="81"/>
      <c r="NQG227" s="81"/>
      <c r="NQH227" s="81"/>
      <c r="NQI227" s="81"/>
      <c r="NQJ227" s="81"/>
      <c r="NQK227" s="81"/>
      <c r="NQL227" s="81"/>
      <c r="NQM227" s="81"/>
      <c r="NQN227" s="81"/>
      <c r="NQO227" s="81"/>
      <c r="NQP227" s="81"/>
      <c r="NQQ227" s="81"/>
      <c r="NQR227" s="81"/>
      <c r="NQS227" s="81"/>
      <c r="NQT227" s="81"/>
      <c r="NQU227" s="81"/>
      <c r="NQV227" s="81"/>
      <c r="NQW227" s="81"/>
      <c r="NQX227" s="81"/>
      <c r="NQY227" s="81"/>
      <c r="NQZ227" s="81"/>
      <c r="NRA227" s="81"/>
      <c r="NRB227" s="81"/>
      <c r="NRC227" s="81"/>
      <c r="NRD227" s="81"/>
      <c r="NRE227" s="81"/>
      <c r="NRF227" s="81"/>
      <c r="NRG227" s="81"/>
      <c r="NRH227" s="81"/>
      <c r="NRI227" s="81"/>
      <c r="NRJ227" s="81"/>
      <c r="NRK227" s="81"/>
      <c r="NRL227" s="81"/>
      <c r="NRM227" s="81"/>
      <c r="NRN227" s="81"/>
      <c r="NRO227" s="81"/>
      <c r="NRP227" s="81"/>
      <c r="NRQ227" s="81"/>
      <c r="NRR227" s="81"/>
      <c r="NRS227" s="81"/>
      <c r="NRT227" s="81"/>
      <c r="NRU227" s="81"/>
      <c r="NRV227" s="81"/>
      <c r="NRW227" s="81"/>
      <c r="NRX227" s="81"/>
      <c r="NRY227" s="81"/>
      <c r="NRZ227" s="81"/>
      <c r="NSA227" s="81"/>
      <c r="NSB227" s="81"/>
      <c r="NSC227" s="81"/>
      <c r="NSD227" s="81"/>
      <c r="NSE227" s="81"/>
      <c r="NSF227" s="81"/>
      <c r="NSG227" s="81"/>
      <c r="NSH227" s="81"/>
      <c r="NSI227" s="81"/>
      <c r="NSJ227" s="81"/>
      <c r="NSK227" s="81"/>
      <c r="NSL227" s="81"/>
      <c r="NSM227" s="81"/>
      <c r="NSN227" s="81"/>
      <c r="NSO227" s="81"/>
      <c r="NSP227" s="81"/>
      <c r="NSQ227" s="81"/>
      <c r="NSR227" s="81"/>
      <c r="NSS227" s="81"/>
      <c r="NST227" s="81"/>
      <c r="NSU227" s="81"/>
      <c r="NSV227" s="81"/>
      <c r="NSW227" s="81"/>
      <c r="NSX227" s="81"/>
      <c r="NSY227" s="81"/>
      <c r="NSZ227" s="81"/>
      <c r="NTA227" s="81"/>
      <c r="NTB227" s="81"/>
      <c r="NTC227" s="81"/>
      <c r="NTD227" s="81"/>
      <c r="NTE227" s="81"/>
      <c r="NTF227" s="81"/>
      <c r="NTG227" s="81"/>
      <c r="NTH227" s="81"/>
      <c r="NTI227" s="81"/>
      <c r="NTJ227" s="81"/>
      <c r="NTK227" s="81"/>
      <c r="NTL227" s="81"/>
      <c r="NTM227" s="81"/>
      <c r="NTN227" s="81"/>
      <c r="NTO227" s="81"/>
      <c r="NTP227" s="81"/>
      <c r="NTQ227" s="81"/>
      <c r="NTR227" s="81"/>
      <c r="NTS227" s="81"/>
      <c r="NTT227" s="81"/>
      <c r="NTU227" s="81"/>
      <c r="NTV227" s="81"/>
      <c r="NTW227" s="81"/>
      <c r="NTX227" s="81"/>
      <c r="NTY227" s="81"/>
      <c r="NTZ227" s="81"/>
      <c r="NUA227" s="81"/>
      <c r="NUB227" s="81"/>
      <c r="NUC227" s="81"/>
      <c r="NUD227" s="81"/>
      <c r="NUE227" s="81"/>
      <c r="NUF227" s="81"/>
      <c r="NUG227" s="81"/>
      <c r="NUH227" s="81"/>
      <c r="NUI227" s="81"/>
      <c r="NUJ227" s="81"/>
      <c r="NUK227" s="81"/>
      <c r="NUL227" s="81"/>
      <c r="NUM227" s="81"/>
      <c r="NUN227" s="81"/>
      <c r="NUO227" s="81"/>
      <c r="NUP227" s="81"/>
      <c r="NUQ227" s="81"/>
      <c r="NUR227" s="81"/>
      <c r="NUS227" s="81"/>
      <c r="NUT227" s="81"/>
      <c r="NUU227" s="81"/>
      <c r="NUV227" s="81"/>
      <c r="NUW227" s="81"/>
      <c r="NUX227" s="81"/>
      <c r="NUY227" s="81"/>
      <c r="NUZ227" s="81"/>
      <c r="NVA227" s="81"/>
      <c r="NVB227" s="81"/>
      <c r="NVC227" s="81"/>
      <c r="NVD227" s="81"/>
      <c r="NVE227" s="81"/>
      <c r="NVF227" s="81"/>
      <c r="NVG227" s="81"/>
      <c r="NVH227" s="81"/>
      <c r="NVI227" s="81"/>
      <c r="NVJ227" s="81"/>
      <c r="NVK227" s="81"/>
      <c r="NVL227" s="81"/>
      <c r="NVM227" s="81"/>
      <c r="NVN227" s="81"/>
      <c r="NVO227" s="81"/>
      <c r="NVP227" s="81"/>
      <c r="NVQ227" s="81"/>
      <c r="NVR227" s="81"/>
      <c r="NVS227" s="81"/>
      <c r="NVT227" s="81"/>
      <c r="NVU227" s="81"/>
      <c r="NVV227" s="81"/>
      <c r="NVW227" s="81"/>
      <c r="NVX227" s="81"/>
      <c r="NVY227" s="81"/>
      <c r="NVZ227" s="81"/>
      <c r="NWA227" s="81"/>
      <c r="NWB227" s="81"/>
      <c r="NWC227" s="81"/>
      <c r="NWD227" s="81"/>
      <c r="NWE227" s="81"/>
      <c r="NWF227" s="81"/>
      <c r="NWG227" s="81"/>
      <c r="NWH227" s="81"/>
      <c r="NWI227" s="81"/>
      <c r="NWJ227" s="81"/>
      <c r="NWK227" s="81"/>
      <c r="NWL227" s="81"/>
      <c r="NWM227" s="81"/>
      <c r="NWN227" s="81"/>
      <c r="NWO227" s="81"/>
      <c r="NWP227" s="81"/>
      <c r="NWQ227" s="81"/>
      <c r="NWR227" s="81"/>
      <c r="NWS227" s="81"/>
      <c r="NWT227" s="81"/>
      <c r="NWU227" s="81"/>
      <c r="NWV227" s="81"/>
      <c r="NWW227" s="81"/>
      <c r="NWX227" s="81"/>
      <c r="NWY227" s="81"/>
      <c r="NWZ227" s="81"/>
      <c r="NXA227" s="81"/>
      <c r="NXB227" s="81"/>
      <c r="NXC227" s="81"/>
      <c r="NXD227" s="81"/>
      <c r="NXE227" s="81"/>
      <c r="NXF227" s="81"/>
      <c r="NXG227" s="81"/>
      <c r="NXH227" s="81"/>
      <c r="NXI227" s="81"/>
      <c r="NXJ227" s="81"/>
      <c r="NXK227" s="81"/>
      <c r="NXL227" s="81"/>
      <c r="NXM227" s="81"/>
      <c r="NXN227" s="81"/>
      <c r="NXO227" s="81"/>
      <c r="NXP227" s="81"/>
      <c r="NXQ227" s="81"/>
      <c r="NXR227" s="81"/>
      <c r="NXS227" s="81"/>
      <c r="NXT227" s="81"/>
      <c r="NXU227" s="81"/>
      <c r="NXV227" s="81"/>
      <c r="NXW227" s="81"/>
      <c r="NXX227" s="81"/>
      <c r="NXY227" s="81"/>
      <c r="NXZ227" s="81"/>
      <c r="NYA227" s="81"/>
      <c r="NYB227" s="81"/>
      <c r="NYC227" s="81"/>
      <c r="NYD227" s="81"/>
      <c r="NYE227" s="81"/>
      <c r="NYF227" s="81"/>
      <c r="NYG227" s="81"/>
      <c r="NYH227" s="81"/>
      <c r="NYI227" s="81"/>
      <c r="NYJ227" s="81"/>
      <c r="NYK227" s="81"/>
      <c r="NYL227" s="81"/>
      <c r="NYM227" s="81"/>
      <c r="NYN227" s="81"/>
      <c r="NYO227" s="81"/>
      <c r="NYP227" s="81"/>
      <c r="NYQ227" s="81"/>
      <c r="NYR227" s="81"/>
      <c r="NYS227" s="81"/>
      <c r="NYT227" s="81"/>
      <c r="NYU227" s="81"/>
      <c r="NYV227" s="81"/>
      <c r="NYW227" s="81"/>
      <c r="NYX227" s="81"/>
      <c r="NYY227" s="81"/>
      <c r="NYZ227" s="81"/>
      <c r="NZA227" s="81"/>
      <c r="NZB227" s="81"/>
      <c r="NZC227" s="81"/>
      <c r="NZD227" s="81"/>
      <c r="NZE227" s="81"/>
      <c r="NZF227" s="81"/>
      <c r="NZG227" s="81"/>
      <c r="NZH227" s="81"/>
      <c r="NZI227" s="81"/>
      <c r="NZJ227" s="81"/>
      <c r="NZK227" s="81"/>
      <c r="NZL227" s="81"/>
      <c r="NZM227" s="81"/>
      <c r="NZN227" s="81"/>
      <c r="NZO227" s="81"/>
      <c r="NZP227" s="81"/>
      <c r="NZQ227" s="81"/>
      <c r="NZR227" s="81"/>
      <c r="NZS227" s="81"/>
      <c r="NZT227" s="81"/>
      <c r="NZU227" s="81"/>
      <c r="NZV227" s="81"/>
      <c r="NZW227" s="81"/>
      <c r="NZX227" s="81"/>
      <c r="NZY227" s="81"/>
      <c r="NZZ227" s="81"/>
      <c r="OAA227" s="81"/>
      <c r="OAB227" s="81"/>
      <c r="OAC227" s="81"/>
      <c r="OAD227" s="81"/>
      <c r="OAE227" s="81"/>
      <c r="OAF227" s="81"/>
      <c r="OAG227" s="81"/>
      <c r="OAH227" s="81"/>
      <c r="OAI227" s="81"/>
      <c r="OAJ227" s="81"/>
      <c r="OAK227" s="81"/>
      <c r="OAL227" s="81"/>
      <c r="OAM227" s="81"/>
      <c r="OAN227" s="81"/>
      <c r="OAO227" s="81"/>
      <c r="OAP227" s="81"/>
      <c r="OAQ227" s="81"/>
      <c r="OAR227" s="81"/>
      <c r="OAS227" s="81"/>
      <c r="OAT227" s="81"/>
      <c r="OAU227" s="81"/>
      <c r="OAV227" s="81"/>
      <c r="OAW227" s="81"/>
      <c r="OAX227" s="81"/>
      <c r="OAY227" s="81"/>
      <c r="OAZ227" s="81"/>
      <c r="OBA227" s="81"/>
      <c r="OBB227" s="81"/>
      <c r="OBC227" s="81"/>
      <c r="OBD227" s="81"/>
      <c r="OBE227" s="81"/>
      <c r="OBF227" s="81"/>
      <c r="OBG227" s="81"/>
      <c r="OBH227" s="81"/>
      <c r="OBI227" s="81"/>
      <c r="OBJ227" s="81"/>
      <c r="OBK227" s="81"/>
      <c r="OBL227" s="81"/>
      <c r="OBM227" s="81"/>
      <c r="OBN227" s="81"/>
      <c r="OBO227" s="81"/>
      <c r="OBP227" s="81"/>
      <c r="OBQ227" s="81"/>
      <c r="OBR227" s="81"/>
      <c r="OBS227" s="81"/>
      <c r="OBT227" s="81"/>
      <c r="OBU227" s="81"/>
      <c r="OBV227" s="81"/>
      <c r="OBW227" s="81"/>
      <c r="OBX227" s="81"/>
      <c r="OBY227" s="81"/>
      <c r="OBZ227" s="81"/>
      <c r="OCA227" s="81"/>
      <c r="OCB227" s="81"/>
      <c r="OCC227" s="81"/>
      <c r="OCD227" s="81"/>
      <c r="OCE227" s="81"/>
      <c r="OCF227" s="81"/>
      <c r="OCG227" s="81"/>
      <c r="OCH227" s="81"/>
      <c r="OCI227" s="81"/>
      <c r="OCJ227" s="81"/>
      <c r="OCK227" s="81"/>
      <c r="OCL227" s="81"/>
      <c r="OCM227" s="81"/>
      <c r="OCN227" s="81"/>
      <c r="OCO227" s="81"/>
      <c r="OCP227" s="81"/>
      <c r="OCQ227" s="81"/>
      <c r="OCR227" s="81"/>
      <c r="OCS227" s="81"/>
      <c r="OCT227" s="81"/>
      <c r="OCU227" s="81"/>
      <c r="OCV227" s="81"/>
      <c r="OCW227" s="81"/>
      <c r="OCX227" s="81"/>
      <c r="OCY227" s="81"/>
      <c r="OCZ227" s="81"/>
      <c r="ODA227" s="81"/>
      <c r="ODB227" s="81"/>
      <c r="ODC227" s="81"/>
      <c r="ODD227" s="81"/>
      <c r="ODE227" s="81"/>
      <c r="ODF227" s="81"/>
      <c r="ODG227" s="81"/>
      <c r="ODH227" s="81"/>
      <c r="ODI227" s="81"/>
      <c r="ODJ227" s="81"/>
      <c r="ODK227" s="81"/>
      <c r="ODL227" s="81"/>
      <c r="ODM227" s="81"/>
      <c r="ODN227" s="81"/>
      <c r="ODO227" s="81"/>
      <c r="ODP227" s="81"/>
      <c r="ODQ227" s="81"/>
      <c r="ODR227" s="81"/>
      <c r="ODS227" s="81"/>
      <c r="ODT227" s="81"/>
      <c r="ODU227" s="81"/>
      <c r="ODV227" s="81"/>
      <c r="ODW227" s="81"/>
      <c r="ODX227" s="81"/>
      <c r="ODY227" s="81"/>
      <c r="ODZ227" s="81"/>
      <c r="OEA227" s="81"/>
      <c r="OEB227" s="81"/>
      <c r="OEC227" s="81"/>
      <c r="OED227" s="81"/>
      <c r="OEE227" s="81"/>
      <c r="OEF227" s="81"/>
      <c r="OEG227" s="81"/>
      <c r="OEH227" s="81"/>
      <c r="OEI227" s="81"/>
      <c r="OEJ227" s="81"/>
      <c r="OEK227" s="81"/>
      <c r="OEL227" s="81"/>
      <c r="OEM227" s="81"/>
      <c r="OEN227" s="81"/>
      <c r="OEO227" s="81"/>
      <c r="OEP227" s="81"/>
      <c r="OEQ227" s="81"/>
      <c r="OER227" s="81"/>
      <c r="OES227" s="81"/>
      <c r="OET227" s="81"/>
      <c r="OEU227" s="81"/>
      <c r="OEV227" s="81"/>
      <c r="OEW227" s="81"/>
      <c r="OEX227" s="81"/>
      <c r="OEY227" s="81"/>
      <c r="OEZ227" s="81"/>
      <c r="OFA227" s="81"/>
      <c r="OFB227" s="81"/>
      <c r="OFC227" s="81"/>
      <c r="OFD227" s="81"/>
      <c r="OFE227" s="81"/>
      <c r="OFF227" s="81"/>
      <c r="OFG227" s="81"/>
      <c r="OFH227" s="81"/>
      <c r="OFI227" s="81"/>
      <c r="OFJ227" s="81"/>
      <c r="OFK227" s="81"/>
      <c r="OFL227" s="81"/>
      <c r="OFM227" s="81"/>
      <c r="OFN227" s="81"/>
      <c r="OFO227" s="81"/>
      <c r="OFP227" s="81"/>
      <c r="OFQ227" s="81"/>
      <c r="OFR227" s="81"/>
      <c r="OFS227" s="81"/>
      <c r="OFT227" s="81"/>
      <c r="OFU227" s="81"/>
      <c r="OFV227" s="81"/>
      <c r="OFW227" s="81"/>
      <c r="OFX227" s="81"/>
      <c r="OFY227" s="81"/>
      <c r="OFZ227" s="81"/>
      <c r="OGA227" s="81"/>
      <c r="OGB227" s="81"/>
      <c r="OGC227" s="81"/>
      <c r="OGD227" s="81"/>
      <c r="OGE227" s="81"/>
      <c r="OGF227" s="81"/>
      <c r="OGG227" s="81"/>
      <c r="OGH227" s="81"/>
      <c r="OGI227" s="81"/>
      <c r="OGJ227" s="81"/>
      <c r="OGK227" s="81"/>
      <c r="OGL227" s="81"/>
      <c r="OGM227" s="81"/>
      <c r="OGN227" s="81"/>
      <c r="OGO227" s="81"/>
      <c r="OGP227" s="81"/>
      <c r="OGQ227" s="81"/>
      <c r="OGR227" s="81"/>
      <c r="OGS227" s="81"/>
      <c r="OGT227" s="81"/>
      <c r="OGU227" s="81"/>
      <c r="OGV227" s="81"/>
      <c r="OGW227" s="81"/>
      <c r="OGX227" s="81"/>
      <c r="OGY227" s="81"/>
      <c r="OGZ227" s="81"/>
      <c r="OHA227" s="81"/>
      <c r="OHB227" s="81"/>
      <c r="OHC227" s="81"/>
      <c r="OHD227" s="81"/>
      <c r="OHE227" s="81"/>
      <c r="OHF227" s="81"/>
      <c r="OHG227" s="81"/>
      <c r="OHH227" s="81"/>
      <c r="OHI227" s="81"/>
      <c r="OHJ227" s="81"/>
      <c r="OHK227" s="81"/>
      <c r="OHL227" s="81"/>
      <c r="OHM227" s="81"/>
      <c r="OHN227" s="81"/>
      <c r="OHO227" s="81"/>
      <c r="OHP227" s="81"/>
      <c r="OHQ227" s="81"/>
      <c r="OHR227" s="81"/>
      <c r="OHS227" s="81"/>
      <c r="OHT227" s="81"/>
      <c r="OHU227" s="81"/>
      <c r="OHV227" s="81"/>
      <c r="OHW227" s="81"/>
      <c r="OHX227" s="81"/>
      <c r="OHY227" s="81"/>
      <c r="OHZ227" s="81"/>
      <c r="OIA227" s="81"/>
      <c r="OIB227" s="81"/>
      <c r="OIC227" s="81"/>
      <c r="OID227" s="81"/>
      <c r="OIE227" s="81"/>
      <c r="OIF227" s="81"/>
      <c r="OIG227" s="81"/>
      <c r="OIH227" s="81"/>
      <c r="OII227" s="81"/>
      <c r="OIJ227" s="81"/>
      <c r="OIK227" s="81"/>
      <c r="OIL227" s="81"/>
      <c r="OIM227" s="81"/>
      <c r="OIN227" s="81"/>
      <c r="OIO227" s="81"/>
      <c r="OIP227" s="81"/>
      <c r="OIQ227" s="81"/>
      <c r="OIR227" s="81"/>
      <c r="OIS227" s="81"/>
      <c r="OIT227" s="81"/>
      <c r="OIU227" s="81"/>
      <c r="OIV227" s="81"/>
      <c r="OIW227" s="81"/>
      <c r="OIX227" s="81"/>
      <c r="OIY227" s="81"/>
      <c r="OIZ227" s="81"/>
      <c r="OJA227" s="81"/>
      <c r="OJB227" s="81"/>
      <c r="OJC227" s="81"/>
      <c r="OJD227" s="81"/>
      <c r="OJE227" s="81"/>
      <c r="OJF227" s="81"/>
      <c r="OJG227" s="81"/>
      <c r="OJH227" s="81"/>
      <c r="OJI227" s="81"/>
      <c r="OJJ227" s="81"/>
      <c r="OJK227" s="81"/>
      <c r="OJL227" s="81"/>
      <c r="OJM227" s="81"/>
      <c r="OJN227" s="81"/>
      <c r="OJO227" s="81"/>
      <c r="OJP227" s="81"/>
      <c r="OJQ227" s="81"/>
      <c r="OJR227" s="81"/>
      <c r="OJS227" s="81"/>
      <c r="OJT227" s="81"/>
      <c r="OJU227" s="81"/>
      <c r="OJV227" s="81"/>
      <c r="OJW227" s="81"/>
      <c r="OJX227" s="81"/>
      <c r="OJY227" s="81"/>
      <c r="OJZ227" s="81"/>
      <c r="OKA227" s="81"/>
      <c r="OKB227" s="81"/>
      <c r="OKC227" s="81"/>
      <c r="OKD227" s="81"/>
      <c r="OKE227" s="81"/>
      <c r="OKF227" s="81"/>
      <c r="OKG227" s="81"/>
      <c r="OKH227" s="81"/>
      <c r="OKI227" s="81"/>
      <c r="OKJ227" s="81"/>
      <c r="OKK227" s="81"/>
      <c r="OKL227" s="81"/>
      <c r="OKM227" s="81"/>
      <c r="OKN227" s="81"/>
      <c r="OKO227" s="81"/>
      <c r="OKP227" s="81"/>
      <c r="OKQ227" s="81"/>
      <c r="OKR227" s="81"/>
      <c r="OKS227" s="81"/>
      <c r="OKT227" s="81"/>
      <c r="OKU227" s="81"/>
      <c r="OKV227" s="81"/>
      <c r="OKW227" s="81"/>
      <c r="OKX227" s="81"/>
      <c r="OKY227" s="81"/>
      <c r="OKZ227" s="81"/>
      <c r="OLA227" s="81"/>
      <c r="OLB227" s="81"/>
      <c r="OLC227" s="81"/>
      <c r="OLD227" s="81"/>
      <c r="OLE227" s="81"/>
      <c r="OLF227" s="81"/>
      <c r="OLG227" s="81"/>
      <c r="OLH227" s="81"/>
      <c r="OLI227" s="81"/>
      <c r="OLJ227" s="81"/>
      <c r="OLK227" s="81"/>
      <c r="OLL227" s="81"/>
      <c r="OLM227" s="81"/>
      <c r="OLN227" s="81"/>
      <c r="OLO227" s="81"/>
      <c r="OLP227" s="81"/>
      <c r="OLQ227" s="81"/>
      <c r="OLR227" s="81"/>
      <c r="OLS227" s="81"/>
      <c r="OLT227" s="81"/>
      <c r="OLU227" s="81"/>
      <c r="OLV227" s="81"/>
      <c r="OLW227" s="81"/>
      <c r="OLX227" s="81"/>
      <c r="OLY227" s="81"/>
      <c r="OLZ227" s="81"/>
      <c r="OMA227" s="81"/>
      <c r="OMB227" s="81"/>
      <c r="OMC227" s="81"/>
      <c r="OMD227" s="81"/>
      <c r="OME227" s="81"/>
      <c r="OMF227" s="81"/>
      <c r="OMG227" s="81"/>
      <c r="OMH227" s="81"/>
      <c r="OMI227" s="81"/>
      <c r="OMJ227" s="81"/>
      <c r="OMK227" s="81"/>
      <c r="OML227" s="81"/>
      <c r="OMM227" s="81"/>
      <c r="OMN227" s="81"/>
      <c r="OMO227" s="81"/>
      <c r="OMP227" s="81"/>
      <c r="OMQ227" s="81"/>
      <c r="OMR227" s="81"/>
      <c r="OMS227" s="81"/>
      <c r="OMT227" s="81"/>
      <c r="OMU227" s="81"/>
      <c r="OMV227" s="81"/>
      <c r="OMW227" s="81"/>
      <c r="OMX227" s="81"/>
      <c r="OMY227" s="81"/>
      <c r="OMZ227" s="81"/>
      <c r="ONA227" s="81"/>
      <c r="ONB227" s="81"/>
      <c r="ONC227" s="81"/>
      <c r="OND227" s="81"/>
      <c r="ONE227" s="81"/>
      <c r="ONF227" s="81"/>
      <c r="ONG227" s="81"/>
      <c r="ONH227" s="81"/>
      <c r="ONI227" s="81"/>
      <c r="ONJ227" s="81"/>
      <c r="ONK227" s="81"/>
      <c r="ONL227" s="81"/>
      <c r="ONM227" s="81"/>
      <c r="ONN227" s="81"/>
      <c r="ONO227" s="81"/>
      <c r="ONP227" s="81"/>
      <c r="ONQ227" s="81"/>
      <c r="ONR227" s="81"/>
      <c r="ONS227" s="81"/>
      <c r="ONT227" s="81"/>
      <c r="ONU227" s="81"/>
      <c r="ONV227" s="81"/>
      <c r="ONW227" s="81"/>
      <c r="ONX227" s="81"/>
      <c r="ONY227" s="81"/>
      <c r="ONZ227" s="81"/>
      <c r="OOA227" s="81"/>
      <c r="OOB227" s="81"/>
      <c r="OOC227" s="81"/>
      <c r="OOD227" s="81"/>
      <c r="OOE227" s="81"/>
      <c r="OOF227" s="81"/>
      <c r="OOG227" s="81"/>
      <c r="OOH227" s="81"/>
      <c r="OOI227" s="81"/>
      <c r="OOJ227" s="81"/>
      <c r="OOK227" s="81"/>
      <c r="OOL227" s="81"/>
      <c r="OOM227" s="81"/>
      <c r="OON227" s="81"/>
      <c r="OOO227" s="81"/>
      <c r="OOP227" s="81"/>
      <c r="OOQ227" s="81"/>
      <c r="OOR227" s="81"/>
      <c r="OOS227" s="81"/>
      <c r="OOT227" s="81"/>
      <c r="OOU227" s="81"/>
      <c r="OOV227" s="81"/>
      <c r="OOW227" s="81"/>
      <c r="OOX227" s="81"/>
      <c r="OOY227" s="81"/>
      <c r="OOZ227" s="81"/>
      <c r="OPA227" s="81"/>
      <c r="OPB227" s="81"/>
      <c r="OPC227" s="81"/>
      <c r="OPD227" s="81"/>
      <c r="OPE227" s="81"/>
      <c r="OPF227" s="81"/>
      <c r="OPG227" s="81"/>
      <c r="OPH227" s="81"/>
      <c r="OPI227" s="81"/>
      <c r="OPJ227" s="81"/>
      <c r="OPK227" s="81"/>
      <c r="OPL227" s="81"/>
      <c r="OPM227" s="81"/>
      <c r="OPN227" s="81"/>
      <c r="OPO227" s="81"/>
      <c r="OPP227" s="81"/>
      <c r="OPQ227" s="81"/>
      <c r="OPR227" s="81"/>
      <c r="OPS227" s="81"/>
      <c r="OPT227" s="81"/>
      <c r="OPU227" s="81"/>
      <c r="OPV227" s="81"/>
      <c r="OPW227" s="81"/>
      <c r="OPX227" s="81"/>
      <c r="OPY227" s="81"/>
      <c r="OPZ227" s="81"/>
      <c r="OQA227" s="81"/>
      <c r="OQB227" s="81"/>
      <c r="OQC227" s="81"/>
      <c r="OQD227" s="81"/>
      <c r="OQE227" s="81"/>
      <c r="OQF227" s="81"/>
      <c r="OQG227" s="81"/>
      <c r="OQH227" s="81"/>
      <c r="OQI227" s="81"/>
      <c r="OQJ227" s="81"/>
      <c r="OQK227" s="81"/>
      <c r="OQL227" s="81"/>
      <c r="OQM227" s="81"/>
      <c r="OQN227" s="81"/>
      <c r="OQO227" s="81"/>
      <c r="OQP227" s="81"/>
      <c r="OQQ227" s="81"/>
      <c r="OQR227" s="81"/>
      <c r="OQS227" s="81"/>
      <c r="OQT227" s="81"/>
      <c r="OQU227" s="81"/>
      <c r="OQV227" s="81"/>
      <c r="OQW227" s="81"/>
      <c r="OQX227" s="81"/>
      <c r="OQY227" s="81"/>
      <c r="OQZ227" s="81"/>
      <c r="ORA227" s="81"/>
      <c r="ORB227" s="81"/>
      <c r="ORC227" s="81"/>
      <c r="ORD227" s="81"/>
      <c r="ORE227" s="81"/>
      <c r="ORF227" s="81"/>
      <c r="ORG227" s="81"/>
      <c r="ORH227" s="81"/>
      <c r="ORI227" s="81"/>
      <c r="ORJ227" s="81"/>
      <c r="ORK227" s="81"/>
      <c r="ORL227" s="81"/>
      <c r="ORM227" s="81"/>
      <c r="ORN227" s="81"/>
      <c r="ORO227" s="81"/>
      <c r="ORP227" s="81"/>
      <c r="ORQ227" s="81"/>
      <c r="ORR227" s="81"/>
      <c r="ORS227" s="81"/>
      <c r="ORT227" s="81"/>
      <c r="ORU227" s="81"/>
      <c r="ORV227" s="81"/>
      <c r="ORW227" s="81"/>
      <c r="ORX227" s="81"/>
      <c r="ORY227" s="81"/>
      <c r="ORZ227" s="81"/>
      <c r="OSA227" s="81"/>
      <c r="OSB227" s="81"/>
      <c r="OSC227" s="81"/>
      <c r="OSD227" s="81"/>
      <c r="OSE227" s="81"/>
      <c r="OSF227" s="81"/>
      <c r="OSG227" s="81"/>
      <c r="OSH227" s="81"/>
      <c r="OSI227" s="81"/>
      <c r="OSJ227" s="81"/>
      <c r="OSK227" s="81"/>
      <c r="OSL227" s="81"/>
      <c r="OSM227" s="81"/>
      <c r="OSN227" s="81"/>
      <c r="OSO227" s="81"/>
      <c r="OSP227" s="81"/>
      <c r="OSQ227" s="81"/>
      <c r="OSR227" s="81"/>
      <c r="OSS227" s="81"/>
      <c r="OST227" s="81"/>
      <c r="OSU227" s="81"/>
      <c r="OSV227" s="81"/>
      <c r="OSW227" s="81"/>
      <c r="OSX227" s="81"/>
      <c r="OSY227" s="81"/>
      <c r="OSZ227" s="81"/>
      <c r="OTA227" s="81"/>
      <c r="OTB227" s="81"/>
      <c r="OTC227" s="81"/>
      <c r="OTD227" s="81"/>
      <c r="OTE227" s="81"/>
      <c r="OTF227" s="81"/>
      <c r="OTG227" s="81"/>
      <c r="OTH227" s="81"/>
      <c r="OTI227" s="81"/>
      <c r="OTJ227" s="81"/>
      <c r="OTK227" s="81"/>
      <c r="OTL227" s="81"/>
      <c r="OTM227" s="81"/>
      <c r="OTN227" s="81"/>
      <c r="OTO227" s="81"/>
      <c r="OTP227" s="81"/>
      <c r="OTQ227" s="81"/>
      <c r="OTR227" s="81"/>
      <c r="OTS227" s="81"/>
      <c r="OTT227" s="81"/>
      <c r="OTU227" s="81"/>
      <c r="OTV227" s="81"/>
      <c r="OTW227" s="81"/>
      <c r="OTX227" s="81"/>
      <c r="OTY227" s="81"/>
      <c r="OTZ227" s="81"/>
      <c r="OUA227" s="81"/>
      <c r="OUB227" s="81"/>
      <c r="OUC227" s="81"/>
      <c r="OUD227" s="81"/>
      <c r="OUE227" s="81"/>
      <c r="OUF227" s="81"/>
      <c r="OUG227" s="81"/>
      <c r="OUH227" s="81"/>
      <c r="OUI227" s="81"/>
      <c r="OUJ227" s="81"/>
      <c r="OUK227" s="81"/>
      <c r="OUL227" s="81"/>
      <c r="OUM227" s="81"/>
      <c r="OUN227" s="81"/>
      <c r="OUO227" s="81"/>
      <c r="OUP227" s="81"/>
      <c r="OUQ227" s="81"/>
      <c r="OUR227" s="81"/>
      <c r="OUS227" s="81"/>
      <c r="OUT227" s="81"/>
      <c r="OUU227" s="81"/>
      <c r="OUV227" s="81"/>
      <c r="OUW227" s="81"/>
      <c r="OUX227" s="81"/>
      <c r="OUY227" s="81"/>
      <c r="OUZ227" s="81"/>
      <c r="OVA227" s="81"/>
      <c r="OVB227" s="81"/>
      <c r="OVC227" s="81"/>
      <c r="OVD227" s="81"/>
      <c r="OVE227" s="81"/>
      <c r="OVF227" s="81"/>
      <c r="OVG227" s="81"/>
      <c r="OVH227" s="81"/>
      <c r="OVI227" s="81"/>
      <c r="OVJ227" s="81"/>
      <c r="OVK227" s="81"/>
      <c r="OVL227" s="81"/>
      <c r="OVM227" s="81"/>
      <c r="OVN227" s="81"/>
      <c r="OVO227" s="81"/>
      <c r="OVP227" s="81"/>
      <c r="OVQ227" s="81"/>
      <c r="OVR227" s="81"/>
      <c r="OVS227" s="81"/>
      <c r="OVT227" s="81"/>
      <c r="OVU227" s="81"/>
      <c r="OVV227" s="81"/>
      <c r="OVW227" s="81"/>
      <c r="OVX227" s="81"/>
      <c r="OVY227" s="81"/>
      <c r="OVZ227" s="81"/>
      <c r="OWA227" s="81"/>
      <c r="OWB227" s="81"/>
      <c r="OWC227" s="81"/>
      <c r="OWD227" s="81"/>
      <c r="OWE227" s="81"/>
      <c r="OWF227" s="81"/>
      <c r="OWG227" s="81"/>
      <c r="OWH227" s="81"/>
      <c r="OWI227" s="81"/>
      <c r="OWJ227" s="81"/>
      <c r="OWK227" s="81"/>
      <c r="OWL227" s="81"/>
      <c r="OWM227" s="81"/>
      <c r="OWN227" s="81"/>
      <c r="OWO227" s="81"/>
      <c r="OWP227" s="81"/>
      <c r="OWQ227" s="81"/>
      <c r="OWR227" s="81"/>
      <c r="OWS227" s="81"/>
      <c r="OWT227" s="81"/>
      <c r="OWU227" s="81"/>
      <c r="OWV227" s="81"/>
      <c r="OWW227" s="81"/>
      <c r="OWX227" s="81"/>
      <c r="OWY227" s="81"/>
      <c r="OWZ227" s="81"/>
      <c r="OXA227" s="81"/>
      <c r="OXB227" s="81"/>
      <c r="OXC227" s="81"/>
      <c r="OXD227" s="81"/>
      <c r="OXE227" s="81"/>
      <c r="OXF227" s="81"/>
      <c r="OXG227" s="81"/>
      <c r="OXH227" s="81"/>
      <c r="OXI227" s="81"/>
      <c r="OXJ227" s="81"/>
      <c r="OXK227" s="81"/>
      <c r="OXL227" s="81"/>
      <c r="OXM227" s="81"/>
      <c r="OXN227" s="81"/>
      <c r="OXO227" s="81"/>
      <c r="OXP227" s="81"/>
      <c r="OXQ227" s="81"/>
      <c r="OXR227" s="81"/>
      <c r="OXS227" s="81"/>
      <c r="OXT227" s="81"/>
      <c r="OXU227" s="81"/>
      <c r="OXV227" s="81"/>
      <c r="OXW227" s="81"/>
      <c r="OXX227" s="81"/>
      <c r="OXY227" s="81"/>
      <c r="OXZ227" s="81"/>
      <c r="OYA227" s="81"/>
      <c r="OYB227" s="81"/>
      <c r="OYC227" s="81"/>
      <c r="OYD227" s="81"/>
      <c r="OYE227" s="81"/>
      <c r="OYF227" s="81"/>
      <c r="OYG227" s="81"/>
      <c r="OYH227" s="81"/>
      <c r="OYI227" s="81"/>
      <c r="OYJ227" s="81"/>
      <c r="OYK227" s="81"/>
      <c r="OYL227" s="81"/>
      <c r="OYM227" s="81"/>
      <c r="OYN227" s="81"/>
      <c r="OYO227" s="81"/>
      <c r="OYP227" s="81"/>
      <c r="OYQ227" s="81"/>
      <c r="OYR227" s="81"/>
      <c r="OYS227" s="81"/>
      <c r="OYT227" s="81"/>
      <c r="OYU227" s="81"/>
      <c r="OYV227" s="81"/>
      <c r="OYW227" s="81"/>
      <c r="OYX227" s="81"/>
      <c r="OYY227" s="81"/>
      <c r="OYZ227" s="81"/>
      <c r="OZA227" s="81"/>
      <c r="OZB227" s="81"/>
      <c r="OZC227" s="81"/>
      <c r="OZD227" s="81"/>
      <c r="OZE227" s="81"/>
      <c r="OZF227" s="81"/>
      <c r="OZG227" s="81"/>
      <c r="OZH227" s="81"/>
      <c r="OZI227" s="81"/>
      <c r="OZJ227" s="81"/>
      <c r="OZK227" s="81"/>
      <c r="OZL227" s="81"/>
      <c r="OZM227" s="81"/>
      <c r="OZN227" s="81"/>
      <c r="OZO227" s="81"/>
      <c r="OZP227" s="81"/>
      <c r="OZQ227" s="81"/>
      <c r="OZR227" s="81"/>
      <c r="OZS227" s="81"/>
      <c r="OZT227" s="81"/>
      <c r="OZU227" s="81"/>
      <c r="OZV227" s="81"/>
      <c r="OZW227" s="81"/>
      <c r="OZX227" s="81"/>
      <c r="OZY227" s="81"/>
      <c r="OZZ227" s="81"/>
      <c r="PAA227" s="81"/>
      <c r="PAB227" s="81"/>
      <c r="PAC227" s="81"/>
      <c r="PAD227" s="81"/>
      <c r="PAE227" s="81"/>
      <c r="PAF227" s="81"/>
      <c r="PAG227" s="81"/>
      <c r="PAH227" s="81"/>
      <c r="PAI227" s="81"/>
      <c r="PAJ227" s="81"/>
      <c r="PAK227" s="81"/>
      <c r="PAL227" s="81"/>
      <c r="PAM227" s="81"/>
      <c r="PAN227" s="81"/>
      <c r="PAO227" s="81"/>
      <c r="PAP227" s="81"/>
      <c r="PAQ227" s="81"/>
      <c r="PAR227" s="81"/>
      <c r="PAS227" s="81"/>
      <c r="PAT227" s="81"/>
      <c r="PAU227" s="81"/>
      <c r="PAV227" s="81"/>
      <c r="PAW227" s="81"/>
      <c r="PAX227" s="81"/>
      <c r="PAY227" s="81"/>
      <c r="PAZ227" s="81"/>
      <c r="PBA227" s="81"/>
      <c r="PBB227" s="81"/>
      <c r="PBC227" s="81"/>
      <c r="PBD227" s="81"/>
      <c r="PBE227" s="81"/>
      <c r="PBF227" s="81"/>
      <c r="PBG227" s="81"/>
      <c r="PBH227" s="81"/>
      <c r="PBI227" s="81"/>
      <c r="PBJ227" s="81"/>
      <c r="PBK227" s="81"/>
      <c r="PBL227" s="81"/>
      <c r="PBM227" s="81"/>
      <c r="PBN227" s="81"/>
      <c r="PBO227" s="81"/>
      <c r="PBP227" s="81"/>
      <c r="PBQ227" s="81"/>
      <c r="PBR227" s="81"/>
      <c r="PBS227" s="81"/>
      <c r="PBT227" s="81"/>
      <c r="PBU227" s="81"/>
      <c r="PBV227" s="81"/>
      <c r="PBW227" s="81"/>
      <c r="PBX227" s="81"/>
      <c r="PBY227" s="81"/>
      <c r="PBZ227" s="81"/>
      <c r="PCA227" s="81"/>
      <c r="PCB227" s="81"/>
      <c r="PCC227" s="81"/>
      <c r="PCD227" s="81"/>
      <c r="PCE227" s="81"/>
      <c r="PCF227" s="81"/>
      <c r="PCG227" s="81"/>
      <c r="PCH227" s="81"/>
      <c r="PCI227" s="81"/>
      <c r="PCJ227" s="81"/>
      <c r="PCK227" s="81"/>
      <c r="PCL227" s="81"/>
      <c r="PCM227" s="81"/>
      <c r="PCN227" s="81"/>
      <c r="PCO227" s="81"/>
      <c r="PCP227" s="81"/>
      <c r="PCQ227" s="81"/>
      <c r="PCR227" s="81"/>
      <c r="PCS227" s="81"/>
      <c r="PCT227" s="81"/>
      <c r="PCU227" s="81"/>
      <c r="PCV227" s="81"/>
      <c r="PCW227" s="81"/>
      <c r="PCX227" s="81"/>
      <c r="PCY227" s="81"/>
      <c r="PCZ227" s="81"/>
      <c r="PDA227" s="81"/>
      <c r="PDB227" s="81"/>
      <c r="PDC227" s="81"/>
      <c r="PDD227" s="81"/>
      <c r="PDE227" s="81"/>
      <c r="PDF227" s="81"/>
      <c r="PDG227" s="81"/>
      <c r="PDH227" s="81"/>
      <c r="PDI227" s="81"/>
      <c r="PDJ227" s="81"/>
      <c r="PDK227" s="81"/>
      <c r="PDL227" s="81"/>
      <c r="PDM227" s="81"/>
      <c r="PDN227" s="81"/>
      <c r="PDO227" s="81"/>
      <c r="PDP227" s="81"/>
      <c r="PDQ227" s="81"/>
      <c r="PDR227" s="81"/>
      <c r="PDS227" s="81"/>
      <c r="PDT227" s="81"/>
      <c r="PDU227" s="81"/>
      <c r="PDV227" s="81"/>
      <c r="PDW227" s="81"/>
      <c r="PDX227" s="81"/>
      <c r="PDY227" s="81"/>
      <c r="PDZ227" s="81"/>
      <c r="PEA227" s="81"/>
      <c r="PEB227" s="81"/>
      <c r="PEC227" s="81"/>
      <c r="PED227" s="81"/>
      <c r="PEE227" s="81"/>
      <c r="PEF227" s="81"/>
      <c r="PEG227" s="81"/>
      <c r="PEH227" s="81"/>
      <c r="PEI227" s="81"/>
      <c r="PEJ227" s="81"/>
      <c r="PEK227" s="81"/>
      <c r="PEL227" s="81"/>
      <c r="PEM227" s="81"/>
      <c r="PEN227" s="81"/>
      <c r="PEO227" s="81"/>
      <c r="PEP227" s="81"/>
      <c r="PEQ227" s="81"/>
      <c r="PER227" s="81"/>
      <c r="PES227" s="81"/>
      <c r="PET227" s="81"/>
      <c r="PEU227" s="81"/>
      <c r="PEV227" s="81"/>
      <c r="PEW227" s="81"/>
      <c r="PEX227" s="81"/>
      <c r="PEY227" s="81"/>
      <c r="PEZ227" s="81"/>
      <c r="PFA227" s="81"/>
      <c r="PFB227" s="81"/>
      <c r="PFC227" s="81"/>
      <c r="PFD227" s="81"/>
      <c r="PFE227" s="81"/>
      <c r="PFF227" s="81"/>
      <c r="PFG227" s="81"/>
      <c r="PFH227" s="81"/>
      <c r="PFI227" s="81"/>
      <c r="PFJ227" s="81"/>
      <c r="PFK227" s="81"/>
      <c r="PFL227" s="81"/>
      <c r="PFM227" s="81"/>
      <c r="PFN227" s="81"/>
      <c r="PFO227" s="81"/>
      <c r="PFP227" s="81"/>
      <c r="PFQ227" s="81"/>
      <c r="PFR227" s="81"/>
      <c r="PFS227" s="81"/>
      <c r="PFT227" s="81"/>
      <c r="PFU227" s="81"/>
      <c r="PFV227" s="81"/>
      <c r="PFW227" s="81"/>
      <c r="PFX227" s="81"/>
      <c r="PFY227" s="81"/>
      <c r="PFZ227" s="81"/>
      <c r="PGA227" s="81"/>
      <c r="PGB227" s="81"/>
      <c r="PGC227" s="81"/>
      <c r="PGD227" s="81"/>
      <c r="PGE227" s="81"/>
      <c r="PGF227" s="81"/>
      <c r="PGG227" s="81"/>
      <c r="PGH227" s="81"/>
      <c r="PGI227" s="81"/>
      <c r="PGJ227" s="81"/>
      <c r="PGK227" s="81"/>
      <c r="PGL227" s="81"/>
      <c r="PGM227" s="81"/>
      <c r="PGN227" s="81"/>
      <c r="PGO227" s="81"/>
      <c r="PGP227" s="81"/>
      <c r="PGQ227" s="81"/>
      <c r="PGR227" s="81"/>
      <c r="PGS227" s="81"/>
      <c r="PGT227" s="81"/>
      <c r="PGU227" s="81"/>
      <c r="PGV227" s="81"/>
      <c r="PGW227" s="81"/>
      <c r="PGX227" s="81"/>
      <c r="PGY227" s="81"/>
      <c r="PGZ227" s="81"/>
      <c r="PHA227" s="81"/>
      <c r="PHB227" s="81"/>
      <c r="PHC227" s="81"/>
      <c r="PHD227" s="81"/>
      <c r="PHE227" s="81"/>
      <c r="PHF227" s="81"/>
      <c r="PHG227" s="81"/>
      <c r="PHH227" s="81"/>
      <c r="PHI227" s="81"/>
      <c r="PHJ227" s="81"/>
      <c r="PHK227" s="81"/>
      <c r="PHL227" s="81"/>
      <c r="PHM227" s="81"/>
      <c r="PHN227" s="81"/>
      <c r="PHO227" s="81"/>
      <c r="PHP227" s="81"/>
      <c r="PHQ227" s="81"/>
      <c r="PHR227" s="81"/>
      <c r="PHS227" s="81"/>
      <c r="PHT227" s="81"/>
      <c r="PHU227" s="81"/>
      <c r="PHV227" s="81"/>
      <c r="PHW227" s="81"/>
      <c r="PHX227" s="81"/>
      <c r="PHY227" s="81"/>
      <c r="PHZ227" s="81"/>
      <c r="PIA227" s="81"/>
      <c r="PIB227" s="81"/>
      <c r="PIC227" s="81"/>
      <c r="PID227" s="81"/>
      <c r="PIE227" s="81"/>
      <c r="PIF227" s="81"/>
      <c r="PIG227" s="81"/>
      <c r="PIH227" s="81"/>
      <c r="PII227" s="81"/>
      <c r="PIJ227" s="81"/>
      <c r="PIK227" s="81"/>
      <c r="PIL227" s="81"/>
      <c r="PIM227" s="81"/>
      <c r="PIN227" s="81"/>
      <c r="PIO227" s="81"/>
      <c r="PIP227" s="81"/>
      <c r="PIQ227" s="81"/>
      <c r="PIR227" s="81"/>
      <c r="PIS227" s="81"/>
      <c r="PIT227" s="81"/>
      <c r="PIU227" s="81"/>
      <c r="PIV227" s="81"/>
      <c r="PIW227" s="81"/>
      <c r="PIX227" s="81"/>
      <c r="PIY227" s="81"/>
      <c r="PIZ227" s="81"/>
      <c r="PJA227" s="81"/>
      <c r="PJB227" s="81"/>
      <c r="PJC227" s="81"/>
      <c r="PJD227" s="81"/>
      <c r="PJE227" s="81"/>
      <c r="PJF227" s="81"/>
      <c r="PJG227" s="81"/>
      <c r="PJH227" s="81"/>
      <c r="PJI227" s="81"/>
      <c r="PJJ227" s="81"/>
      <c r="PJK227" s="81"/>
      <c r="PJL227" s="81"/>
      <c r="PJM227" s="81"/>
      <c r="PJN227" s="81"/>
      <c r="PJO227" s="81"/>
      <c r="PJP227" s="81"/>
      <c r="PJQ227" s="81"/>
      <c r="PJR227" s="81"/>
      <c r="PJS227" s="81"/>
      <c r="PJT227" s="81"/>
      <c r="PJU227" s="81"/>
      <c r="PJV227" s="81"/>
      <c r="PJW227" s="81"/>
      <c r="PJX227" s="81"/>
      <c r="PJY227" s="81"/>
      <c r="PJZ227" s="81"/>
      <c r="PKA227" s="81"/>
      <c r="PKB227" s="81"/>
      <c r="PKC227" s="81"/>
      <c r="PKD227" s="81"/>
      <c r="PKE227" s="81"/>
      <c r="PKF227" s="81"/>
      <c r="PKG227" s="81"/>
      <c r="PKH227" s="81"/>
      <c r="PKI227" s="81"/>
      <c r="PKJ227" s="81"/>
      <c r="PKK227" s="81"/>
      <c r="PKL227" s="81"/>
      <c r="PKM227" s="81"/>
      <c r="PKN227" s="81"/>
      <c r="PKO227" s="81"/>
      <c r="PKP227" s="81"/>
      <c r="PKQ227" s="81"/>
      <c r="PKR227" s="81"/>
      <c r="PKS227" s="81"/>
      <c r="PKT227" s="81"/>
      <c r="PKU227" s="81"/>
      <c r="PKV227" s="81"/>
      <c r="PKW227" s="81"/>
      <c r="PKX227" s="81"/>
      <c r="PKY227" s="81"/>
      <c r="PKZ227" s="81"/>
      <c r="PLA227" s="81"/>
      <c r="PLB227" s="81"/>
      <c r="PLC227" s="81"/>
      <c r="PLD227" s="81"/>
      <c r="PLE227" s="81"/>
      <c r="PLF227" s="81"/>
      <c r="PLG227" s="81"/>
      <c r="PLH227" s="81"/>
      <c r="PLI227" s="81"/>
      <c r="PLJ227" s="81"/>
      <c r="PLK227" s="81"/>
      <c r="PLL227" s="81"/>
      <c r="PLM227" s="81"/>
      <c r="PLN227" s="81"/>
      <c r="PLO227" s="81"/>
      <c r="PLP227" s="81"/>
      <c r="PLQ227" s="81"/>
      <c r="PLR227" s="81"/>
      <c r="PLS227" s="81"/>
      <c r="PLT227" s="81"/>
      <c r="PLU227" s="81"/>
      <c r="PLV227" s="81"/>
      <c r="PLW227" s="81"/>
      <c r="PLX227" s="81"/>
      <c r="PLY227" s="81"/>
      <c r="PLZ227" s="81"/>
      <c r="PMA227" s="81"/>
      <c r="PMB227" s="81"/>
      <c r="PMC227" s="81"/>
      <c r="PMD227" s="81"/>
      <c r="PME227" s="81"/>
      <c r="PMF227" s="81"/>
      <c r="PMG227" s="81"/>
      <c r="PMH227" s="81"/>
      <c r="PMI227" s="81"/>
      <c r="PMJ227" s="81"/>
      <c r="PMK227" s="81"/>
      <c r="PML227" s="81"/>
      <c r="PMM227" s="81"/>
      <c r="PMN227" s="81"/>
      <c r="PMO227" s="81"/>
      <c r="PMP227" s="81"/>
      <c r="PMQ227" s="81"/>
      <c r="PMR227" s="81"/>
      <c r="PMS227" s="81"/>
      <c r="PMT227" s="81"/>
      <c r="PMU227" s="81"/>
      <c r="PMV227" s="81"/>
      <c r="PMW227" s="81"/>
      <c r="PMX227" s="81"/>
      <c r="PMY227" s="81"/>
      <c r="PMZ227" s="81"/>
      <c r="PNA227" s="81"/>
      <c r="PNB227" s="81"/>
      <c r="PNC227" s="81"/>
      <c r="PND227" s="81"/>
      <c r="PNE227" s="81"/>
      <c r="PNF227" s="81"/>
      <c r="PNG227" s="81"/>
      <c r="PNH227" s="81"/>
      <c r="PNI227" s="81"/>
      <c r="PNJ227" s="81"/>
      <c r="PNK227" s="81"/>
      <c r="PNL227" s="81"/>
      <c r="PNM227" s="81"/>
      <c r="PNN227" s="81"/>
      <c r="PNO227" s="81"/>
      <c r="PNP227" s="81"/>
      <c r="PNQ227" s="81"/>
      <c r="PNR227" s="81"/>
      <c r="PNS227" s="81"/>
      <c r="PNT227" s="81"/>
      <c r="PNU227" s="81"/>
      <c r="PNV227" s="81"/>
      <c r="PNW227" s="81"/>
      <c r="PNX227" s="81"/>
      <c r="PNY227" s="81"/>
      <c r="PNZ227" s="81"/>
      <c r="POA227" s="81"/>
      <c r="POB227" s="81"/>
      <c r="POC227" s="81"/>
      <c r="POD227" s="81"/>
      <c r="POE227" s="81"/>
      <c r="POF227" s="81"/>
      <c r="POG227" s="81"/>
      <c r="POH227" s="81"/>
      <c r="POI227" s="81"/>
      <c r="POJ227" s="81"/>
      <c r="POK227" s="81"/>
      <c r="POL227" s="81"/>
      <c r="POM227" s="81"/>
      <c r="PON227" s="81"/>
      <c r="POO227" s="81"/>
      <c r="POP227" s="81"/>
      <c r="POQ227" s="81"/>
      <c r="POR227" s="81"/>
      <c r="POS227" s="81"/>
      <c r="POT227" s="81"/>
      <c r="POU227" s="81"/>
      <c r="POV227" s="81"/>
      <c r="POW227" s="81"/>
      <c r="POX227" s="81"/>
      <c r="POY227" s="81"/>
      <c r="POZ227" s="81"/>
      <c r="PPA227" s="81"/>
      <c r="PPB227" s="81"/>
      <c r="PPC227" s="81"/>
      <c r="PPD227" s="81"/>
      <c r="PPE227" s="81"/>
      <c r="PPF227" s="81"/>
      <c r="PPG227" s="81"/>
      <c r="PPH227" s="81"/>
      <c r="PPI227" s="81"/>
      <c r="PPJ227" s="81"/>
      <c r="PPK227" s="81"/>
      <c r="PPL227" s="81"/>
      <c r="PPM227" s="81"/>
      <c r="PPN227" s="81"/>
      <c r="PPO227" s="81"/>
      <c r="PPP227" s="81"/>
      <c r="PPQ227" s="81"/>
      <c r="PPR227" s="81"/>
      <c r="PPS227" s="81"/>
      <c r="PPT227" s="81"/>
      <c r="PPU227" s="81"/>
      <c r="PPV227" s="81"/>
      <c r="PPW227" s="81"/>
      <c r="PPX227" s="81"/>
      <c r="PPY227" s="81"/>
      <c r="PPZ227" s="81"/>
      <c r="PQA227" s="81"/>
      <c r="PQB227" s="81"/>
      <c r="PQC227" s="81"/>
      <c r="PQD227" s="81"/>
      <c r="PQE227" s="81"/>
      <c r="PQF227" s="81"/>
      <c r="PQG227" s="81"/>
      <c r="PQH227" s="81"/>
      <c r="PQI227" s="81"/>
      <c r="PQJ227" s="81"/>
      <c r="PQK227" s="81"/>
      <c r="PQL227" s="81"/>
      <c r="PQM227" s="81"/>
      <c r="PQN227" s="81"/>
      <c r="PQO227" s="81"/>
      <c r="PQP227" s="81"/>
      <c r="PQQ227" s="81"/>
      <c r="PQR227" s="81"/>
      <c r="PQS227" s="81"/>
      <c r="PQT227" s="81"/>
      <c r="PQU227" s="81"/>
      <c r="PQV227" s="81"/>
      <c r="PQW227" s="81"/>
      <c r="PQX227" s="81"/>
      <c r="PQY227" s="81"/>
      <c r="PQZ227" s="81"/>
      <c r="PRA227" s="81"/>
      <c r="PRB227" s="81"/>
      <c r="PRC227" s="81"/>
      <c r="PRD227" s="81"/>
      <c r="PRE227" s="81"/>
      <c r="PRF227" s="81"/>
      <c r="PRG227" s="81"/>
      <c r="PRH227" s="81"/>
      <c r="PRI227" s="81"/>
      <c r="PRJ227" s="81"/>
      <c r="PRK227" s="81"/>
      <c r="PRL227" s="81"/>
      <c r="PRM227" s="81"/>
      <c r="PRN227" s="81"/>
      <c r="PRO227" s="81"/>
      <c r="PRP227" s="81"/>
      <c r="PRQ227" s="81"/>
      <c r="PRR227" s="81"/>
      <c r="PRS227" s="81"/>
      <c r="PRT227" s="81"/>
      <c r="PRU227" s="81"/>
      <c r="PRV227" s="81"/>
      <c r="PRW227" s="81"/>
      <c r="PRX227" s="81"/>
      <c r="PRY227" s="81"/>
      <c r="PRZ227" s="81"/>
      <c r="PSA227" s="81"/>
      <c r="PSB227" s="81"/>
      <c r="PSC227" s="81"/>
      <c r="PSD227" s="81"/>
      <c r="PSE227" s="81"/>
      <c r="PSF227" s="81"/>
      <c r="PSG227" s="81"/>
      <c r="PSH227" s="81"/>
      <c r="PSI227" s="81"/>
      <c r="PSJ227" s="81"/>
      <c r="PSK227" s="81"/>
      <c r="PSL227" s="81"/>
      <c r="PSM227" s="81"/>
      <c r="PSN227" s="81"/>
      <c r="PSO227" s="81"/>
      <c r="PSP227" s="81"/>
      <c r="PSQ227" s="81"/>
      <c r="PSR227" s="81"/>
      <c r="PSS227" s="81"/>
      <c r="PST227" s="81"/>
      <c r="PSU227" s="81"/>
      <c r="PSV227" s="81"/>
      <c r="PSW227" s="81"/>
      <c r="PSX227" s="81"/>
      <c r="PSY227" s="81"/>
      <c r="PSZ227" s="81"/>
      <c r="PTA227" s="81"/>
      <c r="PTB227" s="81"/>
      <c r="PTC227" s="81"/>
      <c r="PTD227" s="81"/>
      <c r="PTE227" s="81"/>
      <c r="PTF227" s="81"/>
      <c r="PTG227" s="81"/>
      <c r="PTH227" s="81"/>
      <c r="PTI227" s="81"/>
      <c r="PTJ227" s="81"/>
      <c r="PTK227" s="81"/>
      <c r="PTL227" s="81"/>
      <c r="PTM227" s="81"/>
      <c r="PTN227" s="81"/>
      <c r="PTO227" s="81"/>
      <c r="PTP227" s="81"/>
      <c r="PTQ227" s="81"/>
      <c r="PTR227" s="81"/>
      <c r="PTS227" s="81"/>
      <c r="PTT227" s="81"/>
      <c r="PTU227" s="81"/>
      <c r="PTV227" s="81"/>
      <c r="PTW227" s="81"/>
      <c r="PTX227" s="81"/>
      <c r="PTY227" s="81"/>
      <c r="PTZ227" s="81"/>
      <c r="PUA227" s="81"/>
      <c r="PUB227" s="81"/>
      <c r="PUC227" s="81"/>
      <c r="PUD227" s="81"/>
      <c r="PUE227" s="81"/>
      <c r="PUF227" s="81"/>
      <c r="PUG227" s="81"/>
      <c r="PUH227" s="81"/>
      <c r="PUI227" s="81"/>
      <c r="PUJ227" s="81"/>
      <c r="PUK227" s="81"/>
      <c r="PUL227" s="81"/>
      <c r="PUM227" s="81"/>
      <c r="PUN227" s="81"/>
      <c r="PUO227" s="81"/>
      <c r="PUP227" s="81"/>
      <c r="PUQ227" s="81"/>
      <c r="PUR227" s="81"/>
      <c r="PUS227" s="81"/>
      <c r="PUT227" s="81"/>
      <c r="PUU227" s="81"/>
      <c r="PUV227" s="81"/>
      <c r="PUW227" s="81"/>
      <c r="PUX227" s="81"/>
      <c r="PUY227" s="81"/>
      <c r="PUZ227" s="81"/>
      <c r="PVA227" s="81"/>
      <c r="PVB227" s="81"/>
      <c r="PVC227" s="81"/>
      <c r="PVD227" s="81"/>
      <c r="PVE227" s="81"/>
      <c r="PVF227" s="81"/>
      <c r="PVG227" s="81"/>
      <c r="PVH227" s="81"/>
      <c r="PVI227" s="81"/>
      <c r="PVJ227" s="81"/>
      <c r="PVK227" s="81"/>
      <c r="PVL227" s="81"/>
      <c r="PVM227" s="81"/>
      <c r="PVN227" s="81"/>
      <c r="PVO227" s="81"/>
      <c r="PVP227" s="81"/>
      <c r="PVQ227" s="81"/>
      <c r="PVR227" s="81"/>
      <c r="PVS227" s="81"/>
      <c r="PVT227" s="81"/>
      <c r="PVU227" s="81"/>
      <c r="PVV227" s="81"/>
      <c r="PVW227" s="81"/>
      <c r="PVX227" s="81"/>
      <c r="PVY227" s="81"/>
      <c r="PVZ227" s="81"/>
      <c r="PWA227" s="81"/>
      <c r="PWB227" s="81"/>
      <c r="PWC227" s="81"/>
      <c r="PWD227" s="81"/>
      <c r="PWE227" s="81"/>
      <c r="PWF227" s="81"/>
      <c r="PWG227" s="81"/>
      <c r="PWH227" s="81"/>
      <c r="PWI227" s="81"/>
      <c r="PWJ227" s="81"/>
      <c r="PWK227" s="81"/>
      <c r="PWL227" s="81"/>
      <c r="PWM227" s="81"/>
      <c r="PWN227" s="81"/>
      <c r="PWO227" s="81"/>
      <c r="PWP227" s="81"/>
      <c r="PWQ227" s="81"/>
      <c r="PWR227" s="81"/>
      <c r="PWS227" s="81"/>
      <c r="PWT227" s="81"/>
      <c r="PWU227" s="81"/>
      <c r="PWV227" s="81"/>
      <c r="PWW227" s="81"/>
      <c r="PWX227" s="81"/>
      <c r="PWY227" s="81"/>
      <c r="PWZ227" s="81"/>
      <c r="PXA227" s="81"/>
      <c r="PXB227" s="81"/>
      <c r="PXC227" s="81"/>
      <c r="PXD227" s="81"/>
      <c r="PXE227" s="81"/>
      <c r="PXF227" s="81"/>
      <c r="PXG227" s="81"/>
      <c r="PXH227" s="81"/>
      <c r="PXI227" s="81"/>
      <c r="PXJ227" s="81"/>
      <c r="PXK227" s="81"/>
      <c r="PXL227" s="81"/>
      <c r="PXM227" s="81"/>
      <c r="PXN227" s="81"/>
      <c r="PXO227" s="81"/>
      <c r="PXP227" s="81"/>
      <c r="PXQ227" s="81"/>
      <c r="PXR227" s="81"/>
      <c r="PXS227" s="81"/>
      <c r="PXT227" s="81"/>
      <c r="PXU227" s="81"/>
      <c r="PXV227" s="81"/>
      <c r="PXW227" s="81"/>
      <c r="PXX227" s="81"/>
      <c r="PXY227" s="81"/>
      <c r="PXZ227" s="81"/>
      <c r="PYA227" s="81"/>
      <c r="PYB227" s="81"/>
      <c r="PYC227" s="81"/>
      <c r="PYD227" s="81"/>
      <c r="PYE227" s="81"/>
      <c r="PYF227" s="81"/>
      <c r="PYG227" s="81"/>
      <c r="PYH227" s="81"/>
      <c r="PYI227" s="81"/>
      <c r="PYJ227" s="81"/>
      <c r="PYK227" s="81"/>
      <c r="PYL227" s="81"/>
      <c r="PYM227" s="81"/>
      <c r="PYN227" s="81"/>
      <c r="PYO227" s="81"/>
      <c r="PYP227" s="81"/>
      <c r="PYQ227" s="81"/>
      <c r="PYR227" s="81"/>
      <c r="PYS227" s="81"/>
      <c r="PYT227" s="81"/>
      <c r="PYU227" s="81"/>
      <c r="PYV227" s="81"/>
      <c r="PYW227" s="81"/>
      <c r="PYX227" s="81"/>
      <c r="PYY227" s="81"/>
      <c r="PYZ227" s="81"/>
      <c r="PZA227" s="81"/>
      <c r="PZB227" s="81"/>
      <c r="PZC227" s="81"/>
      <c r="PZD227" s="81"/>
      <c r="PZE227" s="81"/>
      <c r="PZF227" s="81"/>
      <c r="PZG227" s="81"/>
      <c r="PZH227" s="81"/>
      <c r="PZI227" s="81"/>
      <c r="PZJ227" s="81"/>
      <c r="PZK227" s="81"/>
      <c r="PZL227" s="81"/>
      <c r="PZM227" s="81"/>
      <c r="PZN227" s="81"/>
      <c r="PZO227" s="81"/>
      <c r="PZP227" s="81"/>
      <c r="PZQ227" s="81"/>
      <c r="PZR227" s="81"/>
      <c r="PZS227" s="81"/>
      <c r="PZT227" s="81"/>
      <c r="PZU227" s="81"/>
      <c r="PZV227" s="81"/>
      <c r="PZW227" s="81"/>
      <c r="PZX227" s="81"/>
      <c r="PZY227" s="81"/>
      <c r="PZZ227" s="81"/>
      <c r="QAA227" s="81"/>
      <c r="QAB227" s="81"/>
      <c r="QAC227" s="81"/>
      <c r="QAD227" s="81"/>
      <c r="QAE227" s="81"/>
      <c r="QAF227" s="81"/>
      <c r="QAG227" s="81"/>
      <c r="QAH227" s="81"/>
      <c r="QAI227" s="81"/>
      <c r="QAJ227" s="81"/>
      <c r="QAK227" s="81"/>
      <c r="QAL227" s="81"/>
      <c r="QAM227" s="81"/>
      <c r="QAN227" s="81"/>
      <c r="QAO227" s="81"/>
      <c r="QAP227" s="81"/>
      <c r="QAQ227" s="81"/>
      <c r="QAR227" s="81"/>
      <c r="QAS227" s="81"/>
      <c r="QAT227" s="81"/>
      <c r="QAU227" s="81"/>
      <c r="QAV227" s="81"/>
      <c r="QAW227" s="81"/>
      <c r="QAX227" s="81"/>
      <c r="QAY227" s="81"/>
      <c r="QAZ227" s="81"/>
      <c r="QBA227" s="81"/>
      <c r="QBB227" s="81"/>
      <c r="QBC227" s="81"/>
      <c r="QBD227" s="81"/>
      <c r="QBE227" s="81"/>
      <c r="QBF227" s="81"/>
      <c r="QBG227" s="81"/>
      <c r="QBH227" s="81"/>
      <c r="QBI227" s="81"/>
      <c r="QBJ227" s="81"/>
      <c r="QBK227" s="81"/>
      <c r="QBL227" s="81"/>
      <c r="QBM227" s="81"/>
      <c r="QBN227" s="81"/>
      <c r="QBO227" s="81"/>
      <c r="QBP227" s="81"/>
      <c r="QBQ227" s="81"/>
      <c r="QBR227" s="81"/>
      <c r="QBS227" s="81"/>
      <c r="QBT227" s="81"/>
      <c r="QBU227" s="81"/>
      <c r="QBV227" s="81"/>
      <c r="QBW227" s="81"/>
      <c r="QBX227" s="81"/>
      <c r="QBY227" s="81"/>
      <c r="QBZ227" s="81"/>
      <c r="QCA227" s="81"/>
      <c r="QCB227" s="81"/>
      <c r="QCC227" s="81"/>
      <c r="QCD227" s="81"/>
      <c r="QCE227" s="81"/>
      <c r="QCF227" s="81"/>
      <c r="QCG227" s="81"/>
      <c r="QCH227" s="81"/>
      <c r="QCI227" s="81"/>
      <c r="QCJ227" s="81"/>
      <c r="QCK227" s="81"/>
      <c r="QCL227" s="81"/>
      <c r="QCM227" s="81"/>
      <c r="QCN227" s="81"/>
      <c r="QCO227" s="81"/>
      <c r="QCP227" s="81"/>
      <c r="QCQ227" s="81"/>
      <c r="QCR227" s="81"/>
      <c r="QCS227" s="81"/>
      <c r="QCT227" s="81"/>
      <c r="QCU227" s="81"/>
      <c r="QCV227" s="81"/>
      <c r="QCW227" s="81"/>
      <c r="QCX227" s="81"/>
      <c r="QCY227" s="81"/>
      <c r="QCZ227" s="81"/>
      <c r="QDA227" s="81"/>
      <c r="QDB227" s="81"/>
      <c r="QDC227" s="81"/>
      <c r="QDD227" s="81"/>
      <c r="QDE227" s="81"/>
      <c r="QDF227" s="81"/>
      <c r="QDG227" s="81"/>
      <c r="QDH227" s="81"/>
      <c r="QDI227" s="81"/>
      <c r="QDJ227" s="81"/>
      <c r="QDK227" s="81"/>
      <c r="QDL227" s="81"/>
      <c r="QDM227" s="81"/>
      <c r="QDN227" s="81"/>
      <c r="QDO227" s="81"/>
      <c r="QDP227" s="81"/>
      <c r="QDQ227" s="81"/>
      <c r="QDR227" s="81"/>
      <c r="QDS227" s="81"/>
      <c r="QDT227" s="81"/>
      <c r="QDU227" s="81"/>
      <c r="QDV227" s="81"/>
      <c r="QDW227" s="81"/>
      <c r="QDX227" s="81"/>
      <c r="QDY227" s="81"/>
      <c r="QDZ227" s="81"/>
      <c r="QEA227" s="81"/>
      <c r="QEB227" s="81"/>
      <c r="QEC227" s="81"/>
      <c r="QED227" s="81"/>
      <c r="QEE227" s="81"/>
      <c r="QEF227" s="81"/>
      <c r="QEG227" s="81"/>
      <c r="QEH227" s="81"/>
      <c r="QEI227" s="81"/>
      <c r="QEJ227" s="81"/>
      <c r="QEK227" s="81"/>
      <c r="QEL227" s="81"/>
      <c r="QEM227" s="81"/>
      <c r="QEN227" s="81"/>
      <c r="QEO227" s="81"/>
      <c r="QEP227" s="81"/>
      <c r="QEQ227" s="81"/>
      <c r="QER227" s="81"/>
      <c r="QES227" s="81"/>
      <c r="QET227" s="81"/>
      <c r="QEU227" s="81"/>
      <c r="QEV227" s="81"/>
      <c r="QEW227" s="81"/>
      <c r="QEX227" s="81"/>
      <c r="QEY227" s="81"/>
      <c r="QEZ227" s="81"/>
      <c r="QFA227" s="81"/>
      <c r="QFB227" s="81"/>
      <c r="QFC227" s="81"/>
      <c r="QFD227" s="81"/>
      <c r="QFE227" s="81"/>
      <c r="QFF227" s="81"/>
      <c r="QFG227" s="81"/>
      <c r="QFH227" s="81"/>
      <c r="QFI227" s="81"/>
      <c r="QFJ227" s="81"/>
      <c r="QFK227" s="81"/>
      <c r="QFL227" s="81"/>
      <c r="QFM227" s="81"/>
      <c r="QFN227" s="81"/>
      <c r="QFO227" s="81"/>
      <c r="QFP227" s="81"/>
      <c r="QFQ227" s="81"/>
      <c r="QFR227" s="81"/>
      <c r="QFS227" s="81"/>
      <c r="QFT227" s="81"/>
      <c r="QFU227" s="81"/>
      <c r="QFV227" s="81"/>
      <c r="QFW227" s="81"/>
      <c r="QFX227" s="81"/>
      <c r="QFY227" s="81"/>
      <c r="QFZ227" s="81"/>
      <c r="QGA227" s="81"/>
      <c r="QGB227" s="81"/>
      <c r="QGC227" s="81"/>
      <c r="QGD227" s="81"/>
      <c r="QGE227" s="81"/>
      <c r="QGF227" s="81"/>
      <c r="QGG227" s="81"/>
      <c r="QGH227" s="81"/>
      <c r="QGI227" s="81"/>
      <c r="QGJ227" s="81"/>
      <c r="QGK227" s="81"/>
      <c r="QGL227" s="81"/>
      <c r="QGM227" s="81"/>
      <c r="QGN227" s="81"/>
      <c r="QGO227" s="81"/>
      <c r="QGP227" s="81"/>
      <c r="QGQ227" s="81"/>
      <c r="QGR227" s="81"/>
      <c r="QGS227" s="81"/>
      <c r="QGT227" s="81"/>
      <c r="QGU227" s="81"/>
      <c r="QGV227" s="81"/>
      <c r="QGW227" s="81"/>
      <c r="QGX227" s="81"/>
      <c r="QGY227" s="81"/>
      <c r="QGZ227" s="81"/>
      <c r="QHA227" s="81"/>
      <c r="QHB227" s="81"/>
      <c r="QHC227" s="81"/>
      <c r="QHD227" s="81"/>
      <c r="QHE227" s="81"/>
      <c r="QHF227" s="81"/>
      <c r="QHG227" s="81"/>
      <c r="QHH227" s="81"/>
      <c r="QHI227" s="81"/>
      <c r="QHJ227" s="81"/>
      <c r="QHK227" s="81"/>
      <c r="QHL227" s="81"/>
      <c r="QHM227" s="81"/>
      <c r="QHN227" s="81"/>
      <c r="QHO227" s="81"/>
      <c r="QHP227" s="81"/>
      <c r="QHQ227" s="81"/>
      <c r="QHR227" s="81"/>
      <c r="QHS227" s="81"/>
      <c r="QHT227" s="81"/>
      <c r="QHU227" s="81"/>
      <c r="QHV227" s="81"/>
      <c r="QHW227" s="81"/>
      <c r="QHX227" s="81"/>
      <c r="QHY227" s="81"/>
      <c r="QHZ227" s="81"/>
      <c r="QIA227" s="81"/>
      <c r="QIB227" s="81"/>
      <c r="QIC227" s="81"/>
      <c r="QID227" s="81"/>
      <c r="QIE227" s="81"/>
      <c r="QIF227" s="81"/>
      <c r="QIG227" s="81"/>
      <c r="QIH227" s="81"/>
      <c r="QII227" s="81"/>
      <c r="QIJ227" s="81"/>
      <c r="QIK227" s="81"/>
      <c r="QIL227" s="81"/>
      <c r="QIM227" s="81"/>
      <c r="QIN227" s="81"/>
      <c r="QIO227" s="81"/>
      <c r="QIP227" s="81"/>
      <c r="QIQ227" s="81"/>
      <c r="QIR227" s="81"/>
      <c r="QIS227" s="81"/>
      <c r="QIT227" s="81"/>
      <c r="QIU227" s="81"/>
      <c r="QIV227" s="81"/>
      <c r="QIW227" s="81"/>
      <c r="QIX227" s="81"/>
      <c r="QIY227" s="81"/>
      <c r="QIZ227" s="81"/>
      <c r="QJA227" s="81"/>
      <c r="QJB227" s="81"/>
      <c r="QJC227" s="81"/>
      <c r="QJD227" s="81"/>
      <c r="QJE227" s="81"/>
      <c r="QJF227" s="81"/>
      <c r="QJG227" s="81"/>
      <c r="QJH227" s="81"/>
      <c r="QJI227" s="81"/>
      <c r="QJJ227" s="81"/>
      <c r="QJK227" s="81"/>
      <c r="QJL227" s="81"/>
      <c r="QJM227" s="81"/>
      <c r="QJN227" s="81"/>
      <c r="QJO227" s="81"/>
      <c r="QJP227" s="81"/>
      <c r="QJQ227" s="81"/>
      <c r="QJR227" s="81"/>
      <c r="QJS227" s="81"/>
      <c r="QJT227" s="81"/>
      <c r="QJU227" s="81"/>
      <c r="QJV227" s="81"/>
      <c r="QJW227" s="81"/>
      <c r="QJX227" s="81"/>
      <c r="QJY227" s="81"/>
      <c r="QJZ227" s="81"/>
      <c r="QKA227" s="81"/>
      <c r="QKB227" s="81"/>
      <c r="QKC227" s="81"/>
      <c r="QKD227" s="81"/>
      <c r="QKE227" s="81"/>
      <c r="QKF227" s="81"/>
      <c r="QKG227" s="81"/>
      <c r="QKH227" s="81"/>
      <c r="QKI227" s="81"/>
      <c r="QKJ227" s="81"/>
      <c r="QKK227" s="81"/>
      <c r="QKL227" s="81"/>
      <c r="QKM227" s="81"/>
      <c r="QKN227" s="81"/>
      <c r="QKO227" s="81"/>
      <c r="QKP227" s="81"/>
      <c r="QKQ227" s="81"/>
      <c r="QKR227" s="81"/>
      <c r="QKS227" s="81"/>
      <c r="QKT227" s="81"/>
      <c r="QKU227" s="81"/>
      <c r="QKV227" s="81"/>
      <c r="QKW227" s="81"/>
      <c r="QKX227" s="81"/>
      <c r="QKY227" s="81"/>
      <c r="QKZ227" s="81"/>
      <c r="QLA227" s="81"/>
      <c r="QLB227" s="81"/>
      <c r="QLC227" s="81"/>
      <c r="QLD227" s="81"/>
      <c r="QLE227" s="81"/>
      <c r="QLF227" s="81"/>
      <c r="QLG227" s="81"/>
      <c r="QLH227" s="81"/>
      <c r="QLI227" s="81"/>
      <c r="QLJ227" s="81"/>
      <c r="QLK227" s="81"/>
      <c r="QLL227" s="81"/>
      <c r="QLM227" s="81"/>
      <c r="QLN227" s="81"/>
      <c r="QLO227" s="81"/>
      <c r="QLP227" s="81"/>
      <c r="QLQ227" s="81"/>
      <c r="QLR227" s="81"/>
      <c r="QLS227" s="81"/>
      <c r="QLT227" s="81"/>
      <c r="QLU227" s="81"/>
      <c r="QLV227" s="81"/>
      <c r="QLW227" s="81"/>
      <c r="QLX227" s="81"/>
      <c r="QLY227" s="81"/>
      <c r="QLZ227" s="81"/>
      <c r="QMA227" s="81"/>
      <c r="QMB227" s="81"/>
      <c r="QMC227" s="81"/>
      <c r="QMD227" s="81"/>
      <c r="QME227" s="81"/>
      <c r="QMF227" s="81"/>
      <c r="QMG227" s="81"/>
      <c r="QMH227" s="81"/>
      <c r="QMI227" s="81"/>
      <c r="QMJ227" s="81"/>
      <c r="QMK227" s="81"/>
      <c r="QML227" s="81"/>
      <c r="QMM227" s="81"/>
      <c r="QMN227" s="81"/>
      <c r="QMO227" s="81"/>
      <c r="QMP227" s="81"/>
      <c r="QMQ227" s="81"/>
      <c r="QMR227" s="81"/>
      <c r="QMS227" s="81"/>
      <c r="QMT227" s="81"/>
      <c r="QMU227" s="81"/>
      <c r="QMV227" s="81"/>
      <c r="QMW227" s="81"/>
      <c r="QMX227" s="81"/>
      <c r="QMY227" s="81"/>
      <c r="QMZ227" s="81"/>
      <c r="QNA227" s="81"/>
      <c r="QNB227" s="81"/>
      <c r="QNC227" s="81"/>
      <c r="QND227" s="81"/>
      <c r="QNE227" s="81"/>
      <c r="QNF227" s="81"/>
      <c r="QNG227" s="81"/>
      <c r="QNH227" s="81"/>
      <c r="QNI227" s="81"/>
      <c r="QNJ227" s="81"/>
      <c r="QNK227" s="81"/>
      <c r="QNL227" s="81"/>
      <c r="QNM227" s="81"/>
      <c r="QNN227" s="81"/>
      <c r="QNO227" s="81"/>
      <c r="QNP227" s="81"/>
      <c r="QNQ227" s="81"/>
      <c r="QNR227" s="81"/>
      <c r="QNS227" s="81"/>
      <c r="QNT227" s="81"/>
      <c r="QNU227" s="81"/>
      <c r="QNV227" s="81"/>
      <c r="QNW227" s="81"/>
      <c r="QNX227" s="81"/>
      <c r="QNY227" s="81"/>
      <c r="QNZ227" s="81"/>
      <c r="QOA227" s="81"/>
      <c r="QOB227" s="81"/>
      <c r="QOC227" s="81"/>
      <c r="QOD227" s="81"/>
      <c r="QOE227" s="81"/>
      <c r="QOF227" s="81"/>
      <c r="QOG227" s="81"/>
      <c r="QOH227" s="81"/>
      <c r="QOI227" s="81"/>
      <c r="QOJ227" s="81"/>
      <c r="QOK227" s="81"/>
      <c r="QOL227" s="81"/>
      <c r="QOM227" s="81"/>
      <c r="QON227" s="81"/>
      <c r="QOO227" s="81"/>
      <c r="QOP227" s="81"/>
      <c r="QOQ227" s="81"/>
      <c r="QOR227" s="81"/>
      <c r="QOS227" s="81"/>
      <c r="QOT227" s="81"/>
      <c r="QOU227" s="81"/>
      <c r="QOV227" s="81"/>
      <c r="QOW227" s="81"/>
      <c r="QOX227" s="81"/>
      <c r="QOY227" s="81"/>
      <c r="QOZ227" s="81"/>
      <c r="QPA227" s="81"/>
      <c r="QPB227" s="81"/>
      <c r="QPC227" s="81"/>
      <c r="QPD227" s="81"/>
      <c r="QPE227" s="81"/>
      <c r="QPF227" s="81"/>
      <c r="QPG227" s="81"/>
      <c r="QPH227" s="81"/>
      <c r="QPI227" s="81"/>
      <c r="QPJ227" s="81"/>
      <c r="QPK227" s="81"/>
      <c r="QPL227" s="81"/>
      <c r="QPM227" s="81"/>
      <c r="QPN227" s="81"/>
      <c r="QPO227" s="81"/>
      <c r="QPP227" s="81"/>
      <c r="QPQ227" s="81"/>
      <c r="QPR227" s="81"/>
      <c r="QPS227" s="81"/>
      <c r="QPT227" s="81"/>
      <c r="QPU227" s="81"/>
      <c r="QPV227" s="81"/>
      <c r="QPW227" s="81"/>
      <c r="QPX227" s="81"/>
      <c r="QPY227" s="81"/>
      <c r="QPZ227" s="81"/>
      <c r="QQA227" s="81"/>
      <c r="QQB227" s="81"/>
      <c r="QQC227" s="81"/>
      <c r="QQD227" s="81"/>
      <c r="QQE227" s="81"/>
      <c r="QQF227" s="81"/>
      <c r="QQG227" s="81"/>
      <c r="QQH227" s="81"/>
      <c r="QQI227" s="81"/>
      <c r="QQJ227" s="81"/>
      <c r="QQK227" s="81"/>
      <c r="QQL227" s="81"/>
      <c r="QQM227" s="81"/>
      <c r="QQN227" s="81"/>
      <c r="QQO227" s="81"/>
      <c r="QQP227" s="81"/>
      <c r="QQQ227" s="81"/>
      <c r="QQR227" s="81"/>
      <c r="QQS227" s="81"/>
      <c r="QQT227" s="81"/>
      <c r="QQU227" s="81"/>
      <c r="QQV227" s="81"/>
      <c r="QQW227" s="81"/>
      <c r="QQX227" s="81"/>
      <c r="QQY227" s="81"/>
      <c r="QQZ227" s="81"/>
      <c r="QRA227" s="81"/>
      <c r="QRB227" s="81"/>
      <c r="QRC227" s="81"/>
      <c r="QRD227" s="81"/>
      <c r="QRE227" s="81"/>
      <c r="QRF227" s="81"/>
      <c r="QRG227" s="81"/>
      <c r="QRH227" s="81"/>
      <c r="QRI227" s="81"/>
      <c r="QRJ227" s="81"/>
      <c r="QRK227" s="81"/>
      <c r="QRL227" s="81"/>
      <c r="QRM227" s="81"/>
      <c r="QRN227" s="81"/>
      <c r="QRO227" s="81"/>
      <c r="QRP227" s="81"/>
      <c r="QRQ227" s="81"/>
      <c r="QRR227" s="81"/>
      <c r="QRS227" s="81"/>
      <c r="QRT227" s="81"/>
      <c r="QRU227" s="81"/>
      <c r="QRV227" s="81"/>
      <c r="QRW227" s="81"/>
      <c r="QRX227" s="81"/>
      <c r="QRY227" s="81"/>
      <c r="QRZ227" s="81"/>
      <c r="QSA227" s="81"/>
      <c r="QSB227" s="81"/>
      <c r="QSC227" s="81"/>
      <c r="QSD227" s="81"/>
      <c r="QSE227" s="81"/>
      <c r="QSF227" s="81"/>
      <c r="QSG227" s="81"/>
      <c r="QSH227" s="81"/>
      <c r="QSI227" s="81"/>
      <c r="QSJ227" s="81"/>
      <c r="QSK227" s="81"/>
      <c r="QSL227" s="81"/>
      <c r="QSM227" s="81"/>
      <c r="QSN227" s="81"/>
      <c r="QSO227" s="81"/>
      <c r="QSP227" s="81"/>
      <c r="QSQ227" s="81"/>
      <c r="QSR227" s="81"/>
      <c r="QSS227" s="81"/>
      <c r="QST227" s="81"/>
      <c r="QSU227" s="81"/>
      <c r="QSV227" s="81"/>
      <c r="QSW227" s="81"/>
      <c r="QSX227" s="81"/>
      <c r="QSY227" s="81"/>
      <c r="QSZ227" s="81"/>
      <c r="QTA227" s="81"/>
      <c r="QTB227" s="81"/>
      <c r="QTC227" s="81"/>
      <c r="QTD227" s="81"/>
      <c r="QTE227" s="81"/>
      <c r="QTF227" s="81"/>
      <c r="QTG227" s="81"/>
      <c r="QTH227" s="81"/>
      <c r="QTI227" s="81"/>
      <c r="QTJ227" s="81"/>
      <c r="QTK227" s="81"/>
      <c r="QTL227" s="81"/>
      <c r="QTM227" s="81"/>
      <c r="QTN227" s="81"/>
      <c r="QTO227" s="81"/>
      <c r="QTP227" s="81"/>
      <c r="QTQ227" s="81"/>
      <c r="QTR227" s="81"/>
      <c r="QTS227" s="81"/>
      <c r="QTT227" s="81"/>
      <c r="QTU227" s="81"/>
      <c r="QTV227" s="81"/>
      <c r="QTW227" s="81"/>
      <c r="QTX227" s="81"/>
      <c r="QTY227" s="81"/>
      <c r="QTZ227" s="81"/>
      <c r="QUA227" s="81"/>
      <c r="QUB227" s="81"/>
      <c r="QUC227" s="81"/>
      <c r="QUD227" s="81"/>
      <c r="QUE227" s="81"/>
      <c r="QUF227" s="81"/>
      <c r="QUG227" s="81"/>
      <c r="QUH227" s="81"/>
      <c r="QUI227" s="81"/>
      <c r="QUJ227" s="81"/>
      <c r="QUK227" s="81"/>
      <c r="QUL227" s="81"/>
      <c r="QUM227" s="81"/>
      <c r="QUN227" s="81"/>
      <c r="QUO227" s="81"/>
      <c r="QUP227" s="81"/>
      <c r="QUQ227" s="81"/>
      <c r="QUR227" s="81"/>
      <c r="QUS227" s="81"/>
      <c r="QUT227" s="81"/>
      <c r="QUU227" s="81"/>
      <c r="QUV227" s="81"/>
      <c r="QUW227" s="81"/>
      <c r="QUX227" s="81"/>
      <c r="QUY227" s="81"/>
      <c r="QUZ227" s="81"/>
      <c r="QVA227" s="81"/>
      <c r="QVB227" s="81"/>
      <c r="QVC227" s="81"/>
      <c r="QVD227" s="81"/>
      <c r="QVE227" s="81"/>
      <c r="QVF227" s="81"/>
      <c r="QVG227" s="81"/>
      <c r="QVH227" s="81"/>
      <c r="QVI227" s="81"/>
      <c r="QVJ227" s="81"/>
      <c r="QVK227" s="81"/>
      <c r="QVL227" s="81"/>
      <c r="QVM227" s="81"/>
      <c r="QVN227" s="81"/>
      <c r="QVO227" s="81"/>
      <c r="QVP227" s="81"/>
      <c r="QVQ227" s="81"/>
      <c r="QVR227" s="81"/>
      <c r="QVS227" s="81"/>
      <c r="QVT227" s="81"/>
      <c r="QVU227" s="81"/>
      <c r="QVV227" s="81"/>
      <c r="QVW227" s="81"/>
      <c r="QVX227" s="81"/>
      <c r="QVY227" s="81"/>
      <c r="QVZ227" s="81"/>
      <c r="QWA227" s="81"/>
      <c r="QWB227" s="81"/>
      <c r="QWC227" s="81"/>
      <c r="QWD227" s="81"/>
      <c r="QWE227" s="81"/>
      <c r="QWF227" s="81"/>
      <c r="QWG227" s="81"/>
      <c r="QWH227" s="81"/>
      <c r="QWI227" s="81"/>
      <c r="QWJ227" s="81"/>
      <c r="QWK227" s="81"/>
      <c r="QWL227" s="81"/>
      <c r="QWM227" s="81"/>
      <c r="QWN227" s="81"/>
      <c r="QWO227" s="81"/>
      <c r="QWP227" s="81"/>
      <c r="QWQ227" s="81"/>
      <c r="QWR227" s="81"/>
      <c r="QWS227" s="81"/>
      <c r="QWT227" s="81"/>
      <c r="QWU227" s="81"/>
      <c r="QWV227" s="81"/>
      <c r="QWW227" s="81"/>
      <c r="QWX227" s="81"/>
      <c r="QWY227" s="81"/>
      <c r="QWZ227" s="81"/>
      <c r="QXA227" s="81"/>
      <c r="QXB227" s="81"/>
      <c r="QXC227" s="81"/>
      <c r="QXD227" s="81"/>
      <c r="QXE227" s="81"/>
      <c r="QXF227" s="81"/>
      <c r="QXG227" s="81"/>
      <c r="QXH227" s="81"/>
      <c r="QXI227" s="81"/>
      <c r="QXJ227" s="81"/>
      <c r="QXK227" s="81"/>
      <c r="QXL227" s="81"/>
      <c r="QXM227" s="81"/>
      <c r="QXN227" s="81"/>
      <c r="QXO227" s="81"/>
      <c r="QXP227" s="81"/>
      <c r="QXQ227" s="81"/>
      <c r="QXR227" s="81"/>
      <c r="QXS227" s="81"/>
      <c r="QXT227" s="81"/>
      <c r="QXU227" s="81"/>
      <c r="QXV227" s="81"/>
      <c r="QXW227" s="81"/>
      <c r="QXX227" s="81"/>
      <c r="QXY227" s="81"/>
      <c r="QXZ227" s="81"/>
      <c r="QYA227" s="81"/>
      <c r="QYB227" s="81"/>
      <c r="QYC227" s="81"/>
      <c r="QYD227" s="81"/>
      <c r="QYE227" s="81"/>
      <c r="QYF227" s="81"/>
      <c r="QYG227" s="81"/>
      <c r="QYH227" s="81"/>
      <c r="QYI227" s="81"/>
      <c r="QYJ227" s="81"/>
      <c r="QYK227" s="81"/>
      <c r="QYL227" s="81"/>
      <c r="QYM227" s="81"/>
      <c r="QYN227" s="81"/>
      <c r="QYO227" s="81"/>
      <c r="QYP227" s="81"/>
      <c r="QYQ227" s="81"/>
      <c r="QYR227" s="81"/>
      <c r="QYS227" s="81"/>
      <c r="QYT227" s="81"/>
      <c r="QYU227" s="81"/>
      <c r="QYV227" s="81"/>
      <c r="QYW227" s="81"/>
      <c r="QYX227" s="81"/>
      <c r="QYY227" s="81"/>
      <c r="QYZ227" s="81"/>
      <c r="QZA227" s="81"/>
      <c r="QZB227" s="81"/>
      <c r="QZC227" s="81"/>
      <c r="QZD227" s="81"/>
      <c r="QZE227" s="81"/>
      <c r="QZF227" s="81"/>
      <c r="QZG227" s="81"/>
      <c r="QZH227" s="81"/>
      <c r="QZI227" s="81"/>
      <c r="QZJ227" s="81"/>
      <c r="QZK227" s="81"/>
      <c r="QZL227" s="81"/>
      <c r="QZM227" s="81"/>
      <c r="QZN227" s="81"/>
      <c r="QZO227" s="81"/>
      <c r="QZP227" s="81"/>
      <c r="QZQ227" s="81"/>
      <c r="QZR227" s="81"/>
      <c r="QZS227" s="81"/>
      <c r="QZT227" s="81"/>
      <c r="QZU227" s="81"/>
      <c r="QZV227" s="81"/>
      <c r="QZW227" s="81"/>
      <c r="QZX227" s="81"/>
      <c r="QZY227" s="81"/>
      <c r="QZZ227" s="81"/>
      <c r="RAA227" s="81"/>
      <c r="RAB227" s="81"/>
      <c r="RAC227" s="81"/>
      <c r="RAD227" s="81"/>
      <c r="RAE227" s="81"/>
      <c r="RAF227" s="81"/>
      <c r="RAG227" s="81"/>
      <c r="RAH227" s="81"/>
      <c r="RAI227" s="81"/>
      <c r="RAJ227" s="81"/>
      <c r="RAK227" s="81"/>
      <c r="RAL227" s="81"/>
      <c r="RAM227" s="81"/>
      <c r="RAN227" s="81"/>
      <c r="RAO227" s="81"/>
      <c r="RAP227" s="81"/>
      <c r="RAQ227" s="81"/>
      <c r="RAR227" s="81"/>
      <c r="RAS227" s="81"/>
      <c r="RAT227" s="81"/>
      <c r="RAU227" s="81"/>
      <c r="RAV227" s="81"/>
      <c r="RAW227" s="81"/>
      <c r="RAX227" s="81"/>
      <c r="RAY227" s="81"/>
      <c r="RAZ227" s="81"/>
      <c r="RBA227" s="81"/>
      <c r="RBB227" s="81"/>
      <c r="RBC227" s="81"/>
      <c r="RBD227" s="81"/>
      <c r="RBE227" s="81"/>
      <c r="RBF227" s="81"/>
      <c r="RBG227" s="81"/>
      <c r="RBH227" s="81"/>
      <c r="RBI227" s="81"/>
      <c r="RBJ227" s="81"/>
      <c r="RBK227" s="81"/>
      <c r="RBL227" s="81"/>
      <c r="RBM227" s="81"/>
      <c r="RBN227" s="81"/>
      <c r="RBO227" s="81"/>
      <c r="RBP227" s="81"/>
      <c r="RBQ227" s="81"/>
      <c r="RBR227" s="81"/>
      <c r="RBS227" s="81"/>
      <c r="RBT227" s="81"/>
      <c r="RBU227" s="81"/>
      <c r="RBV227" s="81"/>
      <c r="RBW227" s="81"/>
      <c r="RBX227" s="81"/>
      <c r="RBY227" s="81"/>
      <c r="RBZ227" s="81"/>
      <c r="RCA227" s="81"/>
      <c r="RCB227" s="81"/>
      <c r="RCC227" s="81"/>
      <c r="RCD227" s="81"/>
      <c r="RCE227" s="81"/>
      <c r="RCF227" s="81"/>
      <c r="RCG227" s="81"/>
      <c r="RCH227" s="81"/>
      <c r="RCI227" s="81"/>
      <c r="RCJ227" s="81"/>
      <c r="RCK227" s="81"/>
      <c r="RCL227" s="81"/>
      <c r="RCM227" s="81"/>
      <c r="RCN227" s="81"/>
      <c r="RCO227" s="81"/>
      <c r="RCP227" s="81"/>
      <c r="RCQ227" s="81"/>
      <c r="RCR227" s="81"/>
      <c r="RCS227" s="81"/>
      <c r="RCT227" s="81"/>
      <c r="RCU227" s="81"/>
      <c r="RCV227" s="81"/>
      <c r="RCW227" s="81"/>
      <c r="RCX227" s="81"/>
      <c r="RCY227" s="81"/>
      <c r="RCZ227" s="81"/>
      <c r="RDA227" s="81"/>
      <c r="RDB227" s="81"/>
      <c r="RDC227" s="81"/>
      <c r="RDD227" s="81"/>
      <c r="RDE227" s="81"/>
      <c r="RDF227" s="81"/>
      <c r="RDG227" s="81"/>
      <c r="RDH227" s="81"/>
      <c r="RDI227" s="81"/>
      <c r="RDJ227" s="81"/>
      <c r="RDK227" s="81"/>
      <c r="RDL227" s="81"/>
      <c r="RDM227" s="81"/>
      <c r="RDN227" s="81"/>
      <c r="RDO227" s="81"/>
      <c r="RDP227" s="81"/>
      <c r="RDQ227" s="81"/>
      <c r="RDR227" s="81"/>
      <c r="RDS227" s="81"/>
      <c r="RDT227" s="81"/>
      <c r="RDU227" s="81"/>
      <c r="RDV227" s="81"/>
      <c r="RDW227" s="81"/>
      <c r="RDX227" s="81"/>
      <c r="RDY227" s="81"/>
      <c r="RDZ227" s="81"/>
      <c r="REA227" s="81"/>
      <c r="REB227" s="81"/>
      <c r="REC227" s="81"/>
      <c r="RED227" s="81"/>
      <c r="REE227" s="81"/>
      <c r="REF227" s="81"/>
      <c r="REG227" s="81"/>
      <c r="REH227" s="81"/>
      <c r="REI227" s="81"/>
      <c r="REJ227" s="81"/>
      <c r="REK227" s="81"/>
      <c r="REL227" s="81"/>
      <c r="REM227" s="81"/>
      <c r="REN227" s="81"/>
      <c r="REO227" s="81"/>
      <c r="REP227" s="81"/>
      <c r="REQ227" s="81"/>
      <c r="RER227" s="81"/>
      <c r="RES227" s="81"/>
      <c r="RET227" s="81"/>
      <c r="REU227" s="81"/>
      <c r="REV227" s="81"/>
      <c r="REW227" s="81"/>
      <c r="REX227" s="81"/>
      <c r="REY227" s="81"/>
      <c r="REZ227" s="81"/>
      <c r="RFA227" s="81"/>
      <c r="RFB227" s="81"/>
      <c r="RFC227" s="81"/>
      <c r="RFD227" s="81"/>
      <c r="RFE227" s="81"/>
      <c r="RFF227" s="81"/>
      <c r="RFG227" s="81"/>
      <c r="RFH227" s="81"/>
      <c r="RFI227" s="81"/>
      <c r="RFJ227" s="81"/>
      <c r="RFK227" s="81"/>
      <c r="RFL227" s="81"/>
      <c r="RFM227" s="81"/>
      <c r="RFN227" s="81"/>
      <c r="RFO227" s="81"/>
      <c r="RFP227" s="81"/>
      <c r="RFQ227" s="81"/>
      <c r="RFR227" s="81"/>
      <c r="RFS227" s="81"/>
      <c r="RFT227" s="81"/>
      <c r="RFU227" s="81"/>
      <c r="RFV227" s="81"/>
      <c r="RFW227" s="81"/>
      <c r="RFX227" s="81"/>
      <c r="RFY227" s="81"/>
      <c r="RFZ227" s="81"/>
      <c r="RGA227" s="81"/>
      <c r="RGB227" s="81"/>
      <c r="RGC227" s="81"/>
      <c r="RGD227" s="81"/>
      <c r="RGE227" s="81"/>
      <c r="RGF227" s="81"/>
      <c r="RGG227" s="81"/>
      <c r="RGH227" s="81"/>
      <c r="RGI227" s="81"/>
      <c r="RGJ227" s="81"/>
      <c r="RGK227" s="81"/>
      <c r="RGL227" s="81"/>
      <c r="RGM227" s="81"/>
      <c r="RGN227" s="81"/>
      <c r="RGO227" s="81"/>
      <c r="RGP227" s="81"/>
      <c r="RGQ227" s="81"/>
      <c r="RGR227" s="81"/>
      <c r="RGS227" s="81"/>
      <c r="RGT227" s="81"/>
      <c r="RGU227" s="81"/>
      <c r="RGV227" s="81"/>
      <c r="RGW227" s="81"/>
      <c r="RGX227" s="81"/>
      <c r="RGY227" s="81"/>
      <c r="RGZ227" s="81"/>
      <c r="RHA227" s="81"/>
      <c r="RHB227" s="81"/>
      <c r="RHC227" s="81"/>
      <c r="RHD227" s="81"/>
      <c r="RHE227" s="81"/>
      <c r="RHF227" s="81"/>
      <c r="RHG227" s="81"/>
      <c r="RHH227" s="81"/>
      <c r="RHI227" s="81"/>
      <c r="RHJ227" s="81"/>
      <c r="RHK227" s="81"/>
      <c r="RHL227" s="81"/>
      <c r="RHM227" s="81"/>
      <c r="RHN227" s="81"/>
      <c r="RHO227" s="81"/>
      <c r="RHP227" s="81"/>
      <c r="RHQ227" s="81"/>
      <c r="RHR227" s="81"/>
      <c r="RHS227" s="81"/>
      <c r="RHT227" s="81"/>
      <c r="RHU227" s="81"/>
      <c r="RHV227" s="81"/>
      <c r="RHW227" s="81"/>
      <c r="RHX227" s="81"/>
      <c r="RHY227" s="81"/>
      <c r="RHZ227" s="81"/>
      <c r="RIA227" s="81"/>
      <c r="RIB227" s="81"/>
      <c r="RIC227" s="81"/>
      <c r="RID227" s="81"/>
      <c r="RIE227" s="81"/>
      <c r="RIF227" s="81"/>
      <c r="RIG227" s="81"/>
      <c r="RIH227" s="81"/>
      <c r="RII227" s="81"/>
      <c r="RIJ227" s="81"/>
      <c r="RIK227" s="81"/>
      <c r="RIL227" s="81"/>
      <c r="RIM227" s="81"/>
      <c r="RIN227" s="81"/>
      <c r="RIO227" s="81"/>
      <c r="RIP227" s="81"/>
      <c r="RIQ227" s="81"/>
      <c r="RIR227" s="81"/>
      <c r="RIS227" s="81"/>
      <c r="RIT227" s="81"/>
      <c r="RIU227" s="81"/>
      <c r="RIV227" s="81"/>
      <c r="RIW227" s="81"/>
      <c r="RIX227" s="81"/>
      <c r="RIY227" s="81"/>
      <c r="RIZ227" s="81"/>
      <c r="RJA227" s="81"/>
      <c r="RJB227" s="81"/>
      <c r="RJC227" s="81"/>
      <c r="RJD227" s="81"/>
      <c r="RJE227" s="81"/>
      <c r="RJF227" s="81"/>
      <c r="RJG227" s="81"/>
      <c r="RJH227" s="81"/>
      <c r="RJI227" s="81"/>
      <c r="RJJ227" s="81"/>
      <c r="RJK227" s="81"/>
      <c r="RJL227" s="81"/>
      <c r="RJM227" s="81"/>
      <c r="RJN227" s="81"/>
      <c r="RJO227" s="81"/>
      <c r="RJP227" s="81"/>
      <c r="RJQ227" s="81"/>
      <c r="RJR227" s="81"/>
      <c r="RJS227" s="81"/>
      <c r="RJT227" s="81"/>
      <c r="RJU227" s="81"/>
      <c r="RJV227" s="81"/>
      <c r="RJW227" s="81"/>
      <c r="RJX227" s="81"/>
      <c r="RJY227" s="81"/>
      <c r="RJZ227" s="81"/>
      <c r="RKA227" s="81"/>
      <c r="RKB227" s="81"/>
      <c r="RKC227" s="81"/>
      <c r="RKD227" s="81"/>
      <c r="RKE227" s="81"/>
      <c r="RKF227" s="81"/>
      <c r="RKG227" s="81"/>
      <c r="RKH227" s="81"/>
      <c r="RKI227" s="81"/>
      <c r="RKJ227" s="81"/>
      <c r="RKK227" s="81"/>
      <c r="RKL227" s="81"/>
      <c r="RKM227" s="81"/>
      <c r="RKN227" s="81"/>
      <c r="RKO227" s="81"/>
      <c r="RKP227" s="81"/>
      <c r="RKQ227" s="81"/>
      <c r="RKR227" s="81"/>
      <c r="RKS227" s="81"/>
      <c r="RKT227" s="81"/>
      <c r="RKU227" s="81"/>
      <c r="RKV227" s="81"/>
      <c r="RKW227" s="81"/>
      <c r="RKX227" s="81"/>
      <c r="RKY227" s="81"/>
      <c r="RKZ227" s="81"/>
      <c r="RLA227" s="81"/>
      <c r="RLB227" s="81"/>
      <c r="RLC227" s="81"/>
      <c r="RLD227" s="81"/>
      <c r="RLE227" s="81"/>
      <c r="RLF227" s="81"/>
      <c r="RLG227" s="81"/>
      <c r="RLH227" s="81"/>
      <c r="RLI227" s="81"/>
      <c r="RLJ227" s="81"/>
      <c r="RLK227" s="81"/>
      <c r="RLL227" s="81"/>
      <c r="RLM227" s="81"/>
      <c r="RLN227" s="81"/>
      <c r="RLO227" s="81"/>
      <c r="RLP227" s="81"/>
      <c r="RLQ227" s="81"/>
      <c r="RLR227" s="81"/>
      <c r="RLS227" s="81"/>
      <c r="RLT227" s="81"/>
      <c r="RLU227" s="81"/>
      <c r="RLV227" s="81"/>
      <c r="RLW227" s="81"/>
      <c r="RLX227" s="81"/>
      <c r="RLY227" s="81"/>
      <c r="RLZ227" s="81"/>
      <c r="RMA227" s="81"/>
      <c r="RMB227" s="81"/>
      <c r="RMC227" s="81"/>
      <c r="RMD227" s="81"/>
      <c r="RME227" s="81"/>
      <c r="RMF227" s="81"/>
      <c r="RMG227" s="81"/>
      <c r="RMH227" s="81"/>
      <c r="RMI227" s="81"/>
      <c r="RMJ227" s="81"/>
      <c r="RMK227" s="81"/>
      <c r="RML227" s="81"/>
      <c r="RMM227" s="81"/>
      <c r="RMN227" s="81"/>
      <c r="RMO227" s="81"/>
      <c r="RMP227" s="81"/>
      <c r="RMQ227" s="81"/>
      <c r="RMR227" s="81"/>
      <c r="RMS227" s="81"/>
      <c r="RMT227" s="81"/>
      <c r="RMU227" s="81"/>
      <c r="RMV227" s="81"/>
      <c r="RMW227" s="81"/>
      <c r="RMX227" s="81"/>
      <c r="RMY227" s="81"/>
      <c r="RMZ227" s="81"/>
      <c r="RNA227" s="81"/>
      <c r="RNB227" s="81"/>
      <c r="RNC227" s="81"/>
      <c r="RND227" s="81"/>
      <c r="RNE227" s="81"/>
      <c r="RNF227" s="81"/>
      <c r="RNG227" s="81"/>
      <c r="RNH227" s="81"/>
      <c r="RNI227" s="81"/>
      <c r="RNJ227" s="81"/>
      <c r="RNK227" s="81"/>
      <c r="RNL227" s="81"/>
      <c r="RNM227" s="81"/>
      <c r="RNN227" s="81"/>
      <c r="RNO227" s="81"/>
      <c r="RNP227" s="81"/>
      <c r="RNQ227" s="81"/>
      <c r="RNR227" s="81"/>
      <c r="RNS227" s="81"/>
      <c r="RNT227" s="81"/>
      <c r="RNU227" s="81"/>
      <c r="RNV227" s="81"/>
      <c r="RNW227" s="81"/>
      <c r="RNX227" s="81"/>
      <c r="RNY227" s="81"/>
      <c r="RNZ227" s="81"/>
      <c r="ROA227" s="81"/>
      <c r="ROB227" s="81"/>
      <c r="ROC227" s="81"/>
      <c r="ROD227" s="81"/>
      <c r="ROE227" s="81"/>
      <c r="ROF227" s="81"/>
      <c r="ROG227" s="81"/>
      <c r="ROH227" s="81"/>
      <c r="ROI227" s="81"/>
      <c r="ROJ227" s="81"/>
      <c r="ROK227" s="81"/>
      <c r="ROL227" s="81"/>
      <c r="ROM227" s="81"/>
      <c r="RON227" s="81"/>
      <c r="ROO227" s="81"/>
      <c r="ROP227" s="81"/>
      <c r="ROQ227" s="81"/>
      <c r="ROR227" s="81"/>
      <c r="ROS227" s="81"/>
      <c r="ROT227" s="81"/>
      <c r="ROU227" s="81"/>
      <c r="ROV227" s="81"/>
      <c r="ROW227" s="81"/>
      <c r="ROX227" s="81"/>
      <c r="ROY227" s="81"/>
      <c r="ROZ227" s="81"/>
      <c r="RPA227" s="81"/>
      <c r="RPB227" s="81"/>
      <c r="RPC227" s="81"/>
      <c r="RPD227" s="81"/>
      <c r="RPE227" s="81"/>
      <c r="RPF227" s="81"/>
      <c r="RPG227" s="81"/>
      <c r="RPH227" s="81"/>
      <c r="RPI227" s="81"/>
      <c r="RPJ227" s="81"/>
      <c r="RPK227" s="81"/>
      <c r="RPL227" s="81"/>
      <c r="RPM227" s="81"/>
      <c r="RPN227" s="81"/>
      <c r="RPO227" s="81"/>
      <c r="RPP227" s="81"/>
      <c r="RPQ227" s="81"/>
      <c r="RPR227" s="81"/>
      <c r="RPS227" s="81"/>
      <c r="RPT227" s="81"/>
      <c r="RPU227" s="81"/>
      <c r="RPV227" s="81"/>
      <c r="RPW227" s="81"/>
      <c r="RPX227" s="81"/>
      <c r="RPY227" s="81"/>
      <c r="RPZ227" s="81"/>
      <c r="RQA227" s="81"/>
      <c r="RQB227" s="81"/>
      <c r="RQC227" s="81"/>
      <c r="RQD227" s="81"/>
      <c r="RQE227" s="81"/>
      <c r="RQF227" s="81"/>
      <c r="RQG227" s="81"/>
      <c r="RQH227" s="81"/>
      <c r="RQI227" s="81"/>
      <c r="RQJ227" s="81"/>
      <c r="RQK227" s="81"/>
      <c r="RQL227" s="81"/>
      <c r="RQM227" s="81"/>
      <c r="RQN227" s="81"/>
      <c r="RQO227" s="81"/>
      <c r="RQP227" s="81"/>
      <c r="RQQ227" s="81"/>
      <c r="RQR227" s="81"/>
      <c r="RQS227" s="81"/>
      <c r="RQT227" s="81"/>
      <c r="RQU227" s="81"/>
      <c r="RQV227" s="81"/>
      <c r="RQW227" s="81"/>
      <c r="RQX227" s="81"/>
      <c r="RQY227" s="81"/>
      <c r="RQZ227" s="81"/>
      <c r="RRA227" s="81"/>
      <c r="RRB227" s="81"/>
      <c r="RRC227" s="81"/>
      <c r="RRD227" s="81"/>
      <c r="RRE227" s="81"/>
      <c r="RRF227" s="81"/>
      <c r="RRG227" s="81"/>
      <c r="RRH227" s="81"/>
      <c r="RRI227" s="81"/>
      <c r="RRJ227" s="81"/>
      <c r="RRK227" s="81"/>
      <c r="RRL227" s="81"/>
      <c r="RRM227" s="81"/>
      <c r="RRN227" s="81"/>
      <c r="RRO227" s="81"/>
      <c r="RRP227" s="81"/>
      <c r="RRQ227" s="81"/>
      <c r="RRR227" s="81"/>
      <c r="RRS227" s="81"/>
      <c r="RRT227" s="81"/>
      <c r="RRU227" s="81"/>
      <c r="RRV227" s="81"/>
      <c r="RRW227" s="81"/>
      <c r="RRX227" s="81"/>
      <c r="RRY227" s="81"/>
      <c r="RRZ227" s="81"/>
      <c r="RSA227" s="81"/>
      <c r="RSB227" s="81"/>
      <c r="RSC227" s="81"/>
      <c r="RSD227" s="81"/>
      <c r="RSE227" s="81"/>
      <c r="RSF227" s="81"/>
      <c r="RSG227" s="81"/>
      <c r="RSH227" s="81"/>
      <c r="RSI227" s="81"/>
      <c r="RSJ227" s="81"/>
      <c r="RSK227" s="81"/>
      <c r="RSL227" s="81"/>
      <c r="RSM227" s="81"/>
      <c r="RSN227" s="81"/>
      <c r="RSO227" s="81"/>
      <c r="RSP227" s="81"/>
      <c r="RSQ227" s="81"/>
      <c r="RSR227" s="81"/>
      <c r="RSS227" s="81"/>
      <c r="RST227" s="81"/>
      <c r="RSU227" s="81"/>
      <c r="RSV227" s="81"/>
      <c r="RSW227" s="81"/>
      <c r="RSX227" s="81"/>
      <c r="RSY227" s="81"/>
      <c r="RSZ227" s="81"/>
      <c r="RTA227" s="81"/>
      <c r="RTB227" s="81"/>
      <c r="RTC227" s="81"/>
      <c r="RTD227" s="81"/>
      <c r="RTE227" s="81"/>
      <c r="RTF227" s="81"/>
      <c r="RTG227" s="81"/>
      <c r="RTH227" s="81"/>
      <c r="RTI227" s="81"/>
      <c r="RTJ227" s="81"/>
      <c r="RTK227" s="81"/>
      <c r="RTL227" s="81"/>
      <c r="RTM227" s="81"/>
      <c r="RTN227" s="81"/>
      <c r="RTO227" s="81"/>
      <c r="RTP227" s="81"/>
      <c r="RTQ227" s="81"/>
      <c r="RTR227" s="81"/>
      <c r="RTS227" s="81"/>
      <c r="RTT227" s="81"/>
      <c r="RTU227" s="81"/>
      <c r="RTV227" s="81"/>
      <c r="RTW227" s="81"/>
      <c r="RTX227" s="81"/>
      <c r="RTY227" s="81"/>
      <c r="RTZ227" s="81"/>
      <c r="RUA227" s="81"/>
      <c r="RUB227" s="81"/>
      <c r="RUC227" s="81"/>
      <c r="RUD227" s="81"/>
      <c r="RUE227" s="81"/>
      <c r="RUF227" s="81"/>
      <c r="RUG227" s="81"/>
      <c r="RUH227" s="81"/>
      <c r="RUI227" s="81"/>
      <c r="RUJ227" s="81"/>
      <c r="RUK227" s="81"/>
      <c r="RUL227" s="81"/>
      <c r="RUM227" s="81"/>
      <c r="RUN227" s="81"/>
      <c r="RUO227" s="81"/>
      <c r="RUP227" s="81"/>
      <c r="RUQ227" s="81"/>
      <c r="RUR227" s="81"/>
      <c r="RUS227" s="81"/>
      <c r="RUT227" s="81"/>
      <c r="RUU227" s="81"/>
      <c r="RUV227" s="81"/>
      <c r="RUW227" s="81"/>
      <c r="RUX227" s="81"/>
      <c r="RUY227" s="81"/>
      <c r="RUZ227" s="81"/>
      <c r="RVA227" s="81"/>
      <c r="RVB227" s="81"/>
      <c r="RVC227" s="81"/>
      <c r="RVD227" s="81"/>
      <c r="RVE227" s="81"/>
      <c r="RVF227" s="81"/>
      <c r="RVG227" s="81"/>
      <c r="RVH227" s="81"/>
      <c r="RVI227" s="81"/>
      <c r="RVJ227" s="81"/>
      <c r="RVK227" s="81"/>
      <c r="RVL227" s="81"/>
      <c r="RVM227" s="81"/>
      <c r="RVN227" s="81"/>
      <c r="RVO227" s="81"/>
      <c r="RVP227" s="81"/>
      <c r="RVQ227" s="81"/>
      <c r="RVR227" s="81"/>
      <c r="RVS227" s="81"/>
      <c r="RVT227" s="81"/>
      <c r="RVU227" s="81"/>
      <c r="RVV227" s="81"/>
      <c r="RVW227" s="81"/>
      <c r="RVX227" s="81"/>
      <c r="RVY227" s="81"/>
      <c r="RVZ227" s="81"/>
      <c r="RWA227" s="81"/>
      <c r="RWB227" s="81"/>
      <c r="RWC227" s="81"/>
      <c r="RWD227" s="81"/>
      <c r="RWE227" s="81"/>
      <c r="RWF227" s="81"/>
      <c r="RWG227" s="81"/>
      <c r="RWH227" s="81"/>
      <c r="RWI227" s="81"/>
      <c r="RWJ227" s="81"/>
      <c r="RWK227" s="81"/>
      <c r="RWL227" s="81"/>
      <c r="RWM227" s="81"/>
      <c r="RWN227" s="81"/>
      <c r="RWO227" s="81"/>
      <c r="RWP227" s="81"/>
      <c r="RWQ227" s="81"/>
      <c r="RWR227" s="81"/>
      <c r="RWS227" s="81"/>
      <c r="RWT227" s="81"/>
      <c r="RWU227" s="81"/>
      <c r="RWV227" s="81"/>
      <c r="RWW227" s="81"/>
      <c r="RWX227" s="81"/>
      <c r="RWY227" s="81"/>
      <c r="RWZ227" s="81"/>
      <c r="RXA227" s="81"/>
      <c r="RXB227" s="81"/>
      <c r="RXC227" s="81"/>
      <c r="RXD227" s="81"/>
      <c r="RXE227" s="81"/>
      <c r="RXF227" s="81"/>
      <c r="RXG227" s="81"/>
      <c r="RXH227" s="81"/>
      <c r="RXI227" s="81"/>
      <c r="RXJ227" s="81"/>
      <c r="RXK227" s="81"/>
      <c r="RXL227" s="81"/>
      <c r="RXM227" s="81"/>
      <c r="RXN227" s="81"/>
      <c r="RXO227" s="81"/>
      <c r="RXP227" s="81"/>
      <c r="RXQ227" s="81"/>
      <c r="RXR227" s="81"/>
      <c r="RXS227" s="81"/>
      <c r="RXT227" s="81"/>
      <c r="RXU227" s="81"/>
      <c r="RXV227" s="81"/>
      <c r="RXW227" s="81"/>
      <c r="RXX227" s="81"/>
      <c r="RXY227" s="81"/>
      <c r="RXZ227" s="81"/>
      <c r="RYA227" s="81"/>
      <c r="RYB227" s="81"/>
      <c r="RYC227" s="81"/>
      <c r="RYD227" s="81"/>
      <c r="RYE227" s="81"/>
      <c r="RYF227" s="81"/>
      <c r="RYG227" s="81"/>
      <c r="RYH227" s="81"/>
      <c r="RYI227" s="81"/>
      <c r="RYJ227" s="81"/>
      <c r="RYK227" s="81"/>
      <c r="RYL227" s="81"/>
      <c r="RYM227" s="81"/>
      <c r="RYN227" s="81"/>
      <c r="RYO227" s="81"/>
      <c r="RYP227" s="81"/>
      <c r="RYQ227" s="81"/>
      <c r="RYR227" s="81"/>
      <c r="RYS227" s="81"/>
      <c r="RYT227" s="81"/>
      <c r="RYU227" s="81"/>
      <c r="RYV227" s="81"/>
      <c r="RYW227" s="81"/>
      <c r="RYX227" s="81"/>
      <c r="RYY227" s="81"/>
      <c r="RYZ227" s="81"/>
      <c r="RZA227" s="81"/>
      <c r="RZB227" s="81"/>
      <c r="RZC227" s="81"/>
      <c r="RZD227" s="81"/>
      <c r="RZE227" s="81"/>
      <c r="RZF227" s="81"/>
      <c r="RZG227" s="81"/>
      <c r="RZH227" s="81"/>
      <c r="RZI227" s="81"/>
      <c r="RZJ227" s="81"/>
      <c r="RZK227" s="81"/>
      <c r="RZL227" s="81"/>
      <c r="RZM227" s="81"/>
      <c r="RZN227" s="81"/>
      <c r="RZO227" s="81"/>
      <c r="RZP227" s="81"/>
      <c r="RZQ227" s="81"/>
      <c r="RZR227" s="81"/>
      <c r="RZS227" s="81"/>
      <c r="RZT227" s="81"/>
      <c r="RZU227" s="81"/>
      <c r="RZV227" s="81"/>
      <c r="RZW227" s="81"/>
      <c r="RZX227" s="81"/>
      <c r="RZY227" s="81"/>
      <c r="RZZ227" s="81"/>
      <c r="SAA227" s="81"/>
      <c r="SAB227" s="81"/>
      <c r="SAC227" s="81"/>
      <c r="SAD227" s="81"/>
      <c r="SAE227" s="81"/>
      <c r="SAF227" s="81"/>
      <c r="SAG227" s="81"/>
      <c r="SAH227" s="81"/>
      <c r="SAI227" s="81"/>
      <c r="SAJ227" s="81"/>
      <c r="SAK227" s="81"/>
      <c r="SAL227" s="81"/>
      <c r="SAM227" s="81"/>
      <c r="SAN227" s="81"/>
      <c r="SAO227" s="81"/>
      <c r="SAP227" s="81"/>
      <c r="SAQ227" s="81"/>
      <c r="SAR227" s="81"/>
      <c r="SAS227" s="81"/>
      <c r="SAT227" s="81"/>
      <c r="SAU227" s="81"/>
      <c r="SAV227" s="81"/>
      <c r="SAW227" s="81"/>
      <c r="SAX227" s="81"/>
      <c r="SAY227" s="81"/>
      <c r="SAZ227" s="81"/>
      <c r="SBA227" s="81"/>
      <c r="SBB227" s="81"/>
      <c r="SBC227" s="81"/>
      <c r="SBD227" s="81"/>
      <c r="SBE227" s="81"/>
      <c r="SBF227" s="81"/>
      <c r="SBG227" s="81"/>
      <c r="SBH227" s="81"/>
      <c r="SBI227" s="81"/>
      <c r="SBJ227" s="81"/>
      <c r="SBK227" s="81"/>
      <c r="SBL227" s="81"/>
      <c r="SBM227" s="81"/>
      <c r="SBN227" s="81"/>
      <c r="SBO227" s="81"/>
      <c r="SBP227" s="81"/>
      <c r="SBQ227" s="81"/>
      <c r="SBR227" s="81"/>
      <c r="SBS227" s="81"/>
      <c r="SBT227" s="81"/>
      <c r="SBU227" s="81"/>
      <c r="SBV227" s="81"/>
      <c r="SBW227" s="81"/>
      <c r="SBX227" s="81"/>
      <c r="SBY227" s="81"/>
      <c r="SBZ227" s="81"/>
      <c r="SCA227" s="81"/>
      <c r="SCB227" s="81"/>
      <c r="SCC227" s="81"/>
      <c r="SCD227" s="81"/>
      <c r="SCE227" s="81"/>
      <c r="SCF227" s="81"/>
      <c r="SCG227" s="81"/>
      <c r="SCH227" s="81"/>
      <c r="SCI227" s="81"/>
      <c r="SCJ227" s="81"/>
      <c r="SCK227" s="81"/>
      <c r="SCL227" s="81"/>
      <c r="SCM227" s="81"/>
      <c r="SCN227" s="81"/>
      <c r="SCO227" s="81"/>
      <c r="SCP227" s="81"/>
      <c r="SCQ227" s="81"/>
      <c r="SCR227" s="81"/>
      <c r="SCS227" s="81"/>
      <c r="SCT227" s="81"/>
      <c r="SCU227" s="81"/>
      <c r="SCV227" s="81"/>
      <c r="SCW227" s="81"/>
      <c r="SCX227" s="81"/>
      <c r="SCY227" s="81"/>
      <c r="SCZ227" s="81"/>
      <c r="SDA227" s="81"/>
      <c r="SDB227" s="81"/>
      <c r="SDC227" s="81"/>
      <c r="SDD227" s="81"/>
      <c r="SDE227" s="81"/>
      <c r="SDF227" s="81"/>
      <c r="SDG227" s="81"/>
      <c r="SDH227" s="81"/>
      <c r="SDI227" s="81"/>
      <c r="SDJ227" s="81"/>
      <c r="SDK227" s="81"/>
      <c r="SDL227" s="81"/>
      <c r="SDM227" s="81"/>
      <c r="SDN227" s="81"/>
      <c r="SDO227" s="81"/>
      <c r="SDP227" s="81"/>
      <c r="SDQ227" s="81"/>
      <c r="SDR227" s="81"/>
      <c r="SDS227" s="81"/>
      <c r="SDT227" s="81"/>
      <c r="SDU227" s="81"/>
      <c r="SDV227" s="81"/>
      <c r="SDW227" s="81"/>
      <c r="SDX227" s="81"/>
      <c r="SDY227" s="81"/>
      <c r="SDZ227" s="81"/>
      <c r="SEA227" s="81"/>
      <c r="SEB227" s="81"/>
      <c r="SEC227" s="81"/>
      <c r="SED227" s="81"/>
      <c r="SEE227" s="81"/>
      <c r="SEF227" s="81"/>
      <c r="SEG227" s="81"/>
      <c r="SEH227" s="81"/>
      <c r="SEI227" s="81"/>
      <c r="SEJ227" s="81"/>
      <c r="SEK227" s="81"/>
      <c r="SEL227" s="81"/>
      <c r="SEM227" s="81"/>
      <c r="SEN227" s="81"/>
      <c r="SEO227" s="81"/>
      <c r="SEP227" s="81"/>
      <c r="SEQ227" s="81"/>
      <c r="SER227" s="81"/>
      <c r="SES227" s="81"/>
      <c r="SET227" s="81"/>
      <c r="SEU227" s="81"/>
      <c r="SEV227" s="81"/>
      <c r="SEW227" s="81"/>
      <c r="SEX227" s="81"/>
      <c r="SEY227" s="81"/>
      <c r="SEZ227" s="81"/>
      <c r="SFA227" s="81"/>
      <c r="SFB227" s="81"/>
      <c r="SFC227" s="81"/>
      <c r="SFD227" s="81"/>
      <c r="SFE227" s="81"/>
      <c r="SFF227" s="81"/>
      <c r="SFG227" s="81"/>
      <c r="SFH227" s="81"/>
      <c r="SFI227" s="81"/>
      <c r="SFJ227" s="81"/>
      <c r="SFK227" s="81"/>
      <c r="SFL227" s="81"/>
      <c r="SFM227" s="81"/>
      <c r="SFN227" s="81"/>
      <c r="SFO227" s="81"/>
      <c r="SFP227" s="81"/>
      <c r="SFQ227" s="81"/>
      <c r="SFR227" s="81"/>
      <c r="SFS227" s="81"/>
      <c r="SFT227" s="81"/>
      <c r="SFU227" s="81"/>
      <c r="SFV227" s="81"/>
      <c r="SFW227" s="81"/>
      <c r="SFX227" s="81"/>
      <c r="SFY227" s="81"/>
      <c r="SFZ227" s="81"/>
      <c r="SGA227" s="81"/>
      <c r="SGB227" s="81"/>
      <c r="SGC227" s="81"/>
      <c r="SGD227" s="81"/>
      <c r="SGE227" s="81"/>
      <c r="SGF227" s="81"/>
      <c r="SGG227" s="81"/>
      <c r="SGH227" s="81"/>
      <c r="SGI227" s="81"/>
      <c r="SGJ227" s="81"/>
      <c r="SGK227" s="81"/>
      <c r="SGL227" s="81"/>
      <c r="SGM227" s="81"/>
      <c r="SGN227" s="81"/>
      <c r="SGO227" s="81"/>
      <c r="SGP227" s="81"/>
      <c r="SGQ227" s="81"/>
      <c r="SGR227" s="81"/>
      <c r="SGS227" s="81"/>
      <c r="SGT227" s="81"/>
      <c r="SGU227" s="81"/>
      <c r="SGV227" s="81"/>
      <c r="SGW227" s="81"/>
      <c r="SGX227" s="81"/>
      <c r="SGY227" s="81"/>
      <c r="SGZ227" s="81"/>
      <c r="SHA227" s="81"/>
      <c r="SHB227" s="81"/>
      <c r="SHC227" s="81"/>
      <c r="SHD227" s="81"/>
      <c r="SHE227" s="81"/>
      <c r="SHF227" s="81"/>
      <c r="SHG227" s="81"/>
      <c r="SHH227" s="81"/>
      <c r="SHI227" s="81"/>
      <c r="SHJ227" s="81"/>
      <c r="SHK227" s="81"/>
      <c r="SHL227" s="81"/>
      <c r="SHM227" s="81"/>
      <c r="SHN227" s="81"/>
      <c r="SHO227" s="81"/>
      <c r="SHP227" s="81"/>
      <c r="SHQ227" s="81"/>
      <c r="SHR227" s="81"/>
      <c r="SHS227" s="81"/>
      <c r="SHT227" s="81"/>
      <c r="SHU227" s="81"/>
      <c r="SHV227" s="81"/>
      <c r="SHW227" s="81"/>
      <c r="SHX227" s="81"/>
      <c r="SHY227" s="81"/>
      <c r="SHZ227" s="81"/>
      <c r="SIA227" s="81"/>
      <c r="SIB227" s="81"/>
      <c r="SIC227" s="81"/>
      <c r="SID227" s="81"/>
      <c r="SIE227" s="81"/>
      <c r="SIF227" s="81"/>
      <c r="SIG227" s="81"/>
      <c r="SIH227" s="81"/>
      <c r="SII227" s="81"/>
      <c r="SIJ227" s="81"/>
      <c r="SIK227" s="81"/>
      <c r="SIL227" s="81"/>
      <c r="SIM227" s="81"/>
      <c r="SIN227" s="81"/>
      <c r="SIO227" s="81"/>
      <c r="SIP227" s="81"/>
      <c r="SIQ227" s="81"/>
      <c r="SIR227" s="81"/>
      <c r="SIS227" s="81"/>
      <c r="SIT227" s="81"/>
      <c r="SIU227" s="81"/>
      <c r="SIV227" s="81"/>
      <c r="SIW227" s="81"/>
      <c r="SIX227" s="81"/>
      <c r="SIY227" s="81"/>
      <c r="SIZ227" s="81"/>
      <c r="SJA227" s="81"/>
      <c r="SJB227" s="81"/>
      <c r="SJC227" s="81"/>
      <c r="SJD227" s="81"/>
      <c r="SJE227" s="81"/>
      <c r="SJF227" s="81"/>
      <c r="SJG227" s="81"/>
      <c r="SJH227" s="81"/>
      <c r="SJI227" s="81"/>
      <c r="SJJ227" s="81"/>
      <c r="SJK227" s="81"/>
      <c r="SJL227" s="81"/>
      <c r="SJM227" s="81"/>
      <c r="SJN227" s="81"/>
      <c r="SJO227" s="81"/>
      <c r="SJP227" s="81"/>
      <c r="SJQ227" s="81"/>
      <c r="SJR227" s="81"/>
      <c r="SJS227" s="81"/>
      <c r="SJT227" s="81"/>
      <c r="SJU227" s="81"/>
      <c r="SJV227" s="81"/>
      <c r="SJW227" s="81"/>
      <c r="SJX227" s="81"/>
      <c r="SJY227" s="81"/>
      <c r="SJZ227" s="81"/>
      <c r="SKA227" s="81"/>
      <c r="SKB227" s="81"/>
      <c r="SKC227" s="81"/>
      <c r="SKD227" s="81"/>
      <c r="SKE227" s="81"/>
      <c r="SKF227" s="81"/>
      <c r="SKG227" s="81"/>
      <c r="SKH227" s="81"/>
      <c r="SKI227" s="81"/>
      <c r="SKJ227" s="81"/>
      <c r="SKK227" s="81"/>
      <c r="SKL227" s="81"/>
      <c r="SKM227" s="81"/>
      <c r="SKN227" s="81"/>
      <c r="SKO227" s="81"/>
      <c r="SKP227" s="81"/>
      <c r="SKQ227" s="81"/>
      <c r="SKR227" s="81"/>
      <c r="SKS227" s="81"/>
      <c r="SKT227" s="81"/>
      <c r="SKU227" s="81"/>
      <c r="SKV227" s="81"/>
      <c r="SKW227" s="81"/>
      <c r="SKX227" s="81"/>
      <c r="SKY227" s="81"/>
      <c r="SKZ227" s="81"/>
      <c r="SLA227" s="81"/>
      <c r="SLB227" s="81"/>
      <c r="SLC227" s="81"/>
      <c r="SLD227" s="81"/>
      <c r="SLE227" s="81"/>
      <c r="SLF227" s="81"/>
      <c r="SLG227" s="81"/>
      <c r="SLH227" s="81"/>
      <c r="SLI227" s="81"/>
      <c r="SLJ227" s="81"/>
      <c r="SLK227" s="81"/>
      <c r="SLL227" s="81"/>
      <c r="SLM227" s="81"/>
      <c r="SLN227" s="81"/>
      <c r="SLO227" s="81"/>
      <c r="SLP227" s="81"/>
      <c r="SLQ227" s="81"/>
      <c r="SLR227" s="81"/>
      <c r="SLS227" s="81"/>
      <c r="SLT227" s="81"/>
      <c r="SLU227" s="81"/>
      <c r="SLV227" s="81"/>
      <c r="SLW227" s="81"/>
      <c r="SLX227" s="81"/>
      <c r="SLY227" s="81"/>
      <c r="SLZ227" s="81"/>
      <c r="SMA227" s="81"/>
      <c r="SMB227" s="81"/>
      <c r="SMC227" s="81"/>
      <c r="SMD227" s="81"/>
      <c r="SME227" s="81"/>
      <c r="SMF227" s="81"/>
      <c r="SMG227" s="81"/>
      <c r="SMH227" s="81"/>
      <c r="SMI227" s="81"/>
      <c r="SMJ227" s="81"/>
      <c r="SMK227" s="81"/>
      <c r="SML227" s="81"/>
      <c r="SMM227" s="81"/>
      <c r="SMN227" s="81"/>
      <c r="SMO227" s="81"/>
      <c r="SMP227" s="81"/>
      <c r="SMQ227" s="81"/>
      <c r="SMR227" s="81"/>
      <c r="SMS227" s="81"/>
      <c r="SMT227" s="81"/>
      <c r="SMU227" s="81"/>
      <c r="SMV227" s="81"/>
      <c r="SMW227" s="81"/>
      <c r="SMX227" s="81"/>
      <c r="SMY227" s="81"/>
      <c r="SMZ227" s="81"/>
      <c r="SNA227" s="81"/>
      <c r="SNB227" s="81"/>
      <c r="SNC227" s="81"/>
      <c r="SND227" s="81"/>
      <c r="SNE227" s="81"/>
      <c r="SNF227" s="81"/>
      <c r="SNG227" s="81"/>
      <c r="SNH227" s="81"/>
      <c r="SNI227" s="81"/>
      <c r="SNJ227" s="81"/>
      <c r="SNK227" s="81"/>
      <c r="SNL227" s="81"/>
      <c r="SNM227" s="81"/>
      <c r="SNN227" s="81"/>
      <c r="SNO227" s="81"/>
      <c r="SNP227" s="81"/>
      <c r="SNQ227" s="81"/>
      <c r="SNR227" s="81"/>
      <c r="SNS227" s="81"/>
      <c r="SNT227" s="81"/>
      <c r="SNU227" s="81"/>
      <c r="SNV227" s="81"/>
      <c r="SNW227" s="81"/>
      <c r="SNX227" s="81"/>
      <c r="SNY227" s="81"/>
      <c r="SNZ227" s="81"/>
      <c r="SOA227" s="81"/>
      <c r="SOB227" s="81"/>
      <c r="SOC227" s="81"/>
      <c r="SOD227" s="81"/>
      <c r="SOE227" s="81"/>
      <c r="SOF227" s="81"/>
      <c r="SOG227" s="81"/>
      <c r="SOH227" s="81"/>
      <c r="SOI227" s="81"/>
      <c r="SOJ227" s="81"/>
      <c r="SOK227" s="81"/>
      <c r="SOL227" s="81"/>
      <c r="SOM227" s="81"/>
      <c r="SON227" s="81"/>
      <c r="SOO227" s="81"/>
      <c r="SOP227" s="81"/>
      <c r="SOQ227" s="81"/>
      <c r="SOR227" s="81"/>
      <c r="SOS227" s="81"/>
      <c r="SOT227" s="81"/>
      <c r="SOU227" s="81"/>
      <c r="SOV227" s="81"/>
      <c r="SOW227" s="81"/>
      <c r="SOX227" s="81"/>
      <c r="SOY227" s="81"/>
      <c r="SOZ227" s="81"/>
      <c r="SPA227" s="81"/>
      <c r="SPB227" s="81"/>
      <c r="SPC227" s="81"/>
      <c r="SPD227" s="81"/>
      <c r="SPE227" s="81"/>
      <c r="SPF227" s="81"/>
      <c r="SPG227" s="81"/>
      <c r="SPH227" s="81"/>
      <c r="SPI227" s="81"/>
      <c r="SPJ227" s="81"/>
      <c r="SPK227" s="81"/>
      <c r="SPL227" s="81"/>
      <c r="SPM227" s="81"/>
      <c r="SPN227" s="81"/>
      <c r="SPO227" s="81"/>
      <c r="SPP227" s="81"/>
      <c r="SPQ227" s="81"/>
      <c r="SPR227" s="81"/>
      <c r="SPS227" s="81"/>
      <c r="SPT227" s="81"/>
      <c r="SPU227" s="81"/>
      <c r="SPV227" s="81"/>
      <c r="SPW227" s="81"/>
      <c r="SPX227" s="81"/>
      <c r="SPY227" s="81"/>
      <c r="SPZ227" s="81"/>
      <c r="SQA227" s="81"/>
      <c r="SQB227" s="81"/>
      <c r="SQC227" s="81"/>
      <c r="SQD227" s="81"/>
      <c r="SQE227" s="81"/>
      <c r="SQF227" s="81"/>
      <c r="SQG227" s="81"/>
      <c r="SQH227" s="81"/>
      <c r="SQI227" s="81"/>
      <c r="SQJ227" s="81"/>
      <c r="SQK227" s="81"/>
      <c r="SQL227" s="81"/>
      <c r="SQM227" s="81"/>
      <c r="SQN227" s="81"/>
      <c r="SQO227" s="81"/>
      <c r="SQP227" s="81"/>
      <c r="SQQ227" s="81"/>
      <c r="SQR227" s="81"/>
      <c r="SQS227" s="81"/>
      <c r="SQT227" s="81"/>
      <c r="SQU227" s="81"/>
      <c r="SQV227" s="81"/>
      <c r="SQW227" s="81"/>
      <c r="SQX227" s="81"/>
      <c r="SQY227" s="81"/>
      <c r="SQZ227" s="81"/>
      <c r="SRA227" s="81"/>
      <c r="SRB227" s="81"/>
      <c r="SRC227" s="81"/>
      <c r="SRD227" s="81"/>
      <c r="SRE227" s="81"/>
      <c r="SRF227" s="81"/>
      <c r="SRG227" s="81"/>
      <c r="SRH227" s="81"/>
      <c r="SRI227" s="81"/>
      <c r="SRJ227" s="81"/>
      <c r="SRK227" s="81"/>
      <c r="SRL227" s="81"/>
      <c r="SRM227" s="81"/>
      <c r="SRN227" s="81"/>
      <c r="SRO227" s="81"/>
      <c r="SRP227" s="81"/>
      <c r="SRQ227" s="81"/>
      <c r="SRR227" s="81"/>
      <c r="SRS227" s="81"/>
      <c r="SRT227" s="81"/>
      <c r="SRU227" s="81"/>
      <c r="SRV227" s="81"/>
      <c r="SRW227" s="81"/>
      <c r="SRX227" s="81"/>
      <c r="SRY227" s="81"/>
      <c r="SRZ227" s="81"/>
      <c r="SSA227" s="81"/>
      <c r="SSB227" s="81"/>
      <c r="SSC227" s="81"/>
      <c r="SSD227" s="81"/>
      <c r="SSE227" s="81"/>
      <c r="SSF227" s="81"/>
      <c r="SSG227" s="81"/>
      <c r="SSH227" s="81"/>
      <c r="SSI227" s="81"/>
      <c r="SSJ227" s="81"/>
      <c r="SSK227" s="81"/>
      <c r="SSL227" s="81"/>
      <c r="SSM227" s="81"/>
      <c r="SSN227" s="81"/>
      <c r="SSO227" s="81"/>
      <c r="SSP227" s="81"/>
      <c r="SSQ227" s="81"/>
      <c r="SSR227" s="81"/>
      <c r="SSS227" s="81"/>
      <c r="SST227" s="81"/>
      <c r="SSU227" s="81"/>
      <c r="SSV227" s="81"/>
      <c r="SSW227" s="81"/>
      <c r="SSX227" s="81"/>
      <c r="SSY227" s="81"/>
      <c r="SSZ227" s="81"/>
      <c r="STA227" s="81"/>
      <c r="STB227" s="81"/>
      <c r="STC227" s="81"/>
      <c r="STD227" s="81"/>
      <c r="STE227" s="81"/>
      <c r="STF227" s="81"/>
      <c r="STG227" s="81"/>
      <c r="STH227" s="81"/>
      <c r="STI227" s="81"/>
      <c r="STJ227" s="81"/>
      <c r="STK227" s="81"/>
      <c r="STL227" s="81"/>
      <c r="STM227" s="81"/>
      <c r="STN227" s="81"/>
      <c r="STO227" s="81"/>
      <c r="STP227" s="81"/>
      <c r="STQ227" s="81"/>
      <c r="STR227" s="81"/>
      <c r="STS227" s="81"/>
      <c r="STT227" s="81"/>
      <c r="STU227" s="81"/>
      <c r="STV227" s="81"/>
      <c r="STW227" s="81"/>
      <c r="STX227" s="81"/>
      <c r="STY227" s="81"/>
      <c r="STZ227" s="81"/>
      <c r="SUA227" s="81"/>
      <c r="SUB227" s="81"/>
      <c r="SUC227" s="81"/>
      <c r="SUD227" s="81"/>
      <c r="SUE227" s="81"/>
      <c r="SUF227" s="81"/>
      <c r="SUG227" s="81"/>
      <c r="SUH227" s="81"/>
      <c r="SUI227" s="81"/>
      <c r="SUJ227" s="81"/>
      <c r="SUK227" s="81"/>
      <c r="SUL227" s="81"/>
      <c r="SUM227" s="81"/>
      <c r="SUN227" s="81"/>
      <c r="SUO227" s="81"/>
      <c r="SUP227" s="81"/>
      <c r="SUQ227" s="81"/>
      <c r="SUR227" s="81"/>
      <c r="SUS227" s="81"/>
      <c r="SUT227" s="81"/>
      <c r="SUU227" s="81"/>
      <c r="SUV227" s="81"/>
      <c r="SUW227" s="81"/>
      <c r="SUX227" s="81"/>
      <c r="SUY227" s="81"/>
      <c r="SUZ227" s="81"/>
      <c r="SVA227" s="81"/>
      <c r="SVB227" s="81"/>
      <c r="SVC227" s="81"/>
      <c r="SVD227" s="81"/>
      <c r="SVE227" s="81"/>
      <c r="SVF227" s="81"/>
      <c r="SVG227" s="81"/>
      <c r="SVH227" s="81"/>
      <c r="SVI227" s="81"/>
      <c r="SVJ227" s="81"/>
      <c r="SVK227" s="81"/>
      <c r="SVL227" s="81"/>
      <c r="SVM227" s="81"/>
      <c r="SVN227" s="81"/>
      <c r="SVO227" s="81"/>
      <c r="SVP227" s="81"/>
      <c r="SVQ227" s="81"/>
      <c r="SVR227" s="81"/>
      <c r="SVS227" s="81"/>
      <c r="SVT227" s="81"/>
      <c r="SVU227" s="81"/>
      <c r="SVV227" s="81"/>
      <c r="SVW227" s="81"/>
      <c r="SVX227" s="81"/>
      <c r="SVY227" s="81"/>
      <c r="SVZ227" s="81"/>
      <c r="SWA227" s="81"/>
      <c r="SWB227" s="81"/>
      <c r="SWC227" s="81"/>
      <c r="SWD227" s="81"/>
      <c r="SWE227" s="81"/>
      <c r="SWF227" s="81"/>
      <c r="SWG227" s="81"/>
      <c r="SWH227" s="81"/>
      <c r="SWI227" s="81"/>
      <c r="SWJ227" s="81"/>
      <c r="SWK227" s="81"/>
      <c r="SWL227" s="81"/>
      <c r="SWM227" s="81"/>
      <c r="SWN227" s="81"/>
      <c r="SWO227" s="81"/>
      <c r="SWP227" s="81"/>
      <c r="SWQ227" s="81"/>
      <c r="SWR227" s="81"/>
      <c r="SWS227" s="81"/>
      <c r="SWT227" s="81"/>
      <c r="SWU227" s="81"/>
      <c r="SWV227" s="81"/>
      <c r="SWW227" s="81"/>
      <c r="SWX227" s="81"/>
      <c r="SWY227" s="81"/>
      <c r="SWZ227" s="81"/>
      <c r="SXA227" s="81"/>
      <c r="SXB227" s="81"/>
      <c r="SXC227" s="81"/>
      <c r="SXD227" s="81"/>
      <c r="SXE227" s="81"/>
      <c r="SXF227" s="81"/>
      <c r="SXG227" s="81"/>
      <c r="SXH227" s="81"/>
      <c r="SXI227" s="81"/>
      <c r="SXJ227" s="81"/>
      <c r="SXK227" s="81"/>
      <c r="SXL227" s="81"/>
      <c r="SXM227" s="81"/>
      <c r="SXN227" s="81"/>
      <c r="SXO227" s="81"/>
      <c r="SXP227" s="81"/>
      <c r="SXQ227" s="81"/>
      <c r="SXR227" s="81"/>
      <c r="SXS227" s="81"/>
      <c r="SXT227" s="81"/>
      <c r="SXU227" s="81"/>
      <c r="SXV227" s="81"/>
      <c r="SXW227" s="81"/>
      <c r="SXX227" s="81"/>
      <c r="SXY227" s="81"/>
      <c r="SXZ227" s="81"/>
      <c r="SYA227" s="81"/>
      <c r="SYB227" s="81"/>
      <c r="SYC227" s="81"/>
      <c r="SYD227" s="81"/>
      <c r="SYE227" s="81"/>
      <c r="SYF227" s="81"/>
      <c r="SYG227" s="81"/>
      <c r="SYH227" s="81"/>
      <c r="SYI227" s="81"/>
      <c r="SYJ227" s="81"/>
      <c r="SYK227" s="81"/>
      <c r="SYL227" s="81"/>
      <c r="SYM227" s="81"/>
      <c r="SYN227" s="81"/>
      <c r="SYO227" s="81"/>
      <c r="SYP227" s="81"/>
      <c r="SYQ227" s="81"/>
      <c r="SYR227" s="81"/>
      <c r="SYS227" s="81"/>
      <c r="SYT227" s="81"/>
      <c r="SYU227" s="81"/>
      <c r="SYV227" s="81"/>
      <c r="SYW227" s="81"/>
      <c r="SYX227" s="81"/>
      <c r="SYY227" s="81"/>
      <c r="SYZ227" s="81"/>
      <c r="SZA227" s="81"/>
      <c r="SZB227" s="81"/>
      <c r="SZC227" s="81"/>
      <c r="SZD227" s="81"/>
      <c r="SZE227" s="81"/>
      <c r="SZF227" s="81"/>
      <c r="SZG227" s="81"/>
      <c r="SZH227" s="81"/>
      <c r="SZI227" s="81"/>
      <c r="SZJ227" s="81"/>
      <c r="SZK227" s="81"/>
      <c r="SZL227" s="81"/>
      <c r="SZM227" s="81"/>
      <c r="SZN227" s="81"/>
      <c r="SZO227" s="81"/>
      <c r="SZP227" s="81"/>
      <c r="SZQ227" s="81"/>
      <c r="SZR227" s="81"/>
      <c r="SZS227" s="81"/>
      <c r="SZT227" s="81"/>
      <c r="SZU227" s="81"/>
      <c r="SZV227" s="81"/>
      <c r="SZW227" s="81"/>
      <c r="SZX227" s="81"/>
      <c r="SZY227" s="81"/>
      <c r="SZZ227" s="81"/>
      <c r="TAA227" s="81"/>
      <c r="TAB227" s="81"/>
      <c r="TAC227" s="81"/>
      <c r="TAD227" s="81"/>
      <c r="TAE227" s="81"/>
      <c r="TAF227" s="81"/>
      <c r="TAG227" s="81"/>
      <c r="TAH227" s="81"/>
      <c r="TAI227" s="81"/>
      <c r="TAJ227" s="81"/>
      <c r="TAK227" s="81"/>
      <c r="TAL227" s="81"/>
      <c r="TAM227" s="81"/>
      <c r="TAN227" s="81"/>
      <c r="TAO227" s="81"/>
      <c r="TAP227" s="81"/>
      <c r="TAQ227" s="81"/>
      <c r="TAR227" s="81"/>
      <c r="TAS227" s="81"/>
      <c r="TAT227" s="81"/>
      <c r="TAU227" s="81"/>
      <c r="TAV227" s="81"/>
      <c r="TAW227" s="81"/>
      <c r="TAX227" s="81"/>
      <c r="TAY227" s="81"/>
      <c r="TAZ227" s="81"/>
      <c r="TBA227" s="81"/>
      <c r="TBB227" s="81"/>
      <c r="TBC227" s="81"/>
      <c r="TBD227" s="81"/>
      <c r="TBE227" s="81"/>
      <c r="TBF227" s="81"/>
      <c r="TBG227" s="81"/>
      <c r="TBH227" s="81"/>
      <c r="TBI227" s="81"/>
      <c r="TBJ227" s="81"/>
      <c r="TBK227" s="81"/>
      <c r="TBL227" s="81"/>
      <c r="TBM227" s="81"/>
      <c r="TBN227" s="81"/>
      <c r="TBO227" s="81"/>
      <c r="TBP227" s="81"/>
      <c r="TBQ227" s="81"/>
      <c r="TBR227" s="81"/>
      <c r="TBS227" s="81"/>
      <c r="TBT227" s="81"/>
      <c r="TBU227" s="81"/>
      <c r="TBV227" s="81"/>
      <c r="TBW227" s="81"/>
      <c r="TBX227" s="81"/>
      <c r="TBY227" s="81"/>
      <c r="TBZ227" s="81"/>
      <c r="TCA227" s="81"/>
      <c r="TCB227" s="81"/>
      <c r="TCC227" s="81"/>
      <c r="TCD227" s="81"/>
      <c r="TCE227" s="81"/>
      <c r="TCF227" s="81"/>
      <c r="TCG227" s="81"/>
      <c r="TCH227" s="81"/>
      <c r="TCI227" s="81"/>
      <c r="TCJ227" s="81"/>
      <c r="TCK227" s="81"/>
      <c r="TCL227" s="81"/>
      <c r="TCM227" s="81"/>
      <c r="TCN227" s="81"/>
      <c r="TCO227" s="81"/>
      <c r="TCP227" s="81"/>
      <c r="TCQ227" s="81"/>
      <c r="TCR227" s="81"/>
      <c r="TCS227" s="81"/>
      <c r="TCT227" s="81"/>
      <c r="TCU227" s="81"/>
      <c r="TCV227" s="81"/>
      <c r="TCW227" s="81"/>
      <c r="TCX227" s="81"/>
      <c r="TCY227" s="81"/>
      <c r="TCZ227" s="81"/>
      <c r="TDA227" s="81"/>
      <c r="TDB227" s="81"/>
      <c r="TDC227" s="81"/>
      <c r="TDD227" s="81"/>
      <c r="TDE227" s="81"/>
      <c r="TDF227" s="81"/>
      <c r="TDG227" s="81"/>
      <c r="TDH227" s="81"/>
      <c r="TDI227" s="81"/>
      <c r="TDJ227" s="81"/>
      <c r="TDK227" s="81"/>
      <c r="TDL227" s="81"/>
      <c r="TDM227" s="81"/>
      <c r="TDN227" s="81"/>
      <c r="TDO227" s="81"/>
      <c r="TDP227" s="81"/>
      <c r="TDQ227" s="81"/>
      <c r="TDR227" s="81"/>
      <c r="TDS227" s="81"/>
      <c r="TDT227" s="81"/>
      <c r="TDU227" s="81"/>
      <c r="TDV227" s="81"/>
      <c r="TDW227" s="81"/>
      <c r="TDX227" s="81"/>
      <c r="TDY227" s="81"/>
      <c r="TDZ227" s="81"/>
      <c r="TEA227" s="81"/>
      <c r="TEB227" s="81"/>
      <c r="TEC227" s="81"/>
      <c r="TED227" s="81"/>
      <c r="TEE227" s="81"/>
      <c r="TEF227" s="81"/>
      <c r="TEG227" s="81"/>
      <c r="TEH227" s="81"/>
      <c r="TEI227" s="81"/>
      <c r="TEJ227" s="81"/>
      <c r="TEK227" s="81"/>
      <c r="TEL227" s="81"/>
      <c r="TEM227" s="81"/>
      <c r="TEN227" s="81"/>
      <c r="TEO227" s="81"/>
      <c r="TEP227" s="81"/>
      <c r="TEQ227" s="81"/>
      <c r="TER227" s="81"/>
      <c r="TES227" s="81"/>
      <c r="TET227" s="81"/>
      <c r="TEU227" s="81"/>
      <c r="TEV227" s="81"/>
      <c r="TEW227" s="81"/>
      <c r="TEX227" s="81"/>
      <c r="TEY227" s="81"/>
      <c r="TEZ227" s="81"/>
      <c r="TFA227" s="81"/>
      <c r="TFB227" s="81"/>
      <c r="TFC227" s="81"/>
      <c r="TFD227" s="81"/>
      <c r="TFE227" s="81"/>
      <c r="TFF227" s="81"/>
      <c r="TFG227" s="81"/>
      <c r="TFH227" s="81"/>
      <c r="TFI227" s="81"/>
      <c r="TFJ227" s="81"/>
      <c r="TFK227" s="81"/>
      <c r="TFL227" s="81"/>
      <c r="TFM227" s="81"/>
      <c r="TFN227" s="81"/>
      <c r="TFO227" s="81"/>
      <c r="TFP227" s="81"/>
      <c r="TFQ227" s="81"/>
      <c r="TFR227" s="81"/>
      <c r="TFS227" s="81"/>
      <c r="TFT227" s="81"/>
      <c r="TFU227" s="81"/>
      <c r="TFV227" s="81"/>
      <c r="TFW227" s="81"/>
      <c r="TFX227" s="81"/>
      <c r="TFY227" s="81"/>
      <c r="TFZ227" s="81"/>
      <c r="TGA227" s="81"/>
      <c r="TGB227" s="81"/>
      <c r="TGC227" s="81"/>
      <c r="TGD227" s="81"/>
      <c r="TGE227" s="81"/>
      <c r="TGF227" s="81"/>
      <c r="TGG227" s="81"/>
      <c r="TGH227" s="81"/>
      <c r="TGI227" s="81"/>
      <c r="TGJ227" s="81"/>
      <c r="TGK227" s="81"/>
      <c r="TGL227" s="81"/>
      <c r="TGM227" s="81"/>
      <c r="TGN227" s="81"/>
      <c r="TGO227" s="81"/>
      <c r="TGP227" s="81"/>
      <c r="TGQ227" s="81"/>
      <c r="TGR227" s="81"/>
      <c r="TGS227" s="81"/>
      <c r="TGT227" s="81"/>
      <c r="TGU227" s="81"/>
      <c r="TGV227" s="81"/>
      <c r="TGW227" s="81"/>
      <c r="TGX227" s="81"/>
      <c r="TGY227" s="81"/>
      <c r="TGZ227" s="81"/>
      <c r="THA227" s="81"/>
      <c r="THB227" s="81"/>
      <c r="THC227" s="81"/>
      <c r="THD227" s="81"/>
      <c r="THE227" s="81"/>
      <c r="THF227" s="81"/>
      <c r="THG227" s="81"/>
      <c r="THH227" s="81"/>
      <c r="THI227" s="81"/>
      <c r="THJ227" s="81"/>
      <c r="THK227" s="81"/>
      <c r="THL227" s="81"/>
      <c r="THM227" s="81"/>
      <c r="THN227" s="81"/>
      <c r="THO227" s="81"/>
      <c r="THP227" s="81"/>
      <c r="THQ227" s="81"/>
      <c r="THR227" s="81"/>
      <c r="THS227" s="81"/>
      <c r="THT227" s="81"/>
      <c r="THU227" s="81"/>
      <c r="THV227" s="81"/>
      <c r="THW227" s="81"/>
      <c r="THX227" s="81"/>
      <c r="THY227" s="81"/>
      <c r="THZ227" s="81"/>
      <c r="TIA227" s="81"/>
      <c r="TIB227" s="81"/>
      <c r="TIC227" s="81"/>
      <c r="TID227" s="81"/>
      <c r="TIE227" s="81"/>
      <c r="TIF227" s="81"/>
      <c r="TIG227" s="81"/>
      <c r="TIH227" s="81"/>
      <c r="TII227" s="81"/>
      <c r="TIJ227" s="81"/>
      <c r="TIK227" s="81"/>
      <c r="TIL227" s="81"/>
      <c r="TIM227" s="81"/>
      <c r="TIN227" s="81"/>
      <c r="TIO227" s="81"/>
      <c r="TIP227" s="81"/>
      <c r="TIQ227" s="81"/>
      <c r="TIR227" s="81"/>
      <c r="TIS227" s="81"/>
      <c r="TIT227" s="81"/>
      <c r="TIU227" s="81"/>
      <c r="TIV227" s="81"/>
      <c r="TIW227" s="81"/>
      <c r="TIX227" s="81"/>
      <c r="TIY227" s="81"/>
      <c r="TIZ227" s="81"/>
      <c r="TJA227" s="81"/>
      <c r="TJB227" s="81"/>
      <c r="TJC227" s="81"/>
      <c r="TJD227" s="81"/>
      <c r="TJE227" s="81"/>
      <c r="TJF227" s="81"/>
      <c r="TJG227" s="81"/>
      <c r="TJH227" s="81"/>
      <c r="TJI227" s="81"/>
      <c r="TJJ227" s="81"/>
      <c r="TJK227" s="81"/>
      <c r="TJL227" s="81"/>
      <c r="TJM227" s="81"/>
      <c r="TJN227" s="81"/>
      <c r="TJO227" s="81"/>
      <c r="TJP227" s="81"/>
      <c r="TJQ227" s="81"/>
      <c r="TJR227" s="81"/>
      <c r="TJS227" s="81"/>
      <c r="TJT227" s="81"/>
      <c r="TJU227" s="81"/>
      <c r="TJV227" s="81"/>
      <c r="TJW227" s="81"/>
      <c r="TJX227" s="81"/>
      <c r="TJY227" s="81"/>
      <c r="TJZ227" s="81"/>
      <c r="TKA227" s="81"/>
      <c r="TKB227" s="81"/>
      <c r="TKC227" s="81"/>
      <c r="TKD227" s="81"/>
      <c r="TKE227" s="81"/>
      <c r="TKF227" s="81"/>
      <c r="TKG227" s="81"/>
      <c r="TKH227" s="81"/>
      <c r="TKI227" s="81"/>
      <c r="TKJ227" s="81"/>
      <c r="TKK227" s="81"/>
      <c r="TKL227" s="81"/>
      <c r="TKM227" s="81"/>
      <c r="TKN227" s="81"/>
      <c r="TKO227" s="81"/>
      <c r="TKP227" s="81"/>
      <c r="TKQ227" s="81"/>
      <c r="TKR227" s="81"/>
      <c r="TKS227" s="81"/>
      <c r="TKT227" s="81"/>
      <c r="TKU227" s="81"/>
      <c r="TKV227" s="81"/>
      <c r="TKW227" s="81"/>
      <c r="TKX227" s="81"/>
      <c r="TKY227" s="81"/>
      <c r="TKZ227" s="81"/>
      <c r="TLA227" s="81"/>
      <c r="TLB227" s="81"/>
      <c r="TLC227" s="81"/>
      <c r="TLD227" s="81"/>
      <c r="TLE227" s="81"/>
      <c r="TLF227" s="81"/>
      <c r="TLG227" s="81"/>
      <c r="TLH227" s="81"/>
      <c r="TLI227" s="81"/>
      <c r="TLJ227" s="81"/>
      <c r="TLK227" s="81"/>
      <c r="TLL227" s="81"/>
      <c r="TLM227" s="81"/>
      <c r="TLN227" s="81"/>
      <c r="TLO227" s="81"/>
      <c r="TLP227" s="81"/>
      <c r="TLQ227" s="81"/>
      <c r="TLR227" s="81"/>
      <c r="TLS227" s="81"/>
      <c r="TLT227" s="81"/>
      <c r="TLU227" s="81"/>
      <c r="TLV227" s="81"/>
      <c r="TLW227" s="81"/>
      <c r="TLX227" s="81"/>
      <c r="TLY227" s="81"/>
      <c r="TLZ227" s="81"/>
      <c r="TMA227" s="81"/>
      <c r="TMB227" s="81"/>
      <c r="TMC227" s="81"/>
      <c r="TMD227" s="81"/>
      <c r="TME227" s="81"/>
      <c r="TMF227" s="81"/>
      <c r="TMG227" s="81"/>
      <c r="TMH227" s="81"/>
      <c r="TMI227" s="81"/>
      <c r="TMJ227" s="81"/>
      <c r="TMK227" s="81"/>
      <c r="TML227" s="81"/>
      <c r="TMM227" s="81"/>
      <c r="TMN227" s="81"/>
      <c r="TMO227" s="81"/>
      <c r="TMP227" s="81"/>
      <c r="TMQ227" s="81"/>
      <c r="TMR227" s="81"/>
      <c r="TMS227" s="81"/>
      <c r="TMT227" s="81"/>
      <c r="TMU227" s="81"/>
      <c r="TMV227" s="81"/>
      <c r="TMW227" s="81"/>
      <c r="TMX227" s="81"/>
      <c r="TMY227" s="81"/>
      <c r="TMZ227" s="81"/>
      <c r="TNA227" s="81"/>
      <c r="TNB227" s="81"/>
      <c r="TNC227" s="81"/>
      <c r="TND227" s="81"/>
      <c r="TNE227" s="81"/>
      <c r="TNF227" s="81"/>
      <c r="TNG227" s="81"/>
      <c r="TNH227" s="81"/>
      <c r="TNI227" s="81"/>
      <c r="TNJ227" s="81"/>
      <c r="TNK227" s="81"/>
      <c r="TNL227" s="81"/>
      <c r="TNM227" s="81"/>
      <c r="TNN227" s="81"/>
      <c r="TNO227" s="81"/>
      <c r="TNP227" s="81"/>
      <c r="TNQ227" s="81"/>
      <c r="TNR227" s="81"/>
      <c r="TNS227" s="81"/>
      <c r="TNT227" s="81"/>
      <c r="TNU227" s="81"/>
      <c r="TNV227" s="81"/>
      <c r="TNW227" s="81"/>
      <c r="TNX227" s="81"/>
      <c r="TNY227" s="81"/>
      <c r="TNZ227" s="81"/>
      <c r="TOA227" s="81"/>
      <c r="TOB227" s="81"/>
      <c r="TOC227" s="81"/>
      <c r="TOD227" s="81"/>
      <c r="TOE227" s="81"/>
      <c r="TOF227" s="81"/>
      <c r="TOG227" s="81"/>
      <c r="TOH227" s="81"/>
      <c r="TOI227" s="81"/>
      <c r="TOJ227" s="81"/>
      <c r="TOK227" s="81"/>
      <c r="TOL227" s="81"/>
      <c r="TOM227" s="81"/>
      <c r="TON227" s="81"/>
      <c r="TOO227" s="81"/>
      <c r="TOP227" s="81"/>
      <c r="TOQ227" s="81"/>
      <c r="TOR227" s="81"/>
      <c r="TOS227" s="81"/>
      <c r="TOT227" s="81"/>
      <c r="TOU227" s="81"/>
      <c r="TOV227" s="81"/>
      <c r="TOW227" s="81"/>
      <c r="TOX227" s="81"/>
      <c r="TOY227" s="81"/>
      <c r="TOZ227" s="81"/>
      <c r="TPA227" s="81"/>
      <c r="TPB227" s="81"/>
      <c r="TPC227" s="81"/>
      <c r="TPD227" s="81"/>
      <c r="TPE227" s="81"/>
      <c r="TPF227" s="81"/>
      <c r="TPG227" s="81"/>
      <c r="TPH227" s="81"/>
      <c r="TPI227" s="81"/>
      <c r="TPJ227" s="81"/>
      <c r="TPK227" s="81"/>
      <c r="TPL227" s="81"/>
      <c r="TPM227" s="81"/>
      <c r="TPN227" s="81"/>
      <c r="TPO227" s="81"/>
      <c r="TPP227" s="81"/>
      <c r="TPQ227" s="81"/>
      <c r="TPR227" s="81"/>
      <c r="TPS227" s="81"/>
      <c r="TPT227" s="81"/>
      <c r="TPU227" s="81"/>
      <c r="TPV227" s="81"/>
      <c r="TPW227" s="81"/>
      <c r="TPX227" s="81"/>
      <c r="TPY227" s="81"/>
      <c r="TPZ227" s="81"/>
      <c r="TQA227" s="81"/>
      <c r="TQB227" s="81"/>
      <c r="TQC227" s="81"/>
      <c r="TQD227" s="81"/>
      <c r="TQE227" s="81"/>
      <c r="TQF227" s="81"/>
      <c r="TQG227" s="81"/>
      <c r="TQH227" s="81"/>
      <c r="TQI227" s="81"/>
      <c r="TQJ227" s="81"/>
      <c r="TQK227" s="81"/>
      <c r="TQL227" s="81"/>
      <c r="TQM227" s="81"/>
      <c r="TQN227" s="81"/>
      <c r="TQO227" s="81"/>
      <c r="TQP227" s="81"/>
      <c r="TQQ227" s="81"/>
      <c r="TQR227" s="81"/>
      <c r="TQS227" s="81"/>
      <c r="TQT227" s="81"/>
      <c r="TQU227" s="81"/>
      <c r="TQV227" s="81"/>
      <c r="TQW227" s="81"/>
      <c r="TQX227" s="81"/>
      <c r="TQY227" s="81"/>
      <c r="TQZ227" s="81"/>
      <c r="TRA227" s="81"/>
      <c r="TRB227" s="81"/>
      <c r="TRC227" s="81"/>
      <c r="TRD227" s="81"/>
      <c r="TRE227" s="81"/>
      <c r="TRF227" s="81"/>
      <c r="TRG227" s="81"/>
      <c r="TRH227" s="81"/>
      <c r="TRI227" s="81"/>
      <c r="TRJ227" s="81"/>
      <c r="TRK227" s="81"/>
      <c r="TRL227" s="81"/>
      <c r="TRM227" s="81"/>
      <c r="TRN227" s="81"/>
      <c r="TRO227" s="81"/>
      <c r="TRP227" s="81"/>
      <c r="TRQ227" s="81"/>
      <c r="TRR227" s="81"/>
      <c r="TRS227" s="81"/>
      <c r="TRT227" s="81"/>
      <c r="TRU227" s="81"/>
      <c r="TRV227" s="81"/>
      <c r="TRW227" s="81"/>
      <c r="TRX227" s="81"/>
      <c r="TRY227" s="81"/>
      <c r="TRZ227" s="81"/>
      <c r="TSA227" s="81"/>
      <c r="TSB227" s="81"/>
      <c r="TSC227" s="81"/>
      <c r="TSD227" s="81"/>
      <c r="TSE227" s="81"/>
      <c r="TSF227" s="81"/>
      <c r="TSG227" s="81"/>
      <c r="TSH227" s="81"/>
      <c r="TSI227" s="81"/>
      <c r="TSJ227" s="81"/>
      <c r="TSK227" s="81"/>
      <c r="TSL227" s="81"/>
      <c r="TSM227" s="81"/>
      <c r="TSN227" s="81"/>
      <c r="TSO227" s="81"/>
      <c r="TSP227" s="81"/>
      <c r="TSQ227" s="81"/>
      <c r="TSR227" s="81"/>
      <c r="TSS227" s="81"/>
      <c r="TST227" s="81"/>
      <c r="TSU227" s="81"/>
      <c r="TSV227" s="81"/>
      <c r="TSW227" s="81"/>
      <c r="TSX227" s="81"/>
      <c r="TSY227" s="81"/>
      <c r="TSZ227" s="81"/>
      <c r="TTA227" s="81"/>
      <c r="TTB227" s="81"/>
      <c r="TTC227" s="81"/>
      <c r="TTD227" s="81"/>
      <c r="TTE227" s="81"/>
      <c r="TTF227" s="81"/>
      <c r="TTG227" s="81"/>
      <c r="TTH227" s="81"/>
      <c r="TTI227" s="81"/>
      <c r="TTJ227" s="81"/>
      <c r="TTK227" s="81"/>
      <c r="TTL227" s="81"/>
      <c r="TTM227" s="81"/>
      <c r="TTN227" s="81"/>
      <c r="TTO227" s="81"/>
      <c r="TTP227" s="81"/>
      <c r="TTQ227" s="81"/>
      <c r="TTR227" s="81"/>
      <c r="TTS227" s="81"/>
      <c r="TTT227" s="81"/>
      <c r="TTU227" s="81"/>
      <c r="TTV227" s="81"/>
      <c r="TTW227" s="81"/>
      <c r="TTX227" s="81"/>
      <c r="TTY227" s="81"/>
      <c r="TTZ227" s="81"/>
      <c r="TUA227" s="81"/>
      <c r="TUB227" s="81"/>
      <c r="TUC227" s="81"/>
      <c r="TUD227" s="81"/>
      <c r="TUE227" s="81"/>
      <c r="TUF227" s="81"/>
      <c r="TUG227" s="81"/>
      <c r="TUH227" s="81"/>
      <c r="TUI227" s="81"/>
      <c r="TUJ227" s="81"/>
      <c r="TUK227" s="81"/>
      <c r="TUL227" s="81"/>
      <c r="TUM227" s="81"/>
      <c r="TUN227" s="81"/>
      <c r="TUO227" s="81"/>
      <c r="TUP227" s="81"/>
      <c r="TUQ227" s="81"/>
      <c r="TUR227" s="81"/>
      <c r="TUS227" s="81"/>
      <c r="TUT227" s="81"/>
      <c r="TUU227" s="81"/>
      <c r="TUV227" s="81"/>
      <c r="TUW227" s="81"/>
      <c r="TUX227" s="81"/>
      <c r="TUY227" s="81"/>
      <c r="TUZ227" s="81"/>
      <c r="TVA227" s="81"/>
      <c r="TVB227" s="81"/>
      <c r="TVC227" s="81"/>
      <c r="TVD227" s="81"/>
      <c r="TVE227" s="81"/>
      <c r="TVF227" s="81"/>
      <c r="TVG227" s="81"/>
      <c r="TVH227" s="81"/>
      <c r="TVI227" s="81"/>
      <c r="TVJ227" s="81"/>
      <c r="TVK227" s="81"/>
      <c r="TVL227" s="81"/>
      <c r="TVM227" s="81"/>
      <c r="TVN227" s="81"/>
      <c r="TVO227" s="81"/>
      <c r="TVP227" s="81"/>
      <c r="TVQ227" s="81"/>
      <c r="TVR227" s="81"/>
      <c r="TVS227" s="81"/>
      <c r="TVT227" s="81"/>
      <c r="TVU227" s="81"/>
      <c r="TVV227" s="81"/>
      <c r="TVW227" s="81"/>
      <c r="TVX227" s="81"/>
      <c r="TVY227" s="81"/>
      <c r="TVZ227" s="81"/>
      <c r="TWA227" s="81"/>
      <c r="TWB227" s="81"/>
      <c r="TWC227" s="81"/>
      <c r="TWD227" s="81"/>
      <c r="TWE227" s="81"/>
      <c r="TWF227" s="81"/>
      <c r="TWG227" s="81"/>
      <c r="TWH227" s="81"/>
      <c r="TWI227" s="81"/>
      <c r="TWJ227" s="81"/>
      <c r="TWK227" s="81"/>
      <c r="TWL227" s="81"/>
      <c r="TWM227" s="81"/>
      <c r="TWN227" s="81"/>
      <c r="TWO227" s="81"/>
      <c r="TWP227" s="81"/>
      <c r="TWQ227" s="81"/>
      <c r="TWR227" s="81"/>
      <c r="TWS227" s="81"/>
      <c r="TWT227" s="81"/>
      <c r="TWU227" s="81"/>
      <c r="TWV227" s="81"/>
      <c r="TWW227" s="81"/>
      <c r="TWX227" s="81"/>
      <c r="TWY227" s="81"/>
      <c r="TWZ227" s="81"/>
      <c r="TXA227" s="81"/>
      <c r="TXB227" s="81"/>
      <c r="TXC227" s="81"/>
      <c r="TXD227" s="81"/>
      <c r="TXE227" s="81"/>
      <c r="TXF227" s="81"/>
      <c r="TXG227" s="81"/>
      <c r="TXH227" s="81"/>
      <c r="TXI227" s="81"/>
      <c r="TXJ227" s="81"/>
      <c r="TXK227" s="81"/>
      <c r="TXL227" s="81"/>
      <c r="TXM227" s="81"/>
      <c r="TXN227" s="81"/>
      <c r="TXO227" s="81"/>
      <c r="TXP227" s="81"/>
      <c r="TXQ227" s="81"/>
      <c r="TXR227" s="81"/>
      <c r="TXS227" s="81"/>
      <c r="TXT227" s="81"/>
      <c r="TXU227" s="81"/>
      <c r="TXV227" s="81"/>
      <c r="TXW227" s="81"/>
      <c r="TXX227" s="81"/>
      <c r="TXY227" s="81"/>
      <c r="TXZ227" s="81"/>
      <c r="TYA227" s="81"/>
      <c r="TYB227" s="81"/>
      <c r="TYC227" s="81"/>
      <c r="TYD227" s="81"/>
      <c r="TYE227" s="81"/>
      <c r="TYF227" s="81"/>
      <c r="TYG227" s="81"/>
      <c r="TYH227" s="81"/>
      <c r="TYI227" s="81"/>
      <c r="TYJ227" s="81"/>
      <c r="TYK227" s="81"/>
      <c r="TYL227" s="81"/>
      <c r="TYM227" s="81"/>
      <c r="TYN227" s="81"/>
      <c r="TYO227" s="81"/>
      <c r="TYP227" s="81"/>
      <c r="TYQ227" s="81"/>
      <c r="TYR227" s="81"/>
      <c r="TYS227" s="81"/>
      <c r="TYT227" s="81"/>
      <c r="TYU227" s="81"/>
      <c r="TYV227" s="81"/>
      <c r="TYW227" s="81"/>
      <c r="TYX227" s="81"/>
      <c r="TYY227" s="81"/>
      <c r="TYZ227" s="81"/>
      <c r="TZA227" s="81"/>
      <c r="TZB227" s="81"/>
      <c r="TZC227" s="81"/>
      <c r="TZD227" s="81"/>
      <c r="TZE227" s="81"/>
      <c r="TZF227" s="81"/>
      <c r="TZG227" s="81"/>
      <c r="TZH227" s="81"/>
      <c r="TZI227" s="81"/>
      <c r="TZJ227" s="81"/>
      <c r="TZK227" s="81"/>
      <c r="TZL227" s="81"/>
      <c r="TZM227" s="81"/>
      <c r="TZN227" s="81"/>
      <c r="TZO227" s="81"/>
      <c r="TZP227" s="81"/>
      <c r="TZQ227" s="81"/>
      <c r="TZR227" s="81"/>
      <c r="TZS227" s="81"/>
      <c r="TZT227" s="81"/>
      <c r="TZU227" s="81"/>
      <c r="TZV227" s="81"/>
      <c r="TZW227" s="81"/>
      <c r="TZX227" s="81"/>
      <c r="TZY227" s="81"/>
      <c r="TZZ227" s="81"/>
      <c r="UAA227" s="81"/>
      <c r="UAB227" s="81"/>
      <c r="UAC227" s="81"/>
      <c r="UAD227" s="81"/>
      <c r="UAE227" s="81"/>
      <c r="UAF227" s="81"/>
      <c r="UAG227" s="81"/>
      <c r="UAH227" s="81"/>
      <c r="UAI227" s="81"/>
      <c r="UAJ227" s="81"/>
      <c r="UAK227" s="81"/>
      <c r="UAL227" s="81"/>
      <c r="UAM227" s="81"/>
      <c r="UAN227" s="81"/>
      <c r="UAO227" s="81"/>
      <c r="UAP227" s="81"/>
      <c r="UAQ227" s="81"/>
      <c r="UAR227" s="81"/>
      <c r="UAS227" s="81"/>
      <c r="UAT227" s="81"/>
      <c r="UAU227" s="81"/>
      <c r="UAV227" s="81"/>
      <c r="UAW227" s="81"/>
      <c r="UAX227" s="81"/>
      <c r="UAY227" s="81"/>
      <c r="UAZ227" s="81"/>
      <c r="UBA227" s="81"/>
      <c r="UBB227" s="81"/>
      <c r="UBC227" s="81"/>
      <c r="UBD227" s="81"/>
      <c r="UBE227" s="81"/>
      <c r="UBF227" s="81"/>
      <c r="UBG227" s="81"/>
      <c r="UBH227" s="81"/>
      <c r="UBI227" s="81"/>
      <c r="UBJ227" s="81"/>
      <c r="UBK227" s="81"/>
      <c r="UBL227" s="81"/>
      <c r="UBM227" s="81"/>
      <c r="UBN227" s="81"/>
      <c r="UBO227" s="81"/>
      <c r="UBP227" s="81"/>
      <c r="UBQ227" s="81"/>
      <c r="UBR227" s="81"/>
      <c r="UBS227" s="81"/>
      <c r="UBT227" s="81"/>
      <c r="UBU227" s="81"/>
      <c r="UBV227" s="81"/>
      <c r="UBW227" s="81"/>
      <c r="UBX227" s="81"/>
      <c r="UBY227" s="81"/>
      <c r="UBZ227" s="81"/>
      <c r="UCA227" s="81"/>
      <c r="UCB227" s="81"/>
      <c r="UCC227" s="81"/>
      <c r="UCD227" s="81"/>
      <c r="UCE227" s="81"/>
      <c r="UCF227" s="81"/>
      <c r="UCG227" s="81"/>
      <c r="UCH227" s="81"/>
      <c r="UCI227" s="81"/>
      <c r="UCJ227" s="81"/>
      <c r="UCK227" s="81"/>
      <c r="UCL227" s="81"/>
      <c r="UCM227" s="81"/>
      <c r="UCN227" s="81"/>
      <c r="UCO227" s="81"/>
      <c r="UCP227" s="81"/>
      <c r="UCQ227" s="81"/>
      <c r="UCR227" s="81"/>
      <c r="UCS227" s="81"/>
      <c r="UCT227" s="81"/>
      <c r="UCU227" s="81"/>
      <c r="UCV227" s="81"/>
      <c r="UCW227" s="81"/>
      <c r="UCX227" s="81"/>
      <c r="UCY227" s="81"/>
      <c r="UCZ227" s="81"/>
      <c r="UDA227" s="81"/>
      <c r="UDB227" s="81"/>
      <c r="UDC227" s="81"/>
      <c r="UDD227" s="81"/>
      <c r="UDE227" s="81"/>
      <c r="UDF227" s="81"/>
      <c r="UDG227" s="81"/>
      <c r="UDH227" s="81"/>
      <c r="UDI227" s="81"/>
      <c r="UDJ227" s="81"/>
      <c r="UDK227" s="81"/>
      <c r="UDL227" s="81"/>
      <c r="UDM227" s="81"/>
      <c r="UDN227" s="81"/>
      <c r="UDO227" s="81"/>
      <c r="UDP227" s="81"/>
      <c r="UDQ227" s="81"/>
      <c r="UDR227" s="81"/>
      <c r="UDS227" s="81"/>
      <c r="UDT227" s="81"/>
      <c r="UDU227" s="81"/>
      <c r="UDV227" s="81"/>
      <c r="UDW227" s="81"/>
      <c r="UDX227" s="81"/>
      <c r="UDY227" s="81"/>
      <c r="UDZ227" s="81"/>
      <c r="UEA227" s="81"/>
      <c r="UEB227" s="81"/>
      <c r="UEC227" s="81"/>
      <c r="UED227" s="81"/>
      <c r="UEE227" s="81"/>
      <c r="UEF227" s="81"/>
      <c r="UEG227" s="81"/>
      <c r="UEH227" s="81"/>
      <c r="UEI227" s="81"/>
      <c r="UEJ227" s="81"/>
      <c r="UEK227" s="81"/>
      <c r="UEL227" s="81"/>
      <c r="UEM227" s="81"/>
      <c r="UEN227" s="81"/>
      <c r="UEO227" s="81"/>
      <c r="UEP227" s="81"/>
      <c r="UEQ227" s="81"/>
      <c r="UER227" s="81"/>
      <c r="UES227" s="81"/>
      <c r="UET227" s="81"/>
      <c r="UEU227" s="81"/>
      <c r="UEV227" s="81"/>
      <c r="UEW227" s="81"/>
      <c r="UEX227" s="81"/>
      <c r="UEY227" s="81"/>
      <c r="UEZ227" s="81"/>
      <c r="UFA227" s="81"/>
      <c r="UFB227" s="81"/>
      <c r="UFC227" s="81"/>
      <c r="UFD227" s="81"/>
      <c r="UFE227" s="81"/>
      <c r="UFF227" s="81"/>
      <c r="UFG227" s="81"/>
      <c r="UFH227" s="81"/>
      <c r="UFI227" s="81"/>
      <c r="UFJ227" s="81"/>
      <c r="UFK227" s="81"/>
      <c r="UFL227" s="81"/>
      <c r="UFM227" s="81"/>
      <c r="UFN227" s="81"/>
      <c r="UFO227" s="81"/>
      <c r="UFP227" s="81"/>
      <c r="UFQ227" s="81"/>
      <c r="UFR227" s="81"/>
      <c r="UFS227" s="81"/>
      <c r="UFT227" s="81"/>
      <c r="UFU227" s="81"/>
      <c r="UFV227" s="81"/>
      <c r="UFW227" s="81"/>
      <c r="UFX227" s="81"/>
      <c r="UFY227" s="81"/>
      <c r="UFZ227" s="81"/>
      <c r="UGA227" s="81"/>
      <c r="UGB227" s="81"/>
      <c r="UGC227" s="81"/>
      <c r="UGD227" s="81"/>
      <c r="UGE227" s="81"/>
      <c r="UGF227" s="81"/>
      <c r="UGG227" s="81"/>
      <c r="UGH227" s="81"/>
      <c r="UGI227" s="81"/>
      <c r="UGJ227" s="81"/>
      <c r="UGK227" s="81"/>
      <c r="UGL227" s="81"/>
      <c r="UGM227" s="81"/>
      <c r="UGN227" s="81"/>
      <c r="UGO227" s="81"/>
      <c r="UGP227" s="81"/>
      <c r="UGQ227" s="81"/>
      <c r="UGR227" s="81"/>
      <c r="UGS227" s="81"/>
      <c r="UGT227" s="81"/>
      <c r="UGU227" s="81"/>
      <c r="UGV227" s="81"/>
      <c r="UGW227" s="81"/>
      <c r="UGX227" s="81"/>
      <c r="UGY227" s="81"/>
      <c r="UGZ227" s="81"/>
      <c r="UHA227" s="81"/>
      <c r="UHB227" s="81"/>
      <c r="UHC227" s="81"/>
      <c r="UHD227" s="81"/>
      <c r="UHE227" s="81"/>
      <c r="UHF227" s="81"/>
      <c r="UHG227" s="81"/>
      <c r="UHH227" s="81"/>
      <c r="UHI227" s="81"/>
      <c r="UHJ227" s="81"/>
      <c r="UHK227" s="81"/>
      <c r="UHL227" s="81"/>
      <c r="UHM227" s="81"/>
      <c r="UHN227" s="81"/>
      <c r="UHO227" s="81"/>
      <c r="UHP227" s="81"/>
      <c r="UHQ227" s="81"/>
      <c r="UHR227" s="81"/>
      <c r="UHS227" s="81"/>
      <c r="UHT227" s="81"/>
      <c r="UHU227" s="81"/>
      <c r="UHV227" s="81"/>
      <c r="UHW227" s="81"/>
      <c r="UHX227" s="81"/>
      <c r="UHY227" s="81"/>
      <c r="UHZ227" s="81"/>
      <c r="UIA227" s="81"/>
      <c r="UIB227" s="81"/>
      <c r="UIC227" s="81"/>
      <c r="UID227" s="81"/>
      <c r="UIE227" s="81"/>
      <c r="UIF227" s="81"/>
      <c r="UIG227" s="81"/>
      <c r="UIH227" s="81"/>
      <c r="UII227" s="81"/>
      <c r="UIJ227" s="81"/>
      <c r="UIK227" s="81"/>
      <c r="UIL227" s="81"/>
      <c r="UIM227" s="81"/>
      <c r="UIN227" s="81"/>
      <c r="UIO227" s="81"/>
      <c r="UIP227" s="81"/>
      <c r="UIQ227" s="81"/>
      <c r="UIR227" s="81"/>
      <c r="UIS227" s="81"/>
      <c r="UIT227" s="81"/>
      <c r="UIU227" s="81"/>
      <c r="UIV227" s="81"/>
      <c r="UIW227" s="81"/>
      <c r="UIX227" s="81"/>
      <c r="UIY227" s="81"/>
      <c r="UIZ227" s="81"/>
      <c r="UJA227" s="81"/>
      <c r="UJB227" s="81"/>
      <c r="UJC227" s="81"/>
      <c r="UJD227" s="81"/>
      <c r="UJE227" s="81"/>
      <c r="UJF227" s="81"/>
      <c r="UJG227" s="81"/>
      <c r="UJH227" s="81"/>
      <c r="UJI227" s="81"/>
      <c r="UJJ227" s="81"/>
      <c r="UJK227" s="81"/>
      <c r="UJL227" s="81"/>
      <c r="UJM227" s="81"/>
      <c r="UJN227" s="81"/>
      <c r="UJO227" s="81"/>
      <c r="UJP227" s="81"/>
      <c r="UJQ227" s="81"/>
      <c r="UJR227" s="81"/>
      <c r="UJS227" s="81"/>
      <c r="UJT227" s="81"/>
      <c r="UJU227" s="81"/>
      <c r="UJV227" s="81"/>
      <c r="UJW227" s="81"/>
      <c r="UJX227" s="81"/>
      <c r="UJY227" s="81"/>
      <c r="UJZ227" s="81"/>
      <c r="UKA227" s="81"/>
      <c r="UKB227" s="81"/>
      <c r="UKC227" s="81"/>
      <c r="UKD227" s="81"/>
      <c r="UKE227" s="81"/>
      <c r="UKF227" s="81"/>
      <c r="UKG227" s="81"/>
      <c r="UKH227" s="81"/>
      <c r="UKI227" s="81"/>
      <c r="UKJ227" s="81"/>
      <c r="UKK227" s="81"/>
      <c r="UKL227" s="81"/>
      <c r="UKM227" s="81"/>
      <c r="UKN227" s="81"/>
      <c r="UKO227" s="81"/>
      <c r="UKP227" s="81"/>
      <c r="UKQ227" s="81"/>
      <c r="UKR227" s="81"/>
      <c r="UKS227" s="81"/>
      <c r="UKT227" s="81"/>
      <c r="UKU227" s="81"/>
      <c r="UKV227" s="81"/>
      <c r="UKW227" s="81"/>
      <c r="UKX227" s="81"/>
      <c r="UKY227" s="81"/>
      <c r="UKZ227" s="81"/>
      <c r="ULA227" s="81"/>
      <c r="ULB227" s="81"/>
      <c r="ULC227" s="81"/>
      <c r="ULD227" s="81"/>
      <c r="ULE227" s="81"/>
      <c r="ULF227" s="81"/>
      <c r="ULG227" s="81"/>
      <c r="ULH227" s="81"/>
      <c r="ULI227" s="81"/>
      <c r="ULJ227" s="81"/>
      <c r="ULK227" s="81"/>
      <c r="ULL227" s="81"/>
      <c r="ULM227" s="81"/>
      <c r="ULN227" s="81"/>
      <c r="ULO227" s="81"/>
      <c r="ULP227" s="81"/>
      <c r="ULQ227" s="81"/>
      <c r="ULR227" s="81"/>
      <c r="ULS227" s="81"/>
      <c r="ULT227" s="81"/>
      <c r="ULU227" s="81"/>
      <c r="ULV227" s="81"/>
      <c r="ULW227" s="81"/>
      <c r="ULX227" s="81"/>
      <c r="ULY227" s="81"/>
      <c r="ULZ227" s="81"/>
      <c r="UMA227" s="81"/>
      <c r="UMB227" s="81"/>
      <c r="UMC227" s="81"/>
      <c r="UMD227" s="81"/>
      <c r="UME227" s="81"/>
      <c r="UMF227" s="81"/>
      <c r="UMG227" s="81"/>
      <c r="UMH227" s="81"/>
      <c r="UMI227" s="81"/>
      <c r="UMJ227" s="81"/>
      <c r="UMK227" s="81"/>
      <c r="UML227" s="81"/>
      <c r="UMM227" s="81"/>
      <c r="UMN227" s="81"/>
      <c r="UMO227" s="81"/>
      <c r="UMP227" s="81"/>
      <c r="UMQ227" s="81"/>
      <c r="UMR227" s="81"/>
      <c r="UMS227" s="81"/>
      <c r="UMT227" s="81"/>
      <c r="UMU227" s="81"/>
      <c r="UMV227" s="81"/>
      <c r="UMW227" s="81"/>
      <c r="UMX227" s="81"/>
      <c r="UMY227" s="81"/>
      <c r="UMZ227" s="81"/>
      <c r="UNA227" s="81"/>
      <c r="UNB227" s="81"/>
      <c r="UNC227" s="81"/>
      <c r="UND227" s="81"/>
      <c r="UNE227" s="81"/>
      <c r="UNF227" s="81"/>
      <c r="UNG227" s="81"/>
      <c r="UNH227" s="81"/>
      <c r="UNI227" s="81"/>
      <c r="UNJ227" s="81"/>
      <c r="UNK227" s="81"/>
      <c r="UNL227" s="81"/>
      <c r="UNM227" s="81"/>
      <c r="UNN227" s="81"/>
      <c r="UNO227" s="81"/>
      <c r="UNP227" s="81"/>
      <c r="UNQ227" s="81"/>
      <c r="UNR227" s="81"/>
      <c r="UNS227" s="81"/>
      <c r="UNT227" s="81"/>
      <c r="UNU227" s="81"/>
      <c r="UNV227" s="81"/>
      <c r="UNW227" s="81"/>
      <c r="UNX227" s="81"/>
      <c r="UNY227" s="81"/>
      <c r="UNZ227" s="81"/>
      <c r="UOA227" s="81"/>
      <c r="UOB227" s="81"/>
      <c r="UOC227" s="81"/>
      <c r="UOD227" s="81"/>
      <c r="UOE227" s="81"/>
      <c r="UOF227" s="81"/>
      <c r="UOG227" s="81"/>
      <c r="UOH227" s="81"/>
      <c r="UOI227" s="81"/>
      <c r="UOJ227" s="81"/>
      <c r="UOK227" s="81"/>
      <c r="UOL227" s="81"/>
      <c r="UOM227" s="81"/>
      <c r="UON227" s="81"/>
      <c r="UOO227" s="81"/>
      <c r="UOP227" s="81"/>
      <c r="UOQ227" s="81"/>
      <c r="UOR227" s="81"/>
      <c r="UOS227" s="81"/>
      <c r="UOT227" s="81"/>
      <c r="UOU227" s="81"/>
      <c r="UOV227" s="81"/>
      <c r="UOW227" s="81"/>
      <c r="UOX227" s="81"/>
      <c r="UOY227" s="81"/>
      <c r="UOZ227" s="81"/>
      <c r="UPA227" s="81"/>
      <c r="UPB227" s="81"/>
      <c r="UPC227" s="81"/>
      <c r="UPD227" s="81"/>
      <c r="UPE227" s="81"/>
      <c r="UPF227" s="81"/>
      <c r="UPG227" s="81"/>
      <c r="UPH227" s="81"/>
      <c r="UPI227" s="81"/>
      <c r="UPJ227" s="81"/>
      <c r="UPK227" s="81"/>
      <c r="UPL227" s="81"/>
      <c r="UPM227" s="81"/>
      <c r="UPN227" s="81"/>
      <c r="UPO227" s="81"/>
      <c r="UPP227" s="81"/>
      <c r="UPQ227" s="81"/>
      <c r="UPR227" s="81"/>
      <c r="UPS227" s="81"/>
      <c r="UPT227" s="81"/>
      <c r="UPU227" s="81"/>
      <c r="UPV227" s="81"/>
      <c r="UPW227" s="81"/>
      <c r="UPX227" s="81"/>
      <c r="UPY227" s="81"/>
      <c r="UPZ227" s="81"/>
      <c r="UQA227" s="81"/>
      <c r="UQB227" s="81"/>
      <c r="UQC227" s="81"/>
      <c r="UQD227" s="81"/>
      <c r="UQE227" s="81"/>
      <c r="UQF227" s="81"/>
      <c r="UQG227" s="81"/>
      <c r="UQH227" s="81"/>
      <c r="UQI227" s="81"/>
      <c r="UQJ227" s="81"/>
      <c r="UQK227" s="81"/>
      <c r="UQL227" s="81"/>
      <c r="UQM227" s="81"/>
      <c r="UQN227" s="81"/>
      <c r="UQO227" s="81"/>
      <c r="UQP227" s="81"/>
      <c r="UQQ227" s="81"/>
      <c r="UQR227" s="81"/>
      <c r="UQS227" s="81"/>
      <c r="UQT227" s="81"/>
      <c r="UQU227" s="81"/>
      <c r="UQV227" s="81"/>
      <c r="UQW227" s="81"/>
      <c r="UQX227" s="81"/>
      <c r="UQY227" s="81"/>
      <c r="UQZ227" s="81"/>
      <c r="URA227" s="81"/>
      <c r="URB227" s="81"/>
      <c r="URC227" s="81"/>
      <c r="URD227" s="81"/>
      <c r="URE227" s="81"/>
      <c r="URF227" s="81"/>
      <c r="URG227" s="81"/>
      <c r="URH227" s="81"/>
      <c r="URI227" s="81"/>
      <c r="URJ227" s="81"/>
      <c r="URK227" s="81"/>
      <c r="URL227" s="81"/>
      <c r="URM227" s="81"/>
      <c r="URN227" s="81"/>
      <c r="URO227" s="81"/>
      <c r="URP227" s="81"/>
      <c r="URQ227" s="81"/>
      <c r="URR227" s="81"/>
      <c r="URS227" s="81"/>
      <c r="URT227" s="81"/>
      <c r="URU227" s="81"/>
      <c r="URV227" s="81"/>
      <c r="URW227" s="81"/>
      <c r="URX227" s="81"/>
      <c r="URY227" s="81"/>
      <c r="URZ227" s="81"/>
      <c r="USA227" s="81"/>
      <c r="USB227" s="81"/>
      <c r="USC227" s="81"/>
      <c r="USD227" s="81"/>
      <c r="USE227" s="81"/>
      <c r="USF227" s="81"/>
      <c r="USG227" s="81"/>
      <c r="USH227" s="81"/>
      <c r="USI227" s="81"/>
      <c r="USJ227" s="81"/>
      <c r="USK227" s="81"/>
      <c r="USL227" s="81"/>
      <c r="USM227" s="81"/>
      <c r="USN227" s="81"/>
      <c r="USO227" s="81"/>
      <c r="USP227" s="81"/>
      <c r="USQ227" s="81"/>
      <c r="USR227" s="81"/>
      <c r="USS227" s="81"/>
      <c r="UST227" s="81"/>
      <c r="USU227" s="81"/>
      <c r="USV227" s="81"/>
      <c r="USW227" s="81"/>
      <c r="USX227" s="81"/>
      <c r="USY227" s="81"/>
      <c r="USZ227" s="81"/>
      <c r="UTA227" s="81"/>
      <c r="UTB227" s="81"/>
      <c r="UTC227" s="81"/>
      <c r="UTD227" s="81"/>
      <c r="UTE227" s="81"/>
      <c r="UTF227" s="81"/>
      <c r="UTG227" s="81"/>
      <c r="UTH227" s="81"/>
      <c r="UTI227" s="81"/>
      <c r="UTJ227" s="81"/>
      <c r="UTK227" s="81"/>
      <c r="UTL227" s="81"/>
      <c r="UTM227" s="81"/>
      <c r="UTN227" s="81"/>
      <c r="UTO227" s="81"/>
      <c r="UTP227" s="81"/>
      <c r="UTQ227" s="81"/>
      <c r="UTR227" s="81"/>
      <c r="UTS227" s="81"/>
      <c r="UTT227" s="81"/>
      <c r="UTU227" s="81"/>
      <c r="UTV227" s="81"/>
      <c r="UTW227" s="81"/>
      <c r="UTX227" s="81"/>
      <c r="UTY227" s="81"/>
      <c r="UTZ227" s="81"/>
      <c r="UUA227" s="81"/>
      <c r="UUB227" s="81"/>
      <c r="UUC227" s="81"/>
      <c r="UUD227" s="81"/>
      <c r="UUE227" s="81"/>
      <c r="UUF227" s="81"/>
      <c r="UUG227" s="81"/>
      <c r="UUH227" s="81"/>
      <c r="UUI227" s="81"/>
      <c r="UUJ227" s="81"/>
      <c r="UUK227" s="81"/>
      <c r="UUL227" s="81"/>
      <c r="UUM227" s="81"/>
      <c r="UUN227" s="81"/>
      <c r="UUO227" s="81"/>
      <c r="UUP227" s="81"/>
      <c r="UUQ227" s="81"/>
      <c r="UUR227" s="81"/>
      <c r="UUS227" s="81"/>
      <c r="UUT227" s="81"/>
      <c r="UUU227" s="81"/>
      <c r="UUV227" s="81"/>
      <c r="UUW227" s="81"/>
      <c r="UUX227" s="81"/>
      <c r="UUY227" s="81"/>
      <c r="UUZ227" s="81"/>
      <c r="UVA227" s="81"/>
      <c r="UVB227" s="81"/>
      <c r="UVC227" s="81"/>
      <c r="UVD227" s="81"/>
      <c r="UVE227" s="81"/>
      <c r="UVF227" s="81"/>
      <c r="UVG227" s="81"/>
      <c r="UVH227" s="81"/>
      <c r="UVI227" s="81"/>
      <c r="UVJ227" s="81"/>
      <c r="UVK227" s="81"/>
      <c r="UVL227" s="81"/>
      <c r="UVM227" s="81"/>
      <c r="UVN227" s="81"/>
      <c r="UVO227" s="81"/>
      <c r="UVP227" s="81"/>
      <c r="UVQ227" s="81"/>
      <c r="UVR227" s="81"/>
      <c r="UVS227" s="81"/>
      <c r="UVT227" s="81"/>
      <c r="UVU227" s="81"/>
      <c r="UVV227" s="81"/>
      <c r="UVW227" s="81"/>
      <c r="UVX227" s="81"/>
      <c r="UVY227" s="81"/>
      <c r="UVZ227" s="81"/>
      <c r="UWA227" s="81"/>
      <c r="UWB227" s="81"/>
      <c r="UWC227" s="81"/>
      <c r="UWD227" s="81"/>
      <c r="UWE227" s="81"/>
      <c r="UWF227" s="81"/>
      <c r="UWG227" s="81"/>
      <c r="UWH227" s="81"/>
      <c r="UWI227" s="81"/>
      <c r="UWJ227" s="81"/>
      <c r="UWK227" s="81"/>
      <c r="UWL227" s="81"/>
      <c r="UWM227" s="81"/>
      <c r="UWN227" s="81"/>
      <c r="UWO227" s="81"/>
      <c r="UWP227" s="81"/>
      <c r="UWQ227" s="81"/>
      <c r="UWR227" s="81"/>
      <c r="UWS227" s="81"/>
      <c r="UWT227" s="81"/>
      <c r="UWU227" s="81"/>
      <c r="UWV227" s="81"/>
      <c r="UWW227" s="81"/>
      <c r="UWX227" s="81"/>
      <c r="UWY227" s="81"/>
      <c r="UWZ227" s="81"/>
      <c r="UXA227" s="81"/>
      <c r="UXB227" s="81"/>
      <c r="UXC227" s="81"/>
      <c r="UXD227" s="81"/>
      <c r="UXE227" s="81"/>
      <c r="UXF227" s="81"/>
      <c r="UXG227" s="81"/>
      <c r="UXH227" s="81"/>
      <c r="UXI227" s="81"/>
      <c r="UXJ227" s="81"/>
      <c r="UXK227" s="81"/>
      <c r="UXL227" s="81"/>
      <c r="UXM227" s="81"/>
      <c r="UXN227" s="81"/>
      <c r="UXO227" s="81"/>
      <c r="UXP227" s="81"/>
      <c r="UXQ227" s="81"/>
      <c r="UXR227" s="81"/>
      <c r="UXS227" s="81"/>
      <c r="UXT227" s="81"/>
      <c r="UXU227" s="81"/>
      <c r="UXV227" s="81"/>
      <c r="UXW227" s="81"/>
      <c r="UXX227" s="81"/>
      <c r="UXY227" s="81"/>
      <c r="UXZ227" s="81"/>
      <c r="UYA227" s="81"/>
      <c r="UYB227" s="81"/>
      <c r="UYC227" s="81"/>
      <c r="UYD227" s="81"/>
      <c r="UYE227" s="81"/>
      <c r="UYF227" s="81"/>
      <c r="UYG227" s="81"/>
      <c r="UYH227" s="81"/>
      <c r="UYI227" s="81"/>
      <c r="UYJ227" s="81"/>
      <c r="UYK227" s="81"/>
      <c r="UYL227" s="81"/>
      <c r="UYM227" s="81"/>
      <c r="UYN227" s="81"/>
      <c r="UYO227" s="81"/>
      <c r="UYP227" s="81"/>
      <c r="UYQ227" s="81"/>
      <c r="UYR227" s="81"/>
      <c r="UYS227" s="81"/>
      <c r="UYT227" s="81"/>
      <c r="UYU227" s="81"/>
      <c r="UYV227" s="81"/>
      <c r="UYW227" s="81"/>
      <c r="UYX227" s="81"/>
      <c r="UYY227" s="81"/>
      <c r="UYZ227" s="81"/>
      <c r="UZA227" s="81"/>
      <c r="UZB227" s="81"/>
      <c r="UZC227" s="81"/>
      <c r="UZD227" s="81"/>
      <c r="UZE227" s="81"/>
      <c r="UZF227" s="81"/>
      <c r="UZG227" s="81"/>
      <c r="UZH227" s="81"/>
      <c r="UZI227" s="81"/>
      <c r="UZJ227" s="81"/>
      <c r="UZK227" s="81"/>
      <c r="UZL227" s="81"/>
      <c r="UZM227" s="81"/>
      <c r="UZN227" s="81"/>
      <c r="UZO227" s="81"/>
      <c r="UZP227" s="81"/>
      <c r="UZQ227" s="81"/>
      <c r="UZR227" s="81"/>
      <c r="UZS227" s="81"/>
      <c r="UZT227" s="81"/>
      <c r="UZU227" s="81"/>
      <c r="UZV227" s="81"/>
      <c r="UZW227" s="81"/>
      <c r="UZX227" s="81"/>
      <c r="UZY227" s="81"/>
      <c r="UZZ227" s="81"/>
      <c r="VAA227" s="81"/>
      <c r="VAB227" s="81"/>
      <c r="VAC227" s="81"/>
      <c r="VAD227" s="81"/>
      <c r="VAE227" s="81"/>
      <c r="VAF227" s="81"/>
      <c r="VAG227" s="81"/>
      <c r="VAH227" s="81"/>
      <c r="VAI227" s="81"/>
      <c r="VAJ227" s="81"/>
      <c r="VAK227" s="81"/>
      <c r="VAL227" s="81"/>
      <c r="VAM227" s="81"/>
      <c r="VAN227" s="81"/>
      <c r="VAO227" s="81"/>
      <c r="VAP227" s="81"/>
      <c r="VAQ227" s="81"/>
      <c r="VAR227" s="81"/>
      <c r="VAS227" s="81"/>
      <c r="VAT227" s="81"/>
      <c r="VAU227" s="81"/>
      <c r="VAV227" s="81"/>
      <c r="VAW227" s="81"/>
      <c r="VAX227" s="81"/>
      <c r="VAY227" s="81"/>
      <c r="VAZ227" s="81"/>
      <c r="VBA227" s="81"/>
      <c r="VBB227" s="81"/>
      <c r="VBC227" s="81"/>
      <c r="VBD227" s="81"/>
      <c r="VBE227" s="81"/>
      <c r="VBF227" s="81"/>
      <c r="VBG227" s="81"/>
      <c r="VBH227" s="81"/>
      <c r="VBI227" s="81"/>
      <c r="VBJ227" s="81"/>
      <c r="VBK227" s="81"/>
      <c r="VBL227" s="81"/>
      <c r="VBM227" s="81"/>
      <c r="VBN227" s="81"/>
      <c r="VBO227" s="81"/>
      <c r="VBP227" s="81"/>
      <c r="VBQ227" s="81"/>
      <c r="VBR227" s="81"/>
      <c r="VBS227" s="81"/>
      <c r="VBT227" s="81"/>
      <c r="VBU227" s="81"/>
      <c r="VBV227" s="81"/>
      <c r="VBW227" s="81"/>
      <c r="VBX227" s="81"/>
      <c r="VBY227" s="81"/>
      <c r="VBZ227" s="81"/>
      <c r="VCA227" s="81"/>
      <c r="VCB227" s="81"/>
      <c r="VCC227" s="81"/>
      <c r="VCD227" s="81"/>
      <c r="VCE227" s="81"/>
      <c r="VCF227" s="81"/>
      <c r="VCG227" s="81"/>
      <c r="VCH227" s="81"/>
      <c r="VCI227" s="81"/>
      <c r="VCJ227" s="81"/>
      <c r="VCK227" s="81"/>
      <c r="VCL227" s="81"/>
      <c r="VCM227" s="81"/>
      <c r="VCN227" s="81"/>
      <c r="VCO227" s="81"/>
      <c r="VCP227" s="81"/>
      <c r="VCQ227" s="81"/>
      <c r="VCR227" s="81"/>
      <c r="VCS227" s="81"/>
      <c r="VCT227" s="81"/>
      <c r="VCU227" s="81"/>
      <c r="VCV227" s="81"/>
      <c r="VCW227" s="81"/>
      <c r="VCX227" s="81"/>
      <c r="VCY227" s="81"/>
      <c r="VCZ227" s="81"/>
      <c r="VDA227" s="81"/>
      <c r="VDB227" s="81"/>
      <c r="VDC227" s="81"/>
      <c r="VDD227" s="81"/>
      <c r="VDE227" s="81"/>
      <c r="VDF227" s="81"/>
      <c r="VDG227" s="81"/>
      <c r="VDH227" s="81"/>
      <c r="VDI227" s="81"/>
      <c r="VDJ227" s="81"/>
      <c r="VDK227" s="81"/>
      <c r="VDL227" s="81"/>
      <c r="VDM227" s="81"/>
      <c r="VDN227" s="81"/>
      <c r="VDO227" s="81"/>
      <c r="VDP227" s="81"/>
      <c r="VDQ227" s="81"/>
      <c r="VDR227" s="81"/>
      <c r="VDS227" s="81"/>
      <c r="VDT227" s="81"/>
      <c r="VDU227" s="81"/>
      <c r="VDV227" s="81"/>
      <c r="VDW227" s="81"/>
      <c r="VDX227" s="81"/>
      <c r="VDY227" s="81"/>
      <c r="VDZ227" s="81"/>
      <c r="VEA227" s="81"/>
      <c r="VEB227" s="81"/>
      <c r="VEC227" s="81"/>
      <c r="VED227" s="81"/>
      <c r="VEE227" s="81"/>
      <c r="VEF227" s="81"/>
      <c r="VEG227" s="81"/>
      <c r="VEH227" s="81"/>
      <c r="VEI227" s="81"/>
      <c r="VEJ227" s="81"/>
      <c r="VEK227" s="81"/>
      <c r="VEL227" s="81"/>
      <c r="VEM227" s="81"/>
      <c r="VEN227" s="81"/>
      <c r="VEO227" s="81"/>
      <c r="VEP227" s="81"/>
      <c r="VEQ227" s="81"/>
      <c r="VER227" s="81"/>
      <c r="VES227" s="81"/>
      <c r="VET227" s="81"/>
      <c r="VEU227" s="81"/>
      <c r="VEV227" s="81"/>
      <c r="VEW227" s="81"/>
      <c r="VEX227" s="81"/>
      <c r="VEY227" s="81"/>
      <c r="VEZ227" s="81"/>
      <c r="VFA227" s="81"/>
      <c r="VFB227" s="81"/>
      <c r="VFC227" s="81"/>
      <c r="VFD227" s="81"/>
      <c r="VFE227" s="81"/>
      <c r="VFF227" s="81"/>
      <c r="VFG227" s="81"/>
      <c r="VFH227" s="81"/>
      <c r="VFI227" s="81"/>
      <c r="VFJ227" s="81"/>
      <c r="VFK227" s="81"/>
      <c r="VFL227" s="81"/>
      <c r="VFM227" s="81"/>
      <c r="VFN227" s="81"/>
      <c r="VFO227" s="81"/>
      <c r="VFP227" s="81"/>
      <c r="VFQ227" s="81"/>
      <c r="VFR227" s="81"/>
      <c r="VFS227" s="81"/>
      <c r="VFT227" s="81"/>
      <c r="VFU227" s="81"/>
      <c r="VFV227" s="81"/>
      <c r="VFW227" s="81"/>
      <c r="VFX227" s="81"/>
      <c r="VFY227" s="81"/>
      <c r="VFZ227" s="81"/>
      <c r="VGA227" s="81"/>
      <c r="VGB227" s="81"/>
      <c r="VGC227" s="81"/>
      <c r="VGD227" s="81"/>
      <c r="VGE227" s="81"/>
      <c r="VGF227" s="81"/>
      <c r="VGG227" s="81"/>
      <c r="VGH227" s="81"/>
      <c r="VGI227" s="81"/>
      <c r="VGJ227" s="81"/>
      <c r="VGK227" s="81"/>
      <c r="VGL227" s="81"/>
      <c r="VGM227" s="81"/>
      <c r="VGN227" s="81"/>
      <c r="VGO227" s="81"/>
      <c r="VGP227" s="81"/>
      <c r="VGQ227" s="81"/>
      <c r="VGR227" s="81"/>
      <c r="VGS227" s="81"/>
      <c r="VGT227" s="81"/>
      <c r="VGU227" s="81"/>
      <c r="VGV227" s="81"/>
      <c r="VGW227" s="81"/>
      <c r="VGX227" s="81"/>
      <c r="VGY227" s="81"/>
      <c r="VGZ227" s="81"/>
      <c r="VHA227" s="81"/>
      <c r="VHB227" s="81"/>
      <c r="VHC227" s="81"/>
      <c r="VHD227" s="81"/>
      <c r="VHE227" s="81"/>
      <c r="VHF227" s="81"/>
      <c r="VHG227" s="81"/>
      <c r="VHH227" s="81"/>
      <c r="VHI227" s="81"/>
      <c r="VHJ227" s="81"/>
      <c r="VHK227" s="81"/>
      <c r="VHL227" s="81"/>
      <c r="VHM227" s="81"/>
      <c r="VHN227" s="81"/>
      <c r="VHO227" s="81"/>
      <c r="VHP227" s="81"/>
      <c r="VHQ227" s="81"/>
      <c r="VHR227" s="81"/>
      <c r="VHS227" s="81"/>
      <c r="VHT227" s="81"/>
      <c r="VHU227" s="81"/>
      <c r="VHV227" s="81"/>
      <c r="VHW227" s="81"/>
      <c r="VHX227" s="81"/>
      <c r="VHY227" s="81"/>
      <c r="VHZ227" s="81"/>
      <c r="VIA227" s="81"/>
      <c r="VIB227" s="81"/>
      <c r="VIC227" s="81"/>
      <c r="VID227" s="81"/>
      <c r="VIE227" s="81"/>
      <c r="VIF227" s="81"/>
      <c r="VIG227" s="81"/>
      <c r="VIH227" s="81"/>
      <c r="VII227" s="81"/>
      <c r="VIJ227" s="81"/>
      <c r="VIK227" s="81"/>
      <c r="VIL227" s="81"/>
      <c r="VIM227" s="81"/>
      <c r="VIN227" s="81"/>
      <c r="VIO227" s="81"/>
      <c r="VIP227" s="81"/>
      <c r="VIQ227" s="81"/>
      <c r="VIR227" s="81"/>
      <c r="VIS227" s="81"/>
      <c r="VIT227" s="81"/>
      <c r="VIU227" s="81"/>
      <c r="VIV227" s="81"/>
      <c r="VIW227" s="81"/>
      <c r="VIX227" s="81"/>
      <c r="VIY227" s="81"/>
      <c r="VIZ227" s="81"/>
      <c r="VJA227" s="81"/>
      <c r="VJB227" s="81"/>
      <c r="VJC227" s="81"/>
      <c r="VJD227" s="81"/>
      <c r="VJE227" s="81"/>
      <c r="VJF227" s="81"/>
      <c r="VJG227" s="81"/>
      <c r="VJH227" s="81"/>
      <c r="VJI227" s="81"/>
      <c r="VJJ227" s="81"/>
      <c r="VJK227" s="81"/>
      <c r="VJL227" s="81"/>
      <c r="VJM227" s="81"/>
      <c r="VJN227" s="81"/>
      <c r="VJO227" s="81"/>
      <c r="VJP227" s="81"/>
      <c r="VJQ227" s="81"/>
      <c r="VJR227" s="81"/>
      <c r="VJS227" s="81"/>
      <c r="VJT227" s="81"/>
      <c r="VJU227" s="81"/>
      <c r="VJV227" s="81"/>
      <c r="VJW227" s="81"/>
      <c r="VJX227" s="81"/>
      <c r="VJY227" s="81"/>
      <c r="VJZ227" s="81"/>
      <c r="VKA227" s="81"/>
      <c r="VKB227" s="81"/>
      <c r="VKC227" s="81"/>
      <c r="VKD227" s="81"/>
      <c r="VKE227" s="81"/>
      <c r="VKF227" s="81"/>
      <c r="VKG227" s="81"/>
      <c r="VKH227" s="81"/>
      <c r="VKI227" s="81"/>
      <c r="VKJ227" s="81"/>
      <c r="VKK227" s="81"/>
      <c r="VKL227" s="81"/>
      <c r="VKM227" s="81"/>
      <c r="VKN227" s="81"/>
      <c r="VKO227" s="81"/>
      <c r="VKP227" s="81"/>
      <c r="VKQ227" s="81"/>
      <c r="VKR227" s="81"/>
      <c r="VKS227" s="81"/>
      <c r="VKT227" s="81"/>
      <c r="VKU227" s="81"/>
      <c r="VKV227" s="81"/>
      <c r="VKW227" s="81"/>
      <c r="VKX227" s="81"/>
      <c r="VKY227" s="81"/>
      <c r="VKZ227" s="81"/>
      <c r="VLA227" s="81"/>
      <c r="VLB227" s="81"/>
      <c r="VLC227" s="81"/>
      <c r="VLD227" s="81"/>
      <c r="VLE227" s="81"/>
      <c r="VLF227" s="81"/>
      <c r="VLG227" s="81"/>
      <c r="VLH227" s="81"/>
      <c r="VLI227" s="81"/>
      <c r="VLJ227" s="81"/>
      <c r="VLK227" s="81"/>
      <c r="VLL227" s="81"/>
      <c r="VLM227" s="81"/>
      <c r="VLN227" s="81"/>
      <c r="VLO227" s="81"/>
      <c r="VLP227" s="81"/>
      <c r="VLQ227" s="81"/>
      <c r="VLR227" s="81"/>
      <c r="VLS227" s="81"/>
      <c r="VLT227" s="81"/>
      <c r="VLU227" s="81"/>
      <c r="VLV227" s="81"/>
      <c r="VLW227" s="81"/>
      <c r="VLX227" s="81"/>
      <c r="VLY227" s="81"/>
      <c r="VLZ227" s="81"/>
      <c r="VMA227" s="81"/>
      <c r="VMB227" s="81"/>
      <c r="VMC227" s="81"/>
      <c r="VMD227" s="81"/>
      <c r="VME227" s="81"/>
      <c r="VMF227" s="81"/>
      <c r="VMG227" s="81"/>
      <c r="VMH227" s="81"/>
      <c r="VMI227" s="81"/>
      <c r="VMJ227" s="81"/>
      <c r="VMK227" s="81"/>
      <c r="VML227" s="81"/>
      <c r="VMM227" s="81"/>
      <c r="VMN227" s="81"/>
      <c r="VMO227" s="81"/>
      <c r="VMP227" s="81"/>
      <c r="VMQ227" s="81"/>
      <c r="VMR227" s="81"/>
      <c r="VMS227" s="81"/>
      <c r="VMT227" s="81"/>
      <c r="VMU227" s="81"/>
      <c r="VMV227" s="81"/>
      <c r="VMW227" s="81"/>
      <c r="VMX227" s="81"/>
      <c r="VMY227" s="81"/>
      <c r="VMZ227" s="81"/>
      <c r="VNA227" s="81"/>
      <c r="VNB227" s="81"/>
      <c r="VNC227" s="81"/>
      <c r="VND227" s="81"/>
      <c r="VNE227" s="81"/>
      <c r="VNF227" s="81"/>
      <c r="VNG227" s="81"/>
      <c r="VNH227" s="81"/>
      <c r="VNI227" s="81"/>
      <c r="VNJ227" s="81"/>
      <c r="VNK227" s="81"/>
      <c r="VNL227" s="81"/>
      <c r="VNM227" s="81"/>
      <c r="VNN227" s="81"/>
      <c r="VNO227" s="81"/>
      <c r="VNP227" s="81"/>
      <c r="VNQ227" s="81"/>
      <c r="VNR227" s="81"/>
      <c r="VNS227" s="81"/>
      <c r="VNT227" s="81"/>
      <c r="VNU227" s="81"/>
      <c r="VNV227" s="81"/>
      <c r="VNW227" s="81"/>
      <c r="VNX227" s="81"/>
      <c r="VNY227" s="81"/>
      <c r="VNZ227" s="81"/>
      <c r="VOA227" s="81"/>
      <c r="VOB227" s="81"/>
      <c r="VOC227" s="81"/>
      <c r="VOD227" s="81"/>
      <c r="VOE227" s="81"/>
      <c r="VOF227" s="81"/>
      <c r="VOG227" s="81"/>
      <c r="VOH227" s="81"/>
      <c r="VOI227" s="81"/>
      <c r="VOJ227" s="81"/>
      <c r="VOK227" s="81"/>
      <c r="VOL227" s="81"/>
      <c r="VOM227" s="81"/>
      <c r="VON227" s="81"/>
      <c r="VOO227" s="81"/>
      <c r="VOP227" s="81"/>
      <c r="VOQ227" s="81"/>
      <c r="VOR227" s="81"/>
      <c r="VOS227" s="81"/>
      <c r="VOT227" s="81"/>
      <c r="VOU227" s="81"/>
      <c r="VOV227" s="81"/>
      <c r="VOW227" s="81"/>
      <c r="VOX227" s="81"/>
      <c r="VOY227" s="81"/>
      <c r="VOZ227" s="81"/>
      <c r="VPA227" s="81"/>
      <c r="VPB227" s="81"/>
      <c r="VPC227" s="81"/>
      <c r="VPD227" s="81"/>
      <c r="VPE227" s="81"/>
      <c r="VPF227" s="81"/>
      <c r="VPG227" s="81"/>
      <c r="VPH227" s="81"/>
      <c r="VPI227" s="81"/>
      <c r="VPJ227" s="81"/>
      <c r="VPK227" s="81"/>
      <c r="VPL227" s="81"/>
      <c r="VPM227" s="81"/>
      <c r="VPN227" s="81"/>
      <c r="VPO227" s="81"/>
      <c r="VPP227" s="81"/>
      <c r="VPQ227" s="81"/>
      <c r="VPR227" s="81"/>
      <c r="VPS227" s="81"/>
      <c r="VPT227" s="81"/>
      <c r="VPU227" s="81"/>
      <c r="VPV227" s="81"/>
      <c r="VPW227" s="81"/>
      <c r="VPX227" s="81"/>
      <c r="VPY227" s="81"/>
      <c r="VPZ227" s="81"/>
      <c r="VQA227" s="81"/>
      <c r="VQB227" s="81"/>
      <c r="VQC227" s="81"/>
      <c r="VQD227" s="81"/>
      <c r="VQE227" s="81"/>
      <c r="VQF227" s="81"/>
      <c r="VQG227" s="81"/>
      <c r="VQH227" s="81"/>
      <c r="VQI227" s="81"/>
      <c r="VQJ227" s="81"/>
      <c r="VQK227" s="81"/>
      <c r="VQL227" s="81"/>
      <c r="VQM227" s="81"/>
      <c r="VQN227" s="81"/>
      <c r="VQO227" s="81"/>
      <c r="VQP227" s="81"/>
      <c r="VQQ227" s="81"/>
      <c r="VQR227" s="81"/>
      <c r="VQS227" s="81"/>
      <c r="VQT227" s="81"/>
      <c r="VQU227" s="81"/>
      <c r="VQV227" s="81"/>
      <c r="VQW227" s="81"/>
      <c r="VQX227" s="81"/>
      <c r="VQY227" s="81"/>
      <c r="VQZ227" s="81"/>
      <c r="VRA227" s="81"/>
      <c r="VRB227" s="81"/>
      <c r="VRC227" s="81"/>
      <c r="VRD227" s="81"/>
      <c r="VRE227" s="81"/>
      <c r="VRF227" s="81"/>
      <c r="VRG227" s="81"/>
      <c r="VRH227" s="81"/>
      <c r="VRI227" s="81"/>
      <c r="VRJ227" s="81"/>
      <c r="VRK227" s="81"/>
      <c r="VRL227" s="81"/>
      <c r="VRM227" s="81"/>
      <c r="VRN227" s="81"/>
      <c r="VRO227" s="81"/>
      <c r="VRP227" s="81"/>
      <c r="VRQ227" s="81"/>
      <c r="VRR227" s="81"/>
      <c r="VRS227" s="81"/>
      <c r="VRT227" s="81"/>
      <c r="VRU227" s="81"/>
      <c r="VRV227" s="81"/>
      <c r="VRW227" s="81"/>
      <c r="VRX227" s="81"/>
      <c r="VRY227" s="81"/>
      <c r="VRZ227" s="81"/>
      <c r="VSA227" s="81"/>
      <c r="VSB227" s="81"/>
      <c r="VSC227" s="81"/>
      <c r="VSD227" s="81"/>
      <c r="VSE227" s="81"/>
      <c r="VSF227" s="81"/>
      <c r="VSG227" s="81"/>
      <c r="VSH227" s="81"/>
      <c r="VSI227" s="81"/>
      <c r="VSJ227" s="81"/>
      <c r="VSK227" s="81"/>
      <c r="VSL227" s="81"/>
      <c r="VSM227" s="81"/>
      <c r="VSN227" s="81"/>
      <c r="VSO227" s="81"/>
      <c r="VSP227" s="81"/>
      <c r="VSQ227" s="81"/>
      <c r="VSR227" s="81"/>
      <c r="VSS227" s="81"/>
      <c r="VST227" s="81"/>
      <c r="VSU227" s="81"/>
      <c r="VSV227" s="81"/>
      <c r="VSW227" s="81"/>
      <c r="VSX227" s="81"/>
      <c r="VSY227" s="81"/>
      <c r="VSZ227" s="81"/>
      <c r="VTA227" s="81"/>
      <c r="VTB227" s="81"/>
      <c r="VTC227" s="81"/>
      <c r="VTD227" s="81"/>
      <c r="VTE227" s="81"/>
      <c r="VTF227" s="81"/>
      <c r="VTG227" s="81"/>
      <c r="VTH227" s="81"/>
      <c r="VTI227" s="81"/>
      <c r="VTJ227" s="81"/>
      <c r="VTK227" s="81"/>
      <c r="VTL227" s="81"/>
      <c r="VTM227" s="81"/>
      <c r="VTN227" s="81"/>
      <c r="VTO227" s="81"/>
      <c r="VTP227" s="81"/>
      <c r="VTQ227" s="81"/>
      <c r="VTR227" s="81"/>
      <c r="VTS227" s="81"/>
      <c r="VTT227" s="81"/>
      <c r="VTU227" s="81"/>
      <c r="VTV227" s="81"/>
      <c r="VTW227" s="81"/>
      <c r="VTX227" s="81"/>
      <c r="VTY227" s="81"/>
      <c r="VTZ227" s="81"/>
      <c r="VUA227" s="81"/>
      <c r="VUB227" s="81"/>
      <c r="VUC227" s="81"/>
      <c r="VUD227" s="81"/>
      <c r="VUE227" s="81"/>
      <c r="VUF227" s="81"/>
      <c r="VUG227" s="81"/>
      <c r="VUH227" s="81"/>
      <c r="VUI227" s="81"/>
      <c r="VUJ227" s="81"/>
      <c r="VUK227" s="81"/>
      <c r="VUL227" s="81"/>
      <c r="VUM227" s="81"/>
      <c r="VUN227" s="81"/>
      <c r="VUO227" s="81"/>
      <c r="VUP227" s="81"/>
      <c r="VUQ227" s="81"/>
      <c r="VUR227" s="81"/>
      <c r="VUS227" s="81"/>
      <c r="VUT227" s="81"/>
      <c r="VUU227" s="81"/>
      <c r="VUV227" s="81"/>
      <c r="VUW227" s="81"/>
      <c r="VUX227" s="81"/>
      <c r="VUY227" s="81"/>
      <c r="VUZ227" s="81"/>
      <c r="VVA227" s="81"/>
      <c r="VVB227" s="81"/>
      <c r="VVC227" s="81"/>
      <c r="VVD227" s="81"/>
      <c r="VVE227" s="81"/>
      <c r="VVF227" s="81"/>
      <c r="VVG227" s="81"/>
      <c r="VVH227" s="81"/>
      <c r="VVI227" s="81"/>
      <c r="VVJ227" s="81"/>
      <c r="VVK227" s="81"/>
      <c r="VVL227" s="81"/>
      <c r="VVM227" s="81"/>
      <c r="VVN227" s="81"/>
      <c r="VVO227" s="81"/>
      <c r="VVP227" s="81"/>
      <c r="VVQ227" s="81"/>
      <c r="VVR227" s="81"/>
      <c r="VVS227" s="81"/>
      <c r="VVT227" s="81"/>
      <c r="VVU227" s="81"/>
      <c r="VVV227" s="81"/>
      <c r="VVW227" s="81"/>
      <c r="VVX227" s="81"/>
      <c r="VVY227" s="81"/>
      <c r="VVZ227" s="81"/>
      <c r="VWA227" s="81"/>
      <c r="VWB227" s="81"/>
      <c r="VWC227" s="81"/>
      <c r="VWD227" s="81"/>
      <c r="VWE227" s="81"/>
      <c r="VWF227" s="81"/>
      <c r="VWG227" s="81"/>
      <c r="VWH227" s="81"/>
      <c r="VWI227" s="81"/>
      <c r="VWJ227" s="81"/>
      <c r="VWK227" s="81"/>
      <c r="VWL227" s="81"/>
      <c r="VWM227" s="81"/>
      <c r="VWN227" s="81"/>
      <c r="VWO227" s="81"/>
      <c r="VWP227" s="81"/>
      <c r="VWQ227" s="81"/>
      <c r="VWR227" s="81"/>
      <c r="VWS227" s="81"/>
      <c r="VWT227" s="81"/>
      <c r="VWU227" s="81"/>
      <c r="VWV227" s="81"/>
      <c r="VWW227" s="81"/>
      <c r="VWX227" s="81"/>
      <c r="VWY227" s="81"/>
      <c r="VWZ227" s="81"/>
      <c r="VXA227" s="81"/>
      <c r="VXB227" s="81"/>
      <c r="VXC227" s="81"/>
      <c r="VXD227" s="81"/>
      <c r="VXE227" s="81"/>
      <c r="VXF227" s="81"/>
      <c r="VXG227" s="81"/>
      <c r="VXH227" s="81"/>
      <c r="VXI227" s="81"/>
      <c r="VXJ227" s="81"/>
      <c r="VXK227" s="81"/>
      <c r="VXL227" s="81"/>
      <c r="VXM227" s="81"/>
      <c r="VXN227" s="81"/>
      <c r="VXO227" s="81"/>
      <c r="VXP227" s="81"/>
      <c r="VXQ227" s="81"/>
      <c r="VXR227" s="81"/>
      <c r="VXS227" s="81"/>
      <c r="VXT227" s="81"/>
      <c r="VXU227" s="81"/>
      <c r="VXV227" s="81"/>
      <c r="VXW227" s="81"/>
      <c r="VXX227" s="81"/>
      <c r="VXY227" s="81"/>
      <c r="VXZ227" s="81"/>
      <c r="VYA227" s="81"/>
      <c r="VYB227" s="81"/>
      <c r="VYC227" s="81"/>
      <c r="VYD227" s="81"/>
      <c r="VYE227" s="81"/>
      <c r="VYF227" s="81"/>
      <c r="VYG227" s="81"/>
      <c r="VYH227" s="81"/>
      <c r="VYI227" s="81"/>
      <c r="VYJ227" s="81"/>
      <c r="VYK227" s="81"/>
      <c r="VYL227" s="81"/>
      <c r="VYM227" s="81"/>
      <c r="VYN227" s="81"/>
      <c r="VYO227" s="81"/>
      <c r="VYP227" s="81"/>
      <c r="VYQ227" s="81"/>
      <c r="VYR227" s="81"/>
      <c r="VYS227" s="81"/>
      <c r="VYT227" s="81"/>
      <c r="VYU227" s="81"/>
      <c r="VYV227" s="81"/>
      <c r="VYW227" s="81"/>
      <c r="VYX227" s="81"/>
      <c r="VYY227" s="81"/>
      <c r="VYZ227" s="81"/>
      <c r="VZA227" s="81"/>
      <c r="VZB227" s="81"/>
      <c r="VZC227" s="81"/>
      <c r="VZD227" s="81"/>
      <c r="VZE227" s="81"/>
      <c r="VZF227" s="81"/>
      <c r="VZG227" s="81"/>
      <c r="VZH227" s="81"/>
      <c r="VZI227" s="81"/>
      <c r="VZJ227" s="81"/>
      <c r="VZK227" s="81"/>
      <c r="VZL227" s="81"/>
      <c r="VZM227" s="81"/>
      <c r="VZN227" s="81"/>
      <c r="VZO227" s="81"/>
      <c r="VZP227" s="81"/>
      <c r="VZQ227" s="81"/>
      <c r="VZR227" s="81"/>
      <c r="VZS227" s="81"/>
      <c r="VZT227" s="81"/>
      <c r="VZU227" s="81"/>
      <c r="VZV227" s="81"/>
      <c r="VZW227" s="81"/>
      <c r="VZX227" s="81"/>
      <c r="VZY227" s="81"/>
      <c r="VZZ227" s="81"/>
      <c r="WAA227" s="81"/>
      <c r="WAB227" s="81"/>
      <c r="WAC227" s="81"/>
      <c r="WAD227" s="81"/>
      <c r="WAE227" s="81"/>
      <c r="WAF227" s="81"/>
      <c r="WAG227" s="81"/>
      <c r="WAH227" s="81"/>
      <c r="WAI227" s="81"/>
      <c r="WAJ227" s="81"/>
      <c r="WAK227" s="81"/>
      <c r="WAL227" s="81"/>
      <c r="WAM227" s="81"/>
      <c r="WAN227" s="81"/>
      <c r="WAO227" s="81"/>
      <c r="WAP227" s="81"/>
      <c r="WAQ227" s="81"/>
      <c r="WAR227" s="81"/>
      <c r="WAS227" s="81"/>
      <c r="WAT227" s="81"/>
      <c r="WAU227" s="81"/>
      <c r="WAV227" s="81"/>
      <c r="WAW227" s="81"/>
      <c r="WAX227" s="81"/>
      <c r="WAY227" s="81"/>
      <c r="WAZ227" s="81"/>
      <c r="WBA227" s="81"/>
      <c r="WBB227" s="81"/>
      <c r="WBC227" s="81"/>
      <c r="WBD227" s="81"/>
      <c r="WBE227" s="81"/>
      <c r="WBF227" s="81"/>
      <c r="WBG227" s="81"/>
      <c r="WBH227" s="81"/>
      <c r="WBI227" s="81"/>
      <c r="WBJ227" s="81"/>
      <c r="WBK227" s="81"/>
      <c r="WBL227" s="81"/>
      <c r="WBM227" s="81"/>
      <c r="WBN227" s="81"/>
      <c r="WBO227" s="81"/>
      <c r="WBP227" s="81"/>
      <c r="WBQ227" s="81"/>
      <c r="WBR227" s="81"/>
      <c r="WBS227" s="81"/>
      <c r="WBT227" s="81"/>
      <c r="WBU227" s="81"/>
      <c r="WBV227" s="81"/>
      <c r="WBW227" s="81"/>
      <c r="WBX227" s="81"/>
      <c r="WBY227" s="81"/>
      <c r="WBZ227" s="81"/>
      <c r="WCA227" s="81"/>
      <c r="WCB227" s="81"/>
      <c r="WCC227" s="81"/>
      <c r="WCD227" s="81"/>
      <c r="WCE227" s="81"/>
      <c r="WCF227" s="81"/>
      <c r="WCG227" s="81"/>
      <c r="WCH227" s="81"/>
      <c r="WCI227" s="81"/>
      <c r="WCJ227" s="81"/>
      <c r="WCK227" s="81"/>
      <c r="WCL227" s="81"/>
      <c r="WCM227" s="81"/>
      <c r="WCN227" s="81"/>
      <c r="WCO227" s="81"/>
      <c r="WCP227" s="81"/>
      <c r="WCQ227" s="81"/>
      <c r="WCR227" s="81"/>
      <c r="WCS227" s="81"/>
      <c r="WCT227" s="81"/>
      <c r="WCU227" s="81"/>
      <c r="WCV227" s="81"/>
      <c r="WCW227" s="81"/>
      <c r="WCX227" s="81"/>
      <c r="WCY227" s="81"/>
      <c r="WCZ227" s="81"/>
      <c r="WDA227" s="81"/>
      <c r="WDB227" s="81"/>
      <c r="WDC227" s="81"/>
      <c r="WDD227" s="81"/>
      <c r="WDE227" s="81"/>
      <c r="WDF227" s="81"/>
      <c r="WDG227" s="81"/>
      <c r="WDH227" s="81"/>
      <c r="WDI227" s="81"/>
      <c r="WDJ227" s="81"/>
      <c r="WDK227" s="81"/>
      <c r="WDL227" s="81"/>
      <c r="WDM227" s="81"/>
      <c r="WDN227" s="81"/>
      <c r="WDO227" s="81"/>
      <c r="WDP227" s="81"/>
      <c r="WDQ227" s="81"/>
      <c r="WDR227" s="81"/>
      <c r="WDS227" s="81"/>
      <c r="WDT227" s="81"/>
      <c r="WDU227" s="81"/>
      <c r="WDV227" s="81"/>
      <c r="WDW227" s="81"/>
      <c r="WDX227" s="81"/>
      <c r="WDY227" s="81"/>
      <c r="WDZ227" s="81"/>
      <c r="WEA227" s="81"/>
      <c r="WEB227" s="81"/>
      <c r="WEC227" s="81"/>
      <c r="WED227" s="81"/>
      <c r="WEE227" s="81"/>
      <c r="WEF227" s="81"/>
      <c r="WEG227" s="81"/>
      <c r="WEH227" s="81"/>
      <c r="WEI227" s="81"/>
      <c r="WEJ227" s="81"/>
      <c r="WEK227" s="81"/>
      <c r="WEL227" s="81"/>
      <c r="WEM227" s="81"/>
      <c r="WEN227" s="81"/>
      <c r="WEO227" s="81"/>
      <c r="WEP227" s="81"/>
      <c r="WEQ227" s="81"/>
      <c r="WER227" s="81"/>
      <c r="WES227" s="81"/>
      <c r="WET227" s="81"/>
      <c r="WEU227" s="81"/>
      <c r="WEV227" s="81"/>
      <c r="WEW227" s="81"/>
      <c r="WEX227" s="81"/>
      <c r="WEY227" s="81"/>
      <c r="WEZ227" s="81"/>
      <c r="WFA227" s="81"/>
      <c r="WFB227" s="81"/>
      <c r="WFC227" s="81"/>
      <c r="WFD227" s="81"/>
      <c r="WFE227" s="81"/>
      <c r="WFF227" s="81"/>
      <c r="WFG227" s="81"/>
      <c r="WFH227" s="81"/>
      <c r="WFI227" s="81"/>
      <c r="WFJ227" s="81"/>
      <c r="WFK227" s="81"/>
      <c r="WFL227" s="81"/>
      <c r="WFM227" s="81"/>
      <c r="WFN227" s="81"/>
      <c r="WFO227" s="81"/>
      <c r="WFP227" s="81"/>
      <c r="WFQ227" s="81"/>
      <c r="WFR227" s="81"/>
      <c r="WFS227" s="81"/>
      <c r="WFT227" s="81"/>
      <c r="WFU227" s="81"/>
      <c r="WFV227" s="81"/>
      <c r="WFW227" s="81"/>
      <c r="WFX227" s="81"/>
      <c r="WFY227" s="81"/>
      <c r="WFZ227" s="81"/>
      <c r="WGA227" s="81"/>
      <c r="WGB227" s="81"/>
      <c r="WGC227" s="81"/>
      <c r="WGD227" s="81"/>
      <c r="WGE227" s="81"/>
      <c r="WGF227" s="81"/>
      <c r="WGG227" s="81"/>
      <c r="WGH227" s="81"/>
      <c r="WGI227" s="81"/>
      <c r="WGJ227" s="81"/>
      <c r="WGK227" s="81"/>
      <c r="WGL227" s="81"/>
      <c r="WGM227" s="81"/>
      <c r="WGN227" s="81"/>
      <c r="WGO227" s="81"/>
      <c r="WGP227" s="81"/>
      <c r="WGQ227" s="81"/>
      <c r="WGR227" s="81"/>
      <c r="WGS227" s="81"/>
      <c r="WGT227" s="81"/>
      <c r="WGU227" s="81"/>
      <c r="WGV227" s="81"/>
      <c r="WGW227" s="81"/>
      <c r="WGX227" s="81"/>
      <c r="WGY227" s="81"/>
      <c r="WGZ227" s="81"/>
      <c r="WHA227" s="81"/>
      <c r="WHB227" s="81"/>
      <c r="WHC227" s="81"/>
      <c r="WHD227" s="81"/>
      <c r="WHE227" s="81"/>
      <c r="WHF227" s="81"/>
      <c r="WHG227" s="81"/>
      <c r="WHH227" s="81"/>
      <c r="WHI227" s="81"/>
      <c r="WHJ227" s="81"/>
      <c r="WHK227" s="81"/>
      <c r="WHL227" s="81"/>
      <c r="WHM227" s="81"/>
      <c r="WHN227" s="81"/>
      <c r="WHO227" s="81"/>
      <c r="WHP227" s="81"/>
      <c r="WHQ227" s="81"/>
      <c r="WHR227" s="81"/>
      <c r="WHS227" s="81"/>
      <c r="WHT227" s="81"/>
      <c r="WHU227" s="81"/>
      <c r="WHV227" s="81"/>
      <c r="WHW227" s="81"/>
      <c r="WHX227" s="81"/>
      <c r="WHY227" s="81"/>
      <c r="WHZ227" s="81"/>
      <c r="WIA227" s="81"/>
      <c r="WIB227" s="81"/>
      <c r="WIC227" s="81"/>
      <c r="WID227" s="81"/>
      <c r="WIE227" s="81"/>
      <c r="WIF227" s="81"/>
      <c r="WIG227" s="81"/>
      <c r="WIH227" s="81"/>
      <c r="WII227" s="81"/>
      <c r="WIJ227" s="81"/>
      <c r="WIK227" s="81"/>
      <c r="WIL227" s="81"/>
      <c r="WIM227" s="81"/>
      <c r="WIN227" s="81"/>
      <c r="WIO227" s="81"/>
      <c r="WIP227" s="81"/>
      <c r="WIQ227" s="81"/>
      <c r="WIR227" s="81"/>
      <c r="WIS227" s="81"/>
      <c r="WIT227" s="81"/>
      <c r="WIU227" s="81"/>
      <c r="WIV227" s="81"/>
      <c r="WIW227" s="81"/>
      <c r="WIX227" s="81"/>
      <c r="WIY227" s="81"/>
      <c r="WIZ227" s="81"/>
      <c r="WJA227" s="81"/>
      <c r="WJB227" s="81"/>
      <c r="WJC227" s="81"/>
      <c r="WJD227" s="81"/>
      <c r="WJE227" s="81"/>
      <c r="WJF227" s="81"/>
      <c r="WJG227" s="81"/>
      <c r="WJH227" s="81"/>
      <c r="WJI227" s="81"/>
      <c r="WJJ227" s="81"/>
      <c r="WJK227" s="81"/>
      <c r="WJL227" s="81"/>
      <c r="WJM227" s="81"/>
      <c r="WJN227" s="81"/>
      <c r="WJO227" s="81"/>
      <c r="WJP227" s="81"/>
      <c r="WJQ227" s="81"/>
      <c r="WJR227" s="81"/>
      <c r="WJS227" s="81"/>
      <c r="WJT227" s="81"/>
      <c r="WJU227" s="81"/>
      <c r="WJV227" s="81"/>
      <c r="WJW227" s="81"/>
      <c r="WJX227" s="81"/>
      <c r="WJY227" s="81"/>
      <c r="WJZ227" s="81"/>
      <c r="WKA227" s="81"/>
      <c r="WKB227" s="81"/>
      <c r="WKC227" s="81"/>
      <c r="WKD227" s="81"/>
      <c r="WKE227" s="81"/>
      <c r="WKF227" s="81"/>
      <c r="WKG227" s="81"/>
      <c r="WKH227" s="81"/>
      <c r="WKI227" s="81"/>
      <c r="WKJ227" s="81"/>
      <c r="WKK227" s="81"/>
      <c r="WKL227" s="81"/>
      <c r="WKM227" s="81"/>
      <c r="WKN227" s="81"/>
      <c r="WKO227" s="81"/>
      <c r="WKP227" s="81"/>
      <c r="WKQ227" s="81"/>
      <c r="WKR227" s="81"/>
      <c r="WKS227" s="81"/>
      <c r="WKT227" s="81"/>
      <c r="WKU227" s="81"/>
      <c r="WKV227" s="81"/>
      <c r="WKW227" s="81"/>
      <c r="WKX227" s="81"/>
      <c r="WKY227" s="81"/>
      <c r="WKZ227" s="81"/>
      <c r="WLA227" s="81"/>
      <c r="WLB227" s="81"/>
      <c r="WLC227" s="81"/>
      <c r="WLD227" s="81"/>
      <c r="WLE227" s="81"/>
      <c r="WLF227" s="81"/>
      <c r="WLG227" s="81"/>
      <c r="WLH227" s="81"/>
      <c r="WLI227" s="81"/>
      <c r="WLJ227" s="81"/>
      <c r="WLK227" s="81"/>
      <c r="WLL227" s="81"/>
      <c r="WLM227" s="81"/>
      <c r="WLN227" s="81"/>
      <c r="WLO227" s="81"/>
      <c r="WLP227" s="81"/>
      <c r="WLQ227" s="81"/>
      <c r="WLR227" s="81"/>
      <c r="WLS227" s="81"/>
      <c r="WLT227" s="81"/>
      <c r="WLU227" s="81"/>
      <c r="WLV227" s="81"/>
      <c r="WLW227" s="81"/>
      <c r="WLX227" s="81"/>
      <c r="WLY227" s="81"/>
      <c r="WLZ227" s="81"/>
      <c r="WMA227" s="81"/>
      <c r="WMB227" s="81"/>
      <c r="WMC227" s="81"/>
      <c r="WMD227" s="81"/>
      <c r="WME227" s="81"/>
      <c r="WMF227" s="81"/>
      <c r="WMG227" s="81"/>
      <c r="WMH227" s="81"/>
      <c r="WMI227" s="81"/>
      <c r="WMJ227" s="81"/>
      <c r="WMK227" s="81"/>
      <c r="WML227" s="81"/>
      <c r="WMM227" s="81"/>
      <c r="WMN227" s="81"/>
      <c r="WMO227" s="81"/>
      <c r="WMP227" s="81"/>
      <c r="WMQ227" s="81"/>
      <c r="WMR227" s="81"/>
      <c r="WMS227" s="81"/>
      <c r="WMT227" s="81"/>
      <c r="WMU227" s="81"/>
      <c r="WMV227" s="81"/>
      <c r="WMW227" s="81"/>
      <c r="WMX227" s="81"/>
      <c r="WMY227" s="81"/>
      <c r="WMZ227" s="81"/>
      <c r="WNA227" s="81"/>
      <c r="WNB227" s="81"/>
      <c r="WNC227" s="81"/>
      <c r="WND227" s="81"/>
      <c r="WNE227" s="81"/>
      <c r="WNF227" s="81"/>
      <c r="WNG227" s="81"/>
      <c r="WNH227" s="81"/>
      <c r="WNI227" s="81"/>
      <c r="WNJ227" s="81"/>
      <c r="WNK227" s="81"/>
      <c r="WNL227" s="81"/>
      <c r="WNM227" s="81"/>
      <c r="WNN227" s="81"/>
      <c r="WNO227" s="81"/>
      <c r="WNP227" s="81"/>
      <c r="WNQ227" s="81"/>
      <c r="WNR227" s="81"/>
      <c r="WNS227" s="81"/>
      <c r="WNT227" s="81"/>
      <c r="WNU227" s="81"/>
      <c r="WNV227" s="81"/>
      <c r="WNW227" s="81"/>
      <c r="WNX227" s="81"/>
      <c r="WNY227" s="81"/>
      <c r="WNZ227" s="81"/>
      <c r="WOA227" s="81"/>
      <c r="WOB227" s="81"/>
      <c r="WOC227" s="81"/>
      <c r="WOD227" s="81"/>
      <c r="WOE227" s="81"/>
      <c r="WOF227" s="81"/>
      <c r="WOG227" s="81"/>
      <c r="WOH227" s="81"/>
      <c r="WOI227" s="81"/>
      <c r="WOJ227" s="81"/>
      <c r="WOK227" s="81"/>
      <c r="WOL227" s="81"/>
      <c r="WOM227" s="81"/>
      <c r="WON227" s="81"/>
      <c r="WOO227" s="81"/>
      <c r="WOP227" s="81"/>
      <c r="WOQ227" s="81"/>
      <c r="WOR227" s="81"/>
      <c r="WOS227" s="81"/>
      <c r="WOT227" s="81"/>
      <c r="WOU227" s="81"/>
      <c r="WOV227" s="81"/>
      <c r="WOW227" s="81"/>
      <c r="WOX227" s="81"/>
      <c r="WOY227" s="81"/>
      <c r="WOZ227" s="81"/>
      <c r="WPA227" s="81"/>
      <c r="WPB227" s="81"/>
      <c r="WPC227" s="81"/>
      <c r="WPD227" s="81"/>
      <c r="WPE227" s="81"/>
      <c r="WPF227" s="81"/>
      <c r="WPG227" s="81"/>
      <c r="WPH227" s="81"/>
      <c r="WPI227" s="81"/>
      <c r="WPJ227" s="81"/>
      <c r="WPK227" s="81"/>
      <c r="WPL227" s="81"/>
      <c r="WPM227" s="81"/>
      <c r="WPN227" s="81"/>
      <c r="WPO227" s="81"/>
      <c r="WPP227" s="81"/>
      <c r="WPQ227" s="81"/>
      <c r="WPR227" s="81"/>
      <c r="WPS227" s="81"/>
      <c r="WPT227" s="81"/>
      <c r="WPU227" s="81"/>
      <c r="WPV227" s="81"/>
      <c r="WPW227" s="81"/>
      <c r="WPX227" s="81"/>
      <c r="WPY227" s="81"/>
      <c r="WPZ227" s="81"/>
      <c r="WQA227" s="81"/>
      <c r="WQB227" s="81"/>
      <c r="WQC227" s="81"/>
      <c r="WQD227" s="81"/>
      <c r="WQE227" s="81"/>
      <c r="WQF227" s="81"/>
      <c r="WQG227" s="81"/>
      <c r="WQH227" s="81"/>
      <c r="WQI227" s="81"/>
      <c r="WQJ227" s="81"/>
      <c r="WQK227" s="81"/>
      <c r="WQL227" s="81"/>
      <c r="WQM227" s="81"/>
      <c r="WQN227" s="81"/>
      <c r="WQO227" s="81"/>
      <c r="WQP227" s="81"/>
      <c r="WQQ227" s="81"/>
      <c r="WQR227" s="81"/>
      <c r="WQS227" s="81"/>
      <c r="WQT227" s="81"/>
      <c r="WQU227" s="81"/>
      <c r="WQV227" s="81"/>
      <c r="WQW227" s="81"/>
      <c r="WQX227" s="81"/>
      <c r="WQY227" s="81"/>
      <c r="WQZ227" s="81"/>
      <c r="WRA227" s="81"/>
      <c r="WRB227" s="81"/>
      <c r="WRC227" s="81"/>
      <c r="WRD227" s="81"/>
      <c r="WRE227" s="81"/>
      <c r="WRF227" s="81"/>
      <c r="WRG227" s="81"/>
      <c r="WRH227" s="81"/>
      <c r="WRI227" s="81"/>
      <c r="WRJ227" s="81"/>
      <c r="WRK227" s="81"/>
      <c r="WRL227" s="81"/>
      <c r="WRM227" s="81"/>
      <c r="WRN227" s="81"/>
      <c r="WRO227" s="81"/>
      <c r="WRP227" s="81"/>
      <c r="WRQ227" s="81"/>
      <c r="WRR227" s="81"/>
      <c r="WRS227" s="81"/>
      <c r="WRT227" s="81"/>
      <c r="WRU227" s="81"/>
      <c r="WRV227" s="81"/>
      <c r="WRW227" s="81"/>
      <c r="WRX227" s="81"/>
      <c r="WRY227" s="81"/>
      <c r="WRZ227" s="81"/>
      <c r="WSA227" s="81"/>
      <c r="WSB227" s="81"/>
      <c r="WSC227" s="81"/>
      <c r="WSD227" s="81"/>
      <c r="WSE227" s="81"/>
      <c r="WSF227" s="81"/>
      <c r="WSG227" s="81"/>
      <c r="WSH227" s="81"/>
      <c r="WSI227" s="81"/>
      <c r="WSJ227" s="81"/>
      <c r="WSK227" s="81"/>
      <c r="WSL227" s="81"/>
      <c r="WSM227" s="81"/>
      <c r="WSN227" s="81"/>
      <c r="WSO227" s="81"/>
      <c r="WSP227" s="81"/>
      <c r="WSQ227" s="81"/>
      <c r="WSR227" s="81"/>
      <c r="WSS227" s="81"/>
      <c r="WST227" s="81"/>
      <c r="WSU227" s="81"/>
      <c r="WSV227" s="81"/>
      <c r="WSW227" s="81"/>
      <c r="WSX227" s="81"/>
      <c r="WSY227" s="81"/>
      <c r="WSZ227" s="81"/>
      <c r="WTA227" s="81"/>
      <c r="WTB227" s="81"/>
      <c r="WTC227" s="81"/>
      <c r="WTD227" s="81"/>
      <c r="WTE227" s="81"/>
      <c r="WTF227" s="81"/>
      <c r="WTG227" s="81"/>
      <c r="WTH227" s="81"/>
      <c r="WTI227" s="81"/>
      <c r="WTJ227" s="81"/>
      <c r="WTK227" s="81"/>
      <c r="WTL227" s="81"/>
      <c r="WTM227" s="81"/>
      <c r="WTN227" s="81"/>
      <c r="WTO227" s="81"/>
      <c r="WTP227" s="81"/>
      <c r="WTQ227" s="81"/>
      <c r="WTR227" s="81"/>
      <c r="WTS227" s="81"/>
      <c r="WTT227" s="81"/>
      <c r="WTU227" s="81"/>
      <c r="WTV227" s="81"/>
      <c r="WTW227" s="81"/>
      <c r="WTX227" s="81"/>
      <c r="WTY227" s="81"/>
      <c r="WTZ227" s="81"/>
      <c r="WUA227" s="81"/>
      <c r="WUB227" s="81"/>
      <c r="WUC227" s="81"/>
      <c r="WUD227" s="81"/>
      <c r="WUE227" s="81"/>
      <c r="WUF227" s="81"/>
      <c r="WUG227" s="81"/>
      <c r="WUH227" s="81"/>
      <c r="WUI227" s="81"/>
      <c r="WUJ227" s="81"/>
      <c r="WUK227" s="81"/>
      <c r="WUL227" s="81"/>
      <c r="WUM227" s="81"/>
      <c r="WUN227" s="81"/>
      <c r="WUO227" s="81"/>
      <c r="WUP227" s="81"/>
      <c r="WUQ227" s="81"/>
      <c r="WUR227" s="81"/>
      <c r="WUS227" s="81"/>
      <c r="WUT227" s="81"/>
      <c r="WUU227" s="81"/>
      <c r="WUV227" s="81"/>
      <c r="WUW227" s="81"/>
      <c r="WUX227" s="81"/>
      <c r="WUY227" s="81"/>
      <c r="WUZ227" s="81"/>
      <c r="WVA227" s="81"/>
      <c r="WVB227" s="81"/>
      <c r="WVC227" s="81"/>
      <c r="WVD227" s="81"/>
      <c r="WVE227" s="81"/>
      <c r="WVF227" s="81"/>
      <c r="WVG227" s="81"/>
      <c r="WVH227" s="81"/>
      <c r="WVI227" s="81"/>
      <c r="WVJ227" s="81"/>
      <c r="WVK227" s="81"/>
      <c r="WVL227" s="81"/>
      <c r="WVM227" s="81"/>
      <c r="WVN227" s="81"/>
      <c r="WVO227" s="81"/>
      <c r="WVP227" s="81"/>
      <c r="WVQ227" s="81"/>
      <c r="WVR227" s="81"/>
      <c r="WVS227" s="81"/>
      <c r="WVT227" s="81"/>
      <c r="WVU227" s="81"/>
      <c r="WVV227" s="81"/>
      <c r="WVW227" s="81"/>
      <c r="WVX227" s="81"/>
      <c r="WVY227" s="81"/>
      <c r="WVZ227" s="81"/>
      <c r="WWA227" s="81"/>
      <c r="WWB227" s="81"/>
      <c r="WWC227" s="81"/>
      <c r="WWD227" s="81"/>
      <c r="WWE227" s="81"/>
      <c r="WWF227" s="81"/>
      <c r="WWG227" s="81"/>
      <c r="WWH227" s="81"/>
      <c r="WWI227" s="81"/>
      <c r="WWJ227" s="81"/>
      <c r="WWK227" s="81"/>
      <c r="WWL227" s="81"/>
      <c r="WWM227" s="81"/>
      <c r="WWN227" s="81"/>
      <c r="WWO227" s="81"/>
      <c r="WWP227" s="81"/>
      <c r="WWQ227" s="81"/>
      <c r="WWR227" s="81"/>
      <c r="WWS227" s="81"/>
      <c r="WWT227" s="81"/>
      <c r="WWU227" s="81"/>
      <c r="WWV227" s="81"/>
      <c r="WWW227" s="81"/>
      <c r="WWX227" s="81"/>
      <c r="WWY227" s="81"/>
      <c r="WWZ227" s="81"/>
      <c r="WXA227" s="81"/>
      <c r="WXB227" s="81"/>
      <c r="WXC227" s="81"/>
      <c r="WXD227" s="81"/>
      <c r="WXE227" s="81"/>
      <c r="WXF227" s="81"/>
      <c r="WXG227" s="81"/>
      <c r="WXH227" s="81"/>
      <c r="WXI227" s="81"/>
      <c r="WXJ227" s="81"/>
      <c r="WXK227" s="81"/>
      <c r="WXL227" s="81"/>
      <c r="WXM227" s="81"/>
      <c r="WXN227" s="81"/>
      <c r="WXO227" s="81"/>
      <c r="WXP227" s="81"/>
      <c r="WXQ227" s="81"/>
      <c r="WXR227" s="81"/>
      <c r="WXS227" s="81"/>
      <c r="WXT227" s="81"/>
      <c r="WXU227" s="81"/>
      <c r="WXV227" s="81"/>
      <c r="WXW227" s="81"/>
      <c r="WXX227" s="81"/>
      <c r="WXY227" s="81"/>
      <c r="WXZ227" s="81"/>
      <c r="WYA227" s="81"/>
      <c r="WYB227" s="81"/>
      <c r="WYC227" s="81"/>
      <c r="WYD227" s="81"/>
      <c r="WYE227" s="81"/>
      <c r="WYF227" s="81"/>
      <c r="WYG227" s="81"/>
      <c r="WYH227" s="81"/>
      <c r="WYI227" s="81"/>
      <c r="WYJ227" s="81"/>
      <c r="WYK227" s="81"/>
      <c r="WYL227" s="81"/>
      <c r="WYM227" s="81"/>
      <c r="WYN227" s="81"/>
      <c r="WYO227" s="81"/>
      <c r="WYP227" s="81"/>
      <c r="WYQ227" s="81"/>
      <c r="WYR227" s="81"/>
      <c r="WYS227" s="81"/>
      <c r="WYT227" s="81"/>
      <c r="WYU227" s="81"/>
      <c r="WYV227" s="81"/>
      <c r="WYW227" s="81"/>
      <c r="WYX227" s="81"/>
      <c r="WYY227" s="81"/>
      <c r="WYZ227" s="81"/>
      <c r="WZA227" s="81"/>
      <c r="WZB227" s="81"/>
      <c r="WZC227" s="81"/>
      <c r="WZD227" s="81"/>
      <c r="WZE227" s="81"/>
      <c r="WZF227" s="81"/>
      <c r="WZG227" s="81"/>
      <c r="WZH227" s="81"/>
      <c r="WZI227" s="81"/>
      <c r="WZJ227" s="81"/>
      <c r="WZK227" s="81"/>
      <c r="WZL227" s="81"/>
      <c r="WZM227" s="81"/>
      <c r="WZN227" s="81"/>
      <c r="WZO227" s="81"/>
      <c r="WZP227" s="81"/>
      <c r="WZQ227" s="81"/>
      <c r="WZR227" s="81"/>
      <c r="WZS227" s="81"/>
      <c r="WZT227" s="81"/>
      <c r="WZU227" s="81"/>
      <c r="WZV227" s="81"/>
      <c r="WZW227" s="81"/>
      <c r="WZX227" s="81"/>
      <c r="WZY227" s="81"/>
      <c r="WZZ227" s="81"/>
      <c r="XAA227" s="81"/>
      <c r="XAB227" s="81"/>
      <c r="XAC227" s="81"/>
      <c r="XAD227" s="81"/>
      <c r="XAE227" s="81"/>
      <c r="XAF227" s="81"/>
      <c r="XAG227" s="81"/>
      <c r="XAH227" s="81"/>
      <c r="XAI227" s="81"/>
      <c r="XAJ227" s="81"/>
      <c r="XAK227" s="81"/>
      <c r="XAL227" s="81"/>
      <c r="XAM227" s="81"/>
      <c r="XAN227" s="81"/>
      <c r="XAO227" s="81"/>
      <c r="XAP227" s="81"/>
      <c r="XAQ227" s="81"/>
      <c r="XAR227" s="81"/>
      <c r="XAS227" s="81"/>
      <c r="XAT227" s="81"/>
      <c r="XAU227" s="81"/>
      <c r="XAV227" s="81"/>
      <c r="XAW227" s="81"/>
      <c r="XAX227" s="81"/>
      <c r="XAY227" s="81"/>
      <c r="XAZ227" s="81"/>
      <c r="XBA227" s="81"/>
      <c r="XBB227" s="81"/>
      <c r="XBC227" s="81"/>
      <c r="XBD227" s="81"/>
      <c r="XBE227" s="81"/>
      <c r="XBF227" s="81"/>
      <c r="XBG227" s="81"/>
      <c r="XBH227" s="81"/>
      <c r="XBI227" s="81"/>
      <c r="XBJ227" s="81"/>
      <c r="XBK227" s="81"/>
      <c r="XBL227" s="81"/>
      <c r="XBM227" s="81"/>
      <c r="XBN227" s="81"/>
      <c r="XBO227" s="81"/>
      <c r="XBP227" s="81"/>
      <c r="XBQ227" s="81"/>
      <c r="XBR227" s="81"/>
      <c r="XBS227" s="81"/>
      <c r="XBT227" s="81"/>
      <c r="XBU227" s="81"/>
      <c r="XBV227" s="81"/>
      <c r="XBW227" s="81"/>
      <c r="XBX227" s="81"/>
      <c r="XBY227" s="81"/>
      <c r="XBZ227" s="81"/>
      <c r="XCA227" s="81"/>
      <c r="XCB227" s="81"/>
      <c r="XCC227" s="81"/>
      <c r="XCD227" s="81"/>
      <c r="XCE227" s="81"/>
      <c r="XCF227" s="81"/>
      <c r="XCG227" s="81"/>
      <c r="XCH227" s="81"/>
      <c r="XCI227" s="81"/>
      <c r="XCJ227" s="81"/>
      <c r="XCK227" s="81"/>
      <c r="XCL227" s="81"/>
      <c r="XCM227" s="81"/>
      <c r="XCN227" s="81"/>
      <c r="XCO227" s="81"/>
      <c r="XCP227" s="81"/>
      <c r="XCQ227" s="81"/>
      <c r="XCR227" s="81"/>
      <c r="XCS227" s="81"/>
      <c r="XCT227" s="81"/>
      <c r="XCU227" s="81"/>
      <c r="XCV227" s="81"/>
      <c r="XCW227" s="81"/>
      <c r="XCX227" s="81"/>
      <c r="XCY227" s="81"/>
      <c r="XCZ227" s="81"/>
      <c r="XDA227" s="81"/>
      <c r="XDB227" s="81"/>
      <c r="XDC227" s="81"/>
      <c r="XDD227" s="81"/>
      <c r="XDE227" s="81"/>
      <c r="XDF227" s="81"/>
      <c r="XDG227" s="81"/>
      <c r="XDH227" s="81"/>
      <c r="XDI227" s="81"/>
      <c r="XDJ227" s="81"/>
      <c r="XDK227" s="81"/>
      <c r="XDL227" s="81"/>
      <c r="XDM227" s="81"/>
      <c r="XDN227" s="81"/>
      <c r="XDO227" s="81"/>
      <c r="XDP227" s="81"/>
      <c r="XDQ227" s="81"/>
      <c r="XDR227" s="81"/>
      <c r="XDS227" s="81"/>
      <c r="XDT227" s="81"/>
      <c r="XDU227" s="81"/>
      <c r="XDV227" s="81"/>
      <c r="XDW227" s="81"/>
      <c r="XDX227" s="81"/>
      <c r="XDY227" s="81"/>
      <c r="XDZ227" s="81"/>
      <c r="XEA227" s="81"/>
      <c r="XEB227" s="81"/>
      <c r="XEC227" s="81"/>
      <c r="XED227" s="81"/>
      <c r="XEE227" s="81"/>
      <c r="XEF227" s="81"/>
      <c r="XEG227" s="81"/>
      <c r="XEH227" s="81"/>
      <c r="XEI227" s="81"/>
      <c r="XEJ227" s="81"/>
      <c r="XEK227" s="81"/>
      <c r="XEL227" s="81"/>
      <c r="XEM227" s="81"/>
      <c r="XEN227" s="81"/>
      <c r="XEO227" s="81"/>
      <c r="XEP227" s="81"/>
      <c r="XEQ227" s="81"/>
      <c r="XER227" s="81"/>
      <c r="XES227" s="81"/>
      <c r="XET227" s="81"/>
      <c r="XEU227" s="81"/>
      <c r="XEV227" s="81"/>
      <c r="XEW227" s="81"/>
      <c r="XEX227" s="81"/>
      <c r="XEY227" s="81"/>
      <c r="XEZ227" s="81"/>
      <c r="XFA227" s="81"/>
      <c r="XFB227" s="81"/>
      <c r="XFC227" s="81"/>
      <c r="XFD227" s="81"/>
    </row>
    <row r="228" spans="4:16384" ht="14.25" customHeight="1"/>
    <row r="229" spans="4:16384" ht="13.9">
      <c r="D229" s="15"/>
      <c r="I229" s="29" t="s">
        <v>3615</v>
      </c>
      <c r="M229" s="456" t="s">
        <v>208</v>
      </c>
      <c r="N229" s="1333"/>
      <c r="O229" s="1334"/>
      <c r="P229" s="1317"/>
      <c r="Q229" s="488"/>
      <c r="R229" s="488"/>
    </row>
    <row r="230" spans="4:16384">
      <c r="D230" s="15"/>
      <c r="I230" s="740" t="s">
        <v>3616</v>
      </c>
      <c r="M230" s="456" t="s">
        <v>208</v>
      </c>
      <c r="N230" s="1334"/>
      <c r="O230" s="1334"/>
      <c r="P230" s="1317"/>
      <c r="Q230" s="389"/>
      <c r="R230" s="389"/>
    </row>
    <row r="231" spans="4:16384" ht="13.9">
      <c r="D231" s="15"/>
      <c r="I231" s="29" t="s">
        <v>3617</v>
      </c>
      <c r="M231" s="456" t="s">
        <v>208</v>
      </c>
      <c r="N231" s="488">
        <f>SUM(N229:N230)</f>
        <v>0</v>
      </c>
      <c r="O231" s="488">
        <f t="shared" ref="O231:R231" si="38">SUM(O229:O230)</f>
        <v>0</v>
      </c>
      <c r="P231" s="488">
        <f t="shared" si="38"/>
        <v>0</v>
      </c>
      <c r="Q231" s="488">
        <f t="shared" si="38"/>
        <v>0</v>
      </c>
      <c r="R231" s="488">
        <f t="shared" si="38"/>
        <v>0</v>
      </c>
    </row>
    <row r="232" spans="4:16384" ht="13.5" customHeight="1">
      <c r="D232" s="15"/>
      <c r="E232" s="11" t="s">
        <v>183</v>
      </c>
      <c r="F232" s="11" t="s">
        <v>1858</v>
      </c>
      <c r="G232" s="7" t="s">
        <v>3613</v>
      </c>
      <c r="H232" s="7" t="s">
        <v>431</v>
      </c>
      <c r="I232" s="7" t="s">
        <v>419</v>
      </c>
      <c r="K232" s="23" t="s">
        <v>197</v>
      </c>
      <c r="L232" s="7" t="s">
        <v>3261</v>
      </c>
      <c r="M232" s="15" t="s">
        <v>208</v>
      </c>
      <c r="N232" s="1317"/>
      <c r="O232" s="1317"/>
      <c r="P232" s="1317"/>
      <c r="Q232" s="389"/>
      <c r="R232" s="389"/>
    </row>
    <row r="233" spans="4:16384" ht="14.25" customHeight="1">
      <c r="D233" s="15"/>
      <c r="E233" s="11" t="s">
        <v>183</v>
      </c>
      <c r="F233" s="11" t="s">
        <v>1858</v>
      </c>
      <c r="G233" s="7" t="s">
        <v>3613</v>
      </c>
      <c r="H233" s="7" t="s">
        <v>431</v>
      </c>
      <c r="I233" s="7" t="s">
        <v>427</v>
      </c>
      <c r="K233" s="23" t="s">
        <v>197</v>
      </c>
      <c r="L233" s="7" t="s">
        <v>3261</v>
      </c>
      <c r="M233" s="15" t="s">
        <v>208</v>
      </c>
      <c r="N233" s="1317"/>
      <c r="O233" s="1317"/>
      <c r="P233" s="1317"/>
      <c r="Q233" s="389"/>
      <c r="R233" s="389"/>
    </row>
    <row r="234" spans="4:16384" ht="14.25" customHeight="1">
      <c r="D234" s="15"/>
      <c r="E234" s="11" t="s">
        <v>183</v>
      </c>
      <c r="F234" s="11" t="s">
        <v>1858</v>
      </c>
      <c r="G234" s="7" t="s">
        <v>3613</v>
      </c>
      <c r="H234" s="7" t="s">
        <v>431</v>
      </c>
      <c r="I234" s="7" t="s">
        <v>434</v>
      </c>
      <c r="K234" s="23" t="s">
        <v>197</v>
      </c>
      <c r="L234" s="7" t="s">
        <v>3261</v>
      </c>
      <c r="M234" s="15" t="s">
        <v>208</v>
      </c>
      <c r="N234" s="1317"/>
      <c r="O234" s="1317"/>
      <c r="P234" s="1317"/>
      <c r="Q234" s="389"/>
      <c r="R234" s="389"/>
    </row>
    <row r="235" spans="4:16384" ht="14.25" customHeight="1">
      <c r="D235" s="15"/>
      <c r="E235" s="11" t="s">
        <v>183</v>
      </c>
      <c r="F235" s="11" t="s">
        <v>1858</v>
      </c>
      <c r="G235" s="7" t="s">
        <v>3613</v>
      </c>
      <c r="H235" s="7" t="s">
        <v>431</v>
      </c>
      <c r="I235" s="7" t="s">
        <v>440</v>
      </c>
      <c r="K235" s="23" t="s">
        <v>197</v>
      </c>
      <c r="L235" s="7" t="s">
        <v>3261</v>
      </c>
      <c r="M235" s="15" t="s">
        <v>208</v>
      </c>
      <c r="N235" s="1317"/>
      <c r="O235" s="1317"/>
      <c r="P235" s="1317"/>
      <c r="Q235" s="389"/>
      <c r="R235" s="389"/>
    </row>
    <row r="236" spans="4:16384" ht="14.25" customHeight="1">
      <c r="E236" s="11" t="s">
        <v>183</v>
      </c>
      <c r="F236" s="11" t="s">
        <v>1858</v>
      </c>
      <c r="G236" s="7" t="s">
        <v>3613</v>
      </c>
      <c r="H236" s="7" t="s">
        <v>431</v>
      </c>
      <c r="I236" s="11" t="s">
        <v>447</v>
      </c>
      <c r="K236" s="23" t="s">
        <v>197</v>
      </c>
      <c r="L236" s="7" t="s">
        <v>3261</v>
      </c>
      <c r="M236" s="11" t="s">
        <v>208</v>
      </c>
      <c r="N236" s="1317"/>
      <c r="O236" s="1317"/>
      <c r="P236" s="1317"/>
      <c r="Q236" s="389"/>
      <c r="R236" s="389"/>
    </row>
    <row r="237" spans="4:16384" ht="14.25" customHeight="1">
      <c r="E237" s="11" t="s">
        <v>183</v>
      </c>
      <c r="F237" s="11" t="s">
        <v>1858</v>
      </c>
      <c r="G237" s="7" t="s">
        <v>3613</v>
      </c>
      <c r="H237" s="7" t="s">
        <v>431</v>
      </c>
      <c r="I237" s="11" t="s">
        <v>453</v>
      </c>
      <c r="K237" s="23" t="s">
        <v>197</v>
      </c>
      <c r="L237" s="7" t="s">
        <v>3261</v>
      </c>
      <c r="M237" s="11" t="s">
        <v>208</v>
      </c>
      <c r="N237" s="1317"/>
      <c r="O237" s="1317"/>
      <c r="P237" s="1317"/>
      <c r="Q237" s="389"/>
      <c r="R237" s="389"/>
    </row>
    <row r="238" spans="4:16384" s="12" customFormat="1" ht="14.25" customHeight="1">
      <c r="E238" s="11" t="s">
        <v>183</v>
      </c>
      <c r="F238" s="11" t="s">
        <v>1858</v>
      </c>
      <c r="G238" s="7" t="s">
        <v>3613</v>
      </c>
      <c r="H238" s="7" t="s">
        <v>431</v>
      </c>
      <c r="I238" s="7" t="s">
        <v>457</v>
      </c>
      <c r="J238" s="11"/>
      <c r="K238" s="23" t="s">
        <v>197</v>
      </c>
      <c r="L238" s="7" t="s">
        <v>3261</v>
      </c>
      <c r="M238" s="15" t="s">
        <v>208</v>
      </c>
      <c r="N238" s="1317"/>
      <c r="O238" s="1317"/>
      <c r="P238" s="1317"/>
      <c r="Q238" s="389"/>
      <c r="R238" s="389"/>
    </row>
    <row r="239" spans="4:16384" ht="14.25" customHeight="1">
      <c r="D239" s="20"/>
      <c r="E239" s="11" t="s">
        <v>183</v>
      </c>
      <c r="F239" s="11" t="s">
        <v>1858</v>
      </c>
      <c r="G239" s="7" t="s">
        <v>3613</v>
      </c>
      <c r="H239" s="7" t="s">
        <v>431</v>
      </c>
      <c r="I239" s="7" t="s">
        <v>461</v>
      </c>
      <c r="K239" s="23" t="s">
        <v>197</v>
      </c>
      <c r="L239" s="7" t="s">
        <v>3261</v>
      </c>
      <c r="M239" s="7" t="s">
        <v>208</v>
      </c>
      <c r="N239" s="1317"/>
      <c r="O239" s="1317"/>
      <c r="P239" s="1317"/>
      <c r="Q239" s="389"/>
      <c r="R239" s="389"/>
    </row>
    <row r="240" spans="4:16384" ht="14.25" customHeight="1">
      <c r="D240" s="20"/>
      <c r="E240" s="11" t="s">
        <v>183</v>
      </c>
      <c r="F240" s="11" t="s">
        <v>1858</v>
      </c>
      <c r="G240" s="7" t="s">
        <v>3613</v>
      </c>
      <c r="H240" s="7" t="s">
        <v>431</v>
      </c>
      <c r="I240" s="7" t="s">
        <v>1859</v>
      </c>
      <c r="K240" s="23" t="s">
        <v>197</v>
      </c>
      <c r="L240" s="7" t="s">
        <v>3261</v>
      </c>
      <c r="M240" s="7" t="s">
        <v>208</v>
      </c>
      <c r="N240" s="1317"/>
      <c r="O240" s="1317"/>
      <c r="P240" s="1317"/>
      <c r="Q240" s="389"/>
      <c r="R240" s="389"/>
    </row>
    <row r="241" spans="5:18" s="12" customFormat="1" ht="14.25" customHeight="1">
      <c r="E241" s="11"/>
      <c r="F241" s="11"/>
      <c r="G241" s="7"/>
      <c r="H241" s="7"/>
      <c r="I241" s="31" t="s">
        <v>3618</v>
      </c>
      <c r="J241" s="15"/>
      <c r="K241" s="15"/>
      <c r="L241" s="15"/>
      <c r="M241" s="15"/>
      <c r="N241" s="488">
        <f>SUM(N232:N240)</f>
        <v>0</v>
      </c>
      <c r="O241" s="488">
        <f t="shared" ref="O241:R241" si="39">SUM(O232:O240)</f>
        <v>0</v>
      </c>
      <c r="P241" s="488">
        <f t="shared" si="39"/>
        <v>0</v>
      </c>
      <c r="Q241" s="488">
        <f t="shared" si="39"/>
        <v>0</v>
      </c>
      <c r="R241" s="488">
        <f t="shared" si="39"/>
        <v>0</v>
      </c>
    </row>
    <row r="242" spans="5:18" s="12" customFormat="1" ht="14.25" customHeight="1">
      <c r="E242" s="11"/>
      <c r="F242" s="11"/>
      <c r="G242" s="7"/>
      <c r="H242" s="7"/>
      <c r="I242" s="31" t="s">
        <v>3619</v>
      </c>
      <c r="J242" s="15"/>
      <c r="K242" s="15"/>
      <c r="L242" s="15"/>
      <c r="M242" s="15"/>
      <c r="N242" s="488">
        <f>N241-N231</f>
        <v>0</v>
      </c>
      <c r="O242" s="488">
        <f t="shared" ref="O242:R242" si="40">O241-O231</f>
        <v>0</v>
      </c>
      <c r="P242" s="488">
        <f t="shared" si="40"/>
        <v>0</v>
      </c>
      <c r="Q242" s="488">
        <f t="shared" si="40"/>
        <v>0</v>
      </c>
      <c r="R242" s="488">
        <f t="shared" si="40"/>
        <v>0</v>
      </c>
    </row>
    <row r="244" spans="5:18" ht="13.9">
      <c r="I244" s="29" t="s">
        <v>3615</v>
      </c>
      <c r="M244" s="456" t="s">
        <v>208</v>
      </c>
      <c r="N244" s="937"/>
      <c r="O244" s="389"/>
      <c r="P244" s="389"/>
      <c r="Q244" s="488"/>
      <c r="R244" s="488"/>
    </row>
    <row r="245" spans="5:18">
      <c r="I245" s="740" t="s">
        <v>3616</v>
      </c>
      <c r="M245" s="456" t="s">
        <v>208</v>
      </c>
      <c r="N245" s="389"/>
      <c r="O245" s="389"/>
      <c r="P245" s="389"/>
      <c r="Q245" s="389"/>
      <c r="R245" s="389"/>
    </row>
    <row r="246" spans="5:18" ht="13.9">
      <c r="I246" s="29" t="s">
        <v>3617</v>
      </c>
      <c r="M246" s="456" t="s">
        <v>208</v>
      </c>
      <c r="N246" s="488">
        <f>SUM(N244:N245)</f>
        <v>0</v>
      </c>
      <c r="O246" s="488">
        <f t="shared" ref="O246:R246" si="41">SUM(O244:O245)</f>
        <v>0</v>
      </c>
      <c r="P246" s="488">
        <f t="shared" si="41"/>
        <v>0</v>
      </c>
      <c r="Q246" s="488">
        <f t="shared" si="41"/>
        <v>0</v>
      </c>
      <c r="R246" s="488">
        <f t="shared" si="41"/>
        <v>0</v>
      </c>
    </row>
    <row r="247" spans="5:18" ht="14.25" customHeight="1">
      <c r="E247" s="11" t="s">
        <v>183</v>
      </c>
      <c r="F247" s="11" t="s">
        <v>1858</v>
      </c>
      <c r="G247" s="7" t="s">
        <v>3613</v>
      </c>
      <c r="H247" s="7" t="s">
        <v>438</v>
      </c>
      <c r="I247" s="7" t="s">
        <v>419</v>
      </c>
      <c r="K247" s="23" t="s">
        <v>197</v>
      </c>
      <c r="L247" s="7" t="s">
        <v>3261</v>
      </c>
      <c r="M247" s="15" t="s">
        <v>208</v>
      </c>
      <c r="N247" s="389"/>
      <c r="O247" s="389"/>
      <c r="P247" s="389"/>
      <c r="Q247" s="389"/>
      <c r="R247" s="389"/>
    </row>
    <row r="248" spans="5:18" ht="14.25" customHeight="1">
      <c r="E248" s="11" t="s">
        <v>183</v>
      </c>
      <c r="F248" s="11" t="s">
        <v>1858</v>
      </c>
      <c r="G248" s="7" t="s">
        <v>3613</v>
      </c>
      <c r="H248" s="7" t="s">
        <v>438</v>
      </c>
      <c r="I248" s="7" t="s">
        <v>427</v>
      </c>
      <c r="K248" s="23" t="s">
        <v>197</v>
      </c>
      <c r="L248" s="7" t="s">
        <v>3261</v>
      </c>
      <c r="M248" s="15" t="s">
        <v>208</v>
      </c>
      <c r="N248" s="389"/>
      <c r="O248" s="389"/>
      <c r="P248" s="389"/>
      <c r="Q248" s="389"/>
      <c r="R248" s="389"/>
    </row>
    <row r="249" spans="5:18" ht="14.25" customHeight="1">
      <c r="E249" s="11" t="s">
        <v>183</v>
      </c>
      <c r="F249" s="11" t="s">
        <v>1858</v>
      </c>
      <c r="G249" s="7" t="s">
        <v>3613</v>
      </c>
      <c r="H249" s="7" t="s">
        <v>438</v>
      </c>
      <c r="I249" s="7" t="s">
        <v>434</v>
      </c>
      <c r="K249" s="23" t="s">
        <v>197</v>
      </c>
      <c r="L249" s="7" t="s">
        <v>3261</v>
      </c>
      <c r="M249" s="15" t="s">
        <v>208</v>
      </c>
      <c r="N249" s="389"/>
      <c r="O249" s="389"/>
      <c r="P249" s="389"/>
      <c r="Q249" s="389"/>
      <c r="R249" s="389"/>
    </row>
    <row r="250" spans="5:18" ht="14.25" customHeight="1">
      <c r="E250" s="11" t="s">
        <v>183</v>
      </c>
      <c r="F250" s="11" t="s">
        <v>1858</v>
      </c>
      <c r="G250" s="7" t="s">
        <v>3613</v>
      </c>
      <c r="H250" s="7" t="s">
        <v>438</v>
      </c>
      <c r="I250" s="7" t="s">
        <v>440</v>
      </c>
      <c r="K250" s="23" t="s">
        <v>197</v>
      </c>
      <c r="L250" s="7" t="s">
        <v>3261</v>
      </c>
      <c r="M250" s="15" t="s">
        <v>208</v>
      </c>
      <c r="N250" s="389"/>
      <c r="O250" s="389"/>
      <c r="P250" s="389"/>
      <c r="Q250" s="389"/>
      <c r="R250" s="389"/>
    </row>
    <row r="251" spans="5:18" ht="14.25" customHeight="1">
      <c r="E251" s="11" t="s">
        <v>183</v>
      </c>
      <c r="F251" s="11" t="s">
        <v>1858</v>
      </c>
      <c r="G251" s="7" t="s">
        <v>3613</v>
      </c>
      <c r="H251" s="7" t="s">
        <v>438</v>
      </c>
      <c r="I251" s="11" t="s">
        <v>447</v>
      </c>
      <c r="K251" s="23" t="s">
        <v>197</v>
      </c>
      <c r="L251" s="7" t="s">
        <v>3261</v>
      </c>
      <c r="M251" s="11" t="s">
        <v>208</v>
      </c>
      <c r="N251" s="389"/>
      <c r="O251" s="389"/>
      <c r="P251" s="389"/>
      <c r="Q251" s="389"/>
      <c r="R251" s="389"/>
    </row>
    <row r="252" spans="5:18" ht="14.25" customHeight="1">
      <c r="E252" s="11" t="s">
        <v>183</v>
      </c>
      <c r="F252" s="11" t="s">
        <v>1858</v>
      </c>
      <c r="G252" s="7" t="s">
        <v>3613</v>
      </c>
      <c r="H252" s="7" t="s">
        <v>438</v>
      </c>
      <c r="I252" s="11" t="s">
        <v>453</v>
      </c>
      <c r="K252" s="23" t="s">
        <v>197</v>
      </c>
      <c r="L252" s="7" t="s">
        <v>3261</v>
      </c>
      <c r="M252" s="11" t="s">
        <v>208</v>
      </c>
      <c r="N252" s="389"/>
      <c r="O252" s="389"/>
      <c r="P252" s="389"/>
      <c r="Q252" s="389"/>
      <c r="R252" s="389"/>
    </row>
    <row r="253" spans="5:18" s="12" customFormat="1" ht="14.25" customHeight="1">
      <c r="E253" s="11" t="s">
        <v>183</v>
      </c>
      <c r="F253" s="11" t="s">
        <v>1858</v>
      </c>
      <c r="G253" s="7" t="s">
        <v>3613</v>
      </c>
      <c r="H253" s="7" t="s">
        <v>438</v>
      </c>
      <c r="I253" s="7" t="s">
        <v>457</v>
      </c>
      <c r="J253" s="11"/>
      <c r="K253" s="23" t="s">
        <v>197</v>
      </c>
      <c r="L253" s="7" t="s">
        <v>3261</v>
      </c>
      <c r="M253" s="15" t="s">
        <v>208</v>
      </c>
      <c r="N253" s="389"/>
      <c r="O253" s="389"/>
      <c r="P253" s="389"/>
      <c r="Q253" s="389"/>
      <c r="R253" s="389"/>
    </row>
    <row r="254" spans="5:18" ht="14.25" customHeight="1">
      <c r="E254" s="11" t="s">
        <v>183</v>
      </c>
      <c r="F254" s="11" t="s">
        <v>1858</v>
      </c>
      <c r="G254" s="7" t="s">
        <v>3613</v>
      </c>
      <c r="H254" s="7" t="s">
        <v>438</v>
      </c>
      <c r="I254" s="7" t="s">
        <v>461</v>
      </c>
      <c r="K254" s="23" t="s">
        <v>197</v>
      </c>
      <c r="L254" s="7" t="s">
        <v>3261</v>
      </c>
      <c r="M254" s="7" t="s">
        <v>208</v>
      </c>
      <c r="N254" s="389"/>
      <c r="O254" s="389"/>
      <c r="P254" s="389"/>
      <c r="Q254" s="389"/>
      <c r="R254" s="389"/>
    </row>
    <row r="255" spans="5:18" ht="14.25" customHeight="1">
      <c r="E255" s="11" t="s">
        <v>183</v>
      </c>
      <c r="F255" s="11" t="s">
        <v>1858</v>
      </c>
      <c r="G255" s="7" t="s">
        <v>3613</v>
      </c>
      <c r="H255" s="7" t="s">
        <v>438</v>
      </c>
      <c r="I255" s="7" t="s">
        <v>1859</v>
      </c>
      <c r="K255" s="23" t="s">
        <v>197</v>
      </c>
      <c r="L255" s="7" t="s">
        <v>3261</v>
      </c>
      <c r="M255" s="7" t="s">
        <v>208</v>
      </c>
      <c r="N255" s="389"/>
      <c r="O255" s="389"/>
      <c r="P255" s="389"/>
      <c r="Q255" s="389"/>
      <c r="R255" s="389"/>
    </row>
    <row r="256" spans="5:18" s="12" customFormat="1" ht="14.25" customHeight="1">
      <c r="E256" s="11"/>
      <c r="F256" s="11"/>
      <c r="G256" s="7"/>
      <c r="H256" s="7"/>
      <c r="I256" s="31" t="s">
        <v>3618</v>
      </c>
      <c r="J256" s="15"/>
      <c r="K256" s="15"/>
      <c r="L256" s="15"/>
      <c r="M256" s="15"/>
      <c r="N256" s="488">
        <f>SUM(N247:N255)</f>
        <v>0</v>
      </c>
      <c r="O256" s="488">
        <f t="shared" ref="O256:R256" si="42">SUM(O247:O255)</f>
        <v>0</v>
      </c>
      <c r="P256" s="488">
        <f t="shared" si="42"/>
        <v>0</v>
      </c>
      <c r="Q256" s="488">
        <f t="shared" si="42"/>
        <v>0</v>
      </c>
      <c r="R256" s="488">
        <f t="shared" si="42"/>
        <v>0</v>
      </c>
    </row>
    <row r="257" spans="2:23" s="12" customFormat="1" ht="14.25" customHeight="1">
      <c r="D257" s="15"/>
      <c r="E257" s="11"/>
      <c r="F257" s="11"/>
      <c r="G257" s="7"/>
      <c r="H257" s="7"/>
      <c r="I257" s="31" t="s">
        <v>3619</v>
      </c>
      <c r="J257" s="15"/>
      <c r="K257" s="15"/>
      <c r="L257" s="15"/>
      <c r="M257" s="15"/>
      <c r="N257" s="488">
        <f>N256-N246</f>
        <v>0</v>
      </c>
      <c r="O257" s="488">
        <f t="shared" ref="O257:R257" si="43">O256-O246</f>
        <v>0</v>
      </c>
      <c r="P257" s="488">
        <f t="shared" si="43"/>
        <v>0</v>
      </c>
      <c r="Q257" s="488">
        <f t="shared" si="43"/>
        <v>0</v>
      </c>
      <c r="R257" s="488">
        <f t="shared" si="43"/>
        <v>0</v>
      </c>
    </row>
    <row r="259" spans="2:23" ht="17.649999999999999">
      <c r="B259" s="28" t="s">
        <v>3621</v>
      </c>
      <c r="C259" s="27"/>
      <c r="D259" s="27"/>
      <c r="E259" s="27"/>
      <c r="F259" s="27"/>
      <c r="G259" s="27"/>
      <c r="H259" s="27"/>
      <c r="I259" s="27"/>
      <c r="J259" s="27"/>
      <c r="K259" s="27"/>
      <c r="L259" s="27"/>
      <c r="M259" s="27"/>
      <c r="N259" s="27"/>
      <c r="O259" s="27"/>
      <c r="P259" s="27"/>
      <c r="Q259" s="27"/>
      <c r="R259" s="27"/>
      <c r="S259" s="27"/>
      <c r="T259" s="27"/>
      <c r="U259" s="27"/>
      <c r="V259" s="27"/>
      <c r="W259" s="27"/>
    </row>
    <row r="261" spans="2:23" ht="13.9">
      <c r="B261" s="12"/>
      <c r="C261" s="34" t="s">
        <v>3622</v>
      </c>
      <c r="D261" s="34"/>
      <c r="E261" s="33"/>
      <c r="F261" s="33"/>
      <c r="G261" s="33"/>
      <c r="H261" s="33"/>
      <c r="I261" s="33"/>
      <c r="J261" s="33"/>
      <c r="K261" s="33"/>
      <c r="L261" s="33"/>
      <c r="M261" s="33"/>
      <c r="N261" s="33"/>
      <c r="O261" s="33"/>
      <c r="P261" s="33"/>
      <c r="Q261" s="33"/>
      <c r="R261" s="33"/>
    </row>
    <row r="263" spans="2:23" ht="13.9">
      <c r="D263" s="15"/>
      <c r="I263" s="29" t="s">
        <v>3615</v>
      </c>
      <c r="M263" s="456" t="s">
        <v>208</v>
      </c>
      <c r="N263" s="1333"/>
      <c r="O263" s="1334"/>
      <c r="P263" s="1317"/>
      <c r="Q263" s="488"/>
      <c r="R263" s="488"/>
    </row>
    <row r="264" spans="2:23">
      <c r="D264" s="15"/>
      <c r="I264" s="740" t="s">
        <v>3616</v>
      </c>
      <c r="M264" s="456" t="s">
        <v>208</v>
      </c>
      <c r="N264" s="1334"/>
      <c r="O264" s="1334"/>
      <c r="P264" s="1317"/>
      <c r="Q264" s="389"/>
      <c r="R264" s="389"/>
    </row>
    <row r="265" spans="2:23" ht="13.9">
      <c r="D265" s="15"/>
      <c r="I265" s="29" t="s">
        <v>3617</v>
      </c>
      <c r="M265" s="456" t="s">
        <v>208</v>
      </c>
      <c r="N265" s="488">
        <f>SUM(N263:N264)</f>
        <v>0</v>
      </c>
      <c r="O265" s="488">
        <f t="shared" ref="O265:R265" si="44">SUM(O263:O264)</f>
        <v>0</v>
      </c>
      <c r="P265" s="488">
        <f t="shared" si="44"/>
        <v>0</v>
      </c>
      <c r="Q265" s="488">
        <f t="shared" si="44"/>
        <v>0</v>
      </c>
      <c r="R265" s="488">
        <f t="shared" si="44"/>
        <v>0</v>
      </c>
    </row>
    <row r="266" spans="2:23" ht="14.25" customHeight="1">
      <c r="D266" s="15"/>
      <c r="E266" s="11" t="s">
        <v>183</v>
      </c>
      <c r="F266" s="11" t="s">
        <v>1858</v>
      </c>
      <c r="G266" s="7" t="s">
        <v>2900</v>
      </c>
      <c r="H266" s="7"/>
      <c r="I266" s="7" t="s">
        <v>419</v>
      </c>
      <c r="K266" s="23" t="s">
        <v>197</v>
      </c>
      <c r="L266" s="7" t="s">
        <v>3261</v>
      </c>
      <c r="M266" s="15" t="s">
        <v>208</v>
      </c>
      <c r="N266" s="1317"/>
      <c r="O266" s="1317"/>
      <c r="P266" s="1317"/>
      <c r="Q266" s="389"/>
      <c r="R266" s="389"/>
    </row>
    <row r="267" spans="2:23" ht="14.25" customHeight="1">
      <c r="D267" s="15"/>
      <c r="E267" s="11" t="s">
        <v>183</v>
      </c>
      <c r="F267" s="11" t="s">
        <v>1858</v>
      </c>
      <c r="G267" s="7" t="s">
        <v>2900</v>
      </c>
      <c r="H267" s="7"/>
      <c r="I267" s="7" t="s">
        <v>427</v>
      </c>
      <c r="K267" s="23" t="s">
        <v>197</v>
      </c>
      <c r="L267" s="7" t="s">
        <v>3261</v>
      </c>
      <c r="M267" s="15" t="s">
        <v>208</v>
      </c>
      <c r="N267" s="1317"/>
      <c r="O267" s="1317"/>
      <c r="P267" s="1317"/>
      <c r="Q267" s="389"/>
      <c r="R267" s="389"/>
    </row>
    <row r="268" spans="2:23" ht="14.25" customHeight="1">
      <c r="D268" s="15"/>
      <c r="E268" s="11" t="s">
        <v>183</v>
      </c>
      <c r="F268" s="11" t="s">
        <v>1858</v>
      </c>
      <c r="G268" s="7" t="s">
        <v>2900</v>
      </c>
      <c r="H268" s="7"/>
      <c r="I268" s="7" t="s">
        <v>434</v>
      </c>
      <c r="K268" s="23" t="s">
        <v>197</v>
      </c>
      <c r="L268" s="7" t="s">
        <v>3261</v>
      </c>
      <c r="M268" s="15" t="s">
        <v>208</v>
      </c>
      <c r="N268" s="1317"/>
      <c r="O268" s="1317"/>
      <c r="P268" s="1317"/>
      <c r="Q268" s="389"/>
      <c r="R268" s="389"/>
    </row>
    <row r="269" spans="2:23" ht="14.25" customHeight="1">
      <c r="D269" s="15"/>
      <c r="E269" s="11" t="s">
        <v>183</v>
      </c>
      <c r="F269" s="11" t="s">
        <v>1858</v>
      </c>
      <c r="G269" s="7" t="s">
        <v>2900</v>
      </c>
      <c r="H269" s="7"/>
      <c r="I269" s="7" t="s">
        <v>440</v>
      </c>
      <c r="K269" s="23" t="s">
        <v>197</v>
      </c>
      <c r="L269" s="7" t="s">
        <v>3261</v>
      </c>
      <c r="M269" s="15" t="s">
        <v>208</v>
      </c>
      <c r="N269" s="1317"/>
      <c r="O269" s="1317"/>
      <c r="P269" s="1317"/>
      <c r="Q269" s="389"/>
      <c r="R269" s="389"/>
    </row>
    <row r="270" spans="2:23" ht="14.25" customHeight="1">
      <c r="E270" s="11" t="s">
        <v>183</v>
      </c>
      <c r="F270" s="11" t="s">
        <v>1858</v>
      </c>
      <c r="G270" s="7" t="s">
        <v>2900</v>
      </c>
      <c r="H270" s="7"/>
      <c r="I270" s="11" t="s">
        <v>447</v>
      </c>
      <c r="K270" s="23" t="s">
        <v>197</v>
      </c>
      <c r="L270" s="7" t="s">
        <v>3261</v>
      </c>
      <c r="M270" s="11" t="s">
        <v>208</v>
      </c>
      <c r="N270" s="1317"/>
      <c r="O270" s="1317"/>
      <c r="P270" s="1317"/>
      <c r="Q270" s="389"/>
      <c r="R270" s="389"/>
    </row>
    <row r="271" spans="2:23" ht="14.25" customHeight="1">
      <c r="B271" s="75"/>
      <c r="E271" s="11" t="s">
        <v>183</v>
      </c>
      <c r="F271" s="11" t="s">
        <v>1858</v>
      </c>
      <c r="G271" s="7" t="s">
        <v>2900</v>
      </c>
      <c r="H271" s="7"/>
      <c r="I271" s="11" t="s">
        <v>453</v>
      </c>
      <c r="K271" s="23" t="s">
        <v>197</v>
      </c>
      <c r="L271" s="7" t="s">
        <v>3261</v>
      </c>
      <c r="M271" s="11" t="s">
        <v>208</v>
      </c>
      <c r="N271" s="1317"/>
      <c r="O271" s="1317"/>
      <c r="P271" s="1317"/>
      <c r="Q271" s="389"/>
      <c r="R271" s="389"/>
    </row>
    <row r="272" spans="2:23" s="12" customFormat="1" ht="14.25" customHeight="1">
      <c r="E272" s="11" t="s">
        <v>183</v>
      </c>
      <c r="F272" s="11" t="s">
        <v>1858</v>
      </c>
      <c r="G272" s="7" t="s">
        <v>2900</v>
      </c>
      <c r="H272" s="7"/>
      <c r="I272" s="7" t="s">
        <v>457</v>
      </c>
      <c r="J272" s="11"/>
      <c r="K272" s="23" t="s">
        <v>197</v>
      </c>
      <c r="L272" s="7" t="s">
        <v>3261</v>
      </c>
      <c r="M272" s="15" t="s">
        <v>208</v>
      </c>
      <c r="N272" s="1317"/>
      <c r="O272" s="1317"/>
      <c r="P272" s="1317"/>
      <c r="Q272" s="389"/>
      <c r="R272" s="389"/>
    </row>
    <row r="273" spans="3:18" ht="14.25" customHeight="1">
      <c r="D273" s="20"/>
      <c r="E273" s="11" t="s">
        <v>183</v>
      </c>
      <c r="F273" s="11" t="s">
        <v>1858</v>
      </c>
      <c r="G273" s="7" t="s">
        <v>2900</v>
      </c>
      <c r="H273" s="7"/>
      <c r="I273" s="7" t="s">
        <v>461</v>
      </c>
      <c r="K273" s="23" t="s">
        <v>197</v>
      </c>
      <c r="L273" s="7" t="s">
        <v>3261</v>
      </c>
      <c r="M273" s="7" t="s">
        <v>208</v>
      </c>
      <c r="N273" s="1317"/>
      <c r="O273" s="1317"/>
      <c r="P273" s="1317"/>
      <c r="Q273" s="389"/>
      <c r="R273" s="389"/>
    </row>
    <row r="274" spans="3:18" ht="14.25" customHeight="1">
      <c r="D274" s="20"/>
      <c r="E274" s="11" t="s">
        <v>183</v>
      </c>
      <c r="F274" s="11" t="s">
        <v>1858</v>
      </c>
      <c r="G274" s="7" t="s">
        <v>2900</v>
      </c>
      <c r="H274" s="7"/>
      <c r="I274" s="7" t="s">
        <v>1859</v>
      </c>
      <c r="K274" s="23" t="s">
        <v>197</v>
      </c>
      <c r="L274" s="7" t="s">
        <v>3261</v>
      </c>
      <c r="M274" s="7" t="s">
        <v>208</v>
      </c>
      <c r="N274" s="1317"/>
      <c r="O274" s="1317"/>
      <c r="P274" s="1317"/>
      <c r="Q274" s="389"/>
      <c r="R274" s="389"/>
    </row>
    <row r="275" spans="3:18" s="12" customFormat="1" ht="14.25" customHeight="1">
      <c r="D275" s="15"/>
      <c r="E275" s="11"/>
      <c r="F275" s="11"/>
      <c r="G275" s="7"/>
      <c r="H275" s="7"/>
      <c r="I275" s="31" t="s">
        <v>3618</v>
      </c>
      <c r="J275" s="15"/>
      <c r="K275" s="15"/>
      <c r="L275" s="15"/>
      <c r="M275" s="15"/>
      <c r="N275" s="488">
        <f>SUM(N266:N274)</f>
        <v>0</v>
      </c>
      <c r="O275" s="488">
        <f t="shared" ref="O275:R275" si="45">SUM(O266:O274)</f>
        <v>0</v>
      </c>
      <c r="P275" s="488">
        <f t="shared" si="45"/>
        <v>0</v>
      </c>
      <c r="Q275" s="488">
        <f t="shared" si="45"/>
        <v>0</v>
      </c>
      <c r="R275" s="488">
        <f t="shared" si="45"/>
        <v>0</v>
      </c>
    </row>
    <row r="276" spans="3:18" s="12" customFormat="1" ht="14.25" customHeight="1">
      <c r="D276" s="15"/>
      <c r="E276" s="11"/>
      <c r="F276" s="11"/>
      <c r="G276" s="7"/>
      <c r="H276" s="7"/>
      <c r="I276" s="31" t="s">
        <v>3619</v>
      </c>
      <c r="J276" s="15"/>
      <c r="K276" s="15"/>
      <c r="L276" s="15"/>
      <c r="M276" s="15"/>
      <c r="N276" s="488">
        <f>N275-N265</f>
        <v>0</v>
      </c>
      <c r="O276" s="488">
        <f t="shared" ref="O276:R276" si="46">O275-O265</f>
        <v>0</v>
      </c>
      <c r="P276" s="488">
        <f t="shared" si="46"/>
        <v>0</v>
      </c>
      <c r="Q276" s="488">
        <f t="shared" si="46"/>
        <v>0</v>
      </c>
      <c r="R276" s="488">
        <f t="shared" si="46"/>
        <v>0</v>
      </c>
    </row>
    <row r="278" spans="3:18" ht="13.9">
      <c r="C278" s="34" t="s">
        <v>3623</v>
      </c>
      <c r="D278" s="34"/>
      <c r="E278" s="33"/>
      <c r="F278" s="33"/>
      <c r="G278" s="33"/>
      <c r="H278" s="33"/>
      <c r="I278" s="33"/>
      <c r="J278" s="33"/>
      <c r="K278" s="33"/>
      <c r="L278" s="33"/>
      <c r="M278" s="33"/>
      <c r="N278" s="33"/>
      <c r="O278" s="33"/>
      <c r="P278" s="33"/>
      <c r="Q278" s="33"/>
      <c r="R278" s="33"/>
    </row>
    <row r="280" spans="3:18" ht="13.9">
      <c r="D280" s="15"/>
      <c r="I280" s="29" t="s">
        <v>3615</v>
      </c>
      <c r="M280" s="456" t="s">
        <v>208</v>
      </c>
      <c r="N280" s="1333"/>
      <c r="O280" s="1334"/>
      <c r="P280" s="1317"/>
      <c r="Q280" s="488"/>
      <c r="R280" s="488"/>
    </row>
    <row r="281" spans="3:18">
      <c r="D281" s="15"/>
      <c r="I281" s="740" t="s">
        <v>3616</v>
      </c>
      <c r="M281" s="456" t="s">
        <v>208</v>
      </c>
      <c r="N281" s="1334"/>
      <c r="O281" s="1334"/>
      <c r="P281" s="1317"/>
      <c r="Q281" s="389"/>
      <c r="R281" s="389"/>
    </row>
    <row r="282" spans="3:18" ht="13.9">
      <c r="D282" s="15"/>
      <c r="I282" s="29" t="s">
        <v>3617</v>
      </c>
      <c r="M282" s="456" t="s">
        <v>208</v>
      </c>
      <c r="N282" s="488">
        <f>SUM(N280:N281)</f>
        <v>0</v>
      </c>
      <c r="O282" s="488">
        <f t="shared" ref="O282:R282" si="47">SUM(O280:O281)</f>
        <v>0</v>
      </c>
      <c r="P282" s="488">
        <f t="shared" si="47"/>
        <v>0</v>
      </c>
      <c r="Q282" s="488">
        <f t="shared" si="47"/>
        <v>0</v>
      </c>
      <c r="R282" s="488">
        <f t="shared" si="47"/>
        <v>0</v>
      </c>
    </row>
    <row r="283" spans="3:18" ht="13.5" customHeight="1">
      <c r="D283" s="15"/>
      <c r="E283" s="11" t="s">
        <v>183</v>
      </c>
      <c r="F283" s="11" t="s">
        <v>1858</v>
      </c>
      <c r="G283" s="7" t="s">
        <v>2900</v>
      </c>
      <c r="H283" s="7"/>
      <c r="I283" s="7" t="s">
        <v>419</v>
      </c>
      <c r="K283" s="23" t="s">
        <v>197</v>
      </c>
      <c r="L283" s="7" t="s">
        <v>3261</v>
      </c>
      <c r="M283" s="15" t="s">
        <v>208</v>
      </c>
      <c r="N283" s="1317"/>
      <c r="O283" s="1317"/>
      <c r="P283" s="1317"/>
      <c r="Q283" s="389"/>
      <c r="R283" s="389"/>
    </row>
    <row r="284" spans="3:18" ht="14.25" customHeight="1">
      <c r="D284" s="15"/>
      <c r="E284" s="11" t="s">
        <v>183</v>
      </c>
      <c r="F284" s="11" t="s">
        <v>1858</v>
      </c>
      <c r="G284" s="7" t="s">
        <v>2900</v>
      </c>
      <c r="H284" s="7"/>
      <c r="I284" s="7" t="s">
        <v>427</v>
      </c>
      <c r="K284" s="23" t="s">
        <v>197</v>
      </c>
      <c r="L284" s="7" t="s">
        <v>3261</v>
      </c>
      <c r="M284" s="15" t="s">
        <v>208</v>
      </c>
      <c r="N284" s="1317"/>
      <c r="O284" s="1317"/>
      <c r="P284" s="1317"/>
      <c r="Q284" s="389"/>
      <c r="R284" s="389"/>
    </row>
    <row r="285" spans="3:18" ht="14.25" customHeight="1">
      <c r="D285" s="15"/>
      <c r="E285" s="11" t="s">
        <v>183</v>
      </c>
      <c r="F285" s="11" t="s">
        <v>1858</v>
      </c>
      <c r="G285" s="7" t="s">
        <v>2900</v>
      </c>
      <c r="H285" s="7"/>
      <c r="I285" s="7" t="s">
        <v>434</v>
      </c>
      <c r="K285" s="23" t="s">
        <v>197</v>
      </c>
      <c r="L285" s="7" t="s">
        <v>3261</v>
      </c>
      <c r="M285" s="15" t="s">
        <v>208</v>
      </c>
      <c r="N285" s="1317"/>
      <c r="O285" s="1317"/>
      <c r="P285" s="1317"/>
      <c r="Q285" s="389"/>
      <c r="R285" s="389"/>
    </row>
    <row r="286" spans="3:18" ht="14.25" customHeight="1">
      <c r="D286" s="15"/>
      <c r="E286" s="11" t="s">
        <v>183</v>
      </c>
      <c r="F286" s="11" t="s">
        <v>1858</v>
      </c>
      <c r="G286" s="7" t="s">
        <v>2900</v>
      </c>
      <c r="H286" s="7"/>
      <c r="I286" s="7" t="s">
        <v>440</v>
      </c>
      <c r="K286" s="23" t="s">
        <v>197</v>
      </c>
      <c r="L286" s="7" t="s">
        <v>3261</v>
      </c>
      <c r="M286" s="15" t="s">
        <v>208</v>
      </c>
      <c r="N286" s="1317"/>
      <c r="O286" s="1317"/>
      <c r="P286" s="1317"/>
      <c r="Q286" s="389"/>
      <c r="R286" s="389"/>
    </row>
    <row r="287" spans="3:18" ht="14.25" customHeight="1">
      <c r="E287" s="11" t="s">
        <v>183</v>
      </c>
      <c r="F287" s="11" t="s">
        <v>1858</v>
      </c>
      <c r="G287" s="7" t="s">
        <v>2900</v>
      </c>
      <c r="H287" s="7"/>
      <c r="I287" s="11" t="s">
        <v>447</v>
      </c>
      <c r="K287" s="23" t="s">
        <v>197</v>
      </c>
      <c r="L287" s="7" t="s">
        <v>3261</v>
      </c>
      <c r="M287" s="11" t="s">
        <v>208</v>
      </c>
      <c r="N287" s="1317"/>
      <c r="O287" s="1317"/>
      <c r="P287" s="1317"/>
      <c r="Q287" s="389"/>
      <c r="R287" s="389"/>
    </row>
    <row r="288" spans="3:18" ht="14.25" customHeight="1">
      <c r="E288" s="11" t="s">
        <v>183</v>
      </c>
      <c r="F288" s="11" t="s">
        <v>1858</v>
      </c>
      <c r="G288" s="7" t="s">
        <v>2900</v>
      </c>
      <c r="H288" s="7"/>
      <c r="I288" s="11" t="s">
        <v>453</v>
      </c>
      <c r="K288" s="23" t="s">
        <v>197</v>
      </c>
      <c r="L288" s="7" t="s">
        <v>3261</v>
      </c>
      <c r="M288" s="11" t="s">
        <v>208</v>
      </c>
      <c r="N288" s="1317"/>
      <c r="O288" s="1317"/>
      <c r="P288" s="1317"/>
      <c r="Q288" s="389"/>
      <c r="R288" s="389"/>
    </row>
    <row r="289" spans="2:16384" s="12" customFormat="1" ht="14.25" customHeight="1">
      <c r="E289" s="11" t="s">
        <v>183</v>
      </c>
      <c r="F289" s="11" t="s">
        <v>1858</v>
      </c>
      <c r="G289" s="7" t="s">
        <v>2900</v>
      </c>
      <c r="H289" s="7"/>
      <c r="I289" s="7" t="s">
        <v>457</v>
      </c>
      <c r="J289" s="11"/>
      <c r="K289" s="23" t="s">
        <v>197</v>
      </c>
      <c r="L289" s="7" t="s">
        <v>3261</v>
      </c>
      <c r="M289" s="15" t="s">
        <v>208</v>
      </c>
      <c r="N289" s="1317"/>
      <c r="O289" s="1317"/>
      <c r="P289" s="1317"/>
      <c r="Q289" s="389"/>
      <c r="R289" s="389"/>
    </row>
    <row r="290" spans="2:16384" ht="14.25" customHeight="1">
      <c r="D290" s="20"/>
      <c r="E290" s="11" t="s">
        <v>183</v>
      </c>
      <c r="F290" s="11" t="s">
        <v>1858</v>
      </c>
      <c r="G290" s="7" t="s">
        <v>2900</v>
      </c>
      <c r="H290" s="7"/>
      <c r="I290" s="7" t="s">
        <v>461</v>
      </c>
      <c r="K290" s="23" t="s">
        <v>197</v>
      </c>
      <c r="L290" s="7" t="s">
        <v>3261</v>
      </c>
      <c r="M290" s="7" t="s">
        <v>208</v>
      </c>
      <c r="N290" s="1317"/>
      <c r="O290" s="1317"/>
      <c r="P290" s="1317"/>
      <c r="Q290" s="389"/>
      <c r="R290" s="389"/>
    </row>
    <row r="291" spans="2:16384" ht="12.75" customHeight="1">
      <c r="D291" s="20"/>
      <c r="E291" s="11" t="s">
        <v>183</v>
      </c>
      <c r="F291" s="11" t="s">
        <v>1858</v>
      </c>
      <c r="G291" s="7" t="s">
        <v>2900</v>
      </c>
      <c r="H291" s="7"/>
      <c r="I291" s="7" t="s">
        <v>1859</v>
      </c>
      <c r="K291" s="23" t="s">
        <v>197</v>
      </c>
      <c r="L291" s="7" t="s">
        <v>3261</v>
      </c>
      <c r="M291" s="7" t="s">
        <v>208</v>
      </c>
      <c r="N291" s="1317"/>
      <c r="O291" s="1317"/>
      <c r="P291" s="1317"/>
      <c r="Q291" s="389"/>
      <c r="R291" s="389"/>
    </row>
    <row r="292" spans="2:16384" s="12" customFormat="1" ht="14.25" customHeight="1">
      <c r="D292" s="15"/>
      <c r="E292" s="11"/>
      <c r="F292" s="11"/>
      <c r="G292" s="7"/>
      <c r="H292" s="7"/>
      <c r="I292" s="31" t="s">
        <v>3618</v>
      </c>
      <c r="J292" s="15"/>
      <c r="K292" s="15"/>
      <c r="L292" s="15"/>
      <c r="M292" s="15"/>
      <c r="N292" s="488">
        <f>SUM(N283:N291)</f>
        <v>0</v>
      </c>
      <c r="O292" s="488">
        <f t="shared" ref="O292:R292" si="48">SUM(O283:O291)</f>
        <v>0</v>
      </c>
      <c r="P292" s="488">
        <f t="shared" si="48"/>
        <v>0</v>
      </c>
      <c r="Q292" s="488">
        <f t="shared" si="48"/>
        <v>0</v>
      </c>
      <c r="R292" s="488">
        <f t="shared" si="48"/>
        <v>0</v>
      </c>
    </row>
    <row r="293" spans="2:16384" s="12" customFormat="1" ht="14.25" customHeight="1">
      <c r="D293" s="15"/>
      <c r="E293" s="11"/>
      <c r="F293" s="11"/>
      <c r="G293" s="7"/>
      <c r="H293" s="7"/>
      <c r="I293" s="31" t="s">
        <v>3619</v>
      </c>
      <c r="J293" s="15"/>
      <c r="K293" s="15"/>
      <c r="L293" s="15"/>
      <c r="M293" s="15"/>
      <c r="N293" s="488">
        <f>N292-N282</f>
        <v>0</v>
      </c>
      <c r="O293" s="488">
        <f t="shared" ref="O293:R293" si="49">O292-O282</f>
        <v>0</v>
      </c>
      <c r="P293" s="488">
        <f t="shared" si="49"/>
        <v>0</v>
      </c>
      <c r="Q293" s="488">
        <f t="shared" si="49"/>
        <v>0</v>
      </c>
      <c r="R293" s="488">
        <f t="shared" si="49"/>
        <v>0</v>
      </c>
    </row>
    <row r="295" spans="2:16384" ht="17.649999999999999">
      <c r="B295" s="28" t="s">
        <v>3624</v>
      </c>
      <c r="C295" s="27"/>
      <c r="D295" s="27"/>
      <c r="E295" s="27"/>
      <c r="F295" s="27"/>
      <c r="G295" s="27"/>
      <c r="H295" s="27"/>
      <c r="I295" s="27"/>
      <c r="J295" s="27"/>
      <c r="K295" s="27"/>
      <c r="L295" s="27"/>
      <c r="M295" s="27"/>
      <c r="N295" s="27"/>
      <c r="O295" s="27"/>
      <c r="P295" s="27"/>
      <c r="Q295" s="27"/>
      <c r="R295" s="27"/>
    </row>
    <row r="297" spans="2:16384" s="33" customFormat="1" ht="13.5" customHeight="1">
      <c r="B297" s="12"/>
      <c r="C297" s="12"/>
      <c r="D297" s="80" t="s">
        <v>3625</v>
      </c>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c r="EU297" s="81"/>
      <c r="EV297" s="81"/>
      <c r="EW297" s="81"/>
      <c r="EX297" s="81"/>
      <c r="EY297" s="81"/>
      <c r="EZ297" s="81"/>
      <c r="FA297" s="81"/>
      <c r="FB297" s="81"/>
      <c r="FC297" s="81"/>
      <c r="FD297" s="81"/>
      <c r="FE297" s="81"/>
      <c r="FF297" s="81"/>
      <c r="FG297" s="81"/>
      <c r="FH297" s="81"/>
      <c r="FI297" s="81"/>
      <c r="FJ297" s="81"/>
      <c r="FK297" s="81"/>
      <c r="FL297" s="81"/>
      <c r="FM297" s="81"/>
      <c r="FN297" s="81"/>
      <c r="FO297" s="81"/>
      <c r="FP297" s="81"/>
      <c r="FQ297" s="81"/>
      <c r="FR297" s="81"/>
      <c r="FS297" s="81"/>
      <c r="FT297" s="81"/>
      <c r="FU297" s="81"/>
      <c r="FV297" s="81"/>
      <c r="FW297" s="81"/>
      <c r="FX297" s="81"/>
      <c r="FY297" s="81"/>
      <c r="FZ297" s="81"/>
      <c r="GA297" s="81"/>
      <c r="GB297" s="81"/>
      <c r="GC297" s="81"/>
      <c r="GD297" s="81"/>
      <c r="GE297" s="81"/>
      <c r="GF297" s="81"/>
      <c r="GG297" s="81"/>
      <c r="GH297" s="81"/>
      <c r="GI297" s="81"/>
      <c r="GJ297" s="81"/>
      <c r="GK297" s="81"/>
      <c r="GL297" s="81"/>
      <c r="GM297" s="81"/>
      <c r="GN297" s="81"/>
      <c r="GO297" s="81"/>
      <c r="GP297" s="81"/>
      <c r="GQ297" s="81"/>
      <c r="GR297" s="81"/>
      <c r="GS297" s="81"/>
      <c r="GT297" s="81"/>
      <c r="GU297" s="81"/>
      <c r="GV297" s="81"/>
      <c r="GW297" s="81"/>
      <c r="GX297" s="81"/>
      <c r="GY297" s="81"/>
      <c r="GZ297" s="81"/>
      <c r="HA297" s="81"/>
      <c r="HB297" s="81"/>
      <c r="HC297" s="81"/>
      <c r="HD297" s="81"/>
      <c r="HE297" s="81"/>
      <c r="HF297" s="81"/>
      <c r="HG297" s="81"/>
      <c r="HH297" s="81"/>
      <c r="HI297" s="81"/>
      <c r="HJ297" s="81"/>
      <c r="HK297" s="81"/>
      <c r="HL297" s="81"/>
      <c r="HM297" s="81"/>
      <c r="HN297" s="81"/>
      <c r="HO297" s="81"/>
      <c r="HP297" s="81"/>
      <c r="HQ297" s="81"/>
      <c r="HR297" s="81"/>
      <c r="HS297" s="81"/>
      <c r="HT297" s="81"/>
      <c r="HU297" s="81"/>
      <c r="HV297" s="81"/>
      <c r="HW297" s="81"/>
      <c r="HX297" s="81"/>
      <c r="HY297" s="81"/>
      <c r="HZ297" s="81"/>
      <c r="IA297" s="81"/>
      <c r="IB297" s="81"/>
      <c r="IC297" s="81"/>
      <c r="ID297" s="81"/>
      <c r="IE297" s="81"/>
      <c r="IF297" s="81"/>
      <c r="IG297" s="81"/>
      <c r="IH297" s="81"/>
      <c r="II297" s="81"/>
      <c r="IJ297" s="81"/>
      <c r="IK297" s="81"/>
      <c r="IL297" s="81"/>
      <c r="IM297" s="81"/>
      <c r="IN297" s="81"/>
      <c r="IO297" s="81"/>
      <c r="IP297" s="81"/>
      <c r="IQ297" s="81"/>
      <c r="IR297" s="81"/>
      <c r="IS297" s="81"/>
      <c r="IT297" s="81"/>
      <c r="IU297" s="81"/>
      <c r="IV297" s="81"/>
      <c r="IW297" s="81"/>
      <c r="IX297" s="81"/>
      <c r="IY297" s="81"/>
      <c r="IZ297" s="81"/>
      <c r="JA297" s="81"/>
      <c r="JB297" s="81"/>
      <c r="JC297" s="81"/>
      <c r="JD297" s="81"/>
      <c r="JE297" s="81"/>
      <c r="JF297" s="81"/>
      <c r="JG297" s="81"/>
      <c r="JH297" s="81"/>
      <c r="JI297" s="81"/>
      <c r="JJ297" s="81"/>
      <c r="JK297" s="81"/>
      <c r="JL297" s="81"/>
      <c r="JM297" s="81"/>
      <c r="JN297" s="81"/>
      <c r="JO297" s="81"/>
      <c r="JP297" s="81"/>
      <c r="JQ297" s="81"/>
      <c r="JR297" s="81"/>
      <c r="JS297" s="81"/>
      <c r="JT297" s="81"/>
      <c r="JU297" s="81"/>
      <c r="JV297" s="81"/>
      <c r="JW297" s="81"/>
      <c r="JX297" s="81"/>
      <c r="JY297" s="81"/>
      <c r="JZ297" s="81"/>
      <c r="KA297" s="81"/>
      <c r="KB297" s="81"/>
      <c r="KC297" s="81"/>
      <c r="KD297" s="81"/>
      <c r="KE297" s="81"/>
      <c r="KF297" s="81"/>
      <c r="KG297" s="81"/>
      <c r="KH297" s="81"/>
      <c r="KI297" s="81"/>
      <c r="KJ297" s="81"/>
      <c r="KK297" s="81"/>
      <c r="KL297" s="81"/>
      <c r="KM297" s="81"/>
      <c r="KN297" s="81"/>
      <c r="KO297" s="81"/>
      <c r="KP297" s="81"/>
      <c r="KQ297" s="81"/>
      <c r="KR297" s="81"/>
      <c r="KS297" s="81"/>
      <c r="KT297" s="81"/>
      <c r="KU297" s="81"/>
      <c r="KV297" s="81"/>
      <c r="KW297" s="81"/>
      <c r="KX297" s="81"/>
      <c r="KY297" s="81"/>
      <c r="KZ297" s="81"/>
      <c r="LA297" s="81"/>
      <c r="LB297" s="81"/>
      <c r="LC297" s="81"/>
      <c r="LD297" s="81"/>
      <c r="LE297" s="81"/>
      <c r="LF297" s="81"/>
      <c r="LG297" s="81"/>
      <c r="LH297" s="81"/>
      <c r="LI297" s="81"/>
      <c r="LJ297" s="81"/>
      <c r="LK297" s="81"/>
      <c r="LL297" s="81"/>
      <c r="LM297" s="81"/>
      <c r="LN297" s="81"/>
      <c r="LO297" s="81"/>
      <c r="LP297" s="81"/>
      <c r="LQ297" s="81"/>
      <c r="LR297" s="81"/>
      <c r="LS297" s="81"/>
      <c r="LT297" s="81"/>
      <c r="LU297" s="81"/>
      <c r="LV297" s="81"/>
      <c r="LW297" s="81"/>
      <c r="LX297" s="81"/>
      <c r="LY297" s="81"/>
      <c r="LZ297" s="81"/>
      <c r="MA297" s="81"/>
      <c r="MB297" s="81"/>
      <c r="MC297" s="81"/>
      <c r="MD297" s="81"/>
      <c r="ME297" s="81"/>
      <c r="MF297" s="81"/>
      <c r="MG297" s="81"/>
      <c r="MH297" s="81"/>
      <c r="MI297" s="81"/>
      <c r="MJ297" s="81"/>
      <c r="MK297" s="81"/>
      <c r="ML297" s="81"/>
      <c r="MM297" s="81"/>
      <c r="MN297" s="81"/>
      <c r="MO297" s="81"/>
      <c r="MP297" s="81"/>
      <c r="MQ297" s="81"/>
      <c r="MR297" s="81"/>
      <c r="MS297" s="81"/>
      <c r="MT297" s="81"/>
      <c r="MU297" s="81"/>
      <c r="MV297" s="81"/>
      <c r="MW297" s="81"/>
      <c r="MX297" s="81"/>
      <c r="MY297" s="81"/>
      <c r="MZ297" s="81"/>
      <c r="NA297" s="81"/>
      <c r="NB297" s="81"/>
      <c r="NC297" s="81"/>
      <c r="ND297" s="81"/>
      <c r="NE297" s="81"/>
      <c r="NF297" s="81"/>
      <c r="NG297" s="81"/>
      <c r="NH297" s="81"/>
      <c r="NI297" s="81"/>
      <c r="NJ297" s="81"/>
      <c r="NK297" s="81"/>
      <c r="NL297" s="81"/>
      <c r="NM297" s="81"/>
      <c r="NN297" s="81"/>
      <c r="NO297" s="81"/>
      <c r="NP297" s="81"/>
      <c r="NQ297" s="81"/>
      <c r="NR297" s="81"/>
      <c r="NS297" s="81"/>
      <c r="NT297" s="81"/>
      <c r="NU297" s="81"/>
      <c r="NV297" s="81"/>
      <c r="NW297" s="81"/>
      <c r="NX297" s="81"/>
      <c r="NY297" s="81"/>
      <c r="NZ297" s="81"/>
      <c r="OA297" s="81"/>
      <c r="OB297" s="81"/>
      <c r="OC297" s="81"/>
      <c r="OD297" s="81"/>
      <c r="OE297" s="81"/>
      <c r="OF297" s="81"/>
      <c r="OG297" s="81"/>
      <c r="OH297" s="81"/>
      <c r="OI297" s="81"/>
      <c r="OJ297" s="81"/>
      <c r="OK297" s="81"/>
      <c r="OL297" s="81"/>
      <c r="OM297" s="81"/>
      <c r="ON297" s="81"/>
      <c r="OO297" s="81"/>
      <c r="OP297" s="81"/>
      <c r="OQ297" s="81"/>
      <c r="OR297" s="81"/>
      <c r="OS297" s="81"/>
      <c r="OT297" s="81"/>
      <c r="OU297" s="81"/>
      <c r="OV297" s="81"/>
      <c r="OW297" s="81"/>
      <c r="OX297" s="81"/>
      <c r="OY297" s="81"/>
      <c r="OZ297" s="81"/>
      <c r="PA297" s="81"/>
      <c r="PB297" s="81"/>
      <c r="PC297" s="81"/>
      <c r="PD297" s="81"/>
      <c r="PE297" s="81"/>
      <c r="PF297" s="81"/>
      <c r="PG297" s="81"/>
      <c r="PH297" s="81"/>
      <c r="PI297" s="81"/>
      <c r="PJ297" s="81"/>
      <c r="PK297" s="81"/>
      <c r="PL297" s="81"/>
      <c r="PM297" s="81"/>
      <c r="PN297" s="81"/>
      <c r="PO297" s="81"/>
      <c r="PP297" s="81"/>
      <c r="PQ297" s="81"/>
      <c r="PR297" s="81"/>
      <c r="PS297" s="81"/>
      <c r="PT297" s="81"/>
      <c r="PU297" s="81"/>
      <c r="PV297" s="81"/>
      <c r="PW297" s="81"/>
      <c r="PX297" s="81"/>
      <c r="PY297" s="81"/>
      <c r="PZ297" s="81"/>
      <c r="QA297" s="81"/>
      <c r="QB297" s="81"/>
      <c r="QC297" s="81"/>
      <c r="QD297" s="81"/>
      <c r="QE297" s="81"/>
      <c r="QF297" s="81"/>
      <c r="QG297" s="81"/>
      <c r="QH297" s="81"/>
      <c r="QI297" s="81"/>
      <c r="QJ297" s="81"/>
      <c r="QK297" s="81"/>
      <c r="QL297" s="81"/>
      <c r="QM297" s="81"/>
      <c r="QN297" s="81"/>
      <c r="QO297" s="81"/>
      <c r="QP297" s="81"/>
      <c r="QQ297" s="81"/>
      <c r="QR297" s="81"/>
      <c r="QS297" s="81"/>
      <c r="QT297" s="81"/>
      <c r="QU297" s="81"/>
      <c r="QV297" s="81"/>
      <c r="QW297" s="81"/>
      <c r="QX297" s="81"/>
      <c r="QY297" s="81"/>
      <c r="QZ297" s="81"/>
      <c r="RA297" s="81"/>
      <c r="RB297" s="81"/>
      <c r="RC297" s="81"/>
      <c r="RD297" s="81"/>
      <c r="RE297" s="81"/>
      <c r="RF297" s="81"/>
      <c r="RG297" s="81"/>
      <c r="RH297" s="81"/>
      <c r="RI297" s="81"/>
      <c r="RJ297" s="81"/>
      <c r="RK297" s="81"/>
      <c r="RL297" s="81"/>
      <c r="RM297" s="81"/>
      <c r="RN297" s="81"/>
      <c r="RO297" s="81"/>
      <c r="RP297" s="81"/>
      <c r="RQ297" s="81"/>
      <c r="RR297" s="81"/>
      <c r="RS297" s="81"/>
      <c r="RT297" s="81"/>
      <c r="RU297" s="81"/>
      <c r="RV297" s="81"/>
      <c r="RW297" s="81"/>
      <c r="RX297" s="81"/>
      <c r="RY297" s="81"/>
      <c r="RZ297" s="81"/>
      <c r="SA297" s="81"/>
      <c r="SB297" s="81"/>
      <c r="SC297" s="81"/>
      <c r="SD297" s="81"/>
      <c r="SE297" s="81"/>
      <c r="SF297" s="81"/>
      <c r="SG297" s="81"/>
      <c r="SH297" s="81"/>
      <c r="SI297" s="81"/>
      <c r="SJ297" s="81"/>
      <c r="SK297" s="81"/>
      <c r="SL297" s="81"/>
      <c r="SM297" s="81"/>
      <c r="SN297" s="81"/>
      <c r="SO297" s="81"/>
      <c r="SP297" s="81"/>
      <c r="SQ297" s="81"/>
      <c r="SR297" s="81"/>
      <c r="SS297" s="81"/>
      <c r="ST297" s="81"/>
      <c r="SU297" s="81"/>
      <c r="SV297" s="81"/>
      <c r="SW297" s="81"/>
      <c r="SX297" s="81"/>
      <c r="SY297" s="81"/>
      <c r="SZ297" s="81"/>
      <c r="TA297" s="81"/>
      <c r="TB297" s="81"/>
      <c r="TC297" s="81"/>
      <c r="TD297" s="81"/>
      <c r="TE297" s="81"/>
      <c r="TF297" s="81"/>
      <c r="TG297" s="81"/>
      <c r="TH297" s="81"/>
      <c r="TI297" s="81"/>
      <c r="TJ297" s="81"/>
      <c r="TK297" s="81"/>
      <c r="TL297" s="81"/>
      <c r="TM297" s="81"/>
      <c r="TN297" s="81"/>
      <c r="TO297" s="81"/>
      <c r="TP297" s="81"/>
      <c r="TQ297" s="81"/>
      <c r="TR297" s="81"/>
      <c r="TS297" s="81"/>
      <c r="TT297" s="81"/>
      <c r="TU297" s="81"/>
      <c r="TV297" s="81"/>
      <c r="TW297" s="81"/>
      <c r="TX297" s="81"/>
      <c r="TY297" s="81"/>
      <c r="TZ297" s="81"/>
      <c r="UA297" s="81"/>
      <c r="UB297" s="81"/>
      <c r="UC297" s="81"/>
      <c r="UD297" s="81"/>
      <c r="UE297" s="81"/>
      <c r="UF297" s="81"/>
      <c r="UG297" s="81"/>
      <c r="UH297" s="81"/>
      <c r="UI297" s="81"/>
      <c r="UJ297" s="81"/>
      <c r="UK297" s="81"/>
      <c r="UL297" s="81"/>
      <c r="UM297" s="81"/>
      <c r="UN297" s="81"/>
      <c r="UO297" s="81"/>
      <c r="UP297" s="81"/>
      <c r="UQ297" s="81"/>
      <c r="UR297" s="81"/>
      <c r="US297" s="81"/>
      <c r="UT297" s="81"/>
      <c r="UU297" s="81"/>
      <c r="UV297" s="81"/>
      <c r="UW297" s="81"/>
      <c r="UX297" s="81"/>
      <c r="UY297" s="81"/>
      <c r="UZ297" s="81"/>
      <c r="VA297" s="81"/>
      <c r="VB297" s="81"/>
      <c r="VC297" s="81"/>
      <c r="VD297" s="81"/>
      <c r="VE297" s="81"/>
      <c r="VF297" s="81"/>
      <c r="VG297" s="81"/>
      <c r="VH297" s="81"/>
      <c r="VI297" s="81"/>
      <c r="VJ297" s="81"/>
      <c r="VK297" s="81"/>
      <c r="VL297" s="81"/>
      <c r="VM297" s="81"/>
      <c r="VN297" s="81"/>
      <c r="VO297" s="81"/>
      <c r="VP297" s="81"/>
      <c r="VQ297" s="81"/>
      <c r="VR297" s="81"/>
      <c r="VS297" s="81"/>
      <c r="VT297" s="81"/>
      <c r="VU297" s="81"/>
      <c r="VV297" s="81"/>
      <c r="VW297" s="81"/>
      <c r="VX297" s="81"/>
      <c r="VY297" s="81"/>
      <c r="VZ297" s="81"/>
      <c r="WA297" s="81"/>
      <c r="WB297" s="81"/>
      <c r="WC297" s="81"/>
      <c r="WD297" s="81"/>
      <c r="WE297" s="81"/>
      <c r="WF297" s="81"/>
      <c r="WG297" s="81"/>
      <c r="WH297" s="81"/>
      <c r="WI297" s="81"/>
      <c r="WJ297" s="81"/>
      <c r="WK297" s="81"/>
      <c r="WL297" s="81"/>
      <c r="WM297" s="81"/>
      <c r="WN297" s="81"/>
      <c r="WO297" s="81"/>
      <c r="WP297" s="81"/>
      <c r="WQ297" s="81"/>
      <c r="WR297" s="81"/>
      <c r="WS297" s="81"/>
      <c r="WT297" s="81"/>
      <c r="WU297" s="81"/>
      <c r="WV297" s="81"/>
      <c r="WW297" s="81"/>
      <c r="WX297" s="81"/>
      <c r="WY297" s="81"/>
      <c r="WZ297" s="81"/>
      <c r="XA297" s="81"/>
      <c r="XB297" s="81"/>
      <c r="XC297" s="81"/>
      <c r="XD297" s="81"/>
      <c r="XE297" s="81"/>
      <c r="XF297" s="81"/>
      <c r="XG297" s="81"/>
      <c r="XH297" s="81"/>
      <c r="XI297" s="81"/>
      <c r="XJ297" s="81"/>
      <c r="XK297" s="81"/>
      <c r="XL297" s="81"/>
      <c r="XM297" s="81"/>
      <c r="XN297" s="81"/>
      <c r="XO297" s="81"/>
      <c r="XP297" s="81"/>
      <c r="XQ297" s="81"/>
      <c r="XR297" s="81"/>
      <c r="XS297" s="81"/>
      <c r="XT297" s="81"/>
      <c r="XU297" s="81"/>
      <c r="XV297" s="81"/>
      <c r="XW297" s="81"/>
      <c r="XX297" s="81"/>
      <c r="XY297" s="81"/>
      <c r="XZ297" s="81"/>
      <c r="YA297" s="81"/>
      <c r="YB297" s="81"/>
      <c r="YC297" s="81"/>
      <c r="YD297" s="81"/>
      <c r="YE297" s="81"/>
      <c r="YF297" s="81"/>
      <c r="YG297" s="81"/>
      <c r="YH297" s="81"/>
      <c r="YI297" s="81"/>
      <c r="YJ297" s="81"/>
      <c r="YK297" s="81"/>
      <c r="YL297" s="81"/>
      <c r="YM297" s="81"/>
      <c r="YN297" s="81"/>
      <c r="YO297" s="81"/>
      <c r="YP297" s="81"/>
      <c r="YQ297" s="81"/>
      <c r="YR297" s="81"/>
      <c r="YS297" s="81"/>
      <c r="YT297" s="81"/>
      <c r="YU297" s="81"/>
      <c r="YV297" s="81"/>
      <c r="YW297" s="81"/>
      <c r="YX297" s="81"/>
      <c r="YY297" s="81"/>
      <c r="YZ297" s="81"/>
      <c r="ZA297" s="81"/>
      <c r="ZB297" s="81"/>
      <c r="ZC297" s="81"/>
      <c r="ZD297" s="81"/>
      <c r="ZE297" s="81"/>
      <c r="ZF297" s="81"/>
      <c r="ZG297" s="81"/>
      <c r="ZH297" s="81"/>
      <c r="ZI297" s="81"/>
      <c r="ZJ297" s="81"/>
      <c r="ZK297" s="81"/>
      <c r="ZL297" s="81"/>
      <c r="ZM297" s="81"/>
      <c r="ZN297" s="81"/>
      <c r="ZO297" s="81"/>
      <c r="ZP297" s="81"/>
      <c r="ZQ297" s="81"/>
      <c r="ZR297" s="81"/>
      <c r="ZS297" s="81"/>
      <c r="ZT297" s="81"/>
      <c r="ZU297" s="81"/>
      <c r="ZV297" s="81"/>
      <c r="ZW297" s="81"/>
      <c r="ZX297" s="81"/>
      <c r="ZY297" s="81"/>
      <c r="ZZ297" s="81"/>
      <c r="AAA297" s="81"/>
      <c r="AAB297" s="81"/>
      <c r="AAC297" s="81"/>
      <c r="AAD297" s="81"/>
      <c r="AAE297" s="81"/>
      <c r="AAF297" s="81"/>
      <c r="AAG297" s="81"/>
      <c r="AAH297" s="81"/>
      <c r="AAI297" s="81"/>
      <c r="AAJ297" s="81"/>
      <c r="AAK297" s="81"/>
      <c r="AAL297" s="81"/>
      <c r="AAM297" s="81"/>
      <c r="AAN297" s="81"/>
      <c r="AAO297" s="81"/>
      <c r="AAP297" s="81"/>
      <c r="AAQ297" s="81"/>
      <c r="AAR297" s="81"/>
      <c r="AAS297" s="81"/>
      <c r="AAT297" s="81"/>
      <c r="AAU297" s="81"/>
      <c r="AAV297" s="81"/>
      <c r="AAW297" s="81"/>
      <c r="AAX297" s="81"/>
      <c r="AAY297" s="81"/>
      <c r="AAZ297" s="81"/>
      <c r="ABA297" s="81"/>
      <c r="ABB297" s="81"/>
      <c r="ABC297" s="81"/>
      <c r="ABD297" s="81"/>
      <c r="ABE297" s="81"/>
      <c r="ABF297" s="81"/>
      <c r="ABG297" s="81"/>
      <c r="ABH297" s="81"/>
      <c r="ABI297" s="81"/>
      <c r="ABJ297" s="81"/>
      <c r="ABK297" s="81"/>
      <c r="ABL297" s="81"/>
      <c r="ABM297" s="81"/>
      <c r="ABN297" s="81"/>
      <c r="ABO297" s="81"/>
      <c r="ABP297" s="81"/>
      <c r="ABQ297" s="81"/>
      <c r="ABR297" s="81"/>
      <c r="ABS297" s="81"/>
      <c r="ABT297" s="81"/>
      <c r="ABU297" s="81"/>
      <c r="ABV297" s="81"/>
      <c r="ABW297" s="81"/>
      <c r="ABX297" s="81"/>
      <c r="ABY297" s="81"/>
      <c r="ABZ297" s="81"/>
      <c r="ACA297" s="81"/>
      <c r="ACB297" s="81"/>
      <c r="ACC297" s="81"/>
      <c r="ACD297" s="81"/>
      <c r="ACE297" s="81"/>
      <c r="ACF297" s="81"/>
      <c r="ACG297" s="81"/>
      <c r="ACH297" s="81"/>
      <c r="ACI297" s="81"/>
      <c r="ACJ297" s="81"/>
      <c r="ACK297" s="81"/>
      <c r="ACL297" s="81"/>
      <c r="ACM297" s="81"/>
      <c r="ACN297" s="81"/>
      <c r="ACO297" s="81"/>
      <c r="ACP297" s="81"/>
      <c r="ACQ297" s="81"/>
      <c r="ACR297" s="81"/>
      <c r="ACS297" s="81"/>
      <c r="ACT297" s="81"/>
      <c r="ACU297" s="81"/>
      <c r="ACV297" s="81"/>
      <c r="ACW297" s="81"/>
      <c r="ACX297" s="81"/>
      <c r="ACY297" s="81"/>
      <c r="ACZ297" s="81"/>
      <c r="ADA297" s="81"/>
      <c r="ADB297" s="81"/>
      <c r="ADC297" s="81"/>
      <c r="ADD297" s="81"/>
      <c r="ADE297" s="81"/>
      <c r="ADF297" s="81"/>
      <c r="ADG297" s="81"/>
      <c r="ADH297" s="81"/>
      <c r="ADI297" s="81"/>
      <c r="ADJ297" s="81"/>
      <c r="ADK297" s="81"/>
      <c r="ADL297" s="81"/>
      <c r="ADM297" s="81"/>
      <c r="ADN297" s="81"/>
      <c r="ADO297" s="81"/>
      <c r="ADP297" s="81"/>
      <c r="ADQ297" s="81"/>
      <c r="ADR297" s="81"/>
      <c r="ADS297" s="81"/>
      <c r="ADT297" s="81"/>
      <c r="ADU297" s="81"/>
      <c r="ADV297" s="81"/>
      <c r="ADW297" s="81"/>
      <c r="ADX297" s="81"/>
      <c r="ADY297" s="81"/>
      <c r="ADZ297" s="81"/>
      <c r="AEA297" s="81"/>
      <c r="AEB297" s="81"/>
      <c r="AEC297" s="81"/>
      <c r="AED297" s="81"/>
      <c r="AEE297" s="81"/>
      <c r="AEF297" s="81"/>
      <c r="AEG297" s="81"/>
      <c r="AEH297" s="81"/>
      <c r="AEI297" s="81"/>
      <c r="AEJ297" s="81"/>
      <c r="AEK297" s="81"/>
      <c r="AEL297" s="81"/>
      <c r="AEM297" s="81"/>
      <c r="AEN297" s="81"/>
      <c r="AEO297" s="81"/>
      <c r="AEP297" s="81"/>
      <c r="AEQ297" s="81"/>
      <c r="AER297" s="81"/>
      <c r="AES297" s="81"/>
      <c r="AET297" s="81"/>
      <c r="AEU297" s="81"/>
      <c r="AEV297" s="81"/>
      <c r="AEW297" s="81"/>
      <c r="AEX297" s="81"/>
      <c r="AEY297" s="81"/>
      <c r="AEZ297" s="81"/>
      <c r="AFA297" s="81"/>
      <c r="AFB297" s="81"/>
      <c r="AFC297" s="81"/>
      <c r="AFD297" s="81"/>
      <c r="AFE297" s="81"/>
      <c r="AFF297" s="81"/>
      <c r="AFG297" s="81"/>
      <c r="AFH297" s="81"/>
      <c r="AFI297" s="81"/>
      <c r="AFJ297" s="81"/>
      <c r="AFK297" s="81"/>
      <c r="AFL297" s="81"/>
      <c r="AFM297" s="81"/>
      <c r="AFN297" s="81"/>
      <c r="AFO297" s="81"/>
      <c r="AFP297" s="81"/>
      <c r="AFQ297" s="81"/>
      <c r="AFR297" s="81"/>
      <c r="AFS297" s="81"/>
      <c r="AFT297" s="81"/>
      <c r="AFU297" s="81"/>
      <c r="AFV297" s="81"/>
      <c r="AFW297" s="81"/>
      <c r="AFX297" s="81"/>
      <c r="AFY297" s="81"/>
      <c r="AFZ297" s="81"/>
      <c r="AGA297" s="81"/>
      <c r="AGB297" s="81"/>
      <c r="AGC297" s="81"/>
      <c r="AGD297" s="81"/>
      <c r="AGE297" s="81"/>
      <c r="AGF297" s="81"/>
      <c r="AGG297" s="81"/>
      <c r="AGH297" s="81"/>
      <c r="AGI297" s="81"/>
      <c r="AGJ297" s="81"/>
      <c r="AGK297" s="81"/>
      <c r="AGL297" s="81"/>
      <c r="AGM297" s="81"/>
      <c r="AGN297" s="81"/>
      <c r="AGO297" s="81"/>
      <c r="AGP297" s="81"/>
      <c r="AGQ297" s="81"/>
      <c r="AGR297" s="81"/>
      <c r="AGS297" s="81"/>
      <c r="AGT297" s="81"/>
      <c r="AGU297" s="81"/>
      <c r="AGV297" s="81"/>
      <c r="AGW297" s="81"/>
      <c r="AGX297" s="81"/>
      <c r="AGY297" s="81"/>
      <c r="AGZ297" s="81"/>
      <c r="AHA297" s="81"/>
      <c r="AHB297" s="81"/>
      <c r="AHC297" s="81"/>
      <c r="AHD297" s="81"/>
      <c r="AHE297" s="81"/>
      <c r="AHF297" s="81"/>
      <c r="AHG297" s="81"/>
      <c r="AHH297" s="81"/>
      <c r="AHI297" s="81"/>
      <c r="AHJ297" s="81"/>
      <c r="AHK297" s="81"/>
      <c r="AHL297" s="81"/>
      <c r="AHM297" s="81"/>
      <c r="AHN297" s="81"/>
      <c r="AHO297" s="81"/>
      <c r="AHP297" s="81"/>
      <c r="AHQ297" s="81"/>
      <c r="AHR297" s="81"/>
      <c r="AHS297" s="81"/>
      <c r="AHT297" s="81"/>
      <c r="AHU297" s="81"/>
      <c r="AHV297" s="81"/>
      <c r="AHW297" s="81"/>
      <c r="AHX297" s="81"/>
      <c r="AHY297" s="81"/>
      <c r="AHZ297" s="81"/>
      <c r="AIA297" s="81"/>
      <c r="AIB297" s="81"/>
      <c r="AIC297" s="81"/>
      <c r="AID297" s="81"/>
      <c r="AIE297" s="81"/>
      <c r="AIF297" s="81"/>
      <c r="AIG297" s="81"/>
      <c r="AIH297" s="81"/>
      <c r="AII297" s="81"/>
      <c r="AIJ297" s="81"/>
      <c r="AIK297" s="81"/>
      <c r="AIL297" s="81"/>
      <c r="AIM297" s="81"/>
      <c r="AIN297" s="81"/>
      <c r="AIO297" s="81"/>
      <c r="AIP297" s="81"/>
      <c r="AIQ297" s="81"/>
      <c r="AIR297" s="81"/>
      <c r="AIS297" s="81"/>
      <c r="AIT297" s="81"/>
      <c r="AIU297" s="81"/>
      <c r="AIV297" s="81"/>
      <c r="AIW297" s="81"/>
      <c r="AIX297" s="81"/>
      <c r="AIY297" s="81"/>
      <c r="AIZ297" s="81"/>
      <c r="AJA297" s="81"/>
      <c r="AJB297" s="81"/>
      <c r="AJC297" s="81"/>
      <c r="AJD297" s="81"/>
      <c r="AJE297" s="81"/>
      <c r="AJF297" s="81"/>
      <c r="AJG297" s="81"/>
      <c r="AJH297" s="81"/>
      <c r="AJI297" s="81"/>
      <c r="AJJ297" s="81"/>
      <c r="AJK297" s="81"/>
      <c r="AJL297" s="81"/>
      <c r="AJM297" s="81"/>
      <c r="AJN297" s="81"/>
      <c r="AJO297" s="81"/>
      <c r="AJP297" s="81"/>
      <c r="AJQ297" s="81"/>
      <c r="AJR297" s="81"/>
      <c r="AJS297" s="81"/>
      <c r="AJT297" s="81"/>
      <c r="AJU297" s="81"/>
      <c r="AJV297" s="81"/>
      <c r="AJW297" s="81"/>
      <c r="AJX297" s="81"/>
      <c r="AJY297" s="81"/>
      <c r="AJZ297" s="81"/>
      <c r="AKA297" s="81"/>
      <c r="AKB297" s="81"/>
      <c r="AKC297" s="81"/>
      <c r="AKD297" s="81"/>
      <c r="AKE297" s="81"/>
      <c r="AKF297" s="81"/>
      <c r="AKG297" s="81"/>
      <c r="AKH297" s="81"/>
      <c r="AKI297" s="81"/>
      <c r="AKJ297" s="81"/>
      <c r="AKK297" s="81"/>
      <c r="AKL297" s="81"/>
      <c r="AKM297" s="81"/>
      <c r="AKN297" s="81"/>
      <c r="AKO297" s="81"/>
      <c r="AKP297" s="81"/>
      <c r="AKQ297" s="81"/>
      <c r="AKR297" s="81"/>
      <c r="AKS297" s="81"/>
      <c r="AKT297" s="81"/>
      <c r="AKU297" s="81"/>
      <c r="AKV297" s="81"/>
      <c r="AKW297" s="81"/>
      <c r="AKX297" s="81"/>
      <c r="AKY297" s="81"/>
      <c r="AKZ297" s="81"/>
      <c r="ALA297" s="81"/>
      <c r="ALB297" s="81"/>
      <c r="ALC297" s="81"/>
      <c r="ALD297" s="81"/>
      <c r="ALE297" s="81"/>
      <c r="ALF297" s="81"/>
      <c r="ALG297" s="81"/>
      <c r="ALH297" s="81"/>
      <c r="ALI297" s="81"/>
      <c r="ALJ297" s="81"/>
      <c r="ALK297" s="81"/>
      <c r="ALL297" s="81"/>
      <c r="ALM297" s="81"/>
      <c r="ALN297" s="81"/>
      <c r="ALO297" s="81"/>
      <c r="ALP297" s="81"/>
      <c r="ALQ297" s="81"/>
      <c r="ALR297" s="81"/>
      <c r="ALS297" s="81"/>
      <c r="ALT297" s="81"/>
      <c r="ALU297" s="81"/>
      <c r="ALV297" s="81"/>
      <c r="ALW297" s="81"/>
      <c r="ALX297" s="81"/>
      <c r="ALY297" s="81"/>
      <c r="ALZ297" s="81"/>
      <c r="AMA297" s="81"/>
      <c r="AMB297" s="81"/>
      <c r="AMC297" s="81"/>
      <c r="AMD297" s="81"/>
      <c r="AME297" s="81"/>
      <c r="AMF297" s="81"/>
      <c r="AMG297" s="81"/>
      <c r="AMH297" s="81"/>
      <c r="AMI297" s="81"/>
      <c r="AMJ297" s="81"/>
      <c r="AMK297" s="81"/>
      <c r="AML297" s="81"/>
      <c r="AMM297" s="81"/>
      <c r="AMN297" s="81"/>
      <c r="AMO297" s="81"/>
      <c r="AMP297" s="81"/>
      <c r="AMQ297" s="81"/>
      <c r="AMR297" s="81"/>
      <c r="AMS297" s="81"/>
      <c r="AMT297" s="81"/>
      <c r="AMU297" s="81"/>
      <c r="AMV297" s="81"/>
      <c r="AMW297" s="81"/>
      <c r="AMX297" s="81"/>
      <c r="AMY297" s="81"/>
      <c r="AMZ297" s="81"/>
      <c r="ANA297" s="81"/>
      <c r="ANB297" s="81"/>
      <c r="ANC297" s="81"/>
      <c r="AND297" s="81"/>
      <c r="ANE297" s="81"/>
      <c r="ANF297" s="81"/>
      <c r="ANG297" s="81"/>
      <c r="ANH297" s="81"/>
      <c r="ANI297" s="81"/>
      <c r="ANJ297" s="81"/>
      <c r="ANK297" s="81"/>
      <c r="ANL297" s="81"/>
      <c r="ANM297" s="81"/>
      <c r="ANN297" s="81"/>
      <c r="ANO297" s="81"/>
      <c r="ANP297" s="81"/>
      <c r="ANQ297" s="81"/>
      <c r="ANR297" s="81"/>
      <c r="ANS297" s="81"/>
      <c r="ANT297" s="81"/>
      <c r="ANU297" s="81"/>
      <c r="ANV297" s="81"/>
      <c r="ANW297" s="81"/>
      <c r="ANX297" s="81"/>
      <c r="ANY297" s="81"/>
      <c r="ANZ297" s="81"/>
      <c r="AOA297" s="81"/>
      <c r="AOB297" s="81"/>
      <c r="AOC297" s="81"/>
      <c r="AOD297" s="81"/>
      <c r="AOE297" s="81"/>
      <c r="AOF297" s="81"/>
      <c r="AOG297" s="81"/>
      <c r="AOH297" s="81"/>
      <c r="AOI297" s="81"/>
      <c r="AOJ297" s="81"/>
      <c r="AOK297" s="81"/>
      <c r="AOL297" s="81"/>
      <c r="AOM297" s="81"/>
      <c r="AON297" s="81"/>
      <c r="AOO297" s="81"/>
      <c r="AOP297" s="81"/>
      <c r="AOQ297" s="81"/>
      <c r="AOR297" s="81"/>
      <c r="AOS297" s="81"/>
      <c r="AOT297" s="81"/>
      <c r="AOU297" s="81"/>
      <c r="AOV297" s="81"/>
      <c r="AOW297" s="81"/>
      <c r="AOX297" s="81"/>
      <c r="AOY297" s="81"/>
      <c r="AOZ297" s="81"/>
      <c r="APA297" s="81"/>
      <c r="APB297" s="81"/>
      <c r="APC297" s="81"/>
      <c r="APD297" s="81"/>
      <c r="APE297" s="81"/>
      <c r="APF297" s="81"/>
      <c r="APG297" s="81"/>
      <c r="APH297" s="81"/>
      <c r="API297" s="81"/>
      <c r="APJ297" s="81"/>
      <c r="APK297" s="81"/>
      <c r="APL297" s="81"/>
      <c r="APM297" s="81"/>
      <c r="APN297" s="81"/>
      <c r="APO297" s="81"/>
      <c r="APP297" s="81"/>
      <c r="APQ297" s="81"/>
      <c r="APR297" s="81"/>
      <c r="APS297" s="81"/>
      <c r="APT297" s="81"/>
      <c r="APU297" s="81"/>
      <c r="APV297" s="81"/>
      <c r="APW297" s="81"/>
      <c r="APX297" s="81"/>
      <c r="APY297" s="81"/>
      <c r="APZ297" s="81"/>
      <c r="AQA297" s="81"/>
      <c r="AQB297" s="81"/>
      <c r="AQC297" s="81"/>
      <c r="AQD297" s="81"/>
      <c r="AQE297" s="81"/>
      <c r="AQF297" s="81"/>
      <c r="AQG297" s="81"/>
      <c r="AQH297" s="81"/>
      <c r="AQI297" s="81"/>
      <c r="AQJ297" s="81"/>
      <c r="AQK297" s="81"/>
      <c r="AQL297" s="81"/>
      <c r="AQM297" s="81"/>
      <c r="AQN297" s="81"/>
      <c r="AQO297" s="81"/>
      <c r="AQP297" s="81"/>
      <c r="AQQ297" s="81"/>
      <c r="AQR297" s="81"/>
      <c r="AQS297" s="81"/>
      <c r="AQT297" s="81"/>
      <c r="AQU297" s="81"/>
      <c r="AQV297" s="81"/>
      <c r="AQW297" s="81"/>
      <c r="AQX297" s="81"/>
      <c r="AQY297" s="81"/>
      <c r="AQZ297" s="81"/>
      <c r="ARA297" s="81"/>
      <c r="ARB297" s="81"/>
      <c r="ARC297" s="81"/>
      <c r="ARD297" s="81"/>
      <c r="ARE297" s="81"/>
      <c r="ARF297" s="81"/>
      <c r="ARG297" s="81"/>
      <c r="ARH297" s="81"/>
      <c r="ARI297" s="81"/>
      <c r="ARJ297" s="81"/>
      <c r="ARK297" s="81"/>
      <c r="ARL297" s="81"/>
      <c r="ARM297" s="81"/>
      <c r="ARN297" s="81"/>
      <c r="ARO297" s="81"/>
      <c r="ARP297" s="81"/>
      <c r="ARQ297" s="81"/>
      <c r="ARR297" s="81"/>
      <c r="ARS297" s="81"/>
      <c r="ART297" s="81"/>
      <c r="ARU297" s="81"/>
      <c r="ARV297" s="81"/>
      <c r="ARW297" s="81"/>
      <c r="ARX297" s="81"/>
      <c r="ARY297" s="81"/>
      <c r="ARZ297" s="81"/>
      <c r="ASA297" s="81"/>
      <c r="ASB297" s="81"/>
      <c r="ASC297" s="81"/>
      <c r="ASD297" s="81"/>
      <c r="ASE297" s="81"/>
      <c r="ASF297" s="81"/>
      <c r="ASG297" s="81"/>
      <c r="ASH297" s="81"/>
      <c r="ASI297" s="81"/>
      <c r="ASJ297" s="81"/>
      <c r="ASK297" s="81"/>
      <c r="ASL297" s="81"/>
      <c r="ASM297" s="81"/>
      <c r="ASN297" s="81"/>
      <c r="ASO297" s="81"/>
      <c r="ASP297" s="81"/>
      <c r="ASQ297" s="81"/>
      <c r="ASR297" s="81"/>
      <c r="ASS297" s="81"/>
      <c r="AST297" s="81"/>
      <c r="ASU297" s="81"/>
      <c r="ASV297" s="81"/>
      <c r="ASW297" s="81"/>
      <c r="ASX297" s="81"/>
      <c r="ASY297" s="81"/>
      <c r="ASZ297" s="81"/>
      <c r="ATA297" s="81"/>
      <c r="ATB297" s="81"/>
      <c r="ATC297" s="81"/>
      <c r="ATD297" s="81"/>
      <c r="ATE297" s="81"/>
      <c r="ATF297" s="81"/>
      <c r="ATG297" s="81"/>
      <c r="ATH297" s="81"/>
      <c r="ATI297" s="81"/>
      <c r="ATJ297" s="81"/>
      <c r="ATK297" s="81"/>
      <c r="ATL297" s="81"/>
      <c r="ATM297" s="81"/>
      <c r="ATN297" s="81"/>
      <c r="ATO297" s="81"/>
      <c r="ATP297" s="81"/>
      <c r="ATQ297" s="81"/>
      <c r="ATR297" s="81"/>
      <c r="ATS297" s="81"/>
      <c r="ATT297" s="81"/>
      <c r="ATU297" s="81"/>
      <c r="ATV297" s="81"/>
      <c r="ATW297" s="81"/>
      <c r="ATX297" s="81"/>
      <c r="ATY297" s="81"/>
      <c r="ATZ297" s="81"/>
      <c r="AUA297" s="81"/>
      <c r="AUB297" s="81"/>
      <c r="AUC297" s="81"/>
      <c r="AUD297" s="81"/>
      <c r="AUE297" s="81"/>
      <c r="AUF297" s="81"/>
      <c r="AUG297" s="81"/>
      <c r="AUH297" s="81"/>
      <c r="AUI297" s="81"/>
      <c r="AUJ297" s="81"/>
      <c r="AUK297" s="81"/>
      <c r="AUL297" s="81"/>
      <c r="AUM297" s="81"/>
      <c r="AUN297" s="81"/>
      <c r="AUO297" s="81"/>
      <c r="AUP297" s="81"/>
      <c r="AUQ297" s="81"/>
      <c r="AUR297" s="81"/>
      <c r="AUS297" s="81"/>
      <c r="AUT297" s="81"/>
      <c r="AUU297" s="81"/>
      <c r="AUV297" s="81"/>
      <c r="AUW297" s="81"/>
      <c r="AUX297" s="81"/>
      <c r="AUY297" s="81"/>
      <c r="AUZ297" s="81"/>
      <c r="AVA297" s="81"/>
      <c r="AVB297" s="81"/>
      <c r="AVC297" s="81"/>
      <c r="AVD297" s="81"/>
      <c r="AVE297" s="81"/>
      <c r="AVF297" s="81"/>
      <c r="AVG297" s="81"/>
      <c r="AVH297" s="81"/>
      <c r="AVI297" s="81"/>
      <c r="AVJ297" s="81"/>
      <c r="AVK297" s="81"/>
      <c r="AVL297" s="81"/>
      <c r="AVM297" s="81"/>
      <c r="AVN297" s="81"/>
      <c r="AVO297" s="81"/>
      <c r="AVP297" s="81"/>
      <c r="AVQ297" s="81"/>
      <c r="AVR297" s="81"/>
      <c r="AVS297" s="81"/>
      <c r="AVT297" s="81"/>
      <c r="AVU297" s="81"/>
      <c r="AVV297" s="81"/>
      <c r="AVW297" s="81"/>
      <c r="AVX297" s="81"/>
      <c r="AVY297" s="81"/>
      <c r="AVZ297" s="81"/>
      <c r="AWA297" s="81"/>
      <c r="AWB297" s="81"/>
      <c r="AWC297" s="81"/>
      <c r="AWD297" s="81"/>
      <c r="AWE297" s="81"/>
      <c r="AWF297" s="81"/>
      <c r="AWG297" s="81"/>
      <c r="AWH297" s="81"/>
      <c r="AWI297" s="81"/>
      <c r="AWJ297" s="81"/>
      <c r="AWK297" s="81"/>
      <c r="AWL297" s="81"/>
      <c r="AWM297" s="81"/>
      <c r="AWN297" s="81"/>
      <c r="AWO297" s="81"/>
      <c r="AWP297" s="81"/>
      <c r="AWQ297" s="81"/>
      <c r="AWR297" s="81"/>
      <c r="AWS297" s="81"/>
      <c r="AWT297" s="81"/>
      <c r="AWU297" s="81"/>
      <c r="AWV297" s="81"/>
      <c r="AWW297" s="81"/>
      <c r="AWX297" s="81"/>
      <c r="AWY297" s="81"/>
      <c r="AWZ297" s="81"/>
      <c r="AXA297" s="81"/>
      <c r="AXB297" s="81"/>
      <c r="AXC297" s="81"/>
      <c r="AXD297" s="81"/>
      <c r="AXE297" s="81"/>
      <c r="AXF297" s="81"/>
      <c r="AXG297" s="81"/>
      <c r="AXH297" s="81"/>
      <c r="AXI297" s="81"/>
      <c r="AXJ297" s="81"/>
      <c r="AXK297" s="81"/>
      <c r="AXL297" s="81"/>
      <c r="AXM297" s="81"/>
      <c r="AXN297" s="81"/>
      <c r="AXO297" s="81"/>
      <c r="AXP297" s="81"/>
      <c r="AXQ297" s="81"/>
      <c r="AXR297" s="81"/>
      <c r="AXS297" s="81"/>
      <c r="AXT297" s="81"/>
      <c r="AXU297" s="81"/>
      <c r="AXV297" s="81"/>
      <c r="AXW297" s="81"/>
      <c r="AXX297" s="81"/>
      <c r="AXY297" s="81"/>
      <c r="AXZ297" s="81"/>
      <c r="AYA297" s="81"/>
      <c r="AYB297" s="81"/>
      <c r="AYC297" s="81"/>
      <c r="AYD297" s="81"/>
      <c r="AYE297" s="81"/>
      <c r="AYF297" s="81"/>
      <c r="AYG297" s="81"/>
      <c r="AYH297" s="81"/>
      <c r="AYI297" s="81"/>
      <c r="AYJ297" s="81"/>
      <c r="AYK297" s="81"/>
      <c r="AYL297" s="81"/>
      <c r="AYM297" s="81"/>
      <c r="AYN297" s="81"/>
      <c r="AYO297" s="81"/>
      <c r="AYP297" s="81"/>
      <c r="AYQ297" s="81"/>
      <c r="AYR297" s="81"/>
      <c r="AYS297" s="81"/>
      <c r="AYT297" s="81"/>
      <c r="AYU297" s="81"/>
      <c r="AYV297" s="81"/>
      <c r="AYW297" s="81"/>
      <c r="AYX297" s="81"/>
      <c r="AYY297" s="81"/>
      <c r="AYZ297" s="81"/>
      <c r="AZA297" s="81"/>
      <c r="AZB297" s="81"/>
      <c r="AZC297" s="81"/>
      <c r="AZD297" s="81"/>
      <c r="AZE297" s="81"/>
      <c r="AZF297" s="81"/>
      <c r="AZG297" s="81"/>
      <c r="AZH297" s="81"/>
      <c r="AZI297" s="81"/>
      <c r="AZJ297" s="81"/>
      <c r="AZK297" s="81"/>
      <c r="AZL297" s="81"/>
      <c r="AZM297" s="81"/>
      <c r="AZN297" s="81"/>
      <c r="AZO297" s="81"/>
      <c r="AZP297" s="81"/>
      <c r="AZQ297" s="81"/>
      <c r="AZR297" s="81"/>
      <c r="AZS297" s="81"/>
      <c r="AZT297" s="81"/>
      <c r="AZU297" s="81"/>
      <c r="AZV297" s="81"/>
      <c r="AZW297" s="81"/>
      <c r="AZX297" s="81"/>
      <c r="AZY297" s="81"/>
      <c r="AZZ297" s="81"/>
      <c r="BAA297" s="81"/>
      <c r="BAB297" s="81"/>
      <c r="BAC297" s="81"/>
      <c r="BAD297" s="81"/>
      <c r="BAE297" s="81"/>
      <c r="BAF297" s="81"/>
      <c r="BAG297" s="81"/>
      <c r="BAH297" s="81"/>
      <c r="BAI297" s="81"/>
      <c r="BAJ297" s="81"/>
      <c r="BAK297" s="81"/>
      <c r="BAL297" s="81"/>
      <c r="BAM297" s="81"/>
      <c r="BAN297" s="81"/>
      <c r="BAO297" s="81"/>
      <c r="BAP297" s="81"/>
      <c r="BAQ297" s="81"/>
      <c r="BAR297" s="81"/>
      <c r="BAS297" s="81"/>
      <c r="BAT297" s="81"/>
      <c r="BAU297" s="81"/>
      <c r="BAV297" s="81"/>
      <c r="BAW297" s="81"/>
      <c r="BAX297" s="81"/>
      <c r="BAY297" s="81"/>
      <c r="BAZ297" s="81"/>
      <c r="BBA297" s="81"/>
      <c r="BBB297" s="81"/>
      <c r="BBC297" s="81"/>
      <c r="BBD297" s="81"/>
      <c r="BBE297" s="81"/>
      <c r="BBF297" s="81"/>
      <c r="BBG297" s="81"/>
      <c r="BBH297" s="81"/>
      <c r="BBI297" s="81"/>
      <c r="BBJ297" s="81"/>
      <c r="BBK297" s="81"/>
      <c r="BBL297" s="81"/>
      <c r="BBM297" s="81"/>
      <c r="BBN297" s="81"/>
      <c r="BBO297" s="81"/>
      <c r="BBP297" s="81"/>
      <c r="BBQ297" s="81"/>
      <c r="BBR297" s="81"/>
      <c r="BBS297" s="81"/>
      <c r="BBT297" s="81"/>
      <c r="BBU297" s="81"/>
      <c r="BBV297" s="81"/>
      <c r="BBW297" s="81"/>
      <c r="BBX297" s="81"/>
      <c r="BBY297" s="81"/>
      <c r="BBZ297" s="81"/>
      <c r="BCA297" s="81"/>
      <c r="BCB297" s="81"/>
      <c r="BCC297" s="81"/>
      <c r="BCD297" s="81"/>
      <c r="BCE297" s="81"/>
      <c r="BCF297" s="81"/>
      <c r="BCG297" s="81"/>
      <c r="BCH297" s="81"/>
      <c r="BCI297" s="81"/>
      <c r="BCJ297" s="81"/>
      <c r="BCK297" s="81"/>
      <c r="BCL297" s="81"/>
      <c r="BCM297" s="81"/>
      <c r="BCN297" s="81"/>
      <c r="BCO297" s="81"/>
      <c r="BCP297" s="81"/>
      <c r="BCQ297" s="81"/>
      <c r="BCR297" s="81"/>
      <c r="BCS297" s="81"/>
      <c r="BCT297" s="81"/>
      <c r="BCU297" s="81"/>
      <c r="BCV297" s="81"/>
      <c r="BCW297" s="81"/>
      <c r="BCX297" s="81"/>
      <c r="BCY297" s="81"/>
      <c r="BCZ297" s="81"/>
      <c r="BDA297" s="81"/>
      <c r="BDB297" s="81"/>
      <c r="BDC297" s="81"/>
      <c r="BDD297" s="81"/>
      <c r="BDE297" s="81"/>
      <c r="BDF297" s="81"/>
      <c r="BDG297" s="81"/>
      <c r="BDH297" s="81"/>
      <c r="BDI297" s="81"/>
      <c r="BDJ297" s="81"/>
      <c r="BDK297" s="81"/>
      <c r="BDL297" s="81"/>
      <c r="BDM297" s="81"/>
      <c r="BDN297" s="81"/>
      <c r="BDO297" s="81"/>
      <c r="BDP297" s="81"/>
      <c r="BDQ297" s="81"/>
      <c r="BDR297" s="81"/>
      <c r="BDS297" s="81"/>
      <c r="BDT297" s="81"/>
      <c r="BDU297" s="81"/>
      <c r="BDV297" s="81"/>
      <c r="BDW297" s="81"/>
      <c r="BDX297" s="81"/>
      <c r="BDY297" s="81"/>
      <c r="BDZ297" s="81"/>
      <c r="BEA297" s="81"/>
      <c r="BEB297" s="81"/>
      <c r="BEC297" s="81"/>
      <c r="BED297" s="81"/>
      <c r="BEE297" s="81"/>
      <c r="BEF297" s="81"/>
      <c r="BEG297" s="81"/>
      <c r="BEH297" s="81"/>
      <c r="BEI297" s="81"/>
      <c r="BEJ297" s="81"/>
      <c r="BEK297" s="81"/>
      <c r="BEL297" s="81"/>
      <c r="BEM297" s="81"/>
      <c r="BEN297" s="81"/>
      <c r="BEO297" s="81"/>
      <c r="BEP297" s="81"/>
      <c r="BEQ297" s="81"/>
      <c r="BER297" s="81"/>
      <c r="BES297" s="81"/>
      <c r="BET297" s="81"/>
      <c r="BEU297" s="81"/>
      <c r="BEV297" s="81"/>
      <c r="BEW297" s="81"/>
      <c r="BEX297" s="81"/>
      <c r="BEY297" s="81"/>
      <c r="BEZ297" s="81"/>
      <c r="BFA297" s="81"/>
      <c r="BFB297" s="81"/>
      <c r="BFC297" s="81"/>
      <c r="BFD297" s="81"/>
      <c r="BFE297" s="81"/>
      <c r="BFF297" s="81"/>
      <c r="BFG297" s="81"/>
      <c r="BFH297" s="81"/>
      <c r="BFI297" s="81"/>
      <c r="BFJ297" s="81"/>
      <c r="BFK297" s="81"/>
      <c r="BFL297" s="81"/>
      <c r="BFM297" s="81"/>
      <c r="BFN297" s="81"/>
      <c r="BFO297" s="81"/>
      <c r="BFP297" s="81"/>
      <c r="BFQ297" s="81"/>
      <c r="BFR297" s="81"/>
      <c r="BFS297" s="81"/>
      <c r="BFT297" s="81"/>
      <c r="BFU297" s="81"/>
      <c r="BFV297" s="81"/>
      <c r="BFW297" s="81"/>
      <c r="BFX297" s="81"/>
      <c r="BFY297" s="81"/>
      <c r="BFZ297" s="81"/>
      <c r="BGA297" s="81"/>
      <c r="BGB297" s="81"/>
      <c r="BGC297" s="81"/>
      <c r="BGD297" s="81"/>
      <c r="BGE297" s="81"/>
      <c r="BGF297" s="81"/>
      <c r="BGG297" s="81"/>
      <c r="BGH297" s="81"/>
      <c r="BGI297" s="81"/>
      <c r="BGJ297" s="81"/>
      <c r="BGK297" s="81"/>
      <c r="BGL297" s="81"/>
      <c r="BGM297" s="81"/>
      <c r="BGN297" s="81"/>
      <c r="BGO297" s="81"/>
      <c r="BGP297" s="81"/>
      <c r="BGQ297" s="81"/>
      <c r="BGR297" s="81"/>
      <c r="BGS297" s="81"/>
      <c r="BGT297" s="81"/>
      <c r="BGU297" s="81"/>
      <c r="BGV297" s="81"/>
      <c r="BGW297" s="81"/>
      <c r="BGX297" s="81"/>
      <c r="BGY297" s="81"/>
      <c r="BGZ297" s="81"/>
      <c r="BHA297" s="81"/>
      <c r="BHB297" s="81"/>
      <c r="BHC297" s="81"/>
      <c r="BHD297" s="81"/>
      <c r="BHE297" s="81"/>
      <c r="BHF297" s="81"/>
      <c r="BHG297" s="81"/>
      <c r="BHH297" s="81"/>
      <c r="BHI297" s="81"/>
      <c r="BHJ297" s="81"/>
      <c r="BHK297" s="81"/>
      <c r="BHL297" s="81"/>
      <c r="BHM297" s="81"/>
      <c r="BHN297" s="81"/>
      <c r="BHO297" s="81"/>
      <c r="BHP297" s="81"/>
      <c r="BHQ297" s="81"/>
      <c r="BHR297" s="81"/>
      <c r="BHS297" s="81"/>
      <c r="BHT297" s="81"/>
      <c r="BHU297" s="81"/>
      <c r="BHV297" s="81"/>
      <c r="BHW297" s="81"/>
      <c r="BHX297" s="81"/>
      <c r="BHY297" s="81"/>
      <c r="BHZ297" s="81"/>
      <c r="BIA297" s="81"/>
      <c r="BIB297" s="81"/>
      <c r="BIC297" s="81"/>
      <c r="BID297" s="81"/>
      <c r="BIE297" s="81"/>
      <c r="BIF297" s="81"/>
      <c r="BIG297" s="81"/>
      <c r="BIH297" s="81"/>
      <c r="BII297" s="81"/>
      <c r="BIJ297" s="81"/>
      <c r="BIK297" s="81"/>
      <c r="BIL297" s="81"/>
      <c r="BIM297" s="81"/>
      <c r="BIN297" s="81"/>
      <c r="BIO297" s="81"/>
      <c r="BIP297" s="81"/>
      <c r="BIQ297" s="81"/>
      <c r="BIR297" s="81"/>
      <c r="BIS297" s="81"/>
      <c r="BIT297" s="81"/>
      <c r="BIU297" s="81"/>
      <c r="BIV297" s="81"/>
      <c r="BIW297" s="81"/>
      <c r="BIX297" s="81"/>
      <c r="BIY297" s="81"/>
      <c r="BIZ297" s="81"/>
      <c r="BJA297" s="81"/>
      <c r="BJB297" s="81"/>
      <c r="BJC297" s="81"/>
      <c r="BJD297" s="81"/>
      <c r="BJE297" s="81"/>
      <c r="BJF297" s="81"/>
      <c r="BJG297" s="81"/>
      <c r="BJH297" s="81"/>
      <c r="BJI297" s="81"/>
      <c r="BJJ297" s="81"/>
      <c r="BJK297" s="81"/>
      <c r="BJL297" s="81"/>
      <c r="BJM297" s="81"/>
      <c r="BJN297" s="81"/>
      <c r="BJO297" s="81"/>
      <c r="BJP297" s="81"/>
      <c r="BJQ297" s="81"/>
      <c r="BJR297" s="81"/>
      <c r="BJS297" s="81"/>
      <c r="BJT297" s="81"/>
      <c r="BJU297" s="81"/>
      <c r="BJV297" s="81"/>
      <c r="BJW297" s="81"/>
      <c r="BJX297" s="81"/>
      <c r="BJY297" s="81"/>
      <c r="BJZ297" s="81"/>
      <c r="BKA297" s="81"/>
      <c r="BKB297" s="81"/>
      <c r="BKC297" s="81"/>
      <c r="BKD297" s="81"/>
      <c r="BKE297" s="81"/>
      <c r="BKF297" s="81"/>
      <c r="BKG297" s="81"/>
      <c r="BKH297" s="81"/>
      <c r="BKI297" s="81"/>
      <c r="BKJ297" s="81"/>
      <c r="BKK297" s="81"/>
      <c r="BKL297" s="81"/>
      <c r="BKM297" s="81"/>
      <c r="BKN297" s="81"/>
      <c r="BKO297" s="81"/>
      <c r="BKP297" s="81"/>
      <c r="BKQ297" s="81"/>
      <c r="BKR297" s="81"/>
      <c r="BKS297" s="81"/>
      <c r="BKT297" s="81"/>
      <c r="BKU297" s="81"/>
      <c r="BKV297" s="81"/>
      <c r="BKW297" s="81"/>
      <c r="BKX297" s="81"/>
      <c r="BKY297" s="81"/>
      <c r="BKZ297" s="81"/>
      <c r="BLA297" s="81"/>
      <c r="BLB297" s="81"/>
      <c r="BLC297" s="81"/>
      <c r="BLD297" s="81"/>
      <c r="BLE297" s="81"/>
      <c r="BLF297" s="81"/>
      <c r="BLG297" s="81"/>
      <c r="BLH297" s="81"/>
      <c r="BLI297" s="81"/>
      <c r="BLJ297" s="81"/>
      <c r="BLK297" s="81"/>
      <c r="BLL297" s="81"/>
      <c r="BLM297" s="81"/>
      <c r="BLN297" s="81"/>
      <c r="BLO297" s="81"/>
      <c r="BLP297" s="81"/>
      <c r="BLQ297" s="81"/>
      <c r="BLR297" s="81"/>
      <c r="BLS297" s="81"/>
      <c r="BLT297" s="81"/>
      <c r="BLU297" s="81"/>
      <c r="BLV297" s="81"/>
      <c r="BLW297" s="81"/>
      <c r="BLX297" s="81"/>
      <c r="BLY297" s="81"/>
      <c r="BLZ297" s="81"/>
      <c r="BMA297" s="81"/>
      <c r="BMB297" s="81"/>
      <c r="BMC297" s="81"/>
      <c r="BMD297" s="81"/>
      <c r="BME297" s="81"/>
      <c r="BMF297" s="81"/>
      <c r="BMG297" s="81"/>
      <c r="BMH297" s="81"/>
      <c r="BMI297" s="81"/>
      <c r="BMJ297" s="81"/>
      <c r="BMK297" s="81"/>
      <c r="BML297" s="81"/>
      <c r="BMM297" s="81"/>
      <c r="BMN297" s="81"/>
      <c r="BMO297" s="81"/>
      <c r="BMP297" s="81"/>
      <c r="BMQ297" s="81"/>
      <c r="BMR297" s="81"/>
      <c r="BMS297" s="81"/>
      <c r="BMT297" s="81"/>
      <c r="BMU297" s="81"/>
      <c r="BMV297" s="81"/>
      <c r="BMW297" s="81"/>
      <c r="BMX297" s="81"/>
      <c r="BMY297" s="81"/>
      <c r="BMZ297" s="81"/>
      <c r="BNA297" s="81"/>
      <c r="BNB297" s="81"/>
      <c r="BNC297" s="81"/>
      <c r="BND297" s="81"/>
      <c r="BNE297" s="81"/>
      <c r="BNF297" s="81"/>
      <c r="BNG297" s="81"/>
      <c r="BNH297" s="81"/>
      <c r="BNI297" s="81"/>
      <c r="BNJ297" s="81"/>
      <c r="BNK297" s="81"/>
      <c r="BNL297" s="81"/>
      <c r="BNM297" s="81"/>
      <c r="BNN297" s="81"/>
      <c r="BNO297" s="81"/>
      <c r="BNP297" s="81"/>
      <c r="BNQ297" s="81"/>
      <c r="BNR297" s="81"/>
      <c r="BNS297" s="81"/>
      <c r="BNT297" s="81"/>
      <c r="BNU297" s="81"/>
      <c r="BNV297" s="81"/>
      <c r="BNW297" s="81"/>
      <c r="BNX297" s="81"/>
      <c r="BNY297" s="81"/>
      <c r="BNZ297" s="81"/>
      <c r="BOA297" s="81"/>
      <c r="BOB297" s="81"/>
      <c r="BOC297" s="81"/>
      <c r="BOD297" s="81"/>
      <c r="BOE297" s="81"/>
      <c r="BOF297" s="81"/>
      <c r="BOG297" s="81"/>
      <c r="BOH297" s="81"/>
      <c r="BOI297" s="81"/>
      <c r="BOJ297" s="81"/>
      <c r="BOK297" s="81"/>
      <c r="BOL297" s="81"/>
      <c r="BOM297" s="81"/>
      <c r="BON297" s="81"/>
      <c r="BOO297" s="81"/>
      <c r="BOP297" s="81"/>
      <c r="BOQ297" s="81"/>
      <c r="BOR297" s="81"/>
      <c r="BOS297" s="81"/>
      <c r="BOT297" s="81"/>
      <c r="BOU297" s="81"/>
      <c r="BOV297" s="81"/>
      <c r="BOW297" s="81"/>
      <c r="BOX297" s="81"/>
      <c r="BOY297" s="81"/>
      <c r="BOZ297" s="81"/>
      <c r="BPA297" s="81"/>
      <c r="BPB297" s="81"/>
      <c r="BPC297" s="81"/>
      <c r="BPD297" s="81"/>
      <c r="BPE297" s="81"/>
      <c r="BPF297" s="81"/>
      <c r="BPG297" s="81"/>
      <c r="BPH297" s="81"/>
      <c r="BPI297" s="81"/>
      <c r="BPJ297" s="81"/>
      <c r="BPK297" s="81"/>
      <c r="BPL297" s="81"/>
      <c r="BPM297" s="81"/>
      <c r="BPN297" s="81"/>
      <c r="BPO297" s="81"/>
      <c r="BPP297" s="81"/>
      <c r="BPQ297" s="81"/>
      <c r="BPR297" s="81"/>
      <c r="BPS297" s="81"/>
      <c r="BPT297" s="81"/>
      <c r="BPU297" s="81"/>
      <c r="BPV297" s="81"/>
      <c r="BPW297" s="81"/>
      <c r="BPX297" s="81"/>
      <c r="BPY297" s="81"/>
      <c r="BPZ297" s="81"/>
      <c r="BQA297" s="81"/>
      <c r="BQB297" s="81"/>
      <c r="BQC297" s="81"/>
      <c r="BQD297" s="81"/>
      <c r="BQE297" s="81"/>
      <c r="BQF297" s="81"/>
      <c r="BQG297" s="81"/>
      <c r="BQH297" s="81"/>
      <c r="BQI297" s="81"/>
      <c r="BQJ297" s="81"/>
      <c r="BQK297" s="81"/>
      <c r="BQL297" s="81"/>
      <c r="BQM297" s="81"/>
      <c r="BQN297" s="81"/>
      <c r="BQO297" s="81"/>
      <c r="BQP297" s="81"/>
      <c r="BQQ297" s="81"/>
      <c r="BQR297" s="81"/>
      <c r="BQS297" s="81"/>
      <c r="BQT297" s="81"/>
      <c r="BQU297" s="81"/>
      <c r="BQV297" s="81"/>
      <c r="BQW297" s="81"/>
      <c r="BQX297" s="81"/>
      <c r="BQY297" s="81"/>
      <c r="BQZ297" s="81"/>
      <c r="BRA297" s="81"/>
      <c r="BRB297" s="81"/>
      <c r="BRC297" s="81"/>
      <c r="BRD297" s="81"/>
      <c r="BRE297" s="81"/>
      <c r="BRF297" s="81"/>
      <c r="BRG297" s="81"/>
      <c r="BRH297" s="81"/>
      <c r="BRI297" s="81"/>
      <c r="BRJ297" s="81"/>
      <c r="BRK297" s="81"/>
      <c r="BRL297" s="81"/>
      <c r="BRM297" s="81"/>
      <c r="BRN297" s="81"/>
      <c r="BRO297" s="81"/>
      <c r="BRP297" s="81"/>
      <c r="BRQ297" s="81"/>
      <c r="BRR297" s="81"/>
      <c r="BRS297" s="81"/>
      <c r="BRT297" s="81"/>
      <c r="BRU297" s="81"/>
      <c r="BRV297" s="81"/>
      <c r="BRW297" s="81"/>
      <c r="BRX297" s="81"/>
      <c r="BRY297" s="81"/>
      <c r="BRZ297" s="81"/>
      <c r="BSA297" s="81"/>
      <c r="BSB297" s="81"/>
      <c r="BSC297" s="81"/>
      <c r="BSD297" s="81"/>
      <c r="BSE297" s="81"/>
      <c r="BSF297" s="81"/>
      <c r="BSG297" s="81"/>
      <c r="BSH297" s="81"/>
      <c r="BSI297" s="81"/>
      <c r="BSJ297" s="81"/>
      <c r="BSK297" s="81"/>
      <c r="BSL297" s="81"/>
      <c r="BSM297" s="81"/>
      <c r="BSN297" s="81"/>
      <c r="BSO297" s="81"/>
      <c r="BSP297" s="81"/>
      <c r="BSQ297" s="81"/>
      <c r="BSR297" s="81"/>
      <c r="BSS297" s="81"/>
      <c r="BST297" s="81"/>
      <c r="BSU297" s="81"/>
      <c r="BSV297" s="81"/>
      <c r="BSW297" s="81"/>
      <c r="BSX297" s="81"/>
      <c r="BSY297" s="81"/>
      <c r="BSZ297" s="81"/>
      <c r="BTA297" s="81"/>
      <c r="BTB297" s="81"/>
      <c r="BTC297" s="81"/>
      <c r="BTD297" s="81"/>
      <c r="BTE297" s="81"/>
      <c r="BTF297" s="81"/>
      <c r="BTG297" s="81"/>
      <c r="BTH297" s="81"/>
      <c r="BTI297" s="81"/>
      <c r="BTJ297" s="81"/>
      <c r="BTK297" s="81"/>
      <c r="BTL297" s="81"/>
      <c r="BTM297" s="81"/>
      <c r="BTN297" s="81"/>
      <c r="BTO297" s="81"/>
      <c r="BTP297" s="81"/>
      <c r="BTQ297" s="81"/>
      <c r="BTR297" s="81"/>
      <c r="BTS297" s="81"/>
      <c r="BTT297" s="81"/>
      <c r="BTU297" s="81"/>
      <c r="BTV297" s="81"/>
      <c r="BTW297" s="81"/>
      <c r="BTX297" s="81"/>
      <c r="BTY297" s="81"/>
      <c r="BTZ297" s="81"/>
      <c r="BUA297" s="81"/>
      <c r="BUB297" s="81"/>
      <c r="BUC297" s="81"/>
      <c r="BUD297" s="81"/>
      <c r="BUE297" s="81"/>
      <c r="BUF297" s="81"/>
      <c r="BUG297" s="81"/>
      <c r="BUH297" s="81"/>
      <c r="BUI297" s="81"/>
      <c r="BUJ297" s="81"/>
      <c r="BUK297" s="81"/>
      <c r="BUL297" s="81"/>
      <c r="BUM297" s="81"/>
      <c r="BUN297" s="81"/>
      <c r="BUO297" s="81"/>
      <c r="BUP297" s="81"/>
      <c r="BUQ297" s="81"/>
      <c r="BUR297" s="81"/>
      <c r="BUS297" s="81"/>
      <c r="BUT297" s="81"/>
      <c r="BUU297" s="81"/>
      <c r="BUV297" s="81"/>
      <c r="BUW297" s="81"/>
      <c r="BUX297" s="81"/>
      <c r="BUY297" s="81"/>
      <c r="BUZ297" s="81"/>
      <c r="BVA297" s="81"/>
      <c r="BVB297" s="81"/>
      <c r="BVC297" s="81"/>
      <c r="BVD297" s="81"/>
      <c r="BVE297" s="81"/>
      <c r="BVF297" s="81"/>
      <c r="BVG297" s="81"/>
      <c r="BVH297" s="81"/>
      <c r="BVI297" s="81"/>
      <c r="BVJ297" s="81"/>
      <c r="BVK297" s="81"/>
      <c r="BVL297" s="81"/>
      <c r="BVM297" s="81"/>
      <c r="BVN297" s="81"/>
      <c r="BVO297" s="81"/>
      <c r="BVP297" s="81"/>
      <c r="BVQ297" s="81"/>
      <c r="BVR297" s="81"/>
      <c r="BVS297" s="81"/>
      <c r="BVT297" s="81"/>
      <c r="BVU297" s="81"/>
      <c r="BVV297" s="81"/>
      <c r="BVW297" s="81"/>
      <c r="BVX297" s="81"/>
      <c r="BVY297" s="81"/>
      <c r="BVZ297" s="81"/>
      <c r="BWA297" s="81"/>
      <c r="BWB297" s="81"/>
      <c r="BWC297" s="81"/>
      <c r="BWD297" s="81"/>
      <c r="BWE297" s="81"/>
      <c r="BWF297" s="81"/>
      <c r="BWG297" s="81"/>
      <c r="BWH297" s="81"/>
      <c r="BWI297" s="81"/>
      <c r="BWJ297" s="81"/>
      <c r="BWK297" s="81"/>
      <c r="BWL297" s="81"/>
      <c r="BWM297" s="81"/>
      <c r="BWN297" s="81"/>
      <c r="BWO297" s="81"/>
      <c r="BWP297" s="81"/>
      <c r="BWQ297" s="81"/>
      <c r="BWR297" s="81"/>
      <c r="BWS297" s="81"/>
      <c r="BWT297" s="81"/>
      <c r="BWU297" s="81"/>
      <c r="BWV297" s="81"/>
      <c r="BWW297" s="81"/>
      <c r="BWX297" s="81"/>
      <c r="BWY297" s="81"/>
      <c r="BWZ297" s="81"/>
      <c r="BXA297" s="81"/>
      <c r="BXB297" s="81"/>
      <c r="BXC297" s="81"/>
      <c r="BXD297" s="81"/>
      <c r="BXE297" s="81"/>
      <c r="BXF297" s="81"/>
      <c r="BXG297" s="81"/>
      <c r="BXH297" s="81"/>
      <c r="BXI297" s="81"/>
      <c r="BXJ297" s="81"/>
      <c r="BXK297" s="81"/>
      <c r="BXL297" s="81"/>
      <c r="BXM297" s="81"/>
      <c r="BXN297" s="81"/>
      <c r="BXO297" s="81"/>
      <c r="BXP297" s="81"/>
      <c r="BXQ297" s="81"/>
      <c r="BXR297" s="81"/>
      <c r="BXS297" s="81"/>
      <c r="BXT297" s="81"/>
      <c r="BXU297" s="81"/>
      <c r="BXV297" s="81"/>
      <c r="BXW297" s="81"/>
      <c r="BXX297" s="81"/>
      <c r="BXY297" s="81"/>
      <c r="BXZ297" s="81"/>
      <c r="BYA297" s="81"/>
      <c r="BYB297" s="81"/>
      <c r="BYC297" s="81"/>
      <c r="BYD297" s="81"/>
      <c r="BYE297" s="81"/>
      <c r="BYF297" s="81"/>
      <c r="BYG297" s="81"/>
      <c r="BYH297" s="81"/>
      <c r="BYI297" s="81"/>
      <c r="BYJ297" s="81"/>
      <c r="BYK297" s="81"/>
      <c r="BYL297" s="81"/>
      <c r="BYM297" s="81"/>
      <c r="BYN297" s="81"/>
      <c r="BYO297" s="81"/>
      <c r="BYP297" s="81"/>
      <c r="BYQ297" s="81"/>
      <c r="BYR297" s="81"/>
      <c r="BYS297" s="81"/>
      <c r="BYT297" s="81"/>
      <c r="BYU297" s="81"/>
      <c r="BYV297" s="81"/>
      <c r="BYW297" s="81"/>
      <c r="BYX297" s="81"/>
      <c r="BYY297" s="81"/>
      <c r="BYZ297" s="81"/>
      <c r="BZA297" s="81"/>
      <c r="BZB297" s="81"/>
      <c r="BZC297" s="81"/>
      <c r="BZD297" s="81"/>
      <c r="BZE297" s="81"/>
      <c r="BZF297" s="81"/>
      <c r="BZG297" s="81"/>
      <c r="BZH297" s="81"/>
      <c r="BZI297" s="81"/>
      <c r="BZJ297" s="81"/>
      <c r="BZK297" s="81"/>
      <c r="BZL297" s="81"/>
      <c r="BZM297" s="81"/>
      <c r="BZN297" s="81"/>
      <c r="BZO297" s="81"/>
      <c r="BZP297" s="81"/>
      <c r="BZQ297" s="81"/>
      <c r="BZR297" s="81"/>
      <c r="BZS297" s="81"/>
      <c r="BZT297" s="81"/>
      <c r="BZU297" s="81"/>
      <c r="BZV297" s="81"/>
      <c r="BZW297" s="81"/>
      <c r="BZX297" s="81"/>
      <c r="BZY297" s="81"/>
      <c r="BZZ297" s="81"/>
      <c r="CAA297" s="81"/>
      <c r="CAB297" s="81"/>
      <c r="CAC297" s="81"/>
      <c r="CAD297" s="81"/>
      <c r="CAE297" s="81"/>
      <c r="CAF297" s="81"/>
      <c r="CAG297" s="81"/>
      <c r="CAH297" s="81"/>
      <c r="CAI297" s="81"/>
      <c r="CAJ297" s="81"/>
      <c r="CAK297" s="81"/>
      <c r="CAL297" s="81"/>
      <c r="CAM297" s="81"/>
      <c r="CAN297" s="81"/>
      <c r="CAO297" s="81"/>
      <c r="CAP297" s="81"/>
      <c r="CAQ297" s="81"/>
      <c r="CAR297" s="81"/>
      <c r="CAS297" s="81"/>
      <c r="CAT297" s="81"/>
      <c r="CAU297" s="81"/>
      <c r="CAV297" s="81"/>
      <c r="CAW297" s="81"/>
      <c r="CAX297" s="81"/>
      <c r="CAY297" s="81"/>
      <c r="CAZ297" s="81"/>
      <c r="CBA297" s="81"/>
      <c r="CBB297" s="81"/>
      <c r="CBC297" s="81"/>
      <c r="CBD297" s="81"/>
      <c r="CBE297" s="81"/>
      <c r="CBF297" s="81"/>
      <c r="CBG297" s="81"/>
      <c r="CBH297" s="81"/>
      <c r="CBI297" s="81"/>
      <c r="CBJ297" s="81"/>
      <c r="CBK297" s="81"/>
      <c r="CBL297" s="81"/>
      <c r="CBM297" s="81"/>
      <c r="CBN297" s="81"/>
      <c r="CBO297" s="81"/>
      <c r="CBP297" s="81"/>
      <c r="CBQ297" s="81"/>
      <c r="CBR297" s="81"/>
      <c r="CBS297" s="81"/>
      <c r="CBT297" s="81"/>
      <c r="CBU297" s="81"/>
      <c r="CBV297" s="81"/>
      <c r="CBW297" s="81"/>
      <c r="CBX297" s="81"/>
      <c r="CBY297" s="81"/>
      <c r="CBZ297" s="81"/>
      <c r="CCA297" s="81"/>
      <c r="CCB297" s="81"/>
      <c r="CCC297" s="81"/>
      <c r="CCD297" s="81"/>
      <c r="CCE297" s="81"/>
      <c r="CCF297" s="81"/>
      <c r="CCG297" s="81"/>
      <c r="CCH297" s="81"/>
      <c r="CCI297" s="81"/>
      <c r="CCJ297" s="81"/>
      <c r="CCK297" s="81"/>
      <c r="CCL297" s="81"/>
      <c r="CCM297" s="81"/>
      <c r="CCN297" s="81"/>
      <c r="CCO297" s="81"/>
      <c r="CCP297" s="81"/>
      <c r="CCQ297" s="81"/>
      <c r="CCR297" s="81"/>
      <c r="CCS297" s="81"/>
      <c r="CCT297" s="81"/>
      <c r="CCU297" s="81"/>
      <c r="CCV297" s="81"/>
      <c r="CCW297" s="81"/>
      <c r="CCX297" s="81"/>
      <c r="CCY297" s="81"/>
      <c r="CCZ297" s="81"/>
      <c r="CDA297" s="81"/>
      <c r="CDB297" s="81"/>
      <c r="CDC297" s="81"/>
      <c r="CDD297" s="81"/>
      <c r="CDE297" s="81"/>
      <c r="CDF297" s="81"/>
      <c r="CDG297" s="81"/>
      <c r="CDH297" s="81"/>
      <c r="CDI297" s="81"/>
      <c r="CDJ297" s="81"/>
      <c r="CDK297" s="81"/>
      <c r="CDL297" s="81"/>
      <c r="CDM297" s="81"/>
      <c r="CDN297" s="81"/>
      <c r="CDO297" s="81"/>
      <c r="CDP297" s="81"/>
      <c r="CDQ297" s="81"/>
      <c r="CDR297" s="81"/>
      <c r="CDS297" s="81"/>
      <c r="CDT297" s="81"/>
      <c r="CDU297" s="81"/>
      <c r="CDV297" s="81"/>
      <c r="CDW297" s="81"/>
      <c r="CDX297" s="81"/>
      <c r="CDY297" s="81"/>
      <c r="CDZ297" s="81"/>
      <c r="CEA297" s="81"/>
      <c r="CEB297" s="81"/>
      <c r="CEC297" s="81"/>
      <c r="CED297" s="81"/>
      <c r="CEE297" s="81"/>
      <c r="CEF297" s="81"/>
      <c r="CEG297" s="81"/>
      <c r="CEH297" s="81"/>
      <c r="CEI297" s="81"/>
      <c r="CEJ297" s="81"/>
      <c r="CEK297" s="81"/>
      <c r="CEL297" s="81"/>
      <c r="CEM297" s="81"/>
      <c r="CEN297" s="81"/>
      <c r="CEO297" s="81"/>
      <c r="CEP297" s="81"/>
      <c r="CEQ297" s="81"/>
      <c r="CER297" s="81"/>
      <c r="CES297" s="81"/>
      <c r="CET297" s="81"/>
      <c r="CEU297" s="81"/>
      <c r="CEV297" s="81"/>
      <c r="CEW297" s="81"/>
      <c r="CEX297" s="81"/>
      <c r="CEY297" s="81"/>
      <c r="CEZ297" s="81"/>
      <c r="CFA297" s="81"/>
      <c r="CFB297" s="81"/>
      <c r="CFC297" s="81"/>
      <c r="CFD297" s="81"/>
      <c r="CFE297" s="81"/>
      <c r="CFF297" s="81"/>
      <c r="CFG297" s="81"/>
      <c r="CFH297" s="81"/>
      <c r="CFI297" s="81"/>
      <c r="CFJ297" s="81"/>
      <c r="CFK297" s="81"/>
      <c r="CFL297" s="81"/>
      <c r="CFM297" s="81"/>
      <c r="CFN297" s="81"/>
      <c r="CFO297" s="81"/>
      <c r="CFP297" s="81"/>
      <c r="CFQ297" s="81"/>
      <c r="CFR297" s="81"/>
      <c r="CFS297" s="81"/>
      <c r="CFT297" s="81"/>
      <c r="CFU297" s="81"/>
      <c r="CFV297" s="81"/>
      <c r="CFW297" s="81"/>
      <c r="CFX297" s="81"/>
      <c r="CFY297" s="81"/>
      <c r="CFZ297" s="81"/>
      <c r="CGA297" s="81"/>
      <c r="CGB297" s="81"/>
      <c r="CGC297" s="81"/>
      <c r="CGD297" s="81"/>
      <c r="CGE297" s="81"/>
      <c r="CGF297" s="81"/>
      <c r="CGG297" s="81"/>
      <c r="CGH297" s="81"/>
      <c r="CGI297" s="81"/>
      <c r="CGJ297" s="81"/>
      <c r="CGK297" s="81"/>
      <c r="CGL297" s="81"/>
      <c r="CGM297" s="81"/>
      <c r="CGN297" s="81"/>
      <c r="CGO297" s="81"/>
      <c r="CGP297" s="81"/>
      <c r="CGQ297" s="81"/>
      <c r="CGR297" s="81"/>
      <c r="CGS297" s="81"/>
      <c r="CGT297" s="81"/>
      <c r="CGU297" s="81"/>
      <c r="CGV297" s="81"/>
      <c r="CGW297" s="81"/>
      <c r="CGX297" s="81"/>
      <c r="CGY297" s="81"/>
      <c r="CGZ297" s="81"/>
      <c r="CHA297" s="81"/>
      <c r="CHB297" s="81"/>
      <c r="CHC297" s="81"/>
      <c r="CHD297" s="81"/>
      <c r="CHE297" s="81"/>
      <c r="CHF297" s="81"/>
      <c r="CHG297" s="81"/>
      <c r="CHH297" s="81"/>
      <c r="CHI297" s="81"/>
      <c r="CHJ297" s="81"/>
      <c r="CHK297" s="81"/>
      <c r="CHL297" s="81"/>
      <c r="CHM297" s="81"/>
      <c r="CHN297" s="81"/>
      <c r="CHO297" s="81"/>
      <c r="CHP297" s="81"/>
      <c r="CHQ297" s="81"/>
      <c r="CHR297" s="81"/>
      <c r="CHS297" s="81"/>
      <c r="CHT297" s="81"/>
      <c r="CHU297" s="81"/>
      <c r="CHV297" s="81"/>
      <c r="CHW297" s="81"/>
      <c r="CHX297" s="81"/>
      <c r="CHY297" s="81"/>
      <c r="CHZ297" s="81"/>
      <c r="CIA297" s="81"/>
      <c r="CIB297" s="81"/>
      <c r="CIC297" s="81"/>
      <c r="CID297" s="81"/>
      <c r="CIE297" s="81"/>
      <c r="CIF297" s="81"/>
      <c r="CIG297" s="81"/>
      <c r="CIH297" s="81"/>
      <c r="CII297" s="81"/>
      <c r="CIJ297" s="81"/>
      <c r="CIK297" s="81"/>
      <c r="CIL297" s="81"/>
      <c r="CIM297" s="81"/>
      <c r="CIN297" s="81"/>
      <c r="CIO297" s="81"/>
      <c r="CIP297" s="81"/>
      <c r="CIQ297" s="81"/>
      <c r="CIR297" s="81"/>
      <c r="CIS297" s="81"/>
      <c r="CIT297" s="81"/>
      <c r="CIU297" s="81"/>
      <c r="CIV297" s="81"/>
      <c r="CIW297" s="81"/>
      <c r="CIX297" s="81"/>
      <c r="CIY297" s="81"/>
      <c r="CIZ297" s="81"/>
      <c r="CJA297" s="81"/>
      <c r="CJB297" s="81"/>
      <c r="CJC297" s="81"/>
      <c r="CJD297" s="81"/>
      <c r="CJE297" s="81"/>
      <c r="CJF297" s="81"/>
      <c r="CJG297" s="81"/>
      <c r="CJH297" s="81"/>
      <c r="CJI297" s="81"/>
      <c r="CJJ297" s="81"/>
      <c r="CJK297" s="81"/>
      <c r="CJL297" s="81"/>
      <c r="CJM297" s="81"/>
      <c r="CJN297" s="81"/>
      <c r="CJO297" s="81"/>
      <c r="CJP297" s="81"/>
      <c r="CJQ297" s="81"/>
      <c r="CJR297" s="81"/>
      <c r="CJS297" s="81"/>
      <c r="CJT297" s="81"/>
      <c r="CJU297" s="81"/>
      <c r="CJV297" s="81"/>
      <c r="CJW297" s="81"/>
      <c r="CJX297" s="81"/>
      <c r="CJY297" s="81"/>
      <c r="CJZ297" s="81"/>
      <c r="CKA297" s="81"/>
      <c r="CKB297" s="81"/>
      <c r="CKC297" s="81"/>
      <c r="CKD297" s="81"/>
      <c r="CKE297" s="81"/>
      <c r="CKF297" s="81"/>
      <c r="CKG297" s="81"/>
      <c r="CKH297" s="81"/>
      <c r="CKI297" s="81"/>
      <c r="CKJ297" s="81"/>
      <c r="CKK297" s="81"/>
      <c r="CKL297" s="81"/>
      <c r="CKM297" s="81"/>
      <c r="CKN297" s="81"/>
      <c r="CKO297" s="81"/>
      <c r="CKP297" s="81"/>
      <c r="CKQ297" s="81"/>
      <c r="CKR297" s="81"/>
      <c r="CKS297" s="81"/>
      <c r="CKT297" s="81"/>
      <c r="CKU297" s="81"/>
      <c r="CKV297" s="81"/>
      <c r="CKW297" s="81"/>
      <c r="CKX297" s="81"/>
      <c r="CKY297" s="81"/>
      <c r="CKZ297" s="81"/>
      <c r="CLA297" s="81"/>
      <c r="CLB297" s="81"/>
      <c r="CLC297" s="81"/>
      <c r="CLD297" s="81"/>
      <c r="CLE297" s="81"/>
      <c r="CLF297" s="81"/>
      <c r="CLG297" s="81"/>
      <c r="CLH297" s="81"/>
      <c r="CLI297" s="81"/>
      <c r="CLJ297" s="81"/>
      <c r="CLK297" s="81"/>
      <c r="CLL297" s="81"/>
      <c r="CLM297" s="81"/>
      <c r="CLN297" s="81"/>
      <c r="CLO297" s="81"/>
      <c r="CLP297" s="81"/>
      <c r="CLQ297" s="81"/>
      <c r="CLR297" s="81"/>
      <c r="CLS297" s="81"/>
      <c r="CLT297" s="81"/>
      <c r="CLU297" s="81"/>
      <c r="CLV297" s="81"/>
      <c r="CLW297" s="81"/>
      <c r="CLX297" s="81"/>
      <c r="CLY297" s="81"/>
      <c r="CLZ297" s="81"/>
      <c r="CMA297" s="81"/>
      <c r="CMB297" s="81"/>
      <c r="CMC297" s="81"/>
      <c r="CMD297" s="81"/>
      <c r="CME297" s="81"/>
      <c r="CMF297" s="81"/>
      <c r="CMG297" s="81"/>
      <c r="CMH297" s="81"/>
      <c r="CMI297" s="81"/>
      <c r="CMJ297" s="81"/>
      <c r="CMK297" s="81"/>
      <c r="CML297" s="81"/>
      <c r="CMM297" s="81"/>
      <c r="CMN297" s="81"/>
      <c r="CMO297" s="81"/>
      <c r="CMP297" s="81"/>
      <c r="CMQ297" s="81"/>
      <c r="CMR297" s="81"/>
      <c r="CMS297" s="81"/>
      <c r="CMT297" s="81"/>
      <c r="CMU297" s="81"/>
      <c r="CMV297" s="81"/>
      <c r="CMW297" s="81"/>
      <c r="CMX297" s="81"/>
      <c r="CMY297" s="81"/>
      <c r="CMZ297" s="81"/>
      <c r="CNA297" s="81"/>
      <c r="CNB297" s="81"/>
      <c r="CNC297" s="81"/>
      <c r="CND297" s="81"/>
      <c r="CNE297" s="81"/>
      <c r="CNF297" s="81"/>
      <c r="CNG297" s="81"/>
      <c r="CNH297" s="81"/>
      <c r="CNI297" s="81"/>
      <c r="CNJ297" s="81"/>
      <c r="CNK297" s="81"/>
      <c r="CNL297" s="81"/>
      <c r="CNM297" s="81"/>
      <c r="CNN297" s="81"/>
      <c r="CNO297" s="81"/>
      <c r="CNP297" s="81"/>
      <c r="CNQ297" s="81"/>
      <c r="CNR297" s="81"/>
      <c r="CNS297" s="81"/>
      <c r="CNT297" s="81"/>
      <c r="CNU297" s="81"/>
      <c r="CNV297" s="81"/>
      <c r="CNW297" s="81"/>
      <c r="CNX297" s="81"/>
      <c r="CNY297" s="81"/>
      <c r="CNZ297" s="81"/>
      <c r="COA297" s="81"/>
      <c r="COB297" s="81"/>
      <c r="COC297" s="81"/>
      <c r="COD297" s="81"/>
      <c r="COE297" s="81"/>
      <c r="COF297" s="81"/>
      <c r="COG297" s="81"/>
      <c r="COH297" s="81"/>
      <c r="COI297" s="81"/>
      <c r="COJ297" s="81"/>
      <c r="COK297" s="81"/>
      <c r="COL297" s="81"/>
      <c r="COM297" s="81"/>
      <c r="CON297" s="81"/>
      <c r="COO297" s="81"/>
      <c r="COP297" s="81"/>
      <c r="COQ297" s="81"/>
      <c r="COR297" s="81"/>
      <c r="COS297" s="81"/>
      <c r="COT297" s="81"/>
      <c r="COU297" s="81"/>
      <c r="COV297" s="81"/>
      <c r="COW297" s="81"/>
      <c r="COX297" s="81"/>
      <c r="COY297" s="81"/>
      <c r="COZ297" s="81"/>
      <c r="CPA297" s="81"/>
      <c r="CPB297" s="81"/>
      <c r="CPC297" s="81"/>
      <c r="CPD297" s="81"/>
      <c r="CPE297" s="81"/>
      <c r="CPF297" s="81"/>
      <c r="CPG297" s="81"/>
      <c r="CPH297" s="81"/>
      <c r="CPI297" s="81"/>
      <c r="CPJ297" s="81"/>
      <c r="CPK297" s="81"/>
      <c r="CPL297" s="81"/>
      <c r="CPM297" s="81"/>
      <c r="CPN297" s="81"/>
      <c r="CPO297" s="81"/>
      <c r="CPP297" s="81"/>
      <c r="CPQ297" s="81"/>
      <c r="CPR297" s="81"/>
      <c r="CPS297" s="81"/>
      <c r="CPT297" s="81"/>
      <c r="CPU297" s="81"/>
      <c r="CPV297" s="81"/>
      <c r="CPW297" s="81"/>
      <c r="CPX297" s="81"/>
      <c r="CPY297" s="81"/>
      <c r="CPZ297" s="81"/>
      <c r="CQA297" s="81"/>
      <c r="CQB297" s="81"/>
      <c r="CQC297" s="81"/>
      <c r="CQD297" s="81"/>
      <c r="CQE297" s="81"/>
      <c r="CQF297" s="81"/>
      <c r="CQG297" s="81"/>
      <c r="CQH297" s="81"/>
      <c r="CQI297" s="81"/>
      <c r="CQJ297" s="81"/>
      <c r="CQK297" s="81"/>
      <c r="CQL297" s="81"/>
      <c r="CQM297" s="81"/>
      <c r="CQN297" s="81"/>
      <c r="CQO297" s="81"/>
      <c r="CQP297" s="81"/>
      <c r="CQQ297" s="81"/>
      <c r="CQR297" s="81"/>
      <c r="CQS297" s="81"/>
      <c r="CQT297" s="81"/>
      <c r="CQU297" s="81"/>
      <c r="CQV297" s="81"/>
      <c r="CQW297" s="81"/>
      <c r="CQX297" s="81"/>
      <c r="CQY297" s="81"/>
      <c r="CQZ297" s="81"/>
      <c r="CRA297" s="81"/>
      <c r="CRB297" s="81"/>
      <c r="CRC297" s="81"/>
      <c r="CRD297" s="81"/>
      <c r="CRE297" s="81"/>
      <c r="CRF297" s="81"/>
      <c r="CRG297" s="81"/>
      <c r="CRH297" s="81"/>
      <c r="CRI297" s="81"/>
      <c r="CRJ297" s="81"/>
      <c r="CRK297" s="81"/>
      <c r="CRL297" s="81"/>
      <c r="CRM297" s="81"/>
      <c r="CRN297" s="81"/>
      <c r="CRO297" s="81"/>
      <c r="CRP297" s="81"/>
      <c r="CRQ297" s="81"/>
      <c r="CRR297" s="81"/>
      <c r="CRS297" s="81"/>
      <c r="CRT297" s="81"/>
      <c r="CRU297" s="81"/>
      <c r="CRV297" s="81"/>
      <c r="CRW297" s="81"/>
      <c r="CRX297" s="81"/>
      <c r="CRY297" s="81"/>
      <c r="CRZ297" s="81"/>
      <c r="CSA297" s="81"/>
      <c r="CSB297" s="81"/>
      <c r="CSC297" s="81"/>
      <c r="CSD297" s="81"/>
      <c r="CSE297" s="81"/>
      <c r="CSF297" s="81"/>
      <c r="CSG297" s="81"/>
      <c r="CSH297" s="81"/>
      <c r="CSI297" s="81"/>
      <c r="CSJ297" s="81"/>
      <c r="CSK297" s="81"/>
      <c r="CSL297" s="81"/>
      <c r="CSM297" s="81"/>
      <c r="CSN297" s="81"/>
      <c r="CSO297" s="81"/>
      <c r="CSP297" s="81"/>
      <c r="CSQ297" s="81"/>
      <c r="CSR297" s="81"/>
      <c r="CSS297" s="81"/>
      <c r="CST297" s="81"/>
      <c r="CSU297" s="81"/>
      <c r="CSV297" s="81"/>
      <c r="CSW297" s="81"/>
      <c r="CSX297" s="81"/>
      <c r="CSY297" s="81"/>
      <c r="CSZ297" s="81"/>
      <c r="CTA297" s="81"/>
      <c r="CTB297" s="81"/>
      <c r="CTC297" s="81"/>
      <c r="CTD297" s="81"/>
      <c r="CTE297" s="81"/>
      <c r="CTF297" s="81"/>
      <c r="CTG297" s="81"/>
      <c r="CTH297" s="81"/>
      <c r="CTI297" s="81"/>
      <c r="CTJ297" s="81"/>
      <c r="CTK297" s="81"/>
      <c r="CTL297" s="81"/>
      <c r="CTM297" s="81"/>
      <c r="CTN297" s="81"/>
      <c r="CTO297" s="81"/>
      <c r="CTP297" s="81"/>
      <c r="CTQ297" s="81"/>
      <c r="CTR297" s="81"/>
      <c r="CTS297" s="81"/>
      <c r="CTT297" s="81"/>
      <c r="CTU297" s="81"/>
      <c r="CTV297" s="81"/>
      <c r="CTW297" s="81"/>
      <c r="CTX297" s="81"/>
      <c r="CTY297" s="81"/>
      <c r="CTZ297" s="81"/>
      <c r="CUA297" s="81"/>
      <c r="CUB297" s="81"/>
      <c r="CUC297" s="81"/>
      <c r="CUD297" s="81"/>
      <c r="CUE297" s="81"/>
      <c r="CUF297" s="81"/>
      <c r="CUG297" s="81"/>
      <c r="CUH297" s="81"/>
      <c r="CUI297" s="81"/>
      <c r="CUJ297" s="81"/>
      <c r="CUK297" s="81"/>
      <c r="CUL297" s="81"/>
      <c r="CUM297" s="81"/>
      <c r="CUN297" s="81"/>
      <c r="CUO297" s="81"/>
      <c r="CUP297" s="81"/>
      <c r="CUQ297" s="81"/>
      <c r="CUR297" s="81"/>
      <c r="CUS297" s="81"/>
      <c r="CUT297" s="81"/>
      <c r="CUU297" s="81"/>
      <c r="CUV297" s="81"/>
      <c r="CUW297" s="81"/>
      <c r="CUX297" s="81"/>
      <c r="CUY297" s="81"/>
      <c r="CUZ297" s="81"/>
      <c r="CVA297" s="81"/>
      <c r="CVB297" s="81"/>
      <c r="CVC297" s="81"/>
      <c r="CVD297" s="81"/>
      <c r="CVE297" s="81"/>
      <c r="CVF297" s="81"/>
      <c r="CVG297" s="81"/>
      <c r="CVH297" s="81"/>
      <c r="CVI297" s="81"/>
      <c r="CVJ297" s="81"/>
      <c r="CVK297" s="81"/>
      <c r="CVL297" s="81"/>
      <c r="CVM297" s="81"/>
      <c r="CVN297" s="81"/>
      <c r="CVO297" s="81"/>
      <c r="CVP297" s="81"/>
      <c r="CVQ297" s="81"/>
      <c r="CVR297" s="81"/>
      <c r="CVS297" s="81"/>
      <c r="CVT297" s="81"/>
      <c r="CVU297" s="81"/>
      <c r="CVV297" s="81"/>
      <c r="CVW297" s="81"/>
      <c r="CVX297" s="81"/>
      <c r="CVY297" s="81"/>
      <c r="CVZ297" s="81"/>
      <c r="CWA297" s="81"/>
      <c r="CWB297" s="81"/>
      <c r="CWC297" s="81"/>
      <c r="CWD297" s="81"/>
      <c r="CWE297" s="81"/>
      <c r="CWF297" s="81"/>
      <c r="CWG297" s="81"/>
      <c r="CWH297" s="81"/>
      <c r="CWI297" s="81"/>
      <c r="CWJ297" s="81"/>
      <c r="CWK297" s="81"/>
      <c r="CWL297" s="81"/>
      <c r="CWM297" s="81"/>
      <c r="CWN297" s="81"/>
      <c r="CWO297" s="81"/>
      <c r="CWP297" s="81"/>
      <c r="CWQ297" s="81"/>
      <c r="CWR297" s="81"/>
      <c r="CWS297" s="81"/>
      <c r="CWT297" s="81"/>
      <c r="CWU297" s="81"/>
      <c r="CWV297" s="81"/>
      <c r="CWW297" s="81"/>
      <c r="CWX297" s="81"/>
      <c r="CWY297" s="81"/>
      <c r="CWZ297" s="81"/>
      <c r="CXA297" s="81"/>
      <c r="CXB297" s="81"/>
      <c r="CXC297" s="81"/>
      <c r="CXD297" s="81"/>
      <c r="CXE297" s="81"/>
      <c r="CXF297" s="81"/>
      <c r="CXG297" s="81"/>
      <c r="CXH297" s="81"/>
      <c r="CXI297" s="81"/>
      <c r="CXJ297" s="81"/>
      <c r="CXK297" s="81"/>
      <c r="CXL297" s="81"/>
      <c r="CXM297" s="81"/>
      <c r="CXN297" s="81"/>
      <c r="CXO297" s="81"/>
      <c r="CXP297" s="81"/>
      <c r="CXQ297" s="81"/>
      <c r="CXR297" s="81"/>
      <c r="CXS297" s="81"/>
      <c r="CXT297" s="81"/>
      <c r="CXU297" s="81"/>
      <c r="CXV297" s="81"/>
      <c r="CXW297" s="81"/>
      <c r="CXX297" s="81"/>
      <c r="CXY297" s="81"/>
      <c r="CXZ297" s="81"/>
      <c r="CYA297" s="81"/>
      <c r="CYB297" s="81"/>
      <c r="CYC297" s="81"/>
      <c r="CYD297" s="81"/>
      <c r="CYE297" s="81"/>
      <c r="CYF297" s="81"/>
      <c r="CYG297" s="81"/>
      <c r="CYH297" s="81"/>
      <c r="CYI297" s="81"/>
      <c r="CYJ297" s="81"/>
      <c r="CYK297" s="81"/>
      <c r="CYL297" s="81"/>
      <c r="CYM297" s="81"/>
      <c r="CYN297" s="81"/>
      <c r="CYO297" s="81"/>
      <c r="CYP297" s="81"/>
      <c r="CYQ297" s="81"/>
      <c r="CYR297" s="81"/>
      <c r="CYS297" s="81"/>
      <c r="CYT297" s="81"/>
      <c r="CYU297" s="81"/>
      <c r="CYV297" s="81"/>
      <c r="CYW297" s="81"/>
      <c r="CYX297" s="81"/>
      <c r="CYY297" s="81"/>
      <c r="CYZ297" s="81"/>
      <c r="CZA297" s="81"/>
      <c r="CZB297" s="81"/>
      <c r="CZC297" s="81"/>
      <c r="CZD297" s="81"/>
      <c r="CZE297" s="81"/>
      <c r="CZF297" s="81"/>
      <c r="CZG297" s="81"/>
      <c r="CZH297" s="81"/>
      <c r="CZI297" s="81"/>
      <c r="CZJ297" s="81"/>
      <c r="CZK297" s="81"/>
      <c r="CZL297" s="81"/>
      <c r="CZM297" s="81"/>
      <c r="CZN297" s="81"/>
      <c r="CZO297" s="81"/>
      <c r="CZP297" s="81"/>
      <c r="CZQ297" s="81"/>
      <c r="CZR297" s="81"/>
      <c r="CZS297" s="81"/>
      <c r="CZT297" s="81"/>
      <c r="CZU297" s="81"/>
      <c r="CZV297" s="81"/>
      <c r="CZW297" s="81"/>
      <c r="CZX297" s="81"/>
      <c r="CZY297" s="81"/>
      <c r="CZZ297" s="81"/>
      <c r="DAA297" s="81"/>
      <c r="DAB297" s="81"/>
      <c r="DAC297" s="81"/>
      <c r="DAD297" s="81"/>
      <c r="DAE297" s="81"/>
      <c r="DAF297" s="81"/>
      <c r="DAG297" s="81"/>
      <c r="DAH297" s="81"/>
      <c r="DAI297" s="81"/>
      <c r="DAJ297" s="81"/>
      <c r="DAK297" s="81"/>
      <c r="DAL297" s="81"/>
      <c r="DAM297" s="81"/>
      <c r="DAN297" s="81"/>
      <c r="DAO297" s="81"/>
      <c r="DAP297" s="81"/>
      <c r="DAQ297" s="81"/>
      <c r="DAR297" s="81"/>
      <c r="DAS297" s="81"/>
      <c r="DAT297" s="81"/>
      <c r="DAU297" s="81"/>
      <c r="DAV297" s="81"/>
      <c r="DAW297" s="81"/>
      <c r="DAX297" s="81"/>
      <c r="DAY297" s="81"/>
      <c r="DAZ297" s="81"/>
      <c r="DBA297" s="81"/>
      <c r="DBB297" s="81"/>
      <c r="DBC297" s="81"/>
      <c r="DBD297" s="81"/>
      <c r="DBE297" s="81"/>
      <c r="DBF297" s="81"/>
      <c r="DBG297" s="81"/>
      <c r="DBH297" s="81"/>
      <c r="DBI297" s="81"/>
      <c r="DBJ297" s="81"/>
      <c r="DBK297" s="81"/>
      <c r="DBL297" s="81"/>
      <c r="DBM297" s="81"/>
      <c r="DBN297" s="81"/>
      <c r="DBO297" s="81"/>
      <c r="DBP297" s="81"/>
      <c r="DBQ297" s="81"/>
      <c r="DBR297" s="81"/>
      <c r="DBS297" s="81"/>
      <c r="DBT297" s="81"/>
      <c r="DBU297" s="81"/>
      <c r="DBV297" s="81"/>
      <c r="DBW297" s="81"/>
      <c r="DBX297" s="81"/>
      <c r="DBY297" s="81"/>
      <c r="DBZ297" s="81"/>
      <c r="DCA297" s="81"/>
      <c r="DCB297" s="81"/>
      <c r="DCC297" s="81"/>
      <c r="DCD297" s="81"/>
      <c r="DCE297" s="81"/>
      <c r="DCF297" s="81"/>
      <c r="DCG297" s="81"/>
      <c r="DCH297" s="81"/>
      <c r="DCI297" s="81"/>
      <c r="DCJ297" s="81"/>
      <c r="DCK297" s="81"/>
      <c r="DCL297" s="81"/>
      <c r="DCM297" s="81"/>
      <c r="DCN297" s="81"/>
      <c r="DCO297" s="81"/>
      <c r="DCP297" s="81"/>
      <c r="DCQ297" s="81"/>
      <c r="DCR297" s="81"/>
      <c r="DCS297" s="81"/>
      <c r="DCT297" s="81"/>
      <c r="DCU297" s="81"/>
      <c r="DCV297" s="81"/>
      <c r="DCW297" s="81"/>
      <c r="DCX297" s="81"/>
      <c r="DCY297" s="81"/>
      <c r="DCZ297" s="81"/>
      <c r="DDA297" s="81"/>
      <c r="DDB297" s="81"/>
      <c r="DDC297" s="81"/>
      <c r="DDD297" s="81"/>
      <c r="DDE297" s="81"/>
      <c r="DDF297" s="81"/>
      <c r="DDG297" s="81"/>
      <c r="DDH297" s="81"/>
      <c r="DDI297" s="81"/>
      <c r="DDJ297" s="81"/>
      <c r="DDK297" s="81"/>
      <c r="DDL297" s="81"/>
      <c r="DDM297" s="81"/>
      <c r="DDN297" s="81"/>
      <c r="DDO297" s="81"/>
      <c r="DDP297" s="81"/>
      <c r="DDQ297" s="81"/>
      <c r="DDR297" s="81"/>
      <c r="DDS297" s="81"/>
      <c r="DDT297" s="81"/>
      <c r="DDU297" s="81"/>
      <c r="DDV297" s="81"/>
      <c r="DDW297" s="81"/>
      <c r="DDX297" s="81"/>
      <c r="DDY297" s="81"/>
      <c r="DDZ297" s="81"/>
      <c r="DEA297" s="81"/>
      <c r="DEB297" s="81"/>
      <c r="DEC297" s="81"/>
      <c r="DED297" s="81"/>
      <c r="DEE297" s="81"/>
      <c r="DEF297" s="81"/>
      <c r="DEG297" s="81"/>
      <c r="DEH297" s="81"/>
      <c r="DEI297" s="81"/>
      <c r="DEJ297" s="81"/>
      <c r="DEK297" s="81"/>
      <c r="DEL297" s="81"/>
      <c r="DEM297" s="81"/>
      <c r="DEN297" s="81"/>
      <c r="DEO297" s="81"/>
      <c r="DEP297" s="81"/>
      <c r="DEQ297" s="81"/>
      <c r="DER297" s="81"/>
      <c r="DES297" s="81"/>
      <c r="DET297" s="81"/>
      <c r="DEU297" s="81"/>
      <c r="DEV297" s="81"/>
      <c r="DEW297" s="81"/>
      <c r="DEX297" s="81"/>
      <c r="DEY297" s="81"/>
      <c r="DEZ297" s="81"/>
      <c r="DFA297" s="81"/>
      <c r="DFB297" s="81"/>
      <c r="DFC297" s="81"/>
      <c r="DFD297" s="81"/>
      <c r="DFE297" s="81"/>
      <c r="DFF297" s="81"/>
      <c r="DFG297" s="81"/>
      <c r="DFH297" s="81"/>
      <c r="DFI297" s="81"/>
      <c r="DFJ297" s="81"/>
      <c r="DFK297" s="81"/>
      <c r="DFL297" s="81"/>
      <c r="DFM297" s="81"/>
      <c r="DFN297" s="81"/>
      <c r="DFO297" s="81"/>
      <c r="DFP297" s="81"/>
      <c r="DFQ297" s="81"/>
      <c r="DFR297" s="81"/>
      <c r="DFS297" s="81"/>
      <c r="DFT297" s="81"/>
      <c r="DFU297" s="81"/>
      <c r="DFV297" s="81"/>
      <c r="DFW297" s="81"/>
      <c r="DFX297" s="81"/>
      <c r="DFY297" s="81"/>
      <c r="DFZ297" s="81"/>
      <c r="DGA297" s="81"/>
      <c r="DGB297" s="81"/>
      <c r="DGC297" s="81"/>
      <c r="DGD297" s="81"/>
      <c r="DGE297" s="81"/>
      <c r="DGF297" s="81"/>
      <c r="DGG297" s="81"/>
      <c r="DGH297" s="81"/>
      <c r="DGI297" s="81"/>
      <c r="DGJ297" s="81"/>
      <c r="DGK297" s="81"/>
      <c r="DGL297" s="81"/>
      <c r="DGM297" s="81"/>
      <c r="DGN297" s="81"/>
      <c r="DGO297" s="81"/>
      <c r="DGP297" s="81"/>
      <c r="DGQ297" s="81"/>
      <c r="DGR297" s="81"/>
      <c r="DGS297" s="81"/>
      <c r="DGT297" s="81"/>
      <c r="DGU297" s="81"/>
      <c r="DGV297" s="81"/>
      <c r="DGW297" s="81"/>
      <c r="DGX297" s="81"/>
      <c r="DGY297" s="81"/>
      <c r="DGZ297" s="81"/>
      <c r="DHA297" s="81"/>
      <c r="DHB297" s="81"/>
      <c r="DHC297" s="81"/>
      <c r="DHD297" s="81"/>
      <c r="DHE297" s="81"/>
      <c r="DHF297" s="81"/>
      <c r="DHG297" s="81"/>
      <c r="DHH297" s="81"/>
      <c r="DHI297" s="81"/>
      <c r="DHJ297" s="81"/>
      <c r="DHK297" s="81"/>
      <c r="DHL297" s="81"/>
      <c r="DHM297" s="81"/>
      <c r="DHN297" s="81"/>
      <c r="DHO297" s="81"/>
      <c r="DHP297" s="81"/>
      <c r="DHQ297" s="81"/>
      <c r="DHR297" s="81"/>
      <c r="DHS297" s="81"/>
      <c r="DHT297" s="81"/>
      <c r="DHU297" s="81"/>
      <c r="DHV297" s="81"/>
      <c r="DHW297" s="81"/>
      <c r="DHX297" s="81"/>
      <c r="DHY297" s="81"/>
      <c r="DHZ297" s="81"/>
      <c r="DIA297" s="81"/>
      <c r="DIB297" s="81"/>
      <c r="DIC297" s="81"/>
      <c r="DID297" s="81"/>
      <c r="DIE297" s="81"/>
      <c r="DIF297" s="81"/>
      <c r="DIG297" s="81"/>
      <c r="DIH297" s="81"/>
      <c r="DII297" s="81"/>
      <c r="DIJ297" s="81"/>
      <c r="DIK297" s="81"/>
      <c r="DIL297" s="81"/>
      <c r="DIM297" s="81"/>
      <c r="DIN297" s="81"/>
      <c r="DIO297" s="81"/>
      <c r="DIP297" s="81"/>
      <c r="DIQ297" s="81"/>
      <c r="DIR297" s="81"/>
      <c r="DIS297" s="81"/>
      <c r="DIT297" s="81"/>
      <c r="DIU297" s="81"/>
      <c r="DIV297" s="81"/>
      <c r="DIW297" s="81"/>
      <c r="DIX297" s="81"/>
      <c r="DIY297" s="81"/>
      <c r="DIZ297" s="81"/>
      <c r="DJA297" s="81"/>
      <c r="DJB297" s="81"/>
      <c r="DJC297" s="81"/>
      <c r="DJD297" s="81"/>
      <c r="DJE297" s="81"/>
      <c r="DJF297" s="81"/>
      <c r="DJG297" s="81"/>
      <c r="DJH297" s="81"/>
      <c r="DJI297" s="81"/>
      <c r="DJJ297" s="81"/>
      <c r="DJK297" s="81"/>
      <c r="DJL297" s="81"/>
      <c r="DJM297" s="81"/>
      <c r="DJN297" s="81"/>
      <c r="DJO297" s="81"/>
      <c r="DJP297" s="81"/>
      <c r="DJQ297" s="81"/>
      <c r="DJR297" s="81"/>
      <c r="DJS297" s="81"/>
      <c r="DJT297" s="81"/>
      <c r="DJU297" s="81"/>
      <c r="DJV297" s="81"/>
      <c r="DJW297" s="81"/>
      <c r="DJX297" s="81"/>
      <c r="DJY297" s="81"/>
      <c r="DJZ297" s="81"/>
      <c r="DKA297" s="81"/>
      <c r="DKB297" s="81"/>
      <c r="DKC297" s="81"/>
      <c r="DKD297" s="81"/>
      <c r="DKE297" s="81"/>
      <c r="DKF297" s="81"/>
      <c r="DKG297" s="81"/>
      <c r="DKH297" s="81"/>
      <c r="DKI297" s="81"/>
      <c r="DKJ297" s="81"/>
      <c r="DKK297" s="81"/>
      <c r="DKL297" s="81"/>
      <c r="DKM297" s="81"/>
      <c r="DKN297" s="81"/>
      <c r="DKO297" s="81"/>
      <c r="DKP297" s="81"/>
      <c r="DKQ297" s="81"/>
      <c r="DKR297" s="81"/>
      <c r="DKS297" s="81"/>
      <c r="DKT297" s="81"/>
      <c r="DKU297" s="81"/>
      <c r="DKV297" s="81"/>
      <c r="DKW297" s="81"/>
      <c r="DKX297" s="81"/>
      <c r="DKY297" s="81"/>
      <c r="DKZ297" s="81"/>
      <c r="DLA297" s="81"/>
      <c r="DLB297" s="81"/>
      <c r="DLC297" s="81"/>
      <c r="DLD297" s="81"/>
      <c r="DLE297" s="81"/>
      <c r="DLF297" s="81"/>
      <c r="DLG297" s="81"/>
      <c r="DLH297" s="81"/>
      <c r="DLI297" s="81"/>
      <c r="DLJ297" s="81"/>
      <c r="DLK297" s="81"/>
      <c r="DLL297" s="81"/>
      <c r="DLM297" s="81"/>
      <c r="DLN297" s="81"/>
      <c r="DLO297" s="81"/>
      <c r="DLP297" s="81"/>
      <c r="DLQ297" s="81"/>
      <c r="DLR297" s="81"/>
      <c r="DLS297" s="81"/>
      <c r="DLT297" s="81"/>
      <c r="DLU297" s="81"/>
      <c r="DLV297" s="81"/>
      <c r="DLW297" s="81"/>
      <c r="DLX297" s="81"/>
      <c r="DLY297" s="81"/>
      <c r="DLZ297" s="81"/>
      <c r="DMA297" s="81"/>
      <c r="DMB297" s="81"/>
      <c r="DMC297" s="81"/>
      <c r="DMD297" s="81"/>
      <c r="DME297" s="81"/>
      <c r="DMF297" s="81"/>
      <c r="DMG297" s="81"/>
      <c r="DMH297" s="81"/>
      <c r="DMI297" s="81"/>
      <c r="DMJ297" s="81"/>
      <c r="DMK297" s="81"/>
      <c r="DML297" s="81"/>
      <c r="DMM297" s="81"/>
      <c r="DMN297" s="81"/>
      <c r="DMO297" s="81"/>
      <c r="DMP297" s="81"/>
      <c r="DMQ297" s="81"/>
      <c r="DMR297" s="81"/>
      <c r="DMS297" s="81"/>
      <c r="DMT297" s="81"/>
      <c r="DMU297" s="81"/>
      <c r="DMV297" s="81"/>
      <c r="DMW297" s="81"/>
      <c r="DMX297" s="81"/>
      <c r="DMY297" s="81"/>
      <c r="DMZ297" s="81"/>
      <c r="DNA297" s="81"/>
      <c r="DNB297" s="81"/>
      <c r="DNC297" s="81"/>
      <c r="DND297" s="81"/>
      <c r="DNE297" s="81"/>
      <c r="DNF297" s="81"/>
      <c r="DNG297" s="81"/>
      <c r="DNH297" s="81"/>
      <c r="DNI297" s="81"/>
      <c r="DNJ297" s="81"/>
      <c r="DNK297" s="81"/>
      <c r="DNL297" s="81"/>
      <c r="DNM297" s="81"/>
      <c r="DNN297" s="81"/>
      <c r="DNO297" s="81"/>
      <c r="DNP297" s="81"/>
      <c r="DNQ297" s="81"/>
      <c r="DNR297" s="81"/>
      <c r="DNS297" s="81"/>
      <c r="DNT297" s="81"/>
      <c r="DNU297" s="81"/>
      <c r="DNV297" s="81"/>
      <c r="DNW297" s="81"/>
      <c r="DNX297" s="81"/>
      <c r="DNY297" s="81"/>
      <c r="DNZ297" s="81"/>
      <c r="DOA297" s="81"/>
      <c r="DOB297" s="81"/>
      <c r="DOC297" s="81"/>
      <c r="DOD297" s="81"/>
      <c r="DOE297" s="81"/>
      <c r="DOF297" s="81"/>
      <c r="DOG297" s="81"/>
      <c r="DOH297" s="81"/>
      <c r="DOI297" s="81"/>
      <c r="DOJ297" s="81"/>
      <c r="DOK297" s="81"/>
      <c r="DOL297" s="81"/>
      <c r="DOM297" s="81"/>
      <c r="DON297" s="81"/>
      <c r="DOO297" s="81"/>
      <c r="DOP297" s="81"/>
      <c r="DOQ297" s="81"/>
      <c r="DOR297" s="81"/>
      <c r="DOS297" s="81"/>
      <c r="DOT297" s="81"/>
      <c r="DOU297" s="81"/>
      <c r="DOV297" s="81"/>
      <c r="DOW297" s="81"/>
      <c r="DOX297" s="81"/>
      <c r="DOY297" s="81"/>
      <c r="DOZ297" s="81"/>
      <c r="DPA297" s="81"/>
      <c r="DPB297" s="81"/>
      <c r="DPC297" s="81"/>
      <c r="DPD297" s="81"/>
      <c r="DPE297" s="81"/>
      <c r="DPF297" s="81"/>
      <c r="DPG297" s="81"/>
      <c r="DPH297" s="81"/>
      <c r="DPI297" s="81"/>
      <c r="DPJ297" s="81"/>
      <c r="DPK297" s="81"/>
      <c r="DPL297" s="81"/>
      <c r="DPM297" s="81"/>
      <c r="DPN297" s="81"/>
      <c r="DPO297" s="81"/>
      <c r="DPP297" s="81"/>
      <c r="DPQ297" s="81"/>
      <c r="DPR297" s="81"/>
      <c r="DPS297" s="81"/>
      <c r="DPT297" s="81"/>
      <c r="DPU297" s="81"/>
      <c r="DPV297" s="81"/>
      <c r="DPW297" s="81"/>
      <c r="DPX297" s="81"/>
      <c r="DPY297" s="81"/>
      <c r="DPZ297" s="81"/>
      <c r="DQA297" s="81"/>
      <c r="DQB297" s="81"/>
      <c r="DQC297" s="81"/>
      <c r="DQD297" s="81"/>
      <c r="DQE297" s="81"/>
      <c r="DQF297" s="81"/>
      <c r="DQG297" s="81"/>
      <c r="DQH297" s="81"/>
      <c r="DQI297" s="81"/>
      <c r="DQJ297" s="81"/>
      <c r="DQK297" s="81"/>
      <c r="DQL297" s="81"/>
      <c r="DQM297" s="81"/>
      <c r="DQN297" s="81"/>
      <c r="DQO297" s="81"/>
      <c r="DQP297" s="81"/>
      <c r="DQQ297" s="81"/>
      <c r="DQR297" s="81"/>
      <c r="DQS297" s="81"/>
      <c r="DQT297" s="81"/>
      <c r="DQU297" s="81"/>
      <c r="DQV297" s="81"/>
      <c r="DQW297" s="81"/>
      <c r="DQX297" s="81"/>
      <c r="DQY297" s="81"/>
      <c r="DQZ297" s="81"/>
      <c r="DRA297" s="81"/>
      <c r="DRB297" s="81"/>
      <c r="DRC297" s="81"/>
      <c r="DRD297" s="81"/>
      <c r="DRE297" s="81"/>
      <c r="DRF297" s="81"/>
      <c r="DRG297" s="81"/>
      <c r="DRH297" s="81"/>
      <c r="DRI297" s="81"/>
      <c r="DRJ297" s="81"/>
      <c r="DRK297" s="81"/>
      <c r="DRL297" s="81"/>
      <c r="DRM297" s="81"/>
      <c r="DRN297" s="81"/>
      <c r="DRO297" s="81"/>
      <c r="DRP297" s="81"/>
      <c r="DRQ297" s="81"/>
      <c r="DRR297" s="81"/>
      <c r="DRS297" s="81"/>
      <c r="DRT297" s="81"/>
      <c r="DRU297" s="81"/>
      <c r="DRV297" s="81"/>
      <c r="DRW297" s="81"/>
      <c r="DRX297" s="81"/>
      <c r="DRY297" s="81"/>
      <c r="DRZ297" s="81"/>
      <c r="DSA297" s="81"/>
      <c r="DSB297" s="81"/>
      <c r="DSC297" s="81"/>
      <c r="DSD297" s="81"/>
      <c r="DSE297" s="81"/>
      <c r="DSF297" s="81"/>
      <c r="DSG297" s="81"/>
      <c r="DSH297" s="81"/>
      <c r="DSI297" s="81"/>
      <c r="DSJ297" s="81"/>
      <c r="DSK297" s="81"/>
      <c r="DSL297" s="81"/>
      <c r="DSM297" s="81"/>
      <c r="DSN297" s="81"/>
      <c r="DSO297" s="81"/>
      <c r="DSP297" s="81"/>
      <c r="DSQ297" s="81"/>
      <c r="DSR297" s="81"/>
      <c r="DSS297" s="81"/>
      <c r="DST297" s="81"/>
      <c r="DSU297" s="81"/>
      <c r="DSV297" s="81"/>
      <c r="DSW297" s="81"/>
      <c r="DSX297" s="81"/>
      <c r="DSY297" s="81"/>
      <c r="DSZ297" s="81"/>
      <c r="DTA297" s="81"/>
      <c r="DTB297" s="81"/>
      <c r="DTC297" s="81"/>
      <c r="DTD297" s="81"/>
      <c r="DTE297" s="81"/>
      <c r="DTF297" s="81"/>
      <c r="DTG297" s="81"/>
      <c r="DTH297" s="81"/>
      <c r="DTI297" s="81"/>
      <c r="DTJ297" s="81"/>
      <c r="DTK297" s="81"/>
      <c r="DTL297" s="81"/>
      <c r="DTM297" s="81"/>
      <c r="DTN297" s="81"/>
      <c r="DTO297" s="81"/>
      <c r="DTP297" s="81"/>
      <c r="DTQ297" s="81"/>
      <c r="DTR297" s="81"/>
      <c r="DTS297" s="81"/>
      <c r="DTT297" s="81"/>
      <c r="DTU297" s="81"/>
      <c r="DTV297" s="81"/>
      <c r="DTW297" s="81"/>
      <c r="DTX297" s="81"/>
      <c r="DTY297" s="81"/>
      <c r="DTZ297" s="81"/>
      <c r="DUA297" s="81"/>
      <c r="DUB297" s="81"/>
      <c r="DUC297" s="81"/>
      <c r="DUD297" s="81"/>
      <c r="DUE297" s="81"/>
      <c r="DUF297" s="81"/>
      <c r="DUG297" s="81"/>
      <c r="DUH297" s="81"/>
      <c r="DUI297" s="81"/>
      <c r="DUJ297" s="81"/>
      <c r="DUK297" s="81"/>
      <c r="DUL297" s="81"/>
      <c r="DUM297" s="81"/>
      <c r="DUN297" s="81"/>
      <c r="DUO297" s="81"/>
      <c r="DUP297" s="81"/>
      <c r="DUQ297" s="81"/>
      <c r="DUR297" s="81"/>
      <c r="DUS297" s="81"/>
      <c r="DUT297" s="81"/>
      <c r="DUU297" s="81"/>
      <c r="DUV297" s="81"/>
      <c r="DUW297" s="81"/>
      <c r="DUX297" s="81"/>
      <c r="DUY297" s="81"/>
      <c r="DUZ297" s="81"/>
      <c r="DVA297" s="81"/>
      <c r="DVB297" s="81"/>
      <c r="DVC297" s="81"/>
      <c r="DVD297" s="81"/>
      <c r="DVE297" s="81"/>
      <c r="DVF297" s="81"/>
      <c r="DVG297" s="81"/>
      <c r="DVH297" s="81"/>
      <c r="DVI297" s="81"/>
      <c r="DVJ297" s="81"/>
      <c r="DVK297" s="81"/>
      <c r="DVL297" s="81"/>
      <c r="DVM297" s="81"/>
      <c r="DVN297" s="81"/>
      <c r="DVO297" s="81"/>
      <c r="DVP297" s="81"/>
      <c r="DVQ297" s="81"/>
      <c r="DVR297" s="81"/>
      <c r="DVS297" s="81"/>
      <c r="DVT297" s="81"/>
      <c r="DVU297" s="81"/>
      <c r="DVV297" s="81"/>
      <c r="DVW297" s="81"/>
      <c r="DVX297" s="81"/>
      <c r="DVY297" s="81"/>
      <c r="DVZ297" s="81"/>
      <c r="DWA297" s="81"/>
      <c r="DWB297" s="81"/>
      <c r="DWC297" s="81"/>
      <c r="DWD297" s="81"/>
      <c r="DWE297" s="81"/>
      <c r="DWF297" s="81"/>
      <c r="DWG297" s="81"/>
      <c r="DWH297" s="81"/>
      <c r="DWI297" s="81"/>
      <c r="DWJ297" s="81"/>
      <c r="DWK297" s="81"/>
      <c r="DWL297" s="81"/>
      <c r="DWM297" s="81"/>
      <c r="DWN297" s="81"/>
      <c r="DWO297" s="81"/>
      <c r="DWP297" s="81"/>
      <c r="DWQ297" s="81"/>
      <c r="DWR297" s="81"/>
      <c r="DWS297" s="81"/>
      <c r="DWT297" s="81"/>
      <c r="DWU297" s="81"/>
      <c r="DWV297" s="81"/>
      <c r="DWW297" s="81"/>
      <c r="DWX297" s="81"/>
      <c r="DWY297" s="81"/>
      <c r="DWZ297" s="81"/>
      <c r="DXA297" s="81"/>
      <c r="DXB297" s="81"/>
      <c r="DXC297" s="81"/>
      <c r="DXD297" s="81"/>
      <c r="DXE297" s="81"/>
      <c r="DXF297" s="81"/>
      <c r="DXG297" s="81"/>
      <c r="DXH297" s="81"/>
      <c r="DXI297" s="81"/>
      <c r="DXJ297" s="81"/>
      <c r="DXK297" s="81"/>
      <c r="DXL297" s="81"/>
      <c r="DXM297" s="81"/>
      <c r="DXN297" s="81"/>
      <c r="DXO297" s="81"/>
      <c r="DXP297" s="81"/>
      <c r="DXQ297" s="81"/>
      <c r="DXR297" s="81"/>
      <c r="DXS297" s="81"/>
      <c r="DXT297" s="81"/>
      <c r="DXU297" s="81"/>
      <c r="DXV297" s="81"/>
      <c r="DXW297" s="81"/>
      <c r="DXX297" s="81"/>
      <c r="DXY297" s="81"/>
      <c r="DXZ297" s="81"/>
      <c r="DYA297" s="81"/>
      <c r="DYB297" s="81"/>
      <c r="DYC297" s="81"/>
      <c r="DYD297" s="81"/>
      <c r="DYE297" s="81"/>
      <c r="DYF297" s="81"/>
      <c r="DYG297" s="81"/>
      <c r="DYH297" s="81"/>
      <c r="DYI297" s="81"/>
      <c r="DYJ297" s="81"/>
      <c r="DYK297" s="81"/>
      <c r="DYL297" s="81"/>
      <c r="DYM297" s="81"/>
      <c r="DYN297" s="81"/>
      <c r="DYO297" s="81"/>
      <c r="DYP297" s="81"/>
      <c r="DYQ297" s="81"/>
      <c r="DYR297" s="81"/>
      <c r="DYS297" s="81"/>
      <c r="DYT297" s="81"/>
      <c r="DYU297" s="81"/>
      <c r="DYV297" s="81"/>
      <c r="DYW297" s="81"/>
      <c r="DYX297" s="81"/>
      <c r="DYY297" s="81"/>
      <c r="DYZ297" s="81"/>
      <c r="DZA297" s="81"/>
      <c r="DZB297" s="81"/>
      <c r="DZC297" s="81"/>
      <c r="DZD297" s="81"/>
      <c r="DZE297" s="81"/>
      <c r="DZF297" s="81"/>
      <c r="DZG297" s="81"/>
      <c r="DZH297" s="81"/>
      <c r="DZI297" s="81"/>
      <c r="DZJ297" s="81"/>
      <c r="DZK297" s="81"/>
      <c r="DZL297" s="81"/>
      <c r="DZM297" s="81"/>
      <c r="DZN297" s="81"/>
      <c r="DZO297" s="81"/>
      <c r="DZP297" s="81"/>
      <c r="DZQ297" s="81"/>
      <c r="DZR297" s="81"/>
      <c r="DZS297" s="81"/>
      <c r="DZT297" s="81"/>
      <c r="DZU297" s="81"/>
      <c r="DZV297" s="81"/>
      <c r="DZW297" s="81"/>
      <c r="DZX297" s="81"/>
      <c r="DZY297" s="81"/>
      <c r="DZZ297" s="81"/>
      <c r="EAA297" s="81"/>
      <c r="EAB297" s="81"/>
      <c r="EAC297" s="81"/>
      <c r="EAD297" s="81"/>
      <c r="EAE297" s="81"/>
      <c r="EAF297" s="81"/>
      <c r="EAG297" s="81"/>
      <c r="EAH297" s="81"/>
      <c r="EAI297" s="81"/>
      <c r="EAJ297" s="81"/>
      <c r="EAK297" s="81"/>
      <c r="EAL297" s="81"/>
      <c r="EAM297" s="81"/>
      <c r="EAN297" s="81"/>
      <c r="EAO297" s="81"/>
      <c r="EAP297" s="81"/>
      <c r="EAQ297" s="81"/>
      <c r="EAR297" s="81"/>
      <c r="EAS297" s="81"/>
      <c r="EAT297" s="81"/>
      <c r="EAU297" s="81"/>
      <c r="EAV297" s="81"/>
      <c r="EAW297" s="81"/>
      <c r="EAX297" s="81"/>
      <c r="EAY297" s="81"/>
      <c r="EAZ297" s="81"/>
      <c r="EBA297" s="81"/>
      <c r="EBB297" s="81"/>
      <c r="EBC297" s="81"/>
      <c r="EBD297" s="81"/>
      <c r="EBE297" s="81"/>
      <c r="EBF297" s="81"/>
      <c r="EBG297" s="81"/>
      <c r="EBH297" s="81"/>
      <c r="EBI297" s="81"/>
      <c r="EBJ297" s="81"/>
      <c r="EBK297" s="81"/>
      <c r="EBL297" s="81"/>
      <c r="EBM297" s="81"/>
      <c r="EBN297" s="81"/>
      <c r="EBO297" s="81"/>
      <c r="EBP297" s="81"/>
      <c r="EBQ297" s="81"/>
      <c r="EBR297" s="81"/>
      <c r="EBS297" s="81"/>
      <c r="EBT297" s="81"/>
      <c r="EBU297" s="81"/>
      <c r="EBV297" s="81"/>
      <c r="EBW297" s="81"/>
      <c r="EBX297" s="81"/>
      <c r="EBY297" s="81"/>
      <c r="EBZ297" s="81"/>
      <c r="ECA297" s="81"/>
      <c r="ECB297" s="81"/>
      <c r="ECC297" s="81"/>
      <c r="ECD297" s="81"/>
      <c r="ECE297" s="81"/>
      <c r="ECF297" s="81"/>
      <c r="ECG297" s="81"/>
      <c r="ECH297" s="81"/>
      <c r="ECI297" s="81"/>
      <c r="ECJ297" s="81"/>
      <c r="ECK297" s="81"/>
      <c r="ECL297" s="81"/>
      <c r="ECM297" s="81"/>
      <c r="ECN297" s="81"/>
      <c r="ECO297" s="81"/>
      <c r="ECP297" s="81"/>
      <c r="ECQ297" s="81"/>
      <c r="ECR297" s="81"/>
      <c r="ECS297" s="81"/>
      <c r="ECT297" s="81"/>
      <c r="ECU297" s="81"/>
      <c r="ECV297" s="81"/>
      <c r="ECW297" s="81"/>
      <c r="ECX297" s="81"/>
      <c r="ECY297" s="81"/>
      <c r="ECZ297" s="81"/>
      <c r="EDA297" s="81"/>
      <c r="EDB297" s="81"/>
      <c r="EDC297" s="81"/>
      <c r="EDD297" s="81"/>
      <c r="EDE297" s="81"/>
      <c r="EDF297" s="81"/>
      <c r="EDG297" s="81"/>
      <c r="EDH297" s="81"/>
      <c r="EDI297" s="81"/>
      <c r="EDJ297" s="81"/>
      <c r="EDK297" s="81"/>
      <c r="EDL297" s="81"/>
      <c r="EDM297" s="81"/>
      <c r="EDN297" s="81"/>
      <c r="EDO297" s="81"/>
      <c r="EDP297" s="81"/>
      <c r="EDQ297" s="81"/>
      <c r="EDR297" s="81"/>
      <c r="EDS297" s="81"/>
      <c r="EDT297" s="81"/>
      <c r="EDU297" s="81"/>
      <c r="EDV297" s="81"/>
      <c r="EDW297" s="81"/>
      <c r="EDX297" s="81"/>
      <c r="EDY297" s="81"/>
      <c r="EDZ297" s="81"/>
      <c r="EEA297" s="81"/>
      <c r="EEB297" s="81"/>
      <c r="EEC297" s="81"/>
      <c r="EED297" s="81"/>
      <c r="EEE297" s="81"/>
      <c r="EEF297" s="81"/>
      <c r="EEG297" s="81"/>
      <c r="EEH297" s="81"/>
      <c r="EEI297" s="81"/>
      <c r="EEJ297" s="81"/>
      <c r="EEK297" s="81"/>
      <c r="EEL297" s="81"/>
      <c r="EEM297" s="81"/>
      <c r="EEN297" s="81"/>
      <c r="EEO297" s="81"/>
      <c r="EEP297" s="81"/>
      <c r="EEQ297" s="81"/>
      <c r="EER297" s="81"/>
      <c r="EES297" s="81"/>
      <c r="EET297" s="81"/>
      <c r="EEU297" s="81"/>
      <c r="EEV297" s="81"/>
      <c r="EEW297" s="81"/>
      <c r="EEX297" s="81"/>
      <c r="EEY297" s="81"/>
      <c r="EEZ297" s="81"/>
      <c r="EFA297" s="81"/>
      <c r="EFB297" s="81"/>
      <c r="EFC297" s="81"/>
      <c r="EFD297" s="81"/>
      <c r="EFE297" s="81"/>
      <c r="EFF297" s="81"/>
      <c r="EFG297" s="81"/>
      <c r="EFH297" s="81"/>
      <c r="EFI297" s="81"/>
      <c r="EFJ297" s="81"/>
      <c r="EFK297" s="81"/>
      <c r="EFL297" s="81"/>
      <c r="EFM297" s="81"/>
      <c r="EFN297" s="81"/>
      <c r="EFO297" s="81"/>
      <c r="EFP297" s="81"/>
      <c r="EFQ297" s="81"/>
      <c r="EFR297" s="81"/>
      <c r="EFS297" s="81"/>
      <c r="EFT297" s="81"/>
      <c r="EFU297" s="81"/>
      <c r="EFV297" s="81"/>
      <c r="EFW297" s="81"/>
      <c r="EFX297" s="81"/>
      <c r="EFY297" s="81"/>
      <c r="EFZ297" s="81"/>
      <c r="EGA297" s="81"/>
      <c r="EGB297" s="81"/>
      <c r="EGC297" s="81"/>
      <c r="EGD297" s="81"/>
      <c r="EGE297" s="81"/>
      <c r="EGF297" s="81"/>
      <c r="EGG297" s="81"/>
      <c r="EGH297" s="81"/>
      <c r="EGI297" s="81"/>
      <c r="EGJ297" s="81"/>
      <c r="EGK297" s="81"/>
      <c r="EGL297" s="81"/>
      <c r="EGM297" s="81"/>
      <c r="EGN297" s="81"/>
      <c r="EGO297" s="81"/>
      <c r="EGP297" s="81"/>
      <c r="EGQ297" s="81"/>
      <c r="EGR297" s="81"/>
      <c r="EGS297" s="81"/>
      <c r="EGT297" s="81"/>
      <c r="EGU297" s="81"/>
      <c r="EGV297" s="81"/>
      <c r="EGW297" s="81"/>
      <c r="EGX297" s="81"/>
      <c r="EGY297" s="81"/>
      <c r="EGZ297" s="81"/>
      <c r="EHA297" s="81"/>
      <c r="EHB297" s="81"/>
      <c r="EHC297" s="81"/>
      <c r="EHD297" s="81"/>
      <c r="EHE297" s="81"/>
      <c r="EHF297" s="81"/>
      <c r="EHG297" s="81"/>
      <c r="EHH297" s="81"/>
      <c r="EHI297" s="81"/>
      <c r="EHJ297" s="81"/>
      <c r="EHK297" s="81"/>
      <c r="EHL297" s="81"/>
      <c r="EHM297" s="81"/>
      <c r="EHN297" s="81"/>
      <c r="EHO297" s="81"/>
      <c r="EHP297" s="81"/>
      <c r="EHQ297" s="81"/>
      <c r="EHR297" s="81"/>
      <c r="EHS297" s="81"/>
      <c r="EHT297" s="81"/>
      <c r="EHU297" s="81"/>
      <c r="EHV297" s="81"/>
      <c r="EHW297" s="81"/>
      <c r="EHX297" s="81"/>
      <c r="EHY297" s="81"/>
      <c r="EHZ297" s="81"/>
      <c r="EIA297" s="81"/>
      <c r="EIB297" s="81"/>
      <c r="EIC297" s="81"/>
      <c r="EID297" s="81"/>
      <c r="EIE297" s="81"/>
      <c r="EIF297" s="81"/>
      <c r="EIG297" s="81"/>
      <c r="EIH297" s="81"/>
      <c r="EII297" s="81"/>
      <c r="EIJ297" s="81"/>
      <c r="EIK297" s="81"/>
      <c r="EIL297" s="81"/>
      <c r="EIM297" s="81"/>
      <c r="EIN297" s="81"/>
      <c r="EIO297" s="81"/>
      <c r="EIP297" s="81"/>
      <c r="EIQ297" s="81"/>
      <c r="EIR297" s="81"/>
      <c r="EIS297" s="81"/>
      <c r="EIT297" s="81"/>
      <c r="EIU297" s="81"/>
      <c r="EIV297" s="81"/>
      <c r="EIW297" s="81"/>
      <c r="EIX297" s="81"/>
      <c r="EIY297" s="81"/>
      <c r="EIZ297" s="81"/>
      <c r="EJA297" s="81"/>
      <c r="EJB297" s="81"/>
      <c r="EJC297" s="81"/>
      <c r="EJD297" s="81"/>
      <c r="EJE297" s="81"/>
      <c r="EJF297" s="81"/>
      <c r="EJG297" s="81"/>
      <c r="EJH297" s="81"/>
      <c r="EJI297" s="81"/>
      <c r="EJJ297" s="81"/>
      <c r="EJK297" s="81"/>
      <c r="EJL297" s="81"/>
      <c r="EJM297" s="81"/>
      <c r="EJN297" s="81"/>
      <c r="EJO297" s="81"/>
      <c r="EJP297" s="81"/>
      <c r="EJQ297" s="81"/>
      <c r="EJR297" s="81"/>
      <c r="EJS297" s="81"/>
      <c r="EJT297" s="81"/>
      <c r="EJU297" s="81"/>
      <c r="EJV297" s="81"/>
      <c r="EJW297" s="81"/>
      <c r="EJX297" s="81"/>
      <c r="EJY297" s="81"/>
      <c r="EJZ297" s="81"/>
      <c r="EKA297" s="81"/>
      <c r="EKB297" s="81"/>
      <c r="EKC297" s="81"/>
      <c r="EKD297" s="81"/>
      <c r="EKE297" s="81"/>
      <c r="EKF297" s="81"/>
      <c r="EKG297" s="81"/>
      <c r="EKH297" s="81"/>
      <c r="EKI297" s="81"/>
      <c r="EKJ297" s="81"/>
      <c r="EKK297" s="81"/>
      <c r="EKL297" s="81"/>
      <c r="EKM297" s="81"/>
      <c r="EKN297" s="81"/>
      <c r="EKO297" s="81"/>
      <c r="EKP297" s="81"/>
      <c r="EKQ297" s="81"/>
      <c r="EKR297" s="81"/>
      <c r="EKS297" s="81"/>
      <c r="EKT297" s="81"/>
      <c r="EKU297" s="81"/>
      <c r="EKV297" s="81"/>
      <c r="EKW297" s="81"/>
      <c r="EKX297" s="81"/>
      <c r="EKY297" s="81"/>
      <c r="EKZ297" s="81"/>
      <c r="ELA297" s="81"/>
      <c r="ELB297" s="81"/>
      <c r="ELC297" s="81"/>
      <c r="ELD297" s="81"/>
      <c r="ELE297" s="81"/>
      <c r="ELF297" s="81"/>
      <c r="ELG297" s="81"/>
      <c r="ELH297" s="81"/>
      <c r="ELI297" s="81"/>
      <c r="ELJ297" s="81"/>
      <c r="ELK297" s="81"/>
      <c r="ELL297" s="81"/>
      <c r="ELM297" s="81"/>
      <c r="ELN297" s="81"/>
      <c r="ELO297" s="81"/>
      <c r="ELP297" s="81"/>
      <c r="ELQ297" s="81"/>
      <c r="ELR297" s="81"/>
      <c r="ELS297" s="81"/>
      <c r="ELT297" s="81"/>
      <c r="ELU297" s="81"/>
      <c r="ELV297" s="81"/>
      <c r="ELW297" s="81"/>
      <c r="ELX297" s="81"/>
      <c r="ELY297" s="81"/>
      <c r="ELZ297" s="81"/>
      <c r="EMA297" s="81"/>
      <c r="EMB297" s="81"/>
      <c r="EMC297" s="81"/>
      <c r="EMD297" s="81"/>
      <c r="EME297" s="81"/>
      <c r="EMF297" s="81"/>
      <c r="EMG297" s="81"/>
      <c r="EMH297" s="81"/>
      <c r="EMI297" s="81"/>
      <c r="EMJ297" s="81"/>
      <c r="EMK297" s="81"/>
      <c r="EML297" s="81"/>
      <c r="EMM297" s="81"/>
      <c r="EMN297" s="81"/>
      <c r="EMO297" s="81"/>
      <c r="EMP297" s="81"/>
      <c r="EMQ297" s="81"/>
      <c r="EMR297" s="81"/>
      <c r="EMS297" s="81"/>
      <c r="EMT297" s="81"/>
      <c r="EMU297" s="81"/>
      <c r="EMV297" s="81"/>
      <c r="EMW297" s="81"/>
      <c r="EMX297" s="81"/>
      <c r="EMY297" s="81"/>
      <c r="EMZ297" s="81"/>
      <c r="ENA297" s="81"/>
      <c r="ENB297" s="81"/>
      <c r="ENC297" s="81"/>
      <c r="END297" s="81"/>
      <c r="ENE297" s="81"/>
      <c r="ENF297" s="81"/>
      <c r="ENG297" s="81"/>
      <c r="ENH297" s="81"/>
      <c r="ENI297" s="81"/>
      <c r="ENJ297" s="81"/>
      <c r="ENK297" s="81"/>
      <c r="ENL297" s="81"/>
      <c r="ENM297" s="81"/>
      <c r="ENN297" s="81"/>
      <c r="ENO297" s="81"/>
      <c r="ENP297" s="81"/>
      <c r="ENQ297" s="81"/>
      <c r="ENR297" s="81"/>
      <c r="ENS297" s="81"/>
      <c r="ENT297" s="81"/>
      <c r="ENU297" s="81"/>
      <c r="ENV297" s="81"/>
      <c r="ENW297" s="81"/>
      <c r="ENX297" s="81"/>
      <c r="ENY297" s="81"/>
      <c r="ENZ297" s="81"/>
      <c r="EOA297" s="81"/>
      <c r="EOB297" s="81"/>
      <c r="EOC297" s="81"/>
      <c r="EOD297" s="81"/>
      <c r="EOE297" s="81"/>
      <c r="EOF297" s="81"/>
      <c r="EOG297" s="81"/>
      <c r="EOH297" s="81"/>
      <c r="EOI297" s="81"/>
      <c r="EOJ297" s="81"/>
      <c r="EOK297" s="81"/>
      <c r="EOL297" s="81"/>
      <c r="EOM297" s="81"/>
      <c r="EON297" s="81"/>
      <c r="EOO297" s="81"/>
      <c r="EOP297" s="81"/>
      <c r="EOQ297" s="81"/>
      <c r="EOR297" s="81"/>
      <c r="EOS297" s="81"/>
      <c r="EOT297" s="81"/>
      <c r="EOU297" s="81"/>
      <c r="EOV297" s="81"/>
      <c r="EOW297" s="81"/>
      <c r="EOX297" s="81"/>
      <c r="EOY297" s="81"/>
      <c r="EOZ297" s="81"/>
      <c r="EPA297" s="81"/>
      <c r="EPB297" s="81"/>
      <c r="EPC297" s="81"/>
      <c r="EPD297" s="81"/>
      <c r="EPE297" s="81"/>
      <c r="EPF297" s="81"/>
      <c r="EPG297" s="81"/>
      <c r="EPH297" s="81"/>
      <c r="EPI297" s="81"/>
      <c r="EPJ297" s="81"/>
      <c r="EPK297" s="81"/>
      <c r="EPL297" s="81"/>
      <c r="EPM297" s="81"/>
      <c r="EPN297" s="81"/>
      <c r="EPO297" s="81"/>
      <c r="EPP297" s="81"/>
      <c r="EPQ297" s="81"/>
      <c r="EPR297" s="81"/>
      <c r="EPS297" s="81"/>
      <c r="EPT297" s="81"/>
      <c r="EPU297" s="81"/>
      <c r="EPV297" s="81"/>
      <c r="EPW297" s="81"/>
      <c r="EPX297" s="81"/>
      <c r="EPY297" s="81"/>
      <c r="EPZ297" s="81"/>
      <c r="EQA297" s="81"/>
      <c r="EQB297" s="81"/>
      <c r="EQC297" s="81"/>
      <c r="EQD297" s="81"/>
      <c r="EQE297" s="81"/>
      <c r="EQF297" s="81"/>
      <c r="EQG297" s="81"/>
      <c r="EQH297" s="81"/>
      <c r="EQI297" s="81"/>
      <c r="EQJ297" s="81"/>
      <c r="EQK297" s="81"/>
      <c r="EQL297" s="81"/>
      <c r="EQM297" s="81"/>
      <c r="EQN297" s="81"/>
      <c r="EQO297" s="81"/>
      <c r="EQP297" s="81"/>
      <c r="EQQ297" s="81"/>
      <c r="EQR297" s="81"/>
      <c r="EQS297" s="81"/>
      <c r="EQT297" s="81"/>
      <c r="EQU297" s="81"/>
      <c r="EQV297" s="81"/>
      <c r="EQW297" s="81"/>
      <c r="EQX297" s="81"/>
      <c r="EQY297" s="81"/>
      <c r="EQZ297" s="81"/>
      <c r="ERA297" s="81"/>
      <c r="ERB297" s="81"/>
      <c r="ERC297" s="81"/>
      <c r="ERD297" s="81"/>
      <c r="ERE297" s="81"/>
      <c r="ERF297" s="81"/>
      <c r="ERG297" s="81"/>
      <c r="ERH297" s="81"/>
      <c r="ERI297" s="81"/>
      <c r="ERJ297" s="81"/>
      <c r="ERK297" s="81"/>
      <c r="ERL297" s="81"/>
      <c r="ERM297" s="81"/>
      <c r="ERN297" s="81"/>
      <c r="ERO297" s="81"/>
      <c r="ERP297" s="81"/>
      <c r="ERQ297" s="81"/>
      <c r="ERR297" s="81"/>
      <c r="ERS297" s="81"/>
      <c r="ERT297" s="81"/>
      <c r="ERU297" s="81"/>
      <c r="ERV297" s="81"/>
      <c r="ERW297" s="81"/>
      <c r="ERX297" s="81"/>
      <c r="ERY297" s="81"/>
      <c r="ERZ297" s="81"/>
      <c r="ESA297" s="81"/>
      <c r="ESB297" s="81"/>
      <c r="ESC297" s="81"/>
      <c r="ESD297" s="81"/>
      <c r="ESE297" s="81"/>
      <c r="ESF297" s="81"/>
      <c r="ESG297" s="81"/>
      <c r="ESH297" s="81"/>
      <c r="ESI297" s="81"/>
      <c r="ESJ297" s="81"/>
      <c r="ESK297" s="81"/>
      <c r="ESL297" s="81"/>
      <c r="ESM297" s="81"/>
      <c r="ESN297" s="81"/>
      <c r="ESO297" s="81"/>
      <c r="ESP297" s="81"/>
      <c r="ESQ297" s="81"/>
      <c r="ESR297" s="81"/>
      <c r="ESS297" s="81"/>
      <c r="EST297" s="81"/>
      <c r="ESU297" s="81"/>
      <c r="ESV297" s="81"/>
      <c r="ESW297" s="81"/>
      <c r="ESX297" s="81"/>
      <c r="ESY297" s="81"/>
      <c r="ESZ297" s="81"/>
      <c r="ETA297" s="81"/>
      <c r="ETB297" s="81"/>
      <c r="ETC297" s="81"/>
      <c r="ETD297" s="81"/>
      <c r="ETE297" s="81"/>
      <c r="ETF297" s="81"/>
      <c r="ETG297" s="81"/>
      <c r="ETH297" s="81"/>
      <c r="ETI297" s="81"/>
      <c r="ETJ297" s="81"/>
      <c r="ETK297" s="81"/>
      <c r="ETL297" s="81"/>
      <c r="ETM297" s="81"/>
      <c r="ETN297" s="81"/>
      <c r="ETO297" s="81"/>
      <c r="ETP297" s="81"/>
      <c r="ETQ297" s="81"/>
      <c r="ETR297" s="81"/>
      <c r="ETS297" s="81"/>
      <c r="ETT297" s="81"/>
      <c r="ETU297" s="81"/>
      <c r="ETV297" s="81"/>
      <c r="ETW297" s="81"/>
      <c r="ETX297" s="81"/>
      <c r="ETY297" s="81"/>
      <c r="ETZ297" s="81"/>
      <c r="EUA297" s="81"/>
      <c r="EUB297" s="81"/>
      <c r="EUC297" s="81"/>
      <c r="EUD297" s="81"/>
      <c r="EUE297" s="81"/>
      <c r="EUF297" s="81"/>
      <c r="EUG297" s="81"/>
      <c r="EUH297" s="81"/>
      <c r="EUI297" s="81"/>
      <c r="EUJ297" s="81"/>
      <c r="EUK297" s="81"/>
      <c r="EUL297" s="81"/>
      <c r="EUM297" s="81"/>
      <c r="EUN297" s="81"/>
      <c r="EUO297" s="81"/>
      <c r="EUP297" s="81"/>
      <c r="EUQ297" s="81"/>
      <c r="EUR297" s="81"/>
      <c r="EUS297" s="81"/>
      <c r="EUT297" s="81"/>
      <c r="EUU297" s="81"/>
      <c r="EUV297" s="81"/>
      <c r="EUW297" s="81"/>
      <c r="EUX297" s="81"/>
      <c r="EUY297" s="81"/>
      <c r="EUZ297" s="81"/>
      <c r="EVA297" s="81"/>
      <c r="EVB297" s="81"/>
      <c r="EVC297" s="81"/>
      <c r="EVD297" s="81"/>
      <c r="EVE297" s="81"/>
      <c r="EVF297" s="81"/>
      <c r="EVG297" s="81"/>
      <c r="EVH297" s="81"/>
      <c r="EVI297" s="81"/>
      <c r="EVJ297" s="81"/>
      <c r="EVK297" s="81"/>
      <c r="EVL297" s="81"/>
      <c r="EVM297" s="81"/>
      <c r="EVN297" s="81"/>
      <c r="EVO297" s="81"/>
      <c r="EVP297" s="81"/>
      <c r="EVQ297" s="81"/>
      <c r="EVR297" s="81"/>
      <c r="EVS297" s="81"/>
      <c r="EVT297" s="81"/>
      <c r="EVU297" s="81"/>
      <c r="EVV297" s="81"/>
      <c r="EVW297" s="81"/>
      <c r="EVX297" s="81"/>
      <c r="EVY297" s="81"/>
      <c r="EVZ297" s="81"/>
      <c r="EWA297" s="81"/>
      <c r="EWB297" s="81"/>
      <c r="EWC297" s="81"/>
      <c r="EWD297" s="81"/>
      <c r="EWE297" s="81"/>
      <c r="EWF297" s="81"/>
      <c r="EWG297" s="81"/>
      <c r="EWH297" s="81"/>
      <c r="EWI297" s="81"/>
      <c r="EWJ297" s="81"/>
      <c r="EWK297" s="81"/>
      <c r="EWL297" s="81"/>
      <c r="EWM297" s="81"/>
      <c r="EWN297" s="81"/>
      <c r="EWO297" s="81"/>
      <c r="EWP297" s="81"/>
      <c r="EWQ297" s="81"/>
      <c r="EWR297" s="81"/>
      <c r="EWS297" s="81"/>
      <c r="EWT297" s="81"/>
      <c r="EWU297" s="81"/>
      <c r="EWV297" s="81"/>
      <c r="EWW297" s="81"/>
      <c r="EWX297" s="81"/>
      <c r="EWY297" s="81"/>
      <c r="EWZ297" s="81"/>
      <c r="EXA297" s="81"/>
      <c r="EXB297" s="81"/>
      <c r="EXC297" s="81"/>
      <c r="EXD297" s="81"/>
      <c r="EXE297" s="81"/>
      <c r="EXF297" s="81"/>
      <c r="EXG297" s="81"/>
      <c r="EXH297" s="81"/>
      <c r="EXI297" s="81"/>
      <c r="EXJ297" s="81"/>
      <c r="EXK297" s="81"/>
      <c r="EXL297" s="81"/>
      <c r="EXM297" s="81"/>
      <c r="EXN297" s="81"/>
      <c r="EXO297" s="81"/>
      <c r="EXP297" s="81"/>
      <c r="EXQ297" s="81"/>
      <c r="EXR297" s="81"/>
      <c r="EXS297" s="81"/>
      <c r="EXT297" s="81"/>
      <c r="EXU297" s="81"/>
      <c r="EXV297" s="81"/>
      <c r="EXW297" s="81"/>
      <c r="EXX297" s="81"/>
      <c r="EXY297" s="81"/>
      <c r="EXZ297" s="81"/>
      <c r="EYA297" s="81"/>
      <c r="EYB297" s="81"/>
      <c r="EYC297" s="81"/>
      <c r="EYD297" s="81"/>
      <c r="EYE297" s="81"/>
      <c r="EYF297" s="81"/>
      <c r="EYG297" s="81"/>
      <c r="EYH297" s="81"/>
      <c r="EYI297" s="81"/>
      <c r="EYJ297" s="81"/>
      <c r="EYK297" s="81"/>
      <c r="EYL297" s="81"/>
      <c r="EYM297" s="81"/>
      <c r="EYN297" s="81"/>
      <c r="EYO297" s="81"/>
      <c r="EYP297" s="81"/>
      <c r="EYQ297" s="81"/>
      <c r="EYR297" s="81"/>
      <c r="EYS297" s="81"/>
      <c r="EYT297" s="81"/>
      <c r="EYU297" s="81"/>
      <c r="EYV297" s="81"/>
      <c r="EYW297" s="81"/>
      <c r="EYX297" s="81"/>
      <c r="EYY297" s="81"/>
      <c r="EYZ297" s="81"/>
      <c r="EZA297" s="81"/>
      <c r="EZB297" s="81"/>
      <c r="EZC297" s="81"/>
      <c r="EZD297" s="81"/>
      <c r="EZE297" s="81"/>
      <c r="EZF297" s="81"/>
      <c r="EZG297" s="81"/>
      <c r="EZH297" s="81"/>
      <c r="EZI297" s="81"/>
      <c r="EZJ297" s="81"/>
      <c r="EZK297" s="81"/>
      <c r="EZL297" s="81"/>
      <c r="EZM297" s="81"/>
      <c r="EZN297" s="81"/>
      <c r="EZO297" s="81"/>
      <c r="EZP297" s="81"/>
      <c r="EZQ297" s="81"/>
      <c r="EZR297" s="81"/>
      <c r="EZS297" s="81"/>
      <c r="EZT297" s="81"/>
      <c r="EZU297" s="81"/>
      <c r="EZV297" s="81"/>
      <c r="EZW297" s="81"/>
      <c r="EZX297" s="81"/>
      <c r="EZY297" s="81"/>
      <c r="EZZ297" s="81"/>
      <c r="FAA297" s="81"/>
      <c r="FAB297" s="81"/>
      <c r="FAC297" s="81"/>
      <c r="FAD297" s="81"/>
      <c r="FAE297" s="81"/>
      <c r="FAF297" s="81"/>
      <c r="FAG297" s="81"/>
      <c r="FAH297" s="81"/>
      <c r="FAI297" s="81"/>
      <c r="FAJ297" s="81"/>
      <c r="FAK297" s="81"/>
      <c r="FAL297" s="81"/>
      <c r="FAM297" s="81"/>
      <c r="FAN297" s="81"/>
      <c r="FAO297" s="81"/>
      <c r="FAP297" s="81"/>
      <c r="FAQ297" s="81"/>
      <c r="FAR297" s="81"/>
      <c r="FAS297" s="81"/>
      <c r="FAT297" s="81"/>
      <c r="FAU297" s="81"/>
      <c r="FAV297" s="81"/>
      <c r="FAW297" s="81"/>
      <c r="FAX297" s="81"/>
      <c r="FAY297" s="81"/>
      <c r="FAZ297" s="81"/>
      <c r="FBA297" s="81"/>
      <c r="FBB297" s="81"/>
      <c r="FBC297" s="81"/>
      <c r="FBD297" s="81"/>
      <c r="FBE297" s="81"/>
      <c r="FBF297" s="81"/>
      <c r="FBG297" s="81"/>
      <c r="FBH297" s="81"/>
      <c r="FBI297" s="81"/>
      <c r="FBJ297" s="81"/>
      <c r="FBK297" s="81"/>
      <c r="FBL297" s="81"/>
      <c r="FBM297" s="81"/>
      <c r="FBN297" s="81"/>
      <c r="FBO297" s="81"/>
      <c r="FBP297" s="81"/>
      <c r="FBQ297" s="81"/>
      <c r="FBR297" s="81"/>
      <c r="FBS297" s="81"/>
      <c r="FBT297" s="81"/>
      <c r="FBU297" s="81"/>
      <c r="FBV297" s="81"/>
      <c r="FBW297" s="81"/>
      <c r="FBX297" s="81"/>
      <c r="FBY297" s="81"/>
      <c r="FBZ297" s="81"/>
      <c r="FCA297" s="81"/>
      <c r="FCB297" s="81"/>
      <c r="FCC297" s="81"/>
      <c r="FCD297" s="81"/>
      <c r="FCE297" s="81"/>
      <c r="FCF297" s="81"/>
      <c r="FCG297" s="81"/>
      <c r="FCH297" s="81"/>
      <c r="FCI297" s="81"/>
      <c r="FCJ297" s="81"/>
      <c r="FCK297" s="81"/>
      <c r="FCL297" s="81"/>
      <c r="FCM297" s="81"/>
      <c r="FCN297" s="81"/>
      <c r="FCO297" s="81"/>
      <c r="FCP297" s="81"/>
      <c r="FCQ297" s="81"/>
      <c r="FCR297" s="81"/>
      <c r="FCS297" s="81"/>
      <c r="FCT297" s="81"/>
      <c r="FCU297" s="81"/>
      <c r="FCV297" s="81"/>
      <c r="FCW297" s="81"/>
      <c r="FCX297" s="81"/>
      <c r="FCY297" s="81"/>
      <c r="FCZ297" s="81"/>
      <c r="FDA297" s="81"/>
      <c r="FDB297" s="81"/>
      <c r="FDC297" s="81"/>
      <c r="FDD297" s="81"/>
      <c r="FDE297" s="81"/>
      <c r="FDF297" s="81"/>
      <c r="FDG297" s="81"/>
      <c r="FDH297" s="81"/>
      <c r="FDI297" s="81"/>
      <c r="FDJ297" s="81"/>
      <c r="FDK297" s="81"/>
      <c r="FDL297" s="81"/>
      <c r="FDM297" s="81"/>
      <c r="FDN297" s="81"/>
      <c r="FDO297" s="81"/>
      <c r="FDP297" s="81"/>
      <c r="FDQ297" s="81"/>
      <c r="FDR297" s="81"/>
      <c r="FDS297" s="81"/>
      <c r="FDT297" s="81"/>
      <c r="FDU297" s="81"/>
      <c r="FDV297" s="81"/>
      <c r="FDW297" s="81"/>
      <c r="FDX297" s="81"/>
      <c r="FDY297" s="81"/>
      <c r="FDZ297" s="81"/>
      <c r="FEA297" s="81"/>
      <c r="FEB297" s="81"/>
      <c r="FEC297" s="81"/>
      <c r="FED297" s="81"/>
      <c r="FEE297" s="81"/>
      <c r="FEF297" s="81"/>
      <c r="FEG297" s="81"/>
      <c r="FEH297" s="81"/>
      <c r="FEI297" s="81"/>
      <c r="FEJ297" s="81"/>
      <c r="FEK297" s="81"/>
      <c r="FEL297" s="81"/>
      <c r="FEM297" s="81"/>
      <c r="FEN297" s="81"/>
      <c r="FEO297" s="81"/>
      <c r="FEP297" s="81"/>
      <c r="FEQ297" s="81"/>
      <c r="FER297" s="81"/>
      <c r="FES297" s="81"/>
      <c r="FET297" s="81"/>
      <c r="FEU297" s="81"/>
      <c r="FEV297" s="81"/>
      <c r="FEW297" s="81"/>
      <c r="FEX297" s="81"/>
      <c r="FEY297" s="81"/>
      <c r="FEZ297" s="81"/>
      <c r="FFA297" s="81"/>
      <c r="FFB297" s="81"/>
      <c r="FFC297" s="81"/>
      <c r="FFD297" s="81"/>
      <c r="FFE297" s="81"/>
      <c r="FFF297" s="81"/>
      <c r="FFG297" s="81"/>
      <c r="FFH297" s="81"/>
      <c r="FFI297" s="81"/>
      <c r="FFJ297" s="81"/>
      <c r="FFK297" s="81"/>
      <c r="FFL297" s="81"/>
      <c r="FFM297" s="81"/>
      <c r="FFN297" s="81"/>
      <c r="FFO297" s="81"/>
      <c r="FFP297" s="81"/>
      <c r="FFQ297" s="81"/>
      <c r="FFR297" s="81"/>
      <c r="FFS297" s="81"/>
      <c r="FFT297" s="81"/>
      <c r="FFU297" s="81"/>
      <c r="FFV297" s="81"/>
      <c r="FFW297" s="81"/>
      <c r="FFX297" s="81"/>
      <c r="FFY297" s="81"/>
      <c r="FFZ297" s="81"/>
      <c r="FGA297" s="81"/>
      <c r="FGB297" s="81"/>
      <c r="FGC297" s="81"/>
      <c r="FGD297" s="81"/>
      <c r="FGE297" s="81"/>
      <c r="FGF297" s="81"/>
      <c r="FGG297" s="81"/>
      <c r="FGH297" s="81"/>
      <c r="FGI297" s="81"/>
      <c r="FGJ297" s="81"/>
      <c r="FGK297" s="81"/>
      <c r="FGL297" s="81"/>
      <c r="FGM297" s="81"/>
      <c r="FGN297" s="81"/>
      <c r="FGO297" s="81"/>
      <c r="FGP297" s="81"/>
      <c r="FGQ297" s="81"/>
      <c r="FGR297" s="81"/>
      <c r="FGS297" s="81"/>
      <c r="FGT297" s="81"/>
      <c r="FGU297" s="81"/>
      <c r="FGV297" s="81"/>
      <c r="FGW297" s="81"/>
      <c r="FGX297" s="81"/>
      <c r="FGY297" s="81"/>
      <c r="FGZ297" s="81"/>
      <c r="FHA297" s="81"/>
      <c r="FHB297" s="81"/>
      <c r="FHC297" s="81"/>
      <c r="FHD297" s="81"/>
      <c r="FHE297" s="81"/>
      <c r="FHF297" s="81"/>
      <c r="FHG297" s="81"/>
      <c r="FHH297" s="81"/>
      <c r="FHI297" s="81"/>
      <c r="FHJ297" s="81"/>
      <c r="FHK297" s="81"/>
      <c r="FHL297" s="81"/>
      <c r="FHM297" s="81"/>
      <c r="FHN297" s="81"/>
      <c r="FHO297" s="81"/>
      <c r="FHP297" s="81"/>
      <c r="FHQ297" s="81"/>
      <c r="FHR297" s="81"/>
      <c r="FHS297" s="81"/>
      <c r="FHT297" s="81"/>
      <c r="FHU297" s="81"/>
      <c r="FHV297" s="81"/>
      <c r="FHW297" s="81"/>
      <c r="FHX297" s="81"/>
      <c r="FHY297" s="81"/>
      <c r="FHZ297" s="81"/>
      <c r="FIA297" s="81"/>
      <c r="FIB297" s="81"/>
      <c r="FIC297" s="81"/>
      <c r="FID297" s="81"/>
      <c r="FIE297" s="81"/>
      <c r="FIF297" s="81"/>
      <c r="FIG297" s="81"/>
      <c r="FIH297" s="81"/>
      <c r="FII297" s="81"/>
      <c r="FIJ297" s="81"/>
      <c r="FIK297" s="81"/>
      <c r="FIL297" s="81"/>
      <c r="FIM297" s="81"/>
      <c r="FIN297" s="81"/>
      <c r="FIO297" s="81"/>
      <c r="FIP297" s="81"/>
      <c r="FIQ297" s="81"/>
      <c r="FIR297" s="81"/>
      <c r="FIS297" s="81"/>
      <c r="FIT297" s="81"/>
      <c r="FIU297" s="81"/>
      <c r="FIV297" s="81"/>
      <c r="FIW297" s="81"/>
      <c r="FIX297" s="81"/>
      <c r="FIY297" s="81"/>
      <c r="FIZ297" s="81"/>
      <c r="FJA297" s="81"/>
      <c r="FJB297" s="81"/>
      <c r="FJC297" s="81"/>
      <c r="FJD297" s="81"/>
      <c r="FJE297" s="81"/>
      <c r="FJF297" s="81"/>
      <c r="FJG297" s="81"/>
      <c r="FJH297" s="81"/>
      <c r="FJI297" s="81"/>
      <c r="FJJ297" s="81"/>
      <c r="FJK297" s="81"/>
      <c r="FJL297" s="81"/>
      <c r="FJM297" s="81"/>
      <c r="FJN297" s="81"/>
      <c r="FJO297" s="81"/>
      <c r="FJP297" s="81"/>
      <c r="FJQ297" s="81"/>
      <c r="FJR297" s="81"/>
      <c r="FJS297" s="81"/>
      <c r="FJT297" s="81"/>
      <c r="FJU297" s="81"/>
      <c r="FJV297" s="81"/>
      <c r="FJW297" s="81"/>
      <c r="FJX297" s="81"/>
      <c r="FJY297" s="81"/>
      <c r="FJZ297" s="81"/>
      <c r="FKA297" s="81"/>
      <c r="FKB297" s="81"/>
      <c r="FKC297" s="81"/>
      <c r="FKD297" s="81"/>
      <c r="FKE297" s="81"/>
      <c r="FKF297" s="81"/>
      <c r="FKG297" s="81"/>
      <c r="FKH297" s="81"/>
      <c r="FKI297" s="81"/>
      <c r="FKJ297" s="81"/>
      <c r="FKK297" s="81"/>
      <c r="FKL297" s="81"/>
      <c r="FKM297" s="81"/>
      <c r="FKN297" s="81"/>
      <c r="FKO297" s="81"/>
      <c r="FKP297" s="81"/>
      <c r="FKQ297" s="81"/>
      <c r="FKR297" s="81"/>
      <c r="FKS297" s="81"/>
      <c r="FKT297" s="81"/>
      <c r="FKU297" s="81"/>
      <c r="FKV297" s="81"/>
      <c r="FKW297" s="81"/>
      <c r="FKX297" s="81"/>
      <c r="FKY297" s="81"/>
      <c r="FKZ297" s="81"/>
      <c r="FLA297" s="81"/>
      <c r="FLB297" s="81"/>
      <c r="FLC297" s="81"/>
      <c r="FLD297" s="81"/>
      <c r="FLE297" s="81"/>
      <c r="FLF297" s="81"/>
      <c r="FLG297" s="81"/>
      <c r="FLH297" s="81"/>
      <c r="FLI297" s="81"/>
      <c r="FLJ297" s="81"/>
      <c r="FLK297" s="81"/>
      <c r="FLL297" s="81"/>
      <c r="FLM297" s="81"/>
      <c r="FLN297" s="81"/>
      <c r="FLO297" s="81"/>
      <c r="FLP297" s="81"/>
      <c r="FLQ297" s="81"/>
      <c r="FLR297" s="81"/>
      <c r="FLS297" s="81"/>
      <c r="FLT297" s="81"/>
      <c r="FLU297" s="81"/>
      <c r="FLV297" s="81"/>
      <c r="FLW297" s="81"/>
      <c r="FLX297" s="81"/>
      <c r="FLY297" s="81"/>
      <c r="FLZ297" s="81"/>
      <c r="FMA297" s="81"/>
      <c r="FMB297" s="81"/>
      <c r="FMC297" s="81"/>
      <c r="FMD297" s="81"/>
      <c r="FME297" s="81"/>
      <c r="FMF297" s="81"/>
      <c r="FMG297" s="81"/>
      <c r="FMH297" s="81"/>
      <c r="FMI297" s="81"/>
      <c r="FMJ297" s="81"/>
      <c r="FMK297" s="81"/>
      <c r="FML297" s="81"/>
      <c r="FMM297" s="81"/>
      <c r="FMN297" s="81"/>
      <c r="FMO297" s="81"/>
      <c r="FMP297" s="81"/>
      <c r="FMQ297" s="81"/>
      <c r="FMR297" s="81"/>
      <c r="FMS297" s="81"/>
      <c r="FMT297" s="81"/>
      <c r="FMU297" s="81"/>
      <c r="FMV297" s="81"/>
      <c r="FMW297" s="81"/>
      <c r="FMX297" s="81"/>
      <c r="FMY297" s="81"/>
      <c r="FMZ297" s="81"/>
      <c r="FNA297" s="81"/>
      <c r="FNB297" s="81"/>
      <c r="FNC297" s="81"/>
      <c r="FND297" s="81"/>
      <c r="FNE297" s="81"/>
      <c r="FNF297" s="81"/>
      <c r="FNG297" s="81"/>
      <c r="FNH297" s="81"/>
      <c r="FNI297" s="81"/>
      <c r="FNJ297" s="81"/>
      <c r="FNK297" s="81"/>
      <c r="FNL297" s="81"/>
      <c r="FNM297" s="81"/>
      <c r="FNN297" s="81"/>
      <c r="FNO297" s="81"/>
      <c r="FNP297" s="81"/>
      <c r="FNQ297" s="81"/>
      <c r="FNR297" s="81"/>
      <c r="FNS297" s="81"/>
      <c r="FNT297" s="81"/>
      <c r="FNU297" s="81"/>
      <c r="FNV297" s="81"/>
      <c r="FNW297" s="81"/>
      <c r="FNX297" s="81"/>
      <c r="FNY297" s="81"/>
      <c r="FNZ297" s="81"/>
      <c r="FOA297" s="81"/>
      <c r="FOB297" s="81"/>
      <c r="FOC297" s="81"/>
      <c r="FOD297" s="81"/>
      <c r="FOE297" s="81"/>
      <c r="FOF297" s="81"/>
      <c r="FOG297" s="81"/>
      <c r="FOH297" s="81"/>
      <c r="FOI297" s="81"/>
      <c r="FOJ297" s="81"/>
      <c r="FOK297" s="81"/>
      <c r="FOL297" s="81"/>
      <c r="FOM297" s="81"/>
      <c r="FON297" s="81"/>
      <c r="FOO297" s="81"/>
      <c r="FOP297" s="81"/>
      <c r="FOQ297" s="81"/>
      <c r="FOR297" s="81"/>
      <c r="FOS297" s="81"/>
      <c r="FOT297" s="81"/>
      <c r="FOU297" s="81"/>
      <c r="FOV297" s="81"/>
      <c r="FOW297" s="81"/>
      <c r="FOX297" s="81"/>
      <c r="FOY297" s="81"/>
      <c r="FOZ297" s="81"/>
      <c r="FPA297" s="81"/>
      <c r="FPB297" s="81"/>
      <c r="FPC297" s="81"/>
      <c r="FPD297" s="81"/>
      <c r="FPE297" s="81"/>
      <c r="FPF297" s="81"/>
      <c r="FPG297" s="81"/>
      <c r="FPH297" s="81"/>
      <c r="FPI297" s="81"/>
      <c r="FPJ297" s="81"/>
      <c r="FPK297" s="81"/>
      <c r="FPL297" s="81"/>
      <c r="FPM297" s="81"/>
      <c r="FPN297" s="81"/>
      <c r="FPO297" s="81"/>
      <c r="FPP297" s="81"/>
      <c r="FPQ297" s="81"/>
      <c r="FPR297" s="81"/>
      <c r="FPS297" s="81"/>
      <c r="FPT297" s="81"/>
      <c r="FPU297" s="81"/>
      <c r="FPV297" s="81"/>
      <c r="FPW297" s="81"/>
      <c r="FPX297" s="81"/>
      <c r="FPY297" s="81"/>
      <c r="FPZ297" s="81"/>
      <c r="FQA297" s="81"/>
      <c r="FQB297" s="81"/>
      <c r="FQC297" s="81"/>
      <c r="FQD297" s="81"/>
      <c r="FQE297" s="81"/>
      <c r="FQF297" s="81"/>
      <c r="FQG297" s="81"/>
      <c r="FQH297" s="81"/>
      <c r="FQI297" s="81"/>
      <c r="FQJ297" s="81"/>
      <c r="FQK297" s="81"/>
      <c r="FQL297" s="81"/>
      <c r="FQM297" s="81"/>
      <c r="FQN297" s="81"/>
      <c r="FQO297" s="81"/>
      <c r="FQP297" s="81"/>
      <c r="FQQ297" s="81"/>
      <c r="FQR297" s="81"/>
      <c r="FQS297" s="81"/>
      <c r="FQT297" s="81"/>
      <c r="FQU297" s="81"/>
      <c r="FQV297" s="81"/>
      <c r="FQW297" s="81"/>
      <c r="FQX297" s="81"/>
      <c r="FQY297" s="81"/>
      <c r="FQZ297" s="81"/>
      <c r="FRA297" s="81"/>
      <c r="FRB297" s="81"/>
      <c r="FRC297" s="81"/>
      <c r="FRD297" s="81"/>
      <c r="FRE297" s="81"/>
      <c r="FRF297" s="81"/>
      <c r="FRG297" s="81"/>
      <c r="FRH297" s="81"/>
      <c r="FRI297" s="81"/>
      <c r="FRJ297" s="81"/>
      <c r="FRK297" s="81"/>
      <c r="FRL297" s="81"/>
      <c r="FRM297" s="81"/>
      <c r="FRN297" s="81"/>
      <c r="FRO297" s="81"/>
      <c r="FRP297" s="81"/>
      <c r="FRQ297" s="81"/>
      <c r="FRR297" s="81"/>
      <c r="FRS297" s="81"/>
      <c r="FRT297" s="81"/>
      <c r="FRU297" s="81"/>
      <c r="FRV297" s="81"/>
      <c r="FRW297" s="81"/>
      <c r="FRX297" s="81"/>
      <c r="FRY297" s="81"/>
      <c r="FRZ297" s="81"/>
      <c r="FSA297" s="81"/>
      <c r="FSB297" s="81"/>
      <c r="FSC297" s="81"/>
      <c r="FSD297" s="81"/>
      <c r="FSE297" s="81"/>
      <c r="FSF297" s="81"/>
      <c r="FSG297" s="81"/>
      <c r="FSH297" s="81"/>
      <c r="FSI297" s="81"/>
      <c r="FSJ297" s="81"/>
      <c r="FSK297" s="81"/>
      <c r="FSL297" s="81"/>
      <c r="FSM297" s="81"/>
      <c r="FSN297" s="81"/>
      <c r="FSO297" s="81"/>
      <c r="FSP297" s="81"/>
      <c r="FSQ297" s="81"/>
      <c r="FSR297" s="81"/>
      <c r="FSS297" s="81"/>
      <c r="FST297" s="81"/>
      <c r="FSU297" s="81"/>
      <c r="FSV297" s="81"/>
      <c r="FSW297" s="81"/>
      <c r="FSX297" s="81"/>
      <c r="FSY297" s="81"/>
      <c r="FSZ297" s="81"/>
      <c r="FTA297" s="81"/>
      <c r="FTB297" s="81"/>
      <c r="FTC297" s="81"/>
      <c r="FTD297" s="81"/>
      <c r="FTE297" s="81"/>
      <c r="FTF297" s="81"/>
      <c r="FTG297" s="81"/>
      <c r="FTH297" s="81"/>
      <c r="FTI297" s="81"/>
      <c r="FTJ297" s="81"/>
      <c r="FTK297" s="81"/>
      <c r="FTL297" s="81"/>
      <c r="FTM297" s="81"/>
      <c r="FTN297" s="81"/>
      <c r="FTO297" s="81"/>
      <c r="FTP297" s="81"/>
      <c r="FTQ297" s="81"/>
      <c r="FTR297" s="81"/>
      <c r="FTS297" s="81"/>
      <c r="FTT297" s="81"/>
      <c r="FTU297" s="81"/>
      <c r="FTV297" s="81"/>
      <c r="FTW297" s="81"/>
      <c r="FTX297" s="81"/>
      <c r="FTY297" s="81"/>
      <c r="FTZ297" s="81"/>
      <c r="FUA297" s="81"/>
      <c r="FUB297" s="81"/>
      <c r="FUC297" s="81"/>
      <c r="FUD297" s="81"/>
      <c r="FUE297" s="81"/>
      <c r="FUF297" s="81"/>
      <c r="FUG297" s="81"/>
      <c r="FUH297" s="81"/>
      <c r="FUI297" s="81"/>
      <c r="FUJ297" s="81"/>
      <c r="FUK297" s="81"/>
      <c r="FUL297" s="81"/>
      <c r="FUM297" s="81"/>
      <c r="FUN297" s="81"/>
      <c r="FUO297" s="81"/>
      <c r="FUP297" s="81"/>
      <c r="FUQ297" s="81"/>
      <c r="FUR297" s="81"/>
      <c r="FUS297" s="81"/>
      <c r="FUT297" s="81"/>
      <c r="FUU297" s="81"/>
      <c r="FUV297" s="81"/>
      <c r="FUW297" s="81"/>
      <c r="FUX297" s="81"/>
      <c r="FUY297" s="81"/>
      <c r="FUZ297" s="81"/>
      <c r="FVA297" s="81"/>
      <c r="FVB297" s="81"/>
      <c r="FVC297" s="81"/>
      <c r="FVD297" s="81"/>
      <c r="FVE297" s="81"/>
      <c r="FVF297" s="81"/>
      <c r="FVG297" s="81"/>
      <c r="FVH297" s="81"/>
      <c r="FVI297" s="81"/>
      <c r="FVJ297" s="81"/>
      <c r="FVK297" s="81"/>
      <c r="FVL297" s="81"/>
      <c r="FVM297" s="81"/>
      <c r="FVN297" s="81"/>
      <c r="FVO297" s="81"/>
      <c r="FVP297" s="81"/>
      <c r="FVQ297" s="81"/>
      <c r="FVR297" s="81"/>
      <c r="FVS297" s="81"/>
      <c r="FVT297" s="81"/>
      <c r="FVU297" s="81"/>
      <c r="FVV297" s="81"/>
      <c r="FVW297" s="81"/>
      <c r="FVX297" s="81"/>
      <c r="FVY297" s="81"/>
      <c r="FVZ297" s="81"/>
      <c r="FWA297" s="81"/>
      <c r="FWB297" s="81"/>
      <c r="FWC297" s="81"/>
      <c r="FWD297" s="81"/>
      <c r="FWE297" s="81"/>
      <c r="FWF297" s="81"/>
      <c r="FWG297" s="81"/>
      <c r="FWH297" s="81"/>
      <c r="FWI297" s="81"/>
      <c r="FWJ297" s="81"/>
      <c r="FWK297" s="81"/>
      <c r="FWL297" s="81"/>
      <c r="FWM297" s="81"/>
      <c r="FWN297" s="81"/>
      <c r="FWO297" s="81"/>
      <c r="FWP297" s="81"/>
      <c r="FWQ297" s="81"/>
      <c r="FWR297" s="81"/>
      <c r="FWS297" s="81"/>
      <c r="FWT297" s="81"/>
      <c r="FWU297" s="81"/>
      <c r="FWV297" s="81"/>
      <c r="FWW297" s="81"/>
      <c r="FWX297" s="81"/>
      <c r="FWY297" s="81"/>
      <c r="FWZ297" s="81"/>
      <c r="FXA297" s="81"/>
      <c r="FXB297" s="81"/>
      <c r="FXC297" s="81"/>
      <c r="FXD297" s="81"/>
      <c r="FXE297" s="81"/>
      <c r="FXF297" s="81"/>
      <c r="FXG297" s="81"/>
      <c r="FXH297" s="81"/>
      <c r="FXI297" s="81"/>
      <c r="FXJ297" s="81"/>
      <c r="FXK297" s="81"/>
      <c r="FXL297" s="81"/>
      <c r="FXM297" s="81"/>
      <c r="FXN297" s="81"/>
      <c r="FXO297" s="81"/>
      <c r="FXP297" s="81"/>
      <c r="FXQ297" s="81"/>
      <c r="FXR297" s="81"/>
      <c r="FXS297" s="81"/>
      <c r="FXT297" s="81"/>
      <c r="FXU297" s="81"/>
      <c r="FXV297" s="81"/>
      <c r="FXW297" s="81"/>
      <c r="FXX297" s="81"/>
      <c r="FXY297" s="81"/>
      <c r="FXZ297" s="81"/>
      <c r="FYA297" s="81"/>
      <c r="FYB297" s="81"/>
      <c r="FYC297" s="81"/>
      <c r="FYD297" s="81"/>
      <c r="FYE297" s="81"/>
      <c r="FYF297" s="81"/>
      <c r="FYG297" s="81"/>
      <c r="FYH297" s="81"/>
      <c r="FYI297" s="81"/>
      <c r="FYJ297" s="81"/>
      <c r="FYK297" s="81"/>
      <c r="FYL297" s="81"/>
      <c r="FYM297" s="81"/>
      <c r="FYN297" s="81"/>
      <c r="FYO297" s="81"/>
      <c r="FYP297" s="81"/>
      <c r="FYQ297" s="81"/>
      <c r="FYR297" s="81"/>
      <c r="FYS297" s="81"/>
      <c r="FYT297" s="81"/>
      <c r="FYU297" s="81"/>
      <c r="FYV297" s="81"/>
      <c r="FYW297" s="81"/>
      <c r="FYX297" s="81"/>
      <c r="FYY297" s="81"/>
      <c r="FYZ297" s="81"/>
      <c r="FZA297" s="81"/>
      <c r="FZB297" s="81"/>
      <c r="FZC297" s="81"/>
      <c r="FZD297" s="81"/>
      <c r="FZE297" s="81"/>
      <c r="FZF297" s="81"/>
      <c r="FZG297" s="81"/>
      <c r="FZH297" s="81"/>
      <c r="FZI297" s="81"/>
      <c r="FZJ297" s="81"/>
      <c r="FZK297" s="81"/>
      <c r="FZL297" s="81"/>
      <c r="FZM297" s="81"/>
      <c r="FZN297" s="81"/>
      <c r="FZO297" s="81"/>
      <c r="FZP297" s="81"/>
      <c r="FZQ297" s="81"/>
      <c r="FZR297" s="81"/>
      <c r="FZS297" s="81"/>
      <c r="FZT297" s="81"/>
      <c r="FZU297" s="81"/>
      <c r="FZV297" s="81"/>
      <c r="FZW297" s="81"/>
      <c r="FZX297" s="81"/>
      <c r="FZY297" s="81"/>
      <c r="FZZ297" s="81"/>
      <c r="GAA297" s="81"/>
      <c r="GAB297" s="81"/>
      <c r="GAC297" s="81"/>
      <c r="GAD297" s="81"/>
      <c r="GAE297" s="81"/>
      <c r="GAF297" s="81"/>
      <c r="GAG297" s="81"/>
      <c r="GAH297" s="81"/>
      <c r="GAI297" s="81"/>
      <c r="GAJ297" s="81"/>
      <c r="GAK297" s="81"/>
      <c r="GAL297" s="81"/>
      <c r="GAM297" s="81"/>
      <c r="GAN297" s="81"/>
      <c r="GAO297" s="81"/>
      <c r="GAP297" s="81"/>
      <c r="GAQ297" s="81"/>
      <c r="GAR297" s="81"/>
      <c r="GAS297" s="81"/>
      <c r="GAT297" s="81"/>
      <c r="GAU297" s="81"/>
      <c r="GAV297" s="81"/>
      <c r="GAW297" s="81"/>
      <c r="GAX297" s="81"/>
      <c r="GAY297" s="81"/>
      <c r="GAZ297" s="81"/>
      <c r="GBA297" s="81"/>
      <c r="GBB297" s="81"/>
      <c r="GBC297" s="81"/>
      <c r="GBD297" s="81"/>
      <c r="GBE297" s="81"/>
      <c r="GBF297" s="81"/>
      <c r="GBG297" s="81"/>
      <c r="GBH297" s="81"/>
      <c r="GBI297" s="81"/>
      <c r="GBJ297" s="81"/>
      <c r="GBK297" s="81"/>
      <c r="GBL297" s="81"/>
      <c r="GBM297" s="81"/>
      <c r="GBN297" s="81"/>
      <c r="GBO297" s="81"/>
      <c r="GBP297" s="81"/>
      <c r="GBQ297" s="81"/>
      <c r="GBR297" s="81"/>
      <c r="GBS297" s="81"/>
      <c r="GBT297" s="81"/>
      <c r="GBU297" s="81"/>
      <c r="GBV297" s="81"/>
      <c r="GBW297" s="81"/>
      <c r="GBX297" s="81"/>
      <c r="GBY297" s="81"/>
      <c r="GBZ297" s="81"/>
      <c r="GCA297" s="81"/>
      <c r="GCB297" s="81"/>
      <c r="GCC297" s="81"/>
      <c r="GCD297" s="81"/>
      <c r="GCE297" s="81"/>
      <c r="GCF297" s="81"/>
      <c r="GCG297" s="81"/>
      <c r="GCH297" s="81"/>
      <c r="GCI297" s="81"/>
      <c r="GCJ297" s="81"/>
      <c r="GCK297" s="81"/>
      <c r="GCL297" s="81"/>
      <c r="GCM297" s="81"/>
      <c r="GCN297" s="81"/>
      <c r="GCO297" s="81"/>
      <c r="GCP297" s="81"/>
      <c r="GCQ297" s="81"/>
      <c r="GCR297" s="81"/>
      <c r="GCS297" s="81"/>
      <c r="GCT297" s="81"/>
      <c r="GCU297" s="81"/>
      <c r="GCV297" s="81"/>
      <c r="GCW297" s="81"/>
      <c r="GCX297" s="81"/>
      <c r="GCY297" s="81"/>
      <c r="GCZ297" s="81"/>
      <c r="GDA297" s="81"/>
      <c r="GDB297" s="81"/>
      <c r="GDC297" s="81"/>
      <c r="GDD297" s="81"/>
      <c r="GDE297" s="81"/>
      <c r="GDF297" s="81"/>
      <c r="GDG297" s="81"/>
      <c r="GDH297" s="81"/>
      <c r="GDI297" s="81"/>
      <c r="GDJ297" s="81"/>
      <c r="GDK297" s="81"/>
      <c r="GDL297" s="81"/>
      <c r="GDM297" s="81"/>
      <c r="GDN297" s="81"/>
      <c r="GDO297" s="81"/>
      <c r="GDP297" s="81"/>
      <c r="GDQ297" s="81"/>
      <c r="GDR297" s="81"/>
      <c r="GDS297" s="81"/>
      <c r="GDT297" s="81"/>
      <c r="GDU297" s="81"/>
      <c r="GDV297" s="81"/>
      <c r="GDW297" s="81"/>
      <c r="GDX297" s="81"/>
      <c r="GDY297" s="81"/>
      <c r="GDZ297" s="81"/>
      <c r="GEA297" s="81"/>
      <c r="GEB297" s="81"/>
      <c r="GEC297" s="81"/>
      <c r="GED297" s="81"/>
      <c r="GEE297" s="81"/>
      <c r="GEF297" s="81"/>
      <c r="GEG297" s="81"/>
      <c r="GEH297" s="81"/>
      <c r="GEI297" s="81"/>
      <c r="GEJ297" s="81"/>
      <c r="GEK297" s="81"/>
      <c r="GEL297" s="81"/>
      <c r="GEM297" s="81"/>
      <c r="GEN297" s="81"/>
      <c r="GEO297" s="81"/>
      <c r="GEP297" s="81"/>
      <c r="GEQ297" s="81"/>
      <c r="GER297" s="81"/>
      <c r="GES297" s="81"/>
      <c r="GET297" s="81"/>
      <c r="GEU297" s="81"/>
      <c r="GEV297" s="81"/>
      <c r="GEW297" s="81"/>
      <c r="GEX297" s="81"/>
      <c r="GEY297" s="81"/>
      <c r="GEZ297" s="81"/>
      <c r="GFA297" s="81"/>
      <c r="GFB297" s="81"/>
      <c r="GFC297" s="81"/>
      <c r="GFD297" s="81"/>
      <c r="GFE297" s="81"/>
      <c r="GFF297" s="81"/>
      <c r="GFG297" s="81"/>
      <c r="GFH297" s="81"/>
      <c r="GFI297" s="81"/>
      <c r="GFJ297" s="81"/>
      <c r="GFK297" s="81"/>
      <c r="GFL297" s="81"/>
      <c r="GFM297" s="81"/>
      <c r="GFN297" s="81"/>
      <c r="GFO297" s="81"/>
      <c r="GFP297" s="81"/>
      <c r="GFQ297" s="81"/>
      <c r="GFR297" s="81"/>
      <c r="GFS297" s="81"/>
      <c r="GFT297" s="81"/>
      <c r="GFU297" s="81"/>
      <c r="GFV297" s="81"/>
      <c r="GFW297" s="81"/>
      <c r="GFX297" s="81"/>
      <c r="GFY297" s="81"/>
      <c r="GFZ297" s="81"/>
      <c r="GGA297" s="81"/>
      <c r="GGB297" s="81"/>
      <c r="GGC297" s="81"/>
      <c r="GGD297" s="81"/>
      <c r="GGE297" s="81"/>
      <c r="GGF297" s="81"/>
      <c r="GGG297" s="81"/>
      <c r="GGH297" s="81"/>
      <c r="GGI297" s="81"/>
      <c r="GGJ297" s="81"/>
      <c r="GGK297" s="81"/>
      <c r="GGL297" s="81"/>
      <c r="GGM297" s="81"/>
      <c r="GGN297" s="81"/>
      <c r="GGO297" s="81"/>
      <c r="GGP297" s="81"/>
      <c r="GGQ297" s="81"/>
      <c r="GGR297" s="81"/>
      <c r="GGS297" s="81"/>
      <c r="GGT297" s="81"/>
      <c r="GGU297" s="81"/>
      <c r="GGV297" s="81"/>
      <c r="GGW297" s="81"/>
      <c r="GGX297" s="81"/>
      <c r="GGY297" s="81"/>
      <c r="GGZ297" s="81"/>
      <c r="GHA297" s="81"/>
      <c r="GHB297" s="81"/>
      <c r="GHC297" s="81"/>
      <c r="GHD297" s="81"/>
      <c r="GHE297" s="81"/>
      <c r="GHF297" s="81"/>
      <c r="GHG297" s="81"/>
      <c r="GHH297" s="81"/>
      <c r="GHI297" s="81"/>
      <c r="GHJ297" s="81"/>
      <c r="GHK297" s="81"/>
      <c r="GHL297" s="81"/>
      <c r="GHM297" s="81"/>
      <c r="GHN297" s="81"/>
      <c r="GHO297" s="81"/>
      <c r="GHP297" s="81"/>
      <c r="GHQ297" s="81"/>
      <c r="GHR297" s="81"/>
      <c r="GHS297" s="81"/>
      <c r="GHT297" s="81"/>
      <c r="GHU297" s="81"/>
      <c r="GHV297" s="81"/>
      <c r="GHW297" s="81"/>
      <c r="GHX297" s="81"/>
      <c r="GHY297" s="81"/>
      <c r="GHZ297" s="81"/>
      <c r="GIA297" s="81"/>
      <c r="GIB297" s="81"/>
      <c r="GIC297" s="81"/>
      <c r="GID297" s="81"/>
      <c r="GIE297" s="81"/>
      <c r="GIF297" s="81"/>
      <c r="GIG297" s="81"/>
      <c r="GIH297" s="81"/>
      <c r="GII297" s="81"/>
      <c r="GIJ297" s="81"/>
      <c r="GIK297" s="81"/>
      <c r="GIL297" s="81"/>
      <c r="GIM297" s="81"/>
      <c r="GIN297" s="81"/>
      <c r="GIO297" s="81"/>
      <c r="GIP297" s="81"/>
      <c r="GIQ297" s="81"/>
      <c r="GIR297" s="81"/>
      <c r="GIS297" s="81"/>
      <c r="GIT297" s="81"/>
      <c r="GIU297" s="81"/>
      <c r="GIV297" s="81"/>
      <c r="GIW297" s="81"/>
      <c r="GIX297" s="81"/>
      <c r="GIY297" s="81"/>
      <c r="GIZ297" s="81"/>
      <c r="GJA297" s="81"/>
      <c r="GJB297" s="81"/>
      <c r="GJC297" s="81"/>
      <c r="GJD297" s="81"/>
      <c r="GJE297" s="81"/>
      <c r="GJF297" s="81"/>
      <c r="GJG297" s="81"/>
      <c r="GJH297" s="81"/>
      <c r="GJI297" s="81"/>
      <c r="GJJ297" s="81"/>
      <c r="GJK297" s="81"/>
      <c r="GJL297" s="81"/>
      <c r="GJM297" s="81"/>
      <c r="GJN297" s="81"/>
      <c r="GJO297" s="81"/>
      <c r="GJP297" s="81"/>
      <c r="GJQ297" s="81"/>
      <c r="GJR297" s="81"/>
      <c r="GJS297" s="81"/>
      <c r="GJT297" s="81"/>
      <c r="GJU297" s="81"/>
      <c r="GJV297" s="81"/>
      <c r="GJW297" s="81"/>
      <c r="GJX297" s="81"/>
      <c r="GJY297" s="81"/>
      <c r="GJZ297" s="81"/>
      <c r="GKA297" s="81"/>
      <c r="GKB297" s="81"/>
      <c r="GKC297" s="81"/>
      <c r="GKD297" s="81"/>
      <c r="GKE297" s="81"/>
      <c r="GKF297" s="81"/>
      <c r="GKG297" s="81"/>
      <c r="GKH297" s="81"/>
      <c r="GKI297" s="81"/>
      <c r="GKJ297" s="81"/>
      <c r="GKK297" s="81"/>
      <c r="GKL297" s="81"/>
      <c r="GKM297" s="81"/>
      <c r="GKN297" s="81"/>
      <c r="GKO297" s="81"/>
      <c r="GKP297" s="81"/>
      <c r="GKQ297" s="81"/>
      <c r="GKR297" s="81"/>
      <c r="GKS297" s="81"/>
      <c r="GKT297" s="81"/>
      <c r="GKU297" s="81"/>
      <c r="GKV297" s="81"/>
      <c r="GKW297" s="81"/>
      <c r="GKX297" s="81"/>
      <c r="GKY297" s="81"/>
      <c r="GKZ297" s="81"/>
      <c r="GLA297" s="81"/>
      <c r="GLB297" s="81"/>
      <c r="GLC297" s="81"/>
      <c r="GLD297" s="81"/>
      <c r="GLE297" s="81"/>
      <c r="GLF297" s="81"/>
      <c r="GLG297" s="81"/>
      <c r="GLH297" s="81"/>
      <c r="GLI297" s="81"/>
      <c r="GLJ297" s="81"/>
      <c r="GLK297" s="81"/>
      <c r="GLL297" s="81"/>
      <c r="GLM297" s="81"/>
      <c r="GLN297" s="81"/>
      <c r="GLO297" s="81"/>
      <c r="GLP297" s="81"/>
      <c r="GLQ297" s="81"/>
      <c r="GLR297" s="81"/>
      <c r="GLS297" s="81"/>
      <c r="GLT297" s="81"/>
      <c r="GLU297" s="81"/>
      <c r="GLV297" s="81"/>
      <c r="GLW297" s="81"/>
      <c r="GLX297" s="81"/>
      <c r="GLY297" s="81"/>
      <c r="GLZ297" s="81"/>
      <c r="GMA297" s="81"/>
      <c r="GMB297" s="81"/>
      <c r="GMC297" s="81"/>
      <c r="GMD297" s="81"/>
      <c r="GME297" s="81"/>
      <c r="GMF297" s="81"/>
      <c r="GMG297" s="81"/>
      <c r="GMH297" s="81"/>
      <c r="GMI297" s="81"/>
      <c r="GMJ297" s="81"/>
      <c r="GMK297" s="81"/>
      <c r="GML297" s="81"/>
      <c r="GMM297" s="81"/>
      <c r="GMN297" s="81"/>
      <c r="GMO297" s="81"/>
      <c r="GMP297" s="81"/>
      <c r="GMQ297" s="81"/>
      <c r="GMR297" s="81"/>
      <c r="GMS297" s="81"/>
      <c r="GMT297" s="81"/>
      <c r="GMU297" s="81"/>
      <c r="GMV297" s="81"/>
      <c r="GMW297" s="81"/>
      <c r="GMX297" s="81"/>
      <c r="GMY297" s="81"/>
      <c r="GMZ297" s="81"/>
      <c r="GNA297" s="81"/>
      <c r="GNB297" s="81"/>
      <c r="GNC297" s="81"/>
      <c r="GND297" s="81"/>
      <c r="GNE297" s="81"/>
      <c r="GNF297" s="81"/>
      <c r="GNG297" s="81"/>
      <c r="GNH297" s="81"/>
      <c r="GNI297" s="81"/>
      <c r="GNJ297" s="81"/>
      <c r="GNK297" s="81"/>
      <c r="GNL297" s="81"/>
      <c r="GNM297" s="81"/>
      <c r="GNN297" s="81"/>
      <c r="GNO297" s="81"/>
      <c r="GNP297" s="81"/>
      <c r="GNQ297" s="81"/>
      <c r="GNR297" s="81"/>
      <c r="GNS297" s="81"/>
      <c r="GNT297" s="81"/>
      <c r="GNU297" s="81"/>
      <c r="GNV297" s="81"/>
      <c r="GNW297" s="81"/>
      <c r="GNX297" s="81"/>
      <c r="GNY297" s="81"/>
      <c r="GNZ297" s="81"/>
      <c r="GOA297" s="81"/>
      <c r="GOB297" s="81"/>
      <c r="GOC297" s="81"/>
      <c r="GOD297" s="81"/>
      <c r="GOE297" s="81"/>
      <c r="GOF297" s="81"/>
      <c r="GOG297" s="81"/>
      <c r="GOH297" s="81"/>
      <c r="GOI297" s="81"/>
      <c r="GOJ297" s="81"/>
      <c r="GOK297" s="81"/>
      <c r="GOL297" s="81"/>
      <c r="GOM297" s="81"/>
      <c r="GON297" s="81"/>
      <c r="GOO297" s="81"/>
      <c r="GOP297" s="81"/>
      <c r="GOQ297" s="81"/>
      <c r="GOR297" s="81"/>
      <c r="GOS297" s="81"/>
      <c r="GOT297" s="81"/>
      <c r="GOU297" s="81"/>
      <c r="GOV297" s="81"/>
      <c r="GOW297" s="81"/>
      <c r="GOX297" s="81"/>
      <c r="GOY297" s="81"/>
      <c r="GOZ297" s="81"/>
      <c r="GPA297" s="81"/>
      <c r="GPB297" s="81"/>
      <c r="GPC297" s="81"/>
      <c r="GPD297" s="81"/>
      <c r="GPE297" s="81"/>
      <c r="GPF297" s="81"/>
      <c r="GPG297" s="81"/>
      <c r="GPH297" s="81"/>
      <c r="GPI297" s="81"/>
      <c r="GPJ297" s="81"/>
      <c r="GPK297" s="81"/>
      <c r="GPL297" s="81"/>
      <c r="GPM297" s="81"/>
      <c r="GPN297" s="81"/>
      <c r="GPO297" s="81"/>
      <c r="GPP297" s="81"/>
      <c r="GPQ297" s="81"/>
      <c r="GPR297" s="81"/>
      <c r="GPS297" s="81"/>
      <c r="GPT297" s="81"/>
      <c r="GPU297" s="81"/>
      <c r="GPV297" s="81"/>
      <c r="GPW297" s="81"/>
      <c r="GPX297" s="81"/>
      <c r="GPY297" s="81"/>
      <c r="GPZ297" s="81"/>
      <c r="GQA297" s="81"/>
      <c r="GQB297" s="81"/>
      <c r="GQC297" s="81"/>
      <c r="GQD297" s="81"/>
      <c r="GQE297" s="81"/>
      <c r="GQF297" s="81"/>
      <c r="GQG297" s="81"/>
      <c r="GQH297" s="81"/>
      <c r="GQI297" s="81"/>
      <c r="GQJ297" s="81"/>
      <c r="GQK297" s="81"/>
      <c r="GQL297" s="81"/>
      <c r="GQM297" s="81"/>
      <c r="GQN297" s="81"/>
      <c r="GQO297" s="81"/>
      <c r="GQP297" s="81"/>
      <c r="GQQ297" s="81"/>
      <c r="GQR297" s="81"/>
      <c r="GQS297" s="81"/>
      <c r="GQT297" s="81"/>
      <c r="GQU297" s="81"/>
      <c r="GQV297" s="81"/>
      <c r="GQW297" s="81"/>
      <c r="GQX297" s="81"/>
      <c r="GQY297" s="81"/>
      <c r="GQZ297" s="81"/>
      <c r="GRA297" s="81"/>
      <c r="GRB297" s="81"/>
      <c r="GRC297" s="81"/>
      <c r="GRD297" s="81"/>
      <c r="GRE297" s="81"/>
      <c r="GRF297" s="81"/>
      <c r="GRG297" s="81"/>
      <c r="GRH297" s="81"/>
      <c r="GRI297" s="81"/>
      <c r="GRJ297" s="81"/>
      <c r="GRK297" s="81"/>
      <c r="GRL297" s="81"/>
      <c r="GRM297" s="81"/>
      <c r="GRN297" s="81"/>
      <c r="GRO297" s="81"/>
      <c r="GRP297" s="81"/>
      <c r="GRQ297" s="81"/>
      <c r="GRR297" s="81"/>
      <c r="GRS297" s="81"/>
      <c r="GRT297" s="81"/>
      <c r="GRU297" s="81"/>
      <c r="GRV297" s="81"/>
      <c r="GRW297" s="81"/>
      <c r="GRX297" s="81"/>
      <c r="GRY297" s="81"/>
      <c r="GRZ297" s="81"/>
      <c r="GSA297" s="81"/>
      <c r="GSB297" s="81"/>
      <c r="GSC297" s="81"/>
      <c r="GSD297" s="81"/>
      <c r="GSE297" s="81"/>
      <c r="GSF297" s="81"/>
      <c r="GSG297" s="81"/>
      <c r="GSH297" s="81"/>
      <c r="GSI297" s="81"/>
      <c r="GSJ297" s="81"/>
      <c r="GSK297" s="81"/>
      <c r="GSL297" s="81"/>
      <c r="GSM297" s="81"/>
      <c r="GSN297" s="81"/>
      <c r="GSO297" s="81"/>
      <c r="GSP297" s="81"/>
      <c r="GSQ297" s="81"/>
      <c r="GSR297" s="81"/>
      <c r="GSS297" s="81"/>
      <c r="GST297" s="81"/>
      <c r="GSU297" s="81"/>
      <c r="GSV297" s="81"/>
      <c r="GSW297" s="81"/>
      <c r="GSX297" s="81"/>
      <c r="GSY297" s="81"/>
      <c r="GSZ297" s="81"/>
      <c r="GTA297" s="81"/>
      <c r="GTB297" s="81"/>
      <c r="GTC297" s="81"/>
      <c r="GTD297" s="81"/>
      <c r="GTE297" s="81"/>
      <c r="GTF297" s="81"/>
      <c r="GTG297" s="81"/>
      <c r="GTH297" s="81"/>
      <c r="GTI297" s="81"/>
      <c r="GTJ297" s="81"/>
      <c r="GTK297" s="81"/>
      <c r="GTL297" s="81"/>
      <c r="GTM297" s="81"/>
      <c r="GTN297" s="81"/>
      <c r="GTO297" s="81"/>
      <c r="GTP297" s="81"/>
      <c r="GTQ297" s="81"/>
      <c r="GTR297" s="81"/>
      <c r="GTS297" s="81"/>
      <c r="GTT297" s="81"/>
      <c r="GTU297" s="81"/>
      <c r="GTV297" s="81"/>
      <c r="GTW297" s="81"/>
      <c r="GTX297" s="81"/>
      <c r="GTY297" s="81"/>
      <c r="GTZ297" s="81"/>
      <c r="GUA297" s="81"/>
      <c r="GUB297" s="81"/>
      <c r="GUC297" s="81"/>
      <c r="GUD297" s="81"/>
      <c r="GUE297" s="81"/>
      <c r="GUF297" s="81"/>
      <c r="GUG297" s="81"/>
      <c r="GUH297" s="81"/>
      <c r="GUI297" s="81"/>
      <c r="GUJ297" s="81"/>
      <c r="GUK297" s="81"/>
      <c r="GUL297" s="81"/>
      <c r="GUM297" s="81"/>
      <c r="GUN297" s="81"/>
      <c r="GUO297" s="81"/>
      <c r="GUP297" s="81"/>
      <c r="GUQ297" s="81"/>
      <c r="GUR297" s="81"/>
      <c r="GUS297" s="81"/>
      <c r="GUT297" s="81"/>
      <c r="GUU297" s="81"/>
      <c r="GUV297" s="81"/>
      <c r="GUW297" s="81"/>
      <c r="GUX297" s="81"/>
      <c r="GUY297" s="81"/>
      <c r="GUZ297" s="81"/>
      <c r="GVA297" s="81"/>
      <c r="GVB297" s="81"/>
      <c r="GVC297" s="81"/>
      <c r="GVD297" s="81"/>
      <c r="GVE297" s="81"/>
      <c r="GVF297" s="81"/>
      <c r="GVG297" s="81"/>
      <c r="GVH297" s="81"/>
      <c r="GVI297" s="81"/>
      <c r="GVJ297" s="81"/>
      <c r="GVK297" s="81"/>
      <c r="GVL297" s="81"/>
      <c r="GVM297" s="81"/>
      <c r="GVN297" s="81"/>
      <c r="GVO297" s="81"/>
      <c r="GVP297" s="81"/>
      <c r="GVQ297" s="81"/>
      <c r="GVR297" s="81"/>
      <c r="GVS297" s="81"/>
      <c r="GVT297" s="81"/>
      <c r="GVU297" s="81"/>
      <c r="GVV297" s="81"/>
      <c r="GVW297" s="81"/>
      <c r="GVX297" s="81"/>
      <c r="GVY297" s="81"/>
      <c r="GVZ297" s="81"/>
      <c r="GWA297" s="81"/>
      <c r="GWB297" s="81"/>
      <c r="GWC297" s="81"/>
      <c r="GWD297" s="81"/>
      <c r="GWE297" s="81"/>
      <c r="GWF297" s="81"/>
      <c r="GWG297" s="81"/>
      <c r="GWH297" s="81"/>
      <c r="GWI297" s="81"/>
      <c r="GWJ297" s="81"/>
      <c r="GWK297" s="81"/>
      <c r="GWL297" s="81"/>
      <c r="GWM297" s="81"/>
      <c r="GWN297" s="81"/>
      <c r="GWO297" s="81"/>
      <c r="GWP297" s="81"/>
      <c r="GWQ297" s="81"/>
      <c r="GWR297" s="81"/>
      <c r="GWS297" s="81"/>
      <c r="GWT297" s="81"/>
      <c r="GWU297" s="81"/>
      <c r="GWV297" s="81"/>
      <c r="GWW297" s="81"/>
      <c r="GWX297" s="81"/>
      <c r="GWY297" s="81"/>
      <c r="GWZ297" s="81"/>
      <c r="GXA297" s="81"/>
      <c r="GXB297" s="81"/>
      <c r="GXC297" s="81"/>
      <c r="GXD297" s="81"/>
      <c r="GXE297" s="81"/>
      <c r="GXF297" s="81"/>
      <c r="GXG297" s="81"/>
      <c r="GXH297" s="81"/>
      <c r="GXI297" s="81"/>
      <c r="GXJ297" s="81"/>
      <c r="GXK297" s="81"/>
      <c r="GXL297" s="81"/>
      <c r="GXM297" s="81"/>
      <c r="GXN297" s="81"/>
      <c r="GXO297" s="81"/>
      <c r="GXP297" s="81"/>
      <c r="GXQ297" s="81"/>
      <c r="GXR297" s="81"/>
      <c r="GXS297" s="81"/>
      <c r="GXT297" s="81"/>
      <c r="GXU297" s="81"/>
      <c r="GXV297" s="81"/>
      <c r="GXW297" s="81"/>
      <c r="GXX297" s="81"/>
      <c r="GXY297" s="81"/>
      <c r="GXZ297" s="81"/>
      <c r="GYA297" s="81"/>
      <c r="GYB297" s="81"/>
      <c r="GYC297" s="81"/>
      <c r="GYD297" s="81"/>
      <c r="GYE297" s="81"/>
      <c r="GYF297" s="81"/>
      <c r="GYG297" s="81"/>
      <c r="GYH297" s="81"/>
      <c r="GYI297" s="81"/>
      <c r="GYJ297" s="81"/>
      <c r="GYK297" s="81"/>
      <c r="GYL297" s="81"/>
      <c r="GYM297" s="81"/>
      <c r="GYN297" s="81"/>
      <c r="GYO297" s="81"/>
      <c r="GYP297" s="81"/>
      <c r="GYQ297" s="81"/>
      <c r="GYR297" s="81"/>
      <c r="GYS297" s="81"/>
      <c r="GYT297" s="81"/>
      <c r="GYU297" s="81"/>
      <c r="GYV297" s="81"/>
      <c r="GYW297" s="81"/>
      <c r="GYX297" s="81"/>
      <c r="GYY297" s="81"/>
      <c r="GYZ297" s="81"/>
      <c r="GZA297" s="81"/>
      <c r="GZB297" s="81"/>
      <c r="GZC297" s="81"/>
      <c r="GZD297" s="81"/>
      <c r="GZE297" s="81"/>
      <c r="GZF297" s="81"/>
      <c r="GZG297" s="81"/>
      <c r="GZH297" s="81"/>
      <c r="GZI297" s="81"/>
      <c r="GZJ297" s="81"/>
      <c r="GZK297" s="81"/>
      <c r="GZL297" s="81"/>
      <c r="GZM297" s="81"/>
      <c r="GZN297" s="81"/>
      <c r="GZO297" s="81"/>
      <c r="GZP297" s="81"/>
      <c r="GZQ297" s="81"/>
      <c r="GZR297" s="81"/>
      <c r="GZS297" s="81"/>
      <c r="GZT297" s="81"/>
      <c r="GZU297" s="81"/>
      <c r="GZV297" s="81"/>
      <c r="GZW297" s="81"/>
      <c r="GZX297" s="81"/>
      <c r="GZY297" s="81"/>
      <c r="GZZ297" s="81"/>
      <c r="HAA297" s="81"/>
      <c r="HAB297" s="81"/>
      <c r="HAC297" s="81"/>
      <c r="HAD297" s="81"/>
      <c r="HAE297" s="81"/>
      <c r="HAF297" s="81"/>
      <c r="HAG297" s="81"/>
      <c r="HAH297" s="81"/>
      <c r="HAI297" s="81"/>
      <c r="HAJ297" s="81"/>
      <c r="HAK297" s="81"/>
      <c r="HAL297" s="81"/>
      <c r="HAM297" s="81"/>
      <c r="HAN297" s="81"/>
      <c r="HAO297" s="81"/>
      <c r="HAP297" s="81"/>
      <c r="HAQ297" s="81"/>
      <c r="HAR297" s="81"/>
      <c r="HAS297" s="81"/>
      <c r="HAT297" s="81"/>
      <c r="HAU297" s="81"/>
      <c r="HAV297" s="81"/>
      <c r="HAW297" s="81"/>
      <c r="HAX297" s="81"/>
      <c r="HAY297" s="81"/>
      <c r="HAZ297" s="81"/>
      <c r="HBA297" s="81"/>
      <c r="HBB297" s="81"/>
      <c r="HBC297" s="81"/>
      <c r="HBD297" s="81"/>
      <c r="HBE297" s="81"/>
      <c r="HBF297" s="81"/>
      <c r="HBG297" s="81"/>
      <c r="HBH297" s="81"/>
      <c r="HBI297" s="81"/>
      <c r="HBJ297" s="81"/>
      <c r="HBK297" s="81"/>
      <c r="HBL297" s="81"/>
      <c r="HBM297" s="81"/>
      <c r="HBN297" s="81"/>
      <c r="HBO297" s="81"/>
      <c r="HBP297" s="81"/>
      <c r="HBQ297" s="81"/>
      <c r="HBR297" s="81"/>
      <c r="HBS297" s="81"/>
      <c r="HBT297" s="81"/>
      <c r="HBU297" s="81"/>
      <c r="HBV297" s="81"/>
      <c r="HBW297" s="81"/>
      <c r="HBX297" s="81"/>
      <c r="HBY297" s="81"/>
      <c r="HBZ297" s="81"/>
      <c r="HCA297" s="81"/>
      <c r="HCB297" s="81"/>
      <c r="HCC297" s="81"/>
      <c r="HCD297" s="81"/>
      <c r="HCE297" s="81"/>
      <c r="HCF297" s="81"/>
      <c r="HCG297" s="81"/>
      <c r="HCH297" s="81"/>
      <c r="HCI297" s="81"/>
      <c r="HCJ297" s="81"/>
      <c r="HCK297" s="81"/>
      <c r="HCL297" s="81"/>
      <c r="HCM297" s="81"/>
      <c r="HCN297" s="81"/>
      <c r="HCO297" s="81"/>
      <c r="HCP297" s="81"/>
      <c r="HCQ297" s="81"/>
      <c r="HCR297" s="81"/>
      <c r="HCS297" s="81"/>
      <c r="HCT297" s="81"/>
      <c r="HCU297" s="81"/>
      <c r="HCV297" s="81"/>
      <c r="HCW297" s="81"/>
      <c r="HCX297" s="81"/>
      <c r="HCY297" s="81"/>
      <c r="HCZ297" s="81"/>
      <c r="HDA297" s="81"/>
      <c r="HDB297" s="81"/>
      <c r="HDC297" s="81"/>
      <c r="HDD297" s="81"/>
      <c r="HDE297" s="81"/>
      <c r="HDF297" s="81"/>
      <c r="HDG297" s="81"/>
      <c r="HDH297" s="81"/>
      <c r="HDI297" s="81"/>
      <c r="HDJ297" s="81"/>
      <c r="HDK297" s="81"/>
      <c r="HDL297" s="81"/>
      <c r="HDM297" s="81"/>
      <c r="HDN297" s="81"/>
      <c r="HDO297" s="81"/>
      <c r="HDP297" s="81"/>
      <c r="HDQ297" s="81"/>
      <c r="HDR297" s="81"/>
      <c r="HDS297" s="81"/>
      <c r="HDT297" s="81"/>
      <c r="HDU297" s="81"/>
      <c r="HDV297" s="81"/>
      <c r="HDW297" s="81"/>
      <c r="HDX297" s="81"/>
      <c r="HDY297" s="81"/>
      <c r="HDZ297" s="81"/>
      <c r="HEA297" s="81"/>
      <c r="HEB297" s="81"/>
      <c r="HEC297" s="81"/>
      <c r="HED297" s="81"/>
      <c r="HEE297" s="81"/>
      <c r="HEF297" s="81"/>
      <c r="HEG297" s="81"/>
      <c r="HEH297" s="81"/>
      <c r="HEI297" s="81"/>
      <c r="HEJ297" s="81"/>
      <c r="HEK297" s="81"/>
      <c r="HEL297" s="81"/>
      <c r="HEM297" s="81"/>
      <c r="HEN297" s="81"/>
      <c r="HEO297" s="81"/>
      <c r="HEP297" s="81"/>
      <c r="HEQ297" s="81"/>
      <c r="HER297" s="81"/>
      <c r="HES297" s="81"/>
      <c r="HET297" s="81"/>
      <c r="HEU297" s="81"/>
      <c r="HEV297" s="81"/>
      <c r="HEW297" s="81"/>
      <c r="HEX297" s="81"/>
      <c r="HEY297" s="81"/>
      <c r="HEZ297" s="81"/>
      <c r="HFA297" s="81"/>
      <c r="HFB297" s="81"/>
      <c r="HFC297" s="81"/>
      <c r="HFD297" s="81"/>
      <c r="HFE297" s="81"/>
      <c r="HFF297" s="81"/>
      <c r="HFG297" s="81"/>
      <c r="HFH297" s="81"/>
      <c r="HFI297" s="81"/>
      <c r="HFJ297" s="81"/>
      <c r="HFK297" s="81"/>
      <c r="HFL297" s="81"/>
      <c r="HFM297" s="81"/>
      <c r="HFN297" s="81"/>
      <c r="HFO297" s="81"/>
      <c r="HFP297" s="81"/>
      <c r="HFQ297" s="81"/>
      <c r="HFR297" s="81"/>
      <c r="HFS297" s="81"/>
      <c r="HFT297" s="81"/>
      <c r="HFU297" s="81"/>
      <c r="HFV297" s="81"/>
      <c r="HFW297" s="81"/>
      <c r="HFX297" s="81"/>
      <c r="HFY297" s="81"/>
      <c r="HFZ297" s="81"/>
      <c r="HGA297" s="81"/>
      <c r="HGB297" s="81"/>
      <c r="HGC297" s="81"/>
      <c r="HGD297" s="81"/>
      <c r="HGE297" s="81"/>
      <c r="HGF297" s="81"/>
      <c r="HGG297" s="81"/>
      <c r="HGH297" s="81"/>
      <c r="HGI297" s="81"/>
      <c r="HGJ297" s="81"/>
      <c r="HGK297" s="81"/>
      <c r="HGL297" s="81"/>
      <c r="HGM297" s="81"/>
      <c r="HGN297" s="81"/>
      <c r="HGO297" s="81"/>
      <c r="HGP297" s="81"/>
      <c r="HGQ297" s="81"/>
      <c r="HGR297" s="81"/>
      <c r="HGS297" s="81"/>
      <c r="HGT297" s="81"/>
      <c r="HGU297" s="81"/>
      <c r="HGV297" s="81"/>
      <c r="HGW297" s="81"/>
      <c r="HGX297" s="81"/>
      <c r="HGY297" s="81"/>
      <c r="HGZ297" s="81"/>
      <c r="HHA297" s="81"/>
      <c r="HHB297" s="81"/>
      <c r="HHC297" s="81"/>
      <c r="HHD297" s="81"/>
      <c r="HHE297" s="81"/>
      <c r="HHF297" s="81"/>
      <c r="HHG297" s="81"/>
      <c r="HHH297" s="81"/>
      <c r="HHI297" s="81"/>
      <c r="HHJ297" s="81"/>
      <c r="HHK297" s="81"/>
      <c r="HHL297" s="81"/>
      <c r="HHM297" s="81"/>
      <c r="HHN297" s="81"/>
      <c r="HHO297" s="81"/>
      <c r="HHP297" s="81"/>
      <c r="HHQ297" s="81"/>
      <c r="HHR297" s="81"/>
      <c r="HHS297" s="81"/>
      <c r="HHT297" s="81"/>
      <c r="HHU297" s="81"/>
      <c r="HHV297" s="81"/>
      <c r="HHW297" s="81"/>
      <c r="HHX297" s="81"/>
      <c r="HHY297" s="81"/>
      <c r="HHZ297" s="81"/>
      <c r="HIA297" s="81"/>
      <c r="HIB297" s="81"/>
      <c r="HIC297" s="81"/>
      <c r="HID297" s="81"/>
      <c r="HIE297" s="81"/>
      <c r="HIF297" s="81"/>
      <c r="HIG297" s="81"/>
      <c r="HIH297" s="81"/>
      <c r="HII297" s="81"/>
      <c r="HIJ297" s="81"/>
      <c r="HIK297" s="81"/>
      <c r="HIL297" s="81"/>
      <c r="HIM297" s="81"/>
      <c r="HIN297" s="81"/>
      <c r="HIO297" s="81"/>
      <c r="HIP297" s="81"/>
      <c r="HIQ297" s="81"/>
      <c r="HIR297" s="81"/>
      <c r="HIS297" s="81"/>
      <c r="HIT297" s="81"/>
      <c r="HIU297" s="81"/>
      <c r="HIV297" s="81"/>
      <c r="HIW297" s="81"/>
      <c r="HIX297" s="81"/>
      <c r="HIY297" s="81"/>
      <c r="HIZ297" s="81"/>
      <c r="HJA297" s="81"/>
      <c r="HJB297" s="81"/>
      <c r="HJC297" s="81"/>
      <c r="HJD297" s="81"/>
      <c r="HJE297" s="81"/>
      <c r="HJF297" s="81"/>
      <c r="HJG297" s="81"/>
      <c r="HJH297" s="81"/>
      <c r="HJI297" s="81"/>
      <c r="HJJ297" s="81"/>
      <c r="HJK297" s="81"/>
      <c r="HJL297" s="81"/>
      <c r="HJM297" s="81"/>
      <c r="HJN297" s="81"/>
      <c r="HJO297" s="81"/>
      <c r="HJP297" s="81"/>
      <c r="HJQ297" s="81"/>
      <c r="HJR297" s="81"/>
      <c r="HJS297" s="81"/>
      <c r="HJT297" s="81"/>
      <c r="HJU297" s="81"/>
      <c r="HJV297" s="81"/>
      <c r="HJW297" s="81"/>
      <c r="HJX297" s="81"/>
      <c r="HJY297" s="81"/>
      <c r="HJZ297" s="81"/>
      <c r="HKA297" s="81"/>
      <c r="HKB297" s="81"/>
      <c r="HKC297" s="81"/>
      <c r="HKD297" s="81"/>
      <c r="HKE297" s="81"/>
      <c r="HKF297" s="81"/>
      <c r="HKG297" s="81"/>
      <c r="HKH297" s="81"/>
      <c r="HKI297" s="81"/>
      <c r="HKJ297" s="81"/>
      <c r="HKK297" s="81"/>
      <c r="HKL297" s="81"/>
      <c r="HKM297" s="81"/>
      <c r="HKN297" s="81"/>
      <c r="HKO297" s="81"/>
      <c r="HKP297" s="81"/>
      <c r="HKQ297" s="81"/>
      <c r="HKR297" s="81"/>
      <c r="HKS297" s="81"/>
      <c r="HKT297" s="81"/>
      <c r="HKU297" s="81"/>
      <c r="HKV297" s="81"/>
      <c r="HKW297" s="81"/>
      <c r="HKX297" s="81"/>
      <c r="HKY297" s="81"/>
      <c r="HKZ297" s="81"/>
      <c r="HLA297" s="81"/>
      <c r="HLB297" s="81"/>
      <c r="HLC297" s="81"/>
      <c r="HLD297" s="81"/>
      <c r="HLE297" s="81"/>
      <c r="HLF297" s="81"/>
      <c r="HLG297" s="81"/>
      <c r="HLH297" s="81"/>
      <c r="HLI297" s="81"/>
      <c r="HLJ297" s="81"/>
      <c r="HLK297" s="81"/>
      <c r="HLL297" s="81"/>
      <c r="HLM297" s="81"/>
      <c r="HLN297" s="81"/>
      <c r="HLO297" s="81"/>
      <c r="HLP297" s="81"/>
      <c r="HLQ297" s="81"/>
      <c r="HLR297" s="81"/>
      <c r="HLS297" s="81"/>
      <c r="HLT297" s="81"/>
      <c r="HLU297" s="81"/>
      <c r="HLV297" s="81"/>
      <c r="HLW297" s="81"/>
      <c r="HLX297" s="81"/>
      <c r="HLY297" s="81"/>
      <c r="HLZ297" s="81"/>
      <c r="HMA297" s="81"/>
      <c r="HMB297" s="81"/>
      <c r="HMC297" s="81"/>
      <c r="HMD297" s="81"/>
      <c r="HME297" s="81"/>
      <c r="HMF297" s="81"/>
      <c r="HMG297" s="81"/>
      <c r="HMH297" s="81"/>
      <c r="HMI297" s="81"/>
      <c r="HMJ297" s="81"/>
      <c r="HMK297" s="81"/>
      <c r="HML297" s="81"/>
      <c r="HMM297" s="81"/>
      <c r="HMN297" s="81"/>
      <c r="HMO297" s="81"/>
      <c r="HMP297" s="81"/>
      <c r="HMQ297" s="81"/>
      <c r="HMR297" s="81"/>
      <c r="HMS297" s="81"/>
      <c r="HMT297" s="81"/>
      <c r="HMU297" s="81"/>
      <c r="HMV297" s="81"/>
      <c r="HMW297" s="81"/>
      <c r="HMX297" s="81"/>
      <c r="HMY297" s="81"/>
      <c r="HMZ297" s="81"/>
      <c r="HNA297" s="81"/>
      <c r="HNB297" s="81"/>
      <c r="HNC297" s="81"/>
      <c r="HND297" s="81"/>
      <c r="HNE297" s="81"/>
      <c r="HNF297" s="81"/>
      <c r="HNG297" s="81"/>
      <c r="HNH297" s="81"/>
      <c r="HNI297" s="81"/>
      <c r="HNJ297" s="81"/>
      <c r="HNK297" s="81"/>
      <c r="HNL297" s="81"/>
      <c r="HNM297" s="81"/>
      <c r="HNN297" s="81"/>
      <c r="HNO297" s="81"/>
      <c r="HNP297" s="81"/>
      <c r="HNQ297" s="81"/>
      <c r="HNR297" s="81"/>
      <c r="HNS297" s="81"/>
      <c r="HNT297" s="81"/>
      <c r="HNU297" s="81"/>
      <c r="HNV297" s="81"/>
      <c r="HNW297" s="81"/>
      <c r="HNX297" s="81"/>
      <c r="HNY297" s="81"/>
      <c r="HNZ297" s="81"/>
      <c r="HOA297" s="81"/>
      <c r="HOB297" s="81"/>
      <c r="HOC297" s="81"/>
      <c r="HOD297" s="81"/>
      <c r="HOE297" s="81"/>
      <c r="HOF297" s="81"/>
      <c r="HOG297" s="81"/>
      <c r="HOH297" s="81"/>
      <c r="HOI297" s="81"/>
      <c r="HOJ297" s="81"/>
      <c r="HOK297" s="81"/>
      <c r="HOL297" s="81"/>
      <c r="HOM297" s="81"/>
      <c r="HON297" s="81"/>
      <c r="HOO297" s="81"/>
      <c r="HOP297" s="81"/>
      <c r="HOQ297" s="81"/>
      <c r="HOR297" s="81"/>
      <c r="HOS297" s="81"/>
      <c r="HOT297" s="81"/>
      <c r="HOU297" s="81"/>
      <c r="HOV297" s="81"/>
      <c r="HOW297" s="81"/>
      <c r="HOX297" s="81"/>
      <c r="HOY297" s="81"/>
      <c r="HOZ297" s="81"/>
      <c r="HPA297" s="81"/>
      <c r="HPB297" s="81"/>
      <c r="HPC297" s="81"/>
      <c r="HPD297" s="81"/>
      <c r="HPE297" s="81"/>
      <c r="HPF297" s="81"/>
      <c r="HPG297" s="81"/>
      <c r="HPH297" s="81"/>
      <c r="HPI297" s="81"/>
      <c r="HPJ297" s="81"/>
      <c r="HPK297" s="81"/>
      <c r="HPL297" s="81"/>
      <c r="HPM297" s="81"/>
      <c r="HPN297" s="81"/>
      <c r="HPO297" s="81"/>
      <c r="HPP297" s="81"/>
      <c r="HPQ297" s="81"/>
      <c r="HPR297" s="81"/>
      <c r="HPS297" s="81"/>
      <c r="HPT297" s="81"/>
      <c r="HPU297" s="81"/>
      <c r="HPV297" s="81"/>
      <c r="HPW297" s="81"/>
      <c r="HPX297" s="81"/>
      <c r="HPY297" s="81"/>
      <c r="HPZ297" s="81"/>
      <c r="HQA297" s="81"/>
      <c r="HQB297" s="81"/>
      <c r="HQC297" s="81"/>
      <c r="HQD297" s="81"/>
      <c r="HQE297" s="81"/>
      <c r="HQF297" s="81"/>
      <c r="HQG297" s="81"/>
      <c r="HQH297" s="81"/>
      <c r="HQI297" s="81"/>
      <c r="HQJ297" s="81"/>
      <c r="HQK297" s="81"/>
      <c r="HQL297" s="81"/>
      <c r="HQM297" s="81"/>
      <c r="HQN297" s="81"/>
      <c r="HQO297" s="81"/>
      <c r="HQP297" s="81"/>
      <c r="HQQ297" s="81"/>
      <c r="HQR297" s="81"/>
      <c r="HQS297" s="81"/>
      <c r="HQT297" s="81"/>
      <c r="HQU297" s="81"/>
      <c r="HQV297" s="81"/>
      <c r="HQW297" s="81"/>
      <c r="HQX297" s="81"/>
      <c r="HQY297" s="81"/>
      <c r="HQZ297" s="81"/>
      <c r="HRA297" s="81"/>
      <c r="HRB297" s="81"/>
      <c r="HRC297" s="81"/>
      <c r="HRD297" s="81"/>
      <c r="HRE297" s="81"/>
      <c r="HRF297" s="81"/>
      <c r="HRG297" s="81"/>
      <c r="HRH297" s="81"/>
      <c r="HRI297" s="81"/>
      <c r="HRJ297" s="81"/>
      <c r="HRK297" s="81"/>
      <c r="HRL297" s="81"/>
      <c r="HRM297" s="81"/>
      <c r="HRN297" s="81"/>
      <c r="HRO297" s="81"/>
      <c r="HRP297" s="81"/>
      <c r="HRQ297" s="81"/>
      <c r="HRR297" s="81"/>
      <c r="HRS297" s="81"/>
      <c r="HRT297" s="81"/>
      <c r="HRU297" s="81"/>
      <c r="HRV297" s="81"/>
      <c r="HRW297" s="81"/>
      <c r="HRX297" s="81"/>
      <c r="HRY297" s="81"/>
      <c r="HRZ297" s="81"/>
      <c r="HSA297" s="81"/>
      <c r="HSB297" s="81"/>
      <c r="HSC297" s="81"/>
      <c r="HSD297" s="81"/>
      <c r="HSE297" s="81"/>
      <c r="HSF297" s="81"/>
      <c r="HSG297" s="81"/>
      <c r="HSH297" s="81"/>
      <c r="HSI297" s="81"/>
      <c r="HSJ297" s="81"/>
      <c r="HSK297" s="81"/>
      <c r="HSL297" s="81"/>
      <c r="HSM297" s="81"/>
      <c r="HSN297" s="81"/>
      <c r="HSO297" s="81"/>
      <c r="HSP297" s="81"/>
      <c r="HSQ297" s="81"/>
      <c r="HSR297" s="81"/>
      <c r="HSS297" s="81"/>
      <c r="HST297" s="81"/>
      <c r="HSU297" s="81"/>
      <c r="HSV297" s="81"/>
      <c r="HSW297" s="81"/>
      <c r="HSX297" s="81"/>
      <c r="HSY297" s="81"/>
      <c r="HSZ297" s="81"/>
      <c r="HTA297" s="81"/>
      <c r="HTB297" s="81"/>
      <c r="HTC297" s="81"/>
      <c r="HTD297" s="81"/>
      <c r="HTE297" s="81"/>
      <c r="HTF297" s="81"/>
      <c r="HTG297" s="81"/>
      <c r="HTH297" s="81"/>
      <c r="HTI297" s="81"/>
      <c r="HTJ297" s="81"/>
      <c r="HTK297" s="81"/>
      <c r="HTL297" s="81"/>
      <c r="HTM297" s="81"/>
      <c r="HTN297" s="81"/>
      <c r="HTO297" s="81"/>
      <c r="HTP297" s="81"/>
      <c r="HTQ297" s="81"/>
      <c r="HTR297" s="81"/>
      <c r="HTS297" s="81"/>
      <c r="HTT297" s="81"/>
      <c r="HTU297" s="81"/>
      <c r="HTV297" s="81"/>
      <c r="HTW297" s="81"/>
      <c r="HTX297" s="81"/>
      <c r="HTY297" s="81"/>
      <c r="HTZ297" s="81"/>
      <c r="HUA297" s="81"/>
      <c r="HUB297" s="81"/>
      <c r="HUC297" s="81"/>
      <c r="HUD297" s="81"/>
      <c r="HUE297" s="81"/>
      <c r="HUF297" s="81"/>
      <c r="HUG297" s="81"/>
      <c r="HUH297" s="81"/>
      <c r="HUI297" s="81"/>
      <c r="HUJ297" s="81"/>
      <c r="HUK297" s="81"/>
      <c r="HUL297" s="81"/>
      <c r="HUM297" s="81"/>
      <c r="HUN297" s="81"/>
      <c r="HUO297" s="81"/>
      <c r="HUP297" s="81"/>
      <c r="HUQ297" s="81"/>
      <c r="HUR297" s="81"/>
      <c r="HUS297" s="81"/>
      <c r="HUT297" s="81"/>
      <c r="HUU297" s="81"/>
      <c r="HUV297" s="81"/>
      <c r="HUW297" s="81"/>
      <c r="HUX297" s="81"/>
      <c r="HUY297" s="81"/>
      <c r="HUZ297" s="81"/>
      <c r="HVA297" s="81"/>
      <c r="HVB297" s="81"/>
      <c r="HVC297" s="81"/>
      <c r="HVD297" s="81"/>
      <c r="HVE297" s="81"/>
      <c r="HVF297" s="81"/>
      <c r="HVG297" s="81"/>
      <c r="HVH297" s="81"/>
      <c r="HVI297" s="81"/>
      <c r="HVJ297" s="81"/>
      <c r="HVK297" s="81"/>
      <c r="HVL297" s="81"/>
      <c r="HVM297" s="81"/>
      <c r="HVN297" s="81"/>
      <c r="HVO297" s="81"/>
      <c r="HVP297" s="81"/>
      <c r="HVQ297" s="81"/>
      <c r="HVR297" s="81"/>
      <c r="HVS297" s="81"/>
      <c r="HVT297" s="81"/>
      <c r="HVU297" s="81"/>
      <c r="HVV297" s="81"/>
      <c r="HVW297" s="81"/>
      <c r="HVX297" s="81"/>
      <c r="HVY297" s="81"/>
      <c r="HVZ297" s="81"/>
      <c r="HWA297" s="81"/>
      <c r="HWB297" s="81"/>
      <c r="HWC297" s="81"/>
      <c r="HWD297" s="81"/>
      <c r="HWE297" s="81"/>
      <c r="HWF297" s="81"/>
      <c r="HWG297" s="81"/>
      <c r="HWH297" s="81"/>
      <c r="HWI297" s="81"/>
      <c r="HWJ297" s="81"/>
      <c r="HWK297" s="81"/>
      <c r="HWL297" s="81"/>
      <c r="HWM297" s="81"/>
      <c r="HWN297" s="81"/>
      <c r="HWO297" s="81"/>
      <c r="HWP297" s="81"/>
      <c r="HWQ297" s="81"/>
      <c r="HWR297" s="81"/>
      <c r="HWS297" s="81"/>
      <c r="HWT297" s="81"/>
      <c r="HWU297" s="81"/>
      <c r="HWV297" s="81"/>
      <c r="HWW297" s="81"/>
      <c r="HWX297" s="81"/>
      <c r="HWY297" s="81"/>
      <c r="HWZ297" s="81"/>
      <c r="HXA297" s="81"/>
      <c r="HXB297" s="81"/>
      <c r="HXC297" s="81"/>
      <c r="HXD297" s="81"/>
      <c r="HXE297" s="81"/>
      <c r="HXF297" s="81"/>
      <c r="HXG297" s="81"/>
      <c r="HXH297" s="81"/>
      <c r="HXI297" s="81"/>
      <c r="HXJ297" s="81"/>
      <c r="HXK297" s="81"/>
      <c r="HXL297" s="81"/>
      <c r="HXM297" s="81"/>
      <c r="HXN297" s="81"/>
      <c r="HXO297" s="81"/>
      <c r="HXP297" s="81"/>
      <c r="HXQ297" s="81"/>
      <c r="HXR297" s="81"/>
      <c r="HXS297" s="81"/>
      <c r="HXT297" s="81"/>
      <c r="HXU297" s="81"/>
      <c r="HXV297" s="81"/>
      <c r="HXW297" s="81"/>
      <c r="HXX297" s="81"/>
      <c r="HXY297" s="81"/>
      <c r="HXZ297" s="81"/>
      <c r="HYA297" s="81"/>
      <c r="HYB297" s="81"/>
      <c r="HYC297" s="81"/>
      <c r="HYD297" s="81"/>
      <c r="HYE297" s="81"/>
      <c r="HYF297" s="81"/>
      <c r="HYG297" s="81"/>
      <c r="HYH297" s="81"/>
      <c r="HYI297" s="81"/>
      <c r="HYJ297" s="81"/>
      <c r="HYK297" s="81"/>
      <c r="HYL297" s="81"/>
      <c r="HYM297" s="81"/>
      <c r="HYN297" s="81"/>
      <c r="HYO297" s="81"/>
      <c r="HYP297" s="81"/>
      <c r="HYQ297" s="81"/>
      <c r="HYR297" s="81"/>
      <c r="HYS297" s="81"/>
      <c r="HYT297" s="81"/>
      <c r="HYU297" s="81"/>
      <c r="HYV297" s="81"/>
      <c r="HYW297" s="81"/>
      <c r="HYX297" s="81"/>
      <c r="HYY297" s="81"/>
      <c r="HYZ297" s="81"/>
      <c r="HZA297" s="81"/>
      <c r="HZB297" s="81"/>
      <c r="HZC297" s="81"/>
      <c r="HZD297" s="81"/>
      <c r="HZE297" s="81"/>
      <c r="HZF297" s="81"/>
      <c r="HZG297" s="81"/>
      <c r="HZH297" s="81"/>
      <c r="HZI297" s="81"/>
      <c r="HZJ297" s="81"/>
      <c r="HZK297" s="81"/>
      <c r="HZL297" s="81"/>
      <c r="HZM297" s="81"/>
      <c r="HZN297" s="81"/>
      <c r="HZO297" s="81"/>
      <c r="HZP297" s="81"/>
      <c r="HZQ297" s="81"/>
      <c r="HZR297" s="81"/>
      <c r="HZS297" s="81"/>
      <c r="HZT297" s="81"/>
      <c r="HZU297" s="81"/>
      <c r="HZV297" s="81"/>
      <c r="HZW297" s="81"/>
      <c r="HZX297" s="81"/>
      <c r="HZY297" s="81"/>
      <c r="HZZ297" s="81"/>
      <c r="IAA297" s="81"/>
      <c r="IAB297" s="81"/>
      <c r="IAC297" s="81"/>
      <c r="IAD297" s="81"/>
      <c r="IAE297" s="81"/>
      <c r="IAF297" s="81"/>
      <c r="IAG297" s="81"/>
      <c r="IAH297" s="81"/>
      <c r="IAI297" s="81"/>
      <c r="IAJ297" s="81"/>
      <c r="IAK297" s="81"/>
      <c r="IAL297" s="81"/>
      <c r="IAM297" s="81"/>
      <c r="IAN297" s="81"/>
      <c r="IAO297" s="81"/>
      <c r="IAP297" s="81"/>
      <c r="IAQ297" s="81"/>
      <c r="IAR297" s="81"/>
      <c r="IAS297" s="81"/>
      <c r="IAT297" s="81"/>
      <c r="IAU297" s="81"/>
      <c r="IAV297" s="81"/>
      <c r="IAW297" s="81"/>
      <c r="IAX297" s="81"/>
      <c r="IAY297" s="81"/>
      <c r="IAZ297" s="81"/>
      <c r="IBA297" s="81"/>
      <c r="IBB297" s="81"/>
      <c r="IBC297" s="81"/>
      <c r="IBD297" s="81"/>
      <c r="IBE297" s="81"/>
      <c r="IBF297" s="81"/>
      <c r="IBG297" s="81"/>
      <c r="IBH297" s="81"/>
      <c r="IBI297" s="81"/>
      <c r="IBJ297" s="81"/>
      <c r="IBK297" s="81"/>
      <c r="IBL297" s="81"/>
      <c r="IBM297" s="81"/>
      <c r="IBN297" s="81"/>
      <c r="IBO297" s="81"/>
      <c r="IBP297" s="81"/>
      <c r="IBQ297" s="81"/>
      <c r="IBR297" s="81"/>
      <c r="IBS297" s="81"/>
      <c r="IBT297" s="81"/>
      <c r="IBU297" s="81"/>
      <c r="IBV297" s="81"/>
      <c r="IBW297" s="81"/>
      <c r="IBX297" s="81"/>
      <c r="IBY297" s="81"/>
      <c r="IBZ297" s="81"/>
      <c r="ICA297" s="81"/>
      <c r="ICB297" s="81"/>
      <c r="ICC297" s="81"/>
      <c r="ICD297" s="81"/>
      <c r="ICE297" s="81"/>
      <c r="ICF297" s="81"/>
      <c r="ICG297" s="81"/>
      <c r="ICH297" s="81"/>
      <c r="ICI297" s="81"/>
      <c r="ICJ297" s="81"/>
      <c r="ICK297" s="81"/>
      <c r="ICL297" s="81"/>
      <c r="ICM297" s="81"/>
      <c r="ICN297" s="81"/>
      <c r="ICO297" s="81"/>
      <c r="ICP297" s="81"/>
      <c r="ICQ297" s="81"/>
      <c r="ICR297" s="81"/>
      <c r="ICS297" s="81"/>
      <c r="ICT297" s="81"/>
      <c r="ICU297" s="81"/>
      <c r="ICV297" s="81"/>
      <c r="ICW297" s="81"/>
      <c r="ICX297" s="81"/>
      <c r="ICY297" s="81"/>
      <c r="ICZ297" s="81"/>
      <c r="IDA297" s="81"/>
      <c r="IDB297" s="81"/>
      <c r="IDC297" s="81"/>
      <c r="IDD297" s="81"/>
      <c r="IDE297" s="81"/>
      <c r="IDF297" s="81"/>
      <c r="IDG297" s="81"/>
      <c r="IDH297" s="81"/>
      <c r="IDI297" s="81"/>
      <c r="IDJ297" s="81"/>
      <c r="IDK297" s="81"/>
      <c r="IDL297" s="81"/>
      <c r="IDM297" s="81"/>
      <c r="IDN297" s="81"/>
      <c r="IDO297" s="81"/>
      <c r="IDP297" s="81"/>
      <c r="IDQ297" s="81"/>
      <c r="IDR297" s="81"/>
      <c r="IDS297" s="81"/>
      <c r="IDT297" s="81"/>
      <c r="IDU297" s="81"/>
      <c r="IDV297" s="81"/>
      <c r="IDW297" s="81"/>
      <c r="IDX297" s="81"/>
      <c r="IDY297" s="81"/>
      <c r="IDZ297" s="81"/>
      <c r="IEA297" s="81"/>
      <c r="IEB297" s="81"/>
      <c r="IEC297" s="81"/>
      <c r="IED297" s="81"/>
      <c r="IEE297" s="81"/>
      <c r="IEF297" s="81"/>
      <c r="IEG297" s="81"/>
      <c r="IEH297" s="81"/>
      <c r="IEI297" s="81"/>
      <c r="IEJ297" s="81"/>
      <c r="IEK297" s="81"/>
      <c r="IEL297" s="81"/>
      <c r="IEM297" s="81"/>
      <c r="IEN297" s="81"/>
      <c r="IEO297" s="81"/>
      <c r="IEP297" s="81"/>
      <c r="IEQ297" s="81"/>
      <c r="IER297" s="81"/>
      <c r="IES297" s="81"/>
      <c r="IET297" s="81"/>
      <c r="IEU297" s="81"/>
      <c r="IEV297" s="81"/>
      <c r="IEW297" s="81"/>
      <c r="IEX297" s="81"/>
      <c r="IEY297" s="81"/>
      <c r="IEZ297" s="81"/>
      <c r="IFA297" s="81"/>
      <c r="IFB297" s="81"/>
      <c r="IFC297" s="81"/>
      <c r="IFD297" s="81"/>
      <c r="IFE297" s="81"/>
      <c r="IFF297" s="81"/>
      <c r="IFG297" s="81"/>
      <c r="IFH297" s="81"/>
      <c r="IFI297" s="81"/>
      <c r="IFJ297" s="81"/>
      <c r="IFK297" s="81"/>
      <c r="IFL297" s="81"/>
      <c r="IFM297" s="81"/>
      <c r="IFN297" s="81"/>
      <c r="IFO297" s="81"/>
      <c r="IFP297" s="81"/>
      <c r="IFQ297" s="81"/>
      <c r="IFR297" s="81"/>
      <c r="IFS297" s="81"/>
      <c r="IFT297" s="81"/>
      <c r="IFU297" s="81"/>
      <c r="IFV297" s="81"/>
      <c r="IFW297" s="81"/>
      <c r="IFX297" s="81"/>
      <c r="IFY297" s="81"/>
      <c r="IFZ297" s="81"/>
      <c r="IGA297" s="81"/>
      <c r="IGB297" s="81"/>
      <c r="IGC297" s="81"/>
      <c r="IGD297" s="81"/>
      <c r="IGE297" s="81"/>
      <c r="IGF297" s="81"/>
      <c r="IGG297" s="81"/>
      <c r="IGH297" s="81"/>
      <c r="IGI297" s="81"/>
      <c r="IGJ297" s="81"/>
      <c r="IGK297" s="81"/>
      <c r="IGL297" s="81"/>
      <c r="IGM297" s="81"/>
      <c r="IGN297" s="81"/>
      <c r="IGO297" s="81"/>
      <c r="IGP297" s="81"/>
      <c r="IGQ297" s="81"/>
      <c r="IGR297" s="81"/>
      <c r="IGS297" s="81"/>
      <c r="IGT297" s="81"/>
      <c r="IGU297" s="81"/>
      <c r="IGV297" s="81"/>
      <c r="IGW297" s="81"/>
      <c r="IGX297" s="81"/>
      <c r="IGY297" s="81"/>
      <c r="IGZ297" s="81"/>
      <c r="IHA297" s="81"/>
      <c r="IHB297" s="81"/>
      <c r="IHC297" s="81"/>
      <c r="IHD297" s="81"/>
      <c r="IHE297" s="81"/>
      <c r="IHF297" s="81"/>
      <c r="IHG297" s="81"/>
      <c r="IHH297" s="81"/>
      <c r="IHI297" s="81"/>
      <c r="IHJ297" s="81"/>
      <c r="IHK297" s="81"/>
      <c r="IHL297" s="81"/>
      <c r="IHM297" s="81"/>
      <c r="IHN297" s="81"/>
      <c r="IHO297" s="81"/>
      <c r="IHP297" s="81"/>
      <c r="IHQ297" s="81"/>
      <c r="IHR297" s="81"/>
      <c r="IHS297" s="81"/>
      <c r="IHT297" s="81"/>
      <c r="IHU297" s="81"/>
      <c r="IHV297" s="81"/>
      <c r="IHW297" s="81"/>
      <c r="IHX297" s="81"/>
      <c r="IHY297" s="81"/>
      <c r="IHZ297" s="81"/>
      <c r="IIA297" s="81"/>
      <c r="IIB297" s="81"/>
      <c r="IIC297" s="81"/>
      <c r="IID297" s="81"/>
      <c r="IIE297" s="81"/>
      <c r="IIF297" s="81"/>
      <c r="IIG297" s="81"/>
      <c r="IIH297" s="81"/>
      <c r="III297" s="81"/>
      <c r="IIJ297" s="81"/>
      <c r="IIK297" s="81"/>
      <c r="IIL297" s="81"/>
      <c r="IIM297" s="81"/>
      <c r="IIN297" s="81"/>
      <c r="IIO297" s="81"/>
      <c r="IIP297" s="81"/>
      <c r="IIQ297" s="81"/>
      <c r="IIR297" s="81"/>
      <c r="IIS297" s="81"/>
      <c r="IIT297" s="81"/>
      <c r="IIU297" s="81"/>
      <c r="IIV297" s="81"/>
      <c r="IIW297" s="81"/>
      <c r="IIX297" s="81"/>
      <c r="IIY297" s="81"/>
      <c r="IIZ297" s="81"/>
      <c r="IJA297" s="81"/>
      <c r="IJB297" s="81"/>
      <c r="IJC297" s="81"/>
      <c r="IJD297" s="81"/>
      <c r="IJE297" s="81"/>
      <c r="IJF297" s="81"/>
      <c r="IJG297" s="81"/>
      <c r="IJH297" s="81"/>
      <c r="IJI297" s="81"/>
      <c r="IJJ297" s="81"/>
      <c r="IJK297" s="81"/>
      <c r="IJL297" s="81"/>
      <c r="IJM297" s="81"/>
      <c r="IJN297" s="81"/>
      <c r="IJO297" s="81"/>
      <c r="IJP297" s="81"/>
      <c r="IJQ297" s="81"/>
      <c r="IJR297" s="81"/>
      <c r="IJS297" s="81"/>
      <c r="IJT297" s="81"/>
      <c r="IJU297" s="81"/>
      <c r="IJV297" s="81"/>
      <c r="IJW297" s="81"/>
      <c r="IJX297" s="81"/>
      <c r="IJY297" s="81"/>
      <c r="IJZ297" s="81"/>
      <c r="IKA297" s="81"/>
      <c r="IKB297" s="81"/>
      <c r="IKC297" s="81"/>
      <c r="IKD297" s="81"/>
      <c r="IKE297" s="81"/>
      <c r="IKF297" s="81"/>
      <c r="IKG297" s="81"/>
      <c r="IKH297" s="81"/>
      <c r="IKI297" s="81"/>
      <c r="IKJ297" s="81"/>
      <c r="IKK297" s="81"/>
      <c r="IKL297" s="81"/>
      <c r="IKM297" s="81"/>
      <c r="IKN297" s="81"/>
      <c r="IKO297" s="81"/>
      <c r="IKP297" s="81"/>
      <c r="IKQ297" s="81"/>
      <c r="IKR297" s="81"/>
      <c r="IKS297" s="81"/>
      <c r="IKT297" s="81"/>
      <c r="IKU297" s="81"/>
      <c r="IKV297" s="81"/>
      <c r="IKW297" s="81"/>
      <c r="IKX297" s="81"/>
      <c r="IKY297" s="81"/>
      <c r="IKZ297" s="81"/>
      <c r="ILA297" s="81"/>
      <c r="ILB297" s="81"/>
      <c r="ILC297" s="81"/>
      <c r="ILD297" s="81"/>
      <c r="ILE297" s="81"/>
      <c r="ILF297" s="81"/>
      <c r="ILG297" s="81"/>
      <c r="ILH297" s="81"/>
      <c r="ILI297" s="81"/>
      <c r="ILJ297" s="81"/>
      <c r="ILK297" s="81"/>
      <c r="ILL297" s="81"/>
      <c r="ILM297" s="81"/>
      <c r="ILN297" s="81"/>
      <c r="ILO297" s="81"/>
      <c r="ILP297" s="81"/>
      <c r="ILQ297" s="81"/>
      <c r="ILR297" s="81"/>
      <c r="ILS297" s="81"/>
      <c r="ILT297" s="81"/>
      <c r="ILU297" s="81"/>
      <c r="ILV297" s="81"/>
      <c r="ILW297" s="81"/>
      <c r="ILX297" s="81"/>
      <c r="ILY297" s="81"/>
      <c r="ILZ297" s="81"/>
      <c r="IMA297" s="81"/>
      <c r="IMB297" s="81"/>
      <c r="IMC297" s="81"/>
      <c r="IMD297" s="81"/>
      <c r="IME297" s="81"/>
      <c r="IMF297" s="81"/>
      <c r="IMG297" s="81"/>
      <c r="IMH297" s="81"/>
      <c r="IMI297" s="81"/>
      <c r="IMJ297" s="81"/>
      <c r="IMK297" s="81"/>
      <c r="IML297" s="81"/>
      <c r="IMM297" s="81"/>
      <c r="IMN297" s="81"/>
      <c r="IMO297" s="81"/>
      <c r="IMP297" s="81"/>
      <c r="IMQ297" s="81"/>
      <c r="IMR297" s="81"/>
      <c r="IMS297" s="81"/>
      <c r="IMT297" s="81"/>
      <c r="IMU297" s="81"/>
      <c r="IMV297" s="81"/>
      <c r="IMW297" s="81"/>
      <c r="IMX297" s="81"/>
      <c r="IMY297" s="81"/>
      <c r="IMZ297" s="81"/>
      <c r="INA297" s="81"/>
      <c r="INB297" s="81"/>
      <c r="INC297" s="81"/>
      <c r="IND297" s="81"/>
      <c r="INE297" s="81"/>
      <c r="INF297" s="81"/>
      <c r="ING297" s="81"/>
      <c r="INH297" s="81"/>
      <c r="INI297" s="81"/>
      <c r="INJ297" s="81"/>
      <c r="INK297" s="81"/>
      <c r="INL297" s="81"/>
      <c r="INM297" s="81"/>
      <c r="INN297" s="81"/>
      <c r="INO297" s="81"/>
      <c r="INP297" s="81"/>
      <c r="INQ297" s="81"/>
      <c r="INR297" s="81"/>
      <c r="INS297" s="81"/>
      <c r="INT297" s="81"/>
      <c r="INU297" s="81"/>
      <c r="INV297" s="81"/>
      <c r="INW297" s="81"/>
      <c r="INX297" s="81"/>
      <c r="INY297" s="81"/>
      <c r="INZ297" s="81"/>
      <c r="IOA297" s="81"/>
      <c r="IOB297" s="81"/>
      <c r="IOC297" s="81"/>
      <c r="IOD297" s="81"/>
      <c r="IOE297" s="81"/>
      <c r="IOF297" s="81"/>
      <c r="IOG297" s="81"/>
      <c r="IOH297" s="81"/>
      <c r="IOI297" s="81"/>
      <c r="IOJ297" s="81"/>
      <c r="IOK297" s="81"/>
      <c r="IOL297" s="81"/>
      <c r="IOM297" s="81"/>
      <c r="ION297" s="81"/>
      <c r="IOO297" s="81"/>
      <c r="IOP297" s="81"/>
      <c r="IOQ297" s="81"/>
      <c r="IOR297" s="81"/>
      <c r="IOS297" s="81"/>
      <c r="IOT297" s="81"/>
      <c r="IOU297" s="81"/>
      <c r="IOV297" s="81"/>
      <c r="IOW297" s="81"/>
      <c r="IOX297" s="81"/>
      <c r="IOY297" s="81"/>
      <c r="IOZ297" s="81"/>
      <c r="IPA297" s="81"/>
      <c r="IPB297" s="81"/>
      <c r="IPC297" s="81"/>
      <c r="IPD297" s="81"/>
      <c r="IPE297" s="81"/>
      <c r="IPF297" s="81"/>
      <c r="IPG297" s="81"/>
      <c r="IPH297" s="81"/>
      <c r="IPI297" s="81"/>
      <c r="IPJ297" s="81"/>
      <c r="IPK297" s="81"/>
      <c r="IPL297" s="81"/>
      <c r="IPM297" s="81"/>
      <c r="IPN297" s="81"/>
      <c r="IPO297" s="81"/>
      <c r="IPP297" s="81"/>
      <c r="IPQ297" s="81"/>
      <c r="IPR297" s="81"/>
      <c r="IPS297" s="81"/>
      <c r="IPT297" s="81"/>
      <c r="IPU297" s="81"/>
      <c r="IPV297" s="81"/>
      <c r="IPW297" s="81"/>
      <c r="IPX297" s="81"/>
      <c r="IPY297" s="81"/>
      <c r="IPZ297" s="81"/>
      <c r="IQA297" s="81"/>
      <c r="IQB297" s="81"/>
      <c r="IQC297" s="81"/>
      <c r="IQD297" s="81"/>
      <c r="IQE297" s="81"/>
      <c r="IQF297" s="81"/>
      <c r="IQG297" s="81"/>
      <c r="IQH297" s="81"/>
      <c r="IQI297" s="81"/>
      <c r="IQJ297" s="81"/>
      <c r="IQK297" s="81"/>
      <c r="IQL297" s="81"/>
      <c r="IQM297" s="81"/>
      <c r="IQN297" s="81"/>
      <c r="IQO297" s="81"/>
      <c r="IQP297" s="81"/>
      <c r="IQQ297" s="81"/>
      <c r="IQR297" s="81"/>
      <c r="IQS297" s="81"/>
      <c r="IQT297" s="81"/>
      <c r="IQU297" s="81"/>
      <c r="IQV297" s="81"/>
      <c r="IQW297" s="81"/>
      <c r="IQX297" s="81"/>
      <c r="IQY297" s="81"/>
      <c r="IQZ297" s="81"/>
      <c r="IRA297" s="81"/>
      <c r="IRB297" s="81"/>
      <c r="IRC297" s="81"/>
      <c r="IRD297" s="81"/>
      <c r="IRE297" s="81"/>
      <c r="IRF297" s="81"/>
      <c r="IRG297" s="81"/>
      <c r="IRH297" s="81"/>
      <c r="IRI297" s="81"/>
      <c r="IRJ297" s="81"/>
      <c r="IRK297" s="81"/>
      <c r="IRL297" s="81"/>
      <c r="IRM297" s="81"/>
      <c r="IRN297" s="81"/>
      <c r="IRO297" s="81"/>
      <c r="IRP297" s="81"/>
      <c r="IRQ297" s="81"/>
      <c r="IRR297" s="81"/>
      <c r="IRS297" s="81"/>
      <c r="IRT297" s="81"/>
      <c r="IRU297" s="81"/>
      <c r="IRV297" s="81"/>
      <c r="IRW297" s="81"/>
      <c r="IRX297" s="81"/>
      <c r="IRY297" s="81"/>
      <c r="IRZ297" s="81"/>
      <c r="ISA297" s="81"/>
      <c r="ISB297" s="81"/>
      <c r="ISC297" s="81"/>
      <c r="ISD297" s="81"/>
      <c r="ISE297" s="81"/>
      <c r="ISF297" s="81"/>
      <c r="ISG297" s="81"/>
      <c r="ISH297" s="81"/>
      <c r="ISI297" s="81"/>
      <c r="ISJ297" s="81"/>
      <c r="ISK297" s="81"/>
      <c r="ISL297" s="81"/>
      <c r="ISM297" s="81"/>
      <c r="ISN297" s="81"/>
      <c r="ISO297" s="81"/>
      <c r="ISP297" s="81"/>
      <c r="ISQ297" s="81"/>
      <c r="ISR297" s="81"/>
      <c r="ISS297" s="81"/>
      <c r="IST297" s="81"/>
      <c r="ISU297" s="81"/>
      <c r="ISV297" s="81"/>
      <c r="ISW297" s="81"/>
      <c r="ISX297" s="81"/>
      <c r="ISY297" s="81"/>
      <c r="ISZ297" s="81"/>
      <c r="ITA297" s="81"/>
      <c r="ITB297" s="81"/>
      <c r="ITC297" s="81"/>
      <c r="ITD297" s="81"/>
      <c r="ITE297" s="81"/>
      <c r="ITF297" s="81"/>
      <c r="ITG297" s="81"/>
      <c r="ITH297" s="81"/>
      <c r="ITI297" s="81"/>
      <c r="ITJ297" s="81"/>
      <c r="ITK297" s="81"/>
      <c r="ITL297" s="81"/>
      <c r="ITM297" s="81"/>
      <c r="ITN297" s="81"/>
      <c r="ITO297" s="81"/>
      <c r="ITP297" s="81"/>
      <c r="ITQ297" s="81"/>
      <c r="ITR297" s="81"/>
      <c r="ITS297" s="81"/>
      <c r="ITT297" s="81"/>
      <c r="ITU297" s="81"/>
      <c r="ITV297" s="81"/>
      <c r="ITW297" s="81"/>
      <c r="ITX297" s="81"/>
      <c r="ITY297" s="81"/>
      <c r="ITZ297" s="81"/>
      <c r="IUA297" s="81"/>
      <c r="IUB297" s="81"/>
      <c r="IUC297" s="81"/>
      <c r="IUD297" s="81"/>
      <c r="IUE297" s="81"/>
      <c r="IUF297" s="81"/>
      <c r="IUG297" s="81"/>
      <c r="IUH297" s="81"/>
      <c r="IUI297" s="81"/>
      <c r="IUJ297" s="81"/>
      <c r="IUK297" s="81"/>
      <c r="IUL297" s="81"/>
      <c r="IUM297" s="81"/>
      <c r="IUN297" s="81"/>
      <c r="IUO297" s="81"/>
      <c r="IUP297" s="81"/>
      <c r="IUQ297" s="81"/>
      <c r="IUR297" s="81"/>
      <c r="IUS297" s="81"/>
      <c r="IUT297" s="81"/>
      <c r="IUU297" s="81"/>
      <c r="IUV297" s="81"/>
      <c r="IUW297" s="81"/>
      <c r="IUX297" s="81"/>
      <c r="IUY297" s="81"/>
      <c r="IUZ297" s="81"/>
      <c r="IVA297" s="81"/>
      <c r="IVB297" s="81"/>
      <c r="IVC297" s="81"/>
      <c r="IVD297" s="81"/>
      <c r="IVE297" s="81"/>
      <c r="IVF297" s="81"/>
      <c r="IVG297" s="81"/>
      <c r="IVH297" s="81"/>
      <c r="IVI297" s="81"/>
      <c r="IVJ297" s="81"/>
      <c r="IVK297" s="81"/>
      <c r="IVL297" s="81"/>
      <c r="IVM297" s="81"/>
      <c r="IVN297" s="81"/>
      <c r="IVO297" s="81"/>
      <c r="IVP297" s="81"/>
      <c r="IVQ297" s="81"/>
      <c r="IVR297" s="81"/>
      <c r="IVS297" s="81"/>
      <c r="IVT297" s="81"/>
      <c r="IVU297" s="81"/>
      <c r="IVV297" s="81"/>
      <c r="IVW297" s="81"/>
      <c r="IVX297" s="81"/>
      <c r="IVY297" s="81"/>
      <c r="IVZ297" s="81"/>
      <c r="IWA297" s="81"/>
      <c r="IWB297" s="81"/>
      <c r="IWC297" s="81"/>
      <c r="IWD297" s="81"/>
      <c r="IWE297" s="81"/>
      <c r="IWF297" s="81"/>
      <c r="IWG297" s="81"/>
      <c r="IWH297" s="81"/>
      <c r="IWI297" s="81"/>
      <c r="IWJ297" s="81"/>
      <c r="IWK297" s="81"/>
      <c r="IWL297" s="81"/>
      <c r="IWM297" s="81"/>
      <c r="IWN297" s="81"/>
      <c r="IWO297" s="81"/>
      <c r="IWP297" s="81"/>
      <c r="IWQ297" s="81"/>
      <c r="IWR297" s="81"/>
      <c r="IWS297" s="81"/>
      <c r="IWT297" s="81"/>
      <c r="IWU297" s="81"/>
      <c r="IWV297" s="81"/>
      <c r="IWW297" s="81"/>
      <c r="IWX297" s="81"/>
      <c r="IWY297" s="81"/>
      <c r="IWZ297" s="81"/>
      <c r="IXA297" s="81"/>
      <c r="IXB297" s="81"/>
      <c r="IXC297" s="81"/>
      <c r="IXD297" s="81"/>
      <c r="IXE297" s="81"/>
      <c r="IXF297" s="81"/>
      <c r="IXG297" s="81"/>
      <c r="IXH297" s="81"/>
      <c r="IXI297" s="81"/>
      <c r="IXJ297" s="81"/>
      <c r="IXK297" s="81"/>
      <c r="IXL297" s="81"/>
      <c r="IXM297" s="81"/>
      <c r="IXN297" s="81"/>
      <c r="IXO297" s="81"/>
      <c r="IXP297" s="81"/>
      <c r="IXQ297" s="81"/>
      <c r="IXR297" s="81"/>
      <c r="IXS297" s="81"/>
      <c r="IXT297" s="81"/>
      <c r="IXU297" s="81"/>
      <c r="IXV297" s="81"/>
      <c r="IXW297" s="81"/>
      <c r="IXX297" s="81"/>
      <c r="IXY297" s="81"/>
      <c r="IXZ297" s="81"/>
      <c r="IYA297" s="81"/>
      <c r="IYB297" s="81"/>
      <c r="IYC297" s="81"/>
      <c r="IYD297" s="81"/>
      <c r="IYE297" s="81"/>
      <c r="IYF297" s="81"/>
      <c r="IYG297" s="81"/>
      <c r="IYH297" s="81"/>
      <c r="IYI297" s="81"/>
      <c r="IYJ297" s="81"/>
      <c r="IYK297" s="81"/>
      <c r="IYL297" s="81"/>
      <c r="IYM297" s="81"/>
      <c r="IYN297" s="81"/>
      <c r="IYO297" s="81"/>
      <c r="IYP297" s="81"/>
      <c r="IYQ297" s="81"/>
      <c r="IYR297" s="81"/>
      <c r="IYS297" s="81"/>
      <c r="IYT297" s="81"/>
      <c r="IYU297" s="81"/>
      <c r="IYV297" s="81"/>
      <c r="IYW297" s="81"/>
      <c r="IYX297" s="81"/>
      <c r="IYY297" s="81"/>
      <c r="IYZ297" s="81"/>
      <c r="IZA297" s="81"/>
      <c r="IZB297" s="81"/>
      <c r="IZC297" s="81"/>
      <c r="IZD297" s="81"/>
      <c r="IZE297" s="81"/>
      <c r="IZF297" s="81"/>
      <c r="IZG297" s="81"/>
      <c r="IZH297" s="81"/>
      <c r="IZI297" s="81"/>
      <c r="IZJ297" s="81"/>
      <c r="IZK297" s="81"/>
      <c r="IZL297" s="81"/>
      <c r="IZM297" s="81"/>
      <c r="IZN297" s="81"/>
      <c r="IZO297" s="81"/>
      <c r="IZP297" s="81"/>
      <c r="IZQ297" s="81"/>
      <c r="IZR297" s="81"/>
      <c r="IZS297" s="81"/>
      <c r="IZT297" s="81"/>
      <c r="IZU297" s="81"/>
      <c r="IZV297" s="81"/>
      <c r="IZW297" s="81"/>
      <c r="IZX297" s="81"/>
      <c r="IZY297" s="81"/>
      <c r="IZZ297" s="81"/>
      <c r="JAA297" s="81"/>
      <c r="JAB297" s="81"/>
      <c r="JAC297" s="81"/>
      <c r="JAD297" s="81"/>
      <c r="JAE297" s="81"/>
      <c r="JAF297" s="81"/>
      <c r="JAG297" s="81"/>
      <c r="JAH297" s="81"/>
      <c r="JAI297" s="81"/>
      <c r="JAJ297" s="81"/>
      <c r="JAK297" s="81"/>
      <c r="JAL297" s="81"/>
      <c r="JAM297" s="81"/>
      <c r="JAN297" s="81"/>
      <c r="JAO297" s="81"/>
      <c r="JAP297" s="81"/>
      <c r="JAQ297" s="81"/>
      <c r="JAR297" s="81"/>
      <c r="JAS297" s="81"/>
      <c r="JAT297" s="81"/>
      <c r="JAU297" s="81"/>
      <c r="JAV297" s="81"/>
      <c r="JAW297" s="81"/>
      <c r="JAX297" s="81"/>
      <c r="JAY297" s="81"/>
      <c r="JAZ297" s="81"/>
      <c r="JBA297" s="81"/>
      <c r="JBB297" s="81"/>
      <c r="JBC297" s="81"/>
      <c r="JBD297" s="81"/>
      <c r="JBE297" s="81"/>
      <c r="JBF297" s="81"/>
      <c r="JBG297" s="81"/>
      <c r="JBH297" s="81"/>
      <c r="JBI297" s="81"/>
      <c r="JBJ297" s="81"/>
      <c r="JBK297" s="81"/>
      <c r="JBL297" s="81"/>
      <c r="JBM297" s="81"/>
      <c r="JBN297" s="81"/>
      <c r="JBO297" s="81"/>
      <c r="JBP297" s="81"/>
      <c r="JBQ297" s="81"/>
      <c r="JBR297" s="81"/>
      <c r="JBS297" s="81"/>
      <c r="JBT297" s="81"/>
      <c r="JBU297" s="81"/>
      <c r="JBV297" s="81"/>
      <c r="JBW297" s="81"/>
      <c r="JBX297" s="81"/>
      <c r="JBY297" s="81"/>
      <c r="JBZ297" s="81"/>
      <c r="JCA297" s="81"/>
      <c r="JCB297" s="81"/>
      <c r="JCC297" s="81"/>
      <c r="JCD297" s="81"/>
      <c r="JCE297" s="81"/>
      <c r="JCF297" s="81"/>
      <c r="JCG297" s="81"/>
      <c r="JCH297" s="81"/>
      <c r="JCI297" s="81"/>
      <c r="JCJ297" s="81"/>
      <c r="JCK297" s="81"/>
      <c r="JCL297" s="81"/>
      <c r="JCM297" s="81"/>
      <c r="JCN297" s="81"/>
      <c r="JCO297" s="81"/>
      <c r="JCP297" s="81"/>
      <c r="JCQ297" s="81"/>
      <c r="JCR297" s="81"/>
      <c r="JCS297" s="81"/>
      <c r="JCT297" s="81"/>
      <c r="JCU297" s="81"/>
      <c r="JCV297" s="81"/>
      <c r="JCW297" s="81"/>
      <c r="JCX297" s="81"/>
      <c r="JCY297" s="81"/>
      <c r="JCZ297" s="81"/>
      <c r="JDA297" s="81"/>
      <c r="JDB297" s="81"/>
      <c r="JDC297" s="81"/>
      <c r="JDD297" s="81"/>
      <c r="JDE297" s="81"/>
      <c r="JDF297" s="81"/>
      <c r="JDG297" s="81"/>
      <c r="JDH297" s="81"/>
      <c r="JDI297" s="81"/>
      <c r="JDJ297" s="81"/>
      <c r="JDK297" s="81"/>
      <c r="JDL297" s="81"/>
      <c r="JDM297" s="81"/>
      <c r="JDN297" s="81"/>
      <c r="JDO297" s="81"/>
      <c r="JDP297" s="81"/>
      <c r="JDQ297" s="81"/>
      <c r="JDR297" s="81"/>
      <c r="JDS297" s="81"/>
      <c r="JDT297" s="81"/>
      <c r="JDU297" s="81"/>
      <c r="JDV297" s="81"/>
      <c r="JDW297" s="81"/>
      <c r="JDX297" s="81"/>
      <c r="JDY297" s="81"/>
      <c r="JDZ297" s="81"/>
      <c r="JEA297" s="81"/>
      <c r="JEB297" s="81"/>
      <c r="JEC297" s="81"/>
      <c r="JED297" s="81"/>
      <c r="JEE297" s="81"/>
      <c r="JEF297" s="81"/>
      <c r="JEG297" s="81"/>
      <c r="JEH297" s="81"/>
      <c r="JEI297" s="81"/>
      <c r="JEJ297" s="81"/>
      <c r="JEK297" s="81"/>
      <c r="JEL297" s="81"/>
      <c r="JEM297" s="81"/>
      <c r="JEN297" s="81"/>
      <c r="JEO297" s="81"/>
      <c r="JEP297" s="81"/>
      <c r="JEQ297" s="81"/>
      <c r="JER297" s="81"/>
      <c r="JES297" s="81"/>
      <c r="JET297" s="81"/>
      <c r="JEU297" s="81"/>
      <c r="JEV297" s="81"/>
      <c r="JEW297" s="81"/>
      <c r="JEX297" s="81"/>
      <c r="JEY297" s="81"/>
      <c r="JEZ297" s="81"/>
      <c r="JFA297" s="81"/>
      <c r="JFB297" s="81"/>
      <c r="JFC297" s="81"/>
      <c r="JFD297" s="81"/>
      <c r="JFE297" s="81"/>
      <c r="JFF297" s="81"/>
      <c r="JFG297" s="81"/>
      <c r="JFH297" s="81"/>
      <c r="JFI297" s="81"/>
      <c r="JFJ297" s="81"/>
      <c r="JFK297" s="81"/>
      <c r="JFL297" s="81"/>
      <c r="JFM297" s="81"/>
      <c r="JFN297" s="81"/>
      <c r="JFO297" s="81"/>
      <c r="JFP297" s="81"/>
      <c r="JFQ297" s="81"/>
      <c r="JFR297" s="81"/>
      <c r="JFS297" s="81"/>
      <c r="JFT297" s="81"/>
      <c r="JFU297" s="81"/>
      <c r="JFV297" s="81"/>
      <c r="JFW297" s="81"/>
      <c r="JFX297" s="81"/>
      <c r="JFY297" s="81"/>
      <c r="JFZ297" s="81"/>
      <c r="JGA297" s="81"/>
      <c r="JGB297" s="81"/>
      <c r="JGC297" s="81"/>
      <c r="JGD297" s="81"/>
      <c r="JGE297" s="81"/>
      <c r="JGF297" s="81"/>
      <c r="JGG297" s="81"/>
      <c r="JGH297" s="81"/>
      <c r="JGI297" s="81"/>
      <c r="JGJ297" s="81"/>
      <c r="JGK297" s="81"/>
      <c r="JGL297" s="81"/>
      <c r="JGM297" s="81"/>
      <c r="JGN297" s="81"/>
      <c r="JGO297" s="81"/>
      <c r="JGP297" s="81"/>
      <c r="JGQ297" s="81"/>
      <c r="JGR297" s="81"/>
      <c r="JGS297" s="81"/>
      <c r="JGT297" s="81"/>
      <c r="JGU297" s="81"/>
      <c r="JGV297" s="81"/>
      <c r="JGW297" s="81"/>
      <c r="JGX297" s="81"/>
      <c r="JGY297" s="81"/>
      <c r="JGZ297" s="81"/>
      <c r="JHA297" s="81"/>
      <c r="JHB297" s="81"/>
      <c r="JHC297" s="81"/>
      <c r="JHD297" s="81"/>
      <c r="JHE297" s="81"/>
      <c r="JHF297" s="81"/>
      <c r="JHG297" s="81"/>
      <c r="JHH297" s="81"/>
      <c r="JHI297" s="81"/>
      <c r="JHJ297" s="81"/>
      <c r="JHK297" s="81"/>
      <c r="JHL297" s="81"/>
      <c r="JHM297" s="81"/>
      <c r="JHN297" s="81"/>
      <c r="JHO297" s="81"/>
      <c r="JHP297" s="81"/>
      <c r="JHQ297" s="81"/>
      <c r="JHR297" s="81"/>
      <c r="JHS297" s="81"/>
      <c r="JHT297" s="81"/>
      <c r="JHU297" s="81"/>
      <c r="JHV297" s="81"/>
      <c r="JHW297" s="81"/>
      <c r="JHX297" s="81"/>
      <c r="JHY297" s="81"/>
      <c r="JHZ297" s="81"/>
      <c r="JIA297" s="81"/>
      <c r="JIB297" s="81"/>
      <c r="JIC297" s="81"/>
      <c r="JID297" s="81"/>
      <c r="JIE297" s="81"/>
      <c r="JIF297" s="81"/>
      <c r="JIG297" s="81"/>
      <c r="JIH297" s="81"/>
      <c r="JII297" s="81"/>
      <c r="JIJ297" s="81"/>
      <c r="JIK297" s="81"/>
      <c r="JIL297" s="81"/>
      <c r="JIM297" s="81"/>
      <c r="JIN297" s="81"/>
      <c r="JIO297" s="81"/>
      <c r="JIP297" s="81"/>
      <c r="JIQ297" s="81"/>
      <c r="JIR297" s="81"/>
      <c r="JIS297" s="81"/>
      <c r="JIT297" s="81"/>
      <c r="JIU297" s="81"/>
      <c r="JIV297" s="81"/>
      <c r="JIW297" s="81"/>
      <c r="JIX297" s="81"/>
      <c r="JIY297" s="81"/>
      <c r="JIZ297" s="81"/>
      <c r="JJA297" s="81"/>
      <c r="JJB297" s="81"/>
      <c r="JJC297" s="81"/>
      <c r="JJD297" s="81"/>
      <c r="JJE297" s="81"/>
      <c r="JJF297" s="81"/>
      <c r="JJG297" s="81"/>
      <c r="JJH297" s="81"/>
      <c r="JJI297" s="81"/>
      <c r="JJJ297" s="81"/>
      <c r="JJK297" s="81"/>
      <c r="JJL297" s="81"/>
      <c r="JJM297" s="81"/>
      <c r="JJN297" s="81"/>
      <c r="JJO297" s="81"/>
      <c r="JJP297" s="81"/>
      <c r="JJQ297" s="81"/>
      <c r="JJR297" s="81"/>
      <c r="JJS297" s="81"/>
      <c r="JJT297" s="81"/>
      <c r="JJU297" s="81"/>
      <c r="JJV297" s="81"/>
      <c r="JJW297" s="81"/>
      <c r="JJX297" s="81"/>
      <c r="JJY297" s="81"/>
      <c r="JJZ297" s="81"/>
      <c r="JKA297" s="81"/>
      <c r="JKB297" s="81"/>
      <c r="JKC297" s="81"/>
      <c r="JKD297" s="81"/>
      <c r="JKE297" s="81"/>
      <c r="JKF297" s="81"/>
      <c r="JKG297" s="81"/>
      <c r="JKH297" s="81"/>
      <c r="JKI297" s="81"/>
      <c r="JKJ297" s="81"/>
      <c r="JKK297" s="81"/>
      <c r="JKL297" s="81"/>
      <c r="JKM297" s="81"/>
      <c r="JKN297" s="81"/>
      <c r="JKO297" s="81"/>
      <c r="JKP297" s="81"/>
      <c r="JKQ297" s="81"/>
      <c r="JKR297" s="81"/>
      <c r="JKS297" s="81"/>
      <c r="JKT297" s="81"/>
      <c r="JKU297" s="81"/>
      <c r="JKV297" s="81"/>
      <c r="JKW297" s="81"/>
      <c r="JKX297" s="81"/>
      <c r="JKY297" s="81"/>
      <c r="JKZ297" s="81"/>
      <c r="JLA297" s="81"/>
      <c r="JLB297" s="81"/>
      <c r="JLC297" s="81"/>
      <c r="JLD297" s="81"/>
      <c r="JLE297" s="81"/>
      <c r="JLF297" s="81"/>
      <c r="JLG297" s="81"/>
      <c r="JLH297" s="81"/>
      <c r="JLI297" s="81"/>
      <c r="JLJ297" s="81"/>
      <c r="JLK297" s="81"/>
      <c r="JLL297" s="81"/>
      <c r="JLM297" s="81"/>
      <c r="JLN297" s="81"/>
      <c r="JLO297" s="81"/>
      <c r="JLP297" s="81"/>
      <c r="JLQ297" s="81"/>
      <c r="JLR297" s="81"/>
      <c r="JLS297" s="81"/>
      <c r="JLT297" s="81"/>
      <c r="JLU297" s="81"/>
      <c r="JLV297" s="81"/>
      <c r="JLW297" s="81"/>
      <c r="JLX297" s="81"/>
      <c r="JLY297" s="81"/>
      <c r="JLZ297" s="81"/>
      <c r="JMA297" s="81"/>
      <c r="JMB297" s="81"/>
      <c r="JMC297" s="81"/>
      <c r="JMD297" s="81"/>
      <c r="JME297" s="81"/>
      <c r="JMF297" s="81"/>
      <c r="JMG297" s="81"/>
      <c r="JMH297" s="81"/>
      <c r="JMI297" s="81"/>
      <c r="JMJ297" s="81"/>
      <c r="JMK297" s="81"/>
      <c r="JML297" s="81"/>
      <c r="JMM297" s="81"/>
      <c r="JMN297" s="81"/>
      <c r="JMO297" s="81"/>
      <c r="JMP297" s="81"/>
      <c r="JMQ297" s="81"/>
      <c r="JMR297" s="81"/>
      <c r="JMS297" s="81"/>
      <c r="JMT297" s="81"/>
      <c r="JMU297" s="81"/>
      <c r="JMV297" s="81"/>
      <c r="JMW297" s="81"/>
      <c r="JMX297" s="81"/>
      <c r="JMY297" s="81"/>
      <c r="JMZ297" s="81"/>
      <c r="JNA297" s="81"/>
      <c r="JNB297" s="81"/>
      <c r="JNC297" s="81"/>
      <c r="JND297" s="81"/>
      <c r="JNE297" s="81"/>
      <c r="JNF297" s="81"/>
      <c r="JNG297" s="81"/>
      <c r="JNH297" s="81"/>
      <c r="JNI297" s="81"/>
      <c r="JNJ297" s="81"/>
      <c r="JNK297" s="81"/>
      <c r="JNL297" s="81"/>
      <c r="JNM297" s="81"/>
      <c r="JNN297" s="81"/>
      <c r="JNO297" s="81"/>
      <c r="JNP297" s="81"/>
      <c r="JNQ297" s="81"/>
      <c r="JNR297" s="81"/>
      <c r="JNS297" s="81"/>
      <c r="JNT297" s="81"/>
      <c r="JNU297" s="81"/>
      <c r="JNV297" s="81"/>
      <c r="JNW297" s="81"/>
      <c r="JNX297" s="81"/>
      <c r="JNY297" s="81"/>
      <c r="JNZ297" s="81"/>
      <c r="JOA297" s="81"/>
      <c r="JOB297" s="81"/>
      <c r="JOC297" s="81"/>
      <c r="JOD297" s="81"/>
      <c r="JOE297" s="81"/>
      <c r="JOF297" s="81"/>
      <c r="JOG297" s="81"/>
      <c r="JOH297" s="81"/>
      <c r="JOI297" s="81"/>
      <c r="JOJ297" s="81"/>
      <c r="JOK297" s="81"/>
      <c r="JOL297" s="81"/>
      <c r="JOM297" s="81"/>
      <c r="JON297" s="81"/>
      <c r="JOO297" s="81"/>
      <c r="JOP297" s="81"/>
      <c r="JOQ297" s="81"/>
      <c r="JOR297" s="81"/>
      <c r="JOS297" s="81"/>
      <c r="JOT297" s="81"/>
      <c r="JOU297" s="81"/>
      <c r="JOV297" s="81"/>
      <c r="JOW297" s="81"/>
      <c r="JOX297" s="81"/>
      <c r="JOY297" s="81"/>
      <c r="JOZ297" s="81"/>
      <c r="JPA297" s="81"/>
      <c r="JPB297" s="81"/>
      <c r="JPC297" s="81"/>
      <c r="JPD297" s="81"/>
      <c r="JPE297" s="81"/>
      <c r="JPF297" s="81"/>
      <c r="JPG297" s="81"/>
      <c r="JPH297" s="81"/>
      <c r="JPI297" s="81"/>
      <c r="JPJ297" s="81"/>
      <c r="JPK297" s="81"/>
      <c r="JPL297" s="81"/>
      <c r="JPM297" s="81"/>
      <c r="JPN297" s="81"/>
      <c r="JPO297" s="81"/>
      <c r="JPP297" s="81"/>
      <c r="JPQ297" s="81"/>
      <c r="JPR297" s="81"/>
      <c r="JPS297" s="81"/>
      <c r="JPT297" s="81"/>
      <c r="JPU297" s="81"/>
      <c r="JPV297" s="81"/>
      <c r="JPW297" s="81"/>
      <c r="JPX297" s="81"/>
      <c r="JPY297" s="81"/>
      <c r="JPZ297" s="81"/>
      <c r="JQA297" s="81"/>
      <c r="JQB297" s="81"/>
      <c r="JQC297" s="81"/>
      <c r="JQD297" s="81"/>
      <c r="JQE297" s="81"/>
      <c r="JQF297" s="81"/>
      <c r="JQG297" s="81"/>
      <c r="JQH297" s="81"/>
      <c r="JQI297" s="81"/>
      <c r="JQJ297" s="81"/>
      <c r="JQK297" s="81"/>
      <c r="JQL297" s="81"/>
      <c r="JQM297" s="81"/>
      <c r="JQN297" s="81"/>
      <c r="JQO297" s="81"/>
      <c r="JQP297" s="81"/>
      <c r="JQQ297" s="81"/>
      <c r="JQR297" s="81"/>
      <c r="JQS297" s="81"/>
      <c r="JQT297" s="81"/>
      <c r="JQU297" s="81"/>
      <c r="JQV297" s="81"/>
      <c r="JQW297" s="81"/>
      <c r="JQX297" s="81"/>
      <c r="JQY297" s="81"/>
      <c r="JQZ297" s="81"/>
      <c r="JRA297" s="81"/>
      <c r="JRB297" s="81"/>
      <c r="JRC297" s="81"/>
      <c r="JRD297" s="81"/>
      <c r="JRE297" s="81"/>
      <c r="JRF297" s="81"/>
      <c r="JRG297" s="81"/>
      <c r="JRH297" s="81"/>
      <c r="JRI297" s="81"/>
      <c r="JRJ297" s="81"/>
      <c r="JRK297" s="81"/>
      <c r="JRL297" s="81"/>
      <c r="JRM297" s="81"/>
      <c r="JRN297" s="81"/>
      <c r="JRO297" s="81"/>
      <c r="JRP297" s="81"/>
      <c r="JRQ297" s="81"/>
      <c r="JRR297" s="81"/>
      <c r="JRS297" s="81"/>
      <c r="JRT297" s="81"/>
      <c r="JRU297" s="81"/>
      <c r="JRV297" s="81"/>
      <c r="JRW297" s="81"/>
      <c r="JRX297" s="81"/>
      <c r="JRY297" s="81"/>
      <c r="JRZ297" s="81"/>
      <c r="JSA297" s="81"/>
      <c r="JSB297" s="81"/>
      <c r="JSC297" s="81"/>
      <c r="JSD297" s="81"/>
      <c r="JSE297" s="81"/>
      <c r="JSF297" s="81"/>
      <c r="JSG297" s="81"/>
      <c r="JSH297" s="81"/>
      <c r="JSI297" s="81"/>
      <c r="JSJ297" s="81"/>
      <c r="JSK297" s="81"/>
      <c r="JSL297" s="81"/>
      <c r="JSM297" s="81"/>
      <c r="JSN297" s="81"/>
      <c r="JSO297" s="81"/>
      <c r="JSP297" s="81"/>
      <c r="JSQ297" s="81"/>
      <c r="JSR297" s="81"/>
      <c r="JSS297" s="81"/>
      <c r="JST297" s="81"/>
      <c r="JSU297" s="81"/>
      <c r="JSV297" s="81"/>
      <c r="JSW297" s="81"/>
      <c r="JSX297" s="81"/>
      <c r="JSY297" s="81"/>
      <c r="JSZ297" s="81"/>
      <c r="JTA297" s="81"/>
      <c r="JTB297" s="81"/>
      <c r="JTC297" s="81"/>
      <c r="JTD297" s="81"/>
      <c r="JTE297" s="81"/>
      <c r="JTF297" s="81"/>
      <c r="JTG297" s="81"/>
      <c r="JTH297" s="81"/>
      <c r="JTI297" s="81"/>
      <c r="JTJ297" s="81"/>
      <c r="JTK297" s="81"/>
      <c r="JTL297" s="81"/>
      <c r="JTM297" s="81"/>
      <c r="JTN297" s="81"/>
      <c r="JTO297" s="81"/>
      <c r="JTP297" s="81"/>
      <c r="JTQ297" s="81"/>
      <c r="JTR297" s="81"/>
      <c r="JTS297" s="81"/>
      <c r="JTT297" s="81"/>
      <c r="JTU297" s="81"/>
      <c r="JTV297" s="81"/>
      <c r="JTW297" s="81"/>
      <c r="JTX297" s="81"/>
      <c r="JTY297" s="81"/>
      <c r="JTZ297" s="81"/>
      <c r="JUA297" s="81"/>
      <c r="JUB297" s="81"/>
      <c r="JUC297" s="81"/>
      <c r="JUD297" s="81"/>
      <c r="JUE297" s="81"/>
      <c r="JUF297" s="81"/>
      <c r="JUG297" s="81"/>
      <c r="JUH297" s="81"/>
      <c r="JUI297" s="81"/>
      <c r="JUJ297" s="81"/>
      <c r="JUK297" s="81"/>
      <c r="JUL297" s="81"/>
      <c r="JUM297" s="81"/>
      <c r="JUN297" s="81"/>
      <c r="JUO297" s="81"/>
      <c r="JUP297" s="81"/>
      <c r="JUQ297" s="81"/>
      <c r="JUR297" s="81"/>
      <c r="JUS297" s="81"/>
      <c r="JUT297" s="81"/>
      <c r="JUU297" s="81"/>
      <c r="JUV297" s="81"/>
      <c r="JUW297" s="81"/>
      <c r="JUX297" s="81"/>
      <c r="JUY297" s="81"/>
      <c r="JUZ297" s="81"/>
      <c r="JVA297" s="81"/>
      <c r="JVB297" s="81"/>
      <c r="JVC297" s="81"/>
      <c r="JVD297" s="81"/>
      <c r="JVE297" s="81"/>
      <c r="JVF297" s="81"/>
      <c r="JVG297" s="81"/>
      <c r="JVH297" s="81"/>
      <c r="JVI297" s="81"/>
      <c r="JVJ297" s="81"/>
      <c r="JVK297" s="81"/>
      <c r="JVL297" s="81"/>
      <c r="JVM297" s="81"/>
      <c r="JVN297" s="81"/>
      <c r="JVO297" s="81"/>
      <c r="JVP297" s="81"/>
      <c r="JVQ297" s="81"/>
      <c r="JVR297" s="81"/>
      <c r="JVS297" s="81"/>
      <c r="JVT297" s="81"/>
      <c r="JVU297" s="81"/>
      <c r="JVV297" s="81"/>
      <c r="JVW297" s="81"/>
      <c r="JVX297" s="81"/>
      <c r="JVY297" s="81"/>
      <c r="JVZ297" s="81"/>
      <c r="JWA297" s="81"/>
      <c r="JWB297" s="81"/>
      <c r="JWC297" s="81"/>
      <c r="JWD297" s="81"/>
      <c r="JWE297" s="81"/>
      <c r="JWF297" s="81"/>
      <c r="JWG297" s="81"/>
      <c r="JWH297" s="81"/>
      <c r="JWI297" s="81"/>
      <c r="JWJ297" s="81"/>
      <c r="JWK297" s="81"/>
      <c r="JWL297" s="81"/>
      <c r="JWM297" s="81"/>
      <c r="JWN297" s="81"/>
      <c r="JWO297" s="81"/>
      <c r="JWP297" s="81"/>
      <c r="JWQ297" s="81"/>
      <c r="JWR297" s="81"/>
      <c r="JWS297" s="81"/>
      <c r="JWT297" s="81"/>
      <c r="JWU297" s="81"/>
      <c r="JWV297" s="81"/>
      <c r="JWW297" s="81"/>
      <c r="JWX297" s="81"/>
      <c r="JWY297" s="81"/>
      <c r="JWZ297" s="81"/>
      <c r="JXA297" s="81"/>
      <c r="JXB297" s="81"/>
      <c r="JXC297" s="81"/>
      <c r="JXD297" s="81"/>
      <c r="JXE297" s="81"/>
      <c r="JXF297" s="81"/>
      <c r="JXG297" s="81"/>
      <c r="JXH297" s="81"/>
      <c r="JXI297" s="81"/>
      <c r="JXJ297" s="81"/>
      <c r="JXK297" s="81"/>
      <c r="JXL297" s="81"/>
      <c r="JXM297" s="81"/>
      <c r="JXN297" s="81"/>
      <c r="JXO297" s="81"/>
      <c r="JXP297" s="81"/>
      <c r="JXQ297" s="81"/>
      <c r="JXR297" s="81"/>
      <c r="JXS297" s="81"/>
      <c r="JXT297" s="81"/>
      <c r="JXU297" s="81"/>
      <c r="JXV297" s="81"/>
      <c r="JXW297" s="81"/>
      <c r="JXX297" s="81"/>
      <c r="JXY297" s="81"/>
      <c r="JXZ297" s="81"/>
      <c r="JYA297" s="81"/>
      <c r="JYB297" s="81"/>
      <c r="JYC297" s="81"/>
      <c r="JYD297" s="81"/>
      <c r="JYE297" s="81"/>
      <c r="JYF297" s="81"/>
      <c r="JYG297" s="81"/>
      <c r="JYH297" s="81"/>
      <c r="JYI297" s="81"/>
      <c r="JYJ297" s="81"/>
      <c r="JYK297" s="81"/>
      <c r="JYL297" s="81"/>
      <c r="JYM297" s="81"/>
      <c r="JYN297" s="81"/>
      <c r="JYO297" s="81"/>
      <c r="JYP297" s="81"/>
      <c r="JYQ297" s="81"/>
      <c r="JYR297" s="81"/>
      <c r="JYS297" s="81"/>
      <c r="JYT297" s="81"/>
      <c r="JYU297" s="81"/>
      <c r="JYV297" s="81"/>
      <c r="JYW297" s="81"/>
      <c r="JYX297" s="81"/>
      <c r="JYY297" s="81"/>
      <c r="JYZ297" s="81"/>
      <c r="JZA297" s="81"/>
      <c r="JZB297" s="81"/>
      <c r="JZC297" s="81"/>
      <c r="JZD297" s="81"/>
      <c r="JZE297" s="81"/>
      <c r="JZF297" s="81"/>
      <c r="JZG297" s="81"/>
      <c r="JZH297" s="81"/>
      <c r="JZI297" s="81"/>
      <c r="JZJ297" s="81"/>
      <c r="JZK297" s="81"/>
      <c r="JZL297" s="81"/>
      <c r="JZM297" s="81"/>
      <c r="JZN297" s="81"/>
      <c r="JZO297" s="81"/>
      <c r="JZP297" s="81"/>
      <c r="JZQ297" s="81"/>
      <c r="JZR297" s="81"/>
      <c r="JZS297" s="81"/>
      <c r="JZT297" s="81"/>
      <c r="JZU297" s="81"/>
      <c r="JZV297" s="81"/>
      <c r="JZW297" s="81"/>
      <c r="JZX297" s="81"/>
      <c r="JZY297" s="81"/>
      <c r="JZZ297" s="81"/>
      <c r="KAA297" s="81"/>
      <c r="KAB297" s="81"/>
      <c r="KAC297" s="81"/>
      <c r="KAD297" s="81"/>
      <c r="KAE297" s="81"/>
      <c r="KAF297" s="81"/>
      <c r="KAG297" s="81"/>
      <c r="KAH297" s="81"/>
      <c r="KAI297" s="81"/>
      <c r="KAJ297" s="81"/>
      <c r="KAK297" s="81"/>
      <c r="KAL297" s="81"/>
      <c r="KAM297" s="81"/>
      <c r="KAN297" s="81"/>
      <c r="KAO297" s="81"/>
      <c r="KAP297" s="81"/>
      <c r="KAQ297" s="81"/>
      <c r="KAR297" s="81"/>
      <c r="KAS297" s="81"/>
      <c r="KAT297" s="81"/>
      <c r="KAU297" s="81"/>
      <c r="KAV297" s="81"/>
      <c r="KAW297" s="81"/>
      <c r="KAX297" s="81"/>
      <c r="KAY297" s="81"/>
      <c r="KAZ297" s="81"/>
      <c r="KBA297" s="81"/>
      <c r="KBB297" s="81"/>
      <c r="KBC297" s="81"/>
      <c r="KBD297" s="81"/>
      <c r="KBE297" s="81"/>
      <c r="KBF297" s="81"/>
      <c r="KBG297" s="81"/>
      <c r="KBH297" s="81"/>
      <c r="KBI297" s="81"/>
      <c r="KBJ297" s="81"/>
      <c r="KBK297" s="81"/>
      <c r="KBL297" s="81"/>
      <c r="KBM297" s="81"/>
      <c r="KBN297" s="81"/>
      <c r="KBO297" s="81"/>
      <c r="KBP297" s="81"/>
      <c r="KBQ297" s="81"/>
      <c r="KBR297" s="81"/>
      <c r="KBS297" s="81"/>
      <c r="KBT297" s="81"/>
      <c r="KBU297" s="81"/>
      <c r="KBV297" s="81"/>
      <c r="KBW297" s="81"/>
      <c r="KBX297" s="81"/>
      <c r="KBY297" s="81"/>
      <c r="KBZ297" s="81"/>
      <c r="KCA297" s="81"/>
      <c r="KCB297" s="81"/>
      <c r="KCC297" s="81"/>
      <c r="KCD297" s="81"/>
      <c r="KCE297" s="81"/>
      <c r="KCF297" s="81"/>
      <c r="KCG297" s="81"/>
      <c r="KCH297" s="81"/>
      <c r="KCI297" s="81"/>
      <c r="KCJ297" s="81"/>
      <c r="KCK297" s="81"/>
      <c r="KCL297" s="81"/>
      <c r="KCM297" s="81"/>
      <c r="KCN297" s="81"/>
      <c r="KCO297" s="81"/>
      <c r="KCP297" s="81"/>
      <c r="KCQ297" s="81"/>
      <c r="KCR297" s="81"/>
      <c r="KCS297" s="81"/>
      <c r="KCT297" s="81"/>
      <c r="KCU297" s="81"/>
      <c r="KCV297" s="81"/>
      <c r="KCW297" s="81"/>
      <c r="KCX297" s="81"/>
      <c r="KCY297" s="81"/>
      <c r="KCZ297" s="81"/>
      <c r="KDA297" s="81"/>
      <c r="KDB297" s="81"/>
      <c r="KDC297" s="81"/>
      <c r="KDD297" s="81"/>
      <c r="KDE297" s="81"/>
      <c r="KDF297" s="81"/>
      <c r="KDG297" s="81"/>
      <c r="KDH297" s="81"/>
      <c r="KDI297" s="81"/>
      <c r="KDJ297" s="81"/>
      <c r="KDK297" s="81"/>
      <c r="KDL297" s="81"/>
      <c r="KDM297" s="81"/>
      <c r="KDN297" s="81"/>
      <c r="KDO297" s="81"/>
      <c r="KDP297" s="81"/>
      <c r="KDQ297" s="81"/>
      <c r="KDR297" s="81"/>
      <c r="KDS297" s="81"/>
      <c r="KDT297" s="81"/>
      <c r="KDU297" s="81"/>
      <c r="KDV297" s="81"/>
      <c r="KDW297" s="81"/>
      <c r="KDX297" s="81"/>
      <c r="KDY297" s="81"/>
      <c r="KDZ297" s="81"/>
      <c r="KEA297" s="81"/>
      <c r="KEB297" s="81"/>
      <c r="KEC297" s="81"/>
      <c r="KED297" s="81"/>
      <c r="KEE297" s="81"/>
      <c r="KEF297" s="81"/>
      <c r="KEG297" s="81"/>
      <c r="KEH297" s="81"/>
      <c r="KEI297" s="81"/>
      <c r="KEJ297" s="81"/>
      <c r="KEK297" s="81"/>
      <c r="KEL297" s="81"/>
      <c r="KEM297" s="81"/>
      <c r="KEN297" s="81"/>
      <c r="KEO297" s="81"/>
      <c r="KEP297" s="81"/>
      <c r="KEQ297" s="81"/>
      <c r="KER297" s="81"/>
      <c r="KES297" s="81"/>
      <c r="KET297" s="81"/>
      <c r="KEU297" s="81"/>
      <c r="KEV297" s="81"/>
      <c r="KEW297" s="81"/>
      <c r="KEX297" s="81"/>
      <c r="KEY297" s="81"/>
      <c r="KEZ297" s="81"/>
      <c r="KFA297" s="81"/>
      <c r="KFB297" s="81"/>
      <c r="KFC297" s="81"/>
      <c r="KFD297" s="81"/>
      <c r="KFE297" s="81"/>
      <c r="KFF297" s="81"/>
      <c r="KFG297" s="81"/>
      <c r="KFH297" s="81"/>
      <c r="KFI297" s="81"/>
      <c r="KFJ297" s="81"/>
      <c r="KFK297" s="81"/>
      <c r="KFL297" s="81"/>
      <c r="KFM297" s="81"/>
      <c r="KFN297" s="81"/>
      <c r="KFO297" s="81"/>
      <c r="KFP297" s="81"/>
      <c r="KFQ297" s="81"/>
      <c r="KFR297" s="81"/>
      <c r="KFS297" s="81"/>
      <c r="KFT297" s="81"/>
      <c r="KFU297" s="81"/>
      <c r="KFV297" s="81"/>
      <c r="KFW297" s="81"/>
      <c r="KFX297" s="81"/>
      <c r="KFY297" s="81"/>
      <c r="KFZ297" s="81"/>
      <c r="KGA297" s="81"/>
      <c r="KGB297" s="81"/>
      <c r="KGC297" s="81"/>
      <c r="KGD297" s="81"/>
      <c r="KGE297" s="81"/>
      <c r="KGF297" s="81"/>
      <c r="KGG297" s="81"/>
      <c r="KGH297" s="81"/>
      <c r="KGI297" s="81"/>
      <c r="KGJ297" s="81"/>
      <c r="KGK297" s="81"/>
      <c r="KGL297" s="81"/>
      <c r="KGM297" s="81"/>
      <c r="KGN297" s="81"/>
      <c r="KGO297" s="81"/>
      <c r="KGP297" s="81"/>
      <c r="KGQ297" s="81"/>
      <c r="KGR297" s="81"/>
      <c r="KGS297" s="81"/>
      <c r="KGT297" s="81"/>
      <c r="KGU297" s="81"/>
      <c r="KGV297" s="81"/>
      <c r="KGW297" s="81"/>
      <c r="KGX297" s="81"/>
      <c r="KGY297" s="81"/>
      <c r="KGZ297" s="81"/>
      <c r="KHA297" s="81"/>
      <c r="KHB297" s="81"/>
      <c r="KHC297" s="81"/>
      <c r="KHD297" s="81"/>
      <c r="KHE297" s="81"/>
      <c r="KHF297" s="81"/>
      <c r="KHG297" s="81"/>
      <c r="KHH297" s="81"/>
      <c r="KHI297" s="81"/>
      <c r="KHJ297" s="81"/>
      <c r="KHK297" s="81"/>
      <c r="KHL297" s="81"/>
      <c r="KHM297" s="81"/>
      <c r="KHN297" s="81"/>
      <c r="KHO297" s="81"/>
      <c r="KHP297" s="81"/>
      <c r="KHQ297" s="81"/>
      <c r="KHR297" s="81"/>
      <c r="KHS297" s="81"/>
      <c r="KHT297" s="81"/>
      <c r="KHU297" s="81"/>
      <c r="KHV297" s="81"/>
      <c r="KHW297" s="81"/>
      <c r="KHX297" s="81"/>
      <c r="KHY297" s="81"/>
      <c r="KHZ297" s="81"/>
      <c r="KIA297" s="81"/>
      <c r="KIB297" s="81"/>
      <c r="KIC297" s="81"/>
      <c r="KID297" s="81"/>
      <c r="KIE297" s="81"/>
      <c r="KIF297" s="81"/>
      <c r="KIG297" s="81"/>
      <c r="KIH297" s="81"/>
      <c r="KII297" s="81"/>
      <c r="KIJ297" s="81"/>
      <c r="KIK297" s="81"/>
      <c r="KIL297" s="81"/>
      <c r="KIM297" s="81"/>
      <c r="KIN297" s="81"/>
      <c r="KIO297" s="81"/>
      <c r="KIP297" s="81"/>
      <c r="KIQ297" s="81"/>
      <c r="KIR297" s="81"/>
      <c r="KIS297" s="81"/>
      <c r="KIT297" s="81"/>
      <c r="KIU297" s="81"/>
      <c r="KIV297" s="81"/>
      <c r="KIW297" s="81"/>
      <c r="KIX297" s="81"/>
      <c r="KIY297" s="81"/>
      <c r="KIZ297" s="81"/>
      <c r="KJA297" s="81"/>
      <c r="KJB297" s="81"/>
      <c r="KJC297" s="81"/>
      <c r="KJD297" s="81"/>
      <c r="KJE297" s="81"/>
      <c r="KJF297" s="81"/>
      <c r="KJG297" s="81"/>
      <c r="KJH297" s="81"/>
      <c r="KJI297" s="81"/>
      <c r="KJJ297" s="81"/>
      <c r="KJK297" s="81"/>
      <c r="KJL297" s="81"/>
      <c r="KJM297" s="81"/>
      <c r="KJN297" s="81"/>
      <c r="KJO297" s="81"/>
      <c r="KJP297" s="81"/>
      <c r="KJQ297" s="81"/>
      <c r="KJR297" s="81"/>
      <c r="KJS297" s="81"/>
      <c r="KJT297" s="81"/>
      <c r="KJU297" s="81"/>
      <c r="KJV297" s="81"/>
      <c r="KJW297" s="81"/>
      <c r="KJX297" s="81"/>
      <c r="KJY297" s="81"/>
      <c r="KJZ297" s="81"/>
      <c r="KKA297" s="81"/>
      <c r="KKB297" s="81"/>
      <c r="KKC297" s="81"/>
      <c r="KKD297" s="81"/>
      <c r="KKE297" s="81"/>
      <c r="KKF297" s="81"/>
      <c r="KKG297" s="81"/>
      <c r="KKH297" s="81"/>
      <c r="KKI297" s="81"/>
      <c r="KKJ297" s="81"/>
      <c r="KKK297" s="81"/>
      <c r="KKL297" s="81"/>
      <c r="KKM297" s="81"/>
      <c r="KKN297" s="81"/>
      <c r="KKO297" s="81"/>
      <c r="KKP297" s="81"/>
      <c r="KKQ297" s="81"/>
      <c r="KKR297" s="81"/>
      <c r="KKS297" s="81"/>
      <c r="KKT297" s="81"/>
      <c r="KKU297" s="81"/>
      <c r="KKV297" s="81"/>
      <c r="KKW297" s="81"/>
      <c r="KKX297" s="81"/>
      <c r="KKY297" s="81"/>
      <c r="KKZ297" s="81"/>
      <c r="KLA297" s="81"/>
      <c r="KLB297" s="81"/>
      <c r="KLC297" s="81"/>
      <c r="KLD297" s="81"/>
      <c r="KLE297" s="81"/>
      <c r="KLF297" s="81"/>
      <c r="KLG297" s="81"/>
      <c r="KLH297" s="81"/>
      <c r="KLI297" s="81"/>
      <c r="KLJ297" s="81"/>
      <c r="KLK297" s="81"/>
      <c r="KLL297" s="81"/>
      <c r="KLM297" s="81"/>
      <c r="KLN297" s="81"/>
      <c r="KLO297" s="81"/>
      <c r="KLP297" s="81"/>
      <c r="KLQ297" s="81"/>
      <c r="KLR297" s="81"/>
      <c r="KLS297" s="81"/>
      <c r="KLT297" s="81"/>
      <c r="KLU297" s="81"/>
      <c r="KLV297" s="81"/>
      <c r="KLW297" s="81"/>
      <c r="KLX297" s="81"/>
      <c r="KLY297" s="81"/>
      <c r="KLZ297" s="81"/>
      <c r="KMA297" s="81"/>
      <c r="KMB297" s="81"/>
      <c r="KMC297" s="81"/>
      <c r="KMD297" s="81"/>
      <c r="KME297" s="81"/>
      <c r="KMF297" s="81"/>
      <c r="KMG297" s="81"/>
      <c r="KMH297" s="81"/>
      <c r="KMI297" s="81"/>
      <c r="KMJ297" s="81"/>
      <c r="KMK297" s="81"/>
      <c r="KML297" s="81"/>
      <c r="KMM297" s="81"/>
      <c r="KMN297" s="81"/>
      <c r="KMO297" s="81"/>
      <c r="KMP297" s="81"/>
      <c r="KMQ297" s="81"/>
      <c r="KMR297" s="81"/>
      <c r="KMS297" s="81"/>
      <c r="KMT297" s="81"/>
      <c r="KMU297" s="81"/>
      <c r="KMV297" s="81"/>
      <c r="KMW297" s="81"/>
      <c r="KMX297" s="81"/>
      <c r="KMY297" s="81"/>
      <c r="KMZ297" s="81"/>
      <c r="KNA297" s="81"/>
      <c r="KNB297" s="81"/>
      <c r="KNC297" s="81"/>
      <c r="KND297" s="81"/>
      <c r="KNE297" s="81"/>
      <c r="KNF297" s="81"/>
      <c r="KNG297" s="81"/>
      <c r="KNH297" s="81"/>
      <c r="KNI297" s="81"/>
      <c r="KNJ297" s="81"/>
      <c r="KNK297" s="81"/>
      <c r="KNL297" s="81"/>
      <c r="KNM297" s="81"/>
      <c r="KNN297" s="81"/>
      <c r="KNO297" s="81"/>
      <c r="KNP297" s="81"/>
      <c r="KNQ297" s="81"/>
      <c r="KNR297" s="81"/>
      <c r="KNS297" s="81"/>
      <c r="KNT297" s="81"/>
      <c r="KNU297" s="81"/>
      <c r="KNV297" s="81"/>
      <c r="KNW297" s="81"/>
      <c r="KNX297" s="81"/>
      <c r="KNY297" s="81"/>
      <c r="KNZ297" s="81"/>
      <c r="KOA297" s="81"/>
      <c r="KOB297" s="81"/>
      <c r="KOC297" s="81"/>
      <c r="KOD297" s="81"/>
      <c r="KOE297" s="81"/>
      <c r="KOF297" s="81"/>
      <c r="KOG297" s="81"/>
      <c r="KOH297" s="81"/>
      <c r="KOI297" s="81"/>
      <c r="KOJ297" s="81"/>
      <c r="KOK297" s="81"/>
      <c r="KOL297" s="81"/>
      <c r="KOM297" s="81"/>
      <c r="KON297" s="81"/>
      <c r="KOO297" s="81"/>
      <c r="KOP297" s="81"/>
      <c r="KOQ297" s="81"/>
      <c r="KOR297" s="81"/>
      <c r="KOS297" s="81"/>
      <c r="KOT297" s="81"/>
      <c r="KOU297" s="81"/>
      <c r="KOV297" s="81"/>
      <c r="KOW297" s="81"/>
      <c r="KOX297" s="81"/>
      <c r="KOY297" s="81"/>
      <c r="KOZ297" s="81"/>
      <c r="KPA297" s="81"/>
      <c r="KPB297" s="81"/>
      <c r="KPC297" s="81"/>
      <c r="KPD297" s="81"/>
      <c r="KPE297" s="81"/>
      <c r="KPF297" s="81"/>
      <c r="KPG297" s="81"/>
      <c r="KPH297" s="81"/>
      <c r="KPI297" s="81"/>
      <c r="KPJ297" s="81"/>
      <c r="KPK297" s="81"/>
      <c r="KPL297" s="81"/>
      <c r="KPM297" s="81"/>
      <c r="KPN297" s="81"/>
      <c r="KPO297" s="81"/>
      <c r="KPP297" s="81"/>
      <c r="KPQ297" s="81"/>
      <c r="KPR297" s="81"/>
      <c r="KPS297" s="81"/>
      <c r="KPT297" s="81"/>
      <c r="KPU297" s="81"/>
      <c r="KPV297" s="81"/>
      <c r="KPW297" s="81"/>
      <c r="KPX297" s="81"/>
      <c r="KPY297" s="81"/>
      <c r="KPZ297" s="81"/>
      <c r="KQA297" s="81"/>
      <c r="KQB297" s="81"/>
      <c r="KQC297" s="81"/>
      <c r="KQD297" s="81"/>
      <c r="KQE297" s="81"/>
      <c r="KQF297" s="81"/>
      <c r="KQG297" s="81"/>
      <c r="KQH297" s="81"/>
      <c r="KQI297" s="81"/>
      <c r="KQJ297" s="81"/>
      <c r="KQK297" s="81"/>
      <c r="KQL297" s="81"/>
      <c r="KQM297" s="81"/>
      <c r="KQN297" s="81"/>
      <c r="KQO297" s="81"/>
      <c r="KQP297" s="81"/>
      <c r="KQQ297" s="81"/>
      <c r="KQR297" s="81"/>
      <c r="KQS297" s="81"/>
      <c r="KQT297" s="81"/>
      <c r="KQU297" s="81"/>
      <c r="KQV297" s="81"/>
      <c r="KQW297" s="81"/>
      <c r="KQX297" s="81"/>
      <c r="KQY297" s="81"/>
      <c r="KQZ297" s="81"/>
      <c r="KRA297" s="81"/>
      <c r="KRB297" s="81"/>
      <c r="KRC297" s="81"/>
      <c r="KRD297" s="81"/>
      <c r="KRE297" s="81"/>
      <c r="KRF297" s="81"/>
      <c r="KRG297" s="81"/>
      <c r="KRH297" s="81"/>
      <c r="KRI297" s="81"/>
      <c r="KRJ297" s="81"/>
      <c r="KRK297" s="81"/>
      <c r="KRL297" s="81"/>
      <c r="KRM297" s="81"/>
      <c r="KRN297" s="81"/>
      <c r="KRO297" s="81"/>
      <c r="KRP297" s="81"/>
      <c r="KRQ297" s="81"/>
      <c r="KRR297" s="81"/>
      <c r="KRS297" s="81"/>
      <c r="KRT297" s="81"/>
      <c r="KRU297" s="81"/>
      <c r="KRV297" s="81"/>
      <c r="KRW297" s="81"/>
      <c r="KRX297" s="81"/>
      <c r="KRY297" s="81"/>
      <c r="KRZ297" s="81"/>
      <c r="KSA297" s="81"/>
      <c r="KSB297" s="81"/>
      <c r="KSC297" s="81"/>
      <c r="KSD297" s="81"/>
      <c r="KSE297" s="81"/>
      <c r="KSF297" s="81"/>
      <c r="KSG297" s="81"/>
      <c r="KSH297" s="81"/>
      <c r="KSI297" s="81"/>
      <c r="KSJ297" s="81"/>
      <c r="KSK297" s="81"/>
      <c r="KSL297" s="81"/>
      <c r="KSM297" s="81"/>
      <c r="KSN297" s="81"/>
      <c r="KSO297" s="81"/>
      <c r="KSP297" s="81"/>
      <c r="KSQ297" s="81"/>
      <c r="KSR297" s="81"/>
      <c r="KSS297" s="81"/>
      <c r="KST297" s="81"/>
      <c r="KSU297" s="81"/>
      <c r="KSV297" s="81"/>
      <c r="KSW297" s="81"/>
      <c r="KSX297" s="81"/>
      <c r="KSY297" s="81"/>
      <c r="KSZ297" s="81"/>
      <c r="KTA297" s="81"/>
      <c r="KTB297" s="81"/>
      <c r="KTC297" s="81"/>
      <c r="KTD297" s="81"/>
      <c r="KTE297" s="81"/>
      <c r="KTF297" s="81"/>
      <c r="KTG297" s="81"/>
      <c r="KTH297" s="81"/>
      <c r="KTI297" s="81"/>
      <c r="KTJ297" s="81"/>
      <c r="KTK297" s="81"/>
      <c r="KTL297" s="81"/>
      <c r="KTM297" s="81"/>
      <c r="KTN297" s="81"/>
      <c r="KTO297" s="81"/>
      <c r="KTP297" s="81"/>
      <c r="KTQ297" s="81"/>
      <c r="KTR297" s="81"/>
      <c r="KTS297" s="81"/>
      <c r="KTT297" s="81"/>
      <c r="KTU297" s="81"/>
      <c r="KTV297" s="81"/>
      <c r="KTW297" s="81"/>
      <c r="KTX297" s="81"/>
      <c r="KTY297" s="81"/>
      <c r="KTZ297" s="81"/>
      <c r="KUA297" s="81"/>
      <c r="KUB297" s="81"/>
      <c r="KUC297" s="81"/>
      <c r="KUD297" s="81"/>
      <c r="KUE297" s="81"/>
      <c r="KUF297" s="81"/>
      <c r="KUG297" s="81"/>
      <c r="KUH297" s="81"/>
      <c r="KUI297" s="81"/>
      <c r="KUJ297" s="81"/>
      <c r="KUK297" s="81"/>
      <c r="KUL297" s="81"/>
      <c r="KUM297" s="81"/>
      <c r="KUN297" s="81"/>
      <c r="KUO297" s="81"/>
      <c r="KUP297" s="81"/>
      <c r="KUQ297" s="81"/>
      <c r="KUR297" s="81"/>
      <c r="KUS297" s="81"/>
      <c r="KUT297" s="81"/>
      <c r="KUU297" s="81"/>
      <c r="KUV297" s="81"/>
      <c r="KUW297" s="81"/>
      <c r="KUX297" s="81"/>
      <c r="KUY297" s="81"/>
      <c r="KUZ297" s="81"/>
      <c r="KVA297" s="81"/>
      <c r="KVB297" s="81"/>
      <c r="KVC297" s="81"/>
      <c r="KVD297" s="81"/>
      <c r="KVE297" s="81"/>
      <c r="KVF297" s="81"/>
      <c r="KVG297" s="81"/>
      <c r="KVH297" s="81"/>
      <c r="KVI297" s="81"/>
      <c r="KVJ297" s="81"/>
      <c r="KVK297" s="81"/>
      <c r="KVL297" s="81"/>
      <c r="KVM297" s="81"/>
      <c r="KVN297" s="81"/>
      <c r="KVO297" s="81"/>
      <c r="KVP297" s="81"/>
      <c r="KVQ297" s="81"/>
      <c r="KVR297" s="81"/>
      <c r="KVS297" s="81"/>
      <c r="KVT297" s="81"/>
      <c r="KVU297" s="81"/>
      <c r="KVV297" s="81"/>
      <c r="KVW297" s="81"/>
      <c r="KVX297" s="81"/>
      <c r="KVY297" s="81"/>
      <c r="KVZ297" s="81"/>
      <c r="KWA297" s="81"/>
      <c r="KWB297" s="81"/>
      <c r="KWC297" s="81"/>
      <c r="KWD297" s="81"/>
      <c r="KWE297" s="81"/>
      <c r="KWF297" s="81"/>
      <c r="KWG297" s="81"/>
      <c r="KWH297" s="81"/>
      <c r="KWI297" s="81"/>
      <c r="KWJ297" s="81"/>
      <c r="KWK297" s="81"/>
      <c r="KWL297" s="81"/>
      <c r="KWM297" s="81"/>
      <c r="KWN297" s="81"/>
      <c r="KWO297" s="81"/>
      <c r="KWP297" s="81"/>
      <c r="KWQ297" s="81"/>
      <c r="KWR297" s="81"/>
      <c r="KWS297" s="81"/>
      <c r="KWT297" s="81"/>
      <c r="KWU297" s="81"/>
      <c r="KWV297" s="81"/>
      <c r="KWW297" s="81"/>
      <c r="KWX297" s="81"/>
      <c r="KWY297" s="81"/>
      <c r="KWZ297" s="81"/>
      <c r="KXA297" s="81"/>
      <c r="KXB297" s="81"/>
      <c r="KXC297" s="81"/>
      <c r="KXD297" s="81"/>
      <c r="KXE297" s="81"/>
      <c r="KXF297" s="81"/>
      <c r="KXG297" s="81"/>
      <c r="KXH297" s="81"/>
      <c r="KXI297" s="81"/>
      <c r="KXJ297" s="81"/>
      <c r="KXK297" s="81"/>
      <c r="KXL297" s="81"/>
      <c r="KXM297" s="81"/>
      <c r="KXN297" s="81"/>
      <c r="KXO297" s="81"/>
      <c r="KXP297" s="81"/>
      <c r="KXQ297" s="81"/>
      <c r="KXR297" s="81"/>
      <c r="KXS297" s="81"/>
      <c r="KXT297" s="81"/>
      <c r="KXU297" s="81"/>
      <c r="KXV297" s="81"/>
      <c r="KXW297" s="81"/>
      <c r="KXX297" s="81"/>
      <c r="KXY297" s="81"/>
      <c r="KXZ297" s="81"/>
      <c r="KYA297" s="81"/>
      <c r="KYB297" s="81"/>
      <c r="KYC297" s="81"/>
      <c r="KYD297" s="81"/>
      <c r="KYE297" s="81"/>
      <c r="KYF297" s="81"/>
      <c r="KYG297" s="81"/>
      <c r="KYH297" s="81"/>
      <c r="KYI297" s="81"/>
      <c r="KYJ297" s="81"/>
      <c r="KYK297" s="81"/>
      <c r="KYL297" s="81"/>
      <c r="KYM297" s="81"/>
      <c r="KYN297" s="81"/>
      <c r="KYO297" s="81"/>
      <c r="KYP297" s="81"/>
      <c r="KYQ297" s="81"/>
      <c r="KYR297" s="81"/>
      <c r="KYS297" s="81"/>
      <c r="KYT297" s="81"/>
      <c r="KYU297" s="81"/>
      <c r="KYV297" s="81"/>
      <c r="KYW297" s="81"/>
      <c r="KYX297" s="81"/>
      <c r="KYY297" s="81"/>
      <c r="KYZ297" s="81"/>
      <c r="KZA297" s="81"/>
      <c r="KZB297" s="81"/>
      <c r="KZC297" s="81"/>
      <c r="KZD297" s="81"/>
      <c r="KZE297" s="81"/>
      <c r="KZF297" s="81"/>
      <c r="KZG297" s="81"/>
      <c r="KZH297" s="81"/>
      <c r="KZI297" s="81"/>
      <c r="KZJ297" s="81"/>
      <c r="KZK297" s="81"/>
      <c r="KZL297" s="81"/>
      <c r="KZM297" s="81"/>
      <c r="KZN297" s="81"/>
      <c r="KZO297" s="81"/>
      <c r="KZP297" s="81"/>
      <c r="KZQ297" s="81"/>
      <c r="KZR297" s="81"/>
      <c r="KZS297" s="81"/>
      <c r="KZT297" s="81"/>
      <c r="KZU297" s="81"/>
      <c r="KZV297" s="81"/>
      <c r="KZW297" s="81"/>
      <c r="KZX297" s="81"/>
      <c r="KZY297" s="81"/>
      <c r="KZZ297" s="81"/>
      <c r="LAA297" s="81"/>
      <c r="LAB297" s="81"/>
      <c r="LAC297" s="81"/>
      <c r="LAD297" s="81"/>
      <c r="LAE297" s="81"/>
      <c r="LAF297" s="81"/>
      <c r="LAG297" s="81"/>
      <c r="LAH297" s="81"/>
      <c r="LAI297" s="81"/>
      <c r="LAJ297" s="81"/>
      <c r="LAK297" s="81"/>
      <c r="LAL297" s="81"/>
      <c r="LAM297" s="81"/>
      <c r="LAN297" s="81"/>
      <c r="LAO297" s="81"/>
      <c r="LAP297" s="81"/>
      <c r="LAQ297" s="81"/>
      <c r="LAR297" s="81"/>
      <c r="LAS297" s="81"/>
      <c r="LAT297" s="81"/>
      <c r="LAU297" s="81"/>
      <c r="LAV297" s="81"/>
      <c r="LAW297" s="81"/>
      <c r="LAX297" s="81"/>
      <c r="LAY297" s="81"/>
      <c r="LAZ297" s="81"/>
      <c r="LBA297" s="81"/>
      <c r="LBB297" s="81"/>
      <c r="LBC297" s="81"/>
      <c r="LBD297" s="81"/>
      <c r="LBE297" s="81"/>
      <c r="LBF297" s="81"/>
      <c r="LBG297" s="81"/>
      <c r="LBH297" s="81"/>
      <c r="LBI297" s="81"/>
      <c r="LBJ297" s="81"/>
      <c r="LBK297" s="81"/>
      <c r="LBL297" s="81"/>
      <c r="LBM297" s="81"/>
      <c r="LBN297" s="81"/>
      <c r="LBO297" s="81"/>
      <c r="LBP297" s="81"/>
      <c r="LBQ297" s="81"/>
      <c r="LBR297" s="81"/>
      <c r="LBS297" s="81"/>
      <c r="LBT297" s="81"/>
      <c r="LBU297" s="81"/>
      <c r="LBV297" s="81"/>
      <c r="LBW297" s="81"/>
      <c r="LBX297" s="81"/>
      <c r="LBY297" s="81"/>
      <c r="LBZ297" s="81"/>
      <c r="LCA297" s="81"/>
      <c r="LCB297" s="81"/>
      <c r="LCC297" s="81"/>
      <c r="LCD297" s="81"/>
      <c r="LCE297" s="81"/>
      <c r="LCF297" s="81"/>
      <c r="LCG297" s="81"/>
      <c r="LCH297" s="81"/>
      <c r="LCI297" s="81"/>
      <c r="LCJ297" s="81"/>
      <c r="LCK297" s="81"/>
      <c r="LCL297" s="81"/>
      <c r="LCM297" s="81"/>
      <c r="LCN297" s="81"/>
      <c r="LCO297" s="81"/>
      <c r="LCP297" s="81"/>
      <c r="LCQ297" s="81"/>
      <c r="LCR297" s="81"/>
      <c r="LCS297" s="81"/>
      <c r="LCT297" s="81"/>
      <c r="LCU297" s="81"/>
      <c r="LCV297" s="81"/>
      <c r="LCW297" s="81"/>
      <c r="LCX297" s="81"/>
      <c r="LCY297" s="81"/>
      <c r="LCZ297" s="81"/>
      <c r="LDA297" s="81"/>
      <c r="LDB297" s="81"/>
      <c r="LDC297" s="81"/>
      <c r="LDD297" s="81"/>
      <c r="LDE297" s="81"/>
      <c r="LDF297" s="81"/>
      <c r="LDG297" s="81"/>
      <c r="LDH297" s="81"/>
      <c r="LDI297" s="81"/>
      <c r="LDJ297" s="81"/>
      <c r="LDK297" s="81"/>
      <c r="LDL297" s="81"/>
      <c r="LDM297" s="81"/>
      <c r="LDN297" s="81"/>
      <c r="LDO297" s="81"/>
      <c r="LDP297" s="81"/>
      <c r="LDQ297" s="81"/>
      <c r="LDR297" s="81"/>
      <c r="LDS297" s="81"/>
      <c r="LDT297" s="81"/>
      <c r="LDU297" s="81"/>
      <c r="LDV297" s="81"/>
      <c r="LDW297" s="81"/>
      <c r="LDX297" s="81"/>
      <c r="LDY297" s="81"/>
      <c r="LDZ297" s="81"/>
      <c r="LEA297" s="81"/>
      <c r="LEB297" s="81"/>
      <c r="LEC297" s="81"/>
      <c r="LED297" s="81"/>
      <c r="LEE297" s="81"/>
      <c r="LEF297" s="81"/>
      <c r="LEG297" s="81"/>
      <c r="LEH297" s="81"/>
      <c r="LEI297" s="81"/>
      <c r="LEJ297" s="81"/>
      <c r="LEK297" s="81"/>
      <c r="LEL297" s="81"/>
      <c r="LEM297" s="81"/>
      <c r="LEN297" s="81"/>
      <c r="LEO297" s="81"/>
      <c r="LEP297" s="81"/>
      <c r="LEQ297" s="81"/>
      <c r="LER297" s="81"/>
      <c r="LES297" s="81"/>
      <c r="LET297" s="81"/>
      <c r="LEU297" s="81"/>
      <c r="LEV297" s="81"/>
      <c r="LEW297" s="81"/>
      <c r="LEX297" s="81"/>
      <c r="LEY297" s="81"/>
      <c r="LEZ297" s="81"/>
      <c r="LFA297" s="81"/>
      <c r="LFB297" s="81"/>
      <c r="LFC297" s="81"/>
      <c r="LFD297" s="81"/>
      <c r="LFE297" s="81"/>
      <c r="LFF297" s="81"/>
      <c r="LFG297" s="81"/>
      <c r="LFH297" s="81"/>
      <c r="LFI297" s="81"/>
      <c r="LFJ297" s="81"/>
      <c r="LFK297" s="81"/>
      <c r="LFL297" s="81"/>
      <c r="LFM297" s="81"/>
      <c r="LFN297" s="81"/>
      <c r="LFO297" s="81"/>
      <c r="LFP297" s="81"/>
      <c r="LFQ297" s="81"/>
      <c r="LFR297" s="81"/>
      <c r="LFS297" s="81"/>
      <c r="LFT297" s="81"/>
      <c r="LFU297" s="81"/>
      <c r="LFV297" s="81"/>
      <c r="LFW297" s="81"/>
      <c r="LFX297" s="81"/>
      <c r="LFY297" s="81"/>
      <c r="LFZ297" s="81"/>
      <c r="LGA297" s="81"/>
      <c r="LGB297" s="81"/>
      <c r="LGC297" s="81"/>
      <c r="LGD297" s="81"/>
      <c r="LGE297" s="81"/>
      <c r="LGF297" s="81"/>
      <c r="LGG297" s="81"/>
      <c r="LGH297" s="81"/>
      <c r="LGI297" s="81"/>
      <c r="LGJ297" s="81"/>
      <c r="LGK297" s="81"/>
      <c r="LGL297" s="81"/>
      <c r="LGM297" s="81"/>
      <c r="LGN297" s="81"/>
      <c r="LGO297" s="81"/>
      <c r="LGP297" s="81"/>
      <c r="LGQ297" s="81"/>
      <c r="LGR297" s="81"/>
      <c r="LGS297" s="81"/>
      <c r="LGT297" s="81"/>
      <c r="LGU297" s="81"/>
      <c r="LGV297" s="81"/>
      <c r="LGW297" s="81"/>
      <c r="LGX297" s="81"/>
      <c r="LGY297" s="81"/>
      <c r="LGZ297" s="81"/>
      <c r="LHA297" s="81"/>
      <c r="LHB297" s="81"/>
      <c r="LHC297" s="81"/>
      <c r="LHD297" s="81"/>
      <c r="LHE297" s="81"/>
      <c r="LHF297" s="81"/>
      <c r="LHG297" s="81"/>
      <c r="LHH297" s="81"/>
      <c r="LHI297" s="81"/>
      <c r="LHJ297" s="81"/>
      <c r="LHK297" s="81"/>
      <c r="LHL297" s="81"/>
      <c r="LHM297" s="81"/>
      <c r="LHN297" s="81"/>
      <c r="LHO297" s="81"/>
      <c r="LHP297" s="81"/>
      <c r="LHQ297" s="81"/>
      <c r="LHR297" s="81"/>
      <c r="LHS297" s="81"/>
      <c r="LHT297" s="81"/>
      <c r="LHU297" s="81"/>
      <c r="LHV297" s="81"/>
      <c r="LHW297" s="81"/>
      <c r="LHX297" s="81"/>
      <c r="LHY297" s="81"/>
      <c r="LHZ297" s="81"/>
      <c r="LIA297" s="81"/>
      <c r="LIB297" s="81"/>
      <c r="LIC297" s="81"/>
      <c r="LID297" s="81"/>
      <c r="LIE297" s="81"/>
      <c r="LIF297" s="81"/>
      <c r="LIG297" s="81"/>
      <c r="LIH297" s="81"/>
      <c r="LII297" s="81"/>
      <c r="LIJ297" s="81"/>
      <c r="LIK297" s="81"/>
      <c r="LIL297" s="81"/>
      <c r="LIM297" s="81"/>
      <c r="LIN297" s="81"/>
      <c r="LIO297" s="81"/>
      <c r="LIP297" s="81"/>
      <c r="LIQ297" s="81"/>
      <c r="LIR297" s="81"/>
      <c r="LIS297" s="81"/>
      <c r="LIT297" s="81"/>
      <c r="LIU297" s="81"/>
      <c r="LIV297" s="81"/>
      <c r="LIW297" s="81"/>
      <c r="LIX297" s="81"/>
      <c r="LIY297" s="81"/>
      <c r="LIZ297" s="81"/>
      <c r="LJA297" s="81"/>
      <c r="LJB297" s="81"/>
      <c r="LJC297" s="81"/>
      <c r="LJD297" s="81"/>
      <c r="LJE297" s="81"/>
      <c r="LJF297" s="81"/>
      <c r="LJG297" s="81"/>
      <c r="LJH297" s="81"/>
      <c r="LJI297" s="81"/>
      <c r="LJJ297" s="81"/>
      <c r="LJK297" s="81"/>
      <c r="LJL297" s="81"/>
      <c r="LJM297" s="81"/>
      <c r="LJN297" s="81"/>
      <c r="LJO297" s="81"/>
      <c r="LJP297" s="81"/>
      <c r="LJQ297" s="81"/>
      <c r="LJR297" s="81"/>
      <c r="LJS297" s="81"/>
      <c r="LJT297" s="81"/>
      <c r="LJU297" s="81"/>
      <c r="LJV297" s="81"/>
      <c r="LJW297" s="81"/>
      <c r="LJX297" s="81"/>
      <c r="LJY297" s="81"/>
      <c r="LJZ297" s="81"/>
      <c r="LKA297" s="81"/>
      <c r="LKB297" s="81"/>
      <c r="LKC297" s="81"/>
      <c r="LKD297" s="81"/>
      <c r="LKE297" s="81"/>
      <c r="LKF297" s="81"/>
      <c r="LKG297" s="81"/>
      <c r="LKH297" s="81"/>
      <c r="LKI297" s="81"/>
      <c r="LKJ297" s="81"/>
      <c r="LKK297" s="81"/>
      <c r="LKL297" s="81"/>
      <c r="LKM297" s="81"/>
      <c r="LKN297" s="81"/>
      <c r="LKO297" s="81"/>
      <c r="LKP297" s="81"/>
      <c r="LKQ297" s="81"/>
      <c r="LKR297" s="81"/>
      <c r="LKS297" s="81"/>
      <c r="LKT297" s="81"/>
      <c r="LKU297" s="81"/>
      <c r="LKV297" s="81"/>
      <c r="LKW297" s="81"/>
      <c r="LKX297" s="81"/>
      <c r="LKY297" s="81"/>
      <c r="LKZ297" s="81"/>
      <c r="LLA297" s="81"/>
      <c r="LLB297" s="81"/>
      <c r="LLC297" s="81"/>
      <c r="LLD297" s="81"/>
      <c r="LLE297" s="81"/>
      <c r="LLF297" s="81"/>
      <c r="LLG297" s="81"/>
      <c r="LLH297" s="81"/>
      <c r="LLI297" s="81"/>
      <c r="LLJ297" s="81"/>
      <c r="LLK297" s="81"/>
      <c r="LLL297" s="81"/>
      <c r="LLM297" s="81"/>
      <c r="LLN297" s="81"/>
      <c r="LLO297" s="81"/>
      <c r="LLP297" s="81"/>
      <c r="LLQ297" s="81"/>
      <c r="LLR297" s="81"/>
      <c r="LLS297" s="81"/>
      <c r="LLT297" s="81"/>
      <c r="LLU297" s="81"/>
      <c r="LLV297" s="81"/>
      <c r="LLW297" s="81"/>
      <c r="LLX297" s="81"/>
      <c r="LLY297" s="81"/>
      <c r="LLZ297" s="81"/>
      <c r="LMA297" s="81"/>
      <c r="LMB297" s="81"/>
      <c r="LMC297" s="81"/>
      <c r="LMD297" s="81"/>
      <c r="LME297" s="81"/>
      <c r="LMF297" s="81"/>
      <c r="LMG297" s="81"/>
      <c r="LMH297" s="81"/>
      <c r="LMI297" s="81"/>
      <c r="LMJ297" s="81"/>
      <c r="LMK297" s="81"/>
      <c r="LML297" s="81"/>
      <c r="LMM297" s="81"/>
      <c r="LMN297" s="81"/>
      <c r="LMO297" s="81"/>
      <c r="LMP297" s="81"/>
      <c r="LMQ297" s="81"/>
      <c r="LMR297" s="81"/>
      <c r="LMS297" s="81"/>
      <c r="LMT297" s="81"/>
      <c r="LMU297" s="81"/>
      <c r="LMV297" s="81"/>
      <c r="LMW297" s="81"/>
      <c r="LMX297" s="81"/>
      <c r="LMY297" s="81"/>
      <c r="LMZ297" s="81"/>
      <c r="LNA297" s="81"/>
      <c r="LNB297" s="81"/>
      <c r="LNC297" s="81"/>
      <c r="LND297" s="81"/>
      <c r="LNE297" s="81"/>
      <c r="LNF297" s="81"/>
      <c r="LNG297" s="81"/>
      <c r="LNH297" s="81"/>
      <c r="LNI297" s="81"/>
      <c r="LNJ297" s="81"/>
      <c r="LNK297" s="81"/>
      <c r="LNL297" s="81"/>
      <c r="LNM297" s="81"/>
      <c r="LNN297" s="81"/>
      <c r="LNO297" s="81"/>
      <c r="LNP297" s="81"/>
      <c r="LNQ297" s="81"/>
      <c r="LNR297" s="81"/>
      <c r="LNS297" s="81"/>
      <c r="LNT297" s="81"/>
      <c r="LNU297" s="81"/>
      <c r="LNV297" s="81"/>
      <c r="LNW297" s="81"/>
      <c r="LNX297" s="81"/>
      <c r="LNY297" s="81"/>
      <c r="LNZ297" s="81"/>
      <c r="LOA297" s="81"/>
      <c r="LOB297" s="81"/>
      <c r="LOC297" s="81"/>
      <c r="LOD297" s="81"/>
      <c r="LOE297" s="81"/>
      <c r="LOF297" s="81"/>
      <c r="LOG297" s="81"/>
      <c r="LOH297" s="81"/>
      <c r="LOI297" s="81"/>
      <c r="LOJ297" s="81"/>
      <c r="LOK297" s="81"/>
      <c r="LOL297" s="81"/>
      <c r="LOM297" s="81"/>
      <c r="LON297" s="81"/>
      <c r="LOO297" s="81"/>
      <c r="LOP297" s="81"/>
      <c r="LOQ297" s="81"/>
      <c r="LOR297" s="81"/>
      <c r="LOS297" s="81"/>
      <c r="LOT297" s="81"/>
      <c r="LOU297" s="81"/>
      <c r="LOV297" s="81"/>
      <c r="LOW297" s="81"/>
      <c r="LOX297" s="81"/>
      <c r="LOY297" s="81"/>
      <c r="LOZ297" s="81"/>
      <c r="LPA297" s="81"/>
      <c r="LPB297" s="81"/>
      <c r="LPC297" s="81"/>
      <c r="LPD297" s="81"/>
      <c r="LPE297" s="81"/>
      <c r="LPF297" s="81"/>
      <c r="LPG297" s="81"/>
      <c r="LPH297" s="81"/>
      <c r="LPI297" s="81"/>
      <c r="LPJ297" s="81"/>
      <c r="LPK297" s="81"/>
      <c r="LPL297" s="81"/>
      <c r="LPM297" s="81"/>
      <c r="LPN297" s="81"/>
      <c r="LPO297" s="81"/>
      <c r="LPP297" s="81"/>
      <c r="LPQ297" s="81"/>
      <c r="LPR297" s="81"/>
      <c r="LPS297" s="81"/>
      <c r="LPT297" s="81"/>
      <c r="LPU297" s="81"/>
      <c r="LPV297" s="81"/>
      <c r="LPW297" s="81"/>
      <c r="LPX297" s="81"/>
      <c r="LPY297" s="81"/>
      <c r="LPZ297" s="81"/>
      <c r="LQA297" s="81"/>
      <c r="LQB297" s="81"/>
      <c r="LQC297" s="81"/>
      <c r="LQD297" s="81"/>
      <c r="LQE297" s="81"/>
      <c r="LQF297" s="81"/>
      <c r="LQG297" s="81"/>
      <c r="LQH297" s="81"/>
      <c r="LQI297" s="81"/>
      <c r="LQJ297" s="81"/>
      <c r="LQK297" s="81"/>
      <c r="LQL297" s="81"/>
      <c r="LQM297" s="81"/>
      <c r="LQN297" s="81"/>
      <c r="LQO297" s="81"/>
      <c r="LQP297" s="81"/>
      <c r="LQQ297" s="81"/>
      <c r="LQR297" s="81"/>
      <c r="LQS297" s="81"/>
      <c r="LQT297" s="81"/>
      <c r="LQU297" s="81"/>
      <c r="LQV297" s="81"/>
      <c r="LQW297" s="81"/>
      <c r="LQX297" s="81"/>
      <c r="LQY297" s="81"/>
      <c r="LQZ297" s="81"/>
      <c r="LRA297" s="81"/>
      <c r="LRB297" s="81"/>
      <c r="LRC297" s="81"/>
      <c r="LRD297" s="81"/>
      <c r="LRE297" s="81"/>
      <c r="LRF297" s="81"/>
      <c r="LRG297" s="81"/>
      <c r="LRH297" s="81"/>
      <c r="LRI297" s="81"/>
      <c r="LRJ297" s="81"/>
      <c r="LRK297" s="81"/>
      <c r="LRL297" s="81"/>
      <c r="LRM297" s="81"/>
      <c r="LRN297" s="81"/>
      <c r="LRO297" s="81"/>
      <c r="LRP297" s="81"/>
      <c r="LRQ297" s="81"/>
      <c r="LRR297" s="81"/>
      <c r="LRS297" s="81"/>
      <c r="LRT297" s="81"/>
      <c r="LRU297" s="81"/>
      <c r="LRV297" s="81"/>
      <c r="LRW297" s="81"/>
      <c r="LRX297" s="81"/>
      <c r="LRY297" s="81"/>
      <c r="LRZ297" s="81"/>
      <c r="LSA297" s="81"/>
      <c r="LSB297" s="81"/>
      <c r="LSC297" s="81"/>
      <c r="LSD297" s="81"/>
      <c r="LSE297" s="81"/>
      <c r="LSF297" s="81"/>
      <c r="LSG297" s="81"/>
      <c r="LSH297" s="81"/>
      <c r="LSI297" s="81"/>
      <c r="LSJ297" s="81"/>
      <c r="LSK297" s="81"/>
      <c r="LSL297" s="81"/>
      <c r="LSM297" s="81"/>
      <c r="LSN297" s="81"/>
      <c r="LSO297" s="81"/>
      <c r="LSP297" s="81"/>
      <c r="LSQ297" s="81"/>
      <c r="LSR297" s="81"/>
      <c r="LSS297" s="81"/>
      <c r="LST297" s="81"/>
      <c r="LSU297" s="81"/>
      <c r="LSV297" s="81"/>
      <c r="LSW297" s="81"/>
      <c r="LSX297" s="81"/>
      <c r="LSY297" s="81"/>
      <c r="LSZ297" s="81"/>
      <c r="LTA297" s="81"/>
      <c r="LTB297" s="81"/>
      <c r="LTC297" s="81"/>
      <c r="LTD297" s="81"/>
      <c r="LTE297" s="81"/>
      <c r="LTF297" s="81"/>
      <c r="LTG297" s="81"/>
      <c r="LTH297" s="81"/>
      <c r="LTI297" s="81"/>
      <c r="LTJ297" s="81"/>
      <c r="LTK297" s="81"/>
      <c r="LTL297" s="81"/>
      <c r="LTM297" s="81"/>
      <c r="LTN297" s="81"/>
      <c r="LTO297" s="81"/>
      <c r="LTP297" s="81"/>
      <c r="LTQ297" s="81"/>
      <c r="LTR297" s="81"/>
      <c r="LTS297" s="81"/>
      <c r="LTT297" s="81"/>
      <c r="LTU297" s="81"/>
      <c r="LTV297" s="81"/>
      <c r="LTW297" s="81"/>
      <c r="LTX297" s="81"/>
      <c r="LTY297" s="81"/>
      <c r="LTZ297" s="81"/>
      <c r="LUA297" s="81"/>
      <c r="LUB297" s="81"/>
      <c r="LUC297" s="81"/>
      <c r="LUD297" s="81"/>
      <c r="LUE297" s="81"/>
      <c r="LUF297" s="81"/>
      <c r="LUG297" s="81"/>
      <c r="LUH297" s="81"/>
      <c r="LUI297" s="81"/>
      <c r="LUJ297" s="81"/>
      <c r="LUK297" s="81"/>
      <c r="LUL297" s="81"/>
      <c r="LUM297" s="81"/>
      <c r="LUN297" s="81"/>
      <c r="LUO297" s="81"/>
      <c r="LUP297" s="81"/>
      <c r="LUQ297" s="81"/>
      <c r="LUR297" s="81"/>
      <c r="LUS297" s="81"/>
      <c r="LUT297" s="81"/>
      <c r="LUU297" s="81"/>
      <c r="LUV297" s="81"/>
      <c r="LUW297" s="81"/>
      <c r="LUX297" s="81"/>
      <c r="LUY297" s="81"/>
      <c r="LUZ297" s="81"/>
      <c r="LVA297" s="81"/>
      <c r="LVB297" s="81"/>
      <c r="LVC297" s="81"/>
      <c r="LVD297" s="81"/>
      <c r="LVE297" s="81"/>
      <c r="LVF297" s="81"/>
      <c r="LVG297" s="81"/>
      <c r="LVH297" s="81"/>
      <c r="LVI297" s="81"/>
      <c r="LVJ297" s="81"/>
      <c r="LVK297" s="81"/>
      <c r="LVL297" s="81"/>
      <c r="LVM297" s="81"/>
      <c r="LVN297" s="81"/>
      <c r="LVO297" s="81"/>
      <c r="LVP297" s="81"/>
      <c r="LVQ297" s="81"/>
      <c r="LVR297" s="81"/>
      <c r="LVS297" s="81"/>
      <c r="LVT297" s="81"/>
      <c r="LVU297" s="81"/>
      <c r="LVV297" s="81"/>
      <c r="LVW297" s="81"/>
      <c r="LVX297" s="81"/>
      <c r="LVY297" s="81"/>
      <c r="LVZ297" s="81"/>
      <c r="LWA297" s="81"/>
      <c r="LWB297" s="81"/>
      <c r="LWC297" s="81"/>
      <c r="LWD297" s="81"/>
      <c r="LWE297" s="81"/>
      <c r="LWF297" s="81"/>
      <c r="LWG297" s="81"/>
      <c r="LWH297" s="81"/>
      <c r="LWI297" s="81"/>
      <c r="LWJ297" s="81"/>
      <c r="LWK297" s="81"/>
      <c r="LWL297" s="81"/>
      <c r="LWM297" s="81"/>
      <c r="LWN297" s="81"/>
      <c r="LWO297" s="81"/>
      <c r="LWP297" s="81"/>
      <c r="LWQ297" s="81"/>
      <c r="LWR297" s="81"/>
      <c r="LWS297" s="81"/>
      <c r="LWT297" s="81"/>
      <c r="LWU297" s="81"/>
      <c r="LWV297" s="81"/>
      <c r="LWW297" s="81"/>
      <c r="LWX297" s="81"/>
      <c r="LWY297" s="81"/>
      <c r="LWZ297" s="81"/>
      <c r="LXA297" s="81"/>
      <c r="LXB297" s="81"/>
      <c r="LXC297" s="81"/>
      <c r="LXD297" s="81"/>
      <c r="LXE297" s="81"/>
      <c r="LXF297" s="81"/>
      <c r="LXG297" s="81"/>
      <c r="LXH297" s="81"/>
      <c r="LXI297" s="81"/>
      <c r="LXJ297" s="81"/>
      <c r="LXK297" s="81"/>
      <c r="LXL297" s="81"/>
      <c r="LXM297" s="81"/>
      <c r="LXN297" s="81"/>
      <c r="LXO297" s="81"/>
      <c r="LXP297" s="81"/>
      <c r="LXQ297" s="81"/>
      <c r="LXR297" s="81"/>
      <c r="LXS297" s="81"/>
      <c r="LXT297" s="81"/>
      <c r="LXU297" s="81"/>
      <c r="LXV297" s="81"/>
      <c r="LXW297" s="81"/>
      <c r="LXX297" s="81"/>
      <c r="LXY297" s="81"/>
      <c r="LXZ297" s="81"/>
      <c r="LYA297" s="81"/>
      <c r="LYB297" s="81"/>
      <c r="LYC297" s="81"/>
      <c r="LYD297" s="81"/>
      <c r="LYE297" s="81"/>
      <c r="LYF297" s="81"/>
      <c r="LYG297" s="81"/>
      <c r="LYH297" s="81"/>
      <c r="LYI297" s="81"/>
      <c r="LYJ297" s="81"/>
      <c r="LYK297" s="81"/>
      <c r="LYL297" s="81"/>
      <c r="LYM297" s="81"/>
      <c r="LYN297" s="81"/>
      <c r="LYO297" s="81"/>
      <c r="LYP297" s="81"/>
      <c r="LYQ297" s="81"/>
      <c r="LYR297" s="81"/>
      <c r="LYS297" s="81"/>
      <c r="LYT297" s="81"/>
      <c r="LYU297" s="81"/>
      <c r="LYV297" s="81"/>
      <c r="LYW297" s="81"/>
      <c r="LYX297" s="81"/>
      <c r="LYY297" s="81"/>
      <c r="LYZ297" s="81"/>
      <c r="LZA297" s="81"/>
      <c r="LZB297" s="81"/>
      <c r="LZC297" s="81"/>
      <c r="LZD297" s="81"/>
      <c r="LZE297" s="81"/>
      <c r="LZF297" s="81"/>
      <c r="LZG297" s="81"/>
      <c r="LZH297" s="81"/>
      <c r="LZI297" s="81"/>
      <c r="LZJ297" s="81"/>
      <c r="LZK297" s="81"/>
      <c r="LZL297" s="81"/>
      <c r="LZM297" s="81"/>
      <c r="LZN297" s="81"/>
      <c r="LZO297" s="81"/>
      <c r="LZP297" s="81"/>
      <c r="LZQ297" s="81"/>
      <c r="LZR297" s="81"/>
      <c r="LZS297" s="81"/>
      <c r="LZT297" s="81"/>
      <c r="LZU297" s="81"/>
      <c r="LZV297" s="81"/>
      <c r="LZW297" s="81"/>
      <c r="LZX297" s="81"/>
      <c r="LZY297" s="81"/>
      <c r="LZZ297" s="81"/>
      <c r="MAA297" s="81"/>
      <c r="MAB297" s="81"/>
      <c r="MAC297" s="81"/>
      <c r="MAD297" s="81"/>
      <c r="MAE297" s="81"/>
      <c r="MAF297" s="81"/>
      <c r="MAG297" s="81"/>
      <c r="MAH297" s="81"/>
      <c r="MAI297" s="81"/>
      <c r="MAJ297" s="81"/>
      <c r="MAK297" s="81"/>
      <c r="MAL297" s="81"/>
      <c r="MAM297" s="81"/>
      <c r="MAN297" s="81"/>
      <c r="MAO297" s="81"/>
      <c r="MAP297" s="81"/>
      <c r="MAQ297" s="81"/>
      <c r="MAR297" s="81"/>
      <c r="MAS297" s="81"/>
      <c r="MAT297" s="81"/>
      <c r="MAU297" s="81"/>
      <c r="MAV297" s="81"/>
      <c r="MAW297" s="81"/>
      <c r="MAX297" s="81"/>
      <c r="MAY297" s="81"/>
      <c r="MAZ297" s="81"/>
      <c r="MBA297" s="81"/>
      <c r="MBB297" s="81"/>
      <c r="MBC297" s="81"/>
      <c r="MBD297" s="81"/>
      <c r="MBE297" s="81"/>
      <c r="MBF297" s="81"/>
      <c r="MBG297" s="81"/>
      <c r="MBH297" s="81"/>
      <c r="MBI297" s="81"/>
      <c r="MBJ297" s="81"/>
      <c r="MBK297" s="81"/>
      <c r="MBL297" s="81"/>
      <c r="MBM297" s="81"/>
      <c r="MBN297" s="81"/>
      <c r="MBO297" s="81"/>
      <c r="MBP297" s="81"/>
      <c r="MBQ297" s="81"/>
      <c r="MBR297" s="81"/>
      <c r="MBS297" s="81"/>
      <c r="MBT297" s="81"/>
      <c r="MBU297" s="81"/>
      <c r="MBV297" s="81"/>
      <c r="MBW297" s="81"/>
      <c r="MBX297" s="81"/>
      <c r="MBY297" s="81"/>
      <c r="MBZ297" s="81"/>
      <c r="MCA297" s="81"/>
      <c r="MCB297" s="81"/>
      <c r="MCC297" s="81"/>
      <c r="MCD297" s="81"/>
      <c r="MCE297" s="81"/>
      <c r="MCF297" s="81"/>
      <c r="MCG297" s="81"/>
      <c r="MCH297" s="81"/>
      <c r="MCI297" s="81"/>
      <c r="MCJ297" s="81"/>
      <c r="MCK297" s="81"/>
      <c r="MCL297" s="81"/>
      <c r="MCM297" s="81"/>
      <c r="MCN297" s="81"/>
      <c r="MCO297" s="81"/>
      <c r="MCP297" s="81"/>
      <c r="MCQ297" s="81"/>
      <c r="MCR297" s="81"/>
      <c r="MCS297" s="81"/>
      <c r="MCT297" s="81"/>
      <c r="MCU297" s="81"/>
      <c r="MCV297" s="81"/>
      <c r="MCW297" s="81"/>
      <c r="MCX297" s="81"/>
      <c r="MCY297" s="81"/>
      <c r="MCZ297" s="81"/>
      <c r="MDA297" s="81"/>
      <c r="MDB297" s="81"/>
      <c r="MDC297" s="81"/>
      <c r="MDD297" s="81"/>
      <c r="MDE297" s="81"/>
      <c r="MDF297" s="81"/>
      <c r="MDG297" s="81"/>
      <c r="MDH297" s="81"/>
      <c r="MDI297" s="81"/>
      <c r="MDJ297" s="81"/>
      <c r="MDK297" s="81"/>
      <c r="MDL297" s="81"/>
      <c r="MDM297" s="81"/>
      <c r="MDN297" s="81"/>
      <c r="MDO297" s="81"/>
      <c r="MDP297" s="81"/>
      <c r="MDQ297" s="81"/>
      <c r="MDR297" s="81"/>
      <c r="MDS297" s="81"/>
      <c r="MDT297" s="81"/>
      <c r="MDU297" s="81"/>
      <c r="MDV297" s="81"/>
      <c r="MDW297" s="81"/>
      <c r="MDX297" s="81"/>
      <c r="MDY297" s="81"/>
      <c r="MDZ297" s="81"/>
      <c r="MEA297" s="81"/>
      <c r="MEB297" s="81"/>
      <c r="MEC297" s="81"/>
      <c r="MED297" s="81"/>
      <c r="MEE297" s="81"/>
      <c r="MEF297" s="81"/>
      <c r="MEG297" s="81"/>
      <c r="MEH297" s="81"/>
      <c r="MEI297" s="81"/>
      <c r="MEJ297" s="81"/>
      <c r="MEK297" s="81"/>
      <c r="MEL297" s="81"/>
      <c r="MEM297" s="81"/>
      <c r="MEN297" s="81"/>
      <c r="MEO297" s="81"/>
      <c r="MEP297" s="81"/>
      <c r="MEQ297" s="81"/>
      <c r="MER297" s="81"/>
      <c r="MES297" s="81"/>
      <c r="MET297" s="81"/>
      <c r="MEU297" s="81"/>
      <c r="MEV297" s="81"/>
      <c r="MEW297" s="81"/>
      <c r="MEX297" s="81"/>
      <c r="MEY297" s="81"/>
      <c r="MEZ297" s="81"/>
      <c r="MFA297" s="81"/>
      <c r="MFB297" s="81"/>
      <c r="MFC297" s="81"/>
      <c r="MFD297" s="81"/>
      <c r="MFE297" s="81"/>
      <c r="MFF297" s="81"/>
      <c r="MFG297" s="81"/>
      <c r="MFH297" s="81"/>
      <c r="MFI297" s="81"/>
      <c r="MFJ297" s="81"/>
      <c r="MFK297" s="81"/>
      <c r="MFL297" s="81"/>
      <c r="MFM297" s="81"/>
      <c r="MFN297" s="81"/>
      <c r="MFO297" s="81"/>
      <c r="MFP297" s="81"/>
      <c r="MFQ297" s="81"/>
      <c r="MFR297" s="81"/>
      <c r="MFS297" s="81"/>
      <c r="MFT297" s="81"/>
      <c r="MFU297" s="81"/>
      <c r="MFV297" s="81"/>
      <c r="MFW297" s="81"/>
      <c r="MFX297" s="81"/>
      <c r="MFY297" s="81"/>
      <c r="MFZ297" s="81"/>
      <c r="MGA297" s="81"/>
      <c r="MGB297" s="81"/>
      <c r="MGC297" s="81"/>
      <c r="MGD297" s="81"/>
      <c r="MGE297" s="81"/>
      <c r="MGF297" s="81"/>
      <c r="MGG297" s="81"/>
      <c r="MGH297" s="81"/>
      <c r="MGI297" s="81"/>
      <c r="MGJ297" s="81"/>
      <c r="MGK297" s="81"/>
      <c r="MGL297" s="81"/>
      <c r="MGM297" s="81"/>
      <c r="MGN297" s="81"/>
      <c r="MGO297" s="81"/>
      <c r="MGP297" s="81"/>
      <c r="MGQ297" s="81"/>
      <c r="MGR297" s="81"/>
      <c r="MGS297" s="81"/>
      <c r="MGT297" s="81"/>
      <c r="MGU297" s="81"/>
      <c r="MGV297" s="81"/>
      <c r="MGW297" s="81"/>
      <c r="MGX297" s="81"/>
      <c r="MGY297" s="81"/>
      <c r="MGZ297" s="81"/>
      <c r="MHA297" s="81"/>
      <c r="MHB297" s="81"/>
      <c r="MHC297" s="81"/>
      <c r="MHD297" s="81"/>
      <c r="MHE297" s="81"/>
      <c r="MHF297" s="81"/>
      <c r="MHG297" s="81"/>
      <c r="MHH297" s="81"/>
      <c r="MHI297" s="81"/>
      <c r="MHJ297" s="81"/>
      <c r="MHK297" s="81"/>
      <c r="MHL297" s="81"/>
      <c r="MHM297" s="81"/>
      <c r="MHN297" s="81"/>
      <c r="MHO297" s="81"/>
      <c r="MHP297" s="81"/>
      <c r="MHQ297" s="81"/>
      <c r="MHR297" s="81"/>
      <c r="MHS297" s="81"/>
      <c r="MHT297" s="81"/>
      <c r="MHU297" s="81"/>
      <c r="MHV297" s="81"/>
      <c r="MHW297" s="81"/>
      <c r="MHX297" s="81"/>
      <c r="MHY297" s="81"/>
      <c r="MHZ297" s="81"/>
      <c r="MIA297" s="81"/>
      <c r="MIB297" s="81"/>
      <c r="MIC297" s="81"/>
      <c r="MID297" s="81"/>
      <c r="MIE297" s="81"/>
      <c r="MIF297" s="81"/>
      <c r="MIG297" s="81"/>
      <c r="MIH297" s="81"/>
      <c r="MII297" s="81"/>
      <c r="MIJ297" s="81"/>
      <c r="MIK297" s="81"/>
      <c r="MIL297" s="81"/>
      <c r="MIM297" s="81"/>
      <c r="MIN297" s="81"/>
      <c r="MIO297" s="81"/>
      <c r="MIP297" s="81"/>
      <c r="MIQ297" s="81"/>
      <c r="MIR297" s="81"/>
      <c r="MIS297" s="81"/>
      <c r="MIT297" s="81"/>
      <c r="MIU297" s="81"/>
      <c r="MIV297" s="81"/>
      <c r="MIW297" s="81"/>
      <c r="MIX297" s="81"/>
      <c r="MIY297" s="81"/>
      <c r="MIZ297" s="81"/>
      <c r="MJA297" s="81"/>
      <c r="MJB297" s="81"/>
      <c r="MJC297" s="81"/>
      <c r="MJD297" s="81"/>
      <c r="MJE297" s="81"/>
      <c r="MJF297" s="81"/>
      <c r="MJG297" s="81"/>
      <c r="MJH297" s="81"/>
      <c r="MJI297" s="81"/>
      <c r="MJJ297" s="81"/>
      <c r="MJK297" s="81"/>
      <c r="MJL297" s="81"/>
      <c r="MJM297" s="81"/>
      <c r="MJN297" s="81"/>
      <c r="MJO297" s="81"/>
      <c r="MJP297" s="81"/>
      <c r="MJQ297" s="81"/>
      <c r="MJR297" s="81"/>
      <c r="MJS297" s="81"/>
      <c r="MJT297" s="81"/>
      <c r="MJU297" s="81"/>
      <c r="MJV297" s="81"/>
      <c r="MJW297" s="81"/>
      <c r="MJX297" s="81"/>
      <c r="MJY297" s="81"/>
      <c r="MJZ297" s="81"/>
      <c r="MKA297" s="81"/>
      <c r="MKB297" s="81"/>
      <c r="MKC297" s="81"/>
      <c r="MKD297" s="81"/>
      <c r="MKE297" s="81"/>
      <c r="MKF297" s="81"/>
      <c r="MKG297" s="81"/>
      <c r="MKH297" s="81"/>
      <c r="MKI297" s="81"/>
      <c r="MKJ297" s="81"/>
      <c r="MKK297" s="81"/>
      <c r="MKL297" s="81"/>
      <c r="MKM297" s="81"/>
      <c r="MKN297" s="81"/>
      <c r="MKO297" s="81"/>
      <c r="MKP297" s="81"/>
      <c r="MKQ297" s="81"/>
      <c r="MKR297" s="81"/>
      <c r="MKS297" s="81"/>
      <c r="MKT297" s="81"/>
      <c r="MKU297" s="81"/>
      <c r="MKV297" s="81"/>
      <c r="MKW297" s="81"/>
      <c r="MKX297" s="81"/>
      <c r="MKY297" s="81"/>
      <c r="MKZ297" s="81"/>
      <c r="MLA297" s="81"/>
      <c r="MLB297" s="81"/>
      <c r="MLC297" s="81"/>
      <c r="MLD297" s="81"/>
      <c r="MLE297" s="81"/>
      <c r="MLF297" s="81"/>
      <c r="MLG297" s="81"/>
      <c r="MLH297" s="81"/>
      <c r="MLI297" s="81"/>
      <c r="MLJ297" s="81"/>
      <c r="MLK297" s="81"/>
      <c r="MLL297" s="81"/>
      <c r="MLM297" s="81"/>
      <c r="MLN297" s="81"/>
      <c r="MLO297" s="81"/>
      <c r="MLP297" s="81"/>
      <c r="MLQ297" s="81"/>
      <c r="MLR297" s="81"/>
      <c r="MLS297" s="81"/>
      <c r="MLT297" s="81"/>
      <c r="MLU297" s="81"/>
      <c r="MLV297" s="81"/>
      <c r="MLW297" s="81"/>
      <c r="MLX297" s="81"/>
      <c r="MLY297" s="81"/>
      <c r="MLZ297" s="81"/>
      <c r="MMA297" s="81"/>
      <c r="MMB297" s="81"/>
      <c r="MMC297" s="81"/>
      <c r="MMD297" s="81"/>
      <c r="MME297" s="81"/>
      <c r="MMF297" s="81"/>
      <c r="MMG297" s="81"/>
      <c r="MMH297" s="81"/>
      <c r="MMI297" s="81"/>
      <c r="MMJ297" s="81"/>
      <c r="MMK297" s="81"/>
      <c r="MML297" s="81"/>
      <c r="MMM297" s="81"/>
      <c r="MMN297" s="81"/>
      <c r="MMO297" s="81"/>
      <c r="MMP297" s="81"/>
      <c r="MMQ297" s="81"/>
      <c r="MMR297" s="81"/>
      <c r="MMS297" s="81"/>
      <c r="MMT297" s="81"/>
      <c r="MMU297" s="81"/>
      <c r="MMV297" s="81"/>
      <c r="MMW297" s="81"/>
      <c r="MMX297" s="81"/>
      <c r="MMY297" s="81"/>
      <c r="MMZ297" s="81"/>
      <c r="MNA297" s="81"/>
      <c r="MNB297" s="81"/>
      <c r="MNC297" s="81"/>
      <c r="MND297" s="81"/>
      <c r="MNE297" s="81"/>
      <c r="MNF297" s="81"/>
      <c r="MNG297" s="81"/>
      <c r="MNH297" s="81"/>
      <c r="MNI297" s="81"/>
      <c r="MNJ297" s="81"/>
      <c r="MNK297" s="81"/>
      <c r="MNL297" s="81"/>
      <c r="MNM297" s="81"/>
      <c r="MNN297" s="81"/>
      <c r="MNO297" s="81"/>
      <c r="MNP297" s="81"/>
      <c r="MNQ297" s="81"/>
      <c r="MNR297" s="81"/>
      <c r="MNS297" s="81"/>
      <c r="MNT297" s="81"/>
      <c r="MNU297" s="81"/>
      <c r="MNV297" s="81"/>
      <c r="MNW297" s="81"/>
      <c r="MNX297" s="81"/>
      <c r="MNY297" s="81"/>
      <c r="MNZ297" s="81"/>
      <c r="MOA297" s="81"/>
      <c r="MOB297" s="81"/>
      <c r="MOC297" s="81"/>
      <c r="MOD297" s="81"/>
      <c r="MOE297" s="81"/>
      <c r="MOF297" s="81"/>
      <c r="MOG297" s="81"/>
      <c r="MOH297" s="81"/>
      <c r="MOI297" s="81"/>
      <c r="MOJ297" s="81"/>
      <c r="MOK297" s="81"/>
      <c r="MOL297" s="81"/>
      <c r="MOM297" s="81"/>
      <c r="MON297" s="81"/>
      <c r="MOO297" s="81"/>
      <c r="MOP297" s="81"/>
      <c r="MOQ297" s="81"/>
      <c r="MOR297" s="81"/>
      <c r="MOS297" s="81"/>
      <c r="MOT297" s="81"/>
      <c r="MOU297" s="81"/>
      <c r="MOV297" s="81"/>
      <c r="MOW297" s="81"/>
      <c r="MOX297" s="81"/>
      <c r="MOY297" s="81"/>
      <c r="MOZ297" s="81"/>
      <c r="MPA297" s="81"/>
      <c r="MPB297" s="81"/>
      <c r="MPC297" s="81"/>
      <c r="MPD297" s="81"/>
      <c r="MPE297" s="81"/>
      <c r="MPF297" s="81"/>
      <c r="MPG297" s="81"/>
      <c r="MPH297" s="81"/>
      <c r="MPI297" s="81"/>
      <c r="MPJ297" s="81"/>
      <c r="MPK297" s="81"/>
      <c r="MPL297" s="81"/>
      <c r="MPM297" s="81"/>
      <c r="MPN297" s="81"/>
      <c r="MPO297" s="81"/>
      <c r="MPP297" s="81"/>
      <c r="MPQ297" s="81"/>
      <c r="MPR297" s="81"/>
      <c r="MPS297" s="81"/>
      <c r="MPT297" s="81"/>
      <c r="MPU297" s="81"/>
      <c r="MPV297" s="81"/>
      <c r="MPW297" s="81"/>
      <c r="MPX297" s="81"/>
      <c r="MPY297" s="81"/>
      <c r="MPZ297" s="81"/>
      <c r="MQA297" s="81"/>
      <c r="MQB297" s="81"/>
      <c r="MQC297" s="81"/>
      <c r="MQD297" s="81"/>
      <c r="MQE297" s="81"/>
      <c r="MQF297" s="81"/>
      <c r="MQG297" s="81"/>
      <c r="MQH297" s="81"/>
      <c r="MQI297" s="81"/>
      <c r="MQJ297" s="81"/>
      <c r="MQK297" s="81"/>
      <c r="MQL297" s="81"/>
      <c r="MQM297" s="81"/>
      <c r="MQN297" s="81"/>
      <c r="MQO297" s="81"/>
      <c r="MQP297" s="81"/>
      <c r="MQQ297" s="81"/>
      <c r="MQR297" s="81"/>
      <c r="MQS297" s="81"/>
      <c r="MQT297" s="81"/>
      <c r="MQU297" s="81"/>
      <c r="MQV297" s="81"/>
      <c r="MQW297" s="81"/>
      <c r="MQX297" s="81"/>
      <c r="MQY297" s="81"/>
      <c r="MQZ297" s="81"/>
      <c r="MRA297" s="81"/>
      <c r="MRB297" s="81"/>
      <c r="MRC297" s="81"/>
      <c r="MRD297" s="81"/>
      <c r="MRE297" s="81"/>
      <c r="MRF297" s="81"/>
      <c r="MRG297" s="81"/>
      <c r="MRH297" s="81"/>
      <c r="MRI297" s="81"/>
      <c r="MRJ297" s="81"/>
      <c r="MRK297" s="81"/>
      <c r="MRL297" s="81"/>
      <c r="MRM297" s="81"/>
      <c r="MRN297" s="81"/>
      <c r="MRO297" s="81"/>
      <c r="MRP297" s="81"/>
      <c r="MRQ297" s="81"/>
      <c r="MRR297" s="81"/>
      <c r="MRS297" s="81"/>
      <c r="MRT297" s="81"/>
      <c r="MRU297" s="81"/>
      <c r="MRV297" s="81"/>
      <c r="MRW297" s="81"/>
      <c r="MRX297" s="81"/>
      <c r="MRY297" s="81"/>
      <c r="MRZ297" s="81"/>
      <c r="MSA297" s="81"/>
      <c r="MSB297" s="81"/>
      <c r="MSC297" s="81"/>
      <c r="MSD297" s="81"/>
      <c r="MSE297" s="81"/>
      <c r="MSF297" s="81"/>
      <c r="MSG297" s="81"/>
      <c r="MSH297" s="81"/>
      <c r="MSI297" s="81"/>
      <c r="MSJ297" s="81"/>
      <c r="MSK297" s="81"/>
      <c r="MSL297" s="81"/>
      <c r="MSM297" s="81"/>
      <c r="MSN297" s="81"/>
      <c r="MSO297" s="81"/>
      <c r="MSP297" s="81"/>
      <c r="MSQ297" s="81"/>
      <c r="MSR297" s="81"/>
      <c r="MSS297" s="81"/>
      <c r="MST297" s="81"/>
      <c r="MSU297" s="81"/>
      <c r="MSV297" s="81"/>
      <c r="MSW297" s="81"/>
      <c r="MSX297" s="81"/>
      <c r="MSY297" s="81"/>
      <c r="MSZ297" s="81"/>
      <c r="MTA297" s="81"/>
      <c r="MTB297" s="81"/>
      <c r="MTC297" s="81"/>
      <c r="MTD297" s="81"/>
      <c r="MTE297" s="81"/>
      <c r="MTF297" s="81"/>
      <c r="MTG297" s="81"/>
      <c r="MTH297" s="81"/>
      <c r="MTI297" s="81"/>
      <c r="MTJ297" s="81"/>
      <c r="MTK297" s="81"/>
      <c r="MTL297" s="81"/>
      <c r="MTM297" s="81"/>
      <c r="MTN297" s="81"/>
      <c r="MTO297" s="81"/>
      <c r="MTP297" s="81"/>
      <c r="MTQ297" s="81"/>
      <c r="MTR297" s="81"/>
      <c r="MTS297" s="81"/>
      <c r="MTT297" s="81"/>
      <c r="MTU297" s="81"/>
      <c r="MTV297" s="81"/>
      <c r="MTW297" s="81"/>
      <c r="MTX297" s="81"/>
      <c r="MTY297" s="81"/>
      <c r="MTZ297" s="81"/>
      <c r="MUA297" s="81"/>
      <c r="MUB297" s="81"/>
      <c r="MUC297" s="81"/>
      <c r="MUD297" s="81"/>
      <c r="MUE297" s="81"/>
      <c r="MUF297" s="81"/>
      <c r="MUG297" s="81"/>
      <c r="MUH297" s="81"/>
      <c r="MUI297" s="81"/>
      <c r="MUJ297" s="81"/>
      <c r="MUK297" s="81"/>
      <c r="MUL297" s="81"/>
      <c r="MUM297" s="81"/>
      <c r="MUN297" s="81"/>
      <c r="MUO297" s="81"/>
      <c r="MUP297" s="81"/>
      <c r="MUQ297" s="81"/>
      <c r="MUR297" s="81"/>
      <c r="MUS297" s="81"/>
      <c r="MUT297" s="81"/>
      <c r="MUU297" s="81"/>
      <c r="MUV297" s="81"/>
      <c r="MUW297" s="81"/>
      <c r="MUX297" s="81"/>
      <c r="MUY297" s="81"/>
      <c r="MUZ297" s="81"/>
      <c r="MVA297" s="81"/>
      <c r="MVB297" s="81"/>
      <c r="MVC297" s="81"/>
      <c r="MVD297" s="81"/>
      <c r="MVE297" s="81"/>
      <c r="MVF297" s="81"/>
      <c r="MVG297" s="81"/>
      <c r="MVH297" s="81"/>
      <c r="MVI297" s="81"/>
      <c r="MVJ297" s="81"/>
      <c r="MVK297" s="81"/>
      <c r="MVL297" s="81"/>
      <c r="MVM297" s="81"/>
      <c r="MVN297" s="81"/>
      <c r="MVO297" s="81"/>
      <c r="MVP297" s="81"/>
      <c r="MVQ297" s="81"/>
      <c r="MVR297" s="81"/>
      <c r="MVS297" s="81"/>
      <c r="MVT297" s="81"/>
      <c r="MVU297" s="81"/>
      <c r="MVV297" s="81"/>
      <c r="MVW297" s="81"/>
      <c r="MVX297" s="81"/>
      <c r="MVY297" s="81"/>
      <c r="MVZ297" s="81"/>
      <c r="MWA297" s="81"/>
      <c r="MWB297" s="81"/>
      <c r="MWC297" s="81"/>
      <c r="MWD297" s="81"/>
      <c r="MWE297" s="81"/>
      <c r="MWF297" s="81"/>
      <c r="MWG297" s="81"/>
      <c r="MWH297" s="81"/>
      <c r="MWI297" s="81"/>
      <c r="MWJ297" s="81"/>
      <c r="MWK297" s="81"/>
      <c r="MWL297" s="81"/>
      <c r="MWM297" s="81"/>
      <c r="MWN297" s="81"/>
      <c r="MWO297" s="81"/>
      <c r="MWP297" s="81"/>
      <c r="MWQ297" s="81"/>
      <c r="MWR297" s="81"/>
      <c r="MWS297" s="81"/>
      <c r="MWT297" s="81"/>
      <c r="MWU297" s="81"/>
      <c r="MWV297" s="81"/>
      <c r="MWW297" s="81"/>
      <c r="MWX297" s="81"/>
      <c r="MWY297" s="81"/>
      <c r="MWZ297" s="81"/>
      <c r="MXA297" s="81"/>
      <c r="MXB297" s="81"/>
      <c r="MXC297" s="81"/>
      <c r="MXD297" s="81"/>
      <c r="MXE297" s="81"/>
      <c r="MXF297" s="81"/>
      <c r="MXG297" s="81"/>
      <c r="MXH297" s="81"/>
      <c r="MXI297" s="81"/>
      <c r="MXJ297" s="81"/>
      <c r="MXK297" s="81"/>
      <c r="MXL297" s="81"/>
      <c r="MXM297" s="81"/>
      <c r="MXN297" s="81"/>
      <c r="MXO297" s="81"/>
      <c r="MXP297" s="81"/>
      <c r="MXQ297" s="81"/>
      <c r="MXR297" s="81"/>
      <c r="MXS297" s="81"/>
      <c r="MXT297" s="81"/>
      <c r="MXU297" s="81"/>
      <c r="MXV297" s="81"/>
      <c r="MXW297" s="81"/>
      <c r="MXX297" s="81"/>
      <c r="MXY297" s="81"/>
      <c r="MXZ297" s="81"/>
      <c r="MYA297" s="81"/>
      <c r="MYB297" s="81"/>
      <c r="MYC297" s="81"/>
      <c r="MYD297" s="81"/>
      <c r="MYE297" s="81"/>
      <c r="MYF297" s="81"/>
      <c r="MYG297" s="81"/>
      <c r="MYH297" s="81"/>
      <c r="MYI297" s="81"/>
      <c r="MYJ297" s="81"/>
      <c r="MYK297" s="81"/>
      <c r="MYL297" s="81"/>
      <c r="MYM297" s="81"/>
      <c r="MYN297" s="81"/>
      <c r="MYO297" s="81"/>
      <c r="MYP297" s="81"/>
      <c r="MYQ297" s="81"/>
      <c r="MYR297" s="81"/>
      <c r="MYS297" s="81"/>
      <c r="MYT297" s="81"/>
      <c r="MYU297" s="81"/>
      <c r="MYV297" s="81"/>
      <c r="MYW297" s="81"/>
      <c r="MYX297" s="81"/>
      <c r="MYY297" s="81"/>
      <c r="MYZ297" s="81"/>
      <c r="MZA297" s="81"/>
      <c r="MZB297" s="81"/>
      <c r="MZC297" s="81"/>
      <c r="MZD297" s="81"/>
      <c r="MZE297" s="81"/>
      <c r="MZF297" s="81"/>
      <c r="MZG297" s="81"/>
      <c r="MZH297" s="81"/>
      <c r="MZI297" s="81"/>
      <c r="MZJ297" s="81"/>
      <c r="MZK297" s="81"/>
      <c r="MZL297" s="81"/>
      <c r="MZM297" s="81"/>
      <c r="MZN297" s="81"/>
      <c r="MZO297" s="81"/>
      <c r="MZP297" s="81"/>
      <c r="MZQ297" s="81"/>
      <c r="MZR297" s="81"/>
      <c r="MZS297" s="81"/>
      <c r="MZT297" s="81"/>
      <c r="MZU297" s="81"/>
      <c r="MZV297" s="81"/>
      <c r="MZW297" s="81"/>
      <c r="MZX297" s="81"/>
      <c r="MZY297" s="81"/>
      <c r="MZZ297" s="81"/>
      <c r="NAA297" s="81"/>
      <c r="NAB297" s="81"/>
      <c r="NAC297" s="81"/>
      <c r="NAD297" s="81"/>
      <c r="NAE297" s="81"/>
      <c r="NAF297" s="81"/>
      <c r="NAG297" s="81"/>
      <c r="NAH297" s="81"/>
      <c r="NAI297" s="81"/>
      <c r="NAJ297" s="81"/>
      <c r="NAK297" s="81"/>
      <c r="NAL297" s="81"/>
      <c r="NAM297" s="81"/>
      <c r="NAN297" s="81"/>
      <c r="NAO297" s="81"/>
      <c r="NAP297" s="81"/>
      <c r="NAQ297" s="81"/>
      <c r="NAR297" s="81"/>
      <c r="NAS297" s="81"/>
      <c r="NAT297" s="81"/>
      <c r="NAU297" s="81"/>
      <c r="NAV297" s="81"/>
      <c r="NAW297" s="81"/>
      <c r="NAX297" s="81"/>
      <c r="NAY297" s="81"/>
      <c r="NAZ297" s="81"/>
      <c r="NBA297" s="81"/>
      <c r="NBB297" s="81"/>
      <c r="NBC297" s="81"/>
      <c r="NBD297" s="81"/>
      <c r="NBE297" s="81"/>
      <c r="NBF297" s="81"/>
      <c r="NBG297" s="81"/>
      <c r="NBH297" s="81"/>
      <c r="NBI297" s="81"/>
      <c r="NBJ297" s="81"/>
      <c r="NBK297" s="81"/>
      <c r="NBL297" s="81"/>
      <c r="NBM297" s="81"/>
      <c r="NBN297" s="81"/>
      <c r="NBO297" s="81"/>
      <c r="NBP297" s="81"/>
      <c r="NBQ297" s="81"/>
      <c r="NBR297" s="81"/>
      <c r="NBS297" s="81"/>
      <c r="NBT297" s="81"/>
      <c r="NBU297" s="81"/>
      <c r="NBV297" s="81"/>
      <c r="NBW297" s="81"/>
      <c r="NBX297" s="81"/>
      <c r="NBY297" s="81"/>
      <c r="NBZ297" s="81"/>
      <c r="NCA297" s="81"/>
      <c r="NCB297" s="81"/>
      <c r="NCC297" s="81"/>
      <c r="NCD297" s="81"/>
      <c r="NCE297" s="81"/>
      <c r="NCF297" s="81"/>
      <c r="NCG297" s="81"/>
      <c r="NCH297" s="81"/>
      <c r="NCI297" s="81"/>
      <c r="NCJ297" s="81"/>
      <c r="NCK297" s="81"/>
      <c r="NCL297" s="81"/>
      <c r="NCM297" s="81"/>
      <c r="NCN297" s="81"/>
      <c r="NCO297" s="81"/>
      <c r="NCP297" s="81"/>
      <c r="NCQ297" s="81"/>
      <c r="NCR297" s="81"/>
      <c r="NCS297" s="81"/>
      <c r="NCT297" s="81"/>
      <c r="NCU297" s="81"/>
      <c r="NCV297" s="81"/>
      <c r="NCW297" s="81"/>
      <c r="NCX297" s="81"/>
      <c r="NCY297" s="81"/>
      <c r="NCZ297" s="81"/>
      <c r="NDA297" s="81"/>
      <c r="NDB297" s="81"/>
      <c r="NDC297" s="81"/>
      <c r="NDD297" s="81"/>
      <c r="NDE297" s="81"/>
      <c r="NDF297" s="81"/>
      <c r="NDG297" s="81"/>
      <c r="NDH297" s="81"/>
      <c r="NDI297" s="81"/>
      <c r="NDJ297" s="81"/>
      <c r="NDK297" s="81"/>
      <c r="NDL297" s="81"/>
      <c r="NDM297" s="81"/>
      <c r="NDN297" s="81"/>
      <c r="NDO297" s="81"/>
      <c r="NDP297" s="81"/>
      <c r="NDQ297" s="81"/>
      <c r="NDR297" s="81"/>
      <c r="NDS297" s="81"/>
      <c r="NDT297" s="81"/>
      <c r="NDU297" s="81"/>
      <c r="NDV297" s="81"/>
      <c r="NDW297" s="81"/>
      <c r="NDX297" s="81"/>
      <c r="NDY297" s="81"/>
      <c r="NDZ297" s="81"/>
      <c r="NEA297" s="81"/>
      <c r="NEB297" s="81"/>
      <c r="NEC297" s="81"/>
      <c r="NED297" s="81"/>
      <c r="NEE297" s="81"/>
      <c r="NEF297" s="81"/>
      <c r="NEG297" s="81"/>
      <c r="NEH297" s="81"/>
      <c r="NEI297" s="81"/>
      <c r="NEJ297" s="81"/>
      <c r="NEK297" s="81"/>
      <c r="NEL297" s="81"/>
      <c r="NEM297" s="81"/>
      <c r="NEN297" s="81"/>
      <c r="NEO297" s="81"/>
      <c r="NEP297" s="81"/>
      <c r="NEQ297" s="81"/>
      <c r="NER297" s="81"/>
      <c r="NES297" s="81"/>
      <c r="NET297" s="81"/>
      <c r="NEU297" s="81"/>
      <c r="NEV297" s="81"/>
      <c r="NEW297" s="81"/>
      <c r="NEX297" s="81"/>
      <c r="NEY297" s="81"/>
      <c r="NEZ297" s="81"/>
      <c r="NFA297" s="81"/>
      <c r="NFB297" s="81"/>
      <c r="NFC297" s="81"/>
      <c r="NFD297" s="81"/>
      <c r="NFE297" s="81"/>
      <c r="NFF297" s="81"/>
      <c r="NFG297" s="81"/>
      <c r="NFH297" s="81"/>
      <c r="NFI297" s="81"/>
      <c r="NFJ297" s="81"/>
      <c r="NFK297" s="81"/>
      <c r="NFL297" s="81"/>
      <c r="NFM297" s="81"/>
      <c r="NFN297" s="81"/>
      <c r="NFO297" s="81"/>
      <c r="NFP297" s="81"/>
      <c r="NFQ297" s="81"/>
      <c r="NFR297" s="81"/>
      <c r="NFS297" s="81"/>
      <c r="NFT297" s="81"/>
      <c r="NFU297" s="81"/>
      <c r="NFV297" s="81"/>
      <c r="NFW297" s="81"/>
      <c r="NFX297" s="81"/>
      <c r="NFY297" s="81"/>
      <c r="NFZ297" s="81"/>
      <c r="NGA297" s="81"/>
      <c r="NGB297" s="81"/>
      <c r="NGC297" s="81"/>
      <c r="NGD297" s="81"/>
      <c r="NGE297" s="81"/>
      <c r="NGF297" s="81"/>
      <c r="NGG297" s="81"/>
      <c r="NGH297" s="81"/>
      <c r="NGI297" s="81"/>
      <c r="NGJ297" s="81"/>
      <c r="NGK297" s="81"/>
      <c r="NGL297" s="81"/>
      <c r="NGM297" s="81"/>
      <c r="NGN297" s="81"/>
      <c r="NGO297" s="81"/>
      <c r="NGP297" s="81"/>
      <c r="NGQ297" s="81"/>
      <c r="NGR297" s="81"/>
      <c r="NGS297" s="81"/>
      <c r="NGT297" s="81"/>
      <c r="NGU297" s="81"/>
      <c r="NGV297" s="81"/>
      <c r="NGW297" s="81"/>
      <c r="NGX297" s="81"/>
      <c r="NGY297" s="81"/>
      <c r="NGZ297" s="81"/>
      <c r="NHA297" s="81"/>
      <c r="NHB297" s="81"/>
      <c r="NHC297" s="81"/>
      <c r="NHD297" s="81"/>
      <c r="NHE297" s="81"/>
      <c r="NHF297" s="81"/>
      <c r="NHG297" s="81"/>
      <c r="NHH297" s="81"/>
      <c r="NHI297" s="81"/>
      <c r="NHJ297" s="81"/>
      <c r="NHK297" s="81"/>
      <c r="NHL297" s="81"/>
      <c r="NHM297" s="81"/>
      <c r="NHN297" s="81"/>
      <c r="NHO297" s="81"/>
      <c r="NHP297" s="81"/>
      <c r="NHQ297" s="81"/>
      <c r="NHR297" s="81"/>
      <c r="NHS297" s="81"/>
      <c r="NHT297" s="81"/>
      <c r="NHU297" s="81"/>
      <c r="NHV297" s="81"/>
      <c r="NHW297" s="81"/>
      <c r="NHX297" s="81"/>
      <c r="NHY297" s="81"/>
      <c r="NHZ297" s="81"/>
      <c r="NIA297" s="81"/>
      <c r="NIB297" s="81"/>
      <c r="NIC297" s="81"/>
      <c r="NID297" s="81"/>
      <c r="NIE297" s="81"/>
      <c r="NIF297" s="81"/>
      <c r="NIG297" s="81"/>
      <c r="NIH297" s="81"/>
      <c r="NII297" s="81"/>
      <c r="NIJ297" s="81"/>
      <c r="NIK297" s="81"/>
      <c r="NIL297" s="81"/>
      <c r="NIM297" s="81"/>
      <c r="NIN297" s="81"/>
      <c r="NIO297" s="81"/>
      <c r="NIP297" s="81"/>
      <c r="NIQ297" s="81"/>
      <c r="NIR297" s="81"/>
      <c r="NIS297" s="81"/>
      <c r="NIT297" s="81"/>
      <c r="NIU297" s="81"/>
      <c r="NIV297" s="81"/>
      <c r="NIW297" s="81"/>
      <c r="NIX297" s="81"/>
      <c r="NIY297" s="81"/>
      <c r="NIZ297" s="81"/>
      <c r="NJA297" s="81"/>
      <c r="NJB297" s="81"/>
      <c r="NJC297" s="81"/>
      <c r="NJD297" s="81"/>
      <c r="NJE297" s="81"/>
      <c r="NJF297" s="81"/>
      <c r="NJG297" s="81"/>
      <c r="NJH297" s="81"/>
      <c r="NJI297" s="81"/>
      <c r="NJJ297" s="81"/>
      <c r="NJK297" s="81"/>
      <c r="NJL297" s="81"/>
      <c r="NJM297" s="81"/>
      <c r="NJN297" s="81"/>
      <c r="NJO297" s="81"/>
      <c r="NJP297" s="81"/>
      <c r="NJQ297" s="81"/>
      <c r="NJR297" s="81"/>
      <c r="NJS297" s="81"/>
      <c r="NJT297" s="81"/>
      <c r="NJU297" s="81"/>
      <c r="NJV297" s="81"/>
      <c r="NJW297" s="81"/>
      <c r="NJX297" s="81"/>
      <c r="NJY297" s="81"/>
      <c r="NJZ297" s="81"/>
      <c r="NKA297" s="81"/>
      <c r="NKB297" s="81"/>
      <c r="NKC297" s="81"/>
      <c r="NKD297" s="81"/>
      <c r="NKE297" s="81"/>
      <c r="NKF297" s="81"/>
      <c r="NKG297" s="81"/>
      <c r="NKH297" s="81"/>
      <c r="NKI297" s="81"/>
      <c r="NKJ297" s="81"/>
      <c r="NKK297" s="81"/>
      <c r="NKL297" s="81"/>
      <c r="NKM297" s="81"/>
      <c r="NKN297" s="81"/>
      <c r="NKO297" s="81"/>
      <c r="NKP297" s="81"/>
      <c r="NKQ297" s="81"/>
      <c r="NKR297" s="81"/>
      <c r="NKS297" s="81"/>
      <c r="NKT297" s="81"/>
      <c r="NKU297" s="81"/>
      <c r="NKV297" s="81"/>
      <c r="NKW297" s="81"/>
      <c r="NKX297" s="81"/>
      <c r="NKY297" s="81"/>
      <c r="NKZ297" s="81"/>
      <c r="NLA297" s="81"/>
      <c r="NLB297" s="81"/>
      <c r="NLC297" s="81"/>
      <c r="NLD297" s="81"/>
      <c r="NLE297" s="81"/>
      <c r="NLF297" s="81"/>
      <c r="NLG297" s="81"/>
      <c r="NLH297" s="81"/>
      <c r="NLI297" s="81"/>
      <c r="NLJ297" s="81"/>
      <c r="NLK297" s="81"/>
      <c r="NLL297" s="81"/>
      <c r="NLM297" s="81"/>
      <c r="NLN297" s="81"/>
      <c r="NLO297" s="81"/>
      <c r="NLP297" s="81"/>
      <c r="NLQ297" s="81"/>
      <c r="NLR297" s="81"/>
      <c r="NLS297" s="81"/>
      <c r="NLT297" s="81"/>
      <c r="NLU297" s="81"/>
      <c r="NLV297" s="81"/>
      <c r="NLW297" s="81"/>
      <c r="NLX297" s="81"/>
      <c r="NLY297" s="81"/>
      <c r="NLZ297" s="81"/>
      <c r="NMA297" s="81"/>
      <c r="NMB297" s="81"/>
      <c r="NMC297" s="81"/>
      <c r="NMD297" s="81"/>
      <c r="NME297" s="81"/>
      <c r="NMF297" s="81"/>
      <c r="NMG297" s="81"/>
      <c r="NMH297" s="81"/>
      <c r="NMI297" s="81"/>
      <c r="NMJ297" s="81"/>
      <c r="NMK297" s="81"/>
      <c r="NML297" s="81"/>
      <c r="NMM297" s="81"/>
      <c r="NMN297" s="81"/>
      <c r="NMO297" s="81"/>
      <c r="NMP297" s="81"/>
      <c r="NMQ297" s="81"/>
      <c r="NMR297" s="81"/>
      <c r="NMS297" s="81"/>
      <c r="NMT297" s="81"/>
      <c r="NMU297" s="81"/>
      <c r="NMV297" s="81"/>
      <c r="NMW297" s="81"/>
      <c r="NMX297" s="81"/>
      <c r="NMY297" s="81"/>
      <c r="NMZ297" s="81"/>
      <c r="NNA297" s="81"/>
      <c r="NNB297" s="81"/>
      <c r="NNC297" s="81"/>
      <c r="NND297" s="81"/>
      <c r="NNE297" s="81"/>
      <c r="NNF297" s="81"/>
      <c r="NNG297" s="81"/>
      <c r="NNH297" s="81"/>
      <c r="NNI297" s="81"/>
      <c r="NNJ297" s="81"/>
      <c r="NNK297" s="81"/>
      <c r="NNL297" s="81"/>
      <c r="NNM297" s="81"/>
      <c r="NNN297" s="81"/>
      <c r="NNO297" s="81"/>
      <c r="NNP297" s="81"/>
      <c r="NNQ297" s="81"/>
      <c r="NNR297" s="81"/>
      <c r="NNS297" s="81"/>
      <c r="NNT297" s="81"/>
      <c r="NNU297" s="81"/>
      <c r="NNV297" s="81"/>
      <c r="NNW297" s="81"/>
      <c r="NNX297" s="81"/>
      <c r="NNY297" s="81"/>
      <c r="NNZ297" s="81"/>
      <c r="NOA297" s="81"/>
      <c r="NOB297" s="81"/>
      <c r="NOC297" s="81"/>
      <c r="NOD297" s="81"/>
      <c r="NOE297" s="81"/>
      <c r="NOF297" s="81"/>
      <c r="NOG297" s="81"/>
      <c r="NOH297" s="81"/>
      <c r="NOI297" s="81"/>
      <c r="NOJ297" s="81"/>
      <c r="NOK297" s="81"/>
      <c r="NOL297" s="81"/>
      <c r="NOM297" s="81"/>
      <c r="NON297" s="81"/>
      <c r="NOO297" s="81"/>
      <c r="NOP297" s="81"/>
      <c r="NOQ297" s="81"/>
      <c r="NOR297" s="81"/>
      <c r="NOS297" s="81"/>
      <c r="NOT297" s="81"/>
      <c r="NOU297" s="81"/>
      <c r="NOV297" s="81"/>
      <c r="NOW297" s="81"/>
      <c r="NOX297" s="81"/>
      <c r="NOY297" s="81"/>
      <c r="NOZ297" s="81"/>
      <c r="NPA297" s="81"/>
      <c r="NPB297" s="81"/>
      <c r="NPC297" s="81"/>
      <c r="NPD297" s="81"/>
      <c r="NPE297" s="81"/>
      <c r="NPF297" s="81"/>
      <c r="NPG297" s="81"/>
      <c r="NPH297" s="81"/>
      <c r="NPI297" s="81"/>
      <c r="NPJ297" s="81"/>
      <c r="NPK297" s="81"/>
      <c r="NPL297" s="81"/>
      <c r="NPM297" s="81"/>
      <c r="NPN297" s="81"/>
      <c r="NPO297" s="81"/>
      <c r="NPP297" s="81"/>
      <c r="NPQ297" s="81"/>
      <c r="NPR297" s="81"/>
      <c r="NPS297" s="81"/>
      <c r="NPT297" s="81"/>
      <c r="NPU297" s="81"/>
      <c r="NPV297" s="81"/>
      <c r="NPW297" s="81"/>
      <c r="NPX297" s="81"/>
      <c r="NPY297" s="81"/>
      <c r="NPZ297" s="81"/>
      <c r="NQA297" s="81"/>
      <c r="NQB297" s="81"/>
      <c r="NQC297" s="81"/>
      <c r="NQD297" s="81"/>
      <c r="NQE297" s="81"/>
      <c r="NQF297" s="81"/>
      <c r="NQG297" s="81"/>
      <c r="NQH297" s="81"/>
      <c r="NQI297" s="81"/>
      <c r="NQJ297" s="81"/>
      <c r="NQK297" s="81"/>
      <c r="NQL297" s="81"/>
      <c r="NQM297" s="81"/>
      <c r="NQN297" s="81"/>
      <c r="NQO297" s="81"/>
      <c r="NQP297" s="81"/>
      <c r="NQQ297" s="81"/>
      <c r="NQR297" s="81"/>
      <c r="NQS297" s="81"/>
      <c r="NQT297" s="81"/>
      <c r="NQU297" s="81"/>
      <c r="NQV297" s="81"/>
      <c r="NQW297" s="81"/>
      <c r="NQX297" s="81"/>
      <c r="NQY297" s="81"/>
      <c r="NQZ297" s="81"/>
      <c r="NRA297" s="81"/>
      <c r="NRB297" s="81"/>
      <c r="NRC297" s="81"/>
      <c r="NRD297" s="81"/>
      <c r="NRE297" s="81"/>
      <c r="NRF297" s="81"/>
      <c r="NRG297" s="81"/>
      <c r="NRH297" s="81"/>
      <c r="NRI297" s="81"/>
      <c r="NRJ297" s="81"/>
      <c r="NRK297" s="81"/>
      <c r="NRL297" s="81"/>
      <c r="NRM297" s="81"/>
      <c r="NRN297" s="81"/>
      <c r="NRO297" s="81"/>
      <c r="NRP297" s="81"/>
      <c r="NRQ297" s="81"/>
      <c r="NRR297" s="81"/>
      <c r="NRS297" s="81"/>
      <c r="NRT297" s="81"/>
      <c r="NRU297" s="81"/>
      <c r="NRV297" s="81"/>
      <c r="NRW297" s="81"/>
      <c r="NRX297" s="81"/>
      <c r="NRY297" s="81"/>
      <c r="NRZ297" s="81"/>
      <c r="NSA297" s="81"/>
      <c r="NSB297" s="81"/>
      <c r="NSC297" s="81"/>
      <c r="NSD297" s="81"/>
      <c r="NSE297" s="81"/>
      <c r="NSF297" s="81"/>
      <c r="NSG297" s="81"/>
      <c r="NSH297" s="81"/>
      <c r="NSI297" s="81"/>
      <c r="NSJ297" s="81"/>
      <c r="NSK297" s="81"/>
      <c r="NSL297" s="81"/>
      <c r="NSM297" s="81"/>
      <c r="NSN297" s="81"/>
      <c r="NSO297" s="81"/>
      <c r="NSP297" s="81"/>
      <c r="NSQ297" s="81"/>
      <c r="NSR297" s="81"/>
      <c r="NSS297" s="81"/>
      <c r="NST297" s="81"/>
      <c r="NSU297" s="81"/>
      <c r="NSV297" s="81"/>
      <c r="NSW297" s="81"/>
      <c r="NSX297" s="81"/>
      <c r="NSY297" s="81"/>
      <c r="NSZ297" s="81"/>
      <c r="NTA297" s="81"/>
      <c r="NTB297" s="81"/>
      <c r="NTC297" s="81"/>
      <c r="NTD297" s="81"/>
      <c r="NTE297" s="81"/>
      <c r="NTF297" s="81"/>
      <c r="NTG297" s="81"/>
      <c r="NTH297" s="81"/>
      <c r="NTI297" s="81"/>
      <c r="NTJ297" s="81"/>
      <c r="NTK297" s="81"/>
      <c r="NTL297" s="81"/>
      <c r="NTM297" s="81"/>
      <c r="NTN297" s="81"/>
      <c r="NTO297" s="81"/>
      <c r="NTP297" s="81"/>
      <c r="NTQ297" s="81"/>
      <c r="NTR297" s="81"/>
      <c r="NTS297" s="81"/>
      <c r="NTT297" s="81"/>
      <c r="NTU297" s="81"/>
      <c r="NTV297" s="81"/>
      <c r="NTW297" s="81"/>
      <c r="NTX297" s="81"/>
      <c r="NTY297" s="81"/>
      <c r="NTZ297" s="81"/>
      <c r="NUA297" s="81"/>
      <c r="NUB297" s="81"/>
      <c r="NUC297" s="81"/>
      <c r="NUD297" s="81"/>
      <c r="NUE297" s="81"/>
      <c r="NUF297" s="81"/>
      <c r="NUG297" s="81"/>
      <c r="NUH297" s="81"/>
      <c r="NUI297" s="81"/>
      <c r="NUJ297" s="81"/>
      <c r="NUK297" s="81"/>
      <c r="NUL297" s="81"/>
      <c r="NUM297" s="81"/>
      <c r="NUN297" s="81"/>
      <c r="NUO297" s="81"/>
      <c r="NUP297" s="81"/>
      <c r="NUQ297" s="81"/>
      <c r="NUR297" s="81"/>
      <c r="NUS297" s="81"/>
      <c r="NUT297" s="81"/>
      <c r="NUU297" s="81"/>
      <c r="NUV297" s="81"/>
      <c r="NUW297" s="81"/>
      <c r="NUX297" s="81"/>
      <c r="NUY297" s="81"/>
      <c r="NUZ297" s="81"/>
      <c r="NVA297" s="81"/>
      <c r="NVB297" s="81"/>
      <c r="NVC297" s="81"/>
      <c r="NVD297" s="81"/>
      <c r="NVE297" s="81"/>
      <c r="NVF297" s="81"/>
      <c r="NVG297" s="81"/>
      <c r="NVH297" s="81"/>
      <c r="NVI297" s="81"/>
      <c r="NVJ297" s="81"/>
      <c r="NVK297" s="81"/>
      <c r="NVL297" s="81"/>
      <c r="NVM297" s="81"/>
      <c r="NVN297" s="81"/>
      <c r="NVO297" s="81"/>
      <c r="NVP297" s="81"/>
      <c r="NVQ297" s="81"/>
      <c r="NVR297" s="81"/>
      <c r="NVS297" s="81"/>
      <c r="NVT297" s="81"/>
      <c r="NVU297" s="81"/>
      <c r="NVV297" s="81"/>
      <c r="NVW297" s="81"/>
      <c r="NVX297" s="81"/>
      <c r="NVY297" s="81"/>
      <c r="NVZ297" s="81"/>
      <c r="NWA297" s="81"/>
      <c r="NWB297" s="81"/>
      <c r="NWC297" s="81"/>
      <c r="NWD297" s="81"/>
      <c r="NWE297" s="81"/>
      <c r="NWF297" s="81"/>
      <c r="NWG297" s="81"/>
      <c r="NWH297" s="81"/>
      <c r="NWI297" s="81"/>
      <c r="NWJ297" s="81"/>
      <c r="NWK297" s="81"/>
      <c r="NWL297" s="81"/>
      <c r="NWM297" s="81"/>
      <c r="NWN297" s="81"/>
      <c r="NWO297" s="81"/>
      <c r="NWP297" s="81"/>
      <c r="NWQ297" s="81"/>
      <c r="NWR297" s="81"/>
      <c r="NWS297" s="81"/>
      <c r="NWT297" s="81"/>
      <c r="NWU297" s="81"/>
      <c r="NWV297" s="81"/>
      <c r="NWW297" s="81"/>
      <c r="NWX297" s="81"/>
      <c r="NWY297" s="81"/>
      <c r="NWZ297" s="81"/>
      <c r="NXA297" s="81"/>
      <c r="NXB297" s="81"/>
      <c r="NXC297" s="81"/>
      <c r="NXD297" s="81"/>
      <c r="NXE297" s="81"/>
      <c r="NXF297" s="81"/>
      <c r="NXG297" s="81"/>
      <c r="NXH297" s="81"/>
      <c r="NXI297" s="81"/>
      <c r="NXJ297" s="81"/>
      <c r="NXK297" s="81"/>
      <c r="NXL297" s="81"/>
      <c r="NXM297" s="81"/>
      <c r="NXN297" s="81"/>
      <c r="NXO297" s="81"/>
      <c r="NXP297" s="81"/>
      <c r="NXQ297" s="81"/>
      <c r="NXR297" s="81"/>
      <c r="NXS297" s="81"/>
      <c r="NXT297" s="81"/>
      <c r="NXU297" s="81"/>
      <c r="NXV297" s="81"/>
      <c r="NXW297" s="81"/>
      <c r="NXX297" s="81"/>
      <c r="NXY297" s="81"/>
      <c r="NXZ297" s="81"/>
      <c r="NYA297" s="81"/>
      <c r="NYB297" s="81"/>
      <c r="NYC297" s="81"/>
      <c r="NYD297" s="81"/>
      <c r="NYE297" s="81"/>
      <c r="NYF297" s="81"/>
      <c r="NYG297" s="81"/>
      <c r="NYH297" s="81"/>
      <c r="NYI297" s="81"/>
      <c r="NYJ297" s="81"/>
      <c r="NYK297" s="81"/>
      <c r="NYL297" s="81"/>
      <c r="NYM297" s="81"/>
      <c r="NYN297" s="81"/>
      <c r="NYO297" s="81"/>
      <c r="NYP297" s="81"/>
      <c r="NYQ297" s="81"/>
      <c r="NYR297" s="81"/>
      <c r="NYS297" s="81"/>
      <c r="NYT297" s="81"/>
      <c r="NYU297" s="81"/>
      <c r="NYV297" s="81"/>
      <c r="NYW297" s="81"/>
      <c r="NYX297" s="81"/>
      <c r="NYY297" s="81"/>
      <c r="NYZ297" s="81"/>
      <c r="NZA297" s="81"/>
      <c r="NZB297" s="81"/>
      <c r="NZC297" s="81"/>
      <c r="NZD297" s="81"/>
      <c r="NZE297" s="81"/>
      <c r="NZF297" s="81"/>
      <c r="NZG297" s="81"/>
      <c r="NZH297" s="81"/>
      <c r="NZI297" s="81"/>
      <c r="NZJ297" s="81"/>
      <c r="NZK297" s="81"/>
      <c r="NZL297" s="81"/>
      <c r="NZM297" s="81"/>
      <c r="NZN297" s="81"/>
      <c r="NZO297" s="81"/>
      <c r="NZP297" s="81"/>
      <c r="NZQ297" s="81"/>
      <c r="NZR297" s="81"/>
      <c r="NZS297" s="81"/>
      <c r="NZT297" s="81"/>
      <c r="NZU297" s="81"/>
      <c r="NZV297" s="81"/>
      <c r="NZW297" s="81"/>
      <c r="NZX297" s="81"/>
      <c r="NZY297" s="81"/>
      <c r="NZZ297" s="81"/>
      <c r="OAA297" s="81"/>
      <c r="OAB297" s="81"/>
      <c r="OAC297" s="81"/>
      <c r="OAD297" s="81"/>
      <c r="OAE297" s="81"/>
      <c r="OAF297" s="81"/>
      <c r="OAG297" s="81"/>
      <c r="OAH297" s="81"/>
      <c r="OAI297" s="81"/>
      <c r="OAJ297" s="81"/>
      <c r="OAK297" s="81"/>
      <c r="OAL297" s="81"/>
      <c r="OAM297" s="81"/>
      <c r="OAN297" s="81"/>
      <c r="OAO297" s="81"/>
      <c r="OAP297" s="81"/>
      <c r="OAQ297" s="81"/>
      <c r="OAR297" s="81"/>
      <c r="OAS297" s="81"/>
      <c r="OAT297" s="81"/>
      <c r="OAU297" s="81"/>
      <c r="OAV297" s="81"/>
      <c r="OAW297" s="81"/>
      <c r="OAX297" s="81"/>
      <c r="OAY297" s="81"/>
      <c r="OAZ297" s="81"/>
      <c r="OBA297" s="81"/>
      <c r="OBB297" s="81"/>
      <c r="OBC297" s="81"/>
      <c r="OBD297" s="81"/>
      <c r="OBE297" s="81"/>
      <c r="OBF297" s="81"/>
      <c r="OBG297" s="81"/>
      <c r="OBH297" s="81"/>
      <c r="OBI297" s="81"/>
      <c r="OBJ297" s="81"/>
      <c r="OBK297" s="81"/>
      <c r="OBL297" s="81"/>
      <c r="OBM297" s="81"/>
      <c r="OBN297" s="81"/>
      <c r="OBO297" s="81"/>
      <c r="OBP297" s="81"/>
      <c r="OBQ297" s="81"/>
      <c r="OBR297" s="81"/>
      <c r="OBS297" s="81"/>
      <c r="OBT297" s="81"/>
      <c r="OBU297" s="81"/>
      <c r="OBV297" s="81"/>
      <c r="OBW297" s="81"/>
      <c r="OBX297" s="81"/>
      <c r="OBY297" s="81"/>
      <c r="OBZ297" s="81"/>
      <c r="OCA297" s="81"/>
      <c r="OCB297" s="81"/>
      <c r="OCC297" s="81"/>
      <c r="OCD297" s="81"/>
      <c r="OCE297" s="81"/>
      <c r="OCF297" s="81"/>
      <c r="OCG297" s="81"/>
      <c r="OCH297" s="81"/>
      <c r="OCI297" s="81"/>
      <c r="OCJ297" s="81"/>
      <c r="OCK297" s="81"/>
      <c r="OCL297" s="81"/>
      <c r="OCM297" s="81"/>
      <c r="OCN297" s="81"/>
      <c r="OCO297" s="81"/>
      <c r="OCP297" s="81"/>
      <c r="OCQ297" s="81"/>
      <c r="OCR297" s="81"/>
      <c r="OCS297" s="81"/>
      <c r="OCT297" s="81"/>
      <c r="OCU297" s="81"/>
      <c r="OCV297" s="81"/>
      <c r="OCW297" s="81"/>
      <c r="OCX297" s="81"/>
      <c r="OCY297" s="81"/>
      <c r="OCZ297" s="81"/>
      <c r="ODA297" s="81"/>
      <c r="ODB297" s="81"/>
      <c r="ODC297" s="81"/>
      <c r="ODD297" s="81"/>
      <c r="ODE297" s="81"/>
      <c r="ODF297" s="81"/>
      <c r="ODG297" s="81"/>
      <c r="ODH297" s="81"/>
      <c r="ODI297" s="81"/>
      <c r="ODJ297" s="81"/>
      <c r="ODK297" s="81"/>
      <c r="ODL297" s="81"/>
      <c r="ODM297" s="81"/>
      <c r="ODN297" s="81"/>
      <c r="ODO297" s="81"/>
      <c r="ODP297" s="81"/>
      <c r="ODQ297" s="81"/>
      <c r="ODR297" s="81"/>
      <c r="ODS297" s="81"/>
      <c r="ODT297" s="81"/>
      <c r="ODU297" s="81"/>
      <c r="ODV297" s="81"/>
      <c r="ODW297" s="81"/>
      <c r="ODX297" s="81"/>
      <c r="ODY297" s="81"/>
      <c r="ODZ297" s="81"/>
      <c r="OEA297" s="81"/>
      <c r="OEB297" s="81"/>
      <c r="OEC297" s="81"/>
      <c r="OED297" s="81"/>
      <c r="OEE297" s="81"/>
      <c r="OEF297" s="81"/>
      <c r="OEG297" s="81"/>
      <c r="OEH297" s="81"/>
      <c r="OEI297" s="81"/>
      <c r="OEJ297" s="81"/>
      <c r="OEK297" s="81"/>
      <c r="OEL297" s="81"/>
      <c r="OEM297" s="81"/>
      <c r="OEN297" s="81"/>
      <c r="OEO297" s="81"/>
      <c r="OEP297" s="81"/>
      <c r="OEQ297" s="81"/>
      <c r="OER297" s="81"/>
      <c r="OES297" s="81"/>
      <c r="OET297" s="81"/>
      <c r="OEU297" s="81"/>
      <c r="OEV297" s="81"/>
      <c r="OEW297" s="81"/>
      <c r="OEX297" s="81"/>
      <c r="OEY297" s="81"/>
      <c r="OEZ297" s="81"/>
      <c r="OFA297" s="81"/>
      <c r="OFB297" s="81"/>
      <c r="OFC297" s="81"/>
      <c r="OFD297" s="81"/>
      <c r="OFE297" s="81"/>
      <c r="OFF297" s="81"/>
      <c r="OFG297" s="81"/>
      <c r="OFH297" s="81"/>
      <c r="OFI297" s="81"/>
      <c r="OFJ297" s="81"/>
      <c r="OFK297" s="81"/>
      <c r="OFL297" s="81"/>
      <c r="OFM297" s="81"/>
      <c r="OFN297" s="81"/>
      <c r="OFO297" s="81"/>
      <c r="OFP297" s="81"/>
      <c r="OFQ297" s="81"/>
      <c r="OFR297" s="81"/>
      <c r="OFS297" s="81"/>
      <c r="OFT297" s="81"/>
      <c r="OFU297" s="81"/>
      <c r="OFV297" s="81"/>
      <c r="OFW297" s="81"/>
      <c r="OFX297" s="81"/>
      <c r="OFY297" s="81"/>
      <c r="OFZ297" s="81"/>
      <c r="OGA297" s="81"/>
      <c r="OGB297" s="81"/>
      <c r="OGC297" s="81"/>
      <c r="OGD297" s="81"/>
      <c r="OGE297" s="81"/>
      <c r="OGF297" s="81"/>
      <c r="OGG297" s="81"/>
      <c r="OGH297" s="81"/>
      <c r="OGI297" s="81"/>
      <c r="OGJ297" s="81"/>
      <c r="OGK297" s="81"/>
      <c r="OGL297" s="81"/>
      <c r="OGM297" s="81"/>
      <c r="OGN297" s="81"/>
      <c r="OGO297" s="81"/>
      <c r="OGP297" s="81"/>
      <c r="OGQ297" s="81"/>
      <c r="OGR297" s="81"/>
      <c r="OGS297" s="81"/>
      <c r="OGT297" s="81"/>
      <c r="OGU297" s="81"/>
      <c r="OGV297" s="81"/>
      <c r="OGW297" s="81"/>
      <c r="OGX297" s="81"/>
      <c r="OGY297" s="81"/>
      <c r="OGZ297" s="81"/>
      <c r="OHA297" s="81"/>
      <c r="OHB297" s="81"/>
      <c r="OHC297" s="81"/>
      <c r="OHD297" s="81"/>
      <c r="OHE297" s="81"/>
      <c r="OHF297" s="81"/>
      <c r="OHG297" s="81"/>
      <c r="OHH297" s="81"/>
      <c r="OHI297" s="81"/>
      <c r="OHJ297" s="81"/>
      <c r="OHK297" s="81"/>
      <c r="OHL297" s="81"/>
      <c r="OHM297" s="81"/>
      <c r="OHN297" s="81"/>
      <c r="OHO297" s="81"/>
      <c r="OHP297" s="81"/>
      <c r="OHQ297" s="81"/>
      <c r="OHR297" s="81"/>
      <c r="OHS297" s="81"/>
      <c r="OHT297" s="81"/>
      <c r="OHU297" s="81"/>
      <c r="OHV297" s="81"/>
      <c r="OHW297" s="81"/>
      <c r="OHX297" s="81"/>
      <c r="OHY297" s="81"/>
      <c r="OHZ297" s="81"/>
      <c r="OIA297" s="81"/>
      <c r="OIB297" s="81"/>
      <c r="OIC297" s="81"/>
      <c r="OID297" s="81"/>
      <c r="OIE297" s="81"/>
      <c r="OIF297" s="81"/>
      <c r="OIG297" s="81"/>
      <c r="OIH297" s="81"/>
      <c r="OII297" s="81"/>
      <c r="OIJ297" s="81"/>
      <c r="OIK297" s="81"/>
      <c r="OIL297" s="81"/>
      <c r="OIM297" s="81"/>
      <c r="OIN297" s="81"/>
      <c r="OIO297" s="81"/>
      <c r="OIP297" s="81"/>
      <c r="OIQ297" s="81"/>
      <c r="OIR297" s="81"/>
      <c r="OIS297" s="81"/>
      <c r="OIT297" s="81"/>
      <c r="OIU297" s="81"/>
      <c r="OIV297" s="81"/>
      <c r="OIW297" s="81"/>
      <c r="OIX297" s="81"/>
      <c r="OIY297" s="81"/>
      <c r="OIZ297" s="81"/>
      <c r="OJA297" s="81"/>
      <c r="OJB297" s="81"/>
      <c r="OJC297" s="81"/>
      <c r="OJD297" s="81"/>
      <c r="OJE297" s="81"/>
      <c r="OJF297" s="81"/>
      <c r="OJG297" s="81"/>
      <c r="OJH297" s="81"/>
      <c r="OJI297" s="81"/>
      <c r="OJJ297" s="81"/>
      <c r="OJK297" s="81"/>
      <c r="OJL297" s="81"/>
      <c r="OJM297" s="81"/>
      <c r="OJN297" s="81"/>
      <c r="OJO297" s="81"/>
      <c r="OJP297" s="81"/>
      <c r="OJQ297" s="81"/>
      <c r="OJR297" s="81"/>
      <c r="OJS297" s="81"/>
      <c r="OJT297" s="81"/>
      <c r="OJU297" s="81"/>
      <c r="OJV297" s="81"/>
      <c r="OJW297" s="81"/>
      <c r="OJX297" s="81"/>
      <c r="OJY297" s="81"/>
      <c r="OJZ297" s="81"/>
      <c r="OKA297" s="81"/>
      <c r="OKB297" s="81"/>
      <c r="OKC297" s="81"/>
      <c r="OKD297" s="81"/>
      <c r="OKE297" s="81"/>
      <c r="OKF297" s="81"/>
      <c r="OKG297" s="81"/>
      <c r="OKH297" s="81"/>
      <c r="OKI297" s="81"/>
      <c r="OKJ297" s="81"/>
      <c r="OKK297" s="81"/>
      <c r="OKL297" s="81"/>
      <c r="OKM297" s="81"/>
      <c r="OKN297" s="81"/>
      <c r="OKO297" s="81"/>
      <c r="OKP297" s="81"/>
      <c r="OKQ297" s="81"/>
      <c r="OKR297" s="81"/>
      <c r="OKS297" s="81"/>
      <c r="OKT297" s="81"/>
      <c r="OKU297" s="81"/>
      <c r="OKV297" s="81"/>
      <c r="OKW297" s="81"/>
      <c r="OKX297" s="81"/>
      <c r="OKY297" s="81"/>
      <c r="OKZ297" s="81"/>
      <c r="OLA297" s="81"/>
      <c r="OLB297" s="81"/>
      <c r="OLC297" s="81"/>
      <c r="OLD297" s="81"/>
      <c r="OLE297" s="81"/>
      <c r="OLF297" s="81"/>
      <c r="OLG297" s="81"/>
      <c r="OLH297" s="81"/>
      <c r="OLI297" s="81"/>
      <c r="OLJ297" s="81"/>
      <c r="OLK297" s="81"/>
      <c r="OLL297" s="81"/>
      <c r="OLM297" s="81"/>
      <c r="OLN297" s="81"/>
      <c r="OLO297" s="81"/>
      <c r="OLP297" s="81"/>
      <c r="OLQ297" s="81"/>
      <c r="OLR297" s="81"/>
      <c r="OLS297" s="81"/>
      <c r="OLT297" s="81"/>
      <c r="OLU297" s="81"/>
      <c r="OLV297" s="81"/>
      <c r="OLW297" s="81"/>
      <c r="OLX297" s="81"/>
      <c r="OLY297" s="81"/>
      <c r="OLZ297" s="81"/>
      <c r="OMA297" s="81"/>
      <c r="OMB297" s="81"/>
      <c r="OMC297" s="81"/>
      <c r="OMD297" s="81"/>
      <c r="OME297" s="81"/>
      <c r="OMF297" s="81"/>
      <c r="OMG297" s="81"/>
      <c r="OMH297" s="81"/>
      <c r="OMI297" s="81"/>
      <c r="OMJ297" s="81"/>
      <c r="OMK297" s="81"/>
      <c r="OML297" s="81"/>
      <c r="OMM297" s="81"/>
      <c r="OMN297" s="81"/>
      <c r="OMO297" s="81"/>
      <c r="OMP297" s="81"/>
      <c r="OMQ297" s="81"/>
      <c r="OMR297" s="81"/>
      <c r="OMS297" s="81"/>
      <c r="OMT297" s="81"/>
      <c r="OMU297" s="81"/>
      <c r="OMV297" s="81"/>
      <c r="OMW297" s="81"/>
      <c r="OMX297" s="81"/>
      <c r="OMY297" s="81"/>
      <c r="OMZ297" s="81"/>
      <c r="ONA297" s="81"/>
      <c r="ONB297" s="81"/>
      <c r="ONC297" s="81"/>
      <c r="OND297" s="81"/>
      <c r="ONE297" s="81"/>
      <c r="ONF297" s="81"/>
      <c r="ONG297" s="81"/>
      <c r="ONH297" s="81"/>
      <c r="ONI297" s="81"/>
      <c r="ONJ297" s="81"/>
      <c r="ONK297" s="81"/>
      <c r="ONL297" s="81"/>
      <c r="ONM297" s="81"/>
      <c r="ONN297" s="81"/>
      <c r="ONO297" s="81"/>
      <c r="ONP297" s="81"/>
      <c r="ONQ297" s="81"/>
      <c r="ONR297" s="81"/>
      <c r="ONS297" s="81"/>
      <c r="ONT297" s="81"/>
      <c r="ONU297" s="81"/>
      <c r="ONV297" s="81"/>
      <c r="ONW297" s="81"/>
      <c r="ONX297" s="81"/>
      <c r="ONY297" s="81"/>
      <c r="ONZ297" s="81"/>
      <c r="OOA297" s="81"/>
      <c r="OOB297" s="81"/>
      <c r="OOC297" s="81"/>
      <c r="OOD297" s="81"/>
      <c r="OOE297" s="81"/>
      <c r="OOF297" s="81"/>
      <c r="OOG297" s="81"/>
      <c r="OOH297" s="81"/>
      <c r="OOI297" s="81"/>
      <c r="OOJ297" s="81"/>
      <c r="OOK297" s="81"/>
      <c r="OOL297" s="81"/>
      <c r="OOM297" s="81"/>
      <c r="OON297" s="81"/>
      <c r="OOO297" s="81"/>
      <c r="OOP297" s="81"/>
      <c r="OOQ297" s="81"/>
      <c r="OOR297" s="81"/>
      <c r="OOS297" s="81"/>
      <c r="OOT297" s="81"/>
      <c r="OOU297" s="81"/>
      <c r="OOV297" s="81"/>
      <c r="OOW297" s="81"/>
      <c r="OOX297" s="81"/>
      <c r="OOY297" s="81"/>
      <c r="OOZ297" s="81"/>
      <c r="OPA297" s="81"/>
      <c r="OPB297" s="81"/>
      <c r="OPC297" s="81"/>
      <c r="OPD297" s="81"/>
      <c r="OPE297" s="81"/>
      <c r="OPF297" s="81"/>
      <c r="OPG297" s="81"/>
      <c r="OPH297" s="81"/>
      <c r="OPI297" s="81"/>
      <c r="OPJ297" s="81"/>
      <c r="OPK297" s="81"/>
      <c r="OPL297" s="81"/>
      <c r="OPM297" s="81"/>
      <c r="OPN297" s="81"/>
      <c r="OPO297" s="81"/>
      <c r="OPP297" s="81"/>
      <c r="OPQ297" s="81"/>
      <c r="OPR297" s="81"/>
      <c r="OPS297" s="81"/>
      <c r="OPT297" s="81"/>
      <c r="OPU297" s="81"/>
      <c r="OPV297" s="81"/>
      <c r="OPW297" s="81"/>
      <c r="OPX297" s="81"/>
      <c r="OPY297" s="81"/>
      <c r="OPZ297" s="81"/>
      <c r="OQA297" s="81"/>
      <c r="OQB297" s="81"/>
      <c r="OQC297" s="81"/>
      <c r="OQD297" s="81"/>
      <c r="OQE297" s="81"/>
      <c r="OQF297" s="81"/>
      <c r="OQG297" s="81"/>
      <c r="OQH297" s="81"/>
      <c r="OQI297" s="81"/>
      <c r="OQJ297" s="81"/>
      <c r="OQK297" s="81"/>
      <c r="OQL297" s="81"/>
      <c r="OQM297" s="81"/>
      <c r="OQN297" s="81"/>
      <c r="OQO297" s="81"/>
      <c r="OQP297" s="81"/>
      <c r="OQQ297" s="81"/>
      <c r="OQR297" s="81"/>
      <c r="OQS297" s="81"/>
      <c r="OQT297" s="81"/>
      <c r="OQU297" s="81"/>
      <c r="OQV297" s="81"/>
      <c r="OQW297" s="81"/>
      <c r="OQX297" s="81"/>
      <c r="OQY297" s="81"/>
      <c r="OQZ297" s="81"/>
      <c r="ORA297" s="81"/>
      <c r="ORB297" s="81"/>
      <c r="ORC297" s="81"/>
      <c r="ORD297" s="81"/>
      <c r="ORE297" s="81"/>
      <c r="ORF297" s="81"/>
      <c r="ORG297" s="81"/>
      <c r="ORH297" s="81"/>
      <c r="ORI297" s="81"/>
      <c r="ORJ297" s="81"/>
      <c r="ORK297" s="81"/>
      <c r="ORL297" s="81"/>
      <c r="ORM297" s="81"/>
      <c r="ORN297" s="81"/>
      <c r="ORO297" s="81"/>
      <c r="ORP297" s="81"/>
      <c r="ORQ297" s="81"/>
      <c r="ORR297" s="81"/>
      <c r="ORS297" s="81"/>
      <c r="ORT297" s="81"/>
      <c r="ORU297" s="81"/>
      <c r="ORV297" s="81"/>
      <c r="ORW297" s="81"/>
      <c r="ORX297" s="81"/>
      <c r="ORY297" s="81"/>
      <c r="ORZ297" s="81"/>
      <c r="OSA297" s="81"/>
      <c r="OSB297" s="81"/>
      <c r="OSC297" s="81"/>
      <c r="OSD297" s="81"/>
      <c r="OSE297" s="81"/>
      <c r="OSF297" s="81"/>
      <c r="OSG297" s="81"/>
      <c r="OSH297" s="81"/>
      <c r="OSI297" s="81"/>
      <c r="OSJ297" s="81"/>
      <c r="OSK297" s="81"/>
      <c r="OSL297" s="81"/>
      <c r="OSM297" s="81"/>
      <c r="OSN297" s="81"/>
      <c r="OSO297" s="81"/>
      <c r="OSP297" s="81"/>
      <c r="OSQ297" s="81"/>
      <c r="OSR297" s="81"/>
      <c r="OSS297" s="81"/>
      <c r="OST297" s="81"/>
      <c r="OSU297" s="81"/>
      <c r="OSV297" s="81"/>
      <c r="OSW297" s="81"/>
      <c r="OSX297" s="81"/>
      <c r="OSY297" s="81"/>
      <c r="OSZ297" s="81"/>
      <c r="OTA297" s="81"/>
      <c r="OTB297" s="81"/>
      <c r="OTC297" s="81"/>
      <c r="OTD297" s="81"/>
      <c r="OTE297" s="81"/>
      <c r="OTF297" s="81"/>
      <c r="OTG297" s="81"/>
      <c r="OTH297" s="81"/>
      <c r="OTI297" s="81"/>
      <c r="OTJ297" s="81"/>
      <c r="OTK297" s="81"/>
      <c r="OTL297" s="81"/>
      <c r="OTM297" s="81"/>
      <c r="OTN297" s="81"/>
      <c r="OTO297" s="81"/>
      <c r="OTP297" s="81"/>
      <c r="OTQ297" s="81"/>
      <c r="OTR297" s="81"/>
      <c r="OTS297" s="81"/>
      <c r="OTT297" s="81"/>
      <c r="OTU297" s="81"/>
      <c r="OTV297" s="81"/>
      <c r="OTW297" s="81"/>
      <c r="OTX297" s="81"/>
      <c r="OTY297" s="81"/>
      <c r="OTZ297" s="81"/>
      <c r="OUA297" s="81"/>
      <c r="OUB297" s="81"/>
      <c r="OUC297" s="81"/>
      <c r="OUD297" s="81"/>
      <c r="OUE297" s="81"/>
      <c r="OUF297" s="81"/>
      <c r="OUG297" s="81"/>
      <c r="OUH297" s="81"/>
      <c r="OUI297" s="81"/>
      <c r="OUJ297" s="81"/>
      <c r="OUK297" s="81"/>
      <c r="OUL297" s="81"/>
      <c r="OUM297" s="81"/>
      <c r="OUN297" s="81"/>
      <c r="OUO297" s="81"/>
      <c r="OUP297" s="81"/>
      <c r="OUQ297" s="81"/>
      <c r="OUR297" s="81"/>
      <c r="OUS297" s="81"/>
      <c r="OUT297" s="81"/>
      <c r="OUU297" s="81"/>
      <c r="OUV297" s="81"/>
      <c r="OUW297" s="81"/>
      <c r="OUX297" s="81"/>
      <c r="OUY297" s="81"/>
      <c r="OUZ297" s="81"/>
      <c r="OVA297" s="81"/>
      <c r="OVB297" s="81"/>
      <c r="OVC297" s="81"/>
      <c r="OVD297" s="81"/>
      <c r="OVE297" s="81"/>
      <c r="OVF297" s="81"/>
      <c r="OVG297" s="81"/>
      <c r="OVH297" s="81"/>
      <c r="OVI297" s="81"/>
      <c r="OVJ297" s="81"/>
      <c r="OVK297" s="81"/>
      <c r="OVL297" s="81"/>
      <c r="OVM297" s="81"/>
      <c r="OVN297" s="81"/>
      <c r="OVO297" s="81"/>
      <c r="OVP297" s="81"/>
      <c r="OVQ297" s="81"/>
      <c r="OVR297" s="81"/>
      <c r="OVS297" s="81"/>
      <c r="OVT297" s="81"/>
      <c r="OVU297" s="81"/>
      <c r="OVV297" s="81"/>
      <c r="OVW297" s="81"/>
      <c r="OVX297" s="81"/>
      <c r="OVY297" s="81"/>
      <c r="OVZ297" s="81"/>
      <c r="OWA297" s="81"/>
      <c r="OWB297" s="81"/>
      <c r="OWC297" s="81"/>
      <c r="OWD297" s="81"/>
      <c r="OWE297" s="81"/>
      <c r="OWF297" s="81"/>
      <c r="OWG297" s="81"/>
      <c r="OWH297" s="81"/>
      <c r="OWI297" s="81"/>
      <c r="OWJ297" s="81"/>
      <c r="OWK297" s="81"/>
      <c r="OWL297" s="81"/>
      <c r="OWM297" s="81"/>
      <c r="OWN297" s="81"/>
      <c r="OWO297" s="81"/>
      <c r="OWP297" s="81"/>
      <c r="OWQ297" s="81"/>
      <c r="OWR297" s="81"/>
      <c r="OWS297" s="81"/>
      <c r="OWT297" s="81"/>
      <c r="OWU297" s="81"/>
      <c r="OWV297" s="81"/>
      <c r="OWW297" s="81"/>
      <c r="OWX297" s="81"/>
      <c r="OWY297" s="81"/>
      <c r="OWZ297" s="81"/>
      <c r="OXA297" s="81"/>
      <c r="OXB297" s="81"/>
      <c r="OXC297" s="81"/>
      <c r="OXD297" s="81"/>
      <c r="OXE297" s="81"/>
      <c r="OXF297" s="81"/>
      <c r="OXG297" s="81"/>
      <c r="OXH297" s="81"/>
      <c r="OXI297" s="81"/>
      <c r="OXJ297" s="81"/>
      <c r="OXK297" s="81"/>
      <c r="OXL297" s="81"/>
      <c r="OXM297" s="81"/>
      <c r="OXN297" s="81"/>
      <c r="OXO297" s="81"/>
      <c r="OXP297" s="81"/>
      <c r="OXQ297" s="81"/>
      <c r="OXR297" s="81"/>
      <c r="OXS297" s="81"/>
      <c r="OXT297" s="81"/>
      <c r="OXU297" s="81"/>
      <c r="OXV297" s="81"/>
      <c r="OXW297" s="81"/>
      <c r="OXX297" s="81"/>
      <c r="OXY297" s="81"/>
      <c r="OXZ297" s="81"/>
      <c r="OYA297" s="81"/>
      <c r="OYB297" s="81"/>
      <c r="OYC297" s="81"/>
      <c r="OYD297" s="81"/>
      <c r="OYE297" s="81"/>
      <c r="OYF297" s="81"/>
      <c r="OYG297" s="81"/>
      <c r="OYH297" s="81"/>
      <c r="OYI297" s="81"/>
      <c r="OYJ297" s="81"/>
      <c r="OYK297" s="81"/>
      <c r="OYL297" s="81"/>
      <c r="OYM297" s="81"/>
      <c r="OYN297" s="81"/>
      <c r="OYO297" s="81"/>
      <c r="OYP297" s="81"/>
      <c r="OYQ297" s="81"/>
      <c r="OYR297" s="81"/>
      <c r="OYS297" s="81"/>
      <c r="OYT297" s="81"/>
      <c r="OYU297" s="81"/>
      <c r="OYV297" s="81"/>
      <c r="OYW297" s="81"/>
      <c r="OYX297" s="81"/>
      <c r="OYY297" s="81"/>
      <c r="OYZ297" s="81"/>
      <c r="OZA297" s="81"/>
      <c r="OZB297" s="81"/>
      <c r="OZC297" s="81"/>
      <c r="OZD297" s="81"/>
      <c r="OZE297" s="81"/>
      <c r="OZF297" s="81"/>
      <c r="OZG297" s="81"/>
      <c r="OZH297" s="81"/>
      <c r="OZI297" s="81"/>
      <c r="OZJ297" s="81"/>
      <c r="OZK297" s="81"/>
      <c r="OZL297" s="81"/>
      <c r="OZM297" s="81"/>
      <c r="OZN297" s="81"/>
      <c r="OZO297" s="81"/>
      <c r="OZP297" s="81"/>
      <c r="OZQ297" s="81"/>
      <c r="OZR297" s="81"/>
      <c r="OZS297" s="81"/>
      <c r="OZT297" s="81"/>
      <c r="OZU297" s="81"/>
      <c r="OZV297" s="81"/>
      <c r="OZW297" s="81"/>
      <c r="OZX297" s="81"/>
      <c r="OZY297" s="81"/>
      <c r="OZZ297" s="81"/>
      <c r="PAA297" s="81"/>
      <c r="PAB297" s="81"/>
      <c r="PAC297" s="81"/>
      <c r="PAD297" s="81"/>
      <c r="PAE297" s="81"/>
      <c r="PAF297" s="81"/>
      <c r="PAG297" s="81"/>
      <c r="PAH297" s="81"/>
      <c r="PAI297" s="81"/>
      <c r="PAJ297" s="81"/>
      <c r="PAK297" s="81"/>
      <c r="PAL297" s="81"/>
      <c r="PAM297" s="81"/>
      <c r="PAN297" s="81"/>
      <c r="PAO297" s="81"/>
      <c r="PAP297" s="81"/>
      <c r="PAQ297" s="81"/>
      <c r="PAR297" s="81"/>
      <c r="PAS297" s="81"/>
      <c r="PAT297" s="81"/>
      <c r="PAU297" s="81"/>
      <c r="PAV297" s="81"/>
      <c r="PAW297" s="81"/>
      <c r="PAX297" s="81"/>
      <c r="PAY297" s="81"/>
      <c r="PAZ297" s="81"/>
      <c r="PBA297" s="81"/>
      <c r="PBB297" s="81"/>
      <c r="PBC297" s="81"/>
      <c r="PBD297" s="81"/>
      <c r="PBE297" s="81"/>
      <c r="PBF297" s="81"/>
      <c r="PBG297" s="81"/>
      <c r="PBH297" s="81"/>
      <c r="PBI297" s="81"/>
      <c r="PBJ297" s="81"/>
      <c r="PBK297" s="81"/>
      <c r="PBL297" s="81"/>
      <c r="PBM297" s="81"/>
      <c r="PBN297" s="81"/>
      <c r="PBO297" s="81"/>
      <c r="PBP297" s="81"/>
      <c r="PBQ297" s="81"/>
      <c r="PBR297" s="81"/>
      <c r="PBS297" s="81"/>
      <c r="PBT297" s="81"/>
      <c r="PBU297" s="81"/>
      <c r="PBV297" s="81"/>
      <c r="PBW297" s="81"/>
      <c r="PBX297" s="81"/>
      <c r="PBY297" s="81"/>
      <c r="PBZ297" s="81"/>
      <c r="PCA297" s="81"/>
      <c r="PCB297" s="81"/>
      <c r="PCC297" s="81"/>
      <c r="PCD297" s="81"/>
      <c r="PCE297" s="81"/>
      <c r="PCF297" s="81"/>
      <c r="PCG297" s="81"/>
      <c r="PCH297" s="81"/>
      <c r="PCI297" s="81"/>
      <c r="PCJ297" s="81"/>
      <c r="PCK297" s="81"/>
      <c r="PCL297" s="81"/>
      <c r="PCM297" s="81"/>
      <c r="PCN297" s="81"/>
      <c r="PCO297" s="81"/>
      <c r="PCP297" s="81"/>
      <c r="PCQ297" s="81"/>
      <c r="PCR297" s="81"/>
      <c r="PCS297" s="81"/>
      <c r="PCT297" s="81"/>
      <c r="PCU297" s="81"/>
      <c r="PCV297" s="81"/>
      <c r="PCW297" s="81"/>
      <c r="PCX297" s="81"/>
      <c r="PCY297" s="81"/>
      <c r="PCZ297" s="81"/>
      <c r="PDA297" s="81"/>
      <c r="PDB297" s="81"/>
      <c r="PDC297" s="81"/>
      <c r="PDD297" s="81"/>
      <c r="PDE297" s="81"/>
      <c r="PDF297" s="81"/>
      <c r="PDG297" s="81"/>
      <c r="PDH297" s="81"/>
      <c r="PDI297" s="81"/>
      <c r="PDJ297" s="81"/>
      <c r="PDK297" s="81"/>
      <c r="PDL297" s="81"/>
      <c r="PDM297" s="81"/>
      <c r="PDN297" s="81"/>
      <c r="PDO297" s="81"/>
      <c r="PDP297" s="81"/>
      <c r="PDQ297" s="81"/>
      <c r="PDR297" s="81"/>
      <c r="PDS297" s="81"/>
      <c r="PDT297" s="81"/>
      <c r="PDU297" s="81"/>
      <c r="PDV297" s="81"/>
      <c r="PDW297" s="81"/>
      <c r="PDX297" s="81"/>
      <c r="PDY297" s="81"/>
      <c r="PDZ297" s="81"/>
      <c r="PEA297" s="81"/>
      <c r="PEB297" s="81"/>
      <c r="PEC297" s="81"/>
      <c r="PED297" s="81"/>
      <c r="PEE297" s="81"/>
      <c r="PEF297" s="81"/>
      <c r="PEG297" s="81"/>
      <c r="PEH297" s="81"/>
      <c r="PEI297" s="81"/>
      <c r="PEJ297" s="81"/>
      <c r="PEK297" s="81"/>
      <c r="PEL297" s="81"/>
      <c r="PEM297" s="81"/>
      <c r="PEN297" s="81"/>
      <c r="PEO297" s="81"/>
      <c r="PEP297" s="81"/>
      <c r="PEQ297" s="81"/>
      <c r="PER297" s="81"/>
      <c r="PES297" s="81"/>
      <c r="PET297" s="81"/>
      <c r="PEU297" s="81"/>
      <c r="PEV297" s="81"/>
      <c r="PEW297" s="81"/>
      <c r="PEX297" s="81"/>
      <c r="PEY297" s="81"/>
      <c r="PEZ297" s="81"/>
      <c r="PFA297" s="81"/>
      <c r="PFB297" s="81"/>
      <c r="PFC297" s="81"/>
      <c r="PFD297" s="81"/>
      <c r="PFE297" s="81"/>
      <c r="PFF297" s="81"/>
      <c r="PFG297" s="81"/>
      <c r="PFH297" s="81"/>
      <c r="PFI297" s="81"/>
      <c r="PFJ297" s="81"/>
      <c r="PFK297" s="81"/>
      <c r="PFL297" s="81"/>
      <c r="PFM297" s="81"/>
      <c r="PFN297" s="81"/>
      <c r="PFO297" s="81"/>
      <c r="PFP297" s="81"/>
      <c r="PFQ297" s="81"/>
      <c r="PFR297" s="81"/>
      <c r="PFS297" s="81"/>
      <c r="PFT297" s="81"/>
      <c r="PFU297" s="81"/>
      <c r="PFV297" s="81"/>
      <c r="PFW297" s="81"/>
      <c r="PFX297" s="81"/>
      <c r="PFY297" s="81"/>
      <c r="PFZ297" s="81"/>
      <c r="PGA297" s="81"/>
      <c r="PGB297" s="81"/>
      <c r="PGC297" s="81"/>
      <c r="PGD297" s="81"/>
      <c r="PGE297" s="81"/>
      <c r="PGF297" s="81"/>
      <c r="PGG297" s="81"/>
      <c r="PGH297" s="81"/>
      <c r="PGI297" s="81"/>
      <c r="PGJ297" s="81"/>
      <c r="PGK297" s="81"/>
      <c r="PGL297" s="81"/>
      <c r="PGM297" s="81"/>
      <c r="PGN297" s="81"/>
      <c r="PGO297" s="81"/>
      <c r="PGP297" s="81"/>
      <c r="PGQ297" s="81"/>
      <c r="PGR297" s="81"/>
      <c r="PGS297" s="81"/>
      <c r="PGT297" s="81"/>
      <c r="PGU297" s="81"/>
      <c r="PGV297" s="81"/>
      <c r="PGW297" s="81"/>
      <c r="PGX297" s="81"/>
      <c r="PGY297" s="81"/>
      <c r="PGZ297" s="81"/>
      <c r="PHA297" s="81"/>
      <c r="PHB297" s="81"/>
      <c r="PHC297" s="81"/>
      <c r="PHD297" s="81"/>
      <c r="PHE297" s="81"/>
      <c r="PHF297" s="81"/>
      <c r="PHG297" s="81"/>
      <c r="PHH297" s="81"/>
      <c r="PHI297" s="81"/>
      <c r="PHJ297" s="81"/>
      <c r="PHK297" s="81"/>
      <c r="PHL297" s="81"/>
      <c r="PHM297" s="81"/>
      <c r="PHN297" s="81"/>
      <c r="PHO297" s="81"/>
      <c r="PHP297" s="81"/>
      <c r="PHQ297" s="81"/>
      <c r="PHR297" s="81"/>
      <c r="PHS297" s="81"/>
      <c r="PHT297" s="81"/>
      <c r="PHU297" s="81"/>
      <c r="PHV297" s="81"/>
      <c r="PHW297" s="81"/>
      <c r="PHX297" s="81"/>
      <c r="PHY297" s="81"/>
      <c r="PHZ297" s="81"/>
      <c r="PIA297" s="81"/>
      <c r="PIB297" s="81"/>
      <c r="PIC297" s="81"/>
      <c r="PID297" s="81"/>
      <c r="PIE297" s="81"/>
      <c r="PIF297" s="81"/>
      <c r="PIG297" s="81"/>
      <c r="PIH297" s="81"/>
      <c r="PII297" s="81"/>
      <c r="PIJ297" s="81"/>
      <c r="PIK297" s="81"/>
      <c r="PIL297" s="81"/>
      <c r="PIM297" s="81"/>
      <c r="PIN297" s="81"/>
      <c r="PIO297" s="81"/>
      <c r="PIP297" s="81"/>
      <c r="PIQ297" s="81"/>
      <c r="PIR297" s="81"/>
      <c r="PIS297" s="81"/>
      <c r="PIT297" s="81"/>
      <c r="PIU297" s="81"/>
      <c r="PIV297" s="81"/>
      <c r="PIW297" s="81"/>
      <c r="PIX297" s="81"/>
      <c r="PIY297" s="81"/>
      <c r="PIZ297" s="81"/>
      <c r="PJA297" s="81"/>
      <c r="PJB297" s="81"/>
      <c r="PJC297" s="81"/>
      <c r="PJD297" s="81"/>
      <c r="PJE297" s="81"/>
      <c r="PJF297" s="81"/>
      <c r="PJG297" s="81"/>
      <c r="PJH297" s="81"/>
      <c r="PJI297" s="81"/>
      <c r="PJJ297" s="81"/>
      <c r="PJK297" s="81"/>
      <c r="PJL297" s="81"/>
      <c r="PJM297" s="81"/>
      <c r="PJN297" s="81"/>
      <c r="PJO297" s="81"/>
      <c r="PJP297" s="81"/>
      <c r="PJQ297" s="81"/>
      <c r="PJR297" s="81"/>
      <c r="PJS297" s="81"/>
      <c r="PJT297" s="81"/>
      <c r="PJU297" s="81"/>
      <c r="PJV297" s="81"/>
      <c r="PJW297" s="81"/>
      <c r="PJX297" s="81"/>
      <c r="PJY297" s="81"/>
      <c r="PJZ297" s="81"/>
      <c r="PKA297" s="81"/>
      <c r="PKB297" s="81"/>
      <c r="PKC297" s="81"/>
      <c r="PKD297" s="81"/>
      <c r="PKE297" s="81"/>
      <c r="PKF297" s="81"/>
      <c r="PKG297" s="81"/>
      <c r="PKH297" s="81"/>
      <c r="PKI297" s="81"/>
      <c r="PKJ297" s="81"/>
      <c r="PKK297" s="81"/>
      <c r="PKL297" s="81"/>
      <c r="PKM297" s="81"/>
      <c r="PKN297" s="81"/>
      <c r="PKO297" s="81"/>
      <c r="PKP297" s="81"/>
      <c r="PKQ297" s="81"/>
      <c r="PKR297" s="81"/>
      <c r="PKS297" s="81"/>
      <c r="PKT297" s="81"/>
      <c r="PKU297" s="81"/>
      <c r="PKV297" s="81"/>
      <c r="PKW297" s="81"/>
      <c r="PKX297" s="81"/>
      <c r="PKY297" s="81"/>
      <c r="PKZ297" s="81"/>
      <c r="PLA297" s="81"/>
      <c r="PLB297" s="81"/>
      <c r="PLC297" s="81"/>
      <c r="PLD297" s="81"/>
      <c r="PLE297" s="81"/>
      <c r="PLF297" s="81"/>
      <c r="PLG297" s="81"/>
      <c r="PLH297" s="81"/>
      <c r="PLI297" s="81"/>
      <c r="PLJ297" s="81"/>
      <c r="PLK297" s="81"/>
      <c r="PLL297" s="81"/>
      <c r="PLM297" s="81"/>
      <c r="PLN297" s="81"/>
      <c r="PLO297" s="81"/>
      <c r="PLP297" s="81"/>
      <c r="PLQ297" s="81"/>
      <c r="PLR297" s="81"/>
      <c r="PLS297" s="81"/>
      <c r="PLT297" s="81"/>
      <c r="PLU297" s="81"/>
      <c r="PLV297" s="81"/>
      <c r="PLW297" s="81"/>
      <c r="PLX297" s="81"/>
      <c r="PLY297" s="81"/>
      <c r="PLZ297" s="81"/>
      <c r="PMA297" s="81"/>
      <c r="PMB297" s="81"/>
      <c r="PMC297" s="81"/>
      <c r="PMD297" s="81"/>
      <c r="PME297" s="81"/>
      <c r="PMF297" s="81"/>
      <c r="PMG297" s="81"/>
      <c r="PMH297" s="81"/>
      <c r="PMI297" s="81"/>
      <c r="PMJ297" s="81"/>
      <c r="PMK297" s="81"/>
      <c r="PML297" s="81"/>
      <c r="PMM297" s="81"/>
      <c r="PMN297" s="81"/>
      <c r="PMO297" s="81"/>
      <c r="PMP297" s="81"/>
      <c r="PMQ297" s="81"/>
      <c r="PMR297" s="81"/>
      <c r="PMS297" s="81"/>
      <c r="PMT297" s="81"/>
      <c r="PMU297" s="81"/>
      <c r="PMV297" s="81"/>
      <c r="PMW297" s="81"/>
      <c r="PMX297" s="81"/>
      <c r="PMY297" s="81"/>
      <c r="PMZ297" s="81"/>
      <c r="PNA297" s="81"/>
      <c r="PNB297" s="81"/>
      <c r="PNC297" s="81"/>
      <c r="PND297" s="81"/>
      <c r="PNE297" s="81"/>
      <c r="PNF297" s="81"/>
      <c r="PNG297" s="81"/>
      <c r="PNH297" s="81"/>
      <c r="PNI297" s="81"/>
      <c r="PNJ297" s="81"/>
      <c r="PNK297" s="81"/>
      <c r="PNL297" s="81"/>
      <c r="PNM297" s="81"/>
      <c r="PNN297" s="81"/>
      <c r="PNO297" s="81"/>
      <c r="PNP297" s="81"/>
      <c r="PNQ297" s="81"/>
      <c r="PNR297" s="81"/>
      <c r="PNS297" s="81"/>
      <c r="PNT297" s="81"/>
      <c r="PNU297" s="81"/>
      <c r="PNV297" s="81"/>
      <c r="PNW297" s="81"/>
      <c r="PNX297" s="81"/>
      <c r="PNY297" s="81"/>
      <c r="PNZ297" s="81"/>
      <c r="POA297" s="81"/>
      <c r="POB297" s="81"/>
      <c r="POC297" s="81"/>
      <c r="POD297" s="81"/>
      <c r="POE297" s="81"/>
      <c r="POF297" s="81"/>
      <c r="POG297" s="81"/>
      <c r="POH297" s="81"/>
      <c r="POI297" s="81"/>
      <c r="POJ297" s="81"/>
      <c r="POK297" s="81"/>
      <c r="POL297" s="81"/>
      <c r="POM297" s="81"/>
      <c r="PON297" s="81"/>
      <c r="POO297" s="81"/>
      <c r="POP297" s="81"/>
      <c r="POQ297" s="81"/>
      <c r="POR297" s="81"/>
      <c r="POS297" s="81"/>
      <c r="POT297" s="81"/>
      <c r="POU297" s="81"/>
      <c r="POV297" s="81"/>
      <c r="POW297" s="81"/>
      <c r="POX297" s="81"/>
      <c r="POY297" s="81"/>
      <c r="POZ297" s="81"/>
      <c r="PPA297" s="81"/>
      <c r="PPB297" s="81"/>
      <c r="PPC297" s="81"/>
      <c r="PPD297" s="81"/>
      <c r="PPE297" s="81"/>
      <c r="PPF297" s="81"/>
      <c r="PPG297" s="81"/>
      <c r="PPH297" s="81"/>
      <c r="PPI297" s="81"/>
      <c r="PPJ297" s="81"/>
      <c r="PPK297" s="81"/>
      <c r="PPL297" s="81"/>
      <c r="PPM297" s="81"/>
      <c r="PPN297" s="81"/>
      <c r="PPO297" s="81"/>
      <c r="PPP297" s="81"/>
      <c r="PPQ297" s="81"/>
      <c r="PPR297" s="81"/>
      <c r="PPS297" s="81"/>
      <c r="PPT297" s="81"/>
      <c r="PPU297" s="81"/>
      <c r="PPV297" s="81"/>
      <c r="PPW297" s="81"/>
      <c r="PPX297" s="81"/>
      <c r="PPY297" s="81"/>
      <c r="PPZ297" s="81"/>
      <c r="PQA297" s="81"/>
      <c r="PQB297" s="81"/>
      <c r="PQC297" s="81"/>
      <c r="PQD297" s="81"/>
      <c r="PQE297" s="81"/>
      <c r="PQF297" s="81"/>
      <c r="PQG297" s="81"/>
      <c r="PQH297" s="81"/>
      <c r="PQI297" s="81"/>
      <c r="PQJ297" s="81"/>
      <c r="PQK297" s="81"/>
      <c r="PQL297" s="81"/>
      <c r="PQM297" s="81"/>
      <c r="PQN297" s="81"/>
      <c r="PQO297" s="81"/>
      <c r="PQP297" s="81"/>
      <c r="PQQ297" s="81"/>
      <c r="PQR297" s="81"/>
      <c r="PQS297" s="81"/>
      <c r="PQT297" s="81"/>
      <c r="PQU297" s="81"/>
      <c r="PQV297" s="81"/>
      <c r="PQW297" s="81"/>
      <c r="PQX297" s="81"/>
      <c r="PQY297" s="81"/>
      <c r="PQZ297" s="81"/>
      <c r="PRA297" s="81"/>
      <c r="PRB297" s="81"/>
      <c r="PRC297" s="81"/>
      <c r="PRD297" s="81"/>
      <c r="PRE297" s="81"/>
      <c r="PRF297" s="81"/>
      <c r="PRG297" s="81"/>
      <c r="PRH297" s="81"/>
      <c r="PRI297" s="81"/>
      <c r="PRJ297" s="81"/>
      <c r="PRK297" s="81"/>
      <c r="PRL297" s="81"/>
      <c r="PRM297" s="81"/>
      <c r="PRN297" s="81"/>
      <c r="PRO297" s="81"/>
      <c r="PRP297" s="81"/>
      <c r="PRQ297" s="81"/>
      <c r="PRR297" s="81"/>
      <c r="PRS297" s="81"/>
      <c r="PRT297" s="81"/>
      <c r="PRU297" s="81"/>
      <c r="PRV297" s="81"/>
      <c r="PRW297" s="81"/>
      <c r="PRX297" s="81"/>
      <c r="PRY297" s="81"/>
      <c r="PRZ297" s="81"/>
      <c r="PSA297" s="81"/>
      <c r="PSB297" s="81"/>
      <c r="PSC297" s="81"/>
      <c r="PSD297" s="81"/>
      <c r="PSE297" s="81"/>
      <c r="PSF297" s="81"/>
      <c r="PSG297" s="81"/>
      <c r="PSH297" s="81"/>
      <c r="PSI297" s="81"/>
      <c r="PSJ297" s="81"/>
      <c r="PSK297" s="81"/>
      <c r="PSL297" s="81"/>
      <c r="PSM297" s="81"/>
      <c r="PSN297" s="81"/>
      <c r="PSO297" s="81"/>
      <c r="PSP297" s="81"/>
      <c r="PSQ297" s="81"/>
      <c r="PSR297" s="81"/>
      <c r="PSS297" s="81"/>
      <c r="PST297" s="81"/>
      <c r="PSU297" s="81"/>
      <c r="PSV297" s="81"/>
      <c r="PSW297" s="81"/>
      <c r="PSX297" s="81"/>
      <c r="PSY297" s="81"/>
      <c r="PSZ297" s="81"/>
      <c r="PTA297" s="81"/>
      <c r="PTB297" s="81"/>
      <c r="PTC297" s="81"/>
      <c r="PTD297" s="81"/>
      <c r="PTE297" s="81"/>
      <c r="PTF297" s="81"/>
      <c r="PTG297" s="81"/>
      <c r="PTH297" s="81"/>
      <c r="PTI297" s="81"/>
      <c r="PTJ297" s="81"/>
      <c r="PTK297" s="81"/>
      <c r="PTL297" s="81"/>
      <c r="PTM297" s="81"/>
      <c r="PTN297" s="81"/>
      <c r="PTO297" s="81"/>
      <c r="PTP297" s="81"/>
      <c r="PTQ297" s="81"/>
      <c r="PTR297" s="81"/>
      <c r="PTS297" s="81"/>
      <c r="PTT297" s="81"/>
      <c r="PTU297" s="81"/>
      <c r="PTV297" s="81"/>
      <c r="PTW297" s="81"/>
      <c r="PTX297" s="81"/>
      <c r="PTY297" s="81"/>
      <c r="PTZ297" s="81"/>
      <c r="PUA297" s="81"/>
      <c r="PUB297" s="81"/>
      <c r="PUC297" s="81"/>
      <c r="PUD297" s="81"/>
      <c r="PUE297" s="81"/>
      <c r="PUF297" s="81"/>
      <c r="PUG297" s="81"/>
      <c r="PUH297" s="81"/>
      <c r="PUI297" s="81"/>
      <c r="PUJ297" s="81"/>
      <c r="PUK297" s="81"/>
      <c r="PUL297" s="81"/>
      <c r="PUM297" s="81"/>
      <c r="PUN297" s="81"/>
      <c r="PUO297" s="81"/>
      <c r="PUP297" s="81"/>
      <c r="PUQ297" s="81"/>
      <c r="PUR297" s="81"/>
      <c r="PUS297" s="81"/>
      <c r="PUT297" s="81"/>
      <c r="PUU297" s="81"/>
      <c r="PUV297" s="81"/>
      <c r="PUW297" s="81"/>
      <c r="PUX297" s="81"/>
      <c r="PUY297" s="81"/>
      <c r="PUZ297" s="81"/>
      <c r="PVA297" s="81"/>
      <c r="PVB297" s="81"/>
      <c r="PVC297" s="81"/>
      <c r="PVD297" s="81"/>
      <c r="PVE297" s="81"/>
      <c r="PVF297" s="81"/>
      <c r="PVG297" s="81"/>
      <c r="PVH297" s="81"/>
      <c r="PVI297" s="81"/>
      <c r="PVJ297" s="81"/>
      <c r="PVK297" s="81"/>
      <c r="PVL297" s="81"/>
      <c r="PVM297" s="81"/>
      <c r="PVN297" s="81"/>
      <c r="PVO297" s="81"/>
      <c r="PVP297" s="81"/>
      <c r="PVQ297" s="81"/>
      <c r="PVR297" s="81"/>
      <c r="PVS297" s="81"/>
      <c r="PVT297" s="81"/>
      <c r="PVU297" s="81"/>
      <c r="PVV297" s="81"/>
      <c r="PVW297" s="81"/>
      <c r="PVX297" s="81"/>
      <c r="PVY297" s="81"/>
      <c r="PVZ297" s="81"/>
      <c r="PWA297" s="81"/>
      <c r="PWB297" s="81"/>
      <c r="PWC297" s="81"/>
      <c r="PWD297" s="81"/>
      <c r="PWE297" s="81"/>
      <c r="PWF297" s="81"/>
      <c r="PWG297" s="81"/>
      <c r="PWH297" s="81"/>
      <c r="PWI297" s="81"/>
      <c r="PWJ297" s="81"/>
      <c r="PWK297" s="81"/>
      <c r="PWL297" s="81"/>
      <c r="PWM297" s="81"/>
      <c r="PWN297" s="81"/>
      <c r="PWO297" s="81"/>
      <c r="PWP297" s="81"/>
      <c r="PWQ297" s="81"/>
      <c r="PWR297" s="81"/>
      <c r="PWS297" s="81"/>
      <c r="PWT297" s="81"/>
      <c r="PWU297" s="81"/>
      <c r="PWV297" s="81"/>
      <c r="PWW297" s="81"/>
      <c r="PWX297" s="81"/>
      <c r="PWY297" s="81"/>
      <c r="PWZ297" s="81"/>
      <c r="PXA297" s="81"/>
      <c r="PXB297" s="81"/>
      <c r="PXC297" s="81"/>
      <c r="PXD297" s="81"/>
      <c r="PXE297" s="81"/>
      <c r="PXF297" s="81"/>
      <c r="PXG297" s="81"/>
      <c r="PXH297" s="81"/>
      <c r="PXI297" s="81"/>
      <c r="PXJ297" s="81"/>
      <c r="PXK297" s="81"/>
      <c r="PXL297" s="81"/>
      <c r="PXM297" s="81"/>
      <c r="PXN297" s="81"/>
      <c r="PXO297" s="81"/>
      <c r="PXP297" s="81"/>
      <c r="PXQ297" s="81"/>
      <c r="PXR297" s="81"/>
      <c r="PXS297" s="81"/>
      <c r="PXT297" s="81"/>
      <c r="PXU297" s="81"/>
      <c r="PXV297" s="81"/>
      <c r="PXW297" s="81"/>
      <c r="PXX297" s="81"/>
      <c r="PXY297" s="81"/>
      <c r="PXZ297" s="81"/>
      <c r="PYA297" s="81"/>
      <c r="PYB297" s="81"/>
      <c r="PYC297" s="81"/>
      <c r="PYD297" s="81"/>
      <c r="PYE297" s="81"/>
      <c r="PYF297" s="81"/>
      <c r="PYG297" s="81"/>
      <c r="PYH297" s="81"/>
      <c r="PYI297" s="81"/>
      <c r="PYJ297" s="81"/>
      <c r="PYK297" s="81"/>
      <c r="PYL297" s="81"/>
      <c r="PYM297" s="81"/>
      <c r="PYN297" s="81"/>
      <c r="PYO297" s="81"/>
      <c r="PYP297" s="81"/>
      <c r="PYQ297" s="81"/>
      <c r="PYR297" s="81"/>
      <c r="PYS297" s="81"/>
      <c r="PYT297" s="81"/>
      <c r="PYU297" s="81"/>
      <c r="PYV297" s="81"/>
      <c r="PYW297" s="81"/>
      <c r="PYX297" s="81"/>
      <c r="PYY297" s="81"/>
      <c r="PYZ297" s="81"/>
      <c r="PZA297" s="81"/>
      <c r="PZB297" s="81"/>
      <c r="PZC297" s="81"/>
      <c r="PZD297" s="81"/>
      <c r="PZE297" s="81"/>
      <c r="PZF297" s="81"/>
      <c r="PZG297" s="81"/>
      <c r="PZH297" s="81"/>
      <c r="PZI297" s="81"/>
      <c r="PZJ297" s="81"/>
      <c r="PZK297" s="81"/>
      <c r="PZL297" s="81"/>
      <c r="PZM297" s="81"/>
      <c r="PZN297" s="81"/>
      <c r="PZO297" s="81"/>
      <c r="PZP297" s="81"/>
      <c r="PZQ297" s="81"/>
      <c r="PZR297" s="81"/>
      <c r="PZS297" s="81"/>
      <c r="PZT297" s="81"/>
      <c r="PZU297" s="81"/>
      <c r="PZV297" s="81"/>
      <c r="PZW297" s="81"/>
      <c r="PZX297" s="81"/>
      <c r="PZY297" s="81"/>
      <c r="PZZ297" s="81"/>
      <c r="QAA297" s="81"/>
      <c r="QAB297" s="81"/>
      <c r="QAC297" s="81"/>
      <c r="QAD297" s="81"/>
      <c r="QAE297" s="81"/>
      <c r="QAF297" s="81"/>
      <c r="QAG297" s="81"/>
      <c r="QAH297" s="81"/>
      <c r="QAI297" s="81"/>
      <c r="QAJ297" s="81"/>
      <c r="QAK297" s="81"/>
      <c r="QAL297" s="81"/>
      <c r="QAM297" s="81"/>
      <c r="QAN297" s="81"/>
      <c r="QAO297" s="81"/>
      <c r="QAP297" s="81"/>
      <c r="QAQ297" s="81"/>
      <c r="QAR297" s="81"/>
      <c r="QAS297" s="81"/>
      <c r="QAT297" s="81"/>
      <c r="QAU297" s="81"/>
      <c r="QAV297" s="81"/>
      <c r="QAW297" s="81"/>
      <c r="QAX297" s="81"/>
      <c r="QAY297" s="81"/>
      <c r="QAZ297" s="81"/>
      <c r="QBA297" s="81"/>
      <c r="QBB297" s="81"/>
      <c r="QBC297" s="81"/>
      <c r="QBD297" s="81"/>
      <c r="QBE297" s="81"/>
      <c r="QBF297" s="81"/>
      <c r="QBG297" s="81"/>
      <c r="QBH297" s="81"/>
      <c r="QBI297" s="81"/>
      <c r="QBJ297" s="81"/>
      <c r="QBK297" s="81"/>
      <c r="QBL297" s="81"/>
      <c r="QBM297" s="81"/>
      <c r="QBN297" s="81"/>
      <c r="QBO297" s="81"/>
      <c r="QBP297" s="81"/>
      <c r="QBQ297" s="81"/>
      <c r="QBR297" s="81"/>
      <c r="QBS297" s="81"/>
      <c r="QBT297" s="81"/>
      <c r="QBU297" s="81"/>
      <c r="QBV297" s="81"/>
      <c r="QBW297" s="81"/>
      <c r="QBX297" s="81"/>
      <c r="QBY297" s="81"/>
      <c r="QBZ297" s="81"/>
      <c r="QCA297" s="81"/>
      <c r="QCB297" s="81"/>
      <c r="QCC297" s="81"/>
      <c r="QCD297" s="81"/>
      <c r="QCE297" s="81"/>
      <c r="QCF297" s="81"/>
      <c r="QCG297" s="81"/>
      <c r="QCH297" s="81"/>
      <c r="QCI297" s="81"/>
      <c r="QCJ297" s="81"/>
      <c r="QCK297" s="81"/>
      <c r="QCL297" s="81"/>
      <c r="QCM297" s="81"/>
      <c r="QCN297" s="81"/>
      <c r="QCO297" s="81"/>
      <c r="QCP297" s="81"/>
      <c r="QCQ297" s="81"/>
      <c r="QCR297" s="81"/>
      <c r="QCS297" s="81"/>
      <c r="QCT297" s="81"/>
      <c r="QCU297" s="81"/>
      <c r="QCV297" s="81"/>
      <c r="QCW297" s="81"/>
      <c r="QCX297" s="81"/>
      <c r="QCY297" s="81"/>
      <c r="QCZ297" s="81"/>
      <c r="QDA297" s="81"/>
      <c r="QDB297" s="81"/>
      <c r="QDC297" s="81"/>
      <c r="QDD297" s="81"/>
      <c r="QDE297" s="81"/>
      <c r="QDF297" s="81"/>
      <c r="QDG297" s="81"/>
      <c r="QDH297" s="81"/>
      <c r="QDI297" s="81"/>
      <c r="QDJ297" s="81"/>
      <c r="QDK297" s="81"/>
      <c r="QDL297" s="81"/>
      <c r="QDM297" s="81"/>
      <c r="QDN297" s="81"/>
      <c r="QDO297" s="81"/>
      <c r="QDP297" s="81"/>
      <c r="QDQ297" s="81"/>
      <c r="QDR297" s="81"/>
      <c r="QDS297" s="81"/>
      <c r="QDT297" s="81"/>
      <c r="QDU297" s="81"/>
      <c r="QDV297" s="81"/>
      <c r="QDW297" s="81"/>
      <c r="QDX297" s="81"/>
      <c r="QDY297" s="81"/>
      <c r="QDZ297" s="81"/>
      <c r="QEA297" s="81"/>
      <c r="QEB297" s="81"/>
      <c r="QEC297" s="81"/>
      <c r="QED297" s="81"/>
      <c r="QEE297" s="81"/>
      <c r="QEF297" s="81"/>
      <c r="QEG297" s="81"/>
      <c r="QEH297" s="81"/>
      <c r="QEI297" s="81"/>
      <c r="QEJ297" s="81"/>
      <c r="QEK297" s="81"/>
      <c r="QEL297" s="81"/>
      <c r="QEM297" s="81"/>
      <c r="QEN297" s="81"/>
      <c r="QEO297" s="81"/>
      <c r="QEP297" s="81"/>
      <c r="QEQ297" s="81"/>
      <c r="QER297" s="81"/>
      <c r="QES297" s="81"/>
      <c r="QET297" s="81"/>
      <c r="QEU297" s="81"/>
      <c r="QEV297" s="81"/>
      <c r="QEW297" s="81"/>
      <c r="QEX297" s="81"/>
      <c r="QEY297" s="81"/>
      <c r="QEZ297" s="81"/>
      <c r="QFA297" s="81"/>
      <c r="QFB297" s="81"/>
      <c r="QFC297" s="81"/>
      <c r="QFD297" s="81"/>
      <c r="QFE297" s="81"/>
      <c r="QFF297" s="81"/>
      <c r="QFG297" s="81"/>
      <c r="QFH297" s="81"/>
      <c r="QFI297" s="81"/>
      <c r="QFJ297" s="81"/>
      <c r="QFK297" s="81"/>
      <c r="QFL297" s="81"/>
      <c r="QFM297" s="81"/>
      <c r="QFN297" s="81"/>
      <c r="QFO297" s="81"/>
      <c r="QFP297" s="81"/>
      <c r="QFQ297" s="81"/>
      <c r="QFR297" s="81"/>
      <c r="QFS297" s="81"/>
      <c r="QFT297" s="81"/>
      <c r="QFU297" s="81"/>
      <c r="QFV297" s="81"/>
      <c r="QFW297" s="81"/>
      <c r="QFX297" s="81"/>
      <c r="QFY297" s="81"/>
      <c r="QFZ297" s="81"/>
      <c r="QGA297" s="81"/>
      <c r="QGB297" s="81"/>
      <c r="QGC297" s="81"/>
      <c r="QGD297" s="81"/>
      <c r="QGE297" s="81"/>
      <c r="QGF297" s="81"/>
      <c r="QGG297" s="81"/>
      <c r="QGH297" s="81"/>
      <c r="QGI297" s="81"/>
      <c r="QGJ297" s="81"/>
      <c r="QGK297" s="81"/>
      <c r="QGL297" s="81"/>
      <c r="QGM297" s="81"/>
      <c r="QGN297" s="81"/>
      <c r="QGO297" s="81"/>
      <c r="QGP297" s="81"/>
      <c r="QGQ297" s="81"/>
      <c r="QGR297" s="81"/>
      <c r="QGS297" s="81"/>
      <c r="QGT297" s="81"/>
      <c r="QGU297" s="81"/>
      <c r="QGV297" s="81"/>
      <c r="QGW297" s="81"/>
      <c r="QGX297" s="81"/>
      <c r="QGY297" s="81"/>
      <c r="QGZ297" s="81"/>
      <c r="QHA297" s="81"/>
      <c r="QHB297" s="81"/>
      <c r="QHC297" s="81"/>
      <c r="QHD297" s="81"/>
      <c r="QHE297" s="81"/>
      <c r="QHF297" s="81"/>
      <c r="QHG297" s="81"/>
      <c r="QHH297" s="81"/>
      <c r="QHI297" s="81"/>
      <c r="QHJ297" s="81"/>
      <c r="QHK297" s="81"/>
      <c r="QHL297" s="81"/>
      <c r="QHM297" s="81"/>
      <c r="QHN297" s="81"/>
      <c r="QHO297" s="81"/>
      <c r="QHP297" s="81"/>
      <c r="QHQ297" s="81"/>
      <c r="QHR297" s="81"/>
      <c r="QHS297" s="81"/>
      <c r="QHT297" s="81"/>
      <c r="QHU297" s="81"/>
      <c r="QHV297" s="81"/>
      <c r="QHW297" s="81"/>
      <c r="QHX297" s="81"/>
      <c r="QHY297" s="81"/>
      <c r="QHZ297" s="81"/>
      <c r="QIA297" s="81"/>
      <c r="QIB297" s="81"/>
      <c r="QIC297" s="81"/>
      <c r="QID297" s="81"/>
      <c r="QIE297" s="81"/>
      <c r="QIF297" s="81"/>
      <c r="QIG297" s="81"/>
      <c r="QIH297" s="81"/>
      <c r="QII297" s="81"/>
      <c r="QIJ297" s="81"/>
      <c r="QIK297" s="81"/>
      <c r="QIL297" s="81"/>
      <c r="QIM297" s="81"/>
      <c r="QIN297" s="81"/>
      <c r="QIO297" s="81"/>
      <c r="QIP297" s="81"/>
      <c r="QIQ297" s="81"/>
      <c r="QIR297" s="81"/>
      <c r="QIS297" s="81"/>
      <c r="QIT297" s="81"/>
      <c r="QIU297" s="81"/>
      <c r="QIV297" s="81"/>
      <c r="QIW297" s="81"/>
      <c r="QIX297" s="81"/>
      <c r="QIY297" s="81"/>
      <c r="QIZ297" s="81"/>
      <c r="QJA297" s="81"/>
      <c r="QJB297" s="81"/>
      <c r="QJC297" s="81"/>
      <c r="QJD297" s="81"/>
      <c r="QJE297" s="81"/>
      <c r="QJF297" s="81"/>
      <c r="QJG297" s="81"/>
      <c r="QJH297" s="81"/>
      <c r="QJI297" s="81"/>
      <c r="QJJ297" s="81"/>
      <c r="QJK297" s="81"/>
      <c r="QJL297" s="81"/>
      <c r="QJM297" s="81"/>
      <c r="QJN297" s="81"/>
      <c r="QJO297" s="81"/>
      <c r="QJP297" s="81"/>
      <c r="QJQ297" s="81"/>
      <c r="QJR297" s="81"/>
      <c r="QJS297" s="81"/>
      <c r="QJT297" s="81"/>
      <c r="QJU297" s="81"/>
      <c r="QJV297" s="81"/>
      <c r="QJW297" s="81"/>
      <c r="QJX297" s="81"/>
      <c r="QJY297" s="81"/>
      <c r="QJZ297" s="81"/>
      <c r="QKA297" s="81"/>
      <c r="QKB297" s="81"/>
      <c r="QKC297" s="81"/>
      <c r="QKD297" s="81"/>
      <c r="QKE297" s="81"/>
      <c r="QKF297" s="81"/>
      <c r="QKG297" s="81"/>
      <c r="QKH297" s="81"/>
      <c r="QKI297" s="81"/>
      <c r="QKJ297" s="81"/>
      <c r="QKK297" s="81"/>
      <c r="QKL297" s="81"/>
      <c r="QKM297" s="81"/>
      <c r="QKN297" s="81"/>
      <c r="QKO297" s="81"/>
      <c r="QKP297" s="81"/>
      <c r="QKQ297" s="81"/>
      <c r="QKR297" s="81"/>
      <c r="QKS297" s="81"/>
      <c r="QKT297" s="81"/>
      <c r="QKU297" s="81"/>
      <c r="QKV297" s="81"/>
      <c r="QKW297" s="81"/>
      <c r="QKX297" s="81"/>
      <c r="QKY297" s="81"/>
      <c r="QKZ297" s="81"/>
      <c r="QLA297" s="81"/>
      <c r="QLB297" s="81"/>
      <c r="QLC297" s="81"/>
      <c r="QLD297" s="81"/>
      <c r="QLE297" s="81"/>
      <c r="QLF297" s="81"/>
      <c r="QLG297" s="81"/>
      <c r="QLH297" s="81"/>
      <c r="QLI297" s="81"/>
      <c r="QLJ297" s="81"/>
      <c r="QLK297" s="81"/>
      <c r="QLL297" s="81"/>
      <c r="QLM297" s="81"/>
      <c r="QLN297" s="81"/>
      <c r="QLO297" s="81"/>
      <c r="QLP297" s="81"/>
      <c r="QLQ297" s="81"/>
      <c r="QLR297" s="81"/>
      <c r="QLS297" s="81"/>
      <c r="QLT297" s="81"/>
      <c r="QLU297" s="81"/>
      <c r="QLV297" s="81"/>
      <c r="QLW297" s="81"/>
      <c r="QLX297" s="81"/>
      <c r="QLY297" s="81"/>
      <c r="QLZ297" s="81"/>
      <c r="QMA297" s="81"/>
      <c r="QMB297" s="81"/>
      <c r="QMC297" s="81"/>
      <c r="QMD297" s="81"/>
      <c r="QME297" s="81"/>
      <c r="QMF297" s="81"/>
      <c r="QMG297" s="81"/>
      <c r="QMH297" s="81"/>
      <c r="QMI297" s="81"/>
      <c r="QMJ297" s="81"/>
      <c r="QMK297" s="81"/>
      <c r="QML297" s="81"/>
      <c r="QMM297" s="81"/>
      <c r="QMN297" s="81"/>
      <c r="QMO297" s="81"/>
      <c r="QMP297" s="81"/>
      <c r="QMQ297" s="81"/>
      <c r="QMR297" s="81"/>
      <c r="QMS297" s="81"/>
      <c r="QMT297" s="81"/>
      <c r="QMU297" s="81"/>
      <c r="QMV297" s="81"/>
      <c r="QMW297" s="81"/>
      <c r="QMX297" s="81"/>
      <c r="QMY297" s="81"/>
      <c r="QMZ297" s="81"/>
      <c r="QNA297" s="81"/>
      <c r="QNB297" s="81"/>
      <c r="QNC297" s="81"/>
      <c r="QND297" s="81"/>
      <c r="QNE297" s="81"/>
      <c r="QNF297" s="81"/>
      <c r="QNG297" s="81"/>
      <c r="QNH297" s="81"/>
      <c r="QNI297" s="81"/>
      <c r="QNJ297" s="81"/>
      <c r="QNK297" s="81"/>
      <c r="QNL297" s="81"/>
      <c r="QNM297" s="81"/>
      <c r="QNN297" s="81"/>
      <c r="QNO297" s="81"/>
      <c r="QNP297" s="81"/>
      <c r="QNQ297" s="81"/>
      <c r="QNR297" s="81"/>
      <c r="QNS297" s="81"/>
      <c r="QNT297" s="81"/>
      <c r="QNU297" s="81"/>
      <c r="QNV297" s="81"/>
      <c r="QNW297" s="81"/>
      <c r="QNX297" s="81"/>
      <c r="QNY297" s="81"/>
      <c r="QNZ297" s="81"/>
      <c r="QOA297" s="81"/>
      <c r="QOB297" s="81"/>
      <c r="QOC297" s="81"/>
      <c r="QOD297" s="81"/>
      <c r="QOE297" s="81"/>
      <c r="QOF297" s="81"/>
      <c r="QOG297" s="81"/>
      <c r="QOH297" s="81"/>
      <c r="QOI297" s="81"/>
      <c r="QOJ297" s="81"/>
      <c r="QOK297" s="81"/>
      <c r="QOL297" s="81"/>
      <c r="QOM297" s="81"/>
      <c r="QON297" s="81"/>
      <c r="QOO297" s="81"/>
      <c r="QOP297" s="81"/>
      <c r="QOQ297" s="81"/>
      <c r="QOR297" s="81"/>
      <c r="QOS297" s="81"/>
      <c r="QOT297" s="81"/>
      <c r="QOU297" s="81"/>
      <c r="QOV297" s="81"/>
      <c r="QOW297" s="81"/>
      <c r="QOX297" s="81"/>
      <c r="QOY297" s="81"/>
      <c r="QOZ297" s="81"/>
      <c r="QPA297" s="81"/>
      <c r="QPB297" s="81"/>
      <c r="QPC297" s="81"/>
      <c r="QPD297" s="81"/>
      <c r="QPE297" s="81"/>
      <c r="QPF297" s="81"/>
      <c r="QPG297" s="81"/>
      <c r="QPH297" s="81"/>
      <c r="QPI297" s="81"/>
      <c r="QPJ297" s="81"/>
      <c r="QPK297" s="81"/>
      <c r="QPL297" s="81"/>
      <c r="QPM297" s="81"/>
      <c r="QPN297" s="81"/>
      <c r="QPO297" s="81"/>
      <c r="QPP297" s="81"/>
      <c r="QPQ297" s="81"/>
      <c r="QPR297" s="81"/>
      <c r="QPS297" s="81"/>
      <c r="QPT297" s="81"/>
      <c r="QPU297" s="81"/>
      <c r="QPV297" s="81"/>
      <c r="QPW297" s="81"/>
      <c r="QPX297" s="81"/>
      <c r="QPY297" s="81"/>
      <c r="QPZ297" s="81"/>
      <c r="QQA297" s="81"/>
      <c r="QQB297" s="81"/>
      <c r="QQC297" s="81"/>
      <c r="QQD297" s="81"/>
      <c r="QQE297" s="81"/>
      <c r="QQF297" s="81"/>
      <c r="QQG297" s="81"/>
      <c r="QQH297" s="81"/>
      <c r="QQI297" s="81"/>
      <c r="QQJ297" s="81"/>
      <c r="QQK297" s="81"/>
      <c r="QQL297" s="81"/>
      <c r="QQM297" s="81"/>
      <c r="QQN297" s="81"/>
      <c r="QQO297" s="81"/>
      <c r="QQP297" s="81"/>
      <c r="QQQ297" s="81"/>
      <c r="QQR297" s="81"/>
      <c r="QQS297" s="81"/>
      <c r="QQT297" s="81"/>
      <c r="QQU297" s="81"/>
      <c r="QQV297" s="81"/>
      <c r="QQW297" s="81"/>
      <c r="QQX297" s="81"/>
      <c r="QQY297" s="81"/>
      <c r="QQZ297" s="81"/>
      <c r="QRA297" s="81"/>
      <c r="QRB297" s="81"/>
      <c r="QRC297" s="81"/>
      <c r="QRD297" s="81"/>
      <c r="QRE297" s="81"/>
      <c r="QRF297" s="81"/>
      <c r="QRG297" s="81"/>
      <c r="QRH297" s="81"/>
      <c r="QRI297" s="81"/>
      <c r="QRJ297" s="81"/>
      <c r="QRK297" s="81"/>
      <c r="QRL297" s="81"/>
      <c r="QRM297" s="81"/>
      <c r="QRN297" s="81"/>
      <c r="QRO297" s="81"/>
      <c r="QRP297" s="81"/>
      <c r="QRQ297" s="81"/>
      <c r="QRR297" s="81"/>
      <c r="QRS297" s="81"/>
      <c r="QRT297" s="81"/>
      <c r="QRU297" s="81"/>
      <c r="QRV297" s="81"/>
      <c r="QRW297" s="81"/>
      <c r="QRX297" s="81"/>
      <c r="QRY297" s="81"/>
      <c r="QRZ297" s="81"/>
      <c r="QSA297" s="81"/>
      <c r="QSB297" s="81"/>
      <c r="QSC297" s="81"/>
      <c r="QSD297" s="81"/>
      <c r="QSE297" s="81"/>
      <c r="QSF297" s="81"/>
      <c r="QSG297" s="81"/>
      <c r="QSH297" s="81"/>
      <c r="QSI297" s="81"/>
      <c r="QSJ297" s="81"/>
      <c r="QSK297" s="81"/>
      <c r="QSL297" s="81"/>
      <c r="QSM297" s="81"/>
      <c r="QSN297" s="81"/>
      <c r="QSO297" s="81"/>
      <c r="QSP297" s="81"/>
      <c r="QSQ297" s="81"/>
      <c r="QSR297" s="81"/>
      <c r="QSS297" s="81"/>
      <c r="QST297" s="81"/>
      <c r="QSU297" s="81"/>
      <c r="QSV297" s="81"/>
      <c r="QSW297" s="81"/>
      <c r="QSX297" s="81"/>
      <c r="QSY297" s="81"/>
      <c r="QSZ297" s="81"/>
      <c r="QTA297" s="81"/>
      <c r="QTB297" s="81"/>
      <c r="QTC297" s="81"/>
      <c r="QTD297" s="81"/>
      <c r="QTE297" s="81"/>
      <c r="QTF297" s="81"/>
      <c r="QTG297" s="81"/>
      <c r="QTH297" s="81"/>
      <c r="QTI297" s="81"/>
      <c r="QTJ297" s="81"/>
      <c r="QTK297" s="81"/>
      <c r="QTL297" s="81"/>
      <c r="QTM297" s="81"/>
      <c r="QTN297" s="81"/>
      <c r="QTO297" s="81"/>
      <c r="QTP297" s="81"/>
      <c r="QTQ297" s="81"/>
      <c r="QTR297" s="81"/>
      <c r="QTS297" s="81"/>
      <c r="QTT297" s="81"/>
      <c r="QTU297" s="81"/>
      <c r="QTV297" s="81"/>
      <c r="QTW297" s="81"/>
      <c r="QTX297" s="81"/>
      <c r="QTY297" s="81"/>
      <c r="QTZ297" s="81"/>
      <c r="QUA297" s="81"/>
      <c r="QUB297" s="81"/>
      <c r="QUC297" s="81"/>
      <c r="QUD297" s="81"/>
      <c r="QUE297" s="81"/>
      <c r="QUF297" s="81"/>
      <c r="QUG297" s="81"/>
      <c r="QUH297" s="81"/>
      <c r="QUI297" s="81"/>
      <c r="QUJ297" s="81"/>
      <c r="QUK297" s="81"/>
      <c r="QUL297" s="81"/>
      <c r="QUM297" s="81"/>
      <c r="QUN297" s="81"/>
      <c r="QUO297" s="81"/>
      <c r="QUP297" s="81"/>
      <c r="QUQ297" s="81"/>
      <c r="QUR297" s="81"/>
      <c r="QUS297" s="81"/>
      <c r="QUT297" s="81"/>
      <c r="QUU297" s="81"/>
      <c r="QUV297" s="81"/>
      <c r="QUW297" s="81"/>
      <c r="QUX297" s="81"/>
      <c r="QUY297" s="81"/>
      <c r="QUZ297" s="81"/>
      <c r="QVA297" s="81"/>
      <c r="QVB297" s="81"/>
      <c r="QVC297" s="81"/>
      <c r="QVD297" s="81"/>
      <c r="QVE297" s="81"/>
      <c r="QVF297" s="81"/>
      <c r="QVG297" s="81"/>
      <c r="QVH297" s="81"/>
      <c r="QVI297" s="81"/>
      <c r="QVJ297" s="81"/>
      <c r="QVK297" s="81"/>
      <c r="QVL297" s="81"/>
      <c r="QVM297" s="81"/>
      <c r="QVN297" s="81"/>
      <c r="QVO297" s="81"/>
      <c r="QVP297" s="81"/>
      <c r="QVQ297" s="81"/>
      <c r="QVR297" s="81"/>
      <c r="QVS297" s="81"/>
      <c r="QVT297" s="81"/>
      <c r="QVU297" s="81"/>
      <c r="QVV297" s="81"/>
      <c r="QVW297" s="81"/>
      <c r="QVX297" s="81"/>
      <c r="QVY297" s="81"/>
      <c r="QVZ297" s="81"/>
      <c r="QWA297" s="81"/>
      <c r="QWB297" s="81"/>
      <c r="QWC297" s="81"/>
      <c r="QWD297" s="81"/>
      <c r="QWE297" s="81"/>
      <c r="QWF297" s="81"/>
      <c r="QWG297" s="81"/>
      <c r="QWH297" s="81"/>
      <c r="QWI297" s="81"/>
      <c r="QWJ297" s="81"/>
      <c r="QWK297" s="81"/>
      <c r="QWL297" s="81"/>
      <c r="QWM297" s="81"/>
      <c r="QWN297" s="81"/>
      <c r="QWO297" s="81"/>
      <c r="QWP297" s="81"/>
      <c r="QWQ297" s="81"/>
      <c r="QWR297" s="81"/>
      <c r="QWS297" s="81"/>
      <c r="QWT297" s="81"/>
      <c r="QWU297" s="81"/>
      <c r="QWV297" s="81"/>
      <c r="QWW297" s="81"/>
      <c r="QWX297" s="81"/>
      <c r="QWY297" s="81"/>
      <c r="QWZ297" s="81"/>
      <c r="QXA297" s="81"/>
      <c r="QXB297" s="81"/>
      <c r="QXC297" s="81"/>
      <c r="QXD297" s="81"/>
      <c r="QXE297" s="81"/>
      <c r="QXF297" s="81"/>
      <c r="QXG297" s="81"/>
      <c r="QXH297" s="81"/>
      <c r="QXI297" s="81"/>
      <c r="QXJ297" s="81"/>
      <c r="QXK297" s="81"/>
      <c r="QXL297" s="81"/>
      <c r="QXM297" s="81"/>
      <c r="QXN297" s="81"/>
      <c r="QXO297" s="81"/>
      <c r="QXP297" s="81"/>
      <c r="QXQ297" s="81"/>
      <c r="QXR297" s="81"/>
      <c r="QXS297" s="81"/>
      <c r="QXT297" s="81"/>
      <c r="QXU297" s="81"/>
      <c r="QXV297" s="81"/>
      <c r="QXW297" s="81"/>
      <c r="QXX297" s="81"/>
      <c r="QXY297" s="81"/>
      <c r="QXZ297" s="81"/>
      <c r="QYA297" s="81"/>
      <c r="QYB297" s="81"/>
      <c r="QYC297" s="81"/>
      <c r="QYD297" s="81"/>
      <c r="QYE297" s="81"/>
      <c r="QYF297" s="81"/>
      <c r="QYG297" s="81"/>
      <c r="QYH297" s="81"/>
      <c r="QYI297" s="81"/>
      <c r="QYJ297" s="81"/>
      <c r="QYK297" s="81"/>
      <c r="QYL297" s="81"/>
      <c r="QYM297" s="81"/>
      <c r="QYN297" s="81"/>
      <c r="QYO297" s="81"/>
      <c r="QYP297" s="81"/>
      <c r="QYQ297" s="81"/>
      <c r="QYR297" s="81"/>
      <c r="QYS297" s="81"/>
      <c r="QYT297" s="81"/>
      <c r="QYU297" s="81"/>
      <c r="QYV297" s="81"/>
      <c r="QYW297" s="81"/>
      <c r="QYX297" s="81"/>
      <c r="QYY297" s="81"/>
      <c r="QYZ297" s="81"/>
      <c r="QZA297" s="81"/>
      <c r="QZB297" s="81"/>
      <c r="QZC297" s="81"/>
      <c r="QZD297" s="81"/>
      <c r="QZE297" s="81"/>
      <c r="QZF297" s="81"/>
      <c r="QZG297" s="81"/>
      <c r="QZH297" s="81"/>
      <c r="QZI297" s="81"/>
      <c r="QZJ297" s="81"/>
      <c r="QZK297" s="81"/>
      <c r="QZL297" s="81"/>
      <c r="QZM297" s="81"/>
      <c r="QZN297" s="81"/>
      <c r="QZO297" s="81"/>
      <c r="QZP297" s="81"/>
      <c r="QZQ297" s="81"/>
      <c r="QZR297" s="81"/>
      <c r="QZS297" s="81"/>
      <c r="QZT297" s="81"/>
      <c r="QZU297" s="81"/>
      <c r="QZV297" s="81"/>
      <c r="QZW297" s="81"/>
      <c r="QZX297" s="81"/>
      <c r="QZY297" s="81"/>
      <c r="QZZ297" s="81"/>
      <c r="RAA297" s="81"/>
      <c r="RAB297" s="81"/>
      <c r="RAC297" s="81"/>
      <c r="RAD297" s="81"/>
      <c r="RAE297" s="81"/>
      <c r="RAF297" s="81"/>
      <c r="RAG297" s="81"/>
      <c r="RAH297" s="81"/>
      <c r="RAI297" s="81"/>
      <c r="RAJ297" s="81"/>
      <c r="RAK297" s="81"/>
      <c r="RAL297" s="81"/>
      <c r="RAM297" s="81"/>
      <c r="RAN297" s="81"/>
      <c r="RAO297" s="81"/>
      <c r="RAP297" s="81"/>
      <c r="RAQ297" s="81"/>
      <c r="RAR297" s="81"/>
      <c r="RAS297" s="81"/>
      <c r="RAT297" s="81"/>
      <c r="RAU297" s="81"/>
      <c r="RAV297" s="81"/>
      <c r="RAW297" s="81"/>
      <c r="RAX297" s="81"/>
      <c r="RAY297" s="81"/>
      <c r="RAZ297" s="81"/>
      <c r="RBA297" s="81"/>
      <c r="RBB297" s="81"/>
      <c r="RBC297" s="81"/>
      <c r="RBD297" s="81"/>
      <c r="RBE297" s="81"/>
      <c r="RBF297" s="81"/>
      <c r="RBG297" s="81"/>
      <c r="RBH297" s="81"/>
      <c r="RBI297" s="81"/>
      <c r="RBJ297" s="81"/>
      <c r="RBK297" s="81"/>
      <c r="RBL297" s="81"/>
      <c r="RBM297" s="81"/>
      <c r="RBN297" s="81"/>
      <c r="RBO297" s="81"/>
      <c r="RBP297" s="81"/>
      <c r="RBQ297" s="81"/>
      <c r="RBR297" s="81"/>
      <c r="RBS297" s="81"/>
      <c r="RBT297" s="81"/>
      <c r="RBU297" s="81"/>
      <c r="RBV297" s="81"/>
      <c r="RBW297" s="81"/>
      <c r="RBX297" s="81"/>
      <c r="RBY297" s="81"/>
      <c r="RBZ297" s="81"/>
      <c r="RCA297" s="81"/>
      <c r="RCB297" s="81"/>
      <c r="RCC297" s="81"/>
      <c r="RCD297" s="81"/>
      <c r="RCE297" s="81"/>
      <c r="RCF297" s="81"/>
      <c r="RCG297" s="81"/>
      <c r="RCH297" s="81"/>
      <c r="RCI297" s="81"/>
      <c r="RCJ297" s="81"/>
      <c r="RCK297" s="81"/>
      <c r="RCL297" s="81"/>
      <c r="RCM297" s="81"/>
      <c r="RCN297" s="81"/>
      <c r="RCO297" s="81"/>
      <c r="RCP297" s="81"/>
      <c r="RCQ297" s="81"/>
      <c r="RCR297" s="81"/>
      <c r="RCS297" s="81"/>
      <c r="RCT297" s="81"/>
      <c r="RCU297" s="81"/>
      <c r="RCV297" s="81"/>
      <c r="RCW297" s="81"/>
      <c r="RCX297" s="81"/>
      <c r="RCY297" s="81"/>
      <c r="RCZ297" s="81"/>
      <c r="RDA297" s="81"/>
      <c r="RDB297" s="81"/>
      <c r="RDC297" s="81"/>
      <c r="RDD297" s="81"/>
      <c r="RDE297" s="81"/>
      <c r="RDF297" s="81"/>
      <c r="RDG297" s="81"/>
      <c r="RDH297" s="81"/>
      <c r="RDI297" s="81"/>
      <c r="RDJ297" s="81"/>
      <c r="RDK297" s="81"/>
      <c r="RDL297" s="81"/>
      <c r="RDM297" s="81"/>
      <c r="RDN297" s="81"/>
      <c r="RDO297" s="81"/>
      <c r="RDP297" s="81"/>
      <c r="RDQ297" s="81"/>
      <c r="RDR297" s="81"/>
      <c r="RDS297" s="81"/>
      <c r="RDT297" s="81"/>
      <c r="RDU297" s="81"/>
      <c r="RDV297" s="81"/>
      <c r="RDW297" s="81"/>
      <c r="RDX297" s="81"/>
      <c r="RDY297" s="81"/>
      <c r="RDZ297" s="81"/>
      <c r="REA297" s="81"/>
      <c r="REB297" s="81"/>
      <c r="REC297" s="81"/>
      <c r="RED297" s="81"/>
      <c r="REE297" s="81"/>
      <c r="REF297" s="81"/>
      <c r="REG297" s="81"/>
      <c r="REH297" s="81"/>
      <c r="REI297" s="81"/>
      <c r="REJ297" s="81"/>
      <c r="REK297" s="81"/>
      <c r="REL297" s="81"/>
      <c r="REM297" s="81"/>
      <c r="REN297" s="81"/>
      <c r="REO297" s="81"/>
      <c r="REP297" s="81"/>
      <c r="REQ297" s="81"/>
      <c r="RER297" s="81"/>
      <c r="RES297" s="81"/>
      <c r="RET297" s="81"/>
      <c r="REU297" s="81"/>
      <c r="REV297" s="81"/>
      <c r="REW297" s="81"/>
      <c r="REX297" s="81"/>
      <c r="REY297" s="81"/>
      <c r="REZ297" s="81"/>
      <c r="RFA297" s="81"/>
      <c r="RFB297" s="81"/>
      <c r="RFC297" s="81"/>
      <c r="RFD297" s="81"/>
      <c r="RFE297" s="81"/>
      <c r="RFF297" s="81"/>
      <c r="RFG297" s="81"/>
      <c r="RFH297" s="81"/>
      <c r="RFI297" s="81"/>
      <c r="RFJ297" s="81"/>
      <c r="RFK297" s="81"/>
      <c r="RFL297" s="81"/>
      <c r="RFM297" s="81"/>
      <c r="RFN297" s="81"/>
      <c r="RFO297" s="81"/>
      <c r="RFP297" s="81"/>
      <c r="RFQ297" s="81"/>
      <c r="RFR297" s="81"/>
      <c r="RFS297" s="81"/>
      <c r="RFT297" s="81"/>
      <c r="RFU297" s="81"/>
      <c r="RFV297" s="81"/>
      <c r="RFW297" s="81"/>
      <c r="RFX297" s="81"/>
      <c r="RFY297" s="81"/>
      <c r="RFZ297" s="81"/>
      <c r="RGA297" s="81"/>
      <c r="RGB297" s="81"/>
      <c r="RGC297" s="81"/>
      <c r="RGD297" s="81"/>
      <c r="RGE297" s="81"/>
      <c r="RGF297" s="81"/>
      <c r="RGG297" s="81"/>
      <c r="RGH297" s="81"/>
      <c r="RGI297" s="81"/>
      <c r="RGJ297" s="81"/>
      <c r="RGK297" s="81"/>
      <c r="RGL297" s="81"/>
      <c r="RGM297" s="81"/>
      <c r="RGN297" s="81"/>
      <c r="RGO297" s="81"/>
      <c r="RGP297" s="81"/>
      <c r="RGQ297" s="81"/>
      <c r="RGR297" s="81"/>
      <c r="RGS297" s="81"/>
      <c r="RGT297" s="81"/>
      <c r="RGU297" s="81"/>
      <c r="RGV297" s="81"/>
      <c r="RGW297" s="81"/>
      <c r="RGX297" s="81"/>
      <c r="RGY297" s="81"/>
      <c r="RGZ297" s="81"/>
      <c r="RHA297" s="81"/>
      <c r="RHB297" s="81"/>
      <c r="RHC297" s="81"/>
      <c r="RHD297" s="81"/>
      <c r="RHE297" s="81"/>
      <c r="RHF297" s="81"/>
      <c r="RHG297" s="81"/>
      <c r="RHH297" s="81"/>
      <c r="RHI297" s="81"/>
      <c r="RHJ297" s="81"/>
      <c r="RHK297" s="81"/>
      <c r="RHL297" s="81"/>
      <c r="RHM297" s="81"/>
      <c r="RHN297" s="81"/>
      <c r="RHO297" s="81"/>
      <c r="RHP297" s="81"/>
      <c r="RHQ297" s="81"/>
      <c r="RHR297" s="81"/>
      <c r="RHS297" s="81"/>
      <c r="RHT297" s="81"/>
      <c r="RHU297" s="81"/>
      <c r="RHV297" s="81"/>
      <c r="RHW297" s="81"/>
      <c r="RHX297" s="81"/>
      <c r="RHY297" s="81"/>
      <c r="RHZ297" s="81"/>
      <c r="RIA297" s="81"/>
      <c r="RIB297" s="81"/>
      <c r="RIC297" s="81"/>
      <c r="RID297" s="81"/>
      <c r="RIE297" s="81"/>
      <c r="RIF297" s="81"/>
      <c r="RIG297" s="81"/>
      <c r="RIH297" s="81"/>
      <c r="RII297" s="81"/>
      <c r="RIJ297" s="81"/>
      <c r="RIK297" s="81"/>
      <c r="RIL297" s="81"/>
      <c r="RIM297" s="81"/>
      <c r="RIN297" s="81"/>
      <c r="RIO297" s="81"/>
      <c r="RIP297" s="81"/>
      <c r="RIQ297" s="81"/>
      <c r="RIR297" s="81"/>
      <c r="RIS297" s="81"/>
      <c r="RIT297" s="81"/>
      <c r="RIU297" s="81"/>
      <c r="RIV297" s="81"/>
      <c r="RIW297" s="81"/>
      <c r="RIX297" s="81"/>
      <c r="RIY297" s="81"/>
      <c r="RIZ297" s="81"/>
      <c r="RJA297" s="81"/>
      <c r="RJB297" s="81"/>
      <c r="RJC297" s="81"/>
      <c r="RJD297" s="81"/>
      <c r="RJE297" s="81"/>
      <c r="RJF297" s="81"/>
      <c r="RJG297" s="81"/>
      <c r="RJH297" s="81"/>
      <c r="RJI297" s="81"/>
      <c r="RJJ297" s="81"/>
      <c r="RJK297" s="81"/>
      <c r="RJL297" s="81"/>
      <c r="RJM297" s="81"/>
      <c r="RJN297" s="81"/>
      <c r="RJO297" s="81"/>
      <c r="RJP297" s="81"/>
      <c r="RJQ297" s="81"/>
      <c r="RJR297" s="81"/>
      <c r="RJS297" s="81"/>
      <c r="RJT297" s="81"/>
      <c r="RJU297" s="81"/>
      <c r="RJV297" s="81"/>
      <c r="RJW297" s="81"/>
      <c r="RJX297" s="81"/>
      <c r="RJY297" s="81"/>
      <c r="RJZ297" s="81"/>
      <c r="RKA297" s="81"/>
      <c r="RKB297" s="81"/>
      <c r="RKC297" s="81"/>
      <c r="RKD297" s="81"/>
      <c r="RKE297" s="81"/>
      <c r="RKF297" s="81"/>
      <c r="RKG297" s="81"/>
      <c r="RKH297" s="81"/>
      <c r="RKI297" s="81"/>
      <c r="RKJ297" s="81"/>
      <c r="RKK297" s="81"/>
      <c r="RKL297" s="81"/>
      <c r="RKM297" s="81"/>
      <c r="RKN297" s="81"/>
      <c r="RKO297" s="81"/>
      <c r="RKP297" s="81"/>
      <c r="RKQ297" s="81"/>
      <c r="RKR297" s="81"/>
      <c r="RKS297" s="81"/>
      <c r="RKT297" s="81"/>
      <c r="RKU297" s="81"/>
      <c r="RKV297" s="81"/>
      <c r="RKW297" s="81"/>
      <c r="RKX297" s="81"/>
      <c r="RKY297" s="81"/>
      <c r="RKZ297" s="81"/>
      <c r="RLA297" s="81"/>
      <c r="RLB297" s="81"/>
      <c r="RLC297" s="81"/>
      <c r="RLD297" s="81"/>
      <c r="RLE297" s="81"/>
      <c r="RLF297" s="81"/>
      <c r="RLG297" s="81"/>
      <c r="RLH297" s="81"/>
      <c r="RLI297" s="81"/>
      <c r="RLJ297" s="81"/>
      <c r="RLK297" s="81"/>
      <c r="RLL297" s="81"/>
      <c r="RLM297" s="81"/>
      <c r="RLN297" s="81"/>
      <c r="RLO297" s="81"/>
      <c r="RLP297" s="81"/>
      <c r="RLQ297" s="81"/>
      <c r="RLR297" s="81"/>
      <c r="RLS297" s="81"/>
      <c r="RLT297" s="81"/>
      <c r="RLU297" s="81"/>
      <c r="RLV297" s="81"/>
      <c r="RLW297" s="81"/>
      <c r="RLX297" s="81"/>
      <c r="RLY297" s="81"/>
      <c r="RLZ297" s="81"/>
      <c r="RMA297" s="81"/>
      <c r="RMB297" s="81"/>
      <c r="RMC297" s="81"/>
      <c r="RMD297" s="81"/>
      <c r="RME297" s="81"/>
      <c r="RMF297" s="81"/>
      <c r="RMG297" s="81"/>
      <c r="RMH297" s="81"/>
      <c r="RMI297" s="81"/>
      <c r="RMJ297" s="81"/>
      <c r="RMK297" s="81"/>
      <c r="RML297" s="81"/>
      <c r="RMM297" s="81"/>
      <c r="RMN297" s="81"/>
      <c r="RMO297" s="81"/>
      <c r="RMP297" s="81"/>
      <c r="RMQ297" s="81"/>
      <c r="RMR297" s="81"/>
      <c r="RMS297" s="81"/>
      <c r="RMT297" s="81"/>
      <c r="RMU297" s="81"/>
      <c r="RMV297" s="81"/>
      <c r="RMW297" s="81"/>
      <c r="RMX297" s="81"/>
      <c r="RMY297" s="81"/>
      <c r="RMZ297" s="81"/>
      <c r="RNA297" s="81"/>
      <c r="RNB297" s="81"/>
      <c r="RNC297" s="81"/>
      <c r="RND297" s="81"/>
      <c r="RNE297" s="81"/>
      <c r="RNF297" s="81"/>
      <c r="RNG297" s="81"/>
      <c r="RNH297" s="81"/>
      <c r="RNI297" s="81"/>
      <c r="RNJ297" s="81"/>
      <c r="RNK297" s="81"/>
      <c r="RNL297" s="81"/>
      <c r="RNM297" s="81"/>
      <c r="RNN297" s="81"/>
      <c r="RNO297" s="81"/>
      <c r="RNP297" s="81"/>
      <c r="RNQ297" s="81"/>
      <c r="RNR297" s="81"/>
      <c r="RNS297" s="81"/>
      <c r="RNT297" s="81"/>
      <c r="RNU297" s="81"/>
      <c r="RNV297" s="81"/>
      <c r="RNW297" s="81"/>
      <c r="RNX297" s="81"/>
      <c r="RNY297" s="81"/>
      <c r="RNZ297" s="81"/>
      <c r="ROA297" s="81"/>
      <c r="ROB297" s="81"/>
      <c r="ROC297" s="81"/>
      <c r="ROD297" s="81"/>
      <c r="ROE297" s="81"/>
      <c r="ROF297" s="81"/>
      <c r="ROG297" s="81"/>
      <c r="ROH297" s="81"/>
      <c r="ROI297" s="81"/>
      <c r="ROJ297" s="81"/>
      <c r="ROK297" s="81"/>
      <c r="ROL297" s="81"/>
      <c r="ROM297" s="81"/>
      <c r="RON297" s="81"/>
      <c r="ROO297" s="81"/>
      <c r="ROP297" s="81"/>
      <c r="ROQ297" s="81"/>
      <c r="ROR297" s="81"/>
      <c r="ROS297" s="81"/>
      <c r="ROT297" s="81"/>
      <c r="ROU297" s="81"/>
      <c r="ROV297" s="81"/>
      <c r="ROW297" s="81"/>
      <c r="ROX297" s="81"/>
      <c r="ROY297" s="81"/>
      <c r="ROZ297" s="81"/>
      <c r="RPA297" s="81"/>
      <c r="RPB297" s="81"/>
      <c r="RPC297" s="81"/>
      <c r="RPD297" s="81"/>
      <c r="RPE297" s="81"/>
      <c r="RPF297" s="81"/>
      <c r="RPG297" s="81"/>
      <c r="RPH297" s="81"/>
      <c r="RPI297" s="81"/>
      <c r="RPJ297" s="81"/>
      <c r="RPK297" s="81"/>
      <c r="RPL297" s="81"/>
      <c r="RPM297" s="81"/>
      <c r="RPN297" s="81"/>
      <c r="RPO297" s="81"/>
      <c r="RPP297" s="81"/>
      <c r="RPQ297" s="81"/>
      <c r="RPR297" s="81"/>
      <c r="RPS297" s="81"/>
      <c r="RPT297" s="81"/>
      <c r="RPU297" s="81"/>
      <c r="RPV297" s="81"/>
      <c r="RPW297" s="81"/>
      <c r="RPX297" s="81"/>
      <c r="RPY297" s="81"/>
      <c r="RPZ297" s="81"/>
      <c r="RQA297" s="81"/>
      <c r="RQB297" s="81"/>
      <c r="RQC297" s="81"/>
      <c r="RQD297" s="81"/>
      <c r="RQE297" s="81"/>
      <c r="RQF297" s="81"/>
      <c r="RQG297" s="81"/>
      <c r="RQH297" s="81"/>
      <c r="RQI297" s="81"/>
      <c r="RQJ297" s="81"/>
      <c r="RQK297" s="81"/>
      <c r="RQL297" s="81"/>
      <c r="RQM297" s="81"/>
      <c r="RQN297" s="81"/>
      <c r="RQO297" s="81"/>
      <c r="RQP297" s="81"/>
      <c r="RQQ297" s="81"/>
      <c r="RQR297" s="81"/>
      <c r="RQS297" s="81"/>
      <c r="RQT297" s="81"/>
      <c r="RQU297" s="81"/>
      <c r="RQV297" s="81"/>
      <c r="RQW297" s="81"/>
      <c r="RQX297" s="81"/>
      <c r="RQY297" s="81"/>
      <c r="RQZ297" s="81"/>
      <c r="RRA297" s="81"/>
      <c r="RRB297" s="81"/>
      <c r="RRC297" s="81"/>
      <c r="RRD297" s="81"/>
      <c r="RRE297" s="81"/>
      <c r="RRF297" s="81"/>
      <c r="RRG297" s="81"/>
      <c r="RRH297" s="81"/>
      <c r="RRI297" s="81"/>
      <c r="RRJ297" s="81"/>
      <c r="RRK297" s="81"/>
      <c r="RRL297" s="81"/>
      <c r="RRM297" s="81"/>
      <c r="RRN297" s="81"/>
      <c r="RRO297" s="81"/>
      <c r="RRP297" s="81"/>
      <c r="RRQ297" s="81"/>
      <c r="RRR297" s="81"/>
      <c r="RRS297" s="81"/>
      <c r="RRT297" s="81"/>
      <c r="RRU297" s="81"/>
      <c r="RRV297" s="81"/>
      <c r="RRW297" s="81"/>
      <c r="RRX297" s="81"/>
      <c r="RRY297" s="81"/>
      <c r="RRZ297" s="81"/>
      <c r="RSA297" s="81"/>
      <c r="RSB297" s="81"/>
      <c r="RSC297" s="81"/>
      <c r="RSD297" s="81"/>
      <c r="RSE297" s="81"/>
      <c r="RSF297" s="81"/>
      <c r="RSG297" s="81"/>
      <c r="RSH297" s="81"/>
      <c r="RSI297" s="81"/>
      <c r="RSJ297" s="81"/>
      <c r="RSK297" s="81"/>
      <c r="RSL297" s="81"/>
      <c r="RSM297" s="81"/>
      <c r="RSN297" s="81"/>
      <c r="RSO297" s="81"/>
      <c r="RSP297" s="81"/>
      <c r="RSQ297" s="81"/>
      <c r="RSR297" s="81"/>
      <c r="RSS297" s="81"/>
      <c r="RST297" s="81"/>
      <c r="RSU297" s="81"/>
      <c r="RSV297" s="81"/>
      <c r="RSW297" s="81"/>
      <c r="RSX297" s="81"/>
      <c r="RSY297" s="81"/>
      <c r="RSZ297" s="81"/>
      <c r="RTA297" s="81"/>
      <c r="RTB297" s="81"/>
      <c r="RTC297" s="81"/>
      <c r="RTD297" s="81"/>
      <c r="RTE297" s="81"/>
      <c r="RTF297" s="81"/>
      <c r="RTG297" s="81"/>
      <c r="RTH297" s="81"/>
      <c r="RTI297" s="81"/>
      <c r="RTJ297" s="81"/>
      <c r="RTK297" s="81"/>
      <c r="RTL297" s="81"/>
      <c r="RTM297" s="81"/>
      <c r="RTN297" s="81"/>
      <c r="RTO297" s="81"/>
      <c r="RTP297" s="81"/>
      <c r="RTQ297" s="81"/>
      <c r="RTR297" s="81"/>
      <c r="RTS297" s="81"/>
      <c r="RTT297" s="81"/>
      <c r="RTU297" s="81"/>
      <c r="RTV297" s="81"/>
      <c r="RTW297" s="81"/>
      <c r="RTX297" s="81"/>
      <c r="RTY297" s="81"/>
      <c r="RTZ297" s="81"/>
      <c r="RUA297" s="81"/>
      <c r="RUB297" s="81"/>
      <c r="RUC297" s="81"/>
      <c r="RUD297" s="81"/>
      <c r="RUE297" s="81"/>
      <c r="RUF297" s="81"/>
      <c r="RUG297" s="81"/>
      <c r="RUH297" s="81"/>
      <c r="RUI297" s="81"/>
      <c r="RUJ297" s="81"/>
      <c r="RUK297" s="81"/>
      <c r="RUL297" s="81"/>
      <c r="RUM297" s="81"/>
      <c r="RUN297" s="81"/>
      <c r="RUO297" s="81"/>
      <c r="RUP297" s="81"/>
      <c r="RUQ297" s="81"/>
      <c r="RUR297" s="81"/>
      <c r="RUS297" s="81"/>
      <c r="RUT297" s="81"/>
      <c r="RUU297" s="81"/>
      <c r="RUV297" s="81"/>
      <c r="RUW297" s="81"/>
      <c r="RUX297" s="81"/>
      <c r="RUY297" s="81"/>
      <c r="RUZ297" s="81"/>
      <c r="RVA297" s="81"/>
      <c r="RVB297" s="81"/>
      <c r="RVC297" s="81"/>
      <c r="RVD297" s="81"/>
      <c r="RVE297" s="81"/>
      <c r="RVF297" s="81"/>
      <c r="RVG297" s="81"/>
      <c r="RVH297" s="81"/>
      <c r="RVI297" s="81"/>
      <c r="RVJ297" s="81"/>
      <c r="RVK297" s="81"/>
      <c r="RVL297" s="81"/>
      <c r="RVM297" s="81"/>
      <c r="RVN297" s="81"/>
      <c r="RVO297" s="81"/>
      <c r="RVP297" s="81"/>
      <c r="RVQ297" s="81"/>
      <c r="RVR297" s="81"/>
      <c r="RVS297" s="81"/>
      <c r="RVT297" s="81"/>
      <c r="RVU297" s="81"/>
      <c r="RVV297" s="81"/>
      <c r="RVW297" s="81"/>
      <c r="RVX297" s="81"/>
      <c r="RVY297" s="81"/>
      <c r="RVZ297" s="81"/>
      <c r="RWA297" s="81"/>
      <c r="RWB297" s="81"/>
      <c r="RWC297" s="81"/>
      <c r="RWD297" s="81"/>
      <c r="RWE297" s="81"/>
      <c r="RWF297" s="81"/>
      <c r="RWG297" s="81"/>
      <c r="RWH297" s="81"/>
      <c r="RWI297" s="81"/>
      <c r="RWJ297" s="81"/>
      <c r="RWK297" s="81"/>
      <c r="RWL297" s="81"/>
      <c r="RWM297" s="81"/>
      <c r="RWN297" s="81"/>
      <c r="RWO297" s="81"/>
      <c r="RWP297" s="81"/>
      <c r="RWQ297" s="81"/>
      <c r="RWR297" s="81"/>
      <c r="RWS297" s="81"/>
      <c r="RWT297" s="81"/>
      <c r="RWU297" s="81"/>
      <c r="RWV297" s="81"/>
      <c r="RWW297" s="81"/>
      <c r="RWX297" s="81"/>
      <c r="RWY297" s="81"/>
      <c r="RWZ297" s="81"/>
      <c r="RXA297" s="81"/>
      <c r="RXB297" s="81"/>
      <c r="RXC297" s="81"/>
      <c r="RXD297" s="81"/>
      <c r="RXE297" s="81"/>
      <c r="RXF297" s="81"/>
      <c r="RXG297" s="81"/>
      <c r="RXH297" s="81"/>
      <c r="RXI297" s="81"/>
      <c r="RXJ297" s="81"/>
      <c r="RXK297" s="81"/>
      <c r="RXL297" s="81"/>
      <c r="RXM297" s="81"/>
      <c r="RXN297" s="81"/>
      <c r="RXO297" s="81"/>
      <c r="RXP297" s="81"/>
      <c r="RXQ297" s="81"/>
      <c r="RXR297" s="81"/>
      <c r="RXS297" s="81"/>
      <c r="RXT297" s="81"/>
      <c r="RXU297" s="81"/>
      <c r="RXV297" s="81"/>
      <c r="RXW297" s="81"/>
      <c r="RXX297" s="81"/>
      <c r="RXY297" s="81"/>
      <c r="RXZ297" s="81"/>
      <c r="RYA297" s="81"/>
      <c r="RYB297" s="81"/>
      <c r="RYC297" s="81"/>
      <c r="RYD297" s="81"/>
      <c r="RYE297" s="81"/>
      <c r="RYF297" s="81"/>
      <c r="RYG297" s="81"/>
      <c r="RYH297" s="81"/>
      <c r="RYI297" s="81"/>
      <c r="RYJ297" s="81"/>
      <c r="RYK297" s="81"/>
      <c r="RYL297" s="81"/>
      <c r="RYM297" s="81"/>
      <c r="RYN297" s="81"/>
      <c r="RYO297" s="81"/>
      <c r="RYP297" s="81"/>
      <c r="RYQ297" s="81"/>
      <c r="RYR297" s="81"/>
      <c r="RYS297" s="81"/>
      <c r="RYT297" s="81"/>
      <c r="RYU297" s="81"/>
      <c r="RYV297" s="81"/>
      <c r="RYW297" s="81"/>
      <c r="RYX297" s="81"/>
      <c r="RYY297" s="81"/>
      <c r="RYZ297" s="81"/>
      <c r="RZA297" s="81"/>
      <c r="RZB297" s="81"/>
      <c r="RZC297" s="81"/>
      <c r="RZD297" s="81"/>
      <c r="RZE297" s="81"/>
      <c r="RZF297" s="81"/>
      <c r="RZG297" s="81"/>
      <c r="RZH297" s="81"/>
      <c r="RZI297" s="81"/>
      <c r="RZJ297" s="81"/>
      <c r="RZK297" s="81"/>
      <c r="RZL297" s="81"/>
      <c r="RZM297" s="81"/>
      <c r="RZN297" s="81"/>
      <c r="RZO297" s="81"/>
      <c r="RZP297" s="81"/>
      <c r="RZQ297" s="81"/>
      <c r="RZR297" s="81"/>
      <c r="RZS297" s="81"/>
      <c r="RZT297" s="81"/>
      <c r="RZU297" s="81"/>
      <c r="RZV297" s="81"/>
      <c r="RZW297" s="81"/>
      <c r="RZX297" s="81"/>
      <c r="RZY297" s="81"/>
      <c r="RZZ297" s="81"/>
      <c r="SAA297" s="81"/>
      <c r="SAB297" s="81"/>
      <c r="SAC297" s="81"/>
      <c r="SAD297" s="81"/>
      <c r="SAE297" s="81"/>
      <c r="SAF297" s="81"/>
      <c r="SAG297" s="81"/>
      <c r="SAH297" s="81"/>
      <c r="SAI297" s="81"/>
      <c r="SAJ297" s="81"/>
      <c r="SAK297" s="81"/>
      <c r="SAL297" s="81"/>
      <c r="SAM297" s="81"/>
      <c r="SAN297" s="81"/>
      <c r="SAO297" s="81"/>
      <c r="SAP297" s="81"/>
      <c r="SAQ297" s="81"/>
      <c r="SAR297" s="81"/>
      <c r="SAS297" s="81"/>
      <c r="SAT297" s="81"/>
      <c r="SAU297" s="81"/>
      <c r="SAV297" s="81"/>
      <c r="SAW297" s="81"/>
      <c r="SAX297" s="81"/>
      <c r="SAY297" s="81"/>
      <c r="SAZ297" s="81"/>
      <c r="SBA297" s="81"/>
      <c r="SBB297" s="81"/>
      <c r="SBC297" s="81"/>
      <c r="SBD297" s="81"/>
      <c r="SBE297" s="81"/>
      <c r="SBF297" s="81"/>
      <c r="SBG297" s="81"/>
      <c r="SBH297" s="81"/>
      <c r="SBI297" s="81"/>
      <c r="SBJ297" s="81"/>
      <c r="SBK297" s="81"/>
      <c r="SBL297" s="81"/>
      <c r="SBM297" s="81"/>
      <c r="SBN297" s="81"/>
      <c r="SBO297" s="81"/>
      <c r="SBP297" s="81"/>
      <c r="SBQ297" s="81"/>
      <c r="SBR297" s="81"/>
      <c r="SBS297" s="81"/>
      <c r="SBT297" s="81"/>
      <c r="SBU297" s="81"/>
      <c r="SBV297" s="81"/>
      <c r="SBW297" s="81"/>
      <c r="SBX297" s="81"/>
      <c r="SBY297" s="81"/>
      <c r="SBZ297" s="81"/>
      <c r="SCA297" s="81"/>
      <c r="SCB297" s="81"/>
      <c r="SCC297" s="81"/>
      <c r="SCD297" s="81"/>
      <c r="SCE297" s="81"/>
      <c r="SCF297" s="81"/>
      <c r="SCG297" s="81"/>
      <c r="SCH297" s="81"/>
      <c r="SCI297" s="81"/>
      <c r="SCJ297" s="81"/>
      <c r="SCK297" s="81"/>
      <c r="SCL297" s="81"/>
      <c r="SCM297" s="81"/>
      <c r="SCN297" s="81"/>
      <c r="SCO297" s="81"/>
      <c r="SCP297" s="81"/>
      <c r="SCQ297" s="81"/>
      <c r="SCR297" s="81"/>
      <c r="SCS297" s="81"/>
      <c r="SCT297" s="81"/>
      <c r="SCU297" s="81"/>
      <c r="SCV297" s="81"/>
      <c r="SCW297" s="81"/>
      <c r="SCX297" s="81"/>
      <c r="SCY297" s="81"/>
      <c r="SCZ297" s="81"/>
      <c r="SDA297" s="81"/>
      <c r="SDB297" s="81"/>
      <c r="SDC297" s="81"/>
      <c r="SDD297" s="81"/>
      <c r="SDE297" s="81"/>
      <c r="SDF297" s="81"/>
      <c r="SDG297" s="81"/>
      <c r="SDH297" s="81"/>
      <c r="SDI297" s="81"/>
      <c r="SDJ297" s="81"/>
      <c r="SDK297" s="81"/>
      <c r="SDL297" s="81"/>
      <c r="SDM297" s="81"/>
      <c r="SDN297" s="81"/>
      <c r="SDO297" s="81"/>
      <c r="SDP297" s="81"/>
      <c r="SDQ297" s="81"/>
      <c r="SDR297" s="81"/>
      <c r="SDS297" s="81"/>
      <c r="SDT297" s="81"/>
      <c r="SDU297" s="81"/>
      <c r="SDV297" s="81"/>
      <c r="SDW297" s="81"/>
      <c r="SDX297" s="81"/>
      <c r="SDY297" s="81"/>
      <c r="SDZ297" s="81"/>
      <c r="SEA297" s="81"/>
      <c r="SEB297" s="81"/>
      <c r="SEC297" s="81"/>
      <c r="SED297" s="81"/>
      <c r="SEE297" s="81"/>
      <c r="SEF297" s="81"/>
      <c r="SEG297" s="81"/>
      <c r="SEH297" s="81"/>
      <c r="SEI297" s="81"/>
      <c r="SEJ297" s="81"/>
      <c r="SEK297" s="81"/>
      <c r="SEL297" s="81"/>
      <c r="SEM297" s="81"/>
      <c r="SEN297" s="81"/>
      <c r="SEO297" s="81"/>
      <c r="SEP297" s="81"/>
      <c r="SEQ297" s="81"/>
      <c r="SER297" s="81"/>
      <c r="SES297" s="81"/>
      <c r="SET297" s="81"/>
      <c r="SEU297" s="81"/>
      <c r="SEV297" s="81"/>
      <c r="SEW297" s="81"/>
      <c r="SEX297" s="81"/>
      <c r="SEY297" s="81"/>
      <c r="SEZ297" s="81"/>
      <c r="SFA297" s="81"/>
      <c r="SFB297" s="81"/>
      <c r="SFC297" s="81"/>
      <c r="SFD297" s="81"/>
      <c r="SFE297" s="81"/>
      <c r="SFF297" s="81"/>
      <c r="SFG297" s="81"/>
      <c r="SFH297" s="81"/>
      <c r="SFI297" s="81"/>
      <c r="SFJ297" s="81"/>
      <c r="SFK297" s="81"/>
      <c r="SFL297" s="81"/>
      <c r="SFM297" s="81"/>
      <c r="SFN297" s="81"/>
      <c r="SFO297" s="81"/>
      <c r="SFP297" s="81"/>
      <c r="SFQ297" s="81"/>
      <c r="SFR297" s="81"/>
      <c r="SFS297" s="81"/>
      <c r="SFT297" s="81"/>
      <c r="SFU297" s="81"/>
      <c r="SFV297" s="81"/>
      <c r="SFW297" s="81"/>
      <c r="SFX297" s="81"/>
      <c r="SFY297" s="81"/>
      <c r="SFZ297" s="81"/>
      <c r="SGA297" s="81"/>
      <c r="SGB297" s="81"/>
      <c r="SGC297" s="81"/>
      <c r="SGD297" s="81"/>
      <c r="SGE297" s="81"/>
      <c r="SGF297" s="81"/>
      <c r="SGG297" s="81"/>
      <c r="SGH297" s="81"/>
      <c r="SGI297" s="81"/>
      <c r="SGJ297" s="81"/>
      <c r="SGK297" s="81"/>
      <c r="SGL297" s="81"/>
      <c r="SGM297" s="81"/>
      <c r="SGN297" s="81"/>
      <c r="SGO297" s="81"/>
      <c r="SGP297" s="81"/>
      <c r="SGQ297" s="81"/>
      <c r="SGR297" s="81"/>
      <c r="SGS297" s="81"/>
      <c r="SGT297" s="81"/>
      <c r="SGU297" s="81"/>
      <c r="SGV297" s="81"/>
      <c r="SGW297" s="81"/>
      <c r="SGX297" s="81"/>
      <c r="SGY297" s="81"/>
      <c r="SGZ297" s="81"/>
      <c r="SHA297" s="81"/>
      <c r="SHB297" s="81"/>
      <c r="SHC297" s="81"/>
      <c r="SHD297" s="81"/>
      <c r="SHE297" s="81"/>
      <c r="SHF297" s="81"/>
      <c r="SHG297" s="81"/>
      <c r="SHH297" s="81"/>
      <c r="SHI297" s="81"/>
      <c r="SHJ297" s="81"/>
      <c r="SHK297" s="81"/>
      <c r="SHL297" s="81"/>
      <c r="SHM297" s="81"/>
      <c r="SHN297" s="81"/>
      <c r="SHO297" s="81"/>
      <c r="SHP297" s="81"/>
      <c r="SHQ297" s="81"/>
      <c r="SHR297" s="81"/>
      <c r="SHS297" s="81"/>
      <c r="SHT297" s="81"/>
      <c r="SHU297" s="81"/>
      <c r="SHV297" s="81"/>
      <c r="SHW297" s="81"/>
      <c r="SHX297" s="81"/>
      <c r="SHY297" s="81"/>
      <c r="SHZ297" s="81"/>
      <c r="SIA297" s="81"/>
      <c r="SIB297" s="81"/>
      <c r="SIC297" s="81"/>
      <c r="SID297" s="81"/>
      <c r="SIE297" s="81"/>
      <c r="SIF297" s="81"/>
      <c r="SIG297" s="81"/>
      <c r="SIH297" s="81"/>
      <c r="SII297" s="81"/>
      <c r="SIJ297" s="81"/>
      <c r="SIK297" s="81"/>
      <c r="SIL297" s="81"/>
      <c r="SIM297" s="81"/>
      <c r="SIN297" s="81"/>
      <c r="SIO297" s="81"/>
      <c r="SIP297" s="81"/>
      <c r="SIQ297" s="81"/>
      <c r="SIR297" s="81"/>
      <c r="SIS297" s="81"/>
      <c r="SIT297" s="81"/>
      <c r="SIU297" s="81"/>
      <c r="SIV297" s="81"/>
      <c r="SIW297" s="81"/>
      <c r="SIX297" s="81"/>
      <c r="SIY297" s="81"/>
      <c r="SIZ297" s="81"/>
      <c r="SJA297" s="81"/>
      <c r="SJB297" s="81"/>
      <c r="SJC297" s="81"/>
      <c r="SJD297" s="81"/>
      <c r="SJE297" s="81"/>
      <c r="SJF297" s="81"/>
      <c r="SJG297" s="81"/>
      <c r="SJH297" s="81"/>
      <c r="SJI297" s="81"/>
      <c r="SJJ297" s="81"/>
      <c r="SJK297" s="81"/>
      <c r="SJL297" s="81"/>
      <c r="SJM297" s="81"/>
      <c r="SJN297" s="81"/>
      <c r="SJO297" s="81"/>
      <c r="SJP297" s="81"/>
      <c r="SJQ297" s="81"/>
      <c r="SJR297" s="81"/>
      <c r="SJS297" s="81"/>
      <c r="SJT297" s="81"/>
      <c r="SJU297" s="81"/>
      <c r="SJV297" s="81"/>
      <c r="SJW297" s="81"/>
      <c r="SJX297" s="81"/>
      <c r="SJY297" s="81"/>
      <c r="SJZ297" s="81"/>
      <c r="SKA297" s="81"/>
      <c r="SKB297" s="81"/>
      <c r="SKC297" s="81"/>
      <c r="SKD297" s="81"/>
      <c r="SKE297" s="81"/>
      <c r="SKF297" s="81"/>
      <c r="SKG297" s="81"/>
      <c r="SKH297" s="81"/>
      <c r="SKI297" s="81"/>
      <c r="SKJ297" s="81"/>
      <c r="SKK297" s="81"/>
      <c r="SKL297" s="81"/>
      <c r="SKM297" s="81"/>
      <c r="SKN297" s="81"/>
      <c r="SKO297" s="81"/>
      <c r="SKP297" s="81"/>
      <c r="SKQ297" s="81"/>
      <c r="SKR297" s="81"/>
      <c r="SKS297" s="81"/>
      <c r="SKT297" s="81"/>
      <c r="SKU297" s="81"/>
      <c r="SKV297" s="81"/>
      <c r="SKW297" s="81"/>
      <c r="SKX297" s="81"/>
      <c r="SKY297" s="81"/>
      <c r="SKZ297" s="81"/>
      <c r="SLA297" s="81"/>
      <c r="SLB297" s="81"/>
      <c r="SLC297" s="81"/>
      <c r="SLD297" s="81"/>
      <c r="SLE297" s="81"/>
      <c r="SLF297" s="81"/>
      <c r="SLG297" s="81"/>
      <c r="SLH297" s="81"/>
      <c r="SLI297" s="81"/>
      <c r="SLJ297" s="81"/>
      <c r="SLK297" s="81"/>
      <c r="SLL297" s="81"/>
      <c r="SLM297" s="81"/>
      <c r="SLN297" s="81"/>
      <c r="SLO297" s="81"/>
      <c r="SLP297" s="81"/>
      <c r="SLQ297" s="81"/>
      <c r="SLR297" s="81"/>
      <c r="SLS297" s="81"/>
      <c r="SLT297" s="81"/>
      <c r="SLU297" s="81"/>
      <c r="SLV297" s="81"/>
      <c r="SLW297" s="81"/>
      <c r="SLX297" s="81"/>
      <c r="SLY297" s="81"/>
      <c r="SLZ297" s="81"/>
      <c r="SMA297" s="81"/>
      <c r="SMB297" s="81"/>
      <c r="SMC297" s="81"/>
      <c r="SMD297" s="81"/>
      <c r="SME297" s="81"/>
      <c r="SMF297" s="81"/>
      <c r="SMG297" s="81"/>
      <c r="SMH297" s="81"/>
      <c r="SMI297" s="81"/>
      <c r="SMJ297" s="81"/>
      <c r="SMK297" s="81"/>
      <c r="SML297" s="81"/>
      <c r="SMM297" s="81"/>
      <c r="SMN297" s="81"/>
      <c r="SMO297" s="81"/>
      <c r="SMP297" s="81"/>
      <c r="SMQ297" s="81"/>
      <c r="SMR297" s="81"/>
      <c r="SMS297" s="81"/>
      <c r="SMT297" s="81"/>
      <c r="SMU297" s="81"/>
      <c r="SMV297" s="81"/>
      <c r="SMW297" s="81"/>
      <c r="SMX297" s="81"/>
      <c r="SMY297" s="81"/>
      <c r="SMZ297" s="81"/>
      <c r="SNA297" s="81"/>
      <c r="SNB297" s="81"/>
      <c r="SNC297" s="81"/>
      <c r="SND297" s="81"/>
      <c r="SNE297" s="81"/>
      <c r="SNF297" s="81"/>
      <c r="SNG297" s="81"/>
      <c r="SNH297" s="81"/>
      <c r="SNI297" s="81"/>
      <c r="SNJ297" s="81"/>
      <c r="SNK297" s="81"/>
      <c r="SNL297" s="81"/>
      <c r="SNM297" s="81"/>
      <c r="SNN297" s="81"/>
      <c r="SNO297" s="81"/>
      <c r="SNP297" s="81"/>
      <c r="SNQ297" s="81"/>
      <c r="SNR297" s="81"/>
      <c r="SNS297" s="81"/>
      <c r="SNT297" s="81"/>
      <c r="SNU297" s="81"/>
      <c r="SNV297" s="81"/>
      <c r="SNW297" s="81"/>
      <c r="SNX297" s="81"/>
      <c r="SNY297" s="81"/>
      <c r="SNZ297" s="81"/>
      <c r="SOA297" s="81"/>
      <c r="SOB297" s="81"/>
      <c r="SOC297" s="81"/>
      <c r="SOD297" s="81"/>
      <c r="SOE297" s="81"/>
      <c r="SOF297" s="81"/>
      <c r="SOG297" s="81"/>
      <c r="SOH297" s="81"/>
      <c r="SOI297" s="81"/>
      <c r="SOJ297" s="81"/>
      <c r="SOK297" s="81"/>
      <c r="SOL297" s="81"/>
      <c r="SOM297" s="81"/>
      <c r="SON297" s="81"/>
      <c r="SOO297" s="81"/>
      <c r="SOP297" s="81"/>
      <c r="SOQ297" s="81"/>
      <c r="SOR297" s="81"/>
      <c r="SOS297" s="81"/>
      <c r="SOT297" s="81"/>
      <c r="SOU297" s="81"/>
      <c r="SOV297" s="81"/>
      <c r="SOW297" s="81"/>
      <c r="SOX297" s="81"/>
      <c r="SOY297" s="81"/>
      <c r="SOZ297" s="81"/>
      <c r="SPA297" s="81"/>
      <c r="SPB297" s="81"/>
      <c r="SPC297" s="81"/>
      <c r="SPD297" s="81"/>
      <c r="SPE297" s="81"/>
      <c r="SPF297" s="81"/>
      <c r="SPG297" s="81"/>
      <c r="SPH297" s="81"/>
      <c r="SPI297" s="81"/>
      <c r="SPJ297" s="81"/>
      <c r="SPK297" s="81"/>
      <c r="SPL297" s="81"/>
      <c r="SPM297" s="81"/>
      <c r="SPN297" s="81"/>
      <c r="SPO297" s="81"/>
      <c r="SPP297" s="81"/>
      <c r="SPQ297" s="81"/>
      <c r="SPR297" s="81"/>
      <c r="SPS297" s="81"/>
      <c r="SPT297" s="81"/>
      <c r="SPU297" s="81"/>
      <c r="SPV297" s="81"/>
      <c r="SPW297" s="81"/>
      <c r="SPX297" s="81"/>
      <c r="SPY297" s="81"/>
      <c r="SPZ297" s="81"/>
      <c r="SQA297" s="81"/>
      <c r="SQB297" s="81"/>
      <c r="SQC297" s="81"/>
      <c r="SQD297" s="81"/>
      <c r="SQE297" s="81"/>
      <c r="SQF297" s="81"/>
      <c r="SQG297" s="81"/>
      <c r="SQH297" s="81"/>
      <c r="SQI297" s="81"/>
      <c r="SQJ297" s="81"/>
      <c r="SQK297" s="81"/>
      <c r="SQL297" s="81"/>
      <c r="SQM297" s="81"/>
      <c r="SQN297" s="81"/>
      <c r="SQO297" s="81"/>
      <c r="SQP297" s="81"/>
      <c r="SQQ297" s="81"/>
      <c r="SQR297" s="81"/>
      <c r="SQS297" s="81"/>
      <c r="SQT297" s="81"/>
      <c r="SQU297" s="81"/>
      <c r="SQV297" s="81"/>
      <c r="SQW297" s="81"/>
      <c r="SQX297" s="81"/>
      <c r="SQY297" s="81"/>
      <c r="SQZ297" s="81"/>
      <c r="SRA297" s="81"/>
      <c r="SRB297" s="81"/>
      <c r="SRC297" s="81"/>
      <c r="SRD297" s="81"/>
      <c r="SRE297" s="81"/>
      <c r="SRF297" s="81"/>
      <c r="SRG297" s="81"/>
      <c r="SRH297" s="81"/>
      <c r="SRI297" s="81"/>
      <c r="SRJ297" s="81"/>
      <c r="SRK297" s="81"/>
      <c r="SRL297" s="81"/>
      <c r="SRM297" s="81"/>
      <c r="SRN297" s="81"/>
      <c r="SRO297" s="81"/>
      <c r="SRP297" s="81"/>
      <c r="SRQ297" s="81"/>
      <c r="SRR297" s="81"/>
      <c r="SRS297" s="81"/>
      <c r="SRT297" s="81"/>
      <c r="SRU297" s="81"/>
      <c r="SRV297" s="81"/>
      <c r="SRW297" s="81"/>
      <c r="SRX297" s="81"/>
      <c r="SRY297" s="81"/>
      <c r="SRZ297" s="81"/>
      <c r="SSA297" s="81"/>
      <c r="SSB297" s="81"/>
      <c r="SSC297" s="81"/>
      <c r="SSD297" s="81"/>
      <c r="SSE297" s="81"/>
      <c r="SSF297" s="81"/>
      <c r="SSG297" s="81"/>
      <c r="SSH297" s="81"/>
      <c r="SSI297" s="81"/>
      <c r="SSJ297" s="81"/>
      <c r="SSK297" s="81"/>
      <c r="SSL297" s="81"/>
      <c r="SSM297" s="81"/>
      <c r="SSN297" s="81"/>
      <c r="SSO297" s="81"/>
      <c r="SSP297" s="81"/>
      <c r="SSQ297" s="81"/>
      <c r="SSR297" s="81"/>
      <c r="SSS297" s="81"/>
      <c r="SST297" s="81"/>
      <c r="SSU297" s="81"/>
      <c r="SSV297" s="81"/>
      <c r="SSW297" s="81"/>
      <c r="SSX297" s="81"/>
      <c r="SSY297" s="81"/>
      <c r="SSZ297" s="81"/>
      <c r="STA297" s="81"/>
      <c r="STB297" s="81"/>
      <c r="STC297" s="81"/>
      <c r="STD297" s="81"/>
      <c r="STE297" s="81"/>
      <c r="STF297" s="81"/>
      <c r="STG297" s="81"/>
      <c r="STH297" s="81"/>
      <c r="STI297" s="81"/>
      <c r="STJ297" s="81"/>
      <c r="STK297" s="81"/>
      <c r="STL297" s="81"/>
      <c r="STM297" s="81"/>
      <c r="STN297" s="81"/>
      <c r="STO297" s="81"/>
      <c r="STP297" s="81"/>
      <c r="STQ297" s="81"/>
      <c r="STR297" s="81"/>
      <c r="STS297" s="81"/>
      <c r="STT297" s="81"/>
      <c r="STU297" s="81"/>
      <c r="STV297" s="81"/>
      <c r="STW297" s="81"/>
      <c r="STX297" s="81"/>
      <c r="STY297" s="81"/>
      <c r="STZ297" s="81"/>
      <c r="SUA297" s="81"/>
      <c r="SUB297" s="81"/>
      <c r="SUC297" s="81"/>
      <c r="SUD297" s="81"/>
      <c r="SUE297" s="81"/>
      <c r="SUF297" s="81"/>
      <c r="SUG297" s="81"/>
      <c r="SUH297" s="81"/>
      <c r="SUI297" s="81"/>
      <c r="SUJ297" s="81"/>
      <c r="SUK297" s="81"/>
      <c r="SUL297" s="81"/>
      <c r="SUM297" s="81"/>
      <c r="SUN297" s="81"/>
      <c r="SUO297" s="81"/>
      <c r="SUP297" s="81"/>
      <c r="SUQ297" s="81"/>
      <c r="SUR297" s="81"/>
      <c r="SUS297" s="81"/>
      <c r="SUT297" s="81"/>
      <c r="SUU297" s="81"/>
      <c r="SUV297" s="81"/>
      <c r="SUW297" s="81"/>
      <c r="SUX297" s="81"/>
      <c r="SUY297" s="81"/>
      <c r="SUZ297" s="81"/>
      <c r="SVA297" s="81"/>
      <c r="SVB297" s="81"/>
      <c r="SVC297" s="81"/>
      <c r="SVD297" s="81"/>
      <c r="SVE297" s="81"/>
      <c r="SVF297" s="81"/>
      <c r="SVG297" s="81"/>
      <c r="SVH297" s="81"/>
      <c r="SVI297" s="81"/>
      <c r="SVJ297" s="81"/>
      <c r="SVK297" s="81"/>
      <c r="SVL297" s="81"/>
      <c r="SVM297" s="81"/>
      <c r="SVN297" s="81"/>
      <c r="SVO297" s="81"/>
      <c r="SVP297" s="81"/>
      <c r="SVQ297" s="81"/>
      <c r="SVR297" s="81"/>
      <c r="SVS297" s="81"/>
      <c r="SVT297" s="81"/>
      <c r="SVU297" s="81"/>
      <c r="SVV297" s="81"/>
      <c r="SVW297" s="81"/>
      <c r="SVX297" s="81"/>
      <c r="SVY297" s="81"/>
      <c r="SVZ297" s="81"/>
      <c r="SWA297" s="81"/>
      <c r="SWB297" s="81"/>
      <c r="SWC297" s="81"/>
      <c r="SWD297" s="81"/>
      <c r="SWE297" s="81"/>
      <c r="SWF297" s="81"/>
      <c r="SWG297" s="81"/>
      <c r="SWH297" s="81"/>
      <c r="SWI297" s="81"/>
      <c r="SWJ297" s="81"/>
      <c r="SWK297" s="81"/>
      <c r="SWL297" s="81"/>
      <c r="SWM297" s="81"/>
      <c r="SWN297" s="81"/>
      <c r="SWO297" s="81"/>
      <c r="SWP297" s="81"/>
      <c r="SWQ297" s="81"/>
      <c r="SWR297" s="81"/>
      <c r="SWS297" s="81"/>
      <c r="SWT297" s="81"/>
      <c r="SWU297" s="81"/>
      <c r="SWV297" s="81"/>
      <c r="SWW297" s="81"/>
      <c r="SWX297" s="81"/>
      <c r="SWY297" s="81"/>
      <c r="SWZ297" s="81"/>
      <c r="SXA297" s="81"/>
      <c r="SXB297" s="81"/>
      <c r="SXC297" s="81"/>
      <c r="SXD297" s="81"/>
      <c r="SXE297" s="81"/>
      <c r="SXF297" s="81"/>
      <c r="SXG297" s="81"/>
      <c r="SXH297" s="81"/>
      <c r="SXI297" s="81"/>
      <c r="SXJ297" s="81"/>
      <c r="SXK297" s="81"/>
      <c r="SXL297" s="81"/>
      <c r="SXM297" s="81"/>
      <c r="SXN297" s="81"/>
      <c r="SXO297" s="81"/>
      <c r="SXP297" s="81"/>
      <c r="SXQ297" s="81"/>
      <c r="SXR297" s="81"/>
      <c r="SXS297" s="81"/>
      <c r="SXT297" s="81"/>
      <c r="SXU297" s="81"/>
      <c r="SXV297" s="81"/>
      <c r="SXW297" s="81"/>
      <c r="SXX297" s="81"/>
      <c r="SXY297" s="81"/>
      <c r="SXZ297" s="81"/>
      <c r="SYA297" s="81"/>
      <c r="SYB297" s="81"/>
      <c r="SYC297" s="81"/>
      <c r="SYD297" s="81"/>
      <c r="SYE297" s="81"/>
      <c r="SYF297" s="81"/>
      <c r="SYG297" s="81"/>
      <c r="SYH297" s="81"/>
      <c r="SYI297" s="81"/>
      <c r="SYJ297" s="81"/>
      <c r="SYK297" s="81"/>
      <c r="SYL297" s="81"/>
      <c r="SYM297" s="81"/>
      <c r="SYN297" s="81"/>
      <c r="SYO297" s="81"/>
      <c r="SYP297" s="81"/>
      <c r="SYQ297" s="81"/>
      <c r="SYR297" s="81"/>
      <c r="SYS297" s="81"/>
      <c r="SYT297" s="81"/>
      <c r="SYU297" s="81"/>
      <c r="SYV297" s="81"/>
      <c r="SYW297" s="81"/>
      <c r="SYX297" s="81"/>
      <c r="SYY297" s="81"/>
      <c r="SYZ297" s="81"/>
      <c r="SZA297" s="81"/>
      <c r="SZB297" s="81"/>
      <c r="SZC297" s="81"/>
      <c r="SZD297" s="81"/>
      <c r="SZE297" s="81"/>
      <c r="SZF297" s="81"/>
      <c r="SZG297" s="81"/>
      <c r="SZH297" s="81"/>
      <c r="SZI297" s="81"/>
      <c r="SZJ297" s="81"/>
      <c r="SZK297" s="81"/>
      <c r="SZL297" s="81"/>
      <c r="SZM297" s="81"/>
      <c r="SZN297" s="81"/>
      <c r="SZO297" s="81"/>
      <c r="SZP297" s="81"/>
      <c r="SZQ297" s="81"/>
      <c r="SZR297" s="81"/>
      <c r="SZS297" s="81"/>
      <c r="SZT297" s="81"/>
      <c r="SZU297" s="81"/>
      <c r="SZV297" s="81"/>
      <c r="SZW297" s="81"/>
      <c r="SZX297" s="81"/>
      <c r="SZY297" s="81"/>
      <c r="SZZ297" s="81"/>
      <c r="TAA297" s="81"/>
      <c r="TAB297" s="81"/>
      <c r="TAC297" s="81"/>
      <c r="TAD297" s="81"/>
      <c r="TAE297" s="81"/>
      <c r="TAF297" s="81"/>
      <c r="TAG297" s="81"/>
      <c r="TAH297" s="81"/>
      <c r="TAI297" s="81"/>
      <c r="TAJ297" s="81"/>
      <c r="TAK297" s="81"/>
      <c r="TAL297" s="81"/>
      <c r="TAM297" s="81"/>
      <c r="TAN297" s="81"/>
      <c r="TAO297" s="81"/>
      <c r="TAP297" s="81"/>
      <c r="TAQ297" s="81"/>
      <c r="TAR297" s="81"/>
      <c r="TAS297" s="81"/>
      <c r="TAT297" s="81"/>
      <c r="TAU297" s="81"/>
      <c r="TAV297" s="81"/>
      <c r="TAW297" s="81"/>
      <c r="TAX297" s="81"/>
      <c r="TAY297" s="81"/>
      <c r="TAZ297" s="81"/>
      <c r="TBA297" s="81"/>
      <c r="TBB297" s="81"/>
      <c r="TBC297" s="81"/>
      <c r="TBD297" s="81"/>
      <c r="TBE297" s="81"/>
      <c r="TBF297" s="81"/>
      <c r="TBG297" s="81"/>
      <c r="TBH297" s="81"/>
      <c r="TBI297" s="81"/>
      <c r="TBJ297" s="81"/>
      <c r="TBK297" s="81"/>
      <c r="TBL297" s="81"/>
      <c r="TBM297" s="81"/>
      <c r="TBN297" s="81"/>
      <c r="TBO297" s="81"/>
      <c r="TBP297" s="81"/>
      <c r="TBQ297" s="81"/>
      <c r="TBR297" s="81"/>
      <c r="TBS297" s="81"/>
      <c r="TBT297" s="81"/>
      <c r="TBU297" s="81"/>
      <c r="TBV297" s="81"/>
      <c r="TBW297" s="81"/>
      <c r="TBX297" s="81"/>
      <c r="TBY297" s="81"/>
      <c r="TBZ297" s="81"/>
      <c r="TCA297" s="81"/>
      <c r="TCB297" s="81"/>
      <c r="TCC297" s="81"/>
      <c r="TCD297" s="81"/>
      <c r="TCE297" s="81"/>
      <c r="TCF297" s="81"/>
      <c r="TCG297" s="81"/>
      <c r="TCH297" s="81"/>
      <c r="TCI297" s="81"/>
      <c r="TCJ297" s="81"/>
      <c r="TCK297" s="81"/>
      <c r="TCL297" s="81"/>
      <c r="TCM297" s="81"/>
      <c r="TCN297" s="81"/>
      <c r="TCO297" s="81"/>
      <c r="TCP297" s="81"/>
      <c r="TCQ297" s="81"/>
      <c r="TCR297" s="81"/>
      <c r="TCS297" s="81"/>
      <c r="TCT297" s="81"/>
      <c r="TCU297" s="81"/>
      <c r="TCV297" s="81"/>
      <c r="TCW297" s="81"/>
      <c r="TCX297" s="81"/>
      <c r="TCY297" s="81"/>
      <c r="TCZ297" s="81"/>
      <c r="TDA297" s="81"/>
      <c r="TDB297" s="81"/>
      <c r="TDC297" s="81"/>
      <c r="TDD297" s="81"/>
      <c r="TDE297" s="81"/>
      <c r="TDF297" s="81"/>
      <c r="TDG297" s="81"/>
      <c r="TDH297" s="81"/>
      <c r="TDI297" s="81"/>
      <c r="TDJ297" s="81"/>
      <c r="TDK297" s="81"/>
      <c r="TDL297" s="81"/>
      <c r="TDM297" s="81"/>
      <c r="TDN297" s="81"/>
      <c r="TDO297" s="81"/>
      <c r="TDP297" s="81"/>
      <c r="TDQ297" s="81"/>
      <c r="TDR297" s="81"/>
      <c r="TDS297" s="81"/>
      <c r="TDT297" s="81"/>
      <c r="TDU297" s="81"/>
      <c r="TDV297" s="81"/>
      <c r="TDW297" s="81"/>
      <c r="TDX297" s="81"/>
      <c r="TDY297" s="81"/>
      <c r="TDZ297" s="81"/>
      <c r="TEA297" s="81"/>
      <c r="TEB297" s="81"/>
      <c r="TEC297" s="81"/>
      <c r="TED297" s="81"/>
      <c r="TEE297" s="81"/>
      <c r="TEF297" s="81"/>
      <c r="TEG297" s="81"/>
      <c r="TEH297" s="81"/>
      <c r="TEI297" s="81"/>
      <c r="TEJ297" s="81"/>
      <c r="TEK297" s="81"/>
      <c r="TEL297" s="81"/>
      <c r="TEM297" s="81"/>
      <c r="TEN297" s="81"/>
      <c r="TEO297" s="81"/>
      <c r="TEP297" s="81"/>
      <c r="TEQ297" s="81"/>
      <c r="TER297" s="81"/>
      <c r="TES297" s="81"/>
      <c r="TET297" s="81"/>
      <c r="TEU297" s="81"/>
      <c r="TEV297" s="81"/>
      <c r="TEW297" s="81"/>
      <c r="TEX297" s="81"/>
      <c r="TEY297" s="81"/>
      <c r="TEZ297" s="81"/>
      <c r="TFA297" s="81"/>
      <c r="TFB297" s="81"/>
      <c r="TFC297" s="81"/>
      <c r="TFD297" s="81"/>
      <c r="TFE297" s="81"/>
      <c r="TFF297" s="81"/>
      <c r="TFG297" s="81"/>
      <c r="TFH297" s="81"/>
      <c r="TFI297" s="81"/>
      <c r="TFJ297" s="81"/>
      <c r="TFK297" s="81"/>
      <c r="TFL297" s="81"/>
      <c r="TFM297" s="81"/>
      <c r="TFN297" s="81"/>
      <c r="TFO297" s="81"/>
      <c r="TFP297" s="81"/>
      <c r="TFQ297" s="81"/>
      <c r="TFR297" s="81"/>
      <c r="TFS297" s="81"/>
      <c r="TFT297" s="81"/>
      <c r="TFU297" s="81"/>
      <c r="TFV297" s="81"/>
      <c r="TFW297" s="81"/>
      <c r="TFX297" s="81"/>
      <c r="TFY297" s="81"/>
      <c r="TFZ297" s="81"/>
      <c r="TGA297" s="81"/>
      <c r="TGB297" s="81"/>
      <c r="TGC297" s="81"/>
      <c r="TGD297" s="81"/>
      <c r="TGE297" s="81"/>
      <c r="TGF297" s="81"/>
      <c r="TGG297" s="81"/>
      <c r="TGH297" s="81"/>
      <c r="TGI297" s="81"/>
      <c r="TGJ297" s="81"/>
      <c r="TGK297" s="81"/>
      <c r="TGL297" s="81"/>
      <c r="TGM297" s="81"/>
      <c r="TGN297" s="81"/>
      <c r="TGO297" s="81"/>
      <c r="TGP297" s="81"/>
      <c r="TGQ297" s="81"/>
      <c r="TGR297" s="81"/>
      <c r="TGS297" s="81"/>
      <c r="TGT297" s="81"/>
      <c r="TGU297" s="81"/>
      <c r="TGV297" s="81"/>
      <c r="TGW297" s="81"/>
      <c r="TGX297" s="81"/>
      <c r="TGY297" s="81"/>
      <c r="TGZ297" s="81"/>
      <c r="THA297" s="81"/>
      <c r="THB297" s="81"/>
      <c r="THC297" s="81"/>
      <c r="THD297" s="81"/>
      <c r="THE297" s="81"/>
      <c r="THF297" s="81"/>
      <c r="THG297" s="81"/>
      <c r="THH297" s="81"/>
      <c r="THI297" s="81"/>
      <c r="THJ297" s="81"/>
      <c r="THK297" s="81"/>
      <c r="THL297" s="81"/>
      <c r="THM297" s="81"/>
      <c r="THN297" s="81"/>
      <c r="THO297" s="81"/>
      <c r="THP297" s="81"/>
      <c r="THQ297" s="81"/>
      <c r="THR297" s="81"/>
      <c r="THS297" s="81"/>
      <c r="THT297" s="81"/>
      <c r="THU297" s="81"/>
      <c r="THV297" s="81"/>
      <c r="THW297" s="81"/>
      <c r="THX297" s="81"/>
      <c r="THY297" s="81"/>
      <c r="THZ297" s="81"/>
      <c r="TIA297" s="81"/>
      <c r="TIB297" s="81"/>
      <c r="TIC297" s="81"/>
      <c r="TID297" s="81"/>
      <c r="TIE297" s="81"/>
      <c r="TIF297" s="81"/>
      <c r="TIG297" s="81"/>
      <c r="TIH297" s="81"/>
      <c r="TII297" s="81"/>
      <c r="TIJ297" s="81"/>
      <c r="TIK297" s="81"/>
      <c r="TIL297" s="81"/>
      <c r="TIM297" s="81"/>
      <c r="TIN297" s="81"/>
      <c r="TIO297" s="81"/>
      <c r="TIP297" s="81"/>
      <c r="TIQ297" s="81"/>
      <c r="TIR297" s="81"/>
      <c r="TIS297" s="81"/>
      <c r="TIT297" s="81"/>
      <c r="TIU297" s="81"/>
      <c r="TIV297" s="81"/>
      <c r="TIW297" s="81"/>
      <c r="TIX297" s="81"/>
      <c r="TIY297" s="81"/>
      <c r="TIZ297" s="81"/>
      <c r="TJA297" s="81"/>
      <c r="TJB297" s="81"/>
      <c r="TJC297" s="81"/>
      <c r="TJD297" s="81"/>
      <c r="TJE297" s="81"/>
      <c r="TJF297" s="81"/>
      <c r="TJG297" s="81"/>
      <c r="TJH297" s="81"/>
      <c r="TJI297" s="81"/>
      <c r="TJJ297" s="81"/>
      <c r="TJK297" s="81"/>
      <c r="TJL297" s="81"/>
      <c r="TJM297" s="81"/>
      <c r="TJN297" s="81"/>
      <c r="TJO297" s="81"/>
      <c r="TJP297" s="81"/>
      <c r="TJQ297" s="81"/>
      <c r="TJR297" s="81"/>
      <c r="TJS297" s="81"/>
      <c r="TJT297" s="81"/>
      <c r="TJU297" s="81"/>
      <c r="TJV297" s="81"/>
      <c r="TJW297" s="81"/>
      <c r="TJX297" s="81"/>
      <c r="TJY297" s="81"/>
      <c r="TJZ297" s="81"/>
      <c r="TKA297" s="81"/>
      <c r="TKB297" s="81"/>
      <c r="TKC297" s="81"/>
      <c r="TKD297" s="81"/>
      <c r="TKE297" s="81"/>
      <c r="TKF297" s="81"/>
      <c r="TKG297" s="81"/>
      <c r="TKH297" s="81"/>
      <c r="TKI297" s="81"/>
      <c r="TKJ297" s="81"/>
      <c r="TKK297" s="81"/>
      <c r="TKL297" s="81"/>
      <c r="TKM297" s="81"/>
      <c r="TKN297" s="81"/>
      <c r="TKO297" s="81"/>
      <c r="TKP297" s="81"/>
      <c r="TKQ297" s="81"/>
      <c r="TKR297" s="81"/>
      <c r="TKS297" s="81"/>
      <c r="TKT297" s="81"/>
      <c r="TKU297" s="81"/>
      <c r="TKV297" s="81"/>
      <c r="TKW297" s="81"/>
      <c r="TKX297" s="81"/>
      <c r="TKY297" s="81"/>
      <c r="TKZ297" s="81"/>
      <c r="TLA297" s="81"/>
      <c r="TLB297" s="81"/>
      <c r="TLC297" s="81"/>
      <c r="TLD297" s="81"/>
      <c r="TLE297" s="81"/>
      <c r="TLF297" s="81"/>
      <c r="TLG297" s="81"/>
      <c r="TLH297" s="81"/>
      <c r="TLI297" s="81"/>
      <c r="TLJ297" s="81"/>
      <c r="TLK297" s="81"/>
      <c r="TLL297" s="81"/>
      <c r="TLM297" s="81"/>
      <c r="TLN297" s="81"/>
      <c r="TLO297" s="81"/>
      <c r="TLP297" s="81"/>
      <c r="TLQ297" s="81"/>
      <c r="TLR297" s="81"/>
      <c r="TLS297" s="81"/>
      <c r="TLT297" s="81"/>
      <c r="TLU297" s="81"/>
      <c r="TLV297" s="81"/>
      <c r="TLW297" s="81"/>
      <c r="TLX297" s="81"/>
      <c r="TLY297" s="81"/>
      <c r="TLZ297" s="81"/>
      <c r="TMA297" s="81"/>
      <c r="TMB297" s="81"/>
      <c r="TMC297" s="81"/>
      <c r="TMD297" s="81"/>
      <c r="TME297" s="81"/>
      <c r="TMF297" s="81"/>
      <c r="TMG297" s="81"/>
      <c r="TMH297" s="81"/>
      <c r="TMI297" s="81"/>
      <c r="TMJ297" s="81"/>
      <c r="TMK297" s="81"/>
      <c r="TML297" s="81"/>
      <c r="TMM297" s="81"/>
      <c r="TMN297" s="81"/>
      <c r="TMO297" s="81"/>
      <c r="TMP297" s="81"/>
      <c r="TMQ297" s="81"/>
      <c r="TMR297" s="81"/>
      <c r="TMS297" s="81"/>
      <c r="TMT297" s="81"/>
      <c r="TMU297" s="81"/>
      <c r="TMV297" s="81"/>
      <c r="TMW297" s="81"/>
      <c r="TMX297" s="81"/>
      <c r="TMY297" s="81"/>
      <c r="TMZ297" s="81"/>
      <c r="TNA297" s="81"/>
      <c r="TNB297" s="81"/>
      <c r="TNC297" s="81"/>
      <c r="TND297" s="81"/>
      <c r="TNE297" s="81"/>
      <c r="TNF297" s="81"/>
      <c r="TNG297" s="81"/>
      <c r="TNH297" s="81"/>
      <c r="TNI297" s="81"/>
      <c r="TNJ297" s="81"/>
      <c r="TNK297" s="81"/>
      <c r="TNL297" s="81"/>
      <c r="TNM297" s="81"/>
      <c r="TNN297" s="81"/>
      <c r="TNO297" s="81"/>
      <c r="TNP297" s="81"/>
      <c r="TNQ297" s="81"/>
      <c r="TNR297" s="81"/>
      <c r="TNS297" s="81"/>
      <c r="TNT297" s="81"/>
      <c r="TNU297" s="81"/>
      <c r="TNV297" s="81"/>
      <c r="TNW297" s="81"/>
      <c r="TNX297" s="81"/>
      <c r="TNY297" s="81"/>
      <c r="TNZ297" s="81"/>
      <c r="TOA297" s="81"/>
      <c r="TOB297" s="81"/>
      <c r="TOC297" s="81"/>
      <c r="TOD297" s="81"/>
      <c r="TOE297" s="81"/>
      <c r="TOF297" s="81"/>
      <c r="TOG297" s="81"/>
      <c r="TOH297" s="81"/>
      <c r="TOI297" s="81"/>
      <c r="TOJ297" s="81"/>
      <c r="TOK297" s="81"/>
      <c r="TOL297" s="81"/>
      <c r="TOM297" s="81"/>
      <c r="TON297" s="81"/>
      <c r="TOO297" s="81"/>
      <c r="TOP297" s="81"/>
      <c r="TOQ297" s="81"/>
      <c r="TOR297" s="81"/>
      <c r="TOS297" s="81"/>
      <c r="TOT297" s="81"/>
      <c r="TOU297" s="81"/>
      <c r="TOV297" s="81"/>
      <c r="TOW297" s="81"/>
      <c r="TOX297" s="81"/>
      <c r="TOY297" s="81"/>
      <c r="TOZ297" s="81"/>
      <c r="TPA297" s="81"/>
      <c r="TPB297" s="81"/>
      <c r="TPC297" s="81"/>
      <c r="TPD297" s="81"/>
      <c r="TPE297" s="81"/>
      <c r="TPF297" s="81"/>
      <c r="TPG297" s="81"/>
      <c r="TPH297" s="81"/>
      <c r="TPI297" s="81"/>
      <c r="TPJ297" s="81"/>
      <c r="TPK297" s="81"/>
      <c r="TPL297" s="81"/>
      <c r="TPM297" s="81"/>
      <c r="TPN297" s="81"/>
      <c r="TPO297" s="81"/>
      <c r="TPP297" s="81"/>
      <c r="TPQ297" s="81"/>
      <c r="TPR297" s="81"/>
      <c r="TPS297" s="81"/>
      <c r="TPT297" s="81"/>
      <c r="TPU297" s="81"/>
      <c r="TPV297" s="81"/>
      <c r="TPW297" s="81"/>
      <c r="TPX297" s="81"/>
      <c r="TPY297" s="81"/>
      <c r="TPZ297" s="81"/>
      <c r="TQA297" s="81"/>
      <c r="TQB297" s="81"/>
      <c r="TQC297" s="81"/>
      <c r="TQD297" s="81"/>
      <c r="TQE297" s="81"/>
      <c r="TQF297" s="81"/>
      <c r="TQG297" s="81"/>
      <c r="TQH297" s="81"/>
      <c r="TQI297" s="81"/>
      <c r="TQJ297" s="81"/>
      <c r="TQK297" s="81"/>
      <c r="TQL297" s="81"/>
      <c r="TQM297" s="81"/>
      <c r="TQN297" s="81"/>
      <c r="TQO297" s="81"/>
      <c r="TQP297" s="81"/>
      <c r="TQQ297" s="81"/>
      <c r="TQR297" s="81"/>
      <c r="TQS297" s="81"/>
      <c r="TQT297" s="81"/>
      <c r="TQU297" s="81"/>
      <c r="TQV297" s="81"/>
      <c r="TQW297" s="81"/>
      <c r="TQX297" s="81"/>
      <c r="TQY297" s="81"/>
      <c r="TQZ297" s="81"/>
      <c r="TRA297" s="81"/>
      <c r="TRB297" s="81"/>
      <c r="TRC297" s="81"/>
      <c r="TRD297" s="81"/>
      <c r="TRE297" s="81"/>
      <c r="TRF297" s="81"/>
      <c r="TRG297" s="81"/>
      <c r="TRH297" s="81"/>
      <c r="TRI297" s="81"/>
      <c r="TRJ297" s="81"/>
      <c r="TRK297" s="81"/>
      <c r="TRL297" s="81"/>
      <c r="TRM297" s="81"/>
      <c r="TRN297" s="81"/>
      <c r="TRO297" s="81"/>
      <c r="TRP297" s="81"/>
      <c r="TRQ297" s="81"/>
      <c r="TRR297" s="81"/>
      <c r="TRS297" s="81"/>
      <c r="TRT297" s="81"/>
      <c r="TRU297" s="81"/>
      <c r="TRV297" s="81"/>
      <c r="TRW297" s="81"/>
      <c r="TRX297" s="81"/>
      <c r="TRY297" s="81"/>
      <c r="TRZ297" s="81"/>
      <c r="TSA297" s="81"/>
      <c r="TSB297" s="81"/>
      <c r="TSC297" s="81"/>
      <c r="TSD297" s="81"/>
      <c r="TSE297" s="81"/>
      <c r="TSF297" s="81"/>
      <c r="TSG297" s="81"/>
      <c r="TSH297" s="81"/>
      <c r="TSI297" s="81"/>
      <c r="TSJ297" s="81"/>
      <c r="TSK297" s="81"/>
      <c r="TSL297" s="81"/>
      <c r="TSM297" s="81"/>
      <c r="TSN297" s="81"/>
      <c r="TSO297" s="81"/>
      <c r="TSP297" s="81"/>
      <c r="TSQ297" s="81"/>
      <c r="TSR297" s="81"/>
      <c r="TSS297" s="81"/>
      <c r="TST297" s="81"/>
      <c r="TSU297" s="81"/>
      <c r="TSV297" s="81"/>
      <c r="TSW297" s="81"/>
      <c r="TSX297" s="81"/>
      <c r="TSY297" s="81"/>
      <c r="TSZ297" s="81"/>
      <c r="TTA297" s="81"/>
      <c r="TTB297" s="81"/>
      <c r="TTC297" s="81"/>
      <c r="TTD297" s="81"/>
      <c r="TTE297" s="81"/>
      <c r="TTF297" s="81"/>
      <c r="TTG297" s="81"/>
      <c r="TTH297" s="81"/>
      <c r="TTI297" s="81"/>
      <c r="TTJ297" s="81"/>
      <c r="TTK297" s="81"/>
      <c r="TTL297" s="81"/>
      <c r="TTM297" s="81"/>
      <c r="TTN297" s="81"/>
      <c r="TTO297" s="81"/>
      <c r="TTP297" s="81"/>
      <c r="TTQ297" s="81"/>
      <c r="TTR297" s="81"/>
      <c r="TTS297" s="81"/>
      <c r="TTT297" s="81"/>
      <c r="TTU297" s="81"/>
      <c r="TTV297" s="81"/>
      <c r="TTW297" s="81"/>
      <c r="TTX297" s="81"/>
      <c r="TTY297" s="81"/>
      <c r="TTZ297" s="81"/>
      <c r="TUA297" s="81"/>
      <c r="TUB297" s="81"/>
      <c r="TUC297" s="81"/>
      <c r="TUD297" s="81"/>
      <c r="TUE297" s="81"/>
      <c r="TUF297" s="81"/>
      <c r="TUG297" s="81"/>
      <c r="TUH297" s="81"/>
      <c r="TUI297" s="81"/>
      <c r="TUJ297" s="81"/>
      <c r="TUK297" s="81"/>
      <c r="TUL297" s="81"/>
      <c r="TUM297" s="81"/>
      <c r="TUN297" s="81"/>
      <c r="TUO297" s="81"/>
      <c r="TUP297" s="81"/>
      <c r="TUQ297" s="81"/>
      <c r="TUR297" s="81"/>
      <c r="TUS297" s="81"/>
      <c r="TUT297" s="81"/>
      <c r="TUU297" s="81"/>
      <c r="TUV297" s="81"/>
      <c r="TUW297" s="81"/>
      <c r="TUX297" s="81"/>
      <c r="TUY297" s="81"/>
      <c r="TUZ297" s="81"/>
      <c r="TVA297" s="81"/>
      <c r="TVB297" s="81"/>
      <c r="TVC297" s="81"/>
      <c r="TVD297" s="81"/>
      <c r="TVE297" s="81"/>
      <c r="TVF297" s="81"/>
      <c r="TVG297" s="81"/>
      <c r="TVH297" s="81"/>
      <c r="TVI297" s="81"/>
      <c r="TVJ297" s="81"/>
      <c r="TVK297" s="81"/>
      <c r="TVL297" s="81"/>
      <c r="TVM297" s="81"/>
      <c r="TVN297" s="81"/>
      <c r="TVO297" s="81"/>
      <c r="TVP297" s="81"/>
      <c r="TVQ297" s="81"/>
      <c r="TVR297" s="81"/>
      <c r="TVS297" s="81"/>
      <c r="TVT297" s="81"/>
      <c r="TVU297" s="81"/>
      <c r="TVV297" s="81"/>
      <c r="TVW297" s="81"/>
      <c r="TVX297" s="81"/>
      <c r="TVY297" s="81"/>
      <c r="TVZ297" s="81"/>
      <c r="TWA297" s="81"/>
      <c r="TWB297" s="81"/>
      <c r="TWC297" s="81"/>
      <c r="TWD297" s="81"/>
      <c r="TWE297" s="81"/>
      <c r="TWF297" s="81"/>
      <c r="TWG297" s="81"/>
      <c r="TWH297" s="81"/>
      <c r="TWI297" s="81"/>
      <c r="TWJ297" s="81"/>
      <c r="TWK297" s="81"/>
      <c r="TWL297" s="81"/>
      <c r="TWM297" s="81"/>
      <c r="TWN297" s="81"/>
      <c r="TWO297" s="81"/>
      <c r="TWP297" s="81"/>
      <c r="TWQ297" s="81"/>
      <c r="TWR297" s="81"/>
      <c r="TWS297" s="81"/>
      <c r="TWT297" s="81"/>
      <c r="TWU297" s="81"/>
      <c r="TWV297" s="81"/>
      <c r="TWW297" s="81"/>
      <c r="TWX297" s="81"/>
      <c r="TWY297" s="81"/>
      <c r="TWZ297" s="81"/>
      <c r="TXA297" s="81"/>
      <c r="TXB297" s="81"/>
      <c r="TXC297" s="81"/>
      <c r="TXD297" s="81"/>
      <c r="TXE297" s="81"/>
      <c r="TXF297" s="81"/>
      <c r="TXG297" s="81"/>
      <c r="TXH297" s="81"/>
      <c r="TXI297" s="81"/>
      <c r="TXJ297" s="81"/>
      <c r="TXK297" s="81"/>
      <c r="TXL297" s="81"/>
      <c r="TXM297" s="81"/>
      <c r="TXN297" s="81"/>
      <c r="TXO297" s="81"/>
      <c r="TXP297" s="81"/>
      <c r="TXQ297" s="81"/>
      <c r="TXR297" s="81"/>
      <c r="TXS297" s="81"/>
      <c r="TXT297" s="81"/>
      <c r="TXU297" s="81"/>
      <c r="TXV297" s="81"/>
      <c r="TXW297" s="81"/>
      <c r="TXX297" s="81"/>
      <c r="TXY297" s="81"/>
      <c r="TXZ297" s="81"/>
      <c r="TYA297" s="81"/>
      <c r="TYB297" s="81"/>
      <c r="TYC297" s="81"/>
      <c r="TYD297" s="81"/>
      <c r="TYE297" s="81"/>
      <c r="TYF297" s="81"/>
      <c r="TYG297" s="81"/>
      <c r="TYH297" s="81"/>
      <c r="TYI297" s="81"/>
      <c r="TYJ297" s="81"/>
      <c r="TYK297" s="81"/>
      <c r="TYL297" s="81"/>
      <c r="TYM297" s="81"/>
      <c r="TYN297" s="81"/>
      <c r="TYO297" s="81"/>
      <c r="TYP297" s="81"/>
      <c r="TYQ297" s="81"/>
      <c r="TYR297" s="81"/>
      <c r="TYS297" s="81"/>
      <c r="TYT297" s="81"/>
      <c r="TYU297" s="81"/>
      <c r="TYV297" s="81"/>
      <c r="TYW297" s="81"/>
      <c r="TYX297" s="81"/>
      <c r="TYY297" s="81"/>
      <c r="TYZ297" s="81"/>
      <c r="TZA297" s="81"/>
      <c r="TZB297" s="81"/>
      <c r="TZC297" s="81"/>
      <c r="TZD297" s="81"/>
      <c r="TZE297" s="81"/>
      <c r="TZF297" s="81"/>
      <c r="TZG297" s="81"/>
      <c r="TZH297" s="81"/>
      <c r="TZI297" s="81"/>
      <c r="TZJ297" s="81"/>
      <c r="TZK297" s="81"/>
      <c r="TZL297" s="81"/>
      <c r="TZM297" s="81"/>
      <c r="TZN297" s="81"/>
      <c r="TZO297" s="81"/>
      <c r="TZP297" s="81"/>
      <c r="TZQ297" s="81"/>
      <c r="TZR297" s="81"/>
      <c r="TZS297" s="81"/>
      <c r="TZT297" s="81"/>
      <c r="TZU297" s="81"/>
      <c r="TZV297" s="81"/>
      <c r="TZW297" s="81"/>
      <c r="TZX297" s="81"/>
      <c r="TZY297" s="81"/>
      <c r="TZZ297" s="81"/>
      <c r="UAA297" s="81"/>
      <c r="UAB297" s="81"/>
      <c r="UAC297" s="81"/>
      <c r="UAD297" s="81"/>
      <c r="UAE297" s="81"/>
      <c r="UAF297" s="81"/>
      <c r="UAG297" s="81"/>
      <c r="UAH297" s="81"/>
      <c r="UAI297" s="81"/>
      <c r="UAJ297" s="81"/>
      <c r="UAK297" s="81"/>
      <c r="UAL297" s="81"/>
      <c r="UAM297" s="81"/>
      <c r="UAN297" s="81"/>
      <c r="UAO297" s="81"/>
      <c r="UAP297" s="81"/>
      <c r="UAQ297" s="81"/>
      <c r="UAR297" s="81"/>
      <c r="UAS297" s="81"/>
      <c r="UAT297" s="81"/>
      <c r="UAU297" s="81"/>
      <c r="UAV297" s="81"/>
      <c r="UAW297" s="81"/>
      <c r="UAX297" s="81"/>
      <c r="UAY297" s="81"/>
      <c r="UAZ297" s="81"/>
      <c r="UBA297" s="81"/>
      <c r="UBB297" s="81"/>
      <c r="UBC297" s="81"/>
      <c r="UBD297" s="81"/>
      <c r="UBE297" s="81"/>
      <c r="UBF297" s="81"/>
      <c r="UBG297" s="81"/>
      <c r="UBH297" s="81"/>
      <c r="UBI297" s="81"/>
      <c r="UBJ297" s="81"/>
      <c r="UBK297" s="81"/>
      <c r="UBL297" s="81"/>
      <c r="UBM297" s="81"/>
      <c r="UBN297" s="81"/>
      <c r="UBO297" s="81"/>
      <c r="UBP297" s="81"/>
      <c r="UBQ297" s="81"/>
      <c r="UBR297" s="81"/>
      <c r="UBS297" s="81"/>
      <c r="UBT297" s="81"/>
      <c r="UBU297" s="81"/>
      <c r="UBV297" s="81"/>
      <c r="UBW297" s="81"/>
      <c r="UBX297" s="81"/>
      <c r="UBY297" s="81"/>
      <c r="UBZ297" s="81"/>
      <c r="UCA297" s="81"/>
      <c r="UCB297" s="81"/>
      <c r="UCC297" s="81"/>
      <c r="UCD297" s="81"/>
      <c r="UCE297" s="81"/>
      <c r="UCF297" s="81"/>
      <c r="UCG297" s="81"/>
      <c r="UCH297" s="81"/>
      <c r="UCI297" s="81"/>
      <c r="UCJ297" s="81"/>
      <c r="UCK297" s="81"/>
      <c r="UCL297" s="81"/>
      <c r="UCM297" s="81"/>
      <c r="UCN297" s="81"/>
      <c r="UCO297" s="81"/>
      <c r="UCP297" s="81"/>
      <c r="UCQ297" s="81"/>
      <c r="UCR297" s="81"/>
      <c r="UCS297" s="81"/>
      <c r="UCT297" s="81"/>
      <c r="UCU297" s="81"/>
      <c r="UCV297" s="81"/>
      <c r="UCW297" s="81"/>
      <c r="UCX297" s="81"/>
      <c r="UCY297" s="81"/>
      <c r="UCZ297" s="81"/>
      <c r="UDA297" s="81"/>
      <c r="UDB297" s="81"/>
      <c r="UDC297" s="81"/>
      <c r="UDD297" s="81"/>
      <c r="UDE297" s="81"/>
      <c r="UDF297" s="81"/>
      <c r="UDG297" s="81"/>
      <c r="UDH297" s="81"/>
      <c r="UDI297" s="81"/>
      <c r="UDJ297" s="81"/>
      <c r="UDK297" s="81"/>
      <c r="UDL297" s="81"/>
      <c r="UDM297" s="81"/>
      <c r="UDN297" s="81"/>
      <c r="UDO297" s="81"/>
      <c r="UDP297" s="81"/>
      <c r="UDQ297" s="81"/>
      <c r="UDR297" s="81"/>
      <c r="UDS297" s="81"/>
      <c r="UDT297" s="81"/>
      <c r="UDU297" s="81"/>
      <c r="UDV297" s="81"/>
      <c r="UDW297" s="81"/>
      <c r="UDX297" s="81"/>
      <c r="UDY297" s="81"/>
      <c r="UDZ297" s="81"/>
      <c r="UEA297" s="81"/>
      <c r="UEB297" s="81"/>
      <c r="UEC297" s="81"/>
      <c r="UED297" s="81"/>
      <c r="UEE297" s="81"/>
      <c r="UEF297" s="81"/>
      <c r="UEG297" s="81"/>
      <c r="UEH297" s="81"/>
      <c r="UEI297" s="81"/>
      <c r="UEJ297" s="81"/>
      <c r="UEK297" s="81"/>
      <c r="UEL297" s="81"/>
      <c r="UEM297" s="81"/>
      <c r="UEN297" s="81"/>
      <c r="UEO297" s="81"/>
      <c r="UEP297" s="81"/>
      <c r="UEQ297" s="81"/>
      <c r="UER297" s="81"/>
      <c r="UES297" s="81"/>
      <c r="UET297" s="81"/>
      <c r="UEU297" s="81"/>
      <c r="UEV297" s="81"/>
      <c r="UEW297" s="81"/>
      <c r="UEX297" s="81"/>
      <c r="UEY297" s="81"/>
      <c r="UEZ297" s="81"/>
      <c r="UFA297" s="81"/>
      <c r="UFB297" s="81"/>
      <c r="UFC297" s="81"/>
      <c r="UFD297" s="81"/>
      <c r="UFE297" s="81"/>
      <c r="UFF297" s="81"/>
      <c r="UFG297" s="81"/>
      <c r="UFH297" s="81"/>
      <c r="UFI297" s="81"/>
      <c r="UFJ297" s="81"/>
      <c r="UFK297" s="81"/>
      <c r="UFL297" s="81"/>
      <c r="UFM297" s="81"/>
      <c r="UFN297" s="81"/>
      <c r="UFO297" s="81"/>
      <c r="UFP297" s="81"/>
      <c r="UFQ297" s="81"/>
      <c r="UFR297" s="81"/>
      <c r="UFS297" s="81"/>
      <c r="UFT297" s="81"/>
      <c r="UFU297" s="81"/>
      <c r="UFV297" s="81"/>
      <c r="UFW297" s="81"/>
      <c r="UFX297" s="81"/>
      <c r="UFY297" s="81"/>
      <c r="UFZ297" s="81"/>
      <c r="UGA297" s="81"/>
      <c r="UGB297" s="81"/>
      <c r="UGC297" s="81"/>
      <c r="UGD297" s="81"/>
      <c r="UGE297" s="81"/>
      <c r="UGF297" s="81"/>
      <c r="UGG297" s="81"/>
      <c r="UGH297" s="81"/>
      <c r="UGI297" s="81"/>
      <c r="UGJ297" s="81"/>
      <c r="UGK297" s="81"/>
      <c r="UGL297" s="81"/>
      <c r="UGM297" s="81"/>
      <c r="UGN297" s="81"/>
      <c r="UGO297" s="81"/>
      <c r="UGP297" s="81"/>
      <c r="UGQ297" s="81"/>
      <c r="UGR297" s="81"/>
      <c r="UGS297" s="81"/>
      <c r="UGT297" s="81"/>
      <c r="UGU297" s="81"/>
      <c r="UGV297" s="81"/>
      <c r="UGW297" s="81"/>
      <c r="UGX297" s="81"/>
      <c r="UGY297" s="81"/>
      <c r="UGZ297" s="81"/>
      <c r="UHA297" s="81"/>
      <c r="UHB297" s="81"/>
      <c r="UHC297" s="81"/>
      <c r="UHD297" s="81"/>
      <c r="UHE297" s="81"/>
      <c r="UHF297" s="81"/>
      <c r="UHG297" s="81"/>
      <c r="UHH297" s="81"/>
      <c r="UHI297" s="81"/>
      <c r="UHJ297" s="81"/>
      <c r="UHK297" s="81"/>
      <c r="UHL297" s="81"/>
      <c r="UHM297" s="81"/>
      <c r="UHN297" s="81"/>
      <c r="UHO297" s="81"/>
      <c r="UHP297" s="81"/>
      <c r="UHQ297" s="81"/>
      <c r="UHR297" s="81"/>
      <c r="UHS297" s="81"/>
      <c r="UHT297" s="81"/>
      <c r="UHU297" s="81"/>
      <c r="UHV297" s="81"/>
      <c r="UHW297" s="81"/>
      <c r="UHX297" s="81"/>
      <c r="UHY297" s="81"/>
      <c r="UHZ297" s="81"/>
      <c r="UIA297" s="81"/>
      <c r="UIB297" s="81"/>
      <c r="UIC297" s="81"/>
      <c r="UID297" s="81"/>
      <c r="UIE297" s="81"/>
      <c r="UIF297" s="81"/>
      <c r="UIG297" s="81"/>
      <c r="UIH297" s="81"/>
      <c r="UII297" s="81"/>
      <c r="UIJ297" s="81"/>
      <c r="UIK297" s="81"/>
      <c r="UIL297" s="81"/>
      <c r="UIM297" s="81"/>
      <c r="UIN297" s="81"/>
      <c r="UIO297" s="81"/>
      <c r="UIP297" s="81"/>
      <c r="UIQ297" s="81"/>
      <c r="UIR297" s="81"/>
      <c r="UIS297" s="81"/>
      <c r="UIT297" s="81"/>
      <c r="UIU297" s="81"/>
      <c r="UIV297" s="81"/>
      <c r="UIW297" s="81"/>
      <c r="UIX297" s="81"/>
      <c r="UIY297" s="81"/>
      <c r="UIZ297" s="81"/>
      <c r="UJA297" s="81"/>
      <c r="UJB297" s="81"/>
      <c r="UJC297" s="81"/>
      <c r="UJD297" s="81"/>
      <c r="UJE297" s="81"/>
      <c r="UJF297" s="81"/>
      <c r="UJG297" s="81"/>
      <c r="UJH297" s="81"/>
      <c r="UJI297" s="81"/>
      <c r="UJJ297" s="81"/>
      <c r="UJK297" s="81"/>
      <c r="UJL297" s="81"/>
      <c r="UJM297" s="81"/>
      <c r="UJN297" s="81"/>
      <c r="UJO297" s="81"/>
      <c r="UJP297" s="81"/>
      <c r="UJQ297" s="81"/>
      <c r="UJR297" s="81"/>
      <c r="UJS297" s="81"/>
      <c r="UJT297" s="81"/>
      <c r="UJU297" s="81"/>
      <c r="UJV297" s="81"/>
      <c r="UJW297" s="81"/>
      <c r="UJX297" s="81"/>
      <c r="UJY297" s="81"/>
      <c r="UJZ297" s="81"/>
      <c r="UKA297" s="81"/>
      <c r="UKB297" s="81"/>
      <c r="UKC297" s="81"/>
      <c r="UKD297" s="81"/>
      <c r="UKE297" s="81"/>
      <c r="UKF297" s="81"/>
      <c r="UKG297" s="81"/>
      <c r="UKH297" s="81"/>
      <c r="UKI297" s="81"/>
      <c r="UKJ297" s="81"/>
      <c r="UKK297" s="81"/>
      <c r="UKL297" s="81"/>
      <c r="UKM297" s="81"/>
      <c r="UKN297" s="81"/>
      <c r="UKO297" s="81"/>
      <c r="UKP297" s="81"/>
      <c r="UKQ297" s="81"/>
      <c r="UKR297" s="81"/>
      <c r="UKS297" s="81"/>
      <c r="UKT297" s="81"/>
      <c r="UKU297" s="81"/>
      <c r="UKV297" s="81"/>
      <c r="UKW297" s="81"/>
      <c r="UKX297" s="81"/>
      <c r="UKY297" s="81"/>
      <c r="UKZ297" s="81"/>
      <c r="ULA297" s="81"/>
      <c r="ULB297" s="81"/>
      <c r="ULC297" s="81"/>
      <c r="ULD297" s="81"/>
      <c r="ULE297" s="81"/>
      <c r="ULF297" s="81"/>
      <c r="ULG297" s="81"/>
      <c r="ULH297" s="81"/>
      <c r="ULI297" s="81"/>
      <c r="ULJ297" s="81"/>
      <c r="ULK297" s="81"/>
      <c r="ULL297" s="81"/>
      <c r="ULM297" s="81"/>
      <c r="ULN297" s="81"/>
      <c r="ULO297" s="81"/>
      <c r="ULP297" s="81"/>
      <c r="ULQ297" s="81"/>
      <c r="ULR297" s="81"/>
      <c r="ULS297" s="81"/>
      <c r="ULT297" s="81"/>
      <c r="ULU297" s="81"/>
      <c r="ULV297" s="81"/>
      <c r="ULW297" s="81"/>
      <c r="ULX297" s="81"/>
      <c r="ULY297" s="81"/>
      <c r="ULZ297" s="81"/>
      <c r="UMA297" s="81"/>
      <c r="UMB297" s="81"/>
      <c r="UMC297" s="81"/>
      <c r="UMD297" s="81"/>
      <c r="UME297" s="81"/>
      <c r="UMF297" s="81"/>
      <c r="UMG297" s="81"/>
      <c r="UMH297" s="81"/>
      <c r="UMI297" s="81"/>
      <c r="UMJ297" s="81"/>
      <c r="UMK297" s="81"/>
      <c r="UML297" s="81"/>
      <c r="UMM297" s="81"/>
      <c r="UMN297" s="81"/>
      <c r="UMO297" s="81"/>
      <c r="UMP297" s="81"/>
      <c r="UMQ297" s="81"/>
      <c r="UMR297" s="81"/>
      <c r="UMS297" s="81"/>
      <c r="UMT297" s="81"/>
      <c r="UMU297" s="81"/>
      <c r="UMV297" s="81"/>
      <c r="UMW297" s="81"/>
      <c r="UMX297" s="81"/>
      <c r="UMY297" s="81"/>
      <c r="UMZ297" s="81"/>
      <c r="UNA297" s="81"/>
      <c r="UNB297" s="81"/>
      <c r="UNC297" s="81"/>
      <c r="UND297" s="81"/>
      <c r="UNE297" s="81"/>
      <c r="UNF297" s="81"/>
      <c r="UNG297" s="81"/>
      <c r="UNH297" s="81"/>
      <c r="UNI297" s="81"/>
      <c r="UNJ297" s="81"/>
      <c r="UNK297" s="81"/>
      <c r="UNL297" s="81"/>
      <c r="UNM297" s="81"/>
      <c r="UNN297" s="81"/>
      <c r="UNO297" s="81"/>
      <c r="UNP297" s="81"/>
      <c r="UNQ297" s="81"/>
      <c r="UNR297" s="81"/>
      <c r="UNS297" s="81"/>
      <c r="UNT297" s="81"/>
      <c r="UNU297" s="81"/>
      <c r="UNV297" s="81"/>
      <c r="UNW297" s="81"/>
      <c r="UNX297" s="81"/>
      <c r="UNY297" s="81"/>
      <c r="UNZ297" s="81"/>
      <c r="UOA297" s="81"/>
      <c r="UOB297" s="81"/>
      <c r="UOC297" s="81"/>
      <c r="UOD297" s="81"/>
      <c r="UOE297" s="81"/>
      <c r="UOF297" s="81"/>
      <c r="UOG297" s="81"/>
      <c r="UOH297" s="81"/>
      <c r="UOI297" s="81"/>
      <c r="UOJ297" s="81"/>
      <c r="UOK297" s="81"/>
      <c r="UOL297" s="81"/>
      <c r="UOM297" s="81"/>
      <c r="UON297" s="81"/>
      <c r="UOO297" s="81"/>
      <c r="UOP297" s="81"/>
      <c r="UOQ297" s="81"/>
      <c r="UOR297" s="81"/>
      <c r="UOS297" s="81"/>
      <c r="UOT297" s="81"/>
      <c r="UOU297" s="81"/>
      <c r="UOV297" s="81"/>
      <c r="UOW297" s="81"/>
      <c r="UOX297" s="81"/>
      <c r="UOY297" s="81"/>
      <c r="UOZ297" s="81"/>
      <c r="UPA297" s="81"/>
      <c r="UPB297" s="81"/>
      <c r="UPC297" s="81"/>
      <c r="UPD297" s="81"/>
      <c r="UPE297" s="81"/>
      <c r="UPF297" s="81"/>
      <c r="UPG297" s="81"/>
      <c r="UPH297" s="81"/>
      <c r="UPI297" s="81"/>
      <c r="UPJ297" s="81"/>
      <c r="UPK297" s="81"/>
      <c r="UPL297" s="81"/>
      <c r="UPM297" s="81"/>
      <c r="UPN297" s="81"/>
      <c r="UPO297" s="81"/>
      <c r="UPP297" s="81"/>
      <c r="UPQ297" s="81"/>
      <c r="UPR297" s="81"/>
      <c r="UPS297" s="81"/>
      <c r="UPT297" s="81"/>
      <c r="UPU297" s="81"/>
      <c r="UPV297" s="81"/>
      <c r="UPW297" s="81"/>
      <c r="UPX297" s="81"/>
      <c r="UPY297" s="81"/>
      <c r="UPZ297" s="81"/>
      <c r="UQA297" s="81"/>
      <c r="UQB297" s="81"/>
      <c r="UQC297" s="81"/>
      <c r="UQD297" s="81"/>
      <c r="UQE297" s="81"/>
      <c r="UQF297" s="81"/>
      <c r="UQG297" s="81"/>
      <c r="UQH297" s="81"/>
      <c r="UQI297" s="81"/>
      <c r="UQJ297" s="81"/>
      <c r="UQK297" s="81"/>
      <c r="UQL297" s="81"/>
      <c r="UQM297" s="81"/>
      <c r="UQN297" s="81"/>
      <c r="UQO297" s="81"/>
      <c r="UQP297" s="81"/>
      <c r="UQQ297" s="81"/>
      <c r="UQR297" s="81"/>
      <c r="UQS297" s="81"/>
      <c r="UQT297" s="81"/>
      <c r="UQU297" s="81"/>
      <c r="UQV297" s="81"/>
      <c r="UQW297" s="81"/>
      <c r="UQX297" s="81"/>
      <c r="UQY297" s="81"/>
      <c r="UQZ297" s="81"/>
      <c r="URA297" s="81"/>
      <c r="URB297" s="81"/>
      <c r="URC297" s="81"/>
      <c r="URD297" s="81"/>
      <c r="URE297" s="81"/>
      <c r="URF297" s="81"/>
      <c r="URG297" s="81"/>
      <c r="URH297" s="81"/>
      <c r="URI297" s="81"/>
      <c r="URJ297" s="81"/>
      <c r="URK297" s="81"/>
      <c r="URL297" s="81"/>
      <c r="URM297" s="81"/>
      <c r="URN297" s="81"/>
      <c r="URO297" s="81"/>
      <c r="URP297" s="81"/>
      <c r="URQ297" s="81"/>
      <c r="URR297" s="81"/>
      <c r="URS297" s="81"/>
      <c r="URT297" s="81"/>
      <c r="URU297" s="81"/>
      <c r="URV297" s="81"/>
      <c r="URW297" s="81"/>
      <c r="URX297" s="81"/>
      <c r="URY297" s="81"/>
      <c r="URZ297" s="81"/>
      <c r="USA297" s="81"/>
      <c r="USB297" s="81"/>
      <c r="USC297" s="81"/>
      <c r="USD297" s="81"/>
      <c r="USE297" s="81"/>
      <c r="USF297" s="81"/>
      <c r="USG297" s="81"/>
      <c r="USH297" s="81"/>
      <c r="USI297" s="81"/>
      <c r="USJ297" s="81"/>
      <c r="USK297" s="81"/>
      <c r="USL297" s="81"/>
      <c r="USM297" s="81"/>
      <c r="USN297" s="81"/>
      <c r="USO297" s="81"/>
      <c r="USP297" s="81"/>
      <c r="USQ297" s="81"/>
      <c r="USR297" s="81"/>
      <c r="USS297" s="81"/>
      <c r="UST297" s="81"/>
      <c r="USU297" s="81"/>
      <c r="USV297" s="81"/>
      <c r="USW297" s="81"/>
      <c r="USX297" s="81"/>
      <c r="USY297" s="81"/>
      <c r="USZ297" s="81"/>
      <c r="UTA297" s="81"/>
      <c r="UTB297" s="81"/>
      <c r="UTC297" s="81"/>
      <c r="UTD297" s="81"/>
      <c r="UTE297" s="81"/>
      <c r="UTF297" s="81"/>
      <c r="UTG297" s="81"/>
      <c r="UTH297" s="81"/>
      <c r="UTI297" s="81"/>
      <c r="UTJ297" s="81"/>
      <c r="UTK297" s="81"/>
      <c r="UTL297" s="81"/>
      <c r="UTM297" s="81"/>
      <c r="UTN297" s="81"/>
      <c r="UTO297" s="81"/>
      <c r="UTP297" s="81"/>
      <c r="UTQ297" s="81"/>
      <c r="UTR297" s="81"/>
      <c r="UTS297" s="81"/>
      <c r="UTT297" s="81"/>
      <c r="UTU297" s="81"/>
      <c r="UTV297" s="81"/>
      <c r="UTW297" s="81"/>
      <c r="UTX297" s="81"/>
      <c r="UTY297" s="81"/>
      <c r="UTZ297" s="81"/>
      <c r="UUA297" s="81"/>
      <c r="UUB297" s="81"/>
      <c r="UUC297" s="81"/>
      <c r="UUD297" s="81"/>
      <c r="UUE297" s="81"/>
      <c r="UUF297" s="81"/>
      <c r="UUG297" s="81"/>
      <c r="UUH297" s="81"/>
      <c r="UUI297" s="81"/>
      <c r="UUJ297" s="81"/>
      <c r="UUK297" s="81"/>
      <c r="UUL297" s="81"/>
      <c r="UUM297" s="81"/>
      <c r="UUN297" s="81"/>
      <c r="UUO297" s="81"/>
      <c r="UUP297" s="81"/>
      <c r="UUQ297" s="81"/>
      <c r="UUR297" s="81"/>
      <c r="UUS297" s="81"/>
      <c r="UUT297" s="81"/>
      <c r="UUU297" s="81"/>
      <c r="UUV297" s="81"/>
      <c r="UUW297" s="81"/>
      <c r="UUX297" s="81"/>
      <c r="UUY297" s="81"/>
      <c r="UUZ297" s="81"/>
      <c r="UVA297" s="81"/>
      <c r="UVB297" s="81"/>
      <c r="UVC297" s="81"/>
      <c r="UVD297" s="81"/>
      <c r="UVE297" s="81"/>
      <c r="UVF297" s="81"/>
      <c r="UVG297" s="81"/>
      <c r="UVH297" s="81"/>
      <c r="UVI297" s="81"/>
      <c r="UVJ297" s="81"/>
      <c r="UVK297" s="81"/>
      <c r="UVL297" s="81"/>
      <c r="UVM297" s="81"/>
      <c r="UVN297" s="81"/>
      <c r="UVO297" s="81"/>
      <c r="UVP297" s="81"/>
      <c r="UVQ297" s="81"/>
      <c r="UVR297" s="81"/>
      <c r="UVS297" s="81"/>
      <c r="UVT297" s="81"/>
      <c r="UVU297" s="81"/>
      <c r="UVV297" s="81"/>
      <c r="UVW297" s="81"/>
      <c r="UVX297" s="81"/>
      <c r="UVY297" s="81"/>
      <c r="UVZ297" s="81"/>
      <c r="UWA297" s="81"/>
      <c r="UWB297" s="81"/>
      <c r="UWC297" s="81"/>
      <c r="UWD297" s="81"/>
      <c r="UWE297" s="81"/>
      <c r="UWF297" s="81"/>
      <c r="UWG297" s="81"/>
      <c r="UWH297" s="81"/>
      <c r="UWI297" s="81"/>
      <c r="UWJ297" s="81"/>
      <c r="UWK297" s="81"/>
      <c r="UWL297" s="81"/>
      <c r="UWM297" s="81"/>
      <c r="UWN297" s="81"/>
      <c r="UWO297" s="81"/>
      <c r="UWP297" s="81"/>
      <c r="UWQ297" s="81"/>
      <c r="UWR297" s="81"/>
      <c r="UWS297" s="81"/>
      <c r="UWT297" s="81"/>
      <c r="UWU297" s="81"/>
      <c r="UWV297" s="81"/>
      <c r="UWW297" s="81"/>
      <c r="UWX297" s="81"/>
      <c r="UWY297" s="81"/>
      <c r="UWZ297" s="81"/>
      <c r="UXA297" s="81"/>
      <c r="UXB297" s="81"/>
      <c r="UXC297" s="81"/>
      <c r="UXD297" s="81"/>
      <c r="UXE297" s="81"/>
      <c r="UXF297" s="81"/>
      <c r="UXG297" s="81"/>
      <c r="UXH297" s="81"/>
      <c r="UXI297" s="81"/>
      <c r="UXJ297" s="81"/>
      <c r="UXK297" s="81"/>
      <c r="UXL297" s="81"/>
      <c r="UXM297" s="81"/>
      <c r="UXN297" s="81"/>
      <c r="UXO297" s="81"/>
      <c r="UXP297" s="81"/>
      <c r="UXQ297" s="81"/>
      <c r="UXR297" s="81"/>
      <c r="UXS297" s="81"/>
      <c r="UXT297" s="81"/>
      <c r="UXU297" s="81"/>
      <c r="UXV297" s="81"/>
      <c r="UXW297" s="81"/>
      <c r="UXX297" s="81"/>
      <c r="UXY297" s="81"/>
      <c r="UXZ297" s="81"/>
      <c r="UYA297" s="81"/>
      <c r="UYB297" s="81"/>
      <c r="UYC297" s="81"/>
      <c r="UYD297" s="81"/>
      <c r="UYE297" s="81"/>
      <c r="UYF297" s="81"/>
      <c r="UYG297" s="81"/>
      <c r="UYH297" s="81"/>
      <c r="UYI297" s="81"/>
      <c r="UYJ297" s="81"/>
      <c r="UYK297" s="81"/>
      <c r="UYL297" s="81"/>
      <c r="UYM297" s="81"/>
      <c r="UYN297" s="81"/>
      <c r="UYO297" s="81"/>
      <c r="UYP297" s="81"/>
      <c r="UYQ297" s="81"/>
      <c r="UYR297" s="81"/>
      <c r="UYS297" s="81"/>
      <c r="UYT297" s="81"/>
      <c r="UYU297" s="81"/>
      <c r="UYV297" s="81"/>
      <c r="UYW297" s="81"/>
      <c r="UYX297" s="81"/>
      <c r="UYY297" s="81"/>
      <c r="UYZ297" s="81"/>
      <c r="UZA297" s="81"/>
      <c r="UZB297" s="81"/>
      <c r="UZC297" s="81"/>
      <c r="UZD297" s="81"/>
      <c r="UZE297" s="81"/>
      <c r="UZF297" s="81"/>
      <c r="UZG297" s="81"/>
      <c r="UZH297" s="81"/>
      <c r="UZI297" s="81"/>
      <c r="UZJ297" s="81"/>
      <c r="UZK297" s="81"/>
      <c r="UZL297" s="81"/>
      <c r="UZM297" s="81"/>
      <c r="UZN297" s="81"/>
      <c r="UZO297" s="81"/>
      <c r="UZP297" s="81"/>
      <c r="UZQ297" s="81"/>
      <c r="UZR297" s="81"/>
      <c r="UZS297" s="81"/>
      <c r="UZT297" s="81"/>
      <c r="UZU297" s="81"/>
      <c r="UZV297" s="81"/>
      <c r="UZW297" s="81"/>
      <c r="UZX297" s="81"/>
      <c r="UZY297" s="81"/>
      <c r="UZZ297" s="81"/>
      <c r="VAA297" s="81"/>
      <c r="VAB297" s="81"/>
      <c r="VAC297" s="81"/>
      <c r="VAD297" s="81"/>
      <c r="VAE297" s="81"/>
      <c r="VAF297" s="81"/>
      <c r="VAG297" s="81"/>
      <c r="VAH297" s="81"/>
      <c r="VAI297" s="81"/>
      <c r="VAJ297" s="81"/>
      <c r="VAK297" s="81"/>
      <c r="VAL297" s="81"/>
      <c r="VAM297" s="81"/>
      <c r="VAN297" s="81"/>
      <c r="VAO297" s="81"/>
      <c r="VAP297" s="81"/>
      <c r="VAQ297" s="81"/>
      <c r="VAR297" s="81"/>
      <c r="VAS297" s="81"/>
      <c r="VAT297" s="81"/>
      <c r="VAU297" s="81"/>
      <c r="VAV297" s="81"/>
      <c r="VAW297" s="81"/>
      <c r="VAX297" s="81"/>
      <c r="VAY297" s="81"/>
      <c r="VAZ297" s="81"/>
      <c r="VBA297" s="81"/>
      <c r="VBB297" s="81"/>
      <c r="VBC297" s="81"/>
      <c r="VBD297" s="81"/>
      <c r="VBE297" s="81"/>
      <c r="VBF297" s="81"/>
      <c r="VBG297" s="81"/>
      <c r="VBH297" s="81"/>
      <c r="VBI297" s="81"/>
      <c r="VBJ297" s="81"/>
      <c r="VBK297" s="81"/>
      <c r="VBL297" s="81"/>
      <c r="VBM297" s="81"/>
      <c r="VBN297" s="81"/>
      <c r="VBO297" s="81"/>
      <c r="VBP297" s="81"/>
      <c r="VBQ297" s="81"/>
      <c r="VBR297" s="81"/>
      <c r="VBS297" s="81"/>
      <c r="VBT297" s="81"/>
      <c r="VBU297" s="81"/>
      <c r="VBV297" s="81"/>
      <c r="VBW297" s="81"/>
      <c r="VBX297" s="81"/>
      <c r="VBY297" s="81"/>
      <c r="VBZ297" s="81"/>
      <c r="VCA297" s="81"/>
      <c r="VCB297" s="81"/>
      <c r="VCC297" s="81"/>
      <c r="VCD297" s="81"/>
      <c r="VCE297" s="81"/>
      <c r="VCF297" s="81"/>
      <c r="VCG297" s="81"/>
      <c r="VCH297" s="81"/>
      <c r="VCI297" s="81"/>
      <c r="VCJ297" s="81"/>
      <c r="VCK297" s="81"/>
      <c r="VCL297" s="81"/>
      <c r="VCM297" s="81"/>
      <c r="VCN297" s="81"/>
      <c r="VCO297" s="81"/>
      <c r="VCP297" s="81"/>
      <c r="VCQ297" s="81"/>
      <c r="VCR297" s="81"/>
      <c r="VCS297" s="81"/>
      <c r="VCT297" s="81"/>
      <c r="VCU297" s="81"/>
      <c r="VCV297" s="81"/>
      <c r="VCW297" s="81"/>
      <c r="VCX297" s="81"/>
      <c r="VCY297" s="81"/>
      <c r="VCZ297" s="81"/>
      <c r="VDA297" s="81"/>
      <c r="VDB297" s="81"/>
      <c r="VDC297" s="81"/>
      <c r="VDD297" s="81"/>
      <c r="VDE297" s="81"/>
      <c r="VDF297" s="81"/>
      <c r="VDG297" s="81"/>
      <c r="VDH297" s="81"/>
      <c r="VDI297" s="81"/>
      <c r="VDJ297" s="81"/>
      <c r="VDK297" s="81"/>
      <c r="VDL297" s="81"/>
      <c r="VDM297" s="81"/>
      <c r="VDN297" s="81"/>
      <c r="VDO297" s="81"/>
      <c r="VDP297" s="81"/>
      <c r="VDQ297" s="81"/>
      <c r="VDR297" s="81"/>
      <c r="VDS297" s="81"/>
      <c r="VDT297" s="81"/>
      <c r="VDU297" s="81"/>
      <c r="VDV297" s="81"/>
      <c r="VDW297" s="81"/>
      <c r="VDX297" s="81"/>
      <c r="VDY297" s="81"/>
      <c r="VDZ297" s="81"/>
      <c r="VEA297" s="81"/>
      <c r="VEB297" s="81"/>
      <c r="VEC297" s="81"/>
      <c r="VED297" s="81"/>
      <c r="VEE297" s="81"/>
      <c r="VEF297" s="81"/>
      <c r="VEG297" s="81"/>
      <c r="VEH297" s="81"/>
      <c r="VEI297" s="81"/>
      <c r="VEJ297" s="81"/>
      <c r="VEK297" s="81"/>
      <c r="VEL297" s="81"/>
      <c r="VEM297" s="81"/>
      <c r="VEN297" s="81"/>
      <c r="VEO297" s="81"/>
      <c r="VEP297" s="81"/>
      <c r="VEQ297" s="81"/>
      <c r="VER297" s="81"/>
      <c r="VES297" s="81"/>
      <c r="VET297" s="81"/>
      <c r="VEU297" s="81"/>
      <c r="VEV297" s="81"/>
      <c r="VEW297" s="81"/>
      <c r="VEX297" s="81"/>
      <c r="VEY297" s="81"/>
      <c r="VEZ297" s="81"/>
      <c r="VFA297" s="81"/>
      <c r="VFB297" s="81"/>
      <c r="VFC297" s="81"/>
      <c r="VFD297" s="81"/>
      <c r="VFE297" s="81"/>
      <c r="VFF297" s="81"/>
      <c r="VFG297" s="81"/>
      <c r="VFH297" s="81"/>
      <c r="VFI297" s="81"/>
      <c r="VFJ297" s="81"/>
      <c r="VFK297" s="81"/>
      <c r="VFL297" s="81"/>
      <c r="VFM297" s="81"/>
      <c r="VFN297" s="81"/>
      <c r="VFO297" s="81"/>
      <c r="VFP297" s="81"/>
      <c r="VFQ297" s="81"/>
      <c r="VFR297" s="81"/>
      <c r="VFS297" s="81"/>
      <c r="VFT297" s="81"/>
      <c r="VFU297" s="81"/>
      <c r="VFV297" s="81"/>
      <c r="VFW297" s="81"/>
      <c r="VFX297" s="81"/>
      <c r="VFY297" s="81"/>
      <c r="VFZ297" s="81"/>
      <c r="VGA297" s="81"/>
      <c r="VGB297" s="81"/>
      <c r="VGC297" s="81"/>
      <c r="VGD297" s="81"/>
      <c r="VGE297" s="81"/>
      <c r="VGF297" s="81"/>
      <c r="VGG297" s="81"/>
      <c r="VGH297" s="81"/>
      <c r="VGI297" s="81"/>
      <c r="VGJ297" s="81"/>
      <c r="VGK297" s="81"/>
      <c r="VGL297" s="81"/>
      <c r="VGM297" s="81"/>
      <c r="VGN297" s="81"/>
      <c r="VGO297" s="81"/>
      <c r="VGP297" s="81"/>
      <c r="VGQ297" s="81"/>
      <c r="VGR297" s="81"/>
      <c r="VGS297" s="81"/>
      <c r="VGT297" s="81"/>
      <c r="VGU297" s="81"/>
      <c r="VGV297" s="81"/>
      <c r="VGW297" s="81"/>
      <c r="VGX297" s="81"/>
      <c r="VGY297" s="81"/>
      <c r="VGZ297" s="81"/>
      <c r="VHA297" s="81"/>
      <c r="VHB297" s="81"/>
      <c r="VHC297" s="81"/>
      <c r="VHD297" s="81"/>
      <c r="VHE297" s="81"/>
      <c r="VHF297" s="81"/>
      <c r="VHG297" s="81"/>
      <c r="VHH297" s="81"/>
      <c r="VHI297" s="81"/>
      <c r="VHJ297" s="81"/>
      <c r="VHK297" s="81"/>
      <c r="VHL297" s="81"/>
      <c r="VHM297" s="81"/>
      <c r="VHN297" s="81"/>
      <c r="VHO297" s="81"/>
      <c r="VHP297" s="81"/>
      <c r="VHQ297" s="81"/>
      <c r="VHR297" s="81"/>
      <c r="VHS297" s="81"/>
      <c r="VHT297" s="81"/>
      <c r="VHU297" s="81"/>
      <c r="VHV297" s="81"/>
      <c r="VHW297" s="81"/>
      <c r="VHX297" s="81"/>
      <c r="VHY297" s="81"/>
      <c r="VHZ297" s="81"/>
      <c r="VIA297" s="81"/>
      <c r="VIB297" s="81"/>
      <c r="VIC297" s="81"/>
      <c r="VID297" s="81"/>
      <c r="VIE297" s="81"/>
      <c r="VIF297" s="81"/>
      <c r="VIG297" s="81"/>
      <c r="VIH297" s="81"/>
      <c r="VII297" s="81"/>
      <c r="VIJ297" s="81"/>
      <c r="VIK297" s="81"/>
      <c r="VIL297" s="81"/>
      <c r="VIM297" s="81"/>
      <c r="VIN297" s="81"/>
      <c r="VIO297" s="81"/>
      <c r="VIP297" s="81"/>
      <c r="VIQ297" s="81"/>
      <c r="VIR297" s="81"/>
      <c r="VIS297" s="81"/>
      <c r="VIT297" s="81"/>
      <c r="VIU297" s="81"/>
      <c r="VIV297" s="81"/>
      <c r="VIW297" s="81"/>
      <c r="VIX297" s="81"/>
      <c r="VIY297" s="81"/>
      <c r="VIZ297" s="81"/>
      <c r="VJA297" s="81"/>
      <c r="VJB297" s="81"/>
      <c r="VJC297" s="81"/>
      <c r="VJD297" s="81"/>
      <c r="VJE297" s="81"/>
      <c r="VJF297" s="81"/>
      <c r="VJG297" s="81"/>
      <c r="VJH297" s="81"/>
      <c r="VJI297" s="81"/>
      <c r="VJJ297" s="81"/>
      <c r="VJK297" s="81"/>
      <c r="VJL297" s="81"/>
      <c r="VJM297" s="81"/>
      <c r="VJN297" s="81"/>
      <c r="VJO297" s="81"/>
      <c r="VJP297" s="81"/>
      <c r="VJQ297" s="81"/>
      <c r="VJR297" s="81"/>
      <c r="VJS297" s="81"/>
      <c r="VJT297" s="81"/>
      <c r="VJU297" s="81"/>
      <c r="VJV297" s="81"/>
      <c r="VJW297" s="81"/>
      <c r="VJX297" s="81"/>
      <c r="VJY297" s="81"/>
      <c r="VJZ297" s="81"/>
      <c r="VKA297" s="81"/>
      <c r="VKB297" s="81"/>
      <c r="VKC297" s="81"/>
      <c r="VKD297" s="81"/>
      <c r="VKE297" s="81"/>
      <c r="VKF297" s="81"/>
      <c r="VKG297" s="81"/>
      <c r="VKH297" s="81"/>
      <c r="VKI297" s="81"/>
      <c r="VKJ297" s="81"/>
      <c r="VKK297" s="81"/>
      <c r="VKL297" s="81"/>
      <c r="VKM297" s="81"/>
      <c r="VKN297" s="81"/>
      <c r="VKO297" s="81"/>
      <c r="VKP297" s="81"/>
      <c r="VKQ297" s="81"/>
      <c r="VKR297" s="81"/>
      <c r="VKS297" s="81"/>
      <c r="VKT297" s="81"/>
      <c r="VKU297" s="81"/>
      <c r="VKV297" s="81"/>
      <c r="VKW297" s="81"/>
      <c r="VKX297" s="81"/>
      <c r="VKY297" s="81"/>
      <c r="VKZ297" s="81"/>
      <c r="VLA297" s="81"/>
      <c r="VLB297" s="81"/>
      <c r="VLC297" s="81"/>
      <c r="VLD297" s="81"/>
      <c r="VLE297" s="81"/>
      <c r="VLF297" s="81"/>
      <c r="VLG297" s="81"/>
      <c r="VLH297" s="81"/>
      <c r="VLI297" s="81"/>
      <c r="VLJ297" s="81"/>
      <c r="VLK297" s="81"/>
      <c r="VLL297" s="81"/>
      <c r="VLM297" s="81"/>
      <c r="VLN297" s="81"/>
      <c r="VLO297" s="81"/>
      <c r="VLP297" s="81"/>
      <c r="VLQ297" s="81"/>
      <c r="VLR297" s="81"/>
      <c r="VLS297" s="81"/>
      <c r="VLT297" s="81"/>
      <c r="VLU297" s="81"/>
      <c r="VLV297" s="81"/>
      <c r="VLW297" s="81"/>
      <c r="VLX297" s="81"/>
      <c r="VLY297" s="81"/>
      <c r="VLZ297" s="81"/>
      <c r="VMA297" s="81"/>
      <c r="VMB297" s="81"/>
      <c r="VMC297" s="81"/>
      <c r="VMD297" s="81"/>
      <c r="VME297" s="81"/>
      <c r="VMF297" s="81"/>
      <c r="VMG297" s="81"/>
      <c r="VMH297" s="81"/>
      <c r="VMI297" s="81"/>
      <c r="VMJ297" s="81"/>
      <c r="VMK297" s="81"/>
      <c r="VML297" s="81"/>
      <c r="VMM297" s="81"/>
      <c r="VMN297" s="81"/>
      <c r="VMO297" s="81"/>
      <c r="VMP297" s="81"/>
      <c r="VMQ297" s="81"/>
      <c r="VMR297" s="81"/>
      <c r="VMS297" s="81"/>
      <c r="VMT297" s="81"/>
      <c r="VMU297" s="81"/>
      <c r="VMV297" s="81"/>
      <c r="VMW297" s="81"/>
      <c r="VMX297" s="81"/>
      <c r="VMY297" s="81"/>
      <c r="VMZ297" s="81"/>
      <c r="VNA297" s="81"/>
      <c r="VNB297" s="81"/>
      <c r="VNC297" s="81"/>
      <c r="VND297" s="81"/>
      <c r="VNE297" s="81"/>
      <c r="VNF297" s="81"/>
      <c r="VNG297" s="81"/>
      <c r="VNH297" s="81"/>
      <c r="VNI297" s="81"/>
      <c r="VNJ297" s="81"/>
      <c r="VNK297" s="81"/>
      <c r="VNL297" s="81"/>
      <c r="VNM297" s="81"/>
      <c r="VNN297" s="81"/>
      <c r="VNO297" s="81"/>
      <c r="VNP297" s="81"/>
      <c r="VNQ297" s="81"/>
      <c r="VNR297" s="81"/>
      <c r="VNS297" s="81"/>
      <c r="VNT297" s="81"/>
      <c r="VNU297" s="81"/>
      <c r="VNV297" s="81"/>
      <c r="VNW297" s="81"/>
      <c r="VNX297" s="81"/>
      <c r="VNY297" s="81"/>
      <c r="VNZ297" s="81"/>
      <c r="VOA297" s="81"/>
      <c r="VOB297" s="81"/>
      <c r="VOC297" s="81"/>
      <c r="VOD297" s="81"/>
      <c r="VOE297" s="81"/>
      <c r="VOF297" s="81"/>
      <c r="VOG297" s="81"/>
      <c r="VOH297" s="81"/>
      <c r="VOI297" s="81"/>
      <c r="VOJ297" s="81"/>
      <c r="VOK297" s="81"/>
      <c r="VOL297" s="81"/>
      <c r="VOM297" s="81"/>
      <c r="VON297" s="81"/>
      <c r="VOO297" s="81"/>
      <c r="VOP297" s="81"/>
      <c r="VOQ297" s="81"/>
      <c r="VOR297" s="81"/>
      <c r="VOS297" s="81"/>
      <c r="VOT297" s="81"/>
      <c r="VOU297" s="81"/>
      <c r="VOV297" s="81"/>
      <c r="VOW297" s="81"/>
      <c r="VOX297" s="81"/>
      <c r="VOY297" s="81"/>
      <c r="VOZ297" s="81"/>
      <c r="VPA297" s="81"/>
      <c r="VPB297" s="81"/>
      <c r="VPC297" s="81"/>
      <c r="VPD297" s="81"/>
      <c r="VPE297" s="81"/>
      <c r="VPF297" s="81"/>
      <c r="VPG297" s="81"/>
      <c r="VPH297" s="81"/>
      <c r="VPI297" s="81"/>
      <c r="VPJ297" s="81"/>
      <c r="VPK297" s="81"/>
      <c r="VPL297" s="81"/>
      <c r="VPM297" s="81"/>
      <c r="VPN297" s="81"/>
      <c r="VPO297" s="81"/>
      <c r="VPP297" s="81"/>
      <c r="VPQ297" s="81"/>
      <c r="VPR297" s="81"/>
      <c r="VPS297" s="81"/>
      <c r="VPT297" s="81"/>
      <c r="VPU297" s="81"/>
      <c r="VPV297" s="81"/>
      <c r="VPW297" s="81"/>
      <c r="VPX297" s="81"/>
      <c r="VPY297" s="81"/>
      <c r="VPZ297" s="81"/>
      <c r="VQA297" s="81"/>
      <c r="VQB297" s="81"/>
      <c r="VQC297" s="81"/>
      <c r="VQD297" s="81"/>
      <c r="VQE297" s="81"/>
      <c r="VQF297" s="81"/>
      <c r="VQG297" s="81"/>
      <c r="VQH297" s="81"/>
      <c r="VQI297" s="81"/>
      <c r="VQJ297" s="81"/>
      <c r="VQK297" s="81"/>
      <c r="VQL297" s="81"/>
      <c r="VQM297" s="81"/>
      <c r="VQN297" s="81"/>
      <c r="VQO297" s="81"/>
      <c r="VQP297" s="81"/>
      <c r="VQQ297" s="81"/>
      <c r="VQR297" s="81"/>
      <c r="VQS297" s="81"/>
      <c r="VQT297" s="81"/>
      <c r="VQU297" s="81"/>
      <c r="VQV297" s="81"/>
      <c r="VQW297" s="81"/>
      <c r="VQX297" s="81"/>
      <c r="VQY297" s="81"/>
      <c r="VQZ297" s="81"/>
      <c r="VRA297" s="81"/>
      <c r="VRB297" s="81"/>
      <c r="VRC297" s="81"/>
      <c r="VRD297" s="81"/>
      <c r="VRE297" s="81"/>
      <c r="VRF297" s="81"/>
      <c r="VRG297" s="81"/>
      <c r="VRH297" s="81"/>
      <c r="VRI297" s="81"/>
      <c r="VRJ297" s="81"/>
      <c r="VRK297" s="81"/>
      <c r="VRL297" s="81"/>
      <c r="VRM297" s="81"/>
      <c r="VRN297" s="81"/>
      <c r="VRO297" s="81"/>
      <c r="VRP297" s="81"/>
      <c r="VRQ297" s="81"/>
      <c r="VRR297" s="81"/>
      <c r="VRS297" s="81"/>
      <c r="VRT297" s="81"/>
      <c r="VRU297" s="81"/>
      <c r="VRV297" s="81"/>
      <c r="VRW297" s="81"/>
      <c r="VRX297" s="81"/>
      <c r="VRY297" s="81"/>
      <c r="VRZ297" s="81"/>
      <c r="VSA297" s="81"/>
      <c r="VSB297" s="81"/>
      <c r="VSC297" s="81"/>
      <c r="VSD297" s="81"/>
      <c r="VSE297" s="81"/>
      <c r="VSF297" s="81"/>
      <c r="VSG297" s="81"/>
      <c r="VSH297" s="81"/>
      <c r="VSI297" s="81"/>
      <c r="VSJ297" s="81"/>
      <c r="VSK297" s="81"/>
      <c r="VSL297" s="81"/>
      <c r="VSM297" s="81"/>
      <c r="VSN297" s="81"/>
      <c r="VSO297" s="81"/>
      <c r="VSP297" s="81"/>
      <c r="VSQ297" s="81"/>
      <c r="VSR297" s="81"/>
      <c r="VSS297" s="81"/>
      <c r="VST297" s="81"/>
      <c r="VSU297" s="81"/>
      <c r="VSV297" s="81"/>
      <c r="VSW297" s="81"/>
      <c r="VSX297" s="81"/>
      <c r="VSY297" s="81"/>
      <c r="VSZ297" s="81"/>
      <c r="VTA297" s="81"/>
      <c r="VTB297" s="81"/>
      <c r="VTC297" s="81"/>
      <c r="VTD297" s="81"/>
      <c r="VTE297" s="81"/>
      <c r="VTF297" s="81"/>
      <c r="VTG297" s="81"/>
      <c r="VTH297" s="81"/>
      <c r="VTI297" s="81"/>
      <c r="VTJ297" s="81"/>
      <c r="VTK297" s="81"/>
      <c r="VTL297" s="81"/>
      <c r="VTM297" s="81"/>
      <c r="VTN297" s="81"/>
      <c r="VTO297" s="81"/>
      <c r="VTP297" s="81"/>
      <c r="VTQ297" s="81"/>
      <c r="VTR297" s="81"/>
      <c r="VTS297" s="81"/>
      <c r="VTT297" s="81"/>
      <c r="VTU297" s="81"/>
      <c r="VTV297" s="81"/>
      <c r="VTW297" s="81"/>
      <c r="VTX297" s="81"/>
      <c r="VTY297" s="81"/>
      <c r="VTZ297" s="81"/>
      <c r="VUA297" s="81"/>
      <c r="VUB297" s="81"/>
      <c r="VUC297" s="81"/>
      <c r="VUD297" s="81"/>
      <c r="VUE297" s="81"/>
      <c r="VUF297" s="81"/>
      <c r="VUG297" s="81"/>
      <c r="VUH297" s="81"/>
      <c r="VUI297" s="81"/>
      <c r="VUJ297" s="81"/>
      <c r="VUK297" s="81"/>
      <c r="VUL297" s="81"/>
      <c r="VUM297" s="81"/>
      <c r="VUN297" s="81"/>
      <c r="VUO297" s="81"/>
      <c r="VUP297" s="81"/>
      <c r="VUQ297" s="81"/>
      <c r="VUR297" s="81"/>
      <c r="VUS297" s="81"/>
      <c r="VUT297" s="81"/>
      <c r="VUU297" s="81"/>
      <c r="VUV297" s="81"/>
      <c r="VUW297" s="81"/>
      <c r="VUX297" s="81"/>
      <c r="VUY297" s="81"/>
      <c r="VUZ297" s="81"/>
      <c r="VVA297" s="81"/>
      <c r="VVB297" s="81"/>
      <c r="VVC297" s="81"/>
      <c r="VVD297" s="81"/>
      <c r="VVE297" s="81"/>
      <c r="VVF297" s="81"/>
      <c r="VVG297" s="81"/>
      <c r="VVH297" s="81"/>
      <c r="VVI297" s="81"/>
      <c r="VVJ297" s="81"/>
      <c r="VVK297" s="81"/>
      <c r="VVL297" s="81"/>
      <c r="VVM297" s="81"/>
      <c r="VVN297" s="81"/>
      <c r="VVO297" s="81"/>
      <c r="VVP297" s="81"/>
      <c r="VVQ297" s="81"/>
      <c r="VVR297" s="81"/>
      <c r="VVS297" s="81"/>
      <c r="VVT297" s="81"/>
      <c r="VVU297" s="81"/>
      <c r="VVV297" s="81"/>
      <c r="VVW297" s="81"/>
      <c r="VVX297" s="81"/>
      <c r="VVY297" s="81"/>
      <c r="VVZ297" s="81"/>
      <c r="VWA297" s="81"/>
      <c r="VWB297" s="81"/>
      <c r="VWC297" s="81"/>
      <c r="VWD297" s="81"/>
      <c r="VWE297" s="81"/>
      <c r="VWF297" s="81"/>
      <c r="VWG297" s="81"/>
      <c r="VWH297" s="81"/>
      <c r="VWI297" s="81"/>
      <c r="VWJ297" s="81"/>
      <c r="VWK297" s="81"/>
      <c r="VWL297" s="81"/>
      <c r="VWM297" s="81"/>
      <c r="VWN297" s="81"/>
      <c r="VWO297" s="81"/>
      <c r="VWP297" s="81"/>
      <c r="VWQ297" s="81"/>
      <c r="VWR297" s="81"/>
      <c r="VWS297" s="81"/>
      <c r="VWT297" s="81"/>
      <c r="VWU297" s="81"/>
      <c r="VWV297" s="81"/>
      <c r="VWW297" s="81"/>
      <c r="VWX297" s="81"/>
      <c r="VWY297" s="81"/>
      <c r="VWZ297" s="81"/>
      <c r="VXA297" s="81"/>
      <c r="VXB297" s="81"/>
      <c r="VXC297" s="81"/>
      <c r="VXD297" s="81"/>
      <c r="VXE297" s="81"/>
      <c r="VXF297" s="81"/>
      <c r="VXG297" s="81"/>
      <c r="VXH297" s="81"/>
      <c r="VXI297" s="81"/>
      <c r="VXJ297" s="81"/>
      <c r="VXK297" s="81"/>
      <c r="VXL297" s="81"/>
      <c r="VXM297" s="81"/>
      <c r="VXN297" s="81"/>
      <c r="VXO297" s="81"/>
      <c r="VXP297" s="81"/>
      <c r="VXQ297" s="81"/>
      <c r="VXR297" s="81"/>
      <c r="VXS297" s="81"/>
      <c r="VXT297" s="81"/>
      <c r="VXU297" s="81"/>
      <c r="VXV297" s="81"/>
      <c r="VXW297" s="81"/>
      <c r="VXX297" s="81"/>
      <c r="VXY297" s="81"/>
      <c r="VXZ297" s="81"/>
      <c r="VYA297" s="81"/>
      <c r="VYB297" s="81"/>
      <c r="VYC297" s="81"/>
      <c r="VYD297" s="81"/>
      <c r="VYE297" s="81"/>
      <c r="VYF297" s="81"/>
      <c r="VYG297" s="81"/>
      <c r="VYH297" s="81"/>
      <c r="VYI297" s="81"/>
      <c r="VYJ297" s="81"/>
      <c r="VYK297" s="81"/>
      <c r="VYL297" s="81"/>
      <c r="VYM297" s="81"/>
      <c r="VYN297" s="81"/>
      <c r="VYO297" s="81"/>
      <c r="VYP297" s="81"/>
      <c r="VYQ297" s="81"/>
      <c r="VYR297" s="81"/>
      <c r="VYS297" s="81"/>
      <c r="VYT297" s="81"/>
      <c r="VYU297" s="81"/>
      <c r="VYV297" s="81"/>
      <c r="VYW297" s="81"/>
      <c r="VYX297" s="81"/>
      <c r="VYY297" s="81"/>
      <c r="VYZ297" s="81"/>
      <c r="VZA297" s="81"/>
      <c r="VZB297" s="81"/>
      <c r="VZC297" s="81"/>
      <c r="VZD297" s="81"/>
      <c r="VZE297" s="81"/>
      <c r="VZF297" s="81"/>
      <c r="VZG297" s="81"/>
      <c r="VZH297" s="81"/>
      <c r="VZI297" s="81"/>
      <c r="VZJ297" s="81"/>
      <c r="VZK297" s="81"/>
      <c r="VZL297" s="81"/>
      <c r="VZM297" s="81"/>
      <c r="VZN297" s="81"/>
      <c r="VZO297" s="81"/>
      <c r="VZP297" s="81"/>
      <c r="VZQ297" s="81"/>
      <c r="VZR297" s="81"/>
      <c r="VZS297" s="81"/>
      <c r="VZT297" s="81"/>
      <c r="VZU297" s="81"/>
      <c r="VZV297" s="81"/>
      <c r="VZW297" s="81"/>
      <c r="VZX297" s="81"/>
      <c r="VZY297" s="81"/>
      <c r="VZZ297" s="81"/>
      <c r="WAA297" s="81"/>
      <c r="WAB297" s="81"/>
      <c r="WAC297" s="81"/>
      <c r="WAD297" s="81"/>
      <c r="WAE297" s="81"/>
      <c r="WAF297" s="81"/>
      <c r="WAG297" s="81"/>
      <c r="WAH297" s="81"/>
      <c r="WAI297" s="81"/>
      <c r="WAJ297" s="81"/>
      <c r="WAK297" s="81"/>
      <c r="WAL297" s="81"/>
      <c r="WAM297" s="81"/>
      <c r="WAN297" s="81"/>
      <c r="WAO297" s="81"/>
      <c r="WAP297" s="81"/>
      <c r="WAQ297" s="81"/>
      <c r="WAR297" s="81"/>
      <c r="WAS297" s="81"/>
      <c r="WAT297" s="81"/>
      <c r="WAU297" s="81"/>
      <c r="WAV297" s="81"/>
      <c r="WAW297" s="81"/>
      <c r="WAX297" s="81"/>
      <c r="WAY297" s="81"/>
      <c r="WAZ297" s="81"/>
      <c r="WBA297" s="81"/>
      <c r="WBB297" s="81"/>
      <c r="WBC297" s="81"/>
      <c r="WBD297" s="81"/>
      <c r="WBE297" s="81"/>
      <c r="WBF297" s="81"/>
      <c r="WBG297" s="81"/>
      <c r="WBH297" s="81"/>
      <c r="WBI297" s="81"/>
      <c r="WBJ297" s="81"/>
      <c r="WBK297" s="81"/>
      <c r="WBL297" s="81"/>
      <c r="WBM297" s="81"/>
      <c r="WBN297" s="81"/>
      <c r="WBO297" s="81"/>
      <c r="WBP297" s="81"/>
      <c r="WBQ297" s="81"/>
      <c r="WBR297" s="81"/>
      <c r="WBS297" s="81"/>
      <c r="WBT297" s="81"/>
      <c r="WBU297" s="81"/>
      <c r="WBV297" s="81"/>
      <c r="WBW297" s="81"/>
      <c r="WBX297" s="81"/>
      <c r="WBY297" s="81"/>
      <c r="WBZ297" s="81"/>
      <c r="WCA297" s="81"/>
      <c r="WCB297" s="81"/>
      <c r="WCC297" s="81"/>
      <c r="WCD297" s="81"/>
      <c r="WCE297" s="81"/>
      <c r="WCF297" s="81"/>
      <c r="WCG297" s="81"/>
      <c r="WCH297" s="81"/>
      <c r="WCI297" s="81"/>
      <c r="WCJ297" s="81"/>
      <c r="WCK297" s="81"/>
      <c r="WCL297" s="81"/>
      <c r="WCM297" s="81"/>
      <c r="WCN297" s="81"/>
      <c r="WCO297" s="81"/>
      <c r="WCP297" s="81"/>
      <c r="WCQ297" s="81"/>
      <c r="WCR297" s="81"/>
      <c r="WCS297" s="81"/>
      <c r="WCT297" s="81"/>
      <c r="WCU297" s="81"/>
      <c r="WCV297" s="81"/>
      <c r="WCW297" s="81"/>
      <c r="WCX297" s="81"/>
      <c r="WCY297" s="81"/>
      <c r="WCZ297" s="81"/>
      <c r="WDA297" s="81"/>
      <c r="WDB297" s="81"/>
      <c r="WDC297" s="81"/>
      <c r="WDD297" s="81"/>
      <c r="WDE297" s="81"/>
      <c r="WDF297" s="81"/>
      <c r="WDG297" s="81"/>
      <c r="WDH297" s="81"/>
      <c r="WDI297" s="81"/>
      <c r="WDJ297" s="81"/>
      <c r="WDK297" s="81"/>
      <c r="WDL297" s="81"/>
      <c r="WDM297" s="81"/>
      <c r="WDN297" s="81"/>
      <c r="WDO297" s="81"/>
      <c r="WDP297" s="81"/>
      <c r="WDQ297" s="81"/>
      <c r="WDR297" s="81"/>
      <c r="WDS297" s="81"/>
      <c r="WDT297" s="81"/>
      <c r="WDU297" s="81"/>
      <c r="WDV297" s="81"/>
      <c r="WDW297" s="81"/>
      <c r="WDX297" s="81"/>
      <c r="WDY297" s="81"/>
      <c r="WDZ297" s="81"/>
      <c r="WEA297" s="81"/>
      <c r="WEB297" s="81"/>
      <c r="WEC297" s="81"/>
      <c r="WED297" s="81"/>
      <c r="WEE297" s="81"/>
      <c r="WEF297" s="81"/>
      <c r="WEG297" s="81"/>
      <c r="WEH297" s="81"/>
      <c r="WEI297" s="81"/>
      <c r="WEJ297" s="81"/>
      <c r="WEK297" s="81"/>
      <c r="WEL297" s="81"/>
      <c r="WEM297" s="81"/>
      <c r="WEN297" s="81"/>
      <c r="WEO297" s="81"/>
      <c r="WEP297" s="81"/>
      <c r="WEQ297" s="81"/>
      <c r="WER297" s="81"/>
      <c r="WES297" s="81"/>
      <c r="WET297" s="81"/>
      <c r="WEU297" s="81"/>
      <c r="WEV297" s="81"/>
      <c r="WEW297" s="81"/>
      <c r="WEX297" s="81"/>
      <c r="WEY297" s="81"/>
      <c r="WEZ297" s="81"/>
      <c r="WFA297" s="81"/>
      <c r="WFB297" s="81"/>
      <c r="WFC297" s="81"/>
      <c r="WFD297" s="81"/>
      <c r="WFE297" s="81"/>
      <c r="WFF297" s="81"/>
      <c r="WFG297" s="81"/>
      <c r="WFH297" s="81"/>
      <c r="WFI297" s="81"/>
      <c r="WFJ297" s="81"/>
      <c r="WFK297" s="81"/>
      <c r="WFL297" s="81"/>
      <c r="WFM297" s="81"/>
      <c r="WFN297" s="81"/>
      <c r="WFO297" s="81"/>
      <c r="WFP297" s="81"/>
      <c r="WFQ297" s="81"/>
      <c r="WFR297" s="81"/>
      <c r="WFS297" s="81"/>
      <c r="WFT297" s="81"/>
      <c r="WFU297" s="81"/>
      <c r="WFV297" s="81"/>
      <c r="WFW297" s="81"/>
      <c r="WFX297" s="81"/>
      <c r="WFY297" s="81"/>
      <c r="WFZ297" s="81"/>
      <c r="WGA297" s="81"/>
      <c r="WGB297" s="81"/>
      <c r="WGC297" s="81"/>
      <c r="WGD297" s="81"/>
      <c r="WGE297" s="81"/>
      <c r="WGF297" s="81"/>
      <c r="WGG297" s="81"/>
      <c r="WGH297" s="81"/>
      <c r="WGI297" s="81"/>
      <c r="WGJ297" s="81"/>
      <c r="WGK297" s="81"/>
      <c r="WGL297" s="81"/>
      <c r="WGM297" s="81"/>
      <c r="WGN297" s="81"/>
      <c r="WGO297" s="81"/>
      <c r="WGP297" s="81"/>
      <c r="WGQ297" s="81"/>
      <c r="WGR297" s="81"/>
      <c r="WGS297" s="81"/>
      <c r="WGT297" s="81"/>
      <c r="WGU297" s="81"/>
      <c r="WGV297" s="81"/>
      <c r="WGW297" s="81"/>
      <c r="WGX297" s="81"/>
      <c r="WGY297" s="81"/>
      <c r="WGZ297" s="81"/>
      <c r="WHA297" s="81"/>
      <c r="WHB297" s="81"/>
      <c r="WHC297" s="81"/>
      <c r="WHD297" s="81"/>
      <c r="WHE297" s="81"/>
      <c r="WHF297" s="81"/>
      <c r="WHG297" s="81"/>
      <c r="WHH297" s="81"/>
      <c r="WHI297" s="81"/>
      <c r="WHJ297" s="81"/>
      <c r="WHK297" s="81"/>
      <c r="WHL297" s="81"/>
      <c r="WHM297" s="81"/>
      <c r="WHN297" s="81"/>
      <c r="WHO297" s="81"/>
      <c r="WHP297" s="81"/>
      <c r="WHQ297" s="81"/>
      <c r="WHR297" s="81"/>
      <c r="WHS297" s="81"/>
      <c r="WHT297" s="81"/>
      <c r="WHU297" s="81"/>
      <c r="WHV297" s="81"/>
      <c r="WHW297" s="81"/>
      <c r="WHX297" s="81"/>
      <c r="WHY297" s="81"/>
      <c r="WHZ297" s="81"/>
      <c r="WIA297" s="81"/>
      <c r="WIB297" s="81"/>
      <c r="WIC297" s="81"/>
      <c r="WID297" s="81"/>
      <c r="WIE297" s="81"/>
      <c r="WIF297" s="81"/>
      <c r="WIG297" s="81"/>
      <c r="WIH297" s="81"/>
      <c r="WII297" s="81"/>
      <c r="WIJ297" s="81"/>
      <c r="WIK297" s="81"/>
      <c r="WIL297" s="81"/>
      <c r="WIM297" s="81"/>
      <c r="WIN297" s="81"/>
      <c r="WIO297" s="81"/>
      <c r="WIP297" s="81"/>
      <c r="WIQ297" s="81"/>
      <c r="WIR297" s="81"/>
      <c r="WIS297" s="81"/>
      <c r="WIT297" s="81"/>
      <c r="WIU297" s="81"/>
      <c r="WIV297" s="81"/>
      <c r="WIW297" s="81"/>
      <c r="WIX297" s="81"/>
      <c r="WIY297" s="81"/>
      <c r="WIZ297" s="81"/>
      <c r="WJA297" s="81"/>
      <c r="WJB297" s="81"/>
      <c r="WJC297" s="81"/>
      <c r="WJD297" s="81"/>
      <c r="WJE297" s="81"/>
      <c r="WJF297" s="81"/>
      <c r="WJG297" s="81"/>
      <c r="WJH297" s="81"/>
      <c r="WJI297" s="81"/>
      <c r="WJJ297" s="81"/>
      <c r="WJK297" s="81"/>
      <c r="WJL297" s="81"/>
      <c r="WJM297" s="81"/>
      <c r="WJN297" s="81"/>
      <c r="WJO297" s="81"/>
      <c r="WJP297" s="81"/>
      <c r="WJQ297" s="81"/>
      <c r="WJR297" s="81"/>
      <c r="WJS297" s="81"/>
      <c r="WJT297" s="81"/>
      <c r="WJU297" s="81"/>
      <c r="WJV297" s="81"/>
      <c r="WJW297" s="81"/>
      <c r="WJX297" s="81"/>
      <c r="WJY297" s="81"/>
      <c r="WJZ297" s="81"/>
      <c r="WKA297" s="81"/>
      <c r="WKB297" s="81"/>
      <c r="WKC297" s="81"/>
      <c r="WKD297" s="81"/>
      <c r="WKE297" s="81"/>
      <c r="WKF297" s="81"/>
      <c r="WKG297" s="81"/>
      <c r="WKH297" s="81"/>
      <c r="WKI297" s="81"/>
      <c r="WKJ297" s="81"/>
      <c r="WKK297" s="81"/>
      <c r="WKL297" s="81"/>
      <c r="WKM297" s="81"/>
      <c r="WKN297" s="81"/>
      <c r="WKO297" s="81"/>
      <c r="WKP297" s="81"/>
      <c r="WKQ297" s="81"/>
      <c r="WKR297" s="81"/>
      <c r="WKS297" s="81"/>
      <c r="WKT297" s="81"/>
      <c r="WKU297" s="81"/>
      <c r="WKV297" s="81"/>
      <c r="WKW297" s="81"/>
      <c r="WKX297" s="81"/>
      <c r="WKY297" s="81"/>
      <c r="WKZ297" s="81"/>
      <c r="WLA297" s="81"/>
      <c r="WLB297" s="81"/>
      <c r="WLC297" s="81"/>
      <c r="WLD297" s="81"/>
      <c r="WLE297" s="81"/>
      <c r="WLF297" s="81"/>
      <c r="WLG297" s="81"/>
      <c r="WLH297" s="81"/>
      <c r="WLI297" s="81"/>
      <c r="WLJ297" s="81"/>
      <c r="WLK297" s="81"/>
      <c r="WLL297" s="81"/>
      <c r="WLM297" s="81"/>
      <c r="WLN297" s="81"/>
      <c r="WLO297" s="81"/>
      <c r="WLP297" s="81"/>
      <c r="WLQ297" s="81"/>
      <c r="WLR297" s="81"/>
      <c r="WLS297" s="81"/>
      <c r="WLT297" s="81"/>
      <c r="WLU297" s="81"/>
      <c r="WLV297" s="81"/>
      <c r="WLW297" s="81"/>
      <c r="WLX297" s="81"/>
      <c r="WLY297" s="81"/>
      <c r="WLZ297" s="81"/>
      <c r="WMA297" s="81"/>
      <c r="WMB297" s="81"/>
      <c r="WMC297" s="81"/>
      <c r="WMD297" s="81"/>
      <c r="WME297" s="81"/>
      <c r="WMF297" s="81"/>
      <c r="WMG297" s="81"/>
      <c r="WMH297" s="81"/>
      <c r="WMI297" s="81"/>
      <c r="WMJ297" s="81"/>
      <c r="WMK297" s="81"/>
      <c r="WML297" s="81"/>
      <c r="WMM297" s="81"/>
      <c r="WMN297" s="81"/>
      <c r="WMO297" s="81"/>
      <c r="WMP297" s="81"/>
      <c r="WMQ297" s="81"/>
      <c r="WMR297" s="81"/>
      <c r="WMS297" s="81"/>
      <c r="WMT297" s="81"/>
      <c r="WMU297" s="81"/>
      <c r="WMV297" s="81"/>
      <c r="WMW297" s="81"/>
      <c r="WMX297" s="81"/>
      <c r="WMY297" s="81"/>
      <c r="WMZ297" s="81"/>
      <c r="WNA297" s="81"/>
      <c r="WNB297" s="81"/>
      <c r="WNC297" s="81"/>
      <c r="WND297" s="81"/>
      <c r="WNE297" s="81"/>
      <c r="WNF297" s="81"/>
      <c r="WNG297" s="81"/>
      <c r="WNH297" s="81"/>
      <c r="WNI297" s="81"/>
      <c r="WNJ297" s="81"/>
      <c r="WNK297" s="81"/>
      <c r="WNL297" s="81"/>
      <c r="WNM297" s="81"/>
      <c r="WNN297" s="81"/>
      <c r="WNO297" s="81"/>
      <c r="WNP297" s="81"/>
      <c r="WNQ297" s="81"/>
      <c r="WNR297" s="81"/>
      <c r="WNS297" s="81"/>
      <c r="WNT297" s="81"/>
      <c r="WNU297" s="81"/>
      <c r="WNV297" s="81"/>
      <c r="WNW297" s="81"/>
      <c r="WNX297" s="81"/>
      <c r="WNY297" s="81"/>
      <c r="WNZ297" s="81"/>
      <c r="WOA297" s="81"/>
      <c r="WOB297" s="81"/>
      <c r="WOC297" s="81"/>
      <c r="WOD297" s="81"/>
      <c r="WOE297" s="81"/>
      <c r="WOF297" s="81"/>
      <c r="WOG297" s="81"/>
      <c r="WOH297" s="81"/>
      <c r="WOI297" s="81"/>
      <c r="WOJ297" s="81"/>
      <c r="WOK297" s="81"/>
      <c r="WOL297" s="81"/>
      <c r="WOM297" s="81"/>
      <c r="WON297" s="81"/>
      <c r="WOO297" s="81"/>
      <c r="WOP297" s="81"/>
      <c r="WOQ297" s="81"/>
      <c r="WOR297" s="81"/>
      <c r="WOS297" s="81"/>
      <c r="WOT297" s="81"/>
      <c r="WOU297" s="81"/>
      <c r="WOV297" s="81"/>
      <c r="WOW297" s="81"/>
      <c r="WOX297" s="81"/>
      <c r="WOY297" s="81"/>
      <c r="WOZ297" s="81"/>
      <c r="WPA297" s="81"/>
      <c r="WPB297" s="81"/>
      <c r="WPC297" s="81"/>
      <c r="WPD297" s="81"/>
      <c r="WPE297" s="81"/>
      <c r="WPF297" s="81"/>
      <c r="WPG297" s="81"/>
      <c r="WPH297" s="81"/>
      <c r="WPI297" s="81"/>
      <c r="WPJ297" s="81"/>
      <c r="WPK297" s="81"/>
      <c r="WPL297" s="81"/>
      <c r="WPM297" s="81"/>
      <c r="WPN297" s="81"/>
      <c r="WPO297" s="81"/>
      <c r="WPP297" s="81"/>
      <c r="WPQ297" s="81"/>
      <c r="WPR297" s="81"/>
      <c r="WPS297" s="81"/>
      <c r="WPT297" s="81"/>
      <c r="WPU297" s="81"/>
      <c r="WPV297" s="81"/>
      <c r="WPW297" s="81"/>
      <c r="WPX297" s="81"/>
      <c r="WPY297" s="81"/>
      <c r="WPZ297" s="81"/>
      <c r="WQA297" s="81"/>
      <c r="WQB297" s="81"/>
      <c r="WQC297" s="81"/>
      <c r="WQD297" s="81"/>
      <c r="WQE297" s="81"/>
      <c r="WQF297" s="81"/>
      <c r="WQG297" s="81"/>
      <c r="WQH297" s="81"/>
      <c r="WQI297" s="81"/>
      <c r="WQJ297" s="81"/>
      <c r="WQK297" s="81"/>
      <c r="WQL297" s="81"/>
      <c r="WQM297" s="81"/>
      <c r="WQN297" s="81"/>
      <c r="WQO297" s="81"/>
      <c r="WQP297" s="81"/>
      <c r="WQQ297" s="81"/>
      <c r="WQR297" s="81"/>
      <c r="WQS297" s="81"/>
      <c r="WQT297" s="81"/>
      <c r="WQU297" s="81"/>
      <c r="WQV297" s="81"/>
      <c r="WQW297" s="81"/>
      <c r="WQX297" s="81"/>
      <c r="WQY297" s="81"/>
      <c r="WQZ297" s="81"/>
      <c r="WRA297" s="81"/>
      <c r="WRB297" s="81"/>
      <c r="WRC297" s="81"/>
      <c r="WRD297" s="81"/>
      <c r="WRE297" s="81"/>
      <c r="WRF297" s="81"/>
      <c r="WRG297" s="81"/>
      <c r="WRH297" s="81"/>
      <c r="WRI297" s="81"/>
      <c r="WRJ297" s="81"/>
      <c r="WRK297" s="81"/>
      <c r="WRL297" s="81"/>
      <c r="WRM297" s="81"/>
      <c r="WRN297" s="81"/>
      <c r="WRO297" s="81"/>
      <c r="WRP297" s="81"/>
      <c r="WRQ297" s="81"/>
      <c r="WRR297" s="81"/>
      <c r="WRS297" s="81"/>
      <c r="WRT297" s="81"/>
      <c r="WRU297" s="81"/>
      <c r="WRV297" s="81"/>
      <c r="WRW297" s="81"/>
      <c r="WRX297" s="81"/>
      <c r="WRY297" s="81"/>
      <c r="WRZ297" s="81"/>
      <c r="WSA297" s="81"/>
      <c r="WSB297" s="81"/>
      <c r="WSC297" s="81"/>
      <c r="WSD297" s="81"/>
      <c r="WSE297" s="81"/>
      <c r="WSF297" s="81"/>
      <c r="WSG297" s="81"/>
      <c r="WSH297" s="81"/>
      <c r="WSI297" s="81"/>
      <c r="WSJ297" s="81"/>
      <c r="WSK297" s="81"/>
      <c r="WSL297" s="81"/>
      <c r="WSM297" s="81"/>
      <c r="WSN297" s="81"/>
      <c r="WSO297" s="81"/>
      <c r="WSP297" s="81"/>
      <c r="WSQ297" s="81"/>
      <c r="WSR297" s="81"/>
      <c r="WSS297" s="81"/>
      <c r="WST297" s="81"/>
      <c r="WSU297" s="81"/>
      <c r="WSV297" s="81"/>
      <c r="WSW297" s="81"/>
      <c r="WSX297" s="81"/>
      <c r="WSY297" s="81"/>
      <c r="WSZ297" s="81"/>
      <c r="WTA297" s="81"/>
      <c r="WTB297" s="81"/>
      <c r="WTC297" s="81"/>
      <c r="WTD297" s="81"/>
      <c r="WTE297" s="81"/>
      <c r="WTF297" s="81"/>
      <c r="WTG297" s="81"/>
      <c r="WTH297" s="81"/>
      <c r="WTI297" s="81"/>
      <c r="WTJ297" s="81"/>
      <c r="WTK297" s="81"/>
      <c r="WTL297" s="81"/>
      <c r="WTM297" s="81"/>
      <c r="WTN297" s="81"/>
      <c r="WTO297" s="81"/>
      <c r="WTP297" s="81"/>
      <c r="WTQ297" s="81"/>
      <c r="WTR297" s="81"/>
      <c r="WTS297" s="81"/>
      <c r="WTT297" s="81"/>
      <c r="WTU297" s="81"/>
      <c r="WTV297" s="81"/>
      <c r="WTW297" s="81"/>
      <c r="WTX297" s="81"/>
      <c r="WTY297" s="81"/>
      <c r="WTZ297" s="81"/>
      <c r="WUA297" s="81"/>
      <c r="WUB297" s="81"/>
      <c r="WUC297" s="81"/>
      <c r="WUD297" s="81"/>
      <c r="WUE297" s="81"/>
      <c r="WUF297" s="81"/>
      <c r="WUG297" s="81"/>
      <c r="WUH297" s="81"/>
      <c r="WUI297" s="81"/>
      <c r="WUJ297" s="81"/>
      <c r="WUK297" s="81"/>
      <c r="WUL297" s="81"/>
      <c r="WUM297" s="81"/>
      <c r="WUN297" s="81"/>
      <c r="WUO297" s="81"/>
      <c r="WUP297" s="81"/>
      <c r="WUQ297" s="81"/>
      <c r="WUR297" s="81"/>
      <c r="WUS297" s="81"/>
      <c r="WUT297" s="81"/>
      <c r="WUU297" s="81"/>
      <c r="WUV297" s="81"/>
      <c r="WUW297" s="81"/>
      <c r="WUX297" s="81"/>
      <c r="WUY297" s="81"/>
      <c r="WUZ297" s="81"/>
      <c r="WVA297" s="81"/>
      <c r="WVB297" s="81"/>
      <c r="WVC297" s="81"/>
      <c r="WVD297" s="81"/>
      <c r="WVE297" s="81"/>
      <c r="WVF297" s="81"/>
      <c r="WVG297" s="81"/>
      <c r="WVH297" s="81"/>
      <c r="WVI297" s="81"/>
      <c r="WVJ297" s="81"/>
      <c r="WVK297" s="81"/>
      <c r="WVL297" s="81"/>
      <c r="WVM297" s="81"/>
      <c r="WVN297" s="81"/>
      <c r="WVO297" s="81"/>
      <c r="WVP297" s="81"/>
      <c r="WVQ297" s="81"/>
      <c r="WVR297" s="81"/>
      <c r="WVS297" s="81"/>
      <c r="WVT297" s="81"/>
      <c r="WVU297" s="81"/>
      <c r="WVV297" s="81"/>
      <c r="WVW297" s="81"/>
      <c r="WVX297" s="81"/>
      <c r="WVY297" s="81"/>
      <c r="WVZ297" s="81"/>
      <c r="WWA297" s="81"/>
      <c r="WWB297" s="81"/>
      <c r="WWC297" s="81"/>
      <c r="WWD297" s="81"/>
      <c r="WWE297" s="81"/>
      <c r="WWF297" s="81"/>
      <c r="WWG297" s="81"/>
      <c r="WWH297" s="81"/>
      <c r="WWI297" s="81"/>
      <c r="WWJ297" s="81"/>
      <c r="WWK297" s="81"/>
      <c r="WWL297" s="81"/>
      <c r="WWM297" s="81"/>
      <c r="WWN297" s="81"/>
      <c r="WWO297" s="81"/>
      <c r="WWP297" s="81"/>
      <c r="WWQ297" s="81"/>
      <c r="WWR297" s="81"/>
      <c r="WWS297" s="81"/>
      <c r="WWT297" s="81"/>
      <c r="WWU297" s="81"/>
      <c r="WWV297" s="81"/>
      <c r="WWW297" s="81"/>
      <c r="WWX297" s="81"/>
      <c r="WWY297" s="81"/>
      <c r="WWZ297" s="81"/>
      <c r="WXA297" s="81"/>
      <c r="WXB297" s="81"/>
      <c r="WXC297" s="81"/>
      <c r="WXD297" s="81"/>
      <c r="WXE297" s="81"/>
      <c r="WXF297" s="81"/>
      <c r="WXG297" s="81"/>
      <c r="WXH297" s="81"/>
      <c r="WXI297" s="81"/>
      <c r="WXJ297" s="81"/>
      <c r="WXK297" s="81"/>
      <c r="WXL297" s="81"/>
      <c r="WXM297" s="81"/>
      <c r="WXN297" s="81"/>
      <c r="WXO297" s="81"/>
      <c r="WXP297" s="81"/>
      <c r="WXQ297" s="81"/>
      <c r="WXR297" s="81"/>
      <c r="WXS297" s="81"/>
      <c r="WXT297" s="81"/>
      <c r="WXU297" s="81"/>
      <c r="WXV297" s="81"/>
      <c r="WXW297" s="81"/>
      <c r="WXX297" s="81"/>
      <c r="WXY297" s="81"/>
      <c r="WXZ297" s="81"/>
      <c r="WYA297" s="81"/>
      <c r="WYB297" s="81"/>
      <c r="WYC297" s="81"/>
      <c r="WYD297" s="81"/>
      <c r="WYE297" s="81"/>
      <c r="WYF297" s="81"/>
      <c r="WYG297" s="81"/>
      <c r="WYH297" s="81"/>
      <c r="WYI297" s="81"/>
      <c r="WYJ297" s="81"/>
      <c r="WYK297" s="81"/>
      <c r="WYL297" s="81"/>
      <c r="WYM297" s="81"/>
      <c r="WYN297" s="81"/>
      <c r="WYO297" s="81"/>
      <c r="WYP297" s="81"/>
      <c r="WYQ297" s="81"/>
      <c r="WYR297" s="81"/>
      <c r="WYS297" s="81"/>
      <c r="WYT297" s="81"/>
      <c r="WYU297" s="81"/>
      <c r="WYV297" s="81"/>
      <c r="WYW297" s="81"/>
      <c r="WYX297" s="81"/>
      <c r="WYY297" s="81"/>
      <c r="WYZ297" s="81"/>
      <c r="WZA297" s="81"/>
      <c r="WZB297" s="81"/>
      <c r="WZC297" s="81"/>
      <c r="WZD297" s="81"/>
      <c r="WZE297" s="81"/>
      <c r="WZF297" s="81"/>
      <c r="WZG297" s="81"/>
      <c r="WZH297" s="81"/>
      <c r="WZI297" s="81"/>
      <c r="WZJ297" s="81"/>
      <c r="WZK297" s="81"/>
      <c r="WZL297" s="81"/>
      <c r="WZM297" s="81"/>
      <c r="WZN297" s="81"/>
      <c r="WZO297" s="81"/>
      <c r="WZP297" s="81"/>
      <c r="WZQ297" s="81"/>
      <c r="WZR297" s="81"/>
      <c r="WZS297" s="81"/>
      <c r="WZT297" s="81"/>
      <c r="WZU297" s="81"/>
      <c r="WZV297" s="81"/>
      <c r="WZW297" s="81"/>
      <c r="WZX297" s="81"/>
      <c r="WZY297" s="81"/>
      <c r="WZZ297" s="81"/>
      <c r="XAA297" s="81"/>
      <c r="XAB297" s="81"/>
      <c r="XAC297" s="81"/>
      <c r="XAD297" s="81"/>
      <c r="XAE297" s="81"/>
      <c r="XAF297" s="81"/>
      <c r="XAG297" s="81"/>
      <c r="XAH297" s="81"/>
      <c r="XAI297" s="81"/>
      <c r="XAJ297" s="81"/>
      <c r="XAK297" s="81"/>
      <c r="XAL297" s="81"/>
      <c r="XAM297" s="81"/>
      <c r="XAN297" s="81"/>
      <c r="XAO297" s="81"/>
      <c r="XAP297" s="81"/>
      <c r="XAQ297" s="81"/>
      <c r="XAR297" s="81"/>
      <c r="XAS297" s="81"/>
      <c r="XAT297" s="81"/>
      <c r="XAU297" s="81"/>
      <c r="XAV297" s="81"/>
      <c r="XAW297" s="81"/>
      <c r="XAX297" s="81"/>
      <c r="XAY297" s="81"/>
      <c r="XAZ297" s="81"/>
      <c r="XBA297" s="81"/>
      <c r="XBB297" s="81"/>
      <c r="XBC297" s="81"/>
      <c r="XBD297" s="81"/>
      <c r="XBE297" s="81"/>
      <c r="XBF297" s="81"/>
      <c r="XBG297" s="81"/>
      <c r="XBH297" s="81"/>
      <c r="XBI297" s="81"/>
      <c r="XBJ297" s="81"/>
      <c r="XBK297" s="81"/>
      <c r="XBL297" s="81"/>
      <c r="XBM297" s="81"/>
      <c r="XBN297" s="81"/>
      <c r="XBO297" s="81"/>
      <c r="XBP297" s="81"/>
      <c r="XBQ297" s="81"/>
      <c r="XBR297" s="81"/>
      <c r="XBS297" s="81"/>
      <c r="XBT297" s="81"/>
      <c r="XBU297" s="81"/>
      <c r="XBV297" s="81"/>
      <c r="XBW297" s="81"/>
      <c r="XBX297" s="81"/>
      <c r="XBY297" s="81"/>
      <c r="XBZ297" s="81"/>
      <c r="XCA297" s="81"/>
      <c r="XCB297" s="81"/>
      <c r="XCC297" s="81"/>
      <c r="XCD297" s="81"/>
      <c r="XCE297" s="81"/>
      <c r="XCF297" s="81"/>
      <c r="XCG297" s="81"/>
      <c r="XCH297" s="81"/>
      <c r="XCI297" s="81"/>
      <c r="XCJ297" s="81"/>
      <c r="XCK297" s="81"/>
      <c r="XCL297" s="81"/>
      <c r="XCM297" s="81"/>
      <c r="XCN297" s="81"/>
      <c r="XCO297" s="81"/>
      <c r="XCP297" s="81"/>
      <c r="XCQ297" s="81"/>
      <c r="XCR297" s="81"/>
      <c r="XCS297" s="81"/>
      <c r="XCT297" s="81"/>
      <c r="XCU297" s="81"/>
      <c r="XCV297" s="81"/>
      <c r="XCW297" s="81"/>
      <c r="XCX297" s="81"/>
      <c r="XCY297" s="81"/>
      <c r="XCZ297" s="81"/>
      <c r="XDA297" s="81"/>
      <c r="XDB297" s="81"/>
      <c r="XDC297" s="81"/>
      <c r="XDD297" s="81"/>
      <c r="XDE297" s="81"/>
      <c r="XDF297" s="81"/>
      <c r="XDG297" s="81"/>
      <c r="XDH297" s="81"/>
      <c r="XDI297" s="81"/>
      <c r="XDJ297" s="81"/>
      <c r="XDK297" s="81"/>
      <c r="XDL297" s="81"/>
      <c r="XDM297" s="81"/>
      <c r="XDN297" s="81"/>
      <c r="XDO297" s="81"/>
      <c r="XDP297" s="81"/>
      <c r="XDQ297" s="81"/>
      <c r="XDR297" s="81"/>
      <c r="XDS297" s="81"/>
      <c r="XDT297" s="81"/>
      <c r="XDU297" s="81"/>
      <c r="XDV297" s="81"/>
      <c r="XDW297" s="81"/>
      <c r="XDX297" s="81"/>
      <c r="XDY297" s="81"/>
      <c r="XDZ297" s="81"/>
      <c r="XEA297" s="81"/>
      <c r="XEB297" s="81"/>
      <c r="XEC297" s="81"/>
      <c r="XED297" s="81"/>
      <c r="XEE297" s="81"/>
      <c r="XEF297" s="81"/>
      <c r="XEG297" s="81"/>
      <c r="XEH297" s="81"/>
      <c r="XEI297" s="81"/>
      <c r="XEJ297" s="81"/>
      <c r="XEK297" s="81"/>
      <c r="XEL297" s="81"/>
      <c r="XEM297" s="81"/>
      <c r="XEN297" s="81"/>
      <c r="XEO297" s="81"/>
      <c r="XEP297" s="81"/>
      <c r="XEQ297" s="81"/>
      <c r="XER297" s="81"/>
      <c r="XES297" s="81"/>
      <c r="XET297" s="81"/>
      <c r="XEU297" s="81"/>
      <c r="XEV297" s="81"/>
      <c r="XEW297" s="81"/>
      <c r="XEX297" s="81"/>
      <c r="XEY297" s="81"/>
      <c r="XEZ297" s="81"/>
      <c r="XFA297" s="81"/>
      <c r="XFB297" s="81"/>
      <c r="XFC297" s="81"/>
      <c r="XFD297" s="81"/>
    </row>
    <row r="299" spans="2:16384" ht="13.9">
      <c r="G299" s="29"/>
      <c r="I299" s="11" t="s">
        <v>3615</v>
      </c>
      <c r="M299" s="11" t="s">
        <v>1828</v>
      </c>
      <c r="N299" s="389"/>
      <c r="O299" s="389"/>
      <c r="P299" s="389"/>
      <c r="Q299" s="389"/>
      <c r="R299" s="389"/>
    </row>
    <row r="300" spans="2:16384">
      <c r="G300" s="740"/>
      <c r="I300" s="740" t="s">
        <v>3616</v>
      </c>
      <c r="M300" s="11" t="s">
        <v>1828</v>
      </c>
      <c r="N300" s="389"/>
      <c r="O300" s="389"/>
      <c r="P300" s="389"/>
      <c r="Q300" s="389"/>
      <c r="R300" s="389"/>
    </row>
    <row r="301" spans="2:16384" ht="14.25" customHeight="1">
      <c r="G301" s="29"/>
      <c r="I301" s="29" t="s">
        <v>3626</v>
      </c>
      <c r="M301" s="11" t="s">
        <v>1828</v>
      </c>
      <c r="N301" s="488">
        <f>SUM(N299:N300)</f>
        <v>0</v>
      </c>
      <c r="O301" s="488">
        <f t="shared" ref="O301:R301" si="50">SUM(O299:O300)</f>
        <v>0</v>
      </c>
      <c r="P301" s="488">
        <f t="shared" si="50"/>
        <v>0</v>
      </c>
      <c r="Q301" s="488">
        <f t="shared" si="50"/>
        <v>0</v>
      </c>
      <c r="R301" s="488">
        <f t="shared" si="50"/>
        <v>0</v>
      </c>
    </row>
    <row r="302" spans="2:16384" ht="13.9">
      <c r="G302" s="29"/>
      <c r="I302" s="740" t="s">
        <v>3627</v>
      </c>
      <c r="N302" s="389"/>
      <c r="O302" s="389"/>
      <c r="P302" s="389"/>
      <c r="Q302" s="389"/>
      <c r="R302" s="389"/>
    </row>
    <row r="303" spans="2:16384" ht="13.9">
      <c r="G303" s="29"/>
      <c r="I303" s="740" t="s">
        <v>246</v>
      </c>
      <c r="N303" s="389"/>
      <c r="O303" s="389"/>
      <c r="P303" s="389"/>
      <c r="Q303" s="389"/>
      <c r="R303" s="389"/>
    </row>
    <row r="304" spans="2:16384" ht="13.9">
      <c r="G304" s="704"/>
      <c r="I304" s="704" t="s">
        <v>3619</v>
      </c>
      <c r="M304" s="11" t="s">
        <v>1828</v>
      </c>
      <c r="N304" s="488">
        <f>SUM(N302:N303)</f>
        <v>0</v>
      </c>
      <c r="O304" s="488">
        <f t="shared" ref="O304:R304" si="51">SUM(O302:O303)</f>
        <v>0</v>
      </c>
      <c r="P304" s="488">
        <f t="shared" si="51"/>
        <v>0</v>
      </c>
      <c r="Q304" s="488">
        <f t="shared" si="51"/>
        <v>0</v>
      </c>
      <c r="R304" s="488">
        <f t="shared" si="51"/>
        <v>0</v>
      </c>
    </row>
    <row r="305" spans="4:16384" ht="13.9">
      <c r="G305" s="704"/>
      <c r="I305" s="704" t="s">
        <v>3628</v>
      </c>
      <c r="M305" s="11" t="s">
        <v>1828</v>
      </c>
      <c r="N305" s="488">
        <f>N301+N304</f>
        <v>0</v>
      </c>
      <c r="O305" s="488">
        <f t="shared" ref="O305:R305" si="52">O301+O304</f>
        <v>0</v>
      </c>
      <c r="P305" s="488">
        <f t="shared" si="52"/>
        <v>0</v>
      </c>
      <c r="Q305" s="488">
        <f t="shared" si="52"/>
        <v>0</v>
      </c>
      <c r="R305" s="488">
        <f t="shared" si="52"/>
        <v>0</v>
      </c>
    </row>
    <row r="306" spans="4:16384" ht="13.9">
      <c r="G306" s="29"/>
      <c r="I306" s="740" t="s">
        <v>3629</v>
      </c>
      <c r="N306" s="389"/>
      <c r="O306" s="389"/>
      <c r="P306" s="389"/>
      <c r="Q306" s="389"/>
      <c r="R306" s="389"/>
    </row>
    <row r="308" spans="4:16384" s="33" customFormat="1" ht="13.5" customHeight="1">
      <c r="D308" s="80" t="s">
        <v>3630</v>
      </c>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c r="HX308" s="81"/>
      <c r="HY308" s="81"/>
      <c r="HZ308" s="81"/>
      <c r="IA308" s="81"/>
      <c r="IB308" s="81"/>
      <c r="IC308" s="81"/>
      <c r="ID308" s="81"/>
      <c r="IE308" s="81"/>
      <c r="IF308" s="81"/>
      <c r="IG308" s="81"/>
      <c r="IH308" s="81"/>
      <c r="II308" s="81"/>
      <c r="IJ308" s="81"/>
      <c r="IK308" s="81"/>
      <c r="IL308" s="81"/>
      <c r="IM308" s="81"/>
      <c r="IN308" s="81"/>
      <c r="IO308" s="81"/>
      <c r="IP308" s="81"/>
      <c r="IQ308" s="81"/>
      <c r="IR308" s="81"/>
      <c r="IS308" s="81"/>
      <c r="IT308" s="81"/>
      <c r="IU308" s="81"/>
      <c r="IV308" s="81"/>
      <c r="IW308" s="81"/>
      <c r="IX308" s="81"/>
      <c r="IY308" s="81"/>
      <c r="IZ308" s="81"/>
      <c r="JA308" s="81"/>
      <c r="JB308" s="81"/>
      <c r="JC308" s="81"/>
      <c r="JD308" s="81"/>
      <c r="JE308" s="81"/>
      <c r="JF308" s="81"/>
      <c r="JG308" s="81"/>
      <c r="JH308" s="81"/>
      <c r="JI308" s="81"/>
      <c r="JJ308" s="81"/>
      <c r="JK308" s="81"/>
      <c r="JL308" s="81"/>
      <c r="JM308" s="81"/>
      <c r="JN308" s="81"/>
      <c r="JO308" s="81"/>
      <c r="JP308" s="81"/>
      <c r="JQ308" s="81"/>
      <c r="JR308" s="81"/>
      <c r="JS308" s="81"/>
      <c r="JT308" s="81"/>
      <c r="JU308" s="81"/>
      <c r="JV308" s="81"/>
      <c r="JW308" s="81"/>
      <c r="JX308" s="81"/>
      <c r="JY308" s="81"/>
      <c r="JZ308" s="81"/>
      <c r="KA308" s="81"/>
      <c r="KB308" s="81"/>
      <c r="KC308" s="81"/>
      <c r="KD308" s="81"/>
      <c r="KE308" s="81"/>
      <c r="KF308" s="81"/>
      <c r="KG308" s="81"/>
      <c r="KH308" s="81"/>
      <c r="KI308" s="81"/>
      <c r="KJ308" s="81"/>
      <c r="KK308" s="81"/>
      <c r="KL308" s="81"/>
      <c r="KM308" s="81"/>
      <c r="KN308" s="81"/>
      <c r="KO308" s="81"/>
      <c r="KP308" s="81"/>
      <c r="KQ308" s="81"/>
      <c r="KR308" s="81"/>
      <c r="KS308" s="81"/>
      <c r="KT308" s="81"/>
      <c r="KU308" s="81"/>
      <c r="KV308" s="81"/>
      <c r="KW308" s="81"/>
      <c r="KX308" s="81"/>
      <c r="KY308" s="81"/>
      <c r="KZ308" s="81"/>
      <c r="LA308" s="81"/>
      <c r="LB308" s="81"/>
      <c r="LC308" s="81"/>
      <c r="LD308" s="81"/>
      <c r="LE308" s="81"/>
      <c r="LF308" s="81"/>
      <c r="LG308" s="81"/>
      <c r="LH308" s="81"/>
      <c r="LI308" s="81"/>
      <c r="LJ308" s="81"/>
      <c r="LK308" s="81"/>
      <c r="LL308" s="81"/>
      <c r="LM308" s="81"/>
      <c r="LN308" s="81"/>
      <c r="LO308" s="81"/>
      <c r="LP308" s="81"/>
      <c r="LQ308" s="81"/>
      <c r="LR308" s="81"/>
      <c r="LS308" s="81"/>
      <c r="LT308" s="81"/>
      <c r="LU308" s="81"/>
      <c r="LV308" s="81"/>
      <c r="LW308" s="81"/>
      <c r="LX308" s="81"/>
      <c r="LY308" s="81"/>
      <c r="LZ308" s="81"/>
      <c r="MA308" s="81"/>
      <c r="MB308" s="81"/>
      <c r="MC308" s="81"/>
      <c r="MD308" s="81"/>
      <c r="ME308" s="81"/>
      <c r="MF308" s="81"/>
      <c r="MG308" s="81"/>
      <c r="MH308" s="81"/>
      <c r="MI308" s="81"/>
      <c r="MJ308" s="81"/>
      <c r="MK308" s="81"/>
      <c r="ML308" s="81"/>
      <c r="MM308" s="81"/>
      <c r="MN308" s="81"/>
      <c r="MO308" s="81"/>
      <c r="MP308" s="81"/>
      <c r="MQ308" s="81"/>
      <c r="MR308" s="81"/>
      <c r="MS308" s="81"/>
      <c r="MT308" s="81"/>
      <c r="MU308" s="81"/>
      <c r="MV308" s="81"/>
      <c r="MW308" s="81"/>
      <c r="MX308" s="81"/>
      <c r="MY308" s="81"/>
      <c r="MZ308" s="81"/>
      <c r="NA308" s="81"/>
      <c r="NB308" s="81"/>
      <c r="NC308" s="81"/>
      <c r="ND308" s="81"/>
      <c r="NE308" s="81"/>
      <c r="NF308" s="81"/>
      <c r="NG308" s="81"/>
      <c r="NH308" s="81"/>
      <c r="NI308" s="81"/>
      <c r="NJ308" s="81"/>
      <c r="NK308" s="81"/>
      <c r="NL308" s="81"/>
      <c r="NM308" s="81"/>
      <c r="NN308" s="81"/>
      <c r="NO308" s="81"/>
      <c r="NP308" s="81"/>
      <c r="NQ308" s="81"/>
      <c r="NR308" s="81"/>
      <c r="NS308" s="81"/>
      <c r="NT308" s="81"/>
      <c r="NU308" s="81"/>
      <c r="NV308" s="81"/>
      <c r="NW308" s="81"/>
      <c r="NX308" s="81"/>
      <c r="NY308" s="81"/>
      <c r="NZ308" s="81"/>
      <c r="OA308" s="81"/>
      <c r="OB308" s="81"/>
      <c r="OC308" s="81"/>
      <c r="OD308" s="81"/>
      <c r="OE308" s="81"/>
      <c r="OF308" s="81"/>
      <c r="OG308" s="81"/>
      <c r="OH308" s="81"/>
      <c r="OI308" s="81"/>
      <c r="OJ308" s="81"/>
      <c r="OK308" s="81"/>
      <c r="OL308" s="81"/>
      <c r="OM308" s="81"/>
      <c r="ON308" s="81"/>
      <c r="OO308" s="81"/>
      <c r="OP308" s="81"/>
      <c r="OQ308" s="81"/>
      <c r="OR308" s="81"/>
      <c r="OS308" s="81"/>
      <c r="OT308" s="81"/>
      <c r="OU308" s="81"/>
      <c r="OV308" s="81"/>
      <c r="OW308" s="81"/>
      <c r="OX308" s="81"/>
      <c r="OY308" s="81"/>
      <c r="OZ308" s="81"/>
      <c r="PA308" s="81"/>
      <c r="PB308" s="81"/>
      <c r="PC308" s="81"/>
      <c r="PD308" s="81"/>
      <c r="PE308" s="81"/>
      <c r="PF308" s="81"/>
      <c r="PG308" s="81"/>
      <c r="PH308" s="81"/>
      <c r="PI308" s="81"/>
      <c r="PJ308" s="81"/>
      <c r="PK308" s="81"/>
      <c r="PL308" s="81"/>
      <c r="PM308" s="81"/>
      <c r="PN308" s="81"/>
      <c r="PO308" s="81"/>
      <c r="PP308" s="81"/>
      <c r="PQ308" s="81"/>
      <c r="PR308" s="81"/>
      <c r="PS308" s="81"/>
      <c r="PT308" s="81"/>
      <c r="PU308" s="81"/>
      <c r="PV308" s="81"/>
      <c r="PW308" s="81"/>
      <c r="PX308" s="81"/>
      <c r="PY308" s="81"/>
      <c r="PZ308" s="81"/>
      <c r="QA308" s="81"/>
      <c r="QB308" s="81"/>
      <c r="QC308" s="81"/>
      <c r="QD308" s="81"/>
      <c r="QE308" s="81"/>
      <c r="QF308" s="81"/>
      <c r="QG308" s="81"/>
      <c r="QH308" s="81"/>
      <c r="QI308" s="81"/>
      <c r="QJ308" s="81"/>
      <c r="QK308" s="81"/>
      <c r="QL308" s="81"/>
      <c r="QM308" s="81"/>
      <c r="QN308" s="81"/>
      <c r="QO308" s="81"/>
      <c r="QP308" s="81"/>
      <c r="QQ308" s="81"/>
      <c r="QR308" s="81"/>
      <c r="QS308" s="81"/>
      <c r="QT308" s="81"/>
      <c r="QU308" s="81"/>
      <c r="QV308" s="81"/>
      <c r="QW308" s="81"/>
      <c r="QX308" s="81"/>
      <c r="QY308" s="81"/>
      <c r="QZ308" s="81"/>
      <c r="RA308" s="81"/>
      <c r="RB308" s="81"/>
      <c r="RC308" s="81"/>
      <c r="RD308" s="81"/>
      <c r="RE308" s="81"/>
      <c r="RF308" s="81"/>
      <c r="RG308" s="81"/>
      <c r="RH308" s="81"/>
      <c r="RI308" s="81"/>
      <c r="RJ308" s="81"/>
      <c r="RK308" s="81"/>
      <c r="RL308" s="81"/>
      <c r="RM308" s="81"/>
      <c r="RN308" s="81"/>
      <c r="RO308" s="81"/>
      <c r="RP308" s="81"/>
      <c r="RQ308" s="81"/>
      <c r="RR308" s="81"/>
      <c r="RS308" s="81"/>
      <c r="RT308" s="81"/>
      <c r="RU308" s="81"/>
      <c r="RV308" s="81"/>
      <c r="RW308" s="81"/>
      <c r="RX308" s="81"/>
      <c r="RY308" s="81"/>
      <c r="RZ308" s="81"/>
      <c r="SA308" s="81"/>
      <c r="SB308" s="81"/>
      <c r="SC308" s="81"/>
      <c r="SD308" s="81"/>
      <c r="SE308" s="81"/>
      <c r="SF308" s="81"/>
      <c r="SG308" s="81"/>
      <c r="SH308" s="81"/>
      <c r="SI308" s="81"/>
      <c r="SJ308" s="81"/>
      <c r="SK308" s="81"/>
      <c r="SL308" s="81"/>
      <c r="SM308" s="81"/>
      <c r="SN308" s="81"/>
      <c r="SO308" s="81"/>
      <c r="SP308" s="81"/>
      <c r="SQ308" s="81"/>
      <c r="SR308" s="81"/>
      <c r="SS308" s="81"/>
      <c r="ST308" s="81"/>
      <c r="SU308" s="81"/>
      <c r="SV308" s="81"/>
      <c r="SW308" s="81"/>
      <c r="SX308" s="81"/>
      <c r="SY308" s="81"/>
      <c r="SZ308" s="81"/>
      <c r="TA308" s="81"/>
      <c r="TB308" s="81"/>
      <c r="TC308" s="81"/>
      <c r="TD308" s="81"/>
      <c r="TE308" s="81"/>
      <c r="TF308" s="81"/>
      <c r="TG308" s="81"/>
      <c r="TH308" s="81"/>
      <c r="TI308" s="81"/>
      <c r="TJ308" s="81"/>
      <c r="TK308" s="81"/>
      <c r="TL308" s="81"/>
      <c r="TM308" s="81"/>
      <c r="TN308" s="81"/>
      <c r="TO308" s="81"/>
      <c r="TP308" s="81"/>
      <c r="TQ308" s="81"/>
      <c r="TR308" s="81"/>
      <c r="TS308" s="81"/>
      <c r="TT308" s="81"/>
      <c r="TU308" s="81"/>
      <c r="TV308" s="81"/>
      <c r="TW308" s="81"/>
      <c r="TX308" s="81"/>
      <c r="TY308" s="81"/>
      <c r="TZ308" s="81"/>
      <c r="UA308" s="81"/>
      <c r="UB308" s="81"/>
      <c r="UC308" s="81"/>
      <c r="UD308" s="81"/>
      <c r="UE308" s="81"/>
      <c r="UF308" s="81"/>
      <c r="UG308" s="81"/>
      <c r="UH308" s="81"/>
      <c r="UI308" s="81"/>
      <c r="UJ308" s="81"/>
      <c r="UK308" s="81"/>
      <c r="UL308" s="81"/>
      <c r="UM308" s="81"/>
      <c r="UN308" s="81"/>
      <c r="UO308" s="81"/>
      <c r="UP308" s="81"/>
      <c r="UQ308" s="81"/>
      <c r="UR308" s="81"/>
      <c r="US308" s="81"/>
      <c r="UT308" s="81"/>
      <c r="UU308" s="81"/>
      <c r="UV308" s="81"/>
      <c r="UW308" s="81"/>
      <c r="UX308" s="81"/>
      <c r="UY308" s="81"/>
      <c r="UZ308" s="81"/>
      <c r="VA308" s="81"/>
      <c r="VB308" s="81"/>
      <c r="VC308" s="81"/>
      <c r="VD308" s="81"/>
      <c r="VE308" s="81"/>
      <c r="VF308" s="81"/>
      <c r="VG308" s="81"/>
      <c r="VH308" s="81"/>
      <c r="VI308" s="81"/>
      <c r="VJ308" s="81"/>
      <c r="VK308" s="81"/>
      <c r="VL308" s="81"/>
      <c r="VM308" s="81"/>
      <c r="VN308" s="81"/>
      <c r="VO308" s="81"/>
      <c r="VP308" s="81"/>
      <c r="VQ308" s="81"/>
      <c r="VR308" s="81"/>
      <c r="VS308" s="81"/>
      <c r="VT308" s="81"/>
      <c r="VU308" s="81"/>
      <c r="VV308" s="81"/>
      <c r="VW308" s="81"/>
      <c r="VX308" s="81"/>
      <c r="VY308" s="81"/>
      <c r="VZ308" s="81"/>
      <c r="WA308" s="81"/>
      <c r="WB308" s="81"/>
      <c r="WC308" s="81"/>
      <c r="WD308" s="81"/>
      <c r="WE308" s="81"/>
      <c r="WF308" s="81"/>
      <c r="WG308" s="81"/>
      <c r="WH308" s="81"/>
      <c r="WI308" s="81"/>
      <c r="WJ308" s="81"/>
      <c r="WK308" s="81"/>
      <c r="WL308" s="81"/>
      <c r="WM308" s="81"/>
      <c r="WN308" s="81"/>
      <c r="WO308" s="81"/>
      <c r="WP308" s="81"/>
      <c r="WQ308" s="81"/>
      <c r="WR308" s="81"/>
      <c r="WS308" s="81"/>
      <c r="WT308" s="81"/>
      <c r="WU308" s="81"/>
      <c r="WV308" s="81"/>
      <c r="WW308" s="81"/>
      <c r="WX308" s="81"/>
      <c r="WY308" s="81"/>
      <c r="WZ308" s="81"/>
      <c r="XA308" s="81"/>
      <c r="XB308" s="81"/>
      <c r="XC308" s="81"/>
      <c r="XD308" s="81"/>
      <c r="XE308" s="81"/>
      <c r="XF308" s="81"/>
      <c r="XG308" s="81"/>
      <c r="XH308" s="81"/>
      <c r="XI308" s="81"/>
      <c r="XJ308" s="81"/>
      <c r="XK308" s="81"/>
      <c r="XL308" s="81"/>
      <c r="XM308" s="81"/>
      <c r="XN308" s="81"/>
      <c r="XO308" s="81"/>
      <c r="XP308" s="81"/>
      <c r="XQ308" s="81"/>
      <c r="XR308" s="81"/>
      <c r="XS308" s="81"/>
      <c r="XT308" s="81"/>
      <c r="XU308" s="81"/>
      <c r="XV308" s="81"/>
      <c r="XW308" s="81"/>
      <c r="XX308" s="81"/>
      <c r="XY308" s="81"/>
      <c r="XZ308" s="81"/>
      <c r="YA308" s="81"/>
      <c r="YB308" s="81"/>
      <c r="YC308" s="81"/>
      <c r="YD308" s="81"/>
      <c r="YE308" s="81"/>
      <c r="YF308" s="81"/>
      <c r="YG308" s="81"/>
      <c r="YH308" s="81"/>
      <c r="YI308" s="81"/>
      <c r="YJ308" s="81"/>
      <c r="YK308" s="81"/>
      <c r="YL308" s="81"/>
      <c r="YM308" s="81"/>
      <c r="YN308" s="81"/>
      <c r="YO308" s="81"/>
      <c r="YP308" s="81"/>
      <c r="YQ308" s="81"/>
      <c r="YR308" s="81"/>
      <c r="YS308" s="81"/>
      <c r="YT308" s="81"/>
      <c r="YU308" s="81"/>
      <c r="YV308" s="81"/>
      <c r="YW308" s="81"/>
      <c r="YX308" s="81"/>
      <c r="YY308" s="81"/>
      <c r="YZ308" s="81"/>
      <c r="ZA308" s="81"/>
      <c r="ZB308" s="81"/>
      <c r="ZC308" s="81"/>
      <c r="ZD308" s="81"/>
      <c r="ZE308" s="81"/>
      <c r="ZF308" s="81"/>
      <c r="ZG308" s="81"/>
      <c r="ZH308" s="81"/>
      <c r="ZI308" s="81"/>
      <c r="ZJ308" s="81"/>
      <c r="ZK308" s="81"/>
      <c r="ZL308" s="81"/>
      <c r="ZM308" s="81"/>
      <c r="ZN308" s="81"/>
      <c r="ZO308" s="81"/>
      <c r="ZP308" s="81"/>
      <c r="ZQ308" s="81"/>
      <c r="ZR308" s="81"/>
      <c r="ZS308" s="81"/>
      <c r="ZT308" s="81"/>
      <c r="ZU308" s="81"/>
      <c r="ZV308" s="81"/>
      <c r="ZW308" s="81"/>
      <c r="ZX308" s="81"/>
      <c r="ZY308" s="81"/>
      <c r="ZZ308" s="81"/>
      <c r="AAA308" s="81"/>
      <c r="AAB308" s="81"/>
      <c r="AAC308" s="81"/>
      <c r="AAD308" s="81"/>
      <c r="AAE308" s="81"/>
      <c r="AAF308" s="81"/>
      <c r="AAG308" s="81"/>
      <c r="AAH308" s="81"/>
      <c r="AAI308" s="81"/>
      <c r="AAJ308" s="81"/>
      <c r="AAK308" s="81"/>
      <c r="AAL308" s="81"/>
      <c r="AAM308" s="81"/>
      <c r="AAN308" s="81"/>
      <c r="AAO308" s="81"/>
      <c r="AAP308" s="81"/>
      <c r="AAQ308" s="81"/>
      <c r="AAR308" s="81"/>
      <c r="AAS308" s="81"/>
      <c r="AAT308" s="81"/>
      <c r="AAU308" s="81"/>
      <c r="AAV308" s="81"/>
      <c r="AAW308" s="81"/>
      <c r="AAX308" s="81"/>
      <c r="AAY308" s="81"/>
      <c r="AAZ308" s="81"/>
      <c r="ABA308" s="81"/>
      <c r="ABB308" s="81"/>
      <c r="ABC308" s="81"/>
      <c r="ABD308" s="81"/>
      <c r="ABE308" s="81"/>
      <c r="ABF308" s="81"/>
      <c r="ABG308" s="81"/>
      <c r="ABH308" s="81"/>
      <c r="ABI308" s="81"/>
      <c r="ABJ308" s="81"/>
      <c r="ABK308" s="81"/>
      <c r="ABL308" s="81"/>
      <c r="ABM308" s="81"/>
      <c r="ABN308" s="81"/>
      <c r="ABO308" s="81"/>
      <c r="ABP308" s="81"/>
      <c r="ABQ308" s="81"/>
      <c r="ABR308" s="81"/>
      <c r="ABS308" s="81"/>
      <c r="ABT308" s="81"/>
      <c r="ABU308" s="81"/>
      <c r="ABV308" s="81"/>
      <c r="ABW308" s="81"/>
      <c r="ABX308" s="81"/>
      <c r="ABY308" s="81"/>
      <c r="ABZ308" s="81"/>
      <c r="ACA308" s="81"/>
      <c r="ACB308" s="81"/>
      <c r="ACC308" s="81"/>
      <c r="ACD308" s="81"/>
      <c r="ACE308" s="81"/>
      <c r="ACF308" s="81"/>
      <c r="ACG308" s="81"/>
      <c r="ACH308" s="81"/>
      <c r="ACI308" s="81"/>
      <c r="ACJ308" s="81"/>
      <c r="ACK308" s="81"/>
      <c r="ACL308" s="81"/>
      <c r="ACM308" s="81"/>
      <c r="ACN308" s="81"/>
      <c r="ACO308" s="81"/>
      <c r="ACP308" s="81"/>
      <c r="ACQ308" s="81"/>
      <c r="ACR308" s="81"/>
      <c r="ACS308" s="81"/>
      <c r="ACT308" s="81"/>
      <c r="ACU308" s="81"/>
      <c r="ACV308" s="81"/>
      <c r="ACW308" s="81"/>
      <c r="ACX308" s="81"/>
      <c r="ACY308" s="81"/>
      <c r="ACZ308" s="81"/>
      <c r="ADA308" s="81"/>
      <c r="ADB308" s="81"/>
      <c r="ADC308" s="81"/>
      <c r="ADD308" s="81"/>
      <c r="ADE308" s="81"/>
      <c r="ADF308" s="81"/>
      <c r="ADG308" s="81"/>
      <c r="ADH308" s="81"/>
      <c r="ADI308" s="81"/>
      <c r="ADJ308" s="81"/>
      <c r="ADK308" s="81"/>
      <c r="ADL308" s="81"/>
      <c r="ADM308" s="81"/>
      <c r="ADN308" s="81"/>
      <c r="ADO308" s="81"/>
      <c r="ADP308" s="81"/>
      <c r="ADQ308" s="81"/>
      <c r="ADR308" s="81"/>
      <c r="ADS308" s="81"/>
      <c r="ADT308" s="81"/>
      <c r="ADU308" s="81"/>
      <c r="ADV308" s="81"/>
      <c r="ADW308" s="81"/>
      <c r="ADX308" s="81"/>
      <c r="ADY308" s="81"/>
      <c r="ADZ308" s="81"/>
      <c r="AEA308" s="81"/>
      <c r="AEB308" s="81"/>
      <c r="AEC308" s="81"/>
      <c r="AED308" s="81"/>
      <c r="AEE308" s="81"/>
      <c r="AEF308" s="81"/>
      <c r="AEG308" s="81"/>
      <c r="AEH308" s="81"/>
      <c r="AEI308" s="81"/>
      <c r="AEJ308" s="81"/>
      <c r="AEK308" s="81"/>
      <c r="AEL308" s="81"/>
      <c r="AEM308" s="81"/>
      <c r="AEN308" s="81"/>
      <c r="AEO308" s="81"/>
      <c r="AEP308" s="81"/>
      <c r="AEQ308" s="81"/>
      <c r="AER308" s="81"/>
      <c r="AES308" s="81"/>
      <c r="AET308" s="81"/>
      <c r="AEU308" s="81"/>
      <c r="AEV308" s="81"/>
      <c r="AEW308" s="81"/>
      <c r="AEX308" s="81"/>
      <c r="AEY308" s="81"/>
      <c r="AEZ308" s="81"/>
      <c r="AFA308" s="81"/>
      <c r="AFB308" s="81"/>
      <c r="AFC308" s="81"/>
      <c r="AFD308" s="81"/>
      <c r="AFE308" s="81"/>
      <c r="AFF308" s="81"/>
      <c r="AFG308" s="81"/>
      <c r="AFH308" s="81"/>
      <c r="AFI308" s="81"/>
      <c r="AFJ308" s="81"/>
      <c r="AFK308" s="81"/>
      <c r="AFL308" s="81"/>
      <c r="AFM308" s="81"/>
      <c r="AFN308" s="81"/>
      <c r="AFO308" s="81"/>
      <c r="AFP308" s="81"/>
      <c r="AFQ308" s="81"/>
      <c r="AFR308" s="81"/>
      <c r="AFS308" s="81"/>
      <c r="AFT308" s="81"/>
      <c r="AFU308" s="81"/>
      <c r="AFV308" s="81"/>
      <c r="AFW308" s="81"/>
      <c r="AFX308" s="81"/>
      <c r="AFY308" s="81"/>
      <c r="AFZ308" s="81"/>
      <c r="AGA308" s="81"/>
      <c r="AGB308" s="81"/>
      <c r="AGC308" s="81"/>
      <c r="AGD308" s="81"/>
      <c r="AGE308" s="81"/>
      <c r="AGF308" s="81"/>
      <c r="AGG308" s="81"/>
      <c r="AGH308" s="81"/>
      <c r="AGI308" s="81"/>
      <c r="AGJ308" s="81"/>
      <c r="AGK308" s="81"/>
      <c r="AGL308" s="81"/>
      <c r="AGM308" s="81"/>
      <c r="AGN308" s="81"/>
      <c r="AGO308" s="81"/>
      <c r="AGP308" s="81"/>
      <c r="AGQ308" s="81"/>
      <c r="AGR308" s="81"/>
      <c r="AGS308" s="81"/>
      <c r="AGT308" s="81"/>
      <c r="AGU308" s="81"/>
      <c r="AGV308" s="81"/>
      <c r="AGW308" s="81"/>
      <c r="AGX308" s="81"/>
      <c r="AGY308" s="81"/>
      <c r="AGZ308" s="81"/>
      <c r="AHA308" s="81"/>
      <c r="AHB308" s="81"/>
      <c r="AHC308" s="81"/>
      <c r="AHD308" s="81"/>
      <c r="AHE308" s="81"/>
      <c r="AHF308" s="81"/>
      <c r="AHG308" s="81"/>
      <c r="AHH308" s="81"/>
      <c r="AHI308" s="81"/>
      <c r="AHJ308" s="81"/>
      <c r="AHK308" s="81"/>
      <c r="AHL308" s="81"/>
      <c r="AHM308" s="81"/>
      <c r="AHN308" s="81"/>
      <c r="AHO308" s="81"/>
      <c r="AHP308" s="81"/>
      <c r="AHQ308" s="81"/>
      <c r="AHR308" s="81"/>
      <c r="AHS308" s="81"/>
      <c r="AHT308" s="81"/>
      <c r="AHU308" s="81"/>
      <c r="AHV308" s="81"/>
      <c r="AHW308" s="81"/>
      <c r="AHX308" s="81"/>
      <c r="AHY308" s="81"/>
      <c r="AHZ308" s="81"/>
      <c r="AIA308" s="81"/>
      <c r="AIB308" s="81"/>
      <c r="AIC308" s="81"/>
      <c r="AID308" s="81"/>
      <c r="AIE308" s="81"/>
      <c r="AIF308" s="81"/>
      <c r="AIG308" s="81"/>
      <c r="AIH308" s="81"/>
      <c r="AII308" s="81"/>
      <c r="AIJ308" s="81"/>
      <c r="AIK308" s="81"/>
      <c r="AIL308" s="81"/>
      <c r="AIM308" s="81"/>
      <c r="AIN308" s="81"/>
      <c r="AIO308" s="81"/>
      <c r="AIP308" s="81"/>
      <c r="AIQ308" s="81"/>
      <c r="AIR308" s="81"/>
      <c r="AIS308" s="81"/>
      <c r="AIT308" s="81"/>
      <c r="AIU308" s="81"/>
      <c r="AIV308" s="81"/>
      <c r="AIW308" s="81"/>
      <c r="AIX308" s="81"/>
      <c r="AIY308" s="81"/>
      <c r="AIZ308" s="81"/>
      <c r="AJA308" s="81"/>
      <c r="AJB308" s="81"/>
      <c r="AJC308" s="81"/>
      <c r="AJD308" s="81"/>
      <c r="AJE308" s="81"/>
      <c r="AJF308" s="81"/>
      <c r="AJG308" s="81"/>
      <c r="AJH308" s="81"/>
      <c r="AJI308" s="81"/>
      <c r="AJJ308" s="81"/>
      <c r="AJK308" s="81"/>
      <c r="AJL308" s="81"/>
      <c r="AJM308" s="81"/>
      <c r="AJN308" s="81"/>
      <c r="AJO308" s="81"/>
      <c r="AJP308" s="81"/>
      <c r="AJQ308" s="81"/>
      <c r="AJR308" s="81"/>
      <c r="AJS308" s="81"/>
      <c r="AJT308" s="81"/>
      <c r="AJU308" s="81"/>
      <c r="AJV308" s="81"/>
      <c r="AJW308" s="81"/>
      <c r="AJX308" s="81"/>
      <c r="AJY308" s="81"/>
      <c r="AJZ308" s="81"/>
      <c r="AKA308" s="81"/>
      <c r="AKB308" s="81"/>
      <c r="AKC308" s="81"/>
      <c r="AKD308" s="81"/>
      <c r="AKE308" s="81"/>
      <c r="AKF308" s="81"/>
      <c r="AKG308" s="81"/>
      <c r="AKH308" s="81"/>
      <c r="AKI308" s="81"/>
      <c r="AKJ308" s="81"/>
      <c r="AKK308" s="81"/>
      <c r="AKL308" s="81"/>
      <c r="AKM308" s="81"/>
      <c r="AKN308" s="81"/>
      <c r="AKO308" s="81"/>
      <c r="AKP308" s="81"/>
      <c r="AKQ308" s="81"/>
      <c r="AKR308" s="81"/>
      <c r="AKS308" s="81"/>
      <c r="AKT308" s="81"/>
      <c r="AKU308" s="81"/>
      <c r="AKV308" s="81"/>
      <c r="AKW308" s="81"/>
      <c r="AKX308" s="81"/>
      <c r="AKY308" s="81"/>
      <c r="AKZ308" s="81"/>
      <c r="ALA308" s="81"/>
      <c r="ALB308" s="81"/>
      <c r="ALC308" s="81"/>
      <c r="ALD308" s="81"/>
      <c r="ALE308" s="81"/>
      <c r="ALF308" s="81"/>
      <c r="ALG308" s="81"/>
      <c r="ALH308" s="81"/>
      <c r="ALI308" s="81"/>
      <c r="ALJ308" s="81"/>
      <c r="ALK308" s="81"/>
      <c r="ALL308" s="81"/>
      <c r="ALM308" s="81"/>
      <c r="ALN308" s="81"/>
      <c r="ALO308" s="81"/>
      <c r="ALP308" s="81"/>
      <c r="ALQ308" s="81"/>
      <c r="ALR308" s="81"/>
      <c r="ALS308" s="81"/>
      <c r="ALT308" s="81"/>
      <c r="ALU308" s="81"/>
      <c r="ALV308" s="81"/>
      <c r="ALW308" s="81"/>
      <c r="ALX308" s="81"/>
      <c r="ALY308" s="81"/>
      <c r="ALZ308" s="81"/>
      <c r="AMA308" s="81"/>
      <c r="AMB308" s="81"/>
      <c r="AMC308" s="81"/>
      <c r="AMD308" s="81"/>
      <c r="AME308" s="81"/>
      <c r="AMF308" s="81"/>
      <c r="AMG308" s="81"/>
      <c r="AMH308" s="81"/>
      <c r="AMI308" s="81"/>
      <c r="AMJ308" s="81"/>
      <c r="AMK308" s="81"/>
      <c r="AML308" s="81"/>
      <c r="AMM308" s="81"/>
      <c r="AMN308" s="81"/>
      <c r="AMO308" s="81"/>
      <c r="AMP308" s="81"/>
      <c r="AMQ308" s="81"/>
      <c r="AMR308" s="81"/>
      <c r="AMS308" s="81"/>
      <c r="AMT308" s="81"/>
      <c r="AMU308" s="81"/>
      <c r="AMV308" s="81"/>
      <c r="AMW308" s="81"/>
      <c r="AMX308" s="81"/>
      <c r="AMY308" s="81"/>
      <c r="AMZ308" s="81"/>
      <c r="ANA308" s="81"/>
      <c r="ANB308" s="81"/>
      <c r="ANC308" s="81"/>
      <c r="AND308" s="81"/>
      <c r="ANE308" s="81"/>
      <c r="ANF308" s="81"/>
      <c r="ANG308" s="81"/>
      <c r="ANH308" s="81"/>
      <c r="ANI308" s="81"/>
      <c r="ANJ308" s="81"/>
      <c r="ANK308" s="81"/>
      <c r="ANL308" s="81"/>
      <c r="ANM308" s="81"/>
      <c r="ANN308" s="81"/>
      <c r="ANO308" s="81"/>
      <c r="ANP308" s="81"/>
      <c r="ANQ308" s="81"/>
      <c r="ANR308" s="81"/>
      <c r="ANS308" s="81"/>
      <c r="ANT308" s="81"/>
      <c r="ANU308" s="81"/>
      <c r="ANV308" s="81"/>
      <c r="ANW308" s="81"/>
      <c r="ANX308" s="81"/>
      <c r="ANY308" s="81"/>
      <c r="ANZ308" s="81"/>
      <c r="AOA308" s="81"/>
      <c r="AOB308" s="81"/>
      <c r="AOC308" s="81"/>
      <c r="AOD308" s="81"/>
      <c r="AOE308" s="81"/>
      <c r="AOF308" s="81"/>
      <c r="AOG308" s="81"/>
      <c r="AOH308" s="81"/>
      <c r="AOI308" s="81"/>
      <c r="AOJ308" s="81"/>
      <c r="AOK308" s="81"/>
      <c r="AOL308" s="81"/>
      <c r="AOM308" s="81"/>
      <c r="AON308" s="81"/>
      <c r="AOO308" s="81"/>
      <c r="AOP308" s="81"/>
      <c r="AOQ308" s="81"/>
      <c r="AOR308" s="81"/>
      <c r="AOS308" s="81"/>
      <c r="AOT308" s="81"/>
      <c r="AOU308" s="81"/>
      <c r="AOV308" s="81"/>
      <c r="AOW308" s="81"/>
      <c r="AOX308" s="81"/>
      <c r="AOY308" s="81"/>
      <c r="AOZ308" s="81"/>
      <c r="APA308" s="81"/>
      <c r="APB308" s="81"/>
      <c r="APC308" s="81"/>
      <c r="APD308" s="81"/>
      <c r="APE308" s="81"/>
      <c r="APF308" s="81"/>
      <c r="APG308" s="81"/>
      <c r="APH308" s="81"/>
      <c r="API308" s="81"/>
      <c r="APJ308" s="81"/>
      <c r="APK308" s="81"/>
      <c r="APL308" s="81"/>
      <c r="APM308" s="81"/>
      <c r="APN308" s="81"/>
      <c r="APO308" s="81"/>
      <c r="APP308" s="81"/>
      <c r="APQ308" s="81"/>
      <c r="APR308" s="81"/>
      <c r="APS308" s="81"/>
      <c r="APT308" s="81"/>
      <c r="APU308" s="81"/>
      <c r="APV308" s="81"/>
      <c r="APW308" s="81"/>
      <c r="APX308" s="81"/>
      <c r="APY308" s="81"/>
      <c r="APZ308" s="81"/>
      <c r="AQA308" s="81"/>
      <c r="AQB308" s="81"/>
      <c r="AQC308" s="81"/>
      <c r="AQD308" s="81"/>
      <c r="AQE308" s="81"/>
      <c r="AQF308" s="81"/>
      <c r="AQG308" s="81"/>
      <c r="AQH308" s="81"/>
      <c r="AQI308" s="81"/>
      <c r="AQJ308" s="81"/>
      <c r="AQK308" s="81"/>
      <c r="AQL308" s="81"/>
      <c r="AQM308" s="81"/>
      <c r="AQN308" s="81"/>
      <c r="AQO308" s="81"/>
      <c r="AQP308" s="81"/>
      <c r="AQQ308" s="81"/>
      <c r="AQR308" s="81"/>
      <c r="AQS308" s="81"/>
      <c r="AQT308" s="81"/>
      <c r="AQU308" s="81"/>
      <c r="AQV308" s="81"/>
      <c r="AQW308" s="81"/>
      <c r="AQX308" s="81"/>
      <c r="AQY308" s="81"/>
      <c r="AQZ308" s="81"/>
      <c r="ARA308" s="81"/>
      <c r="ARB308" s="81"/>
      <c r="ARC308" s="81"/>
      <c r="ARD308" s="81"/>
      <c r="ARE308" s="81"/>
      <c r="ARF308" s="81"/>
      <c r="ARG308" s="81"/>
      <c r="ARH308" s="81"/>
      <c r="ARI308" s="81"/>
      <c r="ARJ308" s="81"/>
      <c r="ARK308" s="81"/>
      <c r="ARL308" s="81"/>
      <c r="ARM308" s="81"/>
      <c r="ARN308" s="81"/>
      <c r="ARO308" s="81"/>
      <c r="ARP308" s="81"/>
      <c r="ARQ308" s="81"/>
      <c r="ARR308" s="81"/>
      <c r="ARS308" s="81"/>
      <c r="ART308" s="81"/>
      <c r="ARU308" s="81"/>
      <c r="ARV308" s="81"/>
      <c r="ARW308" s="81"/>
      <c r="ARX308" s="81"/>
      <c r="ARY308" s="81"/>
      <c r="ARZ308" s="81"/>
      <c r="ASA308" s="81"/>
      <c r="ASB308" s="81"/>
      <c r="ASC308" s="81"/>
      <c r="ASD308" s="81"/>
      <c r="ASE308" s="81"/>
      <c r="ASF308" s="81"/>
      <c r="ASG308" s="81"/>
      <c r="ASH308" s="81"/>
      <c r="ASI308" s="81"/>
      <c r="ASJ308" s="81"/>
      <c r="ASK308" s="81"/>
      <c r="ASL308" s="81"/>
      <c r="ASM308" s="81"/>
      <c r="ASN308" s="81"/>
      <c r="ASO308" s="81"/>
      <c r="ASP308" s="81"/>
      <c r="ASQ308" s="81"/>
      <c r="ASR308" s="81"/>
      <c r="ASS308" s="81"/>
      <c r="AST308" s="81"/>
      <c r="ASU308" s="81"/>
      <c r="ASV308" s="81"/>
      <c r="ASW308" s="81"/>
      <c r="ASX308" s="81"/>
      <c r="ASY308" s="81"/>
      <c r="ASZ308" s="81"/>
      <c r="ATA308" s="81"/>
      <c r="ATB308" s="81"/>
      <c r="ATC308" s="81"/>
      <c r="ATD308" s="81"/>
      <c r="ATE308" s="81"/>
      <c r="ATF308" s="81"/>
      <c r="ATG308" s="81"/>
      <c r="ATH308" s="81"/>
      <c r="ATI308" s="81"/>
      <c r="ATJ308" s="81"/>
      <c r="ATK308" s="81"/>
      <c r="ATL308" s="81"/>
      <c r="ATM308" s="81"/>
      <c r="ATN308" s="81"/>
      <c r="ATO308" s="81"/>
      <c r="ATP308" s="81"/>
      <c r="ATQ308" s="81"/>
      <c r="ATR308" s="81"/>
      <c r="ATS308" s="81"/>
      <c r="ATT308" s="81"/>
      <c r="ATU308" s="81"/>
      <c r="ATV308" s="81"/>
      <c r="ATW308" s="81"/>
      <c r="ATX308" s="81"/>
      <c r="ATY308" s="81"/>
      <c r="ATZ308" s="81"/>
      <c r="AUA308" s="81"/>
      <c r="AUB308" s="81"/>
      <c r="AUC308" s="81"/>
      <c r="AUD308" s="81"/>
      <c r="AUE308" s="81"/>
      <c r="AUF308" s="81"/>
      <c r="AUG308" s="81"/>
      <c r="AUH308" s="81"/>
      <c r="AUI308" s="81"/>
      <c r="AUJ308" s="81"/>
      <c r="AUK308" s="81"/>
      <c r="AUL308" s="81"/>
      <c r="AUM308" s="81"/>
      <c r="AUN308" s="81"/>
      <c r="AUO308" s="81"/>
      <c r="AUP308" s="81"/>
      <c r="AUQ308" s="81"/>
      <c r="AUR308" s="81"/>
      <c r="AUS308" s="81"/>
      <c r="AUT308" s="81"/>
      <c r="AUU308" s="81"/>
      <c r="AUV308" s="81"/>
      <c r="AUW308" s="81"/>
      <c r="AUX308" s="81"/>
      <c r="AUY308" s="81"/>
      <c r="AUZ308" s="81"/>
      <c r="AVA308" s="81"/>
      <c r="AVB308" s="81"/>
      <c r="AVC308" s="81"/>
      <c r="AVD308" s="81"/>
      <c r="AVE308" s="81"/>
      <c r="AVF308" s="81"/>
      <c r="AVG308" s="81"/>
      <c r="AVH308" s="81"/>
      <c r="AVI308" s="81"/>
      <c r="AVJ308" s="81"/>
      <c r="AVK308" s="81"/>
      <c r="AVL308" s="81"/>
      <c r="AVM308" s="81"/>
      <c r="AVN308" s="81"/>
      <c r="AVO308" s="81"/>
      <c r="AVP308" s="81"/>
      <c r="AVQ308" s="81"/>
      <c r="AVR308" s="81"/>
      <c r="AVS308" s="81"/>
      <c r="AVT308" s="81"/>
      <c r="AVU308" s="81"/>
      <c r="AVV308" s="81"/>
      <c r="AVW308" s="81"/>
      <c r="AVX308" s="81"/>
      <c r="AVY308" s="81"/>
      <c r="AVZ308" s="81"/>
      <c r="AWA308" s="81"/>
      <c r="AWB308" s="81"/>
      <c r="AWC308" s="81"/>
      <c r="AWD308" s="81"/>
      <c r="AWE308" s="81"/>
      <c r="AWF308" s="81"/>
      <c r="AWG308" s="81"/>
      <c r="AWH308" s="81"/>
      <c r="AWI308" s="81"/>
      <c r="AWJ308" s="81"/>
      <c r="AWK308" s="81"/>
      <c r="AWL308" s="81"/>
      <c r="AWM308" s="81"/>
      <c r="AWN308" s="81"/>
      <c r="AWO308" s="81"/>
      <c r="AWP308" s="81"/>
      <c r="AWQ308" s="81"/>
      <c r="AWR308" s="81"/>
      <c r="AWS308" s="81"/>
      <c r="AWT308" s="81"/>
      <c r="AWU308" s="81"/>
      <c r="AWV308" s="81"/>
      <c r="AWW308" s="81"/>
      <c r="AWX308" s="81"/>
      <c r="AWY308" s="81"/>
      <c r="AWZ308" s="81"/>
      <c r="AXA308" s="81"/>
      <c r="AXB308" s="81"/>
      <c r="AXC308" s="81"/>
      <c r="AXD308" s="81"/>
      <c r="AXE308" s="81"/>
      <c r="AXF308" s="81"/>
      <c r="AXG308" s="81"/>
      <c r="AXH308" s="81"/>
      <c r="AXI308" s="81"/>
      <c r="AXJ308" s="81"/>
      <c r="AXK308" s="81"/>
      <c r="AXL308" s="81"/>
      <c r="AXM308" s="81"/>
      <c r="AXN308" s="81"/>
      <c r="AXO308" s="81"/>
      <c r="AXP308" s="81"/>
      <c r="AXQ308" s="81"/>
      <c r="AXR308" s="81"/>
      <c r="AXS308" s="81"/>
      <c r="AXT308" s="81"/>
      <c r="AXU308" s="81"/>
      <c r="AXV308" s="81"/>
      <c r="AXW308" s="81"/>
      <c r="AXX308" s="81"/>
      <c r="AXY308" s="81"/>
      <c r="AXZ308" s="81"/>
      <c r="AYA308" s="81"/>
      <c r="AYB308" s="81"/>
      <c r="AYC308" s="81"/>
      <c r="AYD308" s="81"/>
      <c r="AYE308" s="81"/>
      <c r="AYF308" s="81"/>
      <c r="AYG308" s="81"/>
      <c r="AYH308" s="81"/>
      <c r="AYI308" s="81"/>
      <c r="AYJ308" s="81"/>
      <c r="AYK308" s="81"/>
      <c r="AYL308" s="81"/>
      <c r="AYM308" s="81"/>
      <c r="AYN308" s="81"/>
      <c r="AYO308" s="81"/>
      <c r="AYP308" s="81"/>
      <c r="AYQ308" s="81"/>
      <c r="AYR308" s="81"/>
      <c r="AYS308" s="81"/>
      <c r="AYT308" s="81"/>
      <c r="AYU308" s="81"/>
      <c r="AYV308" s="81"/>
      <c r="AYW308" s="81"/>
      <c r="AYX308" s="81"/>
      <c r="AYY308" s="81"/>
      <c r="AYZ308" s="81"/>
      <c r="AZA308" s="81"/>
      <c r="AZB308" s="81"/>
      <c r="AZC308" s="81"/>
      <c r="AZD308" s="81"/>
      <c r="AZE308" s="81"/>
      <c r="AZF308" s="81"/>
      <c r="AZG308" s="81"/>
      <c r="AZH308" s="81"/>
      <c r="AZI308" s="81"/>
      <c r="AZJ308" s="81"/>
      <c r="AZK308" s="81"/>
      <c r="AZL308" s="81"/>
      <c r="AZM308" s="81"/>
      <c r="AZN308" s="81"/>
      <c r="AZO308" s="81"/>
      <c r="AZP308" s="81"/>
      <c r="AZQ308" s="81"/>
      <c r="AZR308" s="81"/>
      <c r="AZS308" s="81"/>
      <c r="AZT308" s="81"/>
      <c r="AZU308" s="81"/>
      <c r="AZV308" s="81"/>
      <c r="AZW308" s="81"/>
      <c r="AZX308" s="81"/>
      <c r="AZY308" s="81"/>
      <c r="AZZ308" s="81"/>
      <c r="BAA308" s="81"/>
      <c r="BAB308" s="81"/>
      <c r="BAC308" s="81"/>
      <c r="BAD308" s="81"/>
      <c r="BAE308" s="81"/>
      <c r="BAF308" s="81"/>
      <c r="BAG308" s="81"/>
      <c r="BAH308" s="81"/>
      <c r="BAI308" s="81"/>
      <c r="BAJ308" s="81"/>
      <c r="BAK308" s="81"/>
      <c r="BAL308" s="81"/>
      <c r="BAM308" s="81"/>
      <c r="BAN308" s="81"/>
      <c r="BAO308" s="81"/>
      <c r="BAP308" s="81"/>
      <c r="BAQ308" s="81"/>
      <c r="BAR308" s="81"/>
      <c r="BAS308" s="81"/>
      <c r="BAT308" s="81"/>
      <c r="BAU308" s="81"/>
      <c r="BAV308" s="81"/>
      <c r="BAW308" s="81"/>
      <c r="BAX308" s="81"/>
      <c r="BAY308" s="81"/>
      <c r="BAZ308" s="81"/>
      <c r="BBA308" s="81"/>
      <c r="BBB308" s="81"/>
      <c r="BBC308" s="81"/>
      <c r="BBD308" s="81"/>
      <c r="BBE308" s="81"/>
      <c r="BBF308" s="81"/>
      <c r="BBG308" s="81"/>
      <c r="BBH308" s="81"/>
      <c r="BBI308" s="81"/>
      <c r="BBJ308" s="81"/>
      <c r="BBK308" s="81"/>
      <c r="BBL308" s="81"/>
      <c r="BBM308" s="81"/>
      <c r="BBN308" s="81"/>
      <c r="BBO308" s="81"/>
      <c r="BBP308" s="81"/>
      <c r="BBQ308" s="81"/>
      <c r="BBR308" s="81"/>
      <c r="BBS308" s="81"/>
      <c r="BBT308" s="81"/>
      <c r="BBU308" s="81"/>
      <c r="BBV308" s="81"/>
      <c r="BBW308" s="81"/>
      <c r="BBX308" s="81"/>
      <c r="BBY308" s="81"/>
      <c r="BBZ308" s="81"/>
      <c r="BCA308" s="81"/>
      <c r="BCB308" s="81"/>
      <c r="BCC308" s="81"/>
      <c r="BCD308" s="81"/>
      <c r="BCE308" s="81"/>
      <c r="BCF308" s="81"/>
      <c r="BCG308" s="81"/>
      <c r="BCH308" s="81"/>
      <c r="BCI308" s="81"/>
      <c r="BCJ308" s="81"/>
      <c r="BCK308" s="81"/>
      <c r="BCL308" s="81"/>
      <c r="BCM308" s="81"/>
      <c r="BCN308" s="81"/>
      <c r="BCO308" s="81"/>
      <c r="BCP308" s="81"/>
      <c r="BCQ308" s="81"/>
      <c r="BCR308" s="81"/>
      <c r="BCS308" s="81"/>
      <c r="BCT308" s="81"/>
      <c r="BCU308" s="81"/>
      <c r="BCV308" s="81"/>
      <c r="BCW308" s="81"/>
      <c r="BCX308" s="81"/>
      <c r="BCY308" s="81"/>
      <c r="BCZ308" s="81"/>
      <c r="BDA308" s="81"/>
      <c r="BDB308" s="81"/>
      <c r="BDC308" s="81"/>
      <c r="BDD308" s="81"/>
      <c r="BDE308" s="81"/>
      <c r="BDF308" s="81"/>
      <c r="BDG308" s="81"/>
      <c r="BDH308" s="81"/>
      <c r="BDI308" s="81"/>
      <c r="BDJ308" s="81"/>
      <c r="BDK308" s="81"/>
      <c r="BDL308" s="81"/>
      <c r="BDM308" s="81"/>
      <c r="BDN308" s="81"/>
      <c r="BDO308" s="81"/>
      <c r="BDP308" s="81"/>
      <c r="BDQ308" s="81"/>
      <c r="BDR308" s="81"/>
      <c r="BDS308" s="81"/>
      <c r="BDT308" s="81"/>
      <c r="BDU308" s="81"/>
      <c r="BDV308" s="81"/>
      <c r="BDW308" s="81"/>
      <c r="BDX308" s="81"/>
      <c r="BDY308" s="81"/>
      <c r="BDZ308" s="81"/>
      <c r="BEA308" s="81"/>
      <c r="BEB308" s="81"/>
      <c r="BEC308" s="81"/>
      <c r="BED308" s="81"/>
      <c r="BEE308" s="81"/>
      <c r="BEF308" s="81"/>
      <c r="BEG308" s="81"/>
      <c r="BEH308" s="81"/>
      <c r="BEI308" s="81"/>
      <c r="BEJ308" s="81"/>
      <c r="BEK308" s="81"/>
      <c r="BEL308" s="81"/>
      <c r="BEM308" s="81"/>
      <c r="BEN308" s="81"/>
      <c r="BEO308" s="81"/>
      <c r="BEP308" s="81"/>
      <c r="BEQ308" s="81"/>
      <c r="BER308" s="81"/>
      <c r="BES308" s="81"/>
      <c r="BET308" s="81"/>
      <c r="BEU308" s="81"/>
      <c r="BEV308" s="81"/>
      <c r="BEW308" s="81"/>
      <c r="BEX308" s="81"/>
      <c r="BEY308" s="81"/>
      <c r="BEZ308" s="81"/>
      <c r="BFA308" s="81"/>
      <c r="BFB308" s="81"/>
      <c r="BFC308" s="81"/>
      <c r="BFD308" s="81"/>
      <c r="BFE308" s="81"/>
      <c r="BFF308" s="81"/>
      <c r="BFG308" s="81"/>
      <c r="BFH308" s="81"/>
      <c r="BFI308" s="81"/>
      <c r="BFJ308" s="81"/>
      <c r="BFK308" s="81"/>
      <c r="BFL308" s="81"/>
      <c r="BFM308" s="81"/>
      <c r="BFN308" s="81"/>
      <c r="BFO308" s="81"/>
      <c r="BFP308" s="81"/>
      <c r="BFQ308" s="81"/>
      <c r="BFR308" s="81"/>
      <c r="BFS308" s="81"/>
      <c r="BFT308" s="81"/>
      <c r="BFU308" s="81"/>
      <c r="BFV308" s="81"/>
      <c r="BFW308" s="81"/>
      <c r="BFX308" s="81"/>
      <c r="BFY308" s="81"/>
      <c r="BFZ308" s="81"/>
      <c r="BGA308" s="81"/>
      <c r="BGB308" s="81"/>
      <c r="BGC308" s="81"/>
      <c r="BGD308" s="81"/>
      <c r="BGE308" s="81"/>
      <c r="BGF308" s="81"/>
      <c r="BGG308" s="81"/>
      <c r="BGH308" s="81"/>
      <c r="BGI308" s="81"/>
      <c r="BGJ308" s="81"/>
      <c r="BGK308" s="81"/>
      <c r="BGL308" s="81"/>
      <c r="BGM308" s="81"/>
      <c r="BGN308" s="81"/>
      <c r="BGO308" s="81"/>
      <c r="BGP308" s="81"/>
      <c r="BGQ308" s="81"/>
      <c r="BGR308" s="81"/>
      <c r="BGS308" s="81"/>
      <c r="BGT308" s="81"/>
      <c r="BGU308" s="81"/>
      <c r="BGV308" s="81"/>
      <c r="BGW308" s="81"/>
      <c r="BGX308" s="81"/>
      <c r="BGY308" s="81"/>
      <c r="BGZ308" s="81"/>
      <c r="BHA308" s="81"/>
      <c r="BHB308" s="81"/>
      <c r="BHC308" s="81"/>
      <c r="BHD308" s="81"/>
      <c r="BHE308" s="81"/>
      <c r="BHF308" s="81"/>
      <c r="BHG308" s="81"/>
      <c r="BHH308" s="81"/>
      <c r="BHI308" s="81"/>
      <c r="BHJ308" s="81"/>
      <c r="BHK308" s="81"/>
      <c r="BHL308" s="81"/>
      <c r="BHM308" s="81"/>
      <c r="BHN308" s="81"/>
      <c r="BHO308" s="81"/>
      <c r="BHP308" s="81"/>
      <c r="BHQ308" s="81"/>
      <c r="BHR308" s="81"/>
      <c r="BHS308" s="81"/>
      <c r="BHT308" s="81"/>
      <c r="BHU308" s="81"/>
      <c r="BHV308" s="81"/>
      <c r="BHW308" s="81"/>
      <c r="BHX308" s="81"/>
      <c r="BHY308" s="81"/>
      <c r="BHZ308" s="81"/>
      <c r="BIA308" s="81"/>
      <c r="BIB308" s="81"/>
      <c r="BIC308" s="81"/>
      <c r="BID308" s="81"/>
      <c r="BIE308" s="81"/>
      <c r="BIF308" s="81"/>
      <c r="BIG308" s="81"/>
      <c r="BIH308" s="81"/>
      <c r="BII308" s="81"/>
      <c r="BIJ308" s="81"/>
      <c r="BIK308" s="81"/>
      <c r="BIL308" s="81"/>
      <c r="BIM308" s="81"/>
      <c r="BIN308" s="81"/>
      <c r="BIO308" s="81"/>
      <c r="BIP308" s="81"/>
      <c r="BIQ308" s="81"/>
      <c r="BIR308" s="81"/>
      <c r="BIS308" s="81"/>
      <c r="BIT308" s="81"/>
      <c r="BIU308" s="81"/>
      <c r="BIV308" s="81"/>
      <c r="BIW308" s="81"/>
      <c r="BIX308" s="81"/>
      <c r="BIY308" s="81"/>
      <c r="BIZ308" s="81"/>
      <c r="BJA308" s="81"/>
      <c r="BJB308" s="81"/>
      <c r="BJC308" s="81"/>
      <c r="BJD308" s="81"/>
      <c r="BJE308" s="81"/>
      <c r="BJF308" s="81"/>
      <c r="BJG308" s="81"/>
      <c r="BJH308" s="81"/>
      <c r="BJI308" s="81"/>
      <c r="BJJ308" s="81"/>
      <c r="BJK308" s="81"/>
      <c r="BJL308" s="81"/>
      <c r="BJM308" s="81"/>
      <c r="BJN308" s="81"/>
      <c r="BJO308" s="81"/>
      <c r="BJP308" s="81"/>
      <c r="BJQ308" s="81"/>
      <c r="BJR308" s="81"/>
      <c r="BJS308" s="81"/>
      <c r="BJT308" s="81"/>
      <c r="BJU308" s="81"/>
      <c r="BJV308" s="81"/>
      <c r="BJW308" s="81"/>
      <c r="BJX308" s="81"/>
      <c r="BJY308" s="81"/>
      <c r="BJZ308" s="81"/>
      <c r="BKA308" s="81"/>
      <c r="BKB308" s="81"/>
      <c r="BKC308" s="81"/>
      <c r="BKD308" s="81"/>
      <c r="BKE308" s="81"/>
      <c r="BKF308" s="81"/>
      <c r="BKG308" s="81"/>
      <c r="BKH308" s="81"/>
      <c r="BKI308" s="81"/>
      <c r="BKJ308" s="81"/>
      <c r="BKK308" s="81"/>
      <c r="BKL308" s="81"/>
      <c r="BKM308" s="81"/>
      <c r="BKN308" s="81"/>
      <c r="BKO308" s="81"/>
      <c r="BKP308" s="81"/>
      <c r="BKQ308" s="81"/>
      <c r="BKR308" s="81"/>
      <c r="BKS308" s="81"/>
      <c r="BKT308" s="81"/>
      <c r="BKU308" s="81"/>
      <c r="BKV308" s="81"/>
      <c r="BKW308" s="81"/>
      <c r="BKX308" s="81"/>
      <c r="BKY308" s="81"/>
      <c r="BKZ308" s="81"/>
      <c r="BLA308" s="81"/>
      <c r="BLB308" s="81"/>
      <c r="BLC308" s="81"/>
      <c r="BLD308" s="81"/>
      <c r="BLE308" s="81"/>
      <c r="BLF308" s="81"/>
      <c r="BLG308" s="81"/>
      <c r="BLH308" s="81"/>
      <c r="BLI308" s="81"/>
      <c r="BLJ308" s="81"/>
      <c r="BLK308" s="81"/>
      <c r="BLL308" s="81"/>
      <c r="BLM308" s="81"/>
      <c r="BLN308" s="81"/>
      <c r="BLO308" s="81"/>
      <c r="BLP308" s="81"/>
      <c r="BLQ308" s="81"/>
      <c r="BLR308" s="81"/>
      <c r="BLS308" s="81"/>
      <c r="BLT308" s="81"/>
      <c r="BLU308" s="81"/>
      <c r="BLV308" s="81"/>
      <c r="BLW308" s="81"/>
      <c r="BLX308" s="81"/>
      <c r="BLY308" s="81"/>
      <c r="BLZ308" s="81"/>
      <c r="BMA308" s="81"/>
      <c r="BMB308" s="81"/>
      <c r="BMC308" s="81"/>
      <c r="BMD308" s="81"/>
      <c r="BME308" s="81"/>
      <c r="BMF308" s="81"/>
      <c r="BMG308" s="81"/>
      <c r="BMH308" s="81"/>
      <c r="BMI308" s="81"/>
      <c r="BMJ308" s="81"/>
      <c r="BMK308" s="81"/>
      <c r="BML308" s="81"/>
      <c r="BMM308" s="81"/>
      <c r="BMN308" s="81"/>
      <c r="BMO308" s="81"/>
      <c r="BMP308" s="81"/>
      <c r="BMQ308" s="81"/>
      <c r="BMR308" s="81"/>
      <c r="BMS308" s="81"/>
      <c r="BMT308" s="81"/>
      <c r="BMU308" s="81"/>
      <c r="BMV308" s="81"/>
      <c r="BMW308" s="81"/>
      <c r="BMX308" s="81"/>
      <c r="BMY308" s="81"/>
      <c r="BMZ308" s="81"/>
      <c r="BNA308" s="81"/>
      <c r="BNB308" s="81"/>
      <c r="BNC308" s="81"/>
      <c r="BND308" s="81"/>
      <c r="BNE308" s="81"/>
      <c r="BNF308" s="81"/>
      <c r="BNG308" s="81"/>
      <c r="BNH308" s="81"/>
      <c r="BNI308" s="81"/>
      <c r="BNJ308" s="81"/>
      <c r="BNK308" s="81"/>
      <c r="BNL308" s="81"/>
      <c r="BNM308" s="81"/>
      <c r="BNN308" s="81"/>
      <c r="BNO308" s="81"/>
      <c r="BNP308" s="81"/>
      <c r="BNQ308" s="81"/>
      <c r="BNR308" s="81"/>
      <c r="BNS308" s="81"/>
      <c r="BNT308" s="81"/>
      <c r="BNU308" s="81"/>
      <c r="BNV308" s="81"/>
      <c r="BNW308" s="81"/>
      <c r="BNX308" s="81"/>
      <c r="BNY308" s="81"/>
      <c r="BNZ308" s="81"/>
      <c r="BOA308" s="81"/>
      <c r="BOB308" s="81"/>
      <c r="BOC308" s="81"/>
      <c r="BOD308" s="81"/>
      <c r="BOE308" s="81"/>
      <c r="BOF308" s="81"/>
      <c r="BOG308" s="81"/>
      <c r="BOH308" s="81"/>
      <c r="BOI308" s="81"/>
      <c r="BOJ308" s="81"/>
      <c r="BOK308" s="81"/>
      <c r="BOL308" s="81"/>
      <c r="BOM308" s="81"/>
      <c r="BON308" s="81"/>
      <c r="BOO308" s="81"/>
      <c r="BOP308" s="81"/>
      <c r="BOQ308" s="81"/>
      <c r="BOR308" s="81"/>
      <c r="BOS308" s="81"/>
      <c r="BOT308" s="81"/>
      <c r="BOU308" s="81"/>
      <c r="BOV308" s="81"/>
      <c r="BOW308" s="81"/>
      <c r="BOX308" s="81"/>
      <c r="BOY308" s="81"/>
      <c r="BOZ308" s="81"/>
      <c r="BPA308" s="81"/>
      <c r="BPB308" s="81"/>
      <c r="BPC308" s="81"/>
      <c r="BPD308" s="81"/>
      <c r="BPE308" s="81"/>
      <c r="BPF308" s="81"/>
      <c r="BPG308" s="81"/>
      <c r="BPH308" s="81"/>
      <c r="BPI308" s="81"/>
      <c r="BPJ308" s="81"/>
      <c r="BPK308" s="81"/>
      <c r="BPL308" s="81"/>
      <c r="BPM308" s="81"/>
      <c r="BPN308" s="81"/>
      <c r="BPO308" s="81"/>
      <c r="BPP308" s="81"/>
      <c r="BPQ308" s="81"/>
      <c r="BPR308" s="81"/>
      <c r="BPS308" s="81"/>
      <c r="BPT308" s="81"/>
      <c r="BPU308" s="81"/>
      <c r="BPV308" s="81"/>
      <c r="BPW308" s="81"/>
      <c r="BPX308" s="81"/>
      <c r="BPY308" s="81"/>
      <c r="BPZ308" s="81"/>
      <c r="BQA308" s="81"/>
      <c r="BQB308" s="81"/>
      <c r="BQC308" s="81"/>
      <c r="BQD308" s="81"/>
      <c r="BQE308" s="81"/>
      <c r="BQF308" s="81"/>
      <c r="BQG308" s="81"/>
      <c r="BQH308" s="81"/>
      <c r="BQI308" s="81"/>
      <c r="BQJ308" s="81"/>
      <c r="BQK308" s="81"/>
      <c r="BQL308" s="81"/>
      <c r="BQM308" s="81"/>
      <c r="BQN308" s="81"/>
      <c r="BQO308" s="81"/>
      <c r="BQP308" s="81"/>
      <c r="BQQ308" s="81"/>
      <c r="BQR308" s="81"/>
      <c r="BQS308" s="81"/>
      <c r="BQT308" s="81"/>
      <c r="BQU308" s="81"/>
      <c r="BQV308" s="81"/>
      <c r="BQW308" s="81"/>
      <c r="BQX308" s="81"/>
      <c r="BQY308" s="81"/>
      <c r="BQZ308" s="81"/>
      <c r="BRA308" s="81"/>
      <c r="BRB308" s="81"/>
      <c r="BRC308" s="81"/>
      <c r="BRD308" s="81"/>
      <c r="BRE308" s="81"/>
      <c r="BRF308" s="81"/>
      <c r="BRG308" s="81"/>
      <c r="BRH308" s="81"/>
      <c r="BRI308" s="81"/>
      <c r="BRJ308" s="81"/>
      <c r="BRK308" s="81"/>
      <c r="BRL308" s="81"/>
      <c r="BRM308" s="81"/>
      <c r="BRN308" s="81"/>
      <c r="BRO308" s="81"/>
      <c r="BRP308" s="81"/>
      <c r="BRQ308" s="81"/>
      <c r="BRR308" s="81"/>
      <c r="BRS308" s="81"/>
      <c r="BRT308" s="81"/>
      <c r="BRU308" s="81"/>
      <c r="BRV308" s="81"/>
      <c r="BRW308" s="81"/>
      <c r="BRX308" s="81"/>
      <c r="BRY308" s="81"/>
      <c r="BRZ308" s="81"/>
      <c r="BSA308" s="81"/>
      <c r="BSB308" s="81"/>
      <c r="BSC308" s="81"/>
      <c r="BSD308" s="81"/>
      <c r="BSE308" s="81"/>
      <c r="BSF308" s="81"/>
      <c r="BSG308" s="81"/>
      <c r="BSH308" s="81"/>
      <c r="BSI308" s="81"/>
      <c r="BSJ308" s="81"/>
      <c r="BSK308" s="81"/>
      <c r="BSL308" s="81"/>
      <c r="BSM308" s="81"/>
      <c r="BSN308" s="81"/>
      <c r="BSO308" s="81"/>
      <c r="BSP308" s="81"/>
      <c r="BSQ308" s="81"/>
      <c r="BSR308" s="81"/>
      <c r="BSS308" s="81"/>
      <c r="BST308" s="81"/>
      <c r="BSU308" s="81"/>
      <c r="BSV308" s="81"/>
      <c r="BSW308" s="81"/>
      <c r="BSX308" s="81"/>
      <c r="BSY308" s="81"/>
      <c r="BSZ308" s="81"/>
      <c r="BTA308" s="81"/>
      <c r="BTB308" s="81"/>
      <c r="BTC308" s="81"/>
      <c r="BTD308" s="81"/>
      <c r="BTE308" s="81"/>
      <c r="BTF308" s="81"/>
      <c r="BTG308" s="81"/>
      <c r="BTH308" s="81"/>
      <c r="BTI308" s="81"/>
      <c r="BTJ308" s="81"/>
      <c r="BTK308" s="81"/>
      <c r="BTL308" s="81"/>
      <c r="BTM308" s="81"/>
      <c r="BTN308" s="81"/>
      <c r="BTO308" s="81"/>
      <c r="BTP308" s="81"/>
      <c r="BTQ308" s="81"/>
      <c r="BTR308" s="81"/>
      <c r="BTS308" s="81"/>
      <c r="BTT308" s="81"/>
      <c r="BTU308" s="81"/>
      <c r="BTV308" s="81"/>
      <c r="BTW308" s="81"/>
      <c r="BTX308" s="81"/>
      <c r="BTY308" s="81"/>
      <c r="BTZ308" s="81"/>
      <c r="BUA308" s="81"/>
      <c r="BUB308" s="81"/>
      <c r="BUC308" s="81"/>
      <c r="BUD308" s="81"/>
      <c r="BUE308" s="81"/>
      <c r="BUF308" s="81"/>
      <c r="BUG308" s="81"/>
      <c r="BUH308" s="81"/>
      <c r="BUI308" s="81"/>
      <c r="BUJ308" s="81"/>
      <c r="BUK308" s="81"/>
      <c r="BUL308" s="81"/>
      <c r="BUM308" s="81"/>
      <c r="BUN308" s="81"/>
      <c r="BUO308" s="81"/>
      <c r="BUP308" s="81"/>
      <c r="BUQ308" s="81"/>
      <c r="BUR308" s="81"/>
      <c r="BUS308" s="81"/>
      <c r="BUT308" s="81"/>
      <c r="BUU308" s="81"/>
      <c r="BUV308" s="81"/>
      <c r="BUW308" s="81"/>
      <c r="BUX308" s="81"/>
      <c r="BUY308" s="81"/>
      <c r="BUZ308" s="81"/>
      <c r="BVA308" s="81"/>
      <c r="BVB308" s="81"/>
      <c r="BVC308" s="81"/>
      <c r="BVD308" s="81"/>
      <c r="BVE308" s="81"/>
      <c r="BVF308" s="81"/>
      <c r="BVG308" s="81"/>
      <c r="BVH308" s="81"/>
      <c r="BVI308" s="81"/>
      <c r="BVJ308" s="81"/>
      <c r="BVK308" s="81"/>
      <c r="BVL308" s="81"/>
      <c r="BVM308" s="81"/>
      <c r="BVN308" s="81"/>
      <c r="BVO308" s="81"/>
      <c r="BVP308" s="81"/>
      <c r="BVQ308" s="81"/>
      <c r="BVR308" s="81"/>
      <c r="BVS308" s="81"/>
      <c r="BVT308" s="81"/>
      <c r="BVU308" s="81"/>
      <c r="BVV308" s="81"/>
      <c r="BVW308" s="81"/>
      <c r="BVX308" s="81"/>
      <c r="BVY308" s="81"/>
      <c r="BVZ308" s="81"/>
      <c r="BWA308" s="81"/>
      <c r="BWB308" s="81"/>
      <c r="BWC308" s="81"/>
      <c r="BWD308" s="81"/>
      <c r="BWE308" s="81"/>
      <c r="BWF308" s="81"/>
      <c r="BWG308" s="81"/>
      <c r="BWH308" s="81"/>
      <c r="BWI308" s="81"/>
      <c r="BWJ308" s="81"/>
      <c r="BWK308" s="81"/>
      <c r="BWL308" s="81"/>
      <c r="BWM308" s="81"/>
      <c r="BWN308" s="81"/>
      <c r="BWO308" s="81"/>
      <c r="BWP308" s="81"/>
      <c r="BWQ308" s="81"/>
      <c r="BWR308" s="81"/>
      <c r="BWS308" s="81"/>
      <c r="BWT308" s="81"/>
      <c r="BWU308" s="81"/>
      <c r="BWV308" s="81"/>
      <c r="BWW308" s="81"/>
      <c r="BWX308" s="81"/>
      <c r="BWY308" s="81"/>
      <c r="BWZ308" s="81"/>
      <c r="BXA308" s="81"/>
      <c r="BXB308" s="81"/>
      <c r="BXC308" s="81"/>
      <c r="BXD308" s="81"/>
      <c r="BXE308" s="81"/>
      <c r="BXF308" s="81"/>
      <c r="BXG308" s="81"/>
      <c r="BXH308" s="81"/>
      <c r="BXI308" s="81"/>
      <c r="BXJ308" s="81"/>
      <c r="BXK308" s="81"/>
      <c r="BXL308" s="81"/>
      <c r="BXM308" s="81"/>
      <c r="BXN308" s="81"/>
      <c r="BXO308" s="81"/>
      <c r="BXP308" s="81"/>
      <c r="BXQ308" s="81"/>
      <c r="BXR308" s="81"/>
      <c r="BXS308" s="81"/>
      <c r="BXT308" s="81"/>
      <c r="BXU308" s="81"/>
      <c r="BXV308" s="81"/>
      <c r="BXW308" s="81"/>
      <c r="BXX308" s="81"/>
      <c r="BXY308" s="81"/>
      <c r="BXZ308" s="81"/>
      <c r="BYA308" s="81"/>
      <c r="BYB308" s="81"/>
      <c r="BYC308" s="81"/>
      <c r="BYD308" s="81"/>
      <c r="BYE308" s="81"/>
      <c r="BYF308" s="81"/>
      <c r="BYG308" s="81"/>
      <c r="BYH308" s="81"/>
      <c r="BYI308" s="81"/>
      <c r="BYJ308" s="81"/>
      <c r="BYK308" s="81"/>
      <c r="BYL308" s="81"/>
      <c r="BYM308" s="81"/>
      <c r="BYN308" s="81"/>
      <c r="BYO308" s="81"/>
      <c r="BYP308" s="81"/>
      <c r="BYQ308" s="81"/>
      <c r="BYR308" s="81"/>
      <c r="BYS308" s="81"/>
      <c r="BYT308" s="81"/>
      <c r="BYU308" s="81"/>
      <c r="BYV308" s="81"/>
      <c r="BYW308" s="81"/>
      <c r="BYX308" s="81"/>
      <c r="BYY308" s="81"/>
      <c r="BYZ308" s="81"/>
      <c r="BZA308" s="81"/>
      <c r="BZB308" s="81"/>
      <c r="BZC308" s="81"/>
      <c r="BZD308" s="81"/>
      <c r="BZE308" s="81"/>
      <c r="BZF308" s="81"/>
      <c r="BZG308" s="81"/>
      <c r="BZH308" s="81"/>
      <c r="BZI308" s="81"/>
      <c r="BZJ308" s="81"/>
      <c r="BZK308" s="81"/>
      <c r="BZL308" s="81"/>
      <c r="BZM308" s="81"/>
      <c r="BZN308" s="81"/>
      <c r="BZO308" s="81"/>
      <c r="BZP308" s="81"/>
      <c r="BZQ308" s="81"/>
      <c r="BZR308" s="81"/>
      <c r="BZS308" s="81"/>
      <c r="BZT308" s="81"/>
      <c r="BZU308" s="81"/>
      <c r="BZV308" s="81"/>
      <c r="BZW308" s="81"/>
      <c r="BZX308" s="81"/>
      <c r="BZY308" s="81"/>
      <c r="BZZ308" s="81"/>
      <c r="CAA308" s="81"/>
      <c r="CAB308" s="81"/>
      <c r="CAC308" s="81"/>
      <c r="CAD308" s="81"/>
      <c r="CAE308" s="81"/>
      <c r="CAF308" s="81"/>
      <c r="CAG308" s="81"/>
      <c r="CAH308" s="81"/>
      <c r="CAI308" s="81"/>
      <c r="CAJ308" s="81"/>
      <c r="CAK308" s="81"/>
      <c r="CAL308" s="81"/>
      <c r="CAM308" s="81"/>
      <c r="CAN308" s="81"/>
      <c r="CAO308" s="81"/>
      <c r="CAP308" s="81"/>
      <c r="CAQ308" s="81"/>
      <c r="CAR308" s="81"/>
      <c r="CAS308" s="81"/>
      <c r="CAT308" s="81"/>
      <c r="CAU308" s="81"/>
      <c r="CAV308" s="81"/>
      <c r="CAW308" s="81"/>
      <c r="CAX308" s="81"/>
      <c r="CAY308" s="81"/>
      <c r="CAZ308" s="81"/>
      <c r="CBA308" s="81"/>
      <c r="CBB308" s="81"/>
      <c r="CBC308" s="81"/>
      <c r="CBD308" s="81"/>
      <c r="CBE308" s="81"/>
      <c r="CBF308" s="81"/>
      <c r="CBG308" s="81"/>
      <c r="CBH308" s="81"/>
      <c r="CBI308" s="81"/>
      <c r="CBJ308" s="81"/>
      <c r="CBK308" s="81"/>
      <c r="CBL308" s="81"/>
      <c r="CBM308" s="81"/>
      <c r="CBN308" s="81"/>
      <c r="CBO308" s="81"/>
      <c r="CBP308" s="81"/>
      <c r="CBQ308" s="81"/>
      <c r="CBR308" s="81"/>
      <c r="CBS308" s="81"/>
      <c r="CBT308" s="81"/>
      <c r="CBU308" s="81"/>
      <c r="CBV308" s="81"/>
      <c r="CBW308" s="81"/>
      <c r="CBX308" s="81"/>
      <c r="CBY308" s="81"/>
      <c r="CBZ308" s="81"/>
      <c r="CCA308" s="81"/>
      <c r="CCB308" s="81"/>
      <c r="CCC308" s="81"/>
      <c r="CCD308" s="81"/>
      <c r="CCE308" s="81"/>
      <c r="CCF308" s="81"/>
      <c r="CCG308" s="81"/>
      <c r="CCH308" s="81"/>
      <c r="CCI308" s="81"/>
      <c r="CCJ308" s="81"/>
      <c r="CCK308" s="81"/>
      <c r="CCL308" s="81"/>
      <c r="CCM308" s="81"/>
      <c r="CCN308" s="81"/>
      <c r="CCO308" s="81"/>
      <c r="CCP308" s="81"/>
      <c r="CCQ308" s="81"/>
      <c r="CCR308" s="81"/>
      <c r="CCS308" s="81"/>
      <c r="CCT308" s="81"/>
      <c r="CCU308" s="81"/>
      <c r="CCV308" s="81"/>
      <c r="CCW308" s="81"/>
      <c r="CCX308" s="81"/>
      <c r="CCY308" s="81"/>
      <c r="CCZ308" s="81"/>
      <c r="CDA308" s="81"/>
      <c r="CDB308" s="81"/>
      <c r="CDC308" s="81"/>
      <c r="CDD308" s="81"/>
      <c r="CDE308" s="81"/>
      <c r="CDF308" s="81"/>
      <c r="CDG308" s="81"/>
      <c r="CDH308" s="81"/>
      <c r="CDI308" s="81"/>
      <c r="CDJ308" s="81"/>
      <c r="CDK308" s="81"/>
      <c r="CDL308" s="81"/>
      <c r="CDM308" s="81"/>
      <c r="CDN308" s="81"/>
      <c r="CDO308" s="81"/>
      <c r="CDP308" s="81"/>
      <c r="CDQ308" s="81"/>
      <c r="CDR308" s="81"/>
      <c r="CDS308" s="81"/>
      <c r="CDT308" s="81"/>
      <c r="CDU308" s="81"/>
      <c r="CDV308" s="81"/>
      <c r="CDW308" s="81"/>
      <c r="CDX308" s="81"/>
      <c r="CDY308" s="81"/>
      <c r="CDZ308" s="81"/>
      <c r="CEA308" s="81"/>
      <c r="CEB308" s="81"/>
      <c r="CEC308" s="81"/>
      <c r="CED308" s="81"/>
      <c r="CEE308" s="81"/>
      <c r="CEF308" s="81"/>
      <c r="CEG308" s="81"/>
      <c r="CEH308" s="81"/>
      <c r="CEI308" s="81"/>
      <c r="CEJ308" s="81"/>
      <c r="CEK308" s="81"/>
      <c r="CEL308" s="81"/>
      <c r="CEM308" s="81"/>
      <c r="CEN308" s="81"/>
      <c r="CEO308" s="81"/>
      <c r="CEP308" s="81"/>
      <c r="CEQ308" s="81"/>
      <c r="CER308" s="81"/>
      <c r="CES308" s="81"/>
      <c r="CET308" s="81"/>
      <c r="CEU308" s="81"/>
      <c r="CEV308" s="81"/>
      <c r="CEW308" s="81"/>
      <c r="CEX308" s="81"/>
      <c r="CEY308" s="81"/>
      <c r="CEZ308" s="81"/>
      <c r="CFA308" s="81"/>
      <c r="CFB308" s="81"/>
      <c r="CFC308" s="81"/>
      <c r="CFD308" s="81"/>
      <c r="CFE308" s="81"/>
      <c r="CFF308" s="81"/>
      <c r="CFG308" s="81"/>
      <c r="CFH308" s="81"/>
      <c r="CFI308" s="81"/>
      <c r="CFJ308" s="81"/>
      <c r="CFK308" s="81"/>
      <c r="CFL308" s="81"/>
      <c r="CFM308" s="81"/>
      <c r="CFN308" s="81"/>
      <c r="CFO308" s="81"/>
      <c r="CFP308" s="81"/>
      <c r="CFQ308" s="81"/>
      <c r="CFR308" s="81"/>
      <c r="CFS308" s="81"/>
      <c r="CFT308" s="81"/>
      <c r="CFU308" s="81"/>
      <c r="CFV308" s="81"/>
      <c r="CFW308" s="81"/>
      <c r="CFX308" s="81"/>
      <c r="CFY308" s="81"/>
      <c r="CFZ308" s="81"/>
      <c r="CGA308" s="81"/>
      <c r="CGB308" s="81"/>
      <c r="CGC308" s="81"/>
      <c r="CGD308" s="81"/>
      <c r="CGE308" s="81"/>
      <c r="CGF308" s="81"/>
      <c r="CGG308" s="81"/>
      <c r="CGH308" s="81"/>
      <c r="CGI308" s="81"/>
      <c r="CGJ308" s="81"/>
      <c r="CGK308" s="81"/>
      <c r="CGL308" s="81"/>
      <c r="CGM308" s="81"/>
      <c r="CGN308" s="81"/>
      <c r="CGO308" s="81"/>
      <c r="CGP308" s="81"/>
      <c r="CGQ308" s="81"/>
      <c r="CGR308" s="81"/>
      <c r="CGS308" s="81"/>
      <c r="CGT308" s="81"/>
      <c r="CGU308" s="81"/>
      <c r="CGV308" s="81"/>
      <c r="CGW308" s="81"/>
      <c r="CGX308" s="81"/>
      <c r="CGY308" s="81"/>
      <c r="CGZ308" s="81"/>
      <c r="CHA308" s="81"/>
      <c r="CHB308" s="81"/>
      <c r="CHC308" s="81"/>
      <c r="CHD308" s="81"/>
      <c r="CHE308" s="81"/>
      <c r="CHF308" s="81"/>
      <c r="CHG308" s="81"/>
      <c r="CHH308" s="81"/>
      <c r="CHI308" s="81"/>
      <c r="CHJ308" s="81"/>
      <c r="CHK308" s="81"/>
      <c r="CHL308" s="81"/>
      <c r="CHM308" s="81"/>
      <c r="CHN308" s="81"/>
      <c r="CHO308" s="81"/>
      <c r="CHP308" s="81"/>
      <c r="CHQ308" s="81"/>
      <c r="CHR308" s="81"/>
      <c r="CHS308" s="81"/>
      <c r="CHT308" s="81"/>
      <c r="CHU308" s="81"/>
      <c r="CHV308" s="81"/>
      <c r="CHW308" s="81"/>
      <c r="CHX308" s="81"/>
      <c r="CHY308" s="81"/>
      <c r="CHZ308" s="81"/>
      <c r="CIA308" s="81"/>
      <c r="CIB308" s="81"/>
      <c r="CIC308" s="81"/>
      <c r="CID308" s="81"/>
      <c r="CIE308" s="81"/>
      <c r="CIF308" s="81"/>
      <c r="CIG308" s="81"/>
      <c r="CIH308" s="81"/>
      <c r="CII308" s="81"/>
      <c r="CIJ308" s="81"/>
      <c r="CIK308" s="81"/>
      <c r="CIL308" s="81"/>
      <c r="CIM308" s="81"/>
      <c r="CIN308" s="81"/>
      <c r="CIO308" s="81"/>
      <c r="CIP308" s="81"/>
      <c r="CIQ308" s="81"/>
      <c r="CIR308" s="81"/>
      <c r="CIS308" s="81"/>
      <c r="CIT308" s="81"/>
      <c r="CIU308" s="81"/>
      <c r="CIV308" s="81"/>
      <c r="CIW308" s="81"/>
      <c r="CIX308" s="81"/>
      <c r="CIY308" s="81"/>
      <c r="CIZ308" s="81"/>
      <c r="CJA308" s="81"/>
      <c r="CJB308" s="81"/>
      <c r="CJC308" s="81"/>
      <c r="CJD308" s="81"/>
      <c r="CJE308" s="81"/>
      <c r="CJF308" s="81"/>
      <c r="CJG308" s="81"/>
      <c r="CJH308" s="81"/>
      <c r="CJI308" s="81"/>
      <c r="CJJ308" s="81"/>
      <c r="CJK308" s="81"/>
      <c r="CJL308" s="81"/>
      <c r="CJM308" s="81"/>
      <c r="CJN308" s="81"/>
      <c r="CJO308" s="81"/>
      <c r="CJP308" s="81"/>
      <c r="CJQ308" s="81"/>
      <c r="CJR308" s="81"/>
      <c r="CJS308" s="81"/>
      <c r="CJT308" s="81"/>
      <c r="CJU308" s="81"/>
      <c r="CJV308" s="81"/>
      <c r="CJW308" s="81"/>
      <c r="CJX308" s="81"/>
      <c r="CJY308" s="81"/>
      <c r="CJZ308" s="81"/>
      <c r="CKA308" s="81"/>
      <c r="CKB308" s="81"/>
      <c r="CKC308" s="81"/>
      <c r="CKD308" s="81"/>
      <c r="CKE308" s="81"/>
      <c r="CKF308" s="81"/>
      <c r="CKG308" s="81"/>
      <c r="CKH308" s="81"/>
      <c r="CKI308" s="81"/>
      <c r="CKJ308" s="81"/>
      <c r="CKK308" s="81"/>
      <c r="CKL308" s="81"/>
      <c r="CKM308" s="81"/>
      <c r="CKN308" s="81"/>
      <c r="CKO308" s="81"/>
      <c r="CKP308" s="81"/>
      <c r="CKQ308" s="81"/>
      <c r="CKR308" s="81"/>
      <c r="CKS308" s="81"/>
      <c r="CKT308" s="81"/>
      <c r="CKU308" s="81"/>
      <c r="CKV308" s="81"/>
      <c r="CKW308" s="81"/>
      <c r="CKX308" s="81"/>
      <c r="CKY308" s="81"/>
      <c r="CKZ308" s="81"/>
      <c r="CLA308" s="81"/>
      <c r="CLB308" s="81"/>
      <c r="CLC308" s="81"/>
      <c r="CLD308" s="81"/>
      <c r="CLE308" s="81"/>
      <c r="CLF308" s="81"/>
      <c r="CLG308" s="81"/>
      <c r="CLH308" s="81"/>
      <c r="CLI308" s="81"/>
      <c r="CLJ308" s="81"/>
      <c r="CLK308" s="81"/>
      <c r="CLL308" s="81"/>
      <c r="CLM308" s="81"/>
      <c r="CLN308" s="81"/>
      <c r="CLO308" s="81"/>
      <c r="CLP308" s="81"/>
      <c r="CLQ308" s="81"/>
      <c r="CLR308" s="81"/>
      <c r="CLS308" s="81"/>
      <c r="CLT308" s="81"/>
      <c r="CLU308" s="81"/>
      <c r="CLV308" s="81"/>
      <c r="CLW308" s="81"/>
      <c r="CLX308" s="81"/>
      <c r="CLY308" s="81"/>
      <c r="CLZ308" s="81"/>
      <c r="CMA308" s="81"/>
      <c r="CMB308" s="81"/>
      <c r="CMC308" s="81"/>
      <c r="CMD308" s="81"/>
      <c r="CME308" s="81"/>
      <c r="CMF308" s="81"/>
      <c r="CMG308" s="81"/>
      <c r="CMH308" s="81"/>
      <c r="CMI308" s="81"/>
      <c r="CMJ308" s="81"/>
      <c r="CMK308" s="81"/>
      <c r="CML308" s="81"/>
      <c r="CMM308" s="81"/>
      <c r="CMN308" s="81"/>
      <c r="CMO308" s="81"/>
      <c r="CMP308" s="81"/>
      <c r="CMQ308" s="81"/>
      <c r="CMR308" s="81"/>
      <c r="CMS308" s="81"/>
      <c r="CMT308" s="81"/>
      <c r="CMU308" s="81"/>
      <c r="CMV308" s="81"/>
      <c r="CMW308" s="81"/>
      <c r="CMX308" s="81"/>
      <c r="CMY308" s="81"/>
      <c r="CMZ308" s="81"/>
      <c r="CNA308" s="81"/>
      <c r="CNB308" s="81"/>
      <c r="CNC308" s="81"/>
      <c r="CND308" s="81"/>
      <c r="CNE308" s="81"/>
      <c r="CNF308" s="81"/>
      <c r="CNG308" s="81"/>
      <c r="CNH308" s="81"/>
      <c r="CNI308" s="81"/>
      <c r="CNJ308" s="81"/>
      <c r="CNK308" s="81"/>
      <c r="CNL308" s="81"/>
      <c r="CNM308" s="81"/>
      <c r="CNN308" s="81"/>
      <c r="CNO308" s="81"/>
      <c r="CNP308" s="81"/>
      <c r="CNQ308" s="81"/>
      <c r="CNR308" s="81"/>
      <c r="CNS308" s="81"/>
      <c r="CNT308" s="81"/>
      <c r="CNU308" s="81"/>
      <c r="CNV308" s="81"/>
      <c r="CNW308" s="81"/>
      <c r="CNX308" s="81"/>
      <c r="CNY308" s="81"/>
      <c r="CNZ308" s="81"/>
      <c r="COA308" s="81"/>
      <c r="COB308" s="81"/>
      <c r="COC308" s="81"/>
      <c r="COD308" s="81"/>
      <c r="COE308" s="81"/>
      <c r="COF308" s="81"/>
      <c r="COG308" s="81"/>
      <c r="COH308" s="81"/>
      <c r="COI308" s="81"/>
      <c r="COJ308" s="81"/>
      <c r="COK308" s="81"/>
      <c r="COL308" s="81"/>
      <c r="COM308" s="81"/>
      <c r="CON308" s="81"/>
      <c r="COO308" s="81"/>
      <c r="COP308" s="81"/>
      <c r="COQ308" s="81"/>
      <c r="COR308" s="81"/>
      <c r="COS308" s="81"/>
      <c r="COT308" s="81"/>
      <c r="COU308" s="81"/>
      <c r="COV308" s="81"/>
      <c r="COW308" s="81"/>
      <c r="COX308" s="81"/>
      <c r="COY308" s="81"/>
      <c r="COZ308" s="81"/>
      <c r="CPA308" s="81"/>
      <c r="CPB308" s="81"/>
      <c r="CPC308" s="81"/>
      <c r="CPD308" s="81"/>
      <c r="CPE308" s="81"/>
      <c r="CPF308" s="81"/>
      <c r="CPG308" s="81"/>
      <c r="CPH308" s="81"/>
      <c r="CPI308" s="81"/>
      <c r="CPJ308" s="81"/>
      <c r="CPK308" s="81"/>
      <c r="CPL308" s="81"/>
      <c r="CPM308" s="81"/>
      <c r="CPN308" s="81"/>
      <c r="CPO308" s="81"/>
      <c r="CPP308" s="81"/>
      <c r="CPQ308" s="81"/>
      <c r="CPR308" s="81"/>
      <c r="CPS308" s="81"/>
      <c r="CPT308" s="81"/>
      <c r="CPU308" s="81"/>
      <c r="CPV308" s="81"/>
      <c r="CPW308" s="81"/>
      <c r="CPX308" s="81"/>
      <c r="CPY308" s="81"/>
      <c r="CPZ308" s="81"/>
      <c r="CQA308" s="81"/>
      <c r="CQB308" s="81"/>
      <c r="CQC308" s="81"/>
      <c r="CQD308" s="81"/>
      <c r="CQE308" s="81"/>
      <c r="CQF308" s="81"/>
      <c r="CQG308" s="81"/>
      <c r="CQH308" s="81"/>
      <c r="CQI308" s="81"/>
      <c r="CQJ308" s="81"/>
      <c r="CQK308" s="81"/>
      <c r="CQL308" s="81"/>
      <c r="CQM308" s="81"/>
      <c r="CQN308" s="81"/>
      <c r="CQO308" s="81"/>
      <c r="CQP308" s="81"/>
      <c r="CQQ308" s="81"/>
      <c r="CQR308" s="81"/>
      <c r="CQS308" s="81"/>
      <c r="CQT308" s="81"/>
      <c r="CQU308" s="81"/>
      <c r="CQV308" s="81"/>
      <c r="CQW308" s="81"/>
      <c r="CQX308" s="81"/>
      <c r="CQY308" s="81"/>
      <c r="CQZ308" s="81"/>
      <c r="CRA308" s="81"/>
      <c r="CRB308" s="81"/>
      <c r="CRC308" s="81"/>
      <c r="CRD308" s="81"/>
      <c r="CRE308" s="81"/>
      <c r="CRF308" s="81"/>
      <c r="CRG308" s="81"/>
      <c r="CRH308" s="81"/>
      <c r="CRI308" s="81"/>
      <c r="CRJ308" s="81"/>
      <c r="CRK308" s="81"/>
      <c r="CRL308" s="81"/>
      <c r="CRM308" s="81"/>
      <c r="CRN308" s="81"/>
      <c r="CRO308" s="81"/>
      <c r="CRP308" s="81"/>
      <c r="CRQ308" s="81"/>
      <c r="CRR308" s="81"/>
      <c r="CRS308" s="81"/>
      <c r="CRT308" s="81"/>
      <c r="CRU308" s="81"/>
      <c r="CRV308" s="81"/>
      <c r="CRW308" s="81"/>
      <c r="CRX308" s="81"/>
      <c r="CRY308" s="81"/>
      <c r="CRZ308" s="81"/>
      <c r="CSA308" s="81"/>
      <c r="CSB308" s="81"/>
      <c r="CSC308" s="81"/>
      <c r="CSD308" s="81"/>
      <c r="CSE308" s="81"/>
      <c r="CSF308" s="81"/>
      <c r="CSG308" s="81"/>
      <c r="CSH308" s="81"/>
      <c r="CSI308" s="81"/>
      <c r="CSJ308" s="81"/>
      <c r="CSK308" s="81"/>
      <c r="CSL308" s="81"/>
      <c r="CSM308" s="81"/>
      <c r="CSN308" s="81"/>
      <c r="CSO308" s="81"/>
      <c r="CSP308" s="81"/>
      <c r="CSQ308" s="81"/>
      <c r="CSR308" s="81"/>
      <c r="CSS308" s="81"/>
      <c r="CST308" s="81"/>
      <c r="CSU308" s="81"/>
      <c r="CSV308" s="81"/>
      <c r="CSW308" s="81"/>
      <c r="CSX308" s="81"/>
      <c r="CSY308" s="81"/>
      <c r="CSZ308" s="81"/>
      <c r="CTA308" s="81"/>
      <c r="CTB308" s="81"/>
      <c r="CTC308" s="81"/>
      <c r="CTD308" s="81"/>
      <c r="CTE308" s="81"/>
      <c r="CTF308" s="81"/>
      <c r="CTG308" s="81"/>
      <c r="CTH308" s="81"/>
      <c r="CTI308" s="81"/>
      <c r="CTJ308" s="81"/>
      <c r="CTK308" s="81"/>
      <c r="CTL308" s="81"/>
      <c r="CTM308" s="81"/>
      <c r="CTN308" s="81"/>
      <c r="CTO308" s="81"/>
      <c r="CTP308" s="81"/>
      <c r="CTQ308" s="81"/>
      <c r="CTR308" s="81"/>
      <c r="CTS308" s="81"/>
      <c r="CTT308" s="81"/>
      <c r="CTU308" s="81"/>
      <c r="CTV308" s="81"/>
      <c r="CTW308" s="81"/>
      <c r="CTX308" s="81"/>
      <c r="CTY308" s="81"/>
      <c r="CTZ308" s="81"/>
      <c r="CUA308" s="81"/>
      <c r="CUB308" s="81"/>
      <c r="CUC308" s="81"/>
      <c r="CUD308" s="81"/>
      <c r="CUE308" s="81"/>
      <c r="CUF308" s="81"/>
      <c r="CUG308" s="81"/>
      <c r="CUH308" s="81"/>
      <c r="CUI308" s="81"/>
      <c r="CUJ308" s="81"/>
      <c r="CUK308" s="81"/>
      <c r="CUL308" s="81"/>
      <c r="CUM308" s="81"/>
      <c r="CUN308" s="81"/>
      <c r="CUO308" s="81"/>
      <c r="CUP308" s="81"/>
      <c r="CUQ308" s="81"/>
      <c r="CUR308" s="81"/>
      <c r="CUS308" s="81"/>
      <c r="CUT308" s="81"/>
      <c r="CUU308" s="81"/>
      <c r="CUV308" s="81"/>
      <c r="CUW308" s="81"/>
      <c r="CUX308" s="81"/>
      <c r="CUY308" s="81"/>
      <c r="CUZ308" s="81"/>
      <c r="CVA308" s="81"/>
      <c r="CVB308" s="81"/>
      <c r="CVC308" s="81"/>
      <c r="CVD308" s="81"/>
      <c r="CVE308" s="81"/>
      <c r="CVF308" s="81"/>
      <c r="CVG308" s="81"/>
      <c r="CVH308" s="81"/>
      <c r="CVI308" s="81"/>
      <c r="CVJ308" s="81"/>
      <c r="CVK308" s="81"/>
      <c r="CVL308" s="81"/>
      <c r="CVM308" s="81"/>
      <c r="CVN308" s="81"/>
      <c r="CVO308" s="81"/>
      <c r="CVP308" s="81"/>
      <c r="CVQ308" s="81"/>
      <c r="CVR308" s="81"/>
      <c r="CVS308" s="81"/>
      <c r="CVT308" s="81"/>
      <c r="CVU308" s="81"/>
      <c r="CVV308" s="81"/>
      <c r="CVW308" s="81"/>
      <c r="CVX308" s="81"/>
      <c r="CVY308" s="81"/>
      <c r="CVZ308" s="81"/>
      <c r="CWA308" s="81"/>
      <c r="CWB308" s="81"/>
      <c r="CWC308" s="81"/>
      <c r="CWD308" s="81"/>
      <c r="CWE308" s="81"/>
      <c r="CWF308" s="81"/>
      <c r="CWG308" s="81"/>
      <c r="CWH308" s="81"/>
      <c r="CWI308" s="81"/>
      <c r="CWJ308" s="81"/>
      <c r="CWK308" s="81"/>
      <c r="CWL308" s="81"/>
      <c r="CWM308" s="81"/>
      <c r="CWN308" s="81"/>
      <c r="CWO308" s="81"/>
      <c r="CWP308" s="81"/>
      <c r="CWQ308" s="81"/>
      <c r="CWR308" s="81"/>
      <c r="CWS308" s="81"/>
      <c r="CWT308" s="81"/>
      <c r="CWU308" s="81"/>
      <c r="CWV308" s="81"/>
      <c r="CWW308" s="81"/>
      <c r="CWX308" s="81"/>
      <c r="CWY308" s="81"/>
      <c r="CWZ308" s="81"/>
      <c r="CXA308" s="81"/>
      <c r="CXB308" s="81"/>
      <c r="CXC308" s="81"/>
      <c r="CXD308" s="81"/>
      <c r="CXE308" s="81"/>
      <c r="CXF308" s="81"/>
      <c r="CXG308" s="81"/>
      <c r="CXH308" s="81"/>
      <c r="CXI308" s="81"/>
      <c r="CXJ308" s="81"/>
      <c r="CXK308" s="81"/>
      <c r="CXL308" s="81"/>
      <c r="CXM308" s="81"/>
      <c r="CXN308" s="81"/>
      <c r="CXO308" s="81"/>
      <c r="CXP308" s="81"/>
      <c r="CXQ308" s="81"/>
      <c r="CXR308" s="81"/>
      <c r="CXS308" s="81"/>
      <c r="CXT308" s="81"/>
      <c r="CXU308" s="81"/>
      <c r="CXV308" s="81"/>
      <c r="CXW308" s="81"/>
      <c r="CXX308" s="81"/>
      <c r="CXY308" s="81"/>
      <c r="CXZ308" s="81"/>
      <c r="CYA308" s="81"/>
      <c r="CYB308" s="81"/>
      <c r="CYC308" s="81"/>
      <c r="CYD308" s="81"/>
      <c r="CYE308" s="81"/>
      <c r="CYF308" s="81"/>
      <c r="CYG308" s="81"/>
      <c r="CYH308" s="81"/>
      <c r="CYI308" s="81"/>
      <c r="CYJ308" s="81"/>
      <c r="CYK308" s="81"/>
      <c r="CYL308" s="81"/>
      <c r="CYM308" s="81"/>
      <c r="CYN308" s="81"/>
      <c r="CYO308" s="81"/>
      <c r="CYP308" s="81"/>
      <c r="CYQ308" s="81"/>
      <c r="CYR308" s="81"/>
      <c r="CYS308" s="81"/>
      <c r="CYT308" s="81"/>
      <c r="CYU308" s="81"/>
      <c r="CYV308" s="81"/>
      <c r="CYW308" s="81"/>
      <c r="CYX308" s="81"/>
      <c r="CYY308" s="81"/>
      <c r="CYZ308" s="81"/>
      <c r="CZA308" s="81"/>
      <c r="CZB308" s="81"/>
      <c r="CZC308" s="81"/>
      <c r="CZD308" s="81"/>
      <c r="CZE308" s="81"/>
      <c r="CZF308" s="81"/>
      <c r="CZG308" s="81"/>
      <c r="CZH308" s="81"/>
      <c r="CZI308" s="81"/>
      <c r="CZJ308" s="81"/>
      <c r="CZK308" s="81"/>
      <c r="CZL308" s="81"/>
      <c r="CZM308" s="81"/>
      <c r="CZN308" s="81"/>
      <c r="CZO308" s="81"/>
      <c r="CZP308" s="81"/>
      <c r="CZQ308" s="81"/>
      <c r="CZR308" s="81"/>
      <c r="CZS308" s="81"/>
      <c r="CZT308" s="81"/>
      <c r="CZU308" s="81"/>
      <c r="CZV308" s="81"/>
      <c r="CZW308" s="81"/>
      <c r="CZX308" s="81"/>
      <c r="CZY308" s="81"/>
      <c r="CZZ308" s="81"/>
      <c r="DAA308" s="81"/>
      <c r="DAB308" s="81"/>
      <c r="DAC308" s="81"/>
      <c r="DAD308" s="81"/>
      <c r="DAE308" s="81"/>
      <c r="DAF308" s="81"/>
      <c r="DAG308" s="81"/>
      <c r="DAH308" s="81"/>
      <c r="DAI308" s="81"/>
      <c r="DAJ308" s="81"/>
      <c r="DAK308" s="81"/>
      <c r="DAL308" s="81"/>
      <c r="DAM308" s="81"/>
      <c r="DAN308" s="81"/>
      <c r="DAO308" s="81"/>
      <c r="DAP308" s="81"/>
      <c r="DAQ308" s="81"/>
      <c r="DAR308" s="81"/>
      <c r="DAS308" s="81"/>
      <c r="DAT308" s="81"/>
      <c r="DAU308" s="81"/>
      <c r="DAV308" s="81"/>
      <c r="DAW308" s="81"/>
      <c r="DAX308" s="81"/>
      <c r="DAY308" s="81"/>
      <c r="DAZ308" s="81"/>
      <c r="DBA308" s="81"/>
      <c r="DBB308" s="81"/>
      <c r="DBC308" s="81"/>
      <c r="DBD308" s="81"/>
      <c r="DBE308" s="81"/>
      <c r="DBF308" s="81"/>
      <c r="DBG308" s="81"/>
      <c r="DBH308" s="81"/>
      <c r="DBI308" s="81"/>
      <c r="DBJ308" s="81"/>
      <c r="DBK308" s="81"/>
      <c r="DBL308" s="81"/>
      <c r="DBM308" s="81"/>
      <c r="DBN308" s="81"/>
      <c r="DBO308" s="81"/>
      <c r="DBP308" s="81"/>
      <c r="DBQ308" s="81"/>
      <c r="DBR308" s="81"/>
      <c r="DBS308" s="81"/>
      <c r="DBT308" s="81"/>
      <c r="DBU308" s="81"/>
      <c r="DBV308" s="81"/>
      <c r="DBW308" s="81"/>
      <c r="DBX308" s="81"/>
      <c r="DBY308" s="81"/>
      <c r="DBZ308" s="81"/>
      <c r="DCA308" s="81"/>
      <c r="DCB308" s="81"/>
      <c r="DCC308" s="81"/>
      <c r="DCD308" s="81"/>
      <c r="DCE308" s="81"/>
      <c r="DCF308" s="81"/>
      <c r="DCG308" s="81"/>
      <c r="DCH308" s="81"/>
      <c r="DCI308" s="81"/>
      <c r="DCJ308" s="81"/>
      <c r="DCK308" s="81"/>
      <c r="DCL308" s="81"/>
      <c r="DCM308" s="81"/>
      <c r="DCN308" s="81"/>
      <c r="DCO308" s="81"/>
      <c r="DCP308" s="81"/>
      <c r="DCQ308" s="81"/>
      <c r="DCR308" s="81"/>
      <c r="DCS308" s="81"/>
      <c r="DCT308" s="81"/>
      <c r="DCU308" s="81"/>
      <c r="DCV308" s="81"/>
      <c r="DCW308" s="81"/>
      <c r="DCX308" s="81"/>
      <c r="DCY308" s="81"/>
      <c r="DCZ308" s="81"/>
      <c r="DDA308" s="81"/>
      <c r="DDB308" s="81"/>
      <c r="DDC308" s="81"/>
      <c r="DDD308" s="81"/>
      <c r="DDE308" s="81"/>
      <c r="DDF308" s="81"/>
      <c r="DDG308" s="81"/>
      <c r="DDH308" s="81"/>
      <c r="DDI308" s="81"/>
      <c r="DDJ308" s="81"/>
      <c r="DDK308" s="81"/>
      <c r="DDL308" s="81"/>
      <c r="DDM308" s="81"/>
      <c r="DDN308" s="81"/>
      <c r="DDO308" s="81"/>
      <c r="DDP308" s="81"/>
      <c r="DDQ308" s="81"/>
      <c r="DDR308" s="81"/>
      <c r="DDS308" s="81"/>
      <c r="DDT308" s="81"/>
      <c r="DDU308" s="81"/>
      <c r="DDV308" s="81"/>
      <c r="DDW308" s="81"/>
      <c r="DDX308" s="81"/>
      <c r="DDY308" s="81"/>
      <c r="DDZ308" s="81"/>
      <c r="DEA308" s="81"/>
      <c r="DEB308" s="81"/>
      <c r="DEC308" s="81"/>
      <c r="DED308" s="81"/>
      <c r="DEE308" s="81"/>
      <c r="DEF308" s="81"/>
      <c r="DEG308" s="81"/>
      <c r="DEH308" s="81"/>
      <c r="DEI308" s="81"/>
      <c r="DEJ308" s="81"/>
      <c r="DEK308" s="81"/>
      <c r="DEL308" s="81"/>
      <c r="DEM308" s="81"/>
      <c r="DEN308" s="81"/>
      <c r="DEO308" s="81"/>
      <c r="DEP308" s="81"/>
      <c r="DEQ308" s="81"/>
      <c r="DER308" s="81"/>
      <c r="DES308" s="81"/>
      <c r="DET308" s="81"/>
      <c r="DEU308" s="81"/>
      <c r="DEV308" s="81"/>
      <c r="DEW308" s="81"/>
      <c r="DEX308" s="81"/>
      <c r="DEY308" s="81"/>
      <c r="DEZ308" s="81"/>
      <c r="DFA308" s="81"/>
      <c r="DFB308" s="81"/>
      <c r="DFC308" s="81"/>
      <c r="DFD308" s="81"/>
      <c r="DFE308" s="81"/>
      <c r="DFF308" s="81"/>
      <c r="DFG308" s="81"/>
      <c r="DFH308" s="81"/>
      <c r="DFI308" s="81"/>
      <c r="DFJ308" s="81"/>
      <c r="DFK308" s="81"/>
      <c r="DFL308" s="81"/>
      <c r="DFM308" s="81"/>
      <c r="DFN308" s="81"/>
      <c r="DFO308" s="81"/>
      <c r="DFP308" s="81"/>
      <c r="DFQ308" s="81"/>
      <c r="DFR308" s="81"/>
      <c r="DFS308" s="81"/>
      <c r="DFT308" s="81"/>
      <c r="DFU308" s="81"/>
      <c r="DFV308" s="81"/>
      <c r="DFW308" s="81"/>
      <c r="DFX308" s="81"/>
      <c r="DFY308" s="81"/>
      <c r="DFZ308" s="81"/>
      <c r="DGA308" s="81"/>
      <c r="DGB308" s="81"/>
      <c r="DGC308" s="81"/>
      <c r="DGD308" s="81"/>
      <c r="DGE308" s="81"/>
      <c r="DGF308" s="81"/>
      <c r="DGG308" s="81"/>
      <c r="DGH308" s="81"/>
      <c r="DGI308" s="81"/>
      <c r="DGJ308" s="81"/>
      <c r="DGK308" s="81"/>
      <c r="DGL308" s="81"/>
      <c r="DGM308" s="81"/>
      <c r="DGN308" s="81"/>
      <c r="DGO308" s="81"/>
      <c r="DGP308" s="81"/>
      <c r="DGQ308" s="81"/>
      <c r="DGR308" s="81"/>
      <c r="DGS308" s="81"/>
      <c r="DGT308" s="81"/>
      <c r="DGU308" s="81"/>
      <c r="DGV308" s="81"/>
      <c r="DGW308" s="81"/>
      <c r="DGX308" s="81"/>
      <c r="DGY308" s="81"/>
      <c r="DGZ308" s="81"/>
      <c r="DHA308" s="81"/>
      <c r="DHB308" s="81"/>
      <c r="DHC308" s="81"/>
      <c r="DHD308" s="81"/>
      <c r="DHE308" s="81"/>
      <c r="DHF308" s="81"/>
      <c r="DHG308" s="81"/>
      <c r="DHH308" s="81"/>
      <c r="DHI308" s="81"/>
      <c r="DHJ308" s="81"/>
      <c r="DHK308" s="81"/>
      <c r="DHL308" s="81"/>
      <c r="DHM308" s="81"/>
      <c r="DHN308" s="81"/>
      <c r="DHO308" s="81"/>
      <c r="DHP308" s="81"/>
      <c r="DHQ308" s="81"/>
      <c r="DHR308" s="81"/>
      <c r="DHS308" s="81"/>
      <c r="DHT308" s="81"/>
      <c r="DHU308" s="81"/>
      <c r="DHV308" s="81"/>
      <c r="DHW308" s="81"/>
      <c r="DHX308" s="81"/>
      <c r="DHY308" s="81"/>
      <c r="DHZ308" s="81"/>
      <c r="DIA308" s="81"/>
      <c r="DIB308" s="81"/>
      <c r="DIC308" s="81"/>
      <c r="DID308" s="81"/>
      <c r="DIE308" s="81"/>
      <c r="DIF308" s="81"/>
      <c r="DIG308" s="81"/>
      <c r="DIH308" s="81"/>
      <c r="DII308" s="81"/>
      <c r="DIJ308" s="81"/>
      <c r="DIK308" s="81"/>
      <c r="DIL308" s="81"/>
      <c r="DIM308" s="81"/>
      <c r="DIN308" s="81"/>
      <c r="DIO308" s="81"/>
      <c r="DIP308" s="81"/>
      <c r="DIQ308" s="81"/>
      <c r="DIR308" s="81"/>
      <c r="DIS308" s="81"/>
      <c r="DIT308" s="81"/>
      <c r="DIU308" s="81"/>
      <c r="DIV308" s="81"/>
      <c r="DIW308" s="81"/>
      <c r="DIX308" s="81"/>
      <c r="DIY308" s="81"/>
      <c r="DIZ308" s="81"/>
      <c r="DJA308" s="81"/>
      <c r="DJB308" s="81"/>
      <c r="DJC308" s="81"/>
      <c r="DJD308" s="81"/>
      <c r="DJE308" s="81"/>
      <c r="DJF308" s="81"/>
      <c r="DJG308" s="81"/>
      <c r="DJH308" s="81"/>
      <c r="DJI308" s="81"/>
      <c r="DJJ308" s="81"/>
      <c r="DJK308" s="81"/>
      <c r="DJL308" s="81"/>
      <c r="DJM308" s="81"/>
      <c r="DJN308" s="81"/>
      <c r="DJO308" s="81"/>
      <c r="DJP308" s="81"/>
      <c r="DJQ308" s="81"/>
      <c r="DJR308" s="81"/>
      <c r="DJS308" s="81"/>
      <c r="DJT308" s="81"/>
      <c r="DJU308" s="81"/>
      <c r="DJV308" s="81"/>
      <c r="DJW308" s="81"/>
      <c r="DJX308" s="81"/>
      <c r="DJY308" s="81"/>
      <c r="DJZ308" s="81"/>
      <c r="DKA308" s="81"/>
      <c r="DKB308" s="81"/>
      <c r="DKC308" s="81"/>
      <c r="DKD308" s="81"/>
      <c r="DKE308" s="81"/>
      <c r="DKF308" s="81"/>
      <c r="DKG308" s="81"/>
      <c r="DKH308" s="81"/>
      <c r="DKI308" s="81"/>
      <c r="DKJ308" s="81"/>
      <c r="DKK308" s="81"/>
      <c r="DKL308" s="81"/>
      <c r="DKM308" s="81"/>
      <c r="DKN308" s="81"/>
      <c r="DKO308" s="81"/>
      <c r="DKP308" s="81"/>
      <c r="DKQ308" s="81"/>
      <c r="DKR308" s="81"/>
      <c r="DKS308" s="81"/>
      <c r="DKT308" s="81"/>
      <c r="DKU308" s="81"/>
      <c r="DKV308" s="81"/>
      <c r="DKW308" s="81"/>
      <c r="DKX308" s="81"/>
      <c r="DKY308" s="81"/>
      <c r="DKZ308" s="81"/>
      <c r="DLA308" s="81"/>
      <c r="DLB308" s="81"/>
      <c r="DLC308" s="81"/>
      <c r="DLD308" s="81"/>
      <c r="DLE308" s="81"/>
      <c r="DLF308" s="81"/>
      <c r="DLG308" s="81"/>
      <c r="DLH308" s="81"/>
      <c r="DLI308" s="81"/>
      <c r="DLJ308" s="81"/>
      <c r="DLK308" s="81"/>
      <c r="DLL308" s="81"/>
      <c r="DLM308" s="81"/>
      <c r="DLN308" s="81"/>
      <c r="DLO308" s="81"/>
      <c r="DLP308" s="81"/>
      <c r="DLQ308" s="81"/>
      <c r="DLR308" s="81"/>
      <c r="DLS308" s="81"/>
      <c r="DLT308" s="81"/>
      <c r="DLU308" s="81"/>
      <c r="DLV308" s="81"/>
      <c r="DLW308" s="81"/>
      <c r="DLX308" s="81"/>
      <c r="DLY308" s="81"/>
      <c r="DLZ308" s="81"/>
      <c r="DMA308" s="81"/>
      <c r="DMB308" s="81"/>
      <c r="DMC308" s="81"/>
      <c r="DMD308" s="81"/>
      <c r="DME308" s="81"/>
      <c r="DMF308" s="81"/>
      <c r="DMG308" s="81"/>
      <c r="DMH308" s="81"/>
      <c r="DMI308" s="81"/>
      <c r="DMJ308" s="81"/>
      <c r="DMK308" s="81"/>
      <c r="DML308" s="81"/>
      <c r="DMM308" s="81"/>
      <c r="DMN308" s="81"/>
      <c r="DMO308" s="81"/>
      <c r="DMP308" s="81"/>
      <c r="DMQ308" s="81"/>
      <c r="DMR308" s="81"/>
      <c r="DMS308" s="81"/>
      <c r="DMT308" s="81"/>
      <c r="DMU308" s="81"/>
      <c r="DMV308" s="81"/>
      <c r="DMW308" s="81"/>
      <c r="DMX308" s="81"/>
      <c r="DMY308" s="81"/>
      <c r="DMZ308" s="81"/>
      <c r="DNA308" s="81"/>
      <c r="DNB308" s="81"/>
      <c r="DNC308" s="81"/>
      <c r="DND308" s="81"/>
      <c r="DNE308" s="81"/>
      <c r="DNF308" s="81"/>
      <c r="DNG308" s="81"/>
      <c r="DNH308" s="81"/>
      <c r="DNI308" s="81"/>
      <c r="DNJ308" s="81"/>
      <c r="DNK308" s="81"/>
      <c r="DNL308" s="81"/>
      <c r="DNM308" s="81"/>
      <c r="DNN308" s="81"/>
      <c r="DNO308" s="81"/>
      <c r="DNP308" s="81"/>
      <c r="DNQ308" s="81"/>
      <c r="DNR308" s="81"/>
      <c r="DNS308" s="81"/>
      <c r="DNT308" s="81"/>
      <c r="DNU308" s="81"/>
      <c r="DNV308" s="81"/>
      <c r="DNW308" s="81"/>
      <c r="DNX308" s="81"/>
      <c r="DNY308" s="81"/>
      <c r="DNZ308" s="81"/>
      <c r="DOA308" s="81"/>
      <c r="DOB308" s="81"/>
      <c r="DOC308" s="81"/>
      <c r="DOD308" s="81"/>
      <c r="DOE308" s="81"/>
      <c r="DOF308" s="81"/>
      <c r="DOG308" s="81"/>
      <c r="DOH308" s="81"/>
      <c r="DOI308" s="81"/>
      <c r="DOJ308" s="81"/>
      <c r="DOK308" s="81"/>
      <c r="DOL308" s="81"/>
      <c r="DOM308" s="81"/>
      <c r="DON308" s="81"/>
      <c r="DOO308" s="81"/>
      <c r="DOP308" s="81"/>
      <c r="DOQ308" s="81"/>
      <c r="DOR308" s="81"/>
      <c r="DOS308" s="81"/>
      <c r="DOT308" s="81"/>
      <c r="DOU308" s="81"/>
      <c r="DOV308" s="81"/>
      <c r="DOW308" s="81"/>
      <c r="DOX308" s="81"/>
      <c r="DOY308" s="81"/>
      <c r="DOZ308" s="81"/>
      <c r="DPA308" s="81"/>
      <c r="DPB308" s="81"/>
      <c r="DPC308" s="81"/>
      <c r="DPD308" s="81"/>
      <c r="DPE308" s="81"/>
      <c r="DPF308" s="81"/>
      <c r="DPG308" s="81"/>
      <c r="DPH308" s="81"/>
      <c r="DPI308" s="81"/>
      <c r="DPJ308" s="81"/>
      <c r="DPK308" s="81"/>
      <c r="DPL308" s="81"/>
      <c r="DPM308" s="81"/>
      <c r="DPN308" s="81"/>
      <c r="DPO308" s="81"/>
      <c r="DPP308" s="81"/>
      <c r="DPQ308" s="81"/>
      <c r="DPR308" s="81"/>
      <c r="DPS308" s="81"/>
      <c r="DPT308" s="81"/>
      <c r="DPU308" s="81"/>
      <c r="DPV308" s="81"/>
      <c r="DPW308" s="81"/>
      <c r="DPX308" s="81"/>
      <c r="DPY308" s="81"/>
      <c r="DPZ308" s="81"/>
      <c r="DQA308" s="81"/>
      <c r="DQB308" s="81"/>
      <c r="DQC308" s="81"/>
      <c r="DQD308" s="81"/>
      <c r="DQE308" s="81"/>
      <c r="DQF308" s="81"/>
      <c r="DQG308" s="81"/>
      <c r="DQH308" s="81"/>
      <c r="DQI308" s="81"/>
      <c r="DQJ308" s="81"/>
      <c r="DQK308" s="81"/>
      <c r="DQL308" s="81"/>
      <c r="DQM308" s="81"/>
      <c r="DQN308" s="81"/>
      <c r="DQO308" s="81"/>
      <c r="DQP308" s="81"/>
      <c r="DQQ308" s="81"/>
      <c r="DQR308" s="81"/>
      <c r="DQS308" s="81"/>
      <c r="DQT308" s="81"/>
      <c r="DQU308" s="81"/>
      <c r="DQV308" s="81"/>
      <c r="DQW308" s="81"/>
      <c r="DQX308" s="81"/>
      <c r="DQY308" s="81"/>
      <c r="DQZ308" s="81"/>
      <c r="DRA308" s="81"/>
      <c r="DRB308" s="81"/>
      <c r="DRC308" s="81"/>
      <c r="DRD308" s="81"/>
      <c r="DRE308" s="81"/>
      <c r="DRF308" s="81"/>
      <c r="DRG308" s="81"/>
      <c r="DRH308" s="81"/>
      <c r="DRI308" s="81"/>
      <c r="DRJ308" s="81"/>
      <c r="DRK308" s="81"/>
      <c r="DRL308" s="81"/>
      <c r="DRM308" s="81"/>
      <c r="DRN308" s="81"/>
      <c r="DRO308" s="81"/>
      <c r="DRP308" s="81"/>
      <c r="DRQ308" s="81"/>
      <c r="DRR308" s="81"/>
      <c r="DRS308" s="81"/>
      <c r="DRT308" s="81"/>
      <c r="DRU308" s="81"/>
      <c r="DRV308" s="81"/>
      <c r="DRW308" s="81"/>
      <c r="DRX308" s="81"/>
      <c r="DRY308" s="81"/>
      <c r="DRZ308" s="81"/>
      <c r="DSA308" s="81"/>
      <c r="DSB308" s="81"/>
      <c r="DSC308" s="81"/>
      <c r="DSD308" s="81"/>
      <c r="DSE308" s="81"/>
      <c r="DSF308" s="81"/>
      <c r="DSG308" s="81"/>
      <c r="DSH308" s="81"/>
      <c r="DSI308" s="81"/>
      <c r="DSJ308" s="81"/>
      <c r="DSK308" s="81"/>
      <c r="DSL308" s="81"/>
      <c r="DSM308" s="81"/>
      <c r="DSN308" s="81"/>
      <c r="DSO308" s="81"/>
      <c r="DSP308" s="81"/>
      <c r="DSQ308" s="81"/>
      <c r="DSR308" s="81"/>
      <c r="DSS308" s="81"/>
      <c r="DST308" s="81"/>
      <c r="DSU308" s="81"/>
      <c r="DSV308" s="81"/>
      <c r="DSW308" s="81"/>
      <c r="DSX308" s="81"/>
      <c r="DSY308" s="81"/>
      <c r="DSZ308" s="81"/>
      <c r="DTA308" s="81"/>
      <c r="DTB308" s="81"/>
      <c r="DTC308" s="81"/>
      <c r="DTD308" s="81"/>
      <c r="DTE308" s="81"/>
      <c r="DTF308" s="81"/>
      <c r="DTG308" s="81"/>
      <c r="DTH308" s="81"/>
      <c r="DTI308" s="81"/>
      <c r="DTJ308" s="81"/>
      <c r="DTK308" s="81"/>
      <c r="DTL308" s="81"/>
      <c r="DTM308" s="81"/>
      <c r="DTN308" s="81"/>
      <c r="DTO308" s="81"/>
      <c r="DTP308" s="81"/>
      <c r="DTQ308" s="81"/>
      <c r="DTR308" s="81"/>
      <c r="DTS308" s="81"/>
      <c r="DTT308" s="81"/>
      <c r="DTU308" s="81"/>
      <c r="DTV308" s="81"/>
      <c r="DTW308" s="81"/>
      <c r="DTX308" s="81"/>
      <c r="DTY308" s="81"/>
      <c r="DTZ308" s="81"/>
      <c r="DUA308" s="81"/>
      <c r="DUB308" s="81"/>
      <c r="DUC308" s="81"/>
      <c r="DUD308" s="81"/>
      <c r="DUE308" s="81"/>
      <c r="DUF308" s="81"/>
      <c r="DUG308" s="81"/>
      <c r="DUH308" s="81"/>
      <c r="DUI308" s="81"/>
      <c r="DUJ308" s="81"/>
      <c r="DUK308" s="81"/>
      <c r="DUL308" s="81"/>
      <c r="DUM308" s="81"/>
      <c r="DUN308" s="81"/>
      <c r="DUO308" s="81"/>
      <c r="DUP308" s="81"/>
      <c r="DUQ308" s="81"/>
      <c r="DUR308" s="81"/>
      <c r="DUS308" s="81"/>
      <c r="DUT308" s="81"/>
      <c r="DUU308" s="81"/>
      <c r="DUV308" s="81"/>
      <c r="DUW308" s="81"/>
      <c r="DUX308" s="81"/>
      <c r="DUY308" s="81"/>
      <c r="DUZ308" s="81"/>
      <c r="DVA308" s="81"/>
      <c r="DVB308" s="81"/>
      <c r="DVC308" s="81"/>
      <c r="DVD308" s="81"/>
      <c r="DVE308" s="81"/>
      <c r="DVF308" s="81"/>
      <c r="DVG308" s="81"/>
      <c r="DVH308" s="81"/>
      <c r="DVI308" s="81"/>
      <c r="DVJ308" s="81"/>
      <c r="DVK308" s="81"/>
      <c r="DVL308" s="81"/>
      <c r="DVM308" s="81"/>
      <c r="DVN308" s="81"/>
      <c r="DVO308" s="81"/>
      <c r="DVP308" s="81"/>
      <c r="DVQ308" s="81"/>
      <c r="DVR308" s="81"/>
      <c r="DVS308" s="81"/>
      <c r="DVT308" s="81"/>
      <c r="DVU308" s="81"/>
      <c r="DVV308" s="81"/>
      <c r="DVW308" s="81"/>
      <c r="DVX308" s="81"/>
      <c r="DVY308" s="81"/>
      <c r="DVZ308" s="81"/>
      <c r="DWA308" s="81"/>
      <c r="DWB308" s="81"/>
      <c r="DWC308" s="81"/>
      <c r="DWD308" s="81"/>
      <c r="DWE308" s="81"/>
      <c r="DWF308" s="81"/>
      <c r="DWG308" s="81"/>
      <c r="DWH308" s="81"/>
      <c r="DWI308" s="81"/>
      <c r="DWJ308" s="81"/>
      <c r="DWK308" s="81"/>
      <c r="DWL308" s="81"/>
      <c r="DWM308" s="81"/>
      <c r="DWN308" s="81"/>
      <c r="DWO308" s="81"/>
      <c r="DWP308" s="81"/>
      <c r="DWQ308" s="81"/>
      <c r="DWR308" s="81"/>
      <c r="DWS308" s="81"/>
      <c r="DWT308" s="81"/>
      <c r="DWU308" s="81"/>
      <c r="DWV308" s="81"/>
      <c r="DWW308" s="81"/>
      <c r="DWX308" s="81"/>
      <c r="DWY308" s="81"/>
      <c r="DWZ308" s="81"/>
      <c r="DXA308" s="81"/>
      <c r="DXB308" s="81"/>
      <c r="DXC308" s="81"/>
      <c r="DXD308" s="81"/>
      <c r="DXE308" s="81"/>
      <c r="DXF308" s="81"/>
      <c r="DXG308" s="81"/>
      <c r="DXH308" s="81"/>
      <c r="DXI308" s="81"/>
      <c r="DXJ308" s="81"/>
      <c r="DXK308" s="81"/>
      <c r="DXL308" s="81"/>
      <c r="DXM308" s="81"/>
      <c r="DXN308" s="81"/>
      <c r="DXO308" s="81"/>
      <c r="DXP308" s="81"/>
      <c r="DXQ308" s="81"/>
      <c r="DXR308" s="81"/>
      <c r="DXS308" s="81"/>
      <c r="DXT308" s="81"/>
      <c r="DXU308" s="81"/>
      <c r="DXV308" s="81"/>
      <c r="DXW308" s="81"/>
      <c r="DXX308" s="81"/>
      <c r="DXY308" s="81"/>
      <c r="DXZ308" s="81"/>
      <c r="DYA308" s="81"/>
      <c r="DYB308" s="81"/>
      <c r="DYC308" s="81"/>
      <c r="DYD308" s="81"/>
      <c r="DYE308" s="81"/>
      <c r="DYF308" s="81"/>
      <c r="DYG308" s="81"/>
      <c r="DYH308" s="81"/>
      <c r="DYI308" s="81"/>
      <c r="DYJ308" s="81"/>
      <c r="DYK308" s="81"/>
      <c r="DYL308" s="81"/>
      <c r="DYM308" s="81"/>
      <c r="DYN308" s="81"/>
      <c r="DYO308" s="81"/>
      <c r="DYP308" s="81"/>
      <c r="DYQ308" s="81"/>
      <c r="DYR308" s="81"/>
      <c r="DYS308" s="81"/>
      <c r="DYT308" s="81"/>
      <c r="DYU308" s="81"/>
      <c r="DYV308" s="81"/>
      <c r="DYW308" s="81"/>
      <c r="DYX308" s="81"/>
      <c r="DYY308" s="81"/>
      <c r="DYZ308" s="81"/>
      <c r="DZA308" s="81"/>
      <c r="DZB308" s="81"/>
      <c r="DZC308" s="81"/>
      <c r="DZD308" s="81"/>
      <c r="DZE308" s="81"/>
      <c r="DZF308" s="81"/>
      <c r="DZG308" s="81"/>
      <c r="DZH308" s="81"/>
      <c r="DZI308" s="81"/>
      <c r="DZJ308" s="81"/>
      <c r="DZK308" s="81"/>
      <c r="DZL308" s="81"/>
      <c r="DZM308" s="81"/>
      <c r="DZN308" s="81"/>
      <c r="DZO308" s="81"/>
      <c r="DZP308" s="81"/>
      <c r="DZQ308" s="81"/>
      <c r="DZR308" s="81"/>
      <c r="DZS308" s="81"/>
      <c r="DZT308" s="81"/>
      <c r="DZU308" s="81"/>
      <c r="DZV308" s="81"/>
      <c r="DZW308" s="81"/>
      <c r="DZX308" s="81"/>
      <c r="DZY308" s="81"/>
      <c r="DZZ308" s="81"/>
      <c r="EAA308" s="81"/>
      <c r="EAB308" s="81"/>
      <c r="EAC308" s="81"/>
      <c r="EAD308" s="81"/>
      <c r="EAE308" s="81"/>
      <c r="EAF308" s="81"/>
      <c r="EAG308" s="81"/>
      <c r="EAH308" s="81"/>
      <c r="EAI308" s="81"/>
      <c r="EAJ308" s="81"/>
      <c r="EAK308" s="81"/>
      <c r="EAL308" s="81"/>
      <c r="EAM308" s="81"/>
      <c r="EAN308" s="81"/>
      <c r="EAO308" s="81"/>
      <c r="EAP308" s="81"/>
      <c r="EAQ308" s="81"/>
      <c r="EAR308" s="81"/>
      <c r="EAS308" s="81"/>
      <c r="EAT308" s="81"/>
      <c r="EAU308" s="81"/>
      <c r="EAV308" s="81"/>
      <c r="EAW308" s="81"/>
      <c r="EAX308" s="81"/>
      <c r="EAY308" s="81"/>
      <c r="EAZ308" s="81"/>
      <c r="EBA308" s="81"/>
      <c r="EBB308" s="81"/>
      <c r="EBC308" s="81"/>
      <c r="EBD308" s="81"/>
      <c r="EBE308" s="81"/>
      <c r="EBF308" s="81"/>
      <c r="EBG308" s="81"/>
      <c r="EBH308" s="81"/>
      <c r="EBI308" s="81"/>
      <c r="EBJ308" s="81"/>
      <c r="EBK308" s="81"/>
      <c r="EBL308" s="81"/>
      <c r="EBM308" s="81"/>
      <c r="EBN308" s="81"/>
      <c r="EBO308" s="81"/>
      <c r="EBP308" s="81"/>
      <c r="EBQ308" s="81"/>
      <c r="EBR308" s="81"/>
      <c r="EBS308" s="81"/>
      <c r="EBT308" s="81"/>
      <c r="EBU308" s="81"/>
      <c r="EBV308" s="81"/>
      <c r="EBW308" s="81"/>
      <c r="EBX308" s="81"/>
      <c r="EBY308" s="81"/>
      <c r="EBZ308" s="81"/>
      <c r="ECA308" s="81"/>
      <c r="ECB308" s="81"/>
      <c r="ECC308" s="81"/>
      <c r="ECD308" s="81"/>
      <c r="ECE308" s="81"/>
      <c r="ECF308" s="81"/>
      <c r="ECG308" s="81"/>
      <c r="ECH308" s="81"/>
      <c r="ECI308" s="81"/>
      <c r="ECJ308" s="81"/>
      <c r="ECK308" s="81"/>
      <c r="ECL308" s="81"/>
      <c r="ECM308" s="81"/>
      <c r="ECN308" s="81"/>
      <c r="ECO308" s="81"/>
      <c r="ECP308" s="81"/>
      <c r="ECQ308" s="81"/>
      <c r="ECR308" s="81"/>
      <c r="ECS308" s="81"/>
      <c r="ECT308" s="81"/>
      <c r="ECU308" s="81"/>
      <c r="ECV308" s="81"/>
      <c r="ECW308" s="81"/>
      <c r="ECX308" s="81"/>
      <c r="ECY308" s="81"/>
      <c r="ECZ308" s="81"/>
      <c r="EDA308" s="81"/>
      <c r="EDB308" s="81"/>
      <c r="EDC308" s="81"/>
      <c r="EDD308" s="81"/>
      <c r="EDE308" s="81"/>
      <c r="EDF308" s="81"/>
      <c r="EDG308" s="81"/>
      <c r="EDH308" s="81"/>
      <c r="EDI308" s="81"/>
      <c r="EDJ308" s="81"/>
      <c r="EDK308" s="81"/>
      <c r="EDL308" s="81"/>
      <c r="EDM308" s="81"/>
      <c r="EDN308" s="81"/>
      <c r="EDO308" s="81"/>
      <c r="EDP308" s="81"/>
      <c r="EDQ308" s="81"/>
      <c r="EDR308" s="81"/>
      <c r="EDS308" s="81"/>
      <c r="EDT308" s="81"/>
      <c r="EDU308" s="81"/>
      <c r="EDV308" s="81"/>
      <c r="EDW308" s="81"/>
      <c r="EDX308" s="81"/>
      <c r="EDY308" s="81"/>
      <c r="EDZ308" s="81"/>
      <c r="EEA308" s="81"/>
      <c r="EEB308" s="81"/>
      <c r="EEC308" s="81"/>
      <c r="EED308" s="81"/>
      <c r="EEE308" s="81"/>
      <c r="EEF308" s="81"/>
      <c r="EEG308" s="81"/>
      <c r="EEH308" s="81"/>
      <c r="EEI308" s="81"/>
      <c r="EEJ308" s="81"/>
      <c r="EEK308" s="81"/>
      <c r="EEL308" s="81"/>
      <c r="EEM308" s="81"/>
      <c r="EEN308" s="81"/>
      <c r="EEO308" s="81"/>
      <c r="EEP308" s="81"/>
      <c r="EEQ308" s="81"/>
      <c r="EER308" s="81"/>
      <c r="EES308" s="81"/>
      <c r="EET308" s="81"/>
      <c r="EEU308" s="81"/>
      <c r="EEV308" s="81"/>
      <c r="EEW308" s="81"/>
      <c r="EEX308" s="81"/>
      <c r="EEY308" s="81"/>
      <c r="EEZ308" s="81"/>
      <c r="EFA308" s="81"/>
      <c r="EFB308" s="81"/>
      <c r="EFC308" s="81"/>
      <c r="EFD308" s="81"/>
      <c r="EFE308" s="81"/>
      <c r="EFF308" s="81"/>
      <c r="EFG308" s="81"/>
      <c r="EFH308" s="81"/>
      <c r="EFI308" s="81"/>
      <c r="EFJ308" s="81"/>
      <c r="EFK308" s="81"/>
      <c r="EFL308" s="81"/>
      <c r="EFM308" s="81"/>
      <c r="EFN308" s="81"/>
      <c r="EFO308" s="81"/>
      <c r="EFP308" s="81"/>
      <c r="EFQ308" s="81"/>
      <c r="EFR308" s="81"/>
      <c r="EFS308" s="81"/>
      <c r="EFT308" s="81"/>
      <c r="EFU308" s="81"/>
      <c r="EFV308" s="81"/>
      <c r="EFW308" s="81"/>
      <c r="EFX308" s="81"/>
      <c r="EFY308" s="81"/>
      <c r="EFZ308" s="81"/>
      <c r="EGA308" s="81"/>
      <c r="EGB308" s="81"/>
      <c r="EGC308" s="81"/>
      <c r="EGD308" s="81"/>
      <c r="EGE308" s="81"/>
      <c r="EGF308" s="81"/>
      <c r="EGG308" s="81"/>
      <c r="EGH308" s="81"/>
      <c r="EGI308" s="81"/>
      <c r="EGJ308" s="81"/>
      <c r="EGK308" s="81"/>
      <c r="EGL308" s="81"/>
      <c r="EGM308" s="81"/>
      <c r="EGN308" s="81"/>
      <c r="EGO308" s="81"/>
      <c r="EGP308" s="81"/>
      <c r="EGQ308" s="81"/>
      <c r="EGR308" s="81"/>
      <c r="EGS308" s="81"/>
      <c r="EGT308" s="81"/>
      <c r="EGU308" s="81"/>
      <c r="EGV308" s="81"/>
      <c r="EGW308" s="81"/>
      <c r="EGX308" s="81"/>
      <c r="EGY308" s="81"/>
      <c r="EGZ308" s="81"/>
      <c r="EHA308" s="81"/>
      <c r="EHB308" s="81"/>
      <c r="EHC308" s="81"/>
      <c r="EHD308" s="81"/>
      <c r="EHE308" s="81"/>
      <c r="EHF308" s="81"/>
      <c r="EHG308" s="81"/>
      <c r="EHH308" s="81"/>
      <c r="EHI308" s="81"/>
      <c r="EHJ308" s="81"/>
      <c r="EHK308" s="81"/>
      <c r="EHL308" s="81"/>
      <c r="EHM308" s="81"/>
      <c r="EHN308" s="81"/>
      <c r="EHO308" s="81"/>
      <c r="EHP308" s="81"/>
      <c r="EHQ308" s="81"/>
      <c r="EHR308" s="81"/>
      <c r="EHS308" s="81"/>
      <c r="EHT308" s="81"/>
      <c r="EHU308" s="81"/>
      <c r="EHV308" s="81"/>
      <c r="EHW308" s="81"/>
      <c r="EHX308" s="81"/>
      <c r="EHY308" s="81"/>
      <c r="EHZ308" s="81"/>
      <c r="EIA308" s="81"/>
      <c r="EIB308" s="81"/>
      <c r="EIC308" s="81"/>
      <c r="EID308" s="81"/>
      <c r="EIE308" s="81"/>
      <c r="EIF308" s="81"/>
      <c r="EIG308" s="81"/>
      <c r="EIH308" s="81"/>
      <c r="EII308" s="81"/>
      <c r="EIJ308" s="81"/>
      <c r="EIK308" s="81"/>
      <c r="EIL308" s="81"/>
      <c r="EIM308" s="81"/>
      <c r="EIN308" s="81"/>
      <c r="EIO308" s="81"/>
      <c r="EIP308" s="81"/>
      <c r="EIQ308" s="81"/>
      <c r="EIR308" s="81"/>
      <c r="EIS308" s="81"/>
      <c r="EIT308" s="81"/>
      <c r="EIU308" s="81"/>
      <c r="EIV308" s="81"/>
      <c r="EIW308" s="81"/>
      <c r="EIX308" s="81"/>
      <c r="EIY308" s="81"/>
      <c r="EIZ308" s="81"/>
      <c r="EJA308" s="81"/>
      <c r="EJB308" s="81"/>
      <c r="EJC308" s="81"/>
      <c r="EJD308" s="81"/>
      <c r="EJE308" s="81"/>
      <c r="EJF308" s="81"/>
      <c r="EJG308" s="81"/>
      <c r="EJH308" s="81"/>
      <c r="EJI308" s="81"/>
      <c r="EJJ308" s="81"/>
      <c r="EJK308" s="81"/>
      <c r="EJL308" s="81"/>
      <c r="EJM308" s="81"/>
      <c r="EJN308" s="81"/>
      <c r="EJO308" s="81"/>
      <c r="EJP308" s="81"/>
      <c r="EJQ308" s="81"/>
      <c r="EJR308" s="81"/>
      <c r="EJS308" s="81"/>
      <c r="EJT308" s="81"/>
      <c r="EJU308" s="81"/>
      <c r="EJV308" s="81"/>
      <c r="EJW308" s="81"/>
      <c r="EJX308" s="81"/>
      <c r="EJY308" s="81"/>
      <c r="EJZ308" s="81"/>
      <c r="EKA308" s="81"/>
      <c r="EKB308" s="81"/>
      <c r="EKC308" s="81"/>
      <c r="EKD308" s="81"/>
      <c r="EKE308" s="81"/>
      <c r="EKF308" s="81"/>
      <c r="EKG308" s="81"/>
      <c r="EKH308" s="81"/>
      <c r="EKI308" s="81"/>
      <c r="EKJ308" s="81"/>
      <c r="EKK308" s="81"/>
      <c r="EKL308" s="81"/>
      <c r="EKM308" s="81"/>
      <c r="EKN308" s="81"/>
      <c r="EKO308" s="81"/>
      <c r="EKP308" s="81"/>
      <c r="EKQ308" s="81"/>
      <c r="EKR308" s="81"/>
      <c r="EKS308" s="81"/>
      <c r="EKT308" s="81"/>
      <c r="EKU308" s="81"/>
      <c r="EKV308" s="81"/>
      <c r="EKW308" s="81"/>
      <c r="EKX308" s="81"/>
      <c r="EKY308" s="81"/>
      <c r="EKZ308" s="81"/>
      <c r="ELA308" s="81"/>
      <c r="ELB308" s="81"/>
      <c r="ELC308" s="81"/>
      <c r="ELD308" s="81"/>
      <c r="ELE308" s="81"/>
      <c r="ELF308" s="81"/>
      <c r="ELG308" s="81"/>
      <c r="ELH308" s="81"/>
      <c r="ELI308" s="81"/>
      <c r="ELJ308" s="81"/>
      <c r="ELK308" s="81"/>
      <c r="ELL308" s="81"/>
      <c r="ELM308" s="81"/>
      <c r="ELN308" s="81"/>
      <c r="ELO308" s="81"/>
      <c r="ELP308" s="81"/>
      <c r="ELQ308" s="81"/>
      <c r="ELR308" s="81"/>
      <c r="ELS308" s="81"/>
      <c r="ELT308" s="81"/>
      <c r="ELU308" s="81"/>
      <c r="ELV308" s="81"/>
      <c r="ELW308" s="81"/>
      <c r="ELX308" s="81"/>
      <c r="ELY308" s="81"/>
      <c r="ELZ308" s="81"/>
      <c r="EMA308" s="81"/>
      <c r="EMB308" s="81"/>
      <c r="EMC308" s="81"/>
      <c r="EMD308" s="81"/>
      <c r="EME308" s="81"/>
      <c r="EMF308" s="81"/>
      <c r="EMG308" s="81"/>
      <c r="EMH308" s="81"/>
      <c r="EMI308" s="81"/>
      <c r="EMJ308" s="81"/>
      <c r="EMK308" s="81"/>
      <c r="EML308" s="81"/>
      <c r="EMM308" s="81"/>
      <c r="EMN308" s="81"/>
      <c r="EMO308" s="81"/>
      <c r="EMP308" s="81"/>
      <c r="EMQ308" s="81"/>
      <c r="EMR308" s="81"/>
      <c r="EMS308" s="81"/>
      <c r="EMT308" s="81"/>
      <c r="EMU308" s="81"/>
      <c r="EMV308" s="81"/>
      <c r="EMW308" s="81"/>
      <c r="EMX308" s="81"/>
      <c r="EMY308" s="81"/>
      <c r="EMZ308" s="81"/>
      <c r="ENA308" s="81"/>
      <c r="ENB308" s="81"/>
      <c r="ENC308" s="81"/>
      <c r="END308" s="81"/>
      <c r="ENE308" s="81"/>
      <c r="ENF308" s="81"/>
      <c r="ENG308" s="81"/>
      <c r="ENH308" s="81"/>
      <c r="ENI308" s="81"/>
      <c r="ENJ308" s="81"/>
      <c r="ENK308" s="81"/>
      <c r="ENL308" s="81"/>
      <c r="ENM308" s="81"/>
      <c r="ENN308" s="81"/>
      <c r="ENO308" s="81"/>
      <c r="ENP308" s="81"/>
      <c r="ENQ308" s="81"/>
      <c r="ENR308" s="81"/>
      <c r="ENS308" s="81"/>
      <c r="ENT308" s="81"/>
      <c r="ENU308" s="81"/>
      <c r="ENV308" s="81"/>
      <c r="ENW308" s="81"/>
      <c r="ENX308" s="81"/>
      <c r="ENY308" s="81"/>
      <c r="ENZ308" s="81"/>
      <c r="EOA308" s="81"/>
      <c r="EOB308" s="81"/>
      <c r="EOC308" s="81"/>
      <c r="EOD308" s="81"/>
      <c r="EOE308" s="81"/>
      <c r="EOF308" s="81"/>
      <c r="EOG308" s="81"/>
      <c r="EOH308" s="81"/>
      <c r="EOI308" s="81"/>
      <c r="EOJ308" s="81"/>
      <c r="EOK308" s="81"/>
      <c r="EOL308" s="81"/>
      <c r="EOM308" s="81"/>
      <c r="EON308" s="81"/>
      <c r="EOO308" s="81"/>
      <c r="EOP308" s="81"/>
      <c r="EOQ308" s="81"/>
      <c r="EOR308" s="81"/>
      <c r="EOS308" s="81"/>
      <c r="EOT308" s="81"/>
      <c r="EOU308" s="81"/>
      <c r="EOV308" s="81"/>
      <c r="EOW308" s="81"/>
      <c r="EOX308" s="81"/>
      <c r="EOY308" s="81"/>
      <c r="EOZ308" s="81"/>
      <c r="EPA308" s="81"/>
      <c r="EPB308" s="81"/>
      <c r="EPC308" s="81"/>
      <c r="EPD308" s="81"/>
      <c r="EPE308" s="81"/>
      <c r="EPF308" s="81"/>
      <c r="EPG308" s="81"/>
      <c r="EPH308" s="81"/>
      <c r="EPI308" s="81"/>
      <c r="EPJ308" s="81"/>
      <c r="EPK308" s="81"/>
      <c r="EPL308" s="81"/>
      <c r="EPM308" s="81"/>
      <c r="EPN308" s="81"/>
      <c r="EPO308" s="81"/>
      <c r="EPP308" s="81"/>
      <c r="EPQ308" s="81"/>
      <c r="EPR308" s="81"/>
      <c r="EPS308" s="81"/>
      <c r="EPT308" s="81"/>
      <c r="EPU308" s="81"/>
      <c r="EPV308" s="81"/>
      <c r="EPW308" s="81"/>
      <c r="EPX308" s="81"/>
      <c r="EPY308" s="81"/>
      <c r="EPZ308" s="81"/>
      <c r="EQA308" s="81"/>
      <c r="EQB308" s="81"/>
      <c r="EQC308" s="81"/>
      <c r="EQD308" s="81"/>
      <c r="EQE308" s="81"/>
      <c r="EQF308" s="81"/>
      <c r="EQG308" s="81"/>
      <c r="EQH308" s="81"/>
      <c r="EQI308" s="81"/>
      <c r="EQJ308" s="81"/>
      <c r="EQK308" s="81"/>
      <c r="EQL308" s="81"/>
      <c r="EQM308" s="81"/>
      <c r="EQN308" s="81"/>
      <c r="EQO308" s="81"/>
      <c r="EQP308" s="81"/>
      <c r="EQQ308" s="81"/>
      <c r="EQR308" s="81"/>
      <c r="EQS308" s="81"/>
      <c r="EQT308" s="81"/>
      <c r="EQU308" s="81"/>
      <c r="EQV308" s="81"/>
      <c r="EQW308" s="81"/>
      <c r="EQX308" s="81"/>
      <c r="EQY308" s="81"/>
      <c r="EQZ308" s="81"/>
      <c r="ERA308" s="81"/>
      <c r="ERB308" s="81"/>
      <c r="ERC308" s="81"/>
      <c r="ERD308" s="81"/>
      <c r="ERE308" s="81"/>
      <c r="ERF308" s="81"/>
      <c r="ERG308" s="81"/>
      <c r="ERH308" s="81"/>
      <c r="ERI308" s="81"/>
      <c r="ERJ308" s="81"/>
      <c r="ERK308" s="81"/>
      <c r="ERL308" s="81"/>
      <c r="ERM308" s="81"/>
      <c r="ERN308" s="81"/>
      <c r="ERO308" s="81"/>
      <c r="ERP308" s="81"/>
      <c r="ERQ308" s="81"/>
      <c r="ERR308" s="81"/>
      <c r="ERS308" s="81"/>
      <c r="ERT308" s="81"/>
      <c r="ERU308" s="81"/>
      <c r="ERV308" s="81"/>
      <c r="ERW308" s="81"/>
      <c r="ERX308" s="81"/>
      <c r="ERY308" s="81"/>
      <c r="ERZ308" s="81"/>
      <c r="ESA308" s="81"/>
      <c r="ESB308" s="81"/>
      <c r="ESC308" s="81"/>
      <c r="ESD308" s="81"/>
      <c r="ESE308" s="81"/>
      <c r="ESF308" s="81"/>
      <c r="ESG308" s="81"/>
      <c r="ESH308" s="81"/>
      <c r="ESI308" s="81"/>
      <c r="ESJ308" s="81"/>
      <c r="ESK308" s="81"/>
      <c r="ESL308" s="81"/>
      <c r="ESM308" s="81"/>
      <c r="ESN308" s="81"/>
      <c r="ESO308" s="81"/>
      <c r="ESP308" s="81"/>
      <c r="ESQ308" s="81"/>
      <c r="ESR308" s="81"/>
      <c r="ESS308" s="81"/>
      <c r="EST308" s="81"/>
      <c r="ESU308" s="81"/>
      <c r="ESV308" s="81"/>
      <c r="ESW308" s="81"/>
      <c r="ESX308" s="81"/>
      <c r="ESY308" s="81"/>
      <c r="ESZ308" s="81"/>
      <c r="ETA308" s="81"/>
      <c r="ETB308" s="81"/>
      <c r="ETC308" s="81"/>
      <c r="ETD308" s="81"/>
      <c r="ETE308" s="81"/>
      <c r="ETF308" s="81"/>
      <c r="ETG308" s="81"/>
      <c r="ETH308" s="81"/>
      <c r="ETI308" s="81"/>
      <c r="ETJ308" s="81"/>
      <c r="ETK308" s="81"/>
      <c r="ETL308" s="81"/>
      <c r="ETM308" s="81"/>
      <c r="ETN308" s="81"/>
      <c r="ETO308" s="81"/>
      <c r="ETP308" s="81"/>
      <c r="ETQ308" s="81"/>
      <c r="ETR308" s="81"/>
      <c r="ETS308" s="81"/>
      <c r="ETT308" s="81"/>
      <c r="ETU308" s="81"/>
      <c r="ETV308" s="81"/>
      <c r="ETW308" s="81"/>
      <c r="ETX308" s="81"/>
      <c r="ETY308" s="81"/>
      <c r="ETZ308" s="81"/>
      <c r="EUA308" s="81"/>
      <c r="EUB308" s="81"/>
      <c r="EUC308" s="81"/>
      <c r="EUD308" s="81"/>
      <c r="EUE308" s="81"/>
      <c r="EUF308" s="81"/>
      <c r="EUG308" s="81"/>
      <c r="EUH308" s="81"/>
      <c r="EUI308" s="81"/>
      <c r="EUJ308" s="81"/>
      <c r="EUK308" s="81"/>
      <c r="EUL308" s="81"/>
      <c r="EUM308" s="81"/>
      <c r="EUN308" s="81"/>
      <c r="EUO308" s="81"/>
      <c r="EUP308" s="81"/>
      <c r="EUQ308" s="81"/>
      <c r="EUR308" s="81"/>
      <c r="EUS308" s="81"/>
      <c r="EUT308" s="81"/>
      <c r="EUU308" s="81"/>
      <c r="EUV308" s="81"/>
      <c r="EUW308" s="81"/>
      <c r="EUX308" s="81"/>
      <c r="EUY308" s="81"/>
      <c r="EUZ308" s="81"/>
      <c r="EVA308" s="81"/>
      <c r="EVB308" s="81"/>
      <c r="EVC308" s="81"/>
      <c r="EVD308" s="81"/>
      <c r="EVE308" s="81"/>
      <c r="EVF308" s="81"/>
      <c r="EVG308" s="81"/>
      <c r="EVH308" s="81"/>
      <c r="EVI308" s="81"/>
      <c r="EVJ308" s="81"/>
      <c r="EVK308" s="81"/>
      <c r="EVL308" s="81"/>
      <c r="EVM308" s="81"/>
      <c r="EVN308" s="81"/>
      <c r="EVO308" s="81"/>
      <c r="EVP308" s="81"/>
      <c r="EVQ308" s="81"/>
      <c r="EVR308" s="81"/>
      <c r="EVS308" s="81"/>
      <c r="EVT308" s="81"/>
      <c r="EVU308" s="81"/>
      <c r="EVV308" s="81"/>
      <c r="EVW308" s="81"/>
      <c r="EVX308" s="81"/>
      <c r="EVY308" s="81"/>
      <c r="EVZ308" s="81"/>
      <c r="EWA308" s="81"/>
      <c r="EWB308" s="81"/>
      <c r="EWC308" s="81"/>
      <c r="EWD308" s="81"/>
      <c r="EWE308" s="81"/>
      <c r="EWF308" s="81"/>
      <c r="EWG308" s="81"/>
      <c r="EWH308" s="81"/>
      <c r="EWI308" s="81"/>
      <c r="EWJ308" s="81"/>
      <c r="EWK308" s="81"/>
      <c r="EWL308" s="81"/>
      <c r="EWM308" s="81"/>
      <c r="EWN308" s="81"/>
      <c r="EWO308" s="81"/>
      <c r="EWP308" s="81"/>
      <c r="EWQ308" s="81"/>
      <c r="EWR308" s="81"/>
      <c r="EWS308" s="81"/>
      <c r="EWT308" s="81"/>
      <c r="EWU308" s="81"/>
      <c r="EWV308" s="81"/>
      <c r="EWW308" s="81"/>
      <c r="EWX308" s="81"/>
      <c r="EWY308" s="81"/>
      <c r="EWZ308" s="81"/>
      <c r="EXA308" s="81"/>
      <c r="EXB308" s="81"/>
      <c r="EXC308" s="81"/>
      <c r="EXD308" s="81"/>
      <c r="EXE308" s="81"/>
      <c r="EXF308" s="81"/>
      <c r="EXG308" s="81"/>
      <c r="EXH308" s="81"/>
      <c r="EXI308" s="81"/>
      <c r="EXJ308" s="81"/>
      <c r="EXK308" s="81"/>
      <c r="EXL308" s="81"/>
      <c r="EXM308" s="81"/>
      <c r="EXN308" s="81"/>
      <c r="EXO308" s="81"/>
      <c r="EXP308" s="81"/>
      <c r="EXQ308" s="81"/>
      <c r="EXR308" s="81"/>
      <c r="EXS308" s="81"/>
      <c r="EXT308" s="81"/>
      <c r="EXU308" s="81"/>
      <c r="EXV308" s="81"/>
      <c r="EXW308" s="81"/>
      <c r="EXX308" s="81"/>
      <c r="EXY308" s="81"/>
      <c r="EXZ308" s="81"/>
      <c r="EYA308" s="81"/>
      <c r="EYB308" s="81"/>
      <c r="EYC308" s="81"/>
      <c r="EYD308" s="81"/>
      <c r="EYE308" s="81"/>
      <c r="EYF308" s="81"/>
      <c r="EYG308" s="81"/>
      <c r="EYH308" s="81"/>
      <c r="EYI308" s="81"/>
      <c r="EYJ308" s="81"/>
      <c r="EYK308" s="81"/>
      <c r="EYL308" s="81"/>
      <c r="EYM308" s="81"/>
      <c r="EYN308" s="81"/>
      <c r="EYO308" s="81"/>
      <c r="EYP308" s="81"/>
      <c r="EYQ308" s="81"/>
      <c r="EYR308" s="81"/>
      <c r="EYS308" s="81"/>
      <c r="EYT308" s="81"/>
      <c r="EYU308" s="81"/>
      <c r="EYV308" s="81"/>
      <c r="EYW308" s="81"/>
      <c r="EYX308" s="81"/>
      <c r="EYY308" s="81"/>
      <c r="EYZ308" s="81"/>
      <c r="EZA308" s="81"/>
      <c r="EZB308" s="81"/>
      <c r="EZC308" s="81"/>
      <c r="EZD308" s="81"/>
      <c r="EZE308" s="81"/>
      <c r="EZF308" s="81"/>
      <c r="EZG308" s="81"/>
      <c r="EZH308" s="81"/>
      <c r="EZI308" s="81"/>
      <c r="EZJ308" s="81"/>
      <c r="EZK308" s="81"/>
      <c r="EZL308" s="81"/>
      <c r="EZM308" s="81"/>
      <c r="EZN308" s="81"/>
      <c r="EZO308" s="81"/>
      <c r="EZP308" s="81"/>
      <c r="EZQ308" s="81"/>
      <c r="EZR308" s="81"/>
      <c r="EZS308" s="81"/>
      <c r="EZT308" s="81"/>
      <c r="EZU308" s="81"/>
      <c r="EZV308" s="81"/>
      <c r="EZW308" s="81"/>
      <c r="EZX308" s="81"/>
      <c r="EZY308" s="81"/>
      <c r="EZZ308" s="81"/>
      <c r="FAA308" s="81"/>
      <c r="FAB308" s="81"/>
      <c r="FAC308" s="81"/>
      <c r="FAD308" s="81"/>
      <c r="FAE308" s="81"/>
      <c r="FAF308" s="81"/>
      <c r="FAG308" s="81"/>
      <c r="FAH308" s="81"/>
      <c r="FAI308" s="81"/>
      <c r="FAJ308" s="81"/>
      <c r="FAK308" s="81"/>
      <c r="FAL308" s="81"/>
      <c r="FAM308" s="81"/>
      <c r="FAN308" s="81"/>
      <c r="FAO308" s="81"/>
      <c r="FAP308" s="81"/>
      <c r="FAQ308" s="81"/>
      <c r="FAR308" s="81"/>
      <c r="FAS308" s="81"/>
      <c r="FAT308" s="81"/>
      <c r="FAU308" s="81"/>
      <c r="FAV308" s="81"/>
      <c r="FAW308" s="81"/>
      <c r="FAX308" s="81"/>
      <c r="FAY308" s="81"/>
      <c r="FAZ308" s="81"/>
      <c r="FBA308" s="81"/>
      <c r="FBB308" s="81"/>
      <c r="FBC308" s="81"/>
      <c r="FBD308" s="81"/>
      <c r="FBE308" s="81"/>
      <c r="FBF308" s="81"/>
      <c r="FBG308" s="81"/>
      <c r="FBH308" s="81"/>
      <c r="FBI308" s="81"/>
      <c r="FBJ308" s="81"/>
      <c r="FBK308" s="81"/>
      <c r="FBL308" s="81"/>
      <c r="FBM308" s="81"/>
      <c r="FBN308" s="81"/>
      <c r="FBO308" s="81"/>
      <c r="FBP308" s="81"/>
      <c r="FBQ308" s="81"/>
      <c r="FBR308" s="81"/>
      <c r="FBS308" s="81"/>
      <c r="FBT308" s="81"/>
      <c r="FBU308" s="81"/>
      <c r="FBV308" s="81"/>
      <c r="FBW308" s="81"/>
      <c r="FBX308" s="81"/>
      <c r="FBY308" s="81"/>
      <c r="FBZ308" s="81"/>
      <c r="FCA308" s="81"/>
      <c r="FCB308" s="81"/>
      <c r="FCC308" s="81"/>
      <c r="FCD308" s="81"/>
      <c r="FCE308" s="81"/>
      <c r="FCF308" s="81"/>
      <c r="FCG308" s="81"/>
      <c r="FCH308" s="81"/>
      <c r="FCI308" s="81"/>
      <c r="FCJ308" s="81"/>
      <c r="FCK308" s="81"/>
      <c r="FCL308" s="81"/>
      <c r="FCM308" s="81"/>
      <c r="FCN308" s="81"/>
      <c r="FCO308" s="81"/>
      <c r="FCP308" s="81"/>
      <c r="FCQ308" s="81"/>
      <c r="FCR308" s="81"/>
      <c r="FCS308" s="81"/>
      <c r="FCT308" s="81"/>
      <c r="FCU308" s="81"/>
      <c r="FCV308" s="81"/>
      <c r="FCW308" s="81"/>
      <c r="FCX308" s="81"/>
      <c r="FCY308" s="81"/>
      <c r="FCZ308" s="81"/>
      <c r="FDA308" s="81"/>
      <c r="FDB308" s="81"/>
      <c r="FDC308" s="81"/>
      <c r="FDD308" s="81"/>
      <c r="FDE308" s="81"/>
      <c r="FDF308" s="81"/>
      <c r="FDG308" s="81"/>
      <c r="FDH308" s="81"/>
      <c r="FDI308" s="81"/>
      <c r="FDJ308" s="81"/>
      <c r="FDK308" s="81"/>
      <c r="FDL308" s="81"/>
      <c r="FDM308" s="81"/>
      <c r="FDN308" s="81"/>
      <c r="FDO308" s="81"/>
      <c r="FDP308" s="81"/>
      <c r="FDQ308" s="81"/>
      <c r="FDR308" s="81"/>
      <c r="FDS308" s="81"/>
      <c r="FDT308" s="81"/>
      <c r="FDU308" s="81"/>
      <c r="FDV308" s="81"/>
      <c r="FDW308" s="81"/>
      <c r="FDX308" s="81"/>
      <c r="FDY308" s="81"/>
      <c r="FDZ308" s="81"/>
      <c r="FEA308" s="81"/>
      <c r="FEB308" s="81"/>
      <c r="FEC308" s="81"/>
      <c r="FED308" s="81"/>
      <c r="FEE308" s="81"/>
      <c r="FEF308" s="81"/>
      <c r="FEG308" s="81"/>
      <c r="FEH308" s="81"/>
      <c r="FEI308" s="81"/>
      <c r="FEJ308" s="81"/>
      <c r="FEK308" s="81"/>
      <c r="FEL308" s="81"/>
      <c r="FEM308" s="81"/>
      <c r="FEN308" s="81"/>
      <c r="FEO308" s="81"/>
      <c r="FEP308" s="81"/>
      <c r="FEQ308" s="81"/>
      <c r="FER308" s="81"/>
      <c r="FES308" s="81"/>
      <c r="FET308" s="81"/>
      <c r="FEU308" s="81"/>
      <c r="FEV308" s="81"/>
      <c r="FEW308" s="81"/>
      <c r="FEX308" s="81"/>
      <c r="FEY308" s="81"/>
      <c r="FEZ308" s="81"/>
      <c r="FFA308" s="81"/>
      <c r="FFB308" s="81"/>
      <c r="FFC308" s="81"/>
      <c r="FFD308" s="81"/>
      <c r="FFE308" s="81"/>
      <c r="FFF308" s="81"/>
      <c r="FFG308" s="81"/>
      <c r="FFH308" s="81"/>
      <c r="FFI308" s="81"/>
      <c r="FFJ308" s="81"/>
      <c r="FFK308" s="81"/>
      <c r="FFL308" s="81"/>
      <c r="FFM308" s="81"/>
      <c r="FFN308" s="81"/>
      <c r="FFO308" s="81"/>
      <c r="FFP308" s="81"/>
      <c r="FFQ308" s="81"/>
      <c r="FFR308" s="81"/>
      <c r="FFS308" s="81"/>
      <c r="FFT308" s="81"/>
      <c r="FFU308" s="81"/>
      <c r="FFV308" s="81"/>
      <c r="FFW308" s="81"/>
      <c r="FFX308" s="81"/>
      <c r="FFY308" s="81"/>
      <c r="FFZ308" s="81"/>
      <c r="FGA308" s="81"/>
      <c r="FGB308" s="81"/>
      <c r="FGC308" s="81"/>
      <c r="FGD308" s="81"/>
      <c r="FGE308" s="81"/>
      <c r="FGF308" s="81"/>
      <c r="FGG308" s="81"/>
      <c r="FGH308" s="81"/>
      <c r="FGI308" s="81"/>
      <c r="FGJ308" s="81"/>
      <c r="FGK308" s="81"/>
      <c r="FGL308" s="81"/>
      <c r="FGM308" s="81"/>
      <c r="FGN308" s="81"/>
      <c r="FGO308" s="81"/>
      <c r="FGP308" s="81"/>
      <c r="FGQ308" s="81"/>
      <c r="FGR308" s="81"/>
      <c r="FGS308" s="81"/>
      <c r="FGT308" s="81"/>
      <c r="FGU308" s="81"/>
      <c r="FGV308" s="81"/>
      <c r="FGW308" s="81"/>
      <c r="FGX308" s="81"/>
      <c r="FGY308" s="81"/>
      <c r="FGZ308" s="81"/>
      <c r="FHA308" s="81"/>
      <c r="FHB308" s="81"/>
      <c r="FHC308" s="81"/>
      <c r="FHD308" s="81"/>
      <c r="FHE308" s="81"/>
      <c r="FHF308" s="81"/>
      <c r="FHG308" s="81"/>
      <c r="FHH308" s="81"/>
      <c r="FHI308" s="81"/>
      <c r="FHJ308" s="81"/>
      <c r="FHK308" s="81"/>
      <c r="FHL308" s="81"/>
      <c r="FHM308" s="81"/>
      <c r="FHN308" s="81"/>
      <c r="FHO308" s="81"/>
      <c r="FHP308" s="81"/>
      <c r="FHQ308" s="81"/>
      <c r="FHR308" s="81"/>
      <c r="FHS308" s="81"/>
      <c r="FHT308" s="81"/>
      <c r="FHU308" s="81"/>
      <c r="FHV308" s="81"/>
      <c r="FHW308" s="81"/>
      <c r="FHX308" s="81"/>
      <c r="FHY308" s="81"/>
      <c r="FHZ308" s="81"/>
      <c r="FIA308" s="81"/>
      <c r="FIB308" s="81"/>
      <c r="FIC308" s="81"/>
      <c r="FID308" s="81"/>
      <c r="FIE308" s="81"/>
      <c r="FIF308" s="81"/>
      <c r="FIG308" s="81"/>
      <c r="FIH308" s="81"/>
      <c r="FII308" s="81"/>
      <c r="FIJ308" s="81"/>
      <c r="FIK308" s="81"/>
      <c r="FIL308" s="81"/>
      <c r="FIM308" s="81"/>
      <c r="FIN308" s="81"/>
      <c r="FIO308" s="81"/>
      <c r="FIP308" s="81"/>
      <c r="FIQ308" s="81"/>
      <c r="FIR308" s="81"/>
      <c r="FIS308" s="81"/>
      <c r="FIT308" s="81"/>
      <c r="FIU308" s="81"/>
      <c r="FIV308" s="81"/>
      <c r="FIW308" s="81"/>
      <c r="FIX308" s="81"/>
      <c r="FIY308" s="81"/>
      <c r="FIZ308" s="81"/>
      <c r="FJA308" s="81"/>
      <c r="FJB308" s="81"/>
      <c r="FJC308" s="81"/>
      <c r="FJD308" s="81"/>
      <c r="FJE308" s="81"/>
      <c r="FJF308" s="81"/>
      <c r="FJG308" s="81"/>
      <c r="FJH308" s="81"/>
      <c r="FJI308" s="81"/>
      <c r="FJJ308" s="81"/>
      <c r="FJK308" s="81"/>
      <c r="FJL308" s="81"/>
      <c r="FJM308" s="81"/>
      <c r="FJN308" s="81"/>
      <c r="FJO308" s="81"/>
      <c r="FJP308" s="81"/>
      <c r="FJQ308" s="81"/>
      <c r="FJR308" s="81"/>
      <c r="FJS308" s="81"/>
      <c r="FJT308" s="81"/>
      <c r="FJU308" s="81"/>
      <c r="FJV308" s="81"/>
      <c r="FJW308" s="81"/>
      <c r="FJX308" s="81"/>
      <c r="FJY308" s="81"/>
      <c r="FJZ308" s="81"/>
      <c r="FKA308" s="81"/>
      <c r="FKB308" s="81"/>
      <c r="FKC308" s="81"/>
      <c r="FKD308" s="81"/>
      <c r="FKE308" s="81"/>
      <c r="FKF308" s="81"/>
      <c r="FKG308" s="81"/>
      <c r="FKH308" s="81"/>
      <c r="FKI308" s="81"/>
      <c r="FKJ308" s="81"/>
      <c r="FKK308" s="81"/>
      <c r="FKL308" s="81"/>
      <c r="FKM308" s="81"/>
      <c r="FKN308" s="81"/>
      <c r="FKO308" s="81"/>
      <c r="FKP308" s="81"/>
      <c r="FKQ308" s="81"/>
      <c r="FKR308" s="81"/>
      <c r="FKS308" s="81"/>
      <c r="FKT308" s="81"/>
      <c r="FKU308" s="81"/>
      <c r="FKV308" s="81"/>
      <c r="FKW308" s="81"/>
      <c r="FKX308" s="81"/>
      <c r="FKY308" s="81"/>
      <c r="FKZ308" s="81"/>
      <c r="FLA308" s="81"/>
      <c r="FLB308" s="81"/>
      <c r="FLC308" s="81"/>
      <c r="FLD308" s="81"/>
      <c r="FLE308" s="81"/>
      <c r="FLF308" s="81"/>
      <c r="FLG308" s="81"/>
      <c r="FLH308" s="81"/>
      <c r="FLI308" s="81"/>
      <c r="FLJ308" s="81"/>
      <c r="FLK308" s="81"/>
      <c r="FLL308" s="81"/>
      <c r="FLM308" s="81"/>
      <c r="FLN308" s="81"/>
      <c r="FLO308" s="81"/>
      <c r="FLP308" s="81"/>
      <c r="FLQ308" s="81"/>
      <c r="FLR308" s="81"/>
      <c r="FLS308" s="81"/>
      <c r="FLT308" s="81"/>
      <c r="FLU308" s="81"/>
      <c r="FLV308" s="81"/>
      <c r="FLW308" s="81"/>
      <c r="FLX308" s="81"/>
      <c r="FLY308" s="81"/>
      <c r="FLZ308" s="81"/>
      <c r="FMA308" s="81"/>
      <c r="FMB308" s="81"/>
      <c r="FMC308" s="81"/>
      <c r="FMD308" s="81"/>
      <c r="FME308" s="81"/>
      <c r="FMF308" s="81"/>
      <c r="FMG308" s="81"/>
      <c r="FMH308" s="81"/>
      <c r="FMI308" s="81"/>
      <c r="FMJ308" s="81"/>
      <c r="FMK308" s="81"/>
      <c r="FML308" s="81"/>
      <c r="FMM308" s="81"/>
      <c r="FMN308" s="81"/>
      <c r="FMO308" s="81"/>
      <c r="FMP308" s="81"/>
      <c r="FMQ308" s="81"/>
      <c r="FMR308" s="81"/>
      <c r="FMS308" s="81"/>
      <c r="FMT308" s="81"/>
      <c r="FMU308" s="81"/>
      <c r="FMV308" s="81"/>
      <c r="FMW308" s="81"/>
      <c r="FMX308" s="81"/>
      <c r="FMY308" s="81"/>
      <c r="FMZ308" s="81"/>
      <c r="FNA308" s="81"/>
      <c r="FNB308" s="81"/>
      <c r="FNC308" s="81"/>
      <c r="FND308" s="81"/>
      <c r="FNE308" s="81"/>
      <c r="FNF308" s="81"/>
      <c r="FNG308" s="81"/>
      <c r="FNH308" s="81"/>
      <c r="FNI308" s="81"/>
      <c r="FNJ308" s="81"/>
      <c r="FNK308" s="81"/>
      <c r="FNL308" s="81"/>
      <c r="FNM308" s="81"/>
      <c r="FNN308" s="81"/>
      <c r="FNO308" s="81"/>
      <c r="FNP308" s="81"/>
      <c r="FNQ308" s="81"/>
      <c r="FNR308" s="81"/>
      <c r="FNS308" s="81"/>
      <c r="FNT308" s="81"/>
      <c r="FNU308" s="81"/>
      <c r="FNV308" s="81"/>
      <c r="FNW308" s="81"/>
      <c r="FNX308" s="81"/>
      <c r="FNY308" s="81"/>
      <c r="FNZ308" s="81"/>
      <c r="FOA308" s="81"/>
      <c r="FOB308" s="81"/>
      <c r="FOC308" s="81"/>
      <c r="FOD308" s="81"/>
      <c r="FOE308" s="81"/>
      <c r="FOF308" s="81"/>
      <c r="FOG308" s="81"/>
      <c r="FOH308" s="81"/>
      <c r="FOI308" s="81"/>
      <c r="FOJ308" s="81"/>
      <c r="FOK308" s="81"/>
      <c r="FOL308" s="81"/>
      <c r="FOM308" s="81"/>
      <c r="FON308" s="81"/>
      <c r="FOO308" s="81"/>
      <c r="FOP308" s="81"/>
      <c r="FOQ308" s="81"/>
      <c r="FOR308" s="81"/>
      <c r="FOS308" s="81"/>
      <c r="FOT308" s="81"/>
      <c r="FOU308" s="81"/>
      <c r="FOV308" s="81"/>
      <c r="FOW308" s="81"/>
      <c r="FOX308" s="81"/>
      <c r="FOY308" s="81"/>
      <c r="FOZ308" s="81"/>
      <c r="FPA308" s="81"/>
      <c r="FPB308" s="81"/>
      <c r="FPC308" s="81"/>
      <c r="FPD308" s="81"/>
      <c r="FPE308" s="81"/>
      <c r="FPF308" s="81"/>
      <c r="FPG308" s="81"/>
      <c r="FPH308" s="81"/>
      <c r="FPI308" s="81"/>
      <c r="FPJ308" s="81"/>
      <c r="FPK308" s="81"/>
      <c r="FPL308" s="81"/>
      <c r="FPM308" s="81"/>
      <c r="FPN308" s="81"/>
      <c r="FPO308" s="81"/>
      <c r="FPP308" s="81"/>
      <c r="FPQ308" s="81"/>
      <c r="FPR308" s="81"/>
      <c r="FPS308" s="81"/>
      <c r="FPT308" s="81"/>
      <c r="FPU308" s="81"/>
      <c r="FPV308" s="81"/>
      <c r="FPW308" s="81"/>
      <c r="FPX308" s="81"/>
      <c r="FPY308" s="81"/>
      <c r="FPZ308" s="81"/>
      <c r="FQA308" s="81"/>
      <c r="FQB308" s="81"/>
      <c r="FQC308" s="81"/>
      <c r="FQD308" s="81"/>
      <c r="FQE308" s="81"/>
      <c r="FQF308" s="81"/>
      <c r="FQG308" s="81"/>
      <c r="FQH308" s="81"/>
      <c r="FQI308" s="81"/>
      <c r="FQJ308" s="81"/>
      <c r="FQK308" s="81"/>
      <c r="FQL308" s="81"/>
      <c r="FQM308" s="81"/>
      <c r="FQN308" s="81"/>
      <c r="FQO308" s="81"/>
      <c r="FQP308" s="81"/>
      <c r="FQQ308" s="81"/>
      <c r="FQR308" s="81"/>
      <c r="FQS308" s="81"/>
      <c r="FQT308" s="81"/>
      <c r="FQU308" s="81"/>
      <c r="FQV308" s="81"/>
      <c r="FQW308" s="81"/>
      <c r="FQX308" s="81"/>
      <c r="FQY308" s="81"/>
      <c r="FQZ308" s="81"/>
      <c r="FRA308" s="81"/>
      <c r="FRB308" s="81"/>
      <c r="FRC308" s="81"/>
      <c r="FRD308" s="81"/>
      <c r="FRE308" s="81"/>
      <c r="FRF308" s="81"/>
      <c r="FRG308" s="81"/>
      <c r="FRH308" s="81"/>
      <c r="FRI308" s="81"/>
      <c r="FRJ308" s="81"/>
      <c r="FRK308" s="81"/>
      <c r="FRL308" s="81"/>
      <c r="FRM308" s="81"/>
      <c r="FRN308" s="81"/>
      <c r="FRO308" s="81"/>
      <c r="FRP308" s="81"/>
      <c r="FRQ308" s="81"/>
      <c r="FRR308" s="81"/>
      <c r="FRS308" s="81"/>
      <c r="FRT308" s="81"/>
      <c r="FRU308" s="81"/>
      <c r="FRV308" s="81"/>
      <c r="FRW308" s="81"/>
      <c r="FRX308" s="81"/>
      <c r="FRY308" s="81"/>
      <c r="FRZ308" s="81"/>
      <c r="FSA308" s="81"/>
      <c r="FSB308" s="81"/>
      <c r="FSC308" s="81"/>
      <c r="FSD308" s="81"/>
      <c r="FSE308" s="81"/>
      <c r="FSF308" s="81"/>
      <c r="FSG308" s="81"/>
      <c r="FSH308" s="81"/>
      <c r="FSI308" s="81"/>
      <c r="FSJ308" s="81"/>
      <c r="FSK308" s="81"/>
      <c r="FSL308" s="81"/>
      <c r="FSM308" s="81"/>
      <c r="FSN308" s="81"/>
      <c r="FSO308" s="81"/>
      <c r="FSP308" s="81"/>
      <c r="FSQ308" s="81"/>
      <c r="FSR308" s="81"/>
      <c r="FSS308" s="81"/>
      <c r="FST308" s="81"/>
      <c r="FSU308" s="81"/>
      <c r="FSV308" s="81"/>
      <c r="FSW308" s="81"/>
      <c r="FSX308" s="81"/>
      <c r="FSY308" s="81"/>
      <c r="FSZ308" s="81"/>
      <c r="FTA308" s="81"/>
      <c r="FTB308" s="81"/>
      <c r="FTC308" s="81"/>
      <c r="FTD308" s="81"/>
      <c r="FTE308" s="81"/>
      <c r="FTF308" s="81"/>
      <c r="FTG308" s="81"/>
      <c r="FTH308" s="81"/>
      <c r="FTI308" s="81"/>
      <c r="FTJ308" s="81"/>
      <c r="FTK308" s="81"/>
      <c r="FTL308" s="81"/>
      <c r="FTM308" s="81"/>
      <c r="FTN308" s="81"/>
      <c r="FTO308" s="81"/>
      <c r="FTP308" s="81"/>
      <c r="FTQ308" s="81"/>
      <c r="FTR308" s="81"/>
      <c r="FTS308" s="81"/>
      <c r="FTT308" s="81"/>
      <c r="FTU308" s="81"/>
      <c r="FTV308" s="81"/>
      <c r="FTW308" s="81"/>
      <c r="FTX308" s="81"/>
      <c r="FTY308" s="81"/>
      <c r="FTZ308" s="81"/>
      <c r="FUA308" s="81"/>
      <c r="FUB308" s="81"/>
      <c r="FUC308" s="81"/>
      <c r="FUD308" s="81"/>
      <c r="FUE308" s="81"/>
      <c r="FUF308" s="81"/>
      <c r="FUG308" s="81"/>
      <c r="FUH308" s="81"/>
      <c r="FUI308" s="81"/>
      <c r="FUJ308" s="81"/>
      <c r="FUK308" s="81"/>
      <c r="FUL308" s="81"/>
      <c r="FUM308" s="81"/>
      <c r="FUN308" s="81"/>
      <c r="FUO308" s="81"/>
      <c r="FUP308" s="81"/>
      <c r="FUQ308" s="81"/>
      <c r="FUR308" s="81"/>
      <c r="FUS308" s="81"/>
      <c r="FUT308" s="81"/>
      <c r="FUU308" s="81"/>
      <c r="FUV308" s="81"/>
      <c r="FUW308" s="81"/>
      <c r="FUX308" s="81"/>
      <c r="FUY308" s="81"/>
      <c r="FUZ308" s="81"/>
      <c r="FVA308" s="81"/>
      <c r="FVB308" s="81"/>
      <c r="FVC308" s="81"/>
      <c r="FVD308" s="81"/>
      <c r="FVE308" s="81"/>
      <c r="FVF308" s="81"/>
      <c r="FVG308" s="81"/>
      <c r="FVH308" s="81"/>
      <c r="FVI308" s="81"/>
      <c r="FVJ308" s="81"/>
      <c r="FVK308" s="81"/>
      <c r="FVL308" s="81"/>
      <c r="FVM308" s="81"/>
      <c r="FVN308" s="81"/>
      <c r="FVO308" s="81"/>
      <c r="FVP308" s="81"/>
      <c r="FVQ308" s="81"/>
      <c r="FVR308" s="81"/>
      <c r="FVS308" s="81"/>
      <c r="FVT308" s="81"/>
      <c r="FVU308" s="81"/>
      <c r="FVV308" s="81"/>
      <c r="FVW308" s="81"/>
      <c r="FVX308" s="81"/>
      <c r="FVY308" s="81"/>
      <c r="FVZ308" s="81"/>
      <c r="FWA308" s="81"/>
      <c r="FWB308" s="81"/>
      <c r="FWC308" s="81"/>
      <c r="FWD308" s="81"/>
      <c r="FWE308" s="81"/>
      <c r="FWF308" s="81"/>
      <c r="FWG308" s="81"/>
      <c r="FWH308" s="81"/>
      <c r="FWI308" s="81"/>
      <c r="FWJ308" s="81"/>
      <c r="FWK308" s="81"/>
      <c r="FWL308" s="81"/>
      <c r="FWM308" s="81"/>
      <c r="FWN308" s="81"/>
      <c r="FWO308" s="81"/>
      <c r="FWP308" s="81"/>
      <c r="FWQ308" s="81"/>
      <c r="FWR308" s="81"/>
      <c r="FWS308" s="81"/>
      <c r="FWT308" s="81"/>
      <c r="FWU308" s="81"/>
      <c r="FWV308" s="81"/>
      <c r="FWW308" s="81"/>
      <c r="FWX308" s="81"/>
      <c r="FWY308" s="81"/>
      <c r="FWZ308" s="81"/>
      <c r="FXA308" s="81"/>
      <c r="FXB308" s="81"/>
      <c r="FXC308" s="81"/>
      <c r="FXD308" s="81"/>
      <c r="FXE308" s="81"/>
      <c r="FXF308" s="81"/>
      <c r="FXG308" s="81"/>
      <c r="FXH308" s="81"/>
      <c r="FXI308" s="81"/>
      <c r="FXJ308" s="81"/>
      <c r="FXK308" s="81"/>
      <c r="FXL308" s="81"/>
      <c r="FXM308" s="81"/>
      <c r="FXN308" s="81"/>
      <c r="FXO308" s="81"/>
      <c r="FXP308" s="81"/>
      <c r="FXQ308" s="81"/>
      <c r="FXR308" s="81"/>
      <c r="FXS308" s="81"/>
      <c r="FXT308" s="81"/>
      <c r="FXU308" s="81"/>
      <c r="FXV308" s="81"/>
      <c r="FXW308" s="81"/>
      <c r="FXX308" s="81"/>
      <c r="FXY308" s="81"/>
      <c r="FXZ308" s="81"/>
      <c r="FYA308" s="81"/>
      <c r="FYB308" s="81"/>
      <c r="FYC308" s="81"/>
      <c r="FYD308" s="81"/>
      <c r="FYE308" s="81"/>
      <c r="FYF308" s="81"/>
      <c r="FYG308" s="81"/>
      <c r="FYH308" s="81"/>
      <c r="FYI308" s="81"/>
      <c r="FYJ308" s="81"/>
      <c r="FYK308" s="81"/>
      <c r="FYL308" s="81"/>
      <c r="FYM308" s="81"/>
      <c r="FYN308" s="81"/>
      <c r="FYO308" s="81"/>
      <c r="FYP308" s="81"/>
      <c r="FYQ308" s="81"/>
      <c r="FYR308" s="81"/>
      <c r="FYS308" s="81"/>
      <c r="FYT308" s="81"/>
      <c r="FYU308" s="81"/>
      <c r="FYV308" s="81"/>
      <c r="FYW308" s="81"/>
      <c r="FYX308" s="81"/>
      <c r="FYY308" s="81"/>
      <c r="FYZ308" s="81"/>
      <c r="FZA308" s="81"/>
      <c r="FZB308" s="81"/>
      <c r="FZC308" s="81"/>
      <c r="FZD308" s="81"/>
      <c r="FZE308" s="81"/>
      <c r="FZF308" s="81"/>
      <c r="FZG308" s="81"/>
      <c r="FZH308" s="81"/>
      <c r="FZI308" s="81"/>
      <c r="FZJ308" s="81"/>
      <c r="FZK308" s="81"/>
      <c r="FZL308" s="81"/>
      <c r="FZM308" s="81"/>
      <c r="FZN308" s="81"/>
      <c r="FZO308" s="81"/>
      <c r="FZP308" s="81"/>
      <c r="FZQ308" s="81"/>
      <c r="FZR308" s="81"/>
      <c r="FZS308" s="81"/>
      <c r="FZT308" s="81"/>
      <c r="FZU308" s="81"/>
      <c r="FZV308" s="81"/>
      <c r="FZW308" s="81"/>
      <c r="FZX308" s="81"/>
      <c r="FZY308" s="81"/>
      <c r="FZZ308" s="81"/>
      <c r="GAA308" s="81"/>
      <c r="GAB308" s="81"/>
      <c r="GAC308" s="81"/>
      <c r="GAD308" s="81"/>
      <c r="GAE308" s="81"/>
      <c r="GAF308" s="81"/>
      <c r="GAG308" s="81"/>
      <c r="GAH308" s="81"/>
      <c r="GAI308" s="81"/>
      <c r="GAJ308" s="81"/>
      <c r="GAK308" s="81"/>
      <c r="GAL308" s="81"/>
      <c r="GAM308" s="81"/>
      <c r="GAN308" s="81"/>
      <c r="GAO308" s="81"/>
      <c r="GAP308" s="81"/>
      <c r="GAQ308" s="81"/>
      <c r="GAR308" s="81"/>
      <c r="GAS308" s="81"/>
      <c r="GAT308" s="81"/>
      <c r="GAU308" s="81"/>
      <c r="GAV308" s="81"/>
      <c r="GAW308" s="81"/>
      <c r="GAX308" s="81"/>
      <c r="GAY308" s="81"/>
      <c r="GAZ308" s="81"/>
      <c r="GBA308" s="81"/>
      <c r="GBB308" s="81"/>
      <c r="GBC308" s="81"/>
      <c r="GBD308" s="81"/>
      <c r="GBE308" s="81"/>
      <c r="GBF308" s="81"/>
      <c r="GBG308" s="81"/>
      <c r="GBH308" s="81"/>
      <c r="GBI308" s="81"/>
      <c r="GBJ308" s="81"/>
      <c r="GBK308" s="81"/>
      <c r="GBL308" s="81"/>
      <c r="GBM308" s="81"/>
      <c r="GBN308" s="81"/>
      <c r="GBO308" s="81"/>
      <c r="GBP308" s="81"/>
      <c r="GBQ308" s="81"/>
      <c r="GBR308" s="81"/>
      <c r="GBS308" s="81"/>
      <c r="GBT308" s="81"/>
      <c r="GBU308" s="81"/>
      <c r="GBV308" s="81"/>
      <c r="GBW308" s="81"/>
      <c r="GBX308" s="81"/>
      <c r="GBY308" s="81"/>
      <c r="GBZ308" s="81"/>
      <c r="GCA308" s="81"/>
      <c r="GCB308" s="81"/>
      <c r="GCC308" s="81"/>
      <c r="GCD308" s="81"/>
      <c r="GCE308" s="81"/>
      <c r="GCF308" s="81"/>
      <c r="GCG308" s="81"/>
      <c r="GCH308" s="81"/>
      <c r="GCI308" s="81"/>
      <c r="GCJ308" s="81"/>
      <c r="GCK308" s="81"/>
      <c r="GCL308" s="81"/>
      <c r="GCM308" s="81"/>
      <c r="GCN308" s="81"/>
      <c r="GCO308" s="81"/>
      <c r="GCP308" s="81"/>
      <c r="GCQ308" s="81"/>
      <c r="GCR308" s="81"/>
      <c r="GCS308" s="81"/>
      <c r="GCT308" s="81"/>
      <c r="GCU308" s="81"/>
      <c r="GCV308" s="81"/>
      <c r="GCW308" s="81"/>
      <c r="GCX308" s="81"/>
      <c r="GCY308" s="81"/>
      <c r="GCZ308" s="81"/>
      <c r="GDA308" s="81"/>
      <c r="GDB308" s="81"/>
      <c r="GDC308" s="81"/>
      <c r="GDD308" s="81"/>
      <c r="GDE308" s="81"/>
      <c r="GDF308" s="81"/>
      <c r="GDG308" s="81"/>
      <c r="GDH308" s="81"/>
      <c r="GDI308" s="81"/>
      <c r="GDJ308" s="81"/>
      <c r="GDK308" s="81"/>
      <c r="GDL308" s="81"/>
      <c r="GDM308" s="81"/>
      <c r="GDN308" s="81"/>
      <c r="GDO308" s="81"/>
      <c r="GDP308" s="81"/>
      <c r="GDQ308" s="81"/>
      <c r="GDR308" s="81"/>
      <c r="GDS308" s="81"/>
      <c r="GDT308" s="81"/>
      <c r="GDU308" s="81"/>
      <c r="GDV308" s="81"/>
      <c r="GDW308" s="81"/>
      <c r="GDX308" s="81"/>
      <c r="GDY308" s="81"/>
      <c r="GDZ308" s="81"/>
      <c r="GEA308" s="81"/>
      <c r="GEB308" s="81"/>
      <c r="GEC308" s="81"/>
      <c r="GED308" s="81"/>
      <c r="GEE308" s="81"/>
      <c r="GEF308" s="81"/>
      <c r="GEG308" s="81"/>
      <c r="GEH308" s="81"/>
      <c r="GEI308" s="81"/>
      <c r="GEJ308" s="81"/>
      <c r="GEK308" s="81"/>
      <c r="GEL308" s="81"/>
      <c r="GEM308" s="81"/>
      <c r="GEN308" s="81"/>
      <c r="GEO308" s="81"/>
      <c r="GEP308" s="81"/>
      <c r="GEQ308" s="81"/>
      <c r="GER308" s="81"/>
      <c r="GES308" s="81"/>
      <c r="GET308" s="81"/>
      <c r="GEU308" s="81"/>
      <c r="GEV308" s="81"/>
      <c r="GEW308" s="81"/>
      <c r="GEX308" s="81"/>
      <c r="GEY308" s="81"/>
      <c r="GEZ308" s="81"/>
      <c r="GFA308" s="81"/>
      <c r="GFB308" s="81"/>
      <c r="GFC308" s="81"/>
      <c r="GFD308" s="81"/>
      <c r="GFE308" s="81"/>
      <c r="GFF308" s="81"/>
      <c r="GFG308" s="81"/>
      <c r="GFH308" s="81"/>
      <c r="GFI308" s="81"/>
      <c r="GFJ308" s="81"/>
      <c r="GFK308" s="81"/>
      <c r="GFL308" s="81"/>
      <c r="GFM308" s="81"/>
      <c r="GFN308" s="81"/>
      <c r="GFO308" s="81"/>
      <c r="GFP308" s="81"/>
      <c r="GFQ308" s="81"/>
      <c r="GFR308" s="81"/>
      <c r="GFS308" s="81"/>
      <c r="GFT308" s="81"/>
      <c r="GFU308" s="81"/>
      <c r="GFV308" s="81"/>
      <c r="GFW308" s="81"/>
      <c r="GFX308" s="81"/>
      <c r="GFY308" s="81"/>
      <c r="GFZ308" s="81"/>
      <c r="GGA308" s="81"/>
      <c r="GGB308" s="81"/>
      <c r="GGC308" s="81"/>
      <c r="GGD308" s="81"/>
      <c r="GGE308" s="81"/>
      <c r="GGF308" s="81"/>
      <c r="GGG308" s="81"/>
      <c r="GGH308" s="81"/>
      <c r="GGI308" s="81"/>
      <c r="GGJ308" s="81"/>
      <c r="GGK308" s="81"/>
      <c r="GGL308" s="81"/>
      <c r="GGM308" s="81"/>
      <c r="GGN308" s="81"/>
      <c r="GGO308" s="81"/>
      <c r="GGP308" s="81"/>
      <c r="GGQ308" s="81"/>
      <c r="GGR308" s="81"/>
      <c r="GGS308" s="81"/>
      <c r="GGT308" s="81"/>
      <c r="GGU308" s="81"/>
      <c r="GGV308" s="81"/>
      <c r="GGW308" s="81"/>
      <c r="GGX308" s="81"/>
      <c r="GGY308" s="81"/>
      <c r="GGZ308" s="81"/>
      <c r="GHA308" s="81"/>
      <c r="GHB308" s="81"/>
      <c r="GHC308" s="81"/>
      <c r="GHD308" s="81"/>
      <c r="GHE308" s="81"/>
      <c r="GHF308" s="81"/>
      <c r="GHG308" s="81"/>
      <c r="GHH308" s="81"/>
      <c r="GHI308" s="81"/>
      <c r="GHJ308" s="81"/>
      <c r="GHK308" s="81"/>
      <c r="GHL308" s="81"/>
      <c r="GHM308" s="81"/>
      <c r="GHN308" s="81"/>
      <c r="GHO308" s="81"/>
      <c r="GHP308" s="81"/>
      <c r="GHQ308" s="81"/>
      <c r="GHR308" s="81"/>
      <c r="GHS308" s="81"/>
      <c r="GHT308" s="81"/>
      <c r="GHU308" s="81"/>
      <c r="GHV308" s="81"/>
      <c r="GHW308" s="81"/>
      <c r="GHX308" s="81"/>
      <c r="GHY308" s="81"/>
      <c r="GHZ308" s="81"/>
      <c r="GIA308" s="81"/>
      <c r="GIB308" s="81"/>
      <c r="GIC308" s="81"/>
      <c r="GID308" s="81"/>
      <c r="GIE308" s="81"/>
      <c r="GIF308" s="81"/>
      <c r="GIG308" s="81"/>
      <c r="GIH308" s="81"/>
      <c r="GII308" s="81"/>
      <c r="GIJ308" s="81"/>
      <c r="GIK308" s="81"/>
      <c r="GIL308" s="81"/>
      <c r="GIM308" s="81"/>
      <c r="GIN308" s="81"/>
      <c r="GIO308" s="81"/>
      <c r="GIP308" s="81"/>
      <c r="GIQ308" s="81"/>
      <c r="GIR308" s="81"/>
      <c r="GIS308" s="81"/>
      <c r="GIT308" s="81"/>
      <c r="GIU308" s="81"/>
      <c r="GIV308" s="81"/>
      <c r="GIW308" s="81"/>
      <c r="GIX308" s="81"/>
      <c r="GIY308" s="81"/>
      <c r="GIZ308" s="81"/>
      <c r="GJA308" s="81"/>
      <c r="GJB308" s="81"/>
      <c r="GJC308" s="81"/>
      <c r="GJD308" s="81"/>
      <c r="GJE308" s="81"/>
      <c r="GJF308" s="81"/>
      <c r="GJG308" s="81"/>
      <c r="GJH308" s="81"/>
      <c r="GJI308" s="81"/>
      <c r="GJJ308" s="81"/>
      <c r="GJK308" s="81"/>
      <c r="GJL308" s="81"/>
      <c r="GJM308" s="81"/>
      <c r="GJN308" s="81"/>
      <c r="GJO308" s="81"/>
      <c r="GJP308" s="81"/>
      <c r="GJQ308" s="81"/>
      <c r="GJR308" s="81"/>
      <c r="GJS308" s="81"/>
      <c r="GJT308" s="81"/>
      <c r="GJU308" s="81"/>
      <c r="GJV308" s="81"/>
      <c r="GJW308" s="81"/>
      <c r="GJX308" s="81"/>
      <c r="GJY308" s="81"/>
      <c r="GJZ308" s="81"/>
      <c r="GKA308" s="81"/>
      <c r="GKB308" s="81"/>
      <c r="GKC308" s="81"/>
      <c r="GKD308" s="81"/>
      <c r="GKE308" s="81"/>
      <c r="GKF308" s="81"/>
      <c r="GKG308" s="81"/>
      <c r="GKH308" s="81"/>
      <c r="GKI308" s="81"/>
      <c r="GKJ308" s="81"/>
      <c r="GKK308" s="81"/>
      <c r="GKL308" s="81"/>
      <c r="GKM308" s="81"/>
      <c r="GKN308" s="81"/>
      <c r="GKO308" s="81"/>
      <c r="GKP308" s="81"/>
      <c r="GKQ308" s="81"/>
      <c r="GKR308" s="81"/>
      <c r="GKS308" s="81"/>
      <c r="GKT308" s="81"/>
      <c r="GKU308" s="81"/>
      <c r="GKV308" s="81"/>
      <c r="GKW308" s="81"/>
      <c r="GKX308" s="81"/>
      <c r="GKY308" s="81"/>
      <c r="GKZ308" s="81"/>
      <c r="GLA308" s="81"/>
      <c r="GLB308" s="81"/>
      <c r="GLC308" s="81"/>
      <c r="GLD308" s="81"/>
      <c r="GLE308" s="81"/>
      <c r="GLF308" s="81"/>
      <c r="GLG308" s="81"/>
      <c r="GLH308" s="81"/>
      <c r="GLI308" s="81"/>
      <c r="GLJ308" s="81"/>
      <c r="GLK308" s="81"/>
      <c r="GLL308" s="81"/>
      <c r="GLM308" s="81"/>
      <c r="GLN308" s="81"/>
      <c r="GLO308" s="81"/>
      <c r="GLP308" s="81"/>
      <c r="GLQ308" s="81"/>
      <c r="GLR308" s="81"/>
      <c r="GLS308" s="81"/>
      <c r="GLT308" s="81"/>
      <c r="GLU308" s="81"/>
      <c r="GLV308" s="81"/>
      <c r="GLW308" s="81"/>
      <c r="GLX308" s="81"/>
      <c r="GLY308" s="81"/>
      <c r="GLZ308" s="81"/>
      <c r="GMA308" s="81"/>
      <c r="GMB308" s="81"/>
      <c r="GMC308" s="81"/>
      <c r="GMD308" s="81"/>
      <c r="GME308" s="81"/>
      <c r="GMF308" s="81"/>
      <c r="GMG308" s="81"/>
      <c r="GMH308" s="81"/>
      <c r="GMI308" s="81"/>
      <c r="GMJ308" s="81"/>
      <c r="GMK308" s="81"/>
      <c r="GML308" s="81"/>
      <c r="GMM308" s="81"/>
      <c r="GMN308" s="81"/>
      <c r="GMO308" s="81"/>
      <c r="GMP308" s="81"/>
      <c r="GMQ308" s="81"/>
      <c r="GMR308" s="81"/>
      <c r="GMS308" s="81"/>
      <c r="GMT308" s="81"/>
      <c r="GMU308" s="81"/>
      <c r="GMV308" s="81"/>
      <c r="GMW308" s="81"/>
      <c r="GMX308" s="81"/>
      <c r="GMY308" s="81"/>
      <c r="GMZ308" s="81"/>
      <c r="GNA308" s="81"/>
      <c r="GNB308" s="81"/>
      <c r="GNC308" s="81"/>
      <c r="GND308" s="81"/>
      <c r="GNE308" s="81"/>
      <c r="GNF308" s="81"/>
      <c r="GNG308" s="81"/>
      <c r="GNH308" s="81"/>
      <c r="GNI308" s="81"/>
      <c r="GNJ308" s="81"/>
      <c r="GNK308" s="81"/>
      <c r="GNL308" s="81"/>
      <c r="GNM308" s="81"/>
      <c r="GNN308" s="81"/>
      <c r="GNO308" s="81"/>
      <c r="GNP308" s="81"/>
      <c r="GNQ308" s="81"/>
      <c r="GNR308" s="81"/>
      <c r="GNS308" s="81"/>
      <c r="GNT308" s="81"/>
      <c r="GNU308" s="81"/>
      <c r="GNV308" s="81"/>
      <c r="GNW308" s="81"/>
      <c r="GNX308" s="81"/>
      <c r="GNY308" s="81"/>
      <c r="GNZ308" s="81"/>
      <c r="GOA308" s="81"/>
      <c r="GOB308" s="81"/>
      <c r="GOC308" s="81"/>
      <c r="GOD308" s="81"/>
      <c r="GOE308" s="81"/>
      <c r="GOF308" s="81"/>
      <c r="GOG308" s="81"/>
      <c r="GOH308" s="81"/>
      <c r="GOI308" s="81"/>
      <c r="GOJ308" s="81"/>
      <c r="GOK308" s="81"/>
      <c r="GOL308" s="81"/>
      <c r="GOM308" s="81"/>
      <c r="GON308" s="81"/>
      <c r="GOO308" s="81"/>
      <c r="GOP308" s="81"/>
      <c r="GOQ308" s="81"/>
      <c r="GOR308" s="81"/>
      <c r="GOS308" s="81"/>
      <c r="GOT308" s="81"/>
      <c r="GOU308" s="81"/>
      <c r="GOV308" s="81"/>
      <c r="GOW308" s="81"/>
      <c r="GOX308" s="81"/>
      <c r="GOY308" s="81"/>
      <c r="GOZ308" s="81"/>
      <c r="GPA308" s="81"/>
      <c r="GPB308" s="81"/>
      <c r="GPC308" s="81"/>
      <c r="GPD308" s="81"/>
      <c r="GPE308" s="81"/>
      <c r="GPF308" s="81"/>
      <c r="GPG308" s="81"/>
      <c r="GPH308" s="81"/>
      <c r="GPI308" s="81"/>
      <c r="GPJ308" s="81"/>
      <c r="GPK308" s="81"/>
      <c r="GPL308" s="81"/>
      <c r="GPM308" s="81"/>
      <c r="GPN308" s="81"/>
      <c r="GPO308" s="81"/>
      <c r="GPP308" s="81"/>
      <c r="GPQ308" s="81"/>
      <c r="GPR308" s="81"/>
      <c r="GPS308" s="81"/>
      <c r="GPT308" s="81"/>
      <c r="GPU308" s="81"/>
      <c r="GPV308" s="81"/>
      <c r="GPW308" s="81"/>
      <c r="GPX308" s="81"/>
      <c r="GPY308" s="81"/>
      <c r="GPZ308" s="81"/>
      <c r="GQA308" s="81"/>
      <c r="GQB308" s="81"/>
      <c r="GQC308" s="81"/>
      <c r="GQD308" s="81"/>
      <c r="GQE308" s="81"/>
      <c r="GQF308" s="81"/>
      <c r="GQG308" s="81"/>
      <c r="GQH308" s="81"/>
      <c r="GQI308" s="81"/>
      <c r="GQJ308" s="81"/>
      <c r="GQK308" s="81"/>
      <c r="GQL308" s="81"/>
      <c r="GQM308" s="81"/>
      <c r="GQN308" s="81"/>
      <c r="GQO308" s="81"/>
      <c r="GQP308" s="81"/>
      <c r="GQQ308" s="81"/>
      <c r="GQR308" s="81"/>
      <c r="GQS308" s="81"/>
      <c r="GQT308" s="81"/>
      <c r="GQU308" s="81"/>
      <c r="GQV308" s="81"/>
      <c r="GQW308" s="81"/>
      <c r="GQX308" s="81"/>
      <c r="GQY308" s="81"/>
      <c r="GQZ308" s="81"/>
      <c r="GRA308" s="81"/>
      <c r="GRB308" s="81"/>
      <c r="GRC308" s="81"/>
      <c r="GRD308" s="81"/>
      <c r="GRE308" s="81"/>
      <c r="GRF308" s="81"/>
      <c r="GRG308" s="81"/>
      <c r="GRH308" s="81"/>
      <c r="GRI308" s="81"/>
      <c r="GRJ308" s="81"/>
      <c r="GRK308" s="81"/>
      <c r="GRL308" s="81"/>
      <c r="GRM308" s="81"/>
      <c r="GRN308" s="81"/>
      <c r="GRO308" s="81"/>
      <c r="GRP308" s="81"/>
      <c r="GRQ308" s="81"/>
      <c r="GRR308" s="81"/>
      <c r="GRS308" s="81"/>
      <c r="GRT308" s="81"/>
      <c r="GRU308" s="81"/>
      <c r="GRV308" s="81"/>
      <c r="GRW308" s="81"/>
      <c r="GRX308" s="81"/>
      <c r="GRY308" s="81"/>
      <c r="GRZ308" s="81"/>
      <c r="GSA308" s="81"/>
      <c r="GSB308" s="81"/>
      <c r="GSC308" s="81"/>
      <c r="GSD308" s="81"/>
      <c r="GSE308" s="81"/>
      <c r="GSF308" s="81"/>
      <c r="GSG308" s="81"/>
      <c r="GSH308" s="81"/>
      <c r="GSI308" s="81"/>
      <c r="GSJ308" s="81"/>
      <c r="GSK308" s="81"/>
      <c r="GSL308" s="81"/>
      <c r="GSM308" s="81"/>
      <c r="GSN308" s="81"/>
      <c r="GSO308" s="81"/>
      <c r="GSP308" s="81"/>
      <c r="GSQ308" s="81"/>
      <c r="GSR308" s="81"/>
      <c r="GSS308" s="81"/>
      <c r="GST308" s="81"/>
      <c r="GSU308" s="81"/>
      <c r="GSV308" s="81"/>
      <c r="GSW308" s="81"/>
      <c r="GSX308" s="81"/>
      <c r="GSY308" s="81"/>
      <c r="GSZ308" s="81"/>
      <c r="GTA308" s="81"/>
      <c r="GTB308" s="81"/>
      <c r="GTC308" s="81"/>
      <c r="GTD308" s="81"/>
      <c r="GTE308" s="81"/>
      <c r="GTF308" s="81"/>
      <c r="GTG308" s="81"/>
      <c r="GTH308" s="81"/>
      <c r="GTI308" s="81"/>
      <c r="GTJ308" s="81"/>
      <c r="GTK308" s="81"/>
      <c r="GTL308" s="81"/>
      <c r="GTM308" s="81"/>
      <c r="GTN308" s="81"/>
      <c r="GTO308" s="81"/>
      <c r="GTP308" s="81"/>
      <c r="GTQ308" s="81"/>
      <c r="GTR308" s="81"/>
      <c r="GTS308" s="81"/>
      <c r="GTT308" s="81"/>
      <c r="GTU308" s="81"/>
      <c r="GTV308" s="81"/>
      <c r="GTW308" s="81"/>
      <c r="GTX308" s="81"/>
      <c r="GTY308" s="81"/>
      <c r="GTZ308" s="81"/>
      <c r="GUA308" s="81"/>
      <c r="GUB308" s="81"/>
      <c r="GUC308" s="81"/>
      <c r="GUD308" s="81"/>
      <c r="GUE308" s="81"/>
      <c r="GUF308" s="81"/>
      <c r="GUG308" s="81"/>
      <c r="GUH308" s="81"/>
      <c r="GUI308" s="81"/>
      <c r="GUJ308" s="81"/>
      <c r="GUK308" s="81"/>
      <c r="GUL308" s="81"/>
      <c r="GUM308" s="81"/>
      <c r="GUN308" s="81"/>
      <c r="GUO308" s="81"/>
      <c r="GUP308" s="81"/>
      <c r="GUQ308" s="81"/>
      <c r="GUR308" s="81"/>
      <c r="GUS308" s="81"/>
      <c r="GUT308" s="81"/>
      <c r="GUU308" s="81"/>
      <c r="GUV308" s="81"/>
      <c r="GUW308" s="81"/>
      <c r="GUX308" s="81"/>
      <c r="GUY308" s="81"/>
      <c r="GUZ308" s="81"/>
      <c r="GVA308" s="81"/>
      <c r="GVB308" s="81"/>
      <c r="GVC308" s="81"/>
      <c r="GVD308" s="81"/>
      <c r="GVE308" s="81"/>
      <c r="GVF308" s="81"/>
      <c r="GVG308" s="81"/>
      <c r="GVH308" s="81"/>
      <c r="GVI308" s="81"/>
      <c r="GVJ308" s="81"/>
      <c r="GVK308" s="81"/>
      <c r="GVL308" s="81"/>
      <c r="GVM308" s="81"/>
      <c r="GVN308" s="81"/>
      <c r="GVO308" s="81"/>
      <c r="GVP308" s="81"/>
      <c r="GVQ308" s="81"/>
      <c r="GVR308" s="81"/>
      <c r="GVS308" s="81"/>
      <c r="GVT308" s="81"/>
      <c r="GVU308" s="81"/>
      <c r="GVV308" s="81"/>
      <c r="GVW308" s="81"/>
      <c r="GVX308" s="81"/>
      <c r="GVY308" s="81"/>
      <c r="GVZ308" s="81"/>
      <c r="GWA308" s="81"/>
      <c r="GWB308" s="81"/>
      <c r="GWC308" s="81"/>
      <c r="GWD308" s="81"/>
      <c r="GWE308" s="81"/>
      <c r="GWF308" s="81"/>
      <c r="GWG308" s="81"/>
      <c r="GWH308" s="81"/>
      <c r="GWI308" s="81"/>
      <c r="GWJ308" s="81"/>
      <c r="GWK308" s="81"/>
      <c r="GWL308" s="81"/>
      <c r="GWM308" s="81"/>
      <c r="GWN308" s="81"/>
      <c r="GWO308" s="81"/>
      <c r="GWP308" s="81"/>
      <c r="GWQ308" s="81"/>
      <c r="GWR308" s="81"/>
      <c r="GWS308" s="81"/>
      <c r="GWT308" s="81"/>
      <c r="GWU308" s="81"/>
      <c r="GWV308" s="81"/>
      <c r="GWW308" s="81"/>
      <c r="GWX308" s="81"/>
      <c r="GWY308" s="81"/>
      <c r="GWZ308" s="81"/>
      <c r="GXA308" s="81"/>
      <c r="GXB308" s="81"/>
      <c r="GXC308" s="81"/>
      <c r="GXD308" s="81"/>
      <c r="GXE308" s="81"/>
      <c r="GXF308" s="81"/>
      <c r="GXG308" s="81"/>
      <c r="GXH308" s="81"/>
      <c r="GXI308" s="81"/>
      <c r="GXJ308" s="81"/>
      <c r="GXK308" s="81"/>
      <c r="GXL308" s="81"/>
      <c r="GXM308" s="81"/>
      <c r="GXN308" s="81"/>
      <c r="GXO308" s="81"/>
      <c r="GXP308" s="81"/>
      <c r="GXQ308" s="81"/>
      <c r="GXR308" s="81"/>
      <c r="GXS308" s="81"/>
      <c r="GXT308" s="81"/>
      <c r="GXU308" s="81"/>
      <c r="GXV308" s="81"/>
      <c r="GXW308" s="81"/>
      <c r="GXX308" s="81"/>
      <c r="GXY308" s="81"/>
      <c r="GXZ308" s="81"/>
      <c r="GYA308" s="81"/>
      <c r="GYB308" s="81"/>
      <c r="GYC308" s="81"/>
      <c r="GYD308" s="81"/>
      <c r="GYE308" s="81"/>
      <c r="GYF308" s="81"/>
      <c r="GYG308" s="81"/>
      <c r="GYH308" s="81"/>
      <c r="GYI308" s="81"/>
      <c r="GYJ308" s="81"/>
      <c r="GYK308" s="81"/>
      <c r="GYL308" s="81"/>
      <c r="GYM308" s="81"/>
      <c r="GYN308" s="81"/>
      <c r="GYO308" s="81"/>
      <c r="GYP308" s="81"/>
      <c r="GYQ308" s="81"/>
      <c r="GYR308" s="81"/>
      <c r="GYS308" s="81"/>
      <c r="GYT308" s="81"/>
      <c r="GYU308" s="81"/>
      <c r="GYV308" s="81"/>
      <c r="GYW308" s="81"/>
      <c r="GYX308" s="81"/>
      <c r="GYY308" s="81"/>
      <c r="GYZ308" s="81"/>
      <c r="GZA308" s="81"/>
      <c r="GZB308" s="81"/>
      <c r="GZC308" s="81"/>
      <c r="GZD308" s="81"/>
      <c r="GZE308" s="81"/>
      <c r="GZF308" s="81"/>
      <c r="GZG308" s="81"/>
      <c r="GZH308" s="81"/>
      <c r="GZI308" s="81"/>
      <c r="GZJ308" s="81"/>
      <c r="GZK308" s="81"/>
      <c r="GZL308" s="81"/>
      <c r="GZM308" s="81"/>
      <c r="GZN308" s="81"/>
      <c r="GZO308" s="81"/>
      <c r="GZP308" s="81"/>
      <c r="GZQ308" s="81"/>
      <c r="GZR308" s="81"/>
      <c r="GZS308" s="81"/>
      <c r="GZT308" s="81"/>
      <c r="GZU308" s="81"/>
      <c r="GZV308" s="81"/>
      <c r="GZW308" s="81"/>
      <c r="GZX308" s="81"/>
      <c r="GZY308" s="81"/>
      <c r="GZZ308" s="81"/>
      <c r="HAA308" s="81"/>
      <c r="HAB308" s="81"/>
      <c r="HAC308" s="81"/>
      <c r="HAD308" s="81"/>
      <c r="HAE308" s="81"/>
      <c r="HAF308" s="81"/>
      <c r="HAG308" s="81"/>
      <c r="HAH308" s="81"/>
      <c r="HAI308" s="81"/>
      <c r="HAJ308" s="81"/>
      <c r="HAK308" s="81"/>
      <c r="HAL308" s="81"/>
      <c r="HAM308" s="81"/>
      <c r="HAN308" s="81"/>
      <c r="HAO308" s="81"/>
      <c r="HAP308" s="81"/>
      <c r="HAQ308" s="81"/>
      <c r="HAR308" s="81"/>
      <c r="HAS308" s="81"/>
      <c r="HAT308" s="81"/>
      <c r="HAU308" s="81"/>
      <c r="HAV308" s="81"/>
      <c r="HAW308" s="81"/>
      <c r="HAX308" s="81"/>
      <c r="HAY308" s="81"/>
      <c r="HAZ308" s="81"/>
      <c r="HBA308" s="81"/>
      <c r="HBB308" s="81"/>
      <c r="HBC308" s="81"/>
      <c r="HBD308" s="81"/>
      <c r="HBE308" s="81"/>
      <c r="HBF308" s="81"/>
      <c r="HBG308" s="81"/>
      <c r="HBH308" s="81"/>
      <c r="HBI308" s="81"/>
      <c r="HBJ308" s="81"/>
      <c r="HBK308" s="81"/>
      <c r="HBL308" s="81"/>
      <c r="HBM308" s="81"/>
      <c r="HBN308" s="81"/>
      <c r="HBO308" s="81"/>
      <c r="HBP308" s="81"/>
      <c r="HBQ308" s="81"/>
      <c r="HBR308" s="81"/>
      <c r="HBS308" s="81"/>
      <c r="HBT308" s="81"/>
      <c r="HBU308" s="81"/>
      <c r="HBV308" s="81"/>
      <c r="HBW308" s="81"/>
      <c r="HBX308" s="81"/>
      <c r="HBY308" s="81"/>
      <c r="HBZ308" s="81"/>
      <c r="HCA308" s="81"/>
      <c r="HCB308" s="81"/>
      <c r="HCC308" s="81"/>
      <c r="HCD308" s="81"/>
      <c r="HCE308" s="81"/>
      <c r="HCF308" s="81"/>
      <c r="HCG308" s="81"/>
      <c r="HCH308" s="81"/>
      <c r="HCI308" s="81"/>
      <c r="HCJ308" s="81"/>
      <c r="HCK308" s="81"/>
      <c r="HCL308" s="81"/>
      <c r="HCM308" s="81"/>
      <c r="HCN308" s="81"/>
      <c r="HCO308" s="81"/>
      <c r="HCP308" s="81"/>
      <c r="HCQ308" s="81"/>
      <c r="HCR308" s="81"/>
      <c r="HCS308" s="81"/>
      <c r="HCT308" s="81"/>
      <c r="HCU308" s="81"/>
      <c r="HCV308" s="81"/>
      <c r="HCW308" s="81"/>
      <c r="HCX308" s="81"/>
      <c r="HCY308" s="81"/>
      <c r="HCZ308" s="81"/>
      <c r="HDA308" s="81"/>
      <c r="HDB308" s="81"/>
      <c r="HDC308" s="81"/>
      <c r="HDD308" s="81"/>
      <c r="HDE308" s="81"/>
      <c r="HDF308" s="81"/>
      <c r="HDG308" s="81"/>
      <c r="HDH308" s="81"/>
      <c r="HDI308" s="81"/>
      <c r="HDJ308" s="81"/>
      <c r="HDK308" s="81"/>
      <c r="HDL308" s="81"/>
      <c r="HDM308" s="81"/>
      <c r="HDN308" s="81"/>
      <c r="HDO308" s="81"/>
      <c r="HDP308" s="81"/>
      <c r="HDQ308" s="81"/>
      <c r="HDR308" s="81"/>
      <c r="HDS308" s="81"/>
      <c r="HDT308" s="81"/>
      <c r="HDU308" s="81"/>
      <c r="HDV308" s="81"/>
      <c r="HDW308" s="81"/>
      <c r="HDX308" s="81"/>
      <c r="HDY308" s="81"/>
      <c r="HDZ308" s="81"/>
      <c r="HEA308" s="81"/>
      <c r="HEB308" s="81"/>
      <c r="HEC308" s="81"/>
      <c r="HED308" s="81"/>
      <c r="HEE308" s="81"/>
      <c r="HEF308" s="81"/>
      <c r="HEG308" s="81"/>
      <c r="HEH308" s="81"/>
      <c r="HEI308" s="81"/>
      <c r="HEJ308" s="81"/>
      <c r="HEK308" s="81"/>
      <c r="HEL308" s="81"/>
      <c r="HEM308" s="81"/>
      <c r="HEN308" s="81"/>
      <c r="HEO308" s="81"/>
      <c r="HEP308" s="81"/>
      <c r="HEQ308" s="81"/>
      <c r="HER308" s="81"/>
      <c r="HES308" s="81"/>
      <c r="HET308" s="81"/>
      <c r="HEU308" s="81"/>
      <c r="HEV308" s="81"/>
      <c r="HEW308" s="81"/>
      <c r="HEX308" s="81"/>
      <c r="HEY308" s="81"/>
      <c r="HEZ308" s="81"/>
      <c r="HFA308" s="81"/>
      <c r="HFB308" s="81"/>
      <c r="HFC308" s="81"/>
      <c r="HFD308" s="81"/>
      <c r="HFE308" s="81"/>
      <c r="HFF308" s="81"/>
      <c r="HFG308" s="81"/>
      <c r="HFH308" s="81"/>
      <c r="HFI308" s="81"/>
      <c r="HFJ308" s="81"/>
      <c r="HFK308" s="81"/>
      <c r="HFL308" s="81"/>
      <c r="HFM308" s="81"/>
      <c r="HFN308" s="81"/>
      <c r="HFO308" s="81"/>
      <c r="HFP308" s="81"/>
      <c r="HFQ308" s="81"/>
      <c r="HFR308" s="81"/>
      <c r="HFS308" s="81"/>
      <c r="HFT308" s="81"/>
      <c r="HFU308" s="81"/>
      <c r="HFV308" s="81"/>
      <c r="HFW308" s="81"/>
      <c r="HFX308" s="81"/>
      <c r="HFY308" s="81"/>
      <c r="HFZ308" s="81"/>
      <c r="HGA308" s="81"/>
      <c r="HGB308" s="81"/>
      <c r="HGC308" s="81"/>
      <c r="HGD308" s="81"/>
      <c r="HGE308" s="81"/>
      <c r="HGF308" s="81"/>
      <c r="HGG308" s="81"/>
      <c r="HGH308" s="81"/>
      <c r="HGI308" s="81"/>
      <c r="HGJ308" s="81"/>
      <c r="HGK308" s="81"/>
      <c r="HGL308" s="81"/>
      <c r="HGM308" s="81"/>
      <c r="HGN308" s="81"/>
      <c r="HGO308" s="81"/>
      <c r="HGP308" s="81"/>
      <c r="HGQ308" s="81"/>
      <c r="HGR308" s="81"/>
      <c r="HGS308" s="81"/>
      <c r="HGT308" s="81"/>
      <c r="HGU308" s="81"/>
      <c r="HGV308" s="81"/>
      <c r="HGW308" s="81"/>
      <c r="HGX308" s="81"/>
      <c r="HGY308" s="81"/>
      <c r="HGZ308" s="81"/>
      <c r="HHA308" s="81"/>
      <c r="HHB308" s="81"/>
      <c r="HHC308" s="81"/>
      <c r="HHD308" s="81"/>
      <c r="HHE308" s="81"/>
      <c r="HHF308" s="81"/>
      <c r="HHG308" s="81"/>
      <c r="HHH308" s="81"/>
      <c r="HHI308" s="81"/>
      <c r="HHJ308" s="81"/>
      <c r="HHK308" s="81"/>
      <c r="HHL308" s="81"/>
      <c r="HHM308" s="81"/>
      <c r="HHN308" s="81"/>
      <c r="HHO308" s="81"/>
      <c r="HHP308" s="81"/>
      <c r="HHQ308" s="81"/>
      <c r="HHR308" s="81"/>
      <c r="HHS308" s="81"/>
      <c r="HHT308" s="81"/>
      <c r="HHU308" s="81"/>
      <c r="HHV308" s="81"/>
      <c r="HHW308" s="81"/>
      <c r="HHX308" s="81"/>
      <c r="HHY308" s="81"/>
      <c r="HHZ308" s="81"/>
      <c r="HIA308" s="81"/>
      <c r="HIB308" s="81"/>
      <c r="HIC308" s="81"/>
      <c r="HID308" s="81"/>
      <c r="HIE308" s="81"/>
      <c r="HIF308" s="81"/>
      <c r="HIG308" s="81"/>
      <c r="HIH308" s="81"/>
      <c r="HII308" s="81"/>
      <c r="HIJ308" s="81"/>
      <c r="HIK308" s="81"/>
      <c r="HIL308" s="81"/>
      <c r="HIM308" s="81"/>
      <c r="HIN308" s="81"/>
      <c r="HIO308" s="81"/>
      <c r="HIP308" s="81"/>
      <c r="HIQ308" s="81"/>
      <c r="HIR308" s="81"/>
      <c r="HIS308" s="81"/>
      <c r="HIT308" s="81"/>
      <c r="HIU308" s="81"/>
      <c r="HIV308" s="81"/>
      <c r="HIW308" s="81"/>
      <c r="HIX308" s="81"/>
      <c r="HIY308" s="81"/>
      <c r="HIZ308" s="81"/>
      <c r="HJA308" s="81"/>
      <c r="HJB308" s="81"/>
      <c r="HJC308" s="81"/>
      <c r="HJD308" s="81"/>
      <c r="HJE308" s="81"/>
      <c r="HJF308" s="81"/>
      <c r="HJG308" s="81"/>
      <c r="HJH308" s="81"/>
      <c r="HJI308" s="81"/>
      <c r="HJJ308" s="81"/>
      <c r="HJK308" s="81"/>
      <c r="HJL308" s="81"/>
      <c r="HJM308" s="81"/>
      <c r="HJN308" s="81"/>
      <c r="HJO308" s="81"/>
      <c r="HJP308" s="81"/>
      <c r="HJQ308" s="81"/>
      <c r="HJR308" s="81"/>
      <c r="HJS308" s="81"/>
      <c r="HJT308" s="81"/>
      <c r="HJU308" s="81"/>
      <c r="HJV308" s="81"/>
      <c r="HJW308" s="81"/>
      <c r="HJX308" s="81"/>
      <c r="HJY308" s="81"/>
      <c r="HJZ308" s="81"/>
      <c r="HKA308" s="81"/>
      <c r="HKB308" s="81"/>
      <c r="HKC308" s="81"/>
      <c r="HKD308" s="81"/>
      <c r="HKE308" s="81"/>
      <c r="HKF308" s="81"/>
      <c r="HKG308" s="81"/>
      <c r="HKH308" s="81"/>
      <c r="HKI308" s="81"/>
      <c r="HKJ308" s="81"/>
      <c r="HKK308" s="81"/>
      <c r="HKL308" s="81"/>
      <c r="HKM308" s="81"/>
      <c r="HKN308" s="81"/>
      <c r="HKO308" s="81"/>
      <c r="HKP308" s="81"/>
      <c r="HKQ308" s="81"/>
      <c r="HKR308" s="81"/>
      <c r="HKS308" s="81"/>
      <c r="HKT308" s="81"/>
      <c r="HKU308" s="81"/>
      <c r="HKV308" s="81"/>
      <c r="HKW308" s="81"/>
      <c r="HKX308" s="81"/>
      <c r="HKY308" s="81"/>
      <c r="HKZ308" s="81"/>
      <c r="HLA308" s="81"/>
      <c r="HLB308" s="81"/>
      <c r="HLC308" s="81"/>
      <c r="HLD308" s="81"/>
      <c r="HLE308" s="81"/>
      <c r="HLF308" s="81"/>
      <c r="HLG308" s="81"/>
      <c r="HLH308" s="81"/>
      <c r="HLI308" s="81"/>
      <c r="HLJ308" s="81"/>
      <c r="HLK308" s="81"/>
      <c r="HLL308" s="81"/>
      <c r="HLM308" s="81"/>
      <c r="HLN308" s="81"/>
      <c r="HLO308" s="81"/>
      <c r="HLP308" s="81"/>
      <c r="HLQ308" s="81"/>
      <c r="HLR308" s="81"/>
      <c r="HLS308" s="81"/>
      <c r="HLT308" s="81"/>
      <c r="HLU308" s="81"/>
      <c r="HLV308" s="81"/>
      <c r="HLW308" s="81"/>
      <c r="HLX308" s="81"/>
      <c r="HLY308" s="81"/>
      <c r="HLZ308" s="81"/>
      <c r="HMA308" s="81"/>
      <c r="HMB308" s="81"/>
      <c r="HMC308" s="81"/>
      <c r="HMD308" s="81"/>
      <c r="HME308" s="81"/>
      <c r="HMF308" s="81"/>
      <c r="HMG308" s="81"/>
      <c r="HMH308" s="81"/>
      <c r="HMI308" s="81"/>
      <c r="HMJ308" s="81"/>
      <c r="HMK308" s="81"/>
      <c r="HML308" s="81"/>
      <c r="HMM308" s="81"/>
      <c r="HMN308" s="81"/>
      <c r="HMO308" s="81"/>
      <c r="HMP308" s="81"/>
      <c r="HMQ308" s="81"/>
      <c r="HMR308" s="81"/>
      <c r="HMS308" s="81"/>
      <c r="HMT308" s="81"/>
      <c r="HMU308" s="81"/>
      <c r="HMV308" s="81"/>
      <c r="HMW308" s="81"/>
      <c r="HMX308" s="81"/>
      <c r="HMY308" s="81"/>
      <c r="HMZ308" s="81"/>
      <c r="HNA308" s="81"/>
      <c r="HNB308" s="81"/>
      <c r="HNC308" s="81"/>
      <c r="HND308" s="81"/>
      <c r="HNE308" s="81"/>
      <c r="HNF308" s="81"/>
      <c r="HNG308" s="81"/>
      <c r="HNH308" s="81"/>
      <c r="HNI308" s="81"/>
      <c r="HNJ308" s="81"/>
      <c r="HNK308" s="81"/>
      <c r="HNL308" s="81"/>
      <c r="HNM308" s="81"/>
      <c r="HNN308" s="81"/>
      <c r="HNO308" s="81"/>
      <c r="HNP308" s="81"/>
      <c r="HNQ308" s="81"/>
      <c r="HNR308" s="81"/>
      <c r="HNS308" s="81"/>
      <c r="HNT308" s="81"/>
      <c r="HNU308" s="81"/>
      <c r="HNV308" s="81"/>
      <c r="HNW308" s="81"/>
      <c r="HNX308" s="81"/>
      <c r="HNY308" s="81"/>
      <c r="HNZ308" s="81"/>
      <c r="HOA308" s="81"/>
      <c r="HOB308" s="81"/>
      <c r="HOC308" s="81"/>
      <c r="HOD308" s="81"/>
      <c r="HOE308" s="81"/>
      <c r="HOF308" s="81"/>
      <c r="HOG308" s="81"/>
      <c r="HOH308" s="81"/>
      <c r="HOI308" s="81"/>
      <c r="HOJ308" s="81"/>
      <c r="HOK308" s="81"/>
      <c r="HOL308" s="81"/>
      <c r="HOM308" s="81"/>
      <c r="HON308" s="81"/>
      <c r="HOO308" s="81"/>
      <c r="HOP308" s="81"/>
      <c r="HOQ308" s="81"/>
      <c r="HOR308" s="81"/>
      <c r="HOS308" s="81"/>
      <c r="HOT308" s="81"/>
      <c r="HOU308" s="81"/>
      <c r="HOV308" s="81"/>
      <c r="HOW308" s="81"/>
      <c r="HOX308" s="81"/>
      <c r="HOY308" s="81"/>
      <c r="HOZ308" s="81"/>
      <c r="HPA308" s="81"/>
      <c r="HPB308" s="81"/>
      <c r="HPC308" s="81"/>
      <c r="HPD308" s="81"/>
      <c r="HPE308" s="81"/>
      <c r="HPF308" s="81"/>
      <c r="HPG308" s="81"/>
      <c r="HPH308" s="81"/>
      <c r="HPI308" s="81"/>
      <c r="HPJ308" s="81"/>
      <c r="HPK308" s="81"/>
      <c r="HPL308" s="81"/>
      <c r="HPM308" s="81"/>
      <c r="HPN308" s="81"/>
      <c r="HPO308" s="81"/>
      <c r="HPP308" s="81"/>
      <c r="HPQ308" s="81"/>
      <c r="HPR308" s="81"/>
      <c r="HPS308" s="81"/>
      <c r="HPT308" s="81"/>
      <c r="HPU308" s="81"/>
      <c r="HPV308" s="81"/>
      <c r="HPW308" s="81"/>
      <c r="HPX308" s="81"/>
      <c r="HPY308" s="81"/>
      <c r="HPZ308" s="81"/>
      <c r="HQA308" s="81"/>
      <c r="HQB308" s="81"/>
      <c r="HQC308" s="81"/>
      <c r="HQD308" s="81"/>
      <c r="HQE308" s="81"/>
      <c r="HQF308" s="81"/>
      <c r="HQG308" s="81"/>
      <c r="HQH308" s="81"/>
      <c r="HQI308" s="81"/>
      <c r="HQJ308" s="81"/>
      <c r="HQK308" s="81"/>
      <c r="HQL308" s="81"/>
      <c r="HQM308" s="81"/>
      <c r="HQN308" s="81"/>
      <c r="HQO308" s="81"/>
      <c r="HQP308" s="81"/>
      <c r="HQQ308" s="81"/>
      <c r="HQR308" s="81"/>
      <c r="HQS308" s="81"/>
      <c r="HQT308" s="81"/>
      <c r="HQU308" s="81"/>
      <c r="HQV308" s="81"/>
      <c r="HQW308" s="81"/>
      <c r="HQX308" s="81"/>
      <c r="HQY308" s="81"/>
      <c r="HQZ308" s="81"/>
      <c r="HRA308" s="81"/>
      <c r="HRB308" s="81"/>
      <c r="HRC308" s="81"/>
      <c r="HRD308" s="81"/>
      <c r="HRE308" s="81"/>
      <c r="HRF308" s="81"/>
      <c r="HRG308" s="81"/>
      <c r="HRH308" s="81"/>
      <c r="HRI308" s="81"/>
      <c r="HRJ308" s="81"/>
      <c r="HRK308" s="81"/>
      <c r="HRL308" s="81"/>
      <c r="HRM308" s="81"/>
      <c r="HRN308" s="81"/>
      <c r="HRO308" s="81"/>
      <c r="HRP308" s="81"/>
      <c r="HRQ308" s="81"/>
      <c r="HRR308" s="81"/>
      <c r="HRS308" s="81"/>
      <c r="HRT308" s="81"/>
      <c r="HRU308" s="81"/>
      <c r="HRV308" s="81"/>
      <c r="HRW308" s="81"/>
      <c r="HRX308" s="81"/>
      <c r="HRY308" s="81"/>
      <c r="HRZ308" s="81"/>
      <c r="HSA308" s="81"/>
      <c r="HSB308" s="81"/>
      <c r="HSC308" s="81"/>
      <c r="HSD308" s="81"/>
      <c r="HSE308" s="81"/>
      <c r="HSF308" s="81"/>
      <c r="HSG308" s="81"/>
      <c r="HSH308" s="81"/>
      <c r="HSI308" s="81"/>
      <c r="HSJ308" s="81"/>
      <c r="HSK308" s="81"/>
      <c r="HSL308" s="81"/>
      <c r="HSM308" s="81"/>
      <c r="HSN308" s="81"/>
      <c r="HSO308" s="81"/>
      <c r="HSP308" s="81"/>
      <c r="HSQ308" s="81"/>
      <c r="HSR308" s="81"/>
      <c r="HSS308" s="81"/>
      <c r="HST308" s="81"/>
      <c r="HSU308" s="81"/>
      <c r="HSV308" s="81"/>
      <c r="HSW308" s="81"/>
      <c r="HSX308" s="81"/>
      <c r="HSY308" s="81"/>
      <c r="HSZ308" s="81"/>
      <c r="HTA308" s="81"/>
      <c r="HTB308" s="81"/>
      <c r="HTC308" s="81"/>
      <c r="HTD308" s="81"/>
      <c r="HTE308" s="81"/>
      <c r="HTF308" s="81"/>
      <c r="HTG308" s="81"/>
      <c r="HTH308" s="81"/>
      <c r="HTI308" s="81"/>
      <c r="HTJ308" s="81"/>
      <c r="HTK308" s="81"/>
      <c r="HTL308" s="81"/>
      <c r="HTM308" s="81"/>
      <c r="HTN308" s="81"/>
      <c r="HTO308" s="81"/>
      <c r="HTP308" s="81"/>
      <c r="HTQ308" s="81"/>
      <c r="HTR308" s="81"/>
      <c r="HTS308" s="81"/>
      <c r="HTT308" s="81"/>
      <c r="HTU308" s="81"/>
      <c r="HTV308" s="81"/>
      <c r="HTW308" s="81"/>
      <c r="HTX308" s="81"/>
      <c r="HTY308" s="81"/>
      <c r="HTZ308" s="81"/>
      <c r="HUA308" s="81"/>
      <c r="HUB308" s="81"/>
      <c r="HUC308" s="81"/>
      <c r="HUD308" s="81"/>
      <c r="HUE308" s="81"/>
      <c r="HUF308" s="81"/>
      <c r="HUG308" s="81"/>
      <c r="HUH308" s="81"/>
      <c r="HUI308" s="81"/>
      <c r="HUJ308" s="81"/>
      <c r="HUK308" s="81"/>
      <c r="HUL308" s="81"/>
      <c r="HUM308" s="81"/>
      <c r="HUN308" s="81"/>
      <c r="HUO308" s="81"/>
      <c r="HUP308" s="81"/>
      <c r="HUQ308" s="81"/>
      <c r="HUR308" s="81"/>
      <c r="HUS308" s="81"/>
      <c r="HUT308" s="81"/>
      <c r="HUU308" s="81"/>
      <c r="HUV308" s="81"/>
      <c r="HUW308" s="81"/>
      <c r="HUX308" s="81"/>
      <c r="HUY308" s="81"/>
      <c r="HUZ308" s="81"/>
      <c r="HVA308" s="81"/>
      <c r="HVB308" s="81"/>
      <c r="HVC308" s="81"/>
      <c r="HVD308" s="81"/>
      <c r="HVE308" s="81"/>
      <c r="HVF308" s="81"/>
      <c r="HVG308" s="81"/>
      <c r="HVH308" s="81"/>
      <c r="HVI308" s="81"/>
      <c r="HVJ308" s="81"/>
      <c r="HVK308" s="81"/>
      <c r="HVL308" s="81"/>
      <c r="HVM308" s="81"/>
      <c r="HVN308" s="81"/>
      <c r="HVO308" s="81"/>
      <c r="HVP308" s="81"/>
      <c r="HVQ308" s="81"/>
      <c r="HVR308" s="81"/>
      <c r="HVS308" s="81"/>
      <c r="HVT308" s="81"/>
      <c r="HVU308" s="81"/>
      <c r="HVV308" s="81"/>
      <c r="HVW308" s="81"/>
      <c r="HVX308" s="81"/>
      <c r="HVY308" s="81"/>
      <c r="HVZ308" s="81"/>
      <c r="HWA308" s="81"/>
      <c r="HWB308" s="81"/>
      <c r="HWC308" s="81"/>
      <c r="HWD308" s="81"/>
      <c r="HWE308" s="81"/>
      <c r="HWF308" s="81"/>
      <c r="HWG308" s="81"/>
      <c r="HWH308" s="81"/>
      <c r="HWI308" s="81"/>
      <c r="HWJ308" s="81"/>
      <c r="HWK308" s="81"/>
      <c r="HWL308" s="81"/>
      <c r="HWM308" s="81"/>
      <c r="HWN308" s="81"/>
      <c r="HWO308" s="81"/>
      <c r="HWP308" s="81"/>
      <c r="HWQ308" s="81"/>
      <c r="HWR308" s="81"/>
      <c r="HWS308" s="81"/>
      <c r="HWT308" s="81"/>
      <c r="HWU308" s="81"/>
      <c r="HWV308" s="81"/>
      <c r="HWW308" s="81"/>
      <c r="HWX308" s="81"/>
      <c r="HWY308" s="81"/>
      <c r="HWZ308" s="81"/>
      <c r="HXA308" s="81"/>
      <c r="HXB308" s="81"/>
      <c r="HXC308" s="81"/>
      <c r="HXD308" s="81"/>
      <c r="HXE308" s="81"/>
      <c r="HXF308" s="81"/>
      <c r="HXG308" s="81"/>
      <c r="HXH308" s="81"/>
      <c r="HXI308" s="81"/>
      <c r="HXJ308" s="81"/>
      <c r="HXK308" s="81"/>
      <c r="HXL308" s="81"/>
      <c r="HXM308" s="81"/>
      <c r="HXN308" s="81"/>
      <c r="HXO308" s="81"/>
      <c r="HXP308" s="81"/>
      <c r="HXQ308" s="81"/>
      <c r="HXR308" s="81"/>
      <c r="HXS308" s="81"/>
      <c r="HXT308" s="81"/>
      <c r="HXU308" s="81"/>
      <c r="HXV308" s="81"/>
      <c r="HXW308" s="81"/>
      <c r="HXX308" s="81"/>
      <c r="HXY308" s="81"/>
      <c r="HXZ308" s="81"/>
      <c r="HYA308" s="81"/>
      <c r="HYB308" s="81"/>
      <c r="HYC308" s="81"/>
      <c r="HYD308" s="81"/>
      <c r="HYE308" s="81"/>
      <c r="HYF308" s="81"/>
      <c r="HYG308" s="81"/>
      <c r="HYH308" s="81"/>
      <c r="HYI308" s="81"/>
      <c r="HYJ308" s="81"/>
      <c r="HYK308" s="81"/>
      <c r="HYL308" s="81"/>
      <c r="HYM308" s="81"/>
      <c r="HYN308" s="81"/>
      <c r="HYO308" s="81"/>
      <c r="HYP308" s="81"/>
      <c r="HYQ308" s="81"/>
      <c r="HYR308" s="81"/>
      <c r="HYS308" s="81"/>
      <c r="HYT308" s="81"/>
      <c r="HYU308" s="81"/>
      <c r="HYV308" s="81"/>
      <c r="HYW308" s="81"/>
      <c r="HYX308" s="81"/>
      <c r="HYY308" s="81"/>
      <c r="HYZ308" s="81"/>
      <c r="HZA308" s="81"/>
      <c r="HZB308" s="81"/>
      <c r="HZC308" s="81"/>
      <c r="HZD308" s="81"/>
      <c r="HZE308" s="81"/>
      <c r="HZF308" s="81"/>
      <c r="HZG308" s="81"/>
      <c r="HZH308" s="81"/>
      <c r="HZI308" s="81"/>
      <c r="HZJ308" s="81"/>
      <c r="HZK308" s="81"/>
      <c r="HZL308" s="81"/>
      <c r="HZM308" s="81"/>
      <c r="HZN308" s="81"/>
      <c r="HZO308" s="81"/>
      <c r="HZP308" s="81"/>
      <c r="HZQ308" s="81"/>
      <c r="HZR308" s="81"/>
      <c r="HZS308" s="81"/>
      <c r="HZT308" s="81"/>
      <c r="HZU308" s="81"/>
      <c r="HZV308" s="81"/>
      <c r="HZW308" s="81"/>
      <c r="HZX308" s="81"/>
      <c r="HZY308" s="81"/>
      <c r="HZZ308" s="81"/>
      <c r="IAA308" s="81"/>
      <c r="IAB308" s="81"/>
      <c r="IAC308" s="81"/>
      <c r="IAD308" s="81"/>
      <c r="IAE308" s="81"/>
      <c r="IAF308" s="81"/>
      <c r="IAG308" s="81"/>
      <c r="IAH308" s="81"/>
      <c r="IAI308" s="81"/>
      <c r="IAJ308" s="81"/>
      <c r="IAK308" s="81"/>
      <c r="IAL308" s="81"/>
      <c r="IAM308" s="81"/>
      <c r="IAN308" s="81"/>
      <c r="IAO308" s="81"/>
      <c r="IAP308" s="81"/>
      <c r="IAQ308" s="81"/>
      <c r="IAR308" s="81"/>
      <c r="IAS308" s="81"/>
      <c r="IAT308" s="81"/>
      <c r="IAU308" s="81"/>
      <c r="IAV308" s="81"/>
      <c r="IAW308" s="81"/>
      <c r="IAX308" s="81"/>
      <c r="IAY308" s="81"/>
      <c r="IAZ308" s="81"/>
      <c r="IBA308" s="81"/>
      <c r="IBB308" s="81"/>
      <c r="IBC308" s="81"/>
      <c r="IBD308" s="81"/>
      <c r="IBE308" s="81"/>
      <c r="IBF308" s="81"/>
      <c r="IBG308" s="81"/>
      <c r="IBH308" s="81"/>
      <c r="IBI308" s="81"/>
      <c r="IBJ308" s="81"/>
      <c r="IBK308" s="81"/>
      <c r="IBL308" s="81"/>
      <c r="IBM308" s="81"/>
      <c r="IBN308" s="81"/>
      <c r="IBO308" s="81"/>
      <c r="IBP308" s="81"/>
      <c r="IBQ308" s="81"/>
      <c r="IBR308" s="81"/>
      <c r="IBS308" s="81"/>
      <c r="IBT308" s="81"/>
      <c r="IBU308" s="81"/>
      <c r="IBV308" s="81"/>
      <c r="IBW308" s="81"/>
      <c r="IBX308" s="81"/>
      <c r="IBY308" s="81"/>
      <c r="IBZ308" s="81"/>
      <c r="ICA308" s="81"/>
      <c r="ICB308" s="81"/>
      <c r="ICC308" s="81"/>
      <c r="ICD308" s="81"/>
      <c r="ICE308" s="81"/>
      <c r="ICF308" s="81"/>
      <c r="ICG308" s="81"/>
      <c r="ICH308" s="81"/>
      <c r="ICI308" s="81"/>
      <c r="ICJ308" s="81"/>
      <c r="ICK308" s="81"/>
      <c r="ICL308" s="81"/>
      <c r="ICM308" s="81"/>
      <c r="ICN308" s="81"/>
      <c r="ICO308" s="81"/>
      <c r="ICP308" s="81"/>
      <c r="ICQ308" s="81"/>
      <c r="ICR308" s="81"/>
      <c r="ICS308" s="81"/>
      <c r="ICT308" s="81"/>
      <c r="ICU308" s="81"/>
      <c r="ICV308" s="81"/>
      <c r="ICW308" s="81"/>
      <c r="ICX308" s="81"/>
      <c r="ICY308" s="81"/>
      <c r="ICZ308" s="81"/>
      <c r="IDA308" s="81"/>
      <c r="IDB308" s="81"/>
      <c r="IDC308" s="81"/>
      <c r="IDD308" s="81"/>
      <c r="IDE308" s="81"/>
      <c r="IDF308" s="81"/>
      <c r="IDG308" s="81"/>
      <c r="IDH308" s="81"/>
      <c r="IDI308" s="81"/>
      <c r="IDJ308" s="81"/>
      <c r="IDK308" s="81"/>
      <c r="IDL308" s="81"/>
      <c r="IDM308" s="81"/>
      <c r="IDN308" s="81"/>
      <c r="IDO308" s="81"/>
      <c r="IDP308" s="81"/>
      <c r="IDQ308" s="81"/>
      <c r="IDR308" s="81"/>
      <c r="IDS308" s="81"/>
      <c r="IDT308" s="81"/>
      <c r="IDU308" s="81"/>
      <c r="IDV308" s="81"/>
      <c r="IDW308" s="81"/>
      <c r="IDX308" s="81"/>
      <c r="IDY308" s="81"/>
      <c r="IDZ308" s="81"/>
      <c r="IEA308" s="81"/>
      <c r="IEB308" s="81"/>
      <c r="IEC308" s="81"/>
      <c r="IED308" s="81"/>
      <c r="IEE308" s="81"/>
      <c r="IEF308" s="81"/>
      <c r="IEG308" s="81"/>
      <c r="IEH308" s="81"/>
      <c r="IEI308" s="81"/>
      <c r="IEJ308" s="81"/>
      <c r="IEK308" s="81"/>
      <c r="IEL308" s="81"/>
      <c r="IEM308" s="81"/>
      <c r="IEN308" s="81"/>
      <c r="IEO308" s="81"/>
      <c r="IEP308" s="81"/>
      <c r="IEQ308" s="81"/>
      <c r="IER308" s="81"/>
      <c r="IES308" s="81"/>
      <c r="IET308" s="81"/>
      <c r="IEU308" s="81"/>
      <c r="IEV308" s="81"/>
      <c r="IEW308" s="81"/>
      <c r="IEX308" s="81"/>
      <c r="IEY308" s="81"/>
      <c r="IEZ308" s="81"/>
      <c r="IFA308" s="81"/>
      <c r="IFB308" s="81"/>
      <c r="IFC308" s="81"/>
      <c r="IFD308" s="81"/>
      <c r="IFE308" s="81"/>
      <c r="IFF308" s="81"/>
      <c r="IFG308" s="81"/>
      <c r="IFH308" s="81"/>
      <c r="IFI308" s="81"/>
      <c r="IFJ308" s="81"/>
      <c r="IFK308" s="81"/>
      <c r="IFL308" s="81"/>
      <c r="IFM308" s="81"/>
      <c r="IFN308" s="81"/>
      <c r="IFO308" s="81"/>
      <c r="IFP308" s="81"/>
      <c r="IFQ308" s="81"/>
      <c r="IFR308" s="81"/>
      <c r="IFS308" s="81"/>
      <c r="IFT308" s="81"/>
      <c r="IFU308" s="81"/>
      <c r="IFV308" s="81"/>
      <c r="IFW308" s="81"/>
      <c r="IFX308" s="81"/>
      <c r="IFY308" s="81"/>
      <c r="IFZ308" s="81"/>
      <c r="IGA308" s="81"/>
      <c r="IGB308" s="81"/>
      <c r="IGC308" s="81"/>
      <c r="IGD308" s="81"/>
      <c r="IGE308" s="81"/>
      <c r="IGF308" s="81"/>
      <c r="IGG308" s="81"/>
      <c r="IGH308" s="81"/>
      <c r="IGI308" s="81"/>
      <c r="IGJ308" s="81"/>
      <c r="IGK308" s="81"/>
      <c r="IGL308" s="81"/>
      <c r="IGM308" s="81"/>
      <c r="IGN308" s="81"/>
      <c r="IGO308" s="81"/>
      <c r="IGP308" s="81"/>
      <c r="IGQ308" s="81"/>
      <c r="IGR308" s="81"/>
      <c r="IGS308" s="81"/>
      <c r="IGT308" s="81"/>
      <c r="IGU308" s="81"/>
      <c r="IGV308" s="81"/>
      <c r="IGW308" s="81"/>
      <c r="IGX308" s="81"/>
      <c r="IGY308" s="81"/>
      <c r="IGZ308" s="81"/>
      <c r="IHA308" s="81"/>
      <c r="IHB308" s="81"/>
      <c r="IHC308" s="81"/>
      <c r="IHD308" s="81"/>
      <c r="IHE308" s="81"/>
      <c r="IHF308" s="81"/>
      <c r="IHG308" s="81"/>
      <c r="IHH308" s="81"/>
      <c r="IHI308" s="81"/>
      <c r="IHJ308" s="81"/>
      <c r="IHK308" s="81"/>
      <c r="IHL308" s="81"/>
      <c r="IHM308" s="81"/>
      <c r="IHN308" s="81"/>
      <c r="IHO308" s="81"/>
      <c r="IHP308" s="81"/>
      <c r="IHQ308" s="81"/>
      <c r="IHR308" s="81"/>
      <c r="IHS308" s="81"/>
      <c r="IHT308" s="81"/>
      <c r="IHU308" s="81"/>
      <c r="IHV308" s="81"/>
      <c r="IHW308" s="81"/>
      <c r="IHX308" s="81"/>
      <c r="IHY308" s="81"/>
      <c r="IHZ308" s="81"/>
      <c r="IIA308" s="81"/>
      <c r="IIB308" s="81"/>
      <c r="IIC308" s="81"/>
      <c r="IID308" s="81"/>
      <c r="IIE308" s="81"/>
      <c r="IIF308" s="81"/>
      <c r="IIG308" s="81"/>
      <c r="IIH308" s="81"/>
      <c r="III308" s="81"/>
      <c r="IIJ308" s="81"/>
      <c r="IIK308" s="81"/>
      <c r="IIL308" s="81"/>
      <c r="IIM308" s="81"/>
      <c r="IIN308" s="81"/>
      <c r="IIO308" s="81"/>
      <c r="IIP308" s="81"/>
      <c r="IIQ308" s="81"/>
      <c r="IIR308" s="81"/>
      <c r="IIS308" s="81"/>
      <c r="IIT308" s="81"/>
      <c r="IIU308" s="81"/>
      <c r="IIV308" s="81"/>
      <c r="IIW308" s="81"/>
      <c r="IIX308" s="81"/>
      <c r="IIY308" s="81"/>
      <c r="IIZ308" s="81"/>
      <c r="IJA308" s="81"/>
      <c r="IJB308" s="81"/>
      <c r="IJC308" s="81"/>
      <c r="IJD308" s="81"/>
      <c r="IJE308" s="81"/>
      <c r="IJF308" s="81"/>
      <c r="IJG308" s="81"/>
      <c r="IJH308" s="81"/>
      <c r="IJI308" s="81"/>
      <c r="IJJ308" s="81"/>
      <c r="IJK308" s="81"/>
      <c r="IJL308" s="81"/>
      <c r="IJM308" s="81"/>
      <c r="IJN308" s="81"/>
      <c r="IJO308" s="81"/>
      <c r="IJP308" s="81"/>
      <c r="IJQ308" s="81"/>
      <c r="IJR308" s="81"/>
      <c r="IJS308" s="81"/>
      <c r="IJT308" s="81"/>
      <c r="IJU308" s="81"/>
      <c r="IJV308" s="81"/>
      <c r="IJW308" s="81"/>
      <c r="IJX308" s="81"/>
      <c r="IJY308" s="81"/>
      <c r="IJZ308" s="81"/>
      <c r="IKA308" s="81"/>
      <c r="IKB308" s="81"/>
      <c r="IKC308" s="81"/>
      <c r="IKD308" s="81"/>
      <c r="IKE308" s="81"/>
      <c r="IKF308" s="81"/>
      <c r="IKG308" s="81"/>
      <c r="IKH308" s="81"/>
      <c r="IKI308" s="81"/>
      <c r="IKJ308" s="81"/>
      <c r="IKK308" s="81"/>
      <c r="IKL308" s="81"/>
      <c r="IKM308" s="81"/>
      <c r="IKN308" s="81"/>
      <c r="IKO308" s="81"/>
      <c r="IKP308" s="81"/>
      <c r="IKQ308" s="81"/>
      <c r="IKR308" s="81"/>
      <c r="IKS308" s="81"/>
      <c r="IKT308" s="81"/>
      <c r="IKU308" s="81"/>
      <c r="IKV308" s="81"/>
      <c r="IKW308" s="81"/>
      <c r="IKX308" s="81"/>
      <c r="IKY308" s="81"/>
      <c r="IKZ308" s="81"/>
      <c r="ILA308" s="81"/>
      <c r="ILB308" s="81"/>
      <c r="ILC308" s="81"/>
      <c r="ILD308" s="81"/>
      <c r="ILE308" s="81"/>
      <c r="ILF308" s="81"/>
      <c r="ILG308" s="81"/>
      <c r="ILH308" s="81"/>
      <c r="ILI308" s="81"/>
      <c r="ILJ308" s="81"/>
      <c r="ILK308" s="81"/>
      <c r="ILL308" s="81"/>
      <c r="ILM308" s="81"/>
      <c r="ILN308" s="81"/>
      <c r="ILO308" s="81"/>
      <c r="ILP308" s="81"/>
      <c r="ILQ308" s="81"/>
      <c r="ILR308" s="81"/>
      <c r="ILS308" s="81"/>
      <c r="ILT308" s="81"/>
      <c r="ILU308" s="81"/>
      <c r="ILV308" s="81"/>
      <c r="ILW308" s="81"/>
      <c r="ILX308" s="81"/>
      <c r="ILY308" s="81"/>
      <c r="ILZ308" s="81"/>
      <c r="IMA308" s="81"/>
      <c r="IMB308" s="81"/>
      <c r="IMC308" s="81"/>
      <c r="IMD308" s="81"/>
      <c r="IME308" s="81"/>
      <c r="IMF308" s="81"/>
      <c r="IMG308" s="81"/>
      <c r="IMH308" s="81"/>
      <c r="IMI308" s="81"/>
      <c r="IMJ308" s="81"/>
      <c r="IMK308" s="81"/>
      <c r="IML308" s="81"/>
      <c r="IMM308" s="81"/>
      <c r="IMN308" s="81"/>
      <c r="IMO308" s="81"/>
      <c r="IMP308" s="81"/>
      <c r="IMQ308" s="81"/>
      <c r="IMR308" s="81"/>
      <c r="IMS308" s="81"/>
      <c r="IMT308" s="81"/>
      <c r="IMU308" s="81"/>
      <c r="IMV308" s="81"/>
      <c r="IMW308" s="81"/>
      <c r="IMX308" s="81"/>
      <c r="IMY308" s="81"/>
      <c r="IMZ308" s="81"/>
      <c r="INA308" s="81"/>
      <c r="INB308" s="81"/>
      <c r="INC308" s="81"/>
      <c r="IND308" s="81"/>
      <c r="INE308" s="81"/>
      <c r="INF308" s="81"/>
      <c r="ING308" s="81"/>
      <c r="INH308" s="81"/>
      <c r="INI308" s="81"/>
      <c r="INJ308" s="81"/>
      <c r="INK308" s="81"/>
      <c r="INL308" s="81"/>
      <c r="INM308" s="81"/>
      <c r="INN308" s="81"/>
      <c r="INO308" s="81"/>
      <c r="INP308" s="81"/>
      <c r="INQ308" s="81"/>
      <c r="INR308" s="81"/>
      <c r="INS308" s="81"/>
      <c r="INT308" s="81"/>
      <c r="INU308" s="81"/>
      <c r="INV308" s="81"/>
      <c r="INW308" s="81"/>
      <c r="INX308" s="81"/>
      <c r="INY308" s="81"/>
      <c r="INZ308" s="81"/>
      <c r="IOA308" s="81"/>
      <c r="IOB308" s="81"/>
      <c r="IOC308" s="81"/>
      <c r="IOD308" s="81"/>
      <c r="IOE308" s="81"/>
      <c r="IOF308" s="81"/>
      <c r="IOG308" s="81"/>
      <c r="IOH308" s="81"/>
      <c r="IOI308" s="81"/>
      <c r="IOJ308" s="81"/>
      <c r="IOK308" s="81"/>
      <c r="IOL308" s="81"/>
      <c r="IOM308" s="81"/>
      <c r="ION308" s="81"/>
      <c r="IOO308" s="81"/>
      <c r="IOP308" s="81"/>
      <c r="IOQ308" s="81"/>
      <c r="IOR308" s="81"/>
      <c r="IOS308" s="81"/>
      <c r="IOT308" s="81"/>
      <c r="IOU308" s="81"/>
      <c r="IOV308" s="81"/>
      <c r="IOW308" s="81"/>
      <c r="IOX308" s="81"/>
      <c r="IOY308" s="81"/>
      <c r="IOZ308" s="81"/>
      <c r="IPA308" s="81"/>
      <c r="IPB308" s="81"/>
      <c r="IPC308" s="81"/>
      <c r="IPD308" s="81"/>
      <c r="IPE308" s="81"/>
      <c r="IPF308" s="81"/>
      <c r="IPG308" s="81"/>
      <c r="IPH308" s="81"/>
      <c r="IPI308" s="81"/>
      <c r="IPJ308" s="81"/>
      <c r="IPK308" s="81"/>
      <c r="IPL308" s="81"/>
      <c r="IPM308" s="81"/>
      <c r="IPN308" s="81"/>
      <c r="IPO308" s="81"/>
      <c r="IPP308" s="81"/>
      <c r="IPQ308" s="81"/>
      <c r="IPR308" s="81"/>
      <c r="IPS308" s="81"/>
      <c r="IPT308" s="81"/>
      <c r="IPU308" s="81"/>
      <c r="IPV308" s="81"/>
      <c r="IPW308" s="81"/>
      <c r="IPX308" s="81"/>
      <c r="IPY308" s="81"/>
      <c r="IPZ308" s="81"/>
      <c r="IQA308" s="81"/>
      <c r="IQB308" s="81"/>
      <c r="IQC308" s="81"/>
      <c r="IQD308" s="81"/>
      <c r="IQE308" s="81"/>
      <c r="IQF308" s="81"/>
      <c r="IQG308" s="81"/>
      <c r="IQH308" s="81"/>
      <c r="IQI308" s="81"/>
      <c r="IQJ308" s="81"/>
      <c r="IQK308" s="81"/>
      <c r="IQL308" s="81"/>
      <c r="IQM308" s="81"/>
      <c r="IQN308" s="81"/>
      <c r="IQO308" s="81"/>
      <c r="IQP308" s="81"/>
      <c r="IQQ308" s="81"/>
      <c r="IQR308" s="81"/>
      <c r="IQS308" s="81"/>
      <c r="IQT308" s="81"/>
      <c r="IQU308" s="81"/>
      <c r="IQV308" s="81"/>
      <c r="IQW308" s="81"/>
      <c r="IQX308" s="81"/>
      <c r="IQY308" s="81"/>
      <c r="IQZ308" s="81"/>
      <c r="IRA308" s="81"/>
      <c r="IRB308" s="81"/>
      <c r="IRC308" s="81"/>
      <c r="IRD308" s="81"/>
      <c r="IRE308" s="81"/>
      <c r="IRF308" s="81"/>
      <c r="IRG308" s="81"/>
      <c r="IRH308" s="81"/>
      <c r="IRI308" s="81"/>
      <c r="IRJ308" s="81"/>
      <c r="IRK308" s="81"/>
      <c r="IRL308" s="81"/>
      <c r="IRM308" s="81"/>
      <c r="IRN308" s="81"/>
      <c r="IRO308" s="81"/>
      <c r="IRP308" s="81"/>
      <c r="IRQ308" s="81"/>
      <c r="IRR308" s="81"/>
      <c r="IRS308" s="81"/>
      <c r="IRT308" s="81"/>
      <c r="IRU308" s="81"/>
      <c r="IRV308" s="81"/>
      <c r="IRW308" s="81"/>
      <c r="IRX308" s="81"/>
      <c r="IRY308" s="81"/>
      <c r="IRZ308" s="81"/>
      <c r="ISA308" s="81"/>
      <c r="ISB308" s="81"/>
      <c r="ISC308" s="81"/>
      <c r="ISD308" s="81"/>
      <c r="ISE308" s="81"/>
      <c r="ISF308" s="81"/>
      <c r="ISG308" s="81"/>
      <c r="ISH308" s="81"/>
      <c r="ISI308" s="81"/>
      <c r="ISJ308" s="81"/>
      <c r="ISK308" s="81"/>
      <c r="ISL308" s="81"/>
      <c r="ISM308" s="81"/>
      <c r="ISN308" s="81"/>
      <c r="ISO308" s="81"/>
      <c r="ISP308" s="81"/>
      <c r="ISQ308" s="81"/>
      <c r="ISR308" s="81"/>
      <c r="ISS308" s="81"/>
      <c r="IST308" s="81"/>
      <c r="ISU308" s="81"/>
      <c r="ISV308" s="81"/>
      <c r="ISW308" s="81"/>
      <c r="ISX308" s="81"/>
      <c r="ISY308" s="81"/>
      <c r="ISZ308" s="81"/>
      <c r="ITA308" s="81"/>
      <c r="ITB308" s="81"/>
      <c r="ITC308" s="81"/>
      <c r="ITD308" s="81"/>
      <c r="ITE308" s="81"/>
      <c r="ITF308" s="81"/>
      <c r="ITG308" s="81"/>
      <c r="ITH308" s="81"/>
      <c r="ITI308" s="81"/>
      <c r="ITJ308" s="81"/>
      <c r="ITK308" s="81"/>
      <c r="ITL308" s="81"/>
      <c r="ITM308" s="81"/>
      <c r="ITN308" s="81"/>
      <c r="ITO308" s="81"/>
      <c r="ITP308" s="81"/>
      <c r="ITQ308" s="81"/>
      <c r="ITR308" s="81"/>
      <c r="ITS308" s="81"/>
      <c r="ITT308" s="81"/>
      <c r="ITU308" s="81"/>
      <c r="ITV308" s="81"/>
      <c r="ITW308" s="81"/>
      <c r="ITX308" s="81"/>
      <c r="ITY308" s="81"/>
      <c r="ITZ308" s="81"/>
      <c r="IUA308" s="81"/>
      <c r="IUB308" s="81"/>
      <c r="IUC308" s="81"/>
      <c r="IUD308" s="81"/>
      <c r="IUE308" s="81"/>
      <c r="IUF308" s="81"/>
      <c r="IUG308" s="81"/>
      <c r="IUH308" s="81"/>
      <c r="IUI308" s="81"/>
      <c r="IUJ308" s="81"/>
      <c r="IUK308" s="81"/>
      <c r="IUL308" s="81"/>
      <c r="IUM308" s="81"/>
      <c r="IUN308" s="81"/>
      <c r="IUO308" s="81"/>
      <c r="IUP308" s="81"/>
      <c r="IUQ308" s="81"/>
      <c r="IUR308" s="81"/>
      <c r="IUS308" s="81"/>
      <c r="IUT308" s="81"/>
      <c r="IUU308" s="81"/>
      <c r="IUV308" s="81"/>
      <c r="IUW308" s="81"/>
      <c r="IUX308" s="81"/>
      <c r="IUY308" s="81"/>
      <c r="IUZ308" s="81"/>
      <c r="IVA308" s="81"/>
      <c r="IVB308" s="81"/>
      <c r="IVC308" s="81"/>
      <c r="IVD308" s="81"/>
      <c r="IVE308" s="81"/>
      <c r="IVF308" s="81"/>
      <c r="IVG308" s="81"/>
      <c r="IVH308" s="81"/>
      <c r="IVI308" s="81"/>
      <c r="IVJ308" s="81"/>
      <c r="IVK308" s="81"/>
      <c r="IVL308" s="81"/>
      <c r="IVM308" s="81"/>
      <c r="IVN308" s="81"/>
      <c r="IVO308" s="81"/>
      <c r="IVP308" s="81"/>
      <c r="IVQ308" s="81"/>
      <c r="IVR308" s="81"/>
      <c r="IVS308" s="81"/>
      <c r="IVT308" s="81"/>
      <c r="IVU308" s="81"/>
      <c r="IVV308" s="81"/>
      <c r="IVW308" s="81"/>
      <c r="IVX308" s="81"/>
      <c r="IVY308" s="81"/>
      <c r="IVZ308" s="81"/>
      <c r="IWA308" s="81"/>
      <c r="IWB308" s="81"/>
      <c r="IWC308" s="81"/>
      <c r="IWD308" s="81"/>
      <c r="IWE308" s="81"/>
      <c r="IWF308" s="81"/>
      <c r="IWG308" s="81"/>
      <c r="IWH308" s="81"/>
      <c r="IWI308" s="81"/>
      <c r="IWJ308" s="81"/>
      <c r="IWK308" s="81"/>
      <c r="IWL308" s="81"/>
      <c r="IWM308" s="81"/>
      <c r="IWN308" s="81"/>
      <c r="IWO308" s="81"/>
      <c r="IWP308" s="81"/>
      <c r="IWQ308" s="81"/>
      <c r="IWR308" s="81"/>
      <c r="IWS308" s="81"/>
      <c r="IWT308" s="81"/>
      <c r="IWU308" s="81"/>
      <c r="IWV308" s="81"/>
      <c r="IWW308" s="81"/>
      <c r="IWX308" s="81"/>
      <c r="IWY308" s="81"/>
      <c r="IWZ308" s="81"/>
      <c r="IXA308" s="81"/>
      <c r="IXB308" s="81"/>
      <c r="IXC308" s="81"/>
      <c r="IXD308" s="81"/>
      <c r="IXE308" s="81"/>
      <c r="IXF308" s="81"/>
      <c r="IXG308" s="81"/>
      <c r="IXH308" s="81"/>
      <c r="IXI308" s="81"/>
      <c r="IXJ308" s="81"/>
      <c r="IXK308" s="81"/>
      <c r="IXL308" s="81"/>
      <c r="IXM308" s="81"/>
      <c r="IXN308" s="81"/>
      <c r="IXO308" s="81"/>
      <c r="IXP308" s="81"/>
      <c r="IXQ308" s="81"/>
      <c r="IXR308" s="81"/>
      <c r="IXS308" s="81"/>
      <c r="IXT308" s="81"/>
      <c r="IXU308" s="81"/>
      <c r="IXV308" s="81"/>
      <c r="IXW308" s="81"/>
      <c r="IXX308" s="81"/>
      <c r="IXY308" s="81"/>
      <c r="IXZ308" s="81"/>
      <c r="IYA308" s="81"/>
      <c r="IYB308" s="81"/>
      <c r="IYC308" s="81"/>
      <c r="IYD308" s="81"/>
      <c r="IYE308" s="81"/>
      <c r="IYF308" s="81"/>
      <c r="IYG308" s="81"/>
      <c r="IYH308" s="81"/>
      <c r="IYI308" s="81"/>
      <c r="IYJ308" s="81"/>
      <c r="IYK308" s="81"/>
      <c r="IYL308" s="81"/>
      <c r="IYM308" s="81"/>
      <c r="IYN308" s="81"/>
      <c r="IYO308" s="81"/>
      <c r="IYP308" s="81"/>
      <c r="IYQ308" s="81"/>
      <c r="IYR308" s="81"/>
      <c r="IYS308" s="81"/>
      <c r="IYT308" s="81"/>
      <c r="IYU308" s="81"/>
      <c r="IYV308" s="81"/>
      <c r="IYW308" s="81"/>
      <c r="IYX308" s="81"/>
      <c r="IYY308" s="81"/>
      <c r="IYZ308" s="81"/>
      <c r="IZA308" s="81"/>
      <c r="IZB308" s="81"/>
      <c r="IZC308" s="81"/>
      <c r="IZD308" s="81"/>
      <c r="IZE308" s="81"/>
      <c r="IZF308" s="81"/>
      <c r="IZG308" s="81"/>
      <c r="IZH308" s="81"/>
      <c r="IZI308" s="81"/>
      <c r="IZJ308" s="81"/>
      <c r="IZK308" s="81"/>
      <c r="IZL308" s="81"/>
      <c r="IZM308" s="81"/>
      <c r="IZN308" s="81"/>
      <c r="IZO308" s="81"/>
      <c r="IZP308" s="81"/>
      <c r="IZQ308" s="81"/>
      <c r="IZR308" s="81"/>
      <c r="IZS308" s="81"/>
      <c r="IZT308" s="81"/>
      <c r="IZU308" s="81"/>
      <c r="IZV308" s="81"/>
      <c r="IZW308" s="81"/>
      <c r="IZX308" s="81"/>
      <c r="IZY308" s="81"/>
      <c r="IZZ308" s="81"/>
      <c r="JAA308" s="81"/>
      <c r="JAB308" s="81"/>
      <c r="JAC308" s="81"/>
      <c r="JAD308" s="81"/>
      <c r="JAE308" s="81"/>
      <c r="JAF308" s="81"/>
      <c r="JAG308" s="81"/>
      <c r="JAH308" s="81"/>
      <c r="JAI308" s="81"/>
      <c r="JAJ308" s="81"/>
      <c r="JAK308" s="81"/>
      <c r="JAL308" s="81"/>
      <c r="JAM308" s="81"/>
      <c r="JAN308" s="81"/>
      <c r="JAO308" s="81"/>
      <c r="JAP308" s="81"/>
      <c r="JAQ308" s="81"/>
      <c r="JAR308" s="81"/>
      <c r="JAS308" s="81"/>
      <c r="JAT308" s="81"/>
      <c r="JAU308" s="81"/>
      <c r="JAV308" s="81"/>
      <c r="JAW308" s="81"/>
      <c r="JAX308" s="81"/>
      <c r="JAY308" s="81"/>
      <c r="JAZ308" s="81"/>
      <c r="JBA308" s="81"/>
      <c r="JBB308" s="81"/>
      <c r="JBC308" s="81"/>
      <c r="JBD308" s="81"/>
      <c r="JBE308" s="81"/>
      <c r="JBF308" s="81"/>
      <c r="JBG308" s="81"/>
      <c r="JBH308" s="81"/>
      <c r="JBI308" s="81"/>
      <c r="JBJ308" s="81"/>
      <c r="JBK308" s="81"/>
      <c r="JBL308" s="81"/>
      <c r="JBM308" s="81"/>
      <c r="JBN308" s="81"/>
      <c r="JBO308" s="81"/>
      <c r="JBP308" s="81"/>
      <c r="JBQ308" s="81"/>
      <c r="JBR308" s="81"/>
      <c r="JBS308" s="81"/>
      <c r="JBT308" s="81"/>
      <c r="JBU308" s="81"/>
      <c r="JBV308" s="81"/>
      <c r="JBW308" s="81"/>
      <c r="JBX308" s="81"/>
      <c r="JBY308" s="81"/>
      <c r="JBZ308" s="81"/>
      <c r="JCA308" s="81"/>
      <c r="JCB308" s="81"/>
      <c r="JCC308" s="81"/>
      <c r="JCD308" s="81"/>
      <c r="JCE308" s="81"/>
      <c r="JCF308" s="81"/>
      <c r="JCG308" s="81"/>
      <c r="JCH308" s="81"/>
      <c r="JCI308" s="81"/>
      <c r="JCJ308" s="81"/>
      <c r="JCK308" s="81"/>
      <c r="JCL308" s="81"/>
      <c r="JCM308" s="81"/>
      <c r="JCN308" s="81"/>
      <c r="JCO308" s="81"/>
      <c r="JCP308" s="81"/>
      <c r="JCQ308" s="81"/>
      <c r="JCR308" s="81"/>
      <c r="JCS308" s="81"/>
      <c r="JCT308" s="81"/>
      <c r="JCU308" s="81"/>
      <c r="JCV308" s="81"/>
      <c r="JCW308" s="81"/>
      <c r="JCX308" s="81"/>
      <c r="JCY308" s="81"/>
      <c r="JCZ308" s="81"/>
      <c r="JDA308" s="81"/>
      <c r="JDB308" s="81"/>
      <c r="JDC308" s="81"/>
      <c r="JDD308" s="81"/>
      <c r="JDE308" s="81"/>
      <c r="JDF308" s="81"/>
      <c r="JDG308" s="81"/>
      <c r="JDH308" s="81"/>
      <c r="JDI308" s="81"/>
      <c r="JDJ308" s="81"/>
      <c r="JDK308" s="81"/>
      <c r="JDL308" s="81"/>
      <c r="JDM308" s="81"/>
      <c r="JDN308" s="81"/>
      <c r="JDO308" s="81"/>
      <c r="JDP308" s="81"/>
      <c r="JDQ308" s="81"/>
      <c r="JDR308" s="81"/>
      <c r="JDS308" s="81"/>
      <c r="JDT308" s="81"/>
      <c r="JDU308" s="81"/>
      <c r="JDV308" s="81"/>
      <c r="JDW308" s="81"/>
      <c r="JDX308" s="81"/>
      <c r="JDY308" s="81"/>
      <c r="JDZ308" s="81"/>
      <c r="JEA308" s="81"/>
      <c r="JEB308" s="81"/>
      <c r="JEC308" s="81"/>
      <c r="JED308" s="81"/>
      <c r="JEE308" s="81"/>
      <c r="JEF308" s="81"/>
      <c r="JEG308" s="81"/>
      <c r="JEH308" s="81"/>
      <c r="JEI308" s="81"/>
      <c r="JEJ308" s="81"/>
      <c r="JEK308" s="81"/>
      <c r="JEL308" s="81"/>
      <c r="JEM308" s="81"/>
      <c r="JEN308" s="81"/>
      <c r="JEO308" s="81"/>
      <c r="JEP308" s="81"/>
      <c r="JEQ308" s="81"/>
      <c r="JER308" s="81"/>
      <c r="JES308" s="81"/>
      <c r="JET308" s="81"/>
      <c r="JEU308" s="81"/>
      <c r="JEV308" s="81"/>
      <c r="JEW308" s="81"/>
      <c r="JEX308" s="81"/>
      <c r="JEY308" s="81"/>
      <c r="JEZ308" s="81"/>
      <c r="JFA308" s="81"/>
      <c r="JFB308" s="81"/>
      <c r="JFC308" s="81"/>
      <c r="JFD308" s="81"/>
      <c r="JFE308" s="81"/>
      <c r="JFF308" s="81"/>
      <c r="JFG308" s="81"/>
      <c r="JFH308" s="81"/>
      <c r="JFI308" s="81"/>
      <c r="JFJ308" s="81"/>
      <c r="JFK308" s="81"/>
      <c r="JFL308" s="81"/>
      <c r="JFM308" s="81"/>
      <c r="JFN308" s="81"/>
      <c r="JFO308" s="81"/>
      <c r="JFP308" s="81"/>
      <c r="JFQ308" s="81"/>
      <c r="JFR308" s="81"/>
      <c r="JFS308" s="81"/>
      <c r="JFT308" s="81"/>
      <c r="JFU308" s="81"/>
      <c r="JFV308" s="81"/>
      <c r="JFW308" s="81"/>
      <c r="JFX308" s="81"/>
      <c r="JFY308" s="81"/>
      <c r="JFZ308" s="81"/>
      <c r="JGA308" s="81"/>
      <c r="JGB308" s="81"/>
      <c r="JGC308" s="81"/>
      <c r="JGD308" s="81"/>
      <c r="JGE308" s="81"/>
      <c r="JGF308" s="81"/>
      <c r="JGG308" s="81"/>
      <c r="JGH308" s="81"/>
      <c r="JGI308" s="81"/>
      <c r="JGJ308" s="81"/>
      <c r="JGK308" s="81"/>
      <c r="JGL308" s="81"/>
      <c r="JGM308" s="81"/>
      <c r="JGN308" s="81"/>
      <c r="JGO308" s="81"/>
      <c r="JGP308" s="81"/>
      <c r="JGQ308" s="81"/>
      <c r="JGR308" s="81"/>
      <c r="JGS308" s="81"/>
      <c r="JGT308" s="81"/>
      <c r="JGU308" s="81"/>
      <c r="JGV308" s="81"/>
      <c r="JGW308" s="81"/>
      <c r="JGX308" s="81"/>
      <c r="JGY308" s="81"/>
      <c r="JGZ308" s="81"/>
      <c r="JHA308" s="81"/>
      <c r="JHB308" s="81"/>
      <c r="JHC308" s="81"/>
      <c r="JHD308" s="81"/>
      <c r="JHE308" s="81"/>
      <c r="JHF308" s="81"/>
      <c r="JHG308" s="81"/>
      <c r="JHH308" s="81"/>
      <c r="JHI308" s="81"/>
      <c r="JHJ308" s="81"/>
      <c r="JHK308" s="81"/>
      <c r="JHL308" s="81"/>
      <c r="JHM308" s="81"/>
      <c r="JHN308" s="81"/>
      <c r="JHO308" s="81"/>
      <c r="JHP308" s="81"/>
      <c r="JHQ308" s="81"/>
      <c r="JHR308" s="81"/>
      <c r="JHS308" s="81"/>
      <c r="JHT308" s="81"/>
      <c r="JHU308" s="81"/>
      <c r="JHV308" s="81"/>
      <c r="JHW308" s="81"/>
      <c r="JHX308" s="81"/>
      <c r="JHY308" s="81"/>
      <c r="JHZ308" s="81"/>
      <c r="JIA308" s="81"/>
      <c r="JIB308" s="81"/>
      <c r="JIC308" s="81"/>
      <c r="JID308" s="81"/>
      <c r="JIE308" s="81"/>
      <c r="JIF308" s="81"/>
      <c r="JIG308" s="81"/>
      <c r="JIH308" s="81"/>
      <c r="JII308" s="81"/>
      <c r="JIJ308" s="81"/>
      <c r="JIK308" s="81"/>
      <c r="JIL308" s="81"/>
      <c r="JIM308" s="81"/>
      <c r="JIN308" s="81"/>
      <c r="JIO308" s="81"/>
      <c r="JIP308" s="81"/>
      <c r="JIQ308" s="81"/>
      <c r="JIR308" s="81"/>
      <c r="JIS308" s="81"/>
      <c r="JIT308" s="81"/>
      <c r="JIU308" s="81"/>
      <c r="JIV308" s="81"/>
      <c r="JIW308" s="81"/>
      <c r="JIX308" s="81"/>
      <c r="JIY308" s="81"/>
      <c r="JIZ308" s="81"/>
      <c r="JJA308" s="81"/>
      <c r="JJB308" s="81"/>
      <c r="JJC308" s="81"/>
      <c r="JJD308" s="81"/>
      <c r="JJE308" s="81"/>
      <c r="JJF308" s="81"/>
      <c r="JJG308" s="81"/>
      <c r="JJH308" s="81"/>
      <c r="JJI308" s="81"/>
      <c r="JJJ308" s="81"/>
      <c r="JJK308" s="81"/>
      <c r="JJL308" s="81"/>
      <c r="JJM308" s="81"/>
      <c r="JJN308" s="81"/>
      <c r="JJO308" s="81"/>
      <c r="JJP308" s="81"/>
      <c r="JJQ308" s="81"/>
      <c r="JJR308" s="81"/>
      <c r="JJS308" s="81"/>
      <c r="JJT308" s="81"/>
      <c r="JJU308" s="81"/>
      <c r="JJV308" s="81"/>
      <c r="JJW308" s="81"/>
      <c r="JJX308" s="81"/>
      <c r="JJY308" s="81"/>
      <c r="JJZ308" s="81"/>
      <c r="JKA308" s="81"/>
      <c r="JKB308" s="81"/>
      <c r="JKC308" s="81"/>
      <c r="JKD308" s="81"/>
      <c r="JKE308" s="81"/>
      <c r="JKF308" s="81"/>
      <c r="JKG308" s="81"/>
      <c r="JKH308" s="81"/>
      <c r="JKI308" s="81"/>
      <c r="JKJ308" s="81"/>
      <c r="JKK308" s="81"/>
      <c r="JKL308" s="81"/>
      <c r="JKM308" s="81"/>
      <c r="JKN308" s="81"/>
      <c r="JKO308" s="81"/>
      <c r="JKP308" s="81"/>
      <c r="JKQ308" s="81"/>
      <c r="JKR308" s="81"/>
      <c r="JKS308" s="81"/>
      <c r="JKT308" s="81"/>
      <c r="JKU308" s="81"/>
      <c r="JKV308" s="81"/>
      <c r="JKW308" s="81"/>
      <c r="JKX308" s="81"/>
      <c r="JKY308" s="81"/>
      <c r="JKZ308" s="81"/>
      <c r="JLA308" s="81"/>
      <c r="JLB308" s="81"/>
      <c r="JLC308" s="81"/>
      <c r="JLD308" s="81"/>
      <c r="JLE308" s="81"/>
      <c r="JLF308" s="81"/>
      <c r="JLG308" s="81"/>
      <c r="JLH308" s="81"/>
      <c r="JLI308" s="81"/>
      <c r="JLJ308" s="81"/>
      <c r="JLK308" s="81"/>
      <c r="JLL308" s="81"/>
      <c r="JLM308" s="81"/>
      <c r="JLN308" s="81"/>
      <c r="JLO308" s="81"/>
      <c r="JLP308" s="81"/>
      <c r="JLQ308" s="81"/>
      <c r="JLR308" s="81"/>
      <c r="JLS308" s="81"/>
      <c r="JLT308" s="81"/>
      <c r="JLU308" s="81"/>
      <c r="JLV308" s="81"/>
      <c r="JLW308" s="81"/>
      <c r="JLX308" s="81"/>
      <c r="JLY308" s="81"/>
      <c r="JLZ308" s="81"/>
      <c r="JMA308" s="81"/>
      <c r="JMB308" s="81"/>
      <c r="JMC308" s="81"/>
      <c r="JMD308" s="81"/>
      <c r="JME308" s="81"/>
      <c r="JMF308" s="81"/>
      <c r="JMG308" s="81"/>
      <c r="JMH308" s="81"/>
      <c r="JMI308" s="81"/>
      <c r="JMJ308" s="81"/>
      <c r="JMK308" s="81"/>
      <c r="JML308" s="81"/>
      <c r="JMM308" s="81"/>
      <c r="JMN308" s="81"/>
      <c r="JMO308" s="81"/>
      <c r="JMP308" s="81"/>
      <c r="JMQ308" s="81"/>
      <c r="JMR308" s="81"/>
      <c r="JMS308" s="81"/>
      <c r="JMT308" s="81"/>
      <c r="JMU308" s="81"/>
      <c r="JMV308" s="81"/>
      <c r="JMW308" s="81"/>
      <c r="JMX308" s="81"/>
      <c r="JMY308" s="81"/>
      <c r="JMZ308" s="81"/>
      <c r="JNA308" s="81"/>
      <c r="JNB308" s="81"/>
      <c r="JNC308" s="81"/>
      <c r="JND308" s="81"/>
      <c r="JNE308" s="81"/>
      <c r="JNF308" s="81"/>
      <c r="JNG308" s="81"/>
      <c r="JNH308" s="81"/>
      <c r="JNI308" s="81"/>
      <c r="JNJ308" s="81"/>
      <c r="JNK308" s="81"/>
      <c r="JNL308" s="81"/>
      <c r="JNM308" s="81"/>
      <c r="JNN308" s="81"/>
      <c r="JNO308" s="81"/>
      <c r="JNP308" s="81"/>
      <c r="JNQ308" s="81"/>
      <c r="JNR308" s="81"/>
      <c r="JNS308" s="81"/>
      <c r="JNT308" s="81"/>
      <c r="JNU308" s="81"/>
      <c r="JNV308" s="81"/>
      <c r="JNW308" s="81"/>
      <c r="JNX308" s="81"/>
      <c r="JNY308" s="81"/>
      <c r="JNZ308" s="81"/>
      <c r="JOA308" s="81"/>
      <c r="JOB308" s="81"/>
      <c r="JOC308" s="81"/>
      <c r="JOD308" s="81"/>
      <c r="JOE308" s="81"/>
      <c r="JOF308" s="81"/>
      <c r="JOG308" s="81"/>
      <c r="JOH308" s="81"/>
      <c r="JOI308" s="81"/>
      <c r="JOJ308" s="81"/>
      <c r="JOK308" s="81"/>
      <c r="JOL308" s="81"/>
      <c r="JOM308" s="81"/>
      <c r="JON308" s="81"/>
      <c r="JOO308" s="81"/>
      <c r="JOP308" s="81"/>
      <c r="JOQ308" s="81"/>
      <c r="JOR308" s="81"/>
      <c r="JOS308" s="81"/>
      <c r="JOT308" s="81"/>
      <c r="JOU308" s="81"/>
      <c r="JOV308" s="81"/>
      <c r="JOW308" s="81"/>
      <c r="JOX308" s="81"/>
      <c r="JOY308" s="81"/>
      <c r="JOZ308" s="81"/>
      <c r="JPA308" s="81"/>
      <c r="JPB308" s="81"/>
      <c r="JPC308" s="81"/>
      <c r="JPD308" s="81"/>
      <c r="JPE308" s="81"/>
      <c r="JPF308" s="81"/>
      <c r="JPG308" s="81"/>
      <c r="JPH308" s="81"/>
      <c r="JPI308" s="81"/>
      <c r="JPJ308" s="81"/>
      <c r="JPK308" s="81"/>
      <c r="JPL308" s="81"/>
      <c r="JPM308" s="81"/>
      <c r="JPN308" s="81"/>
      <c r="JPO308" s="81"/>
      <c r="JPP308" s="81"/>
      <c r="JPQ308" s="81"/>
      <c r="JPR308" s="81"/>
      <c r="JPS308" s="81"/>
      <c r="JPT308" s="81"/>
      <c r="JPU308" s="81"/>
      <c r="JPV308" s="81"/>
      <c r="JPW308" s="81"/>
      <c r="JPX308" s="81"/>
      <c r="JPY308" s="81"/>
      <c r="JPZ308" s="81"/>
      <c r="JQA308" s="81"/>
      <c r="JQB308" s="81"/>
      <c r="JQC308" s="81"/>
      <c r="JQD308" s="81"/>
      <c r="JQE308" s="81"/>
      <c r="JQF308" s="81"/>
      <c r="JQG308" s="81"/>
      <c r="JQH308" s="81"/>
      <c r="JQI308" s="81"/>
      <c r="JQJ308" s="81"/>
      <c r="JQK308" s="81"/>
      <c r="JQL308" s="81"/>
      <c r="JQM308" s="81"/>
      <c r="JQN308" s="81"/>
      <c r="JQO308" s="81"/>
      <c r="JQP308" s="81"/>
      <c r="JQQ308" s="81"/>
      <c r="JQR308" s="81"/>
      <c r="JQS308" s="81"/>
      <c r="JQT308" s="81"/>
      <c r="JQU308" s="81"/>
      <c r="JQV308" s="81"/>
      <c r="JQW308" s="81"/>
      <c r="JQX308" s="81"/>
      <c r="JQY308" s="81"/>
      <c r="JQZ308" s="81"/>
      <c r="JRA308" s="81"/>
      <c r="JRB308" s="81"/>
      <c r="JRC308" s="81"/>
      <c r="JRD308" s="81"/>
      <c r="JRE308" s="81"/>
      <c r="JRF308" s="81"/>
      <c r="JRG308" s="81"/>
      <c r="JRH308" s="81"/>
      <c r="JRI308" s="81"/>
      <c r="JRJ308" s="81"/>
      <c r="JRK308" s="81"/>
      <c r="JRL308" s="81"/>
      <c r="JRM308" s="81"/>
      <c r="JRN308" s="81"/>
      <c r="JRO308" s="81"/>
      <c r="JRP308" s="81"/>
      <c r="JRQ308" s="81"/>
      <c r="JRR308" s="81"/>
      <c r="JRS308" s="81"/>
      <c r="JRT308" s="81"/>
      <c r="JRU308" s="81"/>
      <c r="JRV308" s="81"/>
      <c r="JRW308" s="81"/>
      <c r="JRX308" s="81"/>
      <c r="JRY308" s="81"/>
      <c r="JRZ308" s="81"/>
      <c r="JSA308" s="81"/>
      <c r="JSB308" s="81"/>
      <c r="JSC308" s="81"/>
      <c r="JSD308" s="81"/>
      <c r="JSE308" s="81"/>
      <c r="JSF308" s="81"/>
      <c r="JSG308" s="81"/>
      <c r="JSH308" s="81"/>
      <c r="JSI308" s="81"/>
      <c r="JSJ308" s="81"/>
      <c r="JSK308" s="81"/>
      <c r="JSL308" s="81"/>
      <c r="JSM308" s="81"/>
      <c r="JSN308" s="81"/>
      <c r="JSO308" s="81"/>
      <c r="JSP308" s="81"/>
      <c r="JSQ308" s="81"/>
      <c r="JSR308" s="81"/>
      <c r="JSS308" s="81"/>
      <c r="JST308" s="81"/>
      <c r="JSU308" s="81"/>
      <c r="JSV308" s="81"/>
      <c r="JSW308" s="81"/>
      <c r="JSX308" s="81"/>
      <c r="JSY308" s="81"/>
      <c r="JSZ308" s="81"/>
      <c r="JTA308" s="81"/>
      <c r="JTB308" s="81"/>
      <c r="JTC308" s="81"/>
      <c r="JTD308" s="81"/>
      <c r="JTE308" s="81"/>
      <c r="JTF308" s="81"/>
      <c r="JTG308" s="81"/>
      <c r="JTH308" s="81"/>
      <c r="JTI308" s="81"/>
      <c r="JTJ308" s="81"/>
      <c r="JTK308" s="81"/>
      <c r="JTL308" s="81"/>
      <c r="JTM308" s="81"/>
      <c r="JTN308" s="81"/>
      <c r="JTO308" s="81"/>
      <c r="JTP308" s="81"/>
      <c r="JTQ308" s="81"/>
      <c r="JTR308" s="81"/>
      <c r="JTS308" s="81"/>
      <c r="JTT308" s="81"/>
      <c r="JTU308" s="81"/>
      <c r="JTV308" s="81"/>
      <c r="JTW308" s="81"/>
      <c r="JTX308" s="81"/>
      <c r="JTY308" s="81"/>
      <c r="JTZ308" s="81"/>
      <c r="JUA308" s="81"/>
      <c r="JUB308" s="81"/>
      <c r="JUC308" s="81"/>
      <c r="JUD308" s="81"/>
      <c r="JUE308" s="81"/>
      <c r="JUF308" s="81"/>
      <c r="JUG308" s="81"/>
      <c r="JUH308" s="81"/>
      <c r="JUI308" s="81"/>
      <c r="JUJ308" s="81"/>
      <c r="JUK308" s="81"/>
      <c r="JUL308" s="81"/>
      <c r="JUM308" s="81"/>
      <c r="JUN308" s="81"/>
      <c r="JUO308" s="81"/>
      <c r="JUP308" s="81"/>
      <c r="JUQ308" s="81"/>
      <c r="JUR308" s="81"/>
      <c r="JUS308" s="81"/>
      <c r="JUT308" s="81"/>
      <c r="JUU308" s="81"/>
      <c r="JUV308" s="81"/>
      <c r="JUW308" s="81"/>
      <c r="JUX308" s="81"/>
      <c r="JUY308" s="81"/>
      <c r="JUZ308" s="81"/>
      <c r="JVA308" s="81"/>
      <c r="JVB308" s="81"/>
      <c r="JVC308" s="81"/>
      <c r="JVD308" s="81"/>
      <c r="JVE308" s="81"/>
      <c r="JVF308" s="81"/>
      <c r="JVG308" s="81"/>
      <c r="JVH308" s="81"/>
      <c r="JVI308" s="81"/>
      <c r="JVJ308" s="81"/>
      <c r="JVK308" s="81"/>
      <c r="JVL308" s="81"/>
      <c r="JVM308" s="81"/>
      <c r="JVN308" s="81"/>
      <c r="JVO308" s="81"/>
      <c r="JVP308" s="81"/>
      <c r="JVQ308" s="81"/>
      <c r="JVR308" s="81"/>
      <c r="JVS308" s="81"/>
      <c r="JVT308" s="81"/>
      <c r="JVU308" s="81"/>
      <c r="JVV308" s="81"/>
      <c r="JVW308" s="81"/>
      <c r="JVX308" s="81"/>
      <c r="JVY308" s="81"/>
      <c r="JVZ308" s="81"/>
      <c r="JWA308" s="81"/>
      <c r="JWB308" s="81"/>
      <c r="JWC308" s="81"/>
      <c r="JWD308" s="81"/>
      <c r="JWE308" s="81"/>
      <c r="JWF308" s="81"/>
      <c r="JWG308" s="81"/>
      <c r="JWH308" s="81"/>
      <c r="JWI308" s="81"/>
      <c r="JWJ308" s="81"/>
      <c r="JWK308" s="81"/>
      <c r="JWL308" s="81"/>
      <c r="JWM308" s="81"/>
      <c r="JWN308" s="81"/>
      <c r="JWO308" s="81"/>
      <c r="JWP308" s="81"/>
      <c r="JWQ308" s="81"/>
      <c r="JWR308" s="81"/>
      <c r="JWS308" s="81"/>
      <c r="JWT308" s="81"/>
      <c r="JWU308" s="81"/>
      <c r="JWV308" s="81"/>
      <c r="JWW308" s="81"/>
      <c r="JWX308" s="81"/>
      <c r="JWY308" s="81"/>
      <c r="JWZ308" s="81"/>
      <c r="JXA308" s="81"/>
      <c r="JXB308" s="81"/>
      <c r="JXC308" s="81"/>
      <c r="JXD308" s="81"/>
      <c r="JXE308" s="81"/>
      <c r="JXF308" s="81"/>
      <c r="JXG308" s="81"/>
      <c r="JXH308" s="81"/>
      <c r="JXI308" s="81"/>
      <c r="JXJ308" s="81"/>
      <c r="JXK308" s="81"/>
      <c r="JXL308" s="81"/>
      <c r="JXM308" s="81"/>
      <c r="JXN308" s="81"/>
      <c r="JXO308" s="81"/>
      <c r="JXP308" s="81"/>
      <c r="JXQ308" s="81"/>
      <c r="JXR308" s="81"/>
      <c r="JXS308" s="81"/>
      <c r="JXT308" s="81"/>
      <c r="JXU308" s="81"/>
      <c r="JXV308" s="81"/>
      <c r="JXW308" s="81"/>
      <c r="JXX308" s="81"/>
      <c r="JXY308" s="81"/>
      <c r="JXZ308" s="81"/>
      <c r="JYA308" s="81"/>
      <c r="JYB308" s="81"/>
      <c r="JYC308" s="81"/>
      <c r="JYD308" s="81"/>
      <c r="JYE308" s="81"/>
      <c r="JYF308" s="81"/>
      <c r="JYG308" s="81"/>
      <c r="JYH308" s="81"/>
      <c r="JYI308" s="81"/>
      <c r="JYJ308" s="81"/>
      <c r="JYK308" s="81"/>
      <c r="JYL308" s="81"/>
      <c r="JYM308" s="81"/>
      <c r="JYN308" s="81"/>
      <c r="JYO308" s="81"/>
      <c r="JYP308" s="81"/>
      <c r="JYQ308" s="81"/>
      <c r="JYR308" s="81"/>
      <c r="JYS308" s="81"/>
      <c r="JYT308" s="81"/>
      <c r="JYU308" s="81"/>
      <c r="JYV308" s="81"/>
      <c r="JYW308" s="81"/>
      <c r="JYX308" s="81"/>
      <c r="JYY308" s="81"/>
      <c r="JYZ308" s="81"/>
      <c r="JZA308" s="81"/>
      <c r="JZB308" s="81"/>
      <c r="JZC308" s="81"/>
      <c r="JZD308" s="81"/>
      <c r="JZE308" s="81"/>
      <c r="JZF308" s="81"/>
      <c r="JZG308" s="81"/>
      <c r="JZH308" s="81"/>
      <c r="JZI308" s="81"/>
      <c r="JZJ308" s="81"/>
      <c r="JZK308" s="81"/>
      <c r="JZL308" s="81"/>
      <c r="JZM308" s="81"/>
      <c r="JZN308" s="81"/>
      <c r="JZO308" s="81"/>
      <c r="JZP308" s="81"/>
      <c r="JZQ308" s="81"/>
      <c r="JZR308" s="81"/>
      <c r="JZS308" s="81"/>
      <c r="JZT308" s="81"/>
      <c r="JZU308" s="81"/>
      <c r="JZV308" s="81"/>
      <c r="JZW308" s="81"/>
      <c r="JZX308" s="81"/>
      <c r="JZY308" s="81"/>
      <c r="JZZ308" s="81"/>
      <c r="KAA308" s="81"/>
      <c r="KAB308" s="81"/>
      <c r="KAC308" s="81"/>
      <c r="KAD308" s="81"/>
      <c r="KAE308" s="81"/>
      <c r="KAF308" s="81"/>
      <c r="KAG308" s="81"/>
      <c r="KAH308" s="81"/>
      <c r="KAI308" s="81"/>
      <c r="KAJ308" s="81"/>
      <c r="KAK308" s="81"/>
      <c r="KAL308" s="81"/>
      <c r="KAM308" s="81"/>
      <c r="KAN308" s="81"/>
      <c r="KAO308" s="81"/>
      <c r="KAP308" s="81"/>
      <c r="KAQ308" s="81"/>
      <c r="KAR308" s="81"/>
      <c r="KAS308" s="81"/>
      <c r="KAT308" s="81"/>
      <c r="KAU308" s="81"/>
      <c r="KAV308" s="81"/>
      <c r="KAW308" s="81"/>
      <c r="KAX308" s="81"/>
      <c r="KAY308" s="81"/>
      <c r="KAZ308" s="81"/>
      <c r="KBA308" s="81"/>
      <c r="KBB308" s="81"/>
      <c r="KBC308" s="81"/>
      <c r="KBD308" s="81"/>
      <c r="KBE308" s="81"/>
      <c r="KBF308" s="81"/>
      <c r="KBG308" s="81"/>
      <c r="KBH308" s="81"/>
      <c r="KBI308" s="81"/>
      <c r="KBJ308" s="81"/>
      <c r="KBK308" s="81"/>
      <c r="KBL308" s="81"/>
      <c r="KBM308" s="81"/>
      <c r="KBN308" s="81"/>
      <c r="KBO308" s="81"/>
      <c r="KBP308" s="81"/>
      <c r="KBQ308" s="81"/>
      <c r="KBR308" s="81"/>
      <c r="KBS308" s="81"/>
      <c r="KBT308" s="81"/>
      <c r="KBU308" s="81"/>
      <c r="KBV308" s="81"/>
      <c r="KBW308" s="81"/>
      <c r="KBX308" s="81"/>
      <c r="KBY308" s="81"/>
      <c r="KBZ308" s="81"/>
      <c r="KCA308" s="81"/>
      <c r="KCB308" s="81"/>
      <c r="KCC308" s="81"/>
      <c r="KCD308" s="81"/>
      <c r="KCE308" s="81"/>
      <c r="KCF308" s="81"/>
      <c r="KCG308" s="81"/>
      <c r="KCH308" s="81"/>
      <c r="KCI308" s="81"/>
      <c r="KCJ308" s="81"/>
      <c r="KCK308" s="81"/>
      <c r="KCL308" s="81"/>
      <c r="KCM308" s="81"/>
      <c r="KCN308" s="81"/>
      <c r="KCO308" s="81"/>
      <c r="KCP308" s="81"/>
      <c r="KCQ308" s="81"/>
      <c r="KCR308" s="81"/>
      <c r="KCS308" s="81"/>
      <c r="KCT308" s="81"/>
      <c r="KCU308" s="81"/>
      <c r="KCV308" s="81"/>
      <c r="KCW308" s="81"/>
      <c r="KCX308" s="81"/>
      <c r="KCY308" s="81"/>
      <c r="KCZ308" s="81"/>
      <c r="KDA308" s="81"/>
      <c r="KDB308" s="81"/>
      <c r="KDC308" s="81"/>
      <c r="KDD308" s="81"/>
      <c r="KDE308" s="81"/>
      <c r="KDF308" s="81"/>
      <c r="KDG308" s="81"/>
      <c r="KDH308" s="81"/>
      <c r="KDI308" s="81"/>
      <c r="KDJ308" s="81"/>
      <c r="KDK308" s="81"/>
      <c r="KDL308" s="81"/>
      <c r="KDM308" s="81"/>
      <c r="KDN308" s="81"/>
      <c r="KDO308" s="81"/>
      <c r="KDP308" s="81"/>
      <c r="KDQ308" s="81"/>
      <c r="KDR308" s="81"/>
      <c r="KDS308" s="81"/>
      <c r="KDT308" s="81"/>
      <c r="KDU308" s="81"/>
      <c r="KDV308" s="81"/>
      <c r="KDW308" s="81"/>
      <c r="KDX308" s="81"/>
      <c r="KDY308" s="81"/>
      <c r="KDZ308" s="81"/>
      <c r="KEA308" s="81"/>
      <c r="KEB308" s="81"/>
      <c r="KEC308" s="81"/>
      <c r="KED308" s="81"/>
      <c r="KEE308" s="81"/>
      <c r="KEF308" s="81"/>
      <c r="KEG308" s="81"/>
      <c r="KEH308" s="81"/>
      <c r="KEI308" s="81"/>
      <c r="KEJ308" s="81"/>
      <c r="KEK308" s="81"/>
      <c r="KEL308" s="81"/>
      <c r="KEM308" s="81"/>
      <c r="KEN308" s="81"/>
      <c r="KEO308" s="81"/>
      <c r="KEP308" s="81"/>
      <c r="KEQ308" s="81"/>
      <c r="KER308" s="81"/>
      <c r="KES308" s="81"/>
      <c r="KET308" s="81"/>
      <c r="KEU308" s="81"/>
      <c r="KEV308" s="81"/>
      <c r="KEW308" s="81"/>
      <c r="KEX308" s="81"/>
      <c r="KEY308" s="81"/>
      <c r="KEZ308" s="81"/>
      <c r="KFA308" s="81"/>
      <c r="KFB308" s="81"/>
      <c r="KFC308" s="81"/>
      <c r="KFD308" s="81"/>
      <c r="KFE308" s="81"/>
      <c r="KFF308" s="81"/>
      <c r="KFG308" s="81"/>
      <c r="KFH308" s="81"/>
      <c r="KFI308" s="81"/>
      <c r="KFJ308" s="81"/>
      <c r="KFK308" s="81"/>
      <c r="KFL308" s="81"/>
      <c r="KFM308" s="81"/>
      <c r="KFN308" s="81"/>
      <c r="KFO308" s="81"/>
      <c r="KFP308" s="81"/>
      <c r="KFQ308" s="81"/>
      <c r="KFR308" s="81"/>
      <c r="KFS308" s="81"/>
      <c r="KFT308" s="81"/>
      <c r="KFU308" s="81"/>
      <c r="KFV308" s="81"/>
      <c r="KFW308" s="81"/>
      <c r="KFX308" s="81"/>
      <c r="KFY308" s="81"/>
      <c r="KFZ308" s="81"/>
      <c r="KGA308" s="81"/>
      <c r="KGB308" s="81"/>
      <c r="KGC308" s="81"/>
      <c r="KGD308" s="81"/>
      <c r="KGE308" s="81"/>
      <c r="KGF308" s="81"/>
      <c r="KGG308" s="81"/>
      <c r="KGH308" s="81"/>
      <c r="KGI308" s="81"/>
      <c r="KGJ308" s="81"/>
      <c r="KGK308" s="81"/>
      <c r="KGL308" s="81"/>
      <c r="KGM308" s="81"/>
      <c r="KGN308" s="81"/>
      <c r="KGO308" s="81"/>
      <c r="KGP308" s="81"/>
      <c r="KGQ308" s="81"/>
      <c r="KGR308" s="81"/>
      <c r="KGS308" s="81"/>
      <c r="KGT308" s="81"/>
      <c r="KGU308" s="81"/>
      <c r="KGV308" s="81"/>
      <c r="KGW308" s="81"/>
      <c r="KGX308" s="81"/>
      <c r="KGY308" s="81"/>
      <c r="KGZ308" s="81"/>
      <c r="KHA308" s="81"/>
      <c r="KHB308" s="81"/>
      <c r="KHC308" s="81"/>
      <c r="KHD308" s="81"/>
      <c r="KHE308" s="81"/>
      <c r="KHF308" s="81"/>
      <c r="KHG308" s="81"/>
      <c r="KHH308" s="81"/>
      <c r="KHI308" s="81"/>
      <c r="KHJ308" s="81"/>
      <c r="KHK308" s="81"/>
      <c r="KHL308" s="81"/>
      <c r="KHM308" s="81"/>
      <c r="KHN308" s="81"/>
      <c r="KHO308" s="81"/>
      <c r="KHP308" s="81"/>
      <c r="KHQ308" s="81"/>
      <c r="KHR308" s="81"/>
      <c r="KHS308" s="81"/>
      <c r="KHT308" s="81"/>
      <c r="KHU308" s="81"/>
      <c r="KHV308" s="81"/>
      <c r="KHW308" s="81"/>
      <c r="KHX308" s="81"/>
      <c r="KHY308" s="81"/>
      <c r="KHZ308" s="81"/>
      <c r="KIA308" s="81"/>
      <c r="KIB308" s="81"/>
      <c r="KIC308" s="81"/>
      <c r="KID308" s="81"/>
      <c r="KIE308" s="81"/>
      <c r="KIF308" s="81"/>
      <c r="KIG308" s="81"/>
      <c r="KIH308" s="81"/>
      <c r="KII308" s="81"/>
      <c r="KIJ308" s="81"/>
      <c r="KIK308" s="81"/>
      <c r="KIL308" s="81"/>
      <c r="KIM308" s="81"/>
      <c r="KIN308" s="81"/>
      <c r="KIO308" s="81"/>
      <c r="KIP308" s="81"/>
      <c r="KIQ308" s="81"/>
      <c r="KIR308" s="81"/>
      <c r="KIS308" s="81"/>
      <c r="KIT308" s="81"/>
      <c r="KIU308" s="81"/>
      <c r="KIV308" s="81"/>
      <c r="KIW308" s="81"/>
      <c r="KIX308" s="81"/>
      <c r="KIY308" s="81"/>
      <c r="KIZ308" s="81"/>
      <c r="KJA308" s="81"/>
      <c r="KJB308" s="81"/>
      <c r="KJC308" s="81"/>
      <c r="KJD308" s="81"/>
      <c r="KJE308" s="81"/>
      <c r="KJF308" s="81"/>
      <c r="KJG308" s="81"/>
      <c r="KJH308" s="81"/>
      <c r="KJI308" s="81"/>
      <c r="KJJ308" s="81"/>
      <c r="KJK308" s="81"/>
      <c r="KJL308" s="81"/>
      <c r="KJM308" s="81"/>
      <c r="KJN308" s="81"/>
      <c r="KJO308" s="81"/>
      <c r="KJP308" s="81"/>
      <c r="KJQ308" s="81"/>
      <c r="KJR308" s="81"/>
      <c r="KJS308" s="81"/>
      <c r="KJT308" s="81"/>
      <c r="KJU308" s="81"/>
      <c r="KJV308" s="81"/>
      <c r="KJW308" s="81"/>
      <c r="KJX308" s="81"/>
      <c r="KJY308" s="81"/>
      <c r="KJZ308" s="81"/>
      <c r="KKA308" s="81"/>
      <c r="KKB308" s="81"/>
      <c r="KKC308" s="81"/>
      <c r="KKD308" s="81"/>
      <c r="KKE308" s="81"/>
      <c r="KKF308" s="81"/>
      <c r="KKG308" s="81"/>
      <c r="KKH308" s="81"/>
      <c r="KKI308" s="81"/>
      <c r="KKJ308" s="81"/>
      <c r="KKK308" s="81"/>
      <c r="KKL308" s="81"/>
      <c r="KKM308" s="81"/>
      <c r="KKN308" s="81"/>
      <c r="KKO308" s="81"/>
      <c r="KKP308" s="81"/>
      <c r="KKQ308" s="81"/>
      <c r="KKR308" s="81"/>
      <c r="KKS308" s="81"/>
      <c r="KKT308" s="81"/>
      <c r="KKU308" s="81"/>
      <c r="KKV308" s="81"/>
      <c r="KKW308" s="81"/>
      <c r="KKX308" s="81"/>
      <c r="KKY308" s="81"/>
      <c r="KKZ308" s="81"/>
      <c r="KLA308" s="81"/>
      <c r="KLB308" s="81"/>
      <c r="KLC308" s="81"/>
      <c r="KLD308" s="81"/>
      <c r="KLE308" s="81"/>
      <c r="KLF308" s="81"/>
      <c r="KLG308" s="81"/>
      <c r="KLH308" s="81"/>
      <c r="KLI308" s="81"/>
      <c r="KLJ308" s="81"/>
      <c r="KLK308" s="81"/>
      <c r="KLL308" s="81"/>
      <c r="KLM308" s="81"/>
      <c r="KLN308" s="81"/>
      <c r="KLO308" s="81"/>
      <c r="KLP308" s="81"/>
      <c r="KLQ308" s="81"/>
      <c r="KLR308" s="81"/>
      <c r="KLS308" s="81"/>
      <c r="KLT308" s="81"/>
      <c r="KLU308" s="81"/>
      <c r="KLV308" s="81"/>
      <c r="KLW308" s="81"/>
      <c r="KLX308" s="81"/>
      <c r="KLY308" s="81"/>
      <c r="KLZ308" s="81"/>
      <c r="KMA308" s="81"/>
      <c r="KMB308" s="81"/>
      <c r="KMC308" s="81"/>
      <c r="KMD308" s="81"/>
      <c r="KME308" s="81"/>
      <c r="KMF308" s="81"/>
      <c r="KMG308" s="81"/>
      <c r="KMH308" s="81"/>
      <c r="KMI308" s="81"/>
      <c r="KMJ308" s="81"/>
      <c r="KMK308" s="81"/>
      <c r="KML308" s="81"/>
      <c r="KMM308" s="81"/>
      <c r="KMN308" s="81"/>
      <c r="KMO308" s="81"/>
      <c r="KMP308" s="81"/>
      <c r="KMQ308" s="81"/>
      <c r="KMR308" s="81"/>
      <c r="KMS308" s="81"/>
      <c r="KMT308" s="81"/>
      <c r="KMU308" s="81"/>
      <c r="KMV308" s="81"/>
      <c r="KMW308" s="81"/>
      <c r="KMX308" s="81"/>
      <c r="KMY308" s="81"/>
      <c r="KMZ308" s="81"/>
      <c r="KNA308" s="81"/>
      <c r="KNB308" s="81"/>
      <c r="KNC308" s="81"/>
      <c r="KND308" s="81"/>
      <c r="KNE308" s="81"/>
      <c r="KNF308" s="81"/>
      <c r="KNG308" s="81"/>
      <c r="KNH308" s="81"/>
      <c r="KNI308" s="81"/>
      <c r="KNJ308" s="81"/>
      <c r="KNK308" s="81"/>
      <c r="KNL308" s="81"/>
      <c r="KNM308" s="81"/>
      <c r="KNN308" s="81"/>
      <c r="KNO308" s="81"/>
      <c r="KNP308" s="81"/>
      <c r="KNQ308" s="81"/>
      <c r="KNR308" s="81"/>
      <c r="KNS308" s="81"/>
      <c r="KNT308" s="81"/>
      <c r="KNU308" s="81"/>
      <c r="KNV308" s="81"/>
      <c r="KNW308" s="81"/>
      <c r="KNX308" s="81"/>
      <c r="KNY308" s="81"/>
      <c r="KNZ308" s="81"/>
      <c r="KOA308" s="81"/>
      <c r="KOB308" s="81"/>
      <c r="KOC308" s="81"/>
      <c r="KOD308" s="81"/>
      <c r="KOE308" s="81"/>
      <c r="KOF308" s="81"/>
      <c r="KOG308" s="81"/>
      <c r="KOH308" s="81"/>
      <c r="KOI308" s="81"/>
      <c r="KOJ308" s="81"/>
      <c r="KOK308" s="81"/>
      <c r="KOL308" s="81"/>
      <c r="KOM308" s="81"/>
      <c r="KON308" s="81"/>
      <c r="KOO308" s="81"/>
      <c r="KOP308" s="81"/>
      <c r="KOQ308" s="81"/>
      <c r="KOR308" s="81"/>
      <c r="KOS308" s="81"/>
      <c r="KOT308" s="81"/>
      <c r="KOU308" s="81"/>
      <c r="KOV308" s="81"/>
      <c r="KOW308" s="81"/>
      <c r="KOX308" s="81"/>
      <c r="KOY308" s="81"/>
      <c r="KOZ308" s="81"/>
      <c r="KPA308" s="81"/>
      <c r="KPB308" s="81"/>
      <c r="KPC308" s="81"/>
      <c r="KPD308" s="81"/>
      <c r="KPE308" s="81"/>
      <c r="KPF308" s="81"/>
      <c r="KPG308" s="81"/>
      <c r="KPH308" s="81"/>
      <c r="KPI308" s="81"/>
      <c r="KPJ308" s="81"/>
      <c r="KPK308" s="81"/>
      <c r="KPL308" s="81"/>
      <c r="KPM308" s="81"/>
      <c r="KPN308" s="81"/>
      <c r="KPO308" s="81"/>
      <c r="KPP308" s="81"/>
      <c r="KPQ308" s="81"/>
      <c r="KPR308" s="81"/>
      <c r="KPS308" s="81"/>
      <c r="KPT308" s="81"/>
      <c r="KPU308" s="81"/>
      <c r="KPV308" s="81"/>
      <c r="KPW308" s="81"/>
      <c r="KPX308" s="81"/>
      <c r="KPY308" s="81"/>
      <c r="KPZ308" s="81"/>
      <c r="KQA308" s="81"/>
      <c r="KQB308" s="81"/>
      <c r="KQC308" s="81"/>
      <c r="KQD308" s="81"/>
      <c r="KQE308" s="81"/>
      <c r="KQF308" s="81"/>
      <c r="KQG308" s="81"/>
      <c r="KQH308" s="81"/>
      <c r="KQI308" s="81"/>
      <c r="KQJ308" s="81"/>
      <c r="KQK308" s="81"/>
      <c r="KQL308" s="81"/>
      <c r="KQM308" s="81"/>
      <c r="KQN308" s="81"/>
      <c r="KQO308" s="81"/>
      <c r="KQP308" s="81"/>
      <c r="KQQ308" s="81"/>
      <c r="KQR308" s="81"/>
      <c r="KQS308" s="81"/>
      <c r="KQT308" s="81"/>
      <c r="KQU308" s="81"/>
      <c r="KQV308" s="81"/>
      <c r="KQW308" s="81"/>
      <c r="KQX308" s="81"/>
      <c r="KQY308" s="81"/>
      <c r="KQZ308" s="81"/>
      <c r="KRA308" s="81"/>
      <c r="KRB308" s="81"/>
      <c r="KRC308" s="81"/>
      <c r="KRD308" s="81"/>
      <c r="KRE308" s="81"/>
      <c r="KRF308" s="81"/>
      <c r="KRG308" s="81"/>
      <c r="KRH308" s="81"/>
      <c r="KRI308" s="81"/>
      <c r="KRJ308" s="81"/>
      <c r="KRK308" s="81"/>
      <c r="KRL308" s="81"/>
      <c r="KRM308" s="81"/>
      <c r="KRN308" s="81"/>
      <c r="KRO308" s="81"/>
      <c r="KRP308" s="81"/>
      <c r="KRQ308" s="81"/>
      <c r="KRR308" s="81"/>
      <c r="KRS308" s="81"/>
      <c r="KRT308" s="81"/>
      <c r="KRU308" s="81"/>
      <c r="KRV308" s="81"/>
      <c r="KRW308" s="81"/>
      <c r="KRX308" s="81"/>
      <c r="KRY308" s="81"/>
      <c r="KRZ308" s="81"/>
      <c r="KSA308" s="81"/>
      <c r="KSB308" s="81"/>
      <c r="KSC308" s="81"/>
      <c r="KSD308" s="81"/>
      <c r="KSE308" s="81"/>
      <c r="KSF308" s="81"/>
      <c r="KSG308" s="81"/>
      <c r="KSH308" s="81"/>
      <c r="KSI308" s="81"/>
      <c r="KSJ308" s="81"/>
      <c r="KSK308" s="81"/>
      <c r="KSL308" s="81"/>
      <c r="KSM308" s="81"/>
      <c r="KSN308" s="81"/>
      <c r="KSO308" s="81"/>
      <c r="KSP308" s="81"/>
      <c r="KSQ308" s="81"/>
      <c r="KSR308" s="81"/>
      <c r="KSS308" s="81"/>
      <c r="KST308" s="81"/>
      <c r="KSU308" s="81"/>
      <c r="KSV308" s="81"/>
      <c r="KSW308" s="81"/>
      <c r="KSX308" s="81"/>
      <c r="KSY308" s="81"/>
      <c r="KSZ308" s="81"/>
      <c r="KTA308" s="81"/>
      <c r="KTB308" s="81"/>
      <c r="KTC308" s="81"/>
      <c r="KTD308" s="81"/>
      <c r="KTE308" s="81"/>
      <c r="KTF308" s="81"/>
      <c r="KTG308" s="81"/>
      <c r="KTH308" s="81"/>
      <c r="KTI308" s="81"/>
      <c r="KTJ308" s="81"/>
      <c r="KTK308" s="81"/>
      <c r="KTL308" s="81"/>
      <c r="KTM308" s="81"/>
      <c r="KTN308" s="81"/>
      <c r="KTO308" s="81"/>
      <c r="KTP308" s="81"/>
      <c r="KTQ308" s="81"/>
      <c r="KTR308" s="81"/>
      <c r="KTS308" s="81"/>
      <c r="KTT308" s="81"/>
      <c r="KTU308" s="81"/>
      <c r="KTV308" s="81"/>
      <c r="KTW308" s="81"/>
      <c r="KTX308" s="81"/>
      <c r="KTY308" s="81"/>
      <c r="KTZ308" s="81"/>
      <c r="KUA308" s="81"/>
      <c r="KUB308" s="81"/>
      <c r="KUC308" s="81"/>
      <c r="KUD308" s="81"/>
      <c r="KUE308" s="81"/>
      <c r="KUF308" s="81"/>
      <c r="KUG308" s="81"/>
      <c r="KUH308" s="81"/>
      <c r="KUI308" s="81"/>
      <c r="KUJ308" s="81"/>
      <c r="KUK308" s="81"/>
      <c r="KUL308" s="81"/>
      <c r="KUM308" s="81"/>
      <c r="KUN308" s="81"/>
      <c r="KUO308" s="81"/>
      <c r="KUP308" s="81"/>
      <c r="KUQ308" s="81"/>
      <c r="KUR308" s="81"/>
      <c r="KUS308" s="81"/>
      <c r="KUT308" s="81"/>
      <c r="KUU308" s="81"/>
      <c r="KUV308" s="81"/>
      <c r="KUW308" s="81"/>
      <c r="KUX308" s="81"/>
      <c r="KUY308" s="81"/>
      <c r="KUZ308" s="81"/>
      <c r="KVA308" s="81"/>
      <c r="KVB308" s="81"/>
      <c r="KVC308" s="81"/>
      <c r="KVD308" s="81"/>
      <c r="KVE308" s="81"/>
      <c r="KVF308" s="81"/>
      <c r="KVG308" s="81"/>
      <c r="KVH308" s="81"/>
      <c r="KVI308" s="81"/>
      <c r="KVJ308" s="81"/>
      <c r="KVK308" s="81"/>
      <c r="KVL308" s="81"/>
      <c r="KVM308" s="81"/>
      <c r="KVN308" s="81"/>
      <c r="KVO308" s="81"/>
      <c r="KVP308" s="81"/>
      <c r="KVQ308" s="81"/>
      <c r="KVR308" s="81"/>
      <c r="KVS308" s="81"/>
      <c r="KVT308" s="81"/>
      <c r="KVU308" s="81"/>
      <c r="KVV308" s="81"/>
      <c r="KVW308" s="81"/>
      <c r="KVX308" s="81"/>
      <c r="KVY308" s="81"/>
      <c r="KVZ308" s="81"/>
      <c r="KWA308" s="81"/>
      <c r="KWB308" s="81"/>
      <c r="KWC308" s="81"/>
      <c r="KWD308" s="81"/>
      <c r="KWE308" s="81"/>
      <c r="KWF308" s="81"/>
      <c r="KWG308" s="81"/>
      <c r="KWH308" s="81"/>
      <c r="KWI308" s="81"/>
      <c r="KWJ308" s="81"/>
      <c r="KWK308" s="81"/>
      <c r="KWL308" s="81"/>
      <c r="KWM308" s="81"/>
      <c r="KWN308" s="81"/>
      <c r="KWO308" s="81"/>
      <c r="KWP308" s="81"/>
      <c r="KWQ308" s="81"/>
      <c r="KWR308" s="81"/>
      <c r="KWS308" s="81"/>
      <c r="KWT308" s="81"/>
      <c r="KWU308" s="81"/>
      <c r="KWV308" s="81"/>
      <c r="KWW308" s="81"/>
      <c r="KWX308" s="81"/>
      <c r="KWY308" s="81"/>
      <c r="KWZ308" s="81"/>
      <c r="KXA308" s="81"/>
      <c r="KXB308" s="81"/>
      <c r="KXC308" s="81"/>
      <c r="KXD308" s="81"/>
      <c r="KXE308" s="81"/>
      <c r="KXF308" s="81"/>
      <c r="KXG308" s="81"/>
      <c r="KXH308" s="81"/>
      <c r="KXI308" s="81"/>
      <c r="KXJ308" s="81"/>
      <c r="KXK308" s="81"/>
      <c r="KXL308" s="81"/>
      <c r="KXM308" s="81"/>
      <c r="KXN308" s="81"/>
      <c r="KXO308" s="81"/>
      <c r="KXP308" s="81"/>
      <c r="KXQ308" s="81"/>
      <c r="KXR308" s="81"/>
      <c r="KXS308" s="81"/>
      <c r="KXT308" s="81"/>
      <c r="KXU308" s="81"/>
      <c r="KXV308" s="81"/>
      <c r="KXW308" s="81"/>
      <c r="KXX308" s="81"/>
      <c r="KXY308" s="81"/>
      <c r="KXZ308" s="81"/>
      <c r="KYA308" s="81"/>
      <c r="KYB308" s="81"/>
      <c r="KYC308" s="81"/>
      <c r="KYD308" s="81"/>
      <c r="KYE308" s="81"/>
      <c r="KYF308" s="81"/>
      <c r="KYG308" s="81"/>
      <c r="KYH308" s="81"/>
      <c r="KYI308" s="81"/>
      <c r="KYJ308" s="81"/>
      <c r="KYK308" s="81"/>
      <c r="KYL308" s="81"/>
      <c r="KYM308" s="81"/>
      <c r="KYN308" s="81"/>
      <c r="KYO308" s="81"/>
      <c r="KYP308" s="81"/>
      <c r="KYQ308" s="81"/>
      <c r="KYR308" s="81"/>
      <c r="KYS308" s="81"/>
      <c r="KYT308" s="81"/>
      <c r="KYU308" s="81"/>
      <c r="KYV308" s="81"/>
      <c r="KYW308" s="81"/>
      <c r="KYX308" s="81"/>
      <c r="KYY308" s="81"/>
      <c r="KYZ308" s="81"/>
      <c r="KZA308" s="81"/>
      <c r="KZB308" s="81"/>
      <c r="KZC308" s="81"/>
      <c r="KZD308" s="81"/>
      <c r="KZE308" s="81"/>
      <c r="KZF308" s="81"/>
      <c r="KZG308" s="81"/>
      <c r="KZH308" s="81"/>
      <c r="KZI308" s="81"/>
      <c r="KZJ308" s="81"/>
      <c r="KZK308" s="81"/>
      <c r="KZL308" s="81"/>
      <c r="KZM308" s="81"/>
      <c r="KZN308" s="81"/>
      <c r="KZO308" s="81"/>
      <c r="KZP308" s="81"/>
      <c r="KZQ308" s="81"/>
      <c r="KZR308" s="81"/>
      <c r="KZS308" s="81"/>
      <c r="KZT308" s="81"/>
      <c r="KZU308" s="81"/>
      <c r="KZV308" s="81"/>
      <c r="KZW308" s="81"/>
      <c r="KZX308" s="81"/>
      <c r="KZY308" s="81"/>
      <c r="KZZ308" s="81"/>
      <c r="LAA308" s="81"/>
      <c r="LAB308" s="81"/>
      <c r="LAC308" s="81"/>
      <c r="LAD308" s="81"/>
      <c r="LAE308" s="81"/>
      <c r="LAF308" s="81"/>
      <c r="LAG308" s="81"/>
      <c r="LAH308" s="81"/>
      <c r="LAI308" s="81"/>
      <c r="LAJ308" s="81"/>
      <c r="LAK308" s="81"/>
      <c r="LAL308" s="81"/>
      <c r="LAM308" s="81"/>
      <c r="LAN308" s="81"/>
      <c r="LAO308" s="81"/>
      <c r="LAP308" s="81"/>
      <c r="LAQ308" s="81"/>
      <c r="LAR308" s="81"/>
      <c r="LAS308" s="81"/>
      <c r="LAT308" s="81"/>
      <c r="LAU308" s="81"/>
      <c r="LAV308" s="81"/>
      <c r="LAW308" s="81"/>
      <c r="LAX308" s="81"/>
      <c r="LAY308" s="81"/>
      <c r="LAZ308" s="81"/>
      <c r="LBA308" s="81"/>
      <c r="LBB308" s="81"/>
      <c r="LBC308" s="81"/>
      <c r="LBD308" s="81"/>
      <c r="LBE308" s="81"/>
      <c r="LBF308" s="81"/>
      <c r="LBG308" s="81"/>
      <c r="LBH308" s="81"/>
      <c r="LBI308" s="81"/>
      <c r="LBJ308" s="81"/>
      <c r="LBK308" s="81"/>
      <c r="LBL308" s="81"/>
      <c r="LBM308" s="81"/>
      <c r="LBN308" s="81"/>
      <c r="LBO308" s="81"/>
      <c r="LBP308" s="81"/>
      <c r="LBQ308" s="81"/>
      <c r="LBR308" s="81"/>
      <c r="LBS308" s="81"/>
      <c r="LBT308" s="81"/>
      <c r="LBU308" s="81"/>
      <c r="LBV308" s="81"/>
      <c r="LBW308" s="81"/>
      <c r="LBX308" s="81"/>
      <c r="LBY308" s="81"/>
      <c r="LBZ308" s="81"/>
      <c r="LCA308" s="81"/>
      <c r="LCB308" s="81"/>
      <c r="LCC308" s="81"/>
      <c r="LCD308" s="81"/>
      <c r="LCE308" s="81"/>
      <c r="LCF308" s="81"/>
      <c r="LCG308" s="81"/>
      <c r="LCH308" s="81"/>
      <c r="LCI308" s="81"/>
      <c r="LCJ308" s="81"/>
      <c r="LCK308" s="81"/>
      <c r="LCL308" s="81"/>
      <c r="LCM308" s="81"/>
      <c r="LCN308" s="81"/>
      <c r="LCO308" s="81"/>
      <c r="LCP308" s="81"/>
      <c r="LCQ308" s="81"/>
      <c r="LCR308" s="81"/>
      <c r="LCS308" s="81"/>
      <c r="LCT308" s="81"/>
      <c r="LCU308" s="81"/>
      <c r="LCV308" s="81"/>
      <c r="LCW308" s="81"/>
      <c r="LCX308" s="81"/>
      <c r="LCY308" s="81"/>
      <c r="LCZ308" s="81"/>
      <c r="LDA308" s="81"/>
      <c r="LDB308" s="81"/>
      <c r="LDC308" s="81"/>
      <c r="LDD308" s="81"/>
      <c r="LDE308" s="81"/>
      <c r="LDF308" s="81"/>
      <c r="LDG308" s="81"/>
      <c r="LDH308" s="81"/>
      <c r="LDI308" s="81"/>
      <c r="LDJ308" s="81"/>
      <c r="LDK308" s="81"/>
      <c r="LDL308" s="81"/>
      <c r="LDM308" s="81"/>
      <c r="LDN308" s="81"/>
      <c r="LDO308" s="81"/>
      <c r="LDP308" s="81"/>
      <c r="LDQ308" s="81"/>
      <c r="LDR308" s="81"/>
      <c r="LDS308" s="81"/>
      <c r="LDT308" s="81"/>
      <c r="LDU308" s="81"/>
      <c r="LDV308" s="81"/>
      <c r="LDW308" s="81"/>
      <c r="LDX308" s="81"/>
      <c r="LDY308" s="81"/>
      <c r="LDZ308" s="81"/>
      <c r="LEA308" s="81"/>
      <c r="LEB308" s="81"/>
      <c r="LEC308" s="81"/>
      <c r="LED308" s="81"/>
      <c r="LEE308" s="81"/>
      <c r="LEF308" s="81"/>
      <c r="LEG308" s="81"/>
      <c r="LEH308" s="81"/>
      <c r="LEI308" s="81"/>
      <c r="LEJ308" s="81"/>
      <c r="LEK308" s="81"/>
      <c r="LEL308" s="81"/>
      <c r="LEM308" s="81"/>
      <c r="LEN308" s="81"/>
      <c r="LEO308" s="81"/>
      <c r="LEP308" s="81"/>
      <c r="LEQ308" s="81"/>
      <c r="LER308" s="81"/>
      <c r="LES308" s="81"/>
      <c r="LET308" s="81"/>
      <c r="LEU308" s="81"/>
      <c r="LEV308" s="81"/>
      <c r="LEW308" s="81"/>
      <c r="LEX308" s="81"/>
      <c r="LEY308" s="81"/>
      <c r="LEZ308" s="81"/>
      <c r="LFA308" s="81"/>
      <c r="LFB308" s="81"/>
      <c r="LFC308" s="81"/>
      <c r="LFD308" s="81"/>
      <c r="LFE308" s="81"/>
      <c r="LFF308" s="81"/>
      <c r="LFG308" s="81"/>
      <c r="LFH308" s="81"/>
      <c r="LFI308" s="81"/>
      <c r="LFJ308" s="81"/>
      <c r="LFK308" s="81"/>
      <c r="LFL308" s="81"/>
      <c r="LFM308" s="81"/>
      <c r="LFN308" s="81"/>
      <c r="LFO308" s="81"/>
      <c r="LFP308" s="81"/>
      <c r="LFQ308" s="81"/>
      <c r="LFR308" s="81"/>
      <c r="LFS308" s="81"/>
      <c r="LFT308" s="81"/>
      <c r="LFU308" s="81"/>
      <c r="LFV308" s="81"/>
      <c r="LFW308" s="81"/>
      <c r="LFX308" s="81"/>
      <c r="LFY308" s="81"/>
      <c r="LFZ308" s="81"/>
      <c r="LGA308" s="81"/>
      <c r="LGB308" s="81"/>
      <c r="LGC308" s="81"/>
      <c r="LGD308" s="81"/>
      <c r="LGE308" s="81"/>
      <c r="LGF308" s="81"/>
      <c r="LGG308" s="81"/>
      <c r="LGH308" s="81"/>
      <c r="LGI308" s="81"/>
      <c r="LGJ308" s="81"/>
      <c r="LGK308" s="81"/>
      <c r="LGL308" s="81"/>
      <c r="LGM308" s="81"/>
      <c r="LGN308" s="81"/>
      <c r="LGO308" s="81"/>
      <c r="LGP308" s="81"/>
      <c r="LGQ308" s="81"/>
      <c r="LGR308" s="81"/>
      <c r="LGS308" s="81"/>
      <c r="LGT308" s="81"/>
      <c r="LGU308" s="81"/>
      <c r="LGV308" s="81"/>
      <c r="LGW308" s="81"/>
      <c r="LGX308" s="81"/>
      <c r="LGY308" s="81"/>
      <c r="LGZ308" s="81"/>
      <c r="LHA308" s="81"/>
      <c r="LHB308" s="81"/>
      <c r="LHC308" s="81"/>
      <c r="LHD308" s="81"/>
      <c r="LHE308" s="81"/>
      <c r="LHF308" s="81"/>
      <c r="LHG308" s="81"/>
      <c r="LHH308" s="81"/>
      <c r="LHI308" s="81"/>
      <c r="LHJ308" s="81"/>
      <c r="LHK308" s="81"/>
      <c r="LHL308" s="81"/>
      <c r="LHM308" s="81"/>
      <c r="LHN308" s="81"/>
      <c r="LHO308" s="81"/>
      <c r="LHP308" s="81"/>
      <c r="LHQ308" s="81"/>
      <c r="LHR308" s="81"/>
      <c r="LHS308" s="81"/>
      <c r="LHT308" s="81"/>
      <c r="LHU308" s="81"/>
      <c r="LHV308" s="81"/>
      <c r="LHW308" s="81"/>
      <c r="LHX308" s="81"/>
      <c r="LHY308" s="81"/>
      <c r="LHZ308" s="81"/>
      <c r="LIA308" s="81"/>
      <c r="LIB308" s="81"/>
      <c r="LIC308" s="81"/>
      <c r="LID308" s="81"/>
      <c r="LIE308" s="81"/>
      <c r="LIF308" s="81"/>
      <c r="LIG308" s="81"/>
      <c r="LIH308" s="81"/>
      <c r="LII308" s="81"/>
      <c r="LIJ308" s="81"/>
      <c r="LIK308" s="81"/>
      <c r="LIL308" s="81"/>
      <c r="LIM308" s="81"/>
      <c r="LIN308" s="81"/>
      <c r="LIO308" s="81"/>
      <c r="LIP308" s="81"/>
      <c r="LIQ308" s="81"/>
      <c r="LIR308" s="81"/>
      <c r="LIS308" s="81"/>
      <c r="LIT308" s="81"/>
      <c r="LIU308" s="81"/>
      <c r="LIV308" s="81"/>
      <c r="LIW308" s="81"/>
      <c r="LIX308" s="81"/>
      <c r="LIY308" s="81"/>
      <c r="LIZ308" s="81"/>
      <c r="LJA308" s="81"/>
      <c r="LJB308" s="81"/>
      <c r="LJC308" s="81"/>
      <c r="LJD308" s="81"/>
      <c r="LJE308" s="81"/>
      <c r="LJF308" s="81"/>
      <c r="LJG308" s="81"/>
      <c r="LJH308" s="81"/>
      <c r="LJI308" s="81"/>
      <c r="LJJ308" s="81"/>
      <c r="LJK308" s="81"/>
      <c r="LJL308" s="81"/>
      <c r="LJM308" s="81"/>
      <c r="LJN308" s="81"/>
      <c r="LJO308" s="81"/>
      <c r="LJP308" s="81"/>
      <c r="LJQ308" s="81"/>
      <c r="LJR308" s="81"/>
      <c r="LJS308" s="81"/>
      <c r="LJT308" s="81"/>
      <c r="LJU308" s="81"/>
      <c r="LJV308" s="81"/>
      <c r="LJW308" s="81"/>
      <c r="LJX308" s="81"/>
      <c r="LJY308" s="81"/>
      <c r="LJZ308" s="81"/>
      <c r="LKA308" s="81"/>
      <c r="LKB308" s="81"/>
      <c r="LKC308" s="81"/>
      <c r="LKD308" s="81"/>
      <c r="LKE308" s="81"/>
      <c r="LKF308" s="81"/>
      <c r="LKG308" s="81"/>
      <c r="LKH308" s="81"/>
      <c r="LKI308" s="81"/>
      <c r="LKJ308" s="81"/>
      <c r="LKK308" s="81"/>
      <c r="LKL308" s="81"/>
      <c r="LKM308" s="81"/>
      <c r="LKN308" s="81"/>
      <c r="LKO308" s="81"/>
      <c r="LKP308" s="81"/>
      <c r="LKQ308" s="81"/>
      <c r="LKR308" s="81"/>
      <c r="LKS308" s="81"/>
      <c r="LKT308" s="81"/>
      <c r="LKU308" s="81"/>
      <c r="LKV308" s="81"/>
      <c r="LKW308" s="81"/>
      <c r="LKX308" s="81"/>
      <c r="LKY308" s="81"/>
      <c r="LKZ308" s="81"/>
      <c r="LLA308" s="81"/>
      <c r="LLB308" s="81"/>
      <c r="LLC308" s="81"/>
      <c r="LLD308" s="81"/>
      <c r="LLE308" s="81"/>
      <c r="LLF308" s="81"/>
      <c r="LLG308" s="81"/>
      <c r="LLH308" s="81"/>
      <c r="LLI308" s="81"/>
      <c r="LLJ308" s="81"/>
      <c r="LLK308" s="81"/>
      <c r="LLL308" s="81"/>
      <c r="LLM308" s="81"/>
      <c r="LLN308" s="81"/>
      <c r="LLO308" s="81"/>
      <c r="LLP308" s="81"/>
      <c r="LLQ308" s="81"/>
      <c r="LLR308" s="81"/>
      <c r="LLS308" s="81"/>
      <c r="LLT308" s="81"/>
      <c r="LLU308" s="81"/>
      <c r="LLV308" s="81"/>
      <c r="LLW308" s="81"/>
      <c r="LLX308" s="81"/>
      <c r="LLY308" s="81"/>
      <c r="LLZ308" s="81"/>
      <c r="LMA308" s="81"/>
      <c r="LMB308" s="81"/>
      <c r="LMC308" s="81"/>
      <c r="LMD308" s="81"/>
      <c r="LME308" s="81"/>
      <c r="LMF308" s="81"/>
      <c r="LMG308" s="81"/>
      <c r="LMH308" s="81"/>
      <c r="LMI308" s="81"/>
      <c r="LMJ308" s="81"/>
      <c r="LMK308" s="81"/>
      <c r="LML308" s="81"/>
      <c r="LMM308" s="81"/>
      <c r="LMN308" s="81"/>
      <c r="LMO308" s="81"/>
      <c r="LMP308" s="81"/>
      <c r="LMQ308" s="81"/>
      <c r="LMR308" s="81"/>
      <c r="LMS308" s="81"/>
      <c r="LMT308" s="81"/>
      <c r="LMU308" s="81"/>
      <c r="LMV308" s="81"/>
      <c r="LMW308" s="81"/>
      <c r="LMX308" s="81"/>
      <c r="LMY308" s="81"/>
      <c r="LMZ308" s="81"/>
      <c r="LNA308" s="81"/>
      <c r="LNB308" s="81"/>
      <c r="LNC308" s="81"/>
      <c r="LND308" s="81"/>
      <c r="LNE308" s="81"/>
      <c r="LNF308" s="81"/>
      <c r="LNG308" s="81"/>
      <c r="LNH308" s="81"/>
      <c r="LNI308" s="81"/>
      <c r="LNJ308" s="81"/>
      <c r="LNK308" s="81"/>
      <c r="LNL308" s="81"/>
      <c r="LNM308" s="81"/>
      <c r="LNN308" s="81"/>
      <c r="LNO308" s="81"/>
      <c r="LNP308" s="81"/>
      <c r="LNQ308" s="81"/>
      <c r="LNR308" s="81"/>
      <c r="LNS308" s="81"/>
      <c r="LNT308" s="81"/>
      <c r="LNU308" s="81"/>
      <c r="LNV308" s="81"/>
      <c r="LNW308" s="81"/>
      <c r="LNX308" s="81"/>
      <c r="LNY308" s="81"/>
      <c r="LNZ308" s="81"/>
      <c r="LOA308" s="81"/>
      <c r="LOB308" s="81"/>
      <c r="LOC308" s="81"/>
      <c r="LOD308" s="81"/>
      <c r="LOE308" s="81"/>
      <c r="LOF308" s="81"/>
      <c r="LOG308" s="81"/>
      <c r="LOH308" s="81"/>
      <c r="LOI308" s="81"/>
      <c r="LOJ308" s="81"/>
      <c r="LOK308" s="81"/>
      <c r="LOL308" s="81"/>
      <c r="LOM308" s="81"/>
      <c r="LON308" s="81"/>
      <c r="LOO308" s="81"/>
      <c r="LOP308" s="81"/>
      <c r="LOQ308" s="81"/>
      <c r="LOR308" s="81"/>
      <c r="LOS308" s="81"/>
      <c r="LOT308" s="81"/>
      <c r="LOU308" s="81"/>
      <c r="LOV308" s="81"/>
      <c r="LOW308" s="81"/>
      <c r="LOX308" s="81"/>
      <c r="LOY308" s="81"/>
      <c r="LOZ308" s="81"/>
      <c r="LPA308" s="81"/>
      <c r="LPB308" s="81"/>
      <c r="LPC308" s="81"/>
      <c r="LPD308" s="81"/>
      <c r="LPE308" s="81"/>
      <c r="LPF308" s="81"/>
      <c r="LPG308" s="81"/>
      <c r="LPH308" s="81"/>
      <c r="LPI308" s="81"/>
      <c r="LPJ308" s="81"/>
      <c r="LPK308" s="81"/>
      <c r="LPL308" s="81"/>
      <c r="LPM308" s="81"/>
      <c r="LPN308" s="81"/>
      <c r="LPO308" s="81"/>
      <c r="LPP308" s="81"/>
      <c r="LPQ308" s="81"/>
      <c r="LPR308" s="81"/>
      <c r="LPS308" s="81"/>
      <c r="LPT308" s="81"/>
      <c r="LPU308" s="81"/>
      <c r="LPV308" s="81"/>
      <c r="LPW308" s="81"/>
      <c r="LPX308" s="81"/>
      <c r="LPY308" s="81"/>
      <c r="LPZ308" s="81"/>
      <c r="LQA308" s="81"/>
      <c r="LQB308" s="81"/>
      <c r="LQC308" s="81"/>
      <c r="LQD308" s="81"/>
      <c r="LQE308" s="81"/>
      <c r="LQF308" s="81"/>
      <c r="LQG308" s="81"/>
      <c r="LQH308" s="81"/>
      <c r="LQI308" s="81"/>
      <c r="LQJ308" s="81"/>
      <c r="LQK308" s="81"/>
      <c r="LQL308" s="81"/>
      <c r="LQM308" s="81"/>
      <c r="LQN308" s="81"/>
      <c r="LQO308" s="81"/>
      <c r="LQP308" s="81"/>
      <c r="LQQ308" s="81"/>
      <c r="LQR308" s="81"/>
      <c r="LQS308" s="81"/>
      <c r="LQT308" s="81"/>
      <c r="LQU308" s="81"/>
      <c r="LQV308" s="81"/>
      <c r="LQW308" s="81"/>
      <c r="LQX308" s="81"/>
      <c r="LQY308" s="81"/>
      <c r="LQZ308" s="81"/>
      <c r="LRA308" s="81"/>
      <c r="LRB308" s="81"/>
      <c r="LRC308" s="81"/>
      <c r="LRD308" s="81"/>
      <c r="LRE308" s="81"/>
      <c r="LRF308" s="81"/>
      <c r="LRG308" s="81"/>
      <c r="LRH308" s="81"/>
      <c r="LRI308" s="81"/>
      <c r="LRJ308" s="81"/>
      <c r="LRK308" s="81"/>
      <c r="LRL308" s="81"/>
      <c r="LRM308" s="81"/>
      <c r="LRN308" s="81"/>
      <c r="LRO308" s="81"/>
      <c r="LRP308" s="81"/>
      <c r="LRQ308" s="81"/>
      <c r="LRR308" s="81"/>
      <c r="LRS308" s="81"/>
      <c r="LRT308" s="81"/>
      <c r="LRU308" s="81"/>
      <c r="LRV308" s="81"/>
      <c r="LRW308" s="81"/>
      <c r="LRX308" s="81"/>
      <c r="LRY308" s="81"/>
      <c r="LRZ308" s="81"/>
      <c r="LSA308" s="81"/>
      <c r="LSB308" s="81"/>
      <c r="LSC308" s="81"/>
      <c r="LSD308" s="81"/>
      <c r="LSE308" s="81"/>
      <c r="LSF308" s="81"/>
      <c r="LSG308" s="81"/>
      <c r="LSH308" s="81"/>
      <c r="LSI308" s="81"/>
      <c r="LSJ308" s="81"/>
      <c r="LSK308" s="81"/>
      <c r="LSL308" s="81"/>
      <c r="LSM308" s="81"/>
      <c r="LSN308" s="81"/>
      <c r="LSO308" s="81"/>
      <c r="LSP308" s="81"/>
      <c r="LSQ308" s="81"/>
      <c r="LSR308" s="81"/>
      <c r="LSS308" s="81"/>
      <c r="LST308" s="81"/>
      <c r="LSU308" s="81"/>
      <c r="LSV308" s="81"/>
      <c r="LSW308" s="81"/>
      <c r="LSX308" s="81"/>
      <c r="LSY308" s="81"/>
      <c r="LSZ308" s="81"/>
      <c r="LTA308" s="81"/>
      <c r="LTB308" s="81"/>
      <c r="LTC308" s="81"/>
      <c r="LTD308" s="81"/>
      <c r="LTE308" s="81"/>
      <c r="LTF308" s="81"/>
      <c r="LTG308" s="81"/>
      <c r="LTH308" s="81"/>
      <c r="LTI308" s="81"/>
      <c r="LTJ308" s="81"/>
      <c r="LTK308" s="81"/>
      <c r="LTL308" s="81"/>
      <c r="LTM308" s="81"/>
      <c r="LTN308" s="81"/>
      <c r="LTO308" s="81"/>
      <c r="LTP308" s="81"/>
      <c r="LTQ308" s="81"/>
      <c r="LTR308" s="81"/>
      <c r="LTS308" s="81"/>
      <c r="LTT308" s="81"/>
      <c r="LTU308" s="81"/>
      <c r="LTV308" s="81"/>
      <c r="LTW308" s="81"/>
      <c r="LTX308" s="81"/>
      <c r="LTY308" s="81"/>
      <c r="LTZ308" s="81"/>
      <c r="LUA308" s="81"/>
      <c r="LUB308" s="81"/>
      <c r="LUC308" s="81"/>
      <c r="LUD308" s="81"/>
      <c r="LUE308" s="81"/>
      <c r="LUF308" s="81"/>
      <c r="LUG308" s="81"/>
      <c r="LUH308" s="81"/>
      <c r="LUI308" s="81"/>
      <c r="LUJ308" s="81"/>
      <c r="LUK308" s="81"/>
      <c r="LUL308" s="81"/>
      <c r="LUM308" s="81"/>
      <c r="LUN308" s="81"/>
      <c r="LUO308" s="81"/>
      <c r="LUP308" s="81"/>
      <c r="LUQ308" s="81"/>
      <c r="LUR308" s="81"/>
      <c r="LUS308" s="81"/>
      <c r="LUT308" s="81"/>
      <c r="LUU308" s="81"/>
      <c r="LUV308" s="81"/>
      <c r="LUW308" s="81"/>
      <c r="LUX308" s="81"/>
      <c r="LUY308" s="81"/>
      <c r="LUZ308" s="81"/>
      <c r="LVA308" s="81"/>
      <c r="LVB308" s="81"/>
      <c r="LVC308" s="81"/>
      <c r="LVD308" s="81"/>
      <c r="LVE308" s="81"/>
      <c r="LVF308" s="81"/>
      <c r="LVG308" s="81"/>
      <c r="LVH308" s="81"/>
      <c r="LVI308" s="81"/>
      <c r="LVJ308" s="81"/>
      <c r="LVK308" s="81"/>
      <c r="LVL308" s="81"/>
      <c r="LVM308" s="81"/>
      <c r="LVN308" s="81"/>
      <c r="LVO308" s="81"/>
      <c r="LVP308" s="81"/>
      <c r="LVQ308" s="81"/>
      <c r="LVR308" s="81"/>
      <c r="LVS308" s="81"/>
      <c r="LVT308" s="81"/>
      <c r="LVU308" s="81"/>
      <c r="LVV308" s="81"/>
      <c r="LVW308" s="81"/>
      <c r="LVX308" s="81"/>
      <c r="LVY308" s="81"/>
      <c r="LVZ308" s="81"/>
      <c r="LWA308" s="81"/>
      <c r="LWB308" s="81"/>
      <c r="LWC308" s="81"/>
      <c r="LWD308" s="81"/>
      <c r="LWE308" s="81"/>
      <c r="LWF308" s="81"/>
      <c r="LWG308" s="81"/>
      <c r="LWH308" s="81"/>
      <c r="LWI308" s="81"/>
      <c r="LWJ308" s="81"/>
      <c r="LWK308" s="81"/>
      <c r="LWL308" s="81"/>
      <c r="LWM308" s="81"/>
      <c r="LWN308" s="81"/>
      <c r="LWO308" s="81"/>
      <c r="LWP308" s="81"/>
      <c r="LWQ308" s="81"/>
      <c r="LWR308" s="81"/>
      <c r="LWS308" s="81"/>
      <c r="LWT308" s="81"/>
      <c r="LWU308" s="81"/>
      <c r="LWV308" s="81"/>
      <c r="LWW308" s="81"/>
      <c r="LWX308" s="81"/>
      <c r="LWY308" s="81"/>
      <c r="LWZ308" s="81"/>
      <c r="LXA308" s="81"/>
      <c r="LXB308" s="81"/>
      <c r="LXC308" s="81"/>
      <c r="LXD308" s="81"/>
      <c r="LXE308" s="81"/>
      <c r="LXF308" s="81"/>
      <c r="LXG308" s="81"/>
      <c r="LXH308" s="81"/>
      <c r="LXI308" s="81"/>
      <c r="LXJ308" s="81"/>
      <c r="LXK308" s="81"/>
      <c r="LXL308" s="81"/>
      <c r="LXM308" s="81"/>
      <c r="LXN308" s="81"/>
      <c r="LXO308" s="81"/>
      <c r="LXP308" s="81"/>
      <c r="LXQ308" s="81"/>
      <c r="LXR308" s="81"/>
      <c r="LXS308" s="81"/>
      <c r="LXT308" s="81"/>
      <c r="LXU308" s="81"/>
      <c r="LXV308" s="81"/>
      <c r="LXW308" s="81"/>
      <c r="LXX308" s="81"/>
      <c r="LXY308" s="81"/>
      <c r="LXZ308" s="81"/>
      <c r="LYA308" s="81"/>
      <c r="LYB308" s="81"/>
      <c r="LYC308" s="81"/>
      <c r="LYD308" s="81"/>
      <c r="LYE308" s="81"/>
      <c r="LYF308" s="81"/>
      <c r="LYG308" s="81"/>
      <c r="LYH308" s="81"/>
      <c r="LYI308" s="81"/>
      <c r="LYJ308" s="81"/>
      <c r="LYK308" s="81"/>
      <c r="LYL308" s="81"/>
      <c r="LYM308" s="81"/>
      <c r="LYN308" s="81"/>
      <c r="LYO308" s="81"/>
      <c r="LYP308" s="81"/>
      <c r="LYQ308" s="81"/>
      <c r="LYR308" s="81"/>
      <c r="LYS308" s="81"/>
      <c r="LYT308" s="81"/>
      <c r="LYU308" s="81"/>
      <c r="LYV308" s="81"/>
      <c r="LYW308" s="81"/>
      <c r="LYX308" s="81"/>
      <c r="LYY308" s="81"/>
      <c r="LYZ308" s="81"/>
      <c r="LZA308" s="81"/>
      <c r="LZB308" s="81"/>
      <c r="LZC308" s="81"/>
      <c r="LZD308" s="81"/>
      <c r="LZE308" s="81"/>
      <c r="LZF308" s="81"/>
      <c r="LZG308" s="81"/>
      <c r="LZH308" s="81"/>
      <c r="LZI308" s="81"/>
      <c r="LZJ308" s="81"/>
      <c r="LZK308" s="81"/>
      <c r="LZL308" s="81"/>
      <c r="LZM308" s="81"/>
      <c r="LZN308" s="81"/>
      <c r="LZO308" s="81"/>
      <c r="LZP308" s="81"/>
      <c r="LZQ308" s="81"/>
      <c r="LZR308" s="81"/>
      <c r="LZS308" s="81"/>
      <c r="LZT308" s="81"/>
      <c r="LZU308" s="81"/>
      <c r="LZV308" s="81"/>
      <c r="LZW308" s="81"/>
      <c r="LZX308" s="81"/>
      <c r="LZY308" s="81"/>
      <c r="LZZ308" s="81"/>
      <c r="MAA308" s="81"/>
      <c r="MAB308" s="81"/>
      <c r="MAC308" s="81"/>
      <c r="MAD308" s="81"/>
      <c r="MAE308" s="81"/>
      <c r="MAF308" s="81"/>
      <c r="MAG308" s="81"/>
      <c r="MAH308" s="81"/>
      <c r="MAI308" s="81"/>
      <c r="MAJ308" s="81"/>
      <c r="MAK308" s="81"/>
      <c r="MAL308" s="81"/>
      <c r="MAM308" s="81"/>
      <c r="MAN308" s="81"/>
      <c r="MAO308" s="81"/>
      <c r="MAP308" s="81"/>
      <c r="MAQ308" s="81"/>
      <c r="MAR308" s="81"/>
      <c r="MAS308" s="81"/>
      <c r="MAT308" s="81"/>
      <c r="MAU308" s="81"/>
      <c r="MAV308" s="81"/>
      <c r="MAW308" s="81"/>
      <c r="MAX308" s="81"/>
      <c r="MAY308" s="81"/>
      <c r="MAZ308" s="81"/>
      <c r="MBA308" s="81"/>
      <c r="MBB308" s="81"/>
      <c r="MBC308" s="81"/>
      <c r="MBD308" s="81"/>
      <c r="MBE308" s="81"/>
      <c r="MBF308" s="81"/>
      <c r="MBG308" s="81"/>
      <c r="MBH308" s="81"/>
      <c r="MBI308" s="81"/>
      <c r="MBJ308" s="81"/>
      <c r="MBK308" s="81"/>
      <c r="MBL308" s="81"/>
      <c r="MBM308" s="81"/>
      <c r="MBN308" s="81"/>
      <c r="MBO308" s="81"/>
      <c r="MBP308" s="81"/>
      <c r="MBQ308" s="81"/>
      <c r="MBR308" s="81"/>
      <c r="MBS308" s="81"/>
      <c r="MBT308" s="81"/>
      <c r="MBU308" s="81"/>
      <c r="MBV308" s="81"/>
      <c r="MBW308" s="81"/>
      <c r="MBX308" s="81"/>
      <c r="MBY308" s="81"/>
      <c r="MBZ308" s="81"/>
      <c r="MCA308" s="81"/>
      <c r="MCB308" s="81"/>
      <c r="MCC308" s="81"/>
      <c r="MCD308" s="81"/>
      <c r="MCE308" s="81"/>
      <c r="MCF308" s="81"/>
      <c r="MCG308" s="81"/>
      <c r="MCH308" s="81"/>
      <c r="MCI308" s="81"/>
      <c r="MCJ308" s="81"/>
      <c r="MCK308" s="81"/>
      <c r="MCL308" s="81"/>
      <c r="MCM308" s="81"/>
      <c r="MCN308" s="81"/>
      <c r="MCO308" s="81"/>
      <c r="MCP308" s="81"/>
      <c r="MCQ308" s="81"/>
      <c r="MCR308" s="81"/>
      <c r="MCS308" s="81"/>
      <c r="MCT308" s="81"/>
      <c r="MCU308" s="81"/>
      <c r="MCV308" s="81"/>
      <c r="MCW308" s="81"/>
      <c r="MCX308" s="81"/>
      <c r="MCY308" s="81"/>
      <c r="MCZ308" s="81"/>
      <c r="MDA308" s="81"/>
      <c r="MDB308" s="81"/>
      <c r="MDC308" s="81"/>
      <c r="MDD308" s="81"/>
      <c r="MDE308" s="81"/>
      <c r="MDF308" s="81"/>
      <c r="MDG308" s="81"/>
      <c r="MDH308" s="81"/>
      <c r="MDI308" s="81"/>
      <c r="MDJ308" s="81"/>
      <c r="MDK308" s="81"/>
      <c r="MDL308" s="81"/>
      <c r="MDM308" s="81"/>
      <c r="MDN308" s="81"/>
      <c r="MDO308" s="81"/>
      <c r="MDP308" s="81"/>
      <c r="MDQ308" s="81"/>
      <c r="MDR308" s="81"/>
      <c r="MDS308" s="81"/>
      <c r="MDT308" s="81"/>
      <c r="MDU308" s="81"/>
      <c r="MDV308" s="81"/>
      <c r="MDW308" s="81"/>
      <c r="MDX308" s="81"/>
      <c r="MDY308" s="81"/>
      <c r="MDZ308" s="81"/>
      <c r="MEA308" s="81"/>
      <c r="MEB308" s="81"/>
      <c r="MEC308" s="81"/>
      <c r="MED308" s="81"/>
      <c r="MEE308" s="81"/>
      <c r="MEF308" s="81"/>
      <c r="MEG308" s="81"/>
      <c r="MEH308" s="81"/>
      <c r="MEI308" s="81"/>
      <c r="MEJ308" s="81"/>
      <c r="MEK308" s="81"/>
      <c r="MEL308" s="81"/>
      <c r="MEM308" s="81"/>
      <c r="MEN308" s="81"/>
      <c r="MEO308" s="81"/>
      <c r="MEP308" s="81"/>
      <c r="MEQ308" s="81"/>
      <c r="MER308" s="81"/>
      <c r="MES308" s="81"/>
      <c r="MET308" s="81"/>
      <c r="MEU308" s="81"/>
      <c r="MEV308" s="81"/>
      <c r="MEW308" s="81"/>
      <c r="MEX308" s="81"/>
      <c r="MEY308" s="81"/>
      <c r="MEZ308" s="81"/>
      <c r="MFA308" s="81"/>
      <c r="MFB308" s="81"/>
      <c r="MFC308" s="81"/>
      <c r="MFD308" s="81"/>
      <c r="MFE308" s="81"/>
      <c r="MFF308" s="81"/>
      <c r="MFG308" s="81"/>
      <c r="MFH308" s="81"/>
      <c r="MFI308" s="81"/>
      <c r="MFJ308" s="81"/>
      <c r="MFK308" s="81"/>
      <c r="MFL308" s="81"/>
      <c r="MFM308" s="81"/>
      <c r="MFN308" s="81"/>
      <c r="MFO308" s="81"/>
      <c r="MFP308" s="81"/>
      <c r="MFQ308" s="81"/>
      <c r="MFR308" s="81"/>
      <c r="MFS308" s="81"/>
      <c r="MFT308" s="81"/>
      <c r="MFU308" s="81"/>
      <c r="MFV308" s="81"/>
      <c r="MFW308" s="81"/>
      <c r="MFX308" s="81"/>
      <c r="MFY308" s="81"/>
      <c r="MFZ308" s="81"/>
      <c r="MGA308" s="81"/>
      <c r="MGB308" s="81"/>
      <c r="MGC308" s="81"/>
      <c r="MGD308" s="81"/>
      <c r="MGE308" s="81"/>
      <c r="MGF308" s="81"/>
      <c r="MGG308" s="81"/>
      <c r="MGH308" s="81"/>
      <c r="MGI308" s="81"/>
      <c r="MGJ308" s="81"/>
      <c r="MGK308" s="81"/>
      <c r="MGL308" s="81"/>
      <c r="MGM308" s="81"/>
      <c r="MGN308" s="81"/>
      <c r="MGO308" s="81"/>
      <c r="MGP308" s="81"/>
      <c r="MGQ308" s="81"/>
      <c r="MGR308" s="81"/>
      <c r="MGS308" s="81"/>
      <c r="MGT308" s="81"/>
      <c r="MGU308" s="81"/>
      <c r="MGV308" s="81"/>
      <c r="MGW308" s="81"/>
      <c r="MGX308" s="81"/>
      <c r="MGY308" s="81"/>
      <c r="MGZ308" s="81"/>
      <c r="MHA308" s="81"/>
      <c r="MHB308" s="81"/>
      <c r="MHC308" s="81"/>
      <c r="MHD308" s="81"/>
      <c r="MHE308" s="81"/>
      <c r="MHF308" s="81"/>
      <c r="MHG308" s="81"/>
      <c r="MHH308" s="81"/>
      <c r="MHI308" s="81"/>
      <c r="MHJ308" s="81"/>
      <c r="MHK308" s="81"/>
      <c r="MHL308" s="81"/>
      <c r="MHM308" s="81"/>
      <c r="MHN308" s="81"/>
      <c r="MHO308" s="81"/>
      <c r="MHP308" s="81"/>
      <c r="MHQ308" s="81"/>
      <c r="MHR308" s="81"/>
      <c r="MHS308" s="81"/>
      <c r="MHT308" s="81"/>
      <c r="MHU308" s="81"/>
      <c r="MHV308" s="81"/>
      <c r="MHW308" s="81"/>
      <c r="MHX308" s="81"/>
      <c r="MHY308" s="81"/>
      <c r="MHZ308" s="81"/>
      <c r="MIA308" s="81"/>
      <c r="MIB308" s="81"/>
      <c r="MIC308" s="81"/>
      <c r="MID308" s="81"/>
      <c r="MIE308" s="81"/>
      <c r="MIF308" s="81"/>
      <c r="MIG308" s="81"/>
      <c r="MIH308" s="81"/>
      <c r="MII308" s="81"/>
      <c r="MIJ308" s="81"/>
      <c r="MIK308" s="81"/>
      <c r="MIL308" s="81"/>
      <c r="MIM308" s="81"/>
      <c r="MIN308" s="81"/>
      <c r="MIO308" s="81"/>
      <c r="MIP308" s="81"/>
      <c r="MIQ308" s="81"/>
      <c r="MIR308" s="81"/>
      <c r="MIS308" s="81"/>
      <c r="MIT308" s="81"/>
      <c r="MIU308" s="81"/>
      <c r="MIV308" s="81"/>
      <c r="MIW308" s="81"/>
      <c r="MIX308" s="81"/>
      <c r="MIY308" s="81"/>
      <c r="MIZ308" s="81"/>
      <c r="MJA308" s="81"/>
      <c r="MJB308" s="81"/>
      <c r="MJC308" s="81"/>
      <c r="MJD308" s="81"/>
      <c r="MJE308" s="81"/>
      <c r="MJF308" s="81"/>
      <c r="MJG308" s="81"/>
      <c r="MJH308" s="81"/>
      <c r="MJI308" s="81"/>
      <c r="MJJ308" s="81"/>
      <c r="MJK308" s="81"/>
      <c r="MJL308" s="81"/>
      <c r="MJM308" s="81"/>
      <c r="MJN308" s="81"/>
      <c r="MJO308" s="81"/>
      <c r="MJP308" s="81"/>
      <c r="MJQ308" s="81"/>
      <c r="MJR308" s="81"/>
      <c r="MJS308" s="81"/>
      <c r="MJT308" s="81"/>
      <c r="MJU308" s="81"/>
      <c r="MJV308" s="81"/>
      <c r="MJW308" s="81"/>
      <c r="MJX308" s="81"/>
      <c r="MJY308" s="81"/>
      <c r="MJZ308" s="81"/>
      <c r="MKA308" s="81"/>
      <c r="MKB308" s="81"/>
      <c r="MKC308" s="81"/>
      <c r="MKD308" s="81"/>
      <c r="MKE308" s="81"/>
      <c r="MKF308" s="81"/>
      <c r="MKG308" s="81"/>
      <c r="MKH308" s="81"/>
      <c r="MKI308" s="81"/>
      <c r="MKJ308" s="81"/>
      <c r="MKK308" s="81"/>
      <c r="MKL308" s="81"/>
      <c r="MKM308" s="81"/>
      <c r="MKN308" s="81"/>
      <c r="MKO308" s="81"/>
      <c r="MKP308" s="81"/>
      <c r="MKQ308" s="81"/>
      <c r="MKR308" s="81"/>
      <c r="MKS308" s="81"/>
      <c r="MKT308" s="81"/>
      <c r="MKU308" s="81"/>
      <c r="MKV308" s="81"/>
      <c r="MKW308" s="81"/>
      <c r="MKX308" s="81"/>
      <c r="MKY308" s="81"/>
      <c r="MKZ308" s="81"/>
      <c r="MLA308" s="81"/>
      <c r="MLB308" s="81"/>
      <c r="MLC308" s="81"/>
      <c r="MLD308" s="81"/>
      <c r="MLE308" s="81"/>
      <c r="MLF308" s="81"/>
      <c r="MLG308" s="81"/>
      <c r="MLH308" s="81"/>
      <c r="MLI308" s="81"/>
      <c r="MLJ308" s="81"/>
      <c r="MLK308" s="81"/>
      <c r="MLL308" s="81"/>
      <c r="MLM308" s="81"/>
      <c r="MLN308" s="81"/>
      <c r="MLO308" s="81"/>
      <c r="MLP308" s="81"/>
      <c r="MLQ308" s="81"/>
      <c r="MLR308" s="81"/>
      <c r="MLS308" s="81"/>
      <c r="MLT308" s="81"/>
      <c r="MLU308" s="81"/>
      <c r="MLV308" s="81"/>
      <c r="MLW308" s="81"/>
      <c r="MLX308" s="81"/>
      <c r="MLY308" s="81"/>
      <c r="MLZ308" s="81"/>
      <c r="MMA308" s="81"/>
      <c r="MMB308" s="81"/>
      <c r="MMC308" s="81"/>
      <c r="MMD308" s="81"/>
      <c r="MME308" s="81"/>
      <c r="MMF308" s="81"/>
      <c r="MMG308" s="81"/>
      <c r="MMH308" s="81"/>
      <c r="MMI308" s="81"/>
      <c r="MMJ308" s="81"/>
      <c r="MMK308" s="81"/>
      <c r="MML308" s="81"/>
      <c r="MMM308" s="81"/>
      <c r="MMN308" s="81"/>
      <c r="MMO308" s="81"/>
      <c r="MMP308" s="81"/>
      <c r="MMQ308" s="81"/>
      <c r="MMR308" s="81"/>
      <c r="MMS308" s="81"/>
      <c r="MMT308" s="81"/>
      <c r="MMU308" s="81"/>
      <c r="MMV308" s="81"/>
      <c r="MMW308" s="81"/>
      <c r="MMX308" s="81"/>
      <c r="MMY308" s="81"/>
      <c r="MMZ308" s="81"/>
      <c r="MNA308" s="81"/>
      <c r="MNB308" s="81"/>
      <c r="MNC308" s="81"/>
      <c r="MND308" s="81"/>
      <c r="MNE308" s="81"/>
      <c r="MNF308" s="81"/>
      <c r="MNG308" s="81"/>
      <c r="MNH308" s="81"/>
      <c r="MNI308" s="81"/>
      <c r="MNJ308" s="81"/>
      <c r="MNK308" s="81"/>
      <c r="MNL308" s="81"/>
      <c r="MNM308" s="81"/>
      <c r="MNN308" s="81"/>
      <c r="MNO308" s="81"/>
      <c r="MNP308" s="81"/>
      <c r="MNQ308" s="81"/>
      <c r="MNR308" s="81"/>
      <c r="MNS308" s="81"/>
      <c r="MNT308" s="81"/>
      <c r="MNU308" s="81"/>
      <c r="MNV308" s="81"/>
      <c r="MNW308" s="81"/>
      <c r="MNX308" s="81"/>
      <c r="MNY308" s="81"/>
      <c r="MNZ308" s="81"/>
      <c r="MOA308" s="81"/>
      <c r="MOB308" s="81"/>
      <c r="MOC308" s="81"/>
      <c r="MOD308" s="81"/>
      <c r="MOE308" s="81"/>
      <c r="MOF308" s="81"/>
      <c r="MOG308" s="81"/>
      <c r="MOH308" s="81"/>
      <c r="MOI308" s="81"/>
      <c r="MOJ308" s="81"/>
      <c r="MOK308" s="81"/>
      <c r="MOL308" s="81"/>
      <c r="MOM308" s="81"/>
      <c r="MON308" s="81"/>
      <c r="MOO308" s="81"/>
      <c r="MOP308" s="81"/>
      <c r="MOQ308" s="81"/>
      <c r="MOR308" s="81"/>
      <c r="MOS308" s="81"/>
      <c r="MOT308" s="81"/>
      <c r="MOU308" s="81"/>
      <c r="MOV308" s="81"/>
      <c r="MOW308" s="81"/>
      <c r="MOX308" s="81"/>
      <c r="MOY308" s="81"/>
      <c r="MOZ308" s="81"/>
      <c r="MPA308" s="81"/>
      <c r="MPB308" s="81"/>
      <c r="MPC308" s="81"/>
      <c r="MPD308" s="81"/>
      <c r="MPE308" s="81"/>
      <c r="MPF308" s="81"/>
      <c r="MPG308" s="81"/>
      <c r="MPH308" s="81"/>
      <c r="MPI308" s="81"/>
      <c r="MPJ308" s="81"/>
      <c r="MPK308" s="81"/>
      <c r="MPL308" s="81"/>
      <c r="MPM308" s="81"/>
      <c r="MPN308" s="81"/>
      <c r="MPO308" s="81"/>
      <c r="MPP308" s="81"/>
      <c r="MPQ308" s="81"/>
      <c r="MPR308" s="81"/>
      <c r="MPS308" s="81"/>
      <c r="MPT308" s="81"/>
      <c r="MPU308" s="81"/>
      <c r="MPV308" s="81"/>
      <c r="MPW308" s="81"/>
      <c r="MPX308" s="81"/>
      <c r="MPY308" s="81"/>
      <c r="MPZ308" s="81"/>
      <c r="MQA308" s="81"/>
      <c r="MQB308" s="81"/>
      <c r="MQC308" s="81"/>
      <c r="MQD308" s="81"/>
      <c r="MQE308" s="81"/>
      <c r="MQF308" s="81"/>
      <c r="MQG308" s="81"/>
      <c r="MQH308" s="81"/>
      <c r="MQI308" s="81"/>
      <c r="MQJ308" s="81"/>
      <c r="MQK308" s="81"/>
      <c r="MQL308" s="81"/>
      <c r="MQM308" s="81"/>
      <c r="MQN308" s="81"/>
      <c r="MQO308" s="81"/>
      <c r="MQP308" s="81"/>
      <c r="MQQ308" s="81"/>
      <c r="MQR308" s="81"/>
      <c r="MQS308" s="81"/>
      <c r="MQT308" s="81"/>
      <c r="MQU308" s="81"/>
      <c r="MQV308" s="81"/>
      <c r="MQW308" s="81"/>
      <c r="MQX308" s="81"/>
      <c r="MQY308" s="81"/>
      <c r="MQZ308" s="81"/>
      <c r="MRA308" s="81"/>
      <c r="MRB308" s="81"/>
      <c r="MRC308" s="81"/>
      <c r="MRD308" s="81"/>
      <c r="MRE308" s="81"/>
      <c r="MRF308" s="81"/>
      <c r="MRG308" s="81"/>
      <c r="MRH308" s="81"/>
      <c r="MRI308" s="81"/>
      <c r="MRJ308" s="81"/>
      <c r="MRK308" s="81"/>
      <c r="MRL308" s="81"/>
      <c r="MRM308" s="81"/>
      <c r="MRN308" s="81"/>
      <c r="MRO308" s="81"/>
      <c r="MRP308" s="81"/>
      <c r="MRQ308" s="81"/>
      <c r="MRR308" s="81"/>
      <c r="MRS308" s="81"/>
      <c r="MRT308" s="81"/>
      <c r="MRU308" s="81"/>
      <c r="MRV308" s="81"/>
      <c r="MRW308" s="81"/>
      <c r="MRX308" s="81"/>
      <c r="MRY308" s="81"/>
      <c r="MRZ308" s="81"/>
      <c r="MSA308" s="81"/>
      <c r="MSB308" s="81"/>
      <c r="MSC308" s="81"/>
      <c r="MSD308" s="81"/>
      <c r="MSE308" s="81"/>
      <c r="MSF308" s="81"/>
      <c r="MSG308" s="81"/>
      <c r="MSH308" s="81"/>
      <c r="MSI308" s="81"/>
      <c r="MSJ308" s="81"/>
      <c r="MSK308" s="81"/>
      <c r="MSL308" s="81"/>
      <c r="MSM308" s="81"/>
      <c r="MSN308" s="81"/>
      <c r="MSO308" s="81"/>
      <c r="MSP308" s="81"/>
      <c r="MSQ308" s="81"/>
      <c r="MSR308" s="81"/>
      <c r="MSS308" s="81"/>
      <c r="MST308" s="81"/>
      <c r="MSU308" s="81"/>
      <c r="MSV308" s="81"/>
      <c r="MSW308" s="81"/>
      <c r="MSX308" s="81"/>
      <c r="MSY308" s="81"/>
      <c r="MSZ308" s="81"/>
      <c r="MTA308" s="81"/>
      <c r="MTB308" s="81"/>
      <c r="MTC308" s="81"/>
      <c r="MTD308" s="81"/>
      <c r="MTE308" s="81"/>
      <c r="MTF308" s="81"/>
      <c r="MTG308" s="81"/>
      <c r="MTH308" s="81"/>
      <c r="MTI308" s="81"/>
      <c r="MTJ308" s="81"/>
      <c r="MTK308" s="81"/>
      <c r="MTL308" s="81"/>
      <c r="MTM308" s="81"/>
      <c r="MTN308" s="81"/>
      <c r="MTO308" s="81"/>
      <c r="MTP308" s="81"/>
      <c r="MTQ308" s="81"/>
      <c r="MTR308" s="81"/>
      <c r="MTS308" s="81"/>
      <c r="MTT308" s="81"/>
      <c r="MTU308" s="81"/>
      <c r="MTV308" s="81"/>
      <c r="MTW308" s="81"/>
      <c r="MTX308" s="81"/>
      <c r="MTY308" s="81"/>
      <c r="MTZ308" s="81"/>
      <c r="MUA308" s="81"/>
      <c r="MUB308" s="81"/>
      <c r="MUC308" s="81"/>
      <c r="MUD308" s="81"/>
      <c r="MUE308" s="81"/>
      <c r="MUF308" s="81"/>
      <c r="MUG308" s="81"/>
      <c r="MUH308" s="81"/>
      <c r="MUI308" s="81"/>
      <c r="MUJ308" s="81"/>
      <c r="MUK308" s="81"/>
      <c r="MUL308" s="81"/>
      <c r="MUM308" s="81"/>
      <c r="MUN308" s="81"/>
      <c r="MUO308" s="81"/>
      <c r="MUP308" s="81"/>
      <c r="MUQ308" s="81"/>
      <c r="MUR308" s="81"/>
      <c r="MUS308" s="81"/>
      <c r="MUT308" s="81"/>
      <c r="MUU308" s="81"/>
      <c r="MUV308" s="81"/>
      <c r="MUW308" s="81"/>
      <c r="MUX308" s="81"/>
      <c r="MUY308" s="81"/>
      <c r="MUZ308" s="81"/>
      <c r="MVA308" s="81"/>
      <c r="MVB308" s="81"/>
      <c r="MVC308" s="81"/>
      <c r="MVD308" s="81"/>
      <c r="MVE308" s="81"/>
      <c r="MVF308" s="81"/>
      <c r="MVG308" s="81"/>
      <c r="MVH308" s="81"/>
      <c r="MVI308" s="81"/>
      <c r="MVJ308" s="81"/>
      <c r="MVK308" s="81"/>
      <c r="MVL308" s="81"/>
      <c r="MVM308" s="81"/>
      <c r="MVN308" s="81"/>
      <c r="MVO308" s="81"/>
      <c r="MVP308" s="81"/>
      <c r="MVQ308" s="81"/>
      <c r="MVR308" s="81"/>
      <c r="MVS308" s="81"/>
      <c r="MVT308" s="81"/>
      <c r="MVU308" s="81"/>
      <c r="MVV308" s="81"/>
      <c r="MVW308" s="81"/>
      <c r="MVX308" s="81"/>
      <c r="MVY308" s="81"/>
      <c r="MVZ308" s="81"/>
      <c r="MWA308" s="81"/>
      <c r="MWB308" s="81"/>
      <c r="MWC308" s="81"/>
      <c r="MWD308" s="81"/>
      <c r="MWE308" s="81"/>
      <c r="MWF308" s="81"/>
      <c r="MWG308" s="81"/>
      <c r="MWH308" s="81"/>
      <c r="MWI308" s="81"/>
      <c r="MWJ308" s="81"/>
      <c r="MWK308" s="81"/>
      <c r="MWL308" s="81"/>
      <c r="MWM308" s="81"/>
      <c r="MWN308" s="81"/>
      <c r="MWO308" s="81"/>
      <c r="MWP308" s="81"/>
      <c r="MWQ308" s="81"/>
      <c r="MWR308" s="81"/>
      <c r="MWS308" s="81"/>
      <c r="MWT308" s="81"/>
      <c r="MWU308" s="81"/>
      <c r="MWV308" s="81"/>
      <c r="MWW308" s="81"/>
      <c r="MWX308" s="81"/>
      <c r="MWY308" s="81"/>
      <c r="MWZ308" s="81"/>
      <c r="MXA308" s="81"/>
      <c r="MXB308" s="81"/>
      <c r="MXC308" s="81"/>
      <c r="MXD308" s="81"/>
      <c r="MXE308" s="81"/>
      <c r="MXF308" s="81"/>
      <c r="MXG308" s="81"/>
      <c r="MXH308" s="81"/>
      <c r="MXI308" s="81"/>
      <c r="MXJ308" s="81"/>
      <c r="MXK308" s="81"/>
      <c r="MXL308" s="81"/>
      <c r="MXM308" s="81"/>
      <c r="MXN308" s="81"/>
      <c r="MXO308" s="81"/>
      <c r="MXP308" s="81"/>
      <c r="MXQ308" s="81"/>
      <c r="MXR308" s="81"/>
      <c r="MXS308" s="81"/>
      <c r="MXT308" s="81"/>
      <c r="MXU308" s="81"/>
      <c r="MXV308" s="81"/>
      <c r="MXW308" s="81"/>
      <c r="MXX308" s="81"/>
      <c r="MXY308" s="81"/>
      <c r="MXZ308" s="81"/>
      <c r="MYA308" s="81"/>
      <c r="MYB308" s="81"/>
      <c r="MYC308" s="81"/>
      <c r="MYD308" s="81"/>
      <c r="MYE308" s="81"/>
      <c r="MYF308" s="81"/>
      <c r="MYG308" s="81"/>
      <c r="MYH308" s="81"/>
      <c r="MYI308" s="81"/>
      <c r="MYJ308" s="81"/>
      <c r="MYK308" s="81"/>
      <c r="MYL308" s="81"/>
      <c r="MYM308" s="81"/>
      <c r="MYN308" s="81"/>
      <c r="MYO308" s="81"/>
      <c r="MYP308" s="81"/>
      <c r="MYQ308" s="81"/>
      <c r="MYR308" s="81"/>
      <c r="MYS308" s="81"/>
      <c r="MYT308" s="81"/>
      <c r="MYU308" s="81"/>
      <c r="MYV308" s="81"/>
      <c r="MYW308" s="81"/>
      <c r="MYX308" s="81"/>
      <c r="MYY308" s="81"/>
      <c r="MYZ308" s="81"/>
      <c r="MZA308" s="81"/>
      <c r="MZB308" s="81"/>
      <c r="MZC308" s="81"/>
      <c r="MZD308" s="81"/>
      <c r="MZE308" s="81"/>
      <c r="MZF308" s="81"/>
      <c r="MZG308" s="81"/>
      <c r="MZH308" s="81"/>
      <c r="MZI308" s="81"/>
      <c r="MZJ308" s="81"/>
      <c r="MZK308" s="81"/>
      <c r="MZL308" s="81"/>
      <c r="MZM308" s="81"/>
      <c r="MZN308" s="81"/>
      <c r="MZO308" s="81"/>
      <c r="MZP308" s="81"/>
      <c r="MZQ308" s="81"/>
      <c r="MZR308" s="81"/>
      <c r="MZS308" s="81"/>
      <c r="MZT308" s="81"/>
      <c r="MZU308" s="81"/>
      <c r="MZV308" s="81"/>
      <c r="MZW308" s="81"/>
      <c r="MZX308" s="81"/>
      <c r="MZY308" s="81"/>
      <c r="MZZ308" s="81"/>
      <c r="NAA308" s="81"/>
      <c r="NAB308" s="81"/>
      <c r="NAC308" s="81"/>
      <c r="NAD308" s="81"/>
      <c r="NAE308" s="81"/>
      <c r="NAF308" s="81"/>
      <c r="NAG308" s="81"/>
      <c r="NAH308" s="81"/>
      <c r="NAI308" s="81"/>
      <c r="NAJ308" s="81"/>
      <c r="NAK308" s="81"/>
      <c r="NAL308" s="81"/>
      <c r="NAM308" s="81"/>
      <c r="NAN308" s="81"/>
      <c r="NAO308" s="81"/>
      <c r="NAP308" s="81"/>
      <c r="NAQ308" s="81"/>
      <c r="NAR308" s="81"/>
      <c r="NAS308" s="81"/>
      <c r="NAT308" s="81"/>
      <c r="NAU308" s="81"/>
      <c r="NAV308" s="81"/>
      <c r="NAW308" s="81"/>
      <c r="NAX308" s="81"/>
      <c r="NAY308" s="81"/>
      <c r="NAZ308" s="81"/>
      <c r="NBA308" s="81"/>
      <c r="NBB308" s="81"/>
      <c r="NBC308" s="81"/>
      <c r="NBD308" s="81"/>
      <c r="NBE308" s="81"/>
      <c r="NBF308" s="81"/>
      <c r="NBG308" s="81"/>
      <c r="NBH308" s="81"/>
      <c r="NBI308" s="81"/>
      <c r="NBJ308" s="81"/>
      <c r="NBK308" s="81"/>
      <c r="NBL308" s="81"/>
      <c r="NBM308" s="81"/>
      <c r="NBN308" s="81"/>
      <c r="NBO308" s="81"/>
      <c r="NBP308" s="81"/>
      <c r="NBQ308" s="81"/>
      <c r="NBR308" s="81"/>
      <c r="NBS308" s="81"/>
      <c r="NBT308" s="81"/>
      <c r="NBU308" s="81"/>
      <c r="NBV308" s="81"/>
      <c r="NBW308" s="81"/>
      <c r="NBX308" s="81"/>
      <c r="NBY308" s="81"/>
      <c r="NBZ308" s="81"/>
      <c r="NCA308" s="81"/>
      <c r="NCB308" s="81"/>
      <c r="NCC308" s="81"/>
      <c r="NCD308" s="81"/>
      <c r="NCE308" s="81"/>
      <c r="NCF308" s="81"/>
      <c r="NCG308" s="81"/>
      <c r="NCH308" s="81"/>
      <c r="NCI308" s="81"/>
      <c r="NCJ308" s="81"/>
      <c r="NCK308" s="81"/>
      <c r="NCL308" s="81"/>
      <c r="NCM308" s="81"/>
      <c r="NCN308" s="81"/>
      <c r="NCO308" s="81"/>
      <c r="NCP308" s="81"/>
      <c r="NCQ308" s="81"/>
      <c r="NCR308" s="81"/>
      <c r="NCS308" s="81"/>
      <c r="NCT308" s="81"/>
      <c r="NCU308" s="81"/>
      <c r="NCV308" s="81"/>
      <c r="NCW308" s="81"/>
      <c r="NCX308" s="81"/>
      <c r="NCY308" s="81"/>
      <c r="NCZ308" s="81"/>
      <c r="NDA308" s="81"/>
      <c r="NDB308" s="81"/>
      <c r="NDC308" s="81"/>
      <c r="NDD308" s="81"/>
      <c r="NDE308" s="81"/>
      <c r="NDF308" s="81"/>
      <c r="NDG308" s="81"/>
      <c r="NDH308" s="81"/>
      <c r="NDI308" s="81"/>
      <c r="NDJ308" s="81"/>
      <c r="NDK308" s="81"/>
      <c r="NDL308" s="81"/>
      <c r="NDM308" s="81"/>
      <c r="NDN308" s="81"/>
      <c r="NDO308" s="81"/>
      <c r="NDP308" s="81"/>
      <c r="NDQ308" s="81"/>
      <c r="NDR308" s="81"/>
      <c r="NDS308" s="81"/>
      <c r="NDT308" s="81"/>
      <c r="NDU308" s="81"/>
      <c r="NDV308" s="81"/>
      <c r="NDW308" s="81"/>
      <c r="NDX308" s="81"/>
      <c r="NDY308" s="81"/>
      <c r="NDZ308" s="81"/>
      <c r="NEA308" s="81"/>
      <c r="NEB308" s="81"/>
      <c r="NEC308" s="81"/>
      <c r="NED308" s="81"/>
      <c r="NEE308" s="81"/>
      <c r="NEF308" s="81"/>
      <c r="NEG308" s="81"/>
      <c r="NEH308" s="81"/>
      <c r="NEI308" s="81"/>
      <c r="NEJ308" s="81"/>
      <c r="NEK308" s="81"/>
      <c r="NEL308" s="81"/>
      <c r="NEM308" s="81"/>
      <c r="NEN308" s="81"/>
      <c r="NEO308" s="81"/>
      <c r="NEP308" s="81"/>
      <c r="NEQ308" s="81"/>
      <c r="NER308" s="81"/>
      <c r="NES308" s="81"/>
      <c r="NET308" s="81"/>
      <c r="NEU308" s="81"/>
      <c r="NEV308" s="81"/>
      <c r="NEW308" s="81"/>
      <c r="NEX308" s="81"/>
      <c r="NEY308" s="81"/>
      <c r="NEZ308" s="81"/>
      <c r="NFA308" s="81"/>
      <c r="NFB308" s="81"/>
      <c r="NFC308" s="81"/>
      <c r="NFD308" s="81"/>
      <c r="NFE308" s="81"/>
      <c r="NFF308" s="81"/>
      <c r="NFG308" s="81"/>
      <c r="NFH308" s="81"/>
      <c r="NFI308" s="81"/>
      <c r="NFJ308" s="81"/>
      <c r="NFK308" s="81"/>
      <c r="NFL308" s="81"/>
      <c r="NFM308" s="81"/>
      <c r="NFN308" s="81"/>
      <c r="NFO308" s="81"/>
      <c r="NFP308" s="81"/>
      <c r="NFQ308" s="81"/>
      <c r="NFR308" s="81"/>
      <c r="NFS308" s="81"/>
      <c r="NFT308" s="81"/>
      <c r="NFU308" s="81"/>
      <c r="NFV308" s="81"/>
      <c r="NFW308" s="81"/>
      <c r="NFX308" s="81"/>
      <c r="NFY308" s="81"/>
      <c r="NFZ308" s="81"/>
      <c r="NGA308" s="81"/>
      <c r="NGB308" s="81"/>
      <c r="NGC308" s="81"/>
      <c r="NGD308" s="81"/>
      <c r="NGE308" s="81"/>
      <c r="NGF308" s="81"/>
      <c r="NGG308" s="81"/>
      <c r="NGH308" s="81"/>
      <c r="NGI308" s="81"/>
      <c r="NGJ308" s="81"/>
      <c r="NGK308" s="81"/>
      <c r="NGL308" s="81"/>
      <c r="NGM308" s="81"/>
      <c r="NGN308" s="81"/>
      <c r="NGO308" s="81"/>
      <c r="NGP308" s="81"/>
      <c r="NGQ308" s="81"/>
      <c r="NGR308" s="81"/>
      <c r="NGS308" s="81"/>
      <c r="NGT308" s="81"/>
      <c r="NGU308" s="81"/>
      <c r="NGV308" s="81"/>
      <c r="NGW308" s="81"/>
      <c r="NGX308" s="81"/>
      <c r="NGY308" s="81"/>
      <c r="NGZ308" s="81"/>
      <c r="NHA308" s="81"/>
      <c r="NHB308" s="81"/>
      <c r="NHC308" s="81"/>
      <c r="NHD308" s="81"/>
      <c r="NHE308" s="81"/>
      <c r="NHF308" s="81"/>
      <c r="NHG308" s="81"/>
      <c r="NHH308" s="81"/>
      <c r="NHI308" s="81"/>
      <c r="NHJ308" s="81"/>
      <c r="NHK308" s="81"/>
      <c r="NHL308" s="81"/>
      <c r="NHM308" s="81"/>
      <c r="NHN308" s="81"/>
      <c r="NHO308" s="81"/>
      <c r="NHP308" s="81"/>
      <c r="NHQ308" s="81"/>
      <c r="NHR308" s="81"/>
      <c r="NHS308" s="81"/>
      <c r="NHT308" s="81"/>
      <c r="NHU308" s="81"/>
      <c r="NHV308" s="81"/>
      <c r="NHW308" s="81"/>
      <c r="NHX308" s="81"/>
      <c r="NHY308" s="81"/>
      <c r="NHZ308" s="81"/>
      <c r="NIA308" s="81"/>
      <c r="NIB308" s="81"/>
      <c r="NIC308" s="81"/>
      <c r="NID308" s="81"/>
      <c r="NIE308" s="81"/>
      <c r="NIF308" s="81"/>
      <c r="NIG308" s="81"/>
      <c r="NIH308" s="81"/>
      <c r="NII308" s="81"/>
      <c r="NIJ308" s="81"/>
      <c r="NIK308" s="81"/>
      <c r="NIL308" s="81"/>
      <c r="NIM308" s="81"/>
      <c r="NIN308" s="81"/>
      <c r="NIO308" s="81"/>
      <c r="NIP308" s="81"/>
      <c r="NIQ308" s="81"/>
      <c r="NIR308" s="81"/>
      <c r="NIS308" s="81"/>
      <c r="NIT308" s="81"/>
      <c r="NIU308" s="81"/>
      <c r="NIV308" s="81"/>
      <c r="NIW308" s="81"/>
      <c r="NIX308" s="81"/>
      <c r="NIY308" s="81"/>
      <c r="NIZ308" s="81"/>
      <c r="NJA308" s="81"/>
      <c r="NJB308" s="81"/>
      <c r="NJC308" s="81"/>
      <c r="NJD308" s="81"/>
      <c r="NJE308" s="81"/>
      <c r="NJF308" s="81"/>
      <c r="NJG308" s="81"/>
      <c r="NJH308" s="81"/>
      <c r="NJI308" s="81"/>
      <c r="NJJ308" s="81"/>
      <c r="NJK308" s="81"/>
      <c r="NJL308" s="81"/>
      <c r="NJM308" s="81"/>
      <c r="NJN308" s="81"/>
      <c r="NJO308" s="81"/>
      <c r="NJP308" s="81"/>
      <c r="NJQ308" s="81"/>
      <c r="NJR308" s="81"/>
      <c r="NJS308" s="81"/>
      <c r="NJT308" s="81"/>
      <c r="NJU308" s="81"/>
      <c r="NJV308" s="81"/>
      <c r="NJW308" s="81"/>
      <c r="NJX308" s="81"/>
      <c r="NJY308" s="81"/>
      <c r="NJZ308" s="81"/>
      <c r="NKA308" s="81"/>
      <c r="NKB308" s="81"/>
      <c r="NKC308" s="81"/>
      <c r="NKD308" s="81"/>
      <c r="NKE308" s="81"/>
      <c r="NKF308" s="81"/>
      <c r="NKG308" s="81"/>
      <c r="NKH308" s="81"/>
      <c r="NKI308" s="81"/>
      <c r="NKJ308" s="81"/>
      <c r="NKK308" s="81"/>
      <c r="NKL308" s="81"/>
      <c r="NKM308" s="81"/>
      <c r="NKN308" s="81"/>
      <c r="NKO308" s="81"/>
      <c r="NKP308" s="81"/>
      <c r="NKQ308" s="81"/>
      <c r="NKR308" s="81"/>
      <c r="NKS308" s="81"/>
      <c r="NKT308" s="81"/>
      <c r="NKU308" s="81"/>
      <c r="NKV308" s="81"/>
      <c r="NKW308" s="81"/>
      <c r="NKX308" s="81"/>
      <c r="NKY308" s="81"/>
      <c r="NKZ308" s="81"/>
      <c r="NLA308" s="81"/>
      <c r="NLB308" s="81"/>
      <c r="NLC308" s="81"/>
      <c r="NLD308" s="81"/>
      <c r="NLE308" s="81"/>
      <c r="NLF308" s="81"/>
      <c r="NLG308" s="81"/>
      <c r="NLH308" s="81"/>
      <c r="NLI308" s="81"/>
      <c r="NLJ308" s="81"/>
      <c r="NLK308" s="81"/>
      <c r="NLL308" s="81"/>
      <c r="NLM308" s="81"/>
      <c r="NLN308" s="81"/>
      <c r="NLO308" s="81"/>
      <c r="NLP308" s="81"/>
      <c r="NLQ308" s="81"/>
      <c r="NLR308" s="81"/>
      <c r="NLS308" s="81"/>
      <c r="NLT308" s="81"/>
      <c r="NLU308" s="81"/>
      <c r="NLV308" s="81"/>
      <c r="NLW308" s="81"/>
      <c r="NLX308" s="81"/>
      <c r="NLY308" s="81"/>
      <c r="NLZ308" s="81"/>
      <c r="NMA308" s="81"/>
      <c r="NMB308" s="81"/>
      <c r="NMC308" s="81"/>
      <c r="NMD308" s="81"/>
      <c r="NME308" s="81"/>
      <c r="NMF308" s="81"/>
      <c r="NMG308" s="81"/>
      <c r="NMH308" s="81"/>
      <c r="NMI308" s="81"/>
      <c r="NMJ308" s="81"/>
      <c r="NMK308" s="81"/>
      <c r="NML308" s="81"/>
      <c r="NMM308" s="81"/>
      <c r="NMN308" s="81"/>
      <c r="NMO308" s="81"/>
      <c r="NMP308" s="81"/>
      <c r="NMQ308" s="81"/>
      <c r="NMR308" s="81"/>
      <c r="NMS308" s="81"/>
      <c r="NMT308" s="81"/>
      <c r="NMU308" s="81"/>
      <c r="NMV308" s="81"/>
      <c r="NMW308" s="81"/>
      <c r="NMX308" s="81"/>
      <c r="NMY308" s="81"/>
      <c r="NMZ308" s="81"/>
      <c r="NNA308" s="81"/>
      <c r="NNB308" s="81"/>
      <c r="NNC308" s="81"/>
      <c r="NND308" s="81"/>
      <c r="NNE308" s="81"/>
      <c r="NNF308" s="81"/>
      <c r="NNG308" s="81"/>
      <c r="NNH308" s="81"/>
      <c r="NNI308" s="81"/>
      <c r="NNJ308" s="81"/>
      <c r="NNK308" s="81"/>
      <c r="NNL308" s="81"/>
      <c r="NNM308" s="81"/>
      <c r="NNN308" s="81"/>
      <c r="NNO308" s="81"/>
      <c r="NNP308" s="81"/>
      <c r="NNQ308" s="81"/>
      <c r="NNR308" s="81"/>
      <c r="NNS308" s="81"/>
      <c r="NNT308" s="81"/>
      <c r="NNU308" s="81"/>
      <c r="NNV308" s="81"/>
      <c r="NNW308" s="81"/>
      <c r="NNX308" s="81"/>
      <c r="NNY308" s="81"/>
      <c r="NNZ308" s="81"/>
      <c r="NOA308" s="81"/>
      <c r="NOB308" s="81"/>
      <c r="NOC308" s="81"/>
      <c r="NOD308" s="81"/>
      <c r="NOE308" s="81"/>
      <c r="NOF308" s="81"/>
      <c r="NOG308" s="81"/>
      <c r="NOH308" s="81"/>
      <c r="NOI308" s="81"/>
      <c r="NOJ308" s="81"/>
      <c r="NOK308" s="81"/>
      <c r="NOL308" s="81"/>
      <c r="NOM308" s="81"/>
      <c r="NON308" s="81"/>
      <c r="NOO308" s="81"/>
      <c r="NOP308" s="81"/>
      <c r="NOQ308" s="81"/>
      <c r="NOR308" s="81"/>
      <c r="NOS308" s="81"/>
      <c r="NOT308" s="81"/>
      <c r="NOU308" s="81"/>
      <c r="NOV308" s="81"/>
      <c r="NOW308" s="81"/>
      <c r="NOX308" s="81"/>
      <c r="NOY308" s="81"/>
      <c r="NOZ308" s="81"/>
      <c r="NPA308" s="81"/>
      <c r="NPB308" s="81"/>
      <c r="NPC308" s="81"/>
      <c r="NPD308" s="81"/>
      <c r="NPE308" s="81"/>
      <c r="NPF308" s="81"/>
      <c r="NPG308" s="81"/>
      <c r="NPH308" s="81"/>
      <c r="NPI308" s="81"/>
      <c r="NPJ308" s="81"/>
      <c r="NPK308" s="81"/>
      <c r="NPL308" s="81"/>
      <c r="NPM308" s="81"/>
      <c r="NPN308" s="81"/>
      <c r="NPO308" s="81"/>
      <c r="NPP308" s="81"/>
      <c r="NPQ308" s="81"/>
      <c r="NPR308" s="81"/>
      <c r="NPS308" s="81"/>
      <c r="NPT308" s="81"/>
      <c r="NPU308" s="81"/>
      <c r="NPV308" s="81"/>
      <c r="NPW308" s="81"/>
      <c r="NPX308" s="81"/>
      <c r="NPY308" s="81"/>
      <c r="NPZ308" s="81"/>
      <c r="NQA308" s="81"/>
      <c r="NQB308" s="81"/>
      <c r="NQC308" s="81"/>
      <c r="NQD308" s="81"/>
      <c r="NQE308" s="81"/>
      <c r="NQF308" s="81"/>
      <c r="NQG308" s="81"/>
      <c r="NQH308" s="81"/>
      <c r="NQI308" s="81"/>
      <c r="NQJ308" s="81"/>
      <c r="NQK308" s="81"/>
      <c r="NQL308" s="81"/>
      <c r="NQM308" s="81"/>
      <c r="NQN308" s="81"/>
      <c r="NQO308" s="81"/>
      <c r="NQP308" s="81"/>
      <c r="NQQ308" s="81"/>
      <c r="NQR308" s="81"/>
      <c r="NQS308" s="81"/>
      <c r="NQT308" s="81"/>
      <c r="NQU308" s="81"/>
      <c r="NQV308" s="81"/>
      <c r="NQW308" s="81"/>
      <c r="NQX308" s="81"/>
      <c r="NQY308" s="81"/>
      <c r="NQZ308" s="81"/>
      <c r="NRA308" s="81"/>
      <c r="NRB308" s="81"/>
      <c r="NRC308" s="81"/>
      <c r="NRD308" s="81"/>
      <c r="NRE308" s="81"/>
      <c r="NRF308" s="81"/>
      <c r="NRG308" s="81"/>
      <c r="NRH308" s="81"/>
      <c r="NRI308" s="81"/>
      <c r="NRJ308" s="81"/>
      <c r="NRK308" s="81"/>
      <c r="NRL308" s="81"/>
      <c r="NRM308" s="81"/>
      <c r="NRN308" s="81"/>
      <c r="NRO308" s="81"/>
      <c r="NRP308" s="81"/>
      <c r="NRQ308" s="81"/>
      <c r="NRR308" s="81"/>
      <c r="NRS308" s="81"/>
      <c r="NRT308" s="81"/>
      <c r="NRU308" s="81"/>
      <c r="NRV308" s="81"/>
      <c r="NRW308" s="81"/>
      <c r="NRX308" s="81"/>
      <c r="NRY308" s="81"/>
      <c r="NRZ308" s="81"/>
      <c r="NSA308" s="81"/>
      <c r="NSB308" s="81"/>
      <c r="NSC308" s="81"/>
      <c r="NSD308" s="81"/>
      <c r="NSE308" s="81"/>
      <c r="NSF308" s="81"/>
      <c r="NSG308" s="81"/>
      <c r="NSH308" s="81"/>
      <c r="NSI308" s="81"/>
      <c r="NSJ308" s="81"/>
      <c r="NSK308" s="81"/>
      <c r="NSL308" s="81"/>
      <c r="NSM308" s="81"/>
      <c r="NSN308" s="81"/>
      <c r="NSO308" s="81"/>
      <c r="NSP308" s="81"/>
      <c r="NSQ308" s="81"/>
      <c r="NSR308" s="81"/>
      <c r="NSS308" s="81"/>
      <c r="NST308" s="81"/>
      <c r="NSU308" s="81"/>
      <c r="NSV308" s="81"/>
      <c r="NSW308" s="81"/>
      <c r="NSX308" s="81"/>
      <c r="NSY308" s="81"/>
      <c r="NSZ308" s="81"/>
      <c r="NTA308" s="81"/>
      <c r="NTB308" s="81"/>
      <c r="NTC308" s="81"/>
      <c r="NTD308" s="81"/>
      <c r="NTE308" s="81"/>
      <c r="NTF308" s="81"/>
      <c r="NTG308" s="81"/>
      <c r="NTH308" s="81"/>
      <c r="NTI308" s="81"/>
      <c r="NTJ308" s="81"/>
      <c r="NTK308" s="81"/>
      <c r="NTL308" s="81"/>
      <c r="NTM308" s="81"/>
      <c r="NTN308" s="81"/>
      <c r="NTO308" s="81"/>
      <c r="NTP308" s="81"/>
      <c r="NTQ308" s="81"/>
      <c r="NTR308" s="81"/>
      <c r="NTS308" s="81"/>
      <c r="NTT308" s="81"/>
      <c r="NTU308" s="81"/>
      <c r="NTV308" s="81"/>
      <c r="NTW308" s="81"/>
      <c r="NTX308" s="81"/>
      <c r="NTY308" s="81"/>
      <c r="NTZ308" s="81"/>
      <c r="NUA308" s="81"/>
      <c r="NUB308" s="81"/>
      <c r="NUC308" s="81"/>
      <c r="NUD308" s="81"/>
      <c r="NUE308" s="81"/>
      <c r="NUF308" s="81"/>
      <c r="NUG308" s="81"/>
      <c r="NUH308" s="81"/>
      <c r="NUI308" s="81"/>
      <c r="NUJ308" s="81"/>
      <c r="NUK308" s="81"/>
      <c r="NUL308" s="81"/>
      <c r="NUM308" s="81"/>
      <c r="NUN308" s="81"/>
      <c r="NUO308" s="81"/>
      <c r="NUP308" s="81"/>
      <c r="NUQ308" s="81"/>
      <c r="NUR308" s="81"/>
      <c r="NUS308" s="81"/>
      <c r="NUT308" s="81"/>
      <c r="NUU308" s="81"/>
      <c r="NUV308" s="81"/>
      <c r="NUW308" s="81"/>
      <c r="NUX308" s="81"/>
      <c r="NUY308" s="81"/>
      <c r="NUZ308" s="81"/>
      <c r="NVA308" s="81"/>
      <c r="NVB308" s="81"/>
      <c r="NVC308" s="81"/>
      <c r="NVD308" s="81"/>
      <c r="NVE308" s="81"/>
      <c r="NVF308" s="81"/>
      <c r="NVG308" s="81"/>
      <c r="NVH308" s="81"/>
      <c r="NVI308" s="81"/>
      <c r="NVJ308" s="81"/>
      <c r="NVK308" s="81"/>
      <c r="NVL308" s="81"/>
      <c r="NVM308" s="81"/>
      <c r="NVN308" s="81"/>
      <c r="NVO308" s="81"/>
      <c r="NVP308" s="81"/>
      <c r="NVQ308" s="81"/>
      <c r="NVR308" s="81"/>
      <c r="NVS308" s="81"/>
      <c r="NVT308" s="81"/>
      <c r="NVU308" s="81"/>
      <c r="NVV308" s="81"/>
      <c r="NVW308" s="81"/>
      <c r="NVX308" s="81"/>
      <c r="NVY308" s="81"/>
      <c r="NVZ308" s="81"/>
      <c r="NWA308" s="81"/>
      <c r="NWB308" s="81"/>
      <c r="NWC308" s="81"/>
      <c r="NWD308" s="81"/>
      <c r="NWE308" s="81"/>
      <c r="NWF308" s="81"/>
      <c r="NWG308" s="81"/>
      <c r="NWH308" s="81"/>
      <c r="NWI308" s="81"/>
      <c r="NWJ308" s="81"/>
      <c r="NWK308" s="81"/>
      <c r="NWL308" s="81"/>
      <c r="NWM308" s="81"/>
      <c r="NWN308" s="81"/>
      <c r="NWO308" s="81"/>
      <c r="NWP308" s="81"/>
      <c r="NWQ308" s="81"/>
      <c r="NWR308" s="81"/>
      <c r="NWS308" s="81"/>
      <c r="NWT308" s="81"/>
      <c r="NWU308" s="81"/>
      <c r="NWV308" s="81"/>
      <c r="NWW308" s="81"/>
      <c r="NWX308" s="81"/>
      <c r="NWY308" s="81"/>
      <c r="NWZ308" s="81"/>
      <c r="NXA308" s="81"/>
      <c r="NXB308" s="81"/>
      <c r="NXC308" s="81"/>
      <c r="NXD308" s="81"/>
      <c r="NXE308" s="81"/>
      <c r="NXF308" s="81"/>
      <c r="NXG308" s="81"/>
      <c r="NXH308" s="81"/>
      <c r="NXI308" s="81"/>
      <c r="NXJ308" s="81"/>
      <c r="NXK308" s="81"/>
      <c r="NXL308" s="81"/>
      <c r="NXM308" s="81"/>
      <c r="NXN308" s="81"/>
      <c r="NXO308" s="81"/>
      <c r="NXP308" s="81"/>
      <c r="NXQ308" s="81"/>
      <c r="NXR308" s="81"/>
      <c r="NXS308" s="81"/>
      <c r="NXT308" s="81"/>
      <c r="NXU308" s="81"/>
      <c r="NXV308" s="81"/>
      <c r="NXW308" s="81"/>
      <c r="NXX308" s="81"/>
      <c r="NXY308" s="81"/>
      <c r="NXZ308" s="81"/>
      <c r="NYA308" s="81"/>
      <c r="NYB308" s="81"/>
      <c r="NYC308" s="81"/>
      <c r="NYD308" s="81"/>
      <c r="NYE308" s="81"/>
      <c r="NYF308" s="81"/>
      <c r="NYG308" s="81"/>
      <c r="NYH308" s="81"/>
      <c r="NYI308" s="81"/>
      <c r="NYJ308" s="81"/>
      <c r="NYK308" s="81"/>
      <c r="NYL308" s="81"/>
      <c r="NYM308" s="81"/>
      <c r="NYN308" s="81"/>
      <c r="NYO308" s="81"/>
      <c r="NYP308" s="81"/>
      <c r="NYQ308" s="81"/>
      <c r="NYR308" s="81"/>
      <c r="NYS308" s="81"/>
      <c r="NYT308" s="81"/>
      <c r="NYU308" s="81"/>
      <c r="NYV308" s="81"/>
      <c r="NYW308" s="81"/>
      <c r="NYX308" s="81"/>
      <c r="NYY308" s="81"/>
      <c r="NYZ308" s="81"/>
      <c r="NZA308" s="81"/>
      <c r="NZB308" s="81"/>
      <c r="NZC308" s="81"/>
      <c r="NZD308" s="81"/>
      <c r="NZE308" s="81"/>
      <c r="NZF308" s="81"/>
      <c r="NZG308" s="81"/>
      <c r="NZH308" s="81"/>
      <c r="NZI308" s="81"/>
      <c r="NZJ308" s="81"/>
      <c r="NZK308" s="81"/>
      <c r="NZL308" s="81"/>
      <c r="NZM308" s="81"/>
      <c r="NZN308" s="81"/>
      <c r="NZO308" s="81"/>
      <c r="NZP308" s="81"/>
      <c r="NZQ308" s="81"/>
      <c r="NZR308" s="81"/>
      <c r="NZS308" s="81"/>
      <c r="NZT308" s="81"/>
      <c r="NZU308" s="81"/>
      <c r="NZV308" s="81"/>
      <c r="NZW308" s="81"/>
      <c r="NZX308" s="81"/>
      <c r="NZY308" s="81"/>
      <c r="NZZ308" s="81"/>
      <c r="OAA308" s="81"/>
      <c r="OAB308" s="81"/>
      <c r="OAC308" s="81"/>
      <c r="OAD308" s="81"/>
      <c r="OAE308" s="81"/>
      <c r="OAF308" s="81"/>
      <c r="OAG308" s="81"/>
      <c r="OAH308" s="81"/>
      <c r="OAI308" s="81"/>
      <c r="OAJ308" s="81"/>
      <c r="OAK308" s="81"/>
      <c r="OAL308" s="81"/>
      <c r="OAM308" s="81"/>
      <c r="OAN308" s="81"/>
      <c r="OAO308" s="81"/>
      <c r="OAP308" s="81"/>
      <c r="OAQ308" s="81"/>
      <c r="OAR308" s="81"/>
      <c r="OAS308" s="81"/>
      <c r="OAT308" s="81"/>
      <c r="OAU308" s="81"/>
      <c r="OAV308" s="81"/>
      <c r="OAW308" s="81"/>
      <c r="OAX308" s="81"/>
      <c r="OAY308" s="81"/>
      <c r="OAZ308" s="81"/>
      <c r="OBA308" s="81"/>
      <c r="OBB308" s="81"/>
      <c r="OBC308" s="81"/>
      <c r="OBD308" s="81"/>
      <c r="OBE308" s="81"/>
      <c r="OBF308" s="81"/>
      <c r="OBG308" s="81"/>
      <c r="OBH308" s="81"/>
      <c r="OBI308" s="81"/>
      <c r="OBJ308" s="81"/>
      <c r="OBK308" s="81"/>
      <c r="OBL308" s="81"/>
      <c r="OBM308" s="81"/>
      <c r="OBN308" s="81"/>
      <c r="OBO308" s="81"/>
      <c r="OBP308" s="81"/>
      <c r="OBQ308" s="81"/>
      <c r="OBR308" s="81"/>
      <c r="OBS308" s="81"/>
      <c r="OBT308" s="81"/>
      <c r="OBU308" s="81"/>
      <c r="OBV308" s="81"/>
      <c r="OBW308" s="81"/>
      <c r="OBX308" s="81"/>
      <c r="OBY308" s="81"/>
      <c r="OBZ308" s="81"/>
      <c r="OCA308" s="81"/>
      <c r="OCB308" s="81"/>
      <c r="OCC308" s="81"/>
      <c r="OCD308" s="81"/>
      <c r="OCE308" s="81"/>
      <c r="OCF308" s="81"/>
      <c r="OCG308" s="81"/>
      <c r="OCH308" s="81"/>
      <c r="OCI308" s="81"/>
      <c r="OCJ308" s="81"/>
      <c r="OCK308" s="81"/>
      <c r="OCL308" s="81"/>
      <c r="OCM308" s="81"/>
      <c r="OCN308" s="81"/>
      <c r="OCO308" s="81"/>
      <c r="OCP308" s="81"/>
      <c r="OCQ308" s="81"/>
      <c r="OCR308" s="81"/>
      <c r="OCS308" s="81"/>
      <c r="OCT308" s="81"/>
      <c r="OCU308" s="81"/>
      <c r="OCV308" s="81"/>
      <c r="OCW308" s="81"/>
      <c r="OCX308" s="81"/>
      <c r="OCY308" s="81"/>
      <c r="OCZ308" s="81"/>
      <c r="ODA308" s="81"/>
      <c r="ODB308" s="81"/>
      <c r="ODC308" s="81"/>
      <c r="ODD308" s="81"/>
      <c r="ODE308" s="81"/>
      <c r="ODF308" s="81"/>
      <c r="ODG308" s="81"/>
      <c r="ODH308" s="81"/>
      <c r="ODI308" s="81"/>
      <c r="ODJ308" s="81"/>
      <c r="ODK308" s="81"/>
      <c r="ODL308" s="81"/>
      <c r="ODM308" s="81"/>
      <c r="ODN308" s="81"/>
      <c r="ODO308" s="81"/>
      <c r="ODP308" s="81"/>
      <c r="ODQ308" s="81"/>
      <c r="ODR308" s="81"/>
      <c r="ODS308" s="81"/>
      <c r="ODT308" s="81"/>
      <c r="ODU308" s="81"/>
      <c r="ODV308" s="81"/>
      <c r="ODW308" s="81"/>
      <c r="ODX308" s="81"/>
      <c r="ODY308" s="81"/>
      <c r="ODZ308" s="81"/>
      <c r="OEA308" s="81"/>
      <c r="OEB308" s="81"/>
      <c r="OEC308" s="81"/>
      <c r="OED308" s="81"/>
      <c r="OEE308" s="81"/>
      <c r="OEF308" s="81"/>
      <c r="OEG308" s="81"/>
      <c r="OEH308" s="81"/>
      <c r="OEI308" s="81"/>
      <c r="OEJ308" s="81"/>
      <c r="OEK308" s="81"/>
      <c r="OEL308" s="81"/>
      <c r="OEM308" s="81"/>
      <c r="OEN308" s="81"/>
      <c r="OEO308" s="81"/>
      <c r="OEP308" s="81"/>
      <c r="OEQ308" s="81"/>
      <c r="OER308" s="81"/>
      <c r="OES308" s="81"/>
      <c r="OET308" s="81"/>
      <c r="OEU308" s="81"/>
      <c r="OEV308" s="81"/>
      <c r="OEW308" s="81"/>
      <c r="OEX308" s="81"/>
      <c r="OEY308" s="81"/>
      <c r="OEZ308" s="81"/>
      <c r="OFA308" s="81"/>
      <c r="OFB308" s="81"/>
      <c r="OFC308" s="81"/>
      <c r="OFD308" s="81"/>
      <c r="OFE308" s="81"/>
      <c r="OFF308" s="81"/>
      <c r="OFG308" s="81"/>
      <c r="OFH308" s="81"/>
      <c r="OFI308" s="81"/>
      <c r="OFJ308" s="81"/>
      <c r="OFK308" s="81"/>
      <c r="OFL308" s="81"/>
      <c r="OFM308" s="81"/>
      <c r="OFN308" s="81"/>
      <c r="OFO308" s="81"/>
      <c r="OFP308" s="81"/>
      <c r="OFQ308" s="81"/>
      <c r="OFR308" s="81"/>
      <c r="OFS308" s="81"/>
      <c r="OFT308" s="81"/>
      <c r="OFU308" s="81"/>
      <c r="OFV308" s="81"/>
      <c r="OFW308" s="81"/>
      <c r="OFX308" s="81"/>
      <c r="OFY308" s="81"/>
      <c r="OFZ308" s="81"/>
      <c r="OGA308" s="81"/>
      <c r="OGB308" s="81"/>
      <c r="OGC308" s="81"/>
      <c r="OGD308" s="81"/>
      <c r="OGE308" s="81"/>
      <c r="OGF308" s="81"/>
      <c r="OGG308" s="81"/>
      <c r="OGH308" s="81"/>
      <c r="OGI308" s="81"/>
      <c r="OGJ308" s="81"/>
      <c r="OGK308" s="81"/>
      <c r="OGL308" s="81"/>
      <c r="OGM308" s="81"/>
      <c r="OGN308" s="81"/>
      <c r="OGO308" s="81"/>
      <c r="OGP308" s="81"/>
      <c r="OGQ308" s="81"/>
      <c r="OGR308" s="81"/>
      <c r="OGS308" s="81"/>
      <c r="OGT308" s="81"/>
      <c r="OGU308" s="81"/>
      <c r="OGV308" s="81"/>
      <c r="OGW308" s="81"/>
      <c r="OGX308" s="81"/>
      <c r="OGY308" s="81"/>
      <c r="OGZ308" s="81"/>
      <c r="OHA308" s="81"/>
      <c r="OHB308" s="81"/>
      <c r="OHC308" s="81"/>
      <c r="OHD308" s="81"/>
      <c r="OHE308" s="81"/>
      <c r="OHF308" s="81"/>
      <c r="OHG308" s="81"/>
      <c r="OHH308" s="81"/>
      <c r="OHI308" s="81"/>
      <c r="OHJ308" s="81"/>
      <c r="OHK308" s="81"/>
      <c r="OHL308" s="81"/>
      <c r="OHM308" s="81"/>
      <c r="OHN308" s="81"/>
      <c r="OHO308" s="81"/>
      <c r="OHP308" s="81"/>
      <c r="OHQ308" s="81"/>
      <c r="OHR308" s="81"/>
      <c r="OHS308" s="81"/>
      <c r="OHT308" s="81"/>
      <c r="OHU308" s="81"/>
      <c r="OHV308" s="81"/>
      <c r="OHW308" s="81"/>
      <c r="OHX308" s="81"/>
      <c r="OHY308" s="81"/>
      <c r="OHZ308" s="81"/>
      <c r="OIA308" s="81"/>
      <c r="OIB308" s="81"/>
      <c r="OIC308" s="81"/>
      <c r="OID308" s="81"/>
      <c r="OIE308" s="81"/>
      <c r="OIF308" s="81"/>
      <c r="OIG308" s="81"/>
      <c r="OIH308" s="81"/>
      <c r="OII308" s="81"/>
      <c r="OIJ308" s="81"/>
      <c r="OIK308" s="81"/>
      <c r="OIL308" s="81"/>
      <c r="OIM308" s="81"/>
      <c r="OIN308" s="81"/>
      <c r="OIO308" s="81"/>
      <c r="OIP308" s="81"/>
      <c r="OIQ308" s="81"/>
      <c r="OIR308" s="81"/>
      <c r="OIS308" s="81"/>
      <c r="OIT308" s="81"/>
      <c r="OIU308" s="81"/>
      <c r="OIV308" s="81"/>
      <c r="OIW308" s="81"/>
      <c r="OIX308" s="81"/>
      <c r="OIY308" s="81"/>
      <c r="OIZ308" s="81"/>
      <c r="OJA308" s="81"/>
      <c r="OJB308" s="81"/>
      <c r="OJC308" s="81"/>
      <c r="OJD308" s="81"/>
      <c r="OJE308" s="81"/>
      <c r="OJF308" s="81"/>
      <c r="OJG308" s="81"/>
      <c r="OJH308" s="81"/>
      <c r="OJI308" s="81"/>
      <c r="OJJ308" s="81"/>
      <c r="OJK308" s="81"/>
      <c r="OJL308" s="81"/>
      <c r="OJM308" s="81"/>
      <c r="OJN308" s="81"/>
      <c r="OJO308" s="81"/>
      <c r="OJP308" s="81"/>
      <c r="OJQ308" s="81"/>
      <c r="OJR308" s="81"/>
      <c r="OJS308" s="81"/>
      <c r="OJT308" s="81"/>
      <c r="OJU308" s="81"/>
      <c r="OJV308" s="81"/>
      <c r="OJW308" s="81"/>
      <c r="OJX308" s="81"/>
      <c r="OJY308" s="81"/>
      <c r="OJZ308" s="81"/>
      <c r="OKA308" s="81"/>
      <c r="OKB308" s="81"/>
      <c r="OKC308" s="81"/>
      <c r="OKD308" s="81"/>
      <c r="OKE308" s="81"/>
      <c r="OKF308" s="81"/>
      <c r="OKG308" s="81"/>
      <c r="OKH308" s="81"/>
      <c r="OKI308" s="81"/>
      <c r="OKJ308" s="81"/>
      <c r="OKK308" s="81"/>
      <c r="OKL308" s="81"/>
      <c r="OKM308" s="81"/>
      <c r="OKN308" s="81"/>
      <c r="OKO308" s="81"/>
      <c r="OKP308" s="81"/>
      <c r="OKQ308" s="81"/>
      <c r="OKR308" s="81"/>
      <c r="OKS308" s="81"/>
      <c r="OKT308" s="81"/>
      <c r="OKU308" s="81"/>
      <c r="OKV308" s="81"/>
      <c r="OKW308" s="81"/>
      <c r="OKX308" s="81"/>
      <c r="OKY308" s="81"/>
      <c r="OKZ308" s="81"/>
      <c r="OLA308" s="81"/>
      <c r="OLB308" s="81"/>
      <c r="OLC308" s="81"/>
      <c r="OLD308" s="81"/>
      <c r="OLE308" s="81"/>
      <c r="OLF308" s="81"/>
      <c r="OLG308" s="81"/>
      <c r="OLH308" s="81"/>
      <c r="OLI308" s="81"/>
      <c r="OLJ308" s="81"/>
      <c r="OLK308" s="81"/>
      <c r="OLL308" s="81"/>
      <c r="OLM308" s="81"/>
      <c r="OLN308" s="81"/>
      <c r="OLO308" s="81"/>
      <c r="OLP308" s="81"/>
      <c r="OLQ308" s="81"/>
      <c r="OLR308" s="81"/>
      <c r="OLS308" s="81"/>
      <c r="OLT308" s="81"/>
      <c r="OLU308" s="81"/>
      <c r="OLV308" s="81"/>
      <c r="OLW308" s="81"/>
      <c r="OLX308" s="81"/>
      <c r="OLY308" s="81"/>
      <c r="OLZ308" s="81"/>
      <c r="OMA308" s="81"/>
      <c r="OMB308" s="81"/>
      <c r="OMC308" s="81"/>
      <c r="OMD308" s="81"/>
      <c r="OME308" s="81"/>
      <c r="OMF308" s="81"/>
      <c r="OMG308" s="81"/>
      <c r="OMH308" s="81"/>
      <c r="OMI308" s="81"/>
      <c r="OMJ308" s="81"/>
      <c r="OMK308" s="81"/>
      <c r="OML308" s="81"/>
      <c r="OMM308" s="81"/>
      <c r="OMN308" s="81"/>
      <c r="OMO308" s="81"/>
      <c r="OMP308" s="81"/>
      <c r="OMQ308" s="81"/>
      <c r="OMR308" s="81"/>
      <c r="OMS308" s="81"/>
      <c r="OMT308" s="81"/>
      <c r="OMU308" s="81"/>
      <c r="OMV308" s="81"/>
      <c r="OMW308" s="81"/>
      <c r="OMX308" s="81"/>
      <c r="OMY308" s="81"/>
      <c r="OMZ308" s="81"/>
      <c r="ONA308" s="81"/>
      <c r="ONB308" s="81"/>
      <c r="ONC308" s="81"/>
      <c r="OND308" s="81"/>
      <c r="ONE308" s="81"/>
      <c r="ONF308" s="81"/>
      <c r="ONG308" s="81"/>
      <c r="ONH308" s="81"/>
      <c r="ONI308" s="81"/>
      <c r="ONJ308" s="81"/>
      <c r="ONK308" s="81"/>
      <c r="ONL308" s="81"/>
      <c r="ONM308" s="81"/>
      <c r="ONN308" s="81"/>
      <c r="ONO308" s="81"/>
      <c r="ONP308" s="81"/>
      <c r="ONQ308" s="81"/>
      <c r="ONR308" s="81"/>
      <c r="ONS308" s="81"/>
      <c r="ONT308" s="81"/>
      <c r="ONU308" s="81"/>
      <c r="ONV308" s="81"/>
      <c r="ONW308" s="81"/>
      <c r="ONX308" s="81"/>
      <c r="ONY308" s="81"/>
      <c r="ONZ308" s="81"/>
      <c r="OOA308" s="81"/>
      <c r="OOB308" s="81"/>
      <c r="OOC308" s="81"/>
      <c r="OOD308" s="81"/>
      <c r="OOE308" s="81"/>
      <c r="OOF308" s="81"/>
      <c r="OOG308" s="81"/>
      <c r="OOH308" s="81"/>
      <c r="OOI308" s="81"/>
      <c r="OOJ308" s="81"/>
      <c r="OOK308" s="81"/>
      <c r="OOL308" s="81"/>
      <c r="OOM308" s="81"/>
      <c r="OON308" s="81"/>
      <c r="OOO308" s="81"/>
      <c r="OOP308" s="81"/>
      <c r="OOQ308" s="81"/>
      <c r="OOR308" s="81"/>
      <c r="OOS308" s="81"/>
      <c r="OOT308" s="81"/>
      <c r="OOU308" s="81"/>
      <c r="OOV308" s="81"/>
      <c r="OOW308" s="81"/>
      <c r="OOX308" s="81"/>
      <c r="OOY308" s="81"/>
      <c r="OOZ308" s="81"/>
      <c r="OPA308" s="81"/>
      <c r="OPB308" s="81"/>
      <c r="OPC308" s="81"/>
      <c r="OPD308" s="81"/>
      <c r="OPE308" s="81"/>
      <c r="OPF308" s="81"/>
      <c r="OPG308" s="81"/>
      <c r="OPH308" s="81"/>
      <c r="OPI308" s="81"/>
      <c r="OPJ308" s="81"/>
      <c r="OPK308" s="81"/>
      <c r="OPL308" s="81"/>
      <c r="OPM308" s="81"/>
      <c r="OPN308" s="81"/>
      <c r="OPO308" s="81"/>
      <c r="OPP308" s="81"/>
      <c r="OPQ308" s="81"/>
      <c r="OPR308" s="81"/>
      <c r="OPS308" s="81"/>
      <c r="OPT308" s="81"/>
      <c r="OPU308" s="81"/>
      <c r="OPV308" s="81"/>
      <c r="OPW308" s="81"/>
      <c r="OPX308" s="81"/>
      <c r="OPY308" s="81"/>
      <c r="OPZ308" s="81"/>
      <c r="OQA308" s="81"/>
      <c r="OQB308" s="81"/>
      <c r="OQC308" s="81"/>
      <c r="OQD308" s="81"/>
      <c r="OQE308" s="81"/>
      <c r="OQF308" s="81"/>
      <c r="OQG308" s="81"/>
      <c r="OQH308" s="81"/>
      <c r="OQI308" s="81"/>
      <c r="OQJ308" s="81"/>
      <c r="OQK308" s="81"/>
      <c r="OQL308" s="81"/>
      <c r="OQM308" s="81"/>
      <c r="OQN308" s="81"/>
      <c r="OQO308" s="81"/>
      <c r="OQP308" s="81"/>
      <c r="OQQ308" s="81"/>
      <c r="OQR308" s="81"/>
      <c r="OQS308" s="81"/>
      <c r="OQT308" s="81"/>
      <c r="OQU308" s="81"/>
      <c r="OQV308" s="81"/>
      <c r="OQW308" s="81"/>
      <c r="OQX308" s="81"/>
      <c r="OQY308" s="81"/>
      <c r="OQZ308" s="81"/>
      <c r="ORA308" s="81"/>
      <c r="ORB308" s="81"/>
      <c r="ORC308" s="81"/>
      <c r="ORD308" s="81"/>
      <c r="ORE308" s="81"/>
      <c r="ORF308" s="81"/>
      <c r="ORG308" s="81"/>
      <c r="ORH308" s="81"/>
      <c r="ORI308" s="81"/>
      <c r="ORJ308" s="81"/>
      <c r="ORK308" s="81"/>
      <c r="ORL308" s="81"/>
      <c r="ORM308" s="81"/>
      <c r="ORN308" s="81"/>
      <c r="ORO308" s="81"/>
      <c r="ORP308" s="81"/>
      <c r="ORQ308" s="81"/>
      <c r="ORR308" s="81"/>
      <c r="ORS308" s="81"/>
      <c r="ORT308" s="81"/>
      <c r="ORU308" s="81"/>
      <c r="ORV308" s="81"/>
      <c r="ORW308" s="81"/>
      <c r="ORX308" s="81"/>
      <c r="ORY308" s="81"/>
      <c r="ORZ308" s="81"/>
      <c r="OSA308" s="81"/>
      <c r="OSB308" s="81"/>
      <c r="OSC308" s="81"/>
      <c r="OSD308" s="81"/>
      <c r="OSE308" s="81"/>
      <c r="OSF308" s="81"/>
      <c r="OSG308" s="81"/>
      <c r="OSH308" s="81"/>
      <c r="OSI308" s="81"/>
      <c r="OSJ308" s="81"/>
      <c r="OSK308" s="81"/>
      <c r="OSL308" s="81"/>
      <c r="OSM308" s="81"/>
      <c r="OSN308" s="81"/>
      <c r="OSO308" s="81"/>
      <c r="OSP308" s="81"/>
      <c r="OSQ308" s="81"/>
      <c r="OSR308" s="81"/>
      <c r="OSS308" s="81"/>
      <c r="OST308" s="81"/>
      <c r="OSU308" s="81"/>
      <c r="OSV308" s="81"/>
      <c r="OSW308" s="81"/>
      <c r="OSX308" s="81"/>
      <c r="OSY308" s="81"/>
      <c r="OSZ308" s="81"/>
      <c r="OTA308" s="81"/>
      <c r="OTB308" s="81"/>
      <c r="OTC308" s="81"/>
      <c r="OTD308" s="81"/>
      <c r="OTE308" s="81"/>
      <c r="OTF308" s="81"/>
      <c r="OTG308" s="81"/>
      <c r="OTH308" s="81"/>
      <c r="OTI308" s="81"/>
      <c r="OTJ308" s="81"/>
      <c r="OTK308" s="81"/>
      <c r="OTL308" s="81"/>
      <c r="OTM308" s="81"/>
      <c r="OTN308" s="81"/>
      <c r="OTO308" s="81"/>
      <c r="OTP308" s="81"/>
      <c r="OTQ308" s="81"/>
      <c r="OTR308" s="81"/>
      <c r="OTS308" s="81"/>
      <c r="OTT308" s="81"/>
      <c r="OTU308" s="81"/>
      <c r="OTV308" s="81"/>
      <c r="OTW308" s="81"/>
      <c r="OTX308" s="81"/>
      <c r="OTY308" s="81"/>
      <c r="OTZ308" s="81"/>
      <c r="OUA308" s="81"/>
      <c r="OUB308" s="81"/>
      <c r="OUC308" s="81"/>
      <c r="OUD308" s="81"/>
      <c r="OUE308" s="81"/>
      <c r="OUF308" s="81"/>
      <c r="OUG308" s="81"/>
      <c r="OUH308" s="81"/>
      <c r="OUI308" s="81"/>
      <c r="OUJ308" s="81"/>
      <c r="OUK308" s="81"/>
      <c r="OUL308" s="81"/>
      <c r="OUM308" s="81"/>
      <c r="OUN308" s="81"/>
      <c r="OUO308" s="81"/>
      <c r="OUP308" s="81"/>
      <c r="OUQ308" s="81"/>
      <c r="OUR308" s="81"/>
      <c r="OUS308" s="81"/>
      <c r="OUT308" s="81"/>
      <c r="OUU308" s="81"/>
      <c r="OUV308" s="81"/>
      <c r="OUW308" s="81"/>
      <c r="OUX308" s="81"/>
      <c r="OUY308" s="81"/>
      <c r="OUZ308" s="81"/>
      <c r="OVA308" s="81"/>
      <c r="OVB308" s="81"/>
      <c r="OVC308" s="81"/>
      <c r="OVD308" s="81"/>
      <c r="OVE308" s="81"/>
      <c r="OVF308" s="81"/>
      <c r="OVG308" s="81"/>
      <c r="OVH308" s="81"/>
      <c r="OVI308" s="81"/>
      <c r="OVJ308" s="81"/>
      <c r="OVK308" s="81"/>
      <c r="OVL308" s="81"/>
      <c r="OVM308" s="81"/>
      <c r="OVN308" s="81"/>
      <c r="OVO308" s="81"/>
      <c r="OVP308" s="81"/>
      <c r="OVQ308" s="81"/>
      <c r="OVR308" s="81"/>
      <c r="OVS308" s="81"/>
      <c r="OVT308" s="81"/>
      <c r="OVU308" s="81"/>
      <c r="OVV308" s="81"/>
      <c r="OVW308" s="81"/>
      <c r="OVX308" s="81"/>
      <c r="OVY308" s="81"/>
      <c r="OVZ308" s="81"/>
      <c r="OWA308" s="81"/>
      <c r="OWB308" s="81"/>
      <c r="OWC308" s="81"/>
      <c r="OWD308" s="81"/>
      <c r="OWE308" s="81"/>
      <c r="OWF308" s="81"/>
      <c r="OWG308" s="81"/>
      <c r="OWH308" s="81"/>
      <c r="OWI308" s="81"/>
      <c r="OWJ308" s="81"/>
      <c r="OWK308" s="81"/>
      <c r="OWL308" s="81"/>
      <c r="OWM308" s="81"/>
      <c r="OWN308" s="81"/>
      <c r="OWO308" s="81"/>
      <c r="OWP308" s="81"/>
      <c r="OWQ308" s="81"/>
      <c r="OWR308" s="81"/>
      <c r="OWS308" s="81"/>
      <c r="OWT308" s="81"/>
      <c r="OWU308" s="81"/>
      <c r="OWV308" s="81"/>
      <c r="OWW308" s="81"/>
      <c r="OWX308" s="81"/>
      <c r="OWY308" s="81"/>
      <c r="OWZ308" s="81"/>
      <c r="OXA308" s="81"/>
      <c r="OXB308" s="81"/>
      <c r="OXC308" s="81"/>
      <c r="OXD308" s="81"/>
      <c r="OXE308" s="81"/>
      <c r="OXF308" s="81"/>
      <c r="OXG308" s="81"/>
      <c r="OXH308" s="81"/>
      <c r="OXI308" s="81"/>
      <c r="OXJ308" s="81"/>
      <c r="OXK308" s="81"/>
      <c r="OXL308" s="81"/>
      <c r="OXM308" s="81"/>
      <c r="OXN308" s="81"/>
      <c r="OXO308" s="81"/>
      <c r="OXP308" s="81"/>
      <c r="OXQ308" s="81"/>
      <c r="OXR308" s="81"/>
      <c r="OXS308" s="81"/>
      <c r="OXT308" s="81"/>
      <c r="OXU308" s="81"/>
      <c r="OXV308" s="81"/>
      <c r="OXW308" s="81"/>
      <c r="OXX308" s="81"/>
      <c r="OXY308" s="81"/>
      <c r="OXZ308" s="81"/>
      <c r="OYA308" s="81"/>
      <c r="OYB308" s="81"/>
      <c r="OYC308" s="81"/>
      <c r="OYD308" s="81"/>
      <c r="OYE308" s="81"/>
      <c r="OYF308" s="81"/>
      <c r="OYG308" s="81"/>
      <c r="OYH308" s="81"/>
      <c r="OYI308" s="81"/>
      <c r="OYJ308" s="81"/>
      <c r="OYK308" s="81"/>
      <c r="OYL308" s="81"/>
      <c r="OYM308" s="81"/>
      <c r="OYN308" s="81"/>
      <c r="OYO308" s="81"/>
      <c r="OYP308" s="81"/>
      <c r="OYQ308" s="81"/>
      <c r="OYR308" s="81"/>
      <c r="OYS308" s="81"/>
      <c r="OYT308" s="81"/>
      <c r="OYU308" s="81"/>
      <c r="OYV308" s="81"/>
      <c r="OYW308" s="81"/>
      <c r="OYX308" s="81"/>
      <c r="OYY308" s="81"/>
      <c r="OYZ308" s="81"/>
      <c r="OZA308" s="81"/>
      <c r="OZB308" s="81"/>
      <c r="OZC308" s="81"/>
      <c r="OZD308" s="81"/>
      <c r="OZE308" s="81"/>
      <c r="OZF308" s="81"/>
      <c r="OZG308" s="81"/>
      <c r="OZH308" s="81"/>
      <c r="OZI308" s="81"/>
      <c r="OZJ308" s="81"/>
      <c r="OZK308" s="81"/>
      <c r="OZL308" s="81"/>
      <c r="OZM308" s="81"/>
      <c r="OZN308" s="81"/>
      <c r="OZO308" s="81"/>
      <c r="OZP308" s="81"/>
      <c r="OZQ308" s="81"/>
      <c r="OZR308" s="81"/>
      <c r="OZS308" s="81"/>
      <c r="OZT308" s="81"/>
      <c r="OZU308" s="81"/>
      <c r="OZV308" s="81"/>
      <c r="OZW308" s="81"/>
      <c r="OZX308" s="81"/>
      <c r="OZY308" s="81"/>
      <c r="OZZ308" s="81"/>
      <c r="PAA308" s="81"/>
      <c r="PAB308" s="81"/>
      <c r="PAC308" s="81"/>
      <c r="PAD308" s="81"/>
      <c r="PAE308" s="81"/>
      <c r="PAF308" s="81"/>
      <c r="PAG308" s="81"/>
      <c r="PAH308" s="81"/>
      <c r="PAI308" s="81"/>
      <c r="PAJ308" s="81"/>
      <c r="PAK308" s="81"/>
      <c r="PAL308" s="81"/>
      <c r="PAM308" s="81"/>
      <c r="PAN308" s="81"/>
      <c r="PAO308" s="81"/>
      <c r="PAP308" s="81"/>
      <c r="PAQ308" s="81"/>
      <c r="PAR308" s="81"/>
      <c r="PAS308" s="81"/>
      <c r="PAT308" s="81"/>
      <c r="PAU308" s="81"/>
      <c r="PAV308" s="81"/>
      <c r="PAW308" s="81"/>
      <c r="PAX308" s="81"/>
      <c r="PAY308" s="81"/>
      <c r="PAZ308" s="81"/>
      <c r="PBA308" s="81"/>
      <c r="PBB308" s="81"/>
      <c r="PBC308" s="81"/>
      <c r="PBD308" s="81"/>
      <c r="PBE308" s="81"/>
      <c r="PBF308" s="81"/>
      <c r="PBG308" s="81"/>
      <c r="PBH308" s="81"/>
      <c r="PBI308" s="81"/>
      <c r="PBJ308" s="81"/>
      <c r="PBK308" s="81"/>
      <c r="PBL308" s="81"/>
      <c r="PBM308" s="81"/>
      <c r="PBN308" s="81"/>
      <c r="PBO308" s="81"/>
      <c r="PBP308" s="81"/>
      <c r="PBQ308" s="81"/>
      <c r="PBR308" s="81"/>
      <c r="PBS308" s="81"/>
      <c r="PBT308" s="81"/>
      <c r="PBU308" s="81"/>
      <c r="PBV308" s="81"/>
      <c r="PBW308" s="81"/>
      <c r="PBX308" s="81"/>
      <c r="PBY308" s="81"/>
      <c r="PBZ308" s="81"/>
      <c r="PCA308" s="81"/>
      <c r="PCB308" s="81"/>
      <c r="PCC308" s="81"/>
      <c r="PCD308" s="81"/>
      <c r="PCE308" s="81"/>
      <c r="PCF308" s="81"/>
      <c r="PCG308" s="81"/>
      <c r="PCH308" s="81"/>
      <c r="PCI308" s="81"/>
      <c r="PCJ308" s="81"/>
      <c r="PCK308" s="81"/>
      <c r="PCL308" s="81"/>
      <c r="PCM308" s="81"/>
      <c r="PCN308" s="81"/>
      <c r="PCO308" s="81"/>
      <c r="PCP308" s="81"/>
      <c r="PCQ308" s="81"/>
      <c r="PCR308" s="81"/>
      <c r="PCS308" s="81"/>
      <c r="PCT308" s="81"/>
      <c r="PCU308" s="81"/>
      <c r="PCV308" s="81"/>
      <c r="PCW308" s="81"/>
      <c r="PCX308" s="81"/>
      <c r="PCY308" s="81"/>
      <c r="PCZ308" s="81"/>
      <c r="PDA308" s="81"/>
      <c r="PDB308" s="81"/>
      <c r="PDC308" s="81"/>
      <c r="PDD308" s="81"/>
      <c r="PDE308" s="81"/>
      <c r="PDF308" s="81"/>
      <c r="PDG308" s="81"/>
      <c r="PDH308" s="81"/>
      <c r="PDI308" s="81"/>
      <c r="PDJ308" s="81"/>
      <c r="PDK308" s="81"/>
      <c r="PDL308" s="81"/>
      <c r="PDM308" s="81"/>
      <c r="PDN308" s="81"/>
      <c r="PDO308" s="81"/>
      <c r="PDP308" s="81"/>
      <c r="PDQ308" s="81"/>
      <c r="PDR308" s="81"/>
      <c r="PDS308" s="81"/>
      <c r="PDT308" s="81"/>
      <c r="PDU308" s="81"/>
      <c r="PDV308" s="81"/>
      <c r="PDW308" s="81"/>
      <c r="PDX308" s="81"/>
      <c r="PDY308" s="81"/>
      <c r="PDZ308" s="81"/>
      <c r="PEA308" s="81"/>
      <c r="PEB308" s="81"/>
      <c r="PEC308" s="81"/>
      <c r="PED308" s="81"/>
      <c r="PEE308" s="81"/>
      <c r="PEF308" s="81"/>
      <c r="PEG308" s="81"/>
      <c r="PEH308" s="81"/>
      <c r="PEI308" s="81"/>
      <c r="PEJ308" s="81"/>
      <c r="PEK308" s="81"/>
      <c r="PEL308" s="81"/>
      <c r="PEM308" s="81"/>
      <c r="PEN308" s="81"/>
      <c r="PEO308" s="81"/>
      <c r="PEP308" s="81"/>
      <c r="PEQ308" s="81"/>
      <c r="PER308" s="81"/>
      <c r="PES308" s="81"/>
      <c r="PET308" s="81"/>
      <c r="PEU308" s="81"/>
      <c r="PEV308" s="81"/>
      <c r="PEW308" s="81"/>
      <c r="PEX308" s="81"/>
      <c r="PEY308" s="81"/>
      <c r="PEZ308" s="81"/>
      <c r="PFA308" s="81"/>
      <c r="PFB308" s="81"/>
      <c r="PFC308" s="81"/>
      <c r="PFD308" s="81"/>
      <c r="PFE308" s="81"/>
      <c r="PFF308" s="81"/>
      <c r="PFG308" s="81"/>
      <c r="PFH308" s="81"/>
      <c r="PFI308" s="81"/>
      <c r="PFJ308" s="81"/>
      <c r="PFK308" s="81"/>
      <c r="PFL308" s="81"/>
      <c r="PFM308" s="81"/>
      <c r="PFN308" s="81"/>
      <c r="PFO308" s="81"/>
      <c r="PFP308" s="81"/>
      <c r="PFQ308" s="81"/>
      <c r="PFR308" s="81"/>
      <c r="PFS308" s="81"/>
      <c r="PFT308" s="81"/>
      <c r="PFU308" s="81"/>
      <c r="PFV308" s="81"/>
      <c r="PFW308" s="81"/>
      <c r="PFX308" s="81"/>
      <c r="PFY308" s="81"/>
      <c r="PFZ308" s="81"/>
      <c r="PGA308" s="81"/>
      <c r="PGB308" s="81"/>
      <c r="PGC308" s="81"/>
      <c r="PGD308" s="81"/>
      <c r="PGE308" s="81"/>
      <c r="PGF308" s="81"/>
      <c r="PGG308" s="81"/>
      <c r="PGH308" s="81"/>
      <c r="PGI308" s="81"/>
      <c r="PGJ308" s="81"/>
      <c r="PGK308" s="81"/>
      <c r="PGL308" s="81"/>
      <c r="PGM308" s="81"/>
      <c r="PGN308" s="81"/>
      <c r="PGO308" s="81"/>
      <c r="PGP308" s="81"/>
      <c r="PGQ308" s="81"/>
      <c r="PGR308" s="81"/>
      <c r="PGS308" s="81"/>
      <c r="PGT308" s="81"/>
      <c r="PGU308" s="81"/>
      <c r="PGV308" s="81"/>
      <c r="PGW308" s="81"/>
      <c r="PGX308" s="81"/>
      <c r="PGY308" s="81"/>
      <c r="PGZ308" s="81"/>
      <c r="PHA308" s="81"/>
      <c r="PHB308" s="81"/>
      <c r="PHC308" s="81"/>
      <c r="PHD308" s="81"/>
      <c r="PHE308" s="81"/>
      <c r="PHF308" s="81"/>
      <c r="PHG308" s="81"/>
      <c r="PHH308" s="81"/>
      <c r="PHI308" s="81"/>
      <c r="PHJ308" s="81"/>
      <c r="PHK308" s="81"/>
      <c r="PHL308" s="81"/>
      <c r="PHM308" s="81"/>
      <c r="PHN308" s="81"/>
      <c r="PHO308" s="81"/>
      <c r="PHP308" s="81"/>
      <c r="PHQ308" s="81"/>
      <c r="PHR308" s="81"/>
      <c r="PHS308" s="81"/>
      <c r="PHT308" s="81"/>
      <c r="PHU308" s="81"/>
      <c r="PHV308" s="81"/>
      <c r="PHW308" s="81"/>
      <c r="PHX308" s="81"/>
      <c r="PHY308" s="81"/>
      <c r="PHZ308" s="81"/>
      <c r="PIA308" s="81"/>
      <c r="PIB308" s="81"/>
      <c r="PIC308" s="81"/>
      <c r="PID308" s="81"/>
      <c r="PIE308" s="81"/>
      <c r="PIF308" s="81"/>
      <c r="PIG308" s="81"/>
      <c r="PIH308" s="81"/>
      <c r="PII308" s="81"/>
      <c r="PIJ308" s="81"/>
      <c r="PIK308" s="81"/>
      <c r="PIL308" s="81"/>
      <c r="PIM308" s="81"/>
      <c r="PIN308" s="81"/>
      <c r="PIO308" s="81"/>
      <c r="PIP308" s="81"/>
      <c r="PIQ308" s="81"/>
      <c r="PIR308" s="81"/>
      <c r="PIS308" s="81"/>
      <c r="PIT308" s="81"/>
      <c r="PIU308" s="81"/>
      <c r="PIV308" s="81"/>
      <c r="PIW308" s="81"/>
      <c r="PIX308" s="81"/>
      <c r="PIY308" s="81"/>
      <c r="PIZ308" s="81"/>
      <c r="PJA308" s="81"/>
      <c r="PJB308" s="81"/>
      <c r="PJC308" s="81"/>
      <c r="PJD308" s="81"/>
      <c r="PJE308" s="81"/>
      <c r="PJF308" s="81"/>
      <c r="PJG308" s="81"/>
      <c r="PJH308" s="81"/>
      <c r="PJI308" s="81"/>
      <c r="PJJ308" s="81"/>
      <c r="PJK308" s="81"/>
      <c r="PJL308" s="81"/>
      <c r="PJM308" s="81"/>
      <c r="PJN308" s="81"/>
      <c r="PJO308" s="81"/>
      <c r="PJP308" s="81"/>
      <c r="PJQ308" s="81"/>
      <c r="PJR308" s="81"/>
      <c r="PJS308" s="81"/>
      <c r="PJT308" s="81"/>
      <c r="PJU308" s="81"/>
      <c r="PJV308" s="81"/>
      <c r="PJW308" s="81"/>
      <c r="PJX308" s="81"/>
      <c r="PJY308" s="81"/>
      <c r="PJZ308" s="81"/>
      <c r="PKA308" s="81"/>
      <c r="PKB308" s="81"/>
      <c r="PKC308" s="81"/>
      <c r="PKD308" s="81"/>
      <c r="PKE308" s="81"/>
      <c r="PKF308" s="81"/>
      <c r="PKG308" s="81"/>
      <c r="PKH308" s="81"/>
      <c r="PKI308" s="81"/>
      <c r="PKJ308" s="81"/>
      <c r="PKK308" s="81"/>
      <c r="PKL308" s="81"/>
      <c r="PKM308" s="81"/>
      <c r="PKN308" s="81"/>
      <c r="PKO308" s="81"/>
      <c r="PKP308" s="81"/>
      <c r="PKQ308" s="81"/>
      <c r="PKR308" s="81"/>
      <c r="PKS308" s="81"/>
      <c r="PKT308" s="81"/>
      <c r="PKU308" s="81"/>
      <c r="PKV308" s="81"/>
      <c r="PKW308" s="81"/>
      <c r="PKX308" s="81"/>
      <c r="PKY308" s="81"/>
      <c r="PKZ308" s="81"/>
      <c r="PLA308" s="81"/>
      <c r="PLB308" s="81"/>
      <c r="PLC308" s="81"/>
      <c r="PLD308" s="81"/>
      <c r="PLE308" s="81"/>
      <c r="PLF308" s="81"/>
      <c r="PLG308" s="81"/>
      <c r="PLH308" s="81"/>
      <c r="PLI308" s="81"/>
      <c r="PLJ308" s="81"/>
      <c r="PLK308" s="81"/>
      <c r="PLL308" s="81"/>
      <c r="PLM308" s="81"/>
      <c r="PLN308" s="81"/>
      <c r="PLO308" s="81"/>
      <c r="PLP308" s="81"/>
      <c r="PLQ308" s="81"/>
      <c r="PLR308" s="81"/>
      <c r="PLS308" s="81"/>
      <c r="PLT308" s="81"/>
      <c r="PLU308" s="81"/>
      <c r="PLV308" s="81"/>
      <c r="PLW308" s="81"/>
      <c r="PLX308" s="81"/>
      <c r="PLY308" s="81"/>
      <c r="PLZ308" s="81"/>
      <c r="PMA308" s="81"/>
      <c r="PMB308" s="81"/>
      <c r="PMC308" s="81"/>
      <c r="PMD308" s="81"/>
      <c r="PME308" s="81"/>
      <c r="PMF308" s="81"/>
      <c r="PMG308" s="81"/>
      <c r="PMH308" s="81"/>
      <c r="PMI308" s="81"/>
      <c r="PMJ308" s="81"/>
      <c r="PMK308" s="81"/>
      <c r="PML308" s="81"/>
      <c r="PMM308" s="81"/>
      <c r="PMN308" s="81"/>
      <c r="PMO308" s="81"/>
      <c r="PMP308" s="81"/>
      <c r="PMQ308" s="81"/>
      <c r="PMR308" s="81"/>
      <c r="PMS308" s="81"/>
      <c r="PMT308" s="81"/>
      <c r="PMU308" s="81"/>
      <c r="PMV308" s="81"/>
      <c r="PMW308" s="81"/>
      <c r="PMX308" s="81"/>
      <c r="PMY308" s="81"/>
      <c r="PMZ308" s="81"/>
      <c r="PNA308" s="81"/>
      <c r="PNB308" s="81"/>
      <c r="PNC308" s="81"/>
      <c r="PND308" s="81"/>
      <c r="PNE308" s="81"/>
      <c r="PNF308" s="81"/>
      <c r="PNG308" s="81"/>
      <c r="PNH308" s="81"/>
      <c r="PNI308" s="81"/>
      <c r="PNJ308" s="81"/>
      <c r="PNK308" s="81"/>
      <c r="PNL308" s="81"/>
      <c r="PNM308" s="81"/>
      <c r="PNN308" s="81"/>
      <c r="PNO308" s="81"/>
      <c r="PNP308" s="81"/>
      <c r="PNQ308" s="81"/>
      <c r="PNR308" s="81"/>
      <c r="PNS308" s="81"/>
      <c r="PNT308" s="81"/>
      <c r="PNU308" s="81"/>
      <c r="PNV308" s="81"/>
      <c r="PNW308" s="81"/>
      <c r="PNX308" s="81"/>
      <c r="PNY308" s="81"/>
      <c r="PNZ308" s="81"/>
      <c r="POA308" s="81"/>
      <c r="POB308" s="81"/>
      <c r="POC308" s="81"/>
      <c r="POD308" s="81"/>
      <c r="POE308" s="81"/>
      <c r="POF308" s="81"/>
      <c r="POG308" s="81"/>
      <c r="POH308" s="81"/>
      <c r="POI308" s="81"/>
      <c r="POJ308" s="81"/>
      <c r="POK308" s="81"/>
      <c r="POL308" s="81"/>
      <c r="POM308" s="81"/>
      <c r="PON308" s="81"/>
      <c r="POO308" s="81"/>
      <c r="POP308" s="81"/>
      <c r="POQ308" s="81"/>
      <c r="POR308" s="81"/>
      <c r="POS308" s="81"/>
      <c r="POT308" s="81"/>
      <c r="POU308" s="81"/>
      <c r="POV308" s="81"/>
      <c r="POW308" s="81"/>
      <c r="POX308" s="81"/>
      <c r="POY308" s="81"/>
      <c r="POZ308" s="81"/>
      <c r="PPA308" s="81"/>
      <c r="PPB308" s="81"/>
      <c r="PPC308" s="81"/>
      <c r="PPD308" s="81"/>
      <c r="PPE308" s="81"/>
      <c r="PPF308" s="81"/>
      <c r="PPG308" s="81"/>
      <c r="PPH308" s="81"/>
      <c r="PPI308" s="81"/>
      <c r="PPJ308" s="81"/>
      <c r="PPK308" s="81"/>
      <c r="PPL308" s="81"/>
      <c r="PPM308" s="81"/>
      <c r="PPN308" s="81"/>
      <c r="PPO308" s="81"/>
      <c r="PPP308" s="81"/>
      <c r="PPQ308" s="81"/>
      <c r="PPR308" s="81"/>
      <c r="PPS308" s="81"/>
      <c r="PPT308" s="81"/>
      <c r="PPU308" s="81"/>
      <c r="PPV308" s="81"/>
      <c r="PPW308" s="81"/>
      <c r="PPX308" s="81"/>
      <c r="PPY308" s="81"/>
      <c r="PPZ308" s="81"/>
      <c r="PQA308" s="81"/>
      <c r="PQB308" s="81"/>
      <c r="PQC308" s="81"/>
      <c r="PQD308" s="81"/>
      <c r="PQE308" s="81"/>
      <c r="PQF308" s="81"/>
      <c r="PQG308" s="81"/>
      <c r="PQH308" s="81"/>
      <c r="PQI308" s="81"/>
      <c r="PQJ308" s="81"/>
      <c r="PQK308" s="81"/>
      <c r="PQL308" s="81"/>
      <c r="PQM308" s="81"/>
      <c r="PQN308" s="81"/>
      <c r="PQO308" s="81"/>
      <c r="PQP308" s="81"/>
      <c r="PQQ308" s="81"/>
      <c r="PQR308" s="81"/>
      <c r="PQS308" s="81"/>
      <c r="PQT308" s="81"/>
      <c r="PQU308" s="81"/>
      <c r="PQV308" s="81"/>
      <c r="PQW308" s="81"/>
      <c r="PQX308" s="81"/>
      <c r="PQY308" s="81"/>
      <c r="PQZ308" s="81"/>
      <c r="PRA308" s="81"/>
      <c r="PRB308" s="81"/>
      <c r="PRC308" s="81"/>
      <c r="PRD308" s="81"/>
      <c r="PRE308" s="81"/>
      <c r="PRF308" s="81"/>
      <c r="PRG308" s="81"/>
      <c r="PRH308" s="81"/>
      <c r="PRI308" s="81"/>
      <c r="PRJ308" s="81"/>
      <c r="PRK308" s="81"/>
      <c r="PRL308" s="81"/>
      <c r="PRM308" s="81"/>
      <c r="PRN308" s="81"/>
      <c r="PRO308" s="81"/>
      <c r="PRP308" s="81"/>
      <c r="PRQ308" s="81"/>
      <c r="PRR308" s="81"/>
      <c r="PRS308" s="81"/>
      <c r="PRT308" s="81"/>
      <c r="PRU308" s="81"/>
      <c r="PRV308" s="81"/>
      <c r="PRW308" s="81"/>
      <c r="PRX308" s="81"/>
      <c r="PRY308" s="81"/>
      <c r="PRZ308" s="81"/>
      <c r="PSA308" s="81"/>
      <c r="PSB308" s="81"/>
      <c r="PSC308" s="81"/>
      <c r="PSD308" s="81"/>
      <c r="PSE308" s="81"/>
      <c r="PSF308" s="81"/>
      <c r="PSG308" s="81"/>
      <c r="PSH308" s="81"/>
      <c r="PSI308" s="81"/>
      <c r="PSJ308" s="81"/>
      <c r="PSK308" s="81"/>
      <c r="PSL308" s="81"/>
      <c r="PSM308" s="81"/>
      <c r="PSN308" s="81"/>
      <c r="PSO308" s="81"/>
      <c r="PSP308" s="81"/>
      <c r="PSQ308" s="81"/>
      <c r="PSR308" s="81"/>
      <c r="PSS308" s="81"/>
      <c r="PST308" s="81"/>
      <c r="PSU308" s="81"/>
      <c r="PSV308" s="81"/>
      <c r="PSW308" s="81"/>
      <c r="PSX308" s="81"/>
      <c r="PSY308" s="81"/>
      <c r="PSZ308" s="81"/>
      <c r="PTA308" s="81"/>
      <c r="PTB308" s="81"/>
      <c r="PTC308" s="81"/>
      <c r="PTD308" s="81"/>
      <c r="PTE308" s="81"/>
      <c r="PTF308" s="81"/>
      <c r="PTG308" s="81"/>
      <c r="PTH308" s="81"/>
      <c r="PTI308" s="81"/>
      <c r="PTJ308" s="81"/>
      <c r="PTK308" s="81"/>
      <c r="PTL308" s="81"/>
      <c r="PTM308" s="81"/>
      <c r="PTN308" s="81"/>
      <c r="PTO308" s="81"/>
      <c r="PTP308" s="81"/>
      <c r="PTQ308" s="81"/>
      <c r="PTR308" s="81"/>
      <c r="PTS308" s="81"/>
      <c r="PTT308" s="81"/>
      <c r="PTU308" s="81"/>
      <c r="PTV308" s="81"/>
      <c r="PTW308" s="81"/>
      <c r="PTX308" s="81"/>
      <c r="PTY308" s="81"/>
      <c r="PTZ308" s="81"/>
      <c r="PUA308" s="81"/>
      <c r="PUB308" s="81"/>
      <c r="PUC308" s="81"/>
      <c r="PUD308" s="81"/>
      <c r="PUE308" s="81"/>
      <c r="PUF308" s="81"/>
      <c r="PUG308" s="81"/>
      <c r="PUH308" s="81"/>
      <c r="PUI308" s="81"/>
      <c r="PUJ308" s="81"/>
      <c r="PUK308" s="81"/>
      <c r="PUL308" s="81"/>
      <c r="PUM308" s="81"/>
      <c r="PUN308" s="81"/>
      <c r="PUO308" s="81"/>
      <c r="PUP308" s="81"/>
      <c r="PUQ308" s="81"/>
      <c r="PUR308" s="81"/>
      <c r="PUS308" s="81"/>
      <c r="PUT308" s="81"/>
      <c r="PUU308" s="81"/>
      <c r="PUV308" s="81"/>
      <c r="PUW308" s="81"/>
      <c r="PUX308" s="81"/>
      <c r="PUY308" s="81"/>
      <c r="PUZ308" s="81"/>
      <c r="PVA308" s="81"/>
      <c r="PVB308" s="81"/>
      <c r="PVC308" s="81"/>
      <c r="PVD308" s="81"/>
      <c r="PVE308" s="81"/>
      <c r="PVF308" s="81"/>
      <c r="PVG308" s="81"/>
      <c r="PVH308" s="81"/>
      <c r="PVI308" s="81"/>
      <c r="PVJ308" s="81"/>
      <c r="PVK308" s="81"/>
      <c r="PVL308" s="81"/>
      <c r="PVM308" s="81"/>
      <c r="PVN308" s="81"/>
      <c r="PVO308" s="81"/>
      <c r="PVP308" s="81"/>
      <c r="PVQ308" s="81"/>
      <c r="PVR308" s="81"/>
      <c r="PVS308" s="81"/>
      <c r="PVT308" s="81"/>
      <c r="PVU308" s="81"/>
      <c r="PVV308" s="81"/>
      <c r="PVW308" s="81"/>
      <c r="PVX308" s="81"/>
      <c r="PVY308" s="81"/>
      <c r="PVZ308" s="81"/>
      <c r="PWA308" s="81"/>
      <c r="PWB308" s="81"/>
      <c r="PWC308" s="81"/>
      <c r="PWD308" s="81"/>
      <c r="PWE308" s="81"/>
      <c r="PWF308" s="81"/>
      <c r="PWG308" s="81"/>
      <c r="PWH308" s="81"/>
      <c r="PWI308" s="81"/>
      <c r="PWJ308" s="81"/>
      <c r="PWK308" s="81"/>
      <c r="PWL308" s="81"/>
      <c r="PWM308" s="81"/>
      <c r="PWN308" s="81"/>
      <c r="PWO308" s="81"/>
      <c r="PWP308" s="81"/>
      <c r="PWQ308" s="81"/>
      <c r="PWR308" s="81"/>
      <c r="PWS308" s="81"/>
      <c r="PWT308" s="81"/>
      <c r="PWU308" s="81"/>
      <c r="PWV308" s="81"/>
      <c r="PWW308" s="81"/>
      <c r="PWX308" s="81"/>
      <c r="PWY308" s="81"/>
      <c r="PWZ308" s="81"/>
      <c r="PXA308" s="81"/>
      <c r="PXB308" s="81"/>
      <c r="PXC308" s="81"/>
      <c r="PXD308" s="81"/>
      <c r="PXE308" s="81"/>
      <c r="PXF308" s="81"/>
      <c r="PXG308" s="81"/>
      <c r="PXH308" s="81"/>
      <c r="PXI308" s="81"/>
      <c r="PXJ308" s="81"/>
      <c r="PXK308" s="81"/>
      <c r="PXL308" s="81"/>
      <c r="PXM308" s="81"/>
      <c r="PXN308" s="81"/>
      <c r="PXO308" s="81"/>
      <c r="PXP308" s="81"/>
      <c r="PXQ308" s="81"/>
      <c r="PXR308" s="81"/>
      <c r="PXS308" s="81"/>
      <c r="PXT308" s="81"/>
      <c r="PXU308" s="81"/>
      <c r="PXV308" s="81"/>
      <c r="PXW308" s="81"/>
      <c r="PXX308" s="81"/>
      <c r="PXY308" s="81"/>
      <c r="PXZ308" s="81"/>
      <c r="PYA308" s="81"/>
      <c r="PYB308" s="81"/>
      <c r="PYC308" s="81"/>
      <c r="PYD308" s="81"/>
      <c r="PYE308" s="81"/>
      <c r="PYF308" s="81"/>
      <c r="PYG308" s="81"/>
      <c r="PYH308" s="81"/>
      <c r="PYI308" s="81"/>
      <c r="PYJ308" s="81"/>
      <c r="PYK308" s="81"/>
      <c r="PYL308" s="81"/>
      <c r="PYM308" s="81"/>
      <c r="PYN308" s="81"/>
      <c r="PYO308" s="81"/>
      <c r="PYP308" s="81"/>
      <c r="PYQ308" s="81"/>
      <c r="PYR308" s="81"/>
      <c r="PYS308" s="81"/>
      <c r="PYT308" s="81"/>
      <c r="PYU308" s="81"/>
      <c r="PYV308" s="81"/>
      <c r="PYW308" s="81"/>
      <c r="PYX308" s="81"/>
      <c r="PYY308" s="81"/>
      <c r="PYZ308" s="81"/>
      <c r="PZA308" s="81"/>
      <c r="PZB308" s="81"/>
      <c r="PZC308" s="81"/>
      <c r="PZD308" s="81"/>
      <c r="PZE308" s="81"/>
      <c r="PZF308" s="81"/>
      <c r="PZG308" s="81"/>
      <c r="PZH308" s="81"/>
      <c r="PZI308" s="81"/>
      <c r="PZJ308" s="81"/>
      <c r="PZK308" s="81"/>
      <c r="PZL308" s="81"/>
      <c r="PZM308" s="81"/>
      <c r="PZN308" s="81"/>
      <c r="PZO308" s="81"/>
      <c r="PZP308" s="81"/>
      <c r="PZQ308" s="81"/>
      <c r="PZR308" s="81"/>
      <c r="PZS308" s="81"/>
      <c r="PZT308" s="81"/>
      <c r="PZU308" s="81"/>
      <c r="PZV308" s="81"/>
      <c r="PZW308" s="81"/>
      <c r="PZX308" s="81"/>
      <c r="PZY308" s="81"/>
      <c r="PZZ308" s="81"/>
      <c r="QAA308" s="81"/>
      <c r="QAB308" s="81"/>
      <c r="QAC308" s="81"/>
      <c r="QAD308" s="81"/>
      <c r="QAE308" s="81"/>
      <c r="QAF308" s="81"/>
      <c r="QAG308" s="81"/>
      <c r="QAH308" s="81"/>
      <c r="QAI308" s="81"/>
      <c r="QAJ308" s="81"/>
      <c r="QAK308" s="81"/>
      <c r="QAL308" s="81"/>
      <c r="QAM308" s="81"/>
      <c r="QAN308" s="81"/>
      <c r="QAO308" s="81"/>
      <c r="QAP308" s="81"/>
      <c r="QAQ308" s="81"/>
      <c r="QAR308" s="81"/>
      <c r="QAS308" s="81"/>
      <c r="QAT308" s="81"/>
      <c r="QAU308" s="81"/>
      <c r="QAV308" s="81"/>
      <c r="QAW308" s="81"/>
      <c r="QAX308" s="81"/>
      <c r="QAY308" s="81"/>
      <c r="QAZ308" s="81"/>
      <c r="QBA308" s="81"/>
      <c r="QBB308" s="81"/>
      <c r="QBC308" s="81"/>
      <c r="QBD308" s="81"/>
      <c r="QBE308" s="81"/>
      <c r="QBF308" s="81"/>
      <c r="QBG308" s="81"/>
      <c r="QBH308" s="81"/>
      <c r="QBI308" s="81"/>
      <c r="QBJ308" s="81"/>
      <c r="QBK308" s="81"/>
      <c r="QBL308" s="81"/>
      <c r="QBM308" s="81"/>
      <c r="QBN308" s="81"/>
      <c r="QBO308" s="81"/>
      <c r="QBP308" s="81"/>
      <c r="QBQ308" s="81"/>
      <c r="QBR308" s="81"/>
      <c r="QBS308" s="81"/>
      <c r="QBT308" s="81"/>
      <c r="QBU308" s="81"/>
      <c r="QBV308" s="81"/>
      <c r="QBW308" s="81"/>
      <c r="QBX308" s="81"/>
      <c r="QBY308" s="81"/>
      <c r="QBZ308" s="81"/>
      <c r="QCA308" s="81"/>
      <c r="QCB308" s="81"/>
      <c r="QCC308" s="81"/>
      <c r="QCD308" s="81"/>
      <c r="QCE308" s="81"/>
      <c r="QCF308" s="81"/>
      <c r="QCG308" s="81"/>
      <c r="QCH308" s="81"/>
      <c r="QCI308" s="81"/>
      <c r="QCJ308" s="81"/>
      <c r="QCK308" s="81"/>
      <c r="QCL308" s="81"/>
      <c r="QCM308" s="81"/>
      <c r="QCN308" s="81"/>
      <c r="QCO308" s="81"/>
      <c r="QCP308" s="81"/>
      <c r="QCQ308" s="81"/>
      <c r="QCR308" s="81"/>
      <c r="QCS308" s="81"/>
      <c r="QCT308" s="81"/>
      <c r="QCU308" s="81"/>
      <c r="QCV308" s="81"/>
      <c r="QCW308" s="81"/>
      <c r="QCX308" s="81"/>
      <c r="QCY308" s="81"/>
      <c r="QCZ308" s="81"/>
      <c r="QDA308" s="81"/>
      <c r="QDB308" s="81"/>
      <c r="QDC308" s="81"/>
      <c r="QDD308" s="81"/>
      <c r="QDE308" s="81"/>
      <c r="QDF308" s="81"/>
      <c r="QDG308" s="81"/>
      <c r="QDH308" s="81"/>
      <c r="QDI308" s="81"/>
      <c r="QDJ308" s="81"/>
      <c r="QDK308" s="81"/>
      <c r="QDL308" s="81"/>
      <c r="QDM308" s="81"/>
      <c r="QDN308" s="81"/>
      <c r="QDO308" s="81"/>
      <c r="QDP308" s="81"/>
      <c r="QDQ308" s="81"/>
      <c r="QDR308" s="81"/>
      <c r="QDS308" s="81"/>
      <c r="QDT308" s="81"/>
      <c r="QDU308" s="81"/>
      <c r="QDV308" s="81"/>
      <c r="QDW308" s="81"/>
      <c r="QDX308" s="81"/>
      <c r="QDY308" s="81"/>
      <c r="QDZ308" s="81"/>
      <c r="QEA308" s="81"/>
      <c r="QEB308" s="81"/>
      <c r="QEC308" s="81"/>
      <c r="QED308" s="81"/>
      <c r="QEE308" s="81"/>
      <c r="QEF308" s="81"/>
      <c r="QEG308" s="81"/>
      <c r="QEH308" s="81"/>
      <c r="QEI308" s="81"/>
      <c r="QEJ308" s="81"/>
      <c r="QEK308" s="81"/>
      <c r="QEL308" s="81"/>
      <c r="QEM308" s="81"/>
      <c r="QEN308" s="81"/>
      <c r="QEO308" s="81"/>
      <c r="QEP308" s="81"/>
      <c r="QEQ308" s="81"/>
      <c r="QER308" s="81"/>
      <c r="QES308" s="81"/>
      <c r="QET308" s="81"/>
      <c r="QEU308" s="81"/>
      <c r="QEV308" s="81"/>
      <c r="QEW308" s="81"/>
      <c r="QEX308" s="81"/>
      <c r="QEY308" s="81"/>
      <c r="QEZ308" s="81"/>
      <c r="QFA308" s="81"/>
      <c r="QFB308" s="81"/>
      <c r="QFC308" s="81"/>
      <c r="QFD308" s="81"/>
      <c r="QFE308" s="81"/>
      <c r="QFF308" s="81"/>
      <c r="QFG308" s="81"/>
      <c r="QFH308" s="81"/>
      <c r="QFI308" s="81"/>
      <c r="QFJ308" s="81"/>
      <c r="QFK308" s="81"/>
      <c r="QFL308" s="81"/>
      <c r="QFM308" s="81"/>
      <c r="QFN308" s="81"/>
      <c r="QFO308" s="81"/>
      <c r="QFP308" s="81"/>
      <c r="QFQ308" s="81"/>
      <c r="QFR308" s="81"/>
      <c r="QFS308" s="81"/>
      <c r="QFT308" s="81"/>
      <c r="QFU308" s="81"/>
      <c r="QFV308" s="81"/>
      <c r="QFW308" s="81"/>
      <c r="QFX308" s="81"/>
      <c r="QFY308" s="81"/>
      <c r="QFZ308" s="81"/>
      <c r="QGA308" s="81"/>
      <c r="QGB308" s="81"/>
      <c r="QGC308" s="81"/>
      <c r="QGD308" s="81"/>
      <c r="QGE308" s="81"/>
      <c r="QGF308" s="81"/>
      <c r="QGG308" s="81"/>
      <c r="QGH308" s="81"/>
      <c r="QGI308" s="81"/>
      <c r="QGJ308" s="81"/>
      <c r="QGK308" s="81"/>
      <c r="QGL308" s="81"/>
      <c r="QGM308" s="81"/>
      <c r="QGN308" s="81"/>
      <c r="QGO308" s="81"/>
      <c r="QGP308" s="81"/>
      <c r="QGQ308" s="81"/>
      <c r="QGR308" s="81"/>
      <c r="QGS308" s="81"/>
      <c r="QGT308" s="81"/>
      <c r="QGU308" s="81"/>
      <c r="QGV308" s="81"/>
      <c r="QGW308" s="81"/>
      <c r="QGX308" s="81"/>
      <c r="QGY308" s="81"/>
      <c r="QGZ308" s="81"/>
      <c r="QHA308" s="81"/>
      <c r="QHB308" s="81"/>
      <c r="QHC308" s="81"/>
      <c r="QHD308" s="81"/>
      <c r="QHE308" s="81"/>
      <c r="QHF308" s="81"/>
      <c r="QHG308" s="81"/>
      <c r="QHH308" s="81"/>
      <c r="QHI308" s="81"/>
      <c r="QHJ308" s="81"/>
      <c r="QHK308" s="81"/>
      <c r="QHL308" s="81"/>
      <c r="QHM308" s="81"/>
      <c r="QHN308" s="81"/>
      <c r="QHO308" s="81"/>
      <c r="QHP308" s="81"/>
      <c r="QHQ308" s="81"/>
      <c r="QHR308" s="81"/>
      <c r="QHS308" s="81"/>
      <c r="QHT308" s="81"/>
      <c r="QHU308" s="81"/>
      <c r="QHV308" s="81"/>
      <c r="QHW308" s="81"/>
      <c r="QHX308" s="81"/>
      <c r="QHY308" s="81"/>
      <c r="QHZ308" s="81"/>
      <c r="QIA308" s="81"/>
      <c r="QIB308" s="81"/>
      <c r="QIC308" s="81"/>
      <c r="QID308" s="81"/>
      <c r="QIE308" s="81"/>
      <c r="QIF308" s="81"/>
      <c r="QIG308" s="81"/>
      <c r="QIH308" s="81"/>
      <c r="QII308" s="81"/>
      <c r="QIJ308" s="81"/>
      <c r="QIK308" s="81"/>
      <c r="QIL308" s="81"/>
      <c r="QIM308" s="81"/>
      <c r="QIN308" s="81"/>
      <c r="QIO308" s="81"/>
      <c r="QIP308" s="81"/>
      <c r="QIQ308" s="81"/>
      <c r="QIR308" s="81"/>
      <c r="QIS308" s="81"/>
      <c r="QIT308" s="81"/>
      <c r="QIU308" s="81"/>
      <c r="QIV308" s="81"/>
      <c r="QIW308" s="81"/>
      <c r="QIX308" s="81"/>
      <c r="QIY308" s="81"/>
      <c r="QIZ308" s="81"/>
      <c r="QJA308" s="81"/>
      <c r="QJB308" s="81"/>
      <c r="QJC308" s="81"/>
      <c r="QJD308" s="81"/>
      <c r="QJE308" s="81"/>
      <c r="QJF308" s="81"/>
      <c r="QJG308" s="81"/>
      <c r="QJH308" s="81"/>
      <c r="QJI308" s="81"/>
      <c r="QJJ308" s="81"/>
      <c r="QJK308" s="81"/>
      <c r="QJL308" s="81"/>
      <c r="QJM308" s="81"/>
      <c r="QJN308" s="81"/>
      <c r="QJO308" s="81"/>
      <c r="QJP308" s="81"/>
      <c r="QJQ308" s="81"/>
      <c r="QJR308" s="81"/>
      <c r="QJS308" s="81"/>
      <c r="QJT308" s="81"/>
      <c r="QJU308" s="81"/>
      <c r="QJV308" s="81"/>
      <c r="QJW308" s="81"/>
      <c r="QJX308" s="81"/>
      <c r="QJY308" s="81"/>
      <c r="QJZ308" s="81"/>
      <c r="QKA308" s="81"/>
      <c r="QKB308" s="81"/>
      <c r="QKC308" s="81"/>
      <c r="QKD308" s="81"/>
      <c r="QKE308" s="81"/>
      <c r="QKF308" s="81"/>
      <c r="QKG308" s="81"/>
      <c r="QKH308" s="81"/>
      <c r="QKI308" s="81"/>
      <c r="QKJ308" s="81"/>
      <c r="QKK308" s="81"/>
      <c r="QKL308" s="81"/>
      <c r="QKM308" s="81"/>
      <c r="QKN308" s="81"/>
      <c r="QKO308" s="81"/>
      <c r="QKP308" s="81"/>
      <c r="QKQ308" s="81"/>
      <c r="QKR308" s="81"/>
      <c r="QKS308" s="81"/>
      <c r="QKT308" s="81"/>
      <c r="QKU308" s="81"/>
      <c r="QKV308" s="81"/>
      <c r="QKW308" s="81"/>
      <c r="QKX308" s="81"/>
      <c r="QKY308" s="81"/>
      <c r="QKZ308" s="81"/>
      <c r="QLA308" s="81"/>
      <c r="QLB308" s="81"/>
      <c r="QLC308" s="81"/>
      <c r="QLD308" s="81"/>
      <c r="QLE308" s="81"/>
      <c r="QLF308" s="81"/>
      <c r="QLG308" s="81"/>
      <c r="QLH308" s="81"/>
      <c r="QLI308" s="81"/>
      <c r="QLJ308" s="81"/>
      <c r="QLK308" s="81"/>
      <c r="QLL308" s="81"/>
      <c r="QLM308" s="81"/>
      <c r="QLN308" s="81"/>
      <c r="QLO308" s="81"/>
      <c r="QLP308" s="81"/>
      <c r="QLQ308" s="81"/>
      <c r="QLR308" s="81"/>
      <c r="QLS308" s="81"/>
      <c r="QLT308" s="81"/>
      <c r="QLU308" s="81"/>
      <c r="QLV308" s="81"/>
      <c r="QLW308" s="81"/>
      <c r="QLX308" s="81"/>
      <c r="QLY308" s="81"/>
      <c r="QLZ308" s="81"/>
      <c r="QMA308" s="81"/>
      <c r="QMB308" s="81"/>
      <c r="QMC308" s="81"/>
      <c r="QMD308" s="81"/>
      <c r="QME308" s="81"/>
      <c r="QMF308" s="81"/>
      <c r="QMG308" s="81"/>
      <c r="QMH308" s="81"/>
      <c r="QMI308" s="81"/>
      <c r="QMJ308" s="81"/>
      <c r="QMK308" s="81"/>
      <c r="QML308" s="81"/>
      <c r="QMM308" s="81"/>
      <c r="QMN308" s="81"/>
      <c r="QMO308" s="81"/>
      <c r="QMP308" s="81"/>
      <c r="QMQ308" s="81"/>
      <c r="QMR308" s="81"/>
      <c r="QMS308" s="81"/>
      <c r="QMT308" s="81"/>
      <c r="QMU308" s="81"/>
      <c r="QMV308" s="81"/>
      <c r="QMW308" s="81"/>
      <c r="QMX308" s="81"/>
      <c r="QMY308" s="81"/>
      <c r="QMZ308" s="81"/>
      <c r="QNA308" s="81"/>
      <c r="QNB308" s="81"/>
      <c r="QNC308" s="81"/>
      <c r="QND308" s="81"/>
      <c r="QNE308" s="81"/>
      <c r="QNF308" s="81"/>
      <c r="QNG308" s="81"/>
      <c r="QNH308" s="81"/>
      <c r="QNI308" s="81"/>
      <c r="QNJ308" s="81"/>
      <c r="QNK308" s="81"/>
      <c r="QNL308" s="81"/>
      <c r="QNM308" s="81"/>
      <c r="QNN308" s="81"/>
      <c r="QNO308" s="81"/>
      <c r="QNP308" s="81"/>
      <c r="QNQ308" s="81"/>
      <c r="QNR308" s="81"/>
      <c r="QNS308" s="81"/>
      <c r="QNT308" s="81"/>
      <c r="QNU308" s="81"/>
      <c r="QNV308" s="81"/>
      <c r="QNW308" s="81"/>
      <c r="QNX308" s="81"/>
      <c r="QNY308" s="81"/>
      <c r="QNZ308" s="81"/>
      <c r="QOA308" s="81"/>
      <c r="QOB308" s="81"/>
      <c r="QOC308" s="81"/>
      <c r="QOD308" s="81"/>
      <c r="QOE308" s="81"/>
      <c r="QOF308" s="81"/>
      <c r="QOG308" s="81"/>
      <c r="QOH308" s="81"/>
      <c r="QOI308" s="81"/>
      <c r="QOJ308" s="81"/>
      <c r="QOK308" s="81"/>
      <c r="QOL308" s="81"/>
      <c r="QOM308" s="81"/>
      <c r="QON308" s="81"/>
      <c r="QOO308" s="81"/>
      <c r="QOP308" s="81"/>
      <c r="QOQ308" s="81"/>
      <c r="QOR308" s="81"/>
      <c r="QOS308" s="81"/>
      <c r="QOT308" s="81"/>
      <c r="QOU308" s="81"/>
      <c r="QOV308" s="81"/>
      <c r="QOW308" s="81"/>
      <c r="QOX308" s="81"/>
      <c r="QOY308" s="81"/>
      <c r="QOZ308" s="81"/>
      <c r="QPA308" s="81"/>
      <c r="QPB308" s="81"/>
      <c r="QPC308" s="81"/>
      <c r="QPD308" s="81"/>
      <c r="QPE308" s="81"/>
      <c r="QPF308" s="81"/>
      <c r="QPG308" s="81"/>
      <c r="QPH308" s="81"/>
      <c r="QPI308" s="81"/>
      <c r="QPJ308" s="81"/>
      <c r="QPK308" s="81"/>
      <c r="QPL308" s="81"/>
      <c r="QPM308" s="81"/>
      <c r="QPN308" s="81"/>
      <c r="QPO308" s="81"/>
      <c r="QPP308" s="81"/>
      <c r="QPQ308" s="81"/>
      <c r="QPR308" s="81"/>
      <c r="QPS308" s="81"/>
      <c r="QPT308" s="81"/>
      <c r="QPU308" s="81"/>
      <c r="QPV308" s="81"/>
      <c r="QPW308" s="81"/>
      <c r="QPX308" s="81"/>
      <c r="QPY308" s="81"/>
      <c r="QPZ308" s="81"/>
      <c r="QQA308" s="81"/>
      <c r="QQB308" s="81"/>
      <c r="QQC308" s="81"/>
      <c r="QQD308" s="81"/>
      <c r="QQE308" s="81"/>
      <c r="QQF308" s="81"/>
      <c r="QQG308" s="81"/>
      <c r="QQH308" s="81"/>
      <c r="QQI308" s="81"/>
      <c r="QQJ308" s="81"/>
      <c r="QQK308" s="81"/>
      <c r="QQL308" s="81"/>
      <c r="QQM308" s="81"/>
      <c r="QQN308" s="81"/>
      <c r="QQO308" s="81"/>
      <c r="QQP308" s="81"/>
      <c r="QQQ308" s="81"/>
      <c r="QQR308" s="81"/>
      <c r="QQS308" s="81"/>
      <c r="QQT308" s="81"/>
      <c r="QQU308" s="81"/>
      <c r="QQV308" s="81"/>
      <c r="QQW308" s="81"/>
      <c r="QQX308" s="81"/>
      <c r="QQY308" s="81"/>
      <c r="QQZ308" s="81"/>
      <c r="QRA308" s="81"/>
      <c r="QRB308" s="81"/>
      <c r="QRC308" s="81"/>
      <c r="QRD308" s="81"/>
      <c r="QRE308" s="81"/>
      <c r="QRF308" s="81"/>
      <c r="QRG308" s="81"/>
      <c r="QRH308" s="81"/>
      <c r="QRI308" s="81"/>
      <c r="QRJ308" s="81"/>
      <c r="QRK308" s="81"/>
      <c r="QRL308" s="81"/>
      <c r="QRM308" s="81"/>
      <c r="QRN308" s="81"/>
      <c r="QRO308" s="81"/>
      <c r="QRP308" s="81"/>
      <c r="QRQ308" s="81"/>
      <c r="QRR308" s="81"/>
      <c r="QRS308" s="81"/>
      <c r="QRT308" s="81"/>
      <c r="QRU308" s="81"/>
      <c r="QRV308" s="81"/>
      <c r="QRW308" s="81"/>
      <c r="QRX308" s="81"/>
      <c r="QRY308" s="81"/>
      <c r="QRZ308" s="81"/>
      <c r="QSA308" s="81"/>
      <c r="QSB308" s="81"/>
      <c r="QSC308" s="81"/>
      <c r="QSD308" s="81"/>
      <c r="QSE308" s="81"/>
      <c r="QSF308" s="81"/>
      <c r="QSG308" s="81"/>
      <c r="QSH308" s="81"/>
      <c r="QSI308" s="81"/>
      <c r="QSJ308" s="81"/>
      <c r="QSK308" s="81"/>
      <c r="QSL308" s="81"/>
      <c r="QSM308" s="81"/>
      <c r="QSN308" s="81"/>
      <c r="QSO308" s="81"/>
      <c r="QSP308" s="81"/>
      <c r="QSQ308" s="81"/>
      <c r="QSR308" s="81"/>
      <c r="QSS308" s="81"/>
      <c r="QST308" s="81"/>
      <c r="QSU308" s="81"/>
      <c r="QSV308" s="81"/>
      <c r="QSW308" s="81"/>
      <c r="QSX308" s="81"/>
      <c r="QSY308" s="81"/>
      <c r="QSZ308" s="81"/>
      <c r="QTA308" s="81"/>
      <c r="QTB308" s="81"/>
      <c r="QTC308" s="81"/>
      <c r="QTD308" s="81"/>
      <c r="QTE308" s="81"/>
      <c r="QTF308" s="81"/>
      <c r="QTG308" s="81"/>
      <c r="QTH308" s="81"/>
      <c r="QTI308" s="81"/>
      <c r="QTJ308" s="81"/>
      <c r="QTK308" s="81"/>
      <c r="QTL308" s="81"/>
      <c r="QTM308" s="81"/>
      <c r="QTN308" s="81"/>
      <c r="QTO308" s="81"/>
      <c r="QTP308" s="81"/>
      <c r="QTQ308" s="81"/>
      <c r="QTR308" s="81"/>
      <c r="QTS308" s="81"/>
      <c r="QTT308" s="81"/>
      <c r="QTU308" s="81"/>
      <c r="QTV308" s="81"/>
      <c r="QTW308" s="81"/>
      <c r="QTX308" s="81"/>
      <c r="QTY308" s="81"/>
      <c r="QTZ308" s="81"/>
      <c r="QUA308" s="81"/>
      <c r="QUB308" s="81"/>
      <c r="QUC308" s="81"/>
      <c r="QUD308" s="81"/>
      <c r="QUE308" s="81"/>
      <c r="QUF308" s="81"/>
      <c r="QUG308" s="81"/>
      <c r="QUH308" s="81"/>
      <c r="QUI308" s="81"/>
      <c r="QUJ308" s="81"/>
      <c r="QUK308" s="81"/>
      <c r="QUL308" s="81"/>
      <c r="QUM308" s="81"/>
      <c r="QUN308" s="81"/>
      <c r="QUO308" s="81"/>
      <c r="QUP308" s="81"/>
      <c r="QUQ308" s="81"/>
      <c r="QUR308" s="81"/>
      <c r="QUS308" s="81"/>
      <c r="QUT308" s="81"/>
      <c r="QUU308" s="81"/>
      <c r="QUV308" s="81"/>
      <c r="QUW308" s="81"/>
      <c r="QUX308" s="81"/>
      <c r="QUY308" s="81"/>
      <c r="QUZ308" s="81"/>
      <c r="QVA308" s="81"/>
      <c r="QVB308" s="81"/>
      <c r="QVC308" s="81"/>
      <c r="QVD308" s="81"/>
      <c r="QVE308" s="81"/>
      <c r="QVF308" s="81"/>
      <c r="QVG308" s="81"/>
      <c r="QVH308" s="81"/>
      <c r="QVI308" s="81"/>
      <c r="QVJ308" s="81"/>
      <c r="QVK308" s="81"/>
      <c r="QVL308" s="81"/>
      <c r="QVM308" s="81"/>
      <c r="QVN308" s="81"/>
      <c r="QVO308" s="81"/>
      <c r="QVP308" s="81"/>
      <c r="QVQ308" s="81"/>
      <c r="QVR308" s="81"/>
      <c r="QVS308" s="81"/>
      <c r="QVT308" s="81"/>
      <c r="QVU308" s="81"/>
      <c r="QVV308" s="81"/>
      <c r="QVW308" s="81"/>
      <c r="QVX308" s="81"/>
      <c r="QVY308" s="81"/>
      <c r="QVZ308" s="81"/>
      <c r="QWA308" s="81"/>
      <c r="QWB308" s="81"/>
      <c r="QWC308" s="81"/>
      <c r="QWD308" s="81"/>
      <c r="QWE308" s="81"/>
      <c r="QWF308" s="81"/>
      <c r="QWG308" s="81"/>
      <c r="QWH308" s="81"/>
      <c r="QWI308" s="81"/>
      <c r="QWJ308" s="81"/>
      <c r="QWK308" s="81"/>
      <c r="QWL308" s="81"/>
      <c r="QWM308" s="81"/>
      <c r="QWN308" s="81"/>
      <c r="QWO308" s="81"/>
      <c r="QWP308" s="81"/>
      <c r="QWQ308" s="81"/>
      <c r="QWR308" s="81"/>
      <c r="QWS308" s="81"/>
      <c r="QWT308" s="81"/>
      <c r="QWU308" s="81"/>
      <c r="QWV308" s="81"/>
      <c r="QWW308" s="81"/>
      <c r="QWX308" s="81"/>
      <c r="QWY308" s="81"/>
      <c r="QWZ308" s="81"/>
      <c r="QXA308" s="81"/>
      <c r="QXB308" s="81"/>
      <c r="QXC308" s="81"/>
      <c r="QXD308" s="81"/>
      <c r="QXE308" s="81"/>
      <c r="QXF308" s="81"/>
      <c r="QXG308" s="81"/>
      <c r="QXH308" s="81"/>
      <c r="QXI308" s="81"/>
      <c r="QXJ308" s="81"/>
      <c r="QXK308" s="81"/>
      <c r="QXL308" s="81"/>
      <c r="QXM308" s="81"/>
      <c r="QXN308" s="81"/>
      <c r="QXO308" s="81"/>
      <c r="QXP308" s="81"/>
      <c r="QXQ308" s="81"/>
      <c r="QXR308" s="81"/>
      <c r="QXS308" s="81"/>
      <c r="QXT308" s="81"/>
      <c r="QXU308" s="81"/>
      <c r="QXV308" s="81"/>
      <c r="QXW308" s="81"/>
      <c r="QXX308" s="81"/>
      <c r="QXY308" s="81"/>
      <c r="QXZ308" s="81"/>
      <c r="QYA308" s="81"/>
      <c r="QYB308" s="81"/>
      <c r="QYC308" s="81"/>
      <c r="QYD308" s="81"/>
      <c r="QYE308" s="81"/>
      <c r="QYF308" s="81"/>
      <c r="QYG308" s="81"/>
      <c r="QYH308" s="81"/>
      <c r="QYI308" s="81"/>
      <c r="QYJ308" s="81"/>
      <c r="QYK308" s="81"/>
      <c r="QYL308" s="81"/>
      <c r="QYM308" s="81"/>
      <c r="QYN308" s="81"/>
      <c r="QYO308" s="81"/>
      <c r="QYP308" s="81"/>
      <c r="QYQ308" s="81"/>
      <c r="QYR308" s="81"/>
      <c r="QYS308" s="81"/>
      <c r="QYT308" s="81"/>
      <c r="QYU308" s="81"/>
      <c r="QYV308" s="81"/>
      <c r="QYW308" s="81"/>
      <c r="QYX308" s="81"/>
      <c r="QYY308" s="81"/>
      <c r="QYZ308" s="81"/>
      <c r="QZA308" s="81"/>
      <c r="QZB308" s="81"/>
      <c r="QZC308" s="81"/>
      <c r="QZD308" s="81"/>
      <c r="QZE308" s="81"/>
      <c r="QZF308" s="81"/>
      <c r="QZG308" s="81"/>
      <c r="QZH308" s="81"/>
      <c r="QZI308" s="81"/>
      <c r="QZJ308" s="81"/>
      <c r="QZK308" s="81"/>
      <c r="QZL308" s="81"/>
      <c r="QZM308" s="81"/>
      <c r="QZN308" s="81"/>
      <c r="QZO308" s="81"/>
      <c r="QZP308" s="81"/>
      <c r="QZQ308" s="81"/>
      <c r="QZR308" s="81"/>
      <c r="QZS308" s="81"/>
      <c r="QZT308" s="81"/>
      <c r="QZU308" s="81"/>
      <c r="QZV308" s="81"/>
      <c r="QZW308" s="81"/>
      <c r="QZX308" s="81"/>
      <c r="QZY308" s="81"/>
      <c r="QZZ308" s="81"/>
      <c r="RAA308" s="81"/>
      <c r="RAB308" s="81"/>
      <c r="RAC308" s="81"/>
      <c r="RAD308" s="81"/>
      <c r="RAE308" s="81"/>
      <c r="RAF308" s="81"/>
      <c r="RAG308" s="81"/>
      <c r="RAH308" s="81"/>
      <c r="RAI308" s="81"/>
      <c r="RAJ308" s="81"/>
      <c r="RAK308" s="81"/>
      <c r="RAL308" s="81"/>
      <c r="RAM308" s="81"/>
      <c r="RAN308" s="81"/>
      <c r="RAO308" s="81"/>
      <c r="RAP308" s="81"/>
      <c r="RAQ308" s="81"/>
      <c r="RAR308" s="81"/>
      <c r="RAS308" s="81"/>
      <c r="RAT308" s="81"/>
      <c r="RAU308" s="81"/>
      <c r="RAV308" s="81"/>
      <c r="RAW308" s="81"/>
      <c r="RAX308" s="81"/>
      <c r="RAY308" s="81"/>
      <c r="RAZ308" s="81"/>
      <c r="RBA308" s="81"/>
      <c r="RBB308" s="81"/>
      <c r="RBC308" s="81"/>
      <c r="RBD308" s="81"/>
      <c r="RBE308" s="81"/>
      <c r="RBF308" s="81"/>
      <c r="RBG308" s="81"/>
      <c r="RBH308" s="81"/>
      <c r="RBI308" s="81"/>
      <c r="RBJ308" s="81"/>
      <c r="RBK308" s="81"/>
      <c r="RBL308" s="81"/>
      <c r="RBM308" s="81"/>
      <c r="RBN308" s="81"/>
      <c r="RBO308" s="81"/>
      <c r="RBP308" s="81"/>
      <c r="RBQ308" s="81"/>
      <c r="RBR308" s="81"/>
      <c r="RBS308" s="81"/>
      <c r="RBT308" s="81"/>
      <c r="RBU308" s="81"/>
      <c r="RBV308" s="81"/>
      <c r="RBW308" s="81"/>
      <c r="RBX308" s="81"/>
      <c r="RBY308" s="81"/>
      <c r="RBZ308" s="81"/>
      <c r="RCA308" s="81"/>
      <c r="RCB308" s="81"/>
      <c r="RCC308" s="81"/>
      <c r="RCD308" s="81"/>
      <c r="RCE308" s="81"/>
      <c r="RCF308" s="81"/>
      <c r="RCG308" s="81"/>
      <c r="RCH308" s="81"/>
      <c r="RCI308" s="81"/>
      <c r="RCJ308" s="81"/>
      <c r="RCK308" s="81"/>
      <c r="RCL308" s="81"/>
      <c r="RCM308" s="81"/>
      <c r="RCN308" s="81"/>
      <c r="RCO308" s="81"/>
      <c r="RCP308" s="81"/>
      <c r="RCQ308" s="81"/>
      <c r="RCR308" s="81"/>
      <c r="RCS308" s="81"/>
      <c r="RCT308" s="81"/>
      <c r="RCU308" s="81"/>
      <c r="RCV308" s="81"/>
      <c r="RCW308" s="81"/>
      <c r="RCX308" s="81"/>
      <c r="RCY308" s="81"/>
      <c r="RCZ308" s="81"/>
      <c r="RDA308" s="81"/>
      <c r="RDB308" s="81"/>
      <c r="RDC308" s="81"/>
      <c r="RDD308" s="81"/>
      <c r="RDE308" s="81"/>
      <c r="RDF308" s="81"/>
      <c r="RDG308" s="81"/>
      <c r="RDH308" s="81"/>
      <c r="RDI308" s="81"/>
      <c r="RDJ308" s="81"/>
      <c r="RDK308" s="81"/>
      <c r="RDL308" s="81"/>
      <c r="RDM308" s="81"/>
      <c r="RDN308" s="81"/>
      <c r="RDO308" s="81"/>
      <c r="RDP308" s="81"/>
      <c r="RDQ308" s="81"/>
      <c r="RDR308" s="81"/>
      <c r="RDS308" s="81"/>
      <c r="RDT308" s="81"/>
      <c r="RDU308" s="81"/>
      <c r="RDV308" s="81"/>
      <c r="RDW308" s="81"/>
      <c r="RDX308" s="81"/>
      <c r="RDY308" s="81"/>
      <c r="RDZ308" s="81"/>
      <c r="REA308" s="81"/>
      <c r="REB308" s="81"/>
      <c r="REC308" s="81"/>
      <c r="RED308" s="81"/>
      <c r="REE308" s="81"/>
      <c r="REF308" s="81"/>
      <c r="REG308" s="81"/>
      <c r="REH308" s="81"/>
      <c r="REI308" s="81"/>
      <c r="REJ308" s="81"/>
      <c r="REK308" s="81"/>
      <c r="REL308" s="81"/>
      <c r="REM308" s="81"/>
      <c r="REN308" s="81"/>
      <c r="REO308" s="81"/>
      <c r="REP308" s="81"/>
      <c r="REQ308" s="81"/>
      <c r="RER308" s="81"/>
      <c r="RES308" s="81"/>
      <c r="RET308" s="81"/>
      <c r="REU308" s="81"/>
      <c r="REV308" s="81"/>
      <c r="REW308" s="81"/>
      <c r="REX308" s="81"/>
      <c r="REY308" s="81"/>
      <c r="REZ308" s="81"/>
      <c r="RFA308" s="81"/>
      <c r="RFB308" s="81"/>
      <c r="RFC308" s="81"/>
      <c r="RFD308" s="81"/>
      <c r="RFE308" s="81"/>
      <c r="RFF308" s="81"/>
      <c r="RFG308" s="81"/>
      <c r="RFH308" s="81"/>
      <c r="RFI308" s="81"/>
      <c r="RFJ308" s="81"/>
      <c r="RFK308" s="81"/>
      <c r="RFL308" s="81"/>
      <c r="RFM308" s="81"/>
      <c r="RFN308" s="81"/>
      <c r="RFO308" s="81"/>
      <c r="RFP308" s="81"/>
      <c r="RFQ308" s="81"/>
      <c r="RFR308" s="81"/>
      <c r="RFS308" s="81"/>
      <c r="RFT308" s="81"/>
      <c r="RFU308" s="81"/>
      <c r="RFV308" s="81"/>
      <c r="RFW308" s="81"/>
      <c r="RFX308" s="81"/>
      <c r="RFY308" s="81"/>
      <c r="RFZ308" s="81"/>
      <c r="RGA308" s="81"/>
      <c r="RGB308" s="81"/>
      <c r="RGC308" s="81"/>
      <c r="RGD308" s="81"/>
      <c r="RGE308" s="81"/>
      <c r="RGF308" s="81"/>
      <c r="RGG308" s="81"/>
      <c r="RGH308" s="81"/>
      <c r="RGI308" s="81"/>
      <c r="RGJ308" s="81"/>
      <c r="RGK308" s="81"/>
      <c r="RGL308" s="81"/>
      <c r="RGM308" s="81"/>
      <c r="RGN308" s="81"/>
      <c r="RGO308" s="81"/>
      <c r="RGP308" s="81"/>
      <c r="RGQ308" s="81"/>
      <c r="RGR308" s="81"/>
      <c r="RGS308" s="81"/>
      <c r="RGT308" s="81"/>
      <c r="RGU308" s="81"/>
      <c r="RGV308" s="81"/>
      <c r="RGW308" s="81"/>
      <c r="RGX308" s="81"/>
      <c r="RGY308" s="81"/>
      <c r="RGZ308" s="81"/>
      <c r="RHA308" s="81"/>
      <c r="RHB308" s="81"/>
      <c r="RHC308" s="81"/>
      <c r="RHD308" s="81"/>
      <c r="RHE308" s="81"/>
      <c r="RHF308" s="81"/>
      <c r="RHG308" s="81"/>
      <c r="RHH308" s="81"/>
      <c r="RHI308" s="81"/>
      <c r="RHJ308" s="81"/>
      <c r="RHK308" s="81"/>
      <c r="RHL308" s="81"/>
      <c r="RHM308" s="81"/>
      <c r="RHN308" s="81"/>
      <c r="RHO308" s="81"/>
      <c r="RHP308" s="81"/>
      <c r="RHQ308" s="81"/>
      <c r="RHR308" s="81"/>
      <c r="RHS308" s="81"/>
      <c r="RHT308" s="81"/>
      <c r="RHU308" s="81"/>
      <c r="RHV308" s="81"/>
      <c r="RHW308" s="81"/>
      <c r="RHX308" s="81"/>
      <c r="RHY308" s="81"/>
      <c r="RHZ308" s="81"/>
      <c r="RIA308" s="81"/>
      <c r="RIB308" s="81"/>
      <c r="RIC308" s="81"/>
      <c r="RID308" s="81"/>
      <c r="RIE308" s="81"/>
      <c r="RIF308" s="81"/>
      <c r="RIG308" s="81"/>
      <c r="RIH308" s="81"/>
      <c r="RII308" s="81"/>
      <c r="RIJ308" s="81"/>
      <c r="RIK308" s="81"/>
      <c r="RIL308" s="81"/>
      <c r="RIM308" s="81"/>
      <c r="RIN308" s="81"/>
      <c r="RIO308" s="81"/>
      <c r="RIP308" s="81"/>
      <c r="RIQ308" s="81"/>
      <c r="RIR308" s="81"/>
      <c r="RIS308" s="81"/>
      <c r="RIT308" s="81"/>
      <c r="RIU308" s="81"/>
      <c r="RIV308" s="81"/>
      <c r="RIW308" s="81"/>
      <c r="RIX308" s="81"/>
      <c r="RIY308" s="81"/>
      <c r="RIZ308" s="81"/>
      <c r="RJA308" s="81"/>
      <c r="RJB308" s="81"/>
      <c r="RJC308" s="81"/>
      <c r="RJD308" s="81"/>
      <c r="RJE308" s="81"/>
      <c r="RJF308" s="81"/>
      <c r="RJG308" s="81"/>
      <c r="RJH308" s="81"/>
      <c r="RJI308" s="81"/>
      <c r="RJJ308" s="81"/>
      <c r="RJK308" s="81"/>
      <c r="RJL308" s="81"/>
      <c r="RJM308" s="81"/>
      <c r="RJN308" s="81"/>
      <c r="RJO308" s="81"/>
      <c r="RJP308" s="81"/>
      <c r="RJQ308" s="81"/>
      <c r="RJR308" s="81"/>
      <c r="RJS308" s="81"/>
      <c r="RJT308" s="81"/>
      <c r="RJU308" s="81"/>
      <c r="RJV308" s="81"/>
      <c r="RJW308" s="81"/>
      <c r="RJX308" s="81"/>
      <c r="RJY308" s="81"/>
      <c r="RJZ308" s="81"/>
      <c r="RKA308" s="81"/>
      <c r="RKB308" s="81"/>
      <c r="RKC308" s="81"/>
      <c r="RKD308" s="81"/>
      <c r="RKE308" s="81"/>
      <c r="RKF308" s="81"/>
      <c r="RKG308" s="81"/>
      <c r="RKH308" s="81"/>
      <c r="RKI308" s="81"/>
      <c r="RKJ308" s="81"/>
      <c r="RKK308" s="81"/>
      <c r="RKL308" s="81"/>
      <c r="RKM308" s="81"/>
      <c r="RKN308" s="81"/>
      <c r="RKO308" s="81"/>
      <c r="RKP308" s="81"/>
      <c r="RKQ308" s="81"/>
      <c r="RKR308" s="81"/>
      <c r="RKS308" s="81"/>
      <c r="RKT308" s="81"/>
      <c r="RKU308" s="81"/>
      <c r="RKV308" s="81"/>
      <c r="RKW308" s="81"/>
      <c r="RKX308" s="81"/>
      <c r="RKY308" s="81"/>
      <c r="RKZ308" s="81"/>
      <c r="RLA308" s="81"/>
      <c r="RLB308" s="81"/>
      <c r="RLC308" s="81"/>
      <c r="RLD308" s="81"/>
      <c r="RLE308" s="81"/>
      <c r="RLF308" s="81"/>
      <c r="RLG308" s="81"/>
      <c r="RLH308" s="81"/>
      <c r="RLI308" s="81"/>
      <c r="RLJ308" s="81"/>
      <c r="RLK308" s="81"/>
      <c r="RLL308" s="81"/>
      <c r="RLM308" s="81"/>
      <c r="RLN308" s="81"/>
      <c r="RLO308" s="81"/>
      <c r="RLP308" s="81"/>
      <c r="RLQ308" s="81"/>
      <c r="RLR308" s="81"/>
      <c r="RLS308" s="81"/>
      <c r="RLT308" s="81"/>
      <c r="RLU308" s="81"/>
      <c r="RLV308" s="81"/>
      <c r="RLW308" s="81"/>
      <c r="RLX308" s="81"/>
      <c r="RLY308" s="81"/>
      <c r="RLZ308" s="81"/>
      <c r="RMA308" s="81"/>
      <c r="RMB308" s="81"/>
      <c r="RMC308" s="81"/>
      <c r="RMD308" s="81"/>
      <c r="RME308" s="81"/>
      <c r="RMF308" s="81"/>
      <c r="RMG308" s="81"/>
      <c r="RMH308" s="81"/>
      <c r="RMI308" s="81"/>
      <c r="RMJ308" s="81"/>
      <c r="RMK308" s="81"/>
      <c r="RML308" s="81"/>
      <c r="RMM308" s="81"/>
      <c r="RMN308" s="81"/>
      <c r="RMO308" s="81"/>
      <c r="RMP308" s="81"/>
      <c r="RMQ308" s="81"/>
      <c r="RMR308" s="81"/>
      <c r="RMS308" s="81"/>
      <c r="RMT308" s="81"/>
      <c r="RMU308" s="81"/>
      <c r="RMV308" s="81"/>
      <c r="RMW308" s="81"/>
      <c r="RMX308" s="81"/>
      <c r="RMY308" s="81"/>
      <c r="RMZ308" s="81"/>
      <c r="RNA308" s="81"/>
      <c r="RNB308" s="81"/>
      <c r="RNC308" s="81"/>
      <c r="RND308" s="81"/>
      <c r="RNE308" s="81"/>
      <c r="RNF308" s="81"/>
      <c r="RNG308" s="81"/>
      <c r="RNH308" s="81"/>
      <c r="RNI308" s="81"/>
      <c r="RNJ308" s="81"/>
      <c r="RNK308" s="81"/>
      <c r="RNL308" s="81"/>
      <c r="RNM308" s="81"/>
      <c r="RNN308" s="81"/>
      <c r="RNO308" s="81"/>
      <c r="RNP308" s="81"/>
      <c r="RNQ308" s="81"/>
      <c r="RNR308" s="81"/>
      <c r="RNS308" s="81"/>
      <c r="RNT308" s="81"/>
      <c r="RNU308" s="81"/>
      <c r="RNV308" s="81"/>
      <c r="RNW308" s="81"/>
      <c r="RNX308" s="81"/>
      <c r="RNY308" s="81"/>
      <c r="RNZ308" s="81"/>
      <c r="ROA308" s="81"/>
      <c r="ROB308" s="81"/>
      <c r="ROC308" s="81"/>
      <c r="ROD308" s="81"/>
      <c r="ROE308" s="81"/>
      <c r="ROF308" s="81"/>
      <c r="ROG308" s="81"/>
      <c r="ROH308" s="81"/>
      <c r="ROI308" s="81"/>
      <c r="ROJ308" s="81"/>
      <c r="ROK308" s="81"/>
      <c r="ROL308" s="81"/>
      <c r="ROM308" s="81"/>
      <c r="RON308" s="81"/>
      <c r="ROO308" s="81"/>
      <c r="ROP308" s="81"/>
      <c r="ROQ308" s="81"/>
      <c r="ROR308" s="81"/>
      <c r="ROS308" s="81"/>
      <c r="ROT308" s="81"/>
      <c r="ROU308" s="81"/>
      <c r="ROV308" s="81"/>
      <c r="ROW308" s="81"/>
      <c r="ROX308" s="81"/>
      <c r="ROY308" s="81"/>
      <c r="ROZ308" s="81"/>
      <c r="RPA308" s="81"/>
      <c r="RPB308" s="81"/>
      <c r="RPC308" s="81"/>
      <c r="RPD308" s="81"/>
      <c r="RPE308" s="81"/>
      <c r="RPF308" s="81"/>
      <c r="RPG308" s="81"/>
      <c r="RPH308" s="81"/>
      <c r="RPI308" s="81"/>
      <c r="RPJ308" s="81"/>
      <c r="RPK308" s="81"/>
      <c r="RPL308" s="81"/>
      <c r="RPM308" s="81"/>
      <c r="RPN308" s="81"/>
      <c r="RPO308" s="81"/>
      <c r="RPP308" s="81"/>
      <c r="RPQ308" s="81"/>
      <c r="RPR308" s="81"/>
      <c r="RPS308" s="81"/>
      <c r="RPT308" s="81"/>
      <c r="RPU308" s="81"/>
      <c r="RPV308" s="81"/>
      <c r="RPW308" s="81"/>
      <c r="RPX308" s="81"/>
      <c r="RPY308" s="81"/>
      <c r="RPZ308" s="81"/>
      <c r="RQA308" s="81"/>
      <c r="RQB308" s="81"/>
      <c r="RQC308" s="81"/>
      <c r="RQD308" s="81"/>
      <c r="RQE308" s="81"/>
      <c r="RQF308" s="81"/>
      <c r="RQG308" s="81"/>
      <c r="RQH308" s="81"/>
      <c r="RQI308" s="81"/>
      <c r="RQJ308" s="81"/>
      <c r="RQK308" s="81"/>
      <c r="RQL308" s="81"/>
      <c r="RQM308" s="81"/>
      <c r="RQN308" s="81"/>
      <c r="RQO308" s="81"/>
      <c r="RQP308" s="81"/>
      <c r="RQQ308" s="81"/>
      <c r="RQR308" s="81"/>
      <c r="RQS308" s="81"/>
      <c r="RQT308" s="81"/>
      <c r="RQU308" s="81"/>
      <c r="RQV308" s="81"/>
      <c r="RQW308" s="81"/>
      <c r="RQX308" s="81"/>
      <c r="RQY308" s="81"/>
      <c r="RQZ308" s="81"/>
      <c r="RRA308" s="81"/>
      <c r="RRB308" s="81"/>
      <c r="RRC308" s="81"/>
      <c r="RRD308" s="81"/>
      <c r="RRE308" s="81"/>
      <c r="RRF308" s="81"/>
      <c r="RRG308" s="81"/>
      <c r="RRH308" s="81"/>
      <c r="RRI308" s="81"/>
      <c r="RRJ308" s="81"/>
      <c r="RRK308" s="81"/>
      <c r="RRL308" s="81"/>
      <c r="RRM308" s="81"/>
      <c r="RRN308" s="81"/>
      <c r="RRO308" s="81"/>
      <c r="RRP308" s="81"/>
      <c r="RRQ308" s="81"/>
      <c r="RRR308" s="81"/>
      <c r="RRS308" s="81"/>
      <c r="RRT308" s="81"/>
      <c r="RRU308" s="81"/>
      <c r="RRV308" s="81"/>
      <c r="RRW308" s="81"/>
      <c r="RRX308" s="81"/>
      <c r="RRY308" s="81"/>
      <c r="RRZ308" s="81"/>
      <c r="RSA308" s="81"/>
      <c r="RSB308" s="81"/>
      <c r="RSC308" s="81"/>
      <c r="RSD308" s="81"/>
      <c r="RSE308" s="81"/>
      <c r="RSF308" s="81"/>
      <c r="RSG308" s="81"/>
      <c r="RSH308" s="81"/>
      <c r="RSI308" s="81"/>
      <c r="RSJ308" s="81"/>
      <c r="RSK308" s="81"/>
      <c r="RSL308" s="81"/>
      <c r="RSM308" s="81"/>
      <c r="RSN308" s="81"/>
      <c r="RSO308" s="81"/>
      <c r="RSP308" s="81"/>
      <c r="RSQ308" s="81"/>
      <c r="RSR308" s="81"/>
      <c r="RSS308" s="81"/>
      <c r="RST308" s="81"/>
      <c r="RSU308" s="81"/>
      <c r="RSV308" s="81"/>
      <c r="RSW308" s="81"/>
      <c r="RSX308" s="81"/>
      <c r="RSY308" s="81"/>
      <c r="RSZ308" s="81"/>
      <c r="RTA308" s="81"/>
      <c r="RTB308" s="81"/>
      <c r="RTC308" s="81"/>
      <c r="RTD308" s="81"/>
      <c r="RTE308" s="81"/>
      <c r="RTF308" s="81"/>
      <c r="RTG308" s="81"/>
      <c r="RTH308" s="81"/>
      <c r="RTI308" s="81"/>
      <c r="RTJ308" s="81"/>
      <c r="RTK308" s="81"/>
      <c r="RTL308" s="81"/>
      <c r="RTM308" s="81"/>
      <c r="RTN308" s="81"/>
      <c r="RTO308" s="81"/>
      <c r="RTP308" s="81"/>
      <c r="RTQ308" s="81"/>
      <c r="RTR308" s="81"/>
      <c r="RTS308" s="81"/>
      <c r="RTT308" s="81"/>
      <c r="RTU308" s="81"/>
      <c r="RTV308" s="81"/>
      <c r="RTW308" s="81"/>
      <c r="RTX308" s="81"/>
      <c r="RTY308" s="81"/>
      <c r="RTZ308" s="81"/>
      <c r="RUA308" s="81"/>
      <c r="RUB308" s="81"/>
      <c r="RUC308" s="81"/>
      <c r="RUD308" s="81"/>
      <c r="RUE308" s="81"/>
      <c r="RUF308" s="81"/>
      <c r="RUG308" s="81"/>
      <c r="RUH308" s="81"/>
      <c r="RUI308" s="81"/>
      <c r="RUJ308" s="81"/>
      <c r="RUK308" s="81"/>
      <c r="RUL308" s="81"/>
      <c r="RUM308" s="81"/>
      <c r="RUN308" s="81"/>
      <c r="RUO308" s="81"/>
      <c r="RUP308" s="81"/>
      <c r="RUQ308" s="81"/>
      <c r="RUR308" s="81"/>
      <c r="RUS308" s="81"/>
      <c r="RUT308" s="81"/>
      <c r="RUU308" s="81"/>
      <c r="RUV308" s="81"/>
      <c r="RUW308" s="81"/>
      <c r="RUX308" s="81"/>
      <c r="RUY308" s="81"/>
      <c r="RUZ308" s="81"/>
      <c r="RVA308" s="81"/>
      <c r="RVB308" s="81"/>
      <c r="RVC308" s="81"/>
      <c r="RVD308" s="81"/>
      <c r="RVE308" s="81"/>
      <c r="RVF308" s="81"/>
      <c r="RVG308" s="81"/>
      <c r="RVH308" s="81"/>
      <c r="RVI308" s="81"/>
      <c r="RVJ308" s="81"/>
      <c r="RVK308" s="81"/>
      <c r="RVL308" s="81"/>
      <c r="RVM308" s="81"/>
      <c r="RVN308" s="81"/>
      <c r="RVO308" s="81"/>
      <c r="RVP308" s="81"/>
      <c r="RVQ308" s="81"/>
      <c r="RVR308" s="81"/>
      <c r="RVS308" s="81"/>
      <c r="RVT308" s="81"/>
      <c r="RVU308" s="81"/>
      <c r="RVV308" s="81"/>
      <c r="RVW308" s="81"/>
      <c r="RVX308" s="81"/>
      <c r="RVY308" s="81"/>
      <c r="RVZ308" s="81"/>
      <c r="RWA308" s="81"/>
      <c r="RWB308" s="81"/>
      <c r="RWC308" s="81"/>
      <c r="RWD308" s="81"/>
      <c r="RWE308" s="81"/>
      <c r="RWF308" s="81"/>
      <c r="RWG308" s="81"/>
      <c r="RWH308" s="81"/>
      <c r="RWI308" s="81"/>
      <c r="RWJ308" s="81"/>
      <c r="RWK308" s="81"/>
      <c r="RWL308" s="81"/>
      <c r="RWM308" s="81"/>
      <c r="RWN308" s="81"/>
      <c r="RWO308" s="81"/>
      <c r="RWP308" s="81"/>
      <c r="RWQ308" s="81"/>
      <c r="RWR308" s="81"/>
      <c r="RWS308" s="81"/>
      <c r="RWT308" s="81"/>
      <c r="RWU308" s="81"/>
      <c r="RWV308" s="81"/>
      <c r="RWW308" s="81"/>
      <c r="RWX308" s="81"/>
      <c r="RWY308" s="81"/>
      <c r="RWZ308" s="81"/>
      <c r="RXA308" s="81"/>
      <c r="RXB308" s="81"/>
      <c r="RXC308" s="81"/>
      <c r="RXD308" s="81"/>
      <c r="RXE308" s="81"/>
      <c r="RXF308" s="81"/>
      <c r="RXG308" s="81"/>
      <c r="RXH308" s="81"/>
      <c r="RXI308" s="81"/>
      <c r="RXJ308" s="81"/>
      <c r="RXK308" s="81"/>
      <c r="RXL308" s="81"/>
      <c r="RXM308" s="81"/>
      <c r="RXN308" s="81"/>
      <c r="RXO308" s="81"/>
      <c r="RXP308" s="81"/>
      <c r="RXQ308" s="81"/>
      <c r="RXR308" s="81"/>
      <c r="RXS308" s="81"/>
      <c r="RXT308" s="81"/>
      <c r="RXU308" s="81"/>
      <c r="RXV308" s="81"/>
      <c r="RXW308" s="81"/>
      <c r="RXX308" s="81"/>
      <c r="RXY308" s="81"/>
      <c r="RXZ308" s="81"/>
      <c r="RYA308" s="81"/>
      <c r="RYB308" s="81"/>
      <c r="RYC308" s="81"/>
      <c r="RYD308" s="81"/>
      <c r="RYE308" s="81"/>
      <c r="RYF308" s="81"/>
      <c r="RYG308" s="81"/>
      <c r="RYH308" s="81"/>
      <c r="RYI308" s="81"/>
      <c r="RYJ308" s="81"/>
      <c r="RYK308" s="81"/>
      <c r="RYL308" s="81"/>
      <c r="RYM308" s="81"/>
      <c r="RYN308" s="81"/>
      <c r="RYO308" s="81"/>
      <c r="RYP308" s="81"/>
      <c r="RYQ308" s="81"/>
      <c r="RYR308" s="81"/>
      <c r="RYS308" s="81"/>
      <c r="RYT308" s="81"/>
      <c r="RYU308" s="81"/>
      <c r="RYV308" s="81"/>
      <c r="RYW308" s="81"/>
      <c r="RYX308" s="81"/>
      <c r="RYY308" s="81"/>
      <c r="RYZ308" s="81"/>
      <c r="RZA308" s="81"/>
      <c r="RZB308" s="81"/>
      <c r="RZC308" s="81"/>
      <c r="RZD308" s="81"/>
      <c r="RZE308" s="81"/>
      <c r="RZF308" s="81"/>
      <c r="RZG308" s="81"/>
      <c r="RZH308" s="81"/>
      <c r="RZI308" s="81"/>
      <c r="RZJ308" s="81"/>
      <c r="RZK308" s="81"/>
      <c r="RZL308" s="81"/>
      <c r="RZM308" s="81"/>
      <c r="RZN308" s="81"/>
      <c r="RZO308" s="81"/>
      <c r="RZP308" s="81"/>
      <c r="RZQ308" s="81"/>
      <c r="RZR308" s="81"/>
      <c r="RZS308" s="81"/>
      <c r="RZT308" s="81"/>
      <c r="RZU308" s="81"/>
      <c r="RZV308" s="81"/>
      <c r="RZW308" s="81"/>
      <c r="RZX308" s="81"/>
      <c r="RZY308" s="81"/>
      <c r="RZZ308" s="81"/>
      <c r="SAA308" s="81"/>
      <c r="SAB308" s="81"/>
      <c r="SAC308" s="81"/>
      <c r="SAD308" s="81"/>
      <c r="SAE308" s="81"/>
      <c r="SAF308" s="81"/>
      <c r="SAG308" s="81"/>
      <c r="SAH308" s="81"/>
      <c r="SAI308" s="81"/>
      <c r="SAJ308" s="81"/>
      <c r="SAK308" s="81"/>
      <c r="SAL308" s="81"/>
      <c r="SAM308" s="81"/>
      <c r="SAN308" s="81"/>
      <c r="SAO308" s="81"/>
      <c r="SAP308" s="81"/>
      <c r="SAQ308" s="81"/>
      <c r="SAR308" s="81"/>
      <c r="SAS308" s="81"/>
      <c r="SAT308" s="81"/>
      <c r="SAU308" s="81"/>
      <c r="SAV308" s="81"/>
      <c r="SAW308" s="81"/>
      <c r="SAX308" s="81"/>
      <c r="SAY308" s="81"/>
      <c r="SAZ308" s="81"/>
      <c r="SBA308" s="81"/>
      <c r="SBB308" s="81"/>
      <c r="SBC308" s="81"/>
      <c r="SBD308" s="81"/>
      <c r="SBE308" s="81"/>
      <c r="SBF308" s="81"/>
      <c r="SBG308" s="81"/>
      <c r="SBH308" s="81"/>
      <c r="SBI308" s="81"/>
      <c r="SBJ308" s="81"/>
      <c r="SBK308" s="81"/>
      <c r="SBL308" s="81"/>
      <c r="SBM308" s="81"/>
      <c r="SBN308" s="81"/>
      <c r="SBO308" s="81"/>
      <c r="SBP308" s="81"/>
      <c r="SBQ308" s="81"/>
      <c r="SBR308" s="81"/>
      <c r="SBS308" s="81"/>
      <c r="SBT308" s="81"/>
      <c r="SBU308" s="81"/>
      <c r="SBV308" s="81"/>
      <c r="SBW308" s="81"/>
      <c r="SBX308" s="81"/>
      <c r="SBY308" s="81"/>
      <c r="SBZ308" s="81"/>
      <c r="SCA308" s="81"/>
      <c r="SCB308" s="81"/>
      <c r="SCC308" s="81"/>
      <c r="SCD308" s="81"/>
      <c r="SCE308" s="81"/>
      <c r="SCF308" s="81"/>
      <c r="SCG308" s="81"/>
      <c r="SCH308" s="81"/>
      <c r="SCI308" s="81"/>
      <c r="SCJ308" s="81"/>
      <c r="SCK308" s="81"/>
      <c r="SCL308" s="81"/>
      <c r="SCM308" s="81"/>
      <c r="SCN308" s="81"/>
      <c r="SCO308" s="81"/>
      <c r="SCP308" s="81"/>
      <c r="SCQ308" s="81"/>
      <c r="SCR308" s="81"/>
      <c r="SCS308" s="81"/>
      <c r="SCT308" s="81"/>
      <c r="SCU308" s="81"/>
      <c r="SCV308" s="81"/>
      <c r="SCW308" s="81"/>
      <c r="SCX308" s="81"/>
      <c r="SCY308" s="81"/>
      <c r="SCZ308" s="81"/>
      <c r="SDA308" s="81"/>
      <c r="SDB308" s="81"/>
      <c r="SDC308" s="81"/>
      <c r="SDD308" s="81"/>
      <c r="SDE308" s="81"/>
      <c r="SDF308" s="81"/>
      <c r="SDG308" s="81"/>
      <c r="SDH308" s="81"/>
      <c r="SDI308" s="81"/>
      <c r="SDJ308" s="81"/>
      <c r="SDK308" s="81"/>
      <c r="SDL308" s="81"/>
      <c r="SDM308" s="81"/>
      <c r="SDN308" s="81"/>
      <c r="SDO308" s="81"/>
      <c r="SDP308" s="81"/>
      <c r="SDQ308" s="81"/>
      <c r="SDR308" s="81"/>
      <c r="SDS308" s="81"/>
      <c r="SDT308" s="81"/>
      <c r="SDU308" s="81"/>
      <c r="SDV308" s="81"/>
      <c r="SDW308" s="81"/>
      <c r="SDX308" s="81"/>
      <c r="SDY308" s="81"/>
      <c r="SDZ308" s="81"/>
      <c r="SEA308" s="81"/>
      <c r="SEB308" s="81"/>
      <c r="SEC308" s="81"/>
      <c r="SED308" s="81"/>
      <c r="SEE308" s="81"/>
      <c r="SEF308" s="81"/>
      <c r="SEG308" s="81"/>
      <c r="SEH308" s="81"/>
      <c r="SEI308" s="81"/>
      <c r="SEJ308" s="81"/>
      <c r="SEK308" s="81"/>
      <c r="SEL308" s="81"/>
      <c r="SEM308" s="81"/>
      <c r="SEN308" s="81"/>
      <c r="SEO308" s="81"/>
      <c r="SEP308" s="81"/>
      <c r="SEQ308" s="81"/>
      <c r="SER308" s="81"/>
      <c r="SES308" s="81"/>
      <c r="SET308" s="81"/>
      <c r="SEU308" s="81"/>
      <c r="SEV308" s="81"/>
      <c r="SEW308" s="81"/>
      <c r="SEX308" s="81"/>
      <c r="SEY308" s="81"/>
      <c r="SEZ308" s="81"/>
      <c r="SFA308" s="81"/>
      <c r="SFB308" s="81"/>
      <c r="SFC308" s="81"/>
      <c r="SFD308" s="81"/>
      <c r="SFE308" s="81"/>
      <c r="SFF308" s="81"/>
      <c r="SFG308" s="81"/>
      <c r="SFH308" s="81"/>
      <c r="SFI308" s="81"/>
      <c r="SFJ308" s="81"/>
      <c r="SFK308" s="81"/>
      <c r="SFL308" s="81"/>
      <c r="SFM308" s="81"/>
      <c r="SFN308" s="81"/>
      <c r="SFO308" s="81"/>
      <c r="SFP308" s="81"/>
      <c r="SFQ308" s="81"/>
      <c r="SFR308" s="81"/>
      <c r="SFS308" s="81"/>
      <c r="SFT308" s="81"/>
      <c r="SFU308" s="81"/>
      <c r="SFV308" s="81"/>
      <c r="SFW308" s="81"/>
      <c r="SFX308" s="81"/>
      <c r="SFY308" s="81"/>
      <c r="SFZ308" s="81"/>
      <c r="SGA308" s="81"/>
      <c r="SGB308" s="81"/>
      <c r="SGC308" s="81"/>
      <c r="SGD308" s="81"/>
      <c r="SGE308" s="81"/>
      <c r="SGF308" s="81"/>
      <c r="SGG308" s="81"/>
      <c r="SGH308" s="81"/>
      <c r="SGI308" s="81"/>
      <c r="SGJ308" s="81"/>
      <c r="SGK308" s="81"/>
      <c r="SGL308" s="81"/>
      <c r="SGM308" s="81"/>
      <c r="SGN308" s="81"/>
      <c r="SGO308" s="81"/>
      <c r="SGP308" s="81"/>
      <c r="SGQ308" s="81"/>
      <c r="SGR308" s="81"/>
      <c r="SGS308" s="81"/>
      <c r="SGT308" s="81"/>
      <c r="SGU308" s="81"/>
      <c r="SGV308" s="81"/>
      <c r="SGW308" s="81"/>
      <c r="SGX308" s="81"/>
      <c r="SGY308" s="81"/>
      <c r="SGZ308" s="81"/>
      <c r="SHA308" s="81"/>
      <c r="SHB308" s="81"/>
      <c r="SHC308" s="81"/>
      <c r="SHD308" s="81"/>
      <c r="SHE308" s="81"/>
      <c r="SHF308" s="81"/>
      <c r="SHG308" s="81"/>
      <c r="SHH308" s="81"/>
      <c r="SHI308" s="81"/>
      <c r="SHJ308" s="81"/>
      <c r="SHK308" s="81"/>
      <c r="SHL308" s="81"/>
      <c r="SHM308" s="81"/>
      <c r="SHN308" s="81"/>
      <c r="SHO308" s="81"/>
      <c r="SHP308" s="81"/>
      <c r="SHQ308" s="81"/>
      <c r="SHR308" s="81"/>
      <c r="SHS308" s="81"/>
      <c r="SHT308" s="81"/>
      <c r="SHU308" s="81"/>
      <c r="SHV308" s="81"/>
      <c r="SHW308" s="81"/>
      <c r="SHX308" s="81"/>
      <c r="SHY308" s="81"/>
      <c r="SHZ308" s="81"/>
      <c r="SIA308" s="81"/>
      <c r="SIB308" s="81"/>
      <c r="SIC308" s="81"/>
      <c r="SID308" s="81"/>
      <c r="SIE308" s="81"/>
      <c r="SIF308" s="81"/>
      <c r="SIG308" s="81"/>
      <c r="SIH308" s="81"/>
      <c r="SII308" s="81"/>
      <c r="SIJ308" s="81"/>
      <c r="SIK308" s="81"/>
      <c r="SIL308" s="81"/>
      <c r="SIM308" s="81"/>
      <c r="SIN308" s="81"/>
      <c r="SIO308" s="81"/>
      <c r="SIP308" s="81"/>
      <c r="SIQ308" s="81"/>
      <c r="SIR308" s="81"/>
      <c r="SIS308" s="81"/>
      <c r="SIT308" s="81"/>
      <c r="SIU308" s="81"/>
      <c r="SIV308" s="81"/>
      <c r="SIW308" s="81"/>
      <c r="SIX308" s="81"/>
      <c r="SIY308" s="81"/>
      <c r="SIZ308" s="81"/>
      <c r="SJA308" s="81"/>
      <c r="SJB308" s="81"/>
      <c r="SJC308" s="81"/>
      <c r="SJD308" s="81"/>
      <c r="SJE308" s="81"/>
      <c r="SJF308" s="81"/>
      <c r="SJG308" s="81"/>
      <c r="SJH308" s="81"/>
      <c r="SJI308" s="81"/>
      <c r="SJJ308" s="81"/>
      <c r="SJK308" s="81"/>
      <c r="SJL308" s="81"/>
      <c r="SJM308" s="81"/>
      <c r="SJN308" s="81"/>
      <c r="SJO308" s="81"/>
      <c r="SJP308" s="81"/>
      <c r="SJQ308" s="81"/>
      <c r="SJR308" s="81"/>
      <c r="SJS308" s="81"/>
      <c r="SJT308" s="81"/>
      <c r="SJU308" s="81"/>
      <c r="SJV308" s="81"/>
      <c r="SJW308" s="81"/>
      <c r="SJX308" s="81"/>
      <c r="SJY308" s="81"/>
      <c r="SJZ308" s="81"/>
      <c r="SKA308" s="81"/>
      <c r="SKB308" s="81"/>
      <c r="SKC308" s="81"/>
      <c r="SKD308" s="81"/>
      <c r="SKE308" s="81"/>
      <c r="SKF308" s="81"/>
      <c r="SKG308" s="81"/>
      <c r="SKH308" s="81"/>
      <c r="SKI308" s="81"/>
      <c r="SKJ308" s="81"/>
      <c r="SKK308" s="81"/>
      <c r="SKL308" s="81"/>
      <c r="SKM308" s="81"/>
      <c r="SKN308" s="81"/>
      <c r="SKO308" s="81"/>
      <c r="SKP308" s="81"/>
      <c r="SKQ308" s="81"/>
      <c r="SKR308" s="81"/>
      <c r="SKS308" s="81"/>
      <c r="SKT308" s="81"/>
      <c r="SKU308" s="81"/>
      <c r="SKV308" s="81"/>
      <c r="SKW308" s="81"/>
      <c r="SKX308" s="81"/>
      <c r="SKY308" s="81"/>
      <c r="SKZ308" s="81"/>
      <c r="SLA308" s="81"/>
      <c r="SLB308" s="81"/>
      <c r="SLC308" s="81"/>
      <c r="SLD308" s="81"/>
      <c r="SLE308" s="81"/>
      <c r="SLF308" s="81"/>
      <c r="SLG308" s="81"/>
      <c r="SLH308" s="81"/>
      <c r="SLI308" s="81"/>
      <c r="SLJ308" s="81"/>
      <c r="SLK308" s="81"/>
      <c r="SLL308" s="81"/>
      <c r="SLM308" s="81"/>
      <c r="SLN308" s="81"/>
      <c r="SLO308" s="81"/>
      <c r="SLP308" s="81"/>
      <c r="SLQ308" s="81"/>
      <c r="SLR308" s="81"/>
      <c r="SLS308" s="81"/>
      <c r="SLT308" s="81"/>
      <c r="SLU308" s="81"/>
      <c r="SLV308" s="81"/>
      <c r="SLW308" s="81"/>
      <c r="SLX308" s="81"/>
      <c r="SLY308" s="81"/>
      <c r="SLZ308" s="81"/>
      <c r="SMA308" s="81"/>
      <c r="SMB308" s="81"/>
      <c r="SMC308" s="81"/>
      <c r="SMD308" s="81"/>
      <c r="SME308" s="81"/>
      <c r="SMF308" s="81"/>
      <c r="SMG308" s="81"/>
      <c r="SMH308" s="81"/>
      <c r="SMI308" s="81"/>
      <c r="SMJ308" s="81"/>
      <c r="SMK308" s="81"/>
      <c r="SML308" s="81"/>
      <c r="SMM308" s="81"/>
      <c r="SMN308" s="81"/>
      <c r="SMO308" s="81"/>
      <c r="SMP308" s="81"/>
      <c r="SMQ308" s="81"/>
      <c r="SMR308" s="81"/>
      <c r="SMS308" s="81"/>
      <c r="SMT308" s="81"/>
      <c r="SMU308" s="81"/>
      <c r="SMV308" s="81"/>
      <c r="SMW308" s="81"/>
      <c r="SMX308" s="81"/>
      <c r="SMY308" s="81"/>
      <c r="SMZ308" s="81"/>
      <c r="SNA308" s="81"/>
      <c r="SNB308" s="81"/>
      <c r="SNC308" s="81"/>
      <c r="SND308" s="81"/>
      <c r="SNE308" s="81"/>
      <c r="SNF308" s="81"/>
      <c r="SNG308" s="81"/>
      <c r="SNH308" s="81"/>
      <c r="SNI308" s="81"/>
      <c r="SNJ308" s="81"/>
      <c r="SNK308" s="81"/>
      <c r="SNL308" s="81"/>
      <c r="SNM308" s="81"/>
      <c r="SNN308" s="81"/>
      <c r="SNO308" s="81"/>
      <c r="SNP308" s="81"/>
      <c r="SNQ308" s="81"/>
      <c r="SNR308" s="81"/>
      <c r="SNS308" s="81"/>
      <c r="SNT308" s="81"/>
      <c r="SNU308" s="81"/>
      <c r="SNV308" s="81"/>
      <c r="SNW308" s="81"/>
      <c r="SNX308" s="81"/>
      <c r="SNY308" s="81"/>
      <c r="SNZ308" s="81"/>
      <c r="SOA308" s="81"/>
      <c r="SOB308" s="81"/>
      <c r="SOC308" s="81"/>
      <c r="SOD308" s="81"/>
      <c r="SOE308" s="81"/>
      <c r="SOF308" s="81"/>
      <c r="SOG308" s="81"/>
      <c r="SOH308" s="81"/>
      <c r="SOI308" s="81"/>
      <c r="SOJ308" s="81"/>
      <c r="SOK308" s="81"/>
      <c r="SOL308" s="81"/>
      <c r="SOM308" s="81"/>
      <c r="SON308" s="81"/>
      <c r="SOO308" s="81"/>
      <c r="SOP308" s="81"/>
      <c r="SOQ308" s="81"/>
      <c r="SOR308" s="81"/>
      <c r="SOS308" s="81"/>
      <c r="SOT308" s="81"/>
      <c r="SOU308" s="81"/>
      <c r="SOV308" s="81"/>
      <c r="SOW308" s="81"/>
      <c r="SOX308" s="81"/>
      <c r="SOY308" s="81"/>
      <c r="SOZ308" s="81"/>
      <c r="SPA308" s="81"/>
      <c r="SPB308" s="81"/>
      <c r="SPC308" s="81"/>
      <c r="SPD308" s="81"/>
      <c r="SPE308" s="81"/>
      <c r="SPF308" s="81"/>
      <c r="SPG308" s="81"/>
      <c r="SPH308" s="81"/>
      <c r="SPI308" s="81"/>
      <c r="SPJ308" s="81"/>
      <c r="SPK308" s="81"/>
      <c r="SPL308" s="81"/>
      <c r="SPM308" s="81"/>
      <c r="SPN308" s="81"/>
      <c r="SPO308" s="81"/>
      <c r="SPP308" s="81"/>
      <c r="SPQ308" s="81"/>
      <c r="SPR308" s="81"/>
      <c r="SPS308" s="81"/>
      <c r="SPT308" s="81"/>
      <c r="SPU308" s="81"/>
      <c r="SPV308" s="81"/>
      <c r="SPW308" s="81"/>
      <c r="SPX308" s="81"/>
      <c r="SPY308" s="81"/>
      <c r="SPZ308" s="81"/>
      <c r="SQA308" s="81"/>
      <c r="SQB308" s="81"/>
      <c r="SQC308" s="81"/>
      <c r="SQD308" s="81"/>
      <c r="SQE308" s="81"/>
      <c r="SQF308" s="81"/>
      <c r="SQG308" s="81"/>
      <c r="SQH308" s="81"/>
      <c r="SQI308" s="81"/>
      <c r="SQJ308" s="81"/>
      <c r="SQK308" s="81"/>
      <c r="SQL308" s="81"/>
      <c r="SQM308" s="81"/>
      <c r="SQN308" s="81"/>
      <c r="SQO308" s="81"/>
      <c r="SQP308" s="81"/>
      <c r="SQQ308" s="81"/>
      <c r="SQR308" s="81"/>
      <c r="SQS308" s="81"/>
      <c r="SQT308" s="81"/>
      <c r="SQU308" s="81"/>
      <c r="SQV308" s="81"/>
      <c r="SQW308" s="81"/>
      <c r="SQX308" s="81"/>
      <c r="SQY308" s="81"/>
      <c r="SQZ308" s="81"/>
      <c r="SRA308" s="81"/>
      <c r="SRB308" s="81"/>
      <c r="SRC308" s="81"/>
      <c r="SRD308" s="81"/>
      <c r="SRE308" s="81"/>
      <c r="SRF308" s="81"/>
      <c r="SRG308" s="81"/>
      <c r="SRH308" s="81"/>
      <c r="SRI308" s="81"/>
      <c r="SRJ308" s="81"/>
      <c r="SRK308" s="81"/>
      <c r="SRL308" s="81"/>
      <c r="SRM308" s="81"/>
      <c r="SRN308" s="81"/>
      <c r="SRO308" s="81"/>
      <c r="SRP308" s="81"/>
      <c r="SRQ308" s="81"/>
      <c r="SRR308" s="81"/>
      <c r="SRS308" s="81"/>
      <c r="SRT308" s="81"/>
      <c r="SRU308" s="81"/>
      <c r="SRV308" s="81"/>
      <c r="SRW308" s="81"/>
      <c r="SRX308" s="81"/>
      <c r="SRY308" s="81"/>
      <c r="SRZ308" s="81"/>
      <c r="SSA308" s="81"/>
      <c r="SSB308" s="81"/>
      <c r="SSC308" s="81"/>
      <c r="SSD308" s="81"/>
      <c r="SSE308" s="81"/>
      <c r="SSF308" s="81"/>
      <c r="SSG308" s="81"/>
      <c r="SSH308" s="81"/>
      <c r="SSI308" s="81"/>
      <c r="SSJ308" s="81"/>
      <c r="SSK308" s="81"/>
      <c r="SSL308" s="81"/>
      <c r="SSM308" s="81"/>
      <c r="SSN308" s="81"/>
      <c r="SSO308" s="81"/>
      <c r="SSP308" s="81"/>
      <c r="SSQ308" s="81"/>
      <c r="SSR308" s="81"/>
      <c r="SSS308" s="81"/>
      <c r="SST308" s="81"/>
      <c r="SSU308" s="81"/>
      <c r="SSV308" s="81"/>
      <c r="SSW308" s="81"/>
      <c r="SSX308" s="81"/>
      <c r="SSY308" s="81"/>
      <c r="SSZ308" s="81"/>
      <c r="STA308" s="81"/>
      <c r="STB308" s="81"/>
      <c r="STC308" s="81"/>
      <c r="STD308" s="81"/>
      <c r="STE308" s="81"/>
      <c r="STF308" s="81"/>
      <c r="STG308" s="81"/>
      <c r="STH308" s="81"/>
      <c r="STI308" s="81"/>
      <c r="STJ308" s="81"/>
      <c r="STK308" s="81"/>
      <c r="STL308" s="81"/>
      <c r="STM308" s="81"/>
      <c r="STN308" s="81"/>
      <c r="STO308" s="81"/>
      <c r="STP308" s="81"/>
      <c r="STQ308" s="81"/>
      <c r="STR308" s="81"/>
      <c r="STS308" s="81"/>
      <c r="STT308" s="81"/>
      <c r="STU308" s="81"/>
      <c r="STV308" s="81"/>
      <c r="STW308" s="81"/>
      <c r="STX308" s="81"/>
      <c r="STY308" s="81"/>
      <c r="STZ308" s="81"/>
      <c r="SUA308" s="81"/>
      <c r="SUB308" s="81"/>
      <c r="SUC308" s="81"/>
      <c r="SUD308" s="81"/>
      <c r="SUE308" s="81"/>
      <c r="SUF308" s="81"/>
      <c r="SUG308" s="81"/>
      <c r="SUH308" s="81"/>
      <c r="SUI308" s="81"/>
      <c r="SUJ308" s="81"/>
      <c r="SUK308" s="81"/>
      <c r="SUL308" s="81"/>
      <c r="SUM308" s="81"/>
      <c r="SUN308" s="81"/>
      <c r="SUO308" s="81"/>
      <c r="SUP308" s="81"/>
      <c r="SUQ308" s="81"/>
      <c r="SUR308" s="81"/>
      <c r="SUS308" s="81"/>
      <c r="SUT308" s="81"/>
      <c r="SUU308" s="81"/>
      <c r="SUV308" s="81"/>
      <c r="SUW308" s="81"/>
      <c r="SUX308" s="81"/>
      <c r="SUY308" s="81"/>
      <c r="SUZ308" s="81"/>
      <c r="SVA308" s="81"/>
      <c r="SVB308" s="81"/>
      <c r="SVC308" s="81"/>
      <c r="SVD308" s="81"/>
      <c r="SVE308" s="81"/>
      <c r="SVF308" s="81"/>
      <c r="SVG308" s="81"/>
      <c r="SVH308" s="81"/>
      <c r="SVI308" s="81"/>
      <c r="SVJ308" s="81"/>
      <c r="SVK308" s="81"/>
      <c r="SVL308" s="81"/>
      <c r="SVM308" s="81"/>
      <c r="SVN308" s="81"/>
      <c r="SVO308" s="81"/>
      <c r="SVP308" s="81"/>
      <c r="SVQ308" s="81"/>
      <c r="SVR308" s="81"/>
      <c r="SVS308" s="81"/>
      <c r="SVT308" s="81"/>
      <c r="SVU308" s="81"/>
      <c r="SVV308" s="81"/>
      <c r="SVW308" s="81"/>
      <c r="SVX308" s="81"/>
      <c r="SVY308" s="81"/>
      <c r="SVZ308" s="81"/>
      <c r="SWA308" s="81"/>
      <c r="SWB308" s="81"/>
      <c r="SWC308" s="81"/>
      <c r="SWD308" s="81"/>
      <c r="SWE308" s="81"/>
      <c r="SWF308" s="81"/>
      <c r="SWG308" s="81"/>
      <c r="SWH308" s="81"/>
      <c r="SWI308" s="81"/>
      <c r="SWJ308" s="81"/>
      <c r="SWK308" s="81"/>
      <c r="SWL308" s="81"/>
      <c r="SWM308" s="81"/>
      <c r="SWN308" s="81"/>
      <c r="SWO308" s="81"/>
      <c r="SWP308" s="81"/>
      <c r="SWQ308" s="81"/>
      <c r="SWR308" s="81"/>
      <c r="SWS308" s="81"/>
      <c r="SWT308" s="81"/>
      <c r="SWU308" s="81"/>
      <c r="SWV308" s="81"/>
      <c r="SWW308" s="81"/>
      <c r="SWX308" s="81"/>
      <c r="SWY308" s="81"/>
      <c r="SWZ308" s="81"/>
      <c r="SXA308" s="81"/>
      <c r="SXB308" s="81"/>
      <c r="SXC308" s="81"/>
      <c r="SXD308" s="81"/>
      <c r="SXE308" s="81"/>
      <c r="SXF308" s="81"/>
      <c r="SXG308" s="81"/>
      <c r="SXH308" s="81"/>
      <c r="SXI308" s="81"/>
      <c r="SXJ308" s="81"/>
      <c r="SXK308" s="81"/>
      <c r="SXL308" s="81"/>
      <c r="SXM308" s="81"/>
      <c r="SXN308" s="81"/>
      <c r="SXO308" s="81"/>
      <c r="SXP308" s="81"/>
      <c r="SXQ308" s="81"/>
      <c r="SXR308" s="81"/>
      <c r="SXS308" s="81"/>
      <c r="SXT308" s="81"/>
      <c r="SXU308" s="81"/>
      <c r="SXV308" s="81"/>
      <c r="SXW308" s="81"/>
      <c r="SXX308" s="81"/>
      <c r="SXY308" s="81"/>
      <c r="SXZ308" s="81"/>
      <c r="SYA308" s="81"/>
      <c r="SYB308" s="81"/>
      <c r="SYC308" s="81"/>
      <c r="SYD308" s="81"/>
      <c r="SYE308" s="81"/>
      <c r="SYF308" s="81"/>
      <c r="SYG308" s="81"/>
      <c r="SYH308" s="81"/>
      <c r="SYI308" s="81"/>
      <c r="SYJ308" s="81"/>
      <c r="SYK308" s="81"/>
      <c r="SYL308" s="81"/>
      <c r="SYM308" s="81"/>
      <c r="SYN308" s="81"/>
      <c r="SYO308" s="81"/>
      <c r="SYP308" s="81"/>
      <c r="SYQ308" s="81"/>
      <c r="SYR308" s="81"/>
      <c r="SYS308" s="81"/>
      <c r="SYT308" s="81"/>
      <c r="SYU308" s="81"/>
      <c r="SYV308" s="81"/>
      <c r="SYW308" s="81"/>
      <c r="SYX308" s="81"/>
      <c r="SYY308" s="81"/>
      <c r="SYZ308" s="81"/>
      <c r="SZA308" s="81"/>
      <c r="SZB308" s="81"/>
      <c r="SZC308" s="81"/>
      <c r="SZD308" s="81"/>
      <c r="SZE308" s="81"/>
      <c r="SZF308" s="81"/>
      <c r="SZG308" s="81"/>
      <c r="SZH308" s="81"/>
      <c r="SZI308" s="81"/>
      <c r="SZJ308" s="81"/>
      <c r="SZK308" s="81"/>
      <c r="SZL308" s="81"/>
      <c r="SZM308" s="81"/>
      <c r="SZN308" s="81"/>
      <c r="SZO308" s="81"/>
      <c r="SZP308" s="81"/>
      <c r="SZQ308" s="81"/>
      <c r="SZR308" s="81"/>
      <c r="SZS308" s="81"/>
      <c r="SZT308" s="81"/>
      <c r="SZU308" s="81"/>
      <c r="SZV308" s="81"/>
      <c r="SZW308" s="81"/>
      <c r="SZX308" s="81"/>
      <c r="SZY308" s="81"/>
      <c r="SZZ308" s="81"/>
      <c r="TAA308" s="81"/>
      <c r="TAB308" s="81"/>
      <c r="TAC308" s="81"/>
      <c r="TAD308" s="81"/>
      <c r="TAE308" s="81"/>
      <c r="TAF308" s="81"/>
      <c r="TAG308" s="81"/>
      <c r="TAH308" s="81"/>
      <c r="TAI308" s="81"/>
      <c r="TAJ308" s="81"/>
      <c r="TAK308" s="81"/>
      <c r="TAL308" s="81"/>
      <c r="TAM308" s="81"/>
      <c r="TAN308" s="81"/>
      <c r="TAO308" s="81"/>
      <c r="TAP308" s="81"/>
      <c r="TAQ308" s="81"/>
      <c r="TAR308" s="81"/>
      <c r="TAS308" s="81"/>
      <c r="TAT308" s="81"/>
      <c r="TAU308" s="81"/>
      <c r="TAV308" s="81"/>
      <c r="TAW308" s="81"/>
      <c r="TAX308" s="81"/>
      <c r="TAY308" s="81"/>
      <c r="TAZ308" s="81"/>
      <c r="TBA308" s="81"/>
      <c r="TBB308" s="81"/>
      <c r="TBC308" s="81"/>
      <c r="TBD308" s="81"/>
      <c r="TBE308" s="81"/>
      <c r="TBF308" s="81"/>
      <c r="TBG308" s="81"/>
      <c r="TBH308" s="81"/>
      <c r="TBI308" s="81"/>
      <c r="TBJ308" s="81"/>
      <c r="TBK308" s="81"/>
      <c r="TBL308" s="81"/>
      <c r="TBM308" s="81"/>
      <c r="TBN308" s="81"/>
      <c r="TBO308" s="81"/>
      <c r="TBP308" s="81"/>
      <c r="TBQ308" s="81"/>
      <c r="TBR308" s="81"/>
      <c r="TBS308" s="81"/>
      <c r="TBT308" s="81"/>
      <c r="TBU308" s="81"/>
      <c r="TBV308" s="81"/>
      <c r="TBW308" s="81"/>
      <c r="TBX308" s="81"/>
      <c r="TBY308" s="81"/>
      <c r="TBZ308" s="81"/>
      <c r="TCA308" s="81"/>
      <c r="TCB308" s="81"/>
      <c r="TCC308" s="81"/>
      <c r="TCD308" s="81"/>
      <c r="TCE308" s="81"/>
      <c r="TCF308" s="81"/>
      <c r="TCG308" s="81"/>
      <c r="TCH308" s="81"/>
      <c r="TCI308" s="81"/>
      <c r="TCJ308" s="81"/>
      <c r="TCK308" s="81"/>
      <c r="TCL308" s="81"/>
      <c r="TCM308" s="81"/>
      <c r="TCN308" s="81"/>
      <c r="TCO308" s="81"/>
      <c r="TCP308" s="81"/>
      <c r="TCQ308" s="81"/>
      <c r="TCR308" s="81"/>
      <c r="TCS308" s="81"/>
      <c r="TCT308" s="81"/>
      <c r="TCU308" s="81"/>
      <c r="TCV308" s="81"/>
      <c r="TCW308" s="81"/>
      <c r="TCX308" s="81"/>
      <c r="TCY308" s="81"/>
      <c r="TCZ308" s="81"/>
      <c r="TDA308" s="81"/>
      <c r="TDB308" s="81"/>
      <c r="TDC308" s="81"/>
      <c r="TDD308" s="81"/>
      <c r="TDE308" s="81"/>
      <c r="TDF308" s="81"/>
      <c r="TDG308" s="81"/>
      <c r="TDH308" s="81"/>
      <c r="TDI308" s="81"/>
      <c r="TDJ308" s="81"/>
      <c r="TDK308" s="81"/>
      <c r="TDL308" s="81"/>
      <c r="TDM308" s="81"/>
      <c r="TDN308" s="81"/>
      <c r="TDO308" s="81"/>
      <c r="TDP308" s="81"/>
      <c r="TDQ308" s="81"/>
      <c r="TDR308" s="81"/>
      <c r="TDS308" s="81"/>
      <c r="TDT308" s="81"/>
      <c r="TDU308" s="81"/>
      <c r="TDV308" s="81"/>
      <c r="TDW308" s="81"/>
      <c r="TDX308" s="81"/>
      <c r="TDY308" s="81"/>
      <c r="TDZ308" s="81"/>
      <c r="TEA308" s="81"/>
      <c r="TEB308" s="81"/>
      <c r="TEC308" s="81"/>
      <c r="TED308" s="81"/>
      <c r="TEE308" s="81"/>
      <c r="TEF308" s="81"/>
      <c r="TEG308" s="81"/>
      <c r="TEH308" s="81"/>
      <c r="TEI308" s="81"/>
      <c r="TEJ308" s="81"/>
      <c r="TEK308" s="81"/>
      <c r="TEL308" s="81"/>
      <c r="TEM308" s="81"/>
      <c r="TEN308" s="81"/>
      <c r="TEO308" s="81"/>
      <c r="TEP308" s="81"/>
      <c r="TEQ308" s="81"/>
      <c r="TER308" s="81"/>
      <c r="TES308" s="81"/>
      <c r="TET308" s="81"/>
      <c r="TEU308" s="81"/>
      <c r="TEV308" s="81"/>
      <c r="TEW308" s="81"/>
      <c r="TEX308" s="81"/>
      <c r="TEY308" s="81"/>
      <c r="TEZ308" s="81"/>
      <c r="TFA308" s="81"/>
      <c r="TFB308" s="81"/>
      <c r="TFC308" s="81"/>
      <c r="TFD308" s="81"/>
      <c r="TFE308" s="81"/>
      <c r="TFF308" s="81"/>
      <c r="TFG308" s="81"/>
      <c r="TFH308" s="81"/>
      <c r="TFI308" s="81"/>
      <c r="TFJ308" s="81"/>
      <c r="TFK308" s="81"/>
      <c r="TFL308" s="81"/>
      <c r="TFM308" s="81"/>
      <c r="TFN308" s="81"/>
      <c r="TFO308" s="81"/>
      <c r="TFP308" s="81"/>
      <c r="TFQ308" s="81"/>
      <c r="TFR308" s="81"/>
      <c r="TFS308" s="81"/>
      <c r="TFT308" s="81"/>
      <c r="TFU308" s="81"/>
      <c r="TFV308" s="81"/>
      <c r="TFW308" s="81"/>
      <c r="TFX308" s="81"/>
      <c r="TFY308" s="81"/>
      <c r="TFZ308" s="81"/>
      <c r="TGA308" s="81"/>
      <c r="TGB308" s="81"/>
      <c r="TGC308" s="81"/>
      <c r="TGD308" s="81"/>
      <c r="TGE308" s="81"/>
      <c r="TGF308" s="81"/>
      <c r="TGG308" s="81"/>
      <c r="TGH308" s="81"/>
      <c r="TGI308" s="81"/>
      <c r="TGJ308" s="81"/>
      <c r="TGK308" s="81"/>
      <c r="TGL308" s="81"/>
      <c r="TGM308" s="81"/>
      <c r="TGN308" s="81"/>
      <c r="TGO308" s="81"/>
      <c r="TGP308" s="81"/>
      <c r="TGQ308" s="81"/>
      <c r="TGR308" s="81"/>
      <c r="TGS308" s="81"/>
      <c r="TGT308" s="81"/>
      <c r="TGU308" s="81"/>
      <c r="TGV308" s="81"/>
      <c r="TGW308" s="81"/>
      <c r="TGX308" s="81"/>
      <c r="TGY308" s="81"/>
      <c r="TGZ308" s="81"/>
      <c r="THA308" s="81"/>
      <c r="THB308" s="81"/>
      <c r="THC308" s="81"/>
      <c r="THD308" s="81"/>
      <c r="THE308" s="81"/>
      <c r="THF308" s="81"/>
      <c r="THG308" s="81"/>
      <c r="THH308" s="81"/>
      <c r="THI308" s="81"/>
      <c r="THJ308" s="81"/>
      <c r="THK308" s="81"/>
      <c r="THL308" s="81"/>
      <c r="THM308" s="81"/>
      <c r="THN308" s="81"/>
      <c r="THO308" s="81"/>
      <c r="THP308" s="81"/>
      <c r="THQ308" s="81"/>
      <c r="THR308" s="81"/>
      <c r="THS308" s="81"/>
      <c r="THT308" s="81"/>
      <c r="THU308" s="81"/>
      <c r="THV308" s="81"/>
      <c r="THW308" s="81"/>
      <c r="THX308" s="81"/>
      <c r="THY308" s="81"/>
      <c r="THZ308" s="81"/>
      <c r="TIA308" s="81"/>
      <c r="TIB308" s="81"/>
      <c r="TIC308" s="81"/>
      <c r="TID308" s="81"/>
      <c r="TIE308" s="81"/>
      <c r="TIF308" s="81"/>
      <c r="TIG308" s="81"/>
      <c r="TIH308" s="81"/>
      <c r="TII308" s="81"/>
      <c r="TIJ308" s="81"/>
      <c r="TIK308" s="81"/>
      <c r="TIL308" s="81"/>
      <c r="TIM308" s="81"/>
      <c r="TIN308" s="81"/>
      <c r="TIO308" s="81"/>
      <c r="TIP308" s="81"/>
      <c r="TIQ308" s="81"/>
      <c r="TIR308" s="81"/>
      <c r="TIS308" s="81"/>
      <c r="TIT308" s="81"/>
      <c r="TIU308" s="81"/>
      <c r="TIV308" s="81"/>
      <c r="TIW308" s="81"/>
      <c r="TIX308" s="81"/>
      <c r="TIY308" s="81"/>
      <c r="TIZ308" s="81"/>
      <c r="TJA308" s="81"/>
      <c r="TJB308" s="81"/>
      <c r="TJC308" s="81"/>
      <c r="TJD308" s="81"/>
      <c r="TJE308" s="81"/>
      <c r="TJF308" s="81"/>
      <c r="TJG308" s="81"/>
      <c r="TJH308" s="81"/>
      <c r="TJI308" s="81"/>
      <c r="TJJ308" s="81"/>
      <c r="TJK308" s="81"/>
      <c r="TJL308" s="81"/>
      <c r="TJM308" s="81"/>
      <c r="TJN308" s="81"/>
      <c r="TJO308" s="81"/>
      <c r="TJP308" s="81"/>
      <c r="TJQ308" s="81"/>
      <c r="TJR308" s="81"/>
      <c r="TJS308" s="81"/>
      <c r="TJT308" s="81"/>
      <c r="TJU308" s="81"/>
      <c r="TJV308" s="81"/>
      <c r="TJW308" s="81"/>
      <c r="TJX308" s="81"/>
      <c r="TJY308" s="81"/>
      <c r="TJZ308" s="81"/>
      <c r="TKA308" s="81"/>
      <c r="TKB308" s="81"/>
      <c r="TKC308" s="81"/>
      <c r="TKD308" s="81"/>
      <c r="TKE308" s="81"/>
      <c r="TKF308" s="81"/>
      <c r="TKG308" s="81"/>
      <c r="TKH308" s="81"/>
      <c r="TKI308" s="81"/>
      <c r="TKJ308" s="81"/>
      <c r="TKK308" s="81"/>
      <c r="TKL308" s="81"/>
      <c r="TKM308" s="81"/>
      <c r="TKN308" s="81"/>
      <c r="TKO308" s="81"/>
      <c r="TKP308" s="81"/>
      <c r="TKQ308" s="81"/>
      <c r="TKR308" s="81"/>
      <c r="TKS308" s="81"/>
      <c r="TKT308" s="81"/>
      <c r="TKU308" s="81"/>
      <c r="TKV308" s="81"/>
      <c r="TKW308" s="81"/>
      <c r="TKX308" s="81"/>
      <c r="TKY308" s="81"/>
      <c r="TKZ308" s="81"/>
      <c r="TLA308" s="81"/>
      <c r="TLB308" s="81"/>
      <c r="TLC308" s="81"/>
      <c r="TLD308" s="81"/>
      <c r="TLE308" s="81"/>
      <c r="TLF308" s="81"/>
      <c r="TLG308" s="81"/>
      <c r="TLH308" s="81"/>
      <c r="TLI308" s="81"/>
      <c r="TLJ308" s="81"/>
      <c r="TLK308" s="81"/>
      <c r="TLL308" s="81"/>
      <c r="TLM308" s="81"/>
      <c r="TLN308" s="81"/>
      <c r="TLO308" s="81"/>
      <c r="TLP308" s="81"/>
      <c r="TLQ308" s="81"/>
      <c r="TLR308" s="81"/>
      <c r="TLS308" s="81"/>
      <c r="TLT308" s="81"/>
      <c r="TLU308" s="81"/>
      <c r="TLV308" s="81"/>
      <c r="TLW308" s="81"/>
      <c r="TLX308" s="81"/>
      <c r="TLY308" s="81"/>
      <c r="TLZ308" s="81"/>
      <c r="TMA308" s="81"/>
      <c r="TMB308" s="81"/>
      <c r="TMC308" s="81"/>
      <c r="TMD308" s="81"/>
      <c r="TME308" s="81"/>
      <c r="TMF308" s="81"/>
      <c r="TMG308" s="81"/>
      <c r="TMH308" s="81"/>
      <c r="TMI308" s="81"/>
      <c r="TMJ308" s="81"/>
      <c r="TMK308" s="81"/>
      <c r="TML308" s="81"/>
      <c r="TMM308" s="81"/>
      <c r="TMN308" s="81"/>
      <c r="TMO308" s="81"/>
      <c r="TMP308" s="81"/>
      <c r="TMQ308" s="81"/>
      <c r="TMR308" s="81"/>
      <c r="TMS308" s="81"/>
      <c r="TMT308" s="81"/>
      <c r="TMU308" s="81"/>
      <c r="TMV308" s="81"/>
      <c r="TMW308" s="81"/>
      <c r="TMX308" s="81"/>
      <c r="TMY308" s="81"/>
      <c r="TMZ308" s="81"/>
      <c r="TNA308" s="81"/>
      <c r="TNB308" s="81"/>
      <c r="TNC308" s="81"/>
      <c r="TND308" s="81"/>
      <c r="TNE308" s="81"/>
      <c r="TNF308" s="81"/>
      <c r="TNG308" s="81"/>
      <c r="TNH308" s="81"/>
      <c r="TNI308" s="81"/>
      <c r="TNJ308" s="81"/>
      <c r="TNK308" s="81"/>
      <c r="TNL308" s="81"/>
      <c r="TNM308" s="81"/>
      <c r="TNN308" s="81"/>
      <c r="TNO308" s="81"/>
      <c r="TNP308" s="81"/>
      <c r="TNQ308" s="81"/>
      <c r="TNR308" s="81"/>
      <c r="TNS308" s="81"/>
      <c r="TNT308" s="81"/>
      <c r="TNU308" s="81"/>
      <c r="TNV308" s="81"/>
      <c r="TNW308" s="81"/>
      <c r="TNX308" s="81"/>
      <c r="TNY308" s="81"/>
      <c r="TNZ308" s="81"/>
      <c r="TOA308" s="81"/>
      <c r="TOB308" s="81"/>
      <c r="TOC308" s="81"/>
      <c r="TOD308" s="81"/>
      <c r="TOE308" s="81"/>
      <c r="TOF308" s="81"/>
      <c r="TOG308" s="81"/>
      <c r="TOH308" s="81"/>
      <c r="TOI308" s="81"/>
      <c r="TOJ308" s="81"/>
      <c r="TOK308" s="81"/>
      <c r="TOL308" s="81"/>
      <c r="TOM308" s="81"/>
      <c r="TON308" s="81"/>
      <c r="TOO308" s="81"/>
      <c r="TOP308" s="81"/>
      <c r="TOQ308" s="81"/>
      <c r="TOR308" s="81"/>
      <c r="TOS308" s="81"/>
      <c r="TOT308" s="81"/>
      <c r="TOU308" s="81"/>
      <c r="TOV308" s="81"/>
      <c r="TOW308" s="81"/>
      <c r="TOX308" s="81"/>
      <c r="TOY308" s="81"/>
      <c r="TOZ308" s="81"/>
      <c r="TPA308" s="81"/>
      <c r="TPB308" s="81"/>
      <c r="TPC308" s="81"/>
      <c r="TPD308" s="81"/>
      <c r="TPE308" s="81"/>
      <c r="TPF308" s="81"/>
      <c r="TPG308" s="81"/>
      <c r="TPH308" s="81"/>
      <c r="TPI308" s="81"/>
      <c r="TPJ308" s="81"/>
      <c r="TPK308" s="81"/>
      <c r="TPL308" s="81"/>
      <c r="TPM308" s="81"/>
      <c r="TPN308" s="81"/>
      <c r="TPO308" s="81"/>
      <c r="TPP308" s="81"/>
      <c r="TPQ308" s="81"/>
      <c r="TPR308" s="81"/>
      <c r="TPS308" s="81"/>
      <c r="TPT308" s="81"/>
      <c r="TPU308" s="81"/>
      <c r="TPV308" s="81"/>
      <c r="TPW308" s="81"/>
      <c r="TPX308" s="81"/>
      <c r="TPY308" s="81"/>
      <c r="TPZ308" s="81"/>
      <c r="TQA308" s="81"/>
      <c r="TQB308" s="81"/>
      <c r="TQC308" s="81"/>
      <c r="TQD308" s="81"/>
      <c r="TQE308" s="81"/>
      <c r="TQF308" s="81"/>
      <c r="TQG308" s="81"/>
      <c r="TQH308" s="81"/>
      <c r="TQI308" s="81"/>
      <c r="TQJ308" s="81"/>
      <c r="TQK308" s="81"/>
      <c r="TQL308" s="81"/>
      <c r="TQM308" s="81"/>
      <c r="TQN308" s="81"/>
      <c r="TQO308" s="81"/>
      <c r="TQP308" s="81"/>
      <c r="TQQ308" s="81"/>
      <c r="TQR308" s="81"/>
      <c r="TQS308" s="81"/>
      <c r="TQT308" s="81"/>
      <c r="TQU308" s="81"/>
      <c r="TQV308" s="81"/>
      <c r="TQW308" s="81"/>
      <c r="TQX308" s="81"/>
      <c r="TQY308" s="81"/>
      <c r="TQZ308" s="81"/>
      <c r="TRA308" s="81"/>
      <c r="TRB308" s="81"/>
      <c r="TRC308" s="81"/>
      <c r="TRD308" s="81"/>
      <c r="TRE308" s="81"/>
      <c r="TRF308" s="81"/>
      <c r="TRG308" s="81"/>
      <c r="TRH308" s="81"/>
      <c r="TRI308" s="81"/>
      <c r="TRJ308" s="81"/>
      <c r="TRK308" s="81"/>
      <c r="TRL308" s="81"/>
      <c r="TRM308" s="81"/>
      <c r="TRN308" s="81"/>
      <c r="TRO308" s="81"/>
      <c r="TRP308" s="81"/>
      <c r="TRQ308" s="81"/>
      <c r="TRR308" s="81"/>
      <c r="TRS308" s="81"/>
      <c r="TRT308" s="81"/>
      <c r="TRU308" s="81"/>
      <c r="TRV308" s="81"/>
      <c r="TRW308" s="81"/>
      <c r="TRX308" s="81"/>
      <c r="TRY308" s="81"/>
      <c r="TRZ308" s="81"/>
      <c r="TSA308" s="81"/>
      <c r="TSB308" s="81"/>
      <c r="TSC308" s="81"/>
      <c r="TSD308" s="81"/>
      <c r="TSE308" s="81"/>
      <c r="TSF308" s="81"/>
      <c r="TSG308" s="81"/>
      <c r="TSH308" s="81"/>
      <c r="TSI308" s="81"/>
      <c r="TSJ308" s="81"/>
      <c r="TSK308" s="81"/>
      <c r="TSL308" s="81"/>
      <c r="TSM308" s="81"/>
      <c r="TSN308" s="81"/>
      <c r="TSO308" s="81"/>
      <c r="TSP308" s="81"/>
      <c r="TSQ308" s="81"/>
      <c r="TSR308" s="81"/>
      <c r="TSS308" s="81"/>
      <c r="TST308" s="81"/>
      <c r="TSU308" s="81"/>
      <c r="TSV308" s="81"/>
      <c r="TSW308" s="81"/>
      <c r="TSX308" s="81"/>
      <c r="TSY308" s="81"/>
      <c r="TSZ308" s="81"/>
      <c r="TTA308" s="81"/>
      <c r="TTB308" s="81"/>
      <c r="TTC308" s="81"/>
      <c r="TTD308" s="81"/>
      <c r="TTE308" s="81"/>
      <c r="TTF308" s="81"/>
      <c r="TTG308" s="81"/>
      <c r="TTH308" s="81"/>
      <c r="TTI308" s="81"/>
      <c r="TTJ308" s="81"/>
      <c r="TTK308" s="81"/>
      <c r="TTL308" s="81"/>
      <c r="TTM308" s="81"/>
      <c r="TTN308" s="81"/>
      <c r="TTO308" s="81"/>
      <c r="TTP308" s="81"/>
      <c r="TTQ308" s="81"/>
      <c r="TTR308" s="81"/>
      <c r="TTS308" s="81"/>
      <c r="TTT308" s="81"/>
      <c r="TTU308" s="81"/>
      <c r="TTV308" s="81"/>
      <c r="TTW308" s="81"/>
      <c r="TTX308" s="81"/>
      <c r="TTY308" s="81"/>
      <c r="TTZ308" s="81"/>
      <c r="TUA308" s="81"/>
      <c r="TUB308" s="81"/>
      <c r="TUC308" s="81"/>
      <c r="TUD308" s="81"/>
      <c r="TUE308" s="81"/>
      <c r="TUF308" s="81"/>
      <c r="TUG308" s="81"/>
      <c r="TUH308" s="81"/>
      <c r="TUI308" s="81"/>
      <c r="TUJ308" s="81"/>
      <c r="TUK308" s="81"/>
      <c r="TUL308" s="81"/>
      <c r="TUM308" s="81"/>
      <c r="TUN308" s="81"/>
      <c r="TUO308" s="81"/>
      <c r="TUP308" s="81"/>
      <c r="TUQ308" s="81"/>
      <c r="TUR308" s="81"/>
      <c r="TUS308" s="81"/>
      <c r="TUT308" s="81"/>
      <c r="TUU308" s="81"/>
      <c r="TUV308" s="81"/>
      <c r="TUW308" s="81"/>
      <c r="TUX308" s="81"/>
      <c r="TUY308" s="81"/>
      <c r="TUZ308" s="81"/>
      <c r="TVA308" s="81"/>
      <c r="TVB308" s="81"/>
      <c r="TVC308" s="81"/>
      <c r="TVD308" s="81"/>
      <c r="TVE308" s="81"/>
      <c r="TVF308" s="81"/>
      <c r="TVG308" s="81"/>
      <c r="TVH308" s="81"/>
      <c r="TVI308" s="81"/>
      <c r="TVJ308" s="81"/>
      <c r="TVK308" s="81"/>
      <c r="TVL308" s="81"/>
      <c r="TVM308" s="81"/>
      <c r="TVN308" s="81"/>
      <c r="TVO308" s="81"/>
      <c r="TVP308" s="81"/>
      <c r="TVQ308" s="81"/>
      <c r="TVR308" s="81"/>
      <c r="TVS308" s="81"/>
      <c r="TVT308" s="81"/>
      <c r="TVU308" s="81"/>
      <c r="TVV308" s="81"/>
      <c r="TVW308" s="81"/>
      <c r="TVX308" s="81"/>
      <c r="TVY308" s="81"/>
      <c r="TVZ308" s="81"/>
      <c r="TWA308" s="81"/>
      <c r="TWB308" s="81"/>
      <c r="TWC308" s="81"/>
      <c r="TWD308" s="81"/>
      <c r="TWE308" s="81"/>
      <c r="TWF308" s="81"/>
      <c r="TWG308" s="81"/>
      <c r="TWH308" s="81"/>
      <c r="TWI308" s="81"/>
      <c r="TWJ308" s="81"/>
      <c r="TWK308" s="81"/>
      <c r="TWL308" s="81"/>
      <c r="TWM308" s="81"/>
      <c r="TWN308" s="81"/>
      <c r="TWO308" s="81"/>
      <c r="TWP308" s="81"/>
      <c r="TWQ308" s="81"/>
      <c r="TWR308" s="81"/>
      <c r="TWS308" s="81"/>
      <c r="TWT308" s="81"/>
      <c r="TWU308" s="81"/>
      <c r="TWV308" s="81"/>
      <c r="TWW308" s="81"/>
      <c r="TWX308" s="81"/>
      <c r="TWY308" s="81"/>
      <c r="TWZ308" s="81"/>
      <c r="TXA308" s="81"/>
      <c r="TXB308" s="81"/>
      <c r="TXC308" s="81"/>
      <c r="TXD308" s="81"/>
      <c r="TXE308" s="81"/>
      <c r="TXF308" s="81"/>
      <c r="TXG308" s="81"/>
      <c r="TXH308" s="81"/>
      <c r="TXI308" s="81"/>
      <c r="TXJ308" s="81"/>
      <c r="TXK308" s="81"/>
      <c r="TXL308" s="81"/>
      <c r="TXM308" s="81"/>
      <c r="TXN308" s="81"/>
      <c r="TXO308" s="81"/>
      <c r="TXP308" s="81"/>
      <c r="TXQ308" s="81"/>
      <c r="TXR308" s="81"/>
      <c r="TXS308" s="81"/>
      <c r="TXT308" s="81"/>
      <c r="TXU308" s="81"/>
      <c r="TXV308" s="81"/>
      <c r="TXW308" s="81"/>
      <c r="TXX308" s="81"/>
      <c r="TXY308" s="81"/>
      <c r="TXZ308" s="81"/>
      <c r="TYA308" s="81"/>
      <c r="TYB308" s="81"/>
      <c r="TYC308" s="81"/>
      <c r="TYD308" s="81"/>
      <c r="TYE308" s="81"/>
      <c r="TYF308" s="81"/>
      <c r="TYG308" s="81"/>
      <c r="TYH308" s="81"/>
      <c r="TYI308" s="81"/>
      <c r="TYJ308" s="81"/>
      <c r="TYK308" s="81"/>
      <c r="TYL308" s="81"/>
      <c r="TYM308" s="81"/>
      <c r="TYN308" s="81"/>
      <c r="TYO308" s="81"/>
      <c r="TYP308" s="81"/>
      <c r="TYQ308" s="81"/>
      <c r="TYR308" s="81"/>
      <c r="TYS308" s="81"/>
      <c r="TYT308" s="81"/>
      <c r="TYU308" s="81"/>
      <c r="TYV308" s="81"/>
      <c r="TYW308" s="81"/>
      <c r="TYX308" s="81"/>
      <c r="TYY308" s="81"/>
      <c r="TYZ308" s="81"/>
      <c r="TZA308" s="81"/>
      <c r="TZB308" s="81"/>
      <c r="TZC308" s="81"/>
      <c r="TZD308" s="81"/>
      <c r="TZE308" s="81"/>
      <c r="TZF308" s="81"/>
      <c r="TZG308" s="81"/>
      <c r="TZH308" s="81"/>
      <c r="TZI308" s="81"/>
      <c r="TZJ308" s="81"/>
      <c r="TZK308" s="81"/>
      <c r="TZL308" s="81"/>
      <c r="TZM308" s="81"/>
      <c r="TZN308" s="81"/>
      <c r="TZO308" s="81"/>
      <c r="TZP308" s="81"/>
      <c r="TZQ308" s="81"/>
      <c r="TZR308" s="81"/>
      <c r="TZS308" s="81"/>
      <c r="TZT308" s="81"/>
      <c r="TZU308" s="81"/>
      <c r="TZV308" s="81"/>
      <c r="TZW308" s="81"/>
      <c r="TZX308" s="81"/>
      <c r="TZY308" s="81"/>
      <c r="TZZ308" s="81"/>
      <c r="UAA308" s="81"/>
      <c r="UAB308" s="81"/>
      <c r="UAC308" s="81"/>
      <c r="UAD308" s="81"/>
      <c r="UAE308" s="81"/>
      <c r="UAF308" s="81"/>
      <c r="UAG308" s="81"/>
      <c r="UAH308" s="81"/>
      <c r="UAI308" s="81"/>
      <c r="UAJ308" s="81"/>
      <c r="UAK308" s="81"/>
      <c r="UAL308" s="81"/>
      <c r="UAM308" s="81"/>
      <c r="UAN308" s="81"/>
      <c r="UAO308" s="81"/>
      <c r="UAP308" s="81"/>
      <c r="UAQ308" s="81"/>
      <c r="UAR308" s="81"/>
      <c r="UAS308" s="81"/>
      <c r="UAT308" s="81"/>
      <c r="UAU308" s="81"/>
      <c r="UAV308" s="81"/>
      <c r="UAW308" s="81"/>
      <c r="UAX308" s="81"/>
      <c r="UAY308" s="81"/>
      <c r="UAZ308" s="81"/>
      <c r="UBA308" s="81"/>
      <c r="UBB308" s="81"/>
      <c r="UBC308" s="81"/>
      <c r="UBD308" s="81"/>
      <c r="UBE308" s="81"/>
      <c r="UBF308" s="81"/>
      <c r="UBG308" s="81"/>
      <c r="UBH308" s="81"/>
      <c r="UBI308" s="81"/>
      <c r="UBJ308" s="81"/>
      <c r="UBK308" s="81"/>
      <c r="UBL308" s="81"/>
      <c r="UBM308" s="81"/>
      <c r="UBN308" s="81"/>
      <c r="UBO308" s="81"/>
      <c r="UBP308" s="81"/>
      <c r="UBQ308" s="81"/>
      <c r="UBR308" s="81"/>
      <c r="UBS308" s="81"/>
      <c r="UBT308" s="81"/>
      <c r="UBU308" s="81"/>
      <c r="UBV308" s="81"/>
      <c r="UBW308" s="81"/>
      <c r="UBX308" s="81"/>
      <c r="UBY308" s="81"/>
      <c r="UBZ308" s="81"/>
      <c r="UCA308" s="81"/>
      <c r="UCB308" s="81"/>
      <c r="UCC308" s="81"/>
      <c r="UCD308" s="81"/>
      <c r="UCE308" s="81"/>
      <c r="UCF308" s="81"/>
      <c r="UCG308" s="81"/>
      <c r="UCH308" s="81"/>
      <c r="UCI308" s="81"/>
      <c r="UCJ308" s="81"/>
      <c r="UCK308" s="81"/>
      <c r="UCL308" s="81"/>
      <c r="UCM308" s="81"/>
      <c r="UCN308" s="81"/>
      <c r="UCO308" s="81"/>
      <c r="UCP308" s="81"/>
      <c r="UCQ308" s="81"/>
      <c r="UCR308" s="81"/>
      <c r="UCS308" s="81"/>
      <c r="UCT308" s="81"/>
      <c r="UCU308" s="81"/>
      <c r="UCV308" s="81"/>
      <c r="UCW308" s="81"/>
      <c r="UCX308" s="81"/>
      <c r="UCY308" s="81"/>
      <c r="UCZ308" s="81"/>
      <c r="UDA308" s="81"/>
      <c r="UDB308" s="81"/>
      <c r="UDC308" s="81"/>
      <c r="UDD308" s="81"/>
      <c r="UDE308" s="81"/>
      <c r="UDF308" s="81"/>
      <c r="UDG308" s="81"/>
      <c r="UDH308" s="81"/>
      <c r="UDI308" s="81"/>
      <c r="UDJ308" s="81"/>
      <c r="UDK308" s="81"/>
      <c r="UDL308" s="81"/>
      <c r="UDM308" s="81"/>
      <c r="UDN308" s="81"/>
      <c r="UDO308" s="81"/>
      <c r="UDP308" s="81"/>
      <c r="UDQ308" s="81"/>
      <c r="UDR308" s="81"/>
      <c r="UDS308" s="81"/>
      <c r="UDT308" s="81"/>
      <c r="UDU308" s="81"/>
      <c r="UDV308" s="81"/>
      <c r="UDW308" s="81"/>
      <c r="UDX308" s="81"/>
      <c r="UDY308" s="81"/>
      <c r="UDZ308" s="81"/>
      <c r="UEA308" s="81"/>
      <c r="UEB308" s="81"/>
      <c r="UEC308" s="81"/>
      <c r="UED308" s="81"/>
      <c r="UEE308" s="81"/>
      <c r="UEF308" s="81"/>
      <c r="UEG308" s="81"/>
      <c r="UEH308" s="81"/>
      <c r="UEI308" s="81"/>
      <c r="UEJ308" s="81"/>
      <c r="UEK308" s="81"/>
      <c r="UEL308" s="81"/>
      <c r="UEM308" s="81"/>
      <c r="UEN308" s="81"/>
      <c r="UEO308" s="81"/>
      <c r="UEP308" s="81"/>
      <c r="UEQ308" s="81"/>
      <c r="UER308" s="81"/>
      <c r="UES308" s="81"/>
      <c r="UET308" s="81"/>
      <c r="UEU308" s="81"/>
      <c r="UEV308" s="81"/>
      <c r="UEW308" s="81"/>
      <c r="UEX308" s="81"/>
      <c r="UEY308" s="81"/>
      <c r="UEZ308" s="81"/>
      <c r="UFA308" s="81"/>
      <c r="UFB308" s="81"/>
      <c r="UFC308" s="81"/>
      <c r="UFD308" s="81"/>
      <c r="UFE308" s="81"/>
      <c r="UFF308" s="81"/>
      <c r="UFG308" s="81"/>
      <c r="UFH308" s="81"/>
      <c r="UFI308" s="81"/>
      <c r="UFJ308" s="81"/>
      <c r="UFK308" s="81"/>
      <c r="UFL308" s="81"/>
      <c r="UFM308" s="81"/>
      <c r="UFN308" s="81"/>
      <c r="UFO308" s="81"/>
      <c r="UFP308" s="81"/>
      <c r="UFQ308" s="81"/>
      <c r="UFR308" s="81"/>
      <c r="UFS308" s="81"/>
      <c r="UFT308" s="81"/>
      <c r="UFU308" s="81"/>
      <c r="UFV308" s="81"/>
      <c r="UFW308" s="81"/>
      <c r="UFX308" s="81"/>
      <c r="UFY308" s="81"/>
      <c r="UFZ308" s="81"/>
      <c r="UGA308" s="81"/>
      <c r="UGB308" s="81"/>
      <c r="UGC308" s="81"/>
      <c r="UGD308" s="81"/>
      <c r="UGE308" s="81"/>
      <c r="UGF308" s="81"/>
      <c r="UGG308" s="81"/>
      <c r="UGH308" s="81"/>
      <c r="UGI308" s="81"/>
      <c r="UGJ308" s="81"/>
      <c r="UGK308" s="81"/>
      <c r="UGL308" s="81"/>
      <c r="UGM308" s="81"/>
      <c r="UGN308" s="81"/>
      <c r="UGO308" s="81"/>
      <c r="UGP308" s="81"/>
      <c r="UGQ308" s="81"/>
      <c r="UGR308" s="81"/>
      <c r="UGS308" s="81"/>
      <c r="UGT308" s="81"/>
      <c r="UGU308" s="81"/>
      <c r="UGV308" s="81"/>
      <c r="UGW308" s="81"/>
      <c r="UGX308" s="81"/>
      <c r="UGY308" s="81"/>
      <c r="UGZ308" s="81"/>
      <c r="UHA308" s="81"/>
      <c r="UHB308" s="81"/>
      <c r="UHC308" s="81"/>
      <c r="UHD308" s="81"/>
      <c r="UHE308" s="81"/>
      <c r="UHF308" s="81"/>
      <c r="UHG308" s="81"/>
      <c r="UHH308" s="81"/>
      <c r="UHI308" s="81"/>
      <c r="UHJ308" s="81"/>
      <c r="UHK308" s="81"/>
      <c r="UHL308" s="81"/>
      <c r="UHM308" s="81"/>
      <c r="UHN308" s="81"/>
      <c r="UHO308" s="81"/>
      <c r="UHP308" s="81"/>
      <c r="UHQ308" s="81"/>
      <c r="UHR308" s="81"/>
      <c r="UHS308" s="81"/>
      <c r="UHT308" s="81"/>
      <c r="UHU308" s="81"/>
      <c r="UHV308" s="81"/>
      <c r="UHW308" s="81"/>
      <c r="UHX308" s="81"/>
      <c r="UHY308" s="81"/>
      <c r="UHZ308" s="81"/>
      <c r="UIA308" s="81"/>
      <c r="UIB308" s="81"/>
      <c r="UIC308" s="81"/>
      <c r="UID308" s="81"/>
      <c r="UIE308" s="81"/>
      <c r="UIF308" s="81"/>
      <c r="UIG308" s="81"/>
      <c r="UIH308" s="81"/>
      <c r="UII308" s="81"/>
      <c r="UIJ308" s="81"/>
      <c r="UIK308" s="81"/>
      <c r="UIL308" s="81"/>
      <c r="UIM308" s="81"/>
      <c r="UIN308" s="81"/>
      <c r="UIO308" s="81"/>
      <c r="UIP308" s="81"/>
      <c r="UIQ308" s="81"/>
      <c r="UIR308" s="81"/>
      <c r="UIS308" s="81"/>
      <c r="UIT308" s="81"/>
      <c r="UIU308" s="81"/>
      <c r="UIV308" s="81"/>
      <c r="UIW308" s="81"/>
      <c r="UIX308" s="81"/>
      <c r="UIY308" s="81"/>
      <c r="UIZ308" s="81"/>
      <c r="UJA308" s="81"/>
      <c r="UJB308" s="81"/>
      <c r="UJC308" s="81"/>
      <c r="UJD308" s="81"/>
      <c r="UJE308" s="81"/>
      <c r="UJF308" s="81"/>
      <c r="UJG308" s="81"/>
      <c r="UJH308" s="81"/>
      <c r="UJI308" s="81"/>
      <c r="UJJ308" s="81"/>
      <c r="UJK308" s="81"/>
      <c r="UJL308" s="81"/>
      <c r="UJM308" s="81"/>
      <c r="UJN308" s="81"/>
      <c r="UJO308" s="81"/>
      <c r="UJP308" s="81"/>
      <c r="UJQ308" s="81"/>
      <c r="UJR308" s="81"/>
      <c r="UJS308" s="81"/>
      <c r="UJT308" s="81"/>
      <c r="UJU308" s="81"/>
      <c r="UJV308" s="81"/>
      <c r="UJW308" s="81"/>
      <c r="UJX308" s="81"/>
      <c r="UJY308" s="81"/>
      <c r="UJZ308" s="81"/>
      <c r="UKA308" s="81"/>
      <c r="UKB308" s="81"/>
      <c r="UKC308" s="81"/>
      <c r="UKD308" s="81"/>
      <c r="UKE308" s="81"/>
      <c r="UKF308" s="81"/>
      <c r="UKG308" s="81"/>
      <c r="UKH308" s="81"/>
      <c r="UKI308" s="81"/>
      <c r="UKJ308" s="81"/>
      <c r="UKK308" s="81"/>
      <c r="UKL308" s="81"/>
      <c r="UKM308" s="81"/>
      <c r="UKN308" s="81"/>
      <c r="UKO308" s="81"/>
      <c r="UKP308" s="81"/>
      <c r="UKQ308" s="81"/>
      <c r="UKR308" s="81"/>
      <c r="UKS308" s="81"/>
      <c r="UKT308" s="81"/>
      <c r="UKU308" s="81"/>
      <c r="UKV308" s="81"/>
      <c r="UKW308" s="81"/>
      <c r="UKX308" s="81"/>
      <c r="UKY308" s="81"/>
      <c r="UKZ308" s="81"/>
      <c r="ULA308" s="81"/>
      <c r="ULB308" s="81"/>
      <c r="ULC308" s="81"/>
      <c r="ULD308" s="81"/>
      <c r="ULE308" s="81"/>
      <c r="ULF308" s="81"/>
      <c r="ULG308" s="81"/>
      <c r="ULH308" s="81"/>
      <c r="ULI308" s="81"/>
      <c r="ULJ308" s="81"/>
      <c r="ULK308" s="81"/>
      <c r="ULL308" s="81"/>
      <c r="ULM308" s="81"/>
      <c r="ULN308" s="81"/>
      <c r="ULO308" s="81"/>
      <c r="ULP308" s="81"/>
      <c r="ULQ308" s="81"/>
      <c r="ULR308" s="81"/>
      <c r="ULS308" s="81"/>
      <c r="ULT308" s="81"/>
      <c r="ULU308" s="81"/>
      <c r="ULV308" s="81"/>
      <c r="ULW308" s="81"/>
      <c r="ULX308" s="81"/>
      <c r="ULY308" s="81"/>
      <c r="ULZ308" s="81"/>
      <c r="UMA308" s="81"/>
      <c r="UMB308" s="81"/>
      <c r="UMC308" s="81"/>
      <c r="UMD308" s="81"/>
      <c r="UME308" s="81"/>
      <c r="UMF308" s="81"/>
      <c r="UMG308" s="81"/>
      <c r="UMH308" s="81"/>
      <c r="UMI308" s="81"/>
      <c r="UMJ308" s="81"/>
      <c r="UMK308" s="81"/>
      <c r="UML308" s="81"/>
      <c r="UMM308" s="81"/>
      <c r="UMN308" s="81"/>
      <c r="UMO308" s="81"/>
      <c r="UMP308" s="81"/>
      <c r="UMQ308" s="81"/>
      <c r="UMR308" s="81"/>
      <c r="UMS308" s="81"/>
      <c r="UMT308" s="81"/>
      <c r="UMU308" s="81"/>
      <c r="UMV308" s="81"/>
      <c r="UMW308" s="81"/>
      <c r="UMX308" s="81"/>
      <c r="UMY308" s="81"/>
      <c r="UMZ308" s="81"/>
      <c r="UNA308" s="81"/>
      <c r="UNB308" s="81"/>
      <c r="UNC308" s="81"/>
      <c r="UND308" s="81"/>
      <c r="UNE308" s="81"/>
      <c r="UNF308" s="81"/>
      <c r="UNG308" s="81"/>
      <c r="UNH308" s="81"/>
      <c r="UNI308" s="81"/>
      <c r="UNJ308" s="81"/>
      <c r="UNK308" s="81"/>
      <c r="UNL308" s="81"/>
      <c r="UNM308" s="81"/>
      <c r="UNN308" s="81"/>
      <c r="UNO308" s="81"/>
      <c r="UNP308" s="81"/>
      <c r="UNQ308" s="81"/>
      <c r="UNR308" s="81"/>
      <c r="UNS308" s="81"/>
      <c r="UNT308" s="81"/>
      <c r="UNU308" s="81"/>
      <c r="UNV308" s="81"/>
      <c r="UNW308" s="81"/>
      <c r="UNX308" s="81"/>
      <c r="UNY308" s="81"/>
      <c r="UNZ308" s="81"/>
      <c r="UOA308" s="81"/>
      <c r="UOB308" s="81"/>
      <c r="UOC308" s="81"/>
      <c r="UOD308" s="81"/>
      <c r="UOE308" s="81"/>
      <c r="UOF308" s="81"/>
      <c r="UOG308" s="81"/>
      <c r="UOH308" s="81"/>
      <c r="UOI308" s="81"/>
      <c r="UOJ308" s="81"/>
      <c r="UOK308" s="81"/>
      <c r="UOL308" s="81"/>
      <c r="UOM308" s="81"/>
      <c r="UON308" s="81"/>
      <c r="UOO308" s="81"/>
      <c r="UOP308" s="81"/>
      <c r="UOQ308" s="81"/>
      <c r="UOR308" s="81"/>
      <c r="UOS308" s="81"/>
      <c r="UOT308" s="81"/>
      <c r="UOU308" s="81"/>
      <c r="UOV308" s="81"/>
      <c r="UOW308" s="81"/>
      <c r="UOX308" s="81"/>
      <c r="UOY308" s="81"/>
      <c r="UOZ308" s="81"/>
      <c r="UPA308" s="81"/>
      <c r="UPB308" s="81"/>
      <c r="UPC308" s="81"/>
      <c r="UPD308" s="81"/>
      <c r="UPE308" s="81"/>
      <c r="UPF308" s="81"/>
      <c r="UPG308" s="81"/>
      <c r="UPH308" s="81"/>
      <c r="UPI308" s="81"/>
      <c r="UPJ308" s="81"/>
      <c r="UPK308" s="81"/>
      <c r="UPL308" s="81"/>
      <c r="UPM308" s="81"/>
      <c r="UPN308" s="81"/>
      <c r="UPO308" s="81"/>
      <c r="UPP308" s="81"/>
      <c r="UPQ308" s="81"/>
      <c r="UPR308" s="81"/>
      <c r="UPS308" s="81"/>
      <c r="UPT308" s="81"/>
      <c r="UPU308" s="81"/>
      <c r="UPV308" s="81"/>
      <c r="UPW308" s="81"/>
      <c r="UPX308" s="81"/>
      <c r="UPY308" s="81"/>
      <c r="UPZ308" s="81"/>
      <c r="UQA308" s="81"/>
      <c r="UQB308" s="81"/>
      <c r="UQC308" s="81"/>
      <c r="UQD308" s="81"/>
      <c r="UQE308" s="81"/>
      <c r="UQF308" s="81"/>
      <c r="UQG308" s="81"/>
      <c r="UQH308" s="81"/>
      <c r="UQI308" s="81"/>
      <c r="UQJ308" s="81"/>
      <c r="UQK308" s="81"/>
      <c r="UQL308" s="81"/>
      <c r="UQM308" s="81"/>
      <c r="UQN308" s="81"/>
      <c r="UQO308" s="81"/>
      <c r="UQP308" s="81"/>
      <c r="UQQ308" s="81"/>
      <c r="UQR308" s="81"/>
      <c r="UQS308" s="81"/>
      <c r="UQT308" s="81"/>
      <c r="UQU308" s="81"/>
      <c r="UQV308" s="81"/>
      <c r="UQW308" s="81"/>
      <c r="UQX308" s="81"/>
      <c r="UQY308" s="81"/>
      <c r="UQZ308" s="81"/>
      <c r="URA308" s="81"/>
      <c r="URB308" s="81"/>
      <c r="URC308" s="81"/>
      <c r="URD308" s="81"/>
      <c r="URE308" s="81"/>
      <c r="URF308" s="81"/>
      <c r="URG308" s="81"/>
      <c r="URH308" s="81"/>
      <c r="URI308" s="81"/>
      <c r="URJ308" s="81"/>
      <c r="URK308" s="81"/>
      <c r="URL308" s="81"/>
      <c r="URM308" s="81"/>
      <c r="URN308" s="81"/>
      <c r="URO308" s="81"/>
      <c r="URP308" s="81"/>
      <c r="URQ308" s="81"/>
      <c r="URR308" s="81"/>
      <c r="URS308" s="81"/>
      <c r="URT308" s="81"/>
      <c r="URU308" s="81"/>
      <c r="URV308" s="81"/>
      <c r="URW308" s="81"/>
      <c r="URX308" s="81"/>
      <c r="URY308" s="81"/>
      <c r="URZ308" s="81"/>
      <c r="USA308" s="81"/>
      <c r="USB308" s="81"/>
      <c r="USC308" s="81"/>
      <c r="USD308" s="81"/>
      <c r="USE308" s="81"/>
      <c r="USF308" s="81"/>
      <c r="USG308" s="81"/>
      <c r="USH308" s="81"/>
      <c r="USI308" s="81"/>
      <c r="USJ308" s="81"/>
      <c r="USK308" s="81"/>
      <c r="USL308" s="81"/>
      <c r="USM308" s="81"/>
      <c r="USN308" s="81"/>
      <c r="USO308" s="81"/>
      <c r="USP308" s="81"/>
      <c r="USQ308" s="81"/>
      <c r="USR308" s="81"/>
      <c r="USS308" s="81"/>
      <c r="UST308" s="81"/>
      <c r="USU308" s="81"/>
      <c r="USV308" s="81"/>
      <c r="USW308" s="81"/>
      <c r="USX308" s="81"/>
      <c r="USY308" s="81"/>
      <c r="USZ308" s="81"/>
      <c r="UTA308" s="81"/>
      <c r="UTB308" s="81"/>
      <c r="UTC308" s="81"/>
      <c r="UTD308" s="81"/>
      <c r="UTE308" s="81"/>
      <c r="UTF308" s="81"/>
      <c r="UTG308" s="81"/>
      <c r="UTH308" s="81"/>
      <c r="UTI308" s="81"/>
      <c r="UTJ308" s="81"/>
      <c r="UTK308" s="81"/>
      <c r="UTL308" s="81"/>
      <c r="UTM308" s="81"/>
      <c r="UTN308" s="81"/>
      <c r="UTO308" s="81"/>
      <c r="UTP308" s="81"/>
      <c r="UTQ308" s="81"/>
      <c r="UTR308" s="81"/>
      <c r="UTS308" s="81"/>
      <c r="UTT308" s="81"/>
      <c r="UTU308" s="81"/>
      <c r="UTV308" s="81"/>
      <c r="UTW308" s="81"/>
      <c r="UTX308" s="81"/>
      <c r="UTY308" s="81"/>
      <c r="UTZ308" s="81"/>
      <c r="UUA308" s="81"/>
      <c r="UUB308" s="81"/>
      <c r="UUC308" s="81"/>
      <c r="UUD308" s="81"/>
      <c r="UUE308" s="81"/>
      <c r="UUF308" s="81"/>
      <c r="UUG308" s="81"/>
      <c r="UUH308" s="81"/>
      <c r="UUI308" s="81"/>
      <c r="UUJ308" s="81"/>
      <c r="UUK308" s="81"/>
      <c r="UUL308" s="81"/>
      <c r="UUM308" s="81"/>
      <c r="UUN308" s="81"/>
      <c r="UUO308" s="81"/>
      <c r="UUP308" s="81"/>
      <c r="UUQ308" s="81"/>
      <c r="UUR308" s="81"/>
      <c r="UUS308" s="81"/>
      <c r="UUT308" s="81"/>
      <c r="UUU308" s="81"/>
      <c r="UUV308" s="81"/>
      <c r="UUW308" s="81"/>
      <c r="UUX308" s="81"/>
      <c r="UUY308" s="81"/>
      <c r="UUZ308" s="81"/>
      <c r="UVA308" s="81"/>
      <c r="UVB308" s="81"/>
      <c r="UVC308" s="81"/>
      <c r="UVD308" s="81"/>
      <c r="UVE308" s="81"/>
      <c r="UVF308" s="81"/>
      <c r="UVG308" s="81"/>
      <c r="UVH308" s="81"/>
      <c r="UVI308" s="81"/>
      <c r="UVJ308" s="81"/>
      <c r="UVK308" s="81"/>
      <c r="UVL308" s="81"/>
      <c r="UVM308" s="81"/>
      <c r="UVN308" s="81"/>
      <c r="UVO308" s="81"/>
      <c r="UVP308" s="81"/>
      <c r="UVQ308" s="81"/>
      <c r="UVR308" s="81"/>
      <c r="UVS308" s="81"/>
      <c r="UVT308" s="81"/>
      <c r="UVU308" s="81"/>
      <c r="UVV308" s="81"/>
      <c r="UVW308" s="81"/>
      <c r="UVX308" s="81"/>
      <c r="UVY308" s="81"/>
      <c r="UVZ308" s="81"/>
      <c r="UWA308" s="81"/>
      <c r="UWB308" s="81"/>
      <c r="UWC308" s="81"/>
      <c r="UWD308" s="81"/>
      <c r="UWE308" s="81"/>
      <c r="UWF308" s="81"/>
      <c r="UWG308" s="81"/>
      <c r="UWH308" s="81"/>
      <c r="UWI308" s="81"/>
      <c r="UWJ308" s="81"/>
      <c r="UWK308" s="81"/>
      <c r="UWL308" s="81"/>
      <c r="UWM308" s="81"/>
      <c r="UWN308" s="81"/>
      <c r="UWO308" s="81"/>
      <c r="UWP308" s="81"/>
      <c r="UWQ308" s="81"/>
      <c r="UWR308" s="81"/>
      <c r="UWS308" s="81"/>
      <c r="UWT308" s="81"/>
      <c r="UWU308" s="81"/>
      <c r="UWV308" s="81"/>
      <c r="UWW308" s="81"/>
      <c r="UWX308" s="81"/>
      <c r="UWY308" s="81"/>
      <c r="UWZ308" s="81"/>
      <c r="UXA308" s="81"/>
      <c r="UXB308" s="81"/>
      <c r="UXC308" s="81"/>
      <c r="UXD308" s="81"/>
      <c r="UXE308" s="81"/>
      <c r="UXF308" s="81"/>
      <c r="UXG308" s="81"/>
      <c r="UXH308" s="81"/>
      <c r="UXI308" s="81"/>
      <c r="UXJ308" s="81"/>
      <c r="UXK308" s="81"/>
      <c r="UXL308" s="81"/>
      <c r="UXM308" s="81"/>
      <c r="UXN308" s="81"/>
      <c r="UXO308" s="81"/>
      <c r="UXP308" s="81"/>
      <c r="UXQ308" s="81"/>
      <c r="UXR308" s="81"/>
      <c r="UXS308" s="81"/>
      <c r="UXT308" s="81"/>
      <c r="UXU308" s="81"/>
      <c r="UXV308" s="81"/>
      <c r="UXW308" s="81"/>
      <c r="UXX308" s="81"/>
      <c r="UXY308" s="81"/>
      <c r="UXZ308" s="81"/>
      <c r="UYA308" s="81"/>
      <c r="UYB308" s="81"/>
      <c r="UYC308" s="81"/>
      <c r="UYD308" s="81"/>
      <c r="UYE308" s="81"/>
      <c r="UYF308" s="81"/>
      <c r="UYG308" s="81"/>
      <c r="UYH308" s="81"/>
      <c r="UYI308" s="81"/>
      <c r="UYJ308" s="81"/>
      <c r="UYK308" s="81"/>
      <c r="UYL308" s="81"/>
      <c r="UYM308" s="81"/>
      <c r="UYN308" s="81"/>
      <c r="UYO308" s="81"/>
      <c r="UYP308" s="81"/>
      <c r="UYQ308" s="81"/>
      <c r="UYR308" s="81"/>
      <c r="UYS308" s="81"/>
      <c r="UYT308" s="81"/>
      <c r="UYU308" s="81"/>
      <c r="UYV308" s="81"/>
      <c r="UYW308" s="81"/>
      <c r="UYX308" s="81"/>
      <c r="UYY308" s="81"/>
      <c r="UYZ308" s="81"/>
      <c r="UZA308" s="81"/>
      <c r="UZB308" s="81"/>
      <c r="UZC308" s="81"/>
      <c r="UZD308" s="81"/>
      <c r="UZE308" s="81"/>
      <c r="UZF308" s="81"/>
      <c r="UZG308" s="81"/>
      <c r="UZH308" s="81"/>
      <c r="UZI308" s="81"/>
      <c r="UZJ308" s="81"/>
      <c r="UZK308" s="81"/>
      <c r="UZL308" s="81"/>
      <c r="UZM308" s="81"/>
      <c r="UZN308" s="81"/>
      <c r="UZO308" s="81"/>
      <c r="UZP308" s="81"/>
      <c r="UZQ308" s="81"/>
      <c r="UZR308" s="81"/>
      <c r="UZS308" s="81"/>
      <c r="UZT308" s="81"/>
      <c r="UZU308" s="81"/>
      <c r="UZV308" s="81"/>
      <c r="UZW308" s="81"/>
      <c r="UZX308" s="81"/>
      <c r="UZY308" s="81"/>
      <c r="UZZ308" s="81"/>
      <c r="VAA308" s="81"/>
      <c r="VAB308" s="81"/>
      <c r="VAC308" s="81"/>
      <c r="VAD308" s="81"/>
      <c r="VAE308" s="81"/>
      <c r="VAF308" s="81"/>
      <c r="VAG308" s="81"/>
      <c r="VAH308" s="81"/>
      <c r="VAI308" s="81"/>
      <c r="VAJ308" s="81"/>
      <c r="VAK308" s="81"/>
      <c r="VAL308" s="81"/>
      <c r="VAM308" s="81"/>
      <c r="VAN308" s="81"/>
      <c r="VAO308" s="81"/>
      <c r="VAP308" s="81"/>
      <c r="VAQ308" s="81"/>
      <c r="VAR308" s="81"/>
      <c r="VAS308" s="81"/>
      <c r="VAT308" s="81"/>
      <c r="VAU308" s="81"/>
      <c r="VAV308" s="81"/>
      <c r="VAW308" s="81"/>
      <c r="VAX308" s="81"/>
      <c r="VAY308" s="81"/>
      <c r="VAZ308" s="81"/>
      <c r="VBA308" s="81"/>
      <c r="VBB308" s="81"/>
      <c r="VBC308" s="81"/>
      <c r="VBD308" s="81"/>
      <c r="VBE308" s="81"/>
      <c r="VBF308" s="81"/>
      <c r="VBG308" s="81"/>
      <c r="VBH308" s="81"/>
      <c r="VBI308" s="81"/>
      <c r="VBJ308" s="81"/>
      <c r="VBK308" s="81"/>
      <c r="VBL308" s="81"/>
      <c r="VBM308" s="81"/>
      <c r="VBN308" s="81"/>
      <c r="VBO308" s="81"/>
      <c r="VBP308" s="81"/>
      <c r="VBQ308" s="81"/>
      <c r="VBR308" s="81"/>
      <c r="VBS308" s="81"/>
      <c r="VBT308" s="81"/>
      <c r="VBU308" s="81"/>
      <c r="VBV308" s="81"/>
      <c r="VBW308" s="81"/>
      <c r="VBX308" s="81"/>
      <c r="VBY308" s="81"/>
      <c r="VBZ308" s="81"/>
      <c r="VCA308" s="81"/>
      <c r="VCB308" s="81"/>
      <c r="VCC308" s="81"/>
      <c r="VCD308" s="81"/>
      <c r="VCE308" s="81"/>
      <c r="VCF308" s="81"/>
      <c r="VCG308" s="81"/>
      <c r="VCH308" s="81"/>
      <c r="VCI308" s="81"/>
      <c r="VCJ308" s="81"/>
      <c r="VCK308" s="81"/>
      <c r="VCL308" s="81"/>
      <c r="VCM308" s="81"/>
      <c r="VCN308" s="81"/>
      <c r="VCO308" s="81"/>
      <c r="VCP308" s="81"/>
      <c r="VCQ308" s="81"/>
      <c r="VCR308" s="81"/>
      <c r="VCS308" s="81"/>
      <c r="VCT308" s="81"/>
      <c r="VCU308" s="81"/>
      <c r="VCV308" s="81"/>
      <c r="VCW308" s="81"/>
      <c r="VCX308" s="81"/>
      <c r="VCY308" s="81"/>
      <c r="VCZ308" s="81"/>
      <c r="VDA308" s="81"/>
      <c r="VDB308" s="81"/>
      <c r="VDC308" s="81"/>
      <c r="VDD308" s="81"/>
      <c r="VDE308" s="81"/>
      <c r="VDF308" s="81"/>
      <c r="VDG308" s="81"/>
      <c r="VDH308" s="81"/>
      <c r="VDI308" s="81"/>
      <c r="VDJ308" s="81"/>
      <c r="VDK308" s="81"/>
      <c r="VDL308" s="81"/>
      <c r="VDM308" s="81"/>
      <c r="VDN308" s="81"/>
      <c r="VDO308" s="81"/>
      <c r="VDP308" s="81"/>
      <c r="VDQ308" s="81"/>
      <c r="VDR308" s="81"/>
      <c r="VDS308" s="81"/>
      <c r="VDT308" s="81"/>
      <c r="VDU308" s="81"/>
      <c r="VDV308" s="81"/>
      <c r="VDW308" s="81"/>
      <c r="VDX308" s="81"/>
      <c r="VDY308" s="81"/>
      <c r="VDZ308" s="81"/>
      <c r="VEA308" s="81"/>
      <c r="VEB308" s="81"/>
      <c r="VEC308" s="81"/>
      <c r="VED308" s="81"/>
      <c r="VEE308" s="81"/>
      <c r="VEF308" s="81"/>
      <c r="VEG308" s="81"/>
      <c r="VEH308" s="81"/>
      <c r="VEI308" s="81"/>
      <c r="VEJ308" s="81"/>
      <c r="VEK308" s="81"/>
      <c r="VEL308" s="81"/>
      <c r="VEM308" s="81"/>
      <c r="VEN308" s="81"/>
      <c r="VEO308" s="81"/>
      <c r="VEP308" s="81"/>
      <c r="VEQ308" s="81"/>
      <c r="VER308" s="81"/>
      <c r="VES308" s="81"/>
      <c r="VET308" s="81"/>
      <c r="VEU308" s="81"/>
      <c r="VEV308" s="81"/>
      <c r="VEW308" s="81"/>
      <c r="VEX308" s="81"/>
      <c r="VEY308" s="81"/>
      <c r="VEZ308" s="81"/>
      <c r="VFA308" s="81"/>
      <c r="VFB308" s="81"/>
      <c r="VFC308" s="81"/>
      <c r="VFD308" s="81"/>
      <c r="VFE308" s="81"/>
      <c r="VFF308" s="81"/>
      <c r="VFG308" s="81"/>
      <c r="VFH308" s="81"/>
      <c r="VFI308" s="81"/>
      <c r="VFJ308" s="81"/>
      <c r="VFK308" s="81"/>
      <c r="VFL308" s="81"/>
      <c r="VFM308" s="81"/>
      <c r="VFN308" s="81"/>
      <c r="VFO308" s="81"/>
      <c r="VFP308" s="81"/>
      <c r="VFQ308" s="81"/>
      <c r="VFR308" s="81"/>
      <c r="VFS308" s="81"/>
      <c r="VFT308" s="81"/>
      <c r="VFU308" s="81"/>
      <c r="VFV308" s="81"/>
      <c r="VFW308" s="81"/>
      <c r="VFX308" s="81"/>
      <c r="VFY308" s="81"/>
      <c r="VFZ308" s="81"/>
      <c r="VGA308" s="81"/>
      <c r="VGB308" s="81"/>
      <c r="VGC308" s="81"/>
      <c r="VGD308" s="81"/>
      <c r="VGE308" s="81"/>
      <c r="VGF308" s="81"/>
      <c r="VGG308" s="81"/>
      <c r="VGH308" s="81"/>
      <c r="VGI308" s="81"/>
      <c r="VGJ308" s="81"/>
      <c r="VGK308" s="81"/>
      <c r="VGL308" s="81"/>
      <c r="VGM308" s="81"/>
      <c r="VGN308" s="81"/>
      <c r="VGO308" s="81"/>
      <c r="VGP308" s="81"/>
      <c r="VGQ308" s="81"/>
      <c r="VGR308" s="81"/>
      <c r="VGS308" s="81"/>
      <c r="VGT308" s="81"/>
      <c r="VGU308" s="81"/>
      <c r="VGV308" s="81"/>
      <c r="VGW308" s="81"/>
      <c r="VGX308" s="81"/>
      <c r="VGY308" s="81"/>
      <c r="VGZ308" s="81"/>
      <c r="VHA308" s="81"/>
      <c r="VHB308" s="81"/>
      <c r="VHC308" s="81"/>
      <c r="VHD308" s="81"/>
      <c r="VHE308" s="81"/>
      <c r="VHF308" s="81"/>
      <c r="VHG308" s="81"/>
      <c r="VHH308" s="81"/>
      <c r="VHI308" s="81"/>
      <c r="VHJ308" s="81"/>
      <c r="VHK308" s="81"/>
      <c r="VHL308" s="81"/>
      <c r="VHM308" s="81"/>
      <c r="VHN308" s="81"/>
      <c r="VHO308" s="81"/>
      <c r="VHP308" s="81"/>
      <c r="VHQ308" s="81"/>
      <c r="VHR308" s="81"/>
      <c r="VHS308" s="81"/>
      <c r="VHT308" s="81"/>
      <c r="VHU308" s="81"/>
      <c r="VHV308" s="81"/>
      <c r="VHW308" s="81"/>
      <c r="VHX308" s="81"/>
      <c r="VHY308" s="81"/>
      <c r="VHZ308" s="81"/>
      <c r="VIA308" s="81"/>
      <c r="VIB308" s="81"/>
      <c r="VIC308" s="81"/>
      <c r="VID308" s="81"/>
      <c r="VIE308" s="81"/>
      <c r="VIF308" s="81"/>
      <c r="VIG308" s="81"/>
      <c r="VIH308" s="81"/>
      <c r="VII308" s="81"/>
      <c r="VIJ308" s="81"/>
      <c r="VIK308" s="81"/>
      <c r="VIL308" s="81"/>
      <c r="VIM308" s="81"/>
      <c r="VIN308" s="81"/>
      <c r="VIO308" s="81"/>
      <c r="VIP308" s="81"/>
      <c r="VIQ308" s="81"/>
      <c r="VIR308" s="81"/>
      <c r="VIS308" s="81"/>
      <c r="VIT308" s="81"/>
      <c r="VIU308" s="81"/>
      <c r="VIV308" s="81"/>
      <c r="VIW308" s="81"/>
      <c r="VIX308" s="81"/>
      <c r="VIY308" s="81"/>
      <c r="VIZ308" s="81"/>
      <c r="VJA308" s="81"/>
      <c r="VJB308" s="81"/>
      <c r="VJC308" s="81"/>
      <c r="VJD308" s="81"/>
      <c r="VJE308" s="81"/>
      <c r="VJF308" s="81"/>
      <c r="VJG308" s="81"/>
      <c r="VJH308" s="81"/>
      <c r="VJI308" s="81"/>
      <c r="VJJ308" s="81"/>
      <c r="VJK308" s="81"/>
      <c r="VJL308" s="81"/>
      <c r="VJM308" s="81"/>
      <c r="VJN308" s="81"/>
      <c r="VJO308" s="81"/>
      <c r="VJP308" s="81"/>
      <c r="VJQ308" s="81"/>
      <c r="VJR308" s="81"/>
      <c r="VJS308" s="81"/>
      <c r="VJT308" s="81"/>
      <c r="VJU308" s="81"/>
      <c r="VJV308" s="81"/>
      <c r="VJW308" s="81"/>
      <c r="VJX308" s="81"/>
      <c r="VJY308" s="81"/>
      <c r="VJZ308" s="81"/>
      <c r="VKA308" s="81"/>
      <c r="VKB308" s="81"/>
      <c r="VKC308" s="81"/>
      <c r="VKD308" s="81"/>
      <c r="VKE308" s="81"/>
      <c r="VKF308" s="81"/>
      <c r="VKG308" s="81"/>
      <c r="VKH308" s="81"/>
      <c r="VKI308" s="81"/>
      <c r="VKJ308" s="81"/>
      <c r="VKK308" s="81"/>
      <c r="VKL308" s="81"/>
      <c r="VKM308" s="81"/>
      <c r="VKN308" s="81"/>
      <c r="VKO308" s="81"/>
      <c r="VKP308" s="81"/>
      <c r="VKQ308" s="81"/>
      <c r="VKR308" s="81"/>
      <c r="VKS308" s="81"/>
      <c r="VKT308" s="81"/>
      <c r="VKU308" s="81"/>
      <c r="VKV308" s="81"/>
      <c r="VKW308" s="81"/>
      <c r="VKX308" s="81"/>
      <c r="VKY308" s="81"/>
      <c r="VKZ308" s="81"/>
      <c r="VLA308" s="81"/>
      <c r="VLB308" s="81"/>
      <c r="VLC308" s="81"/>
      <c r="VLD308" s="81"/>
      <c r="VLE308" s="81"/>
      <c r="VLF308" s="81"/>
      <c r="VLG308" s="81"/>
      <c r="VLH308" s="81"/>
      <c r="VLI308" s="81"/>
      <c r="VLJ308" s="81"/>
      <c r="VLK308" s="81"/>
      <c r="VLL308" s="81"/>
      <c r="VLM308" s="81"/>
      <c r="VLN308" s="81"/>
      <c r="VLO308" s="81"/>
      <c r="VLP308" s="81"/>
      <c r="VLQ308" s="81"/>
      <c r="VLR308" s="81"/>
      <c r="VLS308" s="81"/>
      <c r="VLT308" s="81"/>
      <c r="VLU308" s="81"/>
      <c r="VLV308" s="81"/>
      <c r="VLW308" s="81"/>
      <c r="VLX308" s="81"/>
      <c r="VLY308" s="81"/>
      <c r="VLZ308" s="81"/>
      <c r="VMA308" s="81"/>
      <c r="VMB308" s="81"/>
      <c r="VMC308" s="81"/>
      <c r="VMD308" s="81"/>
      <c r="VME308" s="81"/>
      <c r="VMF308" s="81"/>
      <c r="VMG308" s="81"/>
      <c r="VMH308" s="81"/>
      <c r="VMI308" s="81"/>
      <c r="VMJ308" s="81"/>
      <c r="VMK308" s="81"/>
      <c r="VML308" s="81"/>
      <c r="VMM308" s="81"/>
      <c r="VMN308" s="81"/>
      <c r="VMO308" s="81"/>
      <c r="VMP308" s="81"/>
      <c r="VMQ308" s="81"/>
      <c r="VMR308" s="81"/>
      <c r="VMS308" s="81"/>
      <c r="VMT308" s="81"/>
      <c r="VMU308" s="81"/>
      <c r="VMV308" s="81"/>
      <c r="VMW308" s="81"/>
      <c r="VMX308" s="81"/>
      <c r="VMY308" s="81"/>
      <c r="VMZ308" s="81"/>
      <c r="VNA308" s="81"/>
      <c r="VNB308" s="81"/>
      <c r="VNC308" s="81"/>
      <c r="VND308" s="81"/>
      <c r="VNE308" s="81"/>
      <c r="VNF308" s="81"/>
      <c r="VNG308" s="81"/>
      <c r="VNH308" s="81"/>
      <c r="VNI308" s="81"/>
      <c r="VNJ308" s="81"/>
      <c r="VNK308" s="81"/>
      <c r="VNL308" s="81"/>
      <c r="VNM308" s="81"/>
      <c r="VNN308" s="81"/>
      <c r="VNO308" s="81"/>
      <c r="VNP308" s="81"/>
      <c r="VNQ308" s="81"/>
      <c r="VNR308" s="81"/>
      <c r="VNS308" s="81"/>
      <c r="VNT308" s="81"/>
      <c r="VNU308" s="81"/>
      <c r="VNV308" s="81"/>
      <c r="VNW308" s="81"/>
      <c r="VNX308" s="81"/>
      <c r="VNY308" s="81"/>
      <c r="VNZ308" s="81"/>
      <c r="VOA308" s="81"/>
      <c r="VOB308" s="81"/>
      <c r="VOC308" s="81"/>
      <c r="VOD308" s="81"/>
      <c r="VOE308" s="81"/>
      <c r="VOF308" s="81"/>
      <c r="VOG308" s="81"/>
      <c r="VOH308" s="81"/>
      <c r="VOI308" s="81"/>
      <c r="VOJ308" s="81"/>
      <c r="VOK308" s="81"/>
      <c r="VOL308" s="81"/>
      <c r="VOM308" s="81"/>
      <c r="VON308" s="81"/>
      <c r="VOO308" s="81"/>
      <c r="VOP308" s="81"/>
      <c r="VOQ308" s="81"/>
      <c r="VOR308" s="81"/>
      <c r="VOS308" s="81"/>
      <c r="VOT308" s="81"/>
      <c r="VOU308" s="81"/>
      <c r="VOV308" s="81"/>
      <c r="VOW308" s="81"/>
      <c r="VOX308" s="81"/>
      <c r="VOY308" s="81"/>
      <c r="VOZ308" s="81"/>
      <c r="VPA308" s="81"/>
      <c r="VPB308" s="81"/>
      <c r="VPC308" s="81"/>
      <c r="VPD308" s="81"/>
      <c r="VPE308" s="81"/>
      <c r="VPF308" s="81"/>
      <c r="VPG308" s="81"/>
      <c r="VPH308" s="81"/>
      <c r="VPI308" s="81"/>
      <c r="VPJ308" s="81"/>
      <c r="VPK308" s="81"/>
      <c r="VPL308" s="81"/>
      <c r="VPM308" s="81"/>
      <c r="VPN308" s="81"/>
      <c r="VPO308" s="81"/>
      <c r="VPP308" s="81"/>
      <c r="VPQ308" s="81"/>
      <c r="VPR308" s="81"/>
      <c r="VPS308" s="81"/>
      <c r="VPT308" s="81"/>
      <c r="VPU308" s="81"/>
      <c r="VPV308" s="81"/>
      <c r="VPW308" s="81"/>
      <c r="VPX308" s="81"/>
      <c r="VPY308" s="81"/>
      <c r="VPZ308" s="81"/>
      <c r="VQA308" s="81"/>
      <c r="VQB308" s="81"/>
      <c r="VQC308" s="81"/>
      <c r="VQD308" s="81"/>
      <c r="VQE308" s="81"/>
      <c r="VQF308" s="81"/>
      <c r="VQG308" s="81"/>
      <c r="VQH308" s="81"/>
      <c r="VQI308" s="81"/>
      <c r="VQJ308" s="81"/>
      <c r="VQK308" s="81"/>
      <c r="VQL308" s="81"/>
      <c r="VQM308" s="81"/>
      <c r="VQN308" s="81"/>
      <c r="VQO308" s="81"/>
      <c r="VQP308" s="81"/>
      <c r="VQQ308" s="81"/>
      <c r="VQR308" s="81"/>
      <c r="VQS308" s="81"/>
      <c r="VQT308" s="81"/>
      <c r="VQU308" s="81"/>
      <c r="VQV308" s="81"/>
      <c r="VQW308" s="81"/>
      <c r="VQX308" s="81"/>
      <c r="VQY308" s="81"/>
      <c r="VQZ308" s="81"/>
      <c r="VRA308" s="81"/>
      <c r="VRB308" s="81"/>
      <c r="VRC308" s="81"/>
      <c r="VRD308" s="81"/>
      <c r="VRE308" s="81"/>
      <c r="VRF308" s="81"/>
      <c r="VRG308" s="81"/>
      <c r="VRH308" s="81"/>
      <c r="VRI308" s="81"/>
      <c r="VRJ308" s="81"/>
      <c r="VRK308" s="81"/>
      <c r="VRL308" s="81"/>
      <c r="VRM308" s="81"/>
      <c r="VRN308" s="81"/>
      <c r="VRO308" s="81"/>
      <c r="VRP308" s="81"/>
      <c r="VRQ308" s="81"/>
      <c r="VRR308" s="81"/>
      <c r="VRS308" s="81"/>
      <c r="VRT308" s="81"/>
      <c r="VRU308" s="81"/>
      <c r="VRV308" s="81"/>
      <c r="VRW308" s="81"/>
      <c r="VRX308" s="81"/>
      <c r="VRY308" s="81"/>
      <c r="VRZ308" s="81"/>
      <c r="VSA308" s="81"/>
      <c r="VSB308" s="81"/>
      <c r="VSC308" s="81"/>
      <c r="VSD308" s="81"/>
      <c r="VSE308" s="81"/>
      <c r="VSF308" s="81"/>
      <c r="VSG308" s="81"/>
      <c r="VSH308" s="81"/>
      <c r="VSI308" s="81"/>
      <c r="VSJ308" s="81"/>
      <c r="VSK308" s="81"/>
      <c r="VSL308" s="81"/>
      <c r="VSM308" s="81"/>
      <c r="VSN308" s="81"/>
      <c r="VSO308" s="81"/>
      <c r="VSP308" s="81"/>
      <c r="VSQ308" s="81"/>
      <c r="VSR308" s="81"/>
      <c r="VSS308" s="81"/>
      <c r="VST308" s="81"/>
      <c r="VSU308" s="81"/>
      <c r="VSV308" s="81"/>
      <c r="VSW308" s="81"/>
      <c r="VSX308" s="81"/>
      <c r="VSY308" s="81"/>
      <c r="VSZ308" s="81"/>
      <c r="VTA308" s="81"/>
      <c r="VTB308" s="81"/>
      <c r="VTC308" s="81"/>
      <c r="VTD308" s="81"/>
      <c r="VTE308" s="81"/>
      <c r="VTF308" s="81"/>
      <c r="VTG308" s="81"/>
      <c r="VTH308" s="81"/>
      <c r="VTI308" s="81"/>
      <c r="VTJ308" s="81"/>
      <c r="VTK308" s="81"/>
      <c r="VTL308" s="81"/>
      <c r="VTM308" s="81"/>
      <c r="VTN308" s="81"/>
      <c r="VTO308" s="81"/>
      <c r="VTP308" s="81"/>
      <c r="VTQ308" s="81"/>
      <c r="VTR308" s="81"/>
      <c r="VTS308" s="81"/>
      <c r="VTT308" s="81"/>
      <c r="VTU308" s="81"/>
      <c r="VTV308" s="81"/>
      <c r="VTW308" s="81"/>
      <c r="VTX308" s="81"/>
      <c r="VTY308" s="81"/>
      <c r="VTZ308" s="81"/>
      <c r="VUA308" s="81"/>
      <c r="VUB308" s="81"/>
      <c r="VUC308" s="81"/>
      <c r="VUD308" s="81"/>
      <c r="VUE308" s="81"/>
      <c r="VUF308" s="81"/>
      <c r="VUG308" s="81"/>
      <c r="VUH308" s="81"/>
      <c r="VUI308" s="81"/>
      <c r="VUJ308" s="81"/>
      <c r="VUK308" s="81"/>
      <c r="VUL308" s="81"/>
      <c r="VUM308" s="81"/>
      <c r="VUN308" s="81"/>
      <c r="VUO308" s="81"/>
      <c r="VUP308" s="81"/>
      <c r="VUQ308" s="81"/>
      <c r="VUR308" s="81"/>
      <c r="VUS308" s="81"/>
      <c r="VUT308" s="81"/>
      <c r="VUU308" s="81"/>
      <c r="VUV308" s="81"/>
      <c r="VUW308" s="81"/>
      <c r="VUX308" s="81"/>
      <c r="VUY308" s="81"/>
      <c r="VUZ308" s="81"/>
      <c r="VVA308" s="81"/>
      <c r="VVB308" s="81"/>
      <c r="VVC308" s="81"/>
      <c r="VVD308" s="81"/>
      <c r="VVE308" s="81"/>
      <c r="VVF308" s="81"/>
      <c r="VVG308" s="81"/>
      <c r="VVH308" s="81"/>
      <c r="VVI308" s="81"/>
      <c r="VVJ308" s="81"/>
      <c r="VVK308" s="81"/>
      <c r="VVL308" s="81"/>
      <c r="VVM308" s="81"/>
      <c r="VVN308" s="81"/>
      <c r="VVO308" s="81"/>
      <c r="VVP308" s="81"/>
      <c r="VVQ308" s="81"/>
      <c r="VVR308" s="81"/>
      <c r="VVS308" s="81"/>
      <c r="VVT308" s="81"/>
      <c r="VVU308" s="81"/>
      <c r="VVV308" s="81"/>
      <c r="VVW308" s="81"/>
      <c r="VVX308" s="81"/>
      <c r="VVY308" s="81"/>
      <c r="VVZ308" s="81"/>
      <c r="VWA308" s="81"/>
      <c r="VWB308" s="81"/>
      <c r="VWC308" s="81"/>
      <c r="VWD308" s="81"/>
      <c r="VWE308" s="81"/>
      <c r="VWF308" s="81"/>
      <c r="VWG308" s="81"/>
      <c r="VWH308" s="81"/>
      <c r="VWI308" s="81"/>
      <c r="VWJ308" s="81"/>
      <c r="VWK308" s="81"/>
      <c r="VWL308" s="81"/>
      <c r="VWM308" s="81"/>
      <c r="VWN308" s="81"/>
      <c r="VWO308" s="81"/>
      <c r="VWP308" s="81"/>
      <c r="VWQ308" s="81"/>
      <c r="VWR308" s="81"/>
      <c r="VWS308" s="81"/>
      <c r="VWT308" s="81"/>
      <c r="VWU308" s="81"/>
      <c r="VWV308" s="81"/>
      <c r="VWW308" s="81"/>
      <c r="VWX308" s="81"/>
      <c r="VWY308" s="81"/>
      <c r="VWZ308" s="81"/>
      <c r="VXA308" s="81"/>
      <c r="VXB308" s="81"/>
      <c r="VXC308" s="81"/>
      <c r="VXD308" s="81"/>
      <c r="VXE308" s="81"/>
      <c r="VXF308" s="81"/>
      <c r="VXG308" s="81"/>
      <c r="VXH308" s="81"/>
      <c r="VXI308" s="81"/>
      <c r="VXJ308" s="81"/>
      <c r="VXK308" s="81"/>
      <c r="VXL308" s="81"/>
      <c r="VXM308" s="81"/>
      <c r="VXN308" s="81"/>
      <c r="VXO308" s="81"/>
      <c r="VXP308" s="81"/>
      <c r="VXQ308" s="81"/>
      <c r="VXR308" s="81"/>
      <c r="VXS308" s="81"/>
      <c r="VXT308" s="81"/>
      <c r="VXU308" s="81"/>
      <c r="VXV308" s="81"/>
      <c r="VXW308" s="81"/>
      <c r="VXX308" s="81"/>
      <c r="VXY308" s="81"/>
      <c r="VXZ308" s="81"/>
      <c r="VYA308" s="81"/>
      <c r="VYB308" s="81"/>
      <c r="VYC308" s="81"/>
      <c r="VYD308" s="81"/>
      <c r="VYE308" s="81"/>
      <c r="VYF308" s="81"/>
      <c r="VYG308" s="81"/>
      <c r="VYH308" s="81"/>
      <c r="VYI308" s="81"/>
      <c r="VYJ308" s="81"/>
      <c r="VYK308" s="81"/>
      <c r="VYL308" s="81"/>
      <c r="VYM308" s="81"/>
      <c r="VYN308" s="81"/>
      <c r="VYO308" s="81"/>
      <c r="VYP308" s="81"/>
      <c r="VYQ308" s="81"/>
      <c r="VYR308" s="81"/>
      <c r="VYS308" s="81"/>
      <c r="VYT308" s="81"/>
      <c r="VYU308" s="81"/>
      <c r="VYV308" s="81"/>
      <c r="VYW308" s="81"/>
      <c r="VYX308" s="81"/>
      <c r="VYY308" s="81"/>
      <c r="VYZ308" s="81"/>
      <c r="VZA308" s="81"/>
      <c r="VZB308" s="81"/>
      <c r="VZC308" s="81"/>
      <c r="VZD308" s="81"/>
      <c r="VZE308" s="81"/>
      <c r="VZF308" s="81"/>
      <c r="VZG308" s="81"/>
      <c r="VZH308" s="81"/>
      <c r="VZI308" s="81"/>
      <c r="VZJ308" s="81"/>
      <c r="VZK308" s="81"/>
      <c r="VZL308" s="81"/>
      <c r="VZM308" s="81"/>
      <c r="VZN308" s="81"/>
      <c r="VZO308" s="81"/>
      <c r="VZP308" s="81"/>
      <c r="VZQ308" s="81"/>
      <c r="VZR308" s="81"/>
      <c r="VZS308" s="81"/>
      <c r="VZT308" s="81"/>
      <c r="VZU308" s="81"/>
      <c r="VZV308" s="81"/>
      <c r="VZW308" s="81"/>
      <c r="VZX308" s="81"/>
      <c r="VZY308" s="81"/>
      <c r="VZZ308" s="81"/>
      <c r="WAA308" s="81"/>
      <c r="WAB308" s="81"/>
      <c r="WAC308" s="81"/>
      <c r="WAD308" s="81"/>
      <c r="WAE308" s="81"/>
      <c r="WAF308" s="81"/>
      <c r="WAG308" s="81"/>
      <c r="WAH308" s="81"/>
      <c r="WAI308" s="81"/>
      <c r="WAJ308" s="81"/>
      <c r="WAK308" s="81"/>
      <c r="WAL308" s="81"/>
      <c r="WAM308" s="81"/>
      <c r="WAN308" s="81"/>
      <c r="WAO308" s="81"/>
      <c r="WAP308" s="81"/>
      <c r="WAQ308" s="81"/>
      <c r="WAR308" s="81"/>
      <c r="WAS308" s="81"/>
      <c r="WAT308" s="81"/>
      <c r="WAU308" s="81"/>
      <c r="WAV308" s="81"/>
      <c r="WAW308" s="81"/>
      <c r="WAX308" s="81"/>
      <c r="WAY308" s="81"/>
      <c r="WAZ308" s="81"/>
      <c r="WBA308" s="81"/>
      <c r="WBB308" s="81"/>
      <c r="WBC308" s="81"/>
      <c r="WBD308" s="81"/>
      <c r="WBE308" s="81"/>
      <c r="WBF308" s="81"/>
      <c r="WBG308" s="81"/>
      <c r="WBH308" s="81"/>
      <c r="WBI308" s="81"/>
      <c r="WBJ308" s="81"/>
      <c r="WBK308" s="81"/>
      <c r="WBL308" s="81"/>
      <c r="WBM308" s="81"/>
      <c r="WBN308" s="81"/>
      <c r="WBO308" s="81"/>
      <c r="WBP308" s="81"/>
      <c r="WBQ308" s="81"/>
      <c r="WBR308" s="81"/>
      <c r="WBS308" s="81"/>
      <c r="WBT308" s="81"/>
      <c r="WBU308" s="81"/>
      <c r="WBV308" s="81"/>
      <c r="WBW308" s="81"/>
      <c r="WBX308" s="81"/>
      <c r="WBY308" s="81"/>
      <c r="WBZ308" s="81"/>
      <c r="WCA308" s="81"/>
      <c r="WCB308" s="81"/>
      <c r="WCC308" s="81"/>
      <c r="WCD308" s="81"/>
      <c r="WCE308" s="81"/>
      <c r="WCF308" s="81"/>
      <c r="WCG308" s="81"/>
      <c r="WCH308" s="81"/>
      <c r="WCI308" s="81"/>
      <c r="WCJ308" s="81"/>
      <c r="WCK308" s="81"/>
      <c r="WCL308" s="81"/>
      <c r="WCM308" s="81"/>
      <c r="WCN308" s="81"/>
      <c r="WCO308" s="81"/>
      <c r="WCP308" s="81"/>
      <c r="WCQ308" s="81"/>
      <c r="WCR308" s="81"/>
      <c r="WCS308" s="81"/>
      <c r="WCT308" s="81"/>
      <c r="WCU308" s="81"/>
      <c r="WCV308" s="81"/>
      <c r="WCW308" s="81"/>
      <c r="WCX308" s="81"/>
      <c r="WCY308" s="81"/>
      <c r="WCZ308" s="81"/>
      <c r="WDA308" s="81"/>
      <c r="WDB308" s="81"/>
      <c r="WDC308" s="81"/>
      <c r="WDD308" s="81"/>
      <c r="WDE308" s="81"/>
      <c r="WDF308" s="81"/>
      <c r="WDG308" s="81"/>
      <c r="WDH308" s="81"/>
      <c r="WDI308" s="81"/>
      <c r="WDJ308" s="81"/>
      <c r="WDK308" s="81"/>
      <c r="WDL308" s="81"/>
      <c r="WDM308" s="81"/>
      <c r="WDN308" s="81"/>
      <c r="WDO308" s="81"/>
      <c r="WDP308" s="81"/>
      <c r="WDQ308" s="81"/>
      <c r="WDR308" s="81"/>
      <c r="WDS308" s="81"/>
      <c r="WDT308" s="81"/>
      <c r="WDU308" s="81"/>
      <c r="WDV308" s="81"/>
      <c r="WDW308" s="81"/>
      <c r="WDX308" s="81"/>
      <c r="WDY308" s="81"/>
      <c r="WDZ308" s="81"/>
      <c r="WEA308" s="81"/>
      <c r="WEB308" s="81"/>
      <c r="WEC308" s="81"/>
      <c r="WED308" s="81"/>
      <c r="WEE308" s="81"/>
      <c r="WEF308" s="81"/>
      <c r="WEG308" s="81"/>
      <c r="WEH308" s="81"/>
      <c r="WEI308" s="81"/>
      <c r="WEJ308" s="81"/>
      <c r="WEK308" s="81"/>
      <c r="WEL308" s="81"/>
      <c r="WEM308" s="81"/>
      <c r="WEN308" s="81"/>
      <c r="WEO308" s="81"/>
      <c r="WEP308" s="81"/>
      <c r="WEQ308" s="81"/>
      <c r="WER308" s="81"/>
      <c r="WES308" s="81"/>
      <c r="WET308" s="81"/>
      <c r="WEU308" s="81"/>
      <c r="WEV308" s="81"/>
      <c r="WEW308" s="81"/>
      <c r="WEX308" s="81"/>
      <c r="WEY308" s="81"/>
      <c r="WEZ308" s="81"/>
      <c r="WFA308" s="81"/>
      <c r="WFB308" s="81"/>
      <c r="WFC308" s="81"/>
      <c r="WFD308" s="81"/>
      <c r="WFE308" s="81"/>
      <c r="WFF308" s="81"/>
      <c r="WFG308" s="81"/>
      <c r="WFH308" s="81"/>
      <c r="WFI308" s="81"/>
      <c r="WFJ308" s="81"/>
      <c r="WFK308" s="81"/>
      <c r="WFL308" s="81"/>
      <c r="WFM308" s="81"/>
      <c r="WFN308" s="81"/>
      <c r="WFO308" s="81"/>
      <c r="WFP308" s="81"/>
      <c r="WFQ308" s="81"/>
      <c r="WFR308" s="81"/>
      <c r="WFS308" s="81"/>
      <c r="WFT308" s="81"/>
      <c r="WFU308" s="81"/>
      <c r="WFV308" s="81"/>
      <c r="WFW308" s="81"/>
      <c r="WFX308" s="81"/>
      <c r="WFY308" s="81"/>
      <c r="WFZ308" s="81"/>
      <c r="WGA308" s="81"/>
      <c r="WGB308" s="81"/>
      <c r="WGC308" s="81"/>
      <c r="WGD308" s="81"/>
      <c r="WGE308" s="81"/>
      <c r="WGF308" s="81"/>
      <c r="WGG308" s="81"/>
      <c r="WGH308" s="81"/>
      <c r="WGI308" s="81"/>
      <c r="WGJ308" s="81"/>
      <c r="WGK308" s="81"/>
      <c r="WGL308" s="81"/>
      <c r="WGM308" s="81"/>
      <c r="WGN308" s="81"/>
      <c r="WGO308" s="81"/>
      <c r="WGP308" s="81"/>
      <c r="WGQ308" s="81"/>
      <c r="WGR308" s="81"/>
      <c r="WGS308" s="81"/>
      <c r="WGT308" s="81"/>
      <c r="WGU308" s="81"/>
      <c r="WGV308" s="81"/>
      <c r="WGW308" s="81"/>
      <c r="WGX308" s="81"/>
      <c r="WGY308" s="81"/>
      <c r="WGZ308" s="81"/>
      <c r="WHA308" s="81"/>
      <c r="WHB308" s="81"/>
      <c r="WHC308" s="81"/>
      <c r="WHD308" s="81"/>
      <c r="WHE308" s="81"/>
      <c r="WHF308" s="81"/>
      <c r="WHG308" s="81"/>
      <c r="WHH308" s="81"/>
      <c r="WHI308" s="81"/>
      <c r="WHJ308" s="81"/>
      <c r="WHK308" s="81"/>
      <c r="WHL308" s="81"/>
      <c r="WHM308" s="81"/>
      <c r="WHN308" s="81"/>
      <c r="WHO308" s="81"/>
      <c r="WHP308" s="81"/>
      <c r="WHQ308" s="81"/>
      <c r="WHR308" s="81"/>
      <c r="WHS308" s="81"/>
      <c r="WHT308" s="81"/>
      <c r="WHU308" s="81"/>
      <c r="WHV308" s="81"/>
      <c r="WHW308" s="81"/>
      <c r="WHX308" s="81"/>
      <c r="WHY308" s="81"/>
      <c r="WHZ308" s="81"/>
      <c r="WIA308" s="81"/>
      <c r="WIB308" s="81"/>
      <c r="WIC308" s="81"/>
      <c r="WID308" s="81"/>
      <c r="WIE308" s="81"/>
      <c r="WIF308" s="81"/>
      <c r="WIG308" s="81"/>
      <c r="WIH308" s="81"/>
      <c r="WII308" s="81"/>
      <c r="WIJ308" s="81"/>
      <c r="WIK308" s="81"/>
      <c r="WIL308" s="81"/>
      <c r="WIM308" s="81"/>
      <c r="WIN308" s="81"/>
      <c r="WIO308" s="81"/>
      <c r="WIP308" s="81"/>
      <c r="WIQ308" s="81"/>
      <c r="WIR308" s="81"/>
      <c r="WIS308" s="81"/>
      <c r="WIT308" s="81"/>
      <c r="WIU308" s="81"/>
      <c r="WIV308" s="81"/>
      <c r="WIW308" s="81"/>
      <c r="WIX308" s="81"/>
      <c r="WIY308" s="81"/>
      <c r="WIZ308" s="81"/>
      <c r="WJA308" s="81"/>
      <c r="WJB308" s="81"/>
      <c r="WJC308" s="81"/>
      <c r="WJD308" s="81"/>
      <c r="WJE308" s="81"/>
      <c r="WJF308" s="81"/>
      <c r="WJG308" s="81"/>
      <c r="WJH308" s="81"/>
      <c r="WJI308" s="81"/>
      <c r="WJJ308" s="81"/>
      <c r="WJK308" s="81"/>
      <c r="WJL308" s="81"/>
      <c r="WJM308" s="81"/>
      <c r="WJN308" s="81"/>
      <c r="WJO308" s="81"/>
      <c r="WJP308" s="81"/>
      <c r="WJQ308" s="81"/>
      <c r="WJR308" s="81"/>
      <c r="WJS308" s="81"/>
      <c r="WJT308" s="81"/>
      <c r="WJU308" s="81"/>
      <c r="WJV308" s="81"/>
      <c r="WJW308" s="81"/>
      <c r="WJX308" s="81"/>
      <c r="WJY308" s="81"/>
      <c r="WJZ308" s="81"/>
      <c r="WKA308" s="81"/>
      <c r="WKB308" s="81"/>
      <c r="WKC308" s="81"/>
      <c r="WKD308" s="81"/>
      <c r="WKE308" s="81"/>
      <c r="WKF308" s="81"/>
      <c r="WKG308" s="81"/>
      <c r="WKH308" s="81"/>
      <c r="WKI308" s="81"/>
      <c r="WKJ308" s="81"/>
      <c r="WKK308" s="81"/>
      <c r="WKL308" s="81"/>
      <c r="WKM308" s="81"/>
      <c r="WKN308" s="81"/>
      <c r="WKO308" s="81"/>
      <c r="WKP308" s="81"/>
      <c r="WKQ308" s="81"/>
      <c r="WKR308" s="81"/>
      <c r="WKS308" s="81"/>
      <c r="WKT308" s="81"/>
      <c r="WKU308" s="81"/>
      <c r="WKV308" s="81"/>
      <c r="WKW308" s="81"/>
      <c r="WKX308" s="81"/>
      <c r="WKY308" s="81"/>
      <c r="WKZ308" s="81"/>
      <c r="WLA308" s="81"/>
      <c r="WLB308" s="81"/>
      <c r="WLC308" s="81"/>
      <c r="WLD308" s="81"/>
      <c r="WLE308" s="81"/>
      <c r="WLF308" s="81"/>
      <c r="WLG308" s="81"/>
      <c r="WLH308" s="81"/>
      <c r="WLI308" s="81"/>
      <c r="WLJ308" s="81"/>
      <c r="WLK308" s="81"/>
      <c r="WLL308" s="81"/>
      <c r="WLM308" s="81"/>
      <c r="WLN308" s="81"/>
      <c r="WLO308" s="81"/>
      <c r="WLP308" s="81"/>
      <c r="WLQ308" s="81"/>
      <c r="WLR308" s="81"/>
      <c r="WLS308" s="81"/>
      <c r="WLT308" s="81"/>
      <c r="WLU308" s="81"/>
      <c r="WLV308" s="81"/>
      <c r="WLW308" s="81"/>
      <c r="WLX308" s="81"/>
      <c r="WLY308" s="81"/>
      <c r="WLZ308" s="81"/>
      <c r="WMA308" s="81"/>
      <c r="WMB308" s="81"/>
      <c r="WMC308" s="81"/>
      <c r="WMD308" s="81"/>
      <c r="WME308" s="81"/>
      <c r="WMF308" s="81"/>
      <c r="WMG308" s="81"/>
      <c r="WMH308" s="81"/>
      <c r="WMI308" s="81"/>
      <c r="WMJ308" s="81"/>
      <c r="WMK308" s="81"/>
      <c r="WML308" s="81"/>
      <c r="WMM308" s="81"/>
      <c r="WMN308" s="81"/>
      <c r="WMO308" s="81"/>
      <c r="WMP308" s="81"/>
      <c r="WMQ308" s="81"/>
      <c r="WMR308" s="81"/>
      <c r="WMS308" s="81"/>
      <c r="WMT308" s="81"/>
      <c r="WMU308" s="81"/>
      <c r="WMV308" s="81"/>
      <c r="WMW308" s="81"/>
      <c r="WMX308" s="81"/>
      <c r="WMY308" s="81"/>
      <c r="WMZ308" s="81"/>
      <c r="WNA308" s="81"/>
      <c r="WNB308" s="81"/>
      <c r="WNC308" s="81"/>
      <c r="WND308" s="81"/>
      <c r="WNE308" s="81"/>
      <c r="WNF308" s="81"/>
      <c r="WNG308" s="81"/>
      <c r="WNH308" s="81"/>
      <c r="WNI308" s="81"/>
      <c r="WNJ308" s="81"/>
      <c r="WNK308" s="81"/>
      <c r="WNL308" s="81"/>
      <c r="WNM308" s="81"/>
      <c r="WNN308" s="81"/>
      <c r="WNO308" s="81"/>
      <c r="WNP308" s="81"/>
      <c r="WNQ308" s="81"/>
      <c r="WNR308" s="81"/>
      <c r="WNS308" s="81"/>
      <c r="WNT308" s="81"/>
      <c r="WNU308" s="81"/>
      <c r="WNV308" s="81"/>
      <c r="WNW308" s="81"/>
      <c r="WNX308" s="81"/>
      <c r="WNY308" s="81"/>
      <c r="WNZ308" s="81"/>
      <c r="WOA308" s="81"/>
      <c r="WOB308" s="81"/>
      <c r="WOC308" s="81"/>
      <c r="WOD308" s="81"/>
      <c r="WOE308" s="81"/>
      <c r="WOF308" s="81"/>
      <c r="WOG308" s="81"/>
      <c r="WOH308" s="81"/>
      <c r="WOI308" s="81"/>
      <c r="WOJ308" s="81"/>
      <c r="WOK308" s="81"/>
      <c r="WOL308" s="81"/>
      <c r="WOM308" s="81"/>
      <c r="WON308" s="81"/>
      <c r="WOO308" s="81"/>
      <c r="WOP308" s="81"/>
      <c r="WOQ308" s="81"/>
      <c r="WOR308" s="81"/>
      <c r="WOS308" s="81"/>
      <c r="WOT308" s="81"/>
      <c r="WOU308" s="81"/>
      <c r="WOV308" s="81"/>
      <c r="WOW308" s="81"/>
      <c r="WOX308" s="81"/>
      <c r="WOY308" s="81"/>
      <c r="WOZ308" s="81"/>
      <c r="WPA308" s="81"/>
      <c r="WPB308" s="81"/>
      <c r="WPC308" s="81"/>
      <c r="WPD308" s="81"/>
      <c r="WPE308" s="81"/>
      <c r="WPF308" s="81"/>
      <c r="WPG308" s="81"/>
      <c r="WPH308" s="81"/>
      <c r="WPI308" s="81"/>
      <c r="WPJ308" s="81"/>
      <c r="WPK308" s="81"/>
      <c r="WPL308" s="81"/>
      <c r="WPM308" s="81"/>
      <c r="WPN308" s="81"/>
      <c r="WPO308" s="81"/>
      <c r="WPP308" s="81"/>
      <c r="WPQ308" s="81"/>
      <c r="WPR308" s="81"/>
      <c r="WPS308" s="81"/>
      <c r="WPT308" s="81"/>
      <c r="WPU308" s="81"/>
      <c r="WPV308" s="81"/>
      <c r="WPW308" s="81"/>
      <c r="WPX308" s="81"/>
      <c r="WPY308" s="81"/>
      <c r="WPZ308" s="81"/>
      <c r="WQA308" s="81"/>
      <c r="WQB308" s="81"/>
      <c r="WQC308" s="81"/>
      <c r="WQD308" s="81"/>
      <c r="WQE308" s="81"/>
      <c r="WQF308" s="81"/>
      <c r="WQG308" s="81"/>
      <c r="WQH308" s="81"/>
      <c r="WQI308" s="81"/>
      <c r="WQJ308" s="81"/>
      <c r="WQK308" s="81"/>
      <c r="WQL308" s="81"/>
      <c r="WQM308" s="81"/>
      <c r="WQN308" s="81"/>
      <c r="WQO308" s="81"/>
      <c r="WQP308" s="81"/>
      <c r="WQQ308" s="81"/>
      <c r="WQR308" s="81"/>
      <c r="WQS308" s="81"/>
      <c r="WQT308" s="81"/>
      <c r="WQU308" s="81"/>
      <c r="WQV308" s="81"/>
      <c r="WQW308" s="81"/>
      <c r="WQX308" s="81"/>
      <c r="WQY308" s="81"/>
      <c r="WQZ308" s="81"/>
      <c r="WRA308" s="81"/>
      <c r="WRB308" s="81"/>
      <c r="WRC308" s="81"/>
      <c r="WRD308" s="81"/>
      <c r="WRE308" s="81"/>
      <c r="WRF308" s="81"/>
      <c r="WRG308" s="81"/>
      <c r="WRH308" s="81"/>
      <c r="WRI308" s="81"/>
      <c r="WRJ308" s="81"/>
      <c r="WRK308" s="81"/>
      <c r="WRL308" s="81"/>
      <c r="WRM308" s="81"/>
      <c r="WRN308" s="81"/>
      <c r="WRO308" s="81"/>
      <c r="WRP308" s="81"/>
      <c r="WRQ308" s="81"/>
      <c r="WRR308" s="81"/>
      <c r="WRS308" s="81"/>
      <c r="WRT308" s="81"/>
      <c r="WRU308" s="81"/>
      <c r="WRV308" s="81"/>
      <c r="WRW308" s="81"/>
      <c r="WRX308" s="81"/>
      <c r="WRY308" s="81"/>
      <c r="WRZ308" s="81"/>
      <c r="WSA308" s="81"/>
      <c r="WSB308" s="81"/>
      <c r="WSC308" s="81"/>
      <c r="WSD308" s="81"/>
      <c r="WSE308" s="81"/>
      <c r="WSF308" s="81"/>
      <c r="WSG308" s="81"/>
      <c r="WSH308" s="81"/>
      <c r="WSI308" s="81"/>
      <c r="WSJ308" s="81"/>
      <c r="WSK308" s="81"/>
      <c r="WSL308" s="81"/>
      <c r="WSM308" s="81"/>
      <c r="WSN308" s="81"/>
      <c r="WSO308" s="81"/>
      <c r="WSP308" s="81"/>
      <c r="WSQ308" s="81"/>
      <c r="WSR308" s="81"/>
      <c r="WSS308" s="81"/>
      <c r="WST308" s="81"/>
      <c r="WSU308" s="81"/>
      <c r="WSV308" s="81"/>
      <c r="WSW308" s="81"/>
      <c r="WSX308" s="81"/>
      <c r="WSY308" s="81"/>
      <c r="WSZ308" s="81"/>
      <c r="WTA308" s="81"/>
      <c r="WTB308" s="81"/>
      <c r="WTC308" s="81"/>
      <c r="WTD308" s="81"/>
      <c r="WTE308" s="81"/>
      <c r="WTF308" s="81"/>
      <c r="WTG308" s="81"/>
      <c r="WTH308" s="81"/>
      <c r="WTI308" s="81"/>
      <c r="WTJ308" s="81"/>
      <c r="WTK308" s="81"/>
      <c r="WTL308" s="81"/>
      <c r="WTM308" s="81"/>
      <c r="WTN308" s="81"/>
      <c r="WTO308" s="81"/>
      <c r="WTP308" s="81"/>
      <c r="WTQ308" s="81"/>
      <c r="WTR308" s="81"/>
      <c r="WTS308" s="81"/>
      <c r="WTT308" s="81"/>
      <c r="WTU308" s="81"/>
      <c r="WTV308" s="81"/>
      <c r="WTW308" s="81"/>
      <c r="WTX308" s="81"/>
      <c r="WTY308" s="81"/>
      <c r="WTZ308" s="81"/>
      <c r="WUA308" s="81"/>
      <c r="WUB308" s="81"/>
      <c r="WUC308" s="81"/>
      <c r="WUD308" s="81"/>
      <c r="WUE308" s="81"/>
      <c r="WUF308" s="81"/>
      <c r="WUG308" s="81"/>
      <c r="WUH308" s="81"/>
      <c r="WUI308" s="81"/>
      <c r="WUJ308" s="81"/>
      <c r="WUK308" s="81"/>
      <c r="WUL308" s="81"/>
      <c r="WUM308" s="81"/>
      <c r="WUN308" s="81"/>
      <c r="WUO308" s="81"/>
      <c r="WUP308" s="81"/>
      <c r="WUQ308" s="81"/>
      <c r="WUR308" s="81"/>
      <c r="WUS308" s="81"/>
      <c r="WUT308" s="81"/>
      <c r="WUU308" s="81"/>
      <c r="WUV308" s="81"/>
      <c r="WUW308" s="81"/>
      <c r="WUX308" s="81"/>
      <c r="WUY308" s="81"/>
      <c r="WUZ308" s="81"/>
      <c r="WVA308" s="81"/>
      <c r="WVB308" s="81"/>
      <c r="WVC308" s="81"/>
      <c r="WVD308" s="81"/>
      <c r="WVE308" s="81"/>
      <c r="WVF308" s="81"/>
      <c r="WVG308" s="81"/>
      <c r="WVH308" s="81"/>
      <c r="WVI308" s="81"/>
      <c r="WVJ308" s="81"/>
      <c r="WVK308" s="81"/>
      <c r="WVL308" s="81"/>
      <c r="WVM308" s="81"/>
      <c r="WVN308" s="81"/>
      <c r="WVO308" s="81"/>
      <c r="WVP308" s="81"/>
      <c r="WVQ308" s="81"/>
      <c r="WVR308" s="81"/>
      <c r="WVS308" s="81"/>
      <c r="WVT308" s="81"/>
      <c r="WVU308" s="81"/>
      <c r="WVV308" s="81"/>
      <c r="WVW308" s="81"/>
      <c r="WVX308" s="81"/>
      <c r="WVY308" s="81"/>
      <c r="WVZ308" s="81"/>
      <c r="WWA308" s="81"/>
      <c r="WWB308" s="81"/>
      <c r="WWC308" s="81"/>
      <c r="WWD308" s="81"/>
      <c r="WWE308" s="81"/>
      <c r="WWF308" s="81"/>
      <c r="WWG308" s="81"/>
      <c r="WWH308" s="81"/>
      <c r="WWI308" s="81"/>
      <c r="WWJ308" s="81"/>
      <c r="WWK308" s="81"/>
      <c r="WWL308" s="81"/>
      <c r="WWM308" s="81"/>
      <c r="WWN308" s="81"/>
      <c r="WWO308" s="81"/>
      <c r="WWP308" s="81"/>
      <c r="WWQ308" s="81"/>
      <c r="WWR308" s="81"/>
      <c r="WWS308" s="81"/>
      <c r="WWT308" s="81"/>
      <c r="WWU308" s="81"/>
      <c r="WWV308" s="81"/>
      <c r="WWW308" s="81"/>
      <c r="WWX308" s="81"/>
      <c r="WWY308" s="81"/>
      <c r="WWZ308" s="81"/>
      <c r="WXA308" s="81"/>
      <c r="WXB308" s="81"/>
      <c r="WXC308" s="81"/>
      <c r="WXD308" s="81"/>
      <c r="WXE308" s="81"/>
      <c r="WXF308" s="81"/>
      <c r="WXG308" s="81"/>
      <c r="WXH308" s="81"/>
      <c r="WXI308" s="81"/>
      <c r="WXJ308" s="81"/>
      <c r="WXK308" s="81"/>
      <c r="WXL308" s="81"/>
      <c r="WXM308" s="81"/>
      <c r="WXN308" s="81"/>
      <c r="WXO308" s="81"/>
      <c r="WXP308" s="81"/>
      <c r="WXQ308" s="81"/>
      <c r="WXR308" s="81"/>
      <c r="WXS308" s="81"/>
      <c r="WXT308" s="81"/>
      <c r="WXU308" s="81"/>
      <c r="WXV308" s="81"/>
      <c r="WXW308" s="81"/>
      <c r="WXX308" s="81"/>
      <c r="WXY308" s="81"/>
      <c r="WXZ308" s="81"/>
      <c r="WYA308" s="81"/>
      <c r="WYB308" s="81"/>
      <c r="WYC308" s="81"/>
      <c r="WYD308" s="81"/>
      <c r="WYE308" s="81"/>
      <c r="WYF308" s="81"/>
      <c r="WYG308" s="81"/>
      <c r="WYH308" s="81"/>
      <c r="WYI308" s="81"/>
      <c r="WYJ308" s="81"/>
      <c r="WYK308" s="81"/>
      <c r="WYL308" s="81"/>
      <c r="WYM308" s="81"/>
      <c r="WYN308" s="81"/>
      <c r="WYO308" s="81"/>
      <c r="WYP308" s="81"/>
      <c r="WYQ308" s="81"/>
      <c r="WYR308" s="81"/>
      <c r="WYS308" s="81"/>
      <c r="WYT308" s="81"/>
      <c r="WYU308" s="81"/>
      <c r="WYV308" s="81"/>
      <c r="WYW308" s="81"/>
      <c r="WYX308" s="81"/>
      <c r="WYY308" s="81"/>
      <c r="WYZ308" s="81"/>
      <c r="WZA308" s="81"/>
      <c r="WZB308" s="81"/>
      <c r="WZC308" s="81"/>
      <c r="WZD308" s="81"/>
      <c r="WZE308" s="81"/>
      <c r="WZF308" s="81"/>
      <c r="WZG308" s="81"/>
      <c r="WZH308" s="81"/>
      <c r="WZI308" s="81"/>
      <c r="WZJ308" s="81"/>
      <c r="WZK308" s="81"/>
      <c r="WZL308" s="81"/>
      <c r="WZM308" s="81"/>
      <c r="WZN308" s="81"/>
      <c r="WZO308" s="81"/>
      <c r="WZP308" s="81"/>
      <c r="WZQ308" s="81"/>
      <c r="WZR308" s="81"/>
      <c r="WZS308" s="81"/>
      <c r="WZT308" s="81"/>
      <c r="WZU308" s="81"/>
      <c r="WZV308" s="81"/>
      <c r="WZW308" s="81"/>
      <c r="WZX308" s="81"/>
      <c r="WZY308" s="81"/>
      <c r="WZZ308" s="81"/>
      <c r="XAA308" s="81"/>
      <c r="XAB308" s="81"/>
      <c r="XAC308" s="81"/>
      <c r="XAD308" s="81"/>
      <c r="XAE308" s="81"/>
      <c r="XAF308" s="81"/>
      <c r="XAG308" s="81"/>
      <c r="XAH308" s="81"/>
      <c r="XAI308" s="81"/>
      <c r="XAJ308" s="81"/>
      <c r="XAK308" s="81"/>
      <c r="XAL308" s="81"/>
      <c r="XAM308" s="81"/>
      <c r="XAN308" s="81"/>
      <c r="XAO308" s="81"/>
      <c r="XAP308" s="81"/>
      <c r="XAQ308" s="81"/>
      <c r="XAR308" s="81"/>
      <c r="XAS308" s="81"/>
      <c r="XAT308" s="81"/>
      <c r="XAU308" s="81"/>
      <c r="XAV308" s="81"/>
      <c r="XAW308" s="81"/>
      <c r="XAX308" s="81"/>
      <c r="XAY308" s="81"/>
      <c r="XAZ308" s="81"/>
      <c r="XBA308" s="81"/>
      <c r="XBB308" s="81"/>
      <c r="XBC308" s="81"/>
      <c r="XBD308" s="81"/>
      <c r="XBE308" s="81"/>
      <c r="XBF308" s="81"/>
      <c r="XBG308" s="81"/>
      <c r="XBH308" s="81"/>
      <c r="XBI308" s="81"/>
      <c r="XBJ308" s="81"/>
      <c r="XBK308" s="81"/>
      <c r="XBL308" s="81"/>
      <c r="XBM308" s="81"/>
      <c r="XBN308" s="81"/>
      <c r="XBO308" s="81"/>
      <c r="XBP308" s="81"/>
      <c r="XBQ308" s="81"/>
      <c r="XBR308" s="81"/>
      <c r="XBS308" s="81"/>
      <c r="XBT308" s="81"/>
      <c r="XBU308" s="81"/>
      <c r="XBV308" s="81"/>
      <c r="XBW308" s="81"/>
      <c r="XBX308" s="81"/>
      <c r="XBY308" s="81"/>
      <c r="XBZ308" s="81"/>
      <c r="XCA308" s="81"/>
      <c r="XCB308" s="81"/>
      <c r="XCC308" s="81"/>
      <c r="XCD308" s="81"/>
      <c r="XCE308" s="81"/>
      <c r="XCF308" s="81"/>
      <c r="XCG308" s="81"/>
      <c r="XCH308" s="81"/>
      <c r="XCI308" s="81"/>
      <c r="XCJ308" s="81"/>
      <c r="XCK308" s="81"/>
      <c r="XCL308" s="81"/>
      <c r="XCM308" s="81"/>
      <c r="XCN308" s="81"/>
      <c r="XCO308" s="81"/>
      <c r="XCP308" s="81"/>
      <c r="XCQ308" s="81"/>
      <c r="XCR308" s="81"/>
      <c r="XCS308" s="81"/>
      <c r="XCT308" s="81"/>
      <c r="XCU308" s="81"/>
      <c r="XCV308" s="81"/>
      <c r="XCW308" s="81"/>
      <c r="XCX308" s="81"/>
      <c r="XCY308" s="81"/>
      <c r="XCZ308" s="81"/>
      <c r="XDA308" s="81"/>
      <c r="XDB308" s="81"/>
      <c r="XDC308" s="81"/>
      <c r="XDD308" s="81"/>
      <c r="XDE308" s="81"/>
      <c r="XDF308" s="81"/>
      <c r="XDG308" s="81"/>
      <c r="XDH308" s="81"/>
      <c r="XDI308" s="81"/>
      <c r="XDJ308" s="81"/>
      <c r="XDK308" s="81"/>
      <c r="XDL308" s="81"/>
      <c r="XDM308" s="81"/>
      <c r="XDN308" s="81"/>
      <c r="XDO308" s="81"/>
      <c r="XDP308" s="81"/>
      <c r="XDQ308" s="81"/>
      <c r="XDR308" s="81"/>
      <c r="XDS308" s="81"/>
      <c r="XDT308" s="81"/>
      <c r="XDU308" s="81"/>
      <c r="XDV308" s="81"/>
      <c r="XDW308" s="81"/>
      <c r="XDX308" s="81"/>
      <c r="XDY308" s="81"/>
      <c r="XDZ308" s="81"/>
      <c r="XEA308" s="81"/>
      <c r="XEB308" s="81"/>
      <c r="XEC308" s="81"/>
      <c r="XED308" s="81"/>
      <c r="XEE308" s="81"/>
      <c r="XEF308" s="81"/>
      <c r="XEG308" s="81"/>
      <c r="XEH308" s="81"/>
      <c r="XEI308" s="81"/>
      <c r="XEJ308" s="81"/>
      <c r="XEK308" s="81"/>
      <c r="XEL308" s="81"/>
      <c r="XEM308" s="81"/>
      <c r="XEN308" s="81"/>
      <c r="XEO308" s="81"/>
      <c r="XEP308" s="81"/>
      <c r="XEQ308" s="81"/>
      <c r="XER308" s="81"/>
      <c r="XES308" s="81"/>
      <c r="XET308" s="81"/>
      <c r="XEU308" s="81"/>
      <c r="XEV308" s="81"/>
      <c r="XEW308" s="81"/>
      <c r="XEX308" s="81"/>
      <c r="XEY308" s="81"/>
      <c r="XEZ308" s="81"/>
      <c r="XFA308" s="81"/>
      <c r="XFB308" s="81"/>
      <c r="XFC308" s="81"/>
      <c r="XFD308" s="81"/>
    </row>
    <row r="310" spans="4:16384" ht="13.9">
      <c r="G310" s="29"/>
      <c r="I310" s="11" t="s">
        <v>3615</v>
      </c>
      <c r="M310" s="11" t="s">
        <v>1828</v>
      </c>
      <c r="N310" s="389"/>
      <c r="O310" s="389"/>
      <c r="P310" s="389"/>
      <c r="Q310" s="389"/>
      <c r="R310" s="389"/>
    </row>
    <row r="311" spans="4:16384">
      <c r="G311" s="740"/>
      <c r="I311" s="740" t="s">
        <v>3616</v>
      </c>
      <c r="M311" s="11" t="s">
        <v>1828</v>
      </c>
      <c r="N311" s="389"/>
      <c r="O311" s="389"/>
      <c r="P311" s="389"/>
      <c r="Q311" s="389"/>
      <c r="R311" s="389"/>
    </row>
    <row r="312" spans="4:16384" ht="14.25" customHeight="1">
      <c r="G312" s="29"/>
      <c r="I312" s="29" t="s">
        <v>3626</v>
      </c>
      <c r="M312" s="11" t="s">
        <v>1828</v>
      </c>
      <c r="N312" s="488">
        <f>SUM(N310:N311)</f>
        <v>0</v>
      </c>
      <c r="O312" s="488">
        <f t="shared" ref="O312:R312" si="53">SUM(O310:O311)</f>
        <v>0</v>
      </c>
      <c r="P312" s="488">
        <f t="shared" si="53"/>
        <v>0</v>
      </c>
      <c r="Q312" s="488">
        <f t="shared" si="53"/>
        <v>0</v>
      </c>
      <c r="R312" s="488">
        <f t="shared" si="53"/>
        <v>0</v>
      </c>
    </row>
    <row r="313" spans="4:16384" ht="13.9">
      <c r="G313" s="29"/>
      <c r="I313" s="740" t="s">
        <v>3627</v>
      </c>
      <c r="N313" s="389"/>
      <c r="O313" s="389"/>
      <c r="P313" s="389"/>
      <c r="Q313" s="389"/>
      <c r="R313" s="389"/>
    </row>
    <row r="314" spans="4:16384" ht="13.9">
      <c r="G314" s="29"/>
      <c r="I314" s="740" t="s">
        <v>246</v>
      </c>
      <c r="N314" s="389"/>
      <c r="O314" s="389"/>
      <c r="P314" s="389"/>
      <c r="Q314" s="389"/>
      <c r="R314" s="389"/>
    </row>
    <row r="315" spans="4:16384" ht="13.9">
      <c r="G315" s="704"/>
      <c r="I315" s="704" t="s">
        <v>3619</v>
      </c>
      <c r="M315" s="11" t="s">
        <v>1828</v>
      </c>
      <c r="N315" s="488">
        <f>SUM(N313:N314)</f>
        <v>0</v>
      </c>
      <c r="O315" s="488">
        <f t="shared" ref="O315" si="54">SUM(O313:O314)</f>
        <v>0</v>
      </c>
      <c r="P315" s="488">
        <f t="shared" ref="P315" si="55">SUM(P313:P314)</f>
        <v>0</v>
      </c>
      <c r="Q315" s="488">
        <f t="shared" ref="Q315" si="56">SUM(Q313:Q314)</f>
        <v>0</v>
      </c>
      <c r="R315" s="488">
        <f t="shared" ref="R315" si="57">SUM(R313:R314)</f>
        <v>0</v>
      </c>
    </row>
    <row r="316" spans="4:16384" ht="13.9">
      <c r="G316" s="704"/>
      <c r="I316" s="704" t="s">
        <v>3628</v>
      </c>
      <c r="M316" s="11" t="s">
        <v>1828</v>
      </c>
      <c r="N316" s="488">
        <f>N312+N315</f>
        <v>0</v>
      </c>
      <c r="O316" s="488">
        <f t="shared" ref="O316" si="58">O312+O315</f>
        <v>0</v>
      </c>
      <c r="P316" s="488">
        <f t="shared" ref="P316" si="59">P312+P315</f>
        <v>0</v>
      </c>
      <c r="Q316" s="488">
        <f t="shared" ref="Q316" si="60">Q312+Q315</f>
        <v>0</v>
      </c>
      <c r="R316" s="488">
        <f t="shared" ref="R316" si="61">R312+R315</f>
        <v>0</v>
      </c>
    </row>
    <row r="317" spans="4:16384" ht="13.9">
      <c r="G317" s="29"/>
      <c r="I317" s="740" t="s">
        <v>3629</v>
      </c>
      <c r="N317" s="389"/>
      <c r="O317" s="389"/>
      <c r="P317" s="389"/>
      <c r="Q317" s="389"/>
      <c r="R317" s="389"/>
    </row>
    <row r="319" spans="4:16384" s="33" customFormat="1" ht="13.5" customHeight="1">
      <c r="D319" s="80" t="s">
        <v>3631</v>
      </c>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c r="EU319" s="81"/>
      <c r="EV319" s="81"/>
      <c r="EW319" s="81"/>
      <c r="EX319" s="81"/>
      <c r="EY319" s="81"/>
      <c r="EZ319" s="81"/>
      <c r="FA319" s="81"/>
      <c r="FB319" s="81"/>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81"/>
      <c r="GI319" s="81"/>
      <c r="GJ319" s="81"/>
      <c r="GK319" s="81"/>
      <c r="GL319" s="81"/>
      <c r="GM319" s="81"/>
      <c r="GN319" s="81"/>
      <c r="GO319" s="81"/>
      <c r="GP319" s="81"/>
      <c r="GQ319" s="81"/>
      <c r="GR319" s="81"/>
      <c r="GS319" s="81"/>
      <c r="GT319" s="81"/>
      <c r="GU319" s="81"/>
      <c r="GV319" s="81"/>
      <c r="GW319" s="81"/>
      <c r="GX319" s="81"/>
      <c r="GY319" s="81"/>
      <c r="GZ319" s="81"/>
      <c r="HA319" s="81"/>
      <c r="HB319" s="81"/>
      <c r="HC319" s="81"/>
      <c r="HD319" s="81"/>
      <c r="HE319" s="81"/>
      <c r="HF319" s="81"/>
      <c r="HG319" s="81"/>
      <c r="HH319" s="81"/>
      <c r="HI319" s="81"/>
      <c r="HJ319" s="81"/>
      <c r="HK319" s="81"/>
      <c r="HL319" s="81"/>
      <c r="HM319" s="81"/>
      <c r="HN319" s="81"/>
      <c r="HO319" s="81"/>
      <c r="HP319" s="81"/>
      <c r="HQ319" s="81"/>
      <c r="HR319" s="81"/>
      <c r="HS319" s="81"/>
      <c r="HT319" s="81"/>
      <c r="HU319" s="81"/>
      <c r="HV319" s="81"/>
      <c r="HW319" s="81"/>
      <c r="HX319" s="81"/>
      <c r="HY319" s="81"/>
      <c r="HZ319" s="81"/>
      <c r="IA319" s="81"/>
      <c r="IB319" s="81"/>
      <c r="IC319" s="81"/>
      <c r="ID319" s="81"/>
      <c r="IE319" s="81"/>
      <c r="IF319" s="81"/>
      <c r="IG319" s="81"/>
      <c r="IH319" s="81"/>
      <c r="II319" s="81"/>
      <c r="IJ319" s="81"/>
      <c r="IK319" s="81"/>
      <c r="IL319" s="81"/>
      <c r="IM319" s="81"/>
      <c r="IN319" s="81"/>
      <c r="IO319" s="81"/>
      <c r="IP319" s="81"/>
      <c r="IQ319" s="81"/>
      <c r="IR319" s="81"/>
      <c r="IS319" s="81"/>
      <c r="IT319" s="81"/>
      <c r="IU319" s="81"/>
      <c r="IV319" s="81"/>
      <c r="IW319" s="81"/>
      <c r="IX319" s="81"/>
      <c r="IY319" s="81"/>
      <c r="IZ319" s="81"/>
      <c r="JA319" s="81"/>
      <c r="JB319" s="81"/>
      <c r="JC319" s="81"/>
      <c r="JD319" s="81"/>
      <c r="JE319" s="81"/>
      <c r="JF319" s="81"/>
      <c r="JG319" s="81"/>
      <c r="JH319" s="81"/>
      <c r="JI319" s="81"/>
      <c r="JJ319" s="81"/>
      <c r="JK319" s="81"/>
      <c r="JL319" s="81"/>
      <c r="JM319" s="81"/>
      <c r="JN319" s="81"/>
      <c r="JO319" s="81"/>
      <c r="JP319" s="81"/>
      <c r="JQ319" s="81"/>
      <c r="JR319" s="81"/>
      <c r="JS319" s="81"/>
      <c r="JT319" s="81"/>
      <c r="JU319" s="81"/>
      <c r="JV319" s="81"/>
      <c r="JW319" s="81"/>
      <c r="JX319" s="81"/>
      <c r="JY319" s="81"/>
      <c r="JZ319" s="81"/>
      <c r="KA319" s="81"/>
      <c r="KB319" s="81"/>
      <c r="KC319" s="81"/>
      <c r="KD319" s="81"/>
      <c r="KE319" s="81"/>
      <c r="KF319" s="81"/>
      <c r="KG319" s="81"/>
      <c r="KH319" s="81"/>
      <c r="KI319" s="81"/>
      <c r="KJ319" s="81"/>
      <c r="KK319" s="81"/>
      <c r="KL319" s="81"/>
      <c r="KM319" s="81"/>
      <c r="KN319" s="81"/>
      <c r="KO319" s="81"/>
      <c r="KP319" s="81"/>
      <c r="KQ319" s="81"/>
      <c r="KR319" s="81"/>
      <c r="KS319" s="81"/>
      <c r="KT319" s="81"/>
      <c r="KU319" s="81"/>
      <c r="KV319" s="81"/>
      <c r="KW319" s="81"/>
      <c r="KX319" s="81"/>
      <c r="KY319" s="81"/>
      <c r="KZ319" s="81"/>
      <c r="LA319" s="81"/>
      <c r="LB319" s="81"/>
      <c r="LC319" s="81"/>
      <c r="LD319" s="81"/>
      <c r="LE319" s="81"/>
      <c r="LF319" s="81"/>
      <c r="LG319" s="81"/>
      <c r="LH319" s="81"/>
      <c r="LI319" s="81"/>
      <c r="LJ319" s="81"/>
      <c r="LK319" s="81"/>
      <c r="LL319" s="81"/>
      <c r="LM319" s="81"/>
      <c r="LN319" s="81"/>
      <c r="LO319" s="81"/>
      <c r="LP319" s="81"/>
      <c r="LQ319" s="81"/>
      <c r="LR319" s="81"/>
      <c r="LS319" s="81"/>
      <c r="LT319" s="81"/>
      <c r="LU319" s="81"/>
      <c r="LV319" s="81"/>
      <c r="LW319" s="81"/>
      <c r="LX319" s="81"/>
      <c r="LY319" s="81"/>
      <c r="LZ319" s="81"/>
      <c r="MA319" s="81"/>
      <c r="MB319" s="81"/>
      <c r="MC319" s="81"/>
      <c r="MD319" s="81"/>
      <c r="ME319" s="81"/>
      <c r="MF319" s="81"/>
      <c r="MG319" s="81"/>
      <c r="MH319" s="81"/>
      <c r="MI319" s="81"/>
      <c r="MJ319" s="81"/>
      <c r="MK319" s="81"/>
      <c r="ML319" s="81"/>
      <c r="MM319" s="81"/>
      <c r="MN319" s="81"/>
      <c r="MO319" s="81"/>
      <c r="MP319" s="81"/>
      <c r="MQ319" s="81"/>
      <c r="MR319" s="81"/>
      <c r="MS319" s="81"/>
      <c r="MT319" s="81"/>
      <c r="MU319" s="81"/>
      <c r="MV319" s="81"/>
      <c r="MW319" s="81"/>
      <c r="MX319" s="81"/>
      <c r="MY319" s="81"/>
      <c r="MZ319" s="81"/>
      <c r="NA319" s="81"/>
      <c r="NB319" s="81"/>
      <c r="NC319" s="81"/>
      <c r="ND319" s="81"/>
      <c r="NE319" s="81"/>
      <c r="NF319" s="81"/>
      <c r="NG319" s="81"/>
      <c r="NH319" s="81"/>
      <c r="NI319" s="81"/>
      <c r="NJ319" s="81"/>
      <c r="NK319" s="81"/>
      <c r="NL319" s="81"/>
      <c r="NM319" s="81"/>
      <c r="NN319" s="81"/>
      <c r="NO319" s="81"/>
      <c r="NP319" s="81"/>
      <c r="NQ319" s="81"/>
      <c r="NR319" s="81"/>
      <c r="NS319" s="81"/>
      <c r="NT319" s="81"/>
      <c r="NU319" s="81"/>
      <c r="NV319" s="81"/>
      <c r="NW319" s="81"/>
      <c r="NX319" s="81"/>
      <c r="NY319" s="81"/>
      <c r="NZ319" s="81"/>
      <c r="OA319" s="81"/>
      <c r="OB319" s="81"/>
      <c r="OC319" s="81"/>
      <c r="OD319" s="81"/>
      <c r="OE319" s="81"/>
      <c r="OF319" s="81"/>
      <c r="OG319" s="81"/>
      <c r="OH319" s="81"/>
      <c r="OI319" s="81"/>
      <c r="OJ319" s="81"/>
      <c r="OK319" s="81"/>
      <c r="OL319" s="81"/>
      <c r="OM319" s="81"/>
      <c r="ON319" s="81"/>
      <c r="OO319" s="81"/>
      <c r="OP319" s="81"/>
      <c r="OQ319" s="81"/>
      <c r="OR319" s="81"/>
      <c r="OS319" s="81"/>
      <c r="OT319" s="81"/>
      <c r="OU319" s="81"/>
      <c r="OV319" s="81"/>
      <c r="OW319" s="81"/>
      <c r="OX319" s="81"/>
      <c r="OY319" s="81"/>
      <c r="OZ319" s="81"/>
      <c r="PA319" s="81"/>
      <c r="PB319" s="81"/>
      <c r="PC319" s="81"/>
      <c r="PD319" s="81"/>
      <c r="PE319" s="81"/>
      <c r="PF319" s="81"/>
      <c r="PG319" s="81"/>
      <c r="PH319" s="81"/>
      <c r="PI319" s="81"/>
      <c r="PJ319" s="81"/>
      <c r="PK319" s="81"/>
      <c r="PL319" s="81"/>
      <c r="PM319" s="81"/>
      <c r="PN319" s="81"/>
      <c r="PO319" s="81"/>
      <c r="PP319" s="81"/>
      <c r="PQ319" s="81"/>
      <c r="PR319" s="81"/>
      <c r="PS319" s="81"/>
      <c r="PT319" s="81"/>
      <c r="PU319" s="81"/>
      <c r="PV319" s="81"/>
      <c r="PW319" s="81"/>
      <c r="PX319" s="81"/>
      <c r="PY319" s="81"/>
      <c r="PZ319" s="81"/>
      <c r="QA319" s="81"/>
      <c r="QB319" s="81"/>
      <c r="QC319" s="81"/>
      <c r="QD319" s="81"/>
      <c r="QE319" s="81"/>
      <c r="QF319" s="81"/>
      <c r="QG319" s="81"/>
      <c r="QH319" s="81"/>
      <c r="QI319" s="81"/>
      <c r="QJ319" s="81"/>
      <c r="QK319" s="81"/>
      <c r="QL319" s="81"/>
      <c r="QM319" s="81"/>
      <c r="QN319" s="81"/>
      <c r="QO319" s="81"/>
      <c r="QP319" s="81"/>
      <c r="QQ319" s="81"/>
      <c r="QR319" s="81"/>
      <c r="QS319" s="81"/>
      <c r="QT319" s="81"/>
      <c r="QU319" s="81"/>
      <c r="QV319" s="81"/>
      <c r="QW319" s="81"/>
      <c r="QX319" s="81"/>
      <c r="QY319" s="81"/>
      <c r="QZ319" s="81"/>
      <c r="RA319" s="81"/>
      <c r="RB319" s="81"/>
      <c r="RC319" s="81"/>
      <c r="RD319" s="81"/>
      <c r="RE319" s="81"/>
      <c r="RF319" s="81"/>
      <c r="RG319" s="81"/>
      <c r="RH319" s="81"/>
      <c r="RI319" s="81"/>
      <c r="RJ319" s="81"/>
      <c r="RK319" s="81"/>
      <c r="RL319" s="81"/>
      <c r="RM319" s="81"/>
      <c r="RN319" s="81"/>
      <c r="RO319" s="81"/>
      <c r="RP319" s="81"/>
      <c r="RQ319" s="81"/>
      <c r="RR319" s="81"/>
      <c r="RS319" s="81"/>
      <c r="RT319" s="81"/>
      <c r="RU319" s="81"/>
      <c r="RV319" s="81"/>
      <c r="RW319" s="81"/>
      <c r="RX319" s="81"/>
      <c r="RY319" s="81"/>
      <c r="RZ319" s="81"/>
      <c r="SA319" s="81"/>
      <c r="SB319" s="81"/>
      <c r="SC319" s="81"/>
      <c r="SD319" s="81"/>
      <c r="SE319" s="81"/>
      <c r="SF319" s="81"/>
      <c r="SG319" s="81"/>
      <c r="SH319" s="81"/>
      <c r="SI319" s="81"/>
      <c r="SJ319" s="81"/>
      <c r="SK319" s="81"/>
      <c r="SL319" s="81"/>
      <c r="SM319" s="81"/>
      <c r="SN319" s="81"/>
      <c r="SO319" s="81"/>
      <c r="SP319" s="81"/>
      <c r="SQ319" s="81"/>
      <c r="SR319" s="81"/>
      <c r="SS319" s="81"/>
      <c r="ST319" s="81"/>
      <c r="SU319" s="81"/>
      <c r="SV319" s="81"/>
      <c r="SW319" s="81"/>
      <c r="SX319" s="81"/>
      <c r="SY319" s="81"/>
      <c r="SZ319" s="81"/>
      <c r="TA319" s="81"/>
      <c r="TB319" s="81"/>
      <c r="TC319" s="81"/>
      <c r="TD319" s="81"/>
      <c r="TE319" s="81"/>
      <c r="TF319" s="81"/>
      <c r="TG319" s="81"/>
      <c r="TH319" s="81"/>
      <c r="TI319" s="81"/>
      <c r="TJ319" s="81"/>
      <c r="TK319" s="81"/>
      <c r="TL319" s="81"/>
      <c r="TM319" s="81"/>
      <c r="TN319" s="81"/>
      <c r="TO319" s="81"/>
      <c r="TP319" s="81"/>
      <c r="TQ319" s="81"/>
      <c r="TR319" s="81"/>
      <c r="TS319" s="81"/>
      <c r="TT319" s="81"/>
      <c r="TU319" s="81"/>
      <c r="TV319" s="81"/>
      <c r="TW319" s="81"/>
      <c r="TX319" s="81"/>
      <c r="TY319" s="81"/>
      <c r="TZ319" s="81"/>
      <c r="UA319" s="81"/>
      <c r="UB319" s="81"/>
      <c r="UC319" s="81"/>
      <c r="UD319" s="81"/>
      <c r="UE319" s="81"/>
      <c r="UF319" s="81"/>
      <c r="UG319" s="81"/>
      <c r="UH319" s="81"/>
      <c r="UI319" s="81"/>
      <c r="UJ319" s="81"/>
      <c r="UK319" s="81"/>
      <c r="UL319" s="81"/>
      <c r="UM319" s="81"/>
      <c r="UN319" s="81"/>
      <c r="UO319" s="81"/>
      <c r="UP319" s="81"/>
      <c r="UQ319" s="81"/>
      <c r="UR319" s="81"/>
      <c r="US319" s="81"/>
      <c r="UT319" s="81"/>
      <c r="UU319" s="81"/>
      <c r="UV319" s="81"/>
      <c r="UW319" s="81"/>
      <c r="UX319" s="81"/>
      <c r="UY319" s="81"/>
      <c r="UZ319" s="81"/>
      <c r="VA319" s="81"/>
      <c r="VB319" s="81"/>
      <c r="VC319" s="81"/>
      <c r="VD319" s="81"/>
      <c r="VE319" s="81"/>
      <c r="VF319" s="81"/>
      <c r="VG319" s="81"/>
      <c r="VH319" s="81"/>
      <c r="VI319" s="81"/>
      <c r="VJ319" s="81"/>
      <c r="VK319" s="81"/>
      <c r="VL319" s="81"/>
      <c r="VM319" s="81"/>
      <c r="VN319" s="81"/>
      <c r="VO319" s="81"/>
      <c r="VP319" s="81"/>
      <c r="VQ319" s="81"/>
      <c r="VR319" s="81"/>
      <c r="VS319" s="81"/>
      <c r="VT319" s="81"/>
      <c r="VU319" s="81"/>
      <c r="VV319" s="81"/>
      <c r="VW319" s="81"/>
      <c r="VX319" s="81"/>
      <c r="VY319" s="81"/>
      <c r="VZ319" s="81"/>
      <c r="WA319" s="81"/>
      <c r="WB319" s="81"/>
      <c r="WC319" s="81"/>
      <c r="WD319" s="81"/>
      <c r="WE319" s="81"/>
      <c r="WF319" s="81"/>
      <c r="WG319" s="81"/>
      <c r="WH319" s="81"/>
      <c r="WI319" s="81"/>
      <c r="WJ319" s="81"/>
      <c r="WK319" s="81"/>
      <c r="WL319" s="81"/>
      <c r="WM319" s="81"/>
      <c r="WN319" s="81"/>
      <c r="WO319" s="81"/>
      <c r="WP319" s="81"/>
      <c r="WQ319" s="81"/>
      <c r="WR319" s="81"/>
      <c r="WS319" s="81"/>
      <c r="WT319" s="81"/>
      <c r="WU319" s="81"/>
      <c r="WV319" s="81"/>
      <c r="WW319" s="81"/>
      <c r="WX319" s="81"/>
      <c r="WY319" s="81"/>
      <c r="WZ319" s="81"/>
      <c r="XA319" s="81"/>
      <c r="XB319" s="81"/>
      <c r="XC319" s="81"/>
      <c r="XD319" s="81"/>
      <c r="XE319" s="81"/>
      <c r="XF319" s="81"/>
      <c r="XG319" s="81"/>
      <c r="XH319" s="81"/>
      <c r="XI319" s="81"/>
      <c r="XJ319" s="81"/>
      <c r="XK319" s="81"/>
      <c r="XL319" s="81"/>
      <c r="XM319" s="81"/>
      <c r="XN319" s="81"/>
      <c r="XO319" s="81"/>
      <c r="XP319" s="81"/>
      <c r="XQ319" s="81"/>
      <c r="XR319" s="81"/>
      <c r="XS319" s="81"/>
      <c r="XT319" s="81"/>
      <c r="XU319" s="81"/>
      <c r="XV319" s="81"/>
      <c r="XW319" s="81"/>
      <c r="XX319" s="81"/>
      <c r="XY319" s="81"/>
      <c r="XZ319" s="81"/>
      <c r="YA319" s="81"/>
      <c r="YB319" s="81"/>
      <c r="YC319" s="81"/>
      <c r="YD319" s="81"/>
      <c r="YE319" s="81"/>
      <c r="YF319" s="81"/>
      <c r="YG319" s="81"/>
      <c r="YH319" s="81"/>
      <c r="YI319" s="81"/>
      <c r="YJ319" s="81"/>
      <c r="YK319" s="81"/>
      <c r="YL319" s="81"/>
      <c r="YM319" s="81"/>
      <c r="YN319" s="81"/>
      <c r="YO319" s="81"/>
      <c r="YP319" s="81"/>
      <c r="YQ319" s="81"/>
      <c r="YR319" s="81"/>
      <c r="YS319" s="81"/>
      <c r="YT319" s="81"/>
      <c r="YU319" s="81"/>
      <c r="YV319" s="81"/>
      <c r="YW319" s="81"/>
      <c r="YX319" s="81"/>
      <c r="YY319" s="81"/>
      <c r="YZ319" s="81"/>
      <c r="ZA319" s="81"/>
      <c r="ZB319" s="81"/>
      <c r="ZC319" s="81"/>
      <c r="ZD319" s="81"/>
      <c r="ZE319" s="81"/>
      <c r="ZF319" s="81"/>
      <c r="ZG319" s="81"/>
      <c r="ZH319" s="81"/>
      <c r="ZI319" s="81"/>
      <c r="ZJ319" s="81"/>
      <c r="ZK319" s="81"/>
      <c r="ZL319" s="81"/>
      <c r="ZM319" s="81"/>
      <c r="ZN319" s="81"/>
      <c r="ZO319" s="81"/>
      <c r="ZP319" s="81"/>
      <c r="ZQ319" s="81"/>
      <c r="ZR319" s="81"/>
      <c r="ZS319" s="81"/>
      <c r="ZT319" s="81"/>
      <c r="ZU319" s="81"/>
      <c r="ZV319" s="81"/>
      <c r="ZW319" s="81"/>
      <c r="ZX319" s="81"/>
      <c r="ZY319" s="81"/>
      <c r="ZZ319" s="81"/>
      <c r="AAA319" s="81"/>
      <c r="AAB319" s="81"/>
      <c r="AAC319" s="81"/>
      <c r="AAD319" s="81"/>
      <c r="AAE319" s="81"/>
      <c r="AAF319" s="81"/>
      <c r="AAG319" s="81"/>
      <c r="AAH319" s="81"/>
      <c r="AAI319" s="81"/>
      <c r="AAJ319" s="81"/>
      <c r="AAK319" s="81"/>
      <c r="AAL319" s="81"/>
      <c r="AAM319" s="81"/>
      <c r="AAN319" s="81"/>
      <c r="AAO319" s="81"/>
      <c r="AAP319" s="81"/>
      <c r="AAQ319" s="81"/>
      <c r="AAR319" s="81"/>
      <c r="AAS319" s="81"/>
      <c r="AAT319" s="81"/>
      <c r="AAU319" s="81"/>
      <c r="AAV319" s="81"/>
      <c r="AAW319" s="81"/>
      <c r="AAX319" s="81"/>
      <c r="AAY319" s="81"/>
      <c r="AAZ319" s="81"/>
      <c r="ABA319" s="81"/>
      <c r="ABB319" s="81"/>
      <c r="ABC319" s="81"/>
      <c r="ABD319" s="81"/>
      <c r="ABE319" s="81"/>
      <c r="ABF319" s="81"/>
      <c r="ABG319" s="81"/>
      <c r="ABH319" s="81"/>
      <c r="ABI319" s="81"/>
      <c r="ABJ319" s="81"/>
      <c r="ABK319" s="81"/>
      <c r="ABL319" s="81"/>
      <c r="ABM319" s="81"/>
      <c r="ABN319" s="81"/>
      <c r="ABO319" s="81"/>
      <c r="ABP319" s="81"/>
      <c r="ABQ319" s="81"/>
      <c r="ABR319" s="81"/>
      <c r="ABS319" s="81"/>
      <c r="ABT319" s="81"/>
      <c r="ABU319" s="81"/>
      <c r="ABV319" s="81"/>
      <c r="ABW319" s="81"/>
      <c r="ABX319" s="81"/>
      <c r="ABY319" s="81"/>
      <c r="ABZ319" s="81"/>
      <c r="ACA319" s="81"/>
      <c r="ACB319" s="81"/>
      <c r="ACC319" s="81"/>
      <c r="ACD319" s="81"/>
      <c r="ACE319" s="81"/>
      <c r="ACF319" s="81"/>
      <c r="ACG319" s="81"/>
      <c r="ACH319" s="81"/>
      <c r="ACI319" s="81"/>
      <c r="ACJ319" s="81"/>
      <c r="ACK319" s="81"/>
      <c r="ACL319" s="81"/>
      <c r="ACM319" s="81"/>
      <c r="ACN319" s="81"/>
      <c r="ACO319" s="81"/>
      <c r="ACP319" s="81"/>
      <c r="ACQ319" s="81"/>
      <c r="ACR319" s="81"/>
      <c r="ACS319" s="81"/>
      <c r="ACT319" s="81"/>
      <c r="ACU319" s="81"/>
      <c r="ACV319" s="81"/>
      <c r="ACW319" s="81"/>
      <c r="ACX319" s="81"/>
      <c r="ACY319" s="81"/>
      <c r="ACZ319" s="81"/>
      <c r="ADA319" s="81"/>
      <c r="ADB319" s="81"/>
      <c r="ADC319" s="81"/>
      <c r="ADD319" s="81"/>
      <c r="ADE319" s="81"/>
      <c r="ADF319" s="81"/>
      <c r="ADG319" s="81"/>
      <c r="ADH319" s="81"/>
      <c r="ADI319" s="81"/>
      <c r="ADJ319" s="81"/>
      <c r="ADK319" s="81"/>
      <c r="ADL319" s="81"/>
      <c r="ADM319" s="81"/>
      <c r="ADN319" s="81"/>
      <c r="ADO319" s="81"/>
      <c r="ADP319" s="81"/>
      <c r="ADQ319" s="81"/>
      <c r="ADR319" s="81"/>
      <c r="ADS319" s="81"/>
      <c r="ADT319" s="81"/>
      <c r="ADU319" s="81"/>
      <c r="ADV319" s="81"/>
      <c r="ADW319" s="81"/>
      <c r="ADX319" s="81"/>
      <c r="ADY319" s="81"/>
      <c r="ADZ319" s="81"/>
      <c r="AEA319" s="81"/>
      <c r="AEB319" s="81"/>
      <c r="AEC319" s="81"/>
      <c r="AED319" s="81"/>
      <c r="AEE319" s="81"/>
      <c r="AEF319" s="81"/>
      <c r="AEG319" s="81"/>
      <c r="AEH319" s="81"/>
      <c r="AEI319" s="81"/>
      <c r="AEJ319" s="81"/>
      <c r="AEK319" s="81"/>
      <c r="AEL319" s="81"/>
      <c r="AEM319" s="81"/>
      <c r="AEN319" s="81"/>
      <c r="AEO319" s="81"/>
      <c r="AEP319" s="81"/>
      <c r="AEQ319" s="81"/>
      <c r="AER319" s="81"/>
      <c r="AES319" s="81"/>
      <c r="AET319" s="81"/>
      <c r="AEU319" s="81"/>
      <c r="AEV319" s="81"/>
      <c r="AEW319" s="81"/>
      <c r="AEX319" s="81"/>
      <c r="AEY319" s="81"/>
      <c r="AEZ319" s="81"/>
      <c r="AFA319" s="81"/>
      <c r="AFB319" s="81"/>
      <c r="AFC319" s="81"/>
      <c r="AFD319" s="81"/>
      <c r="AFE319" s="81"/>
      <c r="AFF319" s="81"/>
      <c r="AFG319" s="81"/>
      <c r="AFH319" s="81"/>
      <c r="AFI319" s="81"/>
      <c r="AFJ319" s="81"/>
      <c r="AFK319" s="81"/>
      <c r="AFL319" s="81"/>
      <c r="AFM319" s="81"/>
      <c r="AFN319" s="81"/>
      <c r="AFO319" s="81"/>
      <c r="AFP319" s="81"/>
      <c r="AFQ319" s="81"/>
      <c r="AFR319" s="81"/>
      <c r="AFS319" s="81"/>
      <c r="AFT319" s="81"/>
      <c r="AFU319" s="81"/>
      <c r="AFV319" s="81"/>
      <c r="AFW319" s="81"/>
      <c r="AFX319" s="81"/>
      <c r="AFY319" s="81"/>
      <c r="AFZ319" s="81"/>
      <c r="AGA319" s="81"/>
      <c r="AGB319" s="81"/>
      <c r="AGC319" s="81"/>
      <c r="AGD319" s="81"/>
      <c r="AGE319" s="81"/>
      <c r="AGF319" s="81"/>
      <c r="AGG319" s="81"/>
      <c r="AGH319" s="81"/>
      <c r="AGI319" s="81"/>
      <c r="AGJ319" s="81"/>
      <c r="AGK319" s="81"/>
      <c r="AGL319" s="81"/>
      <c r="AGM319" s="81"/>
      <c r="AGN319" s="81"/>
      <c r="AGO319" s="81"/>
      <c r="AGP319" s="81"/>
      <c r="AGQ319" s="81"/>
      <c r="AGR319" s="81"/>
      <c r="AGS319" s="81"/>
      <c r="AGT319" s="81"/>
      <c r="AGU319" s="81"/>
      <c r="AGV319" s="81"/>
      <c r="AGW319" s="81"/>
      <c r="AGX319" s="81"/>
      <c r="AGY319" s="81"/>
      <c r="AGZ319" s="81"/>
      <c r="AHA319" s="81"/>
      <c r="AHB319" s="81"/>
      <c r="AHC319" s="81"/>
      <c r="AHD319" s="81"/>
      <c r="AHE319" s="81"/>
      <c r="AHF319" s="81"/>
      <c r="AHG319" s="81"/>
      <c r="AHH319" s="81"/>
      <c r="AHI319" s="81"/>
      <c r="AHJ319" s="81"/>
      <c r="AHK319" s="81"/>
      <c r="AHL319" s="81"/>
      <c r="AHM319" s="81"/>
      <c r="AHN319" s="81"/>
      <c r="AHO319" s="81"/>
      <c r="AHP319" s="81"/>
      <c r="AHQ319" s="81"/>
      <c r="AHR319" s="81"/>
      <c r="AHS319" s="81"/>
      <c r="AHT319" s="81"/>
      <c r="AHU319" s="81"/>
      <c r="AHV319" s="81"/>
      <c r="AHW319" s="81"/>
      <c r="AHX319" s="81"/>
      <c r="AHY319" s="81"/>
      <c r="AHZ319" s="81"/>
      <c r="AIA319" s="81"/>
      <c r="AIB319" s="81"/>
      <c r="AIC319" s="81"/>
      <c r="AID319" s="81"/>
      <c r="AIE319" s="81"/>
      <c r="AIF319" s="81"/>
      <c r="AIG319" s="81"/>
      <c r="AIH319" s="81"/>
      <c r="AII319" s="81"/>
      <c r="AIJ319" s="81"/>
      <c r="AIK319" s="81"/>
      <c r="AIL319" s="81"/>
      <c r="AIM319" s="81"/>
      <c r="AIN319" s="81"/>
      <c r="AIO319" s="81"/>
      <c r="AIP319" s="81"/>
      <c r="AIQ319" s="81"/>
      <c r="AIR319" s="81"/>
      <c r="AIS319" s="81"/>
      <c r="AIT319" s="81"/>
      <c r="AIU319" s="81"/>
      <c r="AIV319" s="81"/>
      <c r="AIW319" s="81"/>
      <c r="AIX319" s="81"/>
      <c r="AIY319" s="81"/>
      <c r="AIZ319" s="81"/>
      <c r="AJA319" s="81"/>
      <c r="AJB319" s="81"/>
      <c r="AJC319" s="81"/>
      <c r="AJD319" s="81"/>
      <c r="AJE319" s="81"/>
      <c r="AJF319" s="81"/>
      <c r="AJG319" s="81"/>
      <c r="AJH319" s="81"/>
      <c r="AJI319" s="81"/>
      <c r="AJJ319" s="81"/>
      <c r="AJK319" s="81"/>
      <c r="AJL319" s="81"/>
      <c r="AJM319" s="81"/>
      <c r="AJN319" s="81"/>
      <c r="AJO319" s="81"/>
      <c r="AJP319" s="81"/>
      <c r="AJQ319" s="81"/>
      <c r="AJR319" s="81"/>
      <c r="AJS319" s="81"/>
      <c r="AJT319" s="81"/>
      <c r="AJU319" s="81"/>
      <c r="AJV319" s="81"/>
      <c r="AJW319" s="81"/>
      <c r="AJX319" s="81"/>
      <c r="AJY319" s="81"/>
      <c r="AJZ319" s="81"/>
      <c r="AKA319" s="81"/>
      <c r="AKB319" s="81"/>
      <c r="AKC319" s="81"/>
      <c r="AKD319" s="81"/>
      <c r="AKE319" s="81"/>
      <c r="AKF319" s="81"/>
      <c r="AKG319" s="81"/>
      <c r="AKH319" s="81"/>
      <c r="AKI319" s="81"/>
      <c r="AKJ319" s="81"/>
      <c r="AKK319" s="81"/>
      <c r="AKL319" s="81"/>
      <c r="AKM319" s="81"/>
      <c r="AKN319" s="81"/>
      <c r="AKO319" s="81"/>
      <c r="AKP319" s="81"/>
      <c r="AKQ319" s="81"/>
      <c r="AKR319" s="81"/>
      <c r="AKS319" s="81"/>
      <c r="AKT319" s="81"/>
      <c r="AKU319" s="81"/>
      <c r="AKV319" s="81"/>
      <c r="AKW319" s="81"/>
      <c r="AKX319" s="81"/>
      <c r="AKY319" s="81"/>
      <c r="AKZ319" s="81"/>
      <c r="ALA319" s="81"/>
      <c r="ALB319" s="81"/>
      <c r="ALC319" s="81"/>
      <c r="ALD319" s="81"/>
      <c r="ALE319" s="81"/>
      <c r="ALF319" s="81"/>
      <c r="ALG319" s="81"/>
      <c r="ALH319" s="81"/>
      <c r="ALI319" s="81"/>
      <c r="ALJ319" s="81"/>
      <c r="ALK319" s="81"/>
      <c r="ALL319" s="81"/>
      <c r="ALM319" s="81"/>
      <c r="ALN319" s="81"/>
      <c r="ALO319" s="81"/>
      <c r="ALP319" s="81"/>
      <c r="ALQ319" s="81"/>
      <c r="ALR319" s="81"/>
      <c r="ALS319" s="81"/>
      <c r="ALT319" s="81"/>
      <c r="ALU319" s="81"/>
      <c r="ALV319" s="81"/>
      <c r="ALW319" s="81"/>
      <c r="ALX319" s="81"/>
      <c r="ALY319" s="81"/>
      <c r="ALZ319" s="81"/>
      <c r="AMA319" s="81"/>
      <c r="AMB319" s="81"/>
      <c r="AMC319" s="81"/>
      <c r="AMD319" s="81"/>
      <c r="AME319" s="81"/>
      <c r="AMF319" s="81"/>
      <c r="AMG319" s="81"/>
      <c r="AMH319" s="81"/>
      <c r="AMI319" s="81"/>
      <c r="AMJ319" s="81"/>
      <c r="AMK319" s="81"/>
      <c r="AML319" s="81"/>
      <c r="AMM319" s="81"/>
      <c r="AMN319" s="81"/>
      <c r="AMO319" s="81"/>
      <c r="AMP319" s="81"/>
      <c r="AMQ319" s="81"/>
      <c r="AMR319" s="81"/>
      <c r="AMS319" s="81"/>
      <c r="AMT319" s="81"/>
      <c r="AMU319" s="81"/>
      <c r="AMV319" s="81"/>
      <c r="AMW319" s="81"/>
      <c r="AMX319" s="81"/>
      <c r="AMY319" s="81"/>
      <c r="AMZ319" s="81"/>
      <c r="ANA319" s="81"/>
      <c r="ANB319" s="81"/>
      <c r="ANC319" s="81"/>
      <c r="AND319" s="81"/>
      <c r="ANE319" s="81"/>
      <c r="ANF319" s="81"/>
      <c r="ANG319" s="81"/>
      <c r="ANH319" s="81"/>
      <c r="ANI319" s="81"/>
      <c r="ANJ319" s="81"/>
      <c r="ANK319" s="81"/>
      <c r="ANL319" s="81"/>
      <c r="ANM319" s="81"/>
      <c r="ANN319" s="81"/>
      <c r="ANO319" s="81"/>
      <c r="ANP319" s="81"/>
      <c r="ANQ319" s="81"/>
      <c r="ANR319" s="81"/>
      <c r="ANS319" s="81"/>
      <c r="ANT319" s="81"/>
      <c r="ANU319" s="81"/>
      <c r="ANV319" s="81"/>
      <c r="ANW319" s="81"/>
      <c r="ANX319" s="81"/>
      <c r="ANY319" s="81"/>
      <c r="ANZ319" s="81"/>
      <c r="AOA319" s="81"/>
      <c r="AOB319" s="81"/>
      <c r="AOC319" s="81"/>
      <c r="AOD319" s="81"/>
      <c r="AOE319" s="81"/>
      <c r="AOF319" s="81"/>
      <c r="AOG319" s="81"/>
      <c r="AOH319" s="81"/>
      <c r="AOI319" s="81"/>
      <c r="AOJ319" s="81"/>
      <c r="AOK319" s="81"/>
      <c r="AOL319" s="81"/>
      <c r="AOM319" s="81"/>
      <c r="AON319" s="81"/>
      <c r="AOO319" s="81"/>
      <c r="AOP319" s="81"/>
      <c r="AOQ319" s="81"/>
      <c r="AOR319" s="81"/>
      <c r="AOS319" s="81"/>
      <c r="AOT319" s="81"/>
      <c r="AOU319" s="81"/>
      <c r="AOV319" s="81"/>
      <c r="AOW319" s="81"/>
      <c r="AOX319" s="81"/>
      <c r="AOY319" s="81"/>
      <c r="AOZ319" s="81"/>
      <c r="APA319" s="81"/>
      <c r="APB319" s="81"/>
      <c r="APC319" s="81"/>
      <c r="APD319" s="81"/>
      <c r="APE319" s="81"/>
      <c r="APF319" s="81"/>
      <c r="APG319" s="81"/>
      <c r="APH319" s="81"/>
      <c r="API319" s="81"/>
      <c r="APJ319" s="81"/>
      <c r="APK319" s="81"/>
      <c r="APL319" s="81"/>
      <c r="APM319" s="81"/>
      <c r="APN319" s="81"/>
      <c r="APO319" s="81"/>
      <c r="APP319" s="81"/>
      <c r="APQ319" s="81"/>
      <c r="APR319" s="81"/>
      <c r="APS319" s="81"/>
      <c r="APT319" s="81"/>
      <c r="APU319" s="81"/>
      <c r="APV319" s="81"/>
      <c r="APW319" s="81"/>
      <c r="APX319" s="81"/>
      <c r="APY319" s="81"/>
      <c r="APZ319" s="81"/>
      <c r="AQA319" s="81"/>
      <c r="AQB319" s="81"/>
      <c r="AQC319" s="81"/>
      <c r="AQD319" s="81"/>
      <c r="AQE319" s="81"/>
      <c r="AQF319" s="81"/>
      <c r="AQG319" s="81"/>
      <c r="AQH319" s="81"/>
      <c r="AQI319" s="81"/>
      <c r="AQJ319" s="81"/>
      <c r="AQK319" s="81"/>
      <c r="AQL319" s="81"/>
      <c r="AQM319" s="81"/>
      <c r="AQN319" s="81"/>
      <c r="AQO319" s="81"/>
      <c r="AQP319" s="81"/>
      <c r="AQQ319" s="81"/>
      <c r="AQR319" s="81"/>
      <c r="AQS319" s="81"/>
      <c r="AQT319" s="81"/>
      <c r="AQU319" s="81"/>
      <c r="AQV319" s="81"/>
      <c r="AQW319" s="81"/>
      <c r="AQX319" s="81"/>
      <c r="AQY319" s="81"/>
      <c r="AQZ319" s="81"/>
      <c r="ARA319" s="81"/>
      <c r="ARB319" s="81"/>
      <c r="ARC319" s="81"/>
      <c r="ARD319" s="81"/>
      <c r="ARE319" s="81"/>
      <c r="ARF319" s="81"/>
      <c r="ARG319" s="81"/>
      <c r="ARH319" s="81"/>
      <c r="ARI319" s="81"/>
      <c r="ARJ319" s="81"/>
      <c r="ARK319" s="81"/>
      <c r="ARL319" s="81"/>
      <c r="ARM319" s="81"/>
      <c r="ARN319" s="81"/>
      <c r="ARO319" s="81"/>
      <c r="ARP319" s="81"/>
      <c r="ARQ319" s="81"/>
      <c r="ARR319" s="81"/>
      <c r="ARS319" s="81"/>
      <c r="ART319" s="81"/>
      <c r="ARU319" s="81"/>
      <c r="ARV319" s="81"/>
      <c r="ARW319" s="81"/>
      <c r="ARX319" s="81"/>
      <c r="ARY319" s="81"/>
      <c r="ARZ319" s="81"/>
      <c r="ASA319" s="81"/>
      <c r="ASB319" s="81"/>
      <c r="ASC319" s="81"/>
      <c r="ASD319" s="81"/>
      <c r="ASE319" s="81"/>
      <c r="ASF319" s="81"/>
      <c r="ASG319" s="81"/>
      <c r="ASH319" s="81"/>
      <c r="ASI319" s="81"/>
      <c r="ASJ319" s="81"/>
      <c r="ASK319" s="81"/>
      <c r="ASL319" s="81"/>
      <c r="ASM319" s="81"/>
      <c r="ASN319" s="81"/>
      <c r="ASO319" s="81"/>
      <c r="ASP319" s="81"/>
      <c r="ASQ319" s="81"/>
      <c r="ASR319" s="81"/>
      <c r="ASS319" s="81"/>
      <c r="AST319" s="81"/>
      <c r="ASU319" s="81"/>
      <c r="ASV319" s="81"/>
      <c r="ASW319" s="81"/>
      <c r="ASX319" s="81"/>
      <c r="ASY319" s="81"/>
      <c r="ASZ319" s="81"/>
      <c r="ATA319" s="81"/>
      <c r="ATB319" s="81"/>
      <c r="ATC319" s="81"/>
      <c r="ATD319" s="81"/>
      <c r="ATE319" s="81"/>
      <c r="ATF319" s="81"/>
      <c r="ATG319" s="81"/>
      <c r="ATH319" s="81"/>
      <c r="ATI319" s="81"/>
      <c r="ATJ319" s="81"/>
      <c r="ATK319" s="81"/>
      <c r="ATL319" s="81"/>
      <c r="ATM319" s="81"/>
      <c r="ATN319" s="81"/>
      <c r="ATO319" s="81"/>
      <c r="ATP319" s="81"/>
      <c r="ATQ319" s="81"/>
      <c r="ATR319" s="81"/>
      <c r="ATS319" s="81"/>
      <c r="ATT319" s="81"/>
      <c r="ATU319" s="81"/>
      <c r="ATV319" s="81"/>
      <c r="ATW319" s="81"/>
      <c r="ATX319" s="81"/>
      <c r="ATY319" s="81"/>
      <c r="ATZ319" s="81"/>
      <c r="AUA319" s="81"/>
      <c r="AUB319" s="81"/>
      <c r="AUC319" s="81"/>
      <c r="AUD319" s="81"/>
      <c r="AUE319" s="81"/>
      <c r="AUF319" s="81"/>
      <c r="AUG319" s="81"/>
      <c r="AUH319" s="81"/>
      <c r="AUI319" s="81"/>
      <c r="AUJ319" s="81"/>
      <c r="AUK319" s="81"/>
      <c r="AUL319" s="81"/>
      <c r="AUM319" s="81"/>
      <c r="AUN319" s="81"/>
      <c r="AUO319" s="81"/>
      <c r="AUP319" s="81"/>
      <c r="AUQ319" s="81"/>
      <c r="AUR319" s="81"/>
      <c r="AUS319" s="81"/>
      <c r="AUT319" s="81"/>
      <c r="AUU319" s="81"/>
      <c r="AUV319" s="81"/>
      <c r="AUW319" s="81"/>
      <c r="AUX319" s="81"/>
      <c r="AUY319" s="81"/>
      <c r="AUZ319" s="81"/>
      <c r="AVA319" s="81"/>
      <c r="AVB319" s="81"/>
      <c r="AVC319" s="81"/>
      <c r="AVD319" s="81"/>
      <c r="AVE319" s="81"/>
      <c r="AVF319" s="81"/>
      <c r="AVG319" s="81"/>
      <c r="AVH319" s="81"/>
      <c r="AVI319" s="81"/>
      <c r="AVJ319" s="81"/>
      <c r="AVK319" s="81"/>
      <c r="AVL319" s="81"/>
      <c r="AVM319" s="81"/>
      <c r="AVN319" s="81"/>
      <c r="AVO319" s="81"/>
      <c r="AVP319" s="81"/>
      <c r="AVQ319" s="81"/>
      <c r="AVR319" s="81"/>
      <c r="AVS319" s="81"/>
      <c r="AVT319" s="81"/>
      <c r="AVU319" s="81"/>
      <c r="AVV319" s="81"/>
      <c r="AVW319" s="81"/>
      <c r="AVX319" s="81"/>
      <c r="AVY319" s="81"/>
      <c r="AVZ319" s="81"/>
      <c r="AWA319" s="81"/>
      <c r="AWB319" s="81"/>
      <c r="AWC319" s="81"/>
      <c r="AWD319" s="81"/>
      <c r="AWE319" s="81"/>
      <c r="AWF319" s="81"/>
      <c r="AWG319" s="81"/>
      <c r="AWH319" s="81"/>
      <c r="AWI319" s="81"/>
      <c r="AWJ319" s="81"/>
      <c r="AWK319" s="81"/>
      <c r="AWL319" s="81"/>
      <c r="AWM319" s="81"/>
      <c r="AWN319" s="81"/>
      <c r="AWO319" s="81"/>
      <c r="AWP319" s="81"/>
      <c r="AWQ319" s="81"/>
      <c r="AWR319" s="81"/>
      <c r="AWS319" s="81"/>
      <c r="AWT319" s="81"/>
      <c r="AWU319" s="81"/>
      <c r="AWV319" s="81"/>
      <c r="AWW319" s="81"/>
      <c r="AWX319" s="81"/>
      <c r="AWY319" s="81"/>
      <c r="AWZ319" s="81"/>
      <c r="AXA319" s="81"/>
      <c r="AXB319" s="81"/>
      <c r="AXC319" s="81"/>
      <c r="AXD319" s="81"/>
      <c r="AXE319" s="81"/>
      <c r="AXF319" s="81"/>
      <c r="AXG319" s="81"/>
      <c r="AXH319" s="81"/>
      <c r="AXI319" s="81"/>
      <c r="AXJ319" s="81"/>
      <c r="AXK319" s="81"/>
      <c r="AXL319" s="81"/>
      <c r="AXM319" s="81"/>
      <c r="AXN319" s="81"/>
      <c r="AXO319" s="81"/>
      <c r="AXP319" s="81"/>
      <c r="AXQ319" s="81"/>
      <c r="AXR319" s="81"/>
      <c r="AXS319" s="81"/>
      <c r="AXT319" s="81"/>
      <c r="AXU319" s="81"/>
      <c r="AXV319" s="81"/>
      <c r="AXW319" s="81"/>
      <c r="AXX319" s="81"/>
      <c r="AXY319" s="81"/>
      <c r="AXZ319" s="81"/>
      <c r="AYA319" s="81"/>
      <c r="AYB319" s="81"/>
      <c r="AYC319" s="81"/>
      <c r="AYD319" s="81"/>
      <c r="AYE319" s="81"/>
      <c r="AYF319" s="81"/>
      <c r="AYG319" s="81"/>
      <c r="AYH319" s="81"/>
      <c r="AYI319" s="81"/>
      <c r="AYJ319" s="81"/>
      <c r="AYK319" s="81"/>
      <c r="AYL319" s="81"/>
      <c r="AYM319" s="81"/>
      <c r="AYN319" s="81"/>
      <c r="AYO319" s="81"/>
      <c r="AYP319" s="81"/>
      <c r="AYQ319" s="81"/>
      <c r="AYR319" s="81"/>
      <c r="AYS319" s="81"/>
      <c r="AYT319" s="81"/>
      <c r="AYU319" s="81"/>
      <c r="AYV319" s="81"/>
      <c r="AYW319" s="81"/>
      <c r="AYX319" s="81"/>
      <c r="AYY319" s="81"/>
      <c r="AYZ319" s="81"/>
      <c r="AZA319" s="81"/>
      <c r="AZB319" s="81"/>
      <c r="AZC319" s="81"/>
      <c r="AZD319" s="81"/>
      <c r="AZE319" s="81"/>
      <c r="AZF319" s="81"/>
      <c r="AZG319" s="81"/>
      <c r="AZH319" s="81"/>
      <c r="AZI319" s="81"/>
      <c r="AZJ319" s="81"/>
      <c r="AZK319" s="81"/>
      <c r="AZL319" s="81"/>
      <c r="AZM319" s="81"/>
      <c r="AZN319" s="81"/>
      <c r="AZO319" s="81"/>
      <c r="AZP319" s="81"/>
      <c r="AZQ319" s="81"/>
      <c r="AZR319" s="81"/>
      <c r="AZS319" s="81"/>
      <c r="AZT319" s="81"/>
      <c r="AZU319" s="81"/>
      <c r="AZV319" s="81"/>
      <c r="AZW319" s="81"/>
      <c r="AZX319" s="81"/>
      <c r="AZY319" s="81"/>
      <c r="AZZ319" s="81"/>
      <c r="BAA319" s="81"/>
      <c r="BAB319" s="81"/>
      <c r="BAC319" s="81"/>
      <c r="BAD319" s="81"/>
      <c r="BAE319" s="81"/>
      <c r="BAF319" s="81"/>
      <c r="BAG319" s="81"/>
      <c r="BAH319" s="81"/>
      <c r="BAI319" s="81"/>
      <c r="BAJ319" s="81"/>
      <c r="BAK319" s="81"/>
      <c r="BAL319" s="81"/>
      <c r="BAM319" s="81"/>
      <c r="BAN319" s="81"/>
      <c r="BAO319" s="81"/>
      <c r="BAP319" s="81"/>
      <c r="BAQ319" s="81"/>
      <c r="BAR319" s="81"/>
      <c r="BAS319" s="81"/>
      <c r="BAT319" s="81"/>
      <c r="BAU319" s="81"/>
      <c r="BAV319" s="81"/>
      <c r="BAW319" s="81"/>
      <c r="BAX319" s="81"/>
      <c r="BAY319" s="81"/>
      <c r="BAZ319" s="81"/>
      <c r="BBA319" s="81"/>
      <c r="BBB319" s="81"/>
      <c r="BBC319" s="81"/>
      <c r="BBD319" s="81"/>
      <c r="BBE319" s="81"/>
      <c r="BBF319" s="81"/>
      <c r="BBG319" s="81"/>
      <c r="BBH319" s="81"/>
      <c r="BBI319" s="81"/>
      <c r="BBJ319" s="81"/>
      <c r="BBK319" s="81"/>
      <c r="BBL319" s="81"/>
      <c r="BBM319" s="81"/>
      <c r="BBN319" s="81"/>
      <c r="BBO319" s="81"/>
      <c r="BBP319" s="81"/>
      <c r="BBQ319" s="81"/>
      <c r="BBR319" s="81"/>
      <c r="BBS319" s="81"/>
      <c r="BBT319" s="81"/>
      <c r="BBU319" s="81"/>
      <c r="BBV319" s="81"/>
      <c r="BBW319" s="81"/>
      <c r="BBX319" s="81"/>
      <c r="BBY319" s="81"/>
      <c r="BBZ319" s="81"/>
      <c r="BCA319" s="81"/>
      <c r="BCB319" s="81"/>
      <c r="BCC319" s="81"/>
      <c r="BCD319" s="81"/>
      <c r="BCE319" s="81"/>
      <c r="BCF319" s="81"/>
      <c r="BCG319" s="81"/>
      <c r="BCH319" s="81"/>
      <c r="BCI319" s="81"/>
      <c r="BCJ319" s="81"/>
      <c r="BCK319" s="81"/>
      <c r="BCL319" s="81"/>
      <c r="BCM319" s="81"/>
      <c r="BCN319" s="81"/>
      <c r="BCO319" s="81"/>
      <c r="BCP319" s="81"/>
      <c r="BCQ319" s="81"/>
      <c r="BCR319" s="81"/>
      <c r="BCS319" s="81"/>
      <c r="BCT319" s="81"/>
      <c r="BCU319" s="81"/>
      <c r="BCV319" s="81"/>
      <c r="BCW319" s="81"/>
      <c r="BCX319" s="81"/>
      <c r="BCY319" s="81"/>
      <c r="BCZ319" s="81"/>
      <c r="BDA319" s="81"/>
      <c r="BDB319" s="81"/>
      <c r="BDC319" s="81"/>
      <c r="BDD319" s="81"/>
      <c r="BDE319" s="81"/>
      <c r="BDF319" s="81"/>
      <c r="BDG319" s="81"/>
      <c r="BDH319" s="81"/>
      <c r="BDI319" s="81"/>
      <c r="BDJ319" s="81"/>
      <c r="BDK319" s="81"/>
      <c r="BDL319" s="81"/>
      <c r="BDM319" s="81"/>
      <c r="BDN319" s="81"/>
      <c r="BDO319" s="81"/>
      <c r="BDP319" s="81"/>
      <c r="BDQ319" s="81"/>
      <c r="BDR319" s="81"/>
      <c r="BDS319" s="81"/>
      <c r="BDT319" s="81"/>
      <c r="BDU319" s="81"/>
      <c r="BDV319" s="81"/>
      <c r="BDW319" s="81"/>
      <c r="BDX319" s="81"/>
      <c r="BDY319" s="81"/>
      <c r="BDZ319" s="81"/>
      <c r="BEA319" s="81"/>
      <c r="BEB319" s="81"/>
      <c r="BEC319" s="81"/>
      <c r="BED319" s="81"/>
      <c r="BEE319" s="81"/>
      <c r="BEF319" s="81"/>
      <c r="BEG319" s="81"/>
      <c r="BEH319" s="81"/>
      <c r="BEI319" s="81"/>
      <c r="BEJ319" s="81"/>
      <c r="BEK319" s="81"/>
      <c r="BEL319" s="81"/>
      <c r="BEM319" s="81"/>
      <c r="BEN319" s="81"/>
      <c r="BEO319" s="81"/>
      <c r="BEP319" s="81"/>
      <c r="BEQ319" s="81"/>
      <c r="BER319" s="81"/>
      <c r="BES319" s="81"/>
      <c r="BET319" s="81"/>
      <c r="BEU319" s="81"/>
      <c r="BEV319" s="81"/>
      <c r="BEW319" s="81"/>
      <c r="BEX319" s="81"/>
      <c r="BEY319" s="81"/>
      <c r="BEZ319" s="81"/>
      <c r="BFA319" s="81"/>
      <c r="BFB319" s="81"/>
      <c r="BFC319" s="81"/>
      <c r="BFD319" s="81"/>
      <c r="BFE319" s="81"/>
      <c r="BFF319" s="81"/>
      <c r="BFG319" s="81"/>
      <c r="BFH319" s="81"/>
      <c r="BFI319" s="81"/>
      <c r="BFJ319" s="81"/>
      <c r="BFK319" s="81"/>
      <c r="BFL319" s="81"/>
      <c r="BFM319" s="81"/>
      <c r="BFN319" s="81"/>
      <c r="BFO319" s="81"/>
      <c r="BFP319" s="81"/>
      <c r="BFQ319" s="81"/>
      <c r="BFR319" s="81"/>
      <c r="BFS319" s="81"/>
      <c r="BFT319" s="81"/>
      <c r="BFU319" s="81"/>
      <c r="BFV319" s="81"/>
      <c r="BFW319" s="81"/>
      <c r="BFX319" s="81"/>
      <c r="BFY319" s="81"/>
      <c r="BFZ319" s="81"/>
      <c r="BGA319" s="81"/>
      <c r="BGB319" s="81"/>
      <c r="BGC319" s="81"/>
      <c r="BGD319" s="81"/>
      <c r="BGE319" s="81"/>
      <c r="BGF319" s="81"/>
      <c r="BGG319" s="81"/>
      <c r="BGH319" s="81"/>
      <c r="BGI319" s="81"/>
      <c r="BGJ319" s="81"/>
      <c r="BGK319" s="81"/>
      <c r="BGL319" s="81"/>
      <c r="BGM319" s="81"/>
      <c r="BGN319" s="81"/>
      <c r="BGO319" s="81"/>
      <c r="BGP319" s="81"/>
      <c r="BGQ319" s="81"/>
      <c r="BGR319" s="81"/>
      <c r="BGS319" s="81"/>
      <c r="BGT319" s="81"/>
      <c r="BGU319" s="81"/>
      <c r="BGV319" s="81"/>
      <c r="BGW319" s="81"/>
      <c r="BGX319" s="81"/>
      <c r="BGY319" s="81"/>
      <c r="BGZ319" s="81"/>
      <c r="BHA319" s="81"/>
      <c r="BHB319" s="81"/>
      <c r="BHC319" s="81"/>
      <c r="BHD319" s="81"/>
      <c r="BHE319" s="81"/>
      <c r="BHF319" s="81"/>
      <c r="BHG319" s="81"/>
      <c r="BHH319" s="81"/>
      <c r="BHI319" s="81"/>
      <c r="BHJ319" s="81"/>
      <c r="BHK319" s="81"/>
      <c r="BHL319" s="81"/>
      <c r="BHM319" s="81"/>
      <c r="BHN319" s="81"/>
      <c r="BHO319" s="81"/>
      <c r="BHP319" s="81"/>
      <c r="BHQ319" s="81"/>
      <c r="BHR319" s="81"/>
      <c r="BHS319" s="81"/>
      <c r="BHT319" s="81"/>
      <c r="BHU319" s="81"/>
      <c r="BHV319" s="81"/>
      <c r="BHW319" s="81"/>
      <c r="BHX319" s="81"/>
      <c r="BHY319" s="81"/>
      <c r="BHZ319" s="81"/>
      <c r="BIA319" s="81"/>
      <c r="BIB319" s="81"/>
      <c r="BIC319" s="81"/>
      <c r="BID319" s="81"/>
      <c r="BIE319" s="81"/>
      <c r="BIF319" s="81"/>
      <c r="BIG319" s="81"/>
      <c r="BIH319" s="81"/>
      <c r="BII319" s="81"/>
      <c r="BIJ319" s="81"/>
      <c r="BIK319" s="81"/>
      <c r="BIL319" s="81"/>
      <c r="BIM319" s="81"/>
      <c r="BIN319" s="81"/>
      <c r="BIO319" s="81"/>
      <c r="BIP319" s="81"/>
      <c r="BIQ319" s="81"/>
      <c r="BIR319" s="81"/>
      <c r="BIS319" s="81"/>
      <c r="BIT319" s="81"/>
      <c r="BIU319" s="81"/>
      <c r="BIV319" s="81"/>
      <c r="BIW319" s="81"/>
      <c r="BIX319" s="81"/>
      <c r="BIY319" s="81"/>
      <c r="BIZ319" s="81"/>
      <c r="BJA319" s="81"/>
      <c r="BJB319" s="81"/>
      <c r="BJC319" s="81"/>
      <c r="BJD319" s="81"/>
      <c r="BJE319" s="81"/>
      <c r="BJF319" s="81"/>
      <c r="BJG319" s="81"/>
      <c r="BJH319" s="81"/>
      <c r="BJI319" s="81"/>
      <c r="BJJ319" s="81"/>
      <c r="BJK319" s="81"/>
      <c r="BJL319" s="81"/>
      <c r="BJM319" s="81"/>
      <c r="BJN319" s="81"/>
      <c r="BJO319" s="81"/>
      <c r="BJP319" s="81"/>
      <c r="BJQ319" s="81"/>
      <c r="BJR319" s="81"/>
      <c r="BJS319" s="81"/>
      <c r="BJT319" s="81"/>
      <c r="BJU319" s="81"/>
      <c r="BJV319" s="81"/>
      <c r="BJW319" s="81"/>
      <c r="BJX319" s="81"/>
      <c r="BJY319" s="81"/>
      <c r="BJZ319" s="81"/>
      <c r="BKA319" s="81"/>
      <c r="BKB319" s="81"/>
      <c r="BKC319" s="81"/>
      <c r="BKD319" s="81"/>
      <c r="BKE319" s="81"/>
      <c r="BKF319" s="81"/>
      <c r="BKG319" s="81"/>
      <c r="BKH319" s="81"/>
      <c r="BKI319" s="81"/>
      <c r="BKJ319" s="81"/>
      <c r="BKK319" s="81"/>
      <c r="BKL319" s="81"/>
      <c r="BKM319" s="81"/>
      <c r="BKN319" s="81"/>
      <c r="BKO319" s="81"/>
      <c r="BKP319" s="81"/>
      <c r="BKQ319" s="81"/>
      <c r="BKR319" s="81"/>
      <c r="BKS319" s="81"/>
      <c r="BKT319" s="81"/>
      <c r="BKU319" s="81"/>
      <c r="BKV319" s="81"/>
      <c r="BKW319" s="81"/>
      <c r="BKX319" s="81"/>
      <c r="BKY319" s="81"/>
      <c r="BKZ319" s="81"/>
      <c r="BLA319" s="81"/>
      <c r="BLB319" s="81"/>
      <c r="BLC319" s="81"/>
      <c r="BLD319" s="81"/>
      <c r="BLE319" s="81"/>
      <c r="BLF319" s="81"/>
      <c r="BLG319" s="81"/>
      <c r="BLH319" s="81"/>
      <c r="BLI319" s="81"/>
      <c r="BLJ319" s="81"/>
      <c r="BLK319" s="81"/>
      <c r="BLL319" s="81"/>
      <c r="BLM319" s="81"/>
      <c r="BLN319" s="81"/>
      <c r="BLO319" s="81"/>
      <c r="BLP319" s="81"/>
      <c r="BLQ319" s="81"/>
      <c r="BLR319" s="81"/>
      <c r="BLS319" s="81"/>
      <c r="BLT319" s="81"/>
      <c r="BLU319" s="81"/>
      <c r="BLV319" s="81"/>
      <c r="BLW319" s="81"/>
      <c r="BLX319" s="81"/>
      <c r="BLY319" s="81"/>
      <c r="BLZ319" s="81"/>
      <c r="BMA319" s="81"/>
      <c r="BMB319" s="81"/>
      <c r="BMC319" s="81"/>
      <c r="BMD319" s="81"/>
      <c r="BME319" s="81"/>
      <c r="BMF319" s="81"/>
      <c r="BMG319" s="81"/>
      <c r="BMH319" s="81"/>
      <c r="BMI319" s="81"/>
      <c r="BMJ319" s="81"/>
      <c r="BMK319" s="81"/>
      <c r="BML319" s="81"/>
      <c r="BMM319" s="81"/>
      <c r="BMN319" s="81"/>
      <c r="BMO319" s="81"/>
      <c r="BMP319" s="81"/>
      <c r="BMQ319" s="81"/>
      <c r="BMR319" s="81"/>
      <c r="BMS319" s="81"/>
      <c r="BMT319" s="81"/>
      <c r="BMU319" s="81"/>
      <c r="BMV319" s="81"/>
      <c r="BMW319" s="81"/>
      <c r="BMX319" s="81"/>
      <c r="BMY319" s="81"/>
      <c r="BMZ319" s="81"/>
      <c r="BNA319" s="81"/>
      <c r="BNB319" s="81"/>
      <c r="BNC319" s="81"/>
      <c r="BND319" s="81"/>
      <c r="BNE319" s="81"/>
      <c r="BNF319" s="81"/>
      <c r="BNG319" s="81"/>
      <c r="BNH319" s="81"/>
      <c r="BNI319" s="81"/>
      <c r="BNJ319" s="81"/>
      <c r="BNK319" s="81"/>
      <c r="BNL319" s="81"/>
      <c r="BNM319" s="81"/>
      <c r="BNN319" s="81"/>
      <c r="BNO319" s="81"/>
      <c r="BNP319" s="81"/>
      <c r="BNQ319" s="81"/>
      <c r="BNR319" s="81"/>
      <c r="BNS319" s="81"/>
      <c r="BNT319" s="81"/>
      <c r="BNU319" s="81"/>
      <c r="BNV319" s="81"/>
      <c r="BNW319" s="81"/>
      <c r="BNX319" s="81"/>
      <c r="BNY319" s="81"/>
      <c r="BNZ319" s="81"/>
      <c r="BOA319" s="81"/>
      <c r="BOB319" s="81"/>
      <c r="BOC319" s="81"/>
      <c r="BOD319" s="81"/>
      <c r="BOE319" s="81"/>
      <c r="BOF319" s="81"/>
      <c r="BOG319" s="81"/>
      <c r="BOH319" s="81"/>
      <c r="BOI319" s="81"/>
      <c r="BOJ319" s="81"/>
      <c r="BOK319" s="81"/>
      <c r="BOL319" s="81"/>
      <c r="BOM319" s="81"/>
      <c r="BON319" s="81"/>
      <c r="BOO319" s="81"/>
      <c r="BOP319" s="81"/>
      <c r="BOQ319" s="81"/>
      <c r="BOR319" s="81"/>
      <c r="BOS319" s="81"/>
      <c r="BOT319" s="81"/>
      <c r="BOU319" s="81"/>
      <c r="BOV319" s="81"/>
      <c r="BOW319" s="81"/>
      <c r="BOX319" s="81"/>
      <c r="BOY319" s="81"/>
      <c r="BOZ319" s="81"/>
      <c r="BPA319" s="81"/>
      <c r="BPB319" s="81"/>
      <c r="BPC319" s="81"/>
      <c r="BPD319" s="81"/>
      <c r="BPE319" s="81"/>
      <c r="BPF319" s="81"/>
      <c r="BPG319" s="81"/>
      <c r="BPH319" s="81"/>
      <c r="BPI319" s="81"/>
      <c r="BPJ319" s="81"/>
      <c r="BPK319" s="81"/>
      <c r="BPL319" s="81"/>
      <c r="BPM319" s="81"/>
      <c r="BPN319" s="81"/>
      <c r="BPO319" s="81"/>
      <c r="BPP319" s="81"/>
      <c r="BPQ319" s="81"/>
      <c r="BPR319" s="81"/>
      <c r="BPS319" s="81"/>
      <c r="BPT319" s="81"/>
      <c r="BPU319" s="81"/>
      <c r="BPV319" s="81"/>
      <c r="BPW319" s="81"/>
      <c r="BPX319" s="81"/>
      <c r="BPY319" s="81"/>
      <c r="BPZ319" s="81"/>
      <c r="BQA319" s="81"/>
      <c r="BQB319" s="81"/>
      <c r="BQC319" s="81"/>
      <c r="BQD319" s="81"/>
      <c r="BQE319" s="81"/>
      <c r="BQF319" s="81"/>
      <c r="BQG319" s="81"/>
      <c r="BQH319" s="81"/>
      <c r="BQI319" s="81"/>
      <c r="BQJ319" s="81"/>
      <c r="BQK319" s="81"/>
      <c r="BQL319" s="81"/>
      <c r="BQM319" s="81"/>
      <c r="BQN319" s="81"/>
      <c r="BQO319" s="81"/>
      <c r="BQP319" s="81"/>
      <c r="BQQ319" s="81"/>
      <c r="BQR319" s="81"/>
      <c r="BQS319" s="81"/>
      <c r="BQT319" s="81"/>
      <c r="BQU319" s="81"/>
      <c r="BQV319" s="81"/>
      <c r="BQW319" s="81"/>
      <c r="BQX319" s="81"/>
      <c r="BQY319" s="81"/>
      <c r="BQZ319" s="81"/>
      <c r="BRA319" s="81"/>
      <c r="BRB319" s="81"/>
      <c r="BRC319" s="81"/>
      <c r="BRD319" s="81"/>
      <c r="BRE319" s="81"/>
      <c r="BRF319" s="81"/>
      <c r="BRG319" s="81"/>
      <c r="BRH319" s="81"/>
      <c r="BRI319" s="81"/>
      <c r="BRJ319" s="81"/>
      <c r="BRK319" s="81"/>
      <c r="BRL319" s="81"/>
      <c r="BRM319" s="81"/>
      <c r="BRN319" s="81"/>
      <c r="BRO319" s="81"/>
      <c r="BRP319" s="81"/>
      <c r="BRQ319" s="81"/>
      <c r="BRR319" s="81"/>
      <c r="BRS319" s="81"/>
      <c r="BRT319" s="81"/>
      <c r="BRU319" s="81"/>
      <c r="BRV319" s="81"/>
      <c r="BRW319" s="81"/>
      <c r="BRX319" s="81"/>
      <c r="BRY319" s="81"/>
      <c r="BRZ319" s="81"/>
      <c r="BSA319" s="81"/>
      <c r="BSB319" s="81"/>
      <c r="BSC319" s="81"/>
      <c r="BSD319" s="81"/>
      <c r="BSE319" s="81"/>
      <c r="BSF319" s="81"/>
      <c r="BSG319" s="81"/>
      <c r="BSH319" s="81"/>
      <c r="BSI319" s="81"/>
      <c r="BSJ319" s="81"/>
      <c r="BSK319" s="81"/>
      <c r="BSL319" s="81"/>
      <c r="BSM319" s="81"/>
      <c r="BSN319" s="81"/>
      <c r="BSO319" s="81"/>
      <c r="BSP319" s="81"/>
      <c r="BSQ319" s="81"/>
      <c r="BSR319" s="81"/>
      <c r="BSS319" s="81"/>
      <c r="BST319" s="81"/>
      <c r="BSU319" s="81"/>
      <c r="BSV319" s="81"/>
      <c r="BSW319" s="81"/>
      <c r="BSX319" s="81"/>
      <c r="BSY319" s="81"/>
      <c r="BSZ319" s="81"/>
      <c r="BTA319" s="81"/>
      <c r="BTB319" s="81"/>
      <c r="BTC319" s="81"/>
      <c r="BTD319" s="81"/>
      <c r="BTE319" s="81"/>
      <c r="BTF319" s="81"/>
      <c r="BTG319" s="81"/>
      <c r="BTH319" s="81"/>
      <c r="BTI319" s="81"/>
      <c r="BTJ319" s="81"/>
      <c r="BTK319" s="81"/>
      <c r="BTL319" s="81"/>
      <c r="BTM319" s="81"/>
      <c r="BTN319" s="81"/>
      <c r="BTO319" s="81"/>
      <c r="BTP319" s="81"/>
      <c r="BTQ319" s="81"/>
      <c r="BTR319" s="81"/>
      <c r="BTS319" s="81"/>
      <c r="BTT319" s="81"/>
      <c r="BTU319" s="81"/>
      <c r="BTV319" s="81"/>
      <c r="BTW319" s="81"/>
      <c r="BTX319" s="81"/>
      <c r="BTY319" s="81"/>
      <c r="BTZ319" s="81"/>
      <c r="BUA319" s="81"/>
      <c r="BUB319" s="81"/>
      <c r="BUC319" s="81"/>
      <c r="BUD319" s="81"/>
      <c r="BUE319" s="81"/>
      <c r="BUF319" s="81"/>
      <c r="BUG319" s="81"/>
      <c r="BUH319" s="81"/>
      <c r="BUI319" s="81"/>
      <c r="BUJ319" s="81"/>
      <c r="BUK319" s="81"/>
      <c r="BUL319" s="81"/>
      <c r="BUM319" s="81"/>
      <c r="BUN319" s="81"/>
      <c r="BUO319" s="81"/>
      <c r="BUP319" s="81"/>
      <c r="BUQ319" s="81"/>
      <c r="BUR319" s="81"/>
      <c r="BUS319" s="81"/>
      <c r="BUT319" s="81"/>
      <c r="BUU319" s="81"/>
      <c r="BUV319" s="81"/>
      <c r="BUW319" s="81"/>
      <c r="BUX319" s="81"/>
      <c r="BUY319" s="81"/>
      <c r="BUZ319" s="81"/>
      <c r="BVA319" s="81"/>
      <c r="BVB319" s="81"/>
      <c r="BVC319" s="81"/>
      <c r="BVD319" s="81"/>
      <c r="BVE319" s="81"/>
      <c r="BVF319" s="81"/>
      <c r="BVG319" s="81"/>
      <c r="BVH319" s="81"/>
      <c r="BVI319" s="81"/>
      <c r="BVJ319" s="81"/>
      <c r="BVK319" s="81"/>
      <c r="BVL319" s="81"/>
      <c r="BVM319" s="81"/>
      <c r="BVN319" s="81"/>
      <c r="BVO319" s="81"/>
      <c r="BVP319" s="81"/>
      <c r="BVQ319" s="81"/>
      <c r="BVR319" s="81"/>
      <c r="BVS319" s="81"/>
      <c r="BVT319" s="81"/>
      <c r="BVU319" s="81"/>
      <c r="BVV319" s="81"/>
      <c r="BVW319" s="81"/>
      <c r="BVX319" s="81"/>
      <c r="BVY319" s="81"/>
      <c r="BVZ319" s="81"/>
      <c r="BWA319" s="81"/>
      <c r="BWB319" s="81"/>
      <c r="BWC319" s="81"/>
      <c r="BWD319" s="81"/>
      <c r="BWE319" s="81"/>
      <c r="BWF319" s="81"/>
      <c r="BWG319" s="81"/>
      <c r="BWH319" s="81"/>
      <c r="BWI319" s="81"/>
      <c r="BWJ319" s="81"/>
      <c r="BWK319" s="81"/>
      <c r="BWL319" s="81"/>
      <c r="BWM319" s="81"/>
      <c r="BWN319" s="81"/>
      <c r="BWO319" s="81"/>
      <c r="BWP319" s="81"/>
      <c r="BWQ319" s="81"/>
      <c r="BWR319" s="81"/>
      <c r="BWS319" s="81"/>
      <c r="BWT319" s="81"/>
      <c r="BWU319" s="81"/>
      <c r="BWV319" s="81"/>
      <c r="BWW319" s="81"/>
      <c r="BWX319" s="81"/>
      <c r="BWY319" s="81"/>
      <c r="BWZ319" s="81"/>
      <c r="BXA319" s="81"/>
      <c r="BXB319" s="81"/>
      <c r="BXC319" s="81"/>
      <c r="BXD319" s="81"/>
      <c r="BXE319" s="81"/>
      <c r="BXF319" s="81"/>
      <c r="BXG319" s="81"/>
      <c r="BXH319" s="81"/>
      <c r="BXI319" s="81"/>
      <c r="BXJ319" s="81"/>
      <c r="BXK319" s="81"/>
      <c r="BXL319" s="81"/>
      <c r="BXM319" s="81"/>
      <c r="BXN319" s="81"/>
      <c r="BXO319" s="81"/>
      <c r="BXP319" s="81"/>
      <c r="BXQ319" s="81"/>
      <c r="BXR319" s="81"/>
      <c r="BXS319" s="81"/>
      <c r="BXT319" s="81"/>
      <c r="BXU319" s="81"/>
      <c r="BXV319" s="81"/>
      <c r="BXW319" s="81"/>
      <c r="BXX319" s="81"/>
      <c r="BXY319" s="81"/>
      <c r="BXZ319" s="81"/>
      <c r="BYA319" s="81"/>
      <c r="BYB319" s="81"/>
      <c r="BYC319" s="81"/>
      <c r="BYD319" s="81"/>
      <c r="BYE319" s="81"/>
      <c r="BYF319" s="81"/>
      <c r="BYG319" s="81"/>
      <c r="BYH319" s="81"/>
      <c r="BYI319" s="81"/>
      <c r="BYJ319" s="81"/>
      <c r="BYK319" s="81"/>
      <c r="BYL319" s="81"/>
      <c r="BYM319" s="81"/>
      <c r="BYN319" s="81"/>
      <c r="BYO319" s="81"/>
      <c r="BYP319" s="81"/>
      <c r="BYQ319" s="81"/>
      <c r="BYR319" s="81"/>
      <c r="BYS319" s="81"/>
      <c r="BYT319" s="81"/>
      <c r="BYU319" s="81"/>
      <c r="BYV319" s="81"/>
      <c r="BYW319" s="81"/>
      <c r="BYX319" s="81"/>
      <c r="BYY319" s="81"/>
      <c r="BYZ319" s="81"/>
      <c r="BZA319" s="81"/>
      <c r="BZB319" s="81"/>
      <c r="BZC319" s="81"/>
      <c r="BZD319" s="81"/>
      <c r="BZE319" s="81"/>
      <c r="BZF319" s="81"/>
      <c r="BZG319" s="81"/>
      <c r="BZH319" s="81"/>
      <c r="BZI319" s="81"/>
      <c r="BZJ319" s="81"/>
      <c r="BZK319" s="81"/>
      <c r="BZL319" s="81"/>
      <c r="BZM319" s="81"/>
      <c r="BZN319" s="81"/>
      <c r="BZO319" s="81"/>
      <c r="BZP319" s="81"/>
      <c r="BZQ319" s="81"/>
      <c r="BZR319" s="81"/>
      <c r="BZS319" s="81"/>
      <c r="BZT319" s="81"/>
      <c r="BZU319" s="81"/>
      <c r="BZV319" s="81"/>
      <c r="BZW319" s="81"/>
      <c r="BZX319" s="81"/>
      <c r="BZY319" s="81"/>
      <c r="BZZ319" s="81"/>
      <c r="CAA319" s="81"/>
      <c r="CAB319" s="81"/>
      <c r="CAC319" s="81"/>
      <c r="CAD319" s="81"/>
      <c r="CAE319" s="81"/>
      <c r="CAF319" s="81"/>
      <c r="CAG319" s="81"/>
      <c r="CAH319" s="81"/>
      <c r="CAI319" s="81"/>
      <c r="CAJ319" s="81"/>
      <c r="CAK319" s="81"/>
      <c r="CAL319" s="81"/>
      <c r="CAM319" s="81"/>
      <c r="CAN319" s="81"/>
      <c r="CAO319" s="81"/>
      <c r="CAP319" s="81"/>
      <c r="CAQ319" s="81"/>
      <c r="CAR319" s="81"/>
      <c r="CAS319" s="81"/>
      <c r="CAT319" s="81"/>
      <c r="CAU319" s="81"/>
      <c r="CAV319" s="81"/>
      <c r="CAW319" s="81"/>
      <c r="CAX319" s="81"/>
      <c r="CAY319" s="81"/>
      <c r="CAZ319" s="81"/>
      <c r="CBA319" s="81"/>
      <c r="CBB319" s="81"/>
      <c r="CBC319" s="81"/>
      <c r="CBD319" s="81"/>
      <c r="CBE319" s="81"/>
      <c r="CBF319" s="81"/>
      <c r="CBG319" s="81"/>
      <c r="CBH319" s="81"/>
      <c r="CBI319" s="81"/>
      <c r="CBJ319" s="81"/>
      <c r="CBK319" s="81"/>
      <c r="CBL319" s="81"/>
      <c r="CBM319" s="81"/>
      <c r="CBN319" s="81"/>
      <c r="CBO319" s="81"/>
      <c r="CBP319" s="81"/>
      <c r="CBQ319" s="81"/>
      <c r="CBR319" s="81"/>
      <c r="CBS319" s="81"/>
      <c r="CBT319" s="81"/>
      <c r="CBU319" s="81"/>
      <c r="CBV319" s="81"/>
      <c r="CBW319" s="81"/>
      <c r="CBX319" s="81"/>
      <c r="CBY319" s="81"/>
      <c r="CBZ319" s="81"/>
      <c r="CCA319" s="81"/>
      <c r="CCB319" s="81"/>
      <c r="CCC319" s="81"/>
      <c r="CCD319" s="81"/>
      <c r="CCE319" s="81"/>
      <c r="CCF319" s="81"/>
      <c r="CCG319" s="81"/>
      <c r="CCH319" s="81"/>
      <c r="CCI319" s="81"/>
      <c r="CCJ319" s="81"/>
      <c r="CCK319" s="81"/>
      <c r="CCL319" s="81"/>
      <c r="CCM319" s="81"/>
      <c r="CCN319" s="81"/>
      <c r="CCO319" s="81"/>
      <c r="CCP319" s="81"/>
      <c r="CCQ319" s="81"/>
      <c r="CCR319" s="81"/>
      <c r="CCS319" s="81"/>
      <c r="CCT319" s="81"/>
      <c r="CCU319" s="81"/>
      <c r="CCV319" s="81"/>
      <c r="CCW319" s="81"/>
      <c r="CCX319" s="81"/>
      <c r="CCY319" s="81"/>
      <c r="CCZ319" s="81"/>
      <c r="CDA319" s="81"/>
      <c r="CDB319" s="81"/>
      <c r="CDC319" s="81"/>
      <c r="CDD319" s="81"/>
      <c r="CDE319" s="81"/>
      <c r="CDF319" s="81"/>
      <c r="CDG319" s="81"/>
      <c r="CDH319" s="81"/>
      <c r="CDI319" s="81"/>
      <c r="CDJ319" s="81"/>
      <c r="CDK319" s="81"/>
      <c r="CDL319" s="81"/>
      <c r="CDM319" s="81"/>
      <c r="CDN319" s="81"/>
      <c r="CDO319" s="81"/>
      <c r="CDP319" s="81"/>
      <c r="CDQ319" s="81"/>
      <c r="CDR319" s="81"/>
      <c r="CDS319" s="81"/>
      <c r="CDT319" s="81"/>
      <c r="CDU319" s="81"/>
      <c r="CDV319" s="81"/>
      <c r="CDW319" s="81"/>
      <c r="CDX319" s="81"/>
      <c r="CDY319" s="81"/>
      <c r="CDZ319" s="81"/>
      <c r="CEA319" s="81"/>
      <c r="CEB319" s="81"/>
      <c r="CEC319" s="81"/>
      <c r="CED319" s="81"/>
      <c r="CEE319" s="81"/>
      <c r="CEF319" s="81"/>
      <c r="CEG319" s="81"/>
      <c r="CEH319" s="81"/>
      <c r="CEI319" s="81"/>
      <c r="CEJ319" s="81"/>
      <c r="CEK319" s="81"/>
      <c r="CEL319" s="81"/>
      <c r="CEM319" s="81"/>
      <c r="CEN319" s="81"/>
      <c r="CEO319" s="81"/>
      <c r="CEP319" s="81"/>
      <c r="CEQ319" s="81"/>
      <c r="CER319" s="81"/>
      <c r="CES319" s="81"/>
      <c r="CET319" s="81"/>
      <c r="CEU319" s="81"/>
      <c r="CEV319" s="81"/>
      <c r="CEW319" s="81"/>
      <c r="CEX319" s="81"/>
      <c r="CEY319" s="81"/>
      <c r="CEZ319" s="81"/>
      <c r="CFA319" s="81"/>
      <c r="CFB319" s="81"/>
      <c r="CFC319" s="81"/>
      <c r="CFD319" s="81"/>
      <c r="CFE319" s="81"/>
      <c r="CFF319" s="81"/>
      <c r="CFG319" s="81"/>
      <c r="CFH319" s="81"/>
      <c r="CFI319" s="81"/>
      <c r="CFJ319" s="81"/>
      <c r="CFK319" s="81"/>
      <c r="CFL319" s="81"/>
      <c r="CFM319" s="81"/>
      <c r="CFN319" s="81"/>
      <c r="CFO319" s="81"/>
      <c r="CFP319" s="81"/>
      <c r="CFQ319" s="81"/>
      <c r="CFR319" s="81"/>
      <c r="CFS319" s="81"/>
      <c r="CFT319" s="81"/>
      <c r="CFU319" s="81"/>
      <c r="CFV319" s="81"/>
      <c r="CFW319" s="81"/>
      <c r="CFX319" s="81"/>
      <c r="CFY319" s="81"/>
      <c r="CFZ319" s="81"/>
      <c r="CGA319" s="81"/>
      <c r="CGB319" s="81"/>
      <c r="CGC319" s="81"/>
      <c r="CGD319" s="81"/>
      <c r="CGE319" s="81"/>
      <c r="CGF319" s="81"/>
      <c r="CGG319" s="81"/>
      <c r="CGH319" s="81"/>
      <c r="CGI319" s="81"/>
      <c r="CGJ319" s="81"/>
      <c r="CGK319" s="81"/>
      <c r="CGL319" s="81"/>
      <c r="CGM319" s="81"/>
      <c r="CGN319" s="81"/>
      <c r="CGO319" s="81"/>
      <c r="CGP319" s="81"/>
      <c r="CGQ319" s="81"/>
      <c r="CGR319" s="81"/>
      <c r="CGS319" s="81"/>
      <c r="CGT319" s="81"/>
      <c r="CGU319" s="81"/>
      <c r="CGV319" s="81"/>
      <c r="CGW319" s="81"/>
      <c r="CGX319" s="81"/>
      <c r="CGY319" s="81"/>
      <c r="CGZ319" s="81"/>
      <c r="CHA319" s="81"/>
      <c r="CHB319" s="81"/>
      <c r="CHC319" s="81"/>
      <c r="CHD319" s="81"/>
      <c r="CHE319" s="81"/>
      <c r="CHF319" s="81"/>
      <c r="CHG319" s="81"/>
      <c r="CHH319" s="81"/>
      <c r="CHI319" s="81"/>
      <c r="CHJ319" s="81"/>
      <c r="CHK319" s="81"/>
      <c r="CHL319" s="81"/>
      <c r="CHM319" s="81"/>
      <c r="CHN319" s="81"/>
      <c r="CHO319" s="81"/>
      <c r="CHP319" s="81"/>
      <c r="CHQ319" s="81"/>
      <c r="CHR319" s="81"/>
      <c r="CHS319" s="81"/>
      <c r="CHT319" s="81"/>
      <c r="CHU319" s="81"/>
      <c r="CHV319" s="81"/>
      <c r="CHW319" s="81"/>
      <c r="CHX319" s="81"/>
      <c r="CHY319" s="81"/>
      <c r="CHZ319" s="81"/>
      <c r="CIA319" s="81"/>
      <c r="CIB319" s="81"/>
      <c r="CIC319" s="81"/>
      <c r="CID319" s="81"/>
      <c r="CIE319" s="81"/>
      <c r="CIF319" s="81"/>
      <c r="CIG319" s="81"/>
      <c r="CIH319" s="81"/>
      <c r="CII319" s="81"/>
      <c r="CIJ319" s="81"/>
      <c r="CIK319" s="81"/>
      <c r="CIL319" s="81"/>
      <c r="CIM319" s="81"/>
      <c r="CIN319" s="81"/>
      <c r="CIO319" s="81"/>
      <c r="CIP319" s="81"/>
      <c r="CIQ319" s="81"/>
      <c r="CIR319" s="81"/>
      <c r="CIS319" s="81"/>
      <c r="CIT319" s="81"/>
      <c r="CIU319" s="81"/>
      <c r="CIV319" s="81"/>
      <c r="CIW319" s="81"/>
      <c r="CIX319" s="81"/>
      <c r="CIY319" s="81"/>
      <c r="CIZ319" s="81"/>
      <c r="CJA319" s="81"/>
      <c r="CJB319" s="81"/>
      <c r="CJC319" s="81"/>
      <c r="CJD319" s="81"/>
      <c r="CJE319" s="81"/>
      <c r="CJF319" s="81"/>
      <c r="CJG319" s="81"/>
      <c r="CJH319" s="81"/>
      <c r="CJI319" s="81"/>
      <c r="CJJ319" s="81"/>
      <c r="CJK319" s="81"/>
      <c r="CJL319" s="81"/>
      <c r="CJM319" s="81"/>
      <c r="CJN319" s="81"/>
      <c r="CJO319" s="81"/>
      <c r="CJP319" s="81"/>
      <c r="CJQ319" s="81"/>
      <c r="CJR319" s="81"/>
      <c r="CJS319" s="81"/>
      <c r="CJT319" s="81"/>
      <c r="CJU319" s="81"/>
      <c r="CJV319" s="81"/>
      <c r="CJW319" s="81"/>
      <c r="CJX319" s="81"/>
      <c r="CJY319" s="81"/>
      <c r="CJZ319" s="81"/>
      <c r="CKA319" s="81"/>
      <c r="CKB319" s="81"/>
      <c r="CKC319" s="81"/>
      <c r="CKD319" s="81"/>
      <c r="CKE319" s="81"/>
      <c r="CKF319" s="81"/>
      <c r="CKG319" s="81"/>
      <c r="CKH319" s="81"/>
      <c r="CKI319" s="81"/>
      <c r="CKJ319" s="81"/>
      <c r="CKK319" s="81"/>
      <c r="CKL319" s="81"/>
      <c r="CKM319" s="81"/>
      <c r="CKN319" s="81"/>
      <c r="CKO319" s="81"/>
      <c r="CKP319" s="81"/>
      <c r="CKQ319" s="81"/>
      <c r="CKR319" s="81"/>
      <c r="CKS319" s="81"/>
      <c r="CKT319" s="81"/>
      <c r="CKU319" s="81"/>
      <c r="CKV319" s="81"/>
      <c r="CKW319" s="81"/>
      <c r="CKX319" s="81"/>
      <c r="CKY319" s="81"/>
      <c r="CKZ319" s="81"/>
      <c r="CLA319" s="81"/>
      <c r="CLB319" s="81"/>
      <c r="CLC319" s="81"/>
      <c r="CLD319" s="81"/>
      <c r="CLE319" s="81"/>
      <c r="CLF319" s="81"/>
      <c r="CLG319" s="81"/>
      <c r="CLH319" s="81"/>
      <c r="CLI319" s="81"/>
      <c r="CLJ319" s="81"/>
      <c r="CLK319" s="81"/>
      <c r="CLL319" s="81"/>
      <c r="CLM319" s="81"/>
      <c r="CLN319" s="81"/>
      <c r="CLO319" s="81"/>
      <c r="CLP319" s="81"/>
      <c r="CLQ319" s="81"/>
      <c r="CLR319" s="81"/>
      <c r="CLS319" s="81"/>
      <c r="CLT319" s="81"/>
      <c r="CLU319" s="81"/>
      <c r="CLV319" s="81"/>
      <c r="CLW319" s="81"/>
      <c r="CLX319" s="81"/>
      <c r="CLY319" s="81"/>
      <c r="CLZ319" s="81"/>
      <c r="CMA319" s="81"/>
      <c r="CMB319" s="81"/>
      <c r="CMC319" s="81"/>
      <c r="CMD319" s="81"/>
      <c r="CME319" s="81"/>
      <c r="CMF319" s="81"/>
      <c r="CMG319" s="81"/>
      <c r="CMH319" s="81"/>
      <c r="CMI319" s="81"/>
      <c r="CMJ319" s="81"/>
      <c r="CMK319" s="81"/>
      <c r="CML319" s="81"/>
      <c r="CMM319" s="81"/>
      <c r="CMN319" s="81"/>
      <c r="CMO319" s="81"/>
      <c r="CMP319" s="81"/>
      <c r="CMQ319" s="81"/>
      <c r="CMR319" s="81"/>
      <c r="CMS319" s="81"/>
      <c r="CMT319" s="81"/>
      <c r="CMU319" s="81"/>
      <c r="CMV319" s="81"/>
      <c r="CMW319" s="81"/>
      <c r="CMX319" s="81"/>
      <c r="CMY319" s="81"/>
      <c r="CMZ319" s="81"/>
      <c r="CNA319" s="81"/>
      <c r="CNB319" s="81"/>
      <c r="CNC319" s="81"/>
      <c r="CND319" s="81"/>
      <c r="CNE319" s="81"/>
      <c r="CNF319" s="81"/>
      <c r="CNG319" s="81"/>
      <c r="CNH319" s="81"/>
      <c r="CNI319" s="81"/>
      <c r="CNJ319" s="81"/>
      <c r="CNK319" s="81"/>
      <c r="CNL319" s="81"/>
      <c r="CNM319" s="81"/>
      <c r="CNN319" s="81"/>
      <c r="CNO319" s="81"/>
      <c r="CNP319" s="81"/>
      <c r="CNQ319" s="81"/>
      <c r="CNR319" s="81"/>
      <c r="CNS319" s="81"/>
      <c r="CNT319" s="81"/>
      <c r="CNU319" s="81"/>
      <c r="CNV319" s="81"/>
      <c r="CNW319" s="81"/>
      <c r="CNX319" s="81"/>
      <c r="CNY319" s="81"/>
      <c r="CNZ319" s="81"/>
      <c r="COA319" s="81"/>
      <c r="COB319" s="81"/>
      <c r="COC319" s="81"/>
      <c r="COD319" s="81"/>
      <c r="COE319" s="81"/>
      <c r="COF319" s="81"/>
      <c r="COG319" s="81"/>
      <c r="COH319" s="81"/>
      <c r="COI319" s="81"/>
      <c r="COJ319" s="81"/>
      <c r="COK319" s="81"/>
      <c r="COL319" s="81"/>
      <c r="COM319" s="81"/>
      <c r="CON319" s="81"/>
      <c r="COO319" s="81"/>
      <c r="COP319" s="81"/>
      <c r="COQ319" s="81"/>
      <c r="COR319" s="81"/>
      <c r="COS319" s="81"/>
      <c r="COT319" s="81"/>
      <c r="COU319" s="81"/>
      <c r="COV319" s="81"/>
      <c r="COW319" s="81"/>
      <c r="COX319" s="81"/>
      <c r="COY319" s="81"/>
      <c r="COZ319" s="81"/>
      <c r="CPA319" s="81"/>
      <c r="CPB319" s="81"/>
      <c r="CPC319" s="81"/>
      <c r="CPD319" s="81"/>
      <c r="CPE319" s="81"/>
      <c r="CPF319" s="81"/>
      <c r="CPG319" s="81"/>
      <c r="CPH319" s="81"/>
      <c r="CPI319" s="81"/>
      <c r="CPJ319" s="81"/>
      <c r="CPK319" s="81"/>
      <c r="CPL319" s="81"/>
      <c r="CPM319" s="81"/>
      <c r="CPN319" s="81"/>
      <c r="CPO319" s="81"/>
      <c r="CPP319" s="81"/>
      <c r="CPQ319" s="81"/>
      <c r="CPR319" s="81"/>
      <c r="CPS319" s="81"/>
      <c r="CPT319" s="81"/>
      <c r="CPU319" s="81"/>
      <c r="CPV319" s="81"/>
      <c r="CPW319" s="81"/>
      <c r="CPX319" s="81"/>
      <c r="CPY319" s="81"/>
      <c r="CPZ319" s="81"/>
      <c r="CQA319" s="81"/>
      <c r="CQB319" s="81"/>
      <c r="CQC319" s="81"/>
      <c r="CQD319" s="81"/>
      <c r="CQE319" s="81"/>
      <c r="CQF319" s="81"/>
      <c r="CQG319" s="81"/>
      <c r="CQH319" s="81"/>
      <c r="CQI319" s="81"/>
      <c r="CQJ319" s="81"/>
      <c r="CQK319" s="81"/>
      <c r="CQL319" s="81"/>
      <c r="CQM319" s="81"/>
      <c r="CQN319" s="81"/>
      <c r="CQO319" s="81"/>
      <c r="CQP319" s="81"/>
      <c r="CQQ319" s="81"/>
      <c r="CQR319" s="81"/>
      <c r="CQS319" s="81"/>
      <c r="CQT319" s="81"/>
      <c r="CQU319" s="81"/>
      <c r="CQV319" s="81"/>
      <c r="CQW319" s="81"/>
      <c r="CQX319" s="81"/>
      <c r="CQY319" s="81"/>
      <c r="CQZ319" s="81"/>
      <c r="CRA319" s="81"/>
      <c r="CRB319" s="81"/>
      <c r="CRC319" s="81"/>
      <c r="CRD319" s="81"/>
      <c r="CRE319" s="81"/>
      <c r="CRF319" s="81"/>
      <c r="CRG319" s="81"/>
      <c r="CRH319" s="81"/>
      <c r="CRI319" s="81"/>
      <c r="CRJ319" s="81"/>
      <c r="CRK319" s="81"/>
      <c r="CRL319" s="81"/>
      <c r="CRM319" s="81"/>
      <c r="CRN319" s="81"/>
      <c r="CRO319" s="81"/>
      <c r="CRP319" s="81"/>
      <c r="CRQ319" s="81"/>
      <c r="CRR319" s="81"/>
      <c r="CRS319" s="81"/>
      <c r="CRT319" s="81"/>
      <c r="CRU319" s="81"/>
      <c r="CRV319" s="81"/>
      <c r="CRW319" s="81"/>
      <c r="CRX319" s="81"/>
      <c r="CRY319" s="81"/>
      <c r="CRZ319" s="81"/>
      <c r="CSA319" s="81"/>
      <c r="CSB319" s="81"/>
      <c r="CSC319" s="81"/>
      <c r="CSD319" s="81"/>
      <c r="CSE319" s="81"/>
      <c r="CSF319" s="81"/>
      <c r="CSG319" s="81"/>
      <c r="CSH319" s="81"/>
      <c r="CSI319" s="81"/>
      <c r="CSJ319" s="81"/>
      <c r="CSK319" s="81"/>
      <c r="CSL319" s="81"/>
      <c r="CSM319" s="81"/>
      <c r="CSN319" s="81"/>
      <c r="CSO319" s="81"/>
      <c r="CSP319" s="81"/>
      <c r="CSQ319" s="81"/>
      <c r="CSR319" s="81"/>
      <c r="CSS319" s="81"/>
      <c r="CST319" s="81"/>
      <c r="CSU319" s="81"/>
      <c r="CSV319" s="81"/>
      <c r="CSW319" s="81"/>
      <c r="CSX319" s="81"/>
      <c r="CSY319" s="81"/>
      <c r="CSZ319" s="81"/>
      <c r="CTA319" s="81"/>
      <c r="CTB319" s="81"/>
      <c r="CTC319" s="81"/>
      <c r="CTD319" s="81"/>
      <c r="CTE319" s="81"/>
      <c r="CTF319" s="81"/>
      <c r="CTG319" s="81"/>
      <c r="CTH319" s="81"/>
      <c r="CTI319" s="81"/>
      <c r="CTJ319" s="81"/>
      <c r="CTK319" s="81"/>
      <c r="CTL319" s="81"/>
      <c r="CTM319" s="81"/>
      <c r="CTN319" s="81"/>
      <c r="CTO319" s="81"/>
      <c r="CTP319" s="81"/>
      <c r="CTQ319" s="81"/>
      <c r="CTR319" s="81"/>
      <c r="CTS319" s="81"/>
      <c r="CTT319" s="81"/>
      <c r="CTU319" s="81"/>
      <c r="CTV319" s="81"/>
      <c r="CTW319" s="81"/>
      <c r="CTX319" s="81"/>
      <c r="CTY319" s="81"/>
      <c r="CTZ319" s="81"/>
      <c r="CUA319" s="81"/>
      <c r="CUB319" s="81"/>
      <c r="CUC319" s="81"/>
      <c r="CUD319" s="81"/>
      <c r="CUE319" s="81"/>
      <c r="CUF319" s="81"/>
      <c r="CUG319" s="81"/>
      <c r="CUH319" s="81"/>
      <c r="CUI319" s="81"/>
      <c r="CUJ319" s="81"/>
      <c r="CUK319" s="81"/>
      <c r="CUL319" s="81"/>
      <c r="CUM319" s="81"/>
      <c r="CUN319" s="81"/>
      <c r="CUO319" s="81"/>
      <c r="CUP319" s="81"/>
      <c r="CUQ319" s="81"/>
      <c r="CUR319" s="81"/>
      <c r="CUS319" s="81"/>
      <c r="CUT319" s="81"/>
      <c r="CUU319" s="81"/>
      <c r="CUV319" s="81"/>
      <c r="CUW319" s="81"/>
      <c r="CUX319" s="81"/>
      <c r="CUY319" s="81"/>
      <c r="CUZ319" s="81"/>
      <c r="CVA319" s="81"/>
      <c r="CVB319" s="81"/>
      <c r="CVC319" s="81"/>
      <c r="CVD319" s="81"/>
      <c r="CVE319" s="81"/>
      <c r="CVF319" s="81"/>
      <c r="CVG319" s="81"/>
      <c r="CVH319" s="81"/>
      <c r="CVI319" s="81"/>
      <c r="CVJ319" s="81"/>
      <c r="CVK319" s="81"/>
      <c r="CVL319" s="81"/>
      <c r="CVM319" s="81"/>
      <c r="CVN319" s="81"/>
      <c r="CVO319" s="81"/>
      <c r="CVP319" s="81"/>
      <c r="CVQ319" s="81"/>
      <c r="CVR319" s="81"/>
      <c r="CVS319" s="81"/>
      <c r="CVT319" s="81"/>
      <c r="CVU319" s="81"/>
      <c r="CVV319" s="81"/>
      <c r="CVW319" s="81"/>
      <c r="CVX319" s="81"/>
      <c r="CVY319" s="81"/>
      <c r="CVZ319" s="81"/>
      <c r="CWA319" s="81"/>
      <c r="CWB319" s="81"/>
      <c r="CWC319" s="81"/>
      <c r="CWD319" s="81"/>
      <c r="CWE319" s="81"/>
      <c r="CWF319" s="81"/>
      <c r="CWG319" s="81"/>
      <c r="CWH319" s="81"/>
      <c r="CWI319" s="81"/>
      <c r="CWJ319" s="81"/>
      <c r="CWK319" s="81"/>
      <c r="CWL319" s="81"/>
      <c r="CWM319" s="81"/>
      <c r="CWN319" s="81"/>
      <c r="CWO319" s="81"/>
      <c r="CWP319" s="81"/>
      <c r="CWQ319" s="81"/>
      <c r="CWR319" s="81"/>
      <c r="CWS319" s="81"/>
      <c r="CWT319" s="81"/>
      <c r="CWU319" s="81"/>
      <c r="CWV319" s="81"/>
      <c r="CWW319" s="81"/>
      <c r="CWX319" s="81"/>
      <c r="CWY319" s="81"/>
      <c r="CWZ319" s="81"/>
      <c r="CXA319" s="81"/>
      <c r="CXB319" s="81"/>
      <c r="CXC319" s="81"/>
      <c r="CXD319" s="81"/>
      <c r="CXE319" s="81"/>
      <c r="CXF319" s="81"/>
      <c r="CXG319" s="81"/>
      <c r="CXH319" s="81"/>
      <c r="CXI319" s="81"/>
      <c r="CXJ319" s="81"/>
      <c r="CXK319" s="81"/>
      <c r="CXL319" s="81"/>
      <c r="CXM319" s="81"/>
      <c r="CXN319" s="81"/>
      <c r="CXO319" s="81"/>
      <c r="CXP319" s="81"/>
      <c r="CXQ319" s="81"/>
      <c r="CXR319" s="81"/>
      <c r="CXS319" s="81"/>
      <c r="CXT319" s="81"/>
      <c r="CXU319" s="81"/>
      <c r="CXV319" s="81"/>
      <c r="CXW319" s="81"/>
      <c r="CXX319" s="81"/>
      <c r="CXY319" s="81"/>
      <c r="CXZ319" s="81"/>
      <c r="CYA319" s="81"/>
      <c r="CYB319" s="81"/>
      <c r="CYC319" s="81"/>
      <c r="CYD319" s="81"/>
      <c r="CYE319" s="81"/>
      <c r="CYF319" s="81"/>
      <c r="CYG319" s="81"/>
      <c r="CYH319" s="81"/>
      <c r="CYI319" s="81"/>
      <c r="CYJ319" s="81"/>
      <c r="CYK319" s="81"/>
      <c r="CYL319" s="81"/>
      <c r="CYM319" s="81"/>
      <c r="CYN319" s="81"/>
      <c r="CYO319" s="81"/>
      <c r="CYP319" s="81"/>
      <c r="CYQ319" s="81"/>
      <c r="CYR319" s="81"/>
      <c r="CYS319" s="81"/>
      <c r="CYT319" s="81"/>
      <c r="CYU319" s="81"/>
      <c r="CYV319" s="81"/>
      <c r="CYW319" s="81"/>
      <c r="CYX319" s="81"/>
      <c r="CYY319" s="81"/>
      <c r="CYZ319" s="81"/>
      <c r="CZA319" s="81"/>
      <c r="CZB319" s="81"/>
      <c r="CZC319" s="81"/>
      <c r="CZD319" s="81"/>
      <c r="CZE319" s="81"/>
      <c r="CZF319" s="81"/>
      <c r="CZG319" s="81"/>
      <c r="CZH319" s="81"/>
      <c r="CZI319" s="81"/>
      <c r="CZJ319" s="81"/>
      <c r="CZK319" s="81"/>
      <c r="CZL319" s="81"/>
      <c r="CZM319" s="81"/>
      <c r="CZN319" s="81"/>
      <c r="CZO319" s="81"/>
      <c r="CZP319" s="81"/>
      <c r="CZQ319" s="81"/>
      <c r="CZR319" s="81"/>
      <c r="CZS319" s="81"/>
      <c r="CZT319" s="81"/>
      <c r="CZU319" s="81"/>
      <c r="CZV319" s="81"/>
      <c r="CZW319" s="81"/>
      <c r="CZX319" s="81"/>
      <c r="CZY319" s="81"/>
      <c r="CZZ319" s="81"/>
      <c r="DAA319" s="81"/>
      <c r="DAB319" s="81"/>
      <c r="DAC319" s="81"/>
      <c r="DAD319" s="81"/>
      <c r="DAE319" s="81"/>
      <c r="DAF319" s="81"/>
      <c r="DAG319" s="81"/>
      <c r="DAH319" s="81"/>
      <c r="DAI319" s="81"/>
      <c r="DAJ319" s="81"/>
      <c r="DAK319" s="81"/>
      <c r="DAL319" s="81"/>
      <c r="DAM319" s="81"/>
      <c r="DAN319" s="81"/>
      <c r="DAO319" s="81"/>
      <c r="DAP319" s="81"/>
      <c r="DAQ319" s="81"/>
      <c r="DAR319" s="81"/>
      <c r="DAS319" s="81"/>
      <c r="DAT319" s="81"/>
      <c r="DAU319" s="81"/>
      <c r="DAV319" s="81"/>
      <c r="DAW319" s="81"/>
      <c r="DAX319" s="81"/>
      <c r="DAY319" s="81"/>
      <c r="DAZ319" s="81"/>
      <c r="DBA319" s="81"/>
      <c r="DBB319" s="81"/>
      <c r="DBC319" s="81"/>
      <c r="DBD319" s="81"/>
      <c r="DBE319" s="81"/>
      <c r="DBF319" s="81"/>
      <c r="DBG319" s="81"/>
      <c r="DBH319" s="81"/>
      <c r="DBI319" s="81"/>
      <c r="DBJ319" s="81"/>
      <c r="DBK319" s="81"/>
      <c r="DBL319" s="81"/>
      <c r="DBM319" s="81"/>
      <c r="DBN319" s="81"/>
      <c r="DBO319" s="81"/>
      <c r="DBP319" s="81"/>
      <c r="DBQ319" s="81"/>
      <c r="DBR319" s="81"/>
      <c r="DBS319" s="81"/>
      <c r="DBT319" s="81"/>
      <c r="DBU319" s="81"/>
      <c r="DBV319" s="81"/>
      <c r="DBW319" s="81"/>
      <c r="DBX319" s="81"/>
      <c r="DBY319" s="81"/>
      <c r="DBZ319" s="81"/>
      <c r="DCA319" s="81"/>
      <c r="DCB319" s="81"/>
      <c r="DCC319" s="81"/>
      <c r="DCD319" s="81"/>
      <c r="DCE319" s="81"/>
      <c r="DCF319" s="81"/>
      <c r="DCG319" s="81"/>
      <c r="DCH319" s="81"/>
      <c r="DCI319" s="81"/>
      <c r="DCJ319" s="81"/>
      <c r="DCK319" s="81"/>
      <c r="DCL319" s="81"/>
      <c r="DCM319" s="81"/>
      <c r="DCN319" s="81"/>
      <c r="DCO319" s="81"/>
      <c r="DCP319" s="81"/>
      <c r="DCQ319" s="81"/>
      <c r="DCR319" s="81"/>
      <c r="DCS319" s="81"/>
      <c r="DCT319" s="81"/>
      <c r="DCU319" s="81"/>
      <c r="DCV319" s="81"/>
      <c r="DCW319" s="81"/>
      <c r="DCX319" s="81"/>
      <c r="DCY319" s="81"/>
      <c r="DCZ319" s="81"/>
      <c r="DDA319" s="81"/>
      <c r="DDB319" s="81"/>
      <c r="DDC319" s="81"/>
      <c r="DDD319" s="81"/>
      <c r="DDE319" s="81"/>
      <c r="DDF319" s="81"/>
      <c r="DDG319" s="81"/>
      <c r="DDH319" s="81"/>
      <c r="DDI319" s="81"/>
      <c r="DDJ319" s="81"/>
      <c r="DDK319" s="81"/>
      <c r="DDL319" s="81"/>
      <c r="DDM319" s="81"/>
      <c r="DDN319" s="81"/>
      <c r="DDO319" s="81"/>
      <c r="DDP319" s="81"/>
      <c r="DDQ319" s="81"/>
      <c r="DDR319" s="81"/>
      <c r="DDS319" s="81"/>
      <c r="DDT319" s="81"/>
      <c r="DDU319" s="81"/>
      <c r="DDV319" s="81"/>
      <c r="DDW319" s="81"/>
      <c r="DDX319" s="81"/>
      <c r="DDY319" s="81"/>
      <c r="DDZ319" s="81"/>
      <c r="DEA319" s="81"/>
      <c r="DEB319" s="81"/>
      <c r="DEC319" s="81"/>
      <c r="DED319" s="81"/>
      <c r="DEE319" s="81"/>
      <c r="DEF319" s="81"/>
      <c r="DEG319" s="81"/>
      <c r="DEH319" s="81"/>
      <c r="DEI319" s="81"/>
      <c r="DEJ319" s="81"/>
      <c r="DEK319" s="81"/>
      <c r="DEL319" s="81"/>
      <c r="DEM319" s="81"/>
      <c r="DEN319" s="81"/>
      <c r="DEO319" s="81"/>
      <c r="DEP319" s="81"/>
      <c r="DEQ319" s="81"/>
      <c r="DER319" s="81"/>
      <c r="DES319" s="81"/>
      <c r="DET319" s="81"/>
      <c r="DEU319" s="81"/>
      <c r="DEV319" s="81"/>
      <c r="DEW319" s="81"/>
      <c r="DEX319" s="81"/>
      <c r="DEY319" s="81"/>
      <c r="DEZ319" s="81"/>
      <c r="DFA319" s="81"/>
      <c r="DFB319" s="81"/>
      <c r="DFC319" s="81"/>
      <c r="DFD319" s="81"/>
      <c r="DFE319" s="81"/>
      <c r="DFF319" s="81"/>
      <c r="DFG319" s="81"/>
      <c r="DFH319" s="81"/>
      <c r="DFI319" s="81"/>
      <c r="DFJ319" s="81"/>
      <c r="DFK319" s="81"/>
      <c r="DFL319" s="81"/>
      <c r="DFM319" s="81"/>
      <c r="DFN319" s="81"/>
      <c r="DFO319" s="81"/>
      <c r="DFP319" s="81"/>
      <c r="DFQ319" s="81"/>
      <c r="DFR319" s="81"/>
      <c r="DFS319" s="81"/>
      <c r="DFT319" s="81"/>
      <c r="DFU319" s="81"/>
      <c r="DFV319" s="81"/>
      <c r="DFW319" s="81"/>
      <c r="DFX319" s="81"/>
      <c r="DFY319" s="81"/>
      <c r="DFZ319" s="81"/>
      <c r="DGA319" s="81"/>
      <c r="DGB319" s="81"/>
      <c r="DGC319" s="81"/>
      <c r="DGD319" s="81"/>
      <c r="DGE319" s="81"/>
      <c r="DGF319" s="81"/>
      <c r="DGG319" s="81"/>
      <c r="DGH319" s="81"/>
      <c r="DGI319" s="81"/>
      <c r="DGJ319" s="81"/>
      <c r="DGK319" s="81"/>
      <c r="DGL319" s="81"/>
      <c r="DGM319" s="81"/>
      <c r="DGN319" s="81"/>
      <c r="DGO319" s="81"/>
      <c r="DGP319" s="81"/>
      <c r="DGQ319" s="81"/>
      <c r="DGR319" s="81"/>
      <c r="DGS319" s="81"/>
      <c r="DGT319" s="81"/>
      <c r="DGU319" s="81"/>
      <c r="DGV319" s="81"/>
      <c r="DGW319" s="81"/>
      <c r="DGX319" s="81"/>
      <c r="DGY319" s="81"/>
      <c r="DGZ319" s="81"/>
      <c r="DHA319" s="81"/>
      <c r="DHB319" s="81"/>
      <c r="DHC319" s="81"/>
      <c r="DHD319" s="81"/>
      <c r="DHE319" s="81"/>
      <c r="DHF319" s="81"/>
      <c r="DHG319" s="81"/>
      <c r="DHH319" s="81"/>
      <c r="DHI319" s="81"/>
      <c r="DHJ319" s="81"/>
      <c r="DHK319" s="81"/>
      <c r="DHL319" s="81"/>
      <c r="DHM319" s="81"/>
      <c r="DHN319" s="81"/>
      <c r="DHO319" s="81"/>
      <c r="DHP319" s="81"/>
      <c r="DHQ319" s="81"/>
      <c r="DHR319" s="81"/>
      <c r="DHS319" s="81"/>
      <c r="DHT319" s="81"/>
      <c r="DHU319" s="81"/>
      <c r="DHV319" s="81"/>
      <c r="DHW319" s="81"/>
      <c r="DHX319" s="81"/>
      <c r="DHY319" s="81"/>
      <c r="DHZ319" s="81"/>
      <c r="DIA319" s="81"/>
      <c r="DIB319" s="81"/>
      <c r="DIC319" s="81"/>
      <c r="DID319" s="81"/>
      <c r="DIE319" s="81"/>
      <c r="DIF319" s="81"/>
      <c r="DIG319" s="81"/>
      <c r="DIH319" s="81"/>
      <c r="DII319" s="81"/>
      <c r="DIJ319" s="81"/>
      <c r="DIK319" s="81"/>
      <c r="DIL319" s="81"/>
      <c r="DIM319" s="81"/>
      <c r="DIN319" s="81"/>
      <c r="DIO319" s="81"/>
      <c r="DIP319" s="81"/>
      <c r="DIQ319" s="81"/>
      <c r="DIR319" s="81"/>
      <c r="DIS319" s="81"/>
      <c r="DIT319" s="81"/>
      <c r="DIU319" s="81"/>
      <c r="DIV319" s="81"/>
      <c r="DIW319" s="81"/>
      <c r="DIX319" s="81"/>
      <c r="DIY319" s="81"/>
      <c r="DIZ319" s="81"/>
      <c r="DJA319" s="81"/>
      <c r="DJB319" s="81"/>
      <c r="DJC319" s="81"/>
      <c r="DJD319" s="81"/>
      <c r="DJE319" s="81"/>
      <c r="DJF319" s="81"/>
      <c r="DJG319" s="81"/>
      <c r="DJH319" s="81"/>
      <c r="DJI319" s="81"/>
      <c r="DJJ319" s="81"/>
      <c r="DJK319" s="81"/>
      <c r="DJL319" s="81"/>
      <c r="DJM319" s="81"/>
      <c r="DJN319" s="81"/>
      <c r="DJO319" s="81"/>
      <c r="DJP319" s="81"/>
      <c r="DJQ319" s="81"/>
      <c r="DJR319" s="81"/>
      <c r="DJS319" s="81"/>
      <c r="DJT319" s="81"/>
      <c r="DJU319" s="81"/>
      <c r="DJV319" s="81"/>
      <c r="DJW319" s="81"/>
      <c r="DJX319" s="81"/>
      <c r="DJY319" s="81"/>
      <c r="DJZ319" s="81"/>
      <c r="DKA319" s="81"/>
      <c r="DKB319" s="81"/>
      <c r="DKC319" s="81"/>
      <c r="DKD319" s="81"/>
      <c r="DKE319" s="81"/>
      <c r="DKF319" s="81"/>
      <c r="DKG319" s="81"/>
      <c r="DKH319" s="81"/>
      <c r="DKI319" s="81"/>
      <c r="DKJ319" s="81"/>
      <c r="DKK319" s="81"/>
      <c r="DKL319" s="81"/>
      <c r="DKM319" s="81"/>
      <c r="DKN319" s="81"/>
      <c r="DKO319" s="81"/>
      <c r="DKP319" s="81"/>
      <c r="DKQ319" s="81"/>
      <c r="DKR319" s="81"/>
      <c r="DKS319" s="81"/>
      <c r="DKT319" s="81"/>
      <c r="DKU319" s="81"/>
      <c r="DKV319" s="81"/>
      <c r="DKW319" s="81"/>
      <c r="DKX319" s="81"/>
      <c r="DKY319" s="81"/>
      <c r="DKZ319" s="81"/>
      <c r="DLA319" s="81"/>
      <c r="DLB319" s="81"/>
      <c r="DLC319" s="81"/>
      <c r="DLD319" s="81"/>
      <c r="DLE319" s="81"/>
      <c r="DLF319" s="81"/>
      <c r="DLG319" s="81"/>
      <c r="DLH319" s="81"/>
      <c r="DLI319" s="81"/>
      <c r="DLJ319" s="81"/>
      <c r="DLK319" s="81"/>
      <c r="DLL319" s="81"/>
      <c r="DLM319" s="81"/>
      <c r="DLN319" s="81"/>
      <c r="DLO319" s="81"/>
      <c r="DLP319" s="81"/>
      <c r="DLQ319" s="81"/>
      <c r="DLR319" s="81"/>
      <c r="DLS319" s="81"/>
      <c r="DLT319" s="81"/>
      <c r="DLU319" s="81"/>
      <c r="DLV319" s="81"/>
      <c r="DLW319" s="81"/>
      <c r="DLX319" s="81"/>
      <c r="DLY319" s="81"/>
      <c r="DLZ319" s="81"/>
      <c r="DMA319" s="81"/>
      <c r="DMB319" s="81"/>
      <c r="DMC319" s="81"/>
      <c r="DMD319" s="81"/>
      <c r="DME319" s="81"/>
      <c r="DMF319" s="81"/>
      <c r="DMG319" s="81"/>
      <c r="DMH319" s="81"/>
      <c r="DMI319" s="81"/>
      <c r="DMJ319" s="81"/>
      <c r="DMK319" s="81"/>
      <c r="DML319" s="81"/>
      <c r="DMM319" s="81"/>
      <c r="DMN319" s="81"/>
      <c r="DMO319" s="81"/>
      <c r="DMP319" s="81"/>
      <c r="DMQ319" s="81"/>
      <c r="DMR319" s="81"/>
      <c r="DMS319" s="81"/>
      <c r="DMT319" s="81"/>
      <c r="DMU319" s="81"/>
      <c r="DMV319" s="81"/>
      <c r="DMW319" s="81"/>
      <c r="DMX319" s="81"/>
      <c r="DMY319" s="81"/>
      <c r="DMZ319" s="81"/>
      <c r="DNA319" s="81"/>
      <c r="DNB319" s="81"/>
      <c r="DNC319" s="81"/>
      <c r="DND319" s="81"/>
      <c r="DNE319" s="81"/>
      <c r="DNF319" s="81"/>
      <c r="DNG319" s="81"/>
      <c r="DNH319" s="81"/>
      <c r="DNI319" s="81"/>
      <c r="DNJ319" s="81"/>
      <c r="DNK319" s="81"/>
      <c r="DNL319" s="81"/>
      <c r="DNM319" s="81"/>
      <c r="DNN319" s="81"/>
      <c r="DNO319" s="81"/>
      <c r="DNP319" s="81"/>
      <c r="DNQ319" s="81"/>
      <c r="DNR319" s="81"/>
      <c r="DNS319" s="81"/>
      <c r="DNT319" s="81"/>
      <c r="DNU319" s="81"/>
      <c r="DNV319" s="81"/>
      <c r="DNW319" s="81"/>
      <c r="DNX319" s="81"/>
      <c r="DNY319" s="81"/>
      <c r="DNZ319" s="81"/>
      <c r="DOA319" s="81"/>
      <c r="DOB319" s="81"/>
      <c r="DOC319" s="81"/>
      <c r="DOD319" s="81"/>
      <c r="DOE319" s="81"/>
      <c r="DOF319" s="81"/>
      <c r="DOG319" s="81"/>
      <c r="DOH319" s="81"/>
      <c r="DOI319" s="81"/>
      <c r="DOJ319" s="81"/>
      <c r="DOK319" s="81"/>
      <c r="DOL319" s="81"/>
      <c r="DOM319" s="81"/>
      <c r="DON319" s="81"/>
      <c r="DOO319" s="81"/>
      <c r="DOP319" s="81"/>
      <c r="DOQ319" s="81"/>
      <c r="DOR319" s="81"/>
      <c r="DOS319" s="81"/>
      <c r="DOT319" s="81"/>
      <c r="DOU319" s="81"/>
      <c r="DOV319" s="81"/>
      <c r="DOW319" s="81"/>
      <c r="DOX319" s="81"/>
      <c r="DOY319" s="81"/>
      <c r="DOZ319" s="81"/>
      <c r="DPA319" s="81"/>
      <c r="DPB319" s="81"/>
      <c r="DPC319" s="81"/>
      <c r="DPD319" s="81"/>
      <c r="DPE319" s="81"/>
      <c r="DPF319" s="81"/>
      <c r="DPG319" s="81"/>
      <c r="DPH319" s="81"/>
      <c r="DPI319" s="81"/>
      <c r="DPJ319" s="81"/>
      <c r="DPK319" s="81"/>
      <c r="DPL319" s="81"/>
      <c r="DPM319" s="81"/>
      <c r="DPN319" s="81"/>
      <c r="DPO319" s="81"/>
      <c r="DPP319" s="81"/>
      <c r="DPQ319" s="81"/>
      <c r="DPR319" s="81"/>
      <c r="DPS319" s="81"/>
      <c r="DPT319" s="81"/>
      <c r="DPU319" s="81"/>
      <c r="DPV319" s="81"/>
      <c r="DPW319" s="81"/>
      <c r="DPX319" s="81"/>
      <c r="DPY319" s="81"/>
      <c r="DPZ319" s="81"/>
      <c r="DQA319" s="81"/>
      <c r="DQB319" s="81"/>
      <c r="DQC319" s="81"/>
      <c r="DQD319" s="81"/>
      <c r="DQE319" s="81"/>
      <c r="DQF319" s="81"/>
      <c r="DQG319" s="81"/>
      <c r="DQH319" s="81"/>
      <c r="DQI319" s="81"/>
      <c r="DQJ319" s="81"/>
      <c r="DQK319" s="81"/>
      <c r="DQL319" s="81"/>
      <c r="DQM319" s="81"/>
      <c r="DQN319" s="81"/>
      <c r="DQO319" s="81"/>
      <c r="DQP319" s="81"/>
      <c r="DQQ319" s="81"/>
      <c r="DQR319" s="81"/>
      <c r="DQS319" s="81"/>
      <c r="DQT319" s="81"/>
      <c r="DQU319" s="81"/>
      <c r="DQV319" s="81"/>
      <c r="DQW319" s="81"/>
      <c r="DQX319" s="81"/>
      <c r="DQY319" s="81"/>
      <c r="DQZ319" s="81"/>
      <c r="DRA319" s="81"/>
      <c r="DRB319" s="81"/>
      <c r="DRC319" s="81"/>
      <c r="DRD319" s="81"/>
      <c r="DRE319" s="81"/>
      <c r="DRF319" s="81"/>
      <c r="DRG319" s="81"/>
      <c r="DRH319" s="81"/>
      <c r="DRI319" s="81"/>
      <c r="DRJ319" s="81"/>
      <c r="DRK319" s="81"/>
      <c r="DRL319" s="81"/>
      <c r="DRM319" s="81"/>
      <c r="DRN319" s="81"/>
      <c r="DRO319" s="81"/>
      <c r="DRP319" s="81"/>
      <c r="DRQ319" s="81"/>
      <c r="DRR319" s="81"/>
      <c r="DRS319" s="81"/>
      <c r="DRT319" s="81"/>
      <c r="DRU319" s="81"/>
      <c r="DRV319" s="81"/>
      <c r="DRW319" s="81"/>
      <c r="DRX319" s="81"/>
      <c r="DRY319" s="81"/>
      <c r="DRZ319" s="81"/>
      <c r="DSA319" s="81"/>
      <c r="DSB319" s="81"/>
      <c r="DSC319" s="81"/>
      <c r="DSD319" s="81"/>
      <c r="DSE319" s="81"/>
      <c r="DSF319" s="81"/>
      <c r="DSG319" s="81"/>
      <c r="DSH319" s="81"/>
      <c r="DSI319" s="81"/>
      <c r="DSJ319" s="81"/>
      <c r="DSK319" s="81"/>
      <c r="DSL319" s="81"/>
      <c r="DSM319" s="81"/>
      <c r="DSN319" s="81"/>
      <c r="DSO319" s="81"/>
      <c r="DSP319" s="81"/>
      <c r="DSQ319" s="81"/>
      <c r="DSR319" s="81"/>
      <c r="DSS319" s="81"/>
      <c r="DST319" s="81"/>
      <c r="DSU319" s="81"/>
      <c r="DSV319" s="81"/>
      <c r="DSW319" s="81"/>
      <c r="DSX319" s="81"/>
      <c r="DSY319" s="81"/>
      <c r="DSZ319" s="81"/>
      <c r="DTA319" s="81"/>
      <c r="DTB319" s="81"/>
      <c r="DTC319" s="81"/>
      <c r="DTD319" s="81"/>
      <c r="DTE319" s="81"/>
      <c r="DTF319" s="81"/>
      <c r="DTG319" s="81"/>
      <c r="DTH319" s="81"/>
      <c r="DTI319" s="81"/>
      <c r="DTJ319" s="81"/>
      <c r="DTK319" s="81"/>
      <c r="DTL319" s="81"/>
      <c r="DTM319" s="81"/>
      <c r="DTN319" s="81"/>
      <c r="DTO319" s="81"/>
      <c r="DTP319" s="81"/>
      <c r="DTQ319" s="81"/>
      <c r="DTR319" s="81"/>
      <c r="DTS319" s="81"/>
      <c r="DTT319" s="81"/>
      <c r="DTU319" s="81"/>
      <c r="DTV319" s="81"/>
      <c r="DTW319" s="81"/>
      <c r="DTX319" s="81"/>
      <c r="DTY319" s="81"/>
      <c r="DTZ319" s="81"/>
      <c r="DUA319" s="81"/>
      <c r="DUB319" s="81"/>
      <c r="DUC319" s="81"/>
      <c r="DUD319" s="81"/>
      <c r="DUE319" s="81"/>
      <c r="DUF319" s="81"/>
      <c r="DUG319" s="81"/>
      <c r="DUH319" s="81"/>
      <c r="DUI319" s="81"/>
      <c r="DUJ319" s="81"/>
      <c r="DUK319" s="81"/>
      <c r="DUL319" s="81"/>
      <c r="DUM319" s="81"/>
      <c r="DUN319" s="81"/>
      <c r="DUO319" s="81"/>
      <c r="DUP319" s="81"/>
      <c r="DUQ319" s="81"/>
      <c r="DUR319" s="81"/>
      <c r="DUS319" s="81"/>
      <c r="DUT319" s="81"/>
      <c r="DUU319" s="81"/>
      <c r="DUV319" s="81"/>
      <c r="DUW319" s="81"/>
      <c r="DUX319" s="81"/>
      <c r="DUY319" s="81"/>
      <c r="DUZ319" s="81"/>
      <c r="DVA319" s="81"/>
      <c r="DVB319" s="81"/>
      <c r="DVC319" s="81"/>
      <c r="DVD319" s="81"/>
      <c r="DVE319" s="81"/>
      <c r="DVF319" s="81"/>
      <c r="DVG319" s="81"/>
      <c r="DVH319" s="81"/>
      <c r="DVI319" s="81"/>
      <c r="DVJ319" s="81"/>
      <c r="DVK319" s="81"/>
      <c r="DVL319" s="81"/>
      <c r="DVM319" s="81"/>
      <c r="DVN319" s="81"/>
      <c r="DVO319" s="81"/>
      <c r="DVP319" s="81"/>
      <c r="DVQ319" s="81"/>
      <c r="DVR319" s="81"/>
      <c r="DVS319" s="81"/>
      <c r="DVT319" s="81"/>
      <c r="DVU319" s="81"/>
      <c r="DVV319" s="81"/>
      <c r="DVW319" s="81"/>
      <c r="DVX319" s="81"/>
      <c r="DVY319" s="81"/>
      <c r="DVZ319" s="81"/>
      <c r="DWA319" s="81"/>
      <c r="DWB319" s="81"/>
      <c r="DWC319" s="81"/>
      <c r="DWD319" s="81"/>
      <c r="DWE319" s="81"/>
      <c r="DWF319" s="81"/>
      <c r="DWG319" s="81"/>
      <c r="DWH319" s="81"/>
      <c r="DWI319" s="81"/>
      <c r="DWJ319" s="81"/>
      <c r="DWK319" s="81"/>
      <c r="DWL319" s="81"/>
      <c r="DWM319" s="81"/>
      <c r="DWN319" s="81"/>
      <c r="DWO319" s="81"/>
      <c r="DWP319" s="81"/>
      <c r="DWQ319" s="81"/>
      <c r="DWR319" s="81"/>
      <c r="DWS319" s="81"/>
      <c r="DWT319" s="81"/>
      <c r="DWU319" s="81"/>
      <c r="DWV319" s="81"/>
      <c r="DWW319" s="81"/>
      <c r="DWX319" s="81"/>
      <c r="DWY319" s="81"/>
      <c r="DWZ319" s="81"/>
      <c r="DXA319" s="81"/>
      <c r="DXB319" s="81"/>
      <c r="DXC319" s="81"/>
      <c r="DXD319" s="81"/>
      <c r="DXE319" s="81"/>
      <c r="DXF319" s="81"/>
      <c r="DXG319" s="81"/>
      <c r="DXH319" s="81"/>
      <c r="DXI319" s="81"/>
      <c r="DXJ319" s="81"/>
      <c r="DXK319" s="81"/>
      <c r="DXL319" s="81"/>
      <c r="DXM319" s="81"/>
      <c r="DXN319" s="81"/>
      <c r="DXO319" s="81"/>
      <c r="DXP319" s="81"/>
      <c r="DXQ319" s="81"/>
      <c r="DXR319" s="81"/>
      <c r="DXS319" s="81"/>
      <c r="DXT319" s="81"/>
      <c r="DXU319" s="81"/>
      <c r="DXV319" s="81"/>
      <c r="DXW319" s="81"/>
      <c r="DXX319" s="81"/>
      <c r="DXY319" s="81"/>
      <c r="DXZ319" s="81"/>
      <c r="DYA319" s="81"/>
      <c r="DYB319" s="81"/>
      <c r="DYC319" s="81"/>
      <c r="DYD319" s="81"/>
      <c r="DYE319" s="81"/>
      <c r="DYF319" s="81"/>
      <c r="DYG319" s="81"/>
      <c r="DYH319" s="81"/>
      <c r="DYI319" s="81"/>
      <c r="DYJ319" s="81"/>
      <c r="DYK319" s="81"/>
      <c r="DYL319" s="81"/>
      <c r="DYM319" s="81"/>
      <c r="DYN319" s="81"/>
      <c r="DYO319" s="81"/>
      <c r="DYP319" s="81"/>
      <c r="DYQ319" s="81"/>
      <c r="DYR319" s="81"/>
      <c r="DYS319" s="81"/>
      <c r="DYT319" s="81"/>
      <c r="DYU319" s="81"/>
      <c r="DYV319" s="81"/>
      <c r="DYW319" s="81"/>
      <c r="DYX319" s="81"/>
      <c r="DYY319" s="81"/>
      <c r="DYZ319" s="81"/>
      <c r="DZA319" s="81"/>
      <c r="DZB319" s="81"/>
      <c r="DZC319" s="81"/>
      <c r="DZD319" s="81"/>
      <c r="DZE319" s="81"/>
      <c r="DZF319" s="81"/>
      <c r="DZG319" s="81"/>
      <c r="DZH319" s="81"/>
      <c r="DZI319" s="81"/>
      <c r="DZJ319" s="81"/>
      <c r="DZK319" s="81"/>
      <c r="DZL319" s="81"/>
      <c r="DZM319" s="81"/>
      <c r="DZN319" s="81"/>
      <c r="DZO319" s="81"/>
      <c r="DZP319" s="81"/>
      <c r="DZQ319" s="81"/>
      <c r="DZR319" s="81"/>
      <c r="DZS319" s="81"/>
      <c r="DZT319" s="81"/>
      <c r="DZU319" s="81"/>
      <c r="DZV319" s="81"/>
      <c r="DZW319" s="81"/>
      <c r="DZX319" s="81"/>
      <c r="DZY319" s="81"/>
      <c r="DZZ319" s="81"/>
      <c r="EAA319" s="81"/>
      <c r="EAB319" s="81"/>
      <c r="EAC319" s="81"/>
      <c r="EAD319" s="81"/>
      <c r="EAE319" s="81"/>
      <c r="EAF319" s="81"/>
      <c r="EAG319" s="81"/>
      <c r="EAH319" s="81"/>
      <c r="EAI319" s="81"/>
      <c r="EAJ319" s="81"/>
      <c r="EAK319" s="81"/>
      <c r="EAL319" s="81"/>
      <c r="EAM319" s="81"/>
      <c r="EAN319" s="81"/>
      <c r="EAO319" s="81"/>
      <c r="EAP319" s="81"/>
      <c r="EAQ319" s="81"/>
      <c r="EAR319" s="81"/>
      <c r="EAS319" s="81"/>
      <c r="EAT319" s="81"/>
      <c r="EAU319" s="81"/>
      <c r="EAV319" s="81"/>
      <c r="EAW319" s="81"/>
      <c r="EAX319" s="81"/>
      <c r="EAY319" s="81"/>
      <c r="EAZ319" s="81"/>
      <c r="EBA319" s="81"/>
      <c r="EBB319" s="81"/>
      <c r="EBC319" s="81"/>
      <c r="EBD319" s="81"/>
      <c r="EBE319" s="81"/>
      <c r="EBF319" s="81"/>
      <c r="EBG319" s="81"/>
      <c r="EBH319" s="81"/>
      <c r="EBI319" s="81"/>
      <c r="EBJ319" s="81"/>
      <c r="EBK319" s="81"/>
      <c r="EBL319" s="81"/>
      <c r="EBM319" s="81"/>
      <c r="EBN319" s="81"/>
      <c r="EBO319" s="81"/>
      <c r="EBP319" s="81"/>
      <c r="EBQ319" s="81"/>
      <c r="EBR319" s="81"/>
      <c r="EBS319" s="81"/>
      <c r="EBT319" s="81"/>
      <c r="EBU319" s="81"/>
      <c r="EBV319" s="81"/>
      <c r="EBW319" s="81"/>
      <c r="EBX319" s="81"/>
      <c r="EBY319" s="81"/>
      <c r="EBZ319" s="81"/>
      <c r="ECA319" s="81"/>
      <c r="ECB319" s="81"/>
      <c r="ECC319" s="81"/>
      <c r="ECD319" s="81"/>
      <c r="ECE319" s="81"/>
      <c r="ECF319" s="81"/>
      <c r="ECG319" s="81"/>
      <c r="ECH319" s="81"/>
      <c r="ECI319" s="81"/>
      <c r="ECJ319" s="81"/>
      <c r="ECK319" s="81"/>
      <c r="ECL319" s="81"/>
      <c r="ECM319" s="81"/>
      <c r="ECN319" s="81"/>
      <c r="ECO319" s="81"/>
      <c r="ECP319" s="81"/>
      <c r="ECQ319" s="81"/>
      <c r="ECR319" s="81"/>
      <c r="ECS319" s="81"/>
      <c r="ECT319" s="81"/>
      <c r="ECU319" s="81"/>
      <c r="ECV319" s="81"/>
      <c r="ECW319" s="81"/>
      <c r="ECX319" s="81"/>
      <c r="ECY319" s="81"/>
      <c r="ECZ319" s="81"/>
      <c r="EDA319" s="81"/>
      <c r="EDB319" s="81"/>
      <c r="EDC319" s="81"/>
      <c r="EDD319" s="81"/>
      <c r="EDE319" s="81"/>
      <c r="EDF319" s="81"/>
      <c r="EDG319" s="81"/>
      <c r="EDH319" s="81"/>
      <c r="EDI319" s="81"/>
      <c r="EDJ319" s="81"/>
      <c r="EDK319" s="81"/>
      <c r="EDL319" s="81"/>
      <c r="EDM319" s="81"/>
      <c r="EDN319" s="81"/>
      <c r="EDO319" s="81"/>
      <c r="EDP319" s="81"/>
      <c r="EDQ319" s="81"/>
      <c r="EDR319" s="81"/>
      <c r="EDS319" s="81"/>
      <c r="EDT319" s="81"/>
      <c r="EDU319" s="81"/>
      <c r="EDV319" s="81"/>
      <c r="EDW319" s="81"/>
      <c r="EDX319" s="81"/>
      <c r="EDY319" s="81"/>
      <c r="EDZ319" s="81"/>
      <c r="EEA319" s="81"/>
      <c r="EEB319" s="81"/>
      <c r="EEC319" s="81"/>
      <c r="EED319" s="81"/>
      <c r="EEE319" s="81"/>
      <c r="EEF319" s="81"/>
      <c r="EEG319" s="81"/>
      <c r="EEH319" s="81"/>
      <c r="EEI319" s="81"/>
      <c r="EEJ319" s="81"/>
      <c r="EEK319" s="81"/>
      <c r="EEL319" s="81"/>
      <c r="EEM319" s="81"/>
      <c r="EEN319" s="81"/>
      <c r="EEO319" s="81"/>
      <c r="EEP319" s="81"/>
      <c r="EEQ319" s="81"/>
      <c r="EER319" s="81"/>
      <c r="EES319" s="81"/>
      <c r="EET319" s="81"/>
      <c r="EEU319" s="81"/>
      <c r="EEV319" s="81"/>
      <c r="EEW319" s="81"/>
      <c r="EEX319" s="81"/>
      <c r="EEY319" s="81"/>
      <c r="EEZ319" s="81"/>
      <c r="EFA319" s="81"/>
      <c r="EFB319" s="81"/>
      <c r="EFC319" s="81"/>
      <c r="EFD319" s="81"/>
      <c r="EFE319" s="81"/>
      <c r="EFF319" s="81"/>
      <c r="EFG319" s="81"/>
      <c r="EFH319" s="81"/>
      <c r="EFI319" s="81"/>
      <c r="EFJ319" s="81"/>
      <c r="EFK319" s="81"/>
      <c r="EFL319" s="81"/>
      <c r="EFM319" s="81"/>
      <c r="EFN319" s="81"/>
      <c r="EFO319" s="81"/>
      <c r="EFP319" s="81"/>
      <c r="EFQ319" s="81"/>
      <c r="EFR319" s="81"/>
      <c r="EFS319" s="81"/>
      <c r="EFT319" s="81"/>
      <c r="EFU319" s="81"/>
      <c r="EFV319" s="81"/>
      <c r="EFW319" s="81"/>
      <c r="EFX319" s="81"/>
      <c r="EFY319" s="81"/>
      <c r="EFZ319" s="81"/>
      <c r="EGA319" s="81"/>
      <c r="EGB319" s="81"/>
      <c r="EGC319" s="81"/>
      <c r="EGD319" s="81"/>
      <c r="EGE319" s="81"/>
      <c r="EGF319" s="81"/>
      <c r="EGG319" s="81"/>
      <c r="EGH319" s="81"/>
      <c r="EGI319" s="81"/>
      <c r="EGJ319" s="81"/>
      <c r="EGK319" s="81"/>
      <c r="EGL319" s="81"/>
      <c r="EGM319" s="81"/>
      <c r="EGN319" s="81"/>
      <c r="EGO319" s="81"/>
      <c r="EGP319" s="81"/>
      <c r="EGQ319" s="81"/>
      <c r="EGR319" s="81"/>
      <c r="EGS319" s="81"/>
      <c r="EGT319" s="81"/>
      <c r="EGU319" s="81"/>
      <c r="EGV319" s="81"/>
      <c r="EGW319" s="81"/>
      <c r="EGX319" s="81"/>
      <c r="EGY319" s="81"/>
      <c r="EGZ319" s="81"/>
      <c r="EHA319" s="81"/>
      <c r="EHB319" s="81"/>
      <c r="EHC319" s="81"/>
      <c r="EHD319" s="81"/>
      <c r="EHE319" s="81"/>
      <c r="EHF319" s="81"/>
      <c r="EHG319" s="81"/>
      <c r="EHH319" s="81"/>
      <c r="EHI319" s="81"/>
      <c r="EHJ319" s="81"/>
      <c r="EHK319" s="81"/>
      <c r="EHL319" s="81"/>
      <c r="EHM319" s="81"/>
      <c r="EHN319" s="81"/>
      <c r="EHO319" s="81"/>
      <c r="EHP319" s="81"/>
      <c r="EHQ319" s="81"/>
      <c r="EHR319" s="81"/>
      <c r="EHS319" s="81"/>
      <c r="EHT319" s="81"/>
      <c r="EHU319" s="81"/>
      <c r="EHV319" s="81"/>
      <c r="EHW319" s="81"/>
      <c r="EHX319" s="81"/>
      <c r="EHY319" s="81"/>
      <c r="EHZ319" s="81"/>
      <c r="EIA319" s="81"/>
      <c r="EIB319" s="81"/>
      <c r="EIC319" s="81"/>
      <c r="EID319" s="81"/>
      <c r="EIE319" s="81"/>
      <c r="EIF319" s="81"/>
      <c r="EIG319" s="81"/>
      <c r="EIH319" s="81"/>
      <c r="EII319" s="81"/>
      <c r="EIJ319" s="81"/>
      <c r="EIK319" s="81"/>
      <c r="EIL319" s="81"/>
      <c r="EIM319" s="81"/>
      <c r="EIN319" s="81"/>
      <c r="EIO319" s="81"/>
      <c r="EIP319" s="81"/>
      <c r="EIQ319" s="81"/>
      <c r="EIR319" s="81"/>
      <c r="EIS319" s="81"/>
      <c r="EIT319" s="81"/>
      <c r="EIU319" s="81"/>
      <c r="EIV319" s="81"/>
      <c r="EIW319" s="81"/>
      <c r="EIX319" s="81"/>
      <c r="EIY319" s="81"/>
      <c r="EIZ319" s="81"/>
      <c r="EJA319" s="81"/>
      <c r="EJB319" s="81"/>
      <c r="EJC319" s="81"/>
      <c r="EJD319" s="81"/>
      <c r="EJE319" s="81"/>
      <c r="EJF319" s="81"/>
      <c r="EJG319" s="81"/>
      <c r="EJH319" s="81"/>
      <c r="EJI319" s="81"/>
      <c r="EJJ319" s="81"/>
      <c r="EJK319" s="81"/>
      <c r="EJL319" s="81"/>
      <c r="EJM319" s="81"/>
      <c r="EJN319" s="81"/>
      <c r="EJO319" s="81"/>
      <c r="EJP319" s="81"/>
      <c r="EJQ319" s="81"/>
      <c r="EJR319" s="81"/>
      <c r="EJS319" s="81"/>
      <c r="EJT319" s="81"/>
      <c r="EJU319" s="81"/>
      <c r="EJV319" s="81"/>
      <c r="EJW319" s="81"/>
      <c r="EJX319" s="81"/>
      <c r="EJY319" s="81"/>
      <c r="EJZ319" s="81"/>
      <c r="EKA319" s="81"/>
      <c r="EKB319" s="81"/>
      <c r="EKC319" s="81"/>
      <c r="EKD319" s="81"/>
      <c r="EKE319" s="81"/>
      <c r="EKF319" s="81"/>
      <c r="EKG319" s="81"/>
      <c r="EKH319" s="81"/>
      <c r="EKI319" s="81"/>
      <c r="EKJ319" s="81"/>
      <c r="EKK319" s="81"/>
      <c r="EKL319" s="81"/>
      <c r="EKM319" s="81"/>
      <c r="EKN319" s="81"/>
      <c r="EKO319" s="81"/>
      <c r="EKP319" s="81"/>
      <c r="EKQ319" s="81"/>
      <c r="EKR319" s="81"/>
      <c r="EKS319" s="81"/>
      <c r="EKT319" s="81"/>
      <c r="EKU319" s="81"/>
      <c r="EKV319" s="81"/>
      <c r="EKW319" s="81"/>
      <c r="EKX319" s="81"/>
      <c r="EKY319" s="81"/>
      <c r="EKZ319" s="81"/>
      <c r="ELA319" s="81"/>
      <c r="ELB319" s="81"/>
      <c r="ELC319" s="81"/>
      <c r="ELD319" s="81"/>
      <c r="ELE319" s="81"/>
      <c r="ELF319" s="81"/>
      <c r="ELG319" s="81"/>
      <c r="ELH319" s="81"/>
      <c r="ELI319" s="81"/>
      <c r="ELJ319" s="81"/>
      <c r="ELK319" s="81"/>
      <c r="ELL319" s="81"/>
      <c r="ELM319" s="81"/>
      <c r="ELN319" s="81"/>
      <c r="ELO319" s="81"/>
      <c r="ELP319" s="81"/>
      <c r="ELQ319" s="81"/>
      <c r="ELR319" s="81"/>
      <c r="ELS319" s="81"/>
      <c r="ELT319" s="81"/>
      <c r="ELU319" s="81"/>
      <c r="ELV319" s="81"/>
      <c r="ELW319" s="81"/>
      <c r="ELX319" s="81"/>
      <c r="ELY319" s="81"/>
      <c r="ELZ319" s="81"/>
      <c r="EMA319" s="81"/>
      <c r="EMB319" s="81"/>
      <c r="EMC319" s="81"/>
      <c r="EMD319" s="81"/>
      <c r="EME319" s="81"/>
      <c r="EMF319" s="81"/>
      <c r="EMG319" s="81"/>
      <c r="EMH319" s="81"/>
      <c r="EMI319" s="81"/>
      <c r="EMJ319" s="81"/>
      <c r="EMK319" s="81"/>
      <c r="EML319" s="81"/>
      <c r="EMM319" s="81"/>
      <c r="EMN319" s="81"/>
      <c r="EMO319" s="81"/>
      <c r="EMP319" s="81"/>
      <c r="EMQ319" s="81"/>
      <c r="EMR319" s="81"/>
      <c r="EMS319" s="81"/>
      <c r="EMT319" s="81"/>
      <c r="EMU319" s="81"/>
      <c r="EMV319" s="81"/>
      <c r="EMW319" s="81"/>
      <c r="EMX319" s="81"/>
      <c r="EMY319" s="81"/>
      <c r="EMZ319" s="81"/>
      <c r="ENA319" s="81"/>
      <c r="ENB319" s="81"/>
      <c r="ENC319" s="81"/>
      <c r="END319" s="81"/>
      <c r="ENE319" s="81"/>
      <c r="ENF319" s="81"/>
      <c r="ENG319" s="81"/>
      <c r="ENH319" s="81"/>
      <c r="ENI319" s="81"/>
      <c r="ENJ319" s="81"/>
      <c r="ENK319" s="81"/>
      <c r="ENL319" s="81"/>
      <c r="ENM319" s="81"/>
      <c r="ENN319" s="81"/>
      <c r="ENO319" s="81"/>
      <c r="ENP319" s="81"/>
      <c r="ENQ319" s="81"/>
      <c r="ENR319" s="81"/>
      <c r="ENS319" s="81"/>
      <c r="ENT319" s="81"/>
      <c r="ENU319" s="81"/>
      <c r="ENV319" s="81"/>
      <c r="ENW319" s="81"/>
      <c r="ENX319" s="81"/>
      <c r="ENY319" s="81"/>
      <c r="ENZ319" s="81"/>
      <c r="EOA319" s="81"/>
      <c r="EOB319" s="81"/>
      <c r="EOC319" s="81"/>
      <c r="EOD319" s="81"/>
      <c r="EOE319" s="81"/>
      <c r="EOF319" s="81"/>
      <c r="EOG319" s="81"/>
      <c r="EOH319" s="81"/>
      <c r="EOI319" s="81"/>
      <c r="EOJ319" s="81"/>
      <c r="EOK319" s="81"/>
      <c r="EOL319" s="81"/>
      <c r="EOM319" s="81"/>
      <c r="EON319" s="81"/>
      <c r="EOO319" s="81"/>
      <c r="EOP319" s="81"/>
      <c r="EOQ319" s="81"/>
      <c r="EOR319" s="81"/>
      <c r="EOS319" s="81"/>
      <c r="EOT319" s="81"/>
      <c r="EOU319" s="81"/>
      <c r="EOV319" s="81"/>
      <c r="EOW319" s="81"/>
      <c r="EOX319" s="81"/>
      <c r="EOY319" s="81"/>
      <c r="EOZ319" s="81"/>
      <c r="EPA319" s="81"/>
      <c r="EPB319" s="81"/>
      <c r="EPC319" s="81"/>
      <c r="EPD319" s="81"/>
      <c r="EPE319" s="81"/>
      <c r="EPF319" s="81"/>
      <c r="EPG319" s="81"/>
      <c r="EPH319" s="81"/>
      <c r="EPI319" s="81"/>
      <c r="EPJ319" s="81"/>
      <c r="EPK319" s="81"/>
      <c r="EPL319" s="81"/>
      <c r="EPM319" s="81"/>
      <c r="EPN319" s="81"/>
      <c r="EPO319" s="81"/>
      <c r="EPP319" s="81"/>
      <c r="EPQ319" s="81"/>
      <c r="EPR319" s="81"/>
      <c r="EPS319" s="81"/>
      <c r="EPT319" s="81"/>
      <c r="EPU319" s="81"/>
      <c r="EPV319" s="81"/>
      <c r="EPW319" s="81"/>
      <c r="EPX319" s="81"/>
      <c r="EPY319" s="81"/>
      <c r="EPZ319" s="81"/>
      <c r="EQA319" s="81"/>
      <c r="EQB319" s="81"/>
      <c r="EQC319" s="81"/>
      <c r="EQD319" s="81"/>
      <c r="EQE319" s="81"/>
      <c r="EQF319" s="81"/>
      <c r="EQG319" s="81"/>
      <c r="EQH319" s="81"/>
      <c r="EQI319" s="81"/>
      <c r="EQJ319" s="81"/>
      <c r="EQK319" s="81"/>
      <c r="EQL319" s="81"/>
      <c r="EQM319" s="81"/>
      <c r="EQN319" s="81"/>
      <c r="EQO319" s="81"/>
      <c r="EQP319" s="81"/>
      <c r="EQQ319" s="81"/>
      <c r="EQR319" s="81"/>
      <c r="EQS319" s="81"/>
      <c r="EQT319" s="81"/>
      <c r="EQU319" s="81"/>
      <c r="EQV319" s="81"/>
      <c r="EQW319" s="81"/>
      <c r="EQX319" s="81"/>
      <c r="EQY319" s="81"/>
      <c r="EQZ319" s="81"/>
      <c r="ERA319" s="81"/>
      <c r="ERB319" s="81"/>
      <c r="ERC319" s="81"/>
      <c r="ERD319" s="81"/>
      <c r="ERE319" s="81"/>
      <c r="ERF319" s="81"/>
      <c r="ERG319" s="81"/>
      <c r="ERH319" s="81"/>
      <c r="ERI319" s="81"/>
      <c r="ERJ319" s="81"/>
      <c r="ERK319" s="81"/>
      <c r="ERL319" s="81"/>
      <c r="ERM319" s="81"/>
      <c r="ERN319" s="81"/>
      <c r="ERO319" s="81"/>
      <c r="ERP319" s="81"/>
      <c r="ERQ319" s="81"/>
      <c r="ERR319" s="81"/>
      <c r="ERS319" s="81"/>
      <c r="ERT319" s="81"/>
      <c r="ERU319" s="81"/>
      <c r="ERV319" s="81"/>
      <c r="ERW319" s="81"/>
      <c r="ERX319" s="81"/>
      <c r="ERY319" s="81"/>
      <c r="ERZ319" s="81"/>
      <c r="ESA319" s="81"/>
      <c r="ESB319" s="81"/>
      <c r="ESC319" s="81"/>
      <c r="ESD319" s="81"/>
      <c r="ESE319" s="81"/>
      <c r="ESF319" s="81"/>
      <c r="ESG319" s="81"/>
      <c r="ESH319" s="81"/>
      <c r="ESI319" s="81"/>
      <c r="ESJ319" s="81"/>
      <c r="ESK319" s="81"/>
      <c r="ESL319" s="81"/>
      <c r="ESM319" s="81"/>
      <c r="ESN319" s="81"/>
      <c r="ESO319" s="81"/>
      <c r="ESP319" s="81"/>
      <c r="ESQ319" s="81"/>
      <c r="ESR319" s="81"/>
      <c r="ESS319" s="81"/>
      <c r="EST319" s="81"/>
      <c r="ESU319" s="81"/>
      <c r="ESV319" s="81"/>
      <c r="ESW319" s="81"/>
      <c r="ESX319" s="81"/>
      <c r="ESY319" s="81"/>
      <c r="ESZ319" s="81"/>
      <c r="ETA319" s="81"/>
      <c r="ETB319" s="81"/>
      <c r="ETC319" s="81"/>
      <c r="ETD319" s="81"/>
      <c r="ETE319" s="81"/>
      <c r="ETF319" s="81"/>
      <c r="ETG319" s="81"/>
      <c r="ETH319" s="81"/>
      <c r="ETI319" s="81"/>
      <c r="ETJ319" s="81"/>
      <c r="ETK319" s="81"/>
      <c r="ETL319" s="81"/>
      <c r="ETM319" s="81"/>
      <c r="ETN319" s="81"/>
      <c r="ETO319" s="81"/>
      <c r="ETP319" s="81"/>
      <c r="ETQ319" s="81"/>
      <c r="ETR319" s="81"/>
      <c r="ETS319" s="81"/>
      <c r="ETT319" s="81"/>
      <c r="ETU319" s="81"/>
      <c r="ETV319" s="81"/>
      <c r="ETW319" s="81"/>
      <c r="ETX319" s="81"/>
      <c r="ETY319" s="81"/>
      <c r="ETZ319" s="81"/>
      <c r="EUA319" s="81"/>
      <c r="EUB319" s="81"/>
      <c r="EUC319" s="81"/>
      <c r="EUD319" s="81"/>
      <c r="EUE319" s="81"/>
      <c r="EUF319" s="81"/>
      <c r="EUG319" s="81"/>
      <c r="EUH319" s="81"/>
      <c r="EUI319" s="81"/>
      <c r="EUJ319" s="81"/>
      <c r="EUK319" s="81"/>
      <c r="EUL319" s="81"/>
      <c r="EUM319" s="81"/>
      <c r="EUN319" s="81"/>
      <c r="EUO319" s="81"/>
      <c r="EUP319" s="81"/>
      <c r="EUQ319" s="81"/>
      <c r="EUR319" s="81"/>
      <c r="EUS319" s="81"/>
      <c r="EUT319" s="81"/>
      <c r="EUU319" s="81"/>
      <c r="EUV319" s="81"/>
      <c r="EUW319" s="81"/>
      <c r="EUX319" s="81"/>
      <c r="EUY319" s="81"/>
      <c r="EUZ319" s="81"/>
      <c r="EVA319" s="81"/>
      <c r="EVB319" s="81"/>
      <c r="EVC319" s="81"/>
      <c r="EVD319" s="81"/>
      <c r="EVE319" s="81"/>
      <c r="EVF319" s="81"/>
      <c r="EVG319" s="81"/>
      <c r="EVH319" s="81"/>
      <c r="EVI319" s="81"/>
      <c r="EVJ319" s="81"/>
      <c r="EVK319" s="81"/>
      <c r="EVL319" s="81"/>
      <c r="EVM319" s="81"/>
      <c r="EVN319" s="81"/>
      <c r="EVO319" s="81"/>
      <c r="EVP319" s="81"/>
      <c r="EVQ319" s="81"/>
      <c r="EVR319" s="81"/>
      <c r="EVS319" s="81"/>
      <c r="EVT319" s="81"/>
      <c r="EVU319" s="81"/>
      <c r="EVV319" s="81"/>
      <c r="EVW319" s="81"/>
      <c r="EVX319" s="81"/>
      <c r="EVY319" s="81"/>
      <c r="EVZ319" s="81"/>
      <c r="EWA319" s="81"/>
      <c r="EWB319" s="81"/>
      <c r="EWC319" s="81"/>
      <c r="EWD319" s="81"/>
      <c r="EWE319" s="81"/>
      <c r="EWF319" s="81"/>
      <c r="EWG319" s="81"/>
      <c r="EWH319" s="81"/>
      <c r="EWI319" s="81"/>
      <c r="EWJ319" s="81"/>
      <c r="EWK319" s="81"/>
      <c r="EWL319" s="81"/>
      <c r="EWM319" s="81"/>
      <c r="EWN319" s="81"/>
      <c r="EWO319" s="81"/>
      <c r="EWP319" s="81"/>
      <c r="EWQ319" s="81"/>
      <c r="EWR319" s="81"/>
      <c r="EWS319" s="81"/>
      <c r="EWT319" s="81"/>
      <c r="EWU319" s="81"/>
      <c r="EWV319" s="81"/>
      <c r="EWW319" s="81"/>
      <c r="EWX319" s="81"/>
      <c r="EWY319" s="81"/>
      <c r="EWZ319" s="81"/>
      <c r="EXA319" s="81"/>
      <c r="EXB319" s="81"/>
      <c r="EXC319" s="81"/>
      <c r="EXD319" s="81"/>
      <c r="EXE319" s="81"/>
      <c r="EXF319" s="81"/>
      <c r="EXG319" s="81"/>
      <c r="EXH319" s="81"/>
      <c r="EXI319" s="81"/>
      <c r="EXJ319" s="81"/>
      <c r="EXK319" s="81"/>
      <c r="EXL319" s="81"/>
      <c r="EXM319" s="81"/>
      <c r="EXN319" s="81"/>
      <c r="EXO319" s="81"/>
      <c r="EXP319" s="81"/>
      <c r="EXQ319" s="81"/>
      <c r="EXR319" s="81"/>
      <c r="EXS319" s="81"/>
      <c r="EXT319" s="81"/>
      <c r="EXU319" s="81"/>
      <c r="EXV319" s="81"/>
      <c r="EXW319" s="81"/>
      <c r="EXX319" s="81"/>
      <c r="EXY319" s="81"/>
      <c r="EXZ319" s="81"/>
      <c r="EYA319" s="81"/>
      <c r="EYB319" s="81"/>
      <c r="EYC319" s="81"/>
      <c r="EYD319" s="81"/>
      <c r="EYE319" s="81"/>
      <c r="EYF319" s="81"/>
      <c r="EYG319" s="81"/>
      <c r="EYH319" s="81"/>
      <c r="EYI319" s="81"/>
      <c r="EYJ319" s="81"/>
      <c r="EYK319" s="81"/>
      <c r="EYL319" s="81"/>
      <c r="EYM319" s="81"/>
      <c r="EYN319" s="81"/>
      <c r="EYO319" s="81"/>
      <c r="EYP319" s="81"/>
      <c r="EYQ319" s="81"/>
      <c r="EYR319" s="81"/>
      <c r="EYS319" s="81"/>
      <c r="EYT319" s="81"/>
      <c r="EYU319" s="81"/>
      <c r="EYV319" s="81"/>
      <c r="EYW319" s="81"/>
      <c r="EYX319" s="81"/>
      <c r="EYY319" s="81"/>
      <c r="EYZ319" s="81"/>
      <c r="EZA319" s="81"/>
      <c r="EZB319" s="81"/>
      <c r="EZC319" s="81"/>
      <c r="EZD319" s="81"/>
      <c r="EZE319" s="81"/>
      <c r="EZF319" s="81"/>
      <c r="EZG319" s="81"/>
      <c r="EZH319" s="81"/>
      <c r="EZI319" s="81"/>
      <c r="EZJ319" s="81"/>
      <c r="EZK319" s="81"/>
      <c r="EZL319" s="81"/>
      <c r="EZM319" s="81"/>
      <c r="EZN319" s="81"/>
      <c r="EZO319" s="81"/>
      <c r="EZP319" s="81"/>
      <c r="EZQ319" s="81"/>
      <c r="EZR319" s="81"/>
      <c r="EZS319" s="81"/>
      <c r="EZT319" s="81"/>
      <c r="EZU319" s="81"/>
      <c r="EZV319" s="81"/>
      <c r="EZW319" s="81"/>
      <c r="EZX319" s="81"/>
      <c r="EZY319" s="81"/>
      <c r="EZZ319" s="81"/>
      <c r="FAA319" s="81"/>
      <c r="FAB319" s="81"/>
      <c r="FAC319" s="81"/>
      <c r="FAD319" s="81"/>
      <c r="FAE319" s="81"/>
      <c r="FAF319" s="81"/>
      <c r="FAG319" s="81"/>
      <c r="FAH319" s="81"/>
      <c r="FAI319" s="81"/>
      <c r="FAJ319" s="81"/>
      <c r="FAK319" s="81"/>
      <c r="FAL319" s="81"/>
      <c r="FAM319" s="81"/>
      <c r="FAN319" s="81"/>
      <c r="FAO319" s="81"/>
      <c r="FAP319" s="81"/>
      <c r="FAQ319" s="81"/>
      <c r="FAR319" s="81"/>
      <c r="FAS319" s="81"/>
      <c r="FAT319" s="81"/>
      <c r="FAU319" s="81"/>
      <c r="FAV319" s="81"/>
      <c r="FAW319" s="81"/>
      <c r="FAX319" s="81"/>
      <c r="FAY319" s="81"/>
      <c r="FAZ319" s="81"/>
      <c r="FBA319" s="81"/>
      <c r="FBB319" s="81"/>
      <c r="FBC319" s="81"/>
      <c r="FBD319" s="81"/>
      <c r="FBE319" s="81"/>
      <c r="FBF319" s="81"/>
      <c r="FBG319" s="81"/>
      <c r="FBH319" s="81"/>
      <c r="FBI319" s="81"/>
      <c r="FBJ319" s="81"/>
      <c r="FBK319" s="81"/>
      <c r="FBL319" s="81"/>
      <c r="FBM319" s="81"/>
      <c r="FBN319" s="81"/>
      <c r="FBO319" s="81"/>
      <c r="FBP319" s="81"/>
      <c r="FBQ319" s="81"/>
      <c r="FBR319" s="81"/>
      <c r="FBS319" s="81"/>
      <c r="FBT319" s="81"/>
      <c r="FBU319" s="81"/>
      <c r="FBV319" s="81"/>
      <c r="FBW319" s="81"/>
      <c r="FBX319" s="81"/>
      <c r="FBY319" s="81"/>
      <c r="FBZ319" s="81"/>
      <c r="FCA319" s="81"/>
      <c r="FCB319" s="81"/>
      <c r="FCC319" s="81"/>
      <c r="FCD319" s="81"/>
      <c r="FCE319" s="81"/>
      <c r="FCF319" s="81"/>
      <c r="FCG319" s="81"/>
      <c r="FCH319" s="81"/>
      <c r="FCI319" s="81"/>
      <c r="FCJ319" s="81"/>
      <c r="FCK319" s="81"/>
      <c r="FCL319" s="81"/>
      <c r="FCM319" s="81"/>
      <c r="FCN319" s="81"/>
      <c r="FCO319" s="81"/>
      <c r="FCP319" s="81"/>
      <c r="FCQ319" s="81"/>
      <c r="FCR319" s="81"/>
      <c r="FCS319" s="81"/>
      <c r="FCT319" s="81"/>
      <c r="FCU319" s="81"/>
      <c r="FCV319" s="81"/>
      <c r="FCW319" s="81"/>
      <c r="FCX319" s="81"/>
      <c r="FCY319" s="81"/>
      <c r="FCZ319" s="81"/>
      <c r="FDA319" s="81"/>
      <c r="FDB319" s="81"/>
      <c r="FDC319" s="81"/>
      <c r="FDD319" s="81"/>
      <c r="FDE319" s="81"/>
      <c r="FDF319" s="81"/>
      <c r="FDG319" s="81"/>
      <c r="FDH319" s="81"/>
      <c r="FDI319" s="81"/>
      <c r="FDJ319" s="81"/>
      <c r="FDK319" s="81"/>
      <c r="FDL319" s="81"/>
      <c r="FDM319" s="81"/>
      <c r="FDN319" s="81"/>
      <c r="FDO319" s="81"/>
      <c r="FDP319" s="81"/>
      <c r="FDQ319" s="81"/>
      <c r="FDR319" s="81"/>
      <c r="FDS319" s="81"/>
      <c r="FDT319" s="81"/>
      <c r="FDU319" s="81"/>
      <c r="FDV319" s="81"/>
      <c r="FDW319" s="81"/>
      <c r="FDX319" s="81"/>
      <c r="FDY319" s="81"/>
      <c r="FDZ319" s="81"/>
      <c r="FEA319" s="81"/>
      <c r="FEB319" s="81"/>
      <c r="FEC319" s="81"/>
      <c r="FED319" s="81"/>
      <c r="FEE319" s="81"/>
      <c r="FEF319" s="81"/>
      <c r="FEG319" s="81"/>
      <c r="FEH319" s="81"/>
      <c r="FEI319" s="81"/>
      <c r="FEJ319" s="81"/>
      <c r="FEK319" s="81"/>
      <c r="FEL319" s="81"/>
      <c r="FEM319" s="81"/>
      <c r="FEN319" s="81"/>
      <c r="FEO319" s="81"/>
      <c r="FEP319" s="81"/>
      <c r="FEQ319" s="81"/>
      <c r="FER319" s="81"/>
      <c r="FES319" s="81"/>
      <c r="FET319" s="81"/>
      <c r="FEU319" s="81"/>
      <c r="FEV319" s="81"/>
      <c r="FEW319" s="81"/>
      <c r="FEX319" s="81"/>
      <c r="FEY319" s="81"/>
      <c r="FEZ319" s="81"/>
      <c r="FFA319" s="81"/>
      <c r="FFB319" s="81"/>
      <c r="FFC319" s="81"/>
      <c r="FFD319" s="81"/>
      <c r="FFE319" s="81"/>
      <c r="FFF319" s="81"/>
      <c r="FFG319" s="81"/>
      <c r="FFH319" s="81"/>
      <c r="FFI319" s="81"/>
      <c r="FFJ319" s="81"/>
      <c r="FFK319" s="81"/>
      <c r="FFL319" s="81"/>
      <c r="FFM319" s="81"/>
      <c r="FFN319" s="81"/>
      <c r="FFO319" s="81"/>
      <c r="FFP319" s="81"/>
      <c r="FFQ319" s="81"/>
      <c r="FFR319" s="81"/>
      <c r="FFS319" s="81"/>
      <c r="FFT319" s="81"/>
      <c r="FFU319" s="81"/>
      <c r="FFV319" s="81"/>
      <c r="FFW319" s="81"/>
      <c r="FFX319" s="81"/>
      <c r="FFY319" s="81"/>
      <c r="FFZ319" s="81"/>
      <c r="FGA319" s="81"/>
      <c r="FGB319" s="81"/>
      <c r="FGC319" s="81"/>
      <c r="FGD319" s="81"/>
      <c r="FGE319" s="81"/>
      <c r="FGF319" s="81"/>
      <c r="FGG319" s="81"/>
      <c r="FGH319" s="81"/>
      <c r="FGI319" s="81"/>
      <c r="FGJ319" s="81"/>
      <c r="FGK319" s="81"/>
      <c r="FGL319" s="81"/>
      <c r="FGM319" s="81"/>
      <c r="FGN319" s="81"/>
      <c r="FGO319" s="81"/>
      <c r="FGP319" s="81"/>
      <c r="FGQ319" s="81"/>
      <c r="FGR319" s="81"/>
      <c r="FGS319" s="81"/>
      <c r="FGT319" s="81"/>
      <c r="FGU319" s="81"/>
      <c r="FGV319" s="81"/>
      <c r="FGW319" s="81"/>
      <c r="FGX319" s="81"/>
      <c r="FGY319" s="81"/>
      <c r="FGZ319" s="81"/>
      <c r="FHA319" s="81"/>
      <c r="FHB319" s="81"/>
      <c r="FHC319" s="81"/>
      <c r="FHD319" s="81"/>
      <c r="FHE319" s="81"/>
      <c r="FHF319" s="81"/>
      <c r="FHG319" s="81"/>
      <c r="FHH319" s="81"/>
      <c r="FHI319" s="81"/>
      <c r="FHJ319" s="81"/>
      <c r="FHK319" s="81"/>
      <c r="FHL319" s="81"/>
      <c r="FHM319" s="81"/>
      <c r="FHN319" s="81"/>
      <c r="FHO319" s="81"/>
      <c r="FHP319" s="81"/>
      <c r="FHQ319" s="81"/>
      <c r="FHR319" s="81"/>
      <c r="FHS319" s="81"/>
      <c r="FHT319" s="81"/>
      <c r="FHU319" s="81"/>
      <c r="FHV319" s="81"/>
      <c r="FHW319" s="81"/>
      <c r="FHX319" s="81"/>
      <c r="FHY319" s="81"/>
      <c r="FHZ319" s="81"/>
      <c r="FIA319" s="81"/>
      <c r="FIB319" s="81"/>
      <c r="FIC319" s="81"/>
      <c r="FID319" s="81"/>
      <c r="FIE319" s="81"/>
      <c r="FIF319" s="81"/>
      <c r="FIG319" s="81"/>
      <c r="FIH319" s="81"/>
      <c r="FII319" s="81"/>
      <c r="FIJ319" s="81"/>
      <c r="FIK319" s="81"/>
      <c r="FIL319" s="81"/>
      <c r="FIM319" s="81"/>
      <c r="FIN319" s="81"/>
      <c r="FIO319" s="81"/>
      <c r="FIP319" s="81"/>
      <c r="FIQ319" s="81"/>
      <c r="FIR319" s="81"/>
      <c r="FIS319" s="81"/>
      <c r="FIT319" s="81"/>
      <c r="FIU319" s="81"/>
      <c r="FIV319" s="81"/>
      <c r="FIW319" s="81"/>
      <c r="FIX319" s="81"/>
      <c r="FIY319" s="81"/>
      <c r="FIZ319" s="81"/>
      <c r="FJA319" s="81"/>
      <c r="FJB319" s="81"/>
      <c r="FJC319" s="81"/>
      <c r="FJD319" s="81"/>
      <c r="FJE319" s="81"/>
      <c r="FJF319" s="81"/>
      <c r="FJG319" s="81"/>
      <c r="FJH319" s="81"/>
      <c r="FJI319" s="81"/>
      <c r="FJJ319" s="81"/>
      <c r="FJK319" s="81"/>
      <c r="FJL319" s="81"/>
      <c r="FJM319" s="81"/>
      <c r="FJN319" s="81"/>
      <c r="FJO319" s="81"/>
      <c r="FJP319" s="81"/>
      <c r="FJQ319" s="81"/>
      <c r="FJR319" s="81"/>
      <c r="FJS319" s="81"/>
      <c r="FJT319" s="81"/>
      <c r="FJU319" s="81"/>
      <c r="FJV319" s="81"/>
      <c r="FJW319" s="81"/>
      <c r="FJX319" s="81"/>
      <c r="FJY319" s="81"/>
      <c r="FJZ319" s="81"/>
      <c r="FKA319" s="81"/>
      <c r="FKB319" s="81"/>
      <c r="FKC319" s="81"/>
      <c r="FKD319" s="81"/>
      <c r="FKE319" s="81"/>
      <c r="FKF319" s="81"/>
      <c r="FKG319" s="81"/>
      <c r="FKH319" s="81"/>
      <c r="FKI319" s="81"/>
      <c r="FKJ319" s="81"/>
      <c r="FKK319" s="81"/>
      <c r="FKL319" s="81"/>
      <c r="FKM319" s="81"/>
      <c r="FKN319" s="81"/>
      <c r="FKO319" s="81"/>
      <c r="FKP319" s="81"/>
      <c r="FKQ319" s="81"/>
      <c r="FKR319" s="81"/>
      <c r="FKS319" s="81"/>
      <c r="FKT319" s="81"/>
      <c r="FKU319" s="81"/>
      <c r="FKV319" s="81"/>
      <c r="FKW319" s="81"/>
      <c r="FKX319" s="81"/>
      <c r="FKY319" s="81"/>
      <c r="FKZ319" s="81"/>
      <c r="FLA319" s="81"/>
      <c r="FLB319" s="81"/>
      <c r="FLC319" s="81"/>
      <c r="FLD319" s="81"/>
      <c r="FLE319" s="81"/>
      <c r="FLF319" s="81"/>
      <c r="FLG319" s="81"/>
      <c r="FLH319" s="81"/>
      <c r="FLI319" s="81"/>
      <c r="FLJ319" s="81"/>
      <c r="FLK319" s="81"/>
      <c r="FLL319" s="81"/>
      <c r="FLM319" s="81"/>
      <c r="FLN319" s="81"/>
      <c r="FLO319" s="81"/>
      <c r="FLP319" s="81"/>
      <c r="FLQ319" s="81"/>
      <c r="FLR319" s="81"/>
      <c r="FLS319" s="81"/>
      <c r="FLT319" s="81"/>
      <c r="FLU319" s="81"/>
      <c r="FLV319" s="81"/>
      <c r="FLW319" s="81"/>
      <c r="FLX319" s="81"/>
      <c r="FLY319" s="81"/>
      <c r="FLZ319" s="81"/>
      <c r="FMA319" s="81"/>
      <c r="FMB319" s="81"/>
      <c r="FMC319" s="81"/>
      <c r="FMD319" s="81"/>
      <c r="FME319" s="81"/>
      <c r="FMF319" s="81"/>
      <c r="FMG319" s="81"/>
      <c r="FMH319" s="81"/>
      <c r="FMI319" s="81"/>
      <c r="FMJ319" s="81"/>
      <c r="FMK319" s="81"/>
      <c r="FML319" s="81"/>
      <c r="FMM319" s="81"/>
      <c r="FMN319" s="81"/>
      <c r="FMO319" s="81"/>
      <c r="FMP319" s="81"/>
      <c r="FMQ319" s="81"/>
      <c r="FMR319" s="81"/>
      <c r="FMS319" s="81"/>
      <c r="FMT319" s="81"/>
      <c r="FMU319" s="81"/>
      <c r="FMV319" s="81"/>
      <c r="FMW319" s="81"/>
      <c r="FMX319" s="81"/>
      <c r="FMY319" s="81"/>
      <c r="FMZ319" s="81"/>
      <c r="FNA319" s="81"/>
      <c r="FNB319" s="81"/>
      <c r="FNC319" s="81"/>
      <c r="FND319" s="81"/>
      <c r="FNE319" s="81"/>
      <c r="FNF319" s="81"/>
      <c r="FNG319" s="81"/>
      <c r="FNH319" s="81"/>
      <c r="FNI319" s="81"/>
      <c r="FNJ319" s="81"/>
      <c r="FNK319" s="81"/>
      <c r="FNL319" s="81"/>
      <c r="FNM319" s="81"/>
      <c r="FNN319" s="81"/>
      <c r="FNO319" s="81"/>
      <c r="FNP319" s="81"/>
      <c r="FNQ319" s="81"/>
      <c r="FNR319" s="81"/>
      <c r="FNS319" s="81"/>
      <c r="FNT319" s="81"/>
      <c r="FNU319" s="81"/>
      <c r="FNV319" s="81"/>
      <c r="FNW319" s="81"/>
      <c r="FNX319" s="81"/>
      <c r="FNY319" s="81"/>
      <c r="FNZ319" s="81"/>
      <c r="FOA319" s="81"/>
      <c r="FOB319" s="81"/>
      <c r="FOC319" s="81"/>
      <c r="FOD319" s="81"/>
      <c r="FOE319" s="81"/>
      <c r="FOF319" s="81"/>
      <c r="FOG319" s="81"/>
      <c r="FOH319" s="81"/>
      <c r="FOI319" s="81"/>
      <c r="FOJ319" s="81"/>
      <c r="FOK319" s="81"/>
      <c r="FOL319" s="81"/>
      <c r="FOM319" s="81"/>
      <c r="FON319" s="81"/>
      <c r="FOO319" s="81"/>
      <c r="FOP319" s="81"/>
      <c r="FOQ319" s="81"/>
      <c r="FOR319" s="81"/>
      <c r="FOS319" s="81"/>
      <c r="FOT319" s="81"/>
      <c r="FOU319" s="81"/>
      <c r="FOV319" s="81"/>
      <c r="FOW319" s="81"/>
      <c r="FOX319" s="81"/>
      <c r="FOY319" s="81"/>
      <c r="FOZ319" s="81"/>
      <c r="FPA319" s="81"/>
      <c r="FPB319" s="81"/>
      <c r="FPC319" s="81"/>
      <c r="FPD319" s="81"/>
      <c r="FPE319" s="81"/>
      <c r="FPF319" s="81"/>
      <c r="FPG319" s="81"/>
      <c r="FPH319" s="81"/>
      <c r="FPI319" s="81"/>
      <c r="FPJ319" s="81"/>
      <c r="FPK319" s="81"/>
      <c r="FPL319" s="81"/>
      <c r="FPM319" s="81"/>
      <c r="FPN319" s="81"/>
      <c r="FPO319" s="81"/>
      <c r="FPP319" s="81"/>
      <c r="FPQ319" s="81"/>
      <c r="FPR319" s="81"/>
      <c r="FPS319" s="81"/>
      <c r="FPT319" s="81"/>
      <c r="FPU319" s="81"/>
      <c r="FPV319" s="81"/>
      <c r="FPW319" s="81"/>
      <c r="FPX319" s="81"/>
      <c r="FPY319" s="81"/>
      <c r="FPZ319" s="81"/>
      <c r="FQA319" s="81"/>
      <c r="FQB319" s="81"/>
      <c r="FQC319" s="81"/>
      <c r="FQD319" s="81"/>
      <c r="FQE319" s="81"/>
      <c r="FQF319" s="81"/>
      <c r="FQG319" s="81"/>
      <c r="FQH319" s="81"/>
      <c r="FQI319" s="81"/>
      <c r="FQJ319" s="81"/>
      <c r="FQK319" s="81"/>
      <c r="FQL319" s="81"/>
      <c r="FQM319" s="81"/>
      <c r="FQN319" s="81"/>
      <c r="FQO319" s="81"/>
      <c r="FQP319" s="81"/>
      <c r="FQQ319" s="81"/>
      <c r="FQR319" s="81"/>
      <c r="FQS319" s="81"/>
      <c r="FQT319" s="81"/>
      <c r="FQU319" s="81"/>
      <c r="FQV319" s="81"/>
      <c r="FQW319" s="81"/>
      <c r="FQX319" s="81"/>
      <c r="FQY319" s="81"/>
      <c r="FQZ319" s="81"/>
      <c r="FRA319" s="81"/>
      <c r="FRB319" s="81"/>
      <c r="FRC319" s="81"/>
      <c r="FRD319" s="81"/>
      <c r="FRE319" s="81"/>
      <c r="FRF319" s="81"/>
      <c r="FRG319" s="81"/>
      <c r="FRH319" s="81"/>
      <c r="FRI319" s="81"/>
      <c r="FRJ319" s="81"/>
      <c r="FRK319" s="81"/>
      <c r="FRL319" s="81"/>
      <c r="FRM319" s="81"/>
      <c r="FRN319" s="81"/>
      <c r="FRO319" s="81"/>
      <c r="FRP319" s="81"/>
      <c r="FRQ319" s="81"/>
      <c r="FRR319" s="81"/>
      <c r="FRS319" s="81"/>
      <c r="FRT319" s="81"/>
      <c r="FRU319" s="81"/>
      <c r="FRV319" s="81"/>
      <c r="FRW319" s="81"/>
      <c r="FRX319" s="81"/>
      <c r="FRY319" s="81"/>
      <c r="FRZ319" s="81"/>
      <c r="FSA319" s="81"/>
      <c r="FSB319" s="81"/>
      <c r="FSC319" s="81"/>
      <c r="FSD319" s="81"/>
      <c r="FSE319" s="81"/>
      <c r="FSF319" s="81"/>
      <c r="FSG319" s="81"/>
      <c r="FSH319" s="81"/>
      <c r="FSI319" s="81"/>
      <c r="FSJ319" s="81"/>
      <c r="FSK319" s="81"/>
      <c r="FSL319" s="81"/>
      <c r="FSM319" s="81"/>
      <c r="FSN319" s="81"/>
      <c r="FSO319" s="81"/>
      <c r="FSP319" s="81"/>
      <c r="FSQ319" s="81"/>
      <c r="FSR319" s="81"/>
      <c r="FSS319" s="81"/>
      <c r="FST319" s="81"/>
      <c r="FSU319" s="81"/>
      <c r="FSV319" s="81"/>
      <c r="FSW319" s="81"/>
      <c r="FSX319" s="81"/>
      <c r="FSY319" s="81"/>
      <c r="FSZ319" s="81"/>
      <c r="FTA319" s="81"/>
      <c r="FTB319" s="81"/>
      <c r="FTC319" s="81"/>
      <c r="FTD319" s="81"/>
      <c r="FTE319" s="81"/>
      <c r="FTF319" s="81"/>
      <c r="FTG319" s="81"/>
      <c r="FTH319" s="81"/>
      <c r="FTI319" s="81"/>
      <c r="FTJ319" s="81"/>
      <c r="FTK319" s="81"/>
      <c r="FTL319" s="81"/>
      <c r="FTM319" s="81"/>
      <c r="FTN319" s="81"/>
      <c r="FTO319" s="81"/>
      <c r="FTP319" s="81"/>
      <c r="FTQ319" s="81"/>
      <c r="FTR319" s="81"/>
      <c r="FTS319" s="81"/>
      <c r="FTT319" s="81"/>
      <c r="FTU319" s="81"/>
      <c r="FTV319" s="81"/>
      <c r="FTW319" s="81"/>
      <c r="FTX319" s="81"/>
      <c r="FTY319" s="81"/>
      <c r="FTZ319" s="81"/>
      <c r="FUA319" s="81"/>
      <c r="FUB319" s="81"/>
      <c r="FUC319" s="81"/>
      <c r="FUD319" s="81"/>
      <c r="FUE319" s="81"/>
      <c r="FUF319" s="81"/>
      <c r="FUG319" s="81"/>
      <c r="FUH319" s="81"/>
      <c r="FUI319" s="81"/>
      <c r="FUJ319" s="81"/>
      <c r="FUK319" s="81"/>
      <c r="FUL319" s="81"/>
      <c r="FUM319" s="81"/>
      <c r="FUN319" s="81"/>
      <c r="FUO319" s="81"/>
      <c r="FUP319" s="81"/>
      <c r="FUQ319" s="81"/>
      <c r="FUR319" s="81"/>
      <c r="FUS319" s="81"/>
      <c r="FUT319" s="81"/>
      <c r="FUU319" s="81"/>
      <c r="FUV319" s="81"/>
      <c r="FUW319" s="81"/>
      <c r="FUX319" s="81"/>
      <c r="FUY319" s="81"/>
      <c r="FUZ319" s="81"/>
      <c r="FVA319" s="81"/>
      <c r="FVB319" s="81"/>
      <c r="FVC319" s="81"/>
      <c r="FVD319" s="81"/>
      <c r="FVE319" s="81"/>
      <c r="FVF319" s="81"/>
      <c r="FVG319" s="81"/>
      <c r="FVH319" s="81"/>
      <c r="FVI319" s="81"/>
      <c r="FVJ319" s="81"/>
      <c r="FVK319" s="81"/>
      <c r="FVL319" s="81"/>
      <c r="FVM319" s="81"/>
      <c r="FVN319" s="81"/>
      <c r="FVO319" s="81"/>
      <c r="FVP319" s="81"/>
      <c r="FVQ319" s="81"/>
      <c r="FVR319" s="81"/>
      <c r="FVS319" s="81"/>
      <c r="FVT319" s="81"/>
      <c r="FVU319" s="81"/>
      <c r="FVV319" s="81"/>
      <c r="FVW319" s="81"/>
      <c r="FVX319" s="81"/>
      <c r="FVY319" s="81"/>
      <c r="FVZ319" s="81"/>
      <c r="FWA319" s="81"/>
      <c r="FWB319" s="81"/>
      <c r="FWC319" s="81"/>
      <c r="FWD319" s="81"/>
      <c r="FWE319" s="81"/>
      <c r="FWF319" s="81"/>
      <c r="FWG319" s="81"/>
      <c r="FWH319" s="81"/>
      <c r="FWI319" s="81"/>
      <c r="FWJ319" s="81"/>
      <c r="FWK319" s="81"/>
      <c r="FWL319" s="81"/>
      <c r="FWM319" s="81"/>
      <c r="FWN319" s="81"/>
      <c r="FWO319" s="81"/>
      <c r="FWP319" s="81"/>
      <c r="FWQ319" s="81"/>
      <c r="FWR319" s="81"/>
      <c r="FWS319" s="81"/>
      <c r="FWT319" s="81"/>
      <c r="FWU319" s="81"/>
      <c r="FWV319" s="81"/>
      <c r="FWW319" s="81"/>
      <c r="FWX319" s="81"/>
      <c r="FWY319" s="81"/>
      <c r="FWZ319" s="81"/>
      <c r="FXA319" s="81"/>
      <c r="FXB319" s="81"/>
      <c r="FXC319" s="81"/>
      <c r="FXD319" s="81"/>
      <c r="FXE319" s="81"/>
      <c r="FXF319" s="81"/>
      <c r="FXG319" s="81"/>
      <c r="FXH319" s="81"/>
      <c r="FXI319" s="81"/>
      <c r="FXJ319" s="81"/>
      <c r="FXK319" s="81"/>
      <c r="FXL319" s="81"/>
      <c r="FXM319" s="81"/>
      <c r="FXN319" s="81"/>
      <c r="FXO319" s="81"/>
      <c r="FXP319" s="81"/>
      <c r="FXQ319" s="81"/>
      <c r="FXR319" s="81"/>
      <c r="FXS319" s="81"/>
      <c r="FXT319" s="81"/>
      <c r="FXU319" s="81"/>
      <c r="FXV319" s="81"/>
      <c r="FXW319" s="81"/>
      <c r="FXX319" s="81"/>
      <c r="FXY319" s="81"/>
      <c r="FXZ319" s="81"/>
      <c r="FYA319" s="81"/>
      <c r="FYB319" s="81"/>
      <c r="FYC319" s="81"/>
      <c r="FYD319" s="81"/>
      <c r="FYE319" s="81"/>
      <c r="FYF319" s="81"/>
      <c r="FYG319" s="81"/>
      <c r="FYH319" s="81"/>
      <c r="FYI319" s="81"/>
      <c r="FYJ319" s="81"/>
      <c r="FYK319" s="81"/>
      <c r="FYL319" s="81"/>
      <c r="FYM319" s="81"/>
      <c r="FYN319" s="81"/>
      <c r="FYO319" s="81"/>
      <c r="FYP319" s="81"/>
      <c r="FYQ319" s="81"/>
      <c r="FYR319" s="81"/>
      <c r="FYS319" s="81"/>
      <c r="FYT319" s="81"/>
      <c r="FYU319" s="81"/>
      <c r="FYV319" s="81"/>
      <c r="FYW319" s="81"/>
      <c r="FYX319" s="81"/>
      <c r="FYY319" s="81"/>
      <c r="FYZ319" s="81"/>
      <c r="FZA319" s="81"/>
      <c r="FZB319" s="81"/>
      <c r="FZC319" s="81"/>
      <c r="FZD319" s="81"/>
      <c r="FZE319" s="81"/>
      <c r="FZF319" s="81"/>
      <c r="FZG319" s="81"/>
      <c r="FZH319" s="81"/>
      <c r="FZI319" s="81"/>
      <c r="FZJ319" s="81"/>
      <c r="FZK319" s="81"/>
      <c r="FZL319" s="81"/>
      <c r="FZM319" s="81"/>
      <c r="FZN319" s="81"/>
      <c r="FZO319" s="81"/>
      <c r="FZP319" s="81"/>
      <c r="FZQ319" s="81"/>
      <c r="FZR319" s="81"/>
      <c r="FZS319" s="81"/>
      <c r="FZT319" s="81"/>
      <c r="FZU319" s="81"/>
      <c r="FZV319" s="81"/>
      <c r="FZW319" s="81"/>
      <c r="FZX319" s="81"/>
      <c r="FZY319" s="81"/>
      <c r="FZZ319" s="81"/>
      <c r="GAA319" s="81"/>
      <c r="GAB319" s="81"/>
      <c r="GAC319" s="81"/>
      <c r="GAD319" s="81"/>
      <c r="GAE319" s="81"/>
      <c r="GAF319" s="81"/>
      <c r="GAG319" s="81"/>
      <c r="GAH319" s="81"/>
      <c r="GAI319" s="81"/>
      <c r="GAJ319" s="81"/>
      <c r="GAK319" s="81"/>
      <c r="GAL319" s="81"/>
      <c r="GAM319" s="81"/>
      <c r="GAN319" s="81"/>
      <c r="GAO319" s="81"/>
      <c r="GAP319" s="81"/>
      <c r="GAQ319" s="81"/>
      <c r="GAR319" s="81"/>
      <c r="GAS319" s="81"/>
      <c r="GAT319" s="81"/>
      <c r="GAU319" s="81"/>
      <c r="GAV319" s="81"/>
      <c r="GAW319" s="81"/>
      <c r="GAX319" s="81"/>
      <c r="GAY319" s="81"/>
      <c r="GAZ319" s="81"/>
      <c r="GBA319" s="81"/>
      <c r="GBB319" s="81"/>
      <c r="GBC319" s="81"/>
      <c r="GBD319" s="81"/>
      <c r="GBE319" s="81"/>
      <c r="GBF319" s="81"/>
      <c r="GBG319" s="81"/>
      <c r="GBH319" s="81"/>
      <c r="GBI319" s="81"/>
      <c r="GBJ319" s="81"/>
      <c r="GBK319" s="81"/>
      <c r="GBL319" s="81"/>
      <c r="GBM319" s="81"/>
      <c r="GBN319" s="81"/>
      <c r="GBO319" s="81"/>
      <c r="GBP319" s="81"/>
      <c r="GBQ319" s="81"/>
      <c r="GBR319" s="81"/>
      <c r="GBS319" s="81"/>
      <c r="GBT319" s="81"/>
      <c r="GBU319" s="81"/>
      <c r="GBV319" s="81"/>
      <c r="GBW319" s="81"/>
      <c r="GBX319" s="81"/>
      <c r="GBY319" s="81"/>
      <c r="GBZ319" s="81"/>
      <c r="GCA319" s="81"/>
      <c r="GCB319" s="81"/>
      <c r="GCC319" s="81"/>
      <c r="GCD319" s="81"/>
      <c r="GCE319" s="81"/>
      <c r="GCF319" s="81"/>
      <c r="GCG319" s="81"/>
      <c r="GCH319" s="81"/>
      <c r="GCI319" s="81"/>
      <c r="GCJ319" s="81"/>
      <c r="GCK319" s="81"/>
      <c r="GCL319" s="81"/>
      <c r="GCM319" s="81"/>
      <c r="GCN319" s="81"/>
      <c r="GCO319" s="81"/>
      <c r="GCP319" s="81"/>
      <c r="GCQ319" s="81"/>
      <c r="GCR319" s="81"/>
      <c r="GCS319" s="81"/>
      <c r="GCT319" s="81"/>
      <c r="GCU319" s="81"/>
      <c r="GCV319" s="81"/>
      <c r="GCW319" s="81"/>
      <c r="GCX319" s="81"/>
      <c r="GCY319" s="81"/>
      <c r="GCZ319" s="81"/>
      <c r="GDA319" s="81"/>
      <c r="GDB319" s="81"/>
      <c r="GDC319" s="81"/>
      <c r="GDD319" s="81"/>
      <c r="GDE319" s="81"/>
      <c r="GDF319" s="81"/>
      <c r="GDG319" s="81"/>
      <c r="GDH319" s="81"/>
      <c r="GDI319" s="81"/>
      <c r="GDJ319" s="81"/>
      <c r="GDK319" s="81"/>
      <c r="GDL319" s="81"/>
      <c r="GDM319" s="81"/>
      <c r="GDN319" s="81"/>
      <c r="GDO319" s="81"/>
      <c r="GDP319" s="81"/>
      <c r="GDQ319" s="81"/>
      <c r="GDR319" s="81"/>
      <c r="GDS319" s="81"/>
      <c r="GDT319" s="81"/>
      <c r="GDU319" s="81"/>
      <c r="GDV319" s="81"/>
      <c r="GDW319" s="81"/>
      <c r="GDX319" s="81"/>
      <c r="GDY319" s="81"/>
      <c r="GDZ319" s="81"/>
      <c r="GEA319" s="81"/>
      <c r="GEB319" s="81"/>
      <c r="GEC319" s="81"/>
      <c r="GED319" s="81"/>
      <c r="GEE319" s="81"/>
      <c r="GEF319" s="81"/>
      <c r="GEG319" s="81"/>
      <c r="GEH319" s="81"/>
      <c r="GEI319" s="81"/>
      <c r="GEJ319" s="81"/>
      <c r="GEK319" s="81"/>
      <c r="GEL319" s="81"/>
      <c r="GEM319" s="81"/>
      <c r="GEN319" s="81"/>
      <c r="GEO319" s="81"/>
      <c r="GEP319" s="81"/>
      <c r="GEQ319" s="81"/>
      <c r="GER319" s="81"/>
      <c r="GES319" s="81"/>
      <c r="GET319" s="81"/>
      <c r="GEU319" s="81"/>
      <c r="GEV319" s="81"/>
      <c r="GEW319" s="81"/>
      <c r="GEX319" s="81"/>
      <c r="GEY319" s="81"/>
      <c r="GEZ319" s="81"/>
      <c r="GFA319" s="81"/>
      <c r="GFB319" s="81"/>
      <c r="GFC319" s="81"/>
      <c r="GFD319" s="81"/>
      <c r="GFE319" s="81"/>
      <c r="GFF319" s="81"/>
      <c r="GFG319" s="81"/>
      <c r="GFH319" s="81"/>
      <c r="GFI319" s="81"/>
      <c r="GFJ319" s="81"/>
      <c r="GFK319" s="81"/>
      <c r="GFL319" s="81"/>
      <c r="GFM319" s="81"/>
      <c r="GFN319" s="81"/>
      <c r="GFO319" s="81"/>
      <c r="GFP319" s="81"/>
      <c r="GFQ319" s="81"/>
      <c r="GFR319" s="81"/>
      <c r="GFS319" s="81"/>
      <c r="GFT319" s="81"/>
      <c r="GFU319" s="81"/>
      <c r="GFV319" s="81"/>
      <c r="GFW319" s="81"/>
      <c r="GFX319" s="81"/>
      <c r="GFY319" s="81"/>
      <c r="GFZ319" s="81"/>
      <c r="GGA319" s="81"/>
      <c r="GGB319" s="81"/>
      <c r="GGC319" s="81"/>
      <c r="GGD319" s="81"/>
      <c r="GGE319" s="81"/>
      <c r="GGF319" s="81"/>
      <c r="GGG319" s="81"/>
      <c r="GGH319" s="81"/>
      <c r="GGI319" s="81"/>
      <c r="GGJ319" s="81"/>
      <c r="GGK319" s="81"/>
      <c r="GGL319" s="81"/>
      <c r="GGM319" s="81"/>
      <c r="GGN319" s="81"/>
      <c r="GGO319" s="81"/>
      <c r="GGP319" s="81"/>
      <c r="GGQ319" s="81"/>
      <c r="GGR319" s="81"/>
      <c r="GGS319" s="81"/>
      <c r="GGT319" s="81"/>
      <c r="GGU319" s="81"/>
      <c r="GGV319" s="81"/>
      <c r="GGW319" s="81"/>
      <c r="GGX319" s="81"/>
      <c r="GGY319" s="81"/>
      <c r="GGZ319" s="81"/>
      <c r="GHA319" s="81"/>
      <c r="GHB319" s="81"/>
      <c r="GHC319" s="81"/>
      <c r="GHD319" s="81"/>
      <c r="GHE319" s="81"/>
      <c r="GHF319" s="81"/>
      <c r="GHG319" s="81"/>
      <c r="GHH319" s="81"/>
      <c r="GHI319" s="81"/>
      <c r="GHJ319" s="81"/>
      <c r="GHK319" s="81"/>
      <c r="GHL319" s="81"/>
      <c r="GHM319" s="81"/>
      <c r="GHN319" s="81"/>
      <c r="GHO319" s="81"/>
      <c r="GHP319" s="81"/>
      <c r="GHQ319" s="81"/>
      <c r="GHR319" s="81"/>
      <c r="GHS319" s="81"/>
      <c r="GHT319" s="81"/>
      <c r="GHU319" s="81"/>
      <c r="GHV319" s="81"/>
      <c r="GHW319" s="81"/>
      <c r="GHX319" s="81"/>
      <c r="GHY319" s="81"/>
      <c r="GHZ319" s="81"/>
      <c r="GIA319" s="81"/>
      <c r="GIB319" s="81"/>
      <c r="GIC319" s="81"/>
      <c r="GID319" s="81"/>
      <c r="GIE319" s="81"/>
      <c r="GIF319" s="81"/>
      <c r="GIG319" s="81"/>
      <c r="GIH319" s="81"/>
      <c r="GII319" s="81"/>
      <c r="GIJ319" s="81"/>
      <c r="GIK319" s="81"/>
      <c r="GIL319" s="81"/>
      <c r="GIM319" s="81"/>
      <c r="GIN319" s="81"/>
      <c r="GIO319" s="81"/>
      <c r="GIP319" s="81"/>
      <c r="GIQ319" s="81"/>
      <c r="GIR319" s="81"/>
      <c r="GIS319" s="81"/>
      <c r="GIT319" s="81"/>
      <c r="GIU319" s="81"/>
      <c r="GIV319" s="81"/>
      <c r="GIW319" s="81"/>
      <c r="GIX319" s="81"/>
      <c r="GIY319" s="81"/>
      <c r="GIZ319" s="81"/>
      <c r="GJA319" s="81"/>
      <c r="GJB319" s="81"/>
      <c r="GJC319" s="81"/>
      <c r="GJD319" s="81"/>
      <c r="GJE319" s="81"/>
      <c r="GJF319" s="81"/>
      <c r="GJG319" s="81"/>
      <c r="GJH319" s="81"/>
      <c r="GJI319" s="81"/>
      <c r="GJJ319" s="81"/>
      <c r="GJK319" s="81"/>
      <c r="GJL319" s="81"/>
      <c r="GJM319" s="81"/>
      <c r="GJN319" s="81"/>
      <c r="GJO319" s="81"/>
      <c r="GJP319" s="81"/>
      <c r="GJQ319" s="81"/>
      <c r="GJR319" s="81"/>
      <c r="GJS319" s="81"/>
      <c r="GJT319" s="81"/>
      <c r="GJU319" s="81"/>
      <c r="GJV319" s="81"/>
      <c r="GJW319" s="81"/>
      <c r="GJX319" s="81"/>
      <c r="GJY319" s="81"/>
      <c r="GJZ319" s="81"/>
      <c r="GKA319" s="81"/>
      <c r="GKB319" s="81"/>
      <c r="GKC319" s="81"/>
      <c r="GKD319" s="81"/>
      <c r="GKE319" s="81"/>
      <c r="GKF319" s="81"/>
      <c r="GKG319" s="81"/>
      <c r="GKH319" s="81"/>
      <c r="GKI319" s="81"/>
      <c r="GKJ319" s="81"/>
      <c r="GKK319" s="81"/>
      <c r="GKL319" s="81"/>
      <c r="GKM319" s="81"/>
      <c r="GKN319" s="81"/>
      <c r="GKO319" s="81"/>
      <c r="GKP319" s="81"/>
      <c r="GKQ319" s="81"/>
      <c r="GKR319" s="81"/>
      <c r="GKS319" s="81"/>
      <c r="GKT319" s="81"/>
      <c r="GKU319" s="81"/>
      <c r="GKV319" s="81"/>
      <c r="GKW319" s="81"/>
      <c r="GKX319" s="81"/>
      <c r="GKY319" s="81"/>
      <c r="GKZ319" s="81"/>
      <c r="GLA319" s="81"/>
      <c r="GLB319" s="81"/>
      <c r="GLC319" s="81"/>
      <c r="GLD319" s="81"/>
      <c r="GLE319" s="81"/>
      <c r="GLF319" s="81"/>
      <c r="GLG319" s="81"/>
      <c r="GLH319" s="81"/>
      <c r="GLI319" s="81"/>
      <c r="GLJ319" s="81"/>
      <c r="GLK319" s="81"/>
      <c r="GLL319" s="81"/>
      <c r="GLM319" s="81"/>
      <c r="GLN319" s="81"/>
      <c r="GLO319" s="81"/>
      <c r="GLP319" s="81"/>
      <c r="GLQ319" s="81"/>
      <c r="GLR319" s="81"/>
      <c r="GLS319" s="81"/>
      <c r="GLT319" s="81"/>
      <c r="GLU319" s="81"/>
      <c r="GLV319" s="81"/>
      <c r="GLW319" s="81"/>
      <c r="GLX319" s="81"/>
      <c r="GLY319" s="81"/>
      <c r="GLZ319" s="81"/>
      <c r="GMA319" s="81"/>
      <c r="GMB319" s="81"/>
      <c r="GMC319" s="81"/>
      <c r="GMD319" s="81"/>
      <c r="GME319" s="81"/>
      <c r="GMF319" s="81"/>
      <c r="GMG319" s="81"/>
      <c r="GMH319" s="81"/>
      <c r="GMI319" s="81"/>
      <c r="GMJ319" s="81"/>
      <c r="GMK319" s="81"/>
      <c r="GML319" s="81"/>
      <c r="GMM319" s="81"/>
      <c r="GMN319" s="81"/>
      <c r="GMO319" s="81"/>
      <c r="GMP319" s="81"/>
      <c r="GMQ319" s="81"/>
      <c r="GMR319" s="81"/>
      <c r="GMS319" s="81"/>
      <c r="GMT319" s="81"/>
      <c r="GMU319" s="81"/>
      <c r="GMV319" s="81"/>
      <c r="GMW319" s="81"/>
      <c r="GMX319" s="81"/>
      <c r="GMY319" s="81"/>
      <c r="GMZ319" s="81"/>
      <c r="GNA319" s="81"/>
      <c r="GNB319" s="81"/>
      <c r="GNC319" s="81"/>
      <c r="GND319" s="81"/>
      <c r="GNE319" s="81"/>
      <c r="GNF319" s="81"/>
      <c r="GNG319" s="81"/>
      <c r="GNH319" s="81"/>
      <c r="GNI319" s="81"/>
      <c r="GNJ319" s="81"/>
      <c r="GNK319" s="81"/>
      <c r="GNL319" s="81"/>
      <c r="GNM319" s="81"/>
      <c r="GNN319" s="81"/>
      <c r="GNO319" s="81"/>
      <c r="GNP319" s="81"/>
      <c r="GNQ319" s="81"/>
      <c r="GNR319" s="81"/>
      <c r="GNS319" s="81"/>
      <c r="GNT319" s="81"/>
      <c r="GNU319" s="81"/>
      <c r="GNV319" s="81"/>
      <c r="GNW319" s="81"/>
      <c r="GNX319" s="81"/>
      <c r="GNY319" s="81"/>
      <c r="GNZ319" s="81"/>
      <c r="GOA319" s="81"/>
      <c r="GOB319" s="81"/>
      <c r="GOC319" s="81"/>
      <c r="GOD319" s="81"/>
      <c r="GOE319" s="81"/>
      <c r="GOF319" s="81"/>
      <c r="GOG319" s="81"/>
      <c r="GOH319" s="81"/>
      <c r="GOI319" s="81"/>
      <c r="GOJ319" s="81"/>
      <c r="GOK319" s="81"/>
      <c r="GOL319" s="81"/>
      <c r="GOM319" s="81"/>
      <c r="GON319" s="81"/>
      <c r="GOO319" s="81"/>
      <c r="GOP319" s="81"/>
      <c r="GOQ319" s="81"/>
      <c r="GOR319" s="81"/>
      <c r="GOS319" s="81"/>
      <c r="GOT319" s="81"/>
      <c r="GOU319" s="81"/>
      <c r="GOV319" s="81"/>
      <c r="GOW319" s="81"/>
      <c r="GOX319" s="81"/>
      <c r="GOY319" s="81"/>
      <c r="GOZ319" s="81"/>
      <c r="GPA319" s="81"/>
      <c r="GPB319" s="81"/>
      <c r="GPC319" s="81"/>
      <c r="GPD319" s="81"/>
      <c r="GPE319" s="81"/>
      <c r="GPF319" s="81"/>
      <c r="GPG319" s="81"/>
      <c r="GPH319" s="81"/>
      <c r="GPI319" s="81"/>
      <c r="GPJ319" s="81"/>
      <c r="GPK319" s="81"/>
      <c r="GPL319" s="81"/>
      <c r="GPM319" s="81"/>
      <c r="GPN319" s="81"/>
      <c r="GPO319" s="81"/>
      <c r="GPP319" s="81"/>
      <c r="GPQ319" s="81"/>
      <c r="GPR319" s="81"/>
      <c r="GPS319" s="81"/>
      <c r="GPT319" s="81"/>
      <c r="GPU319" s="81"/>
      <c r="GPV319" s="81"/>
      <c r="GPW319" s="81"/>
      <c r="GPX319" s="81"/>
      <c r="GPY319" s="81"/>
      <c r="GPZ319" s="81"/>
      <c r="GQA319" s="81"/>
      <c r="GQB319" s="81"/>
      <c r="GQC319" s="81"/>
      <c r="GQD319" s="81"/>
      <c r="GQE319" s="81"/>
      <c r="GQF319" s="81"/>
      <c r="GQG319" s="81"/>
      <c r="GQH319" s="81"/>
      <c r="GQI319" s="81"/>
      <c r="GQJ319" s="81"/>
      <c r="GQK319" s="81"/>
      <c r="GQL319" s="81"/>
      <c r="GQM319" s="81"/>
      <c r="GQN319" s="81"/>
      <c r="GQO319" s="81"/>
      <c r="GQP319" s="81"/>
      <c r="GQQ319" s="81"/>
      <c r="GQR319" s="81"/>
      <c r="GQS319" s="81"/>
      <c r="GQT319" s="81"/>
      <c r="GQU319" s="81"/>
      <c r="GQV319" s="81"/>
      <c r="GQW319" s="81"/>
      <c r="GQX319" s="81"/>
      <c r="GQY319" s="81"/>
      <c r="GQZ319" s="81"/>
      <c r="GRA319" s="81"/>
      <c r="GRB319" s="81"/>
      <c r="GRC319" s="81"/>
      <c r="GRD319" s="81"/>
      <c r="GRE319" s="81"/>
      <c r="GRF319" s="81"/>
      <c r="GRG319" s="81"/>
      <c r="GRH319" s="81"/>
      <c r="GRI319" s="81"/>
      <c r="GRJ319" s="81"/>
      <c r="GRK319" s="81"/>
      <c r="GRL319" s="81"/>
      <c r="GRM319" s="81"/>
      <c r="GRN319" s="81"/>
      <c r="GRO319" s="81"/>
      <c r="GRP319" s="81"/>
      <c r="GRQ319" s="81"/>
      <c r="GRR319" s="81"/>
      <c r="GRS319" s="81"/>
      <c r="GRT319" s="81"/>
      <c r="GRU319" s="81"/>
      <c r="GRV319" s="81"/>
      <c r="GRW319" s="81"/>
      <c r="GRX319" s="81"/>
      <c r="GRY319" s="81"/>
      <c r="GRZ319" s="81"/>
      <c r="GSA319" s="81"/>
      <c r="GSB319" s="81"/>
      <c r="GSC319" s="81"/>
      <c r="GSD319" s="81"/>
      <c r="GSE319" s="81"/>
      <c r="GSF319" s="81"/>
      <c r="GSG319" s="81"/>
      <c r="GSH319" s="81"/>
      <c r="GSI319" s="81"/>
      <c r="GSJ319" s="81"/>
      <c r="GSK319" s="81"/>
      <c r="GSL319" s="81"/>
      <c r="GSM319" s="81"/>
      <c r="GSN319" s="81"/>
      <c r="GSO319" s="81"/>
      <c r="GSP319" s="81"/>
      <c r="GSQ319" s="81"/>
      <c r="GSR319" s="81"/>
      <c r="GSS319" s="81"/>
      <c r="GST319" s="81"/>
      <c r="GSU319" s="81"/>
      <c r="GSV319" s="81"/>
      <c r="GSW319" s="81"/>
      <c r="GSX319" s="81"/>
      <c r="GSY319" s="81"/>
      <c r="GSZ319" s="81"/>
      <c r="GTA319" s="81"/>
      <c r="GTB319" s="81"/>
      <c r="GTC319" s="81"/>
      <c r="GTD319" s="81"/>
      <c r="GTE319" s="81"/>
      <c r="GTF319" s="81"/>
      <c r="GTG319" s="81"/>
      <c r="GTH319" s="81"/>
      <c r="GTI319" s="81"/>
      <c r="GTJ319" s="81"/>
      <c r="GTK319" s="81"/>
      <c r="GTL319" s="81"/>
      <c r="GTM319" s="81"/>
      <c r="GTN319" s="81"/>
      <c r="GTO319" s="81"/>
      <c r="GTP319" s="81"/>
      <c r="GTQ319" s="81"/>
      <c r="GTR319" s="81"/>
      <c r="GTS319" s="81"/>
      <c r="GTT319" s="81"/>
      <c r="GTU319" s="81"/>
      <c r="GTV319" s="81"/>
      <c r="GTW319" s="81"/>
      <c r="GTX319" s="81"/>
      <c r="GTY319" s="81"/>
      <c r="GTZ319" s="81"/>
      <c r="GUA319" s="81"/>
      <c r="GUB319" s="81"/>
      <c r="GUC319" s="81"/>
      <c r="GUD319" s="81"/>
      <c r="GUE319" s="81"/>
      <c r="GUF319" s="81"/>
      <c r="GUG319" s="81"/>
      <c r="GUH319" s="81"/>
      <c r="GUI319" s="81"/>
      <c r="GUJ319" s="81"/>
      <c r="GUK319" s="81"/>
      <c r="GUL319" s="81"/>
      <c r="GUM319" s="81"/>
      <c r="GUN319" s="81"/>
      <c r="GUO319" s="81"/>
      <c r="GUP319" s="81"/>
      <c r="GUQ319" s="81"/>
      <c r="GUR319" s="81"/>
      <c r="GUS319" s="81"/>
      <c r="GUT319" s="81"/>
      <c r="GUU319" s="81"/>
      <c r="GUV319" s="81"/>
      <c r="GUW319" s="81"/>
      <c r="GUX319" s="81"/>
      <c r="GUY319" s="81"/>
      <c r="GUZ319" s="81"/>
      <c r="GVA319" s="81"/>
      <c r="GVB319" s="81"/>
      <c r="GVC319" s="81"/>
      <c r="GVD319" s="81"/>
      <c r="GVE319" s="81"/>
      <c r="GVF319" s="81"/>
      <c r="GVG319" s="81"/>
      <c r="GVH319" s="81"/>
      <c r="GVI319" s="81"/>
      <c r="GVJ319" s="81"/>
      <c r="GVK319" s="81"/>
      <c r="GVL319" s="81"/>
      <c r="GVM319" s="81"/>
      <c r="GVN319" s="81"/>
      <c r="GVO319" s="81"/>
      <c r="GVP319" s="81"/>
      <c r="GVQ319" s="81"/>
      <c r="GVR319" s="81"/>
      <c r="GVS319" s="81"/>
      <c r="GVT319" s="81"/>
      <c r="GVU319" s="81"/>
      <c r="GVV319" s="81"/>
      <c r="GVW319" s="81"/>
      <c r="GVX319" s="81"/>
      <c r="GVY319" s="81"/>
      <c r="GVZ319" s="81"/>
      <c r="GWA319" s="81"/>
      <c r="GWB319" s="81"/>
      <c r="GWC319" s="81"/>
      <c r="GWD319" s="81"/>
      <c r="GWE319" s="81"/>
      <c r="GWF319" s="81"/>
      <c r="GWG319" s="81"/>
      <c r="GWH319" s="81"/>
      <c r="GWI319" s="81"/>
      <c r="GWJ319" s="81"/>
      <c r="GWK319" s="81"/>
      <c r="GWL319" s="81"/>
      <c r="GWM319" s="81"/>
      <c r="GWN319" s="81"/>
      <c r="GWO319" s="81"/>
      <c r="GWP319" s="81"/>
      <c r="GWQ319" s="81"/>
      <c r="GWR319" s="81"/>
      <c r="GWS319" s="81"/>
      <c r="GWT319" s="81"/>
      <c r="GWU319" s="81"/>
      <c r="GWV319" s="81"/>
      <c r="GWW319" s="81"/>
      <c r="GWX319" s="81"/>
      <c r="GWY319" s="81"/>
      <c r="GWZ319" s="81"/>
      <c r="GXA319" s="81"/>
      <c r="GXB319" s="81"/>
      <c r="GXC319" s="81"/>
      <c r="GXD319" s="81"/>
      <c r="GXE319" s="81"/>
      <c r="GXF319" s="81"/>
      <c r="GXG319" s="81"/>
      <c r="GXH319" s="81"/>
      <c r="GXI319" s="81"/>
      <c r="GXJ319" s="81"/>
      <c r="GXK319" s="81"/>
      <c r="GXL319" s="81"/>
      <c r="GXM319" s="81"/>
      <c r="GXN319" s="81"/>
      <c r="GXO319" s="81"/>
      <c r="GXP319" s="81"/>
      <c r="GXQ319" s="81"/>
      <c r="GXR319" s="81"/>
      <c r="GXS319" s="81"/>
      <c r="GXT319" s="81"/>
      <c r="GXU319" s="81"/>
      <c r="GXV319" s="81"/>
      <c r="GXW319" s="81"/>
      <c r="GXX319" s="81"/>
      <c r="GXY319" s="81"/>
      <c r="GXZ319" s="81"/>
      <c r="GYA319" s="81"/>
      <c r="GYB319" s="81"/>
      <c r="GYC319" s="81"/>
      <c r="GYD319" s="81"/>
      <c r="GYE319" s="81"/>
      <c r="GYF319" s="81"/>
      <c r="GYG319" s="81"/>
      <c r="GYH319" s="81"/>
      <c r="GYI319" s="81"/>
      <c r="GYJ319" s="81"/>
      <c r="GYK319" s="81"/>
      <c r="GYL319" s="81"/>
      <c r="GYM319" s="81"/>
      <c r="GYN319" s="81"/>
      <c r="GYO319" s="81"/>
      <c r="GYP319" s="81"/>
      <c r="GYQ319" s="81"/>
      <c r="GYR319" s="81"/>
      <c r="GYS319" s="81"/>
      <c r="GYT319" s="81"/>
      <c r="GYU319" s="81"/>
      <c r="GYV319" s="81"/>
      <c r="GYW319" s="81"/>
      <c r="GYX319" s="81"/>
      <c r="GYY319" s="81"/>
      <c r="GYZ319" s="81"/>
      <c r="GZA319" s="81"/>
      <c r="GZB319" s="81"/>
      <c r="GZC319" s="81"/>
      <c r="GZD319" s="81"/>
      <c r="GZE319" s="81"/>
      <c r="GZF319" s="81"/>
      <c r="GZG319" s="81"/>
      <c r="GZH319" s="81"/>
      <c r="GZI319" s="81"/>
      <c r="GZJ319" s="81"/>
      <c r="GZK319" s="81"/>
      <c r="GZL319" s="81"/>
      <c r="GZM319" s="81"/>
      <c r="GZN319" s="81"/>
      <c r="GZO319" s="81"/>
      <c r="GZP319" s="81"/>
      <c r="GZQ319" s="81"/>
      <c r="GZR319" s="81"/>
      <c r="GZS319" s="81"/>
      <c r="GZT319" s="81"/>
      <c r="GZU319" s="81"/>
      <c r="GZV319" s="81"/>
      <c r="GZW319" s="81"/>
      <c r="GZX319" s="81"/>
      <c r="GZY319" s="81"/>
      <c r="GZZ319" s="81"/>
      <c r="HAA319" s="81"/>
      <c r="HAB319" s="81"/>
      <c r="HAC319" s="81"/>
      <c r="HAD319" s="81"/>
      <c r="HAE319" s="81"/>
      <c r="HAF319" s="81"/>
      <c r="HAG319" s="81"/>
      <c r="HAH319" s="81"/>
      <c r="HAI319" s="81"/>
      <c r="HAJ319" s="81"/>
      <c r="HAK319" s="81"/>
      <c r="HAL319" s="81"/>
      <c r="HAM319" s="81"/>
      <c r="HAN319" s="81"/>
      <c r="HAO319" s="81"/>
      <c r="HAP319" s="81"/>
      <c r="HAQ319" s="81"/>
      <c r="HAR319" s="81"/>
      <c r="HAS319" s="81"/>
      <c r="HAT319" s="81"/>
      <c r="HAU319" s="81"/>
      <c r="HAV319" s="81"/>
      <c r="HAW319" s="81"/>
      <c r="HAX319" s="81"/>
      <c r="HAY319" s="81"/>
      <c r="HAZ319" s="81"/>
      <c r="HBA319" s="81"/>
      <c r="HBB319" s="81"/>
      <c r="HBC319" s="81"/>
      <c r="HBD319" s="81"/>
      <c r="HBE319" s="81"/>
      <c r="HBF319" s="81"/>
      <c r="HBG319" s="81"/>
      <c r="HBH319" s="81"/>
      <c r="HBI319" s="81"/>
      <c r="HBJ319" s="81"/>
      <c r="HBK319" s="81"/>
      <c r="HBL319" s="81"/>
      <c r="HBM319" s="81"/>
      <c r="HBN319" s="81"/>
      <c r="HBO319" s="81"/>
      <c r="HBP319" s="81"/>
      <c r="HBQ319" s="81"/>
      <c r="HBR319" s="81"/>
      <c r="HBS319" s="81"/>
      <c r="HBT319" s="81"/>
      <c r="HBU319" s="81"/>
      <c r="HBV319" s="81"/>
      <c r="HBW319" s="81"/>
      <c r="HBX319" s="81"/>
      <c r="HBY319" s="81"/>
      <c r="HBZ319" s="81"/>
      <c r="HCA319" s="81"/>
      <c r="HCB319" s="81"/>
      <c r="HCC319" s="81"/>
      <c r="HCD319" s="81"/>
      <c r="HCE319" s="81"/>
      <c r="HCF319" s="81"/>
      <c r="HCG319" s="81"/>
      <c r="HCH319" s="81"/>
      <c r="HCI319" s="81"/>
      <c r="HCJ319" s="81"/>
      <c r="HCK319" s="81"/>
      <c r="HCL319" s="81"/>
      <c r="HCM319" s="81"/>
      <c r="HCN319" s="81"/>
      <c r="HCO319" s="81"/>
      <c r="HCP319" s="81"/>
      <c r="HCQ319" s="81"/>
      <c r="HCR319" s="81"/>
      <c r="HCS319" s="81"/>
      <c r="HCT319" s="81"/>
      <c r="HCU319" s="81"/>
      <c r="HCV319" s="81"/>
      <c r="HCW319" s="81"/>
      <c r="HCX319" s="81"/>
      <c r="HCY319" s="81"/>
      <c r="HCZ319" s="81"/>
      <c r="HDA319" s="81"/>
      <c r="HDB319" s="81"/>
      <c r="HDC319" s="81"/>
      <c r="HDD319" s="81"/>
      <c r="HDE319" s="81"/>
      <c r="HDF319" s="81"/>
      <c r="HDG319" s="81"/>
      <c r="HDH319" s="81"/>
      <c r="HDI319" s="81"/>
      <c r="HDJ319" s="81"/>
      <c r="HDK319" s="81"/>
      <c r="HDL319" s="81"/>
      <c r="HDM319" s="81"/>
      <c r="HDN319" s="81"/>
      <c r="HDO319" s="81"/>
      <c r="HDP319" s="81"/>
      <c r="HDQ319" s="81"/>
      <c r="HDR319" s="81"/>
      <c r="HDS319" s="81"/>
      <c r="HDT319" s="81"/>
      <c r="HDU319" s="81"/>
      <c r="HDV319" s="81"/>
      <c r="HDW319" s="81"/>
      <c r="HDX319" s="81"/>
      <c r="HDY319" s="81"/>
      <c r="HDZ319" s="81"/>
      <c r="HEA319" s="81"/>
      <c r="HEB319" s="81"/>
      <c r="HEC319" s="81"/>
      <c r="HED319" s="81"/>
      <c r="HEE319" s="81"/>
      <c r="HEF319" s="81"/>
      <c r="HEG319" s="81"/>
      <c r="HEH319" s="81"/>
      <c r="HEI319" s="81"/>
      <c r="HEJ319" s="81"/>
      <c r="HEK319" s="81"/>
      <c r="HEL319" s="81"/>
      <c r="HEM319" s="81"/>
      <c r="HEN319" s="81"/>
      <c r="HEO319" s="81"/>
      <c r="HEP319" s="81"/>
      <c r="HEQ319" s="81"/>
      <c r="HER319" s="81"/>
      <c r="HES319" s="81"/>
      <c r="HET319" s="81"/>
      <c r="HEU319" s="81"/>
      <c r="HEV319" s="81"/>
      <c r="HEW319" s="81"/>
      <c r="HEX319" s="81"/>
      <c r="HEY319" s="81"/>
      <c r="HEZ319" s="81"/>
      <c r="HFA319" s="81"/>
      <c r="HFB319" s="81"/>
      <c r="HFC319" s="81"/>
      <c r="HFD319" s="81"/>
      <c r="HFE319" s="81"/>
      <c r="HFF319" s="81"/>
      <c r="HFG319" s="81"/>
      <c r="HFH319" s="81"/>
      <c r="HFI319" s="81"/>
      <c r="HFJ319" s="81"/>
      <c r="HFK319" s="81"/>
      <c r="HFL319" s="81"/>
      <c r="HFM319" s="81"/>
      <c r="HFN319" s="81"/>
      <c r="HFO319" s="81"/>
      <c r="HFP319" s="81"/>
      <c r="HFQ319" s="81"/>
      <c r="HFR319" s="81"/>
      <c r="HFS319" s="81"/>
      <c r="HFT319" s="81"/>
      <c r="HFU319" s="81"/>
      <c r="HFV319" s="81"/>
      <c r="HFW319" s="81"/>
      <c r="HFX319" s="81"/>
      <c r="HFY319" s="81"/>
      <c r="HFZ319" s="81"/>
      <c r="HGA319" s="81"/>
      <c r="HGB319" s="81"/>
      <c r="HGC319" s="81"/>
      <c r="HGD319" s="81"/>
      <c r="HGE319" s="81"/>
      <c r="HGF319" s="81"/>
      <c r="HGG319" s="81"/>
      <c r="HGH319" s="81"/>
      <c r="HGI319" s="81"/>
      <c r="HGJ319" s="81"/>
      <c r="HGK319" s="81"/>
      <c r="HGL319" s="81"/>
      <c r="HGM319" s="81"/>
      <c r="HGN319" s="81"/>
      <c r="HGO319" s="81"/>
      <c r="HGP319" s="81"/>
      <c r="HGQ319" s="81"/>
      <c r="HGR319" s="81"/>
      <c r="HGS319" s="81"/>
      <c r="HGT319" s="81"/>
      <c r="HGU319" s="81"/>
      <c r="HGV319" s="81"/>
      <c r="HGW319" s="81"/>
      <c r="HGX319" s="81"/>
      <c r="HGY319" s="81"/>
      <c r="HGZ319" s="81"/>
      <c r="HHA319" s="81"/>
      <c r="HHB319" s="81"/>
      <c r="HHC319" s="81"/>
      <c r="HHD319" s="81"/>
      <c r="HHE319" s="81"/>
      <c r="HHF319" s="81"/>
      <c r="HHG319" s="81"/>
      <c r="HHH319" s="81"/>
      <c r="HHI319" s="81"/>
      <c r="HHJ319" s="81"/>
      <c r="HHK319" s="81"/>
      <c r="HHL319" s="81"/>
      <c r="HHM319" s="81"/>
      <c r="HHN319" s="81"/>
      <c r="HHO319" s="81"/>
      <c r="HHP319" s="81"/>
      <c r="HHQ319" s="81"/>
      <c r="HHR319" s="81"/>
      <c r="HHS319" s="81"/>
      <c r="HHT319" s="81"/>
      <c r="HHU319" s="81"/>
      <c r="HHV319" s="81"/>
      <c r="HHW319" s="81"/>
      <c r="HHX319" s="81"/>
      <c r="HHY319" s="81"/>
      <c r="HHZ319" s="81"/>
      <c r="HIA319" s="81"/>
      <c r="HIB319" s="81"/>
      <c r="HIC319" s="81"/>
      <c r="HID319" s="81"/>
      <c r="HIE319" s="81"/>
      <c r="HIF319" s="81"/>
      <c r="HIG319" s="81"/>
      <c r="HIH319" s="81"/>
      <c r="HII319" s="81"/>
      <c r="HIJ319" s="81"/>
      <c r="HIK319" s="81"/>
      <c r="HIL319" s="81"/>
      <c r="HIM319" s="81"/>
      <c r="HIN319" s="81"/>
      <c r="HIO319" s="81"/>
      <c r="HIP319" s="81"/>
      <c r="HIQ319" s="81"/>
      <c r="HIR319" s="81"/>
      <c r="HIS319" s="81"/>
      <c r="HIT319" s="81"/>
      <c r="HIU319" s="81"/>
      <c r="HIV319" s="81"/>
      <c r="HIW319" s="81"/>
      <c r="HIX319" s="81"/>
      <c r="HIY319" s="81"/>
      <c r="HIZ319" s="81"/>
      <c r="HJA319" s="81"/>
      <c r="HJB319" s="81"/>
      <c r="HJC319" s="81"/>
      <c r="HJD319" s="81"/>
      <c r="HJE319" s="81"/>
      <c r="HJF319" s="81"/>
      <c r="HJG319" s="81"/>
      <c r="HJH319" s="81"/>
      <c r="HJI319" s="81"/>
      <c r="HJJ319" s="81"/>
      <c r="HJK319" s="81"/>
      <c r="HJL319" s="81"/>
      <c r="HJM319" s="81"/>
      <c r="HJN319" s="81"/>
      <c r="HJO319" s="81"/>
      <c r="HJP319" s="81"/>
      <c r="HJQ319" s="81"/>
      <c r="HJR319" s="81"/>
      <c r="HJS319" s="81"/>
      <c r="HJT319" s="81"/>
      <c r="HJU319" s="81"/>
      <c r="HJV319" s="81"/>
      <c r="HJW319" s="81"/>
      <c r="HJX319" s="81"/>
      <c r="HJY319" s="81"/>
      <c r="HJZ319" s="81"/>
      <c r="HKA319" s="81"/>
      <c r="HKB319" s="81"/>
      <c r="HKC319" s="81"/>
      <c r="HKD319" s="81"/>
      <c r="HKE319" s="81"/>
      <c r="HKF319" s="81"/>
      <c r="HKG319" s="81"/>
      <c r="HKH319" s="81"/>
      <c r="HKI319" s="81"/>
      <c r="HKJ319" s="81"/>
      <c r="HKK319" s="81"/>
      <c r="HKL319" s="81"/>
      <c r="HKM319" s="81"/>
      <c r="HKN319" s="81"/>
      <c r="HKO319" s="81"/>
      <c r="HKP319" s="81"/>
      <c r="HKQ319" s="81"/>
      <c r="HKR319" s="81"/>
      <c r="HKS319" s="81"/>
      <c r="HKT319" s="81"/>
      <c r="HKU319" s="81"/>
      <c r="HKV319" s="81"/>
      <c r="HKW319" s="81"/>
      <c r="HKX319" s="81"/>
      <c r="HKY319" s="81"/>
      <c r="HKZ319" s="81"/>
      <c r="HLA319" s="81"/>
      <c r="HLB319" s="81"/>
      <c r="HLC319" s="81"/>
      <c r="HLD319" s="81"/>
      <c r="HLE319" s="81"/>
      <c r="HLF319" s="81"/>
      <c r="HLG319" s="81"/>
      <c r="HLH319" s="81"/>
      <c r="HLI319" s="81"/>
      <c r="HLJ319" s="81"/>
      <c r="HLK319" s="81"/>
      <c r="HLL319" s="81"/>
      <c r="HLM319" s="81"/>
      <c r="HLN319" s="81"/>
      <c r="HLO319" s="81"/>
      <c r="HLP319" s="81"/>
      <c r="HLQ319" s="81"/>
      <c r="HLR319" s="81"/>
      <c r="HLS319" s="81"/>
      <c r="HLT319" s="81"/>
      <c r="HLU319" s="81"/>
      <c r="HLV319" s="81"/>
      <c r="HLW319" s="81"/>
      <c r="HLX319" s="81"/>
      <c r="HLY319" s="81"/>
      <c r="HLZ319" s="81"/>
      <c r="HMA319" s="81"/>
      <c r="HMB319" s="81"/>
      <c r="HMC319" s="81"/>
      <c r="HMD319" s="81"/>
      <c r="HME319" s="81"/>
      <c r="HMF319" s="81"/>
      <c r="HMG319" s="81"/>
      <c r="HMH319" s="81"/>
      <c r="HMI319" s="81"/>
      <c r="HMJ319" s="81"/>
      <c r="HMK319" s="81"/>
      <c r="HML319" s="81"/>
      <c r="HMM319" s="81"/>
      <c r="HMN319" s="81"/>
      <c r="HMO319" s="81"/>
      <c r="HMP319" s="81"/>
      <c r="HMQ319" s="81"/>
      <c r="HMR319" s="81"/>
      <c r="HMS319" s="81"/>
      <c r="HMT319" s="81"/>
      <c r="HMU319" s="81"/>
      <c r="HMV319" s="81"/>
      <c r="HMW319" s="81"/>
      <c r="HMX319" s="81"/>
      <c r="HMY319" s="81"/>
      <c r="HMZ319" s="81"/>
      <c r="HNA319" s="81"/>
      <c r="HNB319" s="81"/>
      <c r="HNC319" s="81"/>
      <c r="HND319" s="81"/>
      <c r="HNE319" s="81"/>
      <c r="HNF319" s="81"/>
      <c r="HNG319" s="81"/>
      <c r="HNH319" s="81"/>
      <c r="HNI319" s="81"/>
      <c r="HNJ319" s="81"/>
      <c r="HNK319" s="81"/>
      <c r="HNL319" s="81"/>
      <c r="HNM319" s="81"/>
      <c r="HNN319" s="81"/>
      <c r="HNO319" s="81"/>
      <c r="HNP319" s="81"/>
      <c r="HNQ319" s="81"/>
      <c r="HNR319" s="81"/>
      <c r="HNS319" s="81"/>
      <c r="HNT319" s="81"/>
      <c r="HNU319" s="81"/>
      <c r="HNV319" s="81"/>
      <c r="HNW319" s="81"/>
      <c r="HNX319" s="81"/>
      <c r="HNY319" s="81"/>
      <c r="HNZ319" s="81"/>
      <c r="HOA319" s="81"/>
      <c r="HOB319" s="81"/>
      <c r="HOC319" s="81"/>
      <c r="HOD319" s="81"/>
      <c r="HOE319" s="81"/>
      <c r="HOF319" s="81"/>
      <c r="HOG319" s="81"/>
      <c r="HOH319" s="81"/>
      <c r="HOI319" s="81"/>
      <c r="HOJ319" s="81"/>
      <c r="HOK319" s="81"/>
      <c r="HOL319" s="81"/>
      <c r="HOM319" s="81"/>
      <c r="HON319" s="81"/>
      <c r="HOO319" s="81"/>
      <c r="HOP319" s="81"/>
      <c r="HOQ319" s="81"/>
      <c r="HOR319" s="81"/>
      <c r="HOS319" s="81"/>
      <c r="HOT319" s="81"/>
      <c r="HOU319" s="81"/>
      <c r="HOV319" s="81"/>
      <c r="HOW319" s="81"/>
      <c r="HOX319" s="81"/>
      <c r="HOY319" s="81"/>
      <c r="HOZ319" s="81"/>
      <c r="HPA319" s="81"/>
      <c r="HPB319" s="81"/>
      <c r="HPC319" s="81"/>
      <c r="HPD319" s="81"/>
      <c r="HPE319" s="81"/>
      <c r="HPF319" s="81"/>
      <c r="HPG319" s="81"/>
      <c r="HPH319" s="81"/>
      <c r="HPI319" s="81"/>
      <c r="HPJ319" s="81"/>
      <c r="HPK319" s="81"/>
      <c r="HPL319" s="81"/>
      <c r="HPM319" s="81"/>
      <c r="HPN319" s="81"/>
      <c r="HPO319" s="81"/>
      <c r="HPP319" s="81"/>
      <c r="HPQ319" s="81"/>
      <c r="HPR319" s="81"/>
      <c r="HPS319" s="81"/>
      <c r="HPT319" s="81"/>
      <c r="HPU319" s="81"/>
      <c r="HPV319" s="81"/>
      <c r="HPW319" s="81"/>
      <c r="HPX319" s="81"/>
      <c r="HPY319" s="81"/>
      <c r="HPZ319" s="81"/>
      <c r="HQA319" s="81"/>
      <c r="HQB319" s="81"/>
      <c r="HQC319" s="81"/>
      <c r="HQD319" s="81"/>
      <c r="HQE319" s="81"/>
      <c r="HQF319" s="81"/>
      <c r="HQG319" s="81"/>
      <c r="HQH319" s="81"/>
      <c r="HQI319" s="81"/>
      <c r="HQJ319" s="81"/>
      <c r="HQK319" s="81"/>
      <c r="HQL319" s="81"/>
      <c r="HQM319" s="81"/>
      <c r="HQN319" s="81"/>
      <c r="HQO319" s="81"/>
      <c r="HQP319" s="81"/>
      <c r="HQQ319" s="81"/>
      <c r="HQR319" s="81"/>
      <c r="HQS319" s="81"/>
      <c r="HQT319" s="81"/>
      <c r="HQU319" s="81"/>
      <c r="HQV319" s="81"/>
      <c r="HQW319" s="81"/>
      <c r="HQX319" s="81"/>
      <c r="HQY319" s="81"/>
      <c r="HQZ319" s="81"/>
      <c r="HRA319" s="81"/>
      <c r="HRB319" s="81"/>
      <c r="HRC319" s="81"/>
      <c r="HRD319" s="81"/>
      <c r="HRE319" s="81"/>
      <c r="HRF319" s="81"/>
      <c r="HRG319" s="81"/>
      <c r="HRH319" s="81"/>
      <c r="HRI319" s="81"/>
      <c r="HRJ319" s="81"/>
      <c r="HRK319" s="81"/>
      <c r="HRL319" s="81"/>
      <c r="HRM319" s="81"/>
      <c r="HRN319" s="81"/>
      <c r="HRO319" s="81"/>
      <c r="HRP319" s="81"/>
      <c r="HRQ319" s="81"/>
      <c r="HRR319" s="81"/>
      <c r="HRS319" s="81"/>
      <c r="HRT319" s="81"/>
      <c r="HRU319" s="81"/>
      <c r="HRV319" s="81"/>
      <c r="HRW319" s="81"/>
      <c r="HRX319" s="81"/>
      <c r="HRY319" s="81"/>
      <c r="HRZ319" s="81"/>
      <c r="HSA319" s="81"/>
      <c r="HSB319" s="81"/>
      <c r="HSC319" s="81"/>
      <c r="HSD319" s="81"/>
      <c r="HSE319" s="81"/>
      <c r="HSF319" s="81"/>
      <c r="HSG319" s="81"/>
      <c r="HSH319" s="81"/>
      <c r="HSI319" s="81"/>
      <c r="HSJ319" s="81"/>
      <c r="HSK319" s="81"/>
      <c r="HSL319" s="81"/>
      <c r="HSM319" s="81"/>
      <c r="HSN319" s="81"/>
      <c r="HSO319" s="81"/>
      <c r="HSP319" s="81"/>
      <c r="HSQ319" s="81"/>
      <c r="HSR319" s="81"/>
      <c r="HSS319" s="81"/>
      <c r="HST319" s="81"/>
      <c r="HSU319" s="81"/>
      <c r="HSV319" s="81"/>
      <c r="HSW319" s="81"/>
      <c r="HSX319" s="81"/>
      <c r="HSY319" s="81"/>
      <c r="HSZ319" s="81"/>
      <c r="HTA319" s="81"/>
      <c r="HTB319" s="81"/>
      <c r="HTC319" s="81"/>
      <c r="HTD319" s="81"/>
      <c r="HTE319" s="81"/>
      <c r="HTF319" s="81"/>
      <c r="HTG319" s="81"/>
      <c r="HTH319" s="81"/>
      <c r="HTI319" s="81"/>
      <c r="HTJ319" s="81"/>
      <c r="HTK319" s="81"/>
      <c r="HTL319" s="81"/>
      <c r="HTM319" s="81"/>
      <c r="HTN319" s="81"/>
      <c r="HTO319" s="81"/>
      <c r="HTP319" s="81"/>
      <c r="HTQ319" s="81"/>
      <c r="HTR319" s="81"/>
      <c r="HTS319" s="81"/>
      <c r="HTT319" s="81"/>
      <c r="HTU319" s="81"/>
      <c r="HTV319" s="81"/>
      <c r="HTW319" s="81"/>
      <c r="HTX319" s="81"/>
      <c r="HTY319" s="81"/>
      <c r="HTZ319" s="81"/>
      <c r="HUA319" s="81"/>
      <c r="HUB319" s="81"/>
      <c r="HUC319" s="81"/>
      <c r="HUD319" s="81"/>
      <c r="HUE319" s="81"/>
      <c r="HUF319" s="81"/>
      <c r="HUG319" s="81"/>
      <c r="HUH319" s="81"/>
      <c r="HUI319" s="81"/>
      <c r="HUJ319" s="81"/>
      <c r="HUK319" s="81"/>
      <c r="HUL319" s="81"/>
      <c r="HUM319" s="81"/>
      <c r="HUN319" s="81"/>
      <c r="HUO319" s="81"/>
      <c r="HUP319" s="81"/>
      <c r="HUQ319" s="81"/>
      <c r="HUR319" s="81"/>
      <c r="HUS319" s="81"/>
      <c r="HUT319" s="81"/>
      <c r="HUU319" s="81"/>
      <c r="HUV319" s="81"/>
      <c r="HUW319" s="81"/>
      <c r="HUX319" s="81"/>
      <c r="HUY319" s="81"/>
      <c r="HUZ319" s="81"/>
      <c r="HVA319" s="81"/>
      <c r="HVB319" s="81"/>
      <c r="HVC319" s="81"/>
      <c r="HVD319" s="81"/>
      <c r="HVE319" s="81"/>
      <c r="HVF319" s="81"/>
      <c r="HVG319" s="81"/>
      <c r="HVH319" s="81"/>
      <c r="HVI319" s="81"/>
      <c r="HVJ319" s="81"/>
      <c r="HVK319" s="81"/>
      <c r="HVL319" s="81"/>
      <c r="HVM319" s="81"/>
      <c r="HVN319" s="81"/>
      <c r="HVO319" s="81"/>
      <c r="HVP319" s="81"/>
      <c r="HVQ319" s="81"/>
      <c r="HVR319" s="81"/>
      <c r="HVS319" s="81"/>
      <c r="HVT319" s="81"/>
      <c r="HVU319" s="81"/>
      <c r="HVV319" s="81"/>
      <c r="HVW319" s="81"/>
      <c r="HVX319" s="81"/>
      <c r="HVY319" s="81"/>
      <c r="HVZ319" s="81"/>
      <c r="HWA319" s="81"/>
      <c r="HWB319" s="81"/>
      <c r="HWC319" s="81"/>
      <c r="HWD319" s="81"/>
      <c r="HWE319" s="81"/>
      <c r="HWF319" s="81"/>
      <c r="HWG319" s="81"/>
      <c r="HWH319" s="81"/>
      <c r="HWI319" s="81"/>
      <c r="HWJ319" s="81"/>
      <c r="HWK319" s="81"/>
      <c r="HWL319" s="81"/>
      <c r="HWM319" s="81"/>
      <c r="HWN319" s="81"/>
      <c r="HWO319" s="81"/>
      <c r="HWP319" s="81"/>
      <c r="HWQ319" s="81"/>
      <c r="HWR319" s="81"/>
      <c r="HWS319" s="81"/>
      <c r="HWT319" s="81"/>
      <c r="HWU319" s="81"/>
      <c r="HWV319" s="81"/>
      <c r="HWW319" s="81"/>
      <c r="HWX319" s="81"/>
      <c r="HWY319" s="81"/>
      <c r="HWZ319" s="81"/>
      <c r="HXA319" s="81"/>
      <c r="HXB319" s="81"/>
      <c r="HXC319" s="81"/>
      <c r="HXD319" s="81"/>
      <c r="HXE319" s="81"/>
      <c r="HXF319" s="81"/>
      <c r="HXG319" s="81"/>
      <c r="HXH319" s="81"/>
      <c r="HXI319" s="81"/>
      <c r="HXJ319" s="81"/>
      <c r="HXK319" s="81"/>
      <c r="HXL319" s="81"/>
      <c r="HXM319" s="81"/>
      <c r="HXN319" s="81"/>
      <c r="HXO319" s="81"/>
      <c r="HXP319" s="81"/>
      <c r="HXQ319" s="81"/>
      <c r="HXR319" s="81"/>
      <c r="HXS319" s="81"/>
      <c r="HXT319" s="81"/>
      <c r="HXU319" s="81"/>
      <c r="HXV319" s="81"/>
      <c r="HXW319" s="81"/>
      <c r="HXX319" s="81"/>
      <c r="HXY319" s="81"/>
      <c r="HXZ319" s="81"/>
      <c r="HYA319" s="81"/>
      <c r="HYB319" s="81"/>
      <c r="HYC319" s="81"/>
      <c r="HYD319" s="81"/>
      <c r="HYE319" s="81"/>
      <c r="HYF319" s="81"/>
      <c r="HYG319" s="81"/>
      <c r="HYH319" s="81"/>
      <c r="HYI319" s="81"/>
      <c r="HYJ319" s="81"/>
      <c r="HYK319" s="81"/>
      <c r="HYL319" s="81"/>
      <c r="HYM319" s="81"/>
      <c r="HYN319" s="81"/>
      <c r="HYO319" s="81"/>
      <c r="HYP319" s="81"/>
      <c r="HYQ319" s="81"/>
      <c r="HYR319" s="81"/>
      <c r="HYS319" s="81"/>
      <c r="HYT319" s="81"/>
      <c r="HYU319" s="81"/>
      <c r="HYV319" s="81"/>
      <c r="HYW319" s="81"/>
      <c r="HYX319" s="81"/>
      <c r="HYY319" s="81"/>
      <c r="HYZ319" s="81"/>
      <c r="HZA319" s="81"/>
      <c r="HZB319" s="81"/>
      <c r="HZC319" s="81"/>
      <c r="HZD319" s="81"/>
      <c r="HZE319" s="81"/>
      <c r="HZF319" s="81"/>
      <c r="HZG319" s="81"/>
      <c r="HZH319" s="81"/>
      <c r="HZI319" s="81"/>
      <c r="HZJ319" s="81"/>
      <c r="HZK319" s="81"/>
      <c r="HZL319" s="81"/>
      <c r="HZM319" s="81"/>
      <c r="HZN319" s="81"/>
      <c r="HZO319" s="81"/>
      <c r="HZP319" s="81"/>
      <c r="HZQ319" s="81"/>
      <c r="HZR319" s="81"/>
      <c r="HZS319" s="81"/>
      <c r="HZT319" s="81"/>
      <c r="HZU319" s="81"/>
      <c r="HZV319" s="81"/>
      <c r="HZW319" s="81"/>
      <c r="HZX319" s="81"/>
      <c r="HZY319" s="81"/>
      <c r="HZZ319" s="81"/>
      <c r="IAA319" s="81"/>
      <c r="IAB319" s="81"/>
      <c r="IAC319" s="81"/>
      <c r="IAD319" s="81"/>
      <c r="IAE319" s="81"/>
      <c r="IAF319" s="81"/>
      <c r="IAG319" s="81"/>
      <c r="IAH319" s="81"/>
      <c r="IAI319" s="81"/>
      <c r="IAJ319" s="81"/>
      <c r="IAK319" s="81"/>
      <c r="IAL319" s="81"/>
      <c r="IAM319" s="81"/>
      <c r="IAN319" s="81"/>
      <c r="IAO319" s="81"/>
      <c r="IAP319" s="81"/>
      <c r="IAQ319" s="81"/>
      <c r="IAR319" s="81"/>
      <c r="IAS319" s="81"/>
      <c r="IAT319" s="81"/>
      <c r="IAU319" s="81"/>
      <c r="IAV319" s="81"/>
      <c r="IAW319" s="81"/>
      <c r="IAX319" s="81"/>
      <c r="IAY319" s="81"/>
      <c r="IAZ319" s="81"/>
      <c r="IBA319" s="81"/>
      <c r="IBB319" s="81"/>
      <c r="IBC319" s="81"/>
      <c r="IBD319" s="81"/>
      <c r="IBE319" s="81"/>
      <c r="IBF319" s="81"/>
      <c r="IBG319" s="81"/>
      <c r="IBH319" s="81"/>
      <c r="IBI319" s="81"/>
      <c r="IBJ319" s="81"/>
      <c r="IBK319" s="81"/>
      <c r="IBL319" s="81"/>
      <c r="IBM319" s="81"/>
      <c r="IBN319" s="81"/>
      <c r="IBO319" s="81"/>
      <c r="IBP319" s="81"/>
      <c r="IBQ319" s="81"/>
      <c r="IBR319" s="81"/>
      <c r="IBS319" s="81"/>
      <c r="IBT319" s="81"/>
      <c r="IBU319" s="81"/>
      <c r="IBV319" s="81"/>
      <c r="IBW319" s="81"/>
      <c r="IBX319" s="81"/>
      <c r="IBY319" s="81"/>
      <c r="IBZ319" s="81"/>
      <c r="ICA319" s="81"/>
      <c r="ICB319" s="81"/>
      <c r="ICC319" s="81"/>
      <c r="ICD319" s="81"/>
      <c r="ICE319" s="81"/>
      <c r="ICF319" s="81"/>
      <c r="ICG319" s="81"/>
      <c r="ICH319" s="81"/>
      <c r="ICI319" s="81"/>
      <c r="ICJ319" s="81"/>
      <c r="ICK319" s="81"/>
      <c r="ICL319" s="81"/>
      <c r="ICM319" s="81"/>
      <c r="ICN319" s="81"/>
      <c r="ICO319" s="81"/>
      <c r="ICP319" s="81"/>
      <c r="ICQ319" s="81"/>
      <c r="ICR319" s="81"/>
      <c r="ICS319" s="81"/>
      <c r="ICT319" s="81"/>
      <c r="ICU319" s="81"/>
      <c r="ICV319" s="81"/>
      <c r="ICW319" s="81"/>
      <c r="ICX319" s="81"/>
      <c r="ICY319" s="81"/>
      <c r="ICZ319" s="81"/>
      <c r="IDA319" s="81"/>
      <c r="IDB319" s="81"/>
      <c r="IDC319" s="81"/>
      <c r="IDD319" s="81"/>
      <c r="IDE319" s="81"/>
      <c r="IDF319" s="81"/>
      <c r="IDG319" s="81"/>
      <c r="IDH319" s="81"/>
      <c r="IDI319" s="81"/>
      <c r="IDJ319" s="81"/>
      <c r="IDK319" s="81"/>
      <c r="IDL319" s="81"/>
      <c r="IDM319" s="81"/>
      <c r="IDN319" s="81"/>
      <c r="IDO319" s="81"/>
      <c r="IDP319" s="81"/>
      <c r="IDQ319" s="81"/>
      <c r="IDR319" s="81"/>
      <c r="IDS319" s="81"/>
      <c r="IDT319" s="81"/>
      <c r="IDU319" s="81"/>
      <c r="IDV319" s="81"/>
      <c r="IDW319" s="81"/>
      <c r="IDX319" s="81"/>
      <c r="IDY319" s="81"/>
      <c r="IDZ319" s="81"/>
      <c r="IEA319" s="81"/>
      <c r="IEB319" s="81"/>
      <c r="IEC319" s="81"/>
      <c r="IED319" s="81"/>
      <c r="IEE319" s="81"/>
      <c r="IEF319" s="81"/>
      <c r="IEG319" s="81"/>
      <c r="IEH319" s="81"/>
      <c r="IEI319" s="81"/>
      <c r="IEJ319" s="81"/>
      <c r="IEK319" s="81"/>
      <c r="IEL319" s="81"/>
      <c r="IEM319" s="81"/>
      <c r="IEN319" s="81"/>
      <c r="IEO319" s="81"/>
      <c r="IEP319" s="81"/>
      <c r="IEQ319" s="81"/>
      <c r="IER319" s="81"/>
      <c r="IES319" s="81"/>
      <c r="IET319" s="81"/>
      <c r="IEU319" s="81"/>
      <c r="IEV319" s="81"/>
      <c r="IEW319" s="81"/>
      <c r="IEX319" s="81"/>
      <c r="IEY319" s="81"/>
      <c r="IEZ319" s="81"/>
      <c r="IFA319" s="81"/>
      <c r="IFB319" s="81"/>
      <c r="IFC319" s="81"/>
      <c r="IFD319" s="81"/>
      <c r="IFE319" s="81"/>
      <c r="IFF319" s="81"/>
      <c r="IFG319" s="81"/>
      <c r="IFH319" s="81"/>
      <c r="IFI319" s="81"/>
      <c r="IFJ319" s="81"/>
      <c r="IFK319" s="81"/>
      <c r="IFL319" s="81"/>
      <c r="IFM319" s="81"/>
      <c r="IFN319" s="81"/>
      <c r="IFO319" s="81"/>
      <c r="IFP319" s="81"/>
      <c r="IFQ319" s="81"/>
      <c r="IFR319" s="81"/>
      <c r="IFS319" s="81"/>
      <c r="IFT319" s="81"/>
      <c r="IFU319" s="81"/>
      <c r="IFV319" s="81"/>
      <c r="IFW319" s="81"/>
      <c r="IFX319" s="81"/>
      <c r="IFY319" s="81"/>
      <c r="IFZ319" s="81"/>
      <c r="IGA319" s="81"/>
      <c r="IGB319" s="81"/>
      <c r="IGC319" s="81"/>
      <c r="IGD319" s="81"/>
      <c r="IGE319" s="81"/>
      <c r="IGF319" s="81"/>
      <c r="IGG319" s="81"/>
      <c r="IGH319" s="81"/>
      <c r="IGI319" s="81"/>
      <c r="IGJ319" s="81"/>
      <c r="IGK319" s="81"/>
      <c r="IGL319" s="81"/>
      <c r="IGM319" s="81"/>
      <c r="IGN319" s="81"/>
      <c r="IGO319" s="81"/>
      <c r="IGP319" s="81"/>
      <c r="IGQ319" s="81"/>
      <c r="IGR319" s="81"/>
      <c r="IGS319" s="81"/>
      <c r="IGT319" s="81"/>
      <c r="IGU319" s="81"/>
      <c r="IGV319" s="81"/>
      <c r="IGW319" s="81"/>
      <c r="IGX319" s="81"/>
      <c r="IGY319" s="81"/>
      <c r="IGZ319" s="81"/>
      <c r="IHA319" s="81"/>
      <c r="IHB319" s="81"/>
      <c r="IHC319" s="81"/>
      <c r="IHD319" s="81"/>
      <c r="IHE319" s="81"/>
      <c r="IHF319" s="81"/>
      <c r="IHG319" s="81"/>
      <c r="IHH319" s="81"/>
      <c r="IHI319" s="81"/>
      <c r="IHJ319" s="81"/>
      <c r="IHK319" s="81"/>
      <c r="IHL319" s="81"/>
      <c r="IHM319" s="81"/>
      <c r="IHN319" s="81"/>
      <c r="IHO319" s="81"/>
      <c r="IHP319" s="81"/>
      <c r="IHQ319" s="81"/>
      <c r="IHR319" s="81"/>
      <c r="IHS319" s="81"/>
      <c r="IHT319" s="81"/>
      <c r="IHU319" s="81"/>
      <c r="IHV319" s="81"/>
      <c r="IHW319" s="81"/>
      <c r="IHX319" s="81"/>
      <c r="IHY319" s="81"/>
      <c r="IHZ319" s="81"/>
      <c r="IIA319" s="81"/>
      <c r="IIB319" s="81"/>
      <c r="IIC319" s="81"/>
      <c r="IID319" s="81"/>
      <c r="IIE319" s="81"/>
      <c r="IIF319" s="81"/>
      <c r="IIG319" s="81"/>
      <c r="IIH319" s="81"/>
      <c r="III319" s="81"/>
      <c r="IIJ319" s="81"/>
      <c r="IIK319" s="81"/>
      <c r="IIL319" s="81"/>
      <c r="IIM319" s="81"/>
      <c r="IIN319" s="81"/>
      <c r="IIO319" s="81"/>
      <c r="IIP319" s="81"/>
      <c r="IIQ319" s="81"/>
      <c r="IIR319" s="81"/>
      <c r="IIS319" s="81"/>
      <c r="IIT319" s="81"/>
      <c r="IIU319" s="81"/>
      <c r="IIV319" s="81"/>
      <c r="IIW319" s="81"/>
      <c r="IIX319" s="81"/>
      <c r="IIY319" s="81"/>
      <c r="IIZ319" s="81"/>
      <c r="IJA319" s="81"/>
      <c r="IJB319" s="81"/>
      <c r="IJC319" s="81"/>
      <c r="IJD319" s="81"/>
      <c r="IJE319" s="81"/>
      <c r="IJF319" s="81"/>
      <c r="IJG319" s="81"/>
      <c r="IJH319" s="81"/>
      <c r="IJI319" s="81"/>
      <c r="IJJ319" s="81"/>
      <c r="IJK319" s="81"/>
      <c r="IJL319" s="81"/>
      <c r="IJM319" s="81"/>
      <c r="IJN319" s="81"/>
      <c r="IJO319" s="81"/>
      <c r="IJP319" s="81"/>
      <c r="IJQ319" s="81"/>
      <c r="IJR319" s="81"/>
      <c r="IJS319" s="81"/>
      <c r="IJT319" s="81"/>
      <c r="IJU319" s="81"/>
      <c r="IJV319" s="81"/>
      <c r="IJW319" s="81"/>
      <c r="IJX319" s="81"/>
      <c r="IJY319" s="81"/>
      <c r="IJZ319" s="81"/>
      <c r="IKA319" s="81"/>
      <c r="IKB319" s="81"/>
      <c r="IKC319" s="81"/>
      <c r="IKD319" s="81"/>
      <c r="IKE319" s="81"/>
      <c r="IKF319" s="81"/>
      <c r="IKG319" s="81"/>
      <c r="IKH319" s="81"/>
      <c r="IKI319" s="81"/>
      <c r="IKJ319" s="81"/>
      <c r="IKK319" s="81"/>
      <c r="IKL319" s="81"/>
      <c r="IKM319" s="81"/>
      <c r="IKN319" s="81"/>
      <c r="IKO319" s="81"/>
      <c r="IKP319" s="81"/>
      <c r="IKQ319" s="81"/>
      <c r="IKR319" s="81"/>
      <c r="IKS319" s="81"/>
      <c r="IKT319" s="81"/>
      <c r="IKU319" s="81"/>
      <c r="IKV319" s="81"/>
      <c r="IKW319" s="81"/>
      <c r="IKX319" s="81"/>
      <c r="IKY319" s="81"/>
      <c r="IKZ319" s="81"/>
      <c r="ILA319" s="81"/>
      <c r="ILB319" s="81"/>
      <c r="ILC319" s="81"/>
      <c r="ILD319" s="81"/>
      <c r="ILE319" s="81"/>
      <c r="ILF319" s="81"/>
      <c r="ILG319" s="81"/>
      <c r="ILH319" s="81"/>
      <c r="ILI319" s="81"/>
      <c r="ILJ319" s="81"/>
      <c r="ILK319" s="81"/>
      <c r="ILL319" s="81"/>
      <c r="ILM319" s="81"/>
      <c r="ILN319" s="81"/>
      <c r="ILO319" s="81"/>
      <c r="ILP319" s="81"/>
      <c r="ILQ319" s="81"/>
      <c r="ILR319" s="81"/>
      <c r="ILS319" s="81"/>
      <c r="ILT319" s="81"/>
      <c r="ILU319" s="81"/>
      <c r="ILV319" s="81"/>
      <c r="ILW319" s="81"/>
      <c r="ILX319" s="81"/>
      <c r="ILY319" s="81"/>
      <c r="ILZ319" s="81"/>
      <c r="IMA319" s="81"/>
      <c r="IMB319" s="81"/>
      <c r="IMC319" s="81"/>
      <c r="IMD319" s="81"/>
      <c r="IME319" s="81"/>
      <c r="IMF319" s="81"/>
      <c r="IMG319" s="81"/>
      <c r="IMH319" s="81"/>
      <c r="IMI319" s="81"/>
      <c r="IMJ319" s="81"/>
      <c r="IMK319" s="81"/>
      <c r="IML319" s="81"/>
      <c r="IMM319" s="81"/>
      <c r="IMN319" s="81"/>
      <c r="IMO319" s="81"/>
      <c r="IMP319" s="81"/>
      <c r="IMQ319" s="81"/>
      <c r="IMR319" s="81"/>
      <c r="IMS319" s="81"/>
      <c r="IMT319" s="81"/>
      <c r="IMU319" s="81"/>
      <c r="IMV319" s="81"/>
      <c r="IMW319" s="81"/>
      <c r="IMX319" s="81"/>
      <c r="IMY319" s="81"/>
      <c r="IMZ319" s="81"/>
      <c r="INA319" s="81"/>
      <c r="INB319" s="81"/>
      <c r="INC319" s="81"/>
      <c r="IND319" s="81"/>
      <c r="INE319" s="81"/>
      <c r="INF319" s="81"/>
      <c r="ING319" s="81"/>
      <c r="INH319" s="81"/>
      <c r="INI319" s="81"/>
      <c r="INJ319" s="81"/>
      <c r="INK319" s="81"/>
      <c r="INL319" s="81"/>
      <c r="INM319" s="81"/>
      <c r="INN319" s="81"/>
      <c r="INO319" s="81"/>
      <c r="INP319" s="81"/>
      <c r="INQ319" s="81"/>
      <c r="INR319" s="81"/>
      <c r="INS319" s="81"/>
      <c r="INT319" s="81"/>
      <c r="INU319" s="81"/>
      <c r="INV319" s="81"/>
      <c r="INW319" s="81"/>
      <c r="INX319" s="81"/>
      <c r="INY319" s="81"/>
      <c r="INZ319" s="81"/>
      <c r="IOA319" s="81"/>
      <c r="IOB319" s="81"/>
      <c r="IOC319" s="81"/>
      <c r="IOD319" s="81"/>
      <c r="IOE319" s="81"/>
      <c r="IOF319" s="81"/>
      <c r="IOG319" s="81"/>
      <c r="IOH319" s="81"/>
      <c r="IOI319" s="81"/>
      <c r="IOJ319" s="81"/>
      <c r="IOK319" s="81"/>
      <c r="IOL319" s="81"/>
      <c r="IOM319" s="81"/>
      <c r="ION319" s="81"/>
      <c r="IOO319" s="81"/>
      <c r="IOP319" s="81"/>
      <c r="IOQ319" s="81"/>
      <c r="IOR319" s="81"/>
      <c r="IOS319" s="81"/>
      <c r="IOT319" s="81"/>
      <c r="IOU319" s="81"/>
      <c r="IOV319" s="81"/>
      <c r="IOW319" s="81"/>
      <c r="IOX319" s="81"/>
      <c r="IOY319" s="81"/>
      <c r="IOZ319" s="81"/>
      <c r="IPA319" s="81"/>
      <c r="IPB319" s="81"/>
      <c r="IPC319" s="81"/>
      <c r="IPD319" s="81"/>
      <c r="IPE319" s="81"/>
      <c r="IPF319" s="81"/>
      <c r="IPG319" s="81"/>
      <c r="IPH319" s="81"/>
      <c r="IPI319" s="81"/>
      <c r="IPJ319" s="81"/>
      <c r="IPK319" s="81"/>
      <c r="IPL319" s="81"/>
      <c r="IPM319" s="81"/>
      <c r="IPN319" s="81"/>
      <c r="IPO319" s="81"/>
      <c r="IPP319" s="81"/>
      <c r="IPQ319" s="81"/>
      <c r="IPR319" s="81"/>
      <c r="IPS319" s="81"/>
      <c r="IPT319" s="81"/>
      <c r="IPU319" s="81"/>
      <c r="IPV319" s="81"/>
      <c r="IPW319" s="81"/>
      <c r="IPX319" s="81"/>
      <c r="IPY319" s="81"/>
      <c r="IPZ319" s="81"/>
      <c r="IQA319" s="81"/>
      <c r="IQB319" s="81"/>
      <c r="IQC319" s="81"/>
      <c r="IQD319" s="81"/>
      <c r="IQE319" s="81"/>
      <c r="IQF319" s="81"/>
      <c r="IQG319" s="81"/>
      <c r="IQH319" s="81"/>
      <c r="IQI319" s="81"/>
      <c r="IQJ319" s="81"/>
      <c r="IQK319" s="81"/>
      <c r="IQL319" s="81"/>
      <c r="IQM319" s="81"/>
      <c r="IQN319" s="81"/>
      <c r="IQO319" s="81"/>
      <c r="IQP319" s="81"/>
      <c r="IQQ319" s="81"/>
      <c r="IQR319" s="81"/>
      <c r="IQS319" s="81"/>
      <c r="IQT319" s="81"/>
      <c r="IQU319" s="81"/>
      <c r="IQV319" s="81"/>
      <c r="IQW319" s="81"/>
      <c r="IQX319" s="81"/>
      <c r="IQY319" s="81"/>
      <c r="IQZ319" s="81"/>
      <c r="IRA319" s="81"/>
      <c r="IRB319" s="81"/>
      <c r="IRC319" s="81"/>
      <c r="IRD319" s="81"/>
      <c r="IRE319" s="81"/>
      <c r="IRF319" s="81"/>
      <c r="IRG319" s="81"/>
      <c r="IRH319" s="81"/>
      <c r="IRI319" s="81"/>
      <c r="IRJ319" s="81"/>
      <c r="IRK319" s="81"/>
      <c r="IRL319" s="81"/>
      <c r="IRM319" s="81"/>
      <c r="IRN319" s="81"/>
      <c r="IRO319" s="81"/>
      <c r="IRP319" s="81"/>
      <c r="IRQ319" s="81"/>
      <c r="IRR319" s="81"/>
      <c r="IRS319" s="81"/>
      <c r="IRT319" s="81"/>
      <c r="IRU319" s="81"/>
      <c r="IRV319" s="81"/>
      <c r="IRW319" s="81"/>
      <c r="IRX319" s="81"/>
      <c r="IRY319" s="81"/>
      <c r="IRZ319" s="81"/>
      <c r="ISA319" s="81"/>
      <c r="ISB319" s="81"/>
      <c r="ISC319" s="81"/>
      <c r="ISD319" s="81"/>
      <c r="ISE319" s="81"/>
      <c r="ISF319" s="81"/>
      <c r="ISG319" s="81"/>
      <c r="ISH319" s="81"/>
      <c r="ISI319" s="81"/>
      <c r="ISJ319" s="81"/>
      <c r="ISK319" s="81"/>
      <c r="ISL319" s="81"/>
      <c r="ISM319" s="81"/>
      <c r="ISN319" s="81"/>
      <c r="ISO319" s="81"/>
      <c r="ISP319" s="81"/>
      <c r="ISQ319" s="81"/>
      <c r="ISR319" s="81"/>
      <c r="ISS319" s="81"/>
      <c r="IST319" s="81"/>
      <c r="ISU319" s="81"/>
      <c r="ISV319" s="81"/>
      <c r="ISW319" s="81"/>
      <c r="ISX319" s="81"/>
      <c r="ISY319" s="81"/>
      <c r="ISZ319" s="81"/>
      <c r="ITA319" s="81"/>
      <c r="ITB319" s="81"/>
      <c r="ITC319" s="81"/>
      <c r="ITD319" s="81"/>
      <c r="ITE319" s="81"/>
      <c r="ITF319" s="81"/>
      <c r="ITG319" s="81"/>
      <c r="ITH319" s="81"/>
      <c r="ITI319" s="81"/>
      <c r="ITJ319" s="81"/>
      <c r="ITK319" s="81"/>
      <c r="ITL319" s="81"/>
      <c r="ITM319" s="81"/>
      <c r="ITN319" s="81"/>
      <c r="ITO319" s="81"/>
      <c r="ITP319" s="81"/>
      <c r="ITQ319" s="81"/>
      <c r="ITR319" s="81"/>
      <c r="ITS319" s="81"/>
      <c r="ITT319" s="81"/>
      <c r="ITU319" s="81"/>
      <c r="ITV319" s="81"/>
      <c r="ITW319" s="81"/>
      <c r="ITX319" s="81"/>
      <c r="ITY319" s="81"/>
      <c r="ITZ319" s="81"/>
      <c r="IUA319" s="81"/>
      <c r="IUB319" s="81"/>
      <c r="IUC319" s="81"/>
      <c r="IUD319" s="81"/>
      <c r="IUE319" s="81"/>
      <c r="IUF319" s="81"/>
      <c r="IUG319" s="81"/>
      <c r="IUH319" s="81"/>
      <c r="IUI319" s="81"/>
      <c r="IUJ319" s="81"/>
      <c r="IUK319" s="81"/>
      <c r="IUL319" s="81"/>
      <c r="IUM319" s="81"/>
      <c r="IUN319" s="81"/>
      <c r="IUO319" s="81"/>
      <c r="IUP319" s="81"/>
      <c r="IUQ319" s="81"/>
      <c r="IUR319" s="81"/>
      <c r="IUS319" s="81"/>
      <c r="IUT319" s="81"/>
      <c r="IUU319" s="81"/>
      <c r="IUV319" s="81"/>
      <c r="IUW319" s="81"/>
      <c r="IUX319" s="81"/>
      <c r="IUY319" s="81"/>
      <c r="IUZ319" s="81"/>
      <c r="IVA319" s="81"/>
      <c r="IVB319" s="81"/>
      <c r="IVC319" s="81"/>
      <c r="IVD319" s="81"/>
      <c r="IVE319" s="81"/>
      <c r="IVF319" s="81"/>
      <c r="IVG319" s="81"/>
      <c r="IVH319" s="81"/>
      <c r="IVI319" s="81"/>
      <c r="IVJ319" s="81"/>
      <c r="IVK319" s="81"/>
      <c r="IVL319" s="81"/>
      <c r="IVM319" s="81"/>
      <c r="IVN319" s="81"/>
      <c r="IVO319" s="81"/>
      <c r="IVP319" s="81"/>
      <c r="IVQ319" s="81"/>
      <c r="IVR319" s="81"/>
      <c r="IVS319" s="81"/>
      <c r="IVT319" s="81"/>
      <c r="IVU319" s="81"/>
      <c r="IVV319" s="81"/>
      <c r="IVW319" s="81"/>
      <c r="IVX319" s="81"/>
      <c r="IVY319" s="81"/>
      <c r="IVZ319" s="81"/>
      <c r="IWA319" s="81"/>
      <c r="IWB319" s="81"/>
      <c r="IWC319" s="81"/>
      <c r="IWD319" s="81"/>
      <c r="IWE319" s="81"/>
      <c r="IWF319" s="81"/>
      <c r="IWG319" s="81"/>
      <c r="IWH319" s="81"/>
      <c r="IWI319" s="81"/>
      <c r="IWJ319" s="81"/>
      <c r="IWK319" s="81"/>
      <c r="IWL319" s="81"/>
      <c r="IWM319" s="81"/>
      <c r="IWN319" s="81"/>
      <c r="IWO319" s="81"/>
      <c r="IWP319" s="81"/>
      <c r="IWQ319" s="81"/>
      <c r="IWR319" s="81"/>
      <c r="IWS319" s="81"/>
      <c r="IWT319" s="81"/>
      <c r="IWU319" s="81"/>
      <c r="IWV319" s="81"/>
      <c r="IWW319" s="81"/>
      <c r="IWX319" s="81"/>
      <c r="IWY319" s="81"/>
      <c r="IWZ319" s="81"/>
      <c r="IXA319" s="81"/>
      <c r="IXB319" s="81"/>
      <c r="IXC319" s="81"/>
      <c r="IXD319" s="81"/>
      <c r="IXE319" s="81"/>
      <c r="IXF319" s="81"/>
      <c r="IXG319" s="81"/>
      <c r="IXH319" s="81"/>
      <c r="IXI319" s="81"/>
      <c r="IXJ319" s="81"/>
      <c r="IXK319" s="81"/>
      <c r="IXL319" s="81"/>
      <c r="IXM319" s="81"/>
      <c r="IXN319" s="81"/>
      <c r="IXO319" s="81"/>
      <c r="IXP319" s="81"/>
      <c r="IXQ319" s="81"/>
      <c r="IXR319" s="81"/>
      <c r="IXS319" s="81"/>
      <c r="IXT319" s="81"/>
      <c r="IXU319" s="81"/>
      <c r="IXV319" s="81"/>
      <c r="IXW319" s="81"/>
      <c r="IXX319" s="81"/>
      <c r="IXY319" s="81"/>
      <c r="IXZ319" s="81"/>
      <c r="IYA319" s="81"/>
      <c r="IYB319" s="81"/>
      <c r="IYC319" s="81"/>
      <c r="IYD319" s="81"/>
      <c r="IYE319" s="81"/>
      <c r="IYF319" s="81"/>
      <c r="IYG319" s="81"/>
      <c r="IYH319" s="81"/>
      <c r="IYI319" s="81"/>
      <c r="IYJ319" s="81"/>
      <c r="IYK319" s="81"/>
      <c r="IYL319" s="81"/>
      <c r="IYM319" s="81"/>
      <c r="IYN319" s="81"/>
      <c r="IYO319" s="81"/>
      <c r="IYP319" s="81"/>
      <c r="IYQ319" s="81"/>
      <c r="IYR319" s="81"/>
      <c r="IYS319" s="81"/>
      <c r="IYT319" s="81"/>
      <c r="IYU319" s="81"/>
      <c r="IYV319" s="81"/>
      <c r="IYW319" s="81"/>
      <c r="IYX319" s="81"/>
      <c r="IYY319" s="81"/>
      <c r="IYZ319" s="81"/>
      <c r="IZA319" s="81"/>
      <c r="IZB319" s="81"/>
      <c r="IZC319" s="81"/>
      <c r="IZD319" s="81"/>
      <c r="IZE319" s="81"/>
      <c r="IZF319" s="81"/>
      <c r="IZG319" s="81"/>
      <c r="IZH319" s="81"/>
      <c r="IZI319" s="81"/>
      <c r="IZJ319" s="81"/>
      <c r="IZK319" s="81"/>
      <c r="IZL319" s="81"/>
      <c r="IZM319" s="81"/>
      <c r="IZN319" s="81"/>
      <c r="IZO319" s="81"/>
      <c r="IZP319" s="81"/>
      <c r="IZQ319" s="81"/>
      <c r="IZR319" s="81"/>
      <c r="IZS319" s="81"/>
      <c r="IZT319" s="81"/>
      <c r="IZU319" s="81"/>
      <c r="IZV319" s="81"/>
      <c r="IZW319" s="81"/>
      <c r="IZX319" s="81"/>
      <c r="IZY319" s="81"/>
      <c r="IZZ319" s="81"/>
      <c r="JAA319" s="81"/>
      <c r="JAB319" s="81"/>
      <c r="JAC319" s="81"/>
      <c r="JAD319" s="81"/>
      <c r="JAE319" s="81"/>
      <c r="JAF319" s="81"/>
      <c r="JAG319" s="81"/>
      <c r="JAH319" s="81"/>
      <c r="JAI319" s="81"/>
      <c r="JAJ319" s="81"/>
      <c r="JAK319" s="81"/>
      <c r="JAL319" s="81"/>
      <c r="JAM319" s="81"/>
      <c r="JAN319" s="81"/>
      <c r="JAO319" s="81"/>
      <c r="JAP319" s="81"/>
      <c r="JAQ319" s="81"/>
      <c r="JAR319" s="81"/>
      <c r="JAS319" s="81"/>
      <c r="JAT319" s="81"/>
      <c r="JAU319" s="81"/>
      <c r="JAV319" s="81"/>
      <c r="JAW319" s="81"/>
      <c r="JAX319" s="81"/>
      <c r="JAY319" s="81"/>
      <c r="JAZ319" s="81"/>
      <c r="JBA319" s="81"/>
      <c r="JBB319" s="81"/>
      <c r="JBC319" s="81"/>
      <c r="JBD319" s="81"/>
      <c r="JBE319" s="81"/>
      <c r="JBF319" s="81"/>
      <c r="JBG319" s="81"/>
      <c r="JBH319" s="81"/>
      <c r="JBI319" s="81"/>
      <c r="JBJ319" s="81"/>
      <c r="JBK319" s="81"/>
      <c r="JBL319" s="81"/>
      <c r="JBM319" s="81"/>
      <c r="JBN319" s="81"/>
      <c r="JBO319" s="81"/>
      <c r="JBP319" s="81"/>
      <c r="JBQ319" s="81"/>
      <c r="JBR319" s="81"/>
      <c r="JBS319" s="81"/>
      <c r="JBT319" s="81"/>
      <c r="JBU319" s="81"/>
      <c r="JBV319" s="81"/>
      <c r="JBW319" s="81"/>
      <c r="JBX319" s="81"/>
      <c r="JBY319" s="81"/>
      <c r="JBZ319" s="81"/>
      <c r="JCA319" s="81"/>
      <c r="JCB319" s="81"/>
      <c r="JCC319" s="81"/>
      <c r="JCD319" s="81"/>
      <c r="JCE319" s="81"/>
      <c r="JCF319" s="81"/>
      <c r="JCG319" s="81"/>
      <c r="JCH319" s="81"/>
      <c r="JCI319" s="81"/>
      <c r="JCJ319" s="81"/>
      <c r="JCK319" s="81"/>
      <c r="JCL319" s="81"/>
      <c r="JCM319" s="81"/>
      <c r="JCN319" s="81"/>
      <c r="JCO319" s="81"/>
      <c r="JCP319" s="81"/>
      <c r="JCQ319" s="81"/>
      <c r="JCR319" s="81"/>
      <c r="JCS319" s="81"/>
      <c r="JCT319" s="81"/>
      <c r="JCU319" s="81"/>
      <c r="JCV319" s="81"/>
      <c r="JCW319" s="81"/>
      <c r="JCX319" s="81"/>
      <c r="JCY319" s="81"/>
      <c r="JCZ319" s="81"/>
      <c r="JDA319" s="81"/>
      <c r="JDB319" s="81"/>
      <c r="JDC319" s="81"/>
      <c r="JDD319" s="81"/>
      <c r="JDE319" s="81"/>
      <c r="JDF319" s="81"/>
      <c r="JDG319" s="81"/>
      <c r="JDH319" s="81"/>
      <c r="JDI319" s="81"/>
      <c r="JDJ319" s="81"/>
      <c r="JDK319" s="81"/>
      <c r="JDL319" s="81"/>
      <c r="JDM319" s="81"/>
      <c r="JDN319" s="81"/>
      <c r="JDO319" s="81"/>
      <c r="JDP319" s="81"/>
      <c r="JDQ319" s="81"/>
      <c r="JDR319" s="81"/>
      <c r="JDS319" s="81"/>
      <c r="JDT319" s="81"/>
      <c r="JDU319" s="81"/>
      <c r="JDV319" s="81"/>
      <c r="JDW319" s="81"/>
      <c r="JDX319" s="81"/>
      <c r="JDY319" s="81"/>
      <c r="JDZ319" s="81"/>
      <c r="JEA319" s="81"/>
      <c r="JEB319" s="81"/>
      <c r="JEC319" s="81"/>
      <c r="JED319" s="81"/>
      <c r="JEE319" s="81"/>
      <c r="JEF319" s="81"/>
      <c r="JEG319" s="81"/>
      <c r="JEH319" s="81"/>
      <c r="JEI319" s="81"/>
      <c r="JEJ319" s="81"/>
      <c r="JEK319" s="81"/>
      <c r="JEL319" s="81"/>
      <c r="JEM319" s="81"/>
      <c r="JEN319" s="81"/>
      <c r="JEO319" s="81"/>
      <c r="JEP319" s="81"/>
      <c r="JEQ319" s="81"/>
      <c r="JER319" s="81"/>
      <c r="JES319" s="81"/>
      <c r="JET319" s="81"/>
      <c r="JEU319" s="81"/>
      <c r="JEV319" s="81"/>
      <c r="JEW319" s="81"/>
      <c r="JEX319" s="81"/>
      <c r="JEY319" s="81"/>
      <c r="JEZ319" s="81"/>
      <c r="JFA319" s="81"/>
      <c r="JFB319" s="81"/>
      <c r="JFC319" s="81"/>
      <c r="JFD319" s="81"/>
      <c r="JFE319" s="81"/>
      <c r="JFF319" s="81"/>
      <c r="JFG319" s="81"/>
      <c r="JFH319" s="81"/>
      <c r="JFI319" s="81"/>
      <c r="JFJ319" s="81"/>
      <c r="JFK319" s="81"/>
      <c r="JFL319" s="81"/>
      <c r="JFM319" s="81"/>
      <c r="JFN319" s="81"/>
      <c r="JFO319" s="81"/>
      <c r="JFP319" s="81"/>
      <c r="JFQ319" s="81"/>
      <c r="JFR319" s="81"/>
      <c r="JFS319" s="81"/>
      <c r="JFT319" s="81"/>
      <c r="JFU319" s="81"/>
      <c r="JFV319" s="81"/>
      <c r="JFW319" s="81"/>
      <c r="JFX319" s="81"/>
      <c r="JFY319" s="81"/>
      <c r="JFZ319" s="81"/>
      <c r="JGA319" s="81"/>
      <c r="JGB319" s="81"/>
      <c r="JGC319" s="81"/>
      <c r="JGD319" s="81"/>
      <c r="JGE319" s="81"/>
      <c r="JGF319" s="81"/>
      <c r="JGG319" s="81"/>
      <c r="JGH319" s="81"/>
      <c r="JGI319" s="81"/>
      <c r="JGJ319" s="81"/>
      <c r="JGK319" s="81"/>
      <c r="JGL319" s="81"/>
      <c r="JGM319" s="81"/>
      <c r="JGN319" s="81"/>
      <c r="JGO319" s="81"/>
      <c r="JGP319" s="81"/>
      <c r="JGQ319" s="81"/>
      <c r="JGR319" s="81"/>
      <c r="JGS319" s="81"/>
      <c r="JGT319" s="81"/>
      <c r="JGU319" s="81"/>
      <c r="JGV319" s="81"/>
      <c r="JGW319" s="81"/>
      <c r="JGX319" s="81"/>
      <c r="JGY319" s="81"/>
      <c r="JGZ319" s="81"/>
      <c r="JHA319" s="81"/>
      <c r="JHB319" s="81"/>
      <c r="JHC319" s="81"/>
      <c r="JHD319" s="81"/>
      <c r="JHE319" s="81"/>
      <c r="JHF319" s="81"/>
      <c r="JHG319" s="81"/>
      <c r="JHH319" s="81"/>
      <c r="JHI319" s="81"/>
      <c r="JHJ319" s="81"/>
      <c r="JHK319" s="81"/>
      <c r="JHL319" s="81"/>
      <c r="JHM319" s="81"/>
      <c r="JHN319" s="81"/>
      <c r="JHO319" s="81"/>
      <c r="JHP319" s="81"/>
      <c r="JHQ319" s="81"/>
      <c r="JHR319" s="81"/>
      <c r="JHS319" s="81"/>
      <c r="JHT319" s="81"/>
      <c r="JHU319" s="81"/>
      <c r="JHV319" s="81"/>
      <c r="JHW319" s="81"/>
      <c r="JHX319" s="81"/>
      <c r="JHY319" s="81"/>
      <c r="JHZ319" s="81"/>
      <c r="JIA319" s="81"/>
      <c r="JIB319" s="81"/>
      <c r="JIC319" s="81"/>
      <c r="JID319" s="81"/>
      <c r="JIE319" s="81"/>
      <c r="JIF319" s="81"/>
      <c r="JIG319" s="81"/>
      <c r="JIH319" s="81"/>
      <c r="JII319" s="81"/>
      <c r="JIJ319" s="81"/>
      <c r="JIK319" s="81"/>
      <c r="JIL319" s="81"/>
      <c r="JIM319" s="81"/>
      <c r="JIN319" s="81"/>
      <c r="JIO319" s="81"/>
      <c r="JIP319" s="81"/>
      <c r="JIQ319" s="81"/>
      <c r="JIR319" s="81"/>
      <c r="JIS319" s="81"/>
      <c r="JIT319" s="81"/>
      <c r="JIU319" s="81"/>
      <c r="JIV319" s="81"/>
      <c r="JIW319" s="81"/>
      <c r="JIX319" s="81"/>
      <c r="JIY319" s="81"/>
      <c r="JIZ319" s="81"/>
      <c r="JJA319" s="81"/>
      <c r="JJB319" s="81"/>
      <c r="JJC319" s="81"/>
      <c r="JJD319" s="81"/>
      <c r="JJE319" s="81"/>
      <c r="JJF319" s="81"/>
      <c r="JJG319" s="81"/>
      <c r="JJH319" s="81"/>
      <c r="JJI319" s="81"/>
      <c r="JJJ319" s="81"/>
      <c r="JJK319" s="81"/>
      <c r="JJL319" s="81"/>
      <c r="JJM319" s="81"/>
      <c r="JJN319" s="81"/>
      <c r="JJO319" s="81"/>
      <c r="JJP319" s="81"/>
      <c r="JJQ319" s="81"/>
      <c r="JJR319" s="81"/>
      <c r="JJS319" s="81"/>
      <c r="JJT319" s="81"/>
      <c r="JJU319" s="81"/>
      <c r="JJV319" s="81"/>
      <c r="JJW319" s="81"/>
      <c r="JJX319" s="81"/>
      <c r="JJY319" s="81"/>
      <c r="JJZ319" s="81"/>
      <c r="JKA319" s="81"/>
      <c r="JKB319" s="81"/>
      <c r="JKC319" s="81"/>
      <c r="JKD319" s="81"/>
      <c r="JKE319" s="81"/>
      <c r="JKF319" s="81"/>
      <c r="JKG319" s="81"/>
      <c r="JKH319" s="81"/>
      <c r="JKI319" s="81"/>
      <c r="JKJ319" s="81"/>
      <c r="JKK319" s="81"/>
      <c r="JKL319" s="81"/>
      <c r="JKM319" s="81"/>
      <c r="JKN319" s="81"/>
      <c r="JKO319" s="81"/>
      <c r="JKP319" s="81"/>
      <c r="JKQ319" s="81"/>
      <c r="JKR319" s="81"/>
      <c r="JKS319" s="81"/>
      <c r="JKT319" s="81"/>
      <c r="JKU319" s="81"/>
      <c r="JKV319" s="81"/>
      <c r="JKW319" s="81"/>
      <c r="JKX319" s="81"/>
      <c r="JKY319" s="81"/>
      <c r="JKZ319" s="81"/>
      <c r="JLA319" s="81"/>
      <c r="JLB319" s="81"/>
      <c r="JLC319" s="81"/>
      <c r="JLD319" s="81"/>
      <c r="JLE319" s="81"/>
      <c r="JLF319" s="81"/>
      <c r="JLG319" s="81"/>
      <c r="JLH319" s="81"/>
      <c r="JLI319" s="81"/>
      <c r="JLJ319" s="81"/>
      <c r="JLK319" s="81"/>
      <c r="JLL319" s="81"/>
      <c r="JLM319" s="81"/>
      <c r="JLN319" s="81"/>
      <c r="JLO319" s="81"/>
      <c r="JLP319" s="81"/>
      <c r="JLQ319" s="81"/>
      <c r="JLR319" s="81"/>
      <c r="JLS319" s="81"/>
      <c r="JLT319" s="81"/>
      <c r="JLU319" s="81"/>
      <c r="JLV319" s="81"/>
      <c r="JLW319" s="81"/>
      <c r="JLX319" s="81"/>
      <c r="JLY319" s="81"/>
      <c r="JLZ319" s="81"/>
      <c r="JMA319" s="81"/>
      <c r="JMB319" s="81"/>
      <c r="JMC319" s="81"/>
      <c r="JMD319" s="81"/>
      <c r="JME319" s="81"/>
      <c r="JMF319" s="81"/>
      <c r="JMG319" s="81"/>
      <c r="JMH319" s="81"/>
      <c r="JMI319" s="81"/>
      <c r="JMJ319" s="81"/>
      <c r="JMK319" s="81"/>
      <c r="JML319" s="81"/>
      <c r="JMM319" s="81"/>
      <c r="JMN319" s="81"/>
      <c r="JMO319" s="81"/>
      <c r="JMP319" s="81"/>
      <c r="JMQ319" s="81"/>
      <c r="JMR319" s="81"/>
      <c r="JMS319" s="81"/>
      <c r="JMT319" s="81"/>
      <c r="JMU319" s="81"/>
      <c r="JMV319" s="81"/>
      <c r="JMW319" s="81"/>
      <c r="JMX319" s="81"/>
      <c r="JMY319" s="81"/>
      <c r="JMZ319" s="81"/>
      <c r="JNA319" s="81"/>
      <c r="JNB319" s="81"/>
      <c r="JNC319" s="81"/>
      <c r="JND319" s="81"/>
      <c r="JNE319" s="81"/>
      <c r="JNF319" s="81"/>
      <c r="JNG319" s="81"/>
      <c r="JNH319" s="81"/>
      <c r="JNI319" s="81"/>
      <c r="JNJ319" s="81"/>
      <c r="JNK319" s="81"/>
      <c r="JNL319" s="81"/>
      <c r="JNM319" s="81"/>
      <c r="JNN319" s="81"/>
      <c r="JNO319" s="81"/>
      <c r="JNP319" s="81"/>
      <c r="JNQ319" s="81"/>
      <c r="JNR319" s="81"/>
      <c r="JNS319" s="81"/>
      <c r="JNT319" s="81"/>
      <c r="JNU319" s="81"/>
      <c r="JNV319" s="81"/>
      <c r="JNW319" s="81"/>
      <c r="JNX319" s="81"/>
      <c r="JNY319" s="81"/>
      <c r="JNZ319" s="81"/>
      <c r="JOA319" s="81"/>
      <c r="JOB319" s="81"/>
      <c r="JOC319" s="81"/>
      <c r="JOD319" s="81"/>
      <c r="JOE319" s="81"/>
      <c r="JOF319" s="81"/>
      <c r="JOG319" s="81"/>
      <c r="JOH319" s="81"/>
      <c r="JOI319" s="81"/>
      <c r="JOJ319" s="81"/>
      <c r="JOK319" s="81"/>
      <c r="JOL319" s="81"/>
      <c r="JOM319" s="81"/>
      <c r="JON319" s="81"/>
      <c r="JOO319" s="81"/>
      <c r="JOP319" s="81"/>
      <c r="JOQ319" s="81"/>
      <c r="JOR319" s="81"/>
      <c r="JOS319" s="81"/>
      <c r="JOT319" s="81"/>
      <c r="JOU319" s="81"/>
      <c r="JOV319" s="81"/>
      <c r="JOW319" s="81"/>
      <c r="JOX319" s="81"/>
      <c r="JOY319" s="81"/>
      <c r="JOZ319" s="81"/>
      <c r="JPA319" s="81"/>
      <c r="JPB319" s="81"/>
      <c r="JPC319" s="81"/>
      <c r="JPD319" s="81"/>
      <c r="JPE319" s="81"/>
      <c r="JPF319" s="81"/>
      <c r="JPG319" s="81"/>
      <c r="JPH319" s="81"/>
      <c r="JPI319" s="81"/>
      <c r="JPJ319" s="81"/>
      <c r="JPK319" s="81"/>
      <c r="JPL319" s="81"/>
      <c r="JPM319" s="81"/>
      <c r="JPN319" s="81"/>
      <c r="JPO319" s="81"/>
      <c r="JPP319" s="81"/>
      <c r="JPQ319" s="81"/>
      <c r="JPR319" s="81"/>
      <c r="JPS319" s="81"/>
      <c r="JPT319" s="81"/>
      <c r="JPU319" s="81"/>
      <c r="JPV319" s="81"/>
      <c r="JPW319" s="81"/>
      <c r="JPX319" s="81"/>
      <c r="JPY319" s="81"/>
      <c r="JPZ319" s="81"/>
      <c r="JQA319" s="81"/>
      <c r="JQB319" s="81"/>
      <c r="JQC319" s="81"/>
      <c r="JQD319" s="81"/>
      <c r="JQE319" s="81"/>
      <c r="JQF319" s="81"/>
      <c r="JQG319" s="81"/>
      <c r="JQH319" s="81"/>
      <c r="JQI319" s="81"/>
      <c r="JQJ319" s="81"/>
      <c r="JQK319" s="81"/>
      <c r="JQL319" s="81"/>
      <c r="JQM319" s="81"/>
      <c r="JQN319" s="81"/>
      <c r="JQO319" s="81"/>
      <c r="JQP319" s="81"/>
      <c r="JQQ319" s="81"/>
      <c r="JQR319" s="81"/>
      <c r="JQS319" s="81"/>
      <c r="JQT319" s="81"/>
      <c r="JQU319" s="81"/>
      <c r="JQV319" s="81"/>
      <c r="JQW319" s="81"/>
      <c r="JQX319" s="81"/>
      <c r="JQY319" s="81"/>
      <c r="JQZ319" s="81"/>
      <c r="JRA319" s="81"/>
      <c r="JRB319" s="81"/>
      <c r="JRC319" s="81"/>
      <c r="JRD319" s="81"/>
      <c r="JRE319" s="81"/>
      <c r="JRF319" s="81"/>
      <c r="JRG319" s="81"/>
      <c r="JRH319" s="81"/>
      <c r="JRI319" s="81"/>
      <c r="JRJ319" s="81"/>
      <c r="JRK319" s="81"/>
      <c r="JRL319" s="81"/>
      <c r="JRM319" s="81"/>
      <c r="JRN319" s="81"/>
      <c r="JRO319" s="81"/>
      <c r="JRP319" s="81"/>
      <c r="JRQ319" s="81"/>
      <c r="JRR319" s="81"/>
      <c r="JRS319" s="81"/>
      <c r="JRT319" s="81"/>
      <c r="JRU319" s="81"/>
      <c r="JRV319" s="81"/>
      <c r="JRW319" s="81"/>
      <c r="JRX319" s="81"/>
      <c r="JRY319" s="81"/>
      <c r="JRZ319" s="81"/>
      <c r="JSA319" s="81"/>
      <c r="JSB319" s="81"/>
      <c r="JSC319" s="81"/>
      <c r="JSD319" s="81"/>
      <c r="JSE319" s="81"/>
      <c r="JSF319" s="81"/>
      <c r="JSG319" s="81"/>
      <c r="JSH319" s="81"/>
      <c r="JSI319" s="81"/>
      <c r="JSJ319" s="81"/>
      <c r="JSK319" s="81"/>
      <c r="JSL319" s="81"/>
      <c r="JSM319" s="81"/>
      <c r="JSN319" s="81"/>
      <c r="JSO319" s="81"/>
      <c r="JSP319" s="81"/>
      <c r="JSQ319" s="81"/>
      <c r="JSR319" s="81"/>
      <c r="JSS319" s="81"/>
      <c r="JST319" s="81"/>
      <c r="JSU319" s="81"/>
      <c r="JSV319" s="81"/>
      <c r="JSW319" s="81"/>
      <c r="JSX319" s="81"/>
      <c r="JSY319" s="81"/>
      <c r="JSZ319" s="81"/>
      <c r="JTA319" s="81"/>
      <c r="JTB319" s="81"/>
      <c r="JTC319" s="81"/>
      <c r="JTD319" s="81"/>
      <c r="JTE319" s="81"/>
      <c r="JTF319" s="81"/>
      <c r="JTG319" s="81"/>
      <c r="JTH319" s="81"/>
      <c r="JTI319" s="81"/>
      <c r="JTJ319" s="81"/>
      <c r="JTK319" s="81"/>
      <c r="JTL319" s="81"/>
      <c r="JTM319" s="81"/>
      <c r="JTN319" s="81"/>
      <c r="JTO319" s="81"/>
      <c r="JTP319" s="81"/>
      <c r="JTQ319" s="81"/>
      <c r="JTR319" s="81"/>
      <c r="JTS319" s="81"/>
      <c r="JTT319" s="81"/>
      <c r="JTU319" s="81"/>
      <c r="JTV319" s="81"/>
      <c r="JTW319" s="81"/>
      <c r="JTX319" s="81"/>
      <c r="JTY319" s="81"/>
      <c r="JTZ319" s="81"/>
      <c r="JUA319" s="81"/>
      <c r="JUB319" s="81"/>
      <c r="JUC319" s="81"/>
      <c r="JUD319" s="81"/>
      <c r="JUE319" s="81"/>
      <c r="JUF319" s="81"/>
      <c r="JUG319" s="81"/>
      <c r="JUH319" s="81"/>
      <c r="JUI319" s="81"/>
      <c r="JUJ319" s="81"/>
      <c r="JUK319" s="81"/>
      <c r="JUL319" s="81"/>
      <c r="JUM319" s="81"/>
      <c r="JUN319" s="81"/>
      <c r="JUO319" s="81"/>
      <c r="JUP319" s="81"/>
      <c r="JUQ319" s="81"/>
      <c r="JUR319" s="81"/>
      <c r="JUS319" s="81"/>
      <c r="JUT319" s="81"/>
      <c r="JUU319" s="81"/>
      <c r="JUV319" s="81"/>
      <c r="JUW319" s="81"/>
      <c r="JUX319" s="81"/>
      <c r="JUY319" s="81"/>
      <c r="JUZ319" s="81"/>
      <c r="JVA319" s="81"/>
      <c r="JVB319" s="81"/>
      <c r="JVC319" s="81"/>
      <c r="JVD319" s="81"/>
      <c r="JVE319" s="81"/>
      <c r="JVF319" s="81"/>
      <c r="JVG319" s="81"/>
      <c r="JVH319" s="81"/>
      <c r="JVI319" s="81"/>
      <c r="JVJ319" s="81"/>
      <c r="JVK319" s="81"/>
      <c r="JVL319" s="81"/>
      <c r="JVM319" s="81"/>
      <c r="JVN319" s="81"/>
      <c r="JVO319" s="81"/>
      <c r="JVP319" s="81"/>
      <c r="JVQ319" s="81"/>
      <c r="JVR319" s="81"/>
      <c r="JVS319" s="81"/>
      <c r="JVT319" s="81"/>
      <c r="JVU319" s="81"/>
      <c r="JVV319" s="81"/>
      <c r="JVW319" s="81"/>
      <c r="JVX319" s="81"/>
      <c r="JVY319" s="81"/>
      <c r="JVZ319" s="81"/>
      <c r="JWA319" s="81"/>
      <c r="JWB319" s="81"/>
      <c r="JWC319" s="81"/>
      <c r="JWD319" s="81"/>
      <c r="JWE319" s="81"/>
      <c r="JWF319" s="81"/>
      <c r="JWG319" s="81"/>
      <c r="JWH319" s="81"/>
      <c r="JWI319" s="81"/>
      <c r="JWJ319" s="81"/>
      <c r="JWK319" s="81"/>
      <c r="JWL319" s="81"/>
      <c r="JWM319" s="81"/>
      <c r="JWN319" s="81"/>
      <c r="JWO319" s="81"/>
      <c r="JWP319" s="81"/>
      <c r="JWQ319" s="81"/>
      <c r="JWR319" s="81"/>
      <c r="JWS319" s="81"/>
      <c r="JWT319" s="81"/>
      <c r="JWU319" s="81"/>
      <c r="JWV319" s="81"/>
      <c r="JWW319" s="81"/>
      <c r="JWX319" s="81"/>
      <c r="JWY319" s="81"/>
      <c r="JWZ319" s="81"/>
      <c r="JXA319" s="81"/>
      <c r="JXB319" s="81"/>
      <c r="JXC319" s="81"/>
      <c r="JXD319" s="81"/>
      <c r="JXE319" s="81"/>
      <c r="JXF319" s="81"/>
      <c r="JXG319" s="81"/>
      <c r="JXH319" s="81"/>
      <c r="JXI319" s="81"/>
      <c r="JXJ319" s="81"/>
      <c r="JXK319" s="81"/>
      <c r="JXL319" s="81"/>
      <c r="JXM319" s="81"/>
      <c r="JXN319" s="81"/>
      <c r="JXO319" s="81"/>
      <c r="JXP319" s="81"/>
      <c r="JXQ319" s="81"/>
      <c r="JXR319" s="81"/>
      <c r="JXS319" s="81"/>
      <c r="JXT319" s="81"/>
      <c r="JXU319" s="81"/>
      <c r="JXV319" s="81"/>
      <c r="JXW319" s="81"/>
      <c r="JXX319" s="81"/>
      <c r="JXY319" s="81"/>
      <c r="JXZ319" s="81"/>
      <c r="JYA319" s="81"/>
      <c r="JYB319" s="81"/>
      <c r="JYC319" s="81"/>
      <c r="JYD319" s="81"/>
      <c r="JYE319" s="81"/>
      <c r="JYF319" s="81"/>
      <c r="JYG319" s="81"/>
      <c r="JYH319" s="81"/>
      <c r="JYI319" s="81"/>
      <c r="JYJ319" s="81"/>
      <c r="JYK319" s="81"/>
      <c r="JYL319" s="81"/>
      <c r="JYM319" s="81"/>
      <c r="JYN319" s="81"/>
      <c r="JYO319" s="81"/>
      <c r="JYP319" s="81"/>
      <c r="JYQ319" s="81"/>
      <c r="JYR319" s="81"/>
      <c r="JYS319" s="81"/>
      <c r="JYT319" s="81"/>
      <c r="JYU319" s="81"/>
      <c r="JYV319" s="81"/>
      <c r="JYW319" s="81"/>
      <c r="JYX319" s="81"/>
      <c r="JYY319" s="81"/>
      <c r="JYZ319" s="81"/>
      <c r="JZA319" s="81"/>
      <c r="JZB319" s="81"/>
      <c r="JZC319" s="81"/>
      <c r="JZD319" s="81"/>
      <c r="JZE319" s="81"/>
      <c r="JZF319" s="81"/>
      <c r="JZG319" s="81"/>
      <c r="JZH319" s="81"/>
      <c r="JZI319" s="81"/>
      <c r="JZJ319" s="81"/>
      <c r="JZK319" s="81"/>
      <c r="JZL319" s="81"/>
      <c r="JZM319" s="81"/>
      <c r="JZN319" s="81"/>
      <c r="JZO319" s="81"/>
      <c r="JZP319" s="81"/>
      <c r="JZQ319" s="81"/>
      <c r="JZR319" s="81"/>
      <c r="JZS319" s="81"/>
      <c r="JZT319" s="81"/>
      <c r="JZU319" s="81"/>
      <c r="JZV319" s="81"/>
      <c r="JZW319" s="81"/>
      <c r="JZX319" s="81"/>
      <c r="JZY319" s="81"/>
      <c r="JZZ319" s="81"/>
      <c r="KAA319" s="81"/>
      <c r="KAB319" s="81"/>
      <c r="KAC319" s="81"/>
      <c r="KAD319" s="81"/>
      <c r="KAE319" s="81"/>
      <c r="KAF319" s="81"/>
      <c r="KAG319" s="81"/>
      <c r="KAH319" s="81"/>
      <c r="KAI319" s="81"/>
      <c r="KAJ319" s="81"/>
      <c r="KAK319" s="81"/>
      <c r="KAL319" s="81"/>
      <c r="KAM319" s="81"/>
      <c r="KAN319" s="81"/>
      <c r="KAO319" s="81"/>
      <c r="KAP319" s="81"/>
      <c r="KAQ319" s="81"/>
      <c r="KAR319" s="81"/>
      <c r="KAS319" s="81"/>
      <c r="KAT319" s="81"/>
      <c r="KAU319" s="81"/>
      <c r="KAV319" s="81"/>
      <c r="KAW319" s="81"/>
      <c r="KAX319" s="81"/>
      <c r="KAY319" s="81"/>
      <c r="KAZ319" s="81"/>
      <c r="KBA319" s="81"/>
      <c r="KBB319" s="81"/>
      <c r="KBC319" s="81"/>
      <c r="KBD319" s="81"/>
      <c r="KBE319" s="81"/>
      <c r="KBF319" s="81"/>
      <c r="KBG319" s="81"/>
      <c r="KBH319" s="81"/>
      <c r="KBI319" s="81"/>
      <c r="KBJ319" s="81"/>
      <c r="KBK319" s="81"/>
      <c r="KBL319" s="81"/>
      <c r="KBM319" s="81"/>
      <c r="KBN319" s="81"/>
      <c r="KBO319" s="81"/>
      <c r="KBP319" s="81"/>
      <c r="KBQ319" s="81"/>
      <c r="KBR319" s="81"/>
      <c r="KBS319" s="81"/>
      <c r="KBT319" s="81"/>
      <c r="KBU319" s="81"/>
      <c r="KBV319" s="81"/>
      <c r="KBW319" s="81"/>
      <c r="KBX319" s="81"/>
      <c r="KBY319" s="81"/>
      <c r="KBZ319" s="81"/>
      <c r="KCA319" s="81"/>
      <c r="KCB319" s="81"/>
      <c r="KCC319" s="81"/>
      <c r="KCD319" s="81"/>
      <c r="KCE319" s="81"/>
      <c r="KCF319" s="81"/>
      <c r="KCG319" s="81"/>
      <c r="KCH319" s="81"/>
      <c r="KCI319" s="81"/>
      <c r="KCJ319" s="81"/>
      <c r="KCK319" s="81"/>
      <c r="KCL319" s="81"/>
      <c r="KCM319" s="81"/>
      <c r="KCN319" s="81"/>
      <c r="KCO319" s="81"/>
      <c r="KCP319" s="81"/>
      <c r="KCQ319" s="81"/>
      <c r="KCR319" s="81"/>
      <c r="KCS319" s="81"/>
      <c r="KCT319" s="81"/>
      <c r="KCU319" s="81"/>
      <c r="KCV319" s="81"/>
      <c r="KCW319" s="81"/>
      <c r="KCX319" s="81"/>
      <c r="KCY319" s="81"/>
      <c r="KCZ319" s="81"/>
      <c r="KDA319" s="81"/>
      <c r="KDB319" s="81"/>
      <c r="KDC319" s="81"/>
      <c r="KDD319" s="81"/>
      <c r="KDE319" s="81"/>
      <c r="KDF319" s="81"/>
      <c r="KDG319" s="81"/>
      <c r="KDH319" s="81"/>
      <c r="KDI319" s="81"/>
      <c r="KDJ319" s="81"/>
      <c r="KDK319" s="81"/>
      <c r="KDL319" s="81"/>
      <c r="KDM319" s="81"/>
      <c r="KDN319" s="81"/>
      <c r="KDO319" s="81"/>
      <c r="KDP319" s="81"/>
      <c r="KDQ319" s="81"/>
      <c r="KDR319" s="81"/>
      <c r="KDS319" s="81"/>
      <c r="KDT319" s="81"/>
      <c r="KDU319" s="81"/>
      <c r="KDV319" s="81"/>
      <c r="KDW319" s="81"/>
      <c r="KDX319" s="81"/>
      <c r="KDY319" s="81"/>
      <c r="KDZ319" s="81"/>
      <c r="KEA319" s="81"/>
      <c r="KEB319" s="81"/>
      <c r="KEC319" s="81"/>
      <c r="KED319" s="81"/>
      <c r="KEE319" s="81"/>
      <c r="KEF319" s="81"/>
      <c r="KEG319" s="81"/>
      <c r="KEH319" s="81"/>
      <c r="KEI319" s="81"/>
      <c r="KEJ319" s="81"/>
      <c r="KEK319" s="81"/>
      <c r="KEL319" s="81"/>
      <c r="KEM319" s="81"/>
      <c r="KEN319" s="81"/>
      <c r="KEO319" s="81"/>
      <c r="KEP319" s="81"/>
      <c r="KEQ319" s="81"/>
      <c r="KER319" s="81"/>
      <c r="KES319" s="81"/>
      <c r="KET319" s="81"/>
      <c r="KEU319" s="81"/>
      <c r="KEV319" s="81"/>
      <c r="KEW319" s="81"/>
      <c r="KEX319" s="81"/>
      <c r="KEY319" s="81"/>
      <c r="KEZ319" s="81"/>
      <c r="KFA319" s="81"/>
      <c r="KFB319" s="81"/>
      <c r="KFC319" s="81"/>
      <c r="KFD319" s="81"/>
      <c r="KFE319" s="81"/>
      <c r="KFF319" s="81"/>
      <c r="KFG319" s="81"/>
      <c r="KFH319" s="81"/>
      <c r="KFI319" s="81"/>
      <c r="KFJ319" s="81"/>
      <c r="KFK319" s="81"/>
      <c r="KFL319" s="81"/>
      <c r="KFM319" s="81"/>
      <c r="KFN319" s="81"/>
      <c r="KFO319" s="81"/>
      <c r="KFP319" s="81"/>
      <c r="KFQ319" s="81"/>
      <c r="KFR319" s="81"/>
      <c r="KFS319" s="81"/>
      <c r="KFT319" s="81"/>
      <c r="KFU319" s="81"/>
      <c r="KFV319" s="81"/>
      <c r="KFW319" s="81"/>
      <c r="KFX319" s="81"/>
      <c r="KFY319" s="81"/>
      <c r="KFZ319" s="81"/>
      <c r="KGA319" s="81"/>
      <c r="KGB319" s="81"/>
      <c r="KGC319" s="81"/>
      <c r="KGD319" s="81"/>
      <c r="KGE319" s="81"/>
      <c r="KGF319" s="81"/>
      <c r="KGG319" s="81"/>
      <c r="KGH319" s="81"/>
      <c r="KGI319" s="81"/>
      <c r="KGJ319" s="81"/>
      <c r="KGK319" s="81"/>
      <c r="KGL319" s="81"/>
      <c r="KGM319" s="81"/>
      <c r="KGN319" s="81"/>
      <c r="KGO319" s="81"/>
      <c r="KGP319" s="81"/>
      <c r="KGQ319" s="81"/>
      <c r="KGR319" s="81"/>
      <c r="KGS319" s="81"/>
      <c r="KGT319" s="81"/>
      <c r="KGU319" s="81"/>
      <c r="KGV319" s="81"/>
      <c r="KGW319" s="81"/>
      <c r="KGX319" s="81"/>
      <c r="KGY319" s="81"/>
      <c r="KGZ319" s="81"/>
      <c r="KHA319" s="81"/>
      <c r="KHB319" s="81"/>
      <c r="KHC319" s="81"/>
      <c r="KHD319" s="81"/>
      <c r="KHE319" s="81"/>
      <c r="KHF319" s="81"/>
      <c r="KHG319" s="81"/>
      <c r="KHH319" s="81"/>
      <c r="KHI319" s="81"/>
      <c r="KHJ319" s="81"/>
      <c r="KHK319" s="81"/>
      <c r="KHL319" s="81"/>
      <c r="KHM319" s="81"/>
      <c r="KHN319" s="81"/>
      <c r="KHO319" s="81"/>
      <c r="KHP319" s="81"/>
      <c r="KHQ319" s="81"/>
      <c r="KHR319" s="81"/>
      <c r="KHS319" s="81"/>
      <c r="KHT319" s="81"/>
      <c r="KHU319" s="81"/>
      <c r="KHV319" s="81"/>
      <c r="KHW319" s="81"/>
      <c r="KHX319" s="81"/>
      <c r="KHY319" s="81"/>
      <c r="KHZ319" s="81"/>
      <c r="KIA319" s="81"/>
      <c r="KIB319" s="81"/>
      <c r="KIC319" s="81"/>
      <c r="KID319" s="81"/>
      <c r="KIE319" s="81"/>
      <c r="KIF319" s="81"/>
      <c r="KIG319" s="81"/>
      <c r="KIH319" s="81"/>
      <c r="KII319" s="81"/>
      <c r="KIJ319" s="81"/>
      <c r="KIK319" s="81"/>
      <c r="KIL319" s="81"/>
      <c r="KIM319" s="81"/>
      <c r="KIN319" s="81"/>
      <c r="KIO319" s="81"/>
      <c r="KIP319" s="81"/>
      <c r="KIQ319" s="81"/>
      <c r="KIR319" s="81"/>
      <c r="KIS319" s="81"/>
      <c r="KIT319" s="81"/>
      <c r="KIU319" s="81"/>
      <c r="KIV319" s="81"/>
      <c r="KIW319" s="81"/>
      <c r="KIX319" s="81"/>
      <c r="KIY319" s="81"/>
      <c r="KIZ319" s="81"/>
      <c r="KJA319" s="81"/>
      <c r="KJB319" s="81"/>
      <c r="KJC319" s="81"/>
      <c r="KJD319" s="81"/>
      <c r="KJE319" s="81"/>
      <c r="KJF319" s="81"/>
      <c r="KJG319" s="81"/>
      <c r="KJH319" s="81"/>
      <c r="KJI319" s="81"/>
      <c r="KJJ319" s="81"/>
      <c r="KJK319" s="81"/>
      <c r="KJL319" s="81"/>
      <c r="KJM319" s="81"/>
      <c r="KJN319" s="81"/>
      <c r="KJO319" s="81"/>
      <c r="KJP319" s="81"/>
      <c r="KJQ319" s="81"/>
      <c r="KJR319" s="81"/>
      <c r="KJS319" s="81"/>
      <c r="KJT319" s="81"/>
      <c r="KJU319" s="81"/>
      <c r="KJV319" s="81"/>
      <c r="KJW319" s="81"/>
      <c r="KJX319" s="81"/>
      <c r="KJY319" s="81"/>
      <c r="KJZ319" s="81"/>
      <c r="KKA319" s="81"/>
      <c r="KKB319" s="81"/>
      <c r="KKC319" s="81"/>
      <c r="KKD319" s="81"/>
      <c r="KKE319" s="81"/>
      <c r="KKF319" s="81"/>
      <c r="KKG319" s="81"/>
      <c r="KKH319" s="81"/>
      <c r="KKI319" s="81"/>
      <c r="KKJ319" s="81"/>
      <c r="KKK319" s="81"/>
      <c r="KKL319" s="81"/>
      <c r="KKM319" s="81"/>
      <c r="KKN319" s="81"/>
      <c r="KKO319" s="81"/>
      <c r="KKP319" s="81"/>
      <c r="KKQ319" s="81"/>
      <c r="KKR319" s="81"/>
      <c r="KKS319" s="81"/>
      <c r="KKT319" s="81"/>
      <c r="KKU319" s="81"/>
      <c r="KKV319" s="81"/>
      <c r="KKW319" s="81"/>
      <c r="KKX319" s="81"/>
      <c r="KKY319" s="81"/>
      <c r="KKZ319" s="81"/>
      <c r="KLA319" s="81"/>
      <c r="KLB319" s="81"/>
      <c r="KLC319" s="81"/>
      <c r="KLD319" s="81"/>
      <c r="KLE319" s="81"/>
      <c r="KLF319" s="81"/>
      <c r="KLG319" s="81"/>
      <c r="KLH319" s="81"/>
      <c r="KLI319" s="81"/>
      <c r="KLJ319" s="81"/>
      <c r="KLK319" s="81"/>
      <c r="KLL319" s="81"/>
      <c r="KLM319" s="81"/>
      <c r="KLN319" s="81"/>
      <c r="KLO319" s="81"/>
      <c r="KLP319" s="81"/>
      <c r="KLQ319" s="81"/>
      <c r="KLR319" s="81"/>
      <c r="KLS319" s="81"/>
      <c r="KLT319" s="81"/>
      <c r="KLU319" s="81"/>
      <c r="KLV319" s="81"/>
      <c r="KLW319" s="81"/>
      <c r="KLX319" s="81"/>
      <c r="KLY319" s="81"/>
      <c r="KLZ319" s="81"/>
      <c r="KMA319" s="81"/>
      <c r="KMB319" s="81"/>
      <c r="KMC319" s="81"/>
      <c r="KMD319" s="81"/>
      <c r="KME319" s="81"/>
      <c r="KMF319" s="81"/>
      <c r="KMG319" s="81"/>
      <c r="KMH319" s="81"/>
      <c r="KMI319" s="81"/>
      <c r="KMJ319" s="81"/>
      <c r="KMK319" s="81"/>
      <c r="KML319" s="81"/>
      <c r="KMM319" s="81"/>
      <c r="KMN319" s="81"/>
      <c r="KMO319" s="81"/>
      <c r="KMP319" s="81"/>
      <c r="KMQ319" s="81"/>
      <c r="KMR319" s="81"/>
      <c r="KMS319" s="81"/>
      <c r="KMT319" s="81"/>
      <c r="KMU319" s="81"/>
      <c r="KMV319" s="81"/>
      <c r="KMW319" s="81"/>
      <c r="KMX319" s="81"/>
      <c r="KMY319" s="81"/>
      <c r="KMZ319" s="81"/>
      <c r="KNA319" s="81"/>
      <c r="KNB319" s="81"/>
      <c r="KNC319" s="81"/>
      <c r="KND319" s="81"/>
      <c r="KNE319" s="81"/>
      <c r="KNF319" s="81"/>
      <c r="KNG319" s="81"/>
      <c r="KNH319" s="81"/>
      <c r="KNI319" s="81"/>
      <c r="KNJ319" s="81"/>
      <c r="KNK319" s="81"/>
      <c r="KNL319" s="81"/>
      <c r="KNM319" s="81"/>
      <c r="KNN319" s="81"/>
      <c r="KNO319" s="81"/>
      <c r="KNP319" s="81"/>
      <c r="KNQ319" s="81"/>
      <c r="KNR319" s="81"/>
      <c r="KNS319" s="81"/>
      <c r="KNT319" s="81"/>
      <c r="KNU319" s="81"/>
      <c r="KNV319" s="81"/>
      <c r="KNW319" s="81"/>
      <c r="KNX319" s="81"/>
      <c r="KNY319" s="81"/>
      <c r="KNZ319" s="81"/>
      <c r="KOA319" s="81"/>
      <c r="KOB319" s="81"/>
      <c r="KOC319" s="81"/>
      <c r="KOD319" s="81"/>
      <c r="KOE319" s="81"/>
      <c r="KOF319" s="81"/>
      <c r="KOG319" s="81"/>
      <c r="KOH319" s="81"/>
      <c r="KOI319" s="81"/>
      <c r="KOJ319" s="81"/>
      <c r="KOK319" s="81"/>
      <c r="KOL319" s="81"/>
      <c r="KOM319" s="81"/>
      <c r="KON319" s="81"/>
      <c r="KOO319" s="81"/>
      <c r="KOP319" s="81"/>
      <c r="KOQ319" s="81"/>
      <c r="KOR319" s="81"/>
      <c r="KOS319" s="81"/>
      <c r="KOT319" s="81"/>
      <c r="KOU319" s="81"/>
      <c r="KOV319" s="81"/>
      <c r="KOW319" s="81"/>
      <c r="KOX319" s="81"/>
      <c r="KOY319" s="81"/>
      <c r="KOZ319" s="81"/>
      <c r="KPA319" s="81"/>
      <c r="KPB319" s="81"/>
      <c r="KPC319" s="81"/>
      <c r="KPD319" s="81"/>
      <c r="KPE319" s="81"/>
      <c r="KPF319" s="81"/>
      <c r="KPG319" s="81"/>
      <c r="KPH319" s="81"/>
      <c r="KPI319" s="81"/>
      <c r="KPJ319" s="81"/>
      <c r="KPK319" s="81"/>
      <c r="KPL319" s="81"/>
      <c r="KPM319" s="81"/>
      <c r="KPN319" s="81"/>
      <c r="KPO319" s="81"/>
      <c r="KPP319" s="81"/>
      <c r="KPQ319" s="81"/>
      <c r="KPR319" s="81"/>
      <c r="KPS319" s="81"/>
      <c r="KPT319" s="81"/>
      <c r="KPU319" s="81"/>
      <c r="KPV319" s="81"/>
      <c r="KPW319" s="81"/>
      <c r="KPX319" s="81"/>
      <c r="KPY319" s="81"/>
      <c r="KPZ319" s="81"/>
      <c r="KQA319" s="81"/>
      <c r="KQB319" s="81"/>
      <c r="KQC319" s="81"/>
      <c r="KQD319" s="81"/>
      <c r="KQE319" s="81"/>
      <c r="KQF319" s="81"/>
      <c r="KQG319" s="81"/>
      <c r="KQH319" s="81"/>
      <c r="KQI319" s="81"/>
      <c r="KQJ319" s="81"/>
      <c r="KQK319" s="81"/>
      <c r="KQL319" s="81"/>
      <c r="KQM319" s="81"/>
      <c r="KQN319" s="81"/>
      <c r="KQO319" s="81"/>
      <c r="KQP319" s="81"/>
      <c r="KQQ319" s="81"/>
      <c r="KQR319" s="81"/>
      <c r="KQS319" s="81"/>
      <c r="KQT319" s="81"/>
      <c r="KQU319" s="81"/>
      <c r="KQV319" s="81"/>
      <c r="KQW319" s="81"/>
      <c r="KQX319" s="81"/>
      <c r="KQY319" s="81"/>
      <c r="KQZ319" s="81"/>
      <c r="KRA319" s="81"/>
      <c r="KRB319" s="81"/>
      <c r="KRC319" s="81"/>
      <c r="KRD319" s="81"/>
      <c r="KRE319" s="81"/>
      <c r="KRF319" s="81"/>
      <c r="KRG319" s="81"/>
      <c r="KRH319" s="81"/>
      <c r="KRI319" s="81"/>
      <c r="KRJ319" s="81"/>
      <c r="KRK319" s="81"/>
      <c r="KRL319" s="81"/>
      <c r="KRM319" s="81"/>
      <c r="KRN319" s="81"/>
      <c r="KRO319" s="81"/>
      <c r="KRP319" s="81"/>
      <c r="KRQ319" s="81"/>
      <c r="KRR319" s="81"/>
      <c r="KRS319" s="81"/>
      <c r="KRT319" s="81"/>
      <c r="KRU319" s="81"/>
      <c r="KRV319" s="81"/>
      <c r="KRW319" s="81"/>
      <c r="KRX319" s="81"/>
      <c r="KRY319" s="81"/>
      <c r="KRZ319" s="81"/>
      <c r="KSA319" s="81"/>
      <c r="KSB319" s="81"/>
      <c r="KSC319" s="81"/>
      <c r="KSD319" s="81"/>
      <c r="KSE319" s="81"/>
      <c r="KSF319" s="81"/>
      <c r="KSG319" s="81"/>
      <c r="KSH319" s="81"/>
      <c r="KSI319" s="81"/>
      <c r="KSJ319" s="81"/>
      <c r="KSK319" s="81"/>
      <c r="KSL319" s="81"/>
      <c r="KSM319" s="81"/>
      <c r="KSN319" s="81"/>
      <c r="KSO319" s="81"/>
      <c r="KSP319" s="81"/>
      <c r="KSQ319" s="81"/>
      <c r="KSR319" s="81"/>
      <c r="KSS319" s="81"/>
      <c r="KST319" s="81"/>
      <c r="KSU319" s="81"/>
      <c r="KSV319" s="81"/>
      <c r="KSW319" s="81"/>
      <c r="KSX319" s="81"/>
      <c r="KSY319" s="81"/>
      <c r="KSZ319" s="81"/>
      <c r="KTA319" s="81"/>
      <c r="KTB319" s="81"/>
      <c r="KTC319" s="81"/>
      <c r="KTD319" s="81"/>
      <c r="KTE319" s="81"/>
      <c r="KTF319" s="81"/>
      <c r="KTG319" s="81"/>
      <c r="KTH319" s="81"/>
      <c r="KTI319" s="81"/>
      <c r="KTJ319" s="81"/>
      <c r="KTK319" s="81"/>
      <c r="KTL319" s="81"/>
      <c r="KTM319" s="81"/>
      <c r="KTN319" s="81"/>
      <c r="KTO319" s="81"/>
      <c r="KTP319" s="81"/>
      <c r="KTQ319" s="81"/>
      <c r="KTR319" s="81"/>
      <c r="KTS319" s="81"/>
      <c r="KTT319" s="81"/>
      <c r="KTU319" s="81"/>
      <c r="KTV319" s="81"/>
      <c r="KTW319" s="81"/>
      <c r="KTX319" s="81"/>
      <c r="KTY319" s="81"/>
      <c r="KTZ319" s="81"/>
      <c r="KUA319" s="81"/>
      <c r="KUB319" s="81"/>
      <c r="KUC319" s="81"/>
      <c r="KUD319" s="81"/>
      <c r="KUE319" s="81"/>
      <c r="KUF319" s="81"/>
      <c r="KUG319" s="81"/>
      <c r="KUH319" s="81"/>
      <c r="KUI319" s="81"/>
      <c r="KUJ319" s="81"/>
      <c r="KUK319" s="81"/>
      <c r="KUL319" s="81"/>
      <c r="KUM319" s="81"/>
      <c r="KUN319" s="81"/>
      <c r="KUO319" s="81"/>
      <c r="KUP319" s="81"/>
      <c r="KUQ319" s="81"/>
      <c r="KUR319" s="81"/>
      <c r="KUS319" s="81"/>
      <c r="KUT319" s="81"/>
      <c r="KUU319" s="81"/>
      <c r="KUV319" s="81"/>
      <c r="KUW319" s="81"/>
      <c r="KUX319" s="81"/>
      <c r="KUY319" s="81"/>
      <c r="KUZ319" s="81"/>
      <c r="KVA319" s="81"/>
      <c r="KVB319" s="81"/>
      <c r="KVC319" s="81"/>
      <c r="KVD319" s="81"/>
      <c r="KVE319" s="81"/>
      <c r="KVF319" s="81"/>
      <c r="KVG319" s="81"/>
      <c r="KVH319" s="81"/>
      <c r="KVI319" s="81"/>
      <c r="KVJ319" s="81"/>
      <c r="KVK319" s="81"/>
      <c r="KVL319" s="81"/>
      <c r="KVM319" s="81"/>
      <c r="KVN319" s="81"/>
      <c r="KVO319" s="81"/>
      <c r="KVP319" s="81"/>
      <c r="KVQ319" s="81"/>
      <c r="KVR319" s="81"/>
      <c r="KVS319" s="81"/>
      <c r="KVT319" s="81"/>
      <c r="KVU319" s="81"/>
      <c r="KVV319" s="81"/>
      <c r="KVW319" s="81"/>
      <c r="KVX319" s="81"/>
      <c r="KVY319" s="81"/>
      <c r="KVZ319" s="81"/>
      <c r="KWA319" s="81"/>
      <c r="KWB319" s="81"/>
      <c r="KWC319" s="81"/>
      <c r="KWD319" s="81"/>
      <c r="KWE319" s="81"/>
      <c r="KWF319" s="81"/>
      <c r="KWG319" s="81"/>
      <c r="KWH319" s="81"/>
      <c r="KWI319" s="81"/>
      <c r="KWJ319" s="81"/>
      <c r="KWK319" s="81"/>
      <c r="KWL319" s="81"/>
      <c r="KWM319" s="81"/>
      <c r="KWN319" s="81"/>
      <c r="KWO319" s="81"/>
      <c r="KWP319" s="81"/>
      <c r="KWQ319" s="81"/>
      <c r="KWR319" s="81"/>
      <c r="KWS319" s="81"/>
      <c r="KWT319" s="81"/>
      <c r="KWU319" s="81"/>
      <c r="KWV319" s="81"/>
      <c r="KWW319" s="81"/>
      <c r="KWX319" s="81"/>
      <c r="KWY319" s="81"/>
      <c r="KWZ319" s="81"/>
      <c r="KXA319" s="81"/>
      <c r="KXB319" s="81"/>
      <c r="KXC319" s="81"/>
      <c r="KXD319" s="81"/>
      <c r="KXE319" s="81"/>
      <c r="KXF319" s="81"/>
      <c r="KXG319" s="81"/>
      <c r="KXH319" s="81"/>
      <c r="KXI319" s="81"/>
      <c r="KXJ319" s="81"/>
      <c r="KXK319" s="81"/>
      <c r="KXL319" s="81"/>
      <c r="KXM319" s="81"/>
      <c r="KXN319" s="81"/>
      <c r="KXO319" s="81"/>
      <c r="KXP319" s="81"/>
      <c r="KXQ319" s="81"/>
      <c r="KXR319" s="81"/>
      <c r="KXS319" s="81"/>
      <c r="KXT319" s="81"/>
      <c r="KXU319" s="81"/>
      <c r="KXV319" s="81"/>
      <c r="KXW319" s="81"/>
      <c r="KXX319" s="81"/>
      <c r="KXY319" s="81"/>
      <c r="KXZ319" s="81"/>
      <c r="KYA319" s="81"/>
      <c r="KYB319" s="81"/>
      <c r="KYC319" s="81"/>
      <c r="KYD319" s="81"/>
      <c r="KYE319" s="81"/>
      <c r="KYF319" s="81"/>
      <c r="KYG319" s="81"/>
      <c r="KYH319" s="81"/>
      <c r="KYI319" s="81"/>
      <c r="KYJ319" s="81"/>
      <c r="KYK319" s="81"/>
      <c r="KYL319" s="81"/>
      <c r="KYM319" s="81"/>
      <c r="KYN319" s="81"/>
      <c r="KYO319" s="81"/>
      <c r="KYP319" s="81"/>
      <c r="KYQ319" s="81"/>
      <c r="KYR319" s="81"/>
      <c r="KYS319" s="81"/>
      <c r="KYT319" s="81"/>
      <c r="KYU319" s="81"/>
      <c r="KYV319" s="81"/>
      <c r="KYW319" s="81"/>
      <c r="KYX319" s="81"/>
      <c r="KYY319" s="81"/>
      <c r="KYZ319" s="81"/>
      <c r="KZA319" s="81"/>
      <c r="KZB319" s="81"/>
      <c r="KZC319" s="81"/>
      <c r="KZD319" s="81"/>
      <c r="KZE319" s="81"/>
      <c r="KZF319" s="81"/>
      <c r="KZG319" s="81"/>
      <c r="KZH319" s="81"/>
      <c r="KZI319" s="81"/>
      <c r="KZJ319" s="81"/>
      <c r="KZK319" s="81"/>
      <c r="KZL319" s="81"/>
      <c r="KZM319" s="81"/>
      <c r="KZN319" s="81"/>
      <c r="KZO319" s="81"/>
      <c r="KZP319" s="81"/>
      <c r="KZQ319" s="81"/>
      <c r="KZR319" s="81"/>
      <c r="KZS319" s="81"/>
      <c r="KZT319" s="81"/>
      <c r="KZU319" s="81"/>
      <c r="KZV319" s="81"/>
      <c r="KZW319" s="81"/>
      <c r="KZX319" s="81"/>
      <c r="KZY319" s="81"/>
      <c r="KZZ319" s="81"/>
      <c r="LAA319" s="81"/>
      <c r="LAB319" s="81"/>
      <c r="LAC319" s="81"/>
      <c r="LAD319" s="81"/>
      <c r="LAE319" s="81"/>
      <c r="LAF319" s="81"/>
      <c r="LAG319" s="81"/>
      <c r="LAH319" s="81"/>
      <c r="LAI319" s="81"/>
      <c r="LAJ319" s="81"/>
      <c r="LAK319" s="81"/>
      <c r="LAL319" s="81"/>
      <c r="LAM319" s="81"/>
      <c r="LAN319" s="81"/>
      <c r="LAO319" s="81"/>
      <c r="LAP319" s="81"/>
      <c r="LAQ319" s="81"/>
      <c r="LAR319" s="81"/>
      <c r="LAS319" s="81"/>
      <c r="LAT319" s="81"/>
      <c r="LAU319" s="81"/>
      <c r="LAV319" s="81"/>
      <c r="LAW319" s="81"/>
      <c r="LAX319" s="81"/>
      <c r="LAY319" s="81"/>
      <c r="LAZ319" s="81"/>
      <c r="LBA319" s="81"/>
      <c r="LBB319" s="81"/>
      <c r="LBC319" s="81"/>
      <c r="LBD319" s="81"/>
      <c r="LBE319" s="81"/>
      <c r="LBF319" s="81"/>
      <c r="LBG319" s="81"/>
      <c r="LBH319" s="81"/>
      <c r="LBI319" s="81"/>
      <c r="LBJ319" s="81"/>
      <c r="LBK319" s="81"/>
      <c r="LBL319" s="81"/>
      <c r="LBM319" s="81"/>
      <c r="LBN319" s="81"/>
      <c r="LBO319" s="81"/>
      <c r="LBP319" s="81"/>
      <c r="LBQ319" s="81"/>
      <c r="LBR319" s="81"/>
      <c r="LBS319" s="81"/>
      <c r="LBT319" s="81"/>
      <c r="LBU319" s="81"/>
      <c r="LBV319" s="81"/>
      <c r="LBW319" s="81"/>
      <c r="LBX319" s="81"/>
      <c r="LBY319" s="81"/>
      <c r="LBZ319" s="81"/>
      <c r="LCA319" s="81"/>
      <c r="LCB319" s="81"/>
      <c r="LCC319" s="81"/>
      <c r="LCD319" s="81"/>
      <c r="LCE319" s="81"/>
      <c r="LCF319" s="81"/>
      <c r="LCG319" s="81"/>
      <c r="LCH319" s="81"/>
      <c r="LCI319" s="81"/>
      <c r="LCJ319" s="81"/>
      <c r="LCK319" s="81"/>
      <c r="LCL319" s="81"/>
      <c r="LCM319" s="81"/>
      <c r="LCN319" s="81"/>
      <c r="LCO319" s="81"/>
      <c r="LCP319" s="81"/>
      <c r="LCQ319" s="81"/>
      <c r="LCR319" s="81"/>
      <c r="LCS319" s="81"/>
      <c r="LCT319" s="81"/>
      <c r="LCU319" s="81"/>
      <c r="LCV319" s="81"/>
      <c r="LCW319" s="81"/>
      <c r="LCX319" s="81"/>
      <c r="LCY319" s="81"/>
      <c r="LCZ319" s="81"/>
      <c r="LDA319" s="81"/>
      <c r="LDB319" s="81"/>
      <c r="LDC319" s="81"/>
      <c r="LDD319" s="81"/>
      <c r="LDE319" s="81"/>
      <c r="LDF319" s="81"/>
      <c r="LDG319" s="81"/>
      <c r="LDH319" s="81"/>
      <c r="LDI319" s="81"/>
      <c r="LDJ319" s="81"/>
      <c r="LDK319" s="81"/>
      <c r="LDL319" s="81"/>
      <c r="LDM319" s="81"/>
      <c r="LDN319" s="81"/>
      <c r="LDO319" s="81"/>
      <c r="LDP319" s="81"/>
      <c r="LDQ319" s="81"/>
      <c r="LDR319" s="81"/>
      <c r="LDS319" s="81"/>
      <c r="LDT319" s="81"/>
      <c r="LDU319" s="81"/>
      <c r="LDV319" s="81"/>
      <c r="LDW319" s="81"/>
      <c r="LDX319" s="81"/>
      <c r="LDY319" s="81"/>
      <c r="LDZ319" s="81"/>
      <c r="LEA319" s="81"/>
      <c r="LEB319" s="81"/>
      <c r="LEC319" s="81"/>
      <c r="LED319" s="81"/>
      <c r="LEE319" s="81"/>
      <c r="LEF319" s="81"/>
      <c r="LEG319" s="81"/>
      <c r="LEH319" s="81"/>
      <c r="LEI319" s="81"/>
      <c r="LEJ319" s="81"/>
      <c r="LEK319" s="81"/>
      <c r="LEL319" s="81"/>
      <c r="LEM319" s="81"/>
      <c r="LEN319" s="81"/>
      <c r="LEO319" s="81"/>
      <c r="LEP319" s="81"/>
      <c r="LEQ319" s="81"/>
      <c r="LER319" s="81"/>
      <c r="LES319" s="81"/>
      <c r="LET319" s="81"/>
      <c r="LEU319" s="81"/>
      <c r="LEV319" s="81"/>
      <c r="LEW319" s="81"/>
      <c r="LEX319" s="81"/>
      <c r="LEY319" s="81"/>
      <c r="LEZ319" s="81"/>
      <c r="LFA319" s="81"/>
      <c r="LFB319" s="81"/>
      <c r="LFC319" s="81"/>
      <c r="LFD319" s="81"/>
      <c r="LFE319" s="81"/>
      <c r="LFF319" s="81"/>
      <c r="LFG319" s="81"/>
      <c r="LFH319" s="81"/>
      <c r="LFI319" s="81"/>
      <c r="LFJ319" s="81"/>
      <c r="LFK319" s="81"/>
      <c r="LFL319" s="81"/>
      <c r="LFM319" s="81"/>
      <c r="LFN319" s="81"/>
      <c r="LFO319" s="81"/>
      <c r="LFP319" s="81"/>
      <c r="LFQ319" s="81"/>
      <c r="LFR319" s="81"/>
      <c r="LFS319" s="81"/>
      <c r="LFT319" s="81"/>
      <c r="LFU319" s="81"/>
      <c r="LFV319" s="81"/>
      <c r="LFW319" s="81"/>
      <c r="LFX319" s="81"/>
      <c r="LFY319" s="81"/>
      <c r="LFZ319" s="81"/>
      <c r="LGA319" s="81"/>
      <c r="LGB319" s="81"/>
      <c r="LGC319" s="81"/>
      <c r="LGD319" s="81"/>
      <c r="LGE319" s="81"/>
      <c r="LGF319" s="81"/>
      <c r="LGG319" s="81"/>
      <c r="LGH319" s="81"/>
      <c r="LGI319" s="81"/>
      <c r="LGJ319" s="81"/>
      <c r="LGK319" s="81"/>
      <c r="LGL319" s="81"/>
      <c r="LGM319" s="81"/>
      <c r="LGN319" s="81"/>
      <c r="LGO319" s="81"/>
      <c r="LGP319" s="81"/>
      <c r="LGQ319" s="81"/>
      <c r="LGR319" s="81"/>
      <c r="LGS319" s="81"/>
      <c r="LGT319" s="81"/>
      <c r="LGU319" s="81"/>
      <c r="LGV319" s="81"/>
      <c r="LGW319" s="81"/>
      <c r="LGX319" s="81"/>
      <c r="LGY319" s="81"/>
      <c r="LGZ319" s="81"/>
      <c r="LHA319" s="81"/>
      <c r="LHB319" s="81"/>
      <c r="LHC319" s="81"/>
      <c r="LHD319" s="81"/>
      <c r="LHE319" s="81"/>
      <c r="LHF319" s="81"/>
      <c r="LHG319" s="81"/>
      <c r="LHH319" s="81"/>
      <c r="LHI319" s="81"/>
      <c r="LHJ319" s="81"/>
      <c r="LHK319" s="81"/>
      <c r="LHL319" s="81"/>
      <c r="LHM319" s="81"/>
      <c r="LHN319" s="81"/>
      <c r="LHO319" s="81"/>
      <c r="LHP319" s="81"/>
      <c r="LHQ319" s="81"/>
      <c r="LHR319" s="81"/>
      <c r="LHS319" s="81"/>
      <c r="LHT319" s="81"/>
      <c r="LHU319" s="81"/>
      <c r="LHV319" s="81"/>
      <c r="LHW319" s="81"/>
      <c r="LHX319" s="81"/>
      <c r="LHY319" s="81"/>
      <c r="LHZ319" s="81"/>
      <c r="LIA319" s="81"/>
      <c r="LIB319" s="81"/>
      <c r="LIC319" s="81"/>
      <c r="LID319" s="81"/>
      <c r="LIE319" s="81"/>
      <c r="LIF319" s="81"/>
      <c r="LIG319" s="81"/>
      <c r="LIH319" s="81"/>
      <c r="LII319" s="81"/>
      <c r="LIJ319" s="81"/>
      <c r="LIK319" s="81"/>
      <c r="LIL319" s="81"/>
      <c r="LIM319" s="81"/>
      <c r="LIN319" s="81"/>
      <c r="LIO319" s="81"/>
      <c r="LIP319" s="81"/>
      <c r="LIQ319" s="81"/>
      <c r="LIR319" s="81"/>
      <c r="LIS319" s="81"/>
      <c r="LIT319" s="81"/>
      <c r="LIU319" s="81"/>
      <c r="LIV319" s="81"/>
      <c r="LIW319" s="81"/>
      <c r="LIX319" s="81"/>
      <c r="LIY319" s="81"/>
      <c r="LIZ319" s="81"/>
      <c r="LJA319" s="81"/>
      <c r="LJB319" s="81"/>
      <c r="LJC319" s="81"/>
      <c r="LJD319" s="81"/>
      <c r="LJE319" s="81"/>
      <c r="LJF319" s="81"/>
      <c r="LJG319" s="81"/>
      <c r="LJH319" s="81"/>
      <c r="LJI319" s="81"/>
      <c r="LJJ319" s="81"/>
      <c r="LJK319" s="81"/>
      <c r="LJL319" s="81"/>
      <c r="LJM319" s="81"/>
      <c r="LJN319" s="81"/>
      <c r="LJO319" s="81"/>
      <c r="LJP319" s="81"/>
      <c r="LJQ319" s="81"/>
      <c r="LJR319" s="81"/>
      <c r="LJS319" s="81"/>
      <c r="LJT319" s="81"/>
      <c r="LJU319" s="81"/>
      <c r="LJV319" s="81"/>
      <c r="LJW319" s="81"/>
      <c r="LJX319" s="81"/>
      <c r="LJY319" s="81"/>
      <c r="LJZ319" s="81"/>
      <c r="LKA319" s="81"/>
      <c r="LKB319" s="81"/>
      <c r="LKC319" s="81"/>
      <c r="LKD319" s="81"/>
      <c r="LKE319" s="81"/>
      <c r="LKF319" s="81"/>
      <c r="LKG319" s="81"/>
      <c r="LKH319" s="81"/>
      <c r="LKI319" s="81"/>
      <c r="LKJ319" s="81"/>
      <c r="LKK319" s="81"/>
      <c r="LKL319" s="81"/>
      <c r="LKM319" s="81"/>
      <c r="LKN319" s="81"/>
      <c r="LKO319" s="81"/>
      <c r="LKP319" s="81"/>
      <c r="LKQ319" s="81"/>
      <c r="LKR319" s="81"/>
      <c r="LKS319" s="81"/>
      <c r="LKT319" s="81"/>
      <c r="LKU319" s="81"/>
      <c r="LKV319" s="81"/>
      <c r="LKW319" s="81"/>
      <c r="LKX319" s="81"/>
      <c r="LKY319" s="81"/>
      <c r="LKZ319" s="81"/>
      <c r="LLA319" s="81"/>
      <c r="LLB319" s="81"/>
      <c r="LLC319" s="81"/>
      <c r="LLD319" s="81"/>
      <c r="LLE319" s="81"/>
      <c r="LLF319" s="81"/>
      <c r="LLG319" s="81"/>
      <c r="LLH319" s="81"/>
      <c r="LLI319" s="81"/>
      <c r="LLJ319" s="81"/>
      <c r="LLK319" s="81"/>
      <c r="LLL319" s="81"/>
      <c r="LLM319" s="81"/>
      <c r="LLN319" s="81"/>
      <c r="LLO319" s="81"/>
      <c r="LLP319" s="81"/>
      <c r="LLQ319" s="81"/>
      <c r="LLR319" s="81"/>
      <c r="LLS319" s="81"/>
      <c r="LLT319" s="81"/>
      <c r="LLU319" s="81"/>
      <c r="LLV319" s="81"/>
      <c r="LLW319" s="81"/>
      <c r="LLX319" s="81"/>
      <c r="LLY319" s="81"/>
      <c r="LLZ319" s="81"/>
      <c r="LMA319" s="81"/>
      <c r="LMB319" s="81"/>
      <c r="LMC319" s="81"/>
      <c r="LMD319" s="81"/>
      <c r="LME319" s="81"/>
      <c r="LMF319" s="81"/>
      <c r="LMG319" s="81"/>
      <c r="LMH319" s="81"/>
      <c r="LMI319" s="81"/>
      <c r="LMJ319" s="81"/>
      <c r="LMK319" s="81"/>
      <c r="LML319" s="81"/>
      <c r="LMM319" s="81"/>
      <c r="LMN319" s="81"/>
      <c r="LMO319" s="81"/>
      <c r="LMP319" s="81"/>
      <c r="LMQ319" s="81"/>
      <c r="LMR319" s="81"/>
      <c r="LMS319" s="81"/>
      <c r="LMT319" s="81"/>
      <c r="LMU319" s="81"/>
      <c r="LMV319" s="81"/>
      <c r="LMW319" s="81"/>
      <c r="LMX319" s="81"/>
      <c r="LMY319" s="81"/>
      <c r="LMZ319" s="81"/>
      <c r="LNA319" s="81"/>
      <c r="LNB319" s="81"/>
      <c r="LNC319" s="81"/>
      <c r="LND319" s="81"/>
      <c r="LNE319" s="81"/>
      <c r="LNF319" s="81"/>
      <c r="LNG319" s="81"/>
      <c r="LNH319" s="81"/>
      <c r="LNI319" s="81"/>
      <c r="LNJ319" s="81"/>
      <c r="LNK319" s="81"/>
      <c r="LNL319" s="81"/>
      <c r="LNM319" s="81"/>
      <c r="LNN319" s="81"/>
      <c r="LNO319" s="81"/>
      <c r="LNP319" s="81"/>
      <c r="LNQ319" s="81"/>
      <c r="LNR319" s="81"/>
      <c r="LNS319" s="81"/>
      <c r="LNT319" s="81"/>
      <c r="LNU319" s="81"/>
      <c r="LNV319" s="81"/>
      <c r="LNW319" s="81"/>
      <c r="LNX319" s="81"/>
      <c r="LNY319" s="81"/>
      <c r="LNZ319" s="81"/>
      <c r="LOA319" s="81"/>
      <c r="LOB319" s="81"/>
      <c r="LOC319" s="81"/>
      <c r="LOD319" s="81"/>
      <c r="LOE319" s="81"/>
      <c r="LOF319" s="81"/>
      <c r="LOG319" s="81"/>
      <c r="LOH319" s="81"/>
      <c r="LOI319" s="81"/>
      <c r="LOJ319" s="81"/>
      <c r="LOK319" s="81"/>
      <c r="LOL319" s="81"/>
      <c r="LOM319" s="81"/>
      <c r="LON319" s="81"/>
      <c r="LOO319" s="81"/>
      <c r="LOP319" s="81"/>
      <c r="LOQ319" s="81"/>
      <c r="LOR319" s="81"/>
      <c r="LOS319" s="81"/>
      <c r="LOT319" s="81"/>
      <c r="LOU319" s="81"/>
      <c r="LOV319" s="81"/>
      <c r="LOW319" s="81"/>
      <c r="LOX319" s="81"/>
      <c r="LOY319" s="81"/>
      <c r="LOZ319" s="81"/>
      <c r="LPA319" s="81"/>
      <c r="LPB319" s="81"/>
      <c r="LPC319" s="81"/>
      <c r="LPD319" s="81"/>
      <c r="LPE319" s="81"/>
      <c r="LPF319" s="81"/>
      <c r="LPG319" s="81"/>
      <c r="LPH319" s="81"/>
      <c r="LPI319" s="81"/>
      <c r="LPJ319" s="81"/>
      <c r="LPK319" s="81"/>
      <c r="LPL319" s="81"/>
      <c r="LPM319" s="81"/>
      <c r="LPN319" s="81"/>
      <c r="LPO319" s="81"/>
      <c r="LPP319" s="81"/>
      <c r="LPQ319" s="81"/>
      <c r="LPR319" s="81"/>
      <c r="LPS319" s="81"/>
      <c r="LPT319" s="81"/>
      <c r="LPU319" s="81"/>
      <c r="LPV319" s="81"/>
      <c r="LPW319" s="81"/>
      <c r="LPX319" s="81"/>
      <c r="LPY319" s="81"/>
      <c r="LPZ319" s="81"/>
      <c r="LQA319" s="81"/>
      <c r="LQB319" s="81"/>
      <c r="LQC319" s="81"/>
      <c r="LQD319" s="81"/>
      <c r="LQE319" s="81"/>
      <c r="LQF319" s="81"/>
      <c r="LQG319" s="81"/>
      <c r="LQH319" s="81"/>
      <c r="LQI319" s="81"/>
      <c r="LQJ319" s="81"/>
      <c r="LQK319" s="81"/>
      <c r="LQL319" s="81"/>
      <c r="LQM319" s="81"/>
      <c r="LQN319" s="81"/>
      <c r="LQO319" s="81"/>
      <c r="LQP319" s="81"/>
      <c r="LQQ319" s="81"/>
      <c r="LQR319" s="81"/>
      <c r="LQS319" s="81"/>
      <c r="LQT319" s="81"/>
      <c r="LQU319" s="81"/>
      <c r="LQV319" s="81"/>
      <c r="LQW319" s="81"/>
      <c r="LQX319" s="81"/>
      <c r="LQY319" s="81"/>
      <c r="LQZ319" s="81"/>
      <c r="LRA319" s="81"/>
      <c r="LRB319" s="81"/>
      <c r="LRC319" s="81"/>
      <c r="LRD319" s="81"/>
      <c r="LRE319" s="81"/>
      <c r="LRF319" s="81"/>
      <c r="LRG319" s="81"/>
      <c r="LRH319" s="81"/>
      <c r="LRI319" s="81"/>
      <c r="LRJ319" s="81"/>
      <c r="LRK319" s="81"/>
      <c r="LRL319" s="81"/>
      <c r="LRM319" s="81"/>
      <c r="LRN319" s="81"/>
      <c r="LRO319" s="81"/>
      <c r="LRP319" s="81"/>
      <c r="LRQ319" s="81"/>
      <c r="LRR319" s="81"/>
      <c r="LRS319" s="81"/>
      <c r="LRT319" s="81"/>
      <c r="LRU319" s="81"/>
      <c r="LRV319" s="81"/>
      <c r="LRW319" s="81"/>
      <c r="LRX319" s="81"/>
      <c r="LRY319" s="81"/>
      <c r="LRZ319" s="81"/>
      <c r="LSA319" s="81"/>
      <c r="LSB319" s="81"/>
      <c r="LSC319" s="81"/>
      <c r="LSD319" s="81"/>
      <c r="LSE319" s="81"/>
      <c r="LSF319" s="81"/>
      <c r="LSG319" s="81"/>
      <c r="LSH319" s="81"/>
      <c r="LSI319" s="81"/>
      <c r="LSJ319" s="81"/>
      <c r="LSK319" s="81"/>
      <c r="LSL319" s="81"/>
      <c r="LSM319" s="81"/>
      <c r="LSN319" s="81"/>
      <c r="LSO319" s="81"/>
      <c r="LSP319" s="81"/>
      <c r="LSQ319" s="81"/>
      <c r="LSR319" s="81"/>
      <c r="LSS319" s="81"/>
      <c r="LST319" s="81"/>
      <c r="LSU319" s="81"/>
      <c r="LSV319" s="81"/>
      <c r="LSW319" s="81"/>
      <c r="LSX319" s="81"/>
      <c r="LSY319" s="81"/>
      <c r="LSZ319" s="81"/>
      <c r="LTA319" s="81"/>
      <c r="LTB319" s="81"/>
      <c r="LTC319" s="81"/>
      <c r="LTD319" s="81"/>
      <c r="LTE319" s="81"/>
      <c r="LTF319" s="81"/>
      <c r="LTG319" s="81"/>
      <c r="LTH319" s="81"/>
      <c r="LTI319" s="81"/>
      <c r="LTJ319" s="81"/>
      <c r="LTK319" s="81"/>
      <c r="LTL319" s="81"/>
      <c r="LTM319" s="81"/>
      <c r="LTN319" s="81"/>
      <c r="LTO319" s="81"/>
      <c r="LTP319" s="81"/>
      <c r="LTQ319" s="81"/>
      <c r="LTR319" s="81"/>
      <c r="LTS319" s="81"/>
      <c r="LTT319" s="81"/>
      <c r="LTU319" s="81"/>
      <c r="LTV319" s="81"/>
      <c r="LTW319" s="81"/>
      <c r="LTX319" s="81"/>
      <c r="LTY319" s="81"/>
      <c r="LTZ319" s="81"/>
      <c r="LUA319" s="81"/>
      <c r="LUB319" s="81"/>
      <c r="LUC319" s="81"/>
      <c r="LUD319" s="81"/>
      <c r="LUE319" s="81"/>
      <c r="LUF319" s="81"/>
      <c r="LUG319" s="81"/>
      <c r="LUH319" s="81"/>
      <c r="LUI319" s="81"/>
      <c r="LUJ319" s="81"/>
      <c r="LUK319" s="81"/>
      <c r="LUL319" s="81"/>
      <c r="LUM319" s="81"/>
      <c r="LUN319" s="81"/>
      <c r="LUO319" s="81"/>
      <c r="LUP319" s="81"/>
      <c r="LUQ319" s="81"/>
      <c r="LUR319" s="81"/>
      <c r="LUS319" s="81"/>
      <c r="LUT319" s="81"/>
      <c r="LUU319" s="81"/>
      <c r="LUV319" s="81"/>
      <c r="LUW319" s="81"/>
      <c r="LUX319" s="81"/>
      <c r="LUY319" s="81"/>
      <c r="LUZ319" s="81"/>
      <c r="LVA319" s="81"/>
      <c r="LVB319" s="81"/>
      <c r="LVC319" s="81"/>
      <c r="LVD319" s="81"/>
      <c r="LVE319" s="81"/>
      <c r="LVF319" s="81"/>
      <c r="LVG319" s="81"/>
      <c r="LVH319" s="81"/>
      <c r="LVI319" s="81"/>
      <c r="LVJ319" s="81"/>
      <c r="LVK319" s="81"/>
      <c r="LVL319" s="81"/>
      <c r="LVM319" s="81"/>
      <c r="LVN319" s="81"/>
      <c r="LVO319" s="81"/>
      <c r="LVP319" s="81"/>
      <c r="LVQ319" s="81"/>
      <c r="LVR319" s="81"/>
      <c r="LVS319" s="81"/>
      <c r="LVT319" s="81"/>
      <c r="LVU319" s="81"/>
      <c r="LVV319" s="81"/>
      <c r="LVW319" s="81"/>
      <c r="LVX319" s="81"/>
      <c r="LVY319" s="81"/>
      <c r="LVZ319" s="81"/>
      <c r="LWA319" s="81"/>
      <c r="LWB319" s="81"/>
      <c r="LWC319" s="81"/>
      <c r="LWD319" s="81"/>
      <c r="LWE319" s="81"/>
      <c r="LWF319" s="81"/>
      <c r="LWG319" s="81"/>
      <c r="LWH319" s="81"/>
      <c r="LWI319" s="81"/>
      <c r="LWJ319" s="81"/>
      <c r="LWK319" s="81"/>
      <c r="LWL319" s="81"/>
      <c r="LWM319" s="81"/>
      <c r="LWN319" s="81"/>
      <c r="LWO319" s="81"/>
      <c r="LWP319" s="81"/>
      <c r="LWQ319" s="81"/>
      <c r="LWR319" s="81"/>
      <c r="LWS319" s="81"/>
      <c r="LWT319" s="81"/>
      <c r="LWU319" s="81"/>
      <c r="LWV319" s="81"/>
      <c r="LWW319" s="81"/>
      <c r="LWX319" s="81"/>
      <c r="LWY319" s="81"/>
      <c r="LWZ319" s="81"/>
      <c r="LXA319" s="81"/>
      <c r="LXB319" s="81"/>
      <c r="LXC319" s="81"/>
      <c r="LXD319" s="81"/>
      <c r="LXE319" s="81"/>
      <c r="LXF319" s="81"/>
      <c r="LXG319" s="81"/>
      <c r="LXH319" s="81"/>
      <c r="LXI319" s="81"/>
      <c r="LXJ319" s="81"/>
      <c r="LXK319" s="81"/>
      <c r="LXL319" s="81"/>
      <c r="LXM319" s="81"/>
      <c r="LXN319" s="81"/>
      <c r="LXO319" s="81"/>
      <c r="LXP319" s="81"/>
      <c r="LXQ319" s="81"/>
      <c r="LXR319" s="81"/>
      <c r="LXS319" s="81"/>
      <c r="LXT319" s="81"/>
      <c r="LXU319" s="81"/>
      <c r="LXV319" s="81"/>
      <c r="LXW319" s="81"/>
      <c r="LXX319" s="81"/>
      <c r="LXY319" s="81"/>
      <c r="LXZ319" s="81"/>
      <c r="LYA319" s="81"/>
      <c r="LYB319" s="81"/>
      <c r="LYC319" s="81"/>
      <c r="LYD319" s="81"/>
      <c r="LYE319" s="81"/>
      <c r="LYF319" s="81"/>
      <c r="LYG319" s="81"/>
      <c r="LYH319" s="81"/>
      <c r="LYI319" s="81"/>
      <c r="LYJ319" s="81"/>
      <c r="LYK319" s="81"/>
      <c r="LYL319" s="81"/>
      <c r="LYM319" s="81"/>
      <c r="LYN319" s="81"/>
      <c r="LYO319" s="81"/>
      <c r="LYP319" s="81"/>
      <c r="LYQ319" s="81"/>
      <c r="LYR319" s="81"/>
      <c r="LYS319" s="81"/>
      <c r="LYT319" s="81"/>
      <c r="LYU319" s="81"/>
      <c r="LYV319" s="81"/>
      <c r="LYW319" s="81"/>
      <c r="LYX319" s="81"/>
      <c r="LYY319" s="81"/>
      <c r="LYZ319" s="81"/>
      <c r="LZA319" s="81"/>
      <c r="LZB319" s="81"/>
      <c r="LZC319" s="81"/>
      <c r="LZD319" s="81"/>
      <c r="LZE319" s="81"/>
      <c r="LZF319" s="81"/>
      <c r="LZG319" s="81"/>
      <c r="LZH319" s="81"/>
      <c r="LZI319" s="81"/>
      <c r="LZJ319" s="81"/>
      <c r="LZK319" s="81"/>
      <c r="LZL319" s="81"/>
      <c r="LZM319" s="81"/>
      <c r="LZN319" s="81"/>
      <c r="LZO319" s="81"/>
      <c r="LZP319" s="81"/>
      <c r="LZQ319" s="81"/>
      <c r="LZR319" s="81"/>
      <c r="LZS319" s="81"/>
      <c r="LZT319" s="81"/>
      <c r="LZU319" s="81"/>
      <c r="LZV319" s="81"/>
      <c r="LZW319" s="81"/>
      <c r="LZX319" s="81"/>
      <c r="LZY319" s="81"/>
      <c r="LZZ319" s="81"/>
      <c r="MAA319" s="81"/>
      <c r="MAB319" s="81"/>
      <c r="MAC319" s="81"/>
      <c r="MAD319" s="81"/>
      <c r="MAE319" s="81"/>
      <c r="MAF319" s="81"/>
      <c r="MAG319" s="81"/>
      <c r="MAH319" s="81"/>
      <c r="MAI319" s="81"/>
      <c r="MAJ319" s="81"/>
      <c r="MAK319" s="81"/>
      <c r="MAL319" s="81"/>
      <c r="MAM319" s="81"/>
      <c r="MAN319" s="81"/>
      <c r="MAO319" s="81"/>
      <c r="MAP319" s="81"/>
      <c r="MAQ319" s="81"/>
      <c r="MAR319" s="81"/>
      <c r="MAS319" s="81"/>
      <c r="MAT319" s="81"/>
      <c r="MAU319" s="81"/>
      <c r="MAV319" s="81"/>
      <c r="MAW319" s="81"/>
      <c r="MAX319" s="81"/>
      <c r="MAY319" s="81"/>
      <c r="MAZ319" s="81"/>
      <c r="MBA319" s="81"/>
      <c r="MBB319" s="81"/>
      <c r="MBC319" s="81"/>
      <c r="MBD319" s="81"/>
      <c r="MBE319" s="81"/>
      <c r="MBF319" s="81"/>
      <c r="MBG319" s="81"/>
      <c r="MBH319" s="81"/>
      <c r="MBI319" s="81"/>
      <c r="MBJ319" s="81"/>
      <c r="MBK319" s="81"/>
      <c r="MBL319" s="81"/>
      <c r="MBM319" s="81"/>
      <c r="MBN319" s="81"/>
      <c r="MBO319" s="81"/>
      <c r="MBP319" s="81"/>
      <c r="MBQ319" s="81"/>
      <c r="MBR319" s="81"/>
      <c r="MBS319" s="81"/>
      <c r="MBT319" s="81"/>
      <c r="MBU319" s="81"/>
      <c r="MBV319" s="81"/>
      <c r="MBW319" s="81"/>
      <c r="MBX319" s="81"/>
      <c r="MBY319" s="81"/>
      <c r="MBZ319" s="81"/>
      <c r="MCA319" s="81"/>
      <c r="MCB319" s="81"/>
      <c r="MCC319" s="81"/>
      <c r="MCD319" s="81"/>
      <c r="MCE319" s="81"/>
      <c r="MCF319" s="81"/>
      <c r="MCG319" s="81"/>
      <c r="MCH319" s="81"/>
      <c r="MCI319" s="81"/>
      <c r="MCJ319" s="81"/>
      <c r="MCK319" s="81"/>
      <c r="MCL319" s="81"/>
      <c r="MCM319" s="81"/>
      <c r="MCN319" s="81"/>
      <c r="MCO319" s="81"/>
      <c r="MCP319" s="81"/>
      <c r="MCQ319" s="81"/>
      <c r="MCR319" s="81"/>
      <c r="MCS319" s="81"/>
      <c r="MCT319" s="81"/>
      <c r="MCU319" s="81"/>
      <c r="MCV319" s="81"/>
      <c r="MCW319" s="81"/>
      <c r="MCX319" s="81"/>
      <c r="MCY319" s="81"/>
      <c r="MCZ319" s="81"/>
      <c r="MDA319" s="81"/>
      <c r="MDB319" s="81"/>
      <c r="MDC319" s="81"/>
      <c r="MDD319" s="81"/>
      <c r="MDE319" s="81"/>
      <c r="MDF319" s="81"/>
      <c r="MDG319" s="81"/>
      <c r="MDH319" s="81"/>
      <c r="MDI319" s="81"/>
      <c r="MDJ319" s="81"/>
      <c r="MDK319" s="81"/>
      <c r="MDL319" s="81"/>
      <c r="MDM319" s="81"/>
      <c r="MDN319" s="81"/>
      <c r="MDO319" s="81"/>
      <c r="MDP319" s="81"/>
      <c r="MDQ319" s="81"/>
      <c r="MDR319" s="81"/>
      <c r="MDS319" s="81"/>
      <c r="MDT319" s="81"/>
      <c r="MDU319" s="81"/>
      <c r="MDV319" s="81"/>
      <c r="MDW319" s="81"/>
      <c r="MDX319" s="81"/>
      <c r="MDY319" s="81"/>
      <c r="MDZ319" s="81"/>
      <c r="MEA319" s="81"/>
      <c r="MEB319" s="81"/>
      <c r="MEC319" s="81"/>
      <c r="MED319" s="81"/>
      <c r="MEE319" s="81"/>
      <c r="MEF319" s="81"/>
      <c r="MEG319" s="81"/>
      <c r="MEH319" s="81"/>
      <c r="MEI319" s="81"/>
      <c r="MEJ319" s="81"/>
      <c r="MEK319" s="81"/>
      <c r="MEL319" s="81"/>
      <c r="MEM319" s="81"/>
      <c r="MEN319" s="81"/>
      <c r="MEO319" s="81"/>
      <c r="MEP319" s="81"/>
      <c r="MEQ319" s="81"/>
      <c r="MER319" s="81"/>
      <c r="MES319" s="81"/>
      <c r="MET319" s="81"/>
      <c r="MEU319" s="81"/>
      <c r="MEV319" s="81"/>
      <c r="MEW319" s="81"/>
      <c r="MEX319" s="81"/>
      <c r="MEY319" s="81"/>
      <c r="MEZ319" s="81"/>
      <c r="MFA319" s="81"/>
      <c r="MFB319" s="81"/>
      <c r="MFC319" s="81"/>
      <c r="MFD319" s="81"/>
      <c r="MFE319" s="81"/>
      <c r="MFF319" s="81"/>
      <c r="MFG319" s="81"/>
      <c r="MFH319" s="81"/>
      <c r="MFI319" s="81"/>
      <c r="MFJ319" s="81"/>
      <c r="MFK319" s="81"/>
      <c r="MFL319" s="81"/>
      <c r="MFM319" s="81"/>
      <c r="MFN319" s="81"/>
      <c r="MFO319" s="81"/>
      <c r="MFP319" s="81"/>
      <c r="MFQ319" s="81"/>
      <c r="MFR319" s="81"/>
      <c r="MFS319" s="81"/>
      <c r="MFT319" s="81"/>
      <c r="MFU319" s="81"/>
      <c r="MFV319" s="81"/>
      <c r="MFW319" s="81"/>
      <c r="MFX319" s="81"/>
      <c r="MFY319" s="81"/>
      <c r="MFZ319" s="81"/>
      <c r="MGA319" s="81"/>
      <c r="MGB319" s="81"/>
      <c r="MGC319" s="81"/>
      <c r="MGD319" s="81"/>
      <c r="MGE319" s="81"/>
      <c r="MGF319" s="81"/>
      <c r="MGG319" s="81"/>
      <c r="MGH319" s="81"/>
      <c r="MGI319" s="81"/>
      <c r="MGJ319" s="81"/>
      <c r="MGK319" s="81"/>
      <c r="MGL319" s="81"/>
      <c r="MGM319" s="81"/>
      <c r="MGN319" s="81"/>
      <c r="MGO319" s="81"/>
      <c r="MGP319" s="81"/>
      <c r="MGQ319" s="81"/>
      <c r="MGR319" s="81"/>
      <c r="MGS319" s="81"/>
      <c r="MGT319" s="81"/>
      <c r="MGU319" s="81"/>
      <c r="MGV319" s="81"/>
      <c r="MGW319" s="81"/>
      <c r="MGX319" s="81"/>
      <c r="MGY319" s="81"/>
      <c r="MGZ319" s="81"/>
      <c r="MHA319" s="81"/>
      <c r="MHB319" s="81"/>
      <c r="MHC319" s="81"/>
      <c r="MHD319" s="81"/>
      <c r="MHE319" s="81"/>
      <c r="MHF319" s="81"/>
      <c r="MHG319" s="81"/>
      <c r="MHH319" s="81"/>
      <c r="MHI319" s="81"/>
      <c r="MHJ319" s="81"/>
      <c r="MHK319" s="81"/>
      <c r="MHL319" s="81"/>
      <c r="MHM319" s="81"/>
      <c r="MHN319" s="81"/>
      <c r="MHO319" s="81"/>
      <c r="MHP319" s="81"/>
      <c r="MHQ319" s="81"/>
      <c r="MHR319" s="81"/>
      <c r="MHS319" s="81"/>
      <c r="MHT319" s="81"/>
      <c r="MHU319" s="81"/>
      <c r="MHV319" s="81"/>
      <c r="MHW319" s="81"/>
      <c r="MHX319" s="81"/>
      <c r="MHY319" s="81"/>
      <c r="MHZ319" s="81"/>
      <c r="MIA319" s="81"/>
      <c r="MIB319" s="81"/>
      <c r="MIC319" s="81"/>
      <c r="MID319" s="81"/>
      <c r="MIE319" s="81"/>
      <c r="MIF319" s="81"/>
      <c r="MIG319" s="81"/>
      <c r="MIH319" s="81"/>
      <c r="MII319" s="81"/>
      <c r="MIJ319" s="81"/>
      <c r="MIK319" s="81"/>
      <c r="MIL319" s="81"/>
      <c r="MIM319" s="81"/>
      <c r="MIN319" s="81"/>
      <c r="MIO319" s="81"/>
      <c r="MIP319" s="81"/>
      <c r="MIQ319" s="81"/>
      <c r="MIR319" s="81"/>
      <c r="MIS319" s="81"/>
      <c r="MIT319" s="81"/>
      <c r="MIU319" s="81"/>
      <c r="MIV319" s="81"/>
      <c r="MIW319" s="81"/>
      <c r="MIX319" s="81"/>
      <c r="MIY319" s="81"/>
      <c r="MIZ319" s="81"/>
      <c r="MJA319" s="81"/>
      <c r="MJB319" s="81"/>
      <c r="MJC319" s="81"/>
      <c r="MJD319" s="81"/>
      <c r="MJE319" s="81"/>
      <c r="MJF319" s="81"/>
      <c r="MJG319" s="81"/>
      <c r="MJH319" s="81"/>
      <c r="MJI319" s="81"/>
      <c r="MJJ319" s="81"/>
      <c r="MJK319" s="81"/>
      <c r="MJL319" s="81"/>
      <c r="MJM319" s="81"/>
      <c r="MJN319" s="81"/>
      <c r="MJO319" s="81"/>
      <c r="MJP319" s="81"/>
      <c r="MJQ319" s="81"/>
      <c r="MJR319" s="81"/>
      <c r="MJS319" s="81"/>
      <c r="MJT319" s="81"/>
      <c r="MJU319" s="81"/>
      <c r="MJV319" s="81"/>
      <c r="MJW319" s="81"/>
      <c r="MJX319" s="81"/>
      <c r="MJY319" s="81"/>
      <c r="MJZ319" s="81"/>
      <c r="MKA319" s="81"/>
      <c r="MKB319" s="81"/>
      <c r="MKC319" s="81"/>
      <c r="MKD319" s="81"/>
      <c r="MKE319" s="81"/>
      <c r="MKF319" s="81"/>
      <c r="MKG319" s="81"/>
      <c r="MKH319" s="81"/>
      <c r="MKI319" s="81"/>
      <c r="MKJ319" s="81"/>
      <c r="MKK319" s="81"/>
      <c r="MKL319" s="81"/>
      <c r="MKM319" s="81"/>
      <c r="MKN319" s="81"/>
      <c r="MKO319" s="81"/>
      <c r="MKP319" s="81"/>
      <c r="MKQ319" s="81"/>
      <c r="MKR319" s="81"/>
      <c r="MKS319" s="81"/>
      <c r="MKT319" s="81"/>
      <c r="MKU319" s="81"/>
      <c r="MKV319" s="81"/>
      <c r="MKW319" s="81"/>
      <c r="MKX319" s="81"/>
      <c r="MKY319" s="81"/>
      <c r="MKZ319" s="81"/>
      <c r="MLA319" s="81"/>
      <c r="MLB319" s="81"/>
      <c r="MLC319" s="81"/>
      <c r="MLD319" s="81"/>
      <c r="MLE319" s="81"/>
      <c r="MLF319" s="81"/>
      <c r="MLG319" s="81"/>
      <c r="MLH319" s="81"/>
      <c r="MLI319" s="81"/>
      <c r="MLJ319" s="81"/>
      <c r="MLK319" s="81"/>
      <c r="MLL319" s="81"/>
      <c r="MLM319" s="81"/>
      <c r="MLN319" s="81"/>
      <c r="MLO319" s="81"/>
      <c r="MLP319" s="81"/>
      <c r="MLQ319" s="81"/>
      <c r="MLR319" s="81"/>
      <c r="MLS319" s="81"/>
      <c r="MLT319" s="81"/>
      <c r="MLU319" s="81"/>
      <c r="MLV319" s="81"/>
      <c r="MLW319" s="81"/>
      <c r="MLX319" s="81"/>
      <c r="MLY319" s="81"/>
      <c r="MLZ319" s="81"/>
      <c r="MMA319" s="81"/>
      <c r="MMB319" s="81"/>
      <c r="MMC319" s="81"/>
      <c r="MMD319" s="81"/>
      <c r="MME319" s="81"/>
      <c r="MMF319" s="81"/>
      <c r="MMG319" s="81"/>
      <c r="MMH319" s="81"/>
      <c r="MMI319" s="81"/>
      <c r="MMJ319" s="81"/>
      <c r="MMK319" s="81"/>
      <c r="MML319" s="81"/>
      <c r="MMM319" s="81"/>
      <c r="MMN319" s="81"/>
      <c r="MMO319" s="81"/>
      <c r="MMP319" s="81"/>
      <c r="MMQ319" s="81"/>
      <c r="MMR319" s="81"/>
      <c r="MMS319" s="81"/>
      <c r="MMT319" s="81"/>
      <c r="MMU319" s="81"/>
      <c r="MMV319" s="81"/>
      <c r="MMW319" s="81"/>
      <c r="MMX319" s="81"/>
      <c r="MMY319" s="81"/>
      <c r="MMZ319" s="81"/>
      <c r="MNA319" s="81"/>
      <c r="MNB319" s="81"/>
      <c r="MNC319" s="81"/>
      <c r="MND319" s="81"/>
      <c r="MNE319" s="81"/>
      <c r="MNF319" s="81"/>
      <c r="MNG319" s="81"/>
      <c r="MNH319" s="81"/>
      <c r="MNI319" s="81"/>
      <c r="MNJ319" s="81"/>
      <c r="MNK319" s="81"/>
      <c r="MNL319" s="81"/>
      <c r="MNM319" s="81"/>
      <c r="MNN319" s="81"/>
      <c r="MNO319" s="81"/>
      <c r="MNP319" s="81"/>
      <c r="MNQ319" s="81"/>
      <c r="MNR319" s="81"/>
      <c r="MNS319" s="81"/>
      <c r="MNT319" s="81"/>
      <c r="MNU319" s="81"/>
      <c r="MNV319" s="81"/>
      <c r="MNW319" s="81"/>
      <c r="MNX319" s="81"/>
      <c r="MNY319" s="81"/>
      <c r="MNZ319" s="81"/>
      <c r="MOA319" s="81"/>
      <c r="MOB319" s="81"/>
      <c r="MOC319" s="81"/>
      <c r="MOD319" s="81"/>
      <c r="MOE319" s="81"/>
      <c r="MOF319" s="81"/>
      <c r="MOG319" s="81"/>
      <c r="MOH319" s="81"/>
      <c r="MOI319" s="81"/>
      <c r="MOJ319" s="81"/>
      <c r="MOK319" s="81"/>
      <c r="MOL319" s="81"/>
      <c r="MOM319" s="81"/>
      <c r="MON319" s="81"/>
      <c r="MOO319" s="81"/>
      <c r="MOP319" s="81"/>
      <c r="MOQ319" s="81"/>
      <c r="MOR319" s="81"/>
      <c r="MOS319" s="81"/>
      <c r="MOT319" s="81"/>
      <c r="MOU319" s="81"/>
      <c r="MOV319" s="81"/>
      <c r="MOW319" s="81"/>
      <c r="MOX319" s="81"/>
      <c r="MOY319" s="81"/>
      <c r="MOZ319" s="81"/>
      <c r="MPA319" s="81"/>
      <c r="MPB319" s="81"/>
      <c r="MPC319" s="81"/>
      <c r="MPD319" s="81"/>
      <c r="MPE319" s="81"/>
      <c r="MPF319" s="81"/>
      <c r="MPG319" s="81"/>
      <c r="MPH319" s="81"/>
      <c r="MPI319" s="81"/>
      <c r="MPJ319" s="81"/>
      <c r="MPK319" s="81"/>
      <c r="MPL319" s="81"/>
      <c r="MPM319" s="81"/>
      <c r="MPN319" s="81"/>
      <c r="MPO319" s="81"/>
      <c r="MPP319" s="81"/>
      <c r="MPQ319" s="81"/>
      <c r="MPR319" s="81"/>
      <c r="MPS319" s="81"/>
      <c r="MPT319" s="81"/>
      <c r="MPU319" s="81"/>
      <c r="MPV319" s="81"/>
      <c r="MPW319" s="81"/>
      <c r="MPX319" s="81"/>
      <c r="MPY319" s="81"/>
      <c r="MPZ319" s="81"/>
      <c r="MQA319" s="81"/>
      <c r="MQB319" s="81"/>
      <c r="MQC319" s="81"/>
      <c r="MQD319" s="81"/>
      <c r="MQE319" s="81"/>
      <c r="MQF319" s="81"/>
      <c r="MQG319" s="81"/>
      <c r="MQH319" s="81"/>
      <c r="MQI319" s="81"/>
      <c r="MQJ319" s="81"/>
      <c r="MQK319" s="81"/>
      <c r="MQL319" s="81"/>
      <c r="MQM319" s="81"/>
      <c r="MQN319" s="81"/>
      <c r="MQO319" s="81"/>
      <c r="MQP319" s="81"/>
      <c r="MQQ319" s="81"/>
      <c r="MQR319" s="81"/>
      <c r="MQS319" s="81"/>
      <c r="MQT319" s="81"/>
      <c r="MQU319" s="81"/>
      <c r="MQV319" s="81"/>
      <c r="MQW319" s="81"/>
      <c r="MQX319" s="81"/>
      <c r="MQY319" s="81"/>
      <c r="MQZ319" s="81"/>
      <c r="MRA319" s="81"/>
      <c r="MRB319" s="81"/>
      <c r="MRC319" s="81"/>
      <c r="MRD319" s="81"/>
      <c r="MRE319" s="81"/>
      <c r="MRF319" s="81"/>
      <c r="MRG319" s="81"/>
      <c r="MRH319" s="81"/>
      <c r="MRI319" s="81"/>
      <c r="MRJ319" s="81"/>
      <c r="MRK319" s="81"/>
      <c r="MRL319" s="81"/>
      <c r="MRM319" s="81"/>
      <c r="MRN319" s="81"/>
      <c r="MRO319" s="81"/>
      <c r="MRP319" s="81"/>
      <c r="MRQ319" s="81"/>
      <c r="MRR319" s="81"/>
      <c r="MRS319" s="81"/>
      <c r="MRT319" s="81"/>
      <c r="MRU319" s="81"/>
      <c r="MRV319" s="81"/>
      <c r="MRW319" s="81"/>
      <c r="MRX319" s="81"/>
      <c r="MRY319" s="81"/>
      <c r="MRZ319" s="81"/>
      <c r="MSA319" s="81"/>
      <c r="MSB319" s="81"/>
      <c r="MSC319" s="81"/>
      <c r="MSD319" s="81"/>
      <c r="MSE319" s="81"/>
      <c r="MSF319" s="81"/>
      <c r="MSG319" s="81"/>
      <c r="MSH319" s="81"/>
      <c r="MSI319" s="81"/>
      <c r="MSJ319" s="81"/>
      <c r="MSK319" s="81"/>
      <c r="MSL319" s="81"/>
      <c r="MSM319" s="81"/>
      <c r="MSN319" s="81"/>
      <c r="MSO319" s="81"/>
      <c r="MSP319" s="81"/>
      <c r="MSQ319" s="81"/>
      <c r="MSR319" s="81"/>
      <c r="MSS319" s="81"/>
      <c r="MST319" s="81"/>
      <c r="MSU319" s="81"/>
      <c r="MSV319" s="81"/>
      <c r="MSW319" s="81"/>
      <c r="MSX319" s="81"/>
      <c r="MSY319" s="81"/>
      <c r="MSZ319" s="81"/>
      <c r="MTA319" s="81"/>
      <c r="MTB319" s="81"/>
      <c r="MTC319" s="81"/>
      <c r="MTD319" s="81"/>
      <c r="MTE319" s="81"/>
      <c r="MTF319" s="81"/>
      <c r="MTG319" s="81"/>
      <c r="MTH319" s="81"/>
      <c r="MTI319" s="81"/>
      <c r="MTJ319" s="81"/>
      <c r="MTK319" s="81"/>
      <c r="MTL319" s="81"/>
      <c r="MTM319" s="81"/>
      <c r="MTN319" s="81"/>
      <c r="MTO319" s="81"/>
      <c r="MTP319" s="81"/>
      <c r="MTQ319" s="81"/>
      <c r="MTR319" s="81"/>
      <c r="MTS319" s="81"/>
      <c r="MTT319" s="81"/>
      <c r="MTU319" s="81"/>
      <c r="MTV319" s="81"/>
      <c r="MTW319" s="81"/>
      <c r="MTX319" s="81"/>
      <c r="MTY319" s="81"/>
      <c r="MTZ319" s="81"/>
      <c r="MUA319" s="81"/>
      <c r="MUB319" s="81"/>
      <c r="MUC319" s="81"/>
      <c r="MUD319" s="81"/>
      <c r="MUE319" s="81"/>
      <c r="MUF319" s="81"/>
      <c r="MUG319" s="81"/>
      <c r="MUH319" s="81"/>
      <c r="MUI319" s="81"/>
      <c r="MUJ319" s="81"/>
      <c r="MUK319" s="81"/>
      <c r="MUL319" s="81"/>
      <c r="MUM319" s="81"/>
      <c r="MUN319" s="81"/>
      <c r="MUO319" s="81"/>
      <c r="MUP319" s="81"/>
      <c r="MUQ319" s="81"/>
      <c r="MUR319" s="81"/>
      <c r="MUS319" s="81"/>
      <c r="MUT319" s="81"/>
      <c r="MUU319" s="81"/>
      <c r="MUV319" s="81"/>
      <c r="MUW319" s="81"/>
      <c r="MUX319" s="81"/>
      <c r="MUY319" s="81"/>
      <c r="MUZ319" s="81"/>
      <c r="MVA319" s="81"/>
      <c r="MVB319" s="81"/>
      <c r="MVC319" s="81"/>
      <c r="MVD319" s="81"/>
      <c r="MVE319" s="81"/>
      <c r="MVF319" s="81"/>
      <c r="MVG319" s="81"/>
      <c r="MVH319" s="81"/>
      <c r="MVI319" s="81"/>
      <c r="MVJ319" s="81"/>
      <c r="MVK319" s="81"/>
      <c r="MVL319" s="81"/>
      <c r="MVM319" s="81"/>
      <c r="MVN319" s="81"/>
      <c r="MVO319" s="81"/>
      <c r="MVP319" s="81"/>
      <c r="MVQ319" s="81"/>
      <c r="MVR319" s="81"/>
      <c r="MVS319" s="81"/>
      <c r="MVT319" s="81"/>
      <c r="MVU319" s="81"/>
      <c r="MVV319" s="81"/>
      <c r="MVW319" s="81"/>
      <c r="MVX319" s="81"/>
      <c r="MVY319" s="81"/>
      <c r="MVZ319" s="81"/>
      <c r="MWA319" s="81"/>
      <c r="MWB319" s="81"/>
      <c r="MWC319" s="81"/>
      <c r="MWD319" s="81"/>
      <c r="MWE319" s="81"/>
      <c r="MWF319" s="81"/>
      <c r="MWG319" s="81"/>
      <c r="MWH319" s="81"/>
      <c r="MWI319" s="81"/>
      <c r="MWJ319" s="81"/>
      <c r="MWK319" s="81"/>
      <c r="MWL319" s="81"/>
      <c r="MWM319" s="81"/>
      <c r="MWN319" s="81"/>
      <c r="MWO319" s="81"/>
      <c r="MWP319" s="81"/>
      <c r="MWQ319" s="81"/>
      <c r="MWR319" s="81"/>
      <c r="MWS319" s="81"/>
      <c r="MWT319" s="81"/>
      <c r="MWU319" s="81"/>
      <c r="MWV319" s="81"/>
      <c r="MWW319" s="81"/>
      <c r="MWX319" s="81"/>
      <c r="MWY319" s="81"/>
      <c r="MWZ319" s="81"/>
      <c r="MXA319" s="81"/>
      <c r="MXB319" s="81"/>
      <c r="MXC319" s="81"/>
      <c r="MXD319" s="81"/>
      <c r="MXE319" s="81"/>
      <c r="MXF319" s="81"/>
      <c r="MXG319" s="81"/>
      <c r="MXH319" s="81"/>
      <c r="MXI319" s="81"/>
      <c r="MXJ319" s="81"/>
      <c r="MXK319" s="81"/>
      <c r="MXL319" s="81"/>
      <c r="MXM319" s="81"/>
      <c r="MXN319" s="81"/>
      <c r="MXO319" s="81"/>
      <c r="MXP319" s="81"/>
      <c r="MXQ319" s="81"/>
      <c r="MXR319" s="81"/>
      <c r="MXS319" s="81"/>
      <c r="MXT319" s="81"/>
      <c r="MXU319" s="81"/>
      <c r="MXV319" s="81"/>
      <c r="MXW319" s="81"/>
      <c r="MXX319" s="81"/>
      <c r="MXY319" s="81"/>
      <c r="MXZ319" s="81"/>
      <c r="MYA319" s="81"/>
      <c r="MYB319" s="81"/>
      <c r="MYC319" s="81"/>
      <c r="MYD319" s="81"/>
      <c r="MYE319" s="81"/>
      <c r="MYF319" s="81"/>
      <c r="MYG319" s="81"/>
      <c r="MYH319" s="81"/>
      <c r="MYI319" s="81"/>
      <c r="MYJ319" s="81"/>
      <c r="MYK319" s="81"/>
      <c r="MYL319" s="81"/>
      <c r="MYM319" s="81"/>
      <c r="MYN319" s="81"/>
      <c r="MYO319" s="81"/>
      <c r="MYP319" s="81"/>
      <c r="MYQ319" s="81"/>
      <c r="MYR319" s="81"/>
      <c r="MYS319" s="81"/>
      <c r="MYT319" s="81"/>
      <c r="MYU319" s="81"/>
      <c r="MYV319" s="81"/>
      <c r="MYW319" s="81"/>
      <c r="MYX319" s="81"/>
      <c r="MYY319" s="81"/>
      <c r="MYZ319" s="81"/>
      <c r="MZA319" s="81"/>
      <c r="MZB319" s="81"/>
      <c r="MZC319" s="81"/>
      <c r="MZD319" s="81"/>
      <c r="MZE319" s="81"/>
      <c r="MZF319" s="81"/>
      <c r="MZG319" s="81"/>
      <c r="MZH319" s="81"/>
      <c r="MZI319" s="81"/>
      <c r="MZJ319" s="81"/>
      <c r="MZK319" s="81"/>
      <c r="MZL319" s="81"/>
      <c r="MZM319" s="81"/>
      <c r="MZN319" s="81"/>
      <c r="MZO319" s="81"/>
      <c r="MZP319" s="81"/>
      <c r="MZQ319" s="81"/>
      <c r="MZR319" s="81"/>
      <c r="MZS319" s="81"/>
      <c r="MZT319" s="81"/>
      <c r="MZU319" s="81"/>
      <c r="MZV319" s="81"/>
      <c r="MZW319" s="81"/>
      <c r="MZX319" s="81"/>
      <c r="MZY319" s="81"/>
      <c r="MZZ319" s="81"/>
      <c r="NAA319" s="81"/>
      <c r="NAB319" s="81"/>
      <c r="NAC319" s="81"/>
      <c r="NAD319" s="81"/>
      <c r="NAE319" s="81"/>
      <c r="NAF319" s="81"/>
      <c r="NAG319" s="81"/>
      <c r="NAH319" s="81"/>
      <c r="NAI319" s="81"/>
      <c r="NAJ319" s="81"/>
      <c r="NAK319" s="81"/>
      <c r="NAL319" s="81"/>
      <c r="NAM319" s="81"/>
      <c r="NAN319" s="81"/>
      <c r="NAO319" s="81"/>
      <c r="NAP319" s="81"/>
      <c r="NAQ319" s="81"/>
      <c r="NAR319" s="81"/>
      <c r="NAS319" s="81"/>
      <c r="NAT319" s="81"/>
      <c r="NAU319" s="81"/>
      <c r="NAV319" s="81"/>
      <c r="NAW319" s="81"/>
      <c r="NAX319" s="81"/>
      <c r="NAY319" s="81"/>
      <c r="NAZ319" s="81"/>
      <c r="NBA319" s="81"/>
      <c r="NBB319" s="81"/>
      <c r="NBC319" s="81"/>
      <c r="NBD319" s="81"/>
      <c r="NBE319" s="81"/>
      <c r="NBF319" s="81"/>
      <c r="NBG319" s="81"/>
      <c r="NBH319" s="81"/>
      <c r="NBI319" s="81"/>
      <c r="NBJ319" s="81"/>
      <c r="NBK319" s="81"/>
      <c r="NBL319" s="81"/>
      <c r="NBM319" s="81"/>
      <c r="NBN319" s="81"/>
      <c r="NBO319" s="81"/>
      <c r="NBP319" s="81"/>
      <c r="NBQ319" s="81"/>
      <c r="NBR319" s="81"/>
      <c r="NBS319" s="81"/>
      <c r="NBT319" s="81"/>
      <c r="NBU319" s="81"/>
      <c r="NBV319" s="81"/>
      <c r="NBW319" s="81"/>
      <c r="NBX319" s="81"/>
      <c r="NBY319" s="81"/>
      <c r="NBZ319" s="81"/>
      <c r="NCA319" s="81"/>
      <c r="NCB319" s="81"/>
      <c r="NCC319" s="81"/>
      <c r="NCD319" s="81"/>
      <c r="NCE319" s="81"/>
      <c r="NCF319" s="81"/>
      <c r="NCG319" s="81"/>
      <c r="NCH319" s="81"/>
      <c r="NCI319" s="81"/>
      <c r="NCJ319" s="81"/>
      <c r="NCK319" s="81"/>
      <c r="NCL319" s="81"/>
      <c r="NCM319" s="81"/>
      <c r="NCN319" s="81"/>
      <c r="NCO319" s="81"/>
      <c r="NCP319" s="81"/>
      <c r="NCQ319" s="81"/>
      <c r="NCR319" s="81"/>
      <c r="NCS319" s="81"/>
      <c r="NCT319" s="81"/>
      <c r="NCU319" s="81"/>
      <c r="NCV319" s="81"/>
      <c r="NCW319" s="81"/>
      <c r="NCX319" s="81"/>
      <c r="NCY319" s="81"/>
      <c r="NCZ319" s="81"/>
      <c r="NDA319" s="81"/>
      <c r="NDB319" s="81"/>
      <c r="NDC319" s="81"/>
      <c r="NDD319" s="81"/>
      <c r="NDE319" s="81"/>
      <c r="NDF319" s="81"/>
      <c r="NDG319" s="81"/>
      <c r="NDH319" s="81"/>
      <c r="NDI319" s="81"/>
      <c r="NDJ319" s="81"/>
      <c r="NDK319" s="81"/>
      <c r="NDL319" s="81"/>
      <c r="NDM319" s="81"/>
      <c r="NDN319" s="81"/>
      <c r="NDO319" s="81"/>
      <c r="NDP319" s="81"/>
      <c r="NDQ319" s="81"/>
      <c r="NDR319" s="81"/>
      <c r="NDS319" s="81"/>
      <c r="NDT319" s="81"/>
      <c r="NDU319" s="81"/>
      <c r="NDV319" s="81"/>
      <c r="NDW319" s="81"/>
      <c r="NDX319" s="81"/>
      <c r="NDY319" s="81"/>
      <c r="NDZ319" s="81"/>
      <c r="NEA319" s="81"/>
      <c r="NEB319" s="81"/>
      <c r="NEC319" s="81"/>
      <c r="NED319" s="81"/>
      <c r="NEE319" s="81"/>
      <c r="NEF319" s="81"/>
      <c r="NEG319" s="81"/>
      <c r="NEH319" s="81"/>
      <c r="NEI319" s="81"/>
      <c r="NEJ319" s="81"/>
      <c r="NEK319" s="81"/>
      <c r="NEL319" s="81"/>
      <c r="NEM319" s="81"/>
      <c r="NEN319" s="81"/>
      <c r="NEO319" s="81"/>
      <c r="NEP319" s="81"/>
      <c r="NEQ319" s="81"/>
      <c r="NER319" s="81"/>
      <c r="NES319" s="81"/>
      <c r="NET319" s="81"/>
      <c r="NEU319" s="81"/>
      <c r="NEV319" s="81"/>
      <c r="NEW319" s="81"/>
      <c r="NEX319" s="81"/>
      <c r="NEY319" s="81"/>
      <c r="NEZ319" s="81"/>
      <c r="NFA319" s="81"/>
      <c r="NFB319" s="81"/>
      <c r="NFC319" s="81"/>
      <c r="NFD319" s="81"/>
      <c r="NFE319" s="81"/>
      <c r="NFF319" s="81"/>
      <c r="NFG319" s="81"/>
      <c r="NFH319" s="81"/>
      <c r="NFI319" s="81"/>
      <c r="NFJ319" s="81"/>
      <c r="NFK319" s="81"/>
      <c r="NFL319" s="81"/>
      <c r="NFM319" s="81"/>
      <c r="NFN319" s="81"/>
      <c r="NFO319" s="81"/>
      <c r="NFP319" s="81"/>
      <c r="NFQ319" s="81"/>
      <c r="NFR319" s="81"/>
      <c r="NFS319" s="81"/>
      <c r="NFT319" s="81"/>
      <c r="NFU319" s="81"/>
      <c r="NFV319" s="81"/>
      <c r="NFW319" s="81"/>
      <c r="NFX319" s="81"/>
      <c r="NFY319" s="81"/>
      <c r="NFZ319" s="81"/>
      <c r="NGA319" s="81"/>
      <c r="NGB319" s="81"/>
      <c r="NGC319" s="81"/>
      <c r="NGD319" s="81"/>
      <c r="NGE319" s="81"/>
      <c r="NGF319" s="81"/>
      <c r="NGG319" s="81"/>
      <c r="NGH319" s="81"/>
      <c r="NGI319" s="81"/>
      <c r="NGJ319" s="81"/>
      <c r="NGK319" s="81"/>
      <c r="NGL319" s="81"/>
      <c r="NGM319" s="81"/>
      <c r="NGN319" s="81"/>
      <c r="NGO319" s="81"/>
      <c r="NGP319" s="81"/>
      <c r="NGQ319" s="81"/>
      <c r="NGR319" s="81"/>
      <c r="NGS319" s="81"/>
      <c r="NGT319" s="81"/>
      <c r="NGU319" s="81"/>
      <c r="NGV319" s="81"/>
      <c r="NGW319" s="81"/>
      <c r="NGX319" s="81"/>
      <c r="NGY319" s="81"/>
      <c r="NGZ319" s="81"/>
      <c r="NHA319" s="81"/>
      <c r="NHB319" s="81"/>
      <c r="NHC319" s="81"/>
      <c r="NHD319" s="81"/>
      <c r="NHE319" s="81"/>
      <c r="NHF319" s="81"/>
      <c r="NHG319" s="81"/>
      <c r="NHH319" s="81"/>
      <c r="NHI319" s="81"/>
      <c r="NHJ319" s="81"/>
      <c r="NHK319" s="81"/>
      <c r="NHL319" s="81"/>
      <c r="NHM319" s="81"/>
      <c r="NHN319" s="81"/>
      <c r="NHO319" s="81"/>
      <c r="NHP319" s="81"/>
      <c r="NHQ319" s="81"/>
      <c r="NHR319" s="81"/>
      <c r="NHS319" s="81"/>
      <c r="NHT319" s="81"/>
      <c r="NHU319" s="81"/>
      <c r="NHV319" s="81"/>
      <c r="NHW319" s="81"/>
      <c r="NHX319" s="81"/>
      <c r="NHY319" s="81"/>
      <c r="NHZ319" s="81"/>
      <c r="NIA319" s="81"/>
      <c r="NIB319" s="81"/>
      <c r="NIC319" s="81"/>
      <c r="NID319" s="81"/>
      <c r="NIE319" s="81"/>
      <c r="NIF319" s="81"/>
      <c r="NIG319" s="81"/>
      <c r="NIH319" s="81"/>
      <c r="NII319" s="81"/>
      <c r="NIJ319" s="81"/>
      <c r="NIK319" s="81"/>
      <c r="NIL319" s="81"/>
      <c r="NIM319" s="81"/>
      <c r="NIN319" s="81"/>
      <c r="NIO319" s="81"/>
      <c r="NIP319" s="81"/>
      <c r="NIQ319" s="81"/>
      <c r="NIR319" s="81"/>
      <c r="NIS319" s="81"/>
      <c r="NIT319" s="81"/>
      <c r="NIU319" s="81"/>
      <c r="NIV319" s="81"/>
      <c r="NIW319" s="81"/>
      <c r="NIX319" s="81"/>
      <c r="NIY319" s="81"/>
      <c r="NIZ319" s="81"/>
      <c r="NJA319" s="81"/>
      <c r="NJB319" s="81"/>
      <c r="NJC319" s="81"/>
      <c r="NJD319" s="81"/>
      <c r="NJE319" s="81"/>
      <c r="NJF319" s="81"/>
      <c r="NJG319" s="81"/>
      <c r="NJH319" s="81"/>
      <c r="NJI319" s="81"/>
      <c r="NJJ319" s="81"/>
      <c r="NJK319" s="81"/>
      <c r="NJL319" s="81"/>
      <c r="NJM319" s="81"/>
      <c r="NJN319" s="81"/>
      <c r="NJO319" s="81"/>
      <c r="NJP319" s="81"/>
      <c r="NJQ319" s="81"/>
      <c r="NJR319" s="81"/>
      <c r="NJS319" s="81"/>
      <c r="NJT319" s="81"/>
      <c r="NJU319" s="81"/>
      <c r="NJV319" s="81"/>
      <c r="NJW319" s="81"/>
      <c r="NJX319" s="81"/>
      <c r="NJY319" s="81"/>
      <c r="NJZ319" s="81"/>
      <c r="NKA319" s="81"/>
      <c r="NKB319" s="81"/>
      <c r="NKC319" s="81"/>
      <c r="NKD319" s="81"/>
      <c r="NKE319" s="81"/>
      <c r="NKF319" s="81"/>
      <c r="NKG319" s="81"/>
      <c r="NKH319" s="81"/>
      <c r="NKI319" s="81"/>
      <c r="NKJ319" s="81"/>
      <c r="NKK319" s="81"/>
      <c r="NKL319" s="81"/>
      <c r="NKM319" s="81"/>
      <c r="NKN319" s="81"/>
      <c r="NKO319" s="81"/>
      <c r="NKP319" s="81"/>
      <c r="NKQ319" s="81"/>
      <c r="NKR319" s="81"/>
      <c r="NKS319" s="81"/>
      <c r="NKT319" s="81"/>
      <c r="NKU319" s="81"/>
      <c r="NKV319" s="81"/>
      <c r="NKW319" s="81"/>
      <c r="NKX319" s="81"/>
      <c r="NKY319" s="81"/>
      <c r="NKZ319" s="81"/>
      <c r="NLA319" s="81"/>
      <c r="NLB319" s="81"/>
      <c r="NLC319" s="81"/>
      <c r="NLD319" s="81"/>
      <c r="NLE319" s="81"/>
      <c r="NLF319" s="81"/>
      <c r="NLG319" s="81"/>
      <c r="NLH319" s="81"/>
      <c r="NLI319" s="81"/>
      <c r="NLJ319" s="81"/>
      <c r="NLK319" s="81"/>
      <c r="NLL319" s="81"/>
      <c r="NLM319" s="81"/>
      <c r="NLN319" s="81"/>
      <c r="NLO319" s="81"/>
      <c r="NLP319" s="81"/>
      <c r="NLQ319" s="81"/>
      <c r="NLR319" s="81"/>
      <c r="NLS319" s="81"/>
      <c r="NLT319" s="81"/>
      <c r="NLU319" s="81"/>
      <c r="NLV319" s="81"/>
      <c r="NLW319" s="81"/>
      <c r="NLX319" s="81"/>
      <c r="NLY319" s="81"/>
      <c r="NLZ319" s="81"/>
      <c r="NMA319" s="81"/>
      <c r="NMB319" s="81"/>
      <c r="NMC319" s="81"/>
      <c r="NMD319" s="81"/>
      <c r="NME319" s="81"/>
      <c r="NMF319" s="81"/>
      <c r="NMG319" s="81"/>
      <c r="NMH319" s="81"/>
      <c r="NMI319" s="81"/>
      <c r="NMJ319" s="81"/>
      <c r="NMK319" s="81"/>
      <c r="NML319" s="81"/>
      <c r="NMM319" s="81"/>
      <c r="NMN319" s="81"/>
      <c r="NMO319" s="81"/>
      <c r="NMP319" s="81"/>
      <c r="NMQ319" s="81"/>
      <c r="NMR319" s="81"/>
      <c r="NMS319" s="81"/>
      <c r="NMT319" s="81"/>
      <c r="NMU319" s="81"/>
      <c r="NMV319" s="81"/>
      <c r="NMW319" s="81"/>
      <c r="NMX319" s="81"/>
      <c r="NMY319" s="81"/>
      <c r="NMZ319" s="81"/>
      <c r="NNA319" s="81"/>
      <c r="NNB319" s="81"/>
      <c r="NNC319" s="81"/>
      <c r="NND319" s="81"/>
      <c r="NNE319" s="81"/>
      <c r="NNF319" s="81"/>
      <c r="NNG319" s="81"/>
      <c r="NNH319" s="81"/>
      <c r="NNI319" s="81"/>
      <c r="NNJ319" s="81"/>
      <c r="NNK319" s="81"/>
      <c r="NNL319" s="81"/>
      <c r="NNM319" s="81"/>
      <c r="NNN319" s="81"/>
      <c r="NNO319" s="81"/>
      <c r="NNP319" s="81"/>
      <c r="NNQ319" s="81"/>
      <c r="NNR319" s="81"/>
      <c r="NNS319" s="81"/>
      <c r="NNT319" s="81"/>
      <c r="NNU319" s="81"/>
      <c r="NNV319" s="81"/>
      <c r="NNW319" s="81"/>
      <c r="NNX319" s="81"/>
      <c r="NNY319" s="81"/>
      <c r="NNZ319" s="81"/>
      <c r="NOA319" s="81"/>
      <c r="NOB319" s="81"/>
      <c r="NOC319" s="81"/>
      <c r="NOD319" s="81"/>
      <c r="NOE319" s="81"/>
      <c r="NOF319" s="81"/>
      <c r="NOG319" s="81"/>
      <c r="NOH319" s="81"/>
      <c r="NOI319" s="81"/>
      <c r="NOJ319" s="81"/>
      <c r="NOK319" s="81"/>
      <c r="NOL319" s="81"/>
      <c r="NOM319" s="81"/>
      <c r="NON319" s="81"/>
      <c r="NOO319" s="81"/>
      <c r="NOP319" s="81"/>
      <c r="NOQ319" s="81"/>
      <c r="NOR319" s="81"/>
      <c r="NOS319" s="81"/>
      <c r="NOT319" s="81"/>
      <c r="NOU319" s="81"/>
      <c r="NOV319" s="81"/>
      <c r="NOW319" s="81"/>
      <c r="NOX319" s="81"/>
      <c r="NOY319" s="81"/>
      <c r="NOZ319" s="81"/>
      <c r="NPA319" s="81"/>
      <c r="NPB319" s="81"/>
      <c r="NPC319" s="81"/>
      <c r="NPD319" s="81"/>
      <c r="NPE319" s="81"/>
      <c r="NPF319" s="81"/>
      <c r="NPG319" s="81"/>
      <c r="NPH319" s="81"/>
      <c r="NPI319" s="81"/>
      <c r="NPJ319" s="81"/>
      <c r="NPK319" s="81"/>
      <c r="NPL319" s="81"/>
      <c r="NPM319" s="81"/>
      <c r="NPN319" s="81"/>
      <c r="NPO319" s="81"/>
      <c r="NPP319" s="81"/>
      <c r="NPQ319" s="81"/>
      <c r="NPR319" s="81"/>
      <c r="NPS319" s="81"/>
      <c r="NPT319" s="81"/>
      <c r="NPU319" s="81"/>
      <c r="NPV319" s="81"/>
      <c r="NPW319" s="81"/>
      <c r="NPX319" s="81"/>
      <c r="NPY319" s="81"/>
      <c r="NPZ319" s="81"/>
      <c r="NQA319" s="81"/>
      <c r="NQB319" s="81"/>
      <c r="NQC319" s="81"/>
      <c r="NQD319" s="81"/>
      <c r="NQE319" s="81"/>
      <c r="NQF319" s="81"/>
      <c r="NQG319" s="81"/>
      <c r="NQH319" s="81"/>
      <c r="NQI319" s="81"/>
      <c r="NQJ319" s="81"/>
      <c r="NQK319" s="81"/>
      <c r="NQL319" s="81"/>
      <c r="NQM319" s="81"/>
      <c r="NQN319" s="81"/>
      <c r="NQO319" s="81"/>
      <c r="NQP319" s="81"/>
      <c r="NQQ319" s="81"/>
      <c r="NQR319" s="81"/>
      <c r="NQS319" s="81"/>
      <c r="NQT319" s="81"/>
      <c r="NQU319" s="81"/>
      <c r="NQV319" s="81"/>
      <c r="NQW319" s="81"/>
      <c r="NQX319" s="81"/>
      <c r="NQY319" s="81"/>
      <c r="NQZ319" s="81"/>
      <c r="NRA319" s="81"/>
      <c r="NRB319" s="81"/>
      <c r="NRC319" s="81"/>
      <c r="NRD319" s="81"/>
      <c r="NRE319" s="81"/>
      <c r="NRF319" s="81"/>
      <c r="NRG319" s="81"/>
      <c r="NRH319" s="81"/>
      <c r="NRI319" s="81"/>
      <c r="NRJ319" s="81"/>
      <c r="NRK319" s="81"/>
      <c r="NRL319" s="81"/>
      <c r="NRM319" s="81"/>
      <c r="NRN319" s="81"/>
      <c r="NRO319" s="81"/>
      <c r="NRP319" s="81"/>
      <c r="NRQ319" s="81"/>
      <c r="NRR319" s="81"/>
      <c r="NRS319" s="81"/>
      <c r="NRT319" s="81"/>
      <c r="NRU319" s="81"/>
      <c r="NRV319" s="81"/>
      <c r="NRW319" s="81"/>
      <c r="NRX319" s="81"/>
      <c r="NRY319" s="81"/>
      <c r="NRZ319" s="81"/>
      <c r="NSA319" s="81"/>
      <c r="NSB319" s="81"/>
      <c r="NSC319" s="81"/>
      <c r="NSD319" s="81"/>
      <c r="NSE319" s="81"/>
      <c r="NSF319" s="81"/>
      <c r="NSG319" s="81"/>
      <c r="NSH319" s="81"/>
      <c r="NSI319" s="81"/>
      <c r="NSJ319" s="81"/>
      <c r="NSK319" s="81"/>
      <c r="NSL319" s="81"/>
      <c r="NSM319" s="81"/>
      <c r="NSN319" s="81"/>
      <c r="NSO319" s="81"/>
      <c r="NSP319" s="81"/>
      <c r="NSQ319" s="81"/>
      <c r="NSR319" s="81"/>
      <c r="NSS319" s="81"/>
      <c r="NST319" s="81"/>
      <c r="NSU319" s="81"/>
      <c r="NSV319" s="81"/>
      <c r="NSW319" s="81"/>
      <c r="NSX319" s="81"/>
      <c r="NSY319" s="81"/>
      <c r="NSZ319" s="81"/>
      <c r="NTA319" s="81"/>
      <c r="NTB319" s="81"/>
      <c r="NTC319" s="81"/>
      <c r="NTD319" s="81"/>
      <c r="NTE319" s="81"/>
      <c r="NTF319" s="81"/>
      <c r="NTG319" s="81"/>
      <c r="NTH319" s="81"/>
      <c r="NTI319" s="81"/>
      <c r="NTJ319" s="81"/>
      <c r="NTK319" s="81"/>
      <c r="NTL319" s="81"/>
      <c r="NTM319" s="81"/>
      <c r="NTN319" s="81"/>
      <c r="NTO319" s="81"/>
      <c r="NTP319" s="81"/>
      <c r="NTQ319" s="81"/>
      <c r="NTR319" s="81"/>
      <c r="NTS319" s="81"/>
      <c r="NTT319" s="81"/>
      <c r="NTU319" s="81"/>
      <c r="NTV319" s="81"/>
      <c r="NTW319" s="81"/>
      <c r="NTX319" s="81"/>
      <c r="NTY319" s="81"/>
      <c r="NTZ319" s="81"/>
      <c r="NUA319" s="81"/>
      <c r="NUB319" s="81"/>
      <c r="NUC319" s="81"/>
      <c r="NUD319" s="81"/>
      <c r="NUE319" s="81"/>
      <c r="NUF319" s="81"/>
      <c r="NUG319" s="81"/>
      <c r="NUH319" s="81"/>
      <c r="NUI319" s="81"/>
      <c r="NUJ319" s="81"/>
      <c r="NUK319" s="81"/>
      <c r="NUL319" s="81"/>
      <c r="NUM319" s="81"/>
      <c r="NUN319" s="81"/>
      <c r="NUO319" s="81"/>
      <c r="NUP319" s="81"/>
      <c r="NUQ319" s="81"/>
      <c r="NUR319" s="81"/>
      <c r="NUS319" s="81"/>
      <c r="NUT319" s="81"/>
      <c r="NUU319" s="81"/>
      <c r="NUV319" s="81"/>
      <c r="NUW319" s="81"/>
      <c r="NUX319" s="81"/>
      <c r="NUY319" s="81"/>
      <c r="NUZ319" s="81"/>
      <c r="NVA319" s="81"/>
      <c r="NVB319" s="81"/>
      <c r="NVC319" s="81"/>
      <c r="NVD319" s="81"/>
      <c r="NVE319" s="81"/>
      <c r="NVF319" s="81"/>
      <c r="NVG319" s="81"/>
      <c r="NVH319" s="81"/>
      <c r="NVI319" s="81"/>
      <c r="NVJ319" s="81"/>
      <c r="NVK319" s="81"/>
      <c r="NVL319" s="81"/>
      <c r="NVM319" s="81"/>
      <c r="NVN319" s="81"/>
      <c r="NVO319" s="81"/>
      <c r="NVP319" s="81"/>
      <c r="NVQ319" s="81"/>
      <c r="NVR319" s="81"/>
      <c r="NVS319" s="81"/>
      <c r="NVT319" s="81"/>
      <c r="NVU319" s="81"/>
      <c r="NVV319" s="81"/>
      <c r="NVW319" s="81"/>
      <c r="NVX319" s="81"/>
      <c r="NVY319" s="81"/>
      <c r="NVZ319" s="81"/>
      <c r="NWA319" s="81"/>
      <c r="NWB319" s="81"/>
      <c r="NWC319" s="81"/>
      <c r="NWD319" s="81"/>
      <c r="NWE319" s="81"/>
      <c r="NWF319" s="81"/>
      <c r="NWG319" s="81"/>
      <c r="NWH319" s="81"/>
      <c r="NWI319" s="81"/>
      <c r="NWJ319" s="81"/>
      <c r="NWK319" s="81"/>
      <c r="NWL319" s="81"/>
      <c r="NWM319" s="81"/>
      <c r="NWN319" s="81"/>
      <c r="NWO319" s="81"/>
      <c r="NWP319" s="81"/>
      <c r="NWQ319" s="81"/>
      <c r="NWR319" s="81"/>
      <c r="NWS319" s="81"/>
      <c r="NWT319" s="81"/>
      <c r="NWU319" s="81"/>
      <c r="NWV319" s="81"/>
      <c r="NWW319" s="81"/>
      <c r="NWX319" s="81"/>
      <c r="NWY319" s="81"/>
      <c r="NWZ319" s="81"/>
      <c r="NXA319" s="81"/>
      <c r="NXB319" s="81"/>
      <c r="NXC319" s="81"/>
      <c r="NXD319" s="81"/>
      <c r="NXE319" s="81"/>
      <c r="NXF319" s="81"/>
      <c r="NXG319" s="81"/>
      <c r="NXH319" s="81"/>
      <c r="NXI319" s="81"/>
      <c r="NXJ319" s="81"/>
      <c r="NXK319" s="81"/>
      <c r="NXL319" s="81"/>
      <c r="NXM319" s="81"/>
      <c r="NXN319" s="81"/>
      <c r="NXO319" s="81"/>
      <c r="NXP319" s="81"/>
      <c r="NXQ319" s="81"/>
      <c r="NXR319" s="81"/>
      <c r="NXS319" s="81"/>
      <c r="NXT319" s="81"/>
      <c r="NXU319" s="81"/>
      <c r="NXV319" s="81"/>
      <c r="NXW319" s="81"/>
      <c r="NXX319" s="81"/>
      <c r="NXY319" s="81"/>
      <c r="NXZ319" s="81"/>
      <c r="NYA319" s="81"/>
      <c r="NYB319" s="81"/>
      <c r="NYC319" s="81"/>
      <c r="NYD319" s="81"/>
      <c r="NYE319" s="81"/>
      <c r="NYF319" s="81"/>
      <c r="NYG319" s="81"/>
      <c r="NYH319" s="81"/>
      <c r="NYI319" s="81"/>
      <c r="NYJ319" s="81"/>
      <c r="NYK319" s="81"/>
      <c r="NYL319" s="81"/>
      <c r="NYM319" s="81"/>
      <c r="NYN319" s="81"/>
      <c r="NYO319" s="81"/>
      <c r="NYP319" s="81"/>
      <c r="NYQ319" s="81"/>
      <c r="NYR319" s="81"/>
      <c r="NYS319" s="81"/>
      <c r="NYT319" s="81"/>
      <c r="NYU319" s="81"/>
      <c r="NYV319" s="81"/>
      <c r="NYW319" s="81"/>
      <c r="NYX319" s="81"/>
      <c r="NYY319" s="81"/>
      <c r="NYZ319" s="81"/>
      <c r="NZA319" s="81"/>
      <c r="NZB319" s="81"/>
      <c r="NZC319" s="81"/>
      <c r="NZD319" s="81"/>
      <c r="NZE319" s="81"/>
      <c r="NZF319" s="81"/>
      <c r="NZG319" s="81"/>
      <c r="NZH319" s="81"/>
      <c r="NZI319" s="81"/>
      <c r="NZJ319" s="81"/>
      <c r="NZK319" s="81"/>
      <c r="NZL319" s="81"/>
      <c r="NZM319" s="81"/>
      <c r="NZN319" s="81"/>
      <c r="NZO319" s="81"/>
      <c r="NZP319" s="81"/>
      <c r="NZQ319" s="81"/>
      <c r="NZR319" s="81"/>
      <c r="NZS319" s="81"/>
      <c r="NZT319" s="81"/>
      <c r="NZU319" s="81"/>
      <c r="NZV319" s="81"/>
      <c r="NZW319" s="81"/>
      <c r="NZX319" s="81"/>
      <c r="NZY319" s="81"/>
      <c r="NZZ319" s="81"/>
      <c r="OAA319" s="81"/>
      <c r="OAB319" s="81"/>
      <c r="OAC319" s="81"/>
      <c r="OAD319" s="81"/>
      <c r="OAE319" s="81"/>
      <c r="OAF319" s="81"/>
      <c r="OAG319" s="81"/>
      <c r="OAH319" s="81"/>
      <c r="OAI319" s="81"/>
      <c r="OAJ319" s="81"/>
      <c r="OAK319" s="81"/>
      <c r="OAL319" s="81"/>
      <c r="OAM319" s="81"/>
      <c r="OAN319" s="81"/>
      <c r="OAO319" s="81"/>
      <c r="OAP319" s="81"/>
      <c r="OAQ319" s="81"/>
      <c r="OAR319" s="81"/>
      <c r="OAS319" s="81"/>
      <c r="OAT319" s="81"/>
      <c r="OAU319" s="81"/>
      <c r="OAV319" s="81"/>
      <c r="OAW319" s="81"/>
      <c r="OAX319" s="81"/>
      <c r="OAY319" s="81"/>
      <c r="OAZ319" s="81"/>
      <c r="OBA319" s="81"/>
      <c r="OBB319" s="81"/>
      <c r="OBC319" s="81"/>
      <c r="OBD319" s="81"/>
      <c r="OBE319" s="81"/>
      <c r="OBF319" s="81"/>
      <c r="OBG319" s="81"/>
      <c r="OBH319" s="81"/>
      <c r="OBI319" s="81"/>
      <c r="OBJ319" s="81"/>
      <c r="OBK319" s="81"/>
      <c r="OBL319" s="81"/>
      <c r="OBM319" s="81"/>
      <c r="OBN319" s="81"/>
      <c r="OBO319" s="81"/>
      <c r="OBP319" s="81"/>
      <c r="OBQ319" s="81"/>
      <c r="OBR319" s="81"/>
      <c r="OBS319" s="81"/>
      <c r="OBT319" s="81"/>
      <c r="OBU319" s="81"/>
      <c r="OBV319" s="81"/>
      <c r="OBW319" s="81"/>
      <c r="OBX319" s="81"/>
      <c r="OBY319" s="81"/>
      <c r="OBZ319" s="81"/>
      <c r="OCA319" s="81"/>
      <c r="OCB319" s="81"/>
      <c r="OCC319" s="81"/>
      <c r="OCD319" s="81"/>
      <c r="OCE319" s="81"/>
      <c r="OCF319" s="81"/>
      <c r="OCG319" s="81"/>
      <c r="OCH319" s="81"/>
      <c r="OCI319" s="81"/>
      <c r="OCJ319" s="81"/>
      <c r="OCK319" s="81"/>
      <c r="OCL319" s="81"/>
      <c r="OCM319" s="81"/>
      <c r="OCN319" s="81"/>
      <c r="OCO319" s="81"/>
      <c r="OCP319" s="81"/>
      <c r="OCQ319" s="81"/>
      <c r="OCR319" s="81"/>
      <c r="OCS319" s="81"/>
      <c r="OCT319" s="81"/>
      <c r="OCU319" s="81"/>
      <c r="OCV319" s="81"/>
      <c r="OCW319" s="81"/>
      <c r="OCX319" s="81"/>
      <c r="OCY319" s="81"/>
      <c r="OCZ319" s="81"/>
      <c r="ODA319" s="81"/>
      <c r="ODB319" s="81"/>
      <c r="ODC319" s="81"/>
      <c r="ODD319" s="81"/>
      <c r="ODE319" s="81"/>
      <c r="ODF319" s="81"/>
      <c r="ODG319" s="81"/>
      <c r="ODH319" s="81"/>
      <c r="ODI319" s="81"/>
      <c r="ODJ319" s="81"/>
      <c r="ODK319" s="81"/>
      <c r="ODL319" s="81"/>
      <c r="ODM319" s="81"/>
      <c r="ODN319" s="81"/>
      <c r="ODO319" s="81"/>
      <c r="ODP319" s="81"/>
      <c r="ODQ319" s="81"/>
      <c r="ODR319" s="81"/>
      <c r="ODS319" s="81"/>
      <c r="ODT319" s="81"/>
      <c r="ODU319" s="81"/>
      <c r="ODV319" s="81"/>
      <c r="ODW319" s="81"/>
      <c r="ODX319" s="81"/>
      <c r="ODY319" s="81"/>
      <c r="ODZ319" s="81"/>
      <c r="OEA319" s="81"/>
      <c r="OEB319" s="81"/>
      <c r="OEC319" s="81"/>
      <c r="OED319" s="81"/>
      <c r="OEE319" s="81"/>
      <c r="OEF319" s="81"/>
      <c r="OEG319" s="81"/>
      <c r="OEH319" s="81"/>
      <c r="OEI319" s="81"/>
      <c r="OEJ319" s="81"/>
      <c r="OEK319" s="81"/>
      <c r="OEL319" s="81"/>
      <c r="OEM319" s="81"/>
      <c r="OEN319" s="81"/>
      <c r="OEO319" s="81"/>
      <c r="OEP319" s="81"/>
      <c r="OEQ319" s="81"/>
      <c r="OER319" s="81"/>
      <c r="OES319" s="81"/>
      <c r="OET319" s="81"/>
      <c r="OEU319" s="81"/>
      <c r="OEV319" s="81"/>
      <c r="OEW319" s="81"/>
      <c r="OEX319" s="81"/>
      <c r="OEY319" s="81"/>
      <c r="OEZ319" s="81"/>
      <c r="OFA319" s="81"/>
      <c r="OFB319" s="81"/>
      <c r="OFC319" s="81"/>
      <c r="OFD319" s="81"/>
      <c r="OFE319" s="81"/>
      <c r="OFF319" s="81"/>
      <c r="OFG319" s="81"/>
      <c r="OFH319" s="81"/>
      <c r="OFI319" s="81"/>
      <c r="OFJ319" s="81"/>
      <c r="OFK319" s="81"/>
      <c r="OFL319" s="81"/>
      <c r="OFM319" s="81"/>
      <c r="OFN319" s="81"/>
      <c r="OFO319" s="81"/>
      <c r="OFP319" s="81"/>
      <c r="OFQ319" s="81"/>
      <c r="OFR319" s="81"/>
      <c r="OFS319" s="81"/>
      <c r="OFT319" s="81"/>
      <c r="OFU319" s="81"/>
      <c r="OFV319" s="81"/>
      <c r="OFW319" s="81"/>
      <c r="OFX319" s="81"/>
      <c r="OFY319" s="81"/>
      <c r="OFZ319" s="81"/>
      <c r="OGA319" s="81"/>
      <c r="OGB319" s="81"/>
      <c r="OGC319" s="81"/>
      <c r="OGD319" s="81"/>
      <c r="OGE319" s="81"/>
      <c r="OGF319" s="81"/>
      <c r="OGG319" s="81"/>
      <c r="OGH319" s="81"/>
      <c r="OGI319" s="81"/>
      <c r="OGJ319" s="81"/>
      <c r="OGK319" s="81"/>
      <c r="OGL319" s="81"/>
      <c r="OGM319" s="81"/>
      <c r="OGN319" s="81"/>
      <c r="OGO319" s="81"/>
      <c r="OGP319" s="81"/>
      <c r="OGQ319" s="81"/>
      <c r="OGR319" s="81"/>
      <c r="OGS319" s="81"/>
      <c r="OGT319" s="81"/>
      <c r="OGU319" s="81"/>
      <c r="OGV319" s="81"/>
      <c r="OGW319" s="81"/>
      <c r="OGX319" s="81"/>
      <c r="OGY319" s="81"/>
      <c r="OGZ319" s="81"/>
      <c r="OHA319" s="81"/>
      <c r="OHB319" s="81"/>
      <c r="OHC319" s="81"/>
      <c r="OHD319" s="81"/>
      <c r="OHE319" s="81"/>
      <c r="OHF319" s="81"/>
      <c r="OHG319" s="81"/>
      <c r="OHH319" s="81"/>
      <c r="OHI319" s="81"/>
      <c r="OHJ319" s="81"/>
      <c r="OHK319" s="81"/>
      <c r="OHL319" s="81"/>
      <c r="OHM319" s="81"/>
      <c r="OHN319" s="81"/>
      <c r="OHO319" s="81"/>
      <c r="OHP319" s="81"/>
      <c r="OHQ319" s="81"/>
      <c r="OHR319" s="81"/>
      <c r="OHS319" s="81"/>
      <c r="OHT319" s="81"/>
      <c r="OHU319" s="81"/>
      <c r="OHV319" s="81"/>
      <c r="OHW319" s="81"/>
      <c r="OHX319" s="81"/>
      <c r="OHY319" s="81"/>
      <c r="OHZ319" s="81"/>
      <c r="OIA319" s="81"/>
      <c r="OIB319" s="81"/>
      <c r="OIC319" s="81"/>
      <c r="OID319" s="81"/>
      <c r="OIE319" s="81"/>
      <c r="OIF319" s="81"/>
      <c r="OIG319" s="81"/>
      <c r="OIH319" s="81"/>
      <c r="OII319" s="81"/>
      <c r="OIJ319" s="81"/>
      <c r="OIK319" s="81"/>
      <c r="OIL319" s="81"/>
      <c r="OIM319" s="81"/>
      <c r="OIN319" s="81"/>
      <c r="OIO319" s="81"/>
      <c r="OIP319" s="81"/>
      <c r="OIQ319" s="81"/>
      <c r="OIR319" s="81"/>
      <c r="OIS319" s="81"/>
      <c r="OIT319" s="81"/>
      <c r="OIU319" s="81"/>
      <c r="OIV319" s="81"/>
      <c r="OIW319" s="81"/>
      <c r="OIX319" s="81"/>
      <c r="OIY319" s="81"/>
      <c r="OIZ319" s="81"/>
      <c r="OJA319" s="81"/>
      <c r="OJB319" s="81"/>
      <c r="OJC319" s="81"/>
      <c r="OJD319" s="81"/>
      <c r="OJE319" s="81"/>
      <c r="OJF319" s="81"/>
      <c r="OJG319" s="81"/>
      <c r="OJH319" s="81"/>
      <c r="OJI319" s="81"/>
      <c r="OJJ319" s="81"/>
      <c r="OJK319" s="81"/>
      <c r="OJL319" s="81"/>
      <c r="OJM319" s="81"/>
      <c r="OJN319" s="81"/>
      <c r="OJO319" s="81"/>
      <c r="OJP319" s="81"/>
      <c r="OJQ319" s="81"/>
      <c r="OJR319" s="81"/>
      <c r="OJS319" s="81"/>
      <c r="OJT319" s="81"/>
      <c r="OJU319" s="81"/>
      <c r="OJV319" s="81"/>
      <c r="OJW319" s="81"/>
      <c r="OJX319" s="81"/>
      <c r="OJY319" s="81"/>
      <c r="OJZ319" s="81"/>
      <c r="OKA319" s="81"/>
      <c r="OKB319" s="81"/>
      <c r="OKC319" s="81"/>
      <c r="OKD319" s="81"/>
      <c r="OKE319" s="81"/>
      <c r="OKF319" s="81"/>
      <c r="OKG319" s="81"/>
      <c r="OKH319" s="81"/>
      <c r="OKI319" s="81"/>
      <c r="OKJ319" s="81"/>
      <c r="OKK319" s="81"/>
      <c r="OKL319" s="81"/>
      <c r="OKM319" s="81"/>
      <c r="OKN319" s="81"/>
      <c r="OKO319" s="81"/>
      <c r="OKP319" s="81"/>
      <c r="OKQ319" s="81"/>
      <c r="OKR319" s="81"/>
      <c r="OKS319" s="81"/>
      <c r="OKT319" s="81"/>
      <c r="OKU319" s="81"/>
      <c r="OKV319" s="81"/>
      <c r="OKW319" s="81"/>
      <c r="OKX319" s="81"/>
      <c r="OKY319" s="81"/>
      <c r="OKZ319" s="81"/>
      <c r="OLA319" s="81"/>
      <c r="OLB319" s="81"/>
      <c r="OLC319" s="81"/>
      <c r="OLD319" s="81"/>
      <c r="OLE319" s="81"/>
      <c r="OLF319" s="81"/>
      <c r="OLG319" s="81"/>
      <c r="OLH319" s="81"/>
      <c r="OLI319" s="81"/>
      <c r="OLJ319" s="81"/>
      <c r="OLK319" s="81"/>
      <c r="OLL319" s="81"/>
      <c r="OLM319" s="81"/>
      <c r="OLN319" s="81"/>
      <c r="OLO319" s="81"/>
      <c r="OLP319" s="81"/>
      <c r="OLQ319" s="81"/>
      <c r="OLR319" s="81"/>
      <c r="OLS319" s="81"/>
      <c r="OLT319" s="81"/>
      <c r="OLU319" s="81"/>
      <c r="OLV319" s="81"/>
      <c r="OLW319" s="81"/>
      <c r="OLX319" s="81"/>
      <c r="OLY319" s="81"/>
      <c r="OLZ319" s="81"/>
      <c r="OMA319" s="81"/>
      <c r="OMB319" s="81"/>
      <c r="OMC319" s="81"/>
      <c r="OMD319" s="81"/>
      <c r="OME319" s="81"/>
      <c r="OMF319" s="81"/>
      <c r="OMG319" s="81"/>
      <c r="OMH319" s="81"/>
      <c r="OMI319" s="81"/>
      <c r="OMJ319" s="81"/>
      <c r="OMK319" s="81"/>
      <c r="OML319" s="81"/>
      <c r="OMM319" s="81"/>
      <c r="OMN319" s="81"/>
      <c r="OMO319" s="81"/>
      <c r="OMP319" s="81"/>
      <c r="OMQ319" s="81"/>
      <c r="OMR319" s="81"/>
      <c r="OMS319" s="81"/>
      <c r="OMT319" s="81"/>
      <c r="OMU319" s="81"/>
      <c r="OMV319" s="81"/>
      <c r="OMW319" s="81"/>
      <c r="OMX319" s="81"/>
      <c r="OMY319" s="81"/>
      <c r="OMZ319" s="81"/>
      <c r="ONA319" s="81"/>
      <c r="ONB319" s="81"/>
      <c r="ONC319" s="81"/>
      <c r="OND319" s="81"/>
      <c r="ONE319" s="81"/>
      <c r="ONF319" s="81"/>
      <c r="ONG319" s="81"/>
      <c r="ONH319" s="81"/>
      <c r="ONI319" s="81"/>
      <c r="ONJ319" s="81"/>
      <c r="ONK319" s="81"/>
      <c r="ONL319" s="81"/>
      <c r="ONM319" s="81"/>
      <c r="ONN319" s="81"/>
      <c r="ONO319" s="81"/>
      <c r="ONP319" s="81"/>
      <c r="ONQ319" s="81"/>
      <c r="ONR319" s="81"/>
      <c r="ONS319" s="81"/>
      <c r="ONT319" s="81"/>
      <c r="ONU319" s="81"/>
      <c r="ONV319" s="81"/>
      <c r="ONW319" s="81"/>
      <c r="ONX319" s="81"/>
      <c r="ONY319" s="81"/>
      <c r="ONZ319" s="81"/>
      <c r="OOA319" s="81"/>
      <c r="OOB319" s="81"/>
      <c r="OOC319" s="81"/>
      <c r="OOD319" s="81"/>
      <c r="OOE319" s="81"/>
      <c r="OOF319" s="81"/>
      <c r="OOG319" s="81"/>
      <c r="OOH319" s="81"/>
      <c r="OOI319" s="81"/>
      <c r="OOJ319" s="81"/>
      <c r="OOK319" s="81"/>
      <c r="OOL319" s="81"/>
      <c r="OOM319" s="81"/>
      <c r="OON319" s="81"/>
      <c r="OOO319" s="81"/>
      <c r="OOP319" s="81"/>
      <c r="OOQ319" s="81"/>
      <c r="OOR319" s="81"/>
      <c r="OOS319" s="81"/>
      <c r="OOT319" s="81"/>
      <c r="OOU319" s="81"/>
      <c r="OOV319" s="81"/>
      <c r="OOW319" s="81"/>
      <c r="OOX319" s="81"/>
      <c r="OOY319" s="81"/>
      <c r="OOZ319" s="81"/>
      <c r="OPA319" s="81"/>
      <c r="OPB319" s="81"/>
      <c r="OPC319" s="81"/>
      <c r="OPD319" s="81"/>
      <c r="OPE319" s="81"/>
      <c r="OPF319" s="81"/>
      <c r="OPG319" s="81"/>
      <c r="OPH319" s="81"/>
      <c r="OPI319" s="81"/>
      <c r="OPJ319" s="81"/>
      <c r="OPK319" s="81"/>
      <c r="OPL319" s="81"/>
      <c r="OPM319" s="81"/>
      <c r="OPN319" s="81"/>
      <c r="OPO319" s="81"/>
      <c r="OPP319" s="81"/>
      <c r="OPQ319" s="81"/>
      <c r="OPR319" s="81"/>
      <c r="OPS319" s="81"/>
      <c r="OPT319" s="81"/>
      <c r="OPU319" s="81"/>
      <c r="OPV319" s="81"/>
      <c r="OPW319" s="81"/>
      <c r="OPX319" s="81"/>
      <c r="OPY319" s="81"/>
      <c r="OPZ319" s="81"/>
      <c r="OQA319" s="81"/>
      <c r="OQB319" s="81"/>
      <c r="OQC319" s="81"/>
      <c r="OQD319" s="81"/>
      <c r="OQE319" s="81"/>
      <c r="OQF319" s="81"/>
      <c r="OQG319" s="81"/>
      <c r="OQH319" s="81"/>
      <c r="OQI319" s="81"/>
      <c r="OQJ319" s="81"/>
      <c r="OQK319" s="81"/>
      <c r="OQL319" s="81"/>
      <c r="OQM319" s="81"/>
      <c r="OQN319" s="81"/>
      <c r="OQO319" s="81"/>
      <c r="OQP319" s="81"/>
      <c r="OQQ319" s="81"/>
      <c r="OQR319" s="81"/>
      <c r="OQS319" s="81"/>
      <c r="OQT319" s="81"/>
      <c r="OQU319" s="81"/>
      <c r="OQV319" s="81"/>
      <c r="OQW319" s="81"/>
      <c r="OQX319" s="81"/>
      <c r="OQY319" s="81"/>
      <c r="OQZ319" s="81"/>
      <c r="ORA319" s="81"/>
      <c r="ORB319" s="81"/>
      <c r="ORC319" s="81"/>
      <c r="ORD319" s="81"/>
      <c r="ORE319" s="81"/>
      <c r="ORF319" s="81"/>
      <c r="ORG319" s="81"/>
      <c r="ORH319" s="81"/>
      <c r="ORI319" s="81"/>
      <c r="ORJ319" s="81"/>
      <c r="ORK319" s="81"/>
      <c r="ORL319" s="81"/>
      <c r="ORM319" s="81"/>
      <c r="ORN319" s="81"/>
      <c r="ORO319" s="81"/>
      <c r="ORP319" s="81"/>
      <c r="ORQ319" s="81"/>
      <c r="ORR319" s="81"/>
      <c r="ORS319" s="81"/>
      <c r="ORT319" s="81"/>
      <c r="ORU319" s="81"/>
      <c r="ORV319" s="81"/>
      <c r="ORW319" s="81"/>
      <c r="ORX319" s="81"/>
      <c r="ORY319" s="81"/>
      <c r="ORZ319" s="81"/>
      <c r="OSA319" s="81"/>
      <c r="OSB319" s="81"/>
      <c r="OSC319" s="81"/>
      <c r="OSD319" s="81"/>
      <c r="OSE319" s="81"/>
      <c r="OSF319" s="81"/>
      <c r="OSG319" s="81"/>
      <c r="OSH319" s="81"/>
      <c r="OSI319" s="81"/>
      <c r="OSJ319" s="81"/>
      <c r="OSK319" s="81"/>
      <c r="OSL319" s="81"/>
      <c r="OSM319" s="81"/>
      <c r="OSN319" s="81"/>
      <c r="OSO319" s="81"/>
      <c r="OSP319" s="81"/>
      <c r="OSQ319" s="81"/>
      <c r="OSR319" s="81"/>
      <c r="OSS319" s="81"/>
      <c r="OST319" s="81"/>
      <c r="OSU319" s="81"/>
      <c r="OSV319" s="81"/>
      <c r="OSW319" s="81"/>
      <c r="OSX319" s="81"/>
      <c r="OSY319" s="81"/>
      <c r="OSZ319" s="81"/>
      <c r="OTA319" s="81"/>
      <c r="OTB319" s="81"/>
      <c r="OTC319" s="81"/>
      <c r="OTD319" s="81"/>
      <c r="OTE319" s="81"/>
      <c r="OTF319" s="81"/>
      <c r="OTG319" s="81"/>
      <c r="OTH319" s="81"/>
      <c r="OTI319" s="81"/>
      <c r="OTJ319" s="81"/>
      <c r="OTK319" s="81"/>
      <c r="OTL319" s="81"/>
      <c r="OTM319" s="81"/>
      <c r="OTN319" s="81"/>
      <c r="OTO319" s="81"/>
      <c r="OTP319" s="81"/>
      <c r="OTQ319" s="81"/>
      <c r="OTR319" s="81"/>
      <c r="OTS319" s="81"/>
      <c r="OTT319" s="81"/>
      <c r="OTU319" s="81"/>
      <c r="OTV319" s="81"/>
      <c r="OTW319" s="81"/>
      <c r="OTX319" s="81"/>
      <c r="OTY319" s="81"/>
      <c r="OTZ319" s="81"/>
      <c r="OUA319" s="81"/>
      <c r="OUB319" s="81"/>
      <c r="OUC319" s="81"/>
      <c r="OUD319" s="81"/>
      <c r="OUE319" s="81"/>
      <c r="OUF319" s="81"/>
      <c r="OUG319" s="81"/>
      <c r="OUH319" s="81"/>
      <c r="OUI319" s="81"/>
      <c r="OUJ319" s="81"/>
      <c r="OUK319" s="81"/>
      <c r="OUL319" s="81"/>
      <c r="OUM319" s="81"/>
      <c r="OUN319" s="81"/>
      <c r="OUO319" s="81"/>
      <c r="OUP319" s="81"/>
      <c r="OUQ319" s="81"/>
      <c r="OUR319" s="81"/>
      <c r="OUS319" s="81"/>
      <c r="OUT319" s="81"/>
      <c r="OUU319" s="81"/>
      <c r="OUV319" s="81"/>
      <c r="OUW319" s="81"/>
      <c r="OUX319" s="81"/>
      <c r="OUY319" s="81"/>
      <c r="OUZ319" s="81"/>
      <c r="OVA319" s="81"/>
      <c r="OVB319" s="81"/>
      <c r="OVC319" s="81"/>
      <c r="OVD319" s="81"/>
      <c r="OVE319" s="81"/>
      <c r="OVF319" s="81"/>
      <c r="OVG319" s="81"/>
      <c r="OVH319" s="81"/>
      <c r="OVI319" s="81"/>
      <c r="OVJ319" s="81"/>
      <c r="OVK319" s="81"/>
      <c r="OVL319" s="81"/>
      <c r="OVM319" s="81"/>
      <c r="OVN319" s="81"/>
      <c r="OVO319" s="81"/>
      <c r="OVP319" s="81"/>
      <c r="OVQ319" s="81"/>
      <c r="OVR319" s="81"/>
      <c r="OVS319" s="81"/>
      <c r="OVT319" s="81"/>
      <c r="OVU319" s="81"/>
      <c r="OVV319" s="81"/>
      <c r="OVW319" s="81"/>
      <c r="OVX319" s="81"/>
      <c r="OVY319" s="81"/>
      <c r="OVZ319" s="81"/>
      <c r="OWA319" s="81"/>
      <c r="OWB319" s="81"/>
      <c r="OWC319" s="81"/>
      <c r="OWD319" s="81"/>
      <c r="OWE319" s="81"/>
      <c r="OWF319" s="81"/>
      <c r="OWG319" s="81"/>
      <c r="OWH319" s="81"/>
      <c r="OWI319" s="81"/>
      <c r="OWJ319" s="81"/>
      <c r="OWK319" s="81"/>
      <c r="OWL319" s="81"/>
      <c r="OWM319" s="81"/>
      <c r="OWN319" s="81"/>
      <c r="OWO319" s="81"/>
      <c r="OWP319" s="81"/>
      <c r="OWQ319" s="81"/>
      <c r="OWR319" s="81"/>
      <c r="OWS319" s="81"/>
      <c r="OWT319" s="81"/>
      <c r="OWU319" s="81"/>
      <c r="OWV319" s="81"/>
      <c r="OWW319" s="81"/>
      <c r="OWX319" s="81"/>
      <c r="OWY319" s="81"/>
      <c r="OWZ319" s="81"/>
      <c r="OXA319" s="81"/>
      <c r="OXB319" s="81"/>
      <c r="OXC319" s="81"/>
      <c r="OXD319" s="81"/>
      <c r="OXE319" s="81"/>
      <c r="OXF319" s="81"/>
      <c r="OXG319" s="81"/>
      <c r="OXH319" s="81"/>
      <c r="OXI319" s="81"/>
      <c r="OXJ319" s="81"/>
      <c r="OXK319" s="81"/>
      <c r="OXL319" s="81"/>
      <c r="OXM319" s="81"/>
      <c r="OXN319" s="81"/>
      <c r="OXO319" s="81"/>
      <c r="OXP319" s="81"/>
      <c r="OXQ319" s="81"/>
      <c r="OXR319" s="81"/>
      <c r="OXS319" s="81"/>
      <c r="OXT319" s="81"/>
      <c r="OXU319" s="81"/>
      <c r="OXV319" s="81"/>
      <c r="OXW319" s="81"/>
      <c r="OXX319" s="81"/>
      <c r="OXY319" s="81"/>
      <c r="OXZ319" s="81"/>
      <c r="OYA319" s="81"/>
      <c r="OYB319" s="81"/>
      <c r="OYC319" s="81"/>
      <c r="OYD319" s="81"/>
      <c r="OYE319" s="81"/>
      <c r="OYF319" s="81"/>
      <c r="OYG319" s="81"/>
      <c r="OYH319" s="81"/>
      <c r="OYI319" s="81"/>
      <c r="OYJ319" s="81"/>
      <c r="OYK319" s="81"/>
      <c r="OYL319" s="81"/>
      <c r="OYM319" s="81"/>
      <c r="OYN319" s="81"/>
      <c r="OYO319" s="81"/>
      <c r="OYP319" s="81"/>
      <c r="OYQ319" s="81"/>
      <c r="OYR319" s="81"/>
      <c r="OYS319" s="81"/>
      <c r="OYT319" s="81"/>
      <c r="OYU319" s="81"/>
      <c r="OYV319" s="81"/>
      <c r="OYW319" s="81"/>
      <c r="OYX319" s="81"/>
      <c r="OYY319" s="81"/>
      <c r="OYZ319" s="81"/>
      <c r="OZA319" s="81"/>
      <c r="OZB319" s="81"/>
      <c r="OZC319" s="81"/>
      <c r="OZD319" s="81"/>
      <c r="OZE319" s="81"/>
      <c r="OZF319" s="81"/>
      <c r="OZG319" s="81"/>
      <c r="OZH319" s="81"/>
      <c r="OZI319" s="81"/>
      <c r="OZJ319" s="81"/>
      <c r="OZK319" s="81"/>
      <c r="OZL319" s="81"/>
      <c r="OZM319" s="81"/>
      <c r="OZN319" s="81"/>
      <c r="OZO319" s="81"/>
      <c r="OZP319" s="81"/>
      <c r="OZQ319" s="81"/>
      <c r="OZR319" s="81"/>
      <c r="OZS319" s="81"/>
      <c r="OZT319" s="81"/>
      <c r="OZU319" s="81"/>
      <c r="OZV319" s="81"/>
      <c r="OZW319" s="81"/>
      <c r="OZX319" s="81"/>
      <c r="OZY319" s="81"/>
      <c r="OZZ319" s="81"/>
      <c r="PAA319" s="81"/>
      <c r="PAB319" s="81"/>
      <c r="PAC319" s="81"/>
      <c r="PAD319" s="81"/>
      <c r="PAE319" s="81"/>
      <c r="PAF319" s="81"/>
      <c r="PAG319" s="81"/>
      <c r="PAH319" s="81"/>
      <c r="PAI319" s="81"/>
      <c r="PAJ319" s="81"/>
      <c r="PAK319" s="81"/>
      <c r="PAL319" s="81"/>
      <c r="PAM319" s="81"/>
      <c r="PAN319" s="81"/>
      <c r="PAO319" s="81"/>
      <c r="PAP319" s="81"/>
      <c r="PAQ319" s="81"/>
      <c r="PAR319" s="81"/>
      <c r="PAS319" s="81"/>
      <c r="PAT319" s="81"/>
      <c r="PAU319" s="81"/>
      <c r="PAV319" s="81"/>
      <c r="PAW319" s="81"/>
      <c r="PAX319" s="81"/>
      <c r="PAY319" s="81"/>
      <c r="PAZ319" s="81"/>
      <c r="PBA319" s="81"/>
      <c r="PBB319" s="81"/>
      <c r="PBC319" s="81"/>
      <c r="PBD319" s="81"/>
      <c r="PBE319" s="81"/>
      <c r="PBF319" s="81"/>
      <c r="PBG319" s="81"/>
      <c r="PBH319" s="81"/>
      <c r="PBI319" s="81"/>
      <c r="PBJ319" s="81"/>
      <c r="PBK319" s="81"/>
      <c r="PBL319" s="81"/>
      <c r="PBM319" s="81"/>
      <c r="PBN319" s="81"/>
      <c r="PBO319" s="81"/>
      <c r="PBP319" s="81"/>
      <c r="PBQ319" s="81"/>
      <c r="PBR319" s="81"/>
      <c r="PBS319" s="81"/>
      <c r="PBT319" s="81"/>
      <c r="PBU319" s="81"/>
      <c r="PBV319" s="81"/>
      <c r="PBW319" s="81"/>
      <c r="PBX319" s="81"/>
      <c r="PBY319" s="81"/>
      <c r="PBZ319" s="81"/>
      <c r="PCA319" s="81"/>
      <c r="PCB319" s="81"/>
      <c r="PCC319" s="81"/>
      <c r="PCD319" s="81"/>
      <c r="PCE319" s="81"/>
      <c r="PCF319" s="81"/>
      <c r="PCG319" s="81"/>
      <c r="PCH319" s="81"/>
      <c r="PCI319" s="81"/>
      <c r="PCJ319" s="81"/>
      <c r="PCK319" s="81"/>
      <c r="PCL319" s="81"/>
      <c r="PCM319" s="81"/>
      <c r="PCN319" s="81"/>
      <c r="PCO319" s="81"/>
      <c r="PCP319" s="81"/>
      <c r="PCQ319" s="81"/>
      <c r="PCR319" s="81"/>
      <c r="PCS319" s="81"/>
      <c r="PCT319" s="81"/>
      <c r="PCU319" s="81"/>
      <c r="PCV319" s="81"/>
      <c r="PCW319" s="81"/>
      <c r="PCX319" s="81"/>
      <c r="PCY319" s="81"/>
      <c r="PCZ319" s="81"/>
      <c r="PDA319" s="81"/>
      <c r="PDB319" s="81"/>
      <c r="PDC319" s="81"/>
      <c r="PDD319" s="81"/>
      <c r="PDE319" s="81"/>
      <c r="PDF319" s="81"/>
      <c r="PDG319" s="81"/>
      <c r="PDH319" s="81"/>
      <c r="PDI319" s="81"/>
      <c r="PDJ319" s="81"/>
      <c r="PDK319" s="81"/>
      <c r="PDL319" s="81"/>
      <c r="PDM319" s="81"/>
      <c r="PDN319" s="81"/>
      <c r="PDO319" s="81"/>
      <c r="PDP319" s="81"/>
      <c r="PDQ319" s="81"/>
      <c r="PDR319" s="81"/>
      <c r="PDS319" s="81"/>
      <c r="PDT319" s="81"/>
      <c r="PDU319" s="81"/>
      <c r="PDV319" s="81"/>
      <c r="PDW319" s="81"/>
      <c r="PDX319" s="81"/>
      <c r="PDY319" s="81"/>
      <c r="PDZ319" s="81"/>
      <c r="PEA319" s="81"/>
      <c r="PEB319" s="81"/>
      <c r="PEC319" s="81"/>
      <c r="PED319" s="81"/>
      <c r="PEE319" s="81"/>
      <c r="PEF319" s="81"/>
      <c r="PEG319" s="81"/>
      <c r="PEH319" s="81"/>
      <c r="PEI319" s="81"/>
      <c r="PEJ319" s="81"/>
      <c r="PEK319" s="81"/>
      <c r="PEL319" s="81"/>
      <c r="PEM319" s="81"/>
      <c r="PEN319" s="81"/>
      <c r="PEO319" s="81"/>
      <c r="PEP319" s="81"/>
      <c r="PEQ319" s="81"/>
      <c r="PER319" s="81"/>
      <c r="PES319" s="81"/>
      <c r="PET319" s="81"/>
      <c r="PEU319" s="81"/>
      <c r="PEV319" s="81"/>
      <c r="PEW319" s="81"/>
      <c r="PEX319" s="81"/>
      <c r="PEY319" s="81"/>
      <c r="PEZ319" s="81"/>
      <c r="PFA319" s="81"/>
      <c r="PFB319" s="81"/>
      <c r="PFC319" s="81"/>
      <c r="PFD319" s="81"/>
      <c r="PFE319" s="81"/>
      <c r="PFF319" s="81"/>
      <c r="PFG319" s="81"/>
      <c r="PFH319" s="81"/>
      <c r="PFI319" s="81"/>
      <c r="PFJ319" s="81"/>
      <c r="PFK319" s="81"/>
      <c r="PFL319" s="81"/>
      <c r="PFM319" s="81"/>
      <c r="PFN319" s="81"/>
      <c r="PFO319" s="81"/>
      <c r="PFP319" s="81"/>
      <c r="PFQ319" s="81"/>
      <c r="PFR319" s="81"/>
      <c r="PFS319" s="81"/>
      <c r="PFT319" s="81"/>
      <c r="PFU319" s="81"/>
      <c r="PFV319" s="81"/>
      <c r="PFW319" s="81"/>
      <c r="PFX319" s="81"/>
      <c r="PFY319" s="81"/>
      <c r="PFZ319" s="81"/>
      <c r="PGA319" s="81"/>
      <c r="PGB319" s="81"/>
      <c r="PGC319" s="81"/>
      <c r="PGD319" s="81"/>
      <c r="PGE319" s="81"/>
      <c r="PGF319" s="81"/>
      <c r="PGG319" s="81"/>
      <c r="PGH319" s="81"/>
      <c r="PGI319" s="81"/>
      <c r="PGJ319" s="81"/>
      <c r="PGK319" s="81"/>
      <c r="PGL319" s="81"/>
      <c r="PGM319" s="81"/>
      <c r="PGN319" s="81"/>
      <c r="PGO319" s="81"/>
      <c r="PGP319" s="81"/>
      <c r="PGQ319" s="81"/>
      <c r="PGR319" s="81"/>
      <c r="PGS319" s="81"/>
      <c r="PGT319" s="81"/>
      <c r="PGU319" s="81"/>
      <c r="PGV319" s="81"/>
      <c r="PGW319" s="81"/>
      <c r="PGX319" s="81"/>
      <c r="PGY319" s="81"/>
      <c r="PGZ319" s="81"/>
      <c r="PHA319" s="81"/>
      <c r="PHB319" s="81"/>
      <c r="PHC319" s="81"/>
      <c r="PHD319" s="81"/>
      <c r="PHE319" s="81"/>
      <c r="PHF319" s="81"/>
      <c r="PHG319" s="81"/>
      <c r="PHH319" s="81"/>
      <c r="PHI319" s="81"/>
      <c r="PHJ319" s="81"/>
      <c r="PHK319" s="81"/>
      <c r="PHL319" s="81"/>
      <c r="PHM319" s="81"/>
      <c r="PHN319" s="81"/>
      <c r="PHO319" s="81"/>
      <c r="PHP319" s="81"/>
      <c r="PHQ319" s="81"/>
      <c r="PHR319" s="81"/>
      <c r="PHS319" s="81"/>
      <c r="PHT319" s="81"/>
      <c r="PHU319" s="81"/>
      <c r="PHV319" s="81"/>
      <c r="PHW319" s="81"/>
      <c r="PHX319" s="81"/>
      <c r="PHY319" s="81"/>
      <c r="PHZ319" s="81"/>
      <c r="PIA319" s="81"/>
      <c r="PIB319" s="81"/>
      <c r="PIC319" s="81"/>
      <c r="PID319" s="81"/>
      <c r="PIE319" s="81"/>
      <c r="PIF319" s="81"/>
      <c r="PIG319" s="81"/>
      <c r="PIH319" s="81"/>
      <c r="PII319" s="81"/>
      <c r="PIJ319" s="81"/>
      <c r="PIK319" s="81"/>
      <c r="PIL319" s="81"/>
      <c r="PIM319" s="81"/>
      <c r="PIN319" s="81"/>
      <c r="PIO319" s="81"/>
      <c r="PIP319" s="81"/>
      <c r="PIQ319" s="81"/>
      <c r="PIR319" s="81"/>
      <c r="PIS319" s="81"/>
      <c r="PIT319" s="81"/>
      <c r="PIU319" s="81"/>
      <c r="PIV319" s="81"/>
      <c r="PIW319" s="81"/>
      <c r="PIX319" s="81"/>
      <c r="PIY319" s="81"/>
      <c r="PIZ319" s="81"/>
      <c r="PJA319" s="81"/>
      <c r="PJB319" s="81"/>
      <c r="PJC319" s="81"/>
      <c r="PJD319" s="81"/>
      <c r="PJE319" s="81"/>
      <c r="PJF319" s="81"/>
      <c r="PJG319" s="81"/>
      <c r="PJH319" s="81"/>
      <c r="PJI319" s="81"/>
      <c r="PJJ319" s="81"/>
      <c r="PJK319" s="81"/>
      <c r="PJL319" s="81"/>
      <c r="PJM319" s="81"/>
      <c r="PJN319" s="81"/>
      <c r="PJO319" s="81"/>
      <c r="PJP319" s="81"/>
      <c r="PJQ319" s="81"/>
      <c r="PJR319" s="81"/>
      <c r="PJS319" s="81"/>
      <c r="PJT319" s="81"/>
      <c r="PJU319" s="81"/>
      <c r="PJV319" s="81"/>
      <c r="PJW319" s="81"/>
      <c r="PJX319" s="81"/>
      <c r="PJY319" s="81"/>
      <c r="PJZ319" s="81"/>
      <c r="PKA319" s="81"/>
      <c r="PKB319" s="81"/>
      <c r="PKC319" s="81"/>
      <c r="PKD319" s="81"/>
      <c r="PKE319" s="81"/>
      <c r="PKF319" s="81"/>
      <c r="PKG319" s="81"/>
      <c r="PKH319" s="81"/>
      <c r="PKI319" s="81"/>
      <c r="PKJ319" s="81"/>
      <c r="PKK319" s="81"/>
      <c r="PKL319" s="81"/>
      <c r="PKM319" s="81"/>
      <c r="PKN319" s="81"/>
      <c r="PKO319" s="81"/>
      <c r="PKP319" s="81"/>
      <c r="PKQ319" s="81"/>
      <c r="PKR319" s="81"/>
      <c r="PKS319" s="81"/>
      <c r="PKT319" s="81"/>
      <c r="PKU319" s="81"/>
      <c r="PKV319" s="81"/>
      <c r="PKW319" s="81"/>
      <c r="PKX319" s="81"/>
      <c r="PKY319" s="81"/>
      <c r="PKZ319" s="81"/>
      <c r="PLA319" s="81"/>
      <c r="PLB319" s="81"/>
      <c r="PLC319" s="81"/>
      <c r="PLD319" s="81"/>
      <c r="PLE319" s="81"/>
      <c r="PLF319" s="81"/>
      <c r="PLG319" s="81"/>
      <c r="PLH319" s="81"/>
      <c r="PLI319" s="81"/>
      <c r="PLJ319" s="81"/>
      <c r="PLK319" s="81"/>
      <c r="PLL319" s="81"/>
      <c r="PLM319" s="81"/>
      <c r="PLN319" s="81"/>
      <c r="PLO319" s="81"/>
      <c r="PLP319" s="81"/>
      <c r="PLQ319" s="81"/>
      <c r="PLR319" s="81"/>
      <c r="PLS319" s="81"/>
      <c r="PLT319" s="81"/>
      <c r="PLU319" s="81"/>
      <c r="PLV319" s="81"/>
      <c r="PLW319" s="81"/>
      <c r="PLX319" s="81"/>
      <c r="PLY319" s="81"/>
      <c r="PLZ319" s="81"/>
      <c r="PMA319" s="81"/>
      <c r="PMB319" s="81"/>
      <c r="PMC319" s="81"/>
      <c r="PMD319" s="81"/>
      <c r="PME319" s="81"/>
      <c r="PMF319" s="81"/>
      <c r="PMG319" s="81"/>
      <c r="PMH319" s="81"/>
      <c r="PMI319" s="81"/>
      <c r="PMJ319" s="81"/>
      <c r="PMK319" s="81"/>
      <c r="PML319" s="81"/>
      <c r="PMM319" s="81"/>
      <c r="PMN319" s="81"/>
      <c r="PMO319" s="81"/>
      <c r="PMP319" s="81"/>
      <c r="PMQ319" s="81"/>
      <c r="PMR319" s="81"/>
      <c r="PMS319" s="81"/>
      <c r="PMT319" s="81"/>
      <c r="PMU319" s="81"/>
      <c r="PMV319" s="81"/>
      <c r="PMW319" s="81"/>
      <c r="PMX319" s="81"/>
      <c r="PMY319" s="81"/>
      <c r="PMZ319" s="81"/>
      <c r="PNA319" s="81"/>
      <c r="PNB319" s="81"/>
      <c r="PNC319" s="81"/>
      <c r="PND319" s="81"/>
      <c r="PNE319" s="81"/>
      <c r="PNF319" s="81"/>
      <c r="PNG319" s="81"/>
      <c r="PNH319" s="81"/>
      <c r="PNI319" s="81"/>
      <c r="PNJ319" s="81"/>
      <c r="PNK319" s="81"/>
      <c r="PNL319" s="81"/>
      <c r="PNM319" s="81"/>
      <c r="PNN319" s="81"/>
      <c r="PNO319" s="81"/>
      <c r="PNP319" s="81"/>
      <c r="PNQ319" s="81"/>
      <c r="PNR319" s="81"/>
      <c r="PNS319" s="81"/>
      <c r="PNT319" s="81"/>
      <c r="PNU319" s="81"/>
      <c r="PNV319" s="81"/>
      <c r="PNW319" s="81"/>
      <c r="PNX319" s="81"/>
      <c r="PNY319" s="81"/>
      <c r="PNZ319" s="81"/>
      <c r="POA319" s="81"/>
      <c r="POB319" s="81"/>
      <c r="POC319" s="81"/>
      <c r="POD319" s="81"/>
      <c r="POE319" s="81"/>
      <c r="POF319" s="81"/>
      <c r="POG319" s="81"/>
      <c r="POH319" s="81"/>
      <c r="POI319" s="81"/>
      <c r="POJ319" s="81"/>
      <c r="POK319" s="81"/>
      <c r="POL319" s="81"/>
      <c r="POM319" s="81"/>
      <c r="PON319" s="81"/>
      <c r="POO319" s="81"/>
      <c r="POP319" s="81"/>
      <c r="POQ319" s="81"/>
      <c r="POR319" s="81"/>
      <c r="POS319" s="81"/>
      <c r="POT319" s="81"/>
      <c r="POU319" s="81"/>
      <c r="POV319" s="81"/>
      <c r="POW319" s="81"/>
      <c r="POX319" s="81"/>
      <c r="POY319" s="81"/>
      <c r="POZ319" s="81"/>
      <c r="PPA319" s="81"/>
      <c r="PPB319" s="81"/>
      <c r="PPC319" s="81"/>
      <c r="PPD319" s="81"/>
      <c r="PPE319" s="81"/>
      <c r="PPF319" s="81"/>
      <c r="PPG319" s="81"/>
      <c r="PPH319" s="81"/>
      <c r="PPI319" s="81"/>
      <c r="PPJ319" s="81"/>
      <c r="PPK319" s="81"/>
      <c r="PPL319" s="81"/>
      <c r="PPM319" s="81"/>
      <c r="PPN319" s="81"/>
      <c r="PPO319" s="81"/>
      <c r="PPP319" s="81"/>
      <c r="PPQ319" s="81"/>
      <c r="PPR319" s="81"/>
      <c r="PPS319" s="81"/>
      <c r="PPT319" s="81"/>
      <c r="PPU319" s="81"/>
      <c r="PPV319" s="81"/>
      <c r="PPW319" s="81"/>
      <c r="PPX319" s="81"/>
      <c r="PPY319" s="81"/>
      <c r="PPZ319" s="81"/>
      <c r="PQA319" s="81"/>
      <c r="PQB319" s="81"/>
      <c r="PQC319" s="81"/>
      <c r="PQD319" s="81"/>
      <c r="PQE319" s="81"/>
      <c r="PQF319" s="81"/>
      <c r="PQG319" s="81"/>
      <c r="PQH319" s="81"/>
      <c r="PQI319" s="81"/>
      <c r="PQJ319" s="81"/>
      <c r="PQK319" s="81"/>
      <c r="PQL319" s="81"/>
      <c r="PQM319" s="81"/>
      <c r="PQN319" s="81"/>
      <c r="PQO319" s="81"/>
      <c r="PQP319" s="81"/>
      <c r="PQQ319" s="81"/>
      <c r="PQR319" s="81"/>
      <c r="PQS319" s="81"/>
      <c r="PQT319" s="81"/>
      <c r="PQU319" s="81"/>
      <c r="PQV319" s="81"/>
      <c r="PQW319" s="81"/>
      <c r="PQX319" s="81"/>
      <c r="PQY319" s="81"/>
      <c r="PQZ319" s="81"/>
      <c r="PRA319" s="81"/>
      <c r="PRB319" s="81"/>
      <c r="PRC319" s="81"/>
      <c r="PRD319" s="81"/>
      <c r="PRE319" s="81"/>
      <c r="PRF319" s="81"/>
      <c r="PRG319" s="81"/>
      <c r="PRH319" s="81"/>
      <c r="PRI319" s="81"/>
      <c r="PRJ319" s="81"/>
      <c r="PRK319" s="81"/>
      <c r="PRL319" s="81"/>
      <c r="PRM319" s="81"/>
      <c r="PRN319" s="81"/>
      <c r="PRO319" s="81"/>
      <c r="PRP319" s="81"/>
      <c r="PRQ319" s="81"/>
      <c r="PRR319" s="81"/>
      <c r="PRS319" s="81"/>
      <c r="PRT319" s="81"/>
      <c r="PRU319" s="81"/>
      <c r="PRV319" s="81"/>
      <c r="PRW319" s="81"/>
      <c r="PRX319" s="81"/>
      <c r="PRY319" s="81"/>
      <c r="PRZ319" s="81"/>
      <c r="PSA319" s="81"/>
      <c r="PSB319" s="81"/>
      <c r="PSC319" s="81"/>
      <c r="PSD319" s="81"/>
      <c r="PSE319" s="81"/>
      <c r="PSF319" s="81"/>
      <c r="PSG319" s="81"/>
      <c r="PSH319" s="81"/>
      <c r="PSI319" s="81"/>
      <c r="PSJ319" s="81"/>
      <c r="PSK319" s="81"/>
      <c r="PSL319" s="81"/>
      <c r="PSM319" s="81"/>
      <c r="PSN319" s="81"/>
      <c r="PSO319" s="81"/>
      <c r="PSP319" s="81"/>
      <c r="PSQ319" s="81"/>
      <c r="PSR319" s="81"/>
      <c r="PSS319" s="81"/>
      <c r="PST319" s="81"/>
      <c r="PSU319" s="81"/>
      <c r="PSV319" s="81"/>
      <c r="PSW319" s="81"/>
      <c r="PSX319" s="81"/>
      <c r="PSY319" s="81"/>
      <c r="PSZ319" s="81"/>
      <c r="PTA319" s="81"/>
      <c r="PTB319" s="81"/>
      <c r="PTC319" s="81"/>
      <c r="PTD319" s="81"/>
      <c r="PTE319" s="81"/>
      <c r="PTF319" s="81"/>
      <c r="PTG319" s="81"/>
      <c r="PTH319" s="81"/>
      <c r="PTI319" s="81"/>
      <c r="PTJ319" s="81"/>
      <c r="PTK319" s="81"/>
      <c r="PTL319" s="81"/>
      <c r="PTM319" s="81"/>
      <c r="PTN319" s="81"/>
      <c r="PTO319" s="81"/>
      <c r="PTP319" s="81"/>
      <c r="PTQ319" s="81"/>
      <c r="PTR319" s="81"/>
      <c r="PTS319" s="81"/>
      <c r="PTT319" s="81"/>
      <c r="PTU319" s="81"/>
      <c r="PTV319" s="81"/>
      <c r="PTW319" s="81"/>
      <c r="PTX319" s="81"/>
      <c r="PTY319" s="81"/>
      <c r="PTZ319" s="81"/>
      <c r="PUA319" s="81"/>
      <c r="PUB319" s="81"/>
      <c r="PUC319" s="81"/>
      <c r="PUD319" s="81"/>
      <c r="PUE319" s="81"/>
      <c r="PUF319" s="81"/>
      <c r="PUG319" s="81"/>
      <c r="PUH319" s="81"/>
      <c r="PUI319" s="81"/>
      <c r="PUJ319" s="81"/>
      <c r="PUK319" s="81"/>
      <c r="PUL319" s="81"/>
      <c r="PUM319" s="81"/>
      <c r="PUN319" s="81"/>
      <c r="PUO319" s="81"/>
      <c r="PUP319" s="81"/>
      <c r="PUQ319" s="81"/>
      <c r="PUR319" s="81"/>
      <c r="PUS319" s="81"/>
      <c r="PUT319" s="81"/>
      <c r="PUU319" s="81"/>
      <c r="PUV319" s="81"/>
      <c r="PUW319" s="81"/>
      <c r="PUX319" s="81"/>
      <c r="PUY319" s="81"/>
      <c r="PUZ319" s="81"/>
      <c r="PVA319" s="81"/>
      <c r="PVB319" s="81"/>
      <c r="PVC319" s="81"/>
      <c r="PVD319" s="81"/>
      <c r="PVE319" s="81"/>
      <c r="PVF319" s="81"/>
      <c r="PVG319" s="81"/>
      <c r="PVH319" s="81"/>
      <c r="PVI319" s="81"/>
      <c r="PVJ319" s="81"/>
      <c r="PVK319" s="81"/>
      <c r="PVL319" s="81"/>
      <c r="PVM319" s="81"/>
      <c r="PVN319" s="81"/>
      <c r="PVO319" s="81"/>
      <c r="PVP319" s="81"/>
      <c r="PVQ319" s="81"/>
      <c r="PVR319" s="81"/>
      <c r="PVS319" s="81"/>
      <c r="PVT319" s="81"/>
      <c r="PVU319" s="81"/>
      <c r="PVV319" s="81"/>
      <c r="PVW319" s="81"/>
      <c r="PVX319" s="81"/>
      <c r="PVY319" s="81"/>
      <c r="PVZ319" s="81"/>
      <c r="PWA319" s="81"/>
      <c r="PWB319" s="81"/>
      <c r="PWC319" s="81"/>
      <c r="PWD319" s="81"/>
      <c r="PWE319" s="81"/>
      <c r="PWF319" s="81"/>
      <c r="PWG319" s="81"/>
      <c r="PWH319" s="81"/>
      <c r="PWI319" s="81"/>
      <c r="PWJ319" s="81"/>
      <c r="PWK319" s="81"/>
      <c r="PWL319" s="81"/>
      <c r="PWM319" s="81"/>
      <c r="PWN319" s="81"/>
      <c r="PWO319" s="81"/>
      <c r="PWP319" s="81"/>
      <c r="PWQ319" s="81"/>
      <c r="PWR319" s="81"/>
      <c r="PWS319" s="81"/>
      <c r="PWT319" s="81"/>
      <c r="PWU319" s="81"/>
      <c r="PWV319" s="81"/>
      <c r="PWW319" s="81"/>
      <c r="PWX319" s="81"/>
      <c r="PWY319" s="81"/>
      <c r="PWZ319" s="81"/>
      <c r="PXA319" s="81"/>
      <c r="PXB319" s="81"/>
      <c r="PXC319" s="81"/>
      <c r="PXD319" s="81"/>
      <c r="PXE319" s="81"/>
      <c r="PXF319" s="81"/>
      <c r="PXG319" s="81"/>
      <c r="PXH319" s="81"/>
      <c r="PXI319" s="81"/>
      <c r="PXJ319" s="81"/>
      <c r="PXK319" s="81"/>
      <c r="PXL319" s="81"/>
      <c r="PXM319" s="81"/>
      <c r="PXN319" s="81"/>
      <c r="PXO319" s="81"/>
      <c r="PXP319" s="81"/>
      <c r="PXQ319" s="81"/>
      <c r="PXR319" s="81"/>
      <c r="PXS319" s="81"/>
      <c r="PXT319" s="81"/>
      <c r="PXU319" s="81"/>
      <c r="PXV319" s="81"/>
      <c r="PXW319" s="81"/>
      <c r="PXX319" s="81"/>
      <c r="PXY319" s="81"/>
      <c r="PXZ319" s="81"/>
      <c r="PYA319" s="81"/>
      <c r="PYB319" s="81"/>
      <c r="PYC319" s="81"/>
      <c r="PYD319" s="81"/>
      <c r="PYE319" s="81"/>
      <c r="PYF319" s="81"/>
      <c r="PYG319" s="81"/>
      <c r="PYH319" s="81"/>
      <c r="PYI319" s="81"/>
      <c r="PYJ319" s="81"/>
      <c r="PYK319" s="81"/>
      <c r="PYL319" s="81"/>
      <c r="PYM319" s="81"/>
      <c r="PYN319" s="81"/>
      <c r="PYO319" s="81"/>
      <c r="PYP319" s="81"/>
      <c r="PYQ319" s="81"/>
      <c r="PYR319" s="81"/>
      <c r="PYS319" s="81"/>
      <c r="PYT319" s="81"/>
      <c r="PYU319" s="81"/>
      <c r="PYV319" s="81"/>
      <c r="PYW319" s="81"/>
      <c r="PYX319" s="81"/>
      <c r="PYY319" s="81"/>
      <c r="PYZ319" s="81"/>
      <c r="PZA319" s="81"/>
      <c r="PZB319" s="81"/>
      <c r="PZC319" s="81"/>
      <c r="PZD319" s="81"/>
      <c r="PZE319" s="81"/>
      <c r="PZF319" s="81"/>
      <c r="PZG319" s="81"/>
      <c r="PZH319" s="81"/>
      <c r="PZI319" s="81"/>
      <c r="PZJ319" s="81"/>
      <c r="PZK319" s="81"/>
      <c r="PZL319" s="81"/>
      <c r="PZM319" s="81"/>
      <c r="PZN319" s="81"/>
      <c r="PZO319" s="81"/>
      <c r="PZP319" s="81"/>
      <c r="PZQ319" s="81"/>
      <c r="PZR319" s="81"/>
      <c r="PZS319" s="81"/>
      <c r="PZT319" s="81"/>
      <c r="PZU319" s="81"/>
      <c r="PZV319" s="81"/>
      <c r="PZW319" s="81"/>
      <c r="PZX319" s="81"/>
      <c r="PZY319" s="81"/>
      <c r="PZZ319" s="81"/>
      <c r="QAA319" s="81"/>
      <c r="QAB319" s="81"/>
      <c r="QAC319" s="81"/>
      <c r="QAD319" s="81"/>
      <c r="QAE319" s="81"/>
      <c r="QAF319" s="81"/>
      <c r="QAG319" s="81"/>
      <c r="QAH319" s="81"/>
      <c r="QAI319" s="81"/>
      <c r="QAJ319" s="81"/>
      <c r="QAK319" s="81"/>
      <c r="QAL319" s="81"/>
      <c r="QAM319" s="81"/>
      <c r="QAN319" s="81"/>
      <c r="QAO319" s="81"/>
      <c r="QAP319" s="81"/>
      <c r="QAQ319" s="81"/>
      <c r="QAR319" s="81"/>
      <c r="QAS319" s="81"/>
      <c r="QAT319" s="81"/>
      <c r="QAU319" s="81"/>
      <c r="QAV319" s="81"/>
      <c r="QAW319" s="81"/>
      <c r="QAX319" s="81"/>
      <c r="QAY319" s="81"/>
      <c r="QAZ319" s="81"/>
      <c r="QBA319" s="81"/>
      <c r="QBB319" s="81"/>
      <c r="QBC319" s="81"/>
      <c r="QBD319" s="81"/>
      <c r="QBE319" s="81"/>
      <c r="QBF319" s="81"/>
      <c r="QBG319" s="81"/>
      <c r="QBH319" s="81"/>
      <c r="QBI319" s="81"/>
      <c r="QBJ319" s="81"/>
      <c r="QBK319" s="81"/>
      <c r="QBL319" s="81"/>
      <c r="QBM319" s="81"/>
      <c r="QBN319" s="81"/>
      <c r="QBO319" s="81"/>
      <c r="QBP319" s="81"/>
      <c r="QBQ319" s="81"/>
      <c r="QBR319" s="81"/>
      <c r="QBS319" s="81"/>
      <c r="QBT319" s="81"/>
      <c r="QBU319" s="81"/>
      <c r="QBV319" s="81"/>
      <c r="QBW319" s="81"/>
      <c r="QBX319" s="81"/>
      <c r="QBY319" s="81"/>
      <c r="QBZ319" s="81"/>
      <c r="QCA319" s="81"/>
      <c r="QCB319" s="81"/>
      <c r="QCC319" s="81"/>
      <c r="QCD319" s="81"/>
      <c r="QCE319" s="81"/>
      <c r="QCF319" s="81"/>
      <c r="QCG319" s="81"/>
      <c r="QCH319" s="81"/>
      <c r="QCI319" s="81"/>
      <c r="QCJ319" s="81"/>
      <c r="QCK319" s="81"/>
      <c r="QCL319" s="81"/>
      <c r="QCM319" s="81"/>
      <c r="QCN319" s="81"/>
      <c r="QCO319" s="81"/>
      <c r="QCP319" s="81"/>
      <c r="QCQ319" s="81"/>
      <c r="QCR319" s="81"/>
      <c r="QCS319" s="81"/>
      <c r="QCT319" s="81"/>
      <c r="QCU319" s="81"/>
      <c r="QCV319" s="81"/>
      <c r="QCW319" s="81"/>
      <c r="QCX319" s="81"/>
      <c r="QCY319" s="81"/>
      <c r="QCZ319" s="81"/>
      <c r="QDA319" s="81"/>
      <c r="QDB319" s="81"/>
      <c r="QDC319" s="81"/>
      <c r="QDD319" s="81"/>
      <c r="QDE319" s="81"/>
      <c r="QDF319" s="81"/>
      <c r="QDG319" s="81"/>
      <c r="QDH319" s="81"/>
      <c r="QDI319" s="81"/>
      <c r="QDJ319" s="81"/>
      <c r="QDK319" s="81"/>
      <c r="QDL319" s="81"/>
      <c r="QDM319" s="81"/>
      <c r="QDN319" s="81"/>
      <c r="QDO319" s="81"/>
      <c r="QDP319" s="81"/>
      <c r="QDQ319" s="81"/>
      <c r="QDR319" s="81"/>
      <c r="QDS319" s="81"/>
      <c r="QDT319" s="81"/>
      <c r="QDU319" s="81"/>
      <c r="QDV319" s="81"/>
      <c r="QDW319" s="81"/>
      <c r="QDX319" s="81"/>
      <c r="QDY319" s="81"/>
      <c r="QDZ319" s="81"/>
      <c r="QEA319" s="81"/>
      <c r="QEB319" s="81"/>
      <c r="QEC319" s="81"/>
      <c r="QED319" s="81"/>
      <c r="QEE319" s="81"/>
      <c r="QEF319" s="81"/>
      <c r="QEG319" s="81"/>
      <c r="QEH319" s="81"/>
      <c r="QEI319" s="81"/>
      <c r="QEJ319" s="81"/>
      <c r="QEK319" s="81"/>
      <c r="QEL319" s="81"/>
      <c r="QEM319" s="81"/>
      <c r="QEN319" s="81"/>
      <c r="QEO319" s="81"/>
      <c r="QEP319" s="81"/>
      <c r="QEQ319" s="81"/>
      <c r="QER319" s="81"/>
      <c r="QES319" s="81"/>
      <c r="QET319" s="81"/>
      <c r="QEU319" s="81"/>
      <c r="QEV319" s="81"/>
      <c r="QEW319" s="81"/>
      <c r="QEX319" s="81"/>
      <c r="QEY319" s="81"/>
      <c r="QEZ319" s="81"/>
      <c r="QFA319" s="81"/>
      <c r="QFB319" s="81"/>
      <c r="QFC319" s="81"/>
      <c r="QFD319" s="81"/>
      <c r="QFE319" s="81"/>
      <c r="QFF319" s="81"/>
      <c r="QFG319" s="81"/>
      <c r="QFH319" s="81"/>
      <c r="QFI319" s="81"/>
      <c r="QFJ319" s="81"/>
      <c r="QFK319" s="81"/>
      <c r="QFL319" s="81"/>
      <c r="QFM319" s="81"/>
      <c r="QFN319" s="81"/>
      <c r="QFO319" s="81"/>
      <c r="QFP319" s="81"/>
      <c r="QFQ319" s="81"/>
      <c r="QFR319" s="81"/>
      <c r="QFS319" s="81"/>
      <c r="QFT319" s="81"/>
      <c r="QFU319" s="81"/>
      <c r="QFV319" s="81"/>
      <c r="QFW319" s="81"/>
      <c r="QFX319" s="81"/>
      <c r="QFY319" s="81"/>
      <c r="QFZ319" s="81"/>
      <c r="QGA319" s="81"/>
      <c r="QGB319" s="81"/>
      <c r="QGC319" s="81"/>
      <c r="QGD319" s="81"/>
      <c r="QGE319" s="81"/>
      <c r="QGF319" s="81"/>
      <c r="QGG319" s="81"/>
      <c r="QGH319" s="81"/>
      <c r="QGI319" s="81"/>
      <c r="QGJ319" s="81"/>
      <c r="QGK319" s="81"/>
      <c r="QGL319" s="81"/>
      <c r="QGM319" s="81"/>
      <c r="QGN319" s="81"/>
      <c r="QGO319" s="81"/>
      <c r="QGP319" s="81"/>
      <c r="QGQ319" s="81"/>
      <c r="QGR319" s="81"/>
      <c r="QGS319" s="81"/>
      <c r="QGT319" s="81"/>
      <c r="QGU319" s="81"/>
      <c r="QGV319" s="81"/>
      <c r="QGW319" s="81"/>
      <c r="QGX319" s="81"/>
      <c r="QGY319" s="81"/>
      <c r="QGZ319" s="81"/>
      <c r="QHA319" s="81"/>
      <c r="QHB319" s="81"/>
      <c r="QHC319" s="81"/>
      <c r="QHD319" s="81"/>
      <c r="QHE319" s="81"/>
      <c r="QHF319" s="81"/>
      <c r="QHG319" s="81"/>
      <c r="QHH319" s="81"/>
      <c r="QHI319" s="81"/>
      <c r="QHJ319" s="81"/>
      <c r="QHK319" s="81"/>
      <c r="QHL319" s="81"/>
      <c r="QHM319" s="81"/>
      <c r="QHN319" s="81"/>
      <c r="QHO319" s="81"/>
      <c r="QHP319" s="81"/>
      <c r="QHQ319" s="81"/>
      <c r="QHR319" s="81"/>
      <c r="QHS319" s="81"/>
      <c r="QHT319" s="81"/>
      <c r="QHU319" s="81"/>
      <c r="QHV319" s="81"/>
      <c r="QHW319" s="81"/>
      <c r="QHX319" s="81"/>
      <c r="QHY319" s="81"/>
      <c r="QHZ319" s="81"/>
      <c r="QIA319" s="81"/>
      <c r="QIB319" s="81"/>
      <c r="QIC319" s="81"/>
      <c r="QID319" s="81"/>
      <c r="QIE319" s="81"/>
      <c r="QIF319" s="81"/>
      <c r="QIG319" s="81"/>
      <c r="QIH319" s="81"/>
      <c r="QII319" s="81"/>
      <c r="QIJ319" s="81"/>
      <c r="QIK319" s="81"/>
      <c r="QIL319" s="81"/>
      <c r="QIM319" s="81"/>
      <c r="QIN319" s="81"/>
      <c r="QIO319" s="81"/>
      <c r="QIP319" s="81"/>
      <c r="QIQ319" s="81"/>
      <c r="QIR319" s="81"/>
      <c r="QIS319" s="81"/>
      <c r="QIT319" s="81"/>
      <c r="QIU319" s="81"/>
      <c r="QIV319" s="81"/>
      <c r="QIW319" s="81"/>
      <c r="QIX319" s="81"/>
      <c r="QIY319" s="81"/>
      <c r="QIZ319" s="81"/>
      <c r="QJA319" s="81"/>
      <c r="QJB319" s="81"/>
      <c r="QJC319" s="81"/>
      <c r="QJD319" s="81"/>
      <c r="QJE319" s="81"/>
      <c r="QJF319" s="81"/>
      <c r="QJG319" s="81"/>
      <c r="QJH319" s="81"/>
      <c r="QJI319" s="81"/>
      <c r="QJJ319" s="81"/>
      <c r="QJK319" s="81"/>
      <c r="QJL319" s="81"/>
      <c r="QJM319" s="81"/>
      <c r="QJN319" s="81"/>
      <c r="QJO319" s="81"/>
      <c r="QJP319" s="81"/>
      <c r="QJQ319" s="81"/>
      <c r="QJR319" s="81"/>
      <c r="QJS319" s="81"/>
      <c r="QJT319" s="81"/>
      <c r="QJU319" s="81"/>
      <c r="QJV319" s="81"/>
      <c r="QJW319" s="81"/>
      <c r="QJX319" s="81"/>
      <c r="QJY319" s="81"/>
      <c r="QJZ319" s="81"/>
      <c r="QKA319" s="81"/>
      <c r="QKB319" s="81"/>
      <c r="QKC319" s="81"/>
      <c r="QKD319" s="81"/>
      <c r="QKE319" s="81"/>
      <c r="QKF319" s="81"/>
      <c r="QKG319" s="81"/>
      <c r="QKH319" s="81"/>
      <c r="QKI319" s="81"/>
      <c r="QKJ319" s="81"/>
      <c r="QKK319" s="81"/>
      <c r="QKL319" s="81"/>
      <c r="QKM319" s="81"/>
      <c r="QKN319" s="81"/>
      <c r="QKO319" s="81"/>
      <c r="QKP319" s="81"/>
      <c r="QKQ319" s="81"/>
      <c r="QKR319" s="81"/>
      <c r="QKS319" s="81"/>
      <c r="QKT319" s="81"/>
      <c r="QKU319" s="81"/>
      <c r="QKV319" s="81"/>
      <c r="QKW319" s="81"/>
      <c r="QKX319" s="81"/>
      <c r="QKY319" s="81"/>
      <c r="QKZ319" s="81"/>
      <c r="QLA319" s="81"/>
      <c r="QLB319" s="81"/>
      <c r="QLC319" s="81"/>
      <c r="QLD319" s="81"/>
      <c r="QLE319" s="81"/>
      <c r="QLF319" s="81"/>
      <c r="QLG319" s="81"/>
      <c r="QLH319" s="81"/>
      <c r="QLI319" s="81"/>
      <c r="QLJ319" s="81"/>
      <c r="QLK319" s="81"/>
      <c r="QLL319" s="81"/>
      <c r="QLM319" s="81"/>
      <c r="QLN319" s="81"/>
      <c r="QLO319" s="81"/>
      <c r="QLP319" s="81"/>
      <c r="QLQ319" s="81"/>
      <c r="QLR319" s="81"/>
      <c r="QLS319" s="81"/>
      <c r="QLT319" s="81"/>
      <c r="QLU319" s="81"/>
      <c r="QLV319" s="81"/>
      <c r="QLW319" s="81"/>
      <c r="QLX319" s="81"/>
      <c r="QLY319" s="81"/>
      <c r="QLZ319" s="81"/>
      <c r="QMA319" s="81"/>
      <c r="QMB319" s="81"/>
      <c r="QMC319" s="81"/>
      <c r="QMD319" s="81"/>
      <c r="QME319" s="81"/>
      <c r="QMF319" s="81"/>
      <c r="QMG319" s="81"/>
      <c r="QMH319" s="81"/>
      <c r="QMI319" s="81"/>
      <c r="QMJ319" s="81"/>
      <c r="QMK319" s="81"/>
      <c r="QML319" s="81"/>
      <c r="QMM319" s="81"/>
      <c r="QMN319" s="81"/>
      <c r="QMO319" s="81"/>
      <c r="QMP319" s="81"/>
      <c r="QMQ319" s="81"/>
      <c r="QMR319" s="81"/>
      <c r="QMS319" s="81"/>
      <c r="QMT319" s="81"/>
      <c r="QMU319" s="81"/>
      <c r="QMV319" s="81"/>
      <c r="QMW319" s="81"/>
      <c r="QMX319" s="81"/>
      <c r="QMY319" s="81"/>
      <c r="QMZ319" s="81"/>
      <c r="QNA319" s="81"/>
      <c r="QNB319" s="81"/>
      <c r="QNC319" s="81"/>
      <c r="QND319" s="81"/>
      <c r="QNE319" s="81"/>
      <c r="QNF319" s="81"/>
      <c r="QNG319" s="81"/>
      <c r="QNH319" s="81"/>
      <c r="QNI319" s="81"/>
      <c r="QNJ319" s="81"/>
      <c r="QNK319" s="81"/>
      <c r="QNL319" s="81"/>
      <c r="QNM319" s="81"/>
      <c r="QNN319" s="81"/>
      <c r="QNO319" s="81"/>
      <c r="QNP319" s="81"/>
      <c r="QNQ319" s="81"/>
      <c r="QNR319" s="81"/>
      <c r="QNS319" s="81"/>
      <c r="QNT319" s="81"/>
      <c r="QNU319" s="81"/>
      <c r="QNV319" s="81"/>
      <c r="QNW319" s="81"/>
      <c r="QNX319" s="81"/>
      <c r="QNY319" s="81"/>
      <c r="QNZ319" s="81"/>
      <c r="QOA319" s="81"/>
      <c r="QOB319" s="81"/>
      <c r="QOC319" s="81"/>
      <c r="QOD319" s="81"/>
      <c r="QOE319" s="81"/>
      <c r="QOF319" s="81"/>
      <c r="QOG319" s="81"/>
      <c r="QOH319" s="81"/>
      <c r="QOI319" s="81"/>
      <c r="QOJ319" s="81"/>
      <c r="QOK319" s="81"/>
      <c r="QOL319" s="81"/>
      <c r="QOM319" s="81"/>
      <c r="QON319" s="81"/>
      <c r="QOO319" s="81"/>
      <c r="QOP319" s="81"/>
      <c r="QOQ319" s="81"/>
      <c r="QOR319" s="81"/>
      <c r="QOS319" s="81"/>
      <c r="QOT319" s="81"/>
      <c r="QOU319" s="81"/>
      <c r="QOV319" s="81"/>
      <c r="QOW319" s="81"/>
      <c r="QOX319" s="81"/>
      <c r="QOY319" s="81"/>
      <c r="QOZ319" s="81"/>
      <c r="QPA319" s="81"/>
      <c r="QPB319" s="81"/>
      <c r="QPC319" s="81"/>
      <c r="QPD319" s="81"/>
      <c r="QPE319" s="81"/>
      <c r="QPF319" s="81"/>
      <c r="QPG319" s="81"/>
      <c r="QPH319" s="81"/>
      <c r="QPI319" s="81"/>
      <c r="QPJ319" s="81"/>
      <c r="QPK319" s="81"/>
      <c r="QPL319" s="81"/>
      <c r="QPM319" s="81"/>
      <c r="QPN319" s="81"/>
      <c r="QPO319" s="81"/>
      <c r="QPP319" s="81"/>
      <c r="QPQ319" s="81"/>
      <c r="QPR319" s="81"/>
      <c r="QPS319" s="81"/>
      <c r="QPT319" s="81"/>
      <c r="QPU319" s="81"/>
      <c r="QPV319" s="81"/>
      <c r="QPW319" s="81"/>
      <c r="QPX319" s="81"/>
      <c r="QPY319" s="81"/>
      <c r="QPZ319" s="81"/>
      <c r="QQA319" s="81"/>
      <c r="QQB319" s="81"/>
      <c r="QQC319" s="81"/>
      <c r="QQD319" s="81"/>
      <c r="QQE319" s="81"/>
      <c r="QQF319" s="81"/>
      <c r="QQG319" s="81"/>
      <c r="QQH319" s="81"/>
      <c r="QQI319" s="81"/>
      <c r="QQJ319" s="81"/>
      <c r="QQK319" s="81"/>
      <c r="QQL319" s="81"/>
      <c r="QQM319" s="81"/>
      <c r="QQN319" s="81"/>
      <c r="QQO319" s="81"/>
      <c r="QQP319" s="81"/>
      <c r="QQQ319" s="81"/>
      <c r="QQR319" s="81"/>
      <c r="QQS319" s="81"/>
      <c r="QQT319" s="81"/>
      <c r="QQU319" s="81"/>
      <c r="QQV319" s="81"/>
      <c r="QQW319" s="81"/>
      <c r="QQX319" s="81"/>
      <c r="QQY319" s="81"/>
      <c r="QQZ319" s="81"/>
      <c r="QRA319" s="81"/>
      <c r="QRB319" s="81"/>
      <c r="QRC319" s="81"/>
      <c r="QRD319" s="81"/>
      <c r="QRE319" s="81"/>
      <c r="QRF319" s="81"/>
      <c r="QRG319" s="81"/>
      <c r="QRH319" s="81"/>
      <c r="QRI319" s="81"/>
      <c r="QRJ319" s="81"/>
      <c r="QRK319" s="81"/>
      <c r="QRL319" s="81"/>
      <c r="QRM319" s="81"/>
      <c r="QRN319" s="81"/>
      <c r="QRO319" s="81"/>
      <c r="QRP319" s="81"/>
      <c r="QRQ319" s="81"/>
      <c r="QRR319" s="81"/>
      <c r="QRS319" s="81"/>
      <c r="QRT319" s="81"/>
      <c r="QRU319" s="81"/>
      <c r="QRV319" s="81"/>
      <c r="QRW319" s="81"/>
      <c r="QRX319" s="81"/>
      <c r="QRY319" s="81"/>
      <c r="QRZ319" s="81"/>
      <c r="QSA319" s="81"/>
      <c r="QSB319" s="81"/>
      <c r="QSC319" s="81"/>
      <c r="QSD319" s="81"/>
      <c r="QSE319" s="81"/>
      <c r="QSF319" s="81"/>
      <c r="QSG319" s="81"/>
      <c r="QSH319" s="81"/>
      <c r="QSI319" s="81"/>
      <c r="QSJ319" s="81"/>
      <c r="QSK319" s="81"/>
      <c r="QSL319" s="81"/>
      <c r="QSM319" s="81"/>
      <c r="QSN319" s="81"/>
      <c r="QSO319" s="81"/>
      <c r="QSP319" s="81"/>
      <c r="QSQ319" s="81"/>
      <c r="QSR319" s="81"/>
      <c r="QSS319" s="81"/>
      <c r="QST319" s="81"/>
      <c r="QSU319" s="81"/>
      <c r="QSV319" s="81"/>
      <c r="QSW319" s="81"/>
      <c r="QSX319" s="81"/>
      <c r="QSY319" s="81"/>
      <c r="QSZ319" s="81"/>
      <c r="QTA319" s="81"/>
      <c r="QTB319" s="81"/>
      <c r="QTC319" s="81"/>
      <c r="QTD319" s="81"/>
      <c r="QTE319" s="81"/>
      <c r="QTF319" s="81"/>
      <c r="QTG319" s="81"/>
      <c r="QTH319" s="81"/>
      <c r="QTI319" s="81"/>
      <c r="QTJ319" s="81"/>
      <c r="QTK319" s="81"/>
      <c r="QTL319" s="81"/>
      <c r="QTM319" s="81"/>
      <c r="QTN319" s="81"/>
      <c r="QTO319" s="81"/>
      <c r="QTP319" s="81"/>
      <c r="QTQ319" s="81"/>
      <c r="QTR319" s="81"/>
      <c r="QTS319" s="81"/>
      <c r="QTT319" s="81"/>
      <c r="QTU319" s="81"/>
      <c r="QTV319" s="81"/>
      <c r="QTW319" s="81"/>
      <c r="QTX319" s="81"/>
      <c r="QTY319" s="81"/>
      <c r="QTZ319" s="81"/>
      <c r="QUA319" s="81"/>
      <c r="QUB319" s="81"/>
      <c r="QUC319" s="81"/>
      <c r="QUD319" s="81"/>
      <c r="QUE319" s="81"/>
      <c r="QUF319" s="81"/>
      <c r="QUG319" s="81"/>
      <c r="QUH319" s="81"/>
      <c r="QUI319" s="81"/>
      <c r="QUJ319" s="81"/>
      <c r="QUK319" s="81"/>
      <c r="QUL319" s="81"/>
      <c r="QUM319" s="81"/>
      <c r="QUN319" s="81"/>
      <c r="QUO319" s="81"/>
      <c r="QUP319" s="81"/>
      <c r="QUQ319" s="81"/>
      <c r="QUR319" s="81"/>
      <c r="QUS319" s="81"/>
      <c r="QUT319" s="81"/>
      <c r="QUU319" s="81"/>
      <c r="QUV319" s="81"/>
      <c r="QUW319" s="81"/>
      <c r="QUX319" s="81"/>
      <c r="QUY319" s="81"/>
      <c r="QUZ319" s="81"/>
      <c r="QVA319" s="81"/>
      <c r="QVB319" s="81"/>
      <c r="QVC319" s="81"/>
      <c r="QVD319" s="81"/>
      <c r="QVE319" s="81"/>
      <c r="QVF319" s="81"/>
      <c r="QVG319" s="81"/>
      <c r="QVH319" s="81"/>
      <c r="QVI319" s="81"/>
      <c r="QVJ319" s="81"/>
      <c r="QVK319" s="81"/>
      <c r="QVL319" s="81"/>
      <c r="QVM319" s="81"/>
      <c r="QVN319" s="81"/>
      <c r="QVO319" s="81"/>
      <c r="QVP319" s="81"/>
      <c r="QVQ319" s="81"/>
      <c r="QVR319" s="81"/>
      <c r="QVS319" s="81"/>
      <c r="QVT319" s="81"/>
      <c r="QVU319" s="81"/>
      <c r="QVV319" s="81"/>
      <c r="QVW319" s="81"/>
      <c r="QVX319" s="81"/>
      <c r="QVY319" s="81"/>
      <c r="QVZ319" s="81"/>
      <c r="QWA319" s="81"/>
      <c r="QWB319" s="81"/>
      <c r="QWC319" s="81"/>
      <c r="QWD319" s="81"/>
      <c r="QWE319" s="81"/>
      <c r="QWF319" s="81"/>
      <c r="QWG319" s="81"/>
      <c r="QWH319" s="81"/>
      <c r="QWI319" s="81"/>
      <c r="QWJ319" s="81"/>
      <c r="QWK319" s="81"/>
      <c r="QWL319" s="81"/>
      <c r="QWM319" s="81"/>
      <c r="QWN319" s="81"/>
      <c r="QWO319" s="81"/>
      <c r="QWP319" s="81"/>
      <c r="QWQ319" s="81"/>
      <c r="QWR319" s="81"/>
      <c r="QWS319" s="81"/>
      <c r="QWT319" s="81"/>
      <c r="QWU319" s="81"/>
      <c r="QWV319" s="81"/>
      <c r="QWW319" s="81"/>
      <c r="QWX319" s="81"/>
      <c r="QWY319" s="81"/>
      <c r="QWZ319" s="81"/>
      <c r="QXA319" s="81"/>
      <c r="QXB319" s="81"/>
      <c r="QXC319" s="81"/>
      <c r="QXD319" s="81"/>
      <c r="QXE319" s="81"/>
      <c r="QXF319" s="81"/>
      <c r="QXG319" s="81"/>
      <c r="QXH319" s="81"/>
      <c r="QXI319" s="81"/>
      <c r="QXJ319" s="81"/>
      <c r="QXK319" s="81"/>
      <c r="QXL319" s="81"/>
      <c r="QXM319" s="81"/>
      <c r="QXN319" s="81"/>
      <c r="QXO319" s="81"/>
      <c r="QXP319" s="81"/>
      <c r="QXQ319" s="81"/>
      <c r="QXR319" s="81"/>
      <c r="QXS319" s="81"/>
      <c r="QXT319" s="81"/>
      <c r="QXU319" s="81"/>
      <c r="QXV319" s="81"/>
      <c r="QXW319" s="81"/>
      <c r="QXX319" s="81"/>
      <c r="QXY319" s="81"/>
      <c r="QXZ319" s="81"/>
      <c r="QYA319" s="81"/>
      <c r="QYB319" s="81"/>
      <c r="QYC319" s="81"/>
      <c r="QYD319" s="81"/>
      <c r="QYE319" s="81"/>
      <c r="QYF319" s="81"/>
      <c r="QYG319" s="81"/>
      <c r="QYH319" s="81"/>
      <c r="QYI319" s="81"/>
      <c r="QYJ319" s="81"/>
      <c r="QYK319" s="81"/>
      <c r="QYL319" s="81"/>
      <c r="QYM319" s="81"/>
      <c r="QYN319" s="81"/>
      <c r="QYO319" s="81"/>
      <c r="QYP319" s="81"/>
      <c r="QYQ319" s="81"/>
      <c r="QYR319" s="81"/>
      <c r="QYS319" s="81"/>
      <c r="QYT319" s="81"/>
      <c r="QYU319" s="81"/>
      <c r="QYV319" s="81"/>
      <c r="QYW319" s="81"/>
      <c r="QYX319" s="81"/>
      <c r="QYY319" s="81"/>
      <c r="QYZ319" s="81"/>
      <c r="QZA319" s="81"/>
      <c r="QZB319" s="81"/>
      <c r="QZC319" s="81"/>
      <c r="QZD319" s="81"/>
      <c r="QZE319" s="81"/>
      <c r="QZF319" s="81"/>
      <c r="QZG319" s="81"/>
      <c r="QZH319" s="81"/>
      <c r="QZI319" s="81"/>
      <c r="QZJ319" s="81"/>
      <c r="QZK319" s="81"/>
      <c r="QZL319" s="81"/>
      <c r="QZM319" s="81"/>
      <c r="QZN319" s="81"/>
      <c r="QZO319" s="81"/>
      <c r="QZP319" s="81"/>
      <c r="QZQ319" s="81"/>
      <c r="QZR319" s="81"/>
      <c r="QZS319" s="81"/>
      <c r="QZT319" s="81"/>
      <c r="QZU319" s="81"/>
      <c r="QZV319" s="81"/>
      <c r="QZW319" s="81"/>
      <c r="QZX319" s="81"/>
      <c r="QZY319" s="81"/>
      <c r="QZZ319" s="81"/>
      <c r="RAA319" s="81"/>
      <c r="RAB319" s="81"/>
      <c r="RAC319" s="81"/>
      <c r="RAD319" s="81"/>
      <c r="RAE319" s="81"/>
      <c r="RAF319" s="81"/>
      <c r="RAG319" s="81"/>
      <c r="RAH319" s="81"/>
      <c r="RAI319" s="81"/>
      <c r="RAJ319" s="81"/>
      <c r="RAK319" s="81"/>
      <c r="RAL319" s="81"/>
      <c r="RAM319" s="81"/>
      <c r="RAN319" s="81"/>
      <c r="RAO319" s="81"/>
      <c r="RAP319" s="81"/>
      <c r="RAQ319" s="81"/>
      <c r="RAR319" s="81"/>
      <c r="RAS319" s="81"/>
      <c r="RAT319" s="81"/>
      <c r="RAU319" s="81"/>
      <c r="RAV319" s="81"/>
      <c r="RAW319" s="81"/>
      <c r="RAX319" s="81"/>
      <c r="RAY319" s="81"/>
      <c r="RAZ319" s="81"/>
      <c r="RBA319" s="81"/>
      <c r="RBB319" s="81"/>
      <c r="RBC319" s="81"/>
      <c r="RBD319" s="81"/>
      <c r="RBE319" s="81"/>
      <c r="RBF319" s="81"/>
      <c r="RBG319" s="81"/>
      <c r="RBH319" s="81"/>
      <c r="RBI319" s="81"/>
      <c r="RBJ319" s="81"/>
      <c r="RBK319" s="81"/>
      <c r="RBL319" s="81"/>
      <c r="RBM319" s="81"/>
      <c r="RBN319" s="81"/>
      <c r="RBO319" s="81"/>
      <c r="RBP319" s="81"/>
      <c r="RBQ319" s="81"/>
      <c r="RBR319" s="81"/>
      <c r="RBS319" s="81"/>
      <c r="RBT319" s="81"/>
      <c r="RBU319" s="81"/>
      <c r="RBV319" s="81"/>
      <c r="RBW319" s="81"/>
      <c r="RBX319" s="81"/>
      <c r="RBY319" s="81"/>
      <c r="RBZ319" s="81"/>
      <c r="RCA319" s="81"/>
      <c r="RCB319" s="81"/>
      <c r="RCC319" s="81"/>
      <c r="RCD319" s="81"/>
      <c r="RCE319" s="81"/>
      <c r="RCF319" s="81"/>
      <c r="RCG319" s="81"/>
      <c r="RCH319" s="81"/>
      <c r="RCI319" s="81"/>
      <c r="RCJ319" s="81"/>
      <c r="RCK319" s="81"/>
      <c r="RCL319" s="81"/>
      <c r="RCM319" s="81"/>
      <c r="RCN319" s="81"/>
      <c r="RCO319" s="81"/>
      <c r="RCP319" s="81"/>
      <c r="RCQ319" s="81"/>
      <c r="RCR319" s="81"/>
      <c r="RCS319" s="81"/>
      <c r="RCT319" s="81"/>
      <c r="RCU319" s="81"/>
      <c r="RCV319" s="81"/>
      <c r="RCW319" s="81"/>
      <c r="RCX319" s="81"/>
      <c r="RCY319" s="81"/>
      <c r="RCZ319" s="81"/>
      <c r="RDA319" s="81"/>
      <c r="RDB319" s="81"/>
      <c r="RDC319" s="81"/>
      <c r="RDD319" s="81"/>
      <c r="RDE319" s="81"/>
      <c r="RDF319" s="81"/>
      <c r="RDG319" s="81"/>
      <c r="RDH319" s="81"/>
      <c r="RDI319" s="81"/>
      <c r="RDJ319" s="81"/>
      <c r="RDK319" s="81"/>
      <c r="RDL319" s="81"/>
      <c r="RDM319" s="81"/>
      <c r="RDN319" s="81"/>
      <c r="RDO319" s="81"/>
      <c r="RDP319" s="81"/>
      <c r="RDQ319" s="81"/>
      <c r="RDR319" s="81"/>
      <c r="RDS319" s="81"/>
      <c r="RDT319" s="81"/>
      <c r="RDU319" s="81"/>
      <c r="RDV319" s="81"/>
      <c r="RDW319" s="81"/>
      <c r="RDX319" s="81"/>
      <c r="RDY319" s="81"/>
      <c r="RDZ319" s="81"/>
      <c r="REA319" s="81"/>
      <c r="REB319" s="81"/>
      <c r="REC319" s="81"/>
      <c r="RED319" s="81"/>
      <c r="REE319" s="81"/>
      <c r="REF319" s="81"/>
      <c r="REG319" s="81"/>
      <c r="REH319" s="81"/>
      <c r="REI319" s="81"/>
      <c r="REJ319" s="81"/>
      <c r="REK319" s="81"/>
      <c r="REL319" s="81"/>
      <c r="REM319" s="81"/>
      <c r="REN319" s="81"/>
      <c r="REO319" s="81"/>
      <c r="REP319" s="81"/>
      <c r="REQ319" s="81"/>
      <c r="RER319" s="81"/>
      <c r="RES319" s="81"/>
      <c r="RET319" s="81"/>
      <c r="REU319" s="81"/>
      <c r="REV319" s="81"/>
      <c r="REW319" s="81"/>
      <c r="REX319" s="81"/>
      <c r="REY319" s="81"/>
      <c r="REZ319" s="81"/>
      <c r="RFA319" s="81"/>
      <c r="RFB319" s="81"/>
      <c r="RFC319" s="81"/>
      <c r="RFD319" s="81"/>
      <c r="RFE319" s="81"/>
      <c r="RFF319" s="81"/>
      <c r="RFG319" s="81"/>
      <c r="RFH319" s="81"/>
      <c r="RFI319" s="81"/>
      <c r="RFJ319" s="81"/>
      <c r="RFK319" s="81"/>
      <c r="RFL319" s="81"/>
      <c r="RFM319" s="81"/>
      <c r="RFN319" s="81"/>
      <c r="RFO319" s="81"/>
      <c r="RFP319" s="81"/>
      <c r="RFQ319" s="81"/>
      <c r="RFR319" s="81"/>
      <c r="RFS319" s="81"/>
      <c r="RFT319" s="81"/>
      <c r="RFU319" s="81"/>
      <c r="RFV319" s="81"/>
      <c r="RFW319" s="81"/>
      <c r="RFX319" s="81"/>
      <c r="RFY319" s="81"/>
      <c r="RFZ319" s="81"/>
      <c r="RGA319" s="81"/>
      <c r="RGB319" s="81"/>
      <c r="RGC319" s="81"/>
      <c r="RGD319" s="81"/>
      <c r="RGE319" s="81"/>
      <c r="RGF319" s="81"/>
      <c r="RGG319" s="81"/>
      <c r="RGH319" s="81"/>
      <c r="RGI319" s="81"/>
      <c r="RGJ319" s="81"/>
      <c r="RGK319" s="81"/>
      <c r="RGL319" s="81"/>
      <c r="RGM319" s="81"/>
      <c r="RGN319" s="81"/>
      <c r="RGO319" s="81"/>
      <c r="RGP319" s="81"/>
      <c r="RGQ319" s="81"/>
      <c r="RGR319" s="81"/>
      <c r="RGS319" s="81"/>
      <c r="RGT319" s="81"/>
      <c r="RGU319" s="81"/>
      <c r="RGV319" s="81"/>
      <c r="RGW319" s="81"/>
      <c r="RGX319" s="81"/>
      <c r="RGY319" s="81"/>
      <c r="RGZ319" s="81"/>
      <c r="RHA319" s="81"/>
      <c r="RHB319" s="81"/>
      <c r="RHC319" s="81"/>
      <c r="RHD319" s="81"/>
      <c r="RHE319" s="81"/>
      <c r="RHF319" s="81"/>
      <c r="RHG319" s="81"/>
      <c r="RHH319" s="81"/>
      <c r="RHI319" s="81"/>
      <c r="RHJ319" s="81"/>
      <c r="RHK319" s="81"/>
      <c r="RHL319" s="81"/>
      <c r="RHM319" s="81"/>
      <c r="RHN319" s="81"/>
      <c r="RHO319" s="81"/>
      <c r="RHP319" s="81"/>
      <c r="RHQ319" s="81"/>
      <c r="RHR319" s="81"/>
      <c r="RHS319" s="81"/>
      <c r="RHT319" s="81"/>
      <c r="RHU319" s="81"/>
      <c r="RHV319" s="81"/>
      <c r="RHW319" s="81"/>
      <c r="RHX319" s="81"/>
      <c r="RHY319" s="81"/>
      <c r="RHZ319" s="81"/>
      <c r="RIA319" s="81"/>
      <c r="RIB319" s="81"/>
      <c r="RIC319" s="81"/>
      <c r="RID319" s="81"/>
      <c r="RIE319" s="81"/>
      <c r="RIF319" s="81"/>
      <c r="RIG319" s="81"/>
      <c r="RIH319" s="81"/>
      <c r="RII319" s="81"/>
      <c r="RIJ319" s="81"/>
      <c r="RIK319" s="81"/>
      <c r="RIL319" s="81"/>
      <c r="RIM319" s="81"/>
      <c r="RIN319" s="81"/>
      <c r="RIO319" s="81"/>
      <c r="RIP319" s="81"/>
      <c r="RIQ319" s="81"/>
      <c r="RIR319" s="81"/>
      <c r="RIS319" s="81"/>
      <c r="RIT319" s="81"/>
      <c r="RIU319" s="81"/>
      <c r="RIV319" s="81"/>
      <c r="RIW319" s="81"/>
      <c r="RIX319" s="81"/>
      <c r="RIY319" s="81"/>
      <c r="RIZ319" s="81"/>
      <c r="RJA319" s="81"/>
      <c r="RJB319" s="81"/>
      <c r="RJC319" s="81"/>
      <c r="RJD319" s="81"/>
      <c r="RJE319" s="81"/>
      <c r="RJF319" s="81"/>
      <c r="RJG319" s="81"/>
      <c r="RJH319" s="81"/>
      <c r="RJI319" s="81"/>
      <c r="RJJ319" s="81"/>
      <c r="RJK319" s="81"/>
      <c r="RJL319" s="81"/>
      <c r="RJM319" s="81"/>
      <c r="RJN319" s="81"/>
      <c r="RJO319" s="81"/>
      <c r="RJP319" s="81"/>
      <c r="RJQ319" s="81"/>
      <c r="RJR319" s="81"/>
      <c r="RJS319" s="81"/>
      <c r="RJT319" s="81"/>
      <c r="RJU319" s="81"/>
      <c r="RJV319" s="81"/>
      <c r="RJW319" s="81"/>
      <c r="RJX319" s="81"/>
      <c r="RJY319" s="81"/>
      <c r="RJZ319" s="81"/>
      <c r="RKA319" s="81"/>
      <c r="RKB319" s="81"/>
      <c r="RKC319" s="81"/>
      <c r="RKD319" s="81"/>
      <c r="RKE319" s="81"/>
      <c r="RKF319" s="81"/>
      <c r="RKG319" s="81"/>
      <c r="RKH319" s="81"/>
      <c r="RKI319" s="81"/>
      <c r="RKJ319" s="81"/>
      <c r="RKK319" s="81"/>
      <c r="RKL319" s="81"/>
      <c r="RKM319" s="81"/>
      <c r="RKN319" s="81"/>
      <c r="RKO319" s="81"/>
      <c r="RKP319" s="81"/>
      <c r="RKQ319" s="81"/>
      <c r="RKR319" s="81"/>
      <c r="RKS319" s="81"/>
      <c r="RKT319" s="81"/>
      <c r="RKU319" s="81"/>
      <c r="RKV319" s="81"/>
      <c r="RKW319" s="81"/>
      <c r="RKX319" s="81"/>
      <c r="RKY319" s="81"/>
      <c r="RKZ319" s="81"/>
      <c r="RLA319" s="81"/>
      <c r="RLB319" s="81"/>
      <c r="RLC319" s="81"/>
      <c r="RLD319" s="81"/>
      <c r="RLE319" s="81"/>
      <c r="RLF319" s="81"/>
      <c r="RLG319" s="81"/>
      <c r="RLH319" s="81"/>
      <c r="RLI319" s="81"/>
      <c r="RLJ319" s="81"/>
      <c r="RLK319" s="81"/>
      <c r="RLL319" s="81"/>
      <c r="RLM319" s="81"/>
      <c r="RLN319" s="81"/>
      <c r="RLO319" s="81"/>
      <c r="RLP319" s="81"/>
      <c r="RLQ319" s="81"/>
      <c r="RLR319" s="81"/>
      <c r="RLS319" s="81"/>
      <c r="RLT319" s="81"/>
      <c r="RLU319" s="81"/>
      <c r="RLV319" s="81"/>
      <c r="RLW319" s="81"/>
      <c r="RLX319" s="81"/>
      <c r="RLY319" s="81"/>
      <c r="RLZ319" s="81"/>
      <c r="RMA319" s="81"/>
      <c r="RMB319" s="81"/>
      <c r="RMC319" s="81"/>
      <c r="RMD319" s="81"/>
      <c r="RME319" s="81"/>
      <c r="RMF319" s="81"/>
      <c r="RMG319" s="81"/>
      <c r="RMH319" s="81"/>
      <c r="RMI319" s="81"/>
      <c r="RMJ319" s="81"/>
      <c r="RMK319" s="81"/>
      <c r="RML319" s="81"/>
      <c r="RMM319" s="81"/>
      <c r="RMN319" s="81"/>
      <c r="RMO319" s="81"/>
      <c r="RMP319" s="81"/>
      <c r="RMQ319" s="81"/>
      <c r="RMR319" s="81"/>
      <c r="RMS319" s="81"/>
      <c r="RMT319" s="81"/>
      <c r="RMU319" s="81"/>
      <c r="RMV319" s="81"/>
      <c r="RMW319" s="81"/>
      <c r="RMX319" s="81"/>
      <c r="RMY319" s="81"/>
      <c r="RMZ319" s="81"/>
      <c r="RNA319" s="81"/>
      <c r="RNB319" s="81"/>
      <c r="RNC319" s="81"/>
      <c r="RND319" s="81"/>
      <c r="RNE319" s="81"/>
      <c r="RNF319" s="81"/>
      <c r="RNG319" s="81"/>
      <c r="RNH319" s="81"/>
      <c r="RNI319" s="81"/>
      <c r="RNJ319" s="81"/>
      <c r="RNK319" s="81"/>
      <c r="RNL319" s="81"/>
      <c r="RNM319" s="81"/>
      <c r="RNN319" s="81"/>
      <c r="RNO319" s="81"/>
      <c r="RNP319" s="81"/>
      <c r="RNQ319" s="81"/>
      <c r="RNR319" s="81"/>
      <c r="RNS319" s="81"/>
      <c r="RNT319" s="81"/>
      <c r="RNU319" s="81"/>
      <c r="RNV319" s="81"/>
      <c r="RNW319" s="81"/>
      <c r="RNX319" s="81"/>
      <c r="RNY319" s="81"/>
      <c r="RNZ319" s="81"/>
      <c r="ROA319" s="81"/>
      <c r="ROB319" s="81"/>
      <c r="ROC319" s="81"/>
      <c r="ROD319" s="81"/>
      <c r="ROE319" s="81"/>
      <c r="ROF319" s="81"/>
      <c r="ROG319" s="81"/>
      <c r="ROH319" s="81"/>
      <c r="ROI319" s="81"/>
      <c r="ROJ319" s="81"/>
      <c r="ROK319" s="81"/>
      <c r="ROL319" s="81"/>
      <c r="ROM319" s="81"/>
      <c r="RON319" s="81"/>
      <c r="ROO319" s="81"/>
      <c r="ROP319" s="81"/>
      <c r="ROQ319" s="81"/>
      <c r="ROR319" s="81"/>
      <c r="ROS319" s="81"/>
      <c r="ROT319" s="81"/>
      <c r="ROU319" s="81"/>
      <c r="ROV319" s="81"/>
      <c r="ROW319" s="81"/>
      <c r="ROX319" s="81"/>
      <c r="ROY319" s="81"/>
      <c r="ROZ319" s="81"/>
      <c r="RPA319" s="81"/>
      <c r="RPB319" s="81"/>
      <c r="RPC319" s="81"/>
      <c r="RPD319" s="81"/>
      <c r="RPE319" s="81"/>
      <c r="RPF319" s="81"/>
      <c r="RPG319" s="81"/>
      <c r="RPH319" s="81"/>
      <c r="RPI319" s="81"/>
      <c r="RPJ319" s="81"/>
      <c r="RPK319" s="81"/>
      <c r="RPL319" s="81"/>
      <c r="RPM319" s="81"/>
      <c r="RPN319" s="81"/>
      <c r="RPO319" s="81"/>
      <c r="RPP319" s="81"/>
      <c r="RPQ319" s="81"/>
      <c r="RPR319" s="81"/>
      <c r="RPS319" s="81"/>
      <c r="RPT319" s="81"/>
      <c r="RPU319" s="81"/>
      <c r="RPV319" s="81"/>
      <c r="RPW319" s="81"/>
      <c r="RPX319" s="81"/>
      <c r="RPY319" s="81"/>
      <c r="RPZ319" s="81"/>
      <c r="RQA319" s="81"/>
      <c r="RQB319" s="81"/>
      <c r="RQC319" s="81"/>
      <c r="RQD319" s="81"/>
      <c r="RQE319" s="81"/>
      <c r="RQF319" s="81"/>
      <c r="RQG319" s="81"/>
      <c r="RQH319" s="81"/>
      <c r="RQI319" s="81"/>
      <c r="RQJ319" s="81"/>
      <c r="RQK319" s="81"/>
      <c r="RQL319" s="81"/>
      <c r="RQM319" s="81"/>
      <c r="RQN319" s="81"/>
      <c r="RQO319" s="81"/>
      <c r="RQP319" s="81"/>
      <c r="RQQ319" s="81"/>
      <c r="RQR319" s="81"/>
      <c r="RQS319" s="81"/>
      <c r="RQT319" s="81"/>
      <c r="RQU319" s="81"/>
      <c r="RQV319" s="81"/>
      <c r="RQW319" s="81"/>
      <c r="RQX319" s="81"/>
      <c r="RQY319" s="81"/>
      <c r="RQZ319" s="81"/>
      <c r="RRA319" s="81"/>
      <c r="RRB319" s="81"/>
      <c r="RRC319" s="81"/>
      <c r="RRD319" s="81"/>
      <c r="RRE319" s="81"/>
      <c r="RRF319" s="81"/>
      <c r="RRG319" s="81"/>
      <c r="RRH319" s="81"/>
      <c r="RRI319" s="81"/>
      <c r="RRJ319" s="81"/>
      <c r="RRK319" s="81"/>
      <c r="RRL319" s="81"/>
      <c r="RRM319" s="81"/>
      <c r="RRN319" s="81"/>
      <c r="RRO319" s="81"/>
      <c r="RRP319" s="81"/>
      <c r="RRQ319" s="81"/>
      <c r="RRR319" s="81"/>
      <c r="RRS319" s="81"/>
      <c r="RRT319" s="81"/>
      <c r="RRU319" s="81"/>
      <c r="RRV319" s="81"/>
      <c r="RRW319" s="81"/>
      <c r="RRX319" s="81"/>
      <c r="RRY319" s="81"/>
      <c r="RRZ319" s="81"/>
      <c r="RSA319" s="81"/>
      <c r="RSB319" s="81"/>
      <c r="RSC319" s="81"/>
      <c r="RSD319" s="81"/>
      <c r="RSE319" s="81"/>
      <c r="RSF319" s="81"/>
      <c r="RSG319" s="81"/>
      <c r="RSH319" s="81"/>
      <c r="RSI319" s="81"/>
      <c r="RSJ319" s="81"/>
      <c r="RSK319" s="81"/>
      <c r="RSL319" s="81"/>
      <c r="RSM319" s="81"/>
      <c r="RSN319" s="81"/>
      <c r="RSO319" s="81"/>
      <c r="RSP319" s="81"/>
      <c r="RSQ319" s="81"/>
      <c r="RSR319" s="81"/>
      <c r="RSS319" s="81"/>
      <c r="RST319" s="81"/>
      <c r="RSU319" s="81"/>
      <c r="RSV319" s="81"/>
      <c r="RSW319" s="81"/>
      <c r="RSX319" s="81"/>
      <c r="RSY319" s="81"/>
      <c r="RSZ319" s="81"/>
      <c r="RTA319" s="81"/>
      <c r="RTB319" s="81"/>
      <c r="RTC319" s="81"/>
      <c r="RTD319" s="81"/>
      <c r="RTE319" s="81"/>
      <c r="RTF319" s="81"/>
      <c r="RTG319" s="81"/>
      <c r="RTH319" s="81"/>
      <c r="RTI319" s="81"/>
      <c r="RTJ319" s="81"/>
      <c r="RTK319" s="81"/>
      <c r="RTL319" s="81"/>
      <c r="RTM319" s="81"/>
      <c r="RTN319" s="81"/>
      <c r="RTO319" s="81"/>
      <c r="RTP319" s="81"/>
      <c r="RTQ319" s="81"/>
      <c r="RTR319" s="81"/>
      <c r="RTS319" s="81"/>
      <c r="RTT319" s="81"/>
      <c r="RTU319" s="81"/>
      <c r="RTV319" s="81"/>
      <c r="RTW319" s="81"/>
      <c r="RTX319" s="81"/>
      <c r="RTY319" s="81"/>
      <c r="RTZ319" s="81"/>
      <c r="RUA319" s="81"/>
      <c r="RUB319" s="81"/>
      <c r="RUC319" s="81"/>
      <c r="RUD319" s="81"/>
      <c r="RUE319" s="81"/>
      <c r="RUF319" s="81"/>
      <c r="RUG319" s="81"/>
      <c r="RUH319" s="81"/>
      <c r="RUI319" s="81"/>
      <c r="RUJ319" s="81"/>
      <c r="RUK319" s="81"/>
      <c r="RUL319" s="81"/>
      <c r="RUM319" s="81"/>
      <c r="RUN319" s="81"/>
      <c r="RUO319" s="81"/>
      <c r="RUP319" s="81"/>
      <c r="RUQ319" s="81"/>
      <c r="RUR319" s="81"/>
      <c r="RUS319" s="81"/>
      <c r="RUT319" s="81"/>
      <c r="RUU319" s="81"/>
      <c r="RUV319" s="81"/>
      <c r="RUW319" s="81"/>
      <c r="RUX319" s="81"/>
      <c r="RUY319" s="81"/>
      <c r="RUZ319" s="81"/>
      <c r="RVA319" s="81"/>
      <c r="RVB319" s="81"/>
      <c r="RVC319" s="81"/>
      <c r="RVD319" s="81"/>
      <c r="RVE319" s="81"/>
      <c r="RVF319" s="81"/>
      <c r="RVG319" s="81"/>
      <c r="RVH319" s="81"/>
      <c r="RVI319" s="81"/>
      <c r="RVJ319" s="81"/>
      <c r="RVK319" s="81"/>
      <c r="RVL319" s="81"/>
      <c r="RVM319" s="81"/>
      <c r="RVN319" s="81"/>
      <c r="RVO319" s="81"/>
      <c r="RVP319" s="81"/>
      <c r="RVQ319" s="81"/>
      <c r="RVR319" s="81"/>
      <c r="RVS319" s="81"/>
      <c r="RVT319" s="81"/>
      <c r="RVU319" s="81"/>
      <c r="RVV319" s="81"/>
      <c r="RVW319" s="81"/>
      <c r="RVX319" s="81"/>
      <c r="RVY319" s="81"/>
      <c r="RVZ319" s="81"/>
      <c r="RWA319" s="81"/>
      <c r="RWB319" s="81"/>
      <c r="RWC319" s="81"/>
      <c r="RWD319" s="81"/>
      <c r="RWE319" s="81"/>
      <c r="RWF319" s="81"/>
      <c r="RWG319" s="81"/>
      <c r="RWH319" s="81"/>
      <c r="RWI319" s="81"/>
      <c r="RWJ319" s="81"/>
      <c r="RWK319" s="81"/>
      <c r="RWL319" s="81"/>
      <c r="RWM319" s="81"/>
      <c r="RWN319" s="81"/>
      <c r="RWO319" s="81"/>
      <c r="RWP319" s="81"/>
      <c r="RWQ319" s="81"/>
      <c r="RWR319" s="81"/>
      <c r="RWS319" s="81"/>
      <c r="RWT319" s="81"/>
      <c r="RWU319" s="81"/>
      <c r="RWV319" s="81"/>
      <c r="RWW319" s="81"/>
      <c r="RWX319" s="81"/>
      <c r="RWY319" s="81"/>
      <c r="RWZ319" s="81"/>
      <c r="RXA319" s="81"/>
      <c r="RXB319" s="81"/>
      <c r="RXC319" s="81"/>
      <c r="RXD319" s="81"/>
      <c r="RXE319" s="81"/>
      <c r="RXF319" s="81"/>
      <c r="RXG319" s="81"/>
      <c r="RXH319" s="81"/>
      <c r="RXI319" s="81"/>
      <c r="RXJ319" s="81"/>
      <c r="RXK319" s="81"/>
      <c r="RXL319" s="81"/>
      <c r="RXM319" s="81"/>
      <c r="RXN319" s="81"/>
      <c r="RXO319" s="81"/>
      <c r="RXP319" s="81"/>
      <c r="RXQ319" s="81"/>
      <c r="RXR319" s="81"/>
      <c r="RXS319" s="81"/>
      <c r="RXT319" s="81"/>
      <c r="RXU319" s="81"/>
      <c r="RXV319" s="81"/>
      <c r="RXW319" s="81"/>
      <c r="RXX319" s="81"/>
      <c r="RXY319" s="81"/>
      <c r="RXZ319" s="81"/>
      <c r="RYA319" s="81"/>
      <c r="RYB319" s="81"/>
      <c r="RYC319" s="81"/>
      <c r="RYD319" s="81"/>
      <c r="RYE319" s="81"/>
      <c r="RYF319" s="81"/>
      <c r="RYG319" s="81"/>
      <c r="RYH319" s="81"/>
      <c r="RYI319" s="81"/>
      <c r="RYJ319" s="81"/>
      <c r="RYK319" s="81"/>
      <c r="RYL319" s="81"/>
      <c r="RYM319" s="81"/>
      <c r="RYN319" s="81"/>
      <c r="RYO319" s="81"/>
      <c r="RYP319" s="81"/>
      <c r="RYQ319" s="81"/>
      <c r="RYR319" s="81"/>
      <c r="RYS319" s="81"/>
      <c r="RYT319" s="81"/>
      <c r="RYU319" s="81"/>
      <c r="RYV319" s="81"/>
      <c r="RYW319" s="81"/>
      <c r="RYX319" s="81"/>
      <c r="RYY319" s="81"/>
      <c r="RYZ319" s="81"/>
      <c r="RZA319" s="81"/>
      <c r="RZB319" s="81"/>
      <c r="RZC319" s="81"/>
      <c r="RZD319" s="81"/>
      <c r="RZE319" s="81"/>
      <c r="RZF319" s="81"/>
      <c r="RZG319" s="81"/>
      <c r="RZH319" s="81"/>
      <c r="RZI319" s="81"/>
      <c r="RZJ319" s="81"/>
      <c r="RZK319" s="81"/>
      <c r="RZL319" s="81"/>
      <c r="RZM319" s="81"/>
      <c r="RZN319" s="81"/>
      <c r="RZO319" s="81"/>
      <c r="RZP319" s="81"/>
      <c r="RZQ319" s="81"/>
      <c r="RZR319" s="81"/>
      <c r="RZS319" s="81"/>
      <c r="RZT319" s="81"/>
      <c r="RZU319" s="81"/>
      <c r="RZV319" s="81"/>
      <c r="RZW319" s="81"/>
      <c r="RZX319" s="81"/>
      <c r="RZY319" s="81"/>
      <c r="RZZ319" s="81"/>
      <c r="SAA319" s="81"/>
      <c r="SAB319" s="81"/>
      <c r="SAC319" s="81"/>
      <c r="SAD319" s="81"/>
      <c r="SAE319" s="81"/>
      <c r="SAF319" s="81"/>
      <c r="SAG319" s="81"/>
      <c r="SAH319" s="81"/>
      <c r="SAI319" s="81"/>
      <c r="SAJ319" s="81"/>
      <c r="SAK319" s="81"/>
      <c r="SAL319" s="81"/>
      <c r="SAM319" s="81"/>
      <c r="SAN319" s="81"/>
      <c r="SAO319" s="81"/>
      <c r="SAP319" s="81"/>
      <c r="SAQ319" s="81"/>
      <c r="SAR319" s="81"/>
      <c r="SAS319" s="81"/>
      <c r="SAT319" s="81"/>
      <c r="SAU319" s="81"/>
      <c r="SAV319" s="81"/>
      <c r="SAW319" s="81"/>
      <c r="SAX319" s="81"/>
      <c r="SAY319" s="81"/>
      <c r="SAZ319" s="81"/>
      <c r="SBA319" s="81"/>
      <c r="SBB319" s="81"/>
      <c r="SBC319" s="81"/>
      <c r="SBD319" s="81"/>
      <c r="SBE319" s="81"/>
      <c r="SBF319" s="81"/>
      <c r="SBG319" s="81"/>
      <c r="SBH319" s="81"/>
      <c r="SBI319" s="81"/>
      <c r="SBJ319" s="81"/>
      <c r="SBK319" s="81"/>
      <c r="SBL319" s="81"/>
      <c r="SBM319" s="81"/>
      <c r="SBN319" s="81"/>
      <c r="SBO319" s="81"/>
      <c r="SBP319" s="81"/>
      <c r="SBQ319" s="81"/>
      <c r="SBR319" s="81"/>
      <c r="SBS319" s="81"/>
      <c r="SBT319" s="81"/>
      <c r="SBU319" s="81"/>
      <c r="SBV319" s="81"/>
      <c r="SBW319" s="81"/>
      <c r="SBX319" s="81"/>
      <c r="SBY319" s="81"/>
      <c r="SBZ319" s="81"/>
      <c r="SCA319" s="81"/>
      <c r="SCB319" s="81"/>
      <c r="SCC319" s="81"/>
      <c r="SCD319" s="81"/>
      <c r="SCE319" s="81"/>
      <c r="SCF319" s="81"/>
      <c r="SCG319" s="81"/>
      <c r="SCH319" s="81"/>
      <c r="SCI319" s="81"/>
      <c r="SCJ319" s="81"/>
      <c r="SCK319" s="81"/>
      <c r="SCL319" s="81"/>
      <c r="SCM319" s="81"/>
      <c r="SCN319" s="81"/>
      <c r="SCO319" s="81"/>
      <c r="SCP319" s="81"/>
      <c r="SCQ319" s="81"/>
      <c r="SCR319" s="81"/>
      <c r="SCS319" s="81"/>
      <c r="SCT319" s="81"/>
      <c r="SCU319" s="81"/>
      <c r="SCV319" s="81"/>
      <c r="SCW319" s="81"/>
      <c r="SCX319" s="81"/>
      <c r="SCY319" s="81"/>
      <c r="SCZ319" s="81"/>
      <c r="SDA319" s="81"/>
      <c r="SDB319" s="81"/>
      <c r="SDC319" s="81"/>
      <c r="SDD319" s="81"/>
      <c r="SDE319" s="81"/>
      <c r="SDF319" s="81"/>
      <c r="SDG319" s="81"/>
      <c r="SDH319" s="81"/>
      <c r="SDI319" s="81"/>
      <c r="SDJ319" s="81"/>
      <c r="SDK319" s="81"/>
      <c r="SDL319" s="81"/>
      <c r="SDM319" s="81"/>
      <c r="SDN319" s="81"/>
      <c r="SDO319" s="81"/>
      <c r="SDP319" s="81"/>
      <c r="SDQ319" s="81"/>
      <c r="SDR319" s="81"/>
      <c r="SDS319" s="81"/>
      <c r="SDT319" s="81"/>
      <c r="SDU319" s="81"/>
      <c r="SDV319" s="81"/>
      <c r="SDW319" s="81"/>
      <c r="SDX319" s="81"/>
      <c r="SDY319" s="81"/>
      <c r="SDZ319" s="81"/>
      <c r="SEA319" s="81"/>
      <c r="SEB319" s="81"/>
      <c r="SEC319" s="81"/>
      <c r="SED319" s="81"/>
      <c r="SEE319" s="81"/>
      <c r="SEF319" s="81"/>
      <c r="SEG319" s="81"/>
      <c r="SEH319" s="81"/>
      <c r="SEI319" s="81"/>
      <c r="SEJ319" s="81"/>
      <c r="SEK319" s="81"/>
      <c r="SEL319" s="81"/>
      <c r="SEM319" s="81"/>
      <c r="SEN319" s="81"/>
      <c r="SEO319" s="81"/>
      <c r="SEP319" s="81"/>
      <c r="SEQ319" s="81"/>
      <c r="SER319" s="81"/>
      <c r="SES319" s="81"/>
      <c r="SET319" s="81"/>
      <c r="SEU319" s="81"/>
      <c r="SEV319" s="81"/>
      <c r="SEW319" s="81"/>
      <c r="SEX319" s="81"/>
      <c r="SEY319" s="81"/>
      <c r="SEZ319" s="81"/>
      <c r="SFA319" s="81"/>
      <c r="SFB319" s="81"/>
      <c r="SFC319" s="81"/>
      <c r="SFD319" s="81"/>
      <c r="SFE319" s="81"/>
      <c r="SFF319" s="81"/>
      <c r="SFG319" s="81"/>
      <c r="SFH319" s="81"/>
      <c r="SFI319" s="81"/>
      <c r="SFJ319" s="81"/>
      <c r="SFK319" s="81"/>
      <c r="SFL319" s="81"/>
      <c r="SFM319" s="81"/>
      <c r="SFN319" s="81"/>
      <c r="SFO319" s="81"/>
      <c r="SFP319" s="81"/>
      <c r="SFQ319" s="81"/>
      <c r="SFR319" s="81"/>
      <c r="SFS319" s="81"/>
      <c r="SFT319" s="81"/>
      <c r="SFU319" s="81"/>
      <c r="SFV319" s="81"/>
      <c r="SFW319" s="81"/>
      <c r="SFX319" s="81"/>
      <c r="SFY319" s="81"/>
      <c r="SFZ319" s="81"/>
      <c r="SGA319" s="81"/>
      <c r="SGB319" s="81"/>
      <c r="SGC319" s="81"/>
      <c r="SGD319" s="81"/>
      <c r="SGE319" s="81"/>
      <c r="SGF319" s="81"/>
      <c r="SGG319" s="81"/>
      <c r="SGH319" s="81"/>
      <c r="SGI319" s="81"/>
      <c r="SGJ319" s="81"/>
      <c r="SGK319" s="81"/>
      <c r="SGL319" s="81"/>
      <c r="SGM319" s="81"/>
      <c r="SGN319" s="81"/>
      <c r="SGO319" s="81"/>
      <c r="SGP319" s="81"/>
      <c r="SGQ319" s="81"/>
      <c r="SGR319" s="81"/>
      <c r="SGS319" s="81"/>
      <c r="SGT319" s="81"/>
      <c r="SGU319" s="81"/>
      <c r="SGV319" s="81"/>
      <c r="SGW319" s="81"/>
      <c r="SGX319" s="81"/>
      <c r="SGY319" s="81"/>
      <c r="SGZ319" s="81"/>
      <c r="SHA319" s="81"/>
      <c r="SHB319" s="81"/>
      <c r="SHC319" s="81"/>
      <c r="SHD319" s="81"/>
      <c r="SHE319" s="81"/>
      <c r="SHF319" s="81"/>
      <c r="SHG319" s="81"/>
      <c r="SHH319" s="81"/>
      <c r="SHI319" s="81"/>
      <c r="SHJ319" s="81"/>
      <c r="SHK319" s="81"/>
      <c r="SHL319" s="81"/>
      <c r="SHM319" s="81"/>
      <c r="SHN319" s="81"/>
      <c r="SHO319" s="81"/>
      <c r="SHP319" s="81"/>
      <c r="SHQ319" s="81"/>
      <c r="SHR319" s="81"/>
      <c r="SHS319" s="81"/>
      <c r="SHT319" s="81"/>
      <c r="SHU319" s="81"/>
      <c r="SHV319" s="81"/>
      <c r="SHW319" s="81"/>
      <c r="SHX319" s="81"/>
      <c r="SHY319" s="81"/>
      <c r="SHZ319" s="81"/>
      <c r="SIA319" s="81"/>
      <c r="SIB319" s="81"/>
      <c r="SIC319" s="81"/>
      <c r="SID319" s="81"/>
      <c r="SIE319" s="81"/>
      <c r="SIF319" s="81"/>
      <c r="SIG319" s="81"/>
      <c r="SIH319" s="81"/>
      <c r="SII319" s="81"/>
      <c r="SIJ319" s="81"/>
      <c r="SIK319" s="81"/>
      <c r="SIL319" s="81"/>
      <c r="SIM319" s="81"/>
      <c r="SIN319" s="81"/>
      <c r="SIO319" s="81"/>
      <c r="SIP319" s="81"/>
      <c r="SIQ319" s="81"/>
      <c r="SIR319" s="81"/>
      <c r="SIS319" s="81"/>
      <c r="SIT319" s="81"/>
      <c r="SIU319" s="81"/>
      <c r="SIV319" s="81"/>
      <c r="SIW319" s="81"/>
      <c r="SIX319" s="81"/>
      <c r="SIY319" s="81"/>
      <c r="SIZ319" s="81"/>
      <c r="SJA319" s="81"/>
      <c r="SJB319" s="81"/>
      <c r="SJC319" s="81"/>
      <c r="SJD319" s="81"/>
      <c r="SJE319" s="81"/>
      <c r="SJF319" s="81"/>
      <c r="SJG319" s="81"/>
      <c r="SJH319" s="81"/>
      <c r="SJI319" s="81"/>
      <c r="SJJ319" s="81"/>
      <c r="SJK319" s="81"/>
      <c r="SJL319" s="81"/>
      <c r="SJM319" s="81"/>
      <c r="SJN319" s="81"/>
      <c r="SJO319" s="81"/>
      <c r="SJP319" s="81"/>
      <c r="SJQ319" s="81"/>
      <c r="SJR319" s="81"/>
      <c r="SJS319" s="81"/>
      <c r="SJT319" s="81"/>
      <c r="SJU319" s="81"/>
      <c r="SJV319" s="81"/>
      <c r="SJW319" s="81"/>
      <c r="SJX319" s="81"/>
      <c r="SJY319" s="81"/>
      <c r="SJZ319" s="81"/>
      <c r="SKA319" s="81"/>
      <c r="SKB319" s="81"/>
      <c r="SKC319" s="81"/>
      <c r="SKD319" s="81"/>
      <c r="SKE319" s="81"/>
      <c r="SKF319" s="81"/>
      <c r="SKG319" s="81"/>
      <c r="SKH319" s="81"/>
      <c r="SKI319" s="81"/>
      <c r="SKJ319" s="81"/>
      <c r="SKK319" s="81"/>
      <c r="SKL319" s="81"/>
      <c r="SKM319" s="81"/>
      <c r="SKN319" s="81"/>
      <c r="SKO319" s="81"/>
      <c r="SKP319" s="81"/>
      <c r="SKQ319" s="81"/>
      <c r="SKR319" s="81"/>
      <c r="SKS319" s="81"/>
      <c r="SKT319" s="81"/>
      <c r="SKU319" s="81"/>
      <c r="SKV319" s="81"/>
      <c r="SKW319" s="81"/>
      <c r="SKX319" s="81"/>
      <c r="SKY319" s="81"/>
      <c r="SKZ319" s="81"/>
      <c r="SLA319" s="81"/>
      <c r="SLB319" s="81"/>
      <c r="SLC319" s="81"/>
      <c r="SLD319" s="81"/>
      <c r="SLE319" s="81"/>
      <c r="SLF319" s="81"/>
      <c r="SLG319" s="81"/>
      <c r="SLH319" s="81"/>
      <c r="SLI319" s="81"/>
      <c r="SLJ319" s="81"/>
      <c r="SLK319" s="81"/>
      <c r="SLL319" s="81"/>
      <c r="SLM319" s="81"/>
      <c r="SLN319" s="81"/>
      <c r="SLO319" s="81"/>
      <c r="SLP319" s="81"/>
      <c r="SLQ319" s="81"/>
      <c r="SLR319" s="81"/>
      <c r="SLS319" s="81"/>
      <c r="SLT319" s="81"/>
      <c r="SLU319" s="81"/>
      <c r="SLV319" s="81"/>
      <c r="SLW319" s="81"/>
      <c r="SLX319" s="81"/>
      <c r="SLY319" s="81"/>
      <c r="SLZ319" s="81"/>
      <c r="SMA319" s="81"/>
      <c r="SMB319" s="81"/>
      <c r="SMC319" s="81"/>
      <c r="SMD319" s="81"/>
      <c r="SME319" s="81"/>
      <c r="SMF319" s="81"/>
      <c r="SMG319" s="81"/>
      <c r="SMH319" s="81"/>
      <c r="SMI319" s="81"/>
      <c r="SMJ319" s="81"/>
      <c r="SMK319" s="81"/>
      <c r="SML319" s="81"/>
      <c r="SMM319" s="81"/>
      <c r="SMN319" s="81"/>
      <c r="SMO319" s="81"/>
      <c r="SMP319" s="81"/>
      <c r="SMQ319" s="81"/>
      <c r="SMR319" s="81"/>
      <c r="SMS319" s="81"/>
      <c r="SMT319" s="81"/>
      <c r="SMU319" s="81"/>
      <c r="SMV319" s="81"/>
      <c r="SMW319" s="81"/>
      <c r="SMX319" s="81"/>
      <c r="SMY319" s="81"/>
      <c r="SMZ319" s="81"/>
      <c r="SNA319" s="81"/>
      <c r="SNB319" s="81"/>
      <c r="SNC319" s="81"/>
      <c r="SND319" s="81"/>
      <c r="SNE319" s="81"/>
      <c r="SNF319" s="81"/>
      <c r="SNG319" s="81"/>
      <c r="SNH319" s="81"/>
      <c r="SNI319" s="81"/>
      <c r="SNJ319" s="81"/>
      <c r="SNK319" s="81"/>
      <c r="SNL319" s="81"/>
      <c r="SNM319" s="81"/>
      <c r="SNN319" s="81"/>
      <c r="SNO319" s="81"/>
      <c r="SNP319" s="81"/>
      <c r="SNQ319" s="81"/>
      <c r="SNR319" s="81"/>
      <c r="SNS319" s="81"/>
      <c r="SNT319" s="81"/>
      <c r="SNU319" s="81"/>
      <c r="SNV319" s="81"/>
      <c r="SNW319" s="81"/>
      <c r="SNX319" s="81"/>
      <c r="SNY319" s="81"/>
      <c r="SNZ319" s="81"/>
      <c r="SOA319" s="81"/>
      <c r="SOB319" s="81"/>
      <c r="SOC319" s="81"/>
      <c r="SOD319" s="81"/>
      <c r="SOE319" s="81"/>
      <c r="SOF319" s="81"/>
      <c r="SOG319" s="81"/>
      <c r="SOH319" s="81"/>
      <c r="SOI319" s="81"/>
      <c r="SOJ319" s="81"/>
      <c r="SOK319" s="81"/>
      <c r="SOL319" s="81"/>
      <c r="SOM319" s="81"/>
      <c r="SON319" s="81"/>
      <c r="SOO319" s="81"/>
      <c r="SOP319" s="81"/>
      <c r="SOQ319" s="81"/>
      <c r="SOR319" s="81"/>
      <c r="SOS319" s="81"/>
      <c r="SOT319" s="81"/>
      <c r="SOU319" s="81"/>
      <c r="SOV319" s="81"/>
      <c r="SOW319" s="81"/>
      <c r="SOX319" s="81"/>
      <c r="SOY319" s="81"/>
      <c r="SOZ319" s="81"/>
      <c r="SPA319" s="81"/>
      <c r="SPB319" s="81"/>
      <c r="SPC319" s="81"/>
      <c r="SPD319" s="81"/>
      <c r="SPE319" s="81"/>
      <c r="SPF319" s="81"/>
      <c r="SPG319" s="81"/>
      <c r="SPH319" s="81"/>
      <c r="SPI319" s="81"/>
      <c r="SPJ319" s="81"/>
      <c r="SPK319" s="81"/>
      <c r="SPL319" s="81"/>
      <c r="SPM319" s="81"/>
      <c r="SPN319" s="81"/>
      <c r="SPO319" s="81"/>
      <c r="SPP319" s="81"/>
      <c r="SPQ319" s="81"/>
      <c r="SPR319" s="81"/>
      <c r="SPS319" s="81"/>
      <c r="SPT319" s="81"/>
      <c r="SPU319" s="81"/>
      <c r="SPV319" s="81"/>
      <c r="SPW319" s="81"/>
      <c r="SPX319" s="81"/>
      <c r="SPY319" s="81"/>
      <c r="SPZ319" s="81"/>
      <c r="SQA319" s="81"/>
      <c r="SQB319" s="81"/>
      <c r="SQC319" s="81"/>
      <c r="SQD319" s="81"/>
      <c r="SQE319" s="81"/>
      <c r="SQF319" s="81"/>
      <c r="SQG319" s="81"/>
      <c r="SQH319" s="81"/>
      <c r="SQI319" s="81"/>
      <c r="SQJ319" s="81"/>
      <c r="SQK319" s="81"/>
      <c r="SQL319" s="81"/>
      <c r="SQM319" s="81"/>
      <c r="SQN319" s="81"/>
      <c r="SQO319" s="81"/>
      <c r="SQP319" s="81"/>
      <c r="SQQ319" s="81"/>
      <c r="SQR319" s="81"/>
      <c r="SQS319" s="81"/>
      <c r="SQT319" s="81"/>
      <c r="SQU319" s="81"/>
      <c r="SQV319" s="81"/>
      <c r="SQW319" s="81"/>
      <c r="SQX319" s="81"/>
      <c r="SQY319" s="81"/>
      <c r="SQZ319" s="81"/>
      <c r="SRA319" s="81"/>
      <c r="SRB319" s="81"/>
      <c r="SRC319" s="81"/>
      <c r="SRD319" s="81"/>
      <c r="SRE319" s="81"/>
      <c r="SRF319" s="81"/>
      <c r="SRG319" s="81"/>
      <c r="SRH319" s="81"/>
      <c r="SRI319" s="81"/>
      <c r="SRJ319" s="81"/>
      <c r="SRK319" s="81"/>
      <c r="SRL319" s="81"/>
      <c r="SRM319" s="81"/>
      <c r="SRN319" s="81"/>
      <c r="SRO319" s="81"/>
      <c r="SRP319" s="81"/>
      <c r="SRQ319" s="81"/>
      <c r="SRR319" s="81"/>
      <c r="SRS319" s="81"/>
      <c r="SRT319" s="81"/>
      <c r="SRU319" s="81"/>
      <c r="SRV319" s="81"/>
      <c r="SRW319" s="81"/>
      <c r="SRX319" s="81"/>
      <c r="SRY319" s="81"/>
      <c r="SRZ319" s="81"/>
      <c r="SSA319" s="81"/>
      <c r="SSB319" s="81"/>
      <c r="SSC319" s="81"/>
      <c r="SSD319" s="81"/>
      <c r="SSE319" s="81"/>
      <c r="SSF319" s="81"/>
      <c r="SSG319" s="81"/>
      <c r="SSH319" s="81"/>
      <c r="SSI319" s="81"/>
      <c r="SSJ319" s="81"/>
      <c r="SSK319" s="81"/>
      <c r="SSL319" s="81"/>
      <c r="SSM319" s="81"/>
      <c r="SSN319" s="81"/>
      <c r="SSO319" s="81"/>
      <c r="SSP319" s="81"/>
      <c r="SSQ319" s="81"/>
      <c r="SSR319" s="81"/>
      <c r="SSS319" s="81"/>
      <c r="SST319" s="81"/>
      <c r="SSU319" s="81"/>
      <c r="SSV319" s="81"/>
      <c r="SSW319" s="81"/>
      <c r="SSX319" s="81"/>
      <c r="SSY319" s="81"/>
      <c r="SSZ319" s="81"/>
      <c r="STA319" s="81"/>
      <c r="STB319" s="81"/>
      <c r="STC319" s="81"/>
      <c r="STD319" s="81"/>
      <c r="STE319" s="81"/>
      <c r="STF319" s="81"/>
      <c r="STG319" s="81"/>
      <c r="STH319" s="81"/>
      <c r="STI319" s="81"/>
      <c r="STJ319" s="81"/>
      <c r="STK319" s="81"/>
      <c r="STL319" s="81"/>
      <c r="STM319" s="81"/>
      <c r="STN319" s="81"/>
      <c r="STO319" s="81"/>
      <c r="STP319" s="81"/>
      <c r="STQ319" s="81"/>
      <c r="STR319" s="81"/>
      <c r="STS319" s="81"/>
      <c r="STT319" s="81"/>
      <c r="STU319" s="81"/>
      <c r="STV319" s="81"/>
      <c r="STW319" s="81"/>
      <c r="STX319" s="81"/>
      <c r="STY319" s="81"/>
      <c r="STZ319" s="81"/>
      <c r="SUA319" s="81"/>
      <c r="SUB319" s="81"/>
      <c r="SUC319" s="81"/>
      <c r="SUD319" s="81"/>
      <c r="SUE319" s="81"/>
      <c r="SUF319" s="81"/>
      <c r="SUG319" s="81"/>
      <c r="SUH319" s="81"/>
      <c r="SUI319" s="81"/>
      <c r="SUJ319" s="81"/>
      <c r="SUK319" s="81"/>
      <c r="SUL319" s="81"/>
      <c r="SUM319" s="81"/>
      <c r="SUN319" s="81"/>
      <c r="SUO319" s="81"/>
      <c r="SUP319" s="81"/>
      <c r="SUQ319" s="81"/>
      <c r="SUR319" s="81"/>
      <c r="SUS319" s="81"/>
      <c r="SUT319" s="81"/>
      <c r="SUU319" s="81"/>
      <c r="SUV319" s="81"/>
      <c r="SUW319" s="81"/>
      <c r="SUX319" s="81"/>
      <c r="SUY319" s="81"/>
      <c r="SUZ319" s="81"/>
      <c r="SVA319" s="81"/>
      <c r="SVB319" s="81"/>
      <c r="SVC319" s="81"/>
      <c r="SVD319" s="81"/>
      <c r="SVE319" s="81"/>
      <c r="SVF319" s="81"/>
      <c r="SVG319" s="81"/>
      <c r="SVH319" s="81"/>
      <c r="SVI319" s="81"/>
      <c r="SVJ319" s="81"/>
      <c r="SVK319" s="81"/>
      <c r="SVL319" s="81"/>
      <c r="SVM319" s="81"/>
      <c r="SVN319" s="81"/>
      <c r="SVO319" s="81"/>
      <c r="SVP319" s="81"/>
      <c r="SVQ319" s="81"/>
      <c r="SVR319" s="81"/>
      <c r="SVS319" s="81"/>
      <c r="SVT319" s="81"/>
      <c r="SVU319" s="81"/>
      <c r="SVV319" s="81"/>
      <c r="SVW319" s="81"/>
      <c r="SVX319" s="81"/>
      <c r="SVY319" s="81"/>
      <c r="SVZ319" s="81"/>
      <c r="SWA319" s="81"/>
      <c r="SWB319" s="81"/>
      <c r="SWC319" s="81"/>
      <c r="SWD319" s="81"/>
      <c r="SWE319" s="81"/>
      <c r="SWF319" s="81"/>
      <c r="SWG319" s="81"/>
      <c r="SWH319" s="81"/>
      <c r="SWI319" s="81"/>
      <c r="SWJ319" s="81"/>
      <c r="SWK319" s="81"/>
      <c r="SWL319" s="81"/>
      <c r="SWM319" s="81"/>
      <c r="SWN319" s="81"/>
      <c r="SWO319" s="81"/>
      <c r="SWP319" s="81"/>
      <c r="SWQ319" s="81"/>
      <c r="SWR319" s="81"/>
      <c r="SWS319" s="81"/>
      <c r="SWT319" s="81"/>
      <c r="SWU319" s="81"/>
      <c r="SWV319" s="81"/>
      <c r="SWW319" s="81"/>
      <c r="SWX319" s="81"/>
      <c r="SWY319" s="81"/>
      <c r="SWZ319" s="81"/>
      <c r="SXA319" s="81"/>
      <c r="SXB319" s="81"/>
      <c r="SXC319" s="81"/>
      <c r="SXD319" s="81"/>
      <c r="SXE319" s="81"/>
      <c r="SXF319" s="81"/>
      <c r="SXG319" s="81"/>
      <c r="SXH319" s="81"/>
      <c r="SXI319" s="81"/>
      <c r="SXJ319" s="81"/>
      <c r="SXK319" s="81"/>
      <c r="SXL319" s="81"/>
      <c r="SXM319" s="81"/>
      <c r="SXN319" s="81"/>
      <c r="SXO319" s="81"/>
      <c r="SXP319" s="81"/>
      <c r="SXQ319" s="81"/>
      <c r="SXR319" s="81"/>
      <c r="SXS319" s="81"/>
      <c r="SXT319" s="81"/>
      <c r="SXU319" s="81"/>
      <c r="SXV319" s="81"/>
      <c r="SXW319" s="81"/>
      <c r="SXX319" s="81"/>
      <c r="SXY319" s="81"/>
      <c r="SXZ319" s="81"/>
      <c r="SYA319" s="81"/>
      <c r="SYB319" s="81"/>
      <c r="SYC319" s="81"/>
      <c r="SYD319" s="81"/>
      <c r="SYE319" s="81"/>
      <c r="SYF319" s="81"/>
      <c r="SYG319" s="81"/>
      <c r="SYH319" s="81"/>
      <c r="SYI319" s="81"/>
      <c r="SYJ319" s="81"/>
      <c r="SYK319" s="81"/>
      <c r="SYL319" s="81"/>
      <c r="SYM319" s="81"/>
      <c r="SYN319" s="81"/>
      <c r="SYO319" s="81"/>
      <c r="SYP319" s="81"/>
      <c r="SYQ319" s="81"/>
      <c r="SYR319" s="81"/>
      <c r="SYS319" s="81"/>
      <c r="SYT319" s="81"/>
      <c r="SYU319" s="81"/>
      <c r="SYV319" s="81"/>
      <c r="SYW319" s="81"/>
      <c r="SYX319" s="81"/>
      <c r="SYY319" s="81"/>
      <c r="SYZ319" s="81"/>
      <c r="SZA319" s="81"/>
      <c r="SZB319" s="81"/>
      <c r="SZC319" s="81"/>
      <c r="SZD319" s="81"/>
      <c r="SZE319" s="81"/>
      <c r="SZF319" s="81"/>
      <c r="SZG319" s="81"/>
      <c r="SZH319" s="81"/>
      <c r="SZI319" s="81"/>
      <c r="SZJ319" s="81"/>
      <c r="SZK319" s="81"/>
      <c r="SZL319" s="81"/>
      <c r="SZM319" s="81"/>
      <c r="SZN319" s="81"/>
      <c r="SZO319" s="81"/>
      <c r="SZP319" s="81"/>
      <c r="SZQ319" s="81"/>
      <c r="SZR319" s="81"/>
      <c r="SZS319" s="81"/>
      <c r="SZT319" s="81"/>
      <c r="SZU319" s="81"/>
      <c r="SZV319" s="81"/>
      <c r="SZW319" s="81"/>
      <c r="SZX319" s="81"/>
      <c r="SZY319" s="81"/>
      <c r="SZZ319" s="81"/>
      <c r="TAA319" s="81"/>
      <c r="TAB319" s="81"/>
      <c r="TAC319" s="81"/>
      <c r="TAD319" s="81"/>
      <c r="TAE319" s="81"/>
      <c r="TAF319" s="81"/>
      <c r="TAG319" s="81"/>
      <c r="TAH319" s="81"/>
      <c r="TAI319" s="81"/>
      <c r="TAJ319" s="81"/>
      <c r="TAK319" s="81"/>
      <c r="TAL319" s="81"/>
      <c r="TAM319" s="81"/>
      <c r="TAN319" s="81"/>
      <c r="TAO319" s="81"/>
      <c r="TAP319" s="81"/>
      <c r="TAQ319" s="81"/>
      <c r="TAR319" s="81"/>
      <c r="TAS319" s="81"/>
      <c r="TAT319" s="81"/>
      <c r="TAU319" s="81"/>
      <c r="TAV319" s="81"/>
      <c r="TAW319" s="81"/>
      <c r="TAX319" s="81"/>
      <c r="TAY319" s="81"/>
      <c r="TAZ319" s="81"/>
      <c r="TBA319" s="81"/>
      <c r="TBB319" s="81"/>
      <c r="TBC319" s="81"/>
      <c r="TBD319" s="81"/>
      <c r="TBE319" s="81"/>
      <c r="TBF319" s="81"/>
      <c r="TBG319" s="81"/>
      <c r="TBH319" s="81"/>
      <c r="TBI319" s="81"/>
      <c r="TBJ319" s="81"/>
      <c r="TBK319" s="81"/>
      <c r="TBL319" s="81"/>
      <c r="TBM319" s="81"/>
      <c r="TBN319" s="81"/>
      <c r="TBO319" s="81"/>
      <c r="TBP319" s="81"/>
      <c r="TBQ319" s="81"/>
      <c r="TBR319" s="81"/>
      <c r="TBS319" s="81"/>
      <c r="TBT319" s="81"/>
      <c r="TBU319" s="81"/>
      <c r="TBV319" s="81"/>
      <c r="TBW319" s="81"/>
      <c r="TBX319" s="81"/>
      <c r="TBY319" s="81"/>
      <c r="TBZ319" s="81"/>
      <c r="TCA319" s="81"/>
      <c r="TCB319" s="81"/>
      <c r="TCC319" s="81"/>
      <c r="TCD319" s="81"/>
      <c r="TCE319" s="81"/>
      <c r="TCF319" s="81"/>
      <c r="TCG319" s="81"/>
      <c r="TCH319" s="81"/>
      <c r="TCI319" s="81"/>
      <c r="TCJ319" s="81"/>
      <c r="TCK319" s="81"/>
      <c r="TCL319" s="81"/>
      <c r="TCM319" s="81"/>
      <c r="TCN319" s="81"/>
      <c r="TCO319" s="81"/>
      <c r="TCP319" s="81"/>
      <c r="TCQ319" s="81"/>
      <c r="TCR319" s="81"/>
      <c r="TCS319" s="81"/>
      <c r="TCT319" s="81"/>
      <c r="TCU319" s="81"/>
      <c r="TCV319" s="81"/>
      <c r="TCW319" s="81"/>
      <c r="TCX319" s="81"/>
      <c r="TCY319" s="81"/>
      <c r="TCZ319" s="81"/>
      <c r="TDA319" s="81"/>
      <c r="TDB319" s="81"/>
      <c r="TDC319" s="81"/>
      <c r="TDD319" s="81"/>
      <c r="TDE319" s="81"/>
      <c r="TDF319" s="81"/>
      <c r="TDG319" s="81"/>
      <c r="TDH319" s="81"/>
      <c r="TDI319" s="81"/>
      <c r="TDJ319" s="81"/>
      <c r="TDK319" s="81"/>
      <c r="TDL319" s="81"/>
      <c r="TDM319" s="81"/>
      <c r="TDN319" s="81"/>
      <c r="TDO319" s="81"/>
      <c r="TDP319" s="81"/>
      <c r="TDQ319" s="81"/>
      <c r="TDR319" s="81"/>
      <c r="TDS319" s="81"/>
      <c r="TDT319" s="81"/>
      <c r="TDU319" s="81"/>
      <c r="TDV319" s="81"/>
      <c r="TDW319" s="81"/>
      <c r="TDX319" s="81"/>
      <c r="TDY319" s="81"/>
      <c r="TDZ319" s="81"/>
      <c r="TEA319" s="81"/>
      <c r="TEB319" s="81"/>
      <c r="TEC319" s="81"/>
      <c r="TED319" s="81"/>
      <c r="TEE319" s="81"/>
      <c r="TEF319" s="81"/>
      <c r="TEG319" s="81"/>
      <c r="TEH319" s="81"/>
      <c r="TEI319" s="81"/>
      <c r="TEJ319" s="81"/>
      <c r="TEK319" s="81"/>
      <c r="TEL319" s="81"/>
      <c r="TEM319" s="81"/>
      <c r="TEN319" s="81"/>
      <c r="TEO319" s="81"/>
      <c r="TEP319" s="81"/>
      <c r="TEQ319" s="81"/>
      <c r="TER319" s="81"/>
      <c r="TES319" s="81"/>
      <c r="TET319" s="81"/>
      <c r="TEU319" s="81"/>
      <c r="TEV319" s="81"/>
      <c r="TEW319" s="81"/>
      <c r="TEX319" s="81"/>
      <c r="TEY319" s="81"/>
      <c r="TEZ319" s="81"/>
      <c r="TFA319" s="81"/>
      <c r="TFB319" s="81"/>
      <c r="TFC319" s="81"/>
      <c r="TFD319" s="81"/>
      <c r="TFE319" s="81"/>
      <c r="TFF319" s="81"/>
      <c r="TFG319" s="81"/>
      <c r="TFH319" s="81"/>
      <c r="TFI319" s="81"/>
      <c r="TFJ319" s="81"/>
      <c r="TFK319" s="81"/>
      <c r="TFL319" s="81"/>
      <c r="TFM319" s="81"/>
      <c r="TFN319" s="81"/>
      <c r="TFO319" s="81"/>
      <c r="TFP319" s="81"/>
      <c r="TFQ319" s="81"/>
      <c r="TFR319" s="81"/>
      <c r="TFS319" s="81"/>
      <c r="TFT319" s="81"/>
      <c r="TFU319" s="81"/>
      <c r="TFV319" s="81"/>
      <c r="TFW319" s="81"/>
      <c r="TFX319" s="81"/>
      <c r="TFY319" s="81"/>
      <c r="TFZ319" s="81"/>
      <c r="TGA319" s="81"/>
      <c r="TGB319" s="81"/>
      <c r="TGC319" s="81"/>
      <c r="TGD319" s="81"/>
      <c r="TGE319" s="81"/>
      <c r="TGF319" s="81"/>
      <c r="TGG319" s="81"/>
      <c r="TGH319" s="81"/>
      <c r="TGI319" s="81"/>
      <c r="TGJ319" s="81"/>
      <c r="TGK319" s="81"/>
      <c r="TGL319" s="81"/>
      <c r="TGM319" s="81"/>
      <c r="TGN319" s="81"/>
      <c r="TGO319" s="81"/>
      <c r="TGP319" s="81"/>
      <c r="TGQ319" s="81"/>
      <c r="TGR319" s="81"/>
      <c r="TGS319" s="81"/>
      <c r="TGT319" s="81"/>
      <c r="TGU319" s="81"/>
      <c r="TGV319" s="81"/>
      <c r="TGW319" s="81"/>
      <c r="TGX319" s="81"/>
      <c r="TGY319" s="81"/>
      <c r="TGZ319" s="81"/>
      <c r="THA319" s="81"/>
      <c r="THB319" s="81"/>
      <c r="THC319" s="81"/>
      <c r="THD319" s="81"/>
      <c r="THE319" s="81"/>
      <c r="THF319" s="81"/>
      <c r="THG319" s="81"/>
      <c r="THH319" s="81"/>
      <c r="THI319" s="81"/>
      <c r="THJ319" s="81"/>
      <c r="THK319" s="81"/>
      <c r="THL319" s="81"/>
      <c r="THM319" s="81"/>
      <c r="THN319" s="81"/>
      <c r="THO319" s="81"/>
      <c r="THP319" s="81"/>
      <c r="THQ319" s="81"/>
      <c r="THR319" s="81"/>
      <c r="THS319" s="81"/>
      <c r="THT319" s="81"/>
      <c r="THU319" s="81"/>
      <c r="THV319" s="81"/>
      <c r="THW319" s="81"/>
      <c r="THX319" s="81"/>
      <c r="THY319" s="81"/>
      <c r="THZ319" s="81"/>
      <c r="TIA319" s="81"/>
      <c r="TIB319" s="81"/>
      <c r="TIC319" s="81"/>
      <c r="TID319" s="81"/>
      <c r="TIE319" s="81"/>
      <c r="TIF319" s="81"/>
      <c r="TIG319" s="81"/>
      <c r="TIH319" s="81"/>
      <c r="TII319" s="81"/>
      <c r="TIJ319" s="81"/>
      <c r="TIK319" s="81"/>
      <c r="TIL319" s="81"/>
      <c r="TIM319" s="81"/>
      <c r="TIN319" s="81"/>
      <c r="TIO319" s="81"/>
      <c r="TIP319" s="81"/>
      <c r="TIQ319" s="81"/>
      <c r="TIR319" s="81"/>
      <c r="TIS319" s="81"/>
      <c r="TIT319" s="81"/>
      <c r="TIU319" s="81"/>
      <c r="TIV319" s="81"/>
      <c r="TIW319" s="81"/>
      <c r="TIX319" s="81"/>
      <c r="TIY319" s="81"/>
      <c r="TIZ319" s="81"/>
      <c r="TJA319" s="81"/>
      <c r="TJB319" s="81"/>
      <c r="TJC319" s="81"/>
      <c r="TJD319" s="81"/>
      <c r="TJE319" s="81"/>
      <c r="TJF319" s="81"/>
      <c r="TJG319" s="81"/>
      <c r="TJH319" s="81"/>
      <c r="TJI319" s="81"/>
      <c r="TJJ319" s="81"/>
      <c r="TJK319" s="81"/>
      <c r="TJL319" s="81"/>
      <c r="TJM319" s="81"/>
      <c r="TJN319" s="81"/>
      <c r="TJO319" s="81"/>
      <c r="TJP319" s="81"/>
      <c r="TJQ319" s="81"/>
      <c r="TJR319" s="81"/>
      <c r="TJS319" s="81"/>
      <c r="TJT319" s="81"/>
      <c r="TJU319" s="81"/>
      <c r="TJV319" s="81"/>
      <c r="TJW319" s="81"/>
      <c r="TJX319" s="81"/>
      <c r="TJY319" s="81"/>
      <c r="TJZ319" s="81"/>
      <c r="TKA319" s="81"/>
      <c r="TKB319" s="81"/>
      <c r="TKC319" s="81"/>
      <c r="TKD319" s="81"/>
      <c r="TKE319" s="81"/>
      <c r="TKF319" s="81"/>
      <c r="TKG319" s="81"/>
      <c r="TKH319" s="81"/>
      <c r="TKI319" s="81"/>
      <c r="TKJ319" s="81"/>
      <c r="TKK319" s="81"/>
      <c r="TKL319" s="81"/>
      <c r="TKM319" s="81"/>
      <c r="TKN319" s="81"/>
      <c r="TKO319" s="81"/>
      <c r="TKP319" s="81"/>
      <c r="TKQ319" s="81"/>
      <c r="TKR319" s="81"/>
      <c r="TKS319" s="81"/>
      <c r="TKT319" s="81"/>
      <c r="TKU319" s="81"/>
      <c r="TKV319" s="81"/>
      <c r="TKW319" s="81"/>
      <c r="TKX319" s="81"/>
      <c r="TKY319" s="81"/>
      <c r="TKZ319" s="81"/>
      <c r="TLA319" s="81"/>
      <c r="TLB319" s="81"/>
      <c r="TLC319" s="81"/>
      <c r="TLD319" s="81"/>
      <c r="TLE319" s="81"/>
      <c r="TLF319" s="81"/>
      <c r="TLG319" s="81"/>
      <c r="TLH319" s="81"/>
      <c r="TLI319" s="81"/>
      <c r="TLJ319" s="81"/>
      <c r="TLK319" s="81"/>
      <c r="TLL319" s="81"/>
      <c r="TLM319" s="81"/>
      <c r="TLN319" s="81"/>
      <c r="TLO319" s="81"/>
      <c r="TLP319" s="81"/>
      <c r="TLQ319" s="81"/>
      <c r="TLR319" s="81"/>
      <c r="TLS319" s="81"/>
      <c r="TLT319" s="81"/>
      <c r="TLU319" s="81"/>
      <c r="TLV319" s="81"/>
      <c r="TLW319" s="81"/>
      <c r="TLX319" s="81"/>
      <c r="TLY319" s="81"/>
      <c r="TLZ319" s="81"/>
      <c r="TMA319" s="81"/>
      <c r="TMB319" s="81"/>
      <c r="TMC319" s="81"/>
      <c r="TMD319" s="81"/>
      <c r="TME319" s="81"/>
      <c r="TMF319" s="81"/>
      <c r="TMG319" s="81"/>
      <c r="TMH319" s="81"/>
      <c r="TMI319" s="81"/>
      <c r="TMJ319" s="81"/>
      <c r="TMK319" s="81"/>
      <c r="TML319" s="81"/>
      <c r="TMM319" s="81"/>
      <c r="TMN319" s="81"/>
      <c r="TMO319" s="81"/>
      <c r="TMP319" s="81"/>
      <c r="TMQ319" s="81"/>
      <c r="TMR319" s="81"/>
      <c r="TMS319" s="81"/>
      <c r="TMT319" s="81"/>
      <c r="TMU319" s="81"/>
      <c r="TMV319" s="81"/>
      <c r="TMW319" s="81"/>
      <c r="TMX319" s="81"/>
      <c r="TMY319" s="81"/>
      <c r="TMZ319" s="81"/>
      <c r="TNA319" s="81"/>
      <c r="TNB319" s="81"/>
      <c r="TNC319" s="81"/>
      <c r="TND319" s="81"/>
      <c r="TNE319" s="81"/>
      <c r="TNF319" s="81"/>
      <c r="TNG319" s="81"/>
      <c r="TNH319" s="81"/>
      <c r="TNI319" s="81"/>
      <c r="TNJ319" s="81"/>
      <c r="TNK319" s="81"/>
      <c r="TNL319" s="81"/>
      <c r="TNM319" s="81"/>
      <c r="TNN319" s="81"/>
      <c r="TNO319" s="81"/>
      <c r="TNP319" s="81"/>
      <c r="TNQ319" s="81"/>
      <c r="TNR319" s="81"/>
      <c r="TNS319" s="81"/>
      <c r="TNT319" s="81"/>
      <c r="TNU319" s="81"/>
      <c r="TNV319" s="81"/>
      <c r="TNW319" s="81"/>
      <c r="TNX319" s="81"/>
      <c r="TNY319" s="81"/>
      <c r="TNZ319" s="81"/>
      <c r="TOA319" s="81"/>
      <c r="TOB319" s="81"/>
      <c r="TOC319" s="81"/>
      <c r="TOD319" s="81"/>
      <c r="TOE319" s="81"/>
      <c r="TOF319" s="81"/>
      <c r="TOG319" s="81"/>
      <c r="TOH319" s="81"/>
      <c r="TOI319" s="81"/>
      <c r="TOJ319" s="81"/>
      <c r="TOK319" s="81"/>
      <c r="TOL319" s="81"/>
      <c r="TOM319" s="81"/>
      <c r="TON319" s="81"/>
      <c r="TOO319" s="81"/>
      <c r="TOP319" s="81"/>
      <c r="TOQ319" s="81"/>
      <c r="TOR319" s="81"/>
      <c r="TOS319" s="81"/>
      <c r="TOT319" s="81"/>
      <c r="TOU319" s="81"/>
      <c r="TOV319" s="81"/>
      <c r="TOW319" s="81"/>
      <c r="TOX319" s="81"/>
      <c r="TOY319" s="81"/>
      <c r="TOZ319" s="81"/>
      <c r="TPA319" s="81"/>
      <c r="TPB319" s="81"/>
      <c r="TPC319" s="81"/>
      <c r="TPD319" s="81"/>
      <c r="TPE319" s="81"/>
      <c r="TPF319" s="81"/>
      <c r="TPG319" s="81"/>
      <c r="TPH319" s="81"/>
      <c r="TPI319" s="81"/>
      <c r="TPJ319" s="81"/>
      <c r="TPK319" s="81"/>
      <c r="TPL319" s="81"/>
      <c r="TPM319" s="81"/>
      <c r="TPN319" s="81"/>
      <c r="TPO319" s="81"/>
      <c r="TPP319" s="81"/>
      <c r="TPQ319" s="81"/>
      <c r="TPR319" s="81"/>
      <c r="TPS319" s="81"/>
      <c r="TPT319" s="81"/>
      <c r="TPU319" s="81"/>
      <c r="TPV319" s="81"/>
      <c r="TPW319" s="81"/>
      <c r="TPX319" s="81"/>
      <c r="TPY319" s="81"/>
      <c r="TPZ319" s="81"/>
      <c r="TQA319" s="81"/>
      <c r="TQB319" s="81"/>
      <c r="TQC319" s="81"/>
      <c r="TQD319" s="81"/>
      <c r="TQE319" s="81"/>
      <c r="TQF319" s="81"/>
      <c r="TQG319" s="81"/>
      <c r="TQH319" s="81"/>
      <c r="TQI319" s="81"/>
      <c r="TQJ319" s="81"/>
      <c r="TQK319" s="81"/>
      <c r="TQL319" s="81"/>
      <c r="TQM319" s="81"/>
      <c r="TQN319" s="81"/>
      <c r="TQO319" s="81"/>
      <c r="TQP319" s="81"/>
      <c r="TQQ319" s="81"/>
      <c r="TQR319" s="81"/>
      <c r="TQS319" s="81"/>
      <c r="TQT319" s="81"/>
      <c r="TQU319" s="81"/>
      <c r="TQV319" s="81"/>
      <c r="TQW319" s="81"/>
      <c r="TQX319" s="81"/>
      <c r="TQY319" s="81"/>
      <c r="TQZ319" s="81"/>
      <c r="TRA319" s="81"/>
      <c r="TRB319" s="81"/>
      <c r="TRC319" s="81"/>
      <c r="TRD319" s="81"/>
      <c r="TRE319" s="81"/>
      <c r="TRF319" s="81"/>
      <c r="TRG319" s="81"/>
      <c r="TRH319" s="81"/>
      <c r="TRI319" s="81"/>
      <c r="TRJ319" s="81"/>
      <c r="TRK319" s="81"/>
      <c r="TRL319" s="81"/>
      <c r="TRM319" s="81"/>
      <c r="TRN319" s="81"/>
      <c r="TRO319" s="81"/>
      <c r="TRP319" s="81"/>
      <c r="TRQ319" s="81"/>
      <c r="TRR319" s="81"/>
      <c r="TRS319" s="81"/>
      <c r="TRT319" s="81"/>
      <c r="TRU319" s="81"/>
      <c r="TRV319" s="81"/>
      <c r="TRW319" s="81"/>
      <c r="TRX319" s="81"/>
      <c r="TRY319" s="81"/>
      <c r="TRZ319" s="81"/>
      <c r="TSA319" s="81"/>
      <c r="TSB319" s="81"/>
      <c r="TSC319" s="81"/>
      <c r="TSD319" s="81"/>
      <c r="TSE319" s="81"/>
      <c r="TSF319" s="81"/>
      <c r="TSG319" s="81"/>
      <c r="TSH319" s="81"/>
      <c r="TSI319" s="81"/>
      <c r="TSJ319" s="81"/>
      <c r="TSK319" s="81"/>
      <c r="TSL319" s="81"/>
      <c r="TSM319" s="81"/>
      <c r="TSN319" s="81"/>
      <c r="TSO319" s="81"/>
      <c r="TSP319" s="81"/>
      <c r="TSQ319" s="81"/>
      <c r="TSR319" s="81"/>
      <c r="TSS319" s="81"/>
      <c r="TST319" s="81"/>
      <c r="TSU319" s="81"/>
      <c r="TSV319" s="81"/>
      <c r="TSW319" s="81"/>
      <c r="TSX319" s="81"/>
      <c r="TSY319" s="81"/>
      <c r="TSZ319" s="81"/>
      <c r="TTA319" s="81"/>
      <c r="TTB319" s="81"/>
      <c r="TTC319" s="81"/>
      <c r="TTD319" s="81"/>
      <c r="TTE319" s="81"/>
      <c r="TTF319" s="81"/>
      <c r="TTG319" s="81"/>
      <c r="TTH319" s="81"/>
      <c r="TTI319" s="81"/>
      <c r="TTJ319" s="81"/>
      <c r="TTK319" s="81"/>
      <c r="TTL319" s="81"/>
      <c r="TTM319" s="81"/>
      <c r="TTN319" s="81"/>
      <c r="TTO319" s="81"/>
      <c r="TTP319" s="81"/>
      <c r="TTQ319" s="81"/>
      <c r="TTR319" s="81"/>
      <c r="TTS319" s="81"/>
      <c r="TTT319" s="81"/>
      <c r="TTU319" s="81"/>
      <c r="TTV319" s="81"/>
      <c r="TTW319" s="81"/>
      <c r="TTX319" s="81"/>
      <c r="TTY319" s="81"/>
      <c r="TTZ319" s="81"/>
      <c r="TUA319" s="81"/>
      <c r="TUB319" s="81"/>
      <c r="TUC319" s="81"/>
      <c r="TUD319" s="81"/>
      <c r="TUE319" s="81"/>
      <c r="TUF319" s="81"/>
      <c r="TUG319" s="81"/>
      <c r="TUH319" s="81"/>
      <c r="TUI319" s="81"/>
      <c r="TUJ319" s="81"/>
      <c r="TUK319" s="81"/>
      <c r="TUL319" s="81"/>
      <c r="TUM319" s="81"/>
      <c r="TUN319" s="81"/>
      <c r="TUO319" s="81"/>
      <c r="TUP319" s="81"/>
      <c r="TUQ319" s="81"/>
      <c r="TUR319" s="81"/>
      <c r="TUS319" s="81"/>
      <c r="TUT319" s="81"/>
      <c r="TUU319" s="81"/>
      <c r="TUV319" s="81"/>
      <c r="TUW319" s="81"/>
      <c r="TUX319" s="81"/>
      <c r="TUY319" s="81"/>
      <c r="TUZ319" s="81"/>
      <c r="TVA319" s="81"/>
      <c r="TVB319" s="81"/>
      <c r="TVC319" s="81"/>
      <c r="TVD319" s="81"/>
      <c r="TVE319" s="81"/>
      <c r="TVF319" s="81"/>
      <c r="TVG319" s="81"/>
      <c r="TVH319" s="81"/>
      <c r="TVI319" s="81"/>
      <c r="TVJ319" s="81"/>
      <c r="TVK319" s="81"/>
      <c r="TVL319" s="81"/>
      <c r="TVM319" s="81"/>
      <c r="TVN319" s="81"/>
      <c r="TVO319" s="81"/>
      <c r="TVP319" s="81"/>
      <c r="TVQ319" s="81"/>
      <c r="TVR319" s="81"/>
      <c r="TVS319" s="81"/>
      <c r="TVT319" s="81"/>
      <c r="TVU319" s="81"/>
      <c r="TVV319" s="81"/>
      <c r="TVW319" s="81"/>
      <c r="TVX319" s="81"/>
      <c r="TVY319" s="81"/>
      <c r="TVZ319" s="81"/>
      <c r="TWA319" s="81"/>
      <c r="TWB319" s="81"/>
      <c r="TWC319" s="81"/>
      <c r="TWD319" s="81"/>
      <c r="TWE319" s="81"/>
      <c r="TWF319" s="81"/>
      <c r="TWG319" s="81"/>
      <c r="TWH319" s="81"/>
      <c r="TWI319" s="81"/>
      <c r="TWJ319" s="81"/>
      <c r="TWK319" s="81"/>
      <c r="TWL319" s="81"/>
      <c r="TWM319" s="81"/>
      <c r="TWN319" s="81"/>
      <c r="TWO319" s="81"/>
      <c r="TWP319" s="81"/>
      <c r="TWQ319" s="81"/>
      <c r="TWR319" s="81"/>
      <c r="TWS319" s="81"/>
      <c r="TWT319" s="81"/>
      <c r="TWU319" s="81"/>
      <c r="TWV319" s="81"/>
      <c r="TWW319" s="81"/>
      <c r="TWX319" s="81"/>
      <c r="TWY319" s="81"/>
      <c r="TWZ319" s="81"/>
      <c r="TXA319" s="81"/>
      <c r="TXB319" s="81"/>
      <c r="TXC319" s="81"/>
      <c r="TXD319" s="81"/>
      <c r="TXE319" s="81"/>
      <c r="TXF319" s="81"/>
      <c r="TXG319" s="81"/>
      <c r="TXH319" s="81"/>
      <c r="TXI319" s="81"/>
      <c r="TXJ319" s="81"/>
      <c r="TXK319" s="81"/>
      <c r="TXL319" s="81"/>
      <c r="TXM319" s="81"/>
      <c r="TXN319" s="81"/>
      <c r="TXO319" s="81"/>
      <c r="TXP319" s="81"/>
      <c r="TXQ319" s="81"/>
      <c r="TXR319" s="81"/>
      <c r="TXS319" s="81"/>
      <c r="TXT319" s="81"/>
      <c r="TXU319" s="81"/>
      <c r="TXV319" s="81"/>
      <c r="TXW319" s="81"/>
      <c r="TXX319" s="81"/>
      <c r="TXY319" s="81"/>
      <c r="TXZ319" s="81"/>
      <c r="TYA319" s="81"/>
      <c r="TYB319" s="81"/>
      <c r="TYC319" s="81"/>
      <c r="TYD319" s="81"/>
      <c r="TYE319" s="81"/>
      <c r="TYF319" s="81"/>
      <c r="TYG319" s="81"/>
      <c r="TYH319" s="81"/>
      <c r="TYI319" s="81"/>
      <c r="TYJ319" s="81"/>
      <c r="TYK319" s="81"/>
      <c r="TYL319" s="81"/>
      <c r="TYM319" s="81"/>
      <c r="TYN319" s="81"/>
      <c r="TYO319" s="81"/>
      <c r="TYP319" s="81"/>
      <c r="TYQ319" s="81"/>
      <c r="TYR319" s="81"/>
      <c r="TYS319" s="81"/>
      <c r="TYT319" s="81"/>
      <c r="TYU319" s="81"/>
      <c r="TYV319" s="81"/>
      <c r="TYW319" s="81"/>
      <c r="TYX319" s="81"/>
      <c r="TYY319" s="81"/>
      <c r="TYZ319" s="81"/>
      <c r="TZA319" s="81"/>
      <c r="TZB319" s="81"/>
      <c r="TZC319" s="81"/>
      <c r="TZD319" s="81"/>
      <c r="TZE319" s="81"/>
      <c r="TZF319" s="81"/>
      <c r="TZG319" s="81"/>
      <c r="TZH319" s="81"/>
      <c r="TZI319" s="81"/>
      <c r="TZJ319" s="81"/>
      <c r="TZK319" s="81"/>
      <c r="TZL319" s="81"/>
      <c r="TZM319" s="81"/>
      <c r="TZN319" s="81"/>
      <c r="TZO319" s="81"/>
      <c r="TZP319" s="81"/>
      <c r="TZQ319" s="81"/>
      <c r="TZR319" s="81"/>
      <c r="TZS319" s="81"/>
      <c r="TZT319" s="81"/>
      <c r="TZU319" s="81"/>
      <c r="TZV319" s="81"/>
      <c r="TZW319" s="81"/>
      <c r="TZX319" s="81"/>
      <c r="TZY319" s="81"/>
      <c r="TZZ319" s="81"/>
      <c r="UAA319" s="81"/>
      <c r="UAB319" s="81"/>
      <c r="UAC319" s="81"/>
      <c r="UAD319" s="81"/>
      <c r="UAE319" s="81"/>
      <c r="UAF319" s="81"/>
      <c r="UAG319" s="81"/>
      <c r="UAH319" s="81"/>
      <c r="UAI319" s="81"/>
      <c r="UAJ319" s="81"/>
      <c r="UAK319" s="81"/>
      <c r="UAL319" s="81"/>
      <c r="UAM319" s="81"/>
      <c r="UAN319" s="81"/>
      <c r="UAO319" s="81"/>
      <c r="UAP319" s="81"/>
      <c r="UAQ319" s="81"/>
      <c r="UAR319" s="81"/>
      <c r="UAS319" s="81"/>
      <c r="UAT319" s="81"/>
      <c r="UAU319" s="81"/>
      <c r="UAV319" s="81"/>
      <c r="UAW319" s="81"/>
      <c r="UAX319" s="81"/>
      <c r="UAY319" s="81"/>
      <c r="UAZ319" s="81"/>
      <c r="UBA319" s="81"/>
      <c r="UBB319" s="81"/>
      <c r="UBC319" s="81"/>
      <c r="UBD319" s="81"/>
      <c r="UBE319" s="81"/>
      <c r="UBF319" s="81"/>
      <c r="UBG319" s="81"/>
      <c r="UBH319" s="81"/>
      <c r="UBI319" s="81"/>
      <c r="UBJ319" s="81"/>
      <c r="UBK319" s="81"/>
      <c r="UBL319" s="81"/>
      <c r="UBM319" s="81"/>
      <c r="UBN319" s="81"/>
      <c r="UBO319" s="81"/>
      <c r="UBP319" s="81"/>
      <c r="UBQ319" s="81"/>
      <c r="UBR319" s="81"/>
      <c r="UBS319" s="81"/>
      <c r="UBT319" s="81"/>
      <c r="UBU319" s="81"/>
      <c r="UBV319" s="81"/>
      <c r="UBW319" s="81"/>
      <c r="UBX319" s="81"/>
      <c r="UBY319" s="81"/>
      <c r="UBZ319" s="81"/>
      <c r="UCA319" s="81"/>
      <c r="UCB319" s="81"/>
      <c r="UCC319" s="81"/>
      <c r="UCD319" s="81"/>
      <c r="UCE319" s="81"/>
      <c r="UCF319" s="81"/>
      <c r="UCG319" s="81"/>
      <c r="UCH319" s="81"/>
      <c r="UCI319" s="81"/>
      <c r="UCJ319" s="81"/>
      <c r="UCK319" s="81"/>
      <c r="UCL319" s="81"/>
      <c r="UCM319" s="81"/>
      <c r="UCN319" s="81"/>
      <c r="UCO319" s="81"/>
      <c r="UCP319" s="81"/>
      <c r="UCQ319" s="81"/>
      <c r="UCR319" s="81"/>
      <c r="UCS319" s="81"/>
      <c r="UCT319" s="81"/>
      <c r="UCU319" s="81"/>
      <c r="UCV319" s="81"/>
      <c r="UCW319" s="81"/>
      <c r="UCX319" s="81"/>
      <c r="UCY319" s="81"/>
      <c r="UCZ319" s="81"/>
      <c r="UDA319" s="81"/>
      <c r="UDB319" s="81"/>
      <c r="UDC319" s="81"/>
      <c r="UDD319" s="81"/>
      <c r="UDE319" s="81"/>
      <c r="UDF319" s="81"/>
      <c r="UDG319" s="81"/>
      <c r="UDH319" s="81"/>
      <c r="UDI319" s="81"/>
      <c r="UDJ319" s="81"/>
      <c r="UDK319" s="81"/>
      <c r="UDL319" s="81"/>
      <c r="UDM319" s="81"/>
      <c r="UDN319" s="81"/>
      <c r="UDO319" s="81"/>
      <c r="UDP319" s="81"/>
      <c r="UDQ319" s="81"/>
      <c r="UDR319" s="81"/>
      <c r="UDS319" s="81"/>
      <c r="UDT319" s="81"/>
      <c r="UDU319" s="81"/>
      <c r="UDV319" s="81"/>
      <c r="UDW319" s="81"/>
      <c r="UDX319" s="81"/>
      <c r="UDY319" s="81"/>
      <c r="UDZ319" s="81"/>
      <c r="UEA319" s="81"/>
      <c r="UEB319" s="81"/>
      <c r="UEC319" s="81"/>
      <c r="UED319" s="81"/>
      <c r="UEE319" s="81"/>
      <c r="UEF319" s="81"/>
      <c r="UEG319" s="81"/>
      <c r="UEH319" s="81"/>
      <c r="UEI319" s="81"/>
      <c r="UEJ319" s="81"/>
      <c r="UEK319" s="81"/>
      <c r="UEL319" s="81"/>
      <c r="UEM319" s="81"/>
      <c r="UEN319" s="81"/>
      <c r="UEO319" s="81"/>
      <c r="UEP319" s="81"/>
      <c r="UEQ319" s="81"/>
      <c r="UER319" s="81"/>
      <c r="UES319" s="81"/>
      <c r="UET319" s="81"/>
      <c r="UEU319" s="81"/>
      <c r="UEV319" s="81"/>
      <c r="UEW319" s="81"/>
      <c r="UEX319" s="81"/>
      <c r="UEY319" s="81"/>
      <c r="UEZ319" s="81"/>
      <c r="UFA319" s="81"/>
      <c r="UFB319" s="81"/>
      <c r="UFC319" s="81"/>
      <c r="UFD319" s="81"/>
      <c r="UFE319" s="81"/>
      <c r="UFF319" s="81"/>
      <c r="UFG319" s="81"/>
      <c r="UFH319" s="81"/>
      <c r="UFI319" s="81"/>
      <c r="UFJ319" s="81"/>
      <c r="UFK319" s="81"/>
      <c r="UFL319" s="81"/>
      <c r="UFM319" s="81"/>
      <c r="UFN319" s="81"/>
      <c r="UFO319" s="81"/>
      <c r="UFP319" s="81"/>
      <c r="UFQ319" s="81"/>
      <c r="UFR319" s="81"/>
      <c r="UFS319" s="81"/>
      <c r="UFT319" s="81"/>
      <c r="UFU319" s="81"/>
      <c r="UFV319" s="81"/>
      <c r="UFW319" s="81"/>
      <c r="UFX319" s="81"/>
      <c r="UFY319" s="81"/>
      <c r="UFZ319" s="81"/>
      <c r="UGA319" s="81"/>
      <c r="UGB319" s="81"/>
      <c r="UGC319" s="81"/>
      <c r="UGD319" s="81"/>
      <c r="UGE319" s="81"/>
      <c r="UGF319" s="81"/>
      <c r="UGG319" s="81"/>
      <c r="UGH319" s="81"/>
      <c r="UGI319" s="81"/>
      <c r="UGJ319" s="81"/>
      <c r="UGK319" s="81"/>
      <c r="UGL319" s="81"/>
      <c r="UGM319" s="81"/>
      <c r="UGN319" s="81"/>
      <c r="UGO319" s="81"/>
      <c r="UGP319" s="81"/>
      <c r="UGQ319" s="81"/>
      <c r="UGR319" s="81"/>
      <c r="UGS319" s="81"/>
      <c r="UGT319" s="81"/>
      <c r="UGU319" s="81"/>
      <c r="UGV319" s="81"/>
      <c r="UGW319" s="81"/>
      <c r="UGX319" s="81"/>
      <c r="UGY319" s="81"/>
      <c r="UGZ319" s="81"/>
      <c r="UHA319" s="81"/>
      <c r="UHB319" s="81"/>
      <c r="UHC319" s="81"/>
      <c r="UHD319" s="81"/>
      <c r="UHE319" s="81"/>
      <c r="UHF319" s="81"/>
      <c r="UHG319" s="81"/>
      <c r="UHH319" s="81"/>
      <c r="UHI319" s="81"/>
      <c r="UHJ319" s="81"/>
      <c r="UHK319" s="81"/>
      <c r="UHL319" s="81"/>
      <c r="UHM319" s="81"/>
      <c r="UHN319" s="81"/>
      <c r="UHO319" s="81"/>
      <c r="UHP319" s="81"/>
      <c r="UHQ319" s="81"/>
      <c r="UHR319" s="81"/>
      <c r="UHS319" s="81"/>
      <c r="UHT319" s="81"/>
      <c r="UHU319" s="81"/>
      <c r="UHV319" s="81"/>
      <c r="UHW319" s="81"/>
      <c r="UHX319" s="81"/>
      <c r="UHY319" s="81"/>
      <c r="UHZ319" s="81"/>
      <c r="UIA319" s="81"/>
      <c r="UIB319" s="81"/>
      <c r="UIC319" s="81"/>
      <c r="UID319" s="81"/>
      <c r="UIE319" s="81"/>
      <c r="UIF319" s="81"/>
      <c r="UIG319" s="81"/>
      <c r="UIH319" s="81"/>
      <c r="UII319" s="81"/>
      <c r="UIJ319" s="81"/>
      <c r="UIK319" s="81"/>
      <c r="UIL319" s="81"/>
      <c r="UIM319" s="81"/>
      <c r="UIN319" s="81"/>
      <c r="UIO319" s="81"/>
      <c r="UIP319" s="81"/>
      <c r="UIQ319" s="81"/>
      <c r="UIR319" s="81"/>
      <c r="UIS319" s="81"/>
      <c r="UIT319" s="81"/>
      <c r="UIU319" s="81"/>
      <c r="UIV319" s="81"/>
      <c r="UIW319" s="81"/>
      <c r="UIX319" s="81"/>
      <c r="UIY319" s="81"/>
      <c r="UIZ319" s="81"/>
      <c r="UJA319" s="81"/>
      <c r="UJB319" s="81"/>
      <c r="UJC319" s="81"/>
      <c r="UJD319" s="81"/>
      <c r="UJE319" s="81"/>
      <c r="UJF319" s="81"/>
      <c r="UJG319" s="81"/>
      <c r="UJH319" s="81"/>
      <c r="UJI319" s="81"/>
      <c r="UJJ319" s="81"/>
      <c r="UJK319" s="81"/>
      <c r="UJL319" s="81"/>
      <c r="UJM319" s="81"/>
      <c r="UJN319" s="81"/>
      <c r="UJO319" s="81"/>
      <c r="UJP319" s="81"/>
      <c r="UJQ319" s="81"/>
      <c r="UJR319" s="81"/>
      <c r="UJS319" s="81"/>
      <c r="UJT319" s="81"/>
      <c r="UJU319" s="81"/>
      <c r="UJV319" s="81"/>
      <c r="UJW319" s="81"/>
      <c r="UJX319" s="81"/>
      <c r="UJY319" s="81"/>
      <c r="UJZ319" s="81"/>
      <c r="UKA319" s="81"/>
      <c r="UKB319" s="81"/>
      <c r="UKC319" s="81"/>
      <c r="UKD319" s="81"/>
      <c r="UKE319" s="81"/>
      <c r="UKF319" s="81"/>
      <c r="UKG319" s="81"/>
      <c r="UKH319" s="81"/>
      <c r="UKI319" s="81"/>
      <c r="UKJ319" s="81"/>
      <c r="UKK319" s="81"/>
      <c r="UKL319" s="81"/>
      <c r="UKM319" s="81"/>
      <c r="UKN319" s="81"/>
      <c r="UKO319" s="81"/>
      <c r="UKP319" s="81"/>
      <c r="UKQ319" s="81"/>
      <c r="UKR319" s="81"/>
      <c r="UKS319" s="81"/>
      <c r="UKT319" s="81"/>
      <c r="UKU319" s="81"/>
      <c r="UKV319" s="81"/>
      <c r="UKW319" s="81"/>
      <c r="UKX319" s="81"/>
      <c r="UKY319" s="81"/>
      <c r="UKZ319" s="81"/>
      <c r="ULA319" s="81"/>
      <c r="ULB319" s="81"/>
      <c r="ULC319" s="81"/>
      <c r="ULD319" s="81"/>
      <c r="ULE319" s="81"/>
      <c r="ULF319" s="81"/>
      <c r="ULG319" s="81"/>
      <c r="ULH319" s="81"/>
      <c r="ULI319" s="81"/>
      <c r="ULJ319" s="81"/>
      <c r="ULK319" s="81"/>
      <c r="ULL319" s="81"/>
      <c r="ULM319" s="81"/>
      <c r="ULN319" s="81"/>
      <c r="ULO319" s="81"/>
      <c r="ULP319" s="81"/>
      <c r="ULQ319" s="81"/>
      <c r="ULR319" s="81"/>
      <c r="ULS319" s="81"/>
      <c r="ULT319" s="81"/>
      <c r="ULU319" s="81"/>
      <c r="ULV319" s="81"/>
      <c r="ULW319" s="81"/>
      <c r="ULX319" s="81"/>
      <c r="ULY319" s="81"/>
      <c r="ULZ319" s="81"/>
      <c r="UMA319" s="81"/>
      <c r="UMB319" s="81"/>
      <c r="UMC319" s="81"/>
      <c r="UMD319" s="81"/>
      <c r="UME319" s="81"/>
      <c r="UMF319" s="81"/>
      <c r="UMG319" s="81"/>
      <c r="UMH319" s="81"/>
      <c r="UMI319" s="81"/>
      <c r="UMJ319" s="81"/>
      <c r="UMK319" s="81"/>
      <c r="UML319" s="81"/>
      <c r="UMM319" s="81"/>
      <c r="UMN319" s="81"/>
      <c r="UMO319" s="81"/>
      <c r="UMP319" s="81"/>
      <c r="UMQ319" s="81"/>
      <c r="UMR319" s="81"/>
      <c r="UMS319" s="81"/>
      <c r="UMT319" s="81"/>
      <c r="UMU319" s="81"/>
      <c r="UMV319" s="81"/>
      <c r="UMW319" s="81"/>
      <c r="UMX319" s="81"/>
      <c r="UMY319" s="81"/>
      <c r="UMZ319" s="81"/>
      <c r="UNA319" s="81"/>
      <c r="UNB319" s="81"/>
      <c r="UNC319" s="81"/>
      <c r="UND319" s="81"/>
      <c r="UNE319" s="81"/>
      <c r="UNF319" s="81"/>
      <c r="UNG319" s="81"/>
      <c r="UNH319" s="81"/>
      <c r="UNI319" s="81"/>
      <c r="UNJ319" s="81"/>
      <c r="UNK319" s="81"/>
      <c r="UNL319" s="81"/>
      <c r="UNM319" s="81"/>
      <c r="UNN319" s="81"/>
      <c r="UNO319" s="81"/>
      <c r="UNP319" s="81"/>
      <c r="UNQ319" s="81"/>
      <c r="UNR319" s="81"/>
      <c r="UNS319" s="81"/>
      <c r="UNT319" s="81"/>
      <c r="UNU319" s="81"/>
      <c r="UNV319" s="81"/>
      <c r="UNW319" s="81"/>
      <c r="UNX319" s="81"/>
      <c r="UNY319" s="81"/>
      <c r="UNZ319" s="81"/>
      <c r="UOA319" s="81"/>
      <c r="UOB319" s="81"/>
      <c r="UOC319" s="81"/>
      <c r="UOD319" s="81"/>
      <c r="UOE319" s="81"/>
      <c r="UOF319" s="81"/>
      <c r="UOG319" s="81"/>
      <c r="UOH319" s="81"/>
      <c r="UOI319" s="81"/>
      <c r="UOJ319" s="81"/>
      <c r="UOK319" s="81"/>
      <c r="UOL319" s="81"/>
      <c r="UOM319" s="81"/>
      <c r="UON319" s="81"/>
      <c r="UOO319" s="81"/>
      <c r="UOP319" s="81"/>
      <c r="UOQ319" s="81"/>
      <c r="UOR319" s="81"/>
      <c r="UOS319" s="81"/>
      <c r="UOT319" s="81"/>
      <c r="UOU319" s="81"/>
      <c r="UOV319" s="81"/>
      <c r="UOW319" s="81"/>
      <c r="UOX319" s="81"/>
      <c r="UOY319" s="81"/>
      <c r="UOZ319" s="81"/>
      <c r="UPA319" s="81"/>
      <c r="UPB319" s="81"/>
      <c r="UPC319" s="81"/>
      <c r="UPD319" s="81"/>
      <c r="UPE319" s="81"/>
      <c r="UPF319" s="81"/>
      <c r="UPG319" s="81"/>
      <c r="UPH319" s="81"/>
      <c r="UPI319" s="81"/>
      <c r="UPJ319" s="81"/>
      <c r="UPK319" s="81"/>
      <c r="UPL319" s="81"/>
      <c r="UPM319" s="81"/>
      <c r="UPN319" s="81"/>
      <c r="UPO319" s="81"/>
      <c r="UPP319" s="81"/>
      <c r="UPQ319" s="81"/>
      <c r="UPR319" s="81"/>
      <c r="UPS319" s="81"/>
      <c r="UPT319" s="81"/>
      <c r="UPU319" s="81"/>
      <c r="UPV319" s="81"/>
      <c r="UPW319" s="81"/>
      <c r="UPX319" s="81"/>
      <c r="UPY319" s="81"/>
      <c r="UPZ319" s="81"/>
      <c r="UQA319" s="81"/>
      <c r="UQB319" s="81"/>
      <c r="UQC319" s="81"/>
      <c r="UQD319" s="81"/>
      <c r="UQE319" s="81"/>
      <c r="UQF319" s="81"/>
      <c r="UQG319" s="81"/>
      <c r="UQH319" s="81"/>
      <c r="UQI319" s="81"/>
      <c r="UQJ319" s="81"/>
      <c r="UQK319" s="81"/>
      <c r="UQL319" s="81"/>
      <c r="UQM319" s="81"/>
      <c r="UQN319" s="81"/>
      <c r="UQO319" s="81"/>
      <c r="UQP319" s="81"/>
      <c r="UQQ319" s="81"/>
      <c r="UQR319" s="81"/>
      <c r="UQS319" s="81"/>
      <c r="UQT319" s="81"/>
      <c r="UQU319" s="81"/>
      <c r="UQV319" s="81"/>
      <c r="UQW319" s="81"/>
      <c r="UQX319" s="81"/>
      <c r="UQY319" s="81"/>
      <c r="UQZ319" s="81"/>
      <c r="URA319" s="81"/>
      <c r="URB319" s="81"/>
      <c r="URC319" s="81"/>
      <c r="URD319" s="81"/>
      <c r="URE319" s="81"/>
      <c r="URF319" s="81"/>
      <c r="URG319" s="81"/>
      <c r="URH319" s="81"/>
      <c r="URI319" s="81"/>
      <c r="URJ319" s="81"/>
      <c r="URK319" s="81"/>
      <c r="URL319" s="81"/>
      <c r="URM319" s="81"/>
      <c r="URN319" s="81"/>
      <c r="URO319" s="81"/>
      <c r="URP319" s="81"/>
      <c r="URQ319" s="81"/>
      <c r="URR319" s="81"/>
      <c r="URS319" s="81"/>
      <c r="URT319" s="81"/>
      <c r="URU319" s="81"/>
      <c r="URV319" s="81"/>
      <c r="URW319" s="81"/>
      <c r="URX319" s="81"/>
      <c r="URY319" s="81"/>
      <c r="URZ319" s="81"/>
      <c r="USA319" s="81"/>
      <c r="USB319" s="81"/>
      <c r="USC319" s="81"/>
      <c r="USD319" s="81"/>
      <c r="USE319" s="81"/>
      <c r="USF319" s="81"/>
      <c r="USG319" s="81"/>
      <c r="USH319" s="81"/>
      <c r="USI319" s="81"/>
      <c r="USJ319" s="81"/>
      <c r="USK319" s="81"/>
      <c r="USL319" s="81"/>
      <c r="USM319" s="81"/>
      <c r="USN319" s="81"/>
      <c r="USO319" s="81"/>
      <c r="USP319" s="81"/>
      <c r="USQ319" s="81"/>
      <c r="USR319" s="81"/>
      <c r="USS319" s="81"/>
      <c r="UST319" s="81"/>
      <c r="USU319" s="81"/>
      <c r="USV319" s="81"/>
      <c r="USW319" s="81"/>
      <c r="USX319" s="81"/>
      <c r="USY319" s="81"/>
      <c r="USZ319" s="81"/>
      <c r="UTA319" s="81"/>
      <c r="UTB319" s="81"/>
      <c r="UTC319" s="81"/>
      <c r="UTD319" s="81"/>
      <c r="UTE319" s="81"/>
      <c r="UTF319" s="81"/>
      <c r="UTG319" s="81"/>
      <c r="UTH319" s="81"/>
      <c r="UTI319" s="81"/>
      <c r="UTJ319" s="81"/>
      <c r="UTK319" s="81"/>
      <c r="UTL319" s="81"/>
      <c r="UTM319" s="81"/>
      <c r="UTN319" s="81"/>
      <c r="UTO319" s="81"/>
      <c r="UTP319" s="81"/>
      <c r="UTQ319" s="81"/>
      <c r="UTR319" s="81"/>
      <c r="UTS319" s="81"/>
      <c r="UTT319" s="81"/>
      <c r="UTU319" s="81"/>
      <c r="UTV319" s="81"/>
      <c r="UTW319" s="81"/>
      <c r="UTX319" s="81"/>
      <c r="UTY319" s="81"/>
      <c r="UTZ319" s="81"/>
      <c r="UUA319" s="81"/>
      <c r="UUB319" s="81"/>
      <c r="UUC319" s="81"/>
      <c r="UUD319" s="81"/>
      <c r="UUE319" s="81"/>
      <c r="UUF319" s="81"/>
      <c r="UUG319" s="81"/>
      <c r="UUH319" s="81"/>
      <c r="UUI319" s="81"/>
      <c r="UUJ319" s="81"/>
      <c r="UUK319" s="81"/>
      <c r="UUL319" s="81"/>
      <c r="UUM319" s="81"/>
      <c r="UUN319" s="81"/>
      <c r="UUO319" s="81"/>
      <c r="UUP319" s="81"/>
      <c r="UUQ319" s="81"/>
      <c r="UUR319" s="81"/>
      <c r="UUS319" s="81"/>
      <c r="UUT319" s="81"/>
      <c r="UUU319" s="81"/>
      <c r="UUV319" s="81"/>
      <c r="UUW319" s="81"/>
      <c r="UUX319" s="81"/>
      <c r="UUY319" s="81"/>
      <c r="UUZ319" s="81"/>
      <c r="UVA319" s="81"/>
      <c r="UVB319" s="81"/>
      <c r="UVC319" s="81"/>
      <c r="UVD319" s="81"/>
      <c r="UVE319" s="81"/>
      <c r="UVF319" s="81"/>
      <c r="UVG319" s="81"/>
      <c r="UVH319" s="81"/>
      <c r="UVI319" s="81"/>
      <c r="UVJ319" s="81"/>
      <c r="UVK319" s="81"/>
      <c r="UVL319" s="81"/>
      <c r="UVM319" s="81"/>
      <c r="UVN319" s="81"/>
      <c r="UVO319" s="81"/>
      <c r="UVP319" s="81"/>
      <c r="UVQ319" s="81"/>
      <c r="UVR319" s="81"/>
      <c r="UVS319" s="81"/>
      <c r="UVT319" s="81"/>
      <c r="UVU319" s="81"/>
      <c r="UVV319" s="81"/>
      <c r="UVW319" s="81"/>
      <c r="UVX319" s="81"/>
      <c r="UVY319" s="81"/>
      <c r="UVZ319" s="81"/>
      <c r="UWA319" s="81"/>
      <c r="UWB319" s="81"/>
      <c r="UWC319" s="81"/>
      <c r="UWD319" s="81"/>
      <c r="UWE319" s="81"/>
      <c r="UWF319" s="81"/>
      <c r="UWG319" s="81"/>
      <c r="UWH319" s="81"/>
      <c r="UWI319" s="81"/>
      <c r="UWJ319" s="81"/>
      <c r="UWK319" s="81"/>
      <c r="UWL319" s="81"/>
      <c r="UWM319" s="81"/>
      <c r="UWN319" s="81"/>
      <c r="UWO319" s="81"/>
      <c r="UWP319" s="81"/>
      <c r="UWQ319" s="81"/>
      <c r="UWR319" s="81"/>
      <c r="UWS319" s="81"/>
      <c r="UWT319" s="81"/>
      <c r="UWU319" s="81"/>
      <c r="UWV319" s="81"/>
      <c r="UWW319" s="81"/>
      <c r="UWX319" s="81"/>
      <c r="UWY319" s="81"/>
      <c r="UWZ319" s="81"/>
      <c r="UXA319" s="81"/>
      <c r="UXB319" s="81"/>
      <c r="UXC319" s="81"/>
      <c r="UXD319" s="81"/>
      <c r="UXE319" s="81"/>
      <c r="UXF319" s="81"/>
      <c r="UXG319" s="81"/>
      <c r="UXH319" s="81"/>
      <c r="UXI319" s="81"/>
      <c r="UXJ319" s="81"/>
      <c r="UXK319" s="81"/>
      <c r="UXL319" s="81"/>
      <c r="UXM319" s="81"/>
      <c r="UXN319" s="81"/>
      <c r="UXO319" s="81"/>
      <c r="UXP319" s="81"/>
      <c r="UXQ319" s="81"/>
      <c r="UXR319" s="81"/>
      <c r="UXS319" s="81"/>
      <c r="UXT319" s="81"/>
      <c r="UXU319" s="81"/>
      <c r="UXV319" s="81"/>
      <c r="UXW319" s="81"/>
      <c r="UXX319" s="81"/>
      <c r="UXY319" s="81"/>
      <c r="UXZ319" s="81"/>
      <c r="UYA319" s="81"/>
      <c r="UYB319" s="81"/>
      <c r="UYC319" s="81"/>
      <c r="UYD319" s="81"/>
      <c r="UYE319" s="81"/>
      <c r="UYF319" s="81"/>
      <c r="UYG319" s="81"/>
      <c r="UYH319" s="81"/>
      <c r="UYI319" s="81"/>
      <c r="UYJ319" s="81"/>
      <c r="UYK319" s="81"/>
      <c r="UYL319" s="81"/>
      <c r="UYM319" s="81"/>
      <c r="UYN319" s="81"/>
      <c r="UYO319" s="81"/>
      <c r="UYP319" s="81"/>
      <c r="UYQ319" s="81"/>
      <c r="UYR319" s="81"/>
      <c r="UYS319" s="81"/>
      <c r="UYT319" s="81"/>
      <c r="UYU319" s="81"/>
      <c r="UYV319" s="81"/>
      <c r="UYW319" s="81"/>
      <c r="UYX319" s="81"/>
      <c r="UYY319" s="81"/>
      <c r="UYZ319" s="81"/>
      <c r="UZA319" s="81"/>
      <c r="UZB319" s="81"/>
      <c r="UZC319" s="81"/>
      <c r="UZD319" s="81"/>
      <c r="UZE319" s="81"/>
      <c r="UZF319" s="81"/>
      <c r="UZG319" s="81"/>
      <c r="UZH319" s="81"/>
      <c r="UZI319" s="81"/>
      <c r="UZJ319" s="81"/>
      <c r="UZK319" s="81"/>
      <c r="UZL319" s="81"/>
      <c r="UZM319" s="81"/>
      <c r="UZN319" s="81"/>
      <c r="UZO319" s="81"/>
      <c r="UZP319" s="81"/>
      <c r="UZQ319" s="81"/>
      <c r="UZR319" s="81"/>
      <c r="UZS319" s="81"/>
      <c r="UZT319" s="81"/>
      <c r="UZU319" s="81"/>
      <c r="UZV319" s="81"/>
      <c r="UZW319" s="81"/>
      <c r="UZX319" s="81"/>
      <c r="UZY319" s="81"/>
      <c r="UZZ319" s="81"/>
      <c r="VAA319" s="81"/>
      <c r="VAB319" s="81"/>
      <c r="VAC319" s="81"/>
      <c r="VAD319" s="81"/>
      <c r="VAE319" s="81"/>
      <c r="VAF319" s="81"/>
      <c r="VAG319" s="81"/>
      <c r="VAH319" s="81"/>
      <c r="VAI319" s="81"/>
      <c r="VAJ319" s="81"/>
      <c r="VAK319" s="81"/>
      <c r="VAL319" s="81"/>
      <c r="VAM319" s="81"/>
      <c r="VAN319" s="81"/>
      <c r="VAO319" s="81"/>
      <c r="VAP319" s="81"/>
      <c r="VAQ319" s="81"/>
      <c r="VAR319" s="81"/>
      <c r="VAS319" s="81"/>
      <c r="VAT319" s="81"/>
      <c r="VAU319" s="81"/>
      <c r="VAV319" s="81"/>
      <c r="VAW319" s="81"/>
      <c r="VAX319" s="81"/>
      <c r="VAY319" s="81"/>
      <c r="VAZ319" s="81"/>
      <c r="VBA319" s="81"/>
      <c r="VBB319" s="81"/>
      <c r="VBC319" s="81"/>
      <c r="VBD319" s="81"/>
      <c r="VBE319" s="81"/>
      <c r="VBF319" s="81"/>
      <c r="VBG319" s="81"/>
      <c r="VBH319" s="81"/>
      <c r="VBI319" s="81"/>
      <c r="VBJ319" s="81"/>
      <c r="VBK319" s="81"/>
      <c r="VBL319" s="81"/>
      <c r="VBM319" s="81"/>
      <c r="VBN319" s="81"/>
      <c r="VBO319" s="81"/>
      <c r="VBP319" s="81"/>
      <c r="VBQ319" s="81"/>
      <c r="VBR319" s="81"/>
      <c r="VBS319" s="81"/>
      <c r="VBT319" s="81"/>
      <c r="VBU319" s="81"/>
      <c r="VBV319" s="81"/>
      <c r="VBW319" s="81"/>
      <c r="VBX319" s="81"/>
      <c r="VBY319" s="81"/>
      <c r="VBZ319" s="81"/>
      <c r="VCA319" s="81"/>
      <c r="VCB319" s="81"/>
      <c r="VCC319" s="81"/>
      <c r="VCD319" s="81"/>
      <c r="VCE319" s="81"/>
      <c r="VCF319" s="81"/>
      <c r="VCG319" s="81"/>
      <c r="VCH319" s="81"/>
      <c r="VCI319" s="81"/>
      <c r="VCJ319" s="81"/>
      <c r="VCK319" s="81"/>
      <c r="VCL319" s="81"/>
      <c r="VCM319" s="81"/>
      <c r="VCN319" s="81"/>
      <c r="VCO319" s="81"/>
      <c r="VCP319" s="81"/>
      <c r="VCQ319" s="81"/>
      <c r="VCR319" s="81"/>
      <c r="VCS319" s="81"/>
      <c r="VCT319" s="81"/>
      <c r="VCU319" s="81"/>
      <c r="VCV319" s="81"/>
      <c r="VCW319" s="81"/>
      <c r="VCX319" s="81"/>
      <c r="VCY319" s="81"/>
      <c r="VCZ319" s="81"/>
      <c r="VDA319" s="81"/>
      <c r="VDB319" s="81"/>
      <c r="VDC319" s="81"/>
      <c r="VDD319" s="81"/>
      <c r="VDE319" s="81"/>
      <c r="VDF319" s="81"/>
      <c r="VDG319" s="81"/>
      <c r="VDH319" s="81"/>
      <c r="VDI319" s="81"/>
      <c r="VDJ319" s="81"/>
      <c r="VDK319" s="81"/>
      <c r="VDL319" s="81"/>
      <c r="VDM319" s="81"/>
      <c r="VDN319" s="81"/>
      <c r="VDO319" s="81"/>
      <c r="VDP319" s="81"/>
      <c r="VDQ319" s="81"/>
      <c r="VDR319" s="81"/>
      <c r="VDS319" s="81"/>
      <c r="VDT319" s="81"/>
      <c r="VDU319" s="81"/>
      <c r="VDV319" s="81"/>
      <c r="VDW319" s="81"/>
      <c r="VDX319" s="81"/>
      <c r="VDY319" s="81"/>
      <c r="VDZ319" s="81"/>
      <c r="VEA319" s="81"/>
      <c r="VEB319" s="81"/>
      <c r="VEC319" s="81"/>
      <c r="VED319" s="81"/>
      <c r="VEE319" s="81"/>
      <c r="VEF319" s="81"/>
      <c r="VEG319" s="81"/>
      <c r="VEH319" s="81"/>
      <c r="VEI319" s="81"/>
      <c r="VEJ319" s="81"/>
      <c r="VEK319" s="81"/>
      <c r="VEL319" s="81"/>
      <c r="VEM319" s="81"/>
      <c r="VEN319" s="81"/>
      <c r="VEO319" s="81"/>
      <c r="VEP319" s="81"/>
      <c r="VEQ319" s="81"/>
      <c r="VER319" s="81"/>
      <c r="VES319" s="81"/>
      <c r="VET319" s="81"/>
      <c r="VEU319" s="81"/>
      <c r="VEV319" s="81"/>
      <c r="VEW319" s="81"/>
      <c r="VEX319" s="81"/>
      <c r="VEY319" s="81"/>
      <c r="VEZ319" s="81"/>
      <c r="VFA319" s="81"/>
      <c r="VFB319" s="81"/>
      <c r="VFC319" s="81"/>
      <c r="VFD319" s="81"/>
      <c r="VFE319" s="81"/>
      <c r="VFF319" s="81"/>
      <c r="VFG319" s="81"/>
      <c r="VFH319" s="81"/>
      <c r="VFI319" s="81"/>
      <c r="VFJ319" s="81"/>
      <c r="VFK319" s="81"/>
      <c r="VFL319" s="81"/>
      <c r="VFM319" s="81"/>
      <c r="VFN319" s="81"/>
      <c r="VFO319" s="81"/>
      <c r="VFP319" s="81"/>
      <c r="VFQ319" s="81"/>
      <c r="VFR319" s="81"/>
      <c r="VFS319" s="81"/>
      <c r="VFT319" s="81"/>
      <c r="VFU319" s="81"/>
      <c r="VFV319" s="81"/>
      <c r="VFW319" s="81"/>
      <c r="VFX319" s="81"/>
      <c r="VFY319" s="81"/>
      <c r="VFZ319" s="81"/>
      <c r="VGA319" s="81"/>
      <c r="VGB319" s="81"/>
      <c r="VGC319" s="81"/>
      <c r="VGD319" s="81"/>
      <c r="VGE319" s="81"/>
      <c r="VGF319" s="81"/>
      <c r="VGG319" s="81"/>
      <c r="VGH319" s="81"/>
      <c r="VGI319" s="81"/>
      <c r="VGJ319" s="81"/>
      <c r="VGK319" s="81"/>
      <c r="VGL319" s="81"/>
      <c r="VGM319" s="81"/>
      <c r="VGN319" s="81"/>
      <c r="VGO319" s="81"/>
      <c r="VGP319" s="81"/>
      <c r="VGQ319" s="81"/>
      <c r="VGR319" s="81"/>
      <c r="VGS319" s="81"/>
      <c r="VGT319" s="81"/>
      <c r="VGU319" s="81"/>
      <c r="VGV319" s="81"/>
      <c r="VGW319" s="81"/>
      <c r="VGX319" s="81"/>
      <c r="VGY319" s="81"/>
      <c r="VGZ319" s="81"/>
      <c r="VHA319" s="81"/>
      <c r="VHB319" s="81"/>
      <c r="VHC319" s="81"/>
      <c r="VHD319" s="81"/>
      <c r="VHE319" s="81"/>
      <c r="VHF319" s="81"/>
      <c r="VHG319" s="81"/>
      <c r="VHH319" s="81"/>
      <c r="VHI319" s="81"/>
      <c r="VHJ319" s="81"/>
      <c r="VHK319" s="81"/>
      <c r="VHL319" s="81"/>
      <c r="VHM319" s="81"/>
      <c r="VHN319" s="81"/>
      <c r="VHO319" s="81"/>
      <c r="VHP319" s="81"/>
      <c r="VHQ319" s="81"/>
      <c r="VHR319" s="81"/>
      <c r="VHS319" s="81"/>
      <c r="VHT319" s="81"/>
      <c r="VHU319" s="81"/>
      <c r="VHV319" s="81"/>
      <c r="VHW319" s="81"/>
      <c r="VHX319" s="81"/>
      <c r="VHY319" s="81"/>
      <c r="VHZ319" s="81"/>
      <c r="VIA319" s="81"/>
      <c r="VIB319" s="81"/>
      <c r="VIC319" s="81"/>
      <c r="VID319" s="81"/>
      <c r="VIE319" s="81"/>
      <c r="VIF319" s="81"/>
      <c r="VIG319" s="81"/>
      <c r="VIH319" s="81"/>
      <c r="VII319" s="81"/>
      <c r="VIJ319" s="81"/>
      <c r="VIK319" s="81"/>
      <c r="VIL319" s="81"/>
      <c r="VIM319" s="81"/>
      <c r="VIN319" s="81"/>
      <c r="VIO319" s="81"/>
      <c r="VIP319" s="81"/>
      <c r="VIQ319" s="81"/>
      <c r="VIR319" s="81"/>
      <c r="VIS319" s="81"/>
      <c r="VIT319" s="81"/>
      <c r="VIU319" s="81"/>
      <c r="VIV319" s="81"/>
      <c r="VIW319" s="81"/>
      <c r="VIX319" s="81"/>
      <c r="VIY319" s="81"/>
      <c r="VIZ319" s="81"/>
      <c r="VJA319" s="81"/>
      <c r="VJB319" s="81"/>
      <c r="VJC319" s="81"/>
      <c r="VJD319" s="81"/>
      <c r="VJE319" s="81"/>
      <c r="VJF319" s="81"/>
      <c r="VJG319" s="81"/>
      <c r="VJH319" s="81"/>
      <c r="VJI319" s="81"/>
      <c r="VJJ319" s="81"/>
      <c r="VJK319" s="81"/>
      <c r="VJL319" s="81"/>
      <c r="VJM319" s="81"/>
      <c r="VJN319" s="81"/>
      <c r="VJO319" s="81"/>
      <c r="VJP319" s="81"/>
      <c r="VJQ319" s="81"/>
      <c r="VJR319" s="81"/>
      <c r="VJS319" s="81"/>
      <c r="VJT319" s="81"/>
      <c r="VJU319" s="81"/>
      <c r="VJV319" s="81"/>
      <c r="VJW319" s="81"/>
      <c r="VJX319" s="81"/>
      <c r="VJY319" s="81"/>
      <c r="VJZ319" s="81"/>
      <c r="VKA319" s="81"/>
      <c r="VKB319" s="81"/>
      <c r="VKC319" s="81"/>
      <c r="VKD319" s="81"/>
      <c r="VKE319" s="81"/>
      <c r="VKF319" s="81"/>
      <c r="VKG319" s="81"/>
      <c r="VKH319" s="81"/>
      <c r="VKI319" s="81"/>
      <c r="VKJ319" s="81"/>
      <c r="VKK319" s="81"/>
      <c r="VKL319" s="81"/>
      <c r="VKM319" s="81"/>
      <c r="VKN319" s="81"/>
      <c r="VKO319" s="81"/>
      <c r="VKP319" s="81"/>
      <c r="VKQ319" s="81"/>
      <c r="VKR319" s="81"/>
      <c r="VKS319" s="81"/>
      <c r="VKT319" s="81"/>
      <c r="VKU319" s="81"/>
      <c r="VKV319" s="81"/>
      <c r="VKW319" s="81"/>
      <c r="VKX319" s="81"/>
      <c r="VKY319" s="81"/>
      <c r="VKZ319" s="81"/>
      <c r="VLA319" s="81"/>
      <c r="VLB319" s="81"/>
      <c r="VLC319" s="81"/>
      <c r="VLD319" s="81"/>
      <c r="VLE319" s="81"/>
      <c r="VLF319" s="81"/>
      <c r="VLG319" s="81"/>
      <c r="VLH319" s="81"/>
      <c r="VLI319" s="81"/>
      <c r="VLJ319" s="81"/>
      <c r="VLK319" s="81"/>
      <c r="VLL319" s="81"/>
      <c r="VLM319" s="81"/>
      <c r="VLN319" s="81"/>
      <c r="VLO319" s="81"/>
      <c r="VLP319" s="81"/>
      <c r="VLQ319" s="81"/>
      <c r="VLR319" s="81"/>
      <c r="VLS319" s="81"/>
      <c r="VLT319" s="81"/>
      <c r="VLU319" s="81"/>
      <c r="VLV319" s="81"/>
      <c r="VLW319" s="81"/>
      <c r="VLX319" s="81"/>
      <c r="VLY319" s="81"/>
      <c r="VLZ319" s="81"/>
      <c r="VMA319" s="81"/>
      <c r="VMB319" s="81"/>
      <c r="VMC319" s="81"/>
      <c r="VMD319" s="81"/>
      <c r="VME319" s="81"/>
      <c r="VMF319" s="81"/>
      <c r="VMG319" s="81"/>
      <c r="VMH319" s="81"/>
      <c r="VMI319" s="81"/>
      <c r="VMJ319" s="81"/>
      <c r="VMK319" s="81"/>
      <c r="VML319" s="81"/>
      <c r="VMM319" s="81"/>
      <c r="VMN319" s="81"/>
      <c r="VMO319" s="81"/>
      <c r="VMP319" s="81"/>
      <c r="VMQ319" s="81"/>
      <c r="VMR319" s="81"/>
      <c r="VMS319" s="81"/>
      <c r="VMT319" s="81"/>
      <c r="VMU319" s="81"/>
      <c r="VMV319" s="81"/>
      <c r="VMW319" s="81"/>
      <c r="VMX319" s="81"/>
      <c r="VMY319" s="81"/>
      <c r="VMZ319" s="81"/>
      <c r="VNA319" s="81"/>
      <c r="VNB319" s="81"/>
      <c r="VNC319" s="81"/>
      <c r="VND319" s="81"/>
      <c r="VNE319" s="81"/>
      <c r="VNF319" s="81"/>
      <c r="VNG319" s="81"/>
      <c r="VNH319" s="81"/>
      <c r="VNI319" s="81"/>
      <c r="VNJ319" s="81"/>
      <c r="VNK319" s="81"/>
      <c r="VNL319" s="81"/>
      <c r="VNM319" s="81"/>
      <c r="VNN319" s="81"/>
      <c r="VNO319" s="81"/>
      <c r="VNP319" s="81"/>
      <c r="VNQ319" s="81"/>
      <c r="VNR319" s="81"/>
      <c r="VNS319" s="81"/>
      <c r="VNT319" s="81"/>
      <c r="VNU319" s="81"/>
      <c r="VNV319" s="81"/>
      <c r="VNW319" s="81"/>
      <c r="VNX319" s="81"/>
      <c r="VNY319" s="81"/>
      <c r="VNZ319" s="81"/>
      <c r="VOA319" s="81"/>
      <c r="VOB319" s="81"/>
      <c r="VOC319" s="81"/>
      <c r="VOD319" s="81"/>
      <c r="VOE319" s="81"/>
      <c r="VOF319" s="81"/>
      <c r="VOG319" s="81"/>
      <c r="VOH319" s="81"/>
      <c r="VOI319" s="81"/>
      <c r="VOJ319" s="81"/>
      <c r="VOK319" s="81"/>
      <c r="VOL319" s="81"/>
      <c r="VOM319" s="81"/>
      <c r="VON319" s="81"/>
      <c r="VOO319" s="81"/>
      <c r="VOP319" s="81"/>
      <c r="VOQ319" s="81"/>
      <c r="VOR319" s="81"/>
      <c r="VOS319" s="81"/>
      <c r="VOT319" s="81"/>
      <c r="VOU319" s="81"/>
      <c r="VOV319" s="81"/>
      <c r="VOW319" s="81"/>
      <c r="VOX319" s="81"/>
      <c r="VOY319" s="81"/>
      <c r="VOZ319" s="81"/>
      <c r="VPA319" s="81"/>
      <c r="VPB319" s="81"/>
      <c r="VPC319" s="81"/>
      <c r="VPD319" s="81"/>
      <c r="VPE319" s="81"/>
      <c r="VPF319" s="81"/>
      <c r="VPG319" s="81"/>
      <c r="VPH319" s="81"/>
      <c r="VPI319" s="81"/>
      <c r="VPJ319" s="81"/>
      <c r="VPK319" s="81"/>
      <c r="VPL319" s="81"/>
      <c r="VPM319" s="81"/>
      <c r="VPN319" s="81"/>
      <c r="VPO319" s="81"/>
      <c r="VPP319" s="81"/>
      <c r="VPQ319" s="81"/>
      <c r="VPR319" s="81"/>
      <c r="VPS319" s="81"/>
      <c r="VPT319" s="81"/>
      <c r="VPU319" s="81"/>
      <c r="VPV319" s="81"/>
      <c r="VPW319" s="81"/>
      <c r="VPX319" s="81"/>
      <c r="VPY319" s="81"/>
      <c r="VPZ319" s="81"/>
      <c r="VQA319" s="81"/>
      <c r="VQB319" s="81"/>
      <c r="VQC319" s="81"/>
      <c r="VQD319" s="81"/>
      <c r="VQE319" s="81"/>
      <c r="VQF319" s="81"/>
      <c r="VQG319" s="81"/>
      <c r="VQH319" s="81"/>
      <c r="VQI319" s="81"/>
      <c r="VQJ319" s="81"/>
      <c r="VQK319" s="81"/>
      <c r="VQL319" s="81"/>
      <c r="VQM319" s="81"/>
      <c r="VQN319" s="81"/>
      <c r="VQO319" s="81"/>
      <c r="VQP319" s="81"/>
      <c r="VQQ319" s="81"/>
      <c r="VQR319" s="81"/>
      <c r="VQS319" s="81"/>
      <c r="VQT319" s="81"/>
      <c r="VQU319" s="81"/>
      <c r="VQV319" s="81"/>
      <c r="VQW319" s="81"/>
      <c r="VQX319" s="81"/>
      <c r="VQY319" s="81"/>
      <c r="VQZ319" s="81"/>
      <c r="VRA319" s="81"/>
      <c r="VRB319" s="81"/>
      <c r="VRC319" s="81"/>
      <c r="VRD319" s="81"/>
      <c r="VRE319" s="81"/>
      <c r="VRF319" s="81"/>
      <c r="VRG319" s="81"/>
      <c r="VRH319" s="81"/>
      <c r="VRI319" s="81"/>
      <c r="VRJ319" s="81"/>
      <c r="VRK319" s="81"/>
      <c r="VRL319" s="81"/>
      <c r="VRM319" s="81"/>
      <c r="VRN319" s="81"/>
      <c r="VRO319" s="81"/>
      <c r="VRP319" s="81"/>
      <c r="VRQ319" s="81"/>
      <c r="VRR319" s="81"/>
      <c r="VRS319" s="81"/>
      <c r="VRT319" s="81"/>
      <c r="VRU319" s="81"/>
      <c r="VRV319" s="81"/>
      <c r="VRW319" s="81"/>
      <c r="VRX319" s="81"/>
      <c r="VRY319" s="81"/>
      <c r="VRZ319" s="81"/>
      <c r="VSA319" s="81"/>
      <c r="VSB319" s="81"/>
      <c r="VSC319" s="81"/>
      <c r="VSD319" s="81"/>
      <c r="VSE319" s="81"/>
      <c r="VSF319" s="81"/>
      <c r="VSG319" s="81"/>
      <c r="VSH319" s="81"/>
      <c r="VSI319" s="81"/>
      <c r="VSJ319" s="81"/>
      <c r="VSK319" s="81"/>
      <c r="VSL319" s="81"/>
      <c r="VSM319" s="81"/>
      <c r="VSN319" s="81"/>
      <c r="VSO319" s="81"/>
      <c r="VSP319" s="81"/>
      <c r="VSQ319" s="81"/>
      <c r="VSR319" s="81"/>
      <c r="VSS319" s="81"/>
      <c r="VST319" s="81"/>
      <c r="VSU319" s="81"/>
      <c r="VSV319" s="81"/>
      <c r="VSW319" s="81"/>
      <c r="VSX319" s="81"/>
      <c r="VSY319" s="81"/>
      <c r="VSZ319" s="81"/>
      <c r="VTA319" s="81"/>
      <c r="VTB319" s="81"/>
      <c r="VTC319" s="81"/>
      <c r="VTD319" s="81"/>
      <c r="VTE319" s="81"/>
      <c r="VTF319" s="81"/>
      <c r="VTG319" s="81"/>
      <c r="VTH319" s="81"/>
      <c r="VTI319" s="81"/>
      <c r="VTJ319" s="81"/>
      <c r="VTK319" s="81"/>
      <c r="VTL319" s="81"/>
      <c r="VTM319" s="81"/>
      <c r="VTN319" s="81"/>
      <c r="VTO319" s="81"/>
      <c r="VTP319" s="81"/>
      <c r="VTQ319" s="81"/>
      <c r="VTR319" s="81"/>
      <c r="VTS319" s="81"/>
      <c r="VTT319" s="81"/>
      <c r="VTU319" s="81"/>
      <c r="VTV319" s="81"/>
      <c r="VTW319" s="81"/>
      <c r="VTX319" s="81"/>
      <c r="VTY319" s="81"/>
      <c r="VTZ319" s="81"/>
      <c r="VUA319" s="81"/>
      <c r="VUB319" s="81"/>
      <c r="VUC319" s="81"/>
      <c r="VUD319" s="81"/>
      <c r="VUE319" s="81"/>
      <c r="VUF319" s="81"/>
      <c r="VUG319" s="81"/>
      <c r="VUH319" s="81"/>
      <c r="VUI319" s="81"/>
      <c r="VUJ319" s="81"/>
      <c r="VUK319" s="81"/>
      <c r="VUL319" s="81"/>
      <c r="VUM319" s="81"/>
      <c r="VUN319" s="81"/>
      <c r="VUO319" s="81"/>
      <c r="VUP319" s="81"/>
      <c r="VUQ319" s="81"/>
      <c r="VUR319" s="81"/>
      <c r="VUS319" s="81"/>
      <c r="VUT319" s="81"/>
      <c r="VUU319" s="81"/>
      <c r="VUV319" s="81"/>
      <c r="VUW319" s="81"/>
      <c r="VUX319" s="81"/>
      <c r="VUY319" s="81"/>
      <c r="VUZ319" s="81"/>
      <c r="VVA319" s="81"/>
      <c r="VVB319" s="81"/>
      <c r="VVC319" s="81"/>
      <c r="VVD319" s="81"/>
      <c r="VVE319" s="81"/>
      <c r="VVF319" s="81"/>
      <c r="VVG319" s="81"/>
      <c r="VVH319" s="81"/>
      <c r="VVI319" s="81"/>
      <c r="VVJ319" s="81"/>
      <c r="VVK319" s="81"/>
      <c r="VVL319" s="81"/>
      <c r="VVM319" s="81"/>
      <c r="VVN319" s="81"/>
      <c r="VVO319" s="81"/>
      <c r="VVP319" s="81"/>
      <c r="VVQ319" s="81"/>
      <c r="VVR319" s="81"/>
      <c r="VVS319" s="81"/>
      <c r="VVT319" s="81"/>
      <c r="VVU319" s="81"/>
      <c r="VVV319" s="81"/>
      <c r="VVW319" s="81"/>
      <c r="VVX319" s="81"/>
      <c r="VVY319" s="81"/>
      <c r="VVZ319" s="81"/>
      <c r="VWA319" s="81"/>
      <c r="VWB319" s="81"/>
      <c r="VWC319" s="81"/>
      <c r="VWD319" s="81"/>
      <c r="VWE319" s="81"/>
      <c r="VWF319" s="81"/>
      <c r="VWG319" s="81"/>
      <c r="VWH319" s="81"/>
      <c r="VWI319" s="81"/>
      <c r="VWJ319" s="81"/>
      <c r="VWK319" s="81"/>
      <c r="VWL319" s="81"/>
      <c r="VWM319" s="81"/>
      <c r="VWN319" s="81"/>
      <c r="VWO319" s="81"/>
      <c r="VWP319" s="81"/>
      <c r="VWQ319" s="81"/>
      <c r="VWR319" s="81"/>
      <c r="VWS319" s="81"/>
      <c r="VWT319" s="81"/>
      <c r="VWU319" s="81"/>
      <c r="VWV319" s="81"/>
      <c r="VWW319" s="81"/>
      <c r="VWX319" s="81"/>
      <c r="VWY319" s="81"/>
      <c r="VWZ319" s="81"/>
      <c r="VXA319" s="81"/>
      <c r="VXB319" s="81"/>
      <c r="VXC319" s="81"/>
      <c r="VXD319" s="81"/>
      <c r="VXE319" s="81"/>
      <c r="VXF319" s="81"/>
      <c r="VXG319" s="81"/>
      <c r="VXH319" s="81"/>
      <c r="VXI319" s="81"/>
      <c r="VXJ319" s="81"/>
      <c r="VXK319" s="81"/>
      <c r="VXL319" s="81"/>
      <c r="VXM319" s="81"/>
      <c r="VXN319" s="81"/>
      <c r="VXO319" s="81"/>
      <c r="VXP319" s="81"/>
      <c r="VXQ319" s="81"/>
      <c r="VXR319" s="81"/>
      <c r="VXS319" s="81"/>
      <c r="VXT319" s="81"/>
      <c r="VXU319" s="81"/>
      <c r="VXV319" s="81"/>
      <c r="VXW319" s="81"/>
      <c r="VXX319" s="81"/>
      <c r="VXY319" s="81"/>
      <c r="VXZ319" s="81"/>
      <c r="VYA319" s="81"/>
      <c r="VYB319" s="81"/>
      <c r="VYC319" s="81"/>
      <c r="VYD319" s="81"/>
      <c r="VYE319" s="81"/>
      <c r="VYF319" s="81"/>
      <c r="VYG319" s="81"/>
      <c r="VYH319" s="81"/>
      <c r="VYI319" s="81"/>
      <c r="VYJ319" s="81"/>
      <c r="VYK319" s="81"/>
      <c r="VYL319" s="81"/>
      <c r="VYM319" s="81"/>
      <c r="VYN319" s="81"/>
      <c r="VYO319" s="81"/>
      <c r="VYP319" s="81"/>
      <c r="VYQ319" s="81"/>
      <c r="VYR319" s="81"/>
      <c r="VYS319" s="81"/>
      <c r="VYT319" s="81"/>
      <c r="VYU319" s="81"/>
      <c r="VYV319" s="81"/>
      <c r="VYW319" s="81"/>
      <c r="VYX319" s="81"/>
      <c r="VYY319" s="81"/>
      <c r="VYZ319" s="81"/>
      <c r="VZA319" s="81"/>
      <c r="VZB319" s="81"/>
      <c r="VZC319" s="81"/>
      <c r="VZD319" s="81"/>
      <c r="VZE319" s="81"/>
      <c r="VZF319" s="81"/>
      <c r="VZG319" s="81"/>
      <c r="VZH319" s="81"/>
      <c r="VZI319" s="81"/>
      <c r="VZJ319" s="81"/>
      <c r="VZK319" s="81"/>
      <c r="VZL319" s="81"/>
      <c r="VZM319" s="81"/>
      <c r="VZN319" s="81"/>
      <c r="VZO319" s="81"/>
      <c r="VZP319" s="81"/>
      <c r="VZQ319" s="81"/>
      <c r="VZR319" s="81"/>
      <c r="VZS319" s="81"/>
      <c r="VZT319" s="81"/>
      <c r="VZU319" s="81"/>
      <c r="VZV319" s="81"/>
      <c r="VZW319" s="81"/>
      <c r="VZX319" s="81"/>
      <c r="VZY319" s="81"/>
      <c r="VZZ319" s="81"/>
      <c r="WAA319" s="81"/>
      <c r="WAB319" s="81"/>
      <c r="WAC319" s="81"/>
      <c r="WAD319" s="81"/>
      <c r="WAE319" s="81"/>
      <c r="WAF319" s="81"/>
      <c r="WAG319" s="81"/>
      <c r="WAH319" s="81"/>
      <c r="WAI319" s="81"/>
      <c r="WAJ319" s="81"/>
      <c r="WAK319" s="81"/>
      <c r="WAL319" s="81"/>
      <c r="WAM319" s="81"/>
      <c r="WAN319" s="81"/>
      <c r="WAO319" s="81"/>
      <c r="WAP319" s="81"/>
      <c r="WAQ319" s="81"/>
      <c r="WAR319" s="81"/>
      <c r="WAS319" s="81"/>
      <c r="WAT319" s="81"/>
      <c r="WAU319" s="81"/>
      <c r="WAV319" s="81"/>
      <c r="WAW319" s="81"/>
      <c r="WAX319" s="81"/>
      <c r="WAY319" s="81"/>
      <c r="WAZ319" s="81"/>
      <c r="WBA319" s="81"/>
      <c r="WBB319" s="81"/>
      <c r="WBC319" s="81"/>
      <c r="WBD319" s="81"/>
      <c r="WBE319" s="81"/>
      <c r="WBF319" s="81"/>
      <c r="WBG319" s="81"/>
      <c r="WBH319" s="81"/>
      <c r="WBI319" s="81"/>
      <c r="WBJ319" s="81"/>
      <c r="WBK319" s="81"/>
      <c r="WBL319" s="81"/>
      <c r="WBM319" s="81"/>
      <c r="WBN319" s="81"/>
      <c r="WBO319" s="81"/>
      <c r="WBP319" s="81"/>
      <c r="WBQ319" s="81"/>
      <c r="WBR319" s="81"/>
      <c r="WBS319" s="81"/>
      <c r="WBT319" s="81"/>
      <c r="WBU319" s="81"/>
      <c r="WBV319" s="81"/>
      <c r="WBW319" s="81"/>
      <c r="WBX319" s="81"/>
      <c r="WBY319" s="81"/>
      <c r="WBZ319" s="81"/>
      <c r="WCA319" s="81"/>
      <c r="WCB319" s="81"/>
      <c r="WCC319" s="81"/>
      <c r="WCD319" s="81"/>
      <c r="WCE319" s="81"/>
      <c r="WCF319" s="81"/>
      <c r="WCG319" s="81"/>
      <c r="WCH319" s="81"/>
      <c r="WCI319" s="81"/>
      <c r="WCJ319" s="81"/>
      <c r="WCK319" s="81"/>
      <c r="WCL319" s="81"/>
      <c r="WCM319" s="81"/>
      <c r="WCN319" s="81"/>
      <c r="WCO319" s="81"/>
      <c r="WCP319" s="81"/>
      <c r="WCQ319" s="81"/>
      <c r="WCR319" s="81"/>
      <c r="WCS319" s="81"/>
      <c r="WCT319" s="81"/>
      <c r="WCU319" s="81"/>
      <c r="WCV319" s="81"/>
      <c r="WCW319" s="81"/>
      <c r="WCX319" s="81"/>
      <c r="WCY319" s="81"/>
      <c r="WCZ319" s="81"/>
      <c r="WDA319" s="81"/>
      <c r="WDB319" s="81"/>
      <c r="WDC319" s="81"/>
      <c r="WDD319" s="81"/>
      <c r="WDE319" s="81"/>
      <c r="WDF319" s="81"/>
      <c r="WDG319" s="81"/>
      <c r="WDH319" s="81"/>
      <c r="WDI319" s="81"/>
      <c r="WDJ319" s="81"/>
      <c r="WDK319" s="81"/>
      <c r="WDL319" s="81"/>
      <c r="WDM319" s="81"/>
      <c r="WDN319" s="81"/>
      <c r="WDO319" s="81"/>
      <c r="WDP319" s="81"/>
      <c r="WDQ319" s="81"/>
      <c r="WDR319" s="81"/>
      <c r="WDS319" s="81"/>
      <c r="WDT319" s="81"/>
      <c r="WDU319" s="81"/>
      <c r="WDV319" s="81"/>
      <c r="WDW319" s="81"/>
      <c r="WDX319" s="81"/>
      <c r="WDY319" s="81"/>
      <c r="WDZ319" s="81"/>
      <c r="WEA319" s="81"/>
      <c r="WEB319" s="81"/>
      <c r="WEC319" s="81"/>
      <c r="WED319" s="81"/>
      <c r="WEE319" s="81"/>
      <c r="WEF319" s="81"/>
      <c r="WEG319" s="81"/>
      <c r="WEH319" s="81"/>
      <c r="WEI319" s="81"/>
      <c r="WEJ319" s="81"/>
      <c r="WEK319" s="81"/>
      <c r="WEL319" s="81"/>
      <c r="WEM319" s="81"/>
      <c r="WEN319" s="81"/>
      <c r="WEO319" s="81"/>
      <c r="WEP319" s="81"/>
      <c r="WEQ319" s="81"/>
      <c r="WER319" s="81"/>
      <c r="WES319" s="81"/>
      <c r="WET319" s="81"/>
      <c r="WEU319" s="81"/>
      <c r="WEV319" s="81"/>
      <c r="WEW319" s="81"/>
      <c r="WEX319" s="81"/>
      <c r="WEY319" s="81"/>
      <c r="WEZ319" s="81"/>
      <c r="WFA319" s="81"/>
      <c r="WFB319" s="81"/>
      <c r="WFC319" s="81"/>
      <c r="WFD319" s="81"/>
      <c r="WFE319" s="81"/>
      <c r="WFF319" s="81"/>
      <c r="WFG319" s="81"/>
      <c r="WFH319" s="81"/>
      <c r="WFI319" s="81"/>
      <c r="WFJ319" s="81"/>
      <c r="WFK319" s="81"/>
      <c r="WFL319" s="81"/>
      <c r="WFM319" s="81"/>
      <c r="WFN319" s="81"/>
      <c r="WFO319" s="81"/>
      <c r="WFP319" s="81"/>
      <c r="WFQ319" s="81"/>
      <c r="WFR319" s="81"/>
      <c r="WFS319" s="81"/>
      <c r="WFT319" s="81"/>
      <c r="WFU319" s="81"/>
      <c r="WFV319" s="81"/>
      <c r="WFW319" s="81"/>
      <c r="WFX319" s="81"/>
      <c r="WFY319" s="81"/>
      <c r="WFZ319" s="81"/>
      <c r="WGA319" s="81"/>
      <c r="WGB319" s="81"/>
      <c r="WGC319" s="81"/>
      <c r="WGD319" s="81"/>
      <c r="WGE319" s="81"/>
      <c r="WGF319" s="81"/>
      <c r="WGG319" s="81"/>
      <c r="WGH319" s="81"/>
      <c r="WGI319" s="81"/>
      <c r="WGJ319" s="81"/>
      <c r="WGK319" s="81"/>
      <c r="WGL319" s="81"/>
      <c r="WGM319" s="81"/>
      <c r="WGN319" s="81"/>
      <c r="WGO319" s="81"/>
      <c r="WGP319" s="81"/>
      <c r="WGQ319" s="81"/>
      <c r="WGR319" s="81"/>
      <c r="WGS319" s="81"/>
      <c r="WGT319" s="81"/>
      <c r="WGU319" s="81"/>
      <c r="WGV319" s="81"/>
      <c r="WGW319" s="81"/>
      <c r="WGX319" s="81"/>
      <c r="WGY319" s="81"/>
      <c r="WGZ319" s="81"/>
      <c r="WHA319" s="81"/>
      <c r="WHB319" s="81"/>
      <c r="WHC319" s="81"/>
      <c r="WHD319" s="81"/>
      <c r="WHE319" s="81"/>
      <c r="WHF319" s="81"/>
      <c r="WHG319" s="81"/>
      <c r="WHH319" s="81"/>
      <c r="WHI319" s="81"/>
      <c r="WHJ319" s="81"/>
      <c r="WHK319" s="81"/>
      <c r="WHL319" s="81"/>
      <c r="WHM319" s="81"/>
      <c r="WHN319" s="81"/>
      <c r="WHO319" s="81"/>
      <c r="WHP319" s="81"/>
      <c r="WHQ319" s="81"/>
      <c r="WHR319" s="81"/>
      <c r="WHS319" s="81"/>
      <c r="WHT319" s="81"/>
      <c r="WHU319" s="81"/>
      <c r="WHV319" s="81"/>
      <c r="WHW319" s="81"/>
      <c r="WHX319" s="81"/>
      <c r="WHY319" s="81"/>
      <c r="WHZ319" s="81"/>
      <c r="WIA319" s="81"/>
      <c r="WIB319" s="81"/>
      <c r="WIC319" s="81"/>
      <c r="WID319" s="81"/>
      <c r="WIE319" s="81"/>
      <c r="WIF319" s="81"/>
      <c r="WIG319" s="81"/>
      <c r="WIH319" s="81"/>
      <c r="WII319" s="81"/>
      <c r="WIJ319" s="81"/>
      <c r="WIK319" s="81"/>
      <c r="WIL319" s="81"/>
      <c r="WIM319" s="81"/>
      <c r="WIN319" s="81"/>
      <c r="WIO319" s="81"/>
      <c r="WIP319" s="81"/>
      <c r="WIQ319" s="81"/>
      <c r="WIR319" s="81"/>
      <c r="WIS319" s="81"/>
      <c r="WIT319" s="81"/>
      <c r="WIU319" s="81"/>
      <c r="WIV319" s="81"/>
      <c r="WIW319" s="81"/>
      <c r="WIX319" s="81"/>
      <c r="WIY319" s="81"/>
      <c r="WIZ319" s="81"/>
      <c r="WJA319" s="81"/>
      <c r="WJB319" s="81"/>
      <c r="WJC319" s="81"/>
      <c r="WJD319" s="81"/>
      <c r="WJE319" s="81"/>
      <c r="WJF319" s="81"/>
      <c r="WJG319" s="81"/>
      <c r="WJH319" s="81"/>
      <c r="WJI319" s="81"/>
      <c r="WJJ319" s="81"/>
      <c r="WJK319" s="81"/>
      <c r="WJL319" s="81"/>
      <c r="WJM319" s="81"/>
      <c r="WJN319" s="81"/>
      <c r="WJO319" s="81"/>
      <c r="WJP319" s="81"/>
      <c r="WJQ319" s="81"/>
      <c r="WJR319" s="81"/>
      <c r="WJS319" s="81"/>
      <c r="WJT319" s="81"/>
      <c r="WJU319" s="81"/>
      <c r="WJV319" s="81"/>
      <c r="WJW319" s="81"/>
      <c r="WJX319" s="81"/>
      <c r="WJY319" s="81"/>
      <c r="WJZ319" s="81"/>
      <c r="WKA319" s="81"/>
      <c r="WKB319" s="81"/>
      <c r="WKC319" s="81"/>
      <c r="WKD319" s="81"/>
      <c r="WKE319" s="81"/>
      <c r="WKF319" s="81"/>
      <c r="WKG319" s="81"/>
      <c r="WKH319" s="81"/>
      <c r="WKI319" s="81"/>
      <c r="WKJ319" s="81"/>
      <c r="WKK319" s="81"/>
      <c r="WKL319" s="81"/>
      <c r="WKM319" s="81"/>
      <c r="WKN319" s="81"/>
      <c r="WKO319" s="81"/>
      <c r="WKP319" s="81"/>
      <c r="WKQ319" s="81"/>
      <c r="WKR319" s="81"/>
      <c r="WKS319" s="81"/>
      <c r="WKT319" s="81"/>
      <c r="WKU319" s="81"/>
      <c r="WKV319" s="81"/>
      <c r="WKW319" s="81"/>
      <c r="WKX319" s="81"/>
      <c r="WKY319" s="81"/>
      <c r="WKZ319" s="81"/>
      <c r="WLA319" s="81"/>
      <c r="WLB319" s="81"/>
      <c r="WLC319" s="81"/>
      <c r="WLD319" s="81"/>
      <c r="WLE319" s="81"/>
      <c r="WLF319" s="81"/>
      <c r="WLG319" s="81"/>
      <c r="WLH319" s="81"/>
      <c r="WLI319" s="81"/>
      <c r="WLJ319" s="81"/>
      <c r="WLK319" s="81"/>
      <c r="WLL319" s="81"/>
      <c r="WLM319" s="81"/>
      <c r="WLN319" s="81"/>
      <c r="WLO319" s="81"/>
      <c r="WLP319" s="81"/>
      <c r="WLQ319" s="81"/>
      <c r="WLR319" s="81"/>
      <c r="WLS319" s="81"/>
      <c r="WLT319" s="81"/>
      <c r="WLU319" s="81"/>
      <c r="WLV319" s="81"/>
      <c r="WLW319" s="81"/>
      <c r="WLX319" s="81"/>
      <c r="WLY319" s="81"/>
      <c r="WLZ319" s="81"/>
      <c r="WMA319" s="81"/>
      <c r="WMB319" s="81"/>
      <c r="WMC319" s="81"/>
      <c r="WMD319" s="81"/>
      <c r="WME319" s="81"/>
      <c r="WMF319" s="81"/>
      <c r="WMG319" s="81"/>
      <c r="WMH319" s="81"/>
      <c r="WMI319" s="81"/>
      <c r="WMJ319" s="81"/>
      <c r="WMK319" s="81"/>
      <c r="WML319" s="81"/>
      <c r="WMM319" s="81"/>
      <c r="WMN319" s="81"/>
      <c r="WMO319" s="81"/>
      <c r="WMP319" s="81"/>
      <c r="WMQ319" s="81"/>
      <c r="WMR319" s="81"/>
      <c r="WMS319" s="81"/>
      <c r="WMT319" s="81"/>
      <c r="WMU319" s="81"/>
      <c r="WMV319" s="81"/>
      <c r="WMW319" s="81"/>
      <c r="WMX319" s="81"/>
      <c r="WMY319" s="81"/>
      <c r="WMZ319" s="81"/>
      <c r="WNA319" s="81"/>
      <c r="WNB319" s="81"/>
      <c r="WNC319" s="81"/>
      <c r="WND319" s="81"/>
      <c r="WNE319" s="81"/>
      <c r="WNF319" s="81"/>
      <c r="WNG319" s="81"/>
      <c r="WNH319" s="81"/>
      <c r="WNI319" s="81"/>
      <c r="WNJ319" s="81"/>
      <c r="WNK319" s="81"/>
      <c r="WNL319" s="81"/>
      <c r="WNM319" s="81"/>
      <c r="WNN319" s="81"/>
      <c r="WNO319" s="81"/>
      <c r="WNP319" s="81"/>
      <c r="WNQ319" s="81"/>
      <c r="WNR319" s="81"/>
      <c r="WNS319" s="81"/>
      <c r="WNT319" s="81"/>
      <c r="WNU319" s="81"/>
      <c r="WNV319" s="81"/>
      <c r="WNW319" s="81"/>
      <c r="WNX319" s="81"/>
      <c r="WNY319" s="81"/>
      <c r="WNZ319" s="81"/>
      <c r="WOA319" s="81"/>
      <c r="WOB319" s="81"/>
      <c r="WOC319" s="81"/>
      <c r="WOD319" s="81"/>
      <c r="WOE319" s="81"/>
      <c r="WOF319" s="81"/>
      <c r="WOG319" s="81"/>
      <c r="WOH319" s="81"/>
      <c r="WOI319" s="81"/>
      <c r="WOJ319" s="81"/>
      <c r="WOK319" s="81"/>
      <c r="WOL319" s="81"/>
      <c r="WOM319" s="81"/>
      <c r="WON319" s="81"/>
      <c r="WOO319" s="81"/>
      <c r="WOP319" s="81"/>
      <c r="WOQ319" s="81"/>
      <c r="WOR319" s="81"/>
      <c r="WOS319" s="81"/>
      <c r="WOT319" s="81"/>
      <c r="WOU319" s="81"/>
      <c r="WOV319" s="81"/>
      <c r="WOW319" s="81"/>
      <c r="WOX319" s="81"/>
      <c r="WOY319" s="81"/>
      <c r="WOZ319" s="81"/>
      <c r="WPA319" s="81"/>
      <c r="WPB319" s="81"/>
      <c r="WPC319" s="81"/>
      <c r="WPD319" s="81"/>
      <c r="WPE319" s="81"/>
      <c r="WPF319" s="81"/>
      <c r="WPG319" s="81"/>
      <c r="WPH319" s="81"/>
      <c r="WPI319" s="81"/>
      <c r="WPJ319" s="81"/>
      <c r="WPK319" s="81"/>
      <c r="WPL319" s="81"/>
      <c r="WPM319" s="81"/>
      <c r="WPN319" s="81"/>
      <c r="WPO319" s="81"/>
      <c r="WPP319" s="81"/>
      <c r="WPQ319" s="81"/>
      <c r="WPR319" s="81"/>
      <c r="WPS319" s="81"/>
      <c r="WPT319" s="81"/>
      <c r="WPU319" s="81"/>
      <c r="WPV319" s="81"/>
      <c r="WPW319" s="81"/>
      <c r="WPX319" s="81"/>
      <c r="WPY319" s="81"/>
      <c r="WPZ319" s="81"/>
      <c r="WQA319" s="81"/>
      <c r="WQB319" s="81"/>
      <c r="WQC319" s="81"/>
      <c r="WQD319" s="81"/>
      <c r="WQE319" s="81"/>
      <c r="WQF319" s="81"/>
      <c r="WQG319" s="81"/>
      <c r="WQH319" s="81"/>
      <c r="WQI319" s="81"/>
      <c r="WQJ319" s="81"/>
      <c r="WQK319" s="81"/>
      <c r="WQL319" s="81"/>
      <c r="WQM319" s="81"/>
      <c r="WQN319" s="81"/>
      <c r="WQO319" s="81"/>
      <c r="WQP319" s="81"/>
      <c r="WQQ319" s="81"/>
      <c r="WQR319" s="81"/>
      <c r="WQS319" s="81"/>
      <c r="WQT319" s="81"/>
      <c r="WQU319" s="81"/>
      <c r="WQV319" s="81"/>
      <c r="WQW319" s="81"/>
      <c r="WQX319" s="81"/>
      <c r="WQY319" s="81"/>
      <c r="WQZ319" s="81"/>
      <c r="WRA319" s="81"/>
      <c r="WRB319" s="81"/>
      <c r="WRC319" s="81"/>
      <c r="WRD319" s="81"/>
      <c r="WRE319" s="81"/>
      <c r="WRF319" s="81"/>
      <c r="WRG319" s="81"/>
      <c r="WRH319" s="81"/>
      <c r="WRI319" s="81"/>
      <c r="WRJ319" s="81"/>
      <c r="WRK319" s="81"/>
      <c r="WRL319" s="81"/>
      <c r="WRM319" s="81"/>
      <c r="WRN319" s="81"/>
      <c r="WRO319" s="81"/>
      <c r="WRP319" s="81"/>
      <c r="WRQ319" s="81"/>
      <c r="WRR319" s="81"/>
      <c r="WRS319" s="81"/>
      <c r="WRT319" s="81"/>
      <c r="WRU319" s="81"/>
      <c r="WRV319" s="81"/>
      <c r="WRW319" s="81"/>
      <c r="WRX319" s="81"/>
      <c r="WRY319" s="81"/>
      <c r="WRZ319" s="81"/>
      <c r="WSA319" s="81"/>
      <c r="WSB319" s="81"/>
      <c r="WSC319" s="81"/>
      <c r="WSD319" s="81"/>
      <c r="WSE319" s="81"/>
      <c r="WSF319" s="81"/>
      <c r="WSG319" s="81"/>
      <c r="WSH319" s="81"/>
      <c r="WSI319" s="81"/>
      <c r="WSJ319" s="81"/>
      <c r="WSK319" s="81"/>
      <c r="WSL319" s="81"/>
      <c r="WSM319" s="81"/>
      <c r="WSN319" s="81"/>
      <c r="WSO319" s="81"/>
      <c r="WSP319" s="81"/>
      <c r="WSQ319" s="81"/>
      <c r="WSR319" s="81"/>
      <c r="WSS319" s="81"/>
      <c r="WST319" s="81"/>
      <c r="WSU319" s="81"/>
      <c r="WSV319" s="81"/>
      <c r="WSW319" s="81"/>
      <c r="WSX319" s="81"/>
      <c r="WSY319" s="81"/>
      <c r="WSZ319" s="81"/>
      <c r="WTA319" s="81"/>
      <c r="WTB319" s="81"/>
      <c r="WTC319" s="81"/>
      <c r="WTD319" s="81"/>
      <c r="WTE319" s="81"/>
      <c r="WTF319" s="81"/>
      <c r="WTG319" s="81"/>
      <c r="WTH319" s="81"/>
      <c r="WTI319" s="81"/>
      <c r="WTJ319" s="81"/>
      <c r="WTK319" s="81"/>
      <c r="WTL319" s="81"/>
      <c r="WTM319" s="81"/>
      <c r="WTN319" s="81"/>
      <c r="WTO319" s="81"/>
      <c r="WTP319" s="81"/>
      <c r="WTQ319" s="81"/>
      <c r="WTR319" s="81"/>
      <c r="WTS319" s="81"/>
      <c r="WTT319" s="81"/>
      <c r="WTU319" s="81"/>
      <c r="WTV319" s="81"/>
      <c r="WTW319" s="81"/>
      <c r="WTX319" s="81"/>
      <c r="WTY319" s="81"/>
      <c r="WTZ319" s="81"/>
      <c r="WUA319" s="81"/>
      <c r="WUB319" s="81"/>
      <c r="WUC319" s="81"/>
      <c r="WUD319" s="81"/>
      <c r="WUE319" s="81"/>
      <c r="WUF319" s="81"/>
      <c r="WUG319" s="81"/>
      <c r="WUH319" s="81"/>
      <c r="WUI319" s="81"/>
      <c r="WUJ319" s="81"/>
      <c r="WUK319" s="81"/>
      <c r="WUL319" s="81"/>
      <c r="WUM319" s="81"/>
      <c r="WUN319" s="81"/>
      <c r="WUO319" s="81"/>
      <c r="WUP319" s="81"/>
      <c r="WUQ319" s="81"/>
      <c r="WUR319" s="81"/>
      <c r="WUS319" s="81"/>
      <c r="WUT319" s="81"/>
      <c r="WUU319" s="81"/>
      <c r="WUV319" s="81"/>
      <c r="WUW319" s="81"/>
      <c r="WUX319" s="81"/>
      <c r="WUY319" s="81"/>
      <c r="WUZ319" s="81"/>
      <c r="WVA319" s="81"/>
      <c r="WVB319" s="81"/>
      <c r="WVC319" s="81"/>
      <c r="WVD319" s="81"/>
      <c r="WVE319" s="81"/>
      <c r="WVF319" s="81"/>
      <c r="WVG319" s="81"/>
      <c r="WVH319" s="81"/>
      <c r="WVI319" s="81"/>
      <c r="WVJ319" s="81"/>
      <c r="WVK319" s="81"/>
      <c r="WVL319" s="81"/>
      <c r="WVM319" s="81"/>
      <c r="WVN319" s="81"/>
      <c r="WVO319" s="81"/>
      <c r="WVP319" s="81"/>
      <c r="WVQ319" s="81"/>
      <c r="WVR319" s="81"/>
      <c r="WVS319" s="81"/>
      <c r="WVT319" s="81"/>
      <c r="WVU319" s="81"/>
      <c r="WVV319" s="81"/>
      <c r="WVW319" s="81"/>
      <c r="WVX319" s="81"/>
      <c r="WVY319" s="81"/>
      <c r="WVZ319" s="81"/>
      <c r="WWA319" s="81"/>
      <c r="WWB319" s="81"/>
      <c r="WWC319" s="81"/>
      <c r="WWD319" s="81"/>
      <c r="WWE319" s="81"/>
      <c r="WWF319" s="81"/>
      <c r="WWG319" s="81"/>
      <c r="WWH319" s="81"/>
      <c r="WWI319" s="81"/>
      <c r="WWJ319" s="81"/>
      <c r="WWK319" s="81"/>
      <c r="WWL319" s="81"/>
      <c r="WWM319" s="81"/>
      <c r="WWN319" s="81"/>
      <c r="WWO319" s="81"/>
      <c r="WWP319" s="81"/>
      <c r="WWQ319" s="81"/>
      <c r="WWR319" s="81"/>
      <c r="WWS319" s="81"/>
      <c r="WWT319" s="81"/>
      <c r="WWU319" s="81"/>
      <c r="WWV319" s="81"/>
      <c r="WWW319" s="81"/>
      <c r="WWX319" s="81"/>
      <c r="WWY319" s="81"/>
      <c r="WWZ319" s="81"/>
      <c r="WXA319" s="81"/>
      <c r="WXB319" s="81"/>
      <c r="WXC319" s="81"/>
      <c r="WXD319" s="81"/>
      <c r="WXE319" s="81"/>
      <c r="WXF319" s="81"/>
      <c r="WXG319" s="81"/>
      <c r="WXH319" s="81"/>
      <c r="WXI319" s="81"/>
      <c r="WXJ319" s="81"/>
      <c r="WXK319" s="81"/>
      <c r="WXL319" s="81"/>
      <c r="WXM319" s="81"/>
      <c r="WXN319" s="81"/>
      <c r="WXO319" s="81"/>
      <c r="WXP319" s="81"/>
      <c r="WXQ319" s="81"/>
      <c r="WXR319" s="81"/>
      <c r="WXS319" s="81"/>
      <c r="WXT319" s="81"/>
      <c r="WXU319" s="81"/>
      <c r="WXV319" s="81"/>
      <c r="WXW319" s="81"/>
      <c r="WXX319" s="81"/>
      <c r="WXY319" s="81"/>
      <c r="WXZ319" s="81"/>
      <c r="WYA319" s="81"/>
      <c r="WYB319" s="81"/>
      <c r="WYC319" s="81"/>
      <c r="WYD319" s="81"/>
      <c r="WYE319" s="81"/>
      <c r="WYF319" s="81"/>
      <c r="WYG319" s="81"/>
      <c r="WYH319" s="81"/>
      <c r="WYI319" s="81"/>
      <c r="WYJ319" s="81"/>
      <c r="WYK319" s="81"/>
      <c r="WYL319" s="81"/>
      <c r="WYM319" s="81"/>
      <c r="WYN319" s="81"/>
      <c r="WYO319" s="81"/>
      <c r="WYP319" s="81"/>
      <c r="WYQ319" s="81"/>
      <c r="WYR319" s="81"/>
      <c r="WYS319" s="81"/>
      <c r="WYT319" s="81"/>
      <c r="WYU319" s="81"/>
      <c r="WYV319" s="81"/>
      <c r="WYW319" s="81"/>
      <c r="WYX319" s="81"/>
      <c r="WYY319" s="81"/>
      <c r="WYZ319" s="81"/>
      <c r="WZA319" s="81"/>
      <c r="WZB319" s="81"/>
      <c r="WZC319" s="81"/>
      <c r="WZD319" s="81"/>
      <c r="WZE319" s="81"/>
      <c r="WZF319" s="81"/>
      <c r="WZG319" s="81"/>
      <c r="WZH319" s="81"/>
      <c r="WZI319" s="81"/>
      <c r="WZJ319" s="81"/>
      <c r="WZK319" s="81"/>
      <c r="WZL319" s="81"/>
      <c r="WZM319" s="81"/>
      <c r="WZN319" s="81"/>
      <c r="WZO319" s="81"/>
      <c r="WZP319" s="81"/>
      <c r="WZQ319" s="81"/>
      <c r="WZR319" s="81"/>
      <c r="WZS319" s="81"/>
      <c r="WZT319" s="81"/>
      <c r="WZU319" s="81"/>
      <c r="WZV319" s="81"/>
      <c r="WZW319" s="81"/>
      <c r="WZX319" s="81"/>
      <c r="WZY319" s="81"/>
      <c r="WZZ319" s="81"/>
      <c r="XAA319" s="81"/>
      <c r="XAB319" s="81"/>
      <c r="XAC319" s="81"/>
      <c r="XAD319" s="81"/>
      <c r="XAE319" s="81"/>
      <c r="XAF319" s="81"/>
      <c r="XAG319" s="81"/>
      <c r="XAH319" s="81"/>
      <c r="XAI319" s="81"/>
      <c r="XAJ319" s="81"/>
      <c r="XAK319" s="81"/>
      <c r="XAL319" s="81"/>
      <c r="XAM319" s="81"/>
      <c r="XAN319" s="81"/>
      <c r="XAO319" s="81"/>
      <c r="XAP319" s="81"/>
      <c r="XAQ319" s="81"/>
      <c r="XAR319" s="81"/>
      <c r="XAS319" s="81"/>
      <c r="XAT319" s="81"/>
      <c r="XAU319" s="81"/>
      <c r="XAV319" s="81"/>
      <c r="XAW319" s="81"/>
      <c r="XAX319" s="81"/>
      <c r="XAY319" s="81"/>
      <c r="XAZ319" s="81"/>
      <c r="XBA319" s="81"/>
      <c r="XBB319" s="81"/>
      <c r="XBC319" s="81"/>
      <c r="XBD319" s="81"/>
      <c r="XBE319" s="81"/>
      <c r="XBF319" s="81"/>
      <c r="XBG319" s="81"/>
      <c r="XBH319" s="81"/>
      <c r="XBI319" s="81"/>
      <c r="XBJ319" s="81"/>
      <c r="XBK319" s="81"/>
      <c r="XBL319" s="81"/>
      <c r="XBM319" s="81"/>
      <c r="XBN319" s="81"/>
      <c r="XBO319" s="81"/>
      <c r="XBP319" s="81"/>
      <c r="XBQ319" s="81"/>
      <c r="XBR319" s="81"/>
      <c r="XBS319" s="81"/>
      <c r="XBT319" s="81"/>
      <c r="XBU319" s="81"/>
      <c r="XBV319" s="81"/>
      <c r="XBW319" s="81"/>
      <c r="XBX319" s="81"/>
      <c r="XBY319" s="81"/>
      <c r="XBZ319" s="81"/>
      <c r="XCA319" s="81"/>
      <c r="XCB319" s="81"/>
      <c r="XCC319" s="81"/>
      <c r="XCD319" s="81"/>
      <c r="XCE319" s="81"/>
      <c r="XCF319" s="81"/>
      <c r="XCG319" s="81"/>
      <c r="XCH319" s="81"/>
      <c r="XCI319" s="81"/>
      <c r="XCJ319" s="81"/>
      <c r="XCK319" s="81"/>
      <c r="XCL319" s="81"/>
      <c r="XCM319" s="81"/>
      <c r="XCN319" s="81"/>
      <c r="XCO319" s="81"/>
      <c r="XCP319" s="81"/>
      <c r="XCQ319" s="81"/>
      <c r="XCR319" s="81"/>
      <c r="XCS319" s="81"/>
      <c r="XCT319" s="81"/>
      <c r="XCU319" s="81"/>
      <c r="XCV319" s="81"/>
      <c r="XCW319" s="81"/>
      <c r="XCX319" s="81"/>
      <c r="XCY319" s="81"/>
      <c r="XCZ319" s="81"/>
      <c r="XDA319" s="81"/>
      <c r="XDB319" s="81"/>
      <c r="XDC319" s="81"/>
      <c r="XDD319" s="81"/>
      <c r="XDE319" s="81"/>
      <c r="XDF319" s="81"/>
      <c r="XDG319" s="81"/>
      <c r="XDH319" s="81"/>
      <c r="XDI319" s="81"/>
      <c r="XDJ319" s="81"/>
      <c r="XDK319" s="81"/>
      <c r="XDL319" s="81"/>
      <c r="XDM319" s="81"/>
      <c r="XDN319" s="81"/>
      <c r="XDO319" s="81"/>
      <c r="XDP319" s="81"/>
      <c r="XDQ319" s="81"/>
      <c r="XDR319" s="81"/>
      <c r="XDS319" s="81"/>
      <c r="XDT319" s="81"/>
      <c r="XDU319" s="81"/>
      <c r="XDV319" s="81"/>
      <c r="XDW319" s="81"/>
      <c r="XDX319" s="81"/>
      <c r="XDY319" s="81"/>
      <c r="XDZ319" s="81"/>
      <c r="XEA319" s="81"/>
      <c r="XEB319" s="81"/>
      <c r="XEC319" s="81"/>
      <c r="XED319" s="81"/>
      <c r="XEE319" s="81"/>
      <c r="XEF319" s="81"/>
      <c r="XEG319" s="81"/>
      <c r="XEH319" s="81"/>
      <c r="XEI319" s="81"/>
      <c r="XEJ319" s="81"/>
      <c r="XEK319" s="81"/>
      <c r="XEL319" s="81"/>
      <c r="XEM319" s="81"/>
      <c r="XEN319" s="81"/>
      <c r="XEO319" s="81"/>
      <c r="XEP319" s="81"/>
      <c r="XEQ319" s="81"/>
      <c r="XER319" s="81"/>
      <c r="XES319" s="81"/>
      <c r="XET319" s="81"/>
      <c r="XEU319" s="81"/>
      <c r="XEV319" s="81"/>
      <c r="XEW319" s="81"/>
      <c r="XEX319" s="81"/>
      <c r="XEY319" s="81"/>
      <c r="XEZ319" s="81"/>
      <c r="XFA319" s="81"/>
      <c r="XFB319" s="81"/>
      <c r="XFC319" s="81"/>
      <c r="XFD319" s="81"/>
    </row>
    <row r="321" spans="4:16384" ht="13.9">
      <c r="G321" s="29"/>
      <c r="I321" s="11" t="s">
        <v>3615</v>
      </c>
      <c r="M321" s="11" t="s">
        <v>1828</v>
      </c>
      <c r="N321" s="389"/>
      <c r="O321" s="389"/>
      <c r="P321" s="389"/>
      <c r="Q321" s="389"/>
      <c r="R321" s="389"/>
    </row>
    <row r="322" spans="4:16384">
      <c r="G322" s="740"/>
      <c r="I322" s="740" t="s">
        <v>3616</v>
      </c>
      <c r="M322" s="11" t="s">
        <v>1828</v>
      </c>
      <c r="N322" s="389"/>
      <c r="O322" s="389"/>
      <c r="P322" s="389"/>
      <c r="Q322" s="389"/>
      <c r="R322" s="389"/>
    </row>
    <row r="323" spans="4:16384" ht="14.25" customHeight="1">
      <c r="G323" s="29"/>
      <c r="I323" s="29" t="s">
        <v>3626</v>
      </c>
      <c r="M323" s="11" t="s">
        <v>1828</v>
      </c>
      <c r="N323" s="488">
        <f>SUM(N321:N322)</f>
        <v>0</v>
      </c>
      <c r="O323" s="488">
        <f t="shared" ref="O323:R323" si="62">SUM(O321:O322)</f>
        <v>0</v>
      </c>
      <c r="P323" s="488">
        <f t="shared" si="62"/>
        <v>0</v>
      </c>
      <c r="Q323" s="488">
        <f t="shared" si="62"/>
        <v>0</v>
      </c>
      <c r="R323" s="488">
        <f t="shared" si="62"/>
        <v>0</v>
      </c>
    </row>
    <row r="324" spans="4:16384" ht="13.9">
      <c r="G324" s="29"/>
      <c r="I324" s="740" t="s">
        <v>3627</v>
      </c>
      <c r="N324" s="389"/>
      <c r="O324" s="389"/>
      <c r="P324" s="389"/>
      <c r="Q324" s="389"/>
      <c r="R324" s="389"/>
    </row>
    <row r="325" spans="4:16384" ht="13.9">
      <c r="G325" s="29"/>
      <c r="I325" s="740" t="s">
        <v>246</v>
      </c>
      <c r="N325" s="389"/>
      <c r="O325" s="389"/>
      <c r="P325" s="389"/>
      <c r="Q325" s="389"/>
      <c r="R325" s="389"/>
    </row>
    <row r="326" spans="4:16384" ht="13.9">
      <c r="G326" s="704"/>
      <c r="I326" s="704" t="s">
        <v>3619</v>
      </c>
      <c r="M326" s="11" t="s">
        <v>1828</v>
      </c>
      <c r="N326" s="488">
        <f>SUM(N324:N325)</f>
        <v>0</v>
      </c>
      <c r="O326" s="488">
        <f t="shared" ref="O326" si="63">SUM(O324:O325)</f>
        <v>0</v>
      </c>
      <c r="P326" s="488">
        <f t="shared" ref="P326" si="64">SUM(P324:P325)</f>
        <v>0</v>
      </c>
      <c r="Q326" s="488">
        <f t="shared" ref="Q326" si="65">SUM(Q324:Q325)</f>
        <v>0</v>
      </c>
      <c r="R326" s="488">
        <f t="shared" ref="R326" si="66">SUM(R324:R325)</f>
        <v>0</v>
      </c>
    </row>
    <row r="327" spans="4:16384" ht="13.9">
      <c r="G327" s="704"/>
      <c r="I327" s="704" t="s">
        <v>3628</v>
      </c>
      <c r="M327" s="11" t="s">
        <v>1828</v>
      </c>
      <c r="N327" s="488">
        <f>N323+N326</f>
        <v>0</v>
      </c>
      <c r="O327" s="488">
        <f t="shared" ref="O327" si="67">O323+O326</f>
        <v>0</v>
      </c>
      <c r="P327" s="488">
        <f t="shared" ref="P327" si="68">P323+P326</f>
        <v>0</v>
      </c>
      <c r="Q327" s="488">
        <f t="shared" ref="Q327" si="69">Q323+Q326</f>
        <v>0</v>
      </c>
      <c r="R327" s="488">
        <f t="shared" ref="R327" si="70">R323+R326</f>
        <v>0</v>
      </c>
    </row>
    <row r="328" spans="4:16384" ht="13.9">
      <c r="G328" s="29"/>
      <c r="I328" s="740" t="s">
        <v>3629</v>
      </c>
      <c r="N328" s="389"/>
      <c r="O328" s="389"/>
      <c r="P328" s="389"/>
      <c r="Q328" s="389"/>
      <c r="R328" s="389"/>
    </row>
    <row r="330" spans="4:16384" s="33" customFormat="1" ht="13.5" customHeight="1">
      <c r="D330" s="80" t="s">
        <v>3632</v>
      </c>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c r="IW330" s="81"/>
      <c r="IX330" s="81"/>
      <c r="IY330" s="81"/>
      <c r="IZ330" s="81"/>
      <c r="JA330" s="81"/>
      <c r="JB330" s="81"/>
      <c r="JC330" s="81"/>
      <c r="JD330" s="81"/>
      <c r="JE330" s="81"/>
      <c r="JF330" s="81"/>
      <c r="JG330" s="81"/>
      <c r="JH330" s="81"/>
      <c r="JI330" s="81"/>
      <c r="JJ330" s="81"/>
      <c r="JK330" s="81"/>
      <c r="JL330" s="81"/>
      <c r="JM330" s="81"/>
      <c r="JN330" s="81"/>
      <c r="JO330" s="81"/>
      <c r="JP330" s="81"/>
      <c r="JQ330" s="81"/>
      <c r="JR330" s="81"/>
      <c r="JS330" s="81"/>
      <c r="JT330" s="81"/>
      <c r="JU330" s="81"/>
      <c r="JV330" s="81"/>
      <c r="JW330" s="81"/>
      <c r="JX330" s="81"/>
      <c r="JY330" s="81"/>
      <c r="JZ330" s="81"/>
      <c r="KA330" s="81"/>
      <c r="KB330" s="81"/>
      <c r="KC330" s="81"/>
      <c r="KD330" s="81"/>
      <c r="KE330" s="81"/>
      <c r="KF330" s="81"/>
      <c r="KG330" s="81"/>
      <c r="KH330" s="81"/>
      <c r="KI330" s="81"/>
      <c r="KJ330" s="81"/>
      <c r="KK330" s="81"/>
      <c r="KL330" s="81"/>
      <c r="KM330" s="81"/>
      <c r="KN330" s="81"/>
      <c r="KO330" s="81"/>
      <c r="KP330" s="81"/>
      <c r="KQ330" s="81"/>
      <c r="KR330" s="81"/>
      <c r="KS330" s="81"/>
      <c r="KT330" s="81"/>
      <c r="KU330" s="81"/>
      <c r="KV330" s="81"/>
      <c r="KW330" s="81"/>
      <c r="KX330" s="81"/>
      <c r="KY330" s="81"/>
      <c r="KZ330" s="81"/>
      <c r="LA330" s="81"/>
      <c r="LB330" s="81"/>
      <c r="LC330" s="81"/>
      <c r="LD330" s="81"/>
      <c r="LE330" s="81"/>
      <c r="LF330" s="81"/>
      <c r="LG330" s="81"/>
      <c r="LH330" s="81"/>
      <c r="LI330" s="81"/>
      <c r="LJ330" s="81"/>
      <c r="LK330" s="81"/>
      <c r="LL330" s="81"/>
      <c r="LM330" s="81"/>
      <c r="LN330" s="81"/>
      <c r="LO330" s="81"/>
      <c r="LP330" s="81"/>
      <c r="LQ330" s="81"/>
      <c r="LR330" s="81"/>
      <c r="LS330" s="81"/>
      <c r="LT330" s="81"/>
      <c r="LU330" s="81"/>
      <c r="LV330" s="81"/>
      <c r="LW330" s="81"/>
      <c r="LX330" s="81"/>
      <c r="LY330" s="81"/>
      <c r="LZ330" s="81"/>
      <c r="MA330" s="81"/>
      <c r="MB330" s="81"/>
      <c r="MC330" s="81"/>
      <c r="MD330" s="81"/>
      <c r="ME330" s="81"/>
      <c r="MF330" s="81"/>
      <c r="MG330" s="81"/>
      <c r="MH330" s="81"/>
      <c r="MI330" s="81"/>
      <c r="MJ330" s="81"/>
      <c r="MK330" s="81"/>
      <c r="ML330" s="81"/>
      <c r="MM330" s="81"/>
      <c r="MN330" s="81"/>
      <c r="MO330" s="81"/>
      <c r="MP330" s="81"/>
      <c r="MQ330" s="81"/>
      <c r="MR330" s="81"/>
      <c r="MS330" s="81"/>
      <c r="MT330" s="81"/>
      <c r="MU330" s="81"/>
      <c r="MV330" s="81"/>
      <c r="MW330" s="81"/>
      <c r="MX330" s="81"/>
      <c r="MY330" s="81"/>
      <c r="MZ330" s="81"/>
      <c r="NA330" s="81"/>
      <c r="NB330" s="81"/>
      <c r="NC330" s="81"/>
      <c r="ND330" s="81"/>
      <c r="NE330" s="81"/>
      <c r="NF330" s="81"/>
      <c r="NG330" s="81"/>
      <c r="NH330" s="81"/>
      <c r="NI330" s="81"/>
      <c r="NJ330" s="81"/>
      <c r="NK330" s="81"/>
      <c r="NL330" s="81"/>
      <c r="NM330" s="81"/>
      <c r="NN330" s="81"/>
      <c r="NO330" s="81"/>
      <c r="NP330" s="81"/>
      <c r="NQ330" s="81"/>
      <c r="NR330" s="81"/>
      <c r="NS330" s="81"/>
      <c r="NT330" s="81"/>
      <c r="NU330" s="81"/>
      <c r="NV330" s="81"/>
      <c r="NW330" s="81"/>
      <c r="NX330" s="81"/>
      <c r="NY330" s="81"/>
      <c r="NZ330" s="81"/>
      <c r="OA330" s="81"/>
      <c r="OB330" s="81"/>
      <c r="OC330" s="81"/>
      <c r="OD330" s="81"/>
      <c r="OE330" s="81"/>
      <c r="OF330" s="81"/>
      <c r="OG330" s="81"/>
      <c r="OH330" s="81"/>
      <c r="OI330" s="81"/>
      <c r="OJ330" s="81"/>
      <c r="OK330" s="81"/>
      <c r="OL330" s="81"/>
      <c r="OM330" s="81"/>
      <c r="ON330" s="81"/>
      <c r="OO330" s="81"/>
      <c r="OP330" s="81"/>
      <c r="OQ330" s="81"/>
      <c r="OR330" s="81"/>
      <c r="OS330" s="81"/>
      <c r="OT330" s="81"/>
      <c r="OU330" s="81"/>
      <c r="OV330" s="81"/>
      <c r="OW330" s="81"/>
      <c r="OX330" s="81"/>
      <c r="OY330" s="81"/>
      <c r="OZ330" s="81"/>
      <c r="PA330" s="81"/>
      <c r="PB330" s="81"/>
      <c r="PC330" s="81"/>
      <c r="PD330" s="81"/>
      <c r="PE330" s="81"/>
      <c r="PF330" s="81"/>
      <c r="PG330" s="81"/>
      <c r="PH330" s="81"/>
      <c r="PI330" s="81"/>
      <c r="PJ330" s="81"/>
      <c r="PK330" s="81"/>
      <c r="PL330" s="81"/>
      <c r="PM330" s="81"/>
      <c r="PN330" s="81"/>
      <c r="PO330" s="81"/>
      <c r="PP330" s="81"/>
      <c r="PQ330" s="81"/>
      <c r="PR330" s="81"/>
      <c r="PS330" s="81"/>
      <c r="PT330" s="81"/>
      <c r="PU330" s="81"/>
      <c r="PV330" s="81"/>
      <c r="PW330" s="81"/>
      <c r="PX330" s="81"/>
      <c r="PY330" s="81"/>
      <c r="PZ330" s="81"/>
      <c r="QA330" s="81"/>
      <c r="QB330" s="81"/>
      <c r="QC330" s="81"/>
      <c r="QD330" s="81"/>
      <c r="QE330" s="81"/>
      <c r="QF330" s="81"/>
      <c r="QG330" s="81"/>
      <c r="QH330" s="81"/>
      <c r="QI330" s="81"/>
      <c r="QJ330" s="81"/>
      <c r="QK330" s="81"/>
      <c r="QL330" s="81"/>
      <c r="QM330" s="81"/>
      <c r="QN330" s="81"/>
      <c r="QO330" s="81"/>
      <c r="QP330" s="81"/>
      <c r="QQ330" s="81"/>
      <c r="QR330" s="81"/>
      <c r="QS330" s="81"/>
      <c r="QT330" s="81"/>
      <c r="QU330" s="81"/>
      <c r="QV330" s="81"/>
      <c r="QW330" s="81"/>
      <c r="QX330" s="81"/>
      <c r="QY330" s="81"/>
      <c r="QZ330" s="81"/>
      <c r="RA330" s="81"/>
      <c r="RB330" s="81"/>
      <c r="RC330" s="81"/>
      <c r="RD330" s="81"/>
      <c r="RE330" s="81"/>
      <c r="RF330" s="81"/>
      <c r="RG330" s="81"/>
      <c r="RH330" s="81"/>
      <c r="RI330" s="81"/>
      <c r="RJ330" s="81"/>
      <c r="RK330" s="81"/>
      <c r="RL330" s="81"/>
      <c r="RM330" s="81"/>
      <c r="RN330" s="81"/>
      <c r="RO330" s="81"/>
      <c r="RP330" s="81"/>
      <c r="RQ330" s="81"/>
      <c r="RR330" s="81"/>
      <c r="RS330" s="81"/>
      <c r="RT330" s="81"/>
      <c r="RU330" s="81"/>
      <c r="RV330" s="81"/>
      <c r="RW330" s="81"/>
      <c r="RX330" s="81"/>
      <c r="RY330" s="81"/>
      <c r="RZ330" s="81"/>
      <c r="SA330" s="81"/>
      <c r="SB330" s="81"/>
      <c r="SC330" s="81"/>
      <c r="SD330" s="81"/>
      <c r="SE330" s="81"/>
      <c r="SF330" s="81"/>
      <c r="SG330" s="81"/>
      <c r="SH330" s="81"/>
      <c r="SI330" s="81"/>
      <c r="SJ330" s="81"/>
      <c r="SK330" s="81"/>
      <c r="SL330" s="81"/>
      <c r="SM330" s="81"/>
      <c r="SN330" s="81"/>
      <c r="SO330" s="81"/>
      <c r="SP330" s="81"/>
      <c r="SQ330" s="81"/>
      <c r="SR330" s="81"/>
      <c r="SS330" s="81"/>
      <c r="ST330" s="81"/>
      <c r="SU330" s="81"/>
      <c r="SV330" s="81"/>
      <c r="SW330" s="81"/>
      <c r="SX330" s="81"/>
      <c r="SY330" s="81"/>
      <c r="SZ330" s="81"/>
      <c r="TA330" s="81"/>
      <c r="TB330" s="81"/>
      <c r="TC330" s="81"/>
      <c r="TD330" s="81"/>
      <c r="TE330" s="81"/>
      <c r="TF330" s="81"/>
      <c r="TG330" s="81"/>
      <c r="TH330" s="81"/>
      <c r="TI330" s="81"/>
      <c r="TJ330" s="81"/>
      <c r="TK330" s="81"/>
      <c r="TL330" s="81"/>
      <c r="TM330" s="81"/>
      <c r="TN330" s="81"/>
      <c r="TO330" s="81"/>
      <c r="TP330" s="81"/>
      <c r="TQ330" s="81"/>
      <c r="TR330" s="81"/>
      <c r="TS330" s="81"/>
      <c r="TT330" s="81"/>
      <c r="TU330" s="81"/>
      <c r="TV330" s="81"/>
      <c r="TW330" s="81"/>
      <c r="TX330" s="81"/>
      <c r="TY330" s="81"/>
      <c r="TZ330" s="81"/>
      <c r="UA330" s="81"/>
      <c r="UB330" s="81"/>
      <c r="UC330" s="81"/>
      <c r="UD330" s="81"/>
      <c r="UE330" s="81"/>
      <c r="UF330" s="81"/>
      <c r="UG330" s="81"/>
      <c r="UH330" s="81"/>
      <c r="UI330" s="81"/>
      <c r="UJ330" s="81"/>
      <c r="UK330" s="81"/>
      <c r="UL330" s="81"/>
      <c r="UM330" s="81"/>
      <c r="UN330" s="81"/>
      <c r="UO330" s="81"/>
      <c r="UP330" s="81"/>
      <c r="UQ330" s="81"/>
      <c r="UR330" s="81"/>
      <c r="US330" s="81"/>
      <c r="UT330" s="81"/>
      <c r="UU330" s="81"/>
      <c r="UV330" s="81"/>
      <c r="UW330" s="81"/>
      <c r="UX330" s="81"/>
      <c r="UY330" s="81"/>
      <c r="UZ330" s="81"/>
      <c r="VA330" s="81"/>
      <c r="VB330" s="81"/>
      <c r="VC330" s="81"/>
      <c r="VD330" s="81"/>
      <c r="VE330" s="81"/>
      <c r="VF330" s="81"/>
      <c r="VG330" s="81"/>
      <c r="VH330" s="81"/>
      <c r="VI330" s="81"/>
      <c r="VJ330" s="81"/>
      <c r="VK330" s="81"/>
      <c r="VL330" s="81"/>
      <c r="VM330" s="81"/>
      <c r="VN330" s="81"/>
      <c r="VO330" s="81"/>
      <c r="VP330" s="81"/>
      <c r="VQ330" s="81"/>
      <c r="VR330" s="81"/>
      <c r="VS330" s="81"/>
      <c r="VT330" s="81"/>
      <c r="VU330" s="81"/>
      <c r="VV330" s="81"/>
      <c r="VW330" s="81"/>
      <c r="VX330" s="81"/>
      <c r="VY330" s="81"/>
      <c r="VZ330" s="81"/>
      <c r="WA330" s="81"/>
      <c r="WB330" s="81"/>
      <c r="WC330" s="81"/>
      <c r="WD330" s="81"/>
      <c r="WE330" s="81"/>
      <c r="WF330" s="81"/>
      <c r="WG330" s="81"/>
      <c r="WH330" s="81"/>
      <c r="WI330" s="81"/>
      <c r="WJ330" s="81"/>
      <c r="WK330" s="81"/>
      <c r="WL330" s="81"/>
      <c r="WM330" s="81"/>
      <c r="WN330" s="81"/>
      <c r="WO330" s="81"/>
      <c r="WP330" s="81"/>
      <c r="WQ330" s="81"/>
      <c r="WR330" s="81"/>
      <c r="WS330" s="81"/>
      <c r="WT330" s="81"/>
      <c r="WU330" s="81"/>
      <c r="WV330" s="81"/>
      <c r="WW330" s="81"/>
      <c r="WX330" s="81"/>
      <c r="WY330" s="81"/>
      <c r="WZ330" s="81"/>
      <c r="XA330" s="81"/>
      <c r="XB330" s="81"/>
      <c r="XC330" s="81"/>
      <c r="XD330" s="81"/>
      <c r="XE330" s="81"/>
      <c r="XF330" s="81"/>
      <c r="XG330" s="81"/>
      <c r="XH330" s="81"/>
      <c r="XI330" s="81"/>
      <c r="XJ330" s="81"/>
      <c r="XK330" s="81"/>
      <c r="XL330" s="81"/>
      <c r="XM330" s="81"/>
      <c r="XN330" s="81"/>
      <c r="XO330" s="81"/>
      <c r="XP330" s="81"/>
      <c r="XQ330" s="81"/>
      <c r="XR330" s="81"/>
      <c r="XS330" s="81"/>
      <c r="XT330" s="81"/>
      <c r="XU330" s="81"/>
      <c r="XV330" s="81"/>
      <c r="XW330" s="81"/>
      <c r="XX330" s="81"/>
      <c r="XY330" s="81"/>
      <c r="XZ330" s="81"/>
      <c r="YA330" s="81"/>
      <c r="YB330" s="81"/>
      <c r="YC330" s="81"/>
      <c r="YD330" s="81"/>
      <c r="YE330" s="81"/>
      <c r="YF330" s="81"/>
      <c r="YG330" s="81"/>
      <c r="YH330" s="81"/>
      <c r="YI330" s="81"/>
      <c r="YJ330" s="81"/>
      <c r="YK330" s="81"/>
      <c r="YL330" s="81"/>
      <c r="YM330" s="81"/>
      <c r="YN330" s="81"/>
      <c r="YO330" s="81"/>
      <c r="YP330" s="81"/>
      <c r="YQ330" s="81"/>
      <c r="YR330" s="81"/>
      <c r="YS330" s="81"/>
      <c r="YT330" s="81"/>
      <c r="YU330" s="81"/>
      <c r="YV330" s="81"/>
      <c r="YW330" s="81"/>
      <c r="YX330" s="81"/>
      <c r="YY330" s="81"/>
      <c r="YZ330" s="81"/>
      <c r="ZA330" s="81"/>
      <c r="ZB330" s="81"/>
      <c r="ZC330" s="81"/>
      <c r="ZD330" s="81"/>
      <c r="ZE330" s="81"/>
      <c r="ZF330" s="81"/>
      <c r="ZG330" s="81"/>
      <c r="ZH330" s="81"/>
      <c r="ZI330" s="81"/>
      <c r="ZJ330" s="81"/>
      <c r="ZK330" s="81"/>
      <c r="ZL330" s="81"/>
      <c r="ZM330" s="81"/>
      <c r="ZN330" s="81"/>
      <c r="ZO330" s="81"/>
      <c r="ZP330" s="81"/>
      <c r="ZQ330" s="81"/>
      <c r="ZR330" s="81"/>
      <c r="ZS330" s="81"/>
      <c r="ZT330" s="81"/>
      <c r="ZU330" s="81"/>
      <c r="ZV330" s="81"/>
      <c r="ZW330" s="81"/>
      <c r="ZX330" s="81"/>
      <c r="ZY330" s="81"/>
      <c r="ZZ330" s="81"/>
      <c r="AAA330" s="81"/>
      <c r="AAB330" s="81"/>
      <c r="AAC330" s="81"/>
      <c r="AAD330" s="81"/>
      <c r="AAE330" s="81"/>
      <c r="AAF330" s="81"/>
      <c r="AAG330" s="81"/>
      <c r="AAH330" s="81"/>
      <c r="AAI330" s="81"/>
      <c r="AAJ330" s="81"/>
      <c r="AAK330" s="81"/>
      <c r="AAL330" s="81"/>
      <c r="AAM330" s="81"/>
      <c r="AAN330" s="81"/>
      <c r="AAO330" s="81"/>
      <c r="AAP330" s="81"/>
      <c r="AAQ330" s="81"/>
      <c r="AAR330" s="81"/>
      <c r="AAS330" s="81"/>
      <c r="AAT330" s="81"/>
      <c r="AAU330" s="81"/>
      <c r="AAV330" s="81"/>
      <c r="AAW330" s="81"/>
      <c r="AAX330" s="81"/>
      <c r="AAY330" s="81"/>
      <c r="AAZ330" s="81"/>
      <c r="ABA330" s="81"/>
      <c r="ABB330" s="81"/>
      <c r="ABC330" s="81"/>
      <c r="ABD330" s="81"/>
      <c r="ABE330" s="81"/>
      <c r="ABF330" s="81"/>
      <c r="ABG330" s="81"/>
      <c r="ABH330" s="81"/>
      <c r="ABI330" s="81"/>
      <c r="ABJ330" s="81"/>
      <c r="ABK330" s="81"/>
      <c r="ABL330" s="81"/>
      <c r="ABM330" s="81"/>
      <c r="ABN330" s="81"/>
      <c r="ABO330" s="81"/>
      <c r="ABP330" s="81"/>
      <c r="ABQ330" s="81"/>
      <c r="ABR330" s="81"/>
      <c r="ABS330" s="81"/>
      <c r="ABT330" s="81"/>
      <c r="ABU330" s="81"/>
      <c r="ABV330" s="81"/>
      <c r="ABW330" s="81"/>
      <c r="ABX330" s="81"/>
      <c r="ABY330" s="81"/>
      <c r="ABZ330" s="81"/>
      <c r="ACA330" s="81"/>
      <c r="ACB330" s="81"/>
      <c r="ACC330" s="81"/>
      <c r="ACD330" s="81"/>
      <c r="ACE330" s="81"/>
      <c r="ACF330" s="81"/>
      <c r="ACG330" s="81"/>
      <c r="ACH330" s="81"/>
      <c r="ACI330" s="81"/>
      <c r="ACJ330" s="81"/>
      <c r="ACK330" s="81"/>
      <c r="ACL330" s="81"/>
      <c r="ACM330" s="81"/>
      <c r="ACN330" s="81"/>
      <c r="ACO330" s="81"/>
      <c r="ACP330" s="81"/>
      <c r="ACQ330" s="81"/>
      <c r="ACR330" s="81"/>
      <c r="ACS330" s="81"/>
      <c r="ACT330" s="81"/>
      <c r="ACU330" s="81"/>
      <c r="ACV330" s="81"/>
      <c r="ACW330" s="81"/>
      <c r="ACX330" s="81"/>
      <c r="ACY330" s="81"/>
      <c r="ACZ330" s="81"/>
      <c r="ADA330" s="81"/>
      <c r="ADB330" s="81"/>
      <c r="ADC330" s="81"/>
      <c r="ADD330" s="81"/>
      <c r="ADE330" s="81"/>
      <c r="ADF330" s="81"/>
      <c r="ADG330" s="81"/>
      <c r="ADH330" s="81"/>
      <c r="ADI330" s="81"/>
      <c r="ADJ330" s="81"/>
      <c r="ADK330" s="81"/>
      <c r="ADL330" s="81"/>
      <c r="ADM330" s="81"/>
      <c r="ADN330" s="81"/>
      <c r="ADO330" s="81"/>
      <c r="ADP330" s="81"/>
      <c r="ADQ330" s="81"/>
      <c r="ADR330" s="81"/>
      <c r="ADS330" s="81"/>
      <c r="ADT330" s="81"/>
      <c r="ADU330" s="81"/>
      <c r="ADV330" s="81"/>
      <c r="ADW330" s="81"/>
      <c r="ADX330" s="81"/>
      <c r="ADY330" s="81"/>
      <c r="ADZ330" s="81"/>
      <c r="AEA330" s="81"/>
      <c r="AEB330" s="81"/>
      <c r="AEC330" s="81"/>
      <c r="AED330" s="81"/>
      <c r="AEE330" s="81"/>
      <c r="AEF330" s="81"/>
      <c r="AEG330" s="81"/>
      <c r="AEH330" s="81"/>
      <c r="AEI330" s="81"/>
      <c r="AEJ330" s="81"/>
      <c r="AEK330" s="81"/>
      <c r="AEL330" s="81"/>
      <c r="AEM330" s="81"/>
      <c r="AEN330" s="81"/>
      <c r="AEO330" s="81"/>
      <c r="AEP330" s="81"/>
      <c r="AEQ330" s="81"/>
      <c r="AER330" s="81"/>
      <c r="AES330" s="81"/>
      <c r="AET330" s="81"/>
      <c r="AEU330" s="81"/>
      <c r="AEV330" s="81"/>
      <c r="AEW330" s="81"/>
      <c r="AEX330" s="81"/>
      <c r="AEY330" s="81"/>
      <c r="AEZ330" s="81"/>
      <c r="AFA330" s="81"/>
      <c r="AFB330" s="81"/>
      <c r="AFC330" s="81"/>
      <c r="AFD330" s="81"/>
      <c r="AFE330" s="81"/>
      <c r="AFF330" s="81"/>
      <c r="AFG330" s="81"/>
      <c r="AFH330" s="81"/>
      <c r="AFI330" s="81"/>
      <c r="AFJ330" s="81"/>
      <c r="AFK330" s="81"/>
      <c r="AFL330" s="81"/>
      <c r="AFM330" s="81"/>
      <c r="AFN330" s="81"/>
      <c r="AFO330" s="81"/>
      <c r="AFP330" s="81"/>
      <c r="AFQ330" s="81"/>
      <c r="AFR330" s="81"/>
      <c r="AFS330" s="81"/>
      <c r="AFT330" s="81"/>
      <c r="AFU330" s="81"/>
      <c r="AFV330" s="81"/>
      <c r="AFW330" s="81"/>
      <c r="AFX330" s="81"/>
      <c r="AFY330" s="81"/>
      <c r="AFZ330" s="81"/>
      <c r="AGA330" s="81"/>
      <c r="AGB330" s="81"/>
      <c r="AGC330" s="81"/>
      <c r="AGD330" s="81"/>
      <c r="AGE330" s="81"/>
      <c r="AGF330" s="81"/>
      <c r="AGG330" s="81"/>
      <c r="AGH330" s="81"/>
      <c r="AGI330" s="81"/>
      <c r="AGJ330" s="81"/>
      <c r="AGK330" s="81"/>
      <c r="AGL330" s="81"/>
      <c r="AGM330" s="81"/>
      <c r="AGN330" s="81"/>
      <c r="AGO330" s="81"/>
      <c r="AGP330" s="81"/>
      <c r="AGQ330" s="81"/>
      <c r="AGR330" s="81"/>
      <c r="AGS330" s="81"/>
      <c r="AGT330" s="81"/>
      <c r="AGU330" s="81"/>
      <c r="AGV330" s="81"/>
      <c r="AGW330" s="81"/>
      <c r="AGX330" s="81"/>
      <c r="AGY330" s="81"/>
      <c r="AGZ330" s="81"/>
      <c r="AHA330" s="81"/>
      <c r="AHB330" s="81"/>
      <c r="AHC330" s="81"/>
      <c r="AHD330" s="81"/>
      <c r="AHE330" s="81"/>
      <c r="AHF330" s="81"/>
      <c r="AHG330" s="81"/>
      <c r="AHH330" s="81"/>
      <c r="AHI330" s="81"/>
      <c r="AHJ330" s="81"/>
      <c r="AHK330" s="81"/>
      <c r="AHL330" s="81"/>
      <c r="AHM330" s="81"/>
      <c r="AHN330" s="81"/>
      <c r="AHO330" s="81"/>
      <c r="AHP330" s="81"/>
      <c r="AHQ330" s="81"/>
      <c r="AHR330" s="81"/>
      <c r="AHS330" s="81"/>
      <c r="AHT330" s="81"/>
      <c r="AHU330" s="81"/>
      <c r="AHV330" s="81"/>
      <c r="AHW330" s="81"/>
      <c r="AHX330" s="81"/>
      <c r="AHY330" s="81"/>
      <c r="AHZ330" s="81"/>
      <c r="AIA330" s="81"/>
      <c r="AIB330" s="81"/>
      <c r="AIC330" s="81"/>
      <c r="AID330" s="81"/>
      <c r="AIE330" s="81"/>
      <c r="AIF330" s="81"/>
      <c r="AIG330" s="81"/>
      <c r="AIH330" s="81"/>
      <c r="AII330" s="81"/>
      <c r="AIJ330" s="81"/>
      <c r="AIK330" s="81"/>
      <c r="AIL330" s="81"/>
      <c r="AIM330" s="81"/>
      <c r="AIN330" s="81"/>
      <c r="AIO330" s="81"/>
      <c r="AIP330" s="81"/>
      <c r="AIQ330" s="81"/>
      <c r="AIR330" s="81"/>
      <c r="AIS330" s="81"/>
      <c r="AIT330" s="81"/>
      <c r="AIU330" s="81"/>
      <c r="AIV330" s="81"/>
      <c r="AIW330" s="81"/>
      <c r="AIX330" s="81"/>
      <c r="AIY330" s="81"/>
      <c r="AIZ330" s="81"/>
      <c r="AJA330" s="81"/>
      <c r="AJB330" s="81"/>
      <c r="AJC330" s="81"/>
      <c r="AJD330" s="81"/>
      <c r="AJE330" s="81"/>
      <c r="AJF330" s="81"/>
      <c r="AJG330" s="81"/>
      <c r="AJH330" s="81"/>
      <c r="AJI330" s="81"/>
      <c r="AJJ330" s="81"/>
      <c r="AJK330" s="81"/>
      <c r="AJL330" s="81"/>
      <c r="AJM330" s="81"/>
      <c r="AJN330" s="81"/>
      <c r="AJO330" s="81"/>
      <c r="AJP330" s="81"/>
      <c r="AJQ330" s="81"/>
      <c r="AJR330" s="81"/>
      <c r="AJS330" s="81"/>
      <c r="AJT330" s="81"/>
      <c r="AJU330" s="81"/>
      <c r="AJV330" s="81"/>
      <c r="AJW330" s="81"/>
      <c r="AJX330" s="81"/>
      <c r="AJY330" s="81"/>
      <c r="AJZ330" s="81"/>
      <c r="AKA330" s="81"/>
      <c r="AKB330" s="81"/>
      <c r="AKC330" s="81"/>
      <c r="AKD330" s="81"/>
      <c r="AKE330" s="81"/>
      <c r="AKF330" s="81"/>
      <c r="AKG330" s="81"/>
      <c r="AKH330" s="81"/>
      <c r="AKI330" s="81"/>
      <c r="AKJ330" s="81"/>
      <c r="AKK330" s="81"/>
      <c r="AKL330" s="81"/>
      <c r="AKM330" s="81"/>
      <c r="AKN330" s="81"/>
      <c r="AKO330" s="81"/>
      <c r="AKP330" s="81"/>
      <c r="AKQ330" s="81"/>
      <c r="AKR330" s="81"/>
      <c r="AKS330" s="81"/>
      <c r="AKT330" s="81"/>
      <c r="AKU330" s="81"/>
      <c r="AKV330" s="81"/>
      <c r="AKW330" s="81"/>
      <c r="AKX330" s="81"/>
      <c r="AKY330" s="81"/>
      <c r="AKZ330" s="81"/>
      <c r="ALA330" s="81"/>
      <c r="ALB330" s="81"/>
      <c r="ALC330" s="81"/>
      <c r="ALD330" s="81"/>
      <c r="ALE330" s="81"/>
      <c r="ALF330" s="81"/>
      <c r="ALG330" s="81"/>
      <c r="ALH330" s="81"/>
      <c r="ALI330" s="81"/>
      <c r="ALJ330" s="81"/>
      <c r="ALK330" s="81"/>
      <c r="ALL330" s="81"/>
      <c r="ALM330" s="81"/>
      <c r="ALN330" s="81"/>
      <c r="ALO330" s="81"/>
      <c r="ALP330" s="81"/>
      <c r="ALQ330" s="81"/>
      <c r="ALR330" s="81"/>
      <c r="ALS330" s="81"/>
      <c r="ALT330" s="81"/>
      <c r="ALU330" s="81"/>
      <c r="ALV330" s="81"/>
      <c r="ALW330" s="81"/>
      <c r="ALX330" s="81"/>
      <c r="ALY330" s="81"/>
      <c r="ALZ330" s="81"/>
      <c r="AMA330" s="81"/>
      <c r="AMB330" s="81"/>
      <c r="AMC330" s="81"/>
      <c r="AMD330" s="81"/>
      <c r="AME330" s="81"/>
      <c r="AMF330" s="81"/>
      <c r="AMG330" s="81"/>
      <c r="AMH330" s="81"/>
      <c r="AMI330" s="81"/>
      <c r="AMJ330" s="81"/>
      <c r="AMK330" s="81"/>
      <c r="AML330" s="81"/>
      <c r="AMM330" s="81"/>
      <c r="AMN330" s="81"/>
      <c r="AMO330" s="81"/>
      <c r="AMP330" s="81"/>
      <c r="AMQ330" s="81"/>
      <c r="AMR330" s="81"/>
      <c r="AMS330" s="81"/>
      <c r="AMT330" s="81"/>
      <c r="AMU330" s="81"/>
      <c r="AMV330" s="81"/>
      <c r="AMW330" s="81"/>
      <c r="AMX330" s="81"/>
      <c r="AMY330" s="81"/>
      <c r="AMZ330" s="81"/>
      <c r="ANA330" s="81"/>
      <c r="ANB330" s="81"/>
      <c r="ANC330" s="81"/>
      <c r="AND330" s="81"/>
      <c r="ANE330" s="81"/>
      <c r="ANF330" s="81"/>
      <c r="ANG330" s="81"/>
      <c r="ANH330" s="81"/>
      <c r="ANI330" s="81"/>
      <c r="ANJ330" s="81"/>
      <c r="ANK330" s="81"/>
      <c r="ANL330" s="81"/>
      <c r="ANM330" s="81"/>
      <c r="ANN330" s="81"/>
      <c r="ANO330" s="81"/>
      <c r="ANP330" s="81"/>
      <c r="ANQ330" s="81"/>
      <c r="ANR330" s="81"/>
      <c r="ANS330" s="81"/>
      <c r="ANT330" s="81"/>
      <c r="ANU330" s="81"/>
      <c r="ANV330" s="81"/>
      <c r="ANW330" s="81"/>
      <c r="ANX330" s="81"/>
      <c r="ANY330" s="81"/>
      <c r="ANZ330" s="81"/>
      <c r="AOA330" s="81"/>
      <c r="AOB330" s="81"/>
      <c r="AOC330" s="81"/>
      <c r="AOD330" s="81"/>
      <c r="AOE330" s="81"/>
      <c r="AOF330" s="81"/>
      <c r="AOG330" s="81"/>
      <c r="AOH330" s="81"/>
      <c r="AOI330" s="81"/>
      <c r="AOJ330" s="81"/>
      <c r="AOK330" s="81"/>
      <c r="AOL330" s="81"/>
      <c r="AOM330" s="81"/>
      <c r="AON330" s="81"/>
      <c r="AOO330" s="81"/>
      <c r="AOP330" s="81"/>
      <c r="AOQ330" s="81"/>
      <c r="AOR330" s="81"/>
      <c r="AOS330" s="81"/>
      <c r="AOT330" s="81"/>
      <c r="AOU330" s="81"/>
      <c r="AOV330" s="81"/>
      <c r="AOW330" s="81"/>
      <c r="AOX330" s="81"/>
      <c r="AOY330" s="81"/>
      <c r="AOZ330" s="81"/>
      <c r="APA330" s="81"/>
      <c r="APB330" s="81"/>
      <c r="APC330" s="81"/>
      <c r="APD330" s="81"/>
      <c r="APE330" s="81"/>
      <c r="APF330" s="81"/>
      <c r="APG330" s="81"/>
      <c r="APH330" s="81"/>
      <c r="API330" s="81"/>
      <c r="APJ330" s="81"/>
      <c r="APK330" s="81"/>
      <c r="APL330" s="81"/>
      <c r="APM330" s="81"/>
      <c r="APN330" s="81"/>
      <c r="APO330" s="81"/>
      <c r="APP330" s="81"/>
      <c r="APQ330" s="81"/>
      <c r="APR330" s="81"/>
      <c r="APS330" s="81"/>
      <c r="APT330" s="81"/>
      <c r="APU330" s="81"/>
      <c r="APV330" s="81"/>
      <c r="APW330" s="81"/>
      <c r="APX330" s="81"/>
      <c r="APY330" s="81"/>
      <c r="APZ330" s="81"/>
      <c r="AQA330" s="81"/>
      <c r="AQB330" s="81"/>
      <c r="AQC330" s="81"/>
      <c r="AQD330" s="81"/>
      <c r="AQE330" s="81"/>
      <c r="AQF330" s="81"/>
      <c r="AQG330" s="81"/>
      <c r="AQH330" s="81"/>
      <c r="AQI330" s="81"/>
      <c r="AQJ330" s="81"/>
      <c r="AQK330" s="81"/>
      <c r="AQL330" s="81"/>
      <c r="AQM330" s="81"/>
      <c r="AQN330" s="81"/>
      <c r="AQO330" s="81"/>
      <c r="AQP330" s="81"/>
      <c r="AQQ330" s="81"/>
      <c r="AQR330" s="81"/>
      <c r="AQS330" s="81"/>
      <c r="AQT330" s="81"/>
      <c r="AQU330" s="81"/>
      <c r="AQV330" s="81"/>
      <c r="AQW330" s="81"/>
      <c r="AQX330" s="81"/>
      <c r="AQY330" s="81"/>
      <c r="AQZ330" s="81"/>
      <c r="ARA330" s="81"/>
      <c r="ARB330" s="81"/>
      <c r="ARC330" s="81"/>
      <c r="ARD330" s="81"/>
      <c r="ARE330" s="81"/>
      <c r="ARF330" s="81"/>
      <c r="ARG330" s="81"/>
      <c r="ARH330" s="81"/>
      <c r="ARI330" s="81"/>
      <c r="ARJ330" s="81"/>
      <c r="ARK330" s="81"/>
      <c r="ARL330" s="81"/>
      <c r="ARM330" s="81"/>
      <c r="ARN330" s="81"/>
      <c r="ARO330" s="81"/>
      <c r="ARP330" s="81"/>
      <c r="ARQ330" s="81"/>
      <c r="ARR330" s="81"/>
      <c r="ARS330" s="81"/>
      <c r="ART330" s="81"/>
      <c r="ARU330" s="81"/>
      <c r="ARV330" s="81"/>
      <c r="ARW330" s="81"/>
      <c r="ARX330" s="81"/>
      <c r="ARY330" s="81"/>
      <c r="ARZ330" s="81"/>
      <c r="ASA330" s="81"/>
      <c r="ASB330" s="81"/>
      <c r="ASC330" s="81"/>
      <c r="ASD330" s="81"/>
      <c r="ASE330" s="81"/>
      <c r="ASF330" s="81"/>
      <c r="ASG330" s="81"/>
      <c r="ASH330" s="81"/>
      <c r="ASI330" s="81"/>
      <c r="ASJ330" s="81"/>
      <c r="ASK330" s="81"/>
      <c r="ASL330" s="81"/>
      <c r="ASM330" s="81"/>
      <c r="ASN330" s="81"/>
      <c r="ASO330" s="81"/>
      <c r="ASP330" s="81"/>
      <c r="ASQ330" s="81"/>
      <c r="ASR330" s="81"/>
      <c r="ASS330" s="81"/>
      <c r="AST330" s="81"/>
      <c r="ASU330" s="81"/>
      <c r="ASV330" s="81"/>
      <c r="ASW330" s="81"/>
      <c r="ASX330" s="81"/>
      <c r="ASY330" s="81"/>
      <c r="ASZ330" s="81"/>
      <c r="ATA330" s="81"/>
      <c r="ATB330" s="81"/>
      <c r="ATC330" s="81"/>
      <c r="ATD330" s="81"/>
      <c r="ATE330" s="81"/>
      <c r="ATF330" s="81"/>
      <c r="ATG330" s="81"/>
      <c r="ATH330" s="81"/>
      <c r="ATI330" s="81"/>
      <c r="ATJ330" s="81"/>
      <c r="ATK330" s="81"/>
      <c r="ATL330" s="81"/>
      <c r="ATM330" s="81"/>
      <c r="ATN330" s="81"/>
      <c r="ATO330" s="81"/>
      <c r="ATP330" s="81"/>
      <c r="ATQ330" s="81"/>
      <c r="ATR330" s="81"/>
      <c r="ATS330" s="81"/>
      <c r="ATT330" s="81"/>
      <c r="ATU330" s="81"/>
      <c r="ATV330" s="81"/>
      <c r="ATW330" s="81"/>
      <c r="ATX330" s="81"/>
      <c r="ATY330" s="81"/>
      <c r="ATZ330" s="81"/>
      <c r="AUA330" s="81"/>
      <c r="AUB330" s="81"/>
      <c r="AUC330" s="81"/>
      <c r="AUD330" s="81"/>
      <c r="AUE330" s="81"/>
      <c r="AUF330" s="81"/>
      <c r="AUG330" s="81"/>
      <c r="AUH330" s="81"/>
      <c r="AUI330" s="81"/>
      <c r="AUJ330" s="81"/>
      <c r="AUK330" s="81"/>
      <c r="AUL330" s="81"/>
      <c r="AUM330" s="81"/>
      <c r="AUN330" s="81"/>
      <c r="AUO330" s="81"/>
      <c r="AUP330" s="81"/>
      <c r="AUQ330" s="81"/>
      <c r="AUR330" s="81"/>
      <c r="AUS330" s="81"/>
      <c r="AUT330" s="81"/>
      <c r="AUU330" s="81"/>
      <c r="AUV330" s="81"/>
      <c r="AUW330" s="81"/>
      <c r="AUX330" s="81"/>
      <c r="AUY330" s="81"/>
      <c r="AUZ330" s="81"/>
      <c r="AVA330" s="81"/>
      <c r="AVB330" s="81"/>
      <c r="AVC330" s="81"/>
      <c r="AVD330" s="81"/>
      <c r="AVE330" s="81"/>
      <c r="AVF330" s="81"/>
      <c r="AVG330" s="81"/>
      <c r="AVH330" s="81"/>
      <c r="AVI330" s="81"/>
      <c r="AVJ330" s="81"/>
      <c r="AVK330" s="81"/>
      <c r="AVL330" s="81"/>
      <c r="AVM330" s="81"/>
      <c r="AVN330" s="81"/>
      <c r="AVO330" s="81"/>
      <c r="AVP330" s="81"/>
      <c r="AVQ330" s="81"/>
      <c r="AVR330" s="81"/>
      <c r="AVS330" s="81"/>
      <c r="AVT330" s="81"/>
      <c r="AVU330" s="81"/>
      <c r="AVV330" s="81"/>
      <c r="AVW330" s="81"/>
      <c r="AVX330" s="81"/>
      <c r="AVY330" s="81"/>
      <c r="AVZ330" s="81"/>
      <c r="AWA330" s="81"/>
      <c r="AWB330" s="81"/>
      <c r="AWC330" s="81"/>
      <c r="AWD330" s="81"/>
      <c r="AWE330" s="81"/>
      <c r="AWF330" s="81"/>
      <c r="AWG330" s="81"/>
      <c r="AWH330" s="81"/>
      <c r="AWI330" s="81"/>
      <c r="AWJ330" s="81"/>
      <c r="AWK330" s="81"/>
      <c r="AWL330" s="81"/>
      <c r="AWM330" s="81"/>
      <c r="AWN330" s="81"/>
      <c r="AWO330" s="81"/>
      <c r="AWP330" s="81"/>
      <c r="AWQ330" s="81"/>
      <c r="AWR330" s="81"/>
      <c r="AWS330" s="81"/>
      <c r="AWT330" s="81"/>
      <c r="AWU330" s="81"/>
      <c r="AWV330" s="81"/>
      <c r="AWW330" s="81"/>
      <c r="AWX330" s="81"/>
      <c r="AWY330" s="81"/>
      <c r="AWZ330" s="81"/>
      <c r="AXA330" s="81"/>
      <c r="AXB330" s="81"/>
      <c r="AXC330" s="81"/>
      <c r="AXD330" s="81"/>
      <c r="AXE330" s="81"/>
      <c r="AXF330" s="81"/>
      <c r="AXG330" s="81"/>
      <c r="AXH330" s="81"/>
      <c r="AXI330" s="81"/>
      <c r="AXJ330" s="81"/>
      <c r="AXK330" s="81"/>
      <c r="AXL330" s="81"/>
      <c r="AXM330" s="81"/>
      <c r="AXN330" s="81"/>
      <c r="AXO330" s="81"/>
      <c r="AXP330" s="81"/>
      <c r="AXQ330" s="81"/>
      <c r="AXR330" s="81"/>
      <c r="AXS330" s="81"/>
      <c r="AXT330" s="81"/>
      <c r="AXU330" s="81"/>
      <c r="AXV330" s="81"/>
      <c r="AXW330" s="81"/>
      <c r="AXX330" s="81"/>
      <c r="AXY330" s="81"/>
      <c r="AXZ330" s="81"/>
      <c r="AYA330" s="81"/>
      <c r="AYB330" s="81"/>
      <c r="AYC330" s="81"/>
      <c r="AYD330" s="81"/>
      <c r="AYE330" s="81"/>
      <c r="AYF330" s="81"/>
      <c r="AYG330" s="81"/>
      <c r="AYH330" s="81"/>
      <c r="AYI330" s="81"/>
      <c r="AYJ330" s="81"/>
      <c r="AYK330" s="81"/>
      <c r="AYL330" s="81"/>
      <c r="AYM330" s="81"/>
      <c r="AYN330" s="81"/>
      <c r="AYO330" s="81"/>
      <c r="AYP330" s="81"/>
      <c r="AYQ330" s="81"/>
      <c r="AYR330" s="81"/>
      <c r="AYS330" s="81"/>
      <c r="AYT330" s="81"/>
      <c r="AYU330" s="81"/>
      <c r="AYV330" s="81"/>
      <c r="AYW330" s="81"/>
      <c r="AYX330" s="81"/>
      <c r="AYY330" s="81"/>
      <c r="AYZ330" s="81"/>
      <c r="AZA330" s="81"/>
      <c r="AZB330" s="81"/>
      <c r="AZC330" s="81"/>
      <c r="AZD330" s="81"/>
      <c r="AZE330" s="81"/>
      <c r="AZF330" s="81"/>
      <c r="AZG330" s="81"/>
      <c r="AZH330" s="81"/>
      <c r="AZI330" s="81"/>
      <c r="AZJ330" s="81"/>
      <c r="AZK330" s="81"/>
      <c r="AZL330" s="81"/>
      <c r="AZM330" s="81"/>
      <c r="AZN330" s="81"/>
      <c r="AZO330" s="81"/>
      <c r="AZP330" s="81"/>
      <c r="AZQ330" s="81"/>
      <c r="AZR330" s="81"/>
      <c r="AZS330" s="81"/>
      <c r="AZT330" s="81"/>
      <c r="AZU330" s="81"/>
      <c r="AZV330" s="81"/>
      <c r="AZW330" s="81"/>
      <c r="AZX330" s="81"/>
      <c r="AZY330" s="81"/>
      <c r="AZZ330" s="81"/>
      <c r="BAA330" s="81"/>
      <c r="BAB330" s="81"/>
      <c r="BAC330" s="81"/>
      <c r="BAD330" s="81"/>
      <c r="BAE330" s="81"/>
      <c r="BAF330" s="81"/>
      <c r="BAG330" s="81"/>
      <c r="BAH330" s="81"/>
      <c r="BAI330" s="81"/>
      <c r="BAJ330" s="81"/>
      <c r="BAK330" s="81"/>
      <c r="BAL330" s="81"/>
      <c r="BAM330" s="81"/>
      <c r="BAN330" s="81"/>
      <c r="BAO330" s="81"/>
      <c r="BAP330" s="81"/>
      <c r="BAQ330" s="81"/>
      <c r="BAR330" s="81"/>
      <c r="BAS330" s="81"/>
      <c r="BAT330" s="81"/>
      <c r="BAU330" s="81"/>
      <c r="BAV330" s="81"/>
      <c r="BAW330" s="81"/>
      <c r="BAX330" s="81"/>
      <c r="BAY330" s="81"/>
      <c r="BAZ330" s="81"/>
      <c r="BBA330" s="81"/>
      <c r="BBB330" s="81"/>
      <c r="BBC330" s="81"/>
      <c r="BBD330" s="81"/>
      <c r="BBE330" s="81"/>
      <c r="BBF330" s="81"/>
      <c r="BBG330" s="81"/>
      <c r="BBH330" s="81"/>
      <c r="BBI330" s="81"/>
      <c r="BBJ330" s="81"/>
      <c r="BBK330" s="81"/>
      <c r="BBL330" s="81"/>
      <c r="BBM330" s="81"/>
      <c r="BBN330" s="81"/>
      <c r="BBO330" s="81"/>
      <c r="BBP330" s="81"/>
      <c r="BBQ330" s="81"/>
      <c r="BBR330" s="81"/>
      <c r="BBS330" s="81"/>
      <c r="BBT330" s="81"/>
      <c r="BBU330" s="81"/>
      <c r="BBV330" s="81"/>
      <c r="BBW330" s="81"/>
      <c r="BBX330" s="81"/>
      <c r="BBY330" s="81"/>
      <c r="BBZ330" s="81"/>
      <c r="BCA330" s="81"/>
      <c r="BCB330" s="81"/>
      <c r="BCC330" s="81"/>
      <c r="BCD330" s="81"/>
      <c r="BCE330" s="81"/>
      <c r="BCF330" s="81"/>
      <c r="BCG330" s="81"/>
      <c r="BCH330" s="81"/>
      <c r="BCI330" s="81"/>
      <c r="BCJ330" s="81"/>
      <c r="BCK330" s="81"/>
      <c r="BCL330" s="81"/>
      <c r="BCM330" s="81"/>
      <c r="BCN330" s="81"/>
      <c r="BCO330" s="81"/>
      <c r="BCP330" s="81"/>
      <c r="BCQ330" s="81"/>
      <c r="BCR330" s="81"/>
      <c r="BCS330" s="81"/>
      <c r="BCT330" s="81"/>
      <c r="BCU330" s="81"/>
      <c r="BCV330" s="81"/>
      <c r="BCW330" s="81"/>
      <c r="BCX330" s="81"/>
      <c r="BCY330" s="81"/>
      <c r="BCZ330" s="81"/>
      <c r="BDA330" s="81"/>
      <c r="BDB330" s="81"/>
      <c r="BDC330" s="81"/>
      <c r="BDD330" s="81"/>
      <c r="BDE330" s="81"/>
      <c r="BDF330" s="81"/>
      <c r="BDG330" s="81"/>
      <c r="BDH330" s="81"/>
      <c r="BDI330" s="81"/>
      <c r="BDJ330" s="81"/>
      <c r="BDK330" s="81"/>
      <c r="BDL330" s="81"/>
      <c r="BDM330" s="81"/>
      <c r="BDN330" s="81"/>
      <c r="BDO330" s="81"/>
      <c r="BDP330" s="81"/>
      <c r="BDQ330" s="81"/>
      <c r="BDR330" s="81"/>
      <c r="BDS330" s="81"/>
      <c r="BDT330" s="81"/>
      <c r="BDU330" s="81"/>
      <c r="BDV330" s="81"/>
      <c r="BDW330" s="81"/>
      <c r="BDX330" s="81"/>
      <c r="BDY330" s="81"/>
      <c r="BDZ330" s="81"/>
      <c r="BEA330" s="81"/>
      <c r="BEB330" s="81"/>
      <c r="BEC330" s="81"/>
      <c r="BED330" s="81"/>
      <c r="BEE330" s="81"/>
      <c r="BEF330" s="81"/>
      <c r="BEG330" s="81"/>
      <c r="BEH330" s="81"/>
      <c r="BEI330" s="81"/>
      <c r="BEJ330" s="81"/>
      <c r="BEK330" s="81"/>
      <c r="BEL330" s="81"/>
      <c r="BEM330" s="81"/>
      <c r="BEN330" s="81"/>
      <c r="BEO330" s="81"/>
      <c r="BEP330" s="81"/>
      <c r="BEQ330" s="81"/>
      <c r="BER330" s="81"/>
      <c r="BES330" s="81"/>
      <c r="BET330" s="81"/>
      <c r="BEU330" s="81"/>
      <c r="BEV330" s="81"/>
      <c r="BEW330" s="81"/>
      <c r="BEX330" s="81"/>
      <c r="BEY330" s="81"/>
      <c r="BEZ330" s="81"/>
      <c r="BFA330" s="81"/>
      <c r="BFB330" s="81"/>
      <c r="BFC330" s="81"/>
      <c r="BFD330" s="81"/>
      <c r="BFE330" s="81"/>
      <c r="BFF330" s="81"/>
      <c r="BFG330" s="81"/>
      <c r="BFH330" s="81"/>
      <c r="BFI330" s="81"/>
      <c r="BFJ330" s="81"/>
      <c r="BFK330" s="81"/>
      <c r="BFL330" s="81"/>
      <c r="BFM330" s="81"/>
      <c r="BFN330" s="81"/>
      <c r="BFO330" s="81"/>
      <c r="BFP330" s="81"/>
      <c r="BFQ330" s="81"/>
      <c r="BFR330" s="81"/>
      <c r="BFS330" s="81"/>
      <c r="BFT330" s="81"/>
      <c r="BFU330" s="81"/>
      <c r="BFV330" s="81"/>
      <c r="BFW330" s="81"/>
      <c r="BFX330" s="81"/>
      <c r="BFY330" s="81"/>
      <c r="BFZ330" s="81"/>
      <c r="BGA330" s="81"/>
      <c r="BGB330" s="81"/>
      <c r="BGC330" s="81"/>
      <c r="BGD330" s="81"/>
      <c r="BGE330" s="81"/>
      <c r="BGF330" s="81"/>
      <c r="BGG330" s="81"/>
      <c r="BGH330" s="81"/>
      <c r="BGI330" s="81"/>
      <c r="BGJ330" s="81"/>
      <c r="BGK330" s="81"/>
      <c r="BGL330" s="81"/>
      <c r="BGM330" s="81"/>
      <c r="BGN330" s="81"/>
      <c r="BGO330" s="81"/>
      <c r="BGP330" s="81"/>
      <c r="BGQ330" s="81"/>
      <c r="BGR330" s="81"/>
      <c r="BGS330" s="81"/>
      <c r="BGT330" s="81"/>
      <c r="BGU330" s="81"/>
      <c r="BGV330" s="81"/>
      <c r="BGW330" s="81"/>
      <c r="BGX330" s="81"/>
      <c r="BGY330" s="81"/>
      <c r="BGZ330" s="81"/>
      <c r="BHA330" s="81"/>
      <c r="BHB330" s="81"/>
      <c r="BHC330" s="81"/>
      <c r="BHD330" s="81"/>
      <c r="BHE330" s="81"/>
      <c r="BHF330" s="81"/>
      <c r="BHG330" s="81"/>
      <c r="BHH330" s="81"/>
      <c r="BHI330" s="81"/>
      <c r="BHJ330" s="81"/>
      <c r="BHK330" s="81"/>
      <c r="BHL330" s="81"/>
      <c r="BHM330" s="81"/>
      <c r="BHN330" s="81"/>
      <c r="BHO330" s="81"/>
      <c r="BHP330" s="81"/>
      <c r="BHQ330" s="81"/>
      <c r="BHR330" s="81"/>
      <c r="BHS330" s="81"/>
      <c r="BHT330" s="81"/>
      <c r="BHU330" s="81"/>
      <c r="BHV330" s="81"/>
      <c r="BHW330" s="81"/>
      <c r="BHX330" s="81"/>
      <c r="BHY330" s="81"/>
      <c r="BHZ330" s="81"/>
      <c r="BIA330" s="81"/>
      <c r="BIB330" s="81"/>
      <c r="BIC330" s="81"/>
      <c r="BID330" s="81"/>
      <c r="BIE330" s="81"/>
      <c r="BIF330" s="81"/>
      <c r="BIG330" s="81"/>
      <c r="BIH330" s="81"/>
      <c r="BII330" s="81"/>
      <c r="BIJ330" s="81"/>
      <c r="BIK330" s="81"/>
      <c r="BIL330" s="81"/>
      <c r="BIM330" s="81"/>
      <c r="BIN330" s="81"/>
      <c r="BIO330" s="81"/>
      <c r="BIP330" s="81"/>
      <c r="BIQ330" s="81"/>
      <c r="BIR330" s="81"/>
      <c r="BIS330" s="81"/>
      <c r="BIT330" s="81"/>
      <c r="BIU330" s="81"/>
      <c r="BIV330" s="81"/>
      <c r="BIW330" s="81"/>
      <c r="BIX330" s="81"/>
      <c r="BIY330" s="81"/>
      <c r="BIZ330" s="81"/>
      <c r="BJA330" s="81"/>
      <c r="BJB330" s="81"/>
      <c r="BJC330" s="81"/>
      <c r="BJD330" s="81"/>
      <c r="BJE330" s="81"/>
      <c r="BJF330" s="81"/>
      <c r="BJG330" s="81"/>
      <c r="BJH330" s="81"/>
      <c r="BJI330" s="81"/>
      <c r="BJJ330" s="81"/>
      <c r="BJK330" s="81"/>
      <c r="BJL330" s="81"/>
      <c r="BJM330" s="81"/>
      <c r="BJN330" s="81"/>
      <c r="BJO330" s="81"/>
      <c r="BJP330" s="81"/>
      <c r="BJQ330" s="81"/>
      <c r="BJR330" s="81"/>
      <c r="BJS330" s="81"/>
      <c r="BJT330" s="81"/>
      <c r="BJU330" s="81"/>
      <c r="BJV330" s="81"/>
      <c r="BJW330" s="81"/>
      <c r="BJX330" s="81"/>
      <c r="BJY330" s="81"/>
      <c r="BJZ330" s="81"/>
      <c r="BKA330" s="81"/>
      <c r="BKB330" s="81"/>
      <c r="BKC330" s="81"/>
      <c r="BKD330" s="81"/>
      <c r="BKE330" s="81"/>
      <c r="BKF330" s="81"/>
      <c r="BKG330" s="81"/>
      <c r="BKH330" s="81"/>
      <c r="BKI330" s="81"/>
      <c r="BKJ330" s="81"/>
      <c r="BKK330" s="81"/>
      <c r="BKL330" s="81"/>
      <c r="BKM330" s="81"/>
      <c r="BKN330" s="81"/>
      <c r="BKO330" s="81"/>
      <c r="BKP330" s="81"/>
      <c r="BKQ330" s="81"/>
      <c r="BKR330" s="81"/>
      <c r="BKS330" s="81"/>
      <c r="BKT330" s="81"/>
      <c r="BKU330" s="81"/>
      <c r="BKV330" s="81"/>
      <c r="BKW330" s="81"/>
      <c r="BKX330" s="81"/>
      <c r="BKY330" s="81"/>
      <c r="BKZ330" s="81"/>
      <c r="BLA330" s="81"/>
      <c r="BLB330" s="81"/>
      <c r="BLC330" s="81"/>
      <c r="BLD330" s="81"/>
      <c r="BLE330" s="81"/>
      <c r="BLF330" s="81"/>
      <c r="BLG330" s="81"/>
      <c r="BLH330" s="81"/>
      <c r="BLI330" s="81"/>
      <c r="BLJ330" s="81"/>
      <c r="BLK330" s="81"/>
      <c r="BLL330" s="81"/>
      <c r="BLM330" s="81"/>
      <c r="BLN330" s="81"/>
      <c r="BLO330" s="81"/>
      <c r="BLP330" s="81"/>
      <c r="BLQ330" s="81"/>
      <c r="BLR330" s="81"/>
      <c r="BLS330" s="81"/>
      <c r="BLT330" s="81"/>
      <c r="BLU330" s="81"/>
      <c r="BLV330" s="81"/>
      <c r="BLW330" s="81"/>
      <c r="BLX330" s="81"/>
      <c r="BLY330" s="81"/>
      <c r="BLZ330" s="81"/>
      <c r="BMA330" s="81"/>
      <c r="BMB330" s="81"/>
      <c r="BMC330" s="81"/>
      <c r="BMD330" s="81"/>
      <c r="BME330" s="81"/>
      <c r="BMF330" s="81"/>
      <c r="BMG330" s="81"/>
      <c r="BMH330" s="81"/>
      <c r="BMI330" s="81"/>
      <c r="BMJ330" s="81"/>
      <c r="BMK330" s="81"/>
      <c r="BML330" s="81"/>
      <c r="BMM330" s="81"/>
      <c r="BMN330" s="81"/>
      <c r="BMO330" s="81"/>
      <c r="BMP330" s="81"/>
      <c r="BMQ330" s="81"/>
      <c r="BMR330" s="81"/>
      <c r="BMS330" s="81"/>
      <c r="BMT330" s="81"/>
      <c r="BMU330" s="81"/>
      <c r="BMV330" s="81"/>
      <c r="BMW330" s="81"/>
      <c r="BMX330" s="81"/>
      <c r="BMY330" s="81"/>
      <c r="BMZ330" s="81"/>
      <c r="BNA330" s="81"/>
      <c r="BNB330" s="81"/>
      <c r="BNC330" s="81"/>
      <c r="BND330" s="81"/>
      <c r="BNE330" s="81"/>
      <c r="BNF330" s="81"/>
      <c r="BNG330" s="81"/>
      <c r="BNH330" s="81"/>
      <c r="BNI330" s="81"/>
      <c r="BNJ330" s="81"/>
      <c r="BNK330" s="81"/>
      <c r="BNL330" s="81"/>
      <c r="BNM330" s="81"/>
      <c r="BNN330" s="81"/>
      <c r="BNO330" s="81"/>
      <c r="BNP330" s="81"/>
      <c r="BNQ330" s="81"/>
      <c r="BNR330" s="81"/>
      <c r="BNS330" s="81"/>
      <c r="BNT330" s="81"/>
      <c r="BNU330" s="81"/>
      <c r="BNV330" s="81"/>
      <c r="BNW330" s="81"/>
      <c r="BNX330" s="81"/>
      <c r="BNY330" s="81"/>
      <c r="BNZ330" s="81"/>
      <c r="BOA330" s="81"/>
      <c r="BOB330" s="81"/>
      <c r="BOC330" s="81"/>
      <c r="BOD330" s="81"/>
      <c r="BOE330" s="81"/>
      <c r="BOF330" s="81"/>
      <c r="BOG330" s="81"/>
      <c r="BOH330" s="81"/>
      <c r="BOI330" s="81"/>
      <c r="BOJ330" s="81"/>
      <c r="BOK330" s="81"/>
      <c r="BOL330" s="81"/>
      <c r="BOM330" s="81"/>
      <c r="BON330" s="81"/>
      <c r="BOO330" s="81"/>
      <c r="BOP330" s="81"/>
      <c r="BOQ330" s="81"/>
      <c r="BOR330" s="81"/>
      <c r="BOS330" s="81"/>
      <c r="BOT330" s="81"/>
      <c r="BOU330" s="81"/>
      <c r="BOV330" s="81"/>
      <c r="BOW330" s="81"/>
      <c r="BOX330" s="81"/>
      <c r="BOY330" s="81"/>
      <c r="BOZ330" s="81"/>
      <c r="BPA330" s="81"/>
      <c r="BPB330" s="81"/>
      <c r="BPC330" s="81"/>
      <c r="BPD330" s="81"/>
      <c r="BPE330" s="81"/>
      <c r="BPF330" s="81"/>
      <c r="BPG330" s="81"/>
      <c r="BPH330" s="81"/>
      <c r="BPI330" s="81"/>
      <c r="BPJ330" s="81"/>
      <c r="BPK330" s="81"/>
      <c r="BPL330" s="81"/>
      <c r="BPM330" s="81"/>
      <c r="BPN330" s="81"/>
      <c r="BPO330" s="81"/>
      <c r="BPP330" s="81"/>
      <c r="BPQ330" s="81"/>
      <c r="BPR330" s="81"/>
      <c r="BPS330" s="81"/>
      <c r="BPT330" s="81"/>
      <c r="BPU330" s="81"/>
      <c r="BPV330" s="81"/>
      <c r="BPW330" s="81"/>
      <c r="BPX330" s="81"/>
      <c r="BPY330" s="81"/>
      <c r="BPZ330" s="81"/>
      <c r="BQA330" s="81"/>
      <c r="BQB330" s="81"/>
      <c r="BQC330" s="81"/>
      <c r="BQD330" s="81"/>
      <c r="BQE330" s="81"/>
      <c r="BQF330" s="81"/>
      <c r="BQG330" s="81"/>
      <c r="BQH330" s="81"/>
      <c r="BQI330" s="81"/>
      <c r="BQJ330" s="81"/>
      <c r="BQK330" s="81"/>
      <c r="BQL330" s="81"/>
      <c r="BQM330" s="81"/>
      <c r="BQN330" s="81"/>
      <c r="BQO330" s="81"/>
      <c r="BQP330" s="81"/>
      <c r="BQQ330" s="81"/>
      <c r="BQR330" s="81"/>
      <c r="BQS330" s="81"/>
      <c r="BQT330" s="81"/>
      <c r="BQU330" s="81"/>
      <c r="BQV330" s="81"/>
      <c r="BQW330" s="81"/>
      <c r="BQX330" s="81"/>
      <c r="BQY330" s="81"/>
      <c r="BQZ330" s="81"/>
      <c r="BRA330" s="81"/>
      <c r="BRB330" s="81"/>
      <c r="BRC330" s="81"/>
      <c r="BRD330" s="81"/>
      <c r="BRE330" s="81"/>
      <c r="BRF330" s="81"/>
      <c r="BRG330" s="81"/>
      <c r="BRH330" s="81"/>
      <c r="BRI330" s="81"/>
      <c r="BRJ330" s="81"/>
      <c r="BRK330" s="81"/>
      <c r="BRL330" s="81"/>
      <c r="BRM330" s="81"/>
      <c r="BRN330" s="81"/>
      <c r="BRO330" s="81"/>
      <c r="BRP330" s="81"/>
      <c r="BRQ330" s="81"/>
      <c r="BRR330" s="81"/>
      <c r="BRS330" s="81"/>
      <c r="BRT330" s="81"/>
      <c r="BRU330" s="81"/>
      <c r="BRV330" s="81"/>
      <c r="BRW330" s="81"/>
      <c r="BRX330" s="81"/>
      <c r="BRY330" s="81"/>
      <c r="BRZ330" s="81"/>
      <c r="BSA330" s="81"/>
      <c r="BSB330" s="81"/>
      <c r="BSC330" s="81"/>
      <c r="BSD330" s="81"/>
      <c r="BSE330" s="81"/>
      <c r="BSF330" s="81"/>
      <c r="BSG330" s="81"/>
      <c r="BSH330" s="81"/>
      <c r="BSI330" s="81"/>
      <c r="BSJ330" s="81"/>
      <c r="BSK330" s="81"/>
      <c r="BSL330" s="81"/>
      <c r="BSM330" s="81"/>
      <c r="BSN330" s="81"/>
      <c r="BSO330" s="81"/>
      <c r="BSP330" s="81"/>
      <c r="BSQ330" s="81"/>
      <c r="BSR330" s="81"/>
      <c r="BSS330" s="81"/>
      <c r="BST330" s="81"/>
      <c r="BSU330" s="81"/>
      <c r="BSV330" s="81"/>
      <c r="BSW330" s="81"/>
      <c r="BSX330" s="81"/>
      <c r="BSY330" s="81"/>
      <c r="BSZ330" s="81"/>
      <c r="BTA330" s="81"/>
      <c r="BTB330" s="81"/>
      <c r="BTC330" s="81"/>
      <c r="BTD330" s="81"/>
      <c r="BTE330" s="81"/>
      <c r="BTF330" s="81"/>
      <c r="BTG330" s="81"/>
      <c r="BTH330" s="81"/>
      <c r="BTI330" s="81"/>
      <c r="BTJ330" s="81"/>
      <c r="BTK330" s="81"/>
      <c r="BTL330" s="81"/>
      <c r="BTM330" s="81"/>
      <c r="BTN330" s="81"/>
      <c r="BTO330" s="81"/>
      <c r="BTP330" s="81"/>
      <c r="BTQ330" s="81"/>
      <c r="BTR330" s="81"/>
      <c r="BTS330" s="81"/>
      <c r="BTT330" s="81"/>
      <c r="BTU330" s="81"/>
      <c r="BTV330" s="81"/>
      <c r="BTW330" s="81"/>
      <c r="BTX330" s="81"/>
      <c r="BTY330" s="81"/>
      <c r="BTZ330" s="81"/>
      <c r="BUA330" s="81"/>
      <c r="BUB330" s="81"/>
      <c r="BUC330" s="81"/>
      <c r="BUD330" s="81"/>
      <c r="BUE330" s="81"/>
      <c r="BUF330" s="81"/>
      <c r="BUG330" s="81"/>
      <c r="BUH330" s="81"/>
      <c r="BUI330" s="81"/>
      <c r="BUJ330" s="81"/>
      <c r="BUK330" s="81"/>
      <c r="BUL330" s="81"/>
      <c r="BUM330" s="81"/>
      <c r="BUN330" s="81"/>
      <c r="BUO330" s="81"/>
      <c r="BUP330" s="81"/>
      <c r="BUQ330" s="81"/>
      <c r="BUR330" s="81"/>
      <c r="BUS330" s="81"/>
      <c r="BUT330" s="81"/>
      <c r="BUU330" s="81"/>
      <c r="BUV330" s="81"/>
      <c r="BUW330" s="81"/>
      <c r="BUX330" s="81"/>
      <c r="BUY330" s="81"/>
      <c r="BUZ330" s="81"/>
      <c r="BVA330" s="81"/>
      <c r="BVB330" s="81"/>
      <c r="BVC330" s="81"/>
      <c r="BVD330" s="81"/>
      <c r="BVE330" s="81"/>
      <c r="BVF330" s="81"/>
      <c r="BVG330" s="81"/>
      <c r="BVH330" s="81"/>
      <c r="BVI330" s="81"/>
      <c r="BVJ330" s="81"/>
      <c r="BVK330" s="81"/>
      <c r="BVL330" s="81"/>
      <c r="BVM330" s="81"/>
      <c r="BVN330" s="81"/>
      <c r="BVO330" s="81"/>
      <c r="BVP330" s="81"/>
      <c r="BVQ330" s="81"/>
      <c r="BVR330" s="81"/>
      <c r="BVS330" s="81"/>
      <c r="BVT330" s="81"/>
      <c r="BVU330" s="81"/>
      <c r="BVV330" s="81"/>
      <c r="BVW330" s="81"/>
      <c r="BVX330" s="81"/>
      <c r="BVY330" s="81"/>
      <c r="BVZ330" s="81"/>
      <c r="BWA330" s="81"/>
      <c r="BWB330" s="81"/>
      <c r="BWC330" s="81"/>
      <c r="BWD330" s="81"/>
      <c r="BWE330" s="81"/>
      <c r="BWF330" s="81"/>
      <c r="BWG330" s="81"/>
      <c r="BWH330" s="81"/>
      <c r="BWI330" s="81"/>
      <c r="BWJ330" s="81"/>
      <c r="BWK330" s="81"/>
      <c r="BWL330" s="81"/>
      <c r="BWM330" s="81"/>
      <c r="BWN330" s="81"/>
      <c r="BWO330" s="81"/>
      <c r="BWP330" s="81"/>
      <c r="BWQ330" s="81"/>
      <c r="BWR330" s="81"/>
      <c r="BWS330" s="81"/>
      <c r="BWT330" s="81"/>
      <c r="BWU330" s="81"/>
      <c r="BWV330" s="81"/>
      <c r="BWW330" s="81"/>
      <c r="BWX330" s="81"/>
      <c r="BWY330" s="81"/>
      <c r="BWZ330" s="81"/>
      <c r="BXA330" s="81"/>
      <c r="BXB330" s="81"/>
      <c r="BXC330" s="81"/>
      <c r="BXD330" s="81"/>
      <c r="BXE330" s="81"/>
      <c r="BXF330" s="81"/>
      <c r="BXG330" s="81"/>
      <c r="BXH330" s="81"/>
      <c r="BXI330" s="81"/>
      <c r="BXJ330" s="81"/>
      <c r="BXK330" s="81"/>
      <c r="BXL330" s="81"/>
      <c r="BXM330" s="81"/>
      <c r="BXN330" s="81"/>
      <c r="BXO330" s="81"/>
      <c r="BXP330" s="81"/>
      <c r="BXQ330" s="81"/>
      <c r="BXR330" s="81"/>
      <c r="BXS330" s="81"/>
      <c r="BXT330" s="81"/>
      <c r="BXU330" s="81"/>
      <c r="BXV330" s="81"/>
      <c r="BXW330" s="81"/>
      <c r="BXX330" s="81"/>
      <c r="BXY330" s="81"/>
      <c r="BXZ330" s="81"/>
      <c r="BYA330" s="81"/>
      <c r="BYB330" s="81"/>
      <c r="BYC330" s="81"/>
      <c r="BYD330" s="81"/>
      <c r="BYE330" s="81"/>
      <c r="BYF330" s="81"/>
      <c r="BYG330" s="81"/>
      <c r="BYH330" s="81"/>
      <c r="BYI330" s="81"/>
      <c r="BYJ330" s="81"/>
      <c r="BYK330" s="81"/>
      <c r="BYL330" s="81"/>
      <c r="BYM330" s="81"/>
      <c r="BYN330" s="81"/>
      <c r="BYO330" s="81"/>
      <c r="BYP330" s="81"/>
      <c r="BYQ330" s="81"/>
      <c r="BYR330" s="81"/>
      <c r="BYS330" s="81"/>
      <c r="BYT330" s="81"/>
      <c r="BYU330" s="81"/>
      <c r="BYV330" s="81"/>
      <c r="BYW330" s="81"/>
      <c r="BYX330" s="81"/>
      <c r="BYY330" s="81"/>
      <c r="BYZ330" s="81"/>
      <c r="BZA330" s="81"/>
      <c r="BZB330" s="81"/>
      <c r="BZC330" s="81"/>
      <c r="BZD330" s="81"/>
      <c r="BZE330" s="81"/>
      <c r="BZF330" s="81"/>
      <c r="BZG330" s="81"/>
      <c r="BZH330" s="81"/>
      <c r="BZI330" s="81"/>
      <c r="BZJ330" s="81"/>
      <c r="BZK330" s="81"/>
      <c r="BZL330" s="81"/>
      <c r="BZM330" s="81"/>
      <c r="BZN330" s="81"/>
      <c r="BZO330" s="81"/>
      <c r="BZP330" s="81"/>
      <c r="BZQ330" s="81"/>
      <c r="BZR330" s="81"/>
      <c r="BZS330" s="81"/>
      <c r="BZT330" s="81"/>
      <c r="BZU330" s="81"/>
      <c r="BZV330" s="81"/>
      <c r="BZW330" s="81"/>
      <c r="BZX330" s="81"/>
      <c r="BZY330" s="81"/>
      <c r="BZZ330" s="81"/>
      <c r="CAA330" s="81"/>
      <c r="CAB330" s="81"/>
      <c r="CAC330" s="81"/>
      <c r="CAD330" s="81"/>
      <c r="CAE330" s="81"/>
      <c r="CAF330" s="81"/>
      <c r="CAG330" s="81"/>
      <c r="CAH330" s="81"/>
      <c r="CAI330" s="81"/>
      <c r="CAJ330" s="81"/>
      <c r="CAK330" s="81"/>
      <c r="CAL330" s="81"/>
      <c r="CAM330" s="81"/>
      <c r="CAN330" s="81"/>
      <c r="CAO330" s="81"/>
      <c r="CAP330" s="81"/>
      <c r="CAQ330" s="81"/>
      <c r="CAR330" s="81"/>
      <c r="CAS330" s="81"/>
      <c r="CAT330" s="81"/>
      <c r="CAU330" s="81"/>
      <c r="CAV330" s="81"/>
      <c r="CAW330" s="81"/>
      <c r="CAX330" s="81"/>
      <c r="CAY330" s="81"/>
      <c r="CAZ330" s="81"/>
      <c r="CBA330" s="81"/>
      <c r="CBB330" s="81"/>
      <c r="CBC330" s="81"/>
      <c r="CBD330" s="81"/>
      <c r="CBE330" s="81"/>
      <c r="CBF330" s="81"/>
      <c r="CBG330" s="81"/>
      <c r="CBH330" s="81"/>
      <c r="CBI330" s="81"/>
      <c r="CBJ330" s="81"/>
      <c r="CBK330" s="81"/>
      <c r="CBL330" s="81"/>
      <c r="CBM330" s="81"/>
      <c r="CBN330" s="81"/>
      <c r="CBO330" s="81"/>
      <c r="CBP330" s="81"/>
      <c r="CBQ330" s="81"/>
      <c r="CBR330" s="81"/>
      <c r="CBS330" s="81"/>
      <c r="CBT330" s="81"/>
      <c r="CBU330" s="81"/>
      <c r="CBV330" s="81"/>
      <c r="CBW330" s="81"/>
      <c r="CBX330" s="81"/>
      <c r="CBY330" s="81"/>
      <c r="CBZ330" s="81"/>
      <c r="CCA330" s="81"/>
      <c r="CCB330" s="81"/>
      <c r="CCC330" s="81"/>
      <c r="CCD330" s="81"/>
      <c r="CCE330" s="81"/>
      <c r="CCF330" s="81"/>
      <c r="CCG330" s="81"/>
      <c r="CCH330" s="81"/>
      <c r="CCI330" s="81"/>
      <c r="CCJ330" s="81"/>
      <c r="CCK330" s="81"/>
      <c r="CCL330" s="81"/>
      <c r="CCM330" s="81"/>
      <c r="CCN330" s="81"/>
      <c r="CCO330" s="81"/>
      <c r="CCP330" s="81"/>
      <c r="CCQ330" s="81"/>
      <c r="CCR330" s="81"/>
      <c r="CCS330" s="81"/>
      <c r="CCT330" s="81"/>
      <c r="CCU330" s="81"/>
      <c r="CCV330" s="81"/>
      <c r="CCW330" s="81"/>
      <c r="CCX330" s="81"/>
      <c r="CCY330" s="81"/>
      <c r="CCZ330" s="81"/>
      <c r="CDA330" s="81"/>
      <c r="CDB330" s="81"/>
      <c r="CDC330" s="81"/>
      <c r="CDD330" s="81"/>
      <c r="CDE330" s="81"/>
      <c r="CDF330" s="81"/>
      <c r="CDG330" s="81"/>
      <c r="CDH330" s="81"/>
      <c r="CDI330" s="81"/>
      <c r="CDJ330" s="81"/>
      <c r="CDK330" s="81"/>
      <c r="CDL330" s="81"/>
      <c r="CDM330" s="81"/>
      <c r="CDN330" s="81"/>
      <c r="CDO330" s="81"/>
      <c r="CDP330" s="81"/>
      <c r="CDQ330" s="81"/>
      <c r="CDR330" s="81"/>
      <c r="CDS330" s="81"/>
      <c r="CDT330" s="81"/>
      <c r="CDU330" s="81"/>
      <c r="CDV330" s="81"/>
      <c r="CDW330" s="81"/>
      <c r="CDX330" s="81"/>
      <c r="CDY330" s="81"/>
      <c r="CDZ330" s="81"/>
      <c r="CEA330" s="81"/>
      <c r="CEB330" s="81"/>
      <c r="CEC330" s="81"/>
      <c r="CED330" s="81"/>
      <c r="CEE330" s="81"/>
      <c r="CEF330" s="81"/>
      <c r="CEG330" s="81"/>
      <c r="CEH330" s="81"/>
      <c r="CEI330" s="81"/>
      <c r="CEJ330" s="81"/>
      <c r="CEK330" s="81"/>
      <c r="CEL330" s="81"/>
      <c r="CEM330" s="81"/>
      <c r="CEN330" s="81"/>
      <c r="CEO330" s="81"/>
      <c r="CEP330" s="81"/>
      <c r="CEQ330" s="81"/>
      <c r="CER330" s="81"/>
      <c r="CES330" s="81"/>
      <c r="CET330" s="81"/>
      <c r="CEU330" s="81"/>
      <c r="CEV330" s="81"/>
      <c r="CEW330" s="81"/>
      <c r="CEX330" s="81"/>
      <c r="CEY330" s="81"/>
      <c r="CEZ330" s="81"/>
      <c r="CFA330" s="81"/>
      <c r="CFB330" s="81"/>
      <c r="CFC330" s="81"/>
      <c r="CFD330" s="81"/>
      <c r="CFE330" s="81"/>
      <c r="CFF330" s="81"/>
      <c r="CFG330" s="81"/>
      <c r="CFH330" s="81"/>
      <c r="CFI330" s="81"/>
      <c r="CFJ330" s="81"/>
      <c r="CFK330" s="81"/>
      <c r="CFL330" s="81"/>
      <c r="CFM330" s="81"/>
      <c r="CFN330" s="81"/>
      <c r="CFO330" s="81"/>
      <c r="CFP330" s="81"/>
      <c r="CFQ330" s="81"/>
      <c r="CFR330" s="81"/>
      <c r="CFS330" s="81"/>
      <c r="CFT330" s="81"/>
      <c r="CFU330" s="81"/>
      <c r="CFV330" s="81"/>
      <c r="CFW330" s="81"/>
      <c r="CFX330" s="81"/>
      <c r="CFY330" s="81"/>
      <c r="CFZ330" s="81"/>
      <c r="CGA330" s="81"/>
      <c r="CGB330" s="81"/>
      <c r="CGC330" s="81"/>
      <c r="CGD330" s="81"/>
      <c r="CGE330" s="81"/>
      <c r="CGF330" s="81"/>
      <c r="CGG330" s="81"/>
      <c r="CGH330" s="81"/>
      <c r="CGI330" s="81"/>
      <c r="CGJ330" s="81"/>
      <c r="CGK330" s="81"/>
      <c r="CGL330" s="81"/>
      <c r="CGM330" s="81"/>
      <c r="CGN330" s="81"/>
      <c r="CGO330" s="81"/>
      <c r="CGP330" s="81"/>
      <c r="CGQ330" s="81"/>
      <c r="CGR330" s="81"/>
      <c r="CGS330" s="81"/>
      <c r="CGT330" s="81"/>
      <c r="CGU330" s="81"/>
      <c r="CGV330" s="81"/>
      <c r="CGW330" s="81"/>
      <c r="CGX330" s="81"/>
      <c r="CGY330" s="81"/>
      <c r="CGZ330" s="81"/>
      <c r="CHA330" s="81"/>
      <c r="CHB330" s="81"/>
      <c r="CHC330" s="81"/>
      <c r="CHD330" s="81"/>
      <c r="CHE330" s="81"/>
      <c r="CHF330" s="81"/>
      <c r="CHG330" s="81"/>
      <c r="CHH330" s="81"/>
      <c r="CHI330" s="81"/>
      <c r="CHJ330" s="81"/>
      <c r="CHK330" s="81"/>
      <c r="CHL330" s="81"/>
      <c r="CHM330" s="81"/>
      <c r="CHN330" s="81"/>
      <c r="CHO330" s="81"/>
      <c r="CHP330" s="81"/>
      <c r="CHQ330" s="81"/>
      <c r="CHR330" s="81"/>
      <c r="CHS330" s="81"/>
      <c r="CHT330" s="81"/>
      <c r="CHU330" s="81"/>
      <c r="CHV330" s="81"/>
      <c r="CHW330" s="81"/>
      <c r="CHX330" s="81"/>
      <c r="CHY330" s="81"/>
      <c r="CHZ330" s="81"/>
      <c r="CIA330" s="81"/>
      <c r="CIB330" s="81"/>
      <c r="CIC330" s="81"/>
      <c r="CID330" s="81"/>
      <c r="CIE330" s="81"/>
      <c r="CIF330" s="81"/>
      <c r="CIG330" s="81"/>
      <c r="CIH330" s="81"/>
      <c r="CII330" s="81"/>
      <c r="CIJ330" s="81"/>
      <c r="CIK330" s="81"/>
      <c r="CIL330" s="81"/>
      <c r="CIM330" s="81"/>
      <c r="CIN330" s="81"/>
      <c r="CIO330" s="81"/>
      <c r="CIP330" s="81"/>
      <c r="CIQ330" s="81"/>
      <c r="CIR330" s="81"/>
      <c r="CIS330" s="81"/>
      <c r="CIT330" s="81"/>
      <c r="CIU330" s="81"/>
      <c r="CIV330" s="81"/>
      <c r="CIW330" s="81"/>
      <c r="CIX330" s="81"/>
      <c r="CIY330" s="81"/>
      <c r="CIZ330" s="81"/>
      <c r="CJA330" s="81"/>
      <c r="CJB330" s="81"/>
      <c r="CJC330" s="81"/>
      <c r="CJD330" s="81"/>
      <c r="CJE330" s="81"/>
      <c r="CJF330" s="81"/>
      <c r="CJG330" s="81"/>
      <c r="CJH330" s="81"/>
      <c r="CJI330" s="81"/>
      <c r="CJJ330" s="81"/>
      <c r="CJK330" s="81"/>
      <c r="CJL330" s="81"/>
      <c r="CJM330" s="81"/>
      <c r="CJN330" s="81"/>
      <c r="CJO330" s="81"/>
      <c r="CJP330" s="81"/>
      <c r="CJQ330" s="81"/>
      <c r="CJR330" s="81"/>
      <c r="CJS330" s="81"/>
      <c r="CJT330" s="81"/>
      <c r="CJU330" s="81"/>
      <c r="CJV330" s="81"/>
      <c r="CJW330" s="81"/>
      <c r="CJX330" s="81"/>
      <c r="CJY330" s="81"/>
      <c r="CJZ330" s="81"/>
      <c r="CKA330" s="81"/>
      <c r="CKB330" s="81"/>
      <c r="CKC330" s="81"/>
      <c r="CKD330" s="81"/>
      <c r="CKE330" s="81"/>
      <c r="CKF330" s="81"/>
      <c r="CKG330" s="81"/>
      <c r="CKH330" s="81"/>
      <c r="CKI330" s="81"/>
      <c r="CKJ330" s="81"/>
      <c r="CKK330" s="81"/>
      <c r="CKL330" s="81"/>
      <c r="CKM330" s="81"/>
      <c r="CKN330" s="81"/>
      <c r="CKO330" s="81"/>
      <c r="CKP330" s="81"/>
      <c r="CKQ330" s="81"/>
      <c r="CKR330" s="81"/>
      <c r="CKS330" s="81"/>
      <c r="CKT330" s="81"/>
      <c r="CKU330" s="81"/>
      <c r="CKV330" s="81"/>
      <c r="CKW330" s="81"/>
      <c r="CKX330" s="81"/>
      <c r="CKY330" s="81"/>
      <c r="CKZ330" s="81"/>
      <c r="CLA330" s="81"/>
      <c r="CLB330" s="81"/>
      <c r="CLC330" s="81"/>
      <c r="CLD330" s="81"/>
      <c r="CLE330" s="81"/>
      <c r="CLF330" s="81"/>
      <c r="CLG330" s="81"/>
      <c r="CLH330" s="81"/>
      <c r="CLI330" s="81"/>
      <c r="CLJ330" s="81"/>
      <c r="CLK330" s="81"/>
      <c r="CLL330" s="81"/>
      <c r="CLM330" s="81"/>
      <c r="CLN330" s="81"/>
      <c r="CLO330" s="81"/>
      <c r="CLP330" s="81"/>
      <c r="CLQ330" s="81"/>
      <c r="CLR330" s="81"/>
      <c r="CLS330" s="81"/>
      <c r="CLT330" s="81"/>
      <c r="CLU330" s="81"/>
      <c r="CLV330" s="81"/>
      <c r="CLW330" s="81"/>
      <c r="CLX330" s="81"/>
      <c r="CLY330" s="81"/>
      <c r="CLZ330" s="81"/>
      <c r="CMA330" s="81"/>
      <c r="CMB330" s="81"/>
      <c r="CMC330" s="81"/>
      <c r="CMD330" s="81"/>
      <c r="CME330" s="81"/>
      <c r="CMF330" s="81"/>
      <c r="CMG330" s="81"/>
      <c r="CMH330" s="81"/>
      <c r="CMI330" s="81"/>
      <c r="CMJ330" s="81"/>
      <c r="CMK330" s="81"/>
      <c r="CML330" s="81"/>
      <c r="CMM330" s="81"/>
      <c r="CMN330" s="81"/>
      <c r="CMO330" s="81"/>
      <c r="CMP330" s="81"/>
      <c r="CMQ330" s="81"/>
      <c r="CMR330" s="81"/>
      <c r="CMS330" s="81"/>
      <c r="CMT330" s="81"/>
      <c r="CMU330" s="81"/>
      <c r="CMV330" s="81"/>
      <c r="CMW330" s="81"/>
      <c r="CMX330" s="81"/>
      <c r="CMY330" s="81"/>
      <c r="CMZ330" s="81"/>
      <c r="CNA330" s="81"/>
      <c r="CNB330" s="81"/>
      <c r="CNC330" s="81"/>
      <c r="CND330" s="81"/>
      <c r="CNE330" s="81"/>
      <c r="CNF330" s="81"/>
      <c r="CNG330" s="81"/>
      <c r="CNH330" s="81"/>
      <c r="CNI330" s="81"/>
      <c r="CNJ330" s="81"/>
      <c r="CNK330" s="81"/>
      <c r="CNL330" s="81"/>
      <c r="CNM330" s="81"/>
      <c r="CNN330" s="81"/>
      <c r="CNO330" s="81"/>
      <c r="CNP330" s="81"/>
      <c r="CNQ330" s="81"/>
      <c r="CNR330" s="81"/>
      <c r="CNS330" s="81"/>
      <c r="CNT330" s="81"/>
      <c r="CNU330" s="81"/>
      <c r="CNV330" s="81"/>
      <c r="CNW330" s="81"/>
      <c r="CNX330" s="81"/>
      <c r="CNY330" s="81"/>
      <c r="CNZ330" s="81"/>
      <c r="COA330" s="81"/>
      <c r="COB330" s="81"/>
      <c r="COC330" s="81"/>
      <c r="COD330" s="81"/>
      <c r="COE330" s="81"/>
      <c r="COF330" s="81"/>
      <c r="COG330" s="81"/>
      <c r="COH330" s="81"/>
      <c r="COI330" s="81"/>
      <c r="COJ330" s="81"/>
      <c r="COK330" s="81"/>
      <c r="COL330" s="81"/>
      <c r="COM330" s="81"/>
      <c r="CON330" s="81"/>
      <c r="COO330" s="81"/>
      <c r="COP330" s="81"/>
      <c r="COQ330" s="81"/>
      <c r="COR330" s="81"/>
      <c r="COS330" s="81"/>
      <c r="COT330" s="81"/>
      <c r="COU330" s="81"/>
      <c r="COV330" s="81"/>
      <c r="COW330" s="81"/>
      <c r="COX330" s="81"/>
      <c r="COY330" s="81"/>
      <c r="COZ330" s="81"/>
      <c r="CPA330" s="81"/>
      <c r="CPB330" s="81"/>
      <c r="CPC330" s="81"/>
      <c r="CPD330" s="81"/>
      <c r="CPE330" s="81"/>
      <c r="CPF330" s="81"/>
      <c r="CPG330" s="81"/>
      <c r="CPH330" s="81"/>
      <c r="CPI330" s="81"/>
      <c r="CPJ330" s="81"/>
      <c r="CPK330" s="81"/>
      <c r="CPL330" s="81"/>
      <c r="CPM330" s="81"/>
      <c r="CPN330" s="81"/>
      <c r="CPO330" s="81"/>
      <c r="CPP330" s="81"/>
      <c r="CPQ330" s="81"/>
      <c r="CPR330" s="81"/>
      <c r="CPS330" s="81"/>
      <c r="CPT330" s="81"/>
      <c r="CPU330" s="81"/>
      <c r="CPV330" s="81"/>
      <c r="CPW330" s="81"/>
      <c r="CPX330" s="81"/>
      <c r="CPY330" s="81"/>
      <c r="CPZ330" s="81"/>
      <c r="CQA330" s="81"/>
      <c r="CQB330" s="81"/>
      <c r="CQC330" s="81"/>
      <c r="CQD330" s="81"/>
      <c r="CQE330" s="81"/>
      <c r="CQF330" s="81"/>
      <c r="CQG330" s="81"/>
      <c r="CQH330" s="81"/>
      <c r="CQI330" s="81"/>
      <c r="CQJ330" s="81"/>
      <c r="CQK330" s="81"/>
      <c r="CQL330" s="81"/>
      <c r="CQM330" s="81"/>
      <c r="CQN330" s="81"/>
      <c r="CQO330" s="81"/>
      <c r="CQP330" s="81"/>
      <c r="CQQ330" s="81"/>
      <c r="CQR330" s="81"/>
      <c r="CQS330" s="81"/>
      <c r="CQT330" s="81"/>
      <c r="CQU330" s="81"/>
      <c r="CQV330" s="81"/>
      <c r="CQW330" s="81"/>
      <c r="CQX330" s="81"/>
      <c r="CQY330" s="81"/>
      <c r="CQZ330" s="81"/>
      <c r="CRA330" s="81"/>
      <c r="CRB330" s="81"/>
      <c r="CRC330" s="81"/>
      <c r="CRD330" s="81"/>
      <c r="CRE330" s="81"/>
      <c r="CRF330" s="81"/>
      <c r="CRG330" s="81"/>
      <c r="CRH330" s="81"/>
      <c r="CRI330" s="81"/>
      <c r="CRJ330" s="81"/>
      <c r="CRK330" s="81"/>
      <c r="CRL330" s="81"/>
      <c r="CRM330" s="81"/>
      <c r="CRN330" s="81"/>
      <c r="CRO330" s="81"/>
      <c r="CRP330" s="81"/>
      <c r="CRQ330" s="81"/>
      <c r="CRR330" s="81"/>
      <c r="CRS330" s="81"/>
      <c r="CRT330" s="81"/>
      <c r="CRU330" s="81"/>
      <c r="CRV330" s="81"/>
      <c r="CRW330" s="81"/>
      <c r="CRX330" s="81"/>
      <c r="CRY330" s="81"/>
      <c r="CRZ330" s="81"/>
      <c r="CSA330" s="81"/>
      <c r="CSB330" s="81"/>
      <c r="CSC330" s="81"/>
      <c r="CSD330" s="81"/>
      <c r="CSE330" s="81"/>
      <c r="CSF330" s="81"/>
      <c r="CSG330" s="81"/>
      <c r="CSH330" s="81"/>
      <c r="CSI330" s="81"/>
      <c r="CSJ330" s="81"/>
      <c r="CSK330" s="81"/>
      <c r="CSL330" s="81"/>
      <c r="CSM330" s="81"/>
      <c r="CSN330" s="81"/>
      <c r="CSO330" s="81"/>
      <c r="CSP330" s="81"/>
      <c r="CSQ330" s="81"/>
      <c r="CSR330" s="81"/>
      <c r="CSS330" s="81"/>
      <c r="CST330" s="81"/>
      <c r="CSU330" s="81"/>
      <c r="CSV330" s="81"/>
      <c r="CSW330" s="81"/>
      <c r="CSX330" s="81"/>
      <c r="CSY330" s="81"/>
      <c r="CSZ330" s="81"/>
      <c r="CTA330" s="81"/>
      <c r="CTB330" s="81"/>
      <c r="CTC330" s="81"/>
      <c r="CTD330" s="81"/>
      <c r="CTE330" s="81"/>
      <c r="CTF330" s="81"/>
      <c r="CTG330" s="81"/>
      <c r="CTH330" s="81"/>
      <c r="CTI330" s="81"/>
      <c r="CTJ330" s="81"/>
      <c r="CTK330" s="81"/>
      <c r="CTL330" s="81"/>
      <c r="CTM330" s="81"/>
      <c r="CTN330" s="81"/>
      <c r="CTO330" s="81"/>
      <c r="CTP330" s="81"/>
      <c r="CTQ330" s="81"/>
      <c r="CTR330" s="81"/>
      <c r="CTS330" s="81"/>
      <c r="CTT330" s="81"/>
      <c r="CTU330" s="81"/>
      <c r="CTV330" s="81"/>
      <c r="CTW330" s="81"/>
      <c r="CTX330" s="81"/>
      <c r="CTY330" s="81"/>
      <c r="CTZ330" s="81"/>
      <c r="CUA330" s="81"/>
      <c r="CUB330" s="81"/>
      <c r="CUC330" s="81"/>
      <c r="CUD330" s="81"/>
      <c r="CUE330" s="81"/>
      <c r="CUF330" s="81"/>
      <c r="CUG330" s="81"/>
      <c r="CUH330" s="81"/>
      <c r="CUI330" s="81"/>
      <c r="CUJ330" s="81"/>
      <c r="CUK330" s="81"/>
      <c r="CUL330" s="81"/>
      <c r="CUM330" s="81"/>
      <c r="CUN330" s="81"/>
      <c r="CUO330" s="81"/>
      <c r="CUP330" s="81"/>
      <c r="CUQ330" s="81"/>
      <c r="CUR330" s="81"/>
      <c r="CUS330" s="81"/>
      <c r="CUT330" s="81"/>
      <c r="CUU330" s="81"/>
      <c r="CUV330" s="81"/>
      <c r="CUW330" s="81"/>
      <c r="CUX330" s="81"/>
      <c r="CUY330" s="81"/>
      <c r="CUZ330" s="81"/>
      <c r="CVA330" s="81"/>
      <c r="CVB330" s="81"/>
      <c r="CVC330" s="81"/>
      <c r="CVD330" s="81"/>
      <c r="CVE330" s="81"/>
      <c r="CVF330" s="81"/>
      <c r="CVG330" s="81"/>
      <c r="CVH330" s="81"/>
      <c r="CVI330" s="81"/>
      <c r="CVJ330" s="81"/>
      <c r="CVK330" s="81"/>
      <c r="CVL330" s="81"/>
      <c r="CVM330" s="81"/>
      <c r="CVN330" s="81"/>
      <c r="CVO330" s="81"/>
      <c r="CVP330" s="81"/>
      <c r="CVQ330" s="81"/>
      <c r="CVR330" s="81"/>
      <c r="CVS330" s="81"/>
      <c r="CVT330" s="81"/>
      <c r="CVU330" s="81"/>
      <c r="CVV330" s="81"/>
      <c r="CVW330" s="81"/>
      <c r="CVX330" s="81"/>
      <c r="CVY330" s="81"/>
      <c r="CVZ330" s="81"/>
      <c r="CWA330" s="81"/>
      <c r="CWB330" s="81"/>
      <c r="CWC330" s="81"/>
      <c r="CWD330" s="81"/>
      <c r="CWE330" s="81"/>
      <c r="CWF330" s="81"/>
      <c r="CWG330" s="81"/>
      <c r="CWH330" s="81"/>
      <c r="CWI330" s="81"/>
      <c r="CWJ330" s="81"/>
      <c r="CWK330" s="81"/>
      <c r="CWL330" s="81"/>
      <c r="CWM330" s="81"/>
      <c r="CWN330" s="81"/>
      <c r="CWO330" s="81"/>
      <c r="CWP330" s="81"/>
      <c r="CWQ330" s="81"/>
      <c r="CWR330" s="81"/>
      <c r="CWS330" s="81"/>
      <c r="CWT330" s="81"/>
      <c r="CWU330" s="81"/>
      <c r="CWV330" s="81"/>
      <c r="CWW330" s="81"/>
      <c r="CWX330" s="81"/>
      <c r="CWY330" s="81"/>
      <c r="CWZ330" s="81"/>
      <c r="CXA330" s="81"/>
      <c r="CXB330" s="81"/>
      <c r="CXC330" s="81"/>
      <c r="CXD330" s="81"/>
      <c r="CXE330" s="81"/>
      <c r="CXF330" s="81"/>
      <c r="CXG330" s="81"/>
      <c r="CXH330" s="81"/>
      <c r="CXI330" s="81"/>
      <c r="CXJ330" s="81"/>
      <c r="CXK330" s="81"/>
      <c r="CXL330" s="81"/>
      <c r="CXM330" s="81"/>
      <c r="CXN330" s="81"/>
      <c r="CXO330" s="81"/>
      <c r="CXP330" s="81"/>
      <c r="CXQ330" s="81"/>
      <c r="CXR330" s="81"/>
      <c r="CXS330" s="81"/>
      <c r="CXT330" s="81"/>
      <c r="CXU330" s="81"/>
      <c r="CXV330" s="81"/>
      <c r="CXW330" s="81"/>
      <c r="CXX330" s="81"/>
      <c r="CXY330" s="81"/>
      <c r="CXZ330" s="81"/>
      <c r="CYA330" s="81"/>
      <c r="CYB330" s="81"/>
      <c r="CYC330" s="81"/>
      <c r="CYD330" s="81"/>
      <c r="CYE330" s="81"/>
      <c r="CYF330" s="81"/>
      <c r="CYG330" s="81"/>
      <c r="CYH330" s="81"/>
      <c r="CYI330" s="81"/>
      <c r="CYJ330" s="81"/>
      <c r="CYK330" s="81"/>
      <c r="CYL330" s="81"/>
      <c r="CYM330" s="81"/>
      <c r="CYN330" s="81"/>
      <c r="CYO330" s="81"/>
      <c r="CYP330" s="81"/>
      <c r="CYQ330" s="81"/>
      <c r="CYR330" s="81"/>
      <c r="CYS330" s="81"/>
      <c r="CYT330" s="81"/>
      <c r="CYU330" s="81"/>
      <c r="CYV330" s="81"/>
      <c r="CYW330" s="81"/>
      <c r="CYX330" s="81"/>
      <c r="CYY330" s="81"/>
      <c r="CYZ330" s="81"/>
      <c r="CZA330" s="81"/>
      <c r="CZB330" s="81"/>
      <c r="CZC330" s="81"/>
      <c r="CZD330" s="81"/>
      <c r="CZE330" s="81"/>
      <c r="CZF330" s="81"/>
      <c r="CZG330" s="81"/>
      <c r="CZH330" s="81"/>
      <c r="CZI330" s="81"/>
      <c r="CZJ330" s="81"/>
      <c r="CZK330" s="81"/>
      <c r="CZL330" s="81"/>
      <c r="CZM330" s="81"/>
      <c r="CZN330" s="81"/>
      <c r="CZO330" s="81"/>
      <c r="CZP330" s="81"/>
      <c r="CZQ330" s="81"/>
      <c r="CZR330" s="81"/>
      <c r="CZS330" s="81"/>
      <c r="CZT330" s="81"/>
      <c r="CZU330" s="81"/>
      <c r="CZV330" s="81"/>
      <c r="CZW330" s="81"/>
      <c r="CZX330" s="81"/>
      <c r="CZY330" s="81"/>
      <c r="CZZ330" s="81"/>
      <c r="DAA330" s="81"/>
      <c r="DAB330" s="81"/>
      <c r="DAC330" s="81"/>
      <c r="DAD330" s="81"/>
      <c r="DAE330" s="81"/>
      <c r="DAF330" s="81"/>
      <c r="DAG330" s="81"/>
      <c r="DAH330" s="81"/>
      <c r="DAI330" s="81"/>
      <c r="DAJ330" s="81"/>
      <c r="DAK330" s="81"/>
      <c r="DAL330" s="81"/>
      <c r="DAM330" s="81"/>
      <c r="DAN330" s="81"/>
      <c r="DAO330" s="81"/>
      <c r="DAP330" s="81"/>
      <c r="DAQ330" s="81"/>
      <c r="DAR330" s="81"/>
      <c r="DAS330" s="81"/>
      <c r="DAT330" s="81"/>
      <c r="DAU330" s="81"/>
      <c r="DAV330" s="81"/>
      <c r="DAW330" s="81"/>
      <c r="DAX330" s="81"/>
      <c r="DAY330" s="81"/>
      <c r="DAZ330" s="81"/>
      <c r="DBA330" s="81"/>
      <c r="DBB330" s="81"/>
      <c r="DBC330" s="81"/>
      <c r="DBD330" s="81"/>
      <c r="DBE330" s="81"/>
      <c r="DBF330" s="81"/>
      <c r="DBG330" s="81"/>
      <c r="DBH330" s="81"/>
      <c r="DBI330" s="81"/>
      <c r="DBJ330" s="81"/>
      <c r="DBK330" s="81"/>
      <c r="DBL330" s="81"/>
      <c r="DBM330" s="81"/>
      <c r="DBN330" s="81"/>
      <c r="DBO330" s="81"/>
      <c r="DBP330" s="81"/>
      <c r="DBQ330" s="81"/>
      <c r="DBR330" s="81"/>
      <c r="DBS330" s="81"/>
      <c r="DBT330" s="81"/>
      <c r="DBU330" s="81"/>
      <c r="DBV330" s="81"/>
      <c r="DBW330" s="81"/>
      <c r="DBX330" s="81"/>
      <c r="DBY330" s="81"/>
      <c r="DBZ330" s="81"/>
      <c r="DCA330" s="81"/>
      <c r="DCB330" s="81"/>
      <c r="DCC330" s="81"/>
      <c r="DCD330" s="81"/>
      <c r="DCE330" s="81"/>
      <c r="DCF330" s="81"/>
      <c r="DCG330" s="81"/>
      <c r="DCH330" s="81"/>
      <c r="DCI330" s="81"/>
      <c r="DCJ330" s="81"/>
      <c r="DCK330" s="81"/>
      <c r="DCL330" s="81"/>
      <c r="DCM330" s="81"/>
      <c r="DCN330" s="81"/>
      <c r="DCO330" s="81"/>
      <c r="DCP330" s="81"/>
      <c r="DCQ330" s="81"/>
      <c r="DCR330" s="81"/>
      <c r="DCS330" s="81"/>
      <c r="DCT330" s="81"/>
      <c r="DCU330" s="81"/>
      <c r="DCV330" s="81"/>
      <c r="DCW330" s="81"/>
      <c r="DCX330" s="81"/>
      <c r="DCY330" s="81"/>
      <c r="DCZ330" s="81"/>
      <c r="DDA330" s="81"/>
      <c r="DDB330" s="81"/>
      <c r="DDC330" s="81"/>
      <c r="DDD330" s="81"/>
      <c r="DDE330" s="81"/>
      <c r="DDF330" s="81"/>
      <c r="DDG330" s="81"/>
      <c r="DDH330" s="81"/>
      <c r="DDI330" s="81"/>
      <c r="DDJ330" s="81"/>
      <c r="DDK330" s="81"/>
      <c r="DDL330" s="81"/>
      <c r="DDM330" s="81"/>
      <c r="DDN330" s="81"/>
      <c r="DDO330" s="81"/>
      <c r="DDP330" s="81"/>
      <c r="DDQ330" s="81"/>
      <c r="DDR330" s="81"/>
      <c r="DDS330" s="81"/>
      <c r="DDT330" s="81"/>
      <c r="DDU330" s="81"/>
      <c r="DDV330" s="81"/>
      <c r="DDW330" s="81"/>
      <c r="DDX330" s="81"/>
      <c r="DDY330" s="81"/>
      <c r="DDZ330" s="81"/>
      <c r="DEA330" s="81"/>
      <c r="DEB330" s="81"/>
      <c r="DEC330" s="81"/>
      <c r="DED330" s="81"/>
      <c r="DEE330" s="81"/>
      <c r="DEF330" s="81"/>
      <c r="DEG330" s="81"/>
      <c r="DEH330" s="81"/>
      <c r="DEI330" s="81"/>
      <c r="DEJ330" s="81"/>
      <c r="DEK330" s="81"/>
      <c r="DEL330" s="81"/>
      <c r="DEM330" s="81"/>
      <c r="DEN330" s="81"/>
      <c r="DEO330" s="81"/>
      <c r="DEP330" s="81"/>
      <c r="DEQ330" s="81"/>
      <c r="DER330" s="81"/>
      <c r="DES330" s="81"/>
      <c r="DET330" s="81"/>
      <c r="DEU330" s="81"/>
      <c r="DEV330" s="81"/>
      <c r="DEW330" s="81"/>
      <c r="DEX330" s="81"/>
      <c r="DEY330" s="81"/>
      <c r="DEZ330" s="81"/>
      <c r="DFA330" s="81"/>
      <c r="DFB330" s="81"/>
      <c r="DFC330" s="81"/>
      <c r="DFD330" s="81"/>
      <c r="DFE330" s="81"/>
      <c r="DFF330" s="81"/>
      <c r="DFG330" s="81"/>
      <c r="DFH330" s="81"/>
      <c r="DFI330" s="81"/>
      <c r="DFJ330" s="81"/>
      <c r="DFK330" s="81"/>
      <c r="DFL330" s="81"/>
      <c r="DFM330" s="81"/>
      <c r="DFN330" s="81"/>
      <c r="DFO330" s="81"/>
      <c r="DFP330" s="81"/>
      <c r="DFQ330" s="81"/>
      <c r="DFR330" s="81"/>
      <c r="DFS330" s="81"/>
      <c r="DFT330" s="81"/>
      <c r="DFU330" s="81"/>
      <c r="DFV330" s="81"/>
      <c r="DFW330" s="81"/>
      <c r="DFX330" s="81"/>
      <c r="DFY330" s="81"/>
      <c r="DFZ330" s="81"/>
      <c r="DGA330" s="81"/>
      <c r="DGB330" s="81"/>
      <c r="DGC330" s="81"/>
      <c r="DGD330" s="81"/>
      <c r="DGE330" s="81"/>
      <c r="DGF330" s="81"/>
      <c r="DGG330" s="81"/>
      <c r="DGH330" s="81"/>
      <c r="DGI330" s="81"/>
      <c r="DGJ330" s="81"/>
      <c r="DGK330" s="81"/>
      <c r="DGL330" s="81"/>
      <c r="DGM330" s="81"/>
      <c r="DGN330" s="81"/>
      <c r="DGO330" s="81"/>
      <c r="DGP330" s="81"/>
      <c r="DGQ330" s="81"/>
      <c r="DGR330" s="81"/>
      <c r="DGS330" s="81"/>
      <c r="DGT330" s="81"/>
      <c r="DGU330" s="81"/>
      <c r="DGV330" s="81"/>
      <c r="DGW330" s="81"/>
      <c r="DGX330" s="81"/>
      <c r="DGY330" s="81"/>
      <c r="DGZ330" s="81"/>
      <c r="DHA330" s="81"/>
      <c r="DHB330" s="81"/>
      <c r="DHC330" s="81"/>
      <c r="DHD330" s="81"/>
      <c r="DHE330" s="81"/>
      <c r="DHF330" s="81"/>
      <c r="DHG330" s="81"/>
      <c r="DHH330" s="81"/>
      <c r="DHI330" s="81"/>
      <c r="DHJ330" s="81"/>
      <c r="DHK330" s="81"/>
      <c r="DHL330" s="81"/>
      <c r="DHM330" s="81"/>
      <c r="DHN330" s="81"/>
      <c r="DHO330" s="81"/>
      <c r="DHP330" s="81"/>
      <c r="DHQ330" s="81"/>
      <c r="DHR330" s="81"/>
      <c r="DHS330" s="81"/>
      <c r="DHT330" s="81"/>
      <c r="DHU330" s="81"/>
      <c r="DHV330" s="81"/>
      <c r="DHW330" s="81"/>
      <c r="DHX330" s="81"/>
      <c r="DHY330" s="81"/>
      <c r="DHZ330" s="81"/>
      <c r="DIA330" s="81"/>
      <c r="DIB330" s="81"/>
      <c r="DIC330" s="81"/>
      <c r="DID330" s="81"/>
      <c r="DIE330" s="81"/>
      <c r="DIF330" s="81"/>
      <c r="DIG330" s="81"/>
      <c r="DIH330" s="81"/>
      <c r="DII330" s="81"/>
      <c r="DIJ330" s="81"/>
      <c r="DIK330" s="81"/>
      <c r="DIL330" s="81"/>
      <c r="DIM330" s="81"/>
      <c r="DIN330" s="81"/>
      <c r="DIO330" s="81"/>
      <c r="DIP330" s="81"/>
      <c r="DIQ330" s="81"/>
      <c r="DIR330" s="81"/>
      <c r="DIS330" s="81"/>
      <c r="DIT330" s="81"/>
      <c r="DIU330" s="81"/>
      <c r="DIV330" s="81"/>
      <c r="DIW330" s="81"/>
      <c r="DIX330" s="81"/>
      <c r="DIY330" s="81"/>
      <c r="DIZ330" s="81"/>
      <c r="DJA330" s="81"/>
      <c r="DJB330" s="81"/>
      <c r="DJC330" s="81"/>
      <c r="DJD330" s="81"/>
      <c r="DJE330" s="81"/>
      <c r="DJF330" s="81"/>
      <c r="DJG330" s="81"/>
      <c r="DJH330" s="81"/>
      <c r="DJI330" s="81"/>
      <c r="DJJ330" s="81"/>
      <c r="DJK330" s="81"/>
      <c r="DJL330" s="81"/>
      <c r="DJM330" s="81"/>
      <c r="DJN330" s="81"/>
      <c r="DJO330" s="81"/>
      <c r="DJP330" s="81"/>
      <c r="DJQ330" s="81"/>
      <c r="DJR330" s="81"/>
      <c r="DJS330" s="81"/>
      <c r="DJT330" s="81"/>
      <c r="DJU330" s="81"/>
      <c r="DJV330" s="81"/>
      <c r="DJW330" s="81"/>
      <c r="DJX330" s="81"/>
      <c r="DJY330" s="81"/>
      <c r="DJZ330" s="81"/>
      <c r="DKA330" s="81"/>
      <c r="DKB330" s="81"/>
      <c r="DKC330" s="81"/>
      <c r="DKD330" s="81"/>
      <c r="DKE330" s="81"/>
      <c r="DKF330" s="81"/>
      <c r="DKG330" s="81"/>
      <c r="DKH330" s="81"/>
      <c r="DKI330" s="81"/>
      <c r="DKJ330" s="81"/>
      <c r="DKK330" s="81"/>
      <c r="DKL330" s="81"/>
      <c r="DKM330" s="81"/>
      <c r="DKN330" s="81"/>
      <c r="DKO330" s="81"/>
      <c r="DKP330" s="81"/>
      <c r="DKQ330" s="81"/>
      <c r="DKR330" s="81"/>
      <c r="DKS330" s="81"/>
      <c r="DKT330" s="81"/>
      <c r="DKU330" s="81"/>
      <c r="DKV330" s="81"/>
      <c r="DKW330" s="81"/>
      <c r="DKX330" s="81"/>
      <c r="DKY330" s="81"/>
      <c r="DKZ330" s="81"/>
      <c r="DLA330" s="81"/>
      <c r="DLB330" s="81"/>
      <c r="DLC330" s="81"/>
      <c r="DLD330" s="81"/>
      <c r="DLE330" s="81"/>
      <c r="DLF330" s="81"/>
      <c r="DLG330" s="81"/>
      <c r="DLH330" s="81"/>
      <c r="DLI330" s="81"/>
      <c r="DLJ330" s="81"/>
      <c r="DLK330" s="81"/>
      <c r="DLL330" s="81"/>
      <c r="DLM330" s="81"/>
      <c r="DLN330" s="81"/>
      <c r="DLO330" s="81"/>
      <c r="DLP330" s="81"/>
      <c r="DLQ330" s="81"/>
      <c r="DLR330" s="81"/>
      <c r="DLS330" s="81"/>
      <c r="DLT330" s="81"/>
      <c r="DLU330" s="81"/>
      <c r="DLV330" s="81"/>
      <c r="DLW330" s="81"/>
      <c r="DLX330" s="81"/>
      <c r="DLY330" s="81"/>
      <c r="DLZ330" s="81"/>
      <c r="DMA330" s="81"/>
      <c r="DMB330" s="81"/>
      <c r="DMC330" s="81"/>
      <c r="DMD330" s="81"/>
      <c r="DME330" s="81"/>
      <c r="DMF330" s="81"/>
      <c r="DMG330" s="81"/>
      <c r="DMH330" s="81"/>
      <c r="DMI330" s="81"/>
      <c r="DMJ330" s="81"/>
      <c r="DMK330" s="81"/>
      <c r="DML330" s="81"/>
      <c r="DMM330" s="81"/>
      <c r="DMN330" s="81"/>
      <c r="DMO330" s="81"/>
      <c r="DMP330" s="81"/>
      <c r="DMQ330" s="81"/>
      <c r="DMR330" s="81"/>
      <c r="DMS330" s="81"/>
      <c r="DMT330" s="81"/>
      <c r="DMU330" s="81"/>
      <c r="DMV330" s="81"/>
      <c r="DMW330" s="81"/>
      <c r="DMX330" s="81"/>
      <c r="DMY330" s="81"/>
      <c r="DMZ330" s="81"/>
      <c r="DNA330" s="81"/>
      <c r="DNB330" s="81"/>
      <c r="DNC330" s="81"/>
      <c r="DND330" s="81"/>
      <c r="DNE330" s="81"/>
      <c r="DNF330" s="81"/>
      <c r="DNG330" s="81"/>
      <c r="DNH330" s="81"/>
      <c r="DNI330" s="81"/>
      <c r="DNJ330" s="81"/>
      <c r="DNK330" s="81"/>
      <c r="DNL330" s="81"/>
      <c r="DNM330" s="81"/>
      <c r="DNN330" s="81"/>
      <c r="DNO330" s="81"/>
      <c r="DNP330" s="81"/>
      <c r="DNQ330" s="81"/>
      <c r="DNR330" s="81"/>
      <c r="DNS330" s="81"/>
      <c r="DNT330" s="81"/>
      <c r="DNU330" s="81"/>
      <c r="DNV330" s="81"/>
      <c r="DNW330" s="81"/>
      <c r="DNX330" s="81"/>
      <c r="DNY330" s="81"/>
      <c r="DNZ330" s="81"/>
      <c r="DOA330" s="81"/>
      <c r="DOB330" s="81"/>
      <c r="DOC330" s="81"/>
      <c r="DOD330" s="81"/>
      <c r="DOE330" s="81"/>
      <c r="DOF330" s="81"/>
      <c r="DOG330" s="81"/>
      <c r="DOH330" s="81"/>
      <c r="DOI330" s="81"/>
      <c r="DOJ330" s="81"/>
      <c r="DOK330" s="81"/>
      <c r="DOL330" s="81"/>
      <c r="DOM330" s="81"/>
      <c r="DON330" s="81"/>
      <c r="DOO330" s="81"/>
      <c r="DOP330" s="81"/>
      <c r="DOQ330" s="81"/>
      <c r="DOR330" s="81"/>
      <c r="DOS330" s="81"/>
      <c r="DOT330" s="81"/>
      <c r="DOU330" s="81"/>
      <c r="DOV330" s="81"/>
      <c r="DOW330" s="81"/>
      <c r="DOX330" s="81"/>
      <c r="DOY330" s="81"/>
      <c r="DOZ330" s="81"/>
      <c r="DPA330" s="81"/>
      <c r="DPB330" s="81"/>
      <c r="DPC330" s="81"/>
      <c r="DPD330" s="81"/>
      <c r="DPE330" s="81"/>
      <c r="DPF330" s="81"/>
      <c r="DPG330" s="81"/>
      <c r="DPH330" s="81"/>
      <c r="DPI330" s="81"/>
      <c r="DPJ330" s="81"/>
      <c r="DPK330" s="81"/>
      <c r="DPL330" s="81"/>
      <c r="DPM330" s="81"/>
      <c r="DPN330" s="81"/>
      <c r="DPO330" s="81"/>
      <c r="DPP330" s="81"/>
      <c r="DPQ330" s="81"/>
      <c r="DPR330" s="81"/>
      <c r="DPS330" s="81"/>
      <c r="DPT330" s="81"/>
      <c r="DPU330" s="81"/>
      <c r="DPV330" s="81"/>
      <c r="DPW330" s="81"/>
      <c r="DPX330" s="81"/>
      <c r="DPY330" s="81"/>
      <c r="DPZ330" s="81"/>
      <c r="DQA330" s="81"/>
      <c r="DQB330" s="81"/>
      <c r="DQC330" s="81"/>
      <c r="DQD330" s="81"/>
      <c r="DQE330" s="81"/>
      <c r="DQF330" s="81"/>
      <c r="DQG330" s="81"/>
      <c r="DQH330" s="81"/>
      <c r="DQI330" s="81"/>
      <c r="DQJ330" s="81"/>
      <c r="DQK330" s="81"/>
      <c r="DQL330" s="81"/>
      <c r="DQM330" s="81"/>
      <c r="DQN330" s="81"/>
      <c r="DQO330" s="81"/>
      <c r="DQP330" s="81"/>
      <c r="DQQ330" s="81"/>
      <c r="DQR330" s="81"/>
      <c r="DQS330" s="81"/>
      <c r="DQT330" s="81"/>
      <c r="DQU330" s="81"/>
      <c r="DQV330" s="81"/>
      <c r="DQW330" s="81"/>
      <c r="DQX330" s="81"/>
      <c r="DQY330" s="81"/>
      <c r="DQZ330" s="81"/>
      <c r="DRA330" s="81"/>
      <c r="DRB330" s="81"/>
      <c r="DRC330" s="81"/>
      <c r="DRD330" s="81"/>
      <c r="DRE330" s="81"/>
      <c r="DRF330" s="81"/>
      <c r="DRG330" s="81"/>
      <c r="DRH330" s="81"/>
      <c r="DRI330" s="81"/>
      <c r="DRJ330" s="81"/>
      <c r="DRK330" s="81"/>
      <c r="DRL330" s="81"/>
      <c r="DRM330" s="81"/>
      <c r="DRN330" s="81"/>
      <c r="DRO330" s="81"/>
      <c r="DRP330" s="81"/>
      <c r="DRQ330" s="81"/>
      <c r="DRR330" s="81"/>
      <c r="DRS330" s="81"/>
      <c r="DRT330" s="81"/>
      <c r="DRU330" s="81"/>
      <c r="DRV330" s="81"/>
      <c r="DRW330" s="81"/>
      <c r="DRX330" s="81"/>
      <c r="DRY330" s="81"/>
      <c r="DRZ330" s="81"/>
      <c r="DSA330" s="81"/>
      <c r="DSB330" s="81"/>
      <c r="DSC330" s="81"/>
      <c r="DSD330" s="81"/>
      <c r="DSE330" s="81"/>
      <c r="DSF330" s="81"/>
      <c r="DSG330" s="81"/>
      <c r="DSH330" s="81"/>
      <c r="DSI330" s="81"/>
      <c r="DSJ330" s="81"/>
      <c r="DSK330" s="81"/>
      <c r="DSL330" s="81"/>
      <c r="DSM330" s="81"/>
      <c r="DSN330" s="81"/>
      <c r="DSO330" s="81"/>
      <c r="DSP330" s="81"/>
      <c r="DSQ330" s="81"/>
      <c r="DSR330" s="81"/>
      <c r="DSS330" s="81"/>
      <c r="DST330" s="81"/>
      <c r="DSU330" s="81"/>
      <c r="DSV330" s="81"/>
      <c r="DSW330" s="81"/>
      <c r="DSX330" s="81"/>
      <c r="DSY330" s="81"/>
      <c r="DSZ330" s="81"/>
      <c r="DTA330" s="81"/>
      <c r="DTB330" s="81"/>
      <c r="DTC330" s="81"/>
      <c r="DTD330" s="81"/>
      <c r="DTE330" s="81"/>
      <c r="DTF330" s="81"/>
      <c r="DTG330" s="81"/>
      <c r="DTH330" s="81"/>
      <c r="DTI330" s="81"/>
      <c r="DTJ330" s="81"/>
      <c r="DTK330" s="81"/>
      <c r="DTL330" s="81"/>
      <c r="DTM330" s="81"/>
      <c r="DTN330" s="81"/>
      <c r="DTO330" s="81"/>
      <c r="DTP330" s="81"/>
      <c r="DTQ330" s="81"/>
      <c r="DTR330" s="81"/>
      <c r="DTS330" s="81"/>
      <c r="DTT330" s="81"/>
      <c r="DTU330" s="81"/>
      <c r="DTV330" s="81"/>
      <c r="DTW330" s="81"/>
      <c r="DTX330" s="81"/>
      <c r="DTY330" s="81"/>
      <c r="DTZ330" s="81"/>
      <c r="DUA330" s="81"/>
      <c r="DUB330" s="81"/>
      <c r="DUC330" s="81"/>
      <c r="DUD330" s="81"/>
      <c r="DUE330" s="81"/>
      <c r="DUF330" s="81"/>
      <c r="DUG330" s="81"/>
      <c r="DUH330" s="81"/>
      <c r="DUI330" s="81"/>
      <c r="DUJ330" s="81"/>
      <c r="DUK330" s="81"/>
      <c r="DUL330" s="81"/>
      <c r="DUM330" s="81"/>
      <c r="DUN330" s="81"/>
      <c r="DUO330" s="81"/>
      <c r="DUP330" s="81"/>
      <c r="DUQ330" s="81"/>
      <c r="DUR330" s="81"/>
      <c r="DUS330" s="81"/>
      <c r="DUT330" s="81"/>
      <c r="DUU330" s="81"/>
      <c r="DUV330" s="81"/>
      <c r="DUW330" s="81"/>
      <c r="DUX330" s="81"/>
      <c r="DUY330" s="81"/>
      <c r="DUZ330" s="81"/>
      <c r="DVA330" s="81"/>
      <c r="DVB330" s="81"/>
      <c r="DVC330" s="81"/>
      <c r="DVD330" s="81"/>
      <c r="DVE330" s="81"/>
      <c r="DVF330" s="81"/>
      <c r="DVG330" s="81"/>
      <c r="DVH330" s="81"/>
      <c r="DVI330" s="81"/>
      <c r="DVJ330" s="81"/>
      <c r="DVK330" s="81"/>
      <c r="DVL330" s="81"/>
      <c r="DVM330" s="81"/>
      <c r="DVN330" s="81"/>
      <c r="DVO330" s="81"/>
      <c r="DVP330" s="81"/>
      <c r="DVQ330" s="81"/>
      <c r="DVR330" s="81"/>
      <c r="DVS330" s="81"/>
      <c r="DVT330" s="81"/>
      <c r="DVU330" s="81"/>
      <c r="DVV330" s="81"/>
      <c r="DVW330" s="81"/>
      <c r="DVX330" s="81"/>
      <c r="DVY330" s="81"/>
      <c r="DVZ330" s="81"/>
      <c r="DWA330" s="81"/>
      <c r="DWB330" s="81"/>
      <c r="DWC330" s="81"/>
      <c r="DWD330" s="81"/>
      <c r="DWE330" s="81"/>
      <c r="DWF330" s="81"/>
      <c r="DWG330" s="81"/>
      <c r="DWH330" s="81"/>
      <c r="DWI330" s="81"/>
      <c r="DWJ330" s="81"/>
      <c r="DWK330" s="81"/>
      <c r="DWL330" s="81"/>
      <c r="DWM330" s="81"/>
      <c r="DWN330" s="81"/>
      <c r="DWO330" s="81"/>
      <c r="DWP330" s="81"/>
      <c r="DWQ330" s="81"/>
      <c r="DWR330" s="81"/>
      <c r="DWS330" s="81"/>
      <c r="DWT330" s="81"/>
      <c r="DWU330" s="81"/>
      <c r="DWV330" s="81"/>
      <c r="DWW330" s="81"/>
      <c r="DWX330" s="81"/>
      <c r="DWY330" s="81"/>
      <c r="DWZ330" s="81"/>
      <c r="DXA330" s="81"/>
      <c r="DXB330" s="81"/>
      <c r="DXC330" s="81"/>
      <c r="DXD330" s="81"/>
      <c r="DXE330" s="81"/>
      <c r="DXF330" s="81"/>
      <c r="DXG330" s="81"/>
      <c r="DXH330" s="81"/>
      <c r="DXI330" s="81"/>
      <c r="DXJ330" s="81"/>
      <c r="DXK330" s="81"/>
      <c r="DXL330" s="81"/>
      <c r="DXM330" s="81"/>
      <c r="DXN330" s="81"/>
      <c r="DXO330" s="81"/>
      <c r="DXP330" s="81"/>
      <c r="DXQ330" s="81"/>
      <c r="DXR330" s="81"/>
      <c r="DXS330" s="81"/>
      <c r="DXT330" s="81"/>
      <c r="DXU330" s="81"/>
      <c r="DXV330" s="81"/>
      <c r="DXW330" s="81"/>
      <c r="DXX330" s="81"/>
      <c r="DXY330" s="81"/>
      <c r="DXZ330" s="81"/>
      <c r="DYA330" s="81"/>
      <c r="DYB330" s="81"/>
      <c r="DYC330" s="81"/>
      <c r="DYD330" s="81"/>
      <c r="DYE330" s="81"/>
      <c r="DYF330" s="81"/>
      <c r="DYG330" s="81"/>
      <c r="DYH330" s="81"/>
      <c r="DYI330" s="81"/>
      <c r="DYJ330" s="81"/>
      <c r="DYK330" s="81"/>
      <c r="DYL330" s="81"/>
      <c r="DYM330" s="81"/>
      <c r="DYN330" s="81"/>
      <c r="DYO330" s="81"/>
      <c r="DYP330" s="81"/>
      <c r="DYQ330" s="81"/>
      <c r="DYR330" s="81"/>
      <c r="DYS330" s="81"/>
      <c r="DYT330" s="81"/>
      <c r="DYU330" s="81"/>
      <c r="DYV330" s="81"/>
      <c r="DYW330" s="81"/>
      <c r="DYX330" s="81"/>
      <c r="DYY330" s="81"/>
      <c r="DYZ330" s="81"/>
      <c r="DZA330" s="81"/>
      <c r="DZB330" s="81"/>
      <c r="DZC330" s="81"/>
      <c r="DZD330" s="81"/>
      <c r="DZE330" s="81"/>
      <c r="DZF330" s="81"/>
      <c r="DZG330" s="81"/>
      <c r="DZH330" s="81"/>
      <c r="DZI330" s="81"/>
      <c r="DZJ330" s="81"/>
      <c r="DZK330" s="81"/>
      <c r="DZL330" s="81"/>
      <c r="DZM330" s="81"/>
      <c r="DZN330" s="81"/>
      <c r="DZO330" s="81"/>
      <c r="DZP330" s="81"/>
      <c r="DZQ330" s="81"/>
      <c r="DZR330" s="81"/>
      <c r="DZS330" s="81"/>
      <c r="DZT330" s="81"/>
      <c r="DZU330" s="81"/>
      <c r="DZV330" s="81"/>
      <c r="DZW330" s="81"/>
      <c r="DZX330" s="81"/>
      <c r="DZY330" s="81"/>
      <c r="DZZ330" s="81"/>
      <c r="EAA330" s="81"/>
      <c r="EAB330" s="81"/>
      <c r="EAC330" s="81"/>
      <c r="EAD330" s="81"/>
      <c r="EAE330" s="81"/>
      <c r="EAF330" s="81"/>
      <c r="EAG330" s="81"/>
      <c r="EAH330" s="81"/>
      <c r="EAI330" s="81"/>
      <c r="EAJ330" s="81"/>
      <c r="EAK330" s="81"/>
      <c r="EAL330" s="81"/>
      <c r="EAM330" s="81"/>
      <c r="EAN330" s="81"/>
      <c r="EAO330" s="81"/>
      <c r="EAP330" s="81"/>
      <c r="EAQ330" s="81"/>
      <c r="EAR330" s="81"/>
      <c r="EAS330" s="81"/>
      <c r="EAT330" s="81"/>
      <c r="EAU330" s="81"/>
      <c r="EAV330" s="81"/>
      <c r="EAW330" s="81"/>
      <c r="EAX330" s="81"/>
      <c r="EAY330" s="81"/>
      <c r="EAZ330" s="81"/>
      <c r="EBA330" s="81"/>
      <c r="EBB330" s="81"/>
      <c r="EBC330" s="81"/>
      <c r="EBD330" s="81"/>
      <c r="EBE330" s="81"/>
      <c r="EBF330" s="81"/>
      <c r="EBG330" s="81"/>
      <c r="EBH330" s="81"/>
      <c r="EBI330" s="81"/>
      <c r="EBJ330" s="81"/>
      <c r="EBK330" s="81"/>
      <c r="EBL330" s="81"/>
      <c r="EBM330" s="81"/>
      <c r="EBN330" s="81"/>
      <c r="EBO330" s="81"/>
      <c r="EBP330" s="81"/>
      <c r="EBQ330" s="81"/>
      <c r="EBR330" s="81"/>
      <c r="EBS330" s="81"/>
      <c r="EBT330" s="81"/>
      <c r="EBU330" s="81"/>
      <c r="EBV330" s="81"/>
      <c r="EBW330" s="81"/>
      <c r="EBX330" s="81"/>
      <c r="EBY330" s="81"/>
      <c r="EBZ330" s="81"/>
      <c r="ECA330" s="81"/>
      <c r="ECB330" s="81"/>
      <c r="ECC330" s="81"/>
      <c r="ECD330" s="81"/>
      <c r="ECE330" s="81"/>
      <c r="ECF330" s="81"/>
      <c r="ECG330" s="81"/>
      <c r="ECH330" s="81"/>
      <c r="ECI330" s="81"/>
      <c r="ECJ330" s="81"/>
      <c r="ECK330" s="81"/>
      <c r="ECL330" s="81"/>
      <c r="ECM330" s="81"/>
      <c r="ECN330" s="81"/>
      <c r="ECO330" s="81"/>
      <c r="ECP330" s="81"/>
      <c r="ECQ330" s="81"/>
      <c r="ECR330" s="81"/>
      <c r="ECS330" s="81"/>
      <c r="ECT330" s="81"/>
      <c r="ECU330" s="81"/>
      <c r="ECV330" s="81"/>
      <c r="ECW330" s="81"/>
      <c r="ECX330" s="81"/>
      <c r="ECY330" s="81"/>
      <c r="ECZ330" s="81"/>
      <c r="EDA330" s="81"/>
      <c r="EDB330" s="81"/>
      <c r="EDC330" s="81"/>
      <c r="EDD330" s="81"/>
      <c r="EDE330" s="81"/>
      <c r="EDF330" s="81"/>
      <c r="EDG330" s="81"/>
      <c r="EDH330" s="81"/>
      <c r="EDI330" s="81"/>
      <c r="EDJ330" s="81"/>
      <c r="EDK330" s="81"/>
      <c r="EDL330" s="81"/>
      <c r="EDM330" s="81"/>
      <c r="EDN330" s="81"/>
      <c r="EDO330" s="81"/>
      <c r="EDP330" s="81"/>
      <c r="EDQ330" s="81"/>
      <c r="EDR330" s="81"/>
      <c r="EDS330" s="81"/>
      <c r="EDT330" s="81"/>
      <c r="EDU330" s="81"/>
      <c r="EDV330" s="81"/>
      <c r="EDW330" s="81"/>
      <c r="EDX330" s="81"/>
      <c r="EDY330" s="81"/>
      <c r="EDZ330" s="81"/>
      <c r="EEA330" s="81"/>
      <c r="EEB330" s="81"/>
      <c r="EEC330" s="81"/>
      <c r="EED330" s="81"/>
      <c r="EEE330" s="81"/>
      <c r="EEF330" s="81"/>
      <c r="EEG330" s="81"/>
      <c r="EEH330" s="81"/>
      <c r="EEI330" s="81"/>
      <c r="EEJ330" s="81"/>
      <c r="EEK330" s="81"/>
      <c r="EEL330" s="81"/>
      <c r="EEM330" s="81"/>
      <c r="EEN330" s="81"/>
      <c r="EEO330" s="81"/>
      <c r="EEP330" s="81"/>
      <c r="EEQ330" s="81"/>
      <c r="EER330" s="81"/>
      <c r="EES330" s="81"/>
      <c r="EET330" s="81"/>
      <c r="EEU330" s="81"/>
      <c r="EEV330" s="81"/>
      <c r="EEW330" s="81"/>
      <c r="EEX330" s="81"/>
      <c r="EEY330" s="81"/>
      <c r="EEZ330" s="81"/>
      <c r="EFA330" s="81"/>
      <c r="EFB330" s="81"/>
      <c r="EFC330" s="81"/>
      <c r="EFD330" s="81"/>
      <c r="EFE330" s="81"/>
      <c r="EFF330" s="81"/>
      <c r="EFG330" s="81"/>
      <c r="EFH330" s="81"/>
      <c r="EFI330" s="81"/>
      <c r="EFJ330" s="81"/>
      <c r="EFK330" s="81"/>
      <c r="EFL330" s="81"/>
      <c r="EFM330" s="81"/>
      <c r="EFN330" s="81"/>
      <c r="EFO330" s="81"/>
      <c r="EFP330" s="81"/>
      <c r="EFQ330" s="81"/>
      <c r="EFR330" s="81"/>
      <c r="EFS330" s="81"/>
      <c r="EFT330" s="81"/>
      <c r="EFU330" s="81"/>
      <c r="EFV330" s="81"/>
      <c r="EFW330" s="81"/>
      <c r="EFX330" s="81"/>
      <c r="EFY330" s="81"/>
      <c r="EFZ330" s="81"/>
      <c r="EGA330" s="81"/>
      <c r="EGB330" s="81"/>
      <c r="EGC330" s="81"/>
      <c r="EGD330" s="81"/>
      <c r="EGE330" s="81"/>
      <c r="EGF330" s="81"/>
      <c r="EGG330" s="81"/>
      <c r="EGH330" s="81"/>
      <c r="EGI330" s="81"/>
      <c r="EGJ330" s="81"/>
      <c r="EGK330" s="81"/>
      <c r="EGL330" s="81"/>
      <c r="EGM330" s="81"/>
      <c r="EGN330" s="81"/>
      <c r="EGO330" s="81"/>
      <c r="EGP330" s="81"/>
      <c r="EGQ330" s="81"/>
      <c r="EGR330" s="81"/>
      <c r="EGS330" s="81"/>
      <c r="EGT330" s="81"/>
      <c r="EGU330" s="81"/>
      <c r="EGV330" s="81"/>
      <c r="EGW330" s="81"/>
      <c r="EGX330" s="81"/>
      <c r="EGY330" s="81"/>
      <c r="EGZ330" s="81"/>
      <c r="EHA330" s="81"/>
      <c r="EHB330" s="81"/>
      <c r="EHC330" s="81"/>
      <c r="EHD330" s="81"/>
      <c r="EHE330" s="81"/>
      <c r="EHF330" s="81"/>
      <c r="EHG330" s="81"/>
      <c r="EHH330" s="81"/>
      <c r="EHI330" s="81"/>
      <c r="EHJ330" s="81"/>
      <c r="EHK330" s="81"/>
      <c r="EHL330" s="81"/>
      <c r="EHM330" s="81"/>
      <c r="EHN330" s="81"/>
      <c r="EHO330" s="81"/>
      <c r="EHP330" s="81"/>
      <c r="EHQ330" s="81"/>
      <c r="EHR330" s="81"/>
      <c r="EHS330" s="81"/>
      <c r="EHT330" s="81"/>
      <c r="EHU330" s="81"/>
      <c r="EHV330" s="81"/>
      <c r="EHW330" s="81"/>
      <c r="EHX330" s="81"/>
      <c r="EHY330" s="81"/>
      <c r="EHZ330" s="81"/>
      <c r="EIA330" s="81"/>
      <c r="EIB330" s="81"/>
      <c r="EIC330" s="81"/>
      <c r="EID330" s="81"/>
      <c r="EIE330" s="81"/>
      <c r="EIF330" s="81"/>
      <c r="EIG330" s="81"/>
      <c r="EIH330" s="81"/>
      <c r="EII330" s="81"/>
      <c r="EIJ330" s="81"/>
      <c r="EIK330" s="81"/>
      <c r="EIL330" s="81"/>
      <c r="EIM330" s="81"/>
      <c r="EIN330" s="81"/>
      <c r="EIO330" s="81"/>
      <c r="EIP330" s="81"/>
      <c r="EIQ330" s="81"/>
      <c r="EIR330" s="81"/>
      <c r="EIS330" s="81"/>
      <c r="EIT330" s="81"/>
      <c r="EIU330" s="81"/>
      <c r="EIV330" s="81"/>
      <c r="EIW330" s="81"/>
      <c r="EIX330" s="81"/>
      <c r="EIY330" s="81"/>
      <c r="EIZ330" s="81"/>
      <c r="EJA330" s="81"/>
      <c r="EJB330" s="81"/>
      <c r="EJC330" s="81"/>
      <c r="EJD330" s="81"/>
      <c r="EJE330" s="81"/>
      <c r="EJF330" s="81"/>
      <c r="EJG330" s="81"/>
      <c r="EJH330" s="81"/>
      <c r="EJI330" s="81"/>
      <c r="EJJ330" s="81"/>
      <c r="EJK330" s="81"/>
      <c r="EJL330" s="81"/>
      <c r="EJM330" s="81"/>
      <c r="EJN330" s="81"/>
      <c r="EJO330" s="81"/>
      <c r="EJP330" s="81"/>
      <c r="EJQ330" s="81"/>
      <c r="EJR330" s="81"/>
      <c r="EJS330" s="81"/>
      <c r="EJT330" s="81"/>
      <c r="EJU330" s="81"/>
      <c r="EJV330" s="81"/>
      <c r="EJW330" s="81"/>
      <c r="EJX330" s="81"/>
      <c r="EJY330" s="81"/>
      <c r="EJZ330" s="81"/>
      <c r="EKA330" s="81"/>
      <c r="EKB330" s="81"/>
      <c r="EKC330" s="81"/>
      <c r="EKD330" s="81"/>
      <c r="EKE330" s="81"/>
      <c r="EKF330" s="81"/>
      <c r="EKG330" s="81"/>
      <c r="EKH330" s="81"/>
      <c r="EKI330" s="81"/>
      <c r="EKJ330" s="81"/>
      <c r="EKK330" s="81"/>
      <c r="EKL330" s="81"/>
      <c r="EKM330" s="81"/>
      <c r="EKN330" s="81"/>
      <c r="EKO330" s="81"/>
      <c r="EKP330" s="81"/>
      <c r="EKQ330" s="81"/>
      <c r="EKR330" s="81"/>
      <c r="EKS330" s="81"/>
      <c r="EKT330" s="81"/>
      <c r="EKU330" s="81"/>
      <c r="EKV330" s="81"/>
      <c r="EKW330" s="81"/>
      <c r="EKX330" s="81"/>
      <c r="EKY330" s="81"/>
      <c r="EKZ330" s="81"/>
      <c r="ELA330" s="81"/>
      <c r="ELB330" s="81"/>
      <c r="ELC330" s="81"/>
      <c r="ELD330" s="81"/>
      <c r="ELE330" s="81"/>
      <c r="ELF330" s="81"/>
      <c r="ELG330" s="81"/>
      <c r="ELH330" s="81"/>
      <c r="ELI330" s="81"/>
      <c r="ELJ330" s="81"/>
      <c r="ELK330" s="81"/>
      <c r="ELL330" s="81"/>
      <c r="ELM330" s="81"/>
      <c r="ELN330" s="81"/>
      <c r="ELO330" s="81"/>
      <c r="ELP330" s="81"/>
      <c r="ELQ330" s="81"/>
      <c r="ELR330" s="81"/>
      <c r="ELS330" s="81"/>
      <c r="ELT330" s="81"/>
      <c r="ELU330" s="81"/>
      <c r="ELV330" s="81"/>
      <c r="ELW330" s="81"/>
      <c r="ELX330" s="81"/>
      <c r="ELY330" s="81"/>
      <c r="ELZ330" s="81"/>
      <c r="EMA330" s="81"/>
      <c r="EMB330" s="81"/>
      <c r="EMC330" s="81"/>
      <c r="EMD330" s="81"/>
      <c r="EME330" s="81"/>
      <c r="EMF330" s="81"/>
      <c r="EMG330" s="81"/>
      <c r="EMH330" s="81"/>
      <c r="EMI330" s="81"/>
      <c r="EMJ330" s="81"/>
      <c r="EMK330" s="81"/>
      <c r="EML330" s="81"/>
      <c r="EMM330" s="81"/>
      <c r="EMN330" s="81"/>
      <c r="EMO330" s="81"/>
      <c r="EMP330" s="81"/>
      <c r="EMQ330" s="81"/>
      <c r="EMR330" s="81"/>
      <c r="EMS330" s="81"/>
      <c r="EMT330" s="81"/>
      <c r="EMU330" s="81"/>
      <c r="EMV330" s="81"/>
      <c r="EMW330" s="81"/>
      <c r="EMX330" s="81"/>
      <c r="EMY330" s="81"/>
      <c r="EMZ330" s="81"/>
      <c r="ENA330" s="81"/>
      <c r="ENB330" s="81"/>
      <c r="ENC330" s="81"/>
      <c r="END330" s="81"/>
      <c r="ENE330" s="81"/>
      <c r="ENF330" s="81"/>
      <c r="ENG330" s="81"/>
      <c r="ENH330" s="81"/>
      <c r="ENI330" s="81"/>
      <c r="ENJ330" s="81"/>
      <c r="ENK330" s="81"/>
      <c r="ENL330" s="81"/>
      <c r="ENM330" s="81"/>
      <c r="ENN330" s="81"/>
      <c r="ENO330" s="81"/>
      <c r="ENP330" s="81"/>
      <c r="ENQ330" s="81"/>
      <c r="ENR330" s="81"/>
      <c r="ENS330" s="81"/>
      <c r="ENT330" s="81"/>
      <c r="ENU330" s="81"/>
      <c r="ENV330" s="81"/>
      <c r="ENW330" s="81"/>
      <c r="ENX330" s="81"/>
      <c r="ENY330" s="81"/>
      <c r="ENZ330" s="81"/>
      <c r="EOA330" s="81"/>
      <c r="EOB330" s="81"/>
      <c r="EOC330" s="81"/>
      <c r="EOD330" s="81"/>
      <c r="EOE330" s="81"/>
      <c r="EOF330" s="81"/>
      <c r="EOG330" s="81"/>
      <c r="EOH330" s="81"/>
      <c r="EOI330" s="81"/>
      <c r="EOJ330" s="81"/>
      <c r="EOK330" s="81"/>
      <c r="EOL330" s="81"/>
      <c r="EOM330" s="81"/>
      <c r="EON330" s="81"/>
      <c r="EOO330" s="81"/>
      <c r="EOP330" s="81"/>
      <c r="EOQ330" s="81"/>
      <c r="EOR330" s="81"/>
      <c r="EOS330" s="81"/>
      <c r="EOT330" s="81"/>
      <c r="EOU330" s="81"/>
      <c r="EOV330" s="81"/>
      <c r="EOW330" s="81"/>
      <c r="EOX330" s="81"/>
      <c r="EOY330" s="81"/>
      <c r="EOZ330" s="81"/>
      <c r="EPA330" s="81"/>
      <c r="EPB330" s="81"/>
      <c r="EPC330" s="81"/>
      <c r="EPD330" s="81"/>
      <c r="EPE330" s="81"/>
      <c r="EPF330" s="81"/>
      <c r="EPG330" s="81"/>
      <c r="EPH330" s="81"/>
      <c r="EPI330" s="81"/>
      <c r="EPJ330" s="81"/>
      <c r="EPK330" s="81"/>
      <c r="EPL330" s="81"/>
      <c r="EPM330" s="81"/>
      <c r="EPN330" s="81"/>
      <c r="EPO330" s="81"/>
      <c r="EPP330" s="81"/>
      <c r="EPQ330" s="81"/>
      <c r="EPR330" s="81"/>
      <c r="EPS330" s="81"/>
      <c r="EPT330" s="81"/>
      <c r="EPU330" s="81"/>
      <c r="EPV330" s="81"/>
      <c r="EPW330" s="81"/>
      <c r="EPX330" s="81"/>
      <c r="EPY330" s="81"/>
      <c r="EPZ330" s="81"/>
      <c r="EQA330" s="81"/>
      <c r="EQB330" s="81"/>
      <c r="EQC330" s="81"/>
      <c r="EQD330" s="81"/>
      <c r="EQE330" s="81"/>
      <c r="EQF330" s="81"/>
      <c r="EQG330" s="81"/>
      <c r="EQH330" s="81"/>
      <c r="EQI330" s="81"/>
      <c r="EQJ330" s="81"/>
      <c r="EQK330" s="81"/>
      <c r="EQL330" s="81"/>
      <c r="EQM330" s="81"/>
      <c r="EQN330" s="81"/>
      <c r="EQO330" s="81"/>
      <c r="EQP330" s="81"/>
      <c r="EQQ330" s="81"/>
      <c r="EQR330" s="81"/>
      <c r="EQS330" s="81"/>
      <c r="EQT330" s="81"/>
      <c r="EQU330" s="81"/>
      <c r="EQV330" s="81"/>
      <c r="EQW330" s="81"/>
      <c r="EQX330" s="81"/>
      <c r="EQY330" s="81"/>
      <c r="EQZ330" s="81"/>
      <c r="ERA330" s="81"/>
      <c r="ERB330" s="81"/>
      <c r="ERC330" s="81"/>
      <c r="ERD330" s="81"/>
      <c r="ERE330" s="81"/>
      <c r="ERF330" s="81"/>
      <c r="ERG330" s="81"/>
      <c r="ERH330" s="81"/>
      <c r="ERI330" s="81"/>
      <c r="ERJ330" s="81"/>
      <c r="ERK330" s="81"/>
      <c r="ERL330" s="81"/>
      <c r="ERM330" s="81"/>
      <c r="ERN330" s="81"/>
      <c r="ERO330" s="81"/>
      <c r="ERP330" s="81"/>
      <c r="ERQ330" s="81"/>
      <c r="ERR330" s="81"/>
      <c r="ERS330" s="81"/>
      <c r="ERT330" s="81"/>
      <c r="ERU330" s="81"/>
      <c r="ERV330" s="81"/>
      <c r="ERW330" s="81"/>
      <c r="ERX330" s="81"/>
      <c r="ERY330" s="81"/>
      <c r="ERZ330" s="81"/>
      <c r="ESA330" s="81"/>
      <c r="ESB330" s="81"/>
      <c r="ESC330" s="81"/>
      <c r="ESD330" s="81"/>
      <c r="ESE330" s="81"/>
      <c r="ESF330" s="81"/>
      <c r="ESG330" s="81"/>
      <c r="ESH330" s="81"/>
      <c r="ESI330" s="81"/>
      <c r="ESJ330" s="81"/>
      <c r="ESK330" s="81"/>
      <c r="ESL330" s="81"/>
      <c r="ESM330" s="81"/>
      <c r="ESN330" s="81"/>
      <c r="ESO330" s="81"/>
      <c r="ESP330" s="81"/>
      <c r="ESQ330" s="81"/>
      <c r="ESR330" s="81"/>
      <c r="ESS330" s="81"/>
      <c r="EST330" s="81"/>
      <c r="ESU330" s="81"/>
      <c r="ESV330" s="81"/>
      <c r="ESW330" s="81"/>
      <c r="ESX330" s="81"/>
      <c r="ESY330" s="81"/>
      <c r="ESZ330" s="81"/>
      <c r="ETA330" s="81"/>
      <c r="ETB330" s="81"/>
      <c r="ETC330" s="81"/>
      <c r="ETD330" s="81"/>
      <c r="ETE330" s="81"/>
      <c r="ETF330" s="81"/>
      <c r="ETG330" s="81"/>
      <c r="ETH330" s="81"/>
      <c r="ETI330" s="81"/>
      <c r="ETJ330" s="81"/>
      <c r="ETK330" s="81"/>
      <c r="ETL330" s="81"/>
      <c r="ETM330" s="81"/>
      <c r="ETN330" s="81"/>
      <c r="ETO330" s="81"/>
      <c r="ETP330" s="81"/>
      <c r="ETQ330" s="81"/>
      <c r="ETR330" s="81"/>
      <c r="ETS330" s="81"/>
      <c r="ETT330" s="81"/>
      <c r="ETU330" s="81"/>
      <c r="ETV330" s="81"/>
      <c r="ETW330" s="81"/>
      <c r="ETX330" s="81"/>
      <c r="ETY330" s="81"/>
      <c r="ETZ330" s="81"/>
      <c r="EUA330" s="81"/>
      <c r="EUB330" s="81"/>
      <c r="EUC330" s="81"/>
      <c r="EUD330" s="81"/>
      <c r="EUE330" s="81"/>
      <c r="EUF330" s="81"/>
      <c r="EUG330" s="81"/>
      <c r="EUH330" s="81"/>
      <c r="EUI330" s="81"/>
      <c r="EUJ330" s="81"/>
      <c r="EUK330" s="81"/>
      <c r="EUL330" s="81"/>
      <c r="EUM330" s="81"/>
      <c r="EUN330" s="81"/>
      <c r="EUO330" s="81"/>
      <c r="EUP330" s="81"/>
      <c r="EUQ330" s="81"/>
      <c r="EUR330" s="81"/>
      <c r="EUS330" s="81"/>
      <c r="EUT330" s="81"/>
      <c r="EUU330" s="81"/>
      <c r="EUV330" s="81"/>
      <c r="EUW330" s="81"/>
      <c r="EUX330" s="81"/>
      <c r="EUY330" s="81"/>
      <c r="EUZ330" s="81"/>
      <c r="EVA330" s="81"/>
      <c r="EVB330" s="81"/>
      <c r="EVC330" s="81"/>
      <c r="EVD330" s="81"/>
      <c r="EVE330" s="81"/>
      <c r="EVF330" s="81"/>
      <c r="EVG330" s="81"/>
      <c r="EVH330" s="81"/>
      <c r="EVI330" s="81"/>
      <c r="EVJ330" s="81"/>
      <c r="EVK330" s="81"/>
      <c r="EVL330" s="81"/>
      <c r="EVM330" s="81"/>
      <c r="EVN330" s="81"/>
      <c r="EVO330" s="81"/>
      <c r="EVP330" s="81"/>
      <c r="EVQ330" s="81"/>
      <c r="EVR330" s="81"/>
      <c r="EVS330" s="81"/>
      <c r="EVT330" s="81"/>
      <c r="EVU330" s="81"/>
      <c r="EVV330" s="81"/>
      <c r="EVW330" s="81"/>
      <c r="EVX330" s="81"/>
      <c r="EVY330" s="81"/>
      <c r="EVZ330" s="81"/>
      <c r="EWA330" s="81"/>
      <c r="EWB330" s="81"/>
      <c r="EWC330" s="81"/>
      <c r="EWD330" s="81"/>
      <c r="EWE330" s="81"/>
      <c r="EWF330" s="81"/>
      <c r="EWG330" s="81"/>
      <c r="EWH330" s="81"/>
      <c r="EWI330" s="81"/>
      <c r="EWJ330" s="81"/>
      <c r="EWK330" s="81"/>
      <c r="EWL330" s="81"/>
      <c r="EWM330" s="81"/>
      <c r="EWN330" s="81"/>
      <c r="EWO330" s="81"/>
      <c r="EWP330" s="81"/>
      <c r="EWQ330" s="81"/>
      <c r="EWR330" s="81"/>
      <c r="EWS330" s="81"/>
      <c r="EWT330" s="81"/>
      <c r="EWU330" s="81"/>
      <c r="EWV330" s="81"/>
      <c r="EWW330" s="81"/>
      <c r="EWX330" s="81"/>
      <c r="EWY330" s="81"/>
      <c r="EWZ330" s="81"/>
      <c r="EXA330" s="81"/>
      <c r="EXB330" s="81"/>
      <c r="EXC330" s="81"/>
      <c r="EXD330" s="81"/>
      <c r="EXE330" s="81"/>
      <c r="EXF330" s="81"/>
      <c r="EXG330" s="81"/>
      <c r="EXH330" s="81"/>
      <c r="EXI330" s="81"/>
      <c r="EXJ330" s="81"/>
      <c r="EXK330" s="81"/>
      <c r="EXL330" s="81"/>
      <c r="EXM330" s="81"/>
      <c r="EXN330" s="81"/>
      <c r="EXO330" s="81"/>
      <c r="EXP330" s="81"/>
      <c r="EXQ330" s="81"/>
      <c r="EXR330" s="81"/>
      <c r="EXS330" s="81"/>
      <c r="EXT330" s="81"/>
      <c r="EXU330" s="81"/>
      <c r="EXV330" s="81"/>
      <c r="EXW330" s="81"/>
      <c r="EXX330" s="81"/>
      <c r="EXY330" s="81"/>
      <c r="EXZ330" s="81"/>
      <c r="EYA330" s="81"/>
      <c r="EYB330" s="81"/>
      <c r="EYC330" s="81"/>
      <c r="EYD330" s="81"/>
      <c r="EYE330" s="81"/>
      <c r="EYF330" s="81"/>
      <c r="EYG330" s="81"/>
      <c r="EYH330" s="81"/>
      <c r="EYI330" s="81"/>
      <c r="EYJ330" s="81"/>
      <c r="EYK330" s="81"/>
      <c r="EYL330" s="81"/>
      <c r="EYM330" s="81"/>
      <c r="EYN330" s="81"/>
      <c r="EYO330" s="81"/>
      <c r="EYP330" s="81"/>
      <c r="EYQ330" s="81"/>
      <c r="EYR330" s="81"/>
      <c r="EYS330" s="81"/>
      <c r="EYT330" s="81"/>
      <c r="EYU330" s="81"/>
      <c r="EYV330" s="81"/>
      <c r="EYW330" s="81"/>
      <c r="EYX330" s="81"/>
      <c r="EYY330" s="81"/>
      <c r="EYZ330" s="81"/>
      <c r="EZA330" s="81"/>
      <c r="EZB330" s="81"/>
      <c r="EZC330" s="81"/>
      <c r="EZD330" s="81"/>
      <c r="EZE330" s="81"/>
      <c r="EZF330" s="81"/>
      <c r="EZG330" s="81"/>
      <c r="EZH330" s="81"/>
      <c r="EZI330" s="81"/>
      <c r="EZJ330" s="81"/>
      <c r="EZK330" s="81"/>
      <c r="EZL330" s="81"/>
      <c r="EZM330" s="81"/>
      <c r="EZN330" s="81"/>
      <c r="EZO330" s="81"/>
      <c r="EZP330" s="81"/>
      <c r="EZQ330" s="81"/>
      <c r="EZR330" s="81"/>
      <c r="EZS330" s="81"/>
      <c r="EZT330" s="81"/>
      <c r="EZU330" s="81"/>
      <c r="EZV330" s="81"/>
      <c r="EZW330" s="81"/>
      <c r="EZX330" s="81"/>
      <c r="EZY330" s="81"/>
      <c r="EZZ330" s="81"/>
      <c r="FAA330" s="81"/>
      <c r="FAB330" s="81"/>
      <c r="FAC330" s="81"/>
      <c r="FAD330" s="81"/>
      <c r="FAE330" s="81"/>
      <c r="FAF330" s="81"/>
      <c r="FAG330" s="81"/>
      <c r="FAH330" s="81"/>
      <c r="FAI330" s="81"/>
      <c r="FAJ330" s="81"/>
      <c r="FAK330" s="81"/>
      <c r="FAL330" s="81"/>
      <c r="FAM330" s="81"/>
      <c r="FAN330" s="81"/>
      <c r="FAO330" s="81"/>
      <c r="FAP330" s="81"/>
      <c r="FAQ330" s="81"/>
      <c r="FAR330" s="81"/>
      <c r="FAS330" s="81"/>
      <c r="FAT330" s="81"/>
      <c r="FAU330" s="81"/>
      <c r="FAV330" s="81"/>
      <c r="FAW330" s="81"/>
      <c r="FAX330" s="81"/>
      <c r="FAY330" s="81"/>
      <c r="FAZ330" s="81"/>
      <c r="FBA330" s="81"/>
      <c r="FBB330" s="81"/>
      <c r="FBC330" s="81"/>
      <c r="FBD330" s="81"/>
      <c r="FBE330" s="81"/>
      <c r="FBF330" s="81"/>
      <c r="FBG330" s="81"/>
      <c r="FBH330" s="81"/>
      <c r="FBI330" s="81"/>
      <c r="FBJ330" s="81"/>
      <c r="FBK330" s="81"/>
      <c r="FBL330" s="81"/>
      <c r="FBM330" s="81"/>
      <c r="FBN330" s="81"/>
      <c r="FBO330" s="81"/>
      <c r="FBP330" s="81"/>
      <c r="FBQ330" s="81"/>
      <c r="FBR330" s="81"/>
      <c r="FBS330" s="81"/>
      <c r="FBT330" s="81"/>
      <c r="FBU330" s="81"/>
      <c r="FBV330" s="81"/>
      <c r="FBW330" s="81"/>
      <c r="FBX330" s="81"/>
      <c r="FBY330" s="81"/>
      <c r="FBZ330" s="81"/>
      <c r="FCA330" s="81"/>
      <c r="FCB330" s="81"/>
      <c r="FCC330" s="81"/>
      <c r="FCD330" s="81"/>
      <c r="FCE330" s="81"/>
      <c r="FCF330" s="81"/>
      <c r="FCG330" s="81"/>
      <c r="FCH330" s="81"/>
      <c r="FCI330" s="81"/>
      <c r="FCJ330" s="81"/>
      <c r="FCK330" s="81"/>
      <c r="FCL330" s="81"/>
      <c r="FCM330" s="81"/>
      <c r="FCN330" s="81"/>
      <c r="FCO330" s="81"/>
      <c r="FCP330" s="81"/>
      <c r="FCQ330" s="81"/>
      <c r="FCR330" s="81"/>
      <c r="FCS330" s="81"/>
      <c r="FCT330" s="81"/>
      <c r="FCU330" s="81"/>
      <c r="FCV330" s="81"/>
      <c r="FCW330" s="81"/>
      <c r="FCX330" s="81"/>
      <c r="FCY330" s="81"/>
      <c r="FCZ330" s="81"/>
      <c r="FDA330" s="81"/>
      <c r="FDB330" s="81"/>
      <c r="FDC330" s="81"/>
      <c r="FDD330" s="81"/>
      <c r="FDE330" s="81"/>
      <c r="FDF330" s="81"/>
      <c r="FDG330" s="81"/>
      <c r="FDH330" s="81"/>
      <c r="FDI330" s="81"/>
      <c r="FDJ330" s="81"/>
      <c r="FDK330" s="81"/>
      <c r="FDL330" s="81"/>
      <c r="FDM330" s="81"/>
      <c r="FDN330" s="81"/>
      <c r="FDO330" s="81"/>
      <c r="FDP330" s="81"/>
      <c r="FDQ330" s="81"/>
      <c r="FDR330" s="81"/>
      <c r="FDS330" s="81"/>
      <c r="FDT330" s="81"/>
      <c r="FDU330" s="81"/>
      <c r="FDV330" s="81"/>
      <c r="FDW330" s="81"/>
      <c r="FDX330" s="81"/>
      <c r="FDY330" s="81"/>
      <c r="FDZ330" s="81"/>
      <c r="FEA330" s="81"/>
      <c r="FEB330" s="81"/>
      <c r="FEC330" s="81"/>
      <c r="FED330" s="81"/>
      <c r="FEE330" s="81"/>
      <c r="FEF330" s="81"/>
      <c r="FEG330" s="81"/>
      <c r="FEH330" s="81"/>
      <c r="FEI330" s="81"/>
      <c r="FEJ330" s="81"/>
      <c r="FEK330" s="81"/>
      <c r="FEL330" s="81"/>
      <c r="FEM330" s="81"/>
      <c r="FEN330" s="81"/>
      <c r="FEO330" s="81"/>
      <c r="FEP330" s="81"/>
      <c r="FEQ330" s="81"/>
      <c r="FER330" s="81"/>
      <c r="FES330" s="81"/>
      <c r="FET330" s="81"/>
      <c r="FEU330" s="81"/>
      <c r="FEV330" s="81"/>
      <c r="FEW330" s="81"/>
      <c r="FEX330" s="81"/>
      <c r="FEY330" s="81"/>
      <c r="FEZ330" s="81"/>
      <c r="FFA330" s="81"/>
      <c r="FFB330" s="81"/>
      <c r="FFC330" s="81"/>
      <c r="FFD330" s="81"/>
      <c r="FFE330" s="81"/>
      <c r="FFF330" s="81"/>
      <c r="FFG330" s="81"/>
      <c r="FFH330" s="81"/>
      <c r="FFI330" s="81"/>
      <c r="FFJ330" s="81"/>
      <c r="FFK330" s="81"/>
      <c r="FFL330" s="81"/>
      <c r="FFM330" s="81"/>
      <c r="FFN330" s="81"/>
      <c r="FFO330" s="81"/>
      <c r="FFP330" s="81"/>
      <c r="FFQ330" s="81"/>
      <c r="FFR330" s="81"/>
      <c r="FFS330" s="81"/>
      <c r="FFT330" s="81"/>
      <c r="FFU330" s="81"/>
      <c r="FFV330" s="81"/>
      <c r="FFW330" s="81"/>
      <c r="FFX330" s="81"/>
      <c r="FFY330" s="81"/>
      <c r="FFZ330" s="81"/>
      <c r="FGA330" s="81"/>
      <c r="FGB330" s="81"/>
      <c r="FGC330" s="81"/>
      <c r="FGD330" s="81"/>
      <c r="FGE330" s="81"/>
      <c r="FGF330" s="81"/>
      <c r="FGG330" s="81"/>
      <c r="FGH330" s="81"/>
      <c r="FGI330" s="81"/>
      <c r="FGJ330" s="81"/>
      <c r="FGK330" s="81"/>
      <c r="FGL330" s="81"/>
      <c r="FGM330" s="81"/>
      <c r="FGN330" s="81"/>
      <c r="FGO330" s="81"/>
      <c r="FGP330" s="81"/>
      <c r="FGQ330" s="81"/>
      <c r="FGR330" s="81"/>
      <c r="FGS330" s="81"/>
      <c r="FGT330" s="81"/>
      <c r="FGU330" s="81"/>
      <c r="FGV330" s="81"/>
      <c r="FGW330" s="81"/>
      <c r="FGX330" s="81"/>
      <c r="FGY330" s="81"/>
      <c r="FGZ330" s="81"/>
      <c r="FHA330" s="81"/>
      <c r="FHB330" s="81"/>
      <c r="FHC330" s="81"/>
      <c r="FHD330" s="81"/>
      <c r="FHE330" s="81"/>
      <c r="FHF330" s="81"/>
      <c r="FHG330" s="81"/>
      <c r="FHH330" s="81"/>
      <c r="FHI330" s="81"/>
      <c r="FHJ330" s="81"/>
      <c r="FHK330" s="81"/>
      <c r="FHL330" s="81"/>
      <c r="FHM330" s="81"/>
      <c r="FHN330" s="81"/>
      <c r="FHO330" s="81"/>
      <c r="FHP330" s="81"/>
      <c r="FHQ330" s="81"/>
      <c r="FHR330" s="81"/>
      <c r="FHS330" s="81"/>
      <c r="FHT330" s="81"/>
      <c r="FHU330" s="81"/>
      <c r="FHV330" s="81"/>
      <c r="FHW330" s="81"/>
      <c r="FHX330" s="81"/>
      <c r="FHY330" s="81"/>
      <c r="FHZ330" s="81"/>
      <c r="FIA330" s="81"/>
      <c r="FIB330" s="81"/>
      <c r="FIC330" s="81"/>
      <c r="FID330" s="81"/>
      <c r="FIE330" s="81"/>
      <c r="FIF330" s="81"/>
      <c r="FIG330" s="81"/>
      <c r="FIH330" s="81"/>
      <c r="FII330" s="81"/>
      <c r="FIJ330" s="81"/>
      <c r="FIK330" s="81"/>
      <c r="FIL330" s="81"/>
      <c r="FIM330" s="81"/>
      <c r="FIN330" s="81"/>
      <c r="FIO330" s="81"/>
      <c r="FIP330" s="81"/>
      <c r="FIQ330" s="81"/>
      <c r="FIR330" s="81"/>
      <c r="FIS330" s="81"/>
      <c r="FIT330" s="81"/>
      <c r="FIU330" s="81"/>
      <c r="FIV330" s="81"/>
      <c r="FIW330" s="81"/>
      <c r="FIX330" s="81"/>
      <c r="FIY330" s="81"/>
      <c r="FIZ330" s="81"/>
      <c r="FJA330" s="81"/>
      <c r="FJB330" s="81"/>
      <c r="FJC330" s="81"/>
      <c r="FJD330" s="81"/>
      <c r="FJE330" s="81"/>
      <c r="FJF330" s="81"/>
      <c r="FJG330" s="81"/>
      <c r="FJH330" s="81"/>
      <c r="FJI330" s="81"/>
      <c r="FJJ330" s="81"/>
      <c r="FJK330" s="81"/>
      <c r="FJL330" s="81"/>
      <c r="FJM330" s="81"/>
      <c r="FJN330" s="81"/>
      <c r="FJO330" s="81"/>
      <c r="FJP330" s="81"/>
      <c r="FJQ330" s="81"/>
      <c r="FJR330" s="81"/>
      <c r="FJS330" s="81"/>
      <c r="FJT330" s="81"/>
      <c r="FJU330" s="81"/>
      <c r="FJV330" s="81"/>
      <c r="FJW330" s="81"/>
      <c r="FJX330" s="81"/>
      <c r="FJY330" s="81"/>
      <c r="FJZ330" s="81"/>
      <c r="FKA330" s="81"/>
      <c r="FKB330" s="81"/>
      <c r="FKC330" s="81"/>
      <c r="FKD330" s="81"/>
      <c r="FKE330" s="81"/>
      <c r="FKF330" s="81"/>
      <c r="FKG330" s="81"/>
      <c r="FKH330" s="81"/>
      <c r="FKI330" s="81"/>
      <c r="FKJ330" s="81"/>
      <c r="FKK330" s="81"/>
      <c r="FKL330" s="81"/>
      <c r="FKM330" s="81"/>
      <c r="FKN330" s="81"/>
      <c r="FKO330" s="81"/>
      <c r="FKP330" s="81"/>
      <c r="FKQ330" s="81"/>
      <c r="FKR330" s="81"/>
      <c r="FKS330" s="81"/>
      <c r="FKT330" s="81"/>
      <c r="FKU330" s="81"/>
      <c r="FKV330" s="81"/>
      <c r="FKW330" s="81"/>
      <c r="FKX330" s="81"/>
      <c r="FKY330" s="81"/>
      <c r="FKZ330" s="81"/>
      <c r="FLA330" s="81"/>
      <c r="FLB330" s="81"/>
      <c r="FLC330" s="81"/>
      <c r="FLD330" s="81"/>
      <c r="FLE330" s="81"/>
      <c r="FLF330" s="81"/>
      <c r="FLG330" s="81"/>
      <c r="FLH330" s="81"/>
      <c r="FLI330" s="81"/>
      <c r="FLJ330" s="81"/>
      <c r="FLK330" s="81"/>
      <c r="FLL330" s="81"/>
      <c r="FLM330" s="81"/>
      <c r="FLN330" s="81"/>
      <c r="FLO330" s="81"/>
      <c r="FLP330" s="81"/>
      <c r="FLQ330" s="81"/>
      <c r="FLR330" s="81"/>
      <c r="FLS330" s="81"/>
      <c r="FLT330" s="81"/>
      <c r="FLU330" s="81"/>
      <c r="FLV330" s="81"/>
      <c r="FLW330" s="81"/>
      <c r="FLX330" s="81"/>
      <c r="FLY330" s="81"/>
      <c r="FLZ330" s="81"/>
      <c r="FMA330" s="81"/>
      <c r="FMB330" s="81"/>
      <c r="FMC330" s="81"/>
      <c r="FMD330" s="81"/>
      <c r="FME330" s="81"/>
      <c r="FMF330" s="81"/>
      <c r="FMG330" s="81"/>
      <c r="FMH330" s="81"/>
      <c r="FMI330" s="81"/>
      <c r="FMJ330" s="81"/>
      <c r="FMK330" s="81"/>
      <c r="FML330" s="81"/>
      <c r="FMM330" s="81"/>
      <c r="FMN330" s="81"/>
      <c r="FMO330" s="81"/>
      <c r="FMP330" s="81"/>
      <c r="FMQ330" s="81"/>
      <c r="FMR330" s="81"/>
      <c r="FMS330" s="81"/>
      <c r="FMT330" s="81"/>
      <c r="FMU330" s="81"/>
      <c r="FMV330" s="81"/>
      <c r="FMW330" s="81"/>
      <c r="FMX330" s="81"/>
      <c r="FMY330" s="81"/>
      <c r="FMZ330" s="81"/>
      <c r="FNA330" s="81"/>
      <c r="FNB330" s="81"/>
      <c r="FNC330" s="81"/>
      <c r="FND330" s="81"/>
      <c r="FNE330" s="81"/>
      <c r="FNF330" s="81"/>
      <c r="FNG330" s="81"/>
      <c r="FNH330" s="81"/>
      <c r="FNI330" s="81"/>
      <c r="FNJ330" s="81"/>
      <c r="FNK330" s="81"/>
      <c r="FNL330" s="81"/>
      <c r="FNM330" s="81"/>
      <c r="FNN330" s="81"/>
      <c r="FNO330" s="81"/>
      <c r="FNP330" s="81"/>
      <c r="FNQ330" s="81"/>
      <c r="FNR330" s="81"/>
      <c r="FNS330" s="81"/>
      <c r="FNT330" s="81"/>
      <c r="FNU330" s="81"/>
      <c r="FNV330" s="81"/>
      <c r="FNW330" s="81"/>
      <c r="FNX330" s="81"/>
      <c r="FNY330" s="81"/>
      <c r="FNZ330" s="81"/>
      <c r="FOA330" s="81"/>
      <c r="FOB330" s="81"/>
      <c r="FOC330" s="81"/>
      <c r="FOD330" s="81"/>
      <c r="FOE330" s="81"/>
      <c r="FOF330" s="81"/>
      <c r="FOG330" s="81"/>
      <c r="FOH330" s="81"/>
      <c r="FOI330" s="81"/>
      <c r="FOJ330" s="81"/>
      <c r="FOK330" s="81"/>
      <c r="FOL330" s="81"/>
      <c r="FOM330" s="81"/>
      <c r="FON330" s="81"/>
      <c r="FOO330" s="81"/>
      <c r="FOP330" s="81"/>
      <c r="FOQ330" s="81"/>
      <c r="FOR330" s="81"/>
      <c r="FOS330" s="81"/>
      <c r="FOT330" s="81"/>
      <c r="FOU330" s="81"/>
      <c r="FOV330" s="81"/>
      <c r="FOW330" s="81"/>
      <c r="FOX330" s="81"/>
      <c r="FOY330" s="81"/>
      <c r="FOZ330" s="81"/>
      <c r="FPA330" s="81"/>
      <c r="FPB330" s="81"/>
      <c r="FPC330" s="81"/>
      <c r="FPD330" s="81"/>
      <c r="FPE330" s="81"/>
      <c r="FPF330" s="81"/>
      <c r="FPG330" s="81"/>
      <c r="FPH330" s="81"/>
      <c r="FPI330" s="81"/>
      <c r="FPJ330" s="81"/>
      <c r="FPK330" s="81"/>
      <c r="FPL330" s="81"/>
      <c r="FPM330" s="81"/>
      <c r="FPN330" s="81"/>
      <c r="FPO330" s="81"/>
      <c r="FPP330" s="81"/>
      <c r="FPQ330" s="81"/>
      <c r="FPR330" s="81"/>
      <c r="FPS330" s="81"/>
      <c r="FPT330" s="81"/>
      <c r="FPU330" s="81"/>
      <c r="FPV330" s="81"/>
      <c r="FPW330" s="81"/>
      <c r="FPX330" s="81"/>
      <c r="FPY330" s="81"/>
      <c r="FPZ330" s="81"/>
      <c r="FQA330" s="81"/>
      <c r="FQB330" s="81"/>
      <c r="FQC330" s="81"/>
      <c r="FQD330" s="81"/>
      <c r="FQE330" s="81"/>
      <c r="FQF330" s="81"/>
      <c r="FQG330" s="81"/>
      <c r="FQH330" s="81"/>
      <c r="FQI330" s="81"/>
      <c r="FQJ330" s="81"/>
      <c r="FQK330" s="81"/>
      <c r="FQL330" s="81"/>
      <c r="FQM330" s="81"/>
      <c r="FQN330" s="81"/>
      <c r="FQO330" s="81"/>
      <c r="FQP330" s="81"/>
      <c r="FQQ330" s="81"/>
      <c r="FQR330" s="81"/>
      <c r="FQS330" s="81"/>
      <c r="FQT330" s="81"/>
      <c r="FQU330" s="81"/>
      <c r="FQV330" s="81"/>
      <c r="FQW330" s="81"/>
      <c r="FQX330" s="81"/>
      <c r="FQY330" s="81"/>
      <c r="FQZ330" s="81"/>
      <c r="FRA330" s="81"/>
      <c r="FRB330" s="81"/>
      <c r="FRC330" s="81"/>
      <c r="FRD330" s="81"/>
      <c r="FRE330" s="81"/>
      <c r="FRF330" s="81"/>
      <c r="FRG330" s="81"/>
      <c r="FRH330" s="81"/>
      <c r="FRI330" s="81"/>
      <c r="FRJ330" s="81"/>
      <c r="FRK330" s="81"/>
      <c r="FRL330" s="81"/>
      <c r="FRM330" s="81"/>
      <c r="FRN330" s="81"/>
      <c r="FRO330" s="81"/>
      <c r="FRP330" s="81"/>
      <c r="FRQ330" s="81"/>
      <c r="FRR330" s="81"/>
      <c r="FRS330" s="81"/>
      <c r="FRT330" s="81"/>
      <c r="FRU330" s="81"/>
      <c r="FRV330" s="81"/>
      <c r="FRW330" s="81"/>
      <c r="FRX330" s="81"/>
      <c r="FRY330" s="81"/>
      <c r="FRZ330" s="81"/>
      <c r="FSA330" s="81"/>
      <c r="FSB330" s="81"/>
      <c r="FSC330" s="81"/>
      <c r="FSD330" s="81"/>
      <c r="FSE330" s="81"/>
      <c r="FSF330" s="81"/>
      <c r="FSG330" s="81"/>
      <c r="FSH330" s="81"/>
      <c r="FSI330" s="81"/>
      <c r="FSJ330" s="81"/>
      <c r="FSK330" s="81"/>
      <c r="FSL330" s="81"/>
      <c r="FSM330" s="81"/>
      <c r="FSN330" s="81"/>
      <c r="FSO330" s="81"/>
      <c r="FSP330" s="81"/>
      <c r="FSQ330" s="81"/>
      <c r="FSR330" s="81"/>
      <c r="FSS330" s="81"/>
      <c r="FST330" s="81"/>
      <c r="FSU330" s="81"/>
      <c r="FSV330" s="81"/>
      <c r="FSW330" s="81"/>
      <c r="FSX330" s="81"/>
      <c r="FSY330" s="81"/>
      <c r="FSZ330" s="81"/>
      <c r="FTA330" s="81"/>
      <c r="FTB330" s="81"/>
      <c r="FTC330" s="81"/>
      <c r="FTD330" s="81"/>
      <c r="FTE330" s="81"/>
      <c r="FTF330" s="81"/>
      <c r="FTG330" s="81"/>
      <c r="FTH330" s="81"/>
      <c r="FTI330" s="81"/>
      <c r="FTJ330" s="81"/>
      <c r="FTK330" s="81"/>
      <c r="FTL330" s="81"/>
      <c r="FTM330" s="81"/>
      <c r="FTN330" s="81"/>
      <c r="FTO330" s="81"/>
      <c r="FTP330" s="81"/>
      <c r="FTQ330" s="81"/>
      <c r="FTR330" s="81"/>
      <c r="FTS330" s="81"/>
      <c r="FTT330" s="81"/>
      <c r="FTU330" s="81"/>
      <c r="FTV330" s="81"/>
      <c r="FTW330" s="81"/>
      <c r="FTX330" s="81"/>
      <c r="FTY330" s="81"/>
      <c r="FTZ330" s="81"/>
      <c r="FUA330" s="81"/>
      <c r="FUB330" s="81"/>
      <c r="FUC330" s="81"/>
      <c r="FUD330" s="81"/>
      <c r="FUE330" s="81"/>
      <c r="FUF330" s="81"/>
      <c r="FUG330" s="81"/>
      <c r="FUH330" s="81"/>
      <c r="FUI330" s="81"/>
      <c r="FUJ330" s="81"/>
      <c r="FUK330" s="81"/>
      <c r="FUL330" s="81"/>
      <c r="FUM330" s="81"/>
      <c r="FUN330" s="81"/>
      <c r="FUO330" s="81"/>
      <c r="FUP330" s="81"/>
      <c r="FUQ330" s="81"/>
      <c r="FUR330" s="81"/>
      <c r="FUS330" s="81"/>
      <c r="FUT330" s="81"/>
      <c r="FUU330" s="81"/>
      <c r="FUV330" s="81"/>
      <c r="FUW330" s="81"/>
      <c r="FUX330" s="81"/>
      <c r="FUY330" s="81"/>
      <c r="FUZ330" s="81"/>
      <c r="FVA330" s="81"/>
      <c r="FVB330" s="81"/>
      <c r="FVC330" s="81"/>
      <c r="FVD330" s="81"/>
      <c r="FVE330" s="81"/>
      <c r="FVF330" s="81"/>
      <c r="FVG330" s="81"/>
      <c r="FVH330" s="81"/>
      <c r="FVI330" s="81"/>
      <c r="FVJ330" s="81"/>
      <c r="FVK330" s="81"/>
      <c r="FVL330" s="81"/>
      <c r="FVM330" s="81"/>
      <c r="FVN330" s="81"/>
      <c r="FVO330" s="81"/>
      <c r="FVP330" s="81"/>
      <c r="FVQ330" s="81"/>
      <c r="FVR330" s="81"/>
      <c r="FVS330" s="81"/>
      <c r="FVT330" s="81"/>
      <c r="FVU330" s="81"/>
      <c r="FVV330" s="81"/>
      <c r="FVW330" s="81"/>
      <c r="FVX330" s="81"/>
      <c r="FVY330" s="81"/>
      <c r="FVZ330" s="81"/>
      <c r="FWA330" s="81"/>
      <c r="FWB330" s="81"/>
      <c r="FWC330" s="81"/>
      <c r="FWD330" s="81"/>
      <c r="FWE330" s="81"/>
      <c r="FWF330" s="81"/>
      <c r="FWG330" s="81"/>
      <c r="FWH330" s="81"/>
      <c r="FWI330" s="81"/>
      <c r="FWJ330" s="81"/>
      <c r="FWK330" s="81"/>
      <c r="FWL330" s="81"/>
      <c r="FWM330" s="81"/>
      <c r="FWN330" s="81"/>
      <c r="FWO330" s="81"/>
      <c r="FWP330" s="81"/>
      <c r="FWQ330" s="81"/>
      <c r="FWR330" s="81"/>
      <c r="FWS330" s="81"/>
      <c r="FWT330" s="81"/>
      <c r="FWU330" s="81"/>
      <c r="FWV330" s="81"/>
      <c r="FWW330" s="81"/>
      <c r="FWX330" s="81"/>
      <c r="FWY330" s="81"/>
      <c r="FWZ330" s="81"/>
      <c r="FXA330" s="81"/>
      <c r="FXB330" s="81"/>
      <c r="FXC330" s="81"/>
      <c r="FXD330" s="81"/>
      <c r="FXE330" s="81"/>
      <c r="FXF330" s="81"/>
      <c r="FXG330" s="81"/>
      <c r="FXH330" s="81"/>
      <c r="FXI330" s="81"/>
      <c r="FXJ330" s="81"/>
      <c r="FXK330" s="81"/>
      <c r="FXL330" s="81"/>
      <c r="FXM330" s="81"/>
      <c r="FXN330" s="81"/>
      <c r="FXO330" s="81"/>
      <c r="FXP330" s="81"/>
      <c r="FXQ330" s="81"/>
      <c r="FXR330" s="81"/>
      <c r="FXS330" s="81"/>
      <c r="FXT330" s="81"/>
      <c r="FXU330" s="81"/>
      <c r="FXV330" s="81"/>
      <c r="FXW330" s="81"/>
      <c r="FXX330" s="81"/>
      <c r="FXY330" s="81"/>
      <c r="FXZ330" s="81"/>
      <c r="FYA330" s="81"/>
      <c r="FYB330" s="81"/>
      <c r="FYC330" s="81"/>
      <c r="FYD330" s="81"/>
      <c r="FYE330" s="81"/>
      <c r="FYF330" s="81"/>
      <c r="FYG330" s="81"/>
      <c r="FYH330" s="81"/>
      <c r="FYI330" s="81"/>
      <c r="FYJ330" s="81"/>
      <c r="FYK330" s="81"/>
      <c r="FYL330" s="81"/>
      <c r="FYM330" s="81"/>
      <c r="FYN330" s="81"/>
      <c r="FYO330" s="81"/>
      <c r="FYP330" s="81"/>
      <c r="FYQ330" s="81"/>
      <c r="FYR330" s="81"/>
      <c r="FYS330" s="81"/>
      <c r="FYT330" s="81"/>
      <c r="FYU330" s="81"/>
      <c r="FYV330" s="81"/>
      <c r="FYW330" s="81"/>
      <c r="FYX330" s="81"/>
      <c r="FYY330" s="81"/>
      <c r="FYZ330" s="81"/>
      <c r="FZA330" s="81"/>
      <c r="FZB330" s="81"/>
      <c r="FZC330" s="81"/>
      <c r="FZD330" s="81"/>
      <c r="FZE330" s="81"/>
      <c r="FZF330" s="81"/>
      <c r="FZG330" s="81"/>
      <c r="FZH330" s="81"/>
      <c r="FZI330" s="81"/>
      <c r="FZJ330" s="81"/>
      <c r="FZK330" s="81"/>
      <c r="FZL330" s="81"/>
      <c r="FZM330" s="81"/>
      <c r="FZN330" s="81"/>
      <c r="FZO330" s="81"/>
      <c r="FZP330" s="81"/>
      <c r="FZQ330" s="81"/>
      <c r="FZR330" s="81"/>
      <c r="FZS330" s="81"/>
      <c r="FZT330" s="81"/>
      <c r="FZU330" s="81"/>
      <c r="FZV330" s="81"/>
      <c r="FZW330" s="81"/>
      <c r="FZX330" s="81"/>
      <c r="FZY330" s="81"/>
      <c r="FZZ330" s="81"/>
      <c r="GAA330" s="81"/>
      <c r="GAB330" s="81"/>
      <c r="GAC330" s="81"/>
      <c r="GAD330" s="81"/>
      <c r="GAE330" s="81"/>
      <c r="GAF330" s="81"/>
      <c r="GAG330" s="81"/>
      <c r="GAH330" s="81"/>
      <c r="GAI330" s="81"/>
      <c r="GAJ330" s="81"/>
      <c r="GAK330" s="81"/>
      <c r="GAL330" s="81"/>
      <c r="GAM330" s="81"/>
      <c r="GAN330" s="81"/>
      <c r="GAO330" s="81"/>
      <c r="GAP330" s="81"/>
      <c r="GAQ330" s="81"/>
      <c r="GAR330" s="81"/>
      <c r="GAS330" s="81"/>
      <c r="GAT330" s="81"/>
      <c r="GAU330" s="81"/>
      <c r="GAV330" s="81"/>
      <c r="GAW330" s="81"/>
      <c r="GAX330" s="81"/>
      <c r="GAY330" s="81"/>
      <c r="GAZ330" s="81"/>
      <c r="GBA330" s="81"/>
      <c r="GBB330" s="81"/>
      <c r="GBC330" s="81"/>
      <c r="GBD330" s="81"/>
      <c r="GBE330" s="81"/>
      <c r="GBF330" s="81"/>
      <c r="GBG330" s="81"/>
      <c r="GBH330" s="81"/>
      <c r="GBI330" s="81"/>
      <c r="GBJ330" s="81"/>
      <c r="GBK330" s="81"/>
      <c r="GBL330" s="81"/>
      <c r="GBM330" s="81"/>
      <c r="GBN330" s="81"/>
      <c r="GBO330" s="81"/>
      <c r="GBP330" s="81"/>
      <c r="GBQ330" s="81"/>
      <c r="GBR330" s="81"/>
      <c r="GBS330" s="81"/>
      <c r="GBT330" s="81"/>
      <c r="GBU330" s="81"/>
      <c r="GBV330" s="81"/>
      <c r="GBW330" s="81"/>
      <c r="GBX330" s="81"/>
      <c r="GBY330" s="81"/>
      <c r="GBZ330" s="81"/>
      <c r="GCA330" s="81"/>
      <c r="GCB330" s="81"/>
      <c r="GCC330" s="81"/>
      <c r="GCD330" s="81"/>
      <c r="GCE330" s="81"/>
      <c r="GCF330" s="81"/>
      <c r="GCG330" s="81"/>
      <c r="GCH330" s="81"/>
      <c r="GCI330" s="81"/>
      <c r="GCJ330" s="81"/>
      <c r="GCK330" s="81"/>
      <c r="GCL330" s="81"/>
      <c r="GCM330" s="81"/>
      <c r="GCN330" s="81"/>
      <c r="GCO330" s="81"/>
      <c r="GCP330" s="81"/>
      <c r="GCQ330" s="81"/>
      <c r="GCR330" s="81"/>
      <c r="GCS330" s="81"/>
      <c r="GCT330" s="81"/>
      <c r="GCU330" s="81"/>
      <c r="GCV330" s="81"/>
      <c r="GCW330" s="81"/>
      <c r="GCX330" s="81"/>
      <c r="GCY330" s="81"/>
      <c r="GCZ330" s="81"/>
      <c r="GDA330" s="81"/>
      <c r="GDB330" s="81"/>
      <c r="GDC330" s="81"/>
      <c r="GDD330" s="81"/>
      <c r="GDE330" s="81"/>
      <c r="GDF330" s="81"/>
      <c r="GDG330" s="81"/>
      <c r="GDH330" s="81"/>
      <c r="GDI330" s="81"/>
      <c r="GDJ330" s="81"/>
      <c r="GDK330" s="81"/>
      <c r="GDL330" s="81"/>
      <c r="GDM330" s="81"/>
      <c r="GDN330" s="81"/>
      <c r="GDO330" s="81"/>
      <c r="GDP330" s="81"/>
      <c r="GDQ330" s="81"/>
      <c r="GDR330" s="81"/>
      <c r="GDS330" s="81"/>
      <c r="GDT330" s="81"/>
      <c r="GDU330" s="81"/>
      <c r="GDV330" s="81"/>
      <c r="GDW330" s="81"/>
      <c r="GDX330" s="81"/>
      <c r="GDY330" s="81"/>
      <c r="GDZ330" s="81"/>
      <c r="GEA330" s="81"/>
      <c r="GEB330" s="81"/>
      <c r="GEC330" s="81"/>
      <c r="GED330" s="81"/>
      <c r="GEE330" s="81"/>
      <c r="GEF330" s="81"/>
      <c r="GEG330" s="81"/>
      <c r="GEH330" s="81"/>
      <c r="GEI330" s="81"/>
      <c r="GEJ330" s="81"/>
      <c r="GEK330" s="81"/>
      <c r="GEL330" s="81"/>
      <c r="GEM330" s="81"/>
      <c r="GEN330" s="81"/>
      <c r="GEO330" s="81"/>
      <c r="GEP330" s="81"/>
      <c r="GEQ330" s="81"/>
      <c r="GER330" s="81"/>
      <c r="GES330" s="81"/>
      <c r="GET330" s="81"/>
      <c r="GEU330" s="81"/>
      <c r="GEV330" s="81"/>
      <c r="GEW330" s="81"/>
      <c r="GEX330" s="81"/>
      <c r="GEY330" s="81"/>
      <c r="GEZ330" s="81"/>
      <c r="GFA330" s="81"/>
      <c r="GFB330" s="81"/>
      <c r="GFC330" s="81"/>
      <c r="GFD330" s="81"/>
      <c r="GFE330" s="81"/>
      <c r="GFF330" s="81"/>
      <c r="GFG330" s="81"/>
      <c r="GFH330" s="81"/>
      <c r="GFI330" s="81"/>
      <c r="GFJ330" s="81"/>
      <c r="GFK330" s="81"/>
      <c r="GFL330" s="81"/>
      <c r="GFM330" s="81"/>
      <c r="GFN330" s="81"/>
      <c r="GFO330" s="81"/>
      <c r="GFP330" s="81"/>
      <c r="GFQ330" s="81"/>
      <c r="GFR330" s="81"/>
      <c r="GFS330" s="81"/>
      <c r="GFT330" s="81"/>
      <c r="GFU330" s="81"/>
      <c r="GFV330" s="81"/>
      <c r="GFW330" s="81"/>
      <c r="GFX330" s="81"/>
      <c r="GFY330" s="81"/>
      <c r="GFZ330" s="81"/>
      <c r="GGA330" s="81"/>
      <c r="GGB330" s="81"/>
      <c r="GGC330" s="81"/>
      <c r="GGD330" s="81"/>
      <c r="GGE330" s="81"/>
      <c r="GGF330" s="81"/>
      <c r="GGG330" s="81"/>
      <c r="GGH330" s="81"/>
      <c r="GGI330" s="81"/>
      <c r="GGJ330" s="81"/>
      <c r="GGK330" s="81"/>
      <c r="GGL330" s="81"/>
      <c r="GGM330" s="81"/>
      <c r="GGN330" s="81"/>
      <c r="GGO330" s="81"/>
      <c r="GGP330" s="81"/>
      <c r="GGQ330" s="81"/>
      <c r="GGR330" s="81"/>
      <c r="GGS330" s="81"/>
      <c r="GGT330" s="81"/>
      <c r="GGU330" s="81"/>
      <c r="GGV330" s="81"/>
      <c r="GGW330" s="81"/>
      <c r="GGX330" s="81"/>
      <c r="GGY330" s="81"/>
      <c r="GGZ330" s="81"/>
      <c r="GHA330" s="81"/>
      <c r="GHB330" s="81"/>
      <c r="GHC330" s="81"/>
      <c r="GHD330" s="81"/>
      <c r="GHE330" s="81"/>
      <c r="GHF330" s="81"/>
      <c r="GHG330" s="81"/>
      <c r="GHH330" s="81"/>
      <c r="GHI330" s="81"/>
      <c r="GHJ330" s="81"/>
      <c r="GHK330" s="81"/>
      <c r="GHL330" s="81"/>
      <c r="GHM330" s="81"/>
      <c r="GHN330" s="81"/>
      <c r="GHO330" s="81"/>
      <c r="GHP330" s="81"/>
      <c r="GHQ330" s="81"/>
      <c r="GHR330" s="81"/>
      <c r="GHS330" s="81"/>
      <c r="GHT330" s="81"/>
      <c r="GHU330" s="81"/>
      <c r="GHV330" s="81"/>
      <c r="GHW330" s="81"/>
      <c r="GHX330" s="81"/>
      <c r="GHY330" s="81"/>
      <c r="GHZ330" s="81"/>
      <c r="GIA330" s="81"/>
      <c r="GIB330" s="81"/>
      <c r="GIC330" s="81"/>
      <c r="GID330" s="81"/>
      <c r="GIE330" s="81"/>
      <c r="GIF330" s="81"/>
      <c r="GIG330" s="81"/>
      <c r="GIH330" s="81"/>
      <c r="GII330" s="81"/>
      <c r="GIJ330" s="81"/>
      <c r="GIK330" s="81"/>
      <c r="GIL330" s="81"/>
      <c r="GIM330" s="81"/>
      <c r="GIN330" s="81"/>
      <c r="GIO330" s="81"/>
      <c r="GIP330" s="81"/>
      <c r="GIQ330" s="81"/>
      <c r="GIR330" s="81"/>
      <c r="GIS330" s="81"/>
      <c r="GIT330" s="81"/>
      <c r="GIU330" s="81"/>
      <c r="GIV330" s="81"/>
      <c r="GIW330" s="81"/>
      <c r="GIX330" s="81"/>
      <c r="GIY330" s="81"/>
      <c r="GIZ330" s="81"/>
      <c r="GJA330" s="81"/>
      <c r="GJB330" s="81"/>
      <c r="GJC330" s="81"/>
      <c r="GJD330" s="81"/>
      <c r="GJE330" s="81"/>
      <c r="GJF330" s="81"/>
      <c r="GJG330" s="81"/>
      <c r="GJH330" s="81"/>
      <c r="GJI330" s="81"/>
      <c r="GJJ330" s="81"/>
      <c r="GJK330" s="81"/>
      <c r="GJL330" s="81"/>
      <c r="GJM330" s="81"/>
      <c r="GJN330" s="81"/>
      <c r="GJO330" s="81"/>
      <c r="GJP330" s="81"/>
      <c r="GJQ330" s="81"/>
      <c r="GJR330" s="81"/>
      <c r="GJS330" s="81"/>
      <c r="GJT330" s="81"/>
      <c r="GJU330" s="81"/>
      <c r="GJV330" s="81"/>
      <c r="GJW330" s="81"/>
      <c r="GJX330" s="81"/>
      <c r="GJY330" s="81"/>
      <c r="GJZ330" s="81"/>
      <c r="GKA330" s="81"/>
      <c r="GKB330" s="81"/>
      <c r="GKC330" s="81"/>
      <c r="GKD330" s="81"/>
      <c r="GKE330" s="81"/>
      <c r="GKF330" s="81"/>
      <c r="GKG330" s="81"/>
      <c r="GKH330" s="81"/>
      <c r="GKI330" s="81"/>
      <c r="GKJ330" s="81"/>
      <c r="GKK330" s="81"/>
      <c r="GKL330" s="81"/>
      <c r="GKM330" s="81"/>
      <c r="GKN330" s="81"/>
      <c r="GKO330" s="81"/>
      <c r="GKP330" s="81"/>
      <c r="GKQ330" s="81"/>
      <c r="GKR330" s="81"/>
      <c r="GKS330" s="81"/>
      <c r="GKT330" s="81"/>
      <c r="GKU330" s="81"/>
      <c r="GKV330" s="81"/>
      <c r="GKW330" s="81"/>
      <c r="GKX330" s="81"/>
      <c r="GKY330" s="81"/>
      <c r="GKZ330" s="81"/>
      <c r="GLA330" s="81"/>
      <c r="GLB330" s="81"/>
      <c r="GLC330" s="81"/>
      <c r="GLD330" s="81"/>
      <c r="GLE330" s="81"/>
      <c r="GLF330" s="81"/>
      <c r="GLG330" s="81"/>
      <c r="GLH330" s="81"/>
      <c r="GLI330" s="81"/>
      <c r="GLJ330" s="81"/>
      <c r="GLK330" s="81"/>
      <c r="GLL330" s="81"/>
      <c r="GLM330" s="81"/>
      <c r="GLN330" s="81"/>
      <c r="GLO330" s="81"/>
      <c r="GLP330" s="81"/>
      <c r="GLQ330" s="81"/>
      <c r="GLR330" s="81"/>
      <c r="GLS330" s="81"/>
      <c r="GLT330" s="81"/>
      <c r="GLU330" s="81"/>
      <c r="GLV330" s="81"/>
      <c r="GLW330" s="81"/>
      <c r="GLX330" s="81"/>
      <c r="GLY330" s="81"/>
      <c r="GLZ330" s="81"/>
      <c r="GMA330" s="81"/>
      <c r="GMB330" s="81"/>
      <c r="GMC330" s="81"/>
      <c r="GMD330" s="81"/>
      <c r="GME330" s="81"/>
      <c r="GMF330" s="81"/>
      <c r="GMG330" s="81"/>
      <c r="GMH330" s="81"/>
      <c r="GMI330" s="81"/>
      <c r="GMJ330" s="81"/>
      <c r="GMK330" s="81"/>
      <c r="GML330" s="81"/>
      <c r="GMM330" s="81"/>
      <c r="GMN330" s="81"/>
      <c r="GMO330" s="81"/>
      <c r="GMP330" s="81"/>
      <c r="GMQ330" s="81"/>
      <c r="GMR330" s="81"/>
      <c r="GMS330" s="81"/>
      <c r="GMT330" s="81"/>
      <c r="GMU330" s="81"/>
      <c r="GMV330" s="81"/>
      <c r="GMW330" s="81"/>
      <c r="GMX330" s="81"/>
      <c r="GMY330" s="81"/>
      <c r="GMZ330" s="81"/>
      <c r="GNA330" s="81"/>
      <c r="GNB330" s="81"/>
      <c r="GNC330" s="81"/>
      <c r="GND330" s="81"/>
      <c r="GNE330" s="81"/>
      <c r="GNF330" s="81"/>
      <c r="GNG330" s="81"/>
      <c r="GNH330" s="81"/>
      <c r="GNI330" s="81"/>
      <c r="GNJ330" s="81"/>
      <c r="GNK330" s="81"/>
      <c r="GNL330" s="81"/>
      <c r="GNM330" s="81"/>
      <c r="GNN330" s="81"/>
      <c r="GNO330" s="81"/>
      <c r="GNP330" s="81"/>
      <c r="GNQ330" s="81"/>
      <c r="GNR330" s="81"/>
      <c r="GNS330" s="81"/>
      <c r="GNT330" s="81"/>
      <c r="GNU330" s="81"/>
      <c r="GNV330" s="81"/>
      <c r="GNW330" s="81"/>
      <c r="GNX330" s="81"/>
      <c r="GNY330" s="81"/>
      <c r="GNZ330" s="81"/>
      <c r="GOA330" s="81"/>
      <c r="GOB330" s="81"/>
      <c r="GOC330" s="81"/>
      <c r="GOD330" s="81"/>
      <c r="GOE330" s="81"/>
      <c r="GOF330" s="81"/>
      <c r="GOG330" s="81"/>
      <c r="GOH330" s="81"/>
      <c r="GOI330" s="81"/>
      <c r="GOJ330" s="81"/>
      <c r="GOK330" s="81"/>
      <c r="GOL330" s="81"/>
      <c r="GOM330" s="81"/>
      <c r="GON330" s="81"/>
      <c r="GOO330" s="81"/>
      <c r="GOP330" s="81"/>
      <c r="GOQ330" s="81"/>
      <c r="GOR330" s="81"/>
      <c r="GOS330" s="81"/>
      <c r="GOT330" s="81"/>
      <c r="GOU330" s="81"/>
      <c r="GOV330" s="81"/>
      <c r="GOW330" s="81"/>
      <c r="GOX330" s="81"/>
      <c r="GOY330" s="81"/>
      <c r="GOZ330" s="81"/>
      <c r="GPA330" s="81"/>
      <c r="GPB330" s="81"/>
      <c r="GPC330" s="81"/>
      <c r="GPD330" s="81"/>
      <c r="GPE330" s="81"/>
      <c r="GPF330" s="81"/>
      <c r="GPG330" s="81"/>
      <c r="GPH330" s="81"/>
      <c r="GPI330" s="81"/>
      <c r="GPJ330" s="81"/>
      <c r="GPK330" s="81"/>
      <c r="GPL330" s="81"/>
      <c r="GPM330" s="81"/>
      <c r="GPN330" s="81"/>
      <c r="GPO330" s="81"/>
      <c r="GPP330" s="81"/>
      <c r="GPQ330" s="81"/>
      <c r="GPR330" s="81"/>
      <c r="GPS330" s="81"/>
      <c r="GPT330" s="81"/>
      <c r="GPU330" s="81"/>
      <c r="GPV330" s="81"/>
      <c r="GPW330" s="81"/>
      <c r="GPX330" s="81"/>
      <c r="GPY330" s="81"/>
      <c r="GPZ330" s="81"/>
      <c r="GQA330" s="81"/>
      <c r="GQB330" s="81"/>
      <c r="GQC330" s="81"/>
      <c r="GQD330" s="81"/>
      <c r="GQE330" s="81"/>
      <c r="GQF330" s="81"/>
      <c r="GQG330" s="81"/>
      <c r="GQH330" s="81"/>
      <c r="GQI330" s="81"/>
      <c r="GQJ330" s="81"/>
      <c r="GQK330" s="81"/>
      <c r="GQL330" s="81"/>
      <c r="GQM330" s="81"/>
      <c r="GQN330" s="81"/>
      <c r="GQO330" s="81"/>
      <c r="GQP330" s="81"/>
      <c r="GQQ330" s="81"/>
      <c r="GQR330" s="81"/>
      <c r="GQS330" s="81"/>
      <c r="GQT330" s="81"/>
      <c r="GQU330" s="81"/>
      <c r="GQV330" s="81"/>
      <c r="GQW330" s="81"/>
      <c r="GQX330" s="81"/>
      <c r="GQY330" s="81"/>
      <c r="GQZ330" s="81"/>
      <c r="GRA330" s="81"/>
      <c r="GRB330" s="81"/>
      <c r="GRC330" s="81"/>
      <c r="GRD330" s="81"/>
      <c r="GRE330" s="81"/>
      <c r="GRF330" s="81"/>
      <c r="GRG330" s="81"/>
      <c r="GRH330" s="81"/>
      <c r="GRI330" s="81"/>
      <c r="GRJ330" s="81"/>
      <c r="GRK330" s="81"/>
      <c r="GRL330" s="81"/>
      <c r="GRM330" s="81"/>
      <c r="GRN330" s="81"/>
      <c r="GRO330" s="81"/>
      <c r="GRP330" s="81"/>
      <c r="GRQ330" s="81"/>
      <c r="GRR330" s="81"/>
      <c r="GRS330" s="81"/>
      <c r="GRT330" s="81"/>
      <c r="GRU330" s="81"/>
      <c r="GRV330" s="81"/>
      <c r="GRW330" s="81"/>
      <c r="GRX330" s="81"/>
      <c r="GRY330" s="81"/>
      <c r="GRZ330" s="81"/>
      <c r="GSA330" s="81"/>
      <c r="GSB330" s="81"/>
      <c r="GSC330" s="81"/>
      <c r="GSD330" s="81"/>
      <c r="GSE330" s="81"/>
      <c r="GSF330" s="81"/>
      <c r="GSG330" s="81"/>
      <c r="GSH330" s="81"/>
      <c r="GSI330" s="81"/>
      <c r="GSJ330" s="81"/>
      <c r="GSK330" s="81"/>
      <c r="GSL330" s="81"/>
      <c r="GSM330" s="81"/>
      <c r="GSN330" s="81"/>
      <c r="GSO330" s="81"/>
      <c r="GSP330" s="81"/>
      <c r="GSQ330" s="81"/>
      <c r="GSR330" s="81"/>
      <c r="GSS330" s="81"/>
      <c r="GST330" s="81"/>
      <c r="GSU330" s="81"/>
      <c r="GSV330" s="81"/>
      <c r="GSW330" s="81"/>
      <c r="GSX330" s="81"/>
      <c r="GSY330" s="81"/>
      <c r="GSZ330" s="81"/>
      <c r="GTA330" s="81"/>
      <c r="GTB330" s="81"/>
      <c r="GTC330" s="81"/>
      <c r="GTD330" s="81"/>
      <c r="GTE330" s="81"/>
      <c r="GTF330" s="81"/>
      <c r="GTG330" s="81"/>
      <c r="GTH330" s="81"/>
      <c r="GTI330" s="81"/>
      <c r="GTJ330" s="81"/>
      <c r="GTK330" s="81"/>
      <c r="GTL330" s="81"/>
      <c r="GTM330" s="81"/>
      <c r="GTN330" s="81"/>
      <c r="GTO330" s="81"/>
      <c r="GTP330" s="81"/>
      <c r="GTQ330" s="81"/>
      <c r="GTR330" s="81"/>
      <c r="GTS330" s="81"/>
      <c r="GTT330" s="81"/>
      <c r="GTU330" s="81"/>
      <c r="GTV330" s="81"/>
      <c r="GTW330" s="81"/>
      <c r="GTX330" s="81"/>
      <c r="GTY330" s="81"/>
      <c r="GTZ330" s="81"/>
      <c r="GUA330" s="81"/>
      <c r="GUB330" s="81"/>
      <c r="GUC330" s="81"/>
      <c r="GUD330" s="81"/>
      <c r="GUE330" s="81"/>
      <c r="GUF330" s="81"/>
      <c r="GUG330" s="81"/>
      <c r="GUH330" s="81"/>
      <c r="GUI330" s="81"/>
      <c r="GUJ330" s="81"/>
      <c r="GUK330" s="81"/>
      <c r="GUL330" s="81"/>
      <c r="GUM330" s="81"/>
      <c r="GUN330" s="81"/>
      <c r="GUO330" s="81"/>
      <c r="GUP330" s="81"/>
      <c r="GUQ330" s="81"/>
      <c r="GUR330" s="81"/>
      <c r="GUS330" s="81"/>
      <c r="GUT330" s="81"/>
      <c r="GUU330" s="81"/>
      <c r="GUV330" s="81"/>
      <c r="GUW330" s="81"/>
      <c r="GUX330" s="81"/>
      <c r="GUY330" s="81"/>
      <c r="GUZ330" s="81"/>
      <c r="GVA330" s="81"/>
      <c r="GVB330" s="81"/>
      <c r="GVC330" s="81"/>
      <c r="GVD330" s="81"/>
      <c r="GVE330" s="81"/>
      <c r="GVF330" s="81"/>
      <c r="GVG330" s="81"/>
      <c r="GVH330" s="81"/>
      <c r="GVI330" s="81"/>
      <c r="GVJ330" s="81"/>
      <c r="GVK330" s="81"/>
      <c r="GVL330" s="81"/>
      <c r="GVM330" s="81"/>
      <c r="GVN330" s="81"/>
      <c r="GVO330" s="81"/>
      <c r="GVP330" s="81"/>
      <c r="GVQ330" s="81"/>
      <c r="GVR330" s="81"/>
      <c r="GVS330" s="81"/>
      <c r="GVT330" s="81"/>
      <c r="GVU330" s="81"/>
      <c r="GVV330" s="81"/>
      <c r="GVW330" s="81"/>
      <c r="GVX330" s="81"/>
      <c r="GVY330" s="81"/>
      <c r="GVZ330" s="81"/>
      <c r="GWA330" s="81"/>
      <c r="GWB330" s="81"/>
      <c r="GWC330" s="81"/>
      <c r="GWD330" s="81"/>
      <c r="GWE330" s="81"/>
      <c r="GWF330" s="81"/>
      <c r="GWG330" s="81"/>
      <c r="GWH330" s="81"/>
      <c r="GWI330" s="81"/>
      <c r="GWJ330" s="81"/>
      <c r="GWK330" s="81"/>
      <c r="GWL330" s="81"/>
      <c r="GWM330" s="81"/>
      <c r="GWN330" s="81"/>
      <c r="GWO330" s="81"/>
      <c r="GWP330" s="81"/>
      <c r="GWQ330" s="81"/>
      <c r="GWR330" s="81"/>
      <c r="GWS330" s="81"/>
      <c r="GWT330" s="81"/>
      <c r="GWU330" s="81"/>
      <c r="GWV330" s="81"/>
      <c r="GWW330" s="81"/>
      <c r="GWX330" s="81"/>
      <c r="GWY330" s="81"/>
      <c r="GWZ330" s="81"/>
      <c r="GXA330" s="81"/>
      <c r="GXB330" s="81"/>
      <c r="GXC330" s="81"/>
      <c r="GXD330" s="81"/>
      <c r="GXE330" s="81"/>
      <c r="GXF330" s="81"/>
      <c r="GXG330" s="81"/>
      <c r="GXH330" s="81"/>
      <c r="GXI330" s="81"/>
      <c r="GXJ330" s="81"/>
      <c r="GXK330" s="81"/>
      <c r="GXL330" s="81"/>
      <c r="GXM330" s="81"/>
      <c r="GXN330" s="81"/>
      <c r="GXO330" s="81"/>
      <c r="GXP330" s="81"/>
      <c r="GXQ330" s="81"/>
      <c r="GXR330" s="81"/>
      <c r="GXS330" s="81"/>
      <c r="GXT330" s="81"/>
      <c r="GXU330" s="81"/>
      <c r="GXV330" s="81"/>
      <c r="GXW330" s="81"/>
      <c r="GXX330" s="81"/>
      <c r="GXY330" s="81"/>
      <c r="GXZ330" s="81"/>
      <c r="GYA330" s="81"/>
      <c r="GYB330" s="81"/>
      <c r="GYC330" s="81"/>
      <c r="GYD330" s="81"/>
      <c r="GYE330" s="81"/>
      <c r="GYF330" s="81"/>
      <c r="GYG330" s="81"/>
      <c r="GYH330" s="81"/>
      <c r="GYI330" s="81"/>
      <c r="GYJ330" s="81"/>
      <c r="GYK330" s="81"/>
      <c r="GYL330" s="81"/>
      <c r="GYM330" s="81"/>
      <c r="GYN330" s="81"/>
      <c r="GYO330" s="81"/>
      <c r="GYP330" s="81"/>
      <c r="GYQ330" s="81"/>
      <c r="GYR330" s="81"/>
      <c r="GYS330" s="81"/>
      <c r="GYT330" s="81"/>
      <c r="GYU330" s="81"/>
      <c r="GYV330" s="81"/>
      <c r="GYW330" s="81"/>
      <c r="GYX330" s="81"/>
      <c r="GYY330" s="81"/>
      <c r="GYZ330" s="81"/>
      <c r="GZA330" s="81"/>
      <c r="GZB330" s="81"/>
      <c r="GZC330" s="81"/>
      <c r="GZD330" s="81"/>
      <c r="GZE330" s="81"/>
      <c r="GZF330" s="81"/>
      <c r="GZG330" s="81"/>
      <c r="GZH330" s="81"/>
      <c r="GZI330" s="81"/>
      <c r="GZJ330" s="81"/>
      <c r="GZK330" s="81"/>
      <c r="GZL330" s="81"/>
      <c r="GZM330" s="81"/>
      <c r="GZN330" s="81"/>
      <c r="GZO330" s="81"/>
      <c r="GZP330" s="81"/>
      <c r="GZQ330" s="81"/>
      <c r="GZR330" s="81"/>
      <c r="GZS330" s="81"/>
      <c r="GZT330" s="81"/>
      <c r="GZU330" s="81"/>
      <c r="GZV330" s="81"/>
      <c r="GZW330" s="81"/>
      <c r="GZX330" s="81"/>
      <c r="GZY330" s="81"/>
      <c r="GZZ330" s="81"/>
      <c r="HAA330" s="81"/>
      <c r="HAB330" s="81"/>
      <c r="HAC330" s="81"/>
      <c r="HAD330" s="81"/>
      <c r="HAE330" s="81"/>
      <c r="HAF330" s="81"/>
      <c r="HAG330" s="81"/>
      <c r="HAH330" s="81"/>
      <c r="HAI330" s="81"/>
      <c r="HAJ330" s="81"/>
      <c r="HAK330" s="81"/>
      <c r="HAL330" s="81"/>
      <c r="HAM330" s="81"/>
      <c r="HAN330" s="81"/>
      <c r="HAO330" s="81"/>
      <c r="HAP330" s="81"/>
      <c r="HAQ330" s="81"/>
      <c r="HAR330" s="81"/>
      <c r="HAS330" s="81"/>
      <c r="HAT330" s="81"/>
      <c r="HAU330" s="81"/>
      <c r="HAV330" s="81"/>
      <c r="HAW330" s="81"/>
      <c r="HAX330" s="81"/>
      <c r="HAY330" s="81"/>
      <c r="HAZ330" s="81"/>
      <c r="HBA330" s="81"/>
      <c r="HBB330" s="81"/>
      <c r="HBC330" s="81"/>
      <c r="HBD330" s="81"/>
      <c r="HBE330" s="81"/>
      <c r="HBF330" s="81"/>
      <c r="HBG330" s="81"/>
      <c r="HBH330" s="81"/>
      <c r="HBI330" s="81"/>
      <c r="HBJ330" s="81"/>
      <c r="HBK330" s="81"/>
      <c r="HBL330" s="81"/>
      <c r="HBM330" s="81"/>
      <c r="HBN330" s="81"/>
      <c r="HBO330" s="81"/>
      <c r="HBP330" s="81"/>
      <c r="HBQ330" s="81"/>
      <c r="HBR330" s="81"/>
      <c r="HBS330" s="81"/>
      <c r="HBT330" s="81"/>
      <c r="HBU330" s="81"/>
      <c r="HBV330" s="81"/>
      <c r="HBW330" s="81"/>
      <c r="HBX330" s="81"/>
      <c r="HBY330" s="81"/>
      <c r="HBZ330" s="81"/>
      <c r="HCA330" s="81"/>
      <c r="HCB330" s="81"/>
      <c r="HCC330" s="81"/>
      <c r="HCD330" s="81"/>
      <c r="HCE330" s="81"/>
      <c r="HCF330" s="81"/>
      <c r="HCG330" s="81"/>
      <c r="HCH330" s="81"/>
      <c r="HCI330" s="81"/>
      <c r="HCJ330" s="81"/>
      <c r="HCK330" s="81"/>
      <c r="HCL330" s="81"/>
      <c r="HCM330" s="81"/>
      <c r="HCN330" s="81"/>
      <c r="HCO330" s="81"/>
      <c r="HCP330" s="81"/>
      <c r="HCQ330" s="81"/>
      <c r="HCR330" s="81"/>
      <c r="HCS330" s="81"/>
      <c r="HCT330" s="81"/>
      <c r="HCU330" s="81"/>
      <c r="HCV330" s="81"/>
      <c r="HCW330" s="81"/>
      <c r="HCX330" s="81"/>
      <c r="HCY330" s="81"/>
      <c r="HCZ330" s="81"/>
      <c r="HDA330" s="81"/>
      <c r="HDB330" s="81"/>
      <c r="HDC330" s="81"/>
      <c r="HDD330" s="81"/>
      <c r="HDE330" s="81"/>
      <c r="HDF330" s="81"/>
      <c r="HDG330" s="81"/>
      <c r="HDH330" s="81"/>
      <c r="HDI330" s="81"/>
      <c r="HDJ330" s="81"/>
      <c r="HDK330" s="81"/>
      <c r="HDL330" s="81"/>
      <c r="HDM330" s="81"/>
      <c r="HDN330" s="81"/>
      <c r="HDO330" s="81"/>
      <c r="HDP330" s="81"/>
      <c r="HDQ330" s="81"/>
      <c r="HDR330" s="81"/>
      <c r="HDS330" s="81"/>
      <c r="HDT330" s="81"/>
      <c r="HDU330" s="81"/>
      <c r="HDV330" s="81"/>
      <c r="HDW330" s="81"/>
      <c r="HDX330" s="81"/>
      <c r="HDY330" s="81"/>
      <c r="HDZ330" s="81"/>
      <c r="HEA330" s="81"/>
      <c r="HEB330" s="81"/>
      <c r="HEC330" s="81"/>
      <c r="HED330" s="81"/>
      <c r="HEE330" s="81"/>
      <c r="HEF330" s="81"/>
      <c r="HEG330" s="81"/>
      <c r="HEH330" s="81"/>
      <c r="HEI330" s="81"/>
      <c r="HEJ330" s="81"/>
      <c r="HEK330" s="81"/>
      <c r="HEL330" s="81"/>
      <c r="HEM330" s="81"/>
      <c r="HEN330" s="81"/>
      <c r="HEO330" s="81"/>
      <c r="HEP330" s="81"/>
      <c r="HEQ330" s="81"/>
      <c r="HER330" s="81"/>
      <c r="HES330" s="81"/>
      <c r="HET330" s="81"/>
      <c r="HEU330" s="81"/>
      <c r="HEV330" s="81"/>
      <c r="HEW330" s="81"/>
      <c r="HEX330" s="81"/>
      <c r="HEY330" s="81"/>
      <c r="HEZ330" s="81"/>
      <c r="HFA330" s="81"/>
      <c r="HFB330" s="81"/>
      <c r="HFC330" s="81"/>
      <c r="HFD330" s="81"/>
      <c r="HFE330" s="81"/>
      <c r="HFF330" s="81"/>
      <c r="HFG330" s="81"/>
      <c r="HFH330" s="81"/>
      <c r="HFI330" s="81"/>
      <c r="HFJ330" s="81"/>
      <c r="HFK330" s="81"/>
      <c r="HFL330" s="81"/>
      <c r="HFM330" s="81"/>
      <c r="HFN330" s="81"/>
      <c r="HFO330" s="81"/>
      <c r="HFP330" s="81"/>
      <c r="HFQ330" s="81"/>
      <c r="HFR330" s="81"/>
      <c r="HFS330" s="81"/>
      <c r="HFT330" s="81"/>
      <c r="HFU330" s="81"/>
      <c r="HFV330" s="81"/>
      <c r="HFW330" s="81"/>
      <c r="HFX330" s="81"/>
      <c r="HFY330" s="81"/>
      <c r="HFZ330" s="81"/>
      <c r="HGA330" s="81"/>
      <c r="HGB330" s="81"/>
      <c r="HGC330" s="81"/>
      <c r="HGD330" s="81"/>
      <c r="HGE330" s="81"/>
      <c r="HGF330" s="81"/>
      <c r="HGG330" s="81"/>
      <c r="HGH330" s="81"/>
      <c r="HGI330" s="81"/>
      <c r="HGJ330" s="81"/>
      <c r="HGK330" s="81"/>
      <c r="HGL330" s="81"/>
      <c r="HGM330" s="81"/>
      <c r="HGN330" s="81"/>
      <c r="HGO330" s="81"/>
      <c r="HGP330" s="81"/>
      <c r="HGQ330" s="81"/>
      <c r="HGR330" s="81"/>
      <c r="HGS330" s="81"/>
      <c r="HGT330" s="81"/>
      <c r="HGU330" s="81"/>
      <c r="HGV330" s="81"/>
      <c r="HGW330" s="81"/>
      <c r="HGX330" s="81"/>
      <c r="HGY330" s="81"/>
      <c r="HGZ330" s="81"/>
      <c r="HHA330" s="81"/>
      <c r="HHB330" s="81"/>
      <c r="HHC330" s="81"/>
      <c r="HHD330" s="81"/>
      <c r="HHE330" s="81"/>
      <c r="HHF330" s="81"/>
      <c r="HHG330" s="81"/>
      <c r="HHH330" s="81"/>
      <c r="HHI330" s="81"/>
      <c r="HHJ330" s="81"/>
      <c r="HHK330" s="81"/>
      <c r="HHL330" s="81"/>
      <c r="HHM330" s="81"/>
      <c r="HHN330" s="81"/>
      <c r="HHO330" s="81"/>
      <c r="HHP330" s="81"/>
      <c r="HHQ330" s="81"/>
      <c r="HHR330" s="81"/>
      <c r="HHS330" s="81"/>
      <c r="HHT330" s="81"/>
      <c r="HHU330" s="81"/>
      <c r="HHV330" s="81"/>
      <c r="HHW330" s="81"/>
      <c r="HHX330" s="81"/>
      <c r="HHY330" s="81"/>
      <c r="HHZ330" s="81"/>
      <c r="HIA330" s="81"/>
      <c r="HIB330" s="81"/>
      <c r="HIC330" s="81"/>
      <c r="HID330" s="81"/>
      <c r="HIE330" s="81"/>
      <c r="HIF330" s="81"/>
      <c r="HIG330" s="81"/>
      <c r="HIH330" s="81"/>
      <c r="HII330" s="81"/>
      <c r="HIJ330" s="81"/>
      <c r="HIK330" s="81"/>
      <c r="HIL330" s="81"/>
      <c r="HIM330" s="81"/>
      <c r="HIN330" s="81"/>
      <c r="HIO330" s="81"/>
      <c r="HIP330" s="81"/>
      <c r="HIQ330" s="81"/>
      <c r="HIR330" s="81"/>
      <c r="HIS330" s="81"/>
      <c r="HIT330" s="81"/>
      <c r="HIU330" s="81"/>
      <c r="HIV330" s="81"/>
      <c r="HIW330" s="81"/>
      <c r="HIX330" s="81"/>
      <c r="HIY330" s="81"/>
      <c r="HIZ330" s="81"/>
      <c r="HJA330" s="81"/>
      <c r="HJB330" s="81"/>
      <c r="HJC330" s="81"/>
      <c r="HJD330" s="81"/>
      <c r="HJE330" s="81"/>
      <c r="HJF330" s="81"/>
      <c r="HJG330" s="81"/>
      <c r="HJH330" s="81"/>
      <c r="HJI330" s="81"/>
      <c r="HJJ330" s="81"/>
      <c r="HJK330" s="81"/>
      <c r="HJL330" s="81"/>
      <c r="HJM330" s="81"/>
      <c r="HJN330" s="81"/>
      <c r="HJO330" s="81"/>
      <c r="HJP330" s="81"/>
      <c r="HJQ330" s="81"/>
      <c r="HJR330" s="81"/>
      <c r="HJS330" s="81"/>
      <c r="HJT330" s="81"/>
      <c r="HJU330" s="81"/>
      <c r="HJV330" s="81"/>
      <c r="HJW330" s="81"/>
      <c r="HJX330" s="81"/>
      <c r="HJY330" s="81"/>
      <c r="HJZ330" s="81"/>
      <c r="HKA330" s="81"/>
      <c r="HKB330" s="81"/>
      <c r="HKC330" s="81"/>
      <c r="HKD330" s="81"/>
      <c r="HKE330" s="81"/>
      <c r="HKF330" s="81"/>
      <c r="HKG330" s="81"/>
      <c r="HKH330" s="81"/>
      <c r="HKI330" s="81"/>
      <c r="HKJ330" s="81"/>
      <c r="HKK330" s="81"/>
      <c r="HKL330" s="81"/>
      <c r="HKM330" s="81"/>
      <c r="HKN330" s="81"/>
      <c r="HKO330" s="81"/>
      <c r="HKP330" s="81"/>
      <c r="HKQ330" s="81"/>
      <c r="HKR330" s="81"/>
      <c r="HKS330" s="81"/>
      <c r="HKT330" s="81"/>
      <c r="HKU330" s="81"/>
      <c r="HKV330" s="81"/>
      <c r="HKW330" s="81"/>
      <c r="HKX330" s="81"/>
      <c r="HKY330" s="81"/>
      <c r="HKZ330" s="81"/>
      <c r="HLA330" s="81"/>
      <c r="HLB330" s="81"/>
      <c r="HLC330" s="81"/>
      <c r="HLD330" s="81"/>
      <c r="HLE330" s="81"/>
      <c r="HLF330" s="81"/>
      <c r="HLG330" s="81"/>
      <c r="HLH330" s="81"/>
      <c r="HLI330" s="81"/>
      <c r="HLJ330" s="81"/>
      <c r="HLK330" s="81"/>
      <c r="HLL330" s="81"/>
      <c r="HLM330" s="81"/>
      <c r="HLN330" s="81"/>
      <c r="HLO330" s="81"/>
      <c r="HLP330" s="81"/>
      <c r="HLQ330" s="81"/>
      <c r="HLR330" s="81"/>
      <c r="HLS330" s="81"/>
      <c r="HLT330" s="81"/>
      <c r="HLU330" s="81"/>
      <c r="HLV330" s="81"/>
      <c r="HLW330" s="81"/>
      <c r="HLX330" s="81"/>
      <c r="HLY330" s="81"/>
      <c r="HLZ330" s="81"/>
      <c r="HMA330" s="81"/>
      <c r="HMB330" s="81"/>
      <c r="HMC330" s="81"/>
      <c r="HMD330" s="81"/>
      <c r="HME330" s="81"/>
      <c r="HMF330" s="81"/>
      <c r="HMG330" s="81"/>
      <c r="HMH330" s="81"/>
      <c r="HMI330" s="81"/>
      <c r="HMJ330" s="81"/>
      <c r="HMK330" s="81"/>
      <c r="HML330" s="81"/>
      <c r="HMM330" s="81"/>
      <c r="HMN330" s="81"/>
      <c r="HMO330" s="81"/>
      <c r="HMP330" s="81"/>
      <c r="HMQ330" s="81"/>
      <c r="HMR330" s="81"/>
      <c r="HMS330" s="81"/>
      <c r="HMT330" s="81"/>
      <c r="HMU330" s="81"/>
      <c r="HMV330" s="81"/>
      <c r="HMW330" s="81"/>
      <c r="HMX330" s="81"/>
      <c r="HMY330" s="81"/>
      <c r="HMZ330" s="81"/>
      <c r="HNA330" s="81"/>
      <c r="HNB330" s="81"/>
      <c r="HNC330" s="81"/>
      <c r="HND330" s="81"/>
      <c r="HNE330" s="81"/>
      <c r="HNF330" s="81"/>
      <c r="HNG330" s="81"/>
      <c r="HNH330" s="81"/>
      <c r="HNI330" s="81"/>
      <c r="HNJ330" s="81"/>
      <c r="HNK330" s="81"/>
      <c r="HNL330" s="81"/>
      <c r="HNM330" s="81"/>
      <c r="HNN330" s="81"/>
      <c r="HNO330" s="81"/>
      <c r="HNP330" s="81"/>
      <c r="HNQ330" s="81"/>
      <c r="HNR330" s="81"/>
      <c r="HNS330" s="81"/>
      <c r="HNT330" s="81"/>
      <c r="HNU330" s="81"/>
      <c r="HNV330" s="81"/>
      <c r="HNW330" s="81"/>
      <c r="HNX330" s="81"/>
      <c r="HNY330" s="81"/>
      <c r="HNZ330" s="81"/>
      <c r="HOA330" s="81"/>
      <c r="HOB330" s="81"/>
      <c r="HOC330" s="81"/>
      <c r="HOD330" s="81"/>
      <c r="HOE330" s="81"/>
      <c r="HOF330" s="81"/>
      <c r="HOG330" s="81"/>
      <c r="HOH330" s="81"/>
      <c r="HOI330" s="81"/>
      <c r="HOJ330" s="81"/>
      <c r="HOK330" s="81"/>
      <c r="HOL330" s="81"/>
      <c r="HOM330" s="81"/>
      <c r="HON330" s="81"/>
      <c r="HOO330" s="81"/>
      <c r="HOP330" s="81"/>
      <c r="HOQ330" s="81"/>
      <c r="HOR330" s="81"/>
      <c r="HOS330" s="81"/>
      <c r="HOT330" s="81"/>
      <c r="HOU330" s="81"/>
      <c r="HOV330" s="81"/>
      <c r="HOW330" s="81"/>
      <c r="HOX330" s="81"/>
      <c r="HOY330" s="81"/>
      <c r="HOZ330" s="81"/>
      <c r="HPA330" s="81"/>
      <c r="HPB330" s="81"/>
      <c r="HPC330" s="81"/>
      <c r="HPD330" s="81"/>
      <c r="HPE330" s="81"/>
      <c r="HPF330" s="81"/>
      <c r="HPG330" s="81"/>
      <c r="HPH330" s="81"/>
      <c r="HPI330" s="81"/>
      <c r="HPJ330" s="81"/>
      <c r="HPK330" s="81"/>
      <c r="HPL330" s="81"/>
      <c r="HPM330" s="81"/>
      <c r="HPN330" s="81"/>
      <c r="HPO330" s="81"/>
      <c r="HPP330" s="81"/>
      <c r="HPQ330" s="81"/>
      <c r="HPR330" s="81"/>
      <c r="HPS330" s="81"/>
      <c r="HPT330" s="81"/>
      <c r="HPU330" s="81"/>
      <c r="HPV330" s="81"/>
      <c r="HPW330" s="81"/>
      <c r="HPX330" s="81"/>
      <c r="HPY330" s="81"/>
      <c r="HPZ330" s="81"/>
      <c r="HQA330" s="81"/>
      <c r="HQB330" s="81"/>
      <c r="HQC330" s="81"/>
      <c r="HQD330" s="81"/>
      <c r="HQE330" s="81"/>
      <c r="HQF330" s="81"/>
      <c r="HQG330" s="81"/>
      <c r="HQH330" s="81"/>
      <c r="HQI330" s="81"/>
      <c r="HQJ330" s="81"/>
      <c r="HQK330" s="81"/>
      <c r="HQL330" s="81"/>
      <c r="HQM330" s="81"/>
      <c r="HQN330" s="81"/>
      <c r="HQO330" s="81"/>
      <c r="HQP330" s="81"/>
      <c r="HQQ330" s="81"/>
      <c r="HQR330" s="81"/>
      <c r="HQS330" s="81"/>
      <c r="HQT330" s="81"/>
      <c r="HQU330" s="81"/>
      <c r="HQV330" s="81"/>
      <c r="HQW330" s="81"/>
      <c r="HQX330" s="81"/>
      <c r="HQY330" s="81"/>
      <c r="HQZ330" s="81"/>
      <c r="HRA330" s="81"/>
      <c r="HRB330" s="81"/>
      <c r="HRC330" s="81"/>
      <c r="HRD330" s="81"/>
      <c r="HRE330" s="81"/>
      <c r="HRF330" s="81"/>
      <c r="HRG330" s="81"/>
      <c r="HRH330" s="81"/>
      <c r="HRI330" s="81"/>
      <c r="HRJ330" s="81"/>
      <c r="HRK330" s="81"/>
      <c r="HRL330" s="81"/>
      <c r="HRM330" s="81"/>
      <c r="HRN330" s="81"/>
      <c r="HRO330" s="81"/>
      <c r="HRP330" s="81"/>
      <c r="HRQ330" s="81"/>
      <c r="HRR330" s="81"/>
      <c r="HRS330" s="81"/>
      <c r="HRT330" s="81"/>
      <c r="HRU330" s="81"/>
      <c r="HRV330" s="81"/>
      <c r="HRW330" s="81"/>
      <c r="HRX330" s="81"/>
      <c r="HRY330" s="81"/>
      <c r="HRZ330" s="81"/>
      <c r="HSA330" s="81"/>
      <c r="HSB330" s="81"/>
      <c r="HSC330" s="81"/>
      <c r="HSD330" s="81"/>
      <c r="HSE330" s="81"/>
      <c r="HSF330" s="81"/>
      <c r="HSG330" s="81"/>
      <c r="HSH330" s="81"/>
      <c r="HSI330" s="81"/>
      <c r="HSJ330" s="81"/>
      <c r="HSK330" s="81"/>
      <c r="HSL330" s="81"/>
      <c r="HSM330" s="81"/>
      <c r="HSN330" s="81"/>
      <c r="HSO330" s="81"/>
      <c r="HSP330" s="81"/>
      <c r="HSQ330" s="81"/>
      <c r="HSR330" s="81"/>
      <c r="HSS330" s="81"/>
      <c r="HST330" s="81"/>
      <c r="HSU330" s="81"/>
      <c r="HSV330" s="81"/>
      <c r="HSW330" s="81"/>
      <c r="HSX330" s="81"/>
      <c r="HSY330" s="81"/>
      <c r="HSZ330" s="81"/>
      <c r="HTA330" s="81"/>
      <c r="HTB330" s="81"/>
      <c r="HTC330" s="81"/>
      <c r="HTD330" s="81"/>
      <c r="HTE330" s="81"/>
      <c r="HTF330" s="81"/>
      <c r="HTG330" s="81"/>
      <c r="HTH330" s="81"/>
      <c r="HTI330" s="81"/>
      <c r="HTJ330" s="81"/>
      <c r="HTK330" s="81"/>
      <c r="HTL330" s="81"/>
      <c r="HTM330" s="81"/>
      <c r="HTN330" s="81"/>
      <c r="HTO330" s="81"/>
      <c r="HTP330" s="81"/>
      <c r="HTQ330" s="81"/>
      <c r="HTR330" s="81"/>
      <c r="HTS330" s="81"/>
      <c r="HTT330" s="81"/>
      <c r="HTU330" s="81"/>
      <c r="HTV330" s="81"/>
      <c r="HTW330" s="81"/>
      <c r="HTX330" s="81"/>
      <c r="HTY330" s="81"/>
      <c r="HTZ330" s="81"/>
      <c r="HUA330" s="81"/>
      <c r="HUB330" s="81"/>
      <c r="HUC330" s="81"/>
      <c r="HUD330" s="81"/>
      <c r="HUE330" s="81"/>
      <c r="HUF330" s="81"/>
      <c r="HUG330" s="81"/>
      <c r="HUH330" s="81"/>
      <c r="HUI330" s="81"/>
      <c r="HUJ330" s="81"/>
      <c r="HUK330" s="81"/>
      <c r="HUL330" s="81"/>
      <c r="HUM330" s="81"/>
      <c r="HUN330" s="81"/>
      <c r="HUO330" s="81"/>
      <c r="HUP330" s="81"/>
      <c r="HUQ330" s="81"/>
      <c r="HUR330" s="81"/>
      <c r="HUS330" s="81"/>
      <c r="HUT330" s="81"/>
      <c r="HUU330" s="81"/>
      <c r="HUV330" s="81"/>
      <c r="HUW330" s="81"/>
      <c r="HUX330" s="81"/>
      <c r="HUY330" s="81"/>
      <c r="HUZ330" s="81"/>
      <c r="HVA330" s="81"/>
      <c r="HVB330" s="81"/>
      <c r="HVC330" s="81"/>
      <c r="HVD330" s="81"/>
      <c r="HVE330" s="81"/>
      <c r="HVF330" s="81"/>
      <c r="HVG330" s="81"/>
      <c r="HVH330" s="81"/>
      <c r="HVI330" s="81"/>
      <c r="HVJ330" s="81"/>
      <c r="HVK330" s="81"/>
      <c r="HVL330" s="81"/>
      <c r="HVM330" s="81"/>
      <c r="HVN330" s="81"/>
      <c r="HVO330" s="81"/>
      <c r="HVP330" s="81"/>
      <c r="HVQ330" s="81"/>
      <c r="HVR330" s="81"/>
      <c r="HVS330" s="81"/>
      <c r="HVT330" s="81"/>
      <c r="HVU330" s="81"/>
      <c r="HVV330" s="81"/>
      <c r="HVW330" s="81"/>
      <c r="HVX330" s="81"/>
      <c r="HVY330" s="81"/>
      <c r="HVZ330" s="81"/>
      <c r="HWA330" s="81"/>
      <c r="HWB330" s="81"/>
      <c r="HWC330" s="81"/>
      <c r="HWD330" s="81"/>
      <c r="HWE330" s="81"/>
      <c r="HWF330" s="81"/>
      <c r="HWG330" s="81"/>
      <c r="HWH330" s="81"/>
      <c r="HWI330" s="81"/>
      <c r="HWJ330" s="81"/>
      <c r="HWK330" s="81"/>
      <c r="HWL330" s="81"/>
      <c r="HWM330" s="81"/>
      <c r="HWN330" s="81"/>
      <c r="HWO330" s="81"/>
      <c r="HWP330" s="81"/>
      <c r="HWQ330" s="81"/>
      <c r="HWR330" s="81"/>
      <c r="HWS330" s="81"/>
      <c r="HWT330" s="81"/>
      <c r="HWU330" s="81"/>
      <c r="HWV330" s="81"/>
      <c r="HWW330" s="81"/>
      <c r="HWX330" s="81"/>
      <c r="HWY330" s="81"/>
      <c r="HWZ330" s="81"/>
      <c r="HXA330" s="81"/>
      <c r="HXB330" s="81"/>
      <c r="HXC330" s="81"/>
      <c r="HXD330" s="81"/>
      <c r="HXE330" s="81"/>
      <c r="HXF330" s="81"/>
      <c r="HXG330" s="81"/>
      <c r="HXH330" s="81"/>
      <c r="HXI330" s="81"/>
      <c r="HXJ330" s="81"/>
      <c r="HXK330" s="81"/>
      <c r="HXL330" s="81"/>
      <c r="HXM330" s="81"/>
      <c r="HXN330" s="81"/>
      <c r="HXO330" s="81"/>
      <c r="HXP330" s="81"/>
      <c r="HXQ330" s="81"/>
      <c r="HXR330" s="81"/>
      <c r="HXS330" s="81"/>
      <c r="HXT330" s="81"/>
      <c r="HXU330" s="81"/>
      <c r="HXV330" s="81"/>
      <c r="HXW330" s="81"/>
      <c r="HXX330" s="81"/>
      <c r="HXY330" s="81"/>
      <c r="HXZ330" s="81"/>
      <c r="HYA330" s="81"/>
      <c r="HYB330" s="81"/>
      <c r="HYC330" s="81"/>
      <c r="HYD330" s="81"/>
      <c r="HYE330" s="81"/>
      <c r="HYF330" s="81"/>
      <c r="HYG330" s="81"/>
      <c r="HYH330" s="81"/>
      <c r="HYI330" s="81"/>
      <c r="HYJ330" s="81"/>
      <c r="HYK330" s="81"/>
      <c r="HYL330" s="81"/>
      <c r="HYM330" s="81"/>
      <c r="HYN330" s="81"/>
      <c r="HYO330" s="81"/>
      <c r="HYP330" s="81"/>
      <c r="HYQ330" s="81"/>
      <c r="HYR330" s="81"/>
      <c r="HYS330" s="81"/>
      <c r="HYT330" s="81"/>
      <c r="HYU330" s="81"/>
      <c r="HYV330" s="81"/>
      <c r="HYW330" s="81"/>
      <c r="HYX330" s="81"/>
      <c r="HYY330" s="81"/>
      <c r="HYZ330" s="81"/>
      <c r="HZA330" s="81"/>
      <c r="HZB330" s="81"/>
      <c r="HZC330" s="81"/>
      <c r="HZD330" s="81"/>
      <c r="HZE330" s="81"/>
      <c r="HZF330" s="81"/>
      <c r="HZG330" s="81"/>
      <c r="HZH330" s="81"/>
      <c r="HZI330" s="81"/>
      <c r="HZJ330" s="81"/>
      <c r="HZK330" s="81"/>
      <c r="HZL330" s="81"/>
      <c r="HZM330" s="81"/>
      <c r="HZN330" s="81"/>
      <c r="HZO330" s="81"/>
      <c r="HZP330" s="81"/>
      <c r="HZQ330" s="81"/>
      <c r="HZR330" s="81"/>
      <c r="HZS330" s="81"/>
      <c r="HZT330" s="81"/>
      <c r="HZU330" s="81"/>
      <c r="HZV330" s="81"/>
      <c r="HZW330" s="81"/>
      <c r="HZX330" s="81"/>
      <c r="HZY330" s="81"/>
      <c r="HZZ330" s="81"/>
      <c r="IAA330" s="81"/>
      <c r="IAB330" s="81"/>
      <c r="IAC330" s="81"/>
      <c r="IAD330" s="81"/>
      <c r="IAE330" s="81"/>
      <c r="IAF330" s="81"/>
      <c r="IAG330" s="81"/>
      <c r="IAH330" s="81"/>
      <c r="IAI330" s="81"/>
      <c r="IAJ330" s="81"/>
      <c r="IAK330" s="81"/>
      <c r="IAL330" s="81"/>
      <c r="IAM330" s="81"/>
      <c r="IAN330" s="81"/>
      <c r="IAO330" s="81"/>
      <c r="IAP330" s="81"/>
      <c r="IAQ330" s="81"/>
      <c r="IAR330" s="81"/>
      <c r="IAS330" s="81"/>
      <c r="IAT330" s="81"/>
      <c r="IAU330" s="81"/>
      <c r="IAV330" s="81"/>
      <c r="IAW330" s="81"/>
      <c r="IAX330" s="81"/>
      <c r="IAY330" s="81"/>
      <c r="IAZ330" s="81"/>
      <c r="IBA330" s="81"/>
      <c r="IBB330" s="81"/>
      <c r="IBC330" s="81"/>
      <c r="IBD330" s="81"/>
      <c r="IBE330" s="81"/>
      <c r="IBF330" s="81"/>
      <c r="IBG330" s="81"/>
      <c r="IBH330" s="81"/>
      <c r="IBI330" s="81"/>
      <c r="IBJ330" s="81"/>
      <c r="IBK330" s="81"/>
      <c r="IBL330" s="81"/>
      <c r="IBM330" s="81"/>
      <c r="IBN330" s="81"/>
      <c r="IBO330" s="81"/>
      <c r="IBP330" s="81"/>
      <c r="IBQ330" s="81"/>
      <c r="IBR330" s="81"/>
      <c r="IBS330" s="81"/>
      <c r="IBT330" s="81"/>
      <c r="IBU330" s="81"/>
      <c r="IBV330" s="81"/>
      <c r="IBW330" s="81"/>
      <c r="IBX330" s="81"/>
      <c r="IBY330" s="81"/>
      <c r="IBZ330" s="81"/>
      <c r="ICA330" s="81"/>
      <c r="ICB330" s="81"/>
      <c r="ICC330" s="81"/>
      <c r="ICD330" s="81"/>
      <c r="ICE330" s="81"/>
      <c r="ICF330" s="81"/>
      <c r="ICG330" s="81"/>
      <c r="ICH330" s="81"/>
      <c r="ICI330" s="81"/>
      <c r="ICJ330" s="81"/>
      <c r="ICK330" s="81"/>
      <c r="ICL330" s="81"/>
      <c r="ICM330" s="81"/>
      <c r="ICN330" s="81"/>
      <c r="ICO330" s="81"/>
      <c r="ICP330" s="81"/>
      <c r="ICQ330" s="81"/>
      <c r="ICR330" s="81"/>
      <c r="ICS330" s="81"/>
      <c r="ICT330" s="81"/>
      <c r="ICU330" s="81"/>
      <c r="ICV330" s="81"/>
      <c r="ICW330" s="81"/>
      <c r="ICX330" s="81"/>
      <c r="ICY330" s="81"/>
      <c r="ICZ330" s="81"/>
      <c r="IDA330" s="81"/>
      <c r="IDB330" s="81"/>
      <c r="IDC330" s="81"/>
      <c r="IDD330" s="81"/>
      <c r="IDE330" s="81"/>
      <c r="IDF330" s="81"/>
      <c r="IDG330" s="81"/>
      <c r="IDH330" s="81"/>
      <c r="IDI330" s="81"/>
      <c r="IDJ330" s="81"/>
      <c r="IDK330" s="81"/>
      <c r="IDL330" s="81"/>
      <c r="IDM330" s="81"/>
      <c r="IDN330" s="81"/>
      <c r="IDO330" s="81"/>
      <c r="IDP330" s="81"/>
      <c r="IDQ330" s="81"/>
      <c r="IDR330" s="81"/>
      <c r="IDS330" s="81"/>
      <c r="IDT330" s="81"/>
      <c r="IDU330" s="81"/>
      <c r="IDV330" s="81"/>
      <c r="IDW330" s="81"/>
      <c r="IDX330" s="81"/>
      <c r="IDY330" s="81"/>
      <c r="IDZ330" s="81"/>
      <c r="IEA330" s="81"/>
      <c r="IEB330" s="81"/>
      <c r="IEC330" s="81"/>
      <c r="IED330" s="81"/>
      <c r="IEE330" s="81"/>
      <c r="IEF330" s="81"/>
      <c r="IEG330" s="81"/>
      <c r="IEH330" s="81"/>
      <c r="IEI330" s="81"/>
      <c r="IEJ330" s="81"/>
      <c r="IEK330" s="81"/>
      <c r="IEL330" s="81"/>
      <c r="IEM330" s="81"/>
      <c r="IEN330" s="81"/>
      <c r="IEO330" s="81"/>
      <c r="IEP330" s="81"/>
      <c r="IEQ330" s="81"/>
      <c r="IER330" s="81"/>
      <c r="IES330" s="81"/>
      <c r="IET330" s="81"/>
      <c r="IEU330" s="81"/>
      <c r="IEV330" s="81"/>
      <c r="IEW330" s="81"/>
      <c r="IEX330" s="81"/>
      <c r="IEY330" s="81"/>
      <c r="IEZ330" s="81"/>
      <c r="IFA330" s="81"/>
      <c r="IFB330" s="81"/>
      <c r="IFC330" s="81"/>
      <c r="IFD330" s="81"/>
      <c r="IFE330" s="81"/>
      <c r="IFF330" s="81"/>
      <c r="IFG330" s="81"/>
      <c r="IFH330" s="81"/>
      <c r="IFI330" s="81"/>
      <c r="IFJ330" s="81"/>
      <c r="IFK330" s="81"/>
      <c r="IFL330" s="81"/>
      <c r="IFM330" s="81"/>
      <c r="IFN330" s="81"/>
      <c r="IFO330" s="81"/>
      <c r="IFP330" s="81"/>
      <c r="IFQ330" s="81"/>
      <c r="IFR330" s="81"/>
      <c r="IFS330" s="81"/>
      <c r="IFT330" s="81"/>
      <c r="IFU330" s="81"/>
      <c r="IFV330" s="81"/>
      <c r="IFW330" s="81"/>
      <c r="IFX330" s="81"/>
      <c r="IFY330" s="81"/>
      <c r="IFZ330" s="81"/>
      <c r="IGA330" s="81"/>
      <c r="IGB330" s="81"/>
      <c r="IGC330" s="81"/>
      <c r="IGD330" s="81"/>
      <c r="IGE330" s="81"/>
      <c r="IGF330" s="81"/>
      <c r="IGG330" s="81"/>
      <c r="IGH330" s="81"/>
      <c r="IGI330" s="81"/>
      <c r="IGJ330" s="81"/>
      <c r="IGK330" s="81"/>
      <c r="IGL330" s="81"/>
      <c r="IGM330" s="81"/>
      <c r="IGN330" s="81"/>
      <c r="IGO330" s="81"/>
      <c r="IGP330" s="81"/>
      <c r="IGQ330" s="81"/>
      <c r="IGR330" s="81"/>
      <c r="IGS330" s="81"/>
      <c r="IGT330" s="81"/>
      <c r="IGU330" s="81"/>
      <c r="IGV330" s="81"/>
      <c r="IGW330" s="81"/>
      <c r="IGX330" s="81"/>
      <c r="IGY330" s="81"/>
      <c r="IGZ330" s="81"/>
      <c r="IHA330" s="81"/>
      <c r="IHB330" s="81"/>
      <c r="IHC330" s="81"/>
      <c r="IHD330" s="81"/>
      <c r="IHE330" s="81"/>
      <c r="IHF330" s="81"/>
      <c r="IHG330" s="81"/>
      <c r="IHH330" s="81"/>
      <c r="IHI330" s="81"/>
      <c r="IHJ330" s="81"/>
      <c r="IHK330" s="81"/>
      <c r="IHL330" s="81"/>
      <c r="IHM330" s="81"/>
      <c r="IHN330" s="81"/>
      <c r="IHO330" s="81"/>
      <c r="IHP330" s="81"/>
      <c r="IHQ330" s="81"/>
      <c r="IHR330" s="81"/>
      <c r="IHS330" s="81"/>
      <c r="IHT330" s="81"/>
      <c r="IHU330" s="81"/>
      <c r="IHV330" s="81"/>
      <c r="IHW330" s="81"/>
      <c r="IHX330" s="81"/>
      <c r="IHY330" s="81"/>
      <c r="IHZ330" s="81"/>
      <c r="IIA330" s="81"/>
      <c r="IIB330" s="81"/>
      <c r="IIC330" s="81"/>
      <c r="IID330" s="81"/>
      <c r="IIE330" s="81"/>
      <c r="IIF330" s="81"/>
      <c r="IIG330" s="81"/>
      <c r="IIH330" s="81"/>
      <c r="III330" s="81"/>
      <c r="IIJ330" s="81"/>
      <c r="IIK330" s="81"/>
      <c r="IIL330" s="81"/>
      <c r="IIM330" s="81"/>
      <c r="IIN330" s="81"/>
      <c r="IIO330" s="81"/>
      <c r="IIP330" s="81"/>
      <c r="IIQ330" s="81"/>
      <c r="IIR330" s="81"/>
      <c r="IIS330" s="81"/>
      <c r="IIT330" s="81"/>
      <c r="IIU330" s="81"/>
      <c r="IIV330" s="81"/>
      <c r="IIW330" s="81"/>
      <c r="IIX330" s="81"/>
      <c r="IIY330" s="81"/>
      <c r="IIZ330" s="81"/>
      <c r="IJA330" s="81"/>
      <c r="IJB330" s="81"/>
      <c r="IJC330" s="81"/>
      <c r="IJD330" s="81"/>
      <c r="IJE330" s="81"/>
      <c r="IJF330" s="81"/>
      <c r="IJG330" s="81"/>
      <c r="IJH330" s="81"/>
      <c r="IJI330" s="81"/>
      <c r="IJJ330" s="81"/>
      <c r="IJK330" s="81"/>
      <c r="IJL330" s="81"/>
      <c r="IJM330" s="81"/>
      <c r="IJN330" s="81"/>
      <c r="IJO330" s="81"/>
      <c r="IJP330" s="81"/>
      <c r="IJQ330" s="81"/>
      <c r="IJR330" s="81"/>
      <c r="IJS330" s="81"/>
      <c r="IJT330" s="81"/>
      <c r="IJU330" s="81"/>
      <c r="IJV330" s="81"/>
      <c r="IJW330" s="81"/>
      <c r="IJX330" s="81"/>
      <c r="IJY330" s="81"/>
      <c r="IJZ330" s="81"/>
      <c r="IKA330" s="81"/>
      <c r="IKB330" s="81"/>
      <c r="IKC330" s="81"/>
      <c r="IKD330" s="81"/>
      <c r="IKE330" s="81"/>
      <c r="IKF330" s="81"/>
      <c r="IKG330" s="81"/>
      <c r="IKH330" s="81"/>
      <c r="IKI330" s="81"/>
      <c r="IKJ330" s="81"/>
      <c r="IKK330" s="81"/>
      <c r="IKL330" s="81"/>
      <c r="IKM330" s="81"/>
      <c r="IKN330" s="81"/>
      <c r="IKO330" s="81"/>
      <c r="IKP330" s="81"/>
      <c r="IKQ330" s="81"/>
      <c r="IKR330" s="81"/>
      <c r="IKS330" s="81"/>
      <c r="IKT330" s="81"/>
      <c r="IKU330" s="81"/>
      <c r="IKV330" s="81"/>
      <c r="IKW330" s="81"/>
      <c r="IKX330" s="81"/>
      <c r="IKY330" s="81"/>
      <c r="IKZ330" s="81"/>
      <c r="ILA330" s="81"/>
      <c r="ILB330" s="81"/>
      <c r="ILC330" s="81"/>
      <c r="ILD330" s="81"/>
      <c r="ILE330" s="81"/>
      <c r="ILF330" s="81"/>
      <c r="ILG330" s="81"/>
      <c r="ILH330" s="81"/>
      <c r="ILI330" s="81"/>
      <c r="ILJ330" s="81"/>
      <c r="ILK330" s="81"/>
      <c r="ILL330" s="81"/>
      <c r="ILM330" s="81"/>
      <c r="ILN330" s="81"/>
      <c r="ILO330" s="81"/>
      <c r="ILP330" s="81"/>
      <c r="ILQ330" s="81"/>
      <c r="ILR330" s="81"/>
      <c r="ILS330" s="81"/>
      <c r="ILT330" s="81"/>
      <c r="ILU330" s="81"/>
      <c r="ILV330" s="81"/>
      <c r="ILW330" s="81"/>
      <c r="ILX330" s="81"/>
      <c r="ILY330" s="81"/>
      <c r="ILZ330" s="81"/>
      <c r="IMA330" s="81"/>
      <c r="IMB330" s="81"/>
      <c r="IMC330" s="81"/>
      <c r="IMD330" s="81"/>
      <c r="IME330" s="81"/>
      <c r="IMF330" s="81"/>
      <c r="IMG330" s="81"/>
      <c r="IMH330" s="81"/>
      <c r="IMI330" s="81"/>
      <c r="IMJ330" s="81"/>
      <c r="IMK330" s="81"/>
      <c r="IML330" s="81"/>
      <c r="IMM330" s="81"/>
      <c r="IMN330" s="81"/>
      <c r="IMO330" s="81"/>
      <c r="IMP330" s="81"/>
      <c r="IMQ330" s="81"/>
      <c r="IMR330" s="81"/>
      <c r="IMS330" s="81"/>
      <c r="IMT330" s="81"/>
      <c r="IMU330" s="81"/>
      <c r="IMV330" s="81"/>
      <c r="IMW330" s="81"/>
      <c r="IMX330" s="81"/>
      <c r="IMY330" s="81"/>
      <c r="IMZ330" s="81"/>
      <c r="INA330" s="81"/>
      <c r="INB330" s="81"/>
      <c r="INC330" s="81"/>
      <c r="IND330" s="81"/>
      <c r="INE330" s="81"/>
      <c r="INF330" s="81"/>
      <c r="ING330" s="81"/>
      <c r="INH330" s="81"/>
      <c r="INI330" s="81"/>
      <c r="INJ330" s="81"/>
      <c r="INK330" s="81"/>
      <c r="INL330" s="81"/>
      <c r="INM330" s="81"/>
      <c r="INN330" s="81"/>
      <c r="INO330" s="81"/>
      <c r="INP330" s="81"/>
      <c r="INQ330" s="81"/>
      <c r="INR330" s="81"/>
      <c r="INS330" s="81"/>
      <c r="INT330" s="81"/>
      <c r="INU330" s="81"/>
      <c r="INV330" s="81"/>
      <c r="INW330" s="81"/>
      <c r="INX330" s="81"/>
      <c r="INY330" s="81"/>
      <c r="INZ330" s="81"/>
      <c r="IOA330" s="81"/>
      <c r="IOB330" s="81"/>
      <c r="IOC330" s="81"/>
      <c r="IOD330" s="81"/>
      <c r="IOE330" s="81"/>
      <c r="IOF330" s="81"/>
      <c r="IOG330" s="81"/>
      <c r="IOH330" s="81"/>
      <c r="IOI330" s="81"/>
      <c r="IOJ330" s="81"/>
      <c r="IOK330" s="81"/>
      <c r="IOL330" s="81"/>
      <c r="IOM330" s="81"/>
      <c r="ION330" s="81"/>
      <c r="IOO330" s="81"/>
      <c r="IOP330" s="81"/>
      <c r="IOQ330" s="81"/>
      <c r="IOR330" s="81"/>
      <c r="IOS330" s="81"/>
      <c r="IOT330" s="81"/>
      <c r="IOU330" s="81"/>
      <c r="IOV330" s="81"/>
      <c r="IOW330" s="81"/>
      <c r="IOX330" s="81"/>
      <c r="IOY330" s="81"/>
      <c r="IOZ330" s="81"/>
      <c r="IPA330" s="81"/>
      <c r="IPB330" s="81"/>
      <c r="IPC330" s="81"/>
      <c r="IPD330" s="81"/>
      <c r="IPE330" s="81"/>
      <c r="IPF330" s="81"/>
      <c r="IPG330" s="81"/>
      <c r="IPH330" s="81"/>
      <c r="IPI330" s="81"/>
      <c r="IPJ330" s="81"/>
      <c r="IPK330" s="81"/>
      <c r="IPL330" s="81"/>
      <c r="IPM330" s="81"/>
      <c r="IPN330" s="81"/>
      <c r="IPO330" s="81"/>
      <c r="IPP330" s="81"/>
      <c r="IPQ330" s="81"/>
      <c r="IPR330" s="81"/>
      <c r="IPS330" s="81"/>
      <c r="IPT330" s="81"/>
      <c r="IPU330" s="81"/>
      <c r="IPV330" s="81"/>
      <c r="IPW330" s="81"/>
      <c r="IPX330" s="81"/>
      <c r="IPY330" s="81"/>
      <c r="IPZ330" s="81"/>
      <c r="IQA330" s="81"/>
      <c r="IQB330" s="81"/>
      <c r="IQC330" s="81"/>
      <c r="IQD330" s="81"/>
      <c r="IQE330" s="81"/>
      <c r="IQF330" s="81"/>
      <c r="IQG330" s="81"/>
      <c r="IQH330" s="81"/>
      <c r="IQI330" s="81"/>
      <c r="IQJ330" s="81"/>
      <c r="IQK330" s="81"/>
      <c r="IQL330" s="81"/>
      <c r="IQM330" s="81"/>
      <c r="IQN330" s="81"/>
      <c r="IQO330" s="81"/>
      <c r="IQP330" s="81"/>
      <c r="IQQ330" s="81"/>
      <c r="IQR330" s="81"/>
      <c r="IQS330" s="81"/>
      <c r="IQT330" s="81"/>
      <c r="IQU330" s="81"/>
      <c r="IQV330" s="81"/>
      <c r="IQW330" s="81"/>
      <c r="IQX330" s="81"/>
      <c r="IQY330" s="81"/>
      <c r="IQZ330" s="81"/>
      <c r="IRA330" s="81"/>
      <c r="IRB330" s="81"/>
      <c r="IRC330" s="81"/>
      <c r="IRD330" s="81"/>
      <c r="IRE330" s="81"/>
      <c r="IRF330" s="81"/>
      <c r="IRG330" s="81"/>
      <c r="IRH330" s="81"/>
      <c r="IRI330" s="81"/>
      <c r="IRJ330" s="81"/>
      <c r="IRK330" s="81"/>
      <c r="IRL330" s="81"/>
      <c r="IRM330" s="81"/>
      <c r="IRN330" s="81"/>
      <c r="IRO330" s="81"/>
      <c r="IRP330" s="81"/>
      <c r="IRQ330" s="81"/>
      <c r="IRR330" s="81"/>
      <c r="IRS330" s="81"/>
      <c r="IRT330" s="81"/>
      <c r="IRU330" s="81"/>
      <c r="IRV330" s="81"/>
      <c r="IRW330" s="81"/>
      <c r="IRX330" s="81"/>
      <c r="IRY330" s="81"/>
      <c r="IRZ330" s="81"/>
      <c r="ISA330" s="81"/>
      <c r="ISB330" s="81"/>
      <c r="ISC330" s="81"/>
      <c r="ISD330" s="81"/>
      <c r="ISE330" s="81"/>
      <c r="ISF330" s="81"/>
      <c r="ISG330" s="81"/>
      <c r="ISH330" s="81"/>
      <c r="ISI330" s="81"/>
      <c r="ISJ330" s="81"/>
      <c r="ISK330" s="81"/>
      <c r="ISL330" s="81"/>
      <c r="ISM330" s="81"/>
      <c r="ISN330" s="81"/>
      <c r="ISO330" s="81"/>
      <c r="ISP330" s="81"/>
      <c r="ISQ330" s="81"/>
      <c r="ISR330" s="81"/>
      <c r="ISS330" s="81"/>
      <c r="IST330" s="81"/>
      <c r="ISU330" s="81"/>
      <c r="ISV330" s="81"/>
      <c r="ISW330" s="81"/>
      <c r="ISX330" s="81"/>
      <c r="ISY330" s="81"/>
      <c r="ISZ330" s="81"/>
      <c r="ITA330" s="81"/>
      <c r="ITB330" s="81"/>
      <c r="ITC330" s="81"/>
      <c r="ITD330" s="81"/>
      <c r="ITE330" s="81"/>
      <c r="ITF330" s="81"/>
      <c r="ITG330" s="81"/>
      <c r="ITH330" s="81"/>
      <c r="ITI330" s="81"/>
      <c r="ITJ330" s="81"/>
      <c r="ITK330" s="81"/>
      <c r="ITL330" s="81"/>
      <c r="ITM330" s="81"/>
      <c r="ITN330" s="81"/>
      <c r="ITO330" s="81"/>
      <c r="ITP330" s="81"/>
      <c r="ITQ330" s="81"/>
      <c r="ITR330" s="81"/>
      <c r="ITS330" s="81"/>
      <c r="ITT330" s="81"/>
      <c r="ITU330" s="81"/>
      <c r="ITV330" s="81"/>
      <c r="ITW330" s="81"/>
      <c r="ITX330" s="81"/>
      <c r="ITY330" s="81"/>
      <c r="ITZ330" s="81"/>
      <c r="IUA330" s="81"/>
      <c r="IUB330" s="81"/>
      <c r="IUC330" s="81"/>
      <c r="IUD330" s="81"/>
      <c r="IUE330" s="81"/>
      <c r="IUF330" s="81"/>
      <c r="IUG330" s="81"/>
      <c r="IUH330" s="81"/>
      <c r="IUI330" s="81"/>
      <c r="IUJ330" s="81"/>
      <c r="IUK330" s="81"/>
      <c r="IUL330" s="81"/>
      <c r="IUM330" s="81"/>
      <c r="IUN330" s="81"/>
      <c r="IUO330" s="81"/>
      <c r="IUP330" s="81"/>
      <c r="IUQ330" s="81"/>
      <c r="IUR330" s="81"/>
      <c r="IUS330" s="81"/>
      <c r="IUT330" s="81"/>
      <c r="IUU330" s="81"/>
      <c r="IUV330" s="81"/>
      <c r="IUW330" s="81"/>
      <c r="IUX330" s="81"/>
      <c r="IUY330" s="81"/>
      <c r="IUZ330" s="81"/>
      <c r="IVA330" s="81"/>
      <c r="IVB330" s="81"/>
      <c r="IVC330" s="81"/>
      <c r="IVD330" s="81"/>
      <c r="IVE330" s="81"/>
      <c r="IVF330" s="81"/>
      <c r="IVG330" s="81"/>
      <c r="IVH330" s="81"/>
      <c r="IVI330" s="81"/>
      <c r="IVJ330" s="81"/>
      <c r="IVK330" s="81"/>
      <c r="IVL330" s="81"/>
      <c r="IVM330" s="81"/>
      <c r="IVN330" s="81"/>
      <c r="IVO330" s="81"/>
      <c r="IVP330" s="81"/>
      <c r="IVQ330" s="81"/>
      <c r="IVR330" s="81"/>
      <c r="IVS330" s="81"/>
      <c r="IVT330" s="81"/>
      <c r="IVU330" s="81"/>
      <c r="IVV330" s="81"/>
      <c r="IVW330" s="81"/>
      <c r="IVX330" s="81"/>
      <c r="IVY330" s="81"/>
      <c r="IVZ330" s="81"/>
      <c r="IWA330" s="81"/>
      <c r="IWB330" s="81"/>
      <c r="IWC330" s="81"/>
      <c r="IWD330" s="81"/>
      <c r="IWE330" s="81"/>
      <c r="IWF330" s="81"/>
      <c r="IWG330" s="81"/>
      <c r="IWH330" s="81"/>
      <c r="IWI330" s="81"/>
      <c r="IWJ330" s="81"/>
      <c r="IWK330" s="81"/>
      <c r="IWL330" s="81"/>
      <c r="IWM330" s="81"/>
      <c r="IWN330" s="81"/>
      <c r="IWO330" s="81"/>
      <c r="IWP330" s="81"/>
      <c r="IWQ330" s="81"/>
      <c r="IWR330" s="81"/>
      <c r="IWS330" s="81"/>
      <c r="IWT330" s="81"/>
      <c r="IWU330" s="81"/>
      <c r="IWV330" s="81"/>
      <c r="IWW330" s="81"/>
      <c r="IWX330" s="81"/>
      <c r="IWY330" s="81"/>
      <c r="IWZ330" s="81"/>
      <c r="IXA330" s="81"/>
      <c r="IXB330" s="81"/>
      <c r="IXC330" s="81"/>
      <c r="IXD330" s="81"/>
      <c r="IXE330" s="81"/>
      <c r="IXF330" s="81"/>
      <c r="IXG330" s="81"/>
      <c r="IXH330" s="81"/>
      <c r="IXI330" s="81"/>
      <c r="IXJ330" s="81"/>
      <c r="IXK330" s="81"/>
      <c r="IXL330" s="81"/>
      <c r="IXM330" s="81"/>
      <c r="IXN330" s="81"/>
      <c r="IXO330" s="81"/>
      <c r="IXP330" s="81"/>
      <c r="IXQ330" s="81"/>
      <c r="IXR330" s="81"/>
      <c r="IXS330" s="81"/>
      <c r="IXT330" s="81"/>
      <c r="IXU330" s="81"/>
      <c r="IXV330" s="81"/>
      <c r="IXW330" s="81"/>
      <c r="IXX330" s="81"/>
      <c r="IXY330" s="81"/>
      <c r="IXZ330" s="81"/>
      <c r="IYA330" s="81"/>
      <c r="IYB330" s="81"/>
      <c r="IYC330" s="81"/>
      <c r="IYD330" s="81"/>
      <c r="IYE330" s="81"/>
      <c r="IYF330" s="81"/>
      <c r="IYG330" s="81"/>
      <c r="IYH330" s="81"/>
      <c r="IYI330" s="81"/>
      <c r="IYJ330" s="81"/>
      <c r="IYK330" s="81"/>
      <c r="IYL330" s="81"/>
      <c r="IYM330" s="81"/>
      <c r="IYN330" s="81"/>
      <c r="IYO330" s="81"/>
      <c r="IYP330" s="81"/>
      <c r="IYQ330" s="81"/>
      <c r="IYR330" s="81"/>
      <c r="IYS330" s="81"/>
      <c r="IYT330" s="81"/>
      <c r="IYU330" s="81"/>
      <c r="IYV330" s="81"/>
      <c r="IYW330" s="81"/>
      <c r="IYX330" s="81"/>
      <c r="IYY330" s="81"/>
      <c r="IYZ330" s="81"/>
      <c r="IZA330" s="81"/>
      <c r="IZB330" s="81"/>
      <c r="IZC330" s="81"/>
      <c r="IZD330" s="81"/>
      <c r="IZE330" s="81"/>
      <c r="IZF330" s="81"/>
      <c r="IZG330" s="81"/>
      <c r="IZH330" s="81"/>
      <c r="IZI330" s="81"/>
      <c r="IZJ330" s="81"/>
      <c r="IZK330" s="81"/>
      <c r="IZL330" s="81"/>
      <c r="IZM330" s="81"/>
      <c r="IZN330" s="81"/>
      <c r="IZO330" s="81"/>
      <c r="IZP330" s="81"/>
      <c r="IZQ330" s="81"/>
      <c r="IZR330" s="81"/>
      <c r="IZS330" s="81"/>
      <c r="IZT330" s="81"/>
      <c r="IZU330" s="81"/>
      <c r="IZV330" s="81"/>
      <c r="IZW330" s="81"/>
      <c r="IZX330" s="81"/>
      <c r="IZY330" s="81"/>
      <c r="IZZ330" s="81"/>
      <c r="JAA330" s="81"/>
      <c r="JAB330" s="81"/>
      <c r="JAC330" s="81"/>
      <c r="JAD330" s="81"/>
      <c r="JAE330" s="81"/>
      <c r="JAF330" s="81"/>
      <c r="JAG330" s="81"/>
      <c r="JAH330" s="81"/>
      <c r="JAI330" s="81"/>
      <c r="JAJ330" s="81"/>
      <c r="JAK330" s="81"/>
      <c r="JAL330" s="81"/>
      <c r="JAM330" s="81"/>
      <c r="JAN330" s="81"/>
      <c r="JAO330" s="81"/>
      <c r="JAP330" s="81"/>
      <c r="JAQ330" s="81"/>
      <c r="JAR330" s="81"/>
      <c r="JAS330" s="81"/>
      <c r="JAT330" s="81"/>
      <c r="JAU330" s="81"/>
      <c r="JAV330" s="81"/>
      <c r="JAW330" s="81"/>
      <c r="JAX330" s="81"/>
      <c r="JAY330" s="81"/>
      <c r="JAZ330" s="81"/>
      <c r="JBA330" s="81"/>
      <c r="JBB330" s="81"/>
      <c r="JBC330" s="81"/>
      <c r="JBD330" s="81"/>
      <c r="JBE330" s="81"/>
      <c r="JBF330" s="81"/>
      <c r="JBG330" s="81"/>
      <c r="JBH330" s="81"/>
      <c r="JBI330" s="81"/>
      <c r="JBJ330" s="81"/>
      <c r="JBK330" s="81"/>
      <c r="JBL330" s="81"/>
      <c r="JBM330" s="81"/>
      <c r="JBN330" s="81"/>
      <c r="JBO330" s="81"/>
      <c r="JBP330" s="81"/>
      <c r="JBQ330" s="81"/>
      <c r="JBR330" s="81"/>
      <c r="JBS330" s="81"/>
      <c r="JBT330" s="81"/>
      <c r="JBU330" s="81"/>
      <c r="JBV330" s="81"/>
      <c r="JBW330" s="81"/>
      <c r="JBX330" s="81"/>
      <c r="JBY330" s="81"/>
      <c r="JBZ330" s="81"/>
      <c r="JCA330" s="81"/>
      <c r="JCB330" s="81"/>
      <c r="JCC330" s="81"/>
      <c r="JCD330" s="81"/>
      <c r="JCE330" s="81"/>
      <c r="JCF330" s="81"/>
      <c r="JCG330" s="81"/>
      <c r="JCH330" s="81"/>
      <c r="JCI330" s="81"/>
      <c r="JCJ330" s="81"/>
      <c r="JCK330" s="81"/>
      <c r="JCL330" s="81"/>
      <c r="JCM330" s="81"/>
      <c r="JCN330" s="81"/>
      <c r="JCO330" s="81"/>
      <c r="JCP330" s="81"/>
      <c r="JCQ330" s="81"/>
      <c r="JCR330" s="81"/>
      <c r="JCS330" s="81"/>
      <c r="JCT330" s="81"/>
      <c r="JCU330" s="81"/>
      <c r="JCV330" s="81"/>
      <c r="JCW330" s="81"/>
      <c r="JCX330" s="81"/>
      <c r="JCY330" s="81"/>
      <c r="JCZ330" s="81"/>
      <c r="JDA330" s="81"/>
      <c r="JDB330" s="81"/>
      <c r="JDC330" s="81"/>
      <c r="JDD330" s="81"/>
      <c r="JDE330" s="81"/>
      <c r="JDF330" s="81"/>
      <c r="JDG330" s="81"/>
      <c r="JDH330" s="81"/>
      <c r="JDI330" s="81"/>
      <c r="JDJ330" s="81"/>
      <c r="JDK330" s="81"/>
      <c r="JDL330" s="81"/>
      <c r="JDM330" s="81"/>
      <c r="JDN330" s="81"/>
      <c r="JDO330" s="81"/>
      <c r="JDP330" s="81"/>
      <c r="JDQ330" s="81"/>
      <c r="JDR330" s="81"/>
      <c r="JDS330" s="81"/>
      <c r="JDT330" s="81"/>
      <c r="JDU330" s="81"/>
      <c r="JDV330" s="81"/>
      <c r="JDW330" s="81"/>
      <c r="JDX330" s="81"/>
      <c r="JDY330" s="81"/>
      <c r="JDZ330" s="81"/>
      <c r="JEA330" s="81"/>
      <c r="JEB330" s="81"/>
      <c r="JEC330" s="81"/>
      <c r="JED330" s="81"/>
      <c r="JEE330" s="81"/>
      <c r="JEF330" s="81"/>
      <c r="JEG330" s="81"/>
      <c r="JEH330" s="81"/>
      <c r="JEI330" s="81"/>
      <c r="JEJ330" s="81"/>
      <c r="JEK330" s="81"/>
      <c r="JEL330" s="81"/>
      <c r="JEM330" s="81"/>
      <c r="JEN330" s="81"/>
      <c r="JEO330" s="81"/>
      <c r="JEP330" s="81"/>
      <c r="JEQ330" s="81"/>
      <c r="JER330" s="81"/>
      <c r="JES330" s="81"/>
      <c r="JET330" s="81"/>
      <c r="JEU330" s="81"/>
      <c r="JEV330" s="81"/>
      <c r="JEW330" s="81"/>
      <c r="JEX330" s="81"/>
      <c r="JEY330" s="81"/>
      <c r="JEZ330" s="81"/>
      <c r="JFA330" s="81"/>
      <c r="JFB330" s="81"/>
      <c r="JFC330" s="81"/>
      <c r="JFD330" s="81"/>
      <c r="JFE330" s="81"/>
      <c r="JFF330" s="81"/>
      <c r="JFG330" s="81"/>
      <c r="JFH330" s="81"/>
      <c r="JFI330" s="81"/>
      <c r="JFJ330" s="81"/>
      <c r="JFK330" s="81"/>
      <c r="JFL330" s="81"/>
      <c r="JFM330" s="81"/>
      <c r="JFN330" s="81"/>
      <c r="JFO330" s="81"/>
      <c r="JFP330" s="81"/>
      <c r="JFQ330" s="81"/>
      <c r="JFR330" s="81"/>
      <c r="JFS330" s="81"/>
      <c r="JFT330" s="81"/>
      <c r="JFU330" s="81"/>
      <c r="JFV330" s="81"/>
      <c r="JFW330" s="81"/>
      <c r="JFX330" s="81"/>
      <c r="JFY330" s="81"/>
      <c r="JFZ330" s="81"/>
      <c r="JGA330" s="81"/>
      <c r="JGB330" s="81"/>
      <c r="JGC330" s="81"/>
      <c r="JGD330" s="81"/>
      <c r="JGE330" s="81"/>
      <c r="JGF330" s="81"/>
      <c r="JGG330" s="81"/>
      <c r="JGH330" s="81"/>
      <c r="JGI330" s="81"/>
      <c r="JGJ330" s="81"/>
      <c r="JGK330" s="81"/>
      <c r="JGL330" s="81"/>
      <c r="JGM330" s="81"/>
      <c r="JGN330" s="81"/>
      <c r="JGO330" s="81"/>
      <c r="JGP330" s="81"/>
      <c r="JGQ330" s="81"/>
      <c r="JGR330" s="81"/>
      <c r="JGS330" s="81"/>
      <c r="JGT330" s="81"/>
      <c r="JGU330" s="81"/>
      <c r="JGV330" s="81"/>
      <c r="JGW330" s="81"/>
      <c r="JGX330" s="81"/>
      <c r="JGY330" s="81"/>
      <c r="JGZ330" s="81"/>
      <c r="JHA330" s="81"/>
      <c r="JHB330" s="81"/>
      <c r="JHC330" s="81"/>
      <c r="JHD330" s="81"/>
      <c r="JHE330" s="81"/>
      <c r="JHF330" s="81"/>
      <c r="JHG330" s="81"/>
      <c r="JHH330" s="81"/>
      <c r="JHI330" s="81"/>
      <c r="JHJ330" s="81"/>
      <c r="JHK330" s="81"/>
      <c r="JHL330" s="81"/>
      <c r="JHM330" s="81"/>
      <c r="JHN330" s="81"/>
      <c r="JHO330" s="81"/>
      <c r="JHP330" s="81"/>
      <c r="JHQ330" s="81"/>
      <c r="JHR330" s="81"/>
      <c r="JHS330" s="81"/>
      <c r="JHT330" s="81"/>
      <c r="JHU330" s="81"/>
      <c r="JHV330" s="81"/>
      <c r="JHW330" s="81"/>
      <c r="JHX330" s="81"/>
      <c r="JHY330" s="81"/>
      <c r="JHZ330" s="81"/>
      <c r="JIA330" s="81"/>
      <c r="JIB330" s="81"/>
      <c r="JIC330" s="81"/>
      <c r="JID330" s="81"/>
      <c r="JIE330" s="81"/>
      <c r="JIF330" s="81"/>
      <c r="JIG330" s="81"/>
      <c r="JIH330" s="81"/>
      <c r="JII330" s="81"/>
      <c r="JIJ330" s="81"/>
      <c r="JIK330" s="81"/>
      <c r="JIL330" s="81"/>
      <c r="JIM330" s="81"/>
      <c r="JIN330" s="81"/>
      <c r="JIO330" s="81"/>
      <c r="JIP330" s="81"/>
      <c r="JIQ330" s="81"/>
      <c r="JIR330" s="81"/>
      <c r="JIS330" s="81"/>
      <c r="JIT330" s="81"/>
      <c r="JIU330" s="81"/>
      <c r="JIV330" s="81"/>
      <c r="JIW330" s="81"/>
      <c r="JIX330" s="81"/>
      <c r="JIY330" s="81"/>
      <c r="JIZ330" s="81"/>
      <c r="JJA330" s="81"/>
      <c r="JJB330" s="81"/>
      <c r="JJC330" s="81"/>
      <c r="JJD330" s="81"/>
      <c r="JJE330" s="81"/>
      <c r="JJF330" s="81"/>
      <c r="JJG330" s="81"/>
      <c r="JJH330" s="81"/>
      <c r="JJI330" s="81"/>
      <c r="JJJ330" s="81"/>
      <c r="JJK330" s="81"/>
      <c r="JJL330" s="81"/>
      <c r="JJM330" s="81"/>
      <c r="JJN330" s="81"/>
      <c r="JJO330" s="81"/>
      <c r="JJP330" s="81"/>
      <c r="JJQ330" s="81"/>
      <c r="JJR330" s="81"/>
      <c r="JJS330" s="81"/>
      <c r="JJT330" s="81"/>
      <c r="JJU330" s="81"/>
      <c r="JJV330" s="81"/>
      <c r="JJW330" s="81"/>
      <c r="JJX330" s="81"/>
      <c r="JJY330" s="81"/>
      <c r="JJZ330" s="81"/>
      <c r="JKA330" s="81"/>
      <c r="JKB330" s="81"/>
      <c r="JKC330" s="81"/>
      <c r="JKD330" s="81"/>
      <c r="JKE330" s="81"/>
      <c r="JKF330" s="81"/>
      <c r="JKG330" s="81"/>
      <c r="JKH330" s="81"/>
      <c r="JKI330" s="81"/>
      <c r="JKJ330" s="81"/>
      <c r="JKK330" s="81"/>
      <c r="JKL330" s="81"/>
      <c r="JKM330" s="81"/>
      <c r="JKN330" s="81"/>
      <c r="JKO330" s="81"/>
      <c r="JKP330" s="81"/>
      <c r="JKQ330" s="81"/>
      <c r="JKR330" s="81"/>
      <c r="JKS330" s="81"/>
      <c r="JKT330" s="81"/>
      <c r="JKU330" s="81"/>
      <c r="JKV330" s="81"/>
      <c r="JKW330" s="81"/>
      <c r="JKX330" s="81"/>
      <c r="JKY330" s="81"/>
      <c r="JKZ330" s="81"/>
      <c r="JLA330" s="81"/>
      <c r="JLB330" s="81"/>
      <c r="JLC330" s="81"/>
      <c r="JLD330" s="81"/>
      <c r="JLE330" s="81"/>
      <c r="JLF330" s="81"/>
      <c r="JLG330" s="81"/>
      <c r="JLH330" s="81"/>
      <c r="JLI330" s="81"/>
      <c r="JLJ330" s="81"/>
      <c r="JLK330" s="81"/>
      <c r="JLL330" s="81"/>
      <c r="JLM330" s="81"/>
      <c r="JLN330" s="81"/>
      <c r="JLO330" s="81"/>
      <c r="JLP330" s="81"/>
      <c r="JLQ330" s="81"/>
      <c r="JLR330" s="81"/>
      <c r="JLS330" s="81"/>
      <c r="JLT330" s="81"/>
      <c r="JLU330" s="81"/>
      <c r="JLV330" s="81"/>
      <c r="JLW330" s="81"/>
      <c r="JLX330" s="81"/>
      <c r="JLY330" s="81"/>
      <c r="JLZ330" s="81"/>
      <c r="JMA330" s="81"/>
      <c r="JMB330" s="81"/>
      <c r="JMC330" s="81"/>
      <c r="JMD330" s="81"/>
      <c r="JME330" s="81"/>
      <c r="JMF330" s="81"/>
      <c r="JMG330" s="81"/>
      <c r="JMH330" s="81"/>
      <c r="JMI330" s="81"/>
      <c r="JMJ330" s="81"/>
      <c r="JMK330" s="81"/>
      <c r="JML330" s="81"/>
      <c r="JMM330" s="81"/>
      <c r="JMN330" s="81"/>
      <c r="JMO330" s="81"/>
      <c r="JMP330" s="81"/>
      <c r="JMQ330" s="81"/>
      <c r="JMR330" s="81"/>
      <c r="JMS330" s="81"/>
      <c r="JMT330" s="81"/>
      <c r="JMU330" s="81"/>
      <c r="JMV330" s="81"/>
      <c r="JMW330" s="81"/>
      <c r="JMX330" s="81"/>
      <c r="JMY330" s="81"/>
      <c r="JMZ330" s="81"/>
      <c r="JNA330" s="81"/>
      <c r="JNB330" s="81"/>
      <c r="JNC330" s="81"/>
      <c r="JND330" s="81"/>
      <c r="JNE330" s="81"/>
      <c r="JNF330" s="81"/>
      <c r="JNG330" s="81"/>
      <c r="JNH330" s="81"/>
      <c r="JNI330" s="81"/>
      <c r="JNJ330" s="81"/>
      <c r="JNK330" s="81"/>
      <c r="JNL330" s="81"/>
      <c r="JNM330" s="81"/>
      <c r="JNN330" s="81"/>
      <c r="JNO330" s="81"/>
      <c r="JNP330" s="81"/>
      <c r="JNQ330" s="81"/>
      <c r="JNR330" s="81"/>
      <c r="JNS330" s="81"/>
      <c r="JNT330" s="81"/>
      <c r="JNU330" s="81"/>
      <c r="JNV330" s="81"/>
      <c r="JNW330" s="81"/>
      <c r="JNX330" s="81"/>
      <c r="JNY330" s="81"/>
      <c r="JNZ330" s="81"/>
      <c r="JOA330" s="81"/>
      <c r="JOB330" s="81"/>
      <c r="JOC330" s="81"/>
      <c r="JOD330" s="81"/>
      <c r="JOE330" s="81"/>
      <c r="JOF330" s="81"/>
      <c r="JOG330" s="81"/>
      <c r="JOH330" s="81"/>
      <c r="JOI330" s="81"/>
      <c r="JOJ330" s="81"/>
      <c r="JOK330" s="81"/>
      <c r="JOL330" s="81"/>
      <c r="JOM330" s="81"/>
      <c r="JON330" s="81"/>
      <c r="JOO330" s="81"/>
      <c r="JOP330" s="81"/>
      <c r="JOQ330" s="81"/>
      <c r="JOR330" s="81"/>
      <c r="JOS330" s="81"/>
      <c r="JOT330" s="81"/>
      <c r="JOU330" s="81"/>
      <c r="JOV330" s="81"/>
      <c r="JOW330" s="81"/>
      <c r="JOX330" s="81"/>
      <c r="JOY330" s="81"/>
      <c r="JOZ330" s="81"/>
      <c r="JPA330" s="81"/>
      <c r="JPB330" s="81"/>
      <c r="JPC330" s="81"/>
      <c r="JPD330" s="81"/>
      <c r="JPE330" s="81"/>
      <c r="JPF330" s="81"/>
      <c r="JPG330" s="81"/>
      <c r="JPH330" s="81"/>
      <c r="JPI330" s="81"/>
      <c r="JPJ330" s="81"/>
      <c r="JPK330" s="81"/>
      <c r="JPL330" s="81"/>
      <c r="JPM330" s="81"/>
      <c r="JPN330" s="81"/>
      <c r="JPO330" s="81"/>
      <c r="JPP330" s="81"/>
      <c r="JPQ330" s="81"/>
      <c r="JPR330" s="81"/>
      <c r="JPS330" s="81"/>
      <c r="JPT330" s="81"/>
      <c r="JPU330" s="81"/>
      <c r="JPV330" s="81"/>
      <c r="JPW330" s="81"/>
      <c r="JPX330" s="81"/>
      <c r="JPY330" s="81"/>
      <c r="JPZ330" s="81"/>
      <c r="JQA330" s="81"/>
      <c r="JQB330" s="81"/>
      <c r="JQC330" s="81"/>
      <c r="JQD330" s="81"/>
      <c r="JQE330" s="81"/>
      <c r="JQF330" s="81"/>
      <c r="JQG330" s="81"/>
      <c r="JQH330" s="81"/>
      <c r="JQI330" s="81"/>
      <c r="JQJ330" s="81"/>
      <c r="JQK330" s="81"/>
      <c r="JQL330" s="81"/>
      <c r="JQM330" s="81"/>
      <c r="JQN330" s="81"/>
      <c r="JQO330" s="81"/>
      <c r="JQP330" s="81"/>
      <c r="JQQ330" s="81"/>
      <c r="JQR330" s="81"/>
      <c r="JQS330" s="81"/>
      <c r="JQT330" s="81"/>
      <c r="JQU330" s="81"/>
      <c r="JQV330" s="81"/>
      <c r="JQW330" s="81"/>
      <c r="JQX330" s="81"/>
      <c r="JQY330" s="81"/>
      <c r="JQZ330" s="81"/>
      <c r="JRA330" s="81"/>
      <c r="JRB330" s="81"/>
      <c r="JRC330" s="81"/>
      <c r="JRD330" s="81"/>
      <c r="JRE330" s="81"/>
      <c r="JRF330" s="81"/>
      <c r="JRG330" s="81"/>
      <c r="JRH330" s="81"/>
      <c r="JRI330" s="81"/>
      <c r="JRJ330" s="81"/>
      <c r="JRK330" s="81"/>
      <c r="JRL330" s="81"/>
      <c r="JRM330" s="81"/>
      <c r="JRN330" s="81"/>
      <c r="JRO330" s="81"/>
      <c r="JRP330" s="81"/>
      <c r="JRQ330" s="81"/>
      <c r="JRR330" s="81"/>
      <c r="JRS330" s="81"/>
      <c r="JRT330" s="81"/>
      <c r="JRU330" s="81"/>
      <c r="JRV330" s="81"/>
      <c r="JRW330" s="81"/>
      <c r="JRX330" s="81"/>
      <c r="JRY330" s="81"/>
      <c r="JRZ330" s="81"/>
      <c r="JSA330" s="81"/>
      <c r="JSB330" s="81"/>
      <c r="JSC330" s="81"/>
      <c r="JSD330" s="81"/>
      <c r="JSE330" s="81"/>
      <c r="JSF330" s="81"/>
      <c r="JSG330" s="81"/>
      <c r="JSH330" s="81"/>
      <c r="JSI330" s="81"/>
      <c r="JSJ330" s="81"/>
      <c r="JSK330" s="81"/>
      <c r="JSL330" s="81"/>
      <c r="JSM330" s="81"/>
      <c r="JSN330" s="81"/>
      <c r="JSO330" s="81"/>
      <c r="JSP330" s="81"/>
      <c r="JSQ330" s="81"/>
      <c r="JSR330" s="81"/>
      <c r="JSS330" s="81"/>
      <c r="JST330" s="81"/>
      <c r="JSU330" s="81"/>
      <c r="JSV330" s="81"/>
      <c r="JSW330" s="81"/>
      <c r="JSX330" s="81"/>
      <c r="JSY330" s="81"/>
      <c r="JSZ330" s="81"/>
      <c r="JTA330" s="81"/>
      <c r="JTB330" s="81"/>
      <c r="JTC330" s="81"/>
      <c r="JTD330" s="81"/>
      <c r="JTE330" s="81"/>
      <c r="JTF330" s="81"/>
      <c r="JTG330" s="81"/>
      <c r="JTH330" s="81"/>
      <c r="JTI330" s="81"/>
      <c r="JTJ330" s="81"/>
      <c r="JTK330" s="81"/>
      <c r="JTL330" s="81"/>
      <c r="JTM330" s="81"/>
      <c r="JTN330" s="81"/>
      <c r="JTO330" s="81"/>
      <c r="JTP330" s="81"/>
      <c r="JTQ330" s="81"/>
      <c r="JTR330" s="81"/>
      <c r="JTS330" s="81"/>
      <c r="JTT330" s="81"/>
      <c r="JTU330" s="81"/>
      <c r="JTV330" s="81"/>
      <c r="JTW330" s="81"/>
      <c r="JTX330" s="81"/>
      <c r="JTY330" s="81"/>
      <c r="JTZ330" s="81"/>
      <c r="JUA330" s="81"/>
      <c r="JUB330" s="81"/>
      <c r="JUC330" s="81"/>
      <c r="JUD330" s="81"/>
      <c r="JUE330" s="81"/>
      <c r="JUF330" s="81"/>
      <c r="JUG330" s="81"/>
      <c r="JUH330" s="81"/>
      <c r="JUI330" s="81"/>
      <c r="JUJ330" s="81"/>
      <c r="JUK330" s="81"/>
      <c r="JUL330" s="81"/>
      <c r="JUM330" s="81"/>
      <c r="JUN330" s="81"/>
      <c r="JUO330" s="81"/>
      <c r="JUP330" s="81"/>
      <c r="JUQ330" s="81"/>
      <c r="JUR330" s="81"/>
      <c r="JUS330" s="81"/>
      <c r="JUT330" s="81"/>
      <c r="JUU330" s="81"/>
      <c r="JUV330" s="81"/>
      <c r="JUW330" s="81"/>
      <c r="JUX330" s="81"/>
      <c r="JUY330" s="81"/>
      <c r="JUZ330" s="81"/>
      <c r="JVA330" s="81"/>
      <c r="JVB330" s="81"/>
      <c r="JVC330" s="81"/>
      <c r="JVD330" s="81"/>
      <c r="JVE330" s="81"/>
      <c r="JVF330" s="81"/>
      <c r="JVG330" s="81"/>
      <c r="JVH330" s="81"/>
      <c r="JVI330" s="81"/>
      <c r="JVJ330" s="81"/>
      <c r="JVK330" s="81"/>
      <c r="JVL330" s="81"/>
      <c r="JVM330" s="81"/>
      <c r="JVN330" s="81"/>
      <c r="JVO330" s="81"/>
      <c r="JVP330" s="81"/>
      <c r="JVQ330" s="81"/>
      <c r="JVR330" s="81"/>
      <c r="JVS330" s="81"/>
      <c r="JVT330" s="81"/>
      <c r="JVU330" s="81"/>
      <c r="JVV330" s="81"/>
      <c r="JVW330" s="81"/>
      <c r="JVX330" s="81"/>
      <c r="JVY330" s="81"/>
      <c r="JVZ330" s="81"/>
      <c r="JWA330" s="81"/>
      <c r="JWB330" s="81"/>
      <c r="JWC330" s="81"/>
      <c r="JWD330" s="81"/>
      <c r="JWE330" s="81"/>
      <c r="JWF330" s="81"/>
      <c r="JWG330" s="81"/>
      <c r="JWH330" s="81"/>
      <c r="JWI330" s="81"/>
      <c r="JWJ330" s="81"/>
      <c r="JWK330" s="81"/>
      <c r="JWL330" s="81"/>
      <c r="JWM330" s="81"/>
      <c r="JWN330" s="81"/>
      <c r="JWO330" s="81"/>
      <c r="JWP330" s="81"/>
      <c r="JWQ330" s="81"/>
      <c r="JWR330" s="81"/>
      <c r="JWS330" s="81"/>
      <c r="JWT330" s="81"/>
      <c r="JWU330" s="81"/>
      <c r="JWV330" s="81"/>
      <c r="JWW330" s="81"/>
      <c r="JWX330" s="81"/>
      <c r="JWY330" s="81"/>
      <c r="JWZ330" s="81"/>
      <c r="JXA330" s="81"/>
      <c r="JXB330" s="81"/>
      <c r="JXC330" s="81"/>
      <c r="JXD330" s="81"/>
      <c r="JXE330" s="81"/>
      <c r="JXF330" s="81"/>
      <c r="JXG330" s="81"/>
      <c r="JXH330" s="81"/>
      <c r="JXI330" s="81"/>
      <c r="JXJ330" s="81"/>
      <c r="JXK330" s="81"/>
      <c r="JXL330" s="81"/>
      <c r="JXM330" s="81"/>
      <c r="JXN330" s="81"/>
      <c r="JXO330" s="81"/>
      <c r="JXP330" s="81"/>
      <c r="JXQ330" s="81"/>
      <c r="JXR330" s="81"/>
      <c r="JXS330" s="81"/>
      <c r="JXT330" s="81"/>
      <c r="JXU330" s="81"/>
      <c r="JXV330" s="81"/>
      <c r="JXW330" s="81"/>
      <c r="JXX330" s="81"/>
      <c r="JXY330" s="81"/>
      <c r="JXZ330" s="81"/>
      <c r="JYA330" s="81"/>
      <c r="JYB330" s="81"/>
      <c r="JYC330" s="81"/>
      <c r="JYD330" s="81"/>
      <c r="JYE330" s="81"/>
      <c r="JYF330" s="81"/>
      <c r="JYG330" s="81"/>
      <c r="JYH330" s="81"/>
      <c r="JYI330" s="81"/>
      <c r="JYJ330" s="81"/>
      <c r="JYK330" s="81"/>
      <c r="JYL330" s="81"/>
      <c r="JYM330" s="81"/>
      <c r="JYN330" s="81"/>
      <c r="JYO330" s="81"/>
      <c r="JYP330" s="81"/>
      <c r="JYQ330" s="81"/>
      <c r="JYR330" s="81"/>
      <c r="JYS330" s="81"/>
      <c r="JYT330" s="81"/>
      <c r="JYU330" s="81"/>
      <c r="JYV330" s="81"/>
      <c r="JYW330" s="81"/>
      <c r="JYX330" s="81"/>
      <c r="JYY330" s="81"/>
      <c r="JYZ330" s="81"/>
      <c r="JZA330" s="81"/>
      <c r="JZB330" s="81"/>
      <c r="JZC330" s="81"/>
      <c r="JZD330" s="81"/>
      <c r="JZE330" s="81"/>
      <c r="JZF330" s="81"/>
      <c r="JZG330" s="81"/>
      <c r="JZH330" s="81"/>
      <c r="JZI330" s="81"/>
      <c r="JZJ330" s="81"/>
      <c r="JZK330" s="81"/>
      <c r="JZL330" s="81"/>
      <c r="JZM330" s="81"/>
      <c r="JZN330" s="81"/>
      <c r="JZO330" s="81"/>
      <c r="JZP330" s="81"/>
      <c r="JZQ330" s="81"/>
      <c r="JZR330" s="81"/>
      <c r="JZS330" s="81"/>
      <c r="JZT330" s="81"/>
      <c r="JZU330" s="81"/>
      <c r="JZV330" s="81"/>
      <c r="JZW330" s="81"/>
      <c r="JZX330" s="81"/>
      <c r="JZY330" s="81"/>
      <c r="JZZ330" s="81"/>
      <c r="KAA330" s="81"/>
      <c r="KAB330" s="81"/>
      <c r="KAC330" s="81"/>
      <c r="KAD330" s="81"/>
      <c r="KAE330" s="81"/>
      <c r="KAF330" s="81"/>
      <c r="KAG330" s="81"/>
      <c r="KAH330" s="81"/>
      <c r="KAI330" s="81"/>
      <c r="KAJ330" s="81"/>
      <c r="KAK330" s="81"/>
      <c r="KAL330" s="81"/>
      <c r="KAM330" s="81"/>
      <c r="KAN330" s="81"/>
      <c r="KAO330" s="81"/>
      <c r="KAP330" s="81"/>
      <c r="KAQ330" s="81"/>
      <c r="KAR330" s="81"/>
      <c r="KAS330" s="81"/>
      <c r="KAT330" s="81"/>
      <c r="KAU330" s="81"/>
      <c r="KAV330" s="81"/>
      <c r="KAW330" s="81"/>
      <c r="KAX330" s="81"/>
      <c r="KAY330" s="81"/>
      <c r="KAZ330" s="81"/>
      <c r="KBA330" s="81"/>
      <c r="KBB330" s="81"/>
      <c r="KBC330" s="81"/>
      <c r="KBD330" s="81"/>
      <c r="KBE330" s="81"/>
      <c r="KBF330" s="81"/>
      <c r="KBG330" s="81"/>
      <c r="KBH330" s="81"/>
      <c r="KBI330" s="81"/>
      <c r="KBJ330" s="81"/>
      <c r="KBK330" s="81"/>
      <c r="KBL330" s="81"/>
      <c r="KBM330" s="81"/>
      <c r="KBN330" s="81"/>
      <c r="KBO330" s="81"/>
      <c r="KBP330" s="81"/>
      <c r="KBQ330" s="81"/>
      <c r="KBR330" s="81"/>
      <c r="KBS330" s="81"/>
      <c r="KBT330" s="81"/>
      <c r="KBU330" s="81"/>
      <c r="KBV330" s="81"/>
      <c r="KBW330" s="81"/>
      <c r="KBX330" s="81"/>
      <c r="KBY330" s="81"/>
      <c r="KBZ330" s="81"/>
      <c r="KCA330" s="81"/>
      <c r="KCB330" s="81"/>
      <c r="KCC330" s="81"/>
      <c r="KCD330" s="81"/>
      <c r="KCE330" s="81"/>
      <c r="KCF330" s="81"/>
      <c r="KCG330" s="81"/>
      <c r="KCH330" s="81"/>
      <c r="KCI330" s="81"/>
      <c r="KCJ330" s="81"/>
      <c r="KCK330" s="81"/>
      <c r="KCL330" s="81"/>
      <c r="KCM330" s="81"/>
      <c r="KCN330" s="81"/>
      <c r="KCO330" s="81"/>
      <c r="KCP330" s="81"/>
      <c r="KCQ330" s="81"/>
      <c r="KCR330" s="81"/>
      <c r="KCS330" s="81"/>
      <c r="KCT330" s="81"/>
      <c r="KCU330" s="81"/>
      <c r="KCV330" s="81"/>
      <c r="KCW330" s="81"/>
      <c r="KCX330" s="81"/>
      <c r="KCY330" s="81"/>
      <c r="KCZ330" s="81"/>
      <c r="KDA330" s="81"/>
      <c r="KDB330" s="81"/>
      <c r="KDC330" s="81"/>
      <c r="KDD330" s="81"/>
      <c r="KDE330" s="81"/>
      <c r="KDF330" s="81"/>
      <c r="KDG330" s="81"/>
      <c r="KDH330" s="81"/>
      <c r="KDI330" s="81"/>
      <c r="KDJ330" s="81"/>
      <c r="KDK330" s="81"/>
      <c r="KDL330" s="81"/>
      <c r="KDM330" s="81"/>
      <c r="KDN330" s="81"/>
      <c r="KDO330" s="81"/>
      <c r="KDP330" s="81"/>
      <c r="KDQ330" s="81"/>
      <c r="KDR330" s="81"/>
      <c r="KDS330" s="81"/>
      <c r="KDT330" s="81"/>
      <c r="KDU330" s="81"/>
      <c r="KDV330" s="81"/>
      <c r="KDW330" s="81"/>
      <c r="KDX330" s="81"/>
      <c r="KDY330" s="81"/>
      <c r="KDZ330" s="81"/>
      <c r="KEA330" s="81"/>
      <c r="KEB330" s="81"/>
      <c r="KEC330" s="81"/>
      <c r="KED330" s="81"/>
      <c r="KEE330" s="81"/>
      <c r="KEF330" s="81"/>
      <c r="KEG330" s="81"/>
      <c r="KEH330" s="81"/>
      <c r="KEI330" s="81"/>
      <c r="KEJ330" s="81"/>
      <c r="KEK330" s="81"/>
      <c r="KEL330" s="81"/>
      <c r="KEM330" s="81"/>
      <c r="KEN330" s="81"/>
      <c r="KEO330" s="81"/>
      <c r="KEP330" s="81"/>
      <c r="KEQ330" s="81"/>
      <c r="KER330" s="81"/>
      <c r="KES330" s="81"/>
      <c r="KET330" s="81"/>
      <c r="KEU330" s="81"/>
      <c r="KEV330" s="81"/>
      <c r="KEW330" s="81"/>
      <c r="KEX330" s="81"/>
      <c r="KEY330" s="81"/>
      <c r="KEZ330" s="81"/>
      <c r="KFA330" s="81"/>
      <c r="KFB330" s="81"/>
      <c r="KFC330" s="81"/>
      <c r="KFD330" s="81"/>
      <c r="KFE330" s="81"/>
      <c r="KFF330" s="81"/>
      <c r="KFG330" s="81"/>
      <c r="KFH330" s="81"/>
      <c r="KFI330" s="81"/>
      <c r="KFJ330" s="81"/>
      <c r="KFK330" s="81"/>
      <c r="KFL330" s="81"/>
      <c r="KFM330" s="81"/>
      <c r="KFN330" s="81"/>
      <c r="KFO330" s="81"/>
      <c r="KFP330" s="81"/>
      <c r="KFQ330" s="81"/>
      <c r="KFR330" s="81"/>
      <c r="KFS330" s="81"/>
      <c r="KFT330" s="81"/>
      <c r="KFU330" s="81"/>
      <c r="KFV330" s="81"/>
      <c r="KFW330" s="81"/>
      <c r="KFX330" s="81"/>
      <c r="KFY330" s="81"/>
      <c r="KFZ330" s="81"/>
      <c r="KGA330" s="81"/>
      <c r="KGB330" s="81"/>
      <c r="KGC330" s="81"/>
      <c r="KGD330" s="81"/>
      <c r="KGE330" s="81"/>
      <c r="KGF330" s="81"/>
      <c r="KGG330" s="81"/>
      <c r="KGH330" s="81"/>
      <c r="KGI330" s="81"/>
      <c r="KGJ330" s="81"/>
      <c r="KGK330" s="81"/>
      <c r="KGL330" s="81"/>
      <c r="KGM330" s="81"/>
      <c r="KGN330" s="81"/>
      <c r="KGO330" s="81"/>
      <c r="KGP330" s="81"/>
      <c r="KGQ330" s="81"/>
      <c r="KGR330" s="81"/>
      <c r="KGS330" s="81"/>
      <c r="KGT330" s="81"/>
      <c r="KGU330" s="81"/>
      <c r="KGV330" s="81"/>
      <c r="KGW330" s="81"/>
      <c r="KGX330" s="81"/>
      <c r="KGY330" s="81"/>
      <c r="KGZ330" s="81"/>
      <c r="KHA330" s="81"/>
      <c r="KHB330" s="81"/>
      <c r="KHC330" s="81"/>
      <c r="KHD330" s="81"/>
      <c r="KHE330" s="81"/>
      <c r="KHF330" s="81"/>
      <c r="KHG330" s="81"/>
      <c r="KHH330" s="81"/>
      <c r="KHI330" s="81"/>
      <c r="KHJ330" s="81"/>
      <c r="KHK330" s="81"/>
      <c r="KHL330" s="81"/>
      <c r="KHM330" s="81"/>
      <c r="KHN330" s="81"/>
      <c r="KHO330" s="81"/>
      <c r="KHP330" s="81"/>
      <c r="KHQ330" s="81"/>
      <c r="KHR330" s="81"/>
      <c r="KHS330" s="81"/>
      <c r="KHT330" s="81"/>
      <c r="KHU330" s="81"/>
      <c r="KHV330" s="81"/>
      <c r="KHW330" s="81"/>
      <c r="KHX330" s="81"/>
      <c r="KHY330" s="81"/>
      <c r="KHZ330" s="81"/>
      <c r="KIA330" s="81"/>
      <c r="KIB330" s="81"/>
      <c r="KIC330" s="81"/>
      <c r="KID330" s="81"/>
      <c r="KIE330" s="81"/>
      <c r="KIF330" s="81"/>
      <c r="KIG330" s="81"/>
      <c r="KIH330" s="81"/>
      <c r="KII330" s="81"/>
      <c r="KIJ330" s="81"/>
      <c r="KIK330" s="81"/>
      <c r="KIL330" s="81"/>
      <c r="KIM330" s="81"/>
      <c r="KIN330" s="81"/>
      <c r="KIO330" s="81"/>
      <c r="KIP330" s="81"/>
      <c r="KIQ330" s="81"/>
      <c r="KIR330" s="81"/>
      <c r="KIS330" s="81"/>
      <c r="KIT330" s="81"/>
      <c r="KIU330" s="81"/>
      <c r="KIV330" s="81"/>
      <c r="KIW330" s="81"/>
      <c r="KIX330" s="81"/>
      <c r="KIY330" s="81"/>
      <c r="KIZ330" s="81"/>
      <c r="KJA330" s="81"/>
      <c r="KJB330" s="81"/>
      <c r="KJC330" s="81"/>
      <c r="KJD330" s="81"/>
      <c r="KJE330" s="81"/>
      <c r="KJF330" s="81"/>
      <c r="KJG330" s="81"/>
      <c r="KJH330" s="81"/>
      <c r="KJI330" s="81"/>
      <c r="KJJ330" s="81"/>
      <c r="KJK330" s="81"/>
      <c r="KJL330" s="81"/>
      <c r="KJM330" s="81"/>
      <c r="KJN330" s="81"/>
      <c r="KJO330" s="81"/>
      <c r="KJP330" s="81"/>
      <c r="KJQ330" s="81"/>
      <c r="KJR330" s="81"/>
      <c r="KJS330" s="81"/>
      <c r="KJT330" s="81"/>
      <c r="KJU330" s="81"/>
      <c r="KJV330" s="81"/>
      <c r="KJW330" s="81"/>
      <c r="KJX330" s="81"/>
      <c r="KJY330" s="81"/>
      <c r="KJZ330" s="81"/>
      <c r="KKA330" s="81"/>
      <c r="KKB330" s="81"/>
      <c r="KKC330" s="81"/>
      <c r="KKD330" s="81"/>
      <c r="KKE330" s="81"/>
      <c r="KKF330" s="81"/>
      <c r="KKG330" s="81"/>
      <c r="KKH330" s="81"/>
      <c r="KKI330" s="81"/>
      <c r="KKJ330" s="81"/>
      <c r="KKK330" s="81"/>
      <c r="KKL330" s="81"/>
      <c r="KKM330" s="81"/>
      <c r="KKN330" s="81"/>
      <c r="KKO330" s="81"/>
      <c r="KKP330" s="81"/>
      <c r="KKQ330" s="81"/>
      <c r="KKR330" s="81"/>
      <c r="KKS330" s="81"/>
      <c r="KKT330" s="81"/>
      <c r="KKU330" s="81"/>
      <c r="KKV330" s="81"/>
      <c r="KKW330" s="81"/>
      <c r="KKX330" s="81"/>
      <c r="KKY330" s="81"/>
      <c r="KKZ330" s="81"/>
      <c r="KLA330" s="81"/>
      <c r="KLB330" s="81"/>
      <c r="KLC330" s="81"/>
      <c r="KLD330" s="81"/>
      <c r="KLE330" s="81"/>
      <c r="KLF330" s="81"/>
      <c r="KLG330" s="81"/>
      <c r="KLH330" s="81"/>
      <c r="KLI330" s="81"/>
      <c r="KLJ330" s="81"/>
      <c r="KLK330" s="81"/>
      <c r="KLL330" s="81"/>
      <c r="KLM330" s="81"/>
      <c r="KLN330" s="81"/>
      <c r="KLO330" s="81"/>
      <c r="KLP330" s="81"/>
      <c r="KLQ330" s="81"/>
      <c r="KLR330" s="81"/>
      <c r="KLS330" s="81"/>
      <c r="KLT330" s="81"/>
      <c r="KLU330" s="81"/>
      <c r="KLV330" s="81"/>
      <c r="KLW330" s="81"/>
      <c r="KLX330" s="81"/>
      <c r="KLY330" s="81"/>
      <c r="KLZ330" s="81"/>
      <c r="KMA330" s="81"/>
      <c r="KMB330" s="81"/>
      <c r="KMC330" s="81"/>
      <c r="KMD330" s="81"/>
      <c r="KME330" s="81"/>
      <c r="KMF330" s="81"/>
      <c r="KMG330" s="81"/>
      <c r="KMH330" s="81"/>
      <c r="KMI330" s="81"/>
      <c r="KMJ330" s="81"/>
      <c r="KMK330" s="81"/>
      <c r="KML330" s="81"/>
      <c r="KMM330" s="81"/>
      <c r="KMN330" s="81"/>
      <c r="KMO330" s="81"/>
      <c r="KMP330" s="81"/>
      <c r="KMQ330" s="81"/>
      <c r="KMR330" s="81"/>
      <c r="KMS330" s="81"/>
      <c r="KMT330" s="81"/>
      <c r="KMU330" s="81"/>
      <c r="KMV330" s="81"/>
      <c r="KMW330" s="81"/>
      <c r="KMX330" s="81"/>
      <c r="KMY330" s="81"/>
      <c r="KMZ330" s="81"/>
      <c r="KNA330" s="81"/>
      <c r="KNB330" s="81"/>
      <c r="KNC330" s="81"/>
      <c r="KND330" s="81"/>
      <c r="KNE330" s="81"/>
      <c r="KNF330" s="81"/>
      <c r="KNG330" s="81"/>
      <c r="KNH330" s="81"/>
      <c r="KNI330" s="81"/>
      <c r="KNJ330" s="81"/>
      <c r="KNK330" s="81"/>
      <c r="KNL330" s="81"/>
      <c r="KNM330" s="81"/>
      <c r="KNN330" s="81"/>
      <c r="KNO330" s="81"/>
      <c r="KNP330" s="81"/>
      <c r="KNQ330" s="81"/>
      <c r="KNR330" s="81"/>
      <c r="KNS330" s="81"/>
      <c r="KNT330" s="81"/>
      <c r="KNU330" s="81"/>
      <c r="KNV330" s="81"/>
      <c r="KNW330" s="81"/>
      <c r="KNX330" s="81"/>
      <c r="KNY330" s="81"/>
      <c r="KNZ330" s="81"/>
      <c r="KOA330" s="81"/>
      <c r="KOB330" s="81"/>
      <c r="KOC330" s="81"/>
      <c r="KOD330" s="81"/>
      <c r="KOE330" s="81"/>
      <c r="KOF330" s="81"/>
      <c r="KOG330" s="81"/>
      <c r="KOH330" s="81"/>
      <c r="KOI330" s="81"/>
      <c r="KOJ330" s="81"/>
      <c r="KOK330" s="81"/>
      <c r="KOL330" s="81"/>
      <c r="KOM330" s="81"/>
      <c r="KON330" s="81"/>
      <c r="KOO330" s="81"/>
      <c r="KOP330" s="81"/>
      <c r="KOQ330" s="81"/>
      <c r="KOR330" s="81"/>
      <c r="KOS330" s="81"/>
      <c r="KOT330" s="81"/>
      <c r="KOU330" s="81"/>
      <c r="KOV330" s="81"/>
      <c r="KOW330" s="81"/>
      <c r="KOX330" s="81"/>
      <c r="KOY330" s="81"/>
      <c r="KOZ330" s="81"/>
      <c r="KPA330" s="81"/>
      <c r="KPB330" s="81"/>
      <c r="KPC330" s="81"/>
      <c r="KPD330" s="81"/>
      <c r="KPE330" s="81"/>
      <c r="KPF330" s="81"/>
      <c r="KPG330" s="81"/>
      <c r="KPH330" s="81"/>
      <c r="KPI330" s="81"/>
      <c r="KPJ330" s="81"/>
      <c r="KPK330" s="81"/>
      <c r="KPL330" s="81"/>
      <c r="KPM330" s="81"/>
      <c r="KPN330" s="81"/>
      <c r="KPO330" s="81"/>
      <c r="KPP330" s="81"/>
      <c r="KPQ330" s="81"/>
      <c r="KPR330" s="81"/>
      <c r="KPS330" s="81"/>
      <c r="KPT330" s="81"/>
      <c r="KPU330" s="81"/>
      <c r="KPV330" s="81"/>
      <c r="KPW330" s="81"/>
      <c r="KPX330" s="81"/>
      <c r="KPY330" s="81"/>
      <c r="KPZ330" s="81"/>
      <c r="KQA330" s="81"/>
      <c r="KQB330" s="81"/>
      <c r="KQC330" s="81"/>
      <c r="KQD330" s="81"/>
      <c r="KQE330" s="81"/>
      <c r="KQF330" s="81"/>
      <c r="KQG330" s="81"/>
      <c r="KQH330" s="81"/>
      <c r="KQI330" s="81"/>
      <c r="KQJ330" s="81"/>
      <c r="KQK330" s="81"/>
      <c r="KQL330" s="81"/>
      <c r="KQM330" s="81"/>
      <c r="KQN330" s="81"/>
      <c r="KQO330" s="81"/>
      <c r="KQP330" s="81"/>
      <c r="KQQ330" s="81"/>
      <c r="KQR330" s="81"/>
      <c r="KQS330" s="81"/>
      <c r="KQT330" s="81"/>
      <c r="KQU330" s="81"/>
      <c r="KQV330" s="81"/>
      <c r="KQW330" s="81"/>
      <c r="KQX330" s="81"/>
      <c r="KQY330" s="81"/>
      <c r="KQZ330" s="81"/>
      <c r="KRA330" s="81"/>
      <c r="KRB330" s="81"/>
      <c r="KRC330" s="81"/>
      <c r="KRD330" s="81"/>
      <c r="KRE330" s="81"/>
      <c r="KRF330" s="81"/>
      <c r="KRG330" s="81"/>
      <c r="KRH330" s="81"/>
      <c r="KRI330" s="81"/>
      <c r="KRJ330" s="81"/>
      <c r="KRK330" s="81"/>
      <c r="KRL330" s="81"/>
      <c r="KRM330" s="81"/>
      <c r="KRN330" s="81"/>
      <c r="KRO330" s="81"/>
      <c r="KRP330" s="81"/>
      <c r="KRQ330" s="81"/>
      <c r="KRR330" s="81"/>
      <c r="KRS330" s="81"/>
      <c r="KRT330" s="81"/>
      <c r="KRU330" s="81"/>
      <c r="KRV330" s="81"/>
      <c r="KRW330" s="81"/>
      <c r="KRX330" s="81"/>
      <c r="KRY330" s="81"/>
      <c r="KRZ330" s="81"/>
      <c r="KSA330" s="81"/>
      <c r="KSB330" s="81"/>
      <c r="KSC330" s="81"/>
      <c r="KSD330" s="81"/>
      <c r="KSE330" s="81"/>
      <c r="KSF330" s="81"/>
      <c r="KSG330" s="81"/>
      <c r="KSH330" s="81"/>
      <c r="KSI330" s="81"/>
      <c r="KSJ330" s="81"/>
      <c r="KSK330" s="81"/>
      <c r="KSL330" s="81"/>
      <c r="KSM330" s="81"/>
      <c r="KSN330" s="81"/>
      <c r="KSO330" s="81"/>
      <c r="KSP330" s="81"/>
      <c r="KSQ330" s="81"/>
      <c r="KSR330" s="81"/>
      <c r="KSS330" s="81"/>
      <c r="KST330" s="81"/>
      <c r="KSU330" s="81"/>
      <c r="KSV330" s="81"/>
      <c r="KSW330" s="81"/>
      <c r="KSX330" s="81"/>
      <c r="KSY330" s="81"/>
      <c r="KSZ330" s="81"/>
      <c r="KTA330" s="81"/>
      <c r="KTB330" s="81"/>
      <c r="KTC330" s="81"/>
      <c r="KTD330" s="81"/>
      <c r="KTE330" s="81"/>
      <c r="KTF330" s="81"/>
      <c r="KTG330" s="81"/>
      <c r="KTH330" s="81"/>
      <c r="KTI330" s="81"/>
      <c r="KTJ330" s="81"/>
      <c r="KTK330" s="81"/>
      <c r="KTL330" s="81"/>
      <c r="KTM330" s="81"/>
      <c r="KTN330" s="81"/>
      <c r="KTO330" s="81"/>
      <c r="KTP330" s="81"/>
      <c r="KTQ330" s="81"/>
      <c r="KTR330" s="81"/>
      <c r="KTS330" s="81"/>
      <c r="KTT330" s="81"/>
      <c r="KTU330" s="81"/>
      <c r="KTV330" s="81"/>
      <c r="KTW330" s="81"/>
      <c r="KTX330" s="81"/>
      <c r="KTY330" s="81"/>
      <c r="KTZ330" s="81"/>
      <c r="KUA330" s="81"/>
      <c r="KUB330" s="81"/>
      <c r="KUC330" s="81"/>
      <c r="KUD330" s="81"/>
      <c r="KUE330" s="81"/>
      <c r="KUF330" s="81"/>
      <c r="KUG330" s="81"/>
      <c r="KUH330" s="81"/>
      <c r="KUI330" s="81"/>
      <c r="KUJ330" s="81"/>
      <c r="KUK330" s="81"/>
      <c r="KUL330" s="81"/>
      <c r="KUM330" s="81"/>
      <c r="KUN330" s="81"/>
      <c r="KUO330" s="81"/>
      <c r="KUP330" s="81"/>
      <c r="KUQ330" s="81"/>
      <c r="KUR330" s="81"/>
      <c r="KUS330" s="81"/>
      <c r="KUT330" s="81"/>
      <c r="KUU330" s="81"/>
      <c r="KUV330" s="81"/>
      <c r="KUW330" s="81"/>
      <c r="KUX330" s="81"/>
      <c r="KUY330" s="81"/>
      <c r="KUZ330" s="81"/>
      <c r="KVA330" s="81"/>
      <c r="KVB330" s="81"/>
      <c r="KVC330" s="81"/>
      <c r="KVD330" s="81"/>
      <c r="KVE330" s="81"/>
      <c r="KVF330" s="81"/>
      <c r="KVG330" s="81"/>
      <c r="KVH330" s="81"/>
      <c r="KVI330" s="81"/>
      <c r="KVJ330" s="81"/>
      <c r="KVK330" s="81"/>
      <c r="KVL330" s="81"/>
      <c r="KVM330" s="81"/>
      <c r="KVN330" s="81"/>
      <c r="KVO330" s="81"/>
      <c r="KVP330" s="81"/>
      <c r="KVQ330" s="81"/>
      <c r="KVR330" s="81"/>
      <c r="KVS330" s="81"/>
      <c r="KVT330" s="81"/>
      <c r="KVU330" s="81"/>
      <c r="KVV330" s="81"/>
      <c r="KVW330" s="81"/>
      <c r="KVX330" s="81"/>
      <c r="KVY330" s="81"/>
      <c r="KVZ330" s="81"/>
      <c r="KWA330" s="81"/>
      <c r="KWB330" s="81"/>
      <c r="KWC330" s="81"/>
      <c r="KWD330" s="81"/>
      <c r="KWE330" s="81"/>
      <c r="KWF330" s="81"/>
      <c r="KWG330" s="81"/>
      <c r="KWH330" s="81"/>
      <c r="KWI330" s="81"/>
      <c r="KWJ330" s="81"/>
      <c r="KWK330" s="81"/>
      <c r="KWL330" s="81"/>
      <c r="KWM330" s="81"/>
      <c r="KWN330" s="81"/>
      <c r="KWO330" s="81"/>
      <c r="KWP330" s="81"/>
      <c r="KWQ330" s="81"/>
      <c r="KWR330" s="81"/>
      <c r="KWS330" s="81"/>
      <c r="KWT330" s="81"/>
      <c r="KWU330" s="81"/>
      <c r="KWV330" s="81"/>
      <c r="KWW330" s="81"/>
      <c r="KWX330" s="81"/>
      <c r="KWY330" s="81"/>
      <c r="KWZ330" s="81"/>
      <c r="KXA330" s="81"/>
      <c r="KXB330" s="81"/>
      <c r="KXC330" s="81"/>
      <c r="KXD330" s="81"/>
      <c r="KXE330" s="81"/>
      <c r="KXF330" s="81"/>
      <c r="KXG330" s="81"/>
      <c r="KXH330" s="81"/>
      <c r="KXI330" s="81"/>
      <c r="KXJ330" s="81"/>
      <c r="KXK330" s="81"/>
      <c r="KXL330" s="81"/>
      <c r="KXM330" s="81"/>
      <c r="KXN330" s="81"/>
      <c r="KXO330" s="81"/>
      <c r="KXP330" s="81"/>
      <c r="KXQ330" s="81"/>
      <c r="KXR330" s="81"/>
      <c r="KXS330" s="81"/>
      <c r="KXT330" s="81"/>
      <c r="KXU330" s="81"/>
      <c r="KXV330" s="81"/>
      <c r="KXW330" s="81"/>
      <c r="KXX330" s="81"/>
      <c r="KXY330" s="81"/>
      <c r="KXZ330" s="81"/>
      <c r="KYA330" s="81"/>
      <c r="KYB330" s="81"/>
      <c r="KYC330" s="81"/>
      <c r="KYD330" s="81"/>
      <c r="KYE330" s="81"/>
      <c r="KYF330" s="81"/>
      <c r="KYG330" s="81"/>
      <c r="KYH330" s="81"/>
      <c r="KYI330" s="81"/>
      <c r="KYJ330" s="81"/>
      <c r="KYK330" s="81"/>
      <c r="KYL330" s="81"/>
      <c r="KYM330" s="81"/>
      <c r="KYN330" s="81"/>
      <c r="KYO330" s="81"/>
      <c r="KYP330" s="81"/>
      <c r="KYQ330" s="81"/>
      <c r="KYR330" s="81"/>
      <c r="KYS330" s="81"/>
      <c r="KYT330" s="81"/>
      <c r="KYU330" s="81"/>
      <c r="KYV330" s="81"/>
      <c r="KYW330" s="81"/>
      <c r="KYX330" s="81"/>
      <c r="KYY330" s="81"/>
      <c r="KYZ330" s="81"/>
      <c r="KZA330" s="81"/>
      <c r="KZB330" s="81"/>
      <c r="KZC330" s="81"/>
      <c r="KZD330" s="81"/>
      <c r="KZE330" s="81"/>
      <c r="KZF330" s="81"/>
      <c r="KZG330" s="81"/>
      <c r="KZH330" s="81"/>
      <c r="KZI330" s="81"/>
      <c r="KZJ330" s="81"/>
      <c r="KZK330" s="81"/>
      <c r="KZL330" s="81"/>
      <c r="KZM330" s="81"/>
      <c r="KZN330" s="81"/>
      <c r="KZO330" s="81"/>
      <c r="KZP330" s="81"/>
      <c r="KZQ330" s="81"/>
      <c r="KZR330" s="81"/>
      <c r="KZS330" s="81"/>
      <c r="KZT330" s="81"/>
      <c r="KZU330" s="81"/>
      <c r="KZV330" s="81"/>
      <c r="KZW330" s="81"/>
      <c r="KZX330" s="81"/>
      <c r="KZY330" s="81"/>
      <c r="KZZ330" s="81"/>
      <c r="LAA330" s="81"/>
      <c r="LAB330" s="81"/>
      <c r="LAC330" s="81"/>
      <c r="LAD330" s="81"/>
      <c r="LAE330" s="81"/>
      <c r="LAF330" s="81"/>
      <c r="LAG330" s="81"/>
      <c r="LAH330" s="81"/>
      <c r="LAI330" s="81"/>
      <c r="LAJ330" s="81"/>
      <c r="LAK330" s="81"/>
      <c r="LAL330" s="81"/>
      <c r="LAM330" s="81"/>
      <c r="LAN330" s="81"/>
      <c r="LAO330" s="81"/>
      <c r="LAP330" s="81"/>
      <c r="LAQ330" s="81"/>
      <c r="LAR330" s="81"/>
      <c r="LAS330" s="81"/>
      <c r="LAT330" s="81"/>
      <c r="LAU330" s="81"/>
      <c r="LAV330" s="81"/>
      <c r="LAW330" s="81"/>
      <c r="LAX330" s="81"/>
      <c r="LAY330" s="81"/>
      <c r="LAZ330" s="81"/>
      <c r="LBA330" s="81"/>
      <c r="LBB330" s="81"/>
      <c r="LBC330" s="81"/>
      <c r="LBD330" s="81"/>
      <c r="LBE330" s="81"/>
      <c r="LBF330" s="81"/>
      <c r="LBG330" s="81"/>
      <c r="LBH330" s="81"/>
      <c r="LBI330" s="81"/>
      <c r="LBJ330" s="81"/>
      <c r="LBK330" s="81"/>
      <c r="LBL330" s="81"/>
      <c r="LBM330" s="81"/>
      <c r="LBN330" s="81"/>
      <c r="LBO330" s="81"/>
      <c r="LBP330" s="81"/>
      <c r="LBQ330" s="81"/>
      <c r="LBR330" s="81"/>
      <c r="LBS330" s="81"/>
      <c r="LBT330" s="81"/>
      <c r="LBU330" s="81"/>
      <c r="LBV330" s="81"/>
      <c r="LBW330" s="81"/>
      <c r="LBX330" s="81"/>
      <c r="LBY330" s="81"/>
      <c r="LBZ330" s="81"/>
      <c r="LCA330" s="81"/>
      <c r="LCB330" s="81"/>
      <c r="LCC330" s="81"/>
      <c r="LCD330" s="81"/>
      <c r="LCE330" s="81"/>
      <c r="LCF330" s="81"/>
      <c r="LCG330" s="81"/>
      <c r="LCH330" s="81"/>
      <c r="LCI330" s="81"/>
      <c r="LCJ330" s="81"/>
      <c r="LCK330" s="81"/>
      <c r="LCL330" s="81"/>
      <c r="LCM330" s="81"/>
      <c r="LCN330" s="81"/>
      <c r="LCO330" s="81"/>
      <c r="LCP330" s="81"/>
      <c r="LCQ330" s="81"/>
      <c r="LCR330" s="81"/>
      <c r="LCS330" s="81"/>
      <c r="LCT330" s="81"/>
      <c r="LCU330" s="81"/>
      <c r="LCV330" s="81"/>
      <c r="LCW330" s="81"/>
      <c r="LCX330" s="81"/>
      <c r="LCY330" s="81"/>
      <c r="LCZ330" s="81"/>
      <c r="LDA330" s="81"/>
      <c r="LDB330" s="81"/>
      <c r="LDC330" s="81"/>
      <c r="LDD330" s="81"/>
      <c r="LDE330" s="81"/>
      <c r="LDF330" s="81"/>
      <c r="LDG330" s="81"/>
      <c r="LDH330" s="81"/>
      <c r="LDI330" s="81"/>
      <c r="LDJ330" s="81"/>
      <c r="LDK330" s="81"/>
      <c r="LDL330" s="81"/>
      <c r="LDM330" s="81"/>
      <c r="LDN330" s="81"/>
      <c r="LDO330" s="81"/>
      <c r="LDP330" s="81"/>
      <c r="LDQ330" s="81"/>
      <c r="LDR330" s="81"/>
      <c r="LDS330" s="81"/>
      <c r="LDT330" s="81"/>
      <c r="LDU330" s="81"/>
      <c r="LDV330" s="81"/>
      <c r="LDW330" s="81"/>
      <c r="LDX330" s="81"/>
      <c r="LDY330" s="81"/>
      <c r="LDZ330" s="81"/>
      <c r="LEA330" s="81"/>
      <c r="LEB330" s="81"/>
      <c r="LEC330" s="81"/>
      <c r="LED330" s="81"/>
      <c r="LEE330" s="81"/>
      <c r="LEF330" s="81"/>
      <c r="LEG330" s="81"/>
      <c r="LEH330" s="81"/>
      <c r="LEI330" s="81"/>
      <c r="LEJ330" s="81"/>
      <c r="LEK330" s="81"/>
      <c r="LEL330" s="81"/>
      <c r="LEM330" s="81"/>
      <c r="LEN330" s="81"/>
      <c r="LEO330" s="81"/>
      <c r="LEP330" s="81"/>
      <c r="LEQ330" s="81"/>
      <c r="LER330" s="81"/>
      <c r="LES330" s="81"/>
      <c r="LET330" s="81"/>
      <c r="LEU330" s="81"/>
      <c r="LEV330" s="81"/>
      <c r="LEW330" s="81"/>
      <c r="LEX330" s="81"/>
      <c r="LEY330" s="81"/>
      <c r="LEZ330" s="81"/>
      <c r="LFA330" s="81"/>
      <c r="LFB330" s="81"/>
      <c r="LFC330" s="81"/>
      <c r="LFD330" s="81"/>
      <c r="LFE330" s="81"/>
      <c r="LFF330" s="81"/>
      <c r="LFG330" s="81"/>
      <c r="LFH330" s="81"/>
      <c r="LFI330" s="81"/>
      <c r="LFJ330" s="81"/>
      <c r="LFK330" s="81"/>
      <c r="LFL330" s="81"/>
      <c r="LFM330" s="81"/>
      <c r="LFN330" s="81"/>
      <c r="LFO330" s="81"/>
      <c r="LFP330" s="81"/>
      <c r="LFQ330" s="81"/>
      <c r="LFR330" s="81"/>
      <c r="LFS330" s="81"/>
      <c r="LFT330" s="81"/>
      <c r="LFU330" s="81"/>
      <c r="LFV330" s="81"/>
      <c r="LFW330" s="81"/>
      <c r="LFX330" s="81"/>
      <c r="LFY330" s="81"/>
      <c r="LFZ330" s="81"/>
      <c r="LGA330" s="81"/>
      <c r="LGB330" s="81"/>
      <c r="LGC330" s="81"/>
      <c r="LGD330" s="81"/>
      <c r="LGE330" s="81"/>
      <c r="LGF330" s="81"/>
      <c r="LGG330" s="81"/>
      <c r="LGH330" s="81"/>
      <c r="LGI330" s="81"/>
      <c r="LGJ330" s="81"/>
      <c r="LGK330" s="81"/>
      <c r="LGL330" s="81"/>
      <c r="LGM330" s="81"/>
      <c r="LGN330" s="81"/>
      <c r="LGO330" s="81"/>
      <c r="LGP330" s="81"/>
      <c r="LGQ330" s="81"/>
      <c r="LGR330" s="81"/>
      <c r="LGS330" s="81"/>
      <c r="LGT330" s="81"/>
      <c r="LGU330" s="81"/>
      <c r="LGV330" s="81"/>
      <c r="LGW330" s="81"/>
      <c r="LGX330" s="81"/>
      <c r="LGY330" s="81"/>
      <c r="LGZ330" s="81"/>
      <c r="LHA330" s="81"/>
      <c r="LHB330" s="81"/>
      <c r="LHC330" s="81"/>
      <c r="LHD330" s="81"/>
      <c r="LHE330" s="81"/>
      <c r="LHF330" s="81"/>
      <c r="LHG330" s="81"/>
      <c r="LHH330" s="81"/>
      <c r="LHI330" s="81"/>
      <c r="LHJ330" s="81"/>
      <c r="LHK330" s="81"/>
      <c r="LHL330" s="81"/>
      <c r="LHM330" s="81"/>
      <c r="LHN330" s="81"/>
      <c r="LHO330" s="81"/>
      <c r="LHP330" s="81"/>
      <c r="LHQ330" s="81"/>
      <c r="LHR330" s="81"/>
      <c r="LHS330" s="81"/>
      <c r="LHT330" s="81"/>
      <c r="LHU330" s="81"/>
      <c r="LHV330" s="81"/>
      <c r="LHW330" s="81"/>
      <c r="LHX330" s="81"/>
      <c r="LHY330" s="81"/>
      <c r="LHZ330" s="81"/>
      <c r="LIA330" s="81"/>
      <c r="LIB330" s="81"/>
      <c r="LIC330" s="81"/>
      <c r="LID330" s="81"/>
      <c r="LIE330" s="81"/>
      <c r="LIF330" s="81"/>
      <c r="LIG330" s="81"/>
      <c r="LIH330" s="81"/>
      <c r="LII330" s="81"/>
      <c r="LIJ330" s="81"/>
      <c r="LIK330" s="81"/>
      <c r="LIL330" s="81"/>
      <c r="LIM330" s="81"/>
      <c r="LIN330" s="81"/>
      <c r="LIO330" s="81"/>
      <c r="LIP330" s="81"/>
      <c r="LIQ330" s="81"/>
      <c r="LIR330" s="81"/>
      <c r="LIS330" s="81"/>
      <c r="LIT330" s="81"/>
      <c r="LIU330" s="81"/>
      <c r="LIV330" s="81"/>
      <c r="LIW330" s="81"/>
      <c r="LIX330" s="81"/>
      <c r="LIY330" s="81"/>
      <c r="LIZ330" s="81"/>
      <c r="LJA330" s="81"/>
      <c r="LJB330" s="81"/>
      <c r="LJC330" s="81"/>
      <c r="LJD330" s="81"/>
      <c r="LJE330" s="81"/>
      <c r="LJF330" s="81"/>
      <c r="LJG330" s="81"/>
      <c r="LJH330" s="81"/>
      <c r="LJI330" s="81"/>
      <c r="LJJ330" s="81"/>
      <c r="LJK330" s="81"/>
      <c r="LJL330" s="81"/>
      <c r="LJM330" s="81"/>
      <c r="LJN330" s="81"/>
      <c r="LJO330" s="81"/>
      <c r="LJP330" s="81"/>
      <c r="LJQ330" s="81"/>
      <c r="LJR330" s="81"/>
      <c r="LJS330" s="81"/>
      <c r="LJT330" s="81"/>
      <c r="LJU330" s="81"/>
      <c r="LJV330" s="81"/>
      <c r="LJW330" s="81"/>
      <c r="LJX330" s="81"/>
      <c r="LJY330" s="81"/>
      <c r="LJZ330" s="81"/>
      <c r="LKA330" s="81"/>
      <c r="LKB330" s="81"/>
      <c r="LKC330" s="81"/>
      <c r="LKD330" s="81"/>
      <c r="LKE330" s="81"/>
      <c r="LKF330" s="81"/>
      <c r="LKG330" s="81"/>
      <c r="LKH330" s="81"/>
      <c r="LKI330" s="81"/>
      <c r="LKJ330" s="81"/>
      <c r="LKK330" s="81"/>
      <c r="LKL330" s="81"/>
      <c r="LKM330" s="81"/>
      <c r="LKN330" s="81"/>
      <c r="LKO330" s="81"/>
      <c r="LKP330" s="81"/>
      <c r="LKQ330" s="81"/>
      <c r="LKR330" s="81"/>
      <c r="LKS330" s="81"/>
      <c r="LKT330" s="81"/>
      <c r="LKU330" s="81"/>
      <c r="LKV330" s="81"/>
      <c r="LKW330" s="81"/>
      <c r="LKX330" s="81"/>
      <c r="LKY330" s="81"/>
      <c r="LKZ330" s="81"/>
      <c r="LLA330" s="81"/>
      <c r="LLB330" s="81"/>
      <c r="LLC330" s="81"/>
      <c r="LLD330" s="81"/>
      <c r="LLE330" s="81"/>
      <c r="LLF330" s="81"/>
      <c r="LLG330" s="81"/>
      <c r="LLH330" s="81"/>
      <c r="LLI330" s="81"/>
      <c r="LLJ330" s="81"/>
      <c r="LLK330" s="81"/>
      <c r="LLL330" s="81"/>
      <c r="LLM330" s="81"/>
      <c r="LLN330" s="81"/>
      <c r="LLO330" s="81"/>
      <c r="LLP330" s="81"/>
      <c r="LLQ330" s="81"/>
      <c r="LLR330" s="81"/>
      <c r="LLS330" s="81"/>
      <c r="LLT330" s="81"/>
      <c r="LLU330" s="81"/>
      <c r="LLV330" s="81"/>
      <c r="LLW330" s="81"/>
      <c r="LLX330" s="81"/>
      <c r="LLY330" s="81"/>
      <c r="LLZ330" s="81"/>
      <c r="LMA330" s="81"/>
      <c r="LMB330" s="81"/>
      <c r="LMC330" s="81"/>
      <c r="LMD330" s="81"/>
      <c r="LME330" s="81"/>
      <c r="LMF330" s="81"/>
      <c r="LMG330" s="81"/>
      <c r="LMH330" s="81"/>
      <c r="LMI330" s="81"/>
      <c r="LMJ330" s="81"/>
      <c r="LMK330" s="81"/>
      <c r="LML330" s="81"/>
      <c r="LMM330" s="81"/>
      <c r="LMN330" s="81"/>
      <c r="LMO330" s="81"/>
      <c r="LMP330" s="81"/>
      <c r="LMQ330" s="81"/>
      <c r="LMR330" s="81"/>
      <c r="LMS330" s="81"/>
      <c r="LMT330" s="81"/>
      <c r="LMU330" s="81"/>
      <c r="LMV330" s="81"/>
      <c r="LMW330" s="81"/>
      <c r="LMX330" s="81"/>
      <c r="LMY330" s="81"/>
      <c r="LMZ330" s="81"/>
      <c r="LNA330" s="81"/>
      <c r="LNB330" s="81"/>
      <c r="LNC330" s="81"/>
      <c r="LND330" s="81"/>
      <c r="LNE330" s="81"/>
      <c r="LNF330" s="81"/>
      <c r="LNG330" s="81"/>
      <c r="LNH330" s="81"/>
      <c r="LNI330" s="81"/>
      <c r="LNJ330" s="81"/>
      <c r="LNK330" s="81"/>
      <c r="LNL330" s="81"/>
      <c r="LNM330" s="81"/>
      <c r="LNN330" s="81"/>
      <c r="LNO330" s="81"/>
      <c r="LNP330" s="81"/>
      <c r="LNQ330" s="81"/>
      <c r="LNR330" s="81"/>
      <c r="LNS330" s="81"/>
      <c r="LNT330" s="81"/>
      <c r="LNU330" s="81"/>
      <c r="LNV330" s="81"/>
      <c r="LNW330" s="81"/>
      <c r="LNX330" s="81"/>
      <c r="LNY330" s="81"/>
      <c r="LNZ330" s="81"/>
      <c r="LOA330" s="81"/>
      <c r="LOB330" s="81"/>
      <c r="LOC330" s="81"/>
      <c r="LOD330" s="81"/>
      <c r="LOE330" s="81"/>
      <c r="LOF330" s="81"/>
      <c r="LOG330" s="81"/>
      <c r="LOH330" s="81"/>
      <c r="LOI330" s="81"/>
      <c r="LOJ330" s="81"/>
      <c r="LOK330" s="81"/>
      <c r="LOL330" s="81"/>
      <c r="LOM330" s="81"/>
      <c r="LON330" s="81"/>
      <c r="LOO330" s="81"/>
      <c r="LOP330" s="81"/>
      <c r="LOQ330" s="81"/>
      <c r="LOR330" s="81"/>
      <c r="LOS330" s="81"/>
      <c r="LOT330" s="81"/>
      <c r="LOU330" s="81"/>
      <c r="LOV330" s="81"/>
      <c r="LOW330" s="81"/>
      <c r="LOX330" s="81"/>
      <c r="LOY330" s="81"/>
      <c r="LOZ330" s="81"/>
      <c r="LPA330" s="81"/>
      <c r="LPB330" s="81"/>
      <c r="LPC330" s="81"/>
      <c r="LPD330" s="81"/>
      <c r="LPE330" s="81"/>
      <c r="LPF330" s="81"/>
      <c r="LPG330" s="81"/>
      <c r="LPH330" s="81"/>
      <c r="LPI330" s="81"/>
      <c r="LPJ330" s="81"/>
      <c r="LPK330" s="81"/>
      <c r="LPL330" s="81"/>
      <c r="LPM330" s="81"/>
      <c r="LPN330" s="81"/>
      <c r="LPO330" s="81"/>
      <c r="LPP330" s="81"/>
      <c r="LPQ330" s="81"/>
      <c r="LPR330" s="81"/>
      <c r="LPS330" s="81"/>
      <c r="LPT330" s="81"/>
      <c r="LPU330" s="81"/>
      <c r="LPV330" s="81"/>
      <c r="LPW330" s="81"/>
      <c r="LPX330" s="81"/>
      <c r="LPY330" s="81"/>
      <c r="LPZ330" s="81"/>
      <c r="LQA330" s="81"/>
      <c r="LQB330" s="81"/>
      <c r="LQC330" s="81"/>
      <c r="LQD330" s="81"/>
      <c r="LQE330" s="81"/>
      <c r="LQF330" s="81"/>
      <c r="LQG330" s="81"/>
      <c r="LQH330" s="81"/>
      <c r="LQI330" s="81"/>
      <c r="LQJ330" s="81"/>
      <c r="LQK330" s="81"/>
      <c r="LQL330" s="81"/>
      <c r="LQM330" s="81"/>
      <c r="LQN330" s="81"/>
      <c r="LQO330" s="81"/>
      <c r="LQP330" s="81"/>
      <c r="LQQ330" s="81"/>
      <c r="LQR330" s="81"/>
      <c r="LQS330" s="81"/>
      <c r="LQT330" s="81"/>
      <c r="LQU330" s="81"/>
      <c r="LQV330" s="81"/>
      <c r="LQW330" s="81"/>
      <c r="LQX330" s="81"/>
      <c r="LQY330" s="81"/>
      <c r="LQZ330" s="81"/>
      <c r="LRA330" s="81"/>
      <c r="LRB330" s="81"/>
      <c r="LRC330" s="81"/>
      <c r="LRD330" s="81"/>
      <c r="LRE330" s="81"/>
      <c r="LRF330" s="81"/>
      <c r="LRG330" s="81"/>
      <c r="LRH330" s="81"/>
      <c r="LRI330" s="81"/>
      <c r="LRJ330" s="81"/>
      <c r="LRK330" s="81"/>
      <c r="LRL330" s="81"/>
      <c r="LRM330" s="81"/>
      <c r="LRN330" s="81"/>
      <c r="LRO330" s="81"/>
      <c r="LRP330" s="81"/>
      <c r="LRQ330" s="81"/>
      <c r="LRR330" s="81"/>
      <c r="LRS330" s="81"/>
      <c r="LRT330" s="81"/>
      <c r="LRU330" s="81"/>
      <c r="LRV330" s="81"/>
      <c r="LRW330" s="81"/>
      <c r="LRX330" s="81"/>
      <c r="LRY330" s="81"/>
      <c r="LRZ330" s="81"/>
      <c r="LSA330" s="81"/>
      <c r="LSB330" s="81"/>
      <c r="LSC330" s="81"/>
      <c r="LSD330" s="81"/>
      <c r="LSE330" s="81"/>
      <c r="LSF330" s="81"/>
      <c r="LSG330" s="81"/>
      <c r="LSH330" s="81"/>
      <c r="LSI330" s="81"/>
      <c r="LSJ330" s="81"/>
      <c r="LSK330" s="81"/>
      <c r="LSL330" s="81"/>
      <c r="LSM330" s="81"/>
      <c r="LSN330" s="81"/>
      <c r="LSO330" s="81"/>
      <c r="LSP330" s="81"/>
      <c r="LSQ330" s="81"/>
      <c r="LSR330" s="81"/>
      <c r="LSS330" s="81"/>
      <c r="LST330" s="81"/>
      <c r="LSU330" s="81"/>
      <c r="LSV330" s="81"/>
      <c r="LSW330" s="81"/>
      <c r="LSX330" s="81"/>
      <c r="LSY330" s="81"/>
      <c r="LSZ330" s="81"/>
      <c r="LTA330" s="81"/>
      <c r="LTB330" s="81"/>
      <c r="LTC330" s="81"/>
      <c r="LTD330" s="81"/>
      <c r="LTE330" s="81"/>
      <c r="LTF330" s="81"/>
      <c r="LTG330" s="81"/>
      <c r="LTH330" s="81"/>
      <c r="LTI330" s="81"/>
      <c r="LTJ330" s="81"/>
      <c r="LTK330" s="81"/>
      <c r="LTL330" s="81"/>
      <c r="LTM330" s="81"/>
      <c r="LTN330" s="81"/>
      <c r="LTO330" s="81"/>
      <c r="LTP330" s="81"/>
      <c r="LTQ330" s="81"/>
      <c r="LTR330" s="81"/>
      <c r="LTS330" s="81"/>
      <c r="LTT330" s="81"/>
      <c r="LTU330" s="81"/>
      <c r="LTV330" s="81"/>
      <c r="LTW330" s="81"/>
      <c r="LTX330" s="81"/>
      <c r="LTY330" s="81"/>
      <c r="LTZ330" s="81"/>
      <c r="LUA330" s="81"/>
      <c r="LUB330" s="81"/>
      <c r="LUC330" s="81"/>
      <c r="LUD330" s="81"/>
      <c r="LUE330" s="81"/>
      <c r="LUF330" s="81"/>
      <c r="LUG330" s="81"/>
      <c r="LUH330" s="81"/>
      <c r="LUI330" s="81"/>
      <c r="LUJ330" s="81"/>
      <c r="LUK330" s="81"/>
      <c r="LUL330" s="81"/>
      <c r="LUM330" s="81"/>
      <c r="LUN330" s="81"/>
      <c r="LUO330" s="81"/>
      <c r="LUP330" s="81"/>
      <c r="LUQ330" s="81"/>
      <c r="LUR330" s="81"/>
      <c r="LUS330" s="81"/>
      <c r="LUT330" s="81"/>
      <c r="LUU330" s="81"/>
      <c r="LUV330" s="81"/>
      <c r="LUW330" s="81"/>
      <c r="LUX330" s="81"/>
      <c r="LUY330" s="81"/>
      <c r="LUZ330" s="81"/>
      <c r="LVA330" s="81"/>
      <c r="LVB330" s="81"/>
      <c r="LVC330" s="81"/>
      <c r="LVD330" s="81"/>
      <c r="LVE330" s="81"/>
      <c r="LVF330" s="81"/>
      <c r="LVG330" s="81"/>
      <c r="LVH330" s="81"/>
      <c r="LVI330" s="81"/>
      <c r="LVJ330" s="81"/>
      <c r="LVK330" s="81"/>
      <c r="LVL330" s="81"/>
      <c r="LVM330" s="81"/>
      <c r="LVN330" s="81"/>
      <c r="LVO330" s="81"/>
      <c r="LVP330" s="81"/>
      <c r="LVQ330" s="81"/>
      <c r="LVR330" s="81"/>
      <c r="LVS330" s="81"/>
      <c r="LVT330" s="81"/>
      <c r="LVU330" s="81"/>
      <c r="LVV330" s="81"/>
      <c r="LVW330" s="81"/>
      <c r="LVX330" s="81"/>
      <c r="LVY330" s="81"/>
      <c r="LVZ330" s="81"/>
      <c r="LWA330" s="81"/>
      <c r="LWB330" s="81"/>
      <c r="LWC330" s="81"/>
      <c r="LWD330" s="81"/>
      <c r="LWE330" s="81"/>
      <c r="LWF330" s="81"/>
      <c r="LWG330" s="81"/>
      <c r="LWH330" s="81"/>
      <c r="LWI330" s="81"/>
      <c r="LWJ330" s="81"/>
      <c r="LWK330" s="81"/>
      <c r="LWL330" s="81"/>
      <c r="LWM330" s="81"/>
      <c r="LWN330" s="81"/>
      <c r="LWO330" s="81"/>
      <c r="LWP330" s="81"/>
      <c r="LWQ330" s="81"/>
      <c r="LWR330" s="81"/>
      <c r="LWS330" s="81"/>
      <c r="LWT330" s="81"/>
      <c r="LWU330" s="81"/>
      <c r="LWV330" s="81"/>
      <c r="LWW330" s="81"/>
      <c r="LWX330" s="81"/>
      <c r="LWY330" s="81"/>
      <c r="LWZ330" s="81"/>
      <c r="LXA330" s="81"/>
      <c r="LXB330" s="81"/>
      <c r="LXC330" s="81"/>
      <c r="LXD330" s="81"/>
      <c r="LXE330" s="81"/>
      <c r="LXF330" s="81"/>
      <c r="LXG330" s="81"/>
      <c r="LXH330" s="81"/>
      <c r="LXI330" s="81"/>
      <c r="LXJ330" s="81"/>
      <c r="LXK330" s="81"/>
      <c r="LXL330" s="81"/>
      <c r="LXM330" s="81"/>
      <c r="LXN330" s="81"/>
      <c r="LXO330" s="81"/>
      <c r="LXP330" s="81"/>
      <c r="LXQ330" s="81"/>
      <c r="LXR330" s="81"/>
      <c r="LXS330" s="81"/>
      <c r="LXT330" s="81"/>
      <c r="LXU330" s="81"/>
      <c r="LXV330" s="81"/>
      <c r="LXW330" s="81"/>
      <c r="LXX330" s="81"/>
      <c r="LXY330" s="81"/>
      <c r="LXZ330" s="81"/>
      <c r="LYA330" s="81"/>
      <c r="LYB330" s="81"/>
      <c r="LYC330" s="81"/>
      <c r="LYD330" s="81"/>
      <c r="LYE330" s="81"/>
      <c r="LYF330" s="81"/>
      <c r="LYG330" s="81"/>
      <c r="LYH330" s="81"/>
      <c r="LYI330" s="81"/>
      <c r="LYJ330" s="81"/>
      <c r="LYK330" s="81"/>
      <c r="LYL330" s="81"/>
      <c r="LYM330" s="81"/>
      <c r="LYN330" s="81"/>
      <c r="LYO330" s="81"/>
      <c r="LYP330" s="81"/>
      <c r="LYQ330" s="81"/>
      <c r="LYR330" s="81"/>
      <c r="LYS330" s="81"/>
      <c r="LYT330" s="81"/>
      <c r="LYU330" s="81"/>
      <c r="LYV330" s="81"/>
      <c r="LYW330" s="81"/>
      <c r="LYX330" s="81"/>
      <c r="LYY330" s="81"/>
      <c r="LYZ330" s="81"/>
      <c r="LZA330" s="81"/>
      <c r="LZB330" s="81"/>
      <c r="LZC330" s="81"/>
      <c r="LZD330" s="81"/>
      <c r="LZE330" s="81"/>
      <c r="LZF330" s="81"/>
      <c r="LZG330" s="81"/>
      <c r="LZH330" s="81"/>
      <c r="LZI330" s="81"/>
      <c r="LZJ330" s="81"/>
      <c r="LZK330" s="81"/>
      <c r="LZL330" s="81"/>
      <c r="LZM330" s="81"/>
      <c r="LZN330" s="81"/>
      <c r="LZO330" s="81"/>
      <c r="LZP330" s="81"/>
      <c r="LZQ330" s="81"/>
      <c r="LZR330" s="81"/>
      <c r="LZS330" s="81"/>
      <c r="LZT330" s="81"/>
      <c r="LZU330" s="81"/>
      <c r="LZV330" s="81"/>
      <c r="LZW330" s="81"/>
      <c r="LZX330" s="81"/>
      <c r="LZY330" s="81"/>
      <c r="LZZ330" s="81"/>
      <c r="MAA330" s="81"/>
      <c r="MAB330" s="81"/>
      <c r="MAC330" s="81"/>
      <c r="MAD330" s="81"/>
      <c r="MAE330" s="81"/>
      <c r="MAF330" s="81"/>
      <c r="MAG330" s="81"/>
      <c r="MAH330" s="81"/>
      <c r="MAI330" s="81"/>
      <c r="MAJ330" s="81"/>
      <c r="MAK330" s="81"/>
      <c r="MAL330" s="81"/>
      <c r="MAM330" s="81"/>
      <c r="MAN330" s="81"/>
      <c r="MAO330" s="81"/>
      <c r="MAP330" s="81"/>
      <c r="MAQ330" s="81"/>
      <c r="MAR330" s="81"/>
      <c r="MAS330" s="81"/>
      <c r="MAT330" s="81"/>
      <c r="MAU330" s="81"/>
      <c r="MAV330" s="81"/>
      <c r="MAW330" s="81"/>
      <c r="MAX330" s="81"/>
      <c r="MAY330" s="81"/>
      <c r="MAZ330" s="81"/>
      <c r="MBA330" s="81"/>
      <c r="MBB330" s="81"/>
      <c r="MBC330" s="81"/>
      <c r="MBD330" s="81"/>
      <c r="MBE330" s="81"/>
      <c r="MBF330" s="81"/>
      <c r="MBG330" s="81"/>
      <c r="MBH330" s="81"/>
      <c r="MBI330" s="81"/>
      <c r="MBJ330" s="81"/>
      <c r="MBK330" s="81"/>
      <c r="MBL330" s="81"/>
      <c r="MBM330" s="81"/>
      <c r="MBN330" s="81"/>
      <c r="MBO330" s="81"/>
      <c r="MBP330" s="81"/>
      <c r="MBQ330" s="81"/>
      <c r="MBR330" s="81"/>
      <c r="MBS330" s="81"/>
      <c r="MBT330" s="81"/>
      <c r="MBU330" s="81"/>
      <c r="MBV330" s="81"/>
      <c r="MBW330" s="81"/>
      <c r="MBX330" s="81"/>
      <c r="MBY330" s="81"/>
      <c r="MBZ330" s="81"/>
      <c r="MCA330" s="81"/>
      <c r="MCB330" s="81"/>
      <c r="MCC330" s="81"/>
      <c r="MCD330" s="81"/>
      <c r="MCE330" s="81"/>
      <c r="MCF330" s="81"/>
      <c r="MCG330" s="81"/>
      <c r="MCH330" s="81"/>
      <c r="MCI330" s="81"/>
      <c r="MCJ330" s="81"/>
      <c r="MCK330" s="81"/>
      <c r="MCL330" s="81"/>
      <c r="MCM330" s="81"/>
      <c r="MCN330" s="81"/>
      <c r="MCO330" s="81"/>
      <c r="MCP330" s="81"/>
      <c r="MCQ330" s="81"/>
      <c r="MCR330" s="81"/>
      <c r="MCS330" s="81"/>
      <c r="MCT330" s="81"/>
      <c r="MCU330" s="81"/>
      <c r="MCV330" s="81"/>
      <c r="MCW330" s="81"/>
      <c r="MCX330" s="81"/>
      <c r="MCY330" s="81"/>
      <c r="MCZ330" s="81"/>
      <c r="MDA330" s="81"/>
      <c r="MDB330" s="81"/>
      <c r="MDC330" s="81"/>
      <c r="MDD330" s="81"/>
      <c r="MDE330" s="81"/>
      <c r="MDF330" s="81"/>
      <c r="MDG330" s="81"/>
      <c r="MDH330" s="81"/>
      <c r="MDI330" s="81"/>
      <c r="MDJ330" s="81"/>
      <c r="MDK330" s="81"/>
      <c r="MDL330" s="81"/>
      <c r="MDM330" s="81"/>
      <c r="MDN330" s="81"/>
      <c r="MDO330" s="81"/>
      <c r="MDP330" s="81"/>
      <c r="MDQ330" s="81"/>
      <c r="MDR330" s="81"/>
      <c r="MDS330" s="81"/>
      <c r="MDT330" s="81"/>
      <c r="MDU330" s="81"/>
      <c r="MDV330" s="81"/>
      <c r="MDW330" s="81"/>
      <c r="MDX330" s="81"/>
      <c r="MDY330" s="81"/>
      <c r="MDZ330" s="81"/>
      <c r="MEA330" s="81"/>
      <c r="MEB330" s="81"/>
      <c r="MEC330" s="81"/>
      <c r="MED330" s="81"/>
      <c r="MEE330" s="81"/>
      <c r="MEF330" s="81"/>
      <c r="MEG330" s="81"/>
      <c r="MEH330" s="81"/>
      <c r="MEI330" s="81"/>
      <c r="MEJ330" s="81"/>
      <c r="MEK330" s="81"/>
      <c r="MEL330" s="81"/>
      <c r="MEM330" s="81"/>
      <c r="MEN330" s="81"/>
      <c r="MEO330" s="81"/>
      <c r="MEP330" s="81"/>
      <c r="MEQ330" s="81"/>
      <c r="MER330" s="81"/>
      <c r="MES330" s="81"/>
      <c r="MET330" s="81"/>
      <c r="MEU330" s="81"/>
      <c r="MEV330" s="81"/>
      <c r="MEW330" s="81"/>
      <c r="MEX330" s="81"/>
      <c r="MEY330" s="81"/>
      <c r="MEZ330" s="81"/>
      <c r="MFA330" s="81"/>
      <c r="MFB330" s="81"/>
      <c r="MFC330" s="81"/>
      <c r="MFD330" s="81"/>
      <c r="MFE330" s="81"/>
      <c r="MFF330" s="81"/>
      <c r="MFG330" s="81"/>
      <c r="MFH330" s="81"/>
      <c r="MFI330" s="81"/>
      <c r="MFJ330" s="81"/>
      <c r="MFK330" s="81"/>
      <c r="MFL330" s="81"/>
      <c r="MFM330" s="81"/>
      <c r="MFN330" s="81"/>
      <c r="MFO330" s="81"/>
      <c r="MFP330" s="81"/>
      <c r="MFQ330" s="81"/>
      <c r="MFR330" s="81"/>
      <c r="MFS330" s="81"/>
      <c r="MFT330" s="81"/>
      <c r="MFU330" s="81"/>
      <c r="MFV330" s="81"/>
      <c r="MFW330" s="81"/>
      <c r="MFX330" s="81"/>
      <c r="MFY330" s="81"/>
      <c r="MFZ330" s="81"/>
      <c r="MGA330" s="81"/>
      <c r="MGB330" s="81"/>
      <c r="MGC330" s="81"/>
      <c r="MGD330" s="81"/>
      <c r="MGE330" s="81"/>
      <c r="MGF330" s="81"/>
      <c r="MGG330" s="81"/>
      <c r="MGH330" s="81"/>
      <c r="MGI330" s="81"/>
      <c r="MGJ330" s="81"/>
      <c r="MGK330" s="81"/>
      <c r="MGL330" s="81"/>
      <c r="MGM330" s="81"/>
      <c r="MGN330" s="81"/>
      <c r="MGO330" s="81"/>
      <c r="MGP330" s="81"/>
      <c r="MGQ330" s="81"/>
      <c r="MGR330" s="81"/>
      <c r="MGS330" s="81"/>
      <c r="MGT330" s="81"/>
      <c r="MGU330" s="81"/>
      <c r="MGV330" s="81"/>
      <c r="MGW330" s="81"/>
      <c r="MGX330" s="81"/>
      <c r="MGY330" s="81"/>
      <c r="MGZ330" s="81"/>
      <c r="MHA330" s="81"/>
      <c r="MHB330" s="81"/>
      <c r="MHC330" s="81"/>
      <c r="MHD330" s="81"/>
      <c r="MHE330" s="81"/>
      <c r="MHF330" s="81"/>
      <c r="MHG330" s="81"/>
      <c r="MHH330" s="81"/>
      <c r="MHI330" s="81"/>
      <c r="MHJ330" s="81"/>
      <c r="MHK330" s="81"/>
      <c r="MHL330" s="81"/>
      <c r="MHM330" s="81"/>
      <c r="MHN330" s="81"/>
      <c r="MHO330" s="81"/>
      <c r="MHP330" s="81"/>
      <c r="MHQ330" s="81"/>
      <c r="MHR330" s="81"/>
      <c r="MHS330" s="81"/>
      <c r="MHT330" s="81"/>
      <c r="MHU330" s="81"/>
      <c r="MHV330" s="81"/>
      <c r="MHW330" s="81"/>
      <c r="MHX330" s="81"/>
      <c r="MHY330" s="81"/>
      <c r="MHZ330" s="81"/>
      <c r="MIA330" s="81"/>
      <c r="MIB330" s="81"/>
      <c r="MIC330" s="81"/>
      <c r="MID330" s="81"/>
      <c r="MIE330" s="81"/>
      <c r="MIF330" s="81"/>
      <c r="MIG330" s="81"/>
      <c r="MIH330" s="81"/>
      <c r="MII330" s="81"/>
      <c r="MIJ330" s="81"/>
      <c r="MIK330" s="81"/>
      <c r="MIL330" s="81"/>
      <c r="MIM330" s="81"/>
      <c r="MIN330" s="81"/>
      <c r="MIO330" s="81"/>
      <c r="MIP330" s="81"/>
      <c r="MIQ330" s="81"/>
      <c r="MIR330" s="81"/>
      <c r="MIS330" s="81"/>
      <c r="MIT330" s="81"/>
      <c r="MIU330" s="81"/>
      <c r="MIV330" s="81"/>
      <c r="MIW330" s="81"/>
      <c r="MIX330" s="81"/>
      <c r="MIY330" s="81"/>
      <c r="MIZ330" s="81"/>
      <c r="MJA330" s="81"/>
      <c r="MJB330" s="81"/>
      <c r="MJC330" s="81"/>
      <c r="MJD330" s="81"/>
      <c r="MJE330" s="81"/>
      <c r="MJF330" s="81"/>
      <c r="MJG330" s="81"/>
      <c r="MJH330" s="81"/>
      <c r="MJI330" s="81"/>
      <c r="MJJ330" s="81"/>
      <c r="MJK330" s="81"/>
      <c r="MJL330" s="81"/>
      <c r="MJM330" s="81"/>
      <c r="MJN330" s="81"/>
      <c r="MJO330" s="81"/>
      <c r="MJP330" s="81"/>
      <c r="MJQ330" s="81"/>
      <c r="MJR330" s="81"/>
      <c r="MJS330" s="81"/>
      <c r="MJT330" s="81"/>
      <c r="MJU330" s="81"/>
      <c r="MJV330" s="81"/>
      <c r="MJW330" s="81"/>
      <c r="MJX330" s="81"/>
      <c r="MJY330" s="81"/>
      <c r="MJZ330" s="81"/>
      <c r="MKA330" s="81"/>
      <c r="MKB330" s="81"/>
      <c r="MKC330" s="81"/>
      <c r="MKD330" s="81"/>
      <c r="MKE330" s="81"/>
      <c r="MKF330" s="81"/>
      <c r="MKG330" s="81"/>
      <c r="MKH330" s="81"/>
      <c r="MKI330" s="81"/>
      <c r="MKJ330" s="81"/>
      <c r="MKK330" s="81"/>
      <c r="MKL330" s="81"/>
      <c r="MKM330" s="81"/>
      <c r="MKN330" s="81"/>
      <c r="MKO330" s="81"/>
      <c r="MKP330" s="81"/>
      <c r="MKQ330" s="81"/>
      <c r="MKR330" s="81"/>
      <c r="MKS330" s="81"/>
      <c r="MKT330" s="81"/>
      <c r="MKU330" s="81"/>
      <c r="MKV330" s="81"/>
      <c r="MKW330" s="81"/>
      <c r="MKX330" s="81"/>
      <c r="MKY330" s="81"/>
      <c r="MKZ330" s="81"/>
      <c r="MLA330" s="81"/>
      <c r="MLB330" s="81"/>
      <c r="MLC330" s="81"/>
      <c r="MLD330" s="81"/>
      <c r="MLE330" s="81"/>
      <c r="MLF330" s="81"/>
      <c r="MLG330" s="81"/>
      <c r="MLH330" s="81"/>
      <c r="MLI330" s="81"/>
      <c r="MLJ330" s="81"/>
      <c r="MLK330" s="81"/>
      <c r="MLL330" s="81"/>
      <c r="MLM330" s="81"/>
      <c r="MLN330" s="81"/>
      <c r="MLO330" s="81"/>
      <c r="MLP330" s="81"/>
      <c r="MLQ330" s="81"/>
      <c r="MLR330" s="81"/>
      <c r="MLS330" s="81"/>
      <c r="MLT330" s="81"/>
      <c r="MLU330" s="81"/>
      <c r="MLV330" s="81"/>
      <c r="MLW330" s="81"/>
      <c r="MLX330" s="81"/>
      <c r="MLY330" s="81"/>
      <c r="MLZ330" s="81"/>
      <c r="MMA330" s="81"/>
      <c r="MMB330" s="81"/>
      <c r="MMC330" s="81"/>
      <c r="MMD330" s="81"/>
      <c r="MME330" s="81"/>
      <c r="MMF330" s="81"/>
      <c r="MMG330" s="81"/>
      <c r="MMH330" s="81"/>
      <c r="MMI330" s="81"/>
      <c r="MMJ330" s="81"/>
      <c r="MMK330" s="81"/>
      <c r="MML330" s="81"/>
      <c r="MMM330" s="81"/>
      <c r="MMN330" s="81"/>
      <c r="MMO330" s="81"/>
      <c r="MMP330" s="81"/>
      <c r="MMQ330" s="81"/>
      <c r="MMR330" s="81"/>
      <c r="MMS330" s="81"/>
      <c r="MMT330" s="81"/>
      <c r="MMU330" s="81"/>
      <c r="MMV330" s="81"/>
      <c r="MMW330" s="81"/>
      <c r="MMX330" s="81"/>
      <c r="MMY330" s="81"/>
      <c r="MMZ330" s="81"/>
      <c r="MNA330" s="81"/>
      <c r="MNB330" s="81"/>
      <c r="MNC330" s="81"/>
      <c r="MND330" s="81"/>
      <c r="MNE330" s="81"/>
      <c r="MNF330" s="81"/>
      <c r="MNG330" s="81"/>
      <c r="MNH330" s="81"/>
      <c r="MNI330" s="81"/>
      <c r="MNJ330" s="81"/>
      <c r="MNK330" s="81"/>
      <c r="MNL330" s="81"/>
      <c r="MNM330" s="81"/>
      <c r="MNN330" s="81"/>
      <c r="MNO330" s="81"/>
      <c r="MNP330" s="81"/>
      <c r="MNQ330" s="81"/>
      <c r="MNR330" s="81"/>
      <c r="MNS330" s="81"/>
      <c r="MNT330" s="81"/>
      <c r="MNU330" s="81"/>
      <c r="MNV330" s="81"/>
      <c r="MNW330" s="81"/>
      <c r="MNX330" s="81"/>
      <c r="MNY330" s="81"/>
      <c r="MNZ330" s="81"/>
      <c r="MOA330" s="81"/>
      <c r="MOB330" s="81"/>
      <c r="MOC330" s="81"/>
      <c r="MOD330" s="81"/>
      <c r="MOE330" s="81"/>
      <c r="MOF330" s="81"/>
      <c r="MOG330" s="81"/>
      <c r="MOH330" s="81"/>
      <c r="MOI330" s="81"/>
      <c r="MOJ330" s="81"/>
      <c r="MOK330" s="81"/>
      <c r="MOL330" s="81"/>
      <c r="MOM330" s="81"/>
      <c r="MON330" s="81"/>
      <c r="MOO330" s="81"/>
      <c r="MOP330" s="81"/>
      <c r="MOQ330" s="81"/>
      <c r="MOR330" s="81"/>
      <c r="MOS330" s="81"/>
      <c r="MOT330" s="81"/>
      <c r="MOU330" s="81"/>
      <c r="MOV330" s="81"/>
      <c r="MOW330" s="81"/>
      <c r="MOX330" s="81"/>
      <c r="MOY330" s="81"/>
      <c r="MOZ330" s="81"/>
      <c r="MPA330" s="81"/>
      <c r="MPB330" s="81"/>
      <c r="MPC330" s="81"/>
      <c r="MPD330" s="81"/>
      <c r="MPE330" s="81"/>
      <c r="MPF330" s="81"/>
      <c r="MPG330" s="81"/>
      <c r="MPH330" s="81"/>
      <c r="MPI330" s="81"/>
      <c r="MPJ330" s="81"/>
      <c r="MPK330" s="81"/>
      <c r="MPL330" s="81"/>
      <c r="MPM330" s="81"/>
      <c r="MPN330" s="81"/>
      <c r="MPO330" s="81"/>
      <c r="MPP330" s="81"/>
      <c r="MPQ330" s="81"/>
      <c r="MPR330" s="81"/>
      <c r="MPS330" s="81"/>
      <c r="MPT330" s="81"/>
      <c r="MPU330" s="81"/>
      <c r="MPV330" s="81"/>
      <c r="MPW330" s="81"/>
      <c r="MPX330" s="81"/>
      <c r="MPY330" s="81"/>
      <c r="MPZ330" s="81"/>
      <c r="MQA330" s="81"/>
      <c r="MQB330" s="81"/>
      <c r="MQC330" s="81"/>
      <c r="MQD330" s="81"/>
      <c r="MQE330" s="81"/>
      <c r="MQF330" s="81"/>
      <c r="MQG330" s="81"/>
      <c r="MQH330" s="81"/>
      <c r="MQI330" s="81"/>
      <c r="MQJ330" s="81"/>
      <c r="MQK330" s="81"/>
      <c r="MQL330" s="81"/>
      <c r="MQM330" s="81"/>
      <c r="MQN330" s="81"/>
      <c r="MQO330" s="81"/>
      <c r="MQP330" s="81"/>
      <c r="MQQ330" s="81"/>
      <c r="MQR330" s="81"/>
      <c r="MQS330" s="81"/>
      <c r="MQT330" s="81"/>
      <c r="MQU330" s="81"/>
      <c r="MQV330" s="81"/>
      <c r="MQW330" s="81"/>
      <c r="MQX330" s="81"/>
      <c r="MQY330" s="81"/>
      <c r="MQZ330" s="81"/>
      <c r="MRA330" s="81"/>
      <c r="MRB330" s="81"/>
      <c r="MRC330" s="81"/>
      <c r="MRD330" s="81"/>
      <c r="MRE330" s="81"/>
      <c r="MRF330" s="81"/>
      <c r="MRG330" s="81"/>
      <c r="MRH330" s="81"/>
      <c r="MRI330" s="81"/>
      <c r="MRJ330" s="81"/>
      <c r="MRK330" s="81"/>
      <c r="MRL330" s="81"/>
      <c r="MRM330" s="81"/>
      <c r="MRN330" s="81"/>
      <c r="MRO330" s="81"/>
      <c r="MRP330" s="81"/>
      <c r="MRQ330" s="81"/>
      <c r="MRR330" s="81"/>
      <c r="MRS330" s="81"/>
      <c r="MRT330" s="81"/>
      <c r="MRU330" s="81"/>
      <c r="MRV330" s="81"/>
      <c r="MRW330" s="81"/>
      <c r="MRX330" s="81"/>
      <c r="MRY330" s="81"/>
      <c r="MRZ330" s="81"/>
      <c r="MSA330" s="81"/>
      <c r="MSB330" s="81"/>
      <c r="MSC330" s="81"/>
      <c r="MSD330" s="81"/>
      <c r="MSE330" s="81"/>
      <c r="MSF330" s="81"/>
      <c r="MSG330" s="81"/>
      <c r="MSH330" s="81"/>
      <c r="MSI330" s="81"/>
      <c r="MSJ330" s="81"/>
      <c r="MSK330" s="81"/>
      <c r="MSL330" s="81"/>
      <c r="MSM330" s="81"/>
      <c r="MSN330" s="81"/>
      <c r="MSO330" s="81"/>
      <c r="MSP330" s="81"/>
      <c r="MSQ330" s="81"/>
      <c r="MSR330" s="81"/>
      <c r="MSS330" s="81"/>
      <c r="MST330" s="81"/>
      <c r="MSU330" s="81"/>
      <c r="MSV330" s="81"/>
      <c r="MSW330" s="81"/>
      <c r="MSX330" s="81"/>
      <c r="MSY330" s="81"/>
      <c r="MSZ330" s="81"/>
      <c r="MTA330" s="81"/>
      <c r="MTB330" s="81"/>
      <c r="MTC330" s="81"/>
      <c r="MTD330" s="81"/>
      <c r="MTE330" s="81"/>
      <c r="MTF330" s="81"/>
      <c r="MTG330" s="81"/>
      <c r="MTH330" s="81"/>
      <c r="MTI330" s="81"/>
      <c r="MTJ330" s="81"/>
      <c r="MTK330" s="81"/>
      <c r="MTL330" s="81"/>
      <c r="MTM330" s="81"/>
      <c r="MTN330" s="81"/>
      <c r="MTO330" s="81"/>
      <c r="MTP330" s="81"/>
      <c r="MTQ330" s="81"/>
      <c r="MTR330" s="81"/>
      <c r="MTS330" s="81"/>
      <c r="MTT330" s="81"/>
      <c r="MTU330" s="81"/>
      <c r="MTV330" s="81"/>
      <c r="MTW330" s="81"/>
      <c r="MTX330" s="81"/>
      <c r="MTY330" s="81"/>
      <c r="MTZ330" s="81"/>
      <c r="MUA330" s="81"/>
      <c r="MUB330" s="81"/>
      <c r="MUC330" s="81"/>
      <c r="MUD330" s="81"/>
      <c r="MUE330" s="81"/>
      <c r="MUF330" s="81"/>
      <c r="MUG330" s="81"/>
      <c r="MUH330" s="81"/>
      <c r="MUI330" s="81"/>
      <c r="MUJ330" s="81"/>
      <c r="MUK330" s="81"/>
      <c r="MUL330" s="81"/>
      <c r="MUM330" s="81"/>
      <c r="MUN330" s="81"/>
      <c r="MUO330" s="81"/>
      <c r="MUP330" s="81"/>
      <c r="MUQ330" s="81"/>
      <c r="MUR330" s="81"/>
      <c r="MUS330" s="81"/>
      <c r="MUT330" s="81"/>
      <c r="MUU330" s="81"/>
      <c r="MUV330" s="81"/>
      <c r="MUW330" s="81"/>
      <c r="MUX330" s="81"/>
      <c r="MUY330" s="81"/>
      <c r="MUZ330" s="81"/>
      <c r="MVA330" s="81"/>
      <c r="MVB330" s="81"/>
      <c r="MVC330" s="81"/>
      <c r="MVD330" s="81"/>
      <c r="MVE330" s="81"/>
      <c r="MVF330" s="81"/>
      <c r="MVG330" s="81"/>
      <c r="MVH330" s="81"/>
      <c r="MVI330" s="81"/>
      <c r="MVJ330" s="81"/>
      <c r="MVK330" s="81"/>
      <c r="MVL330" s="81"/>
      <c r="MVM330" s="81"/>
      <c r="MVN330" s="81"/>
      <c r="MVO330" s="81"/>
      <c r="MVP330" s="81"/>
      <c r="MVQ330" s="81"/>
      <c r="MVR330" s="81"/>
      <c r="MVS330" s="81"/>
      <c r="MVT330" s="81"/>
      <c r="MVU330" s="81"/>
      <c r="MVV330" s="81"/>
      <c r="MVW330" s="81"/>
      <c r="MVX330" s="81"/>
      <c r="MVY330" s="81"/>
      <c r="MVZ330" s="81"/>
      <c r="MWA330" s="81"/>
      <c r="MWB330" s="81"/>
      <c r="MWC330" s="81"/>
      <c r="MWD330" s="81"/>
      <c r="MWE330" s="81"/>
      <c r="MWF330" s="81"/>
      <c r="MWG330" s="81"/>
      <c r="MWH330" s="81"/>
      <c r="MWI330" s="81"/>
      <c r="MWJ330" s="81"/>
      <c r="MWK330" s="81"/>
      <c r="MWL330" s="81"/>
      <c r="MWM330" s="81"/>
      <c r="MWN330" s="81"/>
      <c r="MWO330" s="81"/>
      <c r="MWP330" s="81"/>
      <c r="MWQ330" s="81"/>
      <c r="MWR330" s="81"/>
      <c r="MWS330" s="81"/>
      <c r="MWT330" s="81"/>
      <c r="MWU330" s="81"/>
      <c r="MWV330" s="81"/>
      <c r="MWW330" s="81"/>
      <c r="MWX330" s="81"/>
      <c r="MWY330" s="81"/>
      <c r="MWZ330" s="81"/>
      <c r="MXA330" s="81"/>
      <c r="MXB330" s="81"/>
      <c r="MXC330" s="81"/>
      <c r="MXD330" s="81"/>
      <c r="MXE330" s="81"/>
      <c r="MXF330" s="81"/>
      <c r="MXG330" s="81"/>
      <c r="MXH330" s="81"/>
      <c r="MXI330" s="81"/>
      <c r="MXJ330" s="81"/>
      <c r="MXK330" s="81"/>
      <c r="MXL330" s="81"/>
      <c r="MXM330" s="81"/>
      <c r="MXN330" s="81"/>
      <c r="MXO330" s="81"/>
      <c r="MXP330" s="81"/>
      <c r="MXQ330" s="81"/>
      <c r="MXR330" s="81"/>
      <c r="MXS330" s="81"/>
      <c r="MXT330" s="81"/>
      <c r="MXU330" s="81"/>
      <c r="MXV330" s="81"/>
      <c r="MXW330" s="81"/>
      <c r="MXX330" s="81"/>
      <c r="MXY330" s="81"/>
      <c r="MXZ330" s="81"/>
      <c r="MYA330" s="81"/>
      <c r="MYB330" s="81"/>
      <c r="MYC330" s="81"/>
      <c r="MYD330" s="81"/>
      <c r="MYE330" s="81"/>
      <c r="MYF330" s="81"/>
      <c r="MYG330" s="81"/>
      <c r="MYH330" s="81"/>
      <c r="MYI330" s="81"/>
      <c r="MYJ330" s="81"/>
      <c r="MYK330" s="81"/>
      <c r="MYL330" s="81"/>
      <c r="MYM330" s="81"/>
      <c r="MYN330" s="81"/>
      <c r="MYO330" s="81"/>
      <c r="MYP330" s="81"/>
      <c r="MYQ330" s="81"/>
      <c r="MYR330" s="81"/>
      <c r="MYS330" s="81"/>
      <c r="MYT330" s="81"/>
      <c r="MYU330" s="81"/>
      <c r="MYV330" s="81"/>
      <c r="MYW330" s="81"/>
      <c r="MYX330" s="81"/>
      <c r="MYY330" s="81"/>
      <c r="MYZ330" s="81"/>
      <c r="MZA330" s="81"/>
      <c r="MZB330" s="81"/>
      <c r="MZC330" s="81"/>
      <c r="MZD330" s="81"/>
      <c r="MZE330" s="81"/>
      <c r="MZF330" s="81"/>
      <c r="MZG330" s="81"/>
      <c r="MZH330" s="81"/>
      <c r="MZI330" s="81"/>
      <c r="MZJ330" s="81"/>
      <c r="MZK330" s="81"/>
      <c r="MZL330" s="81"/>
      <c r="MZM330" s="81"/>
      <c r="MZN330" s="81"/>
      <c r="MZO330" s="81"/>
      <c r="MZP330" s="81"/>
      <c r="MZQ330" s="81"/>
      <c r="MZR330" s="81"/>
      <c r="MZS330" s="81"/>
      <c r="MZT330" s="81"/>
      <c r="MZU330" s="81"/>
      <c r="MZV330" s="81"/>
      <c r="MZW330" s="81"/>
      <c r="MZX330" s="81"/>
      <c r="MZY330" s="81"/>
      <c r="MZZ330" s="81"/>
      <c r="NAA330" s="81"/>
      <c r="NAB330" s="81"/>
      <c r="NAC330" s="81"/>
      <c r="NAD330" s="81"/>
      <c r="NAE330" s="81"/>
      <c r="NAF330" s="81"/>
      <c r="NAG330" s="81"/>
      <c r="NAH330" s="81"/>
      <c r="NAI330" s="81"/>
      <c r="NAJ330" s="81"/>
      <c r="NAK330" s="81"/>
      <c r="NAL330" s="81"/>
      <c r="NAM330" s="81"/>
      <c r="NAN330" s="81"/>
      <c r="NAO330" s="81"/>
      <c r="NAP330" s="81"/>
      <c r="NAQ330" s="81"/>
      <c r="NAR330" s="81"/>
      <c r="NAS330" s="81"/>
      <c r="NAT330" s="81"/>
      <c r="NAU330" s="81"/>
      <c r="NAV330" s="81"/>
      <c r="NAW330" s="81"/>
      <c r="NAX330" s="81"/>
      <c r="NAY330" s="81"/>
      <c r="NAZ330" s="81"/>
      <c r="NBA330" s="81"/>
      <c r="NBB330" s="81"/>
      <c r="NBC330" s="81"/>
      <c r="NBD330" s="81"/>
      <c r="NBE330" s="81"/>
      <c r="NBF330" s="81"/>
      <c r="NBG330" s="81"/>
      <c r="NBH330" s="81"/>
      <c r="NBI330" s="81"/>
      <c r="NBJ330" s="81"/>
      <c r="NBK330" s="81"/>
      <c r="NBL330" s="81"/>
      <c r="NBM330" s="81"/>
      <c r="NBN330" s="81"/>
      <c r="NBO330" s="81"/>
      <c r="NBP330" s="81"/>
      <c r="NBQ330" s="81"/>
      <c r="NBR330" s="81"/>
      <c r="NBS330" s="81"/>
      <c r="NBT330" s="81"/>
      <c r="NBU330" s="81"/>
      <c r="NBV330" s="81"/>
      <c r="NBW330" s="81"/>
      <c r="NBX330" s="81"/>
      <c r="NBY330" s="81"/>
      <c r="NBZ330" s="81"/>
      <c r="NCA330" s="81"/>
      <c r="NCB330" s="81"/>
      <c r="NCC330" s="81"/>
      <c r="NCD330" s="81"/>
      <c r="NCE330" s="81"/>
      <c r="NCF330" s="81"/>
      <c r="NCG330" s="81"/>
      <c r="NCH330" s="81"/>
      <c r="NCI330" s="81"/>
      <c r="NCJ330" s="81"/>
      <c r="NCK330" s="81"/>
      <c r="NCL330" s="81"/>
      <c r="NCM330" s="81"/>
      <c r="NCN330" s="81"/>
      <c r="NCO330" s="81"/>
      <c r="NCP330" s="81"/>
      <c r="NCQ330" s="81"/>
      <c r="NCR330" s="81"/>
      <c r="NCS330" s="81"/>
      <c r="NCT330" s="81"/>
      <c r="NCU330" s="81"/>
      <c r="NCV330" s="81"/>
      <c r="NCW330" s="81"/>
      <c r="NCX330" s="81"/>
      <c r="NCY330" s="81"/>
      <c r="NCZ330" s="81"/>
      <c r="NDA330" s="81"/>
      <c r="NDB330" s="81"/>
      <c r="NDC330" s="81"/>
      <c r="NDD330" s="81"/>
      <c r="NDE330" s="81"/>
      <c r="NDF330" s="81"/>
      <c r="NDG330" s="81"/>
      <c r="NDH330" s="81"/>
      <c r="NDI330" s="81"/>
      <c r="NDJ330" s="81"/>
      <c r="NDK330" s="81"/>
      <c r="NDL330" s="81"/>
      <c r="NDM330" s="81"/>
      <c r="NDN330" s="81"/>
      <c r="NDO330" s="81"/>
      <c r="NDP330" s="81"/>
      <c r="NDQ330" s="81"/>
      <c r="NDR330" s="81"/>
      <c r="NDS330" s="81"/>
      <c r="NDT330" s="81"/>
      <c r="NDU330" s="81"/>
      <c r="NDV330" s="81"/>
      <c r="NDW330" s="81"/>
      <c r="NDX330" s="81"/>
      <c r="NDY330" s="81"/>
      <c r="NDZ330" s="81"/>
      <c r="NEA330" s="81"/>
      <c r="NEB330" s="81"/>
      <c r="NEC330" s="81"/>
      <c r="NED330" s="81"/>
      <c r="NEE330" s="81"/>
      <c r="NEF330" s="81"/>
      <c r="NEG330" s="81"/>
      <c r="NEH330" s="81"/>
      <c r="NEI330" s="81"/>
      <c r="NEJ330" s="81"/>
      <c r="NEK330" s="81"/>
      <c r="NEL330" s="81"/>
      <c r="NEM330" s="81"/>
      <c r="NEN330" s="81"/>
      <c r="NEO330" s="81"/>
      <c r="NEP330" s="81"/>
      <c r="NEQ330" s="81"/>
      <c r="NER330" s="81"/>
      <c r="NES330" s="81"/>
      <c r="NET330" s="81"/>
      <c r="NEU330" s="81"/>
      <c r="NEV330" s="81"/>
      <c r="NEW330" s="81"/>
      <c r="NEX330" s="81"/>
      <c r="NEY330" s="81"/>
      <c r="NEZ330" s="81"/>
      <c r="NFA330" s="81"/>
      <c r="NFB330" s="81"/>
      <c r="NFC330" s="81"/>
      <c r="NFD330" s="81"/>
      <c r="NFE330" s="81"/>
      <c r="NFF330" s="81"/>
      <c r="NFG330" s="81"/>
      <c r="NFH330" s="81"/>
      <c r="NFI330" s="81"/>
      <c r="NFJ330" s="81"/>
      <c r="NFK330" s="81"/>
      <c r="NFL330" s="81"/>
      <c r="NFM330" s="81"/>
      <c r="NFN330" s="81"/>
      <c r="NFO330" s="81"/>
      <c r="NFP330" s="81"/>
      <c r="NFQ330" s="81"/>
      <c r="NFR330" s="81"/>
      <c r="NFS330" s="81"/>
      <c r="NFT330" s="81"/>
      <c r="NFU330" s="81"/>
      <c r="NFV330" s="81"/>
      <c r="NFW330" s="81"/>
      <c r="NFX330" s="81"/>
      <c r="NFY330" s="81"/>
      <c r="NFZ330" s="81"/>
      <c r="NGA330" s="81"/>
      <c r="NGB330" s="81"/>
      <c r="NGC330" s="81"/>
      <c r="NGD330" s="81"/>
      <c r="NGE330" s="81"/>
      <c r="NGF330" s="81"/>
      <c r="NGG330" s="81"/>
      <c r="NGH330" s="81"/>
      <c r="NGI330" s="81"/>
      <c r="NGJ330" s="81"/>
      <c r="NGK330" s="81"/>
      <c r="NGL330" s="81"/>
      <c r="NGM330" s="81"/>
      <c r="NGN330" s="81"/>
      <c r="NGO330" s="81"/>
      <c r="NGP330" s="81"/>
      <c r="NGQ330" s="81"/>
      <c r="NGR330" s="81"/>
      <c r="NGS330" s="81"/>
      <c r="NGT330" s="81"/>
      <c r="NGU330" s="81"/>
      <c r="NGV330" s="81"/>
      <c r="NGW330" s="81"/>
      <c r="NGX330" s="81"/>
      <c r="NGY330" s="81"/>
      <c r="NGZ330" s="81"/>
      <c r="NHA330" s="81"/>
      <c r="NHB330" s="81"/>
      <c r="NHC330" s="81"/>
      <c r="NHD330" s="81"/>
      <c r="NHE330" s="81"/>
      <c r="NHF330" s="81"/>
      <c r="NHG330" s="81"/>
      <c r="NHH330" s="81"/>
      <c r="NHI330" s="81"/>
      <c r="NHJ330" s="81"/>
      <c r="NHK330" s="81"/>
      <c r="NHL330" s="81"/>
      <c r="NHM330" s="81"/>
      <c r="NHN330" s="81"/>
      <c r="NHO330" s="81"/>
      <c r="NHP330" s="81"/>
      <c r="NHQ330" s="81"/>
      <c r="NHR330" s="81"/>
      <c r="NHS330" s="81"/>
      <c r="NHT330" s="81"/>
      <c r="NHU330" s="81"/>
      <c r="NHV330" s="81"/>
      <c r="NHW330" s="81"/>
      <c r="NHX330" s="81"/>
      <c r="NHY330" s="81"/>
      <c r="NHZ330" s="81"/>
      <c r="NIA330" s="81"/>
      <c r="NIB330" s="81"/>
      <c r="NIC330" s="81"/>
      <c r="NID330" s="81"/>
      <c r="NIE330" s="81"/>
      <c r="NIF330" s="81"/>
      <c r="NIG330" s="81"/>
      <c r="NIH330" s="81"/>
      <c r="NII330" s="81"/>
      <c r="NIJ330" s="81"/>
      <c r="NIK330" s="81"/>
      <c r="NIL330" s="81"/>
      <c r="NIM330" s="81"/>
      <c r="NIN330" s="81"/>
      <c r="NIO330" s="81"/>
      <c r="NIP330" s="81"/>
      <c r="NIQ330" s="81"/>
      <c r="NIR330" s="81"/>
      <c r="NIS330" s="81"/>
      <c r="NIT330" s="81"/>
      <c r="NIU330" s="81"/>
      <c r="NIV330" s="81"/>
      <c r="NIW330" s="81"/>
      <c r="NIX330" s="81"/>
      <c r="NIY330" s="81"/>
      <c r="NIZ330" s="81"/>
      <c r="NJA330" s="81"/>
      <c r="NJB330" s="81"/>
      <c r="NJC330" s="81"/>
      <c r="NJD330" s="81"/>
      <c r="NJE330" s="81"/>
      <c r="NJF330" s="81"/>
      <c r="NJG330" s="81"/>
      <c r="NJH330" s="81"/>
      <c r="NJI330" s="81"/>
      <c r="NJJ330" s="81"/>
      <c r="NJK330" s="81"/>
      <c r="NJL330" s="81"/>
      <c r="NJM330" s="81"/>
      <c r="NJN330" s="81"/>
      <c r="NJO330" s="81"/>
      <c r="NJP330" s="81"/>
      <c r="NJQ330" s="81"/>
      <c r="NJR330" s="81"/>
      <c r="NJS330" s="81"/>
      <c r="NJT330" s="81"/>
      <c r="NJU330" s="81"/>
      <c r="NJV330" s="81"/>
      <c r="NJW330" s="81"/>
      <c r="NJX330" s="81"/>
      <c r="NJY330" s="81"/>
      <c r="NJZ330" s="81"/>
      <c r="NKA330" s="81"/>
      <c r="NKB330" s="81"/>
      <c r="NKC330" s="81"/>
      <c r="NKD330" s="81"/>
      <c r="NKE330" s="81"/>
      <c r="NKF330" s="81"/>
      <c r="NKG330" s="81"/>
      <c r="NKH330" s="81"/>
      <c r="NKI330" s="81"/>
      <c r="NKJ330" s="81"/>
      <c r="NKK330" s="81"/>
      <c r="NKL330" s="81"/>
      <c r="NKM330" s="81"/>
      <c r="NKN330" s="81"/>
      <c r="NKO330" s="81"/>
      <c r="NKP330" s="81"/>
      <c r="NKQ330" s="81"/>
      <c r="NKR330" s="81"/>
      <c r="NKS330" s="81"/>
      <c r="NKT330" s="81"/>
      <c r="NKU330" s="81"/>
      <c r="NKV330" s="81"/>
      <c r="NKW330" s="81"/>
      <c r="NKX330" s="81"/>
      <c r="NKY330" s="81"/>
      <c r="NKZ330" s="81"/>
      <c r="NLA330" s="81"/>
      <c r="NLB330" s="81"/>
      <c r="NLC330" s="81"/>
      <c r="NLD330" s="81"/>
      <c r="NLE330" s="81"/>
      <c r="NLF330" s="81"/>
      <c r="NLG330" s="81"/>
      <c r="NLH330" s="81"/>
      <c r="NLI330" s="81"/>
      <c r="NLJ330" s="81"/>
      <c r="NLK330" s="81"/>
      <c r="NLL330" s="81"/>
      <c r="NLM330" s="81"/>
      <c r="NLN330" s="81"/>
      <c r="NLO330" s="81"/>
      <c r="NLP330" s="81"/>
      <c r="NLQ330" s="81"/>
      <c r="NLR330" s="81"/>
      <c r="NLS330" s="81"/>
      <c r="NLT330" s="81"/>
      <c r="NLU330" s="81"/>
      <c r="NLV330" s="81"/>
      <c r="NLW330" s="81"/>
      <c r="NLX330" s="81"/>
      <c r="NLY330" s="81"/>
      <c r="NLZ330" s="81"/>
      <c r="NMA330" s="81"/>
      <c r="NMB330" s="81"/>
      <c r="NMC330" s="81"/>
      <c r="NMD330" s="81"/>
      <c r="NME330" s="81"/>
      <c r="NMF330" s="81"/>
      <c r="NMG330" s="81"/>
      <c r="NMH330" s="81"/>
      <c r="NMI330" s="81"/>
      <c r="NMJ330" s="81"/>
      <c r="NMK330" s="81"/>
      <c r="NML330" s="81"/>
      <c r="NMM330" s="81"/>
      <c r="NMN330" s="81"/>
      <c r="NMO330" s="81"/>
      <c r="NMP330" s="81"/>
      <c r="NMQ330" s="81"/>
      <c r="NMR330" s="81"/>
      <c r="NMS330" s="81"/>
      <c r="NMT330" s="81"/>
      <c r="NMU330" s="81"/>
      <c r="NMV330" s="81"/>
      <c r="NMW330" s="81"/>
      <c r="NMX330" s="81"/>
      <c r="NMY330" s="81"/>
      <c r="NMZ330" s="81"/>
      <c r="NNA330" s="81"/>
      <c r="NNB330" s="81"/>
      <c r="NNC330" s="81"/>
      <c r="NND330" s="81"/>
      <c r="NNE330" s="81"/>
      <c r="NNF330" s="81"/>
      <c r="NNG330" s="81"/>
      <c r="NNH330" s="81"/>
      <c r="NNI330" s="81"/>
      <c r="NNJ330" s="81"/>
      <c r="NNK330" s="81"/>
      <c r="NNL330" s="81"/>
      <c r="NNM330" s="81"/>
      <c r="NNN330" s="81"/>
      <c r="NNO330" s="81"/>
      <c r="NNP330" s="81"/>
      <c r="NNQ330" s="81"/>
      <c r="NNR330" s="81"/>
      <c r="NNS330" s="81"/>
      <c r="NNT330" s="81"/>
      <c r="NNU330" s="81"/>
      <c r="NNV330" s="81"/>
      <c r="NNW330" s="81"/>
      <c r="NNX330" s="81"/>
      <c r="NNY330" s="81"/>
      <c r="NNZ330" s="81"/>
      <c r="NOA330" s="81"/>
      <c r="NOB330" s="81"/>
      <c r="NOC330" s="81"/>
      <c r="NOD330" s="81"/>
      <c r="NOE330" s="81"/>
      <c r="NOF330" s="81"/>
      <c r="NOG330" s="81"/>
      <c r="NOH330" s="81"/>
      <c r="NOI330" s="81"/>
      <c r="NOJ330" s="81"/>
      <c r="NOK330" s="81"/>
      <c r="NOL330" s="81"/>
      <c r="NOM330" s="81"/>
      <c r="NON330" s="81"/>
      <c r="NOO330" s="81"/>
      <c r="NOP330" s="81"/>
      <c r="NOQ330" s="81"/>
      <c r="NOR330" s="81"/>
      <c r="NOS330" s="81"/>
      <c r="NOT330" s="81"/>
      <c r="NOU330" s="81"/>
      <c r="NOV330" s="81"/>
      <c r="NOW330" s="81"/>
      <c r="NOX330" s="81"/>
      <c r="NOY330" s="81"/>
      <c r="NOZ330" s="81"/>
      <c r="NPA330" s="81"/>
      <c r="NPB330" s="81"/>
      <c r="NPC330" s="81"/>
      <c r="NPD330" s="81"/>
      <c r="NPE330" s="81"/>
      <c r="NPF330" s="81"/>
      <c r="NPG330" s="81"/>
      <c r="NPH330" s="81"/>
      <c r="NPI330" s="81"/>
      <c r="NPJ330" s="81"/>
      <c r="NPK330" s="81"/>
      <c r="NPL330" s="81"/>
      <c r="NPM330" s="81"/>
      <c r="NPN330" s="81"/>
      <c r="NPO330" s="81"/>
      <c r="NPP330" s="81"/>
      <c r="NPQ330" s="81"/>
      <c r="NPR330" s="81"/>
      <c r="NPS330" s="81"/>
      <c r="NPT330" s="81"/>
      <c r="NPU330" s="81"/>
      <c r="NPV330" s="81"/>
      <c r="NPW330" s="81"/>
      <c r="NPX330" s="81"/>
      <c r="NPY330" s="81"/>
      <c r="NPZ330" s="81"/>
      <c r="NQA330" s="81"/>
      <c r="NQB330" s="81"/>
      <c r="NQC330" s="81"/>
      <c r="NQD330" s="81"/>
      <c r="NQE330" s="81"/>
      <c r="NQF330" s="81"/>
      <c r="NQG330" s="81"/>
      <c r="NQH330" s="81"/>
      <c r="NQI330" s="81"/>
      <c r="NQJ330" s="81"/>
      <c r="NQK330" s="81"/>
      <c r="NQL330" s="81"/>
      <c r="NQM330" s="81"/>
      <c r="NQN330" s="81"/>
      <c r="NQO330" s="81"/>
      <c r="NQP330" s="81"/>
      <c r="NQQ330" s="81"/>
      <c r="NQR330" s="81"/>
      <c r="NQS330" s="81"/>
      <c r="NQT330" s="81"/>
      <c r="NQU330" s="81"/>
      <c r="NQV330" s="81"/>
      <c r="NQW330" s="81"/>
      <c r="NQX330" s="81"/>
      <c r="NQY330" s="81"/>
      <c r="NQZ330" s="81"/>
      <c r="NRA330" s="81"/>
      <c r="NRB330" s="81"/>
      <c r="NRC330" s="81"/>
      <c r="NRD330" s="81"/>
      <c r="NRE330" s="81"/>
      <c r="NRF330" s="81"/>
      <c r="NRG330" s="81"/>
      <c r="NRH330" s="81"/>
      <c r="NRI330" s="81"/>
      <c r="NRJ330" s="81"/>
      <c r="NRK330" s="81"/>
      <c r="NRL330" s="81"/>
      <c r="NRM330" s="81"/>
      <c r="NRN330" s="81"/>
      <c r="NRO330" s="81"/>
      <c r="NRP330" s="81"/>
      <c r="NRQ330" s="81"/>
      <c r="NRR330" s="81"/>
      <c r="NRS330" s="81"/>
      <c r="NRT330" s="81"/>
      <c r="NRU330" s="81"/>
      <c r="NRV330" s="81"/>
      <c r="NRW330" s="81"/>
      <c r="NRX330" s="81"/>
      <c r="NRY330" s="81"/>
      <c r="NRZ330" s="81"/>
      <c r="NSA330" s="81"/>
      <c r="NSB330" s="81"/>
      <c r="NSC330" s="81"/>
      <c r="NSD330" s="81"/>
      <c r="NSE330" s="81"/>
      <c r="NSF330" s="81"/>
      <c r="NSG330" s="81"/>
      <c r="NSH330" s="81"/>
      <c r="NSI330" s="81"/>
      <c r="NSJ330" s="81"/>
      <c r="NSK330" s="81"/>
      <c r="NSL330" s="81"/>
      <c r="NSM330" s="81"/>
      <c r="NSN330" s="81"/>
      <c r="NSO330" s="81"/>
      <c r="NSP330" s="81"/>
      <c r="NSQ330" s="81"/>
      <c r="NSR330" s="81"/>
      <c r="NSS330" s="81"/>
      <c r="NST330" s="81"/>
      <c r="NSU330" s="81"/>
      <c r="NSV330" s="81"/>
      <c r="NSW330" s="81"/>
      <c r="NSX330" s="81"/>
      <c r="NSY330" s="81"/>
      <c r="NSZ330" s="81"/>
      <c r="NTA330" s="81"/>
      <c r="NTB330" s="81"/>
      <c r="NTC330" s="81"/>
      <c r="NTD330" s="81"/>
      <c r="NTE330" s="81"/>
      <c r="NTF330" s="81"/>
      <c r="NTG330" s="81"/>
      <c r="NTH330" s="81"/>
      <c r="NTI330" s="81"/>
      <c r="NTJ330" s="81"/>
      <c r="NTK330" s="81"/>
      <c r="NTL330" s="81"/>
      <c r="NTM330" s="81"/>
      <c r="NTN330" s="81"/>
      <c r="NTO330" s="81"/>
      <c r="NTP330" s="81"/>
      <c r="NTQ330" s="81"/>
      <c r="NTR330" s="81"/>
      <c r="NTS330" s="81"/>
      <c r="NTT330" s="81"/>
      <c r="NTU330" s="81"/>
      <c r="NTV330" s="81"/>
      <c r="NTW330" s="81"/>
      <c r="NTX330" s="81"/>
      <c r="NTY330" s="81"/>
      <c r="NTZ330" s="81"/>
      <c r="NUA330" s="81"/>
      <c r="NUB330" s="81"/>
      <c r="NUC330" s="81"/>
      <c r="NUD330" s="81"/>
      <c r="NUE330" s="81"/>
      <c r="NUF330" s="81"/>
      <c r="NUG330" s="81"/>
      <c r="NUH330" s="81"/>
      <c r="NUI330" s="81"/>
      <c r="NUJ330" s="81"/>
      <c r="NUK330" s="81"/>
      <c r="NUL330" s="81"/>
      <c r="NUM330" s="81"/>
      <c r="NUN330" s="81"/>
      <c r="NUO330" s="81"/>
      <c r="NUP330" s="81"/>
      <c r="NUQ330" s="81"/>
      <c r="NUR330" s="81"/>
      <c r="NUS330" s="81"/>
      <c r="NUT330" s="81"/>
      <c r="NUU330" s="81"/>
      <c r="NUV330" s="81"/>
      <c r="NUW330" s="81"/>
      <c r="NUX330" s="81"/>
      <c r="NUY330" s="81"/>
      <c r="NUZ330" s="81"/>
      <c r="NVA330" s="81"/>
      <c r="NVB330" s="81"/>
      <c r="NVC330" s="81"/>
      <c r="NVD330" s="81"/>
      <c r="NVE330" s="81"/>
      <c r="NVF330" s="81"/>
      <c r="NVG330" s="81"/>
      <c r="NVH330" s="81"/>
      <c r="NVI330" s="81"/>
      <c r="NVJ330" s="81"/>
      <c r="NVK330" s="81"/>
      <c r="NVL330" s="81"/>
      <c r="NVM330" s="81"/>
      <c r="NVN330" s="81"/>
      <c r="NVO330" s="81"/>
      <c r="NVP330" s="81"/>
      <c r="NVQ330" s="81"/>
      <c r="NVR330" s="81"/>
      <c r="NVS330" s="81"/>
      <c r="NVT330" s="81"/>
      <c r="NVU330" s="81"/>
      <c r="NVV330" s="81"/>
      <c r="NVW330" s="81"/>
      <c r="NVX330" s="81"/>
      <c r="NVY330" s="81"/>
      <c r="NVZ330" s="81"/>
      <c r="NWA330" s="81"/>
      <c r="NWB330" s="81"/>
      <c r="NWC330" s="81"/>
      <c r="NWD330" s="81"/>
      <c r="NWE330" s="81"/>
      <c r="NWF330" s="81"/>
      <c r="NWG330" s="81"/>
      <c r="NWH330" s="81"/>
      <c r="NWI330" s="81"/>
      <c r="NWJ330" s="81"/>
      <c r="NWK330" s="81"/>
      <c r="NWL330" s="81"/>
      <c r="NWM330" s="81"/>
      <c r="NWN330" s="81"/>
      <c r="NWO330" s="81"/>
      <c r="NWP330" s="81"/>
      <c r="NWQ330" s="81"/>
      <c r="NWR330" s="81"/>
      <c r="NWS330" s="81"/>
      <c r="NWT330" s="81"/>
      <c r="NWU330" s="81"/>
      <c r="NWV330" s="81"/>
      <c r="NWW330" s="81"/>
      <c r="NWX330" s="81"/>
      <c r="NWY330" s="81"/>
      <c r="NWZ330" s="81"/>
      <c r="NXA330" s="81"/>
      <c r="NXB330" s="81"/>
      <c r="NXC330" s="81"/>
      <c r="NXD330" s="81"/>
      <c r="NXE330" s="81"/>
      <c r="NXF330" s="81"/>
      <c r="NXG330" s="81"/>
      <c r="NXH330" s="81"/>
      <c r="NXI330" s="81"/>
      <c r="NXJ330" s="81"/>
      <c r="NXK330" s="81"/>
      <c r="NXL330" s="81"/>
      <c r="NXM330" s="81"/>
      <c r="NXN330" s="81"/>
      <c r="NXO330" s="81"/>
      <c r="NXP330" s="81"/>
      <c r="NXQ330" s="81"/>
      <c r="NXR330" s="81"/>
      <c r="NXS330" s="81"/>
      <c r="NXT330" s="81"/>
      <c r="NXU330" s="81"/>
      <c r="NXV330" s="81"/>
      <c r="NXW330" s="81"/>
      <c r="NXX330" s="81"/>
      <c r="NXY330" s="81"/>
      <c r="NXZ330" s="81"/>
      <c r="NYA330" s="81"/>
      <c r="NYB330" s="81"/>
      <c r="NYC330" s="81"/>
      <c r="NYD330" s="81"/>
      <c r="NYE330" s="81"/>
      <c r="NYF330" s="81"/>
      <c r="NYG330" s="81"/>
      <c r="NYH330" s="81"/>
      <c r="NYI330" s="81"/>
      <c r="NYJ330" s="81"/>
      <c r="NYK330" s="81"/>
      <c r="NYL330" s="81"/>
      <c r="NYM330" s="81"/>
      <c r="NYN330" s="81"/>
      <c r="NYO330" s="81"/>
      <c r="NYP330" s="81"/>
      <c r="NYQ330" s="81"/>
      <c r="NYR330" s="81"/>
      <c r="NYS330" s="81"/>
      <c r="NYT330" s="81"/>
      <c r="NYU330" s="81"/>
      <c r="NYV330" s="81"/>
      <c r="NYW330" s="81"/>
      <c r="NYX330" s="81"/>
      <c r="NYY330" s="81"/>
      <c r="NYZ330" s="81"/>
      <c r="NZA330" s="81"/>
      <c r="NZB330" s="81"/>
      <c r="NZC330" s="81"/>
      <c r="NZD330" s="81"/>
      <c r="NZE330" s="81"/>
      <c r="NZF330" s="81"/>
      <c r="NZG330" s="81"/>
      <c r="NZH330" s="81"/>
      <c r="NZI330" s="81"/>
      <c r="NZJ330" s="81"/>
      <c r="NZK330" s="81"/>
      <c r="NZL330" s="81"/>
      <c r="NZM330" s="81"/>
      <c r="NZN330" s="81"/>
      <c r="NZO330" s="81"/>
      <c r="NZP330" s="81"/>
      <c r="NZQ330" s="81"/>
      <c r="NZR330" s="81"/>
      <c r="NZS330" s="81"/>
      <c r="NZT330" s="81"/>
      <c r="NZU330" s="81"/>
      <c r="NZV330" s="81"/>
      <c r="NZW330" s="81"/>
      <c r="NZX330" s="81"/>
      <c r="NZY330" s="81"/>
      <c r="NZZ330" s="81"/>
      <c r="OAA330" s="81"/>
      <c r="OAB330" s="81"/>
      <c r="OAC330" s="81"/>
      <c r="OAD330" s="81"/>
      <c r="OAE330" s="81"/>
      <c r="OAF330" s="81"/>
      <c r="OAG330" s="81"/>
      <c r="OAH330" s="81"/>
      <c r="OAI330" s="81"/>
      <c r="OAJ330" s="81"/>
      <c r="OAK330" s="81"/>
      <c r="OAL330" s="81"/>
      <c r="OAM330" s="81"/>
      <c r="OAN330" s="81"/>
      <c r="OAO330" s="81"/>
      <c r="OAP330" s="81"/>
      <c r="OAQ330" s="81"/>
      <c r="OAR330" s="81"/>
      <c r="OAS330" s="81"/>
      <c r="OAT330" s="81"/>
      <c r="OAU330" s="81"/>
      <c r="OAV330" s="81"/>
      <c r="OAW330" s="81"/>
      <c r="OAX330" s="81"/>
      <c r="OAY330" s="81"/>
      <c r="OAZ330" s="81"/>
      <c r="OBA330" s="81"/>
      <c r="OBB330" s="81"/>
      <c r="OBC330" s="81"/>
      <c r="OBD330" s="81"/>
      <c r="OBE330" s="81"/>
      <c r="OBF330" s="81"/>
      <c r="OBG330" s="81"/>
      <c r="OBH330" s="81"/>
      <c r="OBI330" s="81"/>
      <c r="OBJ330" s="81"/>
      <c r="OBK330" s="81"/>
      <c r="OBL330" s="81"/>
      <c r="OBM330" s="81"/>
      <c r="OBN330" s="81"/>
      <c r="OBO330" s="81"/>
      <c r="OBP330" s="81"/>
      <c r="OBQ330" s="81"/>
      <c r="OBR330" s="81"/>
      <c r="OBS330" s="81"/>
      <c r="OBT330" s="81"/>
      <c r="OBU330" s="81"/>
      <c r="OBV330" s="81"/>
      <c r="OBW330" s="81"/>
      <c r="OBX330" s="81"/>
      <c r="OBY330" s="81"/>
      <c r="OBZ330" s="81"/>
      <c r="OCA330" s="81"/>
      <c r="OCB330" s="81"/>
      <c r="OCC330" s="81"/>
      <c r="OCD330" s="81"/>
      <c r="OCE330" s="81"/>
      <c r="OCF330" s="81"/>
      <c r="OCG330" s="81"/>
      <c r="OCH330" s="81"/>
      <c r="OCI330" s="81"/>
      <c r="OCJ330" s="81"/>
      <c r="OCK330" s="81"/>
      <c r="OCL330" s="81"/>
      <c r="OCM330" s="81"/>
      <c r="OCN330" s="81"/>
      <c r="OCO330" s="81"/>
      <c r="OCP330" s="81"/>
      <c r="OCQ330" s="81"/>
      <c r="OCR330" s="81"/>
      <c r="OCS330" s="81"/>
      <c r="OCT330" s="81"/>
      <c r="OCU330" s="81"/>
      <c r="OCV330" s="81"/>
      <c r="OCW330" s="81"/>
      <c r="OCX330" s="81"/>
      <c r="OCY330" s="81"/>
      <c r="OCZ330" s="81"/>
      <c r="ODA330" s="81"/>
      <c r="ODB330" s="81"/>
      <c r="ODC330" s="81"/>
      <c r="ODD330" s="81"/>
      <c r="ODE330" s="81"/>
      <c r="ODF330" s="81"/>
      <c r="ODG330" s="81"/>
      <c r="ODH330" s="81"/>
      <c r="ODI330" s="81"/>
      <c r="ODJ330" s="81"/>
      <c r="ODK330" s="81"/>
      <c r="ODL330" s="81"/>
      <c r="ODM330" s="81"/>
      <c r="ODN330" s="81"/>
      <c r="ODO330" s="81"/>
      <c r="ODP330" s="81"/>
      <c r="ODQ330" s="81"/>
      <c r="ODR330" s="81"/>
      <c r="ODS330" s="81"/>
      <c r="ODT330" s="81"/>
      <c r="ODU330" s="81"/>
      <c r="ODV330" s="81"/>
      <c r="ODW330" s="81"/>
      <c r="ODX330" s="81"/>
      <c r="ODY330" s="81"/>
      <c r="ODZ330" s="81"/>
      <c r="OEA330" s="81"/>
      <c r="OEB330" s="81"/>
      <c r="OEC330" s="81"/>
      <c r="OED330" s="81"/>
      <c r="OEE330" s="81"/>
      <c r="OEF330" s="81"/>
      <c r="OEG330" s="81"/>
      <c r="OEH330" s="81"/>
      <c r="OEI330" s="81"/>
      <c r="OEJ330" s="81"/>
      <c r="OEK330" s="81"/>
      <c r="OEL330" s="81"/>
      <c r="OEM330" s="81"/>
      <c r="OEN330" s="81"/>
      <c r="OEO330" s="81"/>
      <c r="OEP330" s="81"/>
      <c r="OEQ330" s="81"/>
      <c r="OER330" s="81"/>
      <c r="OES330" s="81"/>
      <c r="OET330" s="81"/>
      <c r="OEU330" s="81"/>
      <c r="OEV330" s="81"/>
      <c r="OEW330" s="81"/>
      <c r="OEX330" s="81"/>
      <c r="OEY330" s="81"/>
      <c r="OEZ330" s="81"/>
      <c r="OFA330" s="81"/>
      <c r="OFB330" s="81"/>
      <c r="OFC330" s="81"/>
      <c r="OFD330" s="81"/>
      <c r="OFE330" s="81"/>
      <c r="OFF330" s="81"/>
      <c r="OFG330" s="81"/>
      <c r="OFH330" s="81"/>
      <c r="OFI330" s="81"/>
      <c r="OFJ330" s="81"/>
      <c r="OFK330" s="81"/>
      <c r="OFL330" s="81"/>
      <c r="OFM330" s="81"/>
      <c r="OFN330" s="81"/>
      <c r="OFO330" s="81"/>
      <c r="OFP330" s="81"/>
      <c r="OFQ330" s="81"/>
      <c r="OFR330" s="81"/>
      <c r="OFS330" s="81"/>
      <c r="OFT330" s="81"/>
      <c r="OFU330" s="81"/>
      <c r="OFV330" s="81"/>
      <c r="OFW330" s="81"/>
      <c r="OFX330" s="81"/>
      <c r="OFY330" s="81"/>
      <c r="OFZ330" s="81"/>
      <c r="OGA330" s="81"/>
      <c r="OGB330" s="81"/>
      <c r="OGC330" s="81"/>
      <c r="OGD330" s="81"/>
      <c r="OGE330" s="81"/>
      <c r="OGF330" s="81"/>
      <c r="OGG330" s="81"/>
      <c r="OGH330" s="81"/>
      <c r="OGI330" s="81"/>
      <c r="OGJ330" s="81"/>
      <c r="OGK330" s="81"/>
      <c r="OGL330" s="81"/>
      <c r="OGM330" s="81"/>
      <c r="OGN330" s="81"/>
      <c r="OGO330" s="81"/>
      <c r="OGP330" s="81"/>
      <c r="OGQ330" s="81"/>
      <c r="OGR330" s="81"/>
      <c r="OGS330" s="81"/>
      <c r="OGT330" s="81"/>
      <c r="OGU330" s="81"/>
      <c r="OGV330" s="81"/>
      <c r="OGW330" s="81"/>
      <c r="OGX330" s="81"/>
      <c r="OGY330" s="81"/>
      <c r="OGZ330" s="81"/>
      <c r="OHA330" s="81"/>
      <c r="OHB330" s="81"/>
      <c r="OHC330" s="81"/>
      <c r="OHD330" s="81"/>
      <c r="OHE330" s="81"/>
      <c r="OHF330" s="81"/>
      <c r="OHG330" s="81"/>
      <c r="OHH330" s="81"/>
      <c r="OHI330" s="81"/>
      <c r="OHJ330" s="81"/>
      <c r="OHK330" s="81"/>
      <c r="OHL330" s="81"/>
      <c r="OHM330" s="81"/>
      <c r="OHN330" s="81"/>
      <c r="OHO330" s="81"/>
      <c r="OHP330" s="81"/>
      <c r="OHQ330" s="81"/>
      <c r="OHR330" s="81"/>
      <c r="OHS330" s="81"/>
      <c r="OHT330" s="81"/>
      <c r="OHU330" s="81"/>
      <c r="OHV330" s="81"/>
      <c r="OHW330" s="81"/>
      <c r="OHX330" s="81"/>
      <c r="OHY330" s="81"/>
      <c r="OHZ330" s="81"/>
      <c r="OIA330" s="81"/>
      <c r="OIB330" s="81"/>
      <c r="OIC330" s="81"/>
      <c r="OID330" s="81"/>
      <c r="OIE330" s="81"/>
      <c r="OIF330" s="81"/>
      <c r="OIG330" s="81"/>
      <c r="OIH330" s="81"/>
      <c r="OII330" s="81"/>
      <c r="OIJ330" s="81"/>
      <c r="OIK330" s="81"/>
      <c r="OIL330" s="81"/>
      <c r="OIM330" s="81"/>
      <c r="OIN330" s="81"/>
      <c r="OIO330" s="81"/>
      <c r="OIP330" s="81"/>
      <c r="OIQ330" s="81"/>
      <c r="OIR330" s="81"/>
      <c r="OIS330" s="81"/>
      <c r="OIT330" s="81"/>
      <c r="OIU330" s="81"/>
      <c r="OIV330" s="81"/>
      <c r="OIW330" s="81"/>
      <c r="OIX330" s="81"/>
      <c r="OIY330" s="81"/>
      <c r="OIZ330" s="81"/>
      <c r="OJA330" s="81"/>
      <c r="OJB330" s="81"/>
      <c r="OJC330" s="81"/>
      <c r="OJD330" s="81"/>
      <c r="OJE330" s="81"/>
      <c r="OJF330" s="81"/>
      <c r="OJG330" s="81"/>
      <c r="OJH330" s="81"/>
      <c r="OJI330" s="81"/>
      <c r="OJJ330" s="81"/>
      <c r="OJK330" s="81"/>
      <c r="OJL330" s="81"/>
      <c r="OJM330" s="81"/>
      <c r="OJN330" s="81"/>
      <c r="OJO330" s="81"/>
      <c r="OJP330" s="81"/>
      <c r="OJQ330" s="81"/>
      <c r="OJR330" s="81"/>
      <c r="OJS330" s="81"/>
      <c r="OJT330" s="81"/>
      <c r="OJU330" s="81"/>
      <c r="OJV330" s="81"/>
      <c r="OJW330" s="81"/>
      <c r="OJX330" s="81"/>
      <c r="OJY330" s="81"/>
      <c r="OJZ330" s="81"/>
      <c r="OKA330" s="81"/>
      <c r="OKB330" s="81"/>
      <c r="OKC330" s="81"/>
      <c r="OKD330" s="81"/>
      <c r="OKE330" s="81"/>
      <c r="OKF330" s="81"/>
      <c r="OKG330" s="81"/>
      <c r="OKH330" s="81"/>
      <c r="OKI330" s="81"/>
      <c r="OKJ330" s="81"/>
      <c r="OKK330" s="81"/>
      <c r="OKL330" s="81"/>
      <c r="OKM330" s="81"/>
      <c r="OKN330" s="81"/>
      <c r="OKO330" s="81"/>
      <c r="OKP330" s="81"/>
      <c r="OKQ330" s="81"/>
      <c r="OKR330" s="81"/>
      <c r="OKS330" s="81"/>
      <c r="OKT330" s="81"/>
      <c r="OKU330" s="81"/>
      <c r="OKV330" s="81"/>
      <c r="OKW330" s="81"/>
      <c r="OKX330" s="81"/>
      <c r="OKY330" s="81"/>
      <c r="OKZ330" s="81"/>
      <c r="OLA330" s="81"/>
      <c r="OLB330" s="81"/>
      <c r="OLC330" s="81"/>
      <c r="OLD330" s="81"/>
      <c r="OLE330" s="81"/>
      <c r="OLF330" s="81"/>
      <c r="OLG330" s="81"/>
      <c r="OLH330" s="81"/>
      <c r="OLI330" s="81"/>
      <c r="OLJ330" s="81"/>
      <c r="OLK330" s="81"/>
      <c r="OLL330" s="81"/>
      <c r="OLM330" s="81"/>
      <c r="OLN330" s="81"/>
      <c r="OLO330" s="81"/>
      <c r="OLP330" s="81"/>
      <c r="OLQ330" s="81"/>
      <c r="OLR330" s="81"/>
      <c r="OLS330" s="81"/>
      <c r="OLT330" s="81"/>
      <c r="OLU330" s="81"/>
      <c r="OLV330" s="81"/>
      <c r="OLW330" s="81"/>
      <c r="OLX330" s="81"/>
      <c r="OLY330" s="81"/>
      <c r="OLZ330" s="81"/>
      <c r="OMA330" s="81"/>
      <c r="OMB330" s="81"/>
      <c r="OMC330" s="81"/>
      <c r="OMD330" s="81"/>
      <c r="OME330" s="81"/>
      <c r="OMF330" s="81"/>
      <c r="OMG330" s="81"/>
      <c r="OMH330" s="81"/>
      <c r="OMI330" s="81"/>
      <c r="OMJ330" s="81"/>
      <c r="OMK330" s="81"/>
      <c r="OML330" s="81"/>
      <c r="OMM330" s="81"/>
      <c r="OMN330" s="81"/>
      <c r="OMO330" s="81"/>
      <c r="OMP330" s="81"/>
      <c r="OMQ330" s="81"/>
      <c r="OMR330" s="81"/>
      <c r="OMS330" s="81"/>
      <c r="OMT330" s="81"/>
      <c r="OMU330" s="81"/>
      <c r="OMV330" s="81"/>
      <c r="OMW330" s="81"/>
      <c r="OMX330" s="81"/>
      <c r="OMY330" s="81"/>
      <c r="OMZ330" s="81"/>
      <c r="ONA330" s="81"/>
      <c r="ONB330" s="81"/>
      <c r="ONC330" s="81"/>
      <c r="OND330" s="81"/>
      <c r="ONE330" s="81"/>
      <c r="ONF330" s="81"/>
      <c r="ONG330" s="81"/>
      <c r="ONH330" s="81"/>
      <c r="ONI330" s="81"/>
      <c r="ONJ330" s="81"/>
      <c r="ONK330" s="81"/>
      <c r="ONL330" s="81"/>
      <c r="ONM330" s="81"/>
      <c r="ONN330" s="81"/>
      <c r="ONO330" s="81"/>
      <c r="ONP330" s="81"/>
      <c r="ONQ330" s="81"/>
      <c r="ONR330" s="81"/>
      <c r="ONS330" s="81"/>
      <c r="ONT330" s="81"/>
      <c r="ONU330" s="81"/>
      <c r="ONV330" s="81"/>
      <c r="ONW330" s="81"/>
      <c r="ONX330" s="81"/>
      <c r="ONY330" s="81"/>
      <c r="ONZ330" s="81"/>
      <c r="OOA330" s="81"/>
      <c r="OOB330" s="81"/>
      <c r="OOC330" s="81"/>
      <c r="OOD330" s="81"/>
      <c r="OOE330" s="81"/>
      <c r="OOF330" s="81"/>
      <c r="OOG330" s="81"/>
      <c r="OOH330" s="81"/>
      <c r="OOI330" s="81"/>
      <c r="OOJ330" s="81"/>
      <c r="OOK330" s="81"/>
      <c r="OOL330" s="81"/>
      <c r="OOM330" s="81"/>
      <c r="OON330" s="81"/>
      <c r="OOO330" s="81"/>
      <c r="OOP330" s="81"/>
      <c r="OOQ330" s="81"/>
      <c r="OOR330" s="81"/>
      <c r="OOS330" s="81"/>
      <c r="OOT330" s="81"/>
      <c r="OOU330" s="81"/>
      <c r="OOV330" s="81"/>
      <c r="OOW330" s="81"/>
      <c r="OOX330" s="81"/>
      <c r="OOY330" s="81"/>
      <c r="OOZ330" s="81"/>
      <c r="OPA330" s="81"/>
      <c r="OPB330" s="81"/>
      <c r="OPC330" s="81"/>
      <c r="OPD330" s="81"/>
      <c r="OPE330" s="81"/>
      <c r="OPF330" s="81"/>
      <c r="OPG330" s="81"/>
      <c r="OPH330" s="81"/>
      <c r="OPI330" s="81"/>
      <c r="OPJ330" s="81"/>
      <c r="OPK330" s="81"/>
      <c r="OPL330" s="81"/>
      <c r="OPM330" s="81"/>
      <c r="OPN330" s="81"/>
      <c r="OPO330" s="81"/>
      <c r="OPP330" s="81"/>
      <c r="OPQ330" s="81"/>
      <c r="OPR330" s="81"/>
      <c r="OPS330" s="81"/>
      <c r="OPT330" s="81"/>
      <c r="OPU330" s="81"/>
      <c r="OPV330" s="81"/>
      <c r="OPW330" s="81"/>
      <c r="OPX330" s="81"/>
      <c r="OPY330" s="81"/>
      <c r="OPZ330" s="81"/>
      <c r="OQA330" s="81"/>
      <c r="OQB330" s="81"/>
      <c r="OQC330" s="81"/>
      <c r="OQD330" s="81"/>
      <c r="OQE330" s="81"/>
      <c r="OQF330" s="81"/>
      <c r="OQG330" s="81"/>
      <c r="OQH330" s="81"/>
      <c r="OQI330" s="81"/>
      <c r="OQJ330" s="81"/>
      <c r="OQK330" s="81"/>
      <c r="OQL330" s="81"/>
      <c r="OQM330" s="81"/>
      <c r="OQN330" s="81"/>
      <c r="OQO330" s="81"/>
      <c r="OQP330" s="81"/>
      <c r="OQQ330" s="81"/>
      <c r="OQR330" s="81"/>
      <c r="OQS330" s="81"/>
      <c r="OQT330" s="81"/>
      <c r="OQU330" s="81"/>
      <c r="OQV330" s="81"/>
      <c r="OQW330" s="81"/>
      <c r="OQX330" s="81"/>
      <c r="OQY330" s="81"/>
      <c r="OQZ330" s="81"/>
      <c r="ORA330" s="81"/>
      <c r="ORB330" s="81"/>
      <c r="ORC330" s="81"/>
      <c r="ORD330" s="81"/>
      <c r="ORE330" s="81"/>
      <c r="ORF330" s="81"/>
      <c r="ORG330" s="81"/>
      <c r="ORH330" s="81"/>
      <c r="ORI330" s="81"/>
      <c r="ORJ330" s="81"/>
      <c r="ORK330" s="81"/>
      <c r="ORL330" s="81"/>
      <c r="ORM330" s="81"/>
      <c r="ORN330" s="81"/>
      <c r="ORO330" s="81"/>
      <c r="ORP330" s="81"/>
      <c r="ORQ330" s="81"/>
      <c r="ORR330" s="81"/>
      <c r="ORS330" s="81"/>
      <c r="ORT330" s="81"/>
      <c r="ORU330" s="81"/>
      <c r="ORV330" s="81"/>
      <c r="ORW330" s="81"/>
      <c r="ORX330" s="81"/>
      <c r="ORY330" s="81"/>
      <c r="ORZ330" s="81"/>
      <c r="OSA330" s="81"/>
      <c r="OSB330" s="81"/>
      <c r="OSC330" s="81"/>
      <c r="OSD330" s="81"/>
      <c r="OSE330" s="81"/>
      <c r="OSF330" s="81"/>
      <c r="OSG330" s="81"/>
      <c r="OSH330" s="81"/>
      <c r="OSI330" s="81"/>
      <c r="OSJ330" s="81"/>
      <c r="OSK330" s="81"/>
      <c r="OSL330" s="81"/>
      <c r="OSM330" s="81"/>
      <c r="OSN330" s="81"/>
      <c r="OSO330" s="81"/>
      <c r="OSP330" s="81"/>
      <c r="OSQ330" s="81"/>
      <c r="OSR330" s="81"/>
      <c r="OSS330" s="81"/>
      <c r="OST330" s="81"/>
      <c r="OSU330" s="81"/>
      <c r="OSV330" s="81"/>
      <c r="OSW330" s="81"/>
      <c r="OSX330" s="81"/>
      <c r="OSY330" s="81"/>
      <c r="OSZ330" s="81"/>
      <c r="OTA330" s="81"/>
      <c r="OTB330" s="81"/>
      <c r="OTC330" s="81"/>
      <c r="OTD330" s="81"/>
      <c r="OTE330" s="81"/>
      <c r="OTF330" s="81"/>
      <c r="OTG330" s="81"/>
      <c r="OTH330" s="81"/>
      <c r="OTI330" s="81"/>
      <c r="OTJ330" s="81"/>
      <c r="OTK330" s="81"/>
      <c r="OTL330" s="81"/>
      <c r="OTM330" s="81"/>
      <c r="OTN330" s="81"/>
      <c r="OTO330" s="81"/>
      <c r="OTP330" s="81"/>
      <c r="OTQ330" s="81"/>
      <c r="OTR330" s="81"/>
      <c r="OTS330" s="81"/>
      <c r="OTT330" s="81"/>
      <c r="OTU330" s="81"/>
      <c r="OTV330" s="81"/>
      <c r="OTW330" s="81"/>
      <c r="OTX330" s="81"/>
      <c r="OTY330" s="81"/>
      <c r="OTZ330" s="81"/>
      <c r="OUA330" s="81"/>
      <c r="OUB330" s="81"/>
      <c r="OUC330" s="81"/>
      <c r="OUD330" s="81"/>
      <c r="OUE330" s="81"/>
      <c r="OUF330" s="81"/>
      <c r="OUG330" s="81"/>
      <c r="OUH330" s="81"/>
      <c r="OUI330" s="81"/>
      <c r="OUJ330" s="81"/>
      <c r="OUK330" s="81"/>
      <c r="OUL330" s="81"/>
      <c r="OUM330" s="81"/>
      <c r="OUN330" s="81"/>
      <c r="OUO330" s="81"/>
      <c r="OUP330" s="81"/>
      <c r="OUQ330" s="81"/>
      <c r="OUR330" s="81"/>
      <c r="OUS330" s="81"/>
      <c r="OUT330" s="81"/>
      <c r="OUU330" s="81"/>
      <c r="OUV330" s="81"/>
      <c r="OUW330" s="81"/>
      <c r="OUX330" s="81"/>
      <c r="OUY330" s="81"/>
      <c r="OUZ330" s="81"/>
      <c r="OVA330" s="81"/>
      <c r="OVB330" s="81"/>
      <c r="OVC330" s="81"/>
      <c r="OVD330" s="81"/>
      <c r="OVE330" s="81"/>
      <c r="OVF330" s="81"/>
      <c r="OVG330" s="81"/>
      <c r="OVH330" s="81"/>
      <c r="OVI330" s="81"/>
      <c r="OVJ330" s="81"/>
      <c r="OVK330" s="81"/>
      <c r="OVL330" s="81"/>
      <c r="OVM330" s="81"/>
      <c r="OVN330" s="81"/>
      <c r="OVO330" s="81"/>
      <c r="OVP330" s="81"/>
      <c r="OVQ330" s="81"/>
      <c r="OVR330" s="81"/>
      <c r="OVS330" s="81"/>
      <c r="OVT330" s="81"/>
      <c r="OVU330" s="81"/>
      <c r="OVV330" s="81"/>
      <c r="OVW330" s="81"/>
      <c r="OVX330" s="81"/>
      <c r="OVY330" s="81"/>
      <c r="OVZ330" s="81"/>
      <c r="OWA330" s="81"/>
      <c r="OWB330" s="81"/>
      <c r="OWC330" s="81"/>
      <c r="OWD330" s="81"/>
      <c r="OWE330" s="81"/>
      <c r="OWF330" s="81"/>
      <c r="OWG330" s="81"/>
      <c r="OWH330" s="81"/>
      <c r="OWI330" s="81"/>
      <c r="OWJ330" s="81"/>
      <c r="OWK330" s="81"/>
      <c r="OWL330" s="81"/>
      <c r="OWM330" s="81"/>
      <c r="OWN330" s="81"/>
      <c r="OWO330" s="81"/>
      <c r="OWP330" s="81"/>
      <c r="OWQ330" s="81"/>
      <c r="OWR330" s="81"/>
      <c r="OWS330" s="81"/>
      <c r="OWT330" s="81"/>
      <c r="OWU330" s="81"/>
      <c r="OWV330" s="81"/>
      <c r="OWW330" s="81"/>
      <c r="OWX330" s="81"/>
      <c r="OWY330" s="81"/>
      <c r="OWZ330" s="81"/>
      <c r="OXA330" s="81"/>
      <c r="OXB330" s="81"/>
      <c r="OXC330" s="81"/>
      <c r="OXD330" s="81"/>
      <c r="OXE330" s="81"/>
      <c r="OXF330" s="81"/>
      <c r="OXG330" s="81"/>
      <c r="OXH330" s="81"/>
      <c r="OXI330" s="81"/>
      <c r="OXJ330" s="81"/>
      <c r="OXK330" s="81"/>
      <c r="OXL330" s="81"/>
      <c r="OXM330" s="81"/>
      <c r="OXN330" s="81"/>
      <c r="OXO330" s="81"/>
      <c r="OXP330" s="81"/>
      <c r="OXQ330" s="81"/>
      <c r="OXR330" s="81"/>
      <c r="OXS330" s="81"/>
      <c r="OXT330" s="81"/>
      <c r="OXU330" s="81"/>
      <c r="OXV330" s="81"/>
      <c r="OXW330" s="81"/>
      <c r="OXX330" s="81"/>
      <c r="OXY330" s="81"/>
      <c r="OXZ330" s="81"/>
      <c r="OYA330" s="81"/>
      <c r="OYB330" s="81"/>
      <c r="OYC330" s="81"/>
      <c r="OYD330" s="81"/>
      <c r="OYE330" s="81"/>
      <c r="OYF330" s="81"/>
      <c r="OYG330" s="81"/>
      <c r="OYH330" s="81"/>
      <c r="OYI330" s="81"/>
      <c r="OYJ330" s="81"/>
      <c r="OYK330" s="81"/>
      <c r="OYL330" s="81"/>
      <c r="OYM330" s="81"/>
      <c r="OYN330" s="81"/>
      <c r="OYO330" s="81"/>
      <c r="OYP330" s="81"/>
      <c r="OYQ330" s="81"/>
      <c r="OYR330" s="81"/>
      <c r="OYS330" s="81"/>
      <c r="OYT330" s="81"/>
      <c r="OYU330" s="81"/>
      <c r="OYV330" s="81"/>
      <c r="OYW330" s="81"/>
      <c r="OYX330" s="81"/>
      <c r="OYY330" s="81"/>
      <c r="OYZ330" s="81"/>
      <c r="OZA330" s="81"/>
      <c r="OZB330" s="81"/>
      <c r="OZC330" s="81"/>
      <c r="OZD330" s="81"/>
      <c r="OZE330" s="81"/>
      <c r="OZF330" s="81"/>
      <c r="OZG330" s="81"/>
      <c r="OZH330" s="81"/>
      <c r="OZI330" s="81"/>
      <c r="OZJ330" s="81"/>
      <c r="OZK330" s="81"/>
      <c r="OZL330" s="81"/>
      <c r="OZM330" s="81"/>
      <c r="OZN330" s="81"/>
      <c r="OZO330" s="81"/>
      <c r="OZP330" s="81"/>
      <c r="OZQ330" s="81"/>
      <c r="OZR330" s="81"/>
      <c r="OZS330" s="81"/>
      <c r="OZT330" s="81"/>
      <c r="OZU330" s="81"/>
      <c r="OZV330" s="81"/>
      <c r="OZW330" s="81"/>
      <c r="OZX330" s="81"/>
      <c r="OZY330" s="81"/>
      <c r="OZZ330" s="81"/>
      <c r="PAA330" s="81"/>
      <c r="PAB330" s="81"/>
      <c r="PAC330" s="81"/>
      <c r="PAD330" s="81"/>
      <c r="PAE330" s="81"/>
      <c r="PAF330" s="81"/>
      <c r="PAG330" s="81"/>
      <c r="PAH330" s="81"/>
      <c r="PAI330" s="81"/>
      <c r="PAJ330" s="81"/>
      <c r="PAK330" s="81"/>
      <c r="PAL330" s="81"/>
      <c r="PAM330" s="81"/>
      <c r="PAN330" s="81"/>
      <c r="PAO330" s="81"/>
      <c r="PAP330" s="81"/>
      <c r="PAQ330" s="81"/>
      <c r="PAR330" s="81"/>
      <c r="PAS330" s="81"/>
      <c r="PAT330" s="81"/>
      <c r="PAU330" s="81"/>
      <c r="PAV330" s="81"/>
      <c r="PAW330" s="81"/>
      <c r="PAX330" s="81"/>
      <c r="PAY330" s="81"/>
      <c r="PAZ330" s="81"/>
      <c r="PBA330" s="81"/>
      <c r="PBB330" s="81"/>
      <c r="PBC330" s="81"/>
      <c r="PBD330" s="81"/>
      <c r="PBE330" s="81"/>
      <c r="PBF330" s="81"/>
      <c r="PBG330" s="81"/>
      <c r="PBH330" s="81"/>
      <c r="PBI330" s="81"/>
      <c r="PBJ330" s="81"/>
      <c r="PBK330" s="81"/>
      <c r="PBL330" s="81"/>
      <c r="PBM330" s="81"/>
      <c r="PBN330" s="81"/>
      <c r="PBO330" s="81"/>
      <c r="PBP330" s="81"/>
      <c r="PBQ330" s="81"/>
      <c r="PBR330" s="81"/>
      <c r="PBS330" s="81"/>
      <c r="PBT330" s="81"/>
      <c r="PBU330" s="81"/>
      <c r="PBV330" s="81"/>
      <c r="PBW330" s="81"/>
      <c r="PBX330" s="81"/>
      <c r="PBY330" s="81"/>
      <c r="PBZ330" s="81"/>
      <c r="PCA330" s="81"/>
      <c r="PCB330" s="81"/>
      <c r="PCC330" s="81"/>
      <c r="PCD330" s="81"/>
      <c r="PCE330" s="81"/>
      <c r="PCF330" s="81"/>
      <c r="PCG330" s="81"/>
      <c r="PCH330" s="81"/>
      <c r="PCI330" s="81"/>
      <c r="PCJ330" s="81"/>
      <c r="PCK330" s="81"/>
      <c r="PCL330" s="81"/>
      <c r="PCM330" s="81"/>
      <c r="PCN330" s="81"/>
      <c r="PCO330" s="81"/>
      <c r="PCP330" s="81"/>
      <c r="PCQ330" s="81"/>
      <c r="PCR330" s="81"/>
      <c r="PCS330" s="81"/>
      <c r="PCT330" s="81"/>
      <c r="PCU330" s="81"/>
      <c r="PCV330" s="81"/>
      <c r="PCW330" s="81"/>
      <c r="PCX330" s="81"/>
      <c r="PCY330" s="81"/>
      <c r="PCZ330" s="81"/>
      <c r="PDA330" s="81"/>
      <c r="PDB330" s="81"/>
      <c r="PDC330" s="81"/>
      <c r="PDD330" s="81"/>
      <c r="PDE330" s="81"/>
      <c r="PDF330" s="81"/>
      <c r="PDG330" s="81"/>
      <c r="PDH330" s="81"/>
      <c r="PDI330" s="81"/>
      <c r="PDJ330" s="81"/>
      <c r="PDK330" s="81"/>
      <c r="PDL330" s="81"/>
      <c r="PDM330" s="81"/>
      <c r="PDN330" s="81"/>
      <c r="PDO330" s="81"/>
      <c r="PDP330" s="81"/>
      <c r="PDQ330" s="81"/>
      <c r="PDR330" s="81"/>
      <c r="PDS330" s="81"/>
      <c r="PDT330" s="81"/>
      <c r="PDU330" s="81"/>
      <c r="PDV330" s="81"/>
      <c r="PDW330" s="81"/>
      <c r="PDX330" s="81"/>
      <c r="PDY330" s="81"/>
      <c r="PDZ330" s="81"/>
      <c r="PEA330" s="81"/>
      <c r="PEB330" s="81"/>
      <c r="PEC330" s="81"/>
      <c r="PED330" s="81"/>
      <c r="PEE330" s="81"/>
      <c r="PEF330" s="81"/>
      <c r="PEG330" s="81"/>
      <c r="PEH330" s="81"/>
      <c r="PEI330" s="81"/>
      <c r="PEJ330" s="81"/>
      <c r="PEK330" s="81"/>
      <c r="PEL330" s="81"/>
      <c r="PEM330" s="81"/>
      <c r="PEN330" s="81"/>
      <c r="PEO330" s="81"/>
      <c r="PEP330" s="81"/>
      <c r="PEQ330" s="81"/>
      <c r="PER330" s="81"/>
      <c r="PES330" s="81"/>
      <c r="PET330" s="81"/>
      <c r="PEU330" s="81"/>
      <c r="PEV330" s="81"/>
      <c r="PEW330" s="81"/>
      <c r="PEX330" s="81"/>
      <c r="PEY330" s="81"/>
      <c r="PEZ330" s="81"/>
      <c r="PFA330" s="81"/>
      <c r="PFB330" s="81"/>
      <c r="PFC330" s="81"/>
      <c r="PFD330" s="81"/>
      <c r="PFE330" s="81"/>
      <c r="PFF330" s="81"/>
      <c r="PFG330" s="81"/>
      <c r="PFH330" s="81"/>
      <c r="PFI330" s="81"/>
      <c r="PFJ330" s="81"/>
      <c r="PFK330" s="81"/>
      <c r="PFL330" s="81"/>
      <c r="PFM330" s="81"/>
      <c r="PFN330" s="81"/>
      <c r="PFO330" s="81"/>
      <c r="PFP330" s="81"/>
      <c r="PFQ330" s="81"/>
      <c r="PFR330" s="81"/>
      <c r="PFS330" s="81"/>
      <c r="PFT330" s="81"/>
      <c r="PFU330" s="81"/>
      <c r="PFV330" s="81"/>
      <c r="PFW330" s="81"/>
      <c r="PFX330" s="81"/>
      <c r="PFY330" s="81"/>
      <c r="PFZ330" s="81"/>
      <c r="PGA330" s="81"/>
      <c r="PGB330" s="81"/>
      <c r="PGC330" s="81"/>
      <c r="PGD330" s="81"/>
      <c r="PGE330" s="81"/>
      <c r="PGF330" s="81"/>
      <c r="PGG330" s="81"/>
      <c r="PGH330" s="81"/>
      <c r="PGI330" s="81"/>
      <c r="PGJ330" s="81"/>
      <c r="PGK330" s="81"/>
      <c r="PGL330" s="81"/>
      <c r="PGM330" s="81"/>
      <c r="PGN330" s="81"/>
      <c r="PGO330" s="81"/>
      <c r="PGP330" s="81"/>
      <c r="PGQ330" s="81"/>
      <c r="PGR330" s="81"/>
      <c r="PGS330" s="81"/>
      <c r="PGT330" s="81"/>
      <c r="PGU330" s="81"/>
      <c r="PGV330" s="81"/>
      <c r="PGW330" s="81"/>
      <c r="PGX330" s="81"/>
      <c r="PGY330" s="81"/>
      <c r="PGZ330" s="81"/>
      <c r="PHA330" s="81"/>
      <c r="PHB330" s="81"/>
      <c r="PHC330" s="81"/>
      <c r="PHD330" s="81"/>
      <c r="PHE330" s="81"/>
      <c r="PHF330" s="81"/>
      <c r="PHG330" s="81"/>
      <c r="PHH330" s="81"/>
      <c r="PHI330" s="81"/>
      <c r="PHJ330" s="81"/>
      <c r="PHK330" s="81"/>
      <c r="PHL330" s="81"/>
      <c r="PHM330" s="81"/>
      <c r="PHN330" s="81"/>
      <c r="PHO330" s="81"/>
      <c r="PHP330" s="81"/>
      <c r="PHQ330" s="81"/>
      <c r="PHR330" s="81"/>
      <c r="PHS330" s="81"/>
      <c r="PHT330" s="81"/>
      <c r="PHU330" s="81"/>
      <c r="PHV330" s="81"/>
      <c r="PHW330" s="81"/>
      <c r="PHX330" s="81"/>
      <c r="PHY330" s="81"/>
      <c r="PHZ330" s="81"/>
      <c r="PIA330" s="81"/>
      <c r="PIB330" s="81"/>
      <c r="PIC330" s="81"/>
      <c r="PID330" s="81"/>
      <c r="PIE330" s="81"/>
      <c r="PIF330" s="81"/>
      <c r="PIG330" s="81"/>
      <c r="PIH330" s="81"/>
      <c r="PII330" s="81"/>
      <c r="PIJ330" s="81"/>
      <c r="PIK330" s="81"/>
      <c r="PIL330" s="81"/>
      <c r="PIM330" s="81"/>
      <c r="PIN330" s="81"/>
      <c r="PIO330" s="81"/>
      <c r="PIP330" s="81"/>
      <c r="PIQ330" s="81"/>
      <c r="PIR330" s="81"/>
      <c r="PIS330" s="81"/>
      <c r="PIT330" s="81"/>
      <c r="PIU330" s="81"/>
      <c r="PIV330" s="81"/>
      <c r="PIW330" s="81"/>
      <c r="PIX330" s="81"/>
      <c r="PIY330" s="81"/>
      <c r="PIZ330" s="81"/>
      <c r="PJA330" s="81"/>
      <c r="PJB330" s="81"/>
      <c r="PJC330" s="81"/>
      <c r="PJD330" s="81"/>
      <c r="PJE330" s="81"/>
      <c r="PJF330" s="81"/>
      <c r="PJG330" s="81"/>
      <c r="PJH330" s="81"/>
      <c r="PJI330" s="81"/>
      <c r="PJJ330" s="81"/>
      <c r="PJK330" s="81"/>
      <c r="PJL330" s="81"/>
      <c r="PJM330" s="81"/>
      <c r="PJN330" s="81"/>
      <c r="PJO330" s="81"/>
      <c r="PJP330" s="81"/>
      <c r="PJQ330" s="81"/>
      <c r="PJR330" s="81"/>
      <c r="PJS330" s="81"/>
      <c r="PJT330" s="81"/>
      <c r="PJU330" s="81"/>
      <c r="PJV330" s="81"/>
      <c r="PJW330" s="81"/>
      <c r="PJX330" s="81"/>
      <c r="PJY330" s="81"/>
      <c r="PJZ330" s="81"/>
      <c r="PKA330" s="81"/>
      <c r="PKB330" s="81"/>
      <c r="PKC330" s="81"/>
      <c r="PKD330" s="81"/>
      <c r="PKE330" s="81"/>
      <c r="PKF330" s="81"/>
      <c r="PKG330" s="81"/>
      <c r="PKH330" s="81"/>
      <c r="PKI330" s="81"/>
      <c r="PKJ330" s="81"/>
      <c r="PKK330" s="81"/>
      <c r="PKL330" s="81"/>
      <c r="PKM330" s="81"/>
      <c r="PKN330" s="81"/>
      <c r="PKO330" s="81"/>
      <c r="PKP330" s="81"/>
      <c r="PKQ330" s="81"/>
      <c r="PKR330" s="81"/>
      <c r="PKS330" s="81"/>
      <c r="PKT330" s="81"/>
      <c r="PKU330" s="81"/>
      <c r="PKV330" s="81"/>
      <c r="PKW330" s="81"/>
      <c r="PKX330" s="81"/>
      <c r="PKY330" s="81"/>
      <c r="PKZ330" s="81"/>
      <c r="PLA330" s="81"/>
      <c r="PLB330" s="81"/>
      <c r="PLC330" s="81"/>
      <c r="PLD330" s="81"/>
      <c r="PLE330" s="81"/>
      <c r="PLF330" s="81"/>
      <c r="PLG330" s="81"/>
      <c r="PLH330" s="81"/>
      <c r="PLI330" s="81"/>
      <c r="PLJ330" s="81"/>
      <c r="PLK330" s="81"/>
      <c r="PLL330" s="81"/>
      <c r="PLM330" s="81"/>
      <c r="PLN330" s="81"/>
      <c r="PLO330" s="81"/>
      <c r="PLP330" s="81"/>
      <c r="PLQ330" s="81"/>
      <c r="PLR330" s="81"/>
      <c r="PLS330" s="81"/>
      <c r="PLT330" s="81"/>
      <c r="PLU330" s="81"/>
      <c r="PLV330" s="81"/>
      <c r="PLW330" s="81"/>
      <c r="PLX330" s="81"/>
      <c r="PLY330" s="81"/>
      <c r="PLZ330" s="81"/>
      <c r="PMA330" s="81"/>
      <c r="PMB330" s="81"/>
      <c r="PMC330" s="81"/>
      <c r="PMD330" s="81"/>
      <c r="PME330" s="81"/>
      <c r="PMF330" s="81"/>
      <c r="PMG330" s="81"/>
      <c r="PMH330" s="81"/>
      <c r="PMI330" s="81"/>
      <c r="PMJ330" s="81"/>
      <c r="PMK330" s="81"/>
      <c r="PML330" s="81"/>
      <c r="PMM330" s="81"/>
      <c r="PMN330" s="81"/>
      <c r="PMO330" s="81"/>
      <c r="PMP330" s="81"/>
      <c r="PMQ330" s="81"/>
      <c r="PMR330" s="81"/>
      <c r="PMS330" s="81"/>
      <c r="PMT330" s="81"/>
      <c r="PMU330" s="81"/>
      <c r="PMV330" s="81"/>
      <c r="PMW330" s="81"/>
      <c r="PMX330" s="81"/>
      <c r="PMY330" s="81"/>
      <c r="PMZ330" s="81"/>
      <c r="PNA330" s="81"/>
      <c r="PNB330" s="81"/>
      <c r="PNC330" s="81"/>
      <c r="PND330" s="81"/>
      <c r="PNE330" s="81"/>
      <c r="PNF330" s="81"/>
      <c r="PNG330" s="81"/>
      <c r="PNH330" s="81"/>
      <c r="PNI330" s="81"/>
      <c r="PNJ330" s="81"/>
      <c r="PNK330" s="81"/>
      <c r="PNL330" s="81"/>
      <c r="PNM330" s="81"/>
      <c r="PNN330" s="81"/>
      <c r="PNO330" s="81"/>
      <c r="PNP330" s="81"/>
      <c r="PNQ330" s="81"/>
      <c r="PNR330" s="81"/>
      <c r="PNS330" s="81"/>
      <c r="PNT330" s="81"/>
      <c r="PNU330" s="81"/>
      <c r="PNV330" s="81"/>
      <c r="PNW330" s="81"/>
      <c r="PNX330" s="81"/>
      <c r="PNY330" s="81"/>
      <c r="PNZ330" s="81"/>
      <c r="POA330" s="81"/>
      <c r="POB330" s="81"/>
      <c r="POC330" s="81"/>
      <c r="POD330" s="81"/>
      <c r="POE330" s="81"/>
      <c r="POF330" s="81"/>
      <c r="POG330" s="81"/>
      <c r="POH330" s="81"/>
      <c r="POI330" s="81"/>
      <c r="POJ330" s="81"/>
      <c r="POK330" s="81"/>
      <c r="POL330" s="81"/>
      <c r="POM330" s="81"/>
      <c r="PON330" s="81"/>
      <c r="POO330" s="81"/>
      <c r="POP330" s="81"/>
      <c r="POQ330" s="81"/>
      <c r="POR330" s="81"/>
      <c r="POS330" s="81"/>
      <c r="POT330" s="81"/>
      <c r="POU330" s="81"/>
      <c r="POV330" s="81"/>
      <c r="POW330" s="81"/>
      <c r="POX330" s="81"/>
      <c r="POY330" s="81"/>
      <c r="POZ330" s="81"/>
      <c r="PPA330" s="81"/>
      <c r="PPB330" s="81"/>
      <c r="PPC330" s="81"/>
      <c r="PPD330" s="81"/>
      <c r="PPE330" s="81"/>
      <c r="PPF330" s="81"/>
      <c r="PPG330" s="81"/>
      <c r="PPH330" s="81"/>
      <c r="PPI330" s="81"/>
      <c r="PPJ330" s="81"/>
      <c r="PPK330" s="81"/>
      <c r="PPL330" s="81"/>
      <c r="PPM330" s="81"/>
      <c r="PPN330" s="81"/>
      <c r="PPO330" s="81"/>
      <c r="PPP330" s="81"/>
      <c r="PPQ330" s="81"/>
      <c r="PPR330" s="81"/>
      <c r="PPS330" s="81"/>
      <c r="PPT330" s="81"/>
      <c r="PPU330" s="81"/>
      <c r="PPV330" s="81"/>
      <c r="PPW330" s="81"/>
      <c r="PPX330" s="81"/>
      <c r="PPY330" s="81"/>
      <c r="PPZ330" s="81"/>
      <c r="PQA330" s="81"/>
      <c r="PQB330" s="81"/>
      <c r="PQC330" s="81"/>
      <c r="PQD330" s="81"/>
      <c r="PQE330" s="81"/>
      <c r="PQF330" s="81"/>
      <c r="PQG330" s="81"/>
      <c r="PQH330" s="81"/>
      <c r="PQI330" s="81"/>
      <c r="PQJ330" s="81"/>
      <c r="PQK330" s="81"/>
      <c r="PQL330" s="81"/>
      <c r="PQM330" s="81"/>
      <c r="PQN330" s="81"/>
      <c r="PQO330" s="81"/>
      <c r="PQP330" s="81"/>
      <c r="PQQ330" s="81"/>
      <c r="PQR330" s="81"/>
      <c r="PQS330" s="81"/>
      <c r="PQT330" s="81"/>
      <c r="PQU330" s="81"/>
      <c r="PQV330" s="81"/>
      <c r="PQW330" s="81"/>
      <c r="PQX330" s="81"/>
      <c r="PQY330" s="81"/>
      <c r="PQZ330" s="81"/>
      <c r="PRA330" s="81"/>
      <c r="PRB330" s="81"/>
      <c r="PRC330" s="81"/>
      <c r="PRD330" s="81"/>
      <c r="PRE330" s="81"/>
      <c r="PRF330" s="81"/>
      <c r="PRG330" s="81"/>
      <c r="PRH330" s="81"/>
      <c r="PRI330" s="81"/>
      <c r="PRJ330" s="81"/>
      <c r="PRK330" s="81"/>
      <c r="PRL330" s="81"/>
      <c r="PRM330" s="81"/>
      <c r="PRN330" s="81"/>
      <c r="PRO330" s="81"/>
      <c r="PRP330" s="81"/>
      <c r="PRQ330" s="81"/>
      <c r="PRR330" s="81"/>
      <c r="PRS330" s="81"/>
      <c r="PRT330" s="81"/>
      <c r="PRU330" s="81"/>
      <c r="PRV330" s="81"/>
      <c r="PRW330" s="81"/>
      <c r="PRX330" s="81"/>
      <c r="PRY330" s="81"/>
      <c r="PRZ330" s="81"/>
      <c r="PSA330" s="81"/>
      <c r="PSB330" s="81"/>
      <c r="PSC330" s="81"/>
      <c r="PSD330" s="81"/>
      <c r="PSE330" s="81"/>
      <c r="PSF330" s="81"/>
      <c r="PSG330" s="81"/>
      <c r="PSH330" s="81"/>
      <c r="PSI330" s="81"/>
      <c r="PSJ330" s="81"/>
      <c r="PSK330" s="81"/>
      <c r="PSL330" s="81"/>
      <c r="PSM330" s="81"/>
      <c r="PSN330" s="81"/>
      <c r="PSO330" s="81"/>
      <c r="PSP330" s="81"/>
      <c r="PSQ330" s="81"/>
      <c r="PSR330" s="81"/>
      <c r="PSS330" s="81"/>
      <c r="PST330" s="81"/>
      <c r="PSU330" s="81"/>
      <c r="PSV330" s="81"/>
      <c r="PSW330" s="81"/>
      <c r="PSX330" s="81"/>
      <c r="PSY330" s="81"/>
      <c r="PSZ330" s="81"/>
      <c r="PTA330" s="81"/>
      <c r="PTB330" s="81"/>
      <c r="PTC330" s="81"/>
      <c r="PTD330" s="81"/>
      <c r="PTE330" s="81"/>
      <c r="PTF330" s="81"/>
      <c r="PTG330" s="81"/>
      <c r="PTH330" s="81"/>
      <c r="PTI330" s="81"/>
      <c r="PTJ330" s="81"/>
      <c r="PTK330" s="81"/>
      <c r="PTL330" s="81"/>
      <c r="PTM330" s="81"/>
      <c r="PTN330" s="81"/>
      <c r="PTO330" s="81"/>
      <c r="PTP330" s="81"/>
      <c r="PTQ330" s="81"/>
      <c r="PTR330" s="81"/>
      <c r="PTS330" s="81"/>
      <c r="PTT330" s="81"/>
      <c r="PTU330" s="81"/>
      <c r="PTV330" s="81"/>
      <c r="PTW330" s="81"/>
      <c r="PTX330" s="81"/>
      <c r="PTY330" s="81"/>
      <c r="PTZ330" s="81"/>
      <c r="PUA330" s="81"/>
      <c r="PUB330" s="81"/>
      <c r="PUC330" s="81"/>
      <c r="PUD330" s="81"/>
      <c r="PUE330" s="81"/>
      <c r="PUF330" s="81"/>
      <c r="PUG330" s="81"/>
      <c r="PUH330" s="81"/>
      <c r="PUI330" s="81"/>
      <c r="PUJ330" s="81"/>
      <c r="PUK330" s="81"/>
      <c r="PUL330" s="81"/>
      <c r="PUM330" s="81"/>
      <c r="PUN330" s="81"/>
      <c r="PUO330" s="81"/>
      <c r="PUP330" s="81"/>
      <c r="PUQ330" s="81"/>
      <c r="PUR330" s="81"/>
      <c r="PUS330" s="81"/>
      <c r="PUT330" s="81"/>
      <c r="PUU330" s="81"/>
      <c r="PUV330" s="81"/>
      <c r="PUW330" s="81"/>
      <c r="PUX330" s="81"/>
      <c r="PUY330" s="81"/>
      <c r="PUZ330" s="81"/>
      <c r="PVA330" s="81"/>
      <c r="PVB330" s="81"/>
      <c r="PVC330" s="81"/>
      <c r="PVD330" s="81"/>
      <c r="PVE330" s="81"/>
      <c r="PVF330" s="81"/>
      <c r="PVG330" s="81"/>
      <c r="PVH330" s="81"/>
      <c r="PVI330" s="81"/>
      <c r="PVJ330" s="81"/>
      <c r="PVK330" s="81"/>
      <c r="PVL330" s="81"/>
      <c r="PVM330" s="81"/>
      <c r="PVN330" s="81"/>
      <c r="PVO330" s="81"/>
      <c r="PVP330" s="81"/>
      <c r="PVQ330" s="81"/>
      <c r="PVR330" s="81"/>
      <c r="PVS330" s="81"/>
      <c r="PVT330" s="81"/>
      <c r="PVU330" s="81"/>
      <c r="PVV330" s="81"/>
      <c r="PVW330" s="81"/>
      <c r="PVX330" s="81"/>
      <c r="PVY330" s="81"/>
      <c r="PVZ330" s="81"/>
      <c r="PWA330" s="81"/>
      <c r="PWB330" s="81"/>
      <c r="PWC330" s="81"/>
      <c r="PWD330" s="81"/>
      <c r="PWE330" s="81"/>
      <c r="PWF330" s="81"/>
      <c r="PWG330" s="81"/>
      <c r="PWH330" s="81"/>
      <c r="PWI330" s="81"/>
      <c r="PWJ330" s="81"/>
      <c r="PWK330" s="81"/>
      <c r="PWL330" s="81"/>
      <c r="PWM330" s="81"/>
      <c r="PWN330" s="81"/>
      <c r="PWO330" s="81"/>
      <c r="PWP330" s="81"/>
      <c r="PWQ330" s="81"/>
      <c r="PWR330" s="81"/>
      <c r="PWS330" s="81"/>
      <c r="PWT330" s="81"/>
      <c r="PWU330" s="81"/>
      <c r="PWV330" s="81"/>
      <c r="PWW330" s="81"/>
      <c r="PWX330" s="81"/>
      <c r="PWY330" s="81"/>
      <c r="PWZ330" s="81"/>
      <c r="PXA330" s="81"/>
      <c r="PXB330" s="81"/>
      <c r="PXC330" s="81"/>
      <c r="PXD330" s="81"/>
      <c r="PXE330" s="81"/>
      <c r="PXF330" s="81"/>
      <c r="PXG330" s="81"/>
      <c r="PXH330" s="81"/>
      <c r="PXI330" s="81"/>
      <c r="PXJ330" s="81"/>
      <c r="PXK330" s="81"/>
      <c r="PXL330" s="81"/>
      <c r="PXM330" s="81"/>
      <c r="PXN330" s="81"/>
      <c r="PXO330" s="81"/>
      <c r="PXP330" s="81"/>
      <c r="PXQ330" s="81"/>
      <c r="PXR330" s="81"/>
      <c r="PXS330" s="81"/>
      <c r="PXT330" s="81"/>
      <c r="PXU330" s="81"/>
      <c r="PXV330" s="81"/>
      <c r="PXW330" s="81"/>
      <c r="PXX330" s="81"/>
      <c r="PXY330" s="81"/>
      <c r="PXZ330" s="81"/>
      <c r="PYA330" s="81"/>
      <c r="PYB330" s="81"/>
      <c r="PYC330" s="81"/>
      <c r="PYD330" s="81"/>
      <c r="PYE330" s="81"/>
      <c r="PYF330" s="81"/>
      <c r="PYG330" s="81"/>
      <c r="PYH330" s="81"/>
      <c r="PYI330" s="81"/>
      <c r="PYJ330" s="81"/>
      <c r="PYK330" s="81"/>
      <c r="PYL330" s="81"/>
      <c r="PYM330" s="81"/>
      <c r="PYN330" s="81"/>
      <c r="PYO330" s="81"/>
      <c r="PYP330" s="81"/>
      <c r="PYQ330" s="81"/>
      <c r="PYR330" s="81"/>
      <c r="PYS330" s="81"/>
      <c r="PYT330" s="81"/>
      <c r="PYU330" s="81"/>
      <c r="PYV330" s="81"/>
      <c r="PYW330" s="81"/>
      <c r="PYX330" s="81"/>
      <c r="PYY330" s="81"/>
      <c r="PYZ330" s="81"/>
      <c r="PZA330" s="81"/>
      <c r="PZB330" s="81"/>
      <c r="PZC330" s="81"/>
      <c r="PZD330" s="81"/>
      <c r="PZE330" s="81"/>
      <c r="PZF330" s="81"/>
      <c r="PZG330" s="81"/>
      <c r="PZH330" s="81"/>
      <c r="PZI330" s="81"/>
      <c r="PZJ330" s="81"/>
      <c r="PZK330" s="81"/>
      <c r="PZL330" s="81"/>
      <c r="PZM330" s="81"/>
      <c r="PZN330" s="81"/>
      <c r="PZO330" s="81"/>
      <c r="PZP330" s="81"/>
      <c r="PZQ330" s="81"/>
      <c r="PZR330" s="81"/>
      <c r="PZS330" s="81"/>
      <c r="PZT330" s="81"/>
      <c r="PZU330" s="81"/>
      <c r="PZV330" s="81"/>
      <c r="PZW330" s="81"/>
      <c r="PZX330" s="81"/>
      <c r="PZY330" s="81"/>
      <c r="PZZ330" s="81"/>
      <c r="QAA330" s="81"/>
      <c r="QAB330" s="81"/>
      <c r="QAC330" s="81"/>
      <c r="QAD330" s="81"/>
      <c r="QAE330" s="81"/>
      <c r="QAF330" s="81"/>
      <c r="QAG330" s="81"/>
      <c r="QAH330" s="81"/>
      <c r="QAI330" s="81"/>
      <c r="QAJ330" s="81"/>
      <c r="QAK330" s="81"/>
      <c r="QAL330" s="81"/>
      <c r="QAM330" s="81"/>
      <c r="QAN330" s="81"/>
      <c r="QAO330" s="81"/>
      <c r="QAP330" s="81"/>
      <c r="QAQ330" s="81"/>
      <c r="QAR330" s="81"/>
      <c r="QAS330" s="81"/>
      <c r="QAT330" s="81"/>
      <c r="QAU330" s="81"/>
      <c r="QAV330" s="81"/>
      <c r="QAW330" s="81"/>
      <c r="QAX330" s="81"/>
      <c r="QAY330" s="81"/>
      <c r="QAZ330" s="81"/>
      <c r="QBA330" s="81"/>
      <c r="QBB330" s="81"/>
      <c r="QBC330" s="81"/>
      <c r="QBD330" s="81"/>
      <c r="QBE330" s="81"/>
      <c r="QBF330" s="81"/>
      <c r="QBG330" s="81"/>
      <c r="QBH330" s="81"/>
      <c r="QBI330" s="81"/>
      <c r="QBJ330" s="81"/>
      <c r="QBK330" s="81"/>
      <c r="QBL330" s="81"/>
      <c r="QBM330" s="81"/>
      <c r="QBN330" s="81"/>
      <c r="QBO330" s="81"/>
      <c r="QBP330" s="81"/>
      <c r="QBQ330" s="81"/>
      <c r="QBR330" s="81"/>
      <c r="QBS330" s="81"/>
      <c r="QBT330" s="81"/>
      <c r="QBU330" s="81"/>
      <c r="QBV330" s="81"/>
      <c r="QBW330" s="81"/>
      <c r="QBX330" s="81"/>
      <c r="QBY330" s="81"/>
      <c r="QBZ330" s="81"/>
      <c r="QCA330" s="81"/>
      <c r="QCB330" s="81"/>
      <c r="QCC330" s="81"/>
      <c r="QCD330" s="81"/>
      <c r="QCE330" s="81"/>
      <c r="QCF330" s="81"/>
      <c r="QCG330" s="81"/>
      <c r="QCH330" s="81"/>
      <c r="QCI330" s="81"/>
      <c r="QCJ330" s="81"/>
      <c r="QCK330" s="81"/>
      <c r="QCL330" s="81"/>
      <c r="QCM330" s="81"/>
      <c r="QCN330" s="81"/>
      <c r="QCO330" s="81"/>
      <c r="QCP330" s="81"/>
      <c r="QCQ330" s="81"/>
      <c r="QCR330" s="81"/>
      <c r="QCS330" s="81"/>
      <c r="QCT330" s="81"/>
      <c r="QCU330" s="81"/>
      <c r="QCV330" s="81"/>
      <c r="QCW330" s="81"/>
      <c r="QCX330" s="81"/>
      <c r="QCY330" s="81"/>
      <c r="QCZ330" s="81"/>
      <c r="QDA330" s="81"/>
      <c r="QDB330" s="81"/>
      <c r="QDC330" s="81"/>
      <c r="QDD330" s="81"/>
      <c r="QDE330" s="81"/>
      <c r="QDF330" s="81"/>
      <c r="QDG330" s="81"/>
      <c r="QDH330" s="81"/>
      <c r="QDI330" s="81"/>
      <c r="QDJ330" s="81"/>
      <c r="QDK330" s="81"/>
      <c r="QDL330" s="81"/>
      <c r="QDM330" s="81"/>
      <c r="QDN330" s="81"/>
      <c r="QDO330" s="81"/>
      <c r="QDP330" s="81"/>
      <c r="QDQ330" s="81"/>
      <c r="QDR330" s="81"/>
      <c r="QDS330" s="81"/>
      <c r="QDT330" s="81"/>
      <c r="QDU330" s="81"/>
      <c r="QDV330" s="81"/>
      <c r="QDW330" s="81"/>
      <c r="QDX330" s="81"/>
      <c r="QDY330" s="81"/>
      <c r="QDZ330" s="81"/>
      <c r="QEA330" s="81"/>
      <c r="QEB330" s="81"/>
      <c r="QEC330" s="81"/>
      <c r="QED330" s="81"/>
      <c r="QEE330" s="81"/>
      <c r="QEF330" s="81"/>
      <c r="QEG330" s="81"/>
      <c r="QEH330" s="81"/>
      <c r="QEI330" s="81"/>
      <c r="QEJ330" s="81"/>
      <c r="QEK330" s="81"/>
      <c r="QEL330" s="81"/>
      <c r="QEM330" s="81"/>
      <c r="QEN330" s="81"/>
      <c r="QEO330" s="81"/>
      <c r="QEP330" s="81"/>
      <c r="QEQ330" s="81"/>
      <c r="QER330" s="81"/>
      <c r="QES330" s="81"/>
      <c r="QET330" s="81"/>
      <c r="QEU330" s="81"/>
      <c r="QEV330" s="81"/>
      <c r="QEW330" s="81"/>
      <c r="QEX330" s="81"/>
      <c r="QEY330" s="81"/>
      <c r="QEZ330" s="81"/>
      <c r="QFA330" s="81"/>
      <c r="QFB330" s="81"/>
      <c r="QFC330" s="81"/>
      <c r="QFD330" s="81"/>
      <c r="QFE330" s="81"/>
      <c r="QFF330" s="81"/>
      <c r="QFG330" s="81"/>
      <c r="QFH330" s="81"/>
      <c r="QFI330" s="81"/>
      <c r="QFJ330" s="81"/>
      <c r="QFK330" s="81"/>
      <c r="QFL330" s="81"/>
      <c r="QFM330" s="81"/>
      <c r="QFN330" s="81"/>
      <c r="QFO330" s="81"/>
      <c r="QFP330" s="81"/>
      <c r="QFQ330" s="81"/>
      <c r="QFR330" s="81"/>
      <c r="QFS330" s="81"/>
      <c r="QFT330" s="81"/>
      <c r="QFU330" s="81"/>
      <c r="QFV330" s="81"/>
      <c r="QFW330" s="81"/>
      <c r="QFX330" s="81"/>
      <c r="QFY330" s="81"/>
      <c r="QFZ330" s="81"/>
      <c r="QGA330" s="81"/>
      <c r="QGB330" s="81"/>
      <c r="QGC330" s="81"/>
      <c r="QGD330" s="81"/>
      <c r="QGE330" s="81"/>
      <c r="QGF330" s="81"/>
      <c r="QGG330" s="81"/>
      <c r="QGH330" s="81"/>
      <c r="QGI330" s="81"/>
      <c r="QGJ330" s="81"/>
      <c r="QGK330" s="81"/>
      <c r="QGL330" s="81"/>
      <c r="QGM330" s="81"/>
      <c r="QGN330" s="81"/>
      <c r="QGO330" s="81"/>
      <c r="QGP330" s="81"/>
      <c r="QGQ330" s="81"/>
      <c r="QGR330" s="81"/>
      <c r="QGS330" s="81"/>
      <c r="QGT330" s="81"/>
      <c r="QGU330" s="81"/>
      <c r="QGV330" s="81"/>
      <c r="QGW330" s="81"/>
      <c r="QGX330" s="81"/>
      <c r="QGY330" s="81"/>
      <c r="QGZ330" s="81"/>
      <c r="QHA330" s="81"/>
      <c r="QHB330" s="81"/>
      <c r="QHC330" s="81"/>
      <c r="QHD330" s="81"/>
      <c r="QHE330" s="81"/>
      <c r="QHF330" s="81"/>
      <c r="QHG330" s="81"/>
      <c r="QHH330" s="81"/>
      <c r="QHI330" s="81"/>
      <c r="QHJ330" s="81"/>
      <c r="QHK330" s="81"/>
      <c r="QHL330" s="81"/>
      <c r="QHM330" s="81"/>
      <c r="QHN330" s="81"/>
      <c r="QHO330" s="81"/>
      <c r="QHP330" s="81"/>
      <c r="QHQ330" s="81"/>
      <c r="QHR330" s="81"/>
      <c r="QHS330" s="81"/>
      <c r="QHT330" s="81"/>
      <c r="QHU330" s="81"/>
      <c r="QHV330" s="81"/>
      <c r="QHW330" s="81"/>
      <c r="QHX330" s="81"/>
      <c r="QHY330" s="81"/>
      <c r="QHZ330" s="81"/>
      <c r="QIA330" s="81"/>
      <c r="QIB330" s="81"/>
      <c r="QIC330" s="81"/>
      <c r="QID330" s="81"/>
      <c r="QIE330" s="81"/>
      <c r="QIF330" s="81"/>
      <c r="QIG330" s="81"/>
      <c r="QIH330" s="81"/>
      <c r="QII330" s="81"/>
      <c r="QIJ330" s="81"/>
      <c r="QIK330" s="81"/>
      <c r="QIL330" s="81"/>
      <c r="QIM330" s="81"/>
      <c r="QIN330" s="81"/>
      <c r="QIO330" s="81"/>
      <c r="QIP330" s="81"/>
      <c r="QIQ330" s="81"/>
      <c r="QIR330" s="81"/>
      <c r="QIS330" s="81"/>
      <c r="QIT330" s="81"/>
      <c r="QIU330" s="81"/>
      <c r="QIV330" s="81"/>
      <c r="QIW330" s="81"/>
      <c r="QIX330" s="81"/>
      <c r="QIY330" s="81"/>
      <c r="QIZ330" s="81"/>
      <c r="QJA330" s="81"/>
      <c r="QJB330" s="81"/>
      <c r="QJC330" s="81"/>
      <c r="QJD330" s="81"/>
      <c r="QJE330" s="81"/>
      <c r="QJF330" s="81"/>
      <c r="QJG330" s="81"/>
      <c r="QJH330" s="81"/>
      <c r="QJI330" s="81"/>
      <c r="QJJ330" s="81"/>
      <c r="QJK330" s="81"/>
      <c r="QJL330" s="81"/>
      <c r="QJM330" s="81"/>
      <c r="QJN330" s="81"/>
      <c r="QJO330" s="81"/>
      <c r="QJP330" s="81"/>
      <c r="QJQ330" s="81"/>
      <c r="QJR330" s="81"/>
      <c r="QJS330" s="81"/>
      <c r="QJT330" s="81"/>
      <c r="QJU330" s="81"/>
      <c r="QJV330" s="81"/>
      <c r="QJW330" s="81"/>
      <c r="QJX330" s="81"/>
      <c r="QJY330" s="81"/>
      <c r="QJZ330" s="81"/>
      <c r="QKA330" s="81"/>
      <c r="QKB330" s="81"/>
      <c r="QKC330" s="81"/>
      <c r="QKD330" s="81"/>
      <c r="QKE330" s="81"/>
      <c r="QKF330" s="81"/>
      <c r="QKG330" s="81"/>
      <c r="QKH330" s="81"/>
      <c r="QKI330" s="81"/>
      <c r="QKJ330" s="81"/>
      <c r="QKK330" s="81"/>
      <c r="QKL330" s="81"/>
      <c r="QKM330" s="81"/>
      <c r="QKN330" s="81"/>
      <c r="QKO330" s="81"/>
      <c r="QKP330" s="81"/>
      <c r="QKQ330" s="81"/>
      <c r="QKR330" s="81"/>
      <c r="QKS330" s="81"/>
      <c r="QKT330" s="81"/>
      <c r="QKU330" s="81"/>
      <c r="QKV330" s="81"/>
      <c r="QKW330" s="81"/>
      <c r="QKX330" s="81"/>
      <c r="QKY330" s="81"/>
      <c r="QKZ330" s="81"/>
      <c r="QLA330" s="81"/>
      <c r="QLB330" s="81"/>
      <c r="QLC330" s="81"/>
      <c r="QLD330" s="81"/>
      <c r="QLE330" s="81"/>
      <c r="QLF330" s="81"/>
      <c r="QLG330" s="81"/>
      <c r="QLH330" s="81"/>
      <c r="QLI330" s="81"/>
      <c r="QLJ330" s="81"/>
      <c r="QLK330" s="81"/>
      <c r="QLL330" s="81"/>
      <c r="QLM330" s="81"/>
      <c r="QLN330" s="81"/>
      <c r="QLO330" s="81"/>
      <c r="QLP330" s="81"/>
      <c r="QLQ330" s="81"/>
      <c r="QLR330" s="81"/>
      <c r="QLS330" s="81"/>
      <c r="QLT330" s="81"/>
      <c r="QLU330" s="81"/>
      <c r="QLV330" s="81"/>
      <c r="QLW330" s="81"/>
      <c r="QLX330" s="81"/>
      <c r="QLY330" s="81"/>
      <c r="QLZ330" s="81"/>
      <c r="QMA330" s="81"/>
      <c r="QMB330" s="81"/>
      <c r="QMC330" s="81"/>
      <c r="QMD330" s="81"/>
      <c r="QME330" s="81"/>
      <c r="QMF330" s="81"/>
      <c r="QMG330" s="81"/>
      <c r="QMH330" s="81"/>
      <c r="QMI330" s="81"/>
      <c r="QMJ330" s="81"/>
      <c r="QMK330" s="81"/>
      <c r="QML330" s="81"/>
      <c r="QMM330" s="81"/>
      <c r="QMN330" s="81"/>
      <c r="QMO330" s="81"/>
      <c r="QMP330" s="81"/>
      <c r="QMQ330" s="81"/>
      <c r="QMR330" s="81"/>
      <c r="QMS330" s="81"/>
      <c r="QMT330" s="81"/>
      <c r="QMU330" s="81"/>
      <c r="QMV330" s="81"/>
      <c r="QMW330" s="81"/>
      <c r="QMX330" s="81"/>
      <c r="QMY330" s="81"/>
      <c r="QMZ330" s="81"/>
      <c r="QNA330" s="81"/>
      <c r="QNB330" s="81"/>
      <c r="QNC330" s="81"/>
      <c r="QND330" s="81"/>
      <c r="QNE330" s="81"/>
      <c r="QNF330" s="81"/>
      <c r="QNG330" s="81"/>
      <c r="QNH330" s="81"/>
      <c r="QNI330" s="81"/>
      <c r="QNJ330" s="81"/>
      <c r="QNK330" s="81"/>
      <c r="QNL330" s="81"/>
      <c r="QNM330" s="81"/>
      <c r="QNN330" s="81"/>
      <c r="QNO330" s="81"/>
      <c r="QNP330" s="81"/>
      <c r="QNQ330" s="81"/>
      <c r="QNR330" s="81"/>
      <c r="QNS330" s="81"/>
      <c r="QNT330" s="81"/>
      <c r="QNU330" s="81"/>
      <c r="QNV330" s="81"/>
      <c r="QNW330" s="81"/>
      <c r="QNX330" s="81"/>
      <c r="QNY330" s="81"/>
      <c r="QNZ330" s="81"/>
      <c r="QOA330" s="81"/>
      <c r="QOB330" s="81"/>
      <c r="QOC330" s="81"/>
      <c r="QOD330" s="81"/>
      <c r="QOE330" s="81"/>
      <c r="QOF330" s="81"/>
      <c r="QOG330" s="81"/>
      <c r="QOH330" s="81"/>
      <c r="QOI330" s="81"/>
      <c r="QOJ330" s="81"/>
      <c r="QOK330" s="81"/>
      <c r="QOL330" s="81"/>
      <c r="QOM330" s="81"/>
      <c r="QON330" s="81"/>
      <c r="QOO330" s="81"/>
      <c r="QOP330" s="81"/>
      <c r="QOQ330" s="81"/>
      <c r="QOR330" s="81"/>
      <c r="QOS330" s="81"/>
      <c r="QOT330" s="81"/>
      <c r="QOU330" s="81"/>
      <c r="QOV330" s="81"/>
      <c r="QOW330" s="81"/>
      <c r="QOX330" s="81"/>
      <c r="QOY330" s="81"/>
      <c r="QOZ330" s="81"/>
      <c r="QPA330" s="81"/>
      <c r="QPB330" s="81"/>
      <c r="QPC330" s="81"/>
      <c r="QPD330" s="81"/>
      <c r="QPE330" s="81"/>
      <c r="QPF330" s="81"/>
      <c r="QPG330" s="81"/>
      <c r="QPH330" s="81"/>
      <c r="QPI330" s="81"/>
      <c r="QPJ330" s="81"/>
      <c r="QPK330" s="81"/>
      <c r="QPL330" s="81"/>
      <c r="QPM330" s="81"/>
      <c r="QPN330" s="81"/>
      <c r="QPO330" s="81"/>
      <c r="QPP330" s="81"/>
      <c r="QPQ330" s="81"/>
      <c r="QPR330" s="81"/>
      <c r="QPS330" s="81"/>
      <c r="QPT330" s="81"/>
      <c r="QPU330" s="81"/>
      <c r="QPV330" s="81"/>
      <c r="QPW330" s="81"/>
      <c r="QPX330" s="81"/>
      <c r="QPY330" s="81"/>
      <c r="QPZ330" s="81"/>
      <c r="QQA330" s="81"/>
      <c r="QQB330" s="81"/>
      <c r="QQC330" s="81"/>
      <c r="QQD330" s="81"/>
      <c r="QQE330" s="81"/>
      <c r="QQF330" s="81"/>
      <c r="QQG330" s="81"/>
      <c r="QQH330" s="81"/>
      <c r="QQI330" s="81"/>
      <c r="QQJ330" s="81"/>
      <c r="QQK330" s="81"/>
      <c r="QQL330" s="81"/>
      <c r="QQM330" s="81"/>
      <c r="QQN330" s="81"/>
      <c r="QQO330" s="81"/>
      <c r="QQP330" s="81"/>
      <c r="QQQ330" s="81"/>
      <c r="QQR330" s="81"/>
      <c r="QQS330" s="81"/>
      <c r="QQT330" s="81"/>
      <c r="QQU330" s="81"/>
      <c r="QQV330" s="81"/>
      <c r="QQW330" s="81"/>
      <c r="QQX330" s="81"/>
      <c r="QQY330" s="81"/>
      <c r="QQZ330" s="81"/>
      <c r="QRA330" s="81"/>
      <c r="QRB330" s="81"/>
      <c r="QRC330" s="81"/>
      <c r="QRD330" s="81"/>
      <c r="QRE330" s="81"/>
      <c r="QRF330" s="81"/>
      <c r="QRG330" s="81"/>
      <c r="QRH330" s="81"/>
      <c r="QRI330" s="81"/>
      <c r="QRJ330" s="81"/>
      <c r="QRK330" s="81"/>
      <c r="QRL330" s="81"/>
      <c r="QRM330" s="81"/>
      <c r="QRN330" s="81"/>
      <c r="QRO330" s="81"/>
      <c r="QRP330" s="81"/>
      <c r="QRQ330" s="81"/>
      <c r="QRR330" s="81"/>
      <c r="QRS330" s="81"/>
      <c r="QRT330" s="81"/>
      <c r="QRU330" s="81"/>
      <c r="QRV330" s="81"/>
      <c r="QRW330" s="81"/>
      <c r="QRX330" s="81"/>
      <c r="QRY330" s="81"/>
      <c r="QRZ330" s="81"/>
      <c r="QSA330" s="81"/>
      <c r="QSB330" s="81"/>
      <c r="QSC330" s="81"/>
      <c r="QSD330" s="81"/>
      <c r="QSE330" s="81"/>
      <c r="QSF330" s="81"/>
      <c r="QSG330" s="81"/>
      <c r="QSH330" s="81"/>
      <c r="QSI330" s="81"/>
      <c r="QSJ330" s="81"/>
      <c r="QSK330" s="81"/>
      <c r="QSL330" s="81"/>
      <c r="QSM330" s="81"/>
      <c r="QSN330" s="81"/>
      <c r="QSO330" s="81"/>
      <c r="QSP330" s="81"/>
      <c r="QSQ330" s="81"/>
      <c r="QSR330" s="81"/>
      <c r="QSS330" s="81"/>
      <c r="QST330" s="81"/>
      <c r="QSU330" s="81"/>
      <c r="QSV330" s="81"/>
      <c r="QSW330" s="81"/>
      <c r="QSX330" s="81"/>
      <c r="QSY330" s="81"/>
      <c r="QSZ330" s="81"/>
      <c r="QTA330" s="81"/>
      <c r="QTB330" s="81"/>
      <c r="QTC330" s="81"/>
      <c r="QTD330" s="81"/>
      <c r="QTE330" s="81"/>
      <c r="QTF330" s="81"/>
      <c r="QTG330" s="81"/>
      <c r="QTH330" s="81"/>
      <c r="QTI330" s="81"/>
      <c r="QTJ330" s="81"/>
      <c r="QTK330" s="81"/>
      <c r="QTL330" s="81"/>
      <c r="QTM330" s="81"/>
      <c r="QTN330" s="81"/>
      <c r="QTO330" s="81"/>
      <c r="QTP330" s="81"/>
      <c r="QTQ330" s="81"/>
      <c r="QTR330" s="81"/>
      <c r="QTS330" s="81"/>
      <c r="QTT330" s="81"/>
      <c r="QTU330" s="81"/>
      <c r="QTV330" s="81"/>
      <c r="QTW330" s="81"/>
      <c r="QTX330" s="81"/>
      <c r="QTY330" s="81"/>
      <c r="QTZ330" s="81"/>
      <c r="QUA330" s="81"/>
      <c r="QUB330" s="81"/>
      <c r="QUC330" s="81"/>
      <c r="QUD330" s="81"/>
      <c r="QUE330" s="81"/>
      <c r="QUF330" s="81"/>
      <c r="QUG330" s="81"/>
      <c r="QUH330" s="81"/>
      <c r="QUI330" s="81"/>
      <c r="QUJ330" s="81"/>
      <c r="QUK330" s="81"/>
      <c r="QUL330" s="81"/>
      <c r="QUM330" s="81"/>
      <c r="QUN330" s="81"/>
      <c r="QUO330" s="81"/>
      <c r="QUP330" s="81"/>
      <c r="QUQ330" s="81"/>
      <c r="QUR330" s="81"/>
      <c r="QUS330" s="81"/>
      <c r="QUT330" s="81"/>
      <c r="QUU330" s="81"/>
      <c r="QUV330" s="81"/>
      <c r="QUW330" s="81"/>
      <c r="QUX330" s="81"/>
      <c r="QUY330" s="81"/>
      <c r="QUZ330" s="81"/>
      <c r="QVA330" s="81"/>
      <c r="QVB330" s="81"/>
      <c r="QVC330" s="81"/>
      <c r="QVD330" s="81"/>
      <c r="QVE330" s="81"/>
      <c r="QVF330" s="81"/>
      <c r="QVG330" s="81"/>
      <c r="QVH330" s="81"/>
      <c r="QVI330" s="81"/>
      <c r="QVJ330" s="81"/>
      <c r="QVK330" s="81"/>
      <c r="QVL330" s="81"/>
      <c r="QVM330" s="81"/>
      <c r="QVN330" s="81"/>
      <c r="QVO330" s="81"/>
      <c r="QVP330" s="81"/>
      <c r="QVQ330" s="81"/>
      <c r="QVR330" s="81"/>
      <c r="QVS330" s="81"/>
      <c r="QVT330" s="81"/>
      <c r="QVU330" s="81"/>
      <c r="QVV330" s="81"/>
      <c r="QVW330" s="81"/>
      <c r="QVX330" s="81"/>
      <c r="QVY330" s="81"/>
      <c r="QVZ330" s="81"/>
      <c r="QWA330" s="81"/>
      <c r="QWB330" s="81"/>
      <c r="QWC330" s="81"/>
      <c r="QWD330" s="81"/>
      <c r="QWE330" s="81"/>
      <c r="QWF330" s="81"/>
      <c r="QWG330" s="81"/>
      <c r="QWH330" s="81"/>
      <c r="QWI330" s="81"/>
      <c r="QWJ330" s="81"/>
      <c r="QWK330" s="81"/>
      <c r="QWL330" s="81"/>
      <c r="QWM330" s="81"/>
      <c r="QWN330" s="81"/>
      <c r="QWO330" s="81"/>
      <c r="QWP330" s="81"/>
      <c r="QWQ330" s="81"/>
      <c r="QWR330" s="81"/>
      <c r="QWS330" s="81"/>
      <c r="QWT330" s="81"/>
      <c r="QWU330" s="81"/>
      <c r="QWV330" s="81"/>
      <c r="QWW330" s="81"/>
      <c r="QWX330" s="81"/>
      <c r="QWY330" s="81"/>
      <c r="QWZ330" s="81"/>
      <c r="QXA330" s="81"/>
      <c r="QXB330" s="81"/>
      <c r="QXC330" s="81"/>
      <c r="QXD330" s="81"/>
      <c r="QXE330" s="81"/>
      <c r="QXF330" s="81"/>
      <c r="QXG330" s="81"/>
      <c r="QXH330" s="81"/>
      <c r="QXI330" s="81"/>
      <c r="QXJ330" s="81"/>
      <c r="QXK330" s="81"/>
      <c r="QXL330" s="81"/>
      <c r="QXM330" s="81"/>
      <c r="QXN330" s="81"/>
      <c r="QXO330" s="81"/>
      <c r="QXP330" s="81"/>
      <c r="QXQ330" s="81"/>
      <c r="QXR330" s="81"/>
      <c r="QXS330" s="81"/>
      <c r="QXT330" s="81"/>
      <c r="QXU330" s="81"/>
      <c r="QXV330" s="81"/>
      <c r="QXW330" s="81"/>
      <c r="QXX330" s="81"/>
      <c r="QXY330" s="81"/>
      <c r="QXZ330" s="81"/>
      <c r="QYA330" s="81"/>
      <c r="QYB330" s="81"/>
      <c r="QYC330" s="81"/>
      <c r="QYD330" s="81"/>
      <c r="QYE330" s="81"/>
      <c r="QYF330" s="81"/>
      <c r="QYG330" s="81"/>
      <c r="QYH330" s="81"/>
      <c r="QYI330" s="81"/>
      <c r="QYJ330" s="81"/>
      <c r="QYK330" s="81"/>
      <c r="QYL330" s="81"/>
      <c r="QYM330" s="81"/>
      <c r="QYN330" s="81"/>
      <c r="QYO330" s="81"/>
      <c r="QYP330" s="81"/>
      <c r="QYQ330" s="81"/>
      <c r="QYR330" s="81"/>
      <c r="QYS330" s="81"/>
      <c r="QYT330" s="81"/>
      <c r="QYU330" s="81"/>
      <c r="QYV330" s="81"/>
      <c r="QYW330" s="81"/>
      <c r="QYX330" s="81"/>
      <c r="QYY330" s="81"/>
      <c r="QYZ330" s="81"/>
      <c r="QZA330" s="81"/>
      <c r="QZB330" s="81"/>
      <c r="QZC330" s="81"/>
      <c r="QZD330" s="81"/>
      <c r="QZE330" s="81"/>
      <c r="QZF330" s="81"/>
      <c r="QZG330" s="81"/>
      <c r="QZH330" s="81"/>
      <c r="QZI330" s="81"/>
      <c r="QZJ330" s="81"/>
      <c r="QZK330" s="81"/>
      <c r="QZL330" s="81"/>
      <c r="QZM330" s="81"/>
      <c r="QZN330" s="81"/>
      <c r="QZO330" s="81"/>
      <c r="QZP330" s="81"/>
      <c r="QZQ330" s="81"/>
      <c r="QZR330" s="81"/>
      <c r="QZS330" s="81"/>
      <c r="QZT330" s="81"/>
      <c r="QZU330" s="81"/>
      <c r="QZV330" s="81"/>
      <c r="QZW330" s="81"/>
      <c r="QZX330" s="81"/>
      <c r="QZY330" s="81"/>
      <c r="QZZ330" s="81"/>
      <c r="RAA330" s="81"/>
      <c r="RAB330" s="81"/>
      <c r="RAC330" s="81"/>
      <c r="RAD330" s="81"/>
      <c r="RAE330" s="81"/>
      <c r="RAF330" s="81"/>
      <c r="RAG330" s="81"/>
      <c r="RAH330" s="81"/>
      <c r="RAI330" s="81"/>
      <c r="RAJ330" s="81"/>
      <c r="RAK330" s="81"/>
      <c r="RAL330" s="81"/>
      <c r="RAM330" s="81"/>
      <c r="RAN330" s="81"/>
      <c r="RAO330" s="81"/>
      <c r="RAP330" s="81"/>
      <c r="RAQ330" s="81"/>
      <c r="RAR330" s="81"/>
      <c r="RAS330" s="81"/>
      <c r="RAT330" s="81"/>
      <c r="RAU330" s="81"/>
      <c r="RAV330" s="81"/>
      <c r="RAW330" s="81"/>
      <c r="RAX330" s="81"/>
      <c r="RAY330" s="81"/>
      <c r="RAZ330" s="81"/>
      <c r="RBA330" s="81"/>
      <c r="RBB330" s="81"/>
      <c r="RBC330" s="81"/>
      <c r="RBD330" s="81"/>
      <c r="RBE330" s="81"/>
      <c r="RBF330" s="81"/>
      <c r="RBG330" s="81"/>
      <c r="RBH330" s="81"/>
      <c r="RBI330" s="81"/>
      <c r="RBJ330" s="81"/>
      <c r="RBK330" s="81"/>
      <c r="RBL330" s="81"/>
      <c r="RBM330" s="81"/>
      <c r="RBN330" s="81"/>
      <c r="RBO330" s="81"/>
      <c r="RBP330" s="81"/>
      <c r="RBQ330" s="81"/>
      <c r="RBR330" s="81"/>
      <c r="RBS330" s="81"/>
      <c r="RBT330" s="81"/>
      <c r="RBU330" s="81"/>
      <c r="RBV330" s="81"/>
      <c r="RBW330" s="81"/>
      <c r="RBX330" s="81"/>
      <c r="RBY330" s="81"/>
      <c r="RBZ330" s="81"/>
      <c r="RCA330" s="81"/>
      <c r="RCB330" s="81"/>
      <c r="RCC330" s="81"/>
      <c r="RCD330" s="81"/>
      <c r="RCE330" s="81"/>
      <c r="RCF330" s="81"/>
      <c r="RCG330" s="81"/>
      <c r="RCH330" s="81"/>
      <c r="RCI330" s="81"/>
      <c r="RCJ330" s="81"/>
      <c r="RCK330" s="81"/>
      <c r="RCL330" s="81"/>
      <c r="RCM330" s="81"/>
      <c r="RCN330" s="81"/>
      <c r="RCO330" s="81"/>
      <c r="RCP330" s="81"/>
      <c r="RCQ330" s="81"/>
      <c r="RCR330" s="81"/>
      <c r="RCS330" s="81"/>
      <c r="RCT330" s="81"/>
      <c r="RCU330" s="81"/>
      <c r="RCV330" s="81"/>
      <c r="RCW330" s="81"/>
      <c r="RCX330" s="81"/>
      <c r="RCY330" s="81"/>
      <c r="RCZ330" s="81"/>
      <c r="RDA330" s="81"/>
      <c r="RDB330" s="81"/>
      <c r="RDC330" s="81"/>
      <c r="RDD330" s="81"/>
      <c r="RDE330" s="81"/>
      <c r="RDF330" s="81"/>
      <c r="RDG330" s="81"/>
      <c r="RDH330" s="81"/>
      <c r="RDI330" s="81"/>
      <c r="RDJ330" s="81"/>
      <c r="RDK330" s="81"/>
      <c r="RDL330" s="81"/>
      <c r="RDM330" s="81"/>
      <c r="RDN330" s="81"/>
      <c r="RDO330" s="81"/>
      <c r="RDP330" s="81"/>
      <c r="RDQ330" s="81"/>
      <c r="RDR330" s="81"/>
      <c r="RDS330" s="81"/>
      <c r="RDT330" s="81"/>
      <c r="RDU330" s="81"/>
      <c r="RDV330" s="81"/>
      <c r="RDW330" s="81"/>
      <c r="RDX330" s="81"/>
      <c r="RDY330" s="81"/>
      <c r="RDZ330" s="81"/>
      <c r="REA330" s="81"/>
      <c r="REB330" s="81"/>
      <c r="REC330" s="81"/>
      <c r="RED330" s="81"/>
      <c r="REE330" s="81"/>
      <c r="REF330" s="81"/>
      <c r="REG330" s="81"/>
      <c r="REH330" s="81"/>
      <c r="REI330" s="81"/>
      <c r="REJ330" s="81"/>
      <c r="REK330" s="81"/>
      <c r="REL330" s="81"/>
      <c r="REM330" s="81"/>
      <c r="REN330" s="81"/>
      <c r="REO330" s="81"/>
      <c r="REP330" s="81"/>
      <c r="REQ330" s="81"/>
      <c r="RER330" s="81"/>
      <c r="RES330" s="81"/>
      <c r="RET330" s="81"/>
      <c r="REU330" s="81"/>
      <c r="REV330" s="81"/>
      <c r="REW330" s="81"/>
      <c r="REX330" s="81"/>
      <c r="REY330" s="81"/>
      <c r="REZ330" s="81"/>
      <c r="RFA330" s="81"/>
      <c r="RFB330" s="81"/>
      <c r="RFC330" s="81"/>
      <c r="RFD330" s="81"/>
      <c r="RFE330" s="81"/>
      <c r="RFF330" s="81"/>
      <c r="RFG330" s="81"/>
      <c r="RFH330" s="81"/>
      <c r="RFI330" s="81"/>
      <c r="RFJ330" s="81"/>
      <c r="RFK330" s="81"/>
      <c r="RFL330" s="81"/>
      <c r="RFM330" s="81"/>
      <c r="RFN330" s="81"/>
      <c r="RFO330" s="81"/>
      <c r="RFP330" s="81"/>
      <c r="RFQ330" s="81"/>
      <c r="RFR330" s="81"/>
      <c r="RFS330" s="81"/>
      <c r="RFT330" s="81"/>
      <c r="RFU330" s="81"/>
      <c r="RFV330" s="81"/>
      <c r="RFW330" s="81"/>
      <c r="RFX330" s="81"/>
      <c r="RFY330" s="81"/>
      <c r="RFZ330" s="81"/>
      <c r="RGA330" s="81"/>
      <c r="RGB330" s="81"/>
      <c r="RGC330" s="81"/>
      <c r="RGD330" s="81"/>
      <c r="RGE330" s="81"/>
      <c r="RGF330" s="81"/>
      <c r="RGG330" s="81"/>
      <c r="RGH330" s="81"/>
      <c r="RGI330" s="81"/>
      <c r="RGJ330" s="81"/>
      <c r="RGK330" s="81"/>
      <c r="RGL330" s="81"/>
      <c r="RGM330" s="81"/>
      <c r="RGN330" s="81"/>
      <c r="RGO330" s="81"/>
      <c r="RGP330" s="81"/>
      <c r="RGQ330" s="81"/>
      <c r="RGR330" s="81"/>
      <c r="RGS330" s="81"/>
      <c r="RGT330" s="81"/>
      <c r="RGU330" s="81"/>
      <c r="RGV330" s="81"/>
      <c r="RGW330" s="81"/>
      <c r="RGX330" s="81"/>
      <c r="RGY330" s="81"/>
      <c r="RGZ330" s="81"/>
      <c r="RHA330" s="81"/>
      <c r="RHB330" s="81"/>
      <c r="RHC330" s="81"/>
      <c r="RHD330" s="81"/>
      <c r="RHE330" s="81"/>
      <c r="RHF330" s="81"/>
      <c r="RHG330" s="81"/>
      <c r="RHH330" s="81"/>
      <c r="RHI330" s="81"/>
      <c r="RHJ330" s="81"/>
      <c r="RHK330" s="81"/>
      <c r="RHL330" s="81"/>
      <c r="RHM330" s="81"/>
      <c r="RHN330" s="81"/>
      <c r="RHO330" s="81"/>
      <c r="RHP330" s="81"/>
      <c r="RHQ330" s="81"/>
      <c r="RHR330" s="81"/>
      <c r="RHS330" s="81"/>
      <c r="RHT330" s="81"/>
      <c r="RHU330" s="81"/>
      <c r="RHV330" s="81"/>
      <c r="RHW330" s="81"/>
      <c r="RHX330" s="81"/>
      <c r="RHY330" s="81"/>
      <c r="RHZ330" s="81"/>
      <c r="RIA330" s="81"/>
      <c r="RIB330" s="81"/>
      <c r="RIC330" s="81"/>
      <c r="RID330" s="81"/>
      <c r="RIE330" s="81"/>
      <c r="RIF330" s="81"/>
      <c r="RIG330" s="81"/>
      <c r="RIH330" s="81"/>
      <c r="RII330" s="81"/>
      <c r="RIJ330" s="81"/>
      <c r="RIK330" s="81"/>
      <c r="RIL330" s="81"/>
      <c r="RIM330" s="81"/>
      <c r="RIN330" s="81"/>
      <c r="RIO330" s="81"/>
      <c r="RIP330" s="81"/>
      <c r="RIQ330" s="81"/>
      <c r="RIR330" s="81"/>
      <c r="RIS330" s="81"/>
      <c r="RIT330" s="81"/>
      <c r="RIU330" s="81"/>
      <c r="RIV330" s="81"/>
      <c r="RIW330" s="81"/>
      <c r="RIX330" s="81"/>
      <c r="RIY330" s="81"/>
      <c r="RIZ330" s="81"/>
      <c r="RJA330" s="81"/>
      <c r="RJB330" s="81"/>
      <c r="RJC330" s="81"/>
      <c r="RJD330" s="81"/>
      <c r="RJE330" s="81"/>
      <c r="RJF330" s="81"/>
      <c r="RJG330" s="81"/>
      <c r="RJH330" s="81"/>
      <c r="RJI330" s="81"/>
      <c r="RJJ330" s="81"/>
      <c r="RJK330" s="81"/>
      <c r="RJL330" s="81"/>
      <c r="RJM330" s="81"/>
      <c r="RJN330" s="81"/>
      <c r="RJO330" s="81"/>
      <c r="RJP330" s="81"/>
      <c r="RJQ330" s="81"/>
      <c r="RJR330" s="81"/>
      <c r="RJS330" s="81"/>
      <c r="RJT330" s="81"/>
      <c r="RJU330" s="81"/>
      <c r="RJV330" s="81"/>
      <c r="RJW330" s="81"/>
      <c r="RJX330" s="81"/>
      <c r="RJY330" s="81"/>
      <c r="RJZ330" s="81"/>
      <c r="RKA330" s="81"/>
      <c r="RKB330" s="81"/>
      <c r="RKC330" s="81"/>
      <c r="RKD330" s="81"/>
      <c r="RKE330" s="81"/>
      <c r="RKF330" s="81"/>
      <c r="RKG330" s="81"/>
      <c r="RKH330" s="81"/>
      <c r="RKI330" s="81"/>
      <c r="RKJ330" s="81"/>
      <c r="RKK330" s="81"/>
      <c r="RKL330" s="81"/>
      <c r="RKM330" s="81"/>
      <c r="RKN330" s="81"/>
      <c r="RKO330" s="81"/>
      <c r="RKP330" s="81"/>
      <c r="RKQ330" s="81"/>
      <c r="RKR330" s="81"/>
      <c r="RKS330" s="81"/>
      <c r="RKT330" s="81"/>
      <c r="RKU330" s="81"/>
      <c r="RKV330" s="81"/>
      <c r="RKW330" s="81"/>
      <c r="RKX330" s="81"/>
      <c r="RKY330" s="81"/>
      <c r="RKZ330" s="81"/>
      <c r="RLA330" s="81"/>
      <c r="RLB330" s="81"/>
      <c r="RLC330" s="81"/>
      <c r="RLD330" s="81"/>
      <c r="RLE330" s="81"/>
      <c r="RLF330" s="81"/>
      <c r="RLG330" s="81"/>
      <c r="RLH330" s="81"/>
      <c r="RLI330" s="81"/>
      <c r="RLJ330" s="81"/>
      <c r="RLK330" s="81"/>
      <c r="RLL330" s="81"/>
      <c r="RLM330" s="81"/>
      <c r="RLN330" s="81"/>
      <c r="RLO330" s="81"/>
      <c r="RLP330" s="81"/>
      <c r="RLQ330" s="81"/>
      <c r="RLR330" s="81"/>
      <c r="RLS330" s="81"/>
      <c r="RLT330" s="81"/>
      <c r="RLU330" s="81"/>
      <c r="RLV330" s="81"/>
      <c r="RLW330" s="81"/>
      <c r="RLX330" s="81"/>
      <c r="RLY330" s="81"/>
      <c r="RLZ330" s="81"/>
      <c r="RMA330" s="81"/>
      <c r="RMB330" s="81"/>
      <c r="RMC330" s="81"/>
      <c r="RMD330" s="81"/>
      <c r="RME330" s="81"/>
      <c r="RMF330" s="81"/>
      <c r="RMG330" s="81"/>
      <c r="RMH330" s="81"/>
      <c r="RMI330" s="81"/>
      <c r="RMJ330" s="81"/>
      <c r="RMK330" s="81"/>
      <c r="RML330" s="81"/>
      <c r="RMM330" s="81"/>
      <c r="RMN330" s="81"/>
      <c r="RMO330" s="81"/>
      <c r="RMP330" s="81"/>
      <c r="RMQ330" s="81"/>
      <c r="RMR330" s="81"/>
      <c r="RMS330" s="81"/>
      <c r="RMT330" s="81"/>
      <c r="RMU330" s="81"/>
      <c r="RMV330" s="81"/>
      <c r="RMW330" s="81"/>
      <c r="RMX330" s="81"/>
      <c r="RMY330" s="81"/>
      <c r="RMZ330" s="81"/>
      <c r="RNA330" s="81"/>
      <c r="RNB330" s="81"/>
      <c r="RNC330" s="81"/>
      <c r="RND330" s="81"/>
      <c r="RNE330" s="81"/>
      <c r="RNF330" s="81"/>
      <c r="RNG330" s="81"/>
      <c r="RNH330" s="81"/>
      <c r="RNI330" s="81"/>
      <c r="RNJ330" s="81"/>
      <c r="RNK330" s="81"/>
      <c r="RNL330" s="81"/>
      <c r="RNM330" s="81"/>
      <c r="RNN330" s="81"/>
      <c r="RNO330" s="81"/>
      <c r="RNP330" s="81"/>
      <c r="RNQ330" s="81"/>
      <c r="RNR330" s="81"/>
      <c r="RNS330" s="81"/>
      <c r="RNT330" s="81"/>
      <c r="RNU330" s="81"/>
      <c r="RNV330" s="81"/>
      <c r="RNW330" s="81"/>
      <c r="RNX330" s="81"/>
      <c r="RNY330" s="81"/>
      <c r="RNZ330" s="81"/>
      <c r="ROA330" s="81"/>
      <c r="ROB330" s="81"/>
      <c r="ROC330" s="81"/>
      <c r="ROD330" s="81"/>
      <c r="ROE330" s="81"/>
      <c r="ROF330" s="81"/>
      <c r="ROG330" s="81"/>
      <c r="ROH330" s="81"/>
      <c r="ROI330" s="81"/>
      <c r="ROJ330" s="81"/>
      <c r="ROK330" s="81"/>
      <c r="ROL330" s="81"/>
      <c r="ROM330" s="81"/>
      <c r="RON330" s="81"/>
      <c r="ROO330" s="81"/>
      <c r="ROP330" s="81"/>
      <c r="ROQ330" s="81"/>
      <c r="ROR330" s="81"/>
      <c r="ROS330" s="81"/>
      <c r="ROT330" s="81"/>
      <c r="ROU330" s="81"/>
      <c r="ROV330" s="81"/>
      <c r="ROW330" s="81"/>
      <c r="ROX330" s="81"/>
      <c r="ROY330" s="81"/>
      <c r="ROZ330" s="81"/>
      <c r="RPA330" s="81"/>
      <c r="RPB330" s="81"/>
      <c r="RPC330" s="81"/>
      <c r="RPD330" s="81"/>
      <c r="RPE330" s="81"/>
      <c r="RPF330" s="81"/>
      <c r="RPG330" s="81"/>
      <c r="RPH330" s="81"/>
      <c r="RPI330" s="81"/>
      <c r="RPJ330" s="81"/>
      <c r="RPK330" s="81"/>
      <c r="RPL330" s="81"/>
      <c r="RPM330" s="81"/>
      <c r="RPN330" s="81"/>
      <c r="RPO330" s="81"/>
      <c r="RPP330" s="81"/>
      <c r="RPQ330" s="81"/>
      <c r="RPR330" s="81"/>
      <c r="RPS330" s="81"/>
      <c r="RPT330" s="81"/>
      <c r="RPU330" s="81"/>
      <c r="RPV330" s="81"/>
      <c r="RPW330" s="81"/>
      <c r="RPX330" s="81"/>
      <c r="RPY330" s="81"/>
      <c r="RPZ330" s="81"/>
      <c r="RQA330" s="81"/>
      <c r="RQB330" s="81"/>
      <c r="RQC330" s="81"/>
      <c r="RQD330" s="81"/>
      <c r="RQE330" s="81"/>
      <c r="RQF330" s="81"/>
      <c r="RQG330" s="81"/>
      <c r="RQH330" s="81"/>
      <c r="RQI330" s="81"/>
      <c r="RQJ330" s="81"/>
      <c r="RQK330" s="81"/>
      <c r="RQL330" s="81"/>
      <c r="RQM330" s="81"/>
      <c r="RQN330" s="81"/>
      <c r="RQO330" s="81"/>
      <c r="RQP330" s="81"/>
      <c r="RQQ330" s="81"/>
      <c r="RQR330" s="81"/>
      <c r="RQS330" s="81"/>
      <c r="RQT330" s="81"/>
      <c r="RQU330" s="81"/>
      <c r="RQV330" s="81"/>
      <c r="RQW330" s="81"/>
      <c r="RQX330" s="81"/>
      <c r="RQY330" s="81"/>
      <c r="RQZ330" s="81"/>
      <c r="RRA330" s="81"/>
      <c r="RRB330" s="81"/>
      <c r="RRC330" s="81"/>
      <c r="RRD330" s="81"/>
      <c r="RRE330" s="81"/>
      <c r="RRF330" s="81"/>
      <c r="RRG330" s="81"/>
      <c r="RRH330" s="81"/>
      <c r="RRI330" s="81"/>
      <c r="RRJ330" s="81"/>
      <c r="RRK330" s="81"/>
      <c r="RRL330" s="81"/>
      <c r="RRM330" s="81"/>
      <c r="RRN330" s="81"/>
      <c r="RRO330" s="81"/>
      <c r="RRP330" s="81"/>
      <c r="RRQ330" s="81"/>
      <c r="RRR330" s="81"/>
      <c r="RRS330" s="81"/>
      <c r="RRT330" s="81"/>
      <c r="RRU330" s="81"/>
      <c r="RRV330" s="81"/>
      <c r="RRW330" s="81"/>
      <c r="RRX330" s="81"/>
      <c r="RRY330" s="81"/>
      <c r="RRZ330" s="81"/>
      <c r="RSA330" s="81"/>
      <c r="RSB330" s="81"/>
      <c r="RSC330" s="81"/>
      <c r="RSD330" s="81"/>
      <c r="RSE330" s="81"/>
      <c r="RSF330" s="81"/>
      <c r="RSG330" s="81"/>
      <c r="RSH330" s="81"/>
      <c r="RSI330" s="81"/>
      <c r="RSJ330" s="81"/>
      <c r="RSK330" s="81"/>
      <c r="RSL330" s="81"/>
      <c r="RSM330" s="81"/>
      <c r="RSN330" s="81"/>
      <c r="RSO330" s="81"/>
      <c r="RSP330" s="81"/>
      <c r="RSQ330" s="81"/>
      <c r="RSR330" s="81"/>
      <c r="RSS330" s="81"/>
      <c r="RST330" s="81"/>
      <c r="RSU330" s="81"/>
      <c r="RSV330" s="81"/>
      <c r="RSW330" s="81"/>
      <c r="RSX330" s="81"/>
      <c r="RSY330" s="81"/>
      <c r="RSZ330" s="81"/>
      <c r="RTA330" s="81"/>
      <c r="RTB330" s="81"/>
      <c r="RTC330" s="81"/>
      <c r="RTD330" s="81"/>
      <c r="RTE330" s="81"/>
      <c r="RTF330" s="81"/>
      <c r="RTG330" s="81"/>
      <c r="RTH330" s="81"/>
      <c r="RTI330" s="81"/>
      <c r="RTJ330" s="81"/>
      <c r="RTK330" s="81"/>
      <c r="RTL330" s="81"/>
      <c r="RTM330" s="81"/>
      <c r="RTN330" s="81"/>
      <c r="RTO330" s="81"/>
      <c r="RTP330" s="81"/>
      <c r="RTQ330" s="81"/>
      <c r="RTR330" s="81"/>
      <c r="RTS330" s="81"/>
      <c r="RTT330" s="81"/>
      <c r="RTU330" s="81"/>
      <c r="RTV330" s="81"/>
      <c r="RTW330" s="81"/>
      <c r="RTX330" s="81"/>
      <c r="RTY330" s="81"/>
      <c r="RTZ330" s="81"/>
      <c r="RUA330" s="81"/>
      <c r="RUB330" s="81"/>
      <c r="RUC330" s="81"/>
      <c r="RUD330" s="81"/>
      <c r="RUE330" s="81"/>
      <c r="RUF330" s="81"/>
      <c r="RUG330" s="81"/>
      <c r="RUH330" s="81"/>
      <c r="RUI330" s="81"/>
      <c r="RUJ330" s="81"/>
      <c r="RUK330" s="81"/>
      <c r="RUL330" s="81"/>
      <c r="RUM330" s="81"/>
      <c r="RUN330" s="81"/>
      <c r="RUO330" s="81"/>
      <c r="RUP330" s="81"/>
      <c r="RUQ330" s="81"/>
      <c r="RUR330" s="81"/>
      <c r="RUS330" s="81"/>
      <c r="RUT330" s="81"/>
      <c r="RUU330" s="81"/>
      <c r="RUV330" s="81"/>
      <c r="RUW330" s="81"/>
      <c r="RUX330" s="81"/>
      <c r="RUY330" s="81"/>
      <c r="RUZ330" s="81"/>
      <c r="RVA330" s="81"/>
      <c r="RVB330" s="81"/>
      <c r="RVC330" s="81"/>
      <c r="RVD330" s="81"/>
      <c r="RVE330" s="81"/>
      <c r="RVF330" s="81"/>
      <c r="RVG330" s="81"/>
      <c r="RVH330" s="81"/>
      <c r="RVI330" s="81"/>
      <c r="RVJ330" s="81"/>
      <c r="RVK330" s="81"/>
      <c r="RVL330" s="81"/>
      <c r="RVM330" s="81"/>
      <c r="RVN330" s="81"/>
      <c r="RVO330" s="81"/>
      <c r="RVP330" s="81"/>
      <c r="RVQ330" s="81"/>
      <c r="RVR330" s="81"/>
      <c r="RVS330" s="81"/>
      <c r="RVT330" s="81"/>
      <c r="RVU330" s="81"/>
      <c r="RVV330" s="81"/>
      <c r="RVW330" s="81"/>
      <c r="RVX330" s="81"/>
      <c r="RVY330" s="81"/>
      <c r="RVZ330" s="81"/>
      <c r="RWA330" s="81"/>
      <c r="RWB330" s="81"/>
      <c r="RWC330" s="81"/>
      <c r="RWD330" s="81"/>
      <c r="RWE330" s="81"/>
      <c r="RWF330" s="81"/>
      <c r="RWG330" s="81"/>
      <c r="RWH330" s="81"/>
      <c r="RWI330" s="81"/>
      <c r="RWJ330" s="81"/>
      <c r="RWK330" s="81"/>
      <c r="RWL330" s="81"/>
      <c r="RWM330" s="81"/>
      <c r="RWN330" s="81"/>
      <c r="RWO330" s="81"/>
      <c r="RWP330" s="81"/>
      <c r="RWQ330" s="81"/>
      <c r="RWR330" s="81"/>
      <c r="RWS330" s="81"/>
      <c r="RWT330" s="81"/>
      <c r="RWU330" s="81"/>
      <c r="RWV330" s="81"/>
      <c r="RWW330" s="81"/>
      <c r="RWX330" s="81"/>
      <c r="RWY330" s="81"/>
      <c r="RWZ330" s="81"/>
      <c r="RXA330" s="81"/>
      <c r="RXB330" s="81"/>
      <c r="RXC330" s="81"/>
      <c r="RXD330" s="81"/>
      <c r="RXE330" s="81"/>
      <c r="RXF330" s="81"/>
      <c r="RXG330" s="81"/>
      <c r="RXH330" s="81"/>
      <c r="RXI330" s="81"/>
      <c r="RXJ330" s="81"/>
      <c r="RXK330" s="81"/>
      <c r="RXL330" s="81"/>
      <c r="RXM330" s="81"/>
      <c r="RXN330" s="81"/>
      <c r="RXO330" s="81"/>
      <c r="RXP330" s="81"/>
      <c r="RXQ330" s="81"/>
      <c r="RXR330" s="81"/>
      <c r="RXS330" s="81"/>
      <c r="RXT330" s="81"/>
      <c r="RXU330" s="81"/>
      <c r="RXV330" s="81"/>
      <c r="RXW330" s="81"/>
      <c r="RXX330" s="81"/>
      <c r="RXY330" s="81"/>
      <c r="RXZ330" s="81"/>
      <c r="RYA330" s="81"/>
      <c r="RYB330" s="81"/>
      <c r="RYC330" s="81"/>
      <c r="RYD330" s="81"/>
      <c r="RYE330" s="81"/>
      <c r="RYF330" s="81"/>
      <c r="RYG330" s="81"/>
      <c r="RYH330" s="81"/>
      <c r="RYI330" s="81"/>
      <c r="RYJ330" s="81"/>
      <c r="RYK330" s="81"/>
      <c r="RYL330" s="81"/>
      <c r="RYM330" s="81"/>
      <c r="RYN330" s="81"/>
      <c r="RYO330" s="81"/>
      <c r="RYP330" s="81"/>
      <c r="RYQ330" s="81"/>
      <c r="RYR330" s="81"/>
      <c r="RYS330" s="81"/>
      <c r="RYT330" s="81"/>
      <c r="RYU330" s="81"/>
      <c r="RYV330" s="81"/>
      <c r="RYW330" s="81"/>
      <c r="RYX330" s="81"/>
      <c r="RYY330" s="81"/>
      <c r="RYZ330" s="81"/>
      <c r="RZA330" s="81"/>
      <c r="RZB330" s="81"/>
      <c r="RZC330" s="81"/>
      <c r="RZD330" s="81"/>
      <c r="RZE330" s="81"/>
      <c r="RZF330" s="81"/>
      <c r="RZG330" s="81"/>
      <c r="RZH330" s="81"/>
      <c r="RZI330" s="81"/>
      <c r="RZJ330" s="81"/>
      <c r="RZK330" s="81"/>
      <c r="RZL330" s="81"/>
      <c r="RZM330" s="81"/>
      <c r="RZN330" s="81"/>
      <c r="RZO330" s="81"/>
      <c r="RZP330" s="81"/>
      <c r="RZQ330" s="81"/>
      <c r="RZR330" s="81"/>
      <c r="RZS330" s="81"/>
      <c r="RZT330" s="81"/>
      <c r="RZU330" s="81"/>
      <c r="RZV330" s="81"/>
      <c r="RZW330" s="81"/>
      <c r="RZX330" s="81"/>
      <c r="RZY330" s="81"/>
      <c r="RZZ330" s="81"/>
      <c r="SAA330" s="81"/>
      <c r="SAB330" s="81"/>
      <c r="SAC330" s="81"/>
      <c r="SAD330" s="81"/>
      <c r="SAE330" s="81"/>
      <c r="SAF330" s="81"/>
      <c r="SAG330" s="81"/>
      <c r="SAH330" s="81"/>
      <c r="SAI330" s="81"/>
      <c r="SAJ330" s="81"/>
      <c r="SAK330" s="81"/>
      <c r="SAL330" s="81"/>
      <c r="SAM330" s="81"/>
      <c r="SAN330" s="81"/>
      <c r="SAO330" s="81"/>
      <c r="SAP330" s="81"/>
      <c r="SAQ330" s="81"/>
      <c r="SAR330" s="81"/>
      <c r="SAS330" s="81"/>
      <c r="SAT330" s="81"/>
      <c r="SAU330" s="81"/>
      <c r="SAV330" s="81"/>
      <c r="SAW330" s="81"/>
      <c r="SAX330" s="81"/>
      <c r="SAY330" s="81"/>
      <c r="SAZ330" s="81"/>
      <c r="SBA330" s="81"/>
      <c r="SBB330" s="81"/>
      <c r="SBC330" s="81"/>
      <c r="SBD330" s="81"/>
      <c r="SBE330" s="81"/>
      <c r="SBF330" s="81"/>
      <c r="SBG330" s="81"/>
      <c r="SBH330" s="81"/>
      <c r="SBI330" s="81"/>
      <c r="SBJ330" s="81"/>
      <c r="SBK330" s="81"/>
      <c r="SBL330" s="81"/>
      <c r="SBM330" s="81"/>
      <c r="SBN330" s="81"/>
      <c r="SBO330" s="81"/>
      <c r="SBP330" s="81"/>
      <c r="SBQ330" s="81"/>
      <c r="SBR330" s="81"/>
      <c r="SBS330" s="81"/>
      <c r="SBT330" s="81"/>
      <c r="SBU330" s="81"/>
      <c r="SBV330" s="81"/>
      <c r="SBW330" s="81"/>
      <c r="SBX330" s="81"/>
      <c r="SBY330" s="81"/>
      <c r="SBZ330" s="81"/>
      <c r="SCA330" s="81"/>
      <c r="SCB330" s="81"/>
      <c r="SCC330" s="81"/>
      <c r="SCD330" s="81"/>
      <c r="SCE330" s="81"/>
      <c r="SCF330" s="81"/>
      <c r="SCG330" s="81"/>
      <c r="SCH330" s="81"/>
      <c r="SCI330" s="81"/>
      <c r="SCJ330" s="81"/>
      <c r="SCK330" s="81"/>
      <c r="SCL330" s="81"/>
      <c r="SCM330" s="81"/>
      <c r="SCN330" s="81"/>
      <c r="SCO330" s="81"/>
      <c r="SCP330" s="81"/>
      <c r="SCQ330" s="81"/>
      <c r="SCR330" s="81"/>
      <c r="SCS330" s="81"/>
      <c r="SCT330" s="81"/>
      <c r="SCU330" s="81"/>
      <c r="SCV330" s="81"/>
      <c r="SCW330" s="81"/>
      <c r="SCX330" s="81"/>
      <c r="SCY330" s="81"/>
      <c r="SCZ330" s="81"/>
      <c r="SDA330" s="81"/>
      <c r="SDB330" s="81"/>
      <c r="SDC330" s="81"/>
      <c r="SDD330" s="81"/>
      <c r="SDE330" s="81"/>
      <c r="SDF330" s="81"/>
      <c r="SDG330" s="81"/>
      <c r="SDH330" s="81"/>
      <c r="SDI330" s="81"/>
      <c r="SDJ330" s="81"/>
      <c r="SDK330" s="81"/>
      <c r="SDL330" s="81"/>
      <c r="SDM330" s="81"/>
      <c r="SDN330" s="81"/>
      <c r="SDO330" s="81"/>
      <c r="SDP330" s="81"/>
      <c r="SDQ330" s="81"/>
      <c r="SDR330" s="81"/>
      <c r="SDS330" s="81"/>
      <c r="SDT330" s="81"/>
      <c r="SDU330" s="81"/>
      <c r="SDV330" s="81"/>
      <c r="SDW330" s="81"/>
      <c r="SDX330" s="81"/>
      <c r="SDY330" s="81"/>
      <c r="SDZ330" s="81"/>
      <c r="SEA330" s="81"/>
      <c r="SEB330" s="81"/>
      <c r="SEC330" s="81"/>
      <c r="SED330" s="81"/>
      <c r="SEE330" s="81"/>
      <c r="SEF330" s="81"/>
      <c r="SEG330" s="81"/>
      <c r="SEH330" s="81"/>
      <c r="SEI330" s="81"/>
      <c r="SEJ330" s="81"/>
      <c r="SEK330" s="81"/>
      <c r="SEL330" s="81"/>
      <c r="SEM330" s="81"/>
      <c r="SEN330" s="81"/>
      <c r="SEO330" s="81"/>
      <c r="SEP330" s="81"/>
      <c r="SEQ330" s="81"/>
      <c r="SER330" s="81"/>
      <c r="SES330" s="81"/>
      <c r="SET330" s="81"/>
      <c r="SEU330" s="81"/>
      <c r="SEV330" s="81"/>
      <c r="SEW330" s="81"/>
      <c r="SEX330" s="81"/>
      <c r="SEY330" s="81"/>
      <c r="SEZ330" s="81"/>
      <c r="SFA330" s="81"/>
      <c r="SFB330" s="81"/>
      <c r="SFC330" s="81"/>
      <c r="SFD330" s="81"/>
      <c r="SFE330" s="81"/>
      <c r="SFF330" s="81"/>
      <c r="SFG330" s="81"/>
      <c r="SFH330" s="81"/>
      <c r="SFI330" s="81"/>
      <c r="SFJ330" s="81"/>
      <c r="SFK330" s="81"/>
      <c r="SFL330" s="81"/>
      <c r="SFM330" s="81"/>
      <c r="SFN330" s="81"/>
      <c r="SFO330" s="81"/>
      <c r="SFP330" s="81"/>
      <c r="SFQ330" s="81"/>
      <c r="SFR330" s="81"/>
      <c r="SFS330" s="81"/>
      <c r="SFT330" s="81"/>
      <c r="SFU330" s="81"/>
      <c r="SFV330" s="81"/>
      <c r="SFW330" s="81"/>
      <c r="SFX330" s="81"/>
      <c r="SFY330" s="81"/>
      <c r="SFZ330" s="81"/>
      <c r="SGA330" s="81"/>
      <c r="SGB330" s="81"/>
      <c r="SGC330" s="81"/>
      <c r="SGD330" s="81"/>
      <c r="SGE330" s="81"/>
      <c r="SGF330" s="81"/>
      <c r="SGG330" s="81"/>
      <c r="SGH330" s="81"/>
      <c r="SGI330" s="81"/>
      <c r="SGJ330" s="81"/>
      <c r="SGK330" s="81"/>
      <c r="SGL330" s="81"/>
      <c r="SGM330" s="81"/>
      <c r="SGN330" s="81"/>
      <c r="SGO330" s="81"/>
      <c r="SGP330" s="81"/>
      <c r="SGQ330" s="81"/>
      <c r="SGR330" s="81"/>
      <c r="SGS330" s="81"/>
      <c r="SGT330" s="81"/>
      <c r="SGU330" s="81"/>
      <c r="SGV330" s="81"/>
      <c r="SGW330" s="81"/>
      <c r="SGX330" s="81"/>
      <c r="SGY330" s="81"/>
      <c r="SGZ330" s="81"/>
      <c r="SHA330" s="81"/>
      <c r="SHB330" s="81"/>
      <c r="SHC330" s="81"/>
      <c r="SHD330" s="81"/>
      <c r="SHE330" s="81"/>
      <c r="SHF330" s="81"/>
      <c r="SHG330" s="81"/>
      <c r="SHH330" s="81"/>
      <c r="SHI330" s="81"/>
      <c r="SHJ330" s="81"/>
      <c r="SHK330" s="81"/>
      <c r="SHL330" s="81"/>
      <c r="SHM330" s="81"/>
      <c r="SHN330" s="81"/>
      <c r="SHO330" s="81"/>
      <c r="SHP330" s="81"/>
      <c r="SHQ330" s="81"/>
      <c r="SHR330" s="81"/>
      <c r="SHS330" s="81"/>
      <c r="SHT330" s="81"/>
      <c r="SHU330" s="81"/>
      <c r="SHV330" s="81"/>
      <c r="SHW330" s="81"/>
      <c r="SHX330" s="81"/>
      <c r="SHY330" s="81"/>
      <c r="SHZ330" s="81"/>
      <c r="SIA330" s="81"/>
      <c r="SIB330" s="81"/>
      <c r="SIC330" s="81"/>
      <c r="SID330" s="81"/>
      <c r="SIE330" s="81"/>
      <c r="SIF330" s="81"/>
      <c r="SIG330" s="81"/>
      <c r="SIH330" s="81"/>
      <c r="SII330" s="81"/>
      <c r="SIJ330" s="81"/>
      <c r="SIK330" s="81"/>
      <c r="SIL330" s="81"/>
      <c r="SIM330" s="81"/>
      <c r="SIN330" s="81"/>
      <c r="SIO330" s="81"/>
      <c r="SIP330" s="81"/>
      <c r="SIQ330" s="81"/>
      <c r="SIR330" s="81"/>
      <c r="SIS330" s="81"/>
      <c r="SIT330" s="81"/>
      <c r="SIU330" s="81"/>
      <c r="SIV330" s="81"/>
      <c r="SIW330" s="81"/>
      <c r="SIX330" s="81"/>
      <c r="SIY330" s="81"/>
      <c r="SIZ330" s="81"/>
      <c r="SJA330" s="81"/>
      <c r="SJB330" s="81"/>
      <c r="SJC330" s="81"/>
      <c r="SJD330" s="81"/>
      <c r="SJE330" s="81"/>
      <c r="SJF330" s="81"/>
      <c r="SJG330" s="81"/>
      <c r="SJH330" s="81"/>
      <c r="SJI330" s="81"/>
      <c r="SJJ330" s="81"/>
      <c r="SJK330" s="81"/>
      <c r="SJL330" s="81"/>
      <c r="SJM330" s="81"/>
      <c r="SJN330" s="81"/>
      <c r="SJO330" s="81"/>
      <c r="SJP330" s="81"/>
      <c r="SJQ330" s="81"/>
      <c r="SJR330" s="81"/>
      <c r="SJS330" s="81"/>
      <c r="SJT330" s="81"/>
      <c r="SJU330" s="81"/>
      <c r="SJV330" s="81"/>
      <c r="SJW330" s="81"/>
      <c r="SJX330" s="81"/>
      <c r="SJY330" s="81"/>
      <c r="SJZ330" s="81"/>
      <c r="SKA330" s="81"/>
      <c r="SKB330" s="81"/>
      <c r="SKC330" s="81"/>
      <c r="SKD330" s="81"/>
      <c r="SKE330" s="81"/>
      <c r="SKF330" s="81"/>
      <c r="SKG330" s="81"/>
      <c r="SKH330" s="81"/>
      <c r="SKI330" s="81"/>
      <c r="SKJ330" s="81"/>
      <c r="SKK330" s="81"/>
      <c r="SKL330" s="81"/>
      <c r="SKM330" s="81"/>
      <c r="SKN330" s="81"/>
      <c r="SKO330" s="81"/>
      <c r="SKP330" s="81"/>
      <c r="SKQ330" s="81"/>
      <c r="SKR330" s="81"/>
      <c r="SKS330" s="81"/>
      <c r="SKT330" s="81"/>
      <c r="SKU330" s="81"/>
      <c r="SKV330" s="81"/>
      <c r="SKW330" s="81"/>
      <c r="SKX330" s="81"/>
      <c r="SKY330" s="81"/>
      <c r="SKZ330" s="81"/>
      <c r="SLA330" s="81"/>
      <c r="SLB330" s="81"/>
      <c r="SLC330" s="81"/>
      <c r="SLD330" s="81"/>
      <c r="SLE330" s="81"/>
      <c r="SLF330" s="81"/>
      <c r="SLG330" s="81"/>
      <c r="SLH330" s="81"/>
      <c r="SLI330" s="81"/>
      <c r="SLJ330" s="81"/>
      <c r="SLK330" s="81"/>
      <c r="SLL330" s="81"/>
      <c r="SLM330" s="81"/>
      <c r="SLN330" s="81"/>
      <c r="SLO330" s="81"/>
      <c r="SLP330" s="81"/>
      <c r="SLQ330" s="81"/>
      <c r="SLR330" s="81"/>
      <c r="SLS330" s="81"/>
      <c r="SLT330" s="81"/>
      <c r="SLU330" s="81"/>
      <c r="SLV330" s="81"/>
      <c r="SLW330" s="81"/>
      <c r="SLX330" s="81"/>
      <c r="SLY330" s="81"/>
      <c r="SLZ330" s="81"/>
      <c r="SMA330" s="81"/>
      <c r="SMB330" s="81"/>
      <c r="SMC330" s="81"/>
      <c r="SMD330" s="81"/>
      <c r="SME330" s="81"/>
      <c r="SMF330" s="81"/>
      <c r="SMG330" s="81"/>
      <c r="SMH330" s="81"/>
      <c r="SMI330" s="81"/>
      <c r="SMJ330" s="81"/>
      <c r="SMK330" s="81"/>
      <c r="SML330" s="81"/>
      <c r="SMM330" s="81"/>
      <c r="SMN330" s="81"/>
      <c r="SMO330" s="81"/>
      <c r="SMP330" s="81"/>
      <c r="SMQ330" s="81"/>
      <c r="SMR330" s="81"/>
      <c r="SMS330" s="81"/>
      <c r="SMT330" s="81"/>
      <c r="SMU330" s="81"/>
      <c r="SMV330" s="81"/>
      <c r="SMW330" s="81"/>
      <c r="SMX330" s="81"/>
      <c r="SMY330" s="81"/>
      <c r="SMZ330" s="81"/>
      <c r="SNA330" s="81"/>
      <c r="SNB330" s="81"/>
      <c r="SNC330" s="81"/>
      <c r="SND330" s="81"/>
      <c r="SNE330" s="81"/>
      <c r="SNF330" s="81"/>
      <c r="SNG330" s="81"/>
      <c r="SNH330" s="81"/>
      <c r="SNI330" s="81"/>
      <c r="SNJ330" s="81"/>
      <c r="SNK330" s="81"/>
      <c r="SNL330" s="81"/>
      <c r="SNM330" s="81"/>
      <c r="SNN330" s="81"/>
      <c r="SNO330" s="81"/>
      <c r="SNP330" s="81"/>
      <c r="SNQ330" s="81"/>
      <c r="SNR330" s="81"/>
      <c r="SNS330" s="81"/>
      <c r="SNT330" s="81"/>
      <c r="SNU330" s="81"/>
      <c r="SNV330" s="81"/>
      <c r="SNW330" s="81"/>
      <c r="SNX330" s="81"/>
      <c r="SNY330" s="81"/>
      <c r="SNZ330" s="81"/>
      <c r="SOA330" s="81"/>
      <c r="SOB330" s="81"/>
      <c r="SOC330" s="81"/>
      <c r="SOD330" s="81"/>
      <c r="SOE330" s="81"/>
      <c r="SOF330" s="81"/>
      <c r="SOG330" s="81"/>
      <c r="SOH330" s="81"/>
      <c r="SOI330" s="81"/>
      <c r="SOJ330" s="81"/>
      <c r="SOK330" s="81"/>
      <c r="SOL330" s="81"/>
      <c r="SOM330" s="81"/>
      <c r="SON330" s="81"/>
      <c r="SOO330" s="81"/>
      <c r="SOP330" s="81"/>
      <c r="SOQ330" s="81"/>
      <c r="SOR330" s="81"/>
      <c r="SOS330" s="81"/>
      <c r="SOT330" s="81"/>
      <c r="SOU330" s="81"/>
      <c r="SOV330" s="81"/>
      <c r="SOW330" s="81"/>
      <c r="SOX330" s="81"/>
      <c r="SOY330" s="81"/>
      <c r="SOZ330" s="81"/>
      <c r="SPA330" s="81"/>
      <c r="SPB330" s="81"/>
      <c r="SPC330" s="81"/>
      <c r="SPD330" s="81"/>
      <c r="SPE330" s="81"/>
      <c r="SPF330" s="81"/>
      <c r="SPG330" s="81"/>
      <c r="SPH330" s="81"/>
      <c r="SPI330" s="81"/>
      <c r="SPJ330" s="81"/>
      <c r="SPK330" s="81"/>
      <c r="SPL330" s="81"/>
      <c r="SPM330" s="81"/>
      <c r="SPN330" s="81"/>
      <c r="SPO330" s="81"/>
      <c r="SPP330" s="81"/>
      <c r="SPQ330" s="81"/>
      <c r="SPR330" s="81"/>
      <c r="SPS330" s="81"/>
      <c r="SPT330" s="81"/>
      <c r="SPU330" s="81"/>
      <c r="SPV330" s="81"/>
      <c r="SPW330" s="81"/>
      <c r="SPX330" s="81"/>
      <c r="SPY330" s="81"/>
      <c r="SPZ330" s="81"/>
      <c r="SQA330" s="81"/>
      <c r="SQB330" s="81"/>
      <c r="SQC330" s="81"/>
      <c r="SQD330" s="81"/>
      <c r="SQE330" s="81"/>
      <c r="SQF330" s="81"/>
      <c r="SQG330" s="81"/>
      <c r="SQH330" s="81"/>
      <c r="SQI330" s="81"/>
      <c r="SQJ330" s="81"/>
      <c r="SQK330" s="81"/>
      <c r="SQL330" s="81"/>
      <c r="SQM330" s="81"/>
      <c r="SQN330" s="81"/>
      <c r="SQO330" s="81"/>
      <c r="SQP330" s="81"/>
      <c r="SQQ330" s="81"/>
      <c r="SQR330" s="81"/>
      <c r="SQS330" s="81"/>
      <c r="SQT330" s="81"/>
      <c r="SQU330" s="81"/>
      <c r="SQV330" s="81"/>
      <c r="SQW330" s="81"/>
      <c r="SQX330" s="81"/>
      <c r="SQY330" s="81"/>
      <c r="SQZ330" s="81"/>
      <c r="SRA330" s="81"/>
      <c r="SRB330" s="81"/>
      <c r="SRC330" s="81"/>
      <c r="SRD330" s="81"/>
      <c r="SRE330" s="81"/>
      <c r="SRF330" s="81"/>
      <c r="SRG330" s="81"/>
      <c r="SRH330" s="81"/>
      <c r="SRI330" s="81"/>
      <c r="SRJ330" s="81"/>
      <c r="SRK330" s="81"/>
      <c r="SRL330" s="81"/>
      <c r="SRM330" s="81"/>
      <c r="SRN330" s="81"/>
      <c r="SRO330" s="81"/>
      <c r="SRP330" s="81"/>
      <c r="SRQ330" s="81"/>
      <c r="SRR330" s="81"/>
      <c r="SRS330" s="81"/>
      <c r="SRT330" s="81"/>
      <c r="SRU330" s="81"/>
      <c r="SRV330" s="81"/>
      <c r="SRW330" s="81"/>
      <c r="SRX330" s="81"/>
      <c r="SRY330" s="81"/>
      <c r="SRZ330" s="81"/>
      <c r="SSA330" s="81"/>
      <c r="SSB330" s="81"/>
      <c r="SSC330" s="81"/>
      <c r="SSD330" s="81"/>
      <c r="SSE330" s="81"/>
      <c r="SSF330" s="81"/>
      <c r="SSG330" s="81"/>
      <c r="SSH330" s="81"/>
      <c r="SSI330" s="81"/>
      <c r="SSJ330" s="81"/>
      <c r="SSK330" s="81"/>
      <c r="SSL330" s="81"/>
      <c r="SSM330" s="81"/>
      <c r="SSN330" s="81"/>
      <c r="SSO330" s="81"/>
      <c r="SSP330" s="81"/>
      <c r="SSQ330" s="81"/>
      <c r="SSR330" s="81"/>
      <c r="SSS330" s="81"/>
      <c r="SST330" s="81"/>
      <c r="SSU330" s="81"/>
      <c r="SSV330" s="81"/>
      <c r="SSW330" s="81"/>
      <c r="SSX330" s="81"/>
      <c r="SSY330" s="81"/>
      <c r="SSZ330" s="81"/>
      <c r="STA330" s="81"/>
      <c r="STB330" s="81"/>
      <c r="STC330" s="81"/>
      <c r="STD330" s="81"/>
      <c r="STE330" s="81"/>
      <c r="STF330" s="81"/>
      <c r="STG330" s="81"/>
      <c r="STH330" s="81"/>
      <c r="STI330" s="81"/>
      <c r="STJ330" s="81"/>
      <c r="STK330" s="81"/>
      <c r="STL330" s="81"/>
      <c r="STM330" s="81"/>
      <c r="STN330" s="81"/>
      <c r="STO330" s="81"/>
      <c r="STP330" s="81"/>
      <c r="STQ330" s="81"/>
      <c r="STR330" s="81"/>
      <c r="STS330" s="81"/>
      <c r="STT330" s="81"/>
      <c r="STU330" s="81"/>
      <c r="STV330" s="81"/>
      <c r="STW330" s="81"/>
      <c r="STX330" s="81"/>
      <c r="STY330" s="81"/>
      <c r="STZ330" s="81"/>
      <c r="SUA330" s="81"/>
      <c r="SUB330" s="81"/>
      <c r="SUC330" s="81"/>
      <c r="SUD330" s="81"/>
      <c r="SUE330" s="81"/>
      <c r="SUF330" s="81"/>
      <c r="SUG330" s="81"/>
      <c r="SUH330" s="81"/>
      <c r="SUI330" s="81"/>
      <c r="SUJ330" s="81"/>
      <c r="SUK330" s="81"/>
      <c r="SUL330" s="81"/>
      <c r="SUM330" s="81"/>
      <c r="SUN330" s="81"/>
      <c r="SUO330" s="81"/>
      <c r="SUP330" s="81"/>
      <c r="SUQ330" s="81"/>
      <c r="SUR330" s="81"/>
      <c r="SUS330" s="81"/>
      <c r="SUT330" s="81"/>
      <c r="SUU330" s="81"/>
      <c r="SUV330" s="81"/>
      <c r="SUW330" s="81"/>
      <c r="SUX330" s="81"/>
      <c r="SUY330" s="81"/>
      <c r="SUZ330" s="81"/>
      <c r="SVA330" s="81"/>
      <c r="SVB330" s="81"/>
      <c r="SVC330" s="81"/>
      <c r="SVD330" s="81"/>
      <c r="SVE330" s="81"/>
      <c r="SVF330" s="81"/>
      <c r="SVG330" s="81"/>
      <c r="SVH330" s="81"/>
      <c r="SVI330" s="81"/>
      <c r="SVJ330" s="81"/>
      <c r="SVK330" s="81"/>
      <c r="SVL330" s="81"/>
      <c r="SVM330" s="81"/>
      <c r="SVN330" s="81"/>
      <c r="SVO330" s="81"/>
      <c r="SVP330" s="81"/>
      <c r="SVQ330" s="81"/>
      <c r="SVR330" s="81"/>
      <c r="SVS330" s="81"/>
      <c r="SVT330" s="81"/>
      <c r="SVU330" s="81"/>
      <c r="SVV330" s="81"/>
      <c r="SVW330" s="81"/>
      <c r="SVX330" s="81"/>
      <c r="SVY330" s="81"/>
      <c r="SVZ330" s="81"/>
      <c r="SWA330" s="81"/>
      <c r="SWB330" s="81"/>
      <c r="SWC330" s="81"/>
      <c r="SWD330" s="81"/>
      <c r="SWE330" s="81"/>
      <c r="SWF330" s="81"/>
      <c r="SWG330" s="81"/>
      <c r="SWH330" s="81"/>
      <c r="SWI330" s="81"/>
      <c r="SWJ330" s="81"/>
      <c r="SWK330" s="81"/>
      <c r="SWL330" s="81"/>
      <c r="SWM330" s="81"/>
      <c r="SWN330" s="81"/>
      <c r="SWO330" s="81"/>
      <c r="SWP330" s="81"/>
      <c r="SWQ330" s="81"/>
      <c r="SWR330" s="81"/>
      <c r="SWS330" s="81"/>
      <c r="SWT330" s="81"/>
      <c r="SWU330" s="81"/>
      <c r="SWV330" s="81"/>
      <c r="SWW330" s="81"/>
      <c r="SWX330" s="81"/>
      <c r="SWY330" s="81"/>
      <c r="SWZ330" s="81"/>
      <c r="SXA330" s="81"/>
      <c r="SXB330" s="81"/>
      <c r="SXC330" s="81"/>
      <c r="SXD330" s="81"/>
      <c r="SXE330" s="81"/>
      <c r="SXF330" s="81"/>
      <c r="SXG330" s="81"/>
      <c r="SXH330" s="81"/>
      <c r="SXI330" s="81"/>
      <c r="SXJ330" s="81"/>
      <c r="SXK330" s="81"/>
      <c r="SXL330" s="81"/>
      <c r="SXM330" s="81"/>
      <c r="SXN330" s="81"/>
      <c r="SXO330" s="81"/>
      <c r="SXP330" s="81"/>
      <c r="SXQ330" s="81"/>
      <c r="SXR330" s="81"/>
      <c r="SXS330" s="81"/>
      <c r="SXT330" s="81"/>
      <c r="SXU330" s="81"/>
      <c r="SXV330" s="81"/>
      <c r="SXW330" s="81"/>
      <c r="SXX330" s="81"/>
      <c r="SXY330" s="81"/>
      <c r="SXZ330" s="81"/>
      <c r="SYA330" s="81"/>
      <c r="SYB330" s="81"/>
      <c r="SYC330" s="81"/>
      <c r="SYD330" s="81"/>
      <c r="SYE330" s="81"/>
      <c r="SYF330" s="81"/>
      <c r="SYG330" s="81"/>
      <c r="SYH330" s="81"/>
      <c r="SYI330" s="81"/>
      <c r="SYJ330" s="81"/>
      <c r="SYK330" s="81"/>
      <c r="SYL330" s="81"/>
      <c r="SYM330" s="81"/>
      <c r="SYN330" s="81"/>
      <c r="SYO330" s="81"/>
      <c r="SYP330" s="81"/>
      <c r="SYQ330" s="81"/>
      <c r="SYR330" s="81"/>
      <c r="SYS330" s="81"/>
      <c r="SYT330" s="81"/>
      <c r="SYU330" s="81"/>
      <c r="SYV330" s="81"/>
      <c r="SYW330" s="81"/>
      <c r="SYX330" s="81"/>
      <c r="SYY330" s="81"/>
      <c r="SYZ330" s="81"/>
      <c r="SZA330" s="81"/>
      <c r="SZB330" s="81"/>
      <c r="SZC330" s="81"/>
      <c r="SZD330" s="81"/>
      <c r="SZE330" s="81"/>
      <c r="SZF330" s="81"/>
      <c r="SZG330" s="81"/>
      <c r="SZH330" s="81"/>
      <c r="SZI330" s="81"/>
      <c r="SZJ330" s="81"/>
      <c r="SZK330" s="81"/>
      <c r="SZL330" s="81"/>
      <c r="SZM330" s="81"/>
      <c r="SZN330" s="81"/>
      <c r="SZO330" s="81"/>
      <c r="SZP330" s="81"/>
      <c r="SZQ330" s="81"/>
      <c r="SZR330" s="81"/>
      <c r="SZS330" s="81"/>
      <c r="SZT330" s="81"/>
      <c r="SZU330" s="81"/>
      <c r="SZV330" s="81"/>
      <c r="SZW330" s="81"/>
      <c r="SZX330" s="81"/>
      <c r="SZY330" s="81"/>
      <c r="SZZ330" s="81"/>
      <c r="TAA330" s="81"/>
      <c r="TAB330" s="81"/>
      <c r="TAC330" s="81"/>
      <c r="TAD330" s="81"/>
      <c r="TAE330" s="81"/>
      <c r="TAF330" s="81"/>
      <c r="TAG330" s="81"/>
      <c r="TAH330" s="81"/>
      <c r="TAI330" s="81"/>
      <c r="TAJ330" s="81"/>
      <c r="TAK330" s="81"/>
      <c r="TAL330" s="81"/>
      <c r="TAM330" s="81"/>
      <c r="TAN330" s="81"/>
      <c r="TAO330" s="81"/>
      <c r="TAP330" s="81"/>
      <c r="TAQ330" s="81"/>
      <c r="TAR330" s="81"/>
      <c r="TAS330" s="81"/>
      <c r="TAT330" s="81"/>
      <c r="TAU330" s="81"/>
      <c r="TAV330" s="81"/>
      <c r="TAW330" s="81"/>
      <c r="TAX330" s="81"/>
      <c r="TAY330" s="81"/>
      <c r="TAZ330" s="81"/>
      <c r="TBA330" s="81"/>
      <c r="TBB330" s="81"/>
      <c r="TBC330" s="81"/>
      <c r="TBD330" s="81"/>
      <c r="TBE330" s="81"/>
      <c r="TBF330" s="81"/>
      <c r="TBG330" s="81"/>
      <c r="TBH330" s="81"/>
      <c r="TBI330" s="81"/>
      <c r="TBJ330" s="81"/>
      <c r="TBK330" s="81"/>
      <c r="TBL330" s="81"/>
      <c r="TBM330" s="81"/>
      <c r="TBN330" s="81"/>
      <c r="TBO330" s="81"/>
      <c r="TBP330" s="81"/>
      <c r="TBQ330" s="81"/>
      <c r="TBR330" s="81"/>
      <c r="TBS330" s="81"/>
      <c r="TBT330" s="81"/>
      <c r="TBU330" s="81"/>
      <c r="TBV330" s="81"/>
      <c r="TBW330" s="81"/>
      <c r="TBX330" s="81"/>
      <c r="TBY330" s="81"/>
      <c r="TBZ330" s="81"/>
      <c r="TCA330" s="81"/>
      <c r="TCB330" s="81"/>
      <c r="TCC330" s="81"/>
      <c r="TCD330" s="81"/>
      <c r="TCE330" s="81"/>
      <c r="TCF330" s="81"/>
      <c r="TCG330" s="81"/>
      <c r="TCH330" s="81"/>
      <c r="TCI330" s="81"/>
      <c r="TCJ330" s="81"/>
      <c r="TCK330" s="81"/>
      <c r="TCL330" s="81"/>
      <c r="TCM330" s="81"/>
      <c r="TCN330" s="81"/>
      <c r="TCO330" s="81"/>
      <c r="TCP330" s="81"/>
      <c r="TCQ330" s="81"/>
      <c r="TCR330" s="81"/>
      <c r="TCS330" s="81"/>
      <c r="TCT330" s="81"/>
      <c r="TCU330" s="81"/>
      <c r="TCV330" s="81"/>
      <c r="TCW330" s="81"/>
      <c r="TCX330" s="81"/>
      <c r="TCY330" s="81"/>
      <c r="TCZ330" s="81"/>
      <c r="TDA330" s="81"/>
      <c r="TDB330" s="81"/>
      <c r="TDC330" s="81"/>
      <c r="TDD330" s="81"/>
      <c r="TDE330" s="81"/>
      <c r="TDF330" s="81"/>
      <c r="TDG330" s="81"/>
      <c r="TDH330" s="81"/>
      <c r="TDI330" s="81"/>
      <c r="TDJ330" s="81"/>
      <c r="TDK330" s="81"/>
      <c r="TDL330" s="81"/>
      <c r="TDM330" s="81"/>
      <c r="TDN330" s="81"/>
      <c r="TDO330" s="81"/>
      <c r="TDP330" s="81"/>
      <c r="TDQ330" s="81"/>
      <c r="TDR330" s="81"/>
      <c r="TDS330" s="81"/>
      <c r="TDT330" s="81"/>
      <c r="TDU330" s="81"/>
      <c r="TDV330" s="81"/>
      <c r="TDW330" s="81"/>
      <c r="TDX330" s="81"/>
      <c r="TDY330" s="81"/>
      <c r="TDZ330" s="81"/>
      <c r="TEA330" s="81"/>
      <c r="TEB330" s="81"/>
      <c r="TEC330" s="81"/>
      <c r="TED330" s="81"/>
      <c r="TEE330" s="81"/>
      <c r="TEF330" s="81"/>
      <c r="TEG330" s="81"/>
      <c r="TEH330" s="81"/>
      <c r="TEI330" s="81"/>
      <c r="TEJ330" s="81"/>
      <c r="TEK330" s="81"/>
      <c r="TEL330" s="81"/>
      <c r="TEM330" s="81"/>
      <c r="TEN330" s="81"/>
      <c r="TEO330" s="81"/>
      <c r="TEP330" s="81"/>
      <c r="TEQ330" s="81"/>
      <c r="TER330" s="81"/>
      <c r="TES330" s="81"/>
      <c r="TET330" s="81"/>
      <c r="TEU330" s="81"/>
      <c r="TEV330" s="81"/>
      <c r="TEW330" s="81"/>
      <c r="TEX330" s="81"/>
      <c r="TEY330" s="81"/>
      <c r="TEZ330" s="81"/>
      <c r="TFA330" s="81"/>
      <c r="TFB330" s="81"/>
      <c r="TFC330" s="81"/>
      <c r="TFD330" s="81"/>
      <c r="TFE330" s="81"/>
      <c r="TFF330" s="81"/>
      <c r="TFG330" s="81"/>
      <c r="TFH330" s="81"/>
      <c r="TFI330" s="81"/>
      <c r="TFJ330" s="81"/>
      <c r="TFK330" s="81"/>
      <c r="TFL330" s="81"/>
      <c r="TFM330" s="81"/>
      <c r="TFN330" s="81"/>
      <c r="TFO330" s="81"/>
      <c r="TFP330" s="81"/>
      <c r="TFQ330" s="81"/>
      <c r="TFR330" s="81"/>
      <c r="TFS330" s="81"/>
      <c r="TFT330" s="81"/>
      <c r="TFU330" s="81"/>
      <c r="TFV330" s="81"/>
      <c r="TFW330" s="81"/>
      <c r="TFX330" s="81"/>
      <c r="TFY330" s="81"/>
      <c r="TFZ330" s="81"/>
      <c r="TGA330" s="81"/>
      <c r="TGB330" s="81"/>
      <c r="TGC330" s="81"/>
      <c r="TGD330" s="81"/>
      <c r="TGE330" s="81"/>
      <c r="TGF330" s="81"/>
      <c r="TGG330" s="81"/>
      <c r="TGH330" s="81"/>
      <c r="TGI330" s="81"/>
      <c r="TGJ330" s="81"/>
      <c r="TGK330" s="81"/>
      <c r="TGL330" s="81"/>
      <c r="TGM330" s="81"/>
      <c r="TGN330" s="81"/>
      <c r="TGO330" s="81"/>
      <c r="TGP330" s="81"/>
      <c r="TGQ330" s="81"/>
      <c r="TGR330" s="81"/>
      <c r="TGS330" s="81"/>
      <c r="TGT330" s="81"/>
      <c r="TGU330" s="81"/>
      <c r="TGV330" s="81"/>
      <c r="TGW330" s="81"/>
      <c r="TGX330" s="81"/>
      <c r="TGY330" s="81"/>
      <c r="TGZ330" s="81"/>
      <c r="THA330" s="81"/>
      <c r="THB330" s="81"/>
      <c r="THC330" s="81"/>
      <c r="THD330" s="81"/>
      <c r="THE330" s="81"/>
      <c r="THF330" s="81"/>
      <c r="THG330" s="81"/>
      <c r="THH330" s="81"/>
      <c r="THI330" s="81"/>
      <c r="THJ330" s="81"/>
      <c r="THK330" s="81"/>
      <c r="THL330" s="81"/>
      <c r="THM330" s="81"/>
      <c r="THN330" s="81"/>
      <c r="THO330" s="81"/>
      <c r="THP330" s="81"/>
      <c r="THQ330" s="81"/>
      <c r="THR330" s="81"/>
      <c r="THS330" s="81"/>
      <c r="THT330" s="81"/>
      <c r="THU330" s="81"/>
      <c r="THV330" s="81"/>
      <c r="THW330" s="81"/>
      <c r="THX330" s="81"/>
      <c r="THY330" s="81"/>
      <c r="THZ330" s="81"/>
      <c r="TIA330" s="81"/>
      <c r="TIB330" s="81"/>
      <c r="TIC330" s="81"/>
      <c r="TID330" s="81"/>
      <c r="TIE330" s="81"/>
      <c r="TIF330" s="81"/>
      <c r="TIG330" s="81"/>
      <c r="TIH330" s="81"/>
      <c r="TII330" s="81"/>
      <c r="TIJ330" s="81"/>
      <c r="TIK330" s="81"/>
      <c r="TIL330" s="81"/>
      <c r="TIM330" s="81"/>
      <c r="TIN330" s="81"/>
      <c r="TIO330" s="81"/>
      <c r="TIP330" s="81"/>
      <c r="TIQ330" s="81"/>
      <c r="TIR330" s="81"/>
      <c r="TIS330" s="81"/>
      <c r="TIT330" s="81"/>
      <c r="TIU330" s="81"/>
      <c r="TIV330" s="81"/>
      <c r="TIW330" s="81"/>
      <c r="TIX330" s="81"/>
      <c r="TIY330" s="81"/>
      <c r="TIZ330" s="81"/>
      <c r="TJA330" s="81"/>
      <c r="TJB330" s="81"/>
      <c r="TJC330" s="81"/>
      <c r="TJD330" s="81"/>
      <c r="TJE330" s="81"/>
      <c r="TJF330" s="81"/>
      <c r="TJG330" s="81"/>
      <c r="TJH330" s="81"/>
      <c r="TJI330" s="81"/>
      <c r="TJJ330" s="81"/>
      <c r="TJK330" s="81"/>
      <c r="TJL330" s="81"/>
      <c r="TJM330" s="81"/>
      <c r="TJN330" s="81"/>
      <c r="TJO330" s="81"/>
      <c r="TJP330" s="81"/>
      <c r="TJQ330" s="81"/>
      <c r="TJR330" s="81"/>
      <c r="TJS330" s="81"/>
      <c r="TJT330" s="81"/>
      <c r="TJU330" s="81"/>
      <c r="TJV330" s="81"/>
      <c r="TJW330" s="81"/>
      <c r="TJX330" s="81"/>
      <c r="TJY330" s="81"/>
      <c r="TJZ330" s="81"/>
      <c r="TKA330" s="81"/>
      <c r="TKB330" s="81"/>
      <c r="TKC330" s="81"/>
      <c r="TKD330" s="81"/>
      <c r="TKE330" s="81"/>
      <c r="TKF330" s="81"/>
      <c r="TKG330" s="81"/>
      <c r="TKH330" s="81"/>
      <c r="TKI330" s="81"/>
      <c r="TKJ330" s="81"/>
      <c r="TKK330" s="81"/>
      <c r="TKL330" s="81"/>
      <c r="TKM330" s="81"/>
      <c r="TKN330" s="81"/>
      <c r="TKO330" s="81"/>
      <c r="TKP330" s="81"/>
      <c r="TKQ330" s="81"/>
      <c r="TKR330" s="81"/>
      <c r="TKS330" s="81"/>
      <c r="TKT330" s="81"/>
      <c r="TKU330" s="81"/>
      <c r="TKV330" s="81"/>
      <c r="TKW330" s="81"/>
      <c r="TKX330" s="81"/>
      <c r="TKY330" s="81"/>
      <c r="TKZ330" s="81"/>
      <c r="TLA330" s="81"/>
      <c r="TLB330" s="81"/>
      <c r="TLC330" s="81"/>
      <c r="TLD330" s="81"/>
      <c r="TLE330" s="81"/>
      <c r="TLF330" s="81"/>
      <c r="TLG330" s="81"/>
      <c r="TLH330" s="81"/>
      <c r="TLI330" s="81"/>
      <c r="TLJ330" s="81"/>
      <c r="TLK330" s="81"/>
      <c r="TLL330" s="81"/>
      <c r="TLM330" s="81"/>
      <c r="TLN330" s="81"/>
      <c r="TLO330" s="81"/>
      <c r="TLP330" s="81"/>
      <c r="TLQ330" s="81"/>
      <c r="TLR330" s="81"/>
      <c r="TLS330" s="81"/>
      <c r="TLT330" s="81"/>
      <c r="TLU330" s="81"/>
      <c r="TLV330" s="81"/>
      <c r="TLW330" s="81"/>
      <c r="TLX330" s="81"/>
      <c r="TLY330" s="81"/>
      <c r="TLZ330" s="81"/>
      <c r="TMA330" s="81"/>
      <c r="TMB330" s="81"/>
      <c r="TMC330" s="81"/>
      <c r="TMD330" s="81"/>
      <c r="TME330" s="81"/>
      <c r="TMF330" s="81"/>
      <c r="TMG330" s="81"/>
      <c r="TMH330" s="81"/>
      <c r="TMI330" s="81"/>
      <c r="TMJ330" s="81"/>
      <c r="TMK330" s="81"/>
      <c r="TML330" s="81"/>
      <c r="TMM330" s="81"/>
      <c r="TMN330" s="81"/>
      <c r="TMO330" s="81"/>
      <c r="TMP330" s="81"/>
      <c r="TMQ330" s="81"/>
      <c r="TMR330" s="81"/>
      <c r="TMS330" s="81"/>
      <c r="TMT330" s="81"/>
      <c r="TMU330" s="81"/>
      <c r="TMV330" s="81"/>
      <c r="TMW330" s="81"/>
      <c r="TMX330" s="81"/>
      <c r="TMY330" s="81"/>
      <c r="TMZ330" s="81"/>
      <c r="TNA330" s="81"/>
      <c r="TNB330" s="81"/>
      <c r="TNC330" s="81"/>
      <c r="TND330" s="81"/>
      <c r="TNE330" s="81"/>
      <c r="TNF330" s="81"/>
      <c r="TNG330" s="81"/>
      <c r="TNH330" s="81"/>
      <c r="TNI330" s="81"/>
      <c r="TNJ330" s="81"/>
      <c r="TNK330" s="81"/>
      <c r="TNL330" s="81"/>
      <c r="TNM330" s="81"/>
      <c r="TNN330" s="81"/>
      <c r="TNO330" s="81"/>
      <c r="TNP330" s="81"/>
      <c r="TNQ330" s="81"/>
      <c r="TNR330" s="81"/>
      <c r="TNS330" s="81"/>
      <c r="TNT330" s="81"/>
      <c r="TNU330" s="81"/>
      <c r="TNV330" s="81"/>
      <c r="TNW330" s="81"/>
      <c r="TNX330" s="81"/>
      <c r="TNY330" s="81"/>
      <c r="TNZ330" s="81"/>
      <c r="TOA330" s="81"/>
      <c r="TOB330" s="81"/>
      <c r="TOC330" s="81"/>
      <c r="TOD330" s="81"/>
      <c r="TOE330" s="81"/>
      <c r="TOF330" s="81"/>
      <c r="TOG330" s="81"/>
      <c r="TOH330" s="81"/>
      <c r="TOI330" s="81"/>
      <c r="TOJ330" s="81"/>
      <c r="TOK330" s="81"/>
      <c r="TOL330" s="81"/>
      <c r="TOM330" s="81"/>
      <c r="TON330" s="81"/>
      <c r="TOO330" s="81"/>
      <c r="TOP330" s="81"/>
      <c r="TOQ330" s="81"/>
      <c r="TOR330" s="81"/>
      <c r="TOS330" s="81"/>
      <c r="TOT330" s="81"/>
      <c r="TOU330" s="81"/>
      <c r="TOV330" s="81"/>
      <c r="TOW330" s="81"/>
      <c r="TOX330" s="81"/>
      <c r="TOY330" s="81"/>
      <c r="TOZ330" s="81"/>
      <c r="TPA330" s="81"/>
      <c r="TPB330" s="81"/>
      <c r="TPC330" s="81"/>
      <c r="TPD330" s="81"/>
      <c r="TPE330" s="81"/>
      <c r="TPF330" s="81"/>
      <c r="TPG330" s="81"/>
      <c r="TPH330" s="81"/>
      <c r="TPI330" s="81"/>
      <c r="TPJ330" s="81"/>
      <c r="TPK330" s="81"/>
      <c r="TPL330" s="81"/>
      <c r="TPM330" s="81"/>
      <c r="TPN330" s="81"/>
      <c r="TPO330" s="81"/>
      <c r="TPP330" s="81"/>
      <c r="TPQ330" s="81"/>
      <c r="TPR330" s="81"/>
      <c r="TPS330" s="81"/>
      <c r="TPT330" s="81"/>
      <c r="TPU330" s="81"/>
      <c r="TPV330" s="81"/>
      <c r="TPW330" s="81"/>
      <c r="TPX330" s="81"/>
      <c r="TPY330" s="81"/>
      <c r="TPZ330" s="81"/>
      <c r="TQA330" s="81"/>
      <c r="TQB330" s="81"/>
      <c r="TQC330" s="81"/>
      <c r="TQD330" s="81"/>
      <c r="TQE330" s="81"/>
      <c r="TQF330" s="81"/>
      <c r="TQG330" s="81"/>
      <c r="TQH330" s="81"/>
      <c r="TQI330" s="81"/>
      <c r="TQJ330" s="81"/>
      <c r="TQK330" s="81"/>
      <c r="TQL330" s="81"/>
      <c r="TQM330" s="81"/>
      <c r="TQN330" s="81"/>
      <c r="TQO330" s="81"/>
      <c r="TQP330" s="81"/>
      <c r="TQQ330" s="81"/>
      <c r="TQR330" s="81"/>
      <c r="TQS330" s="81"/>
      <c r="TQT330" s="81"/>
      <c r="TQU330" s="81"/>
      <c r="TQV330" s="81"/>
      <c r="TQW330" s="81"/>
      <c r="TQX330" s="81"/>
      <c r="TQY330" s="81"/>
      <c r="TQZ330" s="81"/>
      <c r="TRA330" s="81"/>
      <c r="TRB330" s="81"/>
      <c r="TRC330" s="81"/>
      <c r="TRD330" s="81"/>
      <c r="TRE330" s="81"/>
      <c r="TRF330" s="81"/>
      <c r="TRG330" s="81"/>
      <c r="TRH330" s="81"/>
      <c r="TRI330" s="81"/>
      <c r="TRJ330" s="81"/>
      <c r="TRK330" s="81"/>
      <c r="TRL330" s="81"/>
      <c r="TRM330" s="81"/>
      <c r="TRN330" s="81"/>
      <c r="TRO330" s="81"/>
      <c r="TRP330" s="81"/>
      <c r="TRQ330" s="81"/>
      <c r="TRR330" s="81"/>
      <c r="TRS330" s="81"/>
      <c r="TRT330" s="81"/>
      <c r="TRU330" s="81"/>
      <c r="TRV330" s="81"/>
      <c r="TRW330" s="81"/>
      <c r="TRX330" s="81"/>
      <c r="TRY330" s="81"/>
      <c r="TRZ330" s="81"/>
      <c r="TSA330" s="81"/>
      <c r="TSB330" s="81"/>
      <c r="TSC330" s="81"/>
      <c r="TSD330" s="81"/>
      <c r="TSE330" s="81"/>
      <c r="TSF330" s="81"/>
      <c r="TSG330" s="81"/>
      <c r="TSH330" s="81"/>
      <c r="TSI330" s="81"/>
      <c r="TSJ330" s="81"/>
      <c r="TSK330" s="81"/>
      <c r="TSL330" s="81"/>
      <c r="TSM330" s="81"/>
      <c r="TSN330" s="81"/>
      <c r="TSO330" s="81"/>
      <c r="TSP330" s="81"/>
      <c r="TSQ330" s="81"/>
      <c r="TSR330" s="81"/>
      <c r="TSS330" s="81"/>
      <c r="TST330" s="81"/>
      <c r="TSU330" s="81"/>
      <c r="TSV330" s="81"/>
      <c r="TSW330" s="81"/>
      <c r="TSX330" s="81"/>
      <c r="TSY330" s="81"/>
      <c r="TSZ330" s="81"/>
      <c r="TTA330" s="81"/>
      <c r="TTB330" s="81"/>
      <c r="TTC330" s="81"/>
      <c r="TTD330" s="81"/>
      <c r="TTE330" s="81"/>
      <c r="TTF330" s="81"/>
      <c r="TTG330" s="81"/>
      <c r="TTH330" s="81"/>
      <c r="TTI330" s="81"/>
      <c r="TTJ330" s="81"/>
      <c r="TTK330" s="81"/>
      <c r="TTL330" s="81"/>
      <c r="TTM330" s="81"/>
      <c r="TTN330" s="81"/>
      <c r="TTO330" s="81"/>
      <c r="TTP330" s="81"/>
      <c r="TTQ330" s="81"/>
      <c r="TTR330" s="81"/>
      <c r="TTS330" s="81"/>
      <c r="TTT330" s="81"/>
      <c r="TTU330" s="81"/>
      <c r="TTV330" s="81"/>
      <c r="TTW330" s="81"/>
      <c r="TTX330" s="81"/>
      <c r="TTY330" s="81"/>
      <c r="TTZ330" s="81"/>
      <c r="TUA330" s="81"/>
      <c r="TUB330" s="81"/>
      <c r="TUC330" s="81"/>
      <c r="TUD330" s="81"/>
      <c r="TUE330" s="81"/>
      <c r="TUF330" s="81"/>
      <c r="TUG330" s="81"/>
      <c r="TUH330" s="81"/>
      <c r="TUI330" s="81"/>
      <c r="TUJ330" s="81"/>
      <c r="TUK330" s="81"/>
      <c r="TUL330" s="81"/>
      <c r="TUM330" s="81"/>
      <c r="TUN330" s="81"/>
      <c r="TUO330" s="81"/>
      <c r="TUP330" s="81"/>
      <c r="TUQ330" s="81"/>
      <c r="TUR330" s="81"/>
      <c r="TUS330" s="81"/>
      <c r="TUT330" s="81"/>
      <c r="TUU330" s="81"/>
      <c r="TUV330" s="81"/>
      <c r="TUW330" s="81"/>
      <c r="TUX330" s="81"/>
      <c r="TUY330" s="81"/>
      <c r="TUZ330" s="81"/>
      <c r="TVA330" s="81"/>
      <c r="TVB330" s="81"/>
      <c r="TVC330" s="81"/>
      <c r="TVD330" s="81"/>
      <c r="TVE330" s="81"/>
      <c r="TVF330" s="81"/>
      <c r="TVG330" s="81"/>
      <c r="TVH330" s="81"/>
      <c r="TVI330" s="81"/>
      <c r="TVJ330" s="81"/>
      <c r="TVK330" s="81"/>
      <c r="TVL330" s="81"/>
      <c r="TVM330" s="81"/>
      <c r="TVN330" s="81"/>
      <c r="TVO330" s="81"/>
      <c r="TVP330" s="81"/>
      <c r="TVQ330" s="81"/>
      <c r="TVR330" s="81"/>
      <c r="TVS330" s="81"/>
      <c r="TVT330" s="81"/>
      <c r="TVU330" s="81"/>
      <c r="TVV330" s="81"/>
      <c r="TVW330" s="81"/>
      <c r="TVX330" s="81"/>
      <c r="TVY330" s="81"/>
      <c r="TVZ330" s="81"/>
      <c r="TWA330" s="81"/>
      <c r="TWB330" s="81"/>
      <c r="TWC330" s="81"/>
      <c r="TWD330" s="81"/>
      <c r="TWE330" s="81"/>
      <c r="TWF330" s="81"/>
      <c r="TWG330" s="81"/>
      <c r="TWH330" s="81"/>
      <c r="TWI330" s="81"/>
      <c r="TWJ330" s="81"/>
      <c r="TWK330" s="81"/>
      <c r="TWL330" s="81"/>
      <c r="TWM330" s="81"/>
      <c r="TWN330" s="81"/>
      <c r="TWO330" s="81"/>
      <c r="TWP330" s="81"/>
      <c r="TWQ330" s="81"/>
      <c r="TWR330" s="81"/>
      <c r="TWS330" s="81"/>
      <c r="TWT330" s="81"/>
      <c r="TWU330" s="81"/>
      <c r="TWV330" s="81"/>
      <c r="TWW330" s="81"/>
      <c r="TWX330" s="81"/>
      <c r="TWY330" s="81"/>
      <c r="TWZ330" s="81"/>
      <c r="TXA330" s="81"/>
      <c r="TXB330" s="81"/>
      <c r="TXC330" s="81"/>
      <c r="TXD330" s="81"/>
      <c r="TXE330" s="81"/>
      <c r="TXF330" s="81"/>
      <c r="TXG330" s="81"/>
      <c r="TXH330" s="81"/>
      <c r="TXI330" s="81"/>
      <c r="TXJ330" s="81"/>
      <c r="TXK330" s="81"/>
      <c r="TXL330" s="81"/>
      <c r="TXM330" s="81"/>
      <c r="TXN330" s="81"/>
      <c r="TXO330" s="81"/>
      <c r="TXP330" s="81"/>
      <c r="TXQ330" s="81"/>
      <c r="TXR330" s="81"/>
      <c r="TXS330" s="81"/>
      <c r="TXT330" s="81"/>
      <c r="TXU330" s="81"/>
      <c r="TXV330" s="81"/>
      <c r="TXW330" s="81"/>
      <c r="TXX330" s="81"/>
      <c r="TXY330" s="81"/>
      <c r="TXZ330" s="81"/>
      <c r="TYA330" s="81"/>
      <c r="TYB330" s="81"/>
      <c r="TYC330" s="81"/>
      <c r="TYD330" s="81"/>
      <c r="TYE330" s="81"/>
      <c r="TYF330" s="81"/>
      <c r="TYG330" s="81"/>
      <c r="TYH330" s="81"/>
      <c r="TYI330" s="81"/>
      <c r="TYJ330" s="81"/>
      <c r="TYK330" s="81"/>
      <c r="TYL330" s="81"/>
      <c r="TYM330" s="81"/>
      <c r="TYN330" s="81"/>
      <c r="TYO330" s="81"/>
      <c r="TYP330" s="81"/>
      <c r="TYQ330" s="81"/>
      <c r="TYR330" s="81"/>
      <c r="TYS330" s="81"/>
      <c r="TYT330" s="81"/>
      <c r="TYU330" s="81"/>
      <c r="TYV330" s="81"/>
      <c r="TYW330" s="81"/>
      <c r="TYX330" s="81"/>
      <c r="TYY330" s="81"/>
      <c r="TYZ330" s="81"/>
      <c r="TZA330" s="81"/>
      <c r="TZB330" s="81"/>
      <c r="TZC330" s="81"/>
      <c r="TZD330" s="81"/>
      <c r="TZE330" s="81"/>
      <c r="TZF330" s="81"/>
      <c r="TZG330" s="81"/>
      <c r="TZH330" s="81"/>
      <c r="TZI330" s="81"/>
      <c r="TZJ330" s="81"/>
      <c r="TZK330" s="81"/>
      <c r="TZL330" s="81"/>
      <c r="TZM330" s="81"/>
      <c r="TZN330" s="81"/>
      <c r="TZO330" s="81"/>
      <c r="TZP330" s="81"/>
      <c r="TZQ330" s="81"/>
      <c r="TZR330" s="81"/>
      <c r="TZS330" s="81"/>
      <c r="TZT330" s="81"/>
      <c r="TZU330" s="81"/>
      <c r="TZV330" s="81"/>
      <c r="TZW330" s="81"/>
      <c r="TZX330" s="81"/>
      <c r="TZY330" s="81"/>
      <c r="TZZ330" s="81"/>
      <c r="UAA330" s="81"/>
      <c r="UAB330" s="81"/>
      <c r="UAC330" s="81"/>
      <c r="UAD330" s="81"/>
      <c r="UAE330" s="81"/>
      <c r="UAF330" s="81"/>
      <c r="UAG330" s="81"/>
      <c r="UAH330" s="81"/>
      <c r="UAI330" s="81"/>
      <c r="UAJ330" s="81"/>
      <c r="UAK330" s="81"/>
      <c r="UAL330" s="81"/>
      <c r="UAM330" s="81"/>
      <c r="UAN330" s="81"/>
      <c r="UAO330" s="81"/>
      <c r="UAP330" s="81"/>
      <c r="UAQ330" s="81"/>
      <c r="UAR330" s="81"/>
      <c r="UAS330" s="81"/>
      <c r="UAT330" s="81"/>
      <c r="UAU330" s="81"/>
      <c r="UAV330" s="81"/>
      <c r="UAW330" s="81"/>
      <c r="UAX330" s="81"/>
      <c r="UAY330" s="81"/>
      <c r="UAZ330" s="81"/>
      <c r="UBA330" s="81"/>
      <c r="UBB330" s="81"/>
      <c r="UBC330" s="81"/>
      <c r="UBD330" s="81"/>
      <c r="UBE330" s="81"/>
      <c r="UBF330" s="81"/>
      <c r="UBG330" s="81"/>
      <c r="UBH330" s="81"/>
      <c r="UBI330" s="81"/>
      <c r="UBJ330" s="81"/>
      <c r="UBK330" s="81"/>
      <c r="UBL330" s="81"/>
      <c r="UBM330" s="81"/>
      <c r="UBN330" s="81"/>
      <c r="UBO330" s="81"/>
      <c r="UBP330" s="81"/>
      <c r="UBQ330" s="81"/>
      <c r="UBR330" s="81"/>
      <c r="UBS330" s="81"/>
      <c r="UBT330" s="81"/>
      <c r="UBU330" s="81"/>
      <c r="UBV330" s="81"/>
      <c r="UBW330" s="81"/>
      <c r="UBX330" s="81"/>
      <c r="UBY330" s="81"/>
      <c r="UBZ330" s="81"/>
      <c r="UCA330" s="81"/>
      <c r="UCB330" s="81"/>
      <c r="UCC330" s="81"/>
      <c r="UCD330" s="81"/>
      <c r="UCE330" s="81"/>
      <c r="UCF330" s="81"/>
      <c r="UCG330" s="81"/>
      <c r="UCH330" s="81"/>
      <c r="UCI330" s="81"/>
      <c r="UCJ330" s="81"/>
      <c r="UCK330" s="81"/>
      <c r="UCL330" s="81"/>
      <c r="UCM330" s="81"/>
      <c r="UCN330" s="81"/>
      <c r="UCO330" s="81"/>
      <c r="UCP330" s="81"/>
      <c r="UCQ330" s="81"/>
      <c r="UCR330" s="81"/>
      <c r="UCS330" s="81"/>
      <c r="UCT330" s="81"/>
      <c r="UCU330" s="81"/>
      <c r="UCV330" s="81"/>
      <c r="UCW330" s="81"/>
      <c r="UCX330" s="81"/>
      <c r="UCY330" s="81"/>
      <c r="UCZ330" s="81"/>
      <c r="UDA330" s="81"/>
      <c r="UDB330" s="81"/>
      <c r="UDC330" s="81"/>
      <c r="UDD330" s="81"/>
      <c r="UDE330" s="81"/>
      <c r="UDF330" s="81"/>
      <c r="UDG330" s="81"/>
      <c r="UDH330" s="81"/>
      <c r="UDI330" s="81"/>
      <c r="UDJ330" s="81"/>
      <c r="UDK330" s="81"/>
      <c r="UDL330" s="81"/>
      <c r="UDM330" s="81"/>
      <c r="UDN330" s="81"/>
      <c r="UDO330" s="81"/>
      <c r="UDP330" s="81"/>
      <c r="UDQ330" s="81"/>
      <c r="UDR330" s="81"/>
      <c r="UDS330" s="81"/>
      <c r="UDT330" s="81"/>
      <c r="UDU330" s="81"/>
      <c r="UDV330" s="81"/>
      <c r="UDW330" s="81"/>
      <c r="UDX330" s="81"/>
      <c r="UDY330" s="81"/>
      <c r="UDZ330" s="81"/>
      <c r="UEA330" s="81"/>
      <c r="UEB330" s="81"/>
      <c r="UEC330" s="81"/>
      <c r="UED330" s="81"/>
      <c r="UEE330" s="81"/>
      <c r="UEF330" s="81"/>
      <c r="UEG330" s="81"/>
      <c r="UEH330" s="81"/>
      <c r="UEI330" s="81"/>
      <c r="UEJ330" s="81"/>
      <c r="UEK330" s="81"/>
      <c r="UEL330" s="81"/>
      <c r="UEM330" s="81"/>
      <c r="UEN330" s="81"/>
      <c r="UEO330" s="81"/>
      <c r="UEP330" s="81"/>
      <c r="UEQ330" s="81"/>
      <c r="UER330" s="81"/>
      <c r="UES330" s="81"/>
      <c r="UET330" s="81"/>
      <c r="UEU330" s="81"/>
      <c r="UEV330" s="81"/>
      <c r="UEW330" s="81"/>
      <c r="UEX330" s="81"/>
      <c r="UEY330" s="81"/>
      <c r="UEZ330" s="81"/>
      <c r="UFA330" s="81"/>
      <c r="UFB330" s="81"/>
      <c r="UFC330" s="81"/>
      <c r="UFD330" s="81"/>
      <c r="UFE330" s="81"/>
      <c r="UFF330" s="81"/>
      <c r="UFG330" s="81"/>
      <c r="UFH330" s="81"/>
      <c r="UFI330" s="81"/>
      <c r="UFJ330" s="81"/>
      <c r="UFK330" s="81"/>
      <c r="UFL330" s="81"/>
      <c r="UFM330" s="81"/>
      <c r="UFN330" s="81"/>
      <c r="UFO330" s="81"/>
      <c r="UFP330" s="81"/>
      <c r="UFQ330" s="81"/>
      <c r="UFR330" s="81"/>
      <c r="UFS330" s="81"/>
      <c r="UFT330" s="81"/>
      <c r="UFU330" s="81"/>
      <c r="UFV330" s="81"/>
      <c r="UFW330" s="81"/>
      <c r="UFX330" s="81"/>
      <c r="UFY330" s="81"/>
      <c r="UFZ330" s="81"/>
      <c r="UGA330" s="81"/>
      <c r="UGB330" s="81"/>
      <c r="UGC330" s="81"/>
      <c r="UGD330" s="81"/>
      <c r="UGE330" s="81"/>
      <c r="UGF330" s="81"/>
      <c r="UGG330" s="81"/>
      <c r="UGH330" s="81"/>
      <c r="UGI330" s="81"/>
      <c r="UGJ330" s="81"/>
      <c r="UGK330" s="81"/>
      <c r="UGL330" s="81"/>
      <c r="UGM330" s="81"/>
      <c r="UGN330" s="81"/>
      <c r="UGO330" s="81"/>
      <c r="UGP330" s="81"/>
      <c r="UGQ330" s="81"/>
      <c r="UGR330" s="81"/>
      <c r="UGS330" s="81"/>
      <c r="UGT330" s="81"/>
      <c r="UGU330" s="81"/>
      <c r="UGV330" s="81"/>
      <c r="UGW330" s="81"/>
      <c r="UGX330" s="81"/>
      <c r="UGY330" s="81"/>
      <c r="UGZ330" s="81"/>
      <c r="UHA330" s="81"/>
      <c r="UHB330" s="81"/>
      <c r="UHC330" s="81"/>
      <c r="UHD330" s="81"/>
      <c r="UHE330" s="81"/>
      <c r="UHF330" s="81"/>
      <c r="UHG330" s="81"/>
      <c r="UHH330" s="81"/>
      <c r="UHI330" s="81"/>
      <c r="UHJ330" s="81"/>
      <c r="UHK330" s="81"/>
      <c r="UHL330" s="81"/>
      <c r="UHM330" s="81"/>
      <c r="UHN330" s="81"/>
      <c r="UHO330" s="81"/>
      <c r="UHP330" s="81"/>
      <c r="UHQ330" s="81"/>
      <c r="UHR330" s="81"/>
      <c r="UHS330" s="81"/>
      <c r="UHT330" s="81"/>
      <c r="UHU330" s="81"/>
      <c r="UHV330" s="81"/>
      <c r="UHW330" s="81"/>
      <c r="UHX330" s="81"/>
      <c r="UHY330" s="81"/>
      <c r="UHZ330" s="81"/>
      <c r="UIA330" s="81"/>
      <c r="UIB330" s="81"/>
      <c r="UIC330" s="81"/>
      <c r="UID330" s="81"/>
      <c r="UIE330" s="81"/>
      <c r="UIF330" s="81"/>
      <c r="UIG330" s="81"/>
      <c r="UIH330" s="81"/>
      <c r="UII330" s="81"/>
      <c r="UIJ330" s="81"/>
      <c r="UIK330" s="81"/>
      <c r="UIL330" s="81"/>
      <c r="UIM330" s="81"/>
      <c r="UIN330" s="81"/>
      <c r="UIO330" s="81"/>
      <c r="UIP330" s="81"/>
      <c r="UIQ330" s="81"/>
      <c r="UIR330" s="81"/>
      <c r="UIS330" s="81"/>
      <c r="UIT330" s="81"/>
      <c r="UIU330" s="81"/>
      <c r="UIV330" s="81"/>
      <c r="UIW330" s="81"/>
      <c r="UIX330" s="81"/>
      <c r="UIY330" s="81"/>
      <c r="UIZ330" s="81"/>
      <c r="UJA330" s="81"/>
      <c r="UJB330" s="81"/>
      <c r="UJC330" s="81"/>
      <c r="UJD330" s="81"/>
      <c r="UJE330" s="81"/>
      <c r="UJF330" s="81"/>
      <c r="UJG330" s="81"/>
      <c r="UJH330" s="81"/>
      <c r="UJI330" s="81"/>
      <c r="UJJ330" s="81"/>
      <c r="UJK330" s="81"/>
      <c r="UJL330" s="81"/>
      <c r="UJM330" s="81"/>
      <c r="UJN330" s="81"/>
      <c r="UJO330" s="81"/>
      <c r="UJP330" s="81"/>
      <c r="UJQ330" s="81"/>
      <c r="UJR330" s="81"/>
      <c r="UJS330" s="81"/>
      <c r="UJT330" s="81"/>
      <c r="UJU330" s="81"/>
      <c r="UJV330" s="81"/>
      <c r="UJW330" s="81"/>
      <c r="UJX330" s="81"/>
      <c r="UJY330" s="81"/>
      <c r="UJZ330" s="81"/>
      <c r="UKA330" s="81"/>
      <c r="UKB330" s="81"/>
      <c r="UKC330" s="81"/>
      <c r="UKD330" s="81"/>
      <c r="UKE330" s="81"/>
      <c r="UKF330" s="81"/>
      <c r="UKG330" s="81"/>
      <c r="UKH330" s="81"/>
      <c r="UKI330" s="81"/>
      <c r="UKJ330" s="81"/>
      <c r="UKK330" s="81"/>
      <c r="UKL330" s="81"/>
      <c r="UKM330" s="81"/>
      <c r="UKN330" s="81"/>
      <c r="UKO330" s="81"/>
      <c r="UKP330" s="81"/>
      <c r="UKQ330" s="81"/>
      <c r="UKR330" s="81"/>
      <c r="UKS330" s="81"/>
      <c r="UKT330" s="81"/>
      <c r="UKU330" s="81"/>
      <c r="UKV330" s="81"/>
      <c r="UKW330" s="81"/>
      <c r="UKX330" s="81"/>
      <c r="UKY330" s="81"/>
      <c r="UKZ330" s="81"/>
      <c r="ULA330" s="81"/>
      <c r="ULB330" s="81"/>
      <c r="ULC330" s="81"/>
      <c r="ULD330" s="81"/>
      <c r="ULE330" s="81"/>
      <c r="ULF330" s="81"/>
      <c r="ULG330" s="81"/>
      <c r="ULH330" s="81"/>
      <c r="ULI330" s="81"/>
      <c r="ULJ330" s="81"/>
      <c r="ULK330" s="81"/>
      <c r="ULL330" s="81"/>
      <c r="ULM330" s="81"/>
      <c r="ULN330" s="81"/>
      <c r="ULO330" s="81"/>
      <c r="ULP330" s="81"/>
      <c r="ULQ330" s="81"/>
      <c r="ULR330" s="81"/>
      <c r="ULS330" s="81"/>
      <c r="ULT330" s="81"/>
      <c r="ULU330" s="81"/>
      <c r="ULV330" s="81"/>
      <c r="ULW330" s="81"/>
      <c r="ULX330" s="81"/>
      <c r="ULY330" s="81"/>
      <c r="ULZ330" s="81"/>
      <c r="UMA330" s="81"/>
      <c r="UMB330" s="81"/>
      <c r="UMC330" s="81"/>
      <c r="UMD330" s="81"/>
      <c r="UME330" s="81"/>
      <c r="UMF330" s="81"/>
      <c r="UMG330" s="81"/>
      <c r="UMH330" s="81"/>
      <c r="UMI330" s="81"/>
      <c r="UMJ330" s="81"/>
      <c r="UMK330" s="81"/>
      <c r="UML330" s="81"/>
      <c r="UMM330" s="81"/>
      <c r="UMN330" s="81"/>
      <c r="UMO330" s="81"/>
      <c r="UMP330" s="81"/>
      <c r="UMQ330" s="81"/>
      <c r="UMR330" s="81"/>
      <c r="UMS330" s="81"/>
      <c r="UMT330" s="81"/>
      <c r="UMU330" s="81"/>
      <c r="UMV330" s="81"/>
      <c r="UMW330" s="81"/>
      <c r="UMX330" s="81"/>
      <c r="UMY330" s="81"/>
      <c r="UMZ330" s="81"/>
      <c r="UNA330" s="81"/>
      <c r="UNB330" s="81"/>
      <c r="UNC330" s="81"/>
      <c r="UND330" s="81"/>
      <c r="UNE330" s="81"/>
      <c r="UNF330" s="81"/>
      <c r="UNG330" s="81"/>
      <c r="UNH330" s="81"/>
      <c r="UNI330" s="81"/>
      <c r="UNJ330" s="81"/>
      <c r="UNK330" s="81"/>
      <c r="UNL330" s="81"/>
      <c r="UNM330" s="81"/>
      <c r="UNN330" s="81"/>
      <c r="UNO330" s="81"/>
      <c r="UNP330" s="81"/>
      <c r="UNQ330" s="81"/>
      <c r="UNR330" s="81"/>
      <c r="UNS330" s="81"/>
      <c r="UNT330" s="81"/>
      <c r="UNU330" s="81"/>
      <c r="UNV330" s="81"/>
      <c r="UNW330" s="81"/>
      <c r="UNX330" s="81"/>
      <c r="UNY330" s="81"/>
      <c r="UNZ330" s="81"/>
      <c r="UOA330" s="81"/>
      <c r="UOB330" s="81"/>
      <c r="UOC330" s="81"/>
      <c r="UOD330" s="81"/>
      <c r="UOE330" s="81"/>
      <c r="UOF330" s="81"/>
      <c r="UOG330" s="81"/>
      <c r="UOH330" s="81"/>
      <c r="UOI330" s="81"/>
      <c r="UOJ330" s="81"/>
      <c r="UOK330" s="81"/>
      <c r="UOL330" s="81"/>
      <c r="UOM330" s="81"/>
      <c r="UON330" s="81"/>
      <c r="UOO330" s="81"/>
      <c r="UOP330" s="81"/>
      <c r="UOQ330" s="81"/>
      <c r="UOR330" s="81"/>
      <c r="UOS330" s="81"/>
      <c r="UOT330" s="81"/>
      <c r="UOU330" s="81"/>
      <c r="UOV330" s="81"/>
      <c r="UOW330" s="81"/>
      <c r="UOX330" s="81"/>
      <c r="UOY330" s="81"/>
      <c r="UOZ330" s="81"/>
      <c r="UPA330" s="81"/>
      <c r="UPB330" s="81"/>
      <c r="UPC330" s="81"/>
      <c r="UPD330" s="81"/>
      <c r="UPE330" s="81"/>
      <c r="UPF330" s="81"/>
      <c r="UPG330" s="81"/>
      <c r="UPH330" s="81"/>
      <c r="UPI330" s="81"/>
      <c r="UPJ330" s="81"/>
      <c r="UPK330" s="81"/>
      <c r="UPL330" s="81"/>
      <c r="UPM330" s="81"/>
      <c r="UPN330" s="81"/>
      <c r="UPO330" s="81"/>
      <c r="UPP330" s="81"/>
      <c r="UPQ330" s="81"/>
      <c r="UPR330" s="81"/>
      <c r="UPS330" s="81"/>
      <c r="UPT330" s="81"/>
      <c r="UPU330" s="81"/>
      <c r="UPV330" s="81"/>
      <c r="UPW330" s="81"/>
      <c r="UPX330" s="81"/>
      <c r="UPY330" s="81"/>
      <c r="UPZ330" s="81"/>
      <c r="UQA330" s="81"/>
      <c r="UQB330" s="81"/>
      <c r="UQC330" s="81"/>
      <c r="UQD330" s="81"/>
      <c r="UQE330" s="81"/>
      <c r="UQF330" s="81"/>
      <c r="UQG330" s="81"/>
      <c r="UQH330" s="81"/>
      <c r="UQI330" s="81"/>
      <c r="UQJ330" s="81"/>
      <c r="UQK330" s="81"/>
      <c r="UQL330" s="81"/>
      <c r="UQM330" s="81"/>
      <c r="UQN330" s="81"/>
      <c r="UQO330" s="81"/>
      <c r="UQP330" s="81"/>
      <c r="UQQ330" s="81"/>
      <c r="UQR330" s="81"/>
      <c r="UQS330" s="81"/>
      <c r="UQT330" s="81"/>
      <c r="UQU330" s="81"/>
      <c r="UQV330" s="81"/>
      <c r="UQW330" s="81"/>
      <c r="UQX330" s="81"/>
      <c r="UQY330" s="81"/>
      <c r="UQZ330" s="81"/>
      <c r="URA330" s="81"/>
      <c r="URB330" s="81"/>
      <c r="URC330" s="81"/>
      <c r="URD330" s="81"/>
      <c r="URE330" s="81"/>
      <c r="URF330" s="81"/>
      <c r="URG330" s="81"/>
      <c r="URH330" s="81"/>
      <c r="URI330" s="81"/>
      <c r="URJ330" s="81"/>
      <c r="URK330" s="81"/>
      <c r="URL330" s="81"/>
      <c r="URM330" s="81"/>
      <c r="URN330" s="81"/>
      <c r="URO330" s="81"/>
      <c r="URP330" s="81"/>
      <c r="URQ330" s="81"/>
      <c r="URR330" s="81"/>
      <c r="URS330" s="81"/>
      <c r="URT330" s="81"/>
      <c r="URU330" s="81"/>
      <c r="URV330" s="81"/>
      <c r="URW330" s="81"/>
      <c r="URX330" s="81"/>
      <c r="URY330" s="81"/>
      <c r="URZ330" s="81"/>
      <c r="USA330" s="81"/>
      <c r="USB330" s="81"/>
      <c r="USC330" s="81"/>
      <c r="USD330" s="81"/>
      <c r="USE330" s="81"/>
      <c r="USF330" s="81"/>
      <c r="USG330" s="81"/>
      <c r="USH330" s="81"/>
      <c r="USI330" s="81"/>
      <c r="USJ330" s="81"/>
      <c r="USK330" s="81"/>
      <c r="USL330" s="81"/>
      <c r="USM330" s="81"/>
      <c r="USN330" s="81"/>
      <c r="USO330" s="81"/>
      <c r="USP330" s="81"/>
      <c r="USQ330" s="81"/>
      <c r="USR330" s="81"/>
      <c r="USS330" s="81"/>
      <c r="UST330" s="81"/>
      <c r="USU330" s="81"/>
      <c r="USV330" s="81"/>
      <c r="USW330" s="81"/>
      <c r="USX330" s="81"/>
      <c r="USY330" s="81"/>
      <c r="USZ330" s="81"/>
      <c r="UTA330" s="81"/>
      <c r="UTB330" s="81"/>
      <c r="UTC330" s="81"/>
      <c r="UTD330" s="81"/>
      <c r="UTE330" s="81"/>
      <c r="UTF330" s="81"/>
      <c r="UTG330" s="81"/>
      <c r="UTH330" s="81"/>
      <c r="UTI330" s="81"/>
      <c r="UTJ330" s="81"/>
      <c r="UTK330" s="81"/>
      <c r="UTL330" s="81"/>
      <c r="UTM330" s="81"/>
      <c r="UTN330" s="81"/>
      <c r="UTO330" s="81"/>
      <c r="UTP330" s="81"/>
      <c r="UTQ330" s="81"/>
      <c r="UTR330" s="81"/>
      <c r="UTS330" s="81"/>
      <c r="UTT330" s="81"/>
      <c r="UTU330" s="81"/>
      <c r="UTV330" s="81"/>
      <c r="UTW330" s="81"/>
      <c r="UTX330" s="81"/>
      <c r="UTY330" s="81"/>
      <c r="UTZ330" s="81"/>
      <c r="UUA330" s="81"/>
      <c r="UUB330" s="81"/>
      <c r="UUC330" s="81"/>
      <c r="UUD330" s="81"/>
      <c r="UUE330" s="81"/>
      <c r="UUF330" s="81"/>
      <c r="UUG330" s="81"/>
      <c r="UUH330" s="81"/>
      <c r="UUI330" s="81"/>
      <c r="UUJ330" s="81"/>
      <c r="UUK330" s="81"/>
      <c r="UUL330" s="81"/>
      <c r="UUM330" s="81"/>
      <c r="UUN330" s="81"/>
      <c r="UUO330" s="81"/>
      <c r="UUP330" s="81"/>
      <c r="UUQ330" s="81"/>
      <c r="UUR330" s="81"/>
      <c r="UUS330" s="81"/>
      <c r="UUT330" s="81"/>
      <c r="UUU330" s="81"/>
      <c r="UUV330" s="81"/>
      <c r="UUW330" s="81"/>
      <c r="UUX330" s="81"/>
      <c r="UUY330" s="81"/>
      <c r="UUZ330" s="81"/>
      <c r="UVA330" s="81"/>
      <c r="UVB330" s="81"/>
      <c r="UVC330" s="81"/>
      <c r="UVD330" s="81"/>
      <c r="UVE330" s="81"/>
      <c r="UVF330" s="81"/>
      <c r="UVG330" s="81"/>
      <c r="UVH330" s="81"/>
      <c r="UVI330" s="81"/>
      <c r="UVJ330" s="81"/>
      <c r="UVK330" s="81"/>
      <c r="UVL330" s="81"/>
      <c r="UVM330" s="81"/>
      <c r="UVN330" s="81"/>
      <c r="UVO330" s="81"/>
      <c r="UVP330" s="81"/>
      <c r="UVQ330" s="81"/>
      <c r="UVR330" s="81"/>
      <c r="UVS330" s="81"/>
      <c r="UVT330" s="81"/>
      <c r="UVU330" s="81"/>
      <c r="UVV330" s="81"/>
      <c r="UVW330" s="81"/>
      <c r="UVX330" s="81"/>
      <c r="UVY330" s="81"/>
      <c r="UVZ330" s="81"/>
      <c r="UWA330" s="81"/>
      <c r="UWB330" s="81"/>
      <c r="UWC330" s="81"/>
      <c r="UWD330" s="81"/>
      <c r="UWE330" s="81"/>
      <c r="UWF330" s="81"/>
      <c r="UWG330" s="81"/>
      <c r="UWH330" s="81"/>
      <c r="UWI330" s="81"/>
      <c r="UWJ330" s="81"/>
      <c r="UWK330" s="81"/>
      <c r="UWL330" s="81"/>
      <c r="UWM330" s="81"/>
      <c r="UWN330" s="81"/>
      <c r="UWO330" s="81"/>
      <c r="UWP330" s="81"/>
      <c r="UWQ330" s="81"/>
      <c r="UWR330" s="81"/>
      <c r="UWS330" s="81"/>
      <c r="UWT330" s="81"/>
      <c r="UWU330" s="81"/>
      <c r="UWV330" s="81"/>
      <c r="UWW330" s="81"/>
      <c r="UWX330" s="81"/>
      <c r="UWY330" s="81"/>
      <c r="UWZ330" s="81"/>
      <c r="UXA330" s="81"/>
      <c r="UXB330" s="81"/>
      <c r="UXC330" s="81"/>
      <c r="UXD330" s="81"/>
      <c r="UXE330" s="81"/>
      <c r="UXF330" s="81"/>
      <c r="UXG330" s="81"/>
      <c r="UXH330" s="81"/>
      <c r="UXI330" s="81"/>
      <c r="UXJ330" s="81"/>
      <c r="UXK330" s="81"/>
      <c r="UXL330" s="81"/>
      <c r="UXM330" s="81"/>
      <c r="UXN330" s="81"/>
      <c r="UXO330" s="81"/>
      <c r="UXP330" s="81"/>
      <c r="UXQ330" s="81"/>
      <c r="UXR330" s="81"/>
      <c r="UXS330" s="81"/>
      <c r="UXT330" s="81"/>
      <c r="UXU330" s="81"/>
      <c r="UXV330" s="81"/>
      <c r="UXW330" s="81"/>
      <c r="UXX330" s="81"/>
      <c r="UXY330" s="81"/>
      <c r="UXZ330" s="81"/>
      <c r="UYA330" s="81"/>
      <c r="UYB330" s="81"/>
      <c r="UYC330" s="81"/>
      <c r="UYD330" s="81"/>
      <c r="UYE330" s="81"/>
      <c r="UYF330" s="81"/>
      <c r="UYG330" s="81"/>
      <c r="UYH330" s="81"/>
      <c r="UYI330" s="81"/>
      <c r="UYJ330" s="81"/>
      <c r="UYK330" s="81"/>
      <c r="UYL330" s="81"/>
      <c r="UYM330" s="81"/>
      <c r="UYN330" s="81"/>
      <c r="UYO330" s="81"/>
      <c r="UYP330" s="81"/>
      <c r="UYQ330" s="81"/>
      <c r="UYR330" s="81"/>
      <c r="UYS330" s="81"/>
      <c r="UYT330" s="81"/>
      <c r="UYU330" s="81"/>
      <c r="UYV330" s="81"/>
      <c r="UYW330" s="81"/>
      <c r="UYX330" s="81"/>
      <c r="UYY330" s="81"/>
      <c r="UYZ330" s="81"/>
      <c r="UZA330" s="81"/>
      <c r="UZB330" s="81"/>
      <c r="UZC330" s="81"/>
      <c r="UZD330" s="81"/>
      <c r="UZE330" s="81"/>
      <c r="UZF330" s="81"/>
      <c r="UZG330" s="81"/>
      <c r="UZH330" s="81"/>
      <c r="UZI330" s="81"/>
      <c r="UZJ330" s="81"/>
      <c r="UZK330" s="81"/>
      <c r="UZL330" s="81"/>
      <c r="UZM330" s="81"/>
      <c r="UZN330" s="81"/>
      <c r="UZO330" s="81"/>
      <c r="UZP330" s="81"/>
      <c r="UZQ330" s="81"/>
      <c r="UZR330" s="81"/>
      <c r="UZS330" s="81"/>
      <c r="UZT330" s="81"/>
      <c r="UZU330" s="81"/>
      <c r="UZV330" s="81"/>
      <c r="UZW330" s="81"/>
      <c r="UZX330" s="81"/>
      <c r="UZY330" s="81"/>
      <c r="UZZ330" s="81"/>
      <c r="VAA330" s="81"/>
      <c r="VAB330" s="81"/>
      <c r="VAC330" s="81"/>
      <c r="VAD330" s="81"/>
      <c r="VAE330" s="81"/>
      <c r="VAF330" s="81"/>
      <c r="VAG330" s="81"/>
      <c r="VAH330" s="81"/>
      <c r="VAI330" s="81"/>
      <c r="VAJ330" s="81"/>
      <c r="VAK330" s="81"/>
      <c r="VAL330" s="81"/>
      <c r="VAM330" s="81"/>
      <c r="VAN330" s="81"/>
      <c r="VAO330" s="81"/>
      <c r="VAP330" s="81"/>
      <c r="VAQ330" s="81"/>
      <c r="VAR330" s="81"/>
      <c r="VAS330" s="81"/>
      <c r="VAT330" s="81"/>
      <c r="VAU330" s="81"/>
      <c r="VAV330" s="81"/>
      <c r="VAW330" s="81"/>
      <c r="VAX330" s="81"/>
      <c r="VAY330" s="81"/>
      <c r="VAZ330" s="81"/>
      <c r="VBA330" s="81"/>
      <c r="VBB330" s="81"/>
      <c r="VBC330" s="81"/>
      <c r="VBD330" s="81"/>
      <c r="VBE330" s="81"/>
      <c r="VBF330" s="81"/>
      <c r="VBG330" s="81"/>
      <c r="VBH330" s="81"/>
      <c r="VBI330" s="81"/>
      <c r="VBJ330" s="81"/>
      <c r="VBK330" s="81"/>
      <c r="VBL330" s="81"/>
      <c r="VBM330" s="81"/>
      <c r="VBN330" s="81"/>
      <c r="VBO330" s="81"/>
      <c r="VBP330" s="81"/>
      <c r="VBQ330" s="81"/>
      <c r="VBR330" s="81"/>
      <c r="VBS330" s="81"/>
      <c r="VBT330" s="81"/>
      <c r="VBU330" s="81"/>
      <c r="VBV330" s="81"/>
      <c r="VBW330" s="81"/>
      <c r="VBX330" s="81"/>
      <c r="VBY330" s="81"/>
      <c r="VBZ330" s="81"/>
      <c r="VCA330" s="81"/>
      <c r="VCB330" s="81"/>
      <c r="VCC330" s="81"/>
      <c r="VCD330" s="81"/>
      <c r="VCE330" s="81"/>
      <c r="VCF330" s="81"/>
      <c r="VCG330" s="81"/>
      <c r="VCH330" s="81"/>
      <c r="VCI330" s="81"/>
      <c r="VCJ330" s="81"/>
      <c r="VCK330" s="81"/>
      <c r="VCL330" s="81"/>
      <c r="VCM330" s="81"/>
      <c r="VCN330" s="81"/>
      <c r="VCO330" s="81"/>
      <c r="VCP330" s="81"/>
      <c r="VCQ330" s="81"/>
      <c r="VCR330" s="81"/>
      <c r="VCS330" s="81"/>
      <c r="VCT330" s="81"/>
      <c r="VCU330" s="81"/>
      <c r="VCV330" s="81"/>
      <c r="VCW330" s="81"/>
      <c r="VCX330" s="81"/>
      <c r="VCY330" s="81"/>
      <c r="VCZ330" s="81"/>
      <c r="VDA330" s="81"/>
      <c r="VDB330" s="81"/>
      <c r="VDC330" s="81"/>
      <c r="VDD330" s="81"/>
      <c r="VDE330" s="81"/>
      <c r="VDF330" s="81"/>
      <c r="VDG330" s="81"/>
      <c r="VDH330" s="81"/>
      <c r="VDI330" s="81"/>
      <c r="VDJ330" s="81"/>
      <c r="VDK330" s="81"/>
      <c r="VDL330" s="81"/>
      <c r="VDM330" s="81"/>
      <c r="VDN330" s="81"/>
      <c r="VDO330" s="81"/>
      <c r="VDP330" s="81"/>
      <c r="VDQ330" s="81"/>
      <c r="VDR330" s="81"/>
      <c r="VDS330" s="81"/>
      <c r="VDT330" s="81"/>
      <c r="VDU330" s="81"/>
      <c r="VDV330" s="81"/>
      <c r="VDW330" s="81"/>
      <c r="VDX330" s="81"/>
      <c r="VDY330" s="81"/>
      <c r="VDZ330" s="81"/>
      <c r="VEA330" s="81"/>
      <c r="VEB330" s="81"/>
      <c r="VEC330" s="81"/>
      <c r="VED330" s="81"/>
      <c r="VEE330" s="81"/>
      <c r="VEF330" s="81"/>
      <c r="VEG330" s="81"/>
      <c r="VEH330" s="81"/>
      <c r="VEI330" s="81"/>
      <c r="VEJ330" s="81"/>
      <c r="VEK330" s="81"/>
      <c r="VEL330" s="81"/>
      <c r="VEM330" s="81"/>
      <c r="VEN330" s="81"/>
      <c r="VEO330" s="81"/>
      <c r="VEP330" s="81"/>
      <c r="VEQ330" s="81"/>
      <c r="VER330" s="81"/>
      <c r="VES330" s="81"/>
      <c r="VET330" s="81"/>
      <c r="VEU330" s="81"/>
      <c r="VEV330" s="81"/>
      <c r="VEW330" s="81"/>
      <c r="VEX330" s="81"/>
      <c r="VEY330" s="81"/>
      <c r="VEZ330" s="81"/>
      <c r="VFA330" s="81"/>
      <c r="VFB330" s="81"/>
      <c r="VFC330" s="81"/>
      <c r="VFD330" s="81"/>
      <c r="VFE330" s="81"/>
      <c r="VFF330" s="81"/>
      <c r="VFG330" s="81"/>
      <c r="VFH330" s="81"/>
      <c r="VFI330" s="81"/>
      <c r="VFJ330" s="81"/>
      <c r="VFK330" s="81"/>
      <c r="VFL330" s="81"/>
      <c r="VFM330" s="81"/>
      <c r="VFN330" s="81"/>
      <c r="VFO330" s="81"/>
      <c r="VFP330" s="81"/>
      <c r="VFQ330" s="81"/>
      <c r="VFR330" s="81"/>
      <c r="VFS330" s="81"/>
      <c r="VFT330" s="81"/>
      <c r="VFU330" s="81"/>
      <c r="VFV330" s="81"/>
      <c r="VFW330" s="81"/>
      <c r="VFX330" s="81"/>
      <c r="VFY330" s="81"/>
      <c r="VFZ330" s="81"/>
      <c r="VGA330" s="81"/>
      <c r="VGB330" s="81"/>
      <c r="VGC330" s="81"/>
      <c r="VGD330" s="81"/>
      <c r="VGE330" s="81"/>
      <c r="VGF330" s="81"/>
      <c r="VGG330" s="81"/>
      <c r="VGH330" s="81"/>
      <c r="VGI330" s="81"/>
      <c r="VGJ330" s="81"/>
      <c r="VGK330" s="81"/>
      <c r="VGL330" s="81"/>
      <c r="VGM330" s="81"/>
      <c r="VGN330" s="81"/>
      <c r="VGO330" s="81"/>
      <c r="VGP330" s="81"/>
      <c r="VGQ330" s="81"/>
      <c r="VGR330" s="81"/>
      <c r="VGS330" s="81"/>
      <c r="VGT330" s="81"/>
      <c r="VGU330" s="81"/>
      <c r="VGV330" s="81"/>
      <c r="VGW330" s="81"/>
      <c r="VGX330" s="81"/>
      <c r="VGY330" s="81"/>
      <c r="VGZ330" s="81"/>
      <c r="VHA330" s="81"/>
      <c r="VHB330" s="81"/>
      <c r="VHC330" s="81"/>
      <c r="VHD330" s="81"/>
      <c r="VHE330" s="81"/>
      <c r="VHF330" s="81"/>
      <c r="VHG330" s="81"/>
      <c r="VHH330" s="81"/>
      <c r="VHI330" s="81"/>
      <c r="VHJ330" s="81"/>
      <c r="VHK330" s="81"/>
      <c r="VHL330" s="81"/>
      <c r="VHM330" s="81"/>
      <c r="VHN330" s="81"/>
      <c r="VHO330" s="81"/>
      <c r="VHP330" s="81"/>
      <c r="VHQ330" s="81"/>
      <c r="VHR330" s="81"/>
      <c r="VHS330" s="81"/>
      <c r="VHT330" s="81"/>
      <c r="VHU330" s="81"/>
      <c r="VHV330" s="81"/>
      <c r="VHW330" s="81"/>
      <c r="VHX330" s="81"/>
      <c r="VHY330" s="81"/>
      <c r="VHZ330" s="81"/>
      <c r="VIA330" s="81"/>
      <c r="VIB330" s="81"/>
      <c r="VIC330" s="81"/>
      <c r="VID330" s="81"/>
      <c r="VIE330" s="81"/>
      <c r="VIF330" s="81"/>
      <c r="VIG330" s="81"/>
      <c r="VIH330" s="81"/>
      <c r="VII330" s="81"/>
      <c r="VIJ330" s="81"/>
      <c r="VIK330" s="81"/>
      <c r="VIL330" s="81"/>
      <c r="VIM330" s="81"/>
      <c r="VIN330" s="81"/>
      <c r="VIO330" s="81"/>
      <c r="VIP330" s="81"/>
      <c r="VIQ330" s="81"/>
      <c r="VIR330" s="81"/>
      <c r="VIS330" s="81"/>
      <c r="VIT330" s="81"/>
      <c r="VIU330" s="81"/>
      <c r="VIV330" s="81"/>
      <c r="VIW330" s="81"/>
      <c r="VIX330" s="81"/>
      <c r="VIY330" s="81"/>
      <c r="VIZ330" s="81"/>
      <c r="VJA330" s="81"/>
      <c r="VJB330" s="81"/>
      <c r="VJC330" s="81"/>
      <c r="VJD330" s="81"/>
      <c r="VJE330" s="81"/>
      <c r="VJF330" s="81"/>
      <c r="VJG330" s="81"/>
      <c r="VJH330" s="81"/>
      <c r="VJI330" s="81"/>
      <c r="VJJ330" s="81"/>
      <c r="VJK330" s="81"/>
      <c r="VJL330" s="81"/>
      <c r="VJM330" s="81"/>
      <c r="VJN330" s="81"/>
      <c r="VJO330" s="81"/>
      <c r="VJP330" s="81"/>
      <c r="VJQ330" s="81"/>
      <c r="VJR330" s="81"/>
      <c r="VJS330" s="81"/>
      <c r="VJT330" s="81"/>
      <c r="VJU330" s="81"/>
      <c r="VJV330" s="81"/>
      <c r="VJW330" s="81"/>
      <c r="VJX330" s="81"/>
      <c r="VJY330" s="81"/>
      <c r="VJZ330" s="81"/>
      <c r="VKA330" s="81"/>
      <c r="VKB330" s="81"/>
      <c r="VKC330" s="81"/>
      <c r="VKD330" s="81"/>
      <c r="VKE330" s="81"/>
      <c r="VKF330" s="81"/>
      <c r="VKG330" s="81"/>
      <c r="VKH330" s="81"/>
      <c r="VKI330" s="81"/>
      <c r="VKJ330" s="81"/>
      <c r="VKK330" s="81"/>
      <c r="VKL330" s="81"/>
      <c r="VKM330" s="81"/>
      <c r="VKN330" s="81"/>
      <c r="VKO330" s="81"/>
      <c r="VKP330" s="81"/>
      <c r="VKQ330" s="81"/>
      <c r="VKR330" s="81"/>
      <c r="VKS330" s="81"/>
      <c r="VKT330" s="81"/>
      <c r="VKU330" s="81"/>
      <c r="VKV330" s="81"/>
      <c r="VKW330" s="81"/>
      <c r="VKX330" s="81"/>
      <c r="VKY330" s="81"/>
      <c r="VKZ330" s="81"/>
      <c r="VLA330" s="81"/>
      <c r="VLB330" s="81"/>
      <c r="VLC330" s="81"/>
      <c r="VLD330" s="81"/>
      <c r="VLE330" s="81"/>
      <c r="VLF330" s="81"/>
      <c r="VLG330" s="81"/>
      <c r="VLH330" s="81"/>
      <c r="VLI330" s="81"/>
      <c r="VLJ330" s="81"/>
      <c r="VLK330" s="81"/>
      <c r="VLL330" s="81"/>
      <c r="VLM330" s="81"/>
      <c r="VLN330" s="81"/>
      <c r="VLO330" s="81"/>
      <c r="VLP330" s="81"/>
      <c r="VLQ330" s="81"/>
      <c r="VLR330" s="81"/>
      <c r="VLS330" s="81"/>
      <c r="VLT330" s="81"/>
      <c r="VLU330" s="81"/>
      <c r="VLV330" s="81"/>
      <c r="VLW330" s="81"/>
      <c r="VLX330" s="81"/>
      <c r="VLY330" s="81"/>
      <c r="VLZ330" s="81"/>
      <c r="VMA330" s="81"/>
      <c r="VMB330" s="81"/>
      <c r="VMC330" s="81"/>
      <c r="VMD330" s="81"/>
      <c r="VME330" s="81"/>
      <c r="VMF330" s="81"/>
      <c r="VMG330" s="81"/>
      <c r="VMH330" s="81"/>
      <c r="VMI330" s="81"/>
      <c r="VMJ330" s="81"/>
      <c r="VMK330" s="81"/>
      <c r="VML330" s="81"/>
      <c r="VMM330" s="81"/>
      <c r="VMN330" s="81"/>
      <c r="VMO330" s="81"/>
      <c r="VMP330" s="81"/>
      <c r="VMQ330" s="81"/>
      <c r="VMR330" s="81"/>
      <c r="VMS330" s="81"/>
      <c r="VMT330" s="81"/>
      <c r="VMU330" s="81"/>
      <c r="VMV330" s="81"/>
      <c r="VMW330" s="81"/>
      <c r="VMX330" s="81"/>
      <c r="VMY330" s="81"/>
      <c r="VMZ330" s="81"/>
      <c r="VNA330" s="81"/>
      <c r="VNB330" s="81"/>
      <c r="VNC330" s="81"/>
      <c r="VND330" s="81"/>
      <c r="VNE330" s="81"/>
      <c r="VNF330" s="81"/>
      <c r="VNG330" s="81"/>
      <c r="VNH330" s="81"/>
      <c r="VNI330" s="81"/>
      <c r="VNJ330" s="81"/>
      <c r="VNK330" s="81"/>
      <c r="VNL330" s="81"/>
      <c r="VNM330" s="81"/>
      <c r="VNN330" s="81"/>
      <c r="VNO330" s="81"/>
      <c r="VNP330" s="81"/>
      <c r="VNQ330" s="81"/>
      <c r="VNR330" s="81"/>
      <c r="VNS330" s="81"/>
      <c r="VNT330" s="81"/>
      <c r="VNU330" s="81"/>
      <c r="VNV330" s="81"/>
      <c r="VNW330" s="81"/>
      <c r="VNX330" s="81"/>
      <c r="VNY330" s="81"/>
      <c r="VNZ330" s="81"/>
      <c r="VOA330" s="81"/>
      <c r="VOB330" s="81"/>
      <c r="VOC330" s="81"/>
      <c r="VOD330" s="81"/>
      <c r="VOE330" s="81"/>
      <c r="VOF330" s="81"/>
      <c r="VOG330" s="81"/>
      <c r="VOH330" s="81"/>
      <c r="VOI330" s="81"/>
      <c r="VOJ330" s="81"/>
      <c r="VOK330" s="81"/>
      <c r="VOL330" s="81"/>
      <c r="VOM330" s="81"/>
      <c r="VON330" s="81"/>
      <c r="VOO330" s="81"/>
      <c r="VOP330" s="81"/>
      <c r="VOQ330" s="81"/>
      <c r="VOR330" s="81"/>
      <c r="VOS330" s="81"/>
      <c r="VOT330" s="81"/>
      <c r="VOU330" s="81"/>
      <c r="VOV330" s="81"/>
      <c r="VOW330" s="81"/>
      <c r="VOX330" s="81"/>
      <c r="VOY330" s="81"/>
      <c r="VOZ330" s="81"/>
      <c r="VPA330" s="81"/>
      <c r="VPB330" s="81"/>
      <c r="VPC330" s="81"/>
      <c r="VPD330" s="81"/>
      <c r="VPE330" s="81"/>
      <c r="VPF330" s="81"/>
      <c r="VPG330" s="81"/>
      <c r="VPH330" s="81"/>
      <c r="VPI330" s="81"/>
      <c r="VPJ330" s="81"/>
      <c r="VPK330" s="81"/>
      <c r="VPL330" s="81"/>
      <c r="VPM330" s="81"/>
      <c r="VPN330" s="81"/>
      <c r="VPO330" s="81"/>
      <c r="VPP330" s="81"/>
      <c r="VPQ330" s="81"/>
      <c r="VPR330" s="81"/>
      <c r="VPS330" s="81"/>
      <c r="VPT330" s="81"/>
      <c r="VPU330" s="81"/>
      <c r="VPV330" s="81"/>
      <c r="VPW330" s="81"/>
      <c r="VPX330" s="81"/>
      <c r="VPY330" s="81"/>
      <c r="VPZ330" s="81"/>
      <c r="VQA330" s="81"/>
      <c r="VQB330" s="81"/>
      <c r="VQC330" s="81"/>
      <c r="VQD330" s="81"/>
      <c r="VQE330" s="81"/>
      <c r="VQF330" s="81"/>
      <c r="VQG330" s="81"/>
      <c r="VQH330" s="81"/>
      <c r="VQI330" s="81"/>
      <c r="VQJ330" s="81"/>
      <c r="VQK330" s="81"/>
      <c r="VQL330" s="81"/>
      <c r="VQM330" s="81"/>
      <c r="VQN330" s="81"/>
      <c r="VQO330" s="81"/>
      <c r="VQP330" s="81"/>
      <c r="VQQ330" s="81"/>
      <c r="VQR330" s="81"/>
      <c r="VQS330" s="81"/>
      <c r="VQT330" s="81"/>
      <c r="VQU330" s="81"/>
      <c r="VQV330" s="81"/>
      <c r="VQW330" s="81"/>
      <c r="VQX330" s="81"/>
      <c r="VQY330" s="81"/>
      <c r="VQZ330" s="81"/>
      <c r="VRA330" s="81"/>
      <c r="VRB330" s="81"/>
      <c r="VRC330" s="81"/>
      <c r="VRD330" s="81"/>
      <c r="VRE330" s="81"/>
      <c r="VRF330" s="81"/>
      <c r="VRG330" s="81"/>
      <c r="VRH330" s="81"/>
      <c r="VRI330" s="81"/>
      <c r="VRJ330" s="81"/>
      <c r="VRK330" s="81"/>
      <c r="VRL330" s="81"/>
      <c r="VRM330" s="81"/>
      <c r="VRN330" s="81"/>
      <c r="VRO330" s="81"/>
      <c r="VRP330" s="81"/>
      <c r="VRQ330" s="81"/>
      <c r="VRR330" s="81"/>
      <c r="VRS330" s="81"/>
      <c r="VRT330" s="81"/>
      <c r="VRU330" s="81"/>
      <c r="VRV330" s="81"/>
      <c r="VRW330" s="81"/>
      <c r="VRX330" s="81"/>
      <c r="VRY330" s="81"/>
      <c r="VRZ330" s="81"/>
      <c r="VSA330" s="81"/>
      <c r="VSB330" s="81"/>
      <c r="VSC330" s="81"/>
      <c r="VSD330" s="81"/>
      <c r="VSE330" s="81"/>
      <c r="VSF330" s="81"/>
      <c r="VSG330" s="81"/>
      <c r="VSH330" s="81"/>
      <c r="VSI330" s="81"/>
      <c r="VSJ330" s="81"/>
      <c r="VSK330" s="81"/>
      <c r="VSL330" s="81"/>
      <c r="VSM330" s="81"/>
      <c r="VSN330" s="81"/>
      <c r="VSO330" s="81"/>
      <c r="VSP330" s="81"/>
      <c r="VSQ330" s="81"/>
      <c r="VSR330" s="81"/>
      <c r="VSS330" s="81"/>
      <c r="VST330" s="81"/>
      <c r="VSU330" s="81"/>
      <c r="VSV330" s="81"/>
      <c r="VSW330" s="81"/>
      <c r="VSX330" s="81"/>
      <c r="VSY330" s="81"/>
      <c r="VSZ330" s="81"/>
      <c r="VTA330" s="81"/>
      <c r="VTB330" s="81"/>
      <c r="VTC330" s="81"/>
      <c r="VTD330" s="81"/>
      <c r="VTE330" s="81"/>
      <c r="VTF330" s="81"/>
      <c r="VTG330" s="81"/>
      <c r="VTH330" s="81"/>
      <c r="VTI330" s="81"/>
      <c r="VTJ330" s="81"/>
      <c r="VTK330" s="81"/>
      <c r="VTL330" s="81"/>
      <c r="VTM330" s="81"/>
      <c r="VTN330" s="81"/>
      <c r="VTO330" s="81"/>
      <c r="VTP330" s="81"/>
      <c r="VTQ330" s="81"/>
      <c r="VTR330" s="81"/>
      <c r="VTS330" s="81"/>
      <c r="VTT330" s="81"/>
      <c r="VTU330" s="81"/>
      <c r="VTV330" s="81"/>
      <c r="VTW330" s="81"/>
      <c r="VTX330" s="81"/>
      <c r="VTY330" s="81"/>
      <c r="VTZ330" s="81"/>
      <c r="VUA330" s="81"/>
      <c r="VUB330" s="81"/>
      <c r="VUC330" s="81"/>
      <c r="VUD330" s="81"/>
      <c r="VUE330" s="81"/>
      <c r="VUF330" s="81"/>
      <c r="VUG330" s="81"/>
      <c r="VUH330" s="81"/>
      <c r="VUI330" s="81"/>
      <c r="VUJ330" s="81"/>
      <c r="VUK330" s="81"/>
      <c r="VUL330" s="81"/>
      <c r="VUM330" s="81"/>
      <c r="VUN330" s="81"/>
      <c r="VUO330" s="81"/>
      <c r="VUP330" s="81"/>
      <c r="VUQ330" s="81"/>
      <c r="VUR330" s="81"/>
      <c r="VUS330" s="81"/>
      <c r="VUT330" s="81"/>
      <c r="VUU330" s="81"/>
      <c r="VUV330" s="81"/>
      <c r="VUW330" s="81"/>
      <c r="VUX330" s="81"/>
      <c r="VUY330" s="81"/>
      <c r="VUZ330" s="81"/>
      <c r="VVA330" s="81"/>
      <c r="VVB330" s="81"/>
      <c r="VVC330" s="81"/>
      <c r="VVD330" s="81"/>
      <c r="VVE330" s="81"/>
      <c r="VVF330" s="81"/>
      <c r="VVG330" s="81"/>
      <c r="VVH330" s="81"/>
      <c r="VVI330" s="81"/>
      <c r="VVJ330" s="81"/>
      <c r="VVK330" s="81"/>
      <c r="VVL330" s="81"/>
      <c r="VVM330" s="81"/>
      <c r="VVN330" s="81"/>
      <c r="VVO330" s="81"/>
      <c r="VVP330" s="81"/>
      <c r="VVQ330" s="81"/>
      <c r="VVR330" s="81"/>
      <c r="VVS330" s="81"/>
      <c r="VVT330" s="81"/>
      <c r="VVU330" s="81"/>
      <c r="VVV330" s="81"/>
      <c r="VVW330" s="81"/>
      <c r="VVX330" s="81"/>
      <c r="VVY330" s="81"/>
      <c r="VVZ330" s="81"/>
      <c r="VWA330" s="81"/>
      <c r="VWB330" s="81"/>
      <c r="VWC330" s="81"/>
      <c r="VWD330" s="81"/>
      <c r="VWE330" s="81"/>
      <c r="VWF330" s="81"/>
      <c r="VWG330" s="81"/>
      <c r="VWH330" s="81"/>
      <c r="VWI330" s="81"/>
      <c r="VWJ330" s="81"/>
      <c r="VWK330" s="81"/>
      <c r="VWL330" s="81"/>
      <c r="VWM330" s="81"/>
      <c r="VWN330" s="81"/>
      <c r="VWO330" s="81"/>
      <c r="VWP330" s="81"/>
      <c r="VWQ330" s="81"/>
      <c r="VWR330" s="81"/>
      <c r="VWS330" s="81"/>
      <c r="VWT330" s="81"/>
      <c r="VWU330" s="81"/>
      <c r="VWV330" s="81"/>
      <c r="VWW330" s="81"/>
      <c r="VWX330" s="81"/>
      <c r="VWY330" s="81"/>
      <c r="VWZ330" s="81"/>
      <c r="VXA330" s="81"/>
      <c r="VXB330" s="81"/>
      <c r="VXC330" s="81"/>
      <c r="VXD330" s="81"/>
      <c r="VXE330" s="81"/>
      <c r="VXF330" s="81"/>
      <c r="VXG330" s="81"/>
      <c r="VXH330" s="81"/>
      <c r="VXI330" s="81"/>
      <c r="VXJ330" s="81"/>
      <c r="VXK330" s="81"/>
      <c r="VXL330" s="81"/>
      <c r="VXM330" s="81"/>
      <c r="VXN330" s="81"/>
      <c r="VXO330" s="81"/>
      <c r="VXP330" s="81"/>
      <c r="VXQ330" s="81"/>
      <c r="VXR330" s="81"/>
      <c r="VXS330" s="81"/>
      <c r="VXT330" s="81"/>
      <c r="VXU330" s="81"/>
      <c r="VXV330" s="81"/>
      <c r="VXW330" s="81"/>
      <c r="VXX330" s="81"/>
      <c r="VXY330" s="81"/>
      <c r="VXZ330" s="81"/>
      <c r="VYA330" s="81"/>
      <c r="VYB330" s="81"/>
      <c r="VYC330" s="81"/>
      <c r="VYD330" s="81"/>
      <c r="VYE330" s="81"/>
      <c r="VYF330" s="81"/>
      <c r="VYG330" s="81"/>
      <c r="VYH330" s="81"/>
      <c r="VYI330" s="81"/>
      <c r="VYJ330" s="81"/>
      <c r="VYK330" s="81"/>
      <c r="VYL330" s="81"/>
      <c r="VYM330" s="81"/>
      <c r="VYN330" s="81"/>
      <c r="VYO330" s="81"/>
      <c r="VYP330" s="81"/>
      <c r="VYQ330" s="81"/>
      <c r="VYR330" s="81"/>
      <c r="VYS330" s="81"/>
      <c r="VYT330" s="81"/>
      <c r="VYU330" s="81"/>
      <c r="VYV330" s="81"/>
      <c r="VYW330" s="81"/>
      <c r="VYX330" s="81"/>
      <c r="VYY330" s="81"/>
      <c r="VYZ330" s="81"/>
      <c r="VZA330" s="81"/>
      <c r="VZB330" s="81"/>
      <c r="VZC330" s="81"/>
      <c r="VZD330" s="81"/>
      <c r="VZE330" s="81"/>
      <c r="VZF330" s="81"/>
      <c r="VZG330" s="81"/>
      <c r="VZH330" s="81"/>
      <c r="VZI330" s="81"/>
      <c r="VZJ330" s="81"/>
      <c r="VZK330" s="81"/>
      <c r="VZL330" s="81"/>
      <c r="VZM330" s="81"/>
      <c r="VZN330" s="81"/>
      <c r="VZO330" s="81"/>
      <c r="VZP330" s="81"/>
      <c r="VZQ330" s="81"/>
      <c r="VZR330" s="81"/>
      <c r="VZS330" s="81"/>
      <c r="VZT330" s="81"/>
      <c r="VZU330" s="81"/>
      <c r="VZV330" s="81"/>
      <c r="VZW330" s="81"/>
      <c r="VZX330" s="81"/>
      <c r="VZY330" s="81"/>
      <c r="VZZ330" s="81"/>
      <c r="WAA330" s="81"/>
      <c r="WAB330" s="81"/>
      <c r="WAC330" s="81"/>
      <c r="WAD330" s="81"/>
      <c r="WAE330" s="81"/>
      <c r="WAF330" s="81"/>
      <c r="WAG330" s="81"/>
      <c r="WAH330" s="81"/>
      <c r="WAI330" s="81"/>
      <c r="WAJ330" s="81"/>
      <c r="WAK330" s="81"/>
      <c r="WAL330" s="81"/>
      <c r="WAM330" s="81"/>
      <c r="WAN330" s="81"/>
      <c r="WAO330" s="81"/>
      <c r="WAP330" s="81"/>
      <c r="WAQ330" s="81"/>
      <c r="WAR330" s="81"/>
      <c r="WAS330" s="81"/>
      <c r="WAT330" s="81"/>
      <c r="WAU330" s="81"/>
      <c r="WAV330" s="81"/>
      <c r="WAW330" s="81"/>
      <c r="WAX330" s="81"/>
      <c r="WAY330" s="81"/>
      <c r="WAZ330" s="81"/>
      <c r="WBA330" s="81"/>
      <c r="WBB330" s="81"/>
      <c r="WBC330" s="81"/>
      <c r="WBD330" s="81"/>
      <c r="WBE330" s="81"/>
      <c r="WBF330" s="81"/>
      <c r="WBG330" s="81"/>
      <c r="WBH330" s="81"/>
      <c r="WBI330" s="81"/>
      <c r="WBJ330" s="81"/>
      <c r="WBK330" s="81"/>
      <c r="WBL330" s="81"/>
      <c r="WBM330" s="81"/>
      <c r="WBN330" s="81"/>
      <c r="WBO330" s="81"/>
      <c r="WBP330" s="81"/>
      <c r="WBQ330" s="81"/>
      <c r="WBR330" s="81"/>
      <c r="WBS330" s="81"/>
      <c r="WBT330" s="81"/>
      <c r="WBU330" s="81"/>
      <c r="WBV330" s="81"/>
      <c r="WBW330" s="81"/>
      <c r="WBX330" s="81"/>
      <c r="WBY330" s="81"/>
      <c r="WBZ330" s="81"/>
      <c r="WCA330" s="81"/>
      <c r="WCB330" s="81"/>
      <c r="WCC330" s="81"/>
      <c r="WCD330" s="81"/>
      <c r="WCE330" s="81"/>
      <c r="WCF330" s="81"/>
      <c r="WCG330" s="81"/>
      <c r="WCH330" s="81"/>
      <c r="WCI330" s="81"/>
      <c r="WCJ330" s="81"/>
      <c r="WCK330" s="81"/>
      <c r="WCL330" s="81"/>
      <c r="WCM330" s="81"/>
      <c r="WCN330" s="81"/>
      <c r="WCO330" s="81"/>
      <c r="WCP330" s="81"/>
      <c r="WCQ330" s="81"/>
      <c r="WCR330" s="81"/>
      <c r="WCS330" s="81"/>
      <c r="WCT330" s="81"/>
      <c r="WCU330" s="81"/>
      <c r="WCV330" s="81"/>
      <c r="WCW330" s="81"/>
      <c r="WCX330" s="81"/>
      <c r="WCY330" s="81"/>
      <c r="WCZ330" s="81"/>
      <c r="WDA330" s="81"/>
      <c r="WDB330" s="81"/>
      <c r="WDC330" s="81"/>
      <c r="WDD330" s="81"/>
      <c r="WDE330" s="81"/>
      <c r="WDF330" s="81"/>
      <c r="WDG330" s="81"/>
      <c r="WDH330" s="81"/>
      <c r="WDI330" s="81"/>
      <c r="WDJ330" s="81"/>
      <c r="WDK330" s="81"/>
      <c r="WDL330" s="81"/>
      <c r="WDM330" s="81"/>
      <c r="WDN330" s="81"/>
      <c r="WDO330" s="81"/>
      <c r="WDP330" s="81"/>
      <c r="WDQ330" s="81"/>
      <c r="WDR330" s="81"/>
      <c r="WDS330" s="81"/>
      <c r="WDT330" s="81"/>
      <c r="WDU330" s="81"/>
      <c r="WDV330" s="81"/>
      <c r="WDW330" s="81"/>
      <c r="WDX330" s="81"/>
      <c r="WDY330" s="81"/>
      <c r="WDZ330" s="81"/>
      <c r="WEA330" s="81"/>
      <c r="WEB330" s="81"/>
      <c r="WEC330" s="81"/>
      <c r="WED330" s="81"/>
      <c r="WEE330" s="81"/>
      <c r="WEF330" s="81"/>
      <c r="WEG330" s="81"/>
      <c r="WEH330" s="81"/>
      <c r="WEI330" s="81"/>
      <c r="WEJ330" s="81"/>
      <c r="WEK330" s="81"/>
      <c r="WEL330" s="81"/>
      <c r="WEM330" s="81"/>
      <c r="WEN330" s="81"/>
      <c r="WEO330" s="81"/>
      <c r="WEP330" s="81"/>
      <c r="WEQ330" s="81"/>
      <c r="WER330" s="81"/>
      <c r="WES330" s="81"/>
      <c r="WET330" s="81"/>
      <c r="WEU330" s="81"/>
      <c r="WEV330" s="81"/>
      <c r="WEW330" s="81"/>
      <c r="WEX330" s="81"/>
      <c r="WEY330" s="81"/>
      <c r="WEZ330" s="81"/>
      <c r="WFA330" s="81"/>
      <c r="WFB330" s="81"/>
      <c r="WFC330" s="81"/>
      <c r="WFD330" s="81"/>
      <c r="WFE330" s="81"/>
      <c r="WFF330" s="81"/>
      <c r="WFG330" s="81"/>
      <c r="WFH330" s="81"/>
      <c r="WFI330" s="81"/>
      <c r="WFJ330" s="81"/>
      <c r="WFK330" s="81"/>
      <c r="WFL330" s="81"/>
      <c r="WFM330" s="81"/>
      <c r="WFN330" s="81"/>
      <c r="WFO330" s="81"/>
      <c r="WFP330" s="81"/>
      <c r="WFQ330" s="81"/>
      <c r="WFR330" s="81"/>
      <c r="WFS330" s="81"/>
      <c r="WFT330" s="81"/>
      <c r="WFU330" s="81"/>
      <c r="WFV330" s="81"/>
      <c r="WFW330" s="81"/>
      <c r="WFX330" s="81"/>
      <c r="WFY330" s="81"/>
      <c r="WFZ330" s="81"/>
      <c r="WGA330" s="81"/>
      <c r="WGB330" s="81"/>
      <c r="WGC330" s="81"/>
      <c r="WGD330" s="81"/>
      <c r="WGE330" s="81"/>
      <c r="WGF330" s="81"/>
      <c r="WGG330" s="81"/>
      <c r="WGH330" s="81"/>
      <c r="WGI330" s="81"/>
      <c r="WGJ330" s="81"/>
      <c r="WGK330" s="81"/>
      <c r="WGL330" s="81"/>
      <c r="WGM330" s="81"/>
      <c r="WGN330" s="81"/>
      <c r="WGO330" s="81"/>
      <c r="WGP330" s="81"/>
      <c r="WGQ330" s="81"/>
      <c r="WGR330" s="81"/>
      <c r="WGS330" s="81"/>
      <c r="WGT330" s="81"/>
      <c r="WGU330" s="81"/>
      <c r="WGV330" s="81"/>
      <c r="WGW330" s="81"/>
      <c r="WGX330" s="81"/>
      <c r="WGY330" s="81"/>
      <c r="WGZ330" s="81"/>
      <c r="WHA330" s="81"/>
      <c r="WHB330" s="81"/>
      <c r="WHC330" s="81"/>
      <c r="WHD330" s="81"/>
      <c r="WHE330" s="81"/>
      <c r="WHF330" s="81"/>
      <c r="WHG330" s="81"/>
      <c r="WHH330" s="81"/>
      <c r="WHI330" s="81"/>
      <c r="WHJ330" s="81"/>
      <c r="WHK330" s="81"/>
      <c r="WHL330" s="81"/>
      <c r="WHM330" s="81"/>
      <c r="WHN330" s="81"/>
      <c r="WHO330" s="81"/>
      <c r="WHP330" s="81"/>
      <c r="WHQ330" s="81"/>
      <c r="WHR330" s="81"/>
      <c r="WHS330" s="81"/>
      <c r="WHT330" s="81"/>
      <c r="WHU330" s="81"/>
      <c r="WHV330" s="81"/>
      <c r="WHW330" s="81"/>
      <c r="WHX330" s="81"/>
      <c r="WHY330" s="81"/>
      <c r="WHZ330" s="81"/>
      <c r="WIA330" s="81"/>
      <c r="WIB330" s="81"/>
      <c r="WIC330" s="81"/>
      <c r="WID330" s="81"/>
      <c r="WIE330" s="81"/>
      <c r="WIF330" s="81"/>
      <c r="WIG330" s="81"/>
      <c r="WIH330" s="81"/>
      <c r="WII330" s="81"/>
      <c r="WIJ330" s="81"/>
      <c r="WIK330" s="81"/>
      <c r="WIL330" s="81"/>
      <c r="WIM330" s="81"/>
      <c r="WIN330" s="81"/>
      <c r="WIO330" s="81"/>
      <c r="WIP330" s="81"/>
      <c r="WIQ330" s="81"/>
      <c r="WIR330" s="81"/>
      <c r="WIS330" s="81"/>
      <c r="WIT330" s="81"/>
      <c r="WIU330" s="81"/>
      <c r="WIV330" s="81"/>
      <c r="WIW330" s="81"/>
      <c r="WIX330" s="81"/>
      <c r="WIY330" s="81"/>
      <c r="WIZ330" s="81"/>
      <c r="WJA330" s="81"/>
      <c r="WJB330" s="81"/>
      <c r="WJC330" s="81"/>
      <c r="WJD330" s="81"/>
      <c r="WJE330" s="81"/>
      <c r="WJF330" s="81"/>
      <c r="WJG330" s="81"/>
      <c r="WJH330" s="81"/>
      <c r="WJI330" s="81"/>
      <c r="WJJ330" s="81"/>
      <c r="WJK330" s="81"/>
      <c r="WJL330" s="81"/>
      <c r="WJM330" s="81"/>
      <c r="WJN330" s="81"/>
      <c r="WJO330" s="81"/>
      <c r="WJP330" s="81"/>
      <c r="WJQ330" s="81"/>
      <c r="WJR330" s="81"/>
      <c r="WJS330" s="81"/>
      <c r="WJT330" s="81"/>
      <c r="WJU330" s="81"/>
      <c r="WJV330" s="81"/>
      <c r="WJW330" s="81"/>
      <c r="WJX330" s="81"/>
      <c r="WJY330" s="81"/>
      <c r="WJZ330" s="81"/>
      <c r="WKA330" s="81"/>
      <c r="WKB330" s="81"/>
      <c r="WKC330" s="81"/>
      <c r="WKD330" s="81"/>
      <c r="WKE330" s="81"/>
      <c r="WKF330" s="81"/>
      <c r="WKG330" s="81"/>
      <c r="WKH330" s="81"/>
      <c r="WKI330" s="81"/>
      <c r="WKJ330" s="81"/>
      <c r="WKK330" s="81"/>
      <c r="WKL330" s="81"/>
      <c r="WKM330" s="81"/>
      <c r="WKN330" s="81"/>
      <c r="WKO330" s="81"/>
      <c r="WKP330" s="81"/>
      <c r="WKQ330" s="81"/>
      <c r="WKR330" s="81"/>
      <c r="WKS330" s="81"/>
      <c r="WKT330" s="81"/>
      <c r="WKU330" s="81"/>
      <c r="WKV330" s="81"/>
      <c r="WKW330" s="81"/>
      <c r="WKX330" s="81"/>
      <c r="WKY330" s="81"/>
      <c r="WKZ330" s="81"/>
      <c r="WLA330" s="81"/>
      <c r="WLB330" s="81"/>
      <c r="WLC330" s="81"/>
      <c r="WLD330" s="81"/>
      <c r="WLE330" s="81"/>
      <c r="WLF330" s="81"/>
      <c r="WLG330" s="81"/>
      <c r="WLH330" s="81"/>
      <c r="WLI330" s="81"/>
      <c r="WLJ330" s="81"/>
      <c r="WLK330" s="81"/>
      <c r="WLL330" s="81"/>
      <c r="WLM330" s="81"/>
      <c r="WLN330" s="81"/>
      <c r="WLO330" s="81"/>
      <c r="WLP330" s="81"/>
      <c r="WLQ330" s="81"/>
      <c r="WLR330" s="81"/>
      <c r="WLS330" s="81"/>
      <c r="WLT330" s="81"/>
      <c r="WLU330" s="81"/>
      <c r="WLV330" s="81"/>
      <c r="WLW330" s="81"/>
      <c r="WLX330" s="81"/>
      <c r="WLY330" s="81"/>
      <c r="WLZ330" s="81"/>
      <c r="WMA330" s="81"/>
      <c r="WMB330" s="81"/>
      <c r="WMC330" s="81"/>
      <c r="WMD330" s="81"/>
      <c r="WME330" s="81"/>
      <c r="WMF330" s="81"/>
      <c r="WMG330" s="81"/>
      <c r="WMH330" s="81"/>
      <c r="WMI330" s="81"/>
      <c r="WMJ330" s="81"/>
      <c r="WMK330" s="81"/>
      <c r="WML330" s="81"/>
      <c r="WMM330" s="81"/>
      <c r="WMN330" s="81"/>
      <c r="WMO330" s="81"/>
      <c r="WMP330" s="81"/>
      <c r="WMQ330" s="81"/>
      <c r="WMR330" s="81"/>
      <c r="WMS330" s="81"/>
      <c r="WMT330" s="81"/>
      <c r="WMU330" s="81"/>
      <c r="WMV330" s="81"/>
      <c r="WMW330" s="81"/>
      <c r="WMX330" s="81"/>
      <c r="WMY330" s="81"/>
      <c r="WMZ330" s="81"/>
      <c r="WNA330" s="81"/>
      <c r="WNB330" s="81"/>
      <c r="WNC330" s="81"/>
      <c r="WND330" s="81"/>
      <c r="WNE330" s="81"/>
      <c r="WNF330" s="81"/>
      <c r="WNG330" s="81"/>
      <c r="WNH330" s="81"/>
      <c r="WNI330" s="81"/>
      <c r="WNJ330" s="81"/>
      <c r="WNK330" s="81"/>
      <c r="WNL330" s="81"/>
      <c r="WNM330" s="81"/>
      <c r="WNN330" s="81"/>
      <c r="WNO330" s="81"/>
      <c r="WNP330" s="81"/>
      <c r="WNQ330" s="81"/>
      <c r="WNR330" s="81"/>
      <c r="WNS330" s="81"/>
      <c r="WNT330" s="81"/>
      <c r="WNU330" s="81"/>
      <c r="WNV330" s="81"/>
      <c r="WNW330" s="81"/>
      <c r="WNX330" s="81"/>
      <c r="WNY330" s="81"/>
      <c r="WNZ330" s="81"/>
      <c r="WOA330" s="81"/>
      <c r="WOB330" s="81"/>
      <c r="WOC330" s="81"/>
      <c r="WOD330" s="81"/>
      <c r="WOE330" s="81"/>
      <c r="WOF330" s="81"/>
      <c r="WOG330" s="81"/>
      <c r="WOH330" s="81"/>
      <c r="WOI330" s="81"/>
      <c r="WOJ330" s="81"/>
      <c r="WOK330" s="81"/>
      <c r="WOL330" s="81"/>
      <c r="WOM330" s="81"/>
      <c r="WON330" s="81"/>
      <c r="WOO330" s="81"/>
      <c r="WOP330" s="81"/>
      <c r="WOQ330" s="81"/>
      <c r="WOR330" s="81"/>
      <c r="WOS330" s="81"/>
      <c r="WOT330" s="81"/>
      <c r="WOU330" s="81"/>
      <c r="WOV330" s="81"/>
      <c r="WOW330" s="81"/>
      <c r="WOX330" s="81"/>
      <c r="WOY330" s="81"/>
      <c r="WOZ330" s="81"/>
      <c r="WPA330" s="81"/>
      <c r="WPB330" s="81"/>
      <c r="WPC330" s="81"/>
      <c r="WPD330" s="81"/>
      <c r="WPE330" s="81"/>
      <c r="WPF330" s="81"/>
      <c r="WPG330" s="81"/>
      <c r="WPH330" s="81"/>
      <c r="WPI330" s="81"/>
      <c r="WPJ330" s="81"/>
      <c r="WPK330" s="81"/>
      <c r="WPL330" s="81"/>
      <c r="WPM330" s="81"/>
      <c r="WPN330" s="81"/>
      <c r="WPO330" s="81"/>
      <c r="WPP330" s="81"/>
      <c r="WPQ330" s="81"/>
      <c r="WPR330" s="81"/>
      <c r="WPS330" s="81"/>
      <c r="WPT330" s="81"/>
      <c r="WPU330" s="81"/>
      <c r="WPV330" s="81"/>
      <c r="WPW330" s="81"/>
      <c r="WPX330" s="81"/>
      <c r="WPY330" s="81"/>
      <c r="WPZ330" s="81"/>
      <c r="WQA330" s="81"/>
      <c r="WQB330" s="81"/>
      <c r="WQC330" s="81"/>
      <c r="WQD330" s="81"/>
      <c r="WQE330" s="81"/>
      <c r="WQF330" s="81"/>
      <c r="WQG330" s="81"/>
      <c r="WQH330" s="81"/>
      <c r="WQI330" s="81"/>
      <c r="WQJ330" s="81"/>
      <c r="WQK330" s="81"/>
      <c r="WQL330" s="81"/>
      <c r="WQM330" s="81"/>
      <c r="WQN330" s="81"/>
      <c r="WQO330" s="81"/>
      <c r="WQP330" s="81"/>
      <c r="WQQ330" s="81"/>
      <c r="WQR330" s="81"/>
      <c r="WQS330" s="81"/>
      <c r="WQT330" s="81"/>
      <c r="WQU330" s="81"/>
      <c r="WQV330" s="81"/>
      <c r="WQW330" s="81"/>
      <c r="WQX330" s="81"/>
      <c r="WQY330" s="81"/>
      <c r="WQZ330" s="81"/>
      <c r="WRA330" s="81"/>
      <c r="WRB330" s="81"/>
      <c r="WRC330" s="81"/>
      <c r="WRD330" s="81"/>
      <c r="WRE330" s="81"/>
      <c r="WRF330" s="81"/>
      <c r="WRG330" s="81"/>
      <c r="WRH330" s="81"/>
      <c r="WRI330" s="81"/>
      <c r="WRJ330" s="81"/>
      <c r="WRK330" s="81"/>
      <c r="WRL330" s="81"/>
      <c r="WRM330" s="81"/>
      <c r="WRN330" s="81"/>
      <c r="WRO330" s="81"/>
      <c r="WRP330" s="81"/>
      <c r="WRQ330" s="81"/>
      <c r="WRR330" s="81"/>
      <c r="WRS330" s="81"/>
      <c r="WRT330" s="81"/>
      <c r="WRU330" s="81"/>
      <c r="WRV330" s="81"/>
      <c r="WRW330" s="81"/>
      <c r="WRX330" s="81"/>
      <c r="WRY330" s="81"/>
      <c r="WRZ330" s="81"/>
      <c r="WSA330" s="81"/>
      <c r="WSB330" s="81"/>
      <c r="WSC330" s="81"/>
      <c r="WSD330" s="81"/>
      <c r="WSE330" s="81"/>
      <c r="WSF330" s="81"/>
      <c r="WSG330" s="81"/>
      <c r="WSH330" s="81"/>
      <c r="WSI330" s="81"/>
      <c r="WSJ330" s="81"/>
      <c r="WSK330" s="81"/>
      <c r="WSL330" s="81"/>
      <c r="WSM330" s="81"/>
      <c r="WSN330" s="81"/>
      <c r="WSO330" s="81"/>
      <c r="WSP330" s="81"/>
      <c r="WSQ330" s="81"/>
      <c r="WSR330" s="81"/>
      <c r="WSS330" s="81"/>
      <c r="WST330" s="81"/>
      <c r="WSU330" s="81"/>
      <c r="WSV330" s="81"/>
      <c r="WSW330" s="81"/>
      <c r="WSX330" s="81"/>
      <c r="WSY330" s="81"/>
      <c r="WSZ330" s="81"/>
      <c r="WTA330" s="81"/>
      <c r="WTB330" s="81"/>
      <c r="WTC330" s="81"/>
      <c r="WTD330" s="81"/>
      <c r="WTE330" s="81"/>
      <c r="WTF330" s="81"/>
      <c r="WTG330" s="81"/>
      <c r="WTH330" s="81"/>
      <c r="WTI330" s="81"/>
      <c r="WTJ330" s="81"/>
      <c r="WTK330" s="81"/>
      <c r="WTL330" s="81"/>
      <c r="WTM330" s="81"/>
      <c r="WTN330" s="81"/>
      <c r="WTO330" s="81"/>
      <c r="WTP330" s="81"/>
      <c r="WTQ330" s="81"/>
      <c r="WTR330" s="81"/>
      <c r="WTS330" s="81"/>
      <c r="WTT330" s="81"/>
      <c r="WTU330" s="81"/>
      <c r="WTV330" s="81"/>
      <c r="WTW330" s="81"/>
      <c r="WTX330" s="81"/>
      <c r="WTY330" s="81"/>
      <c r="WTZ330" s="81"/>
      <c r="WUA330" s="81"/>
      <c r="WUB330" s="81"/>
      <c r="WUC330" s="81"/>
      <c r="WUD330" s="81"/>
      <c r="WUE330" s="81"/>
      <c r="WUF330" s="81"/>
      <c r="WUG330" s="81"/>
      <c r="WUH330" s="81"/>
      <c r="WUI330" s="81"/>
      <c r="WUJ330" s="81"/>
      <c r="WUK330" s="81"/>
      <c r="WUL330" s="81"/>
      <c r="WUM330" s="81"/>
      <c r="WUN330" s="81"/>
      <c r="WUO330" s="81"/>
      <c r="WUP330" s="81"/>
      <c r="WUQ330" s="81"/>
      <c r="WUR330" s="81"/>
      <c r="WUS330" s="81"/>
      <c r="WUT330" s="81"/>
      <c r="WUU330" s="81"/>
      <c r="WUV330" s="81"/>
      <c r="WUW330" s="81"/>
      <c r="WUX330" s="81"/>
      <c r="WUY330" s="81"/>
      <c r="WUZ330" s="81"/>
      <c r="WVA330" s="81"/>
      <c r="WVB330" s="81"/>
      <c r="WVC330" s="81"/>
      <c r="WVD330" s="81"/>
      <c r="WVE330" s="81"/>
      <c r="WVF330" s="81"/>
      <c r="WVG330" s="81"/>
      <c r="WVH330" s="81"/>
      <c r="WVI330" s="81"/>
      <c r="WVJ330" s="81"/>
      <c r="WVK330" s="81"/>
      <c r="WVL330" s="81"/>
      <c r="WVM330" s="81"/>
      <c r="WVN330" s="81"/>
      <c r="WVO330" s="81"/>
      <c r="WVP330" s="81"/>
      <c r="WVQ330" s="81"/>
      <c r="WVR330" s="81"/>
      <c r="WVS330" s="81"/>
      <c r="WVT330" s="81"/>
      <c r="WVU330" s="81"/>
      <c r="WVV330" s="81"/>
      <c r="WVW330" s="81"/>
      <c r="WVX330" s="81"/>
      <c r="WVY330" s="81"/>
      <c r="WVZ330" s="81"/>
      <c r="WWA330" s="81"/>
      <c r="WWB330" s="81"/>
      <c r="WWC330" s="81"/>
      <c r="WWD330" s="81"/>
      <c r="WWE330" s="81"/>
      <c r="WWF330" s="81"/>
      <c r="WWG330" s="81"/>
      <c r="WWH330" s="81"/>
      <c r="WWI330" s="81"/>
      <c r="WWJ330" s="81"/>
      <c r="WWK330" s="81"/>
      <c r="WWL330" s="81"/>
      <c r="WWM330" s="81"/>
      <c r="WWN330" s="81"/>
      <c r="WWO330" s="81"/>
      <c r="WWP330" s="81"/>
      <c r="WWQ330" s="81"/>
      <c r="WWR330" s="81"/>
      <c r="WWS330" s="81"/>
      <c r="WWT330" s="81"/>
      <c r="WWU330" s="81"/>
      <c r="WWV330" s="81"/>
      <c r="WWW330" s="81"/>
      <c r="WWX330" s="81"/>
      <c r="WWY330" s="81"/>
      <c r="WWZ330" s="81"/>
      <c r="WXA330" s="81"/>
      <c r="WXB330" s="81"/>
      <c r="WXC330" s="81"/>
      <c r="WXD330" s="81"/>
      <c r="WXE330" s="81"/>
      <c r="WXF330" s="81"/>
      <c r="WXG330" s="81"/>
      <c r="WXH330" s="81"/>
      <c r="WXI330" s="81"/>
      <c r="WXJ330" s="81"/>
      <c r="WXK330" s="81"/>
      <c r="WXL330" s="81"/>
      <c r="WXM330" s="81"/>
      <c r="WXN330" s="81"/>
      <c r="WXO330" s="81"/>
      <c r="WXP330" s="81"/>
      <c r="WXQ330" s="81"/>
      <c r="WXR330" s="81"/>
      <c r="WXS330" s="81"/>
      <c r="WXT330" s="81"/>
      <c r="WXU330" s="81"/>
      <c r="WXV330" s="81"/>
      <c r="WXW330" s="81"/>
      <c r="WXX330" s="81"/>
      <c r="WXY330" s="81"/>
      <c r="WXZ330" s="81"/>
      <c r="WYA330" s="81"/>
      <c r="WYB330" s="81"/>
      <c r="WYC330" s="81"/>
      <c r="WYD330" s="81"/>
      <c r="WYE330" s="81"/>
      <c r="WYF330" s="81"/>
      <c r="WYG330" s="81"/>
      <c r="WYH330" s="81"/>
      <c r="WYI330" s="81"/>
      <c r="WYJ330" s="81"/>
      <c r="WYK330" s="81"/>
      <c r="WYL330" s="81"/>
      <c r="WYM330" s="81"/>
      <c r="WYN330" s="81"/>
      <c r="WYO330" s="81"/>
      <c r="WYP330" s="81"/>
      <c r="WYQ330" s="81"/>
      <c r="WYR330" s="81"/>
      <c r="WYS330" s="81"/>
      <c r="WYT330" s="81"/>
      <c r="WYU330" s="81"/>
      <c r="WYV330" s="81"/>
      <c r="WYW330" s="81"/>
      <c r="WYX330" s="81"/>
      <c r="WYY330" s="81"/>
      <c r="WYZ330" s="81"/>
      <c r="WZA330" s="81"/>
      <c r="WZB330" s="81"/>
      <c r="WZC330" s="81"/>
      <c r="WZD330" s="81"/>
      <c r="WZE330" s="81"/>
      <c r="WZF330" s="81"/>
      <c r="WZG330" s="81"/>
      <c r="WZH330" s="81"/>
      <c r="WZI330" s="81"/>
      <c r="WZJ330" s="81"/>
      <c r="WZK330" s="81"/>
      <c r="WZL330" s="81"/>
      <c r="WZM330" s="81"/>
      <c r="WZN330" s="81"/>
      <c r="WZO330" s="81"/>
      <c r="WZP330" s="81"/>
      <c r="WZQ330" s="81"/>
      <c r="WZR330" s="81"/>
      <c r="WZS330" s="81"/>
      <c r="WZT330" s="81"/>
      <c r="WZU330" s="81"/>
      <c r="WZV330" s="81"/>
      <c r="WZW330" s="81"/>
      <c r="WZX330" s="81"/>
      <c r="WZY330" s="81"/>
      <c r="WZZ330" s="81"/>
      <c r="XAA330" s="81"/>
      <c r="XAB330" s="81"/>
      <c r="XAC330" s="81"/>
      <c r="XAD330" s="81"/>
      <c r="XAE330" s="81"/>
      <c r="XAF330" s="81"/>
      <c r="XAG330" s="81"/>
      <c r="XAH330" s="81"/>
      <c r="XAI330" s="81"/>
      <c r="XAJ330" s="81"/>
      <c r="XAK330" s="81"/>
      <c r="XAL330" s="81"/>
      <c r="XAM330" s="81"/>
      <c r="XAN330" s="81"/>
      <c r="XAO330" s="81"/>
      <c r="XAP330" s="81"/>
      <c r="XAQ330" s="81"/>
      <c r="XAR330" s="81"/>
      <c r="XAS330" s="81"/>
      <c r="XAT330" s="81"/>
      <c r="XAU330" s="81"/>
      <c r="XAV330" s="81"/>
      <c r="XAW330" s="81"/>
      <c r="XAX330" s="81"/>
      <c r="XAY330" s="81"/>
      <c r="XAZ330" s="81"/>
      <c r="XBA330" s="81"/>
      <c r="XBB330" s="81"/>
      <c r="XBC330" s="81"/>
      <c r="XBD330" s="81"/>
      <c r="XBE330" s="81"/>
      <c r="XBF330" s="81"/>
      <c r="XBG330" s="81"/>
      <c r="XBH330" s="81"/>
      <c r="XBI330" s="81"/>
      <c r="XBJ330" s="81"/>
      <c r="XBK330" s="81"/>
      <c r="XBL330" s="81"/>
      <c r="XBM330" s="81"/>
      <c r="XBN330" s="81"/>
      <c r="XBO330" s="81"/>
      <c r="XBP330" s="81"/>
      <c r="XBQ330" s="81"/>
      <c r="XBR330" s="81"/>
      <c r="XBS330" s="81"/>
      <c r="XBT330" s="81"/>
      <c r="XBU330" s="81"/>
      <c r="XBV330" s="81"/>
      <c r="XBW330" s="81"/>
      <c r="XBX330" s="81"/>
      <c r="XBY330" s="81"/>
      <c r="XBZ330" s="81"/>
      <c r="XCA330" s="81"/>
      <c r="XCB330" s="81"/>
      <c r="XCC330" s="81"/>
      <c r="XCD330" s="81"/>
      <c r="XCE330" s="81"/>
      <c r="XCF330" s="81"/>
      <c r="XCG330" s="81"/>
      <c r="XCH330" s="81"/>
      <c r="XCI330" s="81"/>
      <c r="XCJ330" s="81"/>
      <c r="XCK330" s="81"/>
      <c r="XCL330" s="81"/>
      <c r="XCM330" s="81"/>
      <c r="XCN330" s="81"/>
      <c r="XCO330" s="81"/>
      <c r="XCP330" s="81"/>
      <c r="XCQ330" s="81"/>
      <c r="XCR330" s="81"/>
      <c r="XCS330" s="81"/>
      <c r="XCT330" s="81"/>
      <c r="XCU330" s="81"/>
      <c r="XCV330" s="81"/>
      <c r="XCW330" s="81"/>
      <c r="XCX330" s="81"/>
      <c r="XCY330" s="81"/>
      <c r="XCZ330" s="81"/>
      <c r="XDA330" s="81"/>
      <c r="XDB330" s="81"/>
      <c r="XDC330" s="81"/>
      <c r="XDD330" s="81"/>
      <c r="XDE330" s="81"/>
      <c r="XDF330" s="81"/>
      <c r="XDG330" s="81"/>
      <c r="XDH330" s="81"/>
      <c r="XDI330" s="81"/>
      <c r="XDJ330" s="81"/>
      <c r="XDK330" s="81"/>
      <c r="XDL330" s="81"/>
      <c r="XDM330" s="81"/>
      <c r="XDN330" s="81"/>
      <c r="XDO330" s="81"/>
      <c r="XDP330" s="81"/>
      <c r="XDQ330" s="81"/>
      <c r="XDR330" s="81"/>
      <c r="XDS330" s="81"/>
      <c r="XDT330" s="81"/>
      <c r="XDU330" s="81"/>
      <c r="XDV330" s="81"/>
      <c r="XDW330" s="81"/>
      <c r="XDX330" s="81"/>
      <c r="XDY330" s="81"/>
      <c r="XDZ330" s="81"/>
      <c r="XEA330" s="81"/>
      <c r="XEB330" s="81"/>
      <c r="XEC330" s="81"/>
      <c r="XED330" s="81"/>
      <c r="XEE330" s="81"/>
      <c r="XEF330" s="81"/>
      <c r="XEG330" s="81"/>
      <c r="XEH330" s="81"/>
      <c r="XEI330" s="81"/>
      <c r="XEJ330" s="81"/>
      <c r="XEK330" s="81"/>
      <c r="XEL330" s="81"/>
      <c r="XEM330" s="81"/>
      <c r="XEN330" s="81"/>
      <c r="XEO330" s="81"/>
      <c r="XEP330" s="81"/>
      <c r="XEQ330" s="81"/>
      <c r="XER330" s="81"/>
      <c r="XES330" s="81"/>
      <c r="XET330" s="81"/>
      <c r="XEU330" s="81"/>
      <c r="XEV330" s="81"/>
      <c r="XEW330" s="81"/>
      <c r="XEX330" s="81"/>
      <c r="XEY330" s="81"/>
      <c r="XEZ330" s="81"/>
      <c r="XFA330" s="81"/>
      <c r="XFB330" s="81"/>
      <c r="XFC330" s="81"/>
      <c r="XFD330" s="81"/>
    </row>
    <row r="332" spans="4:16384" ht="13.9">
      <c r="G332" s="29"/>
      <c r="I332" s="11" t="s">
        <v>3615</v>
      </c>
      <c r="M332" s="11" t="s">
        <v>1828</v>
      </c>
      <c r="N332" s="389"/>
      <c r="O332" s="389"/>
      <c r="P332" s="389"/>
      <c r="Q332" s="389"/>
      <c r="R332" s="389"/>
    </row>
    <row r="333" spans="4:16384">
      <c r="G333" s="740"/>
      <c r="I333" s="740" t="s">
        <v>3616</v>
      </c>
      <c r="M333" s="11" t="s">
        <v>1828</v>
      </c>
      <c r="N333" s="389"/>
      <c r="O333" s="389"/>
      <c r="P333" s="389"/>
      <c r="Q333" s="389"/>
      <c r="R333" s="389"/>
    </row>
    <row r="334" spans="4:16384" ht="14.25" customHeight="1">
      <c r="G334" s="29"/>
      <c r="I334" s="29" t="s">
        <v>3626</v>
      </c>
      <c r="M334" s="11" t="s">
        <v>1828</v>
      </c>
      <c r="N334" s="488">
        <f>SUM(N332:N333)</f>
        <v>0</v>
      </c>
      <c r="O334" s="488">
        <f t="shared" ref="O334:R334" si="71">SUM(O332:O333)</f>
        <v>0</v>
      </c>
      <c r="P334" s="488">
        <f t="shared" si="71"/>
        <v>0</v>
      </c>
      <c r="Q334" s="488">
        <f t="shared" si="71"/>
        <v>0</v>
      </c>
      <c r="R334" s="488">
        <f t="shared" si="71"/>
        <v>0</v>
      </c>
    </row>
    <row r="335" spans="4:16384" ht="13.9">
      <c r="G335" s="29"/>
      <c r="I335" s="740" t="s">
        <v>3627</v>
      </c>
      <c r="N335" s="389"/>
      <c r="O335" s="389"/>
      <c r="P335" s="389"/>
      <c r="Q335" s="389"/>
      <c r="R335" s="389"/>
    </row>
    <row r="336" spans="4:16384" ht="13.9">
      <c r="G336" s="29"/>
      <c r="I336" s="740" t="s">
        <v>246</v>
      </c>
      <c r="N336" s="389"/>
      <c r="O336" s="389"/>
      <c r="P336" s="389"/>
      <c r="Q336" s="389"/>
      <c r="R336" s="389"/>
    </row>
    <row r="337" spans="2:18" ht="13.9">
      <c r="G337" s="704"/>
      <c r="I337" s="704" t="s">
        <v>3619</v>
      </c>
      <c r="M337" s="11" t="s">
        <v>1828</v>
      </c>
      <c r="N337" s="488">
        <f>SUM(N335:N336)</f>
        <v>0</v>
      </c>
      <c r="O337" s="488">
        <f t="shared" ref="O337" si="72">SUM(O335:O336)</f>
        <v>0</v>
      </c>
      <c r="P337" s="488">
        <f t="shared" ref="P337" si="73">SUM(P335:P336)</f>
        <v>0</v>
      </c>
      <c r="Q337" s="488">
        <f t="shared" ref="Q337" si="74">SUM(Q335:Q336)</f>
        <v>0</v>
      </c>
      <c r="R337" s="488">
        <f t="shared" ref="R337" si="75">SUM(R335:R336)</f>
        <v>0</v>
      </c>
    </row>
    <row r="338" spans="2:18" ht="13.9">
      <c r="G338" s="704"/>
      <c r="I338" s="704" t="s">
        <v>3628</v>
      </c>
      <c r="M338" s="11" t="s">
        <v>1828</v>
      </c>
      <c r="N338" s="488">
        <f>N334+N337</f>
        <v>0</v>
      </c>
      <c r="O338" s="488">
        <f t="shared" ref="O338" si="76">O334+O337</f>
        <v>0</v>
      </c>
      <c r="P338" s="488">
        <f t="shared" ref="P338" si="77">P334+P337</f>
        <v>0</v>
      </c>
      <c r="Q338" s="488">
        <f t="shared" ref="Q338" si="78">Q334+Q337</f>
        <v>0</v>
      </c>
      <c r="R338" s="488">
        <f t="shared" ref="R338" si="79">R334+R337</f>
        <v>0</v>
      </c>
    </row>
    <row r="339" spans="2:18" ht="13.9">
      <c r="G339" s="29"/>
      <c r="I339" s="740" t="s">
        <v>3629</v>
      </c>
      <c r="N339" s="389"/>
      <c r="O339" s="389"/>
      <c r="P339" s="389"/>
      <c r="Q339" s="389"/>
      <c r="R339" s="389"/>
    </row>
    <row r="341" spans="2:18" ht="17.649999999999999">
      <c r="B341" s="28" t="s">
        <v>3633</v>
      </c>
      <c r="C341" s="27"/>
      <c r="D341" s="27"/>
      <c r="E341" s="27"/>
      <c r="F341" s="27"/>
      <c r="G341" s="27"/>
      <c r="H341" s="27"/>
      <c r="I341" s="27"/>
      <c r="J341" s="27"/>
      <c r="K341" s="27"/>
      <c r="L341" s="27"/>
      <c r="M341" s="27"/>
      <c r="N341" s="27"/>
      <c r="O341" s="27"/>
      <c r="P341" s="27"/>
      <c r="Q341" s="27"/>
      <c r="R341" s="27"/>
    </row>
    <row r="343" spans="2:18">
      <c r="G343" s="7" t="s">
        <v>1870</v>
      </c>
      <c r="M343" s="11" t="s">
        <v>1828</v>
      </c>
      <c r="N343" s="389"/>
      <c r="O343" s="389"/>
      <c r="P343" s="389"/>
      <c r="Q343" s="389"/>
      <c r="R343" s="389"/>
    </row>
    <row r="344" spans="2:18">
      <c r="G344" s="7" t="s">
        <v>222</v>
      </c>
      <c r="M344" s="11" t="s">
        <v>1828</v>
      </c>
      <c r="N344" s="389"/>
      <c r="O344" s="389"/>
      <c r="P344" s="389"/>
      <c r="Q344" s="389"/>
      <c r="R344" s="389"/>
    </row>
    <row r="345" spans="2:18">
      <c r="G345" s="7" t="s">
        <v>1871</v>
      </c>
      <c r="M345" s="11" t="s">
        <v>1828</v>
      </c>
      <c r="N345" s="389"/>
      <c r="O345" s="389"/>
      <c r="P345" s="389"/>
      <c r="Q345" s="389"/>
      <c r="R345" s="389"/>
    </row>
    <row r="346" spans="2:18">
      <c r="G346" s="7" t="s">
        <v>217</v>
      </c>
      <c r="M346" s="11" t="s">
        <v>1828</v>
      </c>
      <c r="N346" s="389"/>
      <c r="O346" s="389"/>
      <c r="P346" s="389"/>
      <c r="Q346" s="389"/>
      <c r="R346" s="389"/>
    </row>
    <row r="347" spans="2:18">
      <c r="G347" s="7"/>
    </row>
    <row r="348" spans="2:18" ht="17.649999999999999">
      <c r="B348" s="28" t="s">
        <v>1807</v>
      </c>
      <c r="C348" s="27"/>
      <c r="D348" s="27"/>
      <c r="E348" s="27"/>
      <c r="F348" s="27"/>
      <c r="G348" s="27"/>
      <c r="H348" s="27"/>
      <c r="I348" s="27"/>
      <c r="J348" s="27"/>
      <c r="K348" s="27"/>
      <c r="L348" s="27"/>
      <c r="M348" s="27"/>
      <c r="N348" s="27"/>
      <c r="O348" s="27"/>
      <c r="P348" s="27"/>
      <c r="Q348" s="27"/>
      <c r="R34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57" id="{F2C9B21F-E033-47A3-9DBD-B339C8463220}">
            <xm:f>Cover!$E$15&lt;&gt;N$6</xm:f>
            <x14:dxf>
              <fill>
                <patternFill>
                  <bgColor theme="0" tint="-0.24994659260841701"/>
                </patternFill>
              </fill>
            </x14:dxf>
          </x14:cfRule>
          <x14:cfRule type="expression" priority="158" id="{04EC003E-E863-4197-AA2E-3F8F86AC5AD7}">
            <xm:f>Cover!$E$15=N$6</xm:f>
            <x14:dxf>
              <fill>
                <patternFill>
                  <bgColor theme="7" tint="0.59996337778862885"/>
                </patternFill>
              </fill>
            </x14:dxf>
          </x14:cfRule>
          <xm:sqref>N39:R39</xm:sqref>
        </x14:conditionalFormatting>
        <x14:conditionalFormatting xmlns:xm="http://schemas.microsoft.com/office/excel/2006/main">
          <x14:cfRule type="expression" priority="64" id="{0645EEB2-1C6B-4DC4-AC3B-690FD4C718D2}">
            <xm:f>Cover!$E$15=N$6</xm:f>
            <x14:dxf>
              <fill>
                <patternFill>
                  <bgColor theme="7" tint="0.59996337778862885"/>
                </patternFill>
              </fill>
            </x14:dxf>
          </x14:cfRule>
          <x14:cfRule type="expression" priority="63" id="{161AD336-94CA-443C-B144-7CD8852B092F}">
            <xm:f>Cover!$E$15&lt;&gt;N$6</xm:f>
            <x14:dxf>
              <fill>
                <patternFill>
                  <bgColor theme="0" tint="-0.24994659260841701"/>
                </patternFill>
              </fill>
            </x14:dxf>
          </x14:cfRule>
          <xm:sqref>N41:R49</xm:sqref>
        </x14:conditionalFormatting>
        <x14:conditionalFormatting xmlns:xm="http://schemas.microsoft.com/office/excel/2006/main">
          <x14:cfRule type="expression" priority="152" id="{30CC8590-8FA9-4931-82B3-08C5DD6945CD}">
            <xm:f>Cover!$E$15=N$6</xm:f>
            <x14:dxf>
              <fill>
                <patternFill>
                  <bgColor theme="7" tint="0.59996337778862885"/>
                </patternFill>
              </fill>
            </x14:dxf>
          </x14:cfRule>
          <x14:cfRule type="expression" priority="151" id="{26B47CEB-3122-474A-BB6B-8698DF1DFD3F}">
            <xm:f>Cover!$E$15&lt;&gt;N$6</xm:f>
            <x14:dxf>
              <fill>
                <patternFill>
                  <bgColor theme="0" tint="-0.24994659260841701"/>
                </patternFill>
              </fill>
            </x14:dxf>
          </x14:cfRule>
          <xm:sqref>N54:R54</xm:sqref>
        </x14:conditionalFormatting>
        <x14:conditionalFormatting xmlns:xm="http://schemas.microsoft.com/office/excel/2006/main">
          <x14:cfRule type="expression" priority="153" id="{4F614FE3-0979-45A7-9FEA-139B4C741E9D}">
            <xm:f>Cover!$E$15&lt;&gt;N$6</xm:f>
            <x14:dxf>
              <fill>
                <patternFill>
                  <bgColor theme="0" tint="-0.24994659260841701"/>
                </patternFill>
              </fill>
            </x14:dxf>
          </x14:cfRule>
          <x14:cfRule type="expression" priority="154" id="{3B57A4D6-166E-43DD-9DF2-9D528E2C167C}">
            <xm:f>Cover!$E$15=N$6</xm:f>
            <x14:dxf>
              <fill>
                <patternFill>
                  <bgColor theme="7" tint="0.59996337778862885"/>
                </patternFill>
              </fill>
            </x14:dxf>
          </x14:cfRule>
          <xm:sqref>N56:R64</xm:sqref>
        </x14:conditionalFormatting>
        <x14:conditionalFormatting xmlns:xm="http://schemas.microsoft.com/office/excel/2006/main">
          <x14:cfRule type="expression" priority="150" id="{52A64C80-7B5D-4AED-944F-D4FF3D24E4C2}">
            <xm:f>Cover!$E$15=N$6</xm:f>
            <x14:dxf>
              <fill>
                <patternFill>
                  <bgColor theme="7" tint="0.59996337778862885"/>
                </patternFill>
              </fill>
            </x14:dxf>
          </x14:cfRule>
          <x14:cfRule type="expression" priority="149" id="{B04FD76B-87A7-4600-BC62-747DD8A877D8}">
            <xm:f>Cover!$E$15&lt;&gt;N$6</xm:f>
            <x14:dxf>
              <fill>
                <patternFill>
                  <bgColor theme="0" tint="-0.24994659260841701"/>
                </patternFill>
              </fill>
            </x14:dxf>
          </x14:cfRule>
          <xm:sqref>N69:R69</xm:sqref>
        </x14:conditionalFormatting>
        <x14:conditionalFormatting xmlns:xm="http://schemas.microsoft.com/office/excel/2006/main">
          <x14:cfRule type="expression" priority="148" id="{D01FA066-7553-4F7A-BEEE-ABF0DEE951D5}">
            <xm:f>Cover!$E$15=N$6</xm:f>
            <x14:dxf>
              <fill>
                <patternFill>
                  <bgColor theme="7" tint="0.59996337778862885"/>
                </patternFill>
              </fill>
            </x14:dxf>
          </x14:cfRule>
          <x14:cfRule type="expression" priority="147" id="{A216BD79-382B-4C23-AF9F-0E5F060D589F}">
            <xm:f>Cover!$E$15&lt;&gt;N$6</xm:f>
            <x14:dxf>
              <fill>
                <patternFill>
                  <bgColor theme="0" tint="-0.24994659260841701"/>
                </patternFill>
              </fill>
            </x14:dxf>
          </x14:cfRule>
          <xm:sqref>N71:R79</xm:sqref>
        </x14:conditionalFormatting>
        <x14:conditionalFormatting xmlns:xm="http://schemas.microsoft.com/office/excel/2006/main">
          <x14:cfRule type="expression" priority="146" id="{C29CEDB3-EEC5-4853-B3D3-219CC9FB93BB}">
            <xm:f>Cover!$E$15=N$6</xm:f>
            <x14:dxf>
              <fill>
                <patternFill>
                  <bgColor theme="7" tint="0.59996337778862885"/>
                </patternFill>
              </fill>
            </x14:dxf>
          </x14:cfRule>
          <x14:cfRule type="expression" priority="145" id="{26CF88B8-B4E7-4820-A8DC-D85787D9A06C}">
            <xm:f>Cover!$E$15&lt;&gt;N$6</xm:f>
            <x14:dxf>
              <fill>
                <patternFill>
                  <bgColor theme="0" tint="-0.24994659260841701"/>
                </patternFill>
              </fill>
            </x14:dxf>
          </x14:cfRule>
          <xm:sqref>N86:R86</xm:sqref>
        </x14:conditionalFormatting>
        <x14:conditionalFormatting xmlns:xm="http://schemas.microsoft.com/office/excel/2006/main">
          <x14:cfRule type="expression" priority="142" id="{BC44B7FD-3F23-4AA0-BF41-29CA26467926}">
            <xm:f>Cover!$E$15=N$6</xm:f>
            <x14:dxf>
              <fill>
                <patternFill>
                  <bgColor theme="7" tint="0.59996337778862885"/>
                </patternFill>
              </fill>
            </x14:dxf>
          </x14:cfRule>
          <x14:cfRule type="expression" priority="141" id="{746689A7-7097-4809-B1B3-0F39C28411E7}">
            <xm:f>Cover!$E$15&lt;&gt;N$6</xm:f>
            <x14:dxf>
              <fill>
                <patternFill>
                  <bgColor theme="0" tint="-0.24994659260841701"/>
                </patternFill>
              </fill>
            </x14:dxf>
          </x14:cfRule>
          <xm:sqref>N88:R96</xm:sqref>
        </x14:conditionalFormatting>
        <x14:conditionalFormatting xmlns:xm="http://schemas.microsoft.com/office/excel/2006/main">
          <x14:cfRule type="expression" priority="140" id="{DDE9945A-46AB-4C36-91FB-162CDED7B8E9}">
            <xm:f>Cover!$E$15=N$6</xm:f>
            <x14:dxf>
              <fill>
                <patternFill>
                  <bgColor theme="7" tint="0.59996337778862885"/>
                </patternFill>
              </fill>
            </x14:dxf>
          </x14:cfRule>
          <x14:cfRule type="expression" priority="139" id="{C47F7D0E-D206-49C7-B28F-10B91FD3B6BC}">
            <xm:f>Cover!$E$15&lt;&gt;N$6</xm:f>
            <x14:dxf>
              <fill>
                <patternFill>
                  <bgColor theme="0" tint="-0.24994659260841701"/>
                </patternFill>
              </fill>
            </x14:dxf>
          </x14:cfRule>
          <xm:sqref>N101:R101</xm:sqref>
        </x14:conditionalFormatting>
        <x14:conditionalFormatting xmlns:xm="http://schemas.microsoft.com/office/excel/2006/main">
          <x14:cfRule type="expression" priority="138" id="{21479DBF-126C-4457-A39F-9362AA925720}">
            <xm:f>Cover!$E$15=N$6</xm:f>
            <x14:dxf>
              <fill>
                <patternFill>
                  <bgColor theme="7" tint="0.59996337778862885"/>
                </patternFill>
              </fill>
            </x14:dxf>
          </x14:cfRule>
          <x14:cfRule type="expression" priority="137" id="{BAF602BB-02D1-44F0-B305-548DC3222CAE}">
            <xm:f>Cover!$E$15&lt;&gt;N$6</xm:f>
            <x14:dxf>
              <fill>
                <patternFill>
                  <bgColor theme="0" tint="-0.24994659260841701"/>
                </patternFill>
              </fill>
            </x14:dxf>
          </x14:cfRule>
          <xm:sqref>N103:R111</xm:sqref>
        </x14:conditionalFormatting>
        <x14:conditionalFormatting xmlns:xm="http://schemas.microsoft.com/office/excel/2006/main">
          <x14:cfRule type="expression" priority="135" id="{F357B915-A311-47D1-893C-589A29F27007}">
            <xm:f>Cover!$E$15&lt;&gt;N$6</xm:f>
            <x14:dxf>
              <fill>
                <patternFill>
                  <bgColor theme="0" tint="-0.24994659260841701"/>
                </patternFill>
              </fill>
            </x14:dxf>
          </x14:cfRule>
          <x14:cfRule type="expression" priority="136" id="{210DE6B6-1ED2-4B30-AA4F-7E0C1A1E5658}">
            <xm:f>Cover!$E$15=N$6</xm:f>
            <x14:dxf>
              <fill>
                <patternFill>
                  <bgColor theme="7" tint="0.59996337778862885"/>
                </patternFill>
              </fill>
            </x14:dxf>
          </x14:cfRule>
          <xm:sqref>N116:R116</xm:sqref>
        </x14:conditionalFormatting>
        <x14:conditionalFormatting xmlns:xm="http://schemas.microsoft.com/office/excel/2006/main">
          <x14:cfRule type="expression" priority="133" id="{0BFE67E4-FD7C-4E4D-BD5C-73492853F7B8}">
            <xm:f>Cover!$E$15&lt;&gt;N$6</xm:f>
            <x14:dxf>
              <fill>
                <patternFill>
                  <bgColor theme="0" tint="-0.24994659260841701"/>
                </patternFill>
              </fill>
            </x14:dxf>
          </x14:cfRule>
          <x14:cfRule type="expression" priority="134" id="{71B4F1B1-6809-49A3-A222-852E199FBB8F}">
            <xm:f>Cover!$E$15=N$6</xm:f>
            <x14:dxf>
              <fill>
                <patternFill>
                  <bgColor theme="7" tint="0.59996337778862885"/>
                </patternFill>
              </fill>
            </x14:dxf>
          </x14:cfRule>
          <xm:sqref>N118:R126</xm:sqref>
        </x14:conditionalFormatting>
        <x14:conditionalFormatting xmlns:xm="http://schemas.microsoft.com/office/excel/2006/main">
          <x14:cfRule type="expression" priority="132" id="{0880F2E0-E5E6-4DBB-BAE1-0C5BFC229406}">
            <xm:f>Cover!$E$15=N$6</xm:f>
            <x14:dxf>
              <fill>
                <patternFill>
                  <bgColor theme="7" tint="0.59996337778862885"/>
                </patternFill>
              </fill>
            </x14:dxf>
          </x14:cfRule>
          <x14:cfRule type="expression" priority="131" id="{491716EA-DEDE-49FB-A01E-E829BDAAB639}">
            <xm:f>Cover!$E$15&lt;&gt;N$6</xm:f>
            <x14:dxf>
              <fill>
                <patternFill>
                  <bgColor theme="0" tint="-0.24994659260841701"/>
                </patternFill>
              </fill>
            </x14:dxf>
          </x14:cfRule>
          <xm:sqref>N133:R133</xm:sqref>
        </x14:conditionalFormatting>
        <x14:conditionalFormatting xmlns:xm="http://schemas.microsoft.com/office/excel/2006/main">
          <x14:cfRule type="expression" priority="130" id="{3A97D51D-7F09-4455-B63D-F5498D381CC7}">
            <xm:f>Cover!$E$15=N$6</xm:f>
            <x14:dxf>
              <fill>
                <patternFill>
                  <bgColor theme="7" tint="0.59996337778862885"/>
                </patternFill>
              </fill>
            </x14:dxf>
          </x14:cfRule>
          <x14:cfRule type="expression" priority="129" id="{062B70EE-264D-4894-B815-136B87A17C6D}">
            <xm:f>Cover!$E$15&lt;&gt;N$6</xm:f>
            <x14:dxf>
              <fill>
                <patternFill>
                  <bgColor theme="0" tint="-0.24994659260841701"/>
                </patternFill>
              </fill>
            </x14:dxf>
          </x14:cfRule>
          <xm:sqref>N135:R143</xm:sqref>
        </x14:conditionalFormatting>
        <x14:conditionalFormatting xmlns:xm="http://schemas.microsoft.com/office/excel/2006/main">
          <x14:cfRule type="expression" priority="128" id="{F5EFAA03-4FF3-4B99-BCEE-573623720BD4}">
            <xm:f>Cover!$E$15=N$6</xm:f>
            <x14:dxf>
              <fill>
                <patternFill>
                  <bgColor theme="7" tint="0.59996337778862885"/>
                </patternFill>
              </fill>
            </x14:dxf>
          </x14:cfRule>
          <x14:cfRule type="expression" priority="127" id="{8E5F61D2-CA2B-4A9E-BFAF-CD741D413BA9}">
            <xm:f>Cover!$E$15&lt;&gt;N$6</xm:f>
            <x14:dxf>
              <fill>
                <patternFill>
                  <bgColor theme="0" tint="-0.24994659260841701"/>
                </patternFill>
              </fill>
            </x14:dxf>
          </x14:cfRule>
          <xm:sqref>N149:R149</xm:sqref>
        </x14:conditionalFormatting>
        <x14:conditionalFormatting xmlns:xm="http://schemas.microsoft.com/office/excel/2006/main">
          <x14:cfRule type="expression" priority="125" id="{EA9C1AE5-8670-4E20-AC5F-96C8903E4102}">
            <xm:f>Cover!$E$15&lt;&gt;N$6</xm:f>
            <x14:dxf>
              <fill>
                <patternFill>
                  <bgColor theme="0" tint="-0.24994659260841701"/>
                </patternFill>
              </fill>
            </x14:dxf>
          </x14:cfRule>
          <x14:cfRule type="expression" priority="126" id="{D8DAE034-1E0D-4FDA-97CB-7B862C3B4932}">
            <xm:f>Cover!$E$15=N$6</xm:f>
            <x14:dxf>
              <fill>
                <patternFill>
                  <bgColor theme="7" tint="0.59996337778862885"/>
                </patternFill>
              </fill>
            </x14:dxf>
          </x14:cfRule>
          <xm:sqref>N151:R159</xm:sqref>
        </x14:conditionalFormatting>
        <x14:conditionalFormatting xmlns:xm="http://schemas.microsoft.com/office/excel/2006/main">
          <x14:cfRule type="expression" priority="124" id="{B8FF03A3-20EE-4250-9B6E-36FA4CDCF1C0}">
            <xm:f>Cover!$E$15=N$6</xm:f>
            <x14:dxf>
              <fill>
                <patternFill>
                  <bgColor theme="7" tint="0.59996337778862885"/>
                </patternFill>
              </fill>
            </x14:dxf>
          </x14:cfRule>
          <x14:cfRule type="expression" priority="123" id="{F632FE9F-F74F-450E-8B0A-3FE753734F93}">
            <xm:f>Cover!$E$15&lt;&gt;N$6</xm:f>
            <x14:dxf>
              <fill>
                <patternFill>
                  <bgColor theme="0" tint="-0.24994659260841701"/>
                </patternFill>
              </fill>
            </x14:dxf>
          </x14:cfRule>
          <xm:sqref>N166:R166</xm:sqref>
        </x14:conditionalFormatting>
        <x14:conditionalFormatting xmlns:xm="http://schemas.microsoft.com/office/excel/2006/main">
          <x14:cfRule type="expression" priority="65" id="{1FBBF12C-B529-4962-88BF-ADF05911DA76}">
            <xm:f>Cover!$E$15&lt;&gt;N$6</xm:f>
            <x14:dxf>
              <fill>
                <patternFill>
                  <bgColor theme="0" tint="-0.24994659260841701"/>
                </patternFill>
              </fill>
            </x14:dxf>
          </x14:cfRule>
          <x14:cfRule type="expression" priority="66" id="{7402B99D-F9AD-409B-B289-C345B077B86B}">
            <xm:f>Cover!$E$15=N$6</xm:f>
            <x14:dxf>
              <fill>
                <patternFill>
                  <bgColor theme="7" tint="0.59996337778862885"/>
                </patternFill>
              </fill>
            </x14:dxf>
          </x14:cfRule>
          <xm:sqref>N168:R176</xm:sqref>
        </x14:conditionalFormatting>
        <x14:conditionalFormatting xmlns:xm="http://schemas.microsoft.com/office/excel/2006/main">
          <x14:cfRule type="expression" priority="120" id="{25B05905-DE93-45F5-936D-90BC6B47FA95}">
            <xm:f>Cover!$E$15=N$6</xm:f>
            <x14:dxf>
              <fill>
                <patternFill>
                  <bgColor theme="7" tint="0.59996337778862885"/>
                </patternFill>
              </fill>
            </x14:dxf>
          </x14:cfRule>
          <x14:cfRule type="expression" priority="119" id="{F5E4CCBC-84D1-4F46-8554-9F41497C7298}">
            <xm:f>Cover!$E$15&lt;&gt;N$6</xm:f>
            <x14:dxf>
              <fill>
                <patternFill>
                  <bgColor theme="0" tint="-0.24994659260841701"/>
                </patternFill>
              </fill>
            </x14:dxf>
          </x14:cfRule>
          <xm:sqref>N181:R181</xm:sqref>
        </x14:conditionalFormatting>
        <x14:conditionalFormatting xmlns:xm="http://schemas.microsoft.com/office/excel/2006/main">
          <x14:cfRule type="expression" priority="118" id="{762765EE-9157-482D-A1A9-7546E085B023}">
            <xm:f>Cover!$E$15=N$6</xm:f>
            <x14:dxf>
              <fill>
                <patternFill>
                  <bgColor theme="7" tint="0.59996337778862885"/>
                </patternFill>
              </fill>
            </x14:dxf>
          </x14:cfRule>
          <x14:cfRule type="expression" priority="117" id="{38E409A7-874E-4998-A9CE-8F7E1C691898}">
            <xm:f>Cover!$E$15&lt;&gt;N$6</xm:f>
            <x14:dxf>
              <fill>
                <patternFill>
                  <bgColor theme="0" tint="-0.24994659260841701"/>
                </patternFill>
              </fill>
            </x14:dxf>
          </x14:cfRule>
          <xm:sqref>N183:R191</xm:sqref>
        </x14:conditionalFormatting>
        <x14:conditionalFormatting xmlns:xm="http://schemas.microsoft.com/office/excel/2006/main">
          <x14:cfRule type="expression" priority="116" id="{032514C1-76C5-4BC6-8F7F-5E8E597E4A39}">
            <xm:f>Cover!$E$15=N$6</xm:f>
            <x14:dxf>
              <fill>
                <patternFill>
                  <bgColor theme="7" tint="0.59996337778862885"/>
                </patternFill>
              </fill>
            </x14:dxf>
          </x14:cfRule>
          <x14:cfRule type="expression" priority="115" id="{81900234-C8BD-4929-8C3E-7CAD1CD5C872}">
            <xm:f>Cover!$E$15&lt;&gt;N$6</xm:f>
            <x14:dxf>
              <fill>
                <patternFill>
                  <bgColor theme="0" tint="-0.24994659260841701"/>
                </patternFill>
              </fill>
            </x14:dxf>
          </x14:cfRule>
          <xm:sqref>N198:R198</xm:sqref>
        </x14:conditionalFormatting>
        <x14:conditionalFormatting xmlns:xm="http://schemas.microsoft.com/office/excel/2006/main">
          <x14:cfRule type="expression" priority="114" id="{49EAF1BC-9E5C-43C4-9D7A-621A96EE2C33}">
            <xm:f>Cover!$E$15=N$6</xm:f>
            <x14:dxf>
              <fill>
                <patternFill>
                  <bgColor theme="7" tint="0.59996337778862885"/>
                </patternFill>
              </fill>
            </x14:dxf>
          </x14:cfRule>
          <x14:cfRule type="expression" priority="113" id="{90845FF3-2EFA-4802-83FB-81C27102ED25}">
            <xm:f>Cover!$E$15&lt;&gt;N$6</xm:f>
            <x14:dxf>
              <fill>
                <patternFill>
                  <bgColor theme="0" tint="-0.24994659260841701"/>
                </patternFill>
              </fill>
            </x14:dxf>
          </x14:cfRule>
          <xm:sqref>N200:R208</xm:sqref>
        </x14:conditionalFormatting>
        <x14:conditionalFormatting xmlns:xm="http://schemas.microsoft.com/office/excel/2006/main">
          <x14:cfRule type="expression" priority="112" id="{C06339DB-77FA-435E-A975-7B51D6B56FFD}">
            <xm:f>Cover!$E$15=N$6</xm:f>
            <x14:dxf>
              <fill>
                <patternFill>
                  <bgColor theme="7" tint="0.59996337778862885"/>
                </patternFill>
              </fill>
            </x14:dxf>
          </x14:cfRule>
          <x14:cfRule type="expression" priority="111" id="{6C71B66B-FF05-4C98-9811-1118DFCE865D}">
            <xm:f>Cover!$E$15&lt;&gt;N$6</xm:f>
            <x14:dxf>
              <fill>
                <patternFill>
                  <bgColor theme="0" tint="-0.24994659260841701"/>
                </patternFill>
              </fill>
            </x14:dxf>
          </x14:cfRule>
          <xm:sqref>N213:R213</xm:sqref>
        </x14:conditionalFormatting>
        <x14:conditionalFormatting xmlns:xm="http://schemas.microsoft.com/office/excel/2006/main">
          <x14:cfRule type="expression" priority="110" id="{CB92C9F1-2DC1-4AA2-8269-8076E76C13DC}">
            <xm:f>Cover!$E$15=N$6</xm:f>
            <x14:dxf>
              <fill>
                <patternFill>
                  <bgColor theme="7" tint="0.59996337778862885"/>
                </patternFill>
              </fill>
            </x14:dxf>
          </x14:cfRule>
          <x14:cfRule type="expression" priority="109" id="{B0CDB491-95EE-4958-AF2B-889CE5873738}">
            <xm:f>Cover!$E$15&lt;&gt;N$6</xm:f>
            <x14:dxf>
              <fill>
                <patternFill>
                  <bgColor theme="0" tint="-0.24994659260841701"/>
                </patternFill>
              </fill>
            </x14:dxf>
          </x14:cfRule>
          <xm:sqref>N215:R223</xm:sqref>
        </x14:conditionalFormatting>
        <x14:conditionalFormatting xmlns:xm="http://schemas.microsoft.com/office/excel/2006/main">
          <x14:cfRule type="expression" priority="108" id="{1D9B759B-9A10-4FF2-A1E0-3A70648CC4AA}">
            <xm:f>Cover!$E$15=N$6</xm:f>
            <x14:dxf>
              <fill>
                <patternFill>
                  <bgColor theme="7" tint="0.59996337778862885"/>
                </patternFill>
              </fill>
            </x14:dxf>
          </x14:cfRule>
          <x14:cfRule type="expression" priority="107" id="{E2E97429-5B30-4CDC-9713-75C8034AD3CD}">
            <xm:f>Cover!$E$15&lt;&gt;N$6</xm:f>
            <x14:dxf>
              <fill>
                <patternFill>
                  <bgColor theme="0" tint="-0.24994659260841701"/>
                </patternFill>
              </fill>
            </x14:dxf>
          </x14:cfRule>
          <xm:sqref>N230:R230</xm:sqref>
        </x14:conditionalFormatting>
        <x14:conditionalFormatting xmlns:xm="http://schemas.microsoft.com/office/excel/2006/main">
          <x14:cfRule type="expression" priority="106" id="{8852AE5B-4707-4382-9DA6-067E70CF7C94}">
            <xm:f>Cover!$E$15=N$6</xm:f>
            <x14:dxf>
              <fill>
                <patternFill>
                  <bgColor theme="7" tint="0.59996337778862885"/>
                </patternFill>
              </fill>
            </x14:dxf>
          </x14:cfRule>
          <x14:cfRule type="expression" priority="105" id="{27667D1B-E5B4-4317-8C9E-911E3E7C7CEC}">
            <xm:f>Cover!$E$15&lt;&gt;N$6</xm:f>
            <x14:dxf>
              <fill>
                <patternFill>
                  <bgColor theme="0" tint="-0.24994659260841701"/>
                </patternFill>
              </fill>
            </x14:dxf>
          </x14:cfRule>
          <xm:sqref>N232:R240</xm:sqref>
        </x14:conditionalFormatting>
        <x14:conditionalFormatting xmlns:xm="http://schemas.microsoft.com/office/excel/2006/main">
          <x14:cfRule type="expression" priority="104" id="{9748A584-9824-41FA-B572-FAFD5851BE81}">
            <xm:f>Cover!$E$15=N$6</xm:f>
            <x14:dxf>
              <fill>
                <patternFill>
                  <bgColor theme="7" tint="0.59996337778862885"/>
                </patternFill>
              </fill>
            </x14:dxf>
          </x14:cfRule>
          <x14:cfRule type="expression" priority="103" id="{FBC5A45E-CE81-4A59-9DBA-714D1BFD2B2B}">
            <xm:f>Cover!$E$15&lt;&gt;N$6</xm:f>
            <x14:dxf>
              <fill>
                <patternFill>
                  <bgColor theme="0" tint="-0.24994659260841701"/>
                </patternFill>
              </fill>
            </x14:dxf>
          </x14:cfRule>
          <xm:sqref>N245:R245</xm:sqref>
        </x14:conditionalFormatting>
        <x14:conditionalFormatting xmlns:xm="http://schemas.microsoft.com/office/excel/2006/main">
          <x14:cfRule type="expression" priority="102" id="{13F22B3A-894C-4C5B-9282-93EEA61BBA38}">
            <xm:f>Cover!$E$15=N$6</xm:f>
            <x14:dxf>
              <fill>
                <patternFill>
                  <bgColor theme="7" tint="0.59996337778862885"/>
                </patternFill>
              </fill>
            </x14:dxf>
          </x14:cfRule>
          <x14:cfRule type="expression" priority="101" id="{7C07E47E-2841-4BC0-A16F-1B0A08E2AAD5}">
            <xm:f>Cover!$E$15&lt;&gt;N$6</xm:f>
            <x14:dxf>
              <fill>
                <patternFill>
                  <bgColor theme="0" tint="-0.24994659260841701"/>
                </patternFill>
              </fill>
            </x14:dxf>
          </x14:cfRule>
          <xm:sqref>N247:R255</xm:sqref>
        </x14:conditionalFormatting>
        <x14:conditionalFormatting xmlns:xm="http://schemas.microsoft.com/office/excel/2006/main">
          <x14:cfRule type="expression" priority="99" id="{A5291FE0-BDC5-4588-9035-33447966D16B}">
            <xm:f>Cover!$E$15&lt;&gt;N$6</xm:f>
            <x14:dxf>
              <fill>
                <patternFill>
                  <bgColor theme="0" tint="-0.24994659260841701"/>
                </patternFill>
              </fill>
            </x14:dxf>
          </x14:cfRule>
          <x14:cfRule type="expression" priority="100" id="{834C7732-B56E-4D12-9D06-7B83DD237897}">
            <xm:f>Cover!$E$15=N$6</xm:f>
            <x14:dxf>
              <fill>
                <patternFill>
                  <bgColor theme="7" tint="0.59996337778862885"/>
                </patternFill>
              </fill>
            </x14:dxf>
          </x14:cfRule>
          <xm:sqref>N264:R264</xm:sqref>
        </x14:conditionalFormatting>
        <x14:conditionalFormatting xmlns:xm="http://schemas.microsoft.com/office/excel/2006/main">
          <x14:cfRule type="expression" priority="98" id="{9D17E19F-F40F-42B8-AE93-EECBD7C055BE}">
            <xm:f>Cover!$E$15=N$6</xm:f>
            <x14:dxf>
              <fill>
                <patternFill>
                  <bgColor theme="7" tint="0.59996337778862885"/>
                </patternFill>
              </fill>
            </x14:dxf>
          </x14:cfRule>
          <x14:cfRule type="expression" priority="97" id="{E0D90CF8-E561-4ECD-A257-0989D2A224DA}">
            <xm:f>Cover!$E$15&lt;&gt;N$6</xm:f>
            <x14:dxf>
              <fill>
                <patternFill>
                  <bgColor theme="0" tint="-0.24994659260841701"/>
                </patternFill>
              </fill>
            </x14:dxf>
          </x14:cfRule>
          <xm:sqref>N266:R274</xm:sqref>
        </x14:conditionalFormatting>
        <x14:conditionalFormatting xmlns:xm="http://schemas.microsoft.com/office/excel/2006/main">
          <x14:cfRule type="expression" priority="96" id="{310DAA6A-C38A-46D3-9558-EA6D4E516D22}">
            <xm:f>Cover!$E$15=N$6</xm:f>
            <x14:dxf>
              <fill>
                <patternFill>
                  <bgColor theme="7" tint="0.59996337778862885"/>
                </patternFill>
              </fill>
            </x14:dxf>
          </x14:cfRule>
          <x14:cfRule type="expression" priority="95" id="{6F4243A2-D798-4AEC-8DD4-13FF9D1384ED}">
            <xm:f>Cover!$E$15&lt;&gt;N$6</xm:f>
            <x14:dxf>
              <fill>
                <patternFill>
                  <bgColor theme="0" tint="-0.24994659260841701"/>
                </patternFill>
              </fill>
            </x14:dxf>
          </x14:cfRule>
          <xm:sqref>N281:R281</xm:sqref>
        </x14:conditionalFormatting>
        <x14:conditionalFormatting xmlns:xm="http://schemas.microsoft.com/office/excel/2006/main">
          <x14:cfRule type="expression" priority="93" id="{A9114E28-D916-416F-832D-12CE05829C40}">
            <xm:f>Cover!$E$15&lt;&gt;N$6</xm:f>
            <x14:dxf>
              <fill>
                <patternFill>
                  <bgColor theme="0" tint="-0.24994659260841701"/>
                </patternFill>
              </fill>
            </x14:dxf>
          </x14:cfRule>
          <x14:cfRule type="expression" priority="94" id="{28E2CC50-ADB8-4141-8A90-D01EE0C1EDFD}">
            <xm:f>Cover!$E$15=N$6</xm:f>
            <x14:dxf>
              <fill>
                <patternFill>
                  <bgColor theme="7" tint="0.59996337778862885"/>
                </patternFill>
              </fill>
            </x14:dxf>
          </x14:cfRule>
          <xm:sqref>N283:R291</xm:sqref>
        </x14:conditionalFormatting>
        <x14:conditionalFormatting xmlns:xm="http://schemas.microsoft.com/office/excel/2006/main">
          <x14:cfRule type="expression" priority="92" id="{3AB6DA01-6D38-4E9A-8CD7-CB81F58F8BD9}">
            <xm:f>Cover!$E$15=N$6</xm:f>
            <x14:dxf>
              <fill>
                <patternFill>
                  <bgColor theme="7" tint="0.59996337778862885"/>
                </patternFill>
              </fill>
            </x14:dxf>
          </x14:cfRule>
          <x14:cfRule type="expression" priority="91" id="{F476519D-0941-43D1-9731-0BAD73F174B7}">
            <xm:f>Cover!$E$15&lt;&gt;N$6</xm:f>
            <x14:dxf>
              <fill>
                <patternFill>
                  <bgColor theme="0" tint="-0.24994659260841701"/>
                </patternFill>
              </fill>
            </x14:dxf>
          </x14:cfRule>
          <xm:sqref>N299:R300</xm:sqref>
        </x14:conditionalFormatting>
        <x14:conditionalFormatting xmlns:xm="http://schemas.microsoft.com/office/excel/2006/main">
          <x14:cfRule type="expression" priority="90" id="{AE81E9E7-D73A-4AC5-9149-53A118B5A259}">
            <xm:f>Cover!$E$15=N$6</xm:f>
            <x14:dxf>
              <fill>
                <patternFill>
                  <bgColor theme="7" tint="0.59996337778862885"/>
                </patternFill>
              </fill>
            </x14:dxf>
          </x14:cfRule>
          <x14:cfRule type="expression" priority="89" id="{23A2CF5A-D607-45C9-8D1D-8AB5970BA6E4}">
            <xm:f>Cover!$E$15&lt;&gt;N$6</xm:f>
            <x14:dxf>
              <fill>
                <patternFill>
                  <bgColor theme="0" tint="-0.24994659260841701"/>
                </patternFill>
              </fill>
            </x14:dxf>
          </x14:cfRule>
          <xm:sqref>N302:R303</xm:sqref>
        </x14:conditionalFormatting>
        <x14:conditionalFormatting xmlns:xm="http://schemas.microsoft.com/office/excel/2006/main">
          <x14:cfRule type="expression" priority="88" id="{F5E35668-1AF4-49CD-B8DA-7AF252E60581}">
            <xm:f>Cover!$E$15=N$6</xm:f>
            <x14:dxf>
              <fill>
                <patternFill>
                  <bgColor theme="7" tint="0.59996337778862885"/>
                </patternFill>
              </fill>
            </x14:dxf>
          </x14:cfRule>
          <x14:cfRule type="expression" priority="87" id="{AF3C3B06-83B8-4D48-A567-65351D664AB1}">
            <xm:f>Cover!$E$15&lt;&gt;N$6</xm:f>
            <x14:dxf>
              <fill>
                <patternFill>
                  <bgColor theme="0" tint="-0.24994659260841701"/>
                </patternFill>
              </fill>
            </x14:dxf>
          </x14:cfRule>
          <xm:sqref>N306:R306</xm:sqref>
        </x14:conditionalFormatting>
        <x14:conditionalFormatting xmlns:xm="http://schemas.microsoft.com/office/excel/2006/main">
          <x14:cfRule type="expression" priority="86" id="{034A75B0-1BD3-48F8-ABE6-C5E1BB388D0E}">
            <xm:f>Cover!$E$15=N$6</xm:f>
            <x14:dxf>
              <fill>
                <patternFill>
                  <bgColor theme="7" tint="0.59996337778862885"/>
                </patternFill>
              </fill>
            </x14:dxf>
          </x14:cfRule>
          <x14:cfRule type="expression" priority="85" id="{970F8EEA-A23A-4045-9487-D2A84053A750}">
            <xm:f>Cover!$E$15&lt;&gt;N$6</xm:f>
            <x14:dxf>
              <fill>
                <patternFill>
                  <bgColor theme="0" tint="-0.24994659260841701"/>
                </patternFill>
              </fill>
            </x14:dxf>
          </x14:cfRule>
          <xm:sqref>N310:R311</xm:sqref>
        </x14:conditionalFormatting>
        <x14:conditionalFormatting xmlns:xm="http://schemas.microsoft.com/office/excel/2006/main">
          <x14:cfRule type="expression" priority="84" id="{C621FB9B-FABD-40EF-96B5-7651A688B448}">
            <xm:f>Cover!$E$15=N$6</xm:f>
            <x14:dxf>
              <fill>
                <patternFill>
                  <bgColor theme="7" tint="0.59996337778862885"/>
                </patternFill>
              </fill>
            </x14:dxf>
          </x14:cfRule>
          <x14:cfRule type="expression" priority="83" id="{1AF730CA-1D24-4979-9BA4-66DDE1CFD596}">
            <xm:f>Cover!$E$15&lt;&gt;N$6</xm:f>
            <x14:dxf>
              <fill>
                <patternFill>
                  <bgColor theme="0" tint="-0.24994659260841701"/>
                </patternFill>
              </fill>
            </x14:dxf>
          </x14:cfRule>
          <xm:sqref>N313:R314</xm:sqref>
        </x14:conditionalFormatting>
        <x14:conditionalFormatting xmlns:xm="http://schemas.microsoft.com/office/excel/2006/main">
          <x14:cfRule type="expression" priority="82" id="{DCC6A99D-BF30-4CCD-BDE0-2B3559957DD2}">
            <xm:f>Cover!$E$15=N$6</xm:f>
            <x14:dxf>
              <fill>
                <patternFill>
                  <bgColor theme="7" tint="0.59996337778862885"/>
                </patternFill>
              </fill>
            </x14:dxf>
          </x14:cfRule>
          <x14:cfRule type="expression" priority="81" id="{175E7A35-525A-4EA5-B4E1-5735AD1ECCFD}">
            <xm:f>Cover!$E$15&lt;&gt;N$6</xm:f>
            <x14:dxf>
              <fill>
                <patternFill>
                  <bgColor theme="0" tint="-0.24994659260841701"/>
                </patternFill>
              </fill>
            </x14:dxf>
          </x14:cfRule>
          <xm:sqref>N317:R317</xm:sqref>
        </x14:conditionalFormatting>
        <x14:conditionalFormatting xmlns:xm="http://schemas.microsoft.com/office/excel/2006/main">
          <x14:cfRule type="expression" priority="80" id="{CAB2F15C-2E59-4494-8E22-B5375558EAA9}">
            <xm:f>Cover!$E$15=N$6</xm:f>
            <x14:dxf>
              <fill>
                <patternFill>
                  <bgColor theme="7" tint="0.59996337778862885"/>
                </patternFill>
              </fill>
            </x14:dxf>
          </x14:cfRule>
          <x14:cfRule type="expression" priority="79" id="{F5F6AC84-FB9E-4780-B545-91FA73BEE3C5}">
            <xm:f>Cover!$E$15&lt;&gt;N$6</xm:f>
            <x14:dxf>
              <fill>
                <patternFill>
                  <bgColor theme="0" tint="-0.24994659260841701"/>
                </patternFill>
              </fill>
            </x14:dxf>
          </x14:cfRule>
          <xm:sqref>N321:R322</xm:sqref>
        </x14:conditionalFormatting>
        <x14:conditionalFormatting xmlns:xm="http://schemas.microsoft.com/office/excel/2006/main">
          <x14:cfRule type="expression" priority="78" id="{F18C9607-E351-4145-8590-AB2DC4AB8A9B}">
            <xm:f>Cover!$E$15=N$6</xm:f>
            <x14:dxf>
              <fill>
                <patternFill>
                  <bgColor theme="7" tint="0.59996337778862885"/>
                </patternFill>
              </fill>
            </x14:dxf>
          </x14:cfRule>
          <x14:cfRule type="expression" priority="77" id="{CCA434AA-15A6-4AF7-8556-E8A5E74E6B51}">
            <xm:f>Cover!$E$15&lt;&gt;N$6</xm:f>
            <x14:dxf>
              <fill>
                <patternFill>
                  <bgColor theme="0" tint="-0.24994659260841701"/>
                </patternFill>
              </fill>
            </x14:dxf>
          </x14:cfRule>
          <xm:sqref>N324:R325</xm:sqref>
        </x14:conditionalFormatting>
        <x14:conditionalFormatting xmlns:xm="http://schemas.microsoft.com/office/excel/2006/main">
          <x14:cfRule type="expression" priority="76" id="{DFFBD22B-A3FF-413C-A181-7FC246A4E85F}">
            <xm:f>Cover!$E$15=N$6</xm:f>
            <x14:dxf>
              <fill>
                <patternFill>
                  <bgColor theme="7" tint="0.59996337778862885"/>
                </patternFill>
              </fill>
            </x14:dxf>
          </x14:cfRule>
          <x14:cfRule type="expression" priority="75" id="{DEC98C3F-5068-40FC-8B81-5AA38F63CCEA}">
            <xm:f>Cover!$E$15&lt;&gt;N$6</xm:f>
            <x14:dxf>
              <fill>
                <patternFill>
                  <bgColor theme="0" tint="-0.24994659260841701"/>
                </patternFill>
              </fill>
            </x14:dxf>
          </x14:cfRule>
          <xm:sqref>N328:R328</xm:sqref>
        </x14:conditionalFormatting>
        <x14:conditionalFormatting xmlns:xm="http://schemas.microsoft.com/office/excel/2006/main">
          <x14:cfRule type="expression" priority="74" id="{43FD6FEB-BCE3-494F-B45D-2AD822227F4B}">
            <xm:f>Cover!$E$15=N$6</xm:f>
            <x14:dxf>
              <fill>
                <patternFill>
                  <bgColor theme="7" tint="0.59996337778862885"/>
                </patternFill>
              </fill>
            </x14:dxf>
          </x14:cfRule>
          <x14:cfRule type="expression" priority="73" id="{C266F2D5-F7EE-4579-B417-19EF4655C57F}">
            <xm:f>Cover!$E$15&lt;&gt;N$6</xm:f>
            <x14:dxf>
              <fill>
                <patternFill>
                  <bgColor theme="0" tint="-0.24994659260841701"/>
                </patternFill>
              </fill>
            </x14:dxf>
          </x14:cfRule>
          <xm:sqref>N332:R333</xm:sqref>
        </x14:conditionalFormatting>
        <x14:conditionalFormatting xmlns:xm="http://schemas.microsoft.com/office/excel/2006/main">
          <x14:cfRule type="expression" priority="72" id="{E790C736-64D4-4502-82E5-BA44A7DB7D44}">
            <xm:f>Cover!$E$15=N$6</xm:f>
            <x14:dxf>
              <fill>
                <patternFill>
                  <bgColor theme="7" tint="0.59996337778862885"/>
                </patternFill>
              </fill>
            </x14:dxf>
          </x14:cfRule>
          <x14:cfRule type="expression" priority="71" id="{64F79531-6A90-47F7-8C04-3890B3C1BB7D}">
            <xm:f>Cover!$E$15&lt;&gt;N$6</xm:f>
            <x14:dxf>
              <fill>
                <patternFill>
                  <bgColor theme="0" tint="-0.24994659260841701"/>
                </patternFill>
              </fill>
            </x14:dxf>
          </x14:cfRule>
          <xm:sqref>N335:R336</xm:sqref>
        </x14:conditionalFormatting>
        <x14:conditionalFormatting xmlns:xm="http://schemas.microsoft.com/office/excel/2006/main">
          <x14:cfRule type="expression" priority="70" id="{96C7B0A5-A2E0-42A1-BFBB-74CC2498452C}">
            <xm:f>Cover!$E$15=N$6</xm:f>
            <x14:dxf>
              <fill>
                <patternFill>
                  <bgColor theme="7" tint="0.59996337778862885"/>
                </patternFill>
              </fill>
            </x14:dxf>
          </x14:cfRule>
          <x14:cfRule type="expression" priority="69" id="{1F7D945B-FDE9-4F42-A509-3D5382267A83}">
            <xm:f>Cover!$E$15&lt;&gt;N$6</xm:f>
            <x14:dxf>
              <fill>
                <patternFill>
                  <bgColor theme="0" tint="-0.24994659260841701"/>
                </patternFill>
              </fill>
            </x14:dxf>
          </x14:cfRule>
          <xm:sqref>N339:R339</xm:sqref>
        </x14:conditionalFormatting>
        <x14:conditionalFormatting xmlns:xm="http://schemas.microsoft.com/office/excel/2006/main">
          <x14:cfRule type="expression" priority="160" id="{4915016F-08B3-4866-801D-C151DF1803EE}">
            <xm:f>Cover!$E$15=N$6</xm:f>
            <x14:dxf>
              <fill>
                <patternFill>
                  <bgColor theme="7" tint="0.59996337778862885"/>
                </patternFill>
              </fill>
            </x14:dxf>
          </x14:cfRule>
          <x14:cfRule type="expression" priority="159" id="{6CCF97B6-0F07-444B-B7BC-D1DCB374C9D0}">
            <xm:f>Cover!$E$15&lt;&gt;N$6</xm:f>
            <x14:dxf>
              <fill>
                <patternFill>
                  <bgColor theme="0" tint="-0.24994659260841701"/>
                </patternFill>
              </fill>
            </x14:dxf>
          </x14:cfRule>
          <xm:sqref>N343:R346</xm:sqref>
        </x14:conditionalFormatting>
        <x14:conditionalFormatting xmlns:xm="http://schemas.microsoft.com/office/excel/2006/main">
          <x14:cfRule type="expression" priority="30" id="{EF7A1429-8B52-421C-8C9E-AD7620188BE1}">
            <xm:f>Cover!$E$15=O$6</xm:f>
            <x14:dxf>
              <fill>
                <patternFill>
                  <bgColor theme="7" tint="0.59996337778862885"/>
                </patternFill>
              </fill>
            </x14:dxf>
          </x14:cfRule>
          <x14:cfRule type="expression" priority="29" id="{15845B6B-5195-45A5-897B-1152655C5845}">
            <xm:f>Cover!$E$15&lt;&gt;O$6</xm:f>
            <x14:dxf>
              <fill>
                <patternFill>
                  <bgColor theme="0" tint="-0.24994659260841701"/>
                </patternFill>
              </fill>
            </x14:dxf>
          </x14:cfRule>
          <xm:sqref>O53:P53</xm:sqref>
        </x14:conditionalFormatting>
        <x14:conditionalFormatting xmlns:xm="http://schemas.microsoft.com/office/excel/2006/main">
          <x14:cfRule type="expression" priority="28" id="{AF6C9EE8-2ED9-4F08-88E4-6307765014F4}">
            <xm:f>Cover!$E$15=O$6</xm:f>
            <x14:dxf>
              <fill>
                <patternFill>
                  <bgColor theme="7" tint="0.59996337778862885"/>
                </patternFill>
              </fill>
            </x14:dxf>
          </x14:cfRule>
          <x14:cfRule type="expression" priority="27" id="{F079420B-8254-4E09-9231-FF9D015C3513}">
            <xm:f>Cover!$E$15&lt;&gt;O$6</xm:f>
            <x14:dxf>
              <fill>
                <patternFill>
                  <bgColor theme="0" tint="-0.24994659260841701"/>
                </patternFill>
              </fill>
            </x14:dxf>
          </x14:cfRule>
          <xm:sqref>O68:P68</xm:sqref>
        </x14:conditionalFormatting>
        <x14:conditionalFormatting xmlns:xm="http://schemas.microsoft.com/office/excel/2006/main">
          <x14:cfRule type="expression" priority="25" id="{80DB4F83-5FD5-460E-BA12-DBC0732C4C76}">
            <xm:f>Cover!$E$15&lt;&gt;O$6</xm:f>
            <x14:dxf>
              <fill>
                <patternFill>
                  <bgColor theme="0" tint="-0.24994659260841701"/>
                </patternFill>
              </fill>
            </x14:dxf>
          </x14:cfRule>
          <x14:cfRule type="expression" priority="26" id="{A0149F80-DAB8-4017-AD97-5DC3251EC3FA}">
            <xm:f>Cover!$E$15=O$6</xm:f>
            <x14:dxf>
              <fill>
                <patternFill>
                  <bgColor theme="7" tint="0.59996337778862885"/>
                </patternFill>
              </fill>
            </x14:dxf>
          </x14:cfRule>
          <xm:sqref>O85:P85</xm:sqref>
        </x14:conditionalFormatting>
        <x14:conditionalFormatting xmlns:xm="http://schemas.microsoft.com/office/excel/2006/main">
          <x14:cfRule type="expression" priority="24" id="{C71043EE-C671-4552-A2ED-877163BDF95F}">
            <xm:f>Cover!$E$15=O$6</xm:f>
            <x14:dxf>
              <fill>
                <patternFill>
                  <bgColor theme="7" tint="0.59996337778862885"/>
                </patternFill>
              </fill>
            </x14:dxf>
          </x14:cfRule>
          <x14:cfRule type="expression" priority="23" id="{EC2BE6C9-F601-4AEC-8753-31294EEEEB80}">
            <xm:f>Cover!$E$15&lt;&gt;O$6</xm:f>
            <x14:dxf>
              <fill>
                <patternFill>
                  <bgColor theme="0" tint="-0.24994659260841701"/>
                </patternFill>
              </fill>
            </x14:dxf>
          </x14:cfRule>
          <xm:sqref>O100:P100</xm:sqref>
        </x14:conditionalFormatting>
        <x14:conditionalFormatting xmlns:xm="http://schemas.microsoft.com/office/excel/2006/main">
          <x14:cfRule type="expression" priority="22" id="{103BFD09-16BF-4119-BF2F-467D20C86B74}">
            <xm:f>Cover!$E$15=O$6</xm:f>
            <x14:dxf>
              <fill>
                <patternFill>
                  <bgColor theme="7" tint="0.59996337778862885"/>
                </patternFill>
              </fill>
            </x14:dxf>
          </x14:cfRule>
          <x14:cfRule type="expression" priority="21" id="{5D1E535B-B84A-430E-B3A5-8CD43CEBBB38}">
            <xm:f>Cover!$E$15&lt;&gt;O$6</xm:f>
            <x14:dxf>
              <fill>
                <patternFill>
                  <bgColor theme="0" tint="-0.24994659260841701"/>
                </patternFill>
              </fill>
            </x14:dxf>
          </x14:cfRule>
          <xm:sqref>O115:P115</xm:sqref>
        </x14:conditionalFormatting>
        <x14:conditionalFormatting xmlns:xm="http://schemas.microsoft.com/office/excel/2006/main">
          <x14:cfRule type="expression" priority="20" id="{71D70CA5-462B-49E1-890A-63E593AC5FD1}">
            <xm:f>Cover!$E$15=O$6</xm:f>
            <x14:dxf>
              <fill>
                <patternFill>
                  <bgColor theme="7" tint="0.59996337778862885"/>
                </patternFill>
              </fill>
            </x14:dxf>
          </x14:cfRule>
          <x14:cfRule type="expression" priority="19" id="{65E11231-4C5C-49F5-AC73-BC0446C373EA}">
            <xm:f>Cover!$E$15&lt;&gt;O$6</xm:f>
            <x14:dxf>
              <fill>
                <patternFill>
                  <bgColor theme="0" tint="-0.24994659260841701"/>
                </patternFill>
              </fill>
            </x14:dxf>
          </x14:cfRule>
          <xm:sqref>O132:P132</xm:sqref>
        </x14:conditionalFormatting>
        <x14:conditionalFormatting xmlns:xm="http://schemas.microsoft.com/office/excel/2006/main">
          <x14:cfRule type="expression" priority="18" id="{D7685F15-BE53-4F50-A59D-496E817FE8A5}">
            <xm:f>Cover!$E$15=O$6</xm:f>
            <x14:dxf>
              <fill>
                <patternFill>
                  <bgColor theme="7" tint="0.59996337778862885"/>
                </patternFill>
              </fill>
            </x14:dxf>
          </x14:cfRule>
          <x14:cfRule type="expression" priority="17" id="{DEECB3D1-23A9-4E84-BDF5-B066554E1E70}">
            <xm:f>Cover!$E$15&lt;&gt;O$6</xm:f>
            <x14:dxf>
              <fill>
                <patternFill>
                  <bgColor theme="0" tint="-0.24994659260841701"/>
                </patternFill>
              </fill>
            </x14:dxf>
          </x14:cfRule>
          <xm:sqref>O148:P148</xm:sqref>
        </x14:conditionalFormatting>
        <x14:conditionalFormatting xmlns:xm="http://schemas.microsoft.com/office/excel/2006/main">
          <x14:cfRule type="expression" priority="16" id="{C3721E70-613C-40EF-BD5C-7B7ACC13D11A}">
            <xm:f>Cover!$E$15=O$6</xm:f>
            <x14:dxf>
              <fill>
                <patternFill>
                  <bgColor theme="7" tint="0.59996337778862885"/>
                </patternFill>
              </fill>
            </x14:dxf>
          </x14:cfRule>
          <x14:cfRule type="expression" priority="15" id="{CFDDFFF1-85B3-461A-9040-965D110CAD3A}">
            <xm:f>Cover!$E$15&lt;&gt;O$6</xm:f>
            <x14:dxf>
              <fill>
                <patternFill>
                  <bgColor theme="0" tint="-0.24994659260841701"/>
                </patternFill>
              </fill>
            </x14:dxf>
          </x14:cfRule>
          <xm:sqref>O165:P165</xm:sqref>
        </x14:conditionalFormatting>
        <x14:conditionalFormatting xmlns:xm="http://schemas.microsoft.com/office/excel/2006/main">
          <x14:cfRule type="expression" priority="13" id="{A393DCCB-BB84-4459-A5F7-0E08A2F763E7}">
            <xm:f>Cover!$E$15&lt;&gt;O$6</xm:f>
            <x14:dxf>
              <fill>
                <patternFill>
                  <bgColor theme="0" tint="-0.24994659260841701"/>
                </patternFill>
              </fill>
            </x14:dxf>
          </x14:cfRule>
          <x14:cfRule type="expression" priority="14" id="{F7472F76-22AC-4C61-A71D-96B3092F5D8D}">
            <xm:f>Cover!$E$15=O$6</xm:f>
            <x14:dxf>
              <fill>
                <patternFill>
                  <bgColor theme="7" tint="0.59996337778862885"/>
                </patternFill>
              </fill>
            </x14:dxf>
          </x14:cfRule>
          <xm:sqref>O180:P180</xm:sqref>
        </x14:conditionalFormatting>
        <x14:conditionalFormatting xmlns:xm="http://schemas.microsoft.com/office/excel/2006/main">
          <x14:cfRule type="expression" priority="12" id="{337CBD40-B5EC-448C-9F4E-055D1649FD28}">
            <xm:f>Cover!$E$15=O$6</xm:f>
            <x14:dxf>
              <fill>
                <patternFill>
                  <bgColor theme="7" tint="0.59996337778862885"/>
                </patternFill>
              </fill>
            </x14:dxf>
          </x14:cfRule>
          <x14:cfRule type="expression" priority="11" id="{327BA89C-5818-4B96-9FEE-799399EC9E7C}">
            <xm:f>Cover!$E$15&lt;&gt;O$6</xm:f>
            <x14:dxf>
              <fill>
                <patternFill>
                  <bgColor theme="0" tint="-0.24994659260841701"/>
                </patternFill>
              </fill>
            </x14:dxf>
          </x14:cfRule>
          <xm:sqref>O197:P197</xm:sqref>
        </x14:conditionalFormatting>
        <x14:conditionalFormatting xmlns:xm="http://schemas.microsoft.com/office/excel/2006/main">
          <x14:cfRule type="expression" priority="10" id="{EFDE0E7C-F5A7-4999-89FF-B8BBBDF849D2}">
            <xm:f>Cover!$E$15=O$6</xm:f>
            <x14:dxf>
              <fill>
                <patternFill>
                  <bgColor theme="7" tint="0.59996337778862885"/>
                </patternFill>
              </fill>
            </x14:dxf>
          </x14:cfRule>
          <x14:cfRule type="expression" priority="9" id="{4DC2BB91-C186-4B72-B9FC-58D6C492BED7}">
            <xm:f>Cover!$E$15&lt;&gt;O$6</xm:f>
            <x14:dxf>
              <fill>
                <patternFill>
                  <bgColor theme="0" tint="-0.24994659260841701"/>
                </patternFill>
              </fill>
            </x14:dxf>
          </x14:cfRule>
          <xm:sqref>O212:P212</xm:sqref>
        </x14:conditionalFormatting>
        <x14:conditionalFormatting xmlns:xm="http://schemas.microsoft.com/office/excel/2006/main">
          <x14:cfRule type="expression" priority="8" id="{CCFA92CE-31A2-4E2F-9E3C-75D97A38F419}">
            <xm:f>Cover!$E$15=O$6</xm:f>
            <x14:dxf>
              <fill>
                <patternFill>
                  <bgColor theme="7" tint="0.59996337778862885"/>
                </patternFill>
              </fill>
            </x14:dxf>
          </x14:cfRule>
          <x14:cfRule type="expression" priority="7" id="{32617AFF-5672-4F08-BA11-2F06C84E065F}">
            <xm:f>Cover!$E$15&lt;&gt;O$6</xm:f>
            <x14:dxf>
              <fill>
                <patternFill>
                  <bgColor theme="0" tint="-0.24994659260841701"/>
                </patternFill>
              </fill>
            </x14:dxf>
          </x14:cfRule>
          <xm:sqref>O229:P229</xm:sqref>
        </x14:conditionalFormatting>
        <x14:conditionalFormatting xmlns:xm="http://schemas.microsoft.com/office/excel/2006/main">
          <x14:cfRule type="expression" priority="6" id="{78E772CB-D13B-4DA8-91DF-1C21D0EABFA5}">
            <xm:f>Cover!$E$15=O$6</xm:f>
            <x14:dxf>
              <fill>
                <patternFill>
                  <bgColor theme="7" tint="0.59996337778862885"/>
                </patternFill>
              </fill>
            </x14:dxf>
          </x14:cfRule>
          <x14:cfRule type="expression" priority="5" id="{0EDA92AC-D027-47D3-8C46-DCCA5399463C}">
            <xm:f>Cover!$E$15&lt;&gt;O$6</xm:f>
            <x14:dxf>
              <fill>
                <patternFill>
                  <bgColor theme="0" tint="-0.24994659260841701"/>
                </patternFill>
              </fill>
            </x14:dxf>
          </x14:cfRule>
          <xm:sqref>O244:P244</xm:sqref>
        </x14:conditionalFormatting>
        <x14:conditionalFormatting xmlns:xm="http://schemas.microsoft.com/office/excel/2006/main">
          <x14:cfRule type="expression" priority="3" id="{DD7D8031-F291-4CD3-8240-EAB123B736CC}">
            <xm:f>Cover!$E$15&lt;&gt;O$6</xm:f>
            <x14:dxf>
              <fill>
                <patternFill>
                  <bgColor theme="0" tint="-0.24994659260841701"/>
                </patternFill>
              </fill>
            </x14:dxf>
          </x14:cfRule>
          <x14:cfRule type="expression" priority="4" id="{F2262838-F9E4-4158-BF47-79294463B128}">
            <xm:f>Cover!$E$15=O$6</xm:f>
            <x14:dxf>
              <fill>
                <patternFill>
                  <bgColor theme="7" tint="0.59996337778862885"/>
                </patternFill>
              </fill>
            </x14:dxf>
          </x14:cfRule>
          <xm:sqref>O263:P263</xm:sqref>
        </x14:conditionalFormatting>
        <x14:conditionalFormatting xmlns:xm="http://schemas.microsoft.com/office/excel/2006/main">
          <x14:cfRule type="expression" priority="1" id="{360382B6-6828-40B8-A520-6D77753DABBD}">
            <xm:f>Cover!$E$15&lt;&gt;O$6</xm:f>
            <x14:dxf>
              <fill>
                <patternFill>
                  <bgColor theme="0" tint="-0.24994659260841701"/>
                </patternFill>
              </fill>
            </x14:dxf>
          </x14:cfRule>
          <x14:cfRule type="expression" priority="2" id="{84DD6431-0FCB-4A80-A3E5-5A5334F75193}">
            <xm:f>Cover!$E$15=O$6</xm:f>
            <x14:dxf>
              <fill>
                <patternFill>
                  <bgColor theme="7" tint="0.59996337778862885"/>
                </patternFill>
              </fill>
            </x14:dxf>
          </x14:cfRule>
          <xm:sqref>O280:P280</xm:sqref>
        </x14:conditionalFormatting>
        <x14:conditionalFormatting xmlns:xm="http://schemas.microsoft.com/office/excel/2006/main">
          <x14:cfRule type="expression" priority="62" id="{901D85EB-993C-404F-9031-477C57461388}">
            <xm:f>Cover!$E$15=O$6</xm:f>
            <x14:dxf>
              <fill>
                <patternFill>
                  <bgColor theme="7" tint="0.59996337778862885"/>
                </patternFill>
              </fill>
            </x14:dxf>
          </x14:cfRule>
          <x14:cfRule type="expression" priority="61" id="{8C6FC4A6-EE14-435F-A6DF-295BF17A4336}">
            <xm:f>Cover!$E$15&lt;&gt;O$6</xm:f>
            <x14:dxf>
              <fill>
                <patternFill>
                  <bgColor theme="0" tint="-0.24994659260841701"/>
                </patternFill>
              </fill>
            </x14:dxf>
          </x14:cfRule>
          <xm:sqref>O38:R38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7E19-6EA2-4ADC-97AA-9D7622D1FFBF}">
  <sheetPr codeName="Sheet71">
    <tabColor theme="7"/>
    <pageSetUpPr autoPageBreaks="0"/>
  </sheetPr>
  <dimension ref="A1:AW57"/>
  <sheetViews>
    <sheetView topLeftCell="F1" zoomScale="40" zoomScaleNormal="40" workbookViewId="0">
      <pane ySplit="6" topLeftCell="A7" activePane="bottomLeft" state="frozen"/>
      <selection pane="bottomLeft" activeCell="T54" sqref="T54"/>
      <selection activeCell="G59" sqref="G59"/>
    </sheetView>
  </sheetViews>
  <sheetFormatPr defaultColWidth="14.42578125" defaultRowHeight="13.5"/>
  <cols>
    <col min="1" max="1" width="14.42578125" style="11" customWidth="1"/>
    <col min="2" max="3" width="2" style="11" customWidth="1"/>
    <col min="4" max="4" width="14.5703125" style="11" customWidth="1"/>
    <col min="5" max="12" width="32.5703125" style="11" customWidth="1"/>
    <col min="13" max="19" width="19.42578125" style="11" customWidth="1"/>
    <col min="20" max="20" width="16.42578125" style="11" bestFit="1" customWidth="1"/>
    <col min="21" max="24" width="19.42578125" style="11" customWidth="1"/>
    <col min="25" max="31" width="14.42578125" style="11" customWidth="1"/>
    <col min="32" max="36" width="19.42578125" style="11" customWidth="1"/>
    <col min="37" max="16356" width="14.42578125" style="11"/>
    <col min="16357" max="16384" width="14.42578125" style="11" customWidth="1"/>
  </cols>
  <sheetData>
    <row r="1" spans="1:20" s="2" customFormat="1" ht="25.15">
      <c r="A1" s="62" t="s">
        <v>1619</v>
      </c>
      <c r="B1" s="3"/>
      <c r="L1" s="3"/>
    </row>
    <row r="2" spans="1:20" s="2" customFormat="1" ht="25.15">
      <c r="A2" s="4" t="str">
        <f>Cover!$E$13</f>
        <v>Master</v>
      </c>
      <c r="B2" s="3"/>
    </row>
    <row r="3" spans="1:20" s="2" customFormat="1" ht="25.15">
      <c r="A3" s="4">
        <f>Cover!$E$15</f>
        <v>2026</v>
      </c>
      <c r="B3" s="4"/>
      <c r="C3" s="4"/>
      <c r="D3" s="4"/>
    </row>
    <row r="4" spans="1:20" s="5" customFormat="1" ht="25.5" thickBot="1">
      <c r="A4" s="1305" t="s">
        <v>3634</v>
      </c>
      <c r="B4" s="6"/>
    </row>
    <row r="5" spans="1:20" ht="15">
      <c r="A5" s="7"/>
      <c r="B5" s="8"/>
      <c r="C5" s="8"/>
      <c r="D5" s="9"/>
      <c r="E5" s="9"/>
      <c r="F5" s="10"/>
      <c r="G5" s="10"/>
      <c r="H5" s="10"/>
      <c r="I5" s="10"/>
      <c r="J5" s="10"/>
      <c r="K5" s="10"/>
      <c r="L5" s="7"/>
      <c r="M5" s="7"/>
      <c r="N5" s="7"/>
      <c r="O5" s="7"/>
      <c r="P5" s="7"/>
      <c r="Q5" s="7"/>
      <c r="R5" s="7"/>
      <c r="S5" s="7"/>
      <c r="T5" s="10"/>
    </row>
    <row r="6" spans="1:20" s="307" customFormat="1" ht="86.25" customHeight="1">
      <c r="A6" s="19"/>
      <c r="B6" s="57"/>
      <c r="C6" s="57"/>
      <c r="D6" s="305" t="s">
        <v>165</v>
      </c>
      <c r="E6" s="302" t="s">
        <v>1809</v>
      </c>
      <c r="F6" s="19" t="s">
        <v>406</v>
      </c>
      <c r="G6" s="19" t="s">
        <v>176</v>
      </c>
      <c r="H6" s="306" t="s">
        <v>3635</v>
      </c>
      <c r="I6" s="306" t="s">
        <v>3636</v>
      </c>
      <c r="J6" s="306" t="s">
        <v>3637</v>
      </c>
      <c r="K6" s="306" t="s">
        <v>3638</v>
      </c>
      <c r="L6" s="306" t="s">
        <v>3639</v>
      </c>
      <c r="M6" s="306" t="s">
        <v>3640</v>
      </c>
      <c r="N6" s="306" t="s">
        <v>3641</v>
      </c>
      <c r="O6" s="306" t="s">
        <v>3642</v>
      </c>
      <c r="P6" s="306" t="s">
        <v>3643</v>
      </c>
      <c r="Q6" s="306" t="s">
        <v>3644</v>
      </c>
      <c r="R6" s="306" t="s">
        <v>3645</v>
      </c>
      <c r="S6" s="306" t="s">
        <v>3646</v>
      </c>
      <c r="T6" s="306" t="s">
        <v>3647</v>
      </c>
    </row>
    <row r="8" spans="1:20" s="27" customFormat="1" ht="17.649999999999999">
      <c r="B8" s="28" t="s">
        <v>3648</v>
      </c>
    </row>
    <row r="10" spans="1:20" ht="13.9">
      <c r="A10" s="12"/>
      <c r="B10" s="12"/>
      <c r="C10" s="34" t="s">
        <v>3649</v>
      </c>
      <c r="D10" s="34"/>
      <c r="E10" s="33"/>
      <c r="F10" s="33"/>
      <c r="G10" s="33"/>
      <c r="H10" s="33"/>
      <c r="I10" s="33"/>
      <c r="J10" s="33"/>
      <c r="K10" s="33"/>
      <c r="L10" s="33"/>
      <c r="M10" s="33"/>
      <c r="N10" s="33"/>
      <c r="O10" s="33"/>
      <c r="P10" s="33"/>
      <c r="Q10" s="33"/>
      <c r="R10" s="33"/>
      <c r="S10" s="33"/>
      <c r="T10" s="33"/>
    </row>
    <row r="11" spans="1:20">
      <c r="E11" s="304"/>
      <c r="J11" s="139"/>
      <c r="K11" s="139"/>
      <c r="L11" s="139"/>
      <c r="M11" s="139"/>
      <c r="N11" s="139"/>
      <c r="O11" s="139"/>
      <c r="P11" s="139"/>
      <c r="Q11" s="139"/>
      <c r="R11" s="139"/>
      <c r="S11" s="139"/>
      <c r="T11" s="139"/>
    </row>
    <row r="12" spans="1:20">
      <c r="E12" s="304"/>
    </row>
    <row r="13" spans="1:20" ht="13.9">
      <c r="A13" s="12"/>
      <c r="B13" s="12"/>
      <c r="C13" s="34" t="s">
        <v>3650</v>
      </c>
      <c r="D13" s="34"/>
      <c r="E13" s="33"/>
      <c r="F13" s="33"/>
      <c r="G13" s="33"/>
      <c r="H13" s="33"/>
      <c r="I13" s="33"/>
      <c r="J13" s="33"/>
      <c r="K13" s="33"/>
      <c r="L13" s="33"/>
      <c r="M13" s="33"/>
      <c r="N13" s="33"/>
      <c r="O13" s="33"/>
      <c r="P13" s="33"/>
      <c r="Q13" s="33"/>
      <c r="R13" s="33"/>
      <c r="S13" s="33"/>
      <c r="T13" s="33"/>
    </row>
    <row r="14" spans="1:20" ht="14.25" customHeight="1">
      <c r="A14" s="7"/>
      <c r="B14" s="8"/>
      <c r="C14" s="8"/>
      <c r="D14" s="20" t="s">
        <v>3108</v>
      </c>
      <c r="E14" s="20" t="s">
        <v>3648</v>
      </c>
      <c r="F14" s="20" t="s">
        <v>3650</v>
      </c>
      <c r="G14" s="20" t="s">
        <v>3099</v>
      </c>
      <c r="H14" s="88"/>
      <c r="I14" s="88"/>
      <c r="J14" s="1324"/>
      <c r="K14" s="1324"/>
      <c r="L14" s="1324"/>
      <c r="M14" s="1324"/>
      <c r="N14" s="1210"/>
      <c r="O14" s="1210"/>
      <c r="P14" s="1210"/>
      <c r="Q14" s="1210"/>
      <c r="R14" s="1210"/>
      <c r="S14" s="1210"/>
      <c r="T14" s="1210"/>
    </row>
    <row r="15" spans="1:20" ht="14.25" customHeight="1">
      <c r="A15" s="7"/>
      <c r="B15" s="8"/>
      <c r="C15" s="8"/>
      <c r="D15" s="20" t="s">
        <v>3108</v>
      </c>
      <c r="E15" s="20" t="s">
        <v>3648</v>
      </c>
      <c r="F15" s="20" t="s">
        <v>3650</v>
      </c>
      <c r="G15" s="20" t="s">
        <v>3099</v>
      </c>
      <c r="H15" s="88"/>
      <c r="I15" s="88"/>
      <c r="J15" s="1324"/>
      <c r="K15" s="1324"/>
      <c r="L15" s="1324"/>
      <c r="M15" s="1324"/>
      <c r="N15" s="1210"/>
      <c r="O15" s="1210"/>
      <c r="P15" s="1210"/>
      <c r="Q15" s="1210"/>
      <c r="R15" s="1210"/>
      <c r="S15" s="1210"/>
      <c r="T15" s="1210"/>
    </row>
    <row r="16" spans="1:20" ht="14.25" customHeight="1">
      <c r="A16" s="7"/>
      <c r="B16" s="8"/>
      <c r="C16" s="8"/>
      <c r="D16" s="20" t="s">
        <v>3108</v>
      </c>
      <c r="E16" s="20" t="s">
        <v>3648</v>
      </c>
      <c r="F16" s="20" t="s">
        <v>3650</v>
      </c>
      <c r="G16" s="20" t="s">
        <v>3099</v>
      </c>
      <c r="H16" s="88"/>
      <c r="I16" s="88"/>
      <c r="J16" s="1324"/>
      <c r="K16" s="1324"/>
      <c r="L16" s="1324"/>
      <c r="M16" s="1324"/>
      <c r="N16" s="1210"/>
      <c r="O16" s="1210"/>
      <c r="P16" s="1210"/>
      <c r="Q16" s="1210"/>
      <c r="R16" s="1210"/>
      <c r="S16" s="1210"/>
      <c r="T16" s="1210"/>
    </row>
    <row r="17" spans="3:20" ht="14.25" customHeight="1">
      <c r="C17" s="8"/>
      <c r="D17" s="20" t="s">
        <v>3108</v>
      </c>
      <c r="E17" s="20" t="s">
        <v>3648</v>
      </c>
      <c r="F17" s="20" t="s">
        <v>3650</v>
      </c>
      <c r="G17" s="20" t="s">
        <v>3099</v>
      </c>
      <c r="H17" s="88"/>
      <c r="I17" s="88"/>
      <c r="J17" s="1324"/>
      <c r="K17" s="1324"/>
      <c r="L17" s="1324"/>
      <c r="M17" s="1324"/>
      <c r="N17" s="1210"/>
      <c r="O17" s="1210"/>
      <c r="P17" s="1210"/>
      <c r="Q17" s="1210"/>
      <c r="R17" s="1210"/>
      <c r="S17" s="1210"/>
      <c r="T17" s="1210"/>
    </row>
    <row r="18" spans="3:20" s="12" customFormat="1" ht="14.25" customHeight="1">
      <c r="C18" s="13"/>
      <c r="D18" s="20" t="s">
        <v>3108</v>
      </c>
      <c r="E18" s="20" t="s">
        <v>3648</v>
      </c>
      <c r="F18" s="20" t="s">
        <v>3650</v>
      </c>
      <c r="G18" s="20" t="s">
        <v>3099</v>
      </c>
      <c r="H18" s="88"/>
      <c r="I18" s="88"/>
      <c r="J18" s="1324"/>
      <c r="K18" s="1324"/>
      <c r="L18" s="1324"/>
      <c r="M18" s="1324"/>
      <c r="N18" s="1210"/>
      <c r="O18" s="1210"/>
      <c r="P18" s="1210"/>
      <c r="Q18" s="1210"/>
      <c r="R18" s="1210"/>
      <c r="S18" s="1210"/>
      <c r="T18" s="1210"/>
    </row>
    <row r="19" spans="3:20" s="12" customFormat="1" ht="14.25" customHeight="1">
      <c r="D19" s="20" t="s">
        <v>3108</v>
      </c>
      <c r="E19" s="20" t="s">
        <v>3648</v>
      </c>
      <c r="F19" s="20" t="s">
        <v>3650</v>
      </c>
      <c r="G19" s="20" t="s">
        <v>3099</v>
      </c>
      <c r="H19" s="88"/>
      <c r="I19" s="88"/>
      <c r="J19" s="1324"/>
      <c r="K19" s="1324"/>
      <c r="L19" s="1324"/>
      <c r="M19" s="1324"/>
      <c r="N19" s="1210"/>
      <c r="O19" s="1210"/>
      <c r="P19" s="1210"/>
      <c r="Q19" s="1210"/>
      <c r="R19" s="1210"/>
      <c r="S19" s="1210"/>
      <c r="T19" s="1210"/>
    </row>
    <row r="20" spans="3:20" s="12" customFormat="1" ht="14.25" customHeight="1">
      <c r="D20" s="20" t="s">
        <v>3108</v>
      </c>
      <c r="E20" s="20" t="s">
        <v>3648</v>
      </c>
      <c r="F20" s="20" t="s">
        <v>3650</v>
      </c>
      <c r="G20" s="20" t="s">
        <v>3099</v>
      </c>
      <c r="H20" s="88"/>
      <c r="I20" s="88"/>
      <c r="J20" s="1324"/>
      <c r="K20" s="1324"/>
      <c r="L20" s="1324"/>
      <c r="M20" s="1324"/>
      <c r="N20" s="1210"/>
      <c r="O20" s="1210"/>
      <c r="P20" s="1210"/>
      <c r="Q20" s="1210"/>
      <c r="R20" s="1210"/>
      <c r="S20" s="1210"/>
      <c r="T20" s="1210"/>
    </row>
    <row r="21" spans="3:20" s="12" customFormat="1" ht="14.25" customHeight="1">
      <c r="D21" s="20" t="s">
        <v>3108</v>
      </c>
      <c r="E21" s="20" t="s">
        <v>3648</v>
      </c>
      <c r="F21" s="20" t="s">
        <v>3650</v>
      </c>
      <c r="G21" s="20" t="s">
        <v>3099</v>
      </c>
      <c r="H21" s="88"/>
      <c r="I21" s="88"/>
      <c r="J21" s="1324"/>
      <c r="K21" s="1324"/>
      <c r="L21" s="1324"/>
      <c r="M21" s="1324"/>
      <c r="N21" s="1210"/>
      <c r="O21" s="1210"/>
      <c r="P21" s="1210"/>
      <c r="Q21" s="1210"/>
      <c r="R21" s="1210"/>
      <c r="S21" s="1210"/>
      <c r="T21" s="1210"/>
    </row>
    <row r="22" spans="3:20" ht="14.25" customHeight="1">
      <c r="C22" s="8"/>
      <c r="D22" s="20" t="s">
        <v>3108</v>
      </c>
      <c r="E22" s="20" t="s">
        <v>3648</v>
      </c>
      <c r="F22" s="20" t="s">
        <v>3650</v>
      </c>
      <c r="G22" s="20" t="s">
        <v>3099</v>
      </c>
      <c r="H22" s="88"/>
      <c r="I22" s="88"/>
      <c r="J22" s="1324"/>
      <c r="K22" s="1324"/>
      <c r="L22" s="1324"/>
      <c r="M22" s="1324"/>
      <c r="N22" s="1210"/>
      <c r="O22" s="1210"/>
      <c r="P22" s="1210"/>
      <c r="Q22" s="1210"/>
      <c r="R22" s="1210"/>
      <c r="S22" s="1210"/>
      <c r="T22" s="1210"/>
    </row>
    <row r="23" spans="3:20" ht="14.25" customHeight="1">
      <c r="C23" s="8"/>
      <c r="D23" s="20" t="s">
        <v>3108</v>
      </c>
      <c r="E23" s="20" t="s">
        <v>3648</v>
      </c>
      <c r="F23" s="20" t="s">
        <v>3650</v>
      </c>
      <c r="G23" s="20" t="s">
        <v>3099</v>
      </c>
      <c r="H23" s="88"/>
      <c r="I23" s="88"/>
      <c r="J23" s="1324"/>
      <c r="K23" s="1324"/>
      <c r="L23" s="1324"/>
      <c r="M23" s="1324"/>
      <c r="N23" s="1210"/>
      <c r="O23" s="1210"/>
      <c r="P23" s="1210"/>
      <c r="Q23" s="1210"/>
      <c r="R23" s="1210"/>
      <c r="S23" s="1210"/>
      <c r="T23" s="1210"/>
    </row>
    <row r="24" spans="3:20" ht="14.25" customHeight="1">
      <c r="C24" s="8"/>
      <c r="D24" s="20" t="s">
        <v>3108</v>
      </c>
      <c r="E24" s="20" t="s">
        <v>3648</v>
      </c>
      <c r="F24" s="20" t="s">
        <v>3650</v>
      </c>
      <c r="G24" s="20" t="s">
        <v>3099</v>
      </c>
      <c r="H24" s="88"/>
      <c r="I24" s="88"/>
      <c r="J24" s="1324"/>
      <c r="K24" s="1324"/>
      <c r="L24" s="1324"/>
      <c r="M24" s="1324"/>
      <c r="N24" s="1210"/>
      <c r="O24" s="1210"/>
      <c r="P24" s="1210"/>
      <c r="Q24" s="1210"/>
      <c r="R24" s="1210"/>
      <c r="S24" s="1210"/>
      <c r="T24" s="1210"/>
    </row>
    <row r="25" spans="3:20" ht="14.25" customHeight="1">
      <c r="C25" s="8"/>
      <c r="D25" s="20" t="s">
        <v>3108</v>
      </c>
      <c r="E25" s="20" t="s">
        <v>3648</v>
      </c>
      <c r="F25" s="20" t="s">
        <v>3650</v>
      </c>
      <c r="G25" s="20" t="s">
        <v>3099</v>
      </c>
      <c r="H25" s="88"/>
      <c r="I25" s="88"/>
      <c r="J25" s="1324"/>
      <c r="K25" s="1324"/>
      <c r="L25" s="1324"/>
      <c r="M25" s="1324"/>
      <c r="N25" s="1210"/>
      <c r="O25" s="1210"/>
      <c r="P25" s="1210"/>
      <c r="Q25" s="1210"/>
      <c r="R25" s="1210"/>
      <c r="S25" s="1210"/>
      <c r="T25" s="1210"/>
    </row>
    <row r="26" spans="3:20" s="12" customFormat="1" ht="14.25" customHeight="1">
      <c r="C26" s="13"/>
      <c r="D26" s="20" t="s">
        <v>3108</v>
      </c>
      <c r="E26" s="20" t="s">
        <v>3648</v>
      </c>
      <c r="F26" s="20" t="s">
        <v>3650</v>
      </c>
      <c r="G26" s="20" t="s">
        <v>3099</v>
      </c>
      <c r="H26" s="88"/>
      <c r="I26" s="88"/>
      <c r="J26" s="1324"/>
      <c r="K26" s="1324"/>
      <c r="L26" s="1324"/>
      <c r="M26" s="1324"/>
      <c r="N26" s="1210"/>
      <c r="O26" s="1210"/>
      <c r="P26" s="1210"/>
      <c r="Q26" s="1210"/>
      <c r="R26" s="1210"/>
      <c r="S26" s="1210"/>
      <c r="T26" s="1210"/>
    </row>
    <row r="27" spans="3:20" s="12" customFormat="1" ht="14.25" customHeight="1">
      <c r="D27" s="20" t="s">
        <v>3108</v>
      </c>
      <c r="E27" s="20" t="s">
        <v>3648</v>
      </c>
      <c r="F27" s="20" t="s">
        <v>3650</v>
      </c>
      <c r="G27" s="20" t="s">
        <v>3099</v>
      </c>
      <c r="H27" s="88"/>
      <c r="I27" s="88"/>
      <c r="J27" s="1324"/>
      <c r="K27" s="1324"/>
      <c r="L27" s="1324"/>
      <c r="M27" s="1324"/>
      <c r="N27" s="1210"/>
      <c r="O27" s="1210"/>
      <c r="P27" s="1210"/>
      <c r="Q27" s="1210"/>
      <c r="R27" s="1210"/>
      <c r="S27" s="1210"/>
      <c r="T27" s="1210"/>
    </row>
    <row r="28" spans="3:20" s="12" customFormat="1" ht="14.25" customHeight="1">
      <c r="D28" s="20" t="s">
        <v>3108</v>
      </c>
      <c r="E28" s="20" t="s">
        <v>3648</v>
      </c>
      <c r="F28" s="20" t="s">
        <v>3650</v>
      </c>
      <c r="G28" s="20" t="s">
        <v>3099</v>
      </c>
      <c r="H28" s="88"/>
      <c r="I28" s="88"/>
      <c r="J28" s="1324"/>
      <c r="K28" s="1324"/>
      <c r="L28" s="1324"/>
      <c r="M28" s="1324"/>
      <c r="N28" s="1210"/>
      <c r="O28" s="1210"/>
      <c r="P28" s="1210"/>
      <c r="Q28" s="1210"/>
      <c r="R28" s="1210"/>
      <c r="S28" s="1210"/>
      <c r="T28" s="1210"/>
    </row>
    <row r="29" spans="3:20" s="12" customFormat="1" ht="14.25" customHeight="1">
      <c r="D29" s="20" t="s">
        <v>3108</v>
      </c>
      <c r="E29" s="20" t="s">
        <v>3648</v>
      </c>
      <c r="F29" s="20" t="s">
        <v>3650</v>
      </c>
      <c r="G29" s="20" t="s">
        <v>3099</v>
      </c>
      <c r="H29" s="88"/>
      <c r="I29" s="88"/>
      <c r="J29" s="1324"/>
      <c r="K29" s="1324"/>
      <c r="L29" s="1324"/>
      <c r="M29" s="1324"/>
      <c r="N29" s="1210"/>
      <c r="O29" s="1210"/>
      <c r="P29" s="1210"/>
      <c r="Q29" s="1210"/>
      <c r="R29" s="1210"/>
      <c r="S29" s="1210"/>
      <c r="T29" s="1210"/>
    </row>
    <row r="30" spans="3:20" ht="14.25" customHeight="1">
      <c r="C30" s="8"/>
      <c r="D30" s="20" t="s">
        <v>3108</v>
      </c>
      <c r="E30" s="20" t="s">
        <v>3648</v>
      </c>
      <c r="F30" s="20" t="s">
        <v>3650</v>
      </c>
      <c r="G30" s="20" t="s">
        <v>3099</v>
      </c>
      <c r="H30" s="88"/>
      <c r="I30" s="88"/>
      <c r="J30" s="1324"/>
      <c r="K30" s="1324"/>
      <c r="L30" s="1324"/>
      <c r="M30" s="1324"/>
      <c r="N30" s="1210"/>
      <c r="O30" s="1210"/>
      <c r="P30" s="1210"/>
      <c r="Q30" s="1210"/>
      <c r="R30" s="1210"/>
      <c r="S30" s="1210"/>
      <c r="T30" s="1210"/>
    </row>
    <row r="31" spans="3:20" ht="14.25" customHeight="1">
      <c r="C31" s="8"/>
      <c r="D31" s="20" t="s">
        <v>3108</v>
      </c>
      <c r="E31" s="20" t="s">
        <v>3648</v>
      </c>
      <c r="F31" s="20" t="s">
        <v>3650</v>
      </c>
      <c r="G31" s="20" t="s">
        <v>3099</v>
      </c>
      <c r="H31" s="88"/>
      <c r="I31" s="88"/>
      <c r="J31" s="1324"/>
      <c r="K31" s="1324"/>
      <c r="L31" s="1324"/>
      <c r="M31" s="1324"/>
      <c r="N31" s="1210"/>
      <c r="O31" s="1210"/>
      <c r="P31" s="1210"/>
      <c r="Q31" s="1210"/>
      <c r="R31" s="1210"/>
      <c r="S31" s="1210"/>
      <c r="T31" s="1210"/>
    </row>
    <row r="32" spans="3:20" ht="14.25" customHeight="1">
      <c r="C32" s="8"/>
      <c r="D32" s="20" t="s">
        <v>3108</v>
      </c>
      <c r="E32" s="20" t="s">
        <v>3648</v>
      </c>
      <c r="F32" s="20" t="s">
        <v>3650</v>
      </c>
      <c r="G32" s="20" t="s">
        <v>3099</v>
      </c>
      <c r="H32" s="88"/>
      <c r="I32" s="88"/>
      <c r="J32" s="1324"/>
      <c r="K32" s="1324"/>
      <c r="L32" s="1324"/>
      <c r="M32" s="1324"/>
      <c r="N32" s="1210"/>
      <c r="O32" s="1210"/>
      <c r="P32" s="1210"/>
      <c r="Q32" s="1210"/>
      <c r="R32" s="1210"/>
      <c r="S32" s="1210"/>
      <c r="T32" s="1210"/>
    </row>
    <row r="33" spans="3:20" ht="14.25" customHeight="1">
      <c r="C33" s="8"/>
      <c r="D33" s="20" t="s">
        <v>3108</v>
      </c>
      <c r="E33" s="20" t="s">
        <v>3648</v>
      </c>
      <c r="F33" s="20" t="s">
        <v>3650</v>
      </c>
      <c r="G33" s="20" t="s">
        <v>3099</v>
      </c>
      <c r="H33" s="88"/>
      <c r="I33" s="88"/>
      <c r="J33" s="1324"/>
      <c r="K33" s="1324"/>
      <c r="L33" s="1324"/>
      <c r="M33" s="1324"/>
      <c r="N33" s="1210"/>
      <c r="O33" s="1210"/>
      <c r="P33" s="1210"/>
      <c r="Q33" s="1210"/>
      <c r="R33" s="1210"/>
      <c r="S33" s="1210"/>
      <c r="T33" s="1210"/>
    </row>
    <row r="34" spans="3:20" s="12" customFormat="1" ht="14.25" customHeight="1">
      <c r="C34" s="13"/>
      <c r="D34" s="20" t="s">
        <v>3108</v>
      </c>
      <c r="E34" s="20" t="s">
        <v>3648</v>
      </c>
      <c r="F34" s="20" t="s">
        <v>3650</v>
      </c>
      <c r="G34" s="20" t="s">
        <v>3099</v>
      </c>
      <c r="H34" s="88"/>
      <c r="I34" s="88"/>
      <c r="J34" s="1324"/>
      <c r="K34" s="1324"/>
      <c r="L34" s="1324"/>
      <c r="M34" s="1324"/>
      <c r="N34" s="1210"/>
      <c r="O34" s="1210"/>
      <c r="P34" s="1210"/>
      <c r="Q34" s="1210"/>
      <c r="R34" s="1210"/>
      <c r="S34" s="1210"/>
      <c r="T34" s="1210"/>
    </row>
    <row r="35" spans="3:20" s="12" customFormat="1" ht="14.25" customHeight="1">
      <c r="D35" s="20" t="s">
        <v>3108</v>
      </c>
      <c r="E35" s="20" t="s">
        <v>3648</v>
      </c>
      <c r="F35" s="20" t="s">
        <v>3650</v>
      </c>
      <c r="G35" s="20" t="s">
        <v>3099</v>
      </c>
      <c r="H35" s="88"/>
      <c r="I35" s="88"/>
      <c r="J35" s="1324"/>
      <c r="K35" s="1324"/>
      <c r="L35" s="1324"/>
      <c r="M35" s="1324"/>
      <c r="N35" s="1210"/>
      <c r="O35" s="1210"/>
      <c r="P35" s="1210"/>
      <c r="Q35" s="1210"/>
      <c r="R35" s="1210"/>
      <c r="S35" s="1210"/>
      <c r="T35" s="1210"/>
    </row>
    <row r="36" spans="3:20" s="12" customFormat="1" ht="14.25" customHeight="1">
      <c r="D36" s="20" t="s">
        <v>3108</v>
      </c>
      <c r="E36" s="20" t="s">
        <v>3648</v>
      </c>
      <c r="F36" s="20" t="s">
        <v>3650</v>
      </c>
      <c r="G36" s="20" t="s">
        <v>3099</v>
      </c>
      <c r="H36" s="88"/>
      <c r="I36" s="88"/>
      <c r="J36" s="1324"/>
      <c r="K36" s="1324"/>
      <c r="L36" s="1324"/>
      <c r="M36" s="1324"/>
      <c r="N36" s="1210"/>
      <c r="O36" s="1210"/>
      <c r="P36" s="1210"/>
      <c r="Q36" s="1210"/>
      <c r="R36" s="1210"/>
      <c r="S36" s="1210"/>
      <c r="T36" s="1210"/>
    </row>
    <row r="37" spans="3:20" s="12" customFormat="1" ht="14.25" customHeight="1">
      <c r="D37" s="20" t="s">
        <v>3108</v>
      </c>
      <c r="E37" s="20" t="s">
        <v>3648</v>
      </c>
      <c r="F37" s="20" t="s">
        <v>3650</v>
      </c>
      <c r="G37" s="20" t="s">
        <v>3099</v>
      </c>
      <c r="H37" s="88"/>
      <c r="I37" s="88"/>
      <c r="J37" s="1324"/>
      <c r="K37" s="1324"/>
      <c r="L37" s="1324"/>
      <c r="M37" s="1324"/>
      <c r="N37" s="1210"/>
      <c r="O37" s="1210"/>
      <c r="P37" s="1210"/>
      <c r="Q37" s="1210"/>
      <c r="R37" s="1210"/>
      <c r="S37" s="1210"/>
      <c r="T37" s="1210"/>
    </row>
    <row r="38" spans="3:20" ht="14.25" customHeight="1">
      <c r="C38" s="8"/>
      <c r="D38" s="20" t="s">
        <v>3108</v>
      </c>
      <c r="E38" s="20" t="s">
        <v>3648</v>
      </c>
      <c r="F38" s="20" t="s">
        <v>3650</v>
      </c>
      <c r="G38" s="20" t="s">
        <v>3099</v>
      </c>
      <c r="H38" s="88"/>
      <c r="I38" s="88"/>
      <c r="J38" s="1324"/>
      <c r="K38" s="1324"/>
      <c r="L38" s="1324"/>
      <c r="M38" s="1324"/>
      <c r="N38" s="1210"/>
      <c r="O38" s="1210"/>
      <c r="P38" s="1210"/>
      <c r="Q38" s="1210"/>
      <c r="R38" s="1210"/>
      <c r="S38" s="1210"/>
      <c r="T38" s="1210"/>
    </row>
    <row r="39" spans="3:20" ht="13.5" customHeight="1">
      <c r="C39" s="8"/>
      <c r="D39" s="20" t="s">
        <v>3108</v>
      </c>
      <c r="E39" s="20" t="s">
        <v>3648</v>
      </c>
      <c r="F39" s="20" t="s">
        <v>3650</v>
      </c>
      <c r="G39" s="20" t="s">
        <v>3099</v>
      </c>
      <c r="H39" s="88"/>
      <c r="I39" s="88"/>
      <c r="J39" s="1324"/>
      <c r="K39" s="1324"/>
      <c r="L39" s="1324"/>
      <c r="M39" s="1324"/>
      <c r="N39" s="1210"/>
      <c r="O39" s="1210"/>
      <c r="P39" s="1210"/>
      <c r="Q39" s="1210"/>
      <c r="R39" s="1210"/>
      <c r="S39" s="1210"/>
      <c r="T39" s="1210"/>
    </row>
    <row r="40" spans="3:20" ht="14.25" customHeight="1">
      <c r="C40" s="8"/>
      <c r="D40" s="20" t="s">
        <v>3108</v>
      </c>
      <c r="E40" s="20" t="s">
        <v>3648</v>
      </c>
      <c r="F40" s="20" t="s">
        <v>3650</v>
      </c>
      <c r="G40" s="20" t="s">
        <v>3099</v>
      </c>
      <c r="H40" s="88"/>
      <c r="I40" s="88"/>
      <c r="J40" s="1324"/>
      <c r="K40" s="1324"/>
      <c r="L40" s="1324"/>
      <c r="M40" s="1324"/>
      <c r="N40" s="1210"/>
      <c r="O40" s="1210"/>
      <c r="P40" s="1210"/>
      <c r="Q40" s="1210"/>
      <c r="R40" s="1210"/>
      <c r="S40" s="1210"/>
      <c r="T40" s="1210"/>
    </row>
    <row r="41" spans="3:20" ht="14.25" customHeight="1">
      <c r="C41" s="8"/>
      <c r="D41" s="20" t="s">
        <v>3108</v>
      </c>
      <c r="E41" s="20" t="s">
        <v>3648</v>
      </c>
      <c r="F41" s="20" t="s">
        <v>3650</v>
      </c>
      <c r="G41" s="20" t="s">
        <v>3099</v>
      </c>
      <c r="H41" s="88"/>
      <c r="I41" s="88"/>
      <c r="J41" s="1324"/>
      <c r="K41" s="1324"/>
      <c r="L41" s="1324"/>
      <c r="M41" s="1324"/>
      <c r="N41" s="1210"/>
      <c r="O41" s="1210"/>
      <c r="P41" s="1210"/>
      <c r="Q41" s="1210"/>
      <c r="R41" s="1210"/>
      <c r="S41" s="1210"/>
      <c r="T41" s="1210"/>
    </row>
    <row r="42" spans="3:20" s="12" customFormat="1" ht="14.25" customHeight="1">
      <c r="C42" s="13"/>
      <c r="D42" s="20" t="s">
        <v>3108</v>
      </c>
      <c r="E42" s="20" t="s">
        <v>3648</v>
      </c>
      <c r="F42" s="20" t="s">
        <v>3650</v>
      </c>
      <c r="G42" s="20" t="s">
        <v>3099</v>
      </c>
      <c r="H42" s="88"/>
      <c r="I42" s="88"/>
      <c r="J42" s="1324"/>
      <c r="K42" s="1324"/>
      <c r="L42" s="1324"/>
      <c r="M42" s="1324"/>
      <c r="N42" s="1210"/>
      <c r="O42" s="1210"/>
      <c r="P42" s="1210"/>
      <c r="Q42" s="1210"/>
      <c r="R42" s="1210"/>
      <c r="S42" s="1210"/>
      <c r="T42" s="1210"/>
    </row>
    <row r="43" spans="3:20" s="12" customFormat="1" ht="13.5" customHeight="1">
      <c r="D43" s="20" t="s">
        <v>3108</v>
      </c>
      <c r="E43" s="20" t="s">
        <v>3648</v>
      </c>
      <c r="F43" s="20" t="s">
        <v>3650</v>
      </c>
      <c r="G43" s="20" t="s">
        <v>3099</v>
      </c>
      <c r="H43" s="88"/>
      <c r="I43" s="88"/>
      <c r="J43" s="1324"/>
      <c r="K43" s="1324"/>
      <c r="L43" s="1324"/>
      <c r="M43" s="1324"/>
      <c r="N43" s="1210"/>
      <c r="O43" s="1210"/>
      <c r="P43" s="1210"/>
      <c r="Q43" s="1210"/>
      <c r="R43" s="1210"/>
      <c r="S43" s="1210"/>
      <c r="T43" s="1210"/>
    </row>
    <row r="44" spans="3:20" s="12" customFormat="1" ht="14.25" customHeight="1">
      <c r="D44" s="20" t="s">
        <v>3108</v>
      </c>
      <c r="E44" s="20" t="s">
        <v>3648</v>
      </c>
      <c r="F44" s="20" t="s">
        <v>3650</v>
      </c>
      <c r="G44" s="20" t="s">
        <v>3099</v>
      </c>
      <c r="H44" s="88"/>
      <c r="I44" s="88"/>
      <c r="J44" s="1324"/>
      <c r="K44" s="1324"/>
      <c r="L44" s="1324"/>
      <c r="M44" s="1324"/>
      <c r="N44" s="1210"/>
      <c r="O44" s="1210"/>
      <c r="P44" s="1210"/>
      <c r="Q44" s="1210"/>
      <c r="R44" s="1210"/>
      <c r="S44" s="1210"/>
      <c r="T44" s="1210"/>
    </row>
    <row r="45" spans="3:20" ht="14.25" customHeight="1">
      <c r="C45" s="8"/>
      <c r="D45" s="20" t="s">
        <v>3108</v>
      </c>
      <c r="E45" s="20" t="s">
        <v>3648</v>
      </c>
      <c r="F45" s="20" t="s">
        <v>3650</v>
      </c>
      <c r="G45" s="20" t="s">
        <v>3099</v>
      </c>
      <c r="H45" s="88"/>
      <c r="I45" s="88"/>
      <c r="J45" s="1324"/>
      <c r="K45" s="1324"/>
      <c r="L45" s="1324"/>
      <c r="M45" s="1324"/>
      <c r="N45" s="1210"/>
      <c r="O45" s="1210"/>
      <c r="P45" s="1210"/>
      <c r="Q45" s="1210"/>
      <c r="R45" s="1210"/>
      <c r="S45" s="1210"/>
      <c r="T45" s="1210"/>
    </row>
    <row r="46" spans="3:20" ht="14.25" customHeight="1">
      <c r="C46" s="8"/>
      <c r="D46" s="20" t="s">
        <v>3108</v>
      </c>
      <c r="E46" s="20" t="s">
        <v>3648</v>
      </c>
      <c r="F46" s="20" t="s">
        <v>3650</v>
      </c>
      <c r="G46" s="20" t="s">
        <v>3099</v>
      </c>
      <c r="H46" s="88"/>
      <c r="I46" s="88"/>
      <c r="J46" s="1324"/>
      <c r="K46" s="1324"/>
      <c r="L46" s="1324"/>
      <c r="M46" s="1324"/>
      <c r="N46" s="1210"/>
      <c r="O46" s="1210"/>
      <c r="P46" s="1210"/>
      <c r="Q46" s="1210"/>
      <c r="R46" s="1210"/>
      <c r="S46" s="1210"/>
      <c r="T46" s="1210"/>
    </row>
    <row r="47" spans="3:20" ht="14.25" customHeight="1">
      <c r="C47" s="8"/>
      <c r="D47" s="20" t="s">
        <v>3108</v>
      </c>
      <c r="E47" s="20" t="s">
        <v>3648</v>
      </c>
      <c r="F47" s="20" t="s">
        <v>3650</v>
      </c>
      <c r="G47" s="20" t="s">
        <v>3099</v>
      </c>
      <c r="H47" s="88"/>
      <c r="I47" s="88"/>
      <c r="J47" s="1324"/>
      <c r="K47" s="1324"/>
      <c r="L47" s="1324"/>
      <c r="M47" s="1324"/>
      <c r="N47" s="1210"/>
      <c r="O47" s="1210"/>
      <c r="P47" s="1210"/>
      <c r="Q47" s="1210"/>
      <c r="R47" s="1210"/>
      <c r="S47" s="1210"/>
      <c r="T47" s="1210"/>
    </row>
    <row r="48" spans="3:20" ht="14.25" customHeight="1">
      <c r="C48" s="8"/>
      <c r="D48" s="20" t="s">
        <v>3108</v>
      </c>
      <c r="E48" s="20" t="s">
        <v>3648</v>
      </c>
      <c r="F48" s="20" t="s">
        <v>3650</v>
      </c>
      <c r="G48" s="20" t="s">
        <v>3099</v>
      </c>
      <c r="H48" s="88"/>
      <c r="I48" s="88"/>
      <c r="J48" s="1324"/>
      <c r="K48" s="1324"/>
      <c r="L48" s="1324"/>
      <c r="M48" s="1324"/>
      <c r="N48" s="1210"/>
      <c r="O48" s="1210"/>
      <c r="P48" s="1210"/>
      <c r="Q48" s="1210"/>
      <c r="R48" s="1210"/>
      <c r="S48" s="1210"/>
      <c r="T48" s="1210"/>
    </row>
    <row r="50" spans="2:49" ht="13.9">
      <c r="B50" s="12"/>
      <c r="C50" s="34" t="s">
        <v>3651</v>
      </c>
      <c r="D50" s="34"/>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row>
    <row r="52" spans="2:49" ht="14.25">
      <c r="D52" s="20" t="s">
        <v>3108</v>
      </c>
      <c r="E52" s="20" t="s">
        <v>3648</v>
      </c>
      <c r="F52" s="303" t="s">
        <v>3651</v>
      </c>
      <c r="G52" s="303" t="s">
        <v>3652</v>
      </c>
      <c r="I52" s="88"/>
      <c r="J52" s="1324"/>
    </row>
    <row r="53" spans="2:49" ht="14.25">
      <c r="D53" s="20" t="s">
        <v>3108</v>
      </c>
      <c r="E53" s="20" t="s">
        <v>3648</v>
      </c>
      <c r="F53" s="303" t="s">
        <v>3651</v>
      </c>
      <c r="G53" s="303" t="s">
        <v>3652</v>
      </c>
      <c r="I53" s="88"/>
      <c r="J53" s="1324"/>
    </row>
    <row r="54" spans="2:49" ht="14.25">
      <c r="D54" s="20" t="s">
        <v>3108</v>
      </c>
      <c r="E54" s="20" t="s">
        <v>3648</v>
      </c>
      <c r="F54" s="303" t="s">
        <v>3651</v>
      </c>
      <c r="G54" s="303" t="s">
        <v>3652</v>
      </c>
      <c r="I54" s="88"/>
      <c r="J54" s="1324"/>
    </row>
    <row r="55" spans="2:49" ht="14.25">
      <c r="D55" s="20" t="s">
        <v>3108</v>
      </c>
      <c r="E55" s="20" t="s">
        <v>3648</v>
      </c>
      <c r="F55" s="303" t="s">
        <v>3651</v>
      </c>
      <c r="G55" s="303" t="s">
        <v>3652</v>
      </c>
      <c r="I55" s="88"/>
      <c r="J55" s="1324"/>
    </row>
    <row r="57" spans="2:49" s="27" customFormat="1" ht="17.649999999999999">
      <c r="B57" s="28" t="s">
        <v>1807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4AE5-215E-4D7E-BFF5-5EE15AE452EE}">
  <sheetPr codeName="Sheet72">
    <tabColor theme="7"/>
    <pageSetUpPr autoPageBreaks="0"/>
  </sheetPr>
  <dimension ref="A1:AZ26"/>
  <sheetViews>
    <sheetView zoomScale="70" zoomScaleNormal="70" workbookViewId="0">
      <pane ySplit="6" topLeftCell="A18" activePane="bottomLeft" state="frozen"/>
      <selection pane="bottomLeft" activeCell="G11" sqref="G11"/>
      <selection activeCell="G59" sqref="G59"/>
    </sheetView>
  </sheetViews>
  <sheetFormatPr defaultColWidth="0" defaultRowHeight="13.5"/>
  <cols>
    <col min="1" max="1" width="14.42578125" style="11" customWidth="1"/>
    <col min="2" max="3" width="1.5703125" style="11" customWidth="1"/>
    <col min="4" max="4" width="39.5703125" style="11" customWidth="1"/>
    <col min="5" max="5" width="30.5703125" style="11" customWidth="1"/>
    <col min="6" max="6" width="8.5703125" style="11" customWidth="1"/>
    <col min="7" max="7" width="21.42578125" style="11" bestFit="1" customWidth="1"/>
    <col min="8" max="11" width="14" style="11" customWidth="1"/>
    <col min="12" max="15" width="1.42578125" style="11" customWidth="1"/>
    <col min="16" max="16" width="1.5703125" style="443" customWidth="1"/>
    <col min="17" max="17" width="5" style="443" hidden="1" customWidth="1"/>
    <col min="18" max="23" width="0" style="443" hidden="1" customWidth="1"/>
    <col min="24" max="24" width="5" style="443" hidden="1" customWidth="1"/>
    <col min="25" max="27" width="0" style="443" hidden="1" customWidth="1"/>
    <col min="28" max="28" width="5" style="443" hidden="1" customWidth="1"/>
    <col min="29" max="34" width="0" style="443" hidden="1" customWidth="1"/>
    <col min="35" max="36" width="5" style="443" hidden="1" customWidth="1"/>
    <col min="37" max="39" width="0" style="443" hidden="1" customWidth="1"/>
    <col min="40" max="40" width="5" style="443" hidden="1" customWidth="1"/>
    <col min="41" max="43" width="0" style="443" hidden="1" customWidth="1"/>
    <col min="44" max="44" width="5" style="443" hidden="1" customWidth="1"/>
    <col min="45" max="50" width="0" style="443" hidden="1" customWidth="1"/>
    <col min="51" max="52" width="5" style="443" hidden="1" customWidth="1"/>
    <col min="53" max="16384" width="14" style="443" hidden="1"/>
  </cols>
  <sheetData>
    <row r="1" spans="1:11" s="441" customFormat="1" ht="25.15">
      <c r="A1" s="62" t="s">
        <v>1619</v>
      </c>
      <c r="B1" s="3"/>
      <c r="C1" s="2"/>
      <c r="D1" s="2"/>
      <c r="E1" s="4"/>
      <c r="F1" s="2"/>
      <c r="G1" s="2"/>
      <c r="H1" s="2"/>
      <c r="I1" s="2"/>
      <c r="J1" s="2"/>
      <c r="K1" s="2"/>
    </row>
    <row r="2" spans="1:11" s="441" customFormat="1" ht="25.15">
      <c r="A2" s="4" t="str">
        <f>Cover!$E$13</f>
        <v>Master</v>
      </c>
      <c r="B2" s="3"/>
      <c r="C2" s="2"/>
      <c r="D2" s="2"/>
      <c r="E2" s="2"/>
      <c r="F2" s="2"/>
      <c r="G2" s="2"/>
      <c r="H2" s="2"/>
      <c r="I2" s="2"/>
      <c r="J2" s="2"/>
      <c r="K2" s="2"/>
    </row>
    <row r="3" spans="1:11" s="441" customFormat="1" ht="25.15">
      <c r="A3" s="4">
        <f>Cover!$E$15</f>
        <v>2026</v>
      </c>
      <c r="B3" s="4"/>
      <c r="C3" s="4"/>
      <c r="D3" s="2"/>
      <c r="E3" s="2"/>
      <c r="F3" s="2"/>
      <c r="G3" s="2"/>
      <c r="H3" s="2"/>
      <c r="I3" s="2"/>
      <c r="J3" s="2"/>
      <c r="K3" s="2"/>
    </row>
    <row r="4" spans="1:11" s="442" customFormat="1" ht="25.5" thickBot="1">
      <c r="A4" s="1305" t="s">
        <v>3653</v>
      </c>
      <c r="B4" s="6"/>
      <c r="C4" s="5"/>
      <c r="D4" s="5"/>
      <c r="E4" s="5"/>
      <c r="F4" s="5"/>
      <c r="G4" s="5"/>
      <c r="H4" s="5"/>
      <c r="I4" s="5"/>
      <c r="J4" s="5"/>
      <c r="K4" s="5"/>
    </row>
    <row r="5" spans="1:11" ht="15">
      <c r="A5" s="7"/>
      <c r="B5" s="8"/>
      <c r="C5" s="8"/>
      <c r="D5" s="9"/>
      <c r="E5" s="10"/>
      <c r="F5" s="10"/>
      <c r="G5" s="10"/>
      <c r="H5" s="10"/>
      <c r="I5" s="10"/>
      <c r="J5" s="10"/>
      <c r="K5" s="10"/>
    </row>
    <row r="6" spans="1:11" s="444" customFormat="1" ht="45">
      <c r="A6" s="23"/>
      <c r="B6" s="451"/>
      <c r="C6" s="451"/>
      <c r="D6" s="452" t="s">
        <v>1809</v>
      </c>
      <c r="E6" s="451" t="s">
        <v>406</v>
      </c>
      <c r="F6" s="23" t="s">
        <v>176</v>
      </c>
      <c r="G6" s="782" t="s">
        <v>3654</v>
      </c>
      <c r="H6" s="782" t="s">
        <v>3655</v>
      </c>
      <c r="I6" s="782" t="s">
        <v>3656</v>
      </c>
      <c r="J6" s="782" t="s">
        <v>3657</v>
      </c>
      <c r="K6" s="782" t="s">
        <v>3658</v>
      </c>
    </row>
    <row r="8" spans="1:11" ht="17.649999999999999">
      <c r="A8" s="28" t="s">
        <v>3659</v>
      </c>
      <c r="B8" s="27"/>
      <c r="C8" s="27"/>
      <c r="D8" s="27"/>
      <c r="E8" s="27"/>
      <c r="F8" s="27"/>
      <c r="G8" s="27"/>
      <c r="H8" s="27"/>
      <c r="I8" s="27"/>
      <c r="J8" s="27"/>
      <c r="K8" s="27"/>
    </row>
    <row r="10" spans="1:11" s="33" customFormat="1" ht="13.9">
      <c r="A10" s="12"/>
      <c r="B10" s="12"/>
      <c r="C10" s="34" t="s">
        <v>3660</v>
      </c>
    </row>
    <row r="11" spans="1:11">
      <c r="D11" s="20" t="s">
        <v>3661</v>
      </c>
      <c r="E11" s="11" t="s">
        <v>3662</v>
      </c>
      <c r="F11" s="20" t="s">
        <v>3099</v>
      </c>
      <c r="G11" s="892"/>
    </row>
    <row r="12" spans="1:11">
      <c r="D12" s="20" t="s">
        <v>3661</v>
      </c>
      <c r="E12" s="11" t="s">
        <v>3663</v>
      </c>
      <c r="F12" s="20" t="s">
        <v>3099</v>
      </c>
      <c r="G12" s="892"/>
    </row>
    <row r="13" spans="1:11" ht="14.25" customHeight="1">
      <c r="D13" s="20" t="s">
        <v>3661</v>
      </c>
      <c r="E13" s="11" t="s">
        <v>3664</v>
      </c>
      <c r="F13" s="20" t="s">
        <v>3099</v>
      </c>
      <c r="G13" s="892"/>
    </row>
    <row r="14" spans="1:11" ht="14.25" customHeight="1">
      <c r="D14" s="20" t="s">
        <v>3661</v>
      </c>
      <c r="E14" s="11" t="s">
        <v>3665</v>
      </c>
      <c r="F14" s="20" t="s">
        <v>3099</v>
      </c>
      <c r="G14" s="892"/>
    </row>
    <row r="15" spans="1:11" ht="14.25" customHeight="1">
      <c r="D15" s="20" t="s">
        <v>3661</v>
      </c>
      <c r="E15" s="11" t="s">
        <v>3666</v>
      </c>
      <c r="F15" s="20" t="s">
        <v>3099</v>
      </c>
      <c r="G15" s="892"/>
    </row>
    <row r="16" spans="1:11" ht="14.25" customHeight="1">
      <c r="D16" s="9" t="s">
        <v>3667</v>
      </c>
      <c r="G16" s="893">
        <f>SUM(G11:G15)</f>
        <v>0</v>
      </c>
    </row>
    <row r="18" spans="2:11" ht="13.9">
      <c r="B18" s="12"/>
      <c r="C18" s="34" t="s">
        <v>3668</v>
      </c>
      <c r="D18" s="33"/>
    </row>
    <row r="19" spans="2:11" ht="14.25" customHeight="1">
      <c r="D19" s="20"/>
    </row>
    <row r="20" spans="2:11" ht="14.25" customHeight="1">
      <c r="D20" s="20" t="s">
        <v>3661</v>
      </c>
      <c r="H20" s="1428"/>
      <c r="I20" s="1429"/>
      <c r="J20" s="1429"/>
      <c r="K20" s="1429"/>
    </row>
    <row r="21" spans="2:11" ht="14.25" customHeight="1">
      <c r="D21" s="20" t="s">
        <v>3661</v>
      </c>
      <c r="H21" s="1428"/>
      <c r="I21" s="1429"/>
      <c r="J21" s="1429"/>
      <c r="K21" s="1429"/>
    </row>
    <row r="22" spans="2:11" ht="14.25" customHeight="1">
      <c r="D22" s="20" t="s">
        <v>3661</v>
      </c>
      <c r="H22" s="1428"/>
      <c r="I22" s="1429"/>
      <c r="J22" s="1429"/>
      <c r="K22" s="1429"/>
    </row>
    <row r="23" spans="2:11" ht="14.25" customHeight="1">
      <c r="D23" s="20" t="s">
        <v>3661</v>
      </c>
      <c r="H23" s="1428"/>
      <c r="I23" s="1429"/>
      <c r="J23" s="1429"/>
      <c r="K23" s="1429"/>
    </row>
    <row r="24" spans="2:11" ht="14.25" customHeight="1">
      <c r="D24" s="20" t="s">
        <v>3661</v>
      </c>
      <c r="H24" s="1428"/>
      <c r="I24" s="1429"/>
      <c r="J24" s="1429"/>
      <c r="K24" s="1429"/>
    </row>
    <row r="25" spans="2:11" ht="14.25" customHeight="1">
      <c r="D25" s="304"/>
    </row>
    <row r="26" spans="2:11" ht="19.149999999999999" customHeight="1">
      <c r="B26" s="28" t="s">
        <v>1807</v>
      </c>
      <c r="C26" s="27"/>
      <c r="D26"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E3673-0091-4DDB-A9F7-C1DF8D067A3E}">
  <sheetPr codeName="Sheet73">
    <tabColor rgb="FF000000"/>
    <pageSetUpPr autoPageBreaks="0"/>
  </sheetPr>
  <dimension ref="A1:CG100"/>
  <sheetViews>
    <sheetView zoomScale="40" zoomScaleNormal="40" workbookViewId="0">
      <pane ySplit="8" topLeftCell="A9" activePane="bottomLeft" state="frozen"/>
      <selection pane="bottomLeft" activeCell="V16" sqref="V16"/>
      <selection activeCell="G59" sqref="G59"/>
    </sheetView>
  </sheetViews>
  <sheetFormatPr defaultColWidth="0" defaultRowHeight="13.5"/>
  <cols>
    <col min="1" max="1" width="14.42578125" style="11" customWidth="1"/>
    <col min="2" max="2" width="2.42578125" style="11" customWidth="1"/>
    <col min="3" max="3" width="1.5703125" style="11" customWidth="1"/>
    <col min="4" max="4" width="5.42578125" style="11" bestFit="1" customWidth="1"/>
    <col min="5" max="5" width="23.42578125" style="11" customWidth="1"/>
    <col min="6" max="6" width="20.5703125" style="11" bestFit="1" customWidth="1"/>
    <col min="7" max="7" width="35" style="11" customWidth="1"/>
    <col min="8" max="8" width="11.5703125" style="11" bestFit="1" customWidth="1"/>
    <col min="9" max="9" width="47.42578125" style="11" customWidth="1"/>
    <col min="10" max="19" width="8.5703125" style="11" customWidth="1"/>
    <col min="20" max="21" width="12.5703125" style="11" customWidth="1"/>
    <col min="22" max="22" width="11.42578125" style="11" customWidth="1"/>
    <col min="23" max="24" width="11.5703125" style="11" customWidth="1"/>
    <col min="25" max="25" width="4.42578125" style="11" customWidth="1"/>
    <col min="26" max="26" width="14.5703125" style="11" bestFit="1" customWidth="1"/>
    <col min="27" max="27" width="12.5703125" style="11" customWidth="1"/>
    <col min="28" max="28" width="11.5703125" style="11" customWidth="1"/>
    <col min="29" max="29" width="14.5703125" style="11" customWidth="1"/>
    <col min="30" max="31" width="9.42578125" style="11" customWidth="1"/>
    <col min="32" max="32" width="21.5703125" style="11" bestFit="1" customWidth="1"/>
    <col min="33" max="33" width="12.42578125" style="11" customWidth="1"/>
    <col min="34" max="34" width="17.42578125" style="11" customWidth="1"/>
    <col min="35" max="44" width="1.42578125" style="11" hidden="1" customWidth="1"/>
    <col min="45" max="50" width="1.5703125" style="11" hidden="1" customWidth="1"/>
    <col min="51" max="68" width="19.42578125" style="11" hidden="1" customWidth="1"/>
    <col min="69" max="79" width="14.42578125" style="11" hidden="1" customWidth="1"/>
    <col min="80" max="85" width="19.42578125" style="11" hidden="1" customWidth="1"/>
    <col min="86" max="16384" width="14.42578125" style="11" hidden="1"/>
  </cols>
  <sheetData>
    <row r="1" spans="1:28" s="2" customFormat="1" ht="25.15">
      <c r="A1" s="62" t="s">
        <v>1619</v>
      </c>
      <c r="B1" s="3"/>
      <c r="H1" s="4"/>
      <c r="I1" s="4"/>
      <c r="J1" s="4"/>
      <c r="K1" s="4"/>
      <c r="L1" s="4"/>
      <c r="M1" s="4"/>
      <c r="N1" s="4"/>
      <c r="O1" s="4"/>
      <c r="P1" s="4"/>
      <c r="Q1" s="4"/>
    </row>
    <row r="2" spans="1:28" s="2" customFormat="1" ht="25.15">
      <c r="A2" s="4" t="str">
        <f>Cover!$E$13</f>
        <v>Master</v>
      </c>
      <c r="B2" s="3"/>
    </row>
    <row r="3" spans="1:28" s="2" customFormat="1" ht="25.15">
      <c r="A3" s="4">
        <f>Cover!$E$15</f>
        <v>2026</v>
      </c>
      <c r="B3" s="4"/>
      <c r="C3" s="4"/>
      <c r="D3" s="4"/>
    </row>
    <row r="4" spans="1:28" s="5" customFormat="1" ht="25.5" thickBot="1">
      <c r="A4" s="1305" t="s">
        <v>107</v>
      </c>
      <c r="B4" s="6"/>
    </row>
    <row r="5" spans="1:28" s="61" customFormat="1" ht="15">
      <c r="A5" s="21"/>
      <c r="B5" s="57"/>
      <c r="C5" s="57"/>
      <c r="D5" s="36"/>
      <c r="E5" s="36"/>
      <c r="F5" s="36"/>
      <c r="G5" s="36"/>
      <c r="H5" s="37"/>
      <c r="I5" s="37"/>
      <c r="J5" s="37"/>
      <c r="K5" s="37"/>
      <c r="L5" s="37"/>
      <c r="M5" s="37"/>
      <c r="N5" s="37"/>
      <c r="O5" s="37"/>
      <c r="P5" s="37"/>
      <c r="Q5" s="37"/>
      <c r="R5" s="37"/>
      <c r="S5" s="37"/>
      <c r="T5" s="37"/>
      <c r="U5" s="37"/>
      <c r="V5" s="768"/>
      <c r="W5" s="768"/>
      <c r="X5" s="768"/>
      <c r="Y5" s="768"/>
      <c r="Z5" s="129" t="s">
        <v>3669</v>
      </c>
      <c r="AA5" s="768"/>
      <c r="AB5" s="768"/>
    </row>
    <row r="6" spans="1:28" s="27" customFormat="1" ht="17.649999999999999">
      <c r="B6" s="28" t="s">
        <v>1956</v>
      </c>
    </row>
    <row r="7" spans="1:28" s="12" customFormat="1">
      <c r="P7" s="7"/>
      <c r="Q7" s="7"/>
      <c r="R7" s="7"/>
      <c r="S7" s="7"/>
      <c r="T7" s="7"/>
      <c r="U7" s="7"/>
      <c r="V7" s="22"/>
      <c r="W7" s="22"/>
      <c r="X7" s="22"/>
      <c r="Y7" s="22"/>
      <c r="Z7" s="22"/>
      <c r="AA7" s="22"/>
      <c r="AB7" s="22"/>
    </row>
    <row r="8" spans="1:28" s="61" customFormat="1" ht="25.5">
      <c r="A8" s="21"/>
      <c r="B8" s="57"/>
      <c r="C8" s="57"/>
      <c r="D8" s="36" t="s">
        <v>168</v>
      </c>
      <c r="E8" s="36" t="s">
        <v>1878</v>
      </c>
      <c r="F8" s="36" t="s">
        <v>1879</v>
      </c>
      <c r="G8" s="36" t="s">
        <v>239</v>
      </c>
      <c r="H8" s="36" t="s">
        <v>2996</v>
      </c>
      <c r="I8" s="36" t="s">
        <v>176</v>
      </c>
      <c r="J8" s="131">
        <v>1</v>
      </c>
      <c r="K8" s="131">
        <v>2</v>
      </c>
      <c r="L8" s="131">
        <v>3</v>
      </c>
      <c r="M8" s="131">
        <v>4</v>
      </c>
      <c r="N8" s="131">
        <v>5</v>
      </c>
      <c r="O8" s="131">
        <v>6</v>
      </c>
      <c r="P8" s="132">
        <v>7</v>
      </c>
      <c r="Q8" s="132">
        <v>8</v>
      </c>
      <c r="R8" s="132">
        <v>9</v>
      </c>
      <c r="S8" s="132">
        <v>10</v>
      </c>
      <c r="T8" s="132" t="s">
        <v>1623</v>
      </c>
      <c r="U8" s="37" t="s">
        <v>3670</v>
      </c>
      <c r="V8" s="769" t="s">
        <v>3671</v>
      </c>
      <c r="W8" s="769" t="s">
        <v>3672</v>
      </c>
      <c r="X8" s="769" t="s">
        <v>3673</v>
      </c>
      <c r="Y8" s="768"/>
      <c r="Z8" s="767" t="s">
        <v>3674</v>
      </c>
      <c r="AA8" s="770" t="s">
        <v>3675</v>
      </c>
      <c r="AB8" s="767" t="s">
        <v>3676</v>
      </c>
    </row>
    <row r="10" spans="1:28" s="317" customFormat="1" ht="14.25" customHeight="1">
      <c r="A10" s="317" t="s">
        <v>3677</v>
      </c>
    </row>
    <row r="11" spans="1:28" s="317" customFormat="1" ht="14.25" customHeight="1"/>
    <row r="12" spans="1:28" s="27" customFormat="1" ht="17.649999999999999">
      <c r="B12" s="28" t="s">
        <v>3678</v>
      </c>
    </row>
    <row r="13" spans="1:28" ht="14.65">
      <c r="B13" s="130"/>
    </row>
    <row r="14" spans="1:28" ht="13.9">
      <c r="A14" s="12"/>
      <c r="B14" s="12"/>
      <c r="C14" s="34" t="s">
        <v>3679</v>
      </c>
      <c r="D14" s="34"/>
      <c r="E14" s="34"/>
      <c r="F14" s="34"/>
      <c r="G14" s="34"/>
      <c r="H14" s="33"/>
      <c r="I14" s="33"/>
      <c r="J14" s="33"/>
      <c r="K14" s="33"/>
      <c r="L14" s="33"/>
      <c r="M14" s="33"/>
      <c r="N14" s="33"/>
      <c r="O14" s="33"/>
      <c r="P14" s="33"/>
      <c r="Q14" s="33"/>
      <c r="R14" s="33"/>
      <c r="S14" s="33"/>
      <c r="T14" s="33"/>
      <c r="U14" s="33"/>
      <c r="V14" s="33"/>
      <c r="W14" s="33"/>
      <c r="X14" s="33"/>
      <c r="Y14" s="33"/>
      <c r="Z14" s="33"/>
      <c r="AA14" s="33"/>
      <c r="AB14" s="33"/>
    </row>
    <row r="15" spans="1:28" ht="13.5" customHeight="1">
      <c r="A15" s="7"/>
      <c r="B15" s="8"/>
      <c r="C15" s="8"/>
      <c r="G15" s="20"/>
      <c r="H15" s="20"/>
      <c r="I15" s="20"/>
      <c r="J15" s="20"/>
      <c r="K15" s="20"/>
      <c r="L15" s="20"/>
      <c r="M15" s="20"/>
      <c r="N15" s="20"/>
      <c r="O15" s="20"/>
      <c r="P15" s="7"/>
      <c r="Q15" s="20"/>
      <c r="R15" s="7"/>
      <c r="S15" s="7"/>
      <c r="T15" s="7"/>
      <c r="U15" s="7"/>
    </row>
    <row r="16" spans="1:28" ht="15">
      <c r="A16" s="7"/>
      <c r="B16" s="8"/>
      <c r="C16" s="8"/>
      <c r="E16" s="11" t="s">
        <v>1956</v>
      </c>
      <c r="F16" s="11" t="s">
        <v>106</v>
      </c>
      <c r="G16" s="11" t="s">
        <v>3680</v>
      </c>
      <c r="H16" s="191"/>
      <c r="I16" s="192" t="s">
        <v>3681</v>
      </c>
      <c r="J16" s="88"/>
      <c r="K16" s="88"/>
      <c r="L16" s="88"/>
      <c r="M16" s="88"/>
      <c r="N16" s="88"/>
      <c r="O16" s="88"/>
      <c r="P16" s="88"/>
      <c r="Q16" s="88"/>
      <c r="R16" s="88"/>
      <c r="S16" s="88"/>
      <c r="T16" s="931">
        <f>SUM(J16:S16)</f>
        <v>0</v>
      </c>
      <c r="U16" s="88"/>
      <c r="V16" s="938" t="e">
        <f>(J16*1+K16*2+L16*3+M16*4+N16*5+O16*6+P16*7+Q16*8+R16*9+S16*10)/(SUM(J16:S16))</f>
        <v>#DIV/0!</v>
      </c>
      <c r="W16" s="939" t="e">
        <f>V16+AB16</f>
        <v>#DIV/0!</v>
      </c>
      <c r="X16" s="939" t="e">
        <f>V16-AB16</f>
        <v>#DIV/0!</v>
      </c>
      <c r="Y16" s="768"/>
      <c r="Z16" s="940" t="e">
        <f>((1-V16)^2)*J16+((2-V16))^2*K16+((3-V16))^2*L16+((4-V16)^2)*M16+((5-V16)^2)*N16+((6-V16)^2)*O16+((7-V16))^2*P16+((8-V16))^2*Q16+((9-V16)^2)*R16+((10-V16)^2)*S16</f>
        <v>#DIV/0!</v>
      </c>
      <c r="AA16" s="940" t="e">
        <f>SQRT((Z16)/(T16-1))</f>
        <v>#DIV/0!</v>
      </c>
      <c r="AB16" s="940" t="e">
        <f>CONFIDENCE(0.05,AA16,T16)</f>
        <v>#DIV/0!</v>
      </c>
    </row>
    <row r="17" spans="2:28" s="15" customFormat="1">
      <c r="B17" s="13"/>
      <c r="C17" s="13"/>
      <c r="E17" s="15" t="s">
        <v>1956</v>
      </c>
      <c r="F17" s="15" t="s">
        <v>106</v>
      </c>
      <c r="G17" s="11" t="s">
        <v>3680</v>
      </c>
      <c r="H17" s="191"/>
      <c r="I17" s="192" t="s">
        <v>3682</v>
      </c>
      <c r="J17" s="88"/>
      <c r="K17" s="88"/>
      <c r="L17" s="88"/>
      <c r="M17" s="88"/>
      <c r="N17" s="88"/>
      <c r="O17" s="88"/>
      <c r="P17" s="88"/>
      <c r="Q17" s="88"/>
      <c r="R17" s="88"/>
      <c r="S17" s="88"/>
      <c r="T17" s="931">
        <f t="shared" ref="T17:T23" si="0">SUM(J17:S17)</f>
        <v>0</v>
      </c>
      <c r="U17" s="88"/>
      <c r="V17" s="938" t="e">
        <f>(J17*1+K17*2+L17*3+M17*4+N17*5+O17*6+P17*7+Q17*8+R17*9+S17*10)/(SUM(J17:S17))</f>
        <v>#DIV/0!</v>
      </c>
      <c r="W17" s="939" t="e">
        <f>V17+AB17</f>
        <v>#DIV/0!</v>
      </c>
      <c r="X17" s="939" t="e">
        <f>V17-AB17</f>
        <v>#DIV/0!</v>
      </c>
      <c r="Y17" s="768"/>
      <c r="Z17" s="940" t="e">
        <f>((1-V17)^2)*J17+((2-V17))^2*K17+((3-V17))^2*L17+((4-V17)^2)*M17+((5-V17)^2)*N17+((6-V17)^2)*O17+((7-V17))^2*P17+((8-V17))^2*Q17+((9-V17)^2)*R17+((10-V17)^2)*S17</f>
        <v>#DIV/0!</v>
      </c>
      <c r="AA17" s="940" t="e">
        <f>SQRT((Z17)/(T17-1))</f>
        <v>#DIV/0!</v>
      </c>
      <c r="AB17" s="940" t="e">
        <f>CONFIDENCE(0.05,AA17,T17)</f>
        <v>#DIV/0!</v>
      </c>
    </row>
    <row r="18" spans="2:28" s="15" customFormat="1">
      <c r="B18" s="12"/>
      <c r="C18" s="12"/>
      <c r="E18" s="15" t="s">
        <v>1956</v>
      </c>
      <c r="F18" s="15" t="s">
        <v>106</v>
      </c>
      <c r="G18" s="11" t="s">
        <v>3680</v>
      </c>
      <c r="H18" s="191"/>
      <c r="I18" s="192" t="s">
        <v>3683</v>
      </c>
      <c r="J18" s="88"/>
      <c r="K18" s="88"/>
      <c r="L18" s="88"/>
      <c r="M18" s="88"/>
      <c r="N18" s="88"/>
      <c r="O18" s="88"/>
      <c r="P18" s="88"/>
      <c r="Q18" s="88"/>
      <c r="R18" s="88"/>
      <c r="S18" s="88"/>
      <c r="T18" s="931">
        <f t="shared" si="0"/>
        <v>0</v>
      </c>
      <c r="U18" s="88"/>
      <c r="V18" s="938" t="e">
        <f t="shared" ref="V18:V22" si="1">(J18*1+K18*2+L18*3+M18*4+N18*5+O18*6+P18*7+Q18*8+R18*9+S18*10)/(SUM(J18:S18))</f>
        <v>#DIV/0!</v>
      </c>
      <c r="W18" s="939" t="e">
        <f t="shared" ref="W18:W22" si="2">V18+AB18</f>
        <v>#DIV/0!</v>
      </c>
      <c r="X18" s="939" t="e">
        <f t="shared" ref="X18:X22" si="3">V18-AB18</f>
        <v>#DIV/0!</v>
      </c>
      <c r="Y18" s="768"/>
      <c r="Z18" s="940" t="e">
        <f t="shared" ref="Z18:Z22" si="4">((1-V18)^2)*J18+((2-V18))^2*K18+((3-V18))^2*L18+((4-V18)^2)*M18+((5-V18)^2)*N18+((6-V18)^2)*O18+((7-V18))^2*P18+((8-V18))^2*Q18+((9-V18)^2)*R18+((10-V18)^2)*S18</f>
        <v>#DIV/0!</v>
      </c>
      <c r="AA18" s="940" t="e">
        <f t="shared" ref="AA18:AA22" si="5">SQRT((Z18)/(T18-1))</f>
        <v>#DIV/0!</v>
      </c>
      <c r="AB18" s="940" t="e">
        <f t="shared" ref="AB18:AB22" si="6">CONFIDENCE(0.05,AA18,T18)</f>
        <v>#DIV/0!</v>
      </c>
    </row>
    <row r="19" spans="2:28" s="15" customFormat="1">
      <c r="B19" s="12"/>
      <c r="C19" s="12"/>
      <c r="E19" s="15" t="s">
        <v>1956</v>
      </c>
      <c r="F19" s="15" t="s">
        <v>106</v>
      </c>
      <c r="G19" s="11" t="s">
        <v>3680</v>
      </c>
      <c r="H19" s="191"/>
      <c r="I19" s="192" t="s">
        <v>3684</v>
      </c>
      <c r="J19" s="88"/>
      <c r="K19" s="88"/>
      <c r="L19" s="88"/>
      <c r="M19" s="88"/>
      <c r="N19" s="88"/>
      <c r="O19" s="88"/>
      <c r="P19" s="88"/>
      <c r="Q19" s="88"/>
      <c r="R19" s="88"/>
      <c r="S19" s="88"/>
      <c r="T19" s="931">
        <f t="shared" si="0"/>
        <v>0</v>
      </c>
      <c r="U19" s="88"/>
      <c r="V19" s="938" t="e">
        <f t="shared" si="1"/>
        <v>#DIV/0!</v>
      </c>
      <c r="W19" s="939" t="e">
        <f t="shared" si="2"/>
        <v>#DIV/0!</v>
      </c>
      <c r="X19" s="939" t="e">
        <f t="shared" si="3"/>
        <v>#DIV/0!</v>
      </c>
      <c r="Y19" s="768"/>
      <c r="Z19" s="940" t="e">
        <f t="shared" si="4"/>
        <v>#DIV/0!</v>
      </c>
      <c r="AA19" s="940" t="e">
        <f t="shared" si="5"/>
        <v>#DIV/0!</v>
      </c>
      <c r="AB19" s="940" t="e">
        <f t="shared" si="6"/>
        <v>#DIV/0!</v>
      </c>
    </row>
    <row r="20" spans="2:28" s="15" customFormat="1">
      <c r="B20" s="12"/>
      <c r="C20" s="12"/>
      <c r="E20" s="15" t="s">
        <v>1956</v>
      </c>
      <c r="F20" s="15" t="s">
        <v>106</v>
      </c>
      <c r="G20" s="11" t="s">
        <v>3680</v>
      </c>
      <c r="H20" s="191"/>
      <c r="I20" s="192" t="s">
        <v>3685</v>
      </c>
      <c r="J20" s="88"/>
      <c r="K20" s="88"/>
      <c r="L20" s="88"/>
      <c r="M20" s="88"/>
      <c r="N20" s="88"/>
      <c r="O20" s="88"/>
      <c r="P20" s="88"/>
      <c r="Q20" s="88"/>
      <c r="R20" s="88"/>
      <c r="S20" s="88"/>
      <c r="T20" s="931">
        <f t="shared" si="0"/>
        <v>0</v>
      </c>
      <c r="U20" s="88"/>
      <c r="V20" s="938" t="e">
        <f t="shared" si="1"/>
        <v>#DIV/0!</v>
      </c>
      <c r="W20" s="939" t="e">
        <f t="shared" si="2"/>
        <v>#DIV/0!</v>
      </c>
      <c r="X20" s="939" t="e">
        <f t="shared" si="3"/>
        <v>#DIV/0!</v>
      </c>
      <c r="Y20" s="768"/>
      <c r="Z20" s="940" t="e">
        <f t="shared" si="4"/>
        <v>#DIV/0!</v>
      </c>
      <c r="AA20" s="940" t="e">
        <f t="shared" si="5"/>
        <v>#DIV/0!</v>
      </c>
      <c r="AB20" s="940" t="e">
        <f t="shared" si="6"/>
        <v>#DIV/0!</v>
      </c>
    </row>
    <row r="21" spans="2:28" s="15" customFormat="1">
      <c r="B21" s="12"/>
      <c r="C21" s="12"/>
      <c r="E21" s="15" t="s">
        <v>1956</v>
      </c>
      <c r="F21" s="15" t="s">
        <v>106</v>
      </c>
      <c r="G21" s="11" t="s">
        <v>3680</v>
      </c>
      <c r="H21" s="191"/>
      <c r="I21" s="192" t="s">
        <v>3686</v>
      </c>
      <c r="J21" s="88"/>
      <c r="K21" s="88"/>
      <c r="L21" s="88"/>
      <c r="M21" s="88"/>
      <c r="N21" s="88"/>
      <c r="O21" s="88"/>
      <c r="P21" s="88"/>
      <c r="Q21" s="88"/>
      <c r="R21" s="88"/>
      <c r="S21" s="88"/>
      <c r="T21" s="931">
        <f t="shared" si="0"/>
        <v>0</v>
      </c>
      <c r="U21" s="88"/>
      <c r="V21" s="938" t="e">
        <f t="shared" si="1"/>
        <v>#DIV/0!</v>
      </c>
      <c r="W21" s="939" t="e">
        <f t="shared" si="2"/>
        <v>#DIV/0!</v>
      </c>
      <c r="X21" s="939" t="e">
        <f t="shared" si="3"/>
        <v>#DIV/0!</v>
      </c>
      <c r="Y21" s="768"/>
      <c r="Z21" s="940" t="e">
        <f t="shared" si="4"/>
        <v>#DIV/0!</v>
      </c>
      <c r="AA21" s="940" t="e">
        <f t="shared" si="5"/>
        <v>#DIV/0!</v>
      </c>
      <c r="AB21" s="940" t="e">
        <f t="shared" si="6"/>
        <v>#DIV/0!</v>
      </c>
    </row>
    <row r="22" spans="2:28" s="15" customFormat="1">
      <c r="B22" s="12"/>
      <c r="C22" s="12"/>
      <c r="E22" s="15" t="s">
        <v>1956</v>
      </c>
      <c r="F22" s="15" t="s">
        <v>106</v>
      </c>
      <c r="G22" s="11" t="s">
        <v>3680</v>
      </c>
      <c r="H22" s="191"/>
      <c r="I22" s="192" t="s">
        <v>3687</v>
      </c>
      <c r="J22" s="88"/>
      <c r="K22" s="88"/>
      <c r="L22" s="88"/>
      <c r="M22" s="88"/>
      <c r="N22" s="88"/>
      <c r="O22" s="88"/>
      <c r="P22" s="88"/>
      <c r="Q22" s="88"/>
      <c r="R22" s="88"/>
      <c r="S22" s="88"/>
      <c r="T22" s="931">
        <f t="shared" si="0"/>
        <v>0</v>
      </c>
      <c r="U22" s="88"/>
      <c r="V22" s="938" t="e">
        <f t="shared" si="1"/>
        <v>#DIV/0!</v>
      </c>
      <c r="W22" s="939" t="e">
        <f t="shared" si="2"/>
        <v>#DIV/0!</v>
      </c>
      <c r="X22" s="939" t="e">
        <f t="shared" si="3"/>
        <v>#DIV/0!</v>
      </c>
      <c r="Y22" s="768"/>
      <c r="Z22" s="940" t="e">
        <f t="shared" si="4"/>
        <v>#DIV/0!</v>
      </c>
      <c r="AA22" s="940" t="e">
        <f t="shared" si="5"/>
        <v>#DIV/0!</v>
      </c>
      <c r="AB22" s="940" t="e">
        <f t="shared" si="6"/>
        <v>#DIV/0!</v>
      </c>
    </row>
    <row r="23" spans="2:28" s="15" customFormat="1">
      <c r="B23" s="12"/>
      <c r="C23" s="12"/>
      <c r="E23" s="15" t="s">
        <v>1956</v>
      </c>
      <c r="F23" s="15" t="s">
        <v>106</v>
      </c>
      <c r="G23" s="11" t="s">
        <v>3680</v>
      </c>
      <c r="H23" s="191"/>
      <c r="I23" s="192" t="s">
        <v>3688</v>
      </c>
      <c r="J23" s="88"/>
      <c r="K23" s="88"/>
      <c r="L23" s="88"/>
      <c r="M23" s="88"/>
      <c r="N23" s="88"/>
      <c r="O23" s="88"/>
      <c r="P23" s="88"/>
      <c r="Q23" s="88"/>
      <c r="R23" s="88"/>
      <c r="S23" s="88"/>
      <c r="T23" s="931">
        <f t="shared" si="0"/>
        <v>0</v>
      </c>
      <c r="U23" s="88"/>
      <c r="V23" s="938" t="e">
        <f t="shared" ref="V23" si="7">(J23*1+K23*2+L23*3+M23*4+N23*5+O23*6+P23*7+Q23*8+R23*9+S23*10)/(SUM(J23:S23))</f>
        <v>#DIV/0!</v>
      </c>
      <c r="W23" s="939" t="e">
        <f t="shared" ref="W23" si="8">V23+AB23</f>
        <v>#DIV/0!</v>
      </c>
      <c r="X23" s="939" t="e">
        <f t="shared" ref="X23" si="9">V23-AB23</f>
        <v>#DIV/0!</v>
      </c>
      <c r="Y23" s="768"/>
      <c r="Z23" s="940" t="e">
        <f t="shared" ref="Z23" si="10">((1-V23)^2)*J23+((2-V23))^2*K23+((3-V23))^2*L23+((4-V23)^2)*M23+((5-V23)^2)*N23+((6-V23)^2)*O23+((7-V23))^2*P23+((8-V23))^2*Q23+((9-V23)^2)*R23+((10-V23)^2)*S23</f>
        <v>#DIV/0!</v>
      </c>
      <c r="AA23" s="940" t="e">
        <f t="shared" ref="AA23" si="11">SQRT((Z23)/(T23-1))</f>
        <v>#DIV/0!</v>
      </c>
      <c r="AB23" s="940" t="e">
        <f t="shared" ref="AB23" si="12">CONFIDENCE(0.05,AA23,T23)</f>
        <v>#DIV/0!</v>
      </c>
    </row>
    <row r="24" spans="2:28" s="12" customFormat="1">
      <c r="P24" s="7"/>
      <c r="Q24" s="7"/>
      <c r="R24" s="7"/>
      <c r="S24" s="7"/>
      <c r="T24" s="7"/>
      <c r="U24" s="7"/>
      <c r="V24" s="22"/>
      <c r="W24" s="22"/>
      <c r="X24" s="22"/>
      <c r="Y24" s="22"/>
      <c r="Z24" s="22"/>
      <c r="AA24" s="22"/>
      <c r="AB24" s="22"/>
    </row>
    <row r="25" spans="2:28" s="27" customFormat="1" ht="17.649999999999999">
      <c r="B25" s="28" t="s">
        <v>3689</v>
      </c>
    </row>
    <row r="26" spans="2:28" s="12" customFormat="1">
      <c r="P26" s="7"/>
      <c r="Q26" s="7"/>
      <c r="R26" s="7"/>
      <c r="S26" s="7"/>
      <c r="T26" s="7"/>
      <c r="U26" s="7"/>
      <c r="V26" s="22"/>
      <c r="W26" s="22"/>
      <c r="X26" s="22"/>
      <c r="Y26" s="22"/>
      <c r="Z26" s="22"/>
      <c r="AA26" s="22"/>
      <c r="AB26" s="22"/>
    </row>
    <row r="27" spans="2:28" ht="13.9">
      <c r="B27" s="12"/>
      <c r="C27" s="34" t="s">
        <v>3690</v>
      </c>
      <c r="D27" s="34"/>
      <c r="E27" s="34"/>
      <c r="F27" s="34"/>
      <c r="G27" s="34"/>
      <c r="H27" s="33"/>
      <c r="I27" s="33"/>
      <c r="J27" s="33"/>
      <c r="K27" s="33"/>
      <c r="L27" s="33"/>
      <c r="M27" s="33"/>
      <c r="N27" s="33"/>
      <c r="O27" s="33"/>
      <c r="P27" s="33"/>
      <c r="Q27" s="33"/>
      <c r="R27" s="33"/>
      <c r="S27" s="33"/>
      <c r="T27" s="33"/>
      <c r="U27" s="33"/>
      <c r="V27" s="33"/>
      <c r="W27" s="33"/>
      <c r="X27" s="33"/>
      <c r="Y27" s="33"/>
      <c r="Z27" s="33"/>
      <c r="AA27" s="33"/>
      <c r="AB27" s="33"/>
    </row>
    <row r="28" spans="2:28">
      <c r="G28" s="129"/>
      <c r="H28" s="20"/>
      <c r="I28" s="20"/>
      <c r="J28" s="20"/>
      <c r="K28" s="20"/>
      <c r="L28" s="20"/>
      <c r="M28" s="20"/>
      <c r="N28" s="20"/>
      <c r="Q28" s="20"/>
      <c r="R28" s="7"/>
      <c r="S28" s="7"/>
      <c r="T28" s="7"/>
      <c r="U28" s="7"/>
      <c r="V28" s="21"/>
      <c r="W28" s="21"/>
      <c r="X28" s="21"/>
      <c r="Y28" s="21"/>
      <c r="Z28" s="21"/>
      <c r="AA28" s="21"/>
      <c r="AB28" s="21"/>
    </row>
    <row r="29" spans="2:28">
      <c r="E29" s="11" t="s">
        <v>1956</v>
      </c>
      <c r="F29" s="11" t="s">
        <v>106</v>
      </c>
      <c r="G29" s="20" t="s">
        <v>3691</v>
      </c>
      <c r="H29" s="74"/>
      <c r="I29" s="20" t="s">
        <v>3692</v>
      </c>
      <c r="J29" s="88"/>
      <c r="K29" s="88"/>
      <c r="L29" s="88"/>
      <c r="M29" s="88"/>
      <c r="N29" s="88"/>
      <c r="O29" s="88"/>
      <c r="P29" s="88"/>
      <c r="Q29" s="88"/>
      <c r="R29" s="88"/>
      <c r="S29" s="88"/>
      <c r="T29" s="931">
        <f t="shared" ref="T29:T38" si="13">SUM(J29:S29)</f>
        <v>0</v>
      </c>
      <c r="U29" s="88"/>
      <c r="V29" s="938" t="e">
        <f t="shared" ref="V29:V37" si="14">(J29*1+K29*2+L29*3+M29*4+N29*5+O29*6+P29*7+Q29*8+R29*9+S29*10)/(SUM(J29:S29))</f>
        <v>#DIV/0!</v>
      </c>
      <c r="W29" s="939" t="e">
        <f t="shared" ref="W29:W38" si="15">V29+AB29</f>
        <v>#DIV/0!</v>
      </c>
      <c r="X29" s="939" t="e">
        <f t="shared" ref="X29:X38" si="16">V29-AB29</f>
        <v>#DIV/0!</v>
      </c>
      <c r="Y29" s="768"/>
      <c r="Z29" s="940" t="e">
        <f t="shared" ref="Z29:Z38" si="17">((1-V29)^2)*J29+((2-V29))^2*K29+((3-V29))^2*L29+((4-V29)^2)*M29+((5-V29)^2)*N29+((6-V29)^2)*O29+((7-V29))^2*P29+((8-V29))^2*Q29+((9-V29)^2)*R29+((10-V29)^2)*S29</f>
        <v>#DIV/0!</v>
      </c>
      <c r="AA29" s="940" t="e">
        <f t="shared" ref="AA29:AA38" si="18">SQRT((Z29)/(T29-1))</f>
        <v>#DIV/0!</v>
      </c>
      <c r="AB29" s="940" t="e">
        <f t="shared" ref="AB29:AB38" si="19">CONFIDENCE(0.05,AA29,T29)</f>
        <v>#DIV/0!</v>
      </c>
    </row>
    <row r="30" spans="2:28">
      <c r="E30" s="15" t="s">
        <v>1956</v>
      </c>
      <c r="F30" s="15" t="s">
        <v>106</v>
      </c>
      <c r="G30" s="20" t="s">
        <v>3691</v>
      </c>
      <c r="H30" s="74"/>
      <c r="I30" s="20" t="s">
        <v>3693</v>
      </c>
      <c r="J30" s="88"/>
      <c r="K30" s="88"/>
      <c r="L30" s="88"/>
      <c r="M30" s="88"/>
      <c r="N30" s="88"/>
      <c r="O30" s="88"/>
      <c r="P30" s="88"/>
      <c r="Q30" s="88"/>
      <c r="R30" s="88"/>
      <c r="S30" s="88"/>
      <c r="T30" s="931">
        <f t="shared" si="13"/>
        <v>0</v>
      </c>
      <c r="U30" s="88"/>
      <c r="V30" s="938" t="e">
        <f t="shared" si="14"/>
        <v>#DIV/0!</v>
      </c>
      <c r="W30" s="939" t="e">
        <f t="shared" si="15"/>
        <v>#DIV/0!</v>
      </c>
      <c r="X30" s="939" t="e">
        <f t="shared" si="16"/>
        <v>#DIV/0!</v>
      </c>
      <c r="Y30" s="768"/>
      <c r="Z30" s="940" t="e">
        <f t="shared" si="17"/>
        <v>#DIV/0!</v>
      </c>
      <c r="AA30" s="940" t="e">
        <f t="shared" si="18"/>
        <v>#DIV/0!</v>
      </c>
      <c r="AB30" s="940" t="e">
        <f t="shared" si="19"/>
        <v>#DIV/0!</v>
      </c>
    </row>
    <row r="31" spans="2:28">
      <c r="E31" s="15" t="s">
        <v>1956</v>
      </c>
      <c r="F31" s="15" t="s">
        <v>106</v>
      </c>
      <c r="G31" s="20" t="s">
        <v>3691</v>
      </c>
      <c r="H31" s="74"/>
      <c r="I31" s="20" t="s">
        <v>3694</v>
      </c>
      <c r="J31" s="88"/>
      <c r="K31" s="88"/>
      <c r="L31" s="88"/>
      <c r="M31" s="88"/>
      <c r="N31" s="88"/>
      <c r="O31" s="88"/>
      <c r="P31" s="88"/>
      <c r="Q31" s="88"/>
      <c r="R31" s="88"/>
      <c r="S31" s="88"/>
      <c r="T31" s="931">
        <f t="shared" si="13"/>
        <v>0</v>
      </c>
      <c r="U31" s="88"/>
      <c r="V31" s="938" t="e">
        <f t="shared" si="14"/>
        <v>#DIV/0!</v>
      </c>
      <c r="W31" s="939" t="e">
        <f t="shared" si="15"/>
        <v>#DIV/0!</v>
      </c>
      <c r="X31" s="939" t="e">
        <f t="shared" si="16"/>
        <v>#DIV/0!</v>
      </c>
      <c r="Y31" s="768"/>
      <c r="Z31" s="940" t="e">
        <f t="shared" si="17"/>
        <v>#DIV/0!</v>
      </c>
      <c r="AA31" s="940" t="e">
        <f t="shared" si="18"/>
        <v>#DIV/0!</v>
      </c>
      <c r="AB31" s="940" t="e">
        <f t="shared" si="19"/>
        <v>#DIV/0!</v>
      </c>
    </row>
    <row r="32" spans="2:28">
      <c r="E32" s="15" t="s">
        <v>1956</v>
      </c>
      <c r="F32" s="15" t="s">
        <v>106</v>
      </c>
      <c r="G32" s="20" t="s">
        <v>3691</v>
      </c>
      <c r="H32" s="74"/>
      <c r="I32" s="20" t="s">
        <v>3683</v>
      </c>
      <c r="J32" s="88"/>
      <c r="K32" s="88"/>
      <c r="L32" s="88"/>
      <c r="M32" s="88"/>
      <c r="N32" s="88"/>
      <c r="O32" s="88"/>
      <c r="P32" s="88"/>
      <c r="Q32" s="88"/>
      <c r="R32" s="88"/>
      <c r="S32" s="88"/>
      <c r="T32" s="931">
        <f t="shared" si="13"/>
        <v>0</v>
      </c>
      <c r="U32" s="88"/>
      <c r="V32" s="938" t="e">
        <f t="shared" si="14"/>
        <v>#DIV/0!</v>
      </c>
      <c r="W32" s="939" t="e">
        <f t="shared" si="15"/>
        <v>#DIV/0!</v>
      </c>
      <c r="X32" s="939" t="e">
        <f t="shared" si="16"/>
        <v>#DIV/0!</v>
      </c>
      <c r="Y32" s="768"/>
      <c r="Z32" s="940" t="e">
        <f t="shared" si="17"/>
        <v>#DIV/0!</v>
      </c>
      <c r="AA32" s="940" t="e">
        <f t="shared" si="18"/>
        <v>#DIV/0!</v>
      </c>
      <c r="AB32" s="940" t="e">
        <f t="shared" si="19"/>
        <v>#DIV/0!</v>
      </c>
    </row>
    <row r="33" spans="2:28">
      <c r="E33" s="15" t="s">
        <v>1956</v>
      </c>
      <c r="F33" s="15" t="s">
        <v>106</v>
      </c>
      <c r="G33" s="20" t="s">
        <v>3691</v>
      </c>
      <c r="H33" s="74"/>
      <c r="I33" s="20" t="s">
        <v>3695</v>
      </c>
      <c r="J33" s="88"/>
      <c r="K33" s="88"/>
      <c r="L33" s="88"/>
      <c r="M33" s="88"/>
      <c r="N33" s="88"/>
      <c r="O33" s="88"/>
      <c r="P33" s="88"/>
      <c r="Q33" s="88"/>
      <c r="R33" s="88"/>
      <c r="S33" s="88"/>
      <c r="T33" s="931">
        <f t="shared" si="13"/>
        <v>0</v>
      </c>
      <c r="U33" s="88"/>
      <c r="V33" s="938" t="e">
        <f t="shared" si="14"/>
        <v>#DIV/0!</v>
      </c>
      <c r="W33" s="939" t="e">
        <f t="shared" si="15"/>
        <v>#DIV/0!</v>
      </c>
      <c r="X33" s="939" t="e">
        <f t="shared" si="16"/>
        <v>#DIV/0!</v>
      </c>
      <c r="Y33" s="768"/>
      <c r="Z33" s="940" t="e">
        <f t="shared" si="17"/>
        <v>#DIV/0!</v>
      </c>
      <c r="AA33" s="940" t="e">
        <f t="shared" si="18"/>
        <v>#DIV/0!</v>
      </c>
      <c r="AB33" s="940" t="e">
        <f t="shared" si="19"/>
        <v>#DIV/0!</v>
      </c>
    </row>
    <row r="34" spans="2:28">
      <c r="E34" s="15" t="s">
        <v>1956</v>
      </c>
      <c r="F34" s="15" t="s">
        <v>106</v>
      </c>
      <c r="G34" s="20" t="s">
        <v>3691</v>
      </c>
      <c r="H34" s="74"/>
      <c r="I34" s="20" t="s">
        <v>3684</v>
      </c>
      <c r="J34" s="88"/>
      <c r="K34" s="88"/>
      <c r="L34" s="88"/>
      <c r="M34" s="88"/>
      <c r="N34" s="88"/>
      <c r="O34" s="88"/>
      <c r="P34" s="88"/>
      <c r="Q34" s="88"/>
      <c r="R34" s="88"/>
      <c r="S34" s="88"/>
      <c r="T34" s="931">
        <f t="shared" si="13"/>
        <v>0</v>
      </c>
      <c r="U34" s="88"/>
      <c r="V34" s="938" t="e">
        <f t="shared" si="14"/>
        <v>#DIV/0!</v>
      </c>
      <c r="W34" s="939" t="e">
        <f t="shared" si="15"/>
        <v>#DIV/0!</v>
      </c>
      <c r="X34" s="939" t="e">
        <f t="shared" si="16"/>
        <v>#DIV/0!</v>
      </c>
      <c r="Y34" s="768"/>
      <c r="Z34" s="940" t="e">
        <f t="shared" si="17"/>
        <v>#DIV/0!</v>
      </c>
      <c r="AA34" s="940" t="e">
        <f t="shared" si="18"/>
        <v>#DIV/0!</v>
      </c>
      <c r="AB34" s="940" t="e">
        <f t="shared" si="19"/>
        <v>#DIV/0!</v>
      </c>
    </row>
    <row r="35" spans="2:28">
      <c r="E35" s="15" t="s">
        <v>1956</v>
      </c>
      <c r="F35" s="15" t="s">
        <v>106</v>
      </c>
      <c r="G35" s="20" t="s">
        <v>3691</v>
      </c>
      <c r="H35" s="74"/>
      <c r="I35" s="20" t="s">
        <v>3696</v>
      </c>
      <c r="J35" s="88"/>
      <c r="K35" s="88"/>
      <c r="L35" s="88"/>
      <c r="M35" s="88"/>
      <c r="N35" s="88"/>
      <c r="O35" s="88"/>
      <c r="P35" s="88"/>
      <c r="Q35" s="88"/>
      <c r="R35" s="88"/>
      <c r="S35" s="88"/>
      <c r="T35" s="931">
        <f t="shared" si="13"/>
        <v>0</v>
      </c>
      <c r="U35" s="88"/>
      <c r="V35" s="938" t="e">
        <f t="shared" si="14"/>
        <v>#DIV/0!</v>
      </c>
      <c r="W35" s="939" t="e">
        <f t="shared" si="15"/>
        <v>#DIV/0!</v>
      </c>
      <c r="X35" s="939" t="e">
        <f t="shared" si="16"/>
        <v>#DIV/0!</v>
      </c>
      <c r="Y35" s="768"/>
      <c r="Z35" s="940" t="e">
        <f t="shared" si="17"/>
        <v>#DIV/0!</v>
      </c>
      <c r="AA35" s="940" t="e">
        <f t="shared" si="18"/>
        <v>#DIV/0!</v>
      </c>
      <c r="AB35" s="940" t="e">
        <f t="shared" si="19"/>
        <v>#DIV/0!</v>
      </c>
    </row>
    <row r="36" spans="2:28">
      <c r="E36" s="15" t="s">
        <v>1956</v>
      </c>
      <c r="F36" s="15" t="s">
        <v>106</v>
      </c>
      <c r="G36" s="20" t="s">
        <v>3691</v>
      </c>
      <c r="H36" s="74"/>
      <c r="I36" s="20" t="s">
        <v>3697</v>
      </c>
      <c r="J36" s="88"/>
      <c r="K36" s="88"/>
      <c r="L36" s="88"/>
      <c r="M36" s="88"/>
      <c r="N36" s="88"/>
      <c r="O36" s="88"/>
      <c r="P36" s="88"/>
      <c r="Q36" s="88"/>
      <c r="R36" s="88"/>
      <c r="S36" s="88"/>
      <c r="T36" s="931">
        <f t="shared" si="13"/>
        <v>0</v>
      </c>
      <c r="U36" s="88"/>
      <c r="V36" s="938" t="e">
        <f t="shared" si="14"/>
        <v>#DIV/0!</v>
      </c>
      <c r="W36" s="939" t="e">
        <f t="shared" si="15"/>
        <v>#DIV/0!</v>
      </c>
      <c r="X36" s="939" t="e">
        <f t="shared" si="16"/>
        <v>#DIV/0!</v>
      </c>
      <c r="Y36" s="768"/>
      <c r="Z36" s="940" t="e">
        <f t="shared" si="17"/>
        <v>#DIV/0!</v>
      </c>
      <c r="AA36" s="940" t="e">
        <f t="shared" si="18"/>
        <v>#DIV/0!</v>
      </c>
      <c r="AB36" s="940" t="e">
        <f t="shared" si="19"/>
        <v>#DIV/0!</v>
      </c>
    </row>
    <row r="37" spans="2:28">
      <c r="E37" s="15" t="s">
        <v>1956</v>
      </c>
      <c r="F37" s="11" t="s">
        <v>106</v>
      </c>
      <c r="G37" s="20" t="s">
        <v>3691</v>
      </c>
      <c r="H37" s="74"/>
      <c r="I37" s="20" t="s">
        <v>3698</v>
      </c>
      <c r="J37" s="88"/>
      <c r="K37" s="88"/>
      <c r="L37" s="88"/>
      <c r="M37" s="88"/>
      <c r="N37" s="88"/>
      <c r="O37" s="88"/>
      <c r="P37" s="88"/>
      <c r="Q37" s="88"/>
      <c r="R37" s="88"/>
      <c r="S37" s="88"/>
      <c r="T37" s="931">
        <f t="shared" si="13"/>
        <v>0</v>
      </c>
      <c r="U37" s="88"/>
      <c r="V37" s="938" t="e">
        <f t="shared" si="14"/>
        <v>#DIV/0!</v>
      </c>
      <c r="W37" s="939" t="e">
        <f t="shared" si="15"/>
        <v>#DIV/0!</v>
      </c>
      <c r="X37" s="939" t="e">
        <f t="shared" si="16"/>
        <v>#DIV/0!</v>
      </c>
      <c r="Y37" s="768"/>
      <c r="Z37" s="940" t="e">
        <f t="shared" si="17"/>
        <v>#DIV/0!</v>
      </c>
      <c r="AA37" s="940" t="e">
        <f t="shared" si="18"/>
        <v>#DIV/0!</v>
      </c>
      <c r="AB37" s="940" t="e">
        <f t="shared" si="19"/>
        <v>#DIV/0!</v>
      </c>
    </row>
    <row r="38" spans="2:28">
      <c r="E38" s="15" t="s">
        <v>1956</v>
      </c>
      <c r="F38" s="11" t="s">
        <v>106</v>
      </c>
      <c r="G38" s="20" t="s">
        <v>3691</v>
      </c>
      <c r="H38" s="74"/>
      <c r="I38" s="20" t="s">
        <v>3688</v>
      </c>
      <c r="J38" s="88"/>
      <c r="K38" s="88"/>
      <c r="L38" s="88"/>
      <c r="M38" s="88"/>
      <c r="N38" s="88"/>
      <c r="O38" s="88"/>
      <c r="P38" s="88"/>
      <c r="Q38" s="88"/>
      <c r="R38" s="88"/>
      <c r="S38" s="88"/>
      <c r="T38" s="931">
        <f t="shared" si="13"/>
        <v>0</v>
      </c>
      <c r="U38" s="88"/>
      <c r="V38" s="938" t="e">
        <f>(J38*1+K38*2+L38*3+M38*4+N38*5+O38*6+P38*7+Q38*8+R38*9+S38*10)/(SUM(J38:S38))</f>
        <v>#DIV/0!</v>
      </c>
      <c r="W38" s="939" t="e">
        <f t="shared" si="15"/>
        <v>#DIV/0!</v>
      </c>
      <c r="X38" s="939" t="e">
        <f t="shared" si="16"/>
        <v>#DIV/0!</v>
      </c>
      <c r="Y38" s="768"/>
      <c r="Z38" s="940" t="e">
        <f t="shared" si="17"/>
        <v>#DIV/0!</v>
      </c>
      <c r="AA38" s="940" t="e">
        <f t="shared" si="18"/>
        <v>#DIV/0!</v>
      </c>
      <c r="AB38" s="940" t="e">
        <f t="shared" si="19"/>
        <v>#DIV/0!</v>
      </c>
    </row>
    <row r="39" spans="2:28">
      <c r="G39" s="20"/>
      <c r="H39" s="20"/>
      <c r="I39" s="20"/>
      <c r="J39" s="20"/>
      <c r="K39" s="20"/>
      <c r="L39" s="20"/>
      <c r="M39" s="20"/>
      <c r="N39" s="20"/>
      <c r="Q39" s="20"/>
      <c r="R39" s="7"/>
      <c r="S39" s="7"/>
      <c r="T39" s="7"/>
      <c r="U39" s="7"/>
      <c r="V39" s="21"/>
      <c r="W39" s="21"/>
      <c r="X39" s="21"/>
      <c r="Y39" s="21"/>
      <c r="Z39" s="21"/>
      <c r="AA39" s="21"/>
      <c r="AB39" s="21"/>
    </row>
    <row r="40" spans="2:28">
      <c r="G40" s="20"/>
      <c r="H40" s="20"/>
      <c r="I40" s="20"/>
      <c r="J40" s="20"/>
      <c r="K40" s="20"/>
      <c r="L40" s="20"/>
      <c r="M40" s="20"/>
      <c r="N40" s="20"/>
      <c r="Q40" s="20"/>
      <c r="R40" s="7"/>
      <c r="S40" s="7"/>
      <c r="T40" s="7"/>
      <c r="U40" s="7"/>
      <c r="V40" s="21"/>
      <c r="W40" s="21"/>
      <c r="X40" s="21"/>
      <c r="Y40" s="21"/>
      <c r="Z40" s="21"/>
      <c r="AA40" s="21"/>
      <c r="AB40" s="21"/>
    </row>
    <row r="41" spans="2:28" s="27" customFormat="1" ht="17.649999999999999">
      <c r="B41" s="28" t="s">
        <v>3699</v>
      </c>
      <c r="C41" s="903"/>
    </row>
    <row r="42" spans="2:28" s="12" customFormat="1">
      <c r="P42" s="7"/>
      <c r="Q42" s="7"/>
      <c r="R42" s="7"/>
      <c r="S42" s="7"/>
      <c r="T42" s="7"/>
      <c r="U42" s="7"/>
      <c r="V42" s="22"/>
      <c r="W42" s="22"/>
      <c r="X42" s="22"/>
      <c r="Y42" s="22"/>
      <c r="Z42" s="22"/>
      <c r="AA42" s="22"/>
      <c r="AB42" s="22"/>
    </row>
    <row r="43" spans="2:28" ht="13.5" customHeight="1">
      <c r="B43" s="12"/>
      <c r="C43" s="34" t="s">
        <v>3700</v>
      </c>
      <c r="D43" s="34"/>
      <c r="E43" s="34"/>
      <c r="F43" s="34"/>
      <c r="G43" s="34"/>
      <c r="H43" s="33"/>
      <c r="I43" s="33"/>
      <c r="J43" s="33"/>
      <c r="K43" s="33"/>
      <c r="L43" s="33"/>
      <c r="M43" s="33"/>
      <c r="N43" s="33"/>
      <c r="O43" s="33"/>
      <c r="P43" s="33"/>
      <c r="Q43" s="33"/>
      <c r="R43" s="33"/>
      <c r="S43" s="33"/>
      <c r="T43" s="33"/>
      <c r="U43" s="33"/>
      <c r="V43" s="33"/>
      <c r="W43" s="33"/>
      <c r="X43" s="33"/>
      <c r="Y43" s="33"/>
      <c r="Z43" s="33"/>
      <c r="AA43" s="33"/>
      <c r="AB43" s="33"/>
    </row>
    <row r="44" spans="2:28" s="12" customFormat="1">
      <c r="P44" s="7"/>
      <c r="Q44" s="7"/>
      <c r="R44" s="7"/>
      <c r="S44" s="7"/>
      <c r="T44" s="7"/>
      <c r="U44" s="7"/>
      <c r="V44" s="22"/>
      <c r="W44" s="22"/>
      <c r="X44" s="22"/>
      <c r="Y44" s="22"/>
      <c r="Z44" s="22"/>
      <c r="AA44" s="22"/>
      <c r="AB44" s="22"/>
    </row>
    <row r="45" spans="2:28">
      <c r="E45" s="11" t="s">
        <v>1956</v>
      </c>
      <c r="F45" s="11" t="s">
        <v>106</v>
      </c>
      <c r="G45" s="11" t="s">
        <v>1643</v>
      </c>
      <c r="H45" s="74"/>
      <c r="I45" s="20" t="s">
        <v>3701</v>
      </c>
      <c r="J45" s="53"/>
      <c r="K45" s="53"/>
      <c r="L45" s="53"/>
      <c r="M45" s="53"/>
      <c r="N45" s="53"/>
      <c r="O45" s="53"/>
      <c r="P45" s="53"/>
      <c r="Q45" s="53"/>
      <c r="R45" s="53"/>
      <c r="S45" s="53"/>
      <c r="T45" s="931">
        <f t="shared" ref="T45" si="20">SUM(J45:S45)</f>
        <v>0</v>
      </c>
      <c r="U45" s="53"/>
      <c r="V45" s="938" t="e">
        <f t="shared" ref="V45" si="21">(J45*1+K45*2+L45*3+M45*4+N45*5+O45*6+P45*7+Q45*8+R45*9+S45*10)/(SUM(J45:S45))</f>
        <v>#DIV/0!</v>
      </c>
      <c r="W45" s="939" t="e">
        <f t="shared" ref="W45" si="22">V45+AB45</f>
        <v>#DIV/0!</v>
      </c>
      <c r="X45" s="939" t="e">
        <f t="shared" ref="X45" si="23">V45-AB45</f>
        <v>#DIV/0!</v>
      </c>
      <c r="Y45" s="768"/>
      <c r="Z45" s="940" t="e">
        <f t="shared" ref="Z45" si="24">((1-V45)^2)*J45+((2-V45))^2*K45+((3-V45))^2*L45+((4-V45)^2)*M45+((5-V45)^2)*N45+((6-V45)^2)*O45+((7-V45))^2*P45+((8-V45))^2*Q45+((9-V45)^2)*R45+((10-V45)^2)*S45</f>
        <v>#DIV/0!</v>
      </c>
      <c r="AA45" s="940" t="e">
        <f t="shared" ref="AA45" si="25">SQRT((Z45)/(T45-1))</f>
        <v>#DIV/0!</v>
      </c>
      <c r="AB45" s="940" t="e">
        <f t="shared" ref="AB45" si="26">CONFIDENCE(0.05,AA45,T45)</f>
        <v>#DIV/0!</v>
      </c>
    </row>
    <row r="46" spans="2:28">
      <c r="E46" s="11" t="s">
        <v>1956</v>
      </c>
      <c r="F46" s="15" t="s">
        <v>106</v>
      </c>
      <c r="G46" s="11" t="s">
        <v>1643</v>
      </c>
      <c r="H46" s="74"/>
      <c r="I46" s="20" t="s">
        <v>3702</v>
      </c>
      <c r="J46" s="53"/>
      <c r="K46" s="53"/>
      <c r="L46" s="53"/>
      <c r="M46" s="53"/>
      <c r="N46" s="53"/>
      <c r="O46" s="53"/>
      <c r="P46" s="53"/>
      <c r="Q46" s="53"/>
      <c r="R46" s="53"/>
      <c r="S46" s="53"/>
      <c r="T46" s="931">
        <f t="shared" ref="T46:T53" si="27">SUM(J46:S46)</f>
        <v>0</v>
      </c>
      <c r="U46" s="53"/>
      <c r="V46" s="938" t="e">
        <f t="shared" ref="V46:V53" si="28">(J46*1+K46*2+L46*3+M46*4+N46*5+O46*6+P46*7+Q46*8+R46*9+S46*10)/(SUM(J46:S46))</f>
        <v>#DIV/0!</v>
      </c>
      <c r="W46" s="939" t="e">
        <f t="shared" ref="W46:W53" si="29">V46+AB46</f>
        <v>#DIV/0!</v>
      </c>
      <c r="X46" s="939" t="e">
        <f t="shared" ref="X46:X53" si="30">V46-AB46</f>
        <v>#DIV/0!</v>
      </c>
      <c r="Y46" s="768"/>
      <c r="Z46" s="940" t="e">
        <f t="shared" ref="Z46:Z53" si="31">((1-V46)^2)*J46+((2-V46))^2*K46+((3-V46))^2*L46+((4-V46)^2)*M46+((5-V46)^2)*N46+((6-V46)^2)*O46+((7-V46))^2*P46+((8-V46))^2*Q46+((9-V46)^2)*R46+((10-V46)^2)*S46</f>
        <v>#DIV/0!</v>
      </c>
      <c r="AA46" s="940" t="e">
        <f t="shared" ref="AA46:AA53" si="32">SQRT((Z46)/(T46-1))</f>
        <v>#DIV/0!</v>
      </c>
      <c r="AB46" s="940" t="e">
        <f t="shared" ref="AB46:AB53" si="33">CONFIDENCE(0.05,AA46,T46)</f>
        <v>#DIV/0!</v>
      </c>
    </row>
    <row r="47" spans="2:28">
      <c r="E47" s="11" t="s">
        <v>1956</v>
      </c>
      <c r="F47" s="15" t="s">
        <v>106</v>
      </c>
      <c r="G47" s="11" t="s">
        <v>1643</v>
      </c>
      <c r="H47" s="74"/>
      <c r="I47" s="15" t="s">
        <v>3703</v>
      </c>
      <c r="J47" s="53"/>
      <c r="K47" s="53"/>
      <c r="L47" s="53"/>
      <c r="M47" s="53"/>
      <c r="N47" s="53"/>
      <c r="O47" s="53"/>
      <c r="P47" s="53"/>
      <c r="Q47" s="53"/>
      <c r="R47" s="53"/>
      <c r="S47" s="53"/>
      <c r="T47" s="931">
        <f t="shared" si="27"/>
        <v>0</v>
      </c>
      <c r="U47" s="53"/>
      <c r="V47" s="938" t="e">
        <f t="shared" si="28"/>
        <v>#DIV/0!</v>
      </c>
      <c r="W47" s="939" t="e">
        <f t="shared" si="29"/>
        <v>#DIV/0!</v>
      </c>
      <c r="X47" s="939" t="e">
        <f t="shared" si="30"/>
        <v>#DIV/0!</v>
      </c>
      <c r="Y47" s="768"/>
      <c r="Z47" s="940" t="e">
        <f t="shared" si="31"/>
        <v>#DIV/0!</v>
      </c>
      <c r="AA47" s="940" t="e">
        <f t="shared" si="32"/>
        <v>#DIV/0!</v>
      </c>
      <c r="AB47" s="940" t="e">
        <f t="shared" si="33"/>
        <v>#DIV/0!</v>
      </c>
    </row>
    <row r="48" spans="2:28">
      <c r="E48" s="11" t="s">
        <v>1956</v>
      </c>
      <c r="F48" s="15" t="s">
        <v>106</v>
      </c>
      <c r="G48" s="11" t="s">
        <v>1643</v>
      </c>
      <c r="H48" s="74"/>
      <c r="I48" s="15" t="s">
        <v>3704</v>
      </c>
      <c r="J48" s="53"/>
      <c r="K48" s="53"/>
      <c r="L48" s="53"/>
      <c r="M48" s="53"/>
      <c r="N48" s="53"/>
      <c r="O48" s="53"/>
      <c r="P48" s="53"/>
      <c r="Q48" s="53"/>
      <c r="R48" s="53"/>
      <c r="S48" s="53"/>
      <c r="T48" s="931">
        <f t="shared" si="27"/>
        <v>0</v>
      </c>
      <c r="U48" s="53"/>
      <c r="V48" s="938" t="e">
        <f t="shared" si="28"/>
        <v>#DIV/0!</v>
      </c>
      <c r="W48" s="939" t="e">
        <f t="shared" si="29"/>
        <v>#DIV/0!</v>
      </c>
      <c r="X48" s="939" t="e">
        <f t="shared" si="30"/>
        <v>#DIV/0!</v>
      </c>
      <c r="Y48" s="768"/>
      <c r="Z48" s="940" t="e">
        <f t="shared" si="31"/>
        <v>#DIV/0!</v>
      </c>
      <c r="AA48" s="940" t="e">
        <f t="shared" si="32"/>
        <v>#DIV/0!</v>
      </c>
      <c r="AB48" s="940" t="e">
        <f t="shared" si="33"/>
        <v>#DIV/0!</v>
      </c>
    </row>
    <row r="49" spans="1:28">
      <c r="E49" s="11" t="s">
        <v>1956</v>
      </c>
      <c r="F49" s="15" t="s">
        <v>106</v>
      </c>
      <c r="G49" s="11" t="s">
        <v>1643</v>
      </c>
      <c r="H49" s="74"/>
      <c r="I49" s="15" t="s">
        <v>3705</v>
      </c>
      <c r="J49" s="53"/>
      <c r="K49" s="53"/>
      <c r="L49" s="53"/>
      <c r="M49" s="53"/>
      <c r="N49" s="53"/>
      <c r="O49" s="53"/>
      <c r="P49" s="53"/>
      <c r="Q49" s="53"/>
      <c r="R49" s="53"/>
      <c r="S49" s="53"/>
      <c r="T49" s="931">
        <f t="shared" si="27"/>
        <v>0</v>
      </c>
      <c r="U49" s="53"/>
      <c r="V49" s="938" t="e">
        <f t="shared" si="28"/>
        <v>#DIV/0!</v>
      </c>
      <c r="W49" s="939" t="e">
        <f t="shared" si="29"/>
        <v>#DIV/0!</v>
      </c>
      <c r="X49" s="939" t="e">
        <f t="shared" si="30"/>
        <v>#DIV/0!</v>
      </c>
      <c r="Y49" s="768"/>
      <c r="Z49" s="940" t="e">
        <f t="shared" si="31"/>
        <v>#DIV/0!</v>
      </c>
      <c r="AA49" s="940" t="e">
        <f t="shared" si="32"/>
        <v>#DIV/0!</v>
      </c>
      <c r="AB49" s="940" t="e">
        <f t="shared" si="33"/>
        <v>#DIV/0!</v>
      </c>
    </row>
    <row r="50" spans="1:28">
      <c r="E50" s="11" t="s">
        <v>1956</v>
      </c>
      <c r="F50" s="15" t="s">
        <v>106</v>
      </c>
      <c r="G50" s="11" t="s">
        <v>1643</v>
      </c>
      <c r="H50" s="74"/>
      <c r="I50" s="15" t="s">
        <v>3706</v>
      </c>
      <c r="J50" s="53"/>
      <c r="K50" s="53"/>
      <c r="L50" s="53"/>
      <c r="M50" s="53"/>
      <c r="N50" s="53"/>
      <c r="O50" s="53"/>
      <c r="P50" s="53"/>
      <c r="Q50" s="53"/>
      <c r="R50" s="53"/>
      <c r="S50" s="53"/>
      <c r="T50" s="931">
        <f t="shared" si="27"/>
        <v>0</v>
      </c>
      <c r="U50" s="53"/>
      <c r="V50" s="938" t="e">
        <f t="shared" si="28"/>
        <v>#DIV/0!</v>
      </c>
      <c r="W50" s="939" t="e">
        <f t="shared" si="29"/>
        <v>#DIV/0!</v>
      </c>
      <c r="X50" s="939" t="e">
        <f t="shared" si="30"/>
        <v>#DIV/0!</v>
      </c>
      <c r="Y50" s="768"/>
      <c r="Z50" s="940" t="e">
        <f t="shared" si="31"/>
        <v>#DIV/0!</v>
      </c>
      <c r="AA50" s="940" t="e">
        <f t="shared" si="32"/>
        <v>#DIV/0!</v>
      </c>
      <c r="AB50" s="940" t="e">
        <f t="shared" si="33"/>
        <v>#DIV/0!</v>
      </c>
    </row>
    <row r="51" spans="1:28">
      <c r="E51" s="11" t="s">
        <v>1956</v>
      </c>
      <c r="F51" s="15" t="s">
        <v>106</v>
      </c>
      <c r="G51" s="11" t="s">
        <v>1643</v>
      </c>
      <c r="H51" s="74"/>
      <c r="I51" s="15" t="s">
        <v>3686</v>
      </c>
      <c r="J51" s="53"/>
      <c r="K51" s="53"/>
      <c r="L51" s="53"/>
      <c r="M51" s="53"/>
      <c r="N51" s="53"/>
      <c r="O51" s="53"/>
      <c r="P51" s="53"/>
      <c r="Q51" s="53"/>
      <c r="R51" s="53"/>
      <c r="S51" s="53"/>
      <c r="T51" s="931">
        <f t="shared" si="27"/>
        <v>0</v>
      </c>
      <c r="U51" s="53"/>
      <c r="V51" s="938" t="e">
        <f t="shared" si="28"/>
        <v>#DIV/0!</v>
      </c>
      <c r="W51" s="939" t="e">
        <f t="shared" si="29"/>
        <v>#DIV/0!</v>
      </c>
      <c r="X51" s="939" t="e">
        <f t="shared" si="30"/>
        <v>#DIV/0!</v>
      </c>
      <c r="Y51" s="768"/>
      <c r="Z51" s="940" t="e">
        <f t="shared" si="31"/>
        <v>#DIV/0!</v>
      </c>
      <c r="AA51" s="940" t="e">
        <f t="shared" si="32"/>
        <v>#DIV/0!</v>
      </c>
      <c r="AB51" s="940" t="e">
        <f t="shared" si="33"/>
        <v>#DIV/0!</v>
      </c>
    </row>
    <row r="52" spans="1:28">
      <c r="E52" s="11" t="s">
        <v>1956</v>
      </c>
      <c r="F52" s="15" t="s">
        <v>106</v>
      </c>
      <c r="G52" s="11" t="s">
        <v>1643</v>
      </c>
      <c r="H52" s="74"/>
      <c r="I52" s="15" t="s">
        <v>3707</v>
      </c>
      <c r="J52" s="53"/>
      <c r="K52" s="53"/>
      <c r="L52" s="53"/>
      <c r="M52" s="53"/>
      <c r="N52" s="53"/>
      <c r="O52" s="53"/>
      <c r="P52" s="53"/>
      <c r="Q52" s="53"/>
      <c r="R52" s="53"/>
      <c r="S52" s="53"/>
      <c r="T52" s="931">
        <f t="shared" si="27"/>
        <v>0</v>
      </c>
      <c r="U52" s="53"/>
      <c r="V52" s="938" t="e">
        <f t="shared" si="28"/>
        <v>#DIV/0!</v>
      </c>
      <c r="W52" s="939" t="e">
        <f t="shared" si="29"/>
        <v>#DIV/0!</v>
      </c>
      <c r="X52" s="939" t="e">
        <f t="shared" si="30"/>
        <v>#DIV/0!</v>
      </c>
      <c r="Y52" s="768"/>
      <c r="Z52" s="940" t="e">
        <f t="shared" si="31"/>
        <v>#DIV/0!</v>
      </c>
      <c r="AA52" s="940" t="e">
        <f t="shared" si="32"/>
        <v>#DIV/0!</v>
      </c>
      <c r="AB52" s="940" t="e">
        <f t="shared" si="33"/>
        <v>#DIV/0!</v>
      </c>
    </row>
    <row r="53" spans="1:28">
      <c r="E53" s="11" t="s">
        <v>1956</v>
      </c>
      <c r="F53" s="11" t="s">
        <v>106</v>
      </c>
      <c r="G53" s="11" t="s">
        <v>1643</v>
      </c>
      <c r="H53" s="74"/>
      <c r="I53" s="15" t="s">
        <v>3688</v>
      </c>
      <c r="J53" s="53"/>
      <c r="K53" s="53"/>
      <c r="L53" s="53"/>
      <c r="M53" s="53"/>
      <c r="N53" s="53"/>
      <c r="O53" s="53"/>
      <c r="P53" s="53"/>
      <c r="Q53" s="53"/>
      <c r="R53" s="53"/>
      <c r="S53" s="53"/>
      <c r="T53" s="931">
        <f t="shared" si="27"/>
        <v>0</v>
      </c>
      <c r="U53" s="53"/>
      <c r="V53" s="938" t="e">
        <f t="shared" si="28"/>
        <v>#DIV/0!</v>
      </c>
      <c r="W53" s="939" t="e">
        <f t="shared" si="29"/>
        <v>#DIV/0!</v>
      </c>
      <c r="X53" s="939" t="e">
        <f t="shared" si="30"/>
        <v>#DIV/0!</v>
      </c>
      <c r="Y53" s="768"/>
      <c r="Z53" s="940" t="e">
        <f t="shared" si="31"/>
        <v>#DIV/0!</v>
      </c>
      <c r="AA53" s="940" t="e">
        <f t="shared" si="32"/>
        <v>#DIV/0!</v>
      </c>
      <c r="AB53" s="940" t="e">
        <f t="shared" si="33"/>
        <v>#DIV/0!</v>
      </c>
    </row>
    <row r="54" spans="1:28">
      <c r="G54" s="15"/>
      <c r="H54" s="15"/>
      <c r="I54" s="15"/>
      <c r="J54" s="15"/>
      <c r="K54" s="15"/>
      <c r="L54" s="15"/>
      <c r="O54" s="15"/>
      <c r="P54" s="7"/>
      <c r="Q54" s="7"/>
      <c r="R54" s="7"/>
      <c r="S54" s="13"/>
      <c r="T54" s="13"/>
      <c r="U54" s="13"/>
      <c r="V54" s="13"/>
      <c r="W54" s="13"/>
      <c r="X54" s="13"/>
      <c r="Y54" s="13"/>
      <c r="Z54" s="13"/>
      <c r="AA54" s="13"/>
      <c r="AB54" s="13"/>
    </row>
    <row r="55" spans="1:28" s="317" customFormat="1" ht="14.25" customHeight="1">
      <c r="A55" s="317" t="s">
        <v>3708</v>
      </c>
    </row>
    <row r="56" spans="1:28" s="317" customFormat="1" ht="14.25" customHeight="1"/>
    <row r="57" spans="1:28" s="27" customFormat="1" ht="17.649999999999999">
      <c r="B57" s="28" t="s">
        <v>3678</v>
      </c>
    </row>
    <row r="58" spans="1:28" ht="14.65">
      <c r="B58" s="130"/>
    </row>
    <row r="59" spans="1:28" ht="13.9">
      <c r="A59" s="12"/>
      <c r="B59" s="12"/>
      <c r="C59" s="34" t="s">
        <v>3679</v>
      </c>
      <c r="D59" s="34"/>
      <c r="E59" s="34"/>
      <c r="F59" s="34"/>
      <c r="G59" s="34"/>
      <c r="H59" s="33"/>
      <c r="I59" s="33"/>
      <c r="J59" s="33"/>
      <c r="K59" s="33"/>
      <c r="L59" s="33"/>
      <c r="M59" s="33"/>
      <c r="N59" s="33"/>
      <c r="O59" s="33"/>
      <c r="P59" s="33"/>
      <c r="Q59" s="33"/>
      <c r="R59" s="33"/>
      <c r="S59" s="33"/>
      <c r="T59" s="33"/>
      <c r="U59" s="33"/>
      <c r="V59" s="33"/>
      <c r="W59" s="33"/>
      <c r="X59" s="33"/>
      <c r="Y59" s="33"/>
      <c r="Z59" s="33"/>
      <c r="AA59" s="33"/>
      <c r="AB59" s="33"/>
    </row>
    <row r="60" spans="1:28" ht="13.5" customHeight="1">
      <c r="A60" s="7"/>
      <c r="B60" s="8"/>
      <c r="C60" s="8"/>
      <c r="G60" s="20"/>
      <c r="H60" s="20"/>
      <c r="I60" s="20"/>
      <c r="J60" s="20"/>
      <c r="K60" s="20"/>
      <c r="L60" s="20"/>
      <c r="M60" s="20"/>
      <c r="N60" s="20"/>
      <c r="O60" s="20"/>
      <c r="P60" s="7"/>
      <c r="Q60" s="20"/>
      <c r="R60" s="7"/>
      <c r="S60" s="7"/>
      <c r="T60" s="7"/>
      <c r="U60" s="7"/>
      <c r="V60" s="21"/>
      <c r="W60" s="21"/>
      <c r="X60" s="21"/>
      <c r="Y60" s="21"/>
      <c r="Z60" s="21"/>
      <c r="AA60" s="21"/>
      <c r="AB60" s="21"/>
    </row>
    <row r="61" spans="1:28" ht="15">
      <c r="A61" s="7"/>
      <c r="B61" s="8"/>
      <c r="C61" s="8"/>
      <c r="E61" s="11" t="s">
        <v>1956</v>
      </c>
      <c r="F61" s="11" t="s">
        <v>106</v>
      </c>
      <c r="G61" s="11" t="s">
        <v>3680</v>
      </c>
      <c r="H61" s="191"/>
      <c r="I61" s="192" t="s">
        <v>3681</v>
      </c>
      <c r="J61" s="88"/>
      <c r="K61" s="88"/>
      <c r="L61" s="88"/>
      <c r="M61" s="88"/>
      <c r="N61" s="88"/>
      <c r="O61" s="88"/>
      <c r="P61" s="88"/>
      <c r="Q61" s="88"/>
      <c r="R61" s="88"/>
      <c r="S61" s="88"/>
      <c r="T61" s="931">
        <f t="shared" ref="T61:T68" si="34">SUM(J61:S61)</f>
        <v>0</v>
      </c>
      <c r="U61" s="88"/>
      <c r="V61" s="938" t="e">
        <f>(J61*1+K61*2+L61*3+M61*4+N61*5+O61*6+P61*7+Q61*8+R61*9+S61*10)/(SUM(J61:S61))</f>
        <v>#DIV/0!</v>
      </c>
      <c r="W61" s="939" t="e">
        <f>V61+AB61</f>
        <v>#DIV/0!</v>
      </c>
      <c r="X61" s="939" t="e">
        <f>V61-AB61</f>
        <v>#DIV/0!</v>
      </c>
      <c r="Y61" s="768"/>
      <c r="Z61" s="940" t="e">
        <f>((1-V61)^2)*J61+((2-V61))^2*K61+((3-V61))^2*L61+((4-V61)^2)*M61+((5-V61)^2)*N61+((6-V61)^2)*O61+((7-V61))^2*P61+((8-V61))^2*Q61+((9-V61)^2)*R61+((10-V61)^2)*S61</f>
        <v>#DIV/0!</v>
      </c>
      <c r="AA61" s="940" t="e">
        <f>SQRT((Z61)/(T61-1))</f>
        <v>#DIV/0!</v>
      </c>
      <c r="AB61" s="940" t="e">
        <f>CONFIDENCE(0.05,AA61,T61)</f>
        <v>#DIV/0!</v>
      </c>
    </row>
    <row r="62" spans="1:28" s="15" customFormat="1">
      <c r="A62" s="12"/>
      <c r="B62" s="13"/>
      <c r="C62" s="13"/>
      <c r="E62" s="15" t="s">
        <v>1956</v>
      </c>
      <c r="F62" s="15" t="s">
        <v>106</v>
      </c>
      <c r="G62" s="11" t="s">
        <v>3680</v>
      </c>
      <c r="H62" s="191"/>
      <c r="I62" s="192" t="s">
        <v>3682</v>
      </c>
      <c r="J62" s="88"/>
      <c r="K62" s="88"/>
      <c r="L62" s="88"/>
      <c r="M62" s="88"/>
      <c r="N62" s="88"/>
      <c r="O62" s="88"/>
      <c r="P62" s="88"/>
      <c r="Q62" s="88"/>
      <c r="R62" s="88"/>
      <c r="S62" s="88"/>
      <c r="T62" s="931">
        <f t="shared" si="34"/>
        <v>0</v>
      </c>
      <c r="U62" s="88"/>
      <c r="V62" s="938" t="e">
        <f t="shared" ref="V62:V68" si="35">(J62*1+K62*2+L62*3+M62*4+N62*5+O62*6+P62*7+Q62*8+R62*9+S62*10)/(SUM(J62:S62))</f>
        <v>#DIV/0!</v>
      </c>
      <c r="W62" s="939" t="e">
        <f t="shared" ref="W62:W68" si="36">V62+AB62</f>
        <v>#DIV/0!</v>
      </c>
      <c r="X62" s="939" t="e">
        <f t="shared" ref="X62:X68" si="37">V62-AB62</f>
        <v>#DIV/0!</v>
      </c>
      <c r="Y62" s="768"/>
      <c r="Z62" s="940" t="e">
        <f t="shared" ref="Z62:Z68" si="38">((1-V62)^2)*J62+((2-V62))^2*K62+((3-V62))^2*L62+((4-V62)^2)*M62+((5-V62)^2)*N62+((6-V62)^2)*O62+((7-V62))^2*P62+((8-V62))^2*Q62+((9-V62)^2)*R62+((10-V62)^2)*S62</f>
        <v>#DIV/0!</v>
      </c>
      <c r="AA62" s="940" t="e">
        <f t="shared" ref="AA62:AA68" si="39">SQRT((Z62)/(T62-1))</f>
        <v>#DIV/0!</v>
      </c>
      <c r="AB62" s="940" t="e">
        <f t="shared" ref="AB62:AB68" si="40">CONFIDENCE(0.05,AA62,T62)</f>
        <v>#DIV/0!</v>
      </c>
    </row>
    <row r="63" spans="1:28" s="15" customFormat="1">
      <c r="A63" s="12"/>
      <c r="B63" s="12"/>
      <c r="C63" s="12"/>
      <c r="E63" s="15" t="s">
        <v>1956</v>
      </c>
      <c r="F63" s="15" t="s">
        <v>106</v>
      </c>
      <c r="G63" s="11" t="s">
        <v>3680</v>
      </c>
      <c r="H63" s="191"/>
      <c r="I63" s="192" t="s">
        <v>3683</v>
      </c>
      <c r="J63" s="88"/>
      <c r="K63" s="88"/>
      <c r="L63" s="88"/>
      <c r="M63" s="88"/>
      <c r="N63" s="88"/>
      <c r="O63" s="88"/>
      <c r="P63" s="88"/>
      <c r="Q63" s="88"/>
      <c r="R63" s="88"/>
      <c r="S63" s="88"/>
      <c r="T63" s="931">
        <f t="shared" si="34"/>
        <v>0</v>
      </c>
      <c r="U63" s="88"/>
      <c r="V63" s="938" t="e">
        <f t="shared" si="35"/>
        <v>#DIV/0!</v>
      </c>
      <c r="W63" s="939" t="e">
        <f t="shared" si="36"/>
        <v>#DIV/0!</v>
      </c>
      <c r="X63" s="939" t="e">
        <f t="shared" si="37"/>
        <v>#DIV/0!</v>
      </c>
      <c r="Y63" s="768"/>
      <c r="Z63" s="940" t="e">
        <f t="shared" si="38"/>
        <v>#DIV/0!</v>
      </c>
      <c r="AA63" s="940" t="e">
        <f t="shared" si="39"/>
        <v>#DIV/0!</v>
      </c>
      <c r="AB63" s="940" t="e">
        <f t="shared" si="40"/>
        <v>#DIV/0!</v>
      </c>
    </row>
    <row r="64" spans="1:28" s="15" customFormat="1">
      <c r="A64" s="12"/>
      <c r="B64" s="12"/>
      <c r="C64" s="12"/>
      <c r="E64" s="15" t="s">
        <v>1956</v>
      </c>
      <c r="F64" s="15" t="s">
        <v>106</v>
      </c>
      <c r="G64" s="11" t="s">
        <v>3680</v>
      </c>
      <c r="H64" s="191"/>
      <c r="I64" s="192" t="s">
        <v>3684</v>
      </c>
      <c r="J64" s="88"/>
      <c r="K64" s="88"/>
      <c r="L64" s="88"/>
      <c r="M64" s="88"/>
      <c r="N64" s="88"/>
      <c r="O64" s="88"/>
      <c r="P64" s="88"/>
      <c r="Q64" s="88"/>
      <c r="R64" s="88"/>
      <c r="S64" s="88"/>
      <c r="T64" s="931">
        <f t="shared" si="34"/>
        <v>0</v>
      </c>
      <c r="U64" s="88"/>
      <c r="V64" s="938" t="e">
        <f t="shared" si="35"/>
        <v>#DIV/0!</v>
      </c>
      <c r="W64" s="939" t="e">
        <f t="shared" si="36"/>
        <v>#DIV/0!</v>
      </c>
      <c r="X64" s="939" t="e">
        <f t="shared" si="37"/>
        <v>#DIV/0!</v>
      </c>
      <c r="Y64" s="768"/>
      <c r="Z64" s="940" t="e">
        <f t="shared" si="38"/>
        <v>#DIV/0!</v>
      </c>
      <c r="AA64" s="940" t="e">
        <f t="shared" si="39"/>
        <v>#DIV/0!</v>
      </c>
      <c r="AB64" s="940" t="e">
        <f t="shared" si="40"/>
        <v>#DIV/0!</v>
      </c>
    </row>
    <row r="65" spans="2:28" s="15" customFormat="1">
      <c r="B65" s="12"/>
      <c r="C65" s="12"/>
      <c r="E65" s="15" t="s">
        <v>1956</v>
      </c>
      <c r="F65" s="15" t="s">
        <v>106</v>
      </c>
      <c r="G65" s="11" t="s">
        <v>3680</v>
      </c>
      <c r="H65" s="191"/>
      <c r="I65" s="192" t="s">
        <v>3685</v>
      </c>
      <c r="J65" s="88"/>
      <c r="K65" s="88"/>
      <c r="L65" s="88"/>
      <c r="M65" s="88"/>
      <c r="N65" s="88"/>
      <c r="O65" s="88"/>
      <c r="P65" s="88"/>
      <c r="Q65" s="88"/>
      <c r="R65" s="88"/>
      <c r="S65" s="88"/>
      <c r="T65" s="931">
        <f t="shared" si="34"/>
        <v>0</v>
      </c>
      <c r="U65" s="88"/>
      <c r="V65" s="938" t="e">
        <f t="shared" si="35"/>
        <v>#DIV/0!</v>
      </c>
      <c r="W65" s="939" t="e">
        <f t="shared" si="36"/>
        <v>#DIV/0!</v>
      </c>
      <c r="X65" s="939" t="e">
        <f t="shared" si="37"/>
        <v>#DIV/0!</v>
      </c>
      <c r="Y65" s="768"/>
      <c r="Z65" s="940" t="e">
        <f t="shared" si="38"/>
        <v>#DIV/0!</v>
      </c>
      <c r="AA65" s="940" t="e">
        <f t="shared" si="39"/>
        <v>#DIV/0!</v>
      </c>
      <c r="AB65" s="940" t="e">
        <f t="shared" si="40"/>
        <v>#DIV/0!</v>
      </c>
    </row>
    <row r="66" spans="2:28" s="15" customFormat="1">
      <c r="B66" s="12"/>
      <c r="C66" s="12"/>
      <c r="E66" s="15" t="s">
        <v>1956</v>
      </c>
      <c r="F66" s="15" t="s">
        <v>106</v>
      </c>
      <c r="G66" s="11" t="s">
        <v>3680</v>
      </c>
      <c r="H66" s="191"/>
      <c r="I66" s="192" t="s">
        <v>3686</v>
      </c>
      <c r="J66" s="88"/>
      <c r="K66" s="88"/>
      <c r="L66" s="88"/>
      <c r="M66" s="88"/>
      <c r="N66" s="88"/>
      <c r="O66" s="88"/>
      <c r="P66" s="88"/>
      <c r="Q66" s="88"/>
      <c r="R66" s="88"/>
      <c r="S66" s="88"/>
      <c r="T66" s="931">
        <f t="shared" si="34"/>
        <v>0</v>
      </c>
      <c r="U66" s="88"/>
      <c r="V66" s="938" t="e">
        <f t="shared" si="35"/>
        <v>#DIV/0!</v>
      </c>
      <c r="W66" s="939" t="e">
        <f t="shared" si="36"/>
        <v>#DIV/0!</v>
      </c>
      <c r="X66" s="939" t="e">
        <f t="shared" si="37"/>
        <v>#DIV/0!</v>
      </c>
      <c r="Y66" s="768"/>
      <c r="Z66" s="940" t="e">
        <f t="shared" si="38"/>
        <v>#DIV/0!</v>
      </c>
      <c r="AA66" s="940" t="e">
        <f t="shared" si="39"/>
        <v>#DIV/0!</v>
      </c>
      <c r="AB66" s="940" t="e">
        <f t="shared" si="40"/>
        <v>#DIV/0!</v>
      </c>
    </row>
    <row r="67" spans="2:28" s="15" customFormat="1">
      <c r="B67" s="12"/>
      <c r="C67" s="12"/>
      <c r="E67" s="15" t="s">
        <v>1956</v>
      </c>
      <c r="F67" s="15" t="s">
        <v>106</v>
      </c>
      <c r="G67" s="11" t="s">
        <v>3680</v>
      </c>
      <c r="H67" s="191"/>
      <c r="I67" s="192" t="s">
        <v>3687</v>
      </c>
      <c r="J67" s="88"/>
      <c r="K67" s="88"/>
      <c r="L67" s="88"/>
      <c r="M67" s="88"/>
      <c r="N67" s="88"/>
      <c r="O67" s="88"/>
      <c r="P67" s="88"/>
      <c r="Q67" s="88"/>
      <c r="R67" s="88"/>
      <c r="S67" s="88"/>
      <c r="T67" s="931">
        <f t="shared" si="34"/>
        <v>0</v>
      </c>
      <c r="U67" s="88"/>
      <c r="V67" s="938" t="e">
        <f t="shared" si="35"/>
        <v>#DIV/0!</v>
      </c>
      <c r="W67" s="939" t="e">
        <f t="shared" si="36"/>
        <v>#DIV/0!</v>
      </c>
      <c r="X67" s="939" t="e">
        <f t="shared" si="37"/>
        <v>#DIV/0!</v>
      </c>
      <c r="Y67" s="768"/>
      <c r="Z67" s="940" t="e">
        <f t="shared" si="38"/>
        <v>#DIV/0!</v>
      </c>
      <c r="AA67" s="940" t="e">
        <f t="shared" si="39"/>
        <v>#DIV/0!</v>
      </c>
      <c r="AB67" s="940" t="e">
        <f t="shared" si="40"/>
        <v>#DIV/0!</v>
      </c>
    </row>
    <row r="68" spans="2:28" s="15" customFormat="1">
      <c r="B68" s="12"/>
      <c r="C68" s="12"/>
      <c r="E68" s="15" t="s">
        <v>1956</v>
      </c>
      <c r="F68" s="15" t="s">
        <v>106</v>
      </c>
      <c r="G68" s="11" t="s">
        <v>3680</v>
      </c>
      <c r="H68" s="191"/>
      <c r="I68" s="192" t="s">
        <v>3688</v>
      </c>
      <c r="J68" s="88"/>
      <c r="K68" s="88"/>
      <c r="L68" s="88"/>
      <c r="M68" s="88"/>
      <c r="N68" s="88"/>
      <c r="O68" s="88"/>
      <c r="P68" s="88"/>
      <c r="Q68" s="88"/>
      <c r="R68" s="88"/>
      <c r="S68" s="88"/>
      <c r="T68" s="931">
        <f t="shared" si="34"/>
        <v>0</v>
      </c>
      <c r="U68" s="88"/>
      <c r="V68" s="938" t="e">
        <f t="shared" si="35"/>
        <v>#DIV/0!</v>
      </c>
      <c r="W68" s="939" t="e">
        <f t="shared" si="36"/>
        <v>#DIV/0!</v>
      </c>
      <c r="X68" s="939" t="e">
        <f t="shared" si="37"/>
        <v>#DIV/0!</v>
      </c>
      <c r="Y68" s="768"/>
      <c r="Z68" s="940" t="e">
        <f t="shared" si="38"/>
        <v>#DIV/0!</v>
      </c>
      <c r="AA68" s="940" t="e">
        <f t="shared" si="39"/>
        <v>#DIV/0!</v>
      </c>
      <c r="AB68" s="940" t="e">
        <f t="shared" si="40"/>
        <v>#DIV/0!</v>
      </c>
    </row>
    <row r="69" spans="2:28" s="12" customFormat="1">
      <c r="P69" s="7"/>
      <c r="Q69" s="7"/>
      <c r="R69" s="7"/>
      <c r="S69" s="7"/>
      <c r="T69" s="7"/>
      <c r="U69" s="7"/>
      <c r="V69" s="22"/>
      <c r="W69" s="22"/>
      <c r="X69" s="22"/>
      <c r="Y69" s="22"/>
      <c r="Z69" s="22"/>
      <c r="AA69" s="22"/>
      <c r="AB69" s="22"/>
    </row>
    <row r="70" spans="2:28" s="27" customFormat="1" ht="17.649999999999999">
      <c r="B70" s="28" t="s">
        <v>3689</v>
      </c>
    </row>
    <row r="71" spans="2:28" s="12" customFormat="1">
      <c r="P71" s="7"/>
      <c r="Q71" s="7"/>
      <c r="R71" s="7"/>
      <c r="S71" s="7"/>
      <c r="T71" s="7"/>
      <c r="U71" s="7"/>
      <c r="V71" s="22"/>
      <c r="W71" s="22"/>
      <c r="X71" s="22"/>
      <c r="Y71" s="22"/>
      <c r="Z71" s="22"/>
      <c r="AA71" s="22"/>
      <c r="AB71" s="22"/>
    </row>
    <row r="72" spans="2:28" ht="13.9">
      <c r="B72" s="12"/>
      <c r="C72" s="34" t="s">
        <v>3690</v>
      </c>
      <c r="D72" s="34"/>
      <c r="E72" s="34"/>
      <c r="F72" s="34"/>
      <c r="G72" s="34"/>
      <c r="H72" s="33"/>
      <c r="I72" s="33"/>
      <c r="J72" s="33"/>
      <c r="K72" s="33"/>
      <c r="L72" s="33"/>
      <c r="M72" s="33"/>
      <c r="N72" s="33"/>
      <c r="O72" s="33"/>
      <c r="P72" s="33"/>
      <c r="Q72" s="33"/>
      <c r="R72" s="33"/>
      <c r="S72" s="33"/>
      <c r="T72" s="33"/>
      <c r="U72" s="33"/>
      <c r="V72" s="33"/>
      <c r="W72" s="33"/>
      <c r="X72" s="33"/>
      <c r="Y72" s="33"/>
      <c r="Z72" s="33"/>
      <c r="AA72" s="33"/>
      <c r="AB72" s="33"/>
    </row>
    <row r="73" spans="2:28">
      <c r="G73" s="129"/>
      <c r="H73" s="20"/>
      <c r="I73" s="20"/>
      <c r="J73" s="20"/>
      <c r="K73" s="20"/>
      <c r="L73" s="20"/>
      <c r="M73" s="20"/>
      <c r="N73" s="20"/>
      <c r="Q73" s="20"/>
      <c r="R73" s="7"/>
      <c r="S73" s="7"/>
      <c r="T73" s="7"/>
      <c r="U73" s="7"/>
      <c r="V73" s="21"/>
      <c r="W73" s="21"/>
      <c r="X73" s="21"/>
      <c r="Y73" s="21"/>
      <c r="Z73" s="21"/>
      <c r="AA73" s="21"/>
      <c r="AB73" s="21"/>
    </row>
    <row r="74" spans="2:28">
      <c r="E74" s="11" t="s">
        <v>1956</v>
      </c>
      <c r="F74" s="11" t="s">
        <v>106</v>
      </c>
      <c r="G74" s="20" t="s">
        <v>3691</v>
      </c>
      <c r="H74" s="74"/>
      <c r="I74" s="20" t="s">
        <v>3692</v>
      </c>
      <c r="J74" s="88"/>
      <c r="K74" s="88"/>
      <c r="L74" s="88"/>
      <c r="M74" s="88"/>
      <c r="N74" s="88"/>
      <c r="O74" s="88"/>
      <c r="P74" s="88"/>
      <c r="Q74" s="88"/>
      <c r="R74" s="88"/>
      <c r="S74" s="88"/>
      <c r="T74" s="931">
        <f t="shared" ref="T74:T83" si="41">SUM(J74:S74)</f>
        <v>0</v>
      </c>
      <c r="U74" s="88"/>
      <c r="V74" s="938" t="e">
        <f t="shared" ref="V74:V83" si="42">(J74*1+K74*2+L74*3+M74*4+N74*5+O74*6+P74*7+Q74*8+R74*9+S74*10)/(SUM(J74:S74))</f>
        <v>#DIV/0!</v>
      </c>
      <c r="W74" s="939" t="e">
        <f t="shared" ref="W74:W83" si="43">V74+AB74</f>
        <v>#DIV/0!</v>
      </c>
      <c r="X74" s="939" t="e">
        <f t="shared" ref="X74:X83" si="44">V74-AB74</f>
        <v>#DIV/0!</v>
      </c>
      <c r="Y74" s="768"/>
      <c r="Z74" s="940" t="e">
        <f t="shared" ref="Z74:Z83" si="45">((1-V74)^2)*J74+((2-V74))^2*K74+((3-V74))^2*L74+((4-V74)^2)*M74+((5-V74)^2)*N74+((6-V74)^2)*O74+((7-V74))^2*P74+((8-V74))^2*Q74+((9-V74)^2)*R74+((10-V74)^2)*S74</f>
        <v>#DIV/0!</v>
      </c>
      <c r="AA74" s="940" t="e">
        <f t="shared" ref="AA74:AA83" si="46">SQRT((Z74)/(T74-1))</f>
        <v>#DIV/0!</v>
      </c>
      <c r="AB74" s="940" t="e">
        <f t="shared" ref="AB74:AB83" si="47">CONFIDENCE(0.05,AA74,T74)</f>
        <v>#DIV/0!</v>
      </c>
    </row>
    <row r="75" spans="2:28">
      <c r="E75" s="15" t="s">
        <v>1956</v>
      </c>
      <c r="F75" s="15" t="s">
        <v>106</v>
      </c>
      <c r="G75" s="20" t="s">
        <v>3691</v>
      </c>
      <c r="H75" s="74"/>
      <c r="I75" s="20" t="s">
        <v>3693</v>
      </c>
      <c r="J75" s="88"/>
      <c r="K75" s="88"/>
      <c r="L75" s="88"/>
      <c r="M75" s="88"/>
      <c r="N75" s="88"/>
      <c r="O75" s="88"/>
      <c r="P75" s="88"/>
      <c r="Q75" s="88"/>
      <c r="R75" s="88"/>
      <c r="S75" s="88"/>
      <c r="T75" s="931">
        <f t="shared" si="41"/>
        <v>0</v>
      </c>
      <c r="U75" s="88"/>
      <c r="V75" s="938" t="e">
        <f t="shared" si="42"/>
        <v>#DIV/0!</v>
      </c>
      <c r="W75" s="939" t="e">
        <f t="shared" si="43"/>
        <v>#DIV/0!</v>
      </c>
      <c r="X75" s="939" t="e">
        <f t="shared" si="44"/>
        <v>#DIV/0!</v>
      </c>
      <c r="Y75" s="768"/>
      <c r="Z75" s="940" t="e">
        <f t="shared" si="45"/>
        <v>#DIV/0!</v>
      </c>
      <c r="AA75" s="940" t="e">
        <f t="shared" si="46"/>
        <v>#DIV/0!</v>
      </c>
      <c r="AB75" s="940" t="e">
        <f t="shared" si="47"/>
        <v>#DIV/0!</v>
      </c>
    </row>
    <row r="76" spans="2:28">
      <c r="E76" s="15" t="s">
        <v>1956</v>
      </c>
      <c r="F76" s="15" t="s">
        <v>106</v>
      </c>
      <c r="G76" s="20" t="s">
        <v>3691</v>
      </c>
      <c r="H76" s="74"/>
      <c r="I76" s="20" t="s">
        <v>3694</v>
      </c>
      <c r="J76" s="88"/>
      <c r="K76" s="88"/>
      <c r="L76" s="88"/>
      <c r="M76" s="88"/>
      <c r="N76" s="88"/>
      <c r="O76" s="88"/>
      <c r="P76" s="88"/>
      <c r="Q76" s="88"/>
      <c r="R76" s="88"/>
      <c r="S76" s="88"/>
      <c r="T76" s="931">
        <f t="shared" si="41"/>
        <v>0</v>
      </c>
      <c r="U76" s="88"/>
      <c r="V76" s="938" t="e">
        <f t="shared" si="42"/>
        <v>#DIV/0!</v>
      </c>
      <c r="W76" s="939" t="e">
        <f t="shared" si="43"/>
        <v>#DIV/0!</v>
      </c>
      <c r="X76" s="939" t="e">
        <f t="shared" si="44"/>
        <v>#DIV/0!</v>
      </c>
      <c r="Y76" s="768"/>
      <c r="Z76" s="940" t="e">
        <f t="shared" si="45"/>
        <v>#DIV/0!</v>
      </c>
      <c r="AA76" s="940" t="e">
        <f t="shared" si="46"/>
        <v>#DIV/0!</v>
      </c>
      <c r="AB76" s="940" t="e">
        <f t="shared" si="47"/>
        <v>#DIV/0!</v>
      </c>
    </row>
    <row r="77" spans="2:28">
      <c r="E77" s="15" t="s">
        <v>1956</v>
      </c>
      <c r="F77" s="15" t="s">
        <v>106</v>
      </c>
      <c r="G77" s="20" t="s">
        <v>3691</v>
      </c>
      <c r="H77" s="74"/>
      <c r="I77" s="20" t="s">
        <v>3683</v>
      </c>
      <c r="J77" s="88"/>
      <c r="K77" s="88"/>
      <c r="L77" s="88"/>
      <c r="M77" s="88"/>
      <c r="N77" s="88"/>
      <c r="O77" s="88"/>
      <c r="P77" s="88"/>
      <c r="Q77" s="88"/>
      <c r="R77" s="88"/>
      <c r="S77" s="88"/>
      <c r="T77" s="931">
        <f t="shared" si="41"/>
        <v>0</v>
      </c>
      <c r="U77" s="88"/>
      <c r="V77" s="938" t="e">
        <f t="shared" si="42"/>
        <v>#DIV/0!</v>
      </c>
      <c r="W77" s="939" t="e">
        <f t="shared" si="43"/>
        <v>#DIV/0!</v>
      </c>
      <c r="X77" s="939" t="e">
        <f t="shared" si="44"/>
        <v>#DIV/0!</v>
      </c>
      <c r="Y77" s="768"/>
      <c r="Z77" s="940" t="e">
        <f t="shared" si="45"/>
        <v>#DIV/0!</v>
      </c>
      <c r="AA77" s="940" t="e">
        <f t="shared" si="46"/>
        <v>#DIV/0!</v>
      </c>
      <c r="AB77" s="940" t="e">
        <f t="shared" si="47"/>
        <v>#DIV/0!</v>
      </c>
    </row>
    <row r="78" spans="2:28">
      <c r="E78" s="15" t="s">
        <v>1956</v>
      </c>
      <c r="F78" s="15" t="s">
        <v>106</v>
      </c>
      <c r="G78" s="20" t="s">
        <v>3691</v>
      </c>
      <c r="H78" s="74"/>
      <c r="I78" s="20" t="s">
        <v>3695</v>
      </c>
      <c r="J78" s="88"/>
      <c r="K78" s="88"/>
      <c r="L78" s="88"/>
      <c r="M78" s="88"/>
      <c r="N78" s="88"/>
      <c r="O78" s="88"/>
      <c r="P78" s="88"/>
      <c r="Q78" s="88"/>
      <c r="R78" s="88"/>
      <c r="S78" s="88"/>
      <c r="T78" s="931">
        <f t="shared" si="41"/>
        <v>0</v>
      </c>
      <c r="U78" s="88"/>
      <c r="V78" s="938" t="e">
        <f t="shared" si="42"/>
        <v>#DIV/0!</v>
      </c>
      <c r="W78" s="939" t="e">
        <f t="shared" si="43"/>
        <v>#DIV/0!</v>
      </c>
      <c r="X78" s="939" t="e">
        <f t="shared" si="44"/>
        <v>#DIV/0!</v>
      </c>
      <c r="Y78" s="768"/>
      <c r="Z78" s="940" t="e">
        <f t="shared" si="45"/>
        <v>#DIV/0!</v>
      </c>
      <c r="AA78" s="940" t="e">
        <f t="shared" si="46"/>
        <v>#DIV/0!</v>
      </c>
      <c r="AB78" s="940" t="e">
        <f t="shared" si="47"/>
        <v>#DIV/0!</v>
      </c>
    </row>
    <row r="79" spans="2:28">
      <c r="E79" s="15" t="s">
        <v>1956</v>
      </c>
      <c r="F79" s="15" t="s">
        <v>106</v>
      </c>
      <c r="G79" s="20" t="s">
        <v>3691</v>
      </c>
      <c r="H79" s="74"/>
      <c r="I79" s="20" t="s">
        <v>3684</v>
      </c>
      <c r="J79" s="88"/>
      <c r="K79" s="88"/>
      <c r="L79" s="88"/>
      <c r="M79" s="88"/>
      <c r="N79" s="88"/>
      <c r="O79" s="88"/>
      <c r="P79" s="88"/>
      <c r="Q79" s="88"/>
      <c r="R79" s="88"/>
      <c r="S79" s="88"/>
      <c r="T79" s="931">
        <f t="shared" si="41"/>
        <v>0</v>
      </c>
      <c r="U79" s="88"/>
      <c r="V79" s="938" t="e">
        <f t="shared" si="42"/>
        <v>#DIV/0!</v>
      </c>
      <c r="W79" s="939" t="e">
        <f t="shared" si="43"/>
        <v>#DIV/0!</v>
      </c>
      <c r="X79" s="939" t="e">
        <f t="shared" si="44"/>
        <v>#DIV/0!</v>
      </c>
      <c r="Y79" s="768"/>
      <c r="Z79" s="940" t="e">
        <f t="shared" si="45"/>
        <v>#DIV/0!</v>
      </c>
      <c r="AA79" s="940" t="e">
        <f t="shared" si="46"/>
        <v>#DIV/0!</v>
      </c>
      <c r="AB79" s="940" t="e">
        <f t="shared" si="47"/>
        <v>#DIV/0!</v>
      </c>
    </row>
    <row r="80" spans="2:28">
      <c r="E80" s="15" t="s">
        <v>1956</v>
      </c>
      <c r="F80" s="15" t="s">
        <v>106</v>
      </c>
      <c r="G80" s="20" t="s">
        <v>3691</v>
      </c>
      <c r="H80" s="74"/>
      <c r="I80" s="20" t="s">
        <v>3696</v>
      </c>
      <c r="J80" s="88"/>
      <c r="K80" s="88"/>
      <c r="L80" s="88"/>
      <c r="M80" s="88"/>
      <c r="N80" s="88"/>
      <c r="O80" s="88"/>
      <c r="P80" s="88"/>
      <c r="Q80" s="88"/>
      <c r="R80" s="88"/>
      <c r="S80" s="88"/>
      <c r="T80" s="931">
        <f t="shared" si="41"/>
        <v>0</v>
      </c>
      <c r="U80" s="88"/>
      <c r="V80" s="938" t="e">
        <f t="shared" si="42"/>
        <v>#DIV/0!</v>
      </c>
      <c r="W80" s="939" t="e">
        <f t="shared" si="43"/>
        <v>#DIV/0!</v>
      </c>
      <c r="X80" s="939" t="e">
        <f t="shared" si="44"/>
        <v>#DIV/0!</v>
      </c>
      <c r="Y80" s="768"/>
      <c r="Z80" s="940" t="e">
        <f t="shared" si="45"/>
        <v>#DIV/0!</v>
      </c>
      <c r="AA80" s="940" t="e">
        <f t="shared" si="46"/>
        <v>#DIV/0!</v>
      </c>
      <c r="AB80" s="940" t="e">
        <f t="shared" si="47"/>
        <v>#DIV/0!</v>
      </c>
    </row>
    <row r="81" spans="2:28">
      <c r="E81" s="15" t="s">
        <v>1956</v>
      </c>
      <c r="F81" s="15" t="s">
        <v>106</v>
      </c>
      <c r="G81" s="20" t="s">
        <v>3691</v>
      </c>
      <c r="H81" s="74"/>
      <c r="I81" s="20" t="s">
        <v>3697</v>
      </c>
      <c r="J81" s="88"/>
      <c r="K81" s="88"/>
      <c r="L81" s="88"/>
      <c r="M81" s="88"/>
      <c r="N81" s="88"/>
      <c r="O81" s="88"/>
      <c r="P81" s="88"/>
      <c r="Q81" s="88"/>
      <c r="R81" s="88"/>
      <c r="S81" s="88"/>
      <c r="T81" s="931">
        <f t="shared" si="41"/>
        <v>0</v>
      </c>
      <c r="U81" s="88"/>
      <c r="V81" s="938" t="e">
        <f t="shared" si="42"/>
        <v>#DIV/0!</v>
      </c>
      <c r="W81" s="939" t="e">
        <f t="shared" si="43"/>
        <v>#DIV/0!</v>
      </c>
      <c r="X81" s="939" t="e">
        <f t="shared" si="44"/>
        <v>#DIV/0!</v>
      </c>
      <c r="Y81" s="768"/>
      <c r="Z81" s="940" t="e">
        <f t="shared" si="45"/>
        <v>#DIV/0!</v>
      </c>
      <c r="AA81" s="940" t="e">
        <f t="shared" si="46"/>
        <v>#DIV/0!</v>
      </c>
      <c r="AB81" s="940" t="e">
        <f t="shared" si="47"/>
        <v>#DIV/0!</v>
      </c>
    </row>
    <row r="82" spans="2:28">
      <c r="E82" s="15" t="s">
        <v>1956</v>
      </c>
      <c r="F82" s="11" t="s">
        <v>106</v>
      </c>
      <c r="G82" s="20" t="s">
        <v>3691</v>
      </c>
      <c r="H82" s="74"/>
      <c r="I82" s="20" t="s">
        <v>3698</v>
      </c>
      <c r="J82" s="88"/>
      <c r="K82" s="88"/>
      <c r="L82" s="88"/>
      <c r="M82" s="88"/>
      <c r="N82" s="88"/>
      <c r="O82" s="88"/>
      <c r="P82" s="88"/>
      <c r="Q82" s="88"/>
      <c r="R82" s="88"/>
      <c r="S82" s="88"/>
      <c r="T82" s="931">
        <f t="shared" si="41"/>
        <v>0</v>
      </c>
      <c r="U82" s="88"/>
      <c r="V82" s="938" t="e">
        <f t="shared" si="42"/>
        <v>#DIV/0!</v>
      </c>
      <c r="W82" s="939" t="e">
        <f t="shared" si="43"/>
        <v>#DIV/0!</v>
      </c>
      <c r="X82" s="939" t="e">
        <f t="shared" si="44"/>
        <v>#DIV/0!</v>
      </c>
      <c r="Y82" s="768"/>
      <c r="Z82" s="940" t="e">
        <f t="shared" si="45"/>
        <v>#DIV/0!</v>
      </c>
      <c r="AA82" s="940" t="e">
        <f t="shared" si="46"/>
        <v>#DIV/0!</v>
      </c>
      <c r="AB82" s="940" t="e">
        <f t="shared" si="47"/>
        <v>#DIV/0!</v>
      </c>
    </row>
    <row r="83" spans="2:28">
      <c r="E83" s="15" t="s">
        <v>1956</v>
      </c>
      <c r="F83" s="11" t="s">
        <v>106</v>
      </c>
      <c r="G83" s="20" t="s">
        <v>3691</v>
      </c>
      <c r="H83" s="74"/>
      <c r="I83" s="20" t="s">
        <v>3688</v>
      </c>
      <c r="J83" s="88"/>
      <c r="K83" s="88"/>
      <c r="L83" s="88"/>
      <c r="M83" s="88"/>
      <c r="N83" s="88"/>
      <c r="O83" s="88"/>
      <c r="P83" s="88"/>
      <c r="Q83" s="88"/>
      <c r="R83" s="88"/>
      <c r="S83" s="88"/>
      <c r="T83" s="931">
        <f t="shared" si="41"/>
        <v>0</v>
      </c>
      <c r="U83" s="88"/>
      <c r="V83" s="938" t="e">
        <f t="shared" si="42"/>
        <v>#DIV/0!</v>
      </c>
      <c r="W83" s="939" t="e">
        <f t="shared" si="43"/>
        <v>#DIV/0!</v>
      </c>
      <c r="X83" s="939" t="e">
        <f t="shared" si="44"/>
        <v>#DIV/0!</v>
      </c>
      <c r="Y83" s="768"/>
      <c r="Z83" s="940" t="e">
        <f t="shared" si="45"/>
        <v>#DIV/0!</v>
      </c>
      <c r="AA83" s="940" t="e">
        <f t="shared" si="46"/>
        <v>#DIV/0!</v>
      </c>
      <c r="AB83" s="940" t="e">
        <f t="shared" si="47"/>
        <v>#DIV/0!</v>
      </c>
    </row>
    <row r="84" spans="2:28">
      <c r="G84" s="20"/>
      <c r="H84" s="20"/>
      <c r="I84" s="20"/>
      <c r="J84" s="20"/>
      <c r="K84" s="20"/>
      <c r="L84" s="20"/>
      <c r="M84" s="20"/>
      <c r="N84" s="20"/>
      <c r="Q84" s="20"/>
      <c r="R84" s="7"/>
      <c r="S84" s="7"/>
      <c r="T84" s="7"/>
      <c r="U84" s="7"/>
      <c r="V84" s="21"/>
      <c r="W84" s="21"/>
      <c r="X84" s="21"/>
      <c r="Y84" s="21"/>
      <c r="Z84" s="21"/>
      <c r="AA84" s="21"/>
      <c r="AB84" s="21"/>
    </row>
    <row r="85" spans="2:28" s="27" customFormat="1" ht="17.649999999999999">
      <c r="B85" s="28" t="s">
        <v>3699</v>
      </c>
    </row>
    <row r="86" spans="2:28" s="12" customFormat="1">
      <c r="P86" s="7"/>
      <c r="Q86" s="7"/>
      <c r="R86" s="7"/>
      <c r="S86" s="7"/>
      <c r="T86" s="7"/>
      <c r="U86" s="7"/>
      <c r="V86" s="22"/>
      <c r="W86" s="22"/>
      <c r="X86" s="22"/>
      <c r="Y86" s="22"/>
      <c r="Z86" s="22"/>
      <c r="AA86" s="22"/>
      <c r="AB86" s="22"/>
    </row>
    <row r="87" spans="2:28" ht="13.9">
      <c r="B87" s="12"/>
      <c r="C87" s="34" t="s">
        <v>3700</v>
      </c>
      <c r="D87" s="34"/>
      <c r="E87" s="34"/>
      <c r="F87" s="34"/>
      <c r="G87" s="34"/>
      <c r="H87" s="33"/>
      <c r="I87" s="33"/>
      <c r="J87" s="33"/>
      <c r="K87" s="33"/>
      <c r="L87" s="33"/>
      <c r="M87" s="33"/>
      <c r="N87" s="33"/>
      <c r="O87" s="33"/>
      <c r="P87" s="33"/>
      <c r="Q87" s="33"/>
      <c r="R87" s="33"/>
      <c r="S87" s="33"/>
      <c r="T87" s="33"/>
      <c r="U87" s="33"/>
      <c r="V87" s="33"/>
      <c r="W87" s="33"/>
      <c r="X87" s="33"/>
      <c r="Y87" s="33"/>
      <c r="Z87" s="33"/>
      <c r="AA87" s="33"/>
      <c r="AB87" s="33"/>
    </row>
    <row r="88" spans="2:28">
      <c r="G88" s="129"/>
      <c r="H88" s="20"/>
      <c r="I88" s="20"/>
      <c r="J88" s="20"/>
      <c r="K88" s="20"/>
      <c r="L88" s="20"/>
      <c r="M88" s="20"/>
      <c r="N88" s="20"/>
      <c r="Q88" s="20"/>
      <c r="R88" s="7"/>
      <c r="S88" s="7"/>
      <c r="T88" s="7"/>
      <c r="U88" s="7"/>
      <c r="V88" s="21"/>
      <c r="W88" s="21"/>
      <c r="X88" s="21"/>
      <c r="Y88" s="21"/>
      <c r="Z88" s="21"/>
      <c r="AA88" s="21"/>
      <c r="AB88" s="21"/>
    </row>
    <row r="89" spans="2:28">
      <c r="E89" s="11" t="s">
        <v>1956</v>
      </c>
      <c r="F89" s="11" t="s">
        <v>106</v>
      </c>
      <c r="G89" s="11" t="s">
        <v>1643</v>
      </c>
      <c r="H89" s="74"/>
      <c r="I89" s="20" t="s">
        <v>3701</v>
      </c>
      <c r="J89" s="53"/>
      <c r="K89" s="53"/>
      <c r="L89" s="53"/>
      <c r="M89" s="53"/>
      <c r="N89" s="53"/>
      <c r="O89" s="53"/>
      <c r="P89" s="53"/>
      <c r="Q89" s="53"/>
      <c r="R89" s="53"/>
      <c r="S89" s="53"/>
      <c r="T89" s="931">
        <f t="shared" ref="T89:T97" si="48">SUM(J89:S89)</f>
        <v>0</v>
      </c>
      <c r="U89" s="53"/>
      <c r="V89" s="938" t="e">
        <f t="shared" ref="V89:V97" si="49">(J89*1+K89*2+L89*3+M89*4+N89*5+O89*6+P89*7+Q89*8+R89*9+S89*10)/(SUM(J89:S89))</f>
        <v>#DIV/0!</v>
      </c>
      <c r="W89" s="939" t="e">
        <f t="shared" ref="W89:W97" si="50">V89+AB89</f>
        <v>#DIV/0!</v>
      </c>
      <c r="X89" s="939" t="e">
        <f t="shared" ref="X89:X97" si="51">V89-AB89</f>
        <v>#DIV/0!</v>
      </c>
      <c r="Y89" s="768"/>
      <c r="Z89" s="940" t="e">
        <f t="shared" ref="Z89:Z97" si="52">((1-V89)^2)*J89+((2-V89))^2*K89+((3-V89))^2*L89+((4-V89)^2)*M89+((5-V89)^2)*N89+((6-V89)^2)*O89+((7-V89))^2*P89+((8-V89))^2*Q89+((9-V89)^2)*R89+((10-V89)^2)*S89</f>
        <v>#DIV/0!</v>
      </c>
      <c r="AA89" s="940" t="e">
        <f t="shared" ref="AA89:AA97" si="53">SQRT((Z89)/(T89-1))</f>
        <v>#DIV/0!</v>
      </c>
      <c r="AB89" s="940" t="e">
        <f t="shared" ref="AB89:AB97" si="54">CONFIDENCE(0.05,AA89,T89)</f>
        <v>#DIV/0!</v>
      </c>
    </row>
    <row r="90" spans="2:28">
      <c r="E90" s="11" t="s">
        <v>1956</v>
      </c>
      <c r="F90" s="15" t="s">
        <v>106</v>
      </c>
      <c r="G90" s="11" t="s">
        <v>1643</v>
      </c>
      <c r="H90" s="74"/>
      <c r="I90" s="20" t="s">
        <v>3702</v>
      </c>
      <c r="J90" s="53"/>
      <c r="K90" s="53"/>
      <c r="L90" s="53"/>
      <c r="M90" s="53"/>
      <c r="N90" s="53"/>
      <c r="O90" s="53"/>
      <c r="P90" s="53"/>
      <c r="Q90" s="53"/>
      <c r="R90" s="53"/>
      <c r="S90" s="53"/>
      <c r="T90" s="931">
        <f t="shared" si="48"/>
        <v>0</v>
      </c>
      <c r="U90" s="53"/>
      <c r="V90" s="938" t="e">
        <f t="shared" si="49"/>
        <v>#DIV/0!</v>
      </c>
      <c r="W90" s="939" t="e">
        <f t="shared" si="50"/>
        <v>#DIV/0!</v>
      </c>
      <c r="X90" s="939" t="e">
        <f t="shared" si="51"/>
        <v>#DIV/0!</v>
      </c>
      <c r="Y90" s="768"/>
      <c r="Z90" s="940" t="e">
        <f t="shared" si="52"/>
        <v>#DIV/0!</v>
      </c>
      <c r="AA90" s="940" t="e">
        <f t="shared" si="53"/>
        <v>#DIV/0!</v>
      </c>
      <c r="AB90" s="940" t="e">
        <f t="shared" si="54"/>
        <v>#DIV/0!</v>
      </c>
    </row>
    <row r="91" spans="2:28">
      <c r="E91" s="11" t="s">
        <v>1956</v>
      </c>
      <c r="F91" s="15" t="s">
        <v>106</v>
      </c>
      <c r="G91" s="11" t="s">
        <v>1643</v>
      </c>
      <c r="H91" s="74"/>
      <c r="I91" s="15" t="s">
        <v>3703</v>
      </c>
      <c r="J91" s="53"/>
      <c r="K91" s="53"/>
      <c r="L91" s="53"/>
      <c r="M91" s="53"/>
      <c r="N91" s="53"/>
      <c r="O91" s="53"/>
      <c r="P91" s="53"/>
      <c r="Q91" s="53"/>
      <c r="R91" s="53"/>
      <c r="S91" s="53"/>
      <c r="T91" s="931">
        <f t="shared" si="48"/>
        <v>0</v>
      </c>
      <c r="U91" s="53"/>
      <c r="V91" s="938" t="e">
        <f t="shared" si="49"/>
        <v>#DIV/0!</v>
      </c>
      <c r="W91" s="939" t="e">
        <f t="shared" si="50"/>
        <v>#DIV/0!</v>
      </c>
      <c r="X91" s="939" t="e">
        <f t="shared" si="51"/>
        <v>#DIV/0!</v>
      </c>
      <c r="Y91" s="768"/>
      <c r="Z91" s="940" t="e">
        <f t="shared" si="52"/>
        <v>#DIV/0!</v>
      </c>
      <c r="AA91" s="940" t="e">
        <f t="shared" si="53"/>
        <v>#DIV/0!</v>
      </c>
      <c r="AB91" s="940" t="e">
        <f t="shared" si="54"/>
        <v>#DIV/0!</v>
      </c>
    </row>
    <row r="92" spans="2:28">
      <c r="E92" s="11" t="s">
        <v>1956</v>
      </c>
      <c r="F92" s="15" t="s">
        <v>106</v>
      </c>
      <c r="G92" s="11" t="s">
        <v>1643</v>
      </c>
      <c r="H92" s="74"/>
      <c r="I92" s="15" t="s">
        <v>3704</v>
      </c>
      <c r="J92" s="53"/>
      <c r="K92" s="53"/>
      <c r="L92" s="53"/>
      <c r="M92" s="53"/>
      <c r="N92" s="53"/>
      <c r="O92" s="53"/>
      <c r="P92" s="53"/>
      <c r="Q92" s="53"/>
      <c r="R92" s="53"/>
      <c r="S92" s="53"/>
      <c r="T92" s="931">
        <f t="shared" si="48"/>
        <v>0</v>
      </c>
      <c r="U92" s="53"/>
      <c r="V92" s="938" t="e">
        <f t="shared" si="49"/>
        <v>#DIV/0!</v>
      </c>
      <c r="W92" s="939" t="e">
        <f t="shared" si="50"/>
        <v>#DIV/0!</v>
      </c>
      <c r="X92" s="939" t="e">
        <f t="shared" si="51"/>
        <v>#DIV/0!</v>
      </c>
      <c r="Y92" s="768"/>
      <c r="Z92" s="940" t="e">
        <f t="shared" si="52"/>
        <v>#DIV/0!</v>
      </c>
      <c r="AA92" s="940" t="e">
        <f t="shared" si="53"/>
        <v>#DIV/0!</v>
      </c>
      <c r="AB92" s="940" t="e">
        <f t="shared" si="54"/>
        <v>#DIV/0!</v>
      </c>
    </row>
    <row r="93" spans="2:28">
      <c r="E93" s="11" t="s">
        <v>1956</v>
      </c>
      <c r="F93" s="15" t="s">
        <v>106</v>
      </c>
      <c r="G93" s="11" t="s">
        <v>1643</v>
      </c>
      <c r="H93" s="74"/>
      <c r="I93" s="15" t="s">
        <v>3705</v>
      </c>
      <c r="J93" s="53"/>
      <c r="K93" s="53"/>
      <c r="L93" s="53"/>
      <c r="M93" s="53"/>
      <c r="N93" s="53"/>
      <c r="O93" s="53"/>
      <c r="P93" s="53"/>
      <c r="Q93" s="53"/>
      <c r="R93" s="53"/>
      <c r="S93" s="53"/>
      <c r="T93" s="931">
        <f t="shared" si="48"/>
        <v>0</v>
      </c>
      <c r="U93" s="53"/>
      <c r="V93" s="938" t="e">
        <f t="shared" si="49"/>
        <v>#DIV/0!</v>
      </c>
      <c r="W93" s="939" t="e">
        <f t="shared" si="50"/>
        <v>#DIV/0!</v>
      </c>
      <c r="X93" s="939" t="e">
        <f t="shared" si="51"/>
        <v>#DIV/0!</v>
      </c>
      <c r="Y93" s="768"/>
      <c r="Z93" s="940" t="e">
        <f t="shared" si="52"/>
        <v>#DIV/0!</v>
      </c>
      <c r="AA93" s="940" t="e">
        <f t="shared" si="53"/>
        <v>#DIV/0!</v>
      </c>
      <c r="AB93" s="940" t="e">
        <f t="shared" si="54"/>
        <v>#DIV/0!</v>
      </c>
    </row>
    <row r="94" spans="2:28">
      <c r="E94" s="11" t="s">
        <v>1956</v>
      </c>
      <c r="F94" s="15" t="s">
        <v>106</v>
      </c>
      <c r="G94" s="11" t="s">
        <v>1643</v>
      </c>
      <c r="H94" s="74"/>
      <c r="I94" s="15" t="s">
        <v>3706</v>
      </c>
      <c r="J94" s="53"/>
      <c r="K94" s="53"/>
      <c r="L94" s="53"/>
      <c r="M94" s="53"/>
      <c r="N94" s="53"/>
      <c r="O94" s="53"/>
      <c r="P94" s="53"/>
      <c r="Q94" s="53"/>
      <c r="R94" s="53"/>
      <c r="S94" s="53"/>
      <c r="T94" s="931">
        <f t="shared" si="48"/>
        <v>0</v>
      </c>
      <c r="U94" s="53"/>
      <c r="V94" s="938" t="e">
        <f t="shared" si="49"/>
        <v>#DIV/0!</v>
      </c>
      <c r="W94" s="939" t="e">
        <f t="shared" si="50"/>
        <v>#DIV/0!</v>
      </c>
      <c r="X94" s="939" t="e">
        <f t="shared" si="51"/>
        <v>#DIV/0!</v>
      </c>
      <c r="Y94" s="768"/>
      <c r="Z94" s="940" t="e">
        <f t="shared" si="52"/>
        <v>#DIV/0!</v>
      </c>
      <c r="AA94" s="940" t="e">
        <f t="shared" si="53"/>
        <v>#DIV/0!</v>
      </c>
      <c r="AB94" s="940" t="e">
        <f t="shared" si="54"/>
        <v>#DIV/0!</v>
      </c>
    </row>
    <row r="95" spans="2:28">
      <c r="E95" s="11" t="s">
        <v>1956</v>
      </c>
      <c r="F95" s="15" t="s">
        <v>106</v>
      </c>
      <c r="G95" s="11" t="s">
        <v>1643</v>
      </c>
      <c r="H95" s="74"/>
      <c r="I95" s="15" t="s">
        <v>3686</v>
      </c>
      <c r="J95" s="53"/>
      <c r="K95" s="53"/>
      <c r="L95" s="53"/>
      <c r="M95" s="53"/>
      <c r="N95" s="53"/>
      <c r="O95" s="53"/>
      <c r="P95" s="53"/>
      <c r="Q95" s="53"/>
      <c r="R95" s="53"/>
      <c r="S95" s="53"/>
      <c r="T95" s="931">
        <f t="shared" si="48"/>
        <v>0</v>
      </c>
      <c r="U95" s="53"/>
      <c r="V95" s="938" t="e">
        <f t="shared" si="49"/>
        <v>#DIV/0!</v>
      </c>
      <c r="W95" s="939" t="e">
        <f t="shared" si="50"/>
        <v>#DIV/0!</v>
      </c>
      <c r="X95" s="939" t="e">
        <f t="shared" si="51"/>
        <v>#DIV/0!</v>
      </c>
      <c r="Y95" s="768"/>
      <c r="Z95" s="940" t="e">
        <f t="shared" si="52"/>
        <v>#DIV/0!</v>
      </c>
      <c r="AA95" s="940" t="e">
        <f t="shared" si="53"/>
        <v>#DIV/0!</v>
      </c>
      <c r="AB95" s="940" t="e">
        <f t="shared" si="54"/>
        <v>#DIV/0!</v>
      </c>
    </row>
    <row r="96" spans="2:28">
      <c r="E96" s="11" t="s">
        <v>1956</v>
      </c>
      <c r="F96" s="15" t="s">
        <v>106</v>
      </c>
      <c r="G96" s="11" t="s">
        <v>1643</v>
      </c>
      <c r="H96" s="74"/>
      <c r="I96" s="15" t="s">
        <v>3707</v>
      </c>
      <c r="J96" s="53"/>
      <c r="K96" s="53"/>
      <c r="L96" s="53"/>
      <c r="M96" s="53"/>
      <c r="N96" s="53"/>
      <c r="O96" s="53"/>
      <c r="P96" s="53"/>
      <c r="Q96" s="53"/>
      <c r="R96" s="53"/>
      <c r="S96" s="53"/>
      <c r="T96" s="931">
        <f t="shared" si="48"/>
        <v>0</v>
      </c>
      <c r="U96" s="53"/>
      <c r="V96" s="938" t="e">
        <f t="shared" si="49"/>
        <v>#DIV/0!</v>
      </c>
      <c r="W96" s="939" t="e">
        <f t="shared" si="50"/>
        <v>#DIV/0!</v>
      </c>
      <c r="X96" s="939" t="e">
        <f t="shared" si="51"/>
        <v>#DIV/0!</v>
      </c>
      <c r="Y96" s="768"/>
      <c r="Z96" s="940" t="e">
        <f t="shared" si="52"/>
        <v>#DIV/0!</v>
      </c>
      <c r="AA96" s="940" t="e">
        <f t="shared" si="53"/>
        <v>#DIV/0!</v>
      </c>
      <c r="AB96" s="940" t="e">
        <f t="shared" si="54"/>
        <v>#DIV/0!</v>
      </c>
    </row>
    <row r="97" spans="2:28">
      <c r="E97" s="11" t="s">
        <v>1956</v>
      </c>
      <c r="F97" s="11" t="s">
        <v>106</v>
      </c>
      <c r="G97" s="11" t="s">
        <v>1643</v>
      </c>
      <c r="H97" s="74"/>
      <c r="I97" s="15" t="s">
        <v>3688</v>
      </c>
      <c r="J97" s="53"/>
      <c r="K97" s="53"/>
      <c r="L97" s="53"/>
      <c r="M97" s="53"/>
      <c r="N97" s="53"/>
      <c r="O97" s="53"/>
      <c r="P97" s="53"/>
      <c r="Q97" s="53"/>
      <c r="R97" s="53"/>
      <c r="S97" s="53"/>
      <c r="T97" s="931">
        <f t="shared" si="48"/>
        <v>0</v>
      </c>
      <c r="U97" s="53"/>
      <c r="V97" s="938" t="e">
        <f t="shared" si="49"/>
        <v>#DIV/0!</v>
      </c>
      <c r="W97" s="939" t="e">
        <f t="shared" si="50"/>
        <v>#DIV/0!</v>
      </c>
      <c r="X97" s="939" t="e">
        <f t="shared" si="51"/>
        <v>#DIV/0!</v>
      </c>
      <c r="Y97" s="768"/>
      <c r="Z97" s="940" t="e">
        <f t="shared" si="52"/>
        <v>#DIV/0!</v>
      </c>
      <c r="AA97" s="940" t="e">
        <f t="shared" si="53"/>
        <v>#DIV/0!</v>
      </c>
      <c r="AB97" s="940" t="e">
        <f t="shared" si="54"/>
        <v>#DIV/0!</v>
      </c>
    </row>
    <row r="100" spans="2:28" s="27" customFormat="1" ht="17.649999999999999">
      <c r="B100"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V42:AB43 W38:AB38 V39:AB39 V16:AB37 V46:AB98 V41:AB41" evalErro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830F-FBC4-4901-8511-6D783864043B}">
  <sheetPr codeName="Sheet74">
    <tabColor rgb="FF000000"/>
    <pageSetUpPr autoPageBreaks="0"/>
  </sheetPr>
  <dimension ref="A1:BW124"/>
  <sheetViews>
    <sheetView zoomScale="55" zoomScaleNormal="55" workbookViewId="0">
      <pane ySplit="4" topLeftCell="A115" activePane="bottomLeft" state="frozen"/>
      <selection pane="bottomLeft" activeCell="I122" sqref="I122"/>
      <selection activeCell="G59" sqref="G59"/>
    </sheetView>
  </sheetViews>
  <sheetFormatPr defaultColWidth="0" defaultRowHeight="13.5"/>
  <cols>
    <col min="1" max="1" width="14.42578125" style="11" customWidth="1"/>
    <col min="2" max="3" width="1.5703125" style="11" customWidth="1"/>
    <col min="4" max="4" width="23.42578125" style="11" customWidth="1"/>
    <col min="5" max="5" width="21.5703125" style="11" bestFit="1" customWidth="1"/>
    <col min="6" max="6" width="19.42578125" style="11" hidden="1" customWidth="1"/>
    <col min="7" max="7" width="13.42578125" style="11" hidden="1" customWidth="1"/>
    <col min="8" max="8" width="113.42578125" style="11" bestFit="1" customWidth="1"/>
    <col min="9" max="12" width="14.5703125" style="11" bestFit="1" customWidth="1"/>
    <col min="13" max="13" width="12.42578125" style="11" customWidth="1"/>
    <col min="14" max="14" width="9.42578125" style="11" customWidth="1"/>
    <col min="15" max="17" width="14.5703125" style="11" hidden="1" customWidth="1"/>
    <col min="18" max="18" width="20.42578125" style="11" hidden="1" customWidth="1"/>
    <col min="19" max="19" width="11.42578125" style="11" hidden="1" customWidth="1"/>
    <col min="20" max="20" width="11.5703125" style="11" hidden="1" customWidth="1"/>
    <col min="21" max="21" width="21.42578125" style="11" hidden="1" customWidth="1"/>
    <col min="22" max="22" width="14" style="11" hidden="1" customWidth="1"/>
    <col min="23" max="23" width="10.5703125" style="11" hidden="1" customWidth="1"/>
    <col min="24" max="24" width="11.5703125" style="11" hidden="1" customWidth="1"/>
    <col min="25" max="26" width="2.42578125" style="11" hidden="1" customWidth="1"/>
    <col min="27" max="32" width="11.5703125" style="11" hidden="1" customWidth="1"/>
    <col min="33" max="38" width="1.5703125" style="11" hidden="1" customWidth="1"/>
    <col min="39" max="56" width="19.42578125" style="11" hidden="1" customWidth="1"/>
    <col min="57" max="72" width="14.42578125" style="11" hidden="1" customWidth="1"/>
    <col min="73" max="75" width="19.42578125" style="11" hidden="1" customWidth="1"/>
    <col min="76" max="16384" width="14.42578125" style="11" hidden="1"/>
  </cols>
  <sheetData>
    <row r="1" spans="1:25" s="2" customFormat="1" ht="25.15">
      <c r="A1" s="62" t="s">
        <v>1619</v>
      </c>
      <c r="B1" s="3"/>
      <c r="H1" s="4"/>
      <c r="I1" s="4"/>
      <c r="J1" s="4"/>
      <c r="K1" s="4"/>
      <c r="L1" s="4"/>
      <c r="M1" s="4"/>
      <c r="N1" s="4"/>
      <c r="O1" s="4"/>
      <c r="P1" s="4"/>
      <c r="Q1" s="4"/>
      <c r="R1" s="4"/>
      <c r="X1" s="3"/>
    </row>
    <row r="2" spans="1:25" s="2" customFormat="1" ht="25.15">
      <c r="A2" s="4" t="str">
        <f>Cover!$E$13</f>
        <v>Master</v>
      </c>
      <c r="B2" s="3"/>
      <c r="X2" s="96"/>
    </row>
    <row r="3" spans="1:25" s="2" customFormat="1" ht="25.15">
      <c r="A3" s="4">
        <f>Cover!$E$15</f>
        <v>2026</v>
      </c>
      <c r="B3" s="4"/>
      <c r="C3" s="4"/>
      <c r="X3" s="96"/>
    </row>
    <row r="4" spans="1:25" s="5" customFormat="1" ht="25.5" thickBot="1">
      <c r="A4" s="1305" t="s">
        <v>611</v>
      </c>
      <c r="B4" s="6"/>
      <c r="X4" s="97"/>
    </row>
    <row r="5" spans="1:25" ht="15">
      <c r="A5" s="7"/>
      <c r="B5" s="8"/>
      <c r="C5" s="8"/>
      <c r="D5" s="9"/>
      <c r="E5" s="9"/>
      <c r="F5" s="9"/>
      <c r="G5" s="9"/>
      <c r="H5" s="10"/>
      <c r="I5" s="10"/>
      <c r="J5" s="10"/>
      <c r="K5" s="10"/>
      <c r="L5" s="10"/>
      <c r="M5" s="10"/>
      <c r="N5" s="10"/>
      <c r="O5" s="10"/>
      <c r="P5" s="10"/>
      <c r="Q5" s="10"/>
      <c r="R5" s="10"/>
      <c r="S5" s="10"/>
      <c r="T5" s="10"/>
      <c r="U5" s="10"/>
      <c r="V5" s="10"/>
      <c r="W5" s="10"/>
      <c r="X5" s="98"/>
    </row>
    <row r="6" spans="1:25" s="27" customFormat="1" ht="20.65">
      <c r="B6" s="437" t="s">
        <v>3709</v>
      </c>
    </row>
    <row r="7" spans="1:25" s="12" customFormat="1" ht="12.75">
      <c r="N7" s="22"/>
      <c r="O7" s="22"/>
      <c r="P7" s="22"/>
      <c r="Q7" s="22"/>
      <c r="R7" s="22"/>
      <c r="S7" s="22"/>
      <c r="T7" s="22"/>
      <c r="U7" s="22"/>
      <c r="V7" s="22"/>
      <c r="W7" s="22"/>
      <c r="X7" s="22"/>
      <c r="Y7" s="22"/>
    </row>
    <row r="8" spans="1:25" s="61" customFormat="1" ht="15">
      <c r="A8" s="21"/>
      <c r="B8" s="57"/>
      <c r="C8" s="57"/>
      <c r="D8" s="36" t="s">
        <v>1878</v>
      </c>
      <c r="E8" s="36" t="s">
        <v>1879</v>
      </c>
      <c r="F8" s="36" t="s">
        <v>2848</v>
      </c>
      <c r="G8" s="36" t="s">
        <v>2849</v>
      </c>
      <c r="H8" s="36" t="s">
        <v>176</v>
      </c>
      <c r="I8" s="131" t="s">
        <v>3710</v>
      </c>
      <c r="J8" s="131" t="s">
        <v>3711</v>
      </c>
      <c r="K8" s="131" t="s">
        <v>3712</v>
      </c>
      <c r="L8" s="131" t="s">
        <v>3713</v>
      </c>
      <c r="M8" s="131" t="s">
        <v>1623</v>
      </c>
      <c r="N8" s="131"/>
      <c r="O8" s="131"/>
      <c r="P8" s="131"/>
      <c r="Q8" s="132"/>
      <c r="R8" s="132"/>
      <c r="S8" s="132"/>
      <c r="T8" s="132"/>
      <c r="U8" s="37"/>
      <c r="V8" s="37"/>
      <c r="W8" s="37"/>
      <c r="X8" s="37"/>
      <c r="Y8" s="37"/>
    </row>
    <row r="10" spans="1:25" s="27" customFormat="1" ht="17.649999999999999">
      <c r="B10" s="28" t="s">
        <v>3714</v>
      </c>
    </row>
    <row r="12" spans="1:25" ht="13.9">
      <c r="A12" s="12"/>
      <c r="B12" s="12"/>
      <c r="C12" s="34" t="s">
        <v>3715</v>
      </c>
      <c r="D12" s="34"/>
      <c r="E12" s="34"/>
      <c r="F12" s="34"/>
      <c r="G12" s="34"/>
      <c r="H12" s="33"/>
      <c r="I12" s="33"/>
      <c r="J12" s="33"/>
      <c r="K12" s="33"/>
      <c r="L12" s="33"/>
      <c r="M12" s="33"/>
      <c r="N12" s="33"/>
      <c r="O12" s="33"/>
      <c r="P12" s="33"/>
      <c r="Q12" s="33"/>
      <c r="R12" s="33"/>
      <c r="S12" s="33"/>
      <c r="T12" s="33"/>
      <c r="U12" s="33"/>
      <c r="V12" s="33"/>
      <c r="W12" s="33"/>
      <c r="X12" s="33"/>
      <c r="Y12" s="33"/>
    </row>
    <row r="13" spans="1:25" ht="13.5" customHeight="1">
      <c r="A13" s="7"/>
      <c r="B13" s="8"/>
      <c r="C13" s="8"/>
      <c r="D13" s="20"/>
      <c r="E13" s="20"/>
      <c r="F13" s="20"/>
      <c r="G13" s="20"/>
      <c r="H13" s="20"/>
      <c r="I13" s="7"/>
      <c r="J13" s="7"/>
      <c r="K13" s="7"/>
      <c r="L13" s="7"/>
      <c r="M13" s="7"/>
      <c r="N13" s="7"/>
      <c r="O13" s="7"/>
      <c r="P13" s="7"/>
      <c r="Q13" s="7"/>
      <c r="R13" s="7"/>
      <c r="S13" s="21"/>
      <c r="T13" s="21"/>
      <c r="U13" s="21"/>
      <c r="V13" s="21"/>
      <c r="W13" s="21"/>
      <c r="X13" s="98"/>
      <c r="Y13" s="7" t="s">
        <v>1</v>
      </c>
    </row>
    <row r="14" spans="1:25" ht="13.5" customHeight="1">
      <c r="A14" s="7"/>
      <c r="B14" s="8"/>
      <c r="C14" s="8"/>
      <c r="D14" s="20" t="s">
        <v>3709</v>
      </c>
      <c r="E14" s="20" t="s">
        <v>106</v>
      </c>
      <c r="F14" s="20"/>
      <c r="G14" s="20"/>
      <c r="H14" s="20" t="s">
        <v>3716</v>
      </c>
      <c r="I14" s="88"/>
      <c r="J14" s="88"/>
      <c r="K14" s="88"/>
      <c r="L14" s="88"/>
      <c r="M14" s="931">
        <f t="shared" ref="M14:M23" si="0">SUM(I14:L14)</f>
        <v>0</v>
      </c>
      <c r="N14" s="7"/>
      <c r="O14" s="7"/>
      <c r="P14" s="7"/>
      <c r="Q14" s="7"/>
      <c r="R14" s="7"/>
      <c r="S14" s="21"/>
      <c r="T14" s="21"/>
      <c r="U14" s="21"/>
      <c r="V14" s="21"/>
      <c r="W14" s="21"/>
      <c r="X14" s="98"/>
      <c r="Y14" s="7" t="s">
        <v>1</v>
      </c>
    </row>
    <row r="15" spans="1:25" ht="13.5" customHeight="1">
      <c r="A15" s="7"/>
      <c r="B15" s="8"/>
      <c r="C15" s="8"/>
      <c r="D15" s="20" t="s">
        <v>3709</v>
      </c>
      <c r="E15" s="20" t="s">
        <v>106</v>
      </c>
      <c r="F15" s="20"/>
      <c r="G15" s="20"/>
      <c r="H15" s="20" t="s">
        <v>3717</v>
      </c>
      <c r="I15" s="88"/>
      <c r="J15" s="88"/>
      <c r="K15" s="88"/>
      <c r="L15" s="88"/>
      <c r="M15" s="931">
        <f t="shared" si="0"/>
        <v>0</v>
      </c>
      <c r="N15" s="7"/>
      <c r="O15" s="7"/>
      <c r="P15" s="7"/>
      <c r="Q15" s="7"/>
      <c r="R15" s="7"/>
      <c r="S15" s="21"/>
      <c r="T15" s="21"/>
      <c r="U15" s="21"/>
      <c r="V15" s="21"/>
      <c r="W15" s="21"/>
      <c r="X15" s="98"/>
      <c r="Y15" s="7" t="s">
        <v>1</v>
      </c>
    </row>
    <row r="16" spans="1:25" ht="13.5" customHeight="1">
      <c r="A16" s="7"/>
      <c r="B16" s="8"/>
      <c r="C16" s="8"/>
      <c r="D16" s="20" t="s">
        <v>3709</v>
      </c>
      <c r="E16" s="20" t="s">
        <v>106</v>
      </c>
      <c r="F16" s="20"/>
      <c r="G16" s="20"/>
      <c r="H16" s="9" t="s">
        <v>3718</v>
      </c>
      <c r="I16" s="931">
        <f t="shared" ref="I16:L16" si="1">SUM(I14:I15)</f>
        <v>0</v>
      </c>
      <c r="J16" s="931">
        <f t="shared" si="1"/>
        <v>0</v>
      </c>
      <c r="K16" s="931">
        <f t="shared" si="1"/>
        <v>0</v>
      </c>
      <c r="L16" s="931">
        <f t="shared" si="1"/>
        <v>0</v>
      </c>
      <c r="M16" s="931">
        <f>SUM(I16:L16)</f>
        <v>0</v>
      </c>
      <c r="N16" s="7"/>
      <c r="O16" s="7"/>
      <c r="P16" s="7"/>
      <c r="Q16" s="7"/>
      <c r="R16" s="7"/>
      <c r="S16" s="21"/>
      <c r="T16" s="21"/>
      <c r="U16" s="21"/>
      <c r="V16" s="21"/>
      <c r="W16" s="21"/>
      <c r="X16" s="98"/>
      <c r="Y16" s="7"/>
    </row>
    <row r="17" spans="3:25" s="12" customFormat="1" ht="13.5" customHeight="1">
      <c r="C17" s="13"/>
      <c r="D17" s="20" t="s">
        <v>3709</v>
      </c>
      <c r="E17" s="15" t="s">
        <v>106</v>
      </c>
      <c r="F17" s="15"/>
      <c r="G17" s="15"/>
      <c r="H17" s="15" t="s">
        <v>3719</v>
      </c>
      <c r="I17" s="88"/>
      <c r="J17" s="88"/>
      <c r="K17" s="88"/>
      <c r="L17" s="88"/>
      <c r="M17" s="931">
        <f t="shared" si="0"/>
        <v>0</v>
      </c>
      <c r="N17" s="7"/>
      <c r="O17" s="7"/>
      <c r="P17" s="7"/>
      <c r="Q17" s="7"/>
      <c r="R17" s="7"/>
      <c r="S17" s="13"/>
      <c r="T17" s="13"/>
      <c r="U17" s="13"/>
      <c r="V17" s="13"/>
      <c r="W17" s="13"/>
      <c r="X17" s="13"/>
      <c r="Y17" s="13" t="s">
        <v>1</v>
      </c>
    </row>
    <row r="18" spans="3:25" s="12" customFormat="1" ht="13.5" customHeight="1">
      <c r="C18" s="13"/>
      <c r="D18" s="20" t="s">
        <v>3709</v>
      </c>
      <c r="E18" s="15" t="s">
        <v>106</v>
      </c>
      <c r="F18" s="15"/>
      <c r="G18" s="15"/>
      <c r="H18" s="15" t="s">
        <v>3720</v>
      </c>
      <c r="I18" s="999">
        <f>IFERROR((I16-I17)/I16,0)</f>
        <v>0</v>
      </c>
      <c r="J18" s="999">
        <f>IFERROR((J16-J17)/J16,0)</f>
        <v>0</v>
      </c>
      <c r="K18" s="999">
        <f>IFERROR((K16-K17)/K16,0)</f>
        <v>0</v>
      </c>
      <c r="L18" s="999">
        <f>IFERROR((L16-L17)/L16,0)</f>
        <v>0</v>
      </c>
      <c r="M18" s="999">
        <f>IFERROR((M16-M17)/M16,0)</f>
        <v>0</v>
      </c>
      <c r="N18" s="7"/>
      <c r="O18" s="7"/>
      <c r="P18" s="7"/>
      <c r="Q18" s="7"/>
      <c r="R18" s="7"/>
      <c r="S18" s="13"/>
      <c r="T18" s="13"/>
      <c r="U18" s="13"/>
      <c r="V18" s="13"/>
      <c r="W18" s="13"/>
      <c r="X18" s="13"/>
      <c r="Y18" s="13"/>
    </row>
    <row r="19" spans="3:25" s="12" customFormat="1" ht="13.5" customHeight="1">
      <c r="D19" s="20" t="s">
        <v>3709</v>
      </c>
      <c r="E19" s="15" t="s">
        <v>106</v>
      </c>
      <c r="F19" s="15"/>
      <c r="G19" s="15"/>
      <c r="H19" s="15" t="s">
        <v>3721</v>
      </c>
      <c r="I19" s="88"/>
      <c r="J19" s="88"/>
      <c r="K19" s="88"/>
      <c r="L19" s="88"/>
      <c r="M19" s="931">
        <f>SUM(I19:L19)</f>
        <v>0</v>
      </c>
      <c r="N19" s="7"/>
      <c r="O19" s="7"/>
      <c r="P19" s="7"/>
      <c r="Q19" s="7"/>
      <c r="R19" s="7"/>
      <c r="S19" s="23"/>
      <c r="T19" s="23"/>
      <c r="U19" s="23"/>
      <c r="V19" s="23"/>
      <c r="W19" s="23"/>
      <c r="X19" s="13"/>
      <c r="Y19" s="14" t="s">
        <v>1</v>
      </c>
    </row>
    <row r="20" spans="3:25" s="12" customFormat="1" ht="13.5" customHeight="1">
      <c r="D20" s="20" t="s">
        <v>3709</v>
      </c>
      <c r="E20" s="15" t="s">
        <v>106</v>
      </c>
      <c r="F20" s="15"/>
      <c r="G20" s="15"/>
      <c r="H20" s="15" t="s">
        <v>3722</v>
      </c>
      <c r="I20" s="999">
        <f>IFERROR((I16-I19-I17)/I16,0)</f>
        <v>0</v>
      </c>
      <c r="J20" s="999">
        <f>IFERROR((J16-J19-J17)/J16,0)</f>
        <v>0</v>
      </c>
      <c r="K20" s="999">
        <f>IFERROR((K16-K19-K17)/K16,0)</f>
        <v>0</v>
      </c>
      <c r="L20" s="999">
        <f>IFERROR((L16-L19-L17)/L16,0)</f>
        <v>0</v>
      </c>
      <c r="M20" s="999">
        <f>IFERROR((M16-M19-M17)/M16,0)</f>
        <v>0</v>
      </c>
      <c r="N20" s="7"/>
      <c r="O20" s="7"/>
      <c r="P20" s="7"/>
      <c r="Q20" s="7"/>
      <c r="R20" s="7"/>
      <c r="S20" s="23"/>
      <c r="T20" s="23"/>
      <c r="U20" s="23"/>
      <c r="V20" s="23"/>
      <c r="W20" s="23"/>
      <c r="X20" s="13"/>
      <c r="Y20" s="14"/>
    </row>
    <row r="21" spans="3:25" s="12" customFormat="1" ht="13.5" customHeight="1">
      <c r="D21" s="20" t="s">
        <v>3709</v>
      </c>
      <c r="E21" s="15" t="s">
        <v>106</v>
      </c>
      <c r="F21" s="15"/>
      <c r="G21" s="15"/>
      <c r="H21" s="15" t="s">
        <v>3723</v>
      </c>
      <c r="I21" s="88"/>
      <c r="J21" s="88"/>
      <c r="K21" s="88"/>
      <c r="L21" s="88"/>
      <c r="M21" s="931">
        <f>SUM(I21:L21)</f>
        <v>0</v>
      </c>
      <c r="N21" s="7"/>
      <c r="O21" s="7"/>
      <c r="P21" s="7"/>
      <c r="Q21" s="7"/>
      <c r="R21" s="7"/>
      <c r="S21" s="23"/>
      <c r="T21" s="23"/>
      <c r="U21" s="23"/>
      <c r="V21" s="23"/>
      <c r="W21" s="23"/>
      <c r="X21" s="13"/>
      <c r="Y21" s="14" t="s">
        <v>1</v>
      </c>
    </row>
    <row r="22" spans="3:25" s="12" customFormat="1" ht="13.5" customHeight="1">
      <c r="D22" s="20" t="s">
        <v>3709</v>
      </c>
      <c r="E22" s="15" t="s">
        <v>106</v>
      </c>
      <c r="F22" s="15"/>
      <c r="G22" s="15"/>
      <c r="H22" s="15" t="s">
        <v>3724</v>
      </c>
      <c r="I22" s="999">
        <f>IFERROR(I21/I16,0)</f>
        <v>0</v>
      </c>
      <c r="J22" s="999">
        <f>IFERROR(J21/J16,0)</f>
        <v>0</v>
      </c>
      <c r="K22" s="999">
        <f>IFERROR(K21/K16,0)</f>
        <v>0</v>
      </c>
      <c r="L22" s="999">
        <f>IFERROR(L21/L16,0)</f>
        <v>0</v>
      </c>
      <c r="M22" s="999">
        <f>IFERROR(M21/M16,0)</f>
        <v>0</v>
      </c>
      <c r="N22" s="7"/>
      <c r="O22" s="7"/>
      <c r="P22" s="7"/>
      <c r="Q22" s="7"/>
      <c r="R22" s="7"/>
      <c r="S22" s="23"/>
      <c r="T22" s="23"/>
      <c r="U22" s="23"/>
      <c r="V22" s="23"/>
      <c r="W22" s="23"/>
      <c r="X22" s="13"/>
      <c r="Y22" s="14"/>
    </row>
    <row r="23" spans="3:25" s="12" customFormat="1" ht="13.5" customHeight="1">
      <c r="D23" s="20" t="s">
        <v>3709</v>
      </c>
      <c r="E23" s="15" t="s">
        <v>106</v>
      </c>
      <c r="F23" s="15"/>
      <c r="G23" s="15"/>
      <c r="H23" s="15" t="s">
        <v>3725</v>
      </c>
      <c r="I23" s="88"/>
      <c r="J23" s="88"/>
      <c r="K23" s="88"/>
      <c r="L23" s="88"/>
      <c r="M23" s="931">
        <f t="shared" si="0"/>
        <v>0</v>
      </c>
      <c r="N23" s="7"/>
      <c r="O23" s="7"/>
      <c r="P23" s="7"/>
      <c r="Q23" s="7"/>
      <c r="R23" s="7"/>
      <c r="S23" s="23"/>
      <c r="T23" s="23"/>
      <c r="U23" s="23"/>
      <c r="V23" s="23"/>
      <c r="W23" s="23"/>
      <c r="X23" s="13"/>
      <c r="Y23" s="14" t="s">
        <v>1</v>
      </c>
    </row>
    <row r="24" spans="3:25" ht="13.5" customHeight="1"/>
    <row r="25" spans="3:25" ht="13.9">
      <c r="C25" s="34" t="s">
        <v>3726</v>
      </c>
      <c r="D25" s="34"/>
      <c r="E25" s="34"/>
      <c r="F25" s="34"/>
      <c r="G25" s="34"/>
      <c r="H25" s="33"/>
      <c r="I25" s="33"/>
      <c r="J25" s="33"/>
      <c r="K25" s="33"/>
      <c r="L25" s="33"/>
      <c r="M25" s="33"/>
      <c r="N25" s="33"/>
      <c r="O25" s="33"/>
      <c r="P25" s="33"/>
      <c r="Q25" s="33"/>
      <c r="R25" s="33"/>
      <c r="S25" s="33"/>
      <c r="T25" s="33"/>
      <c r="U25" s="33"/>
      <c r="V25" s="33"/>
      <c r="W25" s="33"/>
      <c r="X25" s="33"/>
      <c r="Y25" s="33"/>
    </row>
    <row r="26" spans="3:25" ht="13.5" customHeight="1">
      <c r="C26" s="8"/>
      <c r="D26" s="20"/>
      <c r="E26" s="20"/>
      <c r="F26" s="20"/>
      <c r="G26" s="20"/>
      <c r="H26" s="20"/>
      <c r="I26" s="7"/>
      <c r="J26" s="7"/>
      <c r="K26" s="7"/>
      <c r="L26" s="7"/>
      <c r="M26" s="7"/>
      <c r="N26" s="7"/>
      <c r="O26" s="7"/>
      <c r="P26" s="7"/>
      <c r="Q26" s="7"/>
      <c r="R26" s="7"/>
      <c r="S26" s="21"/>
      <c r="T26" s="21"/>
      <c r="U26" s="21"/>
      <c r="V26" s="21"/>
      <c r="W26" s="21"/>
      <c r="X26" s="98"/>
      <c r="Y26" s="7" t="s">
        <v>1</v>
      </c>
    </row>
    <row r="27" spans="3:25" ht="13.5" customHeight="1">
      <c r="C27" s="8"/>
      <c r="D27" s="20" t="s">
        <v>3709</v>
      </c>
      <c r="E27" s="20" t="s">
        <v>106</v>
      </c>
      <c r="F27" s="20"/>
      <c r="G27" s="20"/>
      <c r="H27" s="20" t="s">
        <v>3716</v>
      </c>
      <c r="I27" s="88"/>
      <c r="J27" s="88"/>
      <c r="K27" s="88"/>
      <c r="L27" s="88"/>
      <c r="M27" s="931">
        <f t="shared" ref="M27:M28" si="2">SUM(I27:L27)</f>
        <v>0</v>
      </c>
      <c r="N27" s="7"/>
      <c r="O27" s="7"/>
      <c r="P27" s="7"/>
      <c r="Q27" s="7"/>
      <c r="R27" s="7"/>
      <c r="S27" s="21"/>
      <c r="T27" s="21"/>
      <c r="U27" s="21"/>
      <c r="V27" s="21"/>
      <c r="W27" s="21"/>
      <c r="X27" s="98"/>
      <c r="Y27" s="7" t="s">
        <v>1</v>
      </c>
    </row>
    <row r="28" spans="3:25" ht="13.5" customHeight="1">
      <c r="C28" s="8"/>
      <c r="D28" s="20" t="s">
        <v>3709</v>
      </c>
      <c r="E28" s="20" t="s">
        <v>106</v>
      </c>
      <c r="F28" s="20"/>
      <c r="G28" s="20"/>
      <c r="H28" s="20" t="s">
        <v>3717</v>
      </c>
      <c r="I28" s="88"/>
      <c r="J28" s="88"/>
      <c r="K28" s="88"/>
      <c r="L28" s="88"/>
      <c r="M28" s="931">
        <f t="shared" si="2"/>
        <v>0</v>
      </c>
      <c r="N28" s="7"/>
      <c r="O28" s="7"/>
      <c r="P28" s="7"/>
      <c r="Q28" s="7"/>
      <c r="R28" s="7"/>
      <c r="S28" s="21"/>
      <c r="T28" s="21"/>
      <c r="U28" s="21"/>
      <c r="V28" s="21"/>
      <c r="W28" s="21"/>
      <c r="X28" s="98"/>
      <c r="Y28" s="7" t="s">
        <v>1</v>
      </c>
    </row>
    <row r="29" spans="3:25" ht="13.5" customHeight="1">
      <c r="C29" s="8"/>
      <c r="D29" s="20" t="s">
        <v>3709</v>
      </c>
      <c r="E29" s="20" t="s">
        <v>106</v>
      </c>
      <c r="F29" s="20"/>
      <c r="G29" s="20"/>
      <c r="H29" s="9" t="s">
        <v>3718</v>
      </c>
      <c r="I29" s="931">
        <f t="shared" ref="I29" si="3">SUM(I27:I28)</f>
        <v>0</v>
      </c>
      <c r="J29" s="931">
        <f t="shared" ref="J29" si="4">SUM(J27:J28)</f>
        <v>0</v>
      </c>
      <c r="K29" s="931">
        <f t="shared" ref="K29" si="5">SUM(K27:K28)</f>
        <v>0</v>
      </c>
      <c r="L29" s="931">
        <f t="shared" ref="L29" si="6">SUM(L27:L28)</f>
        <v>0</v>
      </c>
      <c r="M29" s="931">
        <f>SUM(I29:L29)</f>
        <v>0</v>
      </c>
      <c r="N29" s="7"/>
      <c r="O29" s="7"/>
      <c r="P29" s="7"/>
      <c r="Q29" s="7"/>
      <c r="R29" s="7"/>
      <c r="S29" s="21"/>
      <c r="T29" s="21"/>
      <c r="U29" s="21"/>
      <c r="V29" s="21"/>
      <c r="W29" s="21"/>
      <c r="X29" s="98"/>
      <c r="Y29" s="7"/>
    </row>
    <row r="30" spans="3:25" s="12" customFormat="1" ht="13.5" customHeight="1">
      <c r="C30" s="13"/>
      <c r="D30" s="20" t="s">
        <v>3709</v>
      </c>
      <c r="E30" s="15" t="s">
        <v>106</v>
      </c>
      <c r="F30" s="15"/>
      <c r="G30" s="15"/>
      <c r="H30" s="15" t="s">
        <v>3719</v>
      </c>
      <c r="I30" s="88"/>
      <c r="J30" s="88"/>
      <c r="K30" s="88"/>
      <c r="L30" s="88"/>
      <c r="M30" s="931">
        <f t="shared" ref="M30" si="7">SUM(I30:L30)</f>
        <v>0</v>
      </c>
      <c r="N30" s="7"/>
      <c r="O30" s="7"/>
      <c r="P30" s="7"/>
      <c r="Q30" s="7"/>
      <c r="R30" s="7"/>
      <c r="S30" s="13"/>
      <c r="T30" s="13"/>
      <c r="U30" s="13"/>
      <c r="V30" s="13"/>
      <c r="W30" s="13"/>
      <c r="X30" s="13"/>
      <c r="Y30" s="13" t="s">
        <v>1</v>
      </c>
    </row>
    <row r="31" spans="3:25" s="12" customFormat="1" ht="13.5" customHeight="1">
      <c r="C31" s="13"/>
      <c r="D31" s="20" t="s">
        <v>3709</v>
      </c>
      <c r="E31" s="15" t="s">
        <v>106</v>
      </c>
      <c r="F31" s="15"/>
      <c r="G31" s="15"/>
      <c r="H31" s="15" t="s">
        <v>3720</v>
      </c>
      <c r="I31" s="999">
        <f>IFERROR((I29-I30)/I29,0)</f>
        <v>0</v>
      </c>
      <c r="J31" s="999">
        <f>IFERROR((J29-J30)/J29,0)</f>
        <v>0</v>
      </c>
      <c r="K31" s="999">
        <f>IFERROR((K29-K30)/K29,0)</f>
        <v>0</v>
      </c>
      <c r="L31" s="999">
        <f>IFERROR((L29-L30)/L29,0)</f>
        <v>0</v>
      </c>
      <c r="M31" s="999">
        <f>IFERROR((M29-M30)/M29,0)</f>
        <v>0</v>
      </c>
      <c r="N31" s="7"/>
      <c r="O31" s="7"/>
      <c r="P31" s="7"/>
      <c r="Q31" s="7"/>
      <c r="R31" s="7"/>
      <c r="S31" s="13"/>
      <c r="T31" s="13"/>
      <c r="U31" s="13"/>
      <c r="V31" s="13"/>
      <c r="W31" s="13"/>
      <c r="X31" s="13"/>
      <c r="Y31" s="13"/>
    </row>
    <row r="32" spans="3:25" s="12" customFormat="1" ht="13.5" customHeight="1">
      <c r="D32" s="20" t="s">
        <v>3709</v>
      </c>
      <c r="E32" s="15" t="s">
        <v>106</v>
      </c>
      <c r="F32" s="15"/>
      <c r="G32" s="15"/>
      <c r="H32" s="15" t="s">
        <v>3721</v>
      </c>
      <c r="I32" s="88"/>
      <c r="J32" s="88"/>
      <c r="K32" s="88"/>
      <c r="L32" s="88"/>
      <c r="M32" s="931">
        <f>SUM(I32:L32)</f>
        <v>0</v>
      </c>
      <c r="N32" s="7"/>
      <c r="O32" s="7"/>
      <c r="P32" s="7"/>
      <c r="Q32" s="7"/>
      <c r="R32" s="7"/>
      <c r="S32" s="23"/>
      <c r="T32" s="23"/>
      <c r="U32" s="23"/>
      <c r="V32" s="23"/>
      <c r="W32" s="23"/>
      <c r="X32" s="13"/>
      <c r="Y32" s="14" t="s">
        <v>1</v>
      </c>
    </row>
    <row r="33" spans="3:25" s="12" customFormat="1" ht="13.5" customHeight="1">
      <c r="D33" s="20" t="s">
        <v>3709</v>
      </c>
      <c r="E33" s="15" t="s">
        <v>106</v>
      </c>
      <c r="F33" s="15"/>
      <c r="G33" s="15"/>
      <c r="H33" s="15" t="s">
        <v>3722</v>
      </c>
      <c r="I33" s="999">
        <f>IFERROR((I29-I32-I30)/I29,0)</f>
        <v>0</v>
      </c>
      <c r="J33" s="999">
        <f>IFERROR((J29-J32-J30)/J29,0)</f>
        <v>0</v>
      </c>
      <c r="K33" s="999">
        <f>IFERROR((K29-K32-K30)/K29,0)</f>
        <v>0</v>
      </c>
      <c r="L33" s="999">
        <f>IFERROR((L29-L32-L30)/L29,0)</f>
        <v>0</v>
      </c>
      <c r="M33" s="999">
        <f>IFERROR((M29-M32-M30)/M29,0)</f>
        <v>0</v>
      </c>
      <c r="N33" s="7"/>
      <c r="O33" s="7"/>
      <c r="P33" s="7"/>
      <c r="Q33" s="7"/>
      <c r="R33" s="7"/>
      <c r="S33" s="23"/>
      <c r="T33" s="23"/>
      <c r="U33" s="23"/>
      <c r="V33" s="23"/>
      <c r="W33" s="23"/>
      <c r="X33" s="13"/>
      <c r="Y33" s="14"/>
    </row>
    <row r="34" spans="3:25" s="12" customFormat="1" ht="13.5" customHeight="1">
      <c r="D34" s="20" t="s">
        <v>3709</v>
      </c>
      <c r="E34" s="15" t="s">
        <v>106</v>
      </c>
      <c r="F34" s="15"/>
      <c r="G34" s="15"/>
      <c r="H34" s="15" t="s">
        <v>3723</v>
      </c>
      <c r="I34" s="88"/>
      <c r="J34" s="88"/>
      <c r="K34" s="88"/>
      <c r="L34" s="88"/>
      <c r="M34" s="931">
        <f>SUM(I34:L34)</f>
        <v>0</v>
      </c>
      <c r="N34" s="7"/>
      <c r="O34" s="7"/>
      <c r="P34" s="7"/>
      <c r="Q34" s="7"/>
      <c r="R34" s="7"/>
      <c r="S34" s="23"/>
      <c r="T34" s="23"/>
      <c r="U34" s="23"/>
      <c r="V34" s="23"/>
      <c r="W34" s="23"/>
      <c r="X34" s="13"/>
      <c r="Y34" s="14" t="s">
        <v>1</v>
      </c>
    </row>
    <row r="35" spans="3:25" s="12" customFormat="1" ht="13.5" customHeight="1">
      <c r="D35" s="20" t="s">
        <v>3709</v>
      </c>
      <c r="E35" s="15" t="s">
        <v>106</v>
      </c>
      <c r="F35" s="15"/>
      <c r="G35" s="15"/>
      <c r="H35" s="15" t="s">
        <v>3724</v>
      </c>
      <c r="I35" s="999">
        <f>IFERROR(I34/I29,0)</f>
        <v>0</v>
      </c>
      <c r="J35" s="999">
        <f>IFERROR(J34/J29,0)</f>
        <v>0</v>
      </c>
      <c r="K35" s="999">
        <f>IFERROR(K34/K29,0)</f>
        <v>0</v>
      </c>
      <c r="L35" s="999">
        <f>IFERROR(L34/L29,0)</f>
        <v>0</v>
      </c>
      <c r="M35" s="999">
        <f>IFERROR(M34/M29,0)</f>
        <v>0</v>
      </c>
      <c r="N35" s="7"/>
      <c r="O35" s="7"/>
      <c r="P35" s="7"/>
      <c r="Q35" s="7"/>
      <c r="R35" s="7"/>
      <c r="S35" s="23"/>
      <c r="T35" s="23"/>
      <c r="U35" s="23"/>
      <c r="V35" s="23"/>
      <c r="W35" s="23"/>
      <c r="X35" s="13"/>
      <c r="Y35" s="14"/>
    </row>
    <row r="36" spans="3:25" s="12" customFormat="1" ht="13.5" customHeight="1">
      <c r="D36" s="20" t="s">
        <v>3709</v>
      </c>
      <c r="E36" s="15" t="s">
        <v>106</v>
      </c>
      <c r="F36" s="15"/>
      <c r="G36" s="15"/>
      <c r="H36" s="15" t="s">
        <v>3725</v>
      </c>
      <c r="I36" s="88"/>
      <c r="J36" s="88"/>
      <c r="K36" s="88"/>
      <c r="L36" s="88"/>
      <c r="M36" s="931">
        <f t="shared" ref="M36" si="8">SUM(I36:L36)</f>
        <v>0</v>
      </c>
      <c r="N36" s="7"/>
      <c r="O36" s="7"/>
      <c r="P36" s="7"/>
      <c r="Q36" s="7"/>
      <c r="R36" s="7"/>
      <c r="S36" s="23"/>
      <c r="T36" s="23"/>
      <c r="U36" s="23"/>
      <c r="V36" s="23"/>
      <c r="W36" s="23"/>
      <c r="X36" s="13"/>
      <c r="Y36" s="14" t="s">
        <v>1</v>
      </c>
    </row>
    <row r="37" spans="3:25" ht="13.5" customHeight="1"/>
    <row r="38" spans="3:25" ht="13.9">
      <c r="C38" s="34" t="s">
        <v>3727</v>
      </c>
      <c r="D38" s="34"/>
      <c r="E38" s="34"/>
      <c r="F38" s="34"/>
      <c r="G38" s="34"/>
      <c r="H38" s="33"/>
      <c r="I38" s="33"/>
      <c r="J38" s="33"/>
      <c r="K38" s="33"/>
      <c r="L38" s="33"/>
      <c r="M38" s="33"/>
      <c r="N38" s="33"/>
      <c r="O38" s="33"/>
      <c r="P38" s="33"/>
      <c r="Q38" s="33"/>
      <c r="R38" s="33"/>
      <c r="S38" s="33"/>
      <c r="T38" s="33"/>
      <c r="U38" s="33"/>
      <c r="V38" s="33"/>
      <c r="W38" s="33"/>
      <c r="X38" s="33"/>
      <c r="Y38" s="33"/>
    </row>
    <row r="39" spans="3:25" ht="13.5" customHeight="1">
      <c r="C39" s="8"/>
      <c r="D39" s="20"/>
      <c r="E39" s="20"/>
      <c r="F39" s="20"/>
      <c r="G39" s="20"/>
      <c r="H39" s="20"/>
      <c r="I39" s="7"/>
      <c r="J39" s="7"/>
      <c r="K39" s="7"/>
      <c r="L39" s="7"/>
      <c r="M39" s="7"/>
      <c r="N39" s="7"/>
      <c r="O39" s="7"/>
      <c r="P39" s="7"/>
      <c r="Q39" s="7"/>
      <c r="R39" s="7"/>
      <c r="S39" s="21"/>
      <c r="T39" s="21"/>
      <c r="U39" s="21"/>
      <c r="V39" s="21"/>
      <c r="W39" s="21"/>
      <c r="X39" s="98"/>
      <c r="Y39" s="7" t="s">
        <v>1</v>
      </c>
    </row>
    <row r="40" spans="3:25" ht="13.5" customHeight="1">
      <c r="C40" s="8"/>
      <c r="D40" s="20" t="s">
        <v>3709</v>
      </c>
      <c r="E40" s="20" t="s">
        <v>106</v>
      </c>
      <c r="F40" s="20"/>
      <c r="G40" s="20"/>
      <c r="H40" s="20" t="s">
        <v>3716</v>
      </c>
      <c r="I40" s="88"/>
      <c r="J40" s="88"/>
      <c r="K40" s="88"/>
      <c r="L40" s="88"/>
      <c r="M40" s="931">
        <f t="shared" ref="M40:M41" si="9">SUM(I40:L40)</f>
        <v>0</v>
      </c>
      <c r="N40" s="7"/>
      <c r="O40" s="7"/>
      <c r="P40" s="7"/>
      <c r="Q40" s="7"/>
      <c r="R40" s="7"/>
      <c r="S40" s="21"/>
      <c r="T40" s="21"/>
      <c r="U40" s="21"/>
      <c r="V40" s="21"/>
      <c r="W40" s="21"/>
      <c r="X40" s="98"/>
      <c r="Y40" s="7" t="s">
        <v>1</v>
      </c>
    </row>
    <row r="41" spans="3:25" ht="13.5" customHeight="1">
      <c r="C41" s="902"/>
      <c r="D41" s="20" t="s">
        <v>3709</v>
      </c>
      <c r="E41" s="20" t="s">
        <v>106</v>
      </c>
      <c r="F41" s="20"/>
      <c r="G41" s="20"/>
      <c r="H41" s="20" t="s">
        <v>3717</v>
      </c>
      <c r="I41" s="88"/>
      <c r="J41" s="88"/>
      <c r="K41" s="88"/>
      <c r="L41" s="88"/>
      <c r="M41" s="931">
        <f t="shared" si="9"/>
        <v>0</v>
      </c>
      <c r="N41" s="7"/>
      <c r="O41" s="7"/>
      <c r="P41" s="7"/>
      <c r="Q41" s="7"/>
      <c r="R41" s="7"/>
      <c r="S41" s="21"/>
      <c r="T41" s="21"/>
      <c r="U41" s="21"/>
      <c r="V41" s="21"/>
      <c r="W41" s="21"/>
      <c r="X41" s="98"/>
      <c r="Y41" s="7" t="s">
        <v>1</v>
      </c>
    </row>
    <row r="42" spans="3:25" ht="13.5" customHeight="1">
      <c r="C42" s="8"/>
      <c r="D42" s="20" t="s">
        <v>3709</v>
      </c>
      <c r="E42" s="20" t="s">
        <v>106</v>
      </c>
      <c r="F42" s="20"/>
      <c r="G42" s="20"/>
      <c r="H42" s="9" t="s">
        <v>3718</v>
      </c>
      <c r="I42" s="931">
        <f>SUM(I40:I41)</f>
        <v>0</v>
      </c>
      <c r="J42" s="931">
        <f>SUM(J40:J41)</f>
        <v>0</v>
      </c>
      <c r="K42" s="931">
        <f>SUM(K40:K41)</f>
        <v>0</v>
      </c>
      <c r="L42" s="931">
        <f>SUM(L40:L41)</f>
        <v>0</v>
      </c>
      <c r="M42" s="931">
        <f>SUM(I42:L42)</f>
        <v>0</v>
      </c>
      <c r="N42" s="7"/>
      <c r="O42" s="7"/>
      <c r="P42" s="7"/>
      <c r="Q42" s="7"/>
      <c r="R42" s="7"/>
      <c r="S42" s="21"/>
      <c r="T42" s="21"/>
      <c r="U42" s="21"/>
      <c r="V42" s="21"/>
      <c r="W42" s="21"/>
      <c r="X42" s="98"/>
      <c r="Y42" s="7"/>
    </row>
    <row r="43" spans="3:25" s="12" customFormat="1" ht="13.5" customHeight="1">
      <c r="C43" s="13"/>
      <c r="D43" s="20" t="s">
        <v>3709</v>
      </c>
      <c r="E43" s="15" t="s">
        <v>106</v>
      </c>
      <c r="F43" s="15"/>
      <c r="G43" s="15"/>
      <c r="H43" s="15" t="s">
        <v>3719</v>
      </c>
      <c r="I43" s="88"/>
      <c r="J43" s="88"/>
      <c r="K43" s="88"/>
      <c r="L43" s="88"/>
      <c r="M43" s="931">
        <f t="shared" ref="M43" si="10">SUM(I43:L43)</f>
        <v>0</v>
      </c>
      <c r="N43" s="7"/>
      <c r="O43" s="7"/>
      <c r="P43" s="7"/>
      <c r="Q43" s="7"/>
      <c r="R43" s="7"/>
      <c r="S43" s="13"/>
      <c r="T43" s="13"/>
      <c r="U43" s="13"/>
      <c r="V43" s="13"/>
      <c r="W43" s="13"/>
      <c r="X43" s="13"/>
      <c r="Y43" s="13" t="s">
        <v>1</v>
      </c>
    </row>
    <row r="44" spans="3:25" s="12" customFormat="1" ht="13.5" customHeight="1">
      <c r="D44" s="20" t="s">
        <v>3709</v>
      </c>
      <c r="E44" s="15" t="s">
        <v>106</v>
      </c>
      <c r="F44" s="15"/>
      <c r="G44" s="15"/>
      <c r="H44" s="15" t="s">
        <v>3720</v>
      </c>
      <c r="I44" s="999">
        <f>IFERROR((I42-I43)/I42,0)</f>
        <v>0</v>
      </c>
      <c r="J44" s="999">
        <f>IFERROR((J42-J43)/J42,0)</f>
        <v>0</v>
      </c>
      <c r="K44" s="999">
        <f>IFERROR((K42-K43)/K42,0)</f>
        <v>0</v>
      </c>
      <c r="L44" s="999">
        <f>IFERROR((L42-L43)/L42,0)</f>
        <v>0</v>
      </c>
      <c r="M44" s="999">
        <f>IFERROR((M42-M43)/M42,0)</f>
        <v>0</v>
      </c>
      <c r="N44" s="7"/>
      <c r="O44" s="7"/>
      <c r="P44" s="7"/>
      <c r="Q44" s="7"/>
      <c r="R44" s="7"/>
      <c r="S44" s="23"/>
      <c r="T44" s="23"/>
      <c r="U44" s="23"/>
      <c r="V44" s="23"/>
      <c r="W44" s="23"/>
      <c r="X44" s="13"/>
      <c r="Y44" s="14" t="s">
        <v>1</v>
      </c>
    </row>
    <row r="45" spans="3:25" s="12" customFormat="1" ht="13.5" customHeight="1">
      <c r="D45" s="20" t="s">
        <v>3709</v>
      </c>
      <c r="E45" s="15" t="s">
        <v>106</v>
      </c>
      <c r="F45" s="15"/>
      <c r="G45" s="15"/>
      <c r="H45" s="15" t="s">
        <v>3721</v>
      </c>
      <c r="I45" s="88"/>
      <c r="J45" s="88"/>
      <c r="K45" s="88"/>
      <c r="L45" s="88"/>
      <c r="M45" s="931">
        <f t="shared" ref="M45" si="11">SUM(I45:L45)</f>
        <v>0</v>
      </c>
      <c r="N45" s="7"/>
      <c r="O45" s="7"/>
      <c r="P45" s="7"/>
      <c r="Q45" s="7"/>
      <c r="R45" s="7"/>
      <c r="S45" s="23"/>
      <c r="T45" s="23"/>
      <c r="U45" s="23"/>
      <c r="V45" s="23"/>
      <c r="W45" s="23"/>
      <c r="X45" s="13"/>
      <c r="Y45" s="14" t="s">
        <v>1</v>
      </c>
    </row>
    <row r="46" spans="3:25" s="12" customFormat="1" ht="13.5" customHeight="1">
      <c r="D46" s="20" t="s">
        <v>3709</v>
      </c>
      <c r="E46" s="15" t="s">
        <v>106</v>
      </c>
      <c r="F46" s="15"/>
      <c r="G46" s="15"/>
      <c r="H46" s="15" t="s">
        <v>3722</v>
      </c>
      <c r="I46" s="999">
        <f>IFERROR((I42-I45-I43)/I42,0)</f>
        <v>0</v>
      </c>
      <c r="J46" s="999">
        <f>IFERROR((J42-J45-J43)/J42,0)</f>
        <v>0</v>
      </c>
      <c r="K46" s="999">
        <f>IFERROR((K42-K45-K43)/K42,0)</f>
        <v>0</v>
      </c>
      <c r="L46" s="999">
        <f>IFERROR((L42-L45-L43)/L42,0)</f>
        <v>0</v>
      </c>
      <c r="M46" s="999">
        <f>IFERROR((M42-M45-M43)/M42,0)</f>
        <v>0</v>
      </c>
      <c r="N46" s="7"/>
      <c r="O46" s="7"/>
      <c r="P46" s="7"/>
      <c r="Q46" s="7"/>
      <c r="R46" s="7"/>
      <c r="S46" s="23"/>
      <c r="T46" s="23"/>
      <c r="U46" s="23"/>
      <c r="V46" s="23"/>
      <c r="W46" s="23"/>
      <c r="X46" s="13"/>
      <c r="Y46" s="14"/>
    </row>
    <row r="47" spans="3:25" s="12" customFormat="1" ht="13.5" customHeight="1">
      <c r="D47" s="20" t="s">
        <v>3709</v>
      </c>
      <c r="E47" s="15" t="s">
        <v>106</v>
      </c>
      <c r="F47" s="15"/>
      <c r="G47" s="15"/>
      <c r="H47" s="15" t="s">
        <v>3723</v>
      </c>
      <c r="I47" s="88"/>
      <c r="J47" s="88"/>
      <c r="K47" s="88"/>
      <c r="L47" s="88"/>
      <c r="M47" s="931">
        <f t="shared" ref="M47" si="12">SUM(I47:L47)</f>
        <v>0</v>
      </c>
      <c r="N47" s="7"/>
      <c r="O47" s="7"/>
      <c r="P47" s="7"/>
      <c r="Q47" s="7"/>
      <c r="R47" s="7"/>
      <c r="S47" s="23"/>
      <c r="T47" s="23"/>
      <c r="U47" s="23"/>
      <c r="V47" s="23"/>
      <c r="W47" s="23"/>
      <c r="X47" s="13"/>
      <c r="Y47" s="14" t="s">
        <v>1</v>
      </c>
    </row>
    <row r="48" spans="3:25" s="12" customFormat="1" ht="13.5" customHeight="1">
      <c r="D48" s="20" t="s">
        <v>3709</v>
      </c>
      <c r="E48" s="15" t="s">
        <v>106</v>
      </c>
      <c r="F48" s="15"/>
      <c r="G48" s="15"/>
      <c r="H48" s="15" t="s">
        <v>3724</v>
      </c>
      <c r="I48" s="999">
        <f t="shared" ref="I48" si="13">IFERROR(I47/I42,0)</f>
        <v>0</v>
      </c>
      <c r="J48" s="999">
        <f t="shared" ref="J48" si="14">IFERROR(J47/J42,0)</f>
        <v>0</v>
      </c>
      <c r="K48" s="999">
        <f t="shared" ref="K48" si="15">IFERROR(K47/K42,0)</f>
        <v>0</v>
      </c>
      <c r="L48" s="999">
        <f t="shared" ref="L48" si="16">IFERROR(L47/L42,0)</f>
        <v>0</v>
      </c>
      <c r="M48" s="999">
        <f t="shared" ref="M48" si="17">IFERROR(M47/M42,0)</f>
        <v>0</v>
      </c>
      <c r="N48" s="7"/>
      <c r="O48" s="7"/>
      <c r="P48" s="7"/>
      <c r="Q48" s="7"/>
      <c r="R48" s="7"/>
      <c r="S48" s="23"/>
      <c r="T48" s="23"/>
      <c r="U48" s="23"/>
      <c r="V48" s="23"/>
      <c r="W48" s="23"/>
      <c r="X48" s="13"/>
      <c r="Y48" s="14"/>
    </row>
    <row r="49" spans="3:25" s="12" customFormat="1" ht="13.5" customHeight="1">
      <c r="D49" s="20" t="s">
        <v>3709</v>
      </c>
      <c r="E49" s="15" t="s">
        <v>106</v>
      </c>
      <c r="F49" s="15"/>
      <c r="G49" s="15"/>
      <c r="H49" s="15" t="s">
        <v>3725</v>
      </c>
      <c r="I49" s="88"/>
      <c r="J49" s="88"/>
      <c r="K49" s="88"/>
      <c r="L49" s="88"/>
      <c r="M49" s="931">
        <f t="shared" ref="M49" si="18">SUM(I49:L49)</f>
        <v>0</v>
      </c>
      <c r="N49" s="7"/>
      <c r="O49" s="7"/>
      <c r="P49" s="7"/>
      <c r="Q49" s="7"/>
      <c r="R49" s="7"/>
      <c r="S49" s="23"/>
      <c r="T49" s="23"/>
      <c r="U49" s="23"/>
      <c r="V49" s="23"/>
      <c r="W49" s="23"/>
      <c r="X49" s="13"/>
      <c r="Y49" s="14" t="s">
        <v>1</v>
      </c>
    </row>
    <row r="50" spans="3:25" s="12" customFormat="1" ht="13.5" customHeight="1">
      <c r="H50" s="7"/>
      <c r="I50" s="7"/>
      <c r="J50" s="7"/>
      <c r="K50" s="7"/>
      <c r="L50" s="7"/>
      <c r="M50" s="7"/>
      <c r="N50" s="7"/>
      <c r="O50" s="7"/>
      <c r="P50" s="7"/>
      <c r="Q50" s="7"/>
      <c r="R50" s="7"/>
      <c r="S50" s="22"/>
      <c r="T50" s="22"/>
      <c r="U50" s="22"/>
      <c r="V50" s="22"/>
      <c r="W50" s="22"/>
      <c r="X50" s="13"/>
      <c r="Y50" s="14"/>
    </row>
    <row r="51" spans="3:25" ht="13.9">
      <c r="C51" s="34" t="s">
        <v>3728</v>
      </c>
      <c r="D51" s="34"/>
      <c r="E51" s="34"/>
      <c r="F51" s="34"/>
      <c r="G51" s="34"/>
      <c r="H51" s="33"/>
      <c r="I51" s="33"/>
      <c r="J51" s="33"/>
      <c r="K51" s="33"/>
      <c r="L51" s="33"/>
      <c r="M51" s="33"/>
      <c r="N51" s="33"/>
      <c r="O51" s="33"/>
      <c r="P51" s="33"/>
      <c r="Q51" s="33"/>
      <c r="R51" s="33"/>
      <c r="S51" s="33"/>
      <c r="T51" s="33"/>
      <c r="U51" s="33"/>
      <c r="V51" s="33"/>
      <c r="W51" s="33"/>
      <c r="X51" s="33"/>
      <c r="Y51" s="33"/>
    </row>
    <row r="52" spans="3:25" ht="13.5" customHeight="1">
      <c r="C52" s="8"/>
      <c r="D52" s="20"/>
      <c r="E52" s="20"/>
      <c r="F52" s="20"/>
      <c r="G52" s="20"/>
      <c r="H52" s="20"/>
      <c r="I52" s="7"/>
      <c r="J52" s="7"/>
      <c r="K52" s="7"/>
      <c r="L52" s="7"/>
      <c r="M52" s="7"/>
      <c r="N52" s="7"/>
      <c r="O52" s="7"/>
      <c r="P52" s="7"/>
      <c r="Q52" s="7"/>
      <c r="R52" s="7"/>
      <c r="S52" s="21"/>
      <c r="T52" s="21"/>
      <c r="U52" s="21"/>
      <c r="V52" s="21"/>
      <c r="W52" s="21"/>
      <c r="X52" s="98"/>
      <c r="Y52" s="7" t="s">
        <v>1</v>
      </c>
    </row>
    <row r="53" spans="3:25" ht="13.5" customHeight="1">
      <c r="C53" s="8"/>
      <c r="D53" s="20" t="s">
        <v>3709</v>
      </c>
      <c r="E53" s="20" t="s">
        <v>106</v>
      </c>
      <c r="F53" s="20"/>
      <c r="G53" s="20"/>
      <c r="H53" s="20" t="s">
        <v>3716</v>
      </c>
      <c r="I53" s="88"/>
      <c r="J53" s="88"/>
      <c r="K53" s="88"/>
      <c r="L53" s="88"/>
      <c r="M53" s="931">
        <f t="shared" ref="M53:M54" si="19">SUM(I53:L53)</f>
        <v>0</v>
      </c>
      <c r="N53" s="7"/>
      <c r="O53" s="7"/>
      <c r="P53" s="7"/>
      <c r="Q53" s="7"/>
      <c r="R53" s="7"/>
      <c r="S53" s="21"/>
      <c r="T53" s="21"/>
      <c r="U53" s="21"/>
      <c r="V53" s="21"/>
      <c r="W53" s="21"/>
      <c r="X53" s="98"/>
      <c r="Y53" s="7" t="s">
        <v>1</v>
      </c>
    </row>
    <row r="54" spans="3:25" ht="13.5" customHeight="1">
      <c r="C54" s="8"/>
      <c r="D54" s="20" t="s">
        <v>3709</v>
      </c>
      <c r="E54" s="20" t="s">
        <v>106</v>
      </c>
      <c r="F54" s="20"/>
      <c r="G54" s="20"/>
      <c r="H54" s="20" t="s">
        <v>3717</v>
      </c>
      <c r="I54" s="88"/>
      <c r="J54" s="88"/>
      <c r="K54" s="88"/>
      <c r="L54" s="88"/>
      <c r="M54" s="931">
        <f t="shared" si="19"/>
        <v>0</v>
      </c>
      <c r="N54" s="7"/>
      <c r="O54" s="7"/>
      <c r="P54" s="7"/>
      <c r="Q54" s="7"/>
      <c r="R54" s="7"/>
      <c r="S54" s="21"/>
      <c r="T54" s="21"/>
      <c r="U54" s="21"/>
      <c r="V54" s="21"/>
      <c r="W54" s="21"/>
      <c r="X54" s="98"/>
      <c r="Y54" s="7" t="s">
        <v>1</v>
      </c>
    </row>
    <row r="55" spans="3:25" ht="13.5" customHeight="1">
      <c r="C55" s="8"/>
      <c r="D55" s="20" t="s">
        <v>3709</v>
      </c>
      <c r="E55" s="20" t="s">
        <v>106</v>
      </c>
      <c r="F55" s="20"/>
      <c r="G55" s="20"/>
      <c r="H55" s="9" t="s">
        <v>3718</v>
      </c>
      <c r="I55" s="931">
        <f t="shared" ref="I55" si="20">SUM(I53:I54)</f>
        <v>0</v>
      </c>
      <c r="J55" s="931">
        <f t="shared" ref="J55" si="21">SUM(J53:J54)</f>
        <v>0</v>
      </c>
      <c r="K55" s="931">
        <f t="shared" ref="K55" si="22">SUM(K53:K54)</f>
        <v>0</v>
      </c>
      <c r="L55" s="931">
        <f t="shared" ref="L55" si="23">SUM(L53:L54)</f>
        <v>0</v>
      </c>
      <c r="M55" s="931">
        <f>SUM(I55:L55)</f>
        <v>0</v>
      </c>
      <c r="N55" s="7"/>
      <c r="O55" s="7"/>
      <c r="P55" s="7"/>
      <c r="Q55" s="7"/>
      <c r="R55" s="7"/>
      <c r="S55" s="21"/>
      <c r="T55" s="21"/>
      <c r="U55" s="21"/>
      <c r="V55" s="21"/>
      <c r="W55" s="21"/>
      <c r="X55" s="98"/>
      <c r="Y55" s="7"/>
    </row>
    <row r="56" spans="3:25" s="12" customFormat="1" ht="13.5" customHeight="1">
      <c r="C56" s="13"/>
      <c r="D56" s="20" t="s">
        <v>3709</v>
      </c>
      <c r="E56" s="15" t="s">
        <v>106</v>
      </c>
      <c r="F56" s="15"/>
      <c r="G56" s="15"/>
      <c r="H56" s="15" t="s">
        <v>3719</v>
      </c>
      <c r="I56" s="88"/>
      <c r="J56" s="88"/>
      <c r="K56" s="88"/>
      <c r="L56" s="88"/>
      <c r="M56" s="931">
        <f t="shared" ref="M56" si="24">SUM(I56:L56)</f>
        <v>0</v>
      </c>
      <c r="N56" s="7"/>
      <c r="O56" s="7"/>
      <c r="P56" s="7"/>
      <c r="Q56" s="7"/>
      <c r="R56" s="7"/>
      <c r="S56" s="13"/>
      <c r="T56" s="13"/>
      <c r="U56" s="13"/>
      <c r="V56" s="13"/>
      <c r="W56" s="13"/>
      <c r="X56" s="13"/>
      <c r="Y56" s="13" t="s">
        <v>1</v>
      </c>
    </row>
    <row r="57" spans="3:25" s="12" customFormat="1" ht="13.5" customHeight="1">
      <c r="C57" s="13"/>
      <c r="D57" s="20" t="s">
        <v>3709</v>
      </c>
      <c r="E57" s="15" t="s">
        <v>106</v>
      </c>
      <c r="F57" s="15"/>
      <c r="G57" s="15"/>
      <c r="H57" s="15" t="s">
        <v>3720</v>
      </c>
      <c r="I57" s="999">
        <f>IFERROR((I55-I56)/I55,0)</f>
        <v>0</v>
      </c>
      <c r="J57" s="999">
        <f>IFERROR((J55-J56)/J55,0)</f>
        <v>0</v>
      </c>
      <c r="K57" s="999">
        <f>IFERROR((K55-K56)/K55,0)</f>
        <v>0</v>
      </c>
      <c r="L57" s="999">
        <f>IFERROR((L55-L56)/L55,0)</f>
        <v>0</v>
      </c>
      <c r="M57" s="999">
        <f>IFERROR((M55-M56)/M55,0)</f>
        <v>0</v>
      </c>
      <c r="N57" s="7"/>
      <c r="O57" s="7"/>
      <c r="P57" s="7"/>
      <c r="Q57" s="7"/>
      <c r="R57" s="7"/>
      <c r="S57" s="13"/>
      <c r="T57" s="13"/>
      <c r="U57" s="13"/>
      <c r="V57" s="13"/>
      <c r="W57" s="13"/>
      <c r="X57" s="13"/>
      <c r="Y57" s="13"/>
    </row>
    <row r="58" spans="3:25" s="12" customFormat="1" ht="13.5" customHeight="1">
      <c r="D58" s="20" t="s">
        <v>3709</v>
      </c>
      <c r="E58" s="15" t="s">
        <v>106</v>
      </c>
      <c r="F58" s="15"/>
      <c r="G58" s="15"/>
      <c r="H58" s="15" t="s">
        <v>3721</v>
      </c>
      <c r="I58" s="88"/>
      <c r="J58" s="88"/>
      <c r="K58" s="88"/>
      <c r="L58" s="88"/>
      <c r="M58" s="931">
        <f t="shared" ref="M58" si="25">SUM(I58:L58)</f>
        <v>0</v>
      </c>
      <c r="N58" s="7"/>
      <c r="O58" s="7"/>
      <c r="P58" s="7"/>
      <c r="Q58" s="7"/>
      <c r="R58" s="7"/>
      <c r="S58" s="23"/>
      <c r="T58" s="23"/>
      <c r="U58" s="23"/>
      <c r="V58" s="23"/>
      <c r="W58" s="23"/>
      <c r="X58" s="13"/>
      <c r="Y58" s="14" t="s">
        <v>1</v>
      </c>
    </row>
    <row r="59" spans="3:25" s="12" customFormat="1" ht="13.5" customHeight="1">
      <c r="D59" s="20" t="s">
        <v>3709</v>
      </c>
      <c r="E59" s="15" t="s">
        <v>106</v>
      </c>
      <c r="F59" s="15"/>
      <c r="G59" s="15"/>
      <c r="H59" s="15" t="s">
        <v>3722</v>
      </c>
      <c r="I59" s="999">
        <f>IFERROR((I55-I58-I56)/I55,0)</f>
        <v>0</v>
      </c>
      <c r="J59" s="999">
        <f>IFERROR((J55-J58-J56)/J55,0)</f>
        <v>0</v>
      </c>
      <c r="K59" s="999">
        <f>IFERROR((K55-K58-K56)/K55,0)</f>
        <v>0</v>
      </c>
      <c r="L59" s="999">
        <f>IFERROR((L55-L58-L56)/L55,0)</f>
        <v>0</v>
      </c>
      <c r="M59" s="999">
        <f>IFERROR((M55-M58-M56)/M55,0)</f>
        <v>0</v>
      </c>
      <c r="N59" s="7"/>
      <c r="O59" s="7"/>
      <c r="P59" s="7"/>
      <c r="Q59" s="7"/>
      <c r="R59" s="7"/>
      <c r="S59" s="23"/>
      <c r="T59" s="23"/>
      <c r="U59" s="23"/>
      <c r="V59" s="23"/>
      <c r="W59" s="23"/>
      <c r="X59" s="13"/>
      <c r="Y59" s="14"/>
    </row>
    <row r="60" spans="3:25" s="12" customFormat="1" ht="13.5" customHeight="1">
      <c r="D60" s="20" t="s">
        <v>3709</v>
      </c>
      <c r="E60" s="15" t="s">
        <v>106</v>
      </c>
      <c r="F60" s="15"/>
      <c r="G60" s="15"/>
      <c r="H60" s="15" t="s">
        <v>3723</v>
      </c>
      <c r="I60" s="88"/>
      <c r="J60" s="88"/>
      <c r="K60" s="88"/>
      <c r="L60" s="88"/>
      <c r="M60" s="931">
        <f t="shared" ref="M60" si="26">SUM(I60:L60)</f>
        <v>0</v>
      </c>
      <c r="N60" s="7"/>
      <c r="O60" s="7"/>
      <c r="P60" s="7"/>
      <c r="Q60" s="7"/>
      <c r="R60" s="7"/>
      <c r="S60" s="23"/>
      <c r="T60" s="23"/>
      <c r="U60" s="23"/>
      <c r="V60" s="23"/>
      <c r="W60" s="23"/>
      <c r="X60" s="13"/>
      <c r="Y60" s="14" t="s">
        <v>1</v>
      </c>
    </row>
    <row r="61" spans="3:25" s="12" customFormat="1" ht="13.5" customHeight="1">
      <c r="D61" s="20" t="s">
        <v>3709</v>
      </c>
      <c r="E61" s="15" t="s">
        <v>106</v>
      </c>
      <c r="F61" s="15"/>
      <c r="G61" s="15"/>
      <c r="H61" s="15" t="s">
        <v>3724</v>
      </c>
      <c r="I61" s="999">
        <f>IFERROR(I60/I55,0)</f>
        <v>0</v>
      </c>
      <c r="J61" s="999">
        <f t="shared" ref="J61" si="27">IFERROR(J60/J55,0)</f>
        <v>0</v>
      </c>
      <c r="K61" s="999">
        <f t="shared" ref="K61" si="28">IFERROR(K60/K55,0)</f>
        <v>0</v>
      </c>
      <c r="L61" s="999">
        <f t="shared" ref="L61" si="29">IFERROR(L60/L55,0)</f>
        <v>0</v>
      </c>
      <c r="M61" s="999">
        <f t="shared" ref="M61" si="30">IFERROR(M60/M55,0)</f>
        <v>0</v>
      </c>
      <c r="N61" s="7"/>
      <c r="O61" s="7"/>
      <c r="P61" s="7"/>
      <c r="Q61" s="7"/>
      <c r="R61" s="7"/>
      <c r="S61" s="23"/>
      <c r="T61" s="23"/>
      <c r="U61" s="23"/>
      <c r="V61" s="23"/>
      <c r="W61" s="23"/>
      <c r="X61" s="13"/>
      <c r="Y61" s="14"/>
    </row>
    <row r="62" spans="3:25" s="12" customFormat="1" ht="13.5" customHeight="1">
      <c r="D62" s="20" t="s">
        <v>3709</v>
      </c>
      <c r="E62" s="15" t="s">
        <v>106</v>
      </c>
      <c r="F62" s="15"/>
      <c r="G62" s="15"/>
      <c r="H62" s="15" t="s">
        <v>3725</v>
      </c>
      <c r="I62" s="88"/>
      <c r="J62" s="88"/>
      <c r="K62" s="88"/>
      <c r="L62" s="88"/>
      <c r="M62" s="931">
        <f t="shared" ref="M62" si="31">SUM(I62:L62)</f>
        <v>0</v>
      </c>
      <c r="N62" s="7"/>
      <c r="O62" s="7"/>
      <c r="P62" s="7"/>
      <c r="Q62" s="7"/>
      <c r="R62" s="7"/>
      <c r="S62" s="23"/>
      <c r="T62" s="23"/>
      <c r="U62" s="23"/>
      <c r="V62" s="23"/>
      <c r="W62" s="23"/>
      <c r="X62" s="13"/>
      <c r="Y62" s="14" t="s">
        <v>1</v>
      </c>
    </row>
    <row r="63" spans="3:25" s="12" customFormat="1" ht="13.5" customHeight="1">
      <c r="D63" s="20"/>
      <c r="E63" s="15"/>
      <c r="F63" s="15"/>
      <c r="G63" s="15"/>
      <c r="H63" s="15"/>
      <c r="I63" s="187"/>
      <c r="J63" s="187"/>
      <c r="K63" s="187"/>
      <c r="L63" s="187"/>
      <c r="M63" s="187"/>
      <c r="N63" s="7"/>
      <c r="O63" s="7"/>
      <c r="P63" s="7"/>
      <c r="Q63" s="7"/>
      <c r="R63" s="7"/>
      <c r="S63" s="23"/>
      <c r="T63" s="23"/>
      <c r="U63" s="23"/>
      <c r="V63" s="23"/>
      <c r="W63" s="23"/>
      <c r="X63" s="13"/>
      <c r="Y63" s="14"/>
    </row>
    <row r="64" spans="3:25" ht="13.9">
      <c r="C64" s="34" t="s">
        <v>3729</v>
      </c>
      <c r="D64" s="34"/>
      <c r="E64" s="34"/>
      <c r="F64" s="34"/>
      <c r="G64" s="34"/>
      <c r="H64" s="33"/>
      <c r="I64" s="33"/>
      <c r="J64" s="33"/>
      <c r="K64" s="33"/>
      <c r="L64" s="33"/>
      <c r="M64" s="33"/>
      <c r="N64" s="33"/>
      <c r="O64" s="33"/>
      <c r="P64" s="33"/>
      <c r="Q64" s="33"/>
      <c r="R64" s="33"/>
      <c r="S64" s="33"/>
      <c r="T64" s="33"/>
      <c r="U64" s="33"/>
      <c r="V64" s="33"/>
      <c r="W64" s="33"/>
      <c r="X64" s="33"/>
      <c r="Y64" s="33"/>
    </row>
    <row r="66" spans="2:25" s="12" customFormat="1" ht="13.5" customHeight="1">
      <c r="D66" s="20" t="s">
        <v>3709</v>
      </c>
      <c r="E66" s="15" t="s">
        <v>106</v>
      </c>
      <c r="F66" s="15"/>
      <c r="G66" s="15"/>
      <c r="H66" s="15" t="s">
        <v>3716</v>
      </c>
      <c r="I66" s="931">
        <f>SUM(I53+I40+I27+I14)</f>
        <v>0</v>
      </c>
      <c r="J66" s="931">
        <f t="shared" ref="I66:M69" si="32">SUM(J53+J40+J27+J14)</f>
        <v>0</v>
      </c>
      <c r="K66" s="931">
        <f t="shared" si="32"/>
        <v>0</v>
      </c>
      <c r="L66" s="931">
        <f t="shared" si="32"/>
        <v>0</v>
      </c>
      <c r="M66" s="931">
        <f t="shared" si="32"/>
        <v>0</v>
      </c>
      <c r="N66" s="7"/>
      <c r="O66" s="7"/>
      <c r="P66" s="7"/>
      <c r="Q66" s="7"/>
      <c r="R66" s="7"/>
      <c r="S66" s="23"/>
      <c r="T66" s="23"/>
      <c r="U66" s="23"/>
      <c r="V66" s="23"/>
      <c r="W66" s="23"/>
      <c r="X66" s="13"/>
      <c r="Y66" s="14"/>
    </row>
    <row r="67" spans="2:25" s="12" customFormat="1" ht="13.5" customHeight="1">
      <c r="D67" s="20" t="s">
        <v>3709</v>
      </c>
      <c r="E67" s="15" t="s">
        <v>106</v>
      </c>
      <c r="F67" s="15"/>
      <c r="G67" s="15"/>
      <c r="H67" s="15" t="s">
        <v>3717</v>
      </c>
      <c r="I67" s="931">
        <f t="shared" si="32"/>
        <v>0</v>
      </c>
      <c r="J67" s="931">
        <f t="shared" si="32"/>
        <v>0</v>
      </c>
      <c r="K67" s="931">
        <f t="shared" si="32"/>
        <v>0</v>
      </c>
      <c r="L67" s="931">
        <f t="shared" si="32"/>
        <v>0</v>
      </c>
      <c r="M67" s="931">
        <f t="shared" si="32"/>
        <v>0</v>
      </c>
      <c r="N67" s="7"/>
      <c r="O67" s="7"/>
      <c r="P67" s="7"/>
      <c r="Q67" s="7"/>
      <c r="R67" s="7"/>
      <c r="S67" s="23"/>
      <c r="T67" s="23"/>
      <c r="U67" s="23"/>
      <c r="V67" s="23"/>
      <c r="W67" s="23"/>
      <c r="X67" s="13"/>
      <c r="Y67" s="14"/>
    </row>
    <row r="68" spans="2:25" s="12" customFormat="1" ht="17.25" customHeight="1">
      <c r="D68" s="20" t="s">
        <v>3709</v>
      </c>
      <c r="E68" s="15" t="s">
        <v>106</v>
      </c>
      <c r="F68" s="15"/>
      <c r="G68" s="15"/>
      <c r="H68" s="30" t="s">
        <v>3718</v>
      </c>
      <c r="I68" s="1017">
        <f>SUM(I55+I42+I29+I16)</f>
        <v>0</v>
      </c>
      <c r="J68" s="1017">
        <f t="shared" si="32"/>
        <v>0</v>
      </c>
      <c r="K68" s="1017">
        <f t="shared" si="32"/>
        <v>0</v>
      </c>
      <c r="L68" s="1017">
        <f t="shared" si="32"/>
        <v>0</v>
      </c>
      <c r="M68" s="1017">
        <f t="shared" si="32"/>
        <v>0</v>
      </c>
      <c r="N68" s="7"/>
      <c r="O68" s="7"/>
      <c r="P68" s="7"/>
      <c r="Q68" s="7"/>
      <c r="R68" s="7"/>
      <c r="S68" s="23"/>
      <c r="T68" s="23"/>
      <c r="U68" s="23"/>
      <c r="V68" s="23"/>
      <c r="W68" s="23"/>
      <c r="X68" s="13"/>
      <c r="Y68" s="14"/>
    </row>
    <row r="69" spans="2:25" s="12" customFormat="1" ht="13.5" customHeight="1">
      <c r="D69" s="20" t="s">
        <v>3709</v>
      </c>
      <c r="E69" s="15" t="s">
        <v>106</v>
      </c>
      <c r="F69" s="15"/>
      <c r="G69" s="15"/>
      <c r="H69" s="15" t="s">
        <v>3719</v>
      </c>
      <c r="I69" s="931">
        <f>SUM(I56+I43+I30+I17)</f>
        <v>0</v>
      </c>
      <c r="J69" s="931">
        <f t="shared" si="32"/>
        <v>0</v>
      </c>
      <c r="K69" s="931">
        <f t="shared" si="32"/>
        <v>0</v>
      </c>
      <c r="L69" s="931">
        <f t="shared" si="32"/>
        <v>0</v>
      </c>
      <c r="M69" s="931">
        <f t="shared" si="32"/>
        <v>0</v>
      </c>
      <c r="N69" s="7"/>
      <c r="O69" s="7"/>
      <c r="P69" s="7"/>
      <c r="Q69" s="7"/>
      <c r="R69" s="7"/>
      <c r="S69" s="23"/>
      <c r="T69" s="23"/>
      <c r="U69" s="23"/>
      <c r="V69" s="23"/>
      <c r="W69" s="23"/>
      <c r="X69" s="13"/>
      <c r="Y69" s="14"/>
    </row>
    <row r="70" spans="2:25" s="12" customFormat="1" ht="13.5" customHeight="1">
      <c r="D70" s="20" t="s">
        <v>3709</v>
      </c>
      <c r="E70" s="15" t="s">
        <v>106</v>
      </c>
      <c r="F70" s="15"/>
      <c r="G70" s="15"/>
      <c r="H70" s="15" t="s">
        <v>3720</v>
      </c>
      <c r="I70" s="999">
        <f>IF(ISERROR(-(I69-I68)/I68),0,-(I69-I68)/I68)</f>
        <v>0</v>
      </c>
      <c r="J70" s="999">
        <f t="shared" ref="J70:M70" si="33">IF(ISERROR(-(J69-J68)/J68),0,-(J69-J68)/J68)</f>
        <v>0</v>
      </c>
      <c r="K70" s="999">
        <f t="shared" si="33"/>
        <v>0</v>
      </c>
      <c r="L70" s="999">
        <f t="shared" si="33"/>
        <v>0</v>
      </c>
      <c r="M70" s="999">
        <f t="shared" si="33"/>
        <v>0</v>
      </c>
      <c r="N70" s="7"/>
      <c r="O70" s="7"/>
      <c r="P70" s="7"/>
      <c r="Q70" s="7"/>
      <c r="R70" s="7"/>
      <c r="S70" s="23"/>
      <c r="T70" s="23"/>
      <c r="U70" s="23"/>
      <c r="V70" s="23"/>
      <c r="W70" s="23"/>
      <c r="X70" s="13"/>
      <c r="Y70" s="14"/>
    </row>
    <row r="71" spans="2:25" s="12" customFormat="1" ht="12.75" customHeight="1">
      <c r="D71" s="20" t="s">
        <v>3709</v>
      </c>
      <c r="E71" s="15" t="s">
        <v>106</v>
      </c>
      <c r="F71" s="15"/>
      <c r="G71" s="15"/>
      <c r="H71" s="15" t="s">
        <v>3721</v>
      </c>
      <c r="I71" s="931">
        <f>SUM(I58+I45+I32+I19)</f>
        <v>0</v>
      </c>
      <c r="J71" s="931">
        <f>SUM(J58+J45+J32+J19)</f>
        <v>0</v>
      </c>
      <c r="K71" s="931">
        <f>SUM(K58+K45+K32+K19)</f>
        <v>0</v>
      </c>
      <c r="L71" s="931">
        <f>SUM(L58+L45+L32+L19)</f>
        <v>0</v>
      </c>
      <c r="M71" s="931">
        <f>SUM(M58+M45+M32+M19)</f>
        <v>0</v>
      </c>
      <c r="N71" s="7"/>
      <c r="O71" s="7"/>
      <c r="P71" s="7"/>
      <c r="Q71" s="7"/>
      <c r="R71" s="7"/>
      <c r="S71" s="23"/>
      <c r="T71" s="23"/>
      <c r="U71" s="23"/>
      <c r="V71" s="23"/>
      <c r="W71" s="23"/>
      <c r="X71" s="13"/>
      <c r="Y71" s="14"/>
    </row>
    <row r="72" spans="2:25" s="12" customFormat="1" ht="12.75" customHeight="1">
      <c r="D72" s="20" t="s">
        <v>3709</v>
      </c>
      <c r="E72" s="15" t="s">
        <v>106</v>
      </c>
      <c r="F72" s="15"/>
      <c r="G72" s="15"/>
      <c r="H72" s="15" t="s">
        <v>3722</v>
      </c>
      <c r="I72" s="999">
        <f>IFERROR((I68-I69-I71)/I68,0)</f>
        <v>0</v>
      </c>
      <c r="J72" s="999">
        <f>IFERROR((J68-J69-J71)/J68,0)</f>
        <v>0</v>
      </c>
      <c r="K72" s="999">
        <f>IFERROR((K68-K69-K71)/K68,0)</f>
        <v>0</v>
      </c>
      <c r="L72" s="999">
        <f>IFERROR((L68-L69-L71)/L68,0)</f>
        <v>0</v>
      </c>
      <c r="M72" s="999">
        <f>IFERROR((M68-M69-M71)/M68,0)</f>
        <v>0</v>
      </c>
      <c r="N72" s="7"/>
      <c r="O72" s="7"/>
      <c r="P72" s="7"/>
      <c r="Q72" s="7"/>
      <c r="R72" s="7"/>
      <c r="S72" s="23"/>
      <c r="T72" s="23"/>
      <c r="U72" s="23"/>
      <c r="V72" s="23"/>
      <c r="W72" s="23"/>
      <c r="X72" s="13"/>
      <c r="Y72" s="14"/>
    </row>
    <row r="73" spans="2:25" s="12" customFormat="1" ht="15" customHeight="1">
      <c r="D73" s="20" t="s">
        <v>3709</v>
      </c>
      <c r="E73" s="15" t="s">
        <v>106</v>
      </c>
      <c r="F73" s="15"/>
      <c r="G73" s="15"/>
      <c r="H73" s="15" t="s">
        <v>3723</v>
      </c>
      <c r="I73" s="931">
        <f>SUM(I60+I47+I34+I21)</f>
        <v>0</v>
      </c>
      <c r="J73" s="931">
        <f>SUM(J60+J47+J34+J21)</f>
        <v>0</v>
      </c>
      <c r="K73" s="931">
        <f>SUM(K60+K47+K34+K21)</f>
        <v>0</v>
      </c>
      <c r="L73" s="931">
        <f>SUM(L60+L47+L34+L21)</f>
        <v>0</v>
      </c>
      <c r="M73" s="931">
        <f>SUM(M60+M47+M34+M21)</f>
        <v>0</v>
      </c>
      <c r="N73" s="7"/>
      <c r="O73" s="7"/>
      <c r="P73" s="7"/>
      <c r="Q73" s="7"/>
      <c r="R73" s="7"/>
      <c r="S73" s="23"/>
      <c r="T73" s="23"/>
      <c r="U73" s="23"/>
      <c r="V73" s="23"/>
      <c r="W73" s="23"/>
      <c r="X73" s="13"/>
      <c r="Y73" s="14"/>
    </row>
    <row r="74" spans="2:25" s="12" customFormat="1" ht="15" customHeight="1">
      <c r="D74" s="20" t="s">
        <v>3709</v>
      </c>
      <c r="E74" s="15" t="s">
        <v>106</v>
      </c>
      <c r="F74" s="15"/>
      <c r="G74" s="15"/>
      <c r="H74" s="15" t="s">
        <v>3724</v>
      </c>
      <c r="I74" s="999">
        <f t="shared" ref="I74" si="34">IFERROR(I73/I68,0)</f>
        <v>0</v>
      </c>
      <c r="J74" s="999">
        <f t="shared" ref="J74" si="35">IFERROR(J73/J68,0)</f>
        <v>0</v>
      </c>
      <c r="K74" s="999">
        <f t="shared" ref="K74" si="36">IFERROR(K73/K68,0)</f>
        <v>0</v>
      </c>
      <c r="L74" s="999">
        <f t="shared" ref="L74" si="37">IFERROR(L73/L68,0)</f>
        <v>0</v>
      </c>
      <c r="M74" s="999">
        <f t="shared" ref="M74" si="38">IFERROR(M73/M68,0)</f>
        <v>0</v>
      </c>
      <c r="N74" s="7"/>
      <c r="O74" s="7"/>
      <c r="P74" s="7"/>
      <c r="Q74" s="7"/>
      <c r="R74" s="7"/>
      <c r="S74" s="23"/>
      <c r="T74" s="23"/>
      <c r="U74" s="23"/>
      <c r="V74" s="23"/>
      <c r="W74" s="23"/>
      <c r="X74" s="13"/>
      <c r="Y74" s="14"/>
    </row>
    <row r="75" spans="2:25" s="12" customFormat="1" ht="15" customHeight="1">
      <c r="D75" s="20" t="s">
        <v>3709</v>
      </c>
      <c r="E75" s="15" t="s">
        <v>106</v>
      </c>
      <c r="F75" s="15"/>
      <c r="G75" s="15"/>
      <c r="H75" s="15" t="s">
        <v>3725</v>
      </c>
      <c r="I75" s="931">
        <f>SUM(I62+I49+I36+I23)</f>
        <v>0</v>
      </c>
      <c r="J75" s="931">
        <f>SUM(J62+J49+J36+J23)</f>
        <v>0</v>
      </c>
      <c r="K75" s="931">
        <f>SUM(K62+K49+K36+K23)</f>
        <v>0</v>
      </c>
      <c r="L75" s="931">
        <f>SUM(L62+L49+L36+L23)</f>
        <v>0</v>
      </c>
      <c r="M75" s="931">
        <f>SUM(M62+M49+M36+M23)</f>
        <v>0</v>
      </c>
      <c r="N75" s="7"/>
      <c r="O75" s="7"/>
      <c r="P75" s="7"/>
      <c r="Q75" s="7"/>
      <c r="R75" s="7"/>
      <c r="S75" s="23"/>
      <c r="T75" s="23"/>
      <c r="U75" s="23"/>
      <c r="V75" s="23"/>
      <c r="W75" s="23"/>
      <c r="X75" s="13"/>
      <c r="Y75" s="14"/>
    </row>
    <row r="76" spans="2:25" s="12" customFormat="1" ht="13.5" customHeight="1">
      <c r="H76" s="7"/>
      <c r="I76" s="7"/>
      <c r="J76" s="7"/>
      <c r="K76" s="7"/>
      <c r="L76" s="7"/>
      <c r="M76" s="7"/>
      <c r="N76" s="7"/>
      <c r="O76" s="7"/>
      <c r="P76" s="7"/>
      <c r="Q76" s="7"/>
      <c r="R76" s="7"/>
      <c r="S76" s="22"/>
      <c r="T76" s="22"/>
      <c r="U76" s="22"/>
      <c r="V76" s="22"/>
      <c r="W76" s="22"/>
      <c r="X76" s="13"/>
      <c r="Y76" s="14"/>
    </row>
    <row r="77" spans="2:25" s="27" customFormat="1" ht="17.649999999999999">
      <c r="B77" s="28" t="s">
        <v>3730</v>
      </c>
    </row>
    <row r="78" spans="2:25" s="12" customFormat="1">
      <c r="H78" s="7"/>
      <c r="I78" s="7"/>
      <c r="J78" s="7"/>
      <c r="K78" s="7"/>
      <c r="L78" s="7"/>
      <c r="M78" s="7"/>
      <c r="N78" s="7"/>
      <c r="O78" s="7"/>
      <c r="P78" s="7"/>
      <c r="Q78" s="7"/>
      <c r="R78" s="7"/>
      <c r="S78" s="22"/>
      <c r="T78" s="22"/>
      <c r="U78" s="22"/>
      <c r="V78" s="22"/>
      <c r="W78" s="22"/>
      <c r="X78" s="13"/>
      <c r="Y78" s="14"/>
    </row>
    <row r="79" spans="2:25" ht="13.9">
      <c r="B79" s="12"/>
      <c r="C79" s="34" t="s">
        <v>3731</v>
      </c>
      <c r="D79" s="34"/>
      <c r="E79" s="34"/>
      <c r="F79" s="34"/>
      <c r="G79" s="34"/>
      <c r="H79" s="33"/>
      <c r="I79" s="33"/>
      <c r="J79" s="33"/>
      <c r="K79" s="33"/>
      <c r="L79" s="33"/>
      <c r="M79" s="33"/>
      <c r="N79" s="33"/>
      <c r="O79" s="33"/>
      <c r="P79" s="33"/>
      <c r="Q79" s="33"/>
      <c r="R79" s="33"/>
      <c r="S79" s="33"/>
      <c r="T79" s="33"/>
      <c r="U79" s="33"/>
      <c r="V79" s="33"/>
      <c r="W79" s="33"/>
      <c r="X79" s="33"/>
      <c r="Y79" s="33"/>
    </row>
    <row r="80" spans="2:25" ht="13.5" customHeight="1">
      <c r="B80" s="8"/>
      <c r="C80" s="8"/>
      <c r="D80" s="20"/>
      <c r="E80" s="20"/>
      <c r="F80" s="20"/>
      <c r="G80" s="20"/>
      <c r="H80" s="20"/>
      <c r="I80" s="7"/>
      <c r="J80" s="7"/>
      <c r="K80" s="7"/>
      <c r="L80" s="7"/>
      <c r="M80" s="7"/>
      <c r="N80" s="7"/>
      <c r="O80" s="7"/>
      <c r="P80" s="7"/>
      <c r="Q80" s="7"/>
      <c r="R80" s="7"/>
      <c r="S80" s="21"/>
      <c r="T80" s="21"/>
      <c r="U80" s="21"/>
      <c r="V80" s="21"/>
      <c r="W80" s="21"/>
      <c r="X80" s="98"/>
      <c r="Y80" s="7" t="s">
        <v>1</v>
      </c>
    </row>
    <row r="81" spans="3:25" ht="13.5" customHeight="1">
      <c r="C81" s="8"/>
      <c r="D81" s="20" t="s">
        <v>3709</v>
      </c>
      <c r="E81" s="20" t="s">
        <v>106</v>
      </c>
      <c r="F81" s="20"/>
      <c r="G81" s="20"/>
      <c r="H81" s="20" t="s">
        <v>3732</v>
      </c>
      <c r="I81" s="88"/>
      <c r="J81" s="88"/>
      <c r="K81" s="88"/>
      <c r="L81" s="88"/>
      <c r="M81" s="931">
        <f t="shared" ref="M81:M85" si="39">SUM(I81:L81)</f>
        <v>0</v>
      </c>
      <c r="N81" s="7"/>
      <c r="O81" s="7"/>
      <c r="P81" s="7"/>
      <c r="Q81" s="7"/>
      <c r="R81" s="7"/>
      <c r="S81" s="21"/>
      <c r="T81" s="21"/>
      <c r="U81" s="21"/>
      <c r="V81" s="21"/>
      <c r="W81" s="21"/>
      <c r="X81" s="98"/>
      <c r="Y81" s="7" t="s">
        <v>1</v>
      </c>
    </row>
    <row r="82" spans="3:25" ht="13.5" customHeight="1">
      <c r="C82" s="8"/>
      <c r="D82" s="20" t="s">
        <v>3709</v>
      </c>
      <c r="E82" s="20" t="s">
        <v>106</v>
      </c>
      <c r="F82" s="20"/>
      <c r="G82" s="20"/>
      <c r="H82" s="20" t="s">
        <v>3733</v>
      </c>
      <c r="I82" s="88"/>
      <c r="J82" s="88"/>
      <c r="K82" s="88"/>
      <c r="L82" s="88"/>
      <c r="M82" s="931">
        <f t="shared" si="39"/>
        <v>0</v>
      </c>
      <c r="N82" s="7"/>
      <c r="O82" s="7"/>
      <c r="P82" s="7"/>
      <c r="Q82" s="7"/>
      <c r="R82" s="7"/>
      <c r="S82" s="21"/>
      <c r="T82" s="21"/>
      <c r="U82" s="21"/>
      <c r="V82" s="21"/>
      <c r="W82" s="21"/>
      <c r="X82" s="98"/>
      <c r="Y82" s="7" t="s">
        <v>1</v>
      </c>
    </row>
    <row r="83" spans="3:25" ht="14.25" customHeight="1">
      <c r="C83" s="8"/>
      <c r="D83" s="20" t="s">
        <v>3709</v>
      </c>
      <c r="E83" s="20" t="s">
        <v>106</v>
      </c>
      <c r="F83" s="20"/>
      <c r="G83" s="20"/>
      <c r="H83" s="299" t="s">
        <v>3734</v>
      </c>
      <c r="I83" s="931">
        <f>SUM(I81:I82)</f>
        <v>0</v>
      </c>
      <c r="J83" s="931">
        <f>SUM(J81:J82)</f>
        <v>0</v>
      </c>
      <c r="K83" s="931">
        <f>SUM(K81:K82)</f>
        <v>0</v>
      </c>
      <c r="L83" s="931">
        <f>SUM(L81:L82)</f>
        <v>0</v>
      </c>
      <c r="M83" s="931">
        <f t="shared" si="39"/>
        <v>0</v>
      </c>
      <c r="N83" s="7"/>
      <c r="O83" s="7"/>
      <c r="P83" s="7"/>
      <c r="Q83" s="7"/>
      <c r="R83" s="7"/>
      <c r="S83" s="21"/>
      <c r="T83" s="21"/>
      <c r="U83" s="21"/>
      <c r="V83" s="21"/>
      <c r="W83" s="21"/>
      <c r="X83" s="98"/>
      <c r="Y83" s="7"/>
    </row>
    <row r="84" spans="3:25" s="12" customFormat="1" ht="13.5" customHeight="1">
      <c r="C84" s="13"/>
      <c r="D84" s="20" t="s">
        <v>3709</v>
      </c>
      <c r="E84" s="20" t="s">
        <v>106</v>
      </c>
      <c r="F84" s="15"/>
      <c r="G84" s="15"/>
      <c r="H84" s="15" t="s">
        <v>3735</v>
      </c>
      <c r="I84" s="88"/>
      <c r="J84" s="88"/>
      <c r="K84" s="88"/>
      <c r="L84" s="88"/>
      <c r="M84" s="931">
        <f t="shared" si="39"/>
        <v>0</v>
      </c>
      <c r="N84" s="7"/>
      <c r="O84" s="7"/>
      <c r="P84" s="7"/>
      <c r="Q84" s="7"/>
      <c r="R84" s="7"/>
      <c r="S84" s="13"/>
      <c r="T84" s="13"/>
      <c r="U84" s="13"/>
      <c r="V84" s="13"/>
      <c r="W84" s="13"/>
      <c r="X84" s="13"/>
      <c r="Y84" s="13" t="s">
        <v>1</v>
      </c>
    </row>
    <row r="85" spans="3:25" s="12" customFormat="1" ht="13.5" customHeight="1">
      <c r="D85" s="20" t="s">
        <v>3709</v>
      </c>
      <c r="E85" s="20" t="s">
        <v>106</v>
      </c>
      <c r="F85" s="15"/>
      <c r="G85" s="15"/>
      <c r="H85" s="15" t="s">
        <v>3736</v>
      </c>
      <c r="I85" s="88"/>
      <c r="J85" s="88"/>
      <c r="K85" s="88"/>
      <c r="L85" s="88"/>
      <c r="M85" s="931">
        <f t="shared" si="39"/>
        <v>0</v>
      </c>
      <c r="N85" s="7"/>
      <c r="O85" s="7"/>
      <c r="P85" s="7"/>
      <c r="Q85" s="7"/>
      <c r="R85" s="7"/>
      <c r="S85" s="23"/>
      <c r="T85" s="23"/>
      <c r="U85" s="23"/>
      <c r="V85" s="23"/>
      <c r="W85" s="23"/>
      <c r="X85" s="13"/>
      <c r="Y85" s="14" t="s">
        <v>1</v>
      </c>
    </row>
    <row r="86" spans="3:25" s="12" customFormat="1" ht="13.5" customHeight="1">
      <c r="D86" s="20" t="s">
        <v>3709</v>
      </c>
      <c r="E86" s="20" t="s">
        <v>106</v>
      </c>
      <c r="F86" s="15"/>
      <c r="G86" s="15"/>
      <c r="H86" s="15" t="s">
        <v>3737</v>
      </c>
      <c r="I86" s="999" t="str">
        <f>IF(ISERROR(+I85/I16),"",+I85/I16)</f>
        <v/>
      </c>
      <c r="J86" s="999" t="str">
        <f>IF(ISERROR(+J85/J16),"",+J85/J16)</f>
        <v/>
      </c>
      <c r="K86" s="999" t="str">
        <f>IF(ISERROR(+K85/K16),"",+K85/K16)</f>
        <v/>
      </c>
      <c r="L86" s="999" t="str">
        <f>IF(ISERROR(+L85/L16),"",+L85/L16)</f>
        <v/>
      </c>
      <c r="M86" s="999" t="str">
        <f>IF(ISERROR(+M85/M16),"",+M85/M16)</f>
        <v/>
      </c>
      <c r="N86" s="7"/>
      <c r="O86" s="7"/>
      <c r="P86" s="7"/>
      <c r="Q86" s="7"/>
      <c r="R86" s="7"/>
      <c r="S86" s="23"/>
      <c r="T86" s="23"/>
      <c r="U86" s="23"/>
      <c r="V86" s="23"/>
      <c r="W86" s="23"/>
      <c r="X86" s="13"/>
      <c r="Y86" s="14"/>
    </row>
    <row r="87" spans="3:25" ht="13.5" customHeight="1"/>
    <row r="88" spans="3:25" ht="13.9">
      <c r="C88" s="34" t="s">
        <v>3738</v>
      </c>
      <c r="D88" s="34"/>
      <c r="E88" s="34"/>
      <c r="F88" s="34"/>
      <c r="G88" s="34"/>
      <c r="H88" s="33"/>
      <c r="I88" s="33"/>
      <c r="J88" s="33"/>
      <c r="K88" s="33"/>
      <c r="L88" s="33"/>
      <c r="M88" s="33"/>
      <c r="N88" s="33"/>
      <c r="O88" s="33"/>
      <c r="P88" s="33"/>
      <c r="Q88" s="33"/>
      <c r="R88" s="33"/>
      <c r="S88" s="33"/>
      <c r="T88" s="33"/>
      <c r="U88" s="33"/>
      <c r="V88" s="33"/>
      <c r="W88" s="33"/>
      <c r="X88" s="33"/>
      <c r="Y88" s="33"/>
    </row>
    <row r="89" spans="3:25" ht="13.5" customHeight="1">
      <c r="C89" s="8"/>
      <c r="D89" s="20"/>
      <c r="E89" s="20"/>
      <c r="F89" s="20"/>
      <c r="G89" s="20"/>
      <c r="H89" s="20"/>
      <c r="I89" s="7"/>
      <c r="J89" s="7"/>
      <c r="K89" s="7"/>
      <c r="L89" s="7"/>
      <c r="M89" s="7"/>
      <c r="N89" s="7"/>
      <c r="O89" s="7"/>
      <c r="P89" s="7"/>
      <c r="Q89" s="7"/>
      <c r="R89" s="7"/>
      <c r="S89" s="21"/>
      <c r="T89" s="21"/>
      <c r="U89" s="21"/>
      <c r="V89" s="21"/>
      <c r="W89" s="21"/>
      <c r="X89" s="98"/>
      <c r="Y89" s="7" t="s">
        <v>1</v>
      </c>
    </row>
    <row r="90" spans="3:25" ht="13.5" customHeight="1">
      <c r="C90" s="8"/>
      <c r="D90" s="20" t="s">
        <v>3709</v>
      </c>
      <c r="E90" s="20" t="s">
        <v>106</v>
      </c>
      <c r="F90" s="20"/>
      <c r="G90" s="20"/>
      <c r="H90" s="20" t="s">
        <v>3732</v>
      </c>
      <c r="I90" s="88"/>
      <c r="J90" s="88"/>
      <c r="K90" s="88"/>
      <c r="L90" s="88"/>
      <c r="M90" s="931">
        <f t="shared" ref="M90:M94" si="40">SUM(I90:L90)</f>
        <v>0</v>
      </c>
      <c r="N90" s="7"/>
      <c r="O90" s="7"/>
      <c r="P90" s="7"/>
      <c r="Q90" s="7"/>
      <c r="R90" s="7"/>
      <c r="S90" s="21"/>
      <c r="T90" s="21"/>
      <c r="U90" s="21"/>
      <c r="V90" s="21"/>
      <c r="W90" s="21"/>
      <c r="X90" s="98"/>
      <c r="Y90" s="7" t="s">
        <v>1</v>
      </c>
    </row>
    <row r="91" spans="3:25" ht="15">
      <c r="C91" s="8"/>
      <c r="D91" s="20" t="s">
        <v>3709</v>
      </c>
      <c r="E91" s="20" t="s">
        <v>106</v>
      </c>
      <c r="F91" s="20"/>
      <c r="G91" s="20"/>
      <c r="H91" s="20" t="s">
        <v>3733</v>
      </c>
      <c r="I91" s="88"/>
      <c r="J91" s="88"/>
      <c r="K91" s="88"/>
      <c r="L91" s="88"/>
      <c r="M91" s="931">
        <f t="shared" si="40"/>
        <v>0</v>
      </c>
      <c r="N91" s="7"/>
      <c r="O91" s="7"/>
      <c r="P91" s="7"/>
      <c r="Q91" s="7"/>
      <c r="R91" s="7"/>
      <c r="S91" s="21"/>
      <c r="T91" s="21"/>
      <c r="U91" s="21"/>
      <c r="V91" s="21"/>
      <c r="W91" s="21"/>
      <c r="X91" s="98"/>
      <c r="Y91" s="7" t="s">
        <v>1</v>
      </c>
    </row>
    <row r="92" spans="3:25" ht="14.25" customHeight="1">
      <c r="C92" s="8"/>
      <c r="D92" s="20" t="s">
        <v>3709</v>
      </c>
      <c r="E92" s="20" t="s">
        <v>106</v>
      </c>
      <c r="F92" s="20"/>
      <c r="G92" s="20"/>
      <c r="H92" s="299" t="s">
        <v>3734</v>
      </c>
      <c r="I92" s="931">
        <f>SUM(I90:I91)</f>
        <v>0</v>
      </c>
      <c r="J92" s="931">
        <f>SUM(J90:J91)</f>
        <v>0</v>
      </c>
      <c r="K92" s="931">
        <f>SUM(K90:K91)</f>
        <v>0</v>
      </c>
      <c r="L92" s="931">
        <f>SUM(L90:L91)</f>
        <v>0</v>
      </c>
      <c r="M92" s="931">
        <f t="shared" ref="M92" si="41">SUM(I92:L92)</f>
        <v>0</v>
      </c>
      <c r="N92" s="7"/>
      <c r="O92" s="7"/>
      <c r="P92" s="7"/>
      <c r="Q92" s="7"/>
      <c r="R92" s="7"/>
      <c r="S92" s="21"/>
      <c r="T92" s="21"/>
      <c r="U92" s="21"/>
      <c r="V92" s="21"/>
      <c r="W92" s="21"/>
      <c r="X92" s="98"/>
      <c r="Y92" s="7"/>
    </row>
    <row r="93" spans="3:25" s="12" customFormat="1" ht="13.5" customHeight="1">
      <c r="C93" s="13"/>
      <c r="D93" s="20" t="s">
        <v>3709</v>
      </c>
      <c r="E93" s="15" t="s">
        <v>106</v>
      </c>
      <c r="F93" s="15"/>
      <c r="G93" s="15"/>
      <c r="H93" s="15" t="s">
        <v>3735</v>
      </c>
      <c r="I93" s="88"/>
      <c r="J93" s="88"/>
      <c r="K93" s="88"/>
      <c r="L93" s="88"/>
      <c r="M93" s="931">
        <f t="shared" si="40"/>
        <v>0</v>
      </c>
      <c r="N93" s="7"/>
      <c r="O93" s="7"/>
      <c r="P93" s="7"/>
      <c r="Q93" s="7"/>
      <c r="R93" s="7"/>
      <c r="S93" s="13"/>
      <c r="T93" s="13"/>
      <c r="U93" s="13"/>
      <c r="V93" s="13"/>
      <c r="W93" s="13"/>
      <c r="X93" s="13"/>
      <c r="Y93" s="13" t="s">
        <v>1</v>
      </c>
    </row>
    <row r="94" spans="3:25" s="12" customFormat="1" ht="13.5" customHeight="1">
      <c r="D94" s="20" t="s">
        <v>3709</v>
      </c>
      <c r="E94" s="15" t="s">
        <v>106</v>
      </c>
      <c r="F94" s="15"/>
      <c r="G94" s="15"/>
      <c r="H94" s="15" t="s">
        <v>3736</v>
      </c>
      <c r="I94" s="88"/>
      <c r="J94" s="88"/>
      <c r="K94" s="88"/>
      <c r="L94" s="88"/>
      <c r="M94" s="931">
        <f t="shared" si="40"/>
        <v>0</v>
      </c>
      <c r="N94" s="7"/>
      <c r="O94" s="7"/>
      <c r="P94" s="7"/>
      <c r="Q94" s="7"/>
      <c r="R94" s="7"/>
      <c r="S94" s="23"/>
      <c r="T94" s="23"/>
      <c r="U94" s="23"/>
      <c r="V94" s="23"/>
      <c r="W94" s="23"/>
      <c r="X94" s="13"/>
      <c r="Y94" s="14" t="s">
        <v>1</v>
      </c>
    </row>
    <row r="95" spans="3:25" s="12" customFormat="1" ht="13.5" customHeight="1">
      <c r="D95" s="20" t="s">
        <v>3709</v>
      </c>
      <c r="E95" s="15" t="s">
        <v>106</v>
      </c>
      <c r="F95" s="15"/>
      <c r="G95" s="15"/>
      <c r="H95" s="15" t="s">
        <v>3737</v>
      </c>
      <c r="I95" s="999" t="str">
        <f>IF(ISERROR(+I94/I29),"",+I94/I29)</f>
        <v/>
      </c>
      <c r="J95" s="999" t="str">
        <f>IF(ISERROR(+J94/J29),"",+J94/J29)</f>
        <v/>
      </c>
      <c r="K95" s="999" t="str">
        <f>IF(ISERROR(+K94/K29),"",+K94/K29)</f>
        <v/>
      </c>
      <c r="L95" s="999" t="str">
        <f>IF(ISERROR(+L94/L29),"",+L94/L29)</f>
        <v/>
      </c>
      <c r="M95" s="999" t="str">
        <f>IF(ISERROR(+M94/M29),"",+M94/M29)</f>
        <v/>
      </c>
      <c r="N95" s="7"/>
      <c r="O95" s="7"/>
      <c r="P95" s="7"/>
      <c r="Q95" s="7"/>
      <c r="R95" s="7"/>
      <c r="S95" s="23"/>
      <c r="T95" s="23"/>
      <c r="U95" s="23"/>
      <c r="V95" s="23"/>
      <c r="W95" s="23"/>
      <c r="X95" s="13"/>
      <c r="Y95" s="14"/>
    </row>
    <row r="97" spans="3:25" ht="13.9">
      <c r="C97" s="34" t="s">
        <v>3739</v>
      </c>
      <c r="D97" s="34"/>
      <c r="E97" s="34"/>
      <c r="F97" s="34"/>
      <c r="G97" s="34"/>
      <c r="H97" s="33"/>
      <c r="I97" s="33"/>
      <c r="J97" s="33"/>
      <c r="K97" s="33"/>
      <c r="L97" s="33"/>
      <c r="M97" s="33"/>
      <c r="N97" s="33"/>
      <c r="O97" s="33"/>
      <c r="P97" s="33"/>
      <c r="Q97" s="33"/>
      <c r="R97" s="33"/>
      <c r="S97" s="33"/>
      <c r="T97" s="33"/>
      <c r="U97" s="33"/>
      <c r="V97" s="33"/>
      <c r="W97" s="33"/>
      <c r="X97" s="33"/>
      <c r="Y97" s="33"/>
    </row>
    <row r="98" spans="3:25" ht="13.5" customHeight="1">
      <c r="C98" s="8"/>
      <c r="D98" s="20"/>
      <c r="E98" s="20"/>
      <c r="F98" s="20"/>
      <c r="G98" s="20"/>
      <c r="H98" s="20"/>
      <c r="I98" s="7"/>
      <c r="J98" s="7"/>
      <c r="K98" s="7"/>
      <c r="L98" s="7"/>
      <c r="M98" s="7"/>
      <c r="N98" s="7"/>
      <c r="O98" s="7"/>
      <c r="P98" s="7"/>
      <c r="Q98" s="7"/>
      <c r="R98" s="7"/>
      <c r="S98" s="21"/>
      <c r="T98" s="21"/>
      <c r="U98" s="21"/>
      <c r="V98" s="21"/>
      <c r="W98" s="21"/>
      <c r="X98" s="98"/>
      <c r="Y98" s="7" t="s">
        <v>1</v>
      </c>
    </row>
    <row r="99" spans="3:25" ht="13.5" customHeight="1">
      <c r="C99" s="8"/>
      <c r="D99" s="20" t="s">
        <v>3709</v>
      </c>
      <c r="E99" s="20" t="s">
        <v>106</v>
      </c>
      <c r="F99" s="20"/>
      <c r="G99" s="20"/>
      <c r="H99" s="20" t="s">
        <v>3732</v>
      </c>
      <c r="I99" s="88"/>
      <c r="J99" s="88"/>
      <c r="K99" s="88"/>
      <c r="L99" s="88"/>
      <c r="M99" s="931">
        <f t="shared" ref="M99:M103" si="42">SUM(I99:L99)</f>
        <v>0</v>
      </c>
      <c r="N99" s="7"/>
      <c r="O99" s="7"/>
      <c r="P99" s="7"/>
      <c r="Q99" s="7"/>
      <c r="R99" s="7"/>
      <c r="S99" s="21"/>
      <c r="T99" s="21"/>
      <c r="U99" s="21"/>
      <c r="V99" s="21"/>
      <c r="W99" s="21"/>
      <c r="X99" s="98"/>
      <c r="Y99" s="7" t="s">
        <v>1</v>
      </c>
    </row>
    <row r="100" spans="3:25" ht="13.5" customHeight="1">
      <c r="C100" s="8"/>
      <c r="D100" s="20" t="s">
        <v>3709</v>
      </c>
      <c r="E100" s="20" t="s">
        <v>106</v>
      </c>
      <c r="F100" s="20"/>
      <c r="G100" s="20"/>
      <c r="H100" s="20" t="s">
        <v>3733</v>
      </c>
      <c r="I100" s="88"/>
      <c r="J100" s="88"/>
      <c r="K100" s="88"/>
      <c r="L100" s="88"/>
      <c r="M100" s="931">
        <f t="shared" si="42"/>
        <v>0</v>
      </c>
      <c r="N100" s="7"/>
      <c r="O100" s="7"/>
      <c r="P100" s="7"/>
      <c r="Q100" s="7"/>
      <c r="R100" s="7"/>
      <c r="S100" s="21"/>
      <c r="T100" s="21"/>
      <c r="U100" s="21"/>
      <c r="V100" s="21"/>
      <c r="W100" s="21"/>
      <c r="X100" s="98"/>
      <c r="Y100" s="7" t="s">
        <v>1</v>
      </c>
    </row>
    <row r="101" spans="3:25" ht="14.25" customHeight="1">
      <c r="C101" s="8"/>
      <c r="D101" s="20" t="s">
        <v>3709</v>
      </c>
      <c r="E101" s="20" t="s">
        <v>106</v>
      </c>
      <c r="F101" s="20"/>
      <c r="G101" s="20"/>
      <c r="H101" s="299" t="s">
        <v>3734</v>
      </c>
      <c r="I101" s="931">
        <f>SUM(I99:I100)</f>
        <v>0</v>
      </c>
      <c r="J101" s="931">
        <f>SUM(J99:J100)</f>
        <v>0</v>
      </c>
      <c r="K101" s="931">
        <f>SUM(K99:K100)</f>
        <v>0</v>
      </c>
      <c r="L101" s="931">
        <f>SUM(L99:L100)</f>
        <v>0</v>
      </c>
      <c r="M101" s="931">
        <f t="shared" ref="M101" si="43">SUM(I101:L101)</f>
        <v>0</v>
      </c>
      <c r="N101" s="7"/>
      <c r="O101" s="7"/>
      <c r="P101" s="7"/>
      <c r="Q101" s="7"/>
      <c r="R101" s="7"/>
      <c r="S101" s="21"/>
      <c r="T101" s="21"/>
      <c r="U101" s="21"/>
      <c r="V101" s="21"/>
      <c r="W101" s="21"/>
      <c r="X101" s="98"/>
      <c r="Y101" s="7"/>
    </row>
    <row r="102" spans="3:25" s="12" customFormat="1" ht="13.5" customHeight="1">
      <c r="C102" s="13"/>
      <c r="D102" s="20" t="s">
        <v>3709</v>
      </c>
      <c r="E102" s="15" t="s">
        <v>106</v>
      </c>
      <c r="F102" s="15"/>
      <c r="G102" s="15"/>
      <c r="H102" s="15" t="s">
        <v>3735</v>
      </c>
      <c r="I102" s="88"/>
      <c r="J102" s="88"/>
      <c r="K102" s="88"/>
      <c r="L102" s="88"/>
      <c r="M102" s="931">
        <f t="shared" si="42"/>
        <v>0</v>
      </c>
      <c r="N102" s="7"/>
      <c r="O102" s="7"/>
      <c r="P102" s="7"/>
      <c r="Q102" s="7"/>
      <c r="R102" s="7"/>
      <c r="S102" s="13"/>
      <c r="T102" s="13"/>
      <c r="U102" s="13"/>
      <c r="V102" s="13"/>
      <c r="W102" s="13"/>
      <c r="X102" s="13"/>
      <c r="Y102" s="13" t="s">
        <v>1</v>
      </c>
    </row>
    <row r="103" spans="3:25" s="12" customFormat="1" ht="13.5" customHeight="1">
      <c r="D103" s="20" t="s">
        <v>3709</v>
      </c>
      <c r="E103" s="15" t="s">
        <v>106</v>
      </c>
      <c r="F103" s="15"/>
      <c r="G103" s="15"/>
      <c r="H103" s="15" t="s">
        <v>3736</v>
      </c>
      <c r="I103" s="88"/>
      <c r="J103" s="88"/>
      <c r="K103" s="88"/>
      <c r="L103" s="88"/>
      <c r="M103" s="931">
        <f t="shared" si="42"/>
        <v>0</v>
      </c>
      <c r="N103" s="7"/>
      <c r="O103" s="7"/>
      <c r="P103" s="7"/>
      <c r="Q103" s="7"/>
      <c r="R103" s="7"/>
      <c r="S103" s="23"/>
      <c r="T103" s="23"/>
      <c r="U103" s="23"/>
      <c r="V103" s="23"/>
      <c r="W103" s="23"/>
      <c r="X103" s="13"/>
      <c r="Y103" s="14" t="s">
        <v>1</v>
      </c>
    </row>
    <row r="104" spans="3:25" s="12" customFormat="1" ht="13.5" customHeight="1">
      <c r="D104" s="20" t="s">
        <v>3709</v>
      </c>
      <c r="E104" s="15" t="s">
        <v>106</v>
      </c>
      <c r="F104" s="15"/>
      <c r="G104" s="15"/>
      <c r="H104" s="15" t="s">
        <v>3737</v>
      </c>
      <c r="I104" s="999" t="str">
        <f>IF(ISERROR(+I103/I42),"",+I103/I42)</f>
        <v/>
      </c>
      <c r="J104" s="999" t="str">
        <f>IF(ISERROR(+J103/J42),"",+J103/J42)</f>
        <v/>
      </c>
      <c r="K104" s="999" t="str">
        <f>IF(ISERROR(+K103/K42),"",+K103/K42)</f>
        <v/>
      </c>
      <c r="L104" s="999" t="str">
        <f>IF(ISERROR(+L103/L42),"",+L103/L42)</f>
        <v/>
      </c>
      <c r="M104" s="999" t="str">
        <f>IF(ISERROR(+M103/M42),"",+M103/M42)</f>
        <v/>
      </c>
      <c r="N104" s="7"/>
      <c r="O104" s="7"/>
      <c r="P104" s="7"/>
      <c r="Q104" s="7"/>
      <c r="R104" s="7"/>
      <c r="S104" s="23"/>
      <c r="T104" s="23"/>
      <c r="U104" s="23"/>
      <c r="V104" s="23"/>
      <c r="W104" s="23"/>
      <c r="X104" s="13"/>
      <c r="Y104" s="14"/>
    </row>
    <row r="105" spans="3:25" s="12" customFormat="1" ht="13.5" customHeight="1">
      <c r="H105" s="7"/>
      <c r="I105" s="7"/>
      <c r="J105" s="7"/>
      <c r="K105" s="7"/>
      <c r="L105" s="7"/>
      <c r="M105" s="7"/>
      <c r="N105" s="7"/>
      <c r="O105" s="7"/>
      <c r="P105" s="7"/>
      <c r="Q105" s="7"/>
      <c r="R105" s="7"/>
      <c r="S105" s="22"/>
      <c r="T105" s="22"/>
      <c r="U105" s="22"/>
      <c r="V105" s="22"/>
      <c r="W105" s="22"/>
      <c r="X105" s="13"/>
      <c r="Y105" s="14"/>
    </row>
    <row r="106" spans="3:25" ht="13.9">
      <c r="C106" s="34" t="s">
        <v>3740</v>
      </c>
      <c r="D106" s="34"/>
      <c r="E106" s="34"/>
      <c r="F106" s="34"/>
      <c r="G106" s="34"/>
      <c r="H106" s="33"/>
      <c r="I106" s="33"/>
      <c r="J106" s="33"/>
      <c r="K106" s="33"/>
      <c r="L106" s="33"/>
      <c r="M106" s="33"/>
      <c r="N106" s="33"/>
      <c r="O106" s="33"/>
      <c r="P106" s="33"/>
      <c r="Q106" s="33"/>
      <c r="R106" s="33"/>
      <c r="S106" s="33"/>
      <c r="T106" s="33"/>
      <c r="U106" s="33"/>
      <c r="V106" s="33"/>
      <c r="W106" s="33"/>
      <c r="X106" s="33"/>
      <c r="Y106" s="33"/>
    </row>
    <row r="107" spans="3:25" ht="14.25" customHeight="1">
      <c r="C107" s="8"/>
      <c r="D107" s="20"/>
      <c r="E107" s="20"/>
      <c r="F107" s="20"/>
      <c r="G107" s="20"/>
      <c r="H107" s="20"/>
      <c r="I107" s="7"/>
      <c r="J107" s="7"/>
      <c r="K107" s="7"/>
      <c r="L107" s="7"/>
      <c r="M107" s="7"/>
      <c r="N107" s="7"/>
      <c r="O107" s="7"/>
      <c r="P107" s="7"/>
      <c r="Q107" s="7"/>
      <c r="R107" s="7"/>
      <c r="S107" s="21"/>
      <c r="T107" s="21"/>
      <c r="U107" s="21"/>
      <c r="V107" s="21"/>
      <c r="W107" s="21"/>
      <c r="X107" s="98"/>
      <c r="Y107" s="7" t="s">
        <v>1</v>
      </c>
    </row>
    <row r="108" spans="3:25" ht="14.25" customHeight="1">
      <c r="C108" s="8"/>
      <c r="D108" s="20" t="s">
        <v>3709</v>
      </c>
      <c r="E108" s="20" t="s">
        <v>106</v>
      </c>
      <c r="F108" s="20"/>
      <c r="G108" s="20"/>
      <c r="H108" s="20" t="s">
        <v>3732</v>
      </c>
      <c r="I108" s="88"/>
      <c r="J108" s="88"/>
      <c r="K108" s="88"/>
      <c r="L108" s="88"/>
      <c r="M108" s="931">
        <f t="shared" ref="M108:M112" si="44">SUM(I108:L108)</f>
        <v>0</v>
      </c>
      <c r="N108" s="7"/>
      <c r="O108" s="7"/>
      <c r="P108" s="7"/>
      <c r="Q108" s="7"/>
      <c r="R108" s="7"/>
      <c r="S108" s="21"/>
      <c r="T108" s="21"/>
      <c r="U108" s="21"/>
      <c r="V108" s="21"/>
      <c r="W108" s="21"/>
      <c r="X108" s="98"/>
      <c r="Y108" s="7" t="s">
        <v>1</v>
      </c>
    </row>
    <row r="109" spans="3:25" ht="14.25" customHeight="1">
      <c r="C109" s="8"/>
      <c r="D109" s="20" t="s">
        <v>3709</v>
      </c>
      <c r="E109" s="20" t="s">
        <v>106</v>
      </c>
      <c r="F109" s="20"/>
      <c r="G109" s="20"/>
      <c r="H109" s="20" t="s">
        <v>3733</v>
      </c>
      <c r="I109" s="88"/>
      <c r="J109" s="88"/>
      <c r="K109" s="88"/>
      <c r="L109" s="88"/>
      <c r="M109" s="931">
        <f t="shared" si="44"/>
        <v>0</v>
      </c>
      <c r="N109" s="7"/>
      <c r="O109" s="7"/>
      <c r="P109" s="7"/>
      <c r="Q109" s="7"/>
      <c r="R109" s="7"/>
      <c r="S109" s="21"/>
      <c r="T109" s="21"/>
      <c r="U109" s="21"/>
      <c r="V109" s="21"/>
      <c r="W109" s="21"/>
      <c r="X109" s="98"/>
      <c r="Y109" s="7" t="s">
        <v>1</v>
      </c>
    </row>
    <row r="110" spans="3:25" ht="14.25" customHeight="1">
      <c r="C110" s="8"/>
      <c r="D110" s="20" t="s">
        <v>3709</v>
      </c>
      <c r="E110" s="20" t="s">
        <v>106</v>
      </c>
      <c r="F110" s="20"/>
      <c r="G110" s="20"/>
      <c r="H110" s="299" t="s">
        <v>3734</v>
      </c>
      <c r="I110" s="931">
        <f>SUM(I108:I109)</f>
        <v>0</v>
      </c>
      <c r="J110" s="931">
        <f>SUM(J108:J109)</f>
        <v>0</v>
      </c>
      <c r="K110" s="931">
        <f>SUM(K108:K109)</f>
        <v>0</v>
      </c>
      <c r="L110" s="931">
        <f>SUM(L108:L109)</f>
        <v>0</v>
      </c>
      <c r="M110" s="931">
        <f t="shared" ref="M110" si="45">SUM(I110:L110)</f>
        <v>0</v>
      </c>
      <c r="N110" s="7"/>
      <c r="O110" s="7"/>
      <c r="P110" s="7"/>
      <c r="Q110" s="7"/>
      <c r="R110" s="7"/>
      <c r="S110" s="21"/>
      <c r="T110" s="21"/>
      <c r="U110" s="21"/>
      <c r="V110" s="21"/>
      <c r="W110" s="21"/>
      <c r="X110" s="98"/>
      <c r="Y110" s="7"/>
    </row>
    <row r="111" spans="3:25" s="12" customFormat="1" ht="14.25" customHeight="1">
      <c r="C111" s="13"/>
      <c r="D111" s="20" t="s">
        <v>3709</v>
      </c>
      <c r="E111" s="15" t="s">
        <v>106</v>
      </c>
      <c r="F111" s="15"/>
      <c r="G111" s="15"/>
      <c r="H111" s="15" t="s">
        <v>3735</v>
      </c>
      <c r="I111" s="88"/>
      <c r="J111" s="88"/>
      <c r="K111" s="88"/>
      <c r="L111" s="88"/>
      <c r="M111" s="931">
        <f t="shared" si="44"/>
        <v>0</v>
      </c>
      <c r="N111" s="7"/>
      <c r="O111" s="7"/>
      <c r="P111" s="7"/>
      <c r="Q111" s="7"/>
      <c r="R111" s="7"/>
      <c r="S111" s="13"/>
      <c r="T111" s="13"/>
      <c r="U111" s="13"/>
      <c r="V111" s="13"/>
      <c r="W111" s="13"/>
      <c r="X111" s="13"/>
      <c r="Y111" s="13" t="s">
        <v>1</v>
      </c>
    </row>
    <row r="112" spans="3:25" s="12" customFormat="1" ht="14.25" customHeight="1">
      <c r="D112" s="20" t="s">
        <v>3709</v>
      </c>
      <c r="E112" s="15" t="s">
        <v>106</v>
      </c>
      <c r="F112" s="15"/>
      <c r="G112" s="15"/>
      <c r="H112" s="15" t="s">
        <v>3736</v>
      </c>
      <c r="I112" s="88"/>
      <c r="J112" s="88"/>
      <c r="K112" s="88"/>
      <c r="L112" s="88"/>
      <c r="M112" s="931">
        <f t="shared" si="44"/>
        <v>0</v>
      </c>
      <c r="N112" s="7"/>
      <c r="O112" s="7"/>
      <c r="P112" s="7"/>
      <c r="Q112" s="7"/>
      <c r="R112" s="7"/>
      <c r="S112" s="23"/>
      <c r="T112" s="23"/>
      <c r="U112" s="23"/>
      <c r="V112" s="23"/>
      <c r="W112" s="23"/>
      <c r="X112" s="13"/>
      <c r="Y112" s="14" t="s">
        <v>1</v>
      </c>
    </row>
    <row r="113" spans="2:13" s="12" customFormat="1" ht="14.25" customHeight="1">
      <c r="D113" s="20" t="s">
        <v>3709</v>
      </c>
      <c r="E113" s="15" t="s">
        <v>106</v>
      </c>
      <c r="F113" s="15"/>
      <c r="G113" s="15"/>
      <c r="H113" s="15" t="s">
        <v>3737</v>
      </c>
      <c r="I113" s="999" t="str">
        <f>IF(ISERROR(+I112/I55),"",+I112/I55)</f>
        <v/>
      </c>
      <c r="J113" s="999" t="str">
        <f>IF(ISERROR(+J112/J55),"",+J112/J55)</f>
        <v/>
      </c>
      <c r="K113" s="999" t="str">
        <f>IF(ISERROR(+K112/K55),"",+K112/K55)</f>
        <v/>
      </c>
      <c r="L113" s="999" t="str">
        <f>IF(ISERROR(+L112/L55),"",+L112/L55)</f>
        <v/>
      </c>
      <c r="M113" s="999" t="str">
        <f>IF(ISERROR(+M112/M55),"",+M112/M55)</f>
        <v/>
      </c>
    </row>
    <row r="114" spans="2:13" s="12" customFormat="1" ht="14.25" customHeight="1">
      <c r="D114" s="20"/>
      <c r="E114" s="15"/>
      <c r="F114" s="15"/>
      <c r="G114" s="15"/>
      <c r="H114" s="15"/>
      <c r="I114" s="187"/>
      <c r="J114" s="187"/>
      <c r="K114" s="187"/>
      <c r="L114" s="187"/>
      <c r="M114" s="187"/>
    </row>
    <row r="115" spans="2:13" ht="13.9">
      <c r="B115" s="12"/>
      <c r="C115" s="34" t="s">
        <v>3741</v>
      </c>
      <c r="D115" s="34"/>
      <c r="E115" s="34"/>
      <c r="F115" s="34"/>
      <c r="G115" s="34"/>
      <c r="H115" s="33"/>
      <c r="I115" s="33"/>
      <c r="J115" s="33"/>
      <c r="K115" s="33"/>
      <c r="L115" s="33"/>
      <c r="M115" s="33"/>
    </row>
    <row r="116" spans="2:13" s="12" customFormat="1" ht="14.25" customHeight="1">
      <c r="D116" s="20"/>
      <c r="E116" s="15"/>
      <c r="F116" s="15"/>
      <c r="G116" s="15"/>
      <c r="H116" s="15"/>
      <c r="I116" s="187"/>
      <c r="J116" s="187"/>
      <c r="K116" s="187"/>
      <c r="L116" s="187"/>
      <c r="M116" s="187"/>
    </row>
    <row r="117" spans="2:13" s="12" customFormat="1" ht="14.25" customHeight="1">
      <c r="D117" s="20" t="s">
        <v>3709</v>
      </c>
      <c r="E117" s="15" t="s">
        <v>106</v>
      </c>
      <c r="F117" s="15"/>
      <c r="G117" s="15"/>
      <c r="H117" s="20" t="s">
        <v>3732</v>
      </c>
      <c r="I117" s="941">
        <f t="shared" ref="I117:M121" si="46">SUM(I108+I99+I90+I81)</f>
        <v>0</v>
      </c>
      <c r="J117" s="941">
        <f t="shared" si="46"/>
        <v>0</v>
      </c>
      <c r="K117" s="941">
        <f t="shared" si="46"/>
        <v>0</v>
      </c>
      <c r="L117" s="941">
        <f t="shared" si="46"/>
        <v>0</v>
      </c>
      <c r="M117" s="941">
        <f t="shared" si="46"/>
        <v>0</v>
      </c>
    </row>
    <row r="118" spans="2:13" s="12" customFormat="1" ht="14.25" customHeight="1">
      <c r="D118" s="20" t="s">
        <v>3709</v>
      </c>
      <c r="E118" s="15" t="s">
        <v>106</v>
      </c>
      <c r="F118" s="15"/>
      <c r="G118" s="15"/>
      <c r="H118" s="20" t="s">
        <v>3733</v>
      </c>
      <c r="I118" s="941">
        <f t="shared" si="46"/>
        <v>0</v>
      </c>
      <c r="J118" s="941">
        <f t="shared" si="46"/>
        <v>0</v>
      </c>
      <c r="K118" s="941">
        <f t="shared" si="46"/>
        <v>0</v>
      </c>
      <c r="L118" s="941">
        <f t="shared" si="46"/>
        <v>0</v>
      </c>
      <c r="M118" s="941">
        <f t="shared" si="46"/>
        <v>0</v>
      </c>
    </row>
    <row r="119" spans="2:13" ht="14.25" customHeight="1">
      <c r="B119" s="8"/>
      <c r="C119" s="8"/>
      <c r="D119" s="20" t="s">
        <v>3709</v>
      </c>
      <c r="E119" s="20" t="s">
        <v>106</v>
      </c>
      <c r="F119" s="20"/>
      <c r="G119" s="20"/>
      <c r="H119" s="299" t="s">
        <v>3734</v>
      </c>
      <c r="I119" s="941">
        <f t="shared" si="46"/>
        <v>0</v>
      </c>
      <c r="J119" s="941">
        <f t="shared" si="46"/>
        <v>0</v>
      </c>
      <c r="K119" s="941">
        <f t="shared" si="46"/>
        <v>0</v>
      </c>
      <c r="L119" s="941">
        <f t="shared" si="46"/>
        <v>0</v>
      </c>
      <c r="M119" s="941">
        <f t="shared" si="46"/>
        <v>0</v>
      </c>
    </row>
    <row r="120" spans="2:13" s="12" customFormat="1" ht="14.25" customHeight="1">
      <c r="D120" s="20" t="s">
        <v>3709</v>
      </c>
      <c r="E120" s="15" t="s">
        <v>106</v>
      </c>
      <c r="F120" s="15"/>
      <c r="G120" s="15"/>
      <c r="H120" s="15" t="s">
        <v>3735</v>
      </c>
      <c r="I120" s="941">
        <f t="shared" si="46"/>
        <v>0</v>
      </c>
      <c r="J120" s="941">
        <f t="shared" si="46"/>
        <v>0</v>
      </c>
      <c r="K120" s="941">
        <f t="shared" si="46"/>
        <v>0</v>
      </c>
      <c r="L120" s="941">
        <f t="shared" si="46"/>
        <v>0</v>
      </c>
      <c r="M120" s="941">
        <f t="shared" si="46"/>
        <v>0</v>
      </c>
    </row>
    <row r="121" spans="2:13" s="12" customFormat="1" ht="14.25" customHeight="1">
      <c r="D121" s="20" t="s">
        <v>3709</v>
      </c>
      <c r="E121" s="15" t="s">
        <v>106</v>
      </c>
      <c r="F121" s="15"/>
      <c r="G121" s="15"/>
      <c r="H121" s="15" t="s">
        <v>3736</v>
      </c>
      <c r="I121" s="941">
        <f t="shared" si="46"/>
        <v>0</v>
      </c>
      <c r="J121" s="941">
        <f t="shared" si="46"/>
        <v>0</v>
      </c>
      <c r="K121" s="941">
        <f t="shared" si="46"/>
        <v>0</v>
      </c>
      <c r="L121" s="941">
        <f t="shared" si="46"/>
        <v>0</v>
      </c>
      <c r="M121" s="941">
        <f t="shared" si="46"/>
        <v>0</v>
      </c>
    </row>
    <row r="122" spans="2:13" s="12" customFormat="1" ht="14.25" customHeight="1">
      <c r="D122" s="20" t="s">
        <v>3709</v>
      </c>
      <c r="E122" s="15" t="s">
        <v>106</v>
      </c>
      <c r="F122" s="15"/>
      <c r="G122" s="15"/>
      <c r="H122" s="15" t="s">
        <v>3737</v>
      </c>
      <c r="I122" s="1225" t="str">
        <f>IF(ISERROR(+I121/I68),"",+I121/I68)</f>
        <v/>
      </c>
      <c r="J122" s="1225" t="str">
        <f t="shared" ref="J122:M122" si="47">IF(ISERROR(+J121/J68),"",+J121/J68)</f>
        <v/>
      </c>
      <c r="K122" s="1225" t="str">
        <f t="shared" si="47"/>
        <v/>
      </c>
      <c r="L122" s="1225" t="str">
        <f t="shared" si="47"/>
        <v/>
      </c>
      <c r="M122" s="1225" t="str">
        <f t="shared" si="47"/>
        <v/>
      </c>
    </row>
    <row r="123" spans="2:13" ht="14.25" customHeight="1"/>
    <row r="124" spans="2:13" s="27" customFormat="1" ht="17.649999999999999">
      <c r="B124"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70:M70 I72:M74" 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F443-4D88-4DCE-8620-5C2671A34EE3}">
  <sheetPr codeName="Sheet75">
    <tabColor rgb="FF000000"/>
    <pageSetUpPr autoPageBreaks="0"/>
  </sheetPr>
  <dimension ref="A1:BA95"/>
  <sheetViews>
    <sheetView zoomScale="55" zoomScaleNormal="55" workbookViewId="0">
      <pane ySplit="6" topLeftCell="A85" activePane="bottomLeft" state="frozen"/>
      <selection pane="bottomLeft" activeCell="I9" sqref="I9:I10"/>
      <selection activeCell="G59" sqref="G59"/>
    </sheetView>
  </sheetViews>
  <sheetFormatPr defaultColWidth="0" defaultRowHeight="13.5"/>
  <cols>
    <col min="1" max="1" width="14.42578125" style="11" customWidth="1"/>
    <col min="2" max="3" width="1.42578125" style="11" customWidth="1"/>
    <col min="4" max="4" width="66.42578125" style="11" bestFit="1" customWidth="1"/>
    <col min="5" max="5" width="19.5703125" style="11" bestFit="1" customWidth="1"/>
    <col min="6" max="6" width="15.5703125" style="11" customWidth="1"/>
    <col min="7" max="7" width="18.42578125" style="11" bestFit="1" customWidth="1"/>
    <col min="8" max="8" width="9.5703125" style="11" bestFit="1" customWidth="1"/>
    <col min="9" max="9" width="15.42578125" style="744" bestFit="1" customWidth="1"/>
    <col min="10" max="11" width="15.5703125" style="744" bestFit="1" customWidth="1"/>
    <col min="12" max="13" width="14.42578125" style="744" bestFit="1" customWidth="1"/>
    <col min="14" max="18" width="1" style="11" customWidth="1"/>
    <col min="19" max="20" width="2" style="11" customWidth="1"/>
    <col min="21" max="38" width="18.42578125" style="11" hidden="1" customWidth="1"/>
    <col min="39" max="45" width="14" style="11" hidden="1" customWidth="1"/>
    <col min="46" max="53" width="18.42578125" style="11" hidden="1" customWidth="1"/>
    <col min="54" max="16384" width="14" style="11" hidden="1"/>
  </cols>
  <sheetData>
    <row r="1" spans="1:19" s="2" customFormat="1" ht="25.15">
      <c r="A1" s="62" t="s">
        <v>1619</v>
      </c>
      <c r="B1" s="3"/>
      <c r="G1" s="4" t="s">
        <v>1</v>
      </c>
      <c r="H1" s="4"/>
      <c r="I1" s="756"/>
      <c r="J1" s="756"/>
      <c r="K1" s="756"/>
      <c r="L1" s="756"/>
      <c r="M1" s="756"/>
    </row>
    <row r="2" spans="1:19" s="2" customFormat="1" ht="25.15">
      <c r="A2" s="4" t="str">
        <f>Cover!$E$13</f>
        <v>Master</v>
      </c>
      <c r="B2" s="3"/>
      <c r="I2" s="757"/>
      <c r="J2" s="757"/>
      <c r="K2" s="757"/>
      <c r="L2" s="757"/>
      <c r="M2" s="757"/>
    </row>
    <row r="3" spans="1:19" s="2" customFormat="1" ht="25.15">
      <c r="A3" s="4">
        <f>Cover!$E$15</f>
        <v>2026</v>
      </c>
      <c r="B3" s="4"/>
      <c r="C3" s="4"/>
      <c r="I3" s="757"/>
      <c r="J3" s="757"/>
      <c r="K3" s="757"/>
      <c r="L3" s="757"/>
      <c r="M3" s="757"/>
    </row>
    <row r="4" spans="1:19" s="5" customFormat="1" ht="25.5" thickBot="1">
      <c r="A4" s="1305" t="s">
        <v>109</v>
      </c>
      <c r="B4" s="6"/>
      <c r="I4" s="758"/>
      <c r="J4" s="758"/>
      <c r="K4" s="758"/>
      <c r="L4" s="758"/>
      <c r="M4" s="758"/>
    </row>
    <row r="5" spans="1:19" s="61" customFormat="1" ht="17.649999999999999">
      <c r="A5" s="264"/>
      <c r="B5" s="265"/>
      <c r="C5" s="265"/>
      <c r="D5" s="36" t="s">
        <v>1878</v>
      </c>
      <c r="E5" s="36" t="s">
        <v>1879</v>
      </c>
      <c r="F5" s="36" t="s">
        <v>239</v>
      </c>
      <c r="G5" s="36" t="s">
        <v>2996</v>
      </c>
      <c r="H5" s="36" t="s">
        <v>176</v>
      </c>
      <c r="I5" s="753" t="s">
        <v>1997</v>
      </c>
      <c r="J5" s="754"/>
      <c r="K5" s="754"/>
      <c r="L5" s="754"/>
      <c r="M5" s="755"/>
      <c r="N5" s="266"/>
      <c r="O5" s="266"/>
      <c r="P5" s="266"/>
      <c r="Q5" s="266"/>
      <c r="R5" s="266"/>
      <c r="S5" s="38"/>
    </row>
    <row r="6" spans="1:19">
      <c r="I6" s="722">
        <v>2022</v>
      </c>
      <c r="J6" s="723">
        <v>2023</v>
      </c>
      <c r="K6" s="723">
        <v>2024</v>
      </c>
      <c r="L6" s="723">
        <v>2025</v>
      </c>
      <c r="M6" s="724">
        <v>2026</v>
      </c>
    </row>
    <row r="7" spans="1:19" s="27" customFormat="1" ht="17.649999999999999">
      <c r="B7" s="28" t="s">
        <v>3742</v>
      </c>
      <c r="I7" s="745"/>
      <c r="J7" s="745"/>
      <c r="K7" s="745"/>
      <c r="L7" s="745"/>
      <c r="M7" s="745"/>
    </row>
    <row r="8" spans="1:19" ht="21" customHeight="1"/>
    <row r="9" spans="1:19" s="268" customFormat="1">
      <c r="D9" s="20" t="s">
        <v>3743</v>
      </c>
      <c r="E9" s="20"/>
      <c r="F9" s="20"/>
      <c r="G9" s="20"/>
      <c r="H9" s="20" t="s">
        <v>1884</v>
      </c>
      <c r="I9" s="759"/>
      <c r="J9" s="759"/>
      <c r="K9" s="759"/>
      <c r="L9" s="759"/>
      <c r="M9" s="759"/>
      <c r="N9" s="269"/>
      <c r="O9" s="269"/>
      <c r="P9" s="269"/>
      <c r="Q9" s="269"/>
      <c r="R9" s="269"/>
      <c r="S9" s="270" t="s">
        <v>1</v>
      </c>
    </row>
    <row r="10" spans="1:19" s="268" customFormat="1">
      <c r="D10" s="20" t="s">
        <v>3744</v>
      </c>
      <c r="E10" s="20"/>
      <c r="F10" s="20"/>
      <c r="G10" s="20"/>
      <c r="H10" s="20" t="s">
        <v>1884</v>
      </c>
      <c r="I10" s="759"/>
      <c r="J10" s="759"/>
      <c r="K10" s="759"/>
      <c r="L10" s="759"/>
      <c r="M10" s="759"/>
      <c r="N10" s="269"/>
      <c r="O10" s="269"/>
      <c r="P10" s="269"/>
      <c r="Q10" s="269"/>
      <c r="R10" s="269"/>
      <c r="S10" s="270" t="s">
        <v>1</v>
      </c>
    </row>
    <row r="11" spans="1:19" s="406" customFormat="1" ht="13.9">
      <c r="D11" s="9" t="s">
        <v>3745</v>
      </c>
      <c r="E11" s="20"/>
      <c r="F11" s="20"/>
      <c r="G11" s="20"/>
      <c r="H11" s="20"/>
      <c r="I11" s="760">
        <f>IFERROR(AVERAGE(I9:I10),0)</f>
        <v>0</v>
      </c>
      <c r="J11" s="760">
        <f t="shared" ref="J11:M11" si="0">IFERROR(AVERAGE(J9:J10),0)</f>
        <v>0</v>
      </c>
      <c r="K11" s="760">
        <f t="shared" si="0"/>
        <v>0</v>
      </c>
      <c r="L11" s="760">
        <f t="shared" si="0"/>
        <v>0</v>
      </c>
      <c r="M11" s="760">
        <f t="shared" si="0"/>
        <v>0</v>
      </c>
      <c r="N11" s="407"/>
      <c r="O11" s="407"/>
      <c r="P11" s="407"/>
      <c r="Q11" s="407"/>
      <c r="R11" s="407"/>
      <c r="S11" s="408"/>
    </row>
    <row r="12" spans="1:19" s="268" customFormat="1">
      <c r="G12" s="260"/>
      <c r="H12" s="260"/>
      <c r="I12" s="262"/>
      <c r="J12" s="262"/>
      <c r="K12" s="262"/>
      <c r="L12" s="262"/>
      <c r="M12" s="262"/>
      <c r="N12" s="269"/>
      <c r="O12" s="269"/>
      <c r="P12" s="269"/>
      <c r="Q12" s="269"/>
      <c r="R12" s="269"/>
      <c r="S12" s="270"/>
    </row>
    <row r="13" spans="1:19" s="27" customFormat="1" ht="17.649999999999999">
      <c r="B13" s="28" t="s">
        <v>3746</v>
      </c>
      <c r="I13" s="745"/>
      <c r="J13" s="745"/>
      <c r="K13" s="745"/>
      <c r="L13" s="745"/>
      <c r="M13" s="745"/>
    </row>
    <row r="14" spans="1:19" s="749" customFormat="1">
      <c r="G14" s="750"/>
      <c r="H14" s="750"/>
      <c r="I14" s="761"/>
      <c r="J14" s="761"/>
      <c r="K14" s="761"/>
      <c r="L14" s="761"/>
      <c r="M14" s="761"/>
      <c r="N14" s="751"/>
      <c r="O14" s="751"/>
      <c r="P14" s="751"/>
      <c r="Q14" s="751"/>
      <c r="R14" s="751"/>
      <c r="S14" s="752"/>
    </row>
    <row r="15" spans="1:19" ht="13.9">
      <c r="A15" s="667"/>
      <c r="B15" s="667"/>
      <c r="C15" s="34" t="s">
        <v>1884</v>
      </c>
      <c r="D15" s="34"/>
      <c r="E15" s="34"/>
      <c r="F15" s="34"/>
      <c r="G15" s="33"/>
      <c r="H15" s="33"/>
      <c r="I15" s="748"/>
      <c r="J15" s="748"/>
      <c r="K15" s="748"/>
      <c r="L15" s="748"/>
      <c r="M15" s="748"/>
      <c r="N15" s="33"/>
      <c r="O15" s="33"/>
      <c r="P15" s="33"/>
      <c r="Q15" s="33"/>
      <c r="R15" s="33"/>
      <c r="S15" s="33"/>
    </row>
    <row r="16" spans="1:19" s="749" customFormat="1">
      <c r="D16" s="20" t="s">
        <v>3747</v>
      </c>
      <c r="E16" s="20" t="s">
        <v>3748</v>
      </c>
      <c r="F16" s="20" t="s">
        <v>3749</v>
      </c>
      <c r="G16" s="20"/>
      <c r="H16" s="20" t="s">
        <v>1884</v>
      </c>
      <c r="I16" s="759"/>
      <c r="J16" s="759"/>
      <c r="K16" s="759"/>
      <c r="L16" s="759"/>
      <c r="M16" s="759"/>
      <c r="N16" s="751"/>
      <c r="O16" s="751"/>
      <c r="P16" s="751"/>
      <c r="Q16" s="751"/>
      <c r="R16" s="751"/>
      <c r="S16" s="752"/>
    </row>
    <row r="17" spans="2:13" s="749" customFormat="1">
      <c r="D17" s="20" t="s">
        <v>3750</v>
      </c>
      <c r="E17" s="20" t="s">
        <v>3748</v>
      </c>
      <c r="F17" s="20" t="s">
        <v>3749</v>
      </c>
      <c r="G17" s="20"/>
      <c r="H17" s="20" t="s">
        <v>1884</v>
      </c>
      <c r="I17" s="759"/>
      <c r="J17" s="759"/>
      <c r="K17" s="759"/>
      <c r="L17" s="759"/>
      <c r="M17" s="759"/>
    </row>
    <row r="18" spans="2:13" s="749" customFormat="1">
      <c r="D18" s="20" t="s">
        <v>3751</v>
      </c>
      <c r="E18" s="20" t="s">
        <v>3748</v>
      </c>
      <c r="F18" s="20" t="s">
        <v>3749</v>
      </c>
      <c r="G18" s="20"/>
      <c r="H18" s="20" t="s">
        <v>1884</v>
      </c>
      <c r="I18" s="759"/>
      <c r="J18" s="759"/>
      <c r="K18" s="759"/>
      <c r="L18" s="759"/>
      <c r="M18" s="759"/>
    </row>
    <row r="19" spans="2:13" s="700" customFormat="1" ht="13.9">
      <c r="D19" s="9" t="s">
        <v>3752</v>
      </c>
      <c r="E19" s="20"/>
      <c r="F19" s="20"/>
      <c r="G19" s="20"/>
      <c r="H19" s="20"/>
      <c r="I19" s="760">
        <f>SUM(I16:I18)</f>
        <v>0</v>
      </c>
      <c r="J19" s="760">
        <f>SUM(J16:J18)</f>
        <v>0</v>
      </c>
      <c r="K19" s="760">
        <f>SUM(K16:K18)</f>
        <v>0</v>
      </c>
      <c r="L19" s="760">
        <f>SUM(L16:L18)</f>
        <v>0</v>
      </c>
      <c r="M19" s="760">
        <f>SUM(M16:M18)</f>
        <v>0</v>
      </c>
    </row>
    <row r="21" spans="2:13" ht="13.9">
      <c r="B21" s="667"/>
      <c r="C21" s="34" t="s">
        <v>1889</v>
      </c>
      <c r="D21" s="34"/>
      <c r="E21" s="34"/>
      <c r="F21" s="34"/>
      <c r="G21" s="33"/>
      <c r="H21" s="33"/>
      <c r="I21" s="748"/>
      <c r="J21" s="748"/>
      <c r="K21" s="748"/>
      <c r="L21" s="748"/>
      <c r="M21" s="748"/>
    </row>
    <row r="22" spans="2:13" s="749" customFormat="1">
      <c r="D22" s="20" t="s">
        <v>3747</v>
      </c>
      <c r="E22" s="20" t="s">
        <v>3748</v>
      </c>
      <c r="F22" s="20" t="s">
        <v>3749</v>
      </c>
      <c r="G22" s="20"/>
      <c r="H22" s="20" t="s">
        <v>1889</v>
      </c>
      <c r="I22" s="729"/>
      <c r="J22" s="729"/>
      <c r="K22" s="729"/>
      <c r="L22" s="759"/>
      <c r="M22" s="759"/>
    </row>
    <row r="23" spans="2:13" s="749" customFormat="1">
      <c r="D23" s="20" t="s">
        <v>3750</v>
      </c>
      <c r="E23" s="20" t="s">
        <v>3748</v>
      </c>
      <c r="F23" s="20" t="s">
        <v>3749</v>
      </c>
      <c r="G23" s="20"/>
      <c r="H23" s="20" t="s">
        <v>1889</v>
      </c>
      <c r="I23" s="729"/>
      <c r="J23" s="729"/>
      <c r="K23" s="729"/>
      <c r="L23" s="759"/>
      <c r="M23" s="759"/>
    </row>
    <row r="24" spans="2:13" s="749" customFormat="1">
      <c r="D24" s="20" t="s">
        <v>3751</v>
      </c>
      <c r="E24" s="20" t="s">
        <v>3748</v>
      </c>
      <c r="F24" s="20" t="s">
        <v>3749</v>
      </c>
      <c r="G24" s="20"/>
      <c r="H24" s="20" t="s">
        <v>1889</v>
      </c>
      <c r="I24" s="729"/>
      <c r="J24" s="729"/>
      <c r="K24" s="729"/>
      <c r="L24" s="759"/>
      <c r="M24" s="759"/>
    </row>
    <row r="25" spans="2:13" s="749" customFormat="1" ht="13.9">
      <c r="D25" s="9" t="s">
        <v>3753</v>
      </c>
      <c r="G25" s="750"/>
      <c r="H25" s="750"/>
      <c r="I25" s="760">
        <f>SUM(I22:I24)</f>
        <v>0</v>
      </c>
      <c r="J25" s="760">
        <f>SUM(J22:J24)</f>
        <v>0</v>
      </c>
      <c r="K25" s="760">
        <f>SUM(K22:K24)</f>
        <v>0</v>
      </c>
      <c r="L25" s="760">
        <f>SUM(L22:L24)</f>
        <v>0</v>
      </c>
      <c r="M25" s="760">
        <f>SUM(M22:M24)</f>
        <v>0</v>
      </c>
    </row>
    <row r="26" spans="2:13" s="268" customFormat="1">
      <c r="G26" s="260"/>
      <c r="H26" s="260"/>
      <c r="I26" s="262"/>
      <c r="J26" s="262"/>
      <c r="K26" s="262"/>
      <c r="L26" s="262"/>
      <c r="M26" s="262"/>
    </row>
    <row r="27" spans="2:13" s="27" customFormat="1" ht="17.649999999999999">
      <c r="B27" s="28" t="s">
        <v>3754</v>
      </c>
      <c r="I27" s="745"/>
      <c r="J27" s="745"/>
      <c r="K27" s="745"/>
      <c r="L27" s="745"/>
      <c r="M27" s="745"/>
    </row>
    <row r="28" spans="2:13" s="268" customFormat="1">
      <c r="G28" s="260"/>
      <c r="H28" s="260"/>
      <c r="I28" s="262"/>
      <c r="J28" s="262"/>
      <c r="K28" s="262"/>
      <c r="L28" s="262"/>
      <c r="M28" s="262"/>
    </row>
    <row r="29" spans="2:13" ht="13.9">
      <c r="B29" s="290"/>
      <c r="C29" s="34" t="s">
        <v>1884</v>
      </c>
      <c r="D29" s="34"/>
      <c r="E29" s="34"/>
      <c r="F29" s="34"/>
      <c r="G29" s="33"/>
      <c r="H29" s="33"/>
      <c r="I29" s="748"/>
      <c r="J29" s="748"/>
      <c r="K29" s="748"/>
      <c r="L29" s="748"/>
      <c r="M29" s="748"/>
    </row>
    <row r="30" spans="2:13" ht="13.9">
      <c r="B30" s="290"/>
      <c r="C30" s="29"/>
      <c r="D30" s="29"/>
      <c r="E30" s="29"/>
      <c r="F30" s="29"/>
    </row>
    <row r="31" spans="2:13" s="268" customFormat="1">
      <c r="D31" s="699" t="s">
        <v>3755</v>
      </c>
      <c r="E31" s="20" t="s">
        <v>3748</v>
      </c>
      <c r="F31" s="20" t="s">
        <v>1948</v>
      </c>
      <c r="G31" s="263"/>
      <c r="H31" s="20" t="s">
        <v>1884</v>
      </c>
      <c r="I31" s="759"/>
      <c r="J31" s="759"/>
      <c r="K31" s="759"/>
      <c r="L31" s="759"/>
      <c r="M31" s="759"/>
    </row>
    <row r="33" spans="4:13" s="268" customFormat="1">
      <c r="D33" s="20" t="s">
        <v>3756</v>
      </c>
      <c r="E33" s="20" t="s">
        <v>3748</v>
      </c>
      <c r="F33" s="20" t="s">
        <v>1948</v>
      </c>
      <c r="G33" s="20" t="s">
        <v>3757</v>
      </c>
      <c r="H33" s="20" t="s">
        <v>1884</v>
      </c>
      <c r="I33" s="759"/>
      <c r="J33" s="1325"/>
      <c r="K33" s="759"/>
      <c r="L33" s="759"/>
      <c r="M33" s="759"/>
    </row>
    <row r="34" spans="4:13" s="268" customFormat="1">
      <c r="D34" s="20" t="s">
        <v>3758</v>
      </c>
      <c r="E34" s="20" t="s">
        <v>3748</v>
      </c>
      <c r="F34" s="20" t="s">
        <v>1948</v>
      </c>
      <c r="G34" s="20" t="s">
        <v>3757</v>
      </c>
      <c r="H34" s="20" t="s">
        <v>1884</v>
      </c>
      <c r="I34" s="759"/>
      <c r="J34" s="1325"/>
      <c r="K34" s="759"/>
      <c r="L34" s="759"/>
      <c r="M34" s="759"/>
    </row>
    <row r="35" spans="4:13" s="268" customFormat="1">
      <c r="D35" s="20" t="s">
        <v>3759</v>
      </c>
      <c r="E35" s="20" t="s">
        <v>3748</v>
      </c>
      <c r="F35" s="20" t="s">
        <v>1948</v>
      </c>
      <c r="G35" s="20" t="s">
        <v>3757</v>
      </c>
      <c r="H35" s="20" t="s">
        <v>1884</v>
      </c>
      <c r="I35" s="759"/>
      <c r="J35" s="1325"/>
      <c r="K35" s="759"/>
      <c r="L35" s="759"/>
      <c r="M35" s="759"/>
    </row>
    <row r="36" spans="4:13" s="268" customFormat="1">
      <c r="D36" s="20" t="s">
        <v>3756</v>
      </c>
      <c r="E36" s="20" t="s">
        <v>3748</v>
      </c>
      <c r="F36" s="20" t="s">
        <v>1948</v>
      </c>
      <c r="G36" s="20" t="s">
        <v>3760</v>
      </c>
      <c r="H36" s="20" t="s">
        <v>1884</v>
      </c>
      <c r="I36" s="759"/>
      <c r="J36" s="759"/>
      <c r="K36" s="759"/>
      <c r="L36" s="759"/>
      <c r="M36" s="759"/>
    </row>
    <row r="37" spans="4:13" s="268" customFormat="1">
      <c r="D37" s="20" t="s">
        <v>3758</v>
      </c>
      <c r="E37" s="20" t="s">
        <v>3748</v>
      </c>
      <c r="F37" s="20" t="s">
        <v>1948</v>
      </c>
      <c r="G37" s="20" t="s">
        <v>3760</v>
      </c>
      <c r="H37" s="20" t="s">
        <v>1884</v>
      </c>
      <c r="I37" s="759"/>
      <c r="J37" s="759"/>
      <c r="K37" s="759"/>
      <c r="L37" s="759"/>
      <c r="M37" s="759"/>
    </row>
    <row r="38" spans="4:13" s="268" customFormat="1">
      <c r="D38" s="20" t="s">
        <v>3759</v>
      </c>
      <c r="E38" s="20" t="s">
        <v>3748</v>
      </c>
      <c r="F38" s="20" t="s">
        <v>1948</v>
      </c>
      <c r="G38" s="20" t="s">
        <v>3760</v>
      </c>
      <c r="H38" s="20" t="s">
        <v>1884</v>
      </c>
      <c r="I38" s="759"/>
      <c r="J38" s="759"/>
      <c r="K38" s="759"/>
      <c r="L38" s="759"/>
      <c r="M38" s="759"/>
    </row>
    <row r="39" spans="4:13" s="268" customFormat="1" ht="13.9">
      <c r="D39" s="9" t="s">
        <v>3761</v>
      </c>
      <c r="G39" s="260"/>
      <c r="H39" s="260"/>
      <c r="I39" s="760">
        <f>SUM(I33:I38)</f>
        <v>0</v>
      </c>
      <c r="J39" s="760">
        <f t="shared" ref="J39:M39" si="1">SUM(J33:J38)</f>
        <v>0</v>
      </c>
      <c r="K39" s="760">
        <f t="shared" si="1"/>
        <v>0</v>
      </c>
      <c r="L39" s="760">
        <f t="shared" si="1"/>
        <v>0</v>
      </c>
      <c r="M39" s="760">
        <f t="shared" si="1"/>
        <v>0</v>
      </c>
    </row>
    <row r="40" spans="4:13" s="268" customFormat="1" ht="13.9">
      <c r="D40" s="9"/>
      <c r="E40" s="13"/>
      <c r="F40" s="13"/>
      <c r="G40" s="13"/>
      <c r="H40" s="13"/>
      <c r="I40" s="747"/>
      <c r="J40" s="747"/>
      <c r="K40" s="747"/>
      <c r="L40" s="747"/>
      <c r="M40" s="747"/>
    </row>
    <row r="41" spans="4:13" s="406" customFormat="1" ht="14.25" customHeight="1">
      <c r="D41" s="20" t="s">
        <v>3762</v>
      </c>
      <c r="E41" s="20" t="s">
        <v>3748</v>
      </c>
      <c r="F41" s="20" t="s">
        <v>1948</v>
      </c>
      <c r="G41" s="20" t="s">
        <v>3757</v>
      </c>
      <c r="H41" s="20" t="s">
        <v>1884</v>
      </c>
      <c r="I41" s="759"/>
      <c r="J41" s="759"/>
      <c r="K41" s="759"/>
      <c r="L41" s="759"/>
      <c r="M41" s="759"/>
    </row>
    <row r="42" spans="4:13" s="406" customFormat="1">
      <c r="D42" s="20" t="s">
        <v>3763</v>
      </c>
      <c r="E42" s="20" t="s">
        <v>3748</v>
      </c>
      <c r="F42" s="20" t="s">
        <v>1948</v>
      </c>
      <c r="G42" s="20" t="s">
        <v>3757</v>
      </c>
      <c r="H42" s="20" t="s">
        <v>1884</v>
      </c>
      <c r="I42" s="759"/>
      <c r="J42" s="759"/>
      <c r="K42" s="759"/>
      <c r="L42" s="759"/>
      <c r="M42" s="759"/>
    </row>
    <row r="43" spans="4:13" s="406" customFormat="1" ht="13.5" customHeight="1">
      <c r="D43" s="20" t="s">
        <v>3764</v>
      </c>
      <c r="E43" s="20" t="s">
        <v>3748</v>
      </c>
      <c r="F43" s="20" t="s">
        <v>1948</v>
      </c>
      <c r="G43" s="20" t="s">
        <v>3757</v>
      </c>
      <c r="H43" s="20" t="s">
        <v>1884</v>
      </c>
      <c r="I43" s="759"/>
      <c r="J43" s="759"/>
      <c r="K43" s="759"/>
      <c r="L43" s="759"/>
      <c r="M43" s="759"/>
    </row>
    <row r="44" spans="4:13" s="406" customFormat="1" ht="14.25" customHeight="1">
      <c r="D44" s="20" t="s">
        <v>3765</v>
      </c>
      <c r="E44" s="20" t="s">
        <v>3748</v>
      </c>
      <c r="F44" s="20" t="s">
        <v>1948</v>
      </c>
      <c r="G44" s="20" t="s">
        <v>3757</v>
      </c>
      <c r="H44" s="20" t="s">
        <v>1884</v>
      </c>
      <c r="I44" s="759"/>
      <c r="J44" s="759"/>
      <c r="K44" s="759"/>
      <c r="L44" s="759"/>
      <c r="M44" s="759"/>
    </row>
    <row r="45" spans="4:13" s="406" customFormat="1" ht="14.25" customHeight="1">
      <c r="D45" s="20" t="s">
        <v>3762</v>
      </c>
      <c r="E45" s="20" t="s">
        <v>3748</v>
      </c>
      <c r="F45" s="20" t="s">
        <v>1948</v>
      </c>
      <c r="G45" s="20" t="s">
        <v>3760</v>
      </c>
      <c r="H45" s="20" t="s">
        <v>1884</v>
      </c>
      <c r="I45" s="759"/>
      <c r="J45" s="759"/>
      <c r="K45" s="759"/>
      <c r="L45" s="759"/>
      <c r="M45" s="759"/>
    </row>
    <row r="46" spans="4:13" s="406" customFormat="1">
      <c r="D46" s="20" t="s">
        <v>3763</v>
      </c>
      <c r="E46" s="20" t="s">
        <v>3748</v>
      </c>
      <c r="F46" s="20" t="s">
        <v>1948</v>
      </c>
      <c r="G46" s="20" t="s">
        <v>3760</v>
      </c>
      <c r="H46" s="20" t="s">
        <v>1884</v>
      </c>
      <c r="I46" s="759"/>
      <c r="J46" s="759"/>
      <c r="K46" s="759"/>
      <c r="L46" s="759"/>
      <c r="M46" s="759"/>
    </row>
    <row r="47" spans="4:13" s="406" customFormat="1">
      <c r="D47" s="20" t="s">
        <v>3764</v>
      </c>
      <c r="E47" s="20" t="s">
        <v>3748</v>
      </c>
      <c r="F47" s="20" t="s">
        <v>1948</v>
      </c>
      <c r="G47" s="20" t="s">
        <v>3760</v>
      </c>
      <c r="H47" s="20" t="s">
        <v>1884</v>
      </c>
      <c r="I47" s="759"/>
      <c r="J47" s="759"/>
      <c r="K47" s="759"/>
      <c r="L47" s="759"/>
      <c r="M47" s="759"/>
    </row>
    <row r="48" spans="4:13" s="406" customFormat="1">
      <c r="D48" s="20" t="s">
        <v>3765</v>
      </c>
      <c r="E48" s="20" t="s">
        <v>3748</v>
      </c>
      <c r="F48" s="20" t="s">
        <v>1948</v>
      </c>
      <c r="G48" s="20" t="s">
        <v>3760</v>
      </c>
      <c r="H48" s="20" t="s">
        <v>1884</v>
      </c>
      <c r="I48" s="759"/>
      <c r="J48" s="759"/>
      <c r="K48" s="759"/>
      <c r="L48" s="759"/>
      <c r="M48" s="759"/>
    </row>
    <row r="49" spans="3:13" s="268" customFormat="1" ht="13.9">
      <c r="D49" s="9" t="s">
        <v>3766</v>
      </c>
      <c r="E49" s="406"/>
      <c r="F49" s="406"/>
      <c r="G49" s="263"/>
      <c r="H49" s="263"/>
      <c r="I49" s="760">
        <f>SUM(I41:I48)</f>
        <v>0</v>
      </c>
      <c r="J49" s="760">
        <f>SUM(J41:J48)</f>
        <v>0</v>
      </c>
      <c r="K49" s="760">
        <f>SUM(K41:K48)</f>
        <v>0</v>
      </c>
      <c r="L49" s="760">
        <f>SUM(L41:L48)</f>
        <v>0</v>
      </c>
      <c r="M49" s="760">
        <f>SUM(M41:M48)</f>
        <v>0</v>
      </c>
    </row>
    <row r="50" spans="3:13" s="268" customFormat="1">
      <c r="D50" s="406"/>
      <c r="E50" s="406"/>
      <c r="F50" s="406"/>
      <c r="G50" s="263"/>
      <c r="H50" s="263"/>
      <c r="I50" s="262"/>
      <c r="J50" s="262"/>
      <c r="K50" s="262"/>
      <c r="L50" s="262"/>
      <c r="M50" s="262"/>
    </row>
    <row r="51" spans="3:13" ht="13.9">
      <c r="C51" s="34" t="s">
        <v>1889</v>
      </c>
      <c r="D51" s="34"/>
      <c r="E51" s="34"/>
      <c r="F51" s="34"/>
      <c r="G51" s="33"/>
      <c r="H51" s="33"/>
      <c r="I51" s="748"/>
      <c r="J51" s="748"/>
      <c r="K51" s="748"/>
      <c r="L51" s="748"/>
      <c r="M51" s="748"/>
    </row>
    <row r="52" spans="3:13" ht="13.9">
      <c r="C52" s="29"/>
      <c r="D52" s="29"/>
      <c r="E52" s="29"/>
      <c r="F52" s="29"/>
    </row>
    <row r="53" spans="3:13" s="268" customFormat="1">
      <c r="D53" s="699" t="s">
        <v>3755</v>
      </c>
      <c r="E53" s="20" t="s">
        <v>3748</v>
      </c>
      <c r="F53" s="20" t="s">
        <v>1948</v>
      </c>
      <c r="G53" s="263"/>
      <c r="H53" s="20" t="s">
        <v>1889</v>
      </c>
      <c r="I53" s="729"/>
      <c r="J53" s="729"/>
      <c r="K53" s="729"/>
      <c r="L53" s="759"/>
      <c r="M53" s="759"/>
    </row>
    <row r="54" spans="3:13" ht="13.9">
      <c r="C54" s="29"/>
      <c r="D54" s="29"/>
      <c r="E54" s="29"/>
      <c r="F54" s="29"/>
      <c r="I54" s="1326"/>
      <c r="J54" s="1326"/>
      <c r="K54" s="1326"/>
    </row>
    <row r="55" spans="3:13" s="268" customFormat="1">
      <c r="D55" s="20" t="s">
        <v>3756</v>
      </c>
      <c r="E55" s="20" t="s">
        <v>3748</v>
      </c>
      <c r="F55" s="20" t="s">
        <v>1948</v>
      </c>
      <c r="G55" s="20" t="s">
        <v>3757</v>
      </c>
      <c r="H55" s="20" t="s">
        <v>3767</v>
      </c>
      <c r="I55" s="729"/>
      <c r="J55" s="729"/>
      <c r="K55" s="729"/>
      <c r="L55" s="759"/>
      <c r="M55" s="759"/>
    </row>
    <row r="56" spans="3:13" s="268" customFormat="1">
      <c r="D56" s="20" t="s">
        <v>3758</v>
      </c>
      <c r="E56" s="20" t="s">
        <v>3748</v>
      </c>
      <c r="F56" s="20" t="s">
        <v>1948</v>
      </c>
      <c r="G56" s="20" t="s">
        <v>3757</v>
      </c>
      <c r="H56" s="20" t="s">
        <v>3767</v>
      </c>
      <c r="I56" s="729"/>
      <c r="J56" s="729"/>
      <c r="K56" s="729"/>
      <c r="L56" s="759"/>
      <c r="M56" s="759"/>
    </row>
    <row r="57" spans="3:13" s="268" customFormat="1">
      <c r="D57" s="20" t="s">
        <v>3759</v>
      </c>
      <c r="E57" s="20" t="s">
        <v>3748</v>
      </c>
      <c r="F57" s="20" t="s">
        <v>1948</v>
      </c>
      <c r="G57" s="20" t="s">
        <v>3757</v>
      </c>
      <c r="H57" s="20" t="s">
        <v>3767</v>
      </c>
      <c r="I57" s="729"/>
      <c r="J57" s="729"/>
      <c r="K57" s="729"/>
      <c r="L57" s="759"/>
      <c r="M57" s="759"/>
    </row>
    <row r="58" spans="3:13" s="268" customFormat="1">
      <c r="D58" s="20" t="s">
        <v>3756</v>
      </c>
      <c r="E58" s="20" t="s">
        <v>3748</v>
      </c>
      <c r="F58" s="20" t="s">
        <v>1948</v>
      </c>
      <c r="G58" s="20" t="s">
        <v>3760</v>
      </c>
      <c r="H58" s="20" t="s">
        <v>3767</v>
      </c>
      <c r="I58" s="729"/>
      <c r="J58" s="729"/>
      <c r="K58" s="729"/>
      <c r="L58" s="759"/>
      <c r="M58" s="759"/>
    </row>
    <row r="59" spans="3:13" s="268" customFormat="1">
      <c r="D59" s="20" t="s">
        <v>3758</v>
      </c>
      <c r="E59" s="20" t="s">
        <v>3748</v>
      </c>
      <c r="F59" s="20" t="s">
        <v>1948</v>
      </c>
      <c r="G59" s="20" t="s">
        <v>3760</v>
      </c>
      <c r="H59" s="20" t="s">
        <v>3767</v>
      </c>
      <c r="I59" s="729"/>
      <c r="J59" s="729"/>
      <c r="K59" s="729"/>
      <c r="L59" s="759"/>
      <c r="M59" s="759"/>
    </row>
    <row r="60" spans="3:13" s="268" customFormat="1">
      <c r="D60" s="20" t="s">
        <v>3759</v>
      </c>
      <c r="E60" s="20" t="s">
        <v>3748</v>
      </c>
      <c r="F60" s="20" t="s">
        <v>1948</v>
      </c>
      <c r="G60" s="20" t="s">
        <v>3760</v>
      </c>
      <c r="H60" s="20" t="s">
        <v>3767</v>
      </c>
      <c r="I60" s="729"/>
      <c r="J60" s="729"/>
      <c r="K60" s="729"/>
      <c r="L60" s="759"/>
      <c r="M60" s="759"/>
    </row>
    <row r="61" spans="3:13" s="268" customFormat="1" ht="13.9">
      <c r="D61" s="9" t="s">
        <v>3768</v>
      </c>
      <c r="E61" s="406"/>
      <c r="F61" s="406"/>
      <c r="G61" s="263"/>
      <c r="H61" s="263"/>
      <c r="I61" s="760">
        <f>SUM(I55:I60)</f>
        <v>0</v>
      </c>
      <c r="J61" s="760">
        <f t="shared" ref="J61:M61" si="2">SUM(J55:J60)</f>
        <v>0</v>
      </c>
      <c r="K61" s="760">
        <f t="shared" si="2"/>
        <v>0</v>
      </c>
      <c r="L61" s="760">
        <f t="shared" si="2"/>
        <v>0</v>
      </c>
      <c r="M61" s="760">
        <f t="shared" si="2"/>
        <v>0</v>
      </c>
    </row>
    <row r="62" spans="3:13" s="268" customFormat="1" ht="13.9">
      <c r="D62" s="9"/>
      <c r="E62" s="406"/>
      <c r="F62" s="406"/>
      <c r="G62" s="406"/>
      <c r="H62" s="406"/>
      <c r="I62" s="762"/>
      <c r="J62" s="762"/>
      <c r="K62" s="762"/>
      <c r="L62" s="762"/>
      <c r="M62" s="762"/>
    </row>
    <row r="63" spans="3:13" s="406" customFormat="1">
      <c r="D63" s="20" t="s">
        <v>3762</v>
      </c>
      <c r="E63" s="20" t="s">
        <v>3748</v>
      </c>
      <c r="F63" s="20" t="s">
        <v>1948</v>
      </c>
      <c r="G63" s="20" t="s">
        <v>3757</v>
      </c>
      <c r="H63" s="20" t="s">
        <v>3767</v>
      </c>
      <c r="I63" s="729"/>
      <c r="J63" s="729"/>
      <c r="K63" s="729"/>
      <c r="L63" s="759"/>
      <c r="M63" s="759"/>
    </row>
    <row r="64" spans="3:13" s="406" customFormat="1">
      <c r="D64" s="20" t="s">
        <v>3763</v>
      </c>
      <c r="E64" s="20" t="s">
        <v>3748</v>
      </c>
      <c r="F64" s="20" t="s">
        <v>1948</v>
      </c>
      <c r="G64" s="20" t="s">
        <v>3757</v>
      </c>
      <c r="H64" s="20" t="s">
        <v>3767</v>
      </c>
      <c r="I64" s="729"/>
      <c r="J64" s="729"/>
      <c r="K64" s="729"/>
      <c r="L64" s="759"/>
      <c r="M64" s="759"/>
    </row>
    <row r="65" spans="2:13" s="406" customFormat="1">
      <c r="D65" s="20" t="s">
        <v>3764</v>
      </c>
      <c r="E65" s="20" t="s">
        <v>3748</v>
      </c>
      <c r="F65" s="20" t="s">
        <v>1948</v>
      </c>
      <c r="G65" s="20" t="s">
        <v>3757</v>
      </c>
      <c r="H65" s="20" t="s">
        <v>3767</v>
      </c>
      <c r="I65" s="729"/>
      <c r="J65" s="729"/>
      <c r="K65" s="729"/>
      <c r="L65" s="759"/>
      <c r="M65" s="759"/>
    </row>
    <row r="66" spans="2:13" s="406" customFormat="1">
      <c r="D66" s="20" t="s">
        <v>3765</v>
      </c>
      <c r="E66" s="20" t="s">
        <v>3748</v>
      </c>
      <c r="F66" s="20" t="s">
        <v>1948</v>
      </c>
      <c r="G66" s="20" t="s">
        <v>3757</v>
      </c>
      <c r="H66" s="20" t="s">
        <v>3767</v>
      </c>
      <c r="I66" s="729"/>
      <c r="J66" s="729"/>
      <c r="K66" s="729"/>
      <c r="L66" s="759"/>
      <c r="M66" s="759"/>
    </row>
    <row r="67" spans="2:13" s="406" customFormat="1">
      <c r="D67" s="20" t="s">
        <v>3762</v>
      </c>
      <c r="E67" s="20" t="s">
        <v>3748</v>
      </c>
      <c r="F67" s="20" t="s">
        <v>1948</v>
      </c>
      <c r="G67" s="20" t="s">
        <v>3760</v>
      </c>
      <c r="H67" s="20" t="s">
        <v>3767</v>
      </c>
      <c r="I67" s="729"/>
      <c r="J67" s="729"/>
      <c r="K67" s="729"/>
      <c r="L67" s="759"/>
      <c r="M67" s="759"/>
    </row>
    <row r="68" spans="2:13" s="406" customFormat="1">
      <c r="D68" s="20" t="s">
        <v>3763</v>
      </c>
      <c r="E68" s="20" t="s">
        <v>3748</v>
      </c>
      <c r="F68" s="20" t="s">
        <v>1948</v>
      </c>
      <c r="G68" s="20" t="s">
        <v>3760</v>
      </c>
      <c r="H68" s="20" t="s">
        <v>3767</v>
      </c>
      <c r="I68" s="729"/>
      <c r="J68" s="729"/>
      <c r="K68" s="729"/>
      <c r="L68" s="759"/>
      <c r="M68" s="759"/>
    </row>
    <row r="69" spans="2:13" s="406" customFormat="1">
      <c r="D69" s="20" t="s">
        <v>3764</v>
      </c>
      <c r="E69" s="20" t="s">
        <v>3748</v>
      </c>
      <c r="F69" s="20" t="s">
        <v>1948</v>
      </c>
      <c r="G69" s="20" t="s">
        <v>3760</v>
      </c>
      <c r="H69" s="20" t="s">
        <v>3767</v>
      </c>
      <c r="I69" s="729"/>
      <c r="J69" s="729"/>
      <c r="K69" s="729"/>
      <c r="L69" s="759"/>
      <c r="M69" s="759"/>
    </row>
    <row r="70" spans="2:13" s="406" customFormat="1">
      <c r="D70" s="20" t="s">
        <v>3765</v>
      </c>
      <c r="E70" s="20" t="s">
        <v>3748</v>
      </c>
      <c r="F70" s="20" t="s">
        <v>1948</v>
      </c>
      <c r="G70" s="20" t="s">
        <v>3760</v>
      </c>
      <c r="H70" s="20" t="s">
        <v>3767</v>
      </c>
      <c r="I70" s="729"/>
      <c r="J70" s="729"/>
      <c r="K70" s="729"/>
      <c r="L70" s="759"/>
      <c r="M70" s="759"/>
    </row>
    <row r="71" spans="2:13" s="268" customFormat="1" ht="13.9">
      <c r="D71" s="9" t="s">
        <v>3769</v>
      </c>
      <c r="E71" s="406"/>
      <c r="F71" s="406"/>
      <c r="G71" s="263"/>
      <c r="H71" s="263"/>
      <c r="I71" s="760">
        <f>SUM(I63:I70)</f>
        <v>0</v>
      </c>
      <c r="J71" s="760">
        <f>SUM(J63:J70)</f>
        <v>0</v>
      </c>
      <c r="K71" s="760">
        <f>SUM(K63:K70)</f>
        <v>0</v>
      </c>
      <c r="L71" s="760">
        <f>SUM(L63:L70)</f>
        <v>0</v>
      </c>
      <c r="M71" s="760">
        <f>SUM(M63:M70)</f>
        <v>0</v>
      </c>
    </row>
    <row r="72" spans="2:13" s="268" customFormat="1">
      <c r="D72" s="406"/>
      <c r="E72" s="406"/>
      <c r="F72" s="406"/>
      <c r="G72" s="263"/>
      <c r="H72" s="263"/>
      <c r="I72" s="262"/>
      <c r="J72" s="262"/>
      <c r="K72" s="262"/>
      <c r="L72" s="262"/>
      <c r="M72" s="262"/>
    </row>
    <row r="73" spans="2:13" s="27" customFormat="1" ht="20.65">
      <c r="B73" s="437" t="s">
        <v>3748</v>
      </c>
    </row>
    <row r="74" spans="2:13" s="12" customFormat="1" ht="12.75"/>
    <row r="75" spans="2:13" s="27" customFormat="1" ht="17.649999999999999">
      <c r="B75" s="28" t="s">
        <v>3770</v>
      </c>
      <c r="I75" s="745"/>
      <c r="J75" s="745"/>
      <c r="K75" s="745"/>
      <c r="L75" s="745"/>
      <c r="M75" s="745"/>
    </row>
    <row r="76" spans="2:13" s="268" customFormat="1">
      <c r="D76" s="406"/>
      <c r="E76" s="406"/>
      <c r="F76" s="406"/>
      <c r="G76" s="263"/>
      <c r="H76" s="263"/>
      <c r="I76" s="262"/>
      <c r="J76" s="262"/>
      <c r="K76" s="262"/>
      <c r="L76" s="262"/>
      <c r="M76" s="262"/>
    </row>
    <row r="77" spans="2:13" s="268" customFormat="1">
      <c r="D77" s="20" t="s">
        <v>3771</v>
      </c>
      <c r="E77" s="20" t="s">
        <v>3748</v>
      </c>
      <c r="F77" s="20" t="s">
        <v>1948</v>
      </c>
      <c r="G77" s="20" t="s">
        <v>3772</v>
      </c>
      <c r="H77" s="20" t="s">
        <v>3767</v>
      </c>
      <c r="I77" s="759"/>
      <c r="J77" s="759"/>
      <c r="K77" s="759"/>
      <c r="L77" s="759"/>
      <c r="M77" s="759"/>
    </row>
    <row r="78" spans="2:13" s="268" customFormat="1">
      <c r="D78" s="20" t="s">
        <v>3773</v>
      </c>
      <c r="E78" s="20" t="s">
        <v>3748</v>
      </c>
      <c r="F78" s="20" t="s">
        <v>1948</v>
      </c>
      <c r="G78" s="20" t="s">
        <v>3772</v>
      </c>
      <c r="H78" s="20" t="s">
        <v>3767</v>
      </c>
      <c r="I78" s="759"/>
      <c r="J78" s="759"/>
      <c r="K78" s="759"/>
      <c r="L78" s="759"/>
      <c r="M78" s="759"/>
    </row>
    <row r="79" spans="2:13" s="268" customFormat="1">
      <c r="D79" s="20" t="s">
        <v>3774</v>
      </c>
      <c r="E79" s="20" t="s">
        <v>3748</v>
      </c>
      <c r="F79" s="20" t="s">
        <v>1948</v>
      </c>
      <c r="G79" s="20" t="s">
        <v>3772</v>
      </c>
      <c r="H79" s="20" t="s">
        <v>3767</v>
      </c>
      <c r="I79" s="759"/>
      <c r="J79" s="759"/>
      <c r="K79" s="759"/>
      <c r="L79" s="759"/>
      <c r="M79" s="759"/>
    </row>
    <row r="80" spans="2:13" s="268" customFormat="1">
      <c r="D80" s="20" t="s">
        <v>3775</v>
      </c>
      <c r="E80" s="20" t="s">
        <v>3748</v>
      </c>
      <c r="F80" s="20" t="s">
        <v>1948</v>
      </c>
      <c r="G80" s="20" t="s">
        <v>3772</v>
      </c>
      <c r="H80" s="20" t="s">
        <v>3767</v>
      </c>
      <c r="I80" s="759"/>
      <c r="J80" s="759"/>
      <c r="K80" s="759"/>
      <c r="L80" s="759"/>
      <c r="M80" s="759"/>
    </row>
    <row r="82" spans="2:13" s="268" customFormat="1">
      <c r="D82" s="20" t="s">
        <v>3771</v>
      </c>
      <c r="E82" s="20" t="s">
        <v>3748</v>
      </c>
      <c r="F82" s="20" t="s">
        <v>1948</v>
      </c>
      <c r="G82" s="20" t="s">
        <v>3776</v>
      </c>
      <c r="H82" s="20" t="s">
        <v>3767</v>
      </c>
      <c r="I82" s="759"/>
      <c r="J82" s="759"/>
      <c r="K82" s="759"/>
      <c r="L82" s="759"/>
      <c r="M82" s="759"/>
    </row>
    <row r="83" spans="2:13" s="268" customFormat="1">
      <c r="D83" s="20" t="s">
        <v>3773</v>
      </c>
      <c r="E83" s="20" t="s">
        <v>3748</v>
      </c>
      <c r="F83" s="20" t="s">
        <v>1948</v>
      </c>
      <c r="G83" s="20" t="s">
        <v>3776</v>
      </c>
      <c r="H83" s="20" t="s">
        <v>3767</v>
      </c>
      <c r="I83" s="759"/>
      <c r="J83" s="759"/>
      <c r="K83" s="759"/>
      <c r="L83" s="759"/>
      <c r="M83" s="759"/>
    </row>
    <row r="84" spans="2:13" s="268" customFormat="1">
      <c r="D84" s="20" t="s">
        <v>3774</v>
      </c>
      <c r="E84" s="20" t="s">
        <v>3748</v>
      </c>
      <c r="F84" s="20" t="s">
        <v>1948</v>
      </c>
      <c r="G84" s="20" t="s">
        <v>3776</v>
      </c>
      <c r="H84" s="20" t="s">
        <v>3767</v>
      </c>
      <c r="I84" s="759"/>
      <c r="J84" s="759"/>
      <c r="K84" s="759"/>
      <c r="L84" s="759"/>
      <c r="M84" s="759"/>
    </row>
    <row r="85" spans="2:13" s="268" customFormat="1">
      <c r="D85" s="20" t="s">
        <v>3775</v>
      </c>
      <c r="E85" s="20" t="s">
        <v>3748</v>
      </c>
      <c r="F85" s="20" t="s">
        <v>1948</v>
      </c>
      <c r="G85" s="20" t="s">
        <v>3776</v>
      </c>
      <c r="H85" s="20" t="s">
        <v>3767</v>
      </c>
      <c r="I85" s="759"/>
      <c r="J85" s="759"/>
      <c r="K85" s="759"/>
      <c r="L85" s="759"/>
      <c r="M85" s="759"/>
    </row>
    <row r="86" spans="2:13" s="268" customFormat="1">
      <c r="D86" s="406"/>
      <c r="E86" s="406"/>
      <c r="F86" s="406"/>
      <c r="G86" s="263"/>
      <c r="H86" s="20"/>
    </row>
    <row r="87" spans="2:13" s="268" customFormat="1">
      <c r="D87" s="20" t="s">
        <v>3777</v>
      </c>
      <c r="E87" s="20" t="s">
        <v>3748</v>
      </c>
      <c r="F87" s="20" t="s">
        <v>1948</v>
      </c>
      <c r="G87" s="20" t="s">
        <v>3772</v>
      </c>
      <c r="H87" s="20" t="s">
        <v>3767</v>
      </c>
      <c r="I87" s="759"/>
      <c r="J87" s="759"/>
      <c r="K87" s="759"/>
      <c r="L87" s="759"/>
      <c r="M87" s="759"/>
    </row>
    <row r="88" spans="2:13" s="268" customFormat="1">
      <c r="D88" s="20" t="s">
        <v>3778</v>
      </c>
      <c r="E88" s="20" t="s">
        <v>3748</v>
      </c>
      <c r="F88" s="20" t="s">
        <v>1948</v>
      </c>
      <c r="G88" s="20" t="s">
        <v>3772</v>
      </c>
      <c r="H88" s="20" t="s">
        <v>3767</v>
      </c>
      <c r="I88" s="759"/>
      <c r="J88" s="759"/>
      <c r="K88" s="759"/>
      <c r="L88" s="759"/>
      <c r="M88" s="759"/>
    </row>
    <row r="89" spans="2:13" s="268" customFormat="1">
      <c r="D89" s="20" t="s">
        <v>3779</v>
      </c>
      <c r="E89" s="20" t="s">
        <v>3748</v>
      </c>
      <c r="F89" s="20" t="s">
        <v>1948</v>
      </c>
      <c r="G89" s="20" t="s">
        <v>3772</v>
      </c>
      <c r="H89" s="20" t="s">
        <v>3767</v>
      </c>
      <c r="I89" s="759"/>
      <c r="J89" s="759"/>
      <c r="K89" s="759"/>
      <c r="L89" s="759"/>
      <c r="M89" s="759"/>
    </row>
    <row r="90" spans="2:13" s="268" customFormat="1">
      <c r="G90" s="260"/>
      <c r="H90" s="20"/>
    </row>
    <row r="91" spans="2:13" s="268" customFormat="1">
      <c r="D91" s="20" t="s">
        <v>3777</v>
      </c>
      <c r="E91" s="20" t="s">
        <v>3748</v>
      </c>
      <c r="F91" s="20" t="s">
        <v>1948</v>
      </c>
      <c r="G91" s="20" t="s">
        <v>3776</v>
      </c>
      <c r="H91" s="20" t="s">
        <v>3767</v>
      </c>
      <c r="I91" s="759"/>
      <c r="J91" s="759"/>
      <c r="K91" s="759"/>
      <c r="L91" s="759"/>
      <c r="M91" s="759"/>
    </row>
    <row r="92" spans="2:13" s="268" customFormat="1">
      <c r="D92" s="20" t="s">
        <v>3778</v>
      </c>
      <c r="E92" s="20" t="s">
        <v>3748</v>
      </c>
      <c r="F92" s="20" t="s">
        <v>1948</v>
      </c>
      <c r="G92" s="20" t="s">
        <v>3776</v>
      </c>
      <c r="H92" s="20" t="s">
        <v>3767</v>
      </c>
      <c r="I92" s="759"/>
      <c r="J92" s="759"/>
      <c r="K92" s="759"/>
      <c r="L92" s="759"/>
      <c r="M92" s="759"/>
    </row>
    <row r="93" spans="2:13" s="268" customFormat="1">
      <c r="D93" s="20" t="s">
        <v>3779</v>
      </c>
      <c r="E93" s="20" t="s">
        <v>3748</v>
      </c>
      <c r="F93" s="20" t="s">
        <v>1948</v>
      </c>
      <c r="G93" s="20" t="s">
        <v>3776</v>
      </c>
      <c r="H93" s="20" t="s">
        <v>3767</v>
      </c>
      <c r="I93" s="759"/>
      <c r="J93" s="759"/>
      <c r="K93" s="759"/>
      <c r="L93" s="759"/>
      <c r="M93" s="759"/>
    </row>
    <row r="95" spans="2:13" s="27" customFormat="1" ht="17.649999999999999">
      <c r="B95" s="28" t="s">
        <v>1807</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7" id="{F53F429E-13F0-489B-BCD4-EB8EAB5FD205}">
            <xm:f>Cover!$E$15&lt;&gt;I$6</xm:f>
            <x14:dxf>
              <fill>
                <patternFill>
                  <bgColor theme="0" tint="-0.24994659260841701"/>
                </patternFill>
              </fill>
            </x14:dxf>
          </x14:cfRule>
          <x14:cfRule type="expression" priority="38" id="{4E968751-C1ED-474F-8CA4-A47ABA668BBB}">
            <xm:f>Cover!$E$15=I$6</xm:f>
            <x14:dxf>
              <fill>
                <patternFill>
                  <bgColor theme="7" tint="0.59996337778862885"/>
                </patternFill>
              </fill>
            </x14:dxf>
          </x14:cfRule>
          <xm:sqref>I9:M10</xm:sqref>
        </x14:conditionalFormatting>
        <x14:conditionalFormatting xmlns:xm="http://schemas.microsoft.com/office/excel/2006/main">
          <x14:cfRule type="expression" priority="11" id="{D8120CC7-B3C7-4706-BE05-FCACB77CD32A}">
            <xm:f>Cover!$E$15&lt;&gt;I$6</xm:f>
            <x14:dxf>
              <fill>
                <patternFill>
                  <bgColor theme="0" tint="-0.24994659260841701"/>
                </patternFill>
              </fill>
            </x14:dxf>
          </x14:cfRule>
          <x14:cfRule type="expression" priority="12" id="{A7110850-6EFA-4E90-9306-8A443AFEAE85}">
            <xm:f>Cover!$E$15=I$6</xm:f>
            <x14:dxf>
              <fill>
                <patternFill>
                  <bgColor theme="7" tint="0.59996337778862885"/>
                </patternFill>
              </fill>
            </x14:dxf>
          </x14:cfRule>
          <xm:sqref>I16:M18</xm:sqref>
        </x14:conditionalFormatting>
        <x14:conditionalFormatting xmlns:xm="http://schemas.microsoft.com/office/excel/2006/main">
          <x14:cfRule type="expression" priority="9" id="{8994F0B9-2773-4308-9C98-88822B488A8F}">
            <xm:f>Cover!$E$15&lt;&gt;I$6</xm:f>
            <x14:dxf>
              <fill>
                <patternFill>
                  <bgColor theme="0" tint="-0.24994659260841701"/>
                </patternFill>
              </fill>
            </x14:dxf>
          </x14:cfRule>
          <x14:cfRule type="expression" priority="10" id="{2122F9C4-45E1-46F7-BE4E-A099E5A313AE}">
            <xm:f>Cover!$E$15=I$6</xm:f>
            <x14:dxf>
              <fill>
                <patternFill>
                  <bgColor theme="7" tint="0.59996337778862885"/>
                </patternFill>
              </fill>
            </x14:dxf>
          </x14:cfRule>
          <xm:sqref>I22:M24</xm:sqref>
        </x14:conditionalFormatting>
        <x14:conditionalFormatting xmlns:xm="http://schemas.microsoft.com/office/excel/2006/main">
          <x14:cfRule type="expression" priority="31" id="{30C13A83-0FAA-43C2-9D87-C2E4D6BF016A}">
            <xm:f>Cover!$E$15&lt;&gt;I$6</xm:f>
            <x14:dxf>
              <fill>
                <patternFill>
                  <bgColor theme="0" tint="-0.24994659260841701"/>
                </patternFill>
              </fill>
            </x14:dxf>
          </x14:cfRule>
          <x14:cfRule type="expression" priority="32" id="{405A98A0-58C8-4491-85D6-C06AFD638865}">
            <xm:f>Cover!$E$15=I$6</xm:f>
            <x14:dxf>
              <fill>
                <patternFill>
                  <bgColor theme="7" tint="0.59996337778862885"/>
                </patternFill>
              </fill>
            </x14:dxf>
          </x14:cfRule>
          <xm:sqref>I31:M31</xm:sqref>
        </x14:conditionalFormatting>
        <x14:conditionalFormatting xmlns:xm="http://schemas.microsoft.com/office/excel/2006/main">
          <x14:cfRule type="expression" priority="29" id="{478FD792-8FD4-4806-9065-A4A94B12EFB3}">
            <xm:f>Cover!$E$15&lt;&gt;I$6</xm:f>
            <x14:dxf>
              <fill>
                <patternFill>
                  <bgColor theme="0" tint="-0.24994659260841701"/>
                </patternFill>
              </fill>
            </x14:dxf>
          </x14:cfRule>
          <x14:cfRule type="expression" priority="30" id="{E61001A1-C42A-473C-B41F-7ED1D4E70DBC}">
            <xm:f>Cover!$E$15=I$6</xm:f>
            <x14:dxf>
              <fill>
                <patternFill>
                  <bgColor theme="7" tint="0.59996337778862885"/>
                </patternFill>
              </fill>
            </x14:dxf>
          </x14:cfRule>
          <xm:sqref>I33:M38</xm:sqref>
        </x14:conditionalFormatting>
        <x14:conditionalFormatting xmlns:xm="http://schemas.microsoft.com/office/excel/2006/main">
          <x14:cfRule type="expression" priority="7" id="{6A84267A-1A03-4958-93EA-917C322B5973}">
            <xm:f>Cover!$E$15&lt;&gt;I$6</xm:f>
            <x14:dxf>
              <fill>
                <patternFill>
                  <bgColor theme="0" tint="-0.24994659260841701"/>
                </patternFill>
              </fill>
            </x14:dxf>
          </x14:cfRule>
          <x14:cfRule type="expression" priority="8" id="{0F0AEC6D-07E1-44B3-812F-2695E04C6C27}">
            <xm:f>Cover!$E$15=I$6</xm:f>
            <x14:dxf>
              <fill>
                <patternFill>
                  <bgColor theme="7" tint="0.59996337778862885"/>
                </patternFill>
              </fill>
            </x14:dxf>
          </x14:cfRule>
          <xm:sqref>I41:M48</xm:sqref>
        </x14:conditionalFormatting>
        <x14:conditionalFormatting xmlns:xm="http://schemas.microsoft.com/office/excel/2006/main">
          <x14:cfRule type="expression" priority="25" id="{1BE2BECD-8741-4A3F-9A76-02C7317FB2F2}">
            <xm:f>Cover!$E$15&lt;&gt;I$6</xm:f>
            <x14:dxf>
              <fill>
                <patternFill>
                  <bgColor theme="0" tint="-0.24994659260841701"/>
                </patternFill>
              </fill>
            </x14:dxf>
          </x14:cfRule>
          <x14:cfRule type="expression" priority="26" id="{C4465822-638D-460A-98AE-C0CD155D6169}">
            <xm:f>Cover!$E$15=I$6</xm:f>
            <x14:dxf>
              <fill>
                <patternFill>
                  <bgColor theme="7" tint="0.59996337778862885"/>
                </patternFill>
              </fill>
            </x14:dxf>
          </x14:cfRule>
          <xm:sqref>I53:M53</xm:sqref>
        </x14:conditionalFormatting>
        <x14:conditionalFormatting xmlns:xm="http://schemas.microsoft.com/office/excel/2006/main">
          <x14:cfRule type="expression" priority="23" id="{E612404E-C626-481D-970B-FFF21FB2951C}">
            <xm:f>Cover!$E$15&lt;&gt;I$6</xm:f>
            <x14:dxf>
              <fill>
                <patternFill>
                  <bgColor theme="0" tint="-0.24994659260841701"/>
                </patternFill>
              </fill>
            </x14:dxf>
          </x14:cfRule>
          <x14:cfRule type="expression" priority="24" id="{6D8B70AA-6351-4FCB-BD01-767360AD142B}">
            <xm:f>Cover!$E$15=I$6</xm:f>
            <x14:dxf>
              <fill>
                <patternFill>
                  <bgColor theme="7" tint="0.59996337778862885"/>
                </patternFill>
              </fill>
            </x14:dxf>
          </x14:cfRule>
          <xm:sqref>I55:M60</xm:sqref>
        </x14:conditionalFormatting>
        <x14:conditionalFormatting xmlns:xm="http://schemas.microsoft.com/office/excel/2006/main">
          <x14:cfRule type="expression" priority="39" id="{17007602-80B0-46C4-B91C-9BE072273368}">
            <xm:f>Cover!$E$15&lt;&gt;I$6</xm:f>
            <x14:dxf>
              <fill>
                <patternFill>
                  <bgColor theme="0" tint="-0.24994659260841701"/>
                </patternFill>
              </fill>
            </x14:dxf>
          </x14:cfRule>
          <x14:cfRule type="expression" priority="40" id="{7DDAA323-B47B-4B47-8BAF-4EFAE8BAFFEE}">
            <xm:f>Cover!$E$15=I$6</xm:f>
            <x14:dxf>
              <fill>
                <patternFill>
                  <bgColor theme="7" tint="0.59996337778862885"/>
                </patternFill>
              </fill>
            </x14:dxf>
          </x14:cfRule>
          <xm:sqref>I63:M70</xm:sqref>
        </x14:conditionalFormatting>
        <x14:conditionalFormatting xmlns:xm="http://schemas.microsoft.com/office/excel/2006/main">
          <x14:cfRule type="expression" priority="19" id="{8B48E741-A2DD-47C9-ADF6-95C3CB7AF43A}">
            <xm:f>Cover!$E$15&lt;&gt;I$6</xm:f>
            <x14:dxf>
              <fill>
                <patternFill>
                  <bgColor theme="0" tint="-0.24994659260841701"/>
                </patternFill>
              </fill>
            </x14:dxf>
          </x14:cfRule>
          <x14:cfRule type="expression" priority="20" id="{2319822E-80CA-4AB7-A895-8069B31AF8C1}">
            <xm:f>Cover!$E$15=I$6</xm:f>
            <x14:dxf>
              <fill>
                <patternFill>
                  <bgColor theme="7" tint="0.59996337778862885"/>
                </patternFill>
              </fill>
            </x14:dxf>
          </x14:cfRule>
          <xm:sqref>I77:M80</xm:sqref>
        </x14:conditionalFormatting>
        <x14:conditionalFormatting xmlns:xm="http://schemas.microsoft.com/office/excel/2006/main">
          <x14:cfRule type="expression" priority="5" id="{59BCA219-CFA4-4778-9460-24B0E6A7016E}">
            <xm:f>Cover!$E$15&lt;&gt;I$6</xm:f>
            <x14:dxf>
              <fill>
                <patternFill>
                  <bgColor theme="0" tint="-0.24994659260841701"/>
                </patternFill>
              </fill>
            </x14:dxf>
          </x14:cfRule>
          <x14:cfRule type="expression" priority="6" id="{40F954CA-F975-4950-B1ED-29912091A023}">
            <xm:f>Cover!$E$15=I$6</xm:f>
            <x14:dxf>
              <fill>
                <patternFill>
                  <bgColor theme="7" tint="0.59996337778862885"/>
                </patternFill>
              </fill>
            </x14:dxf>
          </x14:cfRule>
          <xm:sqref>I82:M85</xm:sqref>
        </x14:conditionalFormatting>
        <x14:conditionalFormatting xmlns:xm="http://schemas.microsoft.com/office/excel/2006/main">
          <x14:cfRule type="expression" priority="3" id="{F66D2361-9C03-4157-90A8-D39F6FE6BC17}">
            <xm:f>Cover!$E$15&lt;&gt;I$6</xm:f>
            <x14:dxf>
              <fill>
                <patternFill>
                  <bgColor theme="0" tint="-0.24994659260841701"/>
                </patternFill>
              </fill>
            </x14:dxf>
          </x14:cfRule>
          <x14:cfRule type="expression" priority="4" id="{46B4E409-B565-4404-9456-39709D7E6AA6}">
            <xm:f>Cover!$E$15=I$6</xm:f>
            <x14:dxf>
              <fill>
                <patternFill>
                  <bgColor theme="7" tint="0.59996337778862885"/>
                </patternFill>
              </fill>
            </x14:dxf>
          </x14:cfRule>
          <xm:sqref>I87:M89</xm:sqref>
        </x14:conditionalFormatting>
        <x14:conditionalFormatting xmlns:xm="http://schemas.microsoft.com/office/excel/2006/main">
          <x14:cfRule type="expression" priority="1" id="{8E719D6E-DE30-48D3-B7FC-0AA5AB29B79B}">
            <xm:f>Cover!$E$15&lt;&gt;I$6</xm:f>
            <x14:dxf>
              <fill>
                <patternFill>
                  <bgColor theme="0" tint="-0.24994659260841701"/>
                </patternFill>
              </fill>
            </x14:dxf>
          </x14:cfRule>
          <x14:cfRule type="expression" priority="2" id="{470C5FAB-C550-42BB-9FF6-94A1197B72EE}">
            <xm:f>Cover!$E$15=I$6</xm:f>
            <x14:dxf>
              <fill>
                <patternFill>
                  <bgColor theme="7" tint="0.59996337778862885"/>
                </patternFill>
              </fill>
            </x14:dxf>
          </x14:cfRule>
          <xm:sqref>I91:M93</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56C3-4670-4D2D-9E86-C8EC88409451}">
  <sheetPr codeName="Sheet76">
    <tabColor rgb="FF000000"/>
    <pageSetUpPr autoPageBreaks="0"/>
  </sheetPr>
  <dimension ref="A1:AX104"/>
  <sheetViews>
    <sheetView zoomScale="40" zoomScaleNormal="40" workbookViewId="0">
      <pane ySplit="4" topLeftCell="A5" activePane="bottomLeft" state="frozen"/>
      <selection pane="bottomLeft" activeCell="I12" sqref="I12:I51"/>
      <selection activeCell="G59" sqref="G59"/>
    </sheetView>
  </sheetViews>
  <sheetFormatPr defaultColWidth="0" defaultRowHeight="13.5"/>
  <cols>
    <col min="1" max="1" width="14.42578125" style="11" customWidth="1"/>
    <col min="2" max="2" width="1.42578125" style="11" customWidth="1"/>
    <col min="3" max="3" width="16.5703125" style="11" bestFit="1" customWidth="1"/>
    <col min="4" max="4" width="19.5703125" style="11" customWidth="1"/>
    <col min="5" max="5" width="40.42578125" style="11" customWidth="1"/>
    <col min="6" max="6" width="35.42578125" style="11" customWidth="1"/>
    <col min="7" max="8" width="14.42578125" style="11" bestFit="1" customWidth="1"/>
    <col min="9" max="10" width="19.5703125" style="11" customWidth="1"/>
    <col min="11" max="11" width="1.42578125" style="11" customWidth="1"/>
    <col min="12" max="13" width="1" style="11" customWidth="1"/>
    <col min="14" max="15" width="2" style="11" customWidth="1"/>
    <col min="16" max="33" width="18.42578125" style="11" hidden="1" customWidth="1"/>
    <col min="34" max="40" width="14" style="11" hidden="1" customWidth="1"/>
    <col min="41" max="50" width="18.42578125" style="11" hidden="1" customWidth="1"/>
    <col min="51" max="16384" width="14" style="11" hidden="1"/>
  </cols>
  <sheetData>
    <row r="1" spans="1:14" s="2" customFormat="1" ht="25.15">
      <c r="A1" s="62" t="s">
        <v>1619</v>
      </c>
      <c r="B1" s="3"/>
      <c r="E1" s="4"/>
      <c r="F1" s="4"/>
      <c r="G1" s="4"/>
      <c r="H1" s="4"/>
      <c r="I1" s="4"/>
    </row>
    <row r="2" spans="1:14" s="2" customFormat="1" ht="25.15">
      <c r="A2" s="4" t="str">
        <f>Cover!$E$13</f>
        <v>Master</v>
      </c>
      <c r="B2" s="3"/>
    </row>
    <row r="3" spans="1:14" s="2" customFormat="1" ht="25.15">
      <c r="A3" s="4">
        <f>Cover!$E$15</f>
        <v>2026</v>
      </c>
      <c r="B3" s="4"/>
    </row>
    <row r="4" spans="1:14" s="5" customFormat="1" ht="25.5" thickBot="1">
      <c r="A4" s="1305" t="s">
        <v>3780</v>
      </c>
      <c r="B4" s="6"/>
    </row>
    <row r="5" spans="1:14" ht="15">
      <c r="A5" s="260"/>
      <c r="B5" s="261"/>
      <c r="C5" s="9"/>
      <c r="D5" s="9"/>
      <c r="E5" s="262"/>
      <c r="F5" s="262"/>
      <c r="G5" s="262"/>
      <c r="H5" s="262"/>
      <c r="I5" s="262"/>
      <c r="J5" s="262"/>
      <c r="K5" s="262"/>
      <c r="L5" s="262"/>
      <c r="M5" s="262"/>
    </row>
    <row r="6" spans="1:14" s="27" customFormat="1" ht="17.649999999999999">
      <c r="B6" s="28" t="s">
        <v>3781</v>
      </c>
    </row>
    <row r="7" spans="1:14" s="12" customFormat="1">
      <c r="K7" s="7"/>
      <c r="L7" s="7"/>
      <c r="M7" s="7"/>
      <c r="N7" s="7"/>
    </row>
    <row r="8" spans="1:14" s="61" customFormat="1" ht="15">
      <c r="A8" s="264"/>
      <c r="B8" s="265"/>
      <c r="C8" s="36" t="s">
        <v>1878</v>
      </c>
      <c r="D8" s="36" t="s">
        <v>1879</v>
      </c>
      <c r="E8" s="11"/>
      <c r="F8" s="11"/>
      <c r="G8" s="11"/>
      <c r="H8" s="11"/>
      <c r="I8" s="11"/>
      <c r="J8" s="266"/>
      <c r="K8" s="266"/>
      <c r="L8" s="266"/>
      <c r="M8" s="266"/>
      <c r="N8" s="38"/>
    </row>
    <row r="9" spans="1:14" ht="61.9">
      <c r="E9" s="272" t="s">
        <v>3782</v>
      </c>
      <c r="F9" s="272" t="s">
        <v>3783</v>
      </c>
      <c r="G9" s="272" t="s">
        <v>3784</v>
      </c>
      <c r="H9" s="272" t="s">
        <v>3785</v>
      </c>
      <c r="I9" s="272" t="s">
        <v>3786</v>
      </c>
      <c r="J9" s="272" t="s">
        <v>3787</v>
      </c>
    </row>
    <row r="10" spans="1:14" s="27" customFormat="1" ht="17.649999999999999">
      <c r="B10" s="28" t="s">
        <v>3788</v>
      </c>
    </row>
    <row r="12" spans="1:14" ht="15">
      <c r="A12" s="260"/>
      <c r="B12" s="261"/>
      <c r="C12" s="20" t="s">
        <v>1953</v>
      </c>
      <c r="D12" s="20" t="s">
        <v>3748</v>
      </c>
      <c r="E12" s="267"/>
      <c r="F12" s="267"/>
      <c r="G12" s="1268"/>
      <c r="H12" s="267"/>
      <c r="I12" s="267"/>
      <c r="J12" s="267"/>
      <c r="N12" s="260" t="s">
        <v>1</v>
      </c>
    </row>
    <row r="13" spans="1:14" ht="15">
      <c r="A13" s="260"/>
      <c r="B13" s="261"/>
      <c r="C13" s="20" t="s">
        <v>1953</v>
      </c>
      <c r="D13" s="20" t="s">
        <v>3748</v>
      </c>
      <c r="E13" s="267"/>
      <c r="F13" s="267"/>
      <c r="G13" s="1268"/>
      <c r="H13" s="267"/>
      <c r="I13" s="267"/>
      <c r="J13" s="267"/>
      <c r="N13" s="260" t="s">
        <v>1</v>
      </c>
    </row>
    <row r="14" spans="1:14" s="268" customFormat="1">
      <c r="C14" s="20" t="s">
        <v>1953</v>
      </c>
      <c r="D14" s="20" t="s">
        <v>3748</v>
      </c>
      <c r="E14" s="267"/>
      <c r="F14" s="267"/>
      <c r="G14" s="1268"/>
      <c r="H14" s="267"/>
      <c r="I14" s="267"/>
      <c r="J14" s="267"/>
      <c r="K14" s="11"/>
      <c r="L14" s="11"/>
      <c r="M14" s="11"/>
      <c r="N14" s="270"/>
    </row>
    <row r="15" spans="1:14" s="268" customFormat="1">
      <c r="C15" s="20" t="s">
        <v>1953</v>
      </c>
      <c r="D15" s="20" t="s">
        <v>3748</v>
      </c>
      <c r="E15" s="267"/>
      <c r="F15" s="267"/>
      <c r="G15" s="267"/>
      <c r="H15" s="267"/>
      <c r="I15" s="267"/>
      <c r="J15" s="267"/>
      <c r="K15" s="269"/>
      <c r="L15" s="269"/>
      <c r="M15" s="269"/>
      <c r="N15" s="270"/>
    </row>
    <row r="16" spans="1:14" s="268" customFormat="1">
      <c r="C16" s="20" t="s">
        <v>1953</v>
      </c>
      <c r="D16" s="20" t="s">
        <v>3748</v>
      </c>
      <c r="E16" s="267"/>
      <c r="F16" s="267"/>
      <c r="G16" s="267"/>
      <c r="H16" s="267"/>
      <c r="I16" s="267"/>
      <c r="J16" s="267"/>
      <c r="K16" s="269"/>
      <c r="L16" s="269"/>
      <c r="M16" s="269"/>
      <c r="N16" s="270"/>
    </row>
    <row r="17" spans="3:10" s="268" customFormat="1">
      <c r="C17" s="20" t="s">
        <v>1953</v>
      </c>
      <c r="D17" s="20" t="s">
        <v>3748</v>
      </c>
      <c r="E17" s="267"/>
      <c r="F17" s="267"/>
      <c r="G17" s="267"/>
      <c r="H17" s="267"/>
      <c r="I17" s="267"/>
      <c r="J17" s="267"/>
    </row>
    <row r="18" spans="3:10" s="268" customFormat="1">
      <c r="C18" s="20" t="s">
        <v>1953</v>
      </c>
      <c r="D18" s="20" t="s">
        <v>3748</v>
      </c>
      <c r="E18" s="267"/>
      <c r="F18" s="267"/>
      <c r="G18" s="267"/>
      <c r="H18" s="267"/>
      <c r="I18" s="267"/>
      <c r="J18" s="267"/>
    </row>
    <row r="19" spans="3:10" s="268" customFormat="1">
      <c r="C19" s="20" t="s">
        <v>1953</v>
      </c>
      <c r="D19" s="20" t="s">
        <v>3748</v>
      </c>
      <c r="E19" s="267"/>
      <c r="F19" s="267"/>
      <c r="G19" s="267"/>
      <c r="H19" s="267"/>
      <c r="I19" s="267"/>
      <c r="J19" s="267"/>
    </row>
    <row r="20" spans="3:10" s="268" customFormat="1">
      <c r="C20" s="20" t="s">
        <v>1953</v>
      </c>
      <c r="D20" s="20" t="s">
        <v>3748</v>
      </c>
      <c r="E20" s="267"/>
      <c r="F20" s="267"/>
      <c r="G20" s="267"/>
      <c r="H20" s="267"/>
      <c r="I20" s="267"/>
      <c r="J20" s="267"/>
    </row>
    <row r="21" spans="3:10" s="268" customFormat="1">
      <c r="C21" s="20" t="s">
        <v>1953</v>
      </c>
      <c r="D21" s="20" t="s">
        <v>3748</v>
      </c>
      <c r="E21" s="267"/>
      <c r="F21" s="267"/>
      <c r="G21" s="267"/>
      <c r="H21" s="267"/>
      <c r="I21" s="267"/>
      <c r="J21" s="267"/>
    </row>
    <row r="22" spans="3:10" s="268" customFormat="1">
      <c r="C22" s="20" t="s">
        <v>1953</v>
      </c>
      <c r="D22" s="20" t="s">
        <v>3748</v>
      </c>
      <c r="E22" s="267"/>
      <c r="F22" s="267"/>
      <c r="G22" s="267"/>
      <c r="H22" s="267"/>
      <c r="I22" s="267"/>
      <c r="J22" s="267"/>
    </row>
    <row r="23" spans="3:10" s="268" customFormat="1">
      <c r="C23" s="20" t="s">
        <v>1953</v>
      </c>
      <c r="D23" s="20" t="s">
        <v>3748</v>
      </c>
      <c r="E23" s="267"/>
      <c r="F23" s="267"/>
      <c r="G23" s="267"/>
      <c r="H23" s="267"/>
      <c r="I23" s="267"/>
      <c r="J23" s="267"/>
    </row>
    <row r="24" spans="3:10" s="268" customFormat="1">
      <c r="C24" s="20" t="s">
        <v>1953</v>
      </c>
      <c r="D24" s="20" t="s">
        <v>3748</v>
      </c>
      <c r="E24" s="267"/>
      <c r="F24" s="267"/>
      <c r="G24" s="267"/>
      <c r="H24" s="267"/>
      <c r="I24" s="267"/>
      <c r="J24" s="267"/>
    </row>
    <row r="25" spans="3:10" s="268" customFormat="1">
      <c r="C25" s="20" t="s">
        <v>1953</v>
      </c>
      <c r="D25" s="20" t="s">
        <v>3748</v>
      </c>
      <c r="E25" s="267"/>
      <c r="F25" s="267"/>
      <c r="G25" s="267"/>
      <c r="H25" s="267"/>
      <c r="I25" s="267"/>
      <c r="J25" s="267"/>
    </row>
    <row r="26" spans="3:10" s="268" customFormat="1">
      <c r="C26" s="20" t="s">
        <v>1953</v>
      </c>
      <c r="D26" s="20" t="s">
        <v>3748</v>
      </c>
      <c r="E26" s="267"/>
      <c r="F26" s="267"/>
      <c r="G26" s="267"/>
      <c r="H26" s="267"/>
      <c r="I26" s="267"/>
      <c r="J26" s="267"/>
    </row>
    <row r="27" spans="3:10" s="268" customFormat="1">
      <c r="C27" s="20" t="s">
        <v>1953</v>
      </c>
      <c r="D27" s="20" t="s">
        <v>3748</v>
      </c>
      <c r="E27" s="267"/>
      <c r="F27" s="267"/>
      <c r="G27" s="267"/>
      <c r="H27" s="267"/>
      <c r="I27" s="267"/>
      <c r="J27" s="267"/>
    </row>
    <row r="28" spans="3:10" s="268" customFormat="1">
      <c r="C28" s="20" t="s">
        <v>1953</v>
      </c>
      <c r="D28" s="20" t="s">
        <v>3748</v>
      </c>
      <c r="E28" s="267"/>
      <c r="F28" s="267"/>
      <c r="G28" s="267"/>
      <c r="H28" s="267"/>
      <c r="I28" s="267"/>
      <c r="J28" s="267"/>
    </row>
    <row r="29" spans="3:10" s="268" customFormat="1">
      <c r="C29" s="20" t="s">
        <v>1953</v>
      </c>
      <c r="D29" s="20" t="s">
        <v>3748</v>
      </c>
      <c r="E29" s="267"/>
      <c r="F29" s="267"/>
      <c r="G29" s="267"/>
      <c r="H29" s="267"/>
      <c r="I29" s="267"/>
      <c r="J29" s="267"/>
    </row>
    <row r="30" spans="3:10" s="268" customFormat="1">
      <c r="C30" s="20" t="s">
        <v>1953</v>
      </c>
      <c r="D30" s="20" t="s">
        <v>3748</v>
      </c>
      <c r="E30" s="267"/>
      <c r="F30" s="267"/>
      <c r="G30" s="267"/>
      <c r="H30" s="267"/>
      <c r="I30" s="267"/>
      <c r="J30" s="267"/>
    </row>
    <row r="31" spans="3:10" s="268" customFormat="1">
      <c r="C31" s="20" t="s">
        <v>1953</v>
      </c>
      <c r="D31" s="20" t="s">
        <v>3748</v>
      </c>
      <c r="E31" s="267"/>
      <c r="F31" s="267"/>
      <c r="G31" s="267"/>
      <c r="H31" s="267"/>
      <c r="I31" s="267"/>
      <c r="J31" s="267"/>
    </row>
    <row r="32" spans="3:10" s="268" customFormat="1">
      <c r="C32" s="20" t="s">
        <v>1953</v>
      </c>
      <c r="D32" s="20" t="s">
        <v>3748</v>
      </c>
      <c r="E32" s="267"/>
      <c r="F32" s="267"/>
      <c r="G32" s="267"/>
      <c r="H32" s="267"/>
      <c r="I32" s="267"/>
      <c r="J32" s="267"/>
    </row>
    <row r="33" spans="3:10" s="268" customFormat="1">
      <c r="C33" s="20" t="s">
        <v>1953</v>
      </c>
      <c r="D33" s="20" t="s">
        <v>3748</v>
      </c>
      <c r="E33" s="267"/>
      <c r="F33" s="267"/>
      <c r="G33" s="267"/>
      <c r="H33" s="267"/>
      <c r="I33" s="267"/>
      <c r="J33" s="267"/>
    </row>
    <row r="34" spans="3:10" s="268" customFormat="1">
      <c r="C34" s="20" t="s">
        <v>1953</v>
      </c>
      <c r="D34" s="20" t="s">
        <v>3748</v>
      </c>
      <c r="E34" s="267"/>
      <c r="F34" s="267"/>
      <c r="G34" s="267"/>
      <c r="H34" s="267"/>
      <c r="I34" s="267"/>
      <c r="J34" s="267"/>
    </row>
    <row r="35" spans="3:10" s="268" customFormat="1">
      <c r="C35" s="20" t="s">
        <v>1953</v>
      </c>
      <c r="D35" s="20" t="s">
        <v>3748</v>
      </c>
      <c r="E35" s="267"/>
      <c r="F35" s="267"/>
      <c r="G35" s="267"/>
      <c r="H35" s="267"/>
      <c r="I35" s="267"/>
      <c r="J35" s="267"/>
    </row>
    <row r="36" spans="3:10" s="268" customFormat="1">
      <c r="C36" s="20" t="s">
        <v>1953</v>
      </c>
      <c r="D36" s="20" t="s">
        <v>3748</v>
      </c>
      <c r="E36" s="267"/>
      <c r="F36" s="267"/>
      <c r="G36" s="267"/>
      <c r="H36" s="267"/>
      <c r="I36" s="267"/>
      <c r="J36" s="267"/>
    </row>
    <row r="37" spans="3:10" s="268" customFormat="1">
      <c r="C37" s="20" t="s">
        <v>1953</v>
      </c>
      <c r="D37" s="20" t="s">
        <v>3748</v>
      </c>
      <c r="E37" s="267"/>
      <c r="F37" s="267"/>
      <c r="G37" s="267"/>
      <c r="H37" s="267"/>
      <c r="I37" s="267"/>
      <c r="J37" s="267"/>
    </row>
    <row r="38" spans="3:10" s="268" customFormat="1">
      <c r="C38" s="20" t="s">
        <v>1953</v>
      </c>
      <c r="D38" s="20" t="s">
        <v>3748</v>
      </c>
      <c r="E38" s="267"/>
      <c r="F38" s="267"/>
      <c r="G38" s="267"/>
      <c r="H38" s="267"/>
      <c r="I38" s="267"/>
      <c r="J38" s="267"/>
    </row>
    <row r="39" spans="3:10" s="268" customFormat="1">
      <c r="C39" s="20" t="s">
        <v>1953</v>
      </c>
      <c r="D39" s="20" t="s">
        <v>3748</v>
      </c>
      <c r="E39" s="267"/>
      <c r="F39" s="267"/>
      <c r="G39" s="267"/>
      <c r="H39" s="267"/>
      <c r="I39" s="267"/>
      <c r="J39" s="267"/>
    </row>
    <row r="40" spans="3:10" s="268" customFormat="1">
      <c r="C40" s="20" t="s">
        <v>1953</v>
      </c>
      <c r="D40" s="20" t="s">
        <v>3748</v>
      </c>
      <c r="E40" s="267"/>
      <c r="F40" s="267"/>
      <c r="G40" s="267"/>
      <c r="H40" s="267"/>
      <c r="I40" s="267"/>
      <c r="J40" s="267"/>
    </row>
    <row r="41" spans="3:10" s="268" customFormat="1">
      <c r="C41" s="20" t="s">
        <v>1953</v>
      </c>
      <c r="D41" s="20" t="s">
        <v>3748</v>
      </c>
      <c r="E41" s="267"/>
      <c r="F41" s="267"/>
      <c r="G41" s="267"/>
      <c r="H41" s="267"/>
      <c r="I41" s="267"/>
      <c r="J41" s="267"/>
    </row>
    <row r="42" spans="3:10" s="268" customFormat="1">
      <c r="C42" s="20" t="s">
        <v>1953</v>
      </c>
      <c r="D42" s="20" t="s">
        <v>3748</v>
      </c>
      <c r="E42" s="267"/>
      <c r="F42" s="267"/>
      <c r="G42" s="267"/>
      <c r="H42" s="267"/>
      <c r="I42" s="267"/>
      <c r="J42" s="267"/>
    </row>
    <row r="43" spans="3:10" s="268" customFormat="1" ht="13.5" customHeight="1">
      <c r="C43" s="20" t="s">
        <v>1953</v>
      </c>
      <c r="D43" s="20" t="s">
        <v>3748</v>
      </c>
      <c r="E43" s="267"/>
      <c r="F43" s="267"/>
      <c r="G43" s="267"/>
      <c r="H43" s="267"/>
      <c r="I43" s="267"/>
      <c r="J43" s="267"/>
    </row>
    <row r="44" spans="3:10" s="268" customFormat="1">
      <c r="C44" s="20" t="s">
        <v>1953</v>
      </c>
      <c r="D44" s="20" t="s">
        <v>3748</v>
      </c>
      <c r="E44" s="267"/>
      <c r="F44" s="267"/>
      <c r="G44" s="267"/>
      <c r="H44" s="267"/>
      <c r="I44" s="267"/>
      <c r="J44" s="267"/>
    </row>
    <row r="45" spans="3:10" s="268" customFormat="1">
      <c r="C45" s="20" t="s">
        <v>1953</v>
      </c>
      <c r="D45" s="20" t="s">
        <v>3748</v>
      </c>
      <c r="E45" s="267"/>
      <c r="F45" s="267"/>
      <c r="G45" s="267"/>
      <c r="H45" s="267"/>
      <c r="I45" s="267"/>
      <c r="J45" s="267"/>
    </row>
    <row r="46" spans="3:10" s="268" customFormat="1">
      <c r="C46" s="20" t="s">
        <v>1953</v>
      </c>
      <c r="D46" s="20" t="s">
        <v>3748</v>
      </c>
      <c r="E46" s="267"/>
      <c r="F46" s="267"/>
      <c r="G46" s="267"/>
      <c r="H46" s="267"/>
      <c r="I46" s="267"/>
      <c r="J46" s="267"/>
    </row>
    <row r="47" spans="3:10" s="268" customFormat="1">
      <c r="C47" s="20" t="s">
        <v>1953</v>
      </c>
      <c r="D47" s="20" t="s">
        <v>3748</v>
      </c>
      <c r="E47" s="267"/>
      <c r="F47" s="267"/>
      <c r="G47" s="267"/>
      <c r="H47" s="267"/>
      <c r="I47" s="267"/>
      <c r="J47" s="267"/>
    </row>
    <row r="48" spans="3:10" s="268" customFormat="1">
      <c r="C48" s="20" t="s">
        <v>1953</v>
      </c>
      <c r="D48" s="20" t="s">
        <v>3748</v>
      </c>
      <c r="E48" s="267"/>
      <c r="F48" s="267"/>
      <c r="G48" s="267"/>
      <c r="H48" s="267"/>
      <c r="I48" s="267"/>
      <c r="J48" s="267"/>
    </row>
    <row r="49" spans="3:10" s="268" customFormat="1">
      <c r="C49" s="20" t="s">
        <v>1953</v>
      </c>
      <c r="D49" s="20" t="s">
        <v>3748</v>
      </c>
      <c r="E49" s="267"/>
      <c r="F49" s="267"/>
      <c r="G49" s="267"/>
      <c r="H49" s="267"/>
      <c r="I49" s="267"/>
      <c r="J49" s="267"/>
    </row>
    <row r="50" spans="3:10" s="268" customFormat="1">
      <c r="C50" s="20" t="s">
        <v>1953</v>
      </c>
      <c r="D50" s="20" t="s">
        <v>3748</v>
      </c>
      <c r="E50" s="267"/>
      <c r="F50" s="267"/>
      <c r="G50" s="267"/>
      <c r="H50" s="267"/>
      <c r="I50" s="267"/>
      <c r="J50" s="267"/>
    </row>
    <row r="51" spans="3:10" s="268" customFormat="1">
      <c r="C51" s="20" t="s">
        <v>1953</v>
      </c>
      <c r="D51" s="20" t="s">
        <v>3748</v>
      </c>
      <c r="E51" s="267"/>
      <c r="F51" s="267"/>
      <c r="G51" s="267"/>
      <c r="H51" s="267"/>
      <c r="I51" s="267"/>
      <c r="J51" s="267"/>
    </row>
    <row r="100" spans="5:6">
      <c r="E100" s="20" t="s">
        <v>3749</v>
      </c>
      <c r="F100" s="20" t="s">
        <v>3789</v>
      </c>
    </row>
    <row r="101" spans="5:6">
      <c r="E101" s="11" t="s">
        <v>1948</v>
      </c>
      <c r="F101" s="20" t="s">
        <v>3790</v>
      </c>
    </row>
    <row r="102" spans="5:6">
      <c r="F102" s="20" t="s">
        <v>3791</v>
      </c>
    </row>
    <row r="103" spans="5:6">
      <c r="F103" s="11" t="s">
        <v>3792</v>
      </c>
    </row>
    <row r="104" spans="5:6">
      <c r="F104" s="11" t="s">
        <v>3793</v>
      </c>
    </row>
  </sheetData>
  <dataValidations count="2">
    <dataValidation type="list" allowBlank="1" showInputMessage="1" showErrorMessage="1" sqref="E12:E51" xr:uid="{D0B7CEA5-7EB4-4AC2-B2B3-DEECB5035DF7}">
      <formula1>"Planned, Unplanned "</formula1>
    </dataValidation>
    <dataValidation type="list" allowBlank="1" showInputMessage="1" showErrorMessage="1" sqref="F12:F51" xr:uid="{291385E8-F86A-4450-B1D2-DD5E2FC81796}">
      <formula1>$F$100:$F$104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A291-5B17-4DDF-A1B4-980711C56C91}">
  <sheetPr codeName="Sheet77">
    <tabColor rgb="FF000000"/>
    <pageSetUpPr autoPageBreaks="0"/>
  </sheetPr>
  <dimension ref="A1:AY76"/>
  <sheetViews>
    <sheetView zoomScale="55" zoomScaleNormal="55" workbookViewId="0">
      <pane ySplit="8" topLeftCell="A9" activePane="bottomLeft" state="frozen"/>
      <selection pane="bottomLeft" activeCell="N16" sqref="N16"/>
      <selection activeCell="G59" sqref="G59"/>
    </sheetView>
  </sheetViews>
  <sheetFormatPr defaultColWidth="0" defaultRowHeight="13.5"/>
  <cols>
    <col min="1" max="1" width="14.42578125" style="11" customWidth="1"/>
    <col min="2" max="3" width="1.42578125" style="11" customWidth="1"/>
    <col min="4" max="4" width="26.42578125" style="11" bestFit="1" customWidth="1"/>
    <col min="5" max="5" width="20.5703125" style="11" bestFit="1" customWidth="1"/>
    <col min="6" max="6" width="16.42578125" style="11" customWidth="1"/>
    <col min="7" max="7" width="12" style="11" bestFit="1" customWidth="1"/>
    <col min="8" max="8" width="18.42578125" style="11" bestFit="1" customWidth="1"/>
    <col min="9" max="9" width="26.42578125" style="11" bestFit="1" customWidth="1"/>
    <col min="10" max="10" width="18" style="11" customWidth="1"/>
    <col min="11" max="11" width="26.42578125" style="11" customWidth="1"/>
    <col min="12" max="12" width="21.42578125" style="744" bestFit="1" customWidth="1"/>
    <col min="13" max="13" width="23.140625" style="11" customWidth="1"/>
    <col min="14" max="14" width="16.85546875" style="11" customWidth="1"/>
    <col min="15" max="16" width="1" style="11" customWidth="1"/>
    <col min="17" max="18" width="2.42578125" style="11" customWidth="1"/>
    <col min="19" max="36" width="19.42578125" style="11" hidden="1" customWidth="1"/>
    <col min="37" max="43" width="14.42578125" style="11" hidden="1" customWidth="1"/>
    <col min="44" max="51" width="19.42578125" style="11" hidden="1" customWidth="1"/>
    <col min="52" max="16384" width="14.42578125" style="11" hidden="1"/>
  </cols>
  <sheetData>
    <row r="1" spans="1:17" s="2" customFormat="1" ht="25.15">
      <c r="A1" s="62" t="s">
        <v>1619</v>
      </c>
      <c r="B1" s="3"/>
      <c r="F1" s="4"/>
      <c r="G1" s="4"/>
      <c r="H1" s="4"/>
      <c r="I1" s="4"/>
      <c r="J1" s="4"/>
      <c r="K1" s="4"/>
      <c r="L1" s="756"/>
    </row>
    <row r="2" spans="1:17" s="2" customFormat="1" ht="25.15">
      <c r="A2" s="4" t="str">
        <f>Cover!$E$13</f>
        <v>Master</v>
      </c>
      <c r="B2" s="3"/>
      <c r="L2" s="757"/>
    </row>
    <row r="3" spans="1:17" s="2" customFormat="1" ht="25.15">
      <c r="A3" s="4">
        <f>Cover!$E$15</f>
        <v>2026</v>
      </c>
      <c r="B3" s="4"/>
      <c r="C3" s="4"/>
      <c r="L3" s="757"/>
    </row>
    <row r="4" spans="1:17" s="5" customFormat="1" ht="25.5" thickBot="1">
      <c r="A4" s="1305" t="s">
        <v>3794</v>
      </c>
      <c r="B4" s="6"/>
      <c r="L4" s="758"/>
    </row>
    <row r="5" spans="1:17" ht="15">
      <c r="A5" s="7"/>
      <c r="B5" s="8"/>
      <c r="C5" s="8"/>
      <c r="D5" s="9"/>
      <c r="E5" s="9"/>
      <c r="F5" s="10"/>
      <c r="G5" s="10"/>
      <c r="H5" s="10"/>
      <c r="I5" s="10"/>
      <c r="J5" s="10"/>
      <c r="K5" s="10"/>
      <c r="L5" s="10"/>
      <c r="M5" s="10"/>
      <c r="N5" s="10"/>
      <c r="O5" s="10"/>
      <c r="P5" s="10"/>
    </row>
    <row r="6" spans="1:17" s="27" customFormat="1" ht="22.5">
      <c r="B6" s="801" t="s">
        <v>3795</v>
      </c>
      <c r="L6" s="745"/>
    </row>
    <row r="7" spans="1:17" s="12" customFormat="1">
      <c r="L7" s="10"/>
      <c r="M7" s="7"/>
      <c r="N7" s="7"/>
      <c r="O7" s="7"/>
      <c r="P7" s="7"/>
      <c r="Q7" s="22"/>
    </row>
    <row r="8" spans="1:17" s="61" customFormat="1" ht="58.5" customHeight="1">
      <c r="A8" s="21"/>
      <c r="B8" s="57"/>
      <c r="C8" s="57"/>
      <c r="D8" s="36" t="s">
        <v>1878</v>
      </c>
      <c r="E8" s="36" t="s">
        <v>1879</v>
      </c>
      <c r="F8" s="298" t="s">
        <v>3289</v>
      </c>
      <c r="G8" s="298" t="s">
        <v>3796</v>
      </c>
      <c r="H8" s="298" t="s">
        <v>3797</v>
      </c>
      <c r="I8" s="298" t="s">
        <v>301</v>
      </c>
      <c r="J8" s="298" t="s">
        <v>3798</v>
      </c>
      <c r="K8" s="298" t="s">
        <v>3799</v>
      </c>
      <c r="L8" s="876" t="s">
        <v>3800</v>
      </c>
      <c r="M8" s="1346" t="s">
        <v>3801</v>
      </c>
      <c r="N8" s="298" t="s">
        <v>3802</v>
      </c>
      <c r="O8" s="37"/>
      <c r="P8" s="37"/>
      <c r="Q8" s="38"/>
    </row>
    <row r="10" spans="1:17" s="27" customFormat="1" ht="17.649999999999999">
      <c r="B10" s="28" t="s">
        <v>3803</v>
      </c>
      <c r="L10" s="745"/>
    </row>
    <row r="12" spans="1:17" ht="14.25" customHeight="1">
      <c r="A12" s="7"/>
      <c r="B12" s="8"/>
      <c r="C12" s="8"/>
      <c r="D12" s="20" t="s">
        <v>300</v>
      </c>
      <c r="E12" s="20" t="s">
        <v>106</v>
      </c>
      <c r="F12" s="88"/>
      <c r="G12" s="88"/>
      <c r="H12" s="88"/>
      <c r="I12" s="88"/>
      <c r="J12" s="88"/>
      <c r="K12" s="88"/>
      <c r="L12" s="885"/>
      <c r="M12" s="88"/>
      <c r="N12" s="88"/>
      <c r="O12" s="21"/>
      <c r="P12" s="21"/>
      <c r="Q12" s="7" t="s">
        <v>1</v>
      </c>
    </row>
    <row r="13" spans="1:17" ht="14.25" customHeight="1">
      <c r="A13" s="7"/>
      <c r="B13" s="8"/>
      <c r="C13" s="8"/>
      <c r="D13" s="20" t="s">
        <v>300</v>
      </c>
      <c r="E13" s="20" t="s">
        <v>106</v>
      </c>
      <c r="F13" s="88"/>
      <c r="G13" s="88"/>
      <c r="H13" s="88"/>
      <c r="I13" s="88"/>
      <c r="J13" s="88"/>
      <c r="K13" s="88"/>
      <c r="L13" s="885"/>
      <c r="M13" s="88"/>
      <c r="N13" s="88"/>
      <c r="O13" s="21"/>
      <c r="P13" s="21"/>
      <c r="Q13" s="7" t="s">
        <v>1</v>
      </c>
    </row>
    <row r="14" spans="1:17" ht="14.25" customHeight="1">
      <c r="A14" s="7"/>
      <c r="B14" s="8"/>
      <c r="C14" s="8"/>
      <c r="D14" s="20" t="s">
        <v>300</v>
      </c>
      <c r="E14" s="20" t="s">
        <v>106</v>
      </c>
      <c r="F14" s="88"/>
      <c r="G14" s="88"/>
      <c r="H14" s="88"/>
      <c r="I14" s="88"/>
      <c r="J14" s="88"/>
      <c r="K14" s="88"/>
      <c r="L14" s="885"/>
      <c r="M14" s="88"/>
      <c r="N14" s="88"/>
      <c r="O14" s="21"/>
      <c r="P14" s="21"/>
      <c r="Q14" s="7" t="s">
        <v>1</v>
      </c>
    </row>
    <row r="15" spans="1:17" ht="14.25" customHeight="1">
      <c r="A15" s="7"/>
      <c r="B15" s="8"/>
      <c r="C15" s="8"/>
      <c r="D15" s="20" t="s">
        <v>300</v>
      </c>
      <c r="E15" s="20" t="s">
        <v>106</v>
      </c>
      <c r="F15" s="88"/>
      <c r="G15" s="88"/>
      <c r="H15" s="88"/>
      <c r="I15" s="88"/>
      <c r="J15" s="88"/>
      <c r="K15" s="88"/>
      <c r="L15" s="885"/>
      <c r="M15" s="88"/>
      <c r="N15" s="88"/>
      <c r="O15" s="21"/>
      <c r="P15" s="21"/>
      <c r="Q15" s="7" t="s">
        <v>1</v>
      </c>
    </row>
    <row r="16" spans="1:17" s="12" customFormat="1" ht="14.25" customHeight="1">
      <c r="B16" s="13"/>
      <c r="C16" s="13"/>
      <c r="D16" s="15" t="s">
        <v>300</v>
      </c>
      <c r="E16" s="15" t="s">
        <v>106</v>
      </c>
      <c r="F16" s="88"/>
      <c r="G16" s="88"/>
      <c r="H16" s="88"/>
      <c r="I16" s="88"/>
      <c r="J16" s="88"/>
      <c r="K16" s="88"/>
      <c r="L16" s="885"/>
      <c r="M16" s="88"/>
      <c r="N16" s="88"/>
      <c r="O16" s="13"/>
      <c r="P16" s="13"/>
      <c r="Q16" s="13" t="s">
        <v>1</v>
      </c>
    </row>
    <row r="17" spans="4:17" s="12" customFormat="1" ht="14.25" customHeight="1">
      <c r="D17" s="15" t="s">
        <v>300</v>
      </c>
      <c r="E17" s="15" t="s">
        <v>106</v>
      </c>
      <c r="F17" s="88"/>
      <c r="G17" s="88"/>
      <c r="H17" s="88"/>
      <c r="I17" s="88"/>
      <c r="J17" s="88"/>
      <c r="K17" s="88"/>
      <c r="L17" s="885"/>
      <c r="M17" s="88"/>
      <c r="N17" s="88"/>
      <c r="O17" s="23"/>
      <c r="P17" s="23"/>
      <c r="Q17" s="14" t="s">
        <v>1</v>
      </c>
    </row>
    <row r="18" spans="4:17" s="12" customFormat="1" ht="14.25" customHeight="1">
      <c r="D18" s="15" t="s">
        <v>300</v>
      </c>
      <c r="E18" s="15" t="s">
        <v>106</v>
      </c>
      <c r="F18" s="88"/>
      <c r="G18" s="88"/>
      <c r="H18" s="88"/>
      <c r="I18" s="88"/>
      <c r="J18" s="88"/>
      <c r="K18" s="88"/>
      <c r="L18" s="885"/>
      <c r="M18" s="88"/>
      <c r="N18" s="88"/>
      <c r="O18" s="23"/>
      <c r="P18" s="23"/>
      <c r="Q18" s="14" t="s">
        <v>1</v>
      </c>
    </row>
    <row r="19" spans="4:17" s="12" customFormat="1" ht="14.25" customHeight="1">
      <c r="D19" s="15" t="s">
        <v>300</v>
      </c>
      <c r="E19" s="15" t="s">
        <v>106</v>
      </c>
      <c r="F19" s="88"/>
      <c r="G19" s="88"/>
      <c r="H19" s="88"/>
      <c r="I19" s="88"/>
      <c r="J19" s="88"/>
      <c r="K19" s="88"/>
      <c r="L19" s="885"/>
      <c r="M19" s="88"/>
      <c r="N19" s="88"/>
      <c r="O19" s="23"/>
      <c r="P19" s="23"/>
      <c r="Q19" s="14" t="s">
        <v>1</v>
      </c>
    </row>
    <row r="20" spans="4:17" ht="14.25" customHeight="1">
      <c r="D20" s="20" t="s">
        <v>300</v>
      </c>
      <c r="E20" s="20" t="s">
        <v>106</v>
      </c>
      <c r="F20" s="88"/>
      <c r="G20" s="88"/>
      <c r="H20" s="88"/>
      <c r="I20" s="88"/>
      <c r="J20" s="88"/>
      <c r="K20" s="88"/>
      <c r="L20" s="885"/>
      <c r="M20" s="88"/>
      <c r="N20" s="88"/>
      <c r="O20" s="21"/>
      <c r="P20" s="21"/>
      <c r="Q20" s="7" t="s">
        <v>1</v>
      </c>
    </row>
    <row r="21" spans="4:17" ht="14.25" customHeight="1">
      <c r="D21" s="20" t="s">
        <v>300</v>
      </c>
      <c r="E21" s="20" t="s">
        <v>106</v>
      </c>
      <c r="F21" s="88"/>
      <c r="G21" s="88"/>
      <c r="H21" s="88"/>
      <c r="I21" s="88"/>
      <c r="J21" s="88"/>
      <c r="K21" s="88"/>
      <c r="L21" s="885"/>
      <c r="M21" s="88"/>
      <c r="N21" s="88"/>
      <c r="O21" s="21"/>
      <c r="P21" s="21"/>
      <c r="Q21" s="7" t="s">
        <v>1</v>
      </c>
    </row>
    <row r="22" spans="4:17" ht="14.25" customHeight="1">
      <c r="D22" s="20" t="s">
        <v>300</v>
      </c>
      <c r="E22" s="20" t="s">
        <v>106</v>
      </c>
      <c r="F22" s="88"/>
      <c r="G22" s="88"/>
      <c r="H22" s="88"/>
      <c r="I22" s="88"/>
      <c r="J22" s="88"/>
      <c r="K22" s="88"/>
      <c r="L22" s="885"/>
      <c r="M22" s="88"/>
      <c r="N22" s="88"/>
      <c r="O22" s="21"/>
      <c r="P22" s="21"/>
      <c r="Q22" s="7" t="s">
        <v>1</v>
      </c>
    </row>
    <row r="23" spans="4:17" ht="14.25" customHeight="1">
      <c r="D23" s="20" t="s">
        <v>300</v>
      </c>
      <c r="E23" s="20" t="s">
        <v>106</v>
      </c>
      <c r="F23" s="88"/>
      <c r="G23" s="88"/>
      <c r="H23" s="88"/>
      <c r="I23" s="88"/>
      <c r="J23" s="88"/>
      <c r="K23" s="88"/>
      <c r="L23" s="885"/>
      <c r="M23" s="88"/>
      <c r="N23" s="88"/>
      <c r="O23" s="21"/>
      <c r="P23" s="21"/>
      <c r="Q23" s="7" t="s">
        <v>1</v>
      </c>
    </row>
    <row r="24" spans="4:17" s="12" customFormat="1" ht="14.25" customHeight="1">
      <c r="D24" s="15" t="s">
        <v>300</v>
      </c>
      <c r="E24" s="15" t="s">
        <v>106</v>
      </c>
      <c r="F24" s="88"/>
      <c r="G24" s="88"/>
      <c r="H24" s="88"/>
      <c r="I24" s="88"/>
      <c r="J24" s="88"/>
      <c r="K24" s="88"/>
      <c r="L24" s="885"/>
      <c r="M24" s="88"/>
      <c r="N24" s="88"/>
      <c r="O24" s="13"/>
      <c r="P24" s="13"/>
      <c r="Q24" s="13" t="s">
        <v>1</v>
      </c>
    </row>
    <row r="25" spans="4:17" s="12" customFormat="1" ht="14.25" customHeight="1">
      <c r="D25" s="15" t="s">
        <v>300</v>
      </c>
      <c r="E25" s="15" t="s">
        <v>106</v>
      </c>
      <c r="F25" s="88"/>
      <c r="G25" s="88"/>
      <c r="H25" s="88"/>
      <c r="I25" s="88"/>
      <c r="J25" s="88"/>
      <c r="K25" s="88"/>
      <c r="L25" s="885"/>
      <c r="M25" s="88"/>
      <c r="N25" s="88"/>
      <c r="O25" s="23"/>
      <c r="P25" s="23"/>
      <c r="Q25" s="14" t="s">
        <v>1</v>
      </c>
    </row>
    <row r="26" spans="4:17" s="12" customFormat="1" ht="14.25" customHeight="1">
      <c r="D26" s="15" t="s">
        <v>300</v>
      </c>
      <c r="E26" s="15" t="s">
        <v>106</v>
      </c>
      <c r="F26" s="88"/>
      <c r="G26" s="88"/>
      <c r="H26" s="88"/>
      <c r="I26" s="88"/>
      <c r="J26" s="88"/>
      <c r="K26" s="88"/>
      <c r="L26" s="885"/>
      <c r="M26" s="88"/>
      <c r="N26" s="88"/>
      <c r="O26" s="23"/>
      <c r="P26" s="23"/>
      <c r="Q26" s="14" t="s">
        <v>1</v>
      </c>
    </row>
    <row r="27" spans="4:17" s="12" customFormat="1" ht="14.25" customHeight="1">
      <c r="D27" s="15" t="s">
        <v>300</v>
      </c>
      <c r="E27" s="15" t="s">
        <v>106</v>
      </c>
      <c r="F27" s="88"/>
      <c r="G27" s="88"/>
      <c r="H27" s="88"/>
      <c r="I27" s="88"/>
      <c r="J27" s="88"/>
      <c r="K27" s="88"/>
      <c r="L27" s="885"/>
      <c r="M27" s="88"/>
      <c r="N27" s="88"/>
      <c r="O27" s="23"/>
      <c r="P27" s="23"/>
      <c r="Q27" s="14" t="s">
        <v>1</v>
      </c>
    </row>
    <row r="28" spans="4:17" ht="14.25" customHeight="1">
      <c r="D28" s="20" t="s">
        <v>300</v>
      </c>
      <c r="E28" s="20" t="s">
        <v>106</v>
      </c>
      <c r="F28" s="88"/>
      <c r="G28" s="88"/>
      <c r="H28" s="88"/>
      <c r="I28" s="88"/>
      <c r="J28" s="88"/>
      <c r="K28" s="88"/>
      <c r="L28" s="885"/>
      <c r="M28" s="88"/>
      <c r="N28" s="88"/>
      <c r="O28" s="21"/>
      <c r="P28" s="21"/>
      <c r="Q28" s="7" t="s">
        <v>1</v>
      </c>
    </row>
    <row r="29" spans="4:17" ht="14.25" customHeight="1">
      <c r="D29" s="20" t="s">
        <v>300</v>
      </c>
      <c r="E29" s="20" t="s">
        <v>106</v>
      </c>
      <c r="F29" s="88"/>
      <c r="G29" s="88"/>
      <c r="H29" s="88"/>
      <c r="I29" s="88"/>
      <c r="J29" s="88"/>
      <c r="K29" s="88"/>
      <c r="L29" s="885"/>
      <c r="M29" s="88"/>
      <c r="N29" s="88"/>
      <c r="O29" s="21"/>
      <c r="P29" s="21"/>
      <c r="Q29" s="7" t="s">
        <v>1</v>
      </c>
    </row>
    <row r="30" spans="4:17" ht="14.25" customHeight="1">
      <c r="D30" s="20" t="s">
        <v>300</v>
      </c>
      <c r="E30" s="20" t="s">
        <v>106</v>
      </c>
      <c r="F30" s="88"/>
      <c r="G30" s="88"/>
      <c r="H30" s="88"/>
      <c r="I30" s="88"/>
      <c r="J30" s="88"/>
      <c r="K30" s="88"/>
      <c r="L30" s="885"/>
      <c r="M30" s="88"/>
      <c r="N30" s="88"/>
      <c r="O30" s="21"/>
      <c r="P30" s="21"/>
      <c r="Q30" s="7" t="s">
        <v>1</v>
      </c>
    </row>
    <row r="31" spans="4:17" ht="14.25" customHeight="1">
      <c r="D31" s="20" t="s">
        <v>300</v>
      </c>
      <c r="E31" s="20" t="s">
        <v>106</v>
      </c>
      <c r="F31" s="88"/>
      <c r="G31" s="88"/>
      <c r="H31" s="88"/>
      <c r="I31" s="88"/>
      <c r="J31" s="88"/>
      <c r="K31" s="88"/>
      <c r="L31" s="885"/>
      <c r="M31" s="88"/>
      <c r="N31" s="88"/>
      <c r="O31" s="21"/>
      <c r="P31" s="21"/>
      <c r="Q31" s="7" t="s">
        <v>1</v>
      </c>
    </row>
    <row r="32" spans="4:17" s="12" customFormat="1" ht="14.25" customHeight="1">
      <c r="D32" s="15" t="s">
        <v>300</v>
      </c>
      <c r="E32" s="15" t="s">
        <v>106</v>
      </c>
      <c r="F32" s="88"/>
      <c r="G32" s="88"/>
      <c r="H32" s="88"/>
      <c r="I32" s="88"/>
      <c r="J32" s="88"/>
      <c r="K32" s="88"/>
      <c r="L32" s="885"/>
      <c r="M32" s="88"/>
      <c r="N32" s="88"/>
      <c r="O32" s="13"/>
      <c r="P32" s="13"/>
      <c r="Q32" s="13" t="s">
        <v>1</v>
      </c>
    </row>
    <row r="33" spans="4:17" s="12" customFormat="1" ht="14.25" customHeight="1">
      <c r="D33" s="15" t="s">
        <v>300</v>
      </c>
      <c r="E33" s="15" t="s">
        <v>106</v>
      </c>
      <c r="F33" s="88"/>
      <c r="G33" s="88"/>
      <c r="H33" s="88"/>
      <c r="I33" s="88"/>
      <c r="J33" s="88"/>
      <c r="K33" s="88"/>
      <c r="L33" s="885"/>
      <c r="M33" s="88"/>
      <c r="N33" s="88"/>
      <c r="O33" s="23"/>
      <c r="P33" s="23"/>
      <c r="Q33" s="14" t="s">
        <v>1</v>
      </c>
    </row>
    <row r="34" spans="4:17" s="12" customFormat="1" ht="14.25" customHeight="1">
      <c r="D34" s="15" t="s">
        <v>300</v>
      </c>
      <c r="E34" s="15" t="s">
        <v>106</v>
      </c>
      <c r="F34" s="88"/>
      <c r="G34" s="88"/>
      <c r="H34" s="88"/>
      <c r="I34" s="88"/>
      <c r="J34" s="88"/>
      <c r="K34" s="88"/>
      <c r="L34" s="885"/>
      <c r="M34" s="88"/>
      <c r="N34" s="88"/>
      <c r="O34" s="23"/>
      <c r="P34" s="23"/>
      <c r="Q34" s="14" t="s">
        <v>1</v>
      </c>
    </row>
    <row r="35" spans="4:17" s="12" customFormat="1" ht="14.25" customHeight="1">
      <c r="D35" s="15" t="s">
        <v>300</v>
      </c>
      <c r="E35" s="15" t="s">
        <v>106</v>
      </c>
      <c r="F35" s="88"/>
      <c r="G35" s="88"/>
      <c r="H35" s="88"/>
      <c r="I35" s="88"/>
      <c r="J35" s="88"/>
      <c r="K35" s="88"/>
      <c r="L35" s="885"/>
      <c r="M35" s="88"/>
      <c r="N35" s="88"/>
      <c r="O35" s="23"/>
      <c r="P35" s="23"/>
      <c r="Q35" s="14" t="s">
        <v>1</v>
      </c>
    </row>
    <row r="36" spans="4:17" ht="14.25" customHeight="1">
      <c r="D36" s="20" t="s">
        <v>300</v>
      </c>
      <c r="E36" s="20" t="s">
        <v>106</v>
      </c>
      <c r="F36" s="88"/>
      <c r="G36" s="88"/>
      <c r="H36" s="88"/>
      <c r="I36" s="88"/>
      <c r="J36" s="88"/>
      <c r="K36" s="88"/>
      <c r="L36" s="885"/>
      <c r="M36" s="88"/>
      <c r="N36" s="88"/>
      <c r="O36" s="21"/>
      <c r="P36" s="21"/>
      <c r="Q36" s="7" t="s">
        <v>1</v>
      </c>
    </row>
    <row r="37" spans="4:17" ht="14.25" customHeight="1">
      <c r="D37" s="20" t="s">
        <v>300</v>
      </c>
      <c r="E37" s="20" t="s">
        <v>106</v>
      </c>
      <c r="F37" s="88"/>
      <c r="G37" s="88"/>
      <c r="H37" s="88"/>
      <c r="I37" s="88"/>
      <c r="J37" s="88"/>
      <c r="K37" s="88"/>
      <c r="L37" s="885"/>
      <c r="M37" s="88"/>
      <c r="N37" s="88"/>
      <c r="O37" s="21"/>
      <c r="P37" s="21"/>
      <c r="Q37" s="7" t="s">
        <v>1</v>
      </c>
    </row>
    <row r="38" spans="4:17" ht="14.25" customHeight="1">
      <c r="D38" s="20" t="s">
        <v>300</v>
      </c>
      <c r="E38" s="20" t="s">
        <v>106</v>
      </c>
      <c r="F38" s="88"/>
      <c r="G38" s="88"/>
      <c r="H38" s="88"/>
      <c r="I38" s="88"/>
      <c r="J38" s="88"/>
      <c r="K38" s="88"/>
      <c r="L38" s="885"/>
      <c r="M38" s="88"/>
      <c r="N38" s="88"/>
      <c r="O38" s="21"/>
      <c r="P38" s="21"/>
      <c r="Q38" s="7" t="s">
        <v>1</v>
      </c>
    </row>
    <row r="39" spans="4:17" ht="14.25" customHeight="1">
      <c r="D39" s="20" t="s">
        <v>300</v>
      </c>
      <c r="E39" s="20" t="s">
        <v>106</v>
      </c>
      <c r="F39" s="88"/>
      <c r="G39" s="88"/>
      <c r="H39" s="88"/>
      <c r="I39" s="88"/>
      <c r="J39" s="88"/>
      <c r="K39" s="88"/>
      <c r="L39" s="885"/>
      <c r="M39" s="88"/>
      <c r="N39" s="88"/>
      <c r="O39" s="21"/>
      <c r="P39" s="21"/>
      <c r="Q39" s="7" t="s">
        <v>1</v>
      </c>
    </row>
    <row r="40" spans="4:17" s="12" customFormat="1" ht="14.25" customHeight="1">
      <c r="D40" s="15" t="s">
        <v>300</v>
      </c>
      <c r="E40" s="15" t="s">
        <v>106</v>
      </c>
      <c r="F40" s="88"/>
      <c r="G40" s="88"/>
      <c r="H40" s="88"/>
      <c r="I40" s="88"/>
      <c r="J40" s="88"/>
      <c r="K40" s="88"/>
      <c r="L40" s="885"/>
      <c r="M40" s="88"/>
      <c r="N40" s="88"/>
      <c r="O40" s="13"/>
      <c r="P40" s="13"/>
      <c r="Q40" s="13" t="s">
        <v>1</v>
      </c>
    </row>
    <row r="41" spans="4:17" s="12" customFormat="1" ht="14.25" customHeight="1">
      <c r="D41" s="15" t="s">
        <v>300</v>
      </c>
      <c r="E41" s="15" t="s">
        <v>106</v>
      </c>
      <c r="F41" s="88"/>
      <c r="G41" s="88"/>
      <c r="H41" s="88"/>
      <c r="I41" s="88"/>
      <c r="J41" s="88"/>
      <c r="K41" s="88"/>
      <c r="L41" s="885"/>
      <c r="M41" s="88"/>
      <c r="N41" s="88"/>
      <c r="O41" s="23"/>
      <c r="P41" s="23"/>
      <c r="Q41" s="14" t="s">
        <v>1</v>
      </c>
    </row>
    <row r="42" spans="4:17" s="12" customFormat="1" ht="14.25" customHeight="1">
      <c r="D42" s="15" t="s">
        <v>300</v>
      </c>
      <c r="E42" s="15" t="s">
        <v>106</v>
      </c>
      <c r="F42" s="88"/>
      <c r="G42" s="88"/>
      <c r="H42" s="88"/>
      <c r="I42" s="88"/>
      <c r="J42" s="88"/>
      <c r="K42" s="88"/>
      <c r="L42" s="885"/>
      <c r="M42" s="88"/>
      <c r="N42" s="88"/>
      <c r="O42" s="23"/>
      <c r="P42" s="23"/>
      <c r="Q42" s="14" t="s">
        <v>1</v>
      </c>
    </row>
    <row r="43" spans="4:17" s="12" customFormat="1" ht="13.5" customHeight="1">
      <c r="D43" s="15" t="s">
        <v>300</v>
      </c>
      <c r="E43" s="15" t="s">
        <v>106</v>
      </c>
      <c r="F43" s="88"/>
      <c r="G43" s="88"/>
      <c r="H43" s="88"/>
      <c r="I43" s="88"/>
      <c r="J43" s="88"/>
      <c r="K43" s="88"/>
      <c r="L43" s="885"/>
      <c r="M43" s="88"/>
      <c r="N43" s="88"/>
      <c r="O43" s="23"/>
      <c r="P43" s="23"/>
      <c r="Q43" s="14" t="s">
        <v>1</v>
      </c>
    </row>
    <row r="44" spans="4:17" ht="14.25" customHeight="1">
      <c r="D44" s="20" t="s">
        <v>300</v>
      </c>
      <c r="E44" s="20" t="s">
        <v>106</v>
      </c>
      <c r="F44" s="88"/>
      <c r="G44" s="88"/>
      <c r="H44" s="88"/>
      <c r="I44" s="88"/>
      <c r="J44" s="88"/>
      <c r="K44" s="88"/>
      <c r="L44" s="885"/>
      <c r="M44" s="88"/>
      <c r="N44" s="88"/>
      <c r="O44" s="21"/>
      <c r="P44" s="21"/>
      <c r="Q44" s="7" t="s">
        <v>1</v>
      </c>
    </row>
    <row r="45" spans="4:17" ht="14.25" customHeight="1">
      <c r="D45" s="20" t="s">
        <v>300</v>
      </c>
      <c r="E45" s="20" t="s">
        <v>106</v>
      </c>
      <c r="F45" s="88"/>
      <c r="G45" s="88"/>
      <c r="H45" s="88"/>
      <c r="I45" s="88"/>
      <c r="J45" s="88"/>
      <c r="K45" s="88"/>
      <c r="L45" s="885"/>
      <c r="M45" s="88"/>
      <c r="N45" s="88"/>
      <c r="O45" s="21"/>
      <c r="P45" s="21"/>
      <c r="Q45" s="7" t="s">
        <v>1</v>
      </c>
    </row>
    <row r="46" spans="4:17" ht="14.25" customHeight="1">
      <c r="D46" s="20" t="s">
        <v>300</v>
      </c>
      <c r="E46" s="20" t="s">
        <v>106</v>
      </c>
      <c r="F46" s="88"/>
      <c r="G46" s="88"/>
      <c r="H46" s="88"/>
      <c r="I46" s="88"/>
      <c r="J46" s="88"/>
      <c r="K46" s="88"/>
      <c r="L46" s="885"/>
      <c r="M46" s="88"/>
      <c r="N46" s="88"/>
      <c r="O46" s="21"/>
      <c r="P46" s="21"/>
      <c r="Q46" s="7" t="s">
        <v>1</v>
      </c>
    </row>
    <row r="47" spans="4:17" s="12" customFormat="1" ht="14.25" customHeight="1">
      <c r="D47" s="15" t="s">
        <v>300</v>
      </c>
      <c r="E47" s="15" t="s">
        <v>106</v>
      </c>
      <c r="F47" s="88"/>
      <c r="G47" s="88"/>
      <c r="H47" s="88"/>
      <c r="I47" s="88"/>
      <c r="J47" s="88"/>
      <c r="K47" s="88"/>
      <c r="L47" s="885"/>
      <c r="M47" s="88"/>
      <c r="N47" s="88"/>
      <c r="O47" s="13"/>
      <c r="P47" s="13"/>
      <c r="Q47" s="13" t="s">
        <v>1</v>
      </c>
    </row>
    <row r="48" spans="4:17" s="12" customFormat="1" ht="14.25" customHeight="1">
      <c r="D48" s="15" t="s">
        <v>300</v>
      </c>
      <c r="E48" s="15" t="s">
        <v>106</v>
      </c>
      <c r="F48" s="88"/>
      <c r="G48" s="88"/>
      <c r="H48" s="88"/>
      <c r="I48" s="88"/>
      <c r="J48" s="88"/>
      <c r="K48" s="88"/>
      <c r="L48" s="885"/>
      <c r="M48" s="88"/>
      <c r="N48" s="88"/>
      <c r="O48" s="23"/>
      <c r="P48" s="23"/>
      <c r="Q48" s="14" t="s">
        <v>1</v>
      </c>
    </row>
    <row r="49" spans="4:17" s="12" customFormat="1" ht="14.25" customHeight="1">
      <c r="D49" s="15" t="s">
        <v>300</v>
      </c>
      <c r="E49" s="15" t="s">
        <v>106</v>
      </c>
      <c r="F49" s="88"/>
      <c r="G49" s="88"/>
      <c r="H49" s="88"/>
      <c r="I49" s="88"/>
      <c r="J49" s="88"/>
      <c r="K49" s="88"/>
      <c r="L49" s="885"/>
      <c r="M49" s="88"/>
      <c r="N49" s="88"/>
      <c r="O49" s="23"/>
      <c r="P49" s="23"/>
      <c r="Q49" s="14" t="s">
        <v>1</v>
      </c>
    </row>
    <row r="50" spans="4:17" s="12" customFormat="1" ht="14.25" customHeight="1">
      <c r="D50" s="15" t="s">
        <v>300</v>
      </c>
      <c r="E50" s="15" t="s">
        <v>106</v>
      </c>
      <c r="F50" s="88"/>
      <c r="G50" s="88"/>
      <c r="H50" s="88"/>
      <c r="I50" s="88"/>
      <c r="J50" s="88"/>
      <c r="K50" s="88"/>
      <c r="L50" s="885"/>
      <c r="M50" s="88"/>
      <c r="N50" s="88"/>
      <c r="O50" s="23"/>
      <c r="P50" s="23"/>
      <c r="Q50" s="14" t="s">
        <v>1</v>
      </c>
    </row>
    <row r="51" spans="4:17" ht="14.25" customHeight="1">
      <c r="D51" s="20" t="s">
        <v>300</v>
      </c>
      <c r="E51" s="20" t="s">
        <v>106</v>
      </c>
      <c r="F51" s="88"/>
      <c r="G51" s="88"/>
      <c r="H51" s="88"/>
      <c r="I51" s="88"/>
      <c r="J51" s="88"/>
      <c r="K51" s="88"/>
      <c r="L51" s="885"/>
      <c r="M51" s="88"/>
      <c r="N51" s="88"/>
      <c r="O51" s="21"/>
      <c r="P51" s="21"/>
      <c r="Q51" s="7" t="s">
        <v>1</v>
      </c>
    </row>
    <row r="52" spans="4:17" ht="14.25" customHeight="1">
      <c r="D52" s="20" t="s">
        <v>300</v>
      </c>
      <c r="E52" s="20" t="s">
        <v>106</v>
      </c>
      <c r="F52" s="88"/>
      <c r="G52" s="88"/>
      <c r="H52" s="88"/>
      <c r="I52" s="88"/>
      <c r="J52" s="88"/>
      <c r="K52" s="88"/>
      <c r="L52" s="885"/>
      <c r="M52" s="88"/>
      <c r="N52" s="88"/>
      <c r="O52" s="21"/>
      <c r="P52" s="21"/>
      <c r="Q52" s="7" t="s">
        <v>1</v>
      </c>
    </row>
    <row r="53" spans="4:17" ht="14.25" customHeight="1">
      <c r="D53" s="20" t="s">
        <v>300</v>
      </c>
      <c r="E53" s="20" t="s">
        <v>106</v>
      </c>
      <c r="F53" s="88"/>
      <c r="G53" s="88"/>
      <c r="H53" s="88"/>
      <c r="I53" s="88"/>
      <c r="J53" s="88"/>
      <c r="K53" s="88"/>
      <c r="L53" s="885"/>
      <c r="M53" s="88"/>
      <c r="N53" s="88"/>
      <c r="O53" s="21"/>
      <c r="P53" s="21"/>
      <c r="Q53" s="7" t="s">
        <v>1</v>
      </c>
    </row>
    <row r="54" spans="4:17" ht="14.25" customHeight="1">
      <c r="D54" s="20" t="s">
        <v>300</v>
      </c>
      <c r="E54" s="20" t="s">
        <v>106</v>
      </c>
      <c r="F54" s="88"/>
      <c r="G54" s="88"/>
      <c r="H54" s="88"/>
      <c r="I54" s="88"/>
      <c r="J54" s="88"/>
      <c r="K54" s="88"/>
      <c r="L54" s="885"/>
      <c r="M54" s="88"/>
      <c r="N54" s="88"/>
      <c r="O54" s="21"/>
      <c r="P54" s="21"/>
      <c r="Q54" s="7" t="s">
        <v>1</v>
      </c>
    </row>
    <row r="55" spans="4:17" s="12" customFormat="1" ht="14.25" customHeight="1">
      <c r="D55" s="15" t="s">
        <v>300</v>
      </c>
      <c r="E55" s="15" t="s">
        <v>106</v>
      </c>
      <c r="F55" s="88"/>
      <c r="G55" s="88"/>
      <c r="H55" s="88"/>
      <c r="I55" s="88"/>
      <c r="J55" s="88"/>
      <c r="K55" s="88"/>
      <c r="L55" s="885"/>
      <c r="M55" s="88"/>
      <c r="N55" s="88"/>
      <c r="O55" s="13"/>
      <c r="P55" s="13"/>
      <c r="Q55" s="13" t="s">
        <v>1</v>
      </c>
    </row>
    <row r="56" spans="4:17" s="12" customFormat="1" ht="14.25" customHeight="1">
      <c r="D56" s="15" t="s">
        <v>300</v>
      </c>
      <c r="E56" s="15" t="s">
        <v>106</v>
      </c>
      <c r="F56" s="88"/>
      <c r="G56" s="88"/>
      <c r="H56" s="88"/>
      <c r="I56" s="88"/>
      <c r="J56" s="88"/>
      <c r="K56" s="88"/>
      <c r="L56" s="885"/>
      <c r="M56" s="88"/>
      <c r="N56" s="88"/>
      <c r="O56" s="23"/>
      <c r="P56" s="23"/>
      <c r="Q56" s="14" t="s">
        <v>1</v>
      </c>
    </row>
    <row r="57" spans="4:17" s="12" customFormat="1" ht="14.25" customHeight="1">
      <c r="D57" s="15" t="s">
        <v>300</v>
      </c>
      <c r="E57" s="15" t="s">
        <v>106</v>
      </c>
      <c r="F57" s="88"/>
      <c r="G57" s="88"/>
      <c r="H57" s="88"/>
      <c r="I57" s="88"/>
      <c r="J57" s="88"/>
      <c r="K57" s="88"/>
      <c r="L57" s="885"/>
      <c r="M57" s="88"/>
      <c r="N57" s="88"/>
      <c r="O57" s="23"/>
      <c r="P57" s="23"/>
      <c r="Q57" s="14" t="s">
        <v>1</v>
      </c>
    </row>
    <row r="58" spans="4:17" s="12" customFormat="1" ht="14.25" customHeight="1">
      <c r="D58" s="15" t="s">
        <v>300</v>
      </c>
      <c r="E58" s="15" t="s">
        <v>106</v>
      </c>
      <c r="F58" s="88"/>
      <c r="G58" s="88"/>
      <c r="H58" s="88"/>
      <c r="I58" s="88"/>
      <c r="J58" s="88"/>
      <c r="K58" s="88"/>
      <c r="L58" s="885"/>
      <c r="M58" s="88"/>
      <c r="N58" s="88"/>
      <c r="O58" s="23"/>
      <c r="P58" s="23"/>
      <c r="Q58" s="14" t="s">
        <v>1</v>
      </c>
    </row>
    <row r="59" spans="4:17" ht="14.25" customHeight="1">
      <c r="D59" s="20" t="s">
        <v>300</v>
      </c>
      <c r="E59" s="20" t="s">
        <v>106</v>
      </c>
      <c r="F59" s="88"/>
      <c r="G59" s="88"/>
      <c r="H59" s="88"/>
      <c r="I59" s="88"/>
      <c r="J59" s="88"/>
      <c r="K59" s="88"/>
      <c r="L59" s="885"/>
      <c r="M59" s="88"/>
      <c r="N59" s="88"/>
      <c r="O59" s="21"/>
      <c r="P59" s="21"/>
      <c r="Q59" s="7" t="s">
        <v>1</v>
      </c>
    </row>
    <row r="60" spans="4:17" ht="14.25" customHeight="1">
      <c r="D60" s="20" t="s">
        <v>300</v>
      </c>
      <c r="E60" s="20" t="s">
        <v>106</v>
      </c>
      <c r="F60" s="88"/>
      <c r="G60" s="88"/>
      <c r="H60" s="88"/>
      <c r="I60" s="88"/>
      <c r="J60" s="88"/>
      <c r="K60" s="88"/>
      <c r="L60" s="885"/>
      <c r="M60" s="88"/>
      <c r="N60" s="88"/>
      <c r="O60" s="21"/>
      <c r="P60" s="21"/>
      <c r="Q60" s="7" t="s">
        <v>1</v>
      </c>
    </row>
    <row r="61" spans="4:17" ht="14.25" customHeight="1">
      <c r="D61" s="20" t="s">
        <v>300</v>
      </c>
      <c r="E61" s="20" t="s">
        <v>106</v>
      </c>
      <c r="F61" s="88"/>
      <c r="G61" s="88"/>
      <c r="H61" s="88"/>
      <c r="I61" s="88"/>
      <c r="J61" s="88"/>
      <c r="K61" s="88"/>
      <c r="L61" s="885"/>
      <c r="M61" s="88"/>
      <c r="N61" s="88"/>
      <c r="O61" s="21"/>
      <c r="P61" s="21"/>
      <c r="Q61" s="7" t="s">
        <v>1</v>
      </c>
    </row>
    <row r="62" spans="4:17" ht="14.25" customHeight="1">
      <c r="D62" s="20" t="s">
        <v>300</v>
      </c>
      <c r="E62" s="20" t="s">
        <v>106</v>
      </c>
      <c r="F62" s="88"/>
      <c r="G62" s="88"/>
      <c r="H62" s="88"/>
      <c r="I62" s="88"/>
      <c r="J62" s="88"/>
      <c r="K62" s="88"/>
      <c r="L62" s="885"/>
      <c r="M62" s="88"/>
      <c r="N62" s="88"/>
      <c r="O62" s="21"/>
      <c r="P62" s="21"/>
      <c r="Q62" s="7" t="s">
        <v>1</v>
      </c>
    </row>
    <row r="63" spans="4:17" s="12" customFormat="1" ht="14.25" customHeight="1">
      <c r="D63" s="15" t="s">
        <v>300</v>
      </c>
      <c r="E63" s="15" t="s">
        <v>106</v>
      </c>
      <c r="F63" s="88"/>
      <c r="G63" s="88"/>
      <c r="H63" s="88"/>
      <c r="I63" s="88"/>
      <c r="J63" s="88"/>
      <c r="K63" s="88"/>
      <c r="L63" s="885"/>
      <c r="M63" s="88"/>
      <c r="N63" s="88"/>
      <c r="O63" s="13"/>
      <c r="P63" s="13"/>
      <c r="Q63" s="13" t="s">
        <v>1</v>
      </c>
    </row>
    <row r="64" spans="4:17" s="12" customFormat="1" ht="14.25" customHeight="1">
      <c r="D64" s="15" t="s">
        <v>300</v>
      </c>
      <c r="E64" s="15" t="s">
        <v>106</v>
      </c>
      <c r="F64" s="88"/>
      <c r="G64" s="88"/>
      <c r="H64" s="88"/>
      <c r="I64" s="88"/>
      <c r="J64" s="88"/>
      <c r="K64" s="88"/>
      <c r="L64" s="885"/>
      <c r="M64" s="88"/>
      <c r="N64" s="88"/>
      <c r="O64" s="23"/>
      <c r="P64" s="23"/>
      <c r="Q64" s="14" t="s">
        <v>1</v>
      </c>
    </row>
    <row r="65" spans="2:17" s="12" customFormat="1" ht="14.25" customHeight="1">
      <c r="D65" s="15" t="s">
        <v>300</v>
      </c>
      <c r="E65" s="15" t="s">
        <v>106</v>
      </c>
      <c r="F65" s="88"/>
      <c r="G65" s="88"/>
      <c r="H65" s="88"/>
      <c r="I65" s="88"/>
      <c r="J65" s="88"/>
      <c r="K65" s="88"/>
      <c r="L65" s="885"/>
      <c r="M65" s="88"/>
      <c r="N65" s="88"/>
      <c r="O65" s="23"/>
      <c r="P65" s="23"/>
      <c r="Q65" s="14" t="s">
        <v>1</v>
      </c>
    </row>
    <row r="66" spans="2:17" s="12" customFormat="1" ht="14.25" customHeight="1">
      <c r="D66" s="15" t="s">
        <v>300</v>
      </c>
      <c r="E66" s="15" t="s">
        <v>106</v>
      </c>
      <c r="F66" s="88"/>
      <c r="G66" s="88"/>
      <c r="H66" s="88"/>
      <c r="I66" s="88"/>
      <c r="J66" s="88"/>
      <c r="K66" s="88"/>
      <c r="L66" s="885"/>
      <c r="M66" s="88"/>
      <c r="N66" s="88"/>
      <c r="O66" s="23"/>
      <c r="P66" s="23"/>
      <c r="Q66" s="14" t="s">
        <v>1</v>
      </c>
    </row>
    <row r="67" spans="2:17" ht="14.25" customHeight="1">
      <c r="B67" s="8"/>
      <c r="C67" s="8"/>
      <c r="D67" s="20" t="s">
        <v>300</v>
      </c>
      <c r="E67" s="20" t="s">
        <v>106</v>
      </c>
      <c r="F67" s="88"/>
      <c r="G67" s="88"/>
      <c r="H67" s="88"/>
      <c r="I67" s="88"/>
      <c r="J67" s="88"/>
      <c r="K67" s="88"/>
      <c r="L67" s="885"/>
      <c r="M67" s="88"/>
      <c r="N67" s="88"/>
      <c r="O67" s="21"/>
      <c r="P67" s="21"/>
      <c r="Q67" s="7" t="s">
        <v>1</v>
      </c>
    </row>
    <row r="68" spans="2:17" ht="14.25" customHeight="1">
      <c r="B68" s="8"/>
      <c r="C68" s="8"/>
      <c r="D68" s="20" t="s">
        <v>300</v>
      </c>
      <c r="E68" s="20" t="s">
        <v>106</v>
      </c>
      <c r="F68" s="88"/>
      <c r="G68" s="88"/>
      <c r="H68" s="88"/>
      <c r="I68" s="88"/>
      <c r="J68" s="88"/>
      <c r="K68" s="88"/>
      <c r="L68" s="885"/>
      <c r="M68" s="88"/>
      <c r="N68" s="88"/>
      <c r="O68" s="21"/>
      <c r="P68" s="21"/>
      <c r="Q68" s="7" t="s">
        <v>1</v>
      </c>
    </row>
    <row r="69" spans="2:17" ht="14.25" customHeight="1">
      <c r="B69" s="8"/>
      <c r="C69" s="8"/>
      <c r="D69" s="20" t="s">
        <v>300</v>
      </c>
      <c r="E69" s="20" t="s">
        <v>106</v>
      </c>
      <c r="F69" s="88"/>
      <c r="G69" s="88"/>
      <c r="H69" s="88"/>
      <c r="I69" s="88"/>
      <c r="J69" s="88"/>
      <c r="K69" s="88"/>
      <c r="L69" s="885"/>
      <c r="M69" s="88"/>
      <c r="N69" s="88"/>
      <c r="O69" s="21"/>
      <c r="P69" s="21"/>
      <c r="Q69" s="7" t="s">
        <v>1</v>
      </c>
    </row>
    <row r="70" spans="2:17" ht="14.25" customHeight="1">
      <c r="B70" s="8"/>
      <c r="C70" s="8"/>
      <c r="D70" s="20" t="s">
        <v>300</v>
      </c>
      <c r="E70" s="20" t="s">
        <v>106</v>
      </c>
      <c r="F70" s="88"/>
      <c r="G70" s="88"/>
      <c r="H70" s="88"/>
      <c r="I70" s="88"/>
      <c r="J70" s="88"/>
      <c r="K70" s="88"/>
      <c r="L70" s="885"/>
      <c r="M70" s="88"/>
      <c r="N70" s="88"/>
      <c r="O70" s="21"/>
      <c r="P70" s="21"/>
      <c r="Q70" s="7" t="s">
        <v>1</v>
      </c>
    </row>
    <row r="71" spans="2:17" s="12" customFormat="1" ht="14.25" customHeight="1">
      <c r="B71" s="13"/>
      <c r="C71" s="13"/>
      <c r="D71" s="15" t="s">
        <v>300</v>
      </c>
      <c r="E71" s="15" t="s">
        <v>106</v>
      </c>
      <c r="F71" s="88"/>
      <c r="G71" s="88"/>
      <c r="H71" s="88"/>
      <c r="I71" s="88"/>
      <c r="J71" s="88"/>
      <c r="K71" s="88"/>
      <c r="L71" s="885"/>
      <c r="M71" s="88"/>
      <c r="N71" s="88"/>
      <c r="O71" s="13"/>
      <c r="P71" s="13"/>
      <c r="Q71" s="13" t="s">
        <v>1</v>
      </c>
    </row>
    <row r="72" spans="2:17" s="12" customFormat="1" ht="14.25" customHeight="1">
      <c r="D72" s="15" t="s">
        <v>300</v>
      </c>
      <c r="E72" s="15" t="s">
        <v>106</v>
      </c>
      <c r="F72" s="88"/>
      <c r="G72" s="88"/>
      <c r="H72" s="88"/>
      <c r="I72" s="88"/>
      <c r="J72" s="88"/>
      <c r="K72" s="88"/>
      <c r="L72" s="885"/>
      <c r="M72" s="88"/>
      <c r="N72" s="88"/>
      <c r="O72" s="23"/>
      <c r="P72" s="23"/>
      <c r="Q72" s="14" t="s">
        <v>1</v>
      </c>
    </row>
    <row r="73" spans="2:17" s="12" customFormat="1" ht="14.25" customHeight="1">
      <c r="D73" s="15" t="s">
        <v>300</v>
      </c>
      <c r="E73" s="15" t="s">
        <v>106</v>
      </c>
      <c r="F73" s="88"/>
      <c r="G73" s="88"/>
      <c r="H73" s="88"/>
      <c r="I73" s="88"/>
      <c r="J73" s="88"/>
      <c r="K73" s="88"/>
      <c r="L73" s="885"/>
      <c r="M73" s="88"/>
      <c r="N73" s="88"/>
      <c r="O73" s="23"/>
      <c r="P73" s="23"/>
      <c r="Q73" s="14" t="s">
        <v>1</v>
      </c>
    </row>
    <row r="74" spans="2:17" s="12" customFormat="1" ht="14.25" customHeight="1">
      <c r="D74" s="15" t="s">
        <v>300</v>
      </c>
      <c r="E74" s="15" t="s">
        <v>106</v>
      </c>
      <c r="F74" s="88"/>
      <c r="G74" s="88"/>
      <c r="H74" s="88"/>
      <c r="I74" s="88"/>
      <c r="J74" s="88"/>
      <c r="K74" s="88"/>
      <c r="L74" s="885"/>
      <c r="M74" s="88"/>
      <c r="N74" s="88"/>
      <c r="O74" s="23"/>
      <c r="P74" s="23"/>
      <c r="Q74" s="14" t="s">
        <v>1</v>
      </c>
    </row>
    <row r="75" spans="2:17">
      <c r="L75" s="11">
        <f>COUNTIFS($L$12:$L$74,"&lt;&gt;")</f>
        <v>0</v>
      </c>
    </row>
    <row r="76" spans="2:17" s="27" customFormat="1" ht="17.649999999999999">
      <c r="B76" s="28" t="s">
        <v>1807</v>
      </c>
      <c r="L76" s="745"/>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6C74-4648-4FEA-A8AD-10E64494D418}">
  <sheetPr codeName="Sheet78">
    <tabColor rgb="FF000000"/>
    <pageSetUpPr autoPageBreaks="0"/>
  </sheetPr>
  <dimension ref="A1:L19"/>
  <sheetViews>
    <sheetView zoomScale="55" zoomScaleNormal="55" workbookViewId="0">
      <selection activeCell="L11" sqref="L11"/>
    </sheetView>
  </sheetViews>
  <sheetFormatPr defaultColWidth="14.42578125" defaultRowHeight="13.5"/>
  <cols>
    <col min="1" max="1" width="14.42578125" style="11" customWidth="1"/>
    <col min="2" max="2" width="2.42578125" style="11" customWidth="1"/>
    <col min="3" max="3" width="1.5703125" style="11" customWidth="1"/>
    <col min="4" max="4" width="23.42578125" style="11" customWidth="1"/>
    <col min="5" max="5" width="20.5703125" style="11" bestFit="1" customWidth="1"/>
    <col min="6" max="6" width="79.5703125" style="11" bestFit="1" customWidth="1"/>
    <col min="7" max="7" width="9.42578125" style="11" bestFit="1" customWidth="1"/>
    <col min="8" max="12" width="12.5703125" style="11" customWidth="1"/>
    <col min="13" max="23" width="19.42578125" style="11" customWidth="1"/>
    <col min="24" max="16384" width="14.42578125" style="11"/>
  </cols>
  <sheetData>
    <row r="1" spans="1:12" s="2" customFormat="1" ht="25.15">
      <c r="A1" s="62" t="s">
        <v>1619</v>
      </c>
      <c r="B1" s="3"/>
      <c r="G1" s="4"/>
      <c r="H1" s="4"/>
      <c r="I1" s="4"/>
      <c r="J1" s="4"/>
      <c r="K1" s="4"/>
      <c r="L1" s="4"/>
    </row>
    <row r="2" spans="1:12" s="2" customFormat="1" ht="25.15">
      <c r="A2" s="4" t="str">
        <f>Cover!$E$13</f>
        <v>Master</v>
      </c>
      <c r="B2" s="3"/>
    </row>
    <row r="3" spans="1:12" s="2" customFormat="1" ht="25.15">
      <c r="A3" s="4">
        <f>Cover!$E$15</f>
        <v>2026</v>
      </c>
      <c r="B3" s="4"/>
      <c r="C3" s="4"/>
    </row>
    <row r="4" spans="1:12" s="5" customFormat="1" ht="25.5" thickBot="1">
      <c r="A4" s="1305" t="s">
        <v>112</v>
      </c>
      <c r="B4" s="6"/>
    </row>
    <row r="5" spans="1:12" s="61" customFormat="1" ht="17.649999999999999">
      <c r="A5" s="662"/>
      <c r="B5" s="663"/>
      <c r="C5" s="663"/>
      <c r="D5" s="36" t="s">
        <v>1878</v>
      </c>
      <c r="E5" s="36" t="s">
        <v>1879</v>
      </c>
      <c r="F5" s="36" t="s">
        <v>239</v>
      </c>
      <c r="G5" s="36" t="s">
        <v>176</v>
      </c>
      <c r="H5" s="664" t="s">
        <v>1997</v>
      </c>
      <c r="I5" s="665"/>
      <c r="J5" s="665"/>
      <c r="K5" s="665"/>
      <c r="L5" s="666"/>
    </row>
    <row r="6" spans="1:12" s="61" customFormat="1">
      <c r="H6" s="725">
        <v>2022</v>
      </c>
      <c r="I6" s="726">
        <v>2023</v>
      </c>
      <c r="J6" s="726">
        <v>2024</v>
      </c>
      <c r="K6" s="726">
        <v>2025</v>
      </c>
      <c r="L6" s="727">
        <v>2026</v>
      </c>
    </row>
    <row r="7" spans="1:12" s="27" customFormat="1" ht="22.5">
      <c r="B7" s="801" t="s">
        <v>3804</v>
      </c>
    </row>
    <row r="9" spans="1:12" ht="13.9">
      <c r="A9" s="667"/>
      <c r="B9" s="667"/>
      <c r="C9" s="34" t="s">
        <v>3805</v>
      </c>
      <c r="D9" s="34"/>
      <c r="E9" s="34"/>
      <c r="F9" s="34"/>
      <c r="G9" s="33"/>
      <c r="H9" s="33"/>
      <c r="I9" s="33"/>
      <c r="J9" s="33"/>
      <c r="K9" s="33"/>
      <c r="L9" s="33"/>
    </row>
    <row r="10" spans="1:12" ht="13.5" customHeight="1">
      <c r="A10" s="668"/>
      <c r="B10" s="669"/>
      <c r="C10" s="669"/>
      <c r="F10" s="20"/>
      <c r="G10" s="20"/>
      <c r="H10" s="20"/>
      <c r="I10" s="20"/>
      <c r="J10" s="20"/>
      <c r="K10" s="20"/>
      <c r="L10" s="20"/>
    </row>
    <row r="11" spans="1:12" ht="15">
      <c r="A11" s="668"/>
      <c r="B11" s="669"/>
      <c r="C11" s="669"/>
      <c r="D11" s="11" t="s">
        <v>3806</v>
      </c>
      <c r="E11" s="11" t="s">
        <v>106</v>
      </c>
      <c r="F11" s="11" t="s">
        <v>3807</v>
      </c>
      <c r="G11" s="192" t="s">
        <v>1884</v>
      </c>
      <c r="H11" s="1317"/>
      <c r="I11" s="1317"/>
      <c r="J11" s="1317"/>
      <c r="K11" s="389"/>
      <c r="L11" s="389"/>
    </row>
    <row r="12" spans="1:12" s="667" customFormat="1" ht="12.75">
      <c r="H12" s="1327"/>
      <c r="I12" s="1327"/>
      <c r="J12" s="1327"/>
    </row>
    <row r="13" spans="1:12" ht="13.9">
      <c r="A13" s="667"/>
      <c r="B13" s="667"/>
      <c r="C13" s="34" t="s">
        <v>3808</v>
      </c>
      <c r="D13" s="34"/>
      <c r="E13" s="34"/>
      <c r="F13" s="34"/>
      <c r="G13" s="33"/>
      <c r="H13" s="1322"/>
      <c r="I13" s="1322"/>
      <c r="J13" s="1322"/>
      <c r="K13" s="33"/>
      <c r="L13" s="33"/>
    </row>
    <row r="14" spans="1:12">
      <c r="F14" s="129"/>
      <c r="G14" s="20"/>
      <c r="H14" s="1328"/>
      <c r="I14" s="1328"/>
      <c r="J14" s="1328"/>
      <c r="K14" s="20"/>
      <c r="L14" s="20"/>
    </row>
    <row r="15" spans="1:12">
      <c r="D15" s="11" t="s">
        <v>3806</v>
      </c>
      <c r="E15" s="11" t="s">
        <v>106</v>
      </c>
      <c r="F15" s="20" t="s">
        <v>3809</v>
      </c>
      <c r="G15" s="192" t="s">
        <v>1884</v>
      </c>
      <c r="H15" s="1317"/>
      <c r="I15" s="1317"/>
      <c r="J15" s="1317"/>
      <c r="K15" s="389"/>
      <c r="L15" s="389"/>
    </row>
    <row r="16" spans="1:12">
      <c r="D16" s="11" t="s">
        <v>3806</v>
      </c>
      <c r="E16" s="11" t="s">
        <v>106</v>
      </c>
      <c r="F16" s="20" t="s">
        <v>3810</v>
      </c>
      <c r="G16" s="192" t="s">
        <v>1884</v>
      </c>
      <c r="H16" s="1317"/>
      <c r="I16" s="1317"/>
      <c r="J16" s="1317"/>
      <c r="K16" s="389"/>
      <c r="L16" s="389"/>
    </row>
    <row r="17" spans="2:12">
      <c r="D17" s="11" t="s">
        <v>3806</v>
      </c>
      <c r="E17" s="11" t="s">
        <v>106</v>
      </c>
      <c r="F17" s="20" t="s">
        <v>3811</v>
      </c>
      <c r="G17" s="192" t="s">
        <v>1884</v>
      </c>
      <c r="H17" s="1345"/>
      <c r="I17" s="1345"/>
      <c r="J17" s="1345"/>
      <c r="K17" s="1345"/>
      <c r="L17" s="1345"/>
    </row>
    <row r="19" spans="2:12" s="27" customFormat="1" ht="17.649999999999999">
      <c r="B19"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 id="{97A77659-55C4-405E-AB31-E2C3F829F679}">
            <xm:f>Cover!$E$15&lt;&gt;H$6</xm:f>
            <x14:dxf>
              <fill>
                <patternFill>
                  <bgColor theme="0" tint="-0.24994659260841701"/>
                </patternFill>
              </fill>
            </x14:dxf>
          </x14:cfRule>
          <x14:cfRule type="expression" priority="4" id="{D357E205-6D30-494A-BB96-D2985D406DD7}">
            <xm:f>Cover!$E$15=H$6</xm:f>
            <x14:dxf>
              <fill>
                <patternFill>
                  <bgColor theme="7" tint="0.59996337778862885"/>
                </patternFill>
              </fill>
            </x14:dxf>
          </x14:cfRule>
          <xm:sqref>H11:L11</xm:sqref>
        </x14:conditionalFormatting>
        <x14:conditionalFormatting xmlns:xm="http://schemas.microsoft.com/office/excel/2006/main">
          <x14:cfRule type="expression" priority="1" id="{FF3603C2-B3AC-4825-9499-CC91FF52EAE5}">
            <xm:f>Cover!$E$15&lt;&gt;H$6</xm:f>
            <x14:dxf>
              <fill>
                <patternFill>
                  <bgColor theme="0" tint="-0.24994659260841701"/>
                </patternFill>
              </fill>
            </x14:dxf>
          </x14:cfRule>
          <x14:cfRule type="expression" priority="2" id="{FCDC9247-6880-4F1B-A71E-114EB28F27C4}">
            <xm:f>Cover!$E$15=H$6</xm:f>
            <x14:dxf>
              <fill>
                <patternFill>
                  <bgColor theme="7" tint="0.59996337778862885"/>
                </patternFill>
              </fill>
            </x14:dxf>
          </x14:cfRule>
          <xm:sqref>H15:L17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345E-91C9-4B25-A60B-D428297655C9}">
  <sheetPr>
    <tabColor theme="4"/>
    <pageSetUpPr autoPageBreaks="0"/>
  </sheetPr>
  <dimension ref="A1:N463"/>
  <sheetViews>
    <sheetView zoomScale="10" zoomScaleNormal="10" workbookViewId="0">
      <pane ySplit="4" topLeftCell="A16" activePane="bottomLeft" state="frozen"/>
      <selection pane="bottomLeft" activeCell="J5" sqref="J5:N5"/>
      <selection activeCell="A46" sqref="A46:O46"/>
    </sheetView>
  </sheetViews>
  <sheetFormatPr defaultColWidth="9.42578125" defaultRowHeight="13.5"/>
  <cols>
    <col min="1" max="1" width="54.42578125" style="11" bestFit="1" customWidth="1"/>
    <col min="2" max="2" width="85" style="11" bestFit="1" customWidth="1"/>
    <col min="3" max="14" width="14.5703125" style="11" customWidth="1"/>
    <col min="15" max="16320" width="9.42578125" style="11" bestFit="1"/>
    <col min="16321" max="16384" width="18.42578125" style="11" customWidth="1"/>
  </cols>
  <sheetData>
    <row r="1" spans="1:14" s="2" customFormat="1" ht="25.15">
      <c r="A1" s="1180" t="s">
        <v>1619</v>
      </c>
      <c r="B1" s="124"/>
      <c r="J1" s="124"/>
    </row>
    <row r="2" spans="1:14" s="2" customFormat="1" ht="25.15">
      <c r="A2" s="125" t="str">
        <f>Cover!$E$13</f>
        <v>Master</v>
      </c>
    </row>
    <row r="3" spans="1:14" s="2" customFormat="1" ht="25.15">
      <c r="A3" s="125">
        <f>Cover!$E$15</f>
        <v>2026</v>
      </c>
    </row>
    <row r="4" spans="1:14" s="5" customFormat="1" ht="25.5" thickBot="1">
      <c r="A4" s="127" t="s">
        <v>33</v>
      </c>
      <c r="B4" s="127"/>
      <c r="J4" s="2"/>
      <c r="K4" s="2"/>
      <c r="L4" s="2"/>
      <c r="M4" s="2"/>
      <c r="N4" s="2"/>
    </row>
    <row r="5" spans="1:14" ht="14.25" customHeight="1">
      <c r="A5"/>
      <c r="B5"/>
      <c r="C5" s="1197">
        <v>2022</v>
      </c>
      <c r="D5" s="1197">
        <v>2023</v>
      </c>
      <c r="E5" s="1197">
        <v>2024</v>
      </c>
      <c r="F5" s="1197">
        <v>2025</v>
      </c>
      <c r="G5" s="1197">
        <v>2026</v>
      </c>
      <c r="H5" s="1197" t="s">
        <v>1623</v>
      </c>
      <c r="I5"/>
      <c r="J5" s="1528" t="s">
        <v>29</v>
      </c>
      <c r="K5" s="1528"/>
      <c r="L5" s="1528"/>
      <c r="M5" s="1528"/>
      <c r="N5" s="1528"/>
    </row>
    <row r="6" spans="1:14" ht="14.25" customHeight="1">
      <c r="A6" t="s">
        <v>1693</v>
      </c>
      <c r="B6" s="1198" t="s">
        <v>1756</v>
      </c>
      <c r="C6" s="1195">
        <f t="shared" ref="C6:G14" si="0">SUMIFS(C:C,$A:$A,"="&amp;$B6)</f>
        <v>0</v>
      </c>
      <c r="D6" s="1195">
        <f t="shared" si="0"/>
        <v>0</v>
      </c>
      <c r="E6" s="1195">
        <f t="shared" si="0"/>
        <v>0</v>
      </c>
      <c r="F6" s="1195">
        <f t="shared" si="0"/>
        <v>0</v>
      </c>
      <c r="G6" s="1195">
        <f t="shared" si="0"/>
        <v>0</v>
      </c>
      <c r="H6" s="1195">
        <f t="shared" ref="H6:H14" si="1">SUM(C6:G6)</f>
        <v>0</v>
      </c>
      <c r="I6"/>
      <c r="J6" s="1199">
        <f>'2.01 Revenue - PCDs'!F10-'2.01 Revenue - PCDs'!F9-C6</f>
        <v>0</v>
      </c>
      <c r="K6" s="1199">
        <f>'2.01 Revenue - PCDs'!G10-'2.01 Revenue - PCDs'!G9-D6</f>
        <v>0</v>
      </c>
      <c r="L6" s="1199">
        <f>'2.01 Revenue - PCDs'!H10-'2.01 Revenue - PCDs'!H9-E6</f>
        <v>0</v>
      </c>
      <c r="M6" s="1199">
        <f>'2.01 Revenue - PCDs'!I10-'2.01 Revenue - PCDs'!I9-F6</f>
        <v>0</v>
      </c>
      <c r="N6" s="1199">
        <f>'2.01 Revenue - PCDs'!J10-'2.01 Revenue - PCDs'!J9-G6</f>
        <v>0</v>
      </c>
    </row>
    <row r="7" spans="1:14" ht="14.25">
      <c r="A7" t="s">
        <v>1693</v>
      </c>
      <c r="B7" s="1198" t="s">
        <v>1757</v>
      </c>
      <c r="C7" s="1195">
        <f t="shared" si="0"/>
        <v>0</v>
      </c>
      <c r="D7" s="1195">
        <f t="shared" si="0"/>
        <v>0</v>
      </c>
      <c r="E7" s="1195">
        <f t="shared" si="0"/>
        <v>0</v>
      </c>
      <c r="F7" s="1195">
        <f t="shared" si="0"/>
        <v>0</v>
      </c>
      <c r="G7" s="1195">
        <f t="shared" si="0"/>
        <v>0</v>
      </c>
      <c r="H7" s="1195">
        <f t="shared" si="1"/>
        <v>0</v>
      </c>
      <c r="I7"/>
      <c r="J7" s="1199">
        <f>'2.01 Revenue - PCDs'!F25-'1.01b MultiActivityVar RPEs'!C7</f>
        <v>0</v>
      </c>
      <c r="K7" s="1199">
        <f>'2.01 Revenue - PCDs'!G25-'1.01b MultiActivityVar RPEs'!D7</f>
        <v>0</v>
      </c>
      <c r="L7" s="1199">
        <f>'2.01 Revenue - PCDs'!H25-'1.01b MultiActivityVar RPEs'!E7</f>
        <v>0</v>
      </c>
      <c r="M7" s="1199">
        <f>'2.01 Revenue - PCDs'!I25-'1.01b MultiActivityVar RPEs'!F7</f>
        <v>0</v>
      </c>
      <c r="N7" s="1199">
        <f>'2.01 Revenue - PCDs'!J25-'1.01b MultiActivityVar RPEs'!G7</f>
        <v>0</v>
      </c>
    </row>
    <row r="8" spans="1:14" ht="14.25">
      <c r="A8" t="s">
        <v>1693</v>
      </c>
      <c r="B8" s="1198" t="s">
        <v>1758</v>
      </c>
      <c r="C8" s="1195">
        <f t="shared" si="0"/>
        <v>0</v>
      </c>
      <c r="D8" s="1195">
        <f t="shared" si="0"/>
        <v>0</v>
      </c>
      <c r="E8" s="1195">
        <f t="shared" si="0"/>
        <v>0</v>
      </c>
      <c r="F8" s="1195">
        <f t="shared" si="0"/>
        <v>0</v>
      </c>
      <c r="G8" s="1195">
        <f t="shared" si="0"/>
        <v>0</v>
      </c>
      <c r="H8" s="1195">
        <f t="shared" si="1"/>
        <v>0</v>
      </c>
      <c r="I8"/>
      <c r="J8" s="1199">
        <f>'2.01 Revenue - PCDs'!F90-'1.01b MultiActivityVar RPEs'!C8</f>
        <v>0</v>
      </c>
      <c r="K8" s="1199">
        <f>'2.01 Revenue - PCDs'!G90-'1.01b MultiActivityVar RPEs'!D8</f>
        <v>0</v>
      </c>
      <c r="L8" s="1199">
        <f>'2.01 Revenue - PCDs'!H90-'1.01b MultiActivityVar RPEs'!E8</f>
        <v>0</v>
      </c>
      <c r="M8" s="1199">
        <f>'2.01 Revenue - PCDs'!I90-'1.01b MultiActivityVar RPEs'!F8</f>
        <v>0</v>
      </c>
      <c r="N8" s="1199">
        <f>'2.01 Revenue - PCDs'!J90-'1.01b MultiActivityVar RPEs'!G8</f>
        <v>0</v>
      </c>
    </row>
    <row r="9" spans="1:14" ht="14.25">
      <c r="A9" t="s">
        <v>1693</v>
      </c>
      <c r="B9" s="1198" t="s">
        <v>1759</v>
      </c>
      <c r="C9" s="1195">
        <f t="shared" si="0"/>
        <v>0</v>
      </c>
      <c r="D9" s="1195">
        <f t="shared" si="0"/>
        <v>0</v>
      </c>
      <c r="E9" s="1195">
        <f t="shared" si="0"/>
        <v>0</v>
      </c>
      <c r="F9" s="1195">
        <f t="shared" si="0"/>
        <v>0</v>
      </c>
      <c r="G9" s="1195">
        <f t="shared" si="0"/>
        <v>0</v>
      </c>
      <c r="H9" s="1195">
        <f t="shared" si="1"/>
        <v>0</v>
      </c>
      <c r="I9"/>
      <c r="J9" s="1199">
        <f>'2.01 Revenue - PCDs'!F216-'1.01b MultiActivityVar RPEs'!C9</f>
        <v>0</v>
      </c>
      <c r="K9" s="1199">
        <f>'2.01 Revenue - PCDs'!G216-'1.01b MultiActivityVar RPEs'!D9</f>
        <v>0</v>
      </c>
      <c r="L9" s="1199">
        <f>'2.01 Revenue - PCDs'!H216-'1.01b MultiActivityVar RPEs'!E9</f>
        <v>0</v>
      </c>
      <c r="M9" s="1199">
        <f>'2.01 Revenue - PCDs'!I216-'1.01b MultiActivityVar RPEs'!F9</f>
        <v>0</v>
      </c>
      <c r="N9" s="1199">
        <f>'2.01 Revenue - PCDs'!J216-'1.01b MultiActivityVar RPEs'!G9</f>
        <v>0</v>
      </c>
    </row>
    <row r="10" spans="1:14" ht="14.25">
      <c r="A10" t="s">
        <v>1693</v>
      </c>
      <c r="B10" s="1198" t="s">
        <v>1760</v>
      </c>
      <c r="C10" s="1195">
        <f t="shared" si="0"/>
        <v>0</v>
      </c>
      <c r="D10" s="1195">
        <f t="shared" si="0"/>
        <v>0</v>
      </c>
      <c r="E10" s="1195">
        <f t="shared" si="0"/>
        <v>0</v>
      </c>
      <c r="F10" s="1195">
        <f t="shared" si="0"/>
        <v>0</v>
      </c>
      <c r="G10" s="1195">
        <f t="shared" si="0"/>
        <v>0</v>
      </c>
      <c r="H10" s="1195">
        <f t="shared" si="1"/>
        <v>0</v>
      </c>
      <c r="I10"/>
      <c r="J10" s="1199">
        <f>'2.01 Revenue - PCDs'!F227-'1.01b MultiActivityVar RPEs'!C10</f>
        <v>0</v>
      </c>
      <c r="K10" s="1199">
        <f>'2.01 Revenue - PCDs'!G227-'1.01b MultiActivityVar RPEs'!D10</f>
        <v>0</v>
      </c>
      <c r="L10" s="1199">
        <f>'2.01 Revenue - PCDs'!H227-'1.01b MultiActivityVar RPEs'!E10</f>
        <v>0</v>
      </c>
      <c r="M10" s="1199">
        <f>'2.01 Revenue - PCDs'!I227-'1.01b MultiActivityVar RPEs'!F10</f>
        <v>0</v>
      </c>
      <c r="N10" s="1199">
        <f>'2.01 Revenue - PCDs'!J227-'1.01b MultiActivityVar RPEs'!G10</f>
        <v>0</v>
      </c>
    </row>
    <row r="11" spans="1:14" ht="14.25">
      <c r="A11" t="s">
        <v>1693</v>
      </c>
      <c r="B11" s="1198" t="s">
        <v>1761</v>
      </c>
      <c r="C11" s="1195">
        <f t="shared" si="0"/>
        <v>0</v>
      </c>
      <c r="D11" s="1195">
        <f t="shared" si="0"/>
        <v>0</v>
      </c>
      <c r="E11" s="1195">
        <f t="shared" si="0"/>
        <v>0</v>
      </c>
      <c r="F11" s="1195">
        <f t="shared" si="0"/>
        <v>0</v>
      </c>
      <c r="G11" s="1195">
        <f t="shared" si="0"/>
        <v>0</v>
      </c>
      <c r="H11" s="1195">
        <f t="shared" si="1"/>
        <v>0</v>
      </c>
      <c r="I11"/>
      <c r="J11" s="1199">
        <f>'2.01 Revenue - PCDs'!F237-'1.01b MultiActivityVar RPEs'!C11</f>
        <v>0</v>
      </c>
      <c r="K11" s="1199">
        <f>'2.01 Revenue - PCDs'!G237-'1.01b MultiActivityVar RPEs'!D11</f>
        <v>0</v>
      </c>
      <c r="L11" s="1199">
        <f>'2.01 Revenue - PCDs'!H237-'1.01b MultiActivityVar RPEs'!E11</f>
        <v>0</v>
      </c>
      <c r="M11" s="1199">
        <f>'2.01 Revenue - PCDs'!I237-'1.01b MultiActivityVar RPEs'!F11</f>
        <v>0</v>
      </c>
      <c r="N11" s="1199">
        <f>'2.01 Revenue - PCDs'!J237-'1.01b MultiActivityVar RPEs'!G11</f>
        <v>0</v>
      </c>
    </row>
    <row r="12" spans="1:14" ht="14.25">
      <c r="A12" t="s">
        <v>1693</v>
      </c>
      <c r="B12" s="1198" t="s">
        <v>1762</v>
      </c>
      <c r="C12" s="1195">
        <f t="shared" si="0"/>
        <v>0</v>
      </c>
      <c r="D12" s="1195">
        <f t="shared" si="0"/>
        <v>0</v>
      </c>
      <c r="E12" s="1195">
        <f t="shared" si="0"/>
        <v>0</v>
      </c>
      <c r="F12" s="1195">
        <f t="shared" si="0"/>
        <v>0</v>
      </c>
      <c r="G12" s="1195">
        <f t="shared" si="0"/>
        <v>0</v>
      </c>
      <c r="H12" s="1195">
        <f t="shared" si="1"/>
        <v>0</v>
      </c>
      <c r="I12"/>
      <c r="J12" s="1199">
        <f>'2.01 Revenue - PCDs'!F255-'1.01b MultiActivityVar RPEs'!C12</f>
        <v>0</v>
      </c>
      <c r="K12" s="1199">
        <f>'2.01 Revenue - PCDs'!G255-'1.01b MultiActivityVar RPEs'!D12</f>
        <v>0</v>
      </c>
      <c r="L12" s="1199">
        <f>'2.01 Revenue - PCDs'!H255-'1.01b MultiActivityVar RPEs'!E12</f>
        <v>0</v>
      </c>
      <c r="M12" s="1199">
        <f>'2.01 Revenue - PCDs'!I255-'1.01b MultiActivityVar RPEs'!F12</f>
        <v>0</v>
      </c>
      <c r="N12" s="1199">
        <f>'2.01 Revenue - PCDs'!J255-'1.01b MultiActivityVar RPEs'!G12</f>
        <v>0</v>
      </c>
    </row>
    <row r="13" spans="1:14" ht="14.25">
      <c r="A13" t="s">
        <v>1693</v>
      </c>
      <c r="B13" s="1198" t="s">
        <v>1763</v>
      </c>
      <c r="C13" s="1195">
        <f t="shared" si="0"/>
        <v>0</v>
      </c>
      <c r="D13" s="1195">
        <f t="shared" si="0"/>
        <v>0</v>
      </c>
      <c r="E13" s="1195">
        <f t="shared" si="0"/>
        <v>0</v>
      </c>
      <c r="F13" s="1195">
        <f t="shared" si="0"/>
        <v>0</v>
      </c>
      <c r="G13" s="1195">
        <f t="shared" si="0"/>
        <v>0</v>
      </c>
      <c r="H13" s="1195">
        <f t="shared" si="1"/>
        <v>0</v>
      </c>
      <c r="I13"/>
      <c r="J13" s="1199">
        <f>'2.01 Revenue - PCDs'!F263-'1.01b MultiActivityVar RPEs'!C13</f>
        <v>0</v>
      </c>
      <c r="K13" s="1199">
        <f>'2.01 Revenue - PCDs'!G263-'1.01b MultiActivityVar RPEs'!D13</f>
        <v>0</v>
      </c>
      <c r="L13" s="1199">
        <f>'2.01 Revenue - PCDs'!H263-'1.01b MultiActivityVar RPEs'!E13</f>
        <v>0</v>
      </c>
      <c r="M13" s="1199">
        <f>'2.01 Revenue - PCDs'!I263-'1.01b MultiActivityVar RPEs'!F13</f>
        <v>0</v>
      </c>
      <c r="N13" s="1199">
        <f>'2.01 Revenue - PCDs'!J263-'1.01b MultiActivityVar RPEs'!G13</f>
        <v>0</v>
      </c>
    </row>
    <row r="14" spans="1:14" ht="14.25">
      <c r="A14" t="s">
        <v>1693</v>
      </c>
      <c r="B14" s="1198" t="s">
        <v>1764</v>
      </c>
      <c r="C14" s="1195">
        <f t="shared" si="0"/>
        <v>0</v>
      </c>
      <c r="D14" s="1195">
        <f t="shared" si="0"/>
        <v>0</v>
      </c>
      <c r="E14" s="1195">
        <f t="shared" si="0"/>
        <v>0</v>
      </c>
      <c r="F14" s="1195">
        <f t="shared" si="0"/>
        <v>0</v>
      </c>
      <c r="G14" s="1195">
        <f t="shared" si="0"/>
        <v>0</v>
      </c>
      <c r="H14" s="1195">
        <f t="shared" si="1"/>
        <v>0</v>
      </c>
      <c r="I14"/>
      <c r="J14" s="1199">
        <f>'2.01 Revenue - PCDs'!F271-'1.01b MultiActivityVar RPEs'!C14</f>
        <v>0</v>
      </c>
      <c r="K14" s="1199">
        <f>'2.01 Revenue - PCDs'!G271-'1.01b MultiActivityVar RPEs'!D14</f>
        <v>0</v>
      </c>
      <c r="L14" s="1199">
        <f>'2.01 Revenue - PCDs'!H271-'1.01b MultiActivityVar RPEs'!E14</f>
        <v>0</v>
      </c>
      <c r="M14" s="1199">
        <f>'2.01 Revenue - PCDs'!I271-'1.01b MultiActivityVar RPEs'!F14</f>
        <v>0</v>
      </c>
      <c r="N14" s="1199">
        <f>'2.01 Revenue - PCDs'!J271-'1.01b MultiActivityVar RPEs'!G14</f>
        <v>0</v>
      </c>
    </row>
    <row r="15" spans="1:14" ht="14.25">
      <c r="A15"/>
      <c r="B15"/>
      <c r="C15"/>
      <c r="D15"/>
      <c r="E15"/>
      <c r="F15"/>
      <c r="G15"/>
      <c r="H15"/>
      <c r="I15"/>
      <c r="J15"/>
      <c r="K15"/>
      <c r="L15"/>
      <c r="M15"/>
      <c r="N15"/>
    </row>
    <row r="16" spans="1:14" ht="14.25">
      <c r="A16" s="1200" t="s">
        <v>1765</v>
      </c>
      <c r="B16" s="1201" t="s">
        <v>1766</v>
      </c>
      <c r="C16" s="1309">
        <v>2022</v>
      </c>
      <c r="D16" s="1309">
        <v>2023</v>
      </c>
      <c r="E16" s="1309">
        <v>2024</v>
      </c>
      <c r="F16" s="1309">
        <v>2025</v>
      </c>
      <c r="G16" s="1309">
        <v>2026</v>
      </c>
      <c r="H16" s="1309" t="s">
        <v>1623</v>
      </c>
      <c r="I16"/>
      <c r="J16"/>
      <c r="K16"/>
      <c r="L16"/>
      <c r="M16"/>
      <c r="N16"/>
    </row>
    <row r="17" spans="1:8" ht="14.25">
      <c r="A17" s="1202"/>
      <c r="B17" s="1202"/>
      <c r="C17" s="1203"/>
      <c r="D17" s="1203"/>
      <c r="E17" s="1203"/>
      <c r="F17" s="1203"/>
      <c r="G17" s="1203"/>
      <c r="H17" s="1195">
        <f t="shared" ref="H17:H80" si="2">SUM(C17:G17)</f>
        <v>0</v>
      </c>
    </row>
    <row r="18" spans="1:8" ht="14.25">
      <c r="A18" s="1202"/>
      <c r="B18" s="1202"/>
      <c r="C18" s="1203"/>
      <c r="D18" s="1203"/>
      <c r="E18" s="1203"/>
      <c r="F18" s="1203"/>
      <c r="G18" s="1203"/>
      <c r="H18" s="1195">
        <f t="shared" si="2"/>
        <v>0</v>
      </c>
    </row>
    <row r="19" spans="1:8" ht="14.25">
      <c r="A19" s="1202"/>
      <c r="B19" s="1202"/>
      <c r="C19" s="1203"/>
      <c r="D19" s="1203"/>
      <c r="E19" s="1203"/>
      <c r="F19" s="1203"/>
      <c r="G19" s="1203"/>
      <c r="H19" s="1195">
        <f t="shared" si="2"/>
        <v>0</v>
      </c>
    </row>
    <row r="20" spans="1:8" ht="14.25">
      <c r="A20" s="1202"/>
      <c r="B20" s="1202"/>
      <c r="C20" s="1203"/>
      <c r="D20" s="1203"/>
      <c r="E20" s="1203"/>
      <c r="F20" s="1203"/>
      <c r="G20" s="1203"/>
      <c r="H20" s="1195">
        <f t="shared" si="2"/>
        <v>0</v>
      </c>
    </row>
    <row r="21" spans="1:8" ht="14.25">
      <c r="A21" s="1202"/>
      <c r="B21" s="1202"/>
      <c r="C21" s="1203"/>
      <c r="D21" s="1203"/>
      <c r="E21" s="1203"/>
      <c r="F21" s="1203"/>
      <c r="G21" s="1203"/>
      <c r="H21" s="1195">
        <f t="shared" si="2"/>
        <v>0</v>
      </c>
    </row>
    <row r="22" spans="1:8" ht="14.25">
      <c r="A22" s="1202"/>
      <c r="B22" s="1202"/>
      <c r="C22" s="1203"/>
      <c r="D22" s="1203"/>
      <c r="E22" s="1203"/>
      <c r="F22" s="1203"/>
      <c r="G22" s="1203"/>
      <c r="H22" s="1195">
        <f t="shared" si="2"/>
        <v>0</v>
      </c>
    </row>
    <row r="23" spans="1:8" ht="14.25">
      <c r="A23" s="1202"/>
      <c r="B23" s="1202"/>
      <c r="C23" s="1203"/>
      <c r="D23" s="1203"/>
      <c r="E23" s="1203"/>
      <c r="F23" s="1203"/>
      <c r="G23" s="1203"/>
      <c r="H23" s="1195">
        <f t="shared" si="2"/>
        <v>0</v>
      </c>
    </row>
    <row r="24" spans="1:8" ht="14.25">
      <c r="A24" s="1202"/>
      <c r="B24" s="1202"/>
      <c r="C24" s="1203"/>
      <c r="D24" s="1203"/>
      <c r="E24" s="1203"/>
      <c r="F24" s="1203"/>
      <c r="G24" s="1203"/>
      <c r="H24" s="1195">
        <f t="shared" si="2"/>
        <v>0</v>
      </c>
    </row>
    <row r="25" spans="1:8" ht="14.25">
      <c r="A25" s="1202"/>
      <c r="B25" s="1202"/>
      <c r="C25" s="1203"/>
      <c r="D25" s="1203"/>
      <c r="E25" s="1203"/>
      <c r="F25" s="1203"/>
      <c r="G25" s="1203"/>
      <c r="H25" s="1195">
        <f t="shared" si="2"/>
        <v>0</v>
      </c>
    </row>
    <row r="26" spans="1:8" ht="14.25">
      <c r="A26" s="1202"/>
      <c r="B26" s="1202"/>
      <c r="C26" s="1203"/>
      <c r="D26" s="1203"/>
      <c r="E26" s="1203"/>
      <c r="F26" s="1203"/>
      <c r="G26" s="1203"/>
      <c r="H26" s="1195">
        <f t="shared" si="2"/>
        <v>0</v>
      </c>
    </row>
    <row r="27" spans="1:8" ht="14.25">
      <c r="A27" s="1202"/>
      <c r="B27" s="1202"/>
      <c r="C27" s="1203"/>
      <c r="D27" s="1203"/>
      <c r="E27" s="1203"/>
      <c r="F27" s="1203"/>
      <c r="G27" s="1203"/>
      <c r="H27" s="1195">
        <f t="shared" si="2"/>
        <v>0</v>
      </c>
    </row>
    <row r="28" spans="1:8" ht="14.25">
      <c r="A28" s="1202"/>
      <c r="B28" s="1202"/>
      <c r="C28" s="1203"/>
      <c r="D28" s="1203"/>
      <c r="E28" s="1203"/>
      <c r="F28" s="1203"/>
      <c r="G28" s="1203"/>
      <c r="H28" s="1195">
        <f t="shared" si="2"/>
        <v>0</v>
      </c>
    </row>
    <row r="29" spans="1:8" ht="14.25">
      <c r="A29" s="1202"/>
      <c r="B29" s="1202"/>
      <c r="C29" s="1203"/>
      <c r="D29" s="1203"/>
      <c r="E29" s="1203"/>
      <c r="F29" s="1203"/>
      <c r="G29" s="1203"/>
      <c r="H29" s="1195">
        <f t="shared" si="2"/>
        <v>0</v>
      </c>
    </row>
    <row r="30" spans="1:8" ht="14.25">
      <c r="A30" s="1202"/>
      <c r="B30" s="1202"/>
      <c r="C30" s="1203"/>
      <c r="D30" s="1203"/>
      <c r="E30" s="1203"/>
      <c r="F30" s="1203"/>
      <c r="G30" s="1203"/>
      <c r="H30" s="1195">
        <f t="shared" si="2"/>
        <v>0</v>
      </c>
    </row>
    <row r="31" spans="1:8" ht="14.25">
      <c r="A31" s="1202"/>
      <c r="B31" s="1202"/>
      <c r="C31" s="1203"/>
      <c r="D31" s="1203"/>
      <c r="E31" s="1203"/>
      <c r="F31" s="1203"/>
      <c r="G31" s="1203"/>
      <c r="H31" s="1195">
        <f t="shared" si="2"/>
        <v>0</v>
      </c>
    </row>
    <row r="32" spans="1:8" ht="14.25">
      <c r="A32" s="1202"/>
      <c r="B32" s="1202"/>
      <c r="C32" s="1203"/>
      <c r="D32" s="1203"/>
      <c r="E32" s="1203"/>
      <c r="F32" s="1203"/>
      <c r="G32" s="1203"/>
      <c r="H32" s="1195">
        <f t="shared" si="2"/>
        <v>0</v>
      </c>
    </row>
    <row r="33" spans="1:8" ht="14.25">
      <c r="A33" s="1202"/>
      <c r="B33" s="1202"/>
      <c r="C33" s="1203"/>
      <c r="D33" s="1203"/>
      <c r="E33" s="1203"/>
      <c r="F33" s="1203"/>
      <c r="G33" s="1203"/>
      <c r="H33" s="1195">
        <f t="shared" si="2"/>
        <v>0</v>
      </c>
    </row>
    <row r="34" spans="1:8" ht="14.25">
      <c r="A34" s="1202"/>
      <c r="B34" s="1202"/>
      <c r="C34" s="1203"/>
      <c r="D34" s="1203"/>
      <c r="E34" s="1203"/>
      <c r="F34" s="1203"/>
      <c r="G34" s="1203"/>
      <c r="H34" s="1195">
        <f t="shared" si="2"/>
        <v>0</v>
      </c>
    </row>
    <row r="35" spans="1:8" ht="14.25">
      <c r="A35" s="1202"/>
      <c r="B35" s="1202"/>
      <c r="C35" s="1203"/>
      <c r="D35" s="1203"/>
      <c r="E35" s="1203"/>
      <c r="F35" s="1203"/>
      <c r="G35" s="1203"/>
      <c r="H35" s="1195">
        <f t="shared" si="2"/>
        <v>0</v>
      </c>
    </row>
    <row r="36" spans="1:8" ht="14.25">
      <c r="A36" s="1202"/>
      <c r="B36" s="1202"/>
      <c r="C36" s="1203"/>
      <c r="D36" s="1203"/>
      <c r="E36" s="1203"/>
      <c r="F36" s="1203"/>
      <c r="G36" s="1203"/>
      <c r="H36" s="1195">
        <f t="shared" si="2"/>
        <v>0</v>
      </c>
    </row>
    <row r="37" spans="1:8" ht="14.25">
      <c r="A37" s="1202"/>
      <c r="B37" s="1202"/>
      <c r="C37" s="1203"/>
      <c r="D37" s="1203"/>
      <c r="E37" s="1203"/>
      <c r="F37" s="1203"/>
      <c r="G37" s="1203"/>
      <c r="H37" s="1195">
        <f t="shared" si="2"/>
        <v>0</v>
      </c>
    </row>
    <row r="38" spans="1:8" ht="14.25">
      <c r="A38" s="1202"/>
      <c r="B38" s="1202"/>
      <c r="C38" s="1203"/>
      <c r="D38" s="1203"/>
      <c r="E38" s="1203"/>
      <c r="F38" s="1203"/>
      <c r="G38" s="1203"/>
      <c r="H38" s="1195">
        <f t="shared" si="2"/>
        <v>0</v>
      </c>
    </row>
    <row r="39" spans="1:8" ht="14.25">
      <c r="A39" s="1202"/>
      <c r="B39" s="1202"/>
      <c r="C39" s="1203"/>
      <c r="D39" s="1203"/>
      <c r="E39" s="1203"/>
      <c r="F39" s="1203"/>
      <c r="G39" s="1203"/>
      <c r="H39" s="1195">
        <f t="shared" si="2"/>
        <v>0</v>
      </c>
    </row>
    <row r="40" spans="1:8" ht="14.25">
      <c r="A40" s="1202"/>
      <c r="B40" s="1202"/>
      <c r="C40" s="1203"/>
      <c r="D40" s="1203"/>
      <c r="E40" s="1203"/>
      <c r="F40" s="1203"/>
      <c r="G40" s="1203"/>
      <c r="H40" s="1195">
        <f t="shared" si="2"/>
        <v>0</v>
      </c>
    </row>
    <row r="41" spans="1:8" ht="14.25" customHeight="1">
      <c r="A41" s="1202"/>
      <c r="B41" s="1202"/>
      <c r="C41" s="1203"/>
      <c r="D41" s="1203"/>
      <c r="E41" s="1203"/>
      <c r="F41" s="1203"/>
      <c r="G41" s="1203"/>
      <c r="H41" s="1195">
        <f t="shared" si="2"/>
        <v>0</v>
      </c>
    </row>
    <row r="42" spans="1:8" ht="14.25" customHeight="1">
      <c r="A42" s="1202"/>
      <c r="B42" s="1202"/>
      <c r="C42" s="1203"/>
      <c r="D42" s="1203"/>
      <c r="E42" s="1203"/>
      <c r="F42" s="1203"/>
      <c r="G42" s="1203"/>
      <c r="H42" s="1195">
        <f t="shared" si="2"/>
        <v>0</v>
      </c>
    </row>
    <row r="43" spans="1:8" ht="14.25" customHeight="1">
      <c r="A43" s="1202"/>
      <c r="B43" s="1202"/>
      <c r="C43" s="1203"/>
      <c r="D43" s="1203"/>
      <c r="E43" s="1203"/>
      <c r="F43" s="1203"/>
      <c r="G43" s="1203"/>
      <c r="H43" s="1195">
        <f t="shared" si="2"/>
        <v>0</v>
      </c>
    </row>
    <row r="44" spans="1:8" ht="14.25" customHeight="1">
      <c r="A44" s="1202"/>
      <c r="B44" s="1202"/>
      <c r="C44" s="1203"/>
      <c r="D44" s="1203"/>
      <c r="E44" s="1203"/>
      <c r="F44" s="1203"/>
      <c r="G44" s="1203"/>
      <c r="H44" s="1195">
        <f t="shared" si="2"/>
        <v>0</v>
      </c>
    </row>
    <row r="45" spans="1:8" ht="14.25" customHeight="1">
      <c r="A45" s="1202"/>
      <c r="B45" s="1202"/>
      <c r="C45" s="1203"/>
      <c r="D45" s="1203"/>
      <c r="E45" s="1203"/>
      <c r="F45" s="1203"/>
      <c r="G45" s="1203"/>
      <c r="H45" s="1195">
        <f t="shared" si="2"/>
        <v>0</v>
      </c>
    </row>
    <row r="46" spans="1:8" ht="14.25" customHeight="1">
      <c r="A46" s="1202"/>
      <c r="B46" s="1202"/>
      <c r="C46" s="1203"/>
      <c r="D46" s="1203"/>
      <c r="E46" s="1203"/>
      <c r="F46" s="1203"/>
      <c r="G46" s="1203"/>
      <c r="H46" s="1195">
        <f t="shared" si="2"/>
        <v>0</v>
      </c>
    </row>
    <row r="47" spans="1:8" ht="14.25" customHeight="1">
      <c r="A47" s="1202"/>
      <c r="B47" s="1202"/>
      <c r="C47" s="1203"/>
      <c r="D47" s="1203"/>
      <c r="E47" s="1203"/>
      <c r="F47" s="1203"/>
      <c r="G47" s="1203"/>
      <c r="H47" s="1195">
        <f t="shared" si="2"/>
        <v>0</v>
      </c>
    </row>
    <row r="48" spans="1:8" ht="14.25" customHeight="1">
      <c r="A48" s="1202"/>
      <c r="B48" s="1202"/>
      <c r="C48" s="1203"/>
      <c r="D48" s="1203"/>
      <c r="E48" s="1203"/>
      <c r="F48" s="1203"/>
      <c r="G48" s="1203"/>
      <c r="H48" s="1195">
        <f t="shared" si="2"/>
        <v>0</v>
      </c>
    </row>
    <row r="49" spans="1:8" ht="14.25">
      <c r="A49" s="1202"/>
      <c r="B49" s="1202"/>
      <c r="C49" s="1203"/>
      <c r="D49" s="1203"/>
      <c r="E49" s="1203"/>
      <c r="F49" s="1203"/>
      <c r="G49" s="1203"/>
      <c r="H49" s="1195">
        <f t="shared" si="2"/>
        <v>0</v>
      </c>
    </row>
    <row r="50" spans="1:8" ht="14.25">
      <c r="A50" s="1202"/>
      <c r="B50" s="1202"/>
      <c r="C50" s="1203"/>
      <c r="D50" s="1203"/>
      <c r="E50" s="1203"/>
      <c r="F50" s="1203"/>
      <c r="G50" s="1203"/>
      <c r="H50" s="1195">
        <f t="shared" si="2"/>
        <v>0</v>
      </c>
    </row>
    <row r="51" spans="1:8" ht="14.25">
      <c r="A51" s="1202"/>
      <c r="B51" s="1202"/>
      <c r="C51" s="1203"/>
      <c r="D51" s="1203"/>
      <c r="E51" s="1203"/>
      <c r="F51" s="1203"/>
      <c r="G51" s="1203"/>
      <c r="H51" s="1195">
        <f t="shared" si="2"/>
        <v>0</v>
      </c>
    </row>
    <row r="52" spans="1:8" ht="14.25">
      <c r="A52" s="1202"/>
      <c r="B52" s="1202"/>
      <c r="C52" s="1203"/>
      <c r="D52" s="1203"/>
      <c r="E52" s="1203"/>
      <c r="F52" s="1203"/>
      <c r="G52" s="1203"/>
      <c r="H52" s="1195">
        <f t="shared" si="2"/>
        <v>0</v>
      </c>
    </row>
    <row r="53" spans="1:8" ht="14.25">
      <c r="A53" s="1202"/>
      <c r="B53" s="1202"/>
      <c r="C53" s="1203"/>
      <c r="D53" s="1203"/>
      <c r="E53" s="1203"/>
      <c r="F53" s="1203"/>
      <c r="G53" s="1203"/>
      <c r="H53" s="1195">
        <f t="shared" si="2"/>
        <v>0</v>
      </c>
    </row>
    <row r="54" spans="1:8" ht="14.25">
      <c r="A54" s="1202"/>
      <c r="B54" s="1202"/>
      <c r="C54" s="1203"/>
      <c r="D54" s="1203"/>
      <c r="E54" s="1203"/>
      <c r="F54" s="1203"/>
      <c r="G54" s="1203"/>
      <c r="H54" s="1195">
        <f t="shared" si="2"/>
        <v>0</v>
      </c>
    </row>
    <row r="55" spans="1:8" ht="14.25">
      <c r="A55" s="1202"/>
      <c r="B55" s="1202"/>
      <c r="C55" s="1203"/>
      <c r="D55" s="1203"/>
      <c r="E55" s="1203"/>
      <c r="F55" s="1203"/>
      <c r="G55" s="1203"/>
      <c r="H55" s="1195">
        <f t="shared" si="2"/>
        <v>0</v>
      </c>
    </row>
    <row r="56" spans="1:8" ht="14.25">
      <c r="A56" s="1202"/>
      <c r="B56" s="1202"/>
      <c r="C56" s="1203"/>
      <c r="D56" s="1203"/>
      <c r="E56" s="1203"/>
      <c r="F56" s="1203"/>
      <c r="G56" s="1203"/>
      <c r="H56" s="1195">
        <f t="shared" si="2"/>
        <v>0</v>
      </c>
    </row>
    <row r="57" spans="1:8" ht="14.25">
      <c r="A57" s="1202"/>
      <c r="B57" s="1202"/>
      <c r="C57" s="1203"/>
      <c r="D57" s="1203"/>
      <c r="E57" s="1203"/>
      <c r="F57" s="1203"/>
      <c r="G57" s="1203"/>
      <c r="H57" s="1195">
        <f t="shared" si="2"/>
        <v>0</v>
      </c>
    </row>
    <row r="58" spans="1:8" ht="14.25">
      <c r="A58" s="1202"/>
      <c r="B58" s="1202"/>
      <c r="C58" s="1203"/>
      <c r="D58" s="1203"/>
      <c r="E58" s="1203"/>
      <c r="F58" s="1203"/>
      <c r="G58" s="1203"/>
      <c r="H58" s="1195">
        <f t="shared" si="2"/>
        <v>0</v>
      </c>
    </row>
    <row r="59" spans="1:8" ht="14.25">
      <c r="A59" s="1202"/>
      <c r="B59" s="1202"/>
      <c r="C59" s="1203"/>
      <c r="D59" s="1203"/>
      <c r="E59" s="1203"/>
      <c r="F59" s="1203"/>
      <c r="G59" s="1203"/>
      <c r="H59" s="1195">
        <f t="shared" si="2"/>
        <v>0</v>
      </c>
    </row>
    <row r="60" spans="1:8" ht="14.25">
      <c r="A60" s="1202"/>
      <c r="B60" s="1202"/>
      <c r="C60" s="1203"/>
      <c r="D60" s="1203"/>
      <c r="E60" s="1203"/>
      <c r="F60" s="1203"/>
      <c r="G60" s="1203"/>
      <c r="H60" s="1195">
        <f t="shared" si="2"/>
        <v>0</v>
      </c>
    </row>
    <row r="61" spans="1:8" ht="14.25">
      <c r="A61" s="1202"/>
      <c r="B61" s="1202"/>
      <c r="C61" s="1203"/>
      <c r="D61" s="1203"/>
      <c r="E61" s="1203"/>
      <c r="F61" s="1203"/>
      <c r="G61" s="1203"/>
      <c r="H61" s="1195">
        <f t="shared" si="2"/>
        <v>0</v>
      </c>
    </row>
    <row r="62" spans="1:8" ht="14.25">
      <c r="A62" s="1202"/>
      <c r="B62" s="1202"/>
      <c r="C62" s="1203"/>
      <c r="D62" s="1203"/>
      <c r="E62" s="1203"/>
      <c r="F62" s="1203"/>
      <c r="G62" s="1203"/>
      <c r="H62" s="1195">
        <f t="shared" si="2"/>
        <v>0</v>
      </c>
    </row>
    <row r="63" spans="1:8" ht="14.25">
      <c r="A63" s="1202"/>
      <c r="B63" s="1202"/>
      <c r="C63" s="1203"/>
      <c r="D63" s="1203"/>
      <c r="E63" s="1203"/>
      <c r="F63" s="1203"/>
      <c r="G63" s="1203"/>
      <c r="H63" s="1195">
        <f t="shared" si="2"/>
        <v>0</v>
      </c>
    </row>
    <row r="64" spans="1:8" ht="14.25">
      <c r="A64" s="1202"/>
      <c r="B64" s="1202"/>
      <c r="C64" s="1203"/>
      <c r="D64" s="1203"/>
      <c r="E64" s="1203"/>
      <c r="F64" s="1203"/>
      <c r="G64" s="1203"/>
      <c r="H64" s="1195">
        <f t="shared" si="2"/>
        <v>0</v>
      </c>
    </row>
    <row r="65" spans="1:8" ht="14.25">
      <c r="A65" s="1202"/>
      <c r="B65" s="1202"/>
      <c r="C65" s="1203"/>
      <c r="D65" s="1203"/>
      <c r="E65" s="1203"/>
      <c r="F65" s="1203"/>
      <c r="G65" s="1203"/>
      <c r="H65" s="1195">
        <f t="shared" si="2"/>
        <v>0</v>
      </c>
    </row>
    <row r="66" spans="1:8" ht="14.25">
      <c r="A66" s="1202"/>
      <c r="B66" s="1202"/>
      <c r="C66" s="1203"/>
      <c r="D66" s="1203"/>
      <c r="E66" s="1203"/>
      <c r="F66" s="1203"/>
      <c r="G66" s="1203"/>
      <c r="H66" s="1195">
        <f t="shared" si="2"/>
        <v>0</v>
      </c>
    </row>
    <row r="67" spans="1:8" ht="14.25">
      <c r="A67" s="1202"/>
      <c r="B67" s="1202"/>
      <c r="C67" s="1203"/>
      <c r="D67" s="1203"/>
      <c r="E67" s="1203"/>
      <c r="F67" s="1203"/>
      <c r="G67" s="1203"/>
      <c r="H67" s="1195">
        <f t="shared" si="2"/>
        <v>0</v>
      </c>
    </row>
    <row r="68" spans="1:8" ht="14.25">
      <c r="A68" s="1202"/>
      <c r="B68" s="1202"/>
      <c r="C68" s="1203"/>
      <c r="D68" s="1203"/>
      <c r="E68" s="1203"/>
      <c r="F68" s="1203"/>
      <c r="G68" s="1203"/>
      <c r="H68" s="1195">
        <f t="shared" si="2"/>
        <v>0</v>
      </c>
    </row>
    <row r="69" spans="1:8" ht="14.25">
      <c r="A69" s="1202"/>
      <c r="B69" s="1202"/>
      <c r="C69" s="1203"/>
      <c r="D69" s="1203"/>
      <c r="E69" s="1203"/>
      <c r="F69" s="1203"/>
      <c r="G69" s="1203"/>
      <c r="H69" s="1195">
        <f t="shared" si="2"/>
        <v>0</v>
      </c>
    </row>
    <row r="70" spans="1:8" ht="14.25">
      <c r="A70" s="1202"/>
      <c r="B70" s="1202"/>
      <c r="C70" s="1203"/>
      <c r="D70" s="1203"/>
      <c r="E70" s="1203"/>
      <c r="F70" s="1203"/>
      <c r="G70" s="1203"/>
      <c r="H70" s="1195">
        <f t="shared" si="2"/>
        <v>0</v>
      </c>
    </row>
    <row r="71" spans="1:8" ht="14.25">
      <c r="A71" s="1202"/>
      <c r="B71" s="1202"/>
      <c r="C71" s="1203"/>
      <c r="D71" s="1203"/>
      <c r="E71" s="1203"/>
      <c r="F71" s="1203"/>
      <c r="G71" s="1203"/>
      <c r="H71" s="1195">
        <f t="shared" si="2"/>
        <v>0</v>
      </c>
    </row>
    <row r="72" spans="1:8" ht="14.25">
      <c r="A72" s="1202"/>
      <c r="B72" s="1202"/>
      <c r="C72" s="1203"/>
      <c r="D72" s="1203"/>
      <c r="E72" s="1203"/>
      <c r="F72" s="1203"/>
      <c r="G72" s="1203"/>
      <c r="H72" s="1195">
        <f t="shared" si="2"/>
        <v>0</v>
      </c>
    </row>
    <row r="73" spans="1:8" ht="14.25">
      <c r="A73" s="1202"/>
      <c r="B73" s="1202"/>
      <c r="C73" s="1203"/>
      <c r="D73" s="1203"/>
      <c r="E73" s="1203"/>
      <c r="F73" s="1203"/>
      <c r="G73" s="1203"/>
      <c r="H73" s="1195">
        <f t="shared" si="2"/>
        <v>0</v>
      </c>
    </row>
    <row r="74" spans="1:8" ht="14.25">
      <c r="A74" s="1202"/>
      <c r="B74" s="1202"/>
      <c r="C74" s="1203"/>
      <c r="D74" s="1203"/>
      <c r="E74" s="1203"/>
      <c r="F74" s="1203"/>
      <c r="G74" s="1203"/>
      <c r="H74" s="1195">
        <f t="shared" si="2"/>
        <v>0</v>
      </c>
    </row>
    <row r="75" spans="1:8" ht="14.25">
      <c r="A75" s="1202"/>
      <c r="B75" s="1202"/>
      <c r="C75" s="1203"/>
      <c r="D75" s="1203"/>
      <c r="E75" s="1203"/>
      <c r="F75" s="1203"/>
      <c r="G75" s="1203"/>
      <c r="H75" s="1195">
        <f t="shared" si="2"/>
        <v>0</v>
      </c>
    </row>
    <row r="76" spans="1:8" ht="14.25">
      <c r="A76" s="1202"/>
      <c r="B76" s="1202"/>
      <c r="C76" s="1203"/>
      <c r="D76" s="1203"/>
      <c r="E76" s="1203"/>
      <c r="F76" s="1203"/>
      <c r="G76" s="1203"/>
      <c r="H76" s="1195">
        <f t="shared" si="2"/>
        <v>0</v>
      </c>
    </row>
    <row r="77" spans="1:8" ht="14.25">
      <c r="A77" s="1202"/>
      <c r="B77" s="1202"/>
      <c r="C77" s="1203"/>
      <c r="D77" s="1203"/>
      <c r="E77" s="1203"/>
      <c r="F77" s="1203"/>
      <c r="G77" s="1203"/>
      <c r="H77" s="1195">
        <f t="shared" si="2"/>
        <v>0</v>
      </c>
    </row>
    <row r="78" spans="1:8" ht="14.25">
      <c r="A78" s="1202"/>
      <c r="B78" s="1202"/>
      <c r="C78" s="1203"/>
      <c r="D78" s="1203"/>
      <c r="E78" s="1203"/>
      <c r="F78" s="1203"/>
      <c r="G78" s="1203"/>
      <c r="H78" s="1195">
        <f t="shared" si="2"/>
        <v>0</v>
      </c>
    </row>
    <row r="79" spans="1:8" ht="14.25">
      <c r="A79" s="1202"/>
      <c r="B79" s="1202"/>
      <c r="C79" s="1203"/>
      <c r="D79" s="1203"/>
      <c r="E79" s="1203"/>
      <c r="F79" s="1203"/>
      <c r="G79" s="1203"/>
      <c r="H79" s="1195">
        <f t="shared" si="2"/>
        <v>0</v>
      </c>
    </row>
    <row r="80" spans="1:8" ht="14.25">
      <c r="A80" s="1202"/>
      <c r="B80" s="1202"/>
      <c r="C80" s="1203"/>
      <c r="D80" s="1203"/>
      <c r="E80" s="1203"/>
      <c r="F80" s="1203"/>
      <c r="G80" s="1203"/>
      <c r="H80" s="1195">
        <f t="shared" si="2"/>
        <v>0</v>
      </c>
    </row>
    <row r="81" spans="1:8" ht="14.25">
      <c r="A81" s="1202"/>
      <c r="B81" s="1202"/>
      <c r="C81" s="1203"/>
      <c r="D81" s="1203"/>
      <c r="E81" s="1203"/>
      <c r="F81" s="1203"/>
      <c r="G81" s="1203"/>
      <c r="H81" s="1195">
        <f t="shared" ref="H81:H144" si="3">SUM(C81:G81)</f>
        <v>0</v>
      </c>
    </row>
    <row r="82" spans="1:8" ht="14.25">
      <c r="A82" s="1202"/>
      <c r="B82" s="1202"/>
      <c r="C82" s="1203"/>
      <c r="D82" s="1203"/>
      <c r="E82" s="1203"/>
      <c r="F82" s="1203"/>
      <c r="G82" s="1203"/>
      <c r="H82" s="1195">
        <f t="shared" si="3"/>
        <v>0</v>
      </c>
    </row>
    <row r="83" spans="1:8" ht="14.25">
      <c r="A83" s="1202"/>
      <c r="B83" s="1202"/>
      <c r="C83" s="1203"/>
      <c r="D83" s="1203"/>
      <c r="E83" s="1203"/>
      <c r="F83" s="1203"/>
      <c r="G83" s="1203"/>
      <c r="H83" s="1195">
        <f t="shared" si="3"/>
        <v>0</v>
      </c>
    </row>
    <row r="84" spans="1:8" ht="14.25">
      <c r="A84" s="1202"/>
      <c r="B84" s="1202"/>
      <c r="C84" s="1203"/>
      <c r="D84" s="1203"/>
      <c r="E84" s="1203"/>
      <c r="F84" s="1203"/>
      <c r="G84" s="1203"/>
      <c r="H84" s="1195">
        <f t="shared" si="3"/>
        <v>0</v>
      </c>
    </row>
    <row r="85" spans="1:8" ht="14.25">
      <c r="A85" s="1202"/>
      <c r="B85" s="1202"/>
      <c r="C85" s="1203"/>
      <c r="D85" s="1203"/>
      <c r="E85" s="1203"/>
      <c r="F85" s="1203"/>
      <c r="G85" s="1203"/>
      <c r="H85" s="1195">
        <f t="shared" si="3"/>
        <v>0</v>
      </c>
    </row>
    <row r="86" spans="1:8" ht="14.25">
      <c r="A86" s="1202"/>
      <c r="B86" s="1202"/>
      <c r="C86" s="1203"/>
      <c r="D86" s="1203"/>
      <c r="E86" s="1203"/>
      <c r="F86" s="1203"/>
      <c r="G86" s="1203"/>
      <c r="H86" s="1195">
        <f t="shared" si="3"/>
        <v>0</v>
      </c>
    </row>
    <row r="87" spans="1:8" ht="14.25">
      <c r="A87" s="1202"/>
      <c r="B87" s="1202"/>
      <c r="C87" s="1203"/>
      <c r="D87" s="1203"/>
      <c r="E87" s="1203"/>
      <c r="F87" s="1203"/>
      <c r="G87" s="1203"/>
      <c r="H87" s="1195">
        <f t="shared" si="3"/>
        <v>0</v>
      </c>
    </row>
    <row r="88" spans="1:8" ht="14.25">
      <c r="A88" s="1202"/>
      <c r="B88" s="1202"/>
      <c r="C88" s="1203"/>
      <c r="D88" s="1203"/>
      <c r="E88" s="1203"/>
      <c r="F88" s="1203"/>
      <c r="G88" s="1203"/>
      <c r="H88" s="1195">
        <f t="shared" si="3"/>
        <v>0</v>
      </c>
    </row>
    <row r="89" spans="1:8" ht="14.25">
      <c r="A89" s="1202"/>
      <c r="B89" s="1202"/>
      <c r="C89" s="1203"/>
      <c r="D89" s="1203"/>
      <c r="E89" s="1203"/>
      <c r="F89" s="1203"/>
      <c r="G89" s="1203"/>
      <c r="H89" s="1195">
        <f t="shared" si="3"/>
        <v>0</v>
      </c>
    </row>
    <row r="90" spans="1:8" ht="14.25">
      <c r="A90" s="1202"/>
      <c r="B90" s="1202"/>
      <c r="C90" s="1203"/>
      <c r="D90" s="1203"/>
      <c r="E90" s="1203"/>
      <c r="F90" s="1203"/>
      <c r="G90" s="1203"/>
      <c r="H90" s="1195">
        <f t="shared" si="3"/>
        <v>0</v>
      </c>
    </row>
    <row r="91" spans="1:8" ht="14.25">
      <c r="A91" s="1202"/>
      <c r="B91" s="1202"/>
      <c r="C91" s="1203"/>
      <c r="D91" s="1203"/>
      <c r="E91" s="1203"/>
      <c r="F91" s="1203"/>
      <c r="G91" s="1203"/>
      <c r="H91" s="1195">
        <f t="shared" si="3"/>
        <v>0</v>
      </c>
    </row>
    <row r="92" spans="1:8" ht="14.25">
      <c r="A92" s="1202"/>
      <c r="B92" s="1202"/>
      <c r="C92" s="1203"/>
      <c r="D92" s="1203"/>
      <c r="E92" s="1203"/>
      <c r="F92" s="1203"/>
      <c r="G92" s="1203"/>
      <c r="H92" s="1195">
        <f t="shared" si="3"/>
        <v>0</v>
      </c>
    </row>
    <row r="93" spans="1:8" ht="14.25">
      <c r="A93" s="1202"/>
      <c r="B93" s="1202"/>
      <c r="C93" s="1203"/>
      <c r="D93" s="1203"/>
      <c r="E93" s="1203"/>
      <c r="F93" s="1203"/>
      <c r="G93" s="1203"/>
      <c r="H93" s="1195">
        <f t="shared" si="3"/>
        <v>0</v>
      </c>
    </row>
    <row r="94" spans="1:8" ht="14.25">
      <c r="A94" s="1202"/>
      <c r="B94" s="1202"/>
      <c r="C94" s="1203"/>
      <c r="D94" s="1203"/>
      <c r="E94" s="1203"/>
      <c r="F94" s="1203"/>
      <c r="G94" s="1203"/>
      <c r="H94" s="1195">
        <f t="shared" si="3"/>
        <v>0</v>
      </c>
    </row>
    <row r="95" spans="1:8" ht="14.25">
      <c r="A95" s="1202"/>
      <c r="B95" s="1202"/>
      <c r="C95" s="1203"/>
      <c r="D95" s="1203"/>
      <c r="E95" s="1203"/>
      <c r="F95" s="1203"/>
      <c r="G95" s="1203"/>
      <c r="H95" s="1195">
        <f t="shared" si="3"/>
        <v>0</v>
      </c>
    </row>
    <row r="96" spans="1:8" ht="14.25">
      <c r="A96" s="1202"/>
      <c r="B96" s="1202"/>
      <c r="C96" s="1203"/>
      <c r="D96" s="1203"/>
      <c r="E96" s="1203"/>
      <c r="F96" s="1203"/>
      <c r="G96" s="1203"/>
      <c r="H96" s="1195">
        <f t="shared" si="3"/>
        <v>0</v>
      </c>
    </row>
    <row r="97" spans="1:8" ht="14.25">
      <c r="A97" s="1202"/>
      <c r="B97" s="1202"/>
      <c r="C97" s="1203"/>
      <c r="D97" s="1203"/>
      <c r="E97" s="1203"/>
      <c r="F97" s="1203"/>
      <c r="G97" s="1203"/>
      <c r="H97" s="1195">
        <f t="shared" si="3"/>
        <v>0</v>
      </c>
    </row>
    <row r="98" spans="1:8" ht="14.25">
      <c r="A98" s="1202"/>
      <c r="B98" s="1202"/>
      <c r="C98" s="1203"/>
      <c r="D98" s="1203"/>
      <c r="E98" s="1203"/>
      <c r="F98" s="1203"/>
      <c r="G98" s="1203"/>
      <c r="H98" s="1195">
        <f t="shared" si="3"/>
        <v>0</v>
      </c>
    </row>
    <row r="99" spans="1:8" ht="14.25">
      <c r="A99" s="1202"/>
      <c r="B99" s="1202"/>
      <c r="C99" s="1203"/>
      <c r="D99" s="1203"/>
      <c r="E99" s="1203"/>
      <c r="F99" s="1203"/>
      <c r="G99" s="1203"/>
      <c r="H99" s="1195">
        <f t="shared" si="3"/>
        <v>0</v>
      </c>
    </row>
    <row r="100" spans="1:8" ht="14.25">
      <c r="A100" s="1202"/>
      <c r="B100" s="1202"/>
      <c r="C100" s="1203"/>
      <c r="D100" s="1203"/>
      <c r="E100" s="1203"/>
      <c r="F100" s="1203"/>
      <c r="G100" s="1203"/>
      <c r="H100" s="1195">
        <f t="shared" si="3"/>
        <v>0</v>
      </c>
    </row>
    <row r="101" spans="1:8" ht="14.25">
      <c r="A101" s="1202"/>
      <c r="B101" s="1202"/>
      <c r="C101" s="1203"/>
      <c r="D101" s="1203"/>
      <c r="E101" s="1203"/>
      <c r="F101" s="1203"/>
      <c r="G101" s="1203"/>
      <c r="H101" s="1195">
        <f t="shared" si="3"/>
        <v>0</v>
      </c>
    </row>
    <row r="102" spans="1:8" ht="14.25">
      <c r="A102" s="1202"/>
      <c r="B102" s="1202"/>
      <c r="C102" s="1203"/>
      <c r="D102" s="1203"/>
      <c r="E102" s="1203"/>
      <c r="F102" s="1203"/>
      <c r="G102" s="1203"/>
      <c r="H102" s="1195">
        <f t="shared" si="3"/>
        <v>0</v>
      </c>
    </row>
    <row r="103" spans="1:8" ht="14.25">
      <c r="A103" s="1202"/>
      <c r="B103" s="1202"/>
      <c r="C103" s="1203"/>
      <c r="D103" s="1203"/>
      <c r="E103" s="1203"/>
      <c r="F103" s="1203"/>
      <c r="G103" s="1203"/>
      <c r="H103" s="1195">
        <f t="shared" si="3"/>
        <v>0</v>
      </c>
    </row>
    <row r="104" spans="1:8" ht="14.25">
      <c r="A104" s="1202"/>
      <c r="B104" s="1202"/>
      <c r="C104" s="1203"/>
      <c r="D104" s="1203"/>
      <c r="E104" s="1203"/>
      <c r="F104" s="1203"/>
      <c r="G104" s="1203"/>
      <c r="H104" s="1195">
        <f t="shared" si="3"/>
        <v>0</v>
      </c>
    </row>
    <row r="105" spans="1:8" ht="14.25">
      <c r="A105" s="1202"/>
      <c r="B105" s="1202"/>
      <c r="C105" s="1203"/>
      <c r="D105" s="1203"/>
      <c r="E105" s="1203"/>
      <c r="F105" s="1203"/>
      <c r="G105" s="1203"/>
      <c r="H105" s="1195">
        <f t="shared" si="3"/>
        <v>0</v>
      </c>
    </row>
    <row r="106" spans="1:8" ht="14.25">
      <c r="A106" s="1202"/>
      <c r="B106" s="1202"/>
      <c r="C106" s="1203"/>
      <c r="D106" s="1203"/>
      <c r="E106" s="1203"/>
      <c r="F106" s="1203"/>
      <c r="G106" s="1203"/>
      <c r="H106" s="1195">
        <f t="shared" si="3"/>
        <v>0</v>
      </c>
    </row>
    <row r="107" spans="1:8" ht="14.25">
      <c r="A107" s="1202"/>
      <c r="B107" s="1202"/>
      <c r="C107" s="1203"/>
      <c r="D107" s="1203"/>
      <c r="E107" s="1203"/>
      <c r="F107" s="1203"/>
      <c r="G107" s="1203"/>
      <c r="H107" s="1195">
        <f t="shared" si="3"/>
        <v>0</v>
      </c>
    </row>
    <row r="108" spans="1:8" ht="14.25">
      <c r="A108" s="1202"/>
      <c r="B108" s="1202"/>
      <c r="C108" s="1203"/>
      <c r="D108" s="1203"/>
      <c r="E108" s="1203"/>
      <c r="F108" s="1203"/>
      <c r="G108" s="1203"/>
      <c r="H108" s="1195">
        <f t="shared" si="3"/>
        <v>0</v>
      </c>
    </row>
    <row r="109" spans="1:8" ht="14.25">
      <c r="A109" s="1202"/>
      <c r="B109" s="1202"/>
      <c r="C109" s="1203"/>
      <c r="D109" s="1203"/>
      <c r="E109" s="1203"/>
      <c r="F109" s="1203"/>
      <c r="G109" s="1203"/>
      <c r="H109" s="1195">
        <f t="shared" si="3"/>
        <v>0</v>
      </c>
    </row>
    <row r="110" spans="1:8" ht="14.25">
      <c r="A110" s="1202"/>
      <c r="B110" s="1202"/>
      <c r="C110" s="1203"/>
      <c r="D110" s="1203"/>
      <c r="E110" s="1203"/>
      <c r="F110" s="1203"/>
      <c r="G110" s="1203"/>
      <c r="H110" s="1195">
        <f t="shared" si="3"/>
        <v>0</v>
      </c>
    </row>
    <row r="111" spans="1:8" ht="14.25">
      <c r="A111" s="1202"/>
      <c r="B111" s="1202"/>
      <c r="C111" s="1203"/>
      <c r="D111" s="1203"/>
      <c r="E111" s="1203"/>
      <c r="F111" s="1203"/>
      <c r="G111" s="1203"/>
      <c r="H111" s="1195">
        <f t="shared" si="3"/>
        <v>0</v>
      </c>
    </row>
    <row r="112" spans="1:8" ht="14.25">
      <c r="A112" s="1202"/>
      <c r="B112" s="1202"/>
      <c r="C112" s="1203"/>
      <c r="D112" s="1203"/>
      <c r="E112" s="1203"/>
      <c r="F112" s="1203"/>
      <c r="G112" s="1203"/>
      <c r="H112" s="1195">
        <f t="shared" si="3"/>
        <v>0</v>
      </c>
    </row>
    <row r="113" spans="1:8" ht="14.25">
      <c r="A113" s="1202"/>
      <c r="B113" s="1202"/>
      <c r="C113" s="1203"/>
      <c r="D113" s="1203"/>
      <c r="E113" s="1203"/>
      <c r="F113" s="1203"/>
      <c r="G113" s="1203"/>
      <c r="H113" s="1195">
        <f t="shared" si="3"/>
        <v>0</v>
      </c>
    </row>
    <row r="114" spans="1:8" ht="14.25">
      <c r="A114" s="1202"/>
      <c r="B114" s="1202"/>
      <c r="C114" s="1203"/>
      <c r="D114" s="1203"/>
      <c r="E114" s="1203"/>
      <c r="F114" s="1203"/>
      <c r="G114" s="1203"/>
      <c r="H114" s="1195">
        <f t="shared" si="3"/>
        <v>0</v>
      </c>
    </row>
    <row r="115" spans="1:8" ht="14.25">
      <c r="A115" s="1202"/>
      <c r="B115" s="1202"/>
      <c r="C115" s="1203"/>
      <c r="D115" s="1203"/>
      <c r="E115" s="1203"/>
      <c r="F115" s="1203"/>
      <c r="G115" s="1203"/>
      <c r="H115" s="1195">
        <f t="shared" si="3"/>
        <v>0</v>
      </c>
    </row>
    <row r="116" spans="1:8" ht="14.25">
      <c r="A116" s="1202"/>
      <c r="B116" s="1202"/>
      <c r="C116" s="1203"/>
      <c r="D116" s="1203"/>
      <c r="E116" s="1203"/>
      <c r="F116" s="1203"/>
      <c r="G116" s="1203"/>
      <c r="H116" s="1195">
        <f t="shared" si="3"/>
        <v>0</v>
      </c>
    </row>
    <row r="117" spans="1:8" ht="14.25">
      <c r="A117" s="1202"/>
      <c r="B117" s="1202"/>
      <c r="C117" s="1203"/>
      <c r="D117" s="1203"/>
      <c r="E117" s="1203"/>
      <c r="F117" s="1203"/>
      <c r="G117" s="1203"/>
      <c r="H117" s="1195">
        <f t="shared" si="3"/>
        <v>0</v>
      </c>
    </row>
    <row r="118" spans="1:8" ht="14.25">
      <c r="A118" s="1202"/>
      <c r="B118" s="1202"/>
      <c r="C118" s="1203"/>
      <c r="D118" s="1203"/>
      <c r="E118" s="1203"/>
      <c r="F118" s="1203"/>
      <c r="G118" s="1203"/>
      <c r="H118" s="1195">
        <f t="shared" si="3"/>
        <v>0</v>
      </c>
    </row>
    <row r="119" spans="1:8" ht="14.25">
      <c r="A119" s="1202"/>
      <c r="B119" s="1202"/>
      <c r="C119" s="1203"/>
      <c r="D119" s="1203"/>
      <c r="E119" s="1203"/>
      <c r="F119" s="1203"/>
      <c r="G119" s="1203"/>
      <c r="H119" s="1195">
        <f t="shared" si="3"/>
        <v>0</v>
      </c>
    </row>
    <row r="120" spans="1:8" ht="14.25">
      <c r="A120" s="1202"/>
      <c r="B120" s="1202"/>
      <c r="C120" s="1203"/>
      <c r="D120" s="1203"/>
      <c r="E120" s="1203"/>
      <c r="F120" s="1203"/>
      <c r="G120" s="1203"/>
      <c r="H120" s="1195">
        <f t="shared" si="3"/>
        <v>0</v>
      </c>
    </row>
    <row r="121" spans="1:8" ht="14.25">
      <c r="A121" s="1202"/>
      <c r="B121" s="1202"/>
      <c r="C121" s="1203"/>
      <c r="D121" s="1203"/>
      <c r="E121" s="1203"/>
      <c r="F121" s="1203"/>
      <c r="G121" s="1203"/>
      <c r="H121" s="1195">
        <f t="shared" si="3"/>
        <v>0</v>
      </c>
    </row>
    <row r="122" spans="1:8" ht="14.25">
      <c r="A122" s="1202"/>
      <c r="B122" s="1202"/>
      <c r="C122" s="1203"/>
      <c r="D122" s="1203"/>
      <c r="E122" s="1203"/>
      <c r="F122" s="1203"/>
      <c r="G122" s="1203"/>
      <c r="H122" s="1195">
        <f t="shared" si="3"/>
        <v>0</v>
      </c>
    </row>
    <row r="123" spans="1:8" ht="14.25">
      <c r="A123" s="1202"/>
      <c r="B123" s="1202"/>
      <c r="C123" s="1203"/>
      <c r="D123" s="1203"/>
      <c r="E123" s="1203"/>
      <c r="F123" s="1203"/>
      <c r="G123" s="1203"/>
      <c r="H123" s="1195">
        <f t="shared" si="3"/>
        <v>0</v>
      </c>
    </row>
    <row r="124" spans="1:8" ht="14.25">
      <c r="A124" s="1202"/>
      <c r="B124" s="1202"/>
      <c r="C124" s="1203"/>
      <c r="D124" s="1203"/>
      <c r="E124" s="1203"/>
      <c r="F124" s="1203"/>
      <c r="G124" s="1203"/>
      <c r="H124" s="1195">
        <f t="shared" si="3"/>
        <v>0</v>
      </c>
    </row>
    <row r="125" spans="1:8" ht="14.25">
      <c r="A125" s="1202"/>
      <c r="B125" s="1202"/>
      <c r="C125" s="1203"/>
      <c r="D125" s="1203"/>
      <c r="E125" s="1203"/>
      <c r="F125" s="1203"/>
      <c r="G125" s="1203"/>
      <c r="H125" s="1195">
        <f t="shared" si="3"/>
        <v>0</v>
      </c>
    </row>
    <row r="126" spans="1:8" ht="14.25">
      <c r="A126" s="1202"/>
      <c r="B126" s="1202"/>
      <c r="C126" s="1203"/>
      <c r="D126" s="1203"/>
      <c r="E126" s="1203"/>
      <c r="F126" s="1203"/>
      <c r="G126" s="1203"/>
      <c r="H126" s="1195">
        <f t="shared" si="3"/>
        <v>0</v>
      </c>
    </row>
    <row r="127" spans="1:8" ht="14.25">
      <c r="A127" s="1202"/>
      <c r="B127" s="1202"/>
      <c r="C127" s="1203"/>
      <c r="D127" s="1203"/>
      <c r="E127" s="1203"/>
      <c r="F127" s="1203"/>
      <c r="G127" s="1203"/>
      <c r="H127" s="1195">
        <f t="shared" si="3"/>
        <v>0</v>
      </c>
    </row>
    <row r="128" spans="1:8" ht="14.25">
      <c r="A128" s="1202"/>
      <c r="B128" s="1202"/>
      <c r="C128" s="1203"/>
      <c r="D128" s="1203"/>
      <c r="E128" s="1203"/>
      <c r="F128" s="1203"/>
      <c r="G128" s="1203"/>
      <c r="H128" s="1195">
        <f t="shared" si="3"/>
        <v>0</v>
      </c>
    </row>
    <row r="129" spans="1:8" ht="14.25">
      <c r="A129" s="1202"/>
      <c r="B129" s="1202"/>
      <c r="C129" s="1203"/>
      <c r="D129" s="1203"/>
      <c r="E129" s="1203"/>
      <c r="F129" s="1203"/>
      <c r="G129" s="1203"/>
      <c r="H129" s="1195">
        <f t="shared" si="3"/>
        <v>0</v>
      </c>
    </row>
    <row r="130" spans="1:8" ht="14.25">
      <c r="A130" s="1202"/>
      <c r="B130" s="1202"/>
      <c r="C130" s="1203"/>
      <c r="D130" s="1203"/>
      <c r="E130" s="1203"/>
      <c r="F130" s="1203"/>
      <c r="G130" s="1203"/>
      <c r="H130" s="1195">
        <f t="shared" si="3"/>
        <v>0</v>
      </c>
    </row>
    <row r="131" spans="1:8" ht="14.25">
      <c r="A131" s="1202"/>
      <c r="B131" s="1202"/>
      <c r="C131" s="1203"/>
      <c r="D131" s="1203"/>
      <c r="E131" s="1203"/>
      <c r="F131" s="1203"/>
      <c r="G131" s="1203"/>
      <c r="H131" s="1195">
        <f t="shared" si="3"/>
        <v>0</v>
      </c>
    </row>
    <row r="132" spans="1:8" ht="14.25">
      <c r="A132" s="1202"/>
      <c r="B132" s="1202"/>
      <c r="C132" s="1203"/>
      <c r="D132" s="1203"/>
      <c r="E132" s="1203"/>
      <c r="F132" s="1203"/>
      <c r="G132" s="1203"/>
      <c r="H132" s="1195">
        <f t="shared" si="3"/>
        <v>0</v>
      </c>
    </row>
    <row r="133" spans="1:8" ht="14.25">
      <c r="A133" s="1202"/>
      <c r="B133" s="1202"/>
      <c r="C133" s="1203"/>
      <c r="D133" s="1203"/>
      <c r="E133" s="1203"/>
      <c r="F133" s="1203"/>
      <c r="G133" s="1203"/>
      <c r="H133" s="1195">
        <f t="shared" si="3"/>
        <v>0</v>
      </c>
    </row>
    <row r="134" spans="1:8" ht="14.25">
      <c r="A134" s="1202"/>
      <c r="B134" s="1202"/>
      <c r="C134" s="1203"/>
      <c r="D134" s="1203"/>
      <c r="E134" s="1203"/>
      <c r="F134" s="1203"/>
      <c r="G134" s="1203"/>
      <c r="H134" s="1195">
        <f t="shared" si="3"/>
        <v>0</v>
      </c>
    </row>
    <row r="135" spans="1:8" ht="14.25">
      <c r="A135" s="1202"/>
      <c r="B135" s="1202"/>
      <c r="C135" s="1203"/>
      <c r="D135" s="1203"/>
      <c r="E135" s="1203"/>
      <c r="F135" s="1203"/>
      <c r="G135" s="1203"/>
      <c r="H135" s="1195">
        <f t="shared" si="3"/>
        <v>0</v>
      </c>
    </row>
    <row r="136" spans="1:8" ht="14.25">
      <c r="A136" s="1202"/>
      <c r="B136" s="1202"/>
      <c r="C136" s="1203"/>
      <c r="D136" s="1203"/>
      <c r="E136" s="1203"/>
      <c r="F136" s="1203"/>
      <c r="G136" s="1203"/>
      <c r="H136" s="1195">
        <f t="shared" si="3"/>
        <v>0</v>
      </c>
    </row>
    <row r="137" spans="1:8" ht="14.25">
      <c r="A137" s="1202"/>
      <c r="B137" s="1202"/>
      <c r="C137" s="1203"/>
      <c r="D137" s="1203"/>
      <c r="E137" s="1203"/>
      <c r="F137" s="1203"/>
      <c r="G137" s="1203"/>
      <c r="H137" s="1195">
        <f t="shared" si="3"/>
        <v>0</v>
      </c>
    </row>
    <row r="138" spans="1:8" ht="14.25">
      <c r="A138" s="1202"/>
      <c r="B138" s="1202"/>
      <c r="C138" s="1203"/>
      <c r="D138" s="1203"/>
      <c r="E138" s="1203"/>
      <c r="F138" s="1203"/>
      <c r="G138" s="1203"/>
      <c r="H138" s="1195">
        <f t="shared" si="3"/>
        <v>0</v>
      </c>
    </row>
    <row r="139" spans="1:8" ht="14.25">
      <c r="A139" s="1202"/>
      <c r="B139" s="1202"/>
      <c r="C139" s="1203"/>
      <c r="D139" s="1203"/>
      <c r="E139" s="1203"/>
      <c r="F139" s="1203"/>
      <c r="G139" s="1203"/>
      <c r="H139" s="1195">
        <f t="shared" si="3"/>
        <v>0</v>
      </c>
    </row>
    <row r="140" spans="1:8" ht="14.25">
      <c r="A140" s="1202"/>
      <c r="B140" s="1202"/>
      <c r="C140" s="1203"/>
      <c r="D140" s="1203"/>
      <c r="E140" s="1203"/>
      <c r="F140" s="1203"/>
      <c r="G140" s="1203"/>
      <c r="H140" s="1195">
        <f t="shared" si="3"/>
        <v>0</v>
      </c>
    </row>
    <row r="141" spans="1:8" ht="14.25">
      <c r="A141" s="1202"/>
      <c r="B141" s="1202"/>
      <c r="C141" s="1203"/>
      <c r="D141" s="1203"/>
      <c r="E141" s="1203"/>
      <c r="F141" s="1203"/>
      <c r="G141" s="1203"/>
      <c r="H141" s="1195">
        <f t="shared" si="3"/>
        <v>0</v>
      </c>
    </row>
    <row r="142" spans="1:8" ht="14.25">
      <c r="A142" s="1202"/>
      <c r="B142" s="1202"/>
      <c r="C142" s="1203"/>
      <c r="D142" s="1203"/>
      <c r="E142" s="1203"/>
      <c r="F142" s="1203"/>
      <c r="G142" s="1203"/>
      <c r="H142" s="1195">
        <f t="shared" si="3"/>
        <v>0</v>
      </c>
    </row>
    <row r="143" spans="1:8" ht="14.25">
      <c r="A143" s="1202"/>
      <c r="B143" s="1202"/>
      <c r="C143" s="1203"/>
      <c r="D143" s="1203"/>
      <c r="E143" s="1203"/>
      <c r="F143" s="1203"/>
      <c r="G143" s="1203"/>
      <c r="H143" s="1195">
        <f t="shared" si="3"/>
        <v>0</v>
      </c>
    </row>
    <row r="144" spans="1:8" ht="14.25">
      <c r="A144" s="1202"/>
      <c r="B144" s="1202"/>
      <c r="C144" s="1203"/>
      <c r="D144" s="1203"/>
      <c r="E144" s="1203"/>
      <c r="F144" s="1203"/>
      <c r="G144" s="1203"/>
      <c r="H144" s="1195">
        <f t="shared" si="3"/>
        <v>0</v>
      </c>
    </row>
    <row r="145" spans="1:8" ht="14.25">
      <c r="A145" s="1202"/>
      <c r="B145" s="1202"/>
      <c r="C145" s="1203"/>
      <c r="D145" s="1203"/>
      <c r="E145" s="1203"/>
      <c r="F145" s="1203"/>
      <c r="G145" s="1203"/>
      <c r="H145" s="1195">
        <f t="shared" ref="H145:H208" si="4">SUM(C145:G145)</f>
        <v>0</v>
      </c>
    </row>
    <row r="146" spans="1:8" ht="14.25">
      <c r="A146" s="1202"/>
      <c r="B146" s="1202"/>
      <c r="C146" s="1203"/>
      <c r="D146" s="1203"/>
      <c r="E146" s="1203"/>
      <c r="F146" s="1203"/>
      <c r="G146" s="1203"/>
      <c r="H146" s="1195">
        <f t="shared" si="4"/>
        <v>0</v>
      </c>
    </row>
    <row r="147" spans="1:8" ht="14.25">
      <c r="A147" s="1202"/>
      <c r="B147" s="1202"/>
      <c r="C147" s="1203"/>
      <c r="D147" s="1203"/>
      <c r="E147" s="1203"/>
      <c r="F147" s="1203"/>
      <c r="G147" s="1203"/>
      <c r="H147" s="1195">
        <f t="shared" si="4"/>
        <v>0</v>
      </c>
    </row>
    <row r="148" spans="1:8" ht="14.25">
      <c r="A148" s="1202"/>
      <c r="B148" s="1202"/>
      <c r="C148" s="1203"/>
      <c r="D148" s="1203"/>
      <c r="E148" s="1203"/>
      <c r="F148" s="1203"/>
      <c r="G148" s="1203"/>
      <c r="H148" s="1195">
        <f t="shared" si="4"/>
        <v>0</v>
      </c>
    </row>
    <row r="149" spans="1:8" ht="14.25">
      <c r="A149" s="1202"/>
      <c r="B149" s="1202"/>
      <c r="C149" s="1203"/>
      <c r="D149" s="1203"/>
      <c r="E149" s="1203"/>
      <c r="F149" s="1203"/>
      <c r="G149" s="1203"/>
      <c r="H149" s="1195">
        <f t="shared" si="4"/>
        <v>0</v>
      </c>
    </row>
    <row r="150" spans="1:8" ht="14.25">
      <c r="A150" s="1202"/>
      <c r="B150" s="1202"/>
      <c r="C150" s="1203"/>
      <c r="D150" s="1203"/>
      <c r="E150" s="1203"/>
      <c r="F150" s="1203"/>
      <c r="G150" s="1203"/>
      <c r="H150" s="1195">
        <f t="shared" si="4"/>
        <v>0</v>
      </c>
    </row>
    <row r="151" spans="1:8" ht="14.25">
      <c r="A151" s="1202"/>
      <c r="B151" s="1202"/>
      <c r="C151" s="1203"/>
      <c r="D151" s="1203"/>
      <c r="E151" s="1203"/>
      <c r="F151" s="1203"/>
      <c r="G151" s="1203"/>
      <c r="H151" s="1195">
        <f t="shared" si="4"/>
        <v>0</v>
      </c>
    </row>
    <row r="152" spans="1:8" ht="14.25">
      <c r="A152" s="1202"/>
      <c r="B152" s="1202"/>
      <c r="C152" s="1203"/>
      <c r="D152" s="1203"/>
      <c r="E152" s="1203"/>
      <c r="F152" s="1203"/>
      <c r="G152" s="1203"/>
      <c r="H152" s="1195">
        <f t="shared" si="4"/>
        <v>0</v>
      </c>
    </row>
    <row r="153" spans="1:8" ht="14.25">
      <c r="A153" s="1202"/>
      <c r="B153" s="1202"/>
      <c r="C153" s="1203"/>
      <c r="D153" s="1203"/>
      <c r="E153" s="1203"/>
      <c r="F153" s="1203"/>
      <c r="G153" s="1203"/>
      <c r="H153" s="1195">
        <f t="shared" si="4"/>
        <v>0</v>
      </c>
    </row>
    <row r="154" spans="1:8" ht="14.25">
      <c r="A154" s="1202"/>
      <c r="B154" s="1202"/>
      <c r="C154" s="1203"/>
      <c r="D154" s="1203"/>
      <c r="E154" s="1203"/>
      <c r="F154" s="1203"/>
      <c r="G154" s="1203"/>
      <c r="H154" s="1195">
        <f t="shared" si="4"/>
        <v>0</v>
      </c>
    </row>
    <row r="155" spans="1:8" ht="14.25">
      <c r="A155" s="1202"/>
      <c r="B155" s="1202"/>
      <c r="C155" s="1203"/>
      <c r="D155" s="1203"/>
      <c r="E155" s="1203"/>
      <c r="F155" s="1203"/>
      <c r="G155" s="1203"/>
      <c r="H155" s="1195">
        <f t="shared" si="4"/>
        <v>0</v>
      </c>
    </row>
    <row r="156" spans="1:8" ht="14.25">
      <c r="A156" s="1202"/>
      <c r="B156" s="1202"/>
      <c r="C156" s="1203"/>
      <c r="D156" s="1203"/>
      <c r="E156" s="1203"/>
      <c r="F156" s="1203"/>
      <c r="G156" s="1203"/>
      <c r="H156" s="1195">
        <f t="shared" si="4"/>
        <v>0</v>
      </c>
    </row>
    <row r="157" spans="1:8" ht="14.25">
      <c r="A157" s="1202"/>
      <c r="B157" s="1202"/>
      <c r="C157" s="1203"/>
      <c r="D157" s="1203"/>
      <c r="E157" s="1203"/>
      <c r="F157" s="1203"/>
      <c r="G157" s="1203"/>
      <c r="H157" s="1195">
        <f t="shared" si="4"/>
        <v>0</v>
      </c>
    </row>
    <row r="158" spans="1:8" ht="14.25">
      <c r="A158" s="1202"/>
      <c r="B158" s="1202"/>
      <c r="C158" s="1203"/>
      <c r="D158" s="1203"/>
      <c r="E158" s="1203"/>
      <c r="F158" s="1203"/>
      <c r="G158" s="1203"/>
      <c r="H158" s="1195">
        <f t="shared" si="4"/>
        <v>0</v>
      </c>
    </row>
    <row r="159" spans="1:8" ht="14.25">
      <c r="A159" s="1202"/>
      <c r="B159" s="1202"/>
      <c r="C159" s="1203"/>
      <c r="D159" s="1203"/>
      <c r="E159" s="1203"/>
      <c r="F159" s="1203"/>
      <c r="G159" s="1203"/>
      <c r="H159" s="1195">
        <f t="shared" si="4"/>
        <v>0</v>
      </c>
    </row>
    <row r="160" spans="1:8" ht="14.25">
      <c r="A160" s="1202"/>
      <c r="B160" s="1202"/>
      <c r="C160" s="1203"/>
      <c r="D160" s="1203"/>
      <c r="E160" s="1203"/>
      <c r="F160" s="1203"/>
      <c r="G160" s="1203"/>
      <c r="H160" s="1195">
        <f t="shared" si="4"/>
        <v>0</v>
      </c>
    </row>
    <row r="161" spans="1:8" ht="14.25">
      <c r="A161" s="1202"/>
      <c r="B161" s="1202"/>
      <c r="C161" s="1203"/>
      <c r="D161" s="1203"/>
      <c r="E161" s="1203"/>
      <c r="F161" s="1203"/>
      <c r="G161" s="1203"/>
      <c r="H161" s="1195">
        <f t="shared" si="4"/>
        <v>0</v>
      </c>
    </row>
    <row r="162" spans="1:8" ht="14.25">
      <c r="A162" s="1202"/>
      <c r="B162" s="1202"/>
      <c r="C162" s="1203"/>
      <c r="D162" s="1203"/>
      <c r="E162" s="1203"/>
      <c r="F162" s="1203"/>
      <c r="G162" s="1203"/>
      <c r="H162" s="1195">
        <f t="shared" si="4"/>
        <v>0</v>
      </c>
    </row>
    <row r="163" spans="1:8" ht="14.25">
      <c r="A163" s="1202"/>
      <c r="B163" s="1202"/>
      <c r="C163" s="1203"/>
      <c r="D163" s="1203"/>
      <c r="E163" s="1203"/>
      <c r="F163" s="1203"/>
      <c r="G163" s="1203"/>
      <c r="H163" s="1195">
        <f t="shared" si="4"/>
        <v>0</v>
      </c>
    </row>
    <row r="164" spans="1:8" ht="14.25">
      <c r="A164" s="1202"/>
      <c r="B164" s="1202"/>
      <c r="C164" s="1203"/>
      <c r="D164" s="1203"/>
      <c r="E164" s="1203"/>
      <c r="F164" s="1203"/>
      <c r="G164" s="1203"/>
      <c r="H164" s="1195">
        <f t="shared" si="4"/>
        <v>0</v>
      </c>
    </row>
    <row r="165" spans="1:8" ht="14.25">
      <c r="A165" s="1202"/>
      <c r="B165" s="1202"/>
      <c r="C165" s="1203"/>
      <c r="D165" s="1203"/>
      <c r="E165" s="1203"/>
      <c r="F165" s="1203"/>
      <c r="G165" s="1203"/>
      <c r="H165" s="1195">
        <f t="shared" si="4"/>
        <v>0</v>
      </c>
    </row>
    <row r="166" spans="1:8" ht="14.25">
      <c r="A166" s="1202"/>
      <c r="B166" s="1202"/>
      <c r="C166" s="1203"/>
      <c r="D166" s="1203"/>
      <c r="E166" s="1203"/>
      <c r="F166" s="1203"/>
      <c r="G166" s="1203"/>
      <c r="H166" s="1195">
        <f t="shared" si="4"/>
        <v>0</v>
      </c>
    </row>
    <row r="167" spans="1:8" ht="14.25">
      <c r="A167" s="1202"/>
      <c r="B167" s="1202"/>
      <c r="C167" s="1203"/>
      <c r="D167" s="1203"/>
      <c r="E167" s="1203"/>
      <c r="F167" s="1203"/>
      <c r="G167" s="1203"/>
      <c r="H167" s="1195">
        <f t="shared" si="4"/>
        <v>0</v>
      </c>
    </row>
    <row r="168" spans="1:8" ht="14.25">
      <c r="A168" s="1202"/>
      <c r="B168" s="1202"/>
      <c r="C168" s="1203"/>
      <c r="D168" s="1203"/>
      <c r="E168" s="1203"/>
      <c r="F168" s="1203"/>
      <c r="G168" s="1203"/>
      <c r="H168" s="1195">
        <f t="shared" si="4"/>
        <v>0</v>
      </c>
    </row>
    <row r="169" spans="1:8" ht="14.25">
      <c r="A169" s="1202"/>
      <c r="B169" s="1202"/>
      <c r="C169" s="1203"/>
      <c r="D169" s="1203"/>
      <c r="E169" s="1203"/>
      <c r="F169" s="1203"/>
      <c r="G169" s="1203"/>
      <c r="H169" s="1195">
        <f t="shared" si="4"/>
        <v>0</v>
      </c>
    </row>
    <row r="170" spans="1:8" ht="14.25">
      <c r="A170" s="1202"/>
      <c r="B170" s="1202"/>
      <c r="C170" s="1203"/>
      <c r="D170" s="1203"/>
      <c r="E170" s="1203"/>
      <c r="F170" s="1203"/>
      <c r="G170" s="1203"/>
      <c r="H170" s="1195">
        <f t="shared" si="4"/>
        <v>0</v>
      </c>
    </row>
    <row r="171" spans="1:8" ht="14.25">
      <c r="A171" s="1202"/>
      <c r="B171" s="1202"/>
      <c r="C171" s="1203"/>
      <c r="D171" s="1203"/>
      <c r="E171" s="1203"/>
      <c r="F171" s="1203"/>
      <c r="G171" s="1203"/>
      <c r="H171" s="1195">
        <f t="shared" si="4"/>
        <v>0</v>
      </c>
    </row>
    <row r="172" spans="1:8" ht="14.25">
      <c r="A172" s="1202"/>
      <c r="B172" s="1202"/>
      <c r="C172" s="1203"/>
      <c r="D172" s="1203"/>
      <c r="E172" s="1203"/>
      <c r="F172" s="1203"/>
      <c r="G172" s="1203"/>
      <c r="H172" s="1195">
        <f t="shared" si="4"/>
        <v>0</v>
      </c>
    </row>
    <row r="173" spans="1:8" ht="14.25">
      <c r="A173" s="1202"/>
      <c r="B173" s="1202"/>
      <c r="C173" s="1203"/>
      <c r="D173" s="1203"/>
      <c r="E173" s="1203"/>
      <c r="F173" s="1203"/>
      <c r="G173" s="1203"/>
      <c r="H173" s="1195">
        <f t="shared" si="4"/>
        <v>0</v>
      </c>
    </row>
    <row r="174" spans="1:8" ht="14.25">
      <c r="A174" s="1202"/>
      <c r="B174" s="1202"/>
      <c r="C174" s="1203"/>
      <c r="D174" s="1203"/>
      <c r="E174" s="1203"/>
      <c r="F174" s="1203"/>
      <c r="G174" s="1203"/>
      <c r="H174" s="1195">
        <f t="shared" si="4"/>
        <v>0</v>
      </c>
    </row>
    <row r="175" spans="1:8" ht="14.25">
      <c r="A175" s="1202"/>
      <c r="B175" s="1202"/>
      <c r="C175" s="1203"/>
      <c r="D175" s="1203"/>
      <c r="E175" s="1203"/>
      <c r="F175" s="1203"/>
      <c r="G175" s="1203"/>
      <c r="H175" s="1195">
        <f t="shared" si="4"/>
        <v>0</v>
      </c>
    </row>
    <row r="176" spans="1:8" ht="14.25">
      <c r="A176" s="1202"/>
      <c r="B176" s="1202"/>
      <c r="C176" s="1203"/>
      <c r="D176" s="1203"/>
      <c r="E176" s="1203"/>
      <c r="F176" s="1203"/>
      <c r="G176" s="1203"/>
      <c r="H176" s="1195">
        <f t="shared" si="4"/>
        <v>0</v>
      </c>
    </row>
    <row r="177" spans="1:8" ht="14.25">
      <c r="A177" s="1202"/>
      <c r="B177" s="1202"/>
      <c r="C177" s="1203"/>
      <c r="D177" s="1203"/>
      <c r="E177" s="1203"/>
      <c r="F177" s="1203"/>
      <c r="G177" s="1203"/>
      <c r="H177" s="1195">
        <f t="shared" si="4"/>
        <v>0</v>
      </c>
    </row>
    <row r="178" spans="1:8" ht="14.25">
      <c r="A178" s="1202"/>
      <c r="B178" s="1202"/>
      <c r="C178" s="1203"/>
      <c r="D178" s="1203"/>
      <c r="E178" s="1203"/>
      <c r="F178" s="1203"/>
      <c r="G178" s="1203"/>
      <c r="H178" s="1195">
        <f t="shared" si="4"/>
        <v>0</v>
      </c>
    </row>
    <row r="179" spans="1:8" ht="14.25">
      <c r="A179" s="1202"/>
      <c r="B179" s="1202"/>
      <c r="C179" s="1203"/>
      <c r="D179" s="1203"/>
      <c r="E179" s="1203"/>
      <c r="F179" s="1203"/>
      <c r="G179" s="1203"/>
      <c r="H179" s="1195">
        <f t="shared" si="4"/>
        <v>0</v>
      </c>
    </row>
    <row r="180" spans="1:8" ht="14.25">
      <c r="A180" s="1202"/>
      <c r="B180" s="1202"/>
      <c r="C180" s="1203"/>
      <c r="D180" s="1203"/>
      <c r="E180" s="1203"/>
      <c r="F180" s="1203"/>
      <c r="G180" s="1203"/>
      <c r="H180" s="1195">
        <f t="shared" si="4"/>
        <v>0</v>
      </c>
    </row>
    <row r="181" spans="1:8" ht="14.25">
      <c r="A181" s="1202"/>
      <c r="B181" s="1202"/>
      <c r="C181" s="1203"/>
      <c r="D181" s="1203"/>
      <c r="E181" s="1203"/>
      <c r="F181" s="1203"/>
      <c r="G181" s="1203"/>
      <c r="H181" s="1195">
        <f t="shared" si="4"/>
        <v>0</v>
      </c>
    </row>
    <row r="182" spans="1:8" ht="14.25">
      <c r="A182" s="1202"/>
      <c r="B182" s="1202"/>
      <c r="C182" s="1203"/>
      <c r="D182" s="1203"/>
      <c r="E182" s="1203"/>
      <c r="F182" s="1203"/>
      <c r="G182" s="1203"/>
      <c r="H182" s="1195">
        <f t="shared" si="4"/>
        <v>0</v>
      </c>
    </row>
    <row r="183" spans="1:8" ht="14.25">
      <c r="A183" s="1202"/>
      <c r="B183" s="1202"/>
      <c r="C183" s="1203"/>
      <c r="D183" s="1203"/>
      <c r="E183" s="1203"/>
      <c r="F183" s="1203"/>
      <c r="G183" s="1203"/>
      <c r="H183" s="1195">
        <f t="shared" si="4"/>
        <v>0</v>
      </c>
    </row>
    <row r="184" spans="1:8" ht="14.25">
      <c r="A184" s="1202"/>
      <c r="B184" s="1202"/>
      <c r="C184" s="1203"/>
      <c r="D184" s="1203"/>
      <c r="E184" s="1203"/>
      <c r="F184" s="1203"/>
      <c r="G184" s="1203"/>
      <c r="H184" s="1195">
        <f t="shared" si="4"/>
        <v>0</v>
      </c>
    </row>
    <row r="185" spans="1:8" ht="14.25">
      <c r="A185" s="1202"/>
      <c r="B185" s="1202"/>
      <c r="C185" s="1203"/>
      <c r="D185" s="1203"/>
      <c r="E185" s="1203"/>
      <c r="F185" s="1203"/>
      <c r="G185" s="1203"/>
      <c r="H185" s="1195">
        <f t="shared" si="4"/>
        <v>0</v>
      </c>
    </row>
    <row r="186" spans="1:8" ht="14.25">
      <c r="A186" s="1202"/>
      <c r="B186" s="1202"/>
      <c r="C186" s="1203"/>
      <c r="D186" s="1203"/>
      <c r="E186" s="1203"/>
      <c r="F186" s="1203"/>
      <c r="G186" s="1203"/>
      <c r="H186" s="1195">
        <f t="shared" si="4"/>
        <v>0</v>
      </c>
    </row>
    <row r="187" spans="1:8" ht="14.25">
      <c r="A187" s="1202"/>
      <c r="B187" s="1202"/>
      <c r="C187" s="1203"/>
      <c r="D187" s="1203"/>
      <c r="E187" s="1203"/>
      <c r="F187" s="1203"/>
      <c r="G187" s="1203"/>
      <c r="H187" s="1195">
        <f t="shared" si="4"/>
        <v>0</v>
      </c>
    </row>
    <row r="188" spans="1:8" ht="14.25">
      <c r="A188" s="1202"/>
      <c r="B188" s="1202"/>
      <c r="C188" s="1203"/>
      <c r="D188" s="1203"/>
      <c r="E188" s="1203"/>
      <c r="F188" s="1203"/>
      <c r="G188" s="1203"/>
      <c r="H188" s="1195">
        <f t="shared" si="4"/>
        <v>0</v>
      </c>
    </row>
    <row r="189" spans="1:8" ht="14.25">
      <c r="A189" s="1202"/>
      <c r="B189" s="1202"/>
      <c r="C189" s="1203"/>
      <c r="D189" s="1203"/>
      <c r="E189" s="1203"/>
      <c r="F189" s="1203"/>
      <c r="G189" s="1203"/>
      <c r="H189" s="1195">
        <f t="shared" si="4"/>
        <v>0</v>
      </c>
    </row>
    <row r="190" spans="1:8" ht="14.25">
      <c r="A190" s="1202"/>
      <c r="B190" s="1202"/>
      <c r="C190" s="1203"/>
      <c r="D190" s="1203"/>
      <c r="E190" s="1203"/>
      <c r="F190" s="1203"/>
      <c r="G190" s="1203"/>
      <c r="H190" s="1195">
        <f t="shared" si="4"/>
        <v>0</v>
      </c>
    </row>
    <row r="191" spans="1:8" ht="14.25">
      <c r="A191" s="1202"/>
      <c r="B191" s="1202"/>
      <c r="C191" s="1203"/>
      <c r="D191" s="1203"/>
      <c r="E191" s="1203"/>
      <c r="F191" s="1203"/>
      <c r="G191" s="1203"/>
      <c r="H191" s="1195">
        <f t="shared" si="4"/>
        <v>0</v>
      </c>
    </row>
    <row r="192" spans="1:8" ht="14.25">
      <c r="A192" s="1202"/>
      <c r="B192" s="1202"/>
      <c r="C192" s="1203"/>
      <c r="D192" s="1203"/>
      <c r="E192" s="1203"/>
      <c r="F192" s="1203"/>
      <c r="G192" s="1203"/>
      <c r="H192" s="1195">
        <f t="shared" si="4"/>
        <v>0</v>
      </c>
    </row>
    <row r="193" spans="1:8" ht="14.25">
      <c r="A193" s="1202"/>
      <c r="B193" s="1202"/>
      <c r="C193" s="1203"/>
      <c r="D193" s="1203"/>
      <c r="E193" s="1203"/>
      <c r="F193" s="1203"/>
      <c r="G193" s="1203"/>
      <c r="H193" s="1195">
        <f t="shared" si="4"/>
        <v>0</v>
      </c>
    </row>
    <row r="194" spans="1:8" ht="14.25">
      <c r="A194" s="1202"/>
      <c r="B194" s="1202"/>
      <c r="C194" s="1203"/>
      <c r="D194" s="1203"/>
      <c r="E194" s="1203"/>
      <c r="F194" s="1203"/>
      <c r="G194" s="1203"/>
      <c r="H194" s="1195">
        <f t="shared" si="4"/>
        <v>0</v>
      </c>
    </row>
    <row r="195" spans="1:8" ht="14.25">
      <c r="A195" s="1202"/>
      <c r="B195" s="1202"/>
      <c r="C195" s="1203"/>
      <c r="D195" s="1203"/>
      <c r="E195" s="1203"/>
      <c r="F195" s="1203"/>
      <c r="G195" s="1203"/>
      <c r="H195" s="1195">
        <f t="shared" si="4"/>
        <v>0</v>
      </c>
    </row>
    <row r="196" spans="1:8" ht="14.25">
      <c r="A196" s="1202"/>
      <c r="B196" s="1202"/>
      <c r="C196" s="1203"/>
      <c r="D196" s="1203"/>
      <c r="E196" s="1203"/>
      <c r="F196" s="1203"/>
      <c r="G196" s="1203"/>
      <c r="H196" s="1195">
        <f t="shared" si="4"/>
        <v>0</v>
      </c>
    </row>
    <row r="197" spans="1:8" ht="14.25">
      <c r="A197" s="1202"/>
      <c r="B197" s="1202"/>
      <c r="C197" s="1203"/>
      <c r="D197" s="1203"/>
      <c r="E197" s="1203"/>
      <c r="F197" s="1203"/>
      <c r="G197" s="1203"/>
      <c r="H197" s="1195">
        <f t="shared" si="4"/>
        <v>0</v>
      </c>
    </row>
    <row r="198" spans="1:8" ht="14.25">
      <c r="A198" s="1202"/>
      <c r="B198" s="1202"/>
      <c r="C198" s="1203"/>
      <c r="D198" s="1203"/>
      <c r="E198" s="1203"/>
      <c r="F198" s="1203"/>
      <c r="G198" s="1203"/>
      <c r="H198" s="1195">
        <f t="shared" si="4"/>
        <v>0</v>
      </c>
    </row>
    <row r="199" spans="1:8" ht="14.25">
      <c r="A199" s="1202"/>
      <c r="B199" s="1202"/>
      <c r="C199" s="1203"/>
      <c r="D199" s="1203"/>
      <c r="E199" s="1203"/>
      <c r="F199" s="1203"/>
      <c r="G199" s="1203"/>
      <c r="H199" s="1195">
        <f t="shared" si="4"/>
        <v>0</v>
      </c>
    </row>
    <row r="200" spans="1:8" ht="14.25">
      <c r="A200" s="1202"/>
      <c r="B200" s="1202"/>
      <c r="C200" s="1203"/>
      <c r="D200" s="1203"/>
      <c r="E200" s="1203"/>
      <c r="F200" s="1203"/>
      <c r="G200" s="1203"/>
      <c r="H200" s="1195">
        <f t="shared" si="4"/>
        <v>0</v>
      </c>
    </row>
    <row r="201" spans="1:8" ht="14.25">
      <c r="A201" s="1202"/>
      <c r="B201" s="1202"/>
      <c r="C201" s="1203"/>
      <c r="D201" s="1203"/>
      <c r="E201" s="1203"/>
      <c r="F201" s="1203"/>
      <c r="G201" s="1203"/>
      <c r="H201" s="1195">
        <f t="shared" si="4"/>
        <v>0</v>
      </c>
    </row>
    <row r="202" spans="1:8" ht="14.25">
      <c r="A202" s="1202"/>
      <c r="B202" s="1202"/>
      <c r="C202" s="1203"/>
      <c r="D202" s="1203"/>
      <c r="E202" s="1203"/>
      <c r="F202" s="1203"/>
      <c r="G202" s="1203"/>
      <c r="H202" s="1195">
        <f t="shared" si="4"/>
        <v>0</v>
      </c>
    </row>
    <row r="203" spans="1:8" ht="14.25">
      <c r="A203" s="1202"/>
      <c r="B203" s="1202"/>
      <c r="C203" s="1203"/>
      <c r="D203" s="1203"/>
      <c r="E203" s="1203"/>
      <c r="F203" s="1203"/>
      <c r="G203" s="1203"/>
      <c r="H203" s="1195">
        <f t="shared" si="4"/>
        <v>0</v>
      </c>
    </row>
    <row r="204" spans="1:8" ht="14.25">
      <c r="A204" s="1202"/>
      <c r="B204" s="1202"/>
      <c r="C204" s="1203"/>
      <c r="D204" s="1203"/>
      <c r="E204" s="1203"/>
      <c r="F204" s="1203"/>
      <c r="G204" s="1203"/>
      <c r="H204" s="1195">
        <f t="shared" si="4"/>
        <v>0</v>
      </c>
    </row>
    <row r="205" spans="1:8" ht="14.25">
      <c r="A205" s="1202"/>
      <c r="B205" s="1202"/>
      <c r="C205" s="1203"/>
      <c r="D205" s="1203"/>
      <c r="E205" s="1203"/>
      <c r="F205" s="1203"/>
      <c r="G205" s="1203"/>
      <c r="H205" s="1195">
        <f t="shared" si="4"/>
        <v>0</v>
      </c>
    </row>
    <row r="206" spans="1:8" ht="14.25">
      <c r="A206" s="1202"/>
      <c r="B206" s="1202"/>
      <c r="C206" s="1203"/>
      <c r="D206" s="1203"/>
      <c r="E206" s="1203"/>
      <c r="F206" s="1203"/>
      <c r="G206" s="1203"/>
      <c r="H206" s="1195">
        <f t="shared" si="4"/>
        <v>0</v>
      </c>
    </row>
    <row r="207" spans="1:8" ht="14.25">
      <c r="A207" s="1202"/>
      <c r="B207" s="1202"/>
      <c r="C207" s="1203"/>
      <c r="D207" s="1203"/>
      <c r="E207" s="1203"/>
      <c r="F207" s="1203"/>
      <c r="G207" s="1203"/>
      <c r="H207" s="1195">
        <f t="shared" si="4"/>
        <v>0</v>
      </c>
    </row>
    <row r="208" spans="1:8" ht="14.25">
      <c r="A208" s="1202"/>
      <c r="B208" s="1202"/>
      <c r="C208" s="1203"/>
      <c r="D208" s="1203"/>
      <c r="E208" s="1203"/>
      <c r="F208" s="1203"/>
      <c r="G208" s="1203"/>
      <c r="H208" s="1195">
        <f t="shared" si="4"/>
        <v>0</v>
      </c>
    </row>
    <row r="209" spans="1:8" ht="14.25">
      <c r="A209" s="1202"/>
      <c r="B209" s="1202"/>
      <c r="C209" s="1203"/>
      <c r="D209" s="1203"/>
      <c r="E209" s="1203"/>
      <c r="F209" s="1203"/>
      <c r="G209" s="1203"/>
      <c r="H209" s="1195">
        <f t="shared" ref="H209:H272" si="5">SUM(C209:G209)</f>
        <v>0</v>
      </c>
    </row>
    <row r="210" spans="1:8" ht="14.25">
      <c r="A210" s="1202"/>
      <c r="B210" s="1202"/>
      <c r="C210" s="1203"/>
      <c r="D210" s="1203"/>
      <c r="E210" s="1203"/>
      <c r="F210" s="1203"/>
      <c r="G210" s="1203"/>
      <c r="H210" s="1195">
        <f t="shared" si="5"/>
        <v>0</v>
      </c>
    </row>
    <row r="211" spans="1:8" ht="14.25">
      <c r="A211" s="1202"/>
      <c r="B211" s="1202"/>
      <c r="C211" s="1203"/>
      <c r="D211" s="1203"/>
      <c r="E211" s="1203"/>
      <c r="F211" s="1203"/>
      <c r="G211" s="1203"/>
      <c r="H211" s="1195">
        <f t="shared" si="5"/>
        <v>0</v>
      </c>
    </row>
    <row r="212" spans="1:8" ht="14.25">
      <c r="A212" s="1202"/>
      <c r="B212" s="1202"/>
      <c r="C212" s="1203"/>
      <c r="D212" s="1203"/>
      <c r="E212" s="1203"/>
      <c r="F212" s="1203"/>
      <c r="G212" s="1203"/>
      <c r="H212" s="1195">
        <f t="shared" si="5"/>
        <v>0</v>
      </c>
    </row>
    <row r="213" spans="1:8" ht="14.25">
      <c r="A213" s="1202"/>
      <c r="B213" s="1202"/>
      <c r="C213" s="1203"/>
      <c r="D213" s="1203"/>
      <c r="E213" s="1203"/>
      <c r="F213" s="1203"/>
      <c r="G213" s="1203"/>
      <c r="H213" s="1195">
        <f t="shared" si="5"/>
        <v>0</v>
      </c>
    </row>
    <row r="214" spans="1:8" ht="14.25">
      <c r="A214" s="1202"/>
      <c r="B214" s="1202"/>
      <c r="C214" s="1203"/>
      <c r="D214" s="1203"/>
      <c r="E214" s="1203"/>
      <c r="F214" s="1203"/>
      <c r="G214" s="1203"/>
      <c r="H214" s="1195">
        <f t="shared" si="5"/>
        <v>0</v>
      </c>
    </row>
    <row r="215" spans="1:8" ht="14.25">
      <c r="A215" s="1202"/>
      <c r="B215" s="1202"/>
      <c r="C215" s="1203"/>
      <c r="D215" s="1203"/>
      <c r="E215" s="1203"/>
      <c r="F215" s="1203"/>
      <c r="G215" s="1203"/>
      <c r="H215" s="1195">
        <f t="shared" si="5"/>
        <v>0</v>
      </c>
    </row>
    <row r="216" spans="1:8" ht="14.25">
      <c r="A216" s="1202"/>
      <c r="B216" s="1202"/>
      <c r="C216" s="1203"/>
      <c r="D216" s="1203"/>
      <c r="E216" s="1203"/>
      <c r="F216" s="1203"/>
      <c r="G216" s="1203"/>
      <c r="H216" s="1195">
        <f t="shared" si="5"/>
        <v>0</v>
      </c>
    </row>
    <row r="217" spans="1:8" ht="14.25">
      <c r="A217" s="1202"/>
      <c r="B217" s="1202"/>
      <c r="C217" s="1203"/>
      <c r="D217" s="1203"/>
      <c r="E217" s="1203"/>
      <c r="F217" s="1203"/>
      <c r="G217" s="1203"/>
      <c r="H217" s="1195">
        <f t="shared" si="5"/>
        <v>0</v>
      </c>
    </row>
    <row r="218" spans="1:8" ht="14.25">
      <c r="A218" s="1202"/>
      <c r="B218" s="1202"/>
      <c r="C218" s="1203"/>
      <c r="D218" s="1203"/>
      <c r="E218" s="1203"/>
      <c r="F218" s="1203"/>
      <c r="G218" s="1203"/>
      <c r="H218" s="1195">
        <f t="shared" si="5"/>
        <v>0</v>
      </c>
    </row>
    <row r="219" spans="1:8" ht="14.25">
      <c r="A219" s="1202"/>
      <c r="B219" s="1202"/>
      <c r="C219" s="1203"/>
      <c r="D219" s="1203"/>
      <c r="E219" s="1203"/>
      <c r="F219" s="1203"/>
      <c r="G219" s="1203"/>
      <c r="H219" s="1195">
        <f t="shared" si="5"/>
        <v>0</v>
      </c>
    </row>
    <row r="220" spans="1:8" ht="14.25">
      <c r="A220" s="1202"/>
      <c r="B220" s="1202"/>
      <c r="C220" s="1203"/>
      <c r="D220" s="1203"/>
      <c r="E220" s="1203"/>
      <c r="F220" s="1203"/>
      <c r="G220" s="1203"/>
      <c r="H220" s="1195">
        <f t="shared" si="5"/>
        <v>0</v>
      </c>
    </row>
    <row r="221" spans="1:8" ht="14.25">
      <c r="A221" s="1202"/>
      <c r="B221" s="1202"/>
      <c r="C221" s="1203"/>
      <c r="D221" s="1203"/>
      <c r="E221" s="1203"/>
      <c r="F221" s="1203"/>
      <c r="G221" s="1203"/>
      <c r="H221" s="1195">
        <f t="shared" si="5"/>
        <v>0</v>
      </c>
    </row>
    <row r="222" spans="1:8" ht="14.25">
      <c r="A222" s="1202"/>
      <c r="B222" s="1202"/>
      <c r="C222" s="1203"/>
      <c r="D222" s="1203"/>
      <c r="E222" s="1203"/>
      <c r="F222" s="1203"/>
      <c r="G222" s="1203"/>
      <c r="H222" s="1195">
        <f t="shared" si="5"/>
        <v>0</v>
      </c>
    </row>
    <row r="223" spans="1:8" ht="14.25">
      <c r="A223" s="1202"/>
      <c r="B223" s="1202"/>
      <c r="C223" s="1203"/>
      <c r="D223" s="1203"/>
      <c r="E223" s="1203"/>
      <c r="F223" s="1203"/>
      <c r="G223" s="1203"/>
      <c r="H223" s="1195">
        <f t="shared" si="5"/>
        <v>0</v>
      </c>
    </row>
    <row r="224" spans="1:8" ht="14.25">
      <c r="A224" s="1202"/>
      <c r="B224" s="1202"/>
      <c r="C224" s="1203"/>
      <c r="D224" s="1203"/>
      <c r="E224" s="1203"/>
      <c r="F224" s="1203"/>
      <c r="G224" s="1203"/>
      <c r="H224" s="1195">
        <f t="shared" si="5"/>
        <v>0</v>
      </c>
    </row>
    <row r="225" spans="1:8" ht="14.25">
      <c r="A225" s="1202"/>
      <c r="B225" s="1202"/>
      <c r="C225" s="1203"/>
      <c r="D225" s="1203"/>
      <c r="E225" s="1203"/>
      <c r="F225" s="1203"/>
      <c r="G225" s="1203"/>
      <c r="H225" s="1195">
        <f t="shared" si="5"/>
        <v>0</v>
      </c>
    </row>
    <row r="226" spans="1:8" ht="14.25">
      <c r="A226" s="1202"/>
      <c r="B226" s="1202"/>
      <c r="C226" s="1203"/>
      <c r="D226" s="1203"/>
      <c r="E226" s="1203"/>
      <c r="F226" s="1203"/>
      <c r="G226" s="1203"/>
      <c r="H226" s="1195">
        <f t="shared" si="5"/>
        <v>0</v>
      </c>
    </row>
    <row r="227" spans="1:8" ht="14.25">
      <c r="A227" s="1202"/>
      <c r="B227" s="1202"/>
      <c r="C227" s="1203"/>
      <c r="D227" s="1203"/>
      <c r="E227" s="1203"/>
      <c r="F227" s="1203"/>
      <c r="G227" s="1203"/>
      <c r="H227" s="1195">
        <f t="shared" si="5"/>
        <v>0</v>
      </c>
    </row>
    <row r="228" spans="1:8" ht="14.25">
      <c r="A228" s="1202"/>
      <c r="B228" s="1202"/>
      <c r="C228" s="1203"/>
      <c r="D228" s="1203"/>
      <c r="E228" s="1203"/>
      <c r="F228" s="1203"/>
      <c r="G228" s="1203"/>
      <c r="H228" s="1195">
        <f t="shared" si="5"/>
        <v>0</v>
      </c>
    </row>
    <row r="229" spans="1:8" ht="14.25">
      <c r="A229" s="1202"/>
      <c r="B229" s="1202"/>
      <c r="C229" s="1203"/>
      <c r="D229" s="1203"/>
      <c r="E229" s="1203"/>
      <c r="F229" s="1203"/>
      <c r="G229" s="1203"/>
      <c r="H229" s="1195">
        <f t="shared" si="5"/>
        <v>0</v>
      </c>
    </row>
    <row r="230" spans="1:8" ht="14.25">
      <c r="A230" s="1202"/>
      <c r="B230" s="1202"/>
      <c r="C230" s="1203"/>
      <c r="D230" s="1203"/>
      <c r="E230" s="1203"/>
      <c r="F230" s="1203"/>
      <c r="G230" s="1203"/>
      <c r="H230" s="1195">
        <f t="shared" si="5"/>
        <v>0</v>
      </c>
    </row>
    <row r="231" spans="1:8" ht="14.25">
      <c r="A231" s="1202"/>
      <c r="B231" s="1202"/>
      <c r="C231" s="1203"/>
      <c r="D231" s="1203"/>
      <c r="E231" s="1203"/>
      <c r="F231" s="1203"/>
      <c r="G231" s="1203"/>
      <c r="H231" s="1195">
        <f t="shared" si="5"/>
        <v>0</v>
      </c>
    </row>
    <row r="232" spans="1:8" ht="14.25">
      <c r="A232" s="1202"/>
      <c r="B232" s="1202"/>
      <c r="C232" s="1203"/>
      <c r="D232" s="1203"/>
      <c r="E232" s="1203"/>
      <c r="F232" s="1203"/>
      <c r="G232" s="1203"/>
      <c r="H232" s="1195">
        <f t="shared" si="5"/>
        <v>0</v>
      </c>
    </row>
    <row r="233" spans="1:8" ht="14.25">
      <c r="A233" s="1202"/>
      <c r="B233" s="1202"/>
      <c r="C233" s="1203"/>
      <c r="D233" s="1203"/>
      <c r="E233" s="1203"/>
      <c r="F233" s="1203"/>
      <c r="G233" s="1203"/>
      <c r="H233" s="1195">
        <f t="shared" si="5"/>
        <v>0</v>
      </c>
    </row>
    <row r="234" spans="1:8" ht="14.25">
      <c r="A234" s="1202"/>
      <c r="B234" s="1202"/>
      <c r="C234" s="1203"/>
      <c r="D234" s="1203"/>
      <c r="E234" s="1203"/>
      <c r="F234" s="1203"/>
      <c r="G234" s="1203"/>
      <c r="H234" s="1195">
        <f t="shared" si="5"/>
        <v>0</v>
      </c>
    </row>
    <row r="235" spans="1:8" ht="14.25">
      <c r="A235" s="1202"/>
      <c r="B235" s="1202"/>
      <c r="C235" s="1203"/>
      <c r="D235" s="1203"/>
      <c r="E235" s="1203"/>
      <c r="F235" s="1203"/>
      <c r="G235" s="1203"/>
      <c r="H235" s="1195">
        <f t="shared" si="5"/>
        <v>0</v>
      </c>
    </row>
    <row r="236" spans="1:8" ht="14.25">
      <c r="A236" s="1202"/>
      <c r="B236" s="1202"/>
      <c r="C236" s="1203"/>
      <c r="D236" s="1203"/>
      <c r="E236" s="1203"/>
      <c r="F236" s="1203"/>
      <c r="G236" s="1203"/>
      <c r="H236" s="1195">
        <f t="shared" si="5"/>
        <v>0</v>
      </c>
    </row>
    <row r="237" spans="1:8" ht="14.25">
      <c r="A237" s="1202"/>
      <c r="B237" s="1202"/>
      <c r="C237" s="1203"/>
      <c r="D237" s="1203"/>
      <c r="E237" s="1203"/>
      <c r="F237" s="1203"/>
      <c r="G237" s="1203"/>
      <c r="H237" s="1195">
        <f t="shared" si="5"/>
        <v>0</v>
      </c>
    </row>
    <row r="238" spans="1:8" ht="14.25">
      <c r="A238" s="1202"/>
      <c r="B238" s="1202"/>
      <c r="C238" s="1203"/>
      <c r="D238" s="1203"/>
      <c r="E238" s="1203"/>
      <c r="F238" s="1203"/>
      <c r="G238" s="1203"/>
      <c r="H238" s="1195">
        <f t="shared" si="5"/>
        <v>0</v>
      </c>
    </row>
    <row r="239" spans="1:8" ht="14.25">
      <c r="A239" s="1202"/>
      <c r="B239" s="1202"/>
      <c r="C239" s="1203"/>
      <c r="D239" s="1203"/>
      <c r="E239" s="1203"/>
      <c r="F239" s="1203"/>
      <c r="G239" s="1203"/>
      <c r="H239" s="1195">
        <f t="shared" si="5"/>
        <v>0</v>
      </c>
    </row>
    <row r="240" spans="1:8" ht="14.25">
      <c r="A240" s="1202"/>
      <c r="B240" s="1202"/>
      <c r="C240" s="1203"/>
      <c r="D240" s="1203"/>
      <c r="E240" s="1203"/>
      <c r="F240" s="1203"/>
      <c r="G240" s="1203"/>
      <c r="H240" s="1195">
        <f t="shared" si="5"/>
        <v>0</v>
      </c>
    </row>
    <row r="241" spans="1:8" ht="14.25">
      <c r="A241" s="1202"/>
      <c r="B241" s="1202"/>
      <c r="C241" s="1203"/>
      <c r="D241" s="1203"/>
      <c r="E241" s="1203"/>
      <c r="F241" s="1203"/>
      <c r="G241" s="1203"/>
      <c r="H241" s="1195">
        <f t="shared" si="5"/>
        <v>0</v>
      </c>
    </row>
    <row r="242" spans="1:8" ht="14.25">
      <c r="A242" s="1202"/>
      <c r="B242" s="1202"/>
      <c r="C242" s="1203"/>
      <c r="D242" s="1203"/>
      <c r="E242" s="1203"/>
      <c r="F242" s="1203"/>
      <c r="G242" s="1203"/>
      <c r="H242" s="1195">
        <f t="shared" si="5"/>
        <v>0</v>
      </c>
    </row>
    <row r="243" spans="1:8" ht="14.25">
      <c r="A243" s="1202"/>
      <c r="B243" s="1202"/>
      <c r="C243" s="1203"/>
      <c r="D243" s="1203"/>
      <c r="E243" s="1203"/>
      <c r="F243" s="1203"/>
      <c r="G243" s="1203"/>
      <c r="H243" s="1195">
        <f t="shared" si="5"/>
        <v>0</v>
      </c>
    </row>
    <row r="244" spans="1:8" ht="14.25">
      <c r="A244" s="1202"/>
      <c r="B244" s="1202"/>
      <c r="C244" s="1203"/>
      <c r="D244" s="1203"/>
      <c r="E244" s="1203"/>
      <c r="F244" s="1203"/>
      <c r="G244" s="1203"/>
      <c r="H244" s="1195">
        <f t="shared" si="5"/>
        <v>0</v>
      </c>
    </row>
    <row r="245" spans="1:8" ht="14.25">
      <c r="A245" s="1202"/>
      <c r="B245" s="1202"/>
      <c r="C245" s="1203"/>
      <c r="D245" s="1203"/>
      <c r="E245" s="1203"/>
      <c r="F245" s="1203"/>
      <c r="G245" s="1203"/>
      <c r="H245" s="1195">
        <f t="shared" si="5"/>
        <v>0</v>
      </c>
    </row>
    <row r="246" spans="1:8" ht="14.25">
      <c r="A246" s="1202"/>
      <c r="B246" s="1202"/>
      <c r="C246" s="1203"/>
      <c r="D246" s="1203"/>
      <c r="E246" s="1203"/>
      <c r="F246" s="1203"/>
      <c r="G246" s="1203"/>
      <c r="H246" s="1195">
        <f t="shared" si="5"/>
        <v>0</v>
      </c>
    </row>
    <row r="247" spans="1:8" ht="14.25">
      <c r="A247" s="1202"/>
      <c r="B247" s="1202"/>
      <c r="C247" s="1203"/>
      <c r="D247" s="1203"/>
      <c r="E247" s="1203"/>
      <c r="F247" s="1203"/>
      <c r="G247" s="1203"/>
      <c r="H247" s="1195">
        <f t="shared" si="5"/>
        <v>0</v>
      </c>
    </row>
    <row r="248" spans="1:8" ht="14.25">
      <c r="A248" s="1202"/>
      <c r="B248" s="1202"/>
      <c r="C248" s="1203"/>
      <c r="D248" s="1203"/>
      <c r="E248" s="1203"/>
      <c r="F248" s="1203"/>
      <c r="G248" s="1203"/>
      <c r="H248" s="1195">
        <f t="shared" si="5"/>
        <v>0</v>
      </c>
    </row>
    <row r="249" spans="1:8" ht="14.25">
      <c r="A249" s="1202"/>
      <c r="B249" s="1202"/>
      <c r="C249" s="1203"/>
      <c r="D249" s="1203"/>
      <c r="E249" s="1203"/>
      <c r="F249" s="1203"/>
      <c r="G249" s="1203"/>
      <c r="H249" s="1195">
        <f t="shared" si="5"/>
        <v>0</v>
      </c>
    </row>
    <row r="250" spans="1:8" ht="14.25">
      <c r="A250" s="1202"/>
      <c r="B250" s="1202"/>
      <c r="C250" s="1203"/>
      <c r="D250" s="1203"/>
      <c r="E250" s="1203"/>
      <c r="F250" s="1203"/>
      <c r="G250" s="1203"/>
      <c r="H250" s="1195">
        <f t="shared" si="5"/>
        <v>0</v>
      </c>
    </row>
    <row r="251" spans="1:8" ht="14.25">
      <c r="A251" s="1202"/>
      <c r="B251" s="1202"/>
      <c r="C251" s="1203"/>
      <c r="D251" s="1203"/>
      <c r="E251" s="1203"/>
      <c r="F251" s="1203"/>
      <c r="G251" s="1203"/>
      <c r="H251" s="1195">
        <f t="shared" si="5"/>
        <v>0</v>
      </c>
    </row>
    <row r="252" spans="1:8" ht="14.25">
      <c r="A252" s="1202"/>
      <c r="B252" s="1202"/>
      <c r="C252" s="1203"/>
      <c r="D252" s="1203"/>
      <c r="E252" s="1203"/>
      <c r="F252" s="1203"/>
      <c r="G252" s="1203"/>
      <c r="H252" s="1195">
        <f t="shared" si="5"/>
        <v>0</v>
      </c>
    </row>
    <row r="253" spans="1:8" ht="14.25">
      <c r="A253" s="1202"/>
      <c r="B253" s="1202"/>
      <c r="C253" s="1203"/>
      <c r="D253" s="1203"/>
      <c r="E253" s="1203"/>
      <c r="F253" s="1203"/>
      <c r="G253" s="1203"/>
      <c r="H253" s="1195">
        <f t="shared" si="5"/>
        <v>0</v>
      </c>
    </row>
    <row r="254" spans="1:8" ht="14.25">
      <c r="A254" s="1202"/>
      <c r="B254" s="1202"/>
      <c r="C254" s="1203"/>
      <c r="D254" s="1203"/>
      <c r="E254" s="1203"/>
      <c r="F254" s="1203"/>
      <c r="G254" s="1203"/>
      <c r="H254" s="1195">
        <f t="shared" si="5"/>
        <v>0</v>
      </c>
    </row>
    <row r="255" spans="1:8" ht="14.25">
      <c r="A255" s="1202"/>
      <c r="B255" s="1202"/>
      <c r="C255" s="1203"/>
      <c r="D255" s="1203"/>
      <c r="E255" s="1203"/>
      <c r="F255" s="1203"/>
      <c r="G255" s="1203"/>
      <c r="H255" s="1195">
        <f t="shared" si="5"/>
        <v>0</v>
      </c>
    </row>
    <row r="256" spans="1:8" ht="14.25">
      <c r="A256" s="1202"/>
      <c r="B256" s="1202"/>
      <c r="C256" s="1203"/>
      <c r="D256" s="1203"/>
      <c r="E256" s="1203"/>
      <c r="F256" s="1203"/>
      <c r="G256" s="1203"/>
      <c r="H256" s="1195">
        <f t="shared" si="5"/>
        <v>0</v>
      </c>
    </row>
    <row r="257" spans="1:8" ht="14.25">
      <c r="A257" s="1202"/>
      <c r="B257" s="1202"/>
      <c r="C257" s="1203"/>
      <c r="D257" s="1203"/>
      <c r="E257" s="1203"/>
      <c r="F257" s="1203"/>
      <c r="G257" s="1203"/>
      <c r="H257" s="1195">
        <f t="shared" si="5"/>
        <v>0</v>
      </c>
    </row>
    <row r="258" spans="1:8" ht="14.25">
      <c r="A258" s="1202"/>
      <c r="B258" s="1202"/>
      <c r="C258" s="1203"/>
      <c r="D258" s="1203"/>
      <c r="E258" s="1203"/>
      <c r="F258" s="1203"/>
      <c r="G258" s="1203"/>
      <c r="H258" s="1195">
        <f t="shared" si="5"/>
        <v>0</v>
      </c>
    </row>
    <row r="259" spans="1:8" ht="14.25">
      <c r="A259" s="1202"/>
      <c r="B259" s="1202"/>
      <c r="C259" s="1203"/>
      <c r="D259" s="1203"/>
      <c r="E259" s="1203"/>
      <c r="F259" s="1203"/>
      <c r="G259" s="1203"/>
      <c r="H259" s="1195">
        <f t="shared" si="5"/>
        <v>0</v>
      </c>
    </row>
    <row r="260" spans="1:8" ht="14.25">
      <c r="A260" s="1202"/>
      <c r="B260" s="1202"/>
      <c r="C260" s="1203"/>
      <c r="D260" s="1203"/>
      <c r="E260" s="1203"/>
      <c r="F260" s="1203"/>
      <c r="G260" s="1203"/>
      <c r="H260" s="1195">
        <f t="shared" si="5"/>
        <v>0</v>
      </c>
    </row>
    <row r="261" spans="1:8" ht="14.25">
      <c r="A261" s="1202"/>
      <c r="B261" s="1202"/>
      <c r="C261" s="1203"/>
      <c r="D261" s="1203"/>
      <c r="E261" s="1203"/>
      <c r="F261" s="1203"/>
      <c r="G261" s="1203"/>
      <c r="H261" s="1195">
        <f t="shared" si="5"/>
        <v>0</v>
      </c>
    </row>
    <row r="262" spans="1:8" ht="14.25">
      <c r="A262" s="1202"/>
      <c r="B262" s="1202"/>
      <c r="C262" s="1203"/>
      <c r="D262" s="1203"/>
      <c r="E262" s="1203"/>
      <c r="F262" s="1203"/>
      <c r="G262" s="1203"/>
      <c r="H262" s="1195">
        <f t="shared" si="5"/>
        <v>0</v>
      </c>
    </row>
    <row r="263" spans="1:8" ht="14.25">
      <c r="A263" s="1202"/>
      <c r="B263" s="1202"/>
      <c r="C263" s="1203"/>
      <c r="D263" s="1203"/>
      <c r="E263" s="1203"/>
      <c r="F263" s="1203"/>
      <c r="G263" s="1203"/>
      <c r="H263" s="1195">
        <f t="shared" si="5"/>
        <v>0</v>
      </c>
    </row>
    <row r="264" spans="1:8" ht="14.25">
      <c r="A264" s="1202"/>
      <c r="B264" s="1202"/>
      <c r="C264" s="1203"/>
      <c r="D264" s="1203"/>
      <c r="E264" s="1203"/>
      <c r="F264" s="1203"/>
      <c r="G264" s="1203"/>
      <c r="H264" s="1195">
        <f t="shared" si="5"/>
        <v>0</v>
      </c>
    </row>
    <row r="265" spans="1:8" ht="14.25">
      <c r="A265" s="1202"/>
      <c r="B265" s="1202"/>
      <c r="C265" s="1203"/>
      <c r="D265" s="1203"/>
      <c r="E265" s="1203"/>
      <c r="F265" s="1203"/>
      <c r="G265" s="1203"/>
      <c r="H265" s="1195">
        <f t="shared" si="5"/>
        <v>0</v>
      </c>
    </row>
    <row r="266" spans="1:8" ht="14.25">
      <c r="A266" s="1202"/>
      <c r="B266" s="1202"/>
      <c r="C266" s="1203"/>
      <c r="D266" s="1203"/>
      <c r="E266" s="1203"/>
      <c r="F266" s="1203"/>
      <c r="G266" s="1203"/>
      <c r="H266" s="1195">
        <f t="shared" si="5"/>
        <v>0</v>
      </c>
    </row>
    <row r="267" spans="1:8" ht="14.25">
      <c r="A267" s="1202"/>
      <c r="B267" s="1202"/>
      <c r="C267" s="1203"/>
      <c r="D267" s="1203"/>
      <c r="E267" s="1203"/>
      <c r="F267" s="1203"/>
      <c r="G267" s="1203"/>
      <c r="H267" s="1195">
        <f t="shared" si="5"/>
        <v>0</v>
      </c>
    </row>
    <row r="268" spans="1:8" ht="14.25">
      <c r="A268" s="1202"/>
      <c r="B268" s="1202"/>
      <c r="C268" s="1203"/>
      <c r="D268" s="1203"/>
      <c r="E268" s="1203"/>
      <c r="F268" s="1203"/>
      <c r="G268" s="1203"/>
      <c r="H268" s="1195">
        <f t="shared" si="5"/>
        <v>0</v>
      </c>
    </row>
    <row r="269" spans="1:8" ht="14.25">
      <c r="A269" s="1202"/>
      <c r="B269" s="1202"/>
      <c r="C269" s="1203"/>
      <c r="D269" s="1203"/>
      <c r="E269" s="1203"/>
      <c r="F269" s="1203"/>
      <c r="G269" s="1203"/>
      <c r="H269" s="1195">
        <f t="shared" si="5"/>
        <v>0</v>
      </c>
    </row>
    <row r="270" spans="1:8" ht="14.25">
      <c r="A270" s="1202"/>
      <c r="B270" s="1202"/>
      <c r="C270" s="1203"/>
      <c r="D270" s="1203"/>
      <c r="E270" s="1203"/>
      <c r="F270" s="1203"/>
      <c r="G270" s="1203"/>
      <c r="H270" s="1195">
        <f t="shared" si="5"/>
        <v>0</v>
      </c>
    </row>
    <row r="271" spans="1:8" ht="14.25">
      <c r="A271" s="1202"/>
      <c r="B271" s="1202"/>
      <c r="C271" s="1203"/>
      <c r="D271" s="1203"/>
      <c r="E271" s="1203"/>
      <c r="F271" s="1203"/>
      <c r="G271" s="1203"/>
      <c r="H271" s="1195">
        <f t="shared" si="5"/>
        <v>0</v>
      </c>
    </row>
    <row r="272" spans="1:8" ht="14.25">
      <c r="A272" s="1202"/>
      <c r="B272" s="1202"/>
      <c r="C272" s="1203"/>
      <c r="D272" s="1203"/>
      <c r="E272" s="1203"/>
      <c r="F272" s="1203"/>
      <c r="G272" s="1203"/>
      <c r="H272" s="1195">
        <f t="shared" si="5"/>
        <v>0</v>
      </c>
    </row>
    <row r="273" spans="1:8" ht="14.25">
      <c r="A273" s="1202"/>
      <c r="B273" s="1202"/>
      <c r="C273" s="1203"/>
      <c r="D273" s="1203"/>
      <c r="E273" s="1203"/>
      <c r="F273" s="1203"/>
      <c r="G273" s="1203"/>
      <c r="H273" s="1195">
        <f t="shared" ref="H273:H336" si="6">SUM(C273:G273)</f>
        <v>0</v>
      </c>
    </row>
    <row r="274" spans="1:8" ht="14.25">
      <c r="A274" s="1202"/>
      <c r="B274" s="1202"/>
      <c r="C274" s="1203"/>
      <c r="D274" s="1203"/>
      <c r="E274" s="1203"/>
      <c r="F274" s="1203"/>
      <c r="G274" s="1203"/>
      <c r="H274" s="1195">
        <f t="shared" si="6"/>
        <v>0</v>
      </c>
    </row>
    <row r="275" spans="1:8" ht="14.25">
      <c r="A275" s="1202"/>
      <c r="B275" s="1202"/>
      <c r="C275" s="1203"/>
      <c r="D275" s="1203"/>
      <c r="E275" s="1203"/>
      <c r="F275" s="1203"/>
      <c r="G275" s="1203"/>
      <c r="H275" s="1195">
        <f t="shared" si="6"/>
        <v>0</v>
      </c>
    </row>
    <row r="276" spans="1:8" ht="14.25">
      <c r="A276" s="1202"/>
      <c r="B276" s="1202"/>
      <c r="C276" s="1203"/>
      <c r="D276" s="1203"/>
      <c r="E276" s="1203"/>
      <c r="F276" s="1203"/>
      <c r="G276" s="1203"/>
      <c r="H276" s="1195">
        <f t="shared" si="6"/>
        <v>0</v>
      </c>
    </row>
    <row r="277" spans="1:8" ht="14.25">
      <c r="A277" s="1202"/>
      <c r="B277" s="1202"/>
      <c r="C277" s="1203"/>
      <c r="D277" s="1203"/>
      <c r="E277" s="1203"/>
      <c r="F277" s="1203"/>
      <c r="G277" s="1203"/>
      <c r="H277" s="1195">
        <f t="shared" si="6"/>
        <v>0</v>
      </c>
    </row>
    <row r="278" spans="1:8" ht="14.25">
      <c r="A278" s="1202"/>
      <c r="B278" s="1202"/>
      <c r="C278" s="1203"/>
      <c r="D278" s="1203"/>
      <c r="E278" s="1203"/>
      <c r="F278" s="1203"/>
      <c r="G278" s="1203"/>
      <c r="H278" s="1195">
        <f t="shared" si="6"/>
        <v>0</v>
      </c>
    </row>
    <row r="279" spans="1:8" ht="14.25">
      <c r="A279" s="1202"/>
      <c r="B279" s="1202"/>
      <c r="C279" s="1203"/>
      <c r="D279" s="1203"/>
      <c r="E279" s="1203"/>
      <c r="F279" s="1203"/>
      <c r="G279" s="1203"/>
      <c r="H279" s="1195">
        <f t="shared" si="6"/>
        <v>0</v>
      </c>
    </row>
    <row r="280" spans="1:8" ht="14.25">
      <c r="A280" s="1202"/>
      <c r="B280" s="1202"/>
      <c r="C280" s="1203"/>
      <c r="D280" s="1203"/>
      <c r="E280" s="1203"/>
      <c r="F280" s="1203"/>
      <c r="G280" s="1203"/>
      <c r="H280" s="1195">
        <f t="shared" si="6"/>
        <v>0</v>
      </c>
    </row>
    <row r="281" spans="1:8" ht="14.25">
      <c r="A281" s="1202"/>
      <c r="B281" s="1202"/>
      <c r="C281" s="1203"/>
      <c r="D281" s="1203"/>
      <c r="E281" s="1203"/>
      <c r="F281" s="1203"/>
      <c r="G281" s="1203"/>
      <c r="H281" s="1195">
        <f t="shared" si="6"/>
        <v>0</v>
      </c>
    </row>
    <row r="282" spans="1:8" ht="14.25">
      <c r="A282" s="1202"/>
      <c r="B282" s="1202"/>
      <c r="C282" s="1203"/>
      <c r="D282" s="1203"/>
      <c r="E282" s="1203"/>
      <c r="F282" s="1203"/>
      <c r="G282" s="1203"/>
      <c r="H282" s="1195">
        <f t="shared" si="6"/>
        <v>0</v>
      </c>
    </row>
    <row r="283" spans="1:8" ht="14.25">
      <c r="A283" s="1202"/>
      <c r="B283" s="1202"/>
      <c r="C283" s="1203"/>
      <c r="D283" s="1203"/>
      <c r="E283" s="1203"/>
      <c r="F283" s="1203"/>
      <c r="G283" s="1203"/>
      <c r="H283" s="1195">
        <f t="shared" si="6"/>
        <v>0</v>
      </c>
    </row>
    <row r="284" spans="1:8" ht="14.25">
      <c r="A284" s="1202"/>
      <c r="B284" s="1202"/>
      <c r="C284" s="1203"/>
      <c r="D284" s="1203"/>
      <c r="E284" s="1203"/>
      <c r="F284" s="1203"/>
      <c r="G284" s="1203"/>
      <c r="H284" s="1195">
        <f t="shared" si="6"/>
        <v>0</v>
      </c>
    </row>
    <row r="285" spans="1:8" ht="14.25">
      <c r="A285" s="1202"/>
      <c r="B285" s="1202"/>
      <c r="C285" s="1203"/>
      <c r="D285" s="1203"/>
      <c r="E285" s="1203"/>
      <c r="F285" s="1203"/>
      <c r="G285" s="1203"/>
      <c r="H285" s="1195">
        <f t="shared" si="6"/>
        <v>0</v>
      </c>
    </row>
    <row r="286" spans="1:8" ht="14.25">
      <c r="A286" s="1202"/>
      <c r="B286" s="1202"/>
      <c r="C286" s="1203"/>
      <c r="D286" s="1203"/>
      <c r="E286" s="1203"/>
      <c r="F286" s="1203"/>
      <c r="G286" s="1203"/>
      <c r="H286" s="1195">
        <f t="shared" si="6"/>
        <v>0</v>
      </c>
    </row>
    <row r="287" spans="1:8" ht="14.25">
      <c r="A287" s="1202"/>
      <c r="B287" s="1202"/>
      <c r="C287" s="1203"/>
      <c r="D287" s="1203"/>
      <c r="E287" s="1203"/>
      <c r="F287" s="1203"/>
      <c r="G287" s="1203"/>
      <c r="H287" s="1195">
        <f t="shared" si="6"/>
        <v>0</v>
      </c>
    </row>
    <row r="288" spans="1:8" ht="14.25">
      <c r="A288" s="1202"/>
      <c r="B288" s="1202"/>
      <c r="C288" s="1203"/>
      <c r="D288" s="1203"/>
      <c r="E288" s="1203"/>
      <c r="F288" s="1203"/>
      <c r="G288" s="1203"/>
      <c r="H288" s="1195">
        <f t="shared" si="6"/>
        <v>0</v>
      </c>
    </row>
    <row r="289" spans="1:8" ht="14.25">
      <c r="A289" s="1202"/>
      <c r="B289" s="1202"/>
      <c r="C289" s="1203"/>
      <c r="D289" s="1203"/>
      <c r="E289" s="1203"/>
      <c r="F289" s="1203"/>
      <c r="G289" s="1203"/>
      <c r="H289" s="1195">
        <f t="shared" si="6"/>
        <v>0</v>
      </c>
    </row>
    <row r="290" spans="1:8" ht="14.25">
      <c r="A290" s="1202"/>
      <c r="B290" s="1202"/>
      <c r="C290" s="1203"/>
      <c r="D290" s="1203"/>
      <c r="E290" s="1203"/>
      <c r="F290" s="1203"/>
      <c r="G290" s="1203"/>
      <c r="H290" s="1195">
        <f t="shared" si="6"/>
        <v>0</v>
      </c>
    </row>
    <row r="291" spans="1:8" ht="14.25">
      <c r="A291" s="1202"/>
      <c r="B291" s="1202"/>
      <c r="C291" s="1203"/>
      <c r="D291" s="1203"/>
      <c r="E291" s="1203"/>
      <c r="F291" s="1203"/>
      <c r="G291" s="1203"/>
      <c r="H291" s="1195">
        <f t="shared" si="6"/>
        <v>0</v>
      </c>
    </row>
    <row r="292" spans="1:8" ht="14.25">
      <c r="A292" s="1202"/>
      <c r="B292" s="1202"/>
      <c r="C292" s="1203"/>
      <c r="D292" s="1203"/>
      <c r="E292" s="1203"/>
      <c r="F292" s="1203"/>
      <c r="G292" s="1203"/>
      <c r="H292" s="1195">
        <f t="shared" si="6"/>
        <v>0</v>
      </c>
    </row>
    <row r="293" spans="1:8" ht="14.25">
      <c r="A293" s="1202"/>
      <c r="B293" s="1202"/>
      <c r="C293" s="1203"/>
      <c r="D293" s="1203"/>
      <c r="E293" s="1203"/>
      <c r="F293" s="1203"/>
      <c r="G293" s="1203"/>
      <c r="H293" s="1195">
        <f t="shared" si="6"/>
        <v>0</v>
      </c>
    </row>
    <row r="294" spans="1:8" ht="14.25">
      <c r="A294" s="1202"/>
      <c r="B294" s="1202"/>
      <c r="C294" s="1203"/>
      <c r="D294" s="1203"/>
      <c r="E294" s="1203"/>
      <c r="F294" s="1203"/>
      <c r="G294" s="1203"/>
      <c r="H294" s="1195">
        <f t="shared" si="6"/>
        <v>0</v>
      </c>
    </row>
    <row r="295" spans="1:8" ht="14.25">
      <c r="A295" s="1202"/>
      <c r="B295" s="1202"/>
      <c r="C295" s="1203"/>
      <c r="D295" s="1203"/>
      <c r="E295" s="1203"/>
      <c r="F295" s="1203"/>
      <c r="G295" s="1203"/>
      <c r="H295" s="1195">
        <f t="shared" si="6"/>
        <v>0</v>
      </c>
    </row>
    <row r="296" spans="1:8" ht="14.25">
      <c r="A296" s="1202"/>
      <c r="B296" s="1202"/>
      <c r="C296" s="1203"/>
      <c r="D296" s="1203"/>
      <c r="E296" s="1203"/>
      <c r="F296" s="1203"/>
      <c r="G296" s="1203"/>
      <c r="H296" s="1195">
        <f t="shared" si="6"/>
        <v>0</v>
      </c>
    </row>
    <row r="297" spans="1:8" ht="14.25">
      <c r="A297" s="1202"/>
      <c r="B297" s="1202"/>
      <c r="C297" s="1203"/>
      <c r="D297" s="1203"/>
      <c r="E297" s="1203"/>
      <c r="F297" s="1203"/>
      <c r="G297" s="1203"/>
      <c r="H297" s="1195">
        <f t="shared" si="6"/>
        <v>0</v>
      </c>
    </row>
    <row r="298" spans="1:8" ht="14.25">
      <c r="A298" s="1202"/>
      <c r="B298" s="1202"/>
      <c r="C298" s="1203"/>
      <c r="D298" s="1203"/>
      <c r="E298" s="1203"/>
      <c r="F298" s="1203"/>
      <c r="G298" s="1203"/>
      <c r="H298" s="1195">
        <f t="shared" si="6"/>
        <v>0</v>
      </c>
    </row>
    <row r="299" spans="1:8" ht="14.25">
      <c r="A299" s="1202"/>
      <c r="B299" s="1202"/>
      <c r="C299" s="1203"/>
      <c r="D299" s="1203"/>
      <c r="E299" s="1203"/>
      <c r="F299" s="1203"/>
      <c r="G299" s="1203"/>
      <c r="H299" s="1195">
        <f t="shared" si="6"/>
        <v>0</v>
      </c>
    </row>
    <row r="300" spans="1:8" ht="14.25">
      <c r="A300" s="1202"/>
      <c r="B300" s="1202"/>
      <c r="C300" s="1203"/>
      <c r="D300" s="1203"/>
      <c r="E300" s="1203"/>
      <c r="F300" s="1203"/>
      <c r="G300" s="1203"/>
      <c r="H300" s="1195">
        <f t="shared" si="6"/>
        <v>0</v>
      </c>
    </row>
    <row r="301" spans="1:8" ht="14.25">
      <c r="A301" s="1202"/>
      <c r="B301" s="1202"/>
      <c r="C301" s="1203"/>
      <c r="D301" s="1203"/>
      <c r="E301" s="1203"/>
      <c r="F301" s="1203"/>
      <c r="G301" s="1203"/>
      <c r="H301" s="1195">
        <f t="shared" si="6"/>
        <v>0</v>
      </c>
    </row>
    <row r="302" spans="1:8" ht="14.25">
      <c r="A302" s="1202"/>
      <c r="B302" s="1202"/>
      <c r="C302" s="1203"/>
      <c r="D302" s="1203"/>
      <c r="E302" s="1203"/>
      <c r="F302" s="1203"/>
      <c r="G302" s="1203"/>
      <c r="H302" s="1195">
        <f t="shared" si="6"/>
        <v>0</v>
      </c>
    </row>
    <row r="303" spans="1:8" ht="14.25">
      <c r="A303" s="1202"/>
      <c r="B303" s="1202"/>
      <c r="C303" s="1203"/>
      <c r="D303" s="1203"/>
      <c r="E303" s="1203"/>
      <c r="F303" s="1203"/>
      <c r="G303" s="1203"/>
      <c r="H303" s="1195">
        <f t="shared" si="6"/>
        <v>0</v>
      </c>
    </row>
    <row r="304" spans="1:8" ht="14.25">
      <c r="A304" s="1202"/>
      <c r="B304" s="1202"/>
      <c r="C304" s="1203"/>
      <c r="D304" s="1203"/>
      <c r="E304" s="1203"/>
      <c r="F304" s="1203"/>
      <c r="G304" s="1203"/>
      <c r="H304" s="1195">
        <f t="shared" si="6"/>
        <v>0</v>
      </c>
    </row>
    <row r="305" spans="1:8" ht="14.25">
      <c r="A305" s="1202"/>
      <c r="B305" s="1202"/>
      <c r="C305" s="1203"/>
      <c r="D305" s="1203"/>
      <c r="E305" s="1203"/>
      <c r="F305" s="1203"/>
      <c r="G305" s="1203"/>
      <c r="H305" s="1195">
        <f t="shared" si="6"/>
        <v>0</v>
      </c>
    </row>
    <row r="306" spans="1:8" ht="14.25">
      <c r="A306" s="1202"/>
      <c r="B306" s="1202"/>
      <c r="C306" s="1203"/>
      <c r="D306" s="1203"/>
      <c r="E306" s="1203"/>
      <c r="F306" s="1203"/>
      <c r="G306" s="1203"/>
      <c r="H306" s="1195">
        <f t="shared" si="6"/>
        <v>0</v>
      </c>
    </row>
    <row r="307" spans="1:8" ht="14.25">
      <c r="A307" s="1202"/>
      <c r="B307" s="1202"/>
      <c r="C307" s="1203"/>
      <c r="D307" s="1203"/>
      <c r="E307" s="1203"/>
      <c r="F307" s="1203"/>
      <c r="G307" s="1203"/>
      <c r="H307" s="1195">
        <f t="shared" si="6"/>
        <v>0</v>
      </c>
    </row>
    <row r="308" spans="1:8" ht="14.25">
      <c r="A308" s="1202"/>
      <c r="B308" s="1202"/>
      <c r="C308" s="1203"/>
      <c r="D308" s="1203"/>
      <c r="E308" s="1203"/>
      <c r="F308" s="1203"/>
      <c r="G308" s="1203"/>
      <c r="H308" s="1195">
        <f t="shared" si="6"/>
        <v>0</v>
      </c>
    </row>
    <row r="309" spans="1:8" ht="14.25">
      <c r="A309" s="1202"/>
      <c r="B309" s="1202"/>
      <c r="C309" s="1203"/>
      <c r="D309" s="1203"/>
      <c r="E309" s="1203"/>
      <c r="F309" s="1203"/>
      <c r="G309" s="1203"/>
      <c r="H309" s="1195">
        <f t="shared" si="6"/>
        <v>0</v>
      </c>
    </row>
    <row r="310" spans="1:8" ht="14.25">
      <c r="A310" s="1202"/>
      <c r="B310" s="1202"/>
      <c r="C310" s="1203"/>
      <c r="D310" s="1203"/>
      <c r="E310" s="1203"/>
      <c r="F310" s="1203"/>
      <c r="G310" s="1203"/>
      <c r="H310" s="1195">
        <f t="shared" si="6"/>
        <v>0</v>
      </c>
    </row>
    <row r="311" spans="1:8" ht="14.25">
      <c r="A311" s="1202"/>
      <c r="B311" s="1202"/>
      <c r="C311" s="1203"/>
      <c r="D311" s="1203"/>
      <c r="E311" s="1203"/>
      <c r="F311" s="1203"/>
      <c r="G311" s="1203"/>
      <c r="H311" s="1195">
        <f t="shared" si="6"/>
        <v>0</v>
      </c>
    </row>
    <row r="312" spans="1:8" ht="14.25">
      <c r="A312" s="1202"/>
      <c r="B312" s="1202"/>
      <c r="C312" s="1203"/>
      <c r="D312" s="1203"/>
      <c r="E312" s="1203"/>
      <c r="F312" s="1203"/>
      <c r="G312" s="1203"/>
      <c r="H312" s="1195">
        <f t="shared" si="6"/>
        <v>0</v>
      </c>
    </row>
    <row r="313" spans="1:8" ht="14.25">
      <c r="A313" s="1202"/>
      <c r="B313" s="1202"/>
      <c r="C313" s="1203"/>
      <c r="D313" s="1203"/>
      <c r="E313" s="1203"/>
      <c r="F313" s="1203"/>
      <c r="G313" s="1203"/>
      <c r="H313" s="1195">
        <f t="shared" si="6"/>
        <v>0</v>
      </c>
    </row>
    <row r="314" spans="1:8" ht="14.25">
      <c r="A314" s="1202"/>
      <c r="B314" s="1202"/>
      <c r="C314" s="1203"/>
      <c r="D314" s="1203"/>
      <c r="E314" s="1203"/>
      <c r="F314" s="1203"/>
      <c r="G314" s="1203"/>
      <c r="H314" s="1195">
        <f t="shared" si="6"/>
        <v>0</v>
      </c>
    </row>
    <row r="315" spans="1:8" ht="14.25">
      <c r="A315" s="1202"/>
      <c r="B315" s="1202"/>
      <c r="C315" s="1203"/>
      <c r="D315" s="1203"/>
      <c r="E315" s="1203"/>
      <c r="F315" s="1203"/>
      <c r="G315" s="1203"/>
      <c r="H315" s="1195">
        <f t="shared" si="6"/>
        <v>0</v>
      </c>
    </row>
    <row r="316" spans="1:8" ht="14.25">
      <c r="A316" s="1202"/>
      <c r="B316" s="1202"/>
      <c r="C316" s="1203"/>
      <c r="D316" s="1203"/>
      <c r="E316" s="1203"/>
      <c r="F316" s="1203"/>
      <c r="G316" s="1203"/>
      <c r="H316" s="1195">
        <f t="shared" si="6"/>
        <v>0</v>
      </c>
    </row>
    <row r="317" spans="1:8" ht="14.25">
      <c r="A317" s="1202"/>
      <c r="B317" s="1202"/>
      <c r="C317" s="1203"/>
      <c r="D317" s="1203"/>
      <c r="E317" s="1203"/>
      <c r="F317" s="1203"/>
      <c r="G317" s="1203"/>
      <c r="H317" s="1195">
        <f t="shared" si="6"/>
        <v>0</v>
      </c>
    </row>
    <row r="318" spans="1:8" ht="14.25">
      <c r="A318" s="1202"/>
      <c r="B318" s="1202"/>
      <c r="C318" s="1203"/>
      <c r="D318" s="1203"/>
      <c r="E318" s="1203"/>
      <c r="F318" s="1203"/>
      <c r="G318" s="1203"/>
      <c r="H318" s="1195">
        <f t="shared" si="6"/>
        <v>0</v>
      </c>
    </row>
    <row r="319" spans="1:8" ht="14.25">
      <c r="A319" s="1202"/>
      <c r="B319" s="1202"/>
      <c r="C319" s="1203"/>
      <c r="D319" s="1203"/>
      <c r="E319" s="1203"/>
      <c r="F319" s="1203"/>
      <c r="G319" s="1203"/>
      <c r="H319" s="1195">
        <f t="shared" si="6"/>
        <v>0</v>
      </c>
    </row>
    <row r="320" spans="1:8" ht="14.25">
      <c r="A320" s="1202"/>
      <c r="B320" s="1202"/>
      <c r="C320" s="1203"/>
      <c r="D320" s="1203"/>
      <c r="E320" s="1203"/>
      <c r="F320" s="1203"/>
      <c r="G320" s="1203"/>
      <c r="H320" s="1195">
        <f t="shared" si="6"/>
        <v>0</v>
      </c>
    </row>
    <row r="321" spans="1:8" ht="14.25">
      <c r="A321" s="1202"/>
      <c r="B321" s="1202"/>
      <c r="C321" s="1203"/>
      <c r="D321" s="1203"/>
      <c r="E321" s="1203"/>
      <c r="F321" s="1203"/>
      <c r="G321" s="1203"/>
      <c r="H321" s="1195">
        <f t="shared" si="6"/>
        <v>0</v>
      </c>
    </row>
    <row r="322" spans="1:8" ht="14.25">
      <c r="A322" s="1202"/>
      <c r="B322" s="1202"/>
      <c r="C322" s="1203"/>
      <c r="D322" s="1203"/>
      <c r="E322" s="1203"/>
      <c r="F322" s="1203"/>
      <c r="G322" s="1203"/>
      <c r="H322" s="1195">
        <f t="shared" si="6"/>
        <v>0</v>
      </c>
    </row>
    <row r="323" spans="1:8" ht="14.25">
      <c r="A323" s="1202"/>
      <c r="B323" s="1202"/>
      <c r="C323" s="1203"/>
      <c r="D323" s="1203"/>
      <c r="E323" s="1203"/>
      <c r="F323" s="1203"/>
      <c r="G323" s="1203"/>
      <c r="H323" s="1195">
        <f t="shared" si="6"/>
        <v>0</v>
      </c>
    </row>
    <row r="324" spans="1:8" ht="14.25">
      <c r="A324" s="1202"/>
      <c r="B324" s="1202"/>
      <c r="C324" s="1203"/>
      <c r="D324" s="1203"/>
      <c r="E324" s="1203"/>
      <c r="F324" s="1203"/>
      <c r="G324" s="1203"/>
      <c r="H324" s="1195">
        <f t="shared" si="6"/>
        <v>0</v>
      </c>
    </row>
    <row r="325" spans="1:8" ht="14.25">
      <c r="A325" s="1202"/>
      <c r="B325" s="1202"/>
      <c r="C325" s="1203"/>
      <c r="D325" s="1203"/>
      <c r="E325" s="1203"/>
      <c r="F325" s="1203"/>
      <c r="G325" s="1203"/>
      <c r="H325" s="1195">
        <f t="shared" si="6"/>
        <v>0</v>
      </c>
    </row>
    <row r="326" spans="1:8" ht="14.25">
      <c r="A326" s="1202"/>
      <c r="B326" s="1202"/>
      <c r="C326" s="1203"/>
      <c r="D326" s="1203"/>
      <c r="E326" s="1203"/>
      <c r="F326" s="1203"/>
      <c r="G326" s="1203"/>
      <c r="H326" s="1195">
        <f t="shared" si="6"/>
        <v>0</v>
      </c>
    </row>
    <row r="327" spans="1:8" ht="14.25">
      <c r="A327" s="1202"/>
      <c r="B327" s="1202"/>
      <c r="C327" s="1203"/>
      <c r="D327" s="1203"/>
      <c r="E327" s="1203"/>
      <c r="F327" s="1203"/>
      <c r="G327" s="1203"/>
      <c r="H327" s="1195">
        <f t="shared" si="6"/>
        <v>0</v>
      </c>
    </row>
    <row r="328" spans="1:8" ht="14.25">
      <c r="A328" s="1202"/>
      <c r="B328" s="1202"/>
      <c r="C328" s="1203"/>
      <c r="D328" s="1203"/>
      <c r="E328" s="1203"/>
      <c r="F328" s="1203"/>
      <c r="G328" s="1203"/>
      <c r="H328" s="1195">
        <f t="shared" si="6"/>
        <v>0</v>
      </c>
    </row>
    <row r="329" spans="1:8" ht="14.25">
      <c r="A329" s="1202"/>
      <c r="B329" s="1202"/>
      <c r="C329" s="1203"/>
      <c r="D329" s="1203"/>
      <c r="E329" s="1203"/>
      <c r="F329" s="1203"/>
      <c r="G329" s="1203"/>
      <c r="H329" s="1195">
        <f t="shared" si="6"/>
        <v>0</v>
      </c>
    </row>
    <row r="330" spans="1:8" ht="14.25">
      <c r="A330" s="1202"/>
      <c r="B330" s="1202"/>
      <c r="C330" s="1203"/>
      <c r="D330" s="1203"/>
      <c r="E330" s="1203"/>
      <c r="F330" s="1203"/>
      <c r="G330" s="1203"/>
      <c r="H330" s="1195">
        <f t="shared" si="6"/>
        <v>0</v>
      </c>
    </row>
    <row r="331" spans="1:8" ht="14.25">
      <c r="A331" s="1202"/>
      <c r="B331" s="1202"/>
      <c r="C331" s="1203"/>
      <c r="D331" s="1203"/>
      <c r="E331" s="1203"/>
      <c r="F331" s="1203"/>
      <c r="G331" s="1203"/>
      <c r="H331" s="1195">
        <f t="shared" si="6"/>
        <v>0</v>
      </c>
    </row>
    <row r="332" spans="1:8" ht="14.25">
      <c r="A332" s="1202"/>
      <c r="B332" s="1202"/>
      <c r="C332" s="1203"/>
      <c r="D332" s="1203"/>
      <c r="E332" s="1203"/>
      <c r="F332" s="1203"/>
      <c r="G332" s="1203"/>
      <c r="H332" s="1195">
        <f t="shared" si="6"/>
        <v>0</v>
      </c>
    </row>
    <row r="333" spans="1:8" ht="14.25">
      <c r="A333" s="1202"/>
      <c r="B333" s="1202"/>
      <c r="C333" s="1203"/>
      <c r="D333" s="1203"/>
      <c r="E333" s="1203"/>
      <c r="F333" s="1203"/>
      <c r="G333" s="1203"/>
      <c r="H333" s="1195">
        <f t="shared" si="6"/>
        <v>0</v>
      </c>
    </row>
    <row r="334" spans="1:8" ht="14.25">
      <c r="A334" s="1202"/>
      <c r="B334" s="1202"/>
      <c r="C334" s="1203"/>
      <c r="D334" s="1203"/>
      <c r="E334" s="1203"/>
      <c r="F334" s="1203"/>
      <c r="G334" s="1203"/>
      <c r="H334" s="1195">
        <f t="shared" si="6"/>
        <v>0</v>
      </c>
    </row>
    <row r="335" spans="1:8" ht="14.25">
      <c r="A335" s="1202"/>
      <c r="B335" s="1202"/>
      <c r="C335" s="1203"/>
      <c r="D335" s="1203"/>
      <c r="E335" s="1203"/>
      <c r="F335" s="1203"/>
      <c r="G335" s="1203"/>
      <c r="H335" s="1195">
        <f t="shared" si="6"/>
        <v>0</v>
      </c>
    </row>
    <row r="336" spans="1:8" ht="14.25">
      <c r="A336" s="1202"/>
      <c r="B336" s="1202"/>
      <c r="C336" s="1203"/>
      <c r="D336" s="1203"/>
      <c r="E336" s="1203"/>
      <c r="F336" s="1203"/>
      <c r="G336" s="1203"/>
      <c r="H336" s="1195">
        <f t="shared" si="6"/>
        <v>0</v>
      </c>
    </row>
    <row r="337" spans="1:8" ht="14.25">
      <c r="A337" s="1202"/>
      <c r="B337" s="1202"/>
      <c r="C337" s="1203"/>
      <c r="D337" s="1203"/>
      <c r="E337" s="1203"/>
      <c r="F337" s="1203"/>
      <c r="G337" s="1203"/>
      <c r="H337" s="1195">
        <f t="shared" ref="H337:H400" si="7">SUM(C337:G337)</f>
        <v>0</v>
      </c>
    </row>
    <row r="338" spans="1:8" ht="14.25">
      <c r="A338" s="1202"/>
      <c r="B338" s="1202"/>
      <c r="C338" s="1203"/>
      <c r="D338" s="1203"/>
      <c r="E338" s="1203"/>
      <c r="F338" s="1203"/>
      <c r="G338" s="1203"/>
      <c r="H338" s="1195">
        <f t="shared" si="7"/>
        <v>0</v>
      </c>
    </row>
    <row r="339" spans="1:8" ht="14.25">
      <c r="A339" s="1202"/>
      <c r="B339" s="1202"/>
      <c r="C339" s="1203"/>
      <c r="D339" s="1203"/>
      <c r="E339" s="1203"/>
      <c r="F339" s="1203"/>
      <c r="G339" s="1203"/>
      <c r="H339" s="1195">
        <f t="shared" si="7"/>
        <v>0</v>
      </c>
    </row>
    <row r="340" spans="1:8" ht="14.25">
      <c r="A340" s="1202"/>
      <c r="B340" s="1202"/>
      <c r="C340" s="1203"/>
      <c r="D340" s="1203"/>
      <c r="E340" s="1203"/>
      <c r="F340" s="1203"/>
      <c r="G340" s="1203"/>
      <c r="H340" s="1195">
        <f t="shared" si="7"/>
        <v>0</v>
      </c>
    </row>
    <row r="341" spans="1:8" ht="14.25">
      <c r="A341" s="1202"/>
      <c r="B341" s="1202"/>
      <c r="C341" s="1203"/>
      <c r="D341" s="1203"/>
      <c r="E341" s="1203"/>
      <c r="F341" s="1203"/>
      <c r="G341" s="1203"/>
      <c r="H341" s="1195">
        <f t="shared" si="7"/>
        <v>0</v>
      </c>
    </row>
    <row r="342" spans="1:8" ht="14.25">
      <c r="A342" s="1202"/>
      <c r="B342" s="1202"/>
      <c r="C342" s="1203"/>
      <c r="D342" s="1203"/>
      <c r="E342" s="1203"/>
      <c r="F342" s="1203"/>
      <c r="G342" s="1203"/>
      <c r="H342" s="1195">
        <f t="shared" si="7"/>
        <v>0</v>
      </c>
    </row>
    <row r="343" spans="1:8" ht="14.25">
      <c r="A343" s="1202"/>
      <c r="B343" s="1202"/>
      <c r="C343" s="1203"/>
      <c r="D343" s="1203"/>
      <c r="E343" s="1203"/>
      <c r="F343" s="1203"/>
      <c r="G343" s="1203"/>
      <c r="H343" s="1195">
        <f t="shared" si="7"/>
        <v>0</v>
      </c>
    </row>
    <row r="344" spans="1:8" ht="14.25">
      <c r="A344" s="1202"/>
      <c r="B344" s="1202"/>
      <c r="C344" s="1203"/>
      <c r="D344" s="1203"/>
      <c r="E344" s="1203"/>
      <c r="F344" s="1203"/>
      <c r="G344" s="1203"/>
      <c r="H344" s="1195">
        <f t="shared" si="7"/>
        <v>0</v>
      </c>
    </row>
    <row r="345" spans="1:8" ht="14.25">
      <c r="A345" s="1202"/>
      <c r="B345" s="1202"/>
      <c r="C345" s="1203"/>
      <c r="D345" s="1203"/>
      <c r="E345" s="1203"/>
      <c r="F345" s="1203"/>
      <c r="G345" s="1203"/>
      <c r="H345" s="1195">
        <f t="shared" si="7"/>
        <v>0</v>
      </c>
    </row>
    <row r="346" spans="1:8" ht="14.25">
      <c r="A346" s="1202"/>
      <c r="B346" s="1202"/>
      <c r="C346" s="1203"/>
      <c r="D346" s="1203"/>
      <c r="E346" s="1203"/>
      <c r="F346" s="1203"/>
      <c r="G346" s="1203"/>
      <c r="H346" s="1195">
        <f t="shared" si="7"/>
        <v>0</v>
      </c>
    </row>
    <row r="347" spans="1:8" ht="14.25">
      <c r="A347" s="1202"/>
      <c r="B347" s="1202"/>
      <c r="C347" s="1203"/>
      <c r="D347" s="1203"/>
      <c r="E347" s="1203"/>
      <c r="F347" s="1203"/>
      <c r="G347" s="1203"/>
      <c r="H347" s="1195">
        <f t="shared" si="7"/>
        <v>0</v>
      </c>
    </row>
    <row r="348" spans="1:8" ht="14.25">
      <c r="A348" s="1202"/>
      <c r="B348" s="1202"/>
      <c r="C348" s="1203"/>
      <c r="D348" s="1203"/>
      <c r="E348" s="1203"/>
      <c r="F348" s="1203"/>
      <c r="G348" s="1203"/>
      <c r="H348" s="1195">
        <f t="shared" si="7"/>
        <v>0</v>
      </c>
    </row>
    <row r="349" spans="1:8" ht="14.25">
      <c r="A349" s="1202"/>
      <c r="B349" s="1202"/>
      <c r="C349" s="1203"/>
      <c r="D349" s="1203"/>
      <c r="E349" s="1203"/>
      <c r="F349" s="1203"/>
      <c r="G349" s="1203"/>
      <c r="H349" s="1195">
        <f t="shared" si="7"/>
        <v>0</v>
      </c>
    </row>
    <row r="350" spans="1:8" ht="14.25">
      <c r="A350" s="1202"/>
      <c r="B350" s="1202"/>
      <c r="C350" s="1203"/>
      <c r="D350" s="1203"/>
      <c r="E350" s="1203"/>
      <c r="F350" s="1203"/>
      <c r="G350" s="1203"/>
      <c r="H350" s="1195">
        <f t="shared" si="7"/>
        <v>0</v>
      </c>
    </row>
    <row r="351" spans="1:8" ht="14.25">
      <c r="A351" s="1202"/>
      <c r="B351" s="1202"/>
      <c r="C351" s="1203"/>
      <c r="D351" s="1203"/>
      <c r="E351" s="1203"/>
      <c r="F351" s="1203"/>
      <c r="G351" s="1203"/>
      <c r="H351" s="1195">
        <f t="shared" si="7"/>
        <v>0</v>
      </c>
    </row>
    <row r="352" spans="1:8" ht="14.25">
      <c r="A352" s="1202"/>
      <c r="B352" s="1202"/>
      <c r="C352" s="1203"/>
      <c r="D352" s="1203"/>
      <c r="E352" s="1203"/>
      <c r="F352" s="1203"/>
      <c r="G352" s="1203"/>
      <c r="H352" s="1195">
        <f t="shared" si="7"/>
        <v>0</v>
      </c>
    </row>
    <row r="353" spans="1:8" ht="14.25">
      <c r="A353" s="1202"/>
      <c r="B353" s="1202"/>
      <c r="C353" s="1203"/>
      <c r="D353" s="1203"/>
      <c r="E353" s="1203"/>
      <c r="F353" s="1203"/>
      <c r="G353" s="1203"/>
      <c r="H353" s="1195">
        <f t="shared" si="7"/>
        <v>0</v>
      </c>
    </row>
    <row r="354" spans="1:8" ht="14.25">
      <c r="A354" s="1202"/>
      <c r="B354" s="1202"/>
      <c r="C354" s="1203"/>
      <c r="D354" s="1203"/>
      <c r="E354" s="1203"/>
      <c r="F354" s="1203"/>
      <c r="G354" s="1203"/>
      <c r="H354" s="1195">
        <f t="shared" si="7"/>
        <v>0</v>
      </c>
    </row>
    <row r="355" spans="1:8" ht="14.25">
      <c r="A355" s="1202"/>
      <c r="B355" s="1202"/>
      <c r="C355" s="1203"/>
      <c r="D355" s="1203"/>
      <c r="E355" s="1203"/>
      <c r="F355" s="1203"/>
      <c r="G355" s="1203"/>
      <c r="H355" s="1195">
        <f t="shared" si="7"/>
        <v>0</v>
      </c>
    </row>
    <row r="356" spans="1:8" ht="14.25">
      <c r="A356" s="1202"/>
      <c r="B356" s="1202"/>
      <c r="C356" s="1203"/>
      <c r="D356" s="1203"/>
      <c r="E356" s="1203"/>
      <c r="F356" s="1203"/>
      <c r="G356" s="1203"/>
      <c r="H356" s="1195">
        <f t="shared" si="7"/>
        <v>0</v>
      </c>
    </row>
    <row r="357" spans="1:8" ht="14.25">
      <c r="A357" s="1202"/>
      <c r="B357" s="1202"/>
      <c r="C357" s="1203"/>
      <c r="D357" s="1203"/>
      <c r="E357" s="1203"/>
      <c r="F357" s="1203"/>
      <c r="G357" s="1203"/>
      <c r="H357" s="1195">
        <f t="shared" si="7"/>
        <v>0</v>
      </c>
    </row>
    <row r="358" spans="1:8" ht="14.25">
      <c r="A358" s="1202"/>
      <c r="B358" s="1202"/>
      <c r="C358" s="1203"/>
      <c r="D358" s="1203"/>
      <c r="E358" s="1203"/>
      <c r="F358" s="1203"/>
      <c r="G358" s="1203"/>
      <c r="H358" s="1195">
        <f t="shared" si="7"/>
        <v>0</v>
      </c>
    </row>
    <row r="359" spans="1:8" ht="14.25">
      <c r="A359" s="1202"/>
      <c r="B359" s="1202"/>
      <c r="C359" s="1203"/>
      <c r="D359" s="1203"/>
      <c r="E359" s="1203"/>
      <c r="F359" s="1203"/>
      <c r="G359" s="1203"/>
      <c r="H359" s="1195">
        <f t="shared" si="7"/>
        <v>0</v>
      </c>
    </row>
    <row r="360" spans="1:8" ht="14.25">
      <c r="A360" s="1202"/>
      <c r="B360" s="1202"/>
      <c r="C360" s="1203"/>
      <c r="D360" s="1203"/>
      <c r="E360" s="1203"/>
      <c r="F360" s="1203"/>
      <c r="G360" s="1203"/>
      <c r="H360" s="1195">
        <f t="shared" si="7"/>
        <v>0</v>
      </c>
    </row>
    <row r="361" spans="1:8" ht="14.25">
      <c r="A361" s="1202"/>
      <c r="B361" s="1202"/>
      <c r="C361" s="1203"/>
      <c r="D361" s="1203"/>
      <c r="E361" s="1203"/>
      <c r="F361" s="1203"/>
      <c r="G361" s="1203"/>
      <c r="H361" s="1195">
        <f t="shared" si="7"/>
        <v>0</v>
      </c>
    </row>
    <row r="362" spans="1:8" ht="14.25">
      <c r="A362" s="1202"/>
      <c r="B362" s="1202"/>
      <c r="C362" s="1203"/>
      <c r="D362" s="1203"/>
      <c r="E362" s="1203"/>
      <c r="F362" s="1203"/>
      <c r="G362" s="1203"/>
      <c r="H362" s="1195">
        <f t="shared" si="7"/>
        <v>0</v>
      </c>
    </row>
    <row r="363" spans="1:8" ht="14.25">
      <c r="A363" s="1202"/>
      <c r="B363" s="1202"/>
      <c r="C363" s="1203"/>
      <c r="D363" s="1203"/>
      <c r="E363" s="1203"/>
      <c r="F363" s="1203"/>
      <c r="G363" s="1203"/>
      <c r="H363" s="1195">
        <f t="shared" si="7"/>
        <v>0</v>
      </c>
    </row>
    <row r="364" spans="1:8" ht="14.25">
      <c r="A364" s="1202"/>
      <c r="B364" s="1202"/>
      <c r="C364" s="1203"/>
      <c r="D364" s="1203"/>
      <c r="E364" s="1203"/>
      <c r="F364" s="1203"/>
      <c r="G364" s="1203"/>
      <c r="H364" s="1195">
        <f t="shared" si="7"/>
        <v>0</v>
      </c>
    </row>
    <row r="365" spans="1:8" ht="14.25">
      <c r="A365" s="1202"/>
      <c r="B365" s="1202"/>
      <c r="C365" s="1203"/>
      <c r="D365" s="1203"/>
      <c r="E365" s="1203"/>
      <c r="F365" s="1203"/>
      <c r="G365" s="1203"/>
      <c r="H365" s="1195">
        <f t="shared" si="7"/>
        <v>0</v>
      </c>
    </row>
    <row r="366" spans="1:8" ht="14.25">
      <c r="A366" s="1202"/>
      <c r="B366" s="1202"/>
      <c r="C366" s="1203"/>
      <c r="D366" s="1203"/>
      <c r="E366" s="1203"/>
      <c r="F366" s="1203"/>
      <c r="G366" s="1203"/>
      <c r="H366" s="1195">
        <f t="shared" si="7"/>
        <v>0</v>
      </c>
    </row>
    <row r="367" spans="1:8" ht="14.25">
      <c r="A367" s="1202"/>
      <c r="B367" s="1202"/>
      <c r="C367" s="1203"/>
      <c r="D367" s="1203"/>
      <c r="E367" s="1203"/>
      <c r="F367" s="1203"/>
      <c r="G367" s="1203"/>
      <c r="H367" s="1195">
        <f t="shared" si="7"/>
        <v>0</v>
      </c>
    </row>
    <row r="368" spans="1:8" ht="14.25">
      <c r="A368" s="1202"/>
      <c r="B368" s="1202"/>
      <c r="C368" s="1203"/>
      <c r="D368" s="1203"/>
      <c r="E368" s="1203"/>
      <c r="F368" s="1203"/>
      <c r="G368" s="1203"/>
      <c r="H368" s="1195">
        <f t="shared" si="7"/>
        <v>0</v>
      </c>
    </row>
    <row r="369" spans="1:8" ht="14.25">
      <c r="A369" s="1202"/>
      <c r="B369" s="1202"/>
      <c r="C369" s="1203"/>
      <c r="D369" s="1203"/>
      <c r="E369" s="1203"/>
      <c r="F369" s="1203"/>
      <c r="G369" s="1203"/>
      <c r="H369" s="1195">
        <f t="shared" si="7"/>
        <v>0</v>
      </c>
    </row>
    <row r="370" spans="1:8" ht="14.25">
      <c r="A370" s="1202"/>
      <c r="B370" s="1202"/>
      <c r="C370" s="1203"/>
      <c r="D370" s="1203"/>
      <c r="E370" s="1203"/>
      <c r="F370" s="1203"/>
      <c r="G370" s="1203"/>
      <c r="H370" s="1195">
        <f t="shared" si="7"/>
        <v>0</v>
      </c>
    </row>
    <row r="371" spans="1:8" ht="14.25">
      <c r="A371" s="1202"/>
      <c r="B371" s="1202"/>
      <c r="C371" s="1203"/>
      <c r="D371" s="1203"/>
      <c r="E371" s="1203"/>
      <c r="F371" s="1203"/>
      <c r="G371" s="1203"/>
      <c r="H371" s="1195">
        <f t="shared" si="7"/>
        <v>0</v>
      </c>
    </row>
    <row r="372" spans="1:8" ht="14.25">
      <c r="A372" s="1202"/>
      <c r="B372" s="1202"/>
      <c r="C372" s="1203"/>
      <c r="D372" s="1203"/>
      <c r="E372" s="1203"/>
      <c r="F372" s="1203"/>
      <c r="G372" s="1203"/>
      <c r="H372" s="1195">
        <f t="shared" si="7"/>
        <v>0</v>
      </c>
    </row>
    <row r="373" spans="1:8" ht="14.25">
      <c r="A373" s="1202"/>
      <c r="B373" s="1202"/>
      <c r="C373" s="1203"/>
      <c r="D373" s="1203"/>
      <c r="E373" s="1203"/>
      <c r="F373" s="1203"/>
      <c r="G373" s="1203"/>
      <c r="H373" s="1195">
        <f t="shared" si="7"/>
        <v>0</v>
      </c>
    </row>
    <row r="374" spans="1:8" ht="14.25">
      <c r="A374" s="1202"/>
      <c r="B374" s="1202"/>
      <c r="C374" s="1203"/>
      <c r="D374" s="1203"/>
      <c r="E374" s="1203"/>
      <c r="F374" s="1203"/>
      <c r="G374" s="1203"/>
      <c r="H374" s="1195">
        <f t="shared" si="7"/>
        <v>0</v>
      </c>
    </row>
    <row r="375" spans="1:8" ht="14.25">
      <c r="A375" s="1202"/>
      <c r="B375" s="1202"/>
      <c r="C375" s="1203"/>
      <c r="D375" s="1203"/>
      <c r="E375" s="1203"/>
      <c r="F375" s="1203"/>
      <c r="G375" s="1203"/>
      <c r="H375" s="1195">
        <f t="shared" si="7"/>
        <v>0</v>
      </c>
    </row>
    <row r="376" spans="1:8" ht="14.25">
      <c r="A376" s="1202"/>
      <c r="B376" s="1202"/>
      <c r="C376" s="1203"/>
      <c r="D376" s="1203"/>
      <c r="E376" s="1203"/>
      <c r="F376" s="1203"/>
      <c r="G376" s="1203"/>
      <c r="H376" s="1195">
        <f t="shared" si="7"/>
        <v>0</v>
      </c>
    </row>
    <row r="377" spans="1:8" ht="14.25">
      <c r="A377" s="1202"/>
      <c r="B377" s="1202"/>
      <c r="C377" s="1203"/>
      <c r="D377" s="1203"/>
      <c r="E377" s="1203"/>
      <c r="F377" s="1203"/>
      <c r="G377" s="1203"/>
      <c r="H377" s="1195">
        <f t="shared" si="7"/>
        <v>0</v>
      </c>
    </row>
    <row r="378" spans="1:8" ht="14.25">
      <c r="A378" s="1202"/>
      <c r="B378" s="1202"/>
      <c r="C378" s="1203"/>
      <c r="D378" s="1203"/>
      <c r="E378" s="1203"/>
      <c r="F378" s="1203"/>
      <c r="G378" s="1203"/>
      <c r="H378" s="1195">
        <f t="shared" si="7"/>
        <v>0</v>
      </c>
    </row>
    <row r="379" spans="1:8" ht="14.25">
      <c r="A379" s="1202"/>
      <c r="B379" s="1202"/>
      <c r="C379" s="1203"/>
      <c r="D379" s="1203"/>
      <c r="E379" s="1203"/>
      <c r="F379" s="1203"/>
      <c r="G379" s="1203"/>
      <c r="H379" s="1195">
        <f t="shared" si="7"/>
        <v>0</v>
      </c>
    </row>
    <row r="380" spans="1:8" ht="14.25">
      <c r="A380" s="1202"/>
      <c r="B380" s="1202"/>
      <c r="C380" s="1203"/>
      <c r="D380" s="1203"/>
      <c r="E380" s="1203"/>
      <c r="F380" s="1203"/>
      <c r="G380" s="1203"/>
      <c r="H380" s="1195">
        <f t="shared" si="7"/>
        <v>0</v>
      </c>
    </row>
    <row r="381" spans="1:8" ht="14.25">
      <c r="A381" s="1202"/>
      <c r="B381" s="1202"/>
      <c r="C381" s="1203"/>
      <c r="D381" s="1203"/>
      <c r="E381" s="1203"/>
      <c r="F381" s="1203"/>
      <c r="G381" s="1203"/>
      <c r="H381" s="1195">
        <f t="shared" si="7"/>
        <v>0</v>
      </c>
    </row>
    <row r="382" spans="1:8" ht="14.25">
      <c r="A382" s="1202"/>
      <c r="B382" s="1202"/>
      <c r="C382" s="1203"/>
      <c r="D382" s="1203"/>
      <c r="E382" s="1203"/>
      <c r="F382" s="1203"/>
      <c r="G382" s="1203"/>
      <c r="H382" s="1195">
        <f t="shared" si="7"/>
        <v>0</v>
      </c>
    </row>
    <row r="383" spans="1:8" ht="14.25">
      <c r="A383" s="1202"/>
      <c r="B383" s="1202"/>
      <c r="C383" s="1203"/>
      <c r="D383" s="1203"/>
      <c r="E383" s="1203"/>
      <c r="F383" s="1203"/>
      <c r="G383" s="1203"/>
      <c r="H383" s="1195">
        <f t="shared" si="7"/>
        <v>0</v>
      </c>
    </row>
    <row r="384" spans="1:8" ht="14.25">
      <c r="A384" s="1202"/>
      <c r="B384" s="1202"/>
      <c r="C384" s="1203"/>
      <c r="D384" s="1203"/>
      <c r="E384" s="1203"/>
      <c r="F384" s="1203"/>
      <c r="G384" s="1203"/>
      <c r="H384" s="1195">
        <f t="shared" si="7"/>
        <v>0</v>
      </c>
    </row>
    <row r="385" spans="1:8" ht="14.25">
      <c r="A385" s="1202"/>
      <c r="B385" s="1202"/>
      <c r="C385" s="1203"/>
      <c r="D385" s="1203"/>
      <c r="E385" s="1203"/>
      <c r="F385" s="1203"/>
      <c r="G385" s="1203"/>
      <c r="H385" s="1195">
        <f t="shared" si="7"/>
        <v>0</v>
      </c>
    </row>
    <row r="386" spans="1:8" ht="14.25">
      <c r="A386" s="1202"/>
      <c r="B386" s="1202"/>
      <c r="C386" s="1203"/>
      <c r="D386" s="1203"/>
      <c r="E386" s="1203"/>
      <c r="F386" s="1203"/>
      <c r="G386" s="1203"/>
      <c r="H386" s="1195">
        <f t="shared" si="7"/>
        <v>0</v>
      </c>
    </row>
    <row r="387" spans="1:8" ht="14.25">
      <c r="A387" s="1202"/>
      <c r="B387" s="1202"/>
      <c r="C387" s="1203"/>
      <c r="D387" s="1203"/>
      <c r="E387" s="1203"/>
      <c r="F387" s="1203"/>
      <c r="G387" s="1203"/>
      <c r="H387" s="1195">
        <f t="shared" si="7"/>
        <v>0</v>
      </c>
    </row>
    <row r="388" spans="1:8" ht="14.25">
      <c r="A388" s="1202"/>
      <c r="B388" s="1202"/>
      <c r="C388" s="1203"/>
      <c r="D388" s="1203"/>
      <c r="E388" s="1203"/>
      <c r="F388" s="1203"/>
      <c r="G388" s="1203"/>
      <c r="H388" s="1195">
        <f t="shared" si="7"/>
        <v>0</v>
      </c>
    </row>
    <row r="389" spans="1:8" ht="14.25">
      <c r="A389" s="1202"/>
      <c r="B389" s="1202"/>
      <c r="C389" s="1203"/>
      <c r="D389" s="1203"/>
      <c r="E389" s="1203"/>
      <c r="F389" s="1203"/>
      <c r="G389" s="1203"/>
      <c r="H389" s="1195">
        <f t="shared" si="7"/>
        <v>0</v>
      </c>
    </row>
    <row r="390" spans="1:8" ht="14.25">
      <c r="A390" s="1202"/>
      <c r="B390" s="1202"/>
      <c r="C390" s="1203"/>
      <c r="D390" s="1203"/>
      <c r="E390" s="1203"/>
      <c r="F390" s="1203"/>
      <c r="G390" s="1203"/>
      <c r="H390" s="1195">
        <f t="shared" si="7"/>
        <v>0</v>
      </c>
    </row>
    <row r="391" spans="1:8" ht="14.25">
      <c r="A391" s="1202"/>
      <c r="B391" s="1202"/>
      <c r="C391" s="1203"/>
      <c r="D391" s="1203"/>
      <c r="E391" s="1203"/>
      <c r="F391" s="1203"/>
      <c r="G391" s="1203"/>
      <c r="H391" s="1195">
        <f t="shared" si="7"/>
        <v>0</v>
      </c>
    </row>
    <row r="392" spans="1:8" ht="14.25">
      <c r="A392" s="1202"/>
      <c r="B392" s="1202"/>
      <c r="C392" s="1203"/>
      <c r="D392" s="1203"/>
      <c r="E392" s="1203"/>
      <c r="F392" s="1203"/>
      <c r="G392" s="1203"/>
      <c r="H392" s="1195">
        <f t="shared" si="7"/>
        <v>0</v>
      </c>
    </row>
    <row r="393" spans="1:8" ht="14.25">
      <c r="A393" s="1202"/>
      <c r="B393" s="1202"/>
      <c r="C393" s="1203"/>
      <c r="D393" s="1203"/>
      <c r="E393" s="1203"/>
      <c r="F393" s="1203"/>
      <c r="G393" s="1203"/>
      <c r="H393" s="1195">
        <f t="shared" si="7"/>
        <v>0</v>
      </c>
    </row>
    <row r="394" spans="1:8" ht="14.25">
      <c r="A394" s="1202"/>
      <c r="B394" s="1202"/>
      <c r="C394" s="1203"/>
      <c r="D394" s="1203"/>
      <c r="E394" s="1203"/>
      <c r="F394" s="1203"/>
      <c r="G394" s="1203"/>
      <c r="H394" s="1195">
        <f t="shared" si="7"/>
        <v>0</v>
      </c>
    </row>
    <row r="395" spans="1:8" ht="14.25">
      <c r="A395" s="1202"/>
      <c r="B395" s="1202"/>
      <c r="C395" s="1203"/>
      <c r="D395" s="1203"/>
      <c r="E395" s="1203"/>
      <c r="F395" s="1203"/>
      <c r="G395" s="1203"/>
      <c r="H395" s="1195">
        <f t="shared" si="7"/>
        <v>0</v>
      </c>
    </row>
    <row r="396" spans="1:8" ht="14.25">
      <c r="A396" s="1202"/>
      <c r="B396" s="1202"/>
      <c r="C396" s="1203"/>
      <c r="D396" s="1203"/>
      <c r="E396" s="1203"/>
      <c r="F396" s="1203"/>
      <c r="G396" s="1203"/>
      <c r="H396" s="1195">
        <f t="shared" si="7"/>
        <v>0</v>
      </c>
    </row>
    <row r="397" spans="1:8" ht="14.25">
      <c r="A397" s="1202"/>
      <c r="B397" s="1202"/>
      <c r="C397" s="1203"/>
      <c r="D397" s="1203"/>
      <c r="E397" s="1203"/>
      <c r="F397" s="1203"/>
      <c r="G397" s="1203"/>
      <c r="H397" s="1195">
        <f t="shared" si="7"/>
        <v>0</v>
      </c>
    </row>
    <row r="398" spans="1:8" ht="14.25">
      <c r="A398" s="1202"/>
      <c r="B398" s="1202"/>
      <c r="C398" s="1203"/>
      <c r="D398" s="1203"/>
      <c r="E398" s="1203"/>
      <c r="F398" s="1203"/>
      <c r="G398" s="1203"/>
      <c r="H398" s="1195">
        <f t="shared" si="7"/>
        <v>0</v>
      </c>
    </row>
    <row r="399" spans="1:8" ht="14.25">
      <c r="A399" s="1202"/>
      <c r="B399" s="1202"/>
      <c r="C399" s="1203"/>
      <c r="D399" s="1203"/>
      <c r="E399" s="1203"/>
      <c r="F399" s="1203"/>
      <c r="G399" s="1203"/>
      <c r="H399" s="1195">
        <f t="shared" si="7"/>
        <v>0</v>
      </c>
    </row>
    <row r="400" spans="1:8" ht="14.25">
      <c r="A400" s="1202"/>
      <c r="B400" s="1202"/>
      <c r="C400" s="1203"/>
      <c r="D400" s="1203"/>
      <c r="E400" s="1203"/>
      <c r="F400" s="1203"/>
      <c r="G400" s="1203"/>
      <c r="H400" s="1195">
        <f t="shared" si="7"/>
        <v>0</v>
      </c>
    </row>
    <row r="401" spans="1:8" ht="14.25">
      <c r="A401" s="1202"/>
      <c r="B401" s="1202"/>
      <c r="C401" s="1203"/>
      <c r="D401" s="1203"/>
      <c r="E401" s="1203"/>
      <c r="F401" s="1203"/>
      <c r="G401" s="1203"/>
      <c r="H401" s="1195">
        <f t="shared" ref="H401:H462" si="8">SUM(C401:G401)</f>
        <v>0</v>
      </c>
    </row>
    <row r="402" spans="1:8" ht="14.25">
      <c r="A402" s="1202"/>
      <c r="B402" s="1202"/>
      <c r="C402" s="1203"/>
      <c r="D402" s="1203"/>
      <c r="E402" s="1203"/>
      <c r="F402" s="1203"/>
      <c r="G402" s="1203"/>
      <c r="H402" s="1195">
        <f t="shared" si="8"/>
        <v>0</v>
      </c>
    </row>
    <row r="403" spans="1:8" ht="14.25">
      <c r="A403" s="1202"/>
      <c r="B403" s="1202"/>
      <c r="C403" s="1203"/>
      <c r="D403" s="1203"/>
      <c r="E403" s="1203"/>
      <c r="F403" s="1203"/>
      <c r="G403" s="1203"/>
      <c r="H403" s="1195">
        <f t="shared" si="8"/>
        <v>0</v>
      </c>
    </row>
    <row r="404" spans="1:8" ht="14.25">
      <c r="A404" s="1202"/>
      <c r="B404" s="1202"/>
      <c r="C404" s="1203"/>
      <c r="D404" s="1203"/>
      <c r="E404" s="1203"/>
      <c r="F404" s="1203"/>
      <c r="G404" s="1203"/>
      <c r="H404" s="1195">
        <f t="shared" si="8"/>
        <v>0</v>
      </c>
    </row>
    <row r="405" spans="1:8" ht="14.25">
      <c r="A405" s="1202"/>
      <c r="B405" s="1202"/>
      <c r="C405" s="1203"/>
      <c r="D405" s="1203"/>
      <c r="E405" s="1203"/>
      <c r="F405" s="1203"/>
      <c r="G405" s="1203"/>
      <c r="H405" s="1195">
        <f t="shared" si="8"/>
        <v>0</v>
      </c>
    </row>
    <row r="406" spans="1:8" ht="14.25">
      <c r="A406" s="1202"/>
      <c r="B406" s="1202"/>
      <c r="C406" s="1203"/>
      <c r="D406" s="1203"/>
      <c r="E406" s="1203"/>
      <c r="F406" s="1203"/>
      <c r="G406" s="1203"/>
      <c r="H406" s="1195">
        <f t="shared" si="8"/>
        <v>0</v>
      </c>
    </row>
    <row r="407" spans="1:8" ht="14.25">
      <c r="A407" s="1202"/>
      <c r="B407" s="1202"/>
      <c r="C407" s="1203"/>
      <c r="D407" s="1203"/>
      <c r="E407" s="1203"/>
      <c r="F407" s="1203"/>
      <c r="G407" s="1203"/>
      <c r="H407" s="1195">
        <f t="shared" si="8"/>
        <v>0</v>
      </c>
    </row>
    <row r="408" spans="1:8" ht="14.25">
      <c r="A408" s="1202"/>
      <c r="B408" s="1202"/>
      <c r="C408" s="1203"/>
      <c r="D408" s="1203"/>
      <c r="E408" s="1203"/>
      <c r="F408" s="1203"/>
      <c r="G408" s="1203"/>
      <c r="H408" s="1195">
        <f t="shared" si="8"/>
        <v>0</v>
      </c>
    </row>
    <row r="409" spans="1:8" ht="14.25">
      <c r="A409" s="1202"/>
      <c r="B409" s="1202"/>
      <c r="C409" s="1203"/>
      <c r="D409" s="1203"/>
      <c r="E409" s="1203"/>
      <c r="F409" s="1203"/>
      <c r="G409" s="1203"/>
      <c r="H409" s="1195">
        <f t="shared" si="8"/>
        <v>0</v>
      </c>
    </row>
    <row r="410" spans="1:8" ht="14.25">
      <c r="A410" s="1202"/>
      <c r="B410" s="1202"/>
      <c r="C410" s="1203"/>
      <c r="D410" s="1203"/>
      <c r="E410" s="1203"/>
      <c r="F410" s="1203"/>
      <c r="G410" s="1203"/>
      <c r="H410" s="1195">
        <f t="shared" si="8"/>
        <v>0</v>
      </c>
    </row>
    <row r="411" spans="1:8" ht="14.25">
      <c r="A411" s="1202"/>
      <c r="B411" s="1202"/>
      <c r="C411" s="1203"/>
      <c r="D411" s="1203"/>
      <c r="E411" s="1203"/>
      <c r="F411" s="1203"/>
      <c r="G411" s="1203"/>
      <c r="H411" s="1195">
        <f t="shared" si="8"/>
        <v>0</v>
      </c>
    </row>
    <row r="412" spans="1:8" ht="14.25">
      <c r="A412" s="1202"/>
      <c r="B412" s="1202"/>
      <c r="C412" s="1203"/>
      <c r="D412" s="1203"/>
      <c r="E412" s="1203"/>
      <c r="F412" s="1203"/>
      <c r="G412" s="1203"/>
      <c r="H412" s="1195">
        <f t="shared" si="8"/>
        <v>0</v>
      </c>
    </row>
    <row r="413" spans="1:8" ht="14.25">
      <c r="A413" s="1202"/>
      <c r="B413" s="1202"/>
      <c r="C413" s="1203"/>
      <c r="D413" s="1203"/>
      <c r="E413" s="1203"/>
      <c r="F413" s="1203"/>
      <c r="G413" s="1203"/>
      <c r="H413" s="1195">
        <f t="shared" si="8"/>
        <v>0</v>
      </c>
    </row>
    <row r="414" spans="1:8" ht="14.25">
      <c r="A414" s="1202"/>
      <c r="B414" s="1202"/>
      <c r="C414" s="1203"/>
      <c r="D414" s="1203"/>
      <c r="E414" s="1203"/>
      <c r="F414" s="1203"/>
      <c r="G414" s="1203"/>
      <c r="H414" s="1195">
        <f t="shared" si="8"/>
        <v>0</v>
      </c>
    </row>
    <row r="415" spans="1:8" ht="14.25">
      <c r="A415" s="1202"/>
      <c r="B415" s="1202"/>
      <c r="C415" s="1203"/>
      <c r="D415" s="1203"/>
      <c r="E415" s="1203"/>
      <c r="F415" s="1203"/>
      <c r="G415" s="1203"/>
      <c r="H415" s="1195">
        <f t="shared" si="8"/>
        <v>0</v>
      </c>
    </row>
    <row r="416" spans="1:8" ht="14.25">
      <c r="A416" s="1202"/>
      <c r="B416" s="1202"/>
      <c r="C416" s="1203"/>
      <c r="D416" s="1203"/>
      <c r="E416" s="1203"/>
      <c r="F416" s="1203"/>
      <c r="G416" s="1203"/>
      <c r="H416" s="1195">
        <f t="shared" si="8"/>
        <v>0</v>
      </c>
    </row>
    <row r="417" spans="1:8" ht="14.25">
      <c r="A417" s="1202"/>
      <c r="B417" s="1202"/>
      <c r="C417" s="1203"/>
      <c r="D417" s="1203"/>
      <c r="E417" s="1203"/>
      <c r="F417" s="1203"/>
      <c r="G417" s="1203"/>
      <c r="H417" s="1195">
        <f t="shared" si="8"/>
        <v>0</v>
      </c>
    </row>
    <row r="418" spans="1:8" ht="14.25">
      <c r="A418" s="1202"/>
      <c r="B418" s="1202"/>
      <c r="C418" s="1203"/>
      <c r="D418" s="1203"/>
      <c r="E418" s="1203"/>
      <c r="F418" s="1203"/>
      <c r="G418" s="1203"/>
      <c r="H418" s="1195">
        <f t="shared" si="8"/>
        <v>0</v>
      </c>
    </row>
    <row r="419" spans="1:8" ht="14.25">
      <c r="A419" s="1202"/>
      <c r="B419" s="1202"/>
      <c r="C419" s="1203"/>
      <c r="D419" s="1203"/>
      <c r="E419" s="1203"/>
      <c r="F419" s="1203"/>
      <c r="G419" s="1203"/>
      <c r="H419" s="1195">
        <f t="shared" si="8"/>
        <v>0</v>
      </c>
    </row>
    <row r="420" spans="1:8" ht="14.25">
      <c r="A420" s="1202"/>
      <c r="B420" s="1202"/>
      <c r="C420" s="1203"/>
      <c r="D420" s="1203"/>
      <c r="E420" s="1203"/>
      <c r="F420" s="1203"/>
      <c r="G420" s="1203"/>
      <c r="H420" s="1195">
        <f t="shared" si="8"/>
        <v>0</v>
      </c>
    </row>
    <row r="421" spans="1:8" ht="14.25">
      <c r="A421" s="1202"/>
      <c r="B421" s="1202"/>
      <c r="C421" s="1203"/>
      <c r="D421" s="1203"/>
      <c r="E421" s="1203"/>
      <c r="F421" s="1203"/>
      <c r="G421" s="1203"/>
      <c r="H421" s="1195">
        <f t="shared" si="8"/>
        <v>0</v>
      </c>
    </row>
    <row r="422" spans="1:8" ht="14.25">
      <c r="A422" s="1202"/>
      <c r="B422" s="1202"/>
      <c r="C422" s="1203"/>
      <c r="D422" s="1203"/>
      <c r="E422" s="1203"/>
      <c r="F422" s="1203"/>
      <c r="G422" s="1203"/>
      <c r="H422" s="1195">
        <f t="shared" si="8"/>
        <v>0</v>
      </c>
    </row>
    <row r="423" spans="1:8" ht="14.25">
      <c r="A423" s="1202"/>
      <c r="B423" s="1202"/>
      <c r="C423" s="1203"/>
      <c r="D423" s="1203"/>
      <c r="E423" s="1203"/>
      <c r="F423" s="1203"/>
      <c r="G423" s="1203"/>
      <c r="H423" s="1195">
        <f t="shared" si="8"/>
        <v>0</v>
      </c>
    </row>
    <row r="424" spans="1:8" ht="14.25">
      <c r="A424" s="1202"/>
      <c r="B424" s="1202"/>
      <c r="C424" s="1203"/>
      <c r="D424" s="1203"/>
      <c r="E424" s="1203"/>
      <c r="F424" s="1203"/>
      <c r="G424" s="1203"/>
      <c r="H424" s="1195">
        <f t="shared" si="8"/>
        <v>0</v>
      </c>
    </row>
    <row r="425" spans="1:8" ht="14.25">
      <c r="A425" s="1202"/>
      <c r="B425" s="1202"/>
      <c r="C425" s="1203"/>
      <c r="D425" s="1203"/>
      <c r="E425" s="1203"/>
      <c r="F425" s="1203"/>
      <c r="G425" s="1203"/>
      <c r="H425" s="1195">
        <f t="shared" si="8"/>
        <v>0</v>
      </c>
    </row>
    <row r="426" spans="1:8" ht="14.25">
      <c r="A426" s="1202"/>
      <c r="B426" s="1202"/>
      <c r="C426" s="1203"/>
      <c r="D426" s="1203"/>
      <c r="E426" s="1203"/>
      <c r="F426" s="1203"/>
      <c r="G426" s="1203"/>
      <c r="H426" s="1195">
        <f t="shared" si="8"/>
        <v>0</v>
      </c>
    </row>
    <row r="427" spans="1:8" ht="14.25">
      <c r="A427" s="1202"/>
      <c r="B427" s="1202"/>
      <c r="C427" s="1203"/>
      <c r="D427" s="1203"/>
      <c r="E427" s="1203"/>
      <c r="F427" s="1203"/>
      <c r="G427" s="1203"/>
      <c r="H427" s="1195">
        <f t="shared" si="8"/>
        <v>0</v>
      </c>
    </row>
    <row r="428" spans="1:8" ht="14.25">
      <c r="A428" s="1202"/>
      <c r="B428" s="1202"/>
      <c r="C428" s="1203"/>
      <c r="D428" s="1203"/>
      <c r="E428" s="1203"/>
      <c r="F428" s="1203"/>
      <c r="G428" s="1203"/>
      <c r="H428" s="1195">
        <f t="shared" si="8"/>
        <v>0</v>
      </c>
    </row>
    <row r="429" spans="1:8" ht="14.25">
      <c r="A429" s="1202"/>
      <c r="B429" s="1202"/>
      <c r="C429" s="1203"/>
      <c r="D429" s="1203"/>
      <c r="E429" s="1203"/>
      <c r="F429" s="1203"/>
      <c r="G429" s="1203"/>
      <c r="H429" s="1195">
        <f t="shared" si="8"/>
        <v>0</v>
      </c>
    </row>
    <row r="430" spans="1:8" ht="14.25">
      <c r="A430" s="1202"/>
      <c r="B430" s="1202"/>
      <c r="C430" s="1203"/>
      <c r="D430" s="1203"/>
      <c r="E430" s="1203"/>
      <c r="F430" s="1203"/>
      <c r="G430" s="1203"/>
      <c r="H430" s="1195">
        <f t="shared" si="8"/>
        <v>0</v>
      </c>
    </row>
    <row r="431" spans="1:8" ht="14.25">
      <c r="A431" s="1202"/>
      <c r="B431" s="1202"/>
      <c r="C431" s="1203"/>
      <c r="D431" s="1203"/>
      <c r="E431" s="1203"/>
      <c r="F431" s="1203"/>
      <c r="G431" s="1203"/>
      <c r="H431" s="1195">
        <f t="shared" si="8"/>
        <v>0</v>
      </c>
    </row>
    <row r="432" spans="1:8" ht="14.25">
      <c r="A432" s="1202"/>
      <c r="B432" s="1202"/>
      <c r="C432" s="1203"/>
      <c r="D432" s="1203"/>
      <c r="E432" s="1203"/>
      <c r="F432" s="1203"/>
      <c r="G432" s="1203"/>
      <c r="H432" s="1195">
        <f t="shared" si="8"/>
        <v>0</v>
      </c>
    </row>
    <row r="433" spans="1:8" ht="14.25">
      <c r="A433" s="1202"/>
      <c r="B433" s="1202"/>
      <c r="C433" s="1203"/>
      <c r="D433" s="1203"/>
      <c r="E433" s="1203"/>
      <c r="F433" s="1203"/>
      <c r="G433" s="1203"/>
      <c r="H433" s="1195">
        <f t="shared" si="8"/>
        <v>0</v>
      </c>
    </row>
    <row r="434" spans="1:8" ht="14.25">
      <c r="A434" s="1202"/>
      <c r="B434" s="1202"/>
      <c r="C434" s="1203"/>
      <c r="D434" s="1203"/>
      <c r="E434" s="1203"/>
      <c r="F434" s="1203"/>
      <c r="G434" s="1203"/>
      <c r="H434" s="1195">
        <f t="shared" si="8"/>
        <v>0</v>
      </c>
    </row>
    <row r="435" spans="1:8" ht="14.25">
      <c r="A435" s="1202"/>
      <c r="B435" s="1202"/>
      <c r="C435" s="1203"/>
      <c r="D435" s="1203"/>
      <c r="E435" s="1203"/>
      <c r="F435" s="1203"/>
      <c r="G435" s="1203"/>
      <c r="H435" s="1195">
        <f t="shared" si="8"/>
        <v>0</v>
      </c>
    </row>
    <row r="436" spans="1:8" ht="14.25">
      <c r="A436" s="1202"/>
      <c r="B436" s="1202"/>
      <c r="C436" s="1203"/>
      <c r="D436" s="1203"/>
      <c r="E436" s="1203"/>
      <c r="F436" s="1203"/>
      <c r="G436" s="1203"/>
      <c r="H436" s="1195">
        <f t="shared" si="8"/>
        <v>0</v>
      </c>
    </row>
    <row r="437" spans="1:8" ht="14.25">
      <c r="A437" s="1202"/>
      <c r="B437" s="1202"/>
      <c r="C437" s="1203"/>
      <c r="D437" s="1203"/>
      <c r="E437" s="1203"/>
      <c r="F437" s="1203"/>
      <c r="G437" s="1203"/>
      <c r="H437" s="1195">
        <f t="shared" si="8"/>
        <v>0</v>
      </c>
    </row>
    <row r="438" spans="1:8" ht="14.25">
      <c r="A438" s="1202"/>
      <c r="B438" s="1202"/>
      <c r="C438" s="1203"/>
      <c r="D438" s="1203"/>
      <c r="E438" s="1203"/>
      <c r="F438" s="1203"/>
      <c r="G438" s="1203"/>
      <c r="H438" s="1195">
        <f t="shared" si="8"/>
        <v>0</v>
      </c>
    </row>
    <row r="439" spans="1:8" ht="14.25">
      <c r="A439" s="1202"/>
      <c r="B439" s="1202"/>
      <c r="C439" s="1203"/>
      <c r="D439" s="1203"/>
      <c r="E439" s="1203"/>
      <c r="F439" s="1203"/>
      <c r="G439" s="1203"/>
      <c r="H439" s="1195">
        <f t="shared" si="8"/>
        <v>0</v>
      </c>
    </row>
    <row r="440" spans="1:8" ht="14.25">
      <c r="A440" s="1202"/>
      <c r="B440" s="1202"/>
      <c r="C440" s="1203"/>
      <c r="D440" s="1203"/>
      <c r="E440" s="1203"/>
      <c r="F440" s="1203"/>
      <c r="G440" s="1203"/>
      <c r="H440" s="1195">
        <f t="shared" si="8"/>
        <v>0</v>
      </c>
    </row>
    <row r="441" spans="1:8" ht="14.25">
      <c r="A441" s="1202"/>
      <c r="B441" s="1202"/>
      <c r="C441" s="1203"/>
      <c r="D441" s="1203"/>
      <c r="E441" s="1203"/>
      <c r="F441" s="1203"/>
      <c r="G441" s="1203"/>
      <c r="H441" s="1195">
        <f t="shared" si="8"/>
        <v>0</v>
      </c>
    </row>
    <row r="442" spans="1:8" ht="14.25">
      <c r="A442" s="1202"/>
      <c r="B442" s="1202"/>
      <c r="C442" s="1203"/>
      <c r="D442" s="1203"/>
      <c r="E442" s="1203"/>
      <c r="F442" s="1203"/>
      <c r="G442" s="1203"/>
      <c r="H442" s="1195">
        <f t="shared" si="8"/>
        <v>0</v>
      </c>
    </row>
    <row r="443" spans="1:8" ht="14.25">
      <c r="A443" s="1202"/>
      <c r="B443" s="1202"/>
      <c r="C443" s="1203"/>
      <c r="D443" s="1203"/>
      <c r="E443" s="1203"/>
      <c r="F443" s="1203"/>
      <c r="G443" s="1203"/>
      <c r="H443" s="1195">
        <f t="shared" si="8"/>
        <v>0</v>
      </c>
    </row>
    <row r="444" spans="1:8" ht="14.25">
      <c r="A444" s="1202"/>
      <c r="B444" s="1202"/>
      <c r="C444" s="1203"/>
      <c r="D444" s="1203"/>
      <c r="E444" s="1203"/>
      <c r="F444" s="1203"/>
      <c r="G444" s="1203"/>
      <c r="H444" s="1195">
        <f t="shared" si="8"/>
        <v>0</v>
      </c>
    </row>
    <row r="445" spans="1:8" ht="14.25">
      <c r="A445" s="1202"/>
      <c r="B445" s="1202"/>
      <c r="C445" s="1203"/>
      <c r="D445" s="1203"/>
      <c r="E445" s="1203"/>
      <c r="F445" s="1203"/>
      <c r="G445" s="1203"/>
      <c r="H445" s="1195">
        <f t="shared" si="8"/>
        <v>0</v>
      </c>
    </row>
    <row r="446" spans="1:8" ht="14.25">
      <c r="A446" s="1202"/>
      <c r="B446" s="1202"/>
      <c r="C446" s="1203"/>
      <c r="D446" s="1203"/>
      <c r="E446" s="1203"/>
      <c r="F446" s="1203"/>
      <c r="G446" s="1203"/>
      <c r="H446" s="1195">
        <f t="shared" si="8"/>
        <v>0</v>
      </c>
    </row>
    <row r="447" spans="1:8" ht="14.25">
      <c r="A447" s="1202"/>
      <c r="B447" s="1202"/>
      <c r="C447" s="1203"/>
      <c r="D447" s="1203"/>
      <c r="E447" s="1203"/>
      <c r="F447" s="1203"/>
      <c r="G447" s="1203"/>
      <c r="H447" s="1195">
        <f t="shared" si="8"/>
        <v>0</v>
      </c>
    </row>
    <row r="448" spans="1:8" ht="14.25">
      <c r="A448" s="1202"/>
      <c r="B448" s="1202"/>
      <c r="C448" s="1203"/>
      <c r="D448" s="1203"/>
      <c r="E448" s="1203"/>
      <c r="F448" s="1203"/>
      <c r="G448" s="1203"/>
      <c r="H448" s="1195">
        <f t="shared" si="8"/>
        <v>0</v>
      </c>
    </row>
    <row r="449" spans="1:8" ht="14.25">
      <c r="A449" s="1202"/>
      <c r="B449" s="1202"/>
      <c r="C449" s="1203"/>
      <c r="D449" s="1203"/>
      <c r="E449" s="1203"/>
      <c r="F449" s="1203"/>
      <c r="G449" s="1203"/>
      <c r="H449" s="1195">
        <f t="shared" si="8"/>
        <v>0</v>
      </c>
    </row>
    <row r="450" spans="1:8" ht="14.25">
      <c r="A450" s="1202"/>
      <c r="B450" s="1202"/>
      <c r="C450" s="1203"/>
      <c r="D450" s="1203"/>
      <c r="E450" s="1203"/>
      <c r="F450" s="1203"/>
      <c r="G450" s="1203"/>
      <c r="H450" s="1195">
        <f t="shared" si="8"/>
        <v>0</v>
      </c>
    </row>
    <row r="451" spans="1:8" ht="14.25">
      <c r="A451" s="1202"/>
      <c r="B451" s="1202"/>
      <c r="C451" s="1203"/>
      <c r="D451" s="1203"/>
      <c r="E451" s="1203"/>
      <c r="F451" s="1203"/>
      <c r="G451" s="1203"/>
      <c r="H451" s="1195">
        <f t="shared" si="8"/>
        <v>0</v>
      </c>
    </row>
    <row r="452" spans="1:8" ht="14.25">
      <c r="A452" s="1202"/>
      <c r="B452" s="1202"/>
      <c r="C452" s="1203"/>
      <c r="D452" s="1203"/>
      <c r="E452" s="1203"/>
      <c r="F452" s="1203"/>
      <c r="G452" s="1203"/>
      <c r="H452" s="1195">
        <f t="shared" si="8"/>
        <v>0</v>
      </c>
    </row>
    <row r="453" spans="1:8" ht="14.25">
      <c r="A453" s="1202"/>
      <c r="B453" s="1202"/>
      <c r="C453" s="1203"/>
      <c r="D453" s="1203"/>
      <c r="E453" s="1203"/>
      <c r="F453" s="1203"/>
      <c r="G453" s="1203"/>
      <c r="H453" s="1195">
        <f t="shared" si="8"/>
        <v>0</v>
      </c>
    </row>
    <row r="454" spans="1:8" ht="14.25">
      <c r="A454" s="1202"/>
      <c r="B454" s="1202"/>
      <c r="C454" s="1203"/>
      <c r="D454" s="1203"/>
      <c r="E454" s="1203"/>
      <c r="F454" s="1203"/>
      <c r="G454" s="1203"/>
      <c r="H454" s="1195">
        <f t="shared" si="8"/>
        <v>0</v>
      </c>
    </row>
    <row r="455" spans="1:8" ht="14.25">
      <c r="A455" s="1202"/>
      <c r="B455" s="1202"/>
      <c r="C455" s="1203"/>
      <c r="D455" s="1203"/>
      <c r="E455" s="1203"/>
      <c r="F455" s="1203"/>
      <c r="G455" s="1203"/>
      <c r="H455" s="1195">
        <f t="shared" si="8"/>
        <v>0</v>
      </c>
    </row>
    <row r="456" spans="1:8" ht="14.25">
      <c r="A456" s="1202"/>
      <c r="B456" s="1202"/>
      <c r="C456" s="1203"/>
      <c r="D456" s="1203"/>
      <c r="E456" s="1203"/>
      <c r="F456" s="1203"/>
      <c r="G456" s="1203"/>
      <c r="H456" s="1195">
        <f t="shared" si="8"/>
        <v>0</v>
      </c>
    </row>
    <row r="457" spans="1:8" ht="14.25">
      <c r="A457" s="1202"/>
      <c r="B457" s="1202"/>
      <c r="C457" s="1203"/>
      <c r="D457" s="1203"/>
      <c r="E457" s="1203"/>
      <c r="F457" s="1203"/>
      <c r="G457" s="1203"/>
      <c r="H457" s="1195">
        <f t="shared" si="8"/>
        <v>0</v>
      </c>
    </row>
    <row r="458" spans="1:8" ht="14.25">
      <c r="A458" s="1202"/>
      <c r="B458" s="1202"/>
      <c r="C458" s="1203"/>
      <c r="D458" s="1203"/>
      <c r="E458" s="1203"/>
      <c r="F458" s="1203"/>
      <c r="G458" s="1203"/>
      <c r="H458" s="1195">
        <f t="shared" si="8"/>
        <v>0</v>
      </c>
    </row>
    <row r="459" spans="1:8" ht="14.25">
      <c r="A459" s="1202"/>
      <c r="B459" s="1202"/>
      <c r="C459" s="1203"/>
      <c r="D459" s="1203"/>
      <c r="E459" s="1203"/>
      <c r="F459" s="1203"/>
      <c r="G459" s="1203"/>
      <c r="H459" s="1195">
        <f t="shared" si="8"/>
        <v>0</v>
      </c>
    </row>
    <row r="460" spans="1:8" ht="14.25">
      <c r="A460" s="1202"/>
      <c r="B460" s="1202"/>
      <c r="C460" s="1203"/>
      <c r="D460" s="1203"/>
      <c r="E460" s="1203"/>
      <c r="F460" s="1203"/>
      <c r="G460" s="1203"/>
      <c r="H460" s="1195">
        <f t="shared" si="8"/>
        <v>0</v>
      </c>
    </row>
    <row r="461" spans="1:8" ht="14.25">
      <c r="A461" s="1202"/>
      <c r="B461" s="1202"/>
      <c r="C461" s="1203"/>
      <c r="D461" s="1203"/>
      <c r="E461" s="1203"/>
      <c r="F461" s="1203"/>
      <c r="G461" s="1203"/>
      <c r="H461" s="1195">
        <f t="shared" si="8"/>
        <v>0</v>
      </c>
    </row>
    <row r="462" spans="1:8" ht="14.25">
      <c r="A462" s="1202"/>
      <c r="B462" s="1202"/>
      <c r="C462" s="1203"/>
      <c r="D462" s="1203"/>
      <c r="E462" s="1203"/>
      <c r="F462" s="1203"/>
      <c r="G462" s="1203"/>
      <c r="H462" s="1195">
        <f t="shared" si="8"/>
        <v>0</v>
      </c>
    </row>
    <row r="463" spans="1:8" ht="13.9">
      <c r="A463" s="29" t="s">
        <v>1767</v>
      </c>
      <c r="B463" s="29" t="s">
        <v>1767</v>
      </c>
      <c r="C463" s="29" t="s">
        <v>1767</v>
      </c>
      <c r="D463" s="29" t="s">
        <v>1767</v>
      </c>
      <c r="E463" s="29" t="s">
        <v>1767</v>
      </c>
      <c r="F463" s="29" t="s">
        <v>1767</v>
      </c>
      <c r="G463" s="29" t="s">
        <v>1767</v>
      </c>
      <c r="H463" s="29" t="s">
        <v>1767</v>
      </c>
    </row>
  </sheetData>
  <mergeCells count="1">
    <mergeCell ref="J5:N5"/>
  </mergeCells>
  <dataValidations count="1">
    <dataValidation type="list" allowBlank="1" showInputMessage="1" showErrorMessage="1" sqref="A17:A462" xr:uid="{944A4D3D-888A-4326-B469-C9A427E93A8C}">
      <formula1>$B$6:$B$14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80DB27-4906-4ADD-A41C-DB51A45430C5}">
          <x14:formula1>
            <xm:f>'1.01a Allowance'!$B$7:$B$43</xm:f>
          </x14:formula1>
          <xm:sqref>B17:B462</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1140-FFFE-4BAA-ABC2-B1327C6E4C3B}">
  <sheetPr codeName="Sheet79">
    <tabColor theme="3" tint="0.39997558519241921"/>
    <pageSetUpPr autoPageBreaks="0"/>
  </sheetPr>
  <dimension ref="A1:XEE20"/>
  <sheetViews>
    <sheetView zoomScale="55" zoomScaleNormal="55" workbookViewId="0">
      <selection activeCell="O30" sqref="O30"/>
    </sheetView>
  </sheetViews>
  <sheetFormatPr defaultColWidth="0" defaultRowHeight="13.5"/>
  <cols>
    <col min="1" max="1" width="14.42578125" style="11" customWidth="1"/>
    <col min="2" max="3" width="1.5703125" style="11" customWidth="1"/>
    <col min="4" max="4" width="24.5703125" style="11" bestFit="1" customWidth="1"/>
    <col min="5" max="5" width="32.5703125" style="11" bestFit="1" customWidth="1"/>
    <col min="6" max="6" width="21.5703125" style="11" bestFit="1" customWidth="1"/>
    <col min="7" max="7" width="22.42578125" style="11" bestFit="1" customWidth="1"/>
    <col min="8" max="8" width="7" style="11" customWidth="1"/>
    <col min="9" max="9" width="4.42578125" style="11" customWidth="1"/>
    <col min="10" max="10" width="5.5703125" style="11" bestFit="1" customWidth="1"/>
    <col min="11" max="15" width="19.42578125" style="11" customWidth="1"/>
    <col min="16" max="22" width="2.42578125" style="11" customWidth="1"/>
    <col min="23" max="27" width="19.42578125" style="11" hidden="1"/>
    <col min="28" max="34" width="14.42578125" style="11" hidden="1"/>
    <col min="35" max="39" width="19.42578125" style="11" hidden="1"/>
    <col min="40" max="16359" width="14.42578125" style="11" hidden="1"/>
    <col min="16360" max="16384" width="22.42578125" style="11" hidden="1"/>
  </cols>
  <sheetData>
    <row r="1" spans="1:15" s="2" customFormat="1" ht="25.15">
      <c r="A1" s="62" t="s">
        <v>1619</v>
      </c>
      <c r="B1" s="3"/>
      <c r="O1" s="3"/>
    </row>
    <row r="2" spans="1:15" s="2" customFormat="1" ht="25.15">
      <c r="A2" s="4" t="str">
        <f>Cover!$E$13</f>
        <v>Master</v>
      </c>
      <c r="B2" s="3"/>
    </row>
    <row r="3" spans="1:15" s="2" customFormat="1" ht="25.15">
      <c r="A3" s="4">
        <f>Cover!$E$15</f>
        <v>2026</v>
      </c>
      <c r="B3" s="4"/>
      <c r="C3" s="4"/>
      <c r="D3" s="4"/>
    </row>
    <row r="4" spans="1:15" s="5" customFormat="1" ht="25.5" thickBot="1">
      <c r="A4" s="1305" t="s">
        <v>3812</v>
      </c>
      <c r="B4" s="6"/>
    </row>
    <row r="5" spans="1:15" ht="17.649999999999999">
      <c r="A5" s="7"/>
      <c r="B5" s="8"/>
      <c r="C5" s="8"/>
      <c r="D5" s="36"/>
      <c r="E5" s="36"/>
      <c r="F5" s="36"/>
      <c r="G5" s="36"/>
      <c r="I5" s="37"/>
      <c r="J5" s="10"/>
      <c r="K5" s="68" t="s">
        <v>1997</v>
      </c>
      <c r="L5" s="66"/>
      <c r="M5" s="66"/>
      <c r="N5" s="66"/>
      <c r="O5" s="67"/>
    </row>
    <row r="6" spans="1:15" s="61" customFormat="1" ht="15">
      <c r="A6" s="21"/>
      <c r="B6" s="57"/>
      <c r="C6" s="57"/>
      <c r="D6" s="36" t="s">
        <v>165</v>
      </c>
      <c r="E6" s="36" t="s">
        <v>1878</v>
      </c>
      <c r="F6" s="36" t="s">
        <v>1879</v>
      </c>
      <c r="G6" s="36" t="s">
        <v>239</v>
      </c>
      <c r="I6" s="37"/>
      <c r="J6" s="21"/>
      <c r="K6" s="16">
        <v>2022</v>
      </c>
      <c r="L6" s="17">
        <v>2023</v>
      </c>
      <c r="M6" s="17">
        <v>2024</v>
      </c>
      <c r="N6" s="17">
        <v>2025</v>
      </c>
      <c r="O6" s="18">
        <v>2026</v>
      </c>
    </row>
    <row r="8" spans="1:15" s="27" customFormat="1" ht="22.5">
      <c r="B8" s="801" t="s">
        <v>3813</v>
      </c>
    </row>
    <row r="9" spans="1:15" ht="14.25" customHeight="1"/>
    <row r="10" spans="1:15" s="33" customFormat="1" ht="13.9">
      <c r="A10" s="12"/>
      <c r="B10" s="12"/>
      <c r="C10" s="34" t="s">
        <v>3094</v>
      </c>
      <c r="D10" s="34"/>
    </row>
    <row r="11" spans="1:15" s="12" customFormat="1">
      <c r="H11" s="22"/>
      <c r="I11" s="22"/>
      <c r="J11" s="15"/>
      <c r="M11" s="13"/>
      <c r="N11" s="14"/>
      <c r="O11" s="15"/>
    </row>
    <row r="12" spans="1:15" ht="15" customHeight="1">
      <c r="D12" s="20" t="s">
        <v>190</v>
      </c>
      <c r="E12" s="20" t="s">
        <v>3813</v>
      </c>
      <c r="F12" s="20" t="s">
        <v>113</v>
      </c>
      <c r="G12" s="20" t="s">
        <v>3814</v>
      </c>
      <c r="H12" s="21" t="s">
        <v>185</v>
      </c>
      <c r="I12" s="21" t="s">
        <v>1628</v>
      </c>
      <c r="J12" s="7" t="s">
        <v>186</v>
      </c>
      <c r="K12" s="728"/>
      <c r="L12" s="728"/>
      <c r="M12" s="728"/>
      <c r="N12" s="728"/>
      <c r="O12" s="728"/>
    </row>
    <row r="13" spans="1:15" ht="13.5" customHeight="1">
      <c r="D13" s="20" t="s">
        <v>190</v>
      </c>
      <c r="E13" s="20" t="s">
        <v>3813</v>
      </c>
      <c r="F13" s="20" t="s">
        <v>113</v>
      </c>
      <c r="G13" s="20" t="s">
        <v>3815</v>
      </c>
      <c r="H13" s="21" t="s">
        <v>185</v>
      </c>
      <c r="I13" s="21" t="s">
        <v>1628</v>
      </c>
      <c r="J13" s="7" t="s">
        <v>186</v>
      </c>
      <c r="K13" s="728"/>
      <c r="L13" s="728"/>
      <c r="M13" s="728"/>
      <c r="N13" s="728"/>
      <c r="O13" s="728"/>
    </row>
    <row r="15" spans="1:15" s="33" customFormat="1" ht="13.9">
      <c r="A15" s="12"/>
      <c r="B15" s="12"/>
      <c r="C15" s="34" t="s">
        <v>3816</v>
      </c>
      <c r="D15" s="34"/>
    </row>
    <row r="17" spans="2:15" ht="15" customHeight="1">
      <c r="D17" s="20" t="s">
        <v>190</v>
      </c>
      <c r="E17" s="20" t="s">
        <v>3813</v>
      </c>
      <c r="F17" s="20" t="s">
        <v>113</v>
      </c>
      <c r="G17" s="20" t="s">
        <v>3814</v>
      </c>
      <c r="H17" s="21"/>
      <c r="I17" s="21"/>
      <c r="J17" s="7" t="s">
        <v>1836</v>
      </c>
      <c r="K17" s="1345"/>
      <c r="L17" s="1345"/>
      <c r="M17" s="1345"/>
      <c r="N17" s="1345"/>
      <c r="O17" s="1345"/>
    </row>
    <row r="18" spans="2:15" ht="13.5" customHeight="1">
      <c r="D18" s="20" t="s">
        <v>190</v>
      </c>
      <c r="E18" s="20" t="s">
        <v>3813</v>
      </c>
      <c r="F18" s="20" t="s">
        <v>113</v>
      </c>
      <c r="G18" s="20" t="s">
        <v>3815</v>
      </c>
      <c r="H18" s="21"/>
      <c r="I18" s="21"/>
      <c r="J18" s="7" t="s">
        <v>1836</v>
      </c>
      <c r="K18" s="1345"/>
      <c r="L18" s="1345"/>
      <c r="M18" s="1345"/>
      <c r="N18" s="1345"/>
      <c r="O18" s="1345"/>
    </row>
    <row r="20" spans="2:15" s="27" customFormat="1" ht="17.649999999999999">
      <c r="B20"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9090BDA5-C50A-4D9F-A27F-14B4014AD625}">
            <xm:f>Cover!$E$15&lt;&gt;K$6</xm:f>
            <x14:dxf>
              <fill>
                <patternFill>
                  <bgColor theme="0" tint="-0.24994659260841701"/>
                </patternFill>
              </fill>
            </x14:dxf>
          </x14:cfRule>
          <x14:cfRule type="expression" priority="4" id="{F6395578-B2E1-4DF3-98F6-7AFB0AABE036}">
            <xm:f>Cover!$E$15=K$6</xm:f>
            <x14:dxf>
              <fill>
                <patternFill>
                  <bgColor theme="7" tint="0.59996337778862885"/>
                </patternFill>
              </fill>
            </x14:dxf>
          </x14:cfRule>
          <xm:sqref>K12:O13</xm:sqref>
        </x14:conditionalFormatting>
        <x14:conditionalFormatting xmlns:xm="http://schemas.microsoft.com/office/excel/2006/main">
          <x14:cfRule type="expression" priority="1" id="{EBE052FE-B7F2-4697-BA32-619EAAC50F0A}">
            <xm:f>Cover!$E$15&lt;&gt;K$6</xm:f>
            <x14:dxf>
              <fill>
                <patternFill>
                  <bgColor theme="0" tint="-0.24994659260841701"/>
                </patternFill>
              </fill>
            </x14:dxf>
          </x14:cfRule>
          <x14:cfRule type="expression" priority="2" id="{1A6F2B58-A757-40B7-9E0E-857054F227E7}">
            <xm:f>Cover!$E$15=K$6</xm:f>
            <x14:dxf>
              <fill>
                <patternFill>
                  <bgColor theme="7" tint="0.59996337778862885"/>
                </patternFill>
              </fill>
            </x14:dxf>
          </x14:cfRule>
          <xm:sqref>K17:O18</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4042-A568-4DAF-9596-D0BC4D63FD0F}">
  <sheetPr codeName="Sheet80">
    <tabColor theme="3" tint="0.39997558519241921"/>
    <pageSetUpPr autoPageBreaks="0"/>
  </sheetPr>
  <dimension ref="A1:BR18"/>
  <sheetViews>
    <sheetView zoomScale="55" zoomScaleNormal="55" workbookViewId="0">
      <selection activeCell="E21" sqref="E21"/>
    </sheetView>
  </sheetViews>
  <sheetFormatPr defaultColWidth="0" defaultRowHeight="13.5"/>
  <cols>
    <col min="1" max="1" width="14.42578125" style="11" customWidth="1"/>
    <col min="2" max="3" width="1.5703125" style="11" customWidth="1"/>
    <col min="4" max="4" width="24.5703125" style="11" bestFit="1" customWidth="1"/>
    <col min="5" max="5" width="32.42578125" style="11" bestFit="1" customWidth="1"/>
    <col min="6" max="6" width="21.5703125" style="11" bestFit="1" customWidth="1"/>
    <col min="7" max="7" width="24.42578125" style="11" bestFit="1" customWidth="1"/>
    <col min="8" max="8" width="11.5703125" style="11" bestFit="1" customWidth="1"/>
    <col min="9" max="9" width="5.5703125" style="11" bestFit="1" customWidth="1"/>
    <col min="10" max="14" width="14" style="11" customWidth="1"/>
    <col min="15" max="19" width="2" style="11" customWidth="1"/>
    <col min="20" max="34" width="14" style="11" hidden="1" customWidth="1"/>
    <col min="35" max="70" width="0" style="11" hidden="1" customWidth="1"/>
    <col min="71" max="16384" width="14" style="11" hidden="1"/>
  </cols>
  <sheetData>
    <row r="1" spans="1:14" s="2" customFormat="1" ht="25.15">
      <c r="A1" s="62" t="s">
        <v>1619</v>
      </c>
      <c r="B1" s="3"/>
      <c r="H1" s="4" t="s">
        <v>1</v>
      </c>
      <c r="I1" s="4"/>
      <c r="N1" s="3"/>
    </row>
    <row r="2" spans="1:14" s="2" customFormat="1" ht="25.15">
      <c r="A2" s="4" t="str">
        <f>Cover!$E$13</f>
        <v>Master</v>
      </c>
      <c r="B2" s="3"/>
    </row>
    <row r="3" spans="1:14" s="2" customFormat="1" ht="25.15">
      <c r="A3" s="4">
        <f>Cover!$E$15</f>
        <v>2026</v>
      </c>
      <c r="B3" s="4"/>
      <c r="C3" s="4"/>
      <c r="D3" s="4"/>
    </row>
    <row r="4" spans="1:14" s="5" customFormat="1" ht="25.5" thickBot="1">
      <c r="A4" s="1305" t="s">
        <v>3817</v>
      </c>
      <c r="B4" s="6"/>
    </row>
    <row r="5" spans="1:14" ht="17.649999999999999">
      <c r="A5" s="7"/>
      <c r="B5" s="8"/>
      <c r="C5" s="8"/>
      <c r="D5" s="36"/>
      <c r="E5" s="36"/>
      <c r="F5" s="36"/>
      <c r="G5" s="36"/>
      <c r="H5" s="37"/>
      <c r="I5" s="37"/>
      <c r="J5" s="68" t="s">
        <v>1997</v>
      </c>
      <c r="K5" s="66"/>
      <c r="L5" s="66"/>
      <c r="M5" s="66"/>
      <c r="N5" s="67"/>
    </row>
    <row r="6" spans="1:14" s="61" customFormat="1" ht="15">
      <c r="A6" s="21"/>
      <c r="B6" s="57"/>
      <c r="C6" s="57"/>
      <c r="D6" s="36" t="s">
        <v>165</v>
      </c>
      <c r="E6" s="36" t="s">
        <v>1878</v>
      </c>
      <c r="F6" s="36" t="s">
        <v>1879</v>
      </c>
      <c r="G6" s="36" t="s">
        <v>239</v>
      </c>
      <c r="H6" s="36" t="s">
        <v>2996</v>
      </c>
      <c r="I6" s="36" t="s">
        <v>176</v>
      </c>
      <c r="J6" s="16">
        <v>2022</v>
      </c>
      <c r="K6" s="17">
        <v>2023</v>
      </c>
      <c r="L6" s="17">
        <v>2024</v>
      </c>
      <c r="M6" s="17">
        <v>2025</v>
      </c>
      <c r="N6" s="18">
        <v>2026</v>
      </c>
    </row>
    <row r="8" spans="1:14" s="27" customFormat="1" ht="22.5">
      <c r="B8" s="801" t="s">
        <v>3818</v>
      </c>
    </row>
    <row r="10" spans="1:14" s="33" customFormat="1" ht="13.9">
      <c r="A10" s="12"/>
      <c r="B10" s="12"/>
      <c r="C10" s="34" t="s">
        <v>3094</v>
      </c>
      <c r="D10" s="34"/>
    </row>
    <row r="11" spans="1:14" s="12" customFormat="1">
      <c r="H11" s="7"/>
      <c r="I11" s="7"/>
      <c r="L11" s="13"/>
      <c r="M11" s="14"/>
      <c r="N11" s="15"/>
    </row>
    <row r="12" spans="1:14" ht="15">
      <c r="A12" s="7"/>
      <c r="B12" s="8"/>
      <c r="C12" s="8"/>
      <c r="D12" s="20"/>
      <c r="E12" s="20" t="s">
        <v>3819</v>
      </c>
      <c r="F12" s="20" t="s">
        <v>113</v>
      </c>
      <c r="G12" s="20" t="s">
        <v>3820</v>
      </c>
      <c r="H12" s="7" t="s">
        <v>1628</v>
      </c>
      <c r="I12" s="20" t="s">
        <v>186</v>
      </c>
      <c r="J12" s="728"/>
      <c r="K12" s="728"/>
      <c r="L12" s="728"/>
      <c r="M12" s="728"/>
      <c r="N12" s="728"/>
    </row>
    <row r="13" spans="1:14" s="12" customFormat="1">
      <c r="H13" s="7"/>
      <c r="I13" s="7"/>
      <c r="J13" s="11"/>
      <c r="K13" s="11"/>
      <c r="L13" s="11"/>
      <c r="M13" s="11"/>
      <c r="N13" s="11"/>
    </row>
    <row r="14" spans="1:14" s="33" customFormat="1" ht="13.9">
      <c r="A14" s="12"/>
      <c r="B14" s="12"/>
      <c r="C14" s="34" t="s">
        <v>2870</v>
      </c>
      <c r="D14" s="34"/>
    </row>
    <row r="15" spans="1:14" s="12" customFormat="1">
      <c r="H15" s="7"/>
      <c r="I15" s="7"/>
      <c r="J15" s="11"/>
      <c r="K15" s="11"/>
      <c r="L15" s="11"/>
      <c r="M15" s="11"/>
      <c r="N15" s="11"/>
    </row>
    <row r="16" spans="1:14" ht="15">
      <c r="A16" s="7"/>
      <c r="B16" s="8"/>
      <c r="C16" s="8"/>
      <c r="D16" s="20"/>
      <c r="E16" s="20" t="s">
        <v>3819</v>
      </c>
      <c r="F16" s="20" t="s">
        <v>113</v>
      </c>
      <c r="G16" s="20" t="s">
        <v>3821</v>
      </c>
      <c r="H16" s="7"/>
      <c r="I16" s="20" t="s">
        <v>198</v>
      </c>
      <c r="J16" s="389"/>
      <c r="K16" s="389"/>
      <c r="L16" s="389"/>
      <c r="M16" s="389"/>
      <c r="N16" s="389"/>
    </row>
    <row r="18" spans="2:2" s="27" customFormat="1" ht="18.75" customHeight="1">
      <c r="B18"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A8E5699A-8331-45BC-93E1-25700EDB10DD}">
            <xm:f>Cover!$E$15&lt;&gt;J$6</xm:f>
            <x14:dxf>
              <fill>
                <patternFill>
                  <bgColor theme="0" tint="-0.24994659260841701"/>
                </patternFill>
              </fill>
            </x14:dxf>
          </x14:cfRule>
          <x14:cfRule type="expression" priority="4" id="{6FF78F7C-0A68-4362-9C4A-E429B599A438}">
            <xm:f>Cover!$E$15=J$6</xm:f>
            <x14:dxf>
              <fill>
                <patternFill>
                  <bgColor theme="7" tint="0.59996337778862885"/>
                </patternFill>
              </fill>
            </x14:dxf>
          </x14:cfRule>
          <xm:sqref>J12:N12</xm:sqref>
        </x14:conditionalFormatting>
        <x14:conditionalFormatting xmlns:xm="http://schemas.microsoft.com/office/excel/2006/main">
          <x14:cfRule type="expression" priority="1" id="{7033C9A7-6B0C-4EAC-8EDA-F307C87AFE00}">
            <xm:f>Cover!$E$15&lt;&gt;J$6</xm:f>
            <x14:dxf>
              <fill>
                <patternFill>
                  <bgColor theme="0" tint="-0.24994659260841701"/>
                </patternFill>
              </fill>
            </x14:dxf>
          </x14:cfRule>
          <x14:cfRule type="expression" priority="2" id="{894B8DE7-918D-4C02-B779-295DAB8467E2}">
            <xm:f>Cover!$E$15=J$6</xm:f>
            <x14:dxf>
              <fill>
                <patternFill>
                  <bgColor theme="7" tint="0.59996337778862885"/>
                </patternFill>
              </fill>
            </x14:dxf>
          </x14:cfRule>
          <xm:sqref>J16:N16</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6F5B0-7E5A-4C02-8066-BFAF4684BC69}">
  <sheetPr codeName="Sheet81">
    <tabColor theme="3" tint="0.39997558519241921"/>
    <pageSetUpPr autoPageBreaks="0"/>
  </sheetPr>
  <dimension ref="A1:O21"/>
  <sheetViews>
    <sheetView zoomScale="55" zoomScaleNormal="55" workbookViewId="0">
      <selection activeCell="K16" sqref="K16:O19"/>
    </sheetView>
  </sheetViews>
  <sheetFormatPr defaultColWidth="14" defaultRowHeight="13.5"/>
  <cols>
    <col min="1" max="1" width="14.42578125" style="11" customWidth="1"/>
    <col min="2" max="3" width="1.5703125" style="11" customWidth="1"/>
    <col min="4" max="5" width="24.5703125" style="11" bestFit="1" customWidth="1"/>
    <col min="6" max="6" width="24.42578125" style="11" bestFit="1" customWidth="1"/>
    <col min="7" max="7" width="21.5703125" style="11" bestFit="1" customWidth="1"/>
    <col min="8" max="8" width="46.5703125" style="11" bestFit="1" customWidth="1"/>
    <col min="9" max="9" width="5.5703125" style="11" bestFit="1" customWidth="1"/>
    <col min="10" max="10" width="1.42578125" style="11" customWidth="1"/>
    <col min="11" max="16384" width="14" style="11"/>
  </cols>
  <sheetData>
    <row r="1" spans="1:15" s="2" customFormat="1" ht="25.15">
      <c r="A1" s="62" t="s">
        <v>1619</v>
      </c>
      <c r="B1" s="3"/>
      <c r="I1" s="4"/>
    </row>
    <row r="2" spans="1:15" s="2" customFormat="1" ht="25.15">
      <c r="A2" s="4" t="str">
        <f>Cover!$E$13</f>
        <v>Master</v>
      </c>
      <c r="B2" s="3"/>
    </row>
    <row r="3" spans="1:15" s="2" customFormat="1" ht="25.15">
      <c r="A3" s="4">
        <f>Cover!$E$15</f>
        <v>2026</v>
      </c>
      <c r="B3" s="4"/>
      <c r="C3" s="4"/>
      <c r="D3" s="4"/>
    </row>
    <row r="4" spans="1:15" s="5" customFormat="1" ht="25.5" thickBot="1">
      <c r="A4" s="1305" t="s">
        <v>3822</v>
      </c>
      <c r="B4" s="6"/>
    </row>
    <row r="5" spans="1:15" ht="17.649999999999999">
      <c r="A5" s="7"/>
      <c r="B5" s="8"/>
      <c r="C5" s="8"/>
      <c r="D5" s="9"/>
      <c r="E5" s="9"/>
      <c r="F5" s="9"/>
      <c r="G5" s="9"/>
      <c r="H5" s="9"/>
      <c r="I5" s="10"/>
      <c r="J5" s="7"/>
      <c r="K5" s="68" t="s">
        <v>1997</v>
      </c>
      <c r="L5" s="66"/>
      <c r="M5" s="66"/>
      <c r="N5" s="66"/>
      <c r="O5" s="67"/>
    </row>
    <row r="6" spans="1:15" s="61" customFormat="1" ht="15">
      <c r="A6" s="21"/>
      <c r="B6" s="57"/>
      <c r="C6" s="57"/>
      <c r="D6" s="36" t="s">
        <v>165</v>
      </c>
      <c r="E6" s="36" t="s">
        <v>166</v>
      </c>
      <c r="F6" s="36" t="s">
        <v>1878</v>
      </c>
      <c r="G6" s="36" t="s">
        <v>1879</v>
      </c>
      <c r="H6" s="36" t="s">
        <v>239</v>
      </c>
      <c r="I6" s="36" t="s">
        <v>176</v>
      </c>
      <c r="J6" s="21"/>
      <c r="K6" s="16">
        <v>2022</v>
      </c>
      <c r="L6" s="17">
        <v>2023</v>
      </c>
      <c r="M6" s="17">
        <v>2024</v>
      </c>
      <c r="N6" s="17">
        <v>2025</v>
      </c>
      <c r="O6" s="18">
        <v>2026</v>
      </c>
    </row>
    <row r="8" spans="1:15" s="27" customFormat="1" ht="22.5">
      <c r="A8" s="803"/>
      <c r="B8" s="801" t="s">
        <v>3823</v>
      </c>
    </row>
    <row r="10" spans="1:15" s="33" customFormat="1" ht="13.9">
      <c r="A10" s="12"/>
      <c r="B10" s="12"/>
      <c r="C10" s="34" t="s">
        <v>3094</v>
      </c>
      <c r="D10" s="34"/>
    </row>
    <row r="11" spans="1:15" s="12" customFormat="1">
      <c r="I11" s="7"/>
      <c r="J11" s="15"/>
      <c r="M11" s="13"/>
      <c r="N11" s="14"/>
      <c r="O11" s="15"/>
    </row>
    <row r="12" spans="1:15">
      <c r="D12" s="20" t="s">
        <v>178</v>
      </c>
      <c r="E12" s="20" t="s">
        <v>211</v>
      </c>
      <c r="F12" s="20" t="s">
        <v>3823</v>
      </c>
      <c r="G12" s="20" t="s">
        <v>113</v>
      </c>
      <c r="H12" s="20" t="s">
        <v>3824</v>
      </c>
      <c r="I12" s="20" t="s">
        <v>186</v>
      </c>
      <c r="K12" s="728"/>
      <c r="L12" s="728"/>
      <c r="M12" s="728"/>
      <c r="N12" s="728"/>
      <c r="O12" s="728"/>
    </row>
    <row r="14" spans="1:15" s="33" customFormat="1" ht="13.9">
      <c r="A14" s="12"/>
      <c r="B14" s="12"/>
      <c r="C14" s="34" t="s">
        <v>2870</v>
      </c>
      <c r="D14" s="34"/>
    </row>
    <row r="15" spans="1:15" s="12" customFormat="1">
      <c r="I15" s="7"/>
      <c r="J15" s="15"/>
      <c r="K15" s="11"/>
      <c r="L15" s="11"/>
      <c r="M15" s="11"/>
      <c r="N15" s="11"/>
      <c r="O15" s="11"/>
    </row>
    <row r="16" spans="1:15">
      <c r="D16" s="20"/>
      <c r="E16" s="20"/>
      <c r="F16" s="20" t="s">
        <v>3823</v>
      </c>
      <c r="G16" s="20" t="s">
        <v>113</v>
      </c>
      <c r="H16" s="20" t="s">
        <v>3825</v>
      </c>
      <c r="I16" s="20" t="s">
        <v>198</v>
      </c>
      <c r="K16" s="389"/>
      <c r="L16" s="389"/>
      <c r="M16" s="389"/>
      <c r="N16" s="389"/>
      <c r="O16" s="389"/>
    </row>
    <row r="17" spans="2:15">
      <c r="D17" s="20"/>
      <c r="E17" s="20"/>
      <c r="F17" s="20" t="s">
        <v>3823</v>
      </c>
      <c r="G17" s="20" t="s">
        <v>113</v>
      </c>
      <c r="H17" s="20" t="s">
        <v>3826</v>
      </c>
      <c r="I17" s="20" t="s">
        <v>198</v>
      </c>
      <c r="K17" s="389"/>
      <c r="L17" s="389"/>
      <c r="M17" s="389"/>
      <c r="N17" s="389"/>
      <c r="O17" s="389"/>
    </row>
    <row r="18" spans="2:15">
      <c r="D18" s="20"/>
      <c r="E18" s="20"/>
      <c r="F18" s="20" t="s">
        <v>3823</v>
      </c>
      <c r="G18" s="20" t="s">
        <v>113</v>
      </c>
      <c r="H18" s="20" t="s">
        <v>3827</v>
      </c>
      <c r="I18" s="15" t="s">
        <v>198</v>
      </c>
      <c r="K18" s="389"/>
      <c r="L18" s="389"/>
      <c r="M18" s="389"/>
      <c r="N18" s="389"/>
      <c r="O18" s="389"/>
    </row>
    <row r="19" spans="2:15">
      <c r="D19" s="20"/>
      <c r="E19" s="20"/>
      <c r="F19" s="20" t="s">
        <v>3823</v>
      </c>
      <c r="G19" s="20" t="s">
        <v>113</v>
      </c>
      <c r="H19" s="20" t="s">
        <v>3828</v>
      </c>
      <c r="I19" s="15" t="s">
        <v>198</v>
      </c>
      <c r="K19" s="389"/>
      <c r="L19" s="389"/>
      <c r="M19" s="389"/>
      <c r="N19" s="389"/>
      <c r="O19" s="389"/>
    </row>
    <row r="21" spans="2:15" s="27" customFormat="1" ht="17.649999999999999">
      <c r="B21"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69F05E5B-9AC4-4F40-9C14-85B9226D9A02}">
            <xm:f>Cover!$E$15&lt;&gt;K$6</xm:f>
            <x14:dxf>
              <fill>
                <patternFill>
                  <bgColor theme="0" tint="-0.24994659260841701"/>
                </patternFill>
              </fill>
            </x14:dxf>
          </x14:cfRule>
          <x14:cfRule type="expression" priority="4" id="{DD138E4B-3C1B-4A5B-8BC8-94ECCC5C2713}">
            <xm:f>Cover!$E$15=K$6</xm:f>
            <x14:dxf>
              <fill>
                <patternFill>
                  <bgColor theme="7" tint="0.59996337778862885"/>
                </patternFill>
              </fill>
            </x14:dxf>
          </x14:cfRule>
          <xm:sqref>K12:O12</xm:sqref>
        </x14:conditionalFormatting>
        <x14:conditionalFormatting xmlns:xm="http://schemas.microsoft.com/office/excel/2006/main">
          <x14:cfRule type="expression" priority="1" id="{50896CD5-7E51-46DC-A34B-A8E5E8B4883E}">
            <xm:f>Cover!$E$15&lt;&gt;K$6</xm:f>
            <x14:dxf>
              <fill>
                <patternFill>
                  <bgColor theme="0" tint="-0.24994659260841701"/>
                </patternFill>
              </fill>
            </x14:dxf>
          </x14:cfRule>
          <x14:cfRule type="expression" priority="2" id="{CC7A92A9-C3DA-40A5-996A-2AA4CD658C4B}">
            <xm:f>Cover!$E$15=K$6</xm:f>
            <x14:dxf>
              <fill>
                <patternFill>
                  <bgColor theme="7" tint="0.59996337778862885"/>
                </patternFill>
              </fill>
            </x14:dxf>
          </x14:cfRule>
          <xm:sqref>K16:O19</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8984-13F0-4200-8648-797B31236CE2}">
  <sheetPr codeName="Sheet82">
    <tabColor theme="3" tint="0.39997558519241921"/>
    <pageSetUpPr autoPageBreaks="0"/>
  </sheetPr>
  <dimension ref="A1:Q20"/>
  <sheetViews>
    <sheetView zoomScale="55" zoomScaleNormal="55" workbookViewId="0">
      <pane ySplit="4" topLeftCell="A5" activePane="bottomLeft" state="frozen"/>
      <selection pane="bottomLeft" activeCell="P18" sqref="P18"/>
      <selection activeCell="G59" sqref="G59"/>
    </sheetView>
  </sheetViews>
  <sheetFormatPr defaultColWidth="14" defaultRowHeight="13.5"/>
  <cols>
    <col min="1" max="1" width="14.42578125" style="11" customWidth="1"/>
    <col min="2" max="3" width="1.5703125" style="11" customWidth="1"/>
    <col min="4" max="5" width="24.5703125" style="11" bestFit="1" customWidth="1"/>
    <col min="6" max="6" width="24.42578125" style="11" bestFit="1" customWidth="1"/>
    <col min="7" max="7" width="21.5703125" style="11" customWidth="1"/>
    <col min="8" max="8" width="11.42578125" style="11" bestFit="1" customWidth="1"/>
    <col min="9" max="9" width="11.5703125" style="11" bestFit="1" customWidth="1"/>
    <col min="10" max="10" width="19.5703125" style="11" bestFit="1" customWidth="1"/>
    <col min="11" max="11" width="21" style="11" bestFit="1" customWidth="1"/>
    <col min="12" max="12" width="11.5703125" style="11" customWidth="1"/>
    <col min="13" max="17" width="9.5703125" style="11" customWidth="1"/>
    <col min="18" max="16384" width="14" style="11"/>
  </cols>
  <sheetData>
    <row r="1" spans="1:17" s="2" customFormat="1" ht="25.15">
      <c r="A1" s="62" t="s">
        <v>1619</v>
      </c>
      <c r="B1" s="3"/>
      <c r="I1" s="4" t="s">
        <v>1</v>
      </c>
    </row>
    <row r="2" spans="1:17" s="2" customFormat="1" ht="25.15">
      <c r="A2" s="4" t="str">
        <f>Cover!$E$13</f>
        <v>Master</v>
      </c>
      <c r="B2" s="3"/>
    </row>
    <row r="3" spans="1:17" s="2" customFormat="1" ht="25.15">
      <c r="A3" s="4">
        <f>Cover!$E$15</f>
        <v>2026</v>
      </c>
      <c r="B3" s="4"/>
      <c r="C3" s="4"/>
      <c r="D3" s="4"/>
    </row>
    <row r="4" spans="1:17" s="5" customFormat="1" ht="25.5" thickBot="1">
      <c r="A4" s="1305" t="s">
        <v>3829</v>
      </c>
      <c r="B4" s="6"/>
    </row>
    <row r="5" spans="1:17" ht="17.649999999999999">
      <c r="A5" s="7"/>
      <c r="B5" s="8"/>
      <c r="C5" s="8"/>
      <c r="D5" s="9"/>
      <c r="E5" s="9"/>
      <c r="F5" s="9"/>
      <c r="G5" s="9"/>
      <c r="H5" s="9"/>
      <c r="I5" s="10"/>
      <c r="L5" s="7"/>
      <c r="M5" s="68" t="s">
        <v>1997</v>
      </c>
      <c r="N5" s="66"/>
      <c r="O5" s="66"/>
      <c r="P5" s="66"/>
      <c r="Q5" s="67"/>
    </row>
    <row r="6" spans="1:17" s="61" customFormat="1" ht="15">
      <c r="A6" s="21"/>
      <c r="B6" s="57"/>
      <c r="C6" s="57"/>
      <c r="D6" s="36" t="s">
        <v>165</v>
      </c>
      <c r="E6" s="36" t="s">
        <v>166</v>
      </c>
      <c r="F6" s="36" t="s">
        <v>1878</v>
      </c>
      <c r="G6" s="36" t="s">
        <v>1879</v>
      </c>
      <c r="H6" s="36" t="s">
        <v>239</v>
      </c>
      <c r="I6" s="36" t="s">
        <v>2996</v>
      </c>
      <c r="J6" s="37" t="s">
        <v>1788</v>
      </c>
      <c r="K6" s="37" t="s">
        <v>197</v>
      </c>
      <c r="L6" s="99" t="s">
        <v>1719</v>
      </c>
      <c r="M6" s="16">
        <v>2022</v>
      </c>
      <c r="N6" s="17">
        <v>2023</v>
      </c>
      <c r="O6" s="17">
        <v>2024</v>
      </c>
      <c r="P6" s="17">
        <v>2025</v>
      </c>
      <c r="Q6" s="18">
        <v>2026</v>
      </c>
    </row>
    <row r="8" spans="1:17" s="27" customFormat="1" ht="22.5">
      <c r="B8" s="801" t="s">
        <v>3830</v>
      </c>
    </row>
    <row r="9" spans="1:17" ht="14.25" customHeight="1"/>
    <row r="10" spans="1:17" s="33" customFormat="1" ht="13.9">
      <c r="A10" s="12"/>
      <c r="B10" s="12"/>
      <c r="C10" s="34" t="s">
        <v>3094</v>
      </c>
      <c r="D10" s="34"/>
    </row>
    <row r="11" spans="1:17" s="12" customFormat="1">
      <c r="I11" s="7"/>
      <c r="J11" s="22"/>
      <c r="K11" s="22"/>
      <c r="L11" s="15"/>
      <c r="O11" s="13"/>
      <c r="P11" s="14"/>
      <c r="Q11" s="15"/>
    </row>
    <row r="12" spans="1:17" ht="14.25" customHeight="1">
      <c r="A12" s="7"/>
      <c r="B12" s="8"/>
      <c r="C12" s="8"/>
      <c r="D12" s="20" t="s">
        <v>178</v>
      </c>
      <c r="E12" s="20" t="s">
        <v>178</v>
      </c>
      <c r="F12" s="20" t="s">
        <v>3831</v>
      </c>
      <c r="G12" s="20" t="s">
        <v>113</v>
      </c>
      <c r="H12" s="20" t="s">
        <v>1646</v>
      </c>
      <c r="I12" s="7" t="s">
        <v>1863</v>
      </c>
      <c r="J12" s="21" t="s">
        <v>185</v>
      </c>
      <c r="K12" s="21" t="s">
        <v>1628</v>
      </c>
      <c r="L12" s="7" t="s">
        <v>186</v>
      </c>
      <c r="M12" s="728"/>
      <c r="N12" s="728"/>
      <c r="O12" s="728"/>
      <c r="P12" s="728"/>
      <c r="Q12" s="728"/>
    </row>
    <row r="13" spans="1:17" ht="14.25" customHeight="1">
      <c r="A13" s="7"/>
      <c r="B13" s="8"/>
      <c r="C13" s="8"/>
      <c r="D13" s="20" t="s">
        <v>178</v>
      </c>
      <c r="E13" s="20" t="s">
        <v>178</v>
      </c>
      <c r="F13" s="20" t="s">
        <v>3831</v>
      </c>
      <c r="G13" s="20" t="s">
        <v>113</v>
      </c>
      <c r="H13" s="20"/>
      <c r="I13" s="7" t="s">
        <v>3832</v>
      </c>
      <c r="J13" s="21" t="s">
        <v>185</v>
      </c>
      <c r="K13" s="21" t="s">
        <v>1628</v>
      </c>
      <c r="L13" s="7" t="s">
        <v>186</v>
      </c>
      <c r="M13" s="728"/>
      <c r="N13" s="728"/>
      <c r="O13" s="728"/>
      <c r="P13" s="728"/>
      <c r="Q13" s="728"/>
    </row>
    <row r="14" spans="1:17" ht="14.25" customHeight="1">
      <c r="A14" s="7"/>
      <c r="B14" s="8"/>
      <c r="C14" s="8"/>
      <c r="D14" s="20"/>
      <c r="E14" s="20"/>
      <c r="F14" s="20"/>
      <c r="G14" s="20"/>
      <c r="H14" s="20"/>
      <c r="I14" s="7"/>
      <c r="J14" s="21"/>
      <c r="K14" s="21"/>
      <c r="L14" s="7"/>
      <c r="M14" s="12"/>
      <c r="N14" s="12"/>
      <c r="O14" s="13"/>
      <c r="P14" s="14"/>
      <c r="Q14" s="15"/>
    </row>
    <row r="15" spans="1:17" s="33" customFormat="1" ht="13.9">
      <c r="A15" s="12"/>
      <c r="B15" s="12"/>
      <c r="C15" s="34" t="s">
        <v>2870</v>
      </c>
      <c r="D15" s="34"/>
    </row>
    <row r="17" spans="2:17" ht="14.25" customHeight="1">
      <c r="B17" s="8"/>
      <c r="C17" s="8"/>
      <c r="D17" s="20" t="s">
        <v>178</v>
      </c>
      <c r="E17" s="20" t="s">
        <v>178</v>
      </c>
      <c r="F17" s="20" t="s">
        <v>3831</v>
      </c>
      <c r="G17" s="20" t="s">
        <v>113</v>
      </c>
      <c r="H17" s="20" t="s">
        <v>1646</v>
      </c>
      <c r="I17" s="7" t="s">
        <v>1863</v>
      </c>
      <c r="J17" s="21" t="s">
        <v>197</v>
      </c>
      <c r="K17" s="21" t="s">
        <v>3833</v>
      </c>
      <c r="L17" s="7" t="s">
        <v>1836</v>
      </c>
      <c r="M17" s="728"/>
      <c r="N17" s="728"/>
      <c r="O17" s="728"/>
      <c r="P17" s="728"/>
      <c r="Q17" s="728"/>
    </row>
    <row r="18" spans="2:17" ht="14.25" customHeight="1">
      <c r="B18" s="8"/>
      <c r="C18" s="8"/>
      <c r="D18" s="20" t="s">
        <v>178</v>
      </c>
      <c r="E18" s="20" t="s">
        <v>178</v>
      </c>
      <c r="F18" s="20" t="s">
        <v>3831</v>
      </c>
      <c r="G18" s="20" t="s">
        <v>113</v>
      </c>
      <c r="H18" s="20"/>
      <c r="I18" s="7" t="s">
        <v>3832</v>
      </c>
      <c r="J18" s="21" t="s">
        <v>197</v>
      </c>
      <c r="K18" s="21" t="s">
        <v>3834</v>
      </c>
      <c r="L18" s="7" t="s">
        <v>1836</v>
      </c>
      <c r="M18" s="728"/>
      <c r="N18" s="728"/>
      <c r="O18" s="728"/>
      <c r="P18" s="728"/>
      <c r="Q18" s="728"/>
    </row>
    <row r="19" spans="2:17" ht="14.25" customHeight="1">
      <c r="B19" s="8"/>
      <c r="C19" s="8"/>
      <c r="D19" s="20"/>
      <c r="E19" s="20"/>
      <c r="F19" s="20"/>
      <c r="G19" s="20"/>
      <c r="H19" s="20"/>
      <c r="I19" s="7"/>
      <c r="J19" s="21"/>
      <c r="K19" s="21"/>
      <c r="L19" s="7"/>
    </row>
    <row r="20" spans="2:17" s="27" customFormat="1" ht="17.649999999999999">
      <c r="B20"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C098A96-8152-49AD-8A92-66B1B98A1800}">
            <xm:f>Cover!$E$15&lt;&gt;M$6</xm:f>
            <x14:dxf>
              <fill>
                <patternFill>
                  <bgColor theme="0" tint="-0.24994659260841701"/>
                </patternFill>
              </fill>
            </x14:dxf>
          </x14:cfRule>
          <x14:cfRule type="expression" priority="6" id="{47E4A522-DED5-4599-9336-88E872E04FB8}">
            <xm:f>Cover!$E$15=M$6</xm:f>
            <x14:dxf>
              <fill>
                <patternFill>
                  <bgColor theme="7" tint="0.59996337778862885"/>
                </patternFill>
              </fill>
            </x14:dxf>
          </x14:cfRule>
          <xm:sqref>M12:Q13</xm:sqref>
        </x14:conditionalFormatting>
        <x14:conditionalFormatting xmlns:xm="http://schemas.microsoft.com/office/excel/2006/main">
          <x14:cfRule type="expression" priority="1" id="{981D29DA-02E2-4832-99D2-DC0001364BCD}">
            <xm:f>Cover!$E$15&lt;&gt;M$6</xm:f>
            <x14:dxf>
              <fill>
                <patternFill>
                  <bgColor theme="0" tint="-0.24994659260841701"/>
                </patternFill>
              </fill>
            </x14:dxf>
          </x14:cfRule>
          <x14:cfRule type="expression" priority="2" id="{FCCA82AC-1991-4D98-8B34-E5590BD929F9}">
            <xm:f>Cover!$E$15=M$6</xm:f>
            <x14:dxf>
              <fill>
                <patternFill>
                  <bgColor theme="7" tint="0.59996337778862885"/>
                </patternFill>
              </fill>
            </x14:dxf>
          </x14:cfRule>
          <xm:sqref>M17:Q18</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75C08-A3E8-4E70-9136-567A783B1AC9}">
  <sheetPr codeName="Sheet83">
    <tabColor theme="3" tint="0.39997558519241921"/>
    <pageSetUpPr autoPageBreaks="0"/>
  </sheetPr>
  <dimension ref="A1:XFD209"/>
  <sheetViews>
    <sheetView zoomScale="55" zoomScaleNormal="55" workbookViewId="0">
      <pane ySplit="6" topLeftCell="A82" activePane="bottomLeft" state="frozen"/>
      <selection pane="bottomLeft" activeCell="S191" sqref="S191:W193"/>
      <selection activeCell="G59" sqref="G59"/>
    </sheetView>
  </sheetViews>
  <sheetFormatPr defaultColWidth="0" defaultRowHeight="13.5"/>
  <cols>
    <col min="1" max="1" width="14.42578125" style="11" customWidth="1"/>
    <col min="2" max="3" width="1.5703125" style="11" customWidth="1"/>
    <col min="4" max="5" width="24.5703125" style="11" bestFit="1" customWidth="1"/>
    <col min="6" max="6" width="11.42578125" style="11" bestFit="1" customWidth="1"/>
    <col min="7" max="7" width="11.5703125" style="11" bestFit="1" customWidth="1"/>
    <col min="8" max="8" width="5.5703125" style="11" bestFit="1" customWidth="1"/>
    <col min="9" max="10" width="14.5703125" style="11" bestFit="1" customWidth="1"/>
    <col min="11" max="11" width="42.42578125" style="11" bestFit="1" customWidth="1"/>
    <col min="12" max="12" width="17.42578125" style="11" bestFit="1" customWidth="1"/>
    <col min="13" max="13" width="14.5703125" style="11" customWidth="1"/>
    <col min="14" max="15" width="19.5703125" style="11" bestFit="1" customWidth="1"/>
    <col min="16" max="16" width="33.42578125" style="11" bestFit="1" customWidth="1"/>
    <col min="17" max="17" width="6.42578125" style="11" customWidth="1"/>
    <col min="18" max="18" width="6.42578125" style="11" bestFit="1" customWidth="1"/>
    <col min="19" max="23" width="14" style="11" customWidth="1"/>
    <col min="24" max="29" width="1.5703125" style="11" customWidth="1"/>
    <col min="30" max="34" width="14" style="11" hidden="1" customWidth="1"/>
    <col min="35" max="61" width="0" style="11" hidden="1" customWidth="1"/>
    <col min="62" max="16384" width="14" style="11" hidden="1"/>
  </cols>
  <sheetData>
    <row r="1" spans="1:29" s="2" customFormat="1" ht="25.15">
      <c r="A1" s="62" t="s">
        <v>1619</v>
      </c>
      <c r="B1" s="3"/>
      <c r="G1" s="4" t="s">
        <v>1</v>
      </c>
      <c r="H1" s="4"/>
      <c r="I1" s="4"/>
      <c r="J1" s="4"/>
      <c r="K1" s="4"/>
      <c r="L1" s="4"/>
      <c r="M1" s="4"/>
      <c r="P1" s="3"/>
    </row>
    <row r="2" spans="1:29" s="2" customFormat="1" ht="25.15">
      <c r="A2" s="4" t="str">
        <f>Cover!$E$13</f>
        <v>Master</v>
      </c>
      <c r="B2" s="3"/>
    </row>
    <row r="3" spans="1:29" s="2" customFormat="1" ht="25.15">
      <c r="A3" s="4">
        <f>Cover!$E$15</f>
        <v>2026</v>
      </c>
      <c r="B3" s="4"/>
      <c r="C3" s="4"/>
      <c r="D3" s="4"/>
    </row>
    <row r="4" spans="1:29" s="5" customFormat="1" ht="25.5" thickBot="1">
      <c r="A4" s="1305" t="s">
        <v>3835</v>
      </c>
      <c r="B4" s="6"/>
    </row>
    <row r="5" spans="1:29" ht="17.649999999999999">
      <c r="A5" s="7"/>
      <c r="B5" s="8"/>
      <c r="C5" s="8"/>
      <c r="D5" s="9"/>
      <c r="E5" s="9"/>
      <c r="F5" s="9"/>
      <c r="G5" s="10"/>
      <c r="H5" s="10"/>
      <c r="I5" s="10"/>
      <c r="J5" s="10"/>
      <c r="K5" s="10"/>
      <c r="L5" s="10"/>
      <c r="M5" s="10"/>
      <c r="N5" s="10"/>
      <c r="Q5" s="10"/>
      <c r="R5" s="7"/>
      <c r="S5" s="68" t="s">
        <v>1997</v>
      </c>
      <c r="T5" s="66"/>
      <c r="U5" s="66"/>
      <c r="V5" s="66"/>
      <c r="W5" s="67"/>
    </row>
    <row r="6" spans="1:29" s="61" customFormat="1" ht="15">
      <c r="A6" s="21"/>
      <c r="B6" s="57"/>
      <c r="C6" s="57"/>
      <c r="D6" s="36" t="s">
        <v>165</v>
      </c>
      <c r="E6" s="36" t="s">
        <v>166</v>
      </c>
      <c r="F6" s="36" t="s">
        <v>239</v>
      </c>
      <c r="G6" s="36" t="s">
        <v>2996</v>
      </c>
      <c r="H6" s="36" t="s">
        <v>176</v>
      </c>
      <c r="I6" s="37" t="s">
        <v>406</v>
      </c>
      <c r="J6" s="37" t="s">
        <v>407</v>
      </c>
      <c r="K6" s="37" t="s">
        <v>408</v>
      </c>
      <c r="L6" s="37" t="s">
        <v>410</v>
      </c>
      <c r="M6" s="37" t="s">
        <v>411</v>
      </c>
      <c r="N6" s="37" t="s">
        <v>412</v>
      </c>
      <c r="O6" s="37" t="s">
        <v>1788</v>
      </c>
      <c r="P6" s="37" t="s">
        <v>175</v>
      </c>
      <c r="Q6" s="37" t="s">
        <v>1790</v>
      </c>
      <c r="R6" s="99" t="s">
        <v>1719</v>
      </c>
      <c r="S6" s="16">
        <v>2022</v>
      </c>
      <c r="T6" s="17">
        <v>2023</v>
      </c>
      <c r="U6" s="17">
        <v>2024</v>
      </c>
      <c r="V6" s="17">
        <v>2025</v>
      </c>
      <c r="W6" s="18">
        <v>2026</v>
      </c>
    </row>
    <row r="8" spans="1:29" s="27" customFormat="1" ht="22.5">
      <c r="B8" s="801" t="s">
        <v>3836</v>
      </c>
    </row>
    <row r="10" spans="1:29" s="27" customFormat="1" ht="17.649999999999999">
      <c r="B10" s="28" t="s">
        <v>2879</v>
      </c>
      <c r="M10" s="93"/>
    </row>
    <row r="11" spans="1:29" s="12" customFormat="1">
      <c r="G11" s="7"/>
      <c r="H11" s="7"/>
      <c r="I11" s="7"/>
      <c r="J11" s="7"/>
      <c r="K11" s="7"/>
      <c r="L11" s="7"/>
      <c r="M11" s="103"/>
      <c r="N11" s="7"/>
      <c r="O11" s="22"/>
      <c r="P11" s="22"/>
      <c r="Q11" s="22"/>
      <c r="R11" s="15"/>
      <c r="U11" s="13"/>
      <c r="V11" s="14"/>
      <c r="W11" s="15"/>
    </row>
    <row r="12" spans="1:29" s="33" customFormat="1" ht="13.9">
      <c r="A12" s="12"/>
      <c r="B12" s="12"/>
      <c r="C12" s="34" t="s">
        <v>418</v>
      </c>
      <c r="D12" s="34"/>
    </row>
    <row r="13" spans="1:29" s="12" customFormat="1">
      <c r="G13" s="7"/>
      <c r="H13" s="7"/>
      <c r="I13" s="7"/>
      <c r="J13" s="7"/>
      <c r="K13" s="7"/>
      <c r="L13" s="7"/>
      <c r="M13" s="7"/>
      <c r="N13" s="7"/>
      <c r="O13" s="22"/>
      <c r="P13" s="22"/>
      <c r="Q13" s="22"/>
      <c r="R13" s="15"/>
      <c r="U13" s="13"/>
      <c r="V13" s="14"/>
      <c r="W13" s="15"/>
    </row>
    <row r="14" spans="1:29" s="33" customFormat="1" ht="14.25" customHeight="1">
      <c r="A14" s="12"/>
      <c r="B14" s="12"/>
      <c r="C14" s="12"/>
      <c r="D14" s="80" t="s">
        <v>3837</v>
      </c>
      <c r="E14" s="81"/>
      <c r="F14" s="81"/>
      <c r="G14" s="81"/>
      <c r="H14" s="81"/>
      <c r="I14" s="81"/>
      <c r="J14" s="81"/>
      <c r="K14" s="81"/>
      <c r="L14" s="81"/>
      <c r="M14" s="81"/>
      <c r="N14" s="81"/>
      <c r="O14" s="81"/>
      <c r="P14" s="81"/>
      <c r="Q14" s="81"/>
      <c r="R14" s="81"/>
      <c r="S14" s="81"/>
      <c r="T14" s="81"/>
      <c r="U14" s="81"/>
      <c r="V14" s="81"/>
      <c r="W14" s="81"/>
      <c r="X14" s="81"/>
      <c r="Y14" s="81"/>
      <c r="Z14" s="81"/>
      <c r="AA14" s="81"/>
      <c r="AB14" s="81"/>
      <c r="AC14" s="81"/>
    </row>
    <row r="15" spans="1:29" s="12" customFormat="1">
      <c r="G15" s="7"/>
      <c r="H15" s="7"/>
      <c r="I15" s="7"/>
      <c r="J15" s="7"/>
      <c r="K15" s="7"/>
      <c r="L15" s="7"/>
      <c r="M15" s="103"/>
      <c r="N15" s="7"/>
      <c r="O15" s="22"/>
      <c r="P15" s="22"/>
      <c r="Q15" s="22"/>
      <c r="R15" s="15"/>
      <c r="U15" s="13"/>
      <c r="V15" s="14"/>
      <c r="W15" s="15"/>
    </row>
    <row r="16" spans="1:29" ht="15" customHeight="1">
      <c r="D16" s="20" t="s">
        <v>202</v>
      </c>
      <c r="E16" s="20" t="s">
        <v>202</v>
      </c>
      <c r="F16" s="11" t="s">
        <v>183</v>
      </c>
      <c r="G16" s="11" t="s">
        <v>213</v>
      </c>
      <c r="H16" s="20" t="s">
        <v>273</v>
      </c>
      <c r="I16" s="11" t="s">
        <v>3385</v>
      </c>
      <c r="J16" s="98"/>
      <c r="K16" s="98"/>
      <c r="L16" s="112" t="s">
        <v>418</v>
      </c>
      <c r="M16" s="98" t="s">
        <v>419</v>
      </c>
      <c r="N16" s="98" t="s">
        <v>420</v>
      </c>
      <c r="O16" s="21" t="s">
        <v>185</v>
      </c>
      <c r="P16" s="21"/>
      <c r="Q16" s="21" t="s">
        <v>1628</v>
      </c>
      <c r="R16" s="7" t="s">
        <v>186</v>
      </c>
      <c r="S16" s="728"/>
      <c r="T16" s="728"/>
      <c r="U16" s="728"/>
      <c r="V16" s="728"/>
      <c r="W16" s="728"/>
    </row>
    <row r="17" spans="4:16384" ht="13.5" customHeight="1">
      <c r="D17" s="20" t="s">
        <v>202</v>
      </c>
      <c r="E17" s="20" t="s">
        <v>202</v>
      </c>
      <c r="F17" s="11" t="s">
        <v>183</v>
      </c>
      <c r="G17" s="11" t="s">
        <v>213</v>
      </c>
      <c r="H17" s="20" t="s">
        <v>273</v>
      </c>
      <c r="I17" s="11" t="s">
        <v>3385</v>
      </c>
      <c r="J17" s="98"/>
      <c r="K17" s="98"/>
      <c r="L17" s="112" t="s">
        <v>418</v>
      </c>
      <c r="M17" s="98" t="s">
        <v>427</v>
      </c>
      <c r="N17" s="98" t="s">
        <v>428</v>
      </c>
      <c r="O17" s="21" t="s">
        <v>185</v>
      </c>
      <c r="P17" s="21"/>
      <c r="Q17" s="21" t="s">
        <v>1628</v>
      </c>
      <c r="R17" s="7" t="s">
        <v>186</v>
      </c>
      <c r="S17" s="728"/>
      <c r="T17" s="728"/>
      <c r="U17" s="728"/>
      <c r="V17" s="728"/>
      <c r="W17" s="728"/>
    </row>
    <row r="18" spans="4:16384" ht="13.5" customHeight="1">
      <c r="D18" s="20" t="s">
        <v>202</v>
      </c>
      <c r="E18" s="20" t="s">
        <v>202</v>
      </c>
      <c r="F18" s="11" t="s">
        <v>183</v>
      </c>
      <c r="G18" s="11" t="s">
        <v>213</v>
      </c>
      <c r="H18" s="20" t="s">
        <v>273</v>
      </c>
      <c r="I18" s="11" t="s">
        <v>3385</v>
      </c>
      <c r="J18" s="98"/>
      <c r="K18" s="98"/>
      <c r="L18" s="112" t="s">
        <v>418</v>
      </c>
      <c r="M18" s="98" t="s">
        <v>434</v>
      </c>
      <c r="N18" s="98" t="s">
        <v>435</v>
      </c>
      <c r="O18" s="21" t="s">
        <v>185</v>
      </c>
      <c r="P18" s="21"/>
      <c r="Q18" s="21" t="s">
        <v>1628</v>
      </c>
      <c r="R18" s="7" t="s">
        <v>186</v>
      </c>
      <c r="S18" s="728"/>
      <c r="T18" s="728"/>
      <c r="U18" s="728"/>
      <c r="V18" s="728"/>
      <c r="W18" s="728"/>
    </row>
    <row r="19" spans="4:16384" ht="13.5" customHeight="1">
      <c r="D19" s="20" t="s">
        <v>202</v>
      </c>
      <c r="E19" s="20" t="s">
        <v>202</v>
      </c>
      <c r="F19" s="11" t="s">
        <v>183</v>
      </c>
      <c r="G19" s="11" t="s">
        <v>213</v>
      </c>
      <c r="H19" s="20" t="s">
        <v>273</v>
      </c>
      <c r="I19" s="11" t="s">
        <v>3385</v>
      </c>
      <c r="J19" s="98"/>
      <c r="K19" s="98"/>
      <c r="L19" s="112" t="s">
        <v>418</v>
      </c>
      <c r="M19" s="98" t="s">
        <v>440</v>
      </c>
      <c r="N19" s="98" t="s">
        <v>441</v>
      </c>
      <c r="O19" s="21" t="s">
        <v>185</v>
      </c>
      <c r="P19" s="21"/>
      <c r="Q19" s="21" t="s">
        <v>1628</v>
      </c>
      <c r="R19" s="7" t="s">
        <v>186</v>
      </c>
      <c r="S19" s="728"/>
      <c r="T19" s="728"/>
      <c r="U19" s="728"/>
      <c r="V19" s="728"/>
      <c r="W19" s="728"/>
    </row>
    <row r="20" spans="4:16384" ht="13.5" customHeight="1">
      <c r="D20" s="20" t="s">
        <v>202</v>
      </c>
      <c r="E20" s="20" t="s">
        <v>202</v>
      </c>
      <c r="F20" s="11" t="s">
        <v>183</v>
      </c>
      <c r="G20" s="11" t="s">
        <v>213</v>
      </c>
      <c r="H20" s="20" t="s">
        <v>273</v>
      </c>
      <c r="I20" s="11" t="s">
        <v>3385</v>
      </c>
      <c r="J20" s="98"/>
      <c r="K20" s="98"/>
      <c r="L20" s="112" t="s">
        <v>418</v>
      </c>
      <c r="M20" s="98" t="s">
        <v>447</v>
      </c>
      <c r="N20" s="98" t="s">
        <v>448</v>
      </c>
      <c r="O20" s="21" t="s">
        <v>185</v>
      </c>
      <c r="P20" s="21"/>
      <c r="Q20" s="21" t="s">
        <v>1628</v>
      </c>
      <c r="R20" s="7" t="s">
        <v>186</v>
      </c>
      <c r="S20" s="728"/>
      <c r="T20" s="728"/>
      <c r="U20" s="728"/>
      <c r="V20" s="728"/>
      <c r="W20" s="728"/>
    </row>
    <row r="21" spans="4:16384" ht="13.5" customHeight="1">
      <c r="D21" s="20" t="s">
        <v>202</v>
      </c>
      <c r="E21" s="20" t="s">
        <v>202</v>
      </c>
      <c r="F21" s="11" t="s">
        <v>183</v>
      </c>
      <c r="G21" s="11" t="s">
        <v>213</v>
      </c>
      <c r="H21" s="20" t="s">
        <v>273</v>
      </c>
      <c r="I21" s="11" t="s">
        <v>3385</v>
      </c>
      <c r="J21" s="98"/>
      <c r="K21" s="98"/>
      <c r="L21" s="112" t="s">
        <v>418</v>
      </c>
      <c r="M21" s="98" t="s">
        <v>453</v>
      </c>
      <c r="N21" s="98" t="s">
        <v>454</v>
      </c>
      <c r="O21" s="21" t="s">
        <v>185</v>
      </c>
      <c r="P21" s="21"/>
      <c r="Q21" s="21" t="s">
        <v>1628</v>
      </c>
      <c r="R21" s="7" t="s">
        <v>186</v>
      </c>
      <c r="S21" s="728"/>
      <c r="T21" s="728"/>
      <c r="U21" s="728"/>
      <c r="V21" s="728"/>
      <c r="W21" s="728"/>
    </row>
    <row r="22" spans="4:16384" ht="13.5" customHeight="1">
      <c r="D22" s="20" t="s">
        <v>202</v>
      </c>
      <c r="E22" s="20" t="s">
        <v>202</v>
      </c>
      <c r="F22" s="11" t="s">
        <v>183</v>
      </c>
      <c r="G22" s="11" t="s">
        <v>213</v>
      </c>
      <c r="H22" s="20" t="s">
        <v>273</v>
      </c>
      <c r="I22" s="11" t="s">
        <v>3385</v>
      </c>
      <c r="J22" s="98"/>
      <c r="K22" s="98"/>
      <c r="L22" s="112" t="s">
        <v>418</v>
      </c>
      <c r="M22" s="98" t="s">
        <v>457</v>
      </c>
      <c r="N22" s="98" t="s">
        <v>458</v>
      </c>
      <c r="O22" s="21" t="s">
        <v>185</v>
      </c>
      <c r="P22" s="21"/>
      <c r="Q22" s="21" t="s">
        <v>1628</v>
      </c>
      <c r="R22" s="7" t="s">
        <v>186</v>
      </c>
      <c r="S22" s="728"/>
      <c r="T22" s="728"/>
      <c r="U22" s="728"/>
      <c r="V22" s="728"/>
      <c r="W22" s="728"/>
    </row>
    <row r="23" spans="4:16384" ht="13.5" customHeight="1">
      <c r="D23" s="20" t="s">
        <v>202</v>
      </c>
      <c r="E23" s="20" t="s">
        <v>202</v>
      </c>
      <c r="F23" s="11" t="s">
        <v>183</v>
      </c>
      <c r="G23" s="11" t="s">
        <v>213</v>
      </c>
      <c r="H23" s="20" t="s">
        <v>273</v>
      </c>
      <c r="I23" s="11" t="s">
        <v>3385</v>
      </c>
      <c r="J23" s="98"/>
      <c r="K23" s="98"/>
      <c r="L23" s="112" t="s">
        <v>418</v>
      </c>
      <c r="M23" s="98" t="s">
        <v>461</v>
      </c>
      <c r="N23" s="98" t="s">
        <v>462</v>
      </c>
      <c r="O23" s="21" t="s">
        <v>185</v>
      </c>
      <c r="P23" s="21"/>
      <c r="Q23" s="21" t="s">
        <v>1628</v>
      </c>
      <c r="R23" s="7" t="s">
        <v>186</v>
      </c>
      <c r="S23" s="728"/>
      <c r="T23" s="728"/>
      <c r="U23" s="728"/>
      <c r="V23" s="728"/>
      <c r="W23" s="728"/>
    </row>
    <row r="24" spans="4:16384" ht="13.5" customHeight="1"/>
    <row r="25" spans="4:16384" s="33" customFormat="1" ht="14.25" customHeight="1">
      <c r="D25" s="80" t="s">
        <v>467</v>
      </c>
      <c r="E25" s="81"/>
      <c r="F25" s="81"/>
      <c r="G25" s="81"/>
      <c r="H25" s="81"/>
      <c r="I25" s="81"/>
      <c r="J25" s="81"/>
      <c r="K25" s="81"/>
      <c r="L25" s="81"/>
      <c r="M25" s="106"/>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c r="IW25" s="81"/>
      <c r="IX25" s="81"/>
      <c r="IY25" s="81"/>
      <c r="IZ25" s="81"/>
      <c r="JA25" s="81"/>
      <c r="JB25" s="81"/>
      <c r="JC25" s="81"/>
      <c r="JD25" s="81"/>
      <c r="JE25" s="81"/>
      <c r="JF25" s="81"/>
      <c r="JG25" s="81"/>
      <c r="JH25" s="81"/>
      <c r="JI25" s="81"/>
      <c r="JJ25" s="81"/>
      <c r="JK25" s="81"/>
      <c r="JL25" s="81"/>
      <c r="JM25" s="81"/>
      <c r="JN25" s="81"/>
      <c r="JO25" s="81"/>
      <c r="JP25" s="81"/>
      <c r="JQ25" s="81"/>
      <c r="JR25" s="81"/>
      <c r="JS25" s="81"/>
      <c r="JT25" s="81"/>
      <c r="JU25" s="81"/>
      <c r="JV25" s="81"/>
      <c r="JW25" s="81"/>
      <c r="JX25" s="81"/>
      <c r="JY25" s="81"/>
      <c r="JZ25" s="81"/>
      <c r="KA25" s="81"/>
      <c r="KB25" s="81"/>
      <c r="KC25" s="81"/>
      <c r="KD25" s="81"/>
      <c r="KE25" s="81"/>
      <c r="KF25" s="81"/>
      <c r="KG25" s="81"/>
      <c r="KH25" s="81"/>
      <c r="KI25" s="81"/>
      <c r="KJ25" s="81"/>
      <c r="KK25" s="81"/>
      <c r="KL25" s="81"/>
      <c r="KM25" s="81"/>
      <c r="KN25" s="81"/>
      <c r="KO25" s="81"/>
      <c r="KP25" s="81"/>
      <c r="KQ25" s="81"/>
      <c r="KR25" s="81"/>
      <c r="KS25" s="81"/>
      <c r="KT25" s="81"/>
      <c r="KU25" s="81"/>
      <c r="KV25" s="81"/>
      <c r="KW25" s="81"/>
      <c r="KX25" s="81"/>
      <c r="KY25" s="81"/>
      <c r="KZ25" s="81"/>
      <c r="LA25" s="81"/>
      <c r="LB25" s="81"/>
      <c r="LC25" s="81"/>
      <c r="LD25" s="81"/>
      <c r="LE25" s="81"/>
      <c r="LF25" s="81"/>
      <c r="LG25" s="81"/>
      <c r="LH25" s="81"/>
      <c r="LI25" s="81"/>
      <c r="LJ25" s="81"/>
      <c r="LK25" s="81"/>
      <c r="LL25" s="81"/>
      <c r="LM25" s="81"/>
      <c r="LN25" s="81"/>
      <c r="LO25" s="81"/>
      <c r="LP25" s="81"/>
      <c r="LQ25" s="81"/>
      <c r="LR25" s="81"/>
      <c r="LS25" s="81"/>
      <c r="LT25" s="81"/>
      <c r="LU25" s="81"/>
      <c r="LV25" s="81"/>
      <c r="LW25" s="81"/>
      <c r="LX25" s="81"/>
      <c r="LY25" s="81"/>
      <c r="LZ25" s="81"/>
      <c r="MA25" s="81"/>
      <c r="MB25" s="81"/>
      <c r="MC25" s="81"/>
      <c r="MD25" s="81"/>
      <c r="ME25" s="81"/>
      <c r="MF25" s="81"/>
      <c r="MG25" s="81"/>
      <c r="MH25" s="81"/>
      <c r="MI25" s="81"/>
      <c r="MJ25" s="81"/>
      <c r="MK25" s="81"/>
      <c r="ML25" s="81"/>
      <c r="MM25" s="81"/>
      <c r="MN25" s="81"/>
      <c r="MO25" s="81"/>
      <c r="MP25" s="81"/>
      <c r="MQ25" s="81"/>
      <c r="MR25" s="81"/>
      <c r="MS25" s="81"/>
      <c r="MT25" s="81"/>
      <c r="MU25" s="81"/>
      <c r="MV25" s="81"/>
      <c r="MW25" s="81"/>
      <c r="MX25" s="81"/>
      <c r="MY25" s="81"/>
      <c r="MZ25" s="81"/>
      <c r="NA25" s="81"/>
      <c r="NB25" s="81"/>
      <c r="NC25" s="81"/>
      <c r="ND25" s="81"/>
      <c r="NE25" s="81"/>
      <c r="NF25" s="81"/>
      <c r="NG25" s="81"/>
      <c r="NH25" s="81"/>
      <c r="NI25" s="81"/>
      <c r="NJ25" s="81"/>
      <c r="NK25" s="81"/>
      <c r="NL25" s="81"/>
      <c r="NM25" s="81"/>
      <c r="NN25" s="81"/>
      <c r="NO25" s="81"/>
      <c r="NP25" s="81"/>
      <c r="NQ25" s="81"/>
      <c r="NR25" s="81"/>
      <c r="NS25" s="81"/>
      <c r="NT25" s="81"/>
      <c r="NU25" s="81"/>
      <c r="NV25" s="81"/>
      <c r="NW25" s="81"/>
      <c r="NX25" s="81"/>
      <c r="NY25" s="81"/>
      <c r="NZ25" s="81"/>
      <c r="OA25" s="81"/>
      <c r="OB25" s="81"/>
      <c r="OC25" s="81"/>
      <c r="OD25" s="81"/>
      <c r="OE25" s="81"/>
      <c r="OF25" s="81"/>
      <c r="OG25" s="81"/>
      <c r="OH25" s="81"/>
      <c r="OI25" s="81"/>
      <c r="OJ25" s="81"/>
      <c r="OK25" s="81"/>
      <c r="OL25" s="81"/>
      <c r="OM25" s="81"/>
      <c r="ON25" s="81"/>
      <c r="OO25" s="81"/>
      <c r="OP25" s="81"/>
      <c r="OQ25" s="81"/>
      <c r="OR25" s="81"/>
      <c r="OS25" s="81"/>
      <c r="OT25" s="81"/>
      <c r="OU25" s="81"/>
      <c r="OV25" s="81"/>
      <c r="OW25" s="81"/>
      <c r="OX25" s="81"/>
      <c r="OY25" s="81"/>
      <c r="OZ25" s="81"/>
      <c r="PA25" s="81"/>
      <c r="PB25" s="81"/>
      <c r="PC25" s="81"/>
      <c r="PD25" s="81"/>
      <c r="PE25" s="81"/>
      <c r="PF25" s="81"/>
      <c r="PG25" s="81"/>
      <c r="PH25" s="81"/>
      <c r="PI25" s="81"/>
      <c r="PJ25" s="81"/>
      <c r="PK25" s="81"/>
      <c r="PL25" s="81"/>
      <c r="PM25" s="81"/>
      <c r="PN25" s="81"/>
      <c r="PO25" s="81"/>
      <c r="PP25" s="81"/>
      <c r="PQ25" s="81"/>
      <c r="PR25" s="81"/>
      <c r="PS25" s="81"/>
      <c r="PT25" s="81"/>
      <c r="PU25" s="81"/>
      <c r="PV25" s="81"/>
      <c r="PW25" s="81"/>
      <c r="PX25" s="81"/>
      <c r="PY25" s="81"/>
      <c r="PZ25" s="81"/>
      <c r="QA25" s="81"/>
      <c r="QB25" s="81"/>
      <c r="QC25" s="81"/>
      <c r="QD25" s="81"/>
      <c r="QE25" s="81"/>
      <c r="QF25" s="81"/>
      <c r="QG25" s="81"/>
      <c r="QH25" s="81"/>
      <c r="QI25" s="81"/>
      <c r="QJ25" s="81"/>
      <c r="QK25" s="81"/>
      <c r="QL25" s="81"/>
      <c r="QM25" s="81"/>
      <c r="QN25" s="81"/>
      <c r="QO25" s="81"/>
      <c r="QP25" s="81"/>
      <c r="QQ25" s="81"/>
      <c r="QR25" s="81"/>
      <c r="QS25" s="81"/>
      <c r="QT25" s="81"/>
      <c r="QU25" s="81"/>
      <c r="QV25" s="81"/>
      <c r="QW25" s="81"/>
      <c r="QX25" s="81"/>
      <c r="QY25" s="81"/>
      <c r="QZ25" s="81"/>
      <c r="RA25" s="81"/>
      <c r="RB25" s="81"/>
      <c r="RC25" s="81"/>
      <c r="RD25" s="81"/>
      <c r="RE25" s="81"/>
      <c r="RF25" s="81"/>
      <c r="RG25" s="81"/>
      <c r="RH25" s="81"/>
      <c r="RI25" s="81"/>
      <c r="RJ25" s="81"/>
      <c r="RK25" s="81"/>
      <c r="RL25" s="81"/>
      <c r="RM25" s="81"/>
      <c r="RN25" s="81"/>
      <c r="RO25" s="81"/>
      <c r="RP25" s="81"/>
      <c r="RQ25" s="81"/>
      <c r="RR25" s="81"/>
      <c r="RS25" s="81"/>
      <c r="RT25" s="81"/>
      <c r="RU25" s="81"/>
      <c r="RV25" s="81"/>
      <c r="RW25" s="81"/>
      <c r="RX25" s="81"/>
      <c r="RY25" s="81"/>
      <c r="RZ25" s="81"/>
      <c r="SA25" s="81"/>
      <c r="SB25" s="81"/>
      <c r="SC25" s="81"/>
      <c r="SD25" s="81"/>
      <c r="SE25" s="81"/>
      <c r="SF25" s="81"/>
      <c r="SG25" s="81"/>
      <c r="SH25" s="81"/>
      <c r="SI25" s="81"/>
      <c r="SJ25" s="81"/>
      <c r="SK25" s="81"/>
      <c r="SL25" s="81"/>
      <c r="SM25" s="81"/>
      <c r="SN25" s="81"/>
      <c r="SO25" s="81"/>
      <c r="SP25" s="81"/>
      <c r="SQ25" s="81"/>
      <c r="SR25" s="81"/>
      <c r="SS25" s="81"/>
      <c r="ST25" s="81"/>
      <c r="SU25" s="81"/>
      <c r="SV25" s="81"/>
      <c r="SW25" s="81"/>
      <c r="SX25" s="81"/>
      <c r="SY25" s="81"/>
      <c r="SZ25" s="81"/>
      <c r="TA25" s="81"/>
      <c r="TB25" s="81"/>
      <c r="TC25" s="81"/>
      <c r="TD25" s="81"/>
      <c r="TE25" s="81"/>
      <c r="TF25" s="81"/>
      <c r="TG25" s="81"/>
      <c r="TH25" s="81"/>
      <c r="TI25" s="81"/>
      <c r="TJ25" s="81"/>
      <c r="TK25" s="81"/>
      <c r="TL25" s="81"/>
      <c r="TM25" s="81"/>
      <c r="TN25" s="81"/>
      <c r="TO25" s="81"/>
      <c r="TP25" s="81"/>
      <c r="TQ25" s="81"/>
      <c r="TR25" s="81"/>
      <c r="TS25" s="81"/>
      <c r="TT25" s="81"/>
      <c r="TU25" s="81"/>
      <c r="TV25" s="81"/>
      <c r="TW25" s="81"/>
      <c r="TX25" s="81"/>
      <c r="TY25" s="81"/>
      <c r="TZ25" s="81"/>
      <c r="UA25" s="81"/>
      <c r="UB25" s="81"/>
      <c r="UC25" s="81"/>
      <c r="UD25" s="81"/>
      <c r="UE25" s="81"/>
      <c r="UF25" s="81"/>
      <c r="UG25" s="81"/>
      <c r="UH25" s="81"/>
      <c r="UI25" s="81"/>
      <c r="UJ25" s="81"/>
      <c r="UK25" s="81"/>
      <c r="UL25" s="81"/>
      <c r="UM25" s="81"/>
      <c r="UN25" s="81"/>
      <c r="UO25" s="81"/>
      <c r="UP25" s="81"/>
      <c r="UQ25" s="81"/>
      <c r="UR25" s="81"/>
      <c r="US25" s="81"/>
      <c r="UT25" s="81"/>
      <c r="UU25" s="81"/>
      <c r="UV25" s="81"/>
      <c r="UW25" s="81"/>
      <c r="UX25" s="81"/>
      <c r="UY25" s="81"/>
      <c r="UZ25" s="81"/>
      <c r="VA25" s="81"/>
      <c r="VB25" s="81"/>
      <c r="VC25" s="81"/>
      <c r="VD25" s="81"/>
      <c r="VE25" s="81"/>
      <c r="VF25" s="81"/>
      <c r="VG25" s="81"/>
      <c r="VH25" s="81"/>
      <c r="VI25" s="81"/>
      <c r="VJ25" s="81"/>
      <c r="VK25" s="81"/>
      <c r="VL25" s="81"/>
      <c r="VM25" s="81"/>
      <c r="VN25" s="81"/>
      <c r="VO25" s="81"/>
      <c r="VP25" s="81"/>
      <c r="VQ25" s="81"/>
      <c r="VR25" s="81"/>
      <c r="VS25" s="81"/>
      <c r="VT25" s="81"/>
      <c r="VU25" s="81"/>
      <c r="VV25" s="81"/>
      <c r="VW25" s="81"/>
      <c r="VX25" s="81"/>
      <c r="VY25" s="81"/>
      <c r="VZ25" s="81"/>
      <c r="WA25" s="81"/>
      <c r="WB25" s="81"/>
      <c r="WC25" s="81"/>
      <c r="WD25" s="81"/>
      <c r="WE25" s="81"/>
      <c r="WF25" s="81"/>
      <c r="WG25" s="81"/>
      <c r="WH25" s="81"/>
      <c r="WI25" s="81"/>
      <c r="WJ25" s="81"/>
      <c r="WK25" s="81"/>
      <c r="WL25" s="81"/>
      <c r="WM25" s="81"/>
      <c r="WN25" s="81"/>
      <c r="WO25" s="81"/>
      <c r="WP25" s="81"/>
      <c r="WQ25" s="81"/>
      <c r="WR25" s="81"/>
      <c r="WS25" s="81"/>
      <c r="WT25" s="81"/>
      <c r="WU25" s="81"/>
      <c r="WV25" s="81"/>
      <c r="WW25" s="81"/>
      <c r="WX25" s="81"/>
      <c r="WY25" s="81"/>
      <c r="WZ25" s="81"/>
      <c r="XA25" s="81"/>
      <c r="XB25" s="81"/>
      <c r="XC25" s="81"/>
      <c r="XD25" s="81"/>
      <c r="XE25" s="81"/>
      <c r="XF25" s="81"/>
      <c r="XG25" s="81"/>
      <c r="XH25" s="81"/>
      <c r="XI25" s="81"/>
      <c r="XJ25" s="81"/>
      <c r="XK25" s="81"/>
      <c r="XL25" s="81"/>
      <c r="XM25" s="81"/>
      <c r="XN25" s="81"/>
      <c r="XO25" s="81"/>
      <c r="XP25" s="81"/>
      <c r="XQ25" s="81"/>
      <c r="XR25" s="81"/>
      <c r="XS25" s="81"/>
      <c r="XT25" s="81"/>
      <c r="XU25" s="81"/>
      <c r="XV25" s="81"/>
      <c r="XW25" s="81"/>
      <c r="XX25" s="81"/>
      <c r="XY25" s="81"/>
      <c r="XZ25" s="81"/>
      <c r="YA25" s="81"/>
      <c r="YB25" s="81"/>
      <c r="YC25" s="81"/>
      <c r="YD25" s="81"/>
      <c r="YE25" s="81"/>
      <c r="YF25" s="81"/>
      <c r="YG25" s="81"/>
      <c r="YH25" s="81"/>
      <c r="YI25" s="81"/>
      <c r="YJ25" s="81"/>
      <c r="YK25" s="81"/>
      <c r="YL25" s="81"/>
      <c r="YM25" s="81"/>
      <c r="YN25" s="81"/>
      <c r="YO25" s="81"/>
      <c r="YP25" s="81"/>
      <c r="YQ25" s="81"/>
      <c r="YR25" s="81"/>
      <c r="YS25" s="81"/>
      <c r="YT25" s="81"/>
      <c r="YU25" s="81"/>
      <c r="YV25" s="81"/>
      <c r="YW25" s="81"/>
      <c r="YX25" s="81"/>
      <c r="YY25" s="81"/>
      <c r="YZ25" s="81"/>
      <c r="ZA25" s="81"/>
      <c r="ZB25" s="81"/>
      <c r="ZC25" s="81"/>
      <c r="ZD25" s="81"/>
      <c r="ZE25" s="81"/>
      <c r="ZF25" s="81"/>
      <c r="ZG25" s="81"/>
      <c r="ZH25" s="81"/>
      <c r="ZI25" s="81"/>
      <c r="ZJ25" s="81"/>
      <c r="ZK25" s="81"/>
      <c r="ZL25" s="81"/>
      <c r="ZM25" s="81"/>
      <c r="ZN25" s="81"/>
      <c r="ZO25" s="81"/>
      <c r="ZP25" s="81"/>
      <c r="ZQ25" s="81"/>
      <c r="ZR25" s="81"/>
      <c r="ZS25" s="81"/>
      <c r="ZT25" s="81"/>
      <c r="ZU25" s="81"/>
      <c r="ZV25" s="81"/>
      <c r="ZW25" s="81"/>
      <c r="ZX25" s="81"/>
      <c r="ZY25" s="81"/>
      <c r="ZZ25" s="81"/>
      <c r="AAA25" s="81"/>
      <c r="AAB25" s="81"/>
      <c r="AAC25" s="81"/>
      <c r="AAD25" s="81"/>
      <c r="AAE25" s="81"/>
      <c r="AAF25" s="81"/>
      <c r="AAG25" s="81"/>
      <c r="AAH25" s="81"/>
      <c r="AAI25" s="81"/>
      <c r="AAJ25" s="81"/>
      <c r="AAK25" s="81"/>
      <c r="AAL25" s="81"/>
      <c r="AAM25" s="81"/>
      <c r="AAN25" s="81"/>
      <c r="AAO25" s="81"/>
      <c r="AAP25" s="81"/>
      <c r="AAQ25" s="81"/>
      <c r="AAR25" s="81"/>
      <c r="AAS25" s="81"/>
      <c r="AAT25" s="81"/>
      <c r="AAU25" s="81"/>
      <c r="AAV25" s="81"/>
      <c r="AAW25" s="81"/>
      <c r="AAX25" s="81"/>
      <c r="AAY25" s="81"/>
      <c r="AAZ25" s="81"/>
      <c r="ABA25" s="81"/>
      <c r="ABB25" s="81"/>
      <c r="ABC25" s="81"/>
      <c r="ABD25" s="81"/>
      <c r="ABE25" s="81"/>
      <c r="ABF25" s="81"/>
      <c r="ABG25" s="81"/>
      <c r="ABH25" s="81"/>
      <c r="ABI25" s="81"/>
      <c r="ABJ25" s="81"/>
      <c r="ABK25" s="81"/>
      <c r="ABL25" s="81"/>
      <c r="ABM25" s="81"/>
      <c r="ABN25" s="81"/>
      <c r="ABO25" s="81"/>
      <c r="ABP25" s="81"/>
      <c r="ABQ25" s="81"/>
      <c r="ABR25" s="81"/>
      <c r="ABS25" s="81"/>
      <c r="ABT25" s="81"/>
      <c r="ABU25" s="81"/>
      <c r="ABV25" s="81"/>
      <c r="ABW25" s="81"/>
      <c r="ABX25" s="81"/>
      <c r="ABY25" s="81"/>
      <c r="ABZ25" s="81"/>
      <c r="ACA25" s="81"/>
      <c r="ACB25" s="81"/>
      <c r="ACC25" s="81"/>
      <c r="ACD25" s="81"/>
      <c r="ACE25" s="81"/>
      <c r="ACF25" s="81"/>
      <c r="ACG25" s="81"/>
      <c r="ACH25" s="81"/>
      <c r="ACI25" s="81"/>
      <c r="ACJ25" s="81"/>
      <c r="ACK25" s="81"/>
      <c r="ACL25" s="81"/>
      <c r="ACM25" s="81"/>
      <c r="ACN25" s="81"/>
      <c r="ACO25" s="81"/>
      <c r="ACP25" s="81"/>
      <c r="ACQ25" s="81"/>
      <c r="ACR25" s="81"/>
      <c r="ACS25" s="81"/>
      <c r="ACT25" s="81"/>
      <c r="ACU25" s="81"/>
      <c r="ACV25" s="81"/>
      <c r="ACW25" s="81"/>
      <c r="ACX25" s="81"/>
      <c r="ACY25" s="81"/>
      <c r="ACZ25" s="81"/>
      <c r="ADA25" s="81"/>
      <c r="ADB25" s="81"/>
      <c r="ADC25" s="81"/>
      <c r="ADD25" s="81"/>
      <c r="ADE25" s="81"/>
      <c r="ADF25" s="81"/>
      <c r="ADG25" s="81"/>
      <c r="ADH25" s="81"/>
      <c r="ADI25" s="81"/>
      <c r="ADJ25" s="81"/>
      <c r="ADK25" s="81"/>
      <c r="ADL25" s="81"/>
      <c r="ADM25" s="81"/>
      <c r="ADN25" s="81"/>
      <c r="ADO25" s="81"/>
      <c r="ADP25" s="81"/>
      <c r="ADQ25" s="81"/>
      <c r="ADR25" s="81"/>
      <c r="ADS25" s="81"/>
      <c r="ADT25" s="81"/>
      <c r="ADU25" s="81"/>
      <c r="ADV25" s="81"/>
      <c r="ADW25" s="81"/>
      <c r="ADX25" s="81"/>
      <c r="ADY25" s="81"/>
      <c r="ADZ25" s="81"/>
      <c r="AEA25" s="81"/>
      <c r="AEB25" s="81"/>
      <c r="AEC25" s="81"/>
      <c r="AED25" s="81"/>
      <c r="AEE25" s="81"/>
      <c r="AEF25" s="81"/>
      <c r="AEG25" s="81"/>
      <c r="AEH25" s="81"/>
      <c r="AEI25" s="81"/>
      <c r="AEJ25" s="81"/>
      <c r="AEK25" s="81"/>
      <c r="AEL25" s="81"/>
      <c r="AEM25" s="81"/>
      <c r="AEN25" s="81"/>
      <c r="AEO25" s="81"/>
      <c r="AEP25" s="81"/>
      <c r="AEQ25" s="81"/>
      <c r="AER25" s="81"/>
      <c r="AES25" s="81"/>
      <c r="AET25" s="81"/>
      <c r="AEU25" s="81"/>
      <c r="AEV25" s="81"/>
      <c r="AEW25" s="81"/>
      <c r="AEX25" s="81"/>
      <c r="AEY25" s="81"/>
      <c r="AEZ25" s="81"/>
      <c r="AFA25" s="81"/>
      <c r="AFB25" s="81"/>
      <c r="AFC25" s="81"/>
      <c r="AFD25" s="81"/>
      <c r="AFE25" s="81"/>
      <c r="AFF25" s="81"/>
      <c r="AFG25" s="81"/>
      <c r="AFH25" s="81"/>
      <c r="AFI25" s="81"/>
      <c r="AFJ25" s="81"/>
      <c r="AFK25" s="81"/>
      <c r="AFL25" s="81"/>
      <c r="AFM25" s="81"/>
      <c r="AFN25" s="81"/>
      <c r="AFO25" s="81"/>
      <c r="AFP25" s="81"/>
      <c r="AFQ25" s="81"/>
      <c r="AFR25" s="81"/>
      <c r="AFS25" s="81"/>
      <c r="AFT25" s="81"/>
      <c r="AFU25" s="81"/>
      <c r="AFV25" s="81"/>
      <c r="AFW25" s="81"/>
      <c r="AFX25" s="81"/>
      <c r="AFY25" s="81"/>
      <c r="AFZ25" s="81"/>
      <c r="AGA25" s="81"/>
      <c r="AGB25" s="81"/>
      <c r="AGC25" s="81"/>
      <c r="AGD25" s="81"/>
      <c r="AGE25" s="81"/>
      <c r="AGF25" s="81"/>
      <c r="AGG25" s="81"/>
      <c r="AGH25" s="81"/>
      <c r="AGI25" s="81"/>
      <c r="AGJ25" s="81"/>
      <c r="AGK25" s="81"/>
      <c r="AGL25" s="81"/>
      <c r="AGM25" s="81"/>
      <c r="AGN25" s="81"/>
      <c r="AGO25" s="81"/>
      <c r="AGP25" s="81"/>
      <c r="AGQ25" s="81"/>
      <c r="AGR25" s="81"/>
      <c r="AGS25" s="81"/>
      <c r="AGT25" s="81"/>
      <c r="AGU25" s="81"/>
      <c r="AGV25" s="81"/>
      <c r="AGW25" s="81"/>
      <c r="AGX25" s="81"/>
      <c r="AGY25" s="81"/>
      <c r="AGZ25" s="81"/>
      <c r="AHA25" s="81"/>
      <c r="AHB25" s="81"/>
      <c r="AHC25" s="81"/>
      <c r="AHD25" s="81"/>
      <c r="AHE25" s="81"/>
      <c r="AHF25" s="81"/>
      <c r="AHG25" s="81"/>
      <c r="AHH25" s="81"/>
      <c r="AHI25" s="81"/>
      <c r="AHJ25" s="81"/>
      <c r="AHK25" s="81"/>
      <c r="AHL25" s="81"/>
      <c r="AHM25" s="81"/>
      <c r="AHN25" s="81"/>
      <c r="AHO25" s="81"/>
      <c r="AHP25" s="81"/>
      <c r="AHQ25" s="81"/>
      <c r="AHR25" s="81"/>
      <c r="AHS25" s="81"/>
      <c r="AHT25" s="81"/>
      <c r="AHU25" s="81"/>
      <c r="AHV25" s="81"/>
      <c r="AHW25" s="81"/>
      <c r="AHX25" s="81"/>
      <c r="AHY25" s="81"/>
      <c r="AHZ25" s="81"/>
      <c r="AIA25" s="81"/>
      <c r="AIB25" s="81"/>
      <c r="AIC25" s="81"/>
      <c r="AID25" s="81"/>
      <c r="AIE25" s="81"/>
      <c r="AIF25" s="81"/>
      <c r="AIG25" s="81"/>
      <c r="AIH25" s="81"/>
      <c r="AII25" s="81"/>
      <c r="AIJ25" s="81"/>
      <c r="AIK25" s="81"/>
      <c r="AIL25" s="81"/>
      <c r="AIM25" s="81"/>
      <c r="AIN25" s="81"/>
      <c r="AIO25" s="81"/>
      <c r="AIP25" s="81"/>
      <c r="AIQ25" s="81"/>
      <c r="AIR25" s="81"/>
      <c r="AIS25" s="81"/>
      <c r="AIT25" s="81"/>
      <c r="AIU25" s="81"/>
      <c r="AIV25" s="81"/>
      <c r="AIW25" s="81"/>
      <c r="AIX25" s="81"/>
      <c r="AIY25" s="81"/>
      <c r="AIZ25" s="81"/>
      <c r="AJA25" s="81"/>
      <c r="AJB25" s="81"/>
      <c r="AJC25" s="81"/>
      <c r="AJD25" s="81"/>
      <c r="AJE25" s="81"/>
      <c r="AJF25" s="81"/>
      <c r="AJG25" s="81"/>
      <c r="AJH25" s="81"/>
      <c r="AJI25" s="81"/>
      <c r="AJJ25" s="81"/>
      <c r="AJK25" s="81"/>
      <c r="AJL25" s="81"/>
      <c r="AJM25" s="81"/>
      <c r="AJN25" s="81"/>
      <c r="AJO25" s="81"/>
      <c r="AJP25" s="81"/>
      <c r="AJQ25" s="81"/>
      <c r="AJR25" s="81"/>
      <c r="AJS25" s="81"/>
      <c r="AJT25" s="81"/>
      <c r="AJU25" s="81"/>
      <c r="AJV25" s="81"/>
      <c r="AJW25" s="81"/>
      <c r="AJX25" s="81"/>
      <c r="AJY25" s="81"/>
      <c r="AJZ25" s="81"/>
      <c r="AKA25" s="81"/>
      <c r="AKB25" s="81"/>
      <c r="AKC25" s="81"/>
      <c r="AKD25" s="81"/>
      <c r="AKE25" s="81"/>
      <c r="AKF25" s="81"/>
      <c r="AKG25" s="81"/>
      <c r="AKH25" s="81"/>
      <c r="AKI25" s="81"/>
      <c r="AKJ25" s="81"/>
      <c r="AKK25" s="81"/>
      <c r="AKL25" s="81"/>
      <c r="AKM25" s="81"/>
      <c r="AKN25" s="81"/>
      <c r="AKO25" s="81"/>
      <c r="AKP25" s="81"/>
      <c r="AKQ25" s="81"/>
      <c r="AKR25" s="81"/>
      <c r="AKS25" s="81"/>
      <c r="AKT25" s="81"/>
      <c r="AKU25" s="81"/>
      <c r="AKV25" s="81"/>
      <c r="AKW25" s="81"/>
      <c r="AKX25" s="81"/>
      <c r="AKY25" s="81"/>
      <c r="AKZ25" s="81"/>
      <c r="ALA25" s="81"/>
      <c r="ALB25" s="81"/>
      <c r="ALC25" s="81"/>
      <c r="ALD25" s="81"/>
      <c r="ALE25" s="81"/>
      <c r="ALF25" s="81"/>
      <c r="ALG25" s="81"/>
      <c r="ALH25" s="81"/>
      <c r="ALI25" s="81"/>
      <c r="ALJ25" s="81"/>
      <c r="ALK25" s="81"/>
      <c r="ALL25" s="81"/>
      <c r="ALM25" s="81"/>
      <c r="ALN25" s="81"/>
      <c r="ALO25" s="81"/>
      <c r="ALP25" s="81"/>
      <c r="ALQ25" s="81"/>
      <c r="ALR25" s="81"/>
      <c r="ALS25" s="81"/>
      <c r="ALT25" s="81"/>
      <c r="ALU25" s="81"/>
      <c r="ALV25" s="81"/>
      <c r="ALW25" s="81"/>
      <c r="ALX25" s="81"/>
      <c r="ALY25" s="81"/>
      <c r="ALZ25" s="81"/>
      <c r="AMA25" s="81"/>
      <c r="AMB25" s="81"/>
      <c r="AMC25" s="81"/>
      <c r="AMD25" s="81"/>
      <c r="AME25" s="81"/>
      <c r="AMF25" s="81"/>
      <c r="AMG25" s="81"/>
      <c r="AMH25" s="81"/>
      <c r="AMI25" s="81"/>
      <c r="AMJ25" s="81"/>
      <c r="AMK25" s="81"/>
      <c r="AML25" s="81"/>
      <c r="AMM25" s="81"/>
      <c r="AMN25" s="81"/>
      <c r="AMO25" s="81"/>
      <c r="AMP25" s="81"/>
      <c r="AMQ25" s="81"/>
      <c r="AMR25" s="81"/>
      <c r="AMS25" s="81"/>
      <c r="AMT25" s="81"/>
      <c r="AMU25" s="81"/>
      <c r="AMV25" s="81"/>
      <c r="AMW25" s="81"/>
      <c r="AMX25" s="81"/>
      <c r="AMY25" s="81"/>
      <c r="AMZ25" s="81"/>
      <c r="ANA25" s="81"/>
      <c r="ANB25" s="81"/>
      <c r="ANC25" s="81"/>
      <c r="AND25" s="81"/>
      <c r="ANE25" s="81"/>
      <c r="ANF25" s="81"/>
      <c r="ANG25" s="81"/>
      <c r="ANH25" s="81"/>
      <c r="ANI25" s="81"/>
      <c r="ANJ25" s="81"/>
      <c r="ANK25" s="81"/>
      <c r="ANL25" s="81"/>
      <c r="ANM25" s="81"/>
      <c r="ANN25" s="81"/>
      <c r="ANO25" s="81"/>
      <c r="ANP25" s="81"/>
      <c r="ANQ25" s="81"/>
      <c r="ANR25" s="81"/>
      <c r="ANS25" s="81"/>
      <c r="ANT25" s="81"/>
      <c r="ANU25" s="81"/>
      <c r="ANV25" s="81"/>
      <c r="ANW25" s="81"/>
      <c r="ANX25" s="81"/>
      <c r="ANY25" s="81"/>
      <c r="ANZ25" s="81"/>
      <c r="AOA25" s="81"/>
      <c r="AOB25" s="81"/>
      <c r="AOC25" s="81"/>
      <c r="AOD25" s="81"/>
      <c r="AOE25" s="81"/>
      <c r="AOF25" s="81"/>
      <c r="AOG25" s="81"/>
      <c r="AOH25" s="81"/>
      <c r="AOI25" s="81"/>
      <c r="AOJ25" s="81"/>
      <c r="AOK25" s="81"/>
      <c r="AOL25" s="81"/>
      <c r="AOM25" s="81"/>
      <c r="AON25" s="81"/>
      <c r="AOO25" s="81"/>
      <c r="AOP25" s="81"/>
      <c r="AOQ25" s="81"/>
      <c r="AOR25" s="81"/>
      <c r="AOS25" s="81"/>
      <c r="AOT25" s="81"/>
      <c r="AOU25" s="81"/>
      <c r="AOV25" s="81"/>
      <c r="AOW25" s="81"/>
      <c r="AOX25" s="81"/>
      <c r="AOY25" s="81"/>
      <c r="AOZ25" s="81"/>
      <c r="APA25" s="81"/>
      <c r="APB25" s="81"/>
      <c r="APC25" s="81"/>
      <c r="APD25" s="81"/>
      <c r="APE25" s="81"/>
      <c r="APF25" s="81"/>
      <c r="APG25" s="81"/>
      <c r="APH25" s="81"/>
      <c r="API25" s="81"/>
      <c r="APJ25" s="81"/>
      <c r="APK25" s="81"/>
      <c r="APL25" s="81"/>
      <c r="APM25" s="81"/>
      <c r="APN25" s="81"/>
      <c r="APO25" s="81"/>
      <c r="APP25" s="81"/>
      <c r="APQ25" s="81"/>
      <c r="APR25" s="81"/>
      <c r="APS25" s="81"/>
      <c r="APT25" s="81"/>
      <c r="APU25" s="81"/>
      <c r="APV25" s="81"/>
      <c r="APW25" s="81"/>
      <c r="APX25" s="81"/>
      <c r="APY25" s="81"/>
      <c r="APZ25" s="81"/>
      <c r="AQA25" s="81"/>
      <c r="AQB25" s="81"/>
      <c r="AQC25" s="81"/>
      <c r="AQD25" s="81"/>
      <c r="AQE25" s="81"/>
      <c r="AQF25" s="81"/>
      <c r="AQG25" s="81"/>
      <c r="AQH25" s="81"/>
      <c r="AQI25" s="81"/>
      <c r="AQJ25" s="81"/>
      <c r="AQK25" s="81"/>
      <c r="AQL25" s="81"/>
      <c r="AQM25" s="81"/>
      <c r="AQN25" s="81"/>
      <c r="AQO25" s="81"/>
      <c r="AQP25" s="81"/>
      <c r="AQQ25" s="81"/>
      <c r="AQR25" s="81"/>
      <c r="AQS25" s="81"/>
      <c r="AQT25" s="81"/>
      <c r="AQU25" s="81"/>
      <c r="AQV25" s="81"/>
      <c r="AQW25" s="81"/>
      <c r="AQX25" s="81"/>
      <c r="AQY25" s="81"/>
      <c r="AQZ25" s="81"/>
      <c r="ARA25" s="81"/>
      <c r="ARB25" s="81"/>
      <c r="ARC25" s="81"/>
      <c r="ARD25" s="81"/>
      <c r="ARE25" s="81"/>
      <c r="ARF25" s="81"/>
      <c r="ARG25" s="81"/>
      <c r="ARH25" s="81"/>
      <c r="ARI25" s="81"/>
      <c r="ARJ25" s="81"/>
      <c r="ARK25" s="81"/>
      <c r="ARL25" s="81"/>
      <c r="ARM25" s="81"/>
      <c r="ARN25" s="81"/>
      <c r="ARO25" s="81"/>
      <c r="ARP25" s="81"/>
      <c r="ARQ25" s="81"/>
      <c r="ARR25" s="81"/>
      <c r="ARS25" s="81"/>
      <c r="ART25" s="81"/>
      <c r="ARU25" s="81"/>
      <c r="ARV25" s="81"/>
      <c r="ARW25" s="81"/>
      <c r="ARX25" s="81"/>
      <c r="ARY25" s="81"/>
      <c r="ARZ25" s="81"/>
      <c r="ASA25" s="81"/>
      <c r="ASB25" s="81"/>
      <c r="ASC25" s="81"/>
      <c r="ASD25" s="81"/>
      <c r="ASE25" s="81"/>
      <c r="ASF25" s="81"/>
      <c r="ASG25" s="81"/>
      <c r="ASH25" s="81"/>
      <c r="ASI25" s="81"/>
      <c r="ASJ25" s="81"/>
      <c r="ASK25" s="81"/>
      <c r="ASL25" s="81"/>
      <c r="ASM25" s="81"/>
      <c r="ASN25" s="81"/>
      <c r="ASO25" s="81"/>
      <c r="ASP25" s="81"/>
      <c r="ASQ25" s="81"/>
      <c r="ASR25" s="81"/>
      <c r="ASS25" s="81"/>
      <c r="AST25" s="81"/>
      <c r="ASU25" s="81"/>
      <c r="ASV25" s="81"/>
      <c r="ASW25" s="81"/>
      <c r="ASX25" s="81"/>
      <c r="ASY25" s="81"/>
      <c r="ASZ25" s="81"/>
      <c r="ATA25" s="81"/>
      <c r="ATB25" s="81"/>
      <c r="ATC25" s="81"/>
      <c r="ATD25" s="81"/>
      <c r="ATE25" s="81"/>
      <c r="ATF25" s="81"/>
      <c r="ATG25" s="81"/>
      <c r="ATH25" s="81"/>
      <c r="ATI25" s="81"/>
      <c r="ATJ25" s="81"/>
      <c r="ATK25" s="81"/>
      <c r="ATL25" s="81"/>
      <c r="ATM25" s="81"/>
      <c r="ATN25" s="81"/>
      <c r="ATO25" s="81"/>
      <c r="ATP25" s="81"/>
      <c r="ATQ25" s="81"/>
      <c r="ATR25" s="81"/>
      <c r="ATS25" s="81"/>
      <c r="ATT25" s="81"/>
      <c r="ATU25" s="81"/>
      <c r="ATV25" s="81"/>
      <c r="ATW25" s="81"/>
      <c r="ATX25" s="81"/>
      <c r="ATY25" s="81"/>
      <c r="ATZ25" s="81"/>
      <c r="AUA25" s="81"/>
      <c r="AUB25" s="81"/>
      <c r="AUC25" s="81"/>
      <c r="AUD25" s="81"/>
      <c r="AUE25" s="81"/>
      <c r="AUF25" s="81"/>
      <c r="AUG25" s="81"/>
      <c r="AUH25" s="81"/>
      <c r="AUI25" s="81"/>
      <c r="AUJ25" s="81"/>
      <c r="AUK25" s="81"/>
      <c r="AUL25" s="81"/>
      <c r="AUM25" s="81"/>
      <c r="AUN25" s="81"/>
      <c r="AUO25" s="81"/>
      <c r="AUP25" s="81"/>
      <c r="AUQ25" s="81"/>
      <c r="AUR25" s="81"/>
      <c r="AUS25" s="81"/>
      <c r="AUT25" s="81"/>
      <c r="AUU25" s="81"/>
      <c r="AUV25" s="81"/>
      <c r="AUW25" s="81"/>
      <c r="AUX25" s="81"/>
      <c r="AUY25" s="81"/>
      <c r="AUZ25" s="81"/>
      <c r="AVA25" s="81"/>
      <c r="AVB25" s="81"/>
      <c r="AVC25" s="81"/>
      <c r="AVD25" s="81"/>
      <c r="AVE25" s="81"/>
      <c r="AVF25" s="81"/>
      <c r="AVG25" s="81"/>
      <c r="AVH25" s="81"/>
      <c r="AVI25" s="81"/>
      <c r="AVJ25" s="81"/>
      <c r="AVK25" s="81"/>
      <c r="AVL25" s="81"/>
      <c r="AVM25" s="81"/>
      <c r="AVN25" s="81"/>
      <c r="AVO25" s="81"/>
      <c r="AVP25" s="81"/>
      <c r="AVQ25" s="81"/>
      <c r="AVR25" s="81"/>
      <c r="AVS25" s="81"/>
      <c r="AVT25" s="81"/>
      <c r="AVU25" s="81"/>
      <c r="AVV25" s="81"/>
      <c r="AVW25" s="81"/>
      <c r="AVX25" s="81"/>
      <c r="AVY25" s="81"/>
      <c r="AVZ25" s="81"/>
      <c r="AWA25" s="81"/>
      <c r="AWB25" s="81"/>
      <c r="AWC25" s="81"/>
      <c r="AWD25" s="81"/>
      <c r="AWE25" s="81"/>
      <c r="AWF25" s="81"/>
      <c r="AWG25" s="81"/>
      <c r="AWH25" s="81"/>
      <c r="AWI25" s="81"/>
      <c r="AWJ25" s="81"/>
      <c r="AWK25" s="81"/>
      <c r="AWL25" s="81"/>
      <c r="AWM25" s="81"/>
      <c r="AWN25" s="81"/>
      <c r="AWO25" s="81"/>
      <c r="AWP25" s="81"/>
      <c r="AWQ25" s="81"/>
      <c r="AWR25" s="81"/>
      <c r="AWS25" s="81"/>
      <c r="AWT25" s="81"/>
      <c r="AWU25" s="81"/>
      <c r="AWV25" s="81"/>
      <c r="AWW25" s="81"/>
      <c r="AWX25" s="81"/>
      <c r="AWY25" s="81"/>
      <c r="AWZ25" s="81"/>
      <c r="AXA25" s="81"/>
      <c r="AXB25" s="81"/>
      <c r="AXC25" s="81"/>
      <c r="AXD25" s="81"/>
      <c r="AXE25" s="81"/>
      <c r="AXF25" s="81"/>
      <c r="AXG25" s="81"/>
      <c r="AXH25" s="81"/>
      <c r="AXI25" s="81"/>
      <c r="AXJ25" s="81"/>
      <c r="AXK25" s="81"/>
      <c r="AXL25" s="81"/>
      <c r="AXM25" s="81"/>
      <c r="AXN25" s="81"/>
      <c r="AXO25" s="81"/>
      <c r="AXP25" s="81"/>
      <c r="AXQ25" s="81"/>
      <c r="AXR25" s="81"/>
      <c r="AXS25" s="81"/>
      <c r="AXT25" s="81"/>
      <c r="AXU25" s="81"/>
      <c r="AXV25" s="81"/>
      <c r="AXW25" s="81"/>
      <c r="AXX25" s="81"/>
      <c r="AXY25" s="81"/>
      <c r="AXZ25" s="81"/>
      <c r="AYA25" s="81"/>
      <c r="AYB25" s="81"/>
      <c r="AYC25" s="81"/>
      <c r="AYD25" s="81"/>
      <c r="AYE25" s="81"/>
      <c r="AYF25" s="81"/>
      <c r="AYG25" s="81"/>
      <c r="AYH25" s="81"/>
      <c r="AYI25" s="81"/>
      <c r="AYJ25" s="81"/>
      <c r="AYK25" s="81"/>
      <c r="AYL25" s="81"/>
      <c r="AYM25" s="81"/>
      <c r="AYN25" s="81"/>
      <c r="AYO25" s="81"/>
      <c r="AYP25" s="81"/>
      <c r="AYQ25" s="81"/>
      <c r="AYR25" s="81"/>
      <c r="AYS25" s="81"/>
      <c r="AYT25" s="81"/>
      <c r="AYU25" s="81"/>
      <c r="AYV25" s="81"/>
      <c r="AYW25" s="81"/>
      <c r="AYX25" s="81"/>
      <c r="AYY25" s="81"/>
      <c r="AYZ25" s="81"/>
      <c r="AZA25" s="81"/>
      <c r="AZB25" s="81"/>
      <c r="AZC25" s="81"/>
      <c r="AZD25" s="81"/>
      <c r="AZE25" s="81"/>
      <c r="AZF25" s="81"/>
      <c r="AZG25" s="81"/>
      <c r="AZH25" s="81"/>
      <c r="AZI25" s="81"/>
      <c r="AZJ25" s="81"/>
      <c r="AZK25" s="81"/>
      <c r="AZL25" s="81"/>
      <c r="AZM25" s="81"/>
      <c r="AZN25" s="81"/>
      <c r="AZO25" s="81"/>
      <c r="AZP25" s="81"/>
      <c r="AZQ25" s="81"/>
      <c r="AZR25" s="81"/>
      <c r="AZS25" s="81"/>
      <c r="AZT25" s="81"/>
      <c r="AZU25" s="81"/>
      <c r="AZV25" s="81"/>
      <c r="AZW25" s="81"/>
      <c r="AZX25" s="81"/>
      <c r="AZY25" s="81"/>
      <c r="AZZ25" s="81"/>
      <c r="BAA25" s="81"/>
      <c r="BAB25" s="81"/>
      <c r="BAC25" s="81"/>
      <c r="BAD25" s="81"/>
      <c r="BAE25" s="81"/>
      <c r="BAF25" s="81"/>
      <c r="BAG25" s="81"/>
      <c r="BAH25" s="81"/>
      <c r="BAI25" s="81"/>
      <c r="BAJ25" s="81"/>
      <c r="BAK25" s="81"/>
      <c r="BAL25" s="81"/>
      <c r="BAM25" s="81"/>
      <c r="BAN25" s="81"/>
      <c r="BAO25" s="81"/>
      <c r="BAP25" s="81"/>
      <c r="BAQ25" s="81"/>
      <c r="BAR25" s="81"/>
      <c r="BAS25" s="81"/>
      <c r="BAT25" s="81"/>
      <c r="BAU25" s="81"/>
      <c r="BAV25" s="81"/>
      <c r="BAW25" s="81"/>
      <c r="BAX25" s="81"/>
      <c r="BAY25" s="81"/>
      <c r="BAZ25" s="81"/>
      <c r="BBA25" s="81"/>
      <c r="BBB25" s="81"/>
      <c r="BBC25" s="81"/>
      <c r="BBD25" s="81"/>
      <c r="BBE25" s="81"/>
      <c r="BBF25" s="81"/>
      <c r="BBG25" s="81"/>
      <c r="BBH25" s="81"/>
      <c r="BBI25" s="81"/>
      <c r="BBJ25" s="81"/>
      <c r="BBK25" s="81"/>
      <c r="BBL25" s="81"/>
      <c r="BBM25" s="81"/>
      <c r="BBN25" s="81"/>
      <c r="BBO25" s="81"/>
      <c r="BBP25" s="81"/>
      <c r="BBQ25" s="81"/>
      <c r="BBR25" s="81"/>
      <c r="BBS25" s="81"/>
      <c r="BBT25" s="81"/>
      <c r="BBU25" s="81"/>
      <c r="BBV25" s="81"/>
      <c r="BBW25" s="81"/>
      <c r="BBX25" s="81"/>
      <c r="BBY25" s="81"/>
      <c r="BBZ25" s="81"/>
      <c r="BCA25" s="81"/>
      <c r="BCB25" s="81"/>
      <c r="BCC25" s="81"/>
      <c r="BCD25" s="81"/>
      <c r="BCE25" s="81"/>
      <c r="BCF25" s="81"/>
      <c r="BCG25" s="81"/>
      <c r="BCH25" s="81"/>
      <c r="BCI25" s="81"/>
      <c r="BCJ25" s="81"/>
      <c r="BCK25" s="81"/>
      <c r="BCL25" s="81"/>
      <c r="BCM25" s="81"/>
      <c r="BCN25" s="81"/>
      <c r="BCO25" s="81"/>
      <c r="BCP25" s="81"/>
      <c r="BCQ25" s="81"/>
      <c r="BCR25" s="81"/>
      <c r="BCS25" s="81"/>
      <c r="BCT25" s="81"/>
      <c r="BCU25" s="81"/>
      <c r="BCV25" s="81"/>
      <c r="BCW25" s="81"/>
      <c r="BCX25" s="81"/>
      <c r="BCY25" s="81"/>
      <c r="BCZ25" s="81"/>
      <c r="BDA25" s="81"/>
      <c r="BDB25" s="81"/>
      <c r="BDC25" s="81"/>
      <c r="BDD25" s="81"/>
      <c r="BDE25" s="81"/>
      <c r="BDF25" s="81"/>
      <c r="BDG25" s="81"/>
      <c r="BDH25" s="81"/>
      <c r="BDI25" s="81"/>
      <c r="BDJ25" s="81"/>
      <c r="BDK25" s="81"/>
      <c r="BDL25" s="81"/>
      <c r="BDM25" s="81"/>
      <c r="BDN25" s="81"/>
      <c r="BDO25" s="81"/>
      <c r="BDP25" s="81"/>
      <c r="BDQ25" s="81"/>
      <c r="BDR25" s="81"/>
      <c r="BDS25" s="81"/>
      <c r="BDT25" s="81"/>
      <c r="BDU25" s="81"/>
      <c r="BDV25" s="81"/>
      <c r="BDW25" s="81"/>
      <c r="BDX25" s="81"/>
      <c r="BDY25" s="81"/>
      <c r="BDZ25" s="81"/>
      <c r="BEA25" s="81"/>
      <c r="BEB25" s="81"/>
      <c r="BEC25" s="81"/>
      <c r="BED25" s="81"/>
      <c r="BEE25" s="81"/>
      <c r="BEF25" s="81"/>
      <c r="BEG25" s="81"/>
      <c r="BEH25" s="81"/>
      <c r="BEI25" s="81"/>
      <c r="BEJ25" s="81"/>
      <c r="BEK25" s="81"/>
      <c r="BEL25" s="81"/>
      <c r="BEM25" s="81"/>
      <c r="BEN25" s="81"/>
      <c r="BEO25" s="81"/>
      <c r="BEP25" s="81"/>
      <c r="BEQ25" s="81"/>
      <c r="BER25" s="81"/>
      <c r="BES25" s="81"/>
      <c r="BET25" s="81"/>
      <c r="BEU25" s="81"/>
      <c r="BEV25" s="81"/>
      <c r="BEW25" s="81"/>
      <c r="BEX25" s="81"/>
      <c r="BEY25" s="81"/>
      <c r="BEZ25" s="81"/>
      <c r="BFA25" s="81"/>
      <c r="BFB25" s="81"/>
      <c r="BFC25" s="81"/>
      <c r="BFD25" s="81"/>
      <c r="BFE25" s="81"/>
      <c r="BFF25" s="81"/>
      <c r="BFG25" s="81"/>
      <c r="BFH25" s="81"/>
      <c r="BFI25" s="81"/>
      <c r="BFJ25" s="81"/>
      <c r="BFK25" s="81"/>
      <c r="BFL25" s="81"/>
      <c r="BFM25" s="81"/>
      <c r="BFN25" s="81"/>
      <c r="BFO25" s="81"/>
      <c r="BFP25" s="81"/>
      <c r="BFQ25" s="81"/>
      <c r="BFR25" s="81"/>
      <c r="BFS25" s="81"/>
      <c r="BFT25" s="81"/>
      <c r="BFU25" s="81"/>
      <c r="BFV25" s="81"/>
      <c r="BFW25" s="81"/>
      <c r="BFX25" s="81"/>
      <c r="BFY25" s="81"/>
      <c r="BFZ25" s="81"/>
      <c r="BGA25" s="81"/>
      <c r="BGB25" s="81"/>
      <c r="BGC25" s="81"/>
      <c r="BGD25" s="81"/>
      <c r="BGE25" s="81"/>
      <c r="BGF25" s="81"/>
      <c r="BGG25" s="81"/>
      <c r="BGH25" s="81"/>
      <c r="BGI25" s="81"/>
      <c r="BGJ25" s="81"/>
      <c r="BGK25" s="81"/>
      <c r="BGL25" s="81"/>
      <c r="BGM25" s="81"/>
      <c r="BGN25" s="81"/>
      <c r="BGO25" s="81"/>
      <c r="BGP25" s="81"/>
      <c r="BGQ25" s="81"/>
      <c r="BGR25" s="81"/>
      <c r="BGS25" s="81"/>
      <c r="BGT25" s="81"/>
      <c r="BGU25" s="81"/>
      <c r="BGV25" s="81"/>
      <c r="BGW25" s="81"/>
      <c r="BGX25" s="81"/>
      <c r="BGY25" s="81"/>
      <c r="BGZ25" s="81"/>
      <c r="BHA25" s="81"/>
      <c r="BHB25" s="81"/>
      <c r="BHC25" s="81"/>
      <c r="BHD25" s="81"/>
      <c r="BHE25" s="81"/>
      <c r="BHF25" s="81"/>
      <c r="BHG25" s="81"/>
      <c r="BHH25" s="81"/>
      <c r="BHI25" s="81"/>
      <c r="BHJ25" s="81"/>
      <c r="BHK25" s="81"/>
      <c r="BHL25" s="81"/>
      <c r="BHM25" s="81"/>
      <c r="BHN25" s="81"/>
      <c r="BHO25" s="81"/>
      <c r="BHP25" s="81"/>
      <c r="BHQ25" s="81"/>
      <c r="BHR25" s="81"/>
      <c r="BHS25" s="81"/>
      <c r="BHT25" s="81"/>
      <c r="BHU25" s="81"/>
      <c r="BHV25" s="81"/>
      <c r="BHW25" s="81"/>
      <c r="BHX25" s="81"/>
      <c r="BHY25" s="81"/>
      <c r="BHZ25" s="81"/>
      <c r="BIA25" s="81"/>
      <c r="BIB25" s="81"/>
      <c r="BIC25" s="81"/>
      <c r="BID25" s="81"/>
      <c r="BIE25" s="81"/>
      <c r="BIF25" s="81"/>
      <c r="BIG25" s="81"/>
      <c r="BIH25" s="81"/>
      <c r="BII25" s="81"/>
      <c r="BIJ25" s="81"/>
      <c r="BIK25" s="81"/>
      <c r="BIL25" s="81"/>
      <c r="BIM25" s="81"/>
      <c r="BIN25" s="81"/>
      <c r="BIO25" s="81"/>
      <c r="BIP25" s="81"/>
      <c r="BIQ25" s="81"/>
      <c r="BIR25" s="81"/>
      <c r="BIS25" s="81"/>
      <c r="BIT25" s="81"/>
      <c r="BIU25" s="81"/>
      <c r="BIV25" s="81"/>
      <c r="BIW25" s="81"/>
      <c r="BIX25" s="81"/>
      <c r="BIY25" s="81"/>
      <c r="BIZ25" s="81"/>
      <c r="BJA25" s="81"/>
      <c r="BJB25" s="81"/>
      <c r="BJC25" s="81"/>
      <c r="BJD25" s="81"/>
      <c r="BJE25" s="81"/>
      <c r="BJF25" s="81"/>
      <c r="BJG25" s="81"/>
      <c r="BJH25" s="81"/>
      <c r="BJI25" s="81"/>
      <c r="BJJ25" s="81"/>
      <c r="BJK25" s="81"/>
      <c r="BJL25" s="81"/>
      <c r="BJM25" s="81"/>
      <c r="BJN25" s="81"/>
      <c r="BJO25" s="81"/>
      <c r="BJP25" s="81"/>
      <c r="BJQ25" s="81"/>
      <c r="BJR25" s="81"/>
      <c r="BJS25" s="81"/>
      <c r="BJT25" s="81"/>
      <c r="BJU25" s="81"/>
      <c r="BJV25" s="81"/>
      <c r="BJW25" s="81"/>
      <c r="BJX25" s="81"/>
      <c r="BJY25" s="81"/>
      <c r="BJZ25" s="81"/>
      <c r="BKA25" s="81"/>
      <c r="BKB25" s="81"/>
      <c r="BKC25" s="81"/>
      <c r="BKD25" s="81"/>
      <c r="BKE25" s="81"/>
      <c r="BKF25" s="81"/>
      <c r="BKG25" s="81"/>
      <c r="BKH25" s="81"/>
      <c r="BKI25" s="81"/>
      <c r="BKJ25" s="81"/>
      <c r="BKK25" s="81"/>
      <c r="BKL25" s="81"/>
      <c r="BKM25" s="81"/>
      <c r="BKN25" s="81"/>
      <c r="BKO25" s="81"/>
      <c r="BKP25" s="81"/>
      <c r="BKQ25" s="81"/>
      <c r="BKR25" s="81"/>
      <c r="BKS25" s="81"/>
      <c r="BKT25" s="81"/>
      <c r="BKU25" s="81"/>
      <c r="BKV25" s="81"/>
      <c r="BKW25" s="81"/>
      <c r="BKX25" s="81"/>
      <c r="BKY25" s="81"/>
      <c r="BKZ25" s="81"/>
      <c r="BLA25" s="81"/>
      <c r="BLB25" s="81"/>
      <c r="BLC25" s="81"/>
      <c r="BLD25" s="81"/>
      <c r="BLE25" s="81"/>
      <c r="BLF25" s="81"/>
      <c r="BLG25" s="81"/>
      <c r="BLH25" s="81"/>
      <c r="BLI25" s="81"/>
      <c r="BLJ25" s="81"/>
      <c r="BLK25" s="81"/>
      <c r="BLL25" s="81"/>
      <c r="BLM25" s="81"/>
      <c r="BLN25" s="81"/>
      <c r="BLO25" s="81"/>
      <c r="BLP25" s="81"/>
      <c r="BLQ25" s="81"/>
      <c r="BLR25" s="81"/>
      <c r="BLS25" s="81"/>
      <c r="BLT25" s="81"/>
      <c r="BLU25" s="81"/>
      <c r="BLV25" s="81"/>
      <c r="BLW25" s="81"/>
      <c r="BLX25" s="81"/>
      <c r="BLY25" s="81"/>
      <c r="BLZ25" s="81"/>
      <c r="BMA25" s="81"/>
      <c r="BMB25" s="81"/>
      <c r="BMC25" s="81"/>
      <c r="BMD25" s="81"/>
      <c r="BME25" s="81"/>
      <c r="BMF25" s="81"/>
      <c r="BMG25" s="81"/>
      <c r="BMH25" s="81"/>
      <c r="BMI25" s="81"/>
      <c r="BMJ25" s="81"/>
      <c r="BMK25" s="81"/>
      <c r="BML25" s="81"/>
      <c r="BMM25" s="81"/>
      <c r="BMN25" s="81"/>
      <c r="BMO25" s="81"/>
      <c r="BMP25" s="81"/>
      <c r="BMQ25" s="81"/>
      <c r="BMR25" s="81"/>
      <c r="BMS25" s="81"/>
      <c r="BMT25" s="81"/>
      <c r="BMU25" s="81"/>
      <c r="BMV25" s="81"/>
      <c r="BMW25" s="81"/>
      <c r="BMX25" s="81"/>
      <c r="BMY25" s="81"/>
      <c r="BMZ25" s="81"/>
      <c r="BNA25" s="81"/>
      <c r="BNB25" s="81"/>
      <c r="BNC25" s="81"/>
      <c r="BND25" s="81"/>
      <c r="BNE25" s="81"/>
      <c r="BNF25" s="81"/>
      <c r="BNG25" s="81"/>
      <c r="BNH25" s="81"/>
      <c r="BNI25" s="81"/>
      <c r="BNJ25" s="81"/>
      <c r="BNK25" s="81"/>
      <c r="BNL25" s="81"/>
      <c r="BNM25" s="81"/>
      <c r="BNN25" s="81"/>
      <c r="BNO25" s="81"/>
      <c r="BNP25" s="81"/>
      <c r="BNQ25" s="81"/>
      <c r="BNR25" s="81"/>
      <c r="BNS25" s="81"/>
      <c r="BNT25" s="81"/>
      <c r="BNU25" s="81"/>
      <c r="BNV25" s="81"/>
      <c r="BNW25" s="81"/>
      <c r="BNX25" s="81"/>
      <c r="BNY25" s="81"/>
      <c r="BNZ25" s="81"/>
      <c r="BOA25" s="81"/>
      <c r="BOB25" s="81"/>
      <c r="BOC25" s="81"/>
      <c r="BOD25" s="81"/>
      <c r="BOE25" s="81"/>
      <c r="BOF25" s="81"/>
      <c r="BOG25" s="81"/>
      <c r="BOH25" s="81"/>
      <c r="BOI25" s="81"/>
      <c r="BOJ25" s="81"/>
      <c r="BOK25" s="81"/>
      <c r="BOL25" s="81"/>
      <c r="BOM25" s="81"/>
      <c r="BON25" s="81"/>
      <c r="BOO25" s="81"/>
      <c r="BOP25" s="81"/>
      <c r="BOQ25" s="81"/>
      <c r="BOR25" s="81"/>
      <c r="BOS25" s="81"/>
      <c r="BOT25" s="81"/>
      <c r="BOU25" s="81"/>
      <c r="BOV25" s="81"/>
      <c r="BOW25" s="81"/>
      <c r="BOX25" s="81"/>
      <c r="BOY25" s="81"/>
      <c r="BOZ25" s="81"/>
      <c r="BPA25" s="81"/>
      <c r="BPB25" s="81"/>
      <c r="BPC25" s="81"/>
      <c r="BPD25" s="81"/>
      <c r="BPE25" s="81"/>
      <c r="BPF25" s="81"/>
      <c r="BPG25" s="81"/>
      <c r="BPH25" s="81"/>
      <c r="BPI25" s="81"/>
      <c r="BPJ25" s="81"/>
      <c r="BPK25" s="81"/>
      <c r="BPL25" s="81"/>
      <c r="BPM25" s="81"/>
      <c r="BPN25" s="81"/>
      <c r="BPO25" s="81"/>
      <c r="BPP25" s="81"/>
      <c r="BPQ25" s="81"/>
      <c r="BPR25" s="81"/>
      <c r="BPS25" s="81"/>
      <c r="BPT25" s="81"/>
      <c r="BPU25" s="81"/>
      <c r="BPV25" s="81"/>
      <c r="BPW25" s="81"/>
      <c r="BPX25" s="81"/>
      <c r="BPY25" s="81"/>
      <c r="BPZ25" s="81"/>
      <c r="BQA25" s="81"/>
      <c r="BQB25" s="81"/>
      <c r="BQC25" s="81"/>
      <c r="BQD25" s="81"/>
      <c r="BQE25" s="81"/>
      <c r="BQF25" s="81"/>
      <c r="BQG25" s="81"/>
      <c r="BQH25" s="81"/>
      <c r="BQI25" s="81"/>
      <c r="BQJ25" s="81"/>
      <c r="BQK25" s="81"/>
      <c r="BQL25" s="81"/>
      <c r="BQM25" s="81"/>
      <c r="BQN25" s="81"/>
      <c r="BQO25" s="81"/>
      <c r="BQP25" s="81"/>
      <c r="BQQ25" s="81"/>
      <c r="BQR25" s="81"/>
      <c r="BQS25" s="81"/>
      <c r="BQT25" s="81"/>
      <c r="BQU25" s="81"/>
      <c r="BQV25" s="81"/>
      <c r="BQW25" s="81"/>
      <c r="BQX25" s="81"/>
      <c r="BQY25" s="81"/>
      <c r="BQZ25" s="81"/>
      <c r="BRA25" s="81"/>
      <c r="BRB25" s="81"/>
      <c r="BRC25" s="81"/>
      <c r="BRD25" s="81"/>
      <c r="BRE25" s="81"/>
      <c r="BRF25" s="81"/>
      <c r="BRG25" s="81"/>
      <c r="BRH25" s="81"/>
      <c r="BRI25" s="81"/>
      <c r="BRJ25" s="81"/>
      <c r="BRK25" s="81"/>
      <c r="BRL25" s="81"/>
      <c r="BRM25" s="81"/>
      <c r="BRN25" s="81"/>
      <c r="BRO25" s="81"/>
      <c r="BRP25" s="81"/>
      <c r="BRQ25" s="81"/>
      <c r="BRR25" s="81"/>
      <c r="BRS25" s="81"/>
      <c r="BRT25" s="81"/>
      <c r="BRU25" s="81"/>
      <c r="BRV25" s="81"/>
      <c r="BRW25" s="81"/>
      <c r="BRX25" s="81"/>
      <c r="BRY25" s="81"/>
      <c r="BRZ25" s="81"/>
      <c r="BSA25" s="81"/>
      <c r="BSB25" s="81"/>
      <c r="BSC25" s="81"/>
      <c r="BSD25" s="81"/>
      <c r="BSE25" s="81"/>
      <c r="BSF25" s="81"/>
      <c r="BSG25" s="81"/>
      <c r="BSH25" s="81"/>
      <c r="BSI25" s="81"/>
      <c r="BSJ25" s="81"/>
      <c r="BSK25" s="81"/>
      <c r="BSL25" s="81"/>
      <c r="BSM25" s="81"/>
      <c r="BSN25" s="81"/>
      <c r="BSO25" s="81"/>
      <c r="BSP25" s="81"/>
      <c r="BSQ25" s="81"/>
      <c r="BSR25" s="81"/>
      <c r="BSS25" s="81"/>
      <c r="BST25" s="81"/>
      <c r="BSU25" s="81"/>
      <c r="BSV25" s="81"/>
      <c r="BSW25" s="81"/>
      <c r="BSX25" s="81"/>
      <c r="BSY25" s="81"/>
      <c r="BSZ25" s="81"/>
      <c r="BTA25" s="81"/>
      <c r="BTB25" s="81"/>
      <c r="BTC25" s="81"/>
      <c r="BTD25" s="81"/>
      <c r="BTE25" s="81"/>
      <c r="BTF25" s="81"/>
      <c r="BTG25" s="81"/>
      <c r="BTH25" s="81"/>
      <c r="BTI25" s="81"/>
      <c r="BTJ25" s="81"/>
      <c r="BTK25" s="81"/>
      <c r="BTL25" s="81"/>
      <c r="BTM25" s="81"/>
      <c r="BTN25" s="81"/>
      <c r="BTO25" s="81"/>
      <c r="BTP25" s="81"/>
      <c r="BTQ25" s="81"/>
      <c r="BTR25" s="81"/>
      <c r="BTS25" s="81"/>
      <c r="BTT25" s="81"/>
      <c r="BTU25" s="81"/>
      <c r="BTV25" s="81"/>
      <c r="BTW25" s="81"/>
      <c r="BTX25" s="81"/>
      <c r="BTY25" s="81"/>
      <c r="BTZ25" s="81"/>
      <c r="BUA25" s="81"/>
      <c r="BUB25" s="81"/>
      <c r="BUC25" s="81"/>
      <c r="BUD25" s="81"/>
      <c r="BUE25" s="81"/>
      <c r="BUF25" s="81"/>
      <c r="BUG25" s="81"/>
      <c r="BUH25" s="81"/>
      <c r="BUI25" s="81"/>
      <c r="BUJ25" s="81"/>
      <c r="BUK25" s="81"/>
      <c r="BUL25" s="81"/>
      <c r="BUM25" s="81"/>
      <c r="BUN25" s="81"/>
      <c r="BUO25" s="81"/>
      <c r="BUP25" s="81"/>
      <c r="BUQ25" s="81"/>
      <c r="BUR25" s="81"/>
      <c r="BUS25" s="81"/>
      <c r="BUT25" s="81"/>
      <c r="BUU25" s="81"/>
      <c r="BUV25" s="81"/>
      <c r="BUW25" s="81"/>
      <c r="BUX25" s="81"/>
      <c r="BUY25" s="81"/>
      <c r="BUZ25" s="81"/>
      <c r="BVA25" s="81"/>
      <c r="BVB25" s="81"/>
      <c r="BVC25" s="81"/>
      <c r="BVD25" s="81"/>
      <c r="BVE25" s="81"/>
      <c r="BVF25" s="81"/>
      <c r="BVG25" s="81"/>
      <c r="BVH25" s="81"/>
      <c r="BVI25" s="81"/>
      <c r="BVJ25" s="81"/>
      <c r="BVK25" s="81"/>
      <c r="BVL25" s="81"/>
      <c r="BVM25" s="81"/>
      <c r="BVN25" s="81"/>
      <c r="BVO25" s="81"/>
      <c r="BVP25" s="81"/>
      <c r="BVQ25" s="81"/>
      <c r="BVR25" s="81"/>
      <c r="BVS25" s="81"/>
      <c r="BVT25" s="81"/>
      <c r="BVU25" s="81"/>
      <c r="BVV25" s="81"/>
      <c r="BVW25" s="81"/>
      <c r="BVX25" s="81"/>
      <c r="BVY25" s="81"/>
      <c r="BVZ25" s="81"/>
      <c r="BWA25" s="81"/>
      <c r="BWB25" s="81"/>
      <c r="BWC25" s="81"/>
      <c r="BWD25" s="81"/>
      <c r="BWE25" s="81"/>
      <c r="BWF25" s="81"/>
      <c r="BWG25" s="81"/>
      <c r="BWH25" s="81"/>
      <c r="BWI25" s="81"/>
      <c r="BWJ25" s="81"/>
      <c r="BWK25" s="81"/>
      <c r="BWL25" s="81"/>
      <c r="BWM25" s="81"/>
      <c r="BWN25" s="81"/>
      <c r="BWO25" s="81"/>
      <c r="BWP25" s="81"/>
      <c r="BWQ25" s="81"/>
      <c r="BWR25" s="81"/>
      <c r="BWS25" s="81"/>
      <c r="BWT25" s="81"/>
      <c r="BWU25" s="81"/>
      <c r="BWV25" s="81"/>
      <c r="BWW25" s="81"/>
      <c r="BWX25" s="81"/>
      <c r="BWY25" s="81"/>
      <c r="BWZ25" s="81"/>
      <c r="BXA25" s="81"/>
      <c r="BXB25" s="81"/>
      <c r="BXC25" s="81"/>
      <c r="BXD25" s="81"/>
      <c r="BXE25" s="81"/>
      <c r="BXF25" s="81"/>
      <c r="BXG25" s="81"/>
      <c r="BXH25" s="81"/>
      <c r="BXI25" s="81"/>
      <c r="BXJ25" s="81"/>
      <c r="BXK25" s="81"/>
      <c r="BXL25" s="81"/>
      <c r="BXM25" s="81"/>
      <c r="BXN25" s="81"/>
      <c r="BXO25" s="81"/>
      <c r="BXP25" s="81"/>
      <c r="BXQ25" s="81"/>
      <c r="BXR25" s="81"/>
      <c r="BXS25" s="81"/>
      <c r="BXT25" s="81"/>
      <c r="BXU25" s="81"/>
      <c r="BXV25" s="81"/>
      <c r="BXW25" s="81"/>
      <c r="BXX25" s="81"/>
      <c r="BXY25" s="81"/>
      <c r="BXZ25" s="81"/>
      <c r="BYA25" s="81"/>
      <c r="BYB25" s="81"/>
      <c r="BYC25" s="81"/>
      <c r="BYD25" s="81"/>
      <c r="BYE25" s="81"/>
      <c r="BYF25" s="81"/>
      <c r="BYG25" s="81"/>
      <c r="BYH25" s="81"/>
      <c r="BYI25" s="81"/>
      <c r="BYJ25" s="81"/>
      <c r="BYK25" s="81"/>
      <c r="BYL25" s="81"/>
      <c r="BYM25" s="81"/>
      <c r="BYN25" s="81"/>
      <c r="BYO25" s="81"/>
      <c r="BYP25" s="81"/>
      <c r="BYQ25" s="81"/>
      <c r="BYR25" s="81"/>
      <c r="BYS25" s="81"/>
      <c r="BYT25" s="81"/>
      <c r="BYU25" s="81"/>
      <c r="BYV25" s="81"/>
      <c r="BYW25" s="81"/>
      <c r="BYX25" s="81"/>
      <c r="BYY25" s="81"/>
      <c r="BYZ25" s="81"/>
      <c r="BZA25" s="81"/>
      <c r="BZB25" s="81"/>
      <c r="BZC25" s="81"/>
      <c r="BZD25" s="81"/>
      <c r="BZE25" s="81"/>
      <c r="BZF25" s="81"/>
      <c r="BZG25" s="81"/>
      <c r="BZH25" s="81"/>
      <c r="BZI25" s="81"/>
      <c r="BZJ25" s="81"/>
      <c r="BZK25" s="81"/>
      <c r="BZL25" s="81"/>
      <c r="BZM25" s="81"/>
      <c r="BZN25" s="81"/>
      <c r="BZO25" s="81"/>
      <c r="BZP25" s="81"/>
      <c r="BZQ25" s="81"/>
      <c r="BZR25" s="81"/>
      <c r="BZS25" s="81"/>
      <c r="BZT25" s="81"/>
      <c r="BZU25" s="81"/>
      <c r="BZV25" s="81"/>
      <c r="BZW25" s="81"/>
      <c r="BZX25" s="81"/>
      <c r="BZY25" s="81"/>
      <c r="BZZ25" s="81"/>
      <c r="CAA25" s="81"/>
      <c r="CAB25" s="81"/>
      <c r="CAC25" s="81"/>
      <c r="CAD25" s="81"/>
      <c r="CAE25" s="81"/>
      <c r="CAF25" s="81"/>
      <c r="CAG25" s="81"/>
      <c r="CAH25" s="81"/>
      <c r="CAI25" s="81"/>
      <c r="CAJ25" s="81"/>
      <c r="CAK25" s="81"/>
      <c r="CAL25" s="81"/>
      <c r="CAM25" s="81"/>
      <c r="CAN25" s="81"/>
      <c r="CAO25" s="81"/>
      <c r="CAP25" s="81"/>
      <c r="CAQ25" s="81"/>
      <c r="CAR25" s="81"/>
      <c r="CAS25" s="81"/>
      <c r="CAT25" s="81"/>
      <c r="CAU25" s="81"/>
      <c r="CAV25" s="81"/>
      <c r="CAW25" s="81"/>
      <c r="CAX25" s="81"/>
      <c r="CAY25" s="81"/>
      <c r="CAZ25" s="81"/>
      <c r="CBA25" s="81"/>
      <c r="CBB25" s="81"/>
      <c r="CBC25" s="81"/>
      <c r="CBD25" s="81"/>
      <c r="CBE25" s="81"/>
      <c r="CBF25" s="81"/>
      <c r="CBG25" s="81"/>
      <c r="CBH25" s="81"/>
      <c r="CBI25" s="81"/>
      <c r="CBJ25" s="81"/>
      <c r="CBK25" s="81"/>
      <c r="CBL25" s="81"/>
      <c r="CBM25" s="81"/>
      <c r="CBN25" s="81"/>
      <c r="CBO25" s="81"/>
      <c r="CBP25" s="81"/>
      <c r="CBQ25" s="81"/>
      <c r="CBR25" s="81"/>
      <c r="CBS25" s="81"/>
      <c r="CBT25" s="81"/>
      <c r="CBU25" s="81"/>
      <c r="CBV25" s="81"/>
      <c r="CBW25" s="81"/>
      <c r="CBX25" s="81"/>
      <c r="CBY25" s="81"/>
      <c r="CBZ25" s="81"/>
      <c r="CCA25" s="81"/>
      <c r="CCB25" s="81"/>
      <c r="CCC25" s="81"/>
      <c r="CCD25" s="81"/>
      <c r="CCE25" s="81"/>
      <c r="CCF25" s="81"/>
      <c r="CCG25" s="81"/>
      <c r="CCH25" s="81"/>
      <c r="CCI25" s="81"/>
      <c r="CCJ25" s="81"/>
      <c r="CCK25" s="81"/>
      <c r="CCL25" s="81"/>
      <c r="CCM25" s="81"/>
      <c r="CCN25" s="81"/>
      <c r="CCO25" s="81"/>
      <c r="CCP25" s="81"/>
      <c r="CCQ25" s="81"/>
      <c r="CCR25" s="81"/>
      <c r="CCS25" s="81"/>
      <c r="CCT25" s="81"/>
      <c r="CCU25" s="81"/>
      <c r="CCV25" s="81"/>
      <c r="CCW25" s="81"/>
      <c r="CCX25" s="81"/>
      <c r="CCY25" s="81"/>
      <c r="CCZ25" s="81"/>
      <c r="CDA25" s="81"/>
      <c r="CDB25" s="81"/>
      <c r="CDC25" s="81"/>
      <c r="CDD25" s="81"/>
      <c r="CDE25" s="81"/>
      <c r="CDF25" s="81"/>
      <c r="CDG25" s="81"/>
      <c r="CDH25" s="81"/>
      <c r="CDI25" s="81"/>
      <c r="CDJ25" s="81"/>
      <c r="CDK25" s="81"/>
      <c r="CDL25" s="81"/>
      <c r="CDM25" s="81"/>
      <c r="CDN25" s="81"/>
      <c r="CDO25" s="81"/>
      <c r="CDP25" s="81"/>
      <c r="CDQ25" s="81"/>
      <c r="CDR25" s="81"/>
      <c r="CDS25" s="81"/>
      <c r="CDT25" s="81"/>
      <c r="CDU25" s="81"/>
      <c r="CDV25" s="81"/>
      <c r="CDW25" s="81"/>
      <c r="CDX25" s="81"/>
      <c r="CDY25" s="81"/>
      <c r="CDZ25" s="81"/>
      <c r="CEA25" s="81"/>
      <c r="CEB25" s="81"/>
      <c r="CEC25" s="81"/>
      <c r="CED25" s="81"/>
      <c r="CEE25" s="81"/>
      <c r="CEF25" s="81"/>
      <c r="CEG25" s="81"/>
      <c r="CEH25" s="81"/>
      <c r="CEI25" s="81"/>
      <c r="CEJ25" s="81"/>
      <c r="CEK25" s="81"/>
      <c r="CEL25" s="81"/>
      <c r="CEM25" s="81"/>
      <c r="CEN25" s="81"/>
      <c r="CEO25" s="81"/>
      <c r="CEP25" s="81"/>
      <c r="CEQ25" s="81"/>
      <c r="CER25" s="81"/>
      <c r="CES25" s="81"/>
      <c r="CET25" s="81"/>
      <c r="CEU25" s="81"/>
      <c r="CEV25" s="81"/>
      <c r="CEW25" s="81"/>
      <c r="CEX25" s="81"/>
      <c r="CEY25" s="81"/>
      <c r="CEZ25" s="81"/>
      <c r="CFA25" s="81"/>
      <c r="CFB25" s="81"/>
      <c r="CFC25" s="81"/>
      <c r="CFD25" s="81"/>
      <c r="CFE25" s="81"/>
      <c r="CFF25" s="81"/>
      <c r="CFG25" s="81"/>
      <c r="CFH25" s="81"/>
      <c r="CFI25" s="81"/>
      <c r="CFJ25" s="81"/>
      <c r="CFK25" s="81"/>
      <c r="CFL25" s="81"/>
      <c r="CFM25" s="81"/>
      <c r="CFN25" s="81"/>
      <c r="CFO25" s="81"/>
      <c r="CFP25" s="81"/>
      <c r="CFQ25" s="81"/>
      <c r="CFR25" s="81"/>
      <c r="CFS25" s="81"/>
      <c r="CFT25" s="81"/>
      <c r="CFU25" s="81"/>
      <c r="CFV25" s="81"/>
      <c r="CFW25" s="81"/>
      <c r="CFX25" s="81"/>
      <c r="CFY25" s="81"/>
      <c r="CFZ25" s="81"/>
      <c r="CGA25" s="81"/>
      <c r="CGB25" s="81"/>
      <c r="CGC25" s="81"/>
      <c r="CGD25" s="81"/>
      <c r="CGE25" s="81"/>
      <c r="CGF25" s="81"/>
      <c r="CGG25" s="81"/>
      <c r="CGH25" s="81"/>
      <c r="CGI25" s="81"/>
      <c r="CGJ25" s="81"/>
      <c r="CGK25" s="81"/>
      <c r="CGL25" s="81"/>
      <c r="CGM25" s="81"/>
      <c r="CGN25" s="81"/>
      <c r="CGO25" s="81"/>
      <c r="CGP25" s="81"/>
      <c r="CGQ25" s="81"/>
      <c r="CGR25" s="81"/>
      <c r="CGS25" s="81"/>
      <c r="CGT25" s="81"/>
      <c r="CGU25" s="81"/>
      <c r="CGV25" s="81"/>
      <c r="CGW25" s="81"/>
      <c r="CGX25" s="81"/>
      <c r="CGY25" s="81"/>
      <c r="CGZ25" s="81"/>
      <c r="CHA25" s="81"/>
      <c r="CHB25" s="81"/>
      <c r="CHC25" s="81"/>
      <c r="CHD25" s="81"/>
      <c r="CHE25" s="81"/>
      <c r="CHF25" s="81"/>
      <c r="CHG25" s="81"/>
      <c r="CHH25" s="81"/>
      <c r="CHI25" s="81"/>
      <c r="CHJ25" s="81"/>
      <c r="CHK25" s="81"/>
      <c r="CHL25" s="81"/>
      <c r="CHM25" s="81"/>
      <c r="CHN25" s="81"/>
      <c r="CHO25" s="81"/>
      <c r="CHP25" s="81"/>
      <c r="CHQ25" s="81"/>
      <c r="CHR25" s="81"/>
      <c r="CHS25" s="81"/>
      <c r="CHT25" s="81"/>
      <c r="CHU25" s="81"/>
      <c r="CHV25" s="81"/>
      <c r="CHW25" s="81"/>
      <c r="CHX25" s="81"/>
      <c r="CHY25" s="81"/>
      <c r="CHZ25" s="81"/>
      <c r="CIA25" s="81"/>
      <c r="CIB25" s="81"/>
      <c r="CIC25" s="81"/>
      <c r="CID25" s="81"/>
      <c r="CIE25" s="81"/>
      <c r="CIF25" s="81"/>
      <c r="CIG25" s="81"/>
      <c r="CIH25" s="81"/>
      <c r="CII25" s="81"/>
      <c r="CIJ25" s="81"/>
      <c r="CIK25" s="81"/>
      <c r="CIL25" s="81"/>
      <c r="CIM25" s="81"/>
      <c r="CIN25" s="81"/>
      <c r="CIO25" s="81"/>
      <c r="CIP25" s="81"/>
      <c r="CIQ25" s="81"/>
      <c r="CIR25" s="81"/>
      <c r="CIS25" s="81"/>
      <c r="CIT25" s="81"/>
      <c r="CIU25" s="81"/>
      <c r="CIV25" s="81"/>
      <c r="CIW25" s="81"/>
      <c r="CIX25" s="81"/>
      <c r="CIY25" s="81"/>
      <c r="CIZ25" s="81"/>
      <c r="CJA25" s="81"/>
      <c r="CJB25" s="81"/>
      <c r="CJC25" s="81"/>
      <c r="CJD25" s="81"/>
      <c r="CJE25" s="81"/>
      <c r="CJF25" s="81"/>
      <c r="CJG25" s="81"/>
      <c r="CJH25" s="81"/>
      <c r="CJI25" s="81"/>
      <c r="CJJ25" s="81"/>
      <c r="CJK25" s="81"/>
      <c r="CJL25" s="81"/>
      <c r="CJM25" s="81"/>
      <c r="CJN25" s="81"/>
      <c r="CJO25" s="81"/>
      <c r="CJP25" s="81"/>
      <c r="CJQ25" s="81"/>
      <c r="CJR25" s="81"/>
      <c r="CJS25" s="81"/>
      <c r="CJT25" s="81"/>
      <c r="CJU25" s="81"/>
      <c r="CJV25" s="81"/>
      <c r="CJW25" s="81"/>
      <c r="CJX25" s="81"/>
      <c r="CJY25" s="81"/>
      <c r="CJZ25" s="81"/>
      <c r="CKA25" s="81"/>
      <c r="CKB25" s="81"/>
      <c r="CKC25" s="81"/>
      <c r="CKD25" s="81"/>
      <c r="CKE25" s="81"/>
      <c r="CKF25" s="81"/>
      <c r="CKG25" s="81"/>
      <c r="CKH25" s="81"/>
      <c r="CKI25" s="81"/>
      <c r="CKJ25" s="81"/>
      <c r="CKK25" s="81"/>
      <c r="CKL25" s="81"/>
      <c r="CKM25" s="81"/>
      <c r="CKN25" s="81"/>
      <c r="CKO25" s="81"/>
      <c r="CKP25" s="81"/>
      <c r="CKQ25" s="81"/>
      <c r="CKR25" s="81"/>
      <c r="CKS25" s="81"/>
      <c r="CKT25" s="81"/>
      <c r="CKU25" s="81"/>
      <c r="CKV25" s="81"/>
      <c r="CKW25" s="81"/>
      <c r="CKX25" s="81"/>
      <c r="CKY25" s="81"/>
      <c r="CKZ25" s="81"/>
      <c r="CLA25" s="81"/>
      <c r="CLB25" s="81"/>
      <c r="CLC25" s="81"/>
      <c r="CLD25" s="81"/>
      <c r="CLE25" s="81"/>
      <c r="CLF25" s="81"/>
      <c r="CLG25" s="81"/>
      <c r="CLH25" s="81"/>
      <c r="CLI25" s="81"/>
      <c r="CLJ25" s="81"/>
      <c r="CLK25" s="81"/>
      <c r="CLL25" s="81"/>
      <c r="CLM25" s="81"/>
      <c r="CLN25" s="81"/>
      <c r="CLO25" s="81"/>
      <c r="CLP25" s="81"/>
      <c r="CLQ25" s="81"/>
      <c r="CLR25" s="81"/>
      <c r="CLS25" s="81"/>
      <c r="CLT25" s="81"/>
      <c r="CLU25" s="81"/>
      <c r="CLV25" s="81"/>
      <c r="CLW25" s="81"/>
      <c r="CLX25" s="81"/>
      <c r="CLY25" s="81"/>
      <c r="CLZ25" s="81"/>
      <c r="CMA25" s="81"/>
      <c r="CMB25" s="81"/>
      <c r="CMC25" s="81"/>
      <c r="CMD25" s="81"/>
      <c r="CME25" s="81"/>
      <c r="CMF25" s="81"/>
      <c r="CMG25" s="81"/>
      <c r="CMH25" s="81"/>
      <c r="CMI25" s="81"/>
      <c r="CMJ25" s="81"/>
      <c r="CMK25" s="81"/>
      <c r="CML25" s="81"/>
      <c r="CMM25" s="81"/>
      <c r="CMN25" s="81"/>
      <c r="CMO25" s="81"/>
      <c r="CMP25" s="81"/>
      <c r="CMQ25" s="81"/>
      <c r="CMR25" s="81"/>
      <c r="CMS25" s="81"/>
      <c r="CMT25" s="81"/>
      <c r="CMU25" s="81"/>
      <c r="CMV25" s="81"/>
      <c r="CMW25" s="81"/>
      <c r="CMX25" s="81"/>
      <c r="CMY25" s="81"/>
      <c r="CMZ25" s="81"/>
      <c r="CNA25" s="81"/>
      <c r="CNB25" s="81"/>
      <c r="CNC25" s="81"/>
      <c r="CND25" s="81"/>
      <c r="CNE25" s="81"/>
      <c r="CNF25" s="81"/>
      <c r="CNG25" s="81"/>
      <c r="CNH25" s="81"/>
      <c r="CNI25" s="81"/>
      <c r="CNJ25" s="81"/>
      <c r="CNK25" s="81"/>
      <c r="CNL25" s="81"/>
      <c r="CNM25" s="81"/>
      <c r="CNN25" s="81"/>
      <c r="CNO25" s="81"/>
      <c r="CNP25" s="81"/>
      <c r="CNQ25" s="81"/>
      <c r="CNR25" s="81"/>
      <c r="CNS25" s="81"/>
      <c r="CNT25" s="81"/>
      <c r="CNU25" s="81"/>
      <c r="CNV25" s="81"/>
      <c r="CNW25" s="81"/>
      <c r="CNX25" s="81"/>
      <c r="CNY25" s="81"/>
      <c r="CNZ25" s="81"/>
      <c r="COA25" s="81"/>
      <c r="COB25" s="81"/>
      <c r="COC25" s="81"/>
      <c r="COD25" s="81"/>
      <c r="COE25" s="81"/>
      <c r="COF25" s="81"/>
      <c r="COG25" s="81"/>
      <c r="COH25" s="81"/>
      <c r="COI25" s="81"/>
      <c r="COJ25" s="81"/>
      <c r="COK25" s="81"/>
      <c r="COL25" s="81"/>
      <c r="COM25" s="81"/>
      <c r="CON25" s="81"/>
      <c r="COO25" s="81"/>
      <c r="COP25" s="81"/>
      <c r="COQ25" s="81"/>
      <c r="COR25" s="81"/>
      <c r="COS25" s="81"/>
      <c r="COT25" s="81"/>
      <c r="COU25" s="81"/>
      <c r="COV25" s="81"/>
      <c r="COW25" s="81"/>
      <c r="COX25" s="81"/>
      <c r="COY25" s="81"/>
      <c r="COZ25" s="81"/>
      <c r="CPA25" s="81"/>
      <c r="CPB25" s="81"/>
      <c r="CPC25" s="81"/>
      <c r="CPD25" s="81"/>
      <c r="CPE25" s="81"/>
      <c r="CPF25" s="81"/>
      <c r="CPG25" s="81"/>
      <c r="CPH25" s="81"/>
      <c r="CPI25" s="81"/>
      <c r="CPJ25" s="81"/>
      <c r="CPK25" s="81"/>
      <c r="CPL25" s="81"/>
      <c r="CPM25" s="81"/>
      <c r="CPN25" s="81"/>
      <c r="CPO25" s="81"/>
      <c r="CPP25" s="81"/>
      <c r="CPQ25" s="81"/>
      <c r="CPR25" s="81"/>
      <c r="CPS25" s="81"/>
      <c r="CPT25" s="81"/>
      <c r="CPU25" s="81"/>
      <c r="CPV25" s="81"/>
      <c r="CPW25" s="81"/>
      <c r="CPX25" s="81"/>
      <c r="CPY25" s="81"/>
      <c r="CPZ25" s="81"/>
      <c r="CQA25" s="81"/>
      <c r="CQB25" s="81"/>
      <c r="CQC25" s="81"/>
      <c r="CQD25" s="81"/>
      <c r="CQE25" s="81"/>
      <c r="CQF25" s="81"/>
      <c r="CQG25" s="81"/>
      <c r="CQH25" s="81"/>
      <c r="CQI25" s="81"/>
      <c r="CQJ25" s="81"/>
      <c r="CQK25" s="81"/>
      <c r="CQL25" s="81"/>
      <c r="CQM25" s="81"/>
      <c r="CQN25" s="81"/>
      <c r="CQO25" s="81"/>
      <c r="CQP25" s="81"/>
      <c r="CQQ25" s="81"/>
      <c r="CQR25" s="81"/>
      <c r="CQS25" s="81"/>
      <c r="CQT25" s="81"/>
      <c r="CQU25" s="81"/>
      <c r="CQV25" s="81"/>
      <c r="CQW25" s="81"/>
      <c r="CQX25" s="81"/>
      <c r="CQY25" s="81"/>
      <c r="CQZ25" s="81"/>
      <c r="CRA25" s="81"/>
      <c r="CRB25" s="81"/>
      <c r="CRC25" s="81"/>
      <c r="CRD25" s="81"/>
      <c r="CRE25" s="81"/>
      <c r="CRF25" s="81"/>
      <c r="CRG25" s="81"/>
      <c r="CRH25" s="81"/>
      <c r="CRI25" s="81"/>
      <c r="CRJ25" s="81"/>
      <c r="CRK25" s="81"/>
      <c r="CRL25" s="81"/>
      <c r="CRM25" s="81"/>
      <c r="CRN25" s="81"/>
      <c r="CRO25" s="81"/>
      <c r="CRP25" s="81"/>
      <c r="CRQ25" s="81"/>
      <c r="CRR25" s="81"/>
      <c r="CRS25" s="81"/>
      <c r="CRT25" s="81"/>
      <c r="CRU25" s="81"/>
      <c r="CRV25" s="81"/>
      <c r="CRW25" s="81"/>
      <c r="CRX25" s="81"/>
      <c r="CRY25" s="81"/>
      <c r="CRZ25" s="81"/>
      <c r="CSA25" s="81"/>
      <c r="CSB25" s="81"/>
      <c r="CSC25" s="81"/>
      <c r="CSD25" s="81"/>
      <c r="CSE25" s="81"/>
      <c r="CSF25" s="81"/>
      <c r="CSG25" s="81"/>
      <c r="CSH25" s="81"/>
      <c r="CSI25" s="81"/>
      <c r="CSJ25" s="81"/>
      <c r="CSK25" s="81"/>
      <c r="CSL25" s="81"/>
      <c r="CSM25" s="81"/>
      <c r="CSN25" s="81"/>
      <c r="CSO25" s="81"/>
      <c r="CSP25" s="81"/>
      <c r="CSQ25" s="81"/>
      <c r="CSR25" s="81"/>
      <c r="CSS25" s="81"/>
      <c r="CST25" s="81"/>
      <c r="CSU25" s="81"/>
      <c r="CSV25" s="81"/>
      <c r="CSW25" s="81"/>
      <c r="CSX25" s="81"/>
      <c r="CSY25" s="81"/>
      <c r="CSZ25" s="81"/>
      <c r="CTA25" s="81"/>
      <c r="CTB25" s="81"/>
      <c r="CTC25" s="81"/>
      <c r="CTD25" s="81"/>
      <c r="CTE25" s="81"/>
      <c r="CTF25" s="81"/>
      <c r="CTG25" s="81"/>
      <c r="CTH25" s="81"/>
      <c r="CTI25" s="81"/>
      <c r="CTJ25" s="81"/>
      <c r="CTK25" s="81"/>
      <c r="CTL25" s="81"/>
      <c r="CTM25" s="81"/>
      <c r="CTN25" s="81"/>
      <c r="CTO25" s="81"/>
      <c r="CTP25" s="81"/>
      <c r="CTQ25" s="81"/>
      <c r="CTR25" s="81"/>
      <c r="CTS25" s="81"/>
      <c r="CTT25" s="81"/>
      <c r="CTU25" s="81"/>
      <c r="CTV25" s="81"/>
      <c r="CTW25" s="81"/>
      <c r="CTX25" s="81"/>
      <c r="CTY25" s="81"/>
      <c r="CTZ25" s="81"/>
      <c r="CUA25" s="81"/>
      <c r="CUB25" s="81"/>
      <c r="CUC25" s="81"/>
      <c r="CUD25" s="81"/>
      <c r="CUE25" s="81"/>
      <c r="CUF25" s="81"/>
      <c r="CUG25" s="81"/>
      <c r="CUH25" s="81"/>
      <c r="CUI25" s="81"/>
      <c r="CUJ25" s="81"/>
      <c r="CUK25" s="81"/>
      <c r="CUL25" s="81"/>
      <c r="CUM25" s="81"/>
      <c r="CUN25" s="81"/>
      <c r="CUO25" s="81"/>
      <c r="CUP25" s="81"/>
      <c r="CUQ25" s="81"/>
      <c r="CUR25" s="81"/>
      <c r="CUS25" s="81"/>
      <c r="CUT25" s="81"/>
      <c r="CUU25" s="81"/>
      <c r="CUV25" s="81"/>
      <c r="CUW25" s="81"/>
      <c r="CUX25" s="81"/>
      <c r="CUY25" s="81"/>
      <c r="CUZ25" s="81"/>
      <c r="CVA25" s="81"/>
      <c r="CVB25" s="81"/>
      <c r="CVC25" s="81"/>
      <c r="CVD25" s="81"/>
      <c r="CVE25" s="81"/>
      <c r="CVF25" s="81"/>
      <c r="CVG25" s="81"/>
      <c r="CVH25" s="81"/>
      <c r="CVI25" s="81"/>
      <c r="CVJ25" s="81"/>
      <c r="CVK25" s="81"/>
      <c r="CVL25" s="81"/>
      <c r="CVM25" s="81"/>
      <c r="CVN25" s="81"/>
      <c r="CVO25" s="81"/>
      <c r="CVP25" s="81"/>
      <c r="CVQ25" s="81"/>
      <c r="CVR25" s="81"/>
      <c r="CVS25" s="81"/>
      <c r="CVT25" s="81"/>
      <c r="CVU25" s="81"/>
      <c r="CVV25" s="81"/>
      <c r="CVW25" s="81"/>
      <c r="CVX25" s="81"/>
      <c r="CVY25" s="81"/>
      <c r="CVZ25" s="81"/>
      <c r="CWA25" s="81"/>
      <c r="CWB25" s="81"/>
      <c r="CWC25" s="81"/>
      <c r="CWD25" s="81"/>
      <c r="CWE25" s="81"/>
      <c r="CWF25" s="81"/>
      <c r="CWG25" s="81"/>
      <c r="CWH25" s="81"/>
      <c r="CWI25" s="81"/>
      <c r="CWJ25" s="81"/>
      <c r="CWK25" s="81"/>
      <c r="CWL25" s="81"/>
      <c r="CWM25" s="81"/>
      <c r="CWN25" s="81"/>
      <c r="CWO25" s="81"/>
      <c r="CWP25" s="81"/>
      <c r="CWQ25" s="81"/>
      <c r="CWR25" s="81"/>
      <c r="CWS25" s="81"/>
      <c r="CWT25" s="81"/>
      <c r="CWU25" s="81"/>
      <c r="CWV25" s="81"/>
      <c r="CWW25" s="81"/>
      <c r="CWX25" s="81"/>
      <c r="CWY25" s="81"/>
      <c r="CWZ25" s="81"/>
      <c r="CXA25" s="81"/>
      <c r="CXB25" s="81"/>
      <c r="CXC25" s="81"/>
      <c r="CXD25" s="81"/>
      <c r="CXE25" s="81"/>
      <c r="CXF25" s="81"/>
      <c r="CXG25" s="81"/>
      <c r="CXH25" s="81"/>
      <c r="CXI25" s="81"/>
      <c r="CXJ25" s="81"/>
      <c r="CXK25" s="81"/>
      <c r="CXL25" s="81"/>
      <c r="CXM25" s="81"/>
      <c r="CXN25" s="81"/>
      <c r="CXO25" s="81"/>
      <c r="CXP25" s="81"/>
      <c r="CXQ25" s="81"/>
      <c r="CXR25" s="81"/>
      <c r="CXS25" s="81"/>
      <c r="CXT25" s="81"/>
      <c r="CXU25" s="81"/>
      <c r="CXV25" s="81"/>
      <c r="CXW25" s="81"/>
      <c r="CXX25" s="81"/>
      <c r="CXY25" s="81"/>
      <c r="CXZ25" s="81"/>
      <c r="CYA25" s="81"/>
      <c r="CYB25" s="81"/>
      <c r="CYC25" s="81"/>
      <c r="CYD25" s="81"/>
      <c r="CYE25" s="81"/>
      <c r="CYF25" s="81"/>
      <c r="CYG25" s="81"/>
      <c r="CYH25" s="81"/>
      <c r="CYI25" s="81"/>
      <c r="CYJ25" s="81"/>
      <c r="CYK25" s="81"/>
      <c r="CYL25" s="81"/>
      <c r="CYM25" s="81"/>
      <c r="CYN25" s="81"/>
      <c r="CYO25" s="81"/>
      <c r="CYP25" s="81"/>
      <c r="CYQ25" s="81"/>
      <c r="CYR25" s="81"/>
      <c r="CYS25" s="81"/>
      <c r="CYT25" s="81"/>
      <c r="CYU25" s="81"/>
      <c r="CYV25" s="81"/>
      <c r="CYW25" s="81"/>
      <c r="CYX25" s="81"/>
      <c r="CYY25" s="81"/>
      <c r="CYZ25" s="81"/>
      <c r="CZA25" s="81"/>
      <c r="CZB25" s="81"/>
      <c r="CZC25" s="81"/>
      <c r="CZD25" s="81"/>
      <c r="CZE25" s="81"/>
      <c r="CZF25" s="81"/>
      <c r="CZG25" s="81"/>
      <c r="CZH25" s="81"/>
      <c r="CZI25" s="81"/>
      <c r="CZJ25" s="81"/>
      <c r="CZK25" s="81"/>
      <c r="CZL25" s="81"/>
      <c r="CZM25" s="81"/>
      <c r="CZN25" s="81"/>
      <c r="CZO25" s="81"/>
      <c r="CZP25" s="81"/>
      <c r="CZQ25" s="81"/>
      <c r="CZR25" s="81"/>
      <c r="CZS25" s="81"/>
      <c r="CZT25" s="81"/>
      <c r="CZU25" s="81"/>
      <c r="CZV25" s="81"/>
      <c r="CZW25" s="81"/>
      <c r="CZX25" s="81"/>
      <c r="CZY25" s="81"/>
      <c r="CZZ25" s="81"/>
      <c r="DAA25" s="81"/>
      <c r="DAB25" s="81"/>
      <c r="DAC25" s="81"/>
      <c r="DAD25" s="81"/>
      <c r="DAE25" s="81"/>
      <c r="DAF25" s="81"/>
      <c r="DAG25" s="81"/>
      <c r="DAH25" s="81"/>
      <c r="DAI25" s="81"/>
      <c r="DAJ25" s="81"/>
      <c r="DAK25" s="81"/>
      <c r="DAL25" s="81"/>
      <c r="DAM25" s="81"/>
      <c r="DAN25" s="81"/>
      <c r="DAO25" s="81"/>
      <c r="DAP25" s="81"/>
      <c r="DAQ25" s="81"/>
      <c r="DAR25" s="81"/>
      <c r="DAS25" s="81"/>
      <c r="DAT25" s="81"/>
      <c r="DAU25" s="81"/>
      <c r="DAV25" s="81"/>
      <c r="DAW25" s="81"/>
      <c r="DAX25" s="81"/>
      <c r="DAY25" s="81"/>
      <c r="DAZ25" s="81"/>
      <c r="DBA25" s="81"/>
      <c r="DBB25" s="81"/>
      <c r="DBC25" s="81"/>
      <c r="DBD25" s="81"/>
      <c r="DBE25" s="81"/>
      <c r="DBF25" s="81"/>
      <c r="DBG25" s="81"/>
      <c r="DBH25" s="81"/>
      <c r="DBI25" s="81"/>
      <c r="DBJ25" s="81"/>
      <c r="DBK25" s="81"/>
      <c r="DBL25" s="81"/>
      <c r="DBM25" s="81"/>
      <c r="DBN25" s="81"/>
      <c r="DBO25" s="81"/>
      <c r="DBP25" s="81"/>
      <c r="DBQ25" s="81"/>
      <c r="DBR25" s="81"/>
      <c r="DBS25" s="81"/>
      <c r="DBT25" s="81"/>
      <c r="DBU25" s="81"/>
      <c r="DBV25" s="81"/>
      <c r="DBW25" s="81"/>
      <c r="DBX25" s="81"/>
      <c r="DBY25" s="81"/>
      <c r="DBZ25" s="81"/>
      <c r="DCA25" s="81"/>
      <c r="DCB25" s="81"/>
      <c r="DCC25" s="81"/>
      <c r="DCD25" s="81"/>
      <c r="DCE25" s="81"/>
      <c r="DCF25" s="81"/>
      <c r="DCG25" s="81"/>
      <c r="DCH25" s="81"/>
      <c r="DCI25" s="81"/>
      <c r="DCJ25" s="81"/>
      <c r="DCK25" s="81"/>
      <c r="DCL25" s="81"/>
      <c r="DCM25" s="81"/>
      <c r="DCN25" s="81"/>
      <c r="DCO25" s="81"/>
      <c r="DCP25" s="81"/>
      <c r="DCQ25" s="81"/>
      <c r="DCR25" s="81"/>
      <c r="DCS25" s="81"/>
      <c r="DCT25" s="81"/>
      <c r="DCU25" s="81"/>
      <c r="DCV25" s="81"/>
      <c r="DCW25" s="81"/>
      <c r="DCX25" s="81"/>
      <c r="DCY25" s="81"/>
      <c r="DCZ25" s="81"/>
      <c r="DDA25" s="81"/>
      <c r="DDB25" s="81"/>
      <c r="DDC25" s="81"/>
      <c r="DDD25" s="81"/>
      <c r="DDE25" s="81"/>
      <c r="DDF25" s="81"/>
      <c r="DDG25" s="81"/>
      <c r="DDH25" s="81"/>
      <c r="DDI25" s="81"/>
      <c r="DDJ25" s="81"/>
      <c r="DDK25" s="81"/>
      <c r="DDL25" s="81"/>
      <c r="DDM25" s="81"/>
      <c r="DDN25" s="81"/>
      <c r="DDO25" s="81"/>
      <c r="DDP25" s="81"/>
      <c r="DDQ25" s="81"/>
      <c r="DDR25" s="81"/>
      <c r="DDS25" s="81"/>
      <c r="DDT25" s="81"/>
      <c r="DDU25" s="81"/>
      <c r="DDV25" s="81"/>
      <c r="DDW25" s="81"/>
      <c r="DDX25" s="81"/>
      <c r="DDY25" s="81"/>
      <c r="DDZ25" s="81"/>
      <c r="DEA25" s="81"/>
      <c r="DEB25" s="81"/>
      <c r="DEC25" s="81"/>
      <c r="DED25" s="81"/>
      <c r="DEE25" s="81"/>
      <c r="DEF25" s="81"/>
      <c r="DEG25" s="81"/>
      <c r="DEH25" s="81"/>
      <c r="DEI25" s="81"/>
      <c r="DEJ25" s="81"/>
      <c r="DEK25" s="81"/>
      <c r="DEL25" s="81"/>
      <c r="DEM25" s="81"/>
      <c r="DEN25" s="81"/>
      <c r="DEO25" s="81"/>
      <c r="DEP25" s="81"/>
      <c r="DEQ25" s="81"/>
      <c r="DER25" s="81"/>
      <c r="DES25" s="81"/>
      <c r="DET25" s="81"/>
      <c r="DEU25" s="81"/>
      <c r="DEV25" s="81"/>
      <c r="DEW25" s="81"/>
      <c r="DEX25" s="81"/>
      <c r="DEY25" s="81"/>
      <c r="DEZ25" s="81"/>
      <c r="DFA25" s="81"/>
      <c r="DFB25" s="81"/>
      <c r="DFC25" s="81"/>
      <c r="DFD25" s="81"/>
      <c r="DFE25" s="81"/>
      <c r="DFF25" s="81"/>
      <c r="DFG25" s="81"/>
      <c r="DFH25" s="81"/>
      <c r="DFI25" s="81"/>
      <c r="DFJ25" s="81"/>
      <c r="DFK25" s="81"/>
      <c r="DFL25" s="81"/>
      <c r="DFM25" s="81"/>
      <c r="DFN25" s="81"/>
      <c r="DFO25" s="81"/>
      <c r="DFP25" s="81"/>
      <c r="DFQ25" s="81"/>
      <c r="DFR25" s="81"/>
      <c r="DFS25" s="81"/>
      <c r="DFT25" s="81"/>
      <c r="DFU25" s="81"/>
      <c r="DFV25" s="81"/>
      <c r="DFW25" s="81"/>
      <c r="DFX25" s="81"/>
      <c r="DFY25" s="81"/>
      <c r="DFZ25" s="81"/>
      <c r="DGA25" s="81"/>
      <c r="DGB25" s="81"/>
      <c r="DGC25" s="81"/>
      <c r="DGD25" s="81"/>
      <c r="DGE25" s="81"/>
      <c r="DGF25" s="81"/>
      <c r="DGG25" s="81"/>
      <c r="DGH25" s="81"/>
      <c r="DGI25" s="81"/>
      <c r="DGJ25" s="81"/>
      <c r="DGK25" s="81"/>
      <c r="DGL25" s="81"/>
      <c r="DGM25" s="81"/>
      <c r="DGN25" s="81"/>
      <c r="DGO25" s="81"/>
      <c r="DGP25" s="81"/>
      <c r="DGQ25" s="81"/>
      <c r="DGR25" s="81"/>
      <c r="DGS25" s="81"/>
      <c r="DGT25" s="81"/>
      <c r="DGU25" s="81"/>
      <c r="DGV25" s="81"/>
      <c r="DGW25" s="81"/>
      <c r="DGX25" s="81"/>
      <c r="DGY25" s="81"/>
      <c r="DGZ25" s="81"/>
      <c r="DHA25" s="81"/>
      <c r="DHB25" s="81"/>
      <c r="DHC25" s="81"/>
      <c r="DHD25" s="81"/>
      <c r="DHE25" s="81"/>
      <c r="DHF25" s="81"/>
      <c r="DHG25" s="81"/>
      <c r="DHH25" s="81"/>
      <c r="DHI25" s="81"/>
      <c r="DHJ25" s="81"/>
      <c r="DHK25" s="81"/>
      <c r="DHL25" s="81"/>
      <c r="DHM25" s="81"/>
      <c r="DHN25" s="81"/>
      <c r="DHO25" s="81"/>
      <c r="DHP25" s="81"/>
      <c r="DHQ25" s="81"/>
      <c r="DHR25" s="81"/>
      <c r="DHS25" s="81"/>
      <c r="DHT25" s="81"/>
      <c r="DHU25" s="81"/>
      <c r="DHV25" s="81"/>
      <c r="DHW25" s="81"/>
      <c r="DHX25" s="81"/>
      <c r="DHY25" s="81"/>
      <c r="DHZ25" s="81"/>
      <c r="DIA25" s="81"/>
      <c r="DIB25" s="81"/>
      <c r="DIC25" s="81"/>
      <c r="DID25" s="81"/>
      <c r="DIE25" s="81"/>
      <c r="DIF25" s="81"/>
      <c r="DIG25" s="81"/>
      <c r="DIH25" s="81"/>
      <c r="DII25" s="81"/>
      <c r="DIJ25" s="81"/>
      <c r="DIK25" s="81"/>
      <c r="DIL25" s="81"/>
      <c r="DIM25" s="81"/>
      <c r="DIN25" s="81"/>
      <c r="DIO25" s="81"/>
      <c r="DIP25" s="81"/>
      <c r="DIQ25" s="81"/>
      <c r="DIR25" s="81"/>
      <c r="DIS25" s="81"/>
      <c r="DIT25" s="81"/>
      <c r="DIU25" s="81"/>
      <c r="DIV25" s="81"/>
      <c r="DIW25" s="81"/>
      <c r="DIX25" s="81"/>
      <c r="DIY25" s="81"/>
      <c r="DIZ25" s="81"/>
      <c r="DJA25" s="81"/>
      <c r="DJB25" s="81"/>
      <c r="DJC25" s="81"/>
      <c r="DJD25" s="81"/>
      <c r="DJE25" s="81"/>
      <c r="DJF25" s="81"/>
      <c r="DJG25" s="81"/>
      <c r="DJH25" s="81"/>
      <c r="DJI25" s="81"/>
      <c r="DJJ25" s="81"/>
      <c r="DJK25" s="81"/>
      <c r="DJL25" s="81"/>
      <c r="DJM25" s="81"/>
      <c r="DJN25" s="81"/>
      <c r="DJO25" s="81"/>
      <c r="DJP25" s="81"/>
      <c r="DJQ25" s="81"/>
      <c r="DJR25" s="81"/>
      <c r="DJS25" s="81"/>
      <c r="DJT25" s="81"/>
      <c r="DJU25" s="81"/>
      <c r="DJV25" s="81"/>
      <c r="DJW25" s="81"/>
      <c r="DJX25" s="81"/>
      <c r="DJY25" s="81"/>
      <c r="DJZ25" s="81"/>
      <c r="DKA25" s="81"/>
      <c r="DKB25" s="81"/>
      <c r="DKC25" s="81"/>
      <c r="DKD25" s="81"/>
      <c r="DKE25" s="81"/>
      <c r="DKF25" s="81"/>
      <c r="DKG25" s="81"/>
      <c r="DKH25" s="81"/>
      <c r="DKI25" s="81"/>
      <c r="DKJ25" s="81"/>
      <c r="DKK25" s="81"/>
      <c r="DKL25" s="81"/>
      <c r="DKM25" s="81"/>
      <c r="DKN25" s="81"/>
      <c r="DKO25" s="81"/>
      <c r="DKP25" s="81"/>
      <c r="DKQ25" s="81"/>
      <c r="DKR25" s="81"/>
      <c r="DKS25" s="81"/>
      <c r="DKT25" s="81"/>
      <c r="DKU25" s="81"/>
      <c r="DKV25" s="81"/>
      <c r="DKW25" s="81"/>
      <c r="DKX25" s="81"/>
      <c r="DKY25" s="81"/>
      <c r="DKZ25" s="81"/>
      <c r="DLA25" s="81"/>
      <c r="DLB25" s="81"/>
      <c r="DLC25" s="81"/>
      <c r="DLD25" s="81"/>
      <c r="DLE25" s="81"/>
      <c r="DLF25" s="81"/>
      <c r="DLG25" s="81"/>
      <c r="DLH25" s="81"/>
      <c r="DLI25" s="81"/>
      <c r="DLJ25" s="81"/>
      <c r="DLK25" s="81"/>
      <c r="DLL25" s="81"/>
      <c r="DLM25" s="81"/>
      <c r="DLN25" s="81"/>
      <c r="DLO25" s="81"/>
      <c r="DLP25" s="81"/>
      <c r="DLQ25" s="81"/>
      <c r="DLR25" s="81"/>
      <c r="DLS25" s="81"/>
      <c r="DLT25" s="81"/>
      <c r="DLU25" s="81"/>
      <c r="DLV25" s="81"/>
      <c r="DLW25" s="81"/>
      <c r="DLX25" s="81"/>
      <c r="DLY25" s="81"/>
      <c r="DLZ25" s="81"/>
      <c r="DMA25" s="81"/>
      <c r="DMB25" s="81"/>
      <c r="DMC25" s="81"/>
      <c r="DMD25" s="81"/>
      <c r="DME25" s="81"/>
      <c r="DMF25" s="81"/>
      <c r="DMG25" s="81"/>
      <c r="DMH25" s="81"/>
      <c r="DMI25" s="81"/>
      <c r="DMJ25" s="81"/>
      <c r="DMK25" s="81"/>
      <c r="DML25" s="81"/>
      <c r="DMM25" s="81"/>
      <c r="DMN25" s="81"/>
      <c r="DMO25" s="81"/>
      <c r="DMP25" s="81"/>
      <c r="DMQ25" s="81"/>
      <c r="DMR25" s="81"/>
      <c r="DMS25" s="81"/>
      <c r="DMT25" s="81"/>
      <c r="DMU25" s="81"/>
      <c r="DMV25" s="81"/>
      <c r="DMW25" s="81"/>
      <c r="DMX25" s="81"/>
      <c r="DMY25" s="81"/>
      <c r="DMZ25" s="81"/>
      <c r="DNA25" s="81"/>
      <c r="DNB25" s="81"/>
      <c r="DNC25" s="81"/>
      <c r="DND25" s="81"/>
      <c r="DNE25" s="81"/>
      <c r="DNF25" s="81"/>
      <c r="DNG25" s="81"/>
      <c r="DNH25" s="81"/>
      <c r="DNI25" s="81"/>
      <c r="DNJ25" s="81"/>
      <c r="DNK25" s="81"/>
      <c r="DNL25" s="81"/>
      <c r="DNM25" s="81"/>
      <c r="DNN25" s="81"/>
      <c r="DNO25" s="81"/>
      <c r="DNP25" s="81"/>
      <c r="DNQ25" s="81"/>
      <c r="DNR25" s="81"/>
      <c r="DNS25" s="81"/>
      <c r="DNT25" s="81"/>
      <c r="DNU25" s="81"/>
      <c r="DNV25" s="81"/>
      <c r="DNW25" s="81"/>
      <c r="DNX25" s="81"/>
      <c r="DNY25" s="81"/>
      <c r="DNZ25" s="81"/>
      <c r="DOA25" s="81"/>
      <c r="DOB25" s="81"/>
      <c r="DOC25" s="81"/>
      <c r="DOD25" s="81"/>
      <c r="DOE25" s="81"/>
      <c r="DOF25" s="81"/>
      <c r="DOG25" s="81"/>
      <c r="DOH25" s="81"/>
      <c r="DOI25" s="81"/>
      <c r="DOJ25" s="81"/>
      <c r="DOK25" s="81"/>
      <c r="DOL25" s="81"/>
      <c r="DOM25" s="81"/>
      <c r="DON25" s="81"/>
      <c r="DOO25" s="81"/>
      <c r="DOP25" s="81"/>
      <c r="DOQ25" s="81"/>
      <c r="DOR25" s="81"/>
      <c r="DOS25" s="81"/>
      <c r="DOT25" s="81"/>
      <c r="DOU25" s="81"/>
      <c r="DOV25" s="81"/>
      <c r="DOW25" s="81"/>
      <c r="DOX25" s="81"/>
      <c r="DOY25" s="81"/>
      <c r="DOZ25" s="81"/>
      <c r="DPA25" s="81"/>
      <c r="DPB25" s="81"/>
      <c r="DPC25" s="81"/>
      <c r="DPD25" s="81"/>
      <c r="DPE25" s="81"/>
      <c r="DPF25" s="81"/>
      <c r="DPG25" s="81"/>
      <c r="DPH25" s="81"/>
      <c r="DPI25" s="81"/>
      <c r="DPJ25" s="81"/>
      <c r="DPK25" s="81"/>
      <c r="DPL25" s="81"/>
      <c r="DPM25" s="81"/>
      <c r="DPN25" s="81"/>
      <c r="DPO25" s="81"/>
      <c r="DPP25" s="81"/>
      <c r="DPQ25" s="81"/>
      <c r="DPR25" s="81"/>
      <c r="DPS25" s="81"/>
      <c r="DPT25" s="81"/>
      <c r="DPU25" s="81"/>
      <c r="DPV25" s="81"/>
      <c r="DPW25" s="81"/>
      <c r="DPX25" s="81"/>
      <c r="DPY25" s="81"/>
      <c r="DPZ25" s="81"/>
      <c r="DQA25" s="81"/>
      <c r="DQB25" s="81"/>
      <c r="DQC25" s="81"/>
      <c r="DQD25" s="81"/>
      <c r="DQE25" s="81"/>
      <c r="DQF25" s="81"/>
      <c r="DQG25" s="81"/>
      <c r="DQH25" s="81"/>
      <c r="DQI25" s="81"/>
      <c r="DQJ25" s="81"/>
      <c r="DQK25" s="81"/>
      <c r="DQL25" s="81"/>
      <c r="DQM25" s="81"/>
      <c r="DQN25" s="81"/>
      <c r="DQO25" s="81"/>
      <c r="DQP25" s="81"/>
      <c r="DQQ25" s="81"/>
      <c r="DQR25" s="81"/>
      <c r="DQS25" s="81"/>
      <c r="DQT25" s="81"/>
      <c r="DQU25" s="81"/>
      <c r="DQV25" s="81"/>
      <c r="DQW25" s="81"/>
      <c r="DQX25" s="81"/>
      <c r="DQY25" s="81"/>
      <c r="DQZ25" s="81"/>
      <c r="DRA25" s="81"/>
      <c r="DRB25" s="81"/>
      <c r="DRC25" s="81"/>
      <c r="DRD25" s="81"/>
      <c r="DRE25" s="81"/>
      <c r="DRF25" s="81"/>
      <c r="DRG25" s="81"/>
      <c r="DRH25" s="81"/>
      <c r="DRI25" s="81"/>
      <c r="DRJ25" s="81"/>
      <c r="DRK25" s="81"/>
      <c r="DRL25" s="81"/>
      <c r="DRM25" s="81"/>
      <c r="DRN25" s="81"/>
      <c r="DRO25" s="81"/>
      <c r="DRP25" s="81"/>
      <c r="DRQ25" s="81"/>
      <c r="DRR25" s="81"/>
      <c r="DRS25" s="81"/>
      <c r="DRT25" s="81"/>
      <c r="DRU25" s="81"/>
      <c r="DRV25" s="81"/>
      <c r="DRW25" s="81"/>
      <c r="DRX25" s="81"/>
      <c r="DRY25" s="81"/>
      <c r="DRZ25" s="81"/>
      <c r="DSA25" s="81"/>
      <c r="DSB25" s="81"/>
      <c r="DSC25" s="81"/>
      <c r="DSD25" s="81"/>
      <c r="DSE25" s="81"/>
      <c r="DSF25" s="81"/>
      <c r="DSG25" s="81"/>
      <c r="DSH25" s="81"/>
      <c r="DSI25" s="81"/>
      <c r="DSJ25" s="81"/>
      <c r="DSK25" s="81"/>
      <c r="DSL25" s="81"/>
      <c r="DSM25" s="81"/>
      <c r="DSN25" s="81"/>
      <c r="DSO25" s="81"/>
      <c r="DSP25" s="81"/>
      <c r="DSQ25" s="81"/>
      <c r="DSR25" s="81"/>
      <c r="DSS25" s="81"/>
      <c r="DST25" s="81"/>
      <c r="DSU25" s="81"/>
      <c r="DSV25" s="81"/>
      <c r="DSW25" s="81"/>
      <c r="DSX25" s="81"/>
      <c r="DSY25" s="81"/>
      <c r="DSZ25" s="81"/>
      <c r="DTA25" s="81"/>
      <c r="DTB25" s="81"/>
      <c r="DTC25" s="81"/>
      <c r="DTD25" s="81"/>
      <c r="DTE25" s="81"/>
      <c r="DTF25" s="81"/>
      <c r="DTG25" s="81"/>
      <c r="DTH25" s="81"/>
      <c r="DTI25" s="81"/>
      <c r="DTJ25" s="81"/>
      <c r="DTK25" s="81"/>
      <c r="DTL25" s="81"/>
      <c r="DTM25" s="81"/>
      <c r="DTN25" s="81"/>
      <c r="DTO25" s="81"/>
      <c r="DTP25" s="81"/>
      <c r="DTQ25" s="81"/>
      <c r="DTR25" s="81"/>
      <c r="DTS25" s="81"/>
      <c r="DTT25" s="81"/>
      <c r="DTU25" s="81"/>
      <c r="DTV25" s="81"/>
      <c r="DTW25" s="81"/>
      <c r="DTX25" s="81"/>
      <c r="DTY25" s="81"/>
      <c r="DTZ25" s="81"/>
      <c r="DUA25" s="81"/>
      <c r="DUB25" s="81"/>
      <c r="DUC25" s="81"/>
      <c r="DUD25" s="81"/>
      <c r="DUE25" s="81"/>
      <c r="DUF25" s="81"/>
      <c r="DUG25" s="81"/>
      <c r="DUH25" s="81"/>
      <c r="DUI25" s="81"/>
      <c r="DUJ25" s="81"/>
      <c r="DUK25" s="81"/>
      <c r="DUL25" s="81"/>
      <c r="DUM25" s="81"/>
      <c r="DUN25" s="81"/>
      <c r="DUO25" s="81"/>
      <c r="DUP25" s="81"/>
      <c r="DUQ25" s="81"/>
      <c r="DUR25" s="81"/>
      <c r="DUS25" s="81"/>
      <c r="DUT25" s="81"/>
      <c r="DUU25" s="81"/>
      <c r="DUV25" s="81"/>
      <c r="DUW25" s="81"/>
      <c r="DUX25" s="81"/>
      <c r="DUY25" s="81"/>
      <c r="DUZ25" s="81"/>
      <c r="DVA25" s="81"/>
      <c r="DVB25" s="81"/>
      <c r="DVC25" s="81"/>
      <c r="DVD25" s="81"/>
      <c r="DVE25" s="81"/>
      <c r="DVF25" s="81"/>
      <c r="DVG25" s="81"/>
      <c r="DVH25" s="81"/>
      <c r="DVI25" s="81"/>
      <c r="DVJ25" s="81"/>
      <c r="DVK25" s="81"/>
      <c r="DVL25" s="81"/>
      <c r="DVM25" s="81"/>
      <c r="DVN25" s="81"/>
      <c r="DVO25" s="81"/>
      <c r="DVP25" s="81"/>
      <c r="DVQ25" s="81"/>
      <c r="DVR25" s="81"/>
      <c r="DVS25" s="81"/>
      <c r="DVT25" s="81"/>
      <c r="DVU25" s="81"/>
      <c r="DVV25" s="81"/>
      <c r="DVW25" s="81"/>
      <c r="DVX25" s="81"/>
      <c r="DVY25" s="81"/>
      <c r="DVZ25" s="81"/>
      <c r="DWA25" s="81"/>
      <c r="DWB25" s="81"/>
      <c r="DWC25" s="81"/>
      <c r="DWD25" s="81"/>
      <c r="DWE25" s="81"/>
      <c r="DWF25" s="81"/>
      <c r="DWG25" s="81"/>
      <c r="DWH25" s="81"/>
      <c r="DWI25" s="81"/>
      <c r="DWJ25" s="81"/>
      <c r="DWK25" s="81"/>
      <c r="DWL25" s="81"/>
      <c r="DWM25" s="81"/>
      <c r="DWN25" s="81"/>
      <c r="DWO25" s="81"/>
      <c r="DWP25" s="81"/>
      <c r="DWQ25" s="81"/>
      <c r="DWR25" s="81"/>
      <c r="DWS25" s="81"/>
      <c r="DWT25" s="81"/>
      <c r="DWU25" s="81"/>
      <c r="DWV25" s="81"/>
      <c r="DWW25" s="81"/>
      <c r="DWX25" s="81"/>
      <c r="DWY25" s="81"/>
      <c r="DWZ25" s="81"/>
      <c r="DXA25" s="81"/>
      <c r="DXB25" s="81"/>
      <c r="DXC25" s="81"/>
      <c r="DXD25" s="81"/>
      <c r="DXE25" s="81"/>
      <c r="DXF25" s="81"/>
      <c r="DXG25" s="81"/>
      <c r="DXH25" s="81"/>
      <c r="DXI25" s="81"/>
      <c r="DXJ25" s="81"/>
      <c r="DXK25" s="81"/>
      <c r="DXL25" s="81"/>
      <c r="DXM25" s="81"/>
      <c r="DXN25" s="81"/>
      <c r="DXO25" s="81"/>
      <c r="DXP25" s="81"/>
      <c r="DXQ25" s="81"/>
      <c r="DXR25" s="81"/>
      <c r="DXS25" s="81"/>
      <c r="DXT25" s="81"/>
      <c r="DXU25" s="81"/>
      <c r="DXV25" s="81"/>
      <c r="DXW25" s="81"/>
      <c r="DXX25" s="81"/>
      <c r="DXY25" s="81"/>
      <c r="DXZ25" s="81"/>
      <c r="DYA25" s="81"/>
      <c r="DYB25" s="81"/>
      <c r="DYC25" s="81"/>
      <c r="DYD25" s="81"/>
      <c r="DYE25" s="81"/>
      <c r="DYF25" s="81"/>
      <c r="DYG25" s="81"/>
      <c r="DYH25" s="81"/>
      <c r="DYI25" s="81"/>
      <c r="DYJ25" s="81"/>
      <c r="DYK25" s="81"/>
      <c r="DYL25" s="81"/>
      <c r="DYM25" s="81"/>
      <c r="DYN25" s="81"/>
      <c r="DYO25" s="81"/>
      <c r="DYP25" s="81"/>
      <c r="DYQ25" s="81"/>
      <c r="DYR25" s="81"/>
      <c r="DYS25" s="81"/>
      <c r="DYT25" s="81"/>
      <c r="DYU25" s="81"/>
      <c r="DYV25" s="81"/>
      <c r="DYW25" s="81"/>
      <c r="DYX25" s="81"/>
      <c r="DYY25" s="81"/>
      <c r="DYZ25" s="81"/>
      <c r="DZA25" s="81"/>
      <c r="DZB25" s="81"/>
      <c r="DZC25" s="81"/>
      <c r="DZD25" s="81"/>
      <c r="DZE25" s="81"/>
      <c r="DZF25" s="81"/>
      <c r="DZG25" s="81"/>
      <c r="DZH25" s="81"/>
      <c r="DZI25" s="81"/>
      <c r="DZJ25" s="81"/>
      <c r="DZK25" s="81"/>
      <c r="DZL25" s="81"/>
      <c r="DZM25" s="81"/>
      <c r="DZN25" s="81"/>
      <c r="DZO25" s="81"/>
      <c r="DZP25" s="81"/>
      <c r="DZQ25" s="81"/>
      <c r="DZR25" s="81"/>
      <c r="DZS25" s="81"/>
      <c r="DZT25" s="81"/>
      <c r="DZU25" s="81"/>
      <c r="DZV25" s="81"/>
      <c r="DZW25" s="81"/>
      <c r="DZX25" s="81"/>
      <c r="DZY25" s="81"/>
      <c r="DZZ25" s="81"/>
      <c r="EAA25" s="81"/>
      <c r="EAB25" s="81"/>
      <c r="EAC25" s="81"/>
      <c r="EAD25" s="81"/>
      <c r="EAE25" s="81"/>
      <c r="EAF25" s="81"/>
      <c r="EAG25" s="81"/>
      <c r="EAH25" s="81"/>
      <c r="EAI25" s="81"/>
      <c r="EAJ25" s="81"/>
      <c r="EAK25" s="81"/>
      <c r="EAL25" s="81"/>
      <c r="EAM25" s="81"/>
      <c r="EAN25" s="81"/>
      <c r="EAO25" s="81"/>
      <c r="EAP25" s="81"/>
      <c r="EAQ25" s="81"/>
      <c r="EAR25" s="81"/>
      <c r="EAS25" s="81"/>
      <c r="EAT25" s="81"/>
      <c r="EAU25" s="81"/>
      <c r="EAV25" s="81"/>
      <c r="EAW25" s="81"/>
      <c r="EAX25" s="81"/>
      <c r="EAY25" s="81"/>
      <c r="EAZ25" s="81"/>
      <c r="EBA25" s="81"/>
      <c r="EBB25" s="81"/>
      <c r="EBC25" s="81"/>
      <c r="EBD25" s="81"/>
      <c r="EBE25" s="81"/>
      <c r="EBF25" s="81"/>
      <c r="EBG25" s="81"/>
      <c r="EBH25" s="81"/>
      <c r="EBI25" s="81"/>
      <c r="EBJ25" s="81"/>
      <c r="EBK25" s="81"/>
      <c r="EBL25" s="81"/>
      <c r="EBM25" s="81"/>
      <c r="EBN25" s="81"/>
      <c r="EBO25" s="81"/>
      <c r="EBP25" s="81"/>
      <c r="EBQ25" s="81"/>
      <c r="EBR25" s="81"/>
      <c r="EBS25" s="81"/>
      <c r="EBT25" s="81"/>
      <c r="EBU25" s="81"/>
      <c r="EBV25" s="81"/>
      <c r="EBW25" s="81"/>
      <c r="EBX25" s="81"/>
      <c r="EBY25" s="81"/>
      <c r="EBZ25" s="81"/>
      <c r="ECA25" s="81"/>
      <c r="ECB25" s="81"/>
      <c r="ECC25" s="81"/>
      <c r="ECD25" s="81"/>
      <c r="ECE25" s="81"/>
      <c r="ECF25" s="81"/>
      <c r="ECG25" s="81"/>
      <c r="ECH25" s="81"/>
      <c r="ECI25" s="81"/>
      <c r="ECJ25" s="81"/>
      <c r="ECK25" s="81"/>
      <c r="ECL25" s="81"/>
      <c r="ECM25" s="81"/>
      <c r="ECN25" s="81"/>
      <c r="ECO25" s="81"/>
      <c r="ECP25" s="81"/>
      <c r="ECQ25" s="81"/>
      <c r="ECR25" s="81"/>
      <c r="ECS25" s="81"/>
      <c r="ECT25" s="81"/>
      <c r="ECU25" s="81"/>
      <c r="ECV25" s="81"/>
      <c r="ECW25" s="81"/>
      <c r="ECX25" s="81"/>
      <c r="ECY25" s="81"/>
      <c r="ECZ25" s="81"/>
      <c r="EDA25" s="81"/>
      <c r="EDB25" s="81"/>
      <c r="EDC25" s="81"/>
      <c r="EDD25" s="81"/>
      <c r="EDE25" s="81"/>
      <c r="EDF25" s="81"/>
      <c r="EDG25" s="81"/>
      <c r="EDH25" s="81"/>
      <c r="EDI25" s="81"/>
      <c r="EDJ25" s="81"/>
      <c r="EDK25" s="81"/>
      <c r="EDL25" s="81"/>
      <c r="EDM25" s="81"/>
      <c r="EDN25" s="81"/>
      <c r="EDO25" s="81"/>
      <c r="EDP25" s="81"/>
      <c r="EDQ25" s="81"/>
      <c r="EDR25" s="81"/>
      <c r="EDS25" s="81"/>
      <c r="EDT25" s="81"/>
      <c r="EDU25" s="81"/>
      <c r="EDV25" s="81"/>
      <c r="EDW25" s="81"/>
      <c r="EDX25" s="81"/>
      <c r="EDY25" s="81"/>
      <c r="EDZ25" s="81"/>
      <c r="EEA25" s="81"/>
      <c r="EEB25" s="81"/>
      <c r="EEC25" s="81"/>
      <c r="EED25" s="81"/>
      <c r="EEE25" s="81"/>
      <c r="EEF25" s="81"/>
      <c r="EEG25" s="81"/>
      <c r="EEH25" s="81"/>
      <c r="EEI25" s="81"/>
      <c r="EEJ25" s="81"/>
      <c r="EEK25" s="81"/>
      <c r="EEL25" s="81"/>
      <c r="EEM25" s="81"/>
      <c r="EEN25" s="81"/>
      <c r="EEO25" s="81"/>
      <c r="EEP25" s="81"/>
      <c r="EEQ25" s="81"/>
      <c r="EER25" s="81"/>
      <c r="EES25" s="81"/>
      <c r="EET25" s="81"/>
      <c r="EEU25" s="81"/>
      <c r="EEV25" s="81"/>
      <c r="EEW25" s="81"/>
      <c r="EEX25" s="81"/>
      <c r="EEY25" s="81"/>
      <c r="EEZ25" s="81"/>
      <c r="EFA25" s="81"/>
      <c r="EFB25" s="81"/>
      <c r="EFC25" s="81"/>
      <c r="EFD25" s="81"/>
      <c r="EFE25" s="81"/>
      <c r="EFF25" s="81"/>
      <c r="EFG25" s="81"/>
      <c r="EFH25" s="81"/>
      <c r="EFI25" s="81"/>
      <c r="EFJ25" s="81"/>
      <c r="EFK25" s="81"/>
      <c r="EFL25" s="81"/>
      <c r="EFM25" s="81"/>
      <c r="EFN25" s="81"/>
      <c r="EFO25" s="81"/>
      <c r="EFP25" s="81"/>
      <c r="EFQ25" s="81"/>
      <c r="EFR25" s="81"/>
      <c r="EFS25" s="81"/>
      <c r="EFT25" s="81"/>
      <c r="EFU25" s="81"/>
      <c r="EFV25" s="81"/>
      <c r="EFW25" s="81"/>
      <c r="EFX25" s="81"/>
      <c r="EFY25" s="81"/>
      <c r="EFZ25" s="81"/>
      <c r="EGA25" s="81"/>
      <c r="EGB25" s="81"/>
      <c r="EGC25" s="81"/>
      <c r="EGD25" s="81"/>
      <c r="EGE25" s="81"/>
      <c r="EGF25" s="81"/>
      <c r="EGG25" s="81"/>
      <c r="EGH25" s="81"/>
      <c r="EGI25" s="81"/>
      <c r="EGJ25" s="81"/>
      <c r="EGK25" s="81"/>
      <c r="EGL25" s="81"/>
      <c r="EGM25" s="81"/>
      <c r="EGN25" s="81"/>
      <c r="EGO25" s="81"/>
      <c r="EGP25" s="81"/>
      <c r="EGQ25" s="81"/>
      <c r="EGR25" s="81"/>
      <c r="EGS25" s="81"/>
      <c r="EGT25" s="81"/>
      <c r="EGU25" s="81"/>
      <c r="EGV25" s="81"/>
      <c r="EGW25" s="81"/>
      <c r="EGX25" s="81"/>
      <c r="EGY25" s="81"/>
      <c r="EGZ25" s="81"/>
      <c r="EHA25" s="81"/>
      <c r="EHB25" s="81"/>
      <c r="EHC25" s="81"/>
      <c r="EHD25" s="81"/>
      <c r="EHE25" s="81"/>
      <c r="EHF25" s="81"/>
      <c r="EHG25" s="81"/>
      <c r="EHH25" s="81"/>
      <c r="EHI25" s="81"/>
      <c r="EHJ25" s="81"/>
      <c r="EHK25" s="81"/>
      <c r="EHL25" s="81"/>
      <c r="EHM25" s="81"/>
      <c r="EHN25" s="81"/>
      <c r="EHO25" s="81"/>
      <c r="EHP25" s="81"/>
      <c r="EHQ25" s="81"/>
      <c r="EHR25" s="81"/>
      <c r="EHS25" s="81"/>
      <c r="EHT25" s="81"/>
      <c r="EHU25" s="81"/>
      <c r="EHV25" s="81"/>
      <c r="EHW25" s="81"/>
      <c r="EHX25" s="81"/>
      <c r="EHY25" s="81"/>
      <c r="EHZ25" s="81"/>
      <c r="EIA25" s="81"/>
      <c r="EIB25" s="81"/>
      <c r="EIC25" s="81"/>
      <c r="EID25" s="81"/>
      <c r="EIE25" s="81"/>
      <c r="EIF25" s="81"/>
      <c r="EIG25" s="81"/>
      <c r="EIH25" s="81"/>
      <c r="EII25" s="81"/>
      <c r="EIJ25" s="81"/>
      <c r="EIK25" s="81"/>
      <c r="EIL25" s="81"/>
      <c r="EIM25" s="81"/>
      <c r="EIN25" s="81"/>
      <c r="EIO25" s="81"/>
      <c r="EIP25" s="81"/>
      <c r="EIQ25" s="81"/>
      <c r="EIR25" s="81"/>
      <c r="EIS25" s="81"/>
      <c r="EIT25" s="81"/>
      <c r="EIU25" s="81"/>
      <c r="EIV25" s="81"/>
      <c r="EIW25" s="81"/>
      <c r="EIX25" s="81"/>
      <c r="EIY25" s="81"/>
      <c r="EIZ25" s="81"/>
      <c r="EJA25" s="81"/>
      <c r="EJB25" s="81"/>
      <c r="EJC25" s="81"/>
      <c r="EJD25" s="81"/>
      <c r="EJE25" s="81"/>
      <c r="EJF25" s="81"/>
      <c r="EJG25" s="81"/>
      <c r="EJH25" s="81"/>
      <c r="EJI25" s="81"/>
      <c r="EJJ25" s="81"/>
      <c r="EJK25" s="81"/>
      <c r="EJL25" s="81"/>
      <c r="EJM25" s="81"/>
      <c r="EJN25" s="81"/>
      <c r="EJO25" s="81"/>
      <c r="EJP25" s="81"/>
      <c r="EJQ25" s="81"/>
      <c r="EJR25" s="81"/>
      <c r="EJS25" s="81"/>
      <c r="EJT25" s="81"/>
      <c r="EJU25" s="81"/>
      <c r="EJV25" s="81"/>
      <c r="EJW25" s="81"/>
      <c r="EJX25" s="81"/>
      <c r="EJY25" s="81"/>
      <c r="EJZ25" s="81"/>
      <c r="EKA25" s="81"/>
      <c r="EKB25" s="81"/>
      <c r="EKC25" s="81"/>
      <c r="EKD25" s="81"/>
      <c r="EKE25" s="81"/>
      <c r="EKF25" s="81"/>
      <c r="EKG25" s="81"/>
      <c r="EKH25" s="81"/>
      <c r="EKI25" s="81"/>
      <c r="EKJ25" s="81"/>
      <c r="EKK25" s="81"/>
      <c r="EKL25" s="81"/>
      <c r="EKM25" s="81"/>
      <c r="EKN25" s="81"/>
      <c r="EKO25" s="81"/>
      <c r="EKP25" s="81"/>
      <c r="EKQ25" s="81"/>
      <c r="EKR25" s="81"/>
      <c r="EKS25" s="81"/>
      <c r="EKT25" s="81"/>
      <c r="EKU25" s="81"/>
      <c r="EKV25" s="81"/>
      <c r="EKW25" s="81"/>
      <c r="EKX25" s="81"/>
      <c r="EKY25" s="81"/>
      <c r="EKZ25" s="81"/>
      <c r="ELA25" s="81"/>
      <c r="ELB25" s="81"/>
      <c r="ELC25" s="81"/>
      <c r="ELD25" s="81"/>
      <c r="ELE25" s="81"/>
      <c r="ELF25" s="81"/>
      <c r="ELG25" s="81"/>
      <c r="ELH25" s="81"/>
      <c r="ELI25" s="81"/>
      <c r="ELJ25" s="81"/>
      <c r="ELK25" s="81"/>
      <c r="ELL25" s="81"/>
      <c r="ELM25" s="81"/>
      <c r="ELN25" s="81"/>
      <c r="ELO25" s="81"/>
      <c r="ELP25" s="81"/>
      <c r="ELQ25" s="81"/>
      <c r="ELR25" s="81"/>
      <c r="ELS25" s="81"/>
      <c r="ELT25" s="81"/>
      <c r="ELU25" s="81"/>
      <c r="ELV25" s="81"/>
      <c r="ELW25" s="81"/>
      <c r="ELX25" s="81"/>
      <c r="ELY25" s="81"/>
      <c r="ELZ25" s="81"/>
      <c r="EMA25" s="81"/>
      <c r="EMB25" s="81"/>
      <c r="EMC25" s="81"/>
      <c r="EMD25" s="81"/>
      <c r="EME25" s="81"/>
      <c r="EMF25" s="81"/>
      <c r="EMG25" s="81"/>
      <c r="EMH25" s="81"/>
      <c r="EMI25" s="81"/>
      <c r="EMJ25" s="81"/>
      <c r="EMK25" s="81"/>
      <c r="EML25" s="81"/>
      <c r="EMM25" s="81"/>
      <c r="EMN25" s="81"/>
      <c r="EMO25" s="81"/>
      <c r="EMP25" s="81"/>
      <c r="EMQ25" s="81"/>
      <c r="EMR25" s="81"/>
      <c r="EMS25" s="81"/>
      <c r="EMT25" s="81"/>
      <c r="EMU25" s="81"/>
      <c r="EMV25" s="81"/>
      <c r="EMW25" s="81"/>
      <c r="EMX25" s="81"/>
      <c r="EMY25" s="81"/>
      <c r="EMZ25" s="81"/>
      <c r="ENA25" s="81"/>
      <c r="ENB25" s="81"/>
      <c r="ENC25" s="81"/>
      <c r="END25" s="81"/>
      <c r="ENE25" s="81"/>
      <c r="ENF25" s="81"/>
      <c r="ENG25" s="81"/>
      <c r="ENH25" s="81"/>
      <c r="ENI25" s="81"/>
      <c r="ENJ25" s="81"/>
      <c r="ENK25" s="81"/>
      <c r="ENL25" s="81"/>
      <c r="ENM25" s="81"/>
      <c r="ENN25" s="81"/>
      <c r="ENO25" s="81"/>
      <c r="ENP25" s="81"/>
      <c r="ENQ25" s="81"/>
      <c r="ENR25" s="81"/>
      <c r="ENS25" s="81"/>
      <c r="ENT25" s="81"/>
      <c r="ENU25" s="81"/>
      <c r="ENV25" s="81"/>
      <c r="ENW25" s="81"/>
      <c r="ENX25" s="81"/>
      <c r="ENY25" s="81"/>
      <c r="ENZ25" s="81"/>
      <c r="EOA25" s="81"/>
      <c r="EOB25" s="81"/>
      <c r="EOC25" s="81"/>
      <c r="EOD25" s="81"/>
      <c r="EOE25" s="81"/>
      <c r="EOF25" s="81"/>
      <c r="EOG25" s="81"/>
      <c r="EOH25" s="81"/>
      <c r="EOI25" s="81"/>
      <c r="EOJ25" s="81"/>
      <c r="EOK25" s="81"/>
      <c r="EOL25" s="81"/>
      <c r="EOM25" s="81"/>
      <c r="EON25" s="81"/>
      <c r="EOO25" s="81"/>
      <c r="EOP25" s="81"/>
      <c r="EOQ25" s="81"/>
      <c r="EOR25" s="81"/>
      <c r="EOS25" s="81"/>
      <c r="EOT25" s="81"/>
      <c r="EOU25" s="81"/>
      <c r="EOV25" s="81"/>
      <c r="EOW25" s="81"/>
      <c r="EOX25" s="81"/>
      <c r="EOY25" s="81"/>
      <c r="EOZ25" s="81"/>
      <c r="EPA25" s="81"/>
      <c r="EPB25" s="81"/>
      <c r="EPC25" s="81"/>
      <c r="EPD25" s="81"/>
      <c r="EPE25" s="81"/>
      <c r="EPF25" s="81"/>
      <c r="EPG25" s="81"/>
      <c r="EPH25" s="81"/>
      <c r="EPI25" s="81"/>
      <c r="EPJ25" s="81"/>
      <c r="EPK25" s="81"/>
      <c r="EPL25" s="81"/>
      <c r="EPM25" s="81"/>
      <c r="EPN25" s="81"/>
      <c r="EPO25" s="81"/>
      <c r="EPP25" s="81"/>
      <c r="EPQ25" s="81"/>
      <c r="EPR25" s="81"/>
      <c r="EPS25" s="81"/>
      <c r="EPT25" s="81"/>
      <c r="EPU25" s="81"/>
      <c r="EPV25" s="81"/>
      <c r="EPW25" s="81"/>
      <c r="EPX25" s="81"/>
      <c r="EPY25" s="81"/>
      <c r="EPZ25" s="81"/>
      <c r="EQA25" s="81"/>
      <c r="EQB25" s="81"/>
      <c r="EQC25" s="81"/>
      <c r="EQD25" s="81"/>
      <c r="EQE25" s="81"/>
      <c r="EQF25" s="81"/>
      <c r="EQG25" s="81"/>
      <c r="EQH25" s="81"/>
      <c r="EQI25" s="81"/>
      <c r="EQJ25" s="81"/>
      <c r="EQK25" s="81"/>
      <c r="EQL25" s="81"/>
      <c r="EQM25" s="81"/>
      <c r="EQN25" s="81"/>
      <c r="EQO25" s="81"/>
      <c r="EQP25" s="81"/>
      <c r="EQQ25" s="81"/>
      <c r="EQR25" s="81"/>
      <c r="EQS25" s="81"/>
      <c r="EQT25" s="81"/>
      <c r="EQU25" s="81"/>
      <c r="EQV25" s="81"/>
      <c r="EQW25" s="81"/>
      <c r="EQX25" s="81"/>
      <c r="EQY25" s="81"/>
      <c r="EQZ25" s="81"/>
      <c r="ERA25" s="81"/>
      <c r="ERB25" s="81"/>
      <c r="ERC25" s="81"/>
      <c r="ERD25" s="81"/>
      <c r="ERE25" s="81"/>
      <c r="ERF25" s="81"/>
      <c r="ERG25" s="81"/>
      <c r="ERH25" s="81"/>
      <c r="ERI25" s="81"/>
      <c r="ERJ25" s="81"/>
      <c r="ERK25" s="81"/>
      <c r="ERL25" s="81"/>
      <c r="ERM25" s="81"/>
      <c r="ERN25" s="81"/>
      <c r="ERO25" s="81"/>
      <c r="ERP25" s="81"/>
      <c r="ERQ25" s="81"/>
      <c r="ERR25" s="81"/>
      <c r="ERS25" s="81"/>
      <c r="ERT25" s="81"/>
      <c r="ERU25" s="81"/>
      <c r="ERV25" s="81"/>
      <c r="ERW25" s="81"/>
      <c r="ERX25" s="81"/>
      <c r="ERY25" s="81"/>
      <c r="ERZ25" s="81"/>
      <c r="ESA25" s="81"/>
      <c r="ESB25" s="81"/>
      <c r="ESC25" s="81"/>
      <c r="ESD25" s="81"/>
      <c r="ESE25" s="81"/>
      <c r="ESF25" s="81"/>
      <c r="ESG25" s="81"/>
      <c r="ESH25" s="81"/>
      <c r="ESI25" s="81"/>
      <c r="ESJ25" s="81"/>
      <c r="ESK25" s="81"/>
      <c r="ESL25" s="81"/>
      <c r="ESM25" s="81"/>
      <c r="ESN25" s="81"/>
      <c r="ESO25" s="81"/>
      <c r="ESP25" s="81"/>
      <c r="ESQ25" s="81"/>
      <c r="ESR25" s="81"/>
      <c r="ESS25" s="81"/>
      <c r="EST25" s="81"/>
      <c r="ESU25" s="81"/>
      <c r="ESV25" s="81"/>
      <c r="ESW25" s="81"/>
      <c r="ESX25" s="81"/>
      <c r="ESY25" s="81"/>
      <c r="ESZ25" s="81"/>
      <c r="ETA25" s="81"/>
      <c r="ETB25" s="81"/>
      <c r="ETC25" s="81"/>
      <c r="ETD25" s="81"/>
      <c r="ETE25" s="81"/>
      <c r="ETF25" s="81"/>
      <c r="ETG25" s="81"/>
      <c r="ETH25" s="81"/>
      <c r="ETI25" s="81"/>
      <c r="ETJ25" s="81"/>
      <c r="ETK25" s="81"/>
      <c r="ETL25" s="81"/>
      <c r="ETM25" s="81"/>
      <c r="ETN25" s="81"/>
      <c r="ETO25" s="81"/>
      <c r="ETP25" s="81"/>
      <c r="ETQ25" s="81"/>
      <c r="ETR25" s="81"/>
      <c r="ETS25" s="81"/>
      <c r="ETT25" s="81"/>
      <c r="ETU25" s="81"/>
      <c r="ETV25" s="81"/>
      <c r="ETW25" s="81"/>
      <c r="ETX25" s="81"/>
      <c r="ETY25" s="81"/>
      <c r="ETZ25" s="81"/>
      <c r="EUA25" s="81"/>
      <c r="EUB25" s="81"/>
      <c r="EUC25" s="81"/>
      <c r="EUD25" s="81"/>
      <c r="EUE25" s="81"/>
      <c r="EUF25" s="81"/>
      <c r="EUG25" s="81"/>
      <c r="EUH25" s="81"/>
      <c r="EUI25" s="81"/>
      <c r="EUJ25" s="81"/>
      <c r="EUK25" s="81"/>
      <c r="EUL25" s="81"/>
      <c r="EUM25" s="81"/>
      <c r="EUN25" s="81"/>
      <c r="EUO25" s="81"/>
      <c r="EUP25" s="81"/>
      <c r="EUQ25" s="81"/>
      <c r="EUR25" s="81"/>
      <c r="EUS25" s="81"/>
      <c r="EUT25" s="81"/>
      <c r="EUU25" s="81"/>
      <c r="EUV25" s="81"/>
      <c r="EUW25" s="81"/>
      <c r="EUX25" s="81"/>
      <c r="EUY25" s="81"/>
      <c r="EUZ25" s="81"/>
      <c r="EVA25" s="81"/>
      <c r="EVB25" s="81"/>
      <c r="EVC25" s="81"/>
      <c r="EVD25" s="81"/>
      <c r="EVE25" s="81"/>
      <c r="EVF25" s="81"/>
      <c r="EVG25" s="81"/>
      <c r="EVH25" s="81"/>
      <c r="EVI25" s="81"/>
      <c r="EVJ25" s="81"/>
      <c r="EVK25" s="81"/>
      <c r="EVL25" s="81"/>
      <c r="EVM25" s="81"/>
      <c r="EVN25" s="81"/>
      <c r="EVO25" s="81"/>
      <c r="EVP25" s="81"/>
      <c r="EVQ25" s="81"/>
      <c r="EVR25" s="81"/>
      <c r="EVS25" s="81"/>
      <c r="EVT25" s="81"/>
      <c r="EVU25" s="81"/>
      <c r="EVV25" s="81"/>
      <c r="EVW25" s="81"/>
      <c r="EVX25" s="81"/>
      <c r="EVY25" s="81"/>
      <c r="EVZ25" s="81"/>
      <c r="EWA25" s="81"/>
      <c r="EWB25" s="81"/>
      <c r="EWC25" s="81"/>
      <c r="EWD25" s="81"/>
      <c r="EWE25" s="81"/>
      <c r="EWF25" s="81"/>
      <c r="EWG25" s="81"/>
      <c r="EWH25" s="81"/>
      <c r="EWI25" s="81"/>
      <c r="EWJ25" s="81"/>
      <c r="EWK25" s="81"/>
      <c r="EWL25" s="81"/>
      <c r="EWM25" s="81"/>
      <c r="EWN25" s="81"/>
      <c r="EWO25" s="81"/>
      <c r="EWP25" s="81"/>
      <c r="EWQ25" s="81"/>
      <c r="EWR25" s="81"/>
      <c r="EWS25" s="81"/>
      <c r="EWT25" s="81"/>
      <c r="EWU25" s="81"/>
      <c r="EWV25" s="81"/>
      <c r="EWW25" s="81"/>
      <c r="EWX25" s="81"/>
      <c r="EWY25" s="81"/>
      <c r="EWZ25" s="81"/>
      <c r="EXA25" s="81"/>
      <c r="EXB25" s="81"/>
      <c r="EXC25" s="81"/>
      <c r="EXD25" s="81"/>
      <c r="EXE25" s="81"/>
      <c r="EXF25" s="81"/>
      <c r="EXG25" s="81"/>
      <c r="EXH25" s="81"/>
      <c r="EXI25" s="81"/>
      <c r="EXJ25" s="81"/>
      <c r="EXK25" s="81"/>
      <c r="EXL25" s="81"/>
      <c r="EXM25" s="81"/>
      <c r="EXN25" s="81"/>
      <c r="EXO25" s="81"/>
      <c r="EXP25" s="81"/>
      <c r="EXQ25" s="81"/>
      <c r="EXR25" s="81"/>
      <c r="EXS25" s="81"/>
      <c r="EXT25" s="81"/>
      <c r="EXU25" s="81"/>
      <c r="EXV25" s="81"/>
      <c r="EXW25" s="81"/>
      <c r="EXX25" s="81"/>
      <c r="EXY25" s="81"/>
      <c r="EXZ25" s="81"/>
      <c r="EYA25" s="81"/>
      <c r="EYB25" s="81"/>
      <c r="EYC25" s="81"/>
      <c r="EYD25" s="81"/>
      <c r="EYE25" s="81"/>
      <c r="EYF25" s="81"/>
      <c r="EYG25" s="81"/>
      <c r="EYH25" s="81"/>
      <c r="EYI25" s="81"/>
      <c r="EYJ25" s="81"/>
      <c r="EYK25" s="81"/>
      <c r="EYL25" s="81"/>
      <c r="EYM25" s="81"/>
      <c r="EYN25" s="81"/>
      <c r="EYO25" s="81"/>
      <c r="EYP25" s="81"/>
      <c r="EYQ25" s="81"/>
      <c r="EYR25" s="81"/>
      <c r="EYS25" s="81"/>
      <c r="EYT25" s="81"/>
      <c r="EYU25" s="81"/>
      <c r="EYV25" s="81"/>
      <c r="EYW25" s="81"/>
      <c r="EYX25" s="81"/>
      <c r="EYY25" s="81"/>
      <c r="EYZ25" s="81"/>
      <c r="EZA25" s="81"/>
      <c r="EZB25" s="81"/>
      <c r="EZC25" s="81"/>
      <c r="EZD25" s="81"/>
      <c r="EZE25" s="81"/>
      <c r="EZF25" s="81"/>
      <c r="EZG25" s="81"/>
      <c r="EZH25" s="81"/>
      <c r="EZI25" s="81"/>
      <c r="EZJ25" s="81"/>
      <c r="EZK25" s="81"/>
      <c r="EZL25" s="81"/>
      <c r="EZM25" s="81"/>
      <c r="EZN25" s="81"/>
      <c r="EZO25" s="81"/>
      <c r="EZP25" s="81"/>
      <c r="EZQ25" s="81"/>
      <c r="EZR25" s="81"/>
      <c r="EZS25" s="81"/>
      <c r="EZT25" s="81"/>
      <c r="EZU25" s="81"/>
      <c r="EZV25" s="81"/>
      <c r="EZW25" s="81"/>
      <c r="EZX25" s="81"/>
      <c r="EZY25" s="81"/>
      <c r="EZZ25" s="81"/>
      <c r="FAA25" s="81"/>
      <c r="FAB25" s="81"/>
      <c r="FAC25" s="81"/>
      <c r="FAD25" s="81"/>
      <c r="FAE25" s="81"/>
      <c r="FAF25" s="81"/>
      <c r="FAG25" s="81"/>
      <c r="FAH25" s="81"/>
      <c r="FAI25" s="81"/>
      <c r="FAJ25" s="81"/>
      <c r="FAK25" s="81"/>
      <c r="FAL25" s="81"/>
      <c r="FAM25" s="81"/>
      <c r="FAN25" s="81"/>
      <c r="FAO25" s="81"/>
      <c r="FAP25" s="81"/>
      <c r="FAQ25" s="81"/>
      <c r="FAR25" s="81"/>
      <c r="FAS25" s="81"/>
      <c r="FAT25" s="81"/>
      <c r="FAU25" s="81"/>
      <c r="FAV25" s="81"/>
      <c r="FAW25" s="81"/>
      <c r="FAX25" s="81"/>
      <c r="FAY25" s="81"/>
      <c r="FAZ25" s="81"/>
      <c r="FBA25" s="81"/>
      <c r="FBB25" s="81"/>
      <c r="FBC25" s="81"/>
      <c r="FBD25" s="81"/>
      <c r="FBE25" s="81"/>
      <c r="FBF25" s="81"/>
      <c r="FBG25" s="81"/>
      <c r="FBH25" s="81"/>
      <c r="FBI25" s="81"/>
      <c r="FBJ25" s="81"/>
      <c r="FBK25" s="81"/>
      <c r="FBL25" s="81"/>
      <c r="FBM25" s="81"/>
      <c r="FBN25" s="81"/>
      <c r="FBO25" s="81"/>
      <c r="FBP25" s="81"/>
      <c r="FBQ25" s="81"/>
      <c r="FBR25" s="81"/>
      <c r="FBS25" s="81"/>
      <c r="FBT25" s="81"/>
      <c r="FBU25" s="81"/>
      <c r="FBV25" s="81"/>
      <c r="FBW25" s="81"/>
      <c r="FBX25" s="81"/>
      <c r="FBY25" s="81"/>
      <c r="FBZ25" s="81"/>
      <c r="FCA25" s="81"/>
      <c r="FCB25" s="81"/>
      <c r="FCC25" s="81"/>
      <c r="FCD25" s="81"/>
      <c r="FCE25" s="81"/>
      <c r="FCF25" s="81"/>
      <c r="FCG25" s="81"/>
      <c r="FCH25" s="81"/>
      <c r="FCI25" s="81"/>
      <c r="FCJ25" s="81"/>
      <c r="FCK25" s="81"/>
      <c r="FCL25" s="81"/>
      <c r="FCM25" s="81"/>
      <c r="FCN25" s="81"/>
      <c r="FCO25" s="81"/>
      <c r="FCP25" s="81"/>
      <c r="FCQ25" s="81"/>
      <c r="FCR25" s="81"/>
      <c r="FCS25" s="81"/>
      <c r="FCT25" s="81"/>
      <c r="FCU25" s="81"/>
      <c r="FCV25" s="81"/>
      <c r="FCW25" s="81"/>
      <c r="FCX25" s="81"/>
      <c r="FCY25" s="81"/>
      <c r="FCZ25" s="81"/>
      <c r="FDA25" s="81"/>
      <c r="FDB25" s="81"/>
      <c r="FDC25" s="81"/>
      <c r="FDD25" s="81"/>
      <c r="FDE25" s="81"/>
      <c r="FDF25" s="81"/>
      <c r="FDG25" s="81"/>
      <c r="FDH25" s="81"/>
      <c r="FDI25" s="81"/>
      <c r="FDJ25" s="81"/>
      <c r="FDK25" s="81"/>
      <c r="FDL25" s="81"/>
      <c r="FDM25" s="81"/>
      <c r="FDN25" s="81"/>
      <c r="FDO25" s="81"/>
      <c r="FDP25" s="81"/>
      <c r="FDQ25" s="81"/>
      <c r="FDR25" s="81"/>
      <c r="FDS25" s="81"/>
      <c r="FDT25" s="81"/>
      <c r="FDU25" s="81"/>
      <c r="FDV25" s="81"/>
      <c r="FDW25" s="81"/>
      <c r="FDX25" s="81"/>
      <c r="FDY25" s="81"/>
      <c r="FDZ25" s="81"/>
      <c r="FEA25" s="81"/>
      <c r="FEB25" s="81"/>
      <c r="FEC25" s="81"/>
      <c r="FED25" s="81"/>
      <c r="FEE25" s="81"/>
      <c r="FEF25" s="81"/>
      <c r="FEG25" s="81"/>
      <c r="FEH25" s="81"/>
      <c r="FEI25" s="81"/>
      <c r="FEJ25" s="81"/>
      <c r="FEK25" s="81"/>
      <c r="FEL25" s="81"/>
      <c r="FEM25" s="81"/>
      <c r="FEN25" s="81"/>
      <c r="FEO25" s="81"/>
      <c r="FEP25" s="81"/>
      <c r="FEQ25" s="81"/>
      <c r="FER25" s="81"/>
      <c r="FES25" s="81"/>
      <c r="FET25" s="81"/>
      <c r="FEU25" s="81"/>
      <c r="FEV25" s="81"/>
      <c r="FEW25" s="81"/>
      <c r="FEX25" s="81"/>
      <c r="FEY25" s="81"/>
      <c r="FEZ25" s="81"/>
      <c r="FFA25" s="81"/>
      <c r="FFB25" s="81"/>
      <c r="FFC25" s="81"/>
      <c r="FFD25" s="81"/>
      <c r="FFE25" s="81"/>
      <c r="FFF25" s="81"/>
      <c r="FFG25" s="81"/>
      <c r="FFH25" s="81"/>
      <c r="FFI25" s="81"/>
      <c r="FFJ25" s="81"/>
      <c r="FFK25" s="81"/>
      <c r="FFL25" s="81"/>
      <c r="FFM25" s="81"/>
      <c r="FFN25" s="81"/>
      <c r="FFO25" s="81"/>
      <c r="FFP25" s="81"/>
      <c r="FFQ25" s="81"/>
      <c r="FFR25" s="81"/>
      <c r="FFS25" s="81"/>
      <c r="FFT25" s="81"/>
      <c r="FFU25" s="81"/>
      <c r="FFV25" s="81"/>
      <c r="FFW25" s="81"/>
      <c r="FFX25" s="81"/>
      <c r="FFY25" s="81"/>
      <c r="FFZ25" s="81"/>
      <c r="FGA25" s="81"/>
      <c r="FGB25" s="81"/>
      <c r="FGC25" s="81"/>
      <c r="FGD25" s="81"/>
      <c r="FGE25" s="81"/>
      <c r="FGF25" s="81"/>
      <c r="FGG25" s="81"/>
      <c r="FGH25" s="81"/>
      <c r="FGI25" s="81"/>
      <c r="FGJ25" s="81"/>
      <c r="FGK25" s="81"/>
      <c r="FGL25" s="81"/>
      <c r="FGM25" s="81"/>
      <c r="FGN25" s="81"/>
      <c r="FGO25" s="81"/>
      <c r="FGP25" s="81"/>
      <c r="FGQ25" s="81"/>
      <c r="FGR25" s="81"/>
      <c r="FGS25" s="81"/>
      <c r="FGT25" s="81"/>
      <c r="FGU25" s="81"/>
      <c r="FGV25" s="81"/>
      <c r="FGW25" s="81"/>
      <c r="FGX25" s="81"/>
      <c r="FGY25" s="81"/>
      <c r="FGZ25" s="81"/>
      <c r="FHA25" s="81"/>
      <c r="FHB25" s="81"/>
      <c r="FHC25" s="81"/>
      <c r="FHD25" s="81"/>
      <c r="FHE25" s="81"/>
      <c r="FHF25" s="81"/>
      <c r="FHG25" s="81"/>
      <c r="FHH25" s="81"/>
      <c r="FHI25" s="81"/>
      <c r="FHJ25" s="81"/>
      <c r="FHK25" s="81"/>
      <c r="FHL25" s="81"/>
      <c r="FHM25" s="81"/>
      <c r="FHN25" s="81"/>
      <c r="FHO25" s="81"/>
      <c r="FHP25" s="81"/>
      <c r="FHQ25" s="81"/>
      <c r="FHR25" s="81"/>
      <c r="FHS25" s="81"/>
      <c r="FHT25" s="81"/>
      <c r="FHU25" s="81"/>
      <c r="FHV25" s="81"/>
      <c r="FHW25" s="81"/>
      <c r="FHX25" s="81"/>
      <c r="FHY25" s="81"/>
      <c r="FHZ25" s="81"/>
      <c r="FIA25" s="81"/>
      <c r="FIB25" s="81"/>
      <c r="FIC25" s="81"/>
      <c r="FID25" s="81"/>
      <c r="FIE25" s="81"/>
      <c r="FIF25" s="81"/>
      <c r="FIG25" s="81"/>
      <c r="FIH25" s="81"/>
      <c r="FII25" s="81"/>
      <c r="FIJ25" s="81"/>
      <c r="FIK25" s="81"/>
      <c r="FIL25" s="81"/>
      <c r="FIM25" s="81"/>
      <c r="FIN25" s="81"/>
      <c r="FIO25" s="81"/>
      <c r="FIP25" s="81"/>
      <c r="FIQ25" s="81"/>
      <c r="FIR25" s="81"/>
      <c r="FIS25" s="81"/>
      <c r="FIT25" s="81"/>
      <c r="FIU25" s="81"/>
      <c r="FIV25" s="81"/>
      <c r="FIW25" s="81"/>
      <c r="FIX25" s="81"/>
      <c r="FIY25" s="81"/>
      <c r="FIZ25" s="81"/>
      <c r="FJA25" s="81"/>
      <c r="FJB25" s="81"/>
      <c r="FJC25" s="81"/>
      <c r="FJD25" s="81"/>
      <c r="FJE25" s="81"/>
      <c r="FJF25" s="81"/>
      <c r="FJG25" s="81"/>
      <c r="FJH25" s="81"/>
      <c r="FJI25" s="81"/>
      <c r="FJJ25" s="81"/>
      <c r="FJK25" s="81"/>
      <c r="FJL25" s="81"/>
      <c r="FJM25" s="81"/>
      <c r="FJN25" s="81"/>
      <c r="FJO25" s="81"/>
      <c r="FJP25" s="81"/>
      <c r="FJQ25" s="81"/>
      <c r="FJR25" s="81"/>
      <c r="FJS25" s="81"/>
      <c r="FJT25" s="81"/>
      <c r="FJU25" s="81"/>
      <c r="FJV25" s="81"/>
      <c r="FJW25" s="81"/>
      <c r="FJX25" s="81"/>
      <c r="FJY25" s="81"/>
      <c r="FJZ25" s="81"/>
      <c r="FKA25" s="81"/>
      <c r="FKB25" s="81"/>
      <c r="FKC25" s="81"/>
      <c r="FKD25" s="81"/>
      <c r="FKE25" s="81"/>
      <c r="FKF25" s="81"/>
      <c r="FKG25" s="81"/>
      <c r="FKH25" s="81"/>
      <c r="FKI25" s="81"/>
      <c r="FKJ25" s="81"/>
      <c r="FKK25" s="81"/>
      <c r="FKL25" s="81"/>
      <c r="FKM25" s="81"/>
      <c r="FKN25" s="81"/>
      <c r="FKO25" s="81"/>
      <c r="FKP25" s="81"/>
      <c r="FKQ25" s="81"/>
      <c r="FKR25" s="81"/>
      <c r="FKS25" s="81"/>
      <c r="FKT25" s="81"/>
      <c r="FKU25" s="81"/>
      <c r="FKV25" s="81"/>
      <c r="FKW25" s="81"/>
      <c r="FKX25" s="81"/>
      <c r="FKY25" s="81"/>
      <c r="FKZ25" s="81"/>
      <c r="FLA25" s="81"/>
      <c r="FLB25" s="81"/>
      <c r="FLC25" s="81"/>
      <c r="FLD25" s="81"/>
      <c r="FLE25" s="81"/>
      <c r="FLF25" s="81"/>
      <c r="FLG25" s="81"/>
      <c r="FLH25" s="81"/>
      <c r="FLI25" s="81"/>
      <c r="FLJ25" s="81"/>
      <c r="FLK25" s="81"/>
      <c r="FLL25" s="81"/>
      <c r="FLM25" s="81"/>
      <c r="FLN25" s="81"/>
      <c r="FLO25" s="81"/>
      <c r="FLP25" s="81"/>
      <c r="FLQ25" s="81"/>
      <c r="FLR25" s="81"/>
      <c r="FLS25" s="81"/>
      <c r="FLT25" s="81"/>
      <c r="FLU25" s="81"/>
      <c r="FLV25" s="81"/>
      <c r="FLW25" s="81"/>
      <c r="FLX25" s="81"/>
      <c r="FLY25" s="81"/>
      <c r="FLZ25" s="81"/>
      <c r="FMA25" s="81"/>
      <c r="FMB25" s="81"/>
      <c r="FMC25" s="81"/>
      <c r="FMD25" s="81"/>
      <c r="FME25" s="81"/>
      <c r="FMF25" s="81"/>
      <c r="FMG25" s="81"/>
      <c r="FMH25" s="81"/>
      <c r="FMI25" s="81"/>
      <c r="FMJ25" s="81"/>
      <c r="FMK25" s="81"/>
      <c r="FML25" s="81"/>
      <c r="FMM25" s="81"/>
      <c r="FMN25" s="81"/>
      <c r="FMO25" s="81"/>
      <c r="FMP25" s="81"/>
      <c r="FMQ25" s="81"/>
      <c r="FMR25" s="81"/>
      <c r="FMS25" s="81"/>
      <c r="FMT25" s="81"/>
      <c r="FMU25" s="81"/>
      <c r="FMV25" s="81"/>
      <c r="FMW25" s="81"/>
      <c r="FMX25" s="81"/>
      <c r="FMY25" s="81"/>
      <c r="FMZ25" s="81"/>
      <c r="FNA25" s="81"/>
      <c r="FNB25" s="81"/>
      <c r="FNC25" s="81"/>
      <c r="FND25" s="81"/>
      <c r="FNE25" s="81"/>
      <c r="FNF25" s="81"/>
      <c r="FNG25" s="81"/>
      <c r="FNH25" s="81"/>
      <c r="FNI25" s="81"/>
      <c r="FNJ25" s="81"/>
      <c r="FNK25" s="81"/>
      <c r="FNL25" s="81"/>
      <c r="FNM25" s="81"/>
      <c r="FNN25" s="81"/>
      <c r="FNO25" s="81"/>
      <c r="FNP25" s="81"/>
      <c r="FNQ25" s="81"/>
      <c r="FNR25" s="81"/>
      <c r="FNS25" s="81"/>
      <c r="FNT25" s="81"/>
      <c r="FNU25" s="81"/>
      <c r="FNV25" s="81"/>
      <c r="FNW25" s="81"/>
      <c r="FNX25" s="81"/>
      <c r="FNY25" s="81"/>
      <c r="FNZ25" s="81"/>
      <c r="FOA25" s="81"/>
      <c r="FOB25" s="81"/>
      <c r="FOC25" s="81"/>
      <c r="FOD25" s="81"/>
      <c r="FOE25" s="81"/>
      <c r="FOF25" s="81"/>
      <c r="FOG25" s="81"/>
      <c r="FOH25" s="81"/>
      <c r="FOI25" s="81"/>
      <c r="FOJ25" s="81"/>
      <c r="FOK25" s="81"/>
      <c r="FOL25" s="81"/>
      <c r="FOM25" s="81"/>
      <c r="FON25" s="81"/>
      <c r="FOO25" s="81"/>
      <c r="FOP25" s="81"/>
      <c r="FOQ25" s="81"/>
      <c r="FOR25" s="81"/>
      <c r="FOS25" s="81"/>
      <c r="FOT25" s="81"/>
      <c r="FOU25" s="81"/>
      <c r="FOV25" s="81"/>
      <c r="FOW25" s="81"/>
      <c r="FOX25" s="81"/>
      <c r="FOY25" s="81"/>
      <c r="FOZ25" s="81"/>
      <c r="FPA25" s="81"/>
      <c r="FPB25" s="81"/>
      <c r="FPC25" s="81"/>
      <c r="FPD25" s="81"/>
      <c r="FPE25" s="81"/>
      <c r="FPF25" s="81"/>
      <c r="FPG25" s="81"/>
      <c r="FPH25" s="81"/>
      <c r="FPI25" s="81"/>
      <c r="FPJ25" s="81"/>
      <c r="FPK25" s="81"/>
      <c r="FPL25" s="81"/>
      <c r="FPM25" s="81"/>
      <c r="FPN25" s="81"/>
      <c r="FPO25" s="81"/>
      <c r="FPP25" s="81"/>
      <c r="FPQ25" s="81"/>
      <c r="FPR25" s="81"/>
      <c r="FPS25" s="81"/>
      <c r="FPT25" s="81"/>
      <c r="FPU25" s="81"/>
      <c r="FPV25" s="81"/>
      <c r="FPW25" s="81"/>
      <c r="FPX25" s="81"/>
      <c r="FPY25" s="81"/>
      <c r="FPZ25" s="81"/>
      <c r="FQA25" s="81"/>
      <c r="FQB25" s="81"/>
      <c r="FQC25" s="81"/>
      <c r="FQD25" s="81"/>
      <c r="FQE25" s="81"/>
      <c r="FQF25" s="81"/>
      <c r="FQG25" s="81"/>
      <c r="FQH25" s="81"/>
      <c r="FQI25" s="81"/>
      <c r="FQJ25" s="81"/>
      <c r="FQK25" s="81"/>
      <c r="FQL25" s="81"/>
      <c r="FQM25" s="81"/>
      <c r="FQN25" s="81"/>
      <c r="FQO25" s="81"/>
      <c r="FQP25" s="81"/>
      <c r="FQQ25" s="81"/>
      <c r="FQR25" s="81"/>
      <c r="FQS25" s="81"/>
      <c r="FQT25" s="81"/>
      <c r="FQU25" s="81"/>
      <c r="FQV25" s="81"/>
      <c r="FQW25" s="81"/>
      <c r="FQX25" s="81"/>
      <c r="FQY25" s="81"/>
      <c r="FQZ25" s="81"/>
      <c r="FRA25" s="81"/>
      <c r="FRB25" s="81"/>
      <c r="FRC25" s="81"/>
      <c r="FRD25" s="81"/>
      <c r="FRE25" s="81"/>
      <c r="FRF25" s="81"/>
      <c r="FRG25" s="81"/>
      <c r="FRH25" s="81"/>
      <c r="FRI25" s="81"/>
      <c r="FRJ25" s="81"/>
      <c r="FRK25" s="81"/>
      <c r="FRL25" s="81"/>
      <c r="FRM25" s="81"/>
      <c r="FRN25" s="81"/>
      <c r="FRO25" s="81"/>
      <c r="FRP25" s="81"/>
      <c r="FRQ25" s="81"/>
      <c r="FRR25" s="81"/>
      <c r="FRS25" s="81"/>
      <c r="FRT25" s="81"/>
      <c r="FRU25" s="81"/>
      <c r="FRV25" s="81"/>
      <c r="FRW25" s="81"/>
      <c r="FRX25" s="81"/>
      <c r="FRY25" s="81"/>
      <c r="FRZ25" s="81"/>
      <c r="FSA25" s="81"/>
      <c r="FSB25" s="81"/>
      <c r="FSC25" s="81"/>
      <c r="FSD25" s="81"/>
      <c r="FSE25" s="81"/>
      <c r="FSF25" s="81"/>
      <c r="FSG25" s="81"/>
      <c r="FSH25" s="81"/>
      <c r="FSI25" s="81"/>
      <c r="FSJ25" s="81"/>
      <c r="FSK25" s="81"/>
      <c r="FSL25" s="81"/>
      <c r="FSM25" s="81"/>
      <c r="FSN25" s="81"/>
      <c r="FSO25" s="81"/>
      <c r="FSP25" s="81"/>
      <c r="FSQ25" s="81"/>
      <c r="FSR25" s="81"/>
      <c r="FSS25" s="81"/>
      <c r="FST25" s="81"/>
      <c r="FSU25" s="81"/>
      <c r="FSV25" s="81"/>
      <c r="FSW25" s="81"/>
      <c r="FSX25" s="81"/>
      <c r="FSY25" s="81"/>
      <c r="FSZ25" s="81"/>
      <c r="FTA25" s="81"/>
      <c r="FTB25" s="81"/>
      <c r="FTC25" s="81"/>
      <c r="FTD25" s="81"/>
      <c r="FTE25" s="81"/>
      <c r="FTF25" s="81"/>
      <c r="FTG25" s="81"/>
      <c r="FTH25" s="81"/>
      <c r="FTI25" s="81"/>
      <c r="FTJ25" s="81"/>
      <c r="FTK25" s="81"/>
      <c r="FTL25" s="81"/>
      <c r="FTM25" s="81"/>
      <c r="FTN25" s="81"/>
      <c r="FTO25" s="81"/>
      <c r="FTP25" s="81"/>
      <c r="FTQ25" s="81"/>
      <c r="FTR25" s="81"/>
      <c r="FTS25" s="81"/>
      <c r="FTT25" s="81"/>
      <c r="FTU25" s="81"/>
      <c r="FTV25" s="81"/>
      <c r="FTW25" s="81"/>
      <c r="FTX25" s="81"/>
      <c r="FTY25" s="81"/>
      <c r="FTZ25" s="81"/>
      <c r="FUA25" s="81"/>
      <c r="FUB25" s="81"/>
      <c r="FUC25" s="81"/>
      <c r="FUD25" s="81"/>
      <c r="FUE25" s="81"/>
      <c r="FUF25" s="81"/>
      <c r="FUG25" s="81"/>
      <c r="FUH25" s="81"/>
      <c r="FUI25" s="81"/>
      <c r="FUJ25" s="81"/>
      <c r="FUK25" s="81"/>
      <c r="FUL25" s="81"/>
      <c r="FUM25" s="81"/>
      <c r="FUN25" s="81"/>
      <c r="FUO25" s="81"/>
      <c r="FUP25" s="81"/>
      <c r="FUQ25" s="81"/>
      <c r="FUR25" s="81"/>
      <c r="FUS25" s="81"/>
      <c r="FUT25" s="81"/>
      <c r="FUU25" s="81"/>
      <c r="FUV25" s="81"/>
      <c r="FUW25" s="81"/>
      <c r="FUX25" s="81"/>
      <c r="FUY25" s="81"/>
      <c r="FUZ25" s="81"/>
      <c r="FVA25" s="81"/>
      <c r="FVB25" s="81"/>
      <c r="FVC25" s="81"/>
      <c r="FVD25" s="81"/>
      <c r="FVE25" s="81"/>
      <c r="FVF25" s="81"/>
      <c r="FVG25" s="81"/>
      <c r="FVH25" s="81"/>
      <c r="FVI25" s="81"/>
      <c r="FVJ25" s="81"/>
      <c r="FVK25" s="81"/>
      <c r="FVL25" s="81"/>
      <c r="FVM25" s="81"/>
      <c r="FVN25" s="81"/>
      <c r="FVO25" s="81"/>
      <c r="FVP25" s="81"/>
      <c r="FVQ25" s="81"/>
      <c r="FVR25" s="81"/>
      <c r="FVS25" s="81"/>
      <c r="FVT25" s="81"/>
      <c r="FVU25" s="81"/>
      <c r="FVV25" s="81"/>
      <c r="FVW25" s="81"/>
      <c r="FVX25" s="81"/>
      <c r="FVY25" s="81"/>
      <c r="FVZ25" s="81"/>
      <c r="FWA25" s="81"/>
      <c r="FWB25" s="81"/>
      <c r="FWC25" s="81"/>
      <c r="FWD25" s="81"/>
      <c r="FWE25" s="81"/>
      <c r="FWF25" s="81"/>
      <c r="FWG25" s="81"/>
      <c r="FWH25" s="81"/>
      <c r="FWI25" s="81"/>
      <c r="FWJ25" s="81"/>
      <c r="FWK25" s="81"/>
      <c r="FWL25" s="81"/>
      <c r="FWM25" s="81"/>
      <c r="FWN25" s="81"/>
      <c r="FWO25" s="81"/>
      <c r="FWP25" s="81"/>
      <c r="FWQ25" s="81"/>
      <c r="FWR25" s="81"/>
      <c r="FWS25" s="81"/>
      <c r="FWT25" s="81"/>
      <c r="FWU25" s="81"/>
      <c r="FWV25" s="81"/>
      <c r="FWW25" s="81"/>
      <c r="FWX25" s="81"/>
      <c r="FWY25" s="81"/>
      <c r="FWZ25" s="81"/>
      <c r="FXA25" s="81"/>
      <c r="FXB25" s="81"/>
      <c r="FXC25" s="81"/>
      <c r="FXD25" s="81"/>
      <c r="FXE25" s="81"/>
      <c r="FXF25" s="81"/>
      <c r="FXG25" s="81"/>
      <c r="FXH25" s="81"/>
      <c r="FXI25" s="81"/>
      <c r="FXJ25" s="81"/>
      <c r="FXK25" s="81"/>
      <c r="FXL25" s="81"/>
      <c r="FXM25" s="81"/>
      <c r="FXN25" s="81"/>
      <c r="FXO25" s="81"/>
      <c r="FXP25" s="81"/>
      <c r="FXQ25" s="81"/>
      <c r="FXR25" s="81"/>
      <c r="FXS25" s="81"/>
      <c r="FXT25" s="81"/>
      <c r="FXU25" s="81"/>
      <c r="FXV25" s="81"/>
      <c r="FXW25" s="81"/>
      <c r="FXX25" s="81"/>
      <c r="FXY25" s="81"/>
      <c r="FXZ25" s="81"/>
      <c r="FYA25" s="81"/>
      <c r="FYB25" s="81"/>
      <c r="FYC25" s="81"/>
      <c r="FYD25" s="81"/>
      <c r="FYE25" s="81"/>
      <c r="FYF25" s="81"/>
      <c r="FYG25" s="81"/>
      <c r="FYH25" s="81"/>
      <c r="FYI25" s="81"/>
      <c r="FYJ25" s="81"/>
      <c r="FYK25" s="81"/>
      <c r="FYL25" s="81"/>
      <c r="FYM25" s="81"/>
      <c r="FYN25" s="81"/>
      <c r="FYO25" s="81"/>
      <c r="FYP25" s="81"/>
      <c r="FYQ25" s="81"/>
      <c r="FYR25" s="81"/>
      <c r="FYS25" s="81"/>
      <c r="FYT25" s="81"/>
      <c r="FYU25" s="81"/>
      <c r="FYV25" s="81"/>
      <c r="FYW25" s="81"/>
      <c r="FYX25" s="81"/>
      <c r="FYY25" s="81"/>
      <c r="FYZ25" s="81"/>
      <c r="FZA25" s="81"/>
      <c r="FZB25" s="81"/>
      <c r="FZC25" s="81"/>
      <c r="FZD25" s="81"/>
      <c r="FZE25" s="81"/>
      <c r="FZF25" s="81"/>
      <c r="FZG25" s="81"/>
      <c r="FZH25" s="81"/>
      <c r="FZI25" s="81"/>
      <c r="FZJ25" s="81"/>
      <c r="FZK25" s="81"/>
      <c r="FZL25" s="81"/>
      <c r="FZM25" s="81"/>
      <c r="FZN25" s="81"/>
      <c r="FZO25" s="81"/>
      <c r="FZP25" s="81"/>
      <c r="FZQ25" s="81"/>
      <c r="FZR25" s="81"/>
      <c r="FZS25" s="81"/>
      <c r="FZT25" s="81"/>
      <c r="FZU25" s="81"/>
      <c r="FZV25" s="81"/>
      <c r="FZW25" s="81"/>
      <c r="FZX25" s="81"/>
      <c r="FZY25" s="81"/>
      <c r="FZZ25" s="81"/>
      <c r="GAA25" s="81"/>
      <c r="GAB25" s="81"/>
      <c r="GAC25" s="81"/>
      <c r="GAD25" s="81"/>
      <c r="GAE25" s="81"/>
      <c r="GAF25" s="81"/>
      <c r="GAG25" s="81"/>
      <c r="GAH25" s="81"/>
      <c r="GAI25" s="81"/>
      <c r="GAJ25" s="81"/>
      <c r="GAK25" s="81"/>
      <c r="GAL25" s="81"/>
      <c r="GAM25" s="81"/>
      <c r="GAN25" s="81"/>
      <c r="GAO25" s="81"/>
      <c r="GAP25" s="81"/>
      <c r="GAQ25" s="81"/>
      <c r="GAR25" s="81"/>
      <c r="GAS25" s="81"/>
      <c r="GAT25" s="81"/>
      <c r="GAU25" s="81"/>
      <c r="GAV25" s="81"/>
      <c r="GAW25" s="81"/>
      <c r="GAX25" s="81"/>
      <c r="GAY25" s="81"/>
      <c r="GAZ25" s="81"/>
      <c r="GBA25" s="81"/>
      <c r="GBB25" s="81"/>
      <c r="GBC25" s="81"/>
      <c r="GBD25" s="81"/>
      <c r="GBE25" s="81"/>
      <c r="GBF25" s="81"/>
      <c r="GBG25" s="81"/>
      <c r="GBH25" s="81"/>
      <c r="GBI25" s="81"/>
      <c r="GBJ25" s="81"/>
      <c r="GBK25" s="81"/>
      <c r="GBL25" s="81"/>
      <c r="GBM25" s="81"/>
      <c r="GBN25" s="81"/>
      <c r="GBO25" s="81"/>
      <c r="GBP25" s="81"/>
      <c r="GBQ25" s="81"/>
      <c r="GBR25" s="81"/>
      <c r="GBS25" s="81"/>
      <c r="GBT25" s="81"/>
      <c r="GBU25" s="81"/>
      <c r="GBV25" s="81"/>
      <c r="GBW25" s="81"/>
      <c r="GBX25" s="81"/>
      <c r="GBY25" s="81"/>
      <c r="GBZ25" s="81"/>
      <c r="GCA25" s="81"/>
      <c r="GCB25" s="81"/>
      <c r="GCC25" s="81"/>
      <c r="GCD25" s="81"/>
      <c r="GCE25" s="81"/>
      <c r="GCF25" s="81"/>
      <c r="GCG25" s="81"/>
      <c r="GCH25" s="81"/>
      <c r="GCI25" s="81"/>
      <c r="GCJ25" s="81"/>
      <c r="GCK25" s="81"/>
      <c r="GCL25" s="81"/>
      <c r="GCM25" s="81"/>
      <c r="GCN25" s="81"/>
      <c r="GCO25" s="81"/>
      <c r="GCP25" s="81"/>
      <c r="GCQ25" s="81"/>
      <c r="GCR25" s="81"/>
      <c r="GCS25" s="81"/>
      <c r="GCT25" s="81"/>
      <c r="GCU25" s="81"/>
      <c r="GCV25" s="81"/>
      <c r="GCW25" s="81"/>
      <c r="GCX25" s="81"/>
      <c r="GCY25" s="81"/>
      <c r="GCZ25" s="81"/>
      <c r="GDA25" s="81"/>
      <c r="GDB25" s="81"/>
      <c r="GDC25" s="81"/>
      <c r="GDD25" s="81"/>
      <c r="GDE25" s="81"/>
      <c r="GDF25" s="81"/>
      <c r="GDG25" s="81"/>
      <c r="GDH25" s="81"/>
      <c r="GDI25" s="81"/>
      <c r="GDJ25" s="81"/>
      <c r="GDK25" s="81"/>
      <c r="GDL25" s="81"/>
      <c r="GDM25" s="81"/>
      <c r="GDN25" s="81"/>
      <c r="GDO25" s="81"/>
      <c r="GDP25" s="81"/>
      <c r="GDQ25" s="81"/>
      <c r="GDR25" s="81"/>
      <c r="GDS25" s="81"/>
      <c r="GDT25" s="81"/>
      <c r="GDU25" s="81"/>
      <c r="GDV25" s="81"/>
      <c r="GDW25" s="81"/>
      <c r="GDX25" s="81"/>
      <c r="GDY25" s="81"/>
      <c r="GDZ25" s="81"/>
      <c r="GEA25" s="81"/>
      <c r="GEB25" s="81"/>
      <c r="GEC25" s="81"/>
      <c r="GED25" s="81"/>
      <c r="GEE25" s="81"/>
      <c r="GEF25" s="81"/>
      <c r="GEG25" s="81"/>
      <c r="GEH25" s="81"/>
      <c r="GEI25" s="81"/>
      <c r="GEJ25" s="81"/>
      <c r="GEK25" s="81"/>
      <c r="GEL25" s="81"/>
      <c r="GEM25" s="81"/>
      <c r="GEN25" s="81"/>
      <c r="GEO25" s="81"/>
      <c r="GEP25" s="81"/>
      <c r="GEQ25" s="81"/>
      <c r="GER25" s="81"/>
      <c r="GES25" s="81"/>
      <c r="GET25" s="81"/>
      <c r="GEU25" s="81"/>
      <c r="GEV25" s="81"/>
      <c r="GEW25" s="81"/>
      <c r="GEX25" s="81"/>
      <c r="GEY25" s="81"/>
      <c r="GEZ25" s="81"/>
      <c r="GFA25" s="81"/>
      <c r="GFB25" s="81"/>
      <c r="GFC25" s="81"/>
      <c r="GFD25" s="81"/>
      <c r="GFE25" s="81"/>
      <c r="GFF25" s="81"/>
      <c r="GFG25" s="81"/>
      <c r="GFH25" s="81"/>
      <c r="GFI25" s="81"/>
      <c r="GFJ25" s="81"/>
      <c r="GFK25" s="81"/>
      <c r="GFL25" s="81"/>
      <c r="GFM25" s="81"/>
      <c r="GFN25" s="81"/>
      <c r="GFO25" s="81"/>
      <c r="GFP25" s="81"/>
      <c r="GFQ25" s="81"/>
      <c r="GFR25" s="81"/>
      <c r="GFS25" s="81"/>
      <c r="GFT25" s="81"/>
      <c r="GFU25" s="81"/>
      <c r="GFV25" s="81"/>
      <c r="GFW25" s="81"/>
      <c r="GFX25" s="81"/>
      <c r="GFY25" s="81"/>
      <c r="GFZ25" s="81"/>
      <c r="GGA25" s="81"/>
      <c r="GGB25" s="81"/>
      <c r="GGC25" s="81"/>
      <c r="GGD25" s="81"/>
      <c r="GGE25" s="81"/>
      <c r="GGF25" s="81"/>
      <c r="GGG25" s="81"/>
      <c r="GGH25" s="81"/>
      <c r="GGI25" s="81"/>
      <c r="GGJ25" s="81"/>
      <c r="GGK25" s="81"/>
      <c r="GGL25" s="81"/>
      <c r="GGM25" s="81"/>
      <c r="GGN25" s="81"/>
      <c r="GGO25" s="81"/>
      <c r="GGP25" s="81"/>
      <c r="GGQ25" s="81"/>
      <c r="GGR25" s="81"/>
      <c r="GGS25" s="81"/>
      <c r="GGT25" s="81"/>
      <c r="GGU25" s="81"/>
      <c r="GGV25" s="81"/>
      <c r="GGW25" s="81"/>
      <c r="GGX25" s="81"/>
      <c r="GGY25" s="81"/>
      <c r="GGZ25" s="81"/>
      <c r="GHA25" s="81"/>
      <c r="GHB25" s="81"/>
      <c r="GHC25" s="81"/>
      <c r="GHD25" s="81"/>
      <c r="GHE25" s="81"/>
      <c r="GHF25" s="81"/>
      <c r="GHG25" s="81"/>
      <c r="GHH25" s="81"/>
      <c r="GHI25" s="81"/>
      <c r="GHJ25" s="81"/>
      <c r="GHK25" s="81"/>
      <c r="GHL25" s="81"/>
      <c r="GHM25" s="81"/>
      <c r="GHN25" s="81"/>
      <c r="GHO25" s="81"/>
      <c r="GHP25" s="81"/>
      <c r="GHQ25" s="81"/>
      <c r="GHR25" s="81"/>
      <c r="GHS25" s="81"/>
      <c r="GHT25" s="81"/>
      <c r="GHU25" s="81"/>
      <c r="GHV25" s="81"/>
      <c r="GHW25" s="81"/>
      <c r="GHX25" s="81"/>
      <c r="GHY25" s="81"/>
      <c r="GHZ25" s="81"/>
      <c r="GIA25" s="81"/>
      <c r="GIB25" s="81"/>
      <c r="GIC25" s="81"/>
      <c r="GID25" s="81"/>
      <c r="GIE25" s="81"/>
      <c r="GIF25" s="81"/>
      <c r="GIG25" s="81"/>
      <c r="GIH25" s="81"/>
      <c r="GII25" s="81"/>
      <c r="GIJ25" s="81"/>
      <c r="GIK25" s="81"/>
      <c r="GIL25" s="81"/>
      <c r="GIM25" s="81"/>
      <c r="GIN25" s="81"/>
      <c r="GIO25" s="81"/>
      <c r="GIP25" s="81"/>
      <c r="GIQ25" s="81"/>
      <c r="GIR25" s="81"/>
      <c r="GIS25" s="81"/>
      <c r="GIT25" s="81"/>
      <c r="GIU25" s="81"/>
      <c r="GIV25" s="81"/>
      <c r="GIW25" s="81"/>
      <c r="GIX25" s="81"/>
      <c r="GIY25" s="81"/>
      <c r="GIZ25" s="81"/>
      <c r="GJA25" s="81"/>
      <c r="GJB25" s="81"/>
      <c r="GJC25" s="81"/>
      <c r="GJD25" s="81"/>
      <c r="GJE25" s="81"/>
      <c r="GJF25" s="81"/>
      <c r="GJG25" s="81"/>
      <c r="GJH25" s="81"/>
      <c r="GJI25" s="81"/>
      <c r="GJJ25" s="81"/>
      <c r="GJK25" s="81"/>
      <c r="GJL25" s="81"/>
      <c r="GJM25" s="81"/>
      <c r="GJN25" s="81"/>
      <c r="GJO25" s="81"/>
      <c r="GJP25" s="81"/>
      <c r="GJQ25" s="81"/>
      <c r="GJR25" s="81"/>
      <c r="GJS25" s="81"/>
      <c r="GJT25" s="81"/>
      <c r="GJU25" s="81"/>
      <c r="GJV25" s="81"/>
      <c r="GJW25" s="81"/>
      <c r="GJX25" s="81"/>
      <c r="GJY25" s="81"/>
      <c r="GJZ25" s="81"/>
      <c r="GKA25" s="81"/>
      <c r="GKB25" s="81"/>
      <c r="GKC25" s="81"/>
      <c r="GKD25" s="81"/>
      <c r="GKE25" s="81"/>
      <c r="GKF25" s="81"/>
      <c r="GKG25" s="81"/>
      <c r="GKH25" s="81"/>
      <c r="GKI25" s="81"/>
      <c r="GKJ25" s="81"/>
      <c r="GKK25" s="81"/>
      <c r="GKL25" s="81"/>
      <c r="GKM25" s="81"/>
      <c r="GKN25" s="81"/>
      <c r="GKO25" s="81"/>
      <c r="GKP25" s="81"/>
      <c r="GKQ25" s="81"/>
      <c r="GKR25" s="81"/>
      <c r="GKS25" s="81"/>
      <c r="GKT25" s="81"/>
      <c r="GKU25" s="81"/>
      <c r="GKV25" s="81"/>
      <c r="GKW25" s="81"/>
      <c r="GKX25" s="81"/>
      <c r="GKY25" s="81"/>
      <c r="GKZ25" s="81"/>
      <c r="GLA25" s="81"/>
      <c r="GLB25" s="81"/>
      <c r="GLC25" s="81"/>
      <c r="GLD25" s="81"/>
      <c r="GLE25" s="81"/>
      <c r="GLF25" s="81"/>
      <c r="GLG25" s="81"/>
      <c r="GLH25" s="81"/>
      <c r="GLI25" s="81"/>
      <c r="GLJ25" s="81"/>
      <c r="GLK25" s="81"/>
      <c r="GLL25" s="81"/>
      <c r="GLM25" s="81"/>
      <c r="GLN25" s="81"/>
      <c r="GLO25" s="81"/>
      <c r="GLP25" s="81"/>
      <c r="GLQ25" s="81"/>
      <c r="GLR25" s="81"/>
      <c r="GLS25" s="81"/>
      <c r="GLT25" s="81"/>
      <c r="GLU25" s="81"/>
      <c r="GLV25" s="81"/>
      <c r="GLW25" s="81"/>
      <c r="GLX25" s="81"/>
      <c r="GLY25" s="81"/>
      <c r="GLZ25" s="81"/>
      <c r="GMA25" s="81"/>
      <c r="GMB25" s="81"/>
      <c r="GMC25" s="81"/>
      <c r="GMD25" s="81"/>
      <c r="GME25" s="81"/>
      <c r="GMF25" s="81"/>
      <c r="GMG25" s="81"/>
      <c r="GMH25" s="81"/>
      <c r="GMI25" s="81"/>
      <c r="GMJ25" s="81"/>
      <c r="GMK25" s="81"/>
      <c r="GML25" s="81"/>
      <c r="GMM25" s="81"/>
      <c r="GMN25" s="81"/>
      <c r="GMO25" s="81"/>
      <c r="GMP25" s="81"/>
      <c r="GMQ25" s="81"/>
      <c r="GMR25" s="81"/>
      <c r="GMS25" s="81"/>
      <c r="GMT25" s="81"/>
      <c r="GMU25" s="81"/>
      <c r="GMV25" s="81"/>
      <c r="GMW25" s="81"/>
      <c r="GMX25" s="81"/>
      <c r="GMY25" s="81"/>
      <c r="GMZ25" s="81"/>
      <c r="GNA25" s="81"/>
      <c r="GNB25" s="81"/>
      <c r="GNC25" s="81"/>
      <c r="GND25" s="81"/>
      <c r="GNE25" s="81"/>
      <c r="GNF25" s="81"/>
      <c r="GNG25" s="81"/>
      <c r="GNH25" s="81"/>
      <c r="GNI25" s="81"/>
      <c r="GNJ25" s="81"/>
      <c r="GNK25" s="81"/>
      <c r="GNL25" s="81"/>
      <c r="GNM25" s="81"/>
      <c r="GNN25" s="81"/>
      <c r="GNO25" s="81"/>
      <c r="GNP25" s="81"/>
      <c r="GNQ25" s="81"/>
      <c r="GNR25" s="81"/>
      <c r="GNS25" s="81"/>
      <c r="GNT25" s="81"/>
      <c r="GNU25" s="81"/>
      <c r="GNV25" s="81"/>
      <c r="GNW25" s="81"/>
      <c r="GNX25" s="81"/>
      <c r="GNY25" s="81"/>
      <c r="GNZ25" s="81"/>
      <c r="GOA25" s="81"/>
      <c r="GOB25" s="81"/>
      <c r="GOC25" s="81"/>
      <c r="GOD25" s="81"/>
      <c r="GOE25" s="81"/>
      <c r="GOF25" s="81"/>
      <c r="GOG25" s="81"/>
      <c r="GOH25" s="81"/>
      <c r="GOI25" s="81"/>
      <c r="GOJ25" s="81"/>
      <c r="GOK25" s="81"/>
      <c r="GOL25" s="81"/>
      <c r="GOM25" s="81"/>
      <c r="GON25" s="81"/>
      <c r="GOO25" s="81"/>
      <c r="GOP25" s="81"/>
      <c r="GOQ25" s="81"/>
      <c r="GOR25" s="81"/>
      <c r="GOS25" s="81"/>
      <c r="GOT25" s="81"/>
      <c r="GOU25" s="81"/>
      <c r="GOV25" s="81"/>
      <c r="GOW25" s="81"/>
      <c r="GOX25" s="81"/>
      <c r="GOY25" s="81"/>
      <c r="GOZ25" s="81"/>
      <c r="GPA25" s="81"/>
      <c r="GPB25" s="81"/>
      <c r="GPC25" s="81"/>
      <c r="GPD25" s="81"/>
      <c r="GPE25" s="81"/>
      <c r="GPF25" s="81"/>
      <c r="GPG25" s="81"/>
      <c r="GPH25" s="81"/>
      <c r="GPI25" s="81"/>
      <c r="GPJ25" s="81"/>
      <c r="GPK25" s="81"/>
      <c r="GPL25" s="81"/>
      <c r="GPM25" s="81"/>
      <c r="GPN25" s="81"/>
      <c r="GPO25" s="81"/>
      <c r="GPP25" s="81"/>
      <c r="GPQ25" s="81"/>
      <c r="GPR25" s="81"/>
      <c r="GPS25" s="81"/>
      <c r="GPT25" s="81"/>
      <c r="GPU25" s="81"/>
      <c r="GPV25" s="81"/>
      <c r="GPW25" s="81"/>
      <c r="GPX25" s="81"/>
      <c r="GPY25" s="81"/>
      <c r="GPZ25" s="81"/>
      <c r="GQA25" s="81"/>
      <c r="GQB25" s="81"/>
      <c r="GQC25" s="81"/>
      <c r="GQD25" s="81"/>
      <c r="GQE25" s="81"/>
      <c r="GQF25" s="81"/>
      <c r="GQG25" s="81"/>
      <c r="GQH25" s="81"/>
      <c r="GQI25" s="81"/>
      <c r="GQJ25" s="81"/>
      <c r="GQK25" s="81"/>
      <c r="GQL25" s="81"/>
      <c r="GQM25" s="81"/>
      <c r="GQN25" s="81"/>
      <c r="GQO25" s="81"/>
      <c r="GQP25" s="81"/>
      <c r="GQQ25" s="81"/>
      <c r="GQR25" s="81"/>
      <c r="GQS25" s="81"/>
      <c r="GQT25" s="81"/>
      <c r="GQU25" s="81"/>
      <c r="GQV25" s="81"/>
      <c r="GQW25" s="81"/>
      <c r="GQX25" s="81"/>
      <c r="GQY25" s="81"/>
      <c r="GQZ25" s="81"/>
      <c r="GRA25" s="81"/>
      <c r="GRB25" s="81"/>
      <c r="GRC25" s="81"/>
      <c r="GRD25" s="81"/>
      <c r="GRE25" s="81"/>
      <c r="GRF25" s="81"/>
      <c r="GRG25" s="81"/>
      <c r="GRH25" s="81"/>
      <c r="GRI25" s="81"/>
      <c r="GRJ25" s="81"/>
      <c r="GRK25" s="81"/>
      <c r="GRL25" s="81"/>
      <c r="GRM25" s="81"/>
      <c r="GRN25" s="81"/>
      <c r="GRO25" s="81"/>
      <c r="GRP25" s="81"/>
      <c r="GRQ25" s="81"/>
      <c r="GRR25" s="81"/>
      <c r="GRS25" s="81"/>
      <c r="GRT25" s="81"/>
      <c r="GRU25" s="81"/>
      <c r="GRV25" s="81"/>
      <c r="GRW25" s="81"/>
      <c r="GRX25" s="81"/>
      <c r="GRY25" s="81"/>
      <c r="GRZ25" s="81"/>
      <c r="GSA25" s="81"/>
      <c r="GSB25" s="81"/>
      <c r="GSC25" s="81"/>
      <c r="GSD25" s="81"/>
      <c r="GSE25" s="81"/>
      <c r="GSF25" s="81"/>
      <c r="GSG25" s="81"/>
      <c r="GSH25" s="81"/>
      <c r="GSI25" s="81"/>
      <c r="GSJ25" s="81"/>
      <c r="GSK25" s="81"/>
      <c r="GSL25" s="81"/>
      <c r="GSM25" s="81"/>
      <c r="GSN25" s="81"/>
      <c r="GSO25" s="81"/>
      <c r="GSP25" s="81"/>
      <c r="GSQ25" s="81"/>
      <c r="GSR25" s="81"/>
      <c r="GSS25" s="81"/>
      <c r="GST25" s="81"/>
      <c r="GSU25" s="81"/>
      <c r="GSV25" s="81"/>
      <c r="GSW25" s="81"/>
      <c r="GSX25" s="81"/>
      <c r="GSY25" s="81"/>
      <c r="GSZ25" s="81"/>
      <c r="GTA25" s="81"/>
      <c r="GTB25" s="81"/>
      <c r="GTC25" s="81"/>
      <c r="GTD25" s="81"/>
      <c r="GTE25" s="81"/>
      <c r="GTF25" s="81"/>
      <c r="GTG25" s="81"/>
      <c r="GTH25" s="81"/>
      <c r="GTI25" s="81"/>
      <c r="GTJ25" s="81"/>
      <c r="GTK25" s="81"/>
      <c r="GTL25" s="81"/>
      <c r="GTM25" s="81"/>
      <c r="GTN25" s="81"/>
      <c r="GTO25" s="81"/>
      <c r="GTP25" s="81"/>
      <c r="GTQ25" s="81"/>
      <c r="GTR25" s="81"/>
      <c r="GTS25" s="81"/>
      <c r="GTT25" s="81"/>
      <c r="GTU25" s="81"/>
      <c r="GTV25" s="81"/>
      <c r="GTW25" s="81"/>
      <c r="GTX25" s="81"/>
      <c r="GTY25" s="81"/>
      <c r="GTZ25" s="81"/>
      <c r="GUA25" s="81"/>
      <c r="GUB25" s="81"/>
      <c r="GUC25" s="81"/>
      <c r="GUD25" s="81"/>
      <c r="GUE25" s="81"/>
      <c r="GUF25" s="81"/>
      <c r="GUG25" s="81"/>
      <c r="GUH25" s="81"/>
      <c r="GUI25" s="81"/>
      <c r="GUJ25" s="81"/>
      <c r="GUK25" s="81"/>
      <c r="GUL25" s="81"/>
      <c r="GUM25" s="81"/>
      <c r="GUN25" s="81"/>
      <c r="GUO25" s="81"/>
      <c r="GUP25" s="81"/>
      <c r="GUQ25" s="81"/>
      <c r="GUR25" s="81"/>
      <c r="GUS25" s="81"/>
      <c r="GUT25" s="81"/>
      <c r="GUU25" s="81"/>
      <c r="GUV25" s="81"/>
      <c r="GUW25" s="81"/>
      <c r="GUX25" s="81"/>
      <c r="GUY25" s="81"/>
      <c r="GUZ25" s="81"/>
      <c r="GVA25" s="81"/>
      <c r="GVB25" s="81"/>
      <c r="GVC25" s="81"/>
      <c r="GVD25" s="81"/>
      <c r="GVE25" s="81"/>
      <c r="GVF25" s="81"/>
      <c r="GVG25" s="81"/>
      <c r="GVH25" s="81"/>
      <c r="GVI25" s="81"/>
      <c r="GVJ25" s="81"/>
      <c r="GVK25" s="81"/>
      <c r="GVL25" s="81"/>
      <c r="GVM25" s="81"/>
      <c r="GVN25" s="81"/>
      <c r="GVO25" s="81"/>
      <c r="GVP25" s="81"/>
      <c r="GVQ25" s="81"/>
      <c r="GVR25" s="81"/>
      <c r="GVS25" s="81"/>
      <c r="GVT25" s="81"/>
      <c r="GVU25" s="81"/>
      <c r="GVV25" s="81"/>
      <c r="GVW25" s="81"/>
      <c r="GVX25" s="81"/>
      <c r="GVY25" s="81"/>
      <c r="GVZ25" s="81"/>
      <c r="GWA25" s="81"/>
      <c r="GWB25" s="81"/>
      <c r="GWC25" s="81"/>
      <c r="GWD25" s="81"/>
      <c r="GWE25" s="81"/>
      <c r="GWF25" s="81"/>
      <c r="GWG25" s="81"/>
      <c r="GWH25" s="81"/>
      <c r="GWI25" s="81"/>
      <c r="GWJ25" s="81"/>
      <c r="GWK25" s="81"/>
      <c r="GWL25" s="81"/>
      <c r="GWM25" s="81"/>
      <c r="GWN25" s="81"/>
      <c r="GWO25" s="81"/>
      <c r="GWP25" s="81"/>
      <c r="GWQ25" s="81"/>
      <c r="GWR25" s="81"/>
      <c r="GWS25" s="81"/>
      <c r="GWT25" s="81"/>
      <c r="GWU25" s="81"/>
      <c r="GWV25" s="81"/>
      <c r="GWW25" s="81"/>
      <c r="GWX25" s="81"/>
      <c r="GWY25" s="81"/>
      <c r="GWZ25" s="81"/>
      <c r="GXA25" s="81"/>
      <c r="GXB25" s="81"/>
      <c r="GXC25" s="81"/>
      <c r="GXD25" s="81"/>
      <c r="GXE25" s="81"/>
      <c r="GXF25" s="81"/>
      <c r="GXG25" s="81"/>
      <c r="GXH25" s="81"/>
      <c r="GXI25" s="81"/>
      <c r="GXJ25" s="81"/>
      <c r="GXK25" s="81"/>
      <c r="GXL25" s="81"/>
      <c r="GXM25" s="81"/>
      <c r="GXN25" s="81"/>
      <c r="GXO25" s="81"/>
      <c r="GXP25" s="81"/>
      <c r="GXQ25" s="81"/>
      <c r="GXR25" s="81"/>
      <c r="GXS25" s="81"/>
      <c r="GXT25" s="81"/>
      <c r="GXU25" s="81"/>
      <c r="GXV25" s="81"/>
      <c r="GXW25" s="81"/>
      <c r="GXX25" s="81"/>
      <c r="GXY25" s="81"/>
      <c r="GXZ25" s="81"/>
      <c r="GYA25" s="81"/>
      <c r="GYB25" s="81"/>
      <c r="GYC25" s="81"/>
      <c r="GYD25" s="81"/>
      <c r="GYE25" s="81"/>
      <c r="GYF25" s="81"/>
      <c r="GYG25" s="81"/>
      <c r="GYH25" s="81"/>
      <c r="GYI25" s="81"/>
      <c r="GYJ25" s="81"/>
      <c r="GYK25" s="81"/>
      <c r="GYL25" s="81"/>
      <c r="GYM25" s="81"/>
      <c r="GYN25" s="81"/>
      <c r="GYO25" s="81"/>
      <c r="GYP25" s="81"/>
      <c r="GYQ25" s="81"/>
      <c r="GYR25" s="81"/>
      <c r="GYS25" s="81"/>
      <c r="GYT25" s="81"/>
      <c r="GYU25" s="81"/>
      <c r="GYV25" s="81"/>
      <c r="GYW25" s="81"/>
      <c r="GYX25" s="81"/>
      <c r="GYY25" s="81"/>
      <c r="GYZ25" s="81"/>
      <c r="GZA25" s="81"/>
      <c r="GZB25" s="81"/>
      <c r="GZC25" s="81"/>
      <c r="GZD25" s="81"/>
      <c r="GZE25" s="81"/>
      <c r="GZF25" s="81"/>
      <c r="GZG25" s="81"/>
      <c r="GZH25" s="81"/>
      <c r="GZI25" s="81"/>
      <c r="GZJ25" s="81"/>
      <c r="GZK25" s="81"/>
      <c r="GZL25" s="81"/>
      <c r="GZM25" s="81"/>
      <c r="GZN25" s="81"/>
      <c r="GZO25" s="81"/>
      <c r="GZP25" s="81"/>
      <c r="GZQ25" s="81"/>
      <c r="GZR25" s="81"/>
      <c r="GZS25" s="81"/>
      <c r="GZT25" s="81"/>
      <c r="GZU25" s="81"/>
      <c r="GZV25" s="81"/>
      <c r="GZW25" s="81"/>
      <c r="GZX25" s="81"/>
      <c r="GZY25" s="81"/>
      <c r="GZZ25" s="81"/>
      <c r="HAA25" s="81"/>
      <c r="HAB25" s="81"/>
      <c r="HAC25" s="81"/>
      <c r="HAD25" s="81"/>
      <c r="HAE25" s="81"/>
      <c r="HAF25" s="81"/>
      <c r="HAG25" s="81"/>
      <c r="HAH25" s="81"/>
      <c r="HAI25" s="81"/>
      <c r="HAJ25" s="81"/>
      <c r="HAK25" s="81"/>
      <c r="HAL25" s="81"/>
      <c r="HAM25" s="81"/>
      <c r="HAN25" s="81"/>
      <c r="HAO25" s="81"/>
      <c r="HAP25" s="81"/>
      <c r="HAQ25" s="81"/>
      <c r="HAR25" s="81"/>
      <c r="HAS25" s="81"/>
      <c r="HAT25" s="81"/>
      <c r="HAU25" s="81"/>
      <c r="HAV25" s="81"/>
      <c r="HAW25" s="81"/>
      <c r="HAX25" s="81"/>
      <c r="HAY25" s="81"/>
      <c r="HAZ25" s="81"/>
      <c r="HBA25" s="81"/>
      <c r="HBB25" s="81"/>
      <c r="HBC25" s="81"/>
      <c r="HBD25" s="81"/>
      <c r="HBE25" s="81"/>
      <c r="HBF25" s="81"/>
      <c r="HBG25" s="81"/>
      <c r="HBH25" s="81"/>
      <c r="HBI25" s="81"/>
      <c r="HBJ25" s="81"/>
      <c r="HBK25" s="81"/>
      <c r="HBL25" s="81"/>
      <c r="HBM25" s="81"/>
      <c r="HBN25" s="81"/>
      <c r="HBO25" s="81"/>
      <c r="HBP25" s="81"/>
      <c r="HBQ25" s="81"/>
      <c r="HBR25" s="81"/>
      <c r="HBS25" s="81"/>
      <c r="HBT25" s="81"/>
      <c r="HBU25" s="81"/>
      <c r="HBV25" s="81"/>
      <c r="HBW25" s="81"/>
      <c r="HBX25" s="81"/>
      <c r="HBY25" s="81"/>
      <c r="HBZ25" s="81"/>
      <c r="HCA25" s="81"/>
      <c r="HCB25" s="81"/>
      <c r="HCC25" s="81"/>
      <c r="HCD25" s="81"/>
      <c r="HCE25" s="81"/>
      <c r="HCF25" s="81"/>
      <c r="HCG25" s="81"/>
      <c r="HCH25" s="81"/>
      <c r="HCI25" s="81"/>
      <c r="HCJ25" s="81"/>
      <c r="HCK25" s="81"/>
      <c r="HCL25" s="81"/>
      <c r="HCM25" s="81"/>
      <c r="HCN25" s="81"/>
      <c r="HCO25" s="81"/>
      <c r="HCP25" s="81"/>
      <c r="HCQ25" s="81"/>
      <c r="HCR25" s="81"/>
      <c r="HCS25" s="81"/>
      <c r="HCT25" s="81"/>
      <c r="HCU25" s="81"/>
      <c r="HCV25" s="81"/>
      <c r="HCW25" s="81"/>
      <c r="HCX25" s="81"/>
      <c r="HCY25" s="81"/>
      <c r="HCZ25" s="81"/>
      <c r="HDA25" s="81"/>
      <c r="HDB25" s="81"/>
      <c r="HDC25" s="81"/>
      <c r="HDD25" s="81"/>
      <c r="HDE25" s="81"/>
      <c r="HDF25" s="81"/>
      <c r="HDG25" s="81"/>
      <c r="HDH25" s="81"/>
      <c r="HDI25" s="81"/>
      <c r="HDJ25" s="81"/>
      <c r="HDK25" s="81"/>
      <c r="HDL25" s="81"/>
      <c r="HDM25" s="81"/>
      <c r="HDN25" s="81"/>
      <c r="HDO25" s="81"/>
      <c r="HDP25" s="81"/>
      <c r="HDQ25" s="81"/>
      <c r="HDR25" s="81"/>
      <c r="HDS25" s="81"/>
      <c r="HDT25" s="81"/>
      <c r="HDU25" s="81"/>
      <c r="HDV25" s="81"/>
      <c r="HDW25" s="81"/>
      <c r="HDX25" s="81"/>
      <c r="HDY25" s="81"/>
      <c r="HDZ25" s="81"/>
      <c r="HEA25" s="81"/>
      <c r="HEB25" s="81"/>
      <c r="HEC25" s="81"/>
      <c r="HED25" s="81"/>
      <c r="HEE25" s="81"/>
      <c r="HEF25" s="81"/>
      <c r="HEG25" s="81"/>
      <c r="HEH25" s="81"/>
      <c r="HEI25" s="81"/>
      <c r="HEJ25" s="81"/>
      <c r="HEK25" s="81"/>
      <c r="HEL25" s="81"/>
      <c r="HEM25" s="81"/>
      <c r="HEN25" s="81"/>
      <c r="HEO25" s="81"/>
      <c r="HEP25" s="81"/>
      <c r="HEQ25" s="81"/>
      <c r="HER25" s="81"/>
      <c r="HES25" s="81"/>
      <c r="HET25" s="81"/>
      <c r="HEU25" s="81"/>
      <c r="HEV25" s="81"/>
      <c r="HEW25" s="81"/>
      <c r="HEX25" s="81"/>
      <c r="HEY25" s="81"/>
      <c r="HEZ25" s="81"/>
      <c r="HFA25" s="81"/>
      <c r="HFB25" s="81"/>
      <c r="HFC25" s="81"/>
      <c r="HFD25" s="81"/>
      <c r="HFE25" s="81"/>
      <c r="HFF25" s="81"/>
      <c r="HFG25" s="81"/>
      <c r="HFH25" s="81"/>
      <c r="HFI25" s="81"/>
      <c r="HFJ25" s="81"/>
      <c r="HFK25" s="81"/>
      <c r="HFL25" s="81"/>
      <c r="HFM25" s="81"/>
      <c r="HFN25" s="81"/>
      <c r="HFO25" s="81"/>
      <c r="HFP25" s="81"/>
      <c r="HFQ25" s="81"/>
      <c r="HFR25" s="81"/>
      <c r="HFS25" s="81"/>
      <c r="HFT25" s="81"/>
      <c r="HFU25" s="81"/>
      <c r="HFV25" s="81"/>
      <c r="HFW25" s="81"/>
      <c r="HFX25" s="81"/>
      <c r="HFY25" s="81"/>
      <c r="HFZ25" s="81"/>
      <c r="HGA25" s="81"/>
      <c r="HGB25" s="81"/>
      <c r="HGC25" s="81"/>
      <c r="HGD25" s="81"/>
      <c r="HGE25" s="81"/>
      <c r="HGF25" s="81"/>
      <c r="HGG25" s="81"/>
      <c r="HGH25" s="81"/>
      <c r="HGI25" s="81"/>
      <c r="HGJ25" s="81"/>
      <c r="HGK25" s="81"/>
      <c r="HGL25" s="81"/>
      <c r="HGM25" s="81"/>
      <c r="HGN25" s="81"/>
      <c r="HGO25" s="81"/>
      <c r="HGP25" s="81"/>
      <c r="HGQ25" s="81"/>
      <c r="HGR25" s="81"/>
      <c r="HGS25" s="81"/>
      <c r="HGT25" s="81"/>
      <c r="HGU25" s="81"/>
      <c r="HGV25" s="81"/>
      <c r="HGW25" s="81"/>
      <c r="HGX25" s="81"/>
      <c r="HGY25" s="81"/>
      <c r="HGZ25" s="81"/>
      <c r="HHA25" s="81"/>
      <c r="HHB25" s="81"/>
      <c r="HHC25" s="81"/>
      <c r="HHD25" s="81"/>
      <c r="HHE25" s="81"/>
      <c r="HHF25" s="81"/>
      <c r="HHG25" s="81"/>
      <c r="HHH25" s="81"/>
      <c r="HHI25" s="81"/>
      <c r="HHJ25" s="81"/>
      <c r="HHK25" s="81"/>
      <c r="HHL25" s="81"/>
      <c r="HHM25" s="81"/>
      <c r="HHN25" s="81"/>
      <c r="HHO25" s="81"/>
      <c r="HHP25" s="81"/>
      <c r="HHQ25" s="81"/>
      <c r="HHR25" s="81"/>
      <c r="HHS25" s="81"/>
      <c r="HHT25" s="81"/>
      <c r="HHU25" s="81"/>
      <c r="HHV25" s="81"/>
      <c r="HHW25" s="81"/>
      <c r="HHX25" s="81"/>
      <c r="HHY25" s="81"/>
      <c r="HHZ25" s="81"/>
      <c r="HIA25" s="81"/>
      <c r="HIB25" s="81"/>
      <c r="HIC25" s="81"/>
      <c r="HID25" s="81"/>
      <c r="HIE25" s="81"/>
      <c r="HIF25" s="81"/>
      <c r="HIG25" s="81"/>
      <c r="HIH25" s="81"/>
      <c r="HII25" s="81"/>
      <c r="HIJ25" s="81"/>
      <c r="HIK25" s="81"/>
      <c r="HIL25" s="81"/>
      <c r="HIM25" s="81"/>
      <c r="HIN25" s="81"/>
      <c r="HIO25" s="81"/>
      <c r="HIP25" s="81"/>
      <c r="HIQ25" s="81"/>
      <c r="HIR25" s="81"/>
      <c r="HIS25" s="81"/>
      <c r="HIT25" s="81"/>
      <c r="HIU25" s="81"/>
      <c r="HIV25" s="81"/>
      <c r="HIW25" s="81"/>
      <c r="HIX25" s="81"/>
      <c r="HIY25" s="81"/>
      <c r="HIZ25" s="81"/>
      <c r="HJA25" s="81"/>
      <c r="HJB25" s="81"/>
      <c r="HJC25" s="81"/>
      <c r="HJD25" s="81"/>
      <c r="HJE25" s="81"/>
      <c r="HJF25" s="81"/>
      <c r="HJG25" s="81"/>
      <c r="HJH25" s="81"/>
      <c r="HJI25" s="81"/>
      <c r="HJJ25" s="81"/>
      <c r="HJK25" s="81"/>
      <c r="HJL25" s="81"/>
      <c r="HJM25" s="81"/>
      <c r="HJN25" s="81"/>
      <c r="HJO25" s="81"/>
      <c r="HJP25" s="81"/>
      <c r="HJQ25" s="81"/>
      <c r="HJR25" s="81"/>
      <c r="HJS25" s="81"/>
      <c r="HJT25" s="81"/>
      <c r="HJU25" s="81"/>
      <c r="HJV25" s="81"/>
      <c r="HJW25" s="81"/>
      <c r="HJX25" s="81"/>
      <c r="HJY25" s="81"/>
      <c r="HJZ25" s="81"/>
      <c r="HKA25" s="81"/>
      <c r="HKB25" s="81"/>
      <c r="HKC25" s="81"/>
      <c r="HKD25" s="81"/>
      <c r="HKE25" s="81"/>
      <c r="HKF25" s="81"/>
      <c r="HKG25" s="81"/>
      <c r="HKH25" s="81"/>
      <c r="HKI25" s="81"/>
      <c r="HKJ25" s="81"/>
      <c r="HKK25" s="81"/>
      <c r="HKL25" s="81"/>
      <c r="HKM25" s="81"/>
      <c r="HKN25" s="81"/>
      <c r="HKO25" s="81"/>
      <c r="HKP25" s="81"/>
      <c r="HKQ25" s="81"/>
      <c r="HKR25" s="81"/>
      <c r="HKS25" s="81"/>
      <c r="HKT25" s="81"/>
      <c r="HKU25" s="81"/>
      <c r="HKV25" s="81"/>
      <c r="HKW25" s="81"/>
      <c r="HKX25" s="81"/>
      <c r="HKY25" s="81"/>
      <c r="HKZ25" s="81"/>
      <c r="HLA25" s="81"/>
      <c r="HLB25" s="81"/>
      <c r="HLC25" s="81"/>
      <c r="HLD25" s="81"/>
      <c r="HLE25" s="81"/>
      <c r="HLF25" s="81"/>
      <c r="HLG25" s="81"/>
      <c r="HLH25" s="81"/>
      <c r="HLI25" s="81"/>
      <c r="HLJ25" s="81"/>
      <c r="HLK25" s="81"/>
      <c r="HLL25" s="81"/>
      <c r="HLM25" s="81"/>
      <c r="HLN25" s="81"/>
      <c r="HLO25" s="81"/>
      <c r="HLP25" s="81"/>
      <c r="HLQ25" s="81"/>
      <c r="HLR25" s="81"/>
      <c r="HLS25" s="81"/>
      <c r="HLT25" s="81"/>
      <c r="HLU25" s="81"/>
      <c r="HLV25" s="81"/>
      <c r="HLW25" s="81"/>
      <c r="HLX25" s="81"/>
      <c r="HLY25" s="81"/>
      <c r="HLZ25" s="81"/>
      <c r="HMA25" s="81"/>
      <c r="HMB25" s="81"/>
      <c r="HMC25" s="81"/>
      <c r="HMD25" s="81"/>
      <c r="HME25" s="81"/>
      <c r="HMF25" s="81"/>
      <c r="HMG25" s="81"/>
      <c r="HMH25" s="81"/>
      <c r="HMI25" s="81"/>
      <c r="HMJ25" s="81"/>
      <c r="HMK25" s="81"/>
      <c r="HML25" s="81"/>
      <c r="HMM25" s="81"/>
      <c r="HMN25" s="81"/>
      <c r="HMO25" s="81"/>
      <c r="HMP25" s="81"/>
      <c r="HMQ25" s="81"/>
      <c r="HMR25" s="81"/>
      <c r="HMS25" s="81"/>
      <c r="HMT25" s="81"/>
      <c r="HMU25" s="81"/>
      <c r="HMV25" s="81"/>
      <c r="HMW25" s="81"/>
      <c r="HMX25" s="81"/>
      <c r="HMY25" s="81"/>
      <c r="HMZ25" s="81"/>
      <c r="HNA25" s="81"/>
      <c r="HNB25" s="81"/>
      <c r="HNC25" s="81"/>
      <c r="HND25" s="81"/>
      <c r="HNE25" s="81"/>
      <c r="HNF25" s="81"/>
      <c r="HNG25" s="81"/>
      <c r="HNH25" s="81"/>
      <c r="HNI25" s="81"/>
      <c r="HNJ25" s="81"/>
      <c r="HNK25" s="81"/>
      <c r="HNL25" s="81"/>
      <c r="HNM25" s="81"/>
      <c r="HNN25" s="81"/>
      <c r="HNO25" s="81"/>
      <c r="HNP25" s="81"/>
      <c r="HNQ25" s="81"/>
      <c r="HNR25" s="81"/>
      <c r="HNS25" s="81"/>
      <c r="HNT25" s="81"/>
      <c r="HNU25" s="81"/>
      <c r="HNV25" s="81"/>
      <c r="HNW25" s="81"/>
      <c r="HNX25" s="81"/>
      <c r="HNY25" s="81"/>
      <c r="HNZ25" s="81"/>
      <c r="HOA25" s="81"/>
      <c r="HOB25" s="81"/>
      <c r="HOC25" s="81"/>
      <c r="HOD25" s="81"/>
      <c r="HOE25" s="81"/>
      <c r="HOF25" s="81"/>
      <c r="HOG25" s="81"/>
      <c r="HOH25" s="81"/>
      <c r="HOI25" s="81"/>
      <c r="HOJ25" s="81"/>
      <c r="HOK25" s="81"/>
      <c r="HOL25" s="81"/>
      <c r="HOM25" s="81"/>
      <c r="HON25" s="81"/>
      <c r="HOO25" s="81"/>
      <c r="HOP25" s="81"/>
      <c r="HOQ25" s="81"/>
      <c r="HOR25" s="81"/>
      <c r="HOS25" s="81"/>
      <c r="HOT25" s="81"/>
      <c r="HOU25" s="81"/>
      <c r="HOV25" s="81"/>
      <c r="HOW25" s="81"/>
      <c r="HOX25" s="81"/>
      <c r="HOY25" s="81"/>
      <c r="HOZ25" s="81"/>
      <c r="HPA25" s="81"/>
      <c r="HPB25" s="81"/>
      <c r="HPC25" s="81"/>
      <c r="HPD25" s="81"/>
      <c r="HPE25" s="81"/>
      <c r="HPF25" s="81"/>
      <c r="HPG25" s="81"/>
      <c r="HPH25" s="81"/>
      <c r="HPI25" s="81"/>
      <c r="HPJ25" s="81"/>
      <c r="HPK25" s="81"/>
      <c r="HPL25" s="81"/>
      <c r="HPM25" s="81"/>
      <c r="HPN25" s="81"/>
      <c r="HPO25" s="81"/>
      <c r="HPP25" s="81"/>
      <c r="HPQ25" s="81"/>
      <c r="HPR25" s="81"/>
      <c r="HPS25" s="81"/>
      <c r="HPT25" s="81"/>
      <c r="HPU25" s="81"/>
      <c r="HPV25" s="81"/>
      <c r="HPW25" s="81"/>
      <c r="HPX25" s="81"/>
      <c r="HPY25" s="81"/>
      <c r="HPZ25" s="81"/>
      <c r="HQA25" s="81"/>
      <c r="HQB25" s="81"/>
      <c r="HQC25" s="81"/>
      <c r="HQD25" s="81"/>
      <c r="HQE25" s="81"/>
      <c r="HQF25" s="81"/>
      <c r="HQG25" s="81"/>
      <c r="HQH25" s="81"/>
      <c r="HQI25" s="81"/>
      <c r="HQJ25" s="81"/>
      <c r="HQK25" s="81"/>
      <c r="HQL25" s="81"/>
      <c r="HQM25" s="81"/>
      <c r="HQN25" s="81"/>
      <c r="HQO25" s="81"/>
      <c r="HQP25" s="81"/>
      <c r="HQQ25" s="81"/>
      <c r="HQR25" s="81"/>
      <c r="HQS25" s="81"/>
      <c r="HQT25" s="81"/>
      <c r="HQU25" s="81"/>
      <c r="HQV25" s="81"/>
      <c r="HQW25" s="81"/>
      <c r="HQX25" s="81"/>
      <c r="HQY25" s="81"/>
      <c r="HQZ25" s="81"/>
      <c r="HRA25" s="81"/>
      <c r="HRB25" s="81"/>
      <c r="HRC25" s="81"/>
      <c r="HRD25" s="81"/>
      <c r="HRE25" s="81"/>
      <c r="HRF25" s="81"/>
      <c r="HRG25" s="81"/>
      <c r="HRH25" s="81"/>
      <c r="HRI25" s="81"/>
      <c r="HRJ25" s="81"/>
      <c r="HRK25" s="81"/>
      <c r="HRL25" s="81"/>
      <c r="HRM25" s="81"/>
      <c r="HRN25" s="81"/>
      <c r="HRO25" s="81"/>
      <c r="HRP25" s="81"/>
      <c r="HRQ25" s="81"/>
      <c r="HRR25" s="81"/>
      <c r="HRS25" s="81"/>
      <c r="HRT25" s="81"/>
      <c r="HRU25" s="81"/>
      <c r="HRV25" s="81"/>
      <c r="HRW25" s="81"/>
      <c r="HRX25" s="81"/>
      <c r="HRY25" s="81"/>
      <c r="HRZ25" s="81"/>
      <c r="HSA25" s="81"/>
      <c r="HSB25" s="81"/>
      <c r="HSC25" s="81"/>
      <c r="HSD25" s="81"/>
      <c r="HSE25" s="81"/>
      <c r="HSF25" s="81"/>
      <c r="HSG25" s="81"/>
      <c r="HSH25" s="81"/>
      <c r="HSI25" s="81"/>
      <c r="HSJ25" s="81"/>
      <c r="HSK25" s="81"/>
      <c r="HSL25" s="81"/>
      <c r="HSM25" s="81"/>
      <c r="HSN25" s="81"/>
      <c r="HSO25" s="81"/>
      <c r="HSP25" s="81"/>
      <c r="HSQ25" s="81"/>
      <c r="HSR25" s="81"/>
      <c r="HSS25" s="81"/>
      <c r="HST25" s="81"/>
      <c r="HSU25" s="81"/>
      <c r="HSV25" s="81"/>
      <c r="HSW25" s="81"/>
      <c r="HSX25" s="81"/>
      <c r="HSY25" s="81"/>
      <c r="HSZ25" s="81"/>
      <c r="HTA25" s="81"/>
      <c r="HTB25" s="81"/>
      <c r="HTC25" s="81"/>
      <c r="HTD25" s="81"/>
      <c r="HTE25" s="81"/>
      <c r="HTF25" s="81"/>
      <c r="HTG25" s="81"/>
      <c r="HTH25" s="81"/>
      <c r="HTI25" s="81"/>
      <c r="HTJ25" s="81"/>
      <c r="HTK25" s="81"/>
      <c r="HTL25" s="81"/>
      <c r="HTM25" s="81"/>
      <c r="HTN25" s="81"/>
      <c r="HTO25" s="81"/>
      <c r="HTP25" s="81"/>
      <c r="HTQ25" s="81"/>
      <c r="HTR25" s="81"/>
      <c r="HTS25" s="81"/>
      <c r="HTT25" s="81"/>
      <c r="HTU25" s="81"/>
      <c r="HTV25" s="81"/>
      <c r="HTW25" s="81"/>
      <c r="HTX25" s="81"/>
      <c r="HTY25" s="81"/>
      <c r="HTZ25" s="81"/>
      <c r="HUA25" s="81"/>
      <c r="HUB25" s="81"/>
      <c r="HUC25" s="81"/>
      <c r="HUD25" s="81"/>
      <c r="HUE25" s="81"/>
      <c r="HUF25" s="81"/>
      <c r="HUG25" s="81"/>
      <c r="HUH25" s="81"/>
      <c r="HUI25" s="81"/>
      <c r="HUJ25" s="81"/>
      <c r="HUK25" s="81"/>
      <c r="HUL25" s="81"/>
      <c r="HUM25" s="81"/>
      <c r="HUN25" s="81"/>
      <c r="HUO25" s="81"/>
      <c r="HUP25" s="81"/>
      <c r="HUQ25" s="81"/>
      <c r="HUR25" s="81"/>
      <c r="HUS25" s="81"/>
      <c r="HUT25" s="81"/>
      <c r="HUU25" s="81"/>
      <c r="HUV25" s="81"/>
      <c r="HUW25" s="81"/>
      <c r="HUX25" s="81"/>
      <c r="HUY25" s="81"/>
      <c r="HUZ25" s="81"/>
      <c r="HVA25" s="81"/>
      <c r="HVB25" s="81"/>
      <c r="HVC25" s="81"/>
      <c r="HVD25" s="81"/>
      <c r="HVE25" s="81"/>
      <c r="HVF25" s="81"/>
      <c r="HVG25" s="81"/>
      <c r="HVH25" s="81"/>
      <c r="HVI25" s="81"/>
      <c r="HVJ25" s="81"/>
      <c r="HVK25" s="81"/>
      <c r="HVL25" s="81"/>
      <c r="HVM25" s="81"/>
      <c r="HVN25" s="81"/>
      <c r="HVO25" s="81"/>
      <c r="HVP25" s="81"/>
      <c r="HVQ25" s="81"/>
      <c r="HVR25" s="81"/>
      <c r="HVS25" s="81"/>
      <c r="HVT25" s="81"/>
      <c r="HVU25" s="81"/>
      <c r="HVV25" s="81"/>
      <c r="HVW25" s="81"/>
      <c r="HVX25" s="81"/>
      <c r="HVY25" s="81"/>
      <c r="HVZ25" s="81"/>
      <c r="HWA25" s="81"/>
      <c r="HWB25" s="81"/>
      <c r="HWC25" s="81"/>
      <c r="HWD25" s="81"/>
      <c r="HWE25" s="81"/>
      <c r="HWF25" s="81"/>
      <c r="HWG25" s="81"/>
      <c r="HWH25" s="81"/>
      <c r="HWI25" s="81"/>
      <c r="HWJ25" s="81"/>
      <c r="HWK25" s="81"/>
      <c r="HWL25" s="81"/>
      <c r="HWM25" s="81"/>
      <c r="HWN25" s="81"/>
      <c r="HWO25" s="81"/>
      <c r="HWP25" s="81"/>
      <c r="HWQ25" s="81"/>
      <c r="HWR25" s="81"/>
      <c r="HWS25" s="81"/>
      <c r="HWT25" s="81"/>
      <c r="HWU25" s="81"/>
      <c r="HWV25" s="81"/>
      <c r="HWW25" s="81"/>
      <c r="HWX25" s="81"/>
      <c r="HWY25" s="81"/>
      <c r="HWZ25" s="81"/>
      <c r="HXA25" s="81"/>
      <c r="HXB25" s="81"/>
      <c r="HXC25" s="81"/>
      <c r="HXD25" s="81"/>
      <c r="HXE25" s="81"/>
      <c r="HXF25" s="81"/>
      <c r="HXG25" s="81"/>
      <c r="HXH25" s="81"/>
      <c r="HXI25" s="81"/>
      <c r="HXJ25" s="81"/>
      <c r="HXK25" s="81"/>
      <c r="HXL25" s="81"/>
      <c r="HXM25" s="81"/>
      <c r="HXN25" s="81"/>
      <c r="HXO25" s="81"/>
      <c r="HXP25" s="81"/>
      <c r="HXQ25" s="81"/>
      <c r="HXR25" s="81"/>
      <c r="HXS25" s="81"/>
      <c r="HXT25" s="81"/>
      <c r="HXU25" s="81"/>
      <c r="HXV25" s="81"/>
      <c r="HXW25" s="81"/>
      <c r="HXX25" s="81"/>
      <c r="HXY25" s="81"/>
      <c r="HXZ25" s="81"/>
      <c r="HYA25" s="81"/>
      <c r="HYB25" s="81"/>
      <c r="HYC25" s="81"/>
      <c r="HYD25" s="81"/>
      <c r="HYE25" s="81"/>
      <c r="HYF25" s="81"/>
      <c r="HYG25" s="81"/>
      <c r="HYH25" s="81"/>
      <c r="HYI25" s="81"/>
      <c r="HYJ25" s="81"/>
      <c r="HYK25" s="81"/>
      <c r="HYL25" s="81"/>
      <c r="HYM25" s="81"/>
      <c r="HYN25" s="81"/>
      <c r="HYO25" s="81"/>
      <c r="HYP25" s="81"/>
      <c r="HYQ25" s="81"/>
      <c r="HYR25" s="81"/>
      <c r="HYS25" s="81"/>
      <c r="HYT25" s="81"/>
      <c r="HYU25" s="81"/>
      <c r="HYV25" s="81"/>
      <c r="HYW25" s="81"/>
      <c r="HYX25" s="81"/>
      <c r="HYY25" s="81"/>
      <c r="HYZ25" s="81"/>
      <c r="HZA25" s="81"/>
      <c r="HZB25" s="81"/>
      <c r="HZC25" s="81"/>
      <c r="HZD25" s="81"/>
      <c r="HZE25" s="81"/>
      <c r="HZF25" s="81"/>
      <c r="HZG25" s="81"/>
      <c r="HZH25" s="81"/>
      <c r="HZI25" s="81"/>
      <c r="HZJ25" s="81"/>
      <c r="HZK25" s="81"/>
      <c r="HZL25" s="81"/>
      <c r="HZM25" s="81"/>
      <c r="HZN25" s="81"/>
      <c r="HZO25" s="81"/>
      <c r="HZP25" s="81"/>
      <c r="HZQ25" s="81"/>
      <c r="HZR25" s="81"/>
      <c r="HZS25" s="81"/>
      <c r="HZT25" s="81"/>
      <c r="HZU25" s="81"/>
      <c r="HZV25" s="81"/>
      <c r="HZW25" s="81"/>
      <c r="HZX25" s="81"/>
      <c r="HZY25" s="81"/>
      <c r="HZZ25" s="81"/>
      <c r="IAA25" s="81"/>
      <c r="IAB25" s="81"/>
      <c r="IAC25" s="81"/>
      <c r="IAD25" s="81"/>
      <c r="IAE25" s="81"/>
      <c r="IAF25" s="81"/>
      <c r="IAG25" s="81"/>
      <c r="IAH25" s="81"/>
      <c r="IAI25" s="81"/>
      <c r="IAJ25" s="81"/>
      <c r="IAK25" s="81"/>
      <c r="IAL25" s="81"/>
      <c r="IAM25" s="81"/>
      <c r="IAN25" s="81"/>
      <c r="IAO25" s="81"/>
      <c r="IAP25" s="81"/>
      <c r="IAQ25" s="81"/>
      <c r="IAR25" s="81"/>
      <c r="IAS25" s="81"/>
      <c r="IAT25" s="81"/>
      <c r="IAU25" s="81"/>
      <c r="IAV25" s="81"/>
      <c r="IAW25" s="81"/>
      <c r="IAX25" s="81"/>
      <c r="IAY25" s="81"/>
      <c r="IAZ25" s="81"/>
      <c r="IBA25" s="81"/>
      <c r="IBB25" s="81"/>
      <c r="IBC25" s="81"/>
      <c r="IBD25" s="81"/>
      <c r="IBE25" s="81"/>
      <c r="IBF25" s="81"/>
      <c r="IBG25" s="81"/>
      <c r="IBH25" s="81"/>
      <c r="IBI25" s="81"/>
      <c r="IBJ25" s="81"/>
      <c r="IBK25" s="81"/>
      <c r="IBL25" s="81"/>
      <c r="IBM25" s="81"/>
      <c r="IBN25" s="81"/>
      <c r="IBO25" s="81"/>
      <c r="IBP25" s="81"/>
      <c r="IBQ25" s="81"/>
      <c r="IBR25" s="81"/>
      <c r="IBS25" s="81"/>
      <c r="IBT25" s="81"/>
      <c r="IBU25" s="81"/>
      <c r="IBV25" s="81"/>
      <c r="IBW25" s="81"/>
      <c r="IBX25" s="81"/>
      <c r="IBY25" s="81"/>
      <c r="IBZ25" s="81"/>
      <c r="ICA25" s="81"/>
      <c r="ICB25" s="81"/>
      <c r="ICC25" s="81"/>
      <c r="ICD25" s="81"/>
      <c r="ICE25" s="81"/>
      <c r="ICF25" s="81"/>
      <c r="ICG25" s="81"/>
      <c r="ICH25" s="81"/>
      <c r="ICI25" s="81"/>
      <c r="ICJ25" s="81"/>
      <c r="ICK25" s="81"/>
      <c r="ICL25" s="81"/>
      <c r="ICM25" s="81"/>
      <c r="ICN25" s="81"/>
      <c r="ICO25" s="81"/>
      <c r="ICP25" s="81"/>
      <c r="ICQ25" s="81"/>
      <c r="ICR25" s="81"/>
      <c r="ICS25" s="81"/>
      <c r="ICT25" s="81"/>
      <c r="ICU25" s="81"/>
      <c r="ICV25" s="81"/>
      <c r="ICW25" s="81"/>
      <c r="ICX25" s="81"/>
      <c r="ICY25" s="81"/>
      <c r="ICZ25" s="81"/>
      <c r="IDA25" s="81"/>
      <c r="IDB25" s="81"/>
      <c r="IDC25" s="81"/>
      <c r="IDD25" s="81"/>
      <c r="IDE25" s="81"/>
      <c r="IDF25" s="81"/>
      <c r="IDG25" s="81"/>
      <c r="IDH25" s="81"/>
      <c r="IDI25" s="81"/>
      <c r="IDJ25" s="81"/>
      <c r="IDK25" s="81"/>
      <c r="IDL25" s="81"/>
      <c r="IDM25" s="81"/>
      <c r="IDN25" s="81"/>
      <c r="IDO25" s="81"/>
      <c r="IDP25" s="81"/>
      <c r="IDQ25" s="81"/>
      <c r="IDR25" s="81"/>
      <c r="IDS25" s="81"/>
      <c r="IDT25" s="81"/>
      <c r="IDU25" s="81"/>
      <c r="IDV25" s="81"/>
      <c r="IDW25" s="81"/>
      <c r="IDX25" s="81"/>
      <c r="IDY25" s="81"/>
      <c r="IDZ25" s="81"/>
      <c r="IEA25" s="81"/>
      <c r="IEB25" s="81"/>
      <c r="IEC25" s="81"/>
      <c r="IED25" s="81"/>
      <c r="IEE25" s="81"/>
      <c r="IEF25" s="81"/>
      <c r="IEG25" s="81"/>
      <c r="IEH25" s="81"/>
      <c r="IEI25" s="81"/>
      <c r="IEJ25" s="81"/>
      <c r="IEK25" s="81"/>
      <c r="IEL25" s="81"/>
      <c r="IEM25" s="81"/>
      <c r="IEN25" s="81"/>
      <c r="IEO25" s="81"/>
      <c r="IEP25" s="81"/>
      <c r="IEQ25" s="81"/>
      <c r="IER25" s="81"/>
      <c r="IES25" s="81"/>
      <c r="IET25" s="81"/>
      <c r="IEU25" s="81"/>
      <c r="IEV25" s="81"/>
      <c r="IEW25" s="81"/>
      <c r="IEX25" s="81"/>
      <c r="IEY25" s="81"/>
      <c r="IEZ25" s="81"/>
      <c r="IFA25" s="81"/>
      <c r="IFB25" s="81"/>
      <c r="IFC25" s="81"/>
      <c r="IFD25" s="81"/>
      <c r="IFE25" s="81"/>
      <c r="IFF25" s="81"/>
      <c r="IFG25" s="81"/>
      <c r="IFH25" s="81"/>
      <c r="IFI25" s="81"/>
      <c r="IFJ25" s="81"/>
      <c r="IFK25" s="81"/>
      <c r="IFL25" s="81"/>
      <c r="IFM25" s="81"/>
      <c r="IFN25" s="81"/>
      <c r="IFO25" s="81"/>
      <c r="IFP25" s="81"/>
      <c r="IFQ25" s="81"/>
      <c r="IFR25" s="81"/>
      <c r="IFS25" s="81"/>
      <c r="IFT25" s="81"/>
      <c r="IFU25" s="81"/>
      <c r="IFV25" s="81"/>
      <c r="IFW25" s="81"/>
      <c r="IFX25" s="81"/>
      <c r="IFY25" s="81"/>
      <c r="IFZ25" s="81"/>
      <c r="IGA25" s="81"/>
      <c r="IGB25" s="81"/>
      <c r="IGC25" s="81"/>
      <c r="IGD25" s="81"/>
      <c r="IGE25" s="81"/>
      <c r="IGF25" s="81"/>
      <c r="IGG25" s="81"/>
      <c r="IGH25" s="81"/>
      <c r="IGI25" s="81"/>
      <c r="IGJ25" s="81"/>
      <c r="IGK25" s="81"/>
      <c r="IGL25" s="81"/>
      <c r="IGM25" s="81"/>
      <c r="IGN25" s="81"/>
      <c r="IGO25" s="81"/>
      <c r="IGP25" s="81"/>
      <c r="IGQ25" s="81"/>
      <c r="IGR25" s="81"/>
      <c r="IGS25" s="81"/>
      <c r="IGT25" s="81"/>
      <c r="IGU25" s="81"/>
      <c r="IGV25" s="81"/>
      <c r="IGW25" s="81"/>
      <c r="IGX25" s="81"/>
      <c r="IGY25" s="81"/>
      <c r="IGZ25" s="81"/>
      <c r="IHA25" s="81"/>
      <c r="IHB25" s="81"/>
      <c r="IHC25" s="81"/>
      <c r="IHD25" s="81"/>
      <c r="IHE25" s="81"/>
      <c r="IHF25" s="81"/>
      <c r="IHG25" s="81"/>
      <c r="IHH25" s="81"/>
      <c r="IHI25" s="81"/>
      <c r="IHJ25" s="81"/>
      <c r="IHK25" s="81"/>
      <c r="IHL25" s="81"/>
      <c r="IHM25" s="81"/>
      <c r="IHN25" s="81"/>
      <c r="IHO25" s="81"/>
      <c r="IHP25" s="81"/>
      <c r="IHQ25" s="81"/>
      <c r="IHR25" s="81"/>
      <c r="IHS25" s="81"/>
      <c r="IHT25" s="81"/>
      <c r="IHU25" s="81"/>
      <c r="IHV25" s="81"/>
      <c r="IHW25" s="81"/>
      <c r="IHX25" s="81"/>
      <c r="IHY25" s="81"/>
      <c r="IHZ25" s="81"/>
      <c r="IIA25" s="81"/>
      <c r="IIB25" s="81"/>
      <c r="IIC25" s="81"/>
      <c r="IID25" s="81"/>
      <c r="IIE25" s="81"/>
      <c r="IIF25" s="81"/>
      <c r="IIG25" s="81"/>
      <c r="IIH25" s="81"/>
      <c r="III25" s="81"/>
      <c r="IIJ25" s="81"/>
      <c r="IIK25" s="81"/>
      <c r="IIL25" s="81"/>
      <c r="IIM25" s="81"/>
      <c r="IIN25" s="81"/>
      <c r="IIO25" s="81"/>
      <c r="IIP25" s="81"/>
      <c r="IIQ25" s="81"/>
      <c r="IIR25" s="81"/>
      <c r="IIS25" s="81"/>
      <c r="IIT25" s="81"/>
      <c r="IIU25" s="81"/>
      <c r="IIV25" s="81"/>
      <c r="IIW25" s="81"/>
      <c r="IIX25" s="81"/>
      <c r="IIY25" s="81"/>
      <c r="IIZ25" s="81"/>
      <c r="IJA25" s="81"/>
      <c r="IJB25" s="81"/>
      <c r="IJC25" s="81"/>
      <c r="IJD25" s="81"/>
      <c r="IJE25" s="81"/>
      <c r="IJF25" s="81"/>
      <c r="IJG25" s="81"/>
      <c r="IJH25" s="81"/>
      <c r="IJI25" s="81"/>
      <c r="IJJ25" s="81"/>
      <c r="IJK25" s="81"/>
      <c r="IJL25" s="81"/>
      <c r="IJM25" s="81"/>
      <c r="IJN25" s="81"/>
      <c r="IJO25" s="81"/>
      <c r="IJP25" s="81"/>
      <c r="IJQ25" s="81"/>
      <c r="IJR25" s="81"/>
      <c r="IJS25" s="81"/>
      <c r="IJT25" s="81"/>
      <c r="IJU25" s="81"/>
      <c r="IJV25" s="81"/>
      <c r="IJW25" s="81"/>
      <c r="IJX25" s="81"/>
      <c r="IJY25" s="81"/>
      <c r="IJZ25" s="81"/>
      <c r="IKA25" s="81"/>
      <c r="IKB25" s="81"/>
      <c r="IKC25" s="81"/>
      <c r="IKD25" s="81"/>
      <c r="IKE25" s="81"/>
      <c r="IKF25" s="81"/>
      <c r="IKG25" s="81"/>
      <c r="IKH25" s="81"/>
      <c r="IKI25" s="81"/>
      <c r="IKJ25" s="81"/>
      <c r="IKK25" s="81"/>
      <c r="IKL25" s="81"/>
      <c r="IKM25" s="81"/>
      <c r="IKN25" s="81"/>
      <c r="IKO25" s="81"/>
      <c r="IKP25" s="81"/>
      <c r="IKQ25" s="81"/>
      <c r="IKR25" s="81"/>
      <c r="IKS25" s="81"/>
      <c r="IKT25" s="81"/>
      <c r="IKU25" s="81"/>
      <c r="IKV25" s="81"/>
      <c r="IKW25" s="81"/>
      <c r="IKX25" s="81"/>
      <c r="IKY25" s="81"/>
      <c r="IKZ25" s="81"/>
      <c r="ILA25" s="81"/>
      <c r="ILB25" s="81"/>
      <c r="ILC25" s="81"/>
      <c r="ILD25" s="81"/>
      <c r="ILE25" s="81"/>
      <c r="ILF25" s="81"/>
      <c r="ILG25" s="81"/>
      <c r="ILH25" s="81"/>
      <c r="ILI25" s="81"/>
      <c r="ILJ25" s="81"/>
      <c r="ILK25" s="81"/>
      <c r="ILL25" s="81"/>
      <c r="ILM25" s="81"/>
      <c r="ILN25" s="81"/>
      <c r="ILO25" s="81"/>
      <c r="ILP25" s="81"/>
      <c r="ILQ25" s="81"/>
      <c r="ILR25" s="81"/>
      <c r="ILS25" s="81"/>
      <c r="ILT25" s="81"/>
      <c r="ILU25" s="81"/>
      <c r="ILV25" s="81"/>
      <c r="ILW25" s="81"/>
      <c r="ILX25" s="81"/>
      <c r="ILY25" s="81"/>
      <c r="ILZ25" s="81"/>
      <c r="IMA25" s="81"/>
      <c r="IMB25" s="81"/>
      <c r="IMC25" s="81"/>
      <c r="IMD25" s="81"/>
      <c r="IME25" s="81"/>
      <c r="IMF25" s="81"/>
      <c r="IMG25" s="81"/>
      <c r="IMH25" s="81"/>
      <c r="IMI25" s="81"/>
      <c r="IMJ25" s="81"/>
      <c r="IMK25" s="81"/>
      <c r="IML25" s="81"/>
      <c r="IMM25" s="81"/>
      <c r="IMN25" s="81"/>
      <c r="IMO25" s="81"/>
      <c r="IMP25" s="81"/>
      <c r="IMQ25" s="81"/>
      <c r="IMR25" s="81"/>
      <c r="IMS25" s="81"/>
      <c r="IMT25" s="81"/>
      <c r="IMU25" s="81"/>
      <c r="IMV25" s="81"/>
      <c r="IMW25" s="81"/>
      <c r="IMX25" s="81"/>
      <c r="IMY25" s="81"/>
      <c r="IMZ25" s="81"/>
      <c r="INA25" s="81"/>
      <c r="INB25" s="81"/>
      <c r="INC25" s="81"/>
      <c r="IND25" s="81"/>
      <c r="INE25" s="81"/>
      <c r="INF25" s="81"/>
      <c r="ING25" s="81"/>
      <c r="INH25" s="81"/>
      <c r="INI25" s="81"/>
      <c r="INJ25" s="81"/>
      <c r="INK25" s="81"/>
      <c r="INL25" s="81"/>
      <c r="INM25" s="81"/>
      <c r="INN25" s="81"/>
      <c r="INO25" s="81"/>
      <c r="INP25" s="81"/>
      <c r="INQ25" s="81"/>
      <c r="INR25" s="81"/>
      <c r="INS25" s="81"/>
      <c r="INT25" s="81"/>
      <c r="INU25" s="81"/>
      <c r="INV25" s="81"/>
      <c r="INW25" s="81"/>
      <c r="INX25" s="81"/>
      <c r="INY25" s="81"/>
      <c r="INZ25" s="81"/>
      <c r="IOA25" s="81"/>
      <c r="IOB25" s="81"/>
      <c r="IOC25" s="81"/>
      <c r="IOD25" s="81"/>
      <c r="IOE25" s="81"/>
      <c r="IOF25" s="81"/>
      <c r="IOG25" s="81"/>
      <c r="IOH25" s="81"/>
      <c r="IOI25" s="81"/>
      <c r="IOJ25" s="81"/>
      <c r="IOK25" s="81"/>
      <c r="IOL25" s="81"/>
      <c r="IOM25" s="81"/>
      <c r="ION25" s="81"/>
      <c r="IOO25" s="81"/>
      <c r="IOP25" s="81"/>
      <c r="IOQ25" s="81"/>
      <c r="IOR25" s="81"/>
      <c r="IOS25" s="81"/>
      <c r="IOT25" s="81"/>
      <c r="IOU25" s="81"/>
      <c r="IOV25" s="81"/>
      <c r="IOW25" s="81"/>
      <c r="IOX25" s="81"/>
      <c r="IOY25" s="81"/>
      <c r="IOZ25" s="81"/>
      <c r="IPA25" s="81"/>
      <c r="IPB25" s="81"/>
      <c r="IPC25" s="81"/>
      <c r="IPD25" s="81"/>
      <c r="IPE25" s="81"/>
      <c r="IPF25" s="81"/>
      <c r="IPG25" s="81"/>
      <c r="IPH25" s="81"/>
      <c r="IPI25" s="81"/>
      <c r="IPJ25" s="81"/>
      <c r="IPK25" s="81"/>
      <c r="IPL25" s="81"/>
      <c r="IPM25" s="81"/>
      <c r="IPN25" s="81"/>
      <c r="IPO25" s="81"/>
      <c r="IPP25" s="81"/>
      <c r="IPQ25" s="81"/>
      <c r="IPR25" s="81"/>
      <c r="IPS25" s="81"/>
      <c r="IPT25" s="81"/>
      <c r="IPU25" s="81"/>
      <c r="IPV25" s="81"/>
      <c r="IPW25" s="81"/>
      <c r="IPX25" s="81"/>
      <c r="IPY25" s="81"/>
      <c r="IPZ25" s="81"/>
      <c r="IQA25" s="81"/>
      <c r="IQB25" s="81"/>
      <c r="IQC25" s="81"/>
      <c r="IQD25" s="81"/>
      <c r="IQE25" s="81"/>
      <c r="IQF25" s="81"/>
      <c r="IQG25" s="81"/>
      <c r="IQH25" s="81"/>
      <c r="IQI25" s="81"/>
      <c r="IQJ25" s="81"/>
      <c r="IQK25" s="81"/>
      <c r="IQL25" s="81"/>
      <c r="IQM25" s="81"/>
      <c r="IQN25" s="81"/>
      <c r="IQO25" s="81"/>
      <c r="IQP25" s="81"/>
      <c r="IQQ25" s="81"/>
      <c r="IQR25" s="81"/>
      <c r="IQS25" s="81"/>
      <c r="IQT25" s="81"/>
      <c r="IQU25" s="81"/>
      <c r="IQV25" s="81"/>
      <c r="IQW25" s="81"/>
      <c r="IQX25" s="81"/>
      <c r="IQY25" s="81"/>
      <c r="IQZ25" s="81"/>
      <c r="IRA25" s="81"/>
      <c r="IRB25" s="81"/>
      <c r="IRC25" s="81"/>
      <c r="IRD25" s="81"/>
      <c r="IRE25" s="81"/>
      <c r="IRF25" s="81"/>
      <c r="IRG25" s="81"/>
      <c r="IRH25" s="81"/>
      <c r="IRI25" s="81"/>
      <c r="IRJ25" s="81"/>
      <c r="IRK25" s="81"/>
      <c r="IRL25" s="81"/>
      <c r="IRM25" s="81"/>
      <c r="IRN25" s="81"/>
      <c r="IRO25" s="81"/>
      <c r="IRP25" s="81"/>
      <c r="IRQ25" s="81"/>
      <c r="IRR25" s="81"/>
      <c r="IRS25" s="81"/>
      <c r="IRT25" s="81"/>
      <c r="IRU25" s="81"/>
      <c r="IRV25" s="81"/>
      <c r="IRW25" s="81"/>
      <c r="IRX25" s="81"/>
      <c r="IRY25" s="81"/>
      <c r="IRZ25" s="81"/>
      <c r="ISA25" s="81"/>
      <c r="ISB25" s="81"/>
      <c r="ISC25" s="81"/>
      <c r="ISD25" s="81"/>
      <c r="ISE25" s="81"/>
      <c r="ISF25" s="81"/>
      <c r="ISG25" s="81"/>
      <c r="ISH25" s="81"/>
      <c r="ISI25" s="81"/>
      <c r="ISJ25" s="81"/>
      <c r="ISK25" s="81"/>
      <c r="ISL25" s="81"/>
      <c r="ISM25" s="81"/>
      <c r="ISN25" s="81"/>
      <c r="ISO25" s="81"/>
      <c r="ISP25" s="81"/>
      <c r="ISQ25" s="81"/>
      <c r="ISR25" s="81"/>
      <c r="ISS25" s="81"/>
      <c r="IST25" s="81"/>
      <c r="ISU25" s="81"/>
      <c r="ISV25" s="81"/>
      <c r="ISW25" s="81"/>
      <c r="ISX25" s="81"/>
      <c r="ISY25" s="81"/>
      <c r="ISZ25" s="81"/>
      <c r="ITA25" s="81"/>
      <c r="ITB25" s="81"/>
      <c r="ITC25" s="81"/>
      <c r="ITD25" s="81"/>
      <c r="ITE25" s="81"/>
      <c r="ITF25" s="81"/>
      <c r="ITG25" s="81"/>
      <c r="ITH25" s="81"/>
      <c r="ITI25" s="81"/>
      <c r="ITJ25" s="81"/>
      <c r="ITK25" s="81"/>
      <c r="ITL25" s="81"/>
      <c r="ITM25" s="81"/>
      <c r="ITN25" s="81"/>
      <c r="ITO25" s="81"/>
      <c r="ITP25" s="81"/>
      <c r="ITQ25" s="81"/>
      <c r="ITR25" s="81"/>
      <c r="ITS25" s="81"/>
      <c r="ITT25" s="81"/>
      <c r="ITU25" s="81"/>
      <c r="ITV25" s="81"/>
      <c r="ITW25" s="81"/>
      <c r="ITX25" s="81"/>
      <c r="ITY25" s="81"/>
      <c r="ITZ25" s="81"/>
      <c r="IUA25" s="81"/>
      <c r="IUB25" s="81"/>
      <c r="IUC25" s="81"/>
      <c r="IUD25" s="81"/>
      <c r="IUE25" s="81"/>
      <c r="IUF25" s="81"/>
      <c r="IUG25" s="81"/>
      <c r="IUH25" s="81"/>
      <c r="IUI25" s="81"/>
      <c r="IUJ25" s="81"/>
      <c r="IUK25" s="81"/>
      <c r="IUL25" s="81"/>
      <c r="IUM25" s="81"/>
      <c r="IUN25" s="81"/>
      <c r="IUO25" s="81"/>
      <c r="IUP25" s="81"/>
      <c r="IUQ25" s="81"/>
      <c r="IUR25" s="81"/>
      <c r="IUS25" s="81"/>
      <c r="IUT25" s="81"/>
      <c r="IUU25" s="81"/>
      <c r="IUV25" s="81"/>
      <c r="IUW25" s="81"/>
      <c r="IUX25" s="81"/>
      <c r="IUY25" s="81"/>
      <c r="IUZ25" s="81"/>
      <c r="IVA25" s="81"/>
      <c r="IVB25" s="81"/>
      <c r="IVC25" s="81"/>
      <c r="IVD25" s="81"/>
      <c r="IVE25" s="81"/>
      <c r="IVF25" s="81"/>
      <c r="IVG25" s="81"/>
      <c r="IVH25" s="81"/>
      <c r="IVI25" s="81"/>
      <c r="IVJ25" s="81"/>
      <c r="IVK25" s="81"/>
      <c r="IVL25" s="81"/>
      <c r="IVM25" s="81"/>
      <c r="IVN25" s="81"/>
      <c r="IVO25" s="81"/>
      <c r="IVP25" s="81"/>
      <c r="IVQ25" s="81"/>
      <c r="IVR25" s="81"/>
      <c r="IVS25" s="81"/>
      <c r="IVT25" s="81"/>
      <c r="IVU25" s="81"/>
      <c r="IVV25" s="81"/>
      <c r="IVW25" s="81"/>
      <c r="IVX25" s="81"/>
      <c r="IVY25" s="81"/>
      <c r="IVZ25" s="81"/>
      <c r="IWA25" s="81"/>
      <c r="IWB25" s="81"/>
      <c r="IWC25" s="81"/>
      <c r="IWD25" s="81"/>
      <c r="IWE25" s="81"/>
      <c r="IWF25" s="81"/>
      <c r="IWG25" s="81"/>
      <c r="IWH25" s="81"/>
      <c r="IWI25" s="81"/>
      <c r="IWJ25" s="81"/>
      <c r="IWK25" s="81"/>
      <c r="IWL25" s="81"/>
      <c r="IWM25" s="81"/>
      <c r="IWN25" s="81"/>
      <c r="IWO25" s="81"/>
      <c r="IWP25" s="81"/>
      <c r="IWQ25" s="81"/>
      <c r="IWR25" s="81"/>
      <c r="IWS25" s="81"/>
      <c r="IWT25" s="81"/>
      <c r="IWU25" s="81"/>
      <c r="IWV25" s="81"/>
      <c r="IWW25" s="81"/>
      <c r="IWX25" s="81"/>
      <c r="IWY25" s="81"/>
      <c r="IWZ25" s="81"/>
      <c r="IXA25" s="81"/>
      <c r="IXB25" s="81"/>
      <c r="IXC25" s="81"/>
      <c r="IXD25" s="81"/>
      <c r="IXE25" s="81"/>
      <c r="IXF25" s="81"/>
      <c r="IXG25" s="81"/>
      <c r="IXH25" s="81"/>
      <c r="IXI25" s="81"/>
      <c r="IXJ25" s="81"/>
      <c r="IXK25" s="81"/>
      <c r="IXL25" s="81"/>
      <c r="IXM25" s="81"/>
      <c r="IXN25" s="81"/>
      <c r="IXO25" s="81"/>
      <c r="IXP25" s="81"/>
      <c r="IXQ25" s="81"/>
      <c r="IXR25" s="81"/>
      <c r="IXS25" s="81"/>
      <c r="IXT25" s="81"/>
      <c r="IXU25" s="81"/>
      <c r="IXV25" s="81"/>
      <c r="IXW25" s="81"/>
      <c r="IXX25" s="81"/>
      <c r="IXY25" s="81"/>
      <c r="IXZ25" s="81"/>
      <c r="IYA25" s="81"/>
      <c r="IYB25" s="81"/>
      <c r="IYC25" s="81"/>
      <c r="IYD25" s="81"/>
      <c r="IYE25" s="81"/>
      <c r="IYF25" s="81"/>
      <c r="IYG25" s="81"/>
      <c r="IYH25" s="81"/>
      <c r="IYI25" s="81"/>
      <c r="IYJ25" s="81"/>
      <c r="IYK25" s="81"/>
      <c r="IYL25" s="81"/>
      <c r="IYM25" s="81"/>
      <c r="IYN25" s="81"/>
      <c r="IYO25" s="81"/>
      <c r="IYP25" s="81"/>
      <c r="IYQ25" s="81"/>
      <c r="IYR25" s="81"/>
      <c r="IYS25" s="81"/>
      <c r="IYT25" s="81"/>
      <c r="IYU25" s="81"/>
      <c r="IYV25" s="81"/>
      <c r="IYW25" s="81"/>
      <c r="IYX25" s="81"/>
      <c r="IYY25" s="81"/>
      <c r="IYZ25" s="81"/>
      <c r="IZA25" s="81"/>
      <c r="IZB25" s="81"/>
      <c r="IZC25" s="81"/>
      <c r="IZD25" s="81"/>
      <c r="IZE25" s="81"/>
      <c r="IZF25" s="81"/>
      <c r="IZG25" s="81"/>
      <c r="IZH25" s="81"/>
      <c r="IZI25" s="81"/>
      <c r="IZJ25" s="81"/>
      <c r="IZK25" s="81"/>
      <c r="IZL25" s="81"/>
      <c r="IZM25" s="81"/>
      <c r="IZN25" s="81"/>
      <c r="IZO25" s="81"/>
      <c r="IZP25" s="81"/>
      <c r="IZQ25" s="81"/>
      <c r="IZR25" s="81"/>
      <c r="IZS25" s="81"/>
      <c r="IZT25" s="81"/>
      <c r="IZU25" s="81"/>
      <c r="IZV25" s="81"/>
      <c r="IZW25" s="81"/>
      <c r="IZX25" s="81"/>
      <c r="IZY25" s="81"/>
      <c r="IZZ25" s="81"/>
      <c r="JAA25" s="81"/>
      <c r="JAB25" s="81"/>
      <c r="JAC25" s="81"/>
      <c r="JAD25" s="81"/>
      <c r="JAE25" s="81"/>
      <c r="JAF25" s="81"/>
      <c r="JAG25" s="81"/>
      <c r="JAH25" s="81"/>
      <c r="JAI25" s="81"/>
      <c r="JAJ25" s="81"/>
      <c r="JAK25" s="81"/>
      <c r="JAL25" s="81"/>
      <c r="JAM25" s="81"/>
      <c r="JAN25" s="81"/>
      <c r="JAO25" s="81"/>
      <c r="JAP25" s="81"/>
      <c r="JAQ25" s="81"/>
      <c r="JAR25" s="81"/>
      <c r="JAS25" s="81"/>
      <c r="JAT25" s="81"/>
      <c r="JAU25" s="81"/>
      <c r="JAV25" s="81"/>
      <c r="JAW25" s="81"/>
      <c r="JAX25" s="81"/>
      <c r="JAY25" s="81"/>
      <c r="JAZ25" s="81"/>
      <c r="JBA25" s="81"/>
      <c r="JBB25" s="81"/>
      <c r="JBC25" s="81"/>
      <c r="JBD25" s="81"/>
      <c r="JBE25" s="81"/>
      <c r="JBF25" s="81"/>
      <c r="JBG25" s="81"/>
      <c r="JBH25" s="81"/>
      <c r="JBI25" s="81"/>
      <c r="JBJ25" s="81"/>
      <c r="JBK25" s="81"/>
      <c r="JBL25" s="81"/>
      <c r="JBM25" s="81"/>
      <c r="JBN25" s="81"/>
      <c r="JBO25" s="81"/>
      <c r="JBP25" s="81"/>
      <c r="JBQ25" s="81"/>
      <c r="JBR25" s="81"/>
      <c r="JBS25" s="81"/>
      <c r="JBT25" s="81"/>
      <c r="JBU25" s="81"/>
      <c r="JBV25" s="81"/>
      <c r="JBW25" s="81"/>
      <c r="JBX25" s="81"/>
      <c r="JBY25" s="81"/>
      <c r="JBZ25" s="81"/>
      <c r="JCA25" s="81"/>
      <c r="JCB25" s="81"/>
      <c r="JCC25" s="81"/>
      <c r="JCD25" s="81"/>
      <c r="JCE25" s="81"/>
      <c r="JCF25" s="81"/>
      <c r="JCG25" s="81"/>
      <c r="JCH25" s="81"/>
      <c r="JCI25" s="81"/>
      <c r="JCJ25" s="81"/>
      <c r="JCK25" s="81"/>
      <c r="JCL25" s="81"/>
      <c r="JCM25" s="81"/>
      <c r="JCN25" s="81"/>
      <c r="JCO25" s="81"/>
      <c r="JCP25" s="81"/>
      <c r="JCQ25" s="81"/>
      <c r="JCR25" s="81"/>
      <c r="JCS25" s="81"/>
      <c r="JCT25" s="81"/>
      <c r="JCU25" s="81"/>
      <c r="JCV25" s="81"/>
      <c r="JCW25" s="81"/>
      <c r="JCX25" s="81"/>
      <c r="JCY25" s="81"/>
      <c r="JCZ25" s="81"/>
      <c r="JDA25" s="81"/>
      <c r="JDB25" s="81"/>
      <c r="JDC25" s="81"/>
      <c r="JDD25" s="81"/>
      <c r="JDE25" s="81"/>
      <c r="JDF25" s="81"/>
      <c r="JDG25" s="81"/>
      <c r="JDH25" s="81"/>
      <c r="JDI25" s="81"/>
      <c r="JDJ25" s="81"/>
      <c r="JDK25" s="81"/>
      <c r="JDL25" s="81"/>
      <c r="JDM25" s="81"/>
      <c r="JDN25" s="81"/>
      <c r="JDO25" s="81"/>
      <c r="JDP25" s="81"/>
      <c r="JDQ25" s="81"/>
      <c r="JDR25" s="81"/>
      <c r="JDS25" s="81"/>
      <c r="JDT25" s="81"/>
      <c r="JDU25" s="81"/>
      <c r="JDV25" s="81"/>
      <c r="JDW25" s="81"/>
      <c r="JDX25" s="81"/>
      <c r="JDY25" s="81"/>
      <c r="JDZ25" s="81"/>
      <c r="JEA25" s="81"/>
      <c r="JEB25" s="81"/>
      <c r="JEC25" s="81"/>
      <c r="JED25" s="81"/>
      <c r="JEE25" s="81"/>
      <c r="JEF25" s="81"/>
      <c r="JEG25" s="81"/>
      <c r="JEH25" s="81"/>
      <c r="JEI25" s="81"/>
      <c r="JEJ25" s="81"/>
      <c r="JEK25" s="81"/>
      <c r="JEL25" s="81"/>
      <c r="JEM25" s="81"/>
      <c r="JEN25" s="81"/>
      <c r="JEO25" s="81"/>
      <c r="JEP25" s="81"/>
      <c r="JEQ25" s="81"/>
      <c r="JER25" s="81"/>
      <c r="JES25" s="81"/>
      <c r="JET25" s="81"/>
      <c r="JEU25" s="81"/>
      <c r="JEV25" s="81"/>
      <c r="JEW25" s="81"/>
      <c r="JEX25" s="81"/>
      <c r="JEY25" s="81"/>
      <c r="JEZ25" s="81"/>
      <c r="JFA25" s="81"/>
      <c r="JFB25" s="81"/>
      <c r="JFC25" s="81"/>
      <c r="JFD25" s="81"/>
      <c r="JFE25" s="81"/>
      <c r="JFF25" s="81"/>
      <c r="JFG25" s="81"/>
      <c r="JFH25" s="81"/>
      <c r="JFI25" s="81"/>
      <c r="JFJ25" s="81"/>
      <c r="JFK25" s="81"/>
      <c r="JFL25" s="81"/>
      <c r="JFM25" s="81"/>
      <c r="JFN25" s="81"/>
      <c r="JFO25" s="81"/>
      <c r="JFP25" s="81"/>
      <c r="JFQ25" s="81"/>
      <c r="JFR25" s="81"/>
      <c r="JFS25" s="81"/>
      <c r="JFT25" s="81"/>
      <c r="JFU25" s="81"/>
      <c r="JFV25" s="81"/>
      <c r="JFW25" s="81"/>
      <c r="JFX25" s="81"/>
      <c r="JFY25" s="81"/>
      <c r="JFZ25" s="81"/>
      <c r="JGA25" s="81"/>
      <c r="JGB25" s="81"/>
      <c r="JGC25" s="81"/>
      <c r="JGD25" s="81"/>
      <c r="JGE25" s="81"/>
      <c r="JGF25" s="81"/>
      <c r="JGG25" s="81"/>
      <c r="JGH25" s="81"/>
      <c r="JGI25" s="81"/>
      <c r="JGJ25" s="81"/>
      <c r="JGK25" s="81"/>
      <c r="JGL25" s="81"/>
      <c r="JGM25" s="81"/>
      <c r="JGN25" s="81"/>
      <c r="JGO25" s="81"/>
      <c r="JGP25" s="81"/>
      <c r="JGQ25" s="81"/>
      <c r="JGR25" s="81"/>
      <c r="JGS25" s="81"/>
      <c r="JGT25" s="81"/>
      <c r="JGU25" s="81"/>
      <c r="JGV25" s="81"/>
      <c r="JGW25" s="81"/>
      <c r="JGX25" s="81"/>
      <c r="JGY25" s="81"/>
      <c r="JGZ25" s="81"/>
      <c r="JHA25" s="81"/>
      <c r="JHB25" s="81"/>
      <c r="JHC25" s="81"/>
      <c r="JHD25" s="81"/>
      <c r="JHE25" s="81"/>
      <c r="JHF25" s="81"/>
      <c r="JHG25" s="81"/>
      <c r="JHH25" s="81"/>
      <c r="JHI25" s="81"/>
      <c r="JHJ25" s="81"/>
      <c r="JHK25" s="81"/>
      <c r="JHL25" s="81"/>
      <c r="JHM25" s="81"/>
      <c r="JHN25" s="81"/>
      <c r="JHO25" s="81"/>
      <c r="JHP25" s="81"/>
      <c r="JHQ25" s="81"/>
      <c r="JHR25" s="81"/>
      <c r="JHS25" s="81"/>
      <c r="JHT25" s="81"/>
      <c r="JHU25" s="81"/>
      <c r="JHV25" s="81"/>
      <c r="JHW25" s="81"/>
      <c r="JHX25" s="81"/>
      <c r="JHY25" s="81"/>
      <c r="JHZ25" s="81"/>
      <c r="JIA25" s="81"/>
      <c r="JIB25" s="81"/>
      <c r="JIC25" s="81"/>
      <c r="JID25" s="81"/>
      <c r="JIE25" s="81"/>
      <c r="JIF25" s="81"/>
      <c r="JIG25" s="81"/>
      <c r="JIH25" s="81"/>
      <c r="JII25" s="81"/>
      <c r="JIJ25" s="81"/>
      <c r="JIK25" s="81"/>
      <c r="JIL25" s="81"/>
      <c r="JIM25" s="81"/>
      <c r="JIN25" s="81"/>
      <c r="JIO25" s="81"/>
      <c r="JIP25" s="81"/>
      <c r="JIQ25" s="81"/>
      <c r="JIR25" s="81"/>
      <c r="JIS25" s="81"/>
      <c r="JIT25" s="81"/>
      <c r="JIU25" s="81"/>
      <c r="JIV25" s="81"/>
      <c r="JIW25" s="81"/>
      <c r="JIX25" s="81"/>
      <c r="JIY25" s="81"/>
      <c r="JIZ25" s="81"/>
      <c r="JJA25" s="81"/>
      <c r="JJB25" s="81"/>
      <c r="JJC25" s="81"/>
      <c r="JJD25" s="81"/>
      <c r="JJE25" s="81"/>
      <c r="JJF25" s="81"/>
      <c r="JJG25" s="81"/>
      <c r="JJH25" s="81"/>
      <c r="JJI25" s="81"/>
      <c r="JJJ25" s="81"/>
      <c r="JJK25" s="81"/>
      <c r="JJL25" s="81"/>
      <c r="JJM25" s="81"/>
      <c r="JJN25" s="81"/>
      <c r="JJO25" s="81"/>
      <c r="JJP25" s="81"/>
      <c r="JJQ25" s="81"/>
      <c r="JJR25" s="81"/>
      <c r="JJS25" s="81"/>
      <c r="JJT25" s="81"/>
      <c r="JJU25" s="81"/>
      <c r="JJV25" s="81"/>
      <c r="JJW25" s="81"/>
      <c r="JJX25" s="81"/>
      <c r="JJY25" s="81"/>
      <c r="JJZ25" s="81"/>
      <c r="JKA25" s="81"/>
      <c r="JKB25" s="81"/>
      <c r="JKC25" s="81"/>
      <c r="JKD25" s="81"/>
      <c r="JKE25" s="81"/>
      <c r="JKF25" s="81"/>
      <c r="JKG25" s="81"/>
      <c r="JKH25" s="81"/>
      <c r="JKI25" s="81"/>
      <c r="JKJ25" s="81"/>
      <c r="JKK25" s="81"/>
      <c r="JKL25" s="81"/>
      <c r="JKM25" s="81"/>
      <c r="JKN25" s="81"/>
      <c r="JKO25" s="81"/>
      <c r="JKP25" s="81"/>
      <c r="JKQ25" s="81"/>
      <c r="JKR25" s="81"/>
      <c r="JKS25" s="81"/>
      <c r="JKT25" s="81"/>
      <c r="JKU25" s="81"/>
      <c r="JKV25" s="81"/>
      <c r="JKW25" s="81"/>
      <c r="JKX25" s="81"/>
      <c r="JKY25" s="81"/>
      <c r="JKZ25" s="81"/>
      <c r="JLA25" s="81"/>
      <c r="JLB25" s="81"/>
      <c r="JLC25" s="81"/>
      <c r="JLD25" s="81"/>
      <c r="JLE25" s="81"/>
      <c r="JLF25" s="81"/>
      <c r="JLG25" s="81"/>
      <c r="JLH25" s="81"/>
      <c r="JLI25" s="81"/>
      <c r="JLJ25" s="81"/>
      <c r="JLK25" s="81"/>
      <c r="JLL25" s="81"/>
      <c r="JLM25" s="81"/>
      <c r="JLN25" s="81"/>
      <c r="JLO25" s="81"/>
      <c r="JLP25" s="81"/>
      <c r="JLQ25" s="81"/>
      <c r="JLR25" s="81"/>
      <c r="JLS25" s="81"/>
      <c r="JLT25" s="81"/>
      <c r="JLU25" s="81"/>
      <c r="JLV25" s="81"/>
      <c r="JLW25" s="81"/>
      <c r="JLX25" s="81"/>
      <c r="JLY25" s="81"/>
      <c r="JLZ25" s="81"/>
      <c r="JMA25" s="81"/>
      <c r="JMB25" s="81"/>
      <c r="JMC25" s="81"/>
      <c r="JMD25" s="81"/>
      <c r="JME25" s="81"/>
      <c r="JMF25" s="81"/>
      <c r="JMG25" s="81"/>
      <c r="JMH25" s="81"/>
      <c r="JMI25" s="81"/>
      <c r="JMJ25" s="81"/>
      <c r="JMK25" s="81"/>
      <c r="JML25" s="81"/>
      <c r="JMM25" s="81"/>
      <c r="JMN25" s="81"/>
      <c r="JMO25" s="81"/>
      <c r="JMP25" s="81"/>
      <c r="JMQ25" s="81"/>
      <c r="JMR25" s="81"/>
      <c r="JMS25" s="81"/>
      <c r="JMT25" s="81"/>
      <c r="JMU25" s="81"/>
      <c r="JMV25" s="81"/>
      <c r="JMW25" s="81"/>
      <c r="JMX25" s="81"/>
      <c r="JMY25" s="81"/>
      <c r="JMZ25" s="81"/>
      <c r="JNA25" s="81"/>
      <c r="JNB25" s="81"/>
      <c r="JNC25" s="81"/>
      <c r="JND25" s="81"/>
      <c r="JNE25" s="81"/>
      <c r="JNF25" s="81"/>
      <c r="JNG25" s="81"/>
      <c r="JNH25" s="81"/>
      <c r="JNI25" s="81"/>
      <c r="JNJ25" s="81"/>
      <c r="JNK25" s="81"/>
      <c r="JNL25" s="81"/>
      <c r="JNM25" s="81"/>
      <c r="JNN25" s="81"/>
      <c r="JNO25" s="81"/>
      <c r="JNP25" s="81"/>
      <c r="JNQ25" s="81"/>
      <c r="JNR25" s="81"/>
      <c r="JNS25" s="81"/>
      <c r="JNT25" s="81"/>
      <c r="JNU25" s="81"/>
      <c r="JNV25" s="81"/>
      <c r="JNW25" s="81"/>
      <c r="JNX25" s="81"/>
      <c r="JNY25" s="81"/>
      <c r="JNZ25" s="81"/>
      <c r="JOA25" s="81"/>
      <c r="JOB25" s="81"/>
      <c r="JOC25" s="81"/>
      <c r="JOD25" s="81"/>
      <c r="JOE25" s="81"/>
      <c r="JOF25" s="81"/>
      <c r="JOG25" s="81"/>
      <c r="JOH25" s="81"/>
      <c r="JOI25" s="81"/>
      <c r="JOJ25" s="81"/>
      <c r="JOK25" s="81"/>
      <c r="JOL25" s="81"/>
      <c r="JOM25" s="81"/>
      <c r="JON25" s="81"/>
      <c r="JOO25" s="81"/>
      <c r="JOP25" s="81"/>
      <c r="JOQ25" s="81"/>
      <c r="JOR25" s="81"/>
      <c r="JOS25" s="81"/>
      <c r="JOT25" s="81"/>
      <c r="JOU25" s="81"/>
      <c r="JOV25" s="81"/>
      <c r="JOW25" s="81"/>
      <c r="JOX25" s="81"/>
      <c r="JOY25" s="81"/>
      <c r="JOZ25" s="81"/>
      <c r="JPA25" s="81"/>
      <c r="JPB25" s="81"/>
      <c r="JPC25" s="81"/>
      <c r="JPD25" s="81"/>
      <c r="JPE25" s="81"/>
      <c r="JPF25" s="81"/>
      <c r="JPG25" s="81"/>
      <c r="JPH25" s="81"/>
      <c r="JPI25" s="81"/>
      <c r="JPJ25" s="81"/>
      <c r="JPK25" s="81"/>
      <c r="JPL25" s="81"/>
      <c r="JPM25" s="81"/>
      <c r="JPN25" s="81"/>
      <c r="JPO25" s="81"/>
      <c r="JPP25" s="81"/>
      <c r="JPQ25" s="81"/>
      <c r="JPR25" s="81"/>
      <c r="JPS25" s="81"/>
      <c r="JPT25" s="81"/>
      <c r="JPU25" s="81"/>
      <c r="JPV25" s="81"/>
      <c r="JPW25" s="81"/>
      <c r="JPX25" s="81"/>
      <c r="JPY25" s="81"/>
      <c r="JPZ25" s="81"/>
      <c r="JQA25" s="81"/>
      <c r="JQB25" s="81"/>
      <c r="JQC25" s="81"/>
      <c r="JQD25" s="81"/>
      <c r="JQE25" s="81"/>
      <c r="JQF25" s="81"/>
      <c r="JQG25" s="81"/>
      <c r="JQH25" s="81"/>
      <c r="JQI25" s="81"/>
      <c r="JQJ25" s="81"/>
      <c r="JQK25" s="81"/>
      <c r="JQL25" s="81"/>
      <c r="JQM25" s="81"/>
      <c r="JQN25" s="81"/>
      <c r="JQO25" s="81"/>
      <c r="JQP25" s="81"/>
      <c r="JQQ25" s="81"/>
      <c r="JQR25" s="81"/>
      <c r="JQS25" s="81"/>
      <c r="JQT25" s="81"/>
      <c r="JQU25" s="81"/>
      <c r="JQV25" s="81"/>
      <c r="JQW25" s="81"/>
      <c r="JQX25" s="81"/>
      <c r="JQY25" s="81"/>
      <c r="JQZ25" s="81"/>
      <c r="JRA25" s="81"/>
      <c r="JRB25" s="81"/>
      <c r="JRC25" s="81"/>
      <c r="JRD25" s="81"/>
      <c r="JRE25" s="81"/>
      <c r="JRF25" s="81"/>
      <c r="JRG25" s="81"/>
      <c r="JRH25" s="81"/>
      <c r="JRI25" s="81"/>
      <c r="JRJ25" s="81"/>
      <c r="JRK25" s="81"/>
      <c r="JRL25" s="81"/>
      <c r="JRM25" s="81"/>
      <c r="JRN25" s="81"/>
      <c r="JRO25" s="81"/>
      <c r="JRP25" s="81"/>
      <c r="JRQ25" s="81"/>
      <c r="JRR25" s="81"/>
      <c r="JRS25" s="81"/>
      <c r="JRT25" s="81"/>
      <c r="JRU25" s="81"/>
      <c r="JRV25" s="81"/>
      <c r="JRW25" s="81"/>
      <c r="JRX25" s="81"/>
      <c r="JRY25" s="81"/>
      <c r="JRZ25" s="81"/>
      <c r="JSA25" s="81"/>
      <c r="JSB25" s="81"/>
      <c r="JSC25" s="81"/>
      <c r="JSD25" s="81"/>
      <c r="JSE25" s="81"/>
      <c r="JSF25" s="81"/>
      <c r="JSG25" s="81"/>
      <c r="JSH25" s="81"/>
      <c r="JSI25" s="81"/>
      <c r="JSJ25" s="81"/>
      <c r="JSK25" s="81"/>
      <c r="JSL25" s="81"/>
      <c r="JSM25" s="81"/>
      <c r="JSN25" s="81"/>
      <c r="JSO25" s="81"/>
      <c r="JSP25" s="81"/>
      <c r="JSQ25" s="81"/>
      <c r="JSR25" s="81"/>
      <c r="JSS25" s="81"/>
      <c r="JST25" s="81"/>
      <c r="JSU25" s="81"/>
      <c r="JSV25" s="81"/>
      <c r="JSW25" s="81"/>
      <c r="JSX25" s="81"/>
      <c r="JSY25" s="81"/>
      <c r="JSZ25" s="81"/>
      <c r="JTA25" s="81"/>
      <c r="JTB25" s="81"/>
      <c r="JTC25" s="81"/>
      <c r="JTD25" s="81"/>
      <c r="JTE25" s="81"/>
      <c r="JTF25" s="81"/>
      <c r="JTG25" s="81"/>
      <c r="JTH25" s="81"/>
      <c r="JTI25" s="81"/>
      <c r="JTJ25" s="81"/>
      <c r="JTK25" s="81"/>
      <c r="JTL25" s="81"/>
      <c r="JTM25" s="81"/>
      <c r="JTN25" s="81"/>
      <c r="JTO25" s="81"/>
      <c r="JTP25" s="81"/>
      <c r="JTQ25" s="81"/>
      <c r="JTR25" s="81"/>
      <c r="JTS25" s="81"/>
      <c r="JTT25" s="81"/>
      <c r="JTU25" s="81"/>
      <c r="JTV25" s="81"/>
      <c r="JTW25" s="81"/>
      <c r="JTX25" s="81"/>
      <c r="JTY25" s="81"/>
      <c r="JTZ25" s="81"/>
      <c r="JUA25" s="81"/>
      <c r="JUB25" s="81"/>
      <c r="JUC25" s="81"/>
      <c r="JUD25" s="81"/>
      <c r="JUE25" s="81"/>
      <c r="JUF25" s="81"/>
      <c r="JUG25" s="81"/>
      <c r="JUH25" s="81"/>
      <c r="JUI25" s="81"/>
      <c r="JUJ25" s="81"/>
      <c r="JUK25" s="81"/>
      <c r="JUL25" s="81"/>
      <c r="JUM25" s="81"/>
      <c r="JUN25" s="81"/>
      <c r="JUO25" s="81"/>
      <c r="JUP25" s="81"/>
      <c r="JUQ25" s="81"/>
      <c r="JUR25" s="81"/>
      <c r="JUS25" s="81"/>
      <c r="JUT25" s="81"/>
      <c r="JUU25" s="81"/>
      <c r="JUV25" s="81"/>
      <c r="JUW25" s="81"/>
      <c r="JUX25" s="81"/>
      <c r="JUY25" s="81"/>
      <c r="JUZ25" s="81"/>
      <c r="JVA25" s="81"/>
      <c r="JVB25" s="81"/>
      <c r="JVC25" s="81"/>
      <c r="JVD25" s="81"/>
      <c r="JVE25" s="81"/>
      <c r="JVF25" s="81"/>
      <c r="JVG25" s="81"/>
      <c r="JVH25" s="81"/>
      <c r="JVI25" s="81"/>
      <c r="JVJ25" s="81"/>
      <c r="JVK25" s="81"/>
      <c r="JVL25" s="81"/>
      <c r="JVM25" s="81"/>
      <c r="JVN25" s="81"/>
      <c r="JVO25" s="81"/>
      <c r="JVP25" s="81"/>
      <c r="JVQ25" s="81"/>
      <c r="JVR25" s="81"/>
      <c r="JVS25" s="81"/>
      <c r="JVT25" s="81"/>
      <c r="JVU25" s="81"/>
      <c r="JVV25" s="81"/>
      <c r="JVW25" s="81"/>
      <c r="JVX25" s="81"/>
      <c r="JVY25" s="81"/>
      <c r="JVZ25" s="81"/>
      <c r="JWA25" s="81"/>
      <c r="JWB25" s="81"/>
      <c r="JWC25" s="81"/>
      <c r="JWD25" s="81"/>
      <c r="JWE25" s="81"/>
      <c r="JWF25" s="81"/>
      <c r="JWG25" s="81"/>
      <c r="JWH25" s="81"/>
      <c r="JWI25" s="81"/>
      <c r="JWJ25" s="81"/>
      <c r="JWK25" s="81"/>
      <c r="JWL25" s="81"/>
      <c r="JWM25" s="81"/>
      <c r="JWN25" s="81"/>
      <c r="JWO25" s="81"/>
      <c r="JWP25" s="81"/>
      <c r="JWQ25" s="81"/>
      <c r="JWR25" s="81"/>
      <c r="JWS25" s="81"/>
      <c r="JWT25" s="81"/>
      <c r="JWU25" s="81"/>
      <c r="JWV25" s="81"/>
      <c r="JWW25" s="81"/>
      <c r="JWX25" s="81"/>
      <c r="JWY25" s="81"/>
      <c r="JWZ25" s="81"/>
      <c r="JXA25" s="81"/>
      <c r="JXB25" s="81"/>
      <c r="JXC25" s="81"/>
      <c r="JXD25" s="81"/>
      <c r="JXE25" s="81"/>
      <c r="JXF25" s="81"/>
      <c r="JXG25" s="81"/>
      <c r="JXH25" s="81"/>
      <c r="JXI25" s="81"/>
      <c r="JXJ25" s="81"/>
      <c r="JXK25" s="81"/>
      <c r="JXL25" s="81"/>
      <c r="JXM25" s="81"/>
      <c r="JXN25" s="81"/>
      <c r="JXO25" s="81"/>
      <c r="JXP25" s="81"/>
      <c r="JXQ25" s="81"/>
      <c r="JXR25" s="81"/>
      <c r="JXS25" s="81"/>
      <c r="JXT25" s="81"/>
      <c r="JXU25" s="81"/>
      <c r="JXV25" s="81"/>
      <c r="JXW25" s="81"/>
      <c r="JXX25" s="81"/>
      <c r="JXY25" s="81"/>
      <c r="JXZ25" s="81"/>
      <c r="JYA25" s="81"/>
      <c r="JYB25" s="81"/>
      <c r="JYC25" s="81"/>
      <c r="JYD25" s="81"/>
      <c r="JYE25" s="81"/>
      <c r="JYF25" s="81"/>
      <c r="JYG25" s="81"/>
      <c r="JYH25" s="81"/>
      <c r="JYI25" s="81"/>
      <c r="JYJ25" s="81"/>
      <c r="JYK25" s="81"/>
      <c r="JYL25" s="81"/>
      <c r="JYM25" s="81"/>
      <c r="JYN25" s="81"/>
      <c r="JYO25" s="81"/>
      <c r="JYP25" s="81"/>
      <c r="JYQ25" s="81"/>
      <c r="JYR25" s="81"/>
      <c r="JYS25" s="81"/>
      <c r="JYT25" s="81"/>
      <c r="JYU25" s="81"/>
      <c r="JYV25" s="81"/>
      <c r="JYW25" s="81"/>
      <c r="JYX25" s="81"/>
      <c r="JYY25" s="81"/>
      <c r="JYZ25" s="81"/>
      <c r="JZA25" s="81"/>
      <c r="JZB25" s="81"/>
      <c r="JZC25" s="81"/>
      <c r="JZD25" s="81"/>
      <c r="JZE25" s="81"/>
      <c r="JZF25" s="81"/>
      <c r="JZG25" s="81"/>
      <c r="JZH25" s="81"/>
      <c r="JZI25" s="81"/>
      <c r="JZJ25" s="81"/>
      <c r="JZK25" s="81"/>
      <c r="JZL25" s="81"/>
      <c r="JZM25" s="81"/>
      <c r="JZN25" s="81"/>
      <c r="JZO25" s="81"/>
      <c r="JZP25" s="81"/>
      <c r="JZQ25" s="81"/>
      <c r="JZR25" s="81"/>
      <c r="JZS25" s="81"/>
      <c r="JZT25" s="81"/>
      <c r="JZU25" s="81"/>
      <c r="JZV25" s="81"/>
      <c r="JZW25" s="81"/>
      <c r="JZX25" s="81"/>
      <c r="JZY25" s="81"/>
      <c r="JZZ25" s="81"/>
      <c r="KAA25" s="81"/>
      <c r="KAB25" s="81"/>
      <c r="KAC25" s="81"/>
      <c r="KAD25" s="81"/>
      <c r="KAE25" s="81"/>
      <c r="KAF25" s="81"/>
      <c r="KAG25" s="81"/>
      <c r="KAH25" s="81"/>
      <c r="KAI25" s="81"/>
      <c r="KAJ25" s="81"/>
      <c r="KAK25" s="81"/>
      <c r="KAL25" s="81"/>
      <c r="KAM25" s="81"/>
      <c r="KAN25" s="81"/>
      <c r="KAO25" s="81"/>
      <c r="KAP25" s="81"/>
      <c r="KAQ25" s="81"/>
      <c r="KAR25" s="81"/>
      <c r="KAS25" s="81"/>
      <c r="KAT25" s="81"/>
      <c r="KAU25" s="81"/>
      <c r="KAV25" s="81"/>
      <c r="KAW25" s="81"/>
      <c r="KAX25" s="81"/>
      <c r="KAY25" s="81"/>
      <c r="KAZ25" s="81"/>
      <c r="KBA25" s="81"/>
      <c r="KBB25" s="81"/>
      <c r="KBC25" s="81"/>
      <c r="KBD25" s="81"/>
      <c r="KBE25" s="81"/>
      <c r="KBF25" s="81"/>
      <c r="KBG25" s="81"/>
      <c r="KBH25" s="81"/>
      <c r="KBI25" s="81"/>
      <c r="KBJ25" s="81"/>
      <c r="KBK25" s="81"/>
      <c r="KBL25" s="81"/>
      <c r="KBM25" s="81"/>
      <c r="KBN25" s="81"/>
      <c r="KBO25" s="81"/>
      <c r="KBP25" s="81"/>
      <c r="KBQ25" s="81"/>
      <c r="KBR25" s="81"/>
      <c r="KBS25" s="81"/>
      <c r="KBT25" s="81"/>
      <c r="KBU25" s="81"/>
      <c r="KBV25" s="81"/>
      <c r="KBW25" s="81"/>
      <c r="KBX25" s="81"/>
      <c r="KBY25" s="81"/>
      <c r="KBZ25" s="81"/>
      <c r="KCA25" s="81"/>
      <c r="KCB25" s="81"/>
      <c r="KCC25" s="81"/>
      <c r="KCD25" s="81"/>
      <c r="KCE25" s="81"/>
      <c r="KCF25" s="81"/>
      <c r="KCG25" s="81"/>
      <c r="KCH25" s="81"/>
      <c r="KCI25" s="81"/>
      <c r="KCJ25" s="81"/>
      <c r="KCK25" s="81"/>
      <c r="KCL25" s="81"/>
      <c r="KCM25" s="81"/>
      <c r="KCN25" s="81"/>
      <c r="KCO25" s="81"/>
      <c r="KCP25" s="81"/>
      <c r="KCQ25" s="81"/>
      <c r="KCR25" s="81"/>
      <c r="KCS25" s="81"/>
      <c r="KCT25" s="81"/>
      <c r="KCU25" s="81"/>
      <c r="KCV25" s="81"/>
      <c r="KCW25" s="81"/>
      <c r="KCX25" s="81"/>
      <c r="KCY25" s="81"/>
      <c r="KCZ25" s="81"/>
      <c r="KDA25" s="81"/>
      <c r="KDB25" s="81"/>
      <c r="KDC25" s="81"/>
      <c r="KDD25" s="81"/>
      <c r="KDE25" s="81"/>
      <c r="KDF25" s="81"/>
      <c r="KDG25" s="81"/>
      <c r="KDH25" s="81"/>
      <c r="KDI25" s="81"/>
      <c r="KDJ25" s="81"/>
      <c r="KDK25" s="81"/>
      <c r="KDL25" s="81"/>
      <c r="KDM25" s="81"/>
      <c r="KDN25" s="81"/>
      <c r="KDO25" s="81"/>
      <c r="KDP25" s="81"/>
      <c r="KDQ25" s="81"/>
      <c r="KDR25" s="81"/>
      <c r="KDS25" s="81"/>
      <c r="KDT25" s="81"/>
      <c r="KDU25" s="81"/>
      <c r="KDV25" s="81"/>
      <c r="KDW25" s="81"/>
      <c r="KDX25" s="81"/>
      <c r="KDY25" s="81"/>
      <c r="KDZ25" s="81"/>
      <c r="KEA25" s="81"/>
      <c r="KEB25" s="81"/>
      <c r="KEC25" s="81"/>
      <c r="KED25" s="81"/>
      <c r="KEE25" s="81"/>
      <c r="KEF25" s="81"/>
      <c r="KEG25" s="81"/>
      <c r="KEH25" s="81"/>
      <c r="KEI25" s="81"/>
      <c r="KEJ25" s="81"/>
      <c r="KEK25" s="81"/>
      <c r="KEL25" s="81"/>
      <c r="KEM25" s="81"/>
      <c r="KEN25" s="81"/>
      <c r="KEO25" s="81"/>
      <c r="KEP25" s="81"/>
      <c r="KEQ25" s="81"/>
      <c r="KER25" s="81"/>
      <c r="KES25" s="81"/>
      <c r="KET25" s="81"/>
      <c r="KEU25" s="81"/>
      <c r="KEV25" s="81"/>
      <c r="KEW25" s="81"/>
      <c r="KEX25" s="81"/>
      <c r="KEY25" s="81"/>
      <c r="KEZ25" s="81"/>
      <c r="KFA25" s="81"/>
      <c r="KFB25" s="81"/>
      <c r="KFC25" s="81"/>
      <c r="KFD25" s="81"/>
      <c r="KFE25" s="81"/>
      <c r="KFF25" s="81"/>
      <c r="KFG25" s="81"/>
      <c r="KFH25" s="81"/>
      <c r="KFI25" s="81"/>
      <c r="KFJ25" s="81"/>
      <c r="KFK25" s="81"/>
      <c r="KFL25" s="81"/>
      <c r="KFM25" s="81"/>
      <c r="KFN25" s="81"/>
      <c r="KFO25" s="81"/>
      <c r="KFP25" s="81"/>
      <c r="KFQ25" s="81"/>
      <c r="KFR25" s="81"/>
      <c r="KFS25" s="81"/>
      <c r="KFT25" s="81"/>
      <c r="KFU25" s="81"/>
      <c r="KFV25" s="81"/>
      <c r="KFW25" s="81"/>
      <c r="KFX25" s="81"/>
      <c r="KFY25" s="81"/>
      <c r="KFZ25" s="81"/>
      <c r="KGA25" s="81"/>
      <c r="KGB25" s="81"/>
      <c r="KGC25" s="81"/>
      <c r="KGD25" s="81"/>
      <c r="KGE25" s="81"/>
      <c r="KGF25" s="81"/>
      <c r="KGG25" s="81"/>
      <c r="KGH25" s="81"/>
      <c r="KGI25" s="81"/>
      <c r="KGJ25" s="81"/>
      <c r="KGK25" s="81"/>
      <c r="KGL25" s="81"/>
      <c r="KGM25" s="81"/>
      <c r="KGN25" s="81"/>
      <c r="KGO25" s="81"/>
      <c r="KGP25" s="81"/>
      <c r="KGQ25" s="81"/>
      <c r="KGR25" s="81"/>
      <c r="KGS25" s="81"/>
      <c r="KGT25" s="81"/>
      <c r="KGU25" s="81"/>
      <c r="KGV25" s="81"/>
      <c r="KGW25" s="81"/>
      <c r="KGX25" s="81"/>
      <c r="KGY25" s="81"/>
      <c r="KGZ25" s="81"/>
      <c r="KHA25" s="81"/>
      <c r="KHB25" s="81"/>
      <c r="KHC25" s="81"/>
      <c r="KHD25" s="81"/>
      <c r="KHE25" s="81"/>
      <c r="KHF25" s="81"/>
      <c r="KHG25" s="81"/>
      <c r="KHH25" s="81"/>
      <c r="KHI25" s="81"/>
      <c r="KHJ25" s="81"/>
      <c r="KHK25" s="81"/>
      <c r="KHL25" s="81"/>
      <c r="KHM25" s="81"/>
      <c r="KHN25" s="81"/>
      <c r="KHO25" s="81"/>
      <c r="KHP25" s="81"/>
      <c r="KHQ25" s="81"/>
      <c r="KHR25" s="81"/>
      <c r="KHS25" s="81"/>
      <c r="KHT25" s="81"/>
      <c r="KHU25" s="81"/>
      <c r="KHV25" s="81"/>
      <c r="KHW25" s="81"/>
      <c r="KHX25" s="81"/>
      <c r="KHY25" s="81"/>
      <c r="KHZ25" s="81"/>
      <c r="KIA25" s="81"/>
      <c r="KIB25" s="81"/>
      <c r="KIC25" s="81"/>
      <c r="KID25" s="81"/>
      <c r="KIE25" s="81"/>
      <c r="KIF25" s="81"/>
      <c r="KIG25" s="81"/>
      <c r="KIH25" s="81"/>
      <c r="KII25" s="81"/>
      <c r="KIJ25" s="81"/>
      <c r="KIK25" s="81"/>
      <c r="KIL25" s="81"/>
      <c r="KIM25" s="81"/>
      <c r="KIN25" s="81"/>
      <c r="KIO25" s="81"/>
      <c r="KIP25" s="81"/>
      <c r="KIQ25" s="81"/>
      <c r="KIR25" s="81"/>
      <c r="KIS25" s="81"/>
      <c r="KIT25" s="81"/>
      <c r="KIU25" s="81"/>
      <c r="KIV25" s="81"/>
      <c r="KIW25" s="81"/>
      <c r="KIX25" s="81"/>
      <c r="KIY25" s="81"/>
      <c r="KIZ25" s="81"/>
      <c r="KJA25" s="81"/>
      <c r="KJB25" s="81"/>
      <c r="KJC25" s="81"/>
      <c r="KJD25" s="81"/>
      <c r="KJE25" s="81"/>
      <c r="KJF25" s="81"/>
      <c r="KJG25" s="81"/>
      <c r="KJH25" s="81"/>
      <c r="KJI25" s="81"/>
      <c r="KJJ25" s="81"/>
      <c r="KJK25" s="81"/>
      <c r="KJL25" s="81"/>
      <c r="KJM25" s="81"/>
      <c r="KJN25" s="81"/>
      <c r="KJO25" s="81"/>
      <c r="KJP25" s="81"/>
      <c r="KJQ25" s="81"/>
      <c r="KJR25" s="81"/>
      <c r="KJS25" s="81"/>
      <c r="KJT25" s="81"/>
      <c r="KJU25" s="81"/>
      <c r="KJV25" s="81"/>
      <c r="KJW25" s="81"/>
      <c r="KJX25" s="81"/>
      <c r="KJY25" s="81"/>
      <c r="KJZ25" s="81"/>
      <c r="KKA25" s="81"/>
      <c r="KKB25" s="81"/>
      <c r="KKC25" s="81"/>
      <c r="KKD25" s="81"/>
      <c r="KKE25" s="81"/>
      <c r="KKF25" s="81"/>
      <c r="KKG25" s="81"/>
      <c r="KKH25" s="81"/>
      <c r="KKI25" s="81"/>
      <c r="KKJ25" s="81"/>
      <c r="KKK25" s="81"/>
      <c r="KKL25" s="81"/>
      <c r="KKM25" s="81"/>
      <c r="KKN25" s="81"/>
      <c r="KKO25" s="81"/>
      <c r="KKP25" s="81"/>
      <c r="KKQ25" s="81"/>
      <c r="KKR25" s="81"/>
      <c r="KKS25" s="81"/>
      <c r="KKT25" s="81"/>
      <c r="KKU25" s="81"/>
      <c r="KKV25" s="81"/>
      <c r="KKW25" s="81"/>
      <c r="KKX25" s="81"/>
      <c r="KKY25" s="81"/>
      <c r="KKZ25" s="81"/>
      <c r="KLA25" s="81"/>
      <c r="KLB25" s="81"/>
      <c r="KLC25" s="81"/>
      <c r="KLD25" s="81"/>
      <c r="KLE25" s="81"/>
      <c r="KLF25" s="81"/>
      <c r="KLG25" s="81"/>
      <c r="KLH25" s="81"/>
      <c r="KLI25" s="81"/>
      <c r="KLJ25" s="81"/>
      <c r="KLK25" s="81"/>
      <c r="KLL25" s="81"/>
      <c r="KLM25" s="81"/>
      <c r="KLN25" s="81"/>
      <c r="KLO25" s="81"/>
      <c r="KLP25" s="81"/>
      <c r="KLQ25" s="81"/>
      <c r="KLR25" s="81"/>
      <c r="KLS25" s="81"/>
      <c r="KLT25" s="81"/>
      <c r="KLU25" s="81"/>
      <c r="KLV25" s="81"/>
      <c r="KLW25" s="81"/>
      <c r="KLX25" s="81"/>
      <c r="KLY25" s="81"/>
      <c r="KLZ25" s="81"/>
      <c r="KMA25" s="81"/>
      <c r="KMB25" s="81"/>
      <c r="KMC25" s="81"/>
      <c r="KMD25" s="81"/>
      <c r="KME25" s="81"/>
      <c r="KMF25" s="81"/>
      <c r="KMG25" s="81"/>
      <c r="KMH25" s="81"/>
      <c r="KMI25" s="81"/>
      <c r="KMJ25" s="81"/>
      <c r="KMK25" s="81"/>
      <c r="KML25" s="81"/>
      <c r="KMM25" s="81"/>
      <c r="KMN25" s="81"/>
      <c r="KMO25" s="81"/>
      <c r="KMP25" s="81"/>
      <c r="KMQ25" s="81"/>
      <c r="KMR25" s="81"/>
      <c r="KMS25" s="81"/>
      <c r="KMT25" s="81"/>
      <c r="KMU25" s="81"/>
      <c r="KMV25" s="81"/>
      <c r="KMW25" s="81"/>
      <c r="KMX25" s="81"/>
      <c r="KMY25" s="81"/>
      <c r="KMZ25" s="81"/>
      <c r="KNA25" s="81"/>
      <c r="KNB25" s="81"/>
      <c r="KNC25" s="81"/>
      <c r="KND25" s="81"/>
      <c r="KNE25" s="81"/>
      <c r="KNF25" s="81"/>
      <c r="KNG25" s="81"/>
      <c r="KNH25" s="81"/>
      <c r="KNI25" s="81"/>
      <c r="KNJ25" s="81"/>
      <c r="KNK25" s="81"/>
      <c r="KNL25" s="81"/>
      <c r="KNM25" s="81"/>
      <c r="KNN25" s="81"/>
      <c r="KNO25" s="81"/>
      <c r="KNP25" s="81"/>
      <c r="KNQ25" s="81"/>
      <c r="KNR25" s="81"/>
      <c r="KNS25" s="81"/>
      <c r="KNT25" s="81"/>
      <c r="KNU25" s="81"/>
      <c r="KNV25" s="81"/>
      <c r="KNW25" s="81"/>
      <c r="KNX25" s="81"/>
      <c r="KNY25" s="81"/>
      <c r="KNZ25" s="81"/>
      <c r="KOA25" s="81"/>
      <c r="KOB25" s="81"/>
      <c r="KOC25" s="81"/>
      <c r="KOD25" s="81"/>
      <c r="KOE25" s="81"/>
      <c r="KOF25" s="81"/>
      <c r="KOG25" s="81"/>
      <c r="KOH25" s="81"/>
      <c r="KOI25" s="81"/>
      <c r="KOJ25" s="81"/>
      <c r="KOK25" s="81"/>
      <c r="KOL25" s="81"/>
      <c r="KOM25" s="81"/>
      <c r="KON25" s="81"/>
      <c r="KOO25" s="81"/>
      <c r="KOP25" s="81"/>
      <c r="KOQ25" s="81"/>
      <c r="KOR25" s="81"/>
      <c r="KOS25" s="81"/>
      <c r="KOT25" s="81"/>
      <c r="KOU25" s="81"/>
      <c r="KOV25" s="81"/>
      <c r="KOW25" s="81"/>
      <c r="KOX25" s="81"/>
      <c r="KOY25" s="81"/>
      <c r="KOZ25" s="81"/>
      <c r="KPA25" s="81"/>
      <c r="KPB25" s="81"/>
      <c r="KPC25" s="81"/>
      <c r="KPD25" s="81"/>
      <c r="KPE25" s="81"/>
      <c r="KPF25" s="81"/>
      <c r="KPG25" s="81"/>
      <c r="KPH25" s="81"/>
      <c r="KPI25" s="81"/>
      <c r="KPJ25" s="81"/>
      <c r="KPK25" s="81"/>
      <c r="KPL25" s="81"/>
      <c r="KPM25" s="81"/>
      <c r="KPN25" s="81"/>
      <c r="KPO25" s="81"/>
      <c r="KPP25" s="81"/>
      <c r="KPQ25" s="81"/>
      <c r="KPR25" s="81"/>
      <c r="KPS25" s="81"/>
      <c r="KPT25" s="81"/>
      <c r="KPU25" s="81"/>
      <c r="KPV25" s="81"/>
      <c r="KPW25" s="81"/>
      <c r="KPX25" s="81"/>
      <c r="KPY25" s="81"/>
      <c r="KPZ25" s="81"/>
      <c r="KQA25" s="81"/>
      <c r="KQB25" s="81"/>
      <c r="KQC25" s="81"/>
      <c r="KQD25" s="81"/>
      <c r="KQE25" s="81"/>
      <c r="KQF25" s="81"/>
      <c r="KQG25" s="81"/>
      <c r="KQH25" s="81"/>
      <c r="KQI25" s="81"/>
      <c r="KQJ25" s="81"/>
      <c r="KQK25" s="81"/>
      <c r="KQL25" s="81"/>
      <c r="KQM25" s="81"/>
      <c r="KQN25" s="81"/>
      <c r="KQO25" s="81"/>
      <c r="KQP25" s="81"/>
      <c r="KQQ25" s="81"/>
      <c r="KQR25" s="81"/>
      <c r="KQS25" s="81"/>
      <c r="KQT25" s="81"/>
      <c r="KQU25" s="81"/>
      <c r="KQV25" s="81"/>
      <c r="KQW25" s="81"/>
      <c r="KQX25" s="81"/>
      <c r="KQY25" s="81"/>
      <c r="KQZ25" s="81"/>
      <c r="KRA25" s="81"/>
      <c r="KRB25" s="81"/>
      <c r="KRC25" s="81"/>
      <c r="KRD25" s="81"/>
      <c r="KRE25" s="81"/>
      <c r="KRF25" s="81"/>
      <c r="KRG25" s="81"/>
      <c r="KRH25" s="81"/>
      <c r="KRI25" s="81"/>
      <c r="KRJ25" s="81"/>
      <c r="KRK25" s="81"/>
      <c r="KRL25" s="81"/>
      <c r="KRM25" s="81"/>
      <c r="KRN25" s="81"/>
      <c r="KRO25" s="81"/>
      <c r="KRP25" s="81"/>
      <c r="KRQ25" s="81"/>
      <c r="KRR25" s="81"/>
      <c r="KRS25" s="81"/>
      <c r="KRT25" s="81"/>
      <c r="KRU25" s="81"/>
      <c r="KRV25" s="81"/>
      <c r="KRW25" s="81"/>
      <c r="KRX25" s="81"/>
      <c r="KRY25" s="81"/>
      <c r="KRZ25" s="81"/>
      <c r="KSA25" s="81"/>
      <c r="KSB25" s="81"/>
      <c r="KSC25" s="81"/>
      <c r="KSD25" s="81"/>
      <c r="KSE25" s="81"/>
      <c r="KSF25" s="81"/>
      <c r="KSG25" s="81"/>
      <c r="KSH25" s="81"/>
      <c r="KSI25" s="81"/>
      <c r="KSJ25" s="81"/>
      <c r="KSK25" s="81"/>
      <c r="KSL25" s="81"/>
      <c r="KSM25" s="81"/>
      <c r="KSN25" s="81"/>
      <c r="KSO25" s="81"/>
      <c r="KSP25" s="81"/>
      <c r="KSQ25" s="81"/>
      <c r="KSR25" s="81"/>
      <c r="KSS25" s="81"/>
      <c r="KST25" s="81"/>
      <c r="KSU25" s="81"/>
      <c r="KSV25" s="81"/>
      <c r="KSW25" s="81"/>
      <c r="KSX25" s="81"/>
      <c r="KSY25" s="81"/>
      <c r="KSZ25" s="81"/>
      <c r="KTA25" s="81"/>
      <c r="KTB25" s="81"/>
      <c r="KTC25" s="81"/>
      <c r="KTD25" s="81"/>
      <c r="KTE25" s="81"/>
      <c r="KTF25" s="81"/>
      <c r="KTG25" s="81"/>
      <c r="KTH25" s="81"/>
      <c r="KTI25" s="81"/>
      <c r="KTJ25" s="81"/>
      <c r="KTK25" s="81"/>
      <c r="KTL25" s="81"/>
      <c r="KTM25" s="81"/>
      <c r="KTN25" s="81"/>
      <c r="KTO25" s="81"/>
      <c r="KTP25" s="81"/>
      <c r="KTQ25" s="81"/>
      <c r="KTR25" s="81"/>
      <c r="KTS25" s="81"/>
      <c r="KTT25" s="81"/>
      <c r="KTU25" s="81"/>
      <c r="KTV25" s="81"/>
      <c r="KTW25" s="81"/>
      <c r="KTX25" s="81"/>
      <c r="KTY25" s="81"/>
      <c r="KTZ25" s="81"/>
      <c r="KUA25" s="81"/>
      <c r="KUB25" s="81"/>
      <c r="KUC25" s="81"/>
      <c r="KUD25" s="81"/>
      <c r="KUE25" s="81"/>
      <c r="KUF25" s="81"/>
      <c r="KUG25" s="81"/>
      <c r="KUH25" s="81"/>
      <c r="KUI25" s="81"/>
      <c r="KUJ25" s="81"/>
      <c r="KUK25" s="81"/>
      <c r="KUL25" s="81"/>
      <c r="KUM25" s="81"/>
      <c r="KUN25" s="81"/>
      <c r="KUO25" s="81"/>
      <c r="KUP25" s="81"/>
      <c r="KUQ25" s="81"/>
      <c r="KUR25" s="81"/>
      <c r="KUS25" s="81"/>
      <c r="KUT25" s="81"/>
      <c r="KUU25" s="81"/>
      <c r="KUV25" s="81"/>
      <c r="KUW25" s="81"/>
      <c r="KUX25" s="81"/>
      <c r="KUY25" s="81"/>
      <c r="KUZ25" s="81"/>
      <c r="KVA25" s="81"/>
      <c r="KVB25" s="81"/>
      <c r="KVC25" s="81"/>
      <c r="KVD25" s="81"/>
      <c r="KVE25" s="81"/>
      <c r="KVF25" s="81"/>
      <c r="KVG25" s="81"/>
      <c r="KVH25" s="81"/>
      <c r="KVI25" s="81"/>
      <c r="KVJ25" s="81"/>
      <c r="KVK25" s="81"/>
      <c r="KVL25" s="81"/>
      <c r="KVM25" s="81"/>
      <c r="KVN25" s="81"/>
      <c r="KVO25" s="81"/>
      <c r="KVP25" s="81"/>
      <c r="KVQ25" s="81"/>
      <c r="KVR25" s="81"/>
      <c r="KVS25" s="81"/>
      <c r="KVT25" s="81"/>
      <c r="KVU25" s="81"/>
      <c r="KVV25" s="81"/>
      <c r="KVW25" s="81"/>
      <c r="KVX25" s="81"/>
      <c r="KVY25" s="81"/>
      <c r="KVZ25" s="81"/>
      <c r="KWA25" s="81"/>
      <c r="KWB25" s="81"/>
      <c r="KWC25" s="81"/>
      <c r="KWD25" s="81"/>
      <c r="KWE25" s="81"/>
      <c r="KWF25" s="81"/>
      <c r="KWG25" s="81"/>
      <c r="KWH25" s="81"/>
      <c r="KWI25" s="81"/>
      <c r="KWJ25" s="81"/>
      <c r="KWK25" s="81"/>
      <c r="KWL25" s="81"/>
      <c r="KWM25" s="81"/>
      <c r="KWN25" s="81"/>
      <c r="KWO25" s="81"/>
      <c r="KWP25" s="81"/>
      <c r="KWQ25" s="81"/>
      <c r="KWR25" s="81"/>
      <c r="KWS25" s="81"/>
      <c r="KWT25" s="81"/>
      <c r="KWU25" s="81"/>
      <c r="KWV25" s="81"/>
      <c r="KWW25" s="81"/>
      <c r="KWX25" s="81"/>
      <c r="KWY25" s="81"/>
      <c r="KWZ25" s="81"/>
      <c r="KXA25" s="81"/>
      <c r="KXB25" s="81"/>
      <c r="KXC25" s="81"/>
      <c r="KXD25" s="81"/>
      <c r="KXE25" s="81"/>
      <c r="KXF25" s="81"/>
      <c r="KXG25" s="81"/>
      <c r="KXH25" s="81"/>
      <c r="KXI25" s="81"/>
      <c r="KXJ25" s="81"/>
      <c r="KXK25" s="81"/>
      <c r="KXL25" s="81"/>
      <c r="KXM25" s="81"/>
      <c r="KXN25" s="81"/>
      <c r="KXO25" s="81"/>
      <c r="KXP25" s="81"/>
      <c r="KXQ25" s="81"/>
      <c r="KXR25" s="81"/>
      <c r="KXS25" s="81"/>
      <c r="KXT25" s="81"/>
      <c r="KXU25" s="81"/>
      <c r="KXV25" s="81"/>
      <c r="KXW25" s="81"/>
      <c r="KXX25" s="81"/>
      <c r="KXY25" s="81"/>
      <c r="KXZ25" s="81"/>
      <c r="KYA25" s="81"/>
      <c r="KYB25" s="81"/>
      <c r="KYC25" s="81"/>
      <c r="KYD25" s="81"/>
      <c r="KYE25" s="81"/>
      <c r="KYF25" s="81"/>
      <c r="KYG25" s="81"/>
      <c r="KYH25" s="81"/>
      <c r="KYI25" s="81"/>
      <c r="KYJ25" s="81"/>
      <c r="KYK25" s="81"/>
      <c r="KYL25" s="81"/>
      <c r="KYM25" s="81"/>
      <c r="KYN25" s="81"/>
      <c r="KYO25" s="81"/>
      <c r="KYP25" s="81"/>
      <c r="KYQ25" s="81"/>
      <c r="KYR25" s="81"/>
      <c r="KYS25" s="81"/>
      <c r="KYT25" s="81"/>
      <c r="KYU25" s="81"/>
      <c r="KYV25" s="81"/>
      <c r="KYW25" s="81"/>
      <c r="KYX25" s="81"/>
      <c r="KYY25" s="81"/>
      <c r="KYZ25" s="81"/>
      <c r="KZA25" s="81"/>
      <c r="KZB25" s="81"/>
      <c r="KZC25" s="81"/>
      <c r="KZD25" s="81"/>
      <c r="KZE25" s="81"/>
      <c r="KZF25" s="81"/>
      <c r="KZG25" s="81"/>
      <c r="KZH25" s="81"/>
      <c r="KZI25" s="81"/>
      <c r="KZJ25" s="81"/>
      <c r="KZK25" s="81"/>
      <c r="KZL25" s="81"/>
      <c r="KZM25" s="81"/>
      <c r="KZN25" s="81"/>
      <c r="KZO25" s="81"/>
      <c r="KZP25" s="81"/>
      <c r="KZQ25" s="81"/>
      <c r="KZR25" s="81"/>
      <c r="KZS25" s="81"/>
      <c r="KZT25" s="81"/>
      <c r="KZU25" s="81"/>
      <c r="KZV25" s="81"/>
      <c r="KZW25" s="81"/>
      <c r="KZX25" s="81"/>
      <c r="KZY25" s="81"/>
      <c r="KZZ25" s="81"/>
      <c r="LAA25" s="81"/>
      <c r="LAB25" s="81"/>
      <c r="LAC25" s="81"/>
      <c r="LAD25" s="81"/>
      <c r="LAE25" s="81"/>
      <c r="LAF25" s="81"/>
      <c r="LAG25" s="81"/>
      <c r="LAH25" s="81"/>
      <c r="LAI25" s="81"/>
      <c r="LAJ25" s="81"/>
      <c r="LAK25" s="81"/>
      <c r="LAL25" s="81"/>
      <c r="LAM25" s="81"/>
      <c r="LAN25" s="81"/>
      <c r="LAO25" s="81"/>
      <c r="LAP25" s="81"/>
      <c r="LAQ25" s="81"/>
      <c r="LAR25" s="81"/>
      <c r="LAS25" s="81"/>
      <c r="LAT25" s="81"/>
      <c r="LAU25" s="81"/>
      <c r="LAV25" s="81"/>
      <c r="LAW25" s="81"/>
      <c r="LAX25" s="81"/>
      <c r="LAY25" s="81"/>
      <c r="LAZ25" s="81"/>
      <c r="LBA25" s="81"/>
      <c r="LBB25" s="81"/>
      <c r="LBC25" s="81"/>
      <c r="LBD25" s="81"/>
      <c r="LBE25" s="81"/>
      <c r="LBF25" s="81"/>
      <c r="LBG25" s="81"/>
      <c r="LBH25" s="81"/>
      <c r="LBI25" s="81"/>
      <c r="LBJ25" s="81"/>
      <c r="LBK25" s="81"/>
      <c r="LBL25" s="81"/>
      <c r="LBM25" s="81"/>
      <c r="LBN25" s="81"/>
      <c r="LBO25" s="81"/>
      <c r="LBP25" s="81"/>
      <c r="LBQ25" s="81"/>
      <c r="LBR25" s="81"/>
      <c r="LBS25" s="81"/>
      <c r="LBT25" s="81"/>
      <c r="LBU25" s="81"/>
      <c r="LBV25" s="81"/>
      <c r="LBW25" s="81"/>
      <c r="LBX25" s="81"/>
      <c r="LBY25" s="81"/>
      <c r="LBZ25" s="81"/>
      <c r="LCA25" s="81"/>
      <c r="LCB25" s="81"/>
      <c r="LCC25" s="81"/>
      <c r="LCD25" s="81"/>
      <c r="LCE25" s="81"/>
      <c r="LCF25" s="81"/>
      <c r="LCG25" s="81"/>
      <c r="LCH25" s="81"/>
      <c r="LCI25" s="81"/>
      <c r="LCJ25" s="81"/>
      <c r="LCK25" s="81"/>
      <c r="LCL25" s="81"/>
      <c r="LCM25" s="81"/>
      <c r="LCN25" s="81"/>
      <c r="LCO25" s="81"/>
      <c r="LCP25" s="81"/>
      <c r="LCQ25" s="81"/>
      <c r="LCR25" s="81"/>
      <c r="LCS25" s="81"/>
      <c r="LCT25" s="81"/>
      <c r="LCU25" s="81"/>
      <c r="LCV25" s="81"/>
      <c r="LCW25" s="81"/>
      <c r="LCX25" s="81"/>
      <c r="LCY25" s="81"/>
      <c r="LCZ25" s="81"/>
      <c r="LDA25" s="81"/>
      <c r="LDB25" s="81"/>
      <c r="LDC25" s="81"/>
      <c r="LDD25" s="81"/>
      <c r="LDE25" s="81"/>
      <c r="LDF25" s="81"/>
      <c r="LDG25" s="81"/>
      <c r="LDH25" s="81"/>
      <c r="LDI25" s="81"/>
      <c r="LDJ25" s="81"/>
      <c r="LDK25" s="81"/>
      <c r="LDL25" s="81"/>
      <c r="LDM25" s="81"/>
      <c r="LDN25" s="81"/>
      <c r="LDO25" s="81"/>
      <c r="LDP25" s="81"/>
      <c r="LDQ25" s="81"/>
      <c r="LDR25" s="81"/>
      <c r="LDS25" s="81"/>
      <c r="LDT25" s="81"/>
      <c r="LDU25" s="81"/>
      <c r="LDV25" s="81"/>
      <c r="LDW25" s="81"/>
      <c r="LDX25" s="81"/>
      <c r="LDY25" s="81"/>
      <c r="LDZ25" s="81"/>
      <c r="LEA25" s="81"/>
      <c r="LEB25" s="81"/>
      <c r="LEC25" s="81"/>
      <c r="LED25" s="81"/>
      <c r="LEE25" s="81"/>
      <c r="LEF25" s="81"/>
      <c r="LEG25" s="81"/>
      <c r="LEH25" s="81"/>
      <c r="LEI25" s="81"/>
      <c r="LEJ25" s="81"/>
      <c r="LEK25" s="81"/>
      <c r="LEL25" s="81"/>
      <c r="LEM25" s="81"/>
      <c r="LEN25" s="81"/>
      <c r="LEO25" s="81"/>
      <c r="LEP25" s="81"/>
      <c r="LEQ25" s="81"/>
      <c r="LER25" s="81"/>
      <c r="LES25" s="81"/>
      <c r="LET25" s="81"/>
      <c r="LEU25" s="81"/>
      <c r="LEV25" s="81"/>
      <c r="LEW25" s="81"/>
      <c r="LEX25" s="81"/>
      <c r="LEY25" s="81"/>
      <c r="LEZ25" s="81"/>
      <c r="LFA25" s="81"/>
      <c r="LFB25" s="81"/>
      <c r="LFC25" s="81"/>
      <c r="LFD25" s="81"/>
      <c r="LFE25" s="81"/>
      <c r="LFF25" s="81"/>
      <c r="LFG25" s="81"/>
      <c r="LFH25" s="81"/>
      <c r="LFI25" s="81"/>
      <c r="LFJ25" s="81"/>
      <c r="LFK25" s="81"/>
      <c r="LFL25" s="81"/>
      <c r="LFM25" s="81"/>
      <c r="LFN25" s="81"/>
      <c r="LFO25" s="81"/>
      <c r="LFP25" s="81"/>
      <c r="LFQ25" s="81"/>
      <c r="LFR25" s="81"/>
      <c r="LFS25" s="81"/>
      <c r="LFT25" s="81"/>
      <c r="LFU25" s="81"/>
      <c r="LFV25" s="81"/>
      <c r="LFW25" s="81"/>
      <c r="LFX25" s="81"/>
      <c r="LFY25" s="81"/>
      <c r="LFZ25" s="81"/>
      <c r="LGA25" s="81"/>
      <c r="LGB25" s="81"/>
      <c r="LGC25" s="81"/>
      <c r="LGD25" s="81"/>
      <c r="LGE25" s="81"/>
      <c r="LGF25" s="81"/>
      <c r="LGG25" s="81"/>
      <c r="LGH25" s="81"/>
      <c r="LGI25" s="81"/>
      <c r="LGJ25" s="81"/>
      <c r="LGK25" s="81"/>
      <c r="LGL25" s="81"/>
      <c r="LGM25" s="81"/>
      <c r="LGN25" s="81"/>
      <c r="LGO25" s="81"/>
      <c r="LGP25" s="81"/>
      <c r="LGQ25" s="81"/>
      <c r="LGR25" s="81"/>
      <c r="LGS25" s="81"/>
      <c r="LGT25" s="81"/>
      <c r="LGU25" s="81"/>
      <c r="LGV25" s="81"/>
      <c r="LGW25" s="81"/>
      <c r="LGX25" s="81"/>
      <c r="LGY25" s="81"/>
      <c r="LGZ25" s="81"/>
      <c r="LHA25" s="81"/>
      <c r="LHB25" s="81"/>
      <c r="LHC25" s="81"/>
      <c r="LHD25" s="81"/>
      <c r="LHE25" s="81"/>
      <c r="LHF25" s="81"/>
      <c r="LHG25" s="81"/>
      <c r="LHH25" s="81"/>
      <c r="LHI25" s="81"/>
      <c r="LHJ25" s="81"/>
      <c r="LHK25" s="81"/>
      <c r="LHL25" s="81"/>
      <c r="LHM25" s="81"/>
      <c r="LHN25" s="81"/>
      <c r="LHO25" s="81"/>
      <c r="LHP25" s="81"/>
      <c r="LHQ25" s="81"/>
      <c r="LHR25" s="81"/>
      <c r="LHS25" s="81"/>
      <c r="LHT25" s="81"/>
      <c r="LHU25" s="81"/>
      <c r="LHV25" s="81"/>
      <c r="LHW25" s="81"/>
      <c r="LHX25" s="81"/>
      <c r="LHY25" s="81"/>
      <c r="LHZ25" s="81"/>
      <c r="LIA25" s="81"/>
      <c r="LIB25" s="81"/>
      <c r="LIC25" s="81"/>
      <c r="LID25" s="81"/>
      <c r="LIE25" s="81"/>
      <c r="LIF25" s="81"/>
      <c r="LIG25" s="81"/>
      <c r="LIH25" s="81"/>
      <c r="LII25" s="81"/>
      <c r="LIJ25" s="81"/>
      <c r="LIK25" s="81"/>
      <c r="LIL25" s="81"/>
      <c r="LIM25" s="81"/>
      <c r="LIN25" s="81"/>
      <c r="LIO25" s="81"/>
      <c r="LIP25" s="81"/>
      <c r="LIQ25" s="81"/>
      <c r="LIR25" s="81"/>
      <c r="LIS25" s="81"/>
      <c r="LIT25" s="81"/>
      <c r="LIU25" s="81"/>
      <c r="LIV25" s="81"/>
      <c r="LIW25" s="81"/>
      <c r="LIX25" s="81"/>
      <c r="LIY25" s="81"/>
      <c r="LIZ25" s="81"/>
      <c r="LJA25" s="81"/>
      <c r="LJB25" s="81"/>
      <c r="LJC25" s="81"/>
      <c r="LJD25" s="81"/>
      <c r="LJE25" s="81"/>
      <c r="LJF25" s="81"/>
      <c r="LJG25" s="81"/>
      <c r="LJH25" s="81"/>
      <c r="LJI25" s="81"/>
      <c r="LJJ25" s="81"/>
      <c r="LJK25" s="81"/>
      <c r="LJL25" s="81"/>
      <c r="LJM25" s="81"/>
      <c r="LJN25" s="81"/>
      <c r="LJO25" s="81"/>
      <c r="LJP25" s="81"/>
      <c r="LJQ25" s="81"/>
      <c r="LJR25" s="81"/>
      <c r="LJS25" s="81"/>
      <c r="LJT25" s="81"/>
      <c r="LJU25" s="81"/>
      <c r="LJV25" s="81"/>
      <c r="LJW25" s="81"/>
      <c r="LJX25" s="81"/>
      <c r="LJY25" s="81"/>
      <c r="LJZ25" s="81"/>
      <c r="LKA25" s="81"/>
      <c r="LKB25" s="81"/>
      <c r="LKC25" s="81"/>
      <c r="LKD25" s="81"/>
      <c r="LKE25" s="81"/>
      <c r="LKF25" s="81"/>
      <c r="LKG25" s="81"/>
      <c r="LKH25" s="81"/>
      <c r="LKI25" s="81"/>
      <c r="LKJ25" s="81"/>
      <c r="LKK25" s="81"/>
      <c r="LKL25" s="81"/>
      <c r="LKM25" s="81"/>
      <c r="LKN25" s="81"/>
      <c r="LKO25" s="81"/>
      <c r="LKP25" s="81"/>
      <c r="LKQ25" s="81"/>
      <c r="LKR25" s="81"/>
      <c r="LKS25" s="81"/>
      <c r="LKT25" s="81"/>
      <c r="LKU25" s="81"/>
      <c r="LKV25" s="81"/>
      <c r="LKW25" s="81"/>
      <c r="LKX25" s="81"/>
      <c r="LKY25" s="81"/>
      <c r="LKZ25" s="81"/>
      <c r="LLA25" s="81"/>
      <c r="LLB25" s="81"/>
      <c r="LLC25" s="81"/>
      <c r="LLD25" s="81"/>
      <c r="LLE25" s="81"/>
      <c r="LLF25" s="81"/>
      <c r="LLG25" s="81"/>
      <c r="LLH25" s="81"/>
      <c r="LLI25" s="81"/>
      <c r="LLJ25" s="81"/>
      <c r="LLK25" s="81"/>
      <c r="LLL25" s="81"/>
      <c r="LLM25" s="81"/>
      <c r="LLN25" s="81"/>
      <c r="LLO25" s="81"/>
      <c r="LLP25" s="81"/>
      <c r="LLQ25" s="81"/>
      <c r="LLR25" s="81"/>
      <c r="LLS25" s="81"/>
      <c r="LLT25" s="81"/>
      <c r="LLU25" s="81"/>
      <c r="LLV25" s="81"/>
      <c r="LLW25" s="81"/>
      <c r="LLX25" s="81"/>
      <c r="LLY25" s="81"/>
      <c r="LLZ25" s="81"/>
      <c r="LMA25" s="81"/>
      <c r="LMB25" s="81"/>
      <c r="LMC25" s="81"/>
      <c r="LMD25" s="81"/>
      <c r="LME25" s="81"/>
      <c r="LMF25" s="81"/>
      <c r="LMG25" s="81"/>
      <c r="LMH25" s="81"/>
      <c r="LMI25" s="81"/>
      <c r="LMJ25" s="81"/>
      <c r="LMK25" s="81"/>
      <c r="LML25" s="81"/>
      <c r="LMM25" s="81"/>
      <c r="LMN25" s="81"/>
      <c r="LMO25" s="81"/>
      <c r="LMP25" s="81"/>
      <c r="LMQ25" s="81"/>
      <c r="LMR25" s="81"/>
      <c r="LMS25" s="81"/>
      <c r="LMT25" s="81"/>
      <c r="LMU25" s="81"/>
      <c r="LMV25" s="81"/>
      <c r="LMW25" s="81"/>
      <c r="LMX25" s="81"/>
      <c r="LMY25" s="81"/>
      <c r="LMZ25" s="81"/>
      <c r="LNA25" s="81"/>
      <c r="LNB25" s="81"/>
      <c r="LNC25" s="81"/>
      <c r="LND25" s="81"/>
      <c r="LNE25" s="81"/>
      <c r="LNF25" s="81"/>
      <c r="LNG25" s="81"/>
      <c r="LNH25" s="81"/>
      <c r="LNI25" s="81"/>
      <c r="LNJ25" s="81"/>
      <c r="LNK25" s="81"/>
      <c r="LNL25" s="81"/>
      <c r="LNM25" s="81"/>
      <c r="LNN25" s="81"/>
      <c r="LNO25" s="81"/>
      <c r="LNP25" s="81"/>
      <c r="LNQ25" s="81"/>
      <c r="LNR25" s="81"/>
      <c r="LNS25" s="81"/>
      <c r="LNT25" s="81"/>
      <c r="LNU25" s="81"/>
      <c r="LNV25" s="81"/>
      <c r="LNW25" s="81"/>
      <c r="LNX25" s="81"/>
      <c r="LNY25" s="81"/>
      <c r="LNZ25" s="81"/>
      <c r="LOA25" s="81"/>
      <c r="LOB25" s="81"/>
      <c r="LOC25" s="81"/>
      <c r="LOD25" s="81"/>
      <c r="LOE25" s="81"/>
      <c r="LOF25" s="81"/>
      <c r="LOG25" s="81"/>
      <c r="LOH25" s="81"/>
      <c r="LOI25" s="81"/>
      <c r="LOJ25" s="81"/>
      <c r="LOK25" s="81"/>
      <c r="LOL25" s="81"/>
      <c r="LOM25" s="81"/>
      <c r="LON25" s="81"/>
      <c r="LOO25" s="81"/>
      <c r="LOP25" s="81"/>
      <c r="LOQ25" s="81"/>
      <c r="LOR25" s="81"/>
      <c r="LOS25" s="81"/>
      <c r="LOT25" s="81"/>
      <c r="LOU25" s="81"/>
      <c r="LOV25" s="81"/>
      <c r="LOW25" s="81"/>
      <c r="LOX25" s="81"/>
      <c r="LOY25" s="81"/>
      <c r="LOZ25" s="81"/>
      <c r="LPA25" s="81"/>
      <c r="LPB25" s="81"/>
      <c r="LPC25" s="81"/>
      <c r="LPD25" s="81"/>
      <c r="LPE25" s="81"/>
      <c r="LPF25" s="81"/>
      <c r="LPG25" s="81"/>
      <c r="LPH25" s="81"/>
      <c r="LPI25" s="81"/>
      <c r="LPJ25" s="81"/>
      <c r="LPK25" s="81"/>
      <c r="LPL25" s="81"/>
      <c r="LPM25" s="81"/>
      <c r="LPN25" s="81"/>
      <c r="LPO25" s="81"/>
      <c r="LPP25" s="81"/>
      <c r="LPQ25" s="81"/>
      <c r="LPR25" s="81"/>
      <c r="LPS25" s="81"/>
      <c r="LPT25" s="81"/>
      <c r="LPU25" s="81"/>
      <c r="LPV25" s="81"/>
      <c r="LPW25" s="81"/>
      <c r="LPX25" s="81"/>
      <c r="LPY25" s="81"/>
      <c r="LPZ25" s="81"/>
      <c r="LQA25" s="81"/>
      <c r="LQB25" s="81"/>
      <c r="LQC25" s="81"/>
      <c r="LQD25" s="81"/>
      <c r="LQE25" s="81"/>
      <c r="LQF25" s="81"/>
      <c r="LQG25" s="81"/>
      <c r="LQH25" s="81"/>
      <c r="LQI25" s="81"/>
      <c r="LQJ25" s="81"/>
      <c r="LQK25" s="81"/>
      <c r="LQL25" s="81"/>
      <c r="LQM25" s="81"/>
      <c r="LQN25" s="81"/>
      <c r="LQO25" s="81"/>
      <c r="LQP25" s="81"/>
      <c r="LQQ25" s="81"/>
      <c r="LQR25" s="81"/>
      <c r="LQS25" s="81"/>
      <c r="LQT25" s="81"/>
      <c r="LQU25" s="81"/>
      <c r="LQV25" s="81"/>
      <c r="LQW25" s="81"/>
      <c r="LQX25" s="81"/>
      <c r="LQY25" s="81"/>
      <c r="LQZ25" s="81"/>
      <c r="LRA25" s="81"/>
      <c r="LRB25" s="81"/>
      <c r="LRC25" s="81"/>
      <c r="LRD25" s="81"/>
      <c r="LRE25" s="81"/>
      <c r="LRF25" s="81"/>
      <c r="LRG25" s="81"/>
      <c r="LRH25" s="81"/>
      <c r="LRI25" s="81"/>
      <c r="LRJ25" s="81"/>
      <c r="LRK25" s="81"/>
      <c r="LRL25" s="81"/>
      <c r="LRM25" s="81"/>
      <c r="LRN25" s="81"/>
      <c r="LRO25" s="81"/>
      <c r="LRP25" s="81"/>
      <c r="LRQ25" s="81"/>
      <c r="LRR25" s="81"/>
      <c r="LRS25" s="81"/>
      <c r="LRT25" s="81"/>
      <c r="LRU25" s="81"/>
      <c r="LRV25" s="81"/>
      <c r="LRW25" s="81"/>
      <c r="LRX25" s="81"/>
      <c r="LRY25" s="81"/>
      <c r="LRZ25" s="81"/>
      <c r="LSA25" s="81"/>
      <c r="LSB25" s="81"/>
      <c r="LSC25" s="81"/>
      <c r="LSD25" s="81"/>
      <c r="LSE25" s="81"/>
      <c r="LSF25" s="81"/>
      <c r="LSG25" s="81"/>
      <c r="LSH25" s="81"/>
      <c r="LSI25" s="81"/>
      <c r="LSJ25" s="81"/>
      <c r="LSK25" s="81"/>
      <c r="LSL25" s="81"/>
      <c r="LSM25" s="81"/>
      <c r="LSN25" s="81"/>
      <c r="LSO25" s="81"/>
      <c r="LSP25" s="81"/>
      <c r="LSQ25" s="81"/>
      <c r="LSR25" s="81"/>
      <c r="LSS25" s="81"/>
      <c r="LST25" s="81"/>
      <c r="LSU25" s="81"/>
      <c r="LSV25" s="81"/>
      <c r="LSW25" s="81"/>
      <c r="LSX25" s="81"/>
      <c r="LSY25" s="81"/>
      <c r="LSZ25" s="81"/>
      <c r="LTA25" s="81"/>
      <c r="LTB25" s="81"/>
      <c r="LTC25" s="81"/>
      <c r="LTD25" s="81"/>
      <c r="LTE25" s="81"/>
      <c r="LTF25" s="81"/>
      <c r="LTG25" s="81"/>
      <c r="LTH25" s="81"/>
      <c r="LTI25" s="81"/>
      <c r="LTJ25" s="81"/>
      <c r="LTK25" s="81"/>
      <c r="LTL25" s="81"/>
      <c r="LTM25" s="81"/>
      <c r="LTN25" s="81"/>
      <c r="LTO25" s="81"/>
      <c r="LTP25" s="81"/>
      <c r="LTQ25" s="81"/>
      <c r="LTR25" s="81"/>
      <c r="LTS25" s="81"/>
      <c r="LTT25" s="81"/>
      <c r="LTU25" s="81"/>
      <c r="LTV25" s="81"/>
      <c r="LTW25" s="81"/>
      <c r="LTX25" s="81"/>
      <c r="LTY25" s="81"/>
      <c r="LTZ25" s="81"/>
      <c r="LUA25" s="81"/>
      <c r="LUB25" s="81"/>
      <c r="LUC25" s="81"/>
      <c r="LUD25" s="81"/>
      <c r="LUE25" s="81"/>
      <c r="LUF25" s="81"/>
      <c r="LUG25" s="81"/>
      <c r="LUH25" s="81"/>
      <c r="LUI25" s="81"/>
      <c r="LUJ25" s="81"/>
      <c r="LUK25" s="81"/>
      <c r="LUL25" s="81"/>
      <c r="LUM25" s="81"/>
      <c r="LUN25" s="81"/>
      <c r="LUO25" s="81"/>
      <c r="LUP25" s="81"/>
      <c r="LUQ25" s="81"/>
      <c r="LUR25" s="81"/>
      <c r="LUS25" s="81"/>
      <c r="LUT25" s="81"/>
      <c r="LUU25" s="81"/>
      <c r="LUV25" s="81"/>
      <c r="LUW25" s="81"/>
      <c r="LUX25" s="81"/>
      <c r="LUY25" s="81"/>
      <c r="LUZ25" s="81"/>
      <c r="LVA25" s="81"/>
      <c r="LVB25" s="81"/>
      <c r="LVC25" s="81"/>
      <c r="LVD25" s="81"/>
      <c r="LVE25" s="81"/>
      <c r="LVF25" s="81"/>
      <c r="LVG25" s="81"/>
      <c r="LVH25" s="81"/>
      <c r="LVI25" s="81"/>
      <c r="LVJ25" s="81"/>
      <c r="LVK25" s="81"/>
      <c r="LVL25" s="81"/>
      <c r="LVM25" s="81"/>
      <c r="LVN25" s="81"/>
      <c r="LVO25" s="81"/>
      <c r="LVP25" s="81"/>
      <c r="LVQ25" s="81"/>
      <c r="LVR25" s="81"/>
      <c r="LVS25" s="81"/>
      <c r="LVT25" s="81"/>
      <c r="LVU25" s="81"/>
      <c r="LVV25" s="81"/>
      <c r="LVW25" s="81"/>
      <c r="LVX25" s="81"/>
      <c r="LVY25" s="81"/>
      <c r="LVZ25" s="81"/>
      <c r="LWA25" s="81"/>
      <c r="LWB25" s="81"/>
      <c r="LWC25" s="81"/>
      <c r="LWD25" s="81"/>
      <c r="LWE25" s="81"/>
      <c r="LWF25" s="81"/>
      <c r="LWG25" s="81"/>
      <c r="LWH25" s="81"/>
      <c r="LWI25" s="81"/>
      <c r="LWJ25" s="81"/>
      <c r="LWK25" s="81"/>
      <c r="LWL25" s="81"/>
      <c r="LWM25" s="81"/>
      <c r="LWN25" s="81"/>
      <c r="LWO25" s="81"/>
      <c r="LWP25" s="81"/>
      <c r="LWQ25" s="81"/>
      <c r="LWR25" s="81"/>
      <c r="LWS25" s="81"/>
      <c r="LWT25" s="81"/>
      <c r="LWU25" s="81"/>
      <c r="LWV25" s="81"/>
      <c r="LWW25" s="81"/>
      <c r="LWX25" s="81"/>
      <c r="LWY25" s="81"/>
      <c r="LWZ25" s="81"/>
      <c r="LXA25" s="81"/>
      <c r="LXB25" s="81"/>
      <c r="LXC25" s="81"/>
      <c r="LXD25" s="81"/>
      <c r="LXE25" s="81"/>
      <c r="LXF25" s="81"/>
      <c r="LXG25" s="81"/>
      <c r="LXH25" s="81"/>
      <c r="LXI25" s="81"/>
      <c r="LXJ25" s="81"/>
      <c r="LXK25" s="81"/>
      <c r="LXL25" s="81"/>
      <c r="LXM25" s="81"/>
      <c r="LXN25" s="81"/>
      <c r="LXO25" s="81"/>
      <c r="LXP25" s="81"/>
      <c r="LXQ25" s="81"/>
      <c r="LXR25" s="81"/>
      <c r="LXS25" s="81"/>
      <c r="LXT25" s="81"/>
      <c r="LXU25" s="81"/>
      <c r="LXV25" s="81"/>
      <c r="LXW25" s="81"/>
      <c r="LXX25" s="81"/>
      <c r="LXY25" s="81"/>
      <c r="LXZ25" s="81"/>
      <c r="LYA25" s="81"/>
      <c r="LYB25" s="81"/>
      <c r="LYC25" s="81"/>
      <c r="LYD25" s="81"/>
      <c r="LYE25" s="81"/>
      <c r="LYF25" s="81"/>
      <c r="LYG25" s="81"/>
      <c r="LYH25" s="81"/>
      <c r="LYI25" s="81"/>
      <c r="LYJ25" s="81"/>
      <c r="LYK25" s="81"/>
      <c r="LYL25" s="81"/>
      <c r="LYM25" s="81"/>
      <c r="LYN25" s="81"/>
      <c r="LYO25" s="81"/>
      <c r="LYP25" s="81"/>
      <c r="LYQ25" s="81"/>
      <c r="LYR25" s="81"/>
      <c r="LYS25" s="81"/>
      <c r="LYT25" s="81"/>
      <c r="LYU25" s="81"/>
      <c r="LYV25" s="81"/>
      <c r="LYW25" s="81"/>
      <c r="LYX25" s="81"/>
      <c r="LYY25" s="81"/>
      <c r="LYZ25" s="81"/>
      <c r="LZA25" s="81"/>
      <c r="LZB25" s="81"/>
      <c r="LZC25" s="81"/>
      <c r="LZD25" s="81"/>
      <c r="LZE25" s="81"/>
      <c r="LZF25" s="81"/>
      <c r="LZG25" s="81"/>
      <c r="LZH25" s="81"/>
      <c r="LZI25" s="81"/>
      <c r="LZJ25" s="81"/>
      <c r="LZK25" s="81"/>
      <c r="LZL25" s="81"/>
      <c r="LZM25" s="81"/>
      <c r="LZN25" s="81"/>
      <c r="LZO25" s="81"/>
      <c r="LZP25" s="81"/>
      <c r="LZQ25" s="81"/>
      <c r="LZR25" s="81"/>
      <c r="LZS25" s="81"/>
      <c r="LZT25" s="81"/>
      <c r="LZU25" s="81"/>
      <c r="LZV25" s="81"/>
      <c r="LZW25" s="81"/>
      <c r="LZX25" s="81"/>
      <c r="LZY25" s="81"/>
      <c r="LZZ25" s="81"/>
      <c r="MAA25" s="81"/>
      <c r="MAB25" s="81"/>
      <c r="MAC25" s="81"/>
      <c r="MAD25" s="81"/>
      <c r="MAE25" s="81"/>
      <c r="MAF25" s="81"/>
      <c r="MAG25" s="81"/>
      <c r="MAH25" s="81"/>
      <c r="MAI25" s="81"/>
      <c r="MAJ25" s="81"/>
      <c r="MAK25" s="81"/>
      <c r="MAL25" s="81"/>
      <c r="MAM25" s="81"/>
      <c r="MAN25" s="81"/>
      <c r="MAO25" s="81"/>
      <c r="MAP25" s="81"/>
      <c r="MAQ25" s="81"/>
      <c r="MAR25" s="81"/>
      <c r="MAS25" s="81"/>
      <c r="MAT25" s="81"/>
      <c r="MAU25" s="81"/>
      <c r="MAV25" s="81"/>
      <c r="MAW25" s="81"/>
      <c r="MAX25" s="81"/>
      <c r="MAY25" s="81"/>
      <c r="MAZ25" s="81"/>
      <c r="MBA25" s="81"/>
      <c r="MBB25" s="81"/>
      <c r="MBC25" s="81"/>
      <c r="MBD25" s="81"/>
      <c r="MBE25" s="81"/>
      <c r="MBF25" s="81"/>
      <c r="MBG25" s="81"/>
      <c r="MBH25" s="81"/>
      <c r="MBI25" s="81"/>
      <c r="MBJ25" s="81"/>
      <c r="MBK25" s="81"/>
      <c r="MBL25" s="81"/>
      <c r="MBM25" s="81"/>
      <c r="MBN25" s="81"/>
      <c r="MBO25" s="81"/>
      <c r="MBP25" s="81"/>
      <c r="MBQ25" s="81"/>
      <c r="MBR25" s="81"/>
      <c r="MBS25" s="81"/>
      <c r="MBT25" s="81"/>
      <c r="MBU25" s="81"/>
      <c r="MBV25" s="81"/>
      <c r="MBW25" s="81"/>
      <c r="MBX25" s="81"/>
      <c r="MBY25" s="81"/>
      <c r="MBZ25" s="81"/>
      <c r="MCA25" s="81"/>
      <c r="MCB25" s="81"/>
      <c r="MCC25" s="81"/>
      <c r="MCD25" s="81"/>
      <c r="MCE25" s="81"/>
      <c r="MCF25" s="81"/>
      <c r="MCG25" s="81"/>
      <c r="MCH25" s="81"/>
      <c r="MCI25" s="81"/>
      <c r="MCJ25" s="81"/>
      <c r="MCK25" s="81"/>
      <c r="MCL25" s="81"/>
      <c r="MCM25" s="81"/>
      <c r="MCN25" s="81"/>
      <c r="MCO25" s="81"/>
      <c r="MCP25" s="81"/>
      <c r="MCQ25" s="81"/>
      <c r="MCR25" s="81"/>
      <c r="MCS25" s="81"/>
      <c r="MCT25" s="81"/>
      <c r="MCU25" s="81"/>
      <c r="MCV25" s="81"/>
      <c r="MCW25" s="81"/>
      <c r="MCX25" s="81"/>
      <c r="MCY25" s="81"/>
      <c r="MCZ25" s="81"/>
      <c r="MDA25" s="81"/>
      <c r="MDB25" s="81"/>
      <c r="MDC25" s="81"/>
      <c r="MDD25" s="81"/>
      <c r="MDE25" s="81"/>
      <c r="MDF25" s="81"/>
      <c r="MDG25" s="81"/>
      <c r="MDH25" s="81"/>
      <c r="MDI25" s="81"/>
      <c r="MDJ25" s="81"/>
      <c r="MDK25" s="81"/>
      <c r="MDL25" s="81"/>
      <c r="MDM25" s="81"/>
      <c r="MDN25" s="81"/>
      <c r="MDO25" s="81"/>
      <c r="MDP25" s="81"/>
      <c r="MDQ25" s="81"/>
      <c r="MDR25" s="81"/>
      <c r="MDS25" s="81"/>
      <c r="MDT25" s="81"/>
      <c r="MDU25" s="81"/>
      <c r="MDV25" s="81"/>
      <c r="MDW25" s="81"/>
      <c r="MDX25" s="81"/>
      <c r="MDY25" s="81"/>
      <c r="MDZ25" s="81"/>
      <c r="MEA25" s="81"/>
      <c r="MEB25" s="81"/>
      <c r="MEC25" s="81"/>
      <c r="MED25" s="81"/>
      <c r="MEE25" s="81"/>
      <c r="MEF25" s="81"/>
      <c r="MEG25" s="81"/>
      <c r="MEH25" s="81"/>
      <c r="MEI25" s="81"/>
      <c r="MEJ25" s="81"/>
      <c r="MEK25" s="81"/>
      <c r="MEL25" s="81"/>
      <c r="MEM25" s="81"/>
      <c r="MEN25" s="81"/>
      <c r="MEO25" s="81"/>
      <c r="MEP25" s="81"/>
      <c r="MEQ25" s="81"/>
      <c r="MER25" s="81"/>
      <c r="MES25" s="81"/>
      <c r="MET25" s="81"/>
      <c r="MEU25" s="81"/>
      <c r="MEV25" s="81"/>
      <c r="MEW25" s="81"/>
      <c r="MEX25" s="81"/>
      <c r="MEY25" s="81"/>
      <c r="MEZ25" s="81"/>
      <c r="MFA25" s="81"/>
      <c r="MFB25" s="81"/>
      <c r="MFC25" s="81"/>
      <c r="MFD25" s="81"/>
      <c r="MFE25" s="81"/>
      <c r="MFF25" s="81"/>
      <c r="MFG25" s="81"/>
      <c r="MFH25" s="81"/>
      <c r="MFI25" s="81"/>
      <c r="MFJ25" s="81"/>
      <c r="MFK25" s="81"/>
      <c r="MFL25" s="81"/>
      <c r="MFM25" s="81"/>
      <c r="MFN25" s="81"/>
      <c r="MFO25" s="81"/>
      <c r="MFP25" s="81"/>
      <c r="MFQ25" s="81"/>
      <c r="MFR25" s="81"/>
      <c r="MFS25" s="81"/>
      <c r="MFT25" s="81"/>
      <c r="MFU25" s="81"/>
      <c r="MFV25" s="81"/>
      <c r="MFW25" s="81"/>
      <c r="MFX25" s="81"/>
      <c r="MFY25" s="81"/>
      <c r="MFZ25" s="81"/>
      <c r="MGA25" s="81"/>
      <c r="MGB25" s="81"/>
      <c r="MGC25" s="81"/>
      <c r="MGD25" s="81"/>
      <c r="MGE25" s="81"/>
      <c r="MGF25" s="81"/>
      <c r="MGG25" s="81"/>
      <c r="MGH25" s="81"/>
      <c r="MGI25" s="81"/>
      <c r="MGJ25" s="81"/>
      <c r="MGK25" s="81"/>
      <c r="MGL25" s="81"/>
      <c r="MGM25" s="81"/>
      <c r="MGN25" s="81"/>
      <c r="MGO25" s="81"/>
      <c r="MGP25" s="81"/>
      <c r="MGQ25" s="81"/>
      <c r="MGR25" s="81"/>
      <c r="MGS25" s="81"/>
      <c r="MGT25" s="81"/>
      <c r="MGU25" s="81"/>
      <c r="MGV25" s="81"/>
      <c r="MGW25" s="81"/>
      <c r="MGX25" s="81"/>
      <c r="MGY25" s="81"/>
      <c r="MGZ25" s="81"/>
      <c r="MHA25" s="81"/>
      <c r="MHB25" s="81"/>
      <c r="MHC25" s="81"/>
      <c r="MHD25" s="81"/>
      <c r="MHE25" s="81"/>
      <c r="MHF25" s="81"/>
      <c r="MHG25" s="81"/>
      <c r="MHH25" s="81"/>
      <c r="MHI25" s="81"/>
      <c r="MHJ25" s="81"/>
      <c r="MHK25" s="81"/>
      <c r="MHL25" s="81"/>
      <c r="MHM25" s="81"/>
      <c r="MHN25" s="81"/>
      <c r="MHO25" s="81"/>
      <c r="MHP25" s="81"/>
      <c r="MHQ25" s="81"/>
      <c r="MHR25" s="81"/>
      <c r="MHS25" s="81"/>
      <c r="MHT25" s="81"/>
      <c r="MHU25" s="81"/>
      <c r="MHV25" s="81"/>
      <c r="MHW25" s="81"/>
      <c r="MHX25" s="81"/>
      <c r="MHY25" s="81"/>
      <c r="MHZ25" s="81"/>
      <c r="MIA25" s="81"/>
      <c r="MIB25" s="81"/>
      <c r="MIC25" s="81"/>
      <c r="MID25" s="81"/>
      <c r="MIE25" s="81"/>
      <c r="MIF25" s="81"/>
      <c r="MIG25" s="81"/>
      <c r="MIH25" s="81"/>
      <c r="MII25" s="81"/>
      <c r="MIJ25" s="81"/>
      <c r="MIK25" s="81"/>
      <c r="MIL25" s="81"/>
      <c r="MIM25" s="81"/>
      <c r="MIN25" s="81"/>
      <c r="MIO25" s="81"/>
      <c r="MIP25" s="81"/>
      <c r="MIQ25" s="81"/>
      <c r="MIR25" s="81"/>
      <c r="MIS25" s="81"/>
      <c r="MIT25" s="81"/>
      <c r="MIU25" s="81"/>
      <c r="MIV25" s="81"/>
      <c r="MIW25" s="81"/>
      <c r="MIX25" s="81"/>
      <c r="MIY25" s="81"/>
      <c r="MIZ25" s="81"/>
      <c r="MJA25" s="81"/>
      <c r="MJB25" s="81"/>
      <c r="MJC25" s="81"/>
      <c r="MJD25" s="81"/>
      <c r="MJE25" s="81"/>
      <c r="MJF25" s="81"/>
      <c r="MJG25" s="81"/>
      <c r="MJH25" s="81"/>
      <c r="MJI25" s="81"/>
      <c r="MJJ25" s="81"/>
      <c r="MJK25" s="81"/>
      <c r="MJL25" s="81"/>
      <c r="MJM25" s="81"/>
      <c r="MJN25" s="81"/>
      <c r="MJO25" s="81"/>
      <c r="MJP25" s="81"/>
      <c r="MJQ25" s="81"/>
      <c r="MJR25" s="81"/>
      <c r="MJS25" s="81"/>
      <c r="MJT25" s="81"/>
      <c r="MJU25" s="81"/>
      <c r="MJV25" s="81"/>
      <c r="MJW25" s="81"/>
      <c r="MJX25" s="81"/>
      <c r="MJY25" s="81"/>
      <c r="MJZ25" s="81"/>
      <c r="MKA25" s="81"/>
      <c r="MKB25" s="81"/>
      <c r="MKC25" s="81"/>
      <c r="MKD25" s="81"/>
      <c r="MKE25" s="81"/>
      <c r="MKF25" s="81"/>
      <c r="MKG25" s="81"/>
      <c r="MKH25" s="81"/>
      <c r="MKI25" s="81"/>
      <c r="MKJ25" s="81"/>
      <c r="MKK25" s="81"/>
      <c r="MKL25" s="81"/>
      <c r="MKM25" s="81"/>
      <c r="MKN25" s="81"/>
      <c r="MKO25" s="81"/>
      <c r="MKP25" s="81"/>
      <c r="MKQ25" s="81"/>
      <c r="MKR25" s="81"/>
      <c r="MKS25" s="81"/>
      <c r="MKT25" s="81"/>
      <c r="MKU25" s="81"/>
      <c r="MKV25" s="81"/>
      <c r="MKW25" s="81"/>
      <c r="MKX25" s="81"/>
      <c r="MKY25" s="81"/>
      <c r="MKZ25" s="81"/>
      <c r="MLA25" s="81"/>
      <c r="MLB25" s="81"/>
      <c r="MLC25" s="81"/>
      <c r="MLD25" s="81"/>
      <c r="MLE25" s="81"/>
      <c r="MLF25" s="81"/>
      <c r="MLG25" s="81"/>
      <c r="MLH25" s="81"/>
      <c r="MLI25" s="81"/>
      <c r="MLJ25" s="81"/>
      <c r="MLK25" s="81"/>
      <c r="MLL25" s="81"/>
      <c r="MLM25" s="81"/>
      <c r="MLN25" s="81"/>
      <c r="MLO25" s="81"/>
      <c r="MLP25" s="81"/>
      <c r="MLQ25" s="81"/>
      <c r="MLR25" s="81"/>
      <c r="MLS25" s="81"/>
      <c r="MLT25" s="81"/>
      <c r="MLU25" s="81"/>
      <c r="MLV25" s="81"/>
      <c r="MLW25" s="81"/>
      <c r="MLX25" s="81"/>
      <c r="MLY25" s="81"/>
      <c r="MLZ25" s="81"/>
      <c r="MMA25" s="81"/>
      <c r="MMB25" s="81"/>
      <c r="MMC25" s="81"/>
      <c r="MMD25" s="81"/>
      <c r="MME25" s="81"/>
      <c r="MMF25" s="81"/>
      <c r="MMG25" s="81"/>
      <c r="MMH25" s="81"/>
      <c r="MMI25" s="81"/>
      <c r="MMJ25" s="81"/>
      <c r="MMK25" s="81"/>
      <c r="MML25" s="81"/>
      <c r="MMM25" s="81"/>
      <c r="MMN25" s="81"/>
      <c r="MMO25" s="81"/>
      <c r="MMP25" s="81"/>
      <c r="MMQ25" s="81"/>
      <c r="MMR25" s="81"/>
      <c r="MMS25" s="81"/>
      <c r="MMT25" s="81"/>
      <c r="MMU25" s="81"/>
      <c r="MMV25" s="81"/>
      <c r="MMW25" s="81"/>
      <c r="MMX25" s="81"/>
      <c r="MMY25" s="81"/>
      <c r="MMZ25" s="81"/>
      <c r="MNA25" s="81"/>
      <c r="MNB25" s="81"/>
      <c r="MNC25" s="81"/>
      <c r="MND25" s="81"/>
      <c r="MNE25" s="81"/>
      <c r="MNF25" s="81"/>
      <c r="MNG25" s="81"/>
      <c r="MNH25" s="81"/>
      <c r="MNI25" s="81"/>
      <c r="MNJ25" s="81"/>
      <c r="MNK25" s="81"/>
      <c r="MNL25" s="81"/>
      <c r="MNM25" s="81"/>
      <c r="MNN25" s="81"/>
      <c r="MNO25" s="81"/>
      <c r="MNP25" s="81"/>
      <c r="MNQ25" s="81"/>
      <c r="MNR25" s="81"/>
      <c r="MNS25" s="81"/>
      <c r="MNT25" s="81"/>
      <c r="MNU25" s="81"/>
      <c r="MNV25" s="81"/>
      <c r="MNW25" s="81"/>
      <c r="MNX25" s="81"/>
      <c r="MNY25" s="81"/>
      <c r="MNZ25" s="81"/>
      <c r="MOA25" s="81"/>
      <c r="MOB25" s="81"/>
      <c r="MOC25" s="81"/>
      <c r="MOD25" s="81"/>
      <c r="MOE25" s="81"/>
      <c r="MOF25" s="81"/>
      <c r="MOG25" s="81"/>
      <c r="MOH25" s="81"/>
      <c r="MOI25" s="81"/>
      <c r="MOJ25" s="81"/>
      <c r="MOK25" s="81"/>
      <c r="MOL25" s="81"/>
      <c r="MOM25" s="81"/>
      <c r="MON25" s="81"/>
      <c r="MOO25" s="81"/>
      <c r="MOP25" s="81"/>
      <c r="MOQ25" s="81"/>
      <c r="MOR25" s="81"/>
      <c r="MOS25" s="81"/>
      <c r="MOT25" s="81"/>
      <c r="MOU25" s="81"/>
      <c r="MOV25" s="81"/>
      <c r="MOW25" s="81"/>
      <c r="MOX25" s="81"/>
      <c r="MOY25" s="81"/>
      <c r="MOZ25" s="81"/>
      <c r="MPA25" s="81"/>
      <c r="MPB25" s="81"/>
      <c r="MPC25" s="81"/>
      <c r="MPD25" s="81"/>
      <c r="MPE25" s="81"/>
      <c r="MPF25" s="81"/>
      <c r="MPG25" s="81"/>
      <c r="MPH25" s="81"/>
      <c r="MPI25" s="81"/>
      <c r="MPJ25" s="81"/>
      <c r="MPK25" s="81"/>
      <c r="MPL25" s="81"/>
      <c r="MPM25" s="81"/>
      <c r="MPN25" s="81"/>
      <c r="MPO25" s="81"/>
      <c r="MPP25" s="81"/>
      <c r="MPQ25" s="81"/>
      <c r="MPR25" s="81"/>
      <c r="MPS25" s="81"/>
      <c r="MPT25" s="81"/>
      <c r="MPU25" s="81"/>
      <c r="MPV25" s="81"/>
      <c r="MPW25" s="81"/>
      <c r="MPX25" s="81"/>
      <c r="MPY25" s="81"/>
      <c r="MPZ25" s="81"/>
      <c r="MQA25" s="81"/>
      <c r="MQB25" s="81"/>
      <c r="MQC25" s="81"/>
      <c r="MQD25" s="81"/>
      <c r="MQE25" s="81"/>
      <c r="MQF25" s="81"/>
      <c r="MQG25" s="81"/>
      <c r="MQH25" s="81"/>
      <c r="MQI25" s="81"/>
      <c r="MQJ25" s="81"/>
      <c r="MQK25" s="81"/>
      <c r="MQL25" s="81"/>
      <c r="MQM25" s="81"/>
      <c r="MQN25" s="81"/>
      <c r="MQO25" s="81"/>
      <c r="MQP25" s="81"/>
      <c r="MQQ25" s="81"/>
      <c r="MQR25" s="81"/>
      <c r="MQS25" s="81"/>
      <c r="MQT25" s="81"/>
      <c r="MQU25" s="81"/>
      <c r="MQV25" s="81"/>
      <c r="MQW25" s="81"/>
      <c r="MQX25" s="81"/>
      <c r="MQY25" s="81"/>
      <c r="MQZ25" s="81"/>
      <c r="MRA25" s="81"/>
      <c r="MRB25" s="81"/>
      <c r="MRC25" s="81"/>
      <c r="MRD25" s="81"/>
      <c r="MRE25" s="81"/>
      <c r="MRF25" s="81"/>
      <c r="MRG25" s="81"/>
      <c r="MRH25" s="81"/>
      <c r="MRI25" s="81"/>
      <c r="MRJ25" s="81"/>
      <c r="MRK25" s="81"/>
      <c r="MRL25" s="81"/>
      <c r="MRM25" s="81"/>
      <c r="MRN25" s="81"/>
      <c r="MRO25" s="81"/>
      <c r="MRP25" s="81"/>
      <c r="MRQ25" s="81"/>
      <c r="MRR25" s="81"/>
      <c r="MRS25" s="81"/>
      <c r="MRT25" s="81"/>
      <c r="MRU25" s="81"/>
      <c r="MRV25" s="81"/>
      <c r="MRW25" s="81"/>
      <c r="MRX25" s="81"/>
      <c r="MRY25" s="81"/>
      <c r="MRZ25" s="81"/>
      <c r="MSA25" s="81"/>
      <c r="MSB25" s="81"/>
      <c r="MSC25" s="81"/>
      <c r="MSD25" s="81"/>
      <c r="MSE25" s="81"/>
      <c r="MSF25" s="81"/>
      <c r="MSG25" s="81"/>
      <c r="MSH25" s="81"/>
      <c r="MSI25" s="81"/>
      <c r="MSJ25" s="81"/>
      <c r="MSK25" s="81"/>
      <c r="MSL25" s="81"/>
      <c r="MSM25" s="81"/>
      <c r="MSN25" s="81"/>
      <c r="MSO25" s="81"/>
      <c r="MSP25" s="81"/>
      <c r="MSQ25" s="81"/>
      <c r="MSR25" s="81"/>
      <c r="MSS25" s="81"/>
      <c r="MST25" s="81"/>
      <c r="MSU25" s="81"/>
      <c r="MSV25" s="81"/>
      <c r="MSW25" s="81"/>
      <c r="MSX25" s="81"/>
      <c r="MSY25" s="81"/>
      <c r="MSZ25" s="81"/>
      <c r="MTA25" s="81"/>
      <c r="MTB25" s="81"/>
      <c r="MTC25" s="81"/>
      <c r="MTD25" s="81"/>
      <c r="MTE25" s="81"/>
      <c r="MTF25" s="81"/>
      <c r="MTG25" s="81"/>
      <c r="MTH25" s="81"/>
      <c r="MTI25" s="81"/>
      <c r="MTJ25" s="81"/>
      <c r="MTK25" s="81"/>
      <c r="MTL25" s="81"/>
      <c r="MTM25" s="81"/>
      <c r="MTN25" s="81"/>
      <c r="MTO25" s="81"/>
      <c r="MTP25" s="81"/>
      <c r="MTQ25" s="81"/>
      <c r="MTR25" s="81"/>
      <c r="MTS25" s="81"/>
      <c r="MTT25" s="81"/>
      <c r="MTU25" s="81"/>
      <c r="MTV25" s="81"/>
      <c r="MTW25" s="81"/>
      <c r="MTX25" s="81"/>
      <c r="MTY25" s="81"/>
      <c r="MTZ25" s="81"/>
      <c r="MUA25" s="81"/>
      <c r="MUB25" s="81"/>
      <c r="MUC25" s="81"/>
      <c r="MUD25" s="81"/>
      <c r="MUE25" s="81"/>
      <c r="MUF25" s="81"/>
      <c r="MUG25" s="81"/>
      <c r="MUH25" s="81"/>
      <c r="MUI25" s="81"/>
      <c r="MUJ25" s="81"/>
      <c r="MUK25" s="81"/>
      <c r="MUL25" s="81"/>
      <c r="MUM25" s="81"/>
      <c r="MUN25" s="81"/>
      <c r="MUO25" s="81"/>
      <c r="MUP25" s="81"/>
      <c r="MUQ25" s="81"/>
      <c r="MUR25" s="81"/>
      <c r="MUS25" s="81"/>
      <c r="MUT25" s="81"/>
      <c r="MUU25" s="81"/>
      <c r="MUV25" s="81"/>
      <c r="MUW25" s="81"/>
      <c r="MUX25" s="81"/>
      <c r="MUY25" s="81"/>
      <c r="MUZ25" s="81"/>
      <c r="MVA25" s="81"/>
      <c r="MVB25" s="81"/>
      <c r="MVC25" s="81"/>
      <c r="MVD25" s="81"/>
      <c r="MVE25" s="81"/>
      <c r="MVF25" s="81"/>
      <c r="MVG25" s="81"/>
      <c r="MVH25" s="81"/>
      <c r="MVI25" s="81"/>
      <c r="MVJ25" s="81"/>
      <c r="MVK25" s="81"/>
      <c r="MVL25" s="81"/>
      <c r="MVM25" s="81"/>
      <c r="MVN25" s="81"/>
      <c r="MVO25" s="81"/>
      <c r="MVP25" s="81"/>
      <c r="MVQ25" s="81"/>
      <c r="MVR25" s="81"/>
      <c r="MVS25" s="81"/>
      <c r="MVT25" s="81"/>
      <c r="MVU25" s="81"/>
      <c r="MVV25" s="81"/>
      <c r="MVW25" s="81"/>
      <c r="MVX25" s="81"/>
      <c r="MVY25" s="81"/>
      <c r="MVZ25" s="81"/>
      <c r="MWA25" s="81"/>
      <c r="MWB25" s="81"/>
      <c r="MWC25" s="81"/>
      <c r="MWD25" s="81"/>
      <c r="MWE25" s="81"/>
      <c r="MWF25" s="81"/>
      <c r="MWG25" s="81"/>
      <c r="MWH25" s="81"/>
      <c r="MWI25" s="81"/>
      <c r="MWJ25" s="81"/>
      <c r="MWK25" s="81"/>
      <c r="MWL25" s="81"/>
      <c r="MWM25" s="81"/>
      <c r="MWN25" s="81"/>
      <c r="MWO25" s="81"/>
      <c r="MWP25" s="81"/>
      <c r="MWQ25" s="81"/>
      <c r="MWR25" s="81"/>
      <c r="MWS25" s="81"/>
      <c r="MWT25" s="81"/>
      <c r="MWU25" s="81"/>
      <c r="MWV25" s="81"/>
      <c r="MWW25" s="81"/>
      <c r="MWX25" s="81"/>
      <c r="MWY25" s="81"/>
      <c r="MWZ25" s="81"/>
      <c r="MXA25" s="81"/>
      <c r="MXB25" s="81"/>
      <c r="MXC25" s="81"/>
      <c r="MXD25" s="81"/>
      <c r="MXE25" s="81"/>
      <c r="MXF25" s="81"/>
      <c r="MXG25" s="81"/>
      <c r="MXH25" s="81"/>
      <c r="MXI25" s="81"/>
      <c r="MXJ25" s="81"/>
      <c r="MXK25" s="81"/>
      <c r="MXL25" s="81"/>
      <c r="MXM25" s="81"/>
      <c r="MXN25" s="81"/>
      <c r="MXO25" s="81"/>
      <c r="MXP25" s="81"/>
      <c r="MXQ25" s="81"/>
      <c r="MXR25" s="81"/>
      <c r="MXS25" s="81"/>
      <c r="MXT25" s="81"/>
      <c r="MXU25" s="81"/>
      <c r="MXV25" s="81"/>
      <c r="MXW25" s="81"/>
      <c r="MXX25" s="81"/>
      <c r="MXY25" s="81"/>
      <c r="MXZ25" s="81"/>
      <c r="MYA25" s="81"/>
      <c r="MYB25" s="81"/>
      <c r="MYC25" s="81"/>
      <c r="MYD25" s="81"/>
      <c r="MYE25" s="81"/>
      <c r="MYF25" s="81"/>
      <c r="MYG25" s="81"/>
      <c r="MYH25" s="81"/>
      <c r="MYI25" s="81"/>
      <c r="MYJ25" s="81"/>
      <c r="MYK25" s="81"/>
      <c r="MYL25" s="81"/>
      <c r="MYM25" s="81"/>
      <c r="MYN25" s="81"/>
      <c r="MYO25" s="81"/>
      <c r="MYP25" s="81"/>
      <c r="MYQ25" s="81"/>
      <c r="MYR25" s="81"/>
      <c r="MYS25" s="81"/>
      <c r="MYT25" s="81"/>
      <c r="MYU25" s="81"/>
      <c r="MYV25" s="81"/>
      <c r="MYW25" s="81"/>
      <c r="MYX25" s="81"/>
      <c r="MYY25" s="81"/>
      <c r="MYZ25" s="81"/>
      <c r="MZA25" s="81"/>
      <c r="MZB25" s="81"/>
      <c r="MZC25" s="81"/>
      <c r="MZD25" s="81"/>
      <c r="MZE25" s="81"/>
      <c r="MZF25" s="81"/>
      <c r="MZG25" s="81"/>
      <c r="MZH25" s="81"/>
      <c r="MZI25" s="81"/>
      <c r="MZJ25" s="81"/>
      <c r="MZK25" s="81"/>
      <c r="MZL25" s="81"/>
      <c r="MZM25" s="81"/>
      <c r="MZN25" s="81"/>
      <c r="MZO25" s="81"/>
      <c r="MZP25" s="81"/>
      <c r="MZQ25" s="81"/>
      <c r="MZR25" s="81"/>
      <c r="MZS25" s="81"/>
      <c r="MZT25" s="81"/>
      <c r="MZU25" s="81"/>
      <c r="MZV25" s="81"/>
      <c r="MZW25" s="81"/>
      <c r="MZX25" s="81"/>
      <c r="MZY25" s="81"/>
      <c r="MZZ25" s="81"/>
      <c r="NAA25" s="81"/>
      <c r="NAB25" s="81"/>
      <c r="NAC25" s="81"/>
      <c r="NAD25" s="81"/>
      <c r="NAE25" s="81"/>
      <c r="NAF25" s="81"/>
      <c r="NAG25" s="81"/>
      <c r="NAH25" s="81"/>
      <c r="NAI25" s="81"/>
      <c r="NAJ25" s="81"/>
      <c r="NAK25" s="81"/>
      <c r="NAL25" s="81"/>
      <c r="NAM25" s="81"/>
      <c r="NAN25" s="81"/>
      <c r="NAO25" s="81"/>
      <c r="NAP25" s="81"/>
      <c r="NAQ25" s="81"/>
      <c r="NAR25" s="81"/>
      <c r="NAS25" s="81"/>
      <c r="NAT25" s="81"/>
      <c r="NAU25" s="81"/>
      <c r="NAV25" s="81"/>
      <c r="NAW25" s="81"/>
      <c r="NAX25" s="81"/>
      <c r="NAY25" s="81"/>
      <c r="NAZ25" s="81"/>
      <c r="NBA25" s="81"/>
      <c r="NBB25" s="81"/>
      <c r="NBC25" s="81"/>
      <c r="NBD25" s="81"/>
      <c r="NBE25" s="81"/>
      <c r="NBF25" s="81"/>
      <c r="NBG25" s="81"/>
      <c r="NBH25" s="81"/>
      <c r="NBI25" s="81"/>
      <c r="NBJ25" s="81"/>
      <c r="NBK25" s="81"/>
      <c r="NBL25" s="81"/>
      <c r="NBM25" s="81"/>
      <c r="NBN25" s="81"/>
      <c r="NBO25" s="81"/>
      <c r="NBP25" s="81"/>
      <c r="NBQ25" s="81"/>
      <c r="NBR25" s="81"/>
      <c r="NBS25" s="81"/>
      <c r="NBT25" s="81"/>
      <c r="NBU25" s="81"/>
      <c r="NBV25" s="81"/>
      <c r="NBW25" s="81"/>
      <c r="NBX25" s="81"/>
      <c r="NBY25" s="81"/>
      <c r="NBZ25" s="81"/>
      <c r="NCA25" s="81"/>
      <c r="NCB25" s="81"/>
      <c r="NCC25" s="81"/>
      <c r="NCD25" s="81"/>
      <c r="NCE25" s="81"/>
      <c r="NCF25" s="81"/>
      <c r="NCG25" s="81"/>
      <c r="NCH25" s="81"/>
      <c r="NCI25" s="81"/>
      <c r="NCJ25" s="81"/>
      <c r="NCK25" s="81"/>
      <c r="NCL25" s="81"/>
      <c r="NCM25" s="81"/>
      <c r="NCN25" s="81"/>
      <c r="NCO25" s="81"/>
      <c r="NCP25" s="81"/>
      <c r="NCQ25" s="81"/>
      <c r="NCR25" s="81"/>
      <c r="NCS25" s="81"/>
      <c r="NCT25" s="81"/>
      <c r="NCU25" s="81"/>
      <c r="NCV25" s="81"/>
      <c r="NCW25" s="81"/>
      <c r="NCX25" s="81"/>
      <c r="NCY25" s="81"/>
      <c r="NCZ25" s="81"/>
      <c r="NDA25" s="81"/>
      <c r="NDB25" s="81"/>
      <c r="NDC25" s="81"/>
      <c r="NDD25" s="81"/>
      <c r="NDE25" s="81"/>
      <c r="NDF25" s="81"/>
      <c r="NDG25" s="81"/>
      <c r="NDH25" s="81"/>
      <c r="NDI25" s="81"/>
      <c r="NDJ25" s="81"/>
      <c r="NDK25" s="81"/>
      <c r="NDL25" s="81"/>
      <c r="NDM25" s="81"/>
      <c r="NDN25" s="81"/>
      <c r="NDO25" s="81"/>
      <c r="NDP25" s="81"/>
      <c r="NDQ25" s="81"/>
      <c r="NDR25" s="81"/>
      <c r="NDS25" s="81"/>
      <c r="NDT25" s="81"/>
      <c r="NDU25" s="81"/>
      <c r="NDV25" s="81"/>
      <c r="NDW25" s="81"/>
      <c r="NDX25" s="81"/>
      <c r="NDY25" s="81"/>
      <c r="NDZ25" s="81"/>
      <c r="NEA25" s="81"/>
      <c r="NEB25" s="81"/>
      <c r="NEC25" s="81"/>
      <c r="NED25" s="81"/>
      <c r="NEE25" s="81"/>
      <c r="NEF25" s="81"/>
      <c r="NEG25" s="81"/>
      <c r="NEH25" s="81"/>
      <c r="NEI25" s="81"/>
      <c r="NEJ25" s="81"/>
      <c r="NEK25" s="81"/>
      <c r="NEL25" s="81"/>
      <c r="NEM25" s="81"/>
      <c r="NEN25" s="81"/>
      <c r="NEO25" s="81"/>
      <c r="NEP25" s="81"/>
      <c r="NEQ25" s="81"/>
      <c r="NER25" s="81"/>
      <c r="NES25" s="81"/>
      <c r="NET25" s="81"/>
      <c r="NEU25" s="81"/>
      <c r="NEV25" s="81"/>
      <c r="NEW25" s="81"/>
      <c r="NEX25" s="81"/>
      <c r="NEY25" s="81"/>
      <c r="NEZ25" s="81"/>
      <c r="NFA25" s="81"/>
      <c r="NFB25" s="81"/>
      <c r="NFC25" s="81"/>
      <c r="NFD25" s="81"/>
      <c r="NFE25" s="81"/>
      <c r="NFF25" s="81"/>
      <c r="NFG25" s="81"/>
      <c r="NFH25" s="81"/>
      <c r="NFI25" s="81"/>
      <c r="NFJ25" s="81"/>
      <c r="NFK25" s="81"/>
      <c r="NFL25" s="81"/>
      <c r="NFM25" s="81"/>
      <c r="NFN25" s="81"/>
      <c r="NFO25" s="81"/>
      <c r="NFP25" s="81"/>
      <c r="NFQ25" s="81"/>
      <c r="NFR25" s="81"/>
      <c r="NFS25" s="81"/>
      <c r="NFT25" s="81"/>
      <c r="NFU25" s="81"/>
      <c r="NFV25" s="81"/>
      <c r="NFW25" s="81"/>
      <c r="NFX25" s="81"/>
      <c r="NFY25" s="81"/>
      <c r="NFZ25" s="81"/>
      <c r="NGA25" s="81"/>
      <c r="NGB25" s="81"/>
      <c r="NGC25" s="81"/>
      <c r="NGD25" s="81"/>
      <c r="NGE25" s="81"/>
      <c r="NGF25" s="81"/>
      <c r="NGG25" s="81"/>
      <c r="NGH25" s="81"/>
      <c r="NGI25" s="81"/>
      <c r="NGJ25" s="81"/>
      <c r="NGK25" s="81"/>
      <c r="NGL25" s="81"/>
      <c r="NGM25" s="81"/>
      <c r="NGN25" s="81"/>
      <c r="NGO25" s="81"/>
      <c r="NGP25" s="81"/>
      <c r="NGQ25" s="81"/>
      <c r="NGR25" s="81"/>
      <c r="NGS25" s="81"/>
      <c r="NGT25" s="81"/>
      <c r="NGU25" s="81"/>
      <c r="NGV25" s="81"/>
      <c r="NGW25" s="81"/>
      <c r="NGX25" s="81"/>
      <c r="NGY25" s="81"/>
      <c r="NGZ25" s="81"/>
      <c r="NHA25" s="81"/>
      <c r="NHB25" s="81"/>
      <c r="NHC25" s="81"/>
      <c r="NHD25" s="81"/>
      <c r="NHE25" s="81"/>
      <c r="NHF25" s="81"/>
      <c r="NHG25" s="81"/>
      <c r="NHH25" s="81"/>
      <c r="NHI25" s="81"/>
      <c r="NHJ25" s="81"/>
      <c r="NHK25" s="81"/>
      <c r="NHL25" s="81"/>
      <c r="NHM25" s="81"/>
      <c r="NHN25" s="81"/>
      <c r="NHO25" s="81"/>
      <c r="NHP25" s="81"/>
      <c r="NHQ25" s="81"/>
      <c r="NHR25" s="81"/>
      <c r="NHS25" s="81"/>
      <c r="NHT25" s="81"/>
      <c r="NHU25" s="81"/>
      <c r="NHV25" s="81"/>
      <c r="NHW25" s="81"/>
      <c r="NHX25" s="81"/>
      <c r="NHY25" s="81"/>
      <c r="NHZ25" s="81"/>
      <c r="NIA25" s="81"/>
      <c r="NIB25" s="81"/>
      <c r="NIC25" s="81"/>
      <c r="NID25" s="81"/>
      <c r="NIE25" s="81"/>
      <c r="NIF25" s="81"/>
      <c r="NIG25" s="81"/>
      <c r="NIH25" s="81"/>
      <c r="NII25" s="81"/>
      <c r="NIJ25" s="81"/>
      <c r="NIK25" s="81"/>
      <c r="NIL25" s="81"/>
      <c r="NIM25" s="81"/>
      <c r="NIN25" s="81"/>
      <c r="NIO25" s="81"/>
      <c r="NIP25" s="81"/>
      <c r="NIQ25" s="81"/>
      <c r="NIR25" s="81"/>
      <c r="NIS25" s="81"/>
      <c r="NIT25" s="81"/>
      <c r="NIU25" s="81"/>
      <c r="NIV25" s="81"/>
      <c r="NIW25" s="81"/>
      <c r="NIX25" s="81"/>
      <c r="NIY25" s="81"/>
      <c r="NIZ25" s="81"/>
      <c r="NJA25" s="81"/>
      <c r="NJB25" s="81"/>
      <c r="NJC25" s="81"/>
      <c r="NJD25" s="81"/>
      <c r="NJE25" s="81"/>
      <c r="NJF25" s="81"/>
      <c r="NJG25" s="81"/>
      <c r="NJH25" s="81"/>
      <c r="NJI25" s="81"/>
      <c r="NJJ25" s="81"/>
      <c r="NJK25" s="81"/>
      <c r="NJL25" s="81"/>
      <c r="NJM25" s="81"/>
      <c r="NJN25" s="81"/>
      <c r="NJO25" s="81"/>
      <c r="NJP25" s="81"/>
      <c r="NJQ25" s="81"/>
      <c r="NJR25" s="81"/>
      <c r="NJS25" s="81"/>
      <c r="NJT25" s="81"/>
      <c r="NJU25" s="81"/>
      <c r="NJV25" s="81"/>
      <c r="NJW25" s="81"/>
      <c r="NJX25" s="81"/>
      <c r="NJY25" s="81"/>
      <c r="NJZ25" s="81"/>
      <c r="NKA25" s="81"/>
      <c r="NKB25" s="81"/>
      <c r="NKC25" s="81"/>
      <c r="NKD25" s="81"/>
      <c r="NKE25" s="81"/>
      <c r="NKF25" s="81"/>
      <c r="NKG25" s="81"/>
      <c r="NKH25" s="81"/>
      <c r="NKI25" s="81"/>
      <c r="NKJ25" s="81"/>
      <c r="NKK25" s="81"/>
      <c r="NKL25" s="81"/>
      <c r="NKM25" s="81"/>
      <c r="NKN25" s="81"/>
      <c r="NKO25" s="81"/>
      <c r="NKP25" s="81"/>
      <c r="NKQ25" s="81"/>
      <c r="NKR25" s="81"/>
      <c r="NKS25" s="81"/>
      <c r="NKT25" s="81"/>
      <c r="NKU25" s="81"/>
      <c r="NKV25" s="81"/>
      <c r="NKW25" s="81"/>
      <c r="NKX25" s="81"/>
      <c r="NKY25" s="81"/>
      <c r="NKZ25" s="81"/>
      <c r="NLA25" s="81"/>
      <c r="NLB25" s="81"/>
      <c r="NLC25" s="81"/>
      <c r="NLD25" s="81"/>
      <c r="NLE25" s="81"/>
      <c r="NLF25" s="81"/>
      <c r="NLG25" s="81"/>
      <c r="NLH25" s="81"/>
      <c r="NLI25" s="81"/>
      <c r="NLJ25" s="81"/>
      <c r="NLK25" s="81"/>
      <c r="NLL25" s="81"/>
      <c r="NLM25" s="81"/>
      <c r="NLN25" s="81"/>
      <c r="NLO25" s="81"/>
      <c r="NLP25" s="81"/>
      <c r="NLQ25" s="81"/>
      <c r="NLR25" s="81"/>
      <c r="NLS25" s="81"/>
      <c r="NLT25" s="81"/>
      <c r="NLU25" s="81"/>
      <c r="NLV25" s="81"/>
      <c r="NLW25" s="81"/>
      <c r="NLX25" s="81"/>
      <c r="NLY25" s="81"/>
      <c r="NLZ25" s="81"/>
      <c r="NMA25" s="81"/>
      <c r="NMB25" s="81"/>
      <c r="NMC25" s="81"/>
      <c r="NMD25" s="81"/>
      <c r="NME25" s="81"/>
      <c r="NMF25" s="81"/>
      <c r="NMG25" s="81"/>
      <c r="NMH25" s="81"/>
      <c r="NMI25" s="81"/>
      <c r="NMJ25" s="81"/>
      <c r="NMK25" s="81"/>
      <c r="NML25" s="81"/>
      <c r="NMM25" s="81"/>
      <c r="NMN25" s="81"/>
      <c r="NMO25" s="81"/>
      <c r="NMP25" s="81"/>
      <c r="NMQ25" s="81"/>
      <c r="NMR25" s="81"/>
      <c r="NMS25" s="81"/>
      <c r="NMT25" s="81"/>
      <c r="NMU25" s="81"/>
      <c r="NMV25" s="81"/>
      <c r="NMW25" s="81"/>
      <c r="NMX25" s="81"/>
      <c r="NMY25" s="81"/>
      <c r="NMZ25" s="81"/>
      <c r="NNA25" s="81"/>
      <c r="NNB25" s="81"/>
      <c r="NNC25" s="81"/>
      <c r="NND25" s="81"/>
      <c r="NNE25" s="81"/>
      <c r="NNF25" s="81"/>
      <c r="NNG25" s="81"/>
      <c r="NNH25" s="81"/>
      <c r="NNI25" s="81"/>
      <c r="NNJ25" s="81"/>
      <c r="NNK25" s="81"/>
      <c r="NNL25" s="81"/>
      <c r="NNM25" s="81"/>
      <c r="NNN25" s="81"/>
      <c r="NNO25" s="81"/>
      <c r="NNP25" s="81"/>
      <c r="NNQ25" s="81"/>
      <c r="NNR25" s="81"/>
      <c r="NNS25" s="81"/>
      <c r="NNT25" s="81"/>
      <c r="NNU25" s="81"/>
      <c r="NNV25" s="81"/>
      <c r="NNW25" s="81"/>
      <c r="NNX25" s="81"/>
      <c r="NNY25" s="81"/>
      <c r="NNZ25" s="81"/>
      <c r="NOA25" s="81"/>
      <c r="NOB25" s="81"/>
      <c r="NOC25" s="81"/>
      <c r="NOD25" s="81"/>
      <c r="NOE25" s="81"/>
      <c r="NOF25" s="81"/>
      <c r="NOG25" s="81"/>
      <c r="NOH25" s="81"/>
      <c r="NOI25" s="81"/>
      <c r="NOJ25" s="81"/>
      <c r="NOK25" s="81"/>
      <c r="NOL25" s="81"/>
      <c r="NOM25" s="81"/>
      <c r="NON25" s="81"/>
      <c r="NOO25" s="81"/>
      <c r="NOP25" s="81"/>
      <c r="NOQ25" s="81"/>
      <c r="NOR25" s="81"/>
      <c r="NOS25" s="81"/>
      <c r="NOT25" s="81"/>
      <c r="NOU25" s="81"/>
      <c r="NOV25" s="81"/>
      <c r="NOW25" s="81"/>
      <c r="NOX25" s="81"/>
      <c r="NOY25" s="81"/>
      <c r="NOZ25" s="81"/>
      <c r="NPA25" s="81"/>
      <c r="NPB25" s="81"/>
      <c r="NPC25" s="81"/>
      <c r="NPD25" s="81"/>
      <c r="NPE25" s="81"/>
      <c r="NPF25" s="81"/>
      <c r="NPG25" s="81"/>
      <c r="NPH25" s="81"/>
      <c r="NPI25" s="81"/>
      <c r="NPJ25" s="81"/>
      <c r="NPK25" s="81"/>
      <c r="NPL25" s="81"/>
      <c r="NPM25" s="81"/>
      <c r="NPN25" s="81"/>
      <c r="NPO25" s="81"/>
      <c r="NPP25" s="81"/>
      <c r="NPQ25" s="81"/>
      <c r="NPR25" s="81"/>
      <c r="NPS25" s="81"/>
      <c r="NPT25" s="81"/>
      <c r="NPU25" s="81"/>
      <c r="NPV25" s="81"/>
      <c r="NPW25" s="81"/>
      <c r="NPX25" s="81"/>
      <c r="NPY25" s="81"/>
      <c r="NPZ25" s="81"/>
      <c r="NQA25" s="81"/>
      <c r="NQB25" s="81"/>
      <c r="NQC25" s="81"/>
      <c r="NQD25" s="81"/>
      <c r="NQE25" s="81"/>
      <c r="NQF25" s="81"/>
      <c r="NQG25" s="81"/>
      <c r="NQH25" s="81"/>
      <c r="NQI25" s="81"/>
      <c r="NQJ25" s="81"/>
      <c r="NQK25" s="81"/>
      <c r="NQL25" s="81"/>
      <c r="NQM25" s="81"/>
      <c r="NQN25" s="81"/>
      <c r="NQO25" s="81"/>
      <c r="NQP25" s="81"/>
      <c r="NQQ25" s="81"/>
      <c r="NQR25" s="81"/>
      <c r="NQS25" s="81"/>
      <c r="NQT25" s="81"/>
      <c r="NQU25" s="81"/>
      <c r="NQV25" s="81"/>
      <c r="NQW25" s="81"/>
      <c r="NQX25" s="81"/>
      <c r="NQY25" s="81"/>
      <c r="NQZ25" s="81"/>
      <c r="NRA25" s="81"/>
      <c r="NRB25" s="81"/>
      <c r="NRC25" s="81"/>
      <c r="NRD25" s="81"/>
      <c r="NRE25" s="81"/>
      <c r="NRF25" s="81"/>
      <c r="NRG25" s="81"/>
      <c r="NRH25" s="81"/>
      <c r="NRI25" s="81"/>
      <c r="NRJ25" s="81"/>
      <c r="NRK25" s="81"/>
      <c r="NRL25" s="81"/>
      <c r="NRM25" s="81"/>
      <c r="NRN25" s="81"/>
      <c r="NRO25" s="81"/>
      <c r="NRP25" s="81"/>
      <c r="NRQ25" s="81"/>
      <c r="NRR25" s="81"/>
      <c r="NRS25" s="81"/>
      <c r="NRT25" s="81"/>
      <c r="NRU25" s="81"/>
      <c r="NRV25" s="81"/>
      <c r="NRW25" s="81"/>
      <c r="NRX25" s="81"/>
      <c r="NRY25" s="81"/>
      <c r="NRZ25" s="81"/>
      <c r="NSA25" s="81"/>
      <c r="NSB25" s="81"/>
      <c r="NSC25" s="81"/>
      <c r="NSD25" s="81"/>
      <c r="NSE25" s="81"/>
      <c r="NSF25" s="81"/>
      <c r="NSG25" s="81"/>
      <c r="NSH25" s="81"/>
      <c r="NSI25" s="81"/>
      <c r="NSJ25" s="81"/>
      <c r="NSK25" s="81"/>
      <c r="NSL25" s="81"/>
      <c r="NSM25" s="81"/>
      <c r="NSN25" s="81"/>
      <c r="NSO25" s="81"/>
      <c r="NSP25" s="81"/>
      <c r="NSQ25" s="81"/>
      <c r="NSR25" s="81"/>
      <c r="NSS25" s="81"/>
      <c r="NST25" s="81"/>
      <c r="NSU25" s="81"/>
      <c r="NSV25" s="81"/>
      <c r="NSW25" s="81"/>
      <c r="NSX25" s="81"/>
      <c r="NSY25" s="81"/>
      <c r="NSZ25" s="81"/>
      <c r="NTA25" s="81"/>
      <c r="NTB25" s="81"/>
      <c r="NTC25" s="81"/>
      <c r="NTD25" s="81"/>
      <c r="NTE25" s="81"/>
      <c r="NTF25" s="81"/>
      <c r="NTG25" s="81"/>
      <c r="NTH25" s="81"/>
      <c r="NTI25" s="81"/>
      <c r="NTJ25" s="81"/>
      <c r="NTK25" s="81"/>
      <c r="NTL25" s="81"/>
      <c r="NTM25" s="81"/>
      <c r="NTN25" s="81"/>
      <c r="NTO25" s="81"/>
      <c r="NTP25" s="81"/>
      <c r="NTQ25" s="81"/>
      <c r="NTR25" s="81"/>
      <c r="NTS25" s="81"/>
      <c r="NTT25" s="81"/>
      <c r="NTU25" s="81"/>
      <c r="NTV25" s="81"/>
      <c r="NTW25" s="81"/>
      <c r="NTX25" s="81"/>
      <c r="NTY25" s="81"/>
      <c r="NTZ25" s="81"/>
      <c r="NUA25" s="81"/>
      <c r="NUB25" s="81"/>
      <c r="NUC25" s="81"/>
      <c r="NUD25" s="81"/>
      <c r="NUE25" s="81"/>
      <c r="NUF25" s="81"/>
      <c r="NUG25" s="81"/>
      <c r="NUH25" s="81"/>
      <c r="NUI25" s="81"/>
      <c r="NUJ25" s="81"/>
      <c r="NUK25" s="81"/>
      <c r="NUL25" s="81"/>
      <c r="NUM25" s="81"/>
      <c r="NUN25" s="81"/>
      <c r="NUO25" s="81"/>
      <c r="NUP25" s="81"/>
      <c r="NUQ25" s="81"/>
      <c r="NUR25" s="81"/>
      <c r="NUS25" s="81"/>
      <c r="NUT25" s="81"/>
      <c r="NUU25" s="81"/>
      <c r="NUV25" s="81"/>
      <c r="NUW25" s="81"/>
      <c r="NUX25" s="81"/>
      <c r="NUY25" s="81"/>
      <c r="NUZ25" s="81"/>
      <c r="NVA25" s="81"/>
      <c r="NVB25" s="81"/>
      <c r="NVC25" s="81"/>
      <c r="NVD25" s="81"/>
      <c r="NVE25" s="81"/>
      <c r="NVF25" s="81"/>
      <c r="NVG25" s="81"/>
      <c r="NVH25" s="81"/>
      <c r="NVI25" s="81"/>
      <c r="NVJ25" s="81"/>
      <c r="NVK25" s="81"/>
      <c r="NVL25" s="81"/>
      <c r="NVM25" s="81"/>
      <c r="NVN25" s="81"/>
      <c r="NVO25" s="81"/>
      <c r="NVP25" s="81"/>
      <c r="NVQ25" s="81"/>
      <c r="NVR25" s="81"/>
      <c r="NVS25" s="81"/>
      <c r="NVT25" s="81"/>
      <c r="NVU25" s="81"/>
      <c r="NVV25" s="81"/>
      <c r="NVW25" s="81"/>
      <c r="NVX25" s="81"/>
      <c r="NVY25" s="81"/>
      <c r="NVZ25" s="81"/>
      <c r="NWA25" s="81"/>
      <c r="NWB25" s="81"/>
      <c r="NWC25" s="81"/>
      <c r="NWD25" s="81"/>
      <c r="NWE25" s="81"/>
      <c r="NWF25" s="81"/>
      <c r="NWG25" s="81"/>
      <c r="NWH25" s="81"/>
      <c r="NWI25" s="81"/>
      <c r="NWJ25" s="81"/>
      <c r="NWK25" s="81"/>
      <c r="NWL25" s="81"/>
      <c r="NWM25" s="81"/>
      <c r="NWN25" s="81"/>
      <c r="NWO25" s="81"/>
      <c r="NWP25" s="81"/>
      <c r="NWQ25" s="81"/>
      <c r="NWR25" s="81"/>
      <c r="NWS25" s="81"/>
      <c r="NWT25" s="81"/>
      <c r="NWU25" s="81"/>
      <c r="NWV25" s="81"/>
      <c r="NWW25" s="81"/>
      <c r="NWX25" s="81"/>
      <c r="NWY25" s="81"/>
      <c r="NWZ25" s="81"/>
      <c r="NXA25" s="81"/>
      <c r="NXB25" s="81"/>
      <c r="NXC25" s="81"/>
      <c r="NXD25" s="81"/>
      <c r="NXE25" s="81"/>
      <c r="NXF25" s="81"/>
      <c r="NXG25" s="81"/>
      <c r="NXH25" s="81"/>
      <c r="NXI25" s="81"/>
      <c r="NXJ25" s="81"/>
      <c r="NXK25" s="81"/>
      <c r="NXL25" s="81"/>
      <c r="NXM25" s="81"/>
      <c r="NXN25" s="81"/>
      <c r="NXO25" s="81"/>
      <c r="NXP25" s="81"/>
      <c r="NXQ25" s="81"/>
      <c r="NXR25" s="81"/>
      <c r="NXS25" s="81"/>
      <c r="NXT25" s="81"/>
      <c r="NXU25" s="81"/>
      <c r="NXV25" s="81"/>
      <c r="NXW25" s="81"/>
      <c r="NXX25" s="81"/>
      <c r="NXY25" s="81"/>
      <c r="NXZ25" s="81"/>
      <c r="NYA25" s="81"/>
      <c r="NYB25" s="81"/>
      <c r="NYC25" s="81"/>
      <c r="NYD25" s="81"/>
      <c r="NYE25" s="81"/>
      <c r="NYF25" s="81"/>
      <c r="NYG25" s="81"/>
      <c r="NYH25" s="81"/>
      <c r="NYI25" s="81"/>
      <c r="NYJ25" s="81"/>
      <c r="NYK25" s="81"/>
      <c r="NYL25" s="81"/>
      <c r="NYM25" s="81"/>
      <c r="NYN25" s="81"/>
      <c r="NYO25" s="81"/>
      <c r="NYP25" s="81"/>
      <c r="NYQ25" s="81"/>
      <c r="NYR25" s="81"/>
      <c r="NYS25" s="81"/>
      <c r="NYT25" s="81"/>
      <c r="NYU25" s="81"/>
      <c r="NYV25" s="81"/>
      <c r="NYW25" s="81"/>
      <c r="NYX25" s="81"/>
      <c r="NYY25" s="81"/>
      <c r="NYZ25" s="81"/>
      <c r="NZA25" s="81"/>
      <c r="NZB25" s="81"/>
      <c r="NZC25" s="81"/>
      <c r="NZD25" s="81"/>
      <c r="NZE25" s="81"/>
      <c r="NZF25" s="81"/>
      <c r="NZG25" s="81"/>
      <c r="NZH25" s="81"/>
      <c r="NZI25" s="81"/>
      <c r="NZJ25" s="81"/>
      <c r="NZK25" s="81"/>
      <c r="NZL25" s="81"/>
      <c r="NZM25" s="81"/>
      <c r="NZN25" s="81"/>
      <c r="NZO25" s="81"/>
      <c r="NZP25" s="81"/>
      <c r="NZQ25" s="81"/>
      <c r="NZR25" s="81"/>
      <c r="NZS25" s="81"/>
      <c r="NZT25" s="81"/>
      <c r="NZU25" s="81"/>
      <c r="NZV25" s="81"/>
      <c r="NZW25" s="81"/>
      <c r="NZX25" s="81"/>
      <c r="NZY25" s="81"/>
      <c r="NZZ25" s="81"/>
      <c r="OAA25" s="81"/>
      <c r="OAB25" s="81"/>
      <c r="OAC25" s="81"/>
      <c r="OAD25" s="81"/>
      <c r="OAE25" s="81"/>
      <c r="OAF25" s="81"/>
      <c r="OAG25" s="81"/>
      <c r="OAH25" s="81"/>
      <c r="OAI25" s="81"/>
      <c r="OAJ25" s="81"/>
      <c r="OAK25" s="81"/>
      <c r="OAL25" s="81"/>
      <c r="OAM25" s="81"/>
      <c r="OAN25" s="81"/>
      <c r="OAO25" s="81"/>
      <c r="OAP25" s="81"/>
      <c r="OAQ25" s="81"/>
      <c r="OAR25" s="81"/>
      <c r="OAS25" s="81"/>
      <c r="OAT25" s="81"/>
      <c r="OAU25" s="81"/>
      <c r="OAV25" s="81"/>
      <c r="OAW25" s="81"/>
      <c r="OAX25" s="81"/>
      <c r="OAY25" s="81"/>
      <c r="OAZ25" s="81"/>
      <c r="OBA25" s="81"/>
      <c r="OBB25" s="81"/>
      <c r="OBC25" s="81"/>
      <c r="OBD25" s="81"/>
      <c r="OBE25" s="81"/>
      <c r="OBF25" s="81"/>
      <c r="OBG25" s="81"/>
      <c r="OBH25" s="81"/>
      <c r="OBI25" s="81"/>
      <c r="OBJ25" s="81"/>
      <c r="OBK25" s="81"/>
      <c r="OBL25" s="81"/>
      <c r="OBM25" s="81"/>
      <c r="OBN25" s="81"/>
      <c r="OBO25" s="81"/>
      <c r="OBP25" s="81"/>
      <c r="OBQ25" s="81"/>
      <c r="OBR25" s="81"/>
      <c r="OBS25" s="81"/>
      <c r="OBT25" s="81"/>
      <c r="OBU25" s="81"/>
      <c r="OBV25" s="81"/>
      <c r="OBW25" s="81"/>
      <c r="OBX25" s="81"/>
      <c r="OBY25" s="81"/>
      <c r="OBZ25" s="81"/>
      <c r="OCA25" s="81"/>
      <c r="OCB25" s="81"/>
      <c r="OCC25" s="81"/>
      <c r="OCD25" s="81"/>
      <c r="OCE25" s="81"/>
      <c r="OCF25" s="81"/>
      <c r="OCG25" s="81"/>
      <c r="OCH25" s="81"/>
      <c r="OCI25" s="81"/>
      <c r="OCJ25" s="81"/>
      <c r="OCK25" s="81"/>
      <c r="OCL25" s="81"/>
      <c r="OCM25" s="81"/>
      <c r="OCN25" s="81"/>
      <c r="OCO25" s="81"/>
      <c r="OCP25" s="81"/>
      <c r="OCQ25" s="81"/>
      <c r="OCR25" s="81"/>
      <c r="OCS25" s="81"/>
      <c r="OCT25" s="81"/>
      <c r="OCU25" s="81"/>
      <c r="OCV25" s="81"/>
      <c r="OCW25" s="81"/>
      <c r="OCX25" s="81"/>
      <c r="OCY25" s="81"/>
      <c r="OCZ25" s="81"/>
      <c r="ODA25" s="81"/>
      <c r="ODB25" s="81"/>
      <c r="ODC25" s="81"/>
      <c r="ODD25" s="81"/>
      <c r="ODE25" s="81"/>
      <c r="ODF25" s="81"/>
      <c r="ODG25" s="81"/>
      <c r="ODH25" s="81"/>
      <c r="ODI25" s="81"/>
      <c r="ODJ25" s="81"/>
      <c r="ODK25" s="81"/>
      <c r="ODL25" s="81"/>
      <c r="ODM25" s="81"/>
      <c r="ODN25" s="81"/>
      <c r="ODO25" s="81"/>
      <c r="ODP25" s="81"/>
      <c r="ODQ25" s="81"/>
      <c r="ODR25" s="81"/>
      <c r="ODS25" s="81"/>
      <c r="ODT25" s="81"/>
      <c r="ODU25" s="81"/>
      <c r="ODV25" s="81"/>
      <c r="ODW25" s="81"/>
      <c r="ODX25" s="81"/>
      <c r="ODY25" s="81"/>
      <c r="ODZ25" s="81"/>
      <c r="OEA25" s="81"/>
      <c r="OEB25" s="81"/>
      <c r="OEC25" s="81"/>
      <c r="OED25" s="81"/>
      <c r="OEE25" s="81"/>
      <c r="OEF25" s="81"/>
      <c r="OEG25" s="81"/>
      <c r="OEH25" s="81"/>
      <c r="OEI25" s="81"/>
      <c r="OEJ25" s="81"/>
      <c r="OEK25" s="81"/>
      <c r="OEL25" s="81"/>
      <c r="OEM25" s="81"/>
      <c r="OEN25" s="81"/>
      <c r="OEO25" s="81"/>
      <c r="OEP25" s="81"/>
      <c r="OEQ25" s="81"/>
      <c r="OER25" s="81"/>
      <c r="OES25" s="81"/>
      <c r="OET25" s="81"/>
      <c r="OEU25" s="81"/>
      <c r="OEV25" s="81"/>
      <c r="OEW25" s="81"/>
      <c r="OEX25" s="81"/>
      <c r="OEY25" s="81"/>
      <c r="OEZ25" s="81"/>
      <c r="OFA25" s="81"/>
      <c r="OFB25" s="81"/>
      <c r="OFC25" s="81"/>
      <c r="OFD25" s="81"/>
      <c r="OFE25" s="81"/>
      <c r="OFF25" s="81"/>
      <c r="OFG25" s="81"/>
      <c r="OFH25" s="81"/>
      <c r="OFI25" s="81"/>
      <c r="OFJ25" s="81"/>
      <c r="OFK25" s="81"/>
      <c r="OFL25" s="81"/>
      <c r="OFM25" s="81"/>
      <c r="OFN25" s="81"/>
      <c r="OFO25" s="81"/>
      <c r="OFP25" s="81"/>
      <c r="OFQ25" s="81"/>
      <c r="OFR25" s="81"/>
      <c r="OFS25" s="81"/>
      <c r="OFT25" s="81"/>
      <c r="OFU25" s="81"/>
      <c r="OFV25" s="81"/>
      <c r="OFW25" s="81"/>
      <c r="OFX25" s="81"/>
      <c r="OFY25" s="81"/>
      <c r="OFZ25" s="81"/>
      <c r="OGA25" s="81"/>
      <c r="OGB25" s="81"/>
      <c r="OGC25" s="81"/>
      <c r="OGD25" s="81"/>
      <c r="OGE25" s="81"/>
      <c r="OGF25" s="81"/>
      <c r="OGG25" s="81"/>
      <c r="OGH25" s="81"/>
      <c r="OGI25" s="81"/>
      <c r="OGJ25" s="81"/>
      <c r="OGK25" s="81"/>
      <c r="OGL25" s="81"/>
      <c r="OGM25" s="81"/>
      <c r="OGN25" s="81"/>
      <c r="OGO25" s="81"/>
      <c r="OGP25" s="81"/>
      <c r="OGQ25" s="81"/>
      <c r="OGR25" s="81"/>
      <c r="OGS25" s="81"/>
      <c r="OGT25" s="81"/>
      <c r="OGU25" s="81"/>
      <c r="OGV25" s="81"/>
      <c r="OGW25" s="81"/>
      <c r="OGX25" s="81"/>
      <c r="OGY25" s="81"/>
      <c r="OGZ25" s="81"/>
      <c r="OHA25" s="81"/>
      <c r="OHB25" s="81"/>
      <c r="OHC25" s="81"/>
      <c r="OHD25" s="81"/>
      <c r="OHE25" s="81"/>
      <c r="OHF25" s="81"/>
      <c r="OHG25" s="81"/>
      <c r="OHH25" s="81"/>
      <c r="OHI25" s="81"/>
      <c r="OHJ25" s="81"/>
      <c r="OHK25" s="81"/>
      <c r="OHL25" s="81"/>
      <c r="OHM25" s="81"/>
      <c r="OHN25" s="81"/>
      <c r="OHO25" s="81"/>
      <c r="OHP25" s="81"/>
      <c r="OHQ25" s="81"/>
      <c r="OHR25" s="81"/>
      <c r="OHS25" s="81"/>
      <c r="OHT25" s="81"/>
      <c r="OHU25" s="81"/>
      <c r="OHV25" s="81"/>
      <c r="OHW25" s="81"/>
      <c r="OHX25" s="81"/>
      <c r="OHY25" s="81"/>
      <c r="OHZ25" s="81"/>
      <c r="OIA25" s="81"/>
      <c r="OIB25" s="81"/>
      <c r="OIC25" s="81"/>
      <c r="OID25" s="81"/>
      <c r="OIE25" s="81"/>
      <c r="OIF25" s="81"/>
      <c r="OIG25" s="81"/>
      <c r="OIH25" s="81"/>
      <c r="OII25" s="81"/>
      <c r="OIJ25" s="81"/>
      <c r="OIK25" s="81"/>
      <c r="OIL25" s="81"/>
      <c r="OIM25" s="81"/>
      <c r="OIN25" s="81"/>
      <c r="OIO25" s="81"/>
      <c r="OIP25" s="81"/>
      <c r="OIQ25" s="81"/>
      <c r="OIR25" s="81"/>
      <c r="OIS25" s="81"/>
      <c r="OIT25" s="81"/>
      <c r="OIU25" s="81"/>
      <c r="OIV25" s="81"/>
      <c r="OIW25" s="81"/>
      <c r="OIX25" s="81"/>
      <c r="OIY25" s="81"/>
      <c r="OIZ25" s="81"/>
      <c r="OJA25" s="81"/>
      <c r="OJB25" s="81"/>
      <c r="OJC25" s="81"/>
      <c r="OJD25" s="81"/>
      <c r="OJE25" s="81"/>
      <c r="OJF25" s="81"/>
      <c r="OJG25" s="81"/>
      <c r="OJH25" s="81"/>
      <c r="OJI25" s="81"/>
      <c r="OJJ25" s="81"/>
      <c r="OJK25" s="81"/>
      <c r="OJL25" s="81"/>
      <c r="OJM25" s="81"/>
      <c r="OJN25" s="81"/>
      <c r="OJO25" s="81"/>
      <c r="OJP25" s="81"/>
      <c r="OJQ25" s="81"/>
      <c r="OJR25" s="81"/>
      <c r="OJS25" s="81"/>
      <c r="OJT25" s="81"/>
      <c r="OJU25" s="81"/>
      <c r="OJV25" s="81"/>
      <c r="OJW25" s="81"/>
      <c r="OJX25" s="81"/>
      <c r="OJY25" s="81"/>
      <c r="OJZ25" s="81"/>
      <c r="OKA25" s="81"/>
      <c r="OKB25" s="81"/>
      <c r="OKC25" s="81"/>
      <c r="OKD25" s="81"/>
      <c r="OKE25" s="81"/>
      <c r="OKF25" s="81"/>
      <c r="OKG25" s="81"/>
      <c r="OKH25" s="81"/>
      <c r="OKI25" s="81"/>
      <c r="OKJ25" s="81"/>
      <c r="OKK25" s="81"/>
      <c r="OKL25" s="81"/>
      <c r="OKM25" s="81"/>
      <c r="OKN25" s="81"/>
      <c r="OKO25" s="81"/>
      <c r="OKP25" s="81"/>
      <c r="OKQ25" s="81"/>
      <c r="OKR25" s="81"/>
      <c r="OKS25" s="81"/>
      <c r="OKT25" s="81"/>
      <c r="OKU25" s="81"/>
      <c r="OKV25" s="81"/>
      <c r="OKW25" s="81"/>
      <c r="OKX25" s="81"/>
      <c r="OKY25" s="81"/>
      <c r="OKZ25" s="81"/>
      <c r="OLA25" s="81"/>
      <c r="OLB25" s="81"/>
      <c r="OLC25" s="81"/>
      <c r="OLD25" s="81"/>
      <c r="OLE25" s="81"/>
      <c r="OLF25" s="81"/>
      <c r="OLG25" s="81"/>
      <c r="OLH25" s="81"/>
      <c r="OLI25" s="81"/>
      <c r="OLJ25" s="81"/>
      <c r="OLK25" s="81"/>
      <c r="OLL25" s="81"/>
      <c r="OLM25" s="81"/>
      <c r="OLN25" s="81"/>
      <c r="OLO25" s="81"/>
      <c r="OLP25" s="81"/>
      <c r="OLQ25" s="81"/>
      <c r="OLR25" s="81"/>
      <c r="OLS25" s="81"/>
      <c r="OLT25" s="81"/>
      <c r="OLU25" s="81"/>
      <c r="OLV25" s="81"/>
      <c r="OLW25" s="81"/>
      <c r="OLX25" s="81"/>
      <c r="OLY25" s="81"/>
      <c r="OLZ25" s="81"/>
      <c r="OMA25" s="81"/>
      <c r="OMB25" s="81"/>
      <c r="OMC25" s="81"/>
      <c r="OMD25" s="81"/>
      <c r="OME25" s="81"/>
      <c r="OMF25" s="81"/>
      <c r="OMG25" s="81"/>
      <c r="OMH25" s="81"/>
      <c r="OMI25" s="81"/>
      <c r="OMJ25" s="81"/>
      <c r="OMK25" s="81"/>
      <c r="OML25" s="81"/>
      <c r="OMM25" s="81"/>
      <c r="OMN25" s="81"/>
      <c r="OMO25" s="81"/>
      <c r="OMP25" s="81"/>
      <c r="OMQ25" s="81"/>
      <c r="OMR25" s="81"/>
      <c r="OMS25" s="81"/>
      <c r="OMT25" s="81"/>
      <c r="OMU25" s="81"/>
      <c r="OMV25" s="81"/>
      <c r="OMW25" s="81"/>
      <c r="OMX25" s="81"/>
      <c r="OMY25" s="81"/>
      <c r="OMZ25" s="81"/>
      <c r="ONA25" s="81"/>
      <c r="ONB25" s="81"/>
      <c r="ONC25" s="81"/>
      <c r="OND25" s="81"/>
      <c r="ONE25" s="81"/>
      <c r="ONF25" s="81"/>
      <c r="ONG25" s="81"/>
      <c r="ONH25" s="81"/>
      <c r="ONI25" s="81"/>
      <c r="ONJ25" s="81"/>
      <c r="ONK25" s="81"/>
      <c r="ONL25" s="81"/>
      <c r="ONM25" s="81"/>
      <c r="ONN25" s="81"/>
      <c r="ONO25" s="81"/>
      <c r="ONP25" s="81"/>
      <c r="ONQ25" s="81"/>
      <c r="ONR25" s="81"/>
      <c r="ONS25" s="81"/>
      <c r="ONT25" s="81"/>
      <c r="ONU25" s="81"/>
      <c r="ONV25" s="81"/>
      <c r="ONW25" s="81"/>
      <c r="ONX25" s="81"/>
      <c r="ONY25" s="81"/>
      <c r="ONZ25" s="81"/>
      <c r="OOA25" s="81"/>
      <c r="OOB25" s="81"/>
      <c r="OOC25" s="81"/>
      <c r="OOD25" s="81"/>
      <c r="OOE25" s="81"/>
      <c r="OOF25" s="81"/>
      <c r="OOG25" s="81"/>
      <c r="OOH25" s="81"/>
      <c r="OOI25" s="81"/>
      <c r="OOJ25" s="81"/>
      <c r="OOK25" s="81"/>
      <c r="OOL25" s="81"/>
      <c r="OOM25" s="81"/>
      <c r="OON25" s="81"/>
      <c r="OOO25" s="81"/>
      <c r="OOP25" s="81"/>
      <c r="OOQ25" s="81"/>
      <c r="OOR25" s="81"/>
      <c r="OOS25" s="81"/>
      <c r="OOT25" s="81"/>
      <c r="OOU25" s="81"/>
      <c r="OOV25" s="81"/>
      <c r="OOW25" s="81"/>
      <c r="OOX25" s="81"/>
      <c r="OOY25" s="81"/>
      <c r="OOZ25" s="81"/>
      <c r="OPA25" s="81"/>
      <c r="OPB25" s="81"/>
      <c r="OPC25" s="81"/>
      <c r="OPD25" s="81"/>
      <c r="OPE25" s="81"/>
      <c r="OPF25" s="81"/>
      <c r="OPG25" s="81"/>
      <c r="OPH25" s="81"/>
      <c r="OPI25" s="81"/>
      <c r="OPJ25" s="81"/>
      <c r="OPK25" s="81"/>
      <c r="OPL25" s="81"/>
      <c r="OPM25" s="81"/>
      <c r="OPN25" s="81"/>
      <c r="OPO25" s="81"/>
      <c r="OPP25" s="81"/>
      <c r="OPQ25" s="81"/>
      <c r="OPR25" s="81"/>
      <c r="OPS25" s="81"/>
      <c r="OPT25" s="81"/>
      <c r="OPU25" s="81"/>
      <c r="OPV25" s="81"/>
      <c r="OPW25" s="81"/>
      <c r="OPX25" s="81"/>
      <c r="OPY25" s="81"/>
      <c r="OPZ25" s="81"/>
      <c r="OQA25" s="81"/>
      <c r="OQB25" s="81"/>
      <c r="OQC25" s="81"/>
      <c r="OQD25" s="81"/>
      <c r="OQE25" s="81"/>
      <c r="OQF25" s="81"/>
      <c r="OQG25" s="81"/>
      <c r="OQH25" s="81"/>
      <c r="OQI25" s="81"/>
      <c r="OQJ25" s="81"/>
      <c r="OQK25" s="81"/>
      <c r="OQL25" s="81"/>
      <c r="OQM25" s="81"/>
      <c r="OQN25" s="81"/>
      <c r="OQO25" s="81"/>
      <c r="OQP25" s="81"/>
      <c r="OQQ25" s="81"/>
      <c r="OQR25" s="81"/>
      <c r="OQS25" s="81"/>
      <c r="OQT25" s="81"/>
      <c r="OQU25" s="81"/>
      <c r="OQV25" s="81"/>
      <c r="OQW25" s="81"/>
      <c r="OQX25" s="81"/>
      <c r="OQY25" s="81"/>
      <c r="OQZ25" s="81"/>
      <c r="ORA25" s="81"/>
      <c r="ORB25" s="81"/>
      <c r="ORC25" s="81"/>
      <c r="ORD25" s="81"/>
      <c r="ORE25" s="81"/>
      <c r="ORF25" s="81"/>
      <c r="ORG25" s="81"/>
      <c r="ORH25" s="81"/>
      <c r="ORI25" s="81"/>
      <c r="ORJ25" s="81"/>
      <c r="ORK25" s="81"/>
      <c r="ORL25" s="81"/>
      <c r="ORM25" s="81"/>
      <c r="ORN25" s="81"/>
      <c r="ORO25" s="81"/>
      <c r="ORP25" s="81"/>
      <c r="ORQ25" s="81"/>
      <c r="ORR25" s="81"/>
      <c r="ORS25" s="81"/>
      <c r="ORT25" s="81"/>
      <c r="ORU25" s="81"/>
      <c r="ORV25" s="81"/>
      <c r="ORW25" s="81"/>
      <c r="ORX25" s="81"/>
      <c r="ORY25" s="81"/>
      <c r="ORZ25" s="81"/>
      <c r="OSA25" s="81"/>
      <c r="OSB25" s="81"/>
      <c r="OSC25" s="81"/>
      <c r="OSD25" s="81"/>
      <c r="OSE25" s="81"/>
      <c r="OSF25" s="81"/>
      <c r="OSG25" s="81"/>
      <c r="OSH25" s="81"/>
      <c r="OSI25" s="81"/>
      <c r="OSJ25" s="81"/>
      <c r="OSK25" s="81"/>
      <c r="OSL25" s="81"/>
      <c r="OSM25" s="81"/>
      <c r="OSN25" s="81"/>
      <c r="OSO25" s="81"/>
      <c r="OSP25" s="81"/>
      <c r="OSQ25" s="81"/>
      <c r="OSR25" s="81"/>
      <c r="OSS25" s="81"/>
      <c r="OST25" s="81"/>
      <c r="OSU25" s="81"/>
      <c r="OSV25" s="81"/>
      <c r="OSW25" s="81"/>
      <c r="OSX25" s="81"/>
      <c r="OSY25" s="81"/>
      <c r="OSZ25" s="81"/>
      <c r="OTA25" s="81"/>
      <c r="OTB25" s="81"/>
      <c r="OTC25" s="81"/>
      <c r="OTD25" s="81"/>
      <c r="OTE25" s="81"/>
      <c r="OTF25" s="81"/>
      <c r="OTG25" s="81"/>
      <c r="OTH25" s="81"/>
      <c r="OTI25" s="81"/>
      <c r="OTJ25" s="81"/>
      <c r="OTK25" s="81"/>
      <c r="OTL25" s="81"/>
      <c r="OTM25" s="81"/>
      <c r="OTN25" s="81"/>
      <c r="OTO25" s="81"/>
      <c r="OTP25" s="81"/>
      <c r="OTQ25" s="81"/>
      <c r="OTR25" s="81"/>
      <c r="OTS25" s="81"/>
      <c r="OTT25" s="81"/>
      <c r="OTU25" s="81"/>
      <c r="OTV25" s="81"/>
      <c r="OTW25" s="81"/>
      <c r="OTX25" s="81"/>
      <c r="OTY25" s="81"/>
      <c r="OTZ25" s="81"/>
      <c r="OUA25" s="81"/>
      <c r="OUB25" s="81"/>
      <c r="OUC25" s="81"/>
      <c r="OUD25" s="81"/>
      <c r="OUE25" s="81"/>
      <c r="OUF25" s="81"/>
      <c r="OUG25" s="81"/>
      <c r="OUH25" s="81"/>
      <c r="OUI25" s="81"/>
      <c r="OUJ25" s="81"/>
      <c r="OUK25" s="81"/>
      <c r="OUL25" s="81"/>
      <c r="OUM25" s="81"/>
      <c r="OUN25" s="81"/>
      <c r="OUO25" s="81"/>
      <c r="OUP25" s="81"/>
      <c r="OUQ25" s="81"/>
      <c r="OUR25" s="81"/>
      <c r="OUS25" s="81"/>
      <c r="OUT25" s="81"/>
      <c r="OUU25" s="81"/>
      <c r="OUV25" s="81"/>
      <c r="OUW25" s="81"/>
      <c r="OUX25" s="81"/>
      <c r="OUY25" s="81"/>
      <c r="OUZ25" s="81"/>
      <c r="OVA25" s="81"/>
      <c r="OVB25" s="81"/>
      <c r="OVC25" s="81"/>
      <c r="OVD25" s="81"/>
      <c r="OVE25" s="81"/>
      <c r="OVF25" s="81"/>
      <c r="OVG25" s="81"/>
      <c r="OVH25" s="81"/>
      <c r="OVI25" s="81"/>
      <c r="OVJ25" s="81"/>
      <c r="OVK25" s="81"/>
      <c r="OVL25" s="81"/>
      <c r="OVM25" s="81"/>
      <c r="OVN25" s="81"/>
      <c r="OVO25" s="81"/>
      <c r="OVP25" s="81"/>
      <c r="OVQ25" s="81"/>
      <c r="OVR25" s="81"/>
      <c r="OVS25" s="81"/>
      <c r="OVT25" s="81"/>
      <c r="OVU25" s="81"/>
      <c r="OVV25" s="81"/>
      <c r="OVW25" s="81"/>
      <c r="OVX25" s="81"/>
      <c r="OVY25" s="81"/>
      <c r="OVZ25" s="81"/>
      <c r="OWA25" s="81"/>
      <c r="OWB25" s="81"/>
      <c r="OWC25" s="81"/>
      <c r="OWD25" s="81"/>
      <c r="OWE25" s="81"/>
      <c r="OWF25" s="81"/>
      <c r="OWG25" s="81"/>
      <c r="OWH25" s="81"/>
      <c r="OWI25" s="81"/>
      <c r="OWJ25" s="81"/>
      <c r="OWK25" s="81"/>
      <c r="OWL25" s="81"/>
      <c r="OWM25" s="81"/>
      <c r="OWN25" s="81"/>
      <c r="OWO25" s="81"/>
      <c r="OWP25" s="81"/>
      <c r="OWQ25" s="81"/>
      <c r="OWR25" s="81"/>
      <c r="OWS25" s="81"/>
      <c r="OWT25" s="81"/>
      <c r="OWU25" s="81"/>
      <c r="OWV25" s="81"/>
      <c r="OWW25" s="81"/>
      <c r="OWX25" s="81"/>
      <c r="OWY25" s="81"/>
      <c r="OWZ25" s="81"/>
      <c r="OXA25" s="81"/>
      <c r="OXB25" s="81"/>
      <c r="OXC25" s="81"/>
      <c r="OXD25" s="81"/>
      <c r="OXE25" s="81"/>
      <c r="OXF25" s="81"/>
      <c r="OXG25" s="81"/>
      <c r="OXH25" s="81"/>
      <c r="OXI25" s="81"/>
      <c r="OXJ25" s="81"/>
      <c r="OXK25" s="81"/>
      <c r="OXL25" s="81"/>
      <c r="OXM25" s="81"/>
      <c r="OXN25" s="81"/>
      <c r="OXO25" s="81"/>
      <c r="OXP25" s="81"/>
      <c r="OXQ25" s="81"/>
      <c r="OXR25" s="81"/>
      <c r="OXS25" s="81"/>
      <c r="OXT25" s="81"/>
      <c r="OXU25" s="81"/>
      <c r="OXV25" s="81"/>
      <c r="OXW25" s="81"/>
      <c r="OXX25" s="81"/>
      <c r="OXY25" s="81"/>
      <c r="OXZ25" s="81"/>
      <c r="OYA25" s="81"/>
      <c r="OYB25" s="81"/>
      <c r="OYC25" s="81"/>
      <c r="OYD25" s="81"/>
      <c r="OYE25" s="81"/>
      <c r="OYF25" s="81"/>
      <c r="OYG25" s="81"/>
      <c r="OYH25" s="81"/>
      <c r="OYI25" s="81"/>
      <c r="OYJ25" s="81"/>
      <c r="OYK25" s="81"/>
      <c r="OYL25" s="81"/>
      <c r="OYM25" s="81"/>
      <c r="OYN25" s="81"/>
      <c r="OYO25" s="81"/>
      <c r="OYP25" s="81"/>
      <c r="OYQ25" s="81"/>
      <c r="OYR25" s="81"/>
      <c r="OYS25" s="81"/>
      <c r="OYT25" s="81"/>
      <c r="OYU25" s="81"/>
      <c r="OYV25" s="81"/>
      <c r="OYW25" s="81"/>
      <c r="OYX25" s="81"/>
      <c r="OYY25" s="81"/>
      <c r="OYZ25" s="81"/>
      <c r="OZA25" s="81"/>
      <c r="OZB25" s="81"/>
      <c r="OZC25" s="81"/>
      <c r="OZD25" s="81"/>
      <c r="OZE25" s="81"/>
      <c r="OZF25" s="81"/>
      <c r="OZG25" s="81"/>
      <c r="OZH25" s="81"/>
      <c r="OZI25" s="81"/>
      <c r="OZJ25" s="81"/>
      <c r="OZK25" s="81"/>
      <c r="OZL25" s="81"/>
      <c r="OZM25" s="81"/>
      <c r="OZN25" s="81"/>
      <c r="OZO25" s="81"/>
      <c r="OZP25" s="81"/>
      <c r="OZQ25" s="81"/>
      <c r="OZR25" s="81"/>
      <c r="OZS25" s="81"/>
      <c r="OZT25" s="81"/>
      <c r="OZU25" s="81"/>
      <c r="OZV25" s="81"/>
      <c r="OZW25" s="81"/>
      <c r="OZX25" s="81"/>
      <c r="OZY25" s="81"/>
      <c r="OZZ25" s="81"/>
      <c r="PAA25" s="81"/>
      <c r="PAB25" s="81"/>
      <c r="PAC25" s="81"/>
      <c r="PAD25" s="81"/>
      <c r="PAE25" s="81"/>
      <c r="PAF25" s="81"/>
      <c r="PAG25" s="81"/>
      <c r="PAH25" s="81"/>
      <c r="PAI25" s="81"/>
      <c r="PAJ25" s="81"/>
      <c r="PAK25" s="81"/>
      <c r="PAL25" s="81"/>
      <c r="PAM25" s="81"/>
      <c r="PAN25" s="81"/>
      <c r="PAO25" s="81"/>
      <c r="PAP25" s="81"/>
      <c r="PAQ25" s="81"/>
      <c r="PAR25" s="81"/>
      <c r="PAS25" s="81"/>
      <c r="PAT25" s="81"/>
      <c r="PAU25" s="81"/>
      <c r="PAV25" s="81"/>
      <c r="PAW25" s="81"/>
      <c r="PAX25" s="81"/>
      <c r="PAY25" s="81"/>
      <c r="PAZ25" s="81"/>
      <c r="PBA25" s="81"/>
      <c r="PBB25" s="81"/>
      <c r="PBC25" s="81"/>
      <c r="PBD25" s="81"/>
      <c r="PBE25" s="81"/>
      <c r="PBF25" s="81"/>
      <c r="PBG25" s="81"/>
      <c r="PBH25" s="81"/>
      <c r="PBI25" s="81"/>
      <c r="PBJ25" s="81"/>
      <c r="PBK25" s="81"/>
      <c r="PBL25" s="81"/>
      <c r="PBM25" s="81"/>
      <c r="PBN25" s="81"/>
      <c r="PBO25" s="81"/>
      <c r="PBP25" s="81"/>
      <c r="PBQ25" s="81"/>
      <c r="PBR25" s="81"/>
      <c r="PBS25" s="81"/>
      <c r="PBT25" s="81"/>
      <c r="PBU25" s="81"/>
      <c r="PBV25" s="81"/>
      <c r="PBW25" s="81"/>
      <c r="PBX25" s="81"/>
      <c r="PBY25" s="81"/>
      <c r="PBZ25" s="81"/>
      <c r="PCA25" s="81"/>
      <c r="PCB25" s="81"/>
      <c r="PCC25" s="81"/>
      <c r="PCD25" s="81"/>
      <c r="PCE25" s="81"/>
      <c r="PCF25" s="81"/>
      <c r="PCG25" s="81"/>
      <c r="PCH25" s="81"/>
      <c r="PCI25" s="81"/>
      <c r="PCJ25" s="81"/>
      <c r="PCK25" s="81"/>
      <c r="PCL25" s="81"/>
      <c r="PCM25" s="81"/>
      <c r="PCN25" s="81"/>
      <c r="PCO25" s="81"/>
      <c r="PCP25" s="81"/>
      <c r="PCQ25" s="81"/>
      <c r="PCR25" s="81"/>
      <c r="PCS25" s="81"/>
      <c r="PCT25" s="81"/>
      <c r="PCU25" s="81"/>
      <c r="PCV25" s="81"/>
      <c r="PCW25" s="81"/>
      <c r="PCX25" s="81"/>
      <c r="PCY25" s="81"/>
      <c r="PCZ25" s="81"/>
      <c r="PDA25" s="81"/>
      <c r="PDB25" s="81"/>
      <c r="PDC25" s="81"/>
      <c r="PDD25" s="81"/>
      <c r="PDE25" s="81"/>
      <c r="PDF25" s="81"/>
      <c r="PDG25" s="81"/>
      <c r="PDH25" s="81"/>
      <c r="PDI25" s="81"/>
      <c r="PDJ25" s="81"/>
      <c r="PDK25" s="81"/>
      <c r="PDL25" s="81"/>
      <c r="PDM25" s="81"/>
      <c r="PDN25" s="81"/>
      <c r="PDO25" s="81"/>
      <c r="PDP25" s="81"/>
      <c r="PDQ25" s="81"/>
      <c r="PDR25" s="81"/>
      <c r="PDS25" s="81"/>
      <c r="PDT25" s="81"/>
      <c r="PDU25" s="81"/>
      <c r="PDV25" s="81"/>
      <c r="PDW25" s="81"/>
      <c r="PDX25" s="81"/>
      <c r="PDY25" s="81"/>
      <c r="PDZ25" s="81"/>
      <c r="PEA25" s="81"/>
      <c r="PEB25" s="81"/>
      <c r="PEC25" s="81"/>
      <c r="PED25" s="81"/>
      <c r="PEE25" s="81"/>
      <c r="PEF25" s="81"/>
      <c r="PEG25" s="81"/>
      <c r="PEH25" s="81"/>
      <c r="PEI25" s="81"/>
      <c r="PEJ25" s="81"/>
      <c r="PEK25" s="81"/>
      <c r="PEL25" s="81"/>
      <c r="PEM25" s="81"/>
      <c r="PEN25" s="81"/>
      <c r="PEO25" s="81"/>
      <c r="PEP25" s="81"/>
      <c r="PEQ25" s="81"/>
      <c r="PER25" s="81"/>
      <c r="PES25" s="81"/>
      <c r="PET25" s="81"/>
      <c r="PEU25" s="81"/>
      <c r="PEV25" s="81"/>
      <c r="PEW25" s="81"/>
      <c r="PEX25" s="81"/>
      <c r="PEY25" s="81"/>
      <c r="PEZ25" s="81"/>
      <c r="PFA25" s="81"/>
      <c r="PFB25" s="81"/>
      <c r="PFC25" s="81"/>
      <c r="PFD25" s="81"/>
      <c r="PFE25" s="81"/>
      <c r="PFF25" s="81"/>
      <c r="PFG25" s="81"/>
      <c r="PFH25" s="81"/>
      <c r="PFI25" s="81"/>
      <c r="PFJ25" s="81"/>
      <c r="PFK25" s="81"/>
      <c r="PFL25" s="81"/>
      <c r="PFM25" s="81"/>
      <c r="PFN25" s="81"/>
      <c r="PFO25" s="81"/>
      <c r="PFP25" s="81"/>
      <c r="PFQ25" s="81"/>
      <c r="PFR25" s="81"/>
      <c r="PFS25" s="81"/>
      <c r="PFT25" s="81"/>
      <c r="PFU25" s="81"/>
      <c r="PFV25" s="81"/>
      <c r="PFW25" s="81"/>
      <c r="PFX25" s="81"/>
      <c r="PFY25" s="81"/>
      <c r="PFZ25" s="81"/>
      <c r="PGA25" s="81"/>
      <c r="PGB25" s="81"/>
      <c r="PGC25" s="81"/>
      <c r="PGD25" s="81"/>
      <c r="PGE25" s="81"/>
      <c r="PGF25" s="81"/>
      <c r="PGG25" s="81"/>
      <c r="PGH25" s="81"/>
      <c r="PGI25" s="81"/>
      <c r="PGJ25" s="81"/>
      <c r="PGK25" s="81"/>
      <c r="PGL25" s="81"/>
      <c r="PGM25" s="81"/>
      <c r="PGN25" s="81"/>
      <c r="PGO25" s="81"/>
      <c r="PGP25" s="81"/>
      <c r="PGQ25" s="81"/>
      <c r="PGR25" s="81"/>
      <c r="PGS25" s="81"/>
      <c r="PGT25" s="81"/>
      <c r="PGU25" s="81"/>
      <c r="PGV25" s="81"/>
      <c r="PGW25" s="81"/>
      <c r="PGX25" s="81"/>
      <c r="PGY25" s="81"/>
      <c r="PGZ25" s="81"/>
      <c r="PHA25" s="81"/>
      <c r="PHB25" s="81"/>
      <c r="PHC25" s="81"/>
      <c r="PHD25" s="81"/>
      <c r="PHE25" s="81"/>
      <c r="PHF25" s="81"/>
      <c r="PHG25" s="81"/>
      <c r="PHH25" s="81"/>
      <c r="PHI25" s="81"/>
      <c r="PHJ25" s="81"/>
      <c r="PHK25" s="81"/>
      <c r="PHL25" s="81"/>
      <c r="PHM25" s="81"/>
      <c r="PHN25" s="81"/>
      <c r="PHO25" s="81"/>
      <c r="PHP25" s="81"/>
      <c r="PHQ25" s="81"/>
      <c r="PHR25" s="81"/>
      <c r="PHS25" s="81"/>
      <c r="PHT25" s="81"/>
      <c r="PHU25" s="81"/>
      <c r="PHV25" s="81"/>
      <c r="PHW25" s="81"/>
      <c r="PHX25" s="81"/>
      <c r="PHY25" s="81"/>
      <c r="PHZ25" s="81"/>
      <c r="PIA25" s="81"/>
      <c r="PIB25" s="81"/>
      <c r="PIC25" s="81"/>
      <c r="PID25" s="81"/>
      <c r="PIE25" s="81"/>
      <c r="PIF25" s="81"/>
      <c r="PIG25" s="81"/>
      <c r="PIH25" s="81"/>
      <c r="PII25" s="81"/>
      <c r="PIJ25" s="81"/>
      <c r="PIK25" s="81"/>
      <c r="PIL25" s="81"/>
      <c r="PIM25" s="81"/>
      <c r="PIN25" s="81"/>
      <c r="PIO25" s="81"/>
      <c r="PIP25" s="81"/>
      <c r="PIQ25" s="81"/>
      <c r="PIR25" s="81"/>
      <c r="PIS25" s="81"/>
      <c r="PIT25" s="81"/>
      <c r="PIU25" s="81"/>
      <c r="PIV25" s="81"/>
      <c r="PIW25" s="81"/>
      <c r="PIX25" s="81"/>
      <c r="PIY25" s="81"/>
      <c r="PIZ25" s="81"/>
      <c r="PJA25" s="81"/>
      <c r="PJB25" s="81"/>
      <c r="PJC25" s="81"/>
      <c r="PJD25" s="81"/>
      <c r="PJE25" s="81"/>
      <c r="PJF25" s="81"/>
      <c r="PJG25" s="81"/>
      <c r="PJH25" s="81"/>
      <c r="PJI25" s="81"/>
      <c r="PJJ25" s="81"/>
      <c r="PJK25" s="81"/>
      <c r="PJL25" s="81"/>
      <c r="PJM25" s="81"/>
      <c r="PJN25" s="81"/>
      <c r="PJO25" s="81"/>
      <c r="PJP25" s="81"/>
      <c r="PJQ25" s="81"/>
      <c r="PJR25" s="81"/>
      <c r="PJS25" s="81"/>
      <c r="PJT25" s="81"/>
      <c r="PJU25" s="81"/>
      <c r="PJV25" s="81"/>
      <c r="PJW25" s="81"/>
      <c r="PJX25" s="81"/>
      <c r="PJY25" s="81"/>
      <c r="PJZ25" s="81"/>
      <c r="PKA25" s="81"/>
      <c r="PKB25" s="81"/>
      <c r="PKC25" s="81"/>
      <c r="PKD25" s="81"/>
      <c r="PKE25" s="81"/>
      <c r="PKF25" s="81"/>
      <c r="PKG25" s="81"/>
      <c r="PKH25" s="81"/>
      <c r="PKI25" s="81"/>
      <c r="PKJ25" s="81"/>
      <c r="PKK25" s="81"/>
      <c r="PKL25" s="81"/>
      <c r="PKM25" s="81"/>
      <c r="PKN25" s="81"/>
      <c r="PKO25" s="81"/>
      <c r="PKP25" s="81"/>
      <c r="PKQ25" s="81"/>
      <c r="PKR25" s="81"/>
      <c r="PKS25" s="81"/>
      <c r="PKT25" s="81"/>
      <c r="PKU25" s="81"/>
      <c r="PKV25" s="81"/>
      <c r="PKW25" s="81"/>
      <c r="PKX25" s="81"/>
      <c r="PKY25" s="81"/>
      <c r="PKZ25" s="81"/>
      <c r="PLA25" s="81"/>
      <c r="PLB25" s="81"/>
      <c r="PLC25" s="81"/>
      <c r="PLD25" s="81"/>
      <c r="PLE25" s="81"/>
      <c r="PLF25" s="81"/>
      <c r="PLG25" s="81"/>
      <c r="PLH25" s="81"/>
      <c r="PLI25" s="81"/>
      <c r="PLJ25" s="81"/>
      <c r="PLK25" s="81"/>
      <c r="PLL25" s="81"/>
      <c r="PLM25" s="81"/>
      <c r="PLN25" s="81"/>
      <c r="PLO25" s="81"/>
      <c r="PLP25" s="81"/>
      <c r="PLQ25" s="81"/>
      <c r="PLR25" s="81"/>
      <c r="PLS25" s="81"/>
      <c r="PLT25" s="81"/>
      <c r="PLU25" s="81"/>
      <c r="PLV25" s="81"/>
      <c r="PLW25" s="81"/>
      <c r="PLX25" s="81"/>
      <c r="PLY25" s="81"/>
      <c r="PLZ25" s="81"/>
      <c r="PMA25" s="81"/>
      <c r="PMB25" s="81"/>
      <c r="PMC25" s="81"/>
      <c r="PMD25" s="81"/>
      <c r="PME25" s="81"/>
      <c r="PMF25" s="81"/>
      <c r="PMG25" s="81"/>
      <c r="PMH25" s="81"/>
      <c r="PMI25" s="81"/>
      <c r="PMJ25" s="81"/>
      <c r="PMK25" s="81"/>
      <c r="PML25" s="81"/>
      <c r="PMM25" s="81"/>
      <c r="PMN25" s="81"/>
      <c r="PMO25" s="81"/>
      <c r="PMP25" s="81"/>
      <c r="PMQ25" s="81"/>
      <c r="PMR25" s="81"/>
      <c r="PMS25" s="81"/>
      <c r="PMT25" s="81"/>
      <c r="PMU25" s="81"/>
      <c r="PMV25" s="81"/>
      <c r="PMW25" s="81"/>
      <c r="PMX25" s="81"/>
      <c r="PMY25" s="81"/>
      <c r="PMZ25" s="81"/>
      <c r="PNA25" s="81"/>
      <c r="PNB25" s="81"/>
      <c r="PNC25" s="81"/>
      <c r="PND25" s="81"/>
      <c r="PNE25" s="81"/>
      <c r="PNF25" s="81"/>
      <c r="PNG25" s="81"/>
      <c r="PNH25" s="81"/>
      <c r="PNI25" s="81"/>
      <c r="PNJ25" s="81"/>
      <c r="PNK25" s="81"/>
      <c r="PNL25" s="81"/>
      <c r="PNM25" s="81"/>
      <c r="PNN25" s="81"/>
      <c r="PNO25" s="81"/>
      <c r="PNP25" s="81"/>
      <c r="PNQ25" s="81"/>
      <c r="PNR25" s="81"/>
      <c r="PNS25" s="81"/>
      <c r="PNT25" s="81"/>
      <c r="PNU25" s="81"/>
      <c r="PNV25" s="81"/>
      <c r="PNW25" s="81"/>
      <c r="PNX25" s="81"/>
      <c r="PNY25" s="81"/>
      <c r="PNZ25" s="81"/>
      <c r="POA25" s="81"/>
      <c r="POB25" s="81"/>
      <c r="POC25" s="81"/>
      <c r="POD25" s="81"/>
      <c r="POE25" s="81"/>
      <c r="POF25" s="81"/>
      <c r="POG25" s="81"/>
      <c r="POH25" s="81"/>
      <c r="POI25" s="81"/>
      <c r="POJ25" s="81"/>
      <c r="POK25" s="81"/>
      <c r="POL25" s="81"/>
      <c r="POM25" s="81"/>
      <c r="PON25" s="81"/>
      <c r="POO25" s="81"/>
      <c r="POP25" s="81"/>
      <c r="POQ25" s="81"/>
      <c r="POR25" s="81"/>
      <c r="POS25" s="81"/>
      <c r="POT25" s="81"/>
      <c r="POU25" s="81"/>
      <c r="POV25" s="81"/>
      <c r="POW25" s="81"/>
      <c r="POX25" s="81"/>
      <c r="POY25" s="81"/>
      <c r="POZ25" s="81"/>
      <c r="PPA25" s="81"/>
      <c r="PPB25" s="81"/>
      <c r="PPC25" s="81"/>
      <c r="PPD25" s="81"/>
      <c r="PPE25" s="81"/>
      <c r="PPF25" s="81"/>
      <c r="PPG25" s="81"/>
      <c r="PPH25" s="81"/>
      <c r="PPI25" s="81"/>
      <c r="PPJ25" s="81"/>
      <c r="PPK25" s="81"/>
      <c r="PPL25" s="81"/>
      <c r="PPM25" s="81"/>
      <c r="PPN25" s="81"/>
      <c r="PPO25" s="81"/>
      <c r="PPP25" s="81"/>
      <c r="PPQ25" s="81"/>
      <c r="PPR25" s="81"/>
      <c r="PPS25" s="81"/>
      <c r="PPT25" s="81"/>
      <c r="PPU25" s="81"/>
      <c r="PPV25" s="81"/>
      <c r="PPW25" s="81"/>
      <c r="PPX25" s="81"/>
      <c r="PPY25" s="81"/>
      <c r="PPZ25" s="81"/>
      <c r="PQA25" s="81"/>
      <c r="PQB25" s="81"/>
      <c r="PQC25" s="81"/>
      <c r="PQD25" s="81"/>
      <c r="PQE25" s="81"/>
      <c r="PQF25" s="81"/>
      <c r="PQG25" s="81"/>
      <c r="PQH25" s="81"/>
      <c r="PQI25" s="81"/>
      <c r="PQJ25" s="81"/>
      <c r="PQK25" s="81"/>
      <c r="PQL25" s="81"/>
      <c r="PQM25" s="81"/>
      <c r="PQN25" s="81"/>
      <c r="PQO25" s="81"/>
      <c r="PQP25" s="81"/>
      <c r="PQQ25" s="81"/>
      <c r="PQR25" s="81"/>
      <c r="PQS25" s="81"/>
      <c r="PQT25" s="81"/>
      <c r="PQU25" s="81"/>
      <c r="PQV25" s="81"/>
      <c r="PQW25" s="81"/>
      <c r="PQX25" s="81"/>
      <c r="PQY25" s="81"/>
      <c r="PQZ25" s="81"/>
      <c r="PRA25" s="81"/>
      <c r="PRB25" s="81"/>
      <c r="PRC25" s="81"/>
      <c r="PRD25" s="81"/>
      <c r="PRE25" s="81"/>
      <c r="PRF25" s="81"/>
      <c r="PRG25" s="81"/>
      <c r="PRH25" s="81"/>
      <c r="PRI25" s="81"/>
      <c r="PRJ25" s="81"/>
      <c r="PRK25" s="81"/>
      <c r="PRL25" s="81"/>
      <c r="PRM25" s="81"/>
      <c r="PRN25" s="81"/>
      <c r="PRO25" s="81"/>
      <c r="PRP25" s="81"/>
      <c r="PRQ25" s="81"/>
      <c r="PRR25" s="81"/>
      <c r="PRS25" s="81"/>
      <c r="PRT25" s="81"/>
      <c r="PRU25" s="81"/>
      <c r="PRV25" s="81"/>
      <c r="PRW25" s="81"/>
      <c r="PRX25" s="81"/>
      <c r="PRY25" s="81"/>
      <c r="PRZ25" s="81"/>
      <c r="PSA25" s="81"/>
      <c r="PSB25" s="81"/>
      <c r="PSC25" s="81"/>
      <c r="PSD25" s="81"/>
      <c r="PSE25" s="81"/>
      <c r="PSF25" s="81"/>
      <c r="PSG25" s="81"/>
      <c r="PSH25" s="81"/>
      <c r="PSI25" s="81"/>
      <c r="PSJ25" s="81"/>
      <c r="PSK25" s="81"/>
      <c r="PSL25" s="81"/>
      <c r="PSM25" s="81"/>
      <c r="PSN25" s="81"/>
      <c r="PSO25" s="81"/>
      <c r="PSP25" s="81"/>
      <c r="PSQ25" s="81"/>
      <c r="PSR25" s="81"/>
      <c r="PSS25" s="81"/>
      <c r="PST25" s="81"/>
      <c r="PSU25" s="81"/>
      <c r="PSV25" s="81"/>
      <c r="PSW25" s="81"/>
      <c r="PSX25" s="81"/>
      <c r="PSY25" s="81"/>
      <c r="PSZ25" s="81"/>
      <c r="PTA25" s="81"/>
      <c r="PTB25" s="81"/>
      <c r="PTC25" s="81"/>
      <c r="PTD25" s="81"/>
      <c r="PTE25" s="81"/>
      <c r="PTF25" s="81"/>
      <c r="PTG25" s="81"/>
      <c r="PTH25" s="81"/>
      <c r="PTI25" s="81"/>
      <c r="PTJ25" s="81"/>
      <c r="PTK25" s="81"/>
      <c r="PTL25" s="81"/>
      <c r="PTM25" s="81"/>
      <c r="PTN25" s="81"/>
      <c r="PTO25" s="81"/>
      <c r="PTP25" s="81"/>
      <c r="PTQ25" s="81"/>
      <c r="PTR25" s="81"/>
      <c r="PTS25" s="81"/>
      <c r="PTT25" s="81"/>
      <c r="PTU25" s="81"/>
      <c r="PTV25" s="81"/>
      <c r="PTW25" s="81"/>
      <c r="PTX25" s="81"/>
      <c r="PTY25" s="81"/>
      <c r="PTZ25" s="81"/>
      <c r="PUA25" s="81"/>
      <c r="PUB25" s="81"/>
      <c r="PUC25" s="81"/>
      <c r="PUD25" s="81"/>
      <c r="PUE25" s="81"/>
      <c r="PUF25" s="81"/>
      <c r="PUG25" s="81"/>
      <c r="PUH25" s="81"/>
      <c r="PUI25" s="81"/>
      <c r="PUJ25" s="81"/>
      <c r="PUK25" s="81"/>
      <c r="PUL25" s="81"/>
      <c r="PUM25" s="81"/>
      <c r="PUN25" s="81"/>
      <c r="PUO25" s="81"/>
      <c r="PUP25" s="81"/>
      <c r="PUQ25" s="81"/>
      <c r="PUR25" s="81"/>
      <c r="PUS25" s="81"/>
      <c r="PUT25" s="81"/>
      <c r="PUU25" s="81"/>
      <c r="PUV25" s="81"/>
      <c r="PUW25" s="81"/>
      <c r="PUX25" s="81"/>
      <c r="PUY25" s="81"/>
      <c r="PUZ25" s="81"/>
      <c r="PVA25" s="81"/>
      <c r="PVB25" s="81"/>
      <c r="PVC25" s="81"/>
      <c r="PVD25" s="81"/>
      <c r="PVE25" s="81"/>
      <c r="PVF25" s="81"/>
      <c r="PVG25" s="81"/>
      <c r="PVH25" s="81"/>
      <c r="PVI25" s="81"/>
      <c r="PVJ25" s="81"/>
      <c r="PVK25" s="81"/>
      <c r="PVL25" s="81"/>
      <c r="PVM25" s="81"/>
      <c r="PVN25" s="81"/>
      <c r="PVO25" s="81"/>
      <c r="PVP25" s="81"/>
      <c r="PVQ25" s="81"/>
      <c r="PVR25" s="81"/>
      <c r="PVS25" s="81"/>
      <c r="PVT25" s="81"/>
      <c r="PVU25" s="81"/>
      <c r="PVV25" s="81"/>
      <c r="PVW25" s="81"/>
      <c r="PVX25" s="81"/>
      <c r="PVY25" s="81"/>
      <c r="PVZ25" s="81"/>
      <c r="PWA25" s="81"/>
      <c r="PWB25" s="81"/>
      <c r="PWC25" s="81"/>
      <c r="PWD25" s="81"/>
      <c r="PWE25" s="81"/>
      <c r="PWF25" s="81"/>
      <c r="PWG25" s="81"/>
      <c r="PWH25" s="81"/>
      <c r="PWI25" s="81"/>
      <c r="PWJ25" s="81"/>
      <c r="PWK25" s="81"/>
      <c r="PWL25" s="81"/>
      <c r="PWM25" s="81"/>
      <c r="PWN25" s="81"/>
      <c r="PWO25" s="81"/>
      <c r="PWP25" s="81"/>
      <c r="PWQ25" s="81"/>
      <c r="PWR25" s="81"/>
      <c r="PWS25" s="81"/>
      <c r="PWT25" s="81"/>
      <c r="PWU25" s="81"/>
      <c r="PWV25" s="81"/>
      <c r="PWW25" s="81"/>
      <c r="PWX25" s="81"/>
      <c r="PWY25" s="81"/>
      <c r="PWZ25" s="81"/>
      <c r="PXA25" s="81"/>
      <c r="PXB25" s="81"/>
      <c r="PXC25" s="81"/>
      <c r="PXD25" s="81"/>
      <c r="PXE25" s="81"/>
      <c r="PXF25" s="81"/>
      <c r="PXG25" s="81"/>
      <c r="PXH25" s="81"/>
      <c r="PXI25" s="81"/>
      <c r="PXJ25" s="81"/>
      <c r="PXK25" s="81"/>
      <c r="PXL25" s="81"/>
      <c r="PXM25" s="81"/>
      <c r="PXN25" s="81"/>
      <c r="PXO25" s="81"/>
      <c r="PXP25" s="81"/>
      <c r="PXQ25" s="81"/>
      <c r="PXR25" s="81"/>
      <c r="PXS25" s="81"/>
      <c r="PXT25" s="81"/>
      <c r="PXU25" s="81"/>
      <c r="PXV25" s="81"/>
      <c r="PXW25" s="81"/>
      <c r="PXX25" s="81"/>
      <c r="PXY25" s="81"/>
      <c r="PXZ25" s="81"/>
      <c r="PYA25" s="81"/>
      <c r="PYB25" s="81"/>
      <c r="PYC25" s="81"/>
      <c r="PYD25" s="81"/>
      <c r="PYE25" s="81"/>
      <c r="PYF25" s="81"/>
      <c r="PYG25" s="81"/>
      <c r="PYH25" s="81"/>
      <c r="PYI25" s="81"/>
      <c r="PYJ25" s="81"/>
      <c r="PYK25" s="81"/>
      <c r="PYL25" s="81"/>
      <c r="PYM25" s="81"/>
      <c r="PYN25" s="81"/>
      <c r="PYO25" s="81"/>
      <c r="PYP25" s="81"/>
      <c r="PYQ25" s="81"/>
      <c r="PYR25" s="81"/>
      <c r="PYS25" s="81"/>
      <c r="PYT25" s="81"/>
      <c r="PYU25" s="81"/>
      <c r="PYV25" s="81"/>
      <c r="PYW25" s="81"/>
      <c r="PYX25" s="81"/>
      <c r="PYY25" s="81"/>
      <c r="PYZ25" s="81"/>
      <c r="PZA25" s="81"/>
      <c r="PZB25" s="81"/>
      <c r="PZC25" s="81"/>
      <c r="PZD25" s="81"/>
      <c r="PZE25" s="81"/>
      <c r="PZF25" s="81"/>
      <c r="PZG25" s="81"/>
      <c r="PZH25" s="81"/>
      <c r="PZI25" s="81"/>
      <c r="PZJ25" s="81"/>
      <c r="PZK25" s="81"/>
      <c r="PZL25" s="81"/>
      <c r="PZM25" s="81"/>
      <c r="PZN25" s="81"/>
      <c r="PZO25" s="81"/>
      <c r="PZP25" s="81"/>
      <c r="PZQ25" s="81"/>
      <c r="PZR25" s="81"/>
      <c r="PZS25" s="81"/>
      <c r="PZT25" s="81"/>
      <c r="PZU25" s="81"/>
      <c r="PZV25" s="81"/>
      <c r="PZW25" s="81"/>
      <c r="PZX25" s="81"/>
      <c r="PZY25" s="81"/>
      <c r="PZZ25" s="81"/>
      <c r="QAA25" s="81"/>
      <c r="QAB25" s="81"/>
      <c r="QAC25" s="81"/>
      <c r="QAD25" s="81"/>
      <c r="QAE25" s="81"/>
      <c r="QAF25" s="81"/>
      <c r="QAG25" s="81"/>
      <c r="QAH25" s="81"/>
      <c r="QAI25" s="81"/>
      <c r="QAJ25" s="81"/>
      <c r="QAK25" s="81"/>
      <c r="QAL25" s="81"/>
      <c r="QAM25" s="81"/>
      <c r="QAN25" s="81"/>
      <c r="QAO25" s="81"/>
      <c r="QAP25" s="81"/>
      <c r="QAQ25" s="81"/>
      <c r="QAR25" s="81"/>
      <c r="QAS25" s="81"/>
      <c r="QAT25" s="81"/>
      <c r="QAU25" s="81"/>
      <c r="QAV25" s="81"/>
      <c r="QAW25" s="81"/>
      <c r="QAX25" s="81"/>
      <c r="QAY25" s="81"/>
      <c r="QAZ25" s="81"/>
      <c r="QBA25" s="81"/>
      <c r="QBB25" s="81"/>
      <c r="QBC25" s="81"/>
      <c r="QBD25" s="81"/>
      <c r="QBE25" s="81"/>
      <c r="QBF25" s="81"/>
      <c r="QBG25" s="81"/>
      <c r="QBH25" s="81"/>
      <c r="QBI25" s="81"/>
      <c r="QBJ25" s="81"/>
      <c r="QBK25" s="81"/>
      <c r="QBL25" s="81"/>
      <c r="QBM25" s="81"/>
      <c r="QBN25" s="81"/>
      <c r="QBO25" s="81"/>
      <c r="QBP25" s="81"/>
      <c r="QBQ25" s="81"/>
      <c r="QBR25" s="81"/>
      <c r="QBS25" s="81"/>
      <c r="QBT25" s="81"/>
      <c r="QBU25" s="81"/>
      <c r="QBV25" s="81"/>
      <c r="QBW25" s="81"/>
      <c r="QBX25" s="81"/>
      <c r="QBY25" s="81"/>
      <c r="QBZ25" s="81"/>
      <c r="QCA25" s="81"/>
      <c r="QCB25" s="81"/>
      <c r="QCC25" s="81"/>
      <c r="QCD25" s="81"/>
      <c r="QCE25" s="81"/>
      <c r="QCF25" s="81"/>
      <c r="QCG25" s="81"/>
      <c r="QCH25" s="81"/>
      <c r="QCI25" s="81"/>
      <c r="QCJ25" s="81"/>
      <c r="QCK25" s="81"/>
      <c r="QCL25" s="81"/>
      <c r="QCM25" s="81"/>
      <c r="QCN25" s="81"/>
      <c r="QCO25" s="81"/>
      <c r="QCP25" s="81"/>
      <c r="QCQ25" s="81"/>
      <c r="QCR25" s="81"/>
      <c r="QCS25" s="81"/>
      <c r="QCT25" s="81"/>
      <c r="QCU25" s="81"/>
      <c r="QCV25" s="81"/>
      <c r="QCW25" s="81"/>
      <c r="QCX25" s="81"/>
      <c r="QCY25" s="81"/>
      <c r="QCZ25" s="81"/>
      <c r="QDA25" s="81"/>
      <c r="QDB25" s="81"/>
      <c r="QDC25" s="81"/>
      <c r="QDD25" s="81"/>
      <c r="QDE25" s="81"/>
      <c r="QDF25" s="81"/>
      <c r="QDG25" s="81"/>
      <c r="QDH25" s="81"/>
      <c r="QDI25" s="81"/>
      <c r="QDJ25" s="81"/>
      <c r="QDK25" s="81"/>
      <c r="QDL25" s="81"/>
      <c r="QDM25" s="81"/>
      <c r="QDN25" s="81"/>
      <c r="QDO25" s="81"/>
      <c r="QDP25" s="81"/>
      <c r="QDQ25" s="81"/>
      <c r="QDR25" s="81"/>
      <c r="QDS25" s="81"/>
      <c r="QDT25" s="81"/>
      <c r="QDU25" s="81"/>
      <c r="QDV25" s="81"/>
      <c r="QDW25" s="81"/>
      <c r="QDX25" s="81"/>
      <c r="QDY25" s="81"/>
      <c r="QDZ25" s="81"/>
      <c r="QEA25" s="81"/>
      <c r="QEB25" s="81"/>
      <c r="QEC25" s="81"/>
      <c r="QED25" s="81"/>
      <c r="QEE25" s="81"/>
      <c r="QEF25" s="81"/>
      <c r="QEG25" s="81"/>
      <c r="QEH25" s="81"/>
      <c r="QEI25" s="81"/>
      <c r="QEJ25" s="81"/>
      <c r="QEK25" s="81"/>
      <c r="QEL25" s="81"/>
      <c r="QEM25" s="81"/>
      <c r="QEN25" s="81"/>
      <c r="QEO25" s="81"/>
      <c r="QEP25" s="81"/>
      <c r="QEQ25" s="81"/>
      <c r="QER25" s="81"/>
      <c r="QES25" s="81"/>
      <c r="QET25" s="81"/>
      <c r="QEU25" s="81"/>
      <c r="QEV25" s="81"/>
      <c r="QEW25" s="81"/>
      <c r="QEX25" s="81"/>
      <c r="QEY25" s="81"/>
      <c r="QEZ25" s="81"/>
      <c r="QFA25" s="81"/>
      <c r="QFB25" s="81"/>
      <c r="QFC25" s="81"/>
      <c r="QFD25" s="81"/>
      <c r="QFE25" s="81"/>
      <c r="QFF25" s="81"/>
      <c r="QFG25" s="81"/>
      <c r="QFH25" s="81"/>
      <c r="QFI25" s="81"/>
      <c r="QFJ25" s="81"/>
      <c r="QFK25" s="81"/>
      <c r="QFL25" s="81"/>
      <c r="QFM25" s="81"/>
      <c r="QFN25" s="81"/>
      <c r="QFO25" s="81"/>
      <c r="QFP25" s="81"/>
      <c r="QFQ25" s="81"/>
      <c r="QFR25" s="81"/>
      <c r="QFS25" s="81"/>
      <c r="QFT25" s="81"/>
      <c r="QFU25" s="81"/>
      <c r="QFV25" s="81"/>
      <c r="QFW25" s="81"/>
      <c r="QFX25" s="81"/>
      <c r="QFY25" s="81"/>
      <c r="QFZ25" s="81"/>
      <c r="QGA25" s="81"/>
      <c r="QGB25" s="81"/>
      <c r="QGC25" s="81"/>
      <c r="QGD25" s="81"/>
      <c r="QGE25" s="81"/>
      <c r="QGF25" s="81"/>
      <c r="QGG25" s="81"/>
      <c r="QGH25" s="81"/>
      <c r="QGI25" s="81"/>
      <c r="QGJ25" s="81"/>
      <c r="QGK25" s="81"/>
      <c r="QGL25" s="81"/>
      <c r="QGM25" s="81"/>
      <c r="QGN25" s="81"/>
      <c r="QGO25" s="81"/>
      <c r="QGP25" s="81"/>
      <c r="QGQ25" s="81"/>
      <c r="QGR25" s="81"/>
      <c r="QGS25" s="81"/>
      <c r="QGT25" s="81"/>
      <c r="QGU25" s="81"/>
      <c r="QGV25" s="81"/>
      <c r="QGW25" s="81"/>
      <c r="QGX25" s="81"/>
      <c r="QGY25" s="81"/>
      <c r="QGZ25" s="81"/>
      <c r="QHA25" s="81"/>
      <c r="QHB25" s="81"/>
      <c r="QHC25" s="81"/>
      <c r="QHD25" s="81"/>
      <c r="QHE25" s="81"/>
      <c r="QHF25" s="81"/>
      <c r="QHG25" s="81"/>
      <c r="QHH25" s="81"/>
      <c r="QHI25" s="81"/>
      <c r="QHJ25" s="81"/>
      <c r="QHK25" s="81"/>
      <c r="QHL25" s="81"/>
      <c r="QHM25" s="81"/>
      <c r="QHN25" s="81"/>
      <c r="QHO25" s="81"/>
      <c r="QHP25" s="81"/>
      <c r="QHQ25" s="81"/>
      <c r="QHR25" s="81"/>
      <c r="QHS25" s="81"/>
      <c r="QHT25" s="81"/>
      <c r="QHU25" s="81"/>
      <c r="QHV25" s="81"/>
      <c r="QHW25" s="81"/>
      <c r="QHX25" s="81"/>
      <c r="QHY25" s="81"/>
      <c r="QHZ25" s="81"/>
      <c r="QIA25" s="81"/>
      <c r="QIB25" s="81"/>
      <c r="QIC25" s="81"/>
      <c r="QID25" s="81"/>
      <c r="QIE25" s="81"/>
      <c r="QIF25" s="81"/>
      <c r="QIG25" s="81"/>
      <c r="QIH25" s="81"/>
      <c r="QII25" s="81"/>
      <c r="QIJ25" s="81"/>
      <c r="QIK25" s="81"/>
      <c r="QIL25" s="81"/>
      <c r="QIM25" s="81"/>
      <c r="QIN25" s="81"/>
      <c r="QIO25" s="81"/>
      <c r="QIP25" s="81"/>
      <c r="QIQ25" s="81"/>
      <c r="QIR25" s="81"/>
      <c r="QIS25" s="81"/>
      <c r="QIT25" s="81"/>
      <c r="QIU25" s="81"/>
      <c r="QIV25" s="81"/>
      <c r="QIW25" s="81"/>
      <c r="QIX25" s="81"/>
      <c r="QIY25" s="81"/>
      <c r="QIZ25" s="81"/>
      <c r="QJA25" s="81"/>
      <c r="QJB25" s="81"/>
      <c r="QJC25" s="81"/>
      <c r="QJD25" s="81"/>
      <c r="QJE25" s="81"/>
      <c r="QJF25" s="81"/>
      <c r="QJG25" s="81"/>
      <c r="QJH25" s="81"/>
      <c r="QJI25" s="81"/>
      <c r="QJJ25" s="81"/>
      <c r="QJK25" s="81"/>
      <c r="QJL25" s="81"/>
      <c r="QJM25" s="81"/>
      <c r="QJN25" s="81"/>
      <c r="QJO25" s="81"/>
      <c r="QJP25" s="81"/>
      <c r="QJQ25" s="81"/>
      <c r="QJR25" s="81"/>
      <c r="QJS25" s="81"/>
      <c r="QJT25" s="81"/>
      <c r="QJU25" s="81"/>
      <c r="QJV25" s="81"/>
      <c r="QJW25" s="81"/>
      <c r="QJX25" s="81"/>
      <c r="QJY25" s="81"/>
      <c r="QJZ25" s="81"/>
      <c r="QKA25" s="81"/>
      <c r="QKB25" s="81"/>
      <c r="QKC25" s="81"/>
      <c r="QKD25" s="81"/>
      <c r="QKE25" s="81"/>
      <c r="QKF25" s="81"/>
      <c r="QKG25" s="81"/>
      <c r="QKH25" s="81"/>
      <c r="QKI25" s="81"/>
      <c r="QKJ25" s="81"/>
      <c r="QKK25" s="81"/>
      <c r="QKL25" s="81"/>
      <c r="QKM25" s="81"/>
      <c r="QKN25" s="81"/>
      <c r="QKO25" s="81"/>
      <c r="QKP25" s="81"/>
      <c r="QKQ25" s="81"/>
      <c r="QKR25" s="81"/>
      <c r="QKS25" s="81"/>
      <c r="QKT25" s="81"/>
      <c r="QKU25" s="81"/>
      <c r="QKV25" s="81"/>
      <c r="QKW25" s="81"/>
      <c r="QKX25" s="81"/>
      <c r="QKY25" s="81"/>
      <c r="QKZ25" s="81"/>
      <c r="QLA25" s="81"/>
      <c r="QLB25" s="81"/>
      <c r="QLC25" s="81"/>
      <c r="QLD25" s="81"/>
      <c r="QLE25" s="81"/>
      <c r="QLF25" s="81"/>
      <c r="QLG25" s="81"/>
      <c r="QLH25" s="81"/>
      <c r="QLI25" s="81"/>
      <c r="QLJ25" s="81"/>
      <c r="QLK25" s="81"/>
      <c r="QLL25" s="81"/>
      <c r="QLM25" s="81"/>
      <c r="QLN25" s="81"/>
      <c r="QLO25" s="81"/>
      <c r="QLP25" s="81"/>
      <c r="QLQ25" s="81"/>
      <c r="QLR25" s="81"/>
      <c r="QLS25" s="81"/>
      <c r="QLT25" s="81"/>
      <c r="QLU25" s="81"/>
      <c r="QLV25" s="81"/>
      <c r="QLW25" s="81"/>
      <c r="QLX25" s="81"/>
      <c r="QLY25" s="81"/>
      <c r="QLZ25" s="81"/>
      <c r="QMA25" s="81"/>
      <c r="QMB25" s="81"/>
      <c r="QMC25" s="81"/>
      <c r="QMD25" s="81"/>
      <c r="QME25" s="81"/>
      <c r="QMF25" s="81"/>
      <c r="QMG25" s="81"/>
      <c r="QMH25" s="81"/>
      <c r="QMI25" s="81"/>
      <c r="QMJ25" s="81"/>
      <c r="QMK25" s="81"/>
      <c r="QML25" s="81"/>
      <c r="QMM25" s="81"/>
      <c r="QMN25" s="81"/>
      <c r="QMO25" s="81"/>
      <c r="QMP25" s="81"/>
      <c r="QMQ25" s="81"/>
      <c r="QMR25" s="81"/>
      <c r="QMS25" s="81"/>
      <c r="QMT25" s="81"/>
      <c r="QMU25" s="81"/>
      <c r="QMV25" s="81"/>
      <c r="QMW25" s="81"/>
      <c r="QMX25" s="81"/>
      <c r="QMY25" s="81"/>
      <c r="QMZ25" s="81"/>
      <c r="QNA25" s="81"/>
      <c r="QNB25" s="81"/>
      <c r="QNC25" s="81"/>
      <c r="QND25" s="81"/>
      <c r="QNE25" s="81"/>
      <c r="QNF25" s="81"/>
      <c r="QNG25" s="81"/>
      <c r="QNH25" s="81"/>
      <c r="QNI25" s="81"/>
      <c r="QNJ25" s="81"/>
      <c r="QNK25" s="81"/>
      <c r="QNL25" s="81"/>
      <c r="QNM25" s="81"/>
      <c r="QNN25" s="81"/>
      <c r="QNO25" s="81"/>
      <c r="QNP25" s="81"/>
      <c r="QNQ25" s="81"/>
      <c r="QNR25" s="81"/>
      <c r="QNS25" s="81"/>
      <c r="QNT25" s="81"/>
      <c r="QNU25" s="81"/>
      <c r="QNV25" s="81"/>
      <c r="QNW25" s="81"/>
      <c r="QNX25" s="81"/>
      <c r="QNY25" s="81"/>
      <c r="QNZ25" s="81"/>
      <c r="QOA25" s="81"/>
      <c r="QOB25" s="81"/>
      <c r="QOC25" s="81"/>
      <c r="QOD25" s="81"/>
      <c r="QOE25" s="81"/>
      <c r="QOF25" s="81"/>
      <c r="QOG25" s="81"/>
      <c r="QOH25" s="81"/>
      <c r="QOI25" s="81"/>
      <c r="QOJ25" s="81"/>
      <c r="QOK25" s="81"/>
      <c r="QOL25" s="81"/>
      <c r="QOM25" s="81"/>
      <c r="QON25" s="81"/>
      <c r="QOO25" s="81"/>
      <c r="QOP25" s="81"/>
      <c r="QOQ25" s="81"/>
      <c r="QOR25" s="81"/>
      <c r="QOS25" s="81"/>
      <c r="QOT25" s="81"/>
      <c r="QOU25" s="81"/>
      <c r="QOV25" s="81"/>
      <c r="QOW25" s="81"/>
      <c r="QOX25" s="81"/>
      <c r="QOY25" s="81"/>
      <c r="QOZ25" s="81"/>
      <c r="QPA25" s="81"/>
      <c r="QPB25" s="81"/>
      <c r="QPC25" s="81"/>
      <c r="QPD25" s="81"/>
      <c r="QPE25" s="81"/>
      <c r="QPF25" s="81"/>
      <c r="QPG25" s="81"/>
      <c r="QPH25" s="81"/>
      <c r="QPI25" s="81"/>
      <c r="QPJ25" s="81"/>
      <c r="QPK25" s="81"/>
      <c r="QPL25" s="81"/>
      <c r="QPM25" s="81"/>
      <c r="QPN25" s="81"/>
      <c r="QPO25" s="81"/>
      <c r="QPP25" s="81"/>
      <c r="QPQ25" s="81"/>
      <c r="QPR25" s="81"/>
      <c r="QPS25" s="81"/>
      <c r="QPT25" s="81"/>
      <c r="QPU25" s="81"/>
      <c r="QPV25" s="81"/>
      <c r="QPW25" s="81"/>
      <c r="QPX25" s="81"/>
      <c r="QPY25" s="81"/>
      <c r="QPZ25" s="81"/>
      <c r="QQA25" s="81"/>
      <c r="QQB25" s="81"/>
      <c r="QQC25" s="81"/>
      <c r="QQD25" s="81"/>
      <c r="QQE25" s="81"/>
      <c r="QQF25" s="81"/>
      <c r="QQG25" s="81"/>
      <c r="QQH25" s="81"/>
      <c r="QQI25" s="81"/>
      <c r="QQJ25" s="81"/>
      <c r="QQK25" s="81"/>
      <c r="QQL25" s="81"/>
      <c r="QQM25" s="81"/>
      <c r="QQN25" s="81"/>
      <c r="QQO25" s="81"/>
      <c r="QQP25" s="81"/>
      <c r="QQQ25" s="81"/>
      <c r="QQR25" s="81"/>
      <c r="QQS25" s="81"/>
      <c r="QQT25" s="81"/>
      <c r="QQU25" s="81"/>
      <c r="QQV25" s="81"/>
      <c r="QQW25" s="81"/>
      <c r="QQX25" s="81"/>
      <c r="QQY25" s="81"/>
      <c r="QQZ25" s="81"/>
      <c r="QRA25" s="81"/>
      <c r="QRB25" s="81"/>
      <c r="QRC25" s="81"/>
      <c r="QRD25" s="81"/>
      <c r="QRE25" s="81"/>
      <c r="QRF25" s="81"/>
      <c r="QRG25" s="81"/>
      <c r="QRH25" s="81"/>
      <c r="QRI25" s="81"/>
      <c r="QRJ25" s="81"/>
      <c r="QRK25" s="81"/>
      <c r="QRL25" s="81"/>
      <c r="QRM25" s="81"/>
      <c r="QRN25" s="81"/>
      <c r="QRO25" s="81"/>
      <c r="QRP25" s="81"/>
      <c r="QRQ25" s="81"/>
      <c r="QRR25" s="81"/>
      <c r="QRS25" s="81"/>
      <c r="QRT25" s="81"/>
      <c r="QRU25" s="81"/>
      <c r="QRV25" s="81"/>
      <c r="QRW25" s="81"/>
      <c r="QRX25" s="81"/>
      <c r="QRY25" s="81"/>
      <c r="QRZ25" s="81"/>
      <c r="QSA25" s="81"/>
      <c r="QSB25" s="81"/>
      <c r="QSC25" s="81"/>
      <c r="QSD25" s="81"/>
      <c r="QSE25" s="81"/>
      <c r="QSF25" s="81"/>
      <c r="QSG25" s="81"/>
      <c r="QSH25" s="81"/>
      <c r="QSI25" s="81"/>
      <c r="QSJ25" s="81"/>
      <c r="QSK25" s="81"/>
      <c r="QSL25" s="81"/>
      <c r="QSM25" s="81"/>
      <c r="QSN25" s="81"/>
      <c r="QSO25" s="81"/>
      <c r="QSP25" s="81"/>
      <c r="QSQ25" s="81"/>
      <c r="QSR25" s="81"/>
      <c r="QSS25" s="81"/>
      <c r="QST25" s="81"/>
      <c r="QSU25" s="81"/>
      <c r="QSV25" s="81"/>
      <c r="QSW25" s="81"/>
      <c r="QSX25" s="81"/>
      <c r="QSY25" s="81"/>
      <c r="QSZ25" s="81"/>
      <c r="QTA25" s="81"/>
      <c r="QTB25" s="81"/>
      <c r="QTC25" s="81"/>
      <c r="QTD25" s="81"/>
      <c r="QTE25" s="81"/>
      <c r="QTF25" s="81"/>
      <c r="QTG25" s="81"/>
      <c r="QTH25" s="81"/>
      <c r="QTI25" s="81"/>
      <c r="QTJ25" s="81"/>
      <c r="QTK25" s="81"/>
      <c r="QTL25" s="81"/>
      <c r="QTM25" s="81"/>
      <c r="QTN25" s="81"/>
      <c r="QTO25" s="81"/>
      <c r="QTP25" s="81"/>
      <c r="QTQ25" s="81"/>
      <c r="QTR25" s="81"/>
      <c r="QTS25" s="81"/>
      <c r="QTT25" s="81"/>
      <c r="QTU25" s="81"/>
      <c r="QTV25" s="81"/>
      <c r="QTW25" s="81"/>
      <c r="QTX25" s="81"/>
      <c r="QTY25" s="81"/>
      <c r="QTZ25" s="81"/>
      <c r="QUA25" s="81"/>
      <c r="QUB25" s="81"/>
      <c r="QUC25" s="81"/>
      <c r="QUD25" s="81"/>
      <c r="QUE25" s="81"/>
      <c r="QUF25" s="81"/>
      <c r="QUG25" s="81"/>
      <c r="QUH25" s="81"/>
      <c r="QUI25" s="81"/>
      <c r="QUJ25" s="81"/>
      <c r="QUK25" s="81"/>
      <c r="QUL25" s="81"/>
      <c r="QUM25" s="81"/>
      <c r="QUN25" s="81"/>
      <c r="QUO25" s="81"/>
      <c r="QUP25" s="81"/>
      <c r="QUQ25" s="81"/>
      <c r="QUR25" s="81"/>
      <c r="QUS25" s="81"/>
      <c r="QUT25" s="81"/>
      <c r="QUU25" s="81"/>
      <c r="QUV25" s="81"/>
      <c r="QUW25" s="81"/>
      <c r="QUX25" s="81"/>
      <c r="QUY25" s="81"/>
      <c r="QUZ25" s="81"/>
      <c r="QVA25" s="81"/>
      <c r="QVB25" s="81"/>
      <c r="QVC25" s="81"/>
      <c r="QVD25" s="81"/>
      <c r="QVE25" s="81"/>
      <c r="QVF25" s="81"/>
      <c r="QVG25" s="81"/>
      <c r="QVH25" s="81"/>
      <c r="QVI25" s="81"/>
      <c r="QVJ25" s="81"/>
      <c r="QVK25" s="81"/>
      <c r="QVL25" s="81"/>
      <c r="QVM25" s="81"/>
      <c r="QVN25" s="81"/>
      <c r="QVO25" s="81"/>
      <c r="QVP25" s="81"/>
      <c r="QVQ25" s="81"/>
      <c r="QVR25" s="81"/>
      <c r="QVS25" s="81"/>
      <c r="QVT25" s="81"/>
      <c r="QVU25" s="81"/>
      <c r="QVV25" s="81"/>
      <c r="QVW25" s="81"/>
      <c r="QVX25" s="81"/>
      <c r="QVY25" s="81"/>
      <c r="QVZ25" s="81"/>
      <c r="QWA25" s="81"/>
      <c r="QWB25" s="81"/>
      <c r="QWC25" s="81"/>
      <c r="QWD25" s="81"/>
      <c r="QWE25" s="81"/>
      <c r="QWF25" s="81"/>
      <c r="QWG25" s="81"/>
      <c r="QWH25" s="81"/>
      <c r="QWI25" s="81"/>
      <c r="QWJ25" s="81"/>
      <c r="QWK25" s="81"/>
      <c r="QWL25" s="81"/>
      <c r="QWM25" s="81"/>
      <c r="QWN25" s="81"/>
      <c r="QWO25" s="81"/>
      <c r="QWP25" s="81"/>
      <c r="QWQ25" s="81"/>
      <c r="QWR25" s="81"/>
      <c r="QWS25" s="81"/>
      <c r="QWT25" s="81"/>
      <c r="QWU25" s="81"/>
      <c r="QWV25" s="81"/>
      <c r="QWW25" s="81"/>
      <c r="QWX25" s="81"/>
      <c r="QWY25" s="81"/>
      <c r="QWZ25" s="81"/>
      <c r="QXA25" s="81"/>
      <c r="QXB25" s="81"/>
      <c r="QXC25" s="81"/>
      <c r="QXD25" s="81"/>
      <c r="QXE25" s="81"/>
      <c r="QXF25" s="81"/>
      <c r="QXG25" s="81"/>
      <c r="QXH25" s="81"/>
      <c r="QXI25" s="81"/>
      <c r="QXJ25" s="81"/>
      <c r="QXK25" s="81"/>
      <c r="QXL25" s="81"/>
      <c r="QXM25" s="81"/>
      <c r="QXN25" s="81"/>
      <c r="QXO25" s="81"/>
      <c r="QXP25" s="81"/>
      <c r="QXQ25" s="81"/>
      <c r="QXR25" s="81"/>
      <c r="QXS25" s="81"/>
      <c r="QXT25" s="81"/>
      <c r="QXU25" s="81"/>
      <c r="QXV25" s="81"/>
      <c r="QXW25" s="81"/>
      <c r="QXX25" s="81"/>
      <c r="QXY25" s="81"/>
      <c r="QXZ25" s="81"/>
      <c r="QYA25" s="81"/>
      <c r="QYB25" s="81"/>
      <c r="QYC25" s="81"/>
      <c r="QYD25" s="81"/>
      <c r="QYE25" s="81"/>
      <c r="QYF25" s="81"/>
      <c r="QYG25" s="81"/>
      <c r="QYH25" s="81"/>
      <c r="QYI25" s="81"/>
      <c r="QYJ25" s="81"/>
      <c r="QYK25" s="81"/>
      <c r="QYL25" s="81"/>
      <c r="QYM25" s="81"/>
      <c r="QYN25" s="81"/>
      <c r="QYO25" s="81"/>
      <c r="QYP25" s="81"/>
      <c r="QYQ25" s="81"/>
      <c r="QYR25" s="81"/>
      <c r="QYS25" s="81"/>
      <c r="QYT25" s="81"/>
      <c r="QYU25" s="81"/>
      <c r="QYV25" s="81"/>
      <c r="QYW25" s="81"/>
      <c r="QYX25" s="81"/>
      <c r="QYY25" s="81"/>
      <c r="QYZ25" s="81"/>
      <c r="QZA25" s="81"/>
      <c r="QZB25" s="81"/>
      <c r="QZC25" s="81"/>
      <c r="QZD25" s="81"/>
      <c r="QZE25" s="81"/>
      <c r="QZF25" s="81"/>
      <c r="QZG25" s="81"/>
      <c r="QZH25" s="81"/>
      <c r="QZI25" s="81"/>
      <c r="QZJ25" s="81"/>
      <c r="QZK25" s="81"/>
      <c r="QZL25" s="81"/>
      <c r="QZM25" s="81"/>
      <c r="QZN25" s="81"/>
      <c r="QZO25" s="81"/>
      <c r="QZP25" s="81"/>
      <c r="QZQ25" s="81"/>
      <c r="QZR25" s="81"/>
      <c r="QZS25" s="81"/>
      <c r="QZT25" s="81"/>
      <c r="QZU25" s="81"/>
      <c r="QZV25" s="81"/>
      <c r="QZW25" s="81"/>
      <c r="QZX25" s="81"/>
      <c r="QZY25" s="81"/>
      <c r="QZZ25" s="81"/>
      <c r="RAA25" s="81"/>
      <c r="RAB25" s="81"/>
      <c r="RAC25" s="81"/>
      <c r="RAD25" s="81"/>
      <c r="RAE25" s="81"/>
      <c r="RAF25" s="81"/>
      <c r="RAG25" s="81"/>
      <c r="RAH25" s="81"/>
      <c r="RAI25" s="81"/>
      <c r="RAJ25" s="81"/>
      <c r="RAK25" s="81"/>
      <c r="RAL25" s="81"/>
      <c r="RAM25" s="81"/>
      <c r="RAN25" s="81"/>
      <c r="RAO25" s="81"/>
      <c r="RAP25" s="81"/>
      <c r="RAQ25" s="81"/>
      <c r="RAR25" s="81"/>
      <c r="RAS25" s="81"/>
      <c r="RAT25" s="81"/>
      <c r="RAU25" s="81"/>
      <c r="RAV25" s="81"/>
      <c r="RAW25" s="81"/>
      <c r="RAX25" s="81"/>
      <c r="RAY25" s="81"/>
      <c r="RAZ25" s="81"/>
      <c r="RBA25" s="81"/>
      <c r="RBB25" s="81"/>
      <c r="RBC25" s="81"/>
      <c r="RBD25" s="81"/>
      <c r="RBE25" s="81"/>
      <c r="RBF25" s="81"/>
      <c r="RBG25" s="81"/>
      <c r="RBH25" s="81"/>
      <c r="RBI25" s="81"/>
      <c r="RBJ25" s="81"/>
      <c r="RBK25" s="81"/>
      <c r="RBL25" s="81"/>
      <c r="RBM25" s="81"/>
      <c r="RBN25" s="81"/>
      <c r="RBO25" s="81"/>
      <c r="RBP25" s="81"/>
      <c r="RBQ25" s="81"/>
      <c r="RBR25" s="81"/>
      <c r="RBS25" s="81"/>
      <c r="RBT25" s="81"/>
      <c r="RBU25" s="81"/>
      <c r="RBV25" s="81"/>
      <c r="RBW25" s="81"/>
      <c r="RBX25" s="81"/>
      <c r="RBY25" s="81"/>
      <c r="RBZ25" s="81"/>
      <c r="RCA25" s="81"/>
      <c r="RCB25" s="81"/>
      <c r="RCC25" s="81"/>
      <c r="RCD25" s="81"/>
      <c r="RCE25" s="81"/>
      <c r="RCF25" s="81"/>
      <c r="RCG25" s="81"/>
      <c r="RCH25" s="81"/>
      <c r="RCI25" s="81"/>
      <c r="RCJ25" s="81"/>
      <c r="RCK25" s="81"/>
      <c r="RCL25" s="81"/>
      <c r="RCM25" s="81"/>
      <c r="RCN25" s="81"/>
      <c r="RCO25" s="81"/>
      <c r="RCP25" s="81"/>
      <c r="RCQ25" s="81"/>
      <c r="RCR25" s="81"/>
      <c r="RCS25" s="81"/>
      <c r="RCT25" s="81"/>
      <c r="RCU25" s="81"/>
      <c r="RCV25" s="81"/>
      <c r="RCW25" s="81"/>
      <c r="RCX25" s="81"/>
      <c r="RCY25" s="81"/>
      <c r="RCZ25" s="81"/>
      <c r="RDA25" s="81"/>
      <c r="RDB25" s="81"/>
      <c r="RDC25" s="81"/>
      <c r="RDD25" s="81"/>
      <c r="RDE25" s="81"/>
      <c r="RDF25" s="81"/>
      <c r="RDG25" s="81"/>
      <c r="RDH25" s="81"/>
      <c r="RDI25" s="81"/>
      <c r="RDJ25" s="81"/>
      <c r="RDK25" s="81"/>
      <c r="RDL25" s="81"/>
      <c r="RDM25" s="81"/>
      <c r="RDN25" s="81"/>
      <c r="RDO25" s="81"/>
      <c r="RDP25" s="81"/>
      <c r="RDQ25" s="81"/>
      <c r="RDR25" s="81"/>
      <c r="RDS25" s="81"/>
      <c r="RDT25" s="81"/>
      <c r="RDU25" s="81"/>
      <c r="RDV25" s="81"/>
      <c r="RDW25" s="81"/>
      <c r="RDX25" s="81"/>
      <c r="RDY25" s="81"/>
      <c r="RDZ25" s="81"/>
      <c r="REA25" s="81"/>
      <c r="REB25" s="81"/>
      <c r="REC25" s="81"/>
      <c r="RED25" s="81"/>
      <c r="REE25" s="81"/>
      <c r="REF25" s="81"/>
      <c r="REG25" s="81"/>
      <c r="REH25" s="81"/>
      <c r="REI25" s="81"/>
      <c r="REJ25" s="81"/>
      <c r="REK25" s="81"/>
      <c r="REL25" s="81"/>
      <c r="REM25" s="81"/>
      <c r="REN25" s="81"/>
      <c r="REO25" s="81"/>
      <c r="REP25" s="81"/>
      <c r="REQ25" s="81"/>
      <c r="RER25" s="81"/>
      <c r="RES25" s="81"/>
      <c r="RET25" s="81"/>
      <c r="REU25" s="81"/>
      <c r="REV25" s="81"/>
      <c r="REW25" s="81"/>
      <c r="REX25" s="81"/>
      <c r="REY25" s="81"/>
      <c r="REZ25" s="81"/>
      <c r="RFA25" s="81"/>
      <c r="RFB25" s="81"/>
      <c r="RFC25" s="81"/>
      <c r="RFD25" s="81"/>
      <c r="RFE25" s="81"/>
      <c r="RFF25" s="81"/>
      <c r="RFG25" s="81"/>
      <c r="RFH25" s="81"/>
      <c r="RFI25" s="81"/>
      <c r="RFJ25" s="81"/>
      <c r="RFK25" s="81"/>
      <c r="RFL25" s="81"/>
      <c r="RFM25" s="81"/>
      <c r="RFN25" s="81"/>
      <c r="RFO25" s="81"/>
      <c r="RFP25" s="81"/>
      <c r="RFQ25" s="81"/>
      <c r="RFR25" s="81"/>
      <c r="RFS25" s="81"/>
      <c r="RFT25" s="81"/>
      <c r="RFU25" s="81"/>
      <c r="RFV25" s="81"/>
      <c r="RFW25" s="81"/>
      <c r="RFX25" s="81"/>
      <c r="RFY25" s="81"/>
      <c r="RFZ25" s="81"/>
      <c r="RGA25" s="81"/>
      <c r="RGB25" s="81"/>
      <c r="RGC25" s="81"/>
      <c r="RGD25" s="81"/>
      <c r="RGE25" s="81"/>
      <c r="RGF25" s="81"/>
      <c r="RGG25" s="81"/>
      <c r="RGH25" s="81"/>
      <c r="RGI25" s="81"/>
      <c r="RGJ25" s="81"/>
      <c r="RGK25" s="81"/>
      <c r="RGL25" s="81"/>
      <c r="RGM25" s="81"/>
      <c r="RGN25" s="81"/>
      <c r="RGO25" s="81"/>
      <c r="RGP25" s="81"/>
      <c r="RGQ25" s="81"/>
      <c r="RGR25" s="81"/>
      <c r="RGS25" s="81"/>
      <c r="RGT25" s="81"/>
      <c r="RGU25" s="81"/>
      <c r="RGV25" s="81"/>
      <c r="RGW25" s="81"/>
      <c r="RGX25" s="81"/>
      <c r="RGY25" s="81"/>
      <c r="RGZ25" s="81"/>
      <c r="RHA25" s="81"/>
      <c r="RHB25" s="81"/>
      <c r="RHC25" s="81"/>
      <c r="RHD25" s="81"/>
      <c r="RHE25" s="81"/>
      <c r="RHF25" s="81"/>
      <c r="RHG25" s="81"/>
      <c r="RHH25" s="81"/>
      <c r="RHI25" s="81"/>
      <c r="RHJ25" s="81"/>
      <c r="RHK25" s="81"/>
      <c r="RHL25" s="81"/>
      <c r="RHM25" s="81"/>
      <c r="RHN25" s="81"/>
      <c r="RHO25" s="81"/>
      <c r="RHP25" s="81"/>
      <c r="RHQ25" s="81"/>
      <c r="RHR25" s="81"/>
      <c r="RHS25" s="81"/>
      <c r="RHT25" s="81"/>
      <c r="RHU25" s="81"/>
      <c r="RHV25" s="81"/>
      <c r="RHW25" s="81"/>
      <c r="RHX25" s="81"/>
      <c r="RHY25" s="81"/>
      <c r="RHZ25" s="81"/>
      <c r="RIA25" s="81"/>
      <c r="RIB25" s="81"/>
      <c r="RIC25" s="81"/>
      <c r="RID25" s="81"/>
      <c r="RIE25" s="81"/>
      <c r="RIF25" s="81"/>
      <c r="RIG25" s="81"/>
      <c r="RIH25" s="81"/>
      <c r="RII25" s="81"/>
      <c r="RIJ25" s="81"/>
      <c r="RIK25" s="81"/>
      <c r="RIL25" s="81"/>
      <c r="RIM25" s="81"/>
      <c r="RIN25" s="81"/>
      <c r="RIO25" s="81"/>
      <c r="RIP25" s="81"/>
      <c r="RIQ25" s="81"/>
      <c r="RIR25" s="81"/>
      <c r="RIS25" s="81"/>
      <c r="RIT25" s="81"/>
      <c r="RIU25" s="81"/>
      <c r="RIV25" s="81"/>
      <c r="RIW25" s="81"/>
      <c r="RIX25" s="81"/>
      <c r="RIY25" s="81"/>
      <c r="RIZ25" s="81"/>
      <c r="RJA25" s="81"/>
      <c r="RJB25" s="81"/>
      <c r="RJC25" s="81"/>
      <c r="RJD25" s="81"/>
      <c r="RJE25" s="81"/>
      <c r="RJF25" s="81"/>
      <c r="RJG25" s="81"/>
      <c r="RJH25" s="81"/>
      <c r="RJI25" s="81"/>
      <c r="RJJ25" s="81"/>
      <c r="RJK25" s="81"/>
      <c r="RJL25" s="81"/>
      <c r="RJM25" s="81"/>
      <c r="RJN25" s="81"/>
      <c r="RJO25" s="81"/>
      <c r="RJP25" s="81"/>
      <c r="RJQ25" s="81"/>
      <c r="RJR25" s="81"/>
      <c r="RJS25" s="81"/>
      <c r="RJT25" s="81"/>
      <c r="RJU25" s="81"/>
      <c r="RJV25" s="81"/>
      <c r="RJW25" s="81"/>
      <c r="RJX25" s="81"/>
      <c r="RJY25" s="81"/>
      <c r="RJZ25" s="81"/>
      <c r="RKA25" s="81"/>
      <c r="RKB25" s="81"/>
      <c r="RKC25" s="81"/>
      <c r="RKD25" s="81"/>
      <c r="RKE25" s="81"/>
      <c r="RKF25" s="81"/>
      <c r="RKG25" s="81"/>
      <c r="RKH25" s="81"/>
      <c r="RKI25" s="81"/>
      <c r="RKJ25" s="81"/>
      <c r="RKK25" s="81"/>
      <c r="RKL25" s="81"/>
      <c r="RKM25" s="81"/>
      <c r="RKN25" s="81"/>
      <c r="RKO25" s="81"/>
      <c r="RKP25" s="81"/>
      <c r="RKQ25" s="81"/>
      <c r="RKR25" s="81"/>
      <c r="RKS25" s="81"/>
      <c r="RKT25" s="81"/>
      <c r="RKU25" s="81"/>
      <c r="RKV25" s="81"/>
      <c r="RKW25" s="81"/>
      <c r="RKX25" s="81"/>
      <c r="RKY25" s="81"/>
      <c r="RKZ25" s="81"/>
      <c r="RLA25" s="81"/>
      <c r="RLB25" s="81"/>
      <c r="RLC25" s="81"/>
      <c r="RLD25" s="81"/>
      <c r="RLE25" s="81"/>
      <c r="RLF25" s="81"/>
      <c r="RLG25" s="81"/>
      <c r="RLH25" s="81"/>
      <c r="RLI25" s="81"/>
      <c r="RLJ25" s="81"/>
      <c r="RLK25" s="81"/>
      <c r="RLL25" s="81"/>
      <c r="RLM25" s="81"/>
      <c r="RLN25" s="81"/>
      <c r="RLO25" s="81"/>
      <c r="RLP25" s="81"/>
      <c r="RLQ25" s="81"/>
      <c r="RLR25" s="81"/>
      <c r="RLS25" s="81"/>
      <c r="RLT25" s="81"/>
      <c r="RLU25" s="81"/>
      <c r="RLV25" s="81"/>
      <c r="RLW25" s="81"/>
      <c r="RLX25" s="81"/>
      <c r="RLY25" s="81"/>
      <c r="RLZ25" s="81"/>
      <c r="RMA25" s="81"/>
      <c r="RMB25" s="81"/>
      <c r="RMC25" s="81"/>
      <c r="RMD25" s="81"/>
      <c r="RME25" s="81"/>
      <c r="RMF25" s="81"/>
      <c r="RMG25" s="81"/>
      <c r="RMH25" s="81"/>
      <c r="RMI25" s="81"/>
      <c r="RMJ25" s="81"/>
      <c r="RMK25" s="81"/>
      <c r="RML25" s="81"/>
      <c r="RMM25" s="81"/>
      <c r="RMN25" s="81"/>
      <c r="RMO25" s="81"/>
      <c r="RMP25" s="81"/>
      <c r="RMQ25" s="81"/>
      <c r="RMR25" s="81"/>
      <c r="RMS25" s="81"/>
      <c r="RMT25" s="81"/>
      <c r="RMU25" s="81"/>
      <c r="RMV25" s="81"/>
      <c r="RMW25" s="81"/>
      <c r="RMX25" s="81"/>
      <c r="RMY25" s="81"/>
      <c r="RMZ25" s="81"/>
      <c r="RNA25" s="81"/>
      <c r="RNB25" s="81"/>
      <c r="RNC25" s="81"/>
      <c r="RND25" s="81"/>
      <c r="RNE25" s="81"/>
      <c r="RNF25" s="81"/>
      <c r="RNG25" s="81"/>
      <c r="RNH25" s="81"/>
      <c r="RNI25" s="81"/>
      <c r="RNJ25" s="81"/>
      <c r="RNK25" s="81"/>
      <c r="RNL25" s="81"/>
      <c r="RNM25" s="81"/>
      <c r="RNN25" s="81"/>
      <c r="RNO25" s="81"/>
      <c r="RNP25" s="81"/>
      <c r="RNQ25" s="81"/>
      <c r="RNR25" s="81"/>
      <c r="RNS25" s="81"/>
      <c r="RNT25" s="81"/>
      <c r="RNU25" s="81"/>
      <c r="RNV25" s="81"/>
      <c r="RNW25" s="81"/>
      <c r="RNX25" s="81"/>
      <c r="RNY25" s="81"/>
      <c r="RNZ25" s="81"/>
      <c r="ROA25" s="81"/>
      <c r="ROB25" s="81"/>
      <c r="ROC25" s="81"/>
      <c r="ROD25" s="81"/>
      <c r="ROE25" s="81"/>
      <c r="ROF25" s="81"/>
      <c r="ROG25" s="81"/>
      <c r="ROH25" s="81"/>
      <c r="ROI25" s="81"/>
      <c r="ROJ25" s="81"/>
      <c r="ROK25" s="81"/>
      <c r="ROL25" s="81"/>
      <c r="ROM25" s="81"/>
      <c r="RON25" s="81"/>
      <c r="ROO25" s="81"/>
      <c r="ROP25" s="81"/>
      <c r="ROQ25" s="81"/>
      <c r="ROR25" s="81"/>
      <c r="ROS25" s="81"/>
      <c r="ROT25" s="81"/>
      <c r="ROU25" s="81"/>
      <c r="ROV25" s="81"/>
      <c r="ROW25" s="81"/>
      <c r="ROX25" s="81"/>
      <c r="ROY25" s="81"/>
      <c r="ROZ25" s="81"/>
      <c r="RPA25" s="81"/>
      <c r="RPB25" s="81"/>
      <c r="RPC25" s="81"/>
      <c r="RPD25" s="81"/>
      <c r="RPE25" s="81"/>
      <c r="RPF25" s="81"/>
      <c r="RPG25" s="81"/>
      <c r="RPH25" s="81"/>
      <c r="RPI25" s="81"/>
      <c r="RPJ25" s="81"/>
      <c r="RPK25" s="81"/>
      <c r="RPL25" s="81"/>
      <c r="RPM25" s="81"/>
      <c r="RPN25" s="81"/>
      <c r="RPO25" s="81"/>
      <c r="RPP25" s="81"/>
      <c r="RPQ25" s="81"/>
      <c r="RPR25" s="81"/>
      <c r="RPS25" s="81"/>
      <c r="RPT25" s="81"/>
      <c r="RPU25" s="81"/>
      <c r="RPV25" s="81"/>
      <c r="RPW25" s="81"/>
      <c r="RPX25" s="81"/>
      <c r="RPY25" s="81"/>
      <c r="RPZ25" s="81"/>
      <c r="RQA25" s="81"/>
      <c r="RQB25" s="81"/>
      <c r="RQC25" s="81"/>
      <c r="RQD25" s="81"/>
      <c r="RQE25" s="81"/>
      <c r="RQF25" s="81"/>
      <c r="RQG25" s="81"/>
      <c r="RQH25" s="81"/>
      <c r="RQI25" s="81"/>
      <c r="RQJ25" s="81"/>
      <c r="RQK25" s="81"/>
      <c r="RQL25" s="81"/>
      <c r="RQM25" s="81"/>
      <c r="RQN25" s="81"/>
      <c r="RQO25" s="81"/>
      <c r="RQP25" s="81"/>
      <c r="RQQ25" s="81"/>
      <c r="RQR25" s="81"/>
      <c r="RQS25" s="81"/>
      <c r="RQT25" s="81"/>
      <c r="RQU25" s="81"/>
      <c r="RQV25" s="81"/>
      <c r="RQW25" s="81"/>
      <c r="RQX25" s="81"/>
      <c r="RQY25" s="81"/>
      <c r="RQZ25" s="81"/>
      <c r="RRA25" s="81"/>
      <c r="RRB25" s="81"/>
      <c r="RRC25" s="81"/>
      <c r="RRD25" s="81"/>
      <c r="RRE25" s="81"/>
      <c r="RRF25" s="81"/>
      <c r="RRG25" s="81"/>
      <c r="RRH25" s="81"/>
      <c r="RRI25" s="81"/>
      <c r="RRJ25" s="81"/>
      <c r="RRK25" s="81"/>
      <c r="RRL25" s="81"/>
      <c r="RRM25" s="81"/>
      <c r="RRN25" s="81"/>
      <c r="RRO25" s="81"/>
      <c r="RRP25" s="81"/>
      <c r="RRQ25" s="81"/>
      <c r="RRR25" s="81"/>
      <c r="RRS25" s="81"/>
      <c r="RRT25" s="81"/>
      <c r="RRU25" s="81"/>
      <c r="RRV25" s="81"/>
      <c r="RRW25" s="81"/>
      <c r="RRX25" s="81"/>
      <c r="RRY25" s="81"/>
      <c r="RRZ25" s="81"/>
      <c r="RSA25" s="81"/>
      <c r="RSB25" s="81"/>
      <c r="RSC25" s="81"/>
      <c r="RSD25" s="81"/>
      <c r="RSE25" s="81"/>
      <c r="RSF25" s="81"/>
      <c r="RSG25" s="81"/>
      <c r="RSH25" s="81"/>
      <c r="RSI25" s="81"/>
      <c r="RSJ25" s="81"/>
      <c r="RSK25" s="81"/>
      <c r="RSL25" s="81"/>
      <c r="RSM25" s="81"/>
      <c r="RSN25" s="81"/>
      <c r="RSO25" s="81"/>
      <c r="RSP25" s="81"/>
      <c r="RSQ25" s="81"/>
      <c r="RSR25" s="81"/>
      <c r="RSS25" s="81"/>
      <c r="RST25" s="81"/>
      <c r="RSU25" s="81"/>
      <c r="RSV25" s="81"/>
      <c r="RSW25" s="81"/>
      <c r="RSX25" s="81"/>
      <c r="RSY25" s="81"/>
      <c r="RSZ25" s="81"/>
      <c r="RTA25" s="81"/>
      <c r="RTB25" s="81"/>
      <c r="RTC25" s="81"/>
      <c r="RTD25" s="81"/>
      <c r="RTE25" s="81"/>
      <c r="RTF25" s="81"/>
      <c r="RTG25" s="81"/>
      <c r="RTH25" s="81"/>
      <c r="RTI25" s="81"/>
      <c r="RTJ25" s="81"/>
      <c r="RTK25" s="81"/>
      <c r="RTL25" s="81"/>
      <c r="RTM25" s="81"/>
      <c r="RTN25" s="81"/>
      <c r="RTO25" s="81"/>
      <c r="RTP25" s="81"/>
      <c r="RTQ25" s="81"/>
      <c r="RTR25" s="81"/>
      <c r="RTS25" s="81"/>
      <c r="RTT25" s="81"/>
      <c r="RTU25" s="81"/>
      <c r="RTV25" s="81"/>
      <c r="RTW25" s="81"/>
      <c r="RTX25" s="81"/>
      <c r="RTY25" s="81"/>
      <c r="RTZ25" s="81"/>
      <c r="RUA25" s="81"/>
      <c r="RUB25" s="81"/>
      <c r="RUC25" s="81"/>
      <c r="RUD25" s="81"/>
      <c r="RUE25" s="81"/>
      <c r="RUF25" s="81"/>
      <c r="RUG25" s="81"/>
      <c r="RUH25" s="81"/>
      <c r="RUI25" s="81"/>
      <c r="RUJ25" s="81"/>
      <c r="RUK25" s="81"/>
      <c r="RUL25" s="81"/>
      <c r="RUM25" s="81"/>
      <c r="RUN25" s="81"/>
      <c r="RUO25" s="81"/>
      <c r="RUP25" s="81"/>
      <c r="RUQ25" s="81"/>
      <c r="RUR25" s="81"/>
      <c r="RUS25" s="81"/>
      <c r="RUT25" s="81"/>
      <c r="RUU25" s="81"/>
      <c r="RUV25" s="81"/>
      <c r="RUW25" s="81"/>
      <c r="RUX25" s="81"/>
      <c r="RUY25" s="81"/>
      <c r="RUZ25" s="81"/>
      <c r="RVA25" s="81"/>
      <c r="RVB25" s="81"/>
      <c r="RVC25" s="81"/>
      <c r="RVD25" s="81"/>
      <c r="RVE25" s="81"/>
      <c r="RVF25" s="81"/>
      <c r="RVG25" s="81"/>
      <c r="RVH25" s="81"/>
      <c r="RVI25" s="81"/>
      <c r="RVJ25" s="81"/>
      <c r="RVK25" s="81"/>
      <c r="RVL25" s="81"/>
      <c r="RVM25" s="81"/>
      <c r="RVN25" s="81"/>
      <c r="RVO25" s="81"/>
      <c r="RVP25" s="81"/>
      <c r="RVQ25" s="81"/>
      <c r="RVR25" s="81"/>
      <c r="RVS25" s="81"/>
      <c r="RVT25" s="81"/>
      <c r="RVU25" s="81"/>
      <c r="RVV25" s="81"/>
      <c r="RVW25" s="81"/>
      <c r="RVX25" s="81"/>
      <c r="RVY25" s="81"/>
      <c r="RVZ25" s="81"/>
      <c r="RWA25" s="81"/>
      <c r="RWB25" s="81"/>
      <c r="RWC25" s="81"/>
      <c r="RWD25" s="81"/>
      <c r="RWE25" s="81"/>
      <c r="RWF25" s="81"/>
      <c r="RWG25" s="81"/>
      <c r="RWH25" s="81"/>
      <c r="RWI25" s="81"/>
      <c r="RWJ25" s="81"/>
      <c r="RWK25" s="81"/>
      <c r="RWL25" s="81"/>
      <c r="RWM25" s="81"/>
      <c r="RWN25" s="81"/>
      <c r="RWO25" s="81"/>
      <c r="RWP25" s="81"/>
      <c r="RWQ25" s="81"/>
      <c r="RWR25" s="81"/>
      <c r="RWS25" s="81"/>
      <c r="RWT25" s="81"/>
      <c r="RWU25" s="81"/>
      <c r="RWV25" s="81"/>
      <c r="RWW25" s="81"/>
      <c r="RWX25" s="81"/>
      <c r="RWY25" s="81"/>
      <c r="RWZ25" s="81"/>
      <c r="RXA25" s="81"/>
      <c r="RXB25" s="81"/>
      <c r="RXC25" s="81"/>
      <c r="RXD25" s="81"/>
      <c r="RXE25" s="81"/>
      <c r="RXF25" s="81"/>
      <c r="RXG25" s="81"/>
      <c r="RXH25" s="81"/>
      <c r="RXI25" s="81"/>
      <c r="RXJ25" s="81"/>
      <c r="RXK25" s="81"/>
      <c r="RXL25" s="81"/>
      <c r="RXM25" s="81"/>
      <c r="RXN25" s="81"/>
      <c r="RXO25" s="81"/>
      <c r="RXP25" s="81"/>
      <c r="RXQ25" s="81"/>
      <c r="RXR25" s="81"/>
      <c r="RXS25" s="81"/>
      <c r="RXT25" s="81"/>
      <c r="RXU25" s="81"/>
      <c r="RXV25" s="81"/>
      <c r="RXW25" s="81"/>
      <c r="RXX25" s="81"/>
      <c r="RXY25" s="81"/>
      <c r="RXZ25" s="81"/>
      <c r="RYA25" s="81"/>
      <c r="RYB25" s="81"/>
      <c r="RYC25" s="81"/>
      <c r="RYD25" s="81"/>
      <c r="RYE25" s="81"/>
      <c r="RYF25" s="81"/>
      <c r="RYG25" s="81"/>
      <c r="RYH25" s="81"/>
      <c r="RYI25" s="81"/>
      <c r="RYJ25" s="81"/>
      <c r="RYK25" s="81"/>
      <c r="RYL25" s="81"/>
      <c r="RYM25" s="81"/>
      <c r="RYN25" s="81"/>
      <c r="RYO25" s="81"/>
      <c r="RYP25" s="81"/>
      <c r="RYQ25" s="81"/>
      <c r="RYR25" s="81"/>
      <c r="RYS25" s="81"/>
      <c r="RYT25" s="81"/>
      <c r="RYU25" s="81"/>
      <c r="RYV25" s="81"/>
      <c r="RYW25" s="81"/>
      <c r="RYX25" s="81"/>
      <c r="RYY25" s="81"/>
      <c r="RYZ25" s="81"/>
      <c r="RZA25" s="81"/>
      <c r="RZB25" s="81"/>
      <c r="RZC25" s="81"/>
      <c r="RZD25" s="81"/>
      <c r="RZE25" s="81"/>
      <c r="RZF25" s="81"/>
      <c r="RZG25" s="81"/>
      <c r="RZH25" s="81"/>
      <c r="RZI25" s="81"/>
      <c r="RZJ25" s="81"/>
      <c r="RZK25" s="81"/>
      <c r="RZL25" s="81"/>
      <c r="RZM25" s="81"/>
      <c r="RZN25" s="81"/>
      <c r="RZO25" s="81"/>
      <c r="RZP25" s="81"/>
      <c r="RZQ25" s="81"/>
      <c r="RZR25" s="81"/>
      <c r="RZS25" s="81"/>
      <c r="RZT25" s="81"/>
      <c r="RZU25" s="81"/>
      <c r="RZV25" s="81"/>
      <c r="RZW25" s="81"/>
      <c r="RZX25" s="81"/>
      <c r="RZY25" s="81"/>
      <c r="RZZ25" s="81"/>
      <c r="SAA25" s="81"/>
      <c r="SAB25" s="81"/>
      <c r="SAC25" s="81"/>
      <c r="SAD25" s="81"/>
      <c r="SAE25" s="81"/>
      <c r="SAF25" s="81"/>
      <c r="SAG25" s="81"/>
      <c r="SAH25" s="81"/>
      <c r="SAI25" s="81"/>
      <c r="SAJ25" s="81"/>
      <c r="SAK25" s="81"/>
      <c r="SAL25" s="81"/>
      <c r="SAM25" s="81"/>
      <c r="SAN25" s="81"/>
      <c r="SAO25" s="81"/>
      <c r="SAP25" s="81"/>
      <c r="SAQ25" s="81"/>
      <c r="SAR25" s="81"/>
      <c r="SAS25" s="81"/>
      <c r="SAT25" s="81"/>
      <c r="SAU25" s="81"/>
      <c r="SAV25" s="81"/>
      <c r="SAW25" s="81"/>
      <c r="SAX25" s="81"/>
      <c r="SAY25" s="81"/>
      <c r="SAZ25" s="81"/>
      <c r="SBA25" s="81"/>
      <c r="SBB25" s="81"/>
      <c r="SBC25" s="81"/>
      <c r="SBD25" s="81"/>
      <c r="SBE25" s="81"/>
      <c r="SBF25" s="81"/>
      <c r="SBG25" s="81"/>
      <c r="SBH25" s="81"/>
      <c r="SBI25" s="81"/>
      <c r="SBJ25" s="81"/>
      <c r="SBK25" s="81"/>
      <c r="SBL25" s="81"/>
      <c r="SBM25" s="81"/>
      <c r="SBN25" s="81"/>
      <c r="SBO25" s="81"/>
      <c r="SBP25" s="81"/>
      <c r="SBQ25" s="81"/>
      <c r="SBR25" s="81"/>
      <c r="SBS25" s="81"/>
      <c r="SBT25" s="81"/>
      <c r="SBU25" s="81"/>
      <c r="SBV25" s="81"/>
      <c r="SBW25" s="81"/>
      <c r="SBX25" s="81"/>
      <c r="SBY25" s="81"/>
      <c r="SBZ25" s="81"/>
      <c r="SCA25" s="81"/>
      <c r="SCB25" s="81"/>
      <c r="SCC25" s="81"/>
      <c r="SCD25" s="81"/>
      <c r="SCE25" s="81"/>
      <c r="SCF25" s="81"/>
      <c r="SCG25" s="81"/>
      <c r="SCH25" s="81"/>
      <c r="SCI25" s="81"/>
      <c r="SCJ25" s="81"/>
      <c r="SCK25" s="81"/>
      <c r="SCL25" s="81"/>
      <c r="SCM25" s="81"/>
      <c r="SCN25" s="81"/>
      <c r="SCO25" s="81"/>
      <c r="SCP25" s="81"/>
      <c r="SCQ25" s="81"/>
      <c r="SCR25" s="81"/>
      <c r="SCS25" s="81"/>
      <c r="SCT25" s="81"/>
      <c r="SCU25" s="81"/>
      <c r="SCV25" s="81"/>
      <c r="SCW25" s="81"/>
      <c r="SCX25" s="81"/>
      <c r="SCY25" s="81"/>
      <c r="SCZ25" s="81"/>
      <c r="SDA25" s="81"/>
      <c r="SDB25" s="81"/>
      <c r="SDC25" s="81"/>
      <c r="SDD25" s="81"/>
      <c r="SDE25" s="81"/>
      <c r="SDF25" s="81"/>
      <c r="SDG25" s="81"/>
      <c r="SDH25" s="81"/>
      <c r="SDI25" s="81"/>
      <c r="SDJ25" s="81"/>
      <c r="SDK25" s="81"/>
      <c r="SDL25" s="81"/>
      <c r="SDM25" s="81"/>
      <c r="SDN25" s="81"/>
      <c r="SDO25" s="81"/>
      <c r="SDP25" s="81"/>
      <c r="SDQ25" s="81"/>
      <c r="SDR25" s="81"/>
      <c r="SDS25" s="81"/>
      <c r="SDT25" s="81"/>
      <c r="SDU25" s="81"/>
      <c r="SDV25" s="81"/>
      <c r="SDW25" s="81"/>
      <c r="SDX25" s="81"/>
      <c r="SDY25" s="81"/>
      <c r="SDZ25" s="81"/>
      <c r="SEA25" s="81"/>
      <c r="SEB25" s="81"/>
      <c r="SEC25" s="81"/>
      <c r="SED25" s="81"/>
      <c r="SEE25" s="81"/>
      <c r="SEF25" s="81"/>
      <c r="SEG25" s="81"/>
      <c r="SEH25" s="81"/>
      <c r="SEI25" s="81"/>
      <c r="SEJ25" s="81"/>
      <c r="SEK25" s="81"/>
      <c r="SEL25" s="81"/>
      <c r="SEM25" s="81"/>
      <c r="SEN25" s="81"/>
      <c r="SEO25" s="81"/>
      <c r="SEP25" s="81"/>
      <c r="SEQ25" s="81"/>
      <c r="SER25" s="81"/>
      <c r="SES25" s="81"/>
      <c r="SET25" s="81"/>
      <c r="SEU25" s="81"/>
      <c r="SEV25" s="81"/>
      <c r="SEW25" s="81"/>
      <c r="SEX25" s="81"/>
      <c r="SEY25" s="81"/>
      <c r="SEZ25" s="81"/>
      <c r="SFA25" s="81"/>
      <c r="SFB25" s="81"/>
      <c r="SFC25" s="81"/>
      <c r="SFD25" s="81"/>
      <c r="SFE25" s="81"/>
      <c r="SFF25" s="81"/>
      <c r="SFG25" s="81"/>
      <c r="SFH25" s="81"/>
      <c r="SFI25" s="81"/>
      <c r="SFJ25" s="81"/>
      <c r="SFK25" s="81"/>
      <c r="SFL25" s="81"/>
      <c r="SFM25" s="81"/>
      <c r="SFN25" s="81"/>
      <c r="SFO25" s="81"/>
      <c r="SFP25" s="81"/>
      <c r="SFQ25" s="81"/>
      <c r="SFR25" s="81"/>
      <c r="SFS25" s="81"/>
      <c r="SFT25" s="81"/>
      <c r="SFU25" s="81"/>
      <c r="SFV25" s="81"/>
      <c r="SFW25" s="81"/>
      <c r="SFX25" s="81"/>
      <c r="SFY25" s="81"/>
      <c r="SFZ25" s="81"/>
      <c r="SGA25" s="81"/>
      <c r="SGB25" s="81"/>
      <c r="SGC25" s="81"/>
      <c r="SGD25" s="81"/>
      <c r="SGE25" s="81"/>
      <c r="SGF25" s="81"/>
      <c r="SGG25" s="81"/>
      <c r="SGH25" s="81"/>
      <c r="SGI25" s="81"/>
      <c r="SGJ25" s="81"/>
      <c r="SGK25" s="81"/>
      <c r="SGL25" s="81"/>
      <c r="SGM25" s="81"/>
      <c r="SGN25" s="81"/>
      <c r="SGO25" s="81"/>
      <c r="SGP25" s="81"/>
      <c r="SGQ25" s="81"/>
      <c r="SGR25" s="81"/>
      <c r="SGS25" s="81"/>
      <c r="SGT25" s="81"/>
      <c r="SGU25" s="81"/>
      <c r="SGV25" s="81"/>
      <c r="SGW25" s="81"/>
      <c r="SGX25" s="81"/>
      <c r="SGY25" s="81"/>
      <c r="SGZ25" s="81"/>
      <c r="SHA25" s="81"/>
      <c r="SHB25" s="81"/>
      <c r="SHC25" s="81"/>
      <c r="SHD25" s="81"/>
      <c r="SHE25" s="81"/>
      <c r="SHF25" s="81"/>
      <c r="SHG25" s="81"/>
      <c r="SHH25" s="81"/>
      <c r="SHI25" s="81"/>
      <c r="SHJ25" s="81"/>
      <c r="SHK25" s="81"/>
      <c r="SHL25" s="81"/>
      <c r="SHM25" s="81"/>
      <c r="SHN25" s="81"/>
      <c r="SHO25" s="81"/>
      <c r="SHP25" s="81"/>
      <c r="SHQ25" s="81"/>
      <c r="SHR25" s="81"/>
      <c r="SHS25" s="81"/>
      <c r="SHT25" s="81"/>
      <c r="SHU25" s="81"/>
      <c r="SHV25" s="81"/>
      <c r="SHW25" s="81"/>
      <c r="SHX25" s="81"/>
      <c r="SHY25" s="81"/>
      <c r="SHZ25" s="81"/>
      <c r="SIA25" s="81"/>
      <c r="SIB25" s="81"/>
      <c r="SIC25" s="81"/>
      <c r="SID25" s="81"/>
      <c r="SIE25" s="81"/>
      <c r="SIF25" s="81"/>
      <c r="SIG25" s="81"/>
      <c r="SIH25" s="81"/>
      <c r="SII25" s="81"/>
      <c r="SIJ25" s="81"/>
      <c r="SIK25" s="81"/>
      <c r="SIL25" s="81"/>
      <c r="SIM25" s="81"/>
      <c r="SIN25" s="81"/>
      <c r="SIO25" s="81"/>
      <c r="SIP25" s="81"/>
      <c r="SIQ25" s="81"/>
      <c r="SIR25" s="81"/>
      <c r="SIS25" s="81"/>
      <c r="SIT25" s="81"/>
      <c r="SIU25" s="81"/>
      <c r="SIV25" s="81"/>
      <c r="SIW25" s="81"/>
      <c r="SIX25" s="81"/>
      <c r="SIY25" s="81"/>
      <c r="SIZ25" s="81"/>
      <c r="SJA25" s="81"/>
      <c r="SJB25" s="81"/>
      <c r="SJC25" s="81"/>
      <c r="SJD25" s="81"/>
      <c r="SJE25" s="81"/>
      <c r="SJF25" s="81"/>
      <c r="SJG25" s="81"/>
      <c r="SJH25" s="81"/>
      <c r="SJI25" s="81"/>
      <c r="SJJ25" s="81"/>
      <c r="SJK25" s="81"/>
      <c r="SJL25" s="81"/>
      <c r="SJM25" s="81"/>
      <c r="SJN25" s="81"/>
      <c r="SJO25" s="81"/>
      <c r="SJP25" s="81"/>
      <c r="SJQ25" s="81"/>
      <c r="SJR25" s="81"/>
      <c r="SJS25" s="81"/>
      <c r="SJT25" s="81"/>
      <c r="SJU25" s="81"/>
      <c r="SJV25" s="81"/>
      <c r="SJW25" s="81"/>
      <c r="SJX25" s="81"/>
      <c r="SJY25" s="81"/>
      <c r="SJZ25" s="81"/>
      <c r="SKA25" s="81"/>
      <c r="SKB25" s="81"/>
      <c r="SKC25" s="81"/>
      <c r="SKD25" s="81"/>
      <c r="SKE25" s="81"/>
      <c r="SKF25" s="81"/>
      <c r="SKG25" s="81"/>
      <c r="SKH25" s="81"/>
      <c r="SKI25" s="81"/>
      <c r="SKJ25" s="81"/>
      <c r="SKK25" s="81"/>
      <c r="SKL25" s="81"/>
      <c r="SKM25" s="81"/>
      <c r="SKN25" s="81"/>
      <c r="SKO25" s="81"/>
      <c r="SKP25" s="81"/>
      <c r="SKQ25" s="81"/>
      <c r="SKR25" s="81"/>
      <c r="SKS25" s="81"/>
      <c r="SKT25" s="81"/>
      <c r="SKU25" s="81"/>
      <c r="SKV25" s="81"/>
      <c r="SKW25" s="81"/>
      <c r="SKX25" s="81"/>
      <c r="SKY25" s="81"/>
      <c r="SKZ25" s="81"/>
      <c r="SLA25" s="81"/>
      <c r="SLB25" s="81"/>
      <c r="SLC25" s="81"/>
      <c r="SLD25" s="81"/>
      <c r="SLE25" s="81"/>
      <c r="SLF25" s="81"/>
      <c r="SLG25" s="81"/>
      <c r="SLH25" s="81"/>
      <c r="SLI25" s="81"/>
      <c r="SLJ25" s="81"/>
      <c r="SLK25" s="81"/>
      <c r="SLL25" s="81"/>
      <c r="SLM25" s="81"/>
      <c r="SLN25" s="81"/>
      <c r="SLO25" s="81"/>
      <c r="SLP25" s="81"/>
      <c r="SLQ25" s="81"/>
      <c r="SLR25" s="81"/>
      <c r="SLS25" s="81"/>
      <c r="SLT25" s="81"/>
      <c r="SLU25" s="81"/>
      <c r="SLV25" s="81"/>
      <c r="SLW25" s="81"/>
      <c r="SLX25" s="81"/>
      <c r="SLY25" s="81"/>
      <c r="SLZ25" s="81"/>
      <c r="SMA25" s="81"/>
      <c r="SMB25" s="81"/>
      <c r="SMC25" s="81"/>
      <c r="SMD25" s="81"/>
      <c r="SME25" s="81"/>
      <c r="SMF25" s="81"/>
      <c r="SMG25" s="81"/>
      <c r="SMH25" s="81"/>
      <c r="SMI25" s="81"/>
      <c r="SMJ25" s="81"/>
      <c r="SMK25" s="81"/>
      <c r="SML25" s="81"/>
      <c r="SMM25" s="81"/>
      <c r="SMN25" s="81"/>
      <c r="SMO25" s="81"/>
      <c r="SMP25" s="81"/>
      <c r="SMQ25" s="81"/>
      <c r="SMR25" s="81"/>
      <c r="SMS25" s="81"/>
      <c r="SMT25" s="81"/>
      <c r="SMU25" s="81"/>
      <c r="SMV25" s="81"/>
      <c r="SMW25" s="81"/>
      <c r="SMX25" s="81"/>
      <c r="SMY25" s="81"/>
      <c r="SMZ25" s="81"/>
      <c r="SNA25" s="81"/>
      <c r="SNB25" s="81"/>
      <c r="SNC25" s="81"/>
      <c r="SND25" s="81"/>
      <c r="SNE25" s="81"/>
      <c r="SNF25" s="81"/>
      <c r="SNG25" s="81"/>
      <c r="SNH25" s="81"/>
      <c r="SNI25" s="81"/>
      <c r="SNJ25" s="81"/>
      <c r="SNK25" s="81"/>
      <c r="SNL25" s="81"/>
      <c r="SNM25" s="81"/>
      <c r="SNN25" s="81"/>
      <c r="SNO25" s="81"/>
      <c r="SNP25" s="81"/>
      <c r="SNQ25" s="81"/>
      <c r="SNR25" s="81"/>
      <c r="SNS25" s="81"/>
      <c r="SNT25" s="81"/>
      <c r="SNU25" s="81"/>
      <c r="SNV25" s="81"/>
      <c r="SNW25" s="81"/>
      <c r="SNX25" s="81"/>
      <c r="SNY25" s="81"/>
      <c r="SNZ25" s="81"/>
      <c r="SOA25" s="81"/>
      <c r="SOB25" s="81"/>
      <c r="SOC25" s="81"/>
      <c r="SOD25" s="81"/>
      <c r="SOE25" s="81"/>
      <c r="SOF25" s="81"/>
      <c r="SOG25" s="81"/>
      <c r="SOH25" s="81"/>
      <c r="SOI25" s="81"/>
      <c r="SOJ25" s="81"/>
      <c r="SOK25" s="81"/>
      <c r="SOL25" s="81"/>
      <c r="SOM25" s="81"/>
      <c r="SON25" s="81"/>
      <c r="SOO25" s="81"/>
      <c r="SOP25" s="81"/>
      <c r="SOQ25" s="81"/>
      <c r="SOR25" s="81"/>
      <c r="SOS25" s="81"/>
      <c r="SOT25" s="81"/>
      <c r="SOU25" s="81"/>
      <c r="SOV25" s="81"/>
      <c r="SOW25" s="81"/>
      <c r="SOX25" s="81"/>
      <c r="SOY25" s="81"/>
      <c r="SOZ25" s="81"/>
      <c r="SPA25" s="81"/>
      <c r="SPB25" s="81"/>
      <c r="SPC25" s="81"/>
      <c r="SPD25" s="81"/>
      <c r="SPE25" s="81"/>
      <c r="SPF25" s="81"/>
      <c r="SPG25" s="81"/>
      <c r="SPH25" s="81"/>
      <c r="SPI25" s="81"/>
      <c r="SPJ25" s="81"/>
      <c r="SPK25" s="81"/>
      <c r="SPL25" s="81"/>
      <c r="SPM25" s="81"/>
      <c r="SPN25" s="81"/>
      <c r="SPO25" s="81"/>
      <c r="SPP25" s="81"/>
      <c r="SPQ25" s="81"/>
      <c r="SPR25" s="81"/>
      <c r="SPS25" s="81"/>
      <c r="SPT25" s="81"/>
      <c r="SPU25" s="81"/>
      <c r="SPV25" s="81"/>
      <c r="SPW25" s="81"/>
      <c r="SPX25" s="81"/>
      <c r="SPY25" s="81"/>
      <c r="SPZ25" s="81"/>
      <c r="SQA25" s="81"/>
      <c r="SQB25" s="81"/>
      <c r="SQC25" s="81"/>
      <c r="SQD25" s="81"/>
      <c r="SQE25" s="81"/>
      <c r="SQF25" s="81"/>
      <c r="SQG25" s="81"/>
      <c r="SQH25" s="81"/>
      <c r="SQI25" s="81"/>
      <c r="SQJ25" s="81"/>
      <c r="SQK25" s="81"/>
      <c r="SQL25" s="81"/>
      <c r="SQM25" s="81"/>
      <c r="SQN25" s="81"/>
      <c r="SQO25" s="81"/>
      <c r="SQP25" s="81"/>
      <c r="SQQ25" s="81"/>
      <c r="SQR25" s="81"/>
      <c r="SQS25" s="81"/>
      <c r="SQT25" s="81"/>
      <c r="SQU25" s="81"/>
      <c r="SQV25" s="81"/>
      <c r="SQW25" s="81"/>
      <c r="SQX25" s="81"/>
      <c r="SQY25" s="81"/>
      <c r="SQZ25" s="81"/>
      <c r="SRA25" s="81"/>
      <c r="SRB25" s="81"/>
      <c r="SRC25" s="81"/>
      <c r="SRD25" s="81"/>
      <c r="SRE25" s="81"/>
      <c r="SRF25" s="81"/>
      <c r="SRG25" s="81"/>
      <c r="SRH25" s="81"/>
      <c r="SRI25" s="81"/>
      <c r="SRJ25" s="81"/>
      <c r="SRK25" s="81"/>
      <c r="SRL25" s="81"/>
      <c r="SRM25" s="81"/>
      <c r="SRN25" s="81"/>
      <c r="SRO25" s="81"/>
      <c r="SRP25" s="81"/>
      <c r="SRQ25" s="81"/>
      <c r="SRR25" s="81"/>
      <c r="SRS25" s="81"/>
      <c r="SRT25" s="81"/>
      <c r="SRU25" s="81"/>
      <c r="SRV25" s="81"/>
      <c r="SRW25" s="81"/>
      <c r="SRX25" s="81"/>
      <c r="SRY25" s="81"/>
      <c r="SRZ25" s="81"/>
      <c r="SSA25" s="81"/>
      <c r="SSB25" s="81"/>
      <c r="SSC25" s="81"/>
      <c r="SSD25" s="81"/>
      <c r="SSE25" s="81"/>
      <c r="SSF25" s="81"/>
      <c r="SSG25" s="81"/>
      <c r="SSH25" s="81"/>
      <c r="SSI25" s="81"/>
      <c r="SSJ25" s="81"/>
      <c r="SSK25" s="81"/>
      <c r="SSL25" s="81"/>
      <c r="SSM25" s="81"/>
      <c r="SSN25" s="81"/>
      <c r="SSO25" s="81"/>
      <c r="SSP25" s="81"/>
      <c r="SSQ25" s="81"/>
      <c r="SSR25" s="81"/>
      <c r="SSS25" s="81"/>
      <c r="SST25" s="81"/>
      <c r="SSU25" s="81"/>
      <c r="SSV25" s="81"/>
      <c r="SSW25" s="81"/>
      <c r="SSX25" s="81"/>
      <c r="SSY25" s="81"/>
      <c r="SSZ25" s="81"/>
      <c r="STA25" s="81"/>
      <c r="STB25" s="81"/>
      <c r="STC25" s="81"/>
      <c r="STD25" s="81"/>
      <c r="STE25" s="81"/>
      <c r="STF25" s="81"/>
      <c r="STG25" s="81"/>
      <c r="STH25" s="81"/>
      <c r="STI25" s="81"/>
      <c r="STJ25" s="81"/>
      <c r="STK25" s="81"/>
      <c r="STL25" s="81"/>
      <c r="STM25" s="81"/>
      <c r="STN25" s="81"/>
      <c r="STO25" s="81"/>
      <c r="STP25" s="81"/>
      <c r="STQ25" s="81"/>
      <c r="STR25" s="81"/>
      <c r="STS25" s="81"/>
      <c r="STT25" s="81"/>
      <c r="STU25" s="81"/>
      <c r="STV25" s="81"/>
      <c r="STW25" s="81"/>
      <c r="STX25" s="81"/>
      <c r="STY25" s="81"/>
      <c r="STZ25" s="81"/>
      <c r="SUA25" s="81"/>
      <c r="SUB25" s="81"/>
      <c r="SUC25" s="81"/>
      <c r="SUD25" s="81"/>
      <c r="SUE25" s="81"/>
      <c r="SUF25" s="81"/>
      <c r="SUG25" s="81"/>
      <c r="SUH25" s="81"/>
      <c r="SUI25" s="81"/>
      <c r="SUJ25" s="81"/>
      <c r="SUK25" s="81"/>
      <c r="SUL25" s="81"/>
      <c r="SUM25" s="81"/>
      <c r="SUN25" s="81"/>
      <c r="SUO25" s="81"/>
      <c r="SUP25" s="81"/>
      <c r="SUQ25" s="81"/>
      <c r="SUR25" s="81"/>
      <c r="SUS25" s="81"/>
      <c r="SUT25" s="81"/>
      <c r="SUU25" s="81"/>
      <c r="SUV25" s="81"/>
      <c r="SUW25" s="81"/>
      <c r="SUX25" s="81"/>
      <c r="SUY25" s="81"/>
      <c r="SUZ25" s="81"/>
      <c r="SVA25" s="81"/>
      <c r="SVB25" s="81"/>
      <c r="SVC25" s="81"/>
      <c r="SVD25" s="81"/>
      <c r="SVE25" s="81"/>
      <c r="SVF25" s="81"/>
      <c r="SVG25" s="81"/>
      <c r="SVH25" s="81"/>
      <c r="SVI25" s="81"/>
      <c r="SVJ25" s="81"/>
      <c r="SVK25" s="81"/>
      <c r="SVL25" s="81"/>
      <c r="SVM25" s="81"/>
      <c r="SVN25" s="81"/>
      <c r="SVO25" s="81"/>
      <c r="SVP25" s="81"/>
      <c r="SVQ25" s="81"/>
      <c r="SVR25" s="81"/>
      <c r="SVS25" s="81"/>
      <c r="SVT25" s="81"/>
      <c r="SVU25" s="81"/>
      <c r="SVV25" s="81"/>
      <c r="SVW25" s="81"/>
      <c r="SVX25" s="81"/>
      <c r="SVY25" s="81"/>
      <c r="SVZ25" s="81"/>
      <c r="SWA25" s="81"/>
      <c r="SWB25" s="81"/>
      <c r="SWC25" s="81"/>
      <c r="SWD25" s="81"/>
      <c r="SWE25" s="81"/>
      <c r="SWF25" s="81"/>
      <c r="SWG25" s="81"/>
      <c r="SWH25" s="81"/>
      <c r="SWI25" s="81"/>
      <c r="SWJ25" s="81"/>
      <c r="SWK25" s="81"/>
      <c r="SWL25" s="81"/>
      <c r="SWM25" s="81"/>
      <c r="SWN25" s="81"/>
      <c r="SWO25" s="81"/>
      <c r="SWP25" s="81"/>
      <c r="SWQ25" s="81"/>
      <c r="SWR25" s="81"/>
      <c r="SWS25" s="81"/>
      <c r="SWT25" s="81"/>
      <c r="SWU25" s="81"/>
      <c r="SWV25" s="81"/>
      <c r="SWW25" s="81"/>
      <c r="SWX25" s="81"/>
      <c r="SWY25" s="81"/>
      <c r="SWZ25" s="81"/>
      <c r="SXA25" s="81"/>
      <c r="SXB25" s="81"/>
      <c r="SXC25" s="81"/>
      <c r="SXD25" s="81"/>
      <c r="SXE25" s="81"/>
      <c r="SXF25" s="81"/>
      <c r="SXG25" s="81"/>
      <c r="SXH25" s="81"/>
      <c r="SXI25" s="81"/>
      <c r="SXJ25" s="81"/>
      <c r="SXK25" s="81"/>
      <c r="SXL25" s="81"/>
      <c r="SXM25" s="81"/>
      <c r="SXN25" s="81"/>
      <c r="SXO25" s="81"/>
      <c r="SXP25" s="81"/>
      <c r="SXQ25" s="81"/>
      <c r="SXR25" s="81"/>
      <c r="SXS25" s="81"/>
      <c r="SXT25" s="81"/>
      <c r="SXU25" s="81"/>
      <c r="SXV25" s="81"/>
      <c r="SXW25" s="81"/>
      <c r="SXX25" s="81"/>
      <c r="SXY25" s="81"/>
      <c r="SXZ25" s="81"/>
      <c r="SYA25" s="81"/>
      <c r="SYB25" s="81"/>
      <c r="SYC25" s="81"/>
      <c r="SYD25" s="81"/>
      <c r="SYE25" s="81"/>
      <c r="SYF25" s="81"/>
      <c r="SYG25" s="81"/>
      <c r="SYH25" s="81"/>
      <c r="SYI25" s="81"/>
      <c r="SYJ25" s="81"/>
      <c r="SYK25" s="81"/>
      <c r="SYL25" s="81"/>
      <c r="SYM25" s="81"/>
      <c r="SYN25" s="81"/>
      <c r="SYO25" s="81"/>
      <c r="SYP25" s="81"/>
      <c r="SYQ25" s="81"/>
      <c r="SYR25" s="81"/>
      <c r="SYS25" s="81"/>
      <c r="SYT25" s="81"/>
      <c r="SYU25" s="81"/>
      <c r="SYV25" s="81"/>
      <c r="SYW25" s="81"/>
      <c r="SYX25" s="81"/>
      <c r="SYY25" s="81"/>
      <c r="SYZ25" s="81"/>
      <c r="SZA25" s="81"/>
      <c r="SZB25" s="81"/>
      <c r="SZC25" s="81"/>
      <c r="SZD25" s="81"/>
      <c r="SZE25" s="81"/>
      <c r="SZF25" s="81"/>
      <c r="SZG25" s="81"/>
      <c r="SZH25" s="81"/>
      <c r="SZI25" s="81"/>
      <c r="SZJ25" s="81"/>
      <c r="SZK25" s="81"/>
      <c r="SZL25" s="81"/>
      <c r="SZM25" s="81"/>
      <c r="SZN25" s="81"/>
      <c r="SZO25" s="81"/>
      <c r="SZP25" s="81"/>
      <c r="SZQ25" s="81"/>
      <c r="SZR25" s="81"/>
      <c r="SZS25" s="81"/>
      <c r="SZT25" s="81"/>
      <c r="SZU25" s="81"/>
      <c r="SZV25" s="81"/>
      <c r="SZW25" s="81"/>
      <c r="SZX25" s="81"/>
      <c r="SZY25" s="81"/>
      <c r="SZZ25" s="81"/>
      <c r="TAA25" s="81"/>
      <c r="TAB25" s="81"/>
      <c r="TAC25" s="81"/>
      <c r="TAD25" s="81"/>
      <c r="TAE25" s="81"/>
      <c r="TAF25" s="81"/>
      <c r="TAG25" s="81"/>
      <c r="TAH25" s="81"/>
      <c r="TAI25" s="81"/>
      <c r="TAJ25" s="81"/>
      <c r="TAK25" s="81"/>
      <c r="TAL25" s="81"/>
      <c r="TAM25" s="81"/>
      <c r="TAN25" s="81"/>
      <c r="TAO25" s="81"/>
      <c r="TAP25" s="81"/>
      <c r="TAQ25" s="81"/>
      <c r="TAR25" s="81"/>
      <c r="TAS25" s="81"/>
      <c r="TAT25" s="81"/>
      <c r="TAU25" s="81"/>
      <c r="TAV25" s="81"/>
      <c r="TAW25" s="81"/>
      <c r="TAX25" s="81"/>
      <c r="TAY25" s="81"/>
      <c r="TAZ25" s="81"/>
      <c r="TBA25" s="81"/>
      <c r="TBB25" s="81"/>
      <c r="TBC25" s="81"/>
      <c r="TBD25" s="81"/>
      <c r="TBE25" s="81"/>
      <c r="TBF25" s="81"/>
      <c r="TBG25" s="81"/>
      <c r="TBH25" s="81"/>
      <c r="TBI25" s="81"/>
      <c r="TBJ25" s="81"/>
      <c r="TBK25" s="81"/>
      <c r="TBL25" s="81"/>
      <c r="TBM25" s="81"/>
      <c r="TBN25" s="81"/>
      <c r="TBO25" s="81"/>
      <c r="TBP25" s="81"/>
      <c r="TBQ25" s="81"/>
      <c r="TBR25" s="81"/>
      <c r="TBS25" s="81"/>
      <c r="TBT25" s="81"/>
      <c r="TBU25" s="81"/>
      <c r="TBV25" s="81"/>
      <c r="TBW25" s="81"/>
      <c r="TBX25" s="81"/>
      <c r="TBY25" s="81"/>
      <c r="TBZ25" s="81"/>
      <c r="TCA25" s="81"/>
      <c r="TCB25" s="81"/>
      <c r="TCC25" s="81"/>
      <c r="TCD25" s="81"/>
      <c r="TCE25" s="81"/>
      <c r="TCF25" s="81"/>
      <c r="TCG25" s="81"/>
      <c r="TCH25" s="81"/>
      <c r="TCI25" s="81"/>
      <c r="TCJ25" s="81"/>
      <c r="TCK25" s="81"/>
      <c r="TCL25" s="81"/>
      <c r="TCM25" s="81"/>
      <c r="TCN25" s="81"/>
      <c r="TCO25" s="81"/>
      <c r="TCP25" s="81"/>
      <c r="TCQ25" s="81"/>
      <c r="TCR25" s="81"/>
      <c r="TCS25" s="81"/>
      <c r="TCT25" s="81"/>
      <c r="TCU25" s="81"/>
      <c r="TCV25" s="81"/>
      <c r="TCW25" s="81"/>
      <c r="TCX25" s="81"/>
      <c r="TCY25" s="81"/>
      <c r="TCZ25" s="81"/>
      <c r="TDA25" s="81"/>
      <c r="TDB25" s="81"/>
      <c r="TDC25" s="81"/>
      <c r="TDD25" s="81"/>
      <c r="TDE25" s="81"/>
      <c r="TDF25" s="81"/>
      <c r="TDG25" s="81"/>
      <c r="TDH25" s="81"/>
      <c r="TDI25" s="81"/>
      <c r="TDJ25" s="81"/>
      <c r="TDK25" s="81"/>
      <c r="TDL25" s="81"/>
      <c r="TDM25" s="81"/>
      <c r="TDN25" s="81"/>
      <c r="TDO25" s="81"/>
      <c r="TDP25" s="81"/>
      <c r="TDQ25" s="81"/>
      <c r="TDR25" s="81"/>
      <c r="TDS25" s="81"/>
      <c r="TDT25" s="81"/>
      <c r="TDU25" s="81"/>
      <c r="TDV25" s="81"/>
      <c r="TDW25" s="81"/>
      <c r="TDX25" s="81"/>
      <c r="TDY25" s="81"/>
      <c r="TDZ25" s="81"/>
      <c r="TEA25" s="81"/>
      <c r="TEB25" s="81"/>
      <c r="TEC25" s="81"/>
      <c r="TED25" s="81"/>
      <c r="TEE25" s="81"/>
      <c r="TEF25" s="81"/>
      <c r="TEG25" s="81"/>
      <c r="TEH25" s="81"/>
      <c r="TEI25" s="81"/>
      <c r="TEJ25" s="81"/>
      <c r="TEK25" s="81"/>
      <c r="TEL25" s="81"/>
      <c r="TEM25" s="81"/>
      <c r="TEN25" s="81"/>
      <c r="TEO25" s="81"/>
      <c r="TEP25" s="81"/>
      <c r="TEQ25" s="81"/>
      <c r="TER25" s="81"/>
      <c r="TES25" s="81"/>
      <c r="TET25" s="81"/>
      <c r="TEU25" s="81"/>
      <c r="TEV25" s="81"/>
      <c r="TEW25" s="81"/>
      <c r="TEX25" s="81"/>
      <c r="TEY25" s="81"/>
      <c r="TEZ25" s="81"/>
      <c r="TFA25" s="81"/>
      <c r="TFB25" s="81"/>
      <c r="TFC25" s="81"/>
      <c r="TFD25" s="81"/>
      <c r="TFE25" s="81"/>
      <c r="TFF25" s="81"/>
      <c r="TFG25" s="81"/>
      <c r="TFH25" s="81"/>
      <c r="TFI25" s="81"/>
      <c r="TFJ25" s="81"/>
      <c r="TFK25" s="81"/>
      <c r="TFL25" s="81"/>
      <c r="TFM25" s="81"/>
      <c r="TFN25" s="81"/>
      <c r="TFO25" s="81"/>
      <c r="TFP25" s="81"/>
      <c r="TFQ25" s="81"/>
      <c r="TFR25" s="81"/>
      <c r="TFS25" s="81"/>
      <c r="TFT25" s="81"/>
      <c r="TFU25" s="81"/>
      <c r="TFV25" s="81"/>
      <c r="TFW25" s="81"/>
      <c r="TFX25" s="81"/>
      <c r="TFY25" s="81"/>
      <c r="TFZ25" s="81"/>
      <c r="TGA25" s="81"/>
      <c r="TGB25" s="81"/>
      <c r="TGC25" s="81"/>
      <c r="TGD25" s="81"/>
      <c r="TGE25" s="81"/>
      <c r="TGF25" s="81"/>
      <c r="TGG25" s="81"/>
      <c r="TGH25" s="81"/>
      <c r="TGI25" s="81"/>
      <c r="TGJ25" s="81"/>
      <c r="TGK25" s="81"/>
      <c r="TGL25" s="81"/>
      <c r="TGM25" s="81"/>
      <c r="TGN25" s="81"/>
      <c r="TGO25" s="81"/>
      <c r="TGP25" s="81"/>
      <c r="TGQ25" s="81"/>
      <c r="TGR25" s="81"/>
      <c r="TGS25" s="81"/>
      <c r="TGT25" s="81"/>
      <c r="TGU25" s="81"/>
      <c r="TGV25" s="81"/>
      <c r="TGW25" s="81"/>
      <c r="TGX25" s="81"/>
      <c r="TGY25" s="81"/>
      <c r="TGZ25" s="81"/>
      <c r="THA25" s="81"/>
      <c r="THB25" s="81"/>
      <c r="THC25" s="81"/>
      <c r="THD25" s="81"/>
      <c r="THE25" s="81"/>
      <c r="THF25" s="81"/>
      <c r="THG25" s="81"/>
      <c r="THH25" s="81"/>
      <c r="THI25" s="81"/>
      <c r="THJ25" s="81"/>
      <c r="THK25" s="81"/>
      <c r="THL25" s="81"/>
      <c r="THM25" s="81"/>
      <c r="THN25" s="81"/>
      <c r="THO25" s="81"/>
      <c r="THP25" s="81"/>
      <c r="THQ25" s="81"/>
      <c r="THR25" s="81"/>
      <c r="THS25" s="81"/>
      <c r="THT25" s="81"/>
      <c r="THU25" s="81"/>
      <c r="THV25" s="81"/>
      <c r="THW25" s="81"/>
      <c r="THX25" s="81"/>
      <c r="THY25" s="81"/>
      <c r="THZ25" s="81"/>
      <c r="TIA25" s="81"/>
      <c r="TIB25" s="81"/>
      <c r="TIC25" s="81"/>
      <c r="TID25" s="81"/>
      <c r="TIE25" s="81"/>
      <c r="TIF25" s="81"/>
      <c r="TIG25" s="81"/>
      <c r="TIH25" s="81"/>
      <c r="TII25" s="81"/>
      <c r="TIJ25" s="81"/>
      <c r="TIK25" s="81"/>
      <c r="TIL25" s="81"/>
      <c r="TIM25" s="81"/>
      <c r="TIN25" s="81"/>
      <c r="TIO25" s="81"/>
      <c r="TIP25" s="81"/>
      <c r="TIQ25" s="81"/>
      <c r="TIR25" s="81"/>
      <c r="TIS25" s="81"/>
      <c r="TIT25" s="81"/>
      <c r="TIU25" s="81"/>
      <c r="TIV25" s="81"/>
      <c r="TIW25" s="81"/>
      <c r="TIX25" s="81"/>
      <c r="TIY25" s="81"/>
      <c r="TIZ25" s="81"/>
      <c r="TJA25" s="81"/>
      <c r="TJB25" s="81"/>
      <c r="TJC25" s="81"/>
      <c r="TJD25" s="81"/>
      <c r="TJE25" s="81"/>
      <c r="TJF25" s="81"/>
      <c r="TJG25" s="81"/>
      <c r="TJH25" s="81"/>
      <c r="TJI25" s="81"/>
      <c r="TJJ25" s="81"/>
      <c r="TJK25" s="81"/>
      <c r="TJL25" s="81"/>
      <c r="TJM25" s="81"/>
      <c r="TJN25" s="81"/>
      <c r="TJO25" s="81"/>
      <c r="TJP25" s="81"/>
      <c r="TJQ25" s="81"/>
      <c r="TJR25" s="81"/>
      <c r="TJS25" s="81"/>
      <c r="TJT25" s="81"/>
      <c r="TJU25" s="81"/>
      <c r="TJV25" s="81"/>
      <c r="TJW25" s="81"/>
      <c r="TJX25" s="81"/>
      <c r="TJY25" s="81"/>
      <c r="TJZ25" s="81"/>
      <c r="TKA25" s="81"/>
      <c r="TKB25" s="81"/>
      <c r="TKC25" s="81"/>
      <c r="TKD25" s="81"/>
      <c r="TKE25" s="81"/>
      <c r="TKF25" s="81"/>
      <c r="TKG25" s="81"/>
      <c r="TKH25" s="81"/>
      <c r="TKI25" s="81"/>
      <c r="TKJ25" s="81"/>
      <c r="TKK25" s="81"/>
      <c r="TKL25" s="81"/>
      <c r="TKM25" s="81"/>
      <c r="TKN25" s="81"/>
      <c r="TKO25" s="81"/>
      <c r="TKP25" s="81"/>
      <c r="TKQ25" s="81"/>
      <c r="TKR25" s="81"/>
      <c r="TKS25" s="81"/>
      <c r="TKT25" s="81"/>
      <c r="TKU25" s="81"/>
      <c r="TKV25" s="81"/>
      <c r="TKW25" s="81"/>
      <c r="TKX25" s="81"/>
      <c r="TKY25" s="81"/>
      <c r="TKZ25" s="81"/>
      <c r="TLA25" s="81"/>
      <c r="TLB25" s="81"/>
      <c r="TLC25" s="81"/>
      <c r="TLD25" s="81"/>
      <c r="TLE25" s="81"/>
      <c r="TLF25" s="81"/>
      <c r="TLG25" s="81"/>
      <c r="TLH25" s="81"/>
      <c r="TLI25" s="81"/>
      <c r="TLJ25" s="81"/>
      <c r="TLK25" s="81"/>
      <c r="TLL25" s="81"/>
      <c r="TLM25" s="81"/>
      <c r="TLN25" s="81"/>
      <c r="TLO25" s="81"/>
      <c r="TLP25" s="81"/>
      <c r="TLQ25" s="81"/>
      <c r="TLR25" s="81"/>
      <c r="TLS25" s="81"/>
      <c r="TLT25" s="81"/>
      <c r="TLU25" s="81"/>
      <c r="TLV25" s="81"/>
      <c r="TLW25" s="81"/>
      <c r="TLX25" s="81"/>
      <c r="TLY25" s="81"/>
      <c r="TLZ25" s="81"/>
      <c r="TMA25" s="81"/>
      <c r="TMB25" s="81"/>
      <c r="TMC25" s="81"/>
      <c r="TMD25" s="81"/>
      <c r="TME25" s="81"/>
      <c r="TMF25" s="81"/>
      <c r="TMG25" s="81"/>
      <c r="TMH25" s="81"/>
      <c r="TMI25" s="81"/>
      <c r="TMJ25" s="81"/>
      <c r="TMK25" s="81"/>
      <c r="TML25" s="81"/>
      <c r="TMM25" s="81"/>
      <c r="TMN25" s="81"/>
      <c r="TMO25" s="81"/>
      <c r="TMP25" s="81"/>
      <c r="TMQ25" s="81"/>
      <c r="TMR25" s="81"/>
      <c r="TMS25" s="81"/>
      <c r="TMT25" s="81"/>
      <c r="TMU25" s="81"/>
      <c r="TMV25" s="81"/>
      <c r="TMW25" s="81"/>
      <c r="TMX25" s="81"/>
      <c r="TMY25" s="81"/>
      <c r="TMZ25" s="81"/>
      <c r="TNA25" s="81"/>
      <c r="TNB25" s="81"/>
      <c r="TNC25" s="81"/>
      <c r="TND25" s="81"/>
      <c r="TNE25" s="81"/>
      <c r="TNF25" s="81"/>
      <c r="TNG25" s="81"/>
      <c r="TNH25" s="81"/>
      <c r="TNI25" s="81"/>
      <c r="TNJ25" s="81"/>
      <c r="TNK25" s="81"/>
      <c r="TNL25" s="81"/>
      <c r="TNM25" s="81"/>
      <c r="TNN25" s="81"/>
      <c r="TNO25" s="81"/>
      <c r="TNP25" s="81"/>
      <c r="TNQ25" s="81"/>
      <c r="TNR25" s="81"/>
      <c r="TNS25" s="81"/>
      <c r="TNT25" s="81"/>
      <c r="TNU25" s="81"/>
      <c r="TNV25" s="81"/>
      <c r="TNW25" s="81"/>
      <c r="TNX25" s="81"/>
      <c r="TNY25" s="81"/>
      <c r="TNZ25" s="81"/>
      <c r="TOA25" s="81"/>
      <c r="TOB25" s="81"/>
      <c r="TOC25" s="81"/>
      <c r="TOD25" s="81"/>
      <c r="TOE25" s="81"/>
      <c r="TOF25" s="81"/>
      <c r="TOG25" s="81"/>
      <c r="TOH25" s="81"/>
      <c r="TOI25" s="81"/>
      <c r="TOJ25" s="81"/>
      <c r="TOK25" s="81"/>
      <c r="TOL25" s="81"/>
      <c r="TOM25" s="81"/>
      <c r="TON25" s="81"/>
      <c r="TOO25" s="81"/>
      <c r="TOP25" s="81"/>
      <c r="TOQ25" s="81"/>
      <c r="TOR25" s="81"/>
      <c r="TOS25" s="81"/>
      <c r="TOT25" s="81"/>
      <c r="TOU25" s="81"/>
      <c r="TOV25" s="81"/>
      <c r="TOW25" s="81"/>
      <c r="TOX25" s="81"/>
      <c r="TOY25" s="81"/>
      <c r="TOZ25" s="81"/>
      <c r="TPA25" s="81"/>
      <c r="TPB25" s="81"/>
      <c r="TPC25" s="81"/>
      <c r="TPD25" s="81"/>
      <c r="TPE25" s="81"/>
      <c r="TPF25" s="81"/>
      <c r="TPG25" s="81"/>
      <c r="TPH25" s="81"/>
      <c r="TPI25" s="81"/>
      <c r="TPJ25" s="81"/>
      <c r="TPK25" s="81"/>
      <c r="TPL25" s="81"/>
      <c r="TPM25" s="81"/>
      <c r="TPN25" s="81"/>
      <c r="TPO25" s="81"/>
      <c r="TPP25" s="81"/>
      <c r="TPQ25" s="81"/>
      <c r="TPR25" s="81"/>
      <c r="TPS25" s="81"/>
      <c r="TPT25" s="81"/>
      <c r="TPU25" s="81"/>
      <c r="TPV25" s="81"/>
      <c r="TPW25" s="81"/>
      <c r="TPX25" s="81"/>
      <c r="TPY25" s="81"/>
      <c r="TPZ25" s="81"/>
      <c r="TQA25" s="81"/>
      <c r="TQB25" s="81"/>
      <c r="TQC25" s="81"/>
      <c r="TQD25" s="81"/>
      <c r="TQE25" s="81"/>
      <c r="TQF25" s="81"/>
      <c r="TQG25" s="81"/>
      <c r="TQH25" s="81"/>
      <c r="TQI25" s="81"/>
      <c r="TQJ25" s="81"/>
      <c r="TQK25" s="81"/>
      <c r="TQL25" s="81"/>
      <c r="TQM25" s="81"/>
      <c r="TQN25" s="81"/>
      <c r="TQO25" s="81"/>
      <c r="TQP25" s="81"/>
      <c r="TQQ25" s="81"/>
      <c r="TQR25" s="81"/>
      <c r="TQS25" s="81"/>
      <c r="TQT25" s="81"/>
      <c r="TQU25" s="81"/>
      <c r="TQV25" s="81"/>
      <c r="TQW25" s="81"/>
      <c r="TQX25" s="81"/>
      <c r="TQY25" s="81"/>
      <c r="TQZ25" s="81"/>
      <c r="TRA25" s="81"/>
      <c r="TRB25" s="81"/>
      <c r="TRC25" s="81"/>
      <c r="TRD25" s="81"/>
      <c r="TRE25" s="81"/>
      <c r="TRF25" s="81"/>
      <c r="TRG25" s="81"/>
      <c r="TRH25" s="81"/>
      <c r="TRI25" s="81"/>
      <c r="TRJ25" s="81"/>
      <c r="TRK25" s="81"/>
      <c r="TRL25" s="81"/>
      <c r="TRM25" s="81"/>
      <c r="TRN25" s="81"/>
      <c r="TRO25" s="81"/>
      <c r="TRP25" s="81"/>
      <c r="TRQ25" s="81"/>
      <c r="TRR25" s="81"/>
      <c r="TRS25" s="81"/>
      <c r="TRT25" s="81"/>
      <c r="TRU25" s="81"/>
      <c r="TRV25" s="81"/>
      <c r="TRW25" s="81"/>
      <c r="TRX25" s="81"/>
      <c r="TRY25" s="81"/>
      <c r="TRZ25" s="81"/>
      <c r="TSA25" s="81"/>
      <c r="TSB25" s="81"/>
      <c r="TSC25" s="81"/>
      <c r="TSD25" s="81"/>
      <c r="TSE25" s="81"/>
      <c r="TSF25" s="81"/>
      <c r="TSG25" s="81"/>
      <c r="TSH25" s="81"/>
      <c r="TSI25" s="81"/>
      <c r="TSJ25" s="81"/>
      <c r="TSK25" s="81"/>
      <c r="TSL25" s="81"/>
      <c r="TSM25" s="81"/>
      <c r="TSN25" s="81"/>
      <c r="TSO25" s="81"/>
      <c r="TSP25" s="81"/>
      <c r="TSQ25" s="81"/>
      <c r="TSR25" s="81"/>
      <c r="TSS25" s="81"/>
      <c r="TST25" s="81"/>
      <c r="TSU25" s="81"/>
      <c r="TSV25" s="81"/>
      <c r="TSW25" s="81"/>
      <c r="TSX25" s="81"/>
      <c r="TSY25" s="81"/>
      <c r="TSZ25" s="81"/>
      <c r="TTA25" s="81"/>
      <c r="TTB25" s="81"/>
      <c r="TTC25" s="81"/>
      <c r="TTD25" s="81"/>
      <c r="TTE25" s="81"/>
      <c r="TTF25" s="81"/>
      <c r="TTG25" s="81"/>
      <c r="TTH25" s="81"/>
      <c r="TTI25" s="81"/>
      <c r="TTJ25" s="81"/>
      <c r="TTK25" s="81"/>
      <c r="TTL25" s="81"/>
      <c r="TTM25" s="81"/>
      <c r="TTN25" s="81"/>
      <c r="TTO25" s="81"/>
      <c r="TTP25" s="81"/>
      <c r="TTQ25" s="81"/>
      <c r="TTR25" s="81"/>
      <c r="TTS25" s="81"/>
      <c r="TTT25" s="81"/>
      <c r="TTU25" s="81"/>
      <c r="TTV25" s="81"/>
      <c r="TTW25" s="81"/>
      <c r="TTX25" s="81"/>
      <c r="TTY25" s="81"/>
      <c r="TTZ25" s="81"/>
      <c r="TUA25" s="81"/>
      <c r="TUB25" s="81"/>
      <c r="TUC25" s="81"/>
      <c r="TUD25" s="81"/>
      <c r="TUE25" s="81"/>
      <c r="TUF25" s="81"/>
      <c r="TUG25" s="81"/>
      <c r="TUH25" s="81"/>
      <c r="TUI25" s="81"/>
      <c r="TUJ25" s="81"/>
      <c r="TUK25" s="81"/>
      <c r="TUL25" s="81"/>
      <c r="TUM25" s="81"/>
      <c r="TUN25" s="81"/>
      <c r="TUO25" s="81"/>
      <c r="TUP25" s="81"/>
      <c r="TUQ25" s="81"/>
      <c r="TUR25" s="81"/>
      <c r="TUS25" s="81"/>
      <c r="TUT25" s="81"/>
      <c r="TUU25" s="81"/>
      <c r="TUV25" s="81"/>
      <c r="TUW25" s="81"/>
      <c r="TUX25" s="81"/>
      <c r="TUY25" s="81"/>
      <c r="TUZ25" s="81"/>
      <c r="TVA25" s="81"/>
      <c r="TVB25" s="81"/>
      <c r="TVC25" s="81"/>
      <c r="TVD25" s="81"/>
      <c r="TVE25" s="81"/>
      <c r="TVF25" s="81"/>
      <c r="TVG25" s="81"/>
      <c r="TVH25" s="81"/>
      <c r="TVI25" s="81"/>
      <c r="TVJ25" s="81"/>
      <c r="TVK25" s="81"/>
      <c r="TVL25" s="81"/>
      <c r="TVM25" s="81"/>
      <c r="TVN25" s="81"/>
      <c r="TVO25" s="81"/>
      <c r="TVP25" s="81"/>
      <c r="TVQ25" s="81"/>
      <c r="TVR25" s="81"/>
      <c r="TVS25" s="81"/>
      <c r="TVT25" s="81"/>
      <c r="TVU25" s="81"/>
      <c r="TVV25" s="81"/>
      <c r="TVW25" s="81"/>
      <c r="TVX25" s="81"/>
      <c r="TVY25" s="81"/>
      <c r="TVZ25" s="81"/>
      <c r="TWA25" s="81"/>
      <c r="TWB25" s="81"/>
      <c r="TWC25" s="81"/>
      <c r="TWD25" s="81"/>
      <c r="TWE25" s="81"/>
      <c r="TWF25" s="81"/>
      <c r="TWG25" s="81"/>
      <c r="TWH25" s="81"/>
      <c r="TWI25" s="81"/>
      <c r="TWJ25" s="81"/>
      <c r="TWK25" s="81"/>
      <c r="TWL25" s="81"/>
      <c r="TWM25" s="81"/>
      <c r="TWN25" s="81"/>
      <c r="TWO25" s="81"/>
      <c r="TWP25" s="81"/>
      <c r="TWQ25" s="81"/>
      <c r="TWR25" s="81"/>
      <c r="TWS25" s="81"/>
      <c r="TWT25" s="81"/>
      <c r="TWU25" s="81"/>
      <c r="TWV25" s="81"/>
      <c r="TWW25" s="81"/>
      <c r="TWX25" s="81"/>
      <c r="TWY25" s="81"/>
      <c r="TWZ25" s="81"/>
      <c r="TXA25" s="81"/>
      <c r="TXB25" s="81"/>
      <c r="TXC25" s="81"/>
      <c r="TXD25" s="81"/>
      <c r="TXE25" s="81"/>
      <c r="TXF25" s="81"/>
      <c r="TXG25" s="81"/>
      <c r="TXH25" s="81"/>
      <c r="TXI25" s="81"/>
      <c r="TXJ25" s="81"/>
      <c r="TXK25" s="81"/>
      <c r="TXL25" s="81"/>
      <c r="TXM25" s="81"/>
      <c r="TXN25" s="81"/>
      <c r="TXO25" s="81"/>
      <c r="TXP25" s="81"/>
      <c r="TXQ25" s="81"/>
      <c r="TXR25" s="81"/>
      <c r="TXS25" s="81"/>
      <c r="TXT25" s="81"/>
      <c r="TXU25" s="81"/>
      <c r="TXV25" s="81"/>
      <c r="TXW25" s="81"/>
      <c r="TXX25" s="81"/>
      <c r="TXY25" s="81"/>
      <c r="TXZ25" s="81"/>
      <c r="TYA25" s="81"/>
      <c r="TYB25" s="81"/>
      <c r="TYC25" s="81"/>
      <c r="TYD25" s="81"/>
      <c r="TYE25" s="81"/>
      <c r="TYF25" s="81"/>
      <c r="TYG25" s="81"/>
      <c r="TYH25" s="81"/>
      <c r="TYI25" s="81"/>
      <c r="TYJ25" s="81"/>
      <c r="TYK25" s="81"/>
      <c r="TYL25" s="81"/>
      <c r="TYM25" s="81"/>
      <c r="TYN25" s="81"/>
      <c r="TYO25" s="81"/>
      <c r="TYP25" s="81"/>
      <c r="TYQ25" s="81"/>
      <c r="TYR25" s="81"/>
      <c r="TYS25" s="81"/>
      <c r="TYT25" s="81"/>
      <c r="TYU25" s="81"/>
      <c r="TYV25" s="81"/>
      <c r="TYW25" s="81"/>
      <c r="TYX25" s="81"/>
      <c r="TYY25" s="81"/>
      <c r="TYZ25" s="81"/>
      <c r="TZA25" s="81"/>
      <c r="TZB25" s="81"/>
      <c r="TZC25" s="81"/>
      <c r="TZD25" s="81"/>
      <c r="TZE25" s="81"/>
      <c r="TZF25" s="81"/>
      <c r="TZG25" s="81"/>
      <c r="TZH25" s="81"/>
      <c r="TZI25" s="81"/>
      <c r="TZJ25" s="81"/>
      <c r="TZK25" s="81"/>
      <c r="TZL25" s="81"/>
      <c r="TZM25" s="81"/>
      <c r="TZN25" s="81"/>
      <c r="TZO25" s="81"/>
      <c r="TZP25" s="81"/>
      <c r="TZQ25" s="81"/>
      <c r="TZR25" s="81"/>
      <c r="TZS25" s="81"/>
      <c r="TZT25" s="81"/>
      <c r="TZU25" s="81"/>
      <c r="TZV25" s="81"/>
      <c r="TZW25" s="81"/>
      <c r="TZX25" s="81"/>
      <c r="TZY25" s="81"/>
      <c r="TZZ25" s="81"/>
      <c r="UAA25" s="81"/>
      <c r="UAB25" s="81"/>
      <c r="UAC25" s="81"/>
      <c r="UAD25" s="81"/>
      <c r="UAE25" s="81"/>
      <c r="UAF25" s="81"/>
      <c r="UAG25" s="81"/>
      <c r="UAH25" s="81"/>
      <c r="UAI25" s="81"/>
      <c r="UAJ25" s="81"/>
      <c r="UAK25" s="81"/>
      <c r="UAL25" s="81"/>
      <c r="UAM25" s="81"/>
      <c r="UAN25" s="81"/>
      <c r="UAO25" s="81"/>
      <c r="UAP25" s="81"/>
      <c r="UAQ25" s="81"/>
      <c r="UAR25" s="81"/>
      <c r="UAS25" s="81"/>
      <c r="UAT25" s="81"/>
      <c r="UAU25" s="81"/>
      <c r="UAV25" s="81"/>
      <c r="UAW25" s="81"/>
      <c r="UAX25" s="81"/>
      <c r="UAY25" s="81"/>
      <c r="UAZ25" s="81"/>
      <c r="UBA25" s="81"/>
      <c r="UBB25" s="81"/>
      <c r="UBC25" s="81"/>
      <c r="UBD25" s="81"/>
      <c r="UBE25" s="81"/>
      <c r="UBF25" s="81"/>
      <c r="UBG25" s="81"/>
      <c r="UBH25" s="81"/>
      <c r="UBI25" s="81"/>
      <c r="UBJ25" s="81"/>
      <c r="UBK25" s="81"/>
      <c r="UBL25" s="81"/>
      <c r="UBM25" s="81"/>
      <c r="UBN25" s="81"/>
      <c r="UBO25" s="81"/>
      <c r="UBP25" s="81"/>
      <c r="UBQ25" s="81"/>
      <c r="UBR25" s="81"/>
      <c r="UBS25" s="81"/>
      <c r="UBT25" s="81"/>
      <c r="UBU25" s="81"/>
      <c r="UBV25" s="81"/>
      <c r="UBW25" s="81"/>
      <c r="UBX25" s="81"/>
      <c r="UBY25" s="81"/>
      <c r="UBZ25" s="81"/>
      <c r="UCA25" s="81"/>
      <c r="UCB25" s="81"/>
      <c r="UCC25" s="81"/>
      <c r="UCD25" s="81"/>
      <c r="UCE25" s="81"/>
      <c r="UCF25" s="81"/>
      <c r="UCG25" s="81"/>
      <c r="UCH25" s="81"/>
      <c r="UCI25" s="81"/>
      <c r="UCJ25" s="81"/>
      <c r="UCK25" s="81"/>
      <c r="UCL25" s="81"/>
      <c r="UCM25" s="81"/>
      <c r="UCN25" s="81"/>
      <c r="UCO25" s="81"/>
      <c r="UCP25" s="81"/>
      <c r="UCQ25" s="81"/>
      <c r="UCR25" s="81"/>
      <c r="UCS25" s="81"/>
      <c r="UCT25" s="81"/>
      <c r="UCU25" s="81"/>
      <c r="UCV25" s="81"/>
      <c r="UCW25" s="81"/>
      <c r="UCX25" s="81"/>
      <c r="UCY25" s="81"/>
      <c r="UCZ25" s="81"/>
      <c r="UDA25" s="81"/>
      <c r="UDB25" s="81"/>
      <c r="UDC25" s="81"/>
      <c r="UDD25" s="81"/>
      <c r="UDE25" s="81"/>
      <c r="UDF25" s="81"/>
      <c r="UDG25" s="81"/>
      <c r="UDH25" s="81"/>
      <c r="UDI25" s="81"/>
      <c r="UDJ25" s="81"/>
      <c r="UDK25" s="81"/>
      <c r="UDL25" s="81"/>
      <c r="UDM25" s="81"/>
      <c r="UDN25" s="81"/>
      <c r="UDO25" s="81"/>
      <c r="UDP25" s="81"/>
      <c r="UDQ25" s="81"/>
      <c r="UDR25" s="81"/>
      <c r="UDS25" s="81"/>
      <c r="UDT25" s="81"/>
      <c r="UDU25" s="81"/>
      <c r="UDV25" s="81"/>
      <c r="UDW25" s="81"/>
      <c r="UDX25" s="81"/>
      <c r="UDY25" s="81"/>
      <c r="UDZ25" s="81"/>
      <c r="UEA25" s="81"/>
      <c r="UEB25" s="81"/>
      <c r="UEC25" s="81"/>
      <c r="UED25" s="81"/>
      <c r="UEE25" s="81"/>
      <c r="UEF25" s="81"/>
      <c r="UEG25" s="81"/>
      <c r="UEH25" s="81"/>
      <c r="UEI25" s="81"/>
      <c r="UEJ25" s="81"/>
      <c r="UEK25" s="81"/>
      <c r="UEL25" s="81"/>
      <c r="UEM25" s="81"/>
      <c r="UEN25" s="81"/>
      <c r="UEO25" s="81"/>
      <c r="UEP25" s="81"/>
      <c r="UEQ25" s="81"/>
      <c r="UER25" s="81"/>
      <c r="UES25" s="81"/>
      <c r="UET25" s="81"/>
      <c r="UEU25" s="81"/>
      <c r="UEV25" s="81"/>
      <c r="UEW25" s="81"/>
      <c r="UEX25" s="81"/>
      <c r="UEY25" s="81"/>
      <c r="UEZ25" s="81"/>
      <c r="UFA25" s="81"/>
      <c r="UFB25" s="81"/>
      <c r="UFC25" s="81"/>
      <c r="UFD25" s="81"/>
      <c r="UFE25" s="81"/>
      <c r="UFF25" s="81"/>
      <c r="UFG25" s="81"/>
      <c r="UFH25" s="81"/>
      <c r="UFI25" s="81"/>
      <c r="UFJ25" s="81"/>
      <c r="UFK25" s="81"/>
      <c r="UFL25" s="81"/>
      <c r="UFM25" s="81"/>
      <c r="UFN25" s="81"/>
      <c r="UFO25" s="81"/>
      <c r="UFP25" s="81"/>
      <c r="UFQ25" s="81"/>
      <c r="UFR25" s="81"/>
      <c r="UFS25" s="81"/>
      <c r="UFT25" s="81"/>
      <c r="UFU25" s="81"/>
      <c r="UFV25" s="81"/>
      <c r="UFW25" s="81"/>
      <c r="UFX25" s="81"/>
      <c r="UFY25" s="81"/>
      <c r="UFZ25" s="81"/>
      <c r="UGA25" s="81"/>
      <c r="UGB25" s="81"/>
      <c r="UGC25" s="81"/>
      <c r="UGD25" s="81"/>
      <c r="UGE25" s="81"/>
      <c r="UGF25" s="81"/>
      <c r="UGG25" s="81"/>
      <c r="UGH25" s="81"/>
      <c r="UGI25" s="81"/>
      <c r="UGJ25" s="81"/>
      <c r="UGK25" s="81"/>
      <c r="UGL25" s="81"/>
      <c r="UGM25" s="81"/>
      <c r="UGN25" s="81"/>
      <c r="UGO25" s="81"/>
      <c r="UGP25" s="81"/>
      <c r="UGQ25" s="81"/>
      <c r="UGR25" s="81"/>
      <c r="UGS25" s="81"/>
      <c r="UGT25" s="81"/>
      <c r="UGU25" s="81"/>
      <c r="UGV25" s="81"/>
      <c r="UGW25" s="81"/>
      <c r="UGX25" s="81"/>
      <c r="UGY25" s="81"/>
      <c r="UGZ25" s="81"/>
      <c r="UHA25" s="81"/>
      <c r="UHB25" s="81"/>
      <c r="UHC25" s="81"/>
      <c r="UHD25" s="81"/>
      <c r="UHE25" s="81"/>
      <c r="UHF25" s="81"/>
      <c r="UHG25" s="81"/>
      <c r="UHH25" s="81"/>
      <c r="UHI25" s="81"/>
      <c r="UHJ25" s="81"/>
      <c r="UHK25" s="81"/>
      <c r="UHL25" s="81"/>
      <c r="UHM25" s="81"/>
      <c r="UHN25" s="81"/>
      <c r="UHO25" s="81"/>
      <c r="UHP25" s="81"/>
      <c r="UHQ25" s="81"/>
      <c r="UHR25" s="81"/>
      <c r="UHS25" s="81"/>
      <c r="UHT25" s="81"/>
      <c r="UHU25" s="81"/>
      <c r="UHV25" s="81"/>
      <c r="UHW25" s="81"/>
      <c r="UHX25" s="81"/>
      <c r="UHY25" s="81"/>
      <c r="UHZ25" s="81"/>
      <c r="UIA25" s="81"/>
      <c r="UIB25" s="81"/>
      <c r="UIC25" s="81"/>
      <c r="UID25" s="81"/>
      <c r="UIE25" s="81"/>
      <c r="UIF25" s="81"/>
      <c r="UIG25" s="81"/>
      <c r="UIH25" s="81"/>
      <c r="UII25" s="81"/>
      <c r="UIJ25" s="81"/>
      <c r="UIK25" s="81"/>
      <c r="UIL25" s="81"/>
      <c r="UIM25" s="81"/>
      <c r="UIN25" s="81"/>
      <c r="UIO25" s="81"/>
      <c r="UIP25" s="81"/>
      <c r="UIQ25" s="81"/>
      <c r="UIR25" s="81"/>
      <c r="UIS25" s="81"/>
      <c r="UIT25" s="81"/>
      <c r="UIU25" s="81"/>
      <c r="UIV25" s="81"/>
      <c r="UIW25" s="81"/>
      <c r="UIX25" s="81"/>
      <c r="UIY25" s="81"/>
      <c r="UIZ25" s="81"/>
      <c r="UJA25" s="81"/>
      <c r="UJB25" s="81"/>
      <c r="UJC25" s="81"/>
      <c r="UJD25" s="81"/>
      <c r="UJE25" s="81"/>
      <c r="UJF25" s="81"/>
      <c r="UJG25" s="81"/>
      <c r="UJH25" s="81"/>
      <c r="UJI25" s="81"/>
      <c r="UJJ25" s="81"/>
      <c r="UJK25" s="81"/>
      <c r="UJL25" s="81"/>
      <c r="UJM25" s="81"/>
      <c r="UJN25" s="81"/>
      <c r="UJO25" s="81"/>
      <c r="UJP25" s="81"/>
      <c r="UJQ25" s="81"/>
      <c r="UJR25" s="81"/>
      <c r="UJS25" s="81"/>
      <c r="UJT25" s="81"/>
      <c r="UJU25" s="81"/>
      <c r="UJV25" s="81"/>
      <c r="UJW25" s="81"/>
      <c r="UJX25" s="81"/>
      <c r="UJY25" s="81"/>
      <c r="UJZ25" s="81"/>
      <c r="UKA25" s="81"/>
      <c r="UKB25" s="81"/>
      <c r="UKC25" s="81"/>
      <c r="UKD25" s="81"/>
      <c r="UKE25" s="81"/>
      <c r="UKF25" s="81"/>
      <c r="UKG25" s="81"/>
      <c r="UKH25" s="81"/>
      <c r="UKI25" s="81"/>
      <c r="UKJ25" s="81"/>
      <c r="UKK25" s="81"/>
      <c r="UKL25" s="81"/>
      <c r="UKM25" s="81"/>
      <c r="UKN25" s="81"/>
      <c r="UKO25" s="81"/>
      <c r="UKP25" s="81"/>
      <c r="UKQ25" s="81"/>
      <c r="UKR25" s="81"/>
      <c r="UKS25" s="81"/>
      <c r="UKT25" s="81"/>
      <c r="UKU25" s="81"/>
      <c r="UKV25" s="81"/>
      <c r="UKW25" s="81"/>
      <c r="UKX25" s="81"/>
      <c r="UKY25" s="81"/>
      <c r="UKZ25" s="81"/>
      <c r="ULA25" s="81"/>
      <c r="ULB25" s="81"/>
      <c r="ULC25" s="81"/>
      <c r="ULD25" s="81"/>
      <c r="ULE25" s="81"/>
      <c r="ULF25" s="81"/>
      <c r="ULG25" s="81"/>
      <c r="ULH25" s="81"/>
      <c r="ULI25" s="81"/>
      <c r="ULJ25" s="81"/>
      <c r="ULK25" s="81"/>
      <c r="ULL25" s="81"/>
      <c r="ULM25" s="81"/>
      <c r="ULN25" s="81"/>
      <c r="ULO25" s="81"/>
      <c r="ULP25" s="81"/>
      <c r="ULQ25" s="81"/>
      <c r="ULR25" s="81"/>
      <c r="ULS25" s="81"/>
      <c r="ULT25" s="81"/>
      <c r="ULU25" s="81"/>
      <c r="ULV25" s="81"/>
      <c r="ULW25" s="81"/>
      <c r="ULX25" s="81"/>
      <c r="ULY25" s="81"/>
      <c r="ULZ25" s="81"/>
      <c r="UMA25" s="81"/>
      <c r="UMB25" s="81"/>
      <c r="UMC25" s="81"/>
      <c r="UMD25" s="81"/>
      <c r="UME25" s="81"/>
      <c r="UMF25" s="81"/>
      <c r="UMG25" s="81"/>
      <c r="UMH25" s="81"/>
      <c r="UMI25" s="81"/>
      <c r="UMJ25" s="81"/>
      <c r="UMK25" s="81"/>
      <c r="UML25" s="81"/>
      <c r="UMM25" s="81"/>
      <c r="UMN25" s="81"/>
      <c r="UMO25" s="81"/>
      <c r="UMP25" s="81"/>
      <c r="UMQ25" s="81"/>
      <c r="UMR25" s="81"/>
      <c r="UMS25" s="81"/>
      <c r="UMT25" s="81"/>
      <c r="UMU25" s="81"/>
      <c r="UMV25" s="81"/>
      <c r="UMW25" s="81"/>
      <c r="UMX25" s="81"/>
      <c r="UMY25" s="81"/>
      <c r="UMZ25" s="81"/>
      <c r="UNA25" s="81"/>
      <c r="UNB25" s="81"/>
      <c r="UNC25" s="81"/>
      <c r="UND25" s="81"/>
      <c r="UNE25" s="81"/>
      <c r="UNF25" s="81"/>
      <c r="UNG25" s="81"/>
      <c r="UNH25" s="81"/>
      <c r="UNI25" s="81"/>
      <c r="UNJ25" s="81"/>
      <c r="UNK25" s="81"/>
      <c r="UNL25" s="81"/>
      <c r="UNM25" s="81"/>
      <c r="UNN25" s="81"/>
      <c r="UNO25" s="81"/>
      <c r="UNP25" s="81"/>
      <c r="UNQ25" s="81"/>
      <c r="UNR25" s="81"/>
      <c r="UNS25" s="81"/>
      <c r="UNT25" s="81"/>
      <c r="UNU25" s="81"/>
      <c r="UNV25" s="81"/>
      <c r="UNW25" s="81"/>
      <c r="UNX25" s="81"/>
      <c r="UNY25" s="81"/>
      <c r="UNZ25" s="81"/>
      <c r="UOA25" s="81"/>
      <c r="UOB25" s="81"/>
      <c r="UOC25" s="81"/>
      <c r="UOD25" s="81"/>
      <c r="UOE25" s="81"/>
      <c r="UOF25" s="81"/>
      <c r="UOG25" s="81"/>
      <c r="UOH25" s="81"/>
      <c r="UOI25" s="81"/>
      <c r="UOJ25" s="81"/>
      <c r="UOK25" s="81"/>
      <c r="UOL25" s="81"/>
      <c r="UOM25" s="81"/>
      <c r="UON25" s="81"/>
      <c r="UOO25" s="81"/>
      <c r="UOP25" s="81"/>
      <c r="UOQ25" s="81"/>
      <c r="UOR25" s="81"/>
      <c r="UOS25" s="81"/>
      <c r="UOT25" s="81"/>
      <c r="UOU25" s="81"/>
      <c r="UOV25" s="81"/>
      <c r="UOW25" s="81"/>
      <c r="UOX25" s="81"/>
      <c r="UOY25" s="81"/>
      <c r="UOZ25" s="81"/>
      <c r="UPA25" s="81"/>
      <c r="UPB25" s="81"/>
      <c r="UPC25" s="81"/>
      <c r="UPD25" s="81"/>
      <c r="UPE25" s="81"/>
      <c r="UPF25" s="81"/>
      <c r="UPG25" s="81"/>
      <c r="UPH25" s="81"/>
      <c r="UPI25" s="81"/>
      <c r="UPJ25" s="81"/>
      <c r="UPK25" s="81"/>
      <c r="UPL25" s="81"/>
      <c r="UPM25" s="81"/>
      <c r="UPN25" s="81"/>
      <c r="UPO25" s="81"/>
      <c r="UPP25" s="81"/>
      <c r="UPQ25" s="81"/>
      <c r="UPR25" s="81"/>
      <c r="UPS25" s="81"/>
      <c r="UPT25" s="81"/>
      <c r="UPU25" s="81"/>
      <c r="UPV25" s="81"/>
      <c r="UPW25" s="81"/>
      <c r="UPX25" s="81"/>
      <c r="UPY25" s="81"/>
      <c r="UPZ25" s="81"/>
      <c r="UQA25" s="81"/>
      <c r="UQB25" s="81"/>
      <c r="UQC25" s="81"/>
      <c r="UQD25" s="81"/>
      <c r="UQE25" s="81"/>
      <c r="UQF25" s="81"/>
      <c r="UQG25" s="81"/>
      <c r="UQH25" s="81"/>
      <c r="UQI25" s="81"/>
      <c r="UQJ25" s="81"/>
      <c r="UQK25" s="81"/>
      <c r="UQL25" s="81"/>
      <c r="UQM25" s="81"/>
      <c r="UQN25" s="81"/>
      <c r="UQO25" s="81"/>
      <c r="UQP25" s="81"/>
      <c r="UQQ25" s="81"/>
      <c r="UQR25" s="81"/>
      <c r="UQS25" s="81"/>
      <c r="UQT25" s="81"/>
      <c r="UQU25" s="81"/>
      <c r="UQV25" s="81"/>
      <c r="UQW25" s="81"/>
      <c r="UQX25" s="81"/>
      <c r="UQY25" s="81"/>
      <c r="UQZ25" s="81"/>
      <c r="URA25" s="81"/>
      <c r="URB25" s="81"/>
      <c r="URC25" s="81"/>
      <c r="URD25" s="81"/>
      <c r="URE25" s="81"/>
      <c r="URF25" s="81"/>
      <c r="URG25" s="81"/>
      <c r="URH25" s="81"/>
      <c r="URI25" s="81"/>
      <c r="URJ25" s="81"/>
      <c r="URK25" s="81"/>
      <c r="URL25" s="81"/>
      <c r="URM25" s="81"/>
      <c r="URN25" s="81"/>
      <c r="URO25" s="81"/>
      <c r="URP25" s="81"/>
      <c r="URQ25" s="81"/>
      <c r="URR25" s="81"/>
      <c r="URS25" s="81"/>
      <c r="URT25" s="81"/>
      <c r="URU25" s="81"/>
      <c r="URV25" s="81"/>
      <c r="URW25" s="81"/>
      <c r="URX25" s="81"/>
      <c r="URY25" s="81"/>
      <c r="URZ25" s="81"/>
      <c r="USA25" s="81"/>
      <c r="USB25" s="81"/>
      <c r="USC25" s="81"/>
      <c r="USD25" s="81"/>
      <c r="USE25" s="81"/>
      <c r="USF25" s="81"/>
      <c r="USG25" s="81"/>
      <c r="USH25" s="81"/>
      <c r="USI25" s="81"/>
      <c r="USJ25" s="81"/>
      <c r="USK25" s="81"/>
      <c r="USL25" s="81"/>
      <c r="USM25" s="81"/>
      <c r="USN25" s="81"/>
      <c r="USO25" s="81"/>
      <c r="USP25" s="81"/>
      <c r="USQ25" s="81"/>
      <c r="USR25" s="81"/>
      <c r="USS25" s="81"/>
      <c r="UST25" s="81"/>
      <c r="USU25" s="81"/>
      <c r="USV25" s="81"/>
      <c r="USW25" s="81"/>
      <c r="USX25" s="81"/>
      <c r="USY25" s="81"/>
      <c r="USZ25" s="81"/>
      <c r="UTA25" s="81"/>
      <c r="UTB25" s="81"/>
      <c r="UTC25" s="81"/>
      <c r="UTD25" s="81"/>
      <c r="UTE25" s="81"/>
      <c r="UTF25" s="81"/>
      <c r="UTG25" s="81"/>
      <c r="UTH25" s="81"/>
      <c r="UTI25" s="81"/>
      <c r="UTJ25" s="81"/>
      <c r="UTK25" s="81"/>
      <c r="UTL25" s="81"/>
      <c r="UTM25" s="81"/>
      <c r="UTN25" s="81"/>
      <c r="UTO25" s="81"/>
      <c r="UTP25" s="81"/>
      <c r="UTQ25" s="81"/>
      <c r="UTR25" s="81"/>
      <c r="UTS25" s="81"/>
      <c r="UTT25" s="81"/>
      <c r="UTU25" s="81"/>
      <c r="UTV25" s="81"/>
      <c r="UTW25" s="81"/>
      <c r="UTX25" s="81"/>
      <c r="UTY25" s="81"/>
      <c r="UTZ25" s="81"/>
      <c r="UUA25" s="81"/>
      <c r="UUB25" s="81"/>
      <c r="UUC25" s="81"/>
      <c r="UUD25" s="81"/>
      <c r="UUE25" s="81"/>
      <c r="UUF25" s="81"/>
      <c r="UUG25" s="81"/>
      <c r="UUH25" s="81"/>
      <c r="UUI25" s="81"/>
      <c r="UUJ25" s="81"/>
      <c r="UUK25" s="81"/>
      <c r="UUL25" s="81"/>
      <c r="UUM25" s="81"/>
      <c r="UUN25" s="81"/>
      <c r="UUO25" s="81"/>
      <c r="UUP25" s="81"/>
      <c r="UUQ25" s="81"/>
      <c r="UUR25" s="81"/>
      <c r="UUS25" s="81"/>
      <c r="UUT25" s="81"/>
      <c r="UUU25" s="81"/>
      <c r="UUV25" s="81"/>
      <c r="UUW25" s="81"/>
      <c r="UUX25" s="81"/>
      <c r="UUY25" s="81"/>
      <c r="UUZ25" s="81"/>
      <c r="UVA25" s="81"/>
      <c r="UVB25" s="81"/>
      <c r="UVC25" s="81"/>
      <c r="UVD25" s="81"/>
      <c r="UVE25" s="81"/>
      <c r="UVF25" s="81"/>
      <c r="UVG25" s="81"/>
      <c r="UVH25" s="81"/>
      <c r="UVI25" s="81"/>
      <c r="UVJ25" s="81"/>
      <c r="UVK25" s="81"/>
      <c r="UVL25" s="81"/>
      <c r="UVM25" s="81"/>
      <c r="UVN25" s="81"/>
      <c r="UVO25" s="81"/>
      <c r="UVP25" s="81"/>
      <c r="UVQ25" s="81"/>
      <c r="UVR25" s="81"/>
      <c r="UVS25" s="81"/>
      <c r="UVT25" s="81"/>
      <c r="UVU25" s="81"/>
      <c r="UVV25" s="81"/>
      <c r="UVW25" s="81"/>
      <c r="UVX25" s="81"/>
      <c r="UVY25" s="81"/>
      <c r="UVZ25" s="81"/>
      <c r="UWA25" s="81"/>
      <c r="UWB25" s="81"/>
      <c r="UWC25" s="81"/>
      <c r="UWD25" s="81"/>
      <c r="UWE25" s="81"/>
      <c r="UWF25" s="81"/>
      <c r="UWG25" s="81"/>
      <c r="UWH25" s="81"/>
      <c r="UWI25" s="81"/>
      <c r="UWJ25" s="81"/>
      <c r="UWK25" s="81"/>
      <c r="UWL25" s="81"/>
      <c r="UWM25" s="81"/>
      <c r="UWN25" s="81"/>
      <c r="UWO25" s="81"/>
      <c r="UWP25" s="81"/>
      <c r="UWQ25" s="81"/>
      <c r="UWR25" s="81"/>
      <c r="UWS25" s="81"/>
      <c r="UWT25" s="81"/>
      <c r="UWU25" s="81"/>
      <c r="UWV25" s="81"/>
      <c r="UWW25" s="81"/>
      <c r="UWX25" s="81"/>
      <c r="UWY25" s="81"/>
      <c r="UWZ25" s="81"/>
      <c r="UXA25" s="81"/>
      <c r="UXB25" s="81"/>
      <c r="UXC25" s="81"/>
      <c r="UXD25" s="81"/>
      <c r="UXE25" s="81"/>
      <c r="UXF25" s="81"/>
      <c r="UXG25" s="81"/>
      <c r="UXH25" s="81"/>
      <c r="UXI25" s="81"/>
      <c r="UXJ25" s="81"/>
      <c r="UXK25" s="81"/>
      <c r="UXL25" s="81"/>
      <c r="UXM25" s="81"/>
      <c r="UXN25" s="81"/>
      <c r="UXO25" s="81"/>
      <c r="UXP25" s="81"/>
      <c r="UXQ25" s="81"/>
      <c r="UXR25" s="81"/>
      <c r="UXS25" s="81"/>
      <c r="UXT25" s="81"/>
      <c r="UXU25" s="81"/>
      <c r="UXV25" s="81"/>
      <c r="UXW25" s="81"/>
      <c r="UXX25" s="81"/>
      <c r="UXY25" s="81"/>
      <c r="UXZ25" s="81"/>
      <c r="UYA25" s="81"/>
      <c r="UYB25" s="81"/>
      <c r="UYC25" s="81"/>
      <c r="UYD25" s="81"/>
      <c r="UYE25" s="81"/>
      <c r="UYF25" s="81"/>
      <c r="UYG25" s="81"/>
      <c r="UYH25" s="81"/>
      <c r="UYI25" s="81"/>
      <c r="UYJ25" s="81"/>
      <c r="UYK25" s="81"/>
      <c r="UYL25" s="81"/>
      <c r="UYM25" s="81"/>
      <c r="UYN25" s="81"/>
      <c r="UYO25" s="81"/>
      <c r="UYP25" s="81"/>
      <c r="UYQ25" s="81"/>
      <c r="UYR25" s="81"/>
      <c r="UYS25" s="81"/>
      <c r="UYT25" s="81"/>
      <c r="UYU25" s="81"/>
      <c r="UYV25" s="81"/>
      <c r="UYW25" s="81"/>
      <c r="UYX25" s="81"/>
      <c r="UYY25" s="81"/>
      <c r="UYZ25" s="81"/>
      <c r="UZA25" s="81"/>
      <c r="UZB25" s="81"/>
      <c r="UZC25" s="81"/>
      <c r="UZD25" s="81"/>
      <c r="UZE25" s="81"/>
      <c r="UZF25" s="81"/>
      <c r="UZG25" s="81"/>
      <c r="UZH25" s="81"/>
      <c r="UZI25" s="81"/>
      <c r="UZJ25" s="81"/>
      <c r="UZK25" s="81"/>
      <c r="UZL25" s="81"/>
      <c r="UZM25" s="81"/>
      <c r="UZN25" s="81"/>
      <c r="UZO25" s="81"/>
      <c r="UZP25" s="81"/>
      <c r="UZQ25" s="81"/>
      <c r="UZR25" s="81"/>
      <c r="UZS25" s="81"/>
      <c r="UZT25" s="81"/>
      <c r="UZU25" s="81"/>
      <c r="UZV25" s="81"/>
      <c r="UZW25" s="81"/>
      <c r="UZX25" s="81"/>
      <c r="UZY25" s="81"/>
      <c r="UZZ25" s="81"/>
      <c r="VAA25" s="81"/>
      <c r="VAB25" s="81"/>
      <c r="VAC25" s="81"/>
      <c r="VAD25" s="81"/>
      <c r="VAE25" s="81"/>
      <c r="VAF25" s="81"/>
      <c r="VAG25" s="81"/>
      <c r="VAH25" s="81"/>
      <c r="VAI25" s="81"/>
      <c r="VAJ25" s="81"/>
      <c r="VAK25" s="81"/>
      <c r="VAL25" s="81"/>
      <c r="VAM25" s="81"/>
      <c r="VAN25" s="81"/>
      <c r="VAO25" s="81"/>
      <c r="VAP25" s="81"/>
      <c r="VAQ25" s="81"/>
      <c r="VAR25" s="81"/>
      <c r="VAS25" s="81"/>
      <c r="VAT25" s="81"/>
      <c r="VAU25" s="81"/>
      <c r="VAV25" s="81"/>
      <c r="VAW25" s="81"/>
      <c r="VAX25" s="81"/>
      <c r="VAY25" s="81"/>
      <c r="VAZ25" s="81"/>
      <c r="VBA25" s="81"/>
      <c r="VBB25" s="81"/>
      <c r="VBC25" s="81"/>
      <c r="VBD25" s="81"/>
      <c r="VBE25" s="81"/>
      <c r="VBF25" s="81"/>
      <c r="VBG25" s="81"/>
      <c r="VBH25" s="81"/>
      <c r="VBI25" s="81"/>
      <c r="VBJ25" s="81"/>
      <c r="VBK25" s="81"/>
      <c r="VBL25" s="81"/>
      <c r="VBM25" s="81"/>
      <c r="VBN25" s="81"/>
      <c r="VBO25" s="81"/>
      <c r="VBP25" s="81"/>
      <c r="VBQ25" s="81"/>
      <c r="VBR25" s="81"/>
      <c r="VBS25" s="81"/>
      <c r="VBT25" s="81"/>
      <c r="VBU25" s="81"/>
      <c r="VBV25" s="81"/>
      <c r="VBW25" s="81"/>
      <c r="VBX25" s="81"/>
      <c r="VBY25" s="81"/>
      <c r="VBZ25" s="81"/>
      <c r="VCA25" s="81"/>
      <c r="VCB25" s="81"/>
      <c r="VCC25" s="81"/>
      <c r="VCD25" s="81"/>
      <c r="VCE25" s="81"/>
      <c r="VCF25" s="81"/>
      <c r="VCG25" s="81"/>
      <c r="VCH25" s="81"/>
      <c r="VCI25" s="81"/>
      <c r="VCJ25" s="81"/>
      <c r="VCK25" s="81"/>
      <c r="VCL25" s="81"/>
      <c r="VCM25" s="81"/>
      <c r="VCN25" s="81"/>
      <c r="VCO25" s="81"/>
      <c r="VCP25" s="81"/>
      <c r="VCQ25" s="81"/>
      <c r="VCR25" s="81"/>
      <c r="VCS25" s="81"/>
      <c r="VCT25" s="81"/>
      <c r="VCU25" s="81"/>
      <c r="VCV25" s="81"/>
      <c r="VCW25" s="81"/>
      <c r="VCX25" s="81"/>
      <c r="VCY25" s="81"/>
      <c r="VCZ25" s="81"/>
      <c r="VDA25" s="81"/>
      <c r="VDB25" s="81"/>
      <c r="VDC25" s="81"/>
      <c r="VDD25" s="81"/>
      <c r="VDE25" s="81"/>
      <c r="VDF25" s="81"/>
      <c r="VDG25" s="81"/>
      <c r="VDH25" s="81"/>
      <c r="VDI25" s="81"/>
      <c r="VDJ25" s="81"/>
      <c r="VDK25" s="81"/>
      <c r="VDL25" s="81"/>
      <c r="VDM25" s="81"/>
      <c r="VDN25" s="81"/>
      <c r="VDO25" s="81"/>
      <c r="VDP25" s="81"/>
      <c r="VDQ25" s="81"/>
      <c r="VDR25" s="81"/>
      <c r="VDS25" s="81"/>
      <c r="VDT25" s="81"/>
      <c r="VDU25" s="81"/>
      <c r="VDV25" s="81"/>
      <c r="VDW25" s="81"/>
      <c r="VDX25" s="81"/>
      <c r="VDY25" s="81"/>
      <c r="VDZ25" s="81"/>
      <c r="VEA25" s="81"/>
      <c r="VEB25" s="81"/>
      <c r="VEC25" s="81"/>
      <c r="VED25" s="81"/>
      <c r="VEE25" s="81"/>
      <c r="VEF25" s="81"/>
      <c r="VEG25" s="81"/>
      <c r="VEH25" s="81"/>
      <c r="VEI25" s="81"/>
      <c r="VEJ25" s="81"/>
      <c r="VEK25" s="81"/>
      <c r="VEL25" s="81"/>
      <c r="VEM25" s="81"/>
      <c r="VEN25" s="81"/>
      <c r="VEO25" s="81"/>
      <c r="VEP25" s="81"/>
      <c r="VEQ25" s="81"/>
      <c r="VER25" s="81"/>
      <c r="VES25" s="81"/>
      <c r="VET25" s="81"/>
      <c r="VEU25" s="81"/>
      <c r="VEV25" s="81"/>
      <c r="VEW25" s="81"/>
      <c r="VEX25" s="81"/>
      <c r="VEY25" s="81"/>
      <c r="VEZ25" s="81"/>
      <c r="VFA25" s="81"/>
      <c r="VFB25" s="81"/>
      <c r="VFC25" s="81"/>
      <c r="VFD25" s="81"/>
      <c r="VFE25" s="81"/>
      <c r="VFF25" s="81"/>
      <c r="VFG25" s="81"/>
      <c r="VFH25" s="81"/>
      <c r="VFI25" s="81"/>
      <c r="VFJ25" s="81"/>
      <c r="VFK25" s="81"/>
      <c r="VFL25" s="81"/>
      <c r="VFM25" s="81"/>
      <c r="VFN25" s="81"/>
      <c r="VFO25" s="81"/>
      <c r="VFP25" s="81"/>
      <c r="VFQ25" s="81"/>
      <c r="VFR25" s="81"/>
      <c r="VFS25" s="81"/>
      <c r="VFT25" s="81"/>
      <c r="VFU25" s="81"/>
      <c r="VFV25" s="81"/>
      <c r="VFW25" s="81"/>
      <c r="VFX25" s="81"/>
      <c r="VFY25" s="81"/>
      <c r="VFZ25" s="81"/>
      <c r="VGA25" s="81"/>
      <c r="VGB25" s="81"/>
      <c r="VGC25" s="81"/>
      <c r="VGD25" s="81"/>
      <c r="VGE25" s="81"/>
      <c r="VGF25" s="81"/>
      <c r="VGG25" s="81"/>
      <c r="VGH25" s="81"/>
      <c r="VGI25" s="81"/>
      <c r="VGJ25" s="81"/>
      <c r="VGK25" s="81"/>
      <c r="VGL25" s="81"/>
      <c r="VGM25" s="81"/>
      <c r="VGN25" s="81"/>
      <c r="VGO25" s="81"/>
      <c r="VGP25" s="81"/>
      <c r="VGQ25" s="81"/>
      <c r="VGR25" s="81"/>
      <c r="VGS25" s="81"/>
      <c r="VGT25" s="81"/>
      <c r="VGU25" s="81"/>
      <c r="VGV25" s="81"/>
      <c r="VGW25" s="81"/>
      <c r="VGX25" s="81"/>
      <c r="VGY25" s="81"/>
      <c r="VGZ25" s="81"/>
      <c r="VHA25" s="81"/>
      <c r="VHB25" s="81"/>
      <c r="VHC25" s="81"/>
      <c r="VHD25" s="81"/>
      <c r="VHE25" s="81"/>
      <c r="VHF25" s="81"/>
      <c r="VHG25" s="81"/>
      <c r="VHH25" s="81"/>
      <c r="VHI25" s="81"/>
      <c r="VHJ25" s="81"/>
      <c r="VHK25" s="81"/>
      <c r="VHL25" s="81"/>
      <c r="VHM25" s="81"/>
      <c r="VHN25" s="81"/>
      <c r="VHO25" s="81"/>
      <c r="VHP25" s="81"/>
      <c r="VHQ25" s="81"/>
      <c r="VHR25" s="81"/>
      <c r="VHS25" s="81"/>
      <c r="VHT25" s="81"/>
      <c r="VHU25" s="81"/>
      <c r="VHV25" s="81"/>
      <c r="VHW25" s="81"/>
      <c r="VHX25" s="81"/>
      <c r="VHY25" s="81"/>
      <c r="VHZ25" s="81"/>
      <c r="VIA25" s="81"/>
      <c r="VIB25" s="81"/>
      <c r="VIC25" s="81"/>
      <c r="VID25" s="81"/>
      <c r="VIE25" s="81"/>
      <c r="VIF25" s="81"/>
      <c r="VIG25" s="81"/>
      <c r="VIH25" s="81"/>
      <c r="VII25" s="81"/>
      <c r="VIJ25" s="81"/>
      <c r="VIK25" s="81"/>
      <c r="VIL25" s="81"/>
      <c r="VIM25" s="81"/>
      <c r="VIN25" s="81"/>
      <c r="VIO25" s="81"/>
      <c r="VIP25" s="81"/>
      <c r="VIQ25" s="81"/>
      <c r="VIR25" s="81"/>
      <c r="VIS25" s="81"/>
      <c r="VIT25" s="81"/>
      <c r="VIU25" s="81"/>
      <c r="VIV25" s="81"/>
      <c r="VIW25" s="81"/>
      <c r="VIX25" s="81"/>
      <c r="VIY25" s="81"/>
      <c r="VIZ25" s="81"/>
      <c r="VJA25" s="81"/>
      <c r="VJB25" s="81"/>
      <c r="VJC25" s="81"/>
      <c r="VJD25" s="81"/>
      <c r="VJE25" s="81"/>
      <c r="VJF25" s="81"/>
      <c r="VJG25" s="81"/>
      <c r="VJH25" s="81"/>
      <c r="VJI25" s="81"/>
      <c r="VJJ25" s="81"/>
      <c r="VJK25" s="81"/>
      <c r="VJL25" s="81"/>
      <c r="VJM25" s="81"/>
      <c r="VJN25" s="81"/>
      <c r="VJO25" s="81"/>
      <c r="VJP25" s="81"/>
      <c r="VJQ25" s="81"/>
      <c r="VJR25" s="81"/>
      <c r="VJS25" s="81"/>
      <c r="VJT25" s="81"/>
      <c r="VJU25" s="81"/>
      <c r="VJV25" s="81"/>
      <c r="VJW25" s="81"/>
      <c r="VJX25" s="81"/>
      <c r="VJY25" s="81"/>
      <c r="VJZ25" s="81"/>
      <c r="VKA25" s="81"/>
      <c r="VKB25" s="81"/>
      <c r="VKC25" s="81"/>
      <c r="VKD25" s="81"/>
      <c r="VKE25" s="81"/>
      <c r="VKF25" s="81"/>
      <c r="VKG25" s="81"/>
      <c r="VKH25" s="81"/>
      <c r="VKI25" s="81"/>
      <c r="VKJ25" s="81"/>
      <c r="VKK25" s="81"/>
      <c r="VKL25" s="81"/>
      <c r="VKM25" s="81"/>
      <c r="VKN25" s="81"/>
      <c r="VKO25" s="81"/>
      <c r="VKP25" s="81"/>
      <c r="VKQ25" s="81"/>
      <c r="VKR25" s="81"/>
      <c r="VKS25" s="81"/>
      <c r="VKT25" s="81"/>
      <c r="VKU25" s="81"/>
      <c r="VKV25" s="81"/>
      <c r="VKW25" s="81"/>
      <c r="VKX25" s="81"/>
      <c r="VKY25" s="81"/>
      <c r="VKZ25" s="81"/>
      <c r="VLA25" s="81"/>
      <c r="VLB25" s="81"/>
      <c r="VLC25" s="81"/>
      <c r="VLD25" s="81"/>
      <c r="VLE25" s="81"/>
      <c r="VLF25" s="81"/>
      <c r="VLG25" s="81"/>
      <c r="VLH25" s="81"/>
      <c r="VLI25" s="81"/>
      <c r="VLJ25" s="81"/>
      <c r="VLK25" s="81"/>
      <c r="VLL25" s="81"/>
      <c r="VLM25" s="81"/>
      <c r="VLN25" s="81"/>
      <c r="VLO25" s="81"/>
      <c r="VLP25" s="81"/>
      <c r="VLQ25" s="81"/>
      <c r="VLR25" s="81"/>
      <c r="VLS25" s="81"/>
      <c r="VLT25" s="81"/>
      <c r="VLU25" s="81"/>
      <c r="VLV25" s="81"/>
      <c r="VLW25" s="81"/>
      <c r="VLX25" s="81"/>
      <c r="VLY25" s="81"/>
      <c r="VLZ25" s="81"/>
      <c r="VMA25" s="81"/>
      <c r="VMB25" s="81"/>
      <c r="VMC25" s="81"/>
      <c r="VMD25" s="81"/>
      <c r="VME25" s="81"/>
      <c r="VMF25" s="81"/>
      <c r="VMG25" s="81"/>
      <c r="VMH25" s="81"/>
      <c r="VMI25" s="81"/>
      <c r="VMJ25" s="81"/>
      <c r="VMK25" s="81"/>
      <c r="VML25" s="81"/>
      <c r="VMM25" s="81"/>
      <c r="VMN25" s="81"/>
      <c r="VMO25" s="81"/>
      <c r="VMP25" s="81"/>
      <c r="VMQ25" s="81"/>
      <c r="VMR25" s="81"/>
      <c r="VMS25" s="81"/>
      <c r="VMT25" s="81"/>
      <c r="VMU25" s="81"/>
      <c r="VMV25" s="81"/>
      <c r="VMW25" s="81"/>
      <c r="VMX25" s="81"/>
      <c r="VMY25" s="81"/>
      <c r="VMZ25" s="81"/>
      <c r="VNA25" s="81"/>
      <c r="VNB25" s="81"/>
      <c r="VNC25" s="81"/>
      <c r="VND25" s="81"/>
      <c r="VNE25" s="81"/>
      <c r="VNF25" s="81"/>
      <c r="VNG25" s="81"/>
      <c r="VNH25" s="81"/>
      <c r="VNI25" s="81"/>
      <c r="VNJ25" s="81"/>
      <c r="VNK25" s="81"/>
      <c r="VNL25" s="81"/>
      <c r="VNM25" s="81"/>
      <c r="VNN25" s="81"/>
      <c r="VNO25" s="81"/>
      <c r="VNP25" s="81"/>
      <c r="VNQ25" s="81"/>
      <c r="VNR25" s="81"/>
      <c r="VNS25" s="81"/>
      <c r="VNT25" s="81"/>
      <c r="VNU25" s="81"/>
      <c r="VNV25" s="81"/>
      <c r="VNW25" s="81"/>
      <c r="VNX25" s="81"/>
      <c r="VNY25" s="81"/>
      <c r="VNZ25" s="81"/>
      <c r="VOA25" s="81"/>
      <c r="VOB25" s="81"/>
      <c r="VOC25" s="81"/>
      <c r="VOD25" s="81"/>
      <c r="VOE25" s="81"/>
      <c r="VOF25" s="81"/>
      <c r="VOG25" s="81"/>
      <c r="VOH25" s="81"/>
      <c r="VOI25" s="81"/>
      <c r="VOJ25" s="81"/>
      <c r="VOK25" s="81"/>
      <c r="VOL25" s="81"/>
      <c r="VOM25" s="81"/>
      <c r="VON25" s="81"/>
      <c r="VOO25" s="81"/>
      <c r="VOP25" s="81"/>
      <c r="VOQ25" s="81"/>
      <c r="VOR25" s="81"/>
      <c r="VOS25" s="81"/>
      <c r="VOT25" s="81"/>
      <c r="VOU25" s="81"/>
      <c r="VOV25" s="81"/>
      <c r="VOW25" s="81"/>
      <c r="VOX25" s="81"/>
      <c r="VOY25" s="81"/>
      <c r="VOZ25" s="81"/>
      <c r="VPA25" s="81"/>
      <c r="VPB25" s="81"/>
      <c r="VPC25" s="81"/>
      <c r="VPD25" s="81"/>
      <c r="VPE25" s="81"/>
      <c r="VPF25" s="81"/>
      <c r="VPG25" s="81"/>
      <c r="VPH25" s="81"/>
      <c r="VPI25" s="81"/>
      <c r="VPJ25" s="81"/>
      <c r="VPK25" s="81"/>
      <c r="VPL25" s="81"/>
      <c r="VPM25" s="81"/>
      <c r="VPN25" s="81"/>
      <c r="VPO25" s="81"/>
      <c r="VPP25" s="81"/>
      <c r="VPQ25" s="81"/>
      <c r="VPR25" s="81"/>
      <c r="VPS25" s="81"/>
      <c r="VPT25" s="81"/>
      <c r="VPU25" s="81"/>
      <c r="VPV25" s="81"/>
      <c r="VPW25" s="81"/>
      <c r="VPX25" s="81"/>
      <c r="VPY25" s="81"/>
      <c r="VPZ25" s="81"/>
      <c r="VQA25" s="81"/>
      <c r="VQB25" s="81"/>
      <c r="VQC25" s="81"/>
      <c r="VQD25" s="81"/>
      <c r="VQE25" s="81"/>
      <c r="VQF25" s="81"/>
      <c r="VQG25" s="81"/>
      <c r="VQH25" s="81"/>
      <c r="VQI25" s="81"/>
      <c r="VQJ25" s="81"/>
      <c r="VQK25" s="81"/>
      <c r="VQL25" s="81"/>
      <c r="VQM25" s="81"/>
      <c r="VQN25" s="81"/>
      <c r="VQO25" s="81"/>
      <c r="VQP25" s="81"/>
      <c r="VQQ25" s="81"/>
      <c r="VQR25" s="81"/>
      <c r="VQS25" s="81"/>
      <c r="VQT25" s="81"/>
      <c r="VQU25" s="81"/>
      <c r="VQV25" s="81"/>
      <c r="VQW25" s="81"/>
      <c r="VQX25" s="81"/>
      <c r="VQY25" s="81"/>
      <c r="VQZ25" s="81"/>
      <c r="VRA25" s="81"/>
      <c r="VRB25" s="81"/>
      <c r="VRC25" s="81"/>
      <c r="VRD25" s="81"/>
      <c r="VRE25" s="81"/>
      <c r="VRF25" s="81"/>
      <c r="VRG25" s="81"/>
      <c r="VRH25" s="81"/>
      <c r="VRI25" s="81"/>
      <c r="VRJ25" s="81"/>
      <c r="VRK25" s="81"/>
      <c r="VRL25" s="81"/>
      <c r="VRM25" s="81"/>
      <c r="VRN25" s="81"/>
      <c r="VRO25" s="81"/>
      <c r="VRP25" s="81"/>
      <c r="VRQ25" s="81"/>
      <c r="VRR25" s="81"/>
      <c r="VRS25" s="81"/>
      <c r="VRT25" s="81"/>
      <c r="VRU25" s="81"/>
      <c r="VRV25" s="81"/>
      <c r="VRW25" s="81"/>
      <c r="VRX25" s="81"/>
      <c r="VRY25" s="81"/>
      <c r="VRZ25" s="81"/>
      <c r="VSA25" s="81"/>
      <c r="VSB25" s="81"/>
      <c r="VSC25" s="81"/>
      <c r="VSD25" s="81"/>
      <c r="VSE25" s="81"/>
      <c r="VSF25" s="81"/>
      <c r="VSG25" s="81"/>
      <c r="VSH25" s="81"/>
      <c r="VSI25" s="81"/>
      <c r="VSJ25" s="81"/>
      <c r="VSK25" s="81"/>
      <c r="VSL25" s="81"/>
      <c r="VSM25" s="81"/>
      <c r="VSN25" s="81"/>
      <c r="VSO25" s="81"/>
      <c r="VSP25" s="81"/>
      <c r="VSQ25" s="81"/>
      <c r="VSR25" s="81"/>
      <c r="VSS25" s="81"/>
      <c r="VST25" s="81"/>
      <c r="VSU25" s="81"/>
      <c r="VSV25" s="81"/>
      <c r="VSW25" s="81"/>
      <c r="VSX25" s="81"/>
      <c r="VSY25" s="81"/>
      <c r="VSZ25" s="81"/>
      <c r="VTA25" s="81"/>
      <c r="VTB25" s="81"/>
      <c r="VTC25" s="81"/>
      <c r="VTD25" s="81"/>
      <c r="VTE25" s="81"/>
      <c r="VTF25" s="81"/>
      <c r="VTG25" s="81"/>
      <c r="VTH25" s="81"/>
      <c r="VTI25" s="81"/>
      <c r="VTJ25" s="81"/>
      <c r="VTK25" s="81"/>
      <c r="VTL25" s="81"/>
      <c r="VTM25" s="81"/>
      <c r="VTN25" s="81"/>
      <c r="VTO25" s="81"/>
      <c r="VTP25" s="81"/>
      <c r="VTQ25" s="81"/>
      <c r="VTR25" s="81"/>
      <c r="VTS25" s="81"/>
      <c r="VTT25" s="81"/>
      <c r="VTU25" s="81"/>
      <c r="VTV25" s="81"/>
      <c r="VTW25" s="81"/>
      <c r="VTX25" s="81"/>
      <c r="VTY25" s="81"/>
      <c r="VTZ25" s="81"/>
      <c r="VUA25" s="81"/>
      <c r="VUB25" s="81"/>
      <c r="VUC25" s="81"/>
      <c r="VUD25" s="81"/>
      <c r="VUE25" s="81"/>
      <c r="VUF25" s="81"/>
      <c r="VUG25" s="81"/>
      <c r="VUH25" s="81"/>
      <c r="VUI25" s="81"/>
      <c r="VUJ25" s="81"/>
      <c r="VUK25" s="81"/>
      <c r="VUL25" s="81"/>
      <c r="VUM25" s="81"/>
      <c r="VUN25" s="81"/>
      <c r="VUO25" s="81"/>
      <c r="VUP25" s="81"/>
      <c r="VUQ25" s="81"/>
      <c r="VUR25" s="81"/>
      <c r="VUS25" s="81"/>
      <c r="VUT25" s="81"/>
      <c r="VUU25" s="81"/>
      <c r="VUV25" s="81"/>
      <c r="VUW25" s="81"/>
      <c r="VUX25" s="81"/>
      <c r="VUY25" s="81"/>
      <c r="VUZ25" s="81"/>
      <c r="VVA25" s="81"/>
      <c r="VVB25" s="81"/>
      <c r="VVC25" s="81"/>
      <c r="VVD25" s="81"/>
      <c r="VVE25" s="81"/>
      <c r="VVF25" s="81"/>
      <c r="VVG25" s="81"/>
      <c r="VVH25" s="81"/>
      <c r="VVI25" s="81"/>
      <c r="VVJ25" s="81"/>
      <c r="VVK25" s="81"/>
      <c r="VVL25" s="81"/>
      <c r="VVM25" s="81"/>
      <c r="VVN25" s="81"/>
      <c r="VVO25" s="81"/>
      <c r="VVP25" s="81"/>
      <c r="VVQ25" s="81"/>
      <c r="VVR25" s="81"/>
      <c r="VVS25" s="81"/>
      <c r="VVT25" s="81"/>
      <c r="VVU25" s="81"/>
      <c r="VVV25" s="81"/>
      <c r="VVW25" s="81"/>
      <c r="VVX25" s="81"/>
      <c r="VVY25" s="81"/>
      <c r="VVZ25" s="81"/>
      <c r="VWA25" s="81"/>
      <c r="VWB25" s="81"/>
      <c r="VWC25" s="81"/>
      <c r="VWD25" s="81"/>
      <c r="VWE25" s="81"/>
      <c r="VWF25" s="81"/>
      <c r="VWG25" s="81"/>
      <c r="VWH25" s="81"/>
      <c r="VWI25" s="81"/>
      <c r="VWJ25" s="81"/>
      <c r="VWK25" s="81"/>
      <c r="VWL25" s="81"/>
      <c r="VWM25" s="81"/>
      <c r="VWN25" s="81"/>
      <c r="VWO25" s="81"/>
      <c r="VWP25" s="81"/>
      <c r="VWQ25" s="81"/>
      <c r="VWR25" s="81"/>
      <c r="VWS25" s="81"/>
      <c r="VWT25" s="81"/>
      <c r="VWU25" s="81"/>
      <c r="VWV25" s="81"/>
      <c r="VWW25" s="81"/>
      <c r="VWX25" s="81"/>
      <c r="VWY25" s="81"/>
      <c r="VWZ25" s="81"/>
      <c r="VXA25" s="81"/>
      <c r="VXB25" s="81"/>
      <c r="VXC25" s="81"/>
      <c r="VXD25" s="81"/>
      <c r="VXE25" s="81"/>
      <c r="VXF25" s="81"/>
      <c r="VXG25" s="81"/>
      <c r="VXH25" s="81"/>
      <c r="VXI25" s="81"/>
      <c r="VXJ25" s="81"/>
      <c r="VXK25" s="81"/>
      <c r="VXL25" s="81"/>
      <c r="VXM25" s="81"/>
      <c r="VXN25" s="81"/>
      <c r="VXO25" s="81"/>
      <c r="VXP25" s="81"/>
      <c r="VXQ25" s="81"/>
      <c r="VXR25" s="81"/>
      <c r="VXS25" s="81"/>
      <c r="VXT25" s="81"/>
      <c r="VXU25" s="81"/>
      <c r="VXV25" s="81"/>
      <c r="VXW25" s="81"/>
      <c r="VXX25" s="81"/>
      <c r="VXY25" s="81"/>
      <c r="VXZ25" s="81"/>
      <c r="VYA25" s="81"/>
      <c r="VYB25" s="81"/>
      <c r="VYC25" s="81"/>
      <c r="VYD25" s="81"/>
      <c r="VYE25" s="81"/>
      <c r="VYF25" s="81"/>
      <c r="VYG25" s="81"/>
      <c r="VYH25" s="81"/>
      <c r="VYI25" s="81"/>
      <c r="VYJ25" s="81"/>
      <c r="VYK25" s="81"/>
      <c r="VYL25" s="81"/>
      <c r="VYM25" s="81"/>
      <c r="VYN25" s="81"/>
      <c r="VYO25" s="81"/>
      <c r="VYP25" s="81"/>
      <c r="VYQ25" s="81"/>
      <c r="VYR25" s="81"/>
      <c r="VYS25" s="81"/>
      <c r="VYT25" s="81"/>
      <c r="VYU25" s="81"/>
      <c r="VYV25" s="81"/>
      <c r="VYW25" s="81"/>
      <c r="VYX25" s="81"/>
      <c r="VYY25" s="81"/>
      <c r="VYZ25" s="81"/>
      <c r="VZA25" s="81"/>
      <c r="VZB25" s="81"/>
      <c r="VZC25" s="81"/>
      <c r="VZD25" s="81"/>
      <c r="VZE25" s="81"/>
      <c r="VZF25" s="81"/>
      <c r="VZG25" s="81"/>
      <c r="VZH25" s="81"/>
      <c r="VZI25" s="81"/>
      <c r="VZJ25" s="81"/>
      <c r="VZK25" s="81"/>
      <c r="VZL25" s="81"/>
      <c r="VZM25" s="81"/>
      <c r="VZN25" s="81"/>
      <c r="VZO25" s="81"/>
      <c r="VZP25" s="81"/>
      <c r="VZQ25" s="81"/>
      <c r="VZR25" s="81"/>
      <c r="VZS25" s="81"/>
      <c r="VZT25" s="81"/>
      <c r="VZU25" s="81"/>
      <c r="VZV25" s="81"/>
      <c r="VZW25" s="81"/>
      <c r="VZX25" s="81"/>
      <c r="VZY25" s="81"/>
      <c r="VZZ25" s="81"/>
      <c r="WAA25" s="81"/>
      <c r="WAB25" s="81"/>
      <c r="WAC25" s="81"/>
      <c r="WAD25" s="81"/>
      <c r="WAE25" s="81"/>
      <c r="WAF25" s="81"/>
      <c r="WAG25" s="81"/>
      <c r="WAH25" s="81"/>
      <c r="WAI25" s="81"/>
      <c r="WAJ25" s="81"/>
      <c r="WAK25" s="81"/>
      <c r="WAL25" s="81"/>
      <c r="WAM25" s="81"/>
      <c r="WAN25" s="81"/>
      <c r="WAO25" s="81"/>
      <c r="WAP25" s="81"/>
      <c r="WAQ25" s="81"/>
      <c r="WAR25" s="81"/>
      <c r="WAS25" s="81"/>
      <c r="WAT25" s="81"/>
      <c r="WAU25" s="81"/>
      <c r="WAV25" s="81"/>
      <c r="WAW25" s="81"/>
      <c r="WAX25" s="81"/>
      <c r="WAY25" s="81"/>
      <c r="WAZ25" s="81"/>
      <c r="WBA25" s="81"/>
      <c r="WBB25" s="81"/>
      <c r="WBC25" s="81"/>
      <c r="WBD25" s="81"/>
      <c r="WBE25" s="81"/>
      <c r="WBF25" s="81"/>
      <c r="WBG25" s="81"/>
      <c r="WBH25" s="81"/>
      <c r="WBI25" s="81"/>
      <c r="WBJ25" s="81"/>
      <c r="WBK25" s="81"/>
      <c r="WBL25" s="81"/>
      <c r="WBM25" s="81"/>
      <c r="WBN25" s="81"/>
      <c r="WBO25" s="81"/>
      <c r="WBP25" s="81"/>
      <c r="WBQ25" s="81"/>
      <c r="WBR25" s="81"/>
      <c r="WBS25" s="81"/>
      <c r="WBT25" s="81"/>
      <c r="WBU25" s="81"/>
      <c r="WBV25" s="81"/>
      <c r="WBW25" s="81"/>
      <c r="WBX25" s="81"/>
      <c r="WBY25" s="81"/>
      <c r="WBZ25" s="81"/>
      <c r="WCA25" s="81"/>
      <c r="WCB25" s="81"/>
      <c r="WCC25" s="81"/>
      <c r="WCD25" s="81"/>
      <c r="WCE25" s="81"/>
      <c r="WCF25" s="81"/>
      <c r="WCG25" s="81"/>
      <c r="WCH25" s="81"/>
      <c r="WCI25" s="81"/>
      <c r="WCJ25" s="81"/>
      <c r="WCK25" s="81"/>
      <c r="WCL25" s="81"/>
      <c r="WCM25" s="81"/>
      <c r="WCN25" s="81"/>
      <c r="WCO25" s="81"/>
      <c r="WCP25" s="81"/>
      <c r="WCQ25" s="81"/>
      <c r="WCR25" s="81"/>
      <c r="WCS25" s="81"/>
      <c r="WCT25" s="81"/>
      <c r="WCU25" s="81"/>
      <c r="WCV25" s="81"/>
      <c r="WCW25" s="81"/>
      <c r="WCX25" s="81"/>
      <c r="WCY25" s="81"/>
      <c r="WCZ25" s="81"/>
      <c r="WDA25" s="81"/>
      <c r="WDB25" s="81"/>
      <c r="WDC25" s="81"/>
      <c r="WDD25" s="81"/>
      <c r="WDE25" s="81"/>
      <c r="WDF25" s="81"/>
      <c r="WDG25" s="81"/>
      <c r="WDH25" s="81"/>
      <c r="WDI25" s="81"/>
      <c r="WDJ25" s="81"/>
      <c r="WDK25" s="81"/>
      <c r="WDL25" s="81"/>
      <c r="WDM25" s="81"/>
      <c r="WDN25" s="81"/>
      <c r="WDO25" s="81"/>
      <c r="WDP25" s="81"/>
      <c r="WDQ25" s="81"/>
      <c r="WDR25" s="81"/>
      <c r="WDS25" s="81"/>
      <c r="WDT25" s="81"/>
      <c r="WDU25" s="81"/>
      <c r="WDV25" s="81"/>
      <c r="WDW25" s="81"/>
      <c r="WDX25" s="81"/>
      <c r="WDY25" s="81"/>
      <c r="WDZ25" s="81"/>
      <c r="WEA25" s="81"/>
      <c r="WEB25" s="81"/>
      <c r="WEC25" s="81"/>
      <c r="WED25" s="81"/>
      <c r="WEE25" s="81"/>
      <c r="WEF25" s="81"/>
      <c r="WEG25" s="81"/>
      <c r="WEH25" s="81"/>
      <c r="WEI25" s="81"/>
      <c r="WEJ25" s="81"/>
      <c r="WEK25" s="81"/>
      <c r="WEL25" s="81"/>
      <c r="WEM25" s="81"/>
      <c r="WEN25" s="81"/>
      <c r="WEO25" s="81"/>
      <c r="WEP25" s="81"/>
      <c r="WEQ25" s="81"/>
      <c r="WER25" s="81"/>
      <c r="WES25" s="81"/>
      <c r="WET25" s="81"/>
      <c r="WEU25" s="81"/>
      <c r="WEV25" s="81"/>
      <c r="WEW25" s="81"/>
      <c r="WEX25" s="81"/>
      <c r="WEY25" s="81"/>
      <c r="WEZ25" s="81"/>
      <c r="WFA25" s="81"/>
      <c r="WFB25" s="81"/>
      <c r="WFC25" s="81"/>
      <c r="WFD25" s="81"/>
      <c r="WFE25" s="81"/>
      <c r="WFF25" s="81"/>
      <c r="WFG25" s="81"/>
      <c r="WFH25" s="81"/>
      <c r="WFI25" s="81"/>
      <c r="WFJ25" s="81"/>
      <c r="WFK25" s="81"/>
      <c r="WFL25" s="81"/>
      <c r="WFM25" s="81"/>
      <c r="WFN25" s="81"/>
      <c r="WFO25" s="81"/>
      <c r="WFP25" s="81"/>
      <c r="WFQ25" s="81"/>
      <c r="WFR25" s="81"/>
      <c r="WFS25" s="81"/>
      <c r="WFT25" s="81"/>
      <c r="WFU25" s="81"/>
      <c r="WFV25" s="81"/>
      <c r="WFW25" s="81"/>
      <c r="WFX25" s="81"/>
      <c r="WFY25" s="81"/>
      <c r="WFZ25" s="81"/>
      <c r="WGA25" s="81"/>
      <c r="WGB25" s="81"/>
      <c r="WGC25" s="81"/>
      <c r="WGD25" s="81"/>
      <c r="WGE25" s="81"/>
      <c r="WGF25" s="81"/>
      <c r="WGG25" s="81"/>
      <c r="WGH25" s="81"/>
      <c r="WGI25" s="81"/>
      <c r="WGJ25" s="81"/>
      <c r="WGK25" s="81"/>
      <c r="WGL25" s="81"/>
      <c r="WGM25" s="81"/>
      <c r="WGN25" s="81"/>
      <c r="WGO25" s="81"/>
      <c r="WGP25" s="81"/>
      <c r="WGQ25" s="81"/>
      <c r="WGR25" s="81"/>
      <c r="WGS25" s="81"/>
      <c r="WGT25" s="81"/>
      <c r="WGU25" s="81"/>
      <c r="WGV25" s="81"/>
      <c r="WGW25" s="81"/>
      <c r="WGX25" s="81"/>
      <c r="WGY25" s="81"/>
      <c r="WGZ25" s="81"/>
      <c r="WHA25" s="81"/>
      <c r="WHB25" s="81"/>
      <c r="WHC25" s="81"/>
      <c r="WHD25" s="81"/>
      <c r="WHE25" s="81"/>
      <c r="WHF25" s="81"/>
      <c r="WHG25" s="81"/>
      <c r="WHH25" s="81"/>
      <c r="WHI25" s="81"/>
      <c r="WHJ25" s="81"/>
      <c r="WHK25" s="81"/>
      <c r="WHL25" s="81"/>
      <c r="WHM25" s="81"/>
      <c r="WHN25" s="81"/>
      <c r="WHO25" s="81"/>
      <c r="WHP25" s="81"/>
      <c r="WHQ25" s="81"/>
      <c r="WHR25" s="81"/>
      <c r="WHS25" s="81"/>
      <c r="WHT25" s="81"/>
      <c r="WHU25" s="81"/>
      <c r="WHV25" s="81"/>
      <c r="WHW25" s="81"/>
      <c r="WHX25" s="81"/>
      <c r="WHY25" s="81"/>
      <c r="WHZ25" s="81"/>
      <c r="WIA25" s="81"/>
      <c r="WIB25" s="81"/>
      <c r="WIC25" s="81"/>
      <c r="WID25" s="81"/>
      <c r="WIE25" s="81"/>
      <c r="WIF25" s="81"/>
      <c r="WIG25" s="81"/>
      <c r="WIH25" s="81"/>
      <c r="WII25" s="81"/>
      <c r="WIJ25" s="81"/>
      <c r="WIK25" s="81"/>
      <c r="WIL25" s="81"/>
      <c r="WIM25" s="81"/>
      <c r="WIN25" s="81"/>
      <c r="WIO25" s="81"/>
      <c r="WIP25" s="81"/>
      <c r="WIQ25" s="81"/>
      <c r="WIR25" s="81"/>
      <c r="WIS25" s="81"/>
      <c r="WIT25" s="81"/>
      <c r="WIU25" s="81"/>
      <c r="WIV25" s="81"/>
      <c r="WIW25" s="81"/>
      <c r="WIX25" s="81"/>
      <c r="WIY25" s="81"/>
      <c r="WIZ25" s="81"/>
      <c r="WJA25" s="81"/>
      <c r="WJB25" s="81"/>
      <c r="WJC25" s="81"/>
      <c r="WJD25" s="81"/>
      <c r="WJE25" s="81"/>
      <c r="WJF25" s="81"/>
      <c r="WJG25" s="81"/>
      <c r="WJH25" s="81"/>
      <c r="WJI25" s="81"/>
      <c r="WJJ25" s="81"/>
      <c r="WJK25" s="81"/>
      <c r="WJL25" s="81"/>
      <c r="WJM25" s="81"/>
      <c r="WJN25" s="81"/>
      <c r="WJO25" s="81"/>
      <c r="WJP25" s="81"/>
      <c r="WJQ25" s="81"/>
      <c r="WJR25" s="81"/>
      <c r="WJS25" s="81"/>
      <c r="WJT25" s="81"/>
      <c r="WJU25" s="81"/>
      <c r="WJV25" s="81"/>
      <c r="WJW25" s="81"/>
      <c r="WJX25" s="81"/>
      <c r="WJY25" s="81"/>
      <c r="WJZ25" s="81"/>
      <c r="WKA25" s="81"/>
      <c r="WKB25" s="81"/>
      <c r="WKC25" s="81"/>
      <c r="WKD25" s="81"/>
      <c r="WKE25" s="81"/>
      <c r="WKF25" s="81"/>
      <c r="WKG25" s="81"/>
      <c r="WKH25" s="81"/>
      <c r="WKI25" s="81"/>
      <c r="WKJ25" s="81"/>
      <c r="WKK25" s="81"/>
      <c r="WKL25" s="81"/>
      <c r="WKM25" s="81"/>
      <c r="WKN25" s="81"/>
      <c r="WKO25" s="81"/>
      <c r="WKP25" s="81"/>
      <c r="WKQ25" s="81"/>
      <c r="WKR25" s="81"/>
      <c r="WKS25" s="81"/>
      <c r="WKT25" s="81"/>
      <c r="WKU25" s="81"/>
      <c r="WKV25" s="81"/>
      <c r="WKW25" s="81"/>
      <c r="WKX25" s="81"/>
      <c r="WKY25" s="81"/>
      <c r="WKZ25" s="81"/>
      <c r="WLA25" s="81"/>
      <c r="WLB25" s="81"/>
      <c r="WLC25" s="81"/>
      <c r="WLD25" s="81"/>
      <c r="WLE25" s="81"/>
      <c r="WLF25" s="81"/>
      <c r="WLG25" s="81"/>
      <c r="WLH25" s="81"/>
      <c r="WLI25" s="81"/>
      <c r="WLJ25" s="81"/>
      <c r="WLK25" s="81"/>
      <c r="WLL25" s="81"/>
      <c r="WLM25" s="81"/>
      <c r="WLN25" s="81"/>
      <c r="WLO25" s="81"/>
      <c r="WLP25" s="81"/>
      <c r="WLQ25" s="81"/>
      <c r="WLR25" s="81"/>
      <c r="WLS25" s="81"/>
      <c r="WLT25" s="81"/>
      <c r="WLU25" s="81"/>
      <c r="WLV25" s="81"/>
      <c r="WLW25" s="81"/>
      <c r="WLX25" s="81"/>
      <c r="WLY25" s="81"/>
      <c r="WLZ25" s="81"/>
      <c r="WMA25" s="81"/>
      <c r="WMB25" s="81"/>
      <c r="WMC25" s="81"/>
      <c r="WMD25" s="81"/>
      <c r="WME25" s="81"/>
      <c r="WMF25" s="81"/>
      <c r="WMG25" s="81"/>
      <c r="WMH25" s="81"/>
      <c r="WMI25" s="81"/>
      <c r="WMJ25" s="81"/>
      <c r="WMK25" s="81"/>
      <c r="WML25" s="81"/>
      <c r="WMM25" s="81"/>
      <c r="WMN25" s="81"/>
      <c r="WMO25" s="81"/>
      <c r="WMP25" s="81"/>
      <c r="WMQ25" s="81"/>
      <c r="WMR25" s="81"/>
      <c r="WMS25" s="81"/>
      <c r="WMT25" s="81"/>
      <c r="WMU25" s="81"/>
      <c r="WMV25" s="81"/>
      <c r="WMW25" s="81"/>
      <c r="WMX25" s="81"/>
      <c r="WMY25" s="81"/>
      <c r="WMZ25" s="81"/>
      <c r="WNA25" s="81"/>
      <c r="WNB25" s="81"/>
      <c r="WNC25" s="81"/>
      <c r="WND25" s="81"/>
      <c r="WNE25" s="81"/>
      <c r="WNF25" s="81"/>
      <c r="WNG25" s="81"/>
      <c r="WNH25" s="81"/>
      <c r="WNI25" s="81"/>
      <c r="WNJ25" s="81"/>
      <c r="WNK25" s="81"/>
      <c r="WNL25" s="81"/>
      <c r="WNM25" s="81"/>
      <c r="WNN25" s="81"/>
      <c r="WNO25" s="81"/>
      <c r="WNP25" s="81"/>
      <c r="WNQ25" s="81"/>
      <c r="WNR25" s="81"/>
      <c r="WNS25" s="81"/>
      <c r="WNT25" s="81"/>
      <c r="WNU25" s="81"/>
      <c r="WNV25" s="81"/>
      <c r="WNW25" s="81"/>
      <c r="WNX25" s="81"/>
      <c r="WNY25" s="81"/>
      <c r="WNZ25" s="81"/>
      <c r="WOA25" s="81"/>
      <c r="WOB25" s="81"/>
      <c r="WOC25" s="81"/>
      <c r="WOD25" s="81"/>
      <c r="WOE25" s="81"/>
      <c r="WOF25" s="81"/>
      <c r="WOG25" s="81"/>
      <c r="WOH25" s="81"/>
      <c r="WOI25" s="81"/>
      <c r="WOJ25" s="81"/>
      <c r="WOK25" s="81"/>
      <c r="WOL25" s="81"/>
      <c r="WOM25" s="81"/>
      <c r="WON25" s="81"/>
      <c r="WOO25" s="81"/>
      <c r="WOP25" s="81"/>
      <c r="WOQ25" s="81"/>
      <c r="WOR25" s="81"/>
      <c r="WOS25" s="81"/>
      <c r="WOT25" s="81"/>
      <c r="WOU25" s="81"/>
      <c r="WOV25" s="81"/>
      <c r="WOW25" s="81"/>
      <c r="WOX25" s="81"/>
      <c r="WOY25" s="81"/>
      <c r="WOZ25" s="81"/>
      <c r="WPA25" s="81"/>
      <c r="WPB25" s="81"/>
      <c r="WPC25" s="81"/>
      <c r="WPD25" s="81"/>
      <c r="WPE25" s="81"/>
      <c r="WPF25" s="81"/>
      <c r="WPG25" s="81"/>
      <c r="WPH25" s="81"/>
      <c r="WPI25" s="81"/>
      <c r="WPJ25" s="81"/>
      <c r="WPK25" s="81"/>
      <c r="WPL25" s="81"/>
      <c r="WPM25" s="81"/>
      <c r="WPN25" s="81"/>
      <c r="WPO25" s="81"/>
      <c r="WPP25" s="81"/>
      <c r="WPQ25" s="81"/>
      <c r="WPR25" s="81"/>
      <c r="WPS25" s="81"/>
      <c r="WPT25" s="81"/>
      <c r="WPU25" s="81"/>
      <c r="WPV25" s="81"/>
      <c r="WPW25" s="81"/>
      <c r="WPX25" s="81"/>
      <c r="WPY25" s="81"/>
      <c r="WPZ25" s="81"/>
      <c r="WQA25" s="81"/>
      <c r="WQB25" s="81"/>
      <c r="WQC25" s="81"/>
      <c r="WQD25" s="81"/>
      <c r="WQE25" s="81"/>
      <c r="WQF25" s="81"/>
      <c r="WQG25" s="81"/>
      <c r="WQH25" s="81"/>
      <c r="WQI25" s="81"/>
      <c r="WQJ25" s="81"/>
      <c r="WQK25" s="81"/>
      <c r="WQL25" s="81"/>
      <c r="WQM25" s="81"/>
      <c r="WQN25" s="81"/>
      <c r="WQO25" s="81"/>
      <c r="WQP25" s="81"/>
      <c r="WQQ25" s="81"/>
      <c r="WQR25" s="81"/>
      <c r="WQS25" s="81"/>
      <c r="WQT25" s="81"/>
      <c r="WQU25" s="81"/>
      <c r="WQV25" s="81"/>
      <c r="WQW25" s="81"/>
      <c r="WQX25" s="81"/>
      <c r="WQY25" s="81"/>
      <c r="WQZ25" s="81"/>
      <c r="WRA25" s="81"/>
      <c r="WRB25" s="81"/>
      <c r="WRC25" s="81"/>
      <c r="WRD25" s="81"/>
      <c r="WRE25" s="81"/>
      <c r="WRF25" s="81"/>
      <c r="WRG25" s="81"/>
      <c r="WRH25" s="81"/>
      <c r="WRI25" s="81"/>
      <c r="WRJ25" s="81"/>
      <c r="WRK25" s="81"/>
      <c r="WRL25" s="81"/>
      <c r="WRM25" s="81"/>
      <c r="WRN25" s="81"/>
      <c r="WRO25" s="81"/>
      <c r="WRP25" s="81"/>
      <c r="WRQ25" s="81"/>
      <c r="WRR25" s="81"/>
      <c r="WRS25" s="81"/>
      <c r="WRT25" s="81"/>
      <c r="WRU25" s="81"/>
      <c r="WRV25" s="81"/>
      <c r="WRW25" s="81"/>
      <c r="WRX25" s="81"/>
      <c r="WRY25" s="81"/>
      <c r="WRZ25" s="81"/>
      <c r="WSA25" s="81"/>
      <c r="WSB25" s="81"/>
      <c r="WSC25" s="81"/>
      <c r="WSD25" s="81"/>
      <c r="WSE25" s="81"/>
      <c r="WSF25" s="81"/>
      <c r="WSG25" s="81"/>
      <c r="WSH25" s="81"/>
      <c r="WSI25" s="81"/>
      <c r="WSJ25" s="81"/>
      <c r="WSK25" s="81"/>
      <c r="WSL25" s="81"/>
      <c r="WSM25" s="81"/>
      <c r="WSN25" s="81"/>
      <c r="WSO25" s="81"/>
      <c r="WSP25" s="81"/>
      <c r="WSQ25" s="81"/>
      <c r="WSR25" s="81"/>
      <c r="WSS25" s="81"/>
      <c r="WST25" s="81"/>
      <c r="WSU25" s="81"/>
      <c r="WSV25" s="81"/>
      <c r="WSW25" s="81"/>
      <c r="WSX25" s="81"/>
      <c r="WSY25" s="81"/>
      <c r="WSZ25" s="81"/>
      <c r="WTA25" s="81"/>
      <c r="WTB25" s="81"/>
      <c r="WTC25" s="81"/>
      <c r="WTD25" s="81"/>
      <c r="WTE25" s="81"/>
      <c r="WTF25" s="81"/>
      <c r="WTG25" s="81"/>
      <c r="WTH25" s="81"/>
      <c r="WTI25" s="81"/>
      <c r="WTJ25" s="81"/>
      <c r="WTK25" s="81"/>
      <c r="WTL25" s="81"/>
      <c r="WTM25" s="81"/>
      <c r="WTN25" s="81"/>
      <c r="WTO25" s="81"/>
      <c r="WTP25" s="81"/>
      <c r="WTQ25" s="81"/>
      <c r="WTR25" s="81"/>
      <c r="WTS25" s="81"/>
      <c r="WTT25" s="81"/>
      <c r="WTU25" s="81"/>
      <c r="WTV25" s="81"/>
      <c r="WTW25" s="81"/>
      <c r="WTX25" s="81"/>
      <c r="WTY25" s="81"/>
      <c r="WTZ25" s="81"/>
      <c r="WUA25" s="81"/>
      <c r="WUB25" s="81"/>
      <c r="WUC25" s="81"/>
      <c r="WUD25" s="81"/>
      <c r="WUE25" s="81"/>
      <c r="WUF25" s="81"/>
      <c r="WUG25" s="81"/>
      <c r="WUH25" s="81"/>
      <c r="WUI25" s="81"/>
      <c r="WUJ25" s="81"/>
      <c r="WUK25" s="81"/>
      <c r="WUL25" s="81"/>
      <c r="WUM25" s="81"/>
      <c r="WUN25" s="81"/>
      <c r="WUO25" s="81"/>
      <c r="WUP25" s="81"/>
      <c r="WUQ25" s="81"/>
      <c r="WUR25" s="81"/>
      <c r="WUS25" s="81"/>
      <c r="WUT25" s="81"/>
      <c r="WUU25" s="81"/>
      <c r="WUV25" s="81"/>
      <c r="WUW25" s="81"/>
      <c r="WUX25" s="81"/>
      <c r="WUY25" s="81"/>
      <c r="WUZ25" s="81"/>
      <c r="WVA25" s="81"/>
      <c r="WVB25" s="81"/>
      <c r="WVC25" s="81"/>
      <c r="WVD25" s="81"/>
      <c r="WVE25" s="81"/>
      <c r="WVF25" s="81"/>
      <c r="WVG25" s="81"/>
      <c r="WVH25" s="81"/>
      <c r="WVI25" s="81"/>
      <c r="WVJ25" s="81"/>
      <c r="WVK25" s="81"/>
      <c r="WVL25" s="81"/>
      <c r="WVM25" s="81"/>
      <c r="WVN25" s="81"/>
      <c r="WVO25" s="81"/>
      <c r="WVP25" s="81"/>
      <c r="WVQ25" s="81"/>
      <c r="WVR25" s="81"/>
      <c r="WVS25" s="81"/>
      <c r="WVT25" s="81"/>
      <c r="WVU25" s="81"/>
      <c r="WVV25" s="81"/>
      <c r="WVW25" s="81"/>
      <c r="WVX25" s="81"/>
      <c r="WVY25" s="81"/>
      <c r="WVZ25" s="81"/>
      <c r="WWA25" s="81"/>
      <c r="WWB25" s="81"/>
      <c r="WWC25" s="81"/>
      <c r="WWD25" s="81"/>
      <c r="WWE25" s="81"/>
      <c r="WWF25" s="81"/>
      <c r="WWG25" s="81"/>
      <c r="WWH25" s="81"/>
      <c r="WWI25" s="81"/>
      <c r="WWJ25" s="81"/>
      <c r="WWK25" s="81"/>
      <c r="WWL25" s="81"/>
      <c r="WWM25" s="81"/>
      <c r="WWN25" s="81"/>
      <c r="WWO25" s="81"/>
      <c r="WWP25" s="81"/>
      <c r="WWQ25" s="81"/>
      <c r="WWR25" s="81"/>
      <c r="WWS25" s="81"/>
      <c r="WWT25" s="81"/>
      <c r="WWU25" s="81"/>
      <c r="WWV25" s="81"/>
      <c r="WWW25" s="81"/>
      <c r="WWX25" s="81"/>
      <c r="WWY25" s="81"/>
      <c r="WWZ25" s="81"/>
      <c r="WXA25" s="81"/>
      <c r="WXB25" s="81"/>
      <c r="WXC25" s="81"/>
      <c r="WXD25" s="81"/>
      <c r="WXE25" s="81"/>
      <c r="WXF25" s="81"/>
      <c r="WXG25" s="81"/>
      <c r="WXH25" s="81"/>
      <c r="WXI25" s="81"/>
      <c r="WXJ25" s="81"/>
      <c r="WXK25" s="81"/>
      <c r="WXL25" s="81"/>
      <c r="WXM25" s="81"/>
      <c r="WXN25" s="81"/>
      <c r="WXO25" s="81"/>
      <c r="WXP25" s="81"/>
      <c r="WXQ25" s="81"/>
      <c r="WXR25" s="81"/>
      <c r="WXS25" s="81"/>
      <c r="WXT25" s="81"/>
      <c r="WXU25" s="81"/>
      <c r="WXV25" s="81"/>
      <c r="WXW25" s="81"/>
      <c r="WXX25" s="81"/>
      <c r="WXY25" s="81"/>
      <c r="WXZ25" s="81"/>
      <c r="WYA25" s="81"/>
      <c r="WYB25" s="81"/>
      <c r="WYC25" s="81"/>
      <c r="WYD25" s="81"/>
      <c r="WYE25" s="81"/>
      <c r="WYF25" s="81"/>
      <c r="WYG25" s="81"/>
      <c r="WYH25" s="81"/>
      <c r="WYI25" s="81"/>
      <c r="WYJ25" s="81"/>
      <c r="WYK25" s="81"/>
      <c r="WYL25" s="81"/>
      <c r="WYM25" s="81"/>
      <c r="WYN25" s="81"/>
      <c r="WYO25" s="81"/>
      <c r="WYP25" s="81"/>
      <c r="WYQ25" s="81"/>
      <c r="WYR25" s="81"/>
      <c r="WYS25" s="81"/>
      <c r="WYT25" s="81"/>
      <c r="WYU25" s="81"/>
      <c r="WYV25" s="81"/>
      <c r="WYW25" s="81"/>
      <c r="WYX25" s="81"/>
      <c r="WYY25" s="81"/>
      <c r="WYZ25" s="81"/>
      <c r="WZA25" s="81"/>
      <c r="WZB25" s="81"/>
      <c r="WZC25" s="81"/>
      <c r="WZD25" s="81"/>
      <c r="WZE25" s="81"/>
      <c r="WZF25" s="81"/>
      <c r="WZG25" s="81"/>
      <c r="WZH25" s="81"/>
      <c r="WZI25" s="81"/>
      <c r="WZJ25" s="81"/>
      <c r="WZK25" s="81"/>
      <c r="WZL25" s="81"/>
      <c r="WZM25" s="81"/>
      <c r="WZN25" s="81"/>
      <c r="WZO25" s="81"/>
      <c r="WZP25" s="81"/>
      <c r="WZQ25" s="81"/>
      <c r="WZR25" s="81"/>
      <c r="WZS25" s="81"/>
      <c r="WZT25" s="81"/>
      <c r="WZU25" s="81"/>
      <c r="WZV25" s="81"/>
      <c r="WZW25" s="81"/>
      <c r="WZX25" s="81"/>
      <c r="WZY25" s="81"/>
      <c r="WZZ25" s="81"/>
      <c r="XAA25" s="81"/>
      <c r="XAB25" s="81"/>
      <c r="XAC25" s="81"/>
      <c r="XAD25" s="81"/>
      <c r="XAE25" s="81"/>
      <c r="XAF25" s="81"/>
      <c r="XAG25" s="81"/>
      <c r="XAH25" s="81"/>
      <c r="XAI25" s="81"/>
      <c r="XAJ25" s="81"/>
      <c r="XAK25" s="81"/>
      <c r="XAL25" s="81"/>
      <c r="XAM25" s="81"/>
      <c r="XAN25" s="81"/>
      <c r="XAO25" s="81"/>
      <c r="XAP25" s="81"/>
      <c r="XAQ25" s="81"/>
      <c r="XAR25" s="81"/>
      <c r="XAS25" s="81"/>
      <c r="XAT25" s="81"/>
      <c r="XAU25" s="81"/>
      <c r="XAV25" s="81"/>
      <c r="XAW25" s="81"/>
      <c r="XAX25" s="81"/>
      <c r="XAY25" s="81"/>
      <c r="XAZ25" s="81"/>
      <c r="XBA25" s="81"/>
      <c r="XBB25" s="81"/>
      <c r="XBC25" s="81"/>
      <c r="XBD25" s="81"/>
      <c r="XBE25" s="81"/>
      <c r="XBF25" s="81"/>
      <c r="XBG25" s="81"/>
      <c r="XBH25" s="81"/>
      <c r="XBI25" s="81"/>
      <c r="XBJ25" s="81"/>
      <c r="XBK25" s="81"/>
      <c r="XBL25" s="81"/>
      <c r="XBM25" s="81"/>
      <c r="XBN25" s="81"/>
      <c r="XBO25" s="81"/>
      <c r="XBP25" s="81"/>
      <c r="XBQ25" s="81"/>
      <c r="XBR25" s="81"/>
      <c r="XBS25" s="81"/>
      <c r="XBT25" s="81"/>
      <c r="XBU25" s="81"/>
      <c r="XBV25" s="81"/>
      <c r="XBW25" s="81"/>
      <c r="XBX25" s="81"/>
      <c r="XBY25" s="81"/>
      <c r="XBZ25" s="81"/>
      <c r="XCA25" s="81"/>
      <c r="XCB25" s="81"/>
      <c r="XCC25" s="81"/>
      <c r="XCD25" s="81"/>
      <c r="XCE25" s="81"/>
      <c r="XCF25" s="81"/>
      <c r="XCG25" s="81"/>
      <c r="XCH25" s="81"/>
      <c r="XCI25" s="81"/>
      <c r="XCJ25" s="81"/>
      <c r="XCK25" s="81"/>
      <c r="XCL25" s="81"/>
      <c r="XCM25" s="81"/>
      <c r="XCN25" s="81"/>
      <c r="XCO25" s="81"/>
      <c r="XCP25" s="81"/>
      <c r="XCQ25" s="81"/>
      <c r="XCR25" s="81"/>
      <c r="XCS25" s="81"/>
      <c r="XCT25" s="81"/>
      <c r="XCU25" s="81"/>
      <c r="XCV25" s="81"/>
      <c r="XCW25" s="81"/>
      <c r="XCX25" s="81"/>
      <c r="XCY25" s="81"/>
      <c r="XCZ25" s="81"/>
      <c r="XDA25" s="81"/>
      <c r="XDB25" s="81"/>
      <c r="XDC25" s="81"/>
      <c r="XDD25" s="81"/>
      <c r="XDE25" s="81"/>
      <c r="XDF25" s="81"/>
      <c r="XDG25" s="81"/>
      <c r="XDH25" s="81"/>
      <c r="XDI25" s="81"/>
      <c r="XDJ25" s="81"/>
      <c r="XDK25" s="81"/>
      <c r="XDL25" s="81"/>
      <c r="XDM25" s="81"/>
      <c r="XDN25" s="81"/>
      <c r="XDO25" s="81"/>
      <c r="XDP25" s="81"/>
      <c r="XDQ25" s="81"/>
      <c r="XDR25" s="81"/>
      <c r="XDS25" s="81"/>
      <c r="XDT25" s="81"/>
      <c r="XDU25" s="81"/>
      <c r="XDV25" s="81"/>
      <c r="XDW25" s="81"/>
      <c r="XDX25" s="81"/>
      <c r="XDY25" s="81"/>
      <c r="XDZ25" s="81"/>
      <c r="XEA25" s="81"/>
      <c r="XEB25" s="81"/>
      <c r="XEC25" s="81"/>
      <c r="XED25" s="81"/>
      <c r="XEE25" s="81"/>
      <c r="XEF25" s="81"/>
      <c r="XEG25" s="81"/>
      <c r="XEH25" s="81"/>
      <c r="XEI25" s="81"/>
      <c r="XEJ25" s="81"/>
      <c r="XEK25" s="81"/>
      <c r="XEL25" s="81"/>
      <c r="XEM25" s="81"/>
      <c r="XEN25" s="81"/>
      <c r="XEO25" s="81"/>
      <c r="XEP25" s="81"/>
      <c r="XEQ25" s="81"/>
      <c r="XER25" s="81"/>
      <c r="XES25" s="81"/>
      <c r="XET25" s="81"/>
      <c r="XEU25" s="81"/>
      <c r="XEV25" s="81"/>
      <c r="XEW25" s="81"/>
      <c r="XEX25" s="81"/>
      <c r="XEY25" s="81"/>
      <c r="XEZ25" s="81"/>
      <c r="XFA25" s="81"/>
      <c r="XFB25" s="81"/>
      <c r="XFC25" s="81"/>
      <c r="XFD25" s="81"/>
    </row>
    <row r="26" spans="4:16384" s="467" customFormat="1">
      <c r="G26" s="456"/>
      <c r="H26" s="456"/>
      <c r="I26" s="456"/>
      <c r="J26" s="456"/>
      <c r="K26" s="456"/>
      <c r="L26" s="456"/>
      <c r="M26" s="468"/>
      <c r="N26" s="476"/>
      <c r="O26" s="709"/>
      <c r="P26" s="709"/>
      <c r="Q26" s="709"/>
      <c r="R26" s="469"/>
    </row>
    <row r="27" spans="4:16384" ht="15" customHeight="1">
      <c r="D27" s="20" t="s">
        <v>202</v>
      </c>
      <c r="E27" s="20" t="s">
        <v>202</v>
      </c>
      <c r="F27" s="11" t="s">
        <v>183</v>
      </c>
      <c r="G27" s="11" t="s">
        <v>467</v>
      </c>
      <c r="H27" s="20" t="s">
        <v>273</v>
      </c>
      <c r="I27" s="11" t="s">
        <v>2900</v>
      </c>
      <c r="J27" s="708"/>
      <c r="K27" s="20"/>
      <c r="L27" s="11" t="s">
        <v>418</v>
      </c>
      <c r="M27" s="476" t="s">
        <v>419</v>
      </c>
      <c r="N27" s="476" t="s">
        <v>420</v>
      </c>
      <c r="O27" s="462" t="s">
        <v>185</v>
      </c>
      <c r="P27" s="462"/>
      <c r="Q27" s="462" t="s">
        <v>1628</v>
      </c>
      <c r="R27" s="456" t="s">
        <v>186</v>
      </c>
      <c r="S27" s="728"/>
      <c r="T27" s="728"/>
      <c r="U27" s="728"/>
      <c r="V27" s="728"/>
      <c r="W27" s="728"/>
    </row>
    <row r="28" spans="4:16384" ht="13.5" customHeight="1">
      <c r="D28" s="20" t="s">
        <v>202</v>
      </c>
      <c r="E28" s="20" t="s">
        <v>202</v>
      </c>
      <c r="F28" s="11" t="s">
        <v>183</v>
      </c>
      <c r="G28" s="11" t="s">
        <v>467</v>
      </c>
      <c r="H28" s="20" t="s">
        <v>273</v>
      </c>
      <c r="I28" s="11" t="s">
        <v>2900</v>
      </c>
      <c r="J28" s="112"/>
      <c r="K28" s="20"/>
      <c r="L28" s="11" t="s">
        <v>418</v>
      </c>
      <c r="M28" s="476" t="s">
        <v>427</v>
      </c>
      <c r="N28" s="476" t="s">
        <v>428</v>
      </c>
      <c r="O28" s="462" t="s">
        <v>185</v>
      </c>
      <c r="P28" s="462"/>
      <c r="Q28" s="462" t="s">
        <v>1628</v>
      </c>
      <c r="R28" s="456" t="s">
        <v>186</v>
      </c>
      <c r="S28" s="728"/>
      <c r="T28" s="728"/>
      <c r="U28" s="728"/>
      <c r="V28" s="728"/>
      <c r="W28" s="728"/>
    </row>
    <row r="29" spans="4:16384" ht="13.5" customHeight="1">
      <c r="D29" s="20" t="s">
        <v>202</v>
      </c>
      <c r="E29" s="20" t="s">
        <v>202</v>
      </c>
      <c r="F29" s="11" t="s">
        <v>183</v>
      </c>
      <c r="G29" s="11" t="s">
        <v>467</v>
      </c>
      <c r="H29" s="20" t="s">
        <v>273</v>
      </c>
      <c r="I29" s="11" t="s">
        <v>2900</v>
      </c>
      <c r="J29" s="112"/>
      <c r="K29" s="20"/>
      <c r="L29" s="11" t="s">
        <v>418</v>
      </c>
      <c r="M29" s="476" t="s">
        <v>434</v>
      </c>
      <c r="N29" s="476" t="s">
        <v>435</v>
      </c>
      <c r="O29" s="462" t="s">
        <v>185</v>
      </c>
      <c r="P29" s="462"/>
      <c r="Q29" s="462" t="s">
        <v>1628</v>
      </c>
      <c r="R29" s="456" t="s">
        <v>186</v>
      </c>
      <c r="S29" s="728"/>
      <c r="T29" s="728"/>
      <c r="U29" s="728"/>
      <c r="V29" s="728"/>
      <c r="W29" s="728"/>
    </row>
    <row r="30" spans="4:16384" ht="13.5" customHeight="1">
      <c r="D30" s="20" t="s">
        <v>202</v>
      </c>
      <c r="E30" s="20" t="s">
        <v>202</v>
      </c>
      <c r="F30" s="11" t="s">
        <v>183</v>
      </c>
      <c r="G30" s="11" t="s">
        <v>467</v>
      </c>
      <c r="H30" s="20" t="s">
        <v>273</v>
      </c>
      <c r="I30" s="11" t="s">
        <v>2900</v>
      </c>
      <c r="J30" s="112"/>
      <c r="K30" s="20"/>
      <c r="L30" s="11" t="s">
        <v>418</v>
      </c>
      <c r="M30" s="476" t="s">
        <v>440</v>
      </c>
      <c r="N30" s="476" t="s">
        <v>441</v>
      </c>
      <c r="O30" s="462" t="s">
        <v>185</v>
      </c>
      <c r="P30" s="462"/>
      <c r="Q30" s="462" t="s">
        <v>1628</v>
      </c>
      <c r="R30" s="456" t="s">
        <v>186</v>
      </c>
      <c r="S30" s="728"/>
      <c r="T30" s="728"/>
      <c r="U30" s="728"/>
      <c r="V30" s="728"/>
      <c r="W30" s="728"/>
    </row>
    <row r="31" spans="4:16384" ht="13.5" customHeight="1">
      <c r="D31" s="20" t="s">
        <v>202</v>
      </c>
      <c r="E31" s="20" t="s">
        <v>202</v>
      </c>
      <c r="F31" s="11" t="s">
        <v>183</v>
      </c>
      <c r="G31" s="11" t="s">
        <v>467</v>
      </c>
      <c r="H31" s="20" t="s">
        <v>273</v>
      </c>
      <c r="I31" s="11" t="s">
        <v>2900</v>
      </c>
      <c r="J31" s="112"/>
      <c r="K31" s="20"/>
      <c r="L31" s="11" t="s">
        <v>418</v>
      </c>
      <c r="M31" s="476" t="s">
        <v>447</v>
      </c>
      <c r="N31" s="476" t="s">
        <v>448</v>
      </c>
      <c r="O31" s="462" t="s">
        <v>185</v>
      </c>
      <c r="P31" s="462"/>
      <c r="Q31" s="462" t="s">
        <v>1628</v>
      </c>
      <c r="R31" s="456" t="s">
        <v>186</v>
      </c>
      <c r="S31" s="728"/>
      <c r="T31" s="728"/>
      <c r="U31" s="728"/>
      <c r="V31" s="728"/>
      <c r="W31" s="728"/>
    </row>
    <row r="32" spans="4:16384" ht="13.5" customHeight="1">
      <c r="D32" s="20" t="s">
        <v>202</v>
      </c>
      <c r="E32" s="20" t="s">
        <v>202</v>
      </c>
      <c r="F32" s="11" t="s">
        <v>183</v>
      </c>
      <c r="G32" s="11" t="s">
        <v>467</v>
      </c>
      <c r="H32" s="20" t="s">
        <v>273</v>
      </c>
      <c r="I32" s="11" t="s">
        <v>2900</v>
      </c>
      <c r="J32" s="112"/>
      <c r="K32" s="20"/>
      <c r="L32" s="11" t="s">
        <v>418</v>
      </c>
      <c r="M32" s="476" t="s">
        <v>453</v>
      </c>
      <c r="N32" s="476" t="s">
        <v>454</v>
      </c>
      <c r="O32" s="462" t="s">
        <v>185</v>
      </c>
      <c r="P32" s="462"/>
      <c r="Q32" s="462" t="s">
        <v>1628</v>
      </c>
      <c r="R32" s="456" t="s">
        <v>186</v>
      </c>
      <c r="S32" s="728"/>
      <c r="T32" s="728"/>
      <c r="U32" s="728"/>
      <c r="V32" s="728"/>
      <c r="W32" s="728"/>
    </row>
    <row r="33" spans="3:16384" ht="13.5" customHeight="1">
      <c r="D33" s="20" t="s">
        <v>202</v>
      </c>
      <c r="E33" s="20" t="s">
        <v>202</v>
      </c>
      <c r="F33" s="11" t="s">
        <v>183</v>
      </c>
      <c r="G33" s="11" t="s">
        <v>467</v>
      </c>
      <c r="H33" s="20" t="s">
        <v>273</v>
      </c>
      <c r="I33" s="11" t="s">
        <v>2900</v>
      </c>
      <c r="J33" s="112"/>
      <c r="K33" s="20"/>
      <c r="L33" s="11" t="s">
        <v>418</v>
      </c>
      <c r="M33" s="476" t="s">
        <v>457</v>
      </c>
      <c r="N33" s="476" t="s">
        <v>458</v>
      </c>
      <c r="O33" s="462" t="s">
        <v>185</v>
      </c>
      <c r="P33" s="462"/>
      <c r="Q33" s="462" t="s">
        <v>1628</v>
      </c>
      <c r="R33" s="456" t="s">
        <v>186</v>
      </c>
      <c r="S33" s="728"/>
      <c r="T33" s="728"/>
      <c r="U33" s="728"/>
      <c r="V33" s="728"/>
      <c r="W33" s="728"/>
    </row>
    <row r="34" spans="3:16384" ht="13.5" customHeight="1">
      <c r="D34" s="20" t="s">
        <v>202</v>
      </c>
      <c r="E34" s="20" t="s">
        <v>202</v>
      </c>
      <c r="F34" s="11" t="s">
        <v>183</v>
      </c>
      <c r="G34" s="11" t="s">
        <v>467</v>
      </c>
      <c r="H34" s="20" t="s">
        <v>273</v>
      </c>
      <c r="I34" s="11" t="s">
        <v>2900</v>
      </c>
      <c r="J34" s="112"/>
      <c r="K34" s="20"/>
      <c r="L34" s="11" t="s">
        <v>418</v>
      </c>
      <c r="M34" s="476" t="s">
        <v>461</v>
      </c>
      <c r="N34" s="476" t="s">
        <v>462</v>
      </c>
      <c r="O34" s="462" t="s">
        <v>185</v>
      </c>
      <c r="P34" s="462"/>
      <c r="Q34" s="462" t="s">
        <v>1628</v>
      </c>
      <c r="R34" s="456" t="s">
        <v>186</v>
      </c>
      <c r="S34" s="728"/>
      <c r="T34" s="728"/>
      <c r="U34" s="728"/>
      <c r="V34" s="728"/>
      <c r="W34" s="728"/>
    </row>
    <row r="35" spans="3:16384" s="467" customFormat="1" ht="13.5" customHeight="1">
      <c r="C35" s="469"/>
      <c r="D35" s="469"/>
      <c r="E35" s="469"/>
      <c r="F35" s="478"/>
      <c r="G35" s="476"/>
      <c r="H35" s="476"/>
      <c r="I35" s="112"/>
      <c r="J35" s="112"/>
      <c r="K35" s="476"/>
      <c r="L35" s="476"/>
      <c r="M35" s="476"/>
      <c r="N35" s="476"/>
      <c r="O35" s="707"/>
      <c r="P35" s="707"/>
      <c r="Q35" s="707"/>
      <c r="R35" s="469"/>
    </row>
    <row r="36" spans="3:16384" s="33" customFormat="1" ht="14.25" customHeight="1">
      <c r="C36" s="467"/>
      <c r="D36" s="80" t="s">
        <v>3420</v>
      </c>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3:16384" s="467" customFormat="1" ht="13.5" customHeight="1">
      <c r="C37" s="469"/>
      <c r="D37" s="469"/>
      <c r="E37" s="469"/>
      <c r="F37" s="478"/>
      <c r="G37" s="476"/>
      <c r="H37" s="476"/>
      <c r="I37" s="476"/>
      <c r="J37" s="476"/>
      <c r="K37" s="476"/>
      <c r="L37" s="476"/>
      <c r="M37" s="476"/>
      <c r="N37" s="476"/>
      <c r="O37" s="707"/>
      <c r="P37" s="707"/>
      <c r="Q37" s="707"/>
      <c r="R37" s="469"/>
    </row>
    <row r="38" spans="3:16384" ht="13.5" customHeight="1">
      <c r="D38" s="20" t="s">
        <v>202</v>
      </c>
      <c r="E38" s="20" t="s">
        <v>202</v>
      </c>
      <c r="F38" s="11" t="s">
        <v>183</v>
      </c>
      <c r="G38" s="11" t="s">
        <v>222</v>
      </c>
      <c r="H38" s="20" t="s">
        <v>273</v>
      </c>
      <c r="I38" s="11" t="s">
        <v>222</v>
      </c>
      <c r="J38" s="476" t="s">
        <v>450</v>
      </c>
      <c r="K38" s="476"/>
      <c r="L38" s="11" t="s">
        <v>418</v>
      </c>
      <c r="M38" s="476" t="s">
        <v>419</v>
      </c>
      <c r="N38" s="476" t="s">
        <v>420</v>
      </c>
      <c r="O38" s="462" t="s">
        <v>185</v>
      </c>
      <c r="P38" s="462"/>
      <c r="Q38" s="462" t="s">
        <v>1628</v>
      </c>
      <c r="R38" s="456" t="s">
        <v>186</v>
      </c>
      <c r="S38" s="728"/>
      <c r="T38" s="728"/>
      <c r="U38" s="728"/>
      <c r="V38" s="728"/>
      <c r="W38" s="728"/>
    </row>
    <row r="39" spans="3:16384" ht="13.5" customHeight="1">
      <c r="D39" s="20" t="s">
        <v>202</v>
      </c>
      <c r="E39" s="20" t="s">
        <v>202</v>
      </c>
      <c r="F39" s="11" t="s">
        <v>183</v>
      </c>
      <c r="G39" s="11" t="s">
        <v>222</v>
      </c>
      <c r="H39" s="20" t="s">
        <v>273</v>
      </c>
      <c r="I39" s="112" t="s">
        <v>222</v>
      </c>
      <c r="J39" s="476" t="s">
        <v>450</v>
      </c>
      <c r="K39" s="476"/>
      <c r="L39" s="11" t="s">
        <v>418</v>
      </c>
      <c r="M39" s="476" t="s">
        <v>427</v>
      </c>
      <c r="N39" s="476" t="s">
        <v>428</v>
      </c>
      <c r="O39" s="462" t="s">
        <v>185</v>
      </c>
      <c r="P39" s="462"/>
      <c r="Q39" s="462" t="s">
        <v>1628</v>
      </c>
      <c r="R39" s="456" t="s">
        <v>186</v>
      </c>
      <c r="S39" s="728"/>
      <c r="T39" s="728"/>
      <c r="U39" s="728"/>
      <c r="V39" s="728"/>
      <c r="W39" s="728"/>
    </row>
    <row r="40" spans="3:16384" ht="13.5" customHeight="1">
      <c r="D40" s="20" t="s">
        <v>202</v>
      </c>
      <c r="E40" s="20" t="s">
        <v>202</v>
      </c>
      <c r="F40" s="11" t="s">
        <v>183</v>
      </c>
      <c r="G40" s="11" t="s">
        <v>222</v>
      </c>
      <c r="H40" s="20" t="s">
        <v>273</v>
      </c>
      <c r="I40" s="112" t="s">
        <v>222</v>
      </c>
      <c r="J40" s="476" t="s">
        <v>450</v>
      </c>
      <c r="K40" s="476"/>
      <c r="L40" s="11" t="s">
        <v>418</v>
      </c>
      <c r="M40" s="476" t="s">
        <v>434</v>
      </c>
      <c r="N40" s="476" t="s">
        <v>435</v>
      </c>
      <c r="O40" s="462" t="s">
        <v>185</v>
      </c>
      <c r="P40" s="462"/>
      <c r="Q40" s="462" t="s">
        <v>1628</v>
      </c>
      <c r="R40" s="456" t="s">
        <v>186</v>
      </c>
      <c r="S40" s="728"/>
      <c r="T40" s="728"/>
      <c r="U40" s="728"/>
      <c r="V40" s="728"/>
      <c r="W40" s="728"/>
    </row>
    <row r="41" spans="3:16384" ht="13.5" customHeight="1">
      <c r="D41" s="20" t="s">
        <v>202</v>
      </c>
      <c r="E41" s="20" t="s">
        <v>202</v>
      </c>
      <c r="F41" s="11" t="s">
        <v>183</v>
      </c>
      <c r="G41" s="11" t="s">
        <v>222</v>
      </c>
      <c r="H41" s="20" t="s">
        <v>273</v>
      </c>
      <c r="I41" s="112" t="s">
        <v>222</v>
      </c>
      <c r="J41" s="476" t="s">
        <v>450</v>
      </c>
      <c r="K41" s="476"/>
      <c r="L41" s="11" t="s">
        <v>418</v>
      </c>
      <c r="M41" s="476" t="s">
        <v>440</v>
      </c>
      <c r="N41" s="476" t="s">
        <v>441</v>
      </c>
      <c r="O41" s="462" t="s">
        <v>185</v>
      </c>
      <c r="P41" s="462"/>
      <c r="Q41" s="462" t="s">
        <v>1628</v>
      </c>
      <c r="R41" s="456" t="s">
        <v>186</v>
      </c>
      <c r="S41" s="728"/>
      <c r="T41" s="728"/>
      <c r="U41" s="728"/>
      <c r="V41" s="728"/>
      <c r="W41" s="728"/>
    </row>
    <row r="42" spans="3:16384" ht="13.5" customHeight="1">
      <c r="D42" s="20" t="s">
        <v>202</v>
      </c>
      <c r="E42" s="20" t="s">
        <v>202</v>
      </c>
      <c r="F42" s="11" t="s">
        <v>183</v>
      </c>
      <c r="G42" s="11" t="s">
        <v>222</v>
      </c>
      <c r="H42" s="20" t="s">
        <v>273</v>
      </c>
      <c r="I42" s="112" t="s">
        <v>222</v>
      </c>
      <c r="J42" s="476" t="s">
        <v>450</v>
      </c>
      <c r="K42" s="476"/>
      <c r="L42" s="11" t="s">
        <v>418</v>
      </c>
      <c r="M42" s="476" t="s">
        <v>447</v>
      </c>
      <c r="N42" s="476" t="s">
        <v>448</v>
      </c>
      <c r="O42" s="462" t="s">
        <v>185</v>
      </c>
      <c r="P42" s="462"/>
      <c r="Q42" s="462" t="s">
        <v>1628</v>
      </c>
      <c r="R42" s="456" t="s">
        <v>186</v>
      </c>
      <c r="S42" s="728"/>
      <c r="T42" s="728"/>
      <c r="U42" s="728"/>
      <c r="V42" s="728"/>
      <c r="W42" s="728"/>
    </row>
    <row r="43" spans="3:16384" ht="13.5" customHeight="1">
      <c r="D43" s="20" t="s">
        <v>202</v>
      </c>
      <c r="E43" s="20" t="s">
        <v>202</v>
      </c>
      <c r="F43" s="11" t="s">
        <v>183</v>
      </c>
      <c r="G43" s="11" t="s">
        <v>222</v>
      </c>
      <c r="H43" s="20" t="s">
        <v>273</v>
      </c>
      <c r="I43" s="112" t="s">
        <v>222</v>
      </c>
      <c r="J43" s="476" t="s">
        <v>450</v>
      </c>
      <c r="K43" s="476"/>
      <c r="L43" s="11" t="s">
        <v>418</v>
      </c>
      <c r="M43" s="476" t="s">
        <v>453</v>
      </c>
      <c r="N43" s="476" t="s">
        <v>454</v>
      </c>
      <c r="O43" s="462" t="s">
        <v>185</v>
      </c>
      <c r="P43" s="462"/>
      <c r="Q43" s="462" t="s">
        <v>1628</v>
      </c>
      <c r="R43" s="456" t="s">
        <v>186</v>
      </c>
      <c r="S43" s="728"/>
      <c r="T43" s="728"/>
      <c r="U43" s="728"/>
      <c r="V43" s="728"/>
      <c r="W43" s="728"/>
    </row>
    <row r="44" spans="3:16384" ht="13.5" customHeight="1">
      <c r="D44" s="20" t="s">
        <v>202</v>
      </c>
      <c r="E44" s="20" t="s">
        <v>202</v>
      </c>
      <c r="F44" s="11" t="s">
        <v>183</v>
      </c>
      <c r="G44" s="11" t="s">
        <v>222</v>
      </c>
      <c r="H44" s="20" t="s">
        <v>273</v>
      </c>
      <c r="I44" s="112" t="s">
        <v>222</v>
      </c>
      <c r="J44" s="476" t="s">
        <v>450</v>
      </c>
      <c r="K44" s="476"/>
      <c r="L44" s="11" t="s">
        <v>418</v>
      </c>
      <c r="M44" s="476" t="s">
        <v>457</v>
      </c>
      <c r="N44" s="476" t="s">
        <v>458</v>
      </c>
      <c r="O44" s="462" t="s">
        <v>185</v>
      </c>
      <c r="P44" s="462"/>
      <c r="Q44" s="462" t="s">
        <v>1628</v>
      </c>
      <c r="R44" s="456" t="s">
        <v>186</v>
      </c>
      <c r="S44" s="728"/>
      <c r="T44" s="728"/>
      <c r="U44" s="728"/>
      <c r="V44" s="728"/>
      <c r="W44" s="728"/>
    </row>
    <row r="45" spans="3:16384" ht="13.5" customHeight="1">
      <c r="D45" s="20" t="s">
        <v>202</v>
      </c>
      <c r="E45" s="20" t="s">
        <v>202</v>
      </c>
      <c r="F45" s="11" t="s">
        <v>183</v>
      </c>
      <c r="G45" s="11" t="s">
        <v>222</v>
      </c>
      <c r="H45" s="20" t="s">
        <v>273</v>
      </c>
      <c r="I45" s="112" t="s">
        <v>222</v>
      </c>
      <c r="J45" s="476" t="s">
        <v>450</v>
      </c>
      <c r="K45" s="476"/>
      <c r="L45" s="11" t="s">
        <v>418</v>
      </c>
      <c r="M45" s="476" t="s">
        <v>461</v>
      </c>
      <c r="N45" s="476" t="s">
        <v>462</v>
      </c>
      <c r="O45" s="462" t="s">
        <v>185</v>
      </c>
      <c r="P45" s="462"/>
      <c r="Q45" s="462" t="s">
        <v>1628</v>
      </c>
      <c r="R45" s="456" t="s">
        <v>186</v>
      </c>
      <c r="S45" s="728"/>
      <c r="T45" s="728"/>
      <c r="U45" s="728"/>
      <c r="V45" s="728"/>
      <c r="W45" s="728"/>
    </row>
    <row r="46" spans="3:16384" ht="13.5" customHeight="1">
      <c r="D46" s="20"/>
      <c r="E46" s="20"/>
      <c r="H46" s="20"/>
      <c r="I46" s="112"/>
      <c r="J46" s="476"/>
      <c r="K46" s="476"/>
      <c r="M46" s="476"/>
      <c r="N46" s="476"/>
      <c r="O46" s="462"/>
      <c r="P46" s="462"/>
      <c r="Q46" s="462"/>
      <c r="R46" s="456"/>
    </row>
    <row r="47" spans="3:16384" s="33" customFormat="1" ht="13.9">
      <c r="C47" s="34" t="s">
        <v>246</v>
      </c>
      <c r="D47" s="34"/>
    </row>
    <row r="49" spans="4:16384" s="33" customFormat="1" ht="14.25" customHeight="1">
      <c r="D49" s="80" t="s">
        <v>3837</v>
      </c>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row r="51" spans="4:16384">
      <c r="D51" s="20" t="s">
        <v>202</v>
      </c>
      <c r="E51" s="20" t="s">
        <v>202</v>
      </c>
      <c r="F51" s="11" t="s">
        <v>183</v>
      </c>
      <c r="G51" s="11" t="s">
        <v>213</v>
      </c>
      <c r="H51" s="20" t="s">
        <v>422</v>
      </c>
      <c r="I51" s="11" t="s">
        <v>3385</v>
      </c>
      <c r="J51" s="26"/>
      <c r="K51" s="98"/>
      <c r="L51" s="112" t="s">
        <v>246</v>
      </c>
      <c r="M51" s="20" t="s">
        <v>461</v>
      </c>
      <c r="N51" s="26" t="s">
        <v>3417</v>
      </c>
      <c r="O51" s="21" t="s">
        <v>185</v>
      </c>
      <c r="P51" s="21"/>
      <c r="Q51" s="21" t="s">
        <v>1628</v>
      </c>
      <c r="R51" s="7" t="s">
        <v>186</v>
      </c>
      <c r="S51" s="1345"/>
      <c r="T51" s="1345"/>
      <c r="U51" s="1345"/>
      <c r="V51" s="1345"/>
      <c r="W51" s="1345"/>
    </row>
    <row r="52" spans="4:16384">
      <c r="D52" s="20" t="s">
        <v>202</v>
      </c>
      <c r="E52" s="20" t="s">
        <v>202</v>
      </c>
      <c r="F52" s="11" t="s">
        <v>183</v>
      </c>
      <c r="G52" s="11" t="s">
        <v>213</v>
      </c>
      <c r="H52" s="20" t="s">
        <v>422</v>
      </c>
      <c r="I52" s="11" t="s">
        <v>3385</v>
      </c>
      <c r="J52" s="26"/>
      <c r="K52" s="98"/>
      <c r="L52" s="112" t="s">
        <v>246</v>
      </c>
      <c r="M52" s="20" t="s">
        <v>1859</v>
      </c>
      <c r="N52" s="26" t="s">
        <v>486</v>
      </c>
      <c r="O52" s="21" t="s">
        <v>185</v>
      </c>
      <c r="P52" s="21"/>
      <c r="Q52" s="21" t="s">
        <v>1628</v>
      </c>
      <c r="R52" s="7" t="s">
        <v>186</v>
      </c>
      <c r="S52" s="1345"/>
      <c r="T52" s="1345"/>
      <c r="U52" s="1345"/>
      <c r="V52" s="1345"/>
      <c r="W52" s="1345"/>
    </row>
    <row r="53" spans="4:16384">
      <c r="L53" s="112"/>
      <c r="M53" s="20"/>
    </row>
    <row r="54" spans="4:16384" s="33" customFormat="1" ht="14.25" customHeight="1">
      <c r="D54" s="80" t="s">
        <v>467</v>
      </c>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c r="HX54" s="81"/>
      <c r="HY54" s="81"/>
      <c r="HZ54" s="81"/>
      <c r="IA54" s="81"/>
      <c r="IB54" s="81"/>
      <c r="IC54" s="81"/>
      <c r="ID54" s="81"/>
      <c r="IE54" s="81"/>
      <c r="IF54" s="81"/>
      <c r="IG54" s="81"/>
      <c r="IH54" s="81"/>
      <c r="II54" s="81"/>
      <c r="IJ54" s="81"/>
      <c r="IK54" s="81"/>
      <c r="IL54" s="81"/>
      <c r="IM54" s="81"/>
      <c r="IN54" s="81"/>
      <c r="IO54" s="81"/>
      <c r="IP54" s="81"/>
      <c r="IQ54" s="81"/>
      <c r="IR54" s="81"/>
      <c r="IS54" s="81"/>
      <c r="IT54" s="81"/>
      <c r="IU54" s="81"/>
      <c r="IV54" s="81"/>
      <c r="IW54" s="81"/>
      <c r="IX54" s="81"/>
      <c r="IY54" s="81"/>
      <c r="IZ54" s="81"/>
      <c r="JA54" s="81"/>
      <c r="JB54" s="81"/>
      <c r="JC54" s="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c r="KJ54" s="81"/>
      <c r="KK54" s="81"/>
      <c r="KL54" s="81"/>
      <c r="KM54" s="81"/>
      <c r="KN54" s="81"/>
      <c r="KO54" s="81"/>
      <c r="KP54" s="81"/>
      <c r="KQ54" s="81"/>
      <c r="KR54" s="81"/>
      <c r="KS54" s="81"/>
      <c r="KT54" s="81"/>
      <c r="KU54" s="81"/>
      <c r="KV54" s="81"/>
      <c r="KW54" s="81"/>
      <c r="KX54" s="81"/>
      <c r="KY54" s="81"/>
      <c r="KZ54" s="81"/>
      <c r="LA54" s="81"/>
      <c r="LB54" s="81"/>
      <c r="LC54" s="81"/>
      <c r="LD54" s="81"/>
      <c r="LE54" s="81"/>
      <c r="LF54" s="81"/>
      <c r="LG54" s="81"/>
      <c r="LH54" s="81"/>
      <c r="LI54" s="81"/>
      <c r="LJ54" s="81"/>
      <c r="LK54" s="81"/>
      <c r="LL54" s="81"/>
      <c r="LM54" s="81"/>
      <c r="LN54" s="81"/>
      <c r="LO54" s="81"/>
      <c r="LP54" s="81"/>
      <c r="LQ54" s="81"/>
      <c r="LR54" s="81"/>
      <c r="LS54" s="81"/>
      <c r="LT54" s="81"/>
      <c r="LU54" s="81"/>
      <c r="LV54" s="81"/>
      <c r="LW54" s="81"/>
      <c r="LX54" s="81"/>
      <c r="LY54" s="81"/>
      <c r="LZ54" s="81"/>
      <c r="MA54" s="81"/>
      <c r="MB54" s="81"/>
      <c r="MC54" s="81"/>
      <c r="MD54" s="81"/>
      <c r="ME54" s="81"/>
      <c r="MF54" s="81"/>
      <c r="MG54" s="81"/>
      <c r="MH54" s="81"/>
      <c r="MI54" s="81"/>
      <c r="MJ54" s="81"/>
      <c r="MK54" s="81"/>
      <c r="ML54" s="81"/>
      <c r="MM54" s="81"/>
      <c r="MN54" s="81"/>
      <c r="MO54" s="81"/>
      <c r="MP54" s="81"/>
      <c r="MQ54" s="81"/>
      <c r="MR54" s="81"/>
      <c r="MS54" s="81"/>
      <c r="MT54" s="81"/>
      <c r="MU54" s="81"/>
      <c r="MV54" s="81"/>
      <c r="MW54" s="81"/>
      <c r="MX54" s="81"/>
      <c r="MY54" s="81"/>
      <c r="MZ54" s="81"/>
      <c r="NA54" s="81"/>
      <c r="NB54" s="81"/>
      <c r="NC54" s="81"/>
      <c r="ND54" s="81"/>
      <c r="NE54" s="81"/>
      <c r="NF54" s="81"/>
      <c r="NG54" s="81"/>
      <c r="NH54" s="81"/>
      <c r="NI54" s="81"/>
      <c r="NJ54" s="81"/>
      <c r="NK54" s="81"/>
      <c r="NL54" s="81"/>
      <c r="NM54" s="81"/>
      <c r="NN54" s="81"/>
      <c r="NO54" s="81"/>
      <c r="NP54" s="81"/>
      <c r="NQ54" s="81"/>
      <c r="NR54" s="81"/>
      <c r="NS54" s="81"/>
      <c r="NT54" s="81"/>
      <c r="NU54" s="81"/>
      <c r="NV54" s="81"/>
      <c r="NW54" s="81"/>
      <c r="NX54" s="81"/>
      <c r="NY54" s="81"/>
      <c r="NZ54" s="81"/>
      <c r="OA54" s="81"/>
      <c r="OB54" s="81"/>
      <c r="OC54" s="81"/>
      <c r="OD54" s="81"/>
      <c r="OE54" s="81"/>
      <c r="OF54" s="81"/>
      <c r="OG54" s="81"/>
      <c r="OH54" s="81"/>
      <c r="OI54" s="81"/>
      <c r="OJ54" s="81"/>
      <c r="OK54" s="81"/>
      <c r="OL54" s="81"/>
      <c r="OM54" s="81"/>
      <c r="ON54" s="81"/>
      <c r="OO54" s="81"/>
      <c r="OP54" s="81"/>
      <c r="OQ54" s="81"/>
      <c r="OR54" s="81"/>
      <c r="OS54" s="81"/>
      <c r="OT54" s="81"/>
      <c r="OU54" s="81"/>
      <c r="OV54" s="81"/>
      <c r="OW54" s="81"/>
      <c r="OX54" s="81"/>
      <c r="OY54" s="81"/>
      <c r="OZ54" s="81"/>
      <c r="PA54" s="81"/>
      <c r="PB54" s="81"/>
      <c r="PC54" s="81"/>
      <c r="PD54" s="81"/>
      <c r="PE54" s="81"/>
      <c r="PF54" s="81"/>
      <c r="PG54" s="81"/>
      <c r="PH54" s="81"/>
      <c r="PI54" s="81"/>
      <c r="PJ54" s="81"/>
      <c r="PK54" s="81"/>
      <c r="PL54" s="81"/>
      <c r="PM54" s="81"/>
      <c r="PN54" s="81"/>
      <c r="PO54" s="81"/>
      <c r="PP54" s="81"/>
      <c r="PQ54" s="81"/>
      <c r="PR54" s="81"/>
      <c r="PS54" s="81"/>
      <c r="PT54" s="81"/>
      <c r="PU54" s="81"/>
      <c r="PV54" s="81"/>
      <c r="PW54" s="81"/>
      <c r="PX54" s="81"/>
      <c r="PY54" s="81"/>
      <c r="PZ54" s="81"/>
      <c r="QA54" s="81"/>
      <c r="QB54" s="81"/>
      <c r="QC54" s="81"/>
      <c r="QD54" s="81"/>
      <c r="QE54" s="81"/>
      <c r="QF54" s="81"/>
      <c r="QG54" s="81"/>
      <c r="QH54" s="81"/>
      <c r="QI54" s="81"/>
      <c r="QJ54" s="81"/>
      <c r="QK54" s="81"/>
      <c r="QL54" s="81"/>
      <c r="QM54" s="81"/>
      <c r="QN54" s="81"/>
      <c r="QO54" s="81"/>
      <c r="QP54" s="81"/>
      <c r="QQ54" s="81"/>
      <c r="QR54" s="81"/>
      <c r="QS54" s="81"/>
      <c r="QT54" s="81"/>
      <c r="QU54" s="81"/>
      <c r="QV54" s="81"/>
      <c r="QW54" s="81"/>
      <c r="QX54" s="81"/>
      <c r="QY54" s="81"/>
      <c r="QZ54" s="81"/>
      <c r="RA54" s="81"/>
      <c r="RB54" s="81"/>
      <c r="RC54" s="81"/>
      <c r="RD54" s="81"/>
      <c r="RE54" s="81"/>
      <c r="RF54" s="81"/>
      <c r="RG54" s="81"/>
      <c r="RH54" s="81"/>
      <c r="RI54" s="81"/>
      <c r="RJ54" s="81"/>
      <c r="RK54" s="81"/>
      <c r="RL54" s="81"/>
      <c r="RM54" s="81"/>
      <c r="RN54" s="81"/>
      <c r="RO54" s="81"/>
      <c r="RP54" s="81"/>
      <c r="RQ54" s="81"/>
      <c r="RR54" s="81"/>
      <c r="RS54" s="81"/>
      <c r="RT54" s="81"/>
      <c r="RU54" s="81"/>
      <c r="RV54" s="81"/>
      <c r="RW54" s="81"/>
      <c r="RX54" s="81"/>
      <c r="RY54" s="81"/>
      <c r="RZ54" s="81"/>
      <c r="SA54" s="81"/>
      <c r="SB54" s="81"/>
      <c r="SC54" s="81"/>
      <c r="SD54" s="81"/>
      <c r="SE54" s="81"/>
      <c r="SF54" s="81"/>
      <c r="SG54" s="81"/>
      <c r="SH54" s="81"/>
      <c r="SI54" s="81"/>
      <c r="SJ54" s="81"/>
      <c r="SK54" s="81"/>
      <c r="SL54" s="81"/>
      <c r="SM54" s="81"/>
      <c r="SN54" s="81"/>
      <c r="SO54" s="81"/>
      <c r="SP54" s="81"/>
      <c r="SQ54" s="81"/>
      <c r="SR54" s="81"/>
      <c r="SS54" s="81"/>
      <c r="ST54" s="81"/>
      <c r="SU54" s="81"/>
      <c r="SV54" s="81"/>
      <c r="SW54" s="81"/>
      <c r="SX54" s="81"/>
      <c r="SY54" s="81"/>
      <c r="SZ54" s="81"/>
      <c r="TA54" s="81"/>
      <c r="TB54" s="81"/>
      <c r="TC54" s="81"/>
      <c r="TD54" s="81"/>
      <c r="TE54" s="81"/>
      <c r="TF54" s="81"/>
      <c r="TG54" s="81"/>
      <c r="TH54" s="81"/>
      <c r="TI54" s="81"/>
      <c r="TJ54" s="81"/>
      <c r="TK54" s="81"/>
      <c r="TL54" s="81"/>
      <c r="TM54" s="81"/>
      <c r="TN54" s="81"/>
      <c r="TO54" s="81"/>
      <c r="TP54" s="81"/>
      <c r="TQ54" s="81"/>
      <c r="TR54" s="81"/>
      <c r="TS54" s="81"/>
      <c r="TT54" s="81"/>
      <c r="TU54" s="81"/>
      <c r="TV54" s="81"/>
      <c r="TW54" s="81"/>
      <c r="TX54" s="81"/>
      <c r="TY54" s="81"/>
      <c r="TZ54" s="81"/>
      <c r="UA54" s="81"/>
      <c r="UB54" s="81"/>
      <c r="UC54" s="81"/>
      <c r="UD54" s="81"/>
      <c r="UE54" s="81"/>
      <c r="UF54" s="81"/>
      <c r="UG54" s="81"/>
      <c r="UH54" s="81"/>
      <c r="UI54" s="81"/>
      <c r="UJ54" s="81"/>
      <c r="UK54" s="81"/>
      <c r="UL54" s="81"/>
      <c r="UM54" s="81"/>
      <c r="UN54" s="81"/>
      <c r="UO54" s="81"/>
      <c r="UP54" s="81"/>
      <c r="UQ54" s="81"/>
      <c r="UR54" s="81"/>
      <c r="US54" s="81"/>
      <c r="UT54" s="81"/>
      <c r="UU54" s="81"/>
      <c r="UV54" s="81"/>
      <c r="UW54" s="81"/>
      <c r="UX54" s="81"/>
      <c r="UY54" s="81"/>
      <c r="UZ54" s="81"/>
      <c r="VA54" s="81"/>
      <c r="VB54" s="81"/>
      <c r="VC54" s="81"/>
      <c r="VD54" s="81"/>
      <c r="VE54" s="81"/>
      <c r="VF54" s="81"/>
      <c r="VG54" s="81"/>
      <c r="VH54" s="81"/>
      <c r="VI54" s="81"/>
      <c r="VJ54" s="81"/>
      <c r="VK54" s="81"/>
      <c r="VL54" s="81"/>
      <c r="VM54" s="81"/>
      <c r="VN54" s="81"/>
      <c r="VO54" s="81"/>
      <c r="VP54" s="81"/>
      <c r="VQ54" s="81"/>
      <c r="VR54" s="81"/>
      <c r="VS54" s="81"/>
      <c r="VT54" s="81"/>
      <c r="VU54" s="81"/>
      <c r="VV54" s="81"/>
      <c r="VW54" s="81"/>
      <c r="VX54" s="81"/>
      <c r="VY54" s="81"/>
      <c r="VZ54" s="81"/>
      <c r="WA54" s="81"/>
      <c r="WB54" s="81"/>
      <c r="WC54" s="81"/>
      <c r="WD54" s="81"/>
      <c r="WE54" s="81"/>
      <c r="WF54" s="81"/>
      <c r="WG54" s="81"/>
      <c r="WH54" s="81"/>
      <c r="WI54" s="81"/>
      <c r="WJ54" s="81"/>
      <c r="WK54" s="81"/>
      <c r="WL54" s="81"/>
      <c r="WM54" s="81"/>
      <c r="WN54" s="81"/>
      <c r="WO54" s="81"/>
      <c r="WP54" s="81"/>
      <c r="WQ54" s="81"/>
      <c r="WR54" s="81"/>
      <c r="WS54" s="81"/>
      <c r="WT54" s="81"/>
      <c r="WU54" s="81"/>
      <c r="WV54" s="81"/>
      <c r="WW54" s="81"/>
      <c r="WX54" s="81"/>
      <c r="WY54" s="81"/>
      <c r="WZ54" s="81"/>
      <c r="XA54" s="81"/>
      <c r="XB54" s="81"/>
      <c r="XC54" s="81"/>
      <c r="XD54" s="81"/>
      <c r="XE54" s="81"/>
      <c r="XF54" s="81"/>
      <c r="XG54" s="81"/>
      <c r="XH54" s="81"/>
      <c r="XI54" s="81"/>
      <c r="XJ54" s="81"/>
      <c r="XK54" s="81"/>
      <c r="XL54" s="81"/>
      <c r="XM54" s="81"/>
      <c r="XN54" s="81"/>
      <c r="XO54" s="81"/>
      <c r="XP54" s="81"/>
      <c r="XQ54" s="81"/>
      <c r="XR54" s="81"/>
      <c r="XS54" s="81"/>
      <c r="XT54" s="81"/>
      <c r="XU54" s="81"/>
      <c r="XV54" s="81"/>
      <c r="XW54" s="81"/>
      <c r="XX54" s="81"/>
      <c r="XY54" s="81"/>
      <c r="XZ54" s="81"/>
      <c r="YA54" s="81"/>
      <c r="YB54" s="81"/>
      <c r="YC54" s="81"/>
      <c r="YD54" s="81"/>
      <c r="YE54" s="81"/>
      <c r="YF54" s="81"/>
      <c r="YG54" s="81"/>
      <c r="YH54" s="81"/>
      <c r="YI54" s="81"/>
      <c r="YJ54" s="81"/>
      <c r="YK54" s="81"/>
      <c r="YL54" s="81"/>
      <c r="YM54" s="81"/>
      <c r="YN54" s="81"/>
      <c r="YO54" s="81"/>
      <c r="YP54" s="81"/>
      <c r="YQ54" s="81"/>
      <c r="YR54" s="81"/>
      <c r="YS54" s="81"/>
      <c r="YT54" s="81"/>
      <c r="YU54" s="81"/>
      <c r="YV54" s="81"/>
      <c r="YW54" s="81"/>
      <c r="YX54" s="81"/>
      <c r="YY54" s="81"/>
      <c r="YZ54" s="81"/>
      <c r="ZA54" s="81"/>
      <c r="ZB54" s="81"/>
      <c r="ZC54" s="81"/>
      <c r="ZD54" s="81"/>
      <c r="ZE54" s="81"/>
      <c r="ZF54" s="81"/>
      <c r="ZG54" s="81"/>
      <c r="ZH54" s="81"/>
      <c r="ZI54" s="81"/>
      <c r="ZJ54" s="81"/>
      <c r="ZK54" s="81"/>
      <c r="ZL54" s="81"/>
      <c r="ZM54" s="81"/>
      <c r="ZN54" s="81"/>
      <c r="ZO54" s="81"/>
      <c r="ZP54" s="81"/>
      <c r="ZQ54" s="81"/>
      <c r="ZR54" s="81"/>
      <c r="ZS54" s="81"/>
      <c r="ZT54" s="81"/>
      <c r="ZU54" s="81"/>
      <c r="ZV54" s="81"/>
      <c r="ZW54" s="81"/>
      <c r="ZX54" s="81"/>
      <c r="ZY54" s="81"/>
      <c r="ZZ54" s="81"/>
      <c r="AAA54" s="81"/>
      <c r="AAB54" s="81"/>
      <c r="AAC54" s="81"/>
      <c r="AAD54" s="81"/>
      <c r="AAE54" s="81"/>
      <c r="AAF54" s="81"/>
      <c r="AAG54" s="81"/>
      <c r="AAH54" s="81"/>
      <c r="AAI54" s="81"/>
      <c r="AAJ54" s="81"/>
      <c r="AAK54" s="81"/>
      <c r="AAL54" s="81"/>
      <c r="AAM54" s="81"/>
      <c r="AAN54" s="81"/>
      <c r="AAO54" s="81"/>
      <c r="AAP54" s="81"/>
      <c r="AAQ54" s="81"/>
      <c r="AAR54" s="81"/>
      <c r="AAS54" s="81"/>
      <c r="AAT54" s="81"/>
      <c r="AAU54" s="81"/>
      <c r="AAV54" s="81"/>
      <c r="AAW54" s="81"/>
      <c r="AAX54" s="81"/>
      <c r="AAY54" s="81"/>
      <c r="AAZ54" s="81"/>
      <c r="ABA54" s="81"/>
      <c r="ABB54" s="81"/>
      <c r="ABC54" s="81"/>
      <c r="ABD54" s="81"/>
      <c r="ABE54" s="81"/>
      <c r="ABF54" s="81"/>
      <c r="ABG54" s="81"/>
      <c r="ABH54" s="81"/>
      <c r="ABI54" s="81"/>
      <c r="ABJ54" s="81"/>
      <c r="ABK54" s="81"/>
      <c r="ABL54" s="81"/>
      <c r="ABM54" s="81"/>
      <c r="ABN54" s="81"/>
      <c r="ABO54" s="81"/>
      <c r="ABP54" s="81"/>
      <c r="ABQ54" s="81"/>
      <c r="ABR54" s="81"/>
      <c r="ABS54" s="81"/>
      <c r="ABT54" s="81"/>
      <c r="ABU54" s="81"/>
      <c r="ABV54" s="81"/>
      <c r="ABW54" s="81"/>
      <c r="ABX54" s="81"/>
      <c r="ABY54" s="81"/>
      <c r="ABZ54" s="81"/>
      <c r="ACA54" s="81"/>
      <c r="ACB54" s="81"/>
      <c r="ACC54" s="81"/>
      <c r="ACD54" s="81"/>
      <c r="ACE54" s="81"/>
      <c r="ACF54" s="81"/>
      <c r="ACG54" s="81"/>
      <c r="ACH54" s="81"/>
      <c r="ACI54" s="81"/>
      <c r="ACJ54" s="81"/>
      <c r="ACK54" s="81"/>
      <c r="ACL54" s="81"/>
      <c r="ACM54" s="81"/>
      <c r="ACN54" s="81"/>
      <c r="ACO54" s="81"/>
      <c r="ACP54" s="81"/>
      <c r="ACQ54" s="81"/>
      <c r="ACR54" s="81"/>
      <c r="ACS54" s="81"/>
      <c r="ACT54" s="81"/>
      <c r="ACU54" s="81"/>
      <c r="ACV54" s="81"/>
      <c r="ACW54" s="81"/>
      <c r="ACX54" s="81"/>
      <c r="ACY54" s="81"/>
      <c r="ACZ54" s="81"/>
      <c r="ADA54" s="81"/>
      <c r="ADB54" s="81"/>
      <c r="ADC54" s="81"/>
      <c r="ADD54" s="81"/>
      <c r="ADE54" s="81"/>
      <c r="ADF54" s="81"/>
      <c r="ADG54" s="81"/>
      <c r="ADH54" s="81"/>
      <c r="ADI54" s="81"/>
      <c r="ADJ54" s="81"/>
      <c r="ADK54" s="81"/>
      <c r="ADL54" s="81"/>
      <c r="ADM54" s="81"/>
      <c r="ADN54" s="81"/>
      <c r="ADO54" s="81"/>
      <c r="ADP54" s="81"/>
      <c r="ADQ54" s="81"/>
      <c r="ADR54" s="81"/>
      <c r="ADS54" s="81"/>
      <c r="ADT54" s="81"/>
      <c r="ADU54" s="81"/>
      <c r="ADV54" s="81"/>
      <c r="ADW54" s="81"/>
      <c r="ADX54" s="81"/>
      <c r="ADY54" s="81"/>
      <c r="ADZ54" s="81"/>
      <c r="AEA54" s="81"/>
      <c r="AEB54" s="81"/>
      <c r="AEC54" s="81"/>
      <c r="AED54" s="81"/>
      <c r="AEE54" s="81"/>
      <c r="AEF54" s="81"/>
      <c r="AEG54" s="81"/>
      <c r="AEH54" s="81"/>
      <c r="AEI54" s="81"/>
      <c r="AEJ54" s="81"/>
      <c r="AEK54" s="81"/>
      <c r="AEL54" s="81"/>
      <c r="AEM54" s="81"/>
      <c r="AEN54" s="81"/>
      <c r="AEO54" s="81"/>
      <c r="AEP54" s="81"/>
      <c r="AEQ54" s="81"/>
      <c r="AER54" s="81"/>
      <c r="AES54" s="81"/>
      <c r="AET54" s="81"/>
      <c r="AEU54" s="81"/>
      <c r="AEV54" s="81"/>
      <c r="AEW54" s="81"/>
      <c r="AEX54" s="81"/>
      <c r="AEY54" s="81"/>
      <c r="AEZ54" s="81"/>
      <c r="AFA54" s="81"/>
      <c r="AFB54" s="81"/>
      <c r="AFC54" s="81"/>
      <c r="AFD54" s="81"/>
      <c r="AFE54" s="81"/>
      <c r="AFF54" s="81"/>
      <c r="AFG54" s="81"/>
      <c r="AFH54" s="81"/>
      <c r="AFI54" s="81"/>
      <c r="AFJ54" s="81"/>
      <c r="AFK54" s="81"/>
      <c r="AFL54" s="81"/>
      <c r="AFM54" s="81"/>
      <c r="AFN54" s="81"/>
      <c r="AFO54" s="81"/>
      <c r="AFP54" s="81"/>
      <c r="AFQ54" s="81"/>
      <c r="AFR54" s="81"/>
      <c r="AFS54" s="81"/>
      <c r="AFT54" s="81"/>
      <c r="AFU54" s="81"/>
      <c r="AFV54" s="81"/>
      <c r="AFW54" s="81"/>
      <c r="AFX54" s="81"/>
      <c r="AFY54" s="81"/>
      <c r="AFZ54" s="81"/>
      <c r="AGA54" s="81"/>
      <c r="AGB54" s="81"/>
      <c r="AGC54" s="81"/>
      <c r="AGD54" s="81"/>
      <c r="AGE54" s="81"/>
      <c r="AGF54" s="81"/>
      <c r="AGG54" s="81"/>
      <c r="AGH54" s="81"/>
      <c r="AGI54" s="81"/>
      <c r="AGJ54" s="81"/>
      <c r="AGK54" s="81"/>
      <c r="AGL54" s="81"/>
      <c r="AGM54" s="81"/>
      <c r="AGN54" s="81"/>
      <c r="AGO54" s="81"/>
      <c r="AGP54" s="81"/>
      <c r="AGQ54" s="81"/>
      <c r="AGR54" s="81"/>
      <c r="AGS54" s="81"/>
      <c r="AGT54" s="81"/>
      <c r="AGU54" s="81"/>
      <c r="AGV54" s="81"/>
      <c r="AGW54" s="81"/>
      <c r="AGX54" s="81"/>
      <c r="AGY54" s="81"/>
      <c r="AGZ54" s="81"/>
      <c r="AHA54" s="81"/>
      <c r="AHB54" s="81"/>
      <c r="AHC54" s="81"/>
      <c r="AHD54" s="81"/>
      <c r="AHE54" s="81"/>
      <c r="AHF54" s="81"/>
      <c r="AHG54" s="81"/>
      <c r="AHH54" s="81"/>
      <c r="AHI54" s="81"/>
      <c r="AHJ54" s="81"/>
      <c r="AHK54" s="81"/>
      <c r="AHL54" s="81"/>
      <c r="AHM54" s="81"/>
      <c r="AHN54" s="81"/>
      <c r="AHO54" s="81"/>
      <c r="AHP54" s="81"/>
      <c r="AHQ54" s="81"/>
      <c r="AHR54" s="81"/>
      <c r="AHS54" s="81"/>
      <c r="AHT54" s="81"/>
      <c r="AHU54" s="81"/>
      <c r="AHV54" s="81"/>
      <c r="AHW54" s="81"/>
      <c r="AHX54" s="81"/>
      <c r="AHY54" s="81"/>
      <c r="AHZ54" s="81"/>
      <c r="AIA54" s="81"/>
      <c r="AIB54" s="81"/>
      <c r="AIC54" s="81"/>
      <c r="AID54" s="81"/>
      <c r="AIE54" s="81"/>
      <c r="AIF54" s="81"/>
      <c r="AIG54" s="81"/>
      <c r="AIH54" s="81"/>
      <c r="AII54" s="81"/>
      <c r="AIJ54" s="81"/>
      <c r="AIK54" s="81"/>
      <c r="AIL54" s="81"/>
      <c r="AIM54" s="81"/>
      <c r="AIN54" s="81"/>
      <c r="AIO54" s="81"/>
      <c r="AIP54" s="81"/>
      <c r="AIQ54" s="81"/>
      <c r="AIR54" s="81"/>
      <c r="AIS54" s="81"/>
      <c r="AIT54" s="81"/>
      <c r="AIU54" s="81"/>
      <c r="AIV54" s="81"/>
      <c r="AIW54" s="81"/>
      <c r="AIX54" s="81"/>
      <c r="AIY54" s="81"/>
      <c r="AIZ54" s="81"/>
      <c r="AJA54" s="81"/>
      <c r="AJB54" s="81"/>
      <c r="AJC54" s="81"/>
      <c r="AJD54" s="81"/>
      <c r="AJE54" s="81"/>
      <c r="AJF54" s="81"/>
      <c r="AJG54" s="81"/>
      <c r="AJH54" s="81"/>
      <c r="AJI54" s="81"/>
      <c r="AJJ54" s="81"/>
      <c r="AJK54" s="81"/>
      <c r="AJL54" s="81"/>
      <c r="AJM54" s="81"/>
      <c r="AJN54" s="81"/>
      <c r="AJO54" s="81"/>
      <c r="AJP54" s="81"/>
      <c r="AJQ54" s="81"/>
      <c r="AJR54" s="81"/>
      <c r="AJS54" s="81"/>
      <c r="AJT54" s="81"/>
      <c r="AJU54" s="81"/>
      <c r="AJV54" s="81"/>
      <c r="AJW54" s="81"/>
      <c r="AJX54" s="81"/>
      <c r="AJY54" s="81"/>
      <c r="AJZ54" s="81"/>
      <c r="AKA54" s="81"/>
      <c r="AKB54" s="81"/>
      <c r="AKC54" s="81"/>
      <c r="AKD54" s="81"/>
      <c r="AKE54" s="81"/>
      <c r="AKF54" s="81"/>
      <c r="AKG54" s="81"/>
      <c r="AKH54" s="81"/>
      <c r="AKI54" s="81"/>
      <c r="AKJ54" s="81"/>
      <c r="AKK54" s="81"/>
      <c r="AKL54" s="81"/>
      <c r="AKM54" s="81"/>
      <c r="AKN54" s="81"/>
      <c r="AKO54" s="81"/>
      <c r="AKP54" s="81"/>
      <c r="AKQ54" s="81"/>
      <c r="AKR54" s="81"/>
      <c r="AKS54" s="81"/>
      <c r="AKT54" s="81"/>
      <c r="AKU54" s="81"/>
      <c r="AKV54" s="81"/>
      <c r="AKW54" s="81"/>
      <c r="AKX54" s="81"/>
      <c r="AKY54" s="81"/>
      <c r="AKZ54" s="81"/>
      <c r="ALA54" s="81"/>
      <c r="ALB54" s="81"/>
      <c r="ALC54" s="81"/>
      <c r="ALD54" s="81"/>
      <c r="ALE54" s="81"/>
      <c r="ALF54" s="81"/>
      <c r="ALG54" s="81"/>
      <c r="ALH54" s="81"/>
      <c r="ALI54" s="81"/>
      <c r="ALJ54" s="81"/>
      <c r="ALK54" s="81"/>
      <c r="ALL54" s="81"/>
      <c r="ALM54" s="81"/>
      <c r="ALN54" s="81"/>
      <c r="ALO54" s="81"/>
      <c r="ALP54" s="81"/>
      <c r="ALQ54" s="81"/>
      <c r="ALR54" s="81"/>
      <c r="ALS54" s="81"/>
      <c r="ALT54" s="81"/>
      <c r="ALU54" s="81"/>
      <c r="ALV54" s="81"/>
      <c r="ALW54" s="81"/>
      <c r="ALX54" s="81"/>
      <c r="ALY54" s="81"/>
      <c r="ALZ54" s="81"/>
      <c r="AMA54" s="81"/>
      <c r="AMB54" s="81"/>
      <c r="AMC54" s="81"/>
      <c r="AMD54" s="81"/>
      <c r="AME54" s="81"/>
      <c r="AMF54" s="81"/>
      <c r="AMG54" s="81"/>
      <c r="AMH54" s="81"/>
      <c r="AMI54" s="81"/>
      <c r="AMJ54" s="81"/>
      <c r="AMK54" s="81"/>
      <c r="AML54" s="81"/>
      <c r="AMM54" s="81"/>
      <c r="AMN54" s="81"/>
      <c r="AMO54" s="81"/>
      <c r="AMP54" s="81"/>
      <c r="AMQ54" s="81"/>
      <c r="AMR54" s="81"/>
      <c r="AMS54" s="81"/>
      <c r="AMT54" s="81"/>
      <c r="AMU54" s="81"/>
      <c r="AMV54" s="81"/>
      <c r="AMW54" s="81"/>
      <c r="AMX54" s="81"/>
      <c r="AMY54" s="81"/>
      <c r="AMZ54" s="81"/>
      <c r="ANA54" s="81"/>
      <c r="ANB54" s="81"/>
      <c r="ANC54" s="81"/>
      <c r="AND54" s="81"/>
      <c r="ANE54" s="81"/>
      <c r="ANF54" s="81"/>
      <c r="ANG54" s="81"/>
      <c r="ANH54" s="81"/>
      <c r="ANI54" s="81"/>
      <c r="ANJ54" s="81"/>
      <c r="ANK54" s="81"/>
      <c r="ANL54" s="81"/>
      <c r="ANM54" s="81"/>
      <c r="ANN54" s="81"/>
      <c r="ANO54" s="81"/>
      <c r="ANP54" s="81"/>
      <c r="ANQ54" s="81"/>
      <c r="ANR54" s="81"/>
      <c r="ANS54" s="81"/>
      <c r="ANT54" s="81"/>
      <c r="ANU54" s="81"/>
      <c r="ANV54" s="81"/>
      <c r="ANW54" s="81"/>
      <c r="ANX54" s="81"/>
      <c r="ANY54" s="81"/>
      <c r="ANZ54" s="81"/>
      <c r="AOA54" s="81"/>
      <c r="AOB54" s="81"/>
      <c r="AOC54" s="81"/>
      <c r="AOD54" s="81"/>
      <c r="AOE54" s="81"/>
      <c r="AOF54" s="81"/>
      <c r="AOG54" s="81"/>
      <c r="AOH54" s="81"/>
      <c r="AOI54" s="81"/>
      <c r="AOJ54" s="81"/>
      <c r="AOK54" s="81"/>
      <c r="AOL54" s="81"/>
      <c r="AOM54" s="81"/>
      <c r="AON54" s="81"/>
      <c r="AOO54" s="81"/>
      <c r="AOP54" s="81"/>
      <c r="AOQ54" s="81"/>
      <c r="AOR54" s="81"/>
      <c r="AOS54" s="81"/>
      <c r="AOT54" s="81"/>
      <c r="AOU54" s="81"/>
      <c r="AOV54" s="81"/>
      <c r="AOW54" s="81"/>
      <c r="AOX54" s="81"/>
      <c r="AOY54" s="81"/>
      <c r="AOZ54" s="81"/>
      <c r="APA54" s="81"/>
      <c r="APB54" s="81"/>
      <c r="APC54" s="81"/>
      <c r="APD54" s="81"/>
      <c r="APE54" s="81"/>
      <c r="APF54" s="81"/>
      <c r="APG54" s="81"/>
      <c r="APH54" s="81"/>
      <c r="API54" s="81"/>
      <c r="APJ54" s="81"/>
      <c r="APK54" s="81"/>
      <c r="APL54" s="81"/>
      <c r="APM54" s="81"/>
      <c r="APN54" s="81"/>
      <c r="APO54" s="81"/>
      <c r="APP54" s="81"/>
      <c r="APQ54" s="81"/>
      <c r="APR54" s="81"/>
      <c r="APS54" s="81"/>
      <c r="APT54" s="81"/>
      <c r="APU54" s="81"/>
      <c r="APV54" s="81"/>
      <c r="APW54" s="81"/>
      <c r="APX54" s="81"/>
      <c r="APY54" s="81"/>
      <c r="APZ54" s="81"/>
      <c r="AQA54" s="81"/>
      <c r="AQB54" s="81"/>
      <c r="AQC54" s="81"/>
      <c r="AQD54" s="81"/>
      <c r="AQE54" s="81"/>
      <c r="AQF54" s="81"/>
      <c r="AQG54" s="81"/>
      <c r="AQH54" s="81"/>
      <c r="AQI54" s="81"/>
      <c r="AQJ54" s="81"/>
      <c r="AQK54" s="81"/>
      <c r="AQL54" s="81"/>
      <c r="AQM54" s="81"/>
      <c r="AQN54" s="81"/>
      <c r="AQO54" s="81"/>
      <c r="AQP54" s="81"/>
      <c r="AQQ54" s="81"/>
      <c r="AQR54" s="81"/>
      <c r="AQS54" s="81"/>
      <c r="AQT54" s="81"/>
      <c r="AQU54" s="81"/>
      <c r="AQV54" s="81"/>
      <c r="AQW54" s="81"/>
      <c r="AQX54" s="81"/>
      <c r="AQY54" s="81"/>
      <c r="AQZ54" s="81"/>
      <c r="ARA54" s="81"/>
      <c r="ARB54" s="81"/>
      <c r="ARC54" s="81"/>
      <c r="ARD54" s="81"/>
      <c r="ARE54" s="81"/>
      <c r="ARF54" s="81"/>
      <c r="ARG54" s="81"/>
      <c r="ARH54" s="81"/>
      <c r="ARI54" s="81"/>
      <c r="ARJ54" s="81"/>
      <c r="ARK54" s="81"/>
      <c r="ARL54" s="81"/>
      <c r="ARM54" s="81"/>
      <c r="ARN54" s="81"/>
      <c r="ARO54" s="81"/>
      <c r="ARP54" s="81"/>
      <c r="ARQ54" s="81"/>
      <c r="ARR54" s="81"/>
      <c r="ARS54" s="81"/>
      <c r="ART54" s="81"/>
      <c r="ARU54" s="81"/>
      <c r="ARV54" s="81"/>
      <c r="ARW54" s="81"/>
      <c r="ARX54" s="81"/>
      <c r="ARY54" s="81"/>
      <c r="ARZ54" s="81"/>
      <c r="ASA54" s="81"/>
      <c r="ASB54" s="81"/>
      <c r="ASC54" s="81"/>
      <c r="ASD54" s="81"/>
      <c r="ASE54" s="81"/>
      <c r="ASF54" s="81"/>
      <c r="ASG54" s="81"/>
      <c r="ASH54" s="81"/>
      <c r="ASI54" s="81"/>
      <c r="ASJ54" s="81"/>
      <c r="ASK54" s="81"/>
      <c r="ASL54" s="81"/>
      <c r="ASM54" s="81"/>
      <c r="ASN54" s="81"/>
      <c r="ASO54" s="81"/>
      <c r="ASP54" s="81"/>
      <c r="ASQ54" s="81"/>
      <c r="ASR54" s="81"/>
      <c r="ASS54" s="81"/>
      <c r="AST54" s="81"/>
      <c r="ASU54" s="81"/>
      <c r="ASV54" s="81"/>
      <c r="ASW54" s="81"/>
      <c r="ASX54" s="81"/>
      <c r="ASY54" s="81"/>
      <c r="ASZ54" s="81"/>
      <c r="ATA54" s="81"/>
      <c r="ATB54" s="81"/>
      <c r="ATC54" s="81"/>
      <c r="ATD54" s="81"/>
      <c r="ATE54" s="81"/>
      <c r="ATF54" s="81"/>
      <c r="ATG54" s="81"/>
      <c r="ATH54" s="81"/>
      <c r="ATI54" s="81"/>
      <c r="ATJ54" s="81"/>
      <c r="ATK54" s="81"/>
      <c r="ATL54" s="81"/>
      <c r="ATM54" s="81"/>
      <c r="ATN54" s="81"/>
      <c r="ATO54" s="81"/>
      <c r="ATP54" s="81"/>
      <c r="ATQ54" s="81"/>
      <c r="ATR54" s="81"/>
      <c r="ATS54" s="81"/>
      <c r="ATT54" s="81"/>
      <c r="ATU54" s="81"/>
      <c r="ATV54" s="81"/>
      <c r="ATW54" s="81"/>
      <c r="ATX54" s="81"/>
      <c r="ATY54" s="81"/>
      <c r="ATZ54" s="81"/>
      <c r="AUA54" s="81"/>
      <c r="AUB54" s="81"/>
      <c r="AUC54" s="81"/>
      <c r="AUD54" s="81"/>
      <c r="AUE54" s="81"/>
      <c r="AUF54" s="81"/>
      <c r="AUG54" s="81"/>
      <c r="AUH54" s="81"/>
      <c r="AUI54" s="81"/>
      <c r="AUJ54" s="81"/>
      <c r="AUK54" s="81"/>
      <c r="AUL54" s="81"/>
      <c r="AUM54" s="81"/>
      <c r="AUN54" s="81"/>
      <c r="AUO54" s="81"/>
      <c r="AUP54" s="81"/>
      <c r="AUQ54" s="81"/>
      <c r="AUR54" s="81"/>
      <c r="AUS54" s="81"/>
      <c r="AUT54" s="81"/>
      <c r="AUU54" s="81"/>
      <c r="AUV54" s="81"/>
      <c r="AUW54" s="81"/>
      <c r="AUX54" s="81"/>
      <c r="AUY54" s="81"/>
      <c r="AUZ54" s="81"/>
      <c r="AVA54" s="81"/>
      <c r="AVB54" s="81"/>
      <c r="AVC54" s="81"/>
      <c r="AVD54" s="81"/>
      <c r="AVE54" s="81"/>
      <c r="AVF54" s="81"/>
      <c r="AVG54" s="81"/>
      <c r="AVH54" s="81"/>
      <c r="AVI54" s="81"/>
      <c r="AVJ54" s="81"/>
      <c r="AVK54" s="81"/>
      <c r="AVL54" s="81"/>
      <c r="AVM54" s="81"/>
      <c r="AVN54" s="81"/>
      <c r="AVO54" s="81"/>
      <c r="AVP54" s="81"/>
      <c r="AVQ54" s="81"/>
      <c r="AVR54" s="81"/>
      <c r="AVS54" s="81"/>
      <c r="AVT54" s="81"/>
      <c r="AVU54" s="81"/>
      <c r="AVV54" s="81"/>
      <c r="AVW54" s="81"/>
      <c r="AVX54" s="81"/>
      <c r="AVY54" s="81"/>
      <c r="AVZ54" s="81"/>
      <c r="AWA54" s="81"/>
      <c r="AWB54" s="81"/>
      <c r="AWC54" s="81"/>
      <c r="AWD54" s="81"/>
      <c r="AWE54" s="81"/>
      <c r="AWF54" s="81"/>
      <c r="AWG54" s="81"/>
      <c r="AWH54" s="81"/>
      <c r="AWI54" s="81"/>
      <c r="AWJ54" s="81"/>
      <c r="AWK54" s="81"/>
      <c r="AWL54" s="81"/>
      <c r="AWM54" s="81"/>
      <c r="AWN54" s="81"/>
      <c r="AWO54" s="81"/>
      <c r="AWP54" s="81"/>
      <c r="AWQ54" s="81"/>
      <c r="AWR54" s="81"/>
      <c r="AWS54" s="81"/>
      <c r="AWT54" s="81"/>
      <c r="AWU54" s="81"/>
      <c r="AWV54" s="81"/>
      <c r="AWW54" s="81"/>
      <c r="AWX54" s="81"/>
      <c r="AWY54" s="81"/>
      <c r="AWZ54" s="81"/>
      <c r="AXA54" s="81"/>
      <c r="AXB54" s="81"/>
      <c r="AXC54" s="81"/>
      <c r="AXD54" s="81"/>
      <c r="AXE54" s="81"/>
      <c r="AXF54" s="81"/>
      <c r="AXG54" s="81"/>
      <c r="AXH54" s="81"/>
      <c r="AXI54" s="81"/>
      <c r="AXJ54" s="81"/>
      <c r="AXK54" s="81"/>
      <c r="AXL54" s="81"/>
      <c r="AXM54" s="81"/>
      <c r="AXN54" s="81"/>
      <c r="AXO54" s="81"/>
      <c r="AXP54" s="81"/>
      <c r="AXQ54" s="81"/>
      <c r="AXR54" s="81"/>
      <c r="AXS54" s="81"/>
      <c r="AXT54" s="81"/>
      <c r="AXU54" s="81"/>
      <c r="AXV54" s="81"/>
      <c r="AXW54" s="81"/>
      <c r="AXX54" s="81"/>
      <c r="AXY54" s="81"/>
      <c r="AXZ54" s="81"/>
      <c r="AYA54" s="81"/>
      <c r="AYB54" s="81"/>
      <c r="AYC54" s="81"/>
      <c r="AYD54" s="81"/>
      <c r="AYE54" s="81"/>
      <c r="AYF54" s="81"/>
      <c r="AYG54" s="81"/>
      <c r="AYH54" s="81"/>
      <c r="AYI54" s="81"/>
      <c r="AYJ54" s="81"/>
      <c r="AYK54" s="81"/>
      <c r="AYL54" s="81"/>
      <c r="AYM54" s="81"/>
      <c r="AYN54" s="81"/>
      <c r="AYO54" s="81"/>
      <c r="AYP54" s="81"/>
      <c r="AYQ54" s="81"/>
      <c r="AYR54" s="81"/>
      <c r="AYS54" s="81"/>
      <c r="AYT54" s="81"/>
      <c r="AYU54" s="81"/>
      <c r="AYV54" s="81"/>
      <c r="AYW54" s="81"/>
      <c r="AYX54" s="81"/>
      <c r="AYY54" s="81"/>
      <c r="AYZ54" s="81"/>
      <c r="AZA54" s="81"/>
      <c r="AZB54" s="81"/>
      <c r="AZC54" s="81"/>
      <c r="AZD54" s="81"/>
      <c r="AZE54" s="81"/>
      <c r="AZF54" s="81"/>
      <c r="AZG54" s="81"/>
      <c r="AZH54" s="81"/>
      <c r="AZI54" s="81"/>
      <c r="AZJ54" s="81"/>
      <c r="AZK54" s="81"/>
      <c r="AZL54" s="81"/>
      <c r="AZM54" s="81"/>
      <c r="AZN54" s="81"/>
      <c r="AZO54" s="81"/>
      <c r="AZP54" s="81"/>
      <c r="AZQ54" s="81"/>
      <c r="AZR54" s="81"/>
      <c r="AZS54" s="81"/>
      <c r="AZT54" s="81"/>
      <c r="AZU54" s="81"/>
      <c r="AZV54" s="81"/>
      <c r="AZW54" s="81"/>
      <c r="AZX54" s="81"/>
      <c r="AZY54" s="81"/>
      <c r="AZZ54" s="81"/>
      <c r="BAA54" s="81"/>
      <c r="BAB54" s="81"/>
      <c r="BAC54" s="81"/>
      <c r="BAD54" s="81"/>
      <c r="BAE54" s="81"/>
      <c r="BAF54" s="81"/>
      <c r="BAG54" s="81"/>
      <c r="BAH54" s="81"/>
      <c r="BAI54" s="81"/>
      <c r="BAJ54" s="81"/>
      <c r="BAK54" s="81"/>
      <c r="BAL54" s="81"/>
      <c r="BAM54" s="81"/>
      <c r="BAN54" s="81"/>
      <c r="BAO54" s="81"/>
      <c r="BAP54" s="81"/>
      <c r="BAQ54" s="81"/>
      <c r="BAR54" s="81"/>
      <c r="BAS54" s="81"/>
      <c r="BAT54" s="81"/>
      <c r="BAU54" s="81"/>
      <c r="BAV54" s="81"/>
      <c r="BAW54" s="81"/>
      <c r="BAX54" s="81"/>
      <c r="BAY54" s="81"/>
      <c r="BAZ54" s="81"/>
      <c r="BBA54" s="81"/>
      <c r="BBB54" s="81"/>
      <c r="BBC54" s="81"/>
      <c r="BBD54" s="81"/>
      <c r="BBE54" s="81"/>
      <c r="BBF54" s="81"/>
      <c r="BBG54" s="81"/>
      <c r="BBH54" s="81"/>
      <c r="BBI54" s="81"/>
      <c r="BBJ54" s="81"/>
      <c r="BBK54" s="81"/>
      <c r="BBL54" s="81"/>
      <c r="BBM54" s="81"/>
      <c r="BBN54" s="81"/>
      <c r="BBO54" s="81"/>
      <c r="BBP54" s="81"/>
      <c r="BBQ54" s="81"/>
      <c r="BBR54" s="81"/>
      <c r="BBS54" s="81"/>
      <c r="BBT54" s="81"/>
      <c r="BBU54" s="81"/>
      <c r="BBV54" s="81"/>
      <c r="BBW54" s="81"/>
      <c r="BBX54" s="81"/>
      <c r="BBY54" s="81"/>
      <c r="BBZ54" s="81"/>
      <c r="BCA54" s="81"/>
      <c r="BCB54" s="81"/>
      <c r="BCC54" s="81"/>
      <c r="BCD54" s="81"/>
      <c r="BCE54" s="81"/>
      <c r="BCF54" s="81"/>
      <c r="BCG54" s="81"/>
      <c r="BCH54" s="81"/>
      <c r="BCI54" s="81"/>
      <c r="BCJ54" s="81"/>
      <c r="BCK54" s="81"/>
      <c r="BCL54" s="81"/>
      <c r="BCM54" s="81"/>
      <c r="BCN54" s="81"/>
      <c r="BCO54" s="81"/>
      <c r="BCP54" s="81"/>
      <c r="BCQ54" s="81"/>
      <c r="BCR54" s="81"/>
      <c r="BCS54" s="81"/>
      <c r="BCT54" s="81"/>
      <c r="BCU54" s="81"/>
      <c r="BCV54" s="81"/>
      <c r="BCW54" s="81"/>
      <c r="BCX54" s="81"/>
      <c r="BCY54" s="81"/>
      <c r="BCZ54" s="81"/>
      <c r="BDA54" s="81"/>
      <c r="BDB54" s="81"/>
      <c r="BDC54" s="81"/>
      <c r="BDD54" s="81"/>
      <c r="BDE54" s="81"/>
      <c r="BDF54" s="81"/>
      <c r="BDG54" s="81"/>
      <c r="BDH54" s="81"/>
      <c r="BDI54" s="81"/>
      <c r="BDJ54" s="81"/>
      <c r="BDK54" s="81"/>
      <c r="BDL54" s="81"/>
      <c r="BDM54" s="81"/>
      <c r="BDN54" s="81"/>
      <c r="BDO54" s="81"/>
      <c r="BDP54" s="81"/>
      <c r="BDQ54" s="81"/>
      <c r="BDR54" s="81"/>
      <c r="BDS54" s="81"/>
      <c r="BDT54" s="81"/>
      <c r="BDU54" s="81"/>
      <c r="BDV54" s="81"/>
      <c r="BDW54" s="81"/>
      <c r="BDX54" s="81"/>
      <c r="BDY54" s="81"/>
      <c r="BDZ54" s="81"/>
      <c r="BEA54" s="81"/>
      <c r="BEB54" s="81"/>
      <c r="BEC54" s="81"/>
      <c r="BED54" s="81"/>
      <c r="BEE54" s="81"/>
      <c r="BEF54" s="81"/>
      <c r="BEG54" s="81"/>
      <c r="BEH54" s="81"/>
      <c r="BEI54" s="81"/>
      <c r="BEJ54" s="81"/>
      <c r="BEK54" s="81"/>
      <c r="BEL54" s="81"/>
      <c r="BEM54" s="81"/>
      <c r="BEN54" s="81"/>
      <c r="BEO54" s="81"/>
      <c r="BEP54" s="81"/>
      <c r="BEQ54" s="81"/>
      <c r="BER54" s="81"/>
      <c r="BES54" s="81"/>
      <c r="BET54" s="81"/>
      <c r="BEU54" s="81"/>
      <c r="BEV54" s="81"/>
      <c r="BEW54" s="81"/>
      <c r="BEX54" s="81"/>
      <c r="BEY54" s="81"/>
      <c r="BEZ54" s="81"/>
      <c r="BFA54" s="81"/>
      <c r="BFB54" s="81"/>
      <c r="BFC54" s="81"/>
      <c r="BFD54" s="81"/>
      <c r="BFE54" s="81"/>
      <c r="BFF54" s="81"/>
      <c r="BFG54" s="81"/>
      <c r="BFH54" s="81"/>
      <c r="BFI54" s="81"/>
      <c r="BFJ54" s="81"/>
      <c r="BFK54" s="81"/>
      <c r="BFL54" s="81"/>
      <c r="BFM54" s="81"/>
      <c r="BFN54" s="81"/>
      <c r="BFO54" s="81"/>
      <c r="BFP54" s="81"/>
      <c r="BFQ54" s="81"/>
      <c r="BFR54" s="81"/>
      <c r="BFS54" s="81"/>
      <c r="BFT54" s="81"/>
      <c r="BFU54" s="81"/>
      <c r="BFV54" s="81"/>
      <c r="BFW54" s="81"/>
      <c r="BFX54" s="81"/>
      <c r="BFY54" s="81"/>
      <c r="BFZ54" s="81"/>
      <c r="BGA54" s="81"/>
      <c r="BGB54" s="81"/>
      <c r="BGC54" s="81"/>
      <c r="BGD54" s="81"/>
      <c r="BGE54" s="81"/>
      <c r="BGF54" s="81"/>
      <c r="BGG54" s="81"/>
      <c r="BGH54" s="81"/>
      <c r="BGI54" s="81"/>
      <c r="BGJ54" s="81"/>
      <c r="BGK54" s="81"/>
      <c r="BGL54" s="81"/>
      <c r="BGM54" s="81"/>
      <c r="BGN54" s="81"/>
      <c r="BGO54" s="81"/>
      <c r="BGP54" s="81"/>
      <c r="BGQ54" s="81"/>
      <c r="BGR54" s="81"/>
      <c r="BGS54" s="81"/>
      <c r="BGT54" s="81"/>
      <c r="BGU54" s="81"/>
      <c r="BGV54" s="81"/>
      <c r="BGW54" s="81"/>
      <c r="BGX54" s="81"/>
      <c r="BGY54" s="81"/>
      <c r="BGZ54" s="81"/>
      <c r="BHA54" s="81"/>
      <c r="BHB54" s="81"/>
      <c r="BHC54" s="81"/>
      <c r="BHD54" s="81"/>
      <c r="BHE54" s="81"/>
      <c r="BHF54" s="81"/>
      <c r="BHG54" s="81"/>
      <c r="BHH54" s="81"/>
      <c r="BHI54" s="81"/>
      <c r="BHJ54" s="81"/>
      <c r="BHK54" s="81"/>
      <c r="BHL54" s="81"/>
      <c r="BHM54" s="81"/>
      <c r="BHN54" s="81"/>
      <c r="BHO54" s="81"/>
      <c r="BHP54" s="81"/>
      <c r="BHQ54" s="81"/>
      <c r="BHR54" s="81"/>
      <c r="BHS54" s="81"/>
      <c r="BHT54" s="81"/>
      <c r="BHU54" s="81"/>
      <c r="BHV54" s="81"/>
      <c r="BHW54" s="81"/>
      <c r="BHX54" s="81"/>
      <c r="BHY54" s="81"/>
      <c r="BHZ54" s="81"/>
      <c r="BIA54" s="81"/>
      <c r="BIB54" s="81"/>
      <c r="BIC54" s="81"/>
      <c r="BID54" s="81"/>
      <c r="BIE54" s="81"/>
      <c r="BIF54" s="81"/>
      <c r="BIG54" s="81"/>
      <c r="BIH54" s="81"/>
      <c r="BII54" s="81"/>
      <c r="BIJ54" s="81"/>
      <c r="BIK54" s="81"/>
      <c r="BIL54" s="81"/>
      <c r="BIM54" s="81"/>
      <c r="BIN54" s="81"/>
      <c r="BIO54" s="81"/>
      <c r="BIP54" s="81"/>
      <c r="BIQ54" s="81"/>
      <c r="BIR54" s="81"/>
      <c r="BIS54" s="81"/>
      <c r="BIT54" s="81"/>
      <c r="BIU54" s="81"/>
      <c r="BIV54" s="81"/>
      <c r="BIW54" s="81"/>
      <c r="BIX54" s="81"/>
      <c r="BIY54" s="81"/>
      <c r="BIZ54" s="81"/>
      <c r="BJA54" s="81"/>
      <c r="BJB54" s="81"/>
      <c r="BJC54" s="81"/>
      <c r="BJD54" s="81"/>
      <c r="BJE54" s="81"/>
      <c r="BJF54" s="81"/>
      <c r="BJG54" s="81"/>
      <c r="BJH54" s="81"/>
      <c r="BJI54" s="81"/>
      <c r="BJJ54" s="81"/>
      <c r="BJK54" s="81"/>
      <c r="BJL54" s="81"/>
      <c r="BJM54" s="81"/>
      <c r="BJN54" s="81"/>
      <c r="BJO54" s="81"/>
      <c r="BJP54" s="81"/>
      <c r="BJQ54" s="81"/>
      <c r="BJR54" s="81"/>
      <c r="BJS54" s="81"/>
      <c r="BJT54" s="81"/>
      <c r="BJU54" s="81"/>
      <c r="BJV54" s="81"/>
      <c r="BJW54" s="81"/>
      <c r="BJX54" s="81"/>
      <c r="BJY54" s="81"/>
      <c r="BJZ54" s="81"/>
      <c r="BKA54" s="81"/>
      <c r="BKB54" s="81"/>
      <c r="BKC54" s="81"/>
      <c r="BKD54" s="81"/>
      <c r="BKE54" s="81"/>
      <c r="BKF54" s="81"/>
      <c r="BKG54" s="81"/>
      <c r="BKH54" s="81"/>
      <c r="BKI54" s="81"/>
      <c r="BKJ54" s="81"/>
      <c r="BKK54" s="81"/>
      <c r="BKL54" s="81"/>
      <c r="BKM54" s="81"/>
      <c r="BKN54" s="81"/>
      <c r="BKO54" s="81"/>
      <c r="BKP54" s="81"/>
      <c r="BKQ54" s="81"/>
      <c r="BKR54" s="81"/>
      <c r="BKS54" s="81"/>
      <c r="BKT54" s="81"/>
      <c r="BKU54" s="81"/>
      <c r="BKV54" s="81"/>
      <c r="BKW54" s="81"/>
      <c r="BKX54" s="81"/>
      <c r="BKY54" s="81"/>
      <c r="BKZ54" s="81"/>
      <c r="BLA54" s="81"/>
      <c r="BLB54" s="81"/>
      <c r="BLC54" s="81"/>
      <c r="BLD54" s="81"/>
      <c r="BLE54" s="81"/>
      <c r="BLF54" s="81"/>
      <c r="BLG54" s="81"/>
      <c r="BLH54" s="81"/>
      <c r="BLI54" s="81"/>
      <c r="BLJ54" s="81"/>
      <c r="BLK54" s="81"/>
      <c r="BLL54" s="81"/>
      <c r="BLM54" s="81"/>
      <c r="BLN54" s="81"/>
      <c r="BLO54" s="81"/>
      <c r="BLP54" s="81"/>
      <c r="BLQ54" s="81"/>
      <c r="BLR54" s="81"/>
      <c r="BLS54" s="81"/>
      <c r="BLT54" s="81"/>
      <c r="BLU54" s="81"/>
      <c r="BLV54" s="81"/>
      <c r="BLW54" s="81"/>
      <c r="BLX54" s="81"/>
      <c r="BLY54" s="81"/>
      <c r="BLZ54" s="81"/>
      <c r="BMA54" s="81"/>
      <c r="BMB54" s="81"/>
      <c r="BMC54" s="81"/>
      <c r="BMD54" s="81"/>
      <c r="BME54" s="81"/>
      <c r="BMF54" s="81"/>
      <c r="BMG54" s="81"/>
      <c r="BMH54" s="81"/>
      <c r="BMI54" s="81"/>
      <c r="BMJ54" s="81"/>
      <c r="BMK54" s="81"/>
      <c r="BML54" s="81"/>
      <c r="BMM54" s="81"/>
      <c r="BMN54" s="81"/>
      <c r="BMO54" s="81"/>
      <c r="BMP54" s="81"/>
      <c r="BMQ54" s="81"/>
      <c r="BMR54" s="81"/>
      <c r="BMS54" s="81"/>
      <c r="BMT54" s="81"/>
      <c r="BMU54" s="81"/>
      <c r="BMV54" s="81"/>
      <c r="BMW54" s="81"/>
      <c r="BMX54" s="81"/>
      <c r="BMY54" s="81"/>
      <c r="BMZ54" s="81"/>
      <c r="BNA54" s="81"/>
      <c r="BNB54" s="81"/>
      <c r="BNC54" s="81"/>
      <c r="BND54" s="81"/>
      <c r="BNE54" s="81"/>
      <c r="BNF54" s="81"/>
      <c r="BNG54" s="81"/>
      <c r="BNH54" s="81"/>
      <c r="BNI54" s="81"/>
      <c r="BNJ54" s="81"/>
      <c r="BNK54" s="81"/>
      <c r="BNL54" s="81"/>
      <c r="BNM54" s="81"/>
      <c r="BNN54" s="81"/>
      <c r="BNO54" s="81"/>
      <c r="BNP54" s="81"/>
      <c r="BNQ54" s="81"/>
      <c r="BNR54" s="81"/>
      <c r="BNS54" s="81"/>
      <c r="BNT54" s="81"/>
      <c r="BNU54" s="81"/>
      <c r="BNV54" s="81"/>
      <c r="BNW54" s="81"/>
      <c r="BNX54" s="81"/>
      <c r="BNY54" s="81"/>
      <c r="BNZ54" s="81"/>
      <c r="BOA54" s="81"/>
      <c r="BOB54" s="81"/>
      <c r="BOC54" s="81"/>
      <c r="BOD54" s="81"/>
      <c r="BOE54" s="81"/>
      <c r="BOF54" s="81"/>
      <c r="BOG54" s="81"/>
      <c r="BOH54" s="81"/>
      <c r="BOI54" s="81"/>
      <c r="BOJ54" s="81"/>
      <c r="BOK54" s="81"/>
      <c r="BOL54" s="81"/>
      <c r="BOM54" s="81"/>
      <c r="BON54" s="81"/>
      <c r="BOO54" s="81"/>
      <c r="BOP54" s="81"/>
      <c r="BOQ54" s="81"/>
      <c r="BOR54" s="81"/>
      <c r="BOS54" s="81"/>
      <c r="BOT54" s="81"/>
      <c r="BOU54" s="81"/>
      <c r="BOV54" s="81"/>
      <c r="BOW54" s="81"/>
      <c r="BOX54" s="81"/>
      <c r="BOY54" s="81"/>
      <c r="BOZ54" s="81"/>
      <c r="BPA54" s="81"/>
      <c r="BPB54" s="81"/>
      <c r="BPC54" s="81"/>
      <c r="BPD54" s="81"/>
      <c r="BPE54" s="81"/>
      <c r="BPF54" s="81"/>
      <c r="BPG54" s="81"/>
      <c r="BPH54" s="81"/>
      <c r="BPI54" s="81"/>
      <c r="BPJ54" s="81"/>
      <c r="BPK54" s="81"/>
      <c r="BPL54" s="81"/>
      <c r="BPM54" s="81"/>
      <c r="BPN54" s="81"/>
      <c r="BPO54" s="81"/>
      <c r="BPP54" s="81"/>
      <c r="BPQ54" s="81"/>
      <c r="BPR54" s="81"/>
      <c r="BPS54" s="81"/>
      <c r="BPT54" s="81"/>
      <c r="BPU54" s="81"/>
      <c r="BPV54" s="81"/>
      <c r="BPW54" s="81"/>
      <c r="BPX54" s="81"/>
      <c r="BPY54" s="81"/>
      <c r="BPZ54" s="81"/>
      <c r="BQA54" s="81"/>
      <c r="BQB54" s="81"/>
      <c r="BQC54" s="81"/>
      <c r="BQD54" s="81"/>
      <c r="BQE54" s="81"/>
      <c r="BQF54" s="81"/>
      <c r="BQG54" s="81"/>
      <c r="BQH54" s="81"/>
      <c r="BQI54" s="81"/>
      <c r="BQJ54" s="81"/>
      <c r="BQK54" s="81"/>
      <c r="BQL54" s="81"/>
      <c r="BQM54" s="81"/>
      <c r="BQN54" s="81"/>
      <c r="BQO54" s="81"/>
      <c r="BQP54" s="81"/>
      <c r="BQQ54" s="81"/>
      <c r="BQR54" s="81"/>
      <c r="BQS54" s="81"/>
      <c r="BQT54" s="81"/>
      <c r="BQU54" s="81"/>
      <c r="BQV54" s="81"/>
      <c r="BQW54" s="81"/>
      <c r="BQX54" s="81"/>
      <c r="BQY54" s="81"/>
      <c r="BQZ54" s="81"/>
      <c r="BRA54" s="81"/>
      <c r="BRB54" s="81"/>
      <c r="BRC54" s="81"/>
      <c r="BRD54" s="81"/>
      <c r="BRE54" s="81"/>
      <c r="BRF54" s="81"/>
      <c r="BRG54" s="81"/>
      <c r="BRH54" s="81"/>
      <c r="BRI54" s="81"/>
      <c r="BRJ54" s="81"/>
      <c r="BRK54" s="81"/>
      <c r="BRL54" s="81"/>
      <c r="BRM54" s="81"/>
      <c r="BRN54" s="81"/>
      <c r="BRO54" s="81"/>
      <c r="BRP54" s="81"/>
      <c r="BRQ54" s="81"/>
      <c r="BRR54" s="81"/>
      <c r="BRS54" s="81"/>
      <c r="BRT54" s="81"/>
      <c r="BRU54" s="81"/>
      <c r="BRV54" s="81"/>
      <c r="BRW54" s="81"/>
      <c r="BRX54" s="81"/>
      <c r="BRY54" s="81"/>
      <c r="BRZ54" s="81"/>
      <c r="BSA54" s="81"/>
      <c r="BSB54" s="81"/>
      <c r="BSC54" s="81"/>
      <c r="BSD54" s="81"/>
      <c r="BSE54" s="81"/>
      <c r="BSF54" s="81"/>
      <c r="BSG54" s="81"/>
      <c r="BSH54" s="81"/>
      <c r="BSI54" s="81"/>
      <c r="BSJ54" s="81"/>
      <c r="BSK54" s="81"/>
      <c r="BSL54" s="81"/>
      <c r="BSM54" s="81"/>
      <c r="BSN54" s="81"/>
      <c r="BSO54" s="81"/>
      <c r="BSP54" s="81"/>
      <c r="BSQ54" s="81"/>
      <c r="BSR54" s="81"/>
      <c r="BSS54" s="81"/>
      <c r="BST54" s="81"/>
      <c r="BSU54" s="81"/>
      <c r="BSV54" s="81"/>
      <c r="BSW54" s="81"/>
      <c r="BSX54" s="81"/>
      <c r="BSY54" s="81"/>
      <c r="BSZ54" s="81"/>
      <c r="BTA54" s="81"/>
      <c r="BTB54" s="81"/>
      <c r="BTC54" s="81"/>
      <c r="BTD54" s="81"/>
      <c r="BTE54" s="81"/>
      <c r="BTF54" s="81"/>
      <c r="BTG54" s="81"/>
      <c r="BTH54" s="81"/>
      <c r="BTI54" s="81"/>
      <c r="BTJ54" s="81"/>
      <c r="BTK54" s="81"/>
      <c r="BTL54" s="81"/>
      <c r="BTM54" s="81"/>
      <c r="BTN54" s="81"/>
      <c r="BTO54" s="81"/>
      <c r="BTP54" s="81"/>
      <c r="BTQ54" s="81"/>
      <c r="BTR54" s="81"/>
      <c r="BTS54" s="81"/>
      <c r="BTT54" s="81"/>
      <c r="BTU54" s="81"/>
      <c r="BTV54" s="81"/>
      <c r="BTW54" s="81"/>
      <c r="BTX54" s="81"/>
      <c r="BTY54" s="81"/>
      <c r="BTZ54" s="81"/>
      <c r="BUA54" s="81"/>
      <c r="BUB54" s="81"/>
      <c r="BUC54" s="81"/>
      <c r="BUD54" s="81"/>
      <c r="BUE54" s="81"/>
      <c r="BUF54" s="81"/>
      <c r="BUG54" s="81"/>
      <c r="BUH54" s="81"/>
      <c r="BUI54" s="81"/>
      <c r="BUJ54" s="81"/>
      <c r="BUK54" s="81"/>
      <c r="BUL54" s="81"/>
      <c r="BUM54" s="81"/>
      <c r="BUN54" s="81"/>
      <c r="BUO54" s="81"/>
      <c r="BUP54" s="81"/>
      <c r="BUQ54" s="81"/>
      <c r="BUR54" s="81"/>
      <c r="BUS54" s="81"/>
      <c r="BUT54" s="81"/>
      <c r="BUU54" s="81"/>
      <c r="BUV54" s="81"/>
      <c r="BUW54" s="81"/>
      <c r="BUX54" s="81"/>
      <c r="BUY54" s="81"/>
      <c r="BUZ54" s="81"/>
      <c r="BVA54" s="81"/>
      <c r="BVB54" s="81"/>
      <c r="BVC54" s="81"/>
      <c r="BVD54" s="81"/>
      <c r="BVE54" s="81"/>
      <c r="BVF54" s="81"/>
      <c r="BVG54" s="81"/>
      <c r="BVH54" s="81"/>
      <c r="BVI54" s="81"/>
      <c r="BVJ54" s="81"/>
      <c r="BVK54" s="81"/>
      <c r="BVL54" s="81"/>
      <c r="BVM54" s="81"/>
      <c r="BVN54" s="81"/>
      <c r="BVO54" s="81"/>
      <c r="BVP54" s="81"/>
      <c r="BVQ54" s="81"/>
      <c r="BVR54" s="81"/>
      <c r="BVS54" s="81"/>
      <c r="BVT54" s="81"/>
      <c r="BVU54" s="81"/>
      <c r="BVV54" s="81"/>
      <c r="BVW54" s="81"/>
      <c r="BVX54" s="81"/>
      <c r="BVY54" s="81"/>
      <c r="BVZ54" s="81"/>
      <c r="BWA54" s="81"/>
      <c r="BWB54" s="81"/>
      <c r="BWC54" s="81"/>
      <c r="BWD54" s="81"/>
      <c r="BWE54" s="81"/>
      <c r="BWF54" s="81"/>
      <c r="BWG54" s="81"/>
      <c r="BWH54" s="81"/>
      <c r="BWI54" s="81"/>
      <c r="BWJ54" s="81"/>
      <c r="BWK54" s="81"/>
      <c r="BWL54" s="81"/>
      <c r="BWM54" s="81"/>
      <c r="BWN54" s="81"/>
      <c r="BWO54" s="81"/>
      <c r="BWP54" s="81"/>
      <c r="BWQ54" s="81"/>
      <c r="BWR54" s="81"/>
      <c r="BWS54" s="81"/>
      <c r="BWT54" s="81"/>
      <c r="BWU54" s="81"/>
      <c r="BWV54" s="81"/>
      <c r="BWW54" s="81"/>
      <c r="BWX54" s="81"/>
      <c r="BWY54" s="81"/>
      <c r="BWZ54" s="81"/>
      <c r="BXA54" s="81"/>
      <c r="BXB54" s="81"/>
      <c r="BXC54" s="81"/>
      <c r="BXD54" s="81"/>
      <c r="BXE54" s="81"/>
      <c r="BXF54" s="81"/>
      <c r="BXG54" s="81"/>
      <c r="BXH54" s="81"/>
      <c r="BXI54" s="81"/>
      <c r="BXJ54" s="81"/>
      <c r="BXK54" s="81"/>
      <c r="BXL54" s="81"/>
      <c r="BXM54" s="81"/>
      <c r="BXN54" s="81"/>
      <c r="BXO54" s="81"/>
      <c r="BXP54" s="81"/>
      <c r="BXQ54" s="81"/>
      <c r="BXR54" s="81"/>
      <c r="BXS54" s="81"/>
      <c r="BXT54" s="81"/>
      <c r="BXU54" s="81"/>
      <c r="BXV54" s="81"/>
      <c r="BXW54" s="81"/>
      <c r="BXX54" s="81"/>
      <c r="BXY54" s="81"/>
      <c r="BXZ54" s="81"/>
      <c r="BYA54" s="81"/>
      <c r="BYB54" s="81"/>
      <c r="BYC54" s="81"/>
      <c r="BYD54" s="81"/>
      <c r="BYE54" s="81"/>
      <c r="BYF54" s="81"/>
      <c r="BYG54" s="81"/>
      <c r="BYH54" s="81"/>
      <c r="BYI54" s="81"/>
      <c r="BYJ54" s="81"/>
      <c r="BYK54" s="81"/>
      <c r="BYL54" s="81"/>
      <c r="BYM54" s="81"/>
      <c r="BYN54" s="81"/>
      <c r="BYO54" s="81"/>
      <c r="BYP54" s="81"/>
      <c r="BYQ54" s="81"/>
      <c r="BYR54" s="81"/>
      <c r="BYS54" s="81"/>
      <c r="BYT54" s="81"/>
      <c r="BYU54" s="81"/>
      <c r="BYV54" s="81"/>
      <c r="BYW54" s="81"/>
      <c r="BYX54" s="81"/>
      <c r="BYY54" s="81"/>
      <c r="BYZ54" s="81"/>
      <c r="BZA54" s="81"/>
      <c r="BZB54" s="81"/>
      <c r="BZC54" s="81"/>
      <c r="BZD54" s="81"/>
      <c r="BZE54" s="81"/>
      <c r="BZF54" s="81"/>
      <c r="BZG54" s="81"/>
      <c r="BZH54" s="81"/>
      <c r="BZI54" s="81"/>
      <c r="BZJ54" s="81"/>
      <c r="BZK54" s="81"/>
      <c r="BZL54" s="81"/>
      <c r="BZM54" s="81"/>
      <c r="BZN54" s="81"/>
      <c r="BZO54" s="81"/>
      <c r="BZP54" s="81"/>
      <c r="BZQ54" s="81"/>
      <c r="BZR54" s="81"/>
      <c r="BZS54" s="81"/>
      <c r="BZT54" s="81"/>
      <c r="BZU54" s="81"/>
      <c r="BZV54" s="81"/>
      <c r="BZW54" s="81"/>
      <c r="BZX54" s="81"/>
      <c r="BZY54" s="81"/>
      <c r="BZZ54" s="81"/>
      <c r="CAA54" s="81"/>
      <c r="CAB54" s="81"/>
      <c r="CAC54" s="81"/>
      <c r="CAD54" s="81"/>
      <c r="CAE54" s="81"/>
      <c r="CAF54" s="81"/>
      <c r="CAG54" s="81"/>
      <c r="CAH54" s="81"/>
      <c r="CAI54" s="81"/>
      <c r="CAJ54" s="81"/>
      <c r="CAK54" s="81"/>
      <c r="CAL54" s="81"/>
      <c r="CAM54" s="81"/>
      <c r="CAN54" s="81"/>
      <c r="CAO54" s="81"/>
      <c r="CAP54" s="81"/>
      <c r="CAQ54" s="81"/>
      <c r="CAR54" s="81"/>
      <c r="CAS54" s="81"/>
      <c r="CAT54" s="81"/>
      <c r="CAU54" s="81"/>
      <c r="CAV54" s="81"/>
      <c r="CAW54" s="81"/>
      <c r="CAX54" s="81"/>
      <c r="CAY54" s="81"/>
      <c r="CAZ54" s="81"/>
      <c r="CBA54" s="81"/>
      <c r="CBB54" s="81"/>
      <c r="CBC54" s="81"/>
      <c r="CBD54" s="81"/>
      <c r="CBE54" s="81"/>
      <c r="CBF54" s="81"/>
      <c r="CBG54" s="81"/>
      <c r="CBH54" s="81"/>
      <c r="CBI54" s="81"/>
      <c r="CBJ54" s="81"/>
      <c r="CBK54" s="81"/>
      <c r="CBL54" s="81"/>
      <c r="CBM54" s="81"/>
      <c r="CBN54" s="81"/>
      <c r="CBO54" s="81"/>
      <c r="CBP54" s="81"/>
      <c r="CBQ54" s="81"/>
      <c r="CBR54" s="81"/>
      <c r="CBS54" s="81"/>
      <c r="CBT54" s="81"/>
      <c r="CBU54" s="81"/>
      <c r="CBV54" s="81"/>
      <c r="CBW54" s="81"/>
      <c r="CBX54" s="81"/>
      <c r="CBY54" s="81"/>
      <c r="CBZ54" s="81"/>
      <c r="CCA54" s="81"/>
      <c r="CCB54" s="81"/>
      <c r="CCC54" s="81"/>
      <c r="CCD54" s="81"/>
      <c r="CCE54" s="81"/>
      <c r="CCF54" s="81"/>
      <c r="CCG54" s="81"/>
      <c r="CCH54" s="81"/>
      <c r="CCI54" s="81"/>
      <c r="CCJ54" s="81"/>
      <c r="CCK54" s="81"/>
      <c r="CCL54" s="81"/>
      <c r="CCM54" s="81"/>
      <c r="CCN54" s="81"/>
      <c r="CCO54" s="81"/>
      <c r="CCP54" s="81"/>
      <c r="CCQ54" s="81"/>
      <c r="CCR54" s="81"/>
      <c r="CCS54" s="81"/>
      <c r="CCT54" s="81"/>
      <c r="CCU54" s="81"/>
      <c r="CCV54" s="81"/>
      <c r="CCW54" s="81"/>
      <c r="CCX54" s="81"/>
      <c r="CCY54" s="81"/>
      <c r="CCZ54" s="81"/>
      <c r="CDA54" s="81"/>
      <c r="CDB54" s="81"/>
      <c r="CDC54" s="81"/>
      <c r="CDD54" s="81"/>
      <c r="CDE54" s="81"/>
      <c r="CDF54" s="81"/>
      <c r="CDG54" s="81"/>
      <c r="CDH54" s="81"/>
      <c r="CDI54" s="81"/>
      <c r="CDJ54" s="81"/>
      <c r="CDK54" s="81"/>
      <c r="CDL54" s="81"/>
      <c r="CDM54" s="81"/>
      <c r="CDN54" s="81"/>
      <c r="CDO54" s="81"/>
      <c r="CDP54" s="81"/>
      <c r="CDQ54" s="81"/>
      <c r="CDR54" s="81"/>
      <c r="CDS54" s="81"/>
      <c r="CDT54" s="81"/>
      <c r="CDU54" s="81"/>
      <c r="CDV54" s="81"/>
      <c r="CDW54" s="81"/>
      <c r="CDX54" s="81"/>
      <c r="CDY54" s="81"/>
      <c r="CDZ54" s="81"/>
      <c r="CEA54" s="81"/>
      <c r="CEB54" s="81"/>
      <c r="CEC54" s="81"/>
      <c r="CED54" s="81"/>
      <c r="CEE54" s="81"/>
      <c r="CEF54" s="81"/>
      <c r="CEG54" s="81"/>
      <c r="CEH54" s="81"/>
      <c r="CEI54" s="81"/>
      <c r="CEJ54" s="81"/>
      <c r="CEK54" s="81"/>
      <c r="CEL54" s="81"/>
      <c r="CEM54" s="81"/>
      <c r="CEN54" s="81"/>
      <c r="CEO54" s="81"/>
      <c r="CEP54" s="81"/>
      <c r="CEQ54" s="81"/>
      <c r="CER54" s="81"/>
      <c r="CES54" s="81"/>
      <c r="CET54" s="81"/>
      <c r="CEU54" s="81"/>
      <c r="CEV54" s="81"/>
      <c r="CEW54" s="81"/>
      <c r="CEX54" s="81"/>
      <c r="CEY54" s="81"/>
      <c r="CEZ54" s="81"/>
      <c r="CFA54" s="81"/>
      <c r="CFB54" s="81"/>
      <c r="CFC54" s="81"/>
      <c r="CFD54" s="81"/>
      <c r="CFE54" s="81"/>
      <c r="CFF54" s="81"/>
      <c r="CFG54" s="81"/>
      <c r="CFH54" s="81"/>
      <c r="CFI54" s="81"/>
      <c r="CFJ54" s="81"/>
      <c r="CFK54" s="81"/>
      <c r="CFL54" s="81"/>
      <c r="CFM54" s="81"/>
      <c r="CFN54" s="81"/>
      <c r="CFO54" s="81"/>
      <c r="CFP54" s="81"/>
      <c r="CFQ54" s="81"/>
      <c r="CFR54" s="81"/>
      <c r="CFS54" s="81"/>
      <c r="CFT54" s="81"/>
      <c r="CFU54" s="81"/>
      <c r="CFV54" s="81"/>
      <c r="CFW54" s="81"/>
      <c r="CFX54" s="81"/>
      <c r="CFY54" s="81"/>
      <c r="CFZ54" s="81"/>
      <c r="CGA54" s="81"/>
      <c r="CGB54" s="81"/>
      <c r="CGC54" s="81"/>
      <c r="CGD54" s="81"/>
      <c r="CGE54" s="81"/>
      <c r="CGF54" s="81"/>
      <c r="CGG54" s="81"/>
      <c r="CGH54" s="81"/>
      <c r="CGI54" s="81"/>
      <c r="CGJ54" s="81"/>
      <c r="CGK54" s="81"/>
      <c r="CGL54" s="81"/>
      <c r="CGM54" s="81"/>
      <c r="CGN54" s="81"/>
      <c r="CGO54" s="81"/>
      <c r="CGP54" s="81"/>
      <c r="CGQ54" s="81"/>
      <c r="CGR54" s="81"/>
      <c r="CGS54" s="81"/>
      <c r="CGT54" s="81"/>
      <c r="CGU54" s="81"/>
      <c r="CGV54" s="81"/>
      <c r="CGW54" s="81"/>
      <c r="CGX54" s="81"/>
      <c r="CGY54" s="81"/>
      <c r="CGZ54" s="81"/>
      <c r="CHA54" s="81"/>
      <c r="CHB54" s="81"/>
      <c r="CHC54" s="81"/>
      <c r="CHD54" s="81"/>
      <c r="CHE54" s="81"/>
      <c r="CHF54" s="81"/>
      <c r="CHG54" s="81"/>
      <c r="CHH54" s="81"/>
      <c r="CHI54" s="81"/>
      <c r="CHJ54" s="81"/>
      <c r="CHK54" s="81"/>
      <c r="CHL54" s="81"/>
      <c r="CHM54" s="81"/>
      <c r="CHN54" s="81"/>
      <c r="CHO54" s="81"/>
      <c r="CHP54" s="81"/>
      <c r="CHQ54" s="81"/>
      <c r="CHR54" s="81"/>
      <c r="CHS54" s="81"/>
      <c r="CHT54" s="81"/>
      <c r="CHU54" s="81"/>
      <c r="CHV54" s="81"/>
      <c r="CHW54" s="81"/>
      <c r="CHX54" s="81"/>
      <c r="CHY54" s="81"/>
      <c r="CHZ54" s="81"/>
      <c r="CIA54" s="81"/>
      <c r="CIB54" s="81"/>
      <c r="CIC54" s="81"/>
      <c r="CID54" s="81"/>
      <c r="CIE54" s="81"/>
      <c r="CIF54" s="81"/>
      <c r="CIG54" s="81"/>
      <c r="CIH54" s="81"/>
      <c r="CII54" s="81"/>
      <c r="CIJ54" s="81"/>
      <c r="CIK54" s="81"/>
      <c r="CIL54" s="81"/>
      <c r="CIM54" s="81"/>
      <c r="CIN54" s="81"/>
      <c r="CIO54" s="81"/>
      <c r="CIP54" s="81"/>
      <c r="CIQ54" s="81"/>
      <c r="CIR54" s="81"/>
      <c r="CIS54" s="81"/>
      <c r="CIT54" s="81"/>
      <c r="CIU54" s="81"/>
      <c r="CIV54" s="81"/>
      <c r="CIW54" s="81"/>
      <c r="CIX54" s="81"/>
      <c r="CIY54" s="81"/>
      <c r="CIZ54" s="81"/>
      <c r="CJA54" s="81"/>
      <c r="CJB54" s="81"/>
      <c r="CJC54" s="81"/>
      <c r="CJD54" s="81"/>
      <c r="CJE54" s="81"/>
      <c r="CJF54" s="81"/>
      <c r="CJG54" s="81"/>
      <c r="CJH54" s="81"/>
      <c r="CJI54" s="81"/>
      <c r="CJJ54" s="81"/>
      <c r="CJK54" s="81"/>
      <c r="CJL54" s="81"/>
      <c r="CJM54" s="81"/>
      <c r="CJN54" s="81"/>
      <c r="CJO54" s="81"/>
      <c r="CJP54" s="81"/>
      <c r="CJQ54" s="81"/>
      <c r="CJR54" s="81"/>
      <c r="CJS54" s="81"/>
      <c r="CJT54" s="81"/>
      <c r="CJU54" s="81"/>
      <c r="CJV54" s="81"/>
      <c r="CJW54" s="81"/>
      <c r="CJX54" s="81"/>
      <c r="CJY54" s="81"/>
      <c r="CJZ54" s="81"/>
      <c r="CKA54" s="81"/>
      <c r="CKB54" s="81"/>
      <c r="CKC54" s="81"/>
      <c r="CKD54" s="81"/>
      <c r="CKE54" s="81"/>
      <c r="CKF54" s="81"/>
      <c r="CKG54" s="81"/>
      <c r="CKH54" s="81"/>
      <c r="CKI54" s="81"/>
      <c r="CKJ54" s="81"/>
      <c r="CKK54" s="81"/>
      <c r="CKL54" s="81"/>
      <c r="CKM54" s="81"/>
      <c r="CKN54" s="81"/>
      <c r="CKO54" s="81"/>
      <c r="CKP54" s="81"/>
      <c r="CKQ54" s="81"/>
      <c r="CKR54" s="81"/>
      <c r="CKS54" s="81"/>
      <c r="CKT54" s="81"/>
      <c r="CKU54" s="81"/>
      <c r="CKV54" s="81"/>
      <c r="CKW54" s="81"/>
      <c r="CKX54" s="81"/>
      <c r="CKY54" s="81"/>
      <c r="CKZ54" s="81"/>
      <c r="CLA54" s="81"/>
      <c r="CLB54" s="81"/>
      <c r="CLC54" s="81"/>
      <c r="CLD54" s="81"/>
      <c r="CLE54" s="81"/>
      <c r="CLF54" s="81"/>
      <c r="CLG54" s="81"/>
      <c r="CLH54" s="81"/>
      <c r="CLI54" s="81"/>
      <c r="CLJ54" s="81"/>
      <c r="CLK54" s="81"/>
      <c r="CLL54" s="81"/>
      <c r="CLM54" s="81"/>
      <c r="CLN54" s="81"/>
      <c r="CLO54" s="81"/>
      <c r="CLP54" s="81"/>
      <c r="CLQ54" s="81"/>
      <c r="CLR54" s="81"/>
      <c r="CLS54" s="81"/>
      <c r="CLT54" s="81"/>
      <c r="CLU54" s="81"/>
      <c r="CLV54" s="81"/>
      <c r="CLW54" s="81"/>
      <c r="CLX54" s="81"/>
      <c r="CLY54" s="81"/>
      <c r="CLZ54" s="81"/>
      <c r="CMA54" s="81"/>
      <c r="CMB54" s="81"/>
      <c r="CMC54" s="81"/>
      <c r="CMD54" s="81"/>
      <c r="CME54" s="81"/>
      <c r="CMF54" s="81"/>
      <c r="CMG54" s="81"/>
      <c r="CMH54" s="81"/>
      <c r="CMI54" s="81"/>
      <c r="CMJ54" s="81"/>
      <c r="CMK54" s="81"/>
      <c r="CML54" s="81"/>
      <c r="CMM54" s="81"/>
      <c r="CMN54" s="81"/>
      <c r="CMO54" s="81"/>
      <c r="CMP54" s="81"/>
      <c r="CMQ54" s="81"/>
      <c r="CMR54" s="81"/>
      <c r="CMS54" s="81"/>
      <c r="CMT54" s="81"/>
      <c r="CMU54" s="81"/>
      <c r="CMV54" s="81"/>
      <c r="CMW54" s="81"/>
      <c r="CMX54" s="81"/>
      <c r="CMY54" s="81"/>
      <c r="CMZ54" s="81"/>
      <c r="CNA54" s="81"/>
      <c r="CNB54" s="81"/>
      <c r="CNC54" s="81"/>
      <c r="CND54" s="81"/>
      <c r="CNE54" s="81"/>
      <c r="CNF54" s="81"/>
      <c r="CNG54" s="81"/>
      <c r="CNH54" s="81"/>
      <c r="CNI54" s="81"/>
      <c r="CNJ54" s="81"/>
      <c r="CNK54" s="81"/>
      <c r="CNL54" s="81"/>
      <c r="CNM54" s="81"/>
      <c r="CNN54" s="81"/>
      <c r="CNO54" s="81"/>
      <c r="CNP54" s="81"/>
      <c r="CNQ54" s="81"/>
      <c r="CNR54" s="81"/>
      <c r="CNS54" s="81"/>
      <c r="CNT54" s="81"/>
      <c r="CNU54" s="81"/>
      <c r="CNV54" s="81"/>
      <c r="CNW54" s="81"/>
      <c r="CNX54" s="81"/>
      <c r="CNY54" s="81"/>
      <c r="CNZ54" s="81"/>
      <c r="COA54" s="81"/>
      <c r="COB54" s="81"/>
      <c r="COC54" s="81"/>
      <c r="COD54" s="81"/>
      <c r="COE54" s="81"/>
      <c r="COF54" s="81"/>
      <c r="COG54" s="81"/>
      <c r="COH54" s="81"/>
      <c r="COI54" s="81"/>
      <c r="COJ54" s="81"/>
      <c r="COK54" s="81"/>
      <c r="COL54" s="81"/>
      <c r="COM54" s="81"/>
      <c r="CON54" s="81"/>
      <c r="COO54" s="81"/>
      <c r="COP54" s="81"/>
      <c r="COQ54" s="81"/>
      <c r="COR54" s="81"/>
      <c r="COS54" s="81"/>
      <c r="COT54" s="81"/>
      <c r="COU54" s="81"/>
      <c r="COV54" s="81"/>
      <c r="COW54" s="81"/>
      <c r="COX54" s="81"/>
      <c r="COY54" s="81"/>
      <c r="COZ54" s="81"/>
      <c r="CPA54" s="81"/>
      <c r="CPB54" s="81"/>
      <c r="CPC54" s="81"/>
      <c r="CPD54" s="81"/>
      <c r="CPE54" s="81"/>
      <c r="CPF54" s="81"/>
      <c r="CPG54" s="81"/>
      <c r="CPH54" s="81"/>
      <c r="CPI54" s="81"/>
      <c r="CPJ54" s="81"/>
      <c r="CPK54" s="81"/>
      <c r="CPL54" s="81"/>
      <c r="CPM54" s="81"/>
      <c r="CPN54" s="81"/>
      <c r="CPO54" s="81"/>
      <c r="CPP54" s="81"/>
      <c r="CPQ54" s="81"/>
      <c r="CPR54" s="81"/>
      <c r="CPS54" s="81"/>
      <c r="CPT54" s="81"/>
      <c r="CPU54" s="81"/>
      <c r="CPV54" s="81"/>
      <c r="CPW54" s="81"/>
      <c r="CPX54" s="81"/>
      <c r="CPY54" s="81"/>
      <c r="CPZ54" s="81"/>
      <c r="CQA54" s="81"/>
      <c r="CQB54" s="81"/>
      <c r="CQC54" s="81"/>
      <c r="CQD54" s="81"/>
      <c r="CQE54" s="81"/>
      <c r="CQF54" s="81"/>
      <c r="CQG54" s="81"/>
      <c r="CQH54" s="81"/>
      <c r="CQI54" s="81"/>
      <c r="CQJ54" s="81"/>
      <c r="CQK54" s="81"/>
      <c r="CQL54" s="81"/>
      <c r="CQM54" s="81"/>
      <c r="CQN54" s="81"/>
      <c r="CQO54" s="81"/>
      <c r="CQP54" s="81"/>
      <c r="CQQ54" s="81"/>
      <c r="CQR54" s="81"/>
      <c r="CQS54" s="81"/>
      <c r="CQT54" s="81"/>
      <c r="CQU54" s="81"/>
      <c r="CQV54" s="81"/>
      <c r="CQW54" s="81"/>
      <c r="CQX54" s="81"/>
      <c r="CQY54" s="81"/>
      <c r="CQZ54" s="81"/>
      <c r="CRA54" s="81"/>
      <c r="CRB54" s="81"/>
      <c r="CRC54" s="81"/>
      <c r="CRD54" s="81"/>
      <c r="CRE54" s="81"/>
      <c r="CRF54" s="81"/>
      <c r="CRG54" s="81"/>
      <c r="CRH54" s="81"/>
      <c r="CRI54" s="81"/>
      <c r="CRJ54" s="81"/>
      <c r="CRK54" s="81"/>
      <c r="CRL54" s="81"/>
      <c r="CRM54" s="81"/>
      <c r="CRN54" s="81"/>
      <c r="CRO54" s="81"/>
      <c r="CRP54" s="81"/>
      <c r="CRQ54" s="81"/>
      <c r="CRR54" s="81"/>
      <c r="CRS54" s="81"/>
      <c r="CRT54" s="81"/>
      <c r="CRU54" s="81"/>
      <c r="CRV54" s="81"/>
      <c r="CRW54" s="81"/>
      <c r="CRX54" s="81"/>
      <c r="CRY54" s="81"/>
      <c r="CRZ54" s="81"/>
      <c r="CSA54" s="81"/>
      <c r="CSB54" s="81"/>
      <c r="CSC54" s="81"/>
      <c r="CSD54" s="81"/>
      <c r="CSE54" s="81"/>
      <c r="CSF54" s="81"/>
      <c r="CSG54" s="81"/>
      <c r="CSH54" s="81"/>
      <c r="CSI54" s="81"/>
      <c r="CSJ54" s="81"/>
      <c r="CSK54" s="81"/>
      <c r="CSL54" s="81"/>
      <c r="CSM54" s="81"/>
      <c r="CSN54" s="81"/>
      <c r="CSO54" s="81"/>
      <c r="CSP54" s="81"/>
      <c r="CSQ54" s="81"/>
      <c r="CSR54" s="81"/>
      <c r="CSS54" s="81"/>
      <c r="CST54" s="81"/>
      <c r="CSU54" s="81"/>
      <c r="CSV54" s="81"/>
      <c r="CSW54" s="81"/>
      <c r="CSX54" s="81"/>
      <c r="CSY54" s="81"/>
      <c r="CSZ54" s="81"/>
      <c r="CTA54" s="81"/>
      <c r="CTB54" s="81"/>
      <c r="CTC54" s="81"/>
      <c r="CTD54" s="81"/>
      <c r="CTE54" s="81"/>
      <c r="CTF54" s="81"/>
      <c r="CTG54" s="81"/>
      <c r="CTH54" s="81"/>
      <c r="CTI54" s="81"/>
      <c r="CTJ54" s="81"/>
      <c r="CTK54" s="81"/>
      <c r="CTL54" s="81"/>
      <c r="CTM54" s="81"/>
      <c r="CTN54" s="81"/>
      <c r="CTO54" s="81"/>
      <c r="CTP54" s="81"/>
      <c r="CTQ54" s="81"/>
      <c r="CTR54" s="81"/>
      <c r="CTS54" s="81"/>
      <c r="CTT54" s="81"/>
      <c r="CTU54" s="81"/>
      <c r="CTV54" s="81"/>
      <c r="CTW54" s="81"/>
      <c r="CTX54" s="81"/>
      <c r="CTY54" s="81"/>
      <c r="CTZ54" s="81"/>
      <c r="CUA54" s="81"/>
      <c r="CUB54" s="81"/>
      <c r="CUC54" s="81"/>
      <c r="CUD54" s="81"/>
      <c r="CUE54" s="81"/>
      <c r="CUF54" s="81"/>
      <c r="CUG54" s="81"/>
      <c r="CUH54" s="81"/>
      <c r="CUI54" s="81"/>
      <c r="CUJ54" s="81"/>
      <c r="CUK54" s="81"/>
      <c r="CUL54" s="81"/>
      <c r="CUM54" s="81"/>
      <c r="CUN54" s="81"/>
      <c r="CUO54" s="81"/>
      <c r="CUP54" s="81"/>
      <c r="CUQ54" s="81"/>
      <c r="CUR54" s="81"/>
      <c r="CUS54" s="81"/>
      <c r="CUT54" s="81"/>
      <c r="CUU54" s="81"/>
      <c r="CUV54" s="81"/>
      <c r="CUW54" s="81"/>
      <c r="CUX54" s="81"/>
      <c r="CUY54" s="81"/>
      <c r="CUZ54" s="81"/>
      <c r="CVA54" s="81"/>
      <c r="CVB54" s="81"/>
      <c r="CVC54" s="81"/>
      <c r="CVD54" s="81"/>
      <c r="CVE54" s="81"/>
      <c r="CVF54" s="81"/>
      <c r="CVG54" s="81"/>
      <c r="CVH54" s="81"/>
      <c r="CVI54" s="81"/>
      <c r="CVJ54" s="81"/>
      <c r="CVK54" s="81"/>
      <c r="CVL54" s="81"/>
      <c r="CVM54" s="81"/>
      <c r="CVN54" s="81"/>
      <c r="CVO54" s="81"/>
      <c r="CVP54" s="81"/>
      <c r="CVQ54" s="81"/>
      <c r="CVR54" s="81"/>
      <c r="CVS54" s="81"/>
      <c r="CVT54" s="81"/>
      <c r="CVU54" s="81"/>
      <c r="CVV54" s="81"/>
      <c r="CVW54" s="81"/>
      <c r="CVX54" s="81"/>
      <c r="CVY54" s="81"/>
      <c r="CVZ54" s="81"/>
      <c r="CWA54" s="81"/>
      <c r="CWB54" s="81"/>
      <c r="CWC54" s="81"/>
      <c r="CWD54" s="81"/>
      <c r="CWE54" s="81"/>
      <c r="CWF54" s="81"/>
      <c r="CWG54" s="81"/>
      <c r="CWH54" s="81"/>
      <c r="CWI54" s="81"/>
      <c r="CWJ54" s="81"/>
      <c r="CWK54" s="81"/>
      <c r="CWL54" s="81"/>
      <c r="CWM54" s="81"/>
      <c r="CWN54" s="81"/>
      <c r="CWO54" s="81"/>
      <c r="CWP54" s="81"/>
      <c r="CWQ54" s="81"/>
      <c r="CWR54" s="81"/>
      <c r="CWS54" s="81"/>
      <c r="CWT54" s="81"/>
      <c r="CWU54" s="81"/>
      <c r="CWV54" s="81"/>
      <c r="CWW54" s="81"/>
      <c r="CWX54" s="81"/>
      <c r="CWY54" s="81"/>
      <c r="CWZ54" s="81"/>
      <c r="CXA54" s="81"/>
      <c r="CXB54" s="81"/>
      <c r="CXC54" s="81"/>
      <c r="CXD54" s="81"/>
      <c r="CXE54" s="81"/>
      <c r="CXF54" s="81"/>
      <c r="CXG54" s="81"/>
      <c r="CXH54" s="81"/>
      <c r="CXI54" s="81"/>
      <c r="CXJ54" s="81"/>
      <c r="CXK54" s="81"/>
      <c r="CXL54" s="81"/>
      <c r="CXM54" s="81"/>
      <c r="CXN54" s="81"/>
      <c r="CXO54" s="81"/>
      <c r="CXP54" s="81"/>
      <c r="CXQ54" s="81"/>
      <c r="CXR54" s="81"/>
      <c r="CXS54" s="81"/>
      <c r="CXT54" s="81"/>
      <c r="CXU54" s="81"/>
      <c r="CXV54" s="81"/>
      <c r="CXW54" s="81"/>
      <c r="CXX54" s="81"/>
      <c r="CXY54" s="81"/>
      <c r="CXZ54" s="81"/>
      <c r="CYA54" s="81"/>
      <c r="CYB54" s="81"/>
      <c r="CYC54" s="81"/>
      <c r="CYD54" s="81"/>
      <c r="CYE54" s="81"/>
      <c r="CYF54" s="81"/>
      <c r="CYG54" s="81"/>
      <c r="CYH54" s="81"/>
      <c r="CYI54" s="81"/>
      <c r="CYJ54" s="81"/>
      <c r="CYK54" s="81"/>
      <c r="CYL54" s="81"/>
      <c r="CYM54" s="81"/>
      <c r="CYN54" s="81"/>
      <c r="CYO54" s="81"/>
      <c r="CYP54" s="81"/>
      <c r="CYQ54" s="81"/>
      <c r="CYR54" s="81"/>
      <c r="CYS54" s="81"/>
      <c r="CYT54" s="81"/>
      <c r="CYU54" s="81"/>
      <c r="CYV54" s="81"/>
      <c r="CYW54" s="81"/>
      <c r="CYX54" s="81"/>
      <c r="CYY54" s="81"/>
      <c r="CYZ54" s="81"/>
      <c r="CZA54" s="81"/>
      <c r="CZB54" s="81"/>
      <c r="CZC54" s="81"/>
      <c r="CZD54" s="81"/>
      <c r="CZE54" s="81"/>
      <c r="CZF54" s="81"/>
      <c r="CZG54" s="81"/>
      <c r="CZH54" s="81"/>
      <c r="CZI54" s="81"/>
      <c r="CZJ54" s="81"/>
      <c r="CZK54" s="81"/>
      <c r="CZL54" s="81"/>
      <c r="CZM54" s="81"/>
      <c r="CZN54" s="81"/>
      <c r="CZO54" s="81"/>
      <c r="CZP54" s="81"/>
      <c r="CZQ54" s="81"/>
      <c r="CZR54" s="81"/>
      <c r="CZS54" s="81"/>
      <c r="CZT54" s="81"/>
      <c r="CZU54" s="81"/>
      <c r="CZV54" s="81"/>
      <c r="CZW54" s="81"/>
      <c r="CZX54" s="81"/>
      <c r="CZY54" s="81"/>
      <c r="CZZ54" s="81"/>
      <c r="DAA54" s="81"/>
      <c r="DAB54" s="81"/>
      <c r="DAC54" s="81"/>
      <c r="DAD54" s="81"/>
      <c r="DAE54" s="81"/>
      <c r="DAF54" s="81"/>
      <c r="DAG54" s="81"/>
      <c r="DAH54" s="81"/>
      <c r="DAI54" s="81"/>
      <c r="DAJ54" s="81"/>
      <c r="DAK54" s="81"/>
      <c r="DAL54" s="81"/>
      <c r="DAM54" s="81"/>
      <c r="DAN54" s="81"/>
      <c r="DAO54" s="81"/>
      <c r="DAP54" s="81"/>
      <c r="DAQ54" s="81"/>
      <c r="DAR54" s="81"/>
      <c r="DAS54" s="81"/>
      <c r="DAT54" s="81"/>
      <c r="DAU54" s="81"/>
      <c r="DAV54" s="81"/>
      <c r="DAW54" s="81"/>
      <c r="DAX54" s="81"/>
      <c r="DAY54" s="81"/>
      <c r="DAZ54" s="81"/>
      <c r="DBA54" s="81"/>
      <c r="DBB54" s="81"/>
      <c r="DBC54" s="81"/>
      <c r="DBD54" s="81"/>
      <c r="DBE54" s="81"/>
      <c r="DBF54" s="81"/>
      <c r="DBG54" s="81"/>
      <c r="DBH54" s="81"/>
      <c r="DBI54" s="81"/>
      <c r="DBJ54" s="81"/>
      <c r="DBK54" s="81"/>
      <c r="DBL54" s="81"/>
      <c r="DBM54" s="81"/>
      <c r="DBN54" s="81"/>
      <c r="DBO54" s="81"/>
      <c r="DBP54" s="81"/>
      <c r="DBQ54" s="81"/>
      <c r="DBR54" s="81"/>
      <c r="DBS54" s="81"/>
      <c r="DBT54" s="81"/>
      <c r="DBU54" s="81"/>
      <c r="DBV54" s="81"/>
      <c r="DBW54" s="81"/>
      <c r="DBX54" s="81"/>
      <c r="DBY54" s="81"/>
      <c r="DBZ54" s="81"/>
      <c r="DCA54" s="81"/>
      <c r="DCB54" s="81"/>
      <c r="DCC54" s="81"/>
      <c r="DCD54" s="81"/>
      <c r="DCE54" s="81"/>
      <c r="DCF54" s="81"/>
      <c r="DCG54" s="81"/>
      <c r="DCH54" s="81"/>
      <c r="DCI54" s="81"/>
      <c r="DCJ54" s="81"/>
      <c r="DCK54" s="81"/>
      <c r="DCL54" s="81"/>
      <c r="DCM54" s="81"/>
      <c r="DCN54" s="81"/>
      <c r="DCO54" s="81"/>
      <c r="DCP54" s="81"/>
      <c r="DCQ54" s="81"/>
      <c r="DCR54" s="81"/>
      <c r="DCS54" s="81"/>
      <c r="DCT54" s="81"/>
      <c r="DCU54" s="81"/>
      <c r="DCV54" s="81"/>
      <c r="DCW54" s="81"/>
      <c r="DCX54" s="81"/>
      <c r="DCY54" s="81"/>
      <c r="DCZ54" s="81"/>
      <c r="DDA54" s="81"/>
      <c r="DDB54" s="81"/>
      <c r="DDC54" s="81"/>
      <c r="DDD54" s="81"/>
      <c r="DDE54" s="81"/>
      <c r="DDF54" s="81"/>
      <c r="DDG54" s="81"/>
      <c r="DDH54" s="81"/>
      <c r="DDI54" s="81"/>
      <c r="DDJ54" s="81"/>
      <c r="DDK54" s="81"/>
      <c r="DDL54" s="81"/>
      <c r="DDM54" s="81"/>
      <c r="DDN54" s="81"/>
      <c r="DDO54" s="81"/>
      <c r="DDP54" s="81"/>
      <c r="DDQ54" s="81"/>
      <c r="DDR54" s="81"/>
      <c r="DDS54" s="81"/>
      <c r="DDT54" s="81"/>
      <c r="DDU54" s="81"/>
      <c r="DDV54" s="81"/>
      <c r="DDW54" s="81"/>
      <c r="DDX54" s="81"/>
      <c r="DDY54" s="81"/>
      <c r="DDZ54" s="81"/>
      <c r="DEA54" s="81"/>
      <c r="DEB54" s="81"/>
      <c r="DEC54" s="81"/>
      <c r="DED54" s="81"/>
      <c r="DEE54" s="81"/>
      <c r="DEF54" s="81"/>
      <c r="DEG54" s="81"/>
      <c r="DEH54" s="81"/>
      <c r="DEI54" s="81"/>
      <c r="DEJ54" s="81"/>
      <c r="DEK54" s="81"/>
      <c r="DEL54" s="81"/>
      <c r="DEM54" s="81"/>
      <c r="DEN54" s="81"/>
      <c r="DEO54" s="81"/>
      <c r="DEP54" s="81"/>
      <c r="DEQ54" s="81"/>
      <c r="DER54" s="81"/>
      <c r="DES54" s="81"/>
      <c r="DET54" s="81"/>
      <c r="DEU54" s="81"/>
      <c r="DEV54" s="81"/>
      <c r="DEW54" s="81"/>
      <c r="DEX54" s="81"/>
      <c r="DEY54" s="81"/>
      <c r="DEZ54" s="81"/>
      <c r="DFA54" s="81"/>
      <c r="DFB54" s="81"/>
      <c r="DFC54" s="81"/>
      <c r="DFD54" s="81"/>
      <c r="DFE54" s="81"/>
      <c r="DFF54" s="81"/>
      <c r="DFG54" s="81"/>
      <c r="DFH54" s="81"/>
      <c r="DFI54" s="81"/>
      <c r="DFJ54" s="81"/>
      <c r="DFK54" s="81"/>
      <c r="DFL54" s="81"/>
      <c r="DFM54" s="81"/>
      <c r="DFN54" s="81"/>
      <c r="DFO54" s="81"/>
      <c r="DFP54" s="81"/>
      <c r="DFQ54" s="81"/>
      <c r="DFR54" s="81"/>
      <c r="DFS54" s="81"/>
      <c r="DFT54" s="81"/>
      <c r="DFU54" s="81"/>
      <c r="DFV54" s="81"/>
      <c r="DFW54" s="81"/>
      <c r="DFX54" s="81"/>
      <c r="DFY54" s="81"/>
      <c r="DFZ54" s="81"/>
      <c r="DGA54" s="81"/>
      <c r="DGB54" s="81"/>
      <c r="DGC54" s="81"/>
      <c r="DGD54" s="81"/>
      <c r="DGE54" s="81"/>
      <c r="DGF54" s="81"/>
      <c r="DGG54" s="81"/>
      <c r="DGH54" s="81"/>
      <c r="DGI54" s="81"/>
      <c r="DGJ54" s="81"/>
      <c r="DGK54" s="81"/>
      <c r="DGL54" s="81"/>
      <c r="DGM54" s="81"/>
      <c r="DGN54" s="81"/>
      <c r="DGO54" s="81"/>
      <c r="DGP54" s="81"/>
      <c r="DGQ54" s="81"/>
      <c r="DGR54" s="81"/>
      <c r="DGS54" s="81"/>
      <c r="DGT54" s="81"/>
      <c r="DGU54" s="81"/>
      <c r="DGV54" s="81"/>
      <c r="DGW54" s="81"/>
      <c r="DGX54" s="81"/>
      <c r="DGY54" s="81"/>
      <c r="DGZ54" s="81"/>
      <c r="DHA54" s="81"/>
      <c r="DHB54" s="81"/>
      <c r="DHC54" s="81"/>
      <c r="DHD54" s="81"/>
      <c r="DHE54" s="81"/>
      <c r="DHF54" s="81"/>
      <c r="DHG54" s="81"/>
      <c r="DHH54" s="81"/>
      <c r="DHI54" s="81"/>
      <c r="DHJ54" s="81"/>
      <c r="DHK54" s="81"/>
      <c r="DHL54" s="81"/>
      <c r="DHM54" s="81"/>
      <c r="DHN54" s="81"/>
      <c r="DHO54" s="81"/>
      <c r="DHP54" s="81"/>
      <c r="DHQ54" s="81"/>
      <c r="DHR54" s="81"/>
      <c r="DHS54" s="81"/>
      <c r="DHT54" s="81"/>
      <c r="DHU54" s="81"/>
      <c r="DHV54" s="81"/>
      <c r="DHW54" s="81"/>
      <c r="DHX54" s="81"/>
      <c r="DHY54" s="81"/>
      <c r="DHZ54" s="81"/>
      <c r="DIA54" s="81"/>
      <c r="DIB54" s="81"/>
      <c r="DIC54" s="81"/>
      <c r="DID54" s="81"/>
      <c r="DIE54" s="81"/>
      <c r="DIF54" s="81"/>
      <c r="DIG54" s="81"/>
      <c r="DIH54" s="81"/>
      <c r="DII54" s="81"/>
      <c r="DIJ54" s="81"/>
      <c r="DIK54" s="81"/>
      <c r="DIL54" s="81"/>
      <c r="DIM54" s="81"/>
      <c r="DIN54" s="81"/>
      <c r="DIO54" s="81"/>
      <c r="DIP54" s="81"/>
      <c r="DIQ54" s="81"/>
      <c r="DIR54" s="81"/>
      <c r="DIS54" s="81"/>
      <c r="DIT54" s="81"/>
      <c r="DIU54" s="81"/>
      <c r="DIV54" s="81"/>
      <c r="DIW54" s="81"/>
      <c r="DIX54" s="81"/>
      <c r="DIY54" s="81"/>
      <c r="DIZ54" s="81"/>
      <c r="DJA54" s="81"/>
      <c r="DJB54" s="81"/>
      <c r="DJC54" s="81"/>
      <c r="DJD54" s="81"/>
      <c r="DJE54" s="81"/>
      <c r="DJF54" s="81"/>
      <c r="DJG54" s="81"/>
      <c r="DJH54" s="81"/>
      <c r="DJI54" s="81"/>
      <c r="DJJ54" s="81"/>
      <c r="DJK54" s="81"/>
      <c r="DJL54" s="81"/>
      <c r="DJM54" s="81"/>
      <c r="DJN54" s="81"/>
      <c r="DJO54" s="81"/>
      <c r="DJP54" s="81"/>
      <c r="DJQ54" s="81"/>
      <c r="DJR54" s="81"/>
      <c r="DJS54" s="81"/>
      <c r="DJT54" s="81"/>
      <c r="DJU54" s="81"/>
      <c r="DJV54" s="81"/>
      <c r="DJW54" s="81"/>
      <c r="DJX54" s="81"/>
      <c r="DJY54" s="81"/>
      <c r="DJZ54" s="81"/>
      <c r="DKA54" s="81"/>
      <c r="DKB54" s="81"/>
      <c r="DKC54" s="81"/>
      <c r="DKD54" s="81"/>
      <c r="DKE54" s="81"/>
      <c r="DKF54" s="81"/>
      <c r="DKG54" s="81"/>
      <c r="DKH54" s="81"/>
      <c r="DKI54" s="81"/>
      <c r="DKJ54" s="81"/>
      <c r="DKK54" s="81"/>
      <c r="DKL54" s="81"/>
      <c r="DKM54" s="81"/>
      <c r="DKN54" s="81"/>
      <c r="DKO54" s="81"/>
      <c r="DKP54" s="81"/>
      <c r="DKQ54" s="81"/>
      <c r="DKR54" s="81"/>
      <c r="DKS54" s="81"/>
      <c r="DKT54" s="81"/>
      <c r="DKU54" s="81"/>
      <c r="DKV54" s="81"/>
      <c r="DKW54" s="81"/>
      <c r="DKX54" s="81"/>
      <c r="DKY54" s="81"/>
      <c r="DKZ54" s="81"/>
      <c r="DLA54" s="81"/>
      <c r="DLB54" s="81"/>
      <c r="DLC54" s="81"/>
      <c r="DLD54" s="81"/>
      <c r="DLE54" s="81"/>
      <c r="DLF54" s="81"/>
      <c r="DLG54" s="81"/>
      <c r="DLH54" s="81"/>
      <c r="DLI54" s="81"/>
      <c r="DLJ54" s="81"/>
      <c r="DLK54" s="81"/>
      <c r="DLL54" s="81"/>
      <c r="DLM54" s="81"/>
      <c r="DLN54" s="81"/>
      <c r="DLO54" s="81"/>
      <c r="DLP54" s="81"/>
      <c r="DLQ54" s="81"/>
      <c r="DLR54" s="81"/>
      <c r="DLS54" s="81"/>
      <c r="DLT54" s="81"/>
      <c r="DLU54" s="81"/>
      <c r="DLV54" s="81"/>
      <c r="DLW54" s="81"/>
      <c r="DLX54" s="81"/>
      <c r="DLY54" s="81"/>
      <c r="DLZ54" s="81"/>
      <c r="DMA54" s="81"/>
      <c r="DMB54" s="81"/>
      <c r="DMC54" s="81"/>
      <c r="DMD54" s="81"/>
      <c r="DME54" s="81"/>
      <c r="DMF54" s="81"/>
      <c r="DMG54" s="81"/>
      <c r="DMH54" s="81"/>
      <c r="DMI54" s="81"/>
      <c r="DMJ54" s="81"/>
      <c r="DMK54" s="81"/>
      <c r="DML54" s="81"/>
      <c r="DMM54" s="81"/>
      <c r="DMN54" s="81"/>
      <c r="DMO54" s="81"/>
      <c r="DMP54" s="81"/>
      <c r="DMQ54" s="81"/>
      <c r="DMR54" s="81"/>
      <c r="DMS54" s="81"/>
      <c r="DMT54" s="81"/>
      <c r="DMU54" s="81"/>
      <c r="DMV54" s="81"/>
      <c r="DMW54" s="81"/>
      <c r="DMX54" s="81"/>
      <c r="DMY54" s="81"/>
      <c r="DMZ54" s="81"/>
      <c r="DNA54" s="81"/>
      <c r="DNB54" s="81"/>
      <c r="DNC54" s="81"/>
      <c r="DND54" s="81"/>
      <c r="DNE54" s="81"/>
      <c r="DNF54" s="81"/>
      <c r="DNG54" s="81"/>
      <c r="DNH54" s="81"/>
      <c r="DNI54" s="81"/>
      <c r="DNJ54" s="81"/>
      <c r="DNK54" s="81"/>
      <c r="DNL54" s="81"/>
      <c r="DNM54" s="81"/>
      <c r="DNN54" s="81"/>
      <c r="DNO54" s="81"/>
      <c r="DNP54" s="81"/>
      <c r="DNQ54" s="81"/>
      <c r="DNR54" s="81"/>
      <c r="DNS54" s="81"/>
      <c r="DNT54" s="81"/>
      <c r="DNU54" s="81"/>
      <c r="DNV54" s="81"/>
      <c r="DNW54" s="81"/>
      <c r="DNX54" s="81"/>
      <c r="DNY54" s="81"/>
      <c r="DNZ54" s="81"/>
      <c r="DOA54" s="81"/>
      <c r="DOB54" s="81"/>
      <c r="DOC54" s="81"/>
      <c r="DOD54" s="81"/>
      <c r="DOE54" s="81"/>
      <c r="DOF54" s="81"/>
      <c r="DOG54" s="81"/>
      <c r="DOH54" s="81"/>
      <c r="DOI54" s="81"/>
      <c r="DOJ54" s="81"/>
      <c r="DOK54" s="81"/>
      <c r="DOL54" s="81"/>
      <c r="DOM54" s="81"/>
      <c r="DON54" s="81"/>
      <c r="DOO54" s="81"/>
      <c r="DOP54" s="81"/>
      <c r="DOQ54" s="81"/>
      <c r="DOR54" s="81"/>
      <c r="DOS54" s="81"/>
      <c r="DOT54" s="81"/>
      <c r="DOU54" s="81"/>
      <c r="DOV54" s="81"/>
      <c r="DOW54" s="81"/>
      <c r="DOX54" s="81"/>
      <c r="DOY54" s="81"/>
      <c r="DOZ54" s="81"/>
      <c r="DPA54" s="81"/>
      <c r="DPB54" s="81"/>
      <c r="DPC54" s="81"/>
      <c r="DPD54" s="81"/>
      <c r="DPE54" s="81"/>
      <c r="DPF54" s="81"/>
      <c r="DPG54" s="81"/>
      <c r="DPH54" s="81"/>
      <c r="DPI54" s="81"/>
      <c r="DPJ54" s="81"/>
      <c r="DPK54" s="81"/>
      <c r="DPL54" s="81"/>
      <c r="DPM54" s="81"/>
      <c r="DPN54" s="81"/>
      <c r="DPO54" s="81"/>
      <c r="DPP54" s="81"/>
      <c r="DPQ54" s="81"/>
      <c r="DPR54" s="81"/>
      <c r="DPS54" s="81"/>
      <c r="DPT54" s="81"/>
      <c r="DPU54" s="81"/>
      <c r="DPV54" s="81"/>
      <c r="DPW54" s="81"/>
      <c r="DPX54" s="81"/>
      <c r="DPY54" s="81"/>
      <c r="DPZ54" s="81"/>
      <c r="DQA54" s="81"/>
      <c r="DQB54" s="81"/>
      <c r="DQC54" s="81"/>
      <c r="DQD54" s="81"/>
      <c r="DQE54" s="81"/>
      <c r="DQF54" s="81"/>
      <c r="DQG54" s="81"/>
      <c r="DQH54" s="81"/>
      <c r="DQI54" s="81"/>
      <c r="DQJ54" s="81"/>
      <c r="DQK54" s="81"/>
      <c r="DQL54" s="81"/>
      <c r="DQM54" s="81"/>
      <c r="DQN54" s="81"/>
      <c r="DQO54" s="81"/>
      <c r="DQP54" s="81"/>
      <c r="DQQ54" s="81"/>
      <c r="DQR54" s="81"/>
      <c r="DQS54" s="81"/>
      <c r="DQT54" s="81"/>
      <c r="DQU54" s="81"/>
      <c r="DQV54" s="81"/>
      <c r="DQW54" s="81"/>
      <c r="DQX54" s="81"/>
      <c r="DQY54" s="81"/>
      <c r="DQZ54" s="81"/>
      <c r="DRA54" s="81"/>
      <c r="DRB54" s="81"/>
      <c r="DRC54" s="81"/>
      <c r="DRD54" s="81"/>
      <c r="DRE54" s="81"/>
      <c r="DRF54" s="81"/>
      <c r="DRG54" s="81"/>
      <c r="DRH54" s="81"/>
      <c r="DRI54" s="81"/>
      <c r="DRJ54" s="81"/>
      <c r="DRK54" s="81"/>
      <c r="DRL54" s="81"/>
      <c r="DRM54" s="81"/>
      <c r="DRN54" s="81"/>
      <c r="DRO54" s="81"/>
      <c r="DRP54" s="81"/>
      <c r="DRQ54" s="81"/>
      <c r="DRR54" s="81"/>
      <c r="DRS54" s="81"/>
      <c r="DRT54" s="81"/>
      <c r="DRU54" s="81"/>
      <c r="DRV54" s="81"/>
      <c r="DRW54" s="81"/>
      <c r="DRX54" s="81"/>
      <c r="DRY54" s="81"/>
      <c r="DRZ54" s="81"/>
      <c r="DSA54" s="81"/>
      <c r="DSB54" s="81"/>
      <c r="DSC54" s="81"/>
      <c r="DSD54" s="81"/>
      <c r="DSE54" s="81"/>
      <c r="DSF54" s="81"/>
      <c r="DSG54" s="81"/>
      <c r="DSH54" s="81"/>
      <c r="DSI54" s="81"/>
      <c r="DSJ54" s="81"/>
      <c r="DSK54" s="81"/>
      <c r="DSL54" s="81"/>
      <c r="DSM54" s="81"/>
      <c r="DSN54" s="81"/>
      <c r="DSO54" s="81"/>
      <c r="DSP54" s="81"/>
      <c r="DSQ54" s="81"/>
      <c r="DSR54" s="81"/>
      <c r="DSS54" s="81"/>
      <c r="DST54" s="81"/>
      <c r="DSU54" s="81"/>
      <c r="DSV54" s="81"/>
      <c r="DSW54" s="81"/>
      <c r="DSX54" s="81"/>
      <c r="DSY54" s="81"/>
      <c r="DSZ54" s="81"/>
      <c r="DTA54" s="81"/>
      <c r="DTB54" s="81"/>
      <c r="DTC54" s="81"/>
      <c r="DTD54" s="81"/>
      <c r="DTE54" s="81"/>
      <c r="DTF54" s="81"/>
      <c r="DTG54" s="81"/>
      <c r="DTH54" s="81"/>
      <c r="DTI54" s="81"/>
      <c r="DTJ54" s="81"/>
      <c r="DTK54" s="81"/>
      <c r="DTL54" s="81"/>
      <c r="DTM54" s="81"/>
      <c r="DTN54" s="81"/>
      <c r="DTO54" s="81"/>
      <c r="DTP54" s="81"/>
      <c r="DTQ54" s="81"/>
      <c r="DTR54" s="81"/>
      <c r="DTS54" s="81"/>
      <c r="DTT54" s="81"/>
      <c r="DTU54" s="81"/>
      <c r="DTV54" s="81"/>
      <c r="DTW54" s="81"/>
      <c r="DTX54" s="81"/>
      <c r="DTY54" s="81"/>
      <c r="DTZ54" s="81"/>
      <c r="DUA54" s="81"/>
      <c r="DUB54" s="81"/>
      <c r="DUC54" s="81"/>
      <c r="DUD54" s="81"/>
      <c r="DUE54" s="81"/>
      <c r="DUF54" s="81"/>
      <c r="DUG54" s="81"/>
      <c r="DUH54" s="81"/>
      <c r="DUI54" s="81"/>
      <c r="DUJ54" s="81"/>
      <c r="DUK54" s="81"/>
      <c r="DUL54" s="81"/>
      <c r="DUM54" s="81"/>
      <c r="DUN54" s="81"/>
      <c r="DUO54" s="81"/>
      <c r="DUP54" s="81"/>
      <c r="DUQ54" s="81"/>
      <c r="DUR54" s="81"/>
      <c r="DUS54" s="81"/>
      <c r="DUT54" s="81"/>
      <c r="DUU54" s="81"/>
      <c r="DUV54" s="81"/>
      <c r="DUW54" s="81"/>
      <c r="DUX54" s="81"/>
      <c r="DUY54" s="81"/>
      <c r="DUZ54" s="81"/>
      <c r="DVA54" s="81"/>
      <c r="DVB54" s="81"/>
      <c r="DVC54" s="81"/>
      <c r="DVD54" s="81"/>
      <c r="DVE54" s="81"/>
      <c r="DVF54" s="81"/>
      <c r="DVG54" s="81"/>
      <c r="DVH54" s="81"/>
      <c r="DVI54" s="81"/>
      <c r="DVJ54" s="81"/>
      <c r="DVK54" s="81"/>
      <c r="DVL54" s="81"/>
      <c r="DVM54" s="81"/>
      <c r="DVN54" s="81"/>
      <c r="DVO54" s="81"/>
      <c r="DVP54" s="81"/>
      <c r="DVQ54" s="81"/>
      <c r="DVR54" s="81"/>
      <c r="DVS54" s="81"/>
      <c r="DVT54" s="81"/>
      <c r="DVU54" s="81"/>
      <c r="DVV54" s="81"/>
      <c r="DVW54" s="81"/>
      <c r="DVX54" s="81"/>
      <c r="DVY54" s="81"/>
      <c r="DVZ54" s="81"/>
      <c r="DWA54" s="81"/>
      <c r="DWB54" s="81"/>
      <c r="DWC54" s="81"/>
      <c r="DWD54" s="81"/>
      <c r="DWE54" s="81"/>
      <c r="DWF54" s="81"/>
      <c r="DWG54" s="81"/>
      <c r="DWH54" s="81"/>
      <c r="DWI54" s="81"/>
      <c r="DWJ54" s="81"/>
      <c r="DWK54" s="81"/>
      <c r="DWL54" s="81"/>
      <c r="DWM54" s="81"/>
      <c r="DWN54" s="81"/>
      <c r="DWO54" s="81"/>
      <c r="DWP54" s="81"/>
      <c r="DWQ54" s="81"/>
      <c r="DWR54" s="81"/>
      <c r="DWS54" s="81"/>
      <c r="DWT54" s="81"/>
      <c r="DWU54" s="81"/>
      <c r="DWV54" s="81"/>
      <c r="DWW54" s="81"/>
      <c r="DWX54" s="81"/>
      <c r="DWY54" s="81"/>
      <c r="DWZ54" s="81"/>
      <c r="DXA54" s="81"/>
      <c r="DXB54" s="81"/>
      <c r="DXC54" s="81"/>
      <c r="DXD54" s="81"/>
      <c r="DXE54" s="81"/>
      <c r="DXF54" s="81"/>
      <c r="DXG54" s="81"/>
      <c r="DXH54" s="81"/>
      <c r="DXI54" s="81"/>
      <c r="DXJ54" s="81"/>
      <c r="DXK54" s="81"/>
      <c r="DXL54" s="81"/>
      <c r="DXM54" s="81"/>
      <c r="DXN54" s="81"/>
      <c r="DXO54" s="81"/>
      <c r="DXP54" s="81"/>
      <c r="DXQ54" s="81"/>
      <c r="DXR54" s="81"/>
      <c r="DXS54" s="81"/>
      <c r="DXT54" s="81"/>
      <c r="DXU54" s="81"/>
      <c r="DXV54" s="81"/>
      <c r="DXW54" s="81"/>
      <c r="DXX54" s="81"/>
      <c r="DXY54" s="81"/>
      <c r="DXZ54" s="81"/>
      <c r="DYA54" s="81"/>
      <c r="DYB54" s="81"/>
      <c r="DYC54" s="81"/>
      <c r="DYD54" s="81"/>
      <c r="DYE54" s="81"/>
      <c r="DYF54" s="81"/>
      <c r="DYG54" s="81"/>
      <c r="DYH54" s="81"/>
      <c r="DYI54" s="81"/>
      <c r="DYJ54" s="81"/>
      <c r="DYK54" s="81"/>
      <c r="DYL54" s="81"/>
      <c r="DYM54" s="81"/>
      <c r="DYN54" s="81"/>
      <c r="DYO54" s="81"/>
      <c r="DYP54" s="81"/>
      <c r="DYQ54" s="81"/>
      <c r="DYR54" s="81"/>
      <c r="DYS54" s="81"/>
      <c r="DYT54" s="81"/>
      <c r="DYU54" s="81"/>
      <c r="DYV54" s="81"/>
      <c r="DYW54" s="81"/>
      <c r="DYX54" s="81"/>
      <c r="DYY54" s="81"/>
      <c r="DYZ54" s="81"/>
      <c r="DZA54" s="81"/>
      <c r="DZB54" s="81"/>
      <c r="DZC54" s="81"/>
      <c r="DZD54" s="81"/>
      <c r="DZE54" s="81"/>
      <c r="DZF54" s="81"/>
      <c r="DZG54" s="81"/>
      <c r="DZH54" s="81"/>
      <c r="DZI54" s="81"/>
      <c r="DZJ54" s="81"/>
      <c r="DZK54" s="81"/>
      <c r="DZL54" s="81"/>
      <c r="DZM54" s="81"/>
      <c r="DZN54" s="81"/>
      <c r="DZO54" s="81"/>
      <c r="DZP54" s="81"/>
      <c r="DZQ54" s="81"/>
      <c r="DZR54" s="81"/>
      <c r="DZS54" s="81"/>
      <c r="DZT54" s="81"/>
      <c r="DZU54" s="81"/>
      <c r="DZV54" s="81"/>
      <c r="DZW54" s="81"/>
      <c r="DZX54" s="81"/>
      <c r="DZY54" s="81"/>
      <c r="DZZ54" s="81"/>
      <c r="EAA54" s="81"/>
      <c r="EAB54" s="81"/>
      <c r="EAC54" s="81"/>
      <c r="EAD54" s="81"/>
      <c r="EAE54" s="81"/>
      <c r="EAF54" s="81"/>
      <c r="EAG54" s="81"/>
      <c r="EAH54" s="81"/>
      <c r="EAI54" s="81"/>
      <c r="EAJ54" s="81"/>
      <c r="EAK54" s="81"/>
      <c r="EAL54" s="81"/>
      <c r="EAM54" s="81"/>
      <c r="EAN54" s="81"/>
      <c r="EAO54" s="81"/>
      <c r="EAP54" s="81"/>
      <c r="EAQ54" s="81"/>
      <c r="EAR54" s="81"/>
      <c r="EAS54" s="81"/>
      <c r="EAT54" s="81"/>
      <c r="EAU54" s="81"/>
      <c r="EAV54" s="81"/>
      <c r="EAW54" s="81"/>
      <c r="EAX54" s="81"/>
      <c r="EAY54" s="81"/>
      <c r="EAZ54" s="81"/>
      <c r="EBA54" s="81"/>
      <c r="EBB54" s="81"/>
      <c r="EBC54" s="81"/>
      <c r="EBD54" s="81"/>
      <c r="EBE54" s="81"/>
      <c r="EBF54" s="81"/>
      <c r="EBG54" s="81"/>
      <c r="EBH54" s="81"/>
      <c r="EBI54" s="81"/>
      <c r="EBJ54" s="81"/>
      <c r="EBK54" s="81"/>
      <c r="EBL54" s="81"/>
      <c r="EBM54" s="81"/>
      <c r="EBN54" s="81"/>
      <c r="EBO54" s="81"/>
      <c r="EBP54" s="81"/>
      <c r="EBQ54" s="81"/>
      <c r="EBR54" s="81"/>
      <c r="EBS54" s="81"/>
      <c r="EBT54" s="81"/>
      <c r="EBU54" s="81"/>
      <c r="EBV54" s="81"/>
      <c r="EBW54" s="81"/>
      <c r="EBX54" s="81"/>
      <c r="EBY54" s="81"/>
      <c r="EBZ54" s="81"/>
      <c r="ECA54" s="81"/>
      <c r="ECB54" s="81"/>
      <c r="ECC54" s="81"/>
      <c r="ECD54" s="81"/>
      <c r="ECE54" s="81"/>
      <c r="ECF54" s="81"/>
      <c r="ECG54" s="81"/>
      <c r="ECH54" s="81"/>
      <c r="ECI54" s="81"/>
      <c r="ECJ54" s="81"/>
      <c r="ECK54" s="81"/>
      <c r="ECL54" s="81"/>
      <c r="ECM54" s="81"/>
      <c r="ECN54" s="81"/>
      <c r="ECO54" s="81"/>
      <c r="ECP54" s="81"/>
      <c r="ECQ54" s="81"/>
      <c r="ECR54" s="81"/>
      <c r="ECS54" s="81"/>
      <c r="ECT54" s="81"/>
      <c r="ECU54" s="81"/>
      <c r="ECV54" s="81"/>
      <c r="ECW54" s="81"/>
      <c r="ECX54" s="81"/>
      <c r="ECY54" s="81"/>
      <c r="ECZ54" s="81"/>
      <c r="EDA54" s="81"/>
      <c r="EDB54" s="81"/>
      <c r="EDC54" s="81"/>
      <c r="EDD54" s="81"/>
      <c r="EDE54" s="81"/>
      <c r="EDF54" s="81"/>
      <c r="EDG54" s="81"/>
      <c r="EDH54" s="81"/>
      <c r="EDI54" s="81"/>
      <c r="EDJ54" s="81"/>
      <c r="EDK54" s="81"/>
      <c r="EDL54" s="81"/>
      <c r="EDM54" s="81"/>
      <c r="EDN54" s="81"/>
      <c r="EDO54" s="81"/>
      <c r="EDP54" s="81"/>
      <c r="EDQ54" s="81"/>
      <c r="EDR54" s="81"/>
      <c r="EDS54" s="81"/>
      <c r="EDT54" s="81"/>
      <c r="EDU54" s="81"/>
      <c r="EDV54" s="81"/>
      <c r="EDW54" s="81"/>
      <c r="EDX54" s="81"/>
      <c r="EDY54" s="81"/>
      <c r="EDZ54" s="81"/>
      <c r="EEA54" s="81"/>
      <c r="EEB54" s="81"/>
      <c r="EEC54" s="81"/>
      <c r="EED54" s="81"/>
      <c r="EEE54" s="81"/>
      <c r="EEF54" s="81"/>
      <c r="EEG54" s="81"/>
      <c r="EEH54" s="81"/>
      <c r="EEI54" s="81"/>
      <c r="EEJ54" s="81"/>
      <c r="EEK54" s="81"/>
      <c r="EEL54" s="81"/>
      <c r="EEM54" s="81"/>
      <c r="EEN54" s="81"/>
      <c r="EEO54" s="81"/>
      <c r="EEP54" s="81"/>
      <c r="EEQ54" s="81"/>
      <c r="EER54" s="81"/>
      <c r="EES54" s="81"/>
      <c r="EET54" s="81"/>
      <c r="EEU54" s="81"/>
      <c r="EEV54" s="81"/>
      <c r="EEW54" s="81"/>
      <c r="EEX54" s="81"/>
      <c r="EEY54" s="81"/>
      <c r="EEZ54" s="81"/>
      <c r="EFA54" s="81"/>
      <c r="EFB54" s="81"/>
      <c r="EFC54" s="81"/>
      <c r="EFD54" s="81"/>
      <c r="EFE54" s="81"/>
      <c r="EFF54" s="81"/>
      <c r="EFG54" s="81"/>
      <c r="EFH54" s="81"/>
      <c r="EFI54" s="81"/>
      <c r="EFJ54" s="81"/>
      <c r="EFK54" s="81"/>
      <c r="EFL54" s="81"/>
      <c r="EFM54" s="81"/>
      <c r="EFN54" s="81"/>
      <c r="EFO54" s="81"/>
      <c r="EFP54" s="81"/>
      <c r="EFQ54" s="81"/>
      <c r="EFR54" s="81"/>
      <c r="EFS54" s="81"/>
      <c r="EFT54" s="81"/>
      <c r="EFU54" s="81"/>
      <c r="EFV54" s="81"/>
      <c r="EFW54" s="81"/>
      <c r="EFX54" s="81"/>
      <c r="EFY54" s="81"/>
      <c r="EFZ54" s="81"/>
      <c r="EGA54" s="81"/>
      <c r="EGB54" s="81"/>
      <c r="EGC54" s="81"/>
      <c r="EGD54" s="81"/>
      <c r="EGE54" s="81"/>
      <c r="EGF54" s="81"/>
      <c r="EGG54" s="81"/>
      <c r="EGH54" s="81"/>
      <c r="EGI54" s="81"/>
      <c r="EGJ54" s="81"/>
      <c r="EGK54" s="81"/>
      <c r="EGL54" s="81"/>
      <c r="EGM54" s="81"/>
      <c r="EGN54" s="81"/>
      <c r="EGO54" s="81"/>
      <c r="EGP54" s="81"/>
      <c r="EGQ54" s="81"/>
      <c r="EGR54" s="81"/>
      <c r="EGS54" s="81"/>
      <c r="EGT54" s="81"/>
      <c r="EGU54" s="81"/>
      <c r="EGV54" s="81"/>
      <c r="EGW54" s="81"/>
      <c r="EGX54" s="81"/>
      <c r="EGY54" s="81"/>
      <c r="EGZ54" s="81"/>
      <c r="EHA54" s="81"/>
      <c r="EHB54" s="81"/>
      <c r="EHC54" s="81"/>
      <c r="EHD54" s="81"/>
      <c r="EHE54" s="81"/>
      <c r="EHF54" s="81"/>
      <c r="EHG54" s="81"/>
      <c r="EHH54" s="81"/>
      <c r="EHI54" s="81"/>
      <c r="EHJ54" s="81"/>
      <c r="EHK54" s="81"/>
      <c r="EHL54" s="81"/>
      <c r="EHM54" s="81"/>
      <c r="EHN54" s="81"/>
      <c r="EHO54" s="81"/>
      <c r="EHP54" s="81"/>
      <c r="EHQ54" s="81"/>
      <c r="EHR54" s="81"/>
      <c r="EHS54" s="81"/>
      <c r="EHT54" s="81"/>
      <c r="EHU54" s="81"/>
      <c r="EHV54" s="81"/>
      <c r="EHW54" s="81"/>
      <c r="EHX54" s="81"/>
      <c r="EHY54" s="81"/>
      <c r="EHZ54" s="81"/>
      <c r="EIA54" s="81"/>
      <c r="EIB54" s="81"/>
      <c r="EIC54" s="81"/>
      <c r="EID54" s="81"/>
      <c r="EIE54" s="81"/>
      <c r="EIF54" s="81"/>
      <c r="EIG54" s="81"/>
      <c r="EIH54" s="81"/>
      <c r="EII54" s="81"/>
      <c r="EIJ54" s="81"/>
      <c r="EIK54" s="81"/>
      <c r="EIL54" s="81"/>
      <c r="EIM54" s="81"/>
      <c r="EIN54" s="81"/>
      <c r="EIO54" s="81"/>
      <c r="EIP54" s="81"/>
      <c r="EIQ54" s="81"/>
      <c r="EIR54" s="81"/>
      <c r="EIS54" s="81"/>
      <c r="EIT54" s="81"/>
      <c r="EIU54" s="81"/>
      <c r="EIV54" s="81"/>
      <c r="EIW54" s="81"/>
      <c r="EIX54" s="81"/>
      <c r="EIY54" s="81"/>
      <c r="EIZ54" s="81"/>
      <c r="EJA54" s="81"/>
      <c r="EJB54" s="81"/>
      <c r="EJC54" s="81"/>
      <c r="EJD54" s="81"/>
      <c r="EJE54" s="81"/>
      <c r="EJF54" s="81"/>
      <c r="EJG54" s="81"/>
      <c r="EJH54" s="81"/>
      <c r="EJI54" s="81"/>
      <c r="EJJ54" s="81"/>
      <c r="EJK54" s="81"/>
      <c r="EJL54" s="81"/>
      <c r="EJM54" s="81"/>
      <c r="EJN54" s="81"/>
      <c r="EJO54" s="81"/>
      <c r="EJP54" s="81"/>
      <c r="EJQ54" s="81"/>
      <c r="EJR54" s="81"/>
      <c r="EJS54" s="81"/>
      <c r="EJT54" s="81"/>
      <c r="EJU54" s="81"/>
      <c r="EJV54" s="81"/>
      <c r="EJW54" s="81"/>
      <c r="EJX54" s="81"/>
      <c r="EJY54" s="81"/>
      <c r="EJZ54" s="81"/>
      <c r="EKA54" s="81"/>
      <c r="EKB54" s="81"/>
      <c r="EKC54" s="81"/>
      <c r="EKD54" s="81"/>
      <c r="EKE54" s="81"/>
      <c r="EKF54" s="81"/>
      <c r="EKG54" s="81"/>
      <c r="EKH54" s="81"/>
      <c r="EKI54" s="81"/>
      <c r="EKJ54" s="81"/>
      <c r="EKK54" s="81"/>
      <c r="EKL54" s="81"/>
      <c r="EKM54" s="81"/>
      <c r="EKN54" s="81"/>
      <c r="EKO54" s="81"/>
      <c r="EKP54" s="81"/>
      <c r="EKQ54" s="81"/>
      <c r="EKR54" s="81"/>
      <c r="EKS54" s="81"/>
      <c r="EKT54" s="81"/>
      <c r="EKU54" s="81"/>
      <c r="EKV54" s="81"/>
      <c r="EKW54" s="81"/>
      <c r="EKX54" s="81"/>
      <c r="EKY54" s="81"/>
      <c r="EKZ54" s="81"/>
      <c r="ELA54" s="81"/>
      <c r="ELB54" s="81"/>
      <c r="ELC54" s="81"/>
      <c r="ELD54" s="81"/>
      <c r="ELE54" s="81"/>
      <c r="ELF54" s="81"/>
      <c r="ELG54" s="81"/>
      <c r="ELH54" s="81"/>
      <c r="ELI54" s="81"/>
      <c r="ELJ54" s="81"/>
      <c r="ELK54" s="81"/>
      <c r="ELL54" s="81"/>
      <c r="ELM54" s="81"/>
      <c r="ELN54" s="81"/>
      <c r="ELO54" s="81"/>
      <c r="ELP54" s="81"/>
      <c r="ELQ54" s="81"/>
      <c r="ELR54" s="81"/>
      <c r="ELS54" s="81"/>
      <c r="ELT54" s="81"/>
      <c r="ELU54" s="81"/>
      <c r="ELV54" s="81"/>
      <c r="ELW54" s="81"/>
      <c r="ELX54" s="81"/>
      <c r="ELY54" s="81"/>
      <c r="ELZ54" s="81"/>
      <c r="EMA54" s="81"/>
      <c r="EMB54" s="81"/>
      <c r="EMC54" s="81"/>
      <c r="EMD54" s="81"/>
      <c r="EME54" s="81"/>
      <c r="EMF54" s="81"/>
      <c r="EMG54" s="81"/>
      <c r="EMH54" s="81"/>
      <c r="EMI54" s="81"/>
      <c r="EMJ54" s="81"/>
      <c r="EMK54" s="81"/>
      <c r="EML54" s="81"/>
      <c r="EMM54" s="81"/>
      <c r="EMN54" s="81"/>
      <c r="EMO54" s="81"/>
      <c r="EMP54" s="81"/>
      <c r="EMQ54" s="81"/>
      <c r="EMR54" s="81"/>
      <c r="EMS54" s="81"/>
      <c r="EMT54" s="81"/>
      <c r="EMU54" s="81"/>
      <c r="EMV54" s="81"/>
      <c r="EMW54" s="81"/>
      <c r="EMX54" s="81"/>
      <c r="EMY54" s="81"/>
      <c r="EMZ54" s="81"/>
      <c r="ENA54" s="81"/>
      <c r="ENB54" s="81"/>
      <c r="ENC54" s="81"/>
      <c r="END54" s="81"/>
      <c r="ENE54" s="81"/>
      <c r="ENF54" s="81"/>
      <c r="ENG54" s="81"/>
      <c r="ENH54" s="81"/>
      <c r="ENI54" s="81"/>
      <c r="ENJ54" s="81"/>
      <c r="ENK54" s="81"/>
      <c r="ENL54" s="81"/>
      <c r="ENM54" s="81"/>
      <c r="ENN54" s="81"/>
      <c r="ENO54" s="81"/>
      <c r="ENP54" s="81"/>
      <c r="ENQ54" s="81"/>
      <c r="ENR54" s="81"/>
      <c r="ENS54" s="81"/>
      <c r="ENT54" s="81"/>
      <c r="ENU54" s="81"/>
      <c r="ENV54" s="81"/>
      <c r="ENW54" s="81"/>
      <c r="ENX54" s="81"/>
      <c r="ENY54" s="81"/>
      <c r="ENZ54" s="81"/>
      <c r="EOA54" s="81"/>
      <c r="EOB54" s="81"/>
      <c r="EOC54" s="81"/>
      <c r="EOD54" s="81"/>
      <c r="EOE54" s="81"/>
      <c r="EOF54" s="81"/>
      <c r="EOG54" s="81"/>
      <c r="EOH54" s="81"/>
      <c r="EOI54" s="81"/>
      <c r="EOJ54" s="81"/>
      <c r="EOK54" s="81"/>
      <c r="EOL54" s="81"/>
      <c r="EOM54" s="81"/>
      <c r="EON54" s="81"/>
      <c r="EOO54" s="81"/>
      <c r="EOP54" s="81"/>
      <c r="EOQ54" s="81"/>
      <c r="EOR54" s="81"/>
      <c r="EOS54" s="81"/>
      <c r="EOT54" s="81"/>
      <c r="EOU54" s="81"/>
      <c r="EOV54" s="81"/>
      <c r="EOW54" s="81"/>
      <c r="EOX54" s="81"/>
      <c r="EOY54" s="81"/>
      <c r="EOZ54" s="81"/>
      <c r="EPA54" s="81"/>
      <c r="EPB54" s="81"/>
      <c r="EPC54" s="81"/>
      <c r="EPD54" s="81"/>
      <c r="EPE54" s="81"/>
      <c r="EPF54" s="81"/>
      <c r="EPG54" s="81"/>
      <c r="EPH54" s="81"/>
      <c r="EPI54" s="81"/>
      <c r="EPJ54" s="81"/>
      <c r="EPK54" s="81"/>
      <c r="EPL54" s="81"/>
      <c r="EPM54" s="81"/>
      <c r="EPN54" s="81"/>
      <c r="EPO54" s="81"/>
      <c r="EPP54" s="81"/>
      <c r="EPQ54" s="81"/>
      <c r="EPR54" s="81"/>
      <c r="EPS54" s="81"/>
      <c r="EPT54" s="81"/>
      <c r="EPU54" s="81"/>
      <c r="EPV54" s="81"/>
      <c r="EPW54" s="81"/>
      <c r="EPX54" s="81"/>
      <c r="EPY54" s="81"/>
      <c r="EPZ54" s="81"/>
      <c r="EQA54" s="81"/>
      <c r="EQB54" s="81"/>
      <c r="EQC54" s="81"/>
      <c r="EQD54" s="81"/>
      <c r="EQE54" s="81"/>
      <c r="EQF54" s="81"/>
      <c r="EQG54" s="81"/>
      <c r="EQH54" s="81"/>
      <c r="EQI54" s="81"/>
      <c r="EQJ54" s="81"/>
      <c r="EQK54" s="81"/>
      <c r="EQL54" s="81"/>
      <c r="EQM54" s="81"/>
      <c r="EQN54" s="81"/>
      <c r="EQO54" s="81"/>
      <c r="EQP54" s="81"/>
      <c r="EQQ54" s="81"/>
      <c r="EQR54" s="81"/>
      <c r="EQS54" s="81"/>
      <c r="EQT54" s="81"/>
      <c r="EQU54" s="81"/>
      <c r="EQV54" s="81"/>
      <c r="EQW54" s="81"/>
      <c r="EQX54" s="81"/>
      <c r="EQY54" s="81"/>
      <c r="EQZ54" s="81"/>
      <c r="ERA54" s="81"/>
      <c r="ERB54" s="81"/>
      <c r="ERC54" s="81"/>
      <c r="ERD54" s="81"/>
      <c r="ERE54" s="81"/>
      <c r="ERF54" s="81"/>
      <c r="ERG54" s="81"/>
      <c r="ERH54" s="81"/>
      <c r="ERI54" s="81"/>
      <c r="ERJ54" s="81"/>
      <c r="ERK54" s="81"/>
      <c r="ERL54" s="81"/>
      <c r="ERM54" s="81"/>
      <c r="ERN54" s="81"/>
      <c r="ERO54" s="81"/>
      <c r="ERP54" s="81"/>
      <c r="ERQ54" s="81"/>
      <c r="ERR54" s="81"/>
      <c r="ERS54" s="81"/>
      <c r="ERT54" s="81"/>
      <c r="ERU54" s="81"/>
      <c r="ERV54" s="81"/>
      <c r="ERW54" s="81"/>
      <c r="ERX54" s="81"/>
      <c r="ERY54" s="81"/>
      <c r="ERZ54" s="81"/>
      <c r="ESA54" s="81"/>
      <c r="ESB54" s="81"/>
      <c r="ESC54" s="81"/>
      <c r="ESD54" s="81"/>
      <c r="ESE54" s="81"/>
      <c r="ESF54" s="81"/>
      <c r="ESG54" s="81"/>
      <c r="ESH54" s="81"/>
      <c r="ESI54" s="81"/>
      <c r="ESJ54" s="81"/>
      <c r="ESK54" s="81"/>
      <c r="ESL54" s="81"/>
      <c r="ESM54" s="81"/>
      <c r="ESN54" s="81"/>
      <c r="ESO54" s="81"/>
      <c r="ESP54" s="81"/>
      <c r="ESQ54" s="81"/>
      <c r="ESR54" s="81"/>
      <c r="ESS54" s="81"/>
      <c r="EST54" s="81"/>
      <c r="ESU54" s="81"/>
      <c r="ESV54" s="81"/>
      <c r="ESW54" s="81"/>
      <c r="ESX54" s="81"/>
      <c r="ESY54" s="81"/>
      <c r="ESZ54" s="81"/>
      <c r="ETA54" s="81"/>
      <c r="ETB54" s="81"/>
      <c r="ETC54" s="81"/>
      <c r="ETD54" s="81"/>
      <c r="ETE54" s="81"/>
      <c r="ETF54" s="81"/>
      <c r="ETG54" s="81"/>
      <c r="ETH54" s="81"/>
      <c r="ETI54" s="81"/>
      <c r="ETJ54" s="81"/>
      <c r="ETK54" s="81"/>
      <c r="ETL54" s="81"/>
      <c r="ETM54" s="81"/>
      <c r="ETN54" s="81"/>
      <c r="ETO54" s="81"/>
      <c r="ETP54" s="81"/>
      <c r="ETQ54" s="81"/>
      <c r="ETR54" s="81"/>
      <c r="ETS54" s="81"/>
      <c r="ETT54" s="81"/>
      <c r="ETU54" s="81"/>
      <c r="ETV54" s="81"/>
      <c r="ETW54" s="81"/>
      <c r="ETX54" s="81"/>
      <c r="ETY54" s="81"/>
      <c r="ETZ54" s="81"/>
      <c r="EUA54" s="81"/>
      <c r="EUB54" s="81"/>
      <c r="EUC54" s="81"/>
      <c r="EUD54" s="81"/>
      <c r="EUE54" s="81"/>
      <c r="EUF54" s="81"/>
      <c r="EUG54" s="81"/>
      <c r="EUH54" s="81"/>
      <c r="EUI54" s="81"/>
      <c r="EUJ54" s="81"/>
      <c r="EUK54" s="81"/>
      <c r="EUL54" s="81"/>
      <c r="EUM54" s="81"/>
      <c r="EUN54" s="81"/>
      <c r="EUO54" s="81"/>
      <c r="EUP54" s="81"/>
      <c r="EUQ54" s="81"/>
      <c r="EUR54" s="81"/>
      <c r="EUS54" s="81"/>
      <c r="EUT54" s="81"/>
      <c r="EUU54" s="81"/>
      <c r="EUV54" s="81"/>
      <c r="EUW54" s="81"/>
      <c r="EUX54" s="81"/>
      <c r="EUY54" s="81"/>
      <c r="EUZ54" s="81"/>
      <c r="EVA54" s="81"/>
      <c r="EVB54" s="81"/>
      <c r="EVC54" s="81"/>
      <c r="EVD54" s="81"/>
      <c r="EVE54" s="81"/>
      <c r="EVF54" s="81"/>
      <c r="EVG54" s="81"/>
      <c r="EVH54" s="81"/>
      <c r="EVI54" s="81"/>
      <c r="EVJ54" s="81"/>
      <c r="EVK54" s="81"/>
      <c r="EVL54" s="81"/>
      <c r="EVM54" s="81"/>
      <c r="EVN54" s="81"/>
      <c r="EVO54" s="81"/>
      <c r="EVP54" s="81"/>
      <c r="EVQ54" s="81"/>
      <c r="EVR54" s="81"/>
      <c r="EVS54" s="81"/>
      <c r="EVT54" s="81"/>
      <c r="EVU54" s="81"/>
      <c r="EVV54" s="81"/>
      <c r="EVW54" s="81"/>
      <c r="EVX54" s="81"/>
      <c r="EVY54" s="81"/>
      <c r="EVZ54" s="81"/>
      <c r="EWA54" s="81"/>
      <c r="EWB54" s="81"/>
      <c r="EWC54" s="81"/>
      <c r="EWD54" s="81"/>
      <c r="EWE54" s="81"/>
      <c r="EWF54" s="81"/>
      <c r="EWG54" s="81"/>
      <c r="EWH54" s="81"/>
      <c r="EWI54" s="81"/>
      <c r="EWJ54" s="81"/>
      <c r="EWK54" s="81"/>
      <c r="EWL54" s="81"/>
      <c r="EWM54" s="81"/>
      <c r="EWN54" s="81"/>
      <c r="EWO54" s="81"/>
      <c r="EWP54" s="81"/>
      <c r="EWQ54" s="81"/>
      <c r="EWR54" s="81"/>
      <c r="EWS54" s="81"/>
      <c r="EWT54" s="81"/>
      <c r="EWU54" s="81"/>
      <c r="EWV54" s="81"/>
      <c r="EWW54" s="81"/>
      <c r="EWX54" s="81"/>
      <c r="EWY54" s="81"/>
      <c r="EWZ54" s="81"/>
      <c r="EXA54" s="81"/>
      <c r="EXB54" s="81"/>
      <c r="EXC54" s="81"/>
      <c r="EXD54" s="81"/>
      <c r="EXE54" s="81"/>
      <c r="EXF54" s="81"/>
      <c r="EXG54" s="81"/>
      <c r="EXH54" s="81"/>
      <c r="EXI54" s="81"/>
      <c r="EXJ54" s="81"/>
      <c r="EXK54" s="81"/>
      <c r="EXL54" s="81"/>
      <c r="EXM54" s="81"/>
      <c r="EXN54" s="81"/>
      <c r="EXO54" s="81"/>
      <c r="EXP54" s="81"/>
      <c r="EXQ54" s="81"/>
      <c r="EXR54" s="81"/>
      <c r="EXS54" s="81"/>
      <c r="EXT54" s="81"/>
      <c r="EXU54" s="81"/>
      <c r="EXV54" s="81"/>
      <c r="EXW54" s="81"/>
      <c r="EXX54" s="81"/>
      <c r="EXY54" s="81"/>
      <c r="EXZ54" s="81"/>
      <c r="EYA54" s="81"/>
      <c r="EYB54" s="81"/>
      <c r="EYC54" s="81"/>
      <c r="EYD54" s="81"/>
      <c r="EYE54" s="81"/>
      <c r="EYF54" s="81"/>
      <c r="EYG54" s="81"/>
      <c r="EYH54" s="81"/>
      <c r="EYI54" s="81"/>
      <c r="EYJ54" s="81"/>
      <c r="EYK54" s="81"/>
      <c r="EYL54" s="81"/>
      <c r="EYM54" s="81"/>
      <c r="EYN54" s="81"/>
      <c r="EYO54" s="81"/>
      <c r="EYP54" s="81"/>
      <c r="EYQ54" s="81"/>
      <c r="EYR54" s="81"/>
      <c r="EYS54" s="81"/>
      <c r="EYT54" s="81"/>
      <c r="EYU54" s="81"/>
      <c r="EYV54" s="81"/>
      <c r="EYW54" s="81"/>
      <c r="EYX54" s="81"/>
      <c r="EYY54" s="81"/>
      <c r="EYZ54" s="81"/>
      <c r="EZA54" s="81"/>
      <c r="EZB54" s="81"/>
      <c r="EZC54" s="81"/>
      <c r="EZD54" s="81"/>
      <c r="EZE54" s="81"/>
      <c r="EZF54" s="81"/>
      <c r="EZG54" s="81"/>
      <c r="EZH54" s="81"/>
      <c r="EZI54" s="81"/>
      <c r="EZJ54" s="81"/>
      <c r="EZK54" s="81"/>
      <c r="EZL54" s="81"/>
      <c r="EZM54" s="81"/>
      <c r="EZN54" s="81"/>
      <c r="EZO54" s="81"/>
      <c r="EZP54" s="81"/>
      <c r="EZQ54" s="81"/>
      <c r="EZR54" s="81"/>
      <c r="EZS54" s="81"/>
      <c r="EZT54" s="81"/>
      <c r="EZU54" s="81"/>
      <c r="EZV54" s="81"/>
      <c r="EZW54" s="81"/>
      <c r="EZX54" s="81"/>
      <c r="EZY54" s="81"/>
      <c r="EZZ54" s="81"/>
      <c r="FAA54" s="81"/>
      <c r="FAB54" s="81"/>
      <c r="FAC54" s="81"/>
      <c r="FAD54" s="81"/>
      <c r="FAE54" s="81"/>
      <c r="FAF54" s="81"/>
      <c r="FAG54" s="81"/>
      <c r="FAH54" s="81"/>
      <c r="FAI54" s="81"/>
      <c r="FAJ54" s="81"/>
      <c r="FAK54" s="81"/>
      <c r="FAL54" s="81"/>
      <c r="FAM54" s="81"/>
      <c r="FAN54" s="81"/>
      <c r="FAO54" s="81"/>
      <c r="FAP54" s="81"/>
      <c r="FAQ54" s="81"/>
      <c r="FAR54" s="81"/>
      <c r="FAS54" s="81"/>
      <c r="FAT54" s="81"/>
      <c r="FAU54" s="81"/>
      <c r="FAV54" s="81"/>
      <c r="FAW54" s="81"/>
      <c r="FAX54" s="81"/>
      <c r="FAY54" s="81"/>
      <c r="FAZ54" s="81"/>
      <c r="FBA54" s="81"/>
      <c r="FBB54" s="81"/>
      <c r="FBC54" s="81"/>
      <c r="FBD54" s="81"/>
      <c r="FBE54" s="81"/>
      <c r="FBF54" s="81"/>
      <c r="FBG54" s="81"/>
      <c r="FBH54" s="81"/>
      <c r="FBI54" s="81"/>
      <c r="FBJ54" s="81"/>
      <c r="FBK54" s="81"/>
      <c r="FBL54" s="81"/>
      <c r="FBM54" s="81"/>
      <c r="FBN54" s="81"/>
      <c r="FBO54" s="81"/>
      <c r="FBP54" s="81"/>
      <c r="FBQ54" s="81"/>
      <c r="FBR54" s="81"/>
      <c r="FBS54" s="81"/>
      <c r="FBT54" s="81"/>
      <c r="FBU54" s="81"/>
      <c r="FBV54" s="81"/>
      <c r="FBW54" s="81"/>
      <c r="FBX54" s="81"/>
      <c r="FBY54" s="81"/>
      <c r="FBZ54" s="81"/>
      <c r="FCA54" s="81"/>
      <c r="FCB54" s="81"/>
      <c r="FCC54" s="81"/>
      <c r="FCD54" s="81"/>
      <c r="FCE54" s="81"/>
      <c r="FCF54" s="81"/>
      <c r="FCG54" s="81"/>
      <c r="FCH54" s="81"/>
      <c r="FCI54" s="81"/>
      <c r="FCJ54" s="81"/>
      <c r="FCK54" s="81"/>
      <c r="FCL54" s="81"/>
      <c r="FCM54" s="81"/>
      <c r="FCN54" s="81"/>
      <c r="FCO54" s="81"/>
      <c r="FCP54" s="81"/>
      <c r="FCQ54" s="81"/>
      <c r="FCR54" s="81"/>
      <c r="FCS54" s="81"/>
      <c r="FCT54" s="81"/>
      <c r="FCU54" s="81"/>
      <c r="FCV54" s="81"/>
      <c r="FCW54" s="81"/>
      <c r="FCX54" s="81"/>
      <c r="FCY54" s="81"/>
      <c r="FCZ54" s="81"/>
      <c r="FDA54" s="81"/>
      <c r="FDB54" s="81"/>
      <c r="FDC54" s="81"/>
      <c r="FDD54" s="81"/>
      <c r="FDE54" s="81"/>
      <c r="FDF54" s="81"/>
      <c r="FDG54" s="81"/>
      <c r="FDH54" s="81"/>
      <c r="FDI54" s="81"/>
      <c r="FDJ54" s="81"/>
      <c r="FDK54" s="81"/>
      <c r="FDL54" s="81"/>
      <c r="FDM54" s="81"/>
      <c r="FDN54" s="81"/>
      <c r="FDO54" s="81"/>
      <c r="FDP54" s="81"/>
      <c r="FDQ54" s="81"/>
      <c r="FDR54" s="81"/>
      <c r="FDS54" s="81"/>
      <c r="FDT54" s="81"/>
      <c r="FDU54" s="81"/>
      <c r="FDV54" s="81"/>
      <c r="FDW54" s="81"/>
      <c r="FDX54" s="81"/>
      <c r="FDY54" s="81"/>
      <c r="FDZ54" s="81"/>
      <c r="FEA54" s="81"/>
      <c r="FEB54" s="81"/>
      <c r="FEC54" s="81"/>
      <c r="FED54" s="81"/>
      <c r="FEE54" s="81"/>
      <c r="FEF54" s="81"/>
      <c r="FEG54" s="81"/>
      <c r="FEH54" s="81"/>
      <c r="FEI54" s="81"/>
      <c r="FEJ54" s="81"/>
      <c r="FEK54" s="81"/>
      <c r="FEL54" s="81"/>
      <c r="FEM54" s="81"/>
      <c r="FEN54" s="81"/>
      <c r="FEO54" s="81"/>
      <c r="FEP54" s="81"/>
      <c r="FEQ54" s="81"/>
      <c r="FER54" s="81"/>
      <c r="FES54" s="81"/>
      <c r="FET54" s="81"/>
      <c r="FEU54" s="81"/>
      <c r="FEV54" s="81"/>
      <c r="FEW54" s="81"/>
      <c r="FEX54" s="81"/>
      <c r="FEY54" s="81"/>
      <c r="FEZ54" s="81"/>
      <c r="FFA54" s="81"/>
      <c r="FFB54" s="81"/>
      <c r="FFC54" s="81"/>
      <c r="FFD54" s="81"/>
      <c r="FFE54" s="81"/>
      <c r="FFF54" s="81"/>
      <c r="FFG54" s="81"/>
      <c r="FFH54" s="81"/>
      <c r="FFI54" s="81"/>
      <c r="FFJ54" s="81"/>
      <c r="FFK54" s="81"/>
      <c r="FFL54" s="81"/>
      <c r="FFM54" s="81"/>
      <c r="FFN54" s="81"/>
      <c r="FFO54" s="81"/>
      <c r="FFP54" s="81"/>
      <c r="FFQ54" s="81"/>
      <c r="FFR54" s="81"/>
      <c r="FFS54" s="81"/>
      <c r="FFT54" s="81"/>
      <c r="FFU54" s="81"/>
      <c r="FFV54" s="81"/>
      <c r="FFW54" s="81"/>
      <c r="FFX54" s="81"/>
      <c r="FFY54" s="81"/>
      <c r="FFZ54" s="81"/>
      <c r="FGA54" s="81"/>
      <c r="FGB54" s="81"/>
      <c r="FGC54" s="81"/>
      <c r="FGD54" s="81"/>
      <c r="FGE54" s="81"/>
      <c r="FGF54" s="81"/>
      <c r="FGG54" s="81"/>
      <c r="FGH54" s="81"/>
      <c r="FGI54" s="81"/>
      <c r="FGJ54" s="81"/>
      <c r="FGK54" s="81"/>
      <c r="FGL54" s="81"/>
      <c r="FGM54" s="81"/>
      <c r="FGN54" s="81"/>
      <c r="FGO54" s="81"/>
      <c r="FGP54" s="81"/>
      <c r="FGQ54" s="81"/>
      <c r="FGR54" s="81"/>
      <c r="FGS54" s="81"/>
      <c r="FGT54" s="81"/>
      <c r="FGU54" s="81"/>
      <c r="FGV54" s="81"/>
      <c r="FGW54" s="81"/>
      <c r="FGX54" s="81"/>
      <c r="FGY54" s="81"/>
      <c r="FGZ54" s="81"/>
      <c r="FHA54" s="81"/>
      <c r="FHB54" s="81"/>
      <c r="FHC54" s="81"/>
      <c r="FHD54" s="81"/>
      <c r="FHE54" s="81"/>
      <c r="FHF54" s="81"/>
      <c r="FHG54" s="81"/>
      <c r="FHH54" s="81"/>
      <c r="FHI54" s="81"/>
      <c r="FHJ54" s="81"/>
      <c r="FHK54" s="81"/>
      <c r="FHL54" s="81"/>
      <c r="FHM54" s="81"/>
      <c r="FHN54" s="81"/>
      <c r="FHO54" s="81"/>
      <c r="FHP54" s="81"/>
      <c r="FHQ54" s="81"/>
      <c r="FHR54" s="81"/>
      <c r="FHS54" s="81"/>
      <c r="FHT54" s="81"/>
      <c r="FHU54" s="81"/>
      <c r="FHV54" s="81"/>
      <c r="FHW54" s="81"/>
      <c r="FHX54" s="81"/>
      <c r="FHY54" s="81"/>
      <c r="FHZ54" s="81"/>
      <c r="FIA54" s="81"/>
      <c r="FIB54" s="81"/>
      <c r="FIC54" s="81"/>
      <c r="FID54" s="81"/>
      <c r="FIE54" s="81"/>
      <c r="FIF54" s="81"/>
      <c r="FIG54" s="81"/>
      <c r="FIH54" s="81"/>
      <c r="FII54" s="81"/>
      <c r="FIJ54" s="81"/>
      <c r="FIK54" s="81"/>
      <c r="FIL54" s="81"/>
      <c r="FIM54" s="81"/>
      <c r="FIN54" s="81"/>
      <c r="FIO54" s="81"/>
      <c r="FIP54" s="81"/>
      <c r="FIQ54" s="81"/>
      <c r="FIR54" s="81"/>
      <c r="FIS54" s="81"/>
      <c r="FIT54" s="81"/>
      <c r="FIU54" s="81"/>
      <c r="FIV54" s="81"/>
      <c r="FIW54" s="81"/>
      <c r="FIX54" s="81"/>
      <c r="FIY54" s="81"/>
      <c r="FIZ54" s="81"/>
      <c r="FJA54" s="81"/>
      <c r="FJB54" s="81"/>
      <c r="FJC54" s="81"/>
      <c r="FJD54" s="81"/>
      <c r="FJE54" s="81"/>
      <c r="FJF54" s="81"/>
      <c r="FJG54" s="81"/>
      <c r="FJH54" s="81"/>
      <c r="FJI54" s="81"/>
      <c r="FJJ54" s="81"/>
      <c r="FJK54" s="81"/>
      <c r="FJL54" s="81"/>
      <c r="FJM54" s="81"/>
      <c r="FJN54" s="81"/>
      <c r="FJO54" s="81"/>
      <c r="FJP54" s="81"/>
      <c r="FJQ54" s="81"/>
      <c r="FJR54" s="81"/>
      <c r="FJS54" s="81"/>
      <c r="FJT54" s="81"/>
      <c r="FJU54" s="81"/>
      <c r="FJV54" s="81"/>
      <c r="FJW54" s="81"/>
      <c r="FJX54" s="81"/>
      <c r="FJY54" s="81"/>
      <c r="FJZ54" s="81"/>
      <c r="FKA54" s="81"/>
      <c r="FKB54" s="81"/>
      <c r="FKC54" s="81"/>
      <c r="FKD54" s="81"/>
      <c r="FKE54" s="81"/>
      <c r="FKF54" s="81"/>
      <c r="FKG54" s="81"/>
      <c r="FKH54" s="81"/>
      <c r="FKI54" s="81"/>
      <c r="FKJ54" s="81"/>
      <c r="FKK54" s="81"/>
      <c r="FKL54" s="81"/>
      <c r="FKM54" s="81"/>
      <c r="FKN54" s="81"/>
      <c r="FKO54" s="81"/>
      <c r="FKP54" s="81"/>
      <c r="FKQ54" s="81"/>
      <c r="FKR54" s="81"/>
      <c r="FKS54" s="81"/>
      <c r="FKT54" s="81"/>
      <c r="FKU54" s="81"/>
      <c r="FKV54" s="81"/>
      <c r="FKW54" s="81"/>
      <c r="FKX54" s="81"/>
      <c r="FKY54" s="81"/>
      <c r="FKZ54" s="81"/>
      <c r="FLA54" s="81"/>
      <c r="FLB54" s="81"/>
      <c r="FLC54" s="81"/>
      <c r="FLD54" s="81"/>
      <c r="FLE54" s="81"/>
      <c r="FLF54" s="81"/>
      <c r="FLG54" s="81"/>
      <c r="FLH54" s="81"/>
      <c r="FLI54" s="81"/>
      <c r="FLJ54" s="81"/>
      <c r="FLK54" s="81"/>
      <c r="FLL54" s="81"/>
      <c r="FLM54" s="81"/>
      <c r="FLN54" s="81"/>
      <c r="FLO54" s="81"/>
      <c r="FLP54" s="81"/>
      <c r="FLQ54" s="81"/>
      <c r="FLR54" s="81"/>
      <c r="FLS54" s="81"/>
      <c r="FLT54" s="81"/>
      <c r="FLU54" s="81"/>
      <c r="FLV54" s="81"/>
      <c r="FLW54" s="81"/>
      <c r="FLX54" s="81"/>
      <c r="FLY54" s="81"/>
      <c r="FLZ54" s="81"/>
      <c r="FMA54" s="81"/>
      <c r="FMB54" s="81"/>
      <c r="FMC54" s="81"/>
      <c r="FMD54" s="81"/>
      <c r="FME54" s="81"/>
      <c r="FMF54" s="81"/>
      <c r="FMG54" s="81"/>
      <c r="FMH54" s="81"/>
      <c r="FMI54" s="81"/>
      <c r="FMJ54" s="81"/>
      <c r="FMK54" s="81"/>
      <c r="FML54" s="81"/>
      <c r="FMM54" s="81"/>
      <c r="FMN54" s="81"/>
      <c r="FMO54" s="81"/>
      <c r="FMP54" s="81"/>
      <c r="FMQ54" s="81"/>
      <c r="FMR54" s="81"/>
      <c r="FMS54" s="81"/>
      <c r="FMT54" s="81"/>
      <c r="FMU54" s="81"/>
      <c r="FMV54" s="81"/>
      <c r="FMW54" s="81"/>
      <c r="FMX54" s="81"/>
      <c r="FMY54" s="81"/>
      <c r="FMZ54" s="81"/>
      <c r="FNA54" s="81"/>
      <c r="FNB54" s="81"/>
      <c r="FNC54" s="81"/>
      <c r="FND54" s="81"/>
      <c r="FNE54" s="81"/>
      <c r="FNF54" s="81"/>
      <c r="FNG54" s="81"/>
      <c r="FNH54" s="81"/>
      <c r="FNI54" s="81"/>
      <c r="FNJ54" s="81"/>
      <c r="FNK54" s="81"/>
      <c r="FNL54" s="81"/>
      <c r="FNM54" s="81"/>
      <c r="FNN54" s="81"/>
      <c r="FNO54" s="81"/>
      <c r="FNP54" s="81"/>
      <c r="FNQ54" s="81"/>
      <c r="FNR54" s="81"/>
      <c r="FNS54" s="81"/>
      <c r="FNT54" s="81"/>
      <c r="FNU54" s="81"/>
      <c r="FNV54" s="81"/>
      <c r="FNW54" s="81"/>
      <c r="FNX54" s="81"/>
      <c r="FNY54" s="81"/>
      <c r="FNZ54" s="81"/>
      <c r="FOA54" s="81"/>
      <c r="FOB54" s="81"/>
      <c r="FOC54" s="81"/>
      <c r="FOD54" s="81"/>
      <c r="FOE54" s="81"/>
      <c r="FOF54" s="81"/>
      <c r="FOG54" s="81"/>
      <c r="FOH54" s="81"/>
      <c r="FOI54" s="81"/>
      <c r="FOJ54" s="81"/>
      <c r="FOK54" s="81"/>
      <c r="FOL54" s="81"/>
      <c r="FOM54" s="81"/>
      <c r="FON54" s="81"/>
      <c r="FOO54" s="81"/>
      <c r="FOP54" s="81"/>
      <c r="FOQ54" s="81"/>
      <c r="FOR54" s="81"/>
      <c r="FOS54" s="81"/>
      <c r="FOT54" s="81"/>
      <c r="FOU54" s="81"/>
      <c r="FOV54" s="81"/>
      <c r="FOW54" s="81"/>
      <c r="FOX54" s="81"/>
      <c r="FOY54" s="81"/>
      <c r="FOZ54" s="81"/>
      <c r="FPA54" s="81"/>
      <c r="FPB54" s="81"/>
      <c r="FPC54" s="81"/>
      <c r="FPD54" s="81"/>
      <c r="FPE54" s="81"/>
      <c r="FPF54" s="81"/>
      <c r="FPG54" s="81"/>
      <c r="FPH54" s="81"/>
      <c r="FPI54" s="81"/>
      <c r="FPJ54" s="81"/>
      <c r="FPK54" s="81"/>
      <c r="FPL54" s="81"/>
      <c r="FPM54" s="81"/>
      <c r="FPN54" s="81"/>
      <c r="FPO54" s="81"/>
      <c r="FPP54" s="81"/>
      <c r="FPQ54" s="81"/>
      <c r="FPR54" s="81"/>
      <c r="FPS54" s="81"/>
      <c r="FPT54" s="81"/>
      <c r="FPU54" s="81"/>
      <c r="FPV54" s="81"/>
      <c r="FPW54" s="81"/>
      <c r="FPX54" s="81"/>
      <c r="FPY54" s="81"/>
      <c r="FPZ54" s="81"/>
      <c r="FQA54" s="81"/>
      <c r="FQB54" s="81"/>
      <c r="FQC54" s="81"/>
      <c r="FQD54" s="81"/>
      <c r="FQE54" s="81"/>
      <c r="FQF54" s="81"/>
      <c r="FQG54" s="81"/>
      <c r="FQH54" s="81"/>
      <c r="FQI54" s="81"/>
      <c r="FQJ54" s="81"/>
      <c r="FQK54" s="81"/>
      <c r="FQL54" s="81"/>
      <c r="FQM54" s="81"/>
      <c r="FQN54" s="81"/>
      <c r="FQO54" s="81"/>
      <c r="FQP54" s="81"/>
      <c r="FQQ54" s="81"/>
      <c r="FQR54" s="81"/>
      <c r="FQS54" s="81"/>
      <c r="FQT54" s="81"/>
      <c r="FQU54" s="81"/>
      <c r="FQV54" s="81"/>
      <c r="FQW54" s="81"/>
      <c r="FQX54" s="81"/>
      <c r="FQY54" s="81"/>
      <c r="FQZ54" s="81"/>
      <c r="FRA54" s="81"/>
      <c r="FRB54" s="81"/>
      <c r="FRC54" s="81"/>
      <c r="FRD54" s="81"/>
      <c r="FRE54" s="81"/>
      <c r="FRF54" s="81"/>
      <c r="FRG54" s="81"/>
      <c r="FRH54" s="81"/>
      <c r="FRI54" s="81"/>
      <c r="FRJ54" s="81"/>
      <c r="FRK54" s="81"/>
      <c r="FRL54" s="81"/>
      <c r="FRM54" s="81"/>
      <c r="FRN54" s="81"/>
      <c r="FRO54" s="81"/>
      <c r="FRP54" s="81"/>
      <c r="FRQ54" s="81"/>
      <c r="FRR54" s="81"/>
      <c r="FRS54" s="81"/>
      <c r="FRT54" s="81"/>
      <c r="FRU54" s="81"/>
      <c r="FRV54" s="81"/>
      <c r="FRW54" s="81"/>
      <c r="FRX54" s="81"/>
      <c r="FRY54" s="81"/>
      <c r="FRZ54" s="81"/>
      <c r="FSA54" s="81"/>
      <c r="FSB54" s="81"/>
      <c r="FSC54" s="81"/>
      <c r="FSD54" s="81"/>
      <c r="FSE54" s="81"/>
      <c r="FSF54" s="81"/>
      <c r="FSG54" s="81"/>
      <c r="FSH54" s="81"/>
      <c r="FSI54" s="81"/>
      <c r="FSJ54" s="81"/>
      <c r="FSK54" s="81"/>
      <c r="FSL54" s="81"/>
      <c r="FSM54" s="81"/>
      <c r="FSN54" s="81"/>
      <c r="FSO54" s="81"/>
      <c r="FSP54" s="81"/>
      <c r="FSQ54" s="81"/>
      <c r="FSR54" s="81"/>
      <c r="FSS54" s="81"/>
      <c r="FST54" s="81"/>
      <c r="FSU54" s="81"/>
      <c r="FSV54" s="81"/>
      <c r="FSW54" s="81"/>
      <c r="FSX54" s="81"/>
      <c r="FSY54" s="81"/>
      <c r="FSZ54" s="81"/>
      <c r="FTA54" s="81"/>
      <c r="FTB54" s="81"/>
      <c r="FTC54" s="81"/>
      <c r="FTD54" s="81"/>
      <c r="FTE54" s="81"/>
      <c r="FTF54" s="81"/>
      <c r="FTG54" s="81"/>
      <c r="FTH54" s="81"/>
      <c r="FTI54" s="81"/>
      <c r="FTJ54" s="81"/>
      <c r="FTK54" s="81"/>
      <c r="FTL54" s="81"/>
      <c r="FTM54" s="81"/>
      <c r="FTN54" s="81"/>
      <c r="FTO54" s="81"/>
      <c r="FTP54" s="81"/>
      <c r="FTQ54" s="81"/>
      <c r="FTR54" s="81"/>
      <c r="FTS54" s="81"/>
      <c r="FTT54" s="81"/>
      <c r="FTU54" s="81"/>
      <c r="FTV54" s="81"/>
      <c r="FTW54" s="81"/>
      <c r="FTX54" s="81"/>
      <c r="FTY54" s="81"/>
      <c r="FTZ54" s="81"/>
      <c r="FUA54" s="81"/>
      <c r="FUB54" s="81"/>
      <c r="FUC54" s="81"/>
      <c r="FUD54" s="81"/>
      <c r="FUE54" s="81"/>
      <c r="FUF54" s="81"/>
      <c r="FUG54" s="81"/>
      <c r="FUH54" s="81"/>
      <c r="FUI54" s="81"/>
      <c r="FUJ54" s="81"/>
      <c r="FUK54" s="81"/>
      <c r="FUL54" s="81"/>
      <c r="FUM54" s="81"/>
      <c r="FUN54" s="81"/>
      <c r="FUO54" s="81"/>
      <c r="FUP54" s="81"/>
      <c r="FUQ54" s="81"/>
      <c r="FUR54" s="81"/>
      <c r="FUS54" s="81"/>
      <c r="FUT54" s="81"/>
      <c r="FUU54" s="81"/>
      <c r="FUV54" s="81"/>
      <c r="FUW54" s="81"/>
      <c r="FUX54" s="81"/>
      <c r="FUY54" s="81"/>
      <c r="FUZ54" s="81"/>
      <c r="FVA54" s="81"/>
      <c r="FVB54" s="81"/>
      <c r="FVC54" s="81"/>
      <c r="FVD54" s="81"/>
      <c r="FVE54" s="81"/>
      <c r="FVF54" s="81"/>
      <c r="FVG54" s="81"/>
      <c r="FVH54" s="81"/>
      <c r="FVI54" s="81"/>
      <c r="FVJ54" s="81"/>
      <c r="FVK54" s="81"/>
      <c r="FVL54" s="81"/>
      <c r="FVM54" s="81"/>
      <c r="FVN54" s="81"/>
      <c r="FVO54" s="81"/>
      <c r="FVP54" s="81"/>
      <c r="FVQ54" s="81"/>
      <c r="FVR54" s="81"/>
      <c r="FVS54" s="81"/>
      <c r="FVT54" s="81"/>
      <c r="FVU54" s="81"/>
      <c r="FVV54" s="81"/>
      <c r="FVW54" s="81"/>
      <c r="FVX54" s="81"/>
      <c r="FVY54" s="81"/>
      <c r="FVZ54" s="81"/>
      <c r="FWA54" s="81"/>
      <c r="FWB54" s="81"/>
      <c r="FWC54" s="81"/>
      <c r="FWD54" s="81"/>
      <c r="FWE54" s="81"/>
      <c r="FWF54" s="81"/>
      <c r="FWG54" s="81"/>
      <c r="FWH54" s="81"/>
      <c r="FWI54" s="81"/>
      <c r="FWJ54" s="81"/>
      <c r="FWK54" s="81"/>
      <c r="FWL54" s="81"/>
      <c r="FWM54" s="81"/>
      <c r="FWN54" s="81"/>
      <c r="FWO54" s="81"/>
      <c r="FWP54" s="81"/>
      <c r="FWQ54" s="81"/>
      <c r="FWR54" s="81"/>
      <c r="FWS54" s="81"/>
      <c r="FWT54" s="81"/>
      <c r="FWU54" s="81"/>
      <c r="FWV54" s="81"/>
      <c r="FWW54" s="81"/>
      <c r="FWX54" s="81"/>
      <c r="FWY54" s="81"/>
      <c r="FWZ54" s="81"/>
      <c r="FXA54" s="81"/>
      <c r="FXB54" s="81"/>
      <c r="FXC54" s="81"/>
      <c r="FXD54" s="81"/>
      <c r="FXE54" s="81"/>
      <c r="FXF54" s="81"/>
      <c r="FXG54" s="81"/>
      <c r="FXH54" s="81"/>
      <c r="FXI54" s="81"/>
      <c r="FXJ54" s="81"/>
      <c r="FXK54" s="81"/>
      <c r="FXL54" s="81"/>
      <c r="FXM54" s="81"/>
      <c r="FXN54" s="81"/>
      <c r="FXO54" s="81"/>
      <c r="FXP54" s="81"/>
      <c r="FXQ54" s="81"/>
      <c r="FXR54" s="81"/>
      <c r="FXS54" s="81"/>
      <c r="FXT54" s="81"/>
      <c r="FXU54" s="81"/>
      <c r="FXV54" s="81"/>
      <c r="FXW54" s="81"/>
      <c r="FXX54" s="81"/>
      <c r="FXY54" s="81"/>
      <c r="FXZ54" s="81"/>
      <c r="FYA54" s="81"/>
      <c r="FYB54" s="81"/>
      <c r="FYC54" s="81"/>
      <c r="FYD54" s="81"/>
      <c r="FYE54" s="81"/>
      <c r="FYF54" s="81"/>
      <c r="FYG54" s="81"/>
      <c r="FYH54" s="81"/>
      <c r="FYI54" s="81"/>
      <c r="FYJ54" s="81"/>
      <c r="FYK54" s="81"/>
      <c r="FYL54" s="81"/>
      <c r="FYM54" s="81"/>
      <c r="FYN54" s="81"/>
      <c r="FYO54" s="81"/>
      <c r="FYP54" s="81"/>
      <c r="FYQ54" s="81"/>
      <c r="FYR54" s="81"/>
      <c r="FYS54" s="81"/>
      <c r="FYT54" s="81"/>
      <c r="FYU54" s="81"/>
      <c r="FYV54" s="81"/>
      <c r="FYW54" s="81"/>
      <c r="FYX54" s="81"/>
      <c r="FYY54" s="81"/>
      <c r="FYZ54" s="81"/>
      <c r="FZA54" s="81"/>
      <c r="FZB54" s="81"/>
      <c r="FZC54" s="81"/>
      <c r="FZD54" s="81"/>
      <c r="FZE54" s="81"/>
      <c r="FZF54" s="81"/>
      <c r="FZG54" s="81"/>
      <c r="FZH54" s="81"/>
      <c r="FZI54" s="81"/>
      <c r="FZJ54" s="81"/>
      <c r="FZK54" s="81"/>
      <c r="FZL54" s="81"/>
      <c r="FZM54" s="81"/>
      <c r="FZN54" s="81"/>
      <c r="FZO54" s="81"/>
      <c r="FZP54" s="81"/>
      <c r="FZQ54" s="81"/>
      <c r="FZR54" s="81"/>
      <c r="FZS54" s="81"/>
      <c r="FZT54" s="81"/>
      <c r="FZU54" s="81"/>
      <c r="FZV54" s="81"/>
      <c r="FZW54" s="81"/>
      <c r="FZX54" s="81"/>
      <c r="FZY54" s="81"/>
      <c r="FZZ54" s="81"/>
      <c r="GAA54" s="81"/>
      <c r="GAB54" s="81"/>
      <c r="GAC54" s="81"/>
      <c r="GAD54" s="81"/>
      <c r="GAE54" s="81"/>
      <c r="GAF54" s="81"/>
      <c r="GAG54" s="81"/>
      <c r="GAH54" s="81"/>
      <c r="GAI54" s="81"/>
      <c r="GAJ54" s="81"/>
      <c r="GAK54" s="81"/>
      <c r="GAL54" s="81"/>
      <c r="GAM54" s="81"/>
      <c r="GAN54" s="81"/>
      <c r="GAO54" s="81"/>
      <c r="GAP54" s="81"/>
      <c r="GAQ54" s="81"/>
      <c r="GAR54" s="81"/>
      <c r="GAS54" s="81"/>
      <c r="GAT54" s="81"/>
      <c r="GAU54" s="81"/>
      <c r="GAV54" s="81"/>
      <c r="GAW54" s="81"/>
      <c r="GAX54" s="81"/>
      <c r="GAY54" s="81"/>
      <c r="GAZ54" s="81"/>
      <c r="GBA54" s="81"/>
      <c r="GBB54" s="81"/>
      <c r="GBC54" s="81"/>
      <c r="GBD54" s="81"/>
      <c r="GBE54" s="81"/>
      <c r="GBF54" s="81"/>
      <c r="GBG54" s="81"/>
      <c r="GBH54" s="81"/>
      <c r="GBI54" s="81"/>
      <c r="GBJ54" s="81"/>
      <c r="GBK54" s="81"/>
      <c r="GBL54" s="81"/>
      <c r="GBM54" s="81"/>
      <c r="GBN54" s="81"/>
      <c r="GBO54" s="81"/>
      <c r="GBP54" s="81"/>
      <c r="GBQ54" s="81"/>
      <c r="GBR54" s="81"/>
      <c r="GBS54" s="81"/>
      <c r="GBT54" s="81"/>
      <c r="GBU54" s="81"/>
      <c r="GBV54" s="81"/>
      <c r="GBW54" s="81"/>
      <c r="GBX54" s="81"/>
      <c r="GBY54" s="81"/>
      <c r="GBZ54" s="81"/>
      <c r="GCA54" s="81"/>
      <c r="GCB54" s="81"/>
      <c r="GCC54" s="81"/>
      <c r="GCD54" s="81"/>
      <c r="GCE54" s="81"/>
      <c r="GCF54" s="81"/>
      <c r="GCG54" s="81"/>
      <c r="GCH54" s="81"/>
      <c r="GCI54" s="81"/>
      <c r="GCJ54" s="81"/>
      <c r="GCK54" s="81"/>
      <c r="GCL54" s="81"/>
      <c r="GCM54" s="81"/>
      <c r="GCN54" s="81"/>
      <c r="GCO54" s="81"/>
      <c r="GCP54" s="81"/>
      <c r="GCQ54" s="81"/>
      <c r="GCR54" s="81"/>
      <c r="GCS54" s="81"/>
      <c r="GCT54" s="81"/>
      <c r="GCU54" s="81"/>
      <c r="GCV54" s="81"/>
      <c r="GCW54" s="81"/>
      <c r="GCX54" s="81"/>
      <c r="GCY54" s="81"/>
      <c r="GCZ54" s="81"/>
      <c r="GDA54" s="81"/>
      <c r="GDB54" s="81"/>
      <c r="GDC54" s="81"/>
      <c r="GDD54" s="81"/>
      <c r="GDE54" s="81"/>
      <c r="GDF54" s="81"/>
      <c r="GDG54" s="81"/>
      <c r="GDH54" s="81"/>
      <c r="GDI54" s="81"/>
      <c r="GDJ54" s="81"/>
      <c r="GDK54" s="81"/>
      <c r="GDL54" s="81"/>
      <c r="GDM54" s="81"/>
      <c r="GDN54" s="81"/>
      <c r="GDO54" s="81"/>
      <c r="GDP54" s="81"/>
      <c r="GDQ54" s="81"/>
      <c r="GDR54" s="81"/>
      <c r="GDS54" s="81"/>
      <c r="GDT54" s="81"/>
      <c r="GDU54" s="81"/>
      <c r="GDV54" s="81"/>
      <c r="GDW54" s="81"/>
      <c r="GDX54" s="81"/>
      <c r="GDY54" s="81"/>
      <c r="GDZ54" s="81"/>
      <c r="GEA54" s="81"/>
      <c r="GEB54" s="81"/>
      <c r="GEC54" s="81"/>
      <c r="GED54" s="81"/>
      <c r="GEE54" s="81"/>
      <c r="GEF54" s="81"/>
      <c r="GEG54" s="81"/>
      <c r="GEH54" s="81"/>
      <c r="GEI54" s="81"/>
      <c r="GEJ54" s="81"/>
      <c r="GEK54" s="81"/>
      <c r="GEL54" s="81"/>
      <c r="GEM54" s="81"/>
      <c r="GEN54" s="81"/>
      <c r="GEO54" s="81"/>
      <c r="GEP54" s="81"/>
      <c r="GEQ54" s="81"/>
      <c r="GER54" s="81"/>
      <c r="GES54" s="81"/>
      <c r="GET54" s="81"/>
      <c r="GEU54" s="81"/>
      <c r="GEV54" s="81"/>
      <c r="GEW54" s="81"/>
      <c r="GEX54" s="81"/>
      <c r="GEY54" s="81"/>
      <c r="GEZ54" s="81"/>
      <c r="GFA54" s="81"/>
      <c r="GFB54" s="81"/>
      <c r="GFC54" s="81"/>
      <c r="GFD54" s="81"/>
      <c r="GFE54" s="81"/>
      <c r="GFF54" s="81"/>
      <c r="GFG54" s="81"/>
      <c r="GFH54" s="81"/>
      <c r="GFI54" s="81"/>
      <c r="GFJ54" s="81"/>
      <c r="GFK54" s="81"/>
      <c r="GFL54" s="81"/>
      <c r="GFM54" s="81"/>
      <c r="GFN54" s="81"/>
      <c r="GFO54" s="81"/>
      <c r="GFP54" s="81"/>
      <c r="GFQ54" s="81"/>
      <c r="GFR54" s="81"/>
      <c r="GFS54" s="81"/>
      <c r="GFT54" s="81"/>
      <c r="GFU54" s="81"/>
      <c r="GFV54" s="81"/>
      <c r="GFW54" s="81"/>
      <c r="GFX54" s="81"/>
      <c r="GFY54" s="81"/>
      <c r="GFZ54" s="81"/>
      <c r="GGA54" s="81"/>
      <c r="GGB54" s="81"/>
      <c r="GGC54" s="81"/>
      <c r="GGD54" s="81"/>
      <c r="GGE54" s="81"/>
      <c r="GGF54" s="81"/>
      <c r="GGG54" s="81"/>
      <c r="GGH54" s="81"/>
      <c r="GGI54" s="81"/>
      <c r="GGJ54" s="81"/>
      <c r="GGK54" s="81"/>
      <c r="GGL54" s="81"/>
      <c r="GGM54" s="81"/>
      <c r="GGN54" s="81"/>
      <c r="GGO54" s="81"/>
      <c r="GGP54" s="81"/>
      <c r="GGQ54" s="81"/>
      <c r="GGR54" s="81"/>
      <c r="GGS54" s="81"/>
      <c r="GGT54" s="81"/>
      <c r="GGU54" s="81"/>
      <c r="GGV54" s="81"/>
      <c r="GGW54" s="81"/>
      <c r="GGX54" s="81"/>
      <c r="GGY54" s="81"/>
      <c r="GGZ54" s="81"/>
      <c r="GHA54" s="81"/>
      <c r="GHB54" s="81"/>
      <c r="GHC54" s="81"/>
      <c r="GHD54" s="81"/>
      <c r="GHE54" s="81"/>
      <c r="GHF54" s="81"/>
      <c r="GHG54" s="81"/>
      <c r="GHH54" s="81"/>
      <c r="GHI54" s="81"/>
      <c r="GHJ54" s="81"/>
      <c r="GHK54" s="81"/>
      <c r="GHL54" s="81"/>
      <c r="GHM54" s="81"/>
      <c r="GHN54" s="81"/>
      <c r="GHO54" s="81"/>
      <c r="GHP54" s="81"/>
      <c r="GHQ54" s="81"/>
      <c r="GHR54" s="81"/>
      <c r="GHS54" s="81"/>
      <c r="GHT54" s="81"/>
      <c r="GHU54" s="81"/>
      <c r="GHV54" s="81"/>
      <c r="GHW54" s="81"/>
      <c r="GHX54" s="81"/>
      <c r="GHY54" s="81"/>
      <c r="GHZ54" s="81"/>
      <c r="GIA54" s="81"/>
      <c r="GIB54" s="81"/>
      <c r="GIC54" s="81"/>
      <c r="GID54" s="81"/>
      <c r="GIE54" s="81"/>
      <c r="GIF54" s="81"/>
      <c r="GIG54" s="81"/>
      <c r="GIH54" s="81"/>
      <c r="GII54" s="81"/>
      <c r="GIJ54" s="81"/>
      <c r="GIK54" s="81"/>
      <c r="GIL54" s="81"/>
      <c r="GIM54" s="81"/>
      <c r="GIN54" s="81"/>
      <c r="GIO54" s="81"/>
      <c r="GIP54" s="81"/>
      <c r="GIQ54" s="81"/>
      <c r="GIR54" s="81"/>
      <c r="GIS54" s="81"/>
      <c r="GIT54" s="81"/>
      <c r="GIU54" s="81"/>
      <c r="GIV54" s="81"/>
      <c r="GIW54" s="81"/>
      <c r="GIX54" s="81"/>
      <c r="GIY54" s="81"/>
      <c r="GIZ54" s="81"/>
      <c r="GJA54" s="81"/>
      <c r="GJB54" s="81"/>
      <c r="GJC54" s="81"/>
      <c r="GJD54" s="81"/>
      <c r="GJE54" s="81"/>
      <c r="GJF54" s="81"/>
      <c r="GJG54" s="81"/>
      <c r="GJH54" s="81"/>
      <c r="GJI54" s="81"/>
      <c r="GJJ54" s="81"/>
      <c r="GJK54" s="81"/>
      <c r="GJL54" s="81"/>
      <c r="GJM54" s="81"/>
      <c r="GJN54" s="81"/>
      <c r="GJO54" s="81"/>
      <c r="GJP54" s="81"/>
      <c r="GJQ54" s="81"/>
      <c r="GJR54" s="81"/>
      <c r="GJS54" s="81"/>
      <c r="GJT54" s="81"/>
      <c r="GJU54" s="81"/>
      <c r="GJV54" s="81"/>
      <c r="GJW54" s="81"/>
      <c r="GJX54" s="81"/>
      <c r="GJY54" s="81"/>
      <c r="GJZ54" s="81"/>
      <c r="GKA54" s="81"/>
      <c r="GKB54" s="81"/>
      <c r="GKC54" s="81"/>
      <c r="GKD54" s="81"/>
      <c r="GKE54" s="81"/>
      <c r="GKF54" s="81"/>
      <c r="GKG54" s="81"/>
      <c r="GKH54" s="81"/>
      <c r="GKI54" s="81"/>
      <c r="GKJ54" s="81"/>
      <c r="GKK54" s="81"/>
      <c r="GKL54" s="81"/>
      <c r="GKM54" s="81"/>
      <c r="GKN54" s="81"/>
      <c r="GKO54" s="81"/>
      <c r="GKP54" s="81"/>
      <c r="GKQ54" s="81"/>
      <c r="GKR54" s="81"/>
      <c r="GKS54" s="81"/>
      <c r="GKT54" s="81"/>
      <c r="GKU54" s="81"/>
      <c r="GKV54" s="81"/>
      <c r="GKW54" s="81"/>
      <c r="GKX54" s="81"/>
      <c r="GKY54" s="81"/>
      <c r="GKZ54" s="81"/>
      <c r="GLA54" s="81"/>
      <c r="GLB54" s="81"/>
      <c r="GLC54" s="81"/>
      <c r="GLD54" s="81"/>
      <c r="GLE54" s="81"/>
      <c r="GLF54" s="81"/>
      <c r="GLG54" s="81"/>
      <c r="GLH54" s="81"/>
      <c r="GLI54" s="81"/>
      <c r="GLJ54" s="81"/>
      <c r="GLK54" s="81"/>
      <c r="GLL54" s="81"/>
      <c r="GLM54" s="81"/>
      <c r="GLN54" s="81"/>
      <c r="GLO54" s="81"/>
      <c r="GLP54" s="81"/>
      <c r="GLQ54" s="81"/>
      <c r="GLR54" s="81"/>
      <c r="GLS54" s="81"/>
      <c r="GLT54" s="81"/>
      <c r="GLU54" s="81"/>
      <c r="GLV54" s="81"/>
      <c r="GLW54" s="81"/>
      <c r="GLX54" s="81"/>
      <c r="GLY54" s="81"/>
      <c r="GLZ54" s="81"/>
      <c r="GMA54" s="81"/>
      <c r="GMB54" s="81"/>
      <c r="GMC54" s="81"/>
      <c r="GMD54" s="81"/>
      <c r="GME54" s="81"/>
      <c r="GMF54" s="81"/>
      <c r="GMG54" s="81"/>
      <c r="GMH54" s="81"/>
      <c r="GMI54" s="81"/>
      <c r="GMJ54" s="81"/>
      <c r="GMK54" s="81"/>
      <c r="GML54" s="81"/>
      <c r="GMM54" s="81"/>
      <c r="GMN54" s="81"/>
      <c r="GMO54" s="81"/>
      <c r="GMP54" s="81"/>
      <c r="GMQ54" s="81"/>
      <c r="GMR54" s="81"/>
      <c r="GMS54" s="81"/>
      <c r="GMT54" s="81"/>
      <c r="GMU54" s="81"/>
      <c r="GMV54" s="81"/>
      <c r="GMW54" s="81"/>
      <c r="GMX54" s="81"/>
      <c r="GMY54" s="81"/>
      <c r="GMZ54" s="81"/>
      <c r="GNA54" s="81"/>
      <c r="GNB54" s="81"/>
      <c r="GNC54" s="81"/>
      <c r="GND54" s="81"/>
      <c r="GNE54" s="81"/>
      <c r="GNF54" s="81"/>
      <c r="GNG54" s="81"/>
      <c r="GNH54" s="81"/>
      <c r="GNI54" s="81"/>
      <c r="GNJ54" s="81"/>
      <c r="GNK54" s="81"/>
      <c r="GNL54" s="81"/>
      <c r="GNM54" s="81"/>
      <c r="GNN54" s="81"/>
      <c r="GNO54" s="81"/>
      <c r="GNP54" s="81"/>
      <c r="GNQ54" s="81"/>
      <c r="GNR54" s="81"/>
      <c r="GNS54" s="81"/>
      <c r="GNT54" s="81"/>
      <c r="GNU54" s="81"/>
      <c r="GNV54" s="81"/>
      <c r="GNW54" s="81"/>
      <c r="GNX54" s="81"/>
      <c r="GNY54" s="81"/>
      <c r="GNZ54" s="81"/>
      <c r="GOA54" s="81"/>
      <c r="GOB54" s="81"/>
      <c r="GOC54" s="81"/>
      <c r="GOD54" s="81"/>
      <c r="GOE54" s="81"/>
      <c r="GOF54" s="81"/>
      <c r="GOG54" s="81"/>
      <c r="GOH54" s="81"/>
      <c r="GOI54" s="81"/>
      <c r="GOJ54" s="81"/>
      <c r="GOK54" s="81"/>
      <c r="GOL54" s="81"/>
      <c r="GOM54" s="81"/>
      <c r="GON54" s="81"/>
      <c r="GOO54" s="81"/>
      <c r="GOP54" s="81"/>
      <c r="GOQ54" s="81"/>
      <c r="GOR54" s="81"/>
      <c r="GOS54" s="81"/>
      <c r="GOT54" s="81"/>
      <c r="GOU54" s="81"/>
      <c r="GOV54" s="81"/>
      <c r="GOW54" s="81"/>
      <c r="GOX54" s="81"/>
      <c r="GOY54" s="81"/>
      <c r="GOZ54" s="81"/>
      <c r="GPA54" s="81"/>
      <c r="GPB54" s="81"/>
      <c r="GPC54" s="81"/>
      <c r="GPD54" s="81"/>
      <c r="GPE54" s="81"/>
      <c r="GPF54" s="81"/>
      <c r="GPG54" s="81"/>
      <c r="GPH54" s="81"/>
      <c r="GPI54" s="81"/>
      <c r="GPJ54" s="81"/>
      <c r="GPK54" s="81"/>
      <c r="GPL54" s="81"/>
      <c r="GPM54" s="81"/>
      <c r="GPN54" s="81"/>
      <c r="GPO54" s="81"/>
      <c r="GPP54" s="81"/>
      <c r="GPQ54" s="81"/>
      <c r="GPR54" s="81"/>
      <c r="GPS54" s="81"/>
      <c r="GPT54" s="81"/>
      <c r="GPU54" s="81"/>
      <c r="GPV54" s="81"/>
      <c r="GPW54" s="81"/>
      <c r="GPX54" s="81"/>
      <c r="GPY54" s="81"/>
      <c r="GPZ54" s="81"/>
      <c r="GQA54" s="81"/>
      <c r="GQB54" s="81"/>
      <c r="GQC54" s="81"/>
      <c r="GQD54" s="81"/>
      <c r="GQE54" s="81"/>
      <c r="GQF54" s="81"/>
      <c r="GQG54" s="81"/>
      <c r="GQH54" s="81"/>
      <c r="GQI54" s="81"/>
      <c r="GQJ54" s="81"/>
      <c r="GQK54" s="81"/>
      <c r="GQL54" s="81"/>
      <c r="GQM54" s="81"/>
      <c r="GQN54" s="81"/>
      <c r="GQO54" s="81"/>
      <c r="GQP54" s="81"/>
      <c r="GQQ54" s="81"/>
      <c r="GQR54" s="81"/>
      <c r="GQS54" s="81"/>
      <c r="GQT54" s="81"/>
      <c r="GQU54" s="81"/>
      <c r="GQV54" s="81"/>
      <c r="GQW54" s="81"/>
      <c r="GQX54" s="81"/>
      <c r="GQY54" s="81"/>
      <c r="GQZ54" s="81"/>
      <c r="GRA54" s="81"/>
      <c r="GRB54" s="81"/>
      <c r="GRC54" s="81"/>
      <c r="GRD54" s="81"/>
      <c r="GRE54" s="81"/>
      <c r="GRF54" s="81"/>
      <c r="GRG54" s="81"/>
      <c r="GRH54" s="81"/>
      <c r="GRI54" s="81"/>
      <c r="GRJ54" s="81"/>
      <c r="GRK54" s="81"/>
      <c r="GRL54" s="81"/>
      <c r="GRM54" s="81"/>
      <c r="GRN54" s="81"/>
      <c r="GRO54" s="81"/>
      <c r="GRP54" s="81"/>
      <c r="GRQ54" s="81"/>
      <c r="GRR54" s="81"/>
      <c r="GRS54" s="81"/>
      <c r="GRT54" s="81"/>
      <c r="GRU54" s="81"/>
      <c r="GRV54" s="81"/>
      <c r="GRW54" s="81"/>
      <c r="GRX54" s="81"/>
      <c r="GRY54" s="81"/>
      <c r="GRZ54" s="81"/>
      <c r="GSA54" s="81"/>
      <c r="GSB54" s="81"/>
      <c r="GSC54" s="81"/>
      <c r="GSD54" s="81"/>
      <c r="GSE54" s="81"/>
      <c r="GSF54" s="81"/>
      <c r="GSG54" s="81"/>
      <c r="GSH54" s="81"/>
      <c r="GSI54" s="81"/>
      <c r="GSJ54" s="81"/>
      <c r="GSK54" s="81"/>
      <c r="GSL54" s="81"/>
      <c r="GSM54" s="81"/>
      <c r="GSN54" s="81"/>
      <c r="GSO54" s="81"/>
      <c r="GSP54" s="81"/>
      <c r="GSQ54" s="81"/>
      <c r="GSR54" s="81"/>
      <c r="GSS54" s="81"/>
      <c r="GST54" s="81"/>
      <c r="GSU54" s="81"/>
      <c r="GSV54" s="81"/>
      <c r="GSW54" s="81"/>
      <c r="GSX54" s="81"/>
      <c r="GSY54" s="81"/>
      <c r="GSZ54" s="81"/>
      <c r="GTA54" s="81"/>
      <c r="GTB54" s="81"/>
      <c r="GTC54" s="81"/>
      <c r="GTD54" s="81"/>
      <c r="GTE54" s="81"/>
      <c r="GTF54" s="81"/>
      <c r="GTG54" s="81"/>
      <c r="GTH54" s="81"/>
      <c r="GTI54" s="81"/>
      <c r="GTJ54" s="81"/>
      <c r="GTK54" s="81"/>
      <c r="GTL54" s="81"/>
      <c r="GTM54" s="81"/>
      <c r="GTN54" s="81"/>
      <c r="GTO54" s="81"/>
      <c r="GTP54" s="81"/>
      <c r="GTQ54" s="81"/>
      <c r="GTR54" s="81"/>
      <c r="GTS54" s="81"/>
      <c r="GTT54" s="81"/>
      <c r="GTU54" s="81"/>
      <c r="GTV54" s="81"/>
      <c r="GTW54" s="81"/>
      <c r="GTX54" s="81"/>
      <c r="GTY54" s="81"/>
      <c r="GTZ54" s="81"/>
      <c r="GUA54" s="81"/>
      <c r="GUB54" s="81"/>
      <c r="GUC54" s="81"/>
      <c r="GUD54" s="81"/>
      <c r="GUE54" s="81"/>
      <c r="GUF54" s="81"/>
      <c r="GUG54" s="81"/>
      <c r="GUH54" s="81"/>
      <c r="GUI54" s="81"/>
      <c r="GUJ54" s="81"/>
      <c r="GUK54" s="81"/>
      <c r="GUL54" s="81"/>
      <c r="GUM54" s="81"/>
      <c r="GUN54" s="81"/>
      <c r="GUO54" s="81"/>
      <c r="GUP54" s="81"/>
      <c r="GUQ54" s="81"/>
      <c r="GUR54" s="81"/>
      <c r="GUS54" s="81"/>
      <c r="GUT54" s="81"/>
      <c r="GUU54" s="81"/>
      <c r="GUV54" s="81"/>
      <c r="GUW54" s="81"/>
      <c r="GUX54" s="81"/>
      <c r="GUY54" s="81"/>
      <c r="GUZ54" s="81"/>
      <c r="GVA54" s="81"/>
      <c r="GVB54" s="81"/>
      <c r="GVC54" s="81"/>
      <c r="GVD54" s="81"/>
      <c r="GVE54" s="81"/>
      <c r="GVF54" s="81"/>
      <c r="GVG54" s="81"/>
      <c r="GVH54" s="81"/>
      <c r="GVI54" s="81"/>
      <c r="GVJ54" s="81"/>
      <c r="GVK54" s="81"/>
      <c r="GVL54" s="81"/>
      <c r="GVM54" s="81"/>
      <c r="GVN54" s="81"/>
      <c r="GVO54" s="81"/>
      <c r="GVP54" s="81"/>
      <c r="GVQ54" s="81"/>
      <c r="GVR54" s="81"/>
      <c r="GVS54" s="81"/>
      <c r="GVT54" s="81"/>
      <c r="GVU54" s="81"/>
      <c r="GVV54" s="81"/>
      <c r="GVW54" s="81"/>
      <c r="GVX54" s="81"/>
      <c r="GVY54" s="81"/>
      <c r="GVZ54" s="81"/>
      <c r="GWA54" s="81"/>
      <c r="GWB54" s="81"/>
      <c r="GWC54" s="81"/>
      <c r="GWD54" s="81"/>
      <c r="GWE54" s="81"/>
      <c r="GWF54" s="81"/>
      <c r="GWG54" s="81"/>
      <c r="GWH54" s="81"/>
      <c r="GWI54" s="81"/>
      <c r="GWJ54" s="81"/>
      <c r="GWK54" s="81"/>
      <c r="GWL54" s="81"/>
      <c r="GWM54" s="81"/>
      <c r="GWN54" s="81"/>
      <c r="GWO54" s="81"/>
      <c r="GWP54" s="81"/>
      <c r="GWQ54" s="81"/>
      <c r="GWR54" s="81"/>
      <c r="GWS54" s="81"/>
      <c r="GWT54" s="81"/>
      <c r="GWU54" s="81"/>
      <c r="GWV54" s="81"/>
      <c r="GWW54" s="81"/>
      <c r="GWX54" s="81"/>
      <c r="GWY54" s="81"/>
      <c r="GWZ54" s="81"/>
      <c r="GXA54" s="81"/>
      <c r="GXB54" s="81"/>
      <c r="GXC54" s="81"/>
      <c r="GXD54" s="81"/>
      <c r="GXE54" s="81"/>
      <c r="GXF54" s="81"/>
      <c r="GXG54" s="81"/>
      <c r="GXH54" s="81"/>
      <c r="GXI54" s="81"/>
      <c r="GXJ54" s="81"/>
      <c r="GXK54" s="81"/>
      <c r="GXL54" s="81"/>
      <c r="GXM54" s="81"/>
      <c r="GXN54" s="81"/>
      <c r="GXO54" s="81"/>
      <c r="GXP54" s="81"/>
      <c r="GXQ54" s="81"/>
      <c r="GXR54" s="81"/>
      <c r="GXS54" s="81"/>
      <c r="GXT54" s="81"/>
      <c r="GXU54" s="81"/>
      <c r="GXV54" s="81"/>
      <c r="GXW54" s="81"/>
      <c r="GXX54" s="81"/>
      <c r="GXY54" s="81"/>
      <c r="GXZ54" s="81"/>
      <c r="GYA54" s="81"/>
      <c r="GYB54" s="81"/>
      <c r="GYC54" s="81"/>
      <c r="GYD54" s="81"/>
      <c r="GYE54" s="81"/>
      <c r="GYF54" s="81"/>
      <c r="GYG54" s="81"/>
      <c r="GYH54" s="81"/>
      <c r="GYI54" s="81"/>
      <c r="GYJ54" s="81"/>
      <c r="GYK54" s="81"/>
      <c r="GYL54" s="81"/>
      <c r="GYM54" s="81"/>
      <c r="GYN54" s="81"/>
      <c r="GYO54" s="81"/>
      <c r="GYP54" s="81"/>
      <c r="GYQ54" s="81"/>
      <c r="GYR54" s="81"/>
      <c r="GYS54" s="81"/>
      <c r="GYT54" s="81"/>
      <c r="GYU54" s="81"/>
      <c r="GYV54" s="81"/>
      <c r="GYW54" s="81"/>
      <c r="GYX54" s="81"/>
      <c r="GYY54" s="81"/>
      <c r="GYZ54" s="81"/>
      <c r="GZA54" s="81"/>
      <c r="GZB54" s="81"/>
      <c r="GZC54" s="81"/>
      <c r="GZD54" s="81"/>
      <c r="GZE54" s="81"/>
      <c r="GZF54" s="81"/>
      <c r="GZG54" s="81"/>
      <c r="GZH54" s="81"/>
      <c r="GZI54" s="81"/>
      <c r="GZJ54" s="81"/>
      <c r="GZK54" s="81"/>
      <c r="GZL54" s="81"/>
      <c r="GZM54" s="81"/>
      <c r="GZN54" s="81"/>
      <c r="GZO54" s="81"/>
      <c r="GZP54" s="81"/>
      <c r="GZQ54" s="81"/>
      <c r="GZR54" s="81"/>
      <c r="GZS54" s="81"/>
      <c r="GZT54" s="81"/>
      <c r="GZU54" s="81"/>
      <c r="GZV54" s="81"/>
      <c r="GZW54" s="81"/>
      <c r="GZX54" s="81"/>
      <c r="GZY54" s="81"/>
      <c r="GZZ54" s="81"/>
      <c r="HAA54" s="81"/>
      <c r="HAB54" s="81"/>
      <c r="HAC54" s="81"/>
      <c r="HAD54" s="81"/>
      <c r="HAE54" s="81"/>
      <c r="HAF54" s="81"/>
      <c r="HAG54" s="81"/>
      <c r="HAH54" s="81"/>
      <c r="HAI54" s="81"/>
      <c r="HAJ54" s="81"/>
      <c r="HAK54" s="81"/>
      <c r="HAL54" s="81"/>
      <c r="HAM54" s="81"/>
      <c r="HAN54" s="81"/>
      <c r="HAO54" s="81"/>
      <c r="HAP54" s="81"/>
      <c r="HAQ54" s="81"/>
      <c r="HAR54" s="81"/>
      <c r="HAS54" s="81"/>
      <c r="HAT54" s="81"/>
      <c r="HAU54" s="81"/>
      <c r="HAV54" s="81"/>
      <c r="HAW54" s="81"/>
      <c r="HAX54" s="81"/>
      <c r="HAY54" s="81"/>
      <c r="HAZ54" s="81"/>
      <c r="HBA54" s="81"/>
      <c r="HBB54" s="81"/>
      <c r="HBC54" s="81"/>
      <c r="HBD54" s="81"/>
      <c r="HBE54" s="81"/>
      <c r="HBF54" s="81"/>
      <c r="HBG54" s="81"/>
      <c r="HBH54" s="81"/>
      <c r="HBI54" s="81"/>
      <c r="HBJ54" s="81"/>
      <c r="HBK54" s="81"/>
      <c r="HBL54" s="81"/>
      <c r="HBM54" s="81"/>
      <c r="HBN54" s="81"/>
      <c r="HBO54" s="81"/>
      <c r="HBP54" s="81"/>
      <c r="HBQ54" s="81"/>
      <c r="HBR54" s="81"/>
      <c r="HBS54" s="81"/>
      <c r="HBT54" s="81"/>
      <c r="HBU54" s="81"/>
      <c r="HBV54" s="81"/>
      <c r="HBW54" s="81"/>
      <c r="HBX54" s="81"/>
      <c r="HBY54" s="81"/>
      <c r="HBZ54" s="81"/>
      <c r="HCA54" s="81"/>
      <c r="HCB54" s="81"/>
      <c r="HCC54" s="81"/>
      <c r="HCD54" s="81"/>
      <c r="HCE54" s="81"/>
      <c r="HCF54" s="81"/>
      <c r="HCG54" s="81"/>
      <c r="HCH54" s="81"/>
      <c r="HCI54" s="81"/>
      <c r="HCJ54" s="81"/>
      <c r="HCK54" s="81"/>
      <c r="HCL54" s="81"/>
      <c r="HCM54" s="81"/>
      <c r="HCN54" s="81"/>
      <c r="HCO54" s="81"/>
      <c r="HCP54" s="81"/>
      <c r="HCQ54" s="81"/>
      <c r="HCR54" s="81"/>
      <c r="HCS54" s="81"/>
      <c r="HCT54" s="81"/>
      <c r="HCU54" s="81"/>
      <c r="HCV54" s="81"/>
      <c r="HCW54" s="81"/>
      <c r="HCX54" s="81"/>
      <c r="HCY54" s="81"/>
      <c r="HCZ54" s="81"/>
      <c r="HDA54" s="81"/>
      <c r="HDB54" s="81"/>
      <c r="HDC54" s="81"/>
      <c r="HDD54" s="81"/>
      <c r="HDE54" s="81"/>
      <c r="HDF54" s="81"/>
      <c r="HDG54" s="81"/>
      <c r="HDH54" s="81"/>
      <c r="HDI54" s="81"/>
      <c r="HDJ54" s="81"/>
      <c r="HDK54" s="81"/>
      <c r="HDL54" s="81"/>
      <c r="HDM54" s="81"/>
      <c r="HDN54" s="81"/>
      <c r="HDO54" s="81"/>
      <c r="HDP54" s="81"/>
      <c r="HDQ54" s="81"/>
      <c r="HDR54" s="81"/>
      <c r="HDS54" s="81"/>
      <c r="HDT54" s="81"/>
      <c r="HDU54" s="81"/>
      <c r="HDV54" s="81"/>
      <c r="HDW54" s="81"/>
      <c r="HDX54" s="81"/>
      <c r="HDY54" s="81"/>
      <c r="HDZ54" s="81"/>
      <c r="HEA54" s="81"/>
      <c r="HEB54" s="81"/>
      <c r="HEC54" s="81"/>
      <c r="HED54" s="81"/>
      <c r="HEE54" s="81"/>
      <c r="HEF54" s="81"/>
      <c r="HEG54" s="81"/>
      <c r="HEH54" s="81"/>
      <c r="HEI54" s="81"/>
      <c r="HEJ54" s="81"/>
      <c r="HEK54" s="81"/>
      <c r="HEL54" s="81"/>
      <c r="HEM54" s="81"/>
      <c r="HEN54" s="81"/>
      <c r="HEO54" s="81"/>
      <c r="HEP54" s="81"/>
      <c r="HEQ54" s="81"/>
      <c r="HER54" s="81"/>
      <c r="HES54" s="81"/>
      <c r="HET54" s="81"/>
      <c r="HEU54" s="81"/>
      <c r="HEV54" s="81"/>
      <c r="HEW54" s="81"/>
      <c r="HEX54" s="81"/>
      <c r="HEY54" s="81"/>
      <c r="HEZ54" s="81"/>
      <c r="HFA54" s="81"/>
      <c r="HFB54" s="81"/>
      <c r="HFC54" s="81"/>
      <c r="HFD54" s="81"/>
      <c r="HFE54" s="81"/>
      <c r="HFF54" s="81"/>
      <c r="HFG54" s="81"/>
      <c r="HFH54" s="81"/>
      <c r="HFI54" s="81"/>
      <c r="HFJ54" s="81"/>
      <c r="HFK54" s="81"/>
      <c r="HFL54" s="81"/>
      <c r="HFM54" s="81"/>
      <c r="HFN54" s="81"/>
      <c r="HFO54" s="81"/>
      <c r="HFP54" s="81"/>
      <c r="HFQ54" s="81"/>
      <c r="HFR54" s="81"/>
      <c r="HFS54" s="81"/>
      <c r="HFT54" s="81"/>
      <c r="HFU54" s="81"/>
      <c r="HFV54" s="81"/>
      <c r="HFW54" s="81"/>
      <c r="HFX54" s="81"/>
      <c r="HFY54" s="81"/>
      <c r="HFZ54" s="81"/>
      <c r="HGA54" s="81"/>
      <c r="HGB54" s="81"/>
      <c r="HGC54" s="81"/>
      <c r="HGD54" s="81"/>
      <c r="HGE54" s="81"/>
      <c r="HGF54" s="81"/>
      <c r="HGG54" s="81"/>
      <c r="HGH54" s="81"/>
      <c r="HGI54" s="81"/>
      <c r="HGJ54" s="81"/>
      <c r="HGK54" s="81"/>
      <c r="HGL54" s="81"/>
      <c r="HGM54" s="81"/>
      <c r="HGN54" s="81"/>
      <c r="HGO54" s="81"/>
      <c r="HGP54" s="81"/>
      <c r="HGQ54" s="81"/>
      <c r="HGR54" s="81"/>
      <c r="HGS54" s="81"/>
      <c r="HGT54" s="81"/>
      <c r="HGU54" s="81"/>
      <c r="HGV54" s="81"/>
      <c r="HGW54" s="81"/>
      <c r="HGX54" s="81"/>
      <c r="HGY54" s="81"/>
      <c r="HGZ54" s="81"/>
      <c r="HHA54" s="81"/>
      <c r="HHB54" s="81"/>
      <c r="HHC54" s="81"/>
      <c r="HHD54" s="81"/>
      <c r="HHE54" s="81"/>
      <c r="HHF54" s="81"/>
      <c r="HHG54" s="81"/>
      <c r="HHH54" s="81"/>
      <c r="HHI54" s="81"/>
      <c r="HHJ54" s="81"/>
      <c r="HHK54" s="81"/>
      <c r="HHL54" s="81"/>
      <c r="HHM54" s="81"/>
      <c r="HHN54" s="81"/>
      <c r="HHO54" s="81"/>
      <c r="HHP54" s="81"/>
      <c r="HHQ54" s="81"/>
      <c r="HHR54" s="81"/>
      <c r="HHS54" s="81"/>
      <c r="HHT54" s="81"/>
      <c r="HHU54" s="81"/>
      <c r="HHV54" s="81"/>
      <c r="HHW54" s="81"/>
      <c r="HHX54" s="81"/>
      <c r="HHY54" s="81"/>
      <c r="HHZ54" s="81"/>
      <c r="HIA54" s="81"/>
      <c r="HIB54" s="81"/>
      <c r="HIC54" s="81"/>
      <c r="HID54" s="81"/>
      <c r="HIE54" s="81"/>
      <c r="HIF54" s="81"/>
      <c r="HIG54" s="81"/>
      <c r="HIH54" s="81"/>
      <c r="HII54" s="81"/>
      <c r="HIJ54" s="81"/>
      <c r="HIK54" s="81"/>
      <c r="HIL54" s="81"/>
      <c r="HIM54" s="81"/>
      <c r="HIN54" s="81"/>
      <c r="HIO54" s="81"/>
      <c r="HIP54" s="81"/>
      <c r="HIQ54" s="81"/>
      <c r="HIR54" s="81"/>
      <c r="HIS54" s="81"/>
      <c r="HIT54" s="81"/>
      <c r="HIU54" s="81"/>
      <c r="HIV54" s="81"/>
      <c r="HIW54" s="81"/>
      <c r="HIX54" s="81"/>
      <c r="HIY54" s="81"/>
      <c r="HIZ54" s="81"/>
      <c r="HJA54" s="81"/>
      <c r="HJB54" s="81"/>
      <c r="HJC54" s="81"/>
      <c r="HJD54" s="81"/>
      <c r="HJE54" s="81"/>
      <c r="HJF54" s="81"/>
      <c r="HJG54" s="81"/>
      <c r="HJH54" s="81"/>
      <c r="HJI54" s="81"/>
      <c r="HJJ54" s="81"/>
      <c r="HJK54" s="81"/>
      <c r="HJL54" s="81"/>
      <c r="HJM54" s="81"/>
      <c r="HJN54" s="81"/>
      <c r="HJO54" s="81"/>
      <c r="HJP54" s="81"/>
      <c r="HJQ54" s="81"/>
      <c r="HJR54" s="81"/>
      <c r="HJS54" s="81"/>
      <c r="HJT54" s="81"/>
      <c r="HJU54" s="81"/>
      <c r="HJV54" s="81"/>
      <c r="HJW54" s="81"/>
      <c r="HJX54" s="81"/>
      <c r="HJY54" s="81"/>
      <c r="HJZ54" s="81"/>
      <c r="HKA54" s="81"/>
      <c r="HKB54" s="81"/>
      <c r="HKC54" s="81"/>
      <c r="HKD54" s="81"/>
      <c r="HKE54" s="81"/>
      <c r="HKF54" s="81"/>
      <c r="HKG54" s="81"/>
      <c r="HKH54" s="81"/>
      <c r="HKI54" s="81"/>
      <c r="HKJ54" s="81"/>
      <c r="HKK54" s="81"/>
      <c r="HKL54" s="81"/>
      <c r="HKM54" s="81"/>
      <c r="HKN54" s="81"/>
      <c r="HKO54" s="81"/>
      <c r="HKP54" s="81"/>
      <c r="HKQ54" s="81"/>
      <c r="HKR54" s="81"/>
      <c r="HKS54" s="81"/>
      <c r="HKT54" s="81"/>
      <c r="HKU54" s="81"/>
      <c r="HKV54" s="81"/>
      <c r="HKW54" s="81"/>
      <c r="HKX54" s="81"/>
      <c r="HKY54" s="81"/>
      <c r="HKZ54" s="81"/>
      <c r="HLA54" s="81"/>
      <c r="HLB54" s="81"/>
      <c r="HLC54" s="81"/>
      <c r="HLD54" s="81"/>
      <c r="HLE54" s="81"/>
      <c r="HLF54" s="81"/>
      <c r="HLG54" s="81"/>
      <c r="HLH54" s="81"/>
      <c r="HLI54" s="81"/>
      <c r="HLJ54" s="81"/>
      <c r="HLK54" s="81"/>
      <c r="HLL54" s="81"/>
      <c r="HLM54" s="81"/>
      <c r="HLN54" s="81"/>
      <c r="HLO54" s="81"/>
      <c r="HLP54" s="81"/>
      <c r="HLQ54" s="81"/>
      <c r="HLR54" s="81"/>
      <c r="HLS54" s="81"/>
      <c r="HLT54" s="81"/>
      <c r="HLU54" s="81"/>
      <c r="HLV54" s="81"/>
      <c r="HLW54" s="81"/>
      <c r="HLX54" s="81"/>
      <c r="HLY54" s="81"/>
      <c r="HLZ54" s="81"/>
      <c r="HMA54" s="81"/>
      <c r="HMB54" s="81"/>
      <c r="HMC54" s="81"/>
      <c r="HMD54" s="81"/>
      <c r="HME54" s="81"/>
      <c r="HMF54" s="81"/>
      <c r="HMG54" s="81"/>
      <c r="HMH54" s="81"/>
      <c r="HMI54" s="81"/>
      <c r="HMJ54" s="81"/>
      <c r="HMK54" s="81"/>
      <c r="HML54" s="81"/>
      <c r="HMM54" s="81"/>
      <c r="HMN54" s="81"/>
      <c r="HMO54" s="81"/>
      <c r="HMP54" s="81"/>
      <c r="HMQ54" s="81"/>
      <c r="HMR54" s="81"/>
      <c r="HMS54" s="81"/>
      <c r="HMT54" s="81"/>
      <c r="HMU54" s="81"/>
      <c r="HMV54" s="81"/>
      <c r="HMW54" s="81"/>
      <c r="HMX54" s="81"/>
      <c r="HMY54" s="81"/>
      <c r="HMZ54" s="81"/>
      <c r="HNA54" s="81"/>
      <c r="HNB54" s="81"/>
      <c r="HNC54" s="81"/>
      <c r="HND54" s="81"/>
      <c r="HNE54" s="81"/>
      <c r="HNF54" s="81"/>
      <c r="HNG54" s="81"/>
      <c r="HNH54" s="81"/>
      <c r="HNI54" s="81"/>
      <c r="HNJ54" s="81"/>
      <c r="HNK54" s="81"/>
      <c r="HNL54" s="81"/>
      <c r="HNM54" s="81"/>
      <c r="HNN54" s="81"/>
      <c r="HNO54" s="81"/>
      <c r="HNP54" s="81"/>
      <c r="HNQ54" s="81"/>
      <c r="HNR54" s="81"/>
      <c r="HNS54" s="81"/>
      <c r="HNT54" s="81"/>
      <c r="HNU54" s="81"/>
      <c r="HNV54" s="81"/>
      <c r="HNW54" s="81"/>
      <c r="HNX54" s="81"/>
      <c r="HNY54" s="81"/>
      <c r="HNZ54" s="81"/>
      <c r="HOA54" s="81"/>
      <c r="HOB54" s="81"/>
      <c r="HOC54" s="81"/>
      <c r="HOD54" s="81"/>
      <c r="HOE54" s="81"/>
      <c r="HOF54" s="81"/>
      <c r="HOG54" s="81"/>
      <c r="HOH54" s="81"/>
      <c r="HOI54" s="81"/>
      <c r="HOJ54" s="81"/>
      <c r="HOK54" s="81"/>
      <c r="HOL54" s="81"/>
      <c r="HOM54" s="81"/>
      <c r="HON54" s="81"/>
      <c r="HOO54" s="81"/>
      <c r="HOP54" s="81"/>
      <c r="HOQ54" s="81"/>
      <c r="HOR54" s="81"/>
      <c r="HOS54" s="81"/>
      <c r="HOT54" s="81"/>
      <c r="HOU54" s="81"/>
      <c r="HOV54" s="81"/>
      <c r="HOW54" s="81"/>
      <c r="HOX54" s="81"/>
      <c r="HOY54" s="81"/>
      <c r="HOZ54" s="81"/>
      <c r="HPA54" s="81"/>
      <c r="HPB54" s="81"/>
      <c r="HPC54" s="81"/>
      <c r="HPD54" s="81"/>
      <c r="HPE54" s="81"/>
      <c r="HPF54" s="81"/>
      <c r="HPG54" s="81"/>
      <c r="HPH54" s="81"/>
      <c r="HPI54" s="81"/>
      <c r="HPJ54" s="81"/>
      <c r="HPK54" s="81"/>
      <c r="HPL54" s="81"/>
      <c r="HPM54" s="81"/>
      <c r="HPN54" s="81"/>
      <c r="HPO54" s="81"/>
      <c r="HPP54" s="81"/>
      <c r="HPQ54" s="81"/>
      <c r="HPR54" s="81"/>
      <c r="HPS54" s="81"/>
      <c r="HPT54" s="81"/>
      <c r="HPU54" s="81"/>
      <c r="HPV54" s="81"/>
      <c r="HPW54" s="81"/>
      <c r="HPX54" s="81"/>
      <c r="HPY54" s="81"/>
      <c r="HPZ54" s="81"/>
      <c r="HQA54" s="81"/>
      <c r="HQB54" s="81"/>
      <c r="HQC54" s="81"/>
      <c r="HQD54" s="81"/>
      <c r="HQE54" s="81"/>
      <c r="HQF54" s="81"/>
      <c r="HQG54" s="81"/>
      <c r="HQH54" s="81"/>
      <c r="HQI54" s="81"/>
      <c r="HQJ54" s="81"/>
      <c r="HQK54" s="81"/>
      <c r="HQL54" s="81"/>
      <c r="HQM54" s="81"/>
      <c r="HQN54" s="81"/>
      <c r="HQO54" s="81"/>
      <c r="HQP54" s="81"/>
      <c r="HQQ54" s="81"/>
      <c r="HQR54" s="81"/>
      <c r="HQS54" s="81"/>
      <c r="HQT54" s="81"/>
      <c r="HQU54" s="81"/>
      <c r="HQV54" s="81"/>
      <c r="HQW54" s="81"/>
      <c r="HQX54" s="81"/>
      <c r="HQY54" s="81"/>
      <c r="HQZ54" s="81"/>
      <c r="HRA54" s="81"/>
      <c r="HRB54" s="81"/>
      <c r="HRC54" s="81"/>
      <c r="HRD54" s="81"/>
      <c r="HRE54" s="81"/>
      <c r="HRF54" s="81"/>
      <c r="HRG54" s="81"/>
      <c r="HRH54" s="81"/>
      <c r="HRI54" s="81"/>
      <c r="HRJ54" s="81"/>
      <c r="HRK54" s="81"/>
      <c r="HRL54" s="81"/>
      <c r="HRM54" s="81"/>
      <c r="HRN54" s="81"/>
      <c r="HRO54" s="81"/>
      <c r="HRP54" s="81"/>
      <c r="HRQ54" s="81"/>
      <c r="HRR54" s="81"/>
      <c r="HRS54" s="81"/>
      <c r="HRT54" s="81"/>
      <c r="HRU54" s="81"/>
      <c r="HRV54" s="81"/>
      <c r="HRW54" s="81"/>
      <c r="HRX54" s="81"/>
      <c r="HRY54" s="81"/>
      <c r="HRZ54" s="81"/>
      <c r="HSA54" s="81"/>
      <c r="HSB54" s="81"/>
      <c r="HSC54" s="81"/>
      <c r="HSD54" s="81"/>
      <c r="HSE54" s="81"/>
      <c r="HSF54" s="81"/>
      <c r="HSG54" s="81"/>
      <c r="HSH54" s="81"/>
      <c r="HSI54" s="81"/>
      <c r="HSJ54" s="81"/>
      <c r="HSK54" s="81"/>
      <c r="HSL54" s="81"/>
      <c r="HSM54" s="81"/>
      <c r="HSN54" s="81"/>
      <c r="HSO54" s="81"/>
      <c r="HSP54" s="81"/>
      <c r="HSQ54" s="81"/>
      <c r="HSR54" s="81"/>
      <c r="HSS54" s="81"/>
      <c r="HST54" s="81"/>
      <c r="HSU54" s="81"/>
      <c r="HSV54" s="81"/>
      <c r="HSW54" s="81"/>
      <c r="HSX54" s="81"/>
      <c r="HSY54" s="81"/>
      <c r="HSZ54" s="81"/>
      <c r="HTA54" s="81"/>
      <c r="HTB54" s="81"/>
      <c r="HTC54" s="81"/>
      <c r="HTD54" s="81"/>
      <c r="HTE54" s="81"/>
      <c r="HTF54" s="81"/>
      <c r="HTG54" s="81"/>
      <c r="HTH54" s="81"/>
      <c r="HTI54" s="81"/>
      <c r="HTJ54" s="81"/>
      <c r="HTK54" s="81"/>
      <c r="HTL54" s="81"/>
      <c r="HTM54" s="81"/>
      <c r="HTN54" s="81"/>
      <c r="HTO54" s="81"/>
      <c r="HTP54" s="81"/>
      <c r="HTQ54" s="81"/>
      <c r="HTR54" s="81"/>
      <c r="HTS54" s="81"/>
      <c r="HTT54" s="81"/>
      <c r="HTU54" s="81"/>
      <c r="HTV54" s="81"/>
      <c r="HTW54" s="81"/>
      <c r="HTX54" s="81"/>
      <c r="HTY54" s="81"/>
      <c r="HTZ54" s="81"/>
      <c r="HUA54" s="81"/>
      <c r="HUB54" s="81"/>
      <c r="HUC54" s="81"/>
      <c r="HUD54" s="81"/>
      <c r="HUE54" s="81"/>
      <c r="HUF54" s="81"/>
      <c r="HUG54" s="81"/>
      <c r="HUH54" s="81"/>
      <c r="HUI54" s="81"/>
      <c r="HUJ54" s="81"/>
      <c r="HUK54" s="81"/>
      <c r="HUL54" s="81"/>
      <c r="HUM54" s="81"/>
      <c r="HUN54" s="81"/>
      <c r="HUO54" s="81"/>
      <c r="HUP54" s="81"/>
      <c r="HUQ54" s="81"/>
      <c r="HUR54" s="81"/>
      <c r="HUS54" s="81"/>
      <c r="HUT54" s="81"/>
      <c r="HUU54" s="81"/>
      <c r="HUV54" s="81"/>
      <c r="HUW54" s="81"/>
      <c r="HUX54" s="81"/>
      <c r="HUY54" s="81"/>
      <c r="HUZ54" s="81"/>
      <c r="HVA54" s="81"/>
      <c r="HVB54" s="81"/>
      <c r="HVC54" s="81"/>
      <c r="HVD54" s="81"/>
      <c r="HVE54" s="81"/>
      <c r="HVF54" s="81"/>
      <c r="HVG54" s="81"/>
      <c r="HVH54" s="81"/>
      <c r="HVI54" s="81"/>
      <c r="HVJ54" s="81"/>
      <c r="HVK54" s="81"/>
      <c r="HVL54" s="81"/>
      <c r="HVM54" s="81"/>
      <c r="HVN54" s="81"/>
      <c r="HVO54" s="81"/>
      <c r="HVP54" s="81"/>
      <c r="HVQ54" s="81"/>
      <c r="HVR54" s="81"/>
      <c r="HVS54" s="81"/>
      <c r="HVT54" s="81"/>
      <c r="HVU54" s="81"/>
      <c r="HVV54" s="81"/>
      <c r="HVW54" s="81"/>
      <c r="HVX54" s="81"/>
      <c r="HVY54" s="81"/>
      <c r="HVZ54" s="81"/>
      <c r="HWA54" s="81"/>
      <c r="HWB54" s="81"/>
      <c r="HWC54" s="81"/>
      <c r="HWD54" s="81"/>
      <c r="HWE54" s="81"/>
      <c r="HWF54" s="81"/>
      <c r="HWG54" s="81"/>
      <c r="HWH54" s="81"/>
      <c r="HWI54" s="81"/>
      <c r="HWJ54" s="81"/>
      <c r="HWK54" s="81"/>
      <c r="HWL54" s="81"/>
      <c r="HWM54" s="81"/>
      <c r="HWN54" s="81"/>
      <c r="HWO54" s="81"/>
      <c r="HWP54" s="81"/>
      <c r="HWQ54" s="81"/>
      <c r="HWR54" s="81"/>
      <c r="HWS54" s="81"/>
      <c r="HWT54" s="81"/>
      <c r="HWU54" s="81"/>
      <c r="HWV54" s="81"/>
      <c r="HWW54" s="81"/>
      <c r="HWX54" s="81"/>
      <c r="HWY54" s="81"/>
      <c r="HWZ54" s="81"/>
      <c r="HXA54" s="81"/>
      <c r="HXB54" s="81"/>
      <c r="HXC54" s="81"/>
      <c r="HXD54" s="81"/>
      <c r="HXE54" s="81"/>
      <c r="HXF54" s="81"/>
      <c r="HXG54" s="81"/>
      <c r="HXH54" s="81"/>
      <c r="HXI54" s="81"/>
      <c r="HXJ54" s="81"/>
      <c r="HXK54" s="81"/>
      <c r="HXL54" s="81"/>
      <c r="HXM54" s="81"/>
      <c r="HXN54" s="81"/>
      <c r="HXO54" s="81"/>
      <c r="HXP54" s="81"/>
      <c r="HXQ54" s="81"/>
      <c r="HXR54" s="81"/>
      <c r="HXS54" s="81"/>
      <c r="HXT54" s="81"/>
      <c r="HXU54" s="81"/>
      <c r="HXV54" s="81"/>
      <c r="HXW54" s="81"/>
      <c r="HXX54" s="81"/>
      <c r="HXY54" s="81"/>
      <c r="HXZ54" s="81"/>
      <c r="HYA54" s="81"/>
      <c r="HYB54" s="81"/>
      <c r="HYC54" s="81"/>
      <c r="HYD54" s="81"/>
      <c r="HYE54" s="81"/>
      <c r="HYF54" s="81"/>
      <c r="HYG54" s="81"/>
      <c r="HYH54" s="81"/>
      <c r="HYI54" s="81"/>
      <c r="HYJ54" s="81"/>
      <c r="HYK54" s="81"/>
      <c r="HYL54" s="81"/>
      <c r="HYM54" s="81"/>
      <c r="HYN54" s="81"/>
      <c r="HYO54" s="81"/>
      <c r="HYP54" s="81"/>
      <c r="HYQ54" s="81"/>
      <c r="HYR54" s="81"/>
      <c r="HYS54" s="81"/>
      <c r="HYT54" s="81"/>
      <c r="HYU54" s="81"/>
      <c r="HYV54" s="81"/>
      <c r="HYW54" s="81"/>
      <c r="HYX54" s="81"/>
      <c r="HYY54" s="81"/>
      <c r="HYZ54" s="81"/>
      <c r="HZA54" s="81"/>
      <c r="HZB54" s="81"/>
      <c r="HZC54" s="81"/>
      <c r="HZD54" s="81"/>
      <c r="HZE54" s="81"/>
      <c r="HZF54" s="81"/>
      <c r="HZG54" s="81"/>
      <c r="HZH54" s="81"/>
      <c r="HZI54" s="81"/>
      <c r="HZJ54" s="81"/>
      <c r="HZK54" s="81"/>
      <c r="HZL54" s="81"/>
      <c r="HZM54" s="81"/>
      <c r="HZN54" s="81"/>
      <c r="HZO54" s="81"/>
      <c r="HZP54" s="81"/>
      <c r="HZQ54" s="81"/>
      <c r="HZR54" s="81"/>
      <c r="HZS54" s="81"/>
      <c r="HZT54" s="81"/>
      <c r="HZU54" s="81"/>
      <c r="HZV54" s="81"/>
      <c r="HZW54" s="81"/>
      <c r="HZX54" s="81"/>
      <c r="HZY54" s="81"/>
      <c r="HZZ54" s="81"/>
      <c r="IAA54" s="81"/>
      <c r="IAB54" s="81"/>
      <c r="IAC54" s="81"/>
      <c r="IAD54" s="81"/>
      <c r="IAE54" s="81"/>
      <c r="IAF54" s="81"/>
      <c r="IAG54" s="81"/>
      <c r="IAH54" s="81"/>
      <c r="IAI54" s="81"/>
      <c r="IAJ54" s="81"/>
      <c r="IAK54" s="81"/>
      <c r="IAL54" s="81"/>
      <c r="IAM54" s="81"/>
      <c r="IAN54" s="81"/>
      <c r="IAO54" s="81"/>
      <c r="IAP54" s="81"/>
      <c r="IAQ54" s="81"/>
      <c r="IAR54" s="81"/>
      <c r="IAS54" s="81"/>
      <c r="IAT54" s="81"/>
      <c r="IAU54" s="81"/>
      <c r="IAV54" s="81"/>
      <c r="IAW54" s="81"/>
      <c r="IAX54" s="81"/>
      <c r="IAY54" s="81"/>
      <c r="IAZ54" s="81"/>
      <c r="IBA54" s="81"/>
      <c r="IBB54" s="81"/>
      <c r="IBC54" s="81"/>
      <c r="IBD54" s="81"/>
      <c r="IBE54" s="81"/>
      <c r="IBF54" s="81"/>
      <c r="IBG54" s="81"/>
      <c r="IBH54" s="81"/>
      <c r="IBI54" s="81"/>
      <c r="IBJ54" s="81"/>
      <c r="IBK54" s="81"/>
      <c r="IBL54" s="81"/>
      <c r="IBM54" s="81"/>
      <c r="IBN54" s="81"/>
      <c r="IBO54" s="81"/>
      <c r="IBP54" s="81"/>
      <c r="IBQ54" s="81"/>
      <c r="IBR54" s="81"/>
      <c r="IBS54" s="81"/>
      <c r="IBT54" s="81"/>
      <c r="IBU54" s="81"/>
      <c r="IBV54" s="81"/>
      <c r="IBW54" s="81"/>
      <c r="IBX54" s="81"/>
      <c r="IBY54" s="81"/>
      <c r="IBZ54" s="81"/>
      <c r="ICA54" s="81"/>
      <c r="ICB54" s="81"/>
      <c r="ICC54" s="81"/>
      <c r="ICD54" s="81"/>
      <c r="ICE54" s="81"/>
      <c r="ICF54" s="81"/>
      <c r="ICG54" s="81"/>
      <c r="ICH54" s="81"/>
      <c r="ICI54" s="81"/>
      <c r="ICJ54" s="81"/>
      <c r="ICK54" s="81"/>
      <c r="ICL54" s="81"/>
      <c r="ICM54" s="81"/>
      <c r="ICN54" s="81"/>
      <c r="ICO54" s="81"/>
      <c r="ICP54" s="81"/>
      <c r="ICQ54" s="81"/>
      <c r="ICR54" s="81"/>
      <c r="ICS54" s="81"/>
      <c r="ICT54" s="81"/>
      <c r="ICU54" s="81"/>
      <c r="ICV54" s="81"/>
      <c r="ICW54" s="81"/>
      <c r="ICX54" s="81"/>
      <c r="ICY54" s="81"/>
      <c r="ICZ54" s="81"/>
      <c r="IDA54" s="81"/>
      <c r="IDB54" s="81"/>
      <c r="IDC54" s="81"/>
      <c r="IDD54" s="81"/>
      <c r="IDE54" s="81"/>
      <c r="IDF54" s="81"/>
      <c r="IDG54" s="81"/>
      <c r="IDH54" s="81"/>
      <c r="IDI54" s="81"/>
      <c r="IDJ54" s="81"/>
      <c r="IDK54" s="81"/>
      <c r="IDL54" s="81"/>
      <c r="IDM54" s="81"/>
      <c r="IDN54" s="81"/>
      <c r="IDO54" s="81"/>
      <c r="IDP54" s="81"/>
      <c r="IDQ54" s="81"/>
      <c r="IDR54" s="81"/>
      <c r="IDS54" s="81"/>
      <c r="IDT54" s="81"/>
      <c r="IDU54" s="81"/>
      <c r="IDV54" s="81"/>
      <c r="IDW54" s="81"/>
      <c r="IDX54" s="81"/>
      <c r="IDY54" s="81"/>
      <c r="IDZ54" s="81"/>
      <c r="IEA54" s="81"/>
      <c r="IEB54" s="81"/>
      <c r="IEC54" s="81"/>
      <c r="IED54" s="81"/>
      <c r="IEE54" s="81"/>
      <c r="IEF54" s="81"/>
      <c r="IEG54" s="81"/>
      <c r="IEH54" s="81"/>
      <c r="IEI54" s="81"/>
      <c r="IEJ54" s="81"/>
      <c r="IEK54" s="81"/>
      <c r="IEL54" s="81"/>
      <c r="IEM54" s="81"/>
      <c r="IEN54" s="81"/>
      <c r="IEO54" s="81"/>
      <c r="IEP54" s="81"/>
      <c r="IEQ54" s="81"/>
      <c r="IER54" s="81"/>
      <c r="IES54" s="81"/>
      <c r="IET54" s="81"/>
      <c r="IEU54" s="81"/>
      <c r="IEV54" s="81"/>
      <c r="IEW54" s="81"/>
      <c r="IEX54" s="81"/>
      <c r="IEY54" s="81"/>
      <c r="IEZ54" s="81"/>
      <c r="IFA54" s="81"/>
      <c r="IFB54" s="81"/>
      <c r="IFC54" s="81"/>
      <c r="IFD54" s="81"/>
      <c r="IFE54" s="81"/>
      <c r="IFF54" s="81"/>
      <c r="IFG54" s="81"/>
      <c r="IFH54" s="81"/>
      <c r="IFI54" s="81"/>
      <c r="IFJ54" s="81"/>
      <c r="IFK54" s="81"/>
      <c r="IFL54" s="81"/>
      <c r="IFM54" s="81"/>
      <c r="IFN54" s="81"/>
      <c r="IFO54" s="81"/>
      <c r="IFP54" s="81"/>
      <c r="IFQ54" s="81"/>
      <c r="IFR54" s="81"/>
      <c r="IFS54" s="81"/>
      <c r="IFT54" s="81"/>
      <c r="IFU54" s="81"/>
      <c r="IFV54" s="81"/>
      <c r="IFW54" s="81"/>
      <c r="IFX54" s="81"/>
      <c r="IFY54" s="81"/>
      <c r="IFZ54" s="81"/>
      <c r="IGA54" s="81"/>
      <c r="IGB54" s="81"/>
      <c r="IGC54" s="81"/>
      <c r="IGD54" s="81"/>
      <c r="IGE54" s="81"/>
      <c r="IGF54" s="81"/>
      <c r="IGG54" s="81"/>
      <c r="IGH54" s="81"/>
      <c r="IGI54" s="81"/>
      <c r="IGJ54" s="81"/>
      <c r="IGK54" s="81"/>
      <c r="IGL54" s="81"/>
      <c r="IGM54" s="81"/>
      <c r="IGN54" s="81"/>
      <c r="IGO54" s="81"/>
      <c r="IGP54" s="81"/>
      <c r="IGQ54" s="81"/>
      <c r="IGR54" s="81"/>
      <c r="IGS54" s="81"/>
      <c r="IGT54" s="81"/>
      <c r="IGU54" s="81"/>
      <c r="IGV54" s="81"/>
      <c r="IGW54" s="81"/>
      <c r="IGX54" s="81"/>
      <c r="IGY54" s="81"/>
      <c r="IGZ54" s="81"/>
      <c r="IHA54" s="81"/>
      <c r="IHB54" s="81"/>
      <c r="IHC54" s="81"/>
      <c r="IHD54" s="81"/>
      <c r="IHE54" s="81"/>
      <c r="IHF54" s="81"/>
      <c r="IHG54" s="81"/>
      <c r="IHH54" s="81"/>
      <c r="IHI54" s="81"/>
      <c r="IHJ54" s="81"/>
      <c r="IHK54" s="81"/>
      <c r="IHL54" s="81"/>
      <c r="IHM54" s="81"/>
      <c r="IHN54" s="81"/>
      <c r="IHO54" s="81"/>
      <c r="IHP54" s="81"/>
      <c r="IHQ54" s="81"/>
      <c r="IHR54" s="81"/>
      <c r="IHS54" s="81"/>
      <c r="IHT54" s="81"/>
      <c r="IHU54" s="81"/>
      <c r="IHV54" s="81"/>
      <c r="IHW54" s="81"/>
      <c r="IHX54" s="81"/>
      <c r="IHY54" s="81"/>
      <c r="IHZ54" s="81"/>
      <c r="IIA54" s="81"/>
      <c r="IIB54" s="81"/>
      <c r="IIC54" s="81"/>
      <c r="IID54" s="81"/>
      <c r="IIE54" s="81"/>
      <c r="IIF54" s="81"/>
      <c r="IIG54" s="81"/>
      <c r="IIH54" s="81"/>
      <c r="III54" s="81"/>
      <c r="IIJ54" s="81"/>
      <c r="IIK54" s="81"/>
      <c r="IIL54" s="81"/>
      <c r="IIM54" s="81"/>
      <c r="IIN54" s="81"/>
      <c r="IIO54" s="81"/>
      <c r="IIP54" s="81"/>
      <c r="IIQ54" s="81"/>
      <c r="IIR54" s="81"/>
      <c r="IIS54" s="81"/>
      <c r="IIT54" s="81"/>
      <c r="IIU54" s="81"/>
      <c r="IIV54" s="81"/>
      <c r="IIW54" s="81"/>
      <c r="IIX54" s="81"/>
      <c r="IIY54" s="81"/>
      <c r="IIZ54" s="81"/>
      <c r="IJA54" s="81"/>
      <c r="IJB54" s="81"/>
      <c r="IJC54" s="81"/>
      <c r="IJD54" s="81"/>
      <c r="IJE54" s="81"/>
      <c r="IJF54" s="81"/>
      <c r="IJG54" s="81"/>
      <c r="IJH54" s="81"/>
      <c r="IJI54" s="81"/>
      <c r="IJJ54" s="81"/>
      <c r="IJK54" s="81"/>
      <c r="IJL54" s="81"/>
      <c r="IJM54" s="81"/>
      <c r="IJN54" s="81"/>
      <c r="IJO54" s="81"/>
      <c r="IJP54" s="81"/>
      <c r="IJQ54" s="81"/>
      <c r="IJR54" s="81"/>
      <c r="IJS54" s="81"/>
      <c r="IJT54" s="81"/>
      <c r="IJU54" s="81"/>
      <c r="IJV54" s="81"/>
      <c r="IJW54" s="81"/>
      <c r="IJX54" s="81"/>
      <c r="IJY54" s="81"/>
      <c r="IJZ54" s="81"/>
      <c r="IKA54" s="81"/>
      <c r="IKB54" s="81"/>
      <c r="IKC54" s="81"/>
      <c r="IKD54" s="81"/>
      <c r="IKE54" s="81"/>
      <c r="IKF54" s="81"/>
      <c r="IKG54" s="81"/>
      <c r="IKH54" s="81"/>
      <c r="IKI54" s="81"/>
      <c r="IKJ54" s="81"/>
      <c r="IKK54" s="81"/>
      <c r="IKL54" s="81"/>
      <c r="IKM54" s="81"/>
      <c r="IKN54" s="81"/>
      <c r="IKO54" s="81"/>
      <c r="IKP54" s="81"/>
      <c r="IKQ54" s="81"/>
      <c r="IKR54" s="81"/>
      <c r="IKS54" s="81"/>
      <c r="IKT54" s="81"/>
      <c r="IKU54" s="81"/>
      <c r="IKV54" s="81"/>
      <c r="IKW54" s="81"/>
      <c r="IKX54" s="81"/>
      <c r="IKY54" s="81"/>
      <c r="IKZ54" s="81"/>
      <c r="ILA54" s="81"/>
      <c r="ILB54" s="81"/>
      <c r="ILC54" s="81"/>
      <c r="ILD54" s="81"/>
      <c r="ILE54" s="81"/>
      <c r="ILF54" s="81"/>
      <c r="ILG54" s="81"/>
      <c r="ILH54" s="81"/>
      <c r="ILI54" s="81"/>
      <c r="ILJ54" s="81"/>
      <c r="ILK54" s="81"/>
      <c r="ILL54" s="81"/>
      <c r="ILM54" s="81"/>
      <c r="ILN54" s="81"/>
      <c r="ILO54" s="81"/>
      <c r="ILP54" s="81"/>
      <c r="ILQ54" s="81"/>
      <c r="ILR54" s="81"/>
      <c r="ILS54" s="81"/>
      <c r="ILT54" s="81"/>
      <c r="ILU54" s="81"/>
      <c r="ILV54" s="81"/>
      <c r="ILW54" s="81"/>
      <c r="ILX54" s="81"/>
      <c r="ILY54" s="81"/>
      <c r="ILZ54" s="81"/>
      <c r="IMA54" s="81"/>
      <c r="IMB54" s="81"/>
      <c r="IMC54" s="81"/>
      <c r="IMD54" s="81"/>
      <c r="IME54" s="81"/>
      <c r="IMF54" s="81"/>
      <c r="IMG54" s="81"/>
      <c r="IMH54" s="81"/>
      <c r="IMI54" s="81"/>
      <c r="IMJ54" s="81"/>
      <c r="IMK54" s="81"/>
      <c r="IML54" s="81"/>
      <c r="IMM54" s="81"/>
      <c r="IMN54" s="81"/>
      <c r="IMO54" s="81"/>
      <c r="IMP54" s="81"/>
      <c r="IMQ54" s="81"/>
      <c r="IMR54" s="81"/>
      <c r="IMS54" s="81"/>
      <c r="IMT54" s="81"/>
      <c r="IMU54" s="81"/>
      <c r="IMV54" s="81"/>
      <c r="IMW54" s="81"/>
      <c r="IMX54" s="81"/>
      <c r="IMY54" s="81"/>
      <c r="IMZ54" s="81"/>
      <c r="INA54" s="81"/>
      <c r="INB54" s="81"/>
      <c r="INC54" s="81"/>
      <c r="IND54" s="81"/>
      <c r="INE54" s="81"/>
      <c r="INF54" s="81"/>
      <c r="ING54" s="81"/>
      <c r="INH54" s="81"/>
      <c r="INI54" s="81"/>
      <c r="INJ54" s="81"/>
      <c r="INK54" s="81"/>
      <c r="INL54" s="81"/>
      <c r="INM54" s="81"/>
      <c r="INN54" s="81"/>
      <c r="INO54" s="81"/>
      <c r="INP54" s="81"/>
      <c r="INQ54" s="81"/>
      <c r="INR54" s="81"/>
      <c r="INS54" s="81"/>
      <c r="INT54" s="81"/>
      <c r="INU54" s="81"/>
      <c r="INV54" s="81"/>
      <c r="INW54" s="81"/>
      <c r="INX54" s="81"/>
      <c r="INY54" s="81"/>
      <c r="INZ54" s="81"/>
      <c r="IOA54" s="81"/>
      <c r="IOB54" s="81"/>
      <c r="IOC54" s="81"/>
      <c r="IOD54" s="81"/>
      <c r="IOE54" s="81"/>
      <c r="IOF54" s="81"/>
      <c r="IOG54" s="81"/>
      <c r="IOH54" s="81"/>
      <c r="IOI54" s="81"/>
      <c r="IOJ54" s="81"/>
      <c r="IOK54" s="81"/>
      <c r="IOL54" s="81"/>
      <c r="IOM54" s="81"/>
      <c r="ION54" s="81"/>
      <c r="IOO54" s="81"/>
      <c r="IOP54" s="81"/>
      <c r="IOQ54" s="81"/>
      <c r="IOR54" s="81"/>
      <c r="IOS54" s="81"/>
      <c r="IOT54" s="81"/>
      <c r="IOU54" s="81"/>
      <c r="IOV54" s="81"/>
      <c r="IOW54" s="81"/>
      <c r="IOX54" s="81"/>
      <c r="IOY54" s="81"/>
      <c r="IOZ54" s="81"/>
      <c r="IPA54" s="81"/>
      <c r="IPB54" s="81"/>
      <c r="IPC54" s="81"/>
      <c r="IPD54" s="81"/>
      <c r="IPE54" s="81"/>
      <c r="IPF54" s="81"/>
      <c r="IPG54" s="81"/>
      <c r="IPH54" s="81"/>
      <c r="IPI54" s="81"/>
      <c r="IPJ54" s="81"/>
      <c r="IPK54" s="81"/>
      <c r="IPL54" s="81"/>
      <c r="IPM54" s="81"/>
      <c r="IPN54" s="81"/>
      <c r="IPO54" s="81"/>
      <c r="IPP54" s="81"/>
      <c r="IPQ54" s="81"/>
      <c r="IPR54" s="81"/>
      <c r="IPS54" s="81"/>
      <c r="IPT54" s="81"/>
      <c r="IPU54" s="81"/>
      <c r="IPV54" s="81"/>
      <c r="IPW54" s="81"/>
      <c r="IPX54" s="81"/>
      <c r="IPY54" s="81"/>
      <c r="IPZ54" s="81"/>
      <c r="IQA54" s="81"/>
      <c r="IQB54" s="81"/>
      <c r="IQC54" s="81"/>
      <c r="IQD54" s="81"/>
      <c r="IQE54" s="81"/>
      <c r="IQF54" s="81"/>
      <c r="IQG54" s="81"/>
      <c r="IQH54" s="81"/>
      <c r="IQI54" s="81"/>
      <c r="IQJ54" s="81"/>
      <c r="IQK54" s="81"/>
      <c r="IQL54" s="81"/>
      <c r="IQM54" s="81"/>
      <c r="IQN54" s="81"/>
      <c r="IQO54" s="81"/>
      <c r="IQP54" s="81"/>
      <c r="IQQ54" s="81"/>
      <c r="IQR54" s="81"/>
      <c r="IQS54" s="81"/>
      <c r="IQT54" s="81"/>
      <c r="IQU54" s="81"/>
      <c r="IQV54" s="81"/>
      <c r="IQW54" s="81"/>
      <c r="IQX54" s="81"/>
      <c r="IQY54" s="81"/>
      <c r="IQZ54" s="81"/>
      <c r="IRA54" s="81"/>
      <c r="IRB54" s="81"/>
      <c r="IRC54" s="81"/>
      <c r="IRD54" s="81"/>
      <c r="IRE54" s="81"/>
      <c r="IRF54" s="81"/>
      <c r="IRG54" s="81"/>
      <c r="IRH54" s="81"/>
      <c r="IRI54" s="81"/>
      <c r="IRJ54" s="81"/>
      <c r="IRK54" s="81"/>
      <c r="IRL54" s="81"/>
      <c r="IRM54" s="81"/>
      <c r="IRN54" s="81"/>
      <c r="IRO54" s="81"/>
      <c r="IRP54" s="81"/>
      <c r="IRQ54" s="81"/>
      <c r="IRR54" s="81"/>
      <c r="IRS54" s="81"/>
      <c r="IRT54" s="81"/>
      <c r="IRU54" s="81"/>
      <c r="IRV54" s="81"/>
      <c r="IRW54" s="81"/>
      <c r="IRX54" s="81"/>
      <c r="IRY54" s="81"/>
      <c r="IRZ54" s="81"/>
      <c r="ISA54" s="81"/>
      <c r="ISB54" s="81"/>
      <c r="ISC54" s="81"/>
      <c r="ISD54" s="81"/>
      <c r="ISE54" s="81"/>
      <c r="ISF54" s="81"/>
      <c r="ISG54" s="81"/>
      <c r="ISH54" s="81"/>
      <c r="ISI54" s="81"/>
      <c r="ISJ54" s="81"/>
      <c r="ISK54" s="81"/>
      <c r="ISL54" s="81"/>
      <c r="ISM54" s="81"/>
      <c r="ISN54" s="81"/>
      <c r="ISO54" s="81"/>
      <c r="ISP54" s="81"/>
      <c r="ISQ54" s="81"/>
      <c r="ISR54" s="81"/>
      <c r="ISS54" s="81"/>
      <c r="IST54" s="81"/>
      <c r="ISU54" s="81"/>
      <c r="ISV54" s="81"/>
      <c r="ISW54" s="81"/>
      <c r="ISX54" s="81"/>
      <c r="ISY54" s="81"/>
      <c r="ISZ54" s="81"/>
      <c r="ITA54" s="81"/>
      <c r="ITB54" s="81"/>
      <c r="ITC54" s="81"/>
      <c r="ITD54" s="81"/>
      <c r="ITE54" s="81"/>
      <c r="ITF54" s="81"/>
      <c r="ITG54" s="81"/>
      <c r="ITH54" s="81"/>
      <c r="ITI54" s="81"/>
      <c r="ITJ54" s="81"/>
      <c r="ITK54" s="81"/>
      <c r="ITL54" s="81"/>
      <c r="ITM54" s="81"/>
      <c r="ITN54" s="81"/>
      <c r="ITO54" s="81"/>
      <c r="ITP54" s="81"/>
      <c r="ITQ54" s="81"/>
      <c r="ITR54" s="81"/>
      <c r="ITS54" s="81"/>
      <c r="ITT54" s="81"/>
      <c r="ITU54" s="81"/>
      <c r="ITV54" s="81"/>
      <c r="ITW54" s="81"/>
      <c r="ITX54" s="81"/>
      <c r="ITY54" s="81"/>
      <c r="ITZ54" s="81"/>
      <c r="IUA54" s="81"/>
      <c r="IUB54" s="81"/>
      <c r="IUC54" s="81"/>
      <c r="IUD54" s="81"/>
      <c r="IUE54" s="81"/>
      <c r="IUF54" s="81"/>
      <c r="IUG54" s="81"/>
      <c r="IUH54" s="81"/>
      <c r="IUI54" s="81"/>
      <c r="IUJ54" s="81"/>
      <c r="IUK54" s="81"/>
      <c r="IUL54" s="81"/>
      <c r="IUM54" s="81"/>
      <c r="IUN54" s="81"/>
      <c r="IUO54" s="81"/>
      <c r="IUP54" s="81"/>
      <c r="IUQ54" s="81"/>
      <c r="IUR54" s="81"/>
      <c r="IUS54" s="81"/>
      <c r="IUT54" s="81"/>
      <c r="IUU54" s="81"/>
      <c r="IUV54" s="81"/>
      <c r="IUW54" s="81"/>
      <c r="IUX54" s="81"/>
      <c r="IUY54" s="81"/>
      <c r="IUZ54" s="81"/>
      <c r="IVA54" s="81"/>
      <c r="IVB54" s="81"/>
      <c r="IVC54" s="81"/>
      <c r="IVD54" s="81"/>
      <c r="IVE54" s="81"/>
      <c r="IVF54" s="81"/>
      <c r="IVG54" s="81"/>
      <c r="IVH54" s="81"/>
      <c r="IVI54" s="81"/>
      <c r="IVJ54" s="81"/>
      <c r="IVK54" s="81"/>
      <c r="IVL54" s="81"/>
      <c r="IVM54" s="81"/>
      <c r="IVN54" s="81"/>
      <c r="IVO54" s="81"/>
      <c r="IVP54" s="81"/>
      <c r="IVQ54" s="81"/>
      <c r="IVR54" s="81"/>
      <c r="IVS54" s="81"/>
      <c r="IVT54" s="81"/>
      <c r="IVU54" s="81"/>
      <c r="IVV54" s="81"/>
      <c r="IVW54" s="81"/>
      <c r="IVX54" s="81"/>
      <c r="IVY54" s="81"/>
      <c r="IVZ54" s="81"/>
      <c r="IWA54" s="81"/>
      <c r="IWB54" s="81"/>
      <c r="IWC54" s="81"/>
      <c r="IWD54" s="81"/>
      <c r="IWE54" s="81"/>
      <c r="IWF54" s="81"/>
      <c r="IWG54" s="81"/>
      <c r="IWH54" s="81"/>
      <c r="IWI54" s="81"/>
      <c r="IWJ54" s="81"/>
      <c r="IWK54" s="81"/>
      <c r="IWL54" s="81"/>
      <c r="IWM54" s="81"/>
      <c r="IWN54" s="81"/>
      <c r="IWO54" s="81"/>
      <c r="IWP54" s="81"/>
      <c r="IWQ54" s="81"/>
      <c r="IWR54" s="81"/>
      <c r="IWS54" s="81"/>
      <c r="IWT54" s="81"/>
      <c r="IWU54" s="81"/>
      <c r="IWV54" s="81"/>
      <c r="IWW54" s="81"/>
      <c r="IWX54" s="81"/>
      <c r="IWY54" s="81"/>
      <c r="IWZ54" s="81"/>
      <c r="IXA54" s="81"/>
      <c r="IXB54" s="81"/>
      <c r="IXC54" s="81"/>
      <c r="IXD54" s="81"/>
      <c r="IXE54" s="81"/>
      <c r="IXF54" s="81"/>
      <c r="IXG54" s="81"/>
      <c r="IXH54" s="81"/>
      <c r="IXI54" s="81"/>
      <c r="IXJ54" s="81"/>
      <c r="IXK54" s="81"/>
      <c r="IXL54" s="81"/>
      <c r="IXM54" s="81"/>
      <c r="IXN54" s="81"/>
      <c r="IXO54" s="81"/>
      <c r="IXP54" s="81"/>
      <c r="IXQ54" s="81"/>
      <c r="IXR54" s="81"/>
      <c r="IXS54" s="81"/>
      <c r="IXT54" s="81"/>
      <c r="IXU54" s="81"/>
      <c r="IXV54" s="81"/>
      <c r="IXW54" s="81"/>
      <c r="IXX54" s="81"/>
      <c r="IXY54" s="81"/>
      <c r="IXZ54" s="81"/>
      <c r="IYA54" s="81"/>
      <c r="IYB54" s="81"/>
      <c r="IYC54" s="81"/>
      <c r="IYD54" s="81"/>
      <c r="IYE54" s="81"/>
      <c r="IYF54" s="81"/>
      <c r="IYG54" s="81"/>
      <c r="IYH54" s="81"/>
      <c r="IYI54" s="81"/>
      <c r="IYJ54" s="81"/>
      <c r="IYK54" s="81"/>
      <c r="IYL54" s="81"/>
      <c r="IYM54" s="81"/>
      <c r="IYN54" s="81"/>
      <c r="IYO54" s="81"/>
      <c r="IYP54" s="81"/>
      <c r="IYQ54" s="81"/>
      <c r="IYR54" s="81"/>
      <c r="IYS54" s="81"/>
      <c r="IYT54" s="81"/>
      <c r="IYU54" s="81"/>
      <c r="IYV54" s="81"/>
      <c r="IYW54" s="81"/>
      <c r="IYX54" s="81"/>
      <c r="IYY54" s="81"/>
      <c r="IYZ54" s="81"/>
      <c r="IZA54" s="81"/>
      <c r="IZB54" s="81"/>
      <c r="IZC54" s="81"/>
      <c r="IZD54" s="81"/>
      <c r="IZE54" s="81"/>
      <c r="IZF54" s="81"/>
      <c r="IZG54" s="81"/>
      <c r="IZH54" s="81"/>
      <c r="IZI54" s="81"/>
      <c r="IZJ54" s="81"/>
      <c r="IZK54" s="81"/>
      <c r="IZL54" s="81"/>
      <c r="IZM54" s="81"/>
      <c r="IZN54" s="81"/>
      <c r="IZO54" s="81"/>
      <c r="IZP54" s="81"/>
      <c r="IZQ54" s="81"/>
      <c r="IZR54" s="81"/>
      <c r="IZS54" s="81"/>
      <c r="IZT54" s="81"/>
      <c r="IZU54" s="81"/>
      <c r="IZV54" s="81"/>
      <c r="IZW54" s="81"/>
      <c r="IZX54" s="81"/>
      <c r="IZY54" s="81"/>
      <c r="IZZ54" s="81"/>
      <c r="JAA54" s="81"/>
      <c r="JAB54" s="81"/>
      <c r="JAC54" s="81"/>
      <c r="JAD54" s="81"/>
      <c r="JAE54" s="81"/>
      <c r="JAF54" s="81"/>
      <c r="JAG54" s="81"/>
      <c r="JAH54" s="81"/>
      <c r="JAI54" s="81"/>
      <c r="JAJ54" s="81"/>
      <c r="JAK54" s="81"/>
      <c r="JAL54" s="81"/>
      <c r="JAM54" s="81"/>
      <c r="JAN54" s="81"/>
      <c r="JAO54" s="81"/>
      <c r="JAP54" s="81"/>
      <c r="JAQ54" s="81"/>
      <c r="JAR54" s="81"/>
      <c r="JAS54" s="81"/>
      <c r="JAT54" s="81"/>
      <c r="JAU54" s="81"/>
      <c r="JAV54" s="81"/>
      <c r="JAW54" s="81"/>
      <c r="JAX54" s="81"/>
      <c r="JAY54" s="81"/>
      <c r="JAZ54" s="81"/>
      <c r="JBA54" s="81"/>
      <c r="JBB54" s="81"/>
      <c r="JBC54" s="81"/>
      <c r="JBD54" s="81"/>
      <c r="JBE54" s="81"/>
      <c r="JBF54" s="81"/>
      <c r="JBG54" s="81"/>
      <c r="JBH54" s="81"/>
      <c r="JBI54" s="81"/>
      <c r="JBJ54" s="81"/>
      <c r="JBK54" s="81"/>
      <c r="JBL54" s="81"/>
      <c r="JBM54" s="81"/>
      <c r="JBN54" s="81"/>
      <c r="JBO54" s="81"/>
      <c r="JBP54" s="81"/>
      <c r="JBQ54" s="81"/>
      <c r="JBR54" s="81"/>
      <c r="JBS54" s="81"/>
      <c r="JBT54" s="81"/>
      <c r="JBU54" s="81"/>
      <c r="JBV54" s="81"/>
      <c r="JBW54" s="81"/>
      <c r="JBX54" s="81"/>
      <c r="JBY54" s="81"/>
      <c r="JBZ54" s="81"/>
      <c r="JCA54" s="81"/>
      <c r="JCB54" s="81"/>
      <c r="JCC54" s="81"/>
      <c r="JCD54" s="81"/>
      <c r="JCE54" s="81"/>
      <c r="JCF54" s="81"/>
      <c r="JCG54" s="81"/>
      <c r="JCH54" s="81"/>
      <c r="JCI54" s="81"/>
      <c r="JCJ54" s="81"/>
      <c r="JCK54" s="81"/>
      <c r="JCL54" s="81"/>
      <c r="JCM54" s="81"/>
      <c r="JCN54" s="81"/>
      <c r="JCO54" s="81"/>
      <c r="JCP54" s="81"/>
      <c r="JCQ54" s="81"/>
      <c r="JCR54" s="81"/>
      <c r="JCS54" s="81"/>
      <c r="JCT54" s="81"/>
      <c r="JCU54" s="81"/>
      <c r="JCV54" s="81"/>
      <c r="JCW54" s="81"/>
      <c r="JCX54" s="81"/>
      <c r="JCY54" s="81"/>
      <c r="JCZ54" s="81"/>
      <c r="JDA54" s="81"/>
      <c r="JDB54" s="81"/>
      <c r="JDC54" s="81"/>
      <c r="JDD54" s="81"/>
      <c r="JDE54" s="81"/>
      <c r="JDF54" s="81"/>
      <c r="JDG54" s="81"/>
      <c r="JDH54" s="81"/>
      <c r="JDI54" s="81"/>
      <c r="JDJ54" s="81"/>
      <c r="JDK54" s="81"/>
      <c r="JDL54" s="81"/>
      <c r="JDM54" s="81"/>
      <c r="JDN54" s="81"/>
      <c r="JDO54" s="81"/>
      <c r="JDP54" s="81"/>
      <c r="JDQ54" s="81"/>
      <c r="JDR54" s="81"/>
      <c r="JDS54" s="81"/>
      <c r="JDT54" s="81"/>
      <c r="JDU54" s="81"/>
      <c r="JDV54" s="81"/>
      <c r="JDW54" s="81"/>
      <c r="JDX54" s="81"/>
      <c r="JDY54" s="81"/>
      <c r="JDZ54" s="81"/>
      <c r="JEA54" s="81"/>
      <c r="JEB54" s="81"/>
      <c r="JEC54" s="81"/>
      <c r="JED54" s="81"/>
      <c r="JEE54" s="81"/>
      <c r="JEF54" s="81"/>
      <c r="JEG54" s="81"/>
      <c r="JEH54" s="81"/>
      <c r="JEI54" s="81"/>
      <c r="JEJ54" s="81"/>
      <c r="JEK54" s="81"/>
      <c r="JEL54" s="81"/>
      <c r="JEM54" s="81"/>
      <c r="JEN54" s="81"/>
      <c r="JEO54" s="81"/>
      <c r="JEP54" s="81"/>
      <c r="JEQ54" s="81"/>
      <c r="JER54" s="81"/>
      <c r="JES54" s="81"/>
      <c r="JET54" s="81"/>
      <c r="JEU54" s="81"/>
      <c r="JEV54" s="81"/>
      <c r="JEW54" s="81"/>
      <c r="JEX54" s="81"/>
      <c r="JEY54" s="81"/>
      <c r="JEZ54" s="81"/>
      <c r="JFA54" s="81"/>
      <c r="JFB54" s="81"/>
      <c r="JFC54" s="81"/>
      <c r="JFD54" s="81"/>
      <c r="JFE54" s="81"/>
      <c r="JFF54" s="81"/>
      <c r="JFG54" s="81"/>
      <c r="JFH54" s="81"/>
      <c r="JFI54" s="81"/>
      <c r="JFJ54" s="81"/>
      <c r="JFK54" s="81"/>
      <c r="JFL54" s="81"/>
      <c r="JFM54" s="81"/>
      <c r="JFN54" s="81"/>
      <c r="JFO54" s="81"/>
      <c r="JFP54" s="81"/>
      <c r="JFQ54" s="81"/>
      <c r="JFR54" s="81"/>
      <c r="JFS54" s="81"/>
      <c r="JFT54" s="81"/>
      <c r="JFU54" s="81"/>
      <c r="JFV54" s="81"/>
      <c r="JFW54" s="81"/>
      <c r="JFX54" s="81"/>
      <c r="JFY54" s="81"/>
      <c r="JFZ54" s="81"/>
      <c r="JGA54" s="81"/>
      <c r="JGB54" s="81"/>
      <c r="JGC54" s="81"/>
      <c r="JGD54" s="81"/>
      <c r="JGE54" s="81"/>
      <c r="JGF54" s="81"/>
      <c r="JGG54" s="81"/>
      <c r="JGH54" s="81"/>
      <c r="JGI54" s="81"/>
      <c r="JGJ54" s="81"/>
      <c r="JGK54" s="81"/>
      <c r="JGL54" s="81"/>
      <c r="JGM54" s="81"/>
      <c r="JGN54" s="81"/>
      <c r="JGO54" s="81"/>
      <c r="JGP54" s="81"/>
      <c r="JGQ54" s="81"/>
      <c r="JGR54" s="81"/>
      <c r="JGS54" s="81"/>
      <c r="JGT54" s="81"/>
      <c r="JGU54" s="81"/>
      <c r="JGV54" s="81"/>
      <c r="JGW54" s="81"/>
      <c r="JGX54" s="81"/>
      <c r="JGY54" s="81"/>
      <c r="JGZ54" s="81"/>
      <c r="JHA54" s="81"/>
      <c r="JHB54" s="81"/>
      <c r="JHC54" s="81"/>
      <c r="JHD54" s="81"/>
      <c r="JHE54" s="81"/>
      <c r="JHF54" s="81"/>
      <c r="JHG54" s="81"/>
      <c r="JHH54" s="81"/>
      <c r="JHI54" s="81"/>
      <c r="JHJ54" s="81"/>
      <c r="JHK54" s="81"/>
      <c r="JHL54" s="81"/>
      <c r="JHM54" s="81"/>
      <c r="JHN54" s="81"/>
      <c r="JHO54" s="81"/>
      <c r="JHP54" s="81"/>
      <c r="JHQ54" s="81"/>
      <c r="JHR54" s="81"/>
      <c r="JHS54" s="81"/>
      <c r="JHT54" s="81"/>
      <c r="JHU54" s="81"/>
      <c r="JHV54" s="81"/>
      <c r="JHW54" s="81"/>
      <c r="JHX54" s="81"/>
      <c r="JHY54" s="81"/>
      <c r="JHZ54" s="81"/>
      <c r="JIA54" s="81"/>
      <c r="JIB54" s="81"/>
      <c r="JIC54" s="81"/>
      <c r="JID54" s="81"/>
      <c r="JIE54" s="81"/>
      <c r="JIF54" s="81"/>
      <c r="JIG54" s="81"/>
      <c r="JIH54" s="81"/>
      <c r="JII54" s="81"/>
      <c r="JIJ54" s="81"/>
      <c r="JIK54" s="81"/>
      <c r="JIL54" s="81"/>
      <c r="JIM54" s="81"/>
      <c r="JIN54" s="81"/>
      <c r="JIO54" s="81"/>
      <c r="JIP54" s="81"/>
      <c r="JIQ54" s="81"/>
      <c r="JIR54" s="81"/>
      <c r="JIS54" s="81"/>
      <c r="JIT54" s="81"/>
      <c r="JIU54" s="81"/>
      <c r="JIV54" s="81"/>
      <c r="JIW54" s="81"/>
      <c r="JIX54" s="81"/>
      <c r="JIY54" s="81"/>
      <c r="JIZ54" s="81"/>
      <c r="JJA54" s="81"/>
      <c r="JJB54" s="81"/>
      <c r="JJC54" s="81"/>
      <c r="JJD54" s="81"/>
      <c r="JJE54" s="81"/>
      <c r="JJF54" s="81"/>
      <c r="JJG54" s="81"/>
      <c r="JJH54" s="81"/>
      <c r="JJI54" s="81"/>
      <c r="JJJ54" s="81"/>
      <c r="JJK54" s="81"/>
      <c r="JJL54" s="81"/>
      <c r="JJM54" s="81"/>
      <c r="JJN54" s="81"/>
      <c r="JJO54" s="81"/>
      <c r="JJP54" s="81"/>
      <c r="JJQ54" s="81"/>
      <c r="JJR54" s="81"/>
      <c r="JJS54" s="81"/>
      <c r="JJT54" s="81"/>
      <c r="JJU54" s="81"/>
      <c r="JJV54" s="81"/>
      <c r="JJW54" s="81"/>
      <c r="JJX54" s="81"/>
      <c r="JJY54" s="81"/>
      <c r="JJZ54" s="81"/>
      <c r="JKA54" s="81"/>
      <c r="JKB54" s="81"/>
      <c r="JKC54" s="81"/>
      <c r="JKD54" s="81"/>
      <c r="JKE54" s="81"/>
      <c r="JKF54" s="81"/>
      <c r="JKG54" s="81"/>
      <c r="JKH54" s="81"/>
      <c r="JKI54" s="81"/>
      <c r="JKJ54" s="81"/>
      <c r="JKK54" s="81"/>
      <c r="JKL54" s="81"/>
      <c r="JKM54" s="81"/>
      <c r="JKN54" s="81"/>
      <c r="JKO54" s="81"/>
      <c r="JKP54" s="81"/>
      <c r="JKQ54" s="81"/>
      <c r="JKR54" s="81"/>
      <c r="JKS54" s="81"/>
      <c r="JKT54" s="81"/>
      <c r="JKU54" s="81"/>
      <c r="JKV54" s="81"/>
      <c r="JKW54" s="81"/>
      <c r="JKX54" s="81"/>
      <c r="JKY54" s="81"/>
      <c r="JKZ54" s="81"/>
      <c r="JLA54" s="81"/>
      <c r="JLB54" s="81"/>
      <c r="JLC54" s="81"/>
      <c r="JLD54" s="81"/>
      <c r="JLE54" s="81"/>
      <c r="JLF54" s="81"/>
      <c r="JLG54" s="81"/>
      <c r="JLH54" s="81"/>
      <c r="JLI54" s="81"/>
      <c r="JLJ54" s="81"/>
      <c r="JLK54" s="81"/>
      <c r="JLL54" s="81"/>
      <c r="JLM54" s="81"/>
      <c r="JLN54" s="81"/>
      <c r="JLO54" s="81"/>
      <c r="JLP54" s="81"/>
      <c r="JLQ54" s="81"/>
      <c r="JLR54" s="81"/>
      <c r="JLS54" s="81"/>
      <c r="JLT54" s="81"/>
      <c r="JLU54" s="81"/>
      <c r="JLV54" s="81"/>
      <c r="JLW54" s="81"/>
      <c r="JLX54" s="81"/>
      <c r="JLY54" s="81"/>
      <c r="JLZ54" s="81"/>
      <c r="JMA54" s="81"/>
      <c r="JMB54" s="81"/>
      <c r="JMC54" s="81"/>
      <c r="JMD54" s="81"/>
      <c r="JME54" s="81"/>
      <c r="JMF54" s="81"/>
      <c r="JMG54" s="81"/>
      <c r="JMH54" s="81"/>
      <c r="JMI54" s="81"/>
      <c r="JMJ54" s="81"/>
      <c r="JMK54" s="81"/>
      <c r="JML54" s="81"/>
      <c r="JMM54" s="81"/>
      <c r="JMN54" s="81"/>
      <c r="JMO54" s="81"/>
      <c r="JMP54" s="81"/>
      <c r="JMQ54" s="81"/>
      <c r="JMR54" s="81"/>
      <c r="JMS54" s="81"/>
      <c r="JMT54" s="81"/>
      <c r="JMU54" s="81"/>
      <c r="JMV54" s="81"/>
      <c r="JMW54" s="81"/>
      <c r="JMX54" s="81"/>
      <c r="JMY54" s="81"/>
      <c r="JMZ54" s="81"/>
      <c r="JNA54" s="81"/>
      <c r="JNB54" s="81"/>
      <c r="JNC54" s="81"/>
      <c r="JND54" s="81"/>
      <c r="JNE54" s="81"/>
      <c r="JNF54" s="81"/>
      <c r="JNG54" s="81"/>
      <c r="JNH54" s="81"/>
      <c r="JNI54" s="81"/>
      <c r="JNJ54" s="81"/>
      <c r="JNK54" s="81"/>
      <c r="JNL54" s="81"/>
      <c r="JNM54" s="81"/>
      <c r="JNN54" s="81"/>
      <c r="JNO54" s="81"/>
      <c r="JNP54" s="81"/>
      <c r="JNQ54" s="81"/>
      <c r="JNR54" s="81"/>
      <c r="JNS54" s="81"/>
      <c r="JNT54" s="81"/>
      <c r="JNU54" s="81"/>
      <c r="JNV54" s="81"/>
      <c r="JNW54" s="81"/>
      <c r="JNX54" s="81"/>
      <c r="JNY54" s="81"/>
      <c r="JNZ54" s="81"/>
      <c r="JOA54" s="81"/>
      <c r="JOB54" s="81"/>
      <c r="JOC54" s="81"/>
      <c r="JOD54" s="81"/>
      <c r="JOE54" s="81"/>
      <c r="JOF54" s="81"/>
      <c r="JOG54" s="81"/>
      <c r="JOH54" s="81"/>
      <c r="JOI54" s="81"/>
      <c r="JOJ54" s="81"/>
      <c r="JOK54" s="81"/>
      <c r="JOL54" s="81"/>
      <c r="JOM54" s="81"/>
      <c r="JON54" s="81"/>
      <c r="JOO54" s="81"/>
      <c r="JOP54" s="81"/>
      <c r="JOQ54" s="81"/>
      <c r="JOR54" s="81"/>
      <c r="JOS54" s="81"/>
      <c r="JOT54" s="81"/>
      <c r="JOU54" s="81"/>
      <c r="JOV54" s="81"/>
      <c r="JOW54" s="81"/>
      <c r="JOX54" s="81"/>
      <c r="JOY54" s="81"/>
      <c r="JOZ54" s="81"/>
      <c r="JPA54" s="81"/>
      <c r="JPB54" s="81"/>
      <c r="JPC54" s="81"/>
      <c r="JPD54" s="81"/>
      <c r="JPE54" s="81"/>
      <c r="JPF54" s="81"/>
      <c r="JPG54" s="81"/>
      <c r="JPH54" s="81"/>
      <c r="JPI54" s="81"/>
      <c r="JPJ54" s="81"/>
      <c r="JPK54" s="81"/>
      <c r="JPL54" s="81"/>
      <c r="JPM54" s="81"/>
      <c r="JPN54" s="81"/>
      <c r="JPO54" s="81"/>
      <c r="JPP54" s="81"/>
      <c r="JPQ54" s="81"/>
      <c r="JPR54" s="81"/>
      <c r="JPS54" s="81"/>
      <c r="JPT54" s="81"/>
      <c r="JPU54" s="81"/>
      <c r="JPV54" s="81"/>
      <c r="JPW54" s="81"/>
      <c r="JPX54" s="81"/>
      <c r="JPY54" s="81"/>
      <c r="JPZ54" s="81"/>
      <c r="JQA54" s="81"/>
      <c r="JQB54" s="81"/>
      <c r="JQC54" s="81"/>
      <c r="JQD54" s="81"/>
      <c r="JQE54" s="81"/>
      <c r="JQF54" s="81"/>
      <c r="JQG54" s="81"/>
      <c r="JQH54" s="81"/>
      <c r="JQI54" s="81"/>
      <c r="JQJ54" s="81"/>
      <c r="JQK54" s="81"/>
      <c r="JQL54" s="81"/>
      <c r="JQM54" s="81"/>
      <c r="JQN54" s="81"/>
      <c r="JQO54" s="81"/>
      <c r="JQP54" s="81"/>
      <c r="JQQ54" s="81"/>
      <c r="JQR54" s="81"/>
      <c r="JQS54" s="81"/>
      <c r="JQT54" s="81"/>
      <c r="JQU54" s="81"/>
      <c r="JQV54" s="81"/>
      <c r="JQW54" s="81"/>
      <c r="JQX54" s="81"/>
      <c r="JQY54" s="81"/>
      <c r="JQZ54" s="81"/>
      <c r="JRA54" s="81"/>
      <c r="JRB54" s="81"/>
      <c r="JRC54" s="81"/>
      <c r="JRD54" s="81"/>
      <c r="JRE54" s="81"/>
      <c r="JRF54" s="81"/>
      <c r="JRG54" s="81"/>
      <c r="JRH54" s="81"/>
      <c r="JRI54" s="81"/>
      <c r="JRJ54" s="81"/>
      <c r="JRK54" s="81"/>
      <c r="JRL54" s="81"/>
      <c r="JRM54" s="81"/>
      <c r="JRN54" s="81"/>
      <c r="JRO54" s="81"/>
      <c r="JRP54" s="81"/>
      <c r="JRQ54" s="81"/>
      <c r="JRR54" s="81"/>
      <c r="JRS54" s="81"/>
      <c r="JRT54" s="81"/>
      <c r="JRU54" s="81"/>
      <c r="JRV54" s="81"/>
      <c r="JRW54" s="81"/>
      <c r="JRX54" s="81"/>
      <c r="JRY54" s="81"/>
      <c r="JRZ54" s="81"/>
      <c r="JSA54" s="81"/>
      <c r="JSB54" s="81"/>
      <c r="JSC54" s="81"/>
      <c r="JSD54" s="81"/>
      <c r="JSE54" s="81"/>
      <c r="JSF54" s="81"/>
      <c r="JSG54" s="81"/>
      <c r="JSH54" s="81"/>
      <c r="JSI54" s="81"/>
      <c r="JSJ54" s="81"/>
      <c r="JSK54" s="81"/>
      <c r="JSL54" s="81"/>
      <c r="JSM54" s="81"/>
      <c r="JSN54" s="81"/>
      <c r="JSO54" s="81"/>
      <c r="JSP54" s="81"/>
      <c r="JSQ54" s="81"/>
      <c r="JSR54" s="81"/>
      <c r="JSS54" s="81"/>
      <c r="JST54" s="81"/>
      <c r="JSU54" s="81"/>
      <c r="JSV54" s="81"/>
      <c r="JSW54" s="81"/>
      <c r="JSX54" s="81"/>
      <c r="JSY54" s="81"/>
      <c r="JSZ54" s="81"/>
      <c r="JTA54" s="81"/>
      <c r="JTB54" s="81"/>
      <c r="JTC54" s="81"/>
      <c r="JTD54" s="81"/>
      <c r="JTE54" s="81"/>
      <c r="JTF54" s="81"/>
      <c r="JTG54" s="81"/>
      <c r="JTH54" s="81"/>
      <c r="JTI54" s="81"/>
      <c r="JTJ54" s="81"/>
      <c r="JTK54" s="81"/>
      <c r="JTL54" s="81"/>
      <c r="JTM54" s="81"/>
      <c r="JTN54" s="81"/>
      <c r="JTO54" s="81"/>
      <c r="JTP54" s="81"/>
      <c r="JTQ54" s="81"/>
      <c r="JTR54" s="81"/>
      <c r="JTS54" s="81"/>
      <c r="JTT54" s="81"/>
      <c r="JTU54" s="81"/>
      <c r="JTV54" s="81"/>
      <c r="JTW54" s="81"/>
      <c r="JTX54" s="81"/>
      <c r="JTY54" s="81"/>
      <c r="JTZ54" s="81"/>
      <c r="JUA54" s="81"/>
      <c r="JUB54" s="81"/>
      <c r="JUC54" s="81"/>
      <c r="JUD54" s="81"/>
      <c r="JUE54" s="81"/>
      <c r="JUF54" s="81"/>
      <c r="JUG54" s="81"/>
      <c r="JUH54" s="81"/>
      <c r="JUI54" s="81"/>
      <c r="JUJ54" s="81"/>
      <c r="JUK54" s="81"/>
      <c r="JUL54" s="81"/>
      <c r="JUM54" s="81"/>
      <c r="JUN54" s="81"/>
      <c r="JUO54" s="81"/>
      <c r="JUP54" s="81"/>
      <c r="JUQ54" s="81"/>
      <c r="JUR54" s="81"/>
      <c r="JUS54" s="81"/>
      <c r="JUT54" s="81"/>
      <c r="JUU54" s="81"/>
      <c r="JUV54" s="81"/>
      <c r="JUW54" s="81"/>
      <c r="JUX54" s="81"/>
      <c r="JUY54" s="81"/>
      <c r="JUZ54" s="81"/>
      <c r="JVA54" s="81"/>
      <c r="JVB54" s="81"/>
      <c r="JVC54" s="81"/>
      <c r="JVD54" s="81"/>
      <c r="JVE54" s="81"/>
      <c r="JVF54" s="81"/>
      <c r="JVG54" s="81"/>
      <c r="JVH54" s="81"/>
      <c r="JVI54" s="81"/>
      <c r="JVJ54" s="81"/>
      <c r="JVK54" s="81"/>
      <c r="JVL54" s="81"/>
      <c r="JVM54" s="81"/>
      <c r="JVN54" s="81"/>
      <c r="JVO54" s="81"/>
      <c r="JVP54" s="81"/>
      <c r="JVQ54" s="81"/>
      <c r="JVR54" s="81"/>
      <c r="JVS54" s="81"/>
      <c r="JVT54" s="81"/>
      <c r="JVU54" s="81"/>
      <c r="JVV54" s="81"/>
      <c r="JVW54" s="81"/>
      <c r="JVX54" s="81"/>
      <c r="JVY54" s="81"/>
      <c r="JVZ54" s="81"/>
      <c r="JWA54" s="81"/>
      <c r="JWB54" s="81"/>
      <c r="JWC54" s="81"/>
      <c r="JWD54" s="81"/>
      <c r="JWE54" s="81"/>
      <c r="JWF54" s="81"/>
      <c r="JWG54" s="81"/>
      <c r="JWH54" s="81"/>
      <c r="JWI54" s="81"/>
      <c r="JWJ54" s="81"/>
      <c r="JWK54" s="81"/>
      <c r="JWL54" s="81"/>
      <c r="JWM54" s="81"/>
      <c r="JWN54" s="81"/>
      <c r="JWO54" s="81"/>
      <c r="JWP54" s="81"/>
      <c r="JWQ54" s="81"/>
      <c r="JWR54" s="81"/>
      <c r="JWS54" s="81"/>
      <c r="JWT54" s="81"/>
      <c r="JWU54" s="81"/>
      <c r="JWV54" s="81"/>
      <c r="JWW54" s="81"/>
      <c r="JWX54" s="81"/>
      <c r="JWY54" s="81"/>
      <c r="JWZ54" s="81"/>
      <c r="JXA54" s="81"/>
      <c r="JXB54" s="81"/>
      <c r="JXC54" s="81"/>
      <c r="JXD54" s="81"/>
      <c r="JXE54" s="81"/>
      <c r="JXF54" s="81"/>
      <c r="JXG54" s="81"/>
      <c r="JXH54" s="81"/>
      <c r="JXI54" s="81"/>
      <c r="JXJ54" s="81"/>
      <c r="JXK54" s="81"/>
      <c r="JXL54" s="81"/>
      <c r="JXM54" s="81"/>
      <c r="JXN54" s="81"/>
      <c r="JXO54" s="81"/>
      <c r="JXP54" s="81"/>
      <c r="JXQ54" s="81"/>
      <c r="JXR54" s="81"/>
      <c r="JXS54" s="81"/>
      <c r="JXT54" s="81"/>
      <c r="JXU54" s="81"/>
      <c r="JXV54" s="81"/>
      <c r="JXW54" s="81"/>
      <c r="JXX54" s="81"/>
      <c r="JXY54" s="81"/>
      <c r="JXZ54" s="81"/>
      <c r="JYA54" s="81"/>
      <c r="JYB54" s="81"/>
      <c r="JYC54" s="81"/>
      <c r="JYD54" s="81"/>
      <c r="JYE54" s="81"/>
      <c r="JYF54" s="81"/>
      <c r="JYG54" s="81"/>
      <c r="JYH54" s="81"/>
      <c r="JYI54" s="81"/>
      <c r="JYJ54" s="81"/>
      <c r="JYK54" s="81"/>
      <c r="JYL54" s="81"/>
      <c r="JYM54" s="81"/>
      <c r="JYN54" s="81"/>
      <c r="JYO54" s="81"/>
      <c r="JYP54" s="81"/>
      <c r="JYQ54" s="81"/>
      <c r="JYR54" s="81"/>
      <c r="JYS54" s="81"/>
      <c r="JYT54" s="81"/>
      <c r="JYU54" s="81"/>
      <c r="JYV54" s="81"/>
      <c r="JYW54" s="81"/>
      <c r="JYX54" s="81"/>
      <c r="JYY54" s="81"/>
      <c r="JYZ54" s="81"/>
      <c r="JZA54" s="81"/>
      <c r="JZB54" s="81"/>
      <c r="JZC54" s="81"/>
      <c r="JZD54" s="81"/>
      <c r="JZE54" s="81"/>
      <c r="JZF54" s="81"/>
      <c r="JZG54" s="81"/>
      <c r="JZH54" s="81"/>
      <c r="JZI54" s="81"/>
      <c r="JZJ54" s="81"/>
      <c r="JZK54" s="81"/>
      <c r="JZL54" s="81"/>
      <c r="JZM54" s="81"/>
      <c r="JZN54" s="81"/>
      <c r="JZO54" s="81"/>
      <c r="JZP54" s="81"/>
      <c r="JZQ54" s="81"/>
      <c r="JZR54" s="81"/>
      <c r="JZS54" s="81"/>
      <c r="JZT54" s="81"/>
      <c r="JZU54" s="81"/>
      <c r="JZV54" s="81"/>
      <c r="JZW54" s="81"/>
      <c r="JZX54" s="81"/>
      <c r="JZY54" s="81"/>
      <c r="JZZ54" s="81"/>
      <c r="KAA54" s="81"/>
      <c r="KAB54" s="81"/>
      <c r="KAC54" s="81"/>
      <c r="KAD54" s="81"/>
      <c r="KAE54" s="81"/>
      <c r="KAF54" s="81"/>
      <c r="KAG54" s="81"/>
      <c r="KAH54" s="81"/>
      <c r="KAI54" s="81"/>
      <c r="KAJ54" s="81"/>
      <c r="KAK54" s="81"/>
      <c r="KAL54" s="81"/>
      <c r="KAM54" s="81"/>
      <c r="KAN54" s="81"/>
      <c r="KAO54" s="81"/>
      <c r="KAP54" s="81"/>
      <c r="KAQ54" s="81"/>
      <c r="KAR54" s="81"/>
      <c r="KAS54" s="81"/>
      <c r="KAT54" s="81"/>
      <c r="KAU54" s="81"/>
      <c r="KAV54" s="81"/>
      <c r="KAW54" s="81"/>
      <c r="KAX54" s="81"/>
      <c r="KAY54" s="81"/>
      <c r="KAZ54" s="81"/>
      <c r="KBA54" s="81"/>
      <c r="KBB54" s="81"/>
      <c r="KBC54" s="81"/>
      <c r="KBD54" s="81"/>
      <c r="KBE54" s="81"/>
      <c r="KBF54" s="81"/>
      <c r="KBG54" s="81"/>
      <c r="KBH54" s="81"/>
      <c r="KBI54" s="81"/>
      <c r="KBJ54" s="81"/>
      <c r="KBK54" s="81"/>
      <c r="KBL54" s="81"/>
      <c r="KBM54" s="81"/>
      <c r="KBN54" s="81"/>
      <c r="KBO54" s="81"/>
      <c r="KBP54" s="81"/>
      <c r="KBQ54" s="81"/>
      <c r="KBR54" s="81"/>
      <c r="KBS54" s="81"/>
      <c r="KBT54" s="81"/>
      <c r="KBU54" s="81"/>
      <c r="KBV54" s="81"/>
      <c r="KBW54" s="81"/>
      <c r="KBX54" s="81"/>
      <c r="KBY54" s="81"/>
      <c r="KBZ54" s="81"/>
      <c r="KCA54" s="81"/>
      <c r="KCB54" s="81"/>
      <c r="KCC54" s="81"/>
      <c r="KCD54" s="81"/>
      <c r="KCE54" s="81"/>
      <c r="KCF54" s="81"/>
      <c r="KCG54" s="81"/>
      <c r="KCH54" s="81"/>
      <c r="KCI54" s="81"/>
      <c r="KCJ54" s="81"/>
      <c r="KCK54" s="81"/>
      <c r="KCL54" s="81"/>
      <c r="KCM54" s="81"/>
      <c r="KCN54" s="81"/>
      <c r="KCO54" s="81"/>
      <c r="KCP54" s="81"/>
      <c r="KCQ54" s="81"/>
      <c r="KCR54" s="81"/>
      <c r="KCS54" s="81"/>
      <c r="KCT54" s="81"/>
      <c r="KCU54" s="81"/>
      <c r="KCV54" s="81"/>
      <c r="KCW54" s="81"/>
      <c r="KCX54" s="81"/>
      <c r="KCY54" s="81"/>
      <c r="KCZ54" s="81"/>
      <c r="KDA54" s="81"/>
      <c r="KDB54" s="81"/>
      <c r="KDC54" s="81"/>
      <c r="KDD54" s="81"/>
      <c r="KDE54" s="81"/>
      <c r="KDF54" s="81"/>
      <c r="KDG54" s="81"/>
      <c r="KDH54" s="81"/>
      <c r="KDI54" s="81"/>
      <c r="KDJ54" s="81"/>
      <c r="KDK54" s="81"/>
      <c r="KDL54" s="81"/>
      <c r="KDM54" s="81"/>
      <c r="KDN54" s="81"/>
      <c r="KDO54" s="81"/>
      <c r="KDP54" s="81"/>
      <c r="KDQ54" s="81"/>
      <c r="KDR54" s="81"/>
      <c r="KDS54" s="81"/>
      <c r="KDT54" s="81"/>
      <c r="KDU54" s="81"/>
      <c r="KDV54" s="81"/>
      <c r="KDW54" s="81"/>
      <c r="KDX54" s="81"/>
      <c r="KDY54" s="81"/>
      <c r="KDZ54" s="81"/>
      <c r="KEA54" s="81"/>
      <c r="KEB54" s="81"/>
      <c r="KEC54" s="81"/>
      <c r="KED54" s="81"/>
      <c r="KEE54" s="81"/>
      <c r="KEF54" s="81"/>
      <c r="KEG54" s="81"/>
      <c r="KEH54" s="81"/>
      <c r="KEI54" s="81"/>
      <c r="KEJ54" s="81"/>
      <c r="KEK54" s="81"/>
      <c r="KEL54" s="81"/>
      <c r="KEM54" s="81"/>
      <c r="KEN54" s="81"/>
      <c r="KEO54" s="81"/>
      <c r="KEP54" s="81"/>
      <c r="KEQ54" s="81"/>
      <c r="KER54" s="81"/>
      <c r="KES54" s="81"/>
      <c r="KET54" s="81"/>
      <c r="KEU54" s="81"/>
      <c r="KEV54" s="81"/>
      <c r="KEW54" s="81"/>
      <c r="KEX54" s="81"/>
      <c r="KEY54" s="81"/>
      <c r="KEZ54" s="81"/>
      <c r="KFA54" s="81"/>
      <c r="KFB54" s="81"/>
      <c r="KFC54" s="81"/>
      <c r="KFD54" s="81"/>
      <c r="KFE54" s="81"/>
      <c r="KFF54" s="81"/>
      <c r="KFG54" s="81"/>
      <c r="KFH54" s="81"/>
      <c r="KFI54" s="81"/>
      <c r="KFJ54" s="81"/>
      <c r="KFK54" s="81"/>
      <c r="KFL54" s="81"/>
      <c r="KFM54" s="81"/>
      <c r="KFN54" s="81"/>
      <c r="KFO54" s="81"/>
      <c r="KFP54" s="81"/>
      <c r="KFQ54" s="81"/>
      <c r="KFR54" s="81"/>
      <c r="KFS54" s="81"/>
      <c r="KFT54" s="81"/>
      <c r="KFU54" s="81"/>
      <c r="KFV54" s="81"/>
      <c r="KFW54" s="81"/>
      <c r="KFX54" s="81"/>
      <c r="KFY54" s="81"/>
      <c r="KFZ54" s="81"/>
      <c r="KGA54" s="81"/>
      <c r="KGB54" s="81"/>
      <c r="KGC54" s="81"/>
      <c r="KGD54" s="81"/>
      <c r="KGE54" s="81"/>
      <c r="KGF54" s="81"/>
      <c r="KGG54" s="81"/>
      <c r="KGH54" s="81"/>
      <c r="KGI54" s="81"/>
      <c r="KGJ54" s="81"/>
      <c r="KGK54" s="81"/>
      <c r="KGL54" s="81"/>
      <c r="KGM54" s="81"/>
      <c r="KGN54" s="81"/>
      <c r="KGO54" s="81"/>
      <c r="KGP54" s="81"/>
      <c r="KGQ54" s="81"/>
      <c r="KGR54" s="81"/>
      <c r="KGS54" s="81"/>
      <c r="KGT54" s="81"/>
      <c r="KGU54" s="81"/>
      <c r="KGV54" s="81"/>
      <c r="KGW54" s="81"/>
      <c r="KGX54" s="81"/>
      <c r="KGY54" s="81"/>
      <c r="KGZ54" s="81"/>
      <c r="KHA54" s="81"/>
      <c r="KHB54" s="81"/>
      <c r="KHC54" s="81"/>
      <c r="KHD54" s="81"/>
      <c r="KHE54" s="81"/>
      <c r="KHF54" s="81"/>
      <c r="KHG54" s="81"/>
      <c r="KHH54" s="81"/>
      <c r="KHI54" s="81"/>
      <c r="KHJ54" s="81"/>
      <c r="KHK54" s="81"/>
      <c r="KHL54" s="81"/>
      <c r="KHM54" s="81"/>
      <c r="KHN54" s="81"/>
      <c r="KHO54" s="81"/>
      <c r="KHP54" s="81"/>
      <c r="KHQ54" s="81"/>
      <c r="KHR54" s="81"/>
      <c r="KHS54" s="81"/>
      <c r="KHT54" s="81"/>
      <c r="KHU54" s="81"/>
      <c r="KHV54" s="81"/>
      <c r="KHW54" s="81"/>
      <c r="KHX54" s="81"/>
      <c r="KHY54" s="81"/>
      <c r="KHZ54" s="81"/>
      <c r="KIA54" s="81"/>
      <c r="KIB54" s="81"/>
      <c r="KIC54" s="81"/>
      <c r="KID54" s="81"/>
      <c r="KIE54" s="81"/>
      <c r="KIF54" s="81"/>
      <c r="KIG54" s="81"/>
      <c r="KIH54" s="81"/>
      <c r="KII54" s="81"/>
      <c r="KIJ54" s="81"/>
      <c r="KIK54" s="81"/>
      <c r="KIL54" s="81"/>
      <c r="KIM54" s="81"/>
      <c r="KIN54" s="81"/>
      <c r="KIO54" s="81"/>
      <c r="KIP54" s="81"/>
      <c r="KIQ54" s="81"/>
      <c r="KIR54" s="81"/>
      <c r="KIS54" s="81"/>
      <c r="KIT54" s="81"/>
      <c r="KIU54" s="81"/>
      <c r="KIV54" s="81"/>
      <c r="KIW54" s="81"/>
      <c r="KIX54" s="81"/>
      <c r="KIY54" s="81"/>
      <c r="KIZ54" s="81"/>
      <c r="KJA54" s="81"/>
      <c r="KJB54" s="81"/>
      <c r="KJC54" s="81"/>
      <c r="KJD54" s="81"/>
      <c r="KJE54" s="81"/>
      <c r="KJF54" s="81"/>
      <c r="KJG54" s="81"/>
      <c r="KJH54" s="81"/>
      <c r="KJI54" s="81"/>
      <c r="KJJ54" s="81"/>
      <c r="KJK54" s="81"/>
      <c r="KJL54" s="81"/>
      <c r="KJM54" s="81"/>
      <c r="KJN54" s="81"/>
      <c r="KJO54" s="81"/>
      <c r="KJP54" s="81"/>
      <c r="KJQ54" s="81"/>
      <c r="KJR54" s="81"/>
      <c r="KJS54" s="81"/>
      <c r="KJT54" s="81"/>
      <c r="KJU54" s="81"/>
      <c r="KJV54" s="81"/>
      <c r="KJW54" s="81"/>
      <c r="KJX54" s="81"/>
      <c r="KJY54" s="81"/>
      <c r="KJZ54" s="81"/>
      <c r="KKA54" s="81"/>
      <c r="KKB54" s="81"/>
      <c r="KKC54" s="81"/>
      <c r="KKD54" s="81"/>
      <c r="KKE54" s="81"/>
      <c r="KKF54" s="81"/>
      <c r="KKG54" s="81"/>
      <c r="KKH54" s="81"/>
      <c r="KKI54" s="81"/>
      <c r="KKJ54" s="81"/>
      <c r="KKK54" s="81"/>
      <c r="KKL54" s="81"/>
      <c r="KKM54" s="81"/>
      <c r="KKN54" s="81"/>
      <c r="KKO54" s="81"/>
      <c r="KKP54" s="81"/>
      <c r="KKQ54" s="81"/>
      <c r="KKR54" s="81"/>
      <c r="KKS54" s="81"/>
      <c r="KKT54" s="81"/>
      <c r="KKU54" s="81"/>
      <c r="KKV54" s="81"/>
      <c r="KKW54" s="81"/>
      <c r="KKX54" s="81"/>
      <c r="KKY54" s="81"/>
      <c r="KKZ54" s="81"/>
      <c r="KLA54" s="81"/>
      <c r="KLB54" s="81"/>
      <c r="KLC54" s="81"/>
      <c r="KLD54" s="81"/>
      <c r="KLE54" s="81"/>
      <c r="KLF54" s="81"/>
      <c r="KLG54" s="81"/>
      <c r="KLH54" s="81"/>
      <c r="KLI54" s="81"/>
      <c r="KLJ54" s="81"/>
      <c r="KLK54" s="81"/>
      <c r="KLL54" s="81"/>
      <c r="KLM54" s="81"/>
      <c r="KLN54" s="81"/>
      <c r="KLO54" s="81"/>
      <c r="KLP54" s="81"/>
      <c r="KLQ54" s="81"/>
      <c r="KLR54" s="81"/>
      <c r="KLS54" s="81"/>
      <c r="KLT54" s="81"/>
      <c r="KLU54" s="81"/>
      <c r="KLV54" s="81"/>
      <c r="KLW54" s="81"/>
      <c r="KLX54" s="81"/>
      <c r="KLY54" s="81"/>
      <c r="KLZ54" s="81"/>
      <c r="KMA54" s="81"/>
      <c r="KMB54" s="81"/>
      <c r="KMC54" s="81"/>
      <c r="KMD54" s="81"/>
      <c r="KME54" s="81"/>
      <c r="KMF54" s="81"/>
      <c r="KMG54" s="81"/>
      <c r="KMH54" s="81"/>
      <c r="KMI54" s="81"/>
      <c r="KMJ54" s="81"/>
      <c r="KMK54" s="81"/>
      <c r="KML54" s="81"/>
      <c r="KMM54" s="81"/>
      <c r="KMN54" s="81"/>
      <c r="KMO54" s="81"/>
      <c r="KMP54" s="81"/>
      <c r="KMQ54" s="81"/>
      <c r="KMR54" s="81"/>
      <c r="KMS54" s="81"/>
      <c r="KMT54" s="81"/>
      <c r="KMU54" s="81"/>
      <c r="KMV54" s="81"/>
      <c r="KMW54" s="81"/>
      <c r="KMX54" s="81"/>
      <c r="KMY54" s="81"/>
      <c r="KMZ54" s="81"/>
      <c r="KNA54" s="81"/>
      <c r="KNB54" s="81"/>
      <c r="KNC54" s="81"/>
      <c r="KND54" s="81"/>
      <c r="KNE54" s="81"/>
      <c r="KNF54" s="81"/>
      <c r="KNG54" s="81"/>
      <c r="KNH54" s="81"/>
      <c r="KNI54" s="81"/>
      <c r="KNJ54" s="81"/>
      <c r="KNK54" s="81"/>
      <c r="KNL54" s="81"/>
      <c r="KNM54" s="81"/>
      <c r="KNN54" s="81"/>
      <c r="KNO54" s="81"/>
      <c r="KNP54" s="81"/>
      <c r="KNQ54" s="81"/>
      <c r="KNR54" s="81"/>
      <c r="KNS54" s="81"/>
      <c r="KNT54" s="81"/>
      <c r="KNU54" s="81"/>
      <c r="KNV54" s="81"/>
      <c r="KNW54" s="81"/>
      <c r="KNX54" s="81"/>
      <c r="KNY54" s="81"/>
      <c r="KNZ54" s="81"/>
      <c r="KOA54" s="81"/>
      <c r="KOB54" s="81"/>
      <c r="KOC54" s="81"/>
      <c r="KOD54" s="81"/>
      <c r="KOE54" s="81"/>
      <c r="KOF54" s="81"/>
      <c r="KOG54" s="81"/>
      <c r="KOH54" s="81"/>
      <c r="KOI54" s="81"/>
      <c r="KOJ54" s="81"/>
      <c r="KOK54" s="81"/>
      <c r="KOL54" s="81"/>
      <c r="KOM54" s="81"/>
      <c r="KON54" s="81"/>
      <c r="KOO54" s="81"/>
      <c r="KOP54" s="81"/>
      <c r="KOQ54" s="81"/>
      <c r="KOR54" s="81"/>
      <c r="KOS54" s="81"/>
      <c r="KOT54" s="81"/>
      <c r="KOU54" s="81"/>
      <c r="KOV54" s="81"/>
      <c r="KOW54" s="81"/>
      <c r="KOX54" s="81"/>
      <c r="KOY54" s="81"/>
      <c r="KOZ54" s="81"/>
      <c r="KPA54" s="81"/>
      <c r="KPB54" s="81"/>
      <c r="KPC54" s="81"/>
      <c r="KPD54" s="81"/>
      <c r="KPE54" s="81"/>
      <c r="KPF54" s="81"/>
      <c r="KPG54" s="81"/>
      <c r="KPH54" s="81"/>
      <c r="KPI54" s="81"/>
      <c r="KPJ54" s="81"/>
      <c r="KPK54" s="81"/>
      <c r="KPL54" s="81"/>
      <c r="KPM54" s="81"/>
      <c r="KPN54" s="81"/>
      <c r="KPO54" s="81"/>
      <c r="KPP54" s="81"/>
      <c r="KPQ54" s="81"/>
      <c r="KPR54" s="81"/>
      <c r="KPS54" s="81"/>
      <c r="KPT54" s="81"/>
      <c r="KPU54" s="81"/>
      <c r="KPV54" s="81"/>
      <c r="KPW54" s="81"/>
      <c r="KPX54" s="81"/>
      <c r="KPY54" s="81"/>
      <c r="KPZ54" s="81"/>
      <c r="KQA54" s="81"/>
      <c r="KQB54" s="81"/>
      <c r="KQC54" s="81"/>
      <c r="KQD54" s="81"/>
      <c r="KQE54" s="81"/>
      <c r="KQF54" s="81"/>
      <c r="KQG54" s="81"/>
      <c r="KQH54" s="81"/>
      <c r="KQI54" s="81"/>
      <c r="KQJ54" s="81"/>
      <c r="KQK54" s="81"/>
      <c r="KQL54" s="81"/>
      <c r="KQM54" s="81"/>
      <c r="KQN54" s="81"/>
      <c r="KQO54" s="81"/>
      <c r="KQP54" s="81"/>
      <c r="KQQ54" s="81"/>
      <c r="KQR54" s="81"/>
      <c r="KQS54" s="81"/>
      <c r="KQT54" s="81"/>
      <c r="KQU54" s="81"/>
      <c r="KQV54" s="81"/>
      <c r="KQW54" s="81"/>
      <c r="KQX54" s="81"/>
      <c r="KQY54" s="81"/>
      <c r="KQZ54" s="81"/>
      <c r="KRA54" s="81"/>
      <c r="KRB54" s="81"/>
      <c r="KRC54" s="81"/>
      <c r="KRD54" s="81"/>
      <c r="KRE54" s="81"/>
      <c r="KRF54" s="81"/>
      <c r="KRG54" s="81"/>
      <c r="KRH54" s="81"/>
      <c r="KRI54" s="81"/>
      <c r="KRJ54" s="81"/>
      <c r="KRK54" s="81"/>
      <c r="KRL54" s="81"/>
      <c r="KRM54" s="81"/>
      <c r="KRN54" s="81"/>
      <c r="KRO54" s="81"/>
      <c r="KRP54" s="81"/>
      <c r="KRQ54" s="81"/>
      <c r="KRR54" s="81"/>
      <c r="KRS54" s="81"/>
      <c r="KRT54" s="81"/>
      <c r="KRU54" s="81"/>
      <c r="KRV54" s="81"/>
      <c r="KRW54" s="81"/>
      <c r="KRX54" s="81"/>
      <c r="KRY54" s="81"/>
      <c r="KRZ54" s="81"/>
      <c r="KSA54" s="81"/>
      <c r="KSB54" s="81"/>
      <c r="KSC54" s="81"/>
      <c r="KSD54" s="81"/>
      <c r="KSE54" s="81"/>
      <c r="KSF54" s="81"/>
      <c r="KSG54" s="81"/>
      <c r="KSH54" s="81"/>
      <c r="KSI54" s="81"/>
      <c r="KSJ54" s="81"/>
      <c r="KSK54" s="81"/>
      <c r="KSL54" s="81"/>
      <c r="KSM54" s="81"/>
      <c r="KSN54" s="81"/>
      <c r="KSO54" s="81"/>
      <c r="KSP54" s="81"/>
      <c r="KSQ54" s="81"/>
      <c r="KSR54" s="81"/>
      <c r="KSS54" s="81"/>
      <c r="KST54" s="81"/>
      <c r="KSU54" s="81"/>
      <c r="KSV54" s="81"/>
      <c r="KSW54" s="81"/>
      <c r="KSX54" s="81"/>
      <c r="KSY54" s="81"/>
      <c r="KSZ54" s="81"/>
      <c r="KTA54" s="81"/>
      <c r="KTB54" s="81"/>
      <c r="KTC54" s="81"/>
      <c r="KTD54" s="81"/>
      <c r="KTE54" s="81"/>
      <c r="KTF54" s="81"/>
      <c r="KTG54" s="81"/>
      <c r="KTH54" s="81"/>
      <c r="KTI54" s="81"/>
      <c r="KTJ54" s="81"/>
      <c r="KTK54" s="81"/>
      <c r="KTL54" s="81"/>
      <c r="KTM54" s="81"/>
      <c r="KTN54" s="81"/>
      <c r="KTO54" s="81"/>
      <c r="KTP54" s="81"/>
      <c r="KTQ54" s="81"/>
      <c r="KTR54" s="81"/>
      <c r="KTS54" s="81"/>
      <c r="KTT54" s="81"/>
      <c r="KTU54" s="81"/>
      <c r="KTV54" s="81"/>
      <c r="KTW54" s="81"/>
      <c r="KTX54" s="81"/>
      <c r="KTY54" s="81"/>
      <c r="KTZ54" s="81"/>
      <c r="KUA54" s="81"/>
      <c r="KUB54" s="81"/>
      <c r="KUC54" s="81"/>
      <c r="KUD54" s="81"/>
      <c r="KUE54" s="81"/>
      <c r="KUF54" s="81"/>
      <c r="KUG54" s="81"/>
      <c r="KUH54" s="81"/>
      <c r="KUI54" s="81"/>
      <c r="KUJ54" s="81"/>
      <c r="KUK54" s="81"/>
      <c r="KUL54" s="81"/>
      <c r="KUM54" s="81"/>
      <c r="KUN54" s="81"/>
      <c r="KUO54" s="81"/>
      <c r="KUP54" s="81"/>
      <c r="KUQ54" s="81"/>
      <c r="KUR54" s="81"/>
      <c r="KUS54" s="81"/>
      <c r="KUT54" s="81"/>
      <c r="KUU54" s="81"/>
      <c r="KUV54" s="81"/>
      <c r="KUW54" s="81"/>
      <c r="KUX54" s="81"/>
      <c r="KUY54" s="81"/>
      <c r="KUZ54" s="81"/>
      <c r="KVA54" s="81"/>
      <c r="KVB54" s="81"/>
      <c r="KVC54" s="81"/>
      <c r="KVD54" s="81"/>
      <c r="KVE54" s="81"/>
      <c r="KVF54" s="81"/>
      <c r="KVG54" s="81"/>
      <c r="KVH54" s="81"/>
      <c r="KVI54" s="81"/>
      <c r="KVJ54" s="81"/>
      <c r="KVK54" s="81"/>
      <c r="KVL54" s="81"/>
      <c r="KVM54" s="81"/>
      <c r="KVN54" s="81"/>
      <c r="KVO54" s="81"/>
      <c r="KVP54" s="81"/>
      <c r="KVQ54" s="81"/>
      <c r="KVR54" s="81"/>
      <c r="KVS54" s="81"/>
      <c r="KVT54" s="81"/>
      <c r="KVU54" s="81"/>
      <c r="KVV54" s="81"/>
      <c r="KVW54" s="81"/>
      <c r="KVX54" s="81"/>
      <c r="KVY54" s="81"/>
      <c r="KVZ54" s="81"/>
      <c r="KWA54" s="81"/>
      <c r="KWB54" s="81"/>
      <c r="KWC54" s="81"/>
      <c r="KWD54" s="81"/>
      <c r="KWE54" s="81"/>
      <c r="KWF54" s="81"/>
      <c r="KWG54" s="81"/>
      <c r="KWH54" s="81"/>
      <c r="KWI54" s="81"/>
      <c r="KWJ54" s="81"/>
      <c r="KWK54" s="81"/>
      <c r="KWL54" s="81"/>
      <c r="KWM54" s="81"/>
      <c r="KWN54" s="81"/>
      <c r="KWO54" s="81"/>
      <c r="KWP54" s="81"/>
      <c r="KWQ54" s="81"/>
      <c r="KWR54" s="81"/>
      <c r="KWS54" s="81"/>
      <c r="KWT54" s="81"/>
      <c r="KWU54" s="81"/>
      <c r="KWV54" s="81"/>
      <c r="KWW54" s="81"/>
      <c r="KWX54" s="81"/>
      <c r="KWY54" s="81"/>
      <c r="KWZ54" s="81"/>
      <c r="KXA54" s="81"/>
      <c r="KXB54" s="81"/>
      <c r="KXC54" s="81"/>
      <c r="KXD54" s="81"/>
      <c r="KXE54" s="81"/>
      <c r="KXF54" s="81"/>
      <c r="KXG54" s="81"/>
      <c r="KXH54" s="81"/>
      <c r="KXI54" s="81"/>
      <c r="KXJ54" s="81"/>
      <c r="KXK54" s="81"/>
      <c r="KXL54" s="81"/>
      <c r="KXM54" s="81"/>
      <c r="KXN54" s="81"/>
      <c r="KXO54" s="81"/>
      <c r="KXP54" s="81"/>
      <c r="KXQ54" s="81"/>
      <c r="KXR54" s="81"/>
      <c r="KXS54" s="81"/>
      <c r="KXT54" s="81"/>
      <c r="KXU54" s="81"/>
      <c r="KXV54" s="81"/>
      <c r="KXW54" s="81"/>
      <c r="KXX54" s="81"/>
      <c r="KXY54" s="81"/>
      <c r="KXZ54" s="81"/>
      <c r="KYA54" s="81"/>
      <c r="KYB54" s="81"/>
      <c r="KYC54" s="81"/>
      <c r="KYD54" s="81"/>
      <c r="KYE54" s="81"/>
      <c r="KYF54" s="81"/>
      <c r="KYG54" s="81"/>
      <c r="KYH54" s="81"/>
      <c r="KYI54" s="81"/>
      <c r="KYJ54" s="81"/>
      <c r="KYK54" s="81"/>
      <c r="KYL54" s="81"/>
      <c r="KYM54" s="81"/>
      <c r="KYN54" s="81"/>
      <c r="KYO54" s="81"/>
      <c r="KYP54" s="81"/>
      <c r="KYQ54" s="81"/>
      <c r="KYR54" s="81"/>
      <c r="KYS54" s="81"/>
      <c r="KYT54" s="81"/>
      <c r="KYU54" s="81"/>
      <c r="KYV54" s="81"/>
      <c r="KYW54" s="81"/>
      <c r="KYX54" s="81"/>
      <c r="KYY54" s="81"/>
      <c r="KYZ54" s="81"/>
      <c r="KZA54" s="81"/>
      <c r="KZB54" s="81"/>
      <c r="KZC54" s="81"/>
      <c r="KZD54" s="81"/>
      <c r="KZE54" s="81"/>
      <c r="KZF54" s="81"/>
      <c r="KZG54" s="81"/>
      <c r="KZH54" s="81"/>
      <c r="KZI54" s="81"/>
      <c r="KZJ54" s="81"/>
      <c r="KZK54" s="81"/>
      <c r="KZL54" s="81"/>
      <c r="KZM54" s="81"/>
      <c r="KZN54" s="81"/>
      <c r="KZO54" s="81"/>
      <c r="KZP54" s="81"/>
      <c r="KZQ54" s="81"/>
      <c r="KZR54" s="81"/>
      <c r="KZS54" s="81"/>
      <c r="KZT54" s="81"/>
      <c r="KZU54" s="81"/>
      <c r="KZV54" s="81"/>
      <c r="KZW54" s="81"/>
      <c r="KZX54" s="81"/>
      <c r="KZY54" s="81"/>
      <c r="KZZ54" s="81"/>
      <c r="LAA54" s="81"/>
      <c r="LAB54" s="81"/>
      <c r="LAC54" s="81"/>
      <c r="LAD54" s="81"/>
      <c r="LAE54" s="81"/>
      <c r="LAF54" s="81"/>
      <c r="LAG54" s="81"/>
      <c r="LAH54" s="81"/>
      <c r="LAI54" s="81"/>
      <c r="LAJ54" s="81"/>
      <c r="LAK54" s="81"/>
      <c r="LAL54" s="81"/>
      <c r="LAM54" s="81"/>
      <c r="LAN54" s="81"/>
      <c r="LAO54" s="81"/>
      <c r="LAP54" s="81"/>
      <c r="LAQ54" s="81"/>
      <c r="LAR54" s="81"/>
      <c r="LAS54" s="81"/>
      <c r="LAT54" s="81"/>
      <c r="LAU54" s="81"/>
      <c r="LAV54" s="81"/>
      <c r="LAW54" s="81"/>
      <c r="LAX54" s="81"/>
      <c r="LAY54" s="81"/>
      <c r="LAZ54" s="81"/>
      <c r="LBA54" s="81"/>
      <c r="LBB54" s="81"/>
      <c r="LBC54" s="81"/>
      <c r="LBD54" s="81"/>
      <c r="LBE54" s="81"/>
      <c r="LBF54" s="81"/>
      <c r="LBG54" s="81"/>
      <c r="LBH54" s="81"/>
      <c r="LBI54" s="81"/>
      <c r="LBJ54" s="81"/>
      <c r="LBK54" s="81"/>
      <c r="LBL54" s="81"/>
      <c r="LBM54" s="81"/>
      <c r="LBN54" s="81"/>
      <c r="LBO54" s="81"/>
      <c r="LBP54" s="81"/>
      <c r="LBQ54" s="81"/>
      <c r="LBR54" s="81"/>
      <c r="LBS54" s="81"/>
      <c r="LBT54" s="81"/>
      <c r="LBU54" s="81"/>
      <c r="LBV54" s="81"/>
      <c r="LBW54" s="81"/>
      <c r="LBX54" s="81"/>
      <c r="LBY54" s="81"/>
      <c r="LBZ54" s="81"/>
      <c r="LCA54" s="81"/>
      <c r="LCB54" s="81"/>
      <c r="LCC54" s="81"/>
      <c r="LCD54" s="81"/>
      <c r="LCE54" s="81"/>
      <c r="LCF54" s="81"/>
      <c r="LCG54" s="81"/>
      <c r="LCH54" s="81"/>
      <c r="LCI54" s="81"/>
      <c r="LCJ54" s="81"/>
      <c r="LCK54" s="81"/>
      <c r="LCL54" s="81"/>
      <c r="LCM54" s="81"/>
      <c r="LCN54" s="81"/>
      <c r="LCO54" s="81"/>
      <c r="LCP54" s="81"/>
      <c r="LCQ54" s="81"/>
      <c r="LCR54" s="81"/>
      <c r="LCS54" s="81"/>
      <c r="LCT54" s="81"/>
      <c r="LCU54" s="81"/>
      <c r="LCV54" s="81"/>
      <c r="LCW54" s="81"/>
      <c r="LCX54" s="81"/>
      <c r="LCY54" s="81"/>
      <c r="LCZ54" s="81"/>
      <c r="LDA54" s="81"/>
      <c r="LDB54" s="81"/>
      <c r="LDC54" s="81"/>
      <c r="LDD54" s="81"/>
      <c r="LDE54" s="81"/>
      <c r="LDF54" s="81"/>
      <c r="LDG54" s="81"/>
      <c r="LDH54" s="81"/>
      <c r="LDI54" s="81"/>
      <c r="LDJ54" s="81"/>
      <c r="LDK54" s="81"/>
      <c r="LDL54" s="81"/>
      <c r="LDM54" s="81"/>
      <c r="LDN54" s="81"/>
      <c r="LDO54" s="81"/>
      <c r="LDP54" s="81"/>
      <c r="LDQ54" s="81"/>
      <c r="LDR54" s="81"/>
      <c r="LDS54" s="81"/>
      <c r="LDT54" s="81"/>
      <c r="LDU54" s="81"/>
      <c r="LDV54" s="81"/>
      <c r="LDW54" s="81"/>
      <c r="LDX54" s="81"/>
      <c r="LDY54" s="81"/>
      <c r="LDZ54" s="81"/>
      <c r="LEA54" s="81"/>
      <c r="LEB54" s="81"/>
      <c r="LEC54" s="81"/>
      <c r="LED54" s="81"/>
      <c r="LEE54" s="81"/>
      <c r="LEF54" s="81"/>
      <c r="LEG54" s="81"/>
      <c r="LEH54" s="81"/>
      <c r="LEI54" s="81"/>
      <c r="LEJ54" s="81"/>
      <c r="LEK54" s="81"/>
      <c r="LEL54" s="81"/>
      <c r="LEM54" s="81"/>
      <c r="LEN54" s="81"/>
      <c r="LEO54" s="81"/>
      <c r="LEP54" s="81"/>
      <c r="LEQ54" s="81"/>
      <c r="LER54" s="81"/>
      <c r="LES54" s="81"/>
      <c r="LET54" s="81"/>
      <c r="LEU54" s="81"/>
      <c r="LEV54" s="81"/>
      <c r="LEW54" s="81"/>
      <c r="LEX54" s="81"/>
      <c r="LEY54" s="81"/>
      <c r="LEZ54" s="81"/>
      <c r="LFA54" s="81"/>
      <c r="LFB54" s="81"/>
      <c r="LFC54" s="81"/>
      <c r="LFD54" s="81"/>
      <c r="LFE54" s="81"/>
      <c r="LFF54" s="81"/>
      <c r="LFG54" s="81"/>
      <c r="LFH54" s="81"/>
      <c r="LFI54" s="81"/>
      <c r="LFJ54" s="81"/>
      <c r="LFK54" s="81"/>
      <c r="LFL54" s="81"/>
      <c r="LFM54" s="81"/>
      <c r="LFN54" s="81"/>
      <c r="LFO54" s="81"/>
      <c r="LFP54" s="81"/>
      <c r="LFQ54" s="81"/>
      <c r="LFR54" s="81"/>
      <c r="LFS54" s="81"/>
      <c r="LFT54" s="81"/>
      <c r="LFU54" s="81"/>
      <c r="LFV54" s="81"/>
      <c r="LFW54" s="81"/>
      <c r="LFX54" s="81"/>
      <c r="LFY54" s="81"/>
      <c r="LFZ54" s="81"/>
      <c r="LGA54" s="81"/>
      <c r="LGB54" s="81"/>
      <c r="LGC54" s="81"/>
      <c r="LGD54" s="81"/>
      <c r="LGE54" s="81"/>
      <c r="LGF54" s="81"/>
      <c r="LGG54" s="81"/>
      <c r="LGH54" s="81"/>
      <c r="LGI54" s="81"/>
      <c r="LGJ54" s="81"/>
      <c r="LGK54" s="81"/>
      <c r="LGL54" s="81"/>
      <c r="LGM54" s="81"/>
      <c r="LGN54" s="81"/>
      <c r="LGO54" s="81"/>
      <c r="LGP54" s="81"/>
      <c r="LGQ54" s="81"/>
      <c r="LGR54" s="81"/>
      <c r="LGS54" s="81"/>
      <c r="LGT54" s="81"/>
      <c r="LGU54" s="81"/>
      <c r="LGV54" s="81"/>
      <c r="LGW54" s="81"/>
      <c r="LGX54" s="81"/>
      <c r="LGY54" s="81"/>
      <c r="LGZ54" s="81"/>
      <c r="LHA54" s="81"/>
      <c r="LHB54" s="81"/>
      <c r="LHC54" s="81"/>
      <c r="LHD54" s="81"/>
      <c r="LHE54" s="81"/>
      <c r="LHF54" s="81"/>
      <c r="LHG54" s="81"/>
      <c r="LHH54" s="81"/>
      <c r="LHI54" s="81"/>
      <c r="LHJ54" s="81"/>
      <c r="LHK54" s="81"/>
      <c r="LHL54" s="81"/>
      <c r="LHM54" s="81"/>
      <c r="LHN54" s="81"/>
      <c r="LHO54" s="81"/>
      <c r="LHP54" s="81"/>
      <c r="LHQ54" s="81"/>
      <c r="LHR54" s="81"/>
      <c r="LHS54" s="81"/>
      <c r="LHT54" s="81"/>
      <c r="LHU54" s="81"/>
      <c r="LHV54" s="81"/>
      <c r="LHW54" s="81"/>
      <c r="LHX54" s="81"/>
      <c r="LHY54" s="81"/>
      <c r="LHZ54" s="81"/>
      <c r="LIA54" s="81"/>
      <c r="LIB54" s="81"/>
      <c r="LIC54" s="81"/>
      <c r="LID54" s="81"/>
      <c r="LIE54" s="81"/>
      <c r="LIF54" s="81"/>
      <c r="LIG54" s="81"/>
      <c r="LIH54" s="81"/>
      <c r="LII54" s="81"/>
      <c r="LIJ54" s="81"/>
      <c r="LIK54" s="81"/>
      <c r="LIL54" s="81"/>
      <c r="LIM54" s="81"/>
      <c r="LIN54" s="81"/>
      <c r="LIO54" s="81"/>
      <c r="LIP54" s="81"/>
      <c r="LIQ54" s="81"/>
      <c r="LIR54" s="81"/>
      <c r="LIS54" s="81"/>
      <c r="LIT54" s="81"/>
      <c r="LIU54" s="81"/>
      <c r="LIV54" s="81"/>
      <c r="LIW54" s="81"/>
      <c r="LIX54" s="81"/>
      <c r="LIY54" s="81"/>
      <c r="LIZ54" s="81"/>
      <c r="LJA54" s="81"/>
      <c r="LJB54" s="81"/>
      <c r="LJC54" s="81"/>
      <c r="LJD54" s="81"/>
      <c r="LJE54" s="81"/>
      <c r="LJF54" s="81"/>
      <c r="LJG54" s="81"/>
      <c r="LJH54" s="81"/>
      <c r="LJI54" s="81"/>
      <c r="LJJ54" s="81"/>
      <c r="LJK54" s="81"/>
      <c r="LJL54" s="81"/>
      <c r="LJM54" s="81"/>
      <c r="LJN54" s="81"/>
      <c r="LJO54" s="81"/>
      <c r="LJP54" s="81"/>
      <c r="LJQ54" s="81"/>
      <c r="LJR54" s="81"/>
      <c r="LJS54" s="81"/>
      <c r="LJT54" s="81"/>
      <c r="LJU54" s="81"/>
      <c r="LJV54" s="81"/>
      <c r="LJW54" s="81"/>
      <c r="LJX54" s="81"/>
      <c r="LJY54" s="81"/>
      <c r="LJZ54" s="81"/>
      <c r="LKA54" s="81"/>
      <c r="LKB54" s="81"/>
      <c r="LKC54" s="81"/>
      <c r="LKD54" s="81"/>
      <c r="LKE54" s="81"/>
      <c r="LKF54" s="81"/>
      <c r="LKG54" s="81"/>
      <c r="LKH54" s="81"/>
      <c r="LKI54" s="81"/>
      <c r="LKJ54" s="81"/>
      <c r="LKK54" s="81"/>
      <c r="LKL54" s="81"/>
      <c r="LKM54" s="81"/>
      <c r="LKN54" s="81"/>
      <c r="LKO54" s="81"/>
      <c r="LKP54" s="81"/>
      <c r="LKQ54" s="81"/>
      <c r="LKR54" s="81"/>
      <c r="LKS54" s="81"/>
      <c r="LKT54" s="81"/>
      <c r="LKU54" s="81"/>
      <c r="LKV54" s="81"/>
      <c r="LKW54" s="81"/>
      <c r="LKX54" s="81"/>
      <c r="LKY54" s="81"/>
      <c r="LKZ54" s="81"/>
      <c r="LLA54" s="81"/>
      <c r="LLB54" s="81"/>
      <c r="LLC54" s="81"/>
      <c r="LLD54" s="81"/>
      <c r="LLE54" s="81"/>
      <c r="LLF54" s="81"/>
      <c r="LLG54" s="81"/>
      <c r="LLH54" s="81"/>
      <c r="LLI54" s="81"/>
      <c r="LLJ54" s="81"/>
      <c r="LLK54" s="81"/>
      <c r="LLL54" s="81"/>
      <c r="LLM54" s="81"/>
      <c r="LLN54" s="81"/>
      <c r="LLO54" s="81"/>
      <c r="LLP54" s="81"/>
      <c r="LLQ54" s="81"/>
      <c r="LLR54" s="81"/>
      <c r="LLS54" s="81"/>
      <c r="LLT54" s="81"/>
      <c r="LLU54" s="81"/>
      <c r="LLV54" s="81"/>
      <c r="LLW54" s="81"/>
      <c r="LLX54" s="81"/>
      <c r="LLY54" s="81"/>
      <c r="LLZ54" s="81"/>
      <c r="LMA54" s="81"/>
      <c r="LMB54" s="81"/>
      <c r="LMC54" s="81"/>
      <c r="LMD54" s="81"/>
      <c r="LME54" s="81"/>
      <c r="LMF54" s="81"/>
      <c r="LMG54" s="81"/>
      <c r="LMH54" s="81"/>
      <c r="LMI54" s="81"/>
      <c r="LMJ54" s="81"/>
      <c r="LMK54" s="81"/>
      <c r="LML54" s="81"/>
      <c r="LMM54" s="81"/>
      <c r="LMN54" s="81"/>
      <c r="LMO54" s="81"/>
      <c r="LMP54" s="81"/>
      <c r="LMQ54" s="81"/>
      <c r="LMR54" s="81"/>
      <c r="LMS54" s="81"/>
      <c r="LMT54" s="81"/>
      <c r="LMU54" s="81"/>
      <c r="LMV54" s="81"/>
      <c r="LMW54" s="81"/>
      <c r="LMX54" s="81"/>
      <c r="LMY54" s="81"/>
      <c r="LMZ54" s="81"/>
      <c r="LNA54" s="81"/>
      <c r="LNB54" s="81"/>
      <c r="LNC54" s="81"/>
      <c r="LND54" s="81"/>
      <c r="LNE54" s="81"/>
      <c r="LNF54" s="81"/>
      <c r="LNG54" s="81"/>
      <c r="LNH54" s="81"/>
      <c r="LNI54" s="81"/>
      <c r="LNJ54" s="81"/>
      <c r="LNK54" s="81"/>
      <c r="LNL54" s="81"/>
      <c r="LNM54" s="81"/>
      <c r="LNN54" s="81"/>
      <c r="LNO54" s="81"/>
      <c r="LNP54" s="81"/>
      <c r="LNQ54" s="81"/>
      <c r="LNR54" s="81"/>
      <c r="LNS54" s="81"/>
      <c r="LNT54" s="81"/>
      <c r="LNU54" s="81"/>
      <c r="LNV54" s="81"/>
      <c r="LNW54" s="81"/>
      <c r="LNX54" s="81"/>
      <c r="LNY54" s="81"/>
      <c r="LNZ54" s="81"/>
      <c r="LOA54" s="81"/>
      <c r="LOB54" s="81"/>
      <c r="LOC54" s="81"/>
      <c r="LOD54" s="81"/>
      <c r="LOE54" s="81"/>
      <c r="LOF54" s="81"/>
      <c r="LOG54" s="81"/>
      <c r="LOH54" s="81"/>
      <c r="LOI54" s="81"/>
      <c r="LOJ54" s="81"/>
      <c r="LOK54" s="81"/>
      <c r="LOL54" s="81"/>
      <c r="LOM54" s="81"/>
      <c r="LON54" s="81"/>
      <c r="LOO54" s="81"/>
      <c r="LOP54" s="81"/>
      <c r="LOQ54" s="81"/>
      <c r="LOR54" s="81"/>
      <c r="LOS54" s="81"/>
      <c r="LOT54" s="81"/>
      <c r="LOU54" s="81"/>
      <c r="LOV54" s="81"/>
      <c r="LOW54" s="81"/>
      <c r="LOX54" s="81"/>
      <c r="LOY54" s="81"/>
      <c r="LOZ54" s="81"/>
      <c r="LPA54" s="81"/>
      <c r="LPB54" s="81"/>
      <c r="LPC54" s="81"/>
      <c r="LPD54" s="81"/>
      <c r="LPE54" s="81"/>
      <c r="LPF54" s="81"/>
      <c r="LPG54" s="81"/>
      <c r="LPH54" s="81"/>
      <c r="LPI54" s="81"/>
      <c r="LPJ54" s="81"/>
      <c r="LPK54" s="81"/>
      <c r="LPL54" s="81"/>
      <c r="LPM54" s="81"/>
      <c r="LPN54" s="81"/>
      <c r="LPO54" s="81"/>
      <c r="LPP54" s="81"/>
      <c r="LPQ54" s="81"/>
      <c r="LPR54" s="81"/>
      <c r="LPS54" s="81"/>
      <c r="LPT54" s="81"/>
      <c r="LPU54" s="81"/>
      <c r="LPV54" s="81"/>
      <c r="LPW54" s="81"/>
      <c r="LPX54" s="81"/>
      <c r="LPY54" s="81"/>
      <c r="LPZ54" s="81"/>
      <c r="LQA54" s="81"/>
      <c r="LQB54" s="81"/>
      <c r="LQC54" s="81"/>
      <c r="LQD54" s="81"/>
      <c r="LQE54" s="81"/>
      <c r="LQF54" s="81"/>
      <c r="LQG54" s="81"/>
      <c r="LQH54" s="81"/>
      <c r="LQI54" s="81"/>
      <c r="LQJ54" s="81"/>
      <c r="LQK54" s="81"/>
      <c r="LQL54" s="81"/>
      <c r="LQM54" s="81"/>
      <c r="LQN54" s="81"/>
      <c r="LQO54" s="81"/>
      <c r="LQP54" s="81"/>
      <c r="LQQ54" s="81"/>
      <c r="LQR54" s="81"/>
      <c r="LQS54" s="81"/>
      <c r="LQT54" s="81"/>
      <c r="LQU54" s="81"/>
      <c r="LQV54" s="81"/>
      <c r="LQW54" s="81"/>
      <c r="LQX54" s="81"/>
      <c r="LQY54" s="81"/>
      <c r="LQZ54" s="81"/>
      <c r="LRA54" s="81"/>
      <c r="LRB54" s="81"/>
      <c r="LRC54" s="81"/>
      <c r="LRD54" s="81"/>
      <c r="LRE54" s="81"/>
      <c r="LRF54" s="81"/>
      <c r="LRG54" s="81"/>
      <c r="LRH54" s="81"/>
      <c r="LRI54" s="81"/>
      <c r="LRJ54" s="81"/>
      <c r="LRK54" s="81"/>
      <c r="LRL54" s="81"/>
      <c r="LRM54" s="81"/>
      <c r="LRN54" s="81"/>
      <c r="LRO54" s="81"/>
      <c r="LRP54" s="81"/>
      <c r="LRQ54" s="81"/>
      <c r="LRR54" s="81"/>
      <c r="LRS54" s="81"/>
      <c r="LRT54" s="81"/>
      <c r="LRU54" s="81"/>
      <c r="LRV54" s="81"/>
      <c r="LRW54" s="81"/>
      <c r="LRX54" s="81"/>
      <c r="LRY54" s="81"/>
      <c r="LRZ54" s="81"/>
      <c r="LSA54" s="81"/>
      <c r="LSB54" s="81"/>
      <c r="LSC54" s="81"/>
      <c r="LSD54" s="81"/>
      <c r="LSE54" s="81"/>
      <c r="LSF54" s="81"/>
      <c r="LSG54" s="81"/>
      <c r="LSH54" s="81"/>
      <c r="LSI54" s="81"/>
      <c r="LSJ54" s="81"/>
      <c r="LSK54" s="81"/>
      <c r="LSL54" s="81"/>
      <c r="LSM54" s="81"/>
      <c r="LSN54" s="81"/>
      <c r="LSO54" s="81"/>
      <c r="LSP54" s="81"/>
      <c r="LSQ54" s="81"/>
      <c r="LSR54" s="81"/>
      <c r="LSS54" s="81"/>
      <c r="LST54" s="81"/>
      <c r="LSU54" s="81"/>
      <c r="LSV54" s="81"/>
      <c r="LSW54" s="81"/>
      <c r="LSX54" s="81"/>
      <c r="LSY54" s="81"/>
      <c r="LSZ54" s="81"/>
      <c r="LTA54" s="81"/>
      <c r="LTB54" s="81"/>
      <c r="LTC54" s="81"/>
      <c r="LTD54" s="81"/>
      <c r="LTE54" s="81"/>
      <c r="LTF54" s="81"/>
      <c r="LTG54" s="81"/>
      <c r="LTH54" s="81"/>
      <c r="LTI54" s="81"/>
      <c r="LTJ54" s="81"/>
      <c r="LTK54" s="81"/>
      <c r="LTL54" s="81"/>
      <c r="LTM54" s="81"/>
      <c r="LTN54" s="81"/>
      <c r="LTO54" s="81"/>
      <c r="LTP54" s="81"/>
      <c r="LTQ54" s="81"/>
      <c r="LTR54" s="81"/>
      <c r="LTS54" s="81"/>
      <c r="LTT54" s="81"/>
      <c r="LTU54" s="81"/>
      <c r="LTV54" s="81"/>
      <c r="LTW54" s="81"/>
      <c r="LTX54" s="81"/>
      <c r="LTY54" s="81"/>
      <c r="LTZ54" s="81"/>
      <c r="LUA54" s="81"/>
      <c r="LUB54" s="81"/>
      <c r="LUC54" s="81"/>
      <c r="LUD54" s="81"/>
      <c r="LUE54" s="81"/>
      <c r="LUF54" s="81"/>
      <c r="LUG54" s="81"/>
      <c r="LUH54" s="81"/>
      <c r="LUI54" s="81"/>
      <c r="LUJ54" s="81"/>
      <c r="LUK54" s="81"/>
      <c r="LUL54" s="81"/>
      <c r="LUM54" s="81"/>
      <c r="LUN54" s="81"/>
      <c r="LUO54" s="81"/>
      <c r="LUP54" s="81"/>
      <c r="LUQ54" s="81"/>
      <c r="LUR54" s="81"/>
      <c r="LUS54" s="81"/>
      <c r="LUT54" s="81"/>
      <c r="LUU54" s="81"/>
      <c r="LUV54" s="81"/>
      <c r="LUW54" s="81"/>
      <c r="LUX54" s="81"/>
      <c r="LUY54" s="81"/>
      <c r="LUZ54" s="81"/>
      <c r="LVA54" s="81"/>
      <c r="LVB54" s="81"/>
      <c r="LVC54" s="81"/>
      <c r="LVD54" s="81"/>
      <c r="LVE54" s="81"/>
      <c r="LVF54" s="81"/>
      <c r="LVG54" s="81"/>
      <c r="LVH54" s="81"/>
      <c r="LVI54" s="81"/>
      <c r="LVJ54" s="81"/>
      <c r="LVK54" s="81"/>
      <c r="LVL54" s="81"/>
      <c r="LVM54" s="81"/>
      <c r="LVN54" s="81"/>
      <c r="LVO54" s="81"/>
      <c r="LVP54" s="81"/>
      <c r="LVQ54" s="81"/>
      <c r="LVR54" s="81"/>
      <c r="LVS54" s="81"/>
      <c r="LVT54" s="81"/>
      <c r="LVU54" s="81"/>
      <c r="LVV54" s="81"/>
      <c r="LVW54" s="81"/>
      <c r="LVX54" s="81"/>
      <c r="LVY54" s="81"/>
      <c r="LVZ54" s="81"/>
      <c r="LWA54" s="81"/>
      <c r="LWB54" s="81"/>
      <c r="LWC54" s="81"/>
      <c r="LWD54" s="81"/>
      <c r="LWE54" s="81"/>
      <c r="LWF54" s="81"/>
      <c r="LWG54" s="81"/>
      <c r="LWH54" s="81"/>
      <c r="LWI54" s="81"/>
      <c r="LWJ54" s="81"/>
      <c r="LWK54" s="81"/>
      <c r="LWL54" s="81"/>
      <c r="LWM54" s="81"/>
      <c r="LWN54" s="81"/>
      <c r="LWO54" s="81"/>
      <c r="LWP54" s="81"/>
      <c r="LWQ54" s="81"/>
      <c r="LWR54" s="81"/>
      <c r="LWS54" s="81"/>
      <c r="LWT54" s="81"/>
      <c r="LWU54" s="81"/>
      <c r="LWV54" s="81"/>
      <c r="LWW54" s="81"/>
      <c r="LWX54" s="81"/>
      <c r="LWY54" s="81"/>
      <c r="LWZ54" s="81"/>
      <c r="LXA54" s="81"/>
      <c r="LXB54" s="81"/>
      <c r="LXC54" s="81"/>
      <c r="LXD54" s="81"/>
      <c r="LXE54" s="81"/>
      <c r="LXF54" s="81"/>
      <c r="LXG54" s="81"/>
      <c r="LXH54" s="81"/>
      <c r="LXI54" s="81"/>
      <c r="LXJ54" s="81"/>
      <c r="LXK54" s="81"/>
      <c r="LXL54" s="81"/>
      <c r="LXM54" s="81"/>
      <c r="LXN54" s="81"/>
      <c r="LXO54" s="81"/>
      <c r="LXP54" s="81"/>
      <c r="LXQ54" s="81"/>
      <c r="LXR54" s="81"/>
      <c r="LXS54" s="81"/>
      <c r="LXT54" s="81"/>
      <c r="LXU54" s="81"/>
      <c r="LXV54" s="81"/>
      <c r="LXW54" s="81"/>
      <c r="LXX54" s="81"/>
      <c r="LXY54" s="81"/>
      <c r="LXZ54" s="81"/>
      <c r="LYA54" s="81"/>
      <c r="LYB54" s="81"/>
      <c r="LYC54" s="81"/>
      <c r="LYD54" s="81"/>
      <c r="LYE54" s="81"/>
      <c r="LYF54" s="81"/>
      <c r="LYG54" s="81"/>
      <c r="LYH54" s="81"/>
      <c r="LYI54" s="81"/>
      <c r="LYJ54" s="81"/>
      <c r="LYK54" s="81"/>
      <c r="LYL54" s="81"/>
      <c r="LYM54" s="81"/>
      <c r="LYN54" s="81"/>
      <c r="LYO54" s="81"/>
      <c r="LYP54" s="81"/>
      <c r="LYQ54" s="81"/>
      <c r="LYR54" s="81"/>
      <c r="LYS54" s="81"/>
      <c r="LYT54" s="81"/>
      <c r="LYU54" s="81"/>
      <c r="LYV54" s="81"/>
      <c r="LYW54" s="81"/>
      <c r="LYX54" s="81"/>
      <c r="LYY54" s="81"/>
      <c r="LYZ54" s="81"/>
      <c r="LZA54" s="81"/>
      <c r="LZB54" s="81"/>
      <c r="LZC54" s="81"/>
      <c r="LZD54" s="81"/>
      <c r="LZE54" s="81"/>
      <c r="LZF54" s="81"/>
      <c r="LZG54" s="81"/>
      <c r="LZH54" s="81"/>
      <c r="LZI54" s="81"/>
      <c r="LZJ54" s="81"/>
      <c r="LZK54" s="81"/>
      <c r="LZL54" s="81"/>
      <c r="LZM54" s="81"/>
      <c r="LZN54" s="81"/>
      <c r="LZO54" s="81"/>
      <c r="LZP54" s="81"/>
      <c r="LZQ54" s="81"/>
      <c r="LZR54" s="81"/>
      <c r="LZS54" s="81"/>
      <c r="LZT54" s="81"/>
      <c r="LZU54" s="81"/>
      <c r="LZV54" s="81"/>
      <c r="LZW54" s="81"/>
      <c r="LZX54" s="81"/>
      <c r="LZY54" s="81"/>
      <c r="LZZ54" s="81"/>
      <c r="MAA54" s="81"/>
      <c r="MAB54" s="81"/>
      <c r="MAC54" s="81"/>
      <c r="MAD54" s="81"/>
      <c r="MAE54" s="81"/>
      <c r="MAF54" s="81"/>
      <c r="MAG54" s="81"/>
      <c r="MAH54" s="81"/>
      <c r="MAI54" s="81"/>
      <c r="MAJ54" s="81"/>
      <c r="MAK54" s="81"/>
      <c r="MAL54" s="81"/>
      <c r="MAM54" s="81"/>
      <c r="MAN54" s="81"/>
      <c r="MAO54" s="81"/>
      <c r="MAP54" s="81"/>
      <c r="MAQ54" s="81"/>
      <c r="MAR54" s="81"/>
      <c r="MAS54" s="81"/>
      <c r="MAT54" s="81"/>
      <c r="MAU54" s="81"/>
      <c r="MAV54" s="81"/>
      <c r="MAW54" s="81"/>
      <c r="MAX54" s="81"/>
      <c r="MAY54" s="81"/>
      <c r="MAZ54" s="81"/>
      <c r="MBA54" s="81"/>
      <c r="MBB54" s="81"/>
      <c r="MBC54" s="81"/>
      <c r="MBD54" s="81"/>
      <c r="MBE54" s="81"/>
      <c r="MBF54" s="81"/>
      <c r="MBG54" s="81"/>
      <c r="MBH54" s="81"/>
      <c r="MBI54" s="81"/>
      <c r="MBJ54" s="81"/>
      <c r="MBK54" s="81"/>
      <c r="MBL54" s="81"/>
      <c r="MBM54" s="81"/>
      <c r="MBN54" s="81"/>
      <c r="MBO54" s="81"/>
      <c r="MBP54" s="81"/>
      <c r="MBQ54" s="81"/>
      <c r="MBR54" s="81"/>
      <c r="MBS54" s="81"/>
      <c r="MBT54" s="81"/>
      <c r="MBU54" s="81"/>
      <c r="MBV54" s="81"/>
      <c r="MBW54" s="81"/>
      <c r="MBX54" s="81"/>
      <c r="MBY54" s="81"/>
      <c r="MBZ54" s="81"/>
      <c r="MCA54" s="81"/>
      <c r="MCB54" s="81"/>
      <c r="MCC54" s="81"/>
      <c r="MCD54" s="81"/>
      <c r="MCE54" s="81"/>
      <c r="MCF54" s="81"/>
      <c r="MCG54" s="81"/>
      <c r="MCH54" s="81"/>
      <c r="MCI54" s="81"/>
      <c r="MCJ54" s="81"/>
      <c r="MCK54" s="81"/>
      <c r="MCL54" s="81"/>
      <c r="MCM54" s="81"/>
      <c r="MCN54" s="81"/>
      <c r="MCO54" s="81"/>
      <c r="MCP54" s="81"/>
      <c r="MCQ54" s="81"/>
      <c r="MCR54" s="81"/>
      <c r="MCS54" s="81"/>
      <c r="MCT54" s="81"/>
      <c r="MCU54" s="81"/>
      <c r="MCV54" s="81"/>
      <c r="MCW54" s="81"/>
      <c r="MCX54" s="81"/>
      <c r="MCY54" s="81"/>
      <c r="MCZ54" s="81"/>
      <c r="MDA54" s="81"/>
      <c r="MDB54" s="81"/>
      <c r="MDC54" s="81"/>
      <c r="MDD54" s="81"/>
      <c r="MDE54" s="81"/>
      <c r="MDF54" s="81"/>
      <c r="MDG54" s="81"/>
      <c r="MDH54" s="81"/>
      <c r="MDI54" s="81"/>
      <c r="MDJ54" s="81"/>
      <c r="MDK54" s="81"/>
      <c r="MDL54" s="81"/>
      <c r="MDM54" s="81"/>
      <c r="MDN54" s="81"/>
      <c r="MDO54" s="81"/>
      <c r="MDP54" s="81"/>
      <c r="MDQ54" s="81"/>
      <c r="MDR54" s="81"/>
      <c r="MDS54" s="81"/>
      <c r="MDT54" s="81"/>
      <c r="MDU54" s="81"/>
      <c r="MDV54" s="81"/>
      <c r="MDW54" s="81"/>
      <c r="MDX54" s="81"/>
      <c r="MDY54" s="81"/>
      <c r="MDZ54" s="81"/>
      <c r="MEA54" s="81"/>
      <c r="MEB54" s="81"/>
      <c r="MEC54" s="81"/>
      <c r="MED54" s="81"/>
      <c r="MEE54" s="81"/>
      <c r="MEF54" s="81"/>
      <c r="MEG54" s="81"/>
      <c r="MEH54" s="81"/>
      <c r="MEI54" s="81"/>
      <c r="MEJ54" s="81"/>
      <c r="MEK54" s="81"/>
      <c r="MEL54" s="81"/>
      <c r="MEM54" s="81"/>
      <c r="MEN54" s="81"/>
      <c r="MEO54" s="81"/>
      <c r="MEP54" s="81"/>
      <c r="MEQ54" s="81"/>
      <c r="MER54" s="81"/>
      <c r="MES54" s="81"/>
      <c r="MET54" s="81"/>
      <c r="MEU54" s="81"/>
      <c r="MEV54" s="81"/>
      <c r="MEW54" s="81"/>
      <c r="MEX54" s="81"/>
      <c r="MEY54" s="81"/>
      <c r="MEZ54" s="81"/>
      <c r="MFA54" s="81"/>
      <c r="MFB54" s="81"/>
      <c r="MFC54" s="81"/>
      <c r="MFD54" s="81"/>
      <c r="MFE54" s="81"/>
      <c r="MFF54" s="81"/>
      <c r="MFG54" s="81"/>
      <c r="MFH54" s="81"/>
      <c r="MFI54" s="81"/>
      <c r="MFJ54" s="81"/>
      <c r="MFK54" s="81"/>
      <c r="MFL54" s="81"/>
      <c r="MFM54" s="81"/>
      <c r="MFN54" s="81"/>
      <c r="MFO54" s="81"/>
      <c r="MFP54" s="81"/>
      <c r="MFQ54" s="81"/>
      <c r="MFR54" s="81"/>
      <c r="MFS54" s="81"/>
      <c r="MFT54" s="81"/>
      <c r="MFU54" s="81"/>
      <c r="MFV54" s="81"/>
      <c r="MFW54" s="81"/>
      <c r="MFX54" s="81"/>
      <c r="MFY54" s="81"/>
      <c r="MFZ54" s="81"/>
      <c r="MGA54" s="81"/>
      <c r="MGB54" s="81"/>
      <c r="MGC54" s="81"/>
      <c r="MGD54" s="81"/>
      <c r="MGE54" s="81"/>
      <c r="MGF54" s="81"/>
      <c r="MGG54" s="81"/>
      <c r="MGH54" s="81"/>
      <c r="MGI54" s="81"/>
      <c r="MGJ54" s="81"/>
      <c r="MGK54" s="81"/>
      <c r="MGL54" s="81"/>
      <c r="MGM54" s="81"/>
      <c r="MGN54" s="81"/>
      <c r="MGO54" s="81"/>
      <c r="MGP54" s="81"/>
      <c r="MGQ54" s="81"/>
      <c r="MGR54" s="81"/>
      <c r="MGS54" s="81"/>
      <c r="MGT54" s="81"/>
      <c r="MGU54" s="81"/>
      <c r="MGV54" s="81"/>
      <c r="MGW54" s="81"/>
      <c r="MGX54" s="81"/>
      <c r="MGY54" s="81"/>
      <c r="MGZ54" s="81"/>
      <c r="MHA54" s="81"/>
      <c r="MHB54" s="81"/>
      <c r="MHC54" s="81"/>
      <c r="MHD54" s="81"/>
      <c r="MHE54" s="81"/>
      <c r="MHF54" s="81"/>
      <c r="MHG54" s="81"/>
      <c r="MHH54" s="81"/>
      <c r="MHI54" s="81"/>
      <c r="MHJ54" s="81"/>
      <c r="MHK54" s="81"/>
      <c r="MHL54" s="81"/>
      <c r="MHM54" s="81"/>
      <c r="MHN54" s="81"/>
      <c r="MHO54" s="81"/>
      <c r="MHP54" s="81"/>
      <c r="MHQ54" s="81"/>
      <c r="MHR54" s="81"/>
      <c r="MHS54" s="81"/>
      <c r="MHT54" s="81"/>
      <c r="MHU54" s="81"/>
      <c r="MHV54" s="81"/>
      <c r="MHW54" s="81"/>
      <c r="MHX54" s="81"/>
      <c r="MHY54" s="81"/>
      <c r="MHZ54" s="81"/>
      <c r="MIA54" s="81"/>
      <c r="MIB54" s="81"/>
      <c r="MIC54" s="81"/>
      <c r="MID54" s="81"/>
      <c r="MIE54" s="81"/>
      <c r="MIF54" s="81"/>
      <c r="MIG54" s="81"/>
      <c r="MIH54" s="81"/>
      <c r="MII54" s="81"/>
      <c r="MIJ54" s="81"/>
      <c r="MIK54" s="81"/>
      <c r="MIL54" s="81"/>
      <c r="MIM54" s="81"/>
      <c r="MIN54" s="81"/>
      <c r="MIO54" s="81"/>
      <c r="MIP54" s="81"/>
      <c r="MIQ54" s="81"/>
      <c r="MIR54" s="81"/>
      <c r="MIS54" s="81"/>
      <c r="MIT54" s="81"/>
      <c r="MIU54" s="81"/>
      <c r="MIV54" s="81"/>
      <c r="MIW54" s="81"/>
      <c r="MIX54" s="81"/>
      <c r="MIY54" s="81"/>
      <c r="MIZ54" s="81"/>
      <c r="MJA54" s="81"/>
      <c r="MJB54" s="81"/>
      <c r="MJC54" s="81"/>
      <c r="MJD54" s="81"/>
      <c r="MJE54" s="81"/>
      <c r="MJF54" s="81"/>
      <c r="MJG54" s="81"/>
      <c r="MJH54" s="81"/>
      <c r="MJI54" s="81"/>
      <c r="MJJ54" s="81"/>
      <c r="MJK54" s="81"/>
      <c r="MJL54" s="81"/>
      <c r="MJM54" s="81"/>
      <c r="MJN54" s="81"/>
      <c r="MJO54" s="81"/>
      <c r="MJP54" s="81"/>
      <c r="MJQ54" s="81"/>
      <c r="MJR54" s="81"/>
      <c r="MJS54" s="81"/>
      <c r="MJT54" s="81"/>
      <c r="MJU54" s="81"/>
      <c r="MJV54" s="81"/>
      <c r="MJW54" s="81"/>
      <c r="MJX54" s="81"/>
      <c r="MJY54" s="81"/>
      <c r="MJZ54" s="81"/>
      <c r="MKA54" s="81"/>
      <c r="MKB54" s="81"/>
      <c r="MKC54" s="81"/>
      <c r="MKD54" s="81"/>
      <c r="MKE54" s="81"/>
      <c r="MKF54" s="81"/>
      <c r="MKG54" s="81"/>
      <c r="MKH54" s="81"/>
      <c r="MKI54" s="81"/>
      <c r="MKJ54" s="81"/>
      <c r="MKK54" s="81"/>
      <c r="MKL54" s="81"/>
      <c r="MKM54" s="81"/>
      <c r="MKN54" s="81"/>
      <c r="MKO54" s="81"/>
      <c r="MKP54" s="81"/>
      <c r="MKQ54" s="81"/>
      <c r="MKR54" s="81"/>
      <c r="MKS54" s="81"/>
      <c r="MKT54" s="81"/>
      <c r="MKU54" s="81"/>
      <c r="MKV54" s="81"/>
      <c r="MKW54" s="81"/>
      <c r="MKX54" s="81"/>
      <c r="MKY54" s="81"/>
      <c r="MKZ54" s="81"/>
      <c r="MLA54" s="81"/>
      <c r="MLB54" s="81"/>
      <c r="MLC54" s="81"/>
      <c r="MLD54" s="81"/>
      <c r="MLE54" s="81"/>
      <c r="MLF54" s="81"/>
      <c r="MLG54" s="81"/>
      <c r="MLH54" s="81"/>
      <c r="MLI54" s="81"/>
      <c r="MLJ54" s="81"/>
      <c r="MLK54" s="81"/>
      <c r="MLL54" s="81"/>
      <c r="MLM54" s="81"/>
      <c r="MLN54" s="81"/>
      <c r="MLO54" s="81"/>
      <c r="MLP54" s="81"/>
      <c r="MLQ54" s="81"/>
      <c r="MLR54" s="81"/>
      <c r="MLS54" s="81"/>
      <c r="MLT54" s="81"/>
      <c r="MLU54" s="81"/>
      <c r="MLV54" s="81"/>
      <c r="MLW54" s="81"/>
      <c r="MLX54" s="81"/>
      <c r="MLY54" s="81"/>
      <c r="MLZ54" s="81"/>
      <c r="MMA54" s="81"/>
      <c r="MMB54" s="81"/>
      <c r="MMC54" s="81"/>
      <c r="MMD54" s="81"/>
      <c r="MME54" s="81"/>
      <c r="MMF54" s="81"/>
      <c r="MMG54" s="81"/>
      <c r="MMH54" s="81"/>
      <c r="MMI54" s="81"/>
      <c r="MMJ54" s="81"/>
      <c r="MMK54" s="81"/>
      <c r="MML54" s="81"/>
      <c r="MMM54" s="81"/>
      <c r="MMN54" s="81"/>
      <c r="MMO54" s="81"/>
      <c r="MMP54" s="81"/>
      <c r="MMQ54" s="81"/>
      <c r="MMR54" s="81"/>
      <c r="MMS54" s="81"/>
      <c r="MMT54" s="81"/>
      <c r="MMU54" s="81"/>
      <c r="MMV54" s="81"/>
      <c r="MMW54" s="81"/>
      <c r="MMX54" s="81"/>
      <c r="MMY54" s="81"/>
      <c r="MMZ54" s="81"/>
      <c r="MNA54" s="81"/>
      <c r="MNB54" s="81"/>
      <c r="MNC54" s="81"/>
      <c r="MND54" s="81"/>
      <c r="MNE54" s="81"/>
      <c r="MNF54" s="81"/>
      <c r="MNG54" s="81"/>
      <c r="MNH54" s="81"/>
      <c r="MNI54" s="81"/>
      <c r="MNJ54" s="81"/>
      <c r="MNK54" s="81"/>
      <c r="MNL54" s="81"/>
      <c r="MNM54" s="81"/>
      <c r="MNN54" s="81"/>
      <c r="MNO54" s="81"/>
      <c r="MNP54" s="81"/>
      <c r="MNQ54" s="81"/>
      <c r="MNR54" s="81"/>
      <c r="MNS54" s="81"/>
      <c r="MNT54" s="81"/>
      <c r="MNU54" s="81"/>
      <c r="MNV54" s="81"/>
      <c r="MNW54" s="81"/>
      <c r="MNX54" s="81"/>
      <c r="MNY54" s="81"/>
      <c r="MNZ54" s="81"/>
      <c r="MOA54" s="81"/>
      <c r="MOB54" s="81"/>
      <c r="MOC54" s="81"/>
      <c r="MOD54" s="81"/>
      <c r="MOE54" s="81"/>
      <c r="MOF54" s="81"/>
      <c r="MOG54" s="81"/>
      <c r="MOH54" s="81"/>
      <c r="MOI54" s="81"/>
      <c r="MOJ54" s="81"/>
      <c r="MOK54" s="81"/>
      <c r="MOL54" s="81"/>
      <c r="MOM54" s="81"/>
      <c r="MON54" s="81"/>
      <c r="MOO54" s="81"/>
      <c r="MOP54" s="81"/>
      <c r="MOQ54" s="81"/>
      <c r="MOR54" s="81"/>
      <c r="MOS54" s="81"/>
      <c r="MOT54" s="81"/>
      <c r="MOU54" s="81"/>
      <c r="MOV54" s="81"/>
      <c r="MOW54" s="81"/>
      <c r="MOX54" s="81"/>
      <c r="MOY54" s="81"/>
      <c r="MOZ54" s="81"/>
      <c r="MPA54" s="81"/>
      <c r="MPB54" s="81"/>
      <c r="MPC54" s="81"/>
      <c r="MPD54" s="81"/>
      <c r="MPE54" s="81"/>
      <c r="MPF54" s="81"/>
      <c r="MPG54" s="81"/>
      <c r="MPH54" s="81"/>
      <c r="MPI54" s="81"/>
      <c r="MPJ54" s="81"/>
      <c r="MPK54" s="81"/>
      <c r="MPL54" s="81"/>
      <c r="MPM54" s="81"/>
      <c r="MPN54" s="81"/>
      <c r="MPO54" s="81"/>
      <c r="MPP54" s="81"/>
      <c r="MPQ54" s="81"/>
      <c r="MPR54" s="81"/>
      <c r="MPS54" s="81"/>
      <c r="MPT54" s="81"/>
      <c r="MPU54" s="81"/>
      <c r="MPV54" s="81"/>
      <c r="MPW54" s="81"/>
      <c r="MPX54" s="81"/>
      <c r="MPY54" s="81"/>
      <c r="MPZ54" s="81"/>
      <c r="MQA54" s="81"/>
      <c r="MQB54" s="81"/>
      <c r="MQC54" s="81"/>
      <c r="MQD54" s="81"/>
      <c r="MQE54" s="81"/>
      <c r="MQF54" s="81"/>
      <c r="MQG54" s="81"/>
      <c r="MQH54" s="81"/>
      <c r="MQI54" s="81"/>
      <c r="MQJ54" s="81"/>
      <c r="MQK54" s="81"/>
      <c r="MQL54" s="81"/>
      <c r="MQM54" s="81"/>
      <c r="MQN54" s="81"/>
      <c r="MQO54" s="81"/>
      <c r="MQP54" s="81"/>
      <c r="MQQ54" s="81"/>
      <c r="MQR54" s="81"/>
      <c r="MQS54" s="81"/>
      <c r="MQT54" s="81"/>
      <c r="MQU54" s="81"/>
      <c r="MQV54" s="81"/>
      <c r="MQW54" s="81"/>
      <c r="MQX54" s="81"/>
      <c r="MQY54" s="81"/>
      <c r="MQZ54" s="81"/>
      <c r="MRA54" s="81"/>
      <c r="MRB54" s="81"/>
      <c r="MRC54" s="81"/>
      <c r="MRD54" s="81"/>
      <c r="MRE54" s="81"/>
      <c r="MRF54" s="81"/>
      <c r="MRG54" s="81"/>
      <c r="MRH54" s="81"/>
      <c r="MRI54" s="81"/>
      <c r="MRJ54" s="81"/>
      <c r="MRK54" s="81"/>
      <c r="MRL54" s="81"/>
      <c r="MRM54" s="81"/>
      <c r="MRN54" s="81"/>
      <c r="MRO54" s="81"/>
      <c r="MRP54" s="81"/>
      <c r="MRQ54" s="81"/>
      <c r="MRR54" s="81"/>
      <c r="MRS54" s="81"/>
      <c r="MRT54" s="81"/>
      <c r="MRU54" s="81"/>
      <c r="MRV54" s="81"/>
      <c r="MRW54" s="81"/>
      <c r="MRX54" s="81"/>
      <c r="MRY54" s="81"/>
      <c r="MRZ54" s="81"/>
      <c r="MSA54" s="81"/>
      <c r="MSB54" s="81"/>
      <c r="MSC54" s="81"/>
      <c r="MSD54" s="81"/>
      <c r="MSE54" s="81"/>
      <c r="MSF54" s="81"/>
      <c r="MSG54" s="81"/>
      <c r="MSH54" s="81"/>
      <c r="MSI54" s="81"/>
      <c r="MSJ54" s="81"/>
      <c r="MSK54" s="81"/>
      <c r="MSL54" s="81"/>
      <c r="MSM54" s="81"/>
      <c r="MSN54" s="81"/>
      <c r="MSO54" s="81"/>
      <c r="MSP54" s="81"/>
      <c r="MSQ54" s="81"/>
      <c r="MSR54" s="81"/>
      <c r="MSS54" s="81"/>
      <c r="MST54" s="81"/>
      <c r="MSU54" s="81"/>
      <c r="MSV54" s="81"/>
      <c r="MSW54" s="81"/>
      <c r="MSX54" s="81"/>
      <c r="MSY54" s="81"/>
      <c r="MSZ54" s="81"/>
      <c r="MTA54" s="81"/>
      <c r="MTB54" s="81"/>
      <c r="MTC54" s="81"/>
      <c r="MTD54" s="81"/>
      <c r="MTE54" s="81"/>
      <c r="MTF54" s="81"/>
      <c r="MTG54" s="81"/>
      <c r="MTH54" s="81"/>
      <c r="MTI54" s="81"/>
      <c r="MTJ54" s="81"/>
      <c r="MTK54" s="81"/>
      <c r="MTL54" s="81"/>
      <c r="MTM54" s="81"/>
      <c r="MTN54" s="81"/>
      <c r="MTO54" s="81"/>
      <c r="MTP54" s="81"/>
      <c r="MTQ54" s="81"/>
      <c r="MTR54" s="81"/>
      <c r="MTS54" s="81"/>
      <c r="MTT54" s="81"/>
      <c r="MTU54" s="81"/>
      <c r="MTV54" s="81"/>
      <c r="MTW54" s="81"/>
      <c r="MTX54" s="81"/>
      <c r="MTY54" s="81"/>
      <c r="MTZ54" s="81"/>
      <c r="MUA54" s="81"/>
      <c r="MUB54" s="81"/>
      <c r="MUC54" s="81"/>
      <c r="MUD54" s="81"/>
      <c r="MUE54" s="81"/>
      <c r="MUF54" s="81"/>
      <c r="MUG54" s="81"/>
      <c r="MUH54" s="81"/>
      <c r="MUI54" s="81"/>
      <c r="MUJ54" s="81"/>
      <c r="MUK54" s="81"/>
      <c r="MUL54" s="81"/>
      <c r="MUM54" s="81"/>
      <c r="MUN54" s="81"/>
      <c r="MUO54" s="81"/>
      <c r="MUP54" s="81"/>
      <c r="MUQ54" s="81"/>
      <c r="MUR54" s="81"/>
      <c r="MUS54" s="81"/>
      <c r="MUT54" s="81"/>
      <c r="MUU54" s="81"/>
      <c r="MUV54" s="81"/>
      <c r="MUW54" s="81"/>
      <c r="MUX54" s="81"/>
      <c r="MUY54" s="81"/>
      <c r="MUZ54" s="81"/>
      <c r="MVA54" s="81"/>
      <c r="MVB54" s="81"/>
      <c r="MVC54" s="81"/>
      <c r="MVD54" s="81"/>
      <c r="MVE54" s="81"/>
      <c r="MVF54" s="81"/>
      <c r="MVG54" s="81"/>
      <c r="MVH54" s="81"/>
      <c r="MVI54" s="81"/>
      <c r="MVJ54" s="81"/>
      <c r="MVK54" s="81"/>
      <c r="MVL54" s="81"/>
      <c r="MVM54" s="81"/>
      <c r="MVN54" s="81"/>
      <c r="MVO54" s="81"/>
      <c r="MVP54" s="81"/>
      <c r="MVQ54" s="81"/>
      <c r="MVR54" s="81"/>
      <c r="MVS54" s="81"/>
      <c r="MVT54" s="81"/>
      <c r="MVU54" s="81"/>
      <c r="MVV54" s="81"/>
      <c r="MVW54" s="81"/>
      <c r="MVX54" s="81"/>
      <c r="MVY54" s="81"/>
      <c r="MVZ54" s="81"/>
      <c r="MWA54" s="81"/>
      <c r="MWB54" s="81"/>
      <c r="MWC54" s="81"/>
      <c r="MWD54" s="81"/>
      <c r="MWE54" s="81"/>
      <c r="MWF54" s="81"/>
      <c r="MWG54" s="81"/>
      <c r="MWH54" s="81"/>
      <c r="MWI54" s="81"/>
      <c r="MWJ54" s="81"/>
      <c r="MWK54" s="81"/>
      <c r="MWL54" s="81"/>
      <c r="MWM54" s="81"/>
      <c r="MWN54" s="81"/>
      <c r="MWO54" s="81"/>
      <c r="MWP54" s="81"/>
      <c r="MWQ54" s="81"/>
      <c r="MWR54" s="81"/>
      <c r="MWS54" s="81"/>
      <c r="MWT54" s="81"/>
      <c r="MWU54" s="81"/>
      <c r="MWV54" s="81"/>
      <c r="MWW54" s="81"/>
      <c r="MWX54" s="81"/>
      <c r="MWY54" s="81"/>
      <c r="MWZ54" s="81"/>
      <c r="MXA54" s="81"/>
      <c r="MXB54" s="81"/>
      <c r="MXC54" s="81"/>
      <c r="MXD54" s="81"/>
      <c r="MXE54" s="81"/>
      <c r="MXF54" s="81"/>
      <c r="MXG54" s="81"/>
      <c r="MXH54" s="81"/>
      <c r="MXI54" s="81"/>
      <c r="MXJ54" s="81"/>
      <c r="MXK54" s="81"/>
      <c r="MXL54" s="81"/>
      <c r="MXM54" s="81"/>
      <c r="MXN54" s="81"/>
      <c r="MXO54" s="81"/>
      <c r="MXP54" s="81"/>
      <c r="MXQ54" s="81"/>
      <c r="MXR54" s="81"/>
      <c r="MXS54" s="81"/>
      <c r="MXT54" s="81"/>
      <c r="MXU54" s="81"/>
      <c r="MXV54" s="81"/>
      <c r="MXW54" s="81"/>
      <c r="MXX54" s="81"/>
      <c r="MXY54" s="81"/>
      <c r="MXZ54" s="81"/>
      <c r="MYA54" s="81"/>
      <c r="MYB54" s="81"/>
      <c r="MYC54" s="81"/>
      <c r="MYD54" s="81"/>
      <c r="MYE54" s="81"/>
      <c r="MYF54" s="81"/>
      <c r="MYG54" s="81"/>
      <c r="MYH54" s="81"/>
      <c r="MYI54" s="81"/>
      <c r="MYJ54" s="81"/>
      <c r="MYK54" s="81"/>
      <c r="MYL54" s="81"/>
      <c r="MYM54" s="81"/>
      <c r="MYN54" s="81"/>
      <c r="MYO54" s="81"/>
      <c r="MYP54" s="81"/>
      <c r="MYQ54" s="81"/>
      <c r="MYR54" s="81"/>
      <c r="MYS54" s="81"/>
      <c r="MYT54" s="81"/>
      <c r="MYU54" s="81"/>
      <c r="MYV54" s="81"/>
      <c r="MYW54" s="81"/>
      <c r="MYX54" s="81"/>
      <c r="MYY54" s="81"/>
      <c r="MYZ54" s="81"/>
      <c r="MZA54" s="81"/>
      <c r="MZB54" s="81"/>
      <c r="MZC54" s="81"/>
      <c r="MZD54" s="81"/>
      <c r="MZE54" s="81"/>
      <c r="MZF54" s="81"/>
      <c r="MZG54" s="81"/>
      <c r="MZH54" s="81"/>
      <c r="MZI54" s="81"/>
      <c r="MZJ54" s="81"/>
      <c r="MZK54" s="81"/>
      <c r="MZL54" s="81"/>
      <c r="MZM54" s="81"/>
      <c r="MZN54" s="81"/>
      <c r="MZO54" s="81"/>
      <c r="MZP54" s="81"/>
      <c r="MZQ54" s="81"/>
      <c r="MZR54" s="81"/>
      <c r="MZS54" s="81"/>
      <c r="MZT54" s="81"/>
      <c r="MZU54" s="81"/>
      <c r="MZV54" s="81"/>
      <c r="MZW54" s="81"/>
      <c r="MZX54" s="81"/>
      <c r="MZY54" s="81"/>
      <c r="MZZ54" s="81"/>
      <c r="NAA54" s="81"/>
      <c r="NAB54" s="81"/>
      <c r="NAC54" s="81"/>
      <c r="NAD54" s="81"/>
      <c r="NAE54" s="81"/>
      <c r="NAF54" s="81"/>
      <c r="NAG54" s="81"/>
      <c r="NAH54" s="81"/>
      <c r="NAI54" s="81"/>
      <c r="NAJ54" s="81"/>
      <c r="NAK54" s="81"/>
      <c r="NAL54" s="81"/>
      <c r="NAM54" s="81"/>
      <c r="NAN54" s="81"/>
      <c r="NAO54" s="81"/>
      <c r="NAP54" s="81"/>
      <c r="NAQ54" s="81"/>
      <c r="NAR54" s="81"/>
      <c r="NAS54" s="81"/>
      <c r="NAT54" s="81"/>
      <c r="NAU54" s="81"/>
      <c r="NAV54" s="81"/>
      <c r="NAW54" s="81"/>
      <c r="NAX54" s="81"/>
      <c r="NAY54" s="81"/>
      <c r="NAZ54" s="81"/>
      <c r="NBA54" s="81"/>
      <c r="NBB54" s="81"/>
      <c r="NBC54" s="81"/>
      <c r="NBD54" s="81"/>
      <c r="NBE54" s="81"/>
      <c r="NBF54" s="81"/>
      <c r="NBG54" s="81"/>
      <c r="NBH54" s="81"/>
      <c r="NBI54" s="81"/>
      <c r="NBJ54" s="81"/>
      <c r="NBK54" s="81"/>
      <c r="NBL54" s="81"/>
      <c r="NBM54" s="81"/>
      <c r="NBN54" s="81"/>
      <c r="NBO54" s="81"/>
      <c r="NBP54" s="81"/>
      <c r="NBQ54" s="81"/>
      <c r="NBR54" s="81"/>
      <c r="NBS54" s="81"/>
      <c r="NBT54" s="81"/>
      <c r="NBU54" s="81"/>
      <c r="NBV54" s="81"/>
      <c r="NBW54" s="81"/>
      <c r="NBX54" s="81"/>
      <c r="NBY54" s="81"/>
      <c r="NBZ54" s="81"/>
      <c r="NCA54" s="81"/>
      <c r="NCB54" s="81"/>
      <c r="NCC54" s="81"/>
      <c r="NCD54" s="81"/>
      <c r="NCE54" s="81"/>
      <c r="NCF54" s="81"/>
      <c r="NCG54" s="81"/>
      <c r="NCH54" s="81"/>
      <c r="NCI54" s="81"/>
      <c r="NCJ54" s="81"/>
      <c r="NCK54" s="81"/>
      <c r="NCL54" s="81"/>
      <c r="NCM54" s="81"/>
      <c r="NCN54" s="81"/>
      <c r="NCO54" s="81"/>
      <c r="NCP54" s="81"/>
      <c r="NCQ54" s="81"/>
      <c r="NCR54" s="81"/>
      <c r="NCS54" s="81"/>
      <c r="NCT54" s="81"/>
      <c r="NCU54" s="81"/>
      <c r="NCV54" s="81"/>
      <c r="NCW54" s="81"/>
      <c r="NCX54" s="81"/>
      <c r="NCY54" s="81"/>
      <c r="NCZ54" s="81"/>
      <c r="NDA54" s="81"/>
      <c r="NDB54" s="81"/>
      <c r="NDC54" s="81"/>
      <c r="NDD54" s="81"/>
      <c r="NDE54" s="81"/>
      <c r="NDF54" s="81"/>
      <c r="NDG54" s="81"/>
      <c r="NDH54" s="81"/>
      <c r="NDI54" s="81"/>
      <c r="NDJ54" s="81"/>
      <c r="NDK54" s="81"/>
      <c r="NDL54" s="81"/>
      <c r="NDM54" s="81"/>
      <c r="NDN54" s="81"/>
      <c r="NDO54" s="81"/>
      <c r="NDP54" s="81"/>
      <c r="NDQ54" s="81"/>
      <c r="NDR54" s="81"/>
      <c r="NDS54" s="81"/>
      <c r="NDT54" s="81"/>
      <c r="NDU54" s="81"/>
      <c r="NDV54" s="81"/>
      <c r="NDW54" s="81"/>
      <c r="NDX54" s="81"/>
      <c r="NDY54" s="81"/>
      <c r="NDZ54" s="81"/>
      <c r="NEA54" s="81"/>
      <c r="NEB54" s="81"/>
      <c r="NEC54" s="81"/>
      <c r="NED54" s="81"/>
      <c r="NEE54" s="81"/>
      <c r="NEF54" s="81"/>
      <c r="NEG54" s="81"/>
      <c r="NEH54" s="81"/>
      <c r="NEI54" s="81"/>
      <c r="NEJ54" s="81"/>
      <c r="NEK54" s="81"/>
      <c r="NEL54" s="81"/>
      <c r="NEM54" s="81"/>
      <c r="NEN54" s="81"/>
      <c r="NEO54" s="81"/>
      <c r="NEP54" s="81"/>
      <c r="NEQ54" s="81"/>
      <c r="NER54" s="81"/>
      <c r="NES54" s="81"/>
      <c r="NET54" s="81"/>
      <c r="NEU54" s="81"/>
      <c r="NEV54" s="81"/>
      <c r="NEW54" s="81"/>
      <c r="NEX54" s="81"/>
      <c r="NEY54" s="81"/>
      <c r="NEZ54" s="81"/>
      <c r="NFA54" s="81"/>
      <c r="NFB54" s="81"/>
      <c r="NFC54" s="81"/>
      <c r="NFD54" s="81"/>
      <c r="NFE54" s="81"/>
      <c r="NFF54" s="81"/>
      <c r="NFG54" s="81"/>
      <c r="NFH54" s="81"/>
      <c r="NFI54" s="81"/>
      <c r="NFJ54" s="81"/>
      <c r="NFK54" s="81"/>
      <c r="NFL54" s="81"/>
      <c r="NFM54" s="81"/>
      <c r="NFN54" s="81"/>
      <c r="NFO54" s="81"/>
      <c r="NFP54" s="81"/>
      <c r="NFQ54" s="81"/>
      <c r="NFR54" s="81"/>
      <c r="NFS54" s="81"/>
      <c r="NFT54" s="81"/>
      <c r="NFU54" s="81"/>
      <c r="NFV54" s="81"/>
      <c r="NFW54" s="81"/>
      <c r="NFX54" s="81"/>
      <c r="NFY54" s="81"/>
      <c r="NFZ54" s="81"/>
      <c r="NGA54" s="81"/>
      <c r="NGB54" s="81"/>
      <c r="NGC54" s="81"/>
      <c r="NGD54" s="81"/>
      <c r="NGE54" s="81"/>
      <c r="NGF54" s="81"/>
      <c r="NGG54" s="81"/>
      <c r="NGH54" s="81"/>
      <c r="NGI54" s="81"/>
      <c r="NGJ54" s="81"/>
      <c r="NGK54" s="81"/>
      <c r="NGL54" s="81"/>
      <c r="NGM54" s="81"/>
      <c r="NGN54" s="81"/>
      <c r="NGO54" s="81"/>
      <c r="NGP54" s="81"/>
      <c r="NGQ54" s="81"/>
      <c r="NGR54" s="81"/>
      <c r="NGS54" s="81"/>
      <c r="NGT54" s="81"/>
      <c r="NGU54" s="81"/>
      <c r="NGV54" s="81"/>
      <c r="NGW54" s="81"/>
      <c r="NGX54" s="81"/>
      <c r="NGY54" s="81"/>
      <c r="NGZ54" s="81"/>
      <c r="NHA54" s="81"/>
      <c r="NHB54" s="81"/>
      <c r="NHC54" s="81"/>
      <c r="NHD54" s="81"/>
      <c r="NHE54" s="81"/>
      <c r="NHF54" s="81"/>
      <c r="NHG54" s="81"/>
      <c r="NHH54" s="81"/>
      <c r="NHI54" s="81"/>
      <c r="NHJ54" s="81"/>
      <c r="NHK54" s="81"/>
      <c r="NHL54" s="81"/>
      <c r="NHM54" s="81"/>
      <c r="NHN54" s="81"/>
      <c r="NHO54" s="81"/>
      <c r="NHP54" s="81"/>
      <c r="NHQ54" s="81"/>
      <c r="NHR54" s="81"/>
      <c r="NHS54" s="81"/>
      <c r="NHT54" s="81"/>
      <c r="NHU54" s="81"/>
      <c r="NHV54" s="81"/>
      <c r="NHW54" s="81"/>
      <c r="NHX54" s="81"/>
      <c r="NHY54" s="81"/>
      <c r="NHZ54" s="81"/>
      <c r="NIA54" s="81"/>
      <c r="NIB54" s="81"/>
      <c r="NIC54" s="81"/>
      <c r="NID54" s="81"/>
      <c r="NIE54" s="81"/>
      <c r="NIF54" s="81"/>
      <c r="NIG54" s="81"/>
      <c r="NIH54" s="81"/>
      <c r="NII54" s="81"/>
      <c r="NIJ54" s="81"/>
      <c r="NIK54" s="81"/>
      <c r="NIL54" s="81"/>
      <c r="NIM54" s="81"/>
      <c r="NIN54" s="81"/>
      <c r="NIO54" s="81"/>
      <c r="NIP54" s="81"/>
      <c r="NIQ54" s="81"/>
      <c r="NIR54" s="81"/>
      <c r="NIS54" s="81"/>
      <c r="NIT54" s="81"/>
      <c r="NIU54" s="81"/>
      <c r="NIV54" s="81"/>
      <c r="NIW54" s="81"/>
      <c r="NIX54" s="81"/>
      <c r="NIY54" s="81"/>
      <c r="NIZ54" s="81"/>
      <c r="NJA54" s="81"/>
      <c r="NJB54" s="81"/>
      <c r="NJC54" s="81"/>
      <c r="NJD54" s="81"/>
      <c r="NJE54" s="81"/>
      <c r="NJF54" s="81"/>
      <c r="NJG54" s="81"/>
      <c r="NJH54" s="81"/>
      <c r="NJI54" s="81"/>
      <c r="NJJ54" s="81"/>
      <c r="NJK54" s="81"/>
      <c r="NJL54" s="81"/>
      <c r="NJM54" s="81"/>
      <c r="NJN54" s="81"/>
      <c r="NJO54" s="81"/>
      <c r="NJP54" s="81"/>
      <c r="NJQ54" s="81"/>
      <c r="NJR54" s="81"/>
      <c r="NJS54" s="81"/>
      <c r="NJT54" s="81"/>
      <c r="NJU54" s="81"/>
      <c r="NJV54" s="81"/>
      <c r="NJW54" s="81"/>
      <c r="NJX54" s="81"/>
      <c r="NJY54" s="81"/>
      <c r="NJZ54" s="81"/>
      <c r="NKA54" s="81"/>
      <c r="NKB54" s="81"/>
      <c r="NKC54" s="81"/>
      <c r="NKD54" s="81"/>
      <c r="NKE54" s="81"/>
      <c r="NKF54" s="81"/>
      <c r="NKG54" s="81"/>
      <c r="NKH54" s="81"/>
      <c r="NKI54" s="81"/>
      <c r="NKJ54" s="81"/>
      <c r="NKK54" s="81"/>
      <c r="NKL54" s="81"/>
      <c r="NKM54" s="81"/>
      <c r="NKN54" s="81"/>
      <c r="NKO54" s="81"/>
      <c r="NKP54" s="81"/>
      <c r="NKQ54" s="81"/>
      <c r="NKR54" s="81"/>
      <c r="NKS54" s="81"/>
      <c r="NKT54" s="81"/>
      <c r="NKU54" s="81"/>
      <c r="NKV54" s="81"/>
      <c r="NKW54" s="81"/>
      <c r="NKX54" s="81"/>
      <c r="NKY54" s="81"/>
      <c r="NKZ54" s="81"/>
      <c r="NLA54" s="81"/>
      <c r="NLB54" s="81"/>
      <c r="NLC54" s="81"/>
      <c r="NLD54" s="81"/>
      <c r="NLE54" s="81"/>
      <c r="NLF54" s="81"/>
      <c r="NLG54" s="81"/>
      <c r="NLH54" s="81"/>
      <c r="NLI54" s="81"/>
      <c r="NLJ54" s="81"/>
      <c r="NLK54" s="81"/>
      <c r="NLL54" s="81"/>
      <c r="NLM54" s="81"/>
      <c r="NLN54" s="81"/>
      <c r="NLO54" s="81"/>
      <c r="NLP54" s="81"/>
      <c r="NLQ54" s="81"/>
      <c r="NLR54" s="81"/>
      <c r="NLS54" s="81"/>
      <c r="NLT54" s="81"/>
      <c r="NLU54" s="81"/>
      <c r="NLV54" s="81"/>
      <c r="NLW54" s="81"/>
      <c r="NLX54" s="81"/>
      <c r="NLY54" s="81"/>
      <c r="NLZ54" s="81"/>
      <c r="NMA54" s="81"/>
      <c r="NMB54" s="81"/>
      <c r="NMC54" s="81"/>
      <c r="NMD54" s="81"/>
      <c r="NME54" s="81"/>
      <c r="NMF54" s="81"/>
      <c r="NMG54" s="81"/>
      <c r="NMH54" s="81"/>
      <c r="NMI54" s="81"/>
      <c r="NMJ54" s="81"/>
      <c r="NMK54" s="81"/>
      <c r="NML54" s="81"/>
      <c r="NMM54" s="81"/>
      <c r="NMN54" s="81"/>
      <c r="NMO54" s="81"/>
      <c r="NMP54" s="81"/>
      <c r="NMQ54" s="81"/>
      <c r="NMR54" s="81"/>
      <c r="NMS54" s="81"/>
      <c r="NMT54" s="81"/>
      <c r="NMU54" s="81"/>
      <c r="NMV54" s="81"/>
      <c r="NMW54" s="81"/>
      <c r="NMX54" s="81"/>
      <c r="NMY54" s="81"/>
      <c r="NMZ54" s="81"/>
      <c r="NNA54" s="81"/>
      <c r="NNB54" s="81"/>
      <c r="NNC54" s="81"/>
      <c r="NND54" s="81"/>
      <c r="NNE54" s="81"/>
      <c r="NNF54" s="81"/>
      <c r="NNG54" s="81"/>
      <c r="NNH54" s="81"/>
      <c r="NNI54" s="81"/>
      <c r="NNJ54" s="81"/>
      <c r="NNK54" s="81"/>
      <c r="NNL54" s="81"/>
      <c r="NNM54" s="81"/>
      <c r="NNN54" s="81"/>
      <c r="NNO54" s="81"/>
      <c r="NNP54" s="81"/>
      <c r="NNQ54" s="81"/>
      <c r="NNR54" s="81"/>
      <c r="NNS54" s="81"/>
      <c r="NNT54" s="81"/>
      <c r="NNU54" s="81"/>
      <c r="NNV54" s="81"/>
      <c r="NNW54" s="81"/>
      <c r="NNX54" s="81"/>
      <c r="NNY54" s="81"/>
      <c r="NNZ54" s="81"/>
      <c r="NOA54" s="81"/>
      <c r="NOB54" s="81"/>
      <c r="NOC54" s="81"/>
      <c r="NOD54" s="81"/>
      <c r="NOE54" s="81"/>
      <c r="NOF54" s="81"/>
      <c r="NOG54" s="81"/>
      <c r="NOH54" s="81"/>
      <c r="NOI54" s="81"/>
      <c r="NOJ54" s="81"/>
      <c r="NOK54" s="81"/>
      <c r="NOL54" s="81"/>
      <c r="NOM54" s="81"/>
      <c r="NON54" s="81"/>
      <c r="NOO54" s="81"/>
      <c r="NOP54" s="81"/>
      <c r="NOQ54" s="81"/>
      <c r="NOR54" s="81"/>
      <c r="NOS54" s="81"/>
      <c r="NOT54" s="81"/>
      <c r="NOU54" s="81"/>
      <c r="NOV54" s="81"/>
      <c r="NOW54" s="81"/>
      <c r="NOX54" s="81"/>
      <c r="NOY54" s="81"/>
      <c r="NOZ54" s="81"/>
      <c r="NPA54" s="81"/>
      <c r="NPB54" s="81"/>
      <c r="NPC54" s="81"/>
      <c r="NPD54" s="81"/>
      <c r="NPE54" s="81"/>
      <c r="NPF54" s="81"/>
      <c r="NPG54" s="81"/>
      <c r="NPH54" s="81"/>
      <c r="NPI54" s="81"/>
      <c r="NPJ54" s="81"/>
      <c r="NPK54" s="81"/>
      <c r="NPL54" s="81"/>
      <c r="NPM54" s="81"/>
      <c r="NPN54" s="81"/>
      <c r="NPO54" s="81"/>
      <c r="NPP54" s="81"/>
      <c r="NPQ54" s="81"/>
      <c r="NPR54" s="81"/>
      <c r="NPS54" s="81"/>
      <c r="NPT54" s="81"/>
      <c r="NPU54" s="81"/>
      <c r="NPV54" s="81"/>
      <c r="NPW54" s="81"/>
      <c r="NPX54" s="81"/>
      <c r="NPY54" s="81"/>
      <c r="NPZ54" s="81"/>
      <c r="NQA54" s="81"/>
      <c r="NQB54" s="81"/>
      <c r="NQC54" s="81"/>
      <c r="NQD54" s="81"/>
      <c r="NQE54" s="81"/>
      <c r="NQF54" s="81"/>
      <c r="NQG54" s="81"/>
      <c r="NQH54" s="81"/>
      <c r="NQI54" s="81"/>
      <c r="NQJ54" s="81"/>
      <c r="NQK54" s="81"/>
      <c r="NQL54" s="81"/>
      <c r="NQM54" s="81"/>
      <c r="NQN54" s="81"/>
      <c r="NQO54" s="81"/>
      <c r="NQP54" s="81"/>
      <c r="NQQ54" s="81"/>
      <c r="NQR54" s="81"/>
      <c r="NQS54" s="81"/>
      <c r="NQT54" s="81"/>
      <c r="NQU54" s="81"/>
      <c r="NQV54" s="81"/>
      <c r="NQW54" s="81"/>
      <c r="NQX54" s="81"/>
      <c r="NQY54" s="81"/>
      <c r="NQZ54" s="81"/>
      <c r="NRA54" s="81"/>
      <c r="NRB54" s="81"/>
      <c r="NRC54" s="81"/>
      <c r="NRD54" s="81"/>
      <c r="NRE54" s="81"/>
      <c r="NRF54" s="81"/>
      <c r="NRG54" s="81"/>
      <c r="NRH54" s="81"/>
      <c r="NRI54" s="81"/>
      <c r="NRJ54" s="81"/>
      <c r="NRK54" s="81"/>
      <c r="NRL54" s="81"/>
      <c r="NRM54" s="81"/>
      <c r="NRN54" s="81"/>
      <c r="NRO54" s="81"/>
      <c r="NRP54" s="81"/>
      <c r="NRQ54" s="81"/>
      <c r="NRR54" s="81"/>
      <c r="NRS54" s="81"/>
      <c r="NRT54" s="81"/>
      <c r="NRU54" s="81"/>
      <c r="NRV54" s="81"/>
      <c r="NRW54" s="81"/>
      <c r="NRX54" s="81"/>
      <c r="NRY54" s="81"/>
      <c r="NRZ54" s="81"/>
      <c r="NSA54" s="81"/>
      <c r="NSB54" s="81"/>
      <c r="NSC54" s="81"/>
      <c r="NSD54" s="81"/>
      <c r="NSE54" s="81"/>
      <c r="NSF54" s="81"/>
      <c r="NSG54" s="81"/>
      <c r="NSH54" s="81"/>
      <c r="NSI54" s="81"/>
      <c r="NSJ54" s="81"/>
      <c r="NSK54" s="81"/>
      <c r="NSL54" s="81"/>
      <c r="NSM54" s="81"/>
      <c r="NSN54" s="81"/>
      <c r="NSO54" s="81"/>
      <c r="NSP54" s="81"/>
      <c r="NSQ54" s="81"/>
      <c r="NSR54" s="81"/>
      <c r="NSS54" s="81"/>
      <c r="NST54" s="81"/>
      <c r="NSU54" s="81"/>
      <c r="NSV54" s="81"/>
      <c r="NSW54" s="81"/>
      <c r="NSX54" s="81"/>
      <c r="NSY54" s="81"/>
      <c r="NSZ54" s="81"/>
      <c r="NTA54" s="81"/>
      <c r="NTB54" s="81"/>
      <c r="NTC54" s="81"/>
      <c r="NTD54" s="81"/>
      <c r="NTE54" s="81"/>
      <c r="NTF54" s="81"/>
      <c r="NTG54" s="81"/>
      <c r="NTH54" s="81"/>
      <c r="NTI54" s="81"/>
      <c r="NTJ54" s="81"/>
      <c r="NTK54" s="81"/>
      <c r="NTL54" s="81"/>
      <c r="NTM54" s="81"/>
      <c r="NTN54" s="81"/>
      <c r="NTO54" s="81"/>
      <c r="NTP54" s="81"/>
      <c r="NTQ54" s="81"/>
      <c r="NTR54" s="81"/>
      <c r="NTS54" s="81"/>
      <c r="NTT54" s="81"/>
      <c r="NTU54" s="81"/>
      <c r="NTV54" s="81"/>
      <c r="NTW54" s="81"/>
      <c r="NTX54" s="81"/>
      <c r="NTY54" s="81"/>
      <c r="NTZ54" s="81"/>
      <c r="NUA54" s="81"/>
      <c r="NUB54" s="81"/>
      <c r="NUC54" s="81"/>
      <c r="NUD54" s="81"/>
      <c r="NUE54" s="81"/>
      <c r="NUF54" s="81"/>
      <c r="NUG54" s="81"/>
      <c r="NUH54" s="81"/>
      <c r="NUI54" s="81"/>
      <c r="NUJ54" s="81"/>
      <c r="NUK54" s="81"/>
      <c r="NUL54" s="81"/>
      <c r="NUM54" s="81"/>
      <c r="NUN54" s="81"/>
      <c r="NUO54" s="81"/>
      <c r="NUP54" s="81"/>
      <c r="NUQ54" s="81"/>
      <c r="NUR54" s="81"/>
      <c r="NUS54" s="81"/>
      <c r="NUT54" s="81"/>
      <c r="NUU54" s="81"/>
      <c r="NUV54" s="81"/>
      <c r="NUW54" s="81"/>
      <c r="NUX54" s="81"/>
      <c r="NUY54" s="81"/>
      <c r="NUZ54" s="81"/>
      <c r="NVA54" s="81"/>
      <c r="NVB54" s="81"/>
      <c r="NVC54" s="81"/>
      <c r="NVD54" s="81"/>
      <c r="NVE54" s="81"/>
      <c r="NVF54" s="81"/>
      <c r="NVG54" s="81"/>
      <c r="NVH54" s="81"/>
      <c r="NVI54" s="81"/>
      <c r="NVJ54" s="81"/>
      <c r="NVK54" s="81"/>
      <c r="NVL54" s="81"/>
      <c r="NVM54" s="81"/>
      <c r="NVN54" s="81"/>
      <c r="NVO54" s="81"/>
      <c r="NVP54" s="81"/>
      <c r="NVQ54" s="81"/>
      <c r="NVR54" s="81"/>
      <c r="NVS54" s="81"/>
      <c r="NVT54" s="81"/>
      <c r="NVU54" s="81"/>
      <c r="NVV54" s="81"/>
      <c r="NVW54" s="81"/>
      <c r="NVX54" s="81"/>
      <c r="NVY54" s="81"/>
      <c r="NVZ54" s="81"/>
      <c r="NWA54" s="81"/>
      <c r="NWB54" s="81"/>
      <c r="NWC54" s="81"/>
      <c r="NWD54" s="81"/>
      <c r="NWE54" s="81"/>
      <c r="NWF54" s="81"/>
      <c r="NWG54" s="81"/>
      <c r="NWH54" s="81"/>
      <c r="NWI54" s="81"/>
      <c r="NWJ54" s="81"/>
      <c r="NWK54" s="81"/>
      <c r="NWL54" s="81"/>
      <c r="NWM54" s="81"/>
      <c r="NWN54" s="81"/>
      <c r="NWO54" s="81"/>
      <c r="NWP54" s="81"/>
      <c r="NWQ54" s="81"/>
      <c r="NWR54" s="81"/>
      <c r="NWS54" s="81"/>
      <c r="NWT54" s="81"/>
      <c r="NWU54" s="81"/>
      <c r="NWV54" s="81"/>
      <c r="NWW54" s="81"/>
      <c r="NWX54" s="81"/>
      <c r="NWY54" s="81"/>
      <c r="NWZ54" s="81"/>
      <c r="NXA54" s="81"/>
      <c r="NXB54" s="81"/>
      <c r="NXC54" s="81"/>
      <c r="NXD54" s="81"/>
      <c r="NXE54" s="81"/>
      <c r="NXF54" s="81"/>
      <c r="NXG54" s="81"/>
      <c r="NXH54" s="81"/>
      <c r="NXI54" s="81"/>
      <c r="NXJ54" s="81"/>
      <c r="NXK54" s="81"/>
      <c r="NXL54" s="81"/>
      <c r="NXM54" s="81"/>
      <c r="NXN54" s="81"/>
      <c r="NXO54" s="81"/>
      <c r="NXP54" s="81"/>
      <c r="NXQ54" s="81"/>
      <c r="NXR54" s="81"/>
      <c r="NXS54" s="81"/>
      <c r="NXT54" s="81"/>
      <c r="NXU54" s="81"/>
      <c r="NXV54" s="81"/>
      <c r="NXW54" s="81"/>
      <c r="NXX54" s="81"/>
      <c r="NXY54" s="81"/>
      <c r="NXZ54" s="81"/>
      <c r="NYA54" s="81"/>
      <c r="NYB54" s="81"/>
      <c r="NYC54" s="81"/>
      <c r="NYD54" s="81"/>
      <c r="NYE54" s="81"/>
      <c r="NYF54" s="81"/>
      <c r="NYG54" s="81"/>
      <c r="NYH54" s="81"/>
      <c r="NYI54" s="81"/>
      <c r="NYJ54" s="81"/>
      <c r="NYK54" s="81"/>
      <c r="NYL54" s="81"/>
      <c r="NYM54" s="81"/>
      <c r="NYN54" s="81"/>
      <c r="NYO54" s="81"/>
      <c r="NYP54" s="81"/>
      <c r="NYQ54" s="81"/>
      <c r="NYR54" s="81"/>
      <c r="NYS54" s="81"/>
      <c r="NYT54" s="81"/>
      <c r="NYU54" s="81"/>
      <c r="NYV54" s="81"/>
      <c r="NYW54" s="81"/>
      <c r="NYX54" s="81"/>
      <c r="NYY54" s="81"/>
      <c r="NYZ54" s="81"/>
      <c r="NZA54" s="81"/>
      <c r="NZB54" s="81"/>
      <c r="NZC54" s="81"/>
      <c r="NZD54" s="81"/>
      <c r="NZE54" s="81"/>
      <c r="NZF54" s="81"/>
      <c r="NZG54" s="81"/>
      <c r="NZH54" s="81"/>
      <c r="NZI54" s="81"/>
      <c r="NZJ54" s="81"/>
      <c r="NZK54" s="81"/>
      <c r="NZL54" s="81"/>
      <c r="NZM54" s="81"/>
      <c r="NZN54" s="81"/>
      <c r="NZO54" s="81"/>
      <c r="NZP54" s="81"/>
      <c r="NZQ54" s="81"/>
      <c r="NZR54" s="81"/>
      <c r="NZS54" s="81"/>
      <c r="NZT54" s="81"/>
      <c r="NZU54" s="81"/>
      <c r="NZV54" s="81"/>
      <c r="NZW54" s="81"/>
      <c r="NZX54" s="81"/>
      <c r="NZY54" s="81"/>
      <c r="NZZ54" s="81"/>
      <c r="OAA54" s="81"/>
      <c r="OAB54" s="81"/>
      <c r="OAC54" s="81"/>
      <c r="OAD54" s="81"/>
      <c r="OAE54" s="81"/>
      <c r="OAF54" s="81"/>
      <c r="OAG54" s="81"/>
      <c r="OAH54" s="81"/>
      <c r="OAI54" s="81"/>
      <c r="OAJ54" s="81"/>
      <c r="OAK54" s="81"/>
      <c r="OAL54" s="81"/>
      <c r="OAM54" s="81"/>
      <c r="OAN54" s="81"/>
      <c r="OAO54" s="81"/>
      <c r="OAP54" s="81"/>
      <c r="OAQ54" s="81"/>
      <c r="OAR54" s="81"/>
      <c r="OAS54" s="81"/>
      <c r="OAT54" s="81"/>
      <c r="OAU54" s="81"/>
      <c r="OAV54" s="81"/>
      <c r="OAW54" s="81"/>
      <c r="OAX54" s="81"/>
      <c r="OAY54" s="81"/>
      <c r="OAZ54" s="81"/>
      <c r="OBA54" s="81"/>
      <c r="OBB54" s="81"/>
      <c r="OBC54" s="81"/>
      <c r="OBD54" s="81"/>
      <c r="OBE54" s="81"/>
      <c r="OBF54" s="81"/>
      <c r="OBG54" s="81"/>
      <c r="OBH54" s="81"/>
      <c r="OBI54" s="81"/>
      <c r="OBJ54" s="81"/>
      <c r="OBK54" s="81"/>
      <c r="OBL54" s="81"/>
      <c r="OBM54" s="81"/>
      <c r="OBN54" s="81"/>
      <c r="OBO54" s="81"/>
      <c r="OBP54" s="81"/>
      <c r="OBQ54" s="81"/>
      <c r="OBR54" s="81"/>
      <c r="OBS54" s="81"/>
      <c r="OBT54" s="81"/>
      <c r="OBU54" s="81"/>
      <c r="OBV54" s="81"/>
      <c r="OBW54" s="81"/>
      <c r="OBX54" s="81"/>
      <c r="OBY54" s="81"/>
      <c r="OBZ54" s="81"/>
      <c r="OCA54" s="81"/>
      <c r="OCB54" s="81"/>
      <c r="OCC54" s="81"/>
      <c r="OCD54" s="81"/>
      <c r="OCE54" s="81"/>
      <c r="OCF54" s="81"/>
      <c r="OCG54" s="81"/>
      <c r="OCH54" s="81"/>
      <c r="OCI54" s="81"/>
      <c r="OCJ54" s="81"/>
      <c r="OCK54" s="81"/>
      <c r="OCL54" s="81"/>
      <c r="OCM54" s="81"/>
      <c r="OCN54" s="81"/>
      <c r="OCO54" s="81"/>
      <c r="OCP54" s="81"/>
      <c r="OCQ54" s="81"/>
      <c r="OCR54" s="81"/>
      <c r="OCS54" s="81"/>
      <c r="OCT54" s="81"/>
      <c r="OCU54" s="81"/>
      <c r="OCV54" s="81"/>
      <c r="OCW54" s="81"/>
      <c r="OCX54" s="81"/>
      <c r="OCY54" s="81"/>
      <c r="OCZ54" s="81"/>
      <c r="ODA54" s="81"/>
      <c r="ODB54" s="81"/>
      <c r="ODC54" s="81"/>
      <c r="ODD54" s="81"/>
      <c r="ODE54" s="81"/>
      <c r="ODF54" s="81"/>
      <c r="ODG54" s="81"/>
      <c r="ODH54" s="81"/>
      <c r="ODI54" s="81"/>
      <c r="ODJ54" s="81"/>
      <c r="ODK54" s="81"/>
      <c r="ODL54" s="81"/>
      <c r="ODM54" s="81"/>
      <c r="ODN54" s="81"/>
      <c r="ODO54" s="81"/>
      <c r="ODP54" s="81"/>
      <c r="ODQ54" s="81"/>
      <c r="ODR54" s="81"/>
      <c r="ODS54" s="81"/>
      <c r="ODT54" s="81"/>
      <c r="ODU54" s="81"/>
      <c r="ODV54" s="81"/>
      <c r="ODW54" s="81"/>
      <c r="ODX54" s="81"/>
      <c r="ODY54" s="81"/>
      <c r="ODZ54" s="81"/>
      <c r="OEA54" s="81"/>
      <c r="OEB54" s="81"/>
      <c r="OEC54" s="81"/>
      <c r="OED54" s="81"/>
      <c r="OEE54" s="81"/>
      <c r="OEF54" s="81"/>
      <c r="OEG54" s="81"/>
      <c r="OEH54" s="81"/>
      <c r="OEI54" s="81"/>
      <c r="OEJ54" s="81"/>
      <c r="OEK54" s="81"/>
      <c r="OEL54" s="81"/>
      <c r="OEM54" s="81"/>
      <c r="OEN54" s="81"/>
      <c r="OEO54" s="81"/>
      <c r="OEP54" s="81"/>
      <c r="OEQ54" s="81"/>
      <c r="OER54" s="81"/>
      <c r="OES54" s="81"/>
      <c r="OET54" s="81"/>
      <c r="OEU54" s="81"/>
      <c r="OEV54" s="81"/>
      <c r="OEW54" s="81"/>
      <c r="OEX54" s="81"/>
      <c r="OEY54" s="81"/>
      <c r="OEZ54" s="81"/>
      <c r="OFA54" s="81"/>
      <c r="OFB54" s="81"/>
      <c r="OFC54" s="81"/>
      <c r="OFD54" s="81"/>
      <c r="OFE54" s="81"/>
      <c r="OFF54" s="81"/>
      <c r="OFG54" s="81"/>
      <c r="OFH54" s="81"/>
      <c r="OFI54" s="81"/>
      <c r="OFJ54" s="81"/>
      <c r="OFK54" s="81"/>
      <c r="OFL54" s="81"/>
      <c r="OFM54" s="81"/>
      <c r="OFN54" s="81"/>
      <c r="OFO54" s="81"/>
      <c r="OFP54" s="81"/>
      <c r="OFQ54" s="81"/>
      <c r="OFR54" s="81"/>
      <c r="OFS54" s="81"/>
      <c r="OFT54" s="81"/>
      <c r="OFU54" s="81"/>
      <c r="OFV54" s="81"/>
      <c r="OFW54" s="81"/>
      <c r="OFX54" s="81"/>
      <c r="OFY54" s="81"/>
      <c r="OFZ54" s="81"/>
      <c r="OGA54" s="81"/>
      <c r="OGB54" s="81"/>
      <c r="OGC54" s="81"/>
      <c r="OGD54" s="81"/>
      <c r="OGE54" s="81"/>
      <c r="OGF54" s="81"/>
      <c r="OGG54" s="81"/>
      <c r="OGH54" s="81"/>
      <c r="OGI54" s="81"/>
      <c r="OGJ54" s="81"/>
      <c r="OGK54" s="81"/>
      <c r="OGL54" s="81"/>
      <c r="OGM54" s="81"/>
      <c r="OGN54" s="81"/>
      <c r="OGO54" s="81"/>
      <c r="OGP54" s="81"/>
      <c r="OGQ54" s="81"/>
      <c r="OGR54" s="81"/>
      <c r="OGS54" s="81"/>
      <c r="OGT54" s="81"/>
      <c r="OGU54" s="81"/>
      <c r="OGV54" s="81"/>
      <c r="OGW54" s="81"/>
      <c r="OGX54" s="81"/>
      <c r="OGY54" s="81"/>
      <c r="OGZ54" s="81"/>
      <c r="OHA54" s="81"/>
      <c r="OHB54" s="81"/>
      <c r="OHC54" s="81"/>
      <c r="OHD54" s="81"/>
      <c r="OHE54" s="81"/>
      <c r="OHF54" s="81"/>
      <c r="OHG54" s="81"/>
      <c r="OHH54" s="81"/>
      <c r="OHI54" s="81"/>
      <c r="OHJ54" s="81"/>
      <c r="OHK54" s="81"/>
      <c r="OHL54" s="81"/>
      <c r="OHM54" s="81"/>
      <c r="OHN54" s="81"/>
      <c r="OHO54" s="81"/>
      <c r="OHP54" s="81"/>
      <c r="OHQ54" s="81"/>
      <c r="OHR54" s="81"/>
      <c r="OHS54" s="81"/>
      <c r="OHT54" s="81"/>
      <c r="OHU54" s="81"/>
      <c r="OHV54" s="81"/>
      <c r="OHW54" s="81"/>
      <c r="OHX54" s="81"/>
      <c r="OHY54" s="81"/>
      <c r="OHZ54" s="81"/>
      <c r="OIA54" s="81"/>
      <c r="OIB54" s="81"/>
      <c r="OIC54" s="81"/>
      <c r="OID54" s="81"/>
      <c r="OIE54" s="81"/>
      <c r="OIF54" s="81"/>
      <c r="OIG54" s="81"/>
      <c r="OIH54" s="81"/>
      <c r="OII54" s="81"/>
      <c r="OIJ54" s="81"/>
      <c r="OIK54" s="81"/>
      <c r="OIL54" s="81"/>
      <c r="OIM54" s="81"/>
      <c r="OIN54" s="81"/>
      <c r="OIO54" s="81"/>
      <c r="OIP54" s="81"/>
      <c r="OIQ54" s="81"/>
      <c r="OIR54" s="81"/>
      <c r="OIS54" s="81"/>
      <c r="OIT54" s="81"/>
      <c r="OIU54" s="81"/>
      <c r="OIV54" s="81"/>
      <c r="OIW54" s="81"/>
      <c r="OIX54" s="81"/>
      <c r="OIY54" s="81"/>
      <c r="OIZ54" s="81"/>
      <c r="OJA54" s="81"/>
      <c r="OJB54" s="81"/>
      <c r="OJC54" s="81"/>
      <c r="OJD54" s="81"/>
      <c r="OJE54" s="81"/>
      <c r="OJF54" s="81"/>
      <c r="OJG54" s="81"/>
      <c r="OJH54" s="81"/>
      <c r="OJI54" s="81"/>
      <c r="OJJ54" s="81"/>
      <c r="OJK54" s="81"/>
      <c r="OJL54" s="81"/>
      <c r="OJM54" s="81"/>
      <c r="OJN54" s="81"/>
      <c r="OJO54" s="81"/>
      <c r="OJP54" s="81"/>
      <c r="OJQ54" s="81"/>
      <c r="OJR54" s="81"/>
      <c r="OJS54" s="81"/>
      <c r="OJT54" s="81"/>
      <c r="OJU54" s="81"/>
      <c r="OJV54" s="81"/>
      <c r="OJW54" s="81"/>
      <c r="OJX54" s="81"/>
      <c r="OJY54" s="81"/>
      <c r="OJZ54" s="81"/>
      <c r="OKA54" s="81"/>
      <c r="OKB54" s="81"/>
      <c r="OKC54" s="81"/>
      <c r="OKD54" s="81"/>
      <c r="OKE54" s="81"/>
      <c r="OKF54" s="81"/>
      <c r="OKG54" s="81"/>
      <c r="OKH54" s="81"/>
      <c r="OKI54" s="81"/>
      <c r="OKJ54" s="81"/>
      <c r="OKK54" s="81"/>
      <c r="OKL54" s="81"/>
      <c r="OKM54" s="81"/>
      <c r="OKN54" s="81"/>
      <c r="OKO54" s="81"/>
      <c r="OKP54" s="81"/>
      <c r="OKQ54" s="81"/>
      <c r="OKR54" s="81"/>
      <c r="OKS54" s="81"/>
      <c r="OKT54" s="81"/>
      <c r="OKU54" s="81"/>
      <c r="OKV54" s="81"/>
      <c r="OKW54" s="81"/>
      <c r="OKX54" s="81"/>
      <c r="OKY54" s="81"/>
      <c r="OKZ54" s="81"/>
      <c r="OLA54" s="81"/>
      <c r="OLB54" s="81"/>
      <c r="OLC54" s="81"/>
      <c r="OLD54" s="81"/>
      <c r="OLE54" s="81"/>
      <c r="OLF54" s="81"/>
      <c r="OLG54" s="81"/>
      <c r="OLH54" s="81"/>
      <c r="OLI54" s="81"/>
      <c r="OLJ54" s="81"/>
      <c r="OLK54" s="81"/>
      <c r="OLL54" s="81"/>
      <c r="OLM54" s="81"/>
      <c r="OLN54" s="81"/>
      <c r="OLO54" s="81"/>
      <c r="OLP54" s="81"/>
      <c r="OLQ54" s="81"/>
      <c r="OLR54" s="81"/>
      <c r="OLS54" s="81"/>
      <c r="OLT54" s="81"/>
      <c r="OLU54" s="81"/>
      <c r="OLV54" s="81"/>
      <c r="OLW54" s="81"/>
      <c r="OLX54" s="81"/>
      <c r="OLY54" s="81"/>
      <c r="OLZ54" s="81"/>
      <c r="OMA54" s="81"/>
      <c r="OMB54" s="81"/>
      <c r="OMC54" s="81"/>
      <c r="OMD54" s="81"/>
      <c r="OME54" s="81"/>
      <c r="OMF54" s="81"/>
      <c r="OMG54" s="81"/>
      <c r="OMH54" s="81"/>
      <c r="OMI54" s="81"/>
      <c r="OMJ54" s="81"/>
      <c r="OMK54" s="81"/>
      <c r="OML54" s="81"/>
      <c r="OMM54" s="81"/>
      <c r="OMN54" s="81"/>
      <c r="OMO54" s="81"/>
      <c r="OMP54" s="81"/>
      <c r="OMQ54" s="81"/>
      <c r="OMR54" s="81"/>
      <c r="OMS54" s="81"/>
      <c r="OMT54" s="81"/>
      <c r="OMU54" s="81"/>
      <c r="OMV54" s="81"/>
      <c r="OMW54" s="81"/>
      <c r="OMX54" s="81"/>
      <c r="OMY54" s="81"/>
      <c r="OMZ54" s="81"/>
      <c r="ONA54" s="81"/>
      <c r="ONB54" s="81"/>
      <c r="ONC54" s="81"/>
      <c r="OND54" s="81"/>
      <c r="ONE54" s="81"/>
      <c r="ONF54" s="81"/>
      <c r="ONG54" s="81"/>
      <c r="ONH54" s="81"/>
      <c r="ONI54" s="81"/>
      <c r="ONJ54" s="81"/>
      <c r="ONK54" s="81"/>
      <c r="ONL54" s="81"/>
      <c r="ONM54" s="81"/>
      <c r="ONN54" s="81"/>
      <c r="ONO54" s="81"/>
      <c r="ONP54" s="81"/>
      <c r="ONQ54" s="81"/>
      <c r="ONR54" s="81"/>
      <c r="ONS54" s="81"/>
      <c r="ONT54" s="81"/>
      <c r="ONU54" s="81"/>
      <c r="ONV54" s="81"/>
      <c r="ONW54" s="81"/>
      <c r="ONX54" s="81"/>
      <c r="ONY54" s="81"/>
      <c r="ONZ54" s="81"/>
      <c r="OOA54" s="81"/>
      <c r="OOB54" s="81"/>
      <c r="OOC54" s="81"/>
      <c r="OOD54" s="81"/>
      <c r="OOE54" s="81"/>
      <c r="OOF54" s="81"/>
      <c r="OOG54" s="81"/>
      <c r="OOH54" s="81"/>
      <c r="OOI54" s="81"/>
      <c r="OOJ54" s="81"/>
      <c r="OOK54" s="81"/>
      <c r="OOL54" s="81"/>
      <c r="OOM54" s="81"/>
      <c r="OON54" s="81"/>
      <c r="OOO54" s="81"/>
      <c r="OOP54" s="81"/>
      <c r="OOQ54" s="81"/>
      <c r="OOR54" s="81"/>
      <c r="OOS54" s="81"/>
      <c r="OOT54" s="81"/>
      <c r="OOU54" s="81"/>
      <c r="OOV54" s="81"/>
      <c r="OOW54" s="81"/>
      <c r="OOX54" s="81"/>
      <c r="OOY54" s="81"/>
      <c r="OOZ54" s="81"/>
      <c r="OPA54" s="81"/>
      <c r="OPB54" s="81"/>
      <c r="OPC54" s="81"/>
      <c r="OPD54" s="81"/>
      <c r="OPE54" s="81"/>
      <c r="OPF54" s="81"/>
      <c r="OPG54" s="81"/>
      <c r="OPH54" s="81"/>
      <c r="OPI54" s="81"/>
      <c r="OPJ54" s="81"/>
      <c r="OPK54" s="81"/>
      <c r="OPL54" s="81"/>
      <c r="OPM54" s="81"/>
      <c r="OPN54" s="81"/>
      <c r="OPO54" s="81"/>
      <c r="OPP54" s="81"/>
      <c r="OPQ54" s="81"/>
      <c r="OPR54" s="81"/>
      <c r="OPS54" s="81"/>
      <c r="OPT54" s="81"/>
      <c r="OPU54" s="81"/>
      <c r="OPV54" s="81"/>
      <c r="OPW54" s="81"/>
      <c r="OPX54" s="81"/>
      <c r="OPY54" s="81"/>
      <c r="OPZ54" s="81"/>
      <c r="OQA54" s="81"/>
      <c r="OQB54" s="81"/>
      <c r="OQC54" s="81"/>
      <c r="OQD54" s="81"/>
      <c r="OQE54" s="81"/>
      <c r="OQF54" s="81"/>
      <c r="OQG54" s="81"/>
      <c r="OQH54" s="81"/>
      <c r="OQI54" s="81"/>
      <c r="OQJ54" s="81"/>
      <c r="OQK54" s="81"/>
      <c r="OQL54" s="81"/>
      <c r="OQM54" s="81"/>
      <c r="OQN54" s="81"/>
      <c r="OQO54" s="81"/>
      <c r="OQP54" s="81"/>
      <c r="OQQ54" s="81"/>
      <c r="OQR54" s="81"/>
      <c r="OQS54" s="81"/>
      <c r="OQT54" s="81"/>
      <c r="OQU54" s="81"/>
      <c r="OQV54" s="81"/>
      <c r="OQW54" s="81"/>
      <c r="OQX54" s="81"/>
      <c r="OQY54" s="81"/>
      <c r="OQZ54" s="81"/>
      <c r="ORA54" s="81"/>
      <c r="ORB54" s="81"/>
      <c r="ORC54" s="81"/>
      <c r="ORD54" s="81"/>
      <c r="ORE54" s="81"/>
      <c r="ORF54" s="81"/>
      <c r="ORG54" s="81"/>
      <c r="ORH54" s="81"/>
      <c r="ORI54" s="81"/>
      <c r="ORJ54" s="81"/>
      <c r="ORK54" s="81"/>
      <c r="ORL54" s="81"/>
      <c r="ORM54" s="81"/>
      <c r="ORN54" s="81"/>
      <c r="ORO54" s="81"/>
      <c r="ORP54" s="81"/>
      <c r="ORQ54" s="81"/>
      <c r="ORR54" s="81"/>
      <c r="ORS54" s="81"/>
      <c r="ORT54" s="81"/>
      <c r="ORU54" s="81"/>
      <c r="ORV54" s="81"/>
      <c r="ORW54" s="81"/>
      <c r="ORX54" s="81"/>
      <c r="ORY54" s="81"/>
      <c r="ORZ54" s="81"/>
      <c r="OSA54" s="81"/>
      <c r="OSB54" s="81"/>
      <c r="OSC54" s="81"/>
      <c r="OSD54" s="81"/>
      <c r="OSE54" s="81"/>
      <c r="OSF54" s="81"/>
      <c r="OSG54" s="81"/>
      <c r="OSH54" s="81"/>
      <c r="OSI54" s="81"/>
      <c r="OSJ54" s="81"/>
      <c r="OSK54" s="81"/>
      <c r="OSL54" s="81"/>
      <c r="OSM54" s="81"/>
      <c r="OSN54" s="81"/>
      <c r="OSO54" s="81"/>
      <c r="OSP54" s="81"/>
      <c r="OSQ54" s="81"/>
      <c r="OSR54" s="81"/>
      <c r="OSS54" s="81"/>
      <c r="OST54" s="81"/>
      <c r="OSU54" s="81"/>
      <c r="OSV54" s="81"/>
      <c r="OSW54" s="81"/>
      <c r="OSX54" s="81"/>
      <c r="OSY54" s="81"/>
      <c r="OSZ54" s="81"/>
      <c r="OTA54" s="81"/>
      <c r="OTB54" s="81"/>
      <c r="OTC54" s="81"/>
      <c r="OTD54" s="81"/>
      <c r="OTE54" s="81"/>
      <c r="OTF54" s="81"/>
      <c r="OTG54" s="81"/>
      <c r="OTH54" s="81"/>
      <c r="OTI54" s="81"/>
      <c r="OTJ54" s="81"/>
      <c r="OTK54" s="81"/>
      <c r="OTL54" s="81"/>
      <c r="OTM54" s="81"/>
      <c r="OTN54" s="81"/>
      <c r="OTO54" s="81"/>
      <c r="OTP54" s="81"/>
      <c r="OTQ54" s="81"/>
      <c r="OTR54" s="81"/>
      <c r="OTS54" s="81"/>
      <c r="OTT54" s="81"/>
      <c r="OTU54" s="81"/>
      <c r="OTV54" s="81"/>
      <c r="OTW54" s="81"/>
      <c r="OTX54" s="81"/>
      <c r="OTY54" s="81"/>
      <c r="OTZ54" s="81"/>
      <c r="OUA54" s="81"/>
      <c r="OUB54" s="81"/>
      <c r="OUC54" s="81"/>
      <c r="OUD54" s="81"/>
      <c r="OUE54" s="81"/>
      <c r="OUF54" s="81"/>
      <c r="OUG54" s="81"/>
      <c r="OUH54" s="81"/>
      <c r="OUI54" s="81"/>
      <c r="OUJ54" s="81"/>
      <c r="OUK54" s="81"/>
      <c r="OUL54" s="81"/>
      <c r="OUM54" s="81"/>
      <c r="OUN54" s="81"/>
      <c r="OUO54" s="81"/>
      <c r="OUP54" s="81"/>
      <c r="OUQ54" s="81"/>
      <c r="OUR54" s="81"/>
      <c r="OUS54" s="81"/>
      <c r="OUT54" s="81"/>
      <c r="OUU54" s="81"/>
      <c r="OUV54" s="81"/>
      <c r="OUW54" s="81"/>
      <c r="OUX54" s="81"/>
      <c r="OUY54" s="81"/>
      <c r="OUZ54" s="81"/>
      <c r="OVA54" s="81"/>
      <c r="OVB54" s="81"/>
      <c r="OVC54" s="81"/>
      <c r="OVD54" s="81"/>
      <c r="OVE54" s="81"/>
      <c r="OVF54" s="81"/>
      <c r="OVG54" s="81"/>
      <c r="OVH54" s="81"/>
      <c r="OVI54" s="81"/>
      <c r="OVJ54" s="81"/>
      <c r="OVK54" s="81"/>
      <c r="OVL54" s="81"/>
      <c r="OVM54" s="81"/>
      <c r="OVN54" s="81"/>
      <c r="OVO54" s="81"/>
      <c r="OVP54" s="81"/>
      <c r="OVQ54" s="81"/>
      <c r="OVR54" s="81"/>
      <c r="OVS54" s="81"/>
      <c r="OVT54" s="81"/>
      <c r="OVU54" s="81"/>
      <c r="OVV54" s="81"/>
      <c r="OVW54" s="81"/>
      <c r="OVX54" s="81"/>
      <c r="OVY54" s="81"/>
      <c r="OVZ54" s="81"/>
      <c r="OWA54" s="81"/>
      <c r="OWB54" s="81"/>
      <c r="OWC54" s="81"/>
      <c r="OWD54" s="81"/>
      <c r="OWE54" s="81"/>
      <c r="OWF54" s="81"/>
      <c r="OWG54" s="81"/>
      <c r="OWH54" s="81"/>
      <c r="OWI54" s="81"/>
      <c r="OWJ54" s="81"/>
      <c r="OWK54" s="81"/>
      <c r="OWL54" s="81"/>
      <c r="OWM54" s="81"/>
      <c r="OWN54" s="81"/>
      <c r="OWO54" s="81"/>
      <c r="OWP54" s="81"/>
      <c r="OWQ54" s="81"/>
      <c r="OWR54" s="81"/>
      <c r="OWS54" s="81"/>
      <c r="OWT54" s="81"/>
      <c r="OWU54" s="81"/>
      <c r="OWV54" s="81"/>
      <c r="OWW54" s="81"/>
      <c r="OWX54" s="81"/>
      <c r="OWY54" s="81"/>
      <c r="OWZ54" s="81"/>
      <c r="OXA54" s="81"/>
      <c r="OXB54" s="81"/>
      <c r="OXC54" s="81"/>
      <c r="OXD54" s="81"/>
      <c r="OXE54" s="81"/>
      <c r="OXF54" s="81"/>
      <c r="OXG54" s="81"/>
      <c r="OXH54" s="81"/>
      <c r="OXI54" s="81"/>
      <c r="OXJ54" s="81"/>
      <c r="OXK54" s="81"/>
      <c r="OXL54" s="81"/>
      <c r="OXM54" s="81"/>
      <c r="OXN54" s="81"/>
      <c r="OXO54" s="81"/>
      <c r="OXP54" s="81"/>
      <c r="OXQ54" s="81"/>
      <c r="OXR54" s="81"/>
      <c r="OXS54" s="81"/>
      <c r="OXT54" s="81"/>
      <c r="OXU54" s="81"/>
      <c r="OXV54" s="81"/>
      <c r="OXW54" s="81"/>
      <c r="OXX54" s="81"/>
      <c r="OXY54" s="81"/>
      <c r="OXZ54" s="81"/>
      <c r="OYA54" s="81"/>
      <c r="OYB54" s="81"/>
      <c r="OYC54" s="81"/>
      <c r="OYD54" s="81"/>
      <c r="OYE54" s="81"/>
      <c r="OYF54" s="81"/>
      <c r="OYG54" s="81"/>
      <c r="OYH54" s="81"/>
      <c r="OYI54" s="81"/>
      <c r="OYJ54" s="81"/>
      <c r="OYK54" s="81"/>
      <c r="OYL54" s="81"/>
      <c r="OYM54" s="81"/>
      <c r="OYN54" s="81"/>
      <c r="OYO54" s="81"/>
      <c r="OYP54" s="81"/>
      <c r="OYQ54" s="81"/>
      <c r="OYR54" s="81"/>
      <c r="OYS54" s="81"/>
      <c r="OYT54" s="81"/>
      <c r="OYU54" s="81"/>
      <c r="OYV54" s="81"/>
      <c r="OYW54" s="81"/>
      <c r="OYX54" s="81"/>
      <c r="OYY54" s="81"/>
      <c r="OYZ54" s="81"/>
      <c r="OZA54" s="81"/>
      <c r="OZB54" s="81"/>
      <c r="OZC54" s="81"/>
      <c r="OZD54" s="81"/>
      <c r="OZE54" s="81"/>
      <c r="OZF54" s="81"/>
      <c r="OZG54" s="81"/>
      <c r="OZH54" s="81"/>
      <c r="OZI54" s="81"/>
      <c r="OZJ54" s="81"/>
      <c r="OZK54" s="81"/>
      <c r="OZL54" s="81"/>
      <c r="OZM54" s="81"/>
      <c r="OZN54" s="81"/>
      <c r="OZO54" s="81"/>
      <c r="OZP54" s="81"/>
      <c r="OZQ54" s="81"/>
      <c r="OZR54" s="81"/>
      <c r="OZS54" s="81"/>
      <c r="OZT54" s="81"/>
      <c r="OZU54" s="81"/>
      <c r="OZV54" s="81"/>
      <c r="OZW54" s="81"/>
      <c r="OZX54" s="81"/>
      <c r="OZY54" s="81"/>
      <c r="OZZ54" s="81"/>
      <c r="PAA54" s="81"/>
      <c r="PAB54" s="81"/>
      <c r="PAC54" s="81"/>
      <c r="PAD54" s="81"/>
      <c r="PAE54" s="81"/>
      <c r="PAF54" s="81"/>
      <c r="PAG54" s="81"/>
      <c r="PAH54" s="81"/>
      <c r="PAI54" s="81"/>
      <c r="PAJ54" s="81"/>
      <c r="PAK54" s="81"/>
      <c r="PAL54" s="81"/>
      <c r="PAM54" s="81"/>
      <c r="PAN54" s="81"/>
      <c r="PAO54" s="81"/>
      <c r="PAP54" s="81"/>
      <c r="PAQ54" s="81"/>
      <c r="PAR54" s="81"/>
      <c r="PAS54" s="81"/>
      <c r="PAT54" s="81"/>
      <c r="PAU54" s="81"/>
      <c r="PAV54" s="81"/>
      <c r="PAW54" s="81"/>
      <c r="PAX54" s="81"/>
      <c r="PAY54" s="81"/>
      <c r="PAZ54" s="81"/>
      <c r="PBA54" s="81"/>
      <c r="PBB54" s="81"/>
      <c r="PBC54" s="81"/>
      <c r="PBD54" s="81"/>
      <c r="PBE54" s="81"/>
      <c r="PBF54" s="81"/>
      <c r="PBG54" s="81"/>
      <c r="PBH54" s="81"/>
      <c r="PBI54" s="81"/>
      <c r="PBJ54" s="81"/>
      <c r="PBK54" s="81"/>
      <c r="PBL54" s="81"/>
      <c r="PBM54" s="81"/>
      <c r="PBN54" s="81"/>
      <c r="PBO54" s="81"/>
      <c r="PBP54" s="81"/>
      <c r="PBQ54" s="81"/>
      <c r="PBR54" s="81"/>
      <c r="PBS54" s="81"/>
      <c r="PBT54" s="81"/>
      <c r="PBU54" s="81"/>
      <c r="PBV54" s="81"/>
      <c r="PBW54" s="81"/>
      <c r="PBX54" s="81"/>
      <c r="PBY54" s="81"/>
      <c r="PBZ54" s="81"/>
      <c r="PCA54" s="81"/>
      <c r="PCB54" s="81"/>
      <c r="PCC54" s="81"/>
      <c r="PCD54" s="81"/>
      <c r="PCE54" s="81"/>
      <c r="PCF54" s="81"/>
      <c r="PCG54" s="81"/>
      <c r="PCH54" s="81"/>
      <c r="PCI54" s="81"/>
      <c r="PCJ54" s="81"/>
      <c r="PCK54" s="81"/>
      <c r="PCL54" s="81"/>
      <c r="PCM54" s="81"/>
      <c r="PCN54" s="81"/>
      <c r="PCO54" s="81"/>
      <c r="PCP54" s="81"/>
      <c r="PCQ54" s="81"/>
      <c r="PCR54" s="81"/>
      <c r="PCS54" s="81"/>
      <c r="PCT54" s="81"/>
      <c r="PCU54" s="81"/>
      <c r="PCV54" s="81"/>
      <c r="PCW54" s="81"/>
      <c r="PCX54" s="81"/>
      <c r="PCY54" s="81"/>
      <c r="PCZ54" s="81"/>
      <c r="PDA54" s="81"/>
      <c r="PDB54" s="81"/>
      <c r="PDC54" s="81"/>
      <c r="PDD54" s="81"/>
      <c r="PDE54" s="81"/>
      <c r="PDF54" s="81"/>
      <c r="PDG54" s="81"/>
      <c r="PDH54" s="81"/>
      <c r="PDI54" s="81"/>
      <c r="PDJ54" s="81"/>
      <c r="PDK54" s="81"/>
      <c r="PDL54" s="81"/>
      <c r="PDM54" s="81"/>
      <c r="PDN54" s="81"/>
      <c r="PDO54" s="81"/>
      <c r="PDP54" s="81"/>
      <c r="PDQ54" s="81"/>
      <c r="PDR54" s="81"/>
      <c r="PDS54" s="81"/>
      <c r="PDT54" s="81"/>
      <c r="PDU54" s="81"/>
      <c r="PDV54" s="81"/>
      <c r="PDW54" s="81"/>
      <c r="PDX54" s="81"/>
      <c r="PDY54" s="81"/>
      <c r="PDZ54" s="81"/>
      <c r="PEA54" s="81"/>
      <c r="PEB54" s="81"/>
      <c r="PEC54" s="81"/>
      <c r="PED54" s="81"/>
      <c r="PEE54" s="81"/>
      <c r="PEF54" s="81"/>
      <c r="PEG54" s="81"/>
      <c r="PEH54" s="81"/>
      <c r="PEI54" s="81"/>
      <c r="PEJ54" s="81"/>
      <c r="PEK54" s="81"/>
      <c r="PEL54" s="81"/>
      <c r="PEM54" s="81"/>
      <c r="PEN54" s="81"/>
      <c r="PEO54" s="81"/>
      <c r="PEP54" s="81"/>
      <c r="PEQ54" s="81"/>
      <c r="PER54" s="81"/>
      <c r="PES54" s="81"/>
      <c r="PET54" s="81"/>
      <c r="PEU54" s="81"/>
      <c r="PEV54" s="81"/>
      <c r="PEW54" s="81"/>
      <c r="PEX54" s="81"/>
      <c r="PEY54" s="81"/>
      <c r="PEZ54" s="81"/>
      <c r="PFA54" s="81"/>
      <c r="PFB54" s="81"/>
      <c r="PFC54" s="81"/>
      <c r="PFD54" s="81"/>
      <c r="PFE54" s="81"/>
      <c r="PFF54" s="81"/>
      <c r="PFG54" s="81"/>
      <c r="PFH54" s="81"/>
      <c r="PFI54" s="81"/>
      <c r="PFJ54" s="81"/>
      <c r="PFK54" s="81"/>
      <c r="PFL54" s="81"/>
      <c r="PFM54" s="81"/>
      <c r="PFN54" s="81"/>
      <c r="PFO54" s="81"/>
      <c r="PFP54" s="81"/>
      <c r="PFQ54" s="81"/>
      <c r="PFR54" s="81"/>
      <c r="PFS54" s="81"/>
      <c r="PFT54" s="81"/>
      <c r="PFU54" s="81"/>
      <c r="PFV54" s="81"/>
      <c r="PFW54" s="81"/>
      <c r="PFX54" s="81"/>
      <c r="PFY54" s="81"/>
      <c r="PFZ54" s="81"/>
      <c r="PGA54" s="81"/>
      <c r="PGB54" s="81"/>
      <c r="PGC54" s="81"/>
      <c r="PGD54" s="81"/>
      <c r="PGE54" s="81"/>
      <c r="PGF54" s="81"/>
      <c r="PGG54" s="81"/>
      <c r="PGH54" s="81"/>
      <c r="PGI54" s="81"/>
      <c r="PGJ54" s="81"/>
      <c r="PGK54" s="81"/>
      <c r="PGL54" s="81"/>
      <c r="PGM54" s="81"/>
      <c r="PGN54" s="81"/>
      <c r="PGO54" s="81"/>
      <c r="PGP54" s="81"/>
      <c r="PGQ54" s="81"/>
      <c r="PGR54" s="81"/>
      <c r="PGS54" s="81"/>
      <c r="PGT54" s="81"/>
      <c r="PGU54" s="81"/>
      <c r="PGV54" s="81"/>
      <c r="PGW54" s="81"/>
      <c r="PGX54" s="81"/>
      <c r="PGY54" s="81"/>
      <c r="PGZ54" s="81"/>
      <c r="PHA54" s="81"/>
      <c r="PHB54" s="81"/>
      <c r="PHC54" s="81"/>
      <c r="PHD54" s="81"/>
      <c r="PHE54" s="81"/>
      <c r="PHF54" s="81"/>
      <c r="PHG54" s="81"/>
      <c r="PHH54" s="81"/>
      <c r="PHI54" s="81"/>
      <c r="PHJ54" s="81"/>
      <c r="PHK54" s="81"/>
      <c r="PHL54" s="81"/>
      <c r="PHM54" s="81"/>
      <c r="PHN54" s="81"/>
      <c r="PHO54" s="81"/>
      <c r="PHP54" s="81"/>
      <c r="PHQ54" s="81"/>
      <c r="PHR54" s="81"/>
      <c r="PHS54" s="81"/>
      <c r="PHT54" s="81"/>
      <c r="PHU54" s="81"/>
      <c r="PHV54" s="81"/>
      <c r="PHW54" s="81"/>
      <c r="PHX54" s="81"/>
      <c r="PHY54" s="81"/>
      <c r="PHZ54" s="81"/>
      <c r="PIA54" s="81"/>
      <c r="PIB54" s="81"/>
      <c r="PIC54" s="81"/>
      <c r="PID54" s="81"/>
      <c r="PIE54" s="81"/>
      <c r="PIF54" s="81"/>
      <c r="PIG54" s="81"/>
      <c r="PIH54" s="81"/>
      <c r="PII54" s="81"/>
      <c r="PIJ54" s="81"/>
      <c r="PIK54" s="81"/>
      <c r="PIL54" s="81"/>
      <c r="PIM54" s="81"/>
      <c r="PIN54" s="81"/>
      <c r="PIO54" s="81"/>
      <c r="PIP54" s="81"/>
      <c r="PIQ54" s="81"/>
      <c r="PIR54" s="81"/>
      <c r="PIS54" s="81"/>
      <c r="PIT54" s="81"/>
      <c r="PIU54" s="81"/>
      <c r="PIV54" s="81"/>
      <c r="PIW54" s="81"/>
      <c r="PIX54" s="81"/>
      <c r="PIY54" s="81"/>
      <c r="PIZ54" s="81"/>
      <c r="PJA54" s="81"/>
      <c r="PJB54" s="81"/>
      <c r="PJC54" s="81"/>
      <c r="PJD54" s="81"/>
      <c r="PJE54" s="81"/>
      <c r="PJF54" s="81"/>
      <c r="PJG54" s="81"/>
      <c r="PJH54" s="81"/>
      <c r="PJI54" s="81"/>
      <c r="PJJ54" s="81"/>
      <c r="PJK54" s="81"/>
      <c r="PJL54" s="81"/>
      <c r="PJM54" s="81"/>
      <c r="PJN54" s="81"/>
      <c r="PJO54" s="81"/>
      <c r="PJP54" s="81"/>
      <c r="PJQ54" s="81"/>
      <c r="PJR54" s="81"/>
      <c r="PJS54" s="81"/>
      <c r="PJT54" s="81"/>
      <c r="PJU54" s="81"/>
      <c r="PJV54" s="81"/>
      <c r="PJW54" s="81"/>
      <c r="PJX54" s="81"/>
      <c r="PJY54" s="81"/>
      <c r="PJZ54" s="81"/>
      <c r="PKA54" s="81"/>
      <c r="PKB54" s="81"/>
      <c r="PKC54" s="81"/>
      <c r="PKD54" s="81"/>
      <c r="PKE54" s="81"/>
      <c r="PKF54" s="81"/>
      <c r="PKG54" s="81"/>
      <c r="PKH54" s="81"/>
      <c r="PKI54" s="81"/>
      <c r="PKJ54" s="81"/>
      <c r="PKK54" s="81"/>
      <c r="PKL54" s="81"/>
      <c r="PKM54" s="81"/>
      <c r="PKN54" s="81"/>
      <c r="PKO54" s="81"/>
      <c r="PKP54" s="81"/>
      <c r="PKQ54" s="81"/>
      <c r="PKR54" s="81"/>
      <c r="PKS54" s="81"/>
      <c r="PKT54" s="81"/>
      <c r="PKU54" s="81"/>
      <c r="PKV54" s="81"/>
      <c r="PKW54" s="81"/>
      <c r="PKX54" s="81"/>
      <c r="PKY54" s="81"/>
      <c r="PKZ54" s="81"/>
      <c r="PLA54" s="81"/>
      <c r="PLB54" s="81"/>
      <c r="PLC54" s="81"/>
      <c r="PLD54" s="81"/>
      <c r="PLE54" s="81"/>
      <c r="PLF54" s="81"/>
      <c r="PLG54" s="81"/>
      <c r="PLH54" s="81"/>
      <c r="PLI54" s="81"/>
      <c r="PLJ54" s="81"/>
      <c r="PLK54" s="81"/>
      <c r="PLL54" s="81"/>
      <c r="PLM54" s="81"/>
      <c r="PLN54" s="81"/>
      <c r="PLO54" s="81"/>
      <c r="PLP54" s="81"/>
      <c r="PLQ54" s="81"/>
      <c r="PLR54" s="81"/>
      <c r="PLS54" s="81"/>
      <c r="PLT54" s="81"/>
      <c r="PLU54" s="81"/>
      <c r="PLV54" s="81"/>
      <c r="PLW54" s="81"/>
      <c r="PLX54" s="81"/>
      <c r="PLY54" s="81"/>
      <c r="PLZ54" s="81"/>
      <c r="PMA54" s="81"/>
      <c r="PMB54" s="81"/>
      <c r="PMC54" s="81"/>
      <c r="PMD54" s="81"/>
      <c r="PME54" s="81"/>
      <c r="PMF54" s="81"/>
      <c r="PMG54" s="81"/>
      <c r="PMH54" s="81"/>
      <c r="PMI54" s="81"/>
      <c r="PMJ54" s="81"/>
      <c r="PMK54" s="81"/>
      <c r="PML54" s="81"/>
      <c r="PMM54" s="81"/>
      <c r="PMN54" s="81"/>
      <c r="PMO54" s="81"/>
      <c r="PMP54" s="81"/>
      <c r="PMQ54" s="81"/>
      <c r="PMR54" s="81"/>
      <c r="PMS54" s="81"/>
      <c r="PMT54" s="81"/>
      <c r="PMU54" s="81"/>
      <c r="PMV54" s="81"/>
      <c r="PMW54" s="81"/>
      <c r="PMX54" s="81"/>
      <c r="PMY54" s="81"/>
      <c r="PMZ54" s="81"/>
      <c r="PNA54" s="81"/>
      <c r="PNB54" s="81"/>
      <c r="PNC54" s="81"/>
      <c r="PND54" s="81"/>
      <c r="PNE54" s="81"/>
      <c r="PNF54" s="81"/>
      <c r="PNG54" s="81"/>
      <c r="PNH54" s="81"/>
      <c r="PNI54" s="81"/>
      <c r="PNJ54" s="81"/>
      <c r="PNK54" s="81"/>
      <c r="PNL54" s="81"/>
      <c r="PNM54" s="81"/>
      <c r="PNN54" s="81"/>
      <c r="PNO54" s="81"/>
      <c r="PNP54" s="81"/>
      <c r="PNQ54" s="81"/>
      <c r="PNR54" s="81"/>
      <c r="PNS54" s="81"/>
      <c r="PNT54" s="81"/>
      <c r="PNU54" s="81"/>
      <c r="PNV54" s="81"/>
      <c r="PNW54" s="81"/>
      <c r="PNX54" s="81"/>
      <c r="PNY54" s="81"/>
      <c r="PNZ54" s="81"/>
      <c r="POA54" s="81"/>
      <c r="POB54" s="81"/>
      <c r="POC54" s="81"/>
      <c r="POD54" s="81"/>
      <c r="POE54" s="81"/>
      <c r="POF54" s="81"/>
      <c r="POG54" s="81"/>
      <c r="POH54" s="81"/>
      <c r="POI54" s="81"/>
      <c r="POJ54" s="81"/>
      <c r="POK54" s="81"/>
      <c r="POL54" s="81"/>
      <c r="POM54" s="81"/>
      <c r="PON54" s="81"/>
      <c r="POO54" s="81"/>
      <c r="POP54" s="81"/>
      <c r="POQ54" s="81"/>
      <c r="POR54" s="81"/>
      <c r="POS54" s="81"/>
      <c r="POT54" s="81"/>
      <c r="POU54" s="81"/>
      <c r="POV54" s="81"/>
      <c r="POW54" s="81"/>
      <c r="POX54" s="81"/>
      <c r="POY54" s="81"/>
      <c r="POZ54" s="81"/>
      <c r="PPA54" s="81"/>
      <c r="PPB54" s="81"/>
      <c r="PPC54" s="81"/>
      <c r="PPD54" s="81"/>
      <c r="PPE54" s="81"/>
      <c r="PPF54" s="81"/>
      <c r="PPG54" s="81"/>
      <c r="PPH54" s="81"/>
      <c r="PPI54" s="81"/>
      <c r="PPJ54" s="81"/>
      <c r="PPK54" s="81"/>
      <c r="PPL54" s="81"/>
      <c r="PPM54" s="81"/>
      <c r="PPN54" s="81"/>
      <c r="PPO54" s="81"/>
      <c r="PPP54" s="81"/>
      <c r="PPQ54" s="81"/>
      <c r="PPR54" s="81"/>
      <c r="PPS54" s="81"/>
      <c r="PPT54" s="81"/>
      <c r="PPU54" s="81"/>
      <c r="PPV54" s="81"/>
      <c r="PPW54" s="81"/>
      <c r="PPX54" s="81"/>
      <c r="PPY54" s="81"/>
      <c r="PPZ54" s="81"/>
      <c r="PQA54" s="81"/>
      <c r="PQB54" s="81"/>
      <c r="PQC54" s="81"/>
      <c r="PQD54" s="81"/>
      <c r="PQE54" s="81"/>
      <c r="PQF54" s="81"/>
      <c r="PQG54" s="81"/>
      <c r="PQH54" s="81"/>
      <c r="PQI54" s="81"/>
      <c r="PQJ54" s="81"/>
      <c r="PQK54" s="81"/>
      <c r="PQL54" s="81"/>
      <c r="PQM54" s="81"/>
      <c r="PQN54" s="81"/>
      <c r="PQO54" s="81"/>
      <c r="PQP54" s="81"/>
      <c r="PQQ54" s="81"/>
      <c r="PQR54" s="81"/>
      <c r="PQS54" s="81"/>
      <c r="PQT54" s="81"/>
      <c r="PQU54" s="81"/>
      <c r="PQV54" s="81"/>
      <c r="PQW54" s="81"/>
      <c r="PQX54" s="81"/>
      <c r="PQY54" s="81"/>
      <c r="PQZ54" s="81"/>
      <c r="PRA54" s="81"/>
      <c r="PRB54" s="81"/>
      <c r="PRC54" s="81"/>
      <c r="PRD54" s="81"/>
      <c r="PRE54" s="81"/>
      <c r="PRF54" s="81"/>
      <c r="PRG54" s="81"/>
      <c r="PRH54" s="81"/>
      <c r="PRI54" s="81"/>
      <c r="PRJ54" s="81"/>
      <c r="PRK54" s="81"/>
      <c r="PRL54" s="81"/>
      <c r="PRM54" s="81"/>
      <c r="PRN54" s="81"/>
      <c r="PRO54" s="81"/>
      <c r="PRP54" s="81"/>
      <c r="PRQ54" s="81"/>
      <c r="PRR54" s="81"/>
      <c r="PRS54" s="81"/>
      <c r="PRT54" s="81"/>
      <c r="PRU54" s="81"/>
      <c r="PRV54" s="81"/>
      <c r="PRW54" s="81"/>
      <c r="PRX54" s="81"/>
      <c r="PRY54" s="81"/>
      <c r="PRZ54" s="81"/>
      <c r="PSA54" s="81"/>
      <c r="PSB54" s="81"/>
      <c r="PSC54" s="81"/>
      <c r="PSD54" s="81"/>
      <c r="PSE54" s="81"/>
      <c r="PSF54" s="81"/>
      <c r="PSG54" s="81"/>
      <c r="PSH54" s="81"/>
      <c r="PSI54" s="81"/>
      <c r="PSJ54" s="81"/>
      <c r="PSK54" s="81"/>
      <c r="PSL54" s="81"/>
      <c r="PSM54" s="81"/>
      <c r="PSN54" s="81"/>
      <c r="PSO54" s="81"/>
      <c r="PSP54" s="81"/>
      <c r="PSQ54" s="81"/>
      <c r="PSR54" s="81"/>
      <c r="PSS54" s="81"/>
      <c r="PST54" s="81"/>
      <c r="PSU54" s="81"/>
      <c r="PSV54" s="81"/>
      <c r="PSW54" s="81"/>
      <c r="PSX54" s="81"/>
      <c r="PSY54" s="81"/>
      <c r="PSZ54" s="81"/>
      <c r="PTA54" s="81"/>
      <c r="PTB54" s="81"/>
      <c r="PTC54" s="81"/>
      <c r="PTD54" s="81"/>
      <c r="PTE54" s="81"/>
      <c r="PTF54" s="81"/>
      <c r="PTG54" s="81"/>
      <c r="PTH54" s="81"/>
      <c r="PTI54" s="81"/>
      <c r="PTJ54" s="81"/>
      <c r="PTK54" s="81"/>
      <c r="PTL54" s="81"/>
      <c r="PTM54" s="81"/>
      <c r="PTN54" s="81"/>
      <c r="PTO54" s="81"/>
      <c r="PTP54" s="81"/>
      <c r="PTQ54" s="81"/>
      <c r="PTR54" s="81"/>
      <c r="PTS54" s="81"/>
      <c r="PTT54" s="81"/>
      <c r="PTU54" s="81"/>
      <c r="PTV54" s="81"/>
      <c r="PTW54" s="81"/>
      <c r="PTX54" s="81"/>
      <c r="PTY54" s="81"/>
      <c r="PTZ54" s="81"/>
      <c r="PUA54" s="81"/>
      <c r="PUB54" s="81"/>
      <c r="PUC54" s="81"/>
      <c r="PUD54" s="81"/>
      <c r="PUE54" s="81"/>
      <c r="PUF54" s="81"/>
      <c r="PUG54" s="81"/>
      <c r="PUH54" s="81"/>
      <c r="PUI54" s="81"/>
      <c r="PUJ54" s="81"/>
      <c r="PUK54" s="81"/>
      <c r="PUL54" s="81"/>
      <c r="PUM54" s="81"/>
      <c r="PUN54" s="81"/>
      <c r="PUO54" s="81"/>
      <c r="PUP54" s="81"/>
      <c r="PUQ54" s="81"/>
      <c r="PUR54" s="81"/>
      <c r="PUS54" s="81"/>
      <c r="PUT54" s="81"/>
      <c r="PUU54" s="81"/>
      <c r="PUV54" s="81"/>
      <c r="PUW54" s="81"/>
      <c r="PUX54" s="81"/>
      <c r="PUY54" s="81"/>
      <c r="PUZ54" s="81"/>
      <c r="PVA54" s="81"/>
      <c r="PVB54" s="81"/>
      <c r="PVC54" s="81"/>
      <c r="PVD54" s="81"/>
      <c r="PVE54" s="81"/>
      <c r="PVF54" s="81"/>
      <c r="PVG54" s="81"/>
      <c r="PVH54" s="81"/>
      <c r="PVI54" s="81"/>
      <c r="PVJ54" s="81"/>
      <c r="PVK54" s="81"/>
      <c r="PVL54" s="81"/>
      <c r="PVM54" s="81"/>
      <c r="PVN54" s="81"/>
      <c r="PVO54" s="81"/>
      <c r="PVP54" s="81"/>
      <c r="PVQ54" s="81"/>
      <c r="PVR54" s="81"/>
      <c r="PVS54" s="81"/>
      <c r="PVT54" s="81"/>
      <c r="PVU54" s="81"/>
      <c r="PVV54" s="81"/>
      <c r="PVW54" s="81"/>
      <c r="PVX54" s="81"/>
      <c r="PVY54" s="81"/>
      <c r="PVZ54" s="81"/>
      <c r="PWA54" s="81"/>
      <c r="PWB54" s="81"/>
      <c r="PWC54" s="81"/>
      <c r="PWD54" s="81"/>
      <c r="PWE54" s="81"/>
      <c r="PWF54" s="81"/>
      <c r="PWG54" s="81"/>
      <c r="PWH54" s="81"/>
      <c r="PWI54" s="81"/>
      <c r="PWJ54" s="81"/>
      <c r="PWK54" s="81"/>
      <c r="PWL54" s="81"/>
      <c r="PWM54" s="81"/>
      <c r="PWN54" s="81"/>
      <c r="PWO54" s="81"/>
      <c r="PWP54" s="81"/>
      <c r="PWQ54" s="81"/>
      <c r="PWR54" s="81"/>
      <c r="PWS54" s="81"/>
      <c r="PWT54" s="81"/>
      <c r="PWU54" s="81"/>
      <c r="PWV54" s="81"/>
      <c r="PWW54" s="81"/>
      <c r="PWX54" s="81"/>
      <c r="PWY54" s="81"/>
      <c r="PWZ54" s="81"/>
      <c r="PXA54" s="81"/>
      <c r="PXB54" s="81"/>
      <c r="PXC54" s="81"/>
      <c r="PXD54" s="81"/>
      <c r="PXE54" s="81"/>
      <c r="PXF54" s="81"/>
      <c r="PXG54" s="81"/>
      <c r="PXH54" s="81"/>
      <c r="PXI54" s="81"/>
      <c r="PXJ54" s="81"/>
      <c r="PXK54" s="81"/>
      <c r="PXL54" s="81"/>
      <c r="PXM54" s="81"/>
      <c r="PXN54" s="81"/>
      <c r="PXO54" s="81"/>
      <c r="PXP54" s="81"/>
      <c r="PXQ54" s="81"/>
      <c r="PXR54" s="81"/>
      <c r="PXS54" s="81"/>
      <c r="PXT54" s="81"/>
      <c r="PXU54" s="81"/>
      <c r="PXV54" s="81"/>
      <c r="PXW54" s="81"/>
      <c r="PXX54" s="81"/>
      <c r="PXY54" s="81"/>
      <c r="PXZ54" s="81"/>
      <c r="PYA54" s="81"/>
      <c r="PYB54" s="81"/>
      <c r="PYC54" s="81"/>
      <c r="PYD54" s="81"/>
      <c r="PYE54" s="81"/>
      <c r="PYF54" s="81"/>
      <c r="PYG54" s="81"/>
      <c r="PYH54" s="81"/>
      <c r="PYI54" s="81"/>
      <c r="PYJ54" s="81"/>
      <c r="PYK54" s="81"/>
      <c r="PYL54" s="81"/>
      <c r="PYM54" s="81"/>
      <c r="PYN54" s="81"/>
      <c r="PYO54" s="81"/>
      <c r="PYP54" s="81"/>
      <c r="PYQ54" s="81"/>
      <c r="PYR54" s="81"/>
      <c r="PYS54" s="81"/>
      <c r="PYT54" s="81"/>
      <c r="PYU54" s="81"/>
      <c r="PYV54" s="81"/>
      <c r="PYW54" s="81"/>
      <c r="PYX54" s="81"/>
      <c r="PYY54" s="81"/>
      <c r="PYZ54" s="81"/>
      <c r="PZA54" s="81"/>
      <c r="PZB54" s="81"/>
      <c r="PZC54" s="81"/>
      <c r="PZD54" s="81"/>
      <c r="PZE54" s="81"/>
      <c r="PZF54" s="81"/>
      <c r="PZG54" s="81"/>
      <c r="PZH54" s="81"/>
      <c r="PZI54" s="81"/>
      <c r="PZJ54" s="81"/>
      <c r="PZK54" s="81"/>
      <c r="PZL54" s="81"/>
      <c r="PZM54" s="81"/>
      <c r="PZN54" s="81"/>
      <c r="PZO54" s="81"/>
      <c r="PZP54" s="81"/>
      <c r="PZQ54" s="81"/>
      <c r="PZR54" s="81"/>
      <c r="PZS54" s="81"/>
      <c r="PZT54" s="81"/>
      <c r="PZU54" s="81"/>
      <c r="PZV54" s="81"/>
      <c r="PZW54" s="81"/>
      <c r="PZX54" s="81"/>
      <c r="PZY54" s="81"/>
      <c r="PZZ54" s="81"/>
      <c r="QAA54" s="81"/>
      <c r="QAB54" s="81"/>
      <c r="QAC54" s="81"/>
      <c r="QAD54" s="81"/>
      <c r="QAE54" s="81"/>
      <c r="QAF54" s="81"/>
      <c r="QAG54" s="81"/>
      <c r="QAH54" s="81"/>
      <c r="QAI54" s="81"/>
      <c r="QAJ54" s="81"/>
      <c r="QAK54" s="81"/>
      <c r="QAL54" s="81"/>
      <c r="QAM54" s="81"/>
      <c r="QAN54" s="81"/>
      <c r="QAO54" s="81"/>
      <c r="QAP54" s="81"/>
      <c r="QAQ54" s="81"/>
      <c r="QAR54" s="81"/>
      <c r="QAS54" s="81"/>
      <c r="QAT54" s="81"/>
      <c r="QAU54" s="81"/>
      <c r="QAV54" s="81"/>
      <c r="QAW54" s="81"/>
      <c r="QAX54" s="81"/>
      <c r="QAY54" s="81"/>
      <c r="QAZ54" s="81"/>
      <c r="QBA54" s="81"/>
      <c r="QBB54" s="81"/>
      <c r="QBC54" s="81"/>
      <c r="QBD54" s="81"/>
      <c r="QBE54" s="81"/>
      <c r="QBF54" s="81"/>
      <c r="QBG54" s="81"/>
      <c r="QBH54" s="81"/>
      <c r="QBI54" s="81"/>
      <c r="QBJ54" s="81"/>
      <c r="QBK54" s="81"/>
      <c r="QBL54" s="81"/>
      <c r="QBM54" s="81"/>
      <c r="QBN54" s="81"/>
      <c r="QBO54" s="81"/>
      <c r="QBP54" s="81"/>
      <c r="QBQ54" s="81"/>
      <c r="QBR54" s="81"/>
      <c r="QBS54" s="81"/>
      <c r="QBT54" s="81"/>
      <c r="QBU54" s="81"/>
      <c r="QBV54" s="81"/>
      <c r="QBW54" s="81"/>
      <c r="QBX54" s="81"/>
      <c r="QBY54" s="81"/>
      <c r="QBZ54" s="81"/>
      <c r="QCA54" s="81"/>
      <c r="QCB54" s="81"/>
      <c r="QCC54" s="81"/>
      <c r="QCD54" s="81"/>
      <c r="QCE54" s="81"/>
      <c r="QCF54" s="81"/>
      <c r="QCG54" s="81"/>
      <c r="QCH54" s="81"/>
      <c r="QCI54" s="81"/>
      <c r="QCJ54" s="81"/>
      <c r="QCK54" s="81"/>
      <c r="QCL54" s="81"/>
      <c r="QCM54" s="81"/>
      <c r="QCN54" s="81"/>
      <c r="QCO54" s="81"/>
      <c r="QCP54" s="81"/>
      <c r="QCQ54" s="81"/>
      <c r="QCR54" s="81"/>
      <c r="QCS54" s="81"/>
      <c r="QCT54" s="81"/>
      <c r="QCU54" s="81"/>
      <c r="QCV54" s="81"/>
      <c r="QCW54" s="81"/>
      <c r="QCX54" s="81"/>
      <c r="QCY54" s="81"/>
      <c r="QCZ54" s="81"/>
      <c r="QDA54" s="81"/>
      <c r="QDB54" s="81"/>
      <c r="QDC54" s="81"/>
      <c r="QDD54" s="81"/>
      <c r="QDE54" s="81"/>
      <c r="QDF54" s="81"/>
      <c r="QDG54" s="81"/>
      <c r="QDH54" s="81"/>
      <c r="QDI54" s="81"/>
      <c r="QDJ54" s="81"/>
      <c r="QDK54" s="81"/>
      <c r="QDL54" s="81"/>
      <c r="QDM54" s="81"/>
      <c r="QDN54" s="81"/>
      <c r="QDO54" s="81"/>
      <c r="QDP54" s="81"/>
      <c r="QDQ54" s="81"/>
      <c r="QDR54" s="81"/>
      <c r="QDS54" s="81"/>
      <c r="QDT54" s="81"/>
      <c r="QDU54" s="81"/>
      <c r="QDV54" s="81"/>
      <c r="QDW54" s="81"/>
      <c r="QDX54" s="81"/>
      <c r="QDY54" s="81"/>
      <c r="QDZ54" s="81"/>
      <c r="QEA54" s="81"/>
      <c r="QEB54" s="81"/>
      <c r="QEC54" s="81"/>
      <c r="QED54" s="81"/>
      <c r="QEE54" s="81"/>
      <c r="QEF54" s="81"/>
      <c r="QEG54" s="81"/>
      <c r="QEH54" s="81"/>
      <c r="QEI54" s="81"/>
      <c r="QEJ54" s="81"/>
      <c r="QEK54" s="81"/>
      <c r="QEL54" s="81"/>
      <c r="QEM54" s="81"/>
      <c r="QEN54" s="81"/>
      <c r="QEO54" s="81"/>
      <c r="QEP54" s="81"/>
      <c r="QEQ54" s="81"/>
      <c r="QER54" s="81"/>
      <c r="QES54" s="81"/>
      <c r="QET54" s="81"/>
      <c r="QEU54" s="81"/>
      <c r="QEV54" s="81"/>
      <c r="QEW54" s="81"/>
      <c r="QEX54" s="81"/>
      <c r="QEY54" s="81"/>
      <c r="QEZ54" s="81"/>
      <c r="QFA54" s="81"/>
      <c r="QFB54" s="81"/>
      <c r="QFC54" s="81"/>
      <c r="QFD54" s="81"/>
      <c r="QFE54" s="81"/>
      <c r="QFF54" s="81"/>
      <c r="QFG54" s="81"/>
      <c r="QFH54" s="81"/>
      <c r="QFI54" s="81"/>
      <c r="QFJ54" s="81"/>
      <c r="QFK54" s="81"/>
      <c r="QFL54" s="81"/>
      <c r="QFM54" s="81"/>
      <c r="QFN54" s="81"/>
      <c r="QFO54" s="81"/>
      <c r="QFP54" s="81"/>
      <c r="QFQ54" s="81"/>
      <c r="QFR54" s="81"/>
      <c r="QFS54" s="81"/>
      <c r="QFT54" s="81"/>
      <c r="QFU54" s="81"/>
      <c r="QFV54" s="81"/>
      <c r="QFW54" s="81"/>
      <c r="QFX54" s="81"/>
      <c r="QFY54" s="81"/>
      <c r="QFZ54" s="81"/>
      <c r="QGA54" s="81"/>
      <c r="QGB54" s="81"/>
      <c r="QGC54" s="81"/>
      <c r="QGD54" s="81"/>
      <c r="QGE54" s="81"/>
      <c r="QGF54" s="81"/>
      <c r="QGG54" s="81"/>
      <c r="QGH54" s="81"/>
      <c r="QGI54" s="81"/>
      <c r="QGJ54" s="81"/>
      <c r="QGK54" s="81"/>
      <c r="QGL54" s="81"/>
      <c r="QGM54" s="81"/>
      <c r="QGN54" s="81"/>
      <c r="QGO54" s="81"/>
      <c r="QGP54" s="81"/>
      <c r="QGQ54" s="81"/>
      <c r="QGR54" s="81"/>
      <c r="QGS54" s="81"/>
      <c r="QGT54" s="81"/>
      <c r="QGU54" s="81"/>
      <c r="QGV54" s="81"/>
      <c r="QGW54" s="81"/>
      <c r="QGX54" s="81"/>
      <c r="QGY54" s="81"/>
      <c r="QGZ54" s="81"/>
      <c r="QHA54" s="81"/>
      <c r="QHB54" s="81"/>
      <c r="QHC54" s="81"/>
      <c r="QHD54" s="81"/>
      <c r="QHE54" s="81"/>
      <c r="QHF54" s="81"/>
      <c r="QHG54" s="81"/>
      <c r="QHH54" s="81"/>
      <c r="QHI54" s="81"/>
      <c r="QHJ54" s="81"/>
      <c r="QHK54" s="81"/>
      <c r="QHL54" s="81"/>
      <c r="QHM54" s="81"/>
      <c r="QHN54" s="81"/>
      <c r="QHO54" s="81"/>
      <c r="QHP54" s="81"/>
      <c r="QHQ54" s="81"/>
      <c r="QHR54" s="81"/>
      <c r="QHS54" s="81"/>
      <c r="QHT54" s="81"/>
      <c r="QHU54" s="81"/>
      <c r="QHV54" s="81"/>
      <c r="QHW54" s="81"/>
      <c r="QHX54" s="81"/>
      <c r="QHY54" s="81"/>
      <c r="QHZ54" s="81"/>
      <c r="QIA54" s="81"/>
      <c r="QIB54" s="81"/>
      <c r="QIC54" s="81"/>
      <c r="QID54" s="81"/>
      <c r="QIE54" s="81"/>
      <c r="QIF54" s="81"/>
      <c r="QIG54" s="81"/>
      <c r="QIH54" s="81"/>
      <c r="QII54" s="81"/>
      <c r="QIJ54" s="81"/>
      <c r="QIK54" s="81"/>
      <c r="QIL54" s="81"/>
      <c r="QIM54" s="81"/>
      <c r="QIN54" s="81"/>
      <c r="QIO54" s="81"/>
      <c r="QIP54" s="81"/>
      <c r="QIQ54" s="81"/>
      <c r="QIR54" s="81"/>
      <c r="QIS54" s="81"/>
      <c r="QIT54" s="81"/>
      <c r="QIU54" s="81"/>
      <c r="QIV54" s="81"/>
      <c r="QIW54" s="81"/>
      <c r="QIX54" s="81"/>
      <c r="QIY54" s="81"/>
      <c r="QIZ54" s="81"/>
      <c r="QJA54" s="81"/>
      <c r="QJB54" s="81"/>
      <c r="QJC54" s="81"/>
      <c r="QJD54" s="81"/>
      <c r="QJE54" s="81"/>
      <c r="QJF54" s="81"/>
      <c r="QJG54" s="81"/>
      <c r="QJH54" s="81"/>
      <c r="QJI54" s="81"/>
      <c r="QJJ54" s="81"/>
      <c r="QJK54" s="81"/>
      <c r="QJL54" s="81"/>
      <c r="QJM54" s="81"/>
      <c r="QJN54" s="81"/>
      <c r="QJO54" s="81"/>
      <c r="QJP54" s="81"/>
      <c r="QJQ54" s="81"/>
      <c r="QJR54" s="81"/>
      <c r="QJS54" s="81"/>
      <c r="QJT54" s="81"/>
      <c r="QJU54" s="81"/>
      <c r="QJV54" s="81"/>
      <c r="QJW54" s="81"/>
      <c r="QJX54" s="81"/>
      <c r="QJY54" s="81"/>
      <c r="QJZ54" s="81"/>
      <c r="QKA54" s="81"/>
      <c r="QKB54" s="81"/>
      <c r="QKC54" s="81"/>
      <c r="QKD54" s="81"/>
      <c r="QKE54" s="81"/>
      <c r="QKF54" s="81"/>
      <c r="QKG54" s="81"/>
      <c r="QKH54" s="81"/>
      <c r="QKI54" s="81"/>
      <c r="QKJ54" s="81"/>
      <c r="QKK54" s="81"/>
      <c r="QKL54" s="81"/>
      <c r="QKM54" s="81"/>
      <c r="QKN54" s="81"/>
      <c r="QKO54" s="81"/>
      <c r="QKP54" s="81"/>
      <c r="QKQ54" s="81"/>
      <c r="QKR54" s="81"/>
      <c r="QKS54" s="81"/>
      <c r="QKT54" s="81"/>
      <c r="QKU54" s="81"/>
      <c r="QKV54" s="81"/>
      <c r="QKW54" s="81"/>
      <c r="QKX54" s="81"/>
      <c r="QKY54" s="81"/>
      <c r="QKZ54" s="81"/>
      <c r="QLA54" s="81"/>
      <c r="QLB54" s="81"/>
      <c r="QLC54" s="81"/>
      <c r="QLD54" s="81"/>
      <c r="QLE54" s="81"/>
      <c r="QLF54" s="81"/>
      <c r="QLG54" s="81"/>
      <c r="QLH54" s="81"/>
      <c r="QLI54" s="81"/>
      <c r="QLJ54" s="81"/>
      <c r="QLK54" s="81"/>
      <c r="QLL54" s="81"/>
      <c r="QLM54" s="81"/>
      <c r="QLN54" s="81"/>
      <c r="QLO54" s="81"/>
      <c r="QLP54" s="81"/>
      <c r="QLQ54" s="81"/>
      <c r="QLR54" s="81"/>
      <c r="QLS54" s="81"/>
      <c r="QLT54" s="81"/>
      <c r="QLU54" s="81"/>
      <c r="QLV54" s="81"/>
      <c r="QLW54" s="81"/>
      <c r="QLX54" s="81"/>
      <c r="QLY54" s="81"/>
      <c r="QLZ54" s="81"/>
      <c r="QMA54" s="81"/>
      <c r="QMB54" s="81"/>
      <c r="QMC54" s="81"/>
      <c r="QMD54" s="81"/>
      <c r="QME54" s="81"/>
      <c r="QMF54" s="81"/>
      <c r="QMG54" s="81"/>
      <c r="QMH54" s="81"/>
      <c r="QMI54" s="81"/>
      <c r="QMJ54" s="81"/>
      <c r="QMK54" s="81"/>
      <c r="QML54" s="81"/>
      <c r="QMM54" s="81"/>
      <c r="QMN54" s="81"/>
      <c r="QMO54" s="81"/>
      <c r="QMP54" s="81"/>
      <c r="QMQ54" s="81"/>
      <c r="QMR54" s="81"/>
      <c r="QMS54" s="81"/>
      <c r="QMT54" s="81"/>
      <c r="QMU54" s="81"/>
      <c r="QMV54" s="81"/>
      <c r="QMW54" s="81"/>
      <c r="QMX54" s="81"/>
      <c r="QMY54" s="81"/>
      <c r="QMZ54" s="81"/>
      <c r="QNA54" s="81"/>
      <c r="QNB54" s="81"/>
      <c r="QNC54" s="81"/>
      <c r="QND54" s="81"/>
      <c r="QNE54" s="81"/>
      <c r="QNF54" s="81"/>
      <c r="QNG54" s="81"/>
      <c r="QNH54" s="81"/>
      <c r="QNI54" s="81"/>
      <c r="QNJ54" s="81"/>
      <c r="QNK54" s="81"/>
      <c r="QNL54" s="81"/>
      <c r="QNM54" s="81"/>
      <c r="QNN54" s="81"/>
      <c r="QNO54" s="81"/>
      <c r="QNP54" s="81"/>
      <c r="QNQ54" s="81"/>
      <c r="QNR54" s="81"/>
      <c r="QNS54" s="81"/>
      <c r="QNT54" s="81"/>
      <c r="QNU54" s="81"/>
      <c r="QNV54" s="81"/>
      <c r="QNW54" s="81"/>
      <c r="QNX54" s="81"/>
      <c r="QNY54" s="81"/>
      <c r="QNZ54" s="81"/>
      <c r="QOA54" s="81"/>
      <c r="QOB54" s="81"/>
      <c r="QOC54" s="81"/>
      <c r="QOD54" s="81"/>
      <c r="QOE54" s="81"/>
      <c r="QOF54" s="81"/>
      <c r="QOG54" s="81"/>
      <c r="QOH54" s="81"/>
      <c r="QOI54" s="81"/>
      <c r="QOJ54" s="81"/>
      <c r="QOK54" s="81"/>
      <c r="QOL54" s="81"/>
      <c r="QOM54" s="81"/>
      <c r="QON54" s="81"/>
      <c r="QOO54" s="81"/>
      <c r="QOP54" s="81"/>
      <c r="QOQ54" s="81"/>
      <c r="QOR54" s="81"/>
      <c r="QOS54" s="81"/>
      <c r="QOT54" s="81"/>
      <c r="QOU54" s="81"/>
      <c r="QOV54" s="81"/>
      <c r="QOW54" s="81"/>
      <c r="QOX54" s="81"/>
      <c r="QOY54" s="81"/>
      <c r="QOZ54" s="81"/>
      <c r="QPA54" s="81"/>
      <c r="QPB54" s="81"/>
      <c r="QPC54" s="81"/>
      <c r="QPD54" s="81"/>
      <c r="QPE54" s="81"/>
      <c r="QPF54" s="81"/>
      <c r="QPG54" s="81"/>
      <c r="QPH54" s="81"/>
      <c r="QPI54" s="81"/>
      <c r="QPJ54" s="81"/>
      <c r="QPK54" s="81"/>
      <c r="QPL54" s="81"/>
      <c r="QPM54" s="81"/>
      <c r="QPN54" s="81"/>
      <c r="QPO54" s="81"/>
      <c r="QPP54" s="81"/>
      <c r="QPQ54" s="81"/>
      <c r="QPR54" s="81"/>
      <c r="QPS54" s="81"/>
      <c r="QPT54" s="81"/>
      <c r="QPU54" s="81"/>
      <c r="QPV54" s="81"/>
      <c r="QPW54" s="81"/>
      <c r="QPX54" s="81"/>
      <c r="QPY54" s="81"/>
      <c r="QPZ54" s="81"/>
      <c r="QQA54" s="81"/>
      <c r="QQB54" s="81"/>
      <c r="QQC54" s="81"/>
      <c r="QQD54" s="81"/>
      <c r="QQE54" s="81"/>
      <c r="QQF54" s="81"/>
      <c r="QQG54" s="81"/>
      <c r="QQH54" s="81"/>
      <c r="QQI54" s="81"/>
      <c r="QQJ54" s="81"/>
      <c r="QQK54" s="81"/>
      <c r="QQL54" s="81"/>
      <c r="QQM54" s="81"/>
      <c r="QQN54" s="81"/>
      <c r="QQO54" s="81"/>
      <c r="QQP54" s="81"/>
      <c r="QQQ54" s="81"/>
      <c r="QQR54" s="81"/>
      <c r="QQS54" s="81"/>
      <c r="QQT54" s="81"/>
      <c r="QQU54" s="81"/>
      <c r="QQV54" s="81"/>
      <c r="QQW54" s="81"/>
      <c r="QQX54" s="81"/>
      <c r="QQY54" s="81"/>
      <c r="QQZ54" s="81"/>
      <c r="QRA54" s="81"/>
      <c r="QRB54" s="81"/>
      <c r="QRC54" s="81"/>
      <c r="QRD54" s="81"/>
      <c r="QRE54" s="81"/>
      <c r="QRF54" s="81"/>
      <c r="QRG54" s="81"/>
      <c r="QRH54" s="81"/>
      <c r="QRI54" s="81"/>
      <c r="QRJ54" s="81"/>
      <c r="QRK54" s="81"/>
      <c r="QRL54" s="81"/>
      <c r="QRM54" s="81"/>
      <c r="QRN54" s="81"/>
      <c r="QRO54" s="81"/>
      <c r="QRP54" s="81"/>
      <c r="QRQ54" s="81"/>
      <c r="QRR54" s="81"/>
      <c r="QRS54" s="81"/>
      <c r="QRT54" s="81"/>
      <c r="QRU54" s="81"/>
      <c r="QRV54" s="81"/>
      <c r="QRW54" s="81"/>
      <c r="QRX54" s="81"/>
      <c r="QRY54" s="81"/>
      <c r="QRZ54" s="81"/>
      <c r="QSA54" s="81"/>
      <c r="QSB54" s="81"/>
      <c r="QSC54" s="81"/>
      <c r="QSD54" s="81"/>
      <c r="QSE54" s="81"/>
      <c r="QSF54" s="81"/>
      <c r="QSG54" s="81"/>
      <c r="QSH54" s="81"/>
      <c r="QSI54" s="81"/>
      <c r="QSJ54" s="81"/>
      <c r="QSK54" s="81"/>
      <c r="QSL54" s="81"/>
      <c r="QSM54" s="81"/>
      <c r="QSN54" s="81"/>
      <c r="QSO54" s="81"/>
      <c r="QSP54" s="81"/>
      <c r="QSQ54" s="81"/>
      <c r="QSR54" s="81"/>
      <c r="QSS54" s="81"/>
      <c r="QST54" s="81"/>
      <c r="QSU54" s="81"/>
      <c r="QSV54" s="81"/>
      <c r="QSW54" s="81"/>
      <c r="QSX54" s="81"/>
      <c r="QSY54" s="81"/>
      <c r="QSZ54" s="81"/>
      <c r="QTA54" s="81"/>
      <c r="QTB54" s="81"/>
      <c r="QTC54" s="81"/>
      <c r="QTD54" s="81"/>
      <c r="QTE54" s="81"/>
      <c r="QTF54" s="81"/>
      <c r="QTG54" s="81"/>
      <c r="QTH54" s="81"/>
      <c r="QTI54" s="81"/>
      <c r="QTJ54" s="81"/>
      <c r="QTK54" s="81"/>
      <c r="QTL54" s="81"/>
      <c r="QTM54" s="81"/>
      <c r="QTN54" s="81"/>
      <c r="QTO54" s="81"/>
      <c r="QTP54" s="81"/>
      <c r="QTQ54" s="81"/>
      <c r="QTR54" s="81"/>
      <c r="QTS54" s="81"/>
      <c r="QTT54" s="81"/>
      <c r="QTU54" s="81"/>
      <c r="QTV54" s="81"/>
      <c r="QTW54" s="81"/>
      <c r="QTX54" s="81"/>
      <c r="QTY54" s="81"/>
      <c r="QTZ54" s="81"/>
      <c r="QUA54" s="81"/>
      <c r="QUB54" s="81"/>
      <c r="QUC54" s="81"/>
      <c r="QUD54" s="81"/>
      <c r="QUE54" s="81"/>
      <c r="QUF54" s="81"/>
      <c r="QUG54" s="81"/>
      <c r="QUH54" s="81"/>
      <c r="QUI54" s="81"/>
      <c r="QUJ54" s="81"/>
      <c r="QUK54" s="81"/>
      <c r="QUL54" s="81"/>
      <c r="QUM54" s="81"/>
      <c r="QUN54" s="81"/>
      <c r="QUO54" s="81"/>
      <c r="QUP54" s="81"/>
      <c r="QUQ54" s="81"/>
      <c r="QUR54" s="81"/>
      <c r="QUS54" s="81"/>
      <c r="QUT54" s="81"/>
      <c r="QUU54" s="81"/>
      <c r="QUV54" s="81"/>
      <c r="QUW54" s="81"/>
      <c r="QUX54" s="81"/>
      <c r="QUY54" s="81"/>
      <c r="QUZ54" s="81"/>
      <c r="QVA54" s="81"/>
      <c r="QVB54" s="81"/>
      <c r="QVC54" s="81"/>
      <c r="QVD54" s="81"/>
      <c r="QVE54" s="81"/>
      <c r="QVF54" s="81"/>
      <c r="QVG54" s="81"/>
      <c r="QVH54" s="81"/>
      <c r="QVI54" s="81"/>
      <c r="QVJ54" s="81"/>
      <c r="QVK54" s="81"/>
      <c r="QVL54" s="81"/>
      <c r="QVM54" s="81"/>
      <c r="QVN54" s="81"/>
      <c r="QVO54" s="81"/>
      <c r="QVP54" s="81"/>
      <c r="QVQ54" s="81"/>
      <c r="QVR54" s="81"/>
      <c r="QVS54" s="81"/>
      <c r="QVT54" s="81"/>
      <c r="QVU54" s="81"/>
      <c r="QVV54" s="81"/>
      <c r="QVW54" s="81"/>
      <c r="QVX54" s="81"/>
      <c r="QVY54" s="81"/>
      <c r="QVZ54" s="81"/>
      <c r="QWA54" s="81"/>
      <c r="QWB54" s="81"/>
      <c r="QWC54" s="81"/>
      <c r="QWD54" s="81"/>
      <c r="QWE54" s="81"/>
      <c r="QWF54" s="81"/>
      <c r="QWG54" s="81"/>
      <c r="QWH54" s="81"/>
      <c r="QWI54" s="81"/>
      <c r="QWJ54" s="81"/>
      <c r="QWK54" s="81"/>
      <c r="QWL54" s="81"/>
      <c r="QWM54" s="81"/>
      <c r="QWN54" s="81"/>
      <c r="QWO54" s="81"/>
      <c r="QWP54" s="81"/>
      <c r="QWQ54" s="81"/>
      <c r="QWR54" s="81"/>
      <c r="QWS54" s="81"/>
      <c r="QWT54" s="81"/>
      <c r="QWU54" s="81"/>
      <c r="QWV54" s="81"/>
      <c r="QWW54" s="81"/>
      <c r="QWX54" s="81"/>
      <c r="QWY54" s="81"/>
      <c r="QWZ54" s="81"/>
      <c r="QXA54" s="81"/>
      <c r="QXB54" s="81"/>
      <c r="QXC54" s="81"/>
      <c r="QXD54" s="81"/>
      <c r="QXE54" s="81"/>
      <c r="QXF54" s="81"/>
      <c r="QXG54" s="81"/>
      <c r="QXH54" s="81"/>
      <c r="QXI54" s="81"/>
      <c r="QXJ54" s="81"/>
      <c r="QXK54" s="81"/>
      <c r="QXL54" s="81"/>
      <c r="QXM54" s="81"/>
      <c r="QXN54" s="81"/>
      <c r="QXO54" s="81"/>
      <c r="QXP54" s="81"/>
      <c r="QXQ54" s="81"/>
      <c r="QXR54" s="81"/>
      <c r="QXS54" s="81"/>
      <c r="QXT54" s="81"/>
      <c r="QXU54" s="81"/>
      <c r="QXV54" s="81"/>
      <c r="QXW54" s="81"/>
      <c r="QXX54" s="81"/>
      <c r="QXY54" s="81"/>
      <c r="QXZ54" s="81"/>
      <c r="QYA54" s="81"/>
      <c r="QYB54" s="81"/>
      <c r="QYC54" s="81"/>
      <c r="QYD54" s="81"/>
      <c r="QYE54" s="81"/>
      <c r="QYF54" s="81"/>
      <c r="QYG54" s="81"/>
      <c r="QYH54" s="81"/>
      <c r="QYI54" s="81"/>
      <c r="QYJ54" s="81"/>
      <c r="QYK54" s="81"/>
      <c r="QYL54" s="81"/>
      <c r="QYM54" s="81"/>
      <c r="QYN54" s="81"/>
      <c r="QYO54" s="81"/>
      <c r="QYP54" s="81"/>
      <c r="QYQ54" s="81"/>
      <c r="QYR54" s="81"/>
      <c r="QYS54" s="81"/>
      <c r="QYT54" s="81"/>
      <c r="QYU54" s="81"/>
      <c r="QYV54" s="81"/>
      <c r="QYW54" s="81"/>
      <c r="QYX54" s="81"/>
      <c r="QYY54" s="81"/>
      <c r="QYZ54" s="81"/>
      <c r="QZA54" s="81"/>
      <c r="QZB54" s="81"/>
      <c r="QZC54" s="81"/>
      <c r="QZD54" s="81"/>
      <c r="QZE54" s="81"/>
      <c r="QZF54" s="81"/>
      <c r="QZG54" s="81"/>
      <c r="QZH54" s="81"/>
      <c r="QZI54" s="81"/>
      <c r="QZJ54" s="81"/>
      <c r="QZK54" s="81"/>
      <c r="QZL54" s="81"/>
      <c r="QZM54" s="81"/>
      <c r="QZN54" s="81"/>
      <c r="QZO54" s="81"/>
      <c r="QZP54" s="81"/>
      <c r="QZQ54" s="81"/>
      <c r="QZR54" s="81"/>
      <c r="QZS54" s="81"/>
      <c r="QZT54" s="81"/>
      <c r="QZU54" s="81"/>
      <c r="QZV54" s="81"/>
      <c r="QZW54" s="81"/>
      <c r="QZX54" s="81"/>
      <c r="QZY54" s="81"/>
      <c r="QZZ54" s="81"/>
      <c r="RAA54" s="81"/>
      <c r="RAB54" s="81"/>
      <c r="RAC54" s="81"/>
      <c r="RAD54" s="81"/>
      <c r="RAE54" s="81"/>
      <c r="RAF54" s="81"/>
      <c r="RAG54" s="81"/>
      <c r="RAH54" s="81"/>
      <c r="RAI54" s="81"/>
      <c r="RAJ54" s="81"/>
      <c r="RAK54" s="81"/>
      <c r="RAL54" s="81"/>
      <c r="RAM54" s="81"/>
      <c r="RAN54" s="81"/>
      <c r="RAO54" s="81"/>
      <c r="RAP54" s="81"/>
      <c r="RAQ54" s="81"/>
      <c r="RAR54" s="81"/>
      <c r="RAS54" s="81"/>
      <c r="RAT54" s="81"/>
      <c r="RAU54" s="81"/>
      <c r="RAV54" s="81"/>
      <c r="RAW54" s="81"/>
      <c r="RAX54" s="81"/>
      <c r="RAY54" s="81"/>
      <c r="RAZ54" s="81"/>
      <c r="RBA54" s="81"/>
      <c r="RBB54" s="81"/>
      <c r="RBC54" s="81"/>
      <c r="RBD54" s="81"/>
      <c r="RBE54" s="81"/>
      <c r="RBF54" s="81"/>
      <c r="RBG54" s="81"/>
      <c r="RBH54" s="81"/>
      <c r="RBI54" s="81"/>
      <c r="RBJ54" s="81"/>
      <c r="RBK54" s="81"/>
      <c r="RBL54" s="81"/>
      <c r="RBM54" s="81"/>
      <c r="RBN54" s="81"/>
      <c r="RBO54" s="81"/>
      <c r="RBP54" s="81"/>
      <c r="RBQ54" s="81"/>
      <c r="RBR54" s="81"/>
      <c r="RBS54" s="81"/>
      <c r="RBT54" s="81"/>
      <c r="RBU54" s="81"/>
      <c r="RBV54" s="81"/>
      <c r="RBW54" s="81"/>
      <c r="RBX54" s="81"/>
      <c r="RBY54" s="81"/>
      <c r="RBZ54" s="81"/>
      <c r="RCA54" s="81"/>
      <c r="RCB54" s="81"/>
      <c r="RCC54" s="81"/>
      <c r="RCD54" s="81"/>
      <c r="RCE54" s="81"/>
      <c r="RCF54" s="81"/>
      <c r="RCG54" s="81"/>
      <c r="RCH54" s="81"/>
      <c r="RCI54" s="81"/>
      <c r="RCJ54" s="81"/>
      <c r="RCK54" s="81"/>
      <c r="RCL54" s="81"/>
      <c r="RCM54" s="81"/>
      <c r="RCN54" s="81"/>
      <c r="RCO54" s="81"/>
      <c r="RCP54" s="81"/>
      <c r="RCQ54" s="81"/>
      <c r="RCR54" s="81"/>
      <c r="RCS54" s="81"/>
      <c r="RCT54" s="81"/>
      <c r="RCU54" s="81"/>
      <c r="RCV54" s="81"/>
      <c r="RCW54" s="81"/>
      <c r="RCX54" s="81"/>
      <c r="RCY54" s="81"/>
      <c r="RCZ54" s="81"/>
      <c r="RDA54" s="81"/>
      <c r="RDB54" s="81"/>
      <c r="RDC54" s="81"/>
      <c r="RDD54" s="81"/>
      <c r="RDE54" s="81"/>
      <c r="RDF54" s="81"/>
      <c r="RDG54" s="81"/>
      <c r="RDH54" s="81"/>
      <c r="RDI54" s="81"/>
      <c r="RDJ54" s="81"/>
      <c r="RDK54" s="81"/>
      <c r="RDL54" s="81"/>
      <c r="RDM54" s="81"/>
      <c r="RDN54" s="81"/>
      <c r="RDO54" s="81"/>
      <c r="RDP54" s="81"/>
      <c r="RDQ54" s="81"/>
      <c r="RDR54" s="81"/>
      <c r="RDS54" s="81"/>
      <c r="RDT54" s="81"/>
      <c r="RDU54" s="81"/>
      <c r="RDV54" s="81"/>
      <c r="RDW54" s="81"/>
      <c r="RDX54" s="81"/>
      <c r="RDY54" s="81"/>
      <c r="RDZ54" s="81"/>
      <c r="REA54" s="81"/>
      <c r="REB54" s="81"/>
      <c r="REC54" s="81"/>
      <c r="RED54" s="81"/>
      <c r="REE54" s="81"/>
      <c r="REF54" s="81"/>
      <c r="REG54" s="81"/>
      <c r="REH54" s="81"/>
      <c r="REI54" s="81"/>
      <c r="REJ54" s="81"/>
      <c r="REK54" s="81"/>
      <c r="REL54" s="81"/>
      <c r="REM54" s="81"/>
      <c r="REN54" s="81"/>
      <c r="REO54" s="81"/>
      <c r="REP54" s="81"/>
      <c r="REQ54" s="81"/>
      <c r="RER54" s="81"/>
      <c r="RES54" s="81"/>
      <c r="RET54" s="81"/>
      <c r="REU54" s="81"/>
      <c r="REV54" s="81"/>
      <c r="REW54" s="81"/>
      <c r="REX54" s="81"/>
      <c r="REY54" s="81"/>
      <c r="REZ54" s="81"/>
      <c r="RFA54" s="81"/>
      <c r="RFB54" s="81"/>
      <c r="RFC54" s="81"/>
      <c r="RFD54" s="81"/>
      <c r="RFE54" s="81"/>
      <c r="RFF54" s="81"/>
      <c r="RFG54" s="81"/>
      <c r="RFH54" s="81"/>
      <c r="RFI54" s="81"/>
      <c r="RFJ54" s="81"/>
      <c r="RFK54" s="81"/>
      <c r="RFL54" s="81"/>
      <c r="RFM54" s="81"/>
      <c r="RFN54" s="81"/>
      <c r="RFO54" s="81"/>
      <c r="RFP54" s="81"/>
      <c r="RFQ54" s="81"/>
      <c r="RFR54" s="81"/>
      <c r="RFS54" s="81"/>
      <c r="RFT54" s="81"/>
      <c r="RFU54" s="81"/>
      <c r="RFV54" s="81"/>
      <c r="RFW54" s="81"/>
      <c r="RFX54" s="81"/>
      <c r="RFY54" s="81"/>
      <c r="RFZ54" s="81"/>
      <c r="RGA54" s="81"/>
      <c r="RGB54" s="81"/>
      <c r="RGC54" s="81"/>
      <c r="RGD54" s="81"/>
      <c r="RGE54" s="81"/>
      <c r="RGF54" s="81"/>
      <c r="RGG54" s="81"/>
      <c r="RGH54" s="81"/>
      <c r="RGI54" s="81"/>
      <c r="RGJ54" s="81"/>
      <c r="RGK54" s="81"/>
      <c r="RGL54" s="81"/>
      <c r="RGM54" s="81"/>
      <c r="RGN54" s="81"/>
      <c r="RGO54" s="81"/>
      <c r="RGP54" s="81"/>
      <c r="RGQ54" s="81"/>
      <c r="RGR54" s="81"/>
      <c r="RGS54" s="81"/>
      <c r="RGT54" s="81"/>
      <c r="RGU54" s="81"/>
      <c r="RGV54" s="81"/>
      <c r="RGW54" s="81"/>
      <c r="RGX54" s="81"/>
      <c r="RGY54" s="81"/>
      <c r="RGZ54" s="81"/>
      <c r="RHA54" s="81"/>
      <c r="RHB54" s="81"/>
      <c r="RHC54" s="81"/>
      <c r="RHD54" s="81"/>
      <c r="RHE54" s="81"/>
      <c r="RHF54" s="81"/>
      <c r="RHG54" s="81"/>
      <c r="RHH54" s="81"/>
      <c r="RHI54" s="81"/>
      <c r="RHJ54" s="81"/>
      <c r="RHK54" s="81"/>
      <c r="RHL54" s="81"/>
      <c r="RHM54" s="81"/>
      <c r="RHN54" s="81"/>
      <c r="RHO54" s="81"/>
      <c r="RHP54" s="81"/>
      <c r="RHQ54" s="81"/>
      <c r="RHR54" s="81"/>
      <c r="RHS54" s="81"/>
      <c r="RHT54" s="81"/>
      <c r="RHU54" s="81"/>
      <c r="RHV54" s="81"/>
      <c r="RHW54" s="81"/>
      <c r="RHX54" s="81"/>
      <c r="RHY54" s="81"/>
      <c r="RHZ54" s="81"/>
      <c r="RIA54" s="81"/>
      <c r="RIB54" s="81"/>
      <c r="RIC54" s="81"/>
      <c r="RID54" s="81"/>
      <c r="RIE54" s="81"/>
      <c r="RIF54" s="81"/>
      <c r="RIG54" s="81"/>
      <c r="RIH54" s="81"/>
      <c r="RII54" s="81"/>
      <c r="RIJ54" s="81"/>
      <c r="RIK54" s="81"/>
      <c r="RIL54" s="81"/>
      <c r="RIM54" s="81"/>
      <c r="RIN54" s="81"/>
      <c r="RIO54" s="81"/>
      <c r="RIP54" s="81"/>
      <c r="RIQ54" s="81"/>
      <c r="RIR54" s="81"/>
      <c r="RIS54" s="81"/>
      <c r="RIT54" s="81"/>
      <c r="RIU54" s="81"/>
      <c r="RIV54" s="81"/>
      <c r="RIW54" s="81"/>
      <c r="RIX54" s="81"/>
      <c r="RIY54" s="81"/>
      <c r="RIZ54" s="81"/>
      <c r="RJA54" s="81"/>
      <c r="RJB54" s="81"/>
      <c r="RJC54" s="81"/>
      <c r="RJD54" s="81"/>
      <c r="RJE54" s="81"/>
      <c r="RJF54" s="81"/>
      <c r="RJG54" s="81"/>
      <c r="RJH54" s="81"/>
      <c r="RJI54" s="81"/>
      <c r="RJJ54" s="81"/>
      <c r="RJK54" s="81"/>
      <c r="RJL54" s="81"/>
      <c r="RJM54" s="81"/>
      <c r="RJN54" s="81"/>
      <c r="RJO54" s="81"/>
      <c r="RJP54" s="81"/>
      <c r="RJQ54" s="81"/>
      <c r="RJR54" s="81"/>
      <c r="RJS54" s="81"/>
      <c r="RJT54" s="81"/>
      <c r="RJU54" s="81"/>
      <c r="RJV54" s="81"/>
      <c r="RJW54" s="81"/>
      <c r="RJX54" s="81"/>
      <c r="RJY54" s="81"/>
      <c r="RJZ54" s="81"/>
      <c r="RKA54" s="81"/>
      <c r="RKB54" s="81"/>
      <c r="RKC54" s="81"/>
      <c r="RKD54" s="81"/>
      <c r="RKE54" s="81"/>
      <c r="RKF54" s="81"/>
      <c r="RKG54" s="81"/>
      <c r="RKH54" s="81"/>
      <c r="RKI54" s="81"/>
      <c r="RKJ54" s="81"/>
      <c r="RKK54" s="81"/>
      <c r="RKL54" s="81"/>
      <c r="RKM54" s="81"/>
      <c r="RKN54" s="81"/>
      <c r="RKO54" s="81"/>
      <c r="RKP54" s="81"/>
      <c r="RKQ54" s="81"/>
      <c r="RKR54" s="81"/>
      <c r="RKS54" s="81"/>
      <c r="RKT54" s="81"/>
      <c r="RKU54" s="81"/>
      <c r="RKV54" s="81"/>
      <c r="RKW54" s="81"/>
      <c r="RKX54" s="81"/>
      <c r="RKY54" s="81"/>
      <c r="RKZ54" s="81"/>
      <c r="RLA54" s="81"/>
      <c r="RLB54" s="81"/>
      <c r="RLC54" s="81"/>
      <c r="RLD54" s="81"/>
      <c r="RLE54" s="81"/>
      <c r="RLF54" s="81"/>
      <c r="RLG54" s="81"/>
      <c r="RLH54" s="81"/>
      <c r="RLI54" s="81"/>
      <c r="RLJ54" s="81"/>
      <c r="RLK54" s="81"/>
      <c r="RLL54" s="81"/>
      <c r="RLM54" s="81"/>
      <c r="RLN54" s="81"/>
      <c r="RLO54" s="81"/>
      <c r="RLP54" s="81"/>
      <c r="RLQ54" s="81"/>
      <c r="RLR54" s="81"/>
      <c r="RLS54" s="81"/>
      <c r="RLT54" s="81"/>
      <c r="RLU54" s="81"/>
      <c r="RLV54" s="81"/>
      <c r="RLW54" s="81"/>
      <c r="RLX54" s="81"/>
      <c r="RLY54" s="81"/>
      <c r="RLZ54" s="81"/>
      <c r="RMA54" s="81"/>
      <c r="RMB54" s="81"/>
      <c r="RMC54" s="81"/>
      <c r="RMD54" s="81"/>
      <c r="RME54" s="81"/>
      <c r="RMF54" s="81"/>
      <c r="RMG54" s="81"/>
      <c r="RMH54" s="81"/>
      <c r="RMI54" s="81"/>
      <c r="RMJ54" s="81"/>
      <c r="RMK54" s="81"/>
      <c r="RML54" s="81"/>
      <c r="RMM54" s="81"/>
      <c r="RMN54" s="81"/>
      <c r="RMO54" s="81"/>
      <c r="RMP54" s="81"/>
      <c r="RMQ54" s="81"/>
      <c r="RMR54" s="81"/>
      <c r="RMS54" s="81"/>
      <c r="RMT54" s="81"/>
      <c r="RMU54" s="81"/>
      <c r="RMV54" s="81"/>
      <c r="RMW54" s="81"/>
      <c r="RMX54" s="81"/>
      <c r="RMY54" s="81"/>
      <c r="RMZ54" s="81"/>
      <c r="RNA54" s="81"/>
      <c r="RNB54" s="81"/>
      <c r="RNC54" s="81"/>
      <c r="RND54" s="81"/>
      <c r="RNE54" s="81"/>
      <c r="RNF54" s="81"/>
      <c r="RNG54" s="81"/>
      <c r="RNH54" s="81"/>
      <c r="RNI54" s="81"/>
      <c r="RNJ54" s="81"/>
      <c r="RNK54" s="81"/>
      <c r="RNL54" s="81"/>
      <c r="RNM54" s="81"/>
      <c r="RNN54" s="81"/>
      <c r="RNO54" s="81"/>
      <c r="RNP54" s="81"/>
      <c r="RNQ54" s="81"/>
      <c r="RNR54" s="81"/>
      <c r="RNS54" s="81"/>
      <c r="RNT54" s="81"/>
      <c r="RNU54" s="81"/>
      <c r="RNV54" s="81"/>
      <c r="RNW54" s="81"/>
      <c r="RNX54" s="81"/>
      <c r="RNY54" s="81"/>
      <c r="RNZ54" s="81"/>
      <c r="ROA54" s="81"/>
      <c r="ROB54" s="81"/>
      <c r="ROC54" s="81"/>
      <c r="ROD54" s="81"/>
      <c r="ROE54" s="81"/>
      <c r="ROF54" s="81"/>
      <c r="ROG54" s="81"/>
      <c r="ROH54" s="81"/>
      <c r="ROI54" s="81"/>
      <c r="ROJ54" s="81"/>
      <c r="ROK54" s="81"/>
      <c r="ROL54" s="81"/>
      <c r="ROM54" s="81"/>
      <c r="RON54" s="81"/>
      <c r="ROO54" s="81"/>
      <c r="ROP54" s="81"/>
      <c r="ROQ54" s="81"/>
      <c r="ROR54" s="81"/>
      <c r="ROS54" s="81"/>
      <c r="ROT54" s="81"/>
      <c r="ROU54" s="81"/>
      <c r="ROV54" s="81"/>
      <c r="ROW54" s="81"/>
      <c r="ROX54" s="81"/>
      <c r="ROY54" s="81"/>
      <c r="ROZ54" s="81"/>
      <c r="RPA54" s="81"/>
      <c r="RPB54" s="81"/>
      <c r="RPC54" s="81"/>
      <c r="RPD54" s="81"/>
      <c r="RPE54" s="81"/>
      <c r="RPF54" s="81"/>
      <c r="RPG54" s="81"/>
      <c r="RPH54" s="81"/>
      <c r="RPI54" s="81"/>
      <c r="RPJ54" s="81"/>
      <c r="RPK54" s="81"/>
      <c r="RPL54" s="81"/>
      <c r="RPM54" s="81"/>
      <c r="RPN54" s="81"/>
      <c r="RPO54" s="81"/>
      <c r="RPP54" s="81"/>
      <c r="RPQ54" s="81"/>
      <c r="RPR54" s="81"/>
      <c r="RPS54" s="81"/>
      <c r="RPT54" s="81"/>
      <c r="RPU54" s="81"/>
      <c r="RPV54" s="81"/>
      <c r="RPW54" s="81"/>
      <c r="RPX54" s="81"/>
      <c r="RPY54" s="81"/>
      <c r="RPZ54" s="81"/>
      <c r="RQA54" s="81"/>
      <c r="RQB54" s="81"/>
      <c r="RQC54" s="81"/>
      <c r="RQD54" s="81"/>
      <c r="RQE54" s="81"/>
      <c r="RQF54" s="81"/>
      <c r="RQG54" s="81"/>
      <c r="RQH54" s="81"/>
      <c r="RQI54" s="81"/>
      <c r="RQJ54" s="81"/>
      <c r="RQK54" s="81"/>
      <c r="RQL54" s="81"/>
      <c r="RQM54" s="81"/>
      <c r="RQN54" s="81"/>
      <c r="RQO54" s="81"/>
      <c r="RQP54" s="81"/>
      <c r="RQQ54" s="81"/>
      <c r="RQR54" s="81"/>
      <c r="RQS54" s="81"/>
      <c r="RQT54" s="81"/>
      <c r="RQU54" s="81"/>
      <c r="RQV54" s="81"/>
      <c r="RQW54" s="81"/>
      <c r="RQX54" s="81"/>
      <c r="RQY54" s="81"/>
      <c r="RQZ54" s="81"/>
      <c r="RRA54" s="81"/>
      <c r="RRB54" s="81"/>
      <c r="RRC54" s="81"/>
      <c r="RRD54" s="81"/>
      <c r="RRE54" s="81"/>
      <c r="RRF54" s="81"/>
      <c r="RRG54" s="81"/>
      <c r="RRH54" s="81"/>
      <c r="RRI54" s="81"/>
      <c r="RRJ54" s="81"/>
      <c r="RRK54" s="81"/>
      <c r="RRL54" s="81"/>
      <c r="RRM54" s="81"/>
      <c r="RRN54" s="81"/>
      <c r="RRO54" s="81"/>
      <c r="RRP54" s="81"/>
      <c r="RRQ54" s="81"/>
      <c r="RRR54" s="81"/>
      <c r="RRS54" s="81"/>
      <c r="RRT54" s="81"/>
      <c r="RRU54" s="81"/>
      <c r="RRV54" s="81"/>
      <c r="RRW54" s="81"/>
      <c r="RRX54" s="81"/>
      <c r="RRY54" s="81"/>
      <c r="RRZ54" s="81"/>
      <c r="RSA54" s="81"/>
      <c r="RSB54" s="81"/>
      <c r="RSC54" s="81"/>
      <c r="RSD54" s="81"/>
      <c r="RSE54" s="81"/>
      <c r="RSF54" s="81"/>
      <c r="RSG54" s="81"/>
      <c r="RSH54" s="81"/>
      <c r="RSI54" s="81"/>
      <c r="RSJ54" s="81"/>
      <c r="RSK54" s="81"/>
      <c r="RSL54" s="81"/>
      <c r="RSM54" s="81"/>
      <c r="RSN54" s="81"/>
      <c r="RSO54" s="81"/>
      <c r="RSP54" s="81"/>
      <c r="RSQ54" s="81"/>
      <c r="RSR54" s="81"/>
      <c r="RSS54" s="81"/>
      <c r="RST54" s="81"/>
      <c r="RSU54" s="81"/>
      <c r="RSV54" s="81"/>
      <c r="RSW54" s="81"/>
      <c r="RSX54" s="81"/>
      <c r="RSY54" s="81"/>
      <c r="RSZ54" s="81"/>
      <c r="RTA54" s="81"/>
      <c r="RTB54" s="81"/>
      <c r="RTC54" s="81"/>
      <c r="RTD54" s="81"/>
      <c r="RTE54" s="81"/>
      <c r="RTF54" s="81"/>
      <c r="RTG54" s="81"/>
      <c r="RTH54" s="81"/>
      <c r="RTI54" s="81"/>
      <c r="RTJ54" s="81"/>
      <c r="RTK54" s="81"/>
      <c r="RTL54" s="81"/>
      <c r="RTM54" s="81"/>
      <c r="RTN54" s="81"/>
      <c r="RTO54" s="81"/>
      <c r="RTP54" s="81"/>
      <c r="RTQ54" s="81"/>
      <c r="RTR54" s="81"/>
      <c r="RTS54" s="81"/>
      <c r="RTT54" s="81"/>
      <c r="RTU54" s="81"/>
      <c r="RTV54" s="81"/>
      <c r="RTW54" s="81"/>
      <c r="RTX54" s="81"/>
      <c r="RTY54" s="81"/>
      <c r="RTZ54" s="81"/>
      <c r="RUA54" s="81"/>
      <c r="RUB54" s="81"/>
      <c r="RUC54" s="81"/>
      <c r="RUD54" s="81"/>
      <c r="RUE54" s="81"/>
      <c r="RUF54" s="81"/>
      <c r="RUG54" s="81"/>
      <c r="RUH54" s="81"/>
      <c r="RUI54" s="81"/>
      <c r="RUJ54" s="81"/>
      <c r="RUK54" s="81"/>
      <c r="RUL54" s="81"/>
      <c r="RUM54" s="81"/>
      <c r="RUN54" s="81"/>
      <c r="RUO54" s="81"/>
      <c r="RUP54" s="81"/>
      <c r="RUQ54" s="81"/>
      <c r="RUR54" s="81"/>
      <c r="RUS54" s="81"/>
      <c r="RUT54" s="81"/>
      <c r="RUU54" s="81"/>
      <c r="RUV54" s="81"/>
      <c r="RUW54" s="81"/>
      <c r="RUX54" s="81"/>
      <c r="RUY54" s="81"/>
      <c r="RUZ54" s="81"/>
      <c r="RVA54" s="81"/>
      <c r="RVB54" s="81"/>
      <c r="RVC54" s="81"/>
      <c r="RVD54" s="81"/>
      <c r="RVE54" s="81"/>
      <c r="RVF54" s="81"/>
      <c r="RVG54" s="81"/>
      <c r="RVH54" s="81"/>
      <c r="RVI54" s="81"/>
      <c r="RVJ54" s="81"/>
      <c r="RVK54" s="81"/>
      <c r="RVL54" s="81"/>
      <c r="RVM54" s="81"/>
      <c r="RVN54" s="81"/>
      <c r="RVO54" s="81"/>
      <c r="RVP54" s="81"/>
      <c r="RVQ54" s="81"/>
      <c r="RVR54" s="81"/>
      <c r="RVS54" s="81"/>
      <c r="RVT54" s="81"/>
      <c r="RVU54" s="81"/>
      <c r="RVV54" s="81"/>
      <c r="RVW54" s="81"/>
      <c r="RVX54" s="81"/>
      <c r="RVY54" s="81"/>
      <c r="RVZ54" s="81"/>
      <c r="RWA54" s="81"/>
      <c r="RWB54" s="81"/>
      <c r="RWC54" s="81"/>
      <c r="RWD54" s="81"/>
      <c r="RWE54" s="81"/>
      <c r="RWF54" s="81"/>
      <c r="RWG54" s="81"/>
      <c r="RWH54" s="81"/>
      <c r="RWI54" s="81"/>
      <c r="RWJ54" s="81"/>
      <c r="RWK54" s="81"/>
      <c r="RWL54" s="81"/>
      <c r="RWM54" s="81"/>
      <c r="RWN54" s="81"/>
      <c r="RWO54" s="81"/>
      <c r="RWP54" s="81"/>
      <c r="RWQ54" s="81"/>
      <c r="RWR54" s="81"/>
      <c r="RWS54" s="81"/>
      <c r="RWT54" s="81"/>
      <c r="RWU54" s="81"/>
      <c r="RWV54" s="81"/>
      <c r="RWW54" s="81"/>
      <c r="RWX54" s="81"/>
      <c r="RWY54" s="81"/>
      <c r="RWZ54" s="81"/>
      <c r="RXA54" s="81"/>
      <c r="RXB54" s="81"/>
      <c r="RXC54" s="81"/>
      <c r="RXD54" s="81"/>
      <c r="RXE54" s="81"/>
      <c r="RXF54" s="81"/>
      <c r="RXG54" s="81"/>
      <c r="RXH54" s="81"/>
      <c r="RXI54" s="81"/>
      <c r="RXJ54" s="81"/>
      <c r="RXK54" s="81"/>
      <c r="RXL54" s="81"/>
      <c r="RXM54" s="81"/>
      <c r="RXN54" s="81"/>
      <c r="RXO54" s="81"/>
      <c r="RXP54" s="81"/>
      <c r="RXQ54" s="81"/>
      <c r="RXR54" s="81"/>
      <c r="RXS54" s="81"/>
      <c r="RXT54" s="81"/>
      <c r="RXU54" s="81"/>
      <c r="RXV54" s="81"/>
      <c r="RXW54" s="81"/>
      <c r="RXX54" s="81"/>
      <c r="RXY54" s="81"/>
      <c r="RXZ54" s="81"/>
      <c r="RYA54" s="81"/>
      <c r="RYB54" s="81"/>
      <c r="RYC54" s="81"/>
      <c r="RYD54" s="81"/>
      <c r="RYE54" s="81"/>
      <c r="RYF54" s="81"/>
      <c r="RYG54" s="81"/>
      <c r="RYH54" s="81"/>
      <c r="RYI54" s="81"/>
      <c r="RYJ54" s="81"/>
      <c r="RYK54" s="81"/>
      <c r="RYL54" s="81"/>
      <c r="RYM54" s="81"/>
      <c r="RYN54" s="81"/>
      <c r="RYO54" s="81"/>
      <c r="RYP54" s="81"/>
      <c r="RYQ54" s="81"/>
      <c r="RYR54" s="81"/>
      <c r="RYS54" s="81"/>
      <c r="RYT54" s="81"/>
      <c r="RYU54" s="81"/>
      <c r="RYV54" s="81"/>
      <c r="RYW54" s="81"/>
      <c r="RYX54" s="81"/>
      <c r="RYY54" s="81"/>
      <c r="RYZ54" s="81"/>
      <c r="RZA54" s="81"/>
      <c r="RZB54" s="81"/>
      <c r="RZC54" s="81"/>
      <c r="RZD54" s="81"/>
      <c r="RZE54" s="81"/>
      <c r="RZF54" s="81"/>
      <c r="RZG54" s="81"/>
      <c r="RZH54" s="81"/>
      <c r="RZI54" s="81"/>
      <c r="RZJ54" s="81"/>
      <c r="RZK54" s="81"/>
      <c r="RZL54" s="81"/>
      <c r="RZM54" s="81"/>
      <c r="RZN54" s="81"/>
      <c r="RZO54" s="81"/>
      <c r="RZP54" s="81"/>
      <c r="RZQ54" s="81"/>
      <c r="RZR54" s="81"/>
      <c r="RZS54" s="81"/>
      <c r="RZT54" s="81"/>
      <c r="RZU54" s="81"/>
      <c r="RZV54" s="81"/>
      <c r="RZW54" s="81"/>
      <c r="RZX54" s="81"/>
      <c r="RZY54" s="81"/>
      <c r="RZZ54" s="81"/>
      <c r="SAA54" s="81"/>
      <c r="SAB54" s="81"/>
      <c r="SAC54" s="81"/>
      <c r="SAD54" s="81"/>
      <c r="SAE54" s="81"/>
      <c r="SAF54" s="81"/>
      <c r="SAG54" s="81"/>
      <c r="SAH54" s="81"/>
      <c r="SAI54" s="81"/>
      <c r="SAJ54" s="81"/>
      <c r="SAK54" s="81"/>
      <c r="SAL54" s="81"/>
      <c r="SAM54" s="81"/>
      <c r="SAN54" s="81"/>
      <c r="SAO54" s="81"/>
      <c r="SAP54" s="81"/>
      <c r="SAQ54" s="81"/>
      <c r="SAR54" s="81"/>
      <c r="SAS54" s="81"/>
      <c r="SAT54" s="81"/>
      <c r="SAU54" s="81"/>
      <c r="SAV54" s="81"/>
      <c r="SAW54" s="81"/>
      <c r="SAX54" s="81"/>
      <c r="SAY54" s="81"/>
      <c r="SAZ54" s="81"/>
      <c r="SBA54" s="81"/>
      <c r="SBB54" s="81"/>
      <c r="SBC54" s="81"/>
      <c r="SBD54" s="81"/>
      <c r="SBE54" s="81"/>
      <c r="SBF54" s="81"/>
      <c r="SBG54" s="81"/>
      <c r="SBH54" s="81"/>
      <c r="SBI54" s="81"/>
      <c r="SBJ54" s="81"/>
      <c r="SBK54" s="81"/>
      <c r="SBL54" s="81"/>
      <c r="SBM54" s="81"/>
      <c r="SBN54" s="81"/>
      <c r="SBO54" s="81"/>
      <c r="SBP54" s="81"/>
      <c r="SBQ54" s="81"/>
      <c r="SBR54" s="81"/>
      <c r="SBS54" s="81"/>
      <c r="SBT54" s="81"/>
      <c r="SBU54" s="81"/>
      <c r="SBV54" s="81"/>
      <c r="SBW54" s="81"/>
      <c r="SBX54" s="81"/>
      <c r="SBY54" s="81"/>
      <c r="SBZ54" s="81"/>
      <c r="SCA54" s="81"/>
      <c r="SCB54" s="81"/>
      <c r="SCC54" s="81"/>
      <c r="SCD54" s="81"/>
      <c r="SCE54" s="81"/>
      <c r="SCF54" s="81"/>
      <c r="SCG54" s="81"/>
      <c r="SCH54" s="81"/>
      <c r="SCI54" s="81"/>
      <c r="SCJ54" s="81"/>
      <c r="SCK54" s="81"/>
      <c r="SCL54" s="81"/>
      <c r="SCM54" s="81"/>
      <c r="SCN54" s="81"/>
      <c r="SCO54" s="81"/>
      <c r="SCP54" s="81"/>
      <c r="SCQ54" s="81"/>
      <c r="SCR54" s="81"/>
      <c r="SCS54" s="81"/>
      <c r="SCT54" s="81"/>
      <c r="SCU54" s="81"/>
      <c r="SCV54" s="81"/>
      <c r="SCW54" s="81"/>
      <c r="SCX54" s="81"/>
      <c r="SCY54" s="81"/>
      <c r="SCZ54" s="81"/>
      <c r="SDA54" s="81"/>
      <c r="SDB54" s="81"/>
      <c r="SDC54" s="81"/>
      <c r="SDD54" s="81"/>
      <c r="SDE54" s="81"/>
      <c r="SDF54" s="81"/>
      <c r="SDG54" s="81"/>
      <c r="SDH54" s="81"/>
      <c r="SDI54" s="81"/>
      <c r="SDJ54" s="81"/>
      <c r="SDK54" s="81"/>
      <c r="SDL54" s="81"/>
      <c r="SDM54" s="81"/>
      <c r="SDN54" s="81"/>
      <c r="SDO54" s="81"/>
      <c r="SDP54" s="81"/>
      <c r="SDQ54" s="81"/>
      <c r="SDR54" s="81"/>
      <c r="SDS54" s="81"/>
      <c r="SDT54" s="81"/>
      <c r="SDU54" s="81"/>
      <c r="SDV54" s="81"/>
      <c r="SDW54" s="81"/>
      <c r="SDX54" s="81"/>
      <c r="SDY54" s="81"/>
      <c r="SDZ54" s="81"/>
      <c r="SEA54" s="81"/>
      <c r="SEB54" s="81"/>
      <c r="SEC54" s="81"/>
      <c r="SED54" s="81"/>
      <c r="SEE54" s="81"/>
      <c r="SEF54" s="81"/>
      <c r="SEG54" s="81"/>
      <c r="SEH54" s="81"/>
      <c r="SEI54" s="81"/>
      <c r="SEJ54" s="81"/>
      <c r="SEK54" s="81"/>
      <c r="SEL54" s="81"/>
      <c r="SEM54" s="81"/>
      <c r="SEN54" s="81"/>
      <c r="SEO54" s="81"/>
      <c r="SEP54" s="81"/>
      <c r="SEQ54" s="81"/>
      <c r="SER54" s="81"/>
      <c r="SES54" s="81"/>
      <c r="SET54" s="81"/>
      <c r="SEU54" s="81"/>
      <c r="SEV54" s="81"/>
      <c r="SEW54" s="81"/>
      <c r="SEX54" s="81"/>
      <c r="SEY54" s="81"/>
      <c r="SEZ54" s="81"/>
      <c r="SFA54" s="81"/>
      <c r="SFB54" s="81"/>
      <c r="SFC54" s="81"/>
      <c r="SFD54" s="81"/>
      <c r="SFE54" s="81"/>
      <c r="SFF54" s="81"/>
      <c r="SFG54" s="81"/>
      <c r="SFH54" s="81"/>
      <c r="SFI54" s="81"/>
      <c r="SFJ54" s="81"/>
      <c r="SFK54" s="81"/>
      <c r="SFL54" s="81"/>
      <c r="SFM54" s="81"/>
      <c r="SFN54" s="81"/>
      <c r="SFO54" s="81"/>
      <c r="SFP54" s="81"/>
      <c r="SFQ54" s="81"/>
      <c r="SFR54" s="81"/>
      <c r="SFS54" s="81"/>
      <c r="SFT54" s="81"/>
      <c r="SFU54" s="81"/>
      <c r="SFV54" s="81"/>
      <c r="SFW54" s="81"/>
      <c r="SFX54" s="81"/>
      <c r="SFY54" s="81"/>
      <c r="SFZ54" s="81"/>
      <c r="SGA54" s="81"/>
      <c r="SGB54" s="81"/>
      <c r="SGC54" s="81"/>
      <c r="SGD54" s="81"/>
      <c r="SGE54" s="81"/>
      <c r="SGF54" s="81"/>
      <c r="SGG54" s="81"/>
      <c r="SGH54" s="81"/>
      <c r="SGI54" s="81"/>
      <c r="SGJ54" s="81"/>
      <c r="SGK54" s="81"/>
      <c r="SGL54" s="81"/>
      <c r="SGM54" s="81"/>
      <c r="SGN54" s="81"/>
      <c r="SGO54" s="81"/>
      <c r="SGP54" s="81"/>
      <c r="SGQ54" s="81"/>
      <c r="SGR54" s="81"/>
      <c r="SGS54" s="81"/>
      <c r="SGT54" s="81"/>
      <c r="SGU54" s="81"/>
      <c r="SGV54" s="81"/>
      <c r="SGW54" s="81"/>
      <c r="SGX54" s="81"/>
      <c r="SGY54" s="81"/>
      <c r="SGZ54" s="81"/>
      <c r="SHA54" s="81"/>
      <c r="SHB54" s="81"/>
      <c r="SHC54" s="81"/>
      <c r="SHD54" s="81"/>
      <c r="SHE54" s="81"/>
      <c r="SHF54" s="81"/>
      <c r="SHG54" s="81"/>
      <c r="SHH54" s="81"/>
      <c r="SHI54" s="81"/>
      <c r="SHJ54" s="81"/>
      <c r="SHK54" s="81"/>
      <c r="SHL54" s="81"/>
      <c r="SHM54" s="81"/>
      <c r="SHN54" s="81"/>
      <c r="SHO54" s="81"/>
      <c r="SHP54" s="81"/>
      <c r="SHQ54" s="81"/>
      <c r="SHR54" s="81"/>
      <c r="SHS54" s="81"/>
      <c r="SHT54" s="81"/>
      <c r="SHU54" s="81"/>
      <c r="SHV54" s="81"/>
      <c r="SHW54" s="81"/>
      <c r="SHX54" s="81"/>
      <c r="SHY54" s="81"/>
      <c r="SHZ54" s="81"/>
      <c r="SIA54" s="81"/>
      <c r="SIB54" s="81"/>
      <c r="SIC54" s="81"/>
      <c r="SID54" s="81"/>
      <c r="SIE54" s="81"/>
      <c r="SIF54" s="81"/>
      <c r="SIG54" s="81"/>
      <c r="SIH54" s="81"/>
      <c r="SII54" s="81"/>
      <c r="SIJ54" s="81"/>
      <c r="SIK54" s="81"/>
      <c r="SIL54" s="81"/>
      <c r="SIM54" s="81"/>
      <c r="SIN54" s="81"/>
      <c r="SIO54" s="81"/>
      <c r="SIP54" s="81"/>
      <c r="SIQ54" s="81"/>
      <c r="SIR54" s="81"/>
      <c r="SIS54" s="81"/>
      <c r="SIT54" s="81"/>
      <c r="SIU54" s="81"/>
      <c r="SIV54" s="81"/>
      <c r="SIW54" s="81"/>
      <c r="SIX54" s="81"/>
      <c r="SIY54" s="81"/>
      <c r="SIZ54" s="81"/>
      <c r="SJA54" s="81"/>
      <c r="SJB54" s="81"/>
      <c r="SJC54" s="81"/>
      <c r="SJD54" s="81"/>
      <c r="SJE54" s="81"/>
      <c r="SJF54" s="81"/>
      <c r="SJG54" s="81"/>
      <c r="SJH54" s="81"/>
      <c r="SJI54" s="81"/>
      <c r="SJJ54" s="81"/>
      <c r="SJK54" s="81"/>
      <c r="SJL54" s="81"/>
      <c r="SJM54" s="81"/>
      <c r="SJN54" s="81"/>
      <c r="SJO54" s="81"/>
      <c r="SJP54" s="81"/>
      <c r="SJQ54" s="81"/>
      <c r="SJR54" s="81"/>
      <c r="SJS54" s="81"/>
      <c r="SJT54" s="81"/>
      <c r="SJU54" s="81"/>
      <c r="SJV54" s="81"/>
      <c r="SJW54" s="81"/>
      <c r="SJX54" s="81"/>
      <c r="SJY54" s="81"/>
      <c r="SJZ54" s="81"/>
      <c r="SKA54" s="81"/>
      <c r="SKB54" s="81"/>
      <c r="SKC54" s="81"/>
      <c r="SKD54" s="81"/>
      <c r="SKE54" s="81"/>
      <c r="SKF54" s="81"/>
      <c r="SKG54" s="81"/>
      <c r="SKH54" s="81"/>
      <c r="SKI54" s="81"/>
      <c r="SKJ54" s="81"/>
      <c r="SKK54" s="81"/>
      <c r="SKL54" s="81"/>
      <c r="SKM54" s="81"/>
      <c r="SKN54" s="81"/>
      <c r="SKO54" s="81"/>
      <c r="SKP54" s="81"/>
      <c r="SKQ54" s="81"/>
      <c r="SKR54" s="81"/>
      <c r="SKS54" s="81"/>
      <c r="SKT54" s="81"/>
      <c r="SKU54" s="81"/>
      <c r="SKV54" s="81"/>
      <c r="SKW54" s="81"/>
      <c r="SKX54" s="81"/>
      <c r="SKY54" s="81"/>
      <c r="SKZ54" s="81"/>
      <c r="SLA54" s="81"/>
      <c r="SLB54" s="81"/>
      <c r="SLC54" s="81"/>
      <c r="SLD54" s="81"/>
      <c r="SLE54" s="81"/>
      <c r="SLF54" s="81"/>
      <c r="SLG54" s="81"/>
      <c r="SLH54" s="81"/>
      <c r="SLI54" s="81"/>
      <c r="SLJ54" s="81"/>
      <c r="SLK54" s="81"/>
      <c r="SLL54" s="81"/>
      <c r="SLM54" s="81"/>
      <c r="SLN54" s="81"/>
      <c r="SLO54" s="81"/>
      <c r="SLP54" s="81"/>
      <c r="SLQ54" s="81"/>
      <c r="SLR54" s="81"/>
      <c r="SLS54" s="81"/>
      <c r="SLT54" s="81"/>
      <c r="SLU54" s="81"/>
      <c r="SLV54" s="81"/>
      <c r="SLW54" s="81"/>
      <c r="SLX54" s="81"/>
      <c r="SLY54" s="81"/>
      <c r="SLZ54" s="81"/>
      <c r="SMA54" s="81"/>
      <c r="SMB54" s="81"/>
      <c r="SMC54" s="81"/>
      <c r="SMD54" s="81"/>
      <c r="SME54" s="81"/>
      <c r="SMF54" s="81"/>
      <c r="SMG54" s="81"/>
      <c r="SMH54" s="81"/>
      <c r="SMI54" s="81"/>
      <c r="SMJ54" s="81"/>
      <c r="SMK54" s="81"/>
      <c r="SML54" s="81"/>
      <c r="SMM54" s="81"/>
      <c r="SMN54" s="81"/>
      <c r="SMO54" s="81"/>
      <c r="SMP54" s="81"/>
      <c r="SMQ54" s="81"/>
      <c r="SMR54" s="81"/>
      <c r="SMS54" s="81"/>
      <c r="SMT54" s="81"/>
      <c r="SMU54" s="81"/>
      <c r="SMV54" s="81"/>
      <c r="SMW54" s="81"/>
      <c r="SMX54" s="81"/>
      <c r="SMY54" s="81"/>
      <c r="SMZ54" s="81"/>
      <c r="SNA54" s="81"/>
      <c r="SNB54" s="81"/>
      <c r="SNC54" s="81"/>
      <c r="SND54" s="81"/>
      <c r="SNE54" s="81"/>
      <c r="SNF54" s="81"/>
      <c r="SNG54" s="81"/>
      <c r="SNH54" s="81"/>
      <c r="SNI54" s="81"/>
      <c r="SNJ54" s="81"/>
      <c r="SNK54" s="81"/>
      <c r="SNL54" s="81"/>
      <c r="SNM54" s="81"/>
      <c r="SNN54" s="81"/>
      <c r="SNO54" s="81"/>
      <c r="SNP54" s="81"/>
      <c r="SNQ54" s="81"/>
      <c r="SNR54" s="81"/>
      <c r="SNS54" s="81"/>
      <c r="SNT54" s="81"/>
      <c r="SNU54" s="81"/>
      <c r="SNV54" s="81"/>
      <c r="SNW54" s="81"/>
      <c r="SNX54" s="81"/>
      <c r="SNY54" s="81"/>
      <c r="SNZ54" s="81"/>
      <c r="SOA54" s="81"/>
      <c r="SOB54" s="81"/>
      <c r="SOC54" s="81"/>
      <c r="SOD54" s="81"/>
      <c r="SOE54" s="81"/>
      <c r="SOF54" s="81"/>
      <c r="SOG54" s="81"/>
      <c r="SOH54" s="81"/>
      <c r="SOI54" s="81"/>
      <c r="SOJ54" s="81"/>
      <c r="SOK54" s="81"/>
      <c r="SOL54" s="81"/>
      <c r="SOM54" s="81"/>
      <c r="SON54" s="81"/>
      <c r="SOO54" s="81"/>
      <c r="SOP54" s="81"/>
      <c r="SOQ54" s="81"/>
      <c r="SOR54" s="81"/>
      <c r="SOS54" s="81"/>
      <c r="SOT54" s="81"/>
      <c r="SOU54" s="81"/>
      <c r="SOV54" s="81"/>
      <c r="SOW54" s="81"/>
      <c r="SOX54" s="81"/>
      <c r="SOY54" s="81"/>
      <c r="SOZ54" s="81"/>
      <c r="SPA54" s="81"/>
      <c r="SPB54" s="81"/>
      <c r="SPC54" s="81"/>
      <c r="SPD54" s="81"/>
      <c r="SPE54" s="81"/>
      <c r="SPF54" s="81"/>
      <c r="SPG54" s="81"/>
      <c r="SPH54" s="81"/>
      <c r="SPI54" s="81"/>
      <c r="SPJ54" s="81"/>
      <c r="SPK54" s="81"/>
      <c r="SPL54" s="81"/>
      <c r="SPM54" s="81"/>
      <c r="SPN54" s="81"/>
      <c r="SPO54" s="81"/>
      <c r="SPP54" s="81"/>
      <c r="SPQ54" s="81"/>
      <c r="SPR54" s="81"/>
      <c r="SPS54" s="81"/>
      <c r="SPT54" s="81"/>
      <c r="SPU54" s="81"/>
      <c r="SPV54" s="81"/>
      <c r="SPW54" s="81"/>
      <c r="SPX54" s="81"/>
      <c r="SPY54" s="81"/>
      <c r="SPZ54" s="81"/>
      <c r="SQA54" s="81"/>
      <c r="SQB54" s="81"/>
      <c r="SQC54" s="81"/>
      <c r="SQD54" s="81"/>
      <c r="SQE54" s="81"/>
      <c r="SQF54" s="81"/>
      <c r="SQG54" s="81"/>
      <c r="SQH54" s="81"/>
      <c r="SQI54" s="81"/>
      <c r="SQJ54" s="81"/>
      <c r="SQK54" s="81"/>
      <c r="SQL54" s="81"/>
      <c r="SQM54" s="81"/>
      <c r="SQN54" s="81"/>
      <c r="SQO54" s="81"/>
      <c r="SQP54" s="81"/>
      <c r="SQQ54" s="81"/>
      <c r="SQR54" s="81"/>
      <c r="SQS54" s="81"/>
      <c r="SQT54" s="81"/>
      <c r="SQU54" s="81"/>
      <c r="SQV54" s="81"/>
      <c r="SQW54" s="81"/>
      <c r="SQX54" s="81"/>
      <c r="SQY54" s="81"/>
      <c r="SQZ54" s="81"/>
      <c r="SRA54" s="81"/>
      <c r="SRB54" s="81"/>
      <c r="SRC54" s="81"/>
      <c r="SRD54" s="81"/>
      <c r="SRE54" s="81"/>
      <c r="SRF54" s="81"/>
      <c r="SRG54" s="81"/>
      <c r="SRH54" s="81"/>
      <c r="SRI54" s="81"/>
      <c r="SRJ54" s="81"/>
      <c r="SRK54" s="81"/>
      <c r="SRL54" s="81"/>
      <c r="SRM54" s="81"/>
      <c r="SRN54" s="81"/>
      <c r="SRO54" s="81"/>
      <c r="SRP54" s="81"/>
      <c r="SRQ54" s="81"/>
      <c r="SRR54" s="81"/>
      <c r="SRS54" s="81"/>
      <c r="SRT54" s="81"/>
      <c r="SRU54" s="81"/>
      <c r="SRV54" s="81"/>
      <c r="SRW54" s="81"/>
      <c r="SRX54" s="81"/>
      <c r="SRY54" s="81"/>
      <c r="SRZ54" s="81"/>
      <c r="SSA54" s="81"/>
      <c r="SSB54" s="81"/>
      <c r="SSC54" s="81"/>
      <c r="SSD54" s="81"/>
      <c r="SSE54" s="81"/>
      <c r="SSF54" s="81"/>
      <c r="SSG54" s="81"/>
      <c r="SSH54" s="81"/>
      <c r="SSI54" s="81"/>
      <c r="SSJ54" s="81"/>
      <c r="SSK54" s="81"/>
      <c r="SSL54" s="81"/>
      <c r="SSM54" s="81"/>
      <c r="SSN54" s="81"/>
      <c r="SSO54" s="81"/>
      <c r="SSP54" s="81"/>
      <c r="SSQ54" s="81"/>
      <c r="SSR54" s="81"/>
      <c r="SSS54" s="81"/>
      <c r="SST54" s="81"/>
      <c r="SSU54" s="81"/>
      <c r="SSV54" s="81"/>
      <c r="SSW54" s="81"/>
      <c r="SSX54" s="81"/>
      <c r="SSY54" s="81"/>
      <c r="SSZ54" s="81"/>
      <c r="STA54" s="81"/>
      <c r="STB54" s="81"/>
      <c r="STC54" s="81"/>
      <c r="STD54" s="81"/>
      <c r="STE54" s="81"/>
      <c r="STF54" s="81"/>
      <c r="STG54" s="81"/>
      <c r="STH54" s="81"/>
      <c r="STI54" s="81"/>
      <c r="STJ54" s="81"/>
      <c r="STK54" s="81"/>
      <c r="STL54" s="81"/>
      <c r="STM54" s="81"/>
      <c r="STN54" s="81"/>
      <c r="STO54" s="81"/>
      <c r="STP54" s="81"/>
      <c r="STQ54" s="81"/>
      <c r="STR54" s="81"/>
      <c r="STS54" s="81"/>
      <c r="STT54" s="81"/>
      <c r="STU54" s="81"/>
      <c r="STV54" s="81"/>
      <c r="STW54" s="81"/>
      <c r="STX54" s="81"/>
      <c r="STY54" s="81"/>
      <c r="STZ54" s="81"/>
      <c r="SUA54" s="81"/>
      <c r="SUB54" s="81"/>
      <c r="SUC54" s="81"/>
      <c r="SUD54" s="81"/>
      <c r="SUE54" s="81"/>
      <c r="SUF54" s="81"/>
      <c r="SUG54" s="81"/>
      <c r="SUH54" s="81"/>
      <c r="SUI54" s="81"/>
      <c r="SUJ54" s="81"/>
      <c r="SUK54" s="81"/>
      <c r="SUL54" s="81"/>
      <c r="SUM54" s="81"/>
      <c r="SUN54" s="81"/>
      <c r="SUO54" s="81"/>
      <c r="SUP54" s="81"/>
      <c r="SUQ54" s="81"/>
      <c r="SUR54" s="81"/>
      <c r="SUS54" s="81"/>
      <c r="SUT54" s="81"/>
      <c r="SUU54" s="81"/>
      <c r="SUV54" s="81"/>
      <c r="SUW54" s="81"/>
      <c r="SUX54" s="81"/>
      <c r="SUY54" s="81"/>
      <c r="SUZ54" s="81"/>
      <c r="SVA54" s="81"/>
      <c r="SVB54" s="81"/>
      <c r="SVC54" s="81"/>
      <c r="SVD54" s="81"/>
      <c r="SVE54" s="81"/>
      <c r="SVF54" s="81"/>
      <c r="SVG54" s="81"/>
      <c r="SVH54" s="81"/>
      <c r="SVI54" s="81"/>
      <c r="SVJ54" s="81"/>
      <c r="SVK54" s="81"/>
      <c r="SVL54" s="81"/>
      <c r="SVM54" s="81"/>
      <c r="SVN54" s="81"/>
      <c r="SVO54" s="81"/>
      <c r="SVP54" s="81"/>
      <c r="SVQ54" s="81"/>
      <c r="SVR54" s="81"/>
      <c r="SVS54" s="81"/>
      <c r="SVT54" s="81"/>
      <c r="SVU54" s="81"/>
      <c r="SVV54" s="81"/>
      <c r="SVW54" s="81"/>
      <c r="SVX54" s="81"/>
      <c r="SVY54" s="81"/>
      <c r="SVZ54" s="81"/>
      <c r="SWA54" s="81"/>
      <c r="SWB54" s="81"/>
      <c r="SWC54" s="81"/>
      <c r="SWD54" s="81"/>
      <c r="SWE54" s="81"/>
      <c r="SWF54" s="81"/>
      <c r="SWG54" s="81"/>
      <c r="SWH54" s="81"/>
      <c r="SWI54" s="81"/>
      <c r="SWJ54" s="81"/>
      <c r="SWK54" s="81"/>
      <c r="SWL54" s="81"/>
      <c r="SWM54" s="81"/>
      <c r="SWN54" s="81"/>
      <c r="SWO54" s="81"/>
      <c r="SWP54" s="81"/>
      <c r="SWQ54" s="81"/>
      <c r="SWR54" s="81"/>
      <c r="SWS54" s="81"/>
      <c r="SWT54" s="81"/>
      <c r="SWU54" s="81"/>
      <c r="SWV54" s="81"/>
      <c r="SWW54" s="81"/>
      <c r="SWX54" s="81"/>
      <c r="SWY54" s="81"/>
      <c r="SWZ54" s="81"/>
      <c r="SXA54" s="81"/>
      <c r="SXB54" s="81"/>
      <c r="SXC54" s="81"/>
      <c r="SXD54" s="81"/>
      <c r="SXE54" s="81"/>
      <c r="SXF54" s="81"/>
      <c r="SXG54" s="81"/>
      <c r="SXH54" s="81"/>
      <c r="SXI54" s="81"/>
      <c r="SXJ54" s="81"/>
      <c r="SXK54" s="81"/>
      <c r="SXL54" s="81"/>
      <c r="SXM54" s="81"/>
      <c r="SXN54" s="81"/>
      <c r="SXO54" s="81"/>
      <c r="SXP54" s="81"/>
      <c r="SXQ54" s="81"/>
      <c r="SXR54" s="81"/>
      <c r="SXS54" s="81"/>
      <c r="SXT54" s="81"/>
      <c r="SXU54" s="81"/>
      <c r="SXV54" s="81"/>
      <c r="SXW54" s="81"/>
      <c r="SXX54" s="81"/>
      <c r="SXY54" s="81"/>
      <c r="SXZ54" s="81"/>
      <c r="SYA54" s="81"/>
      <c r="SYB54" s="81"/>
      <c r="SYC54" s="81"/>
      <c r="SYD54" s="81"/>
      <c r="SYE54" s="81"/>
      <c r="SYF54" s="81"/>
      <c r="SYG54" s="81"/>
      <c r="SYH54" s="81"/>
      <c r="SYI54" s="81"/>
      <c r="SYJ54" s="81"/>
      <c r="SYK54" s="81"/>
      <c r="SYL54" s="81"/>
      <c r="SYM54" s="81"/>
      <c r="SYN54" s="81"/>
      <c r="SYO54" s="81"/>
      <c r="SYP54" s="81"/>
      <c r="SYQ54" s="81"/>
      <c r="SYR54" s="81"/>
      <c r="SYS54" s="81"/>
      <c r="SYT54" s="81"/>
      <c r="SYU54" s="81"/>
      <c r="SYV54" s="81"/>
      <c r="SYW54" s="81"/>
      <c r="SYX54" s="81"/>
      <c r="SYY54" s="81"/>
      <c r="SYZ54" s="81"/>
      <c r="SZA54" s="81"/>
      <c r="SZB54" s="81"/>
      <c r="SZC54" s="81"/>
      <c r="SZD54" s="81"/>
      <c r="SZE54" s="81"/>
      <c r="SZF54" s="81"/>
      <c r="SZG54" s="81"/>
      <c r="SZH54" s="81"/>
      <c r="SZI54" s="81"/>
      <c r="SZJ54" s="81"/>
      <c r="SZK54" s="81"/>
      <c r="SZL54" s="81"/>
      <c r="SZM54" s="81"/>
      <c r="SZN54" s="81"/>
      <c r="SZO54" s="81"/>
      <c r="SZP54" s="81"/>
      <c r="SZQ54" s="81"/>
      <c r="SZR54" s="81"/>
      <c r="SZS54" s="81"/>
      <c r="SZT54" s="81"/>
      <c r="SZU54" s="81"/>
      <c r="SZV54" s="81"/>
      <c r="SZW54" s="81"/>
      <c r="SZX54" s="81"/>
      <c r="SZY54" s="81"/>
      <c r="SZZ54" s="81"/>
      <c r="TAA54" s="81"/>
      <c r="TAB54" s="81"/>
      <c r="TAC54" s="81"/>
      <c r="TAD54" s="81"/>
      <c r="TAE54" s="81"/>
      <c r="TAF54" s="81"/>
      <c r="TAG54" s="81"/>
      <c r="TAH54" s="81"/>
      <c r="TAI54" s="81"/>
      <c r="TAJ54" s="81"/>
      <c r="TAK54" s="81"/>
      <c r="TAL54" s="81"/>
      <c r="TAM54" s="81"/>
      <c r="TAN54" s="81"/>
      <c r="TAO54" s="81"/>
      <c r="TAP54" s="81"/>
      <c r="TAQ54" s="81"/>
      <c r="TAR54" s="81"/>
      <c r="TAS54" s="81"/>
      <c r="TAT54" s="81"/>
      <c r="TAU54" s="81"/>
      <c r="TAV54" s="81"/>
      <c r="TAW54" s="81"/>
      <c r="TAX54" s="81"/>
      <c r="TAY54" s="81"/>
      <c r="TAZ54" s="81"/>
      <c r="TBA54" s="81"/>
      <c r="TBB54" s="81"/>
      <c r="TBC54" s="81"/>
      <c r="TBD54" s="81"/>
      <c r="TBE54" s="81"/>
      <c r="TBF54" s="81"/>
      <c r="TBG54" s="81"/>
      <c r="TBH54" s="81"/>
      <c r="TBI54" s="81"/>
      <c r="TBJ54" s="81"/>
      <c r="TBK54" s="81"/>
      <c r="TBL54" s="81"/>
      <c r="TBM54" s="81"/>
      <c r="TBN54" s="81"/>
      <c r="TBO54" s="81"/>
      <c r="TBP54" s="81"/>
      <c r="TBQ54" s="81"/>
      <c r="TBR54" s="81"/>
      <c r="TBS54" s="81"/>
      <c r="TBT54" s="81"/>
      <c r="TBU54" s="81"/>
      <c r="TBV54" s="81"/>
      <c r="TBW54" s="81"/>
      <c r="TBX54" s="81"/>
      <c r="TBY54" s="81"/>
      <c r="TBZ54" s="81"/>
      <c r="TCA54" s="81"/>
      <c r="TCB54" s="81"/>
      <c r="TCC54" s="81"/>
      <c r="TCD54" s="81"/>
      <c r="TCE54" s="81"/>
      <c r="TCF54" s="81"/>
      <c r="TCG54" s="81"/>
      <c r="TCH54" s="81"/>
      <c r="TCI54" s="81"/>
      <c r="TCJ54" s="81"/>
      <c r="TCK54" s="81"/>
      <c r="TCL54" s="81"/>
      <c r="TCM54" s="81"/>
      <c r="TCN54" s="81"/>
      <c r="TCO54" s="81"/>
      <c r="TCP54" s="81"/>
      <c r="TCQ54" s="81"/>
      <c r="TCR54" s="81"/>
      <c r="TCS54" s="81"/>
      <c r="TCT54" s="81"/>
      <c r="TCU54" s="81"/>
      <c r="TCV54" s="81"/>
      <c r="TCW54" s="81"/>
      <c r="TCX54" s="81"/>
      <c r="TCY54" s="81"/>
      <c r="TCZ54" s="81"/>
      <c r="TDA54" s="81"/>
      <c r="TDB54" s="81"/>
      <c r="TDC54" s="81"/>
      <c r="TDD54" s="81"/>
      <c r="TDE54" s="81"/>
      <c r="TDF54" s="81"/>
      <c r="TDG54" s="81"/>
      <c r="TDH54" s="81"/>
      <c r="TDI54" s="81"/>
      <c r="TDJ54" s="81"/>
      <c r="TDK54" s="81"/>
      <c r="TDL54" s="81"/>
      <c r="TDM54" s="81"/>
      <c r="TDN54" s="81"/>
      <c r="TDO54" s="81"/>
      <c r="TDP54" s="81"/>
      <c r="TDQ54" s="81"/>
      <c r="TDR54" s="81"/>
      <c r="TDS54" s="81"/>
      <c r="TDT54" s="81"/>
      <c r="TDU54" s="81"/>
      <c r="TDV54" s="81"/>
      <c r="TDW54" s="81"/>
      <c r="TDX54" s="81"/>
      <c r="TDY54" s="81"/>
      <c r="TDZ54" s="81"/>
      <c r="TEA54" s="81"/>
      <c r="TEB54" s="81"/>
      <c r="TEC54" s="81"/>
      <c r="TED54" s="81"/>
      <c r="TEE54" s="81"/>
      <c r="TEF54" s="81"/>
      <c r="TEG54" s="81"/>
      <c r="TEH54" s="81"/>
      <c r="TEI54" s="81"/>
      <c r="TEJ54" s="81"/>
      <c r="TEK54" s="81"/>
      <c r="TEL54" s="81"/>
      <c r="TEM54" s="81"/>
      <c r="TEN54" s="81"/>
      <c r="TEO54" s="81"/>
      <c r="TEP54" s="81"/>
      <c r="TEQ54" s="81"/>
      <c r="TER54" s="81"/>
      <c r="TES54" s="81"/>
      <c r="TET54" s="81"/>
      <c r="TEU54" s="81"/>
      <c r="TEV54" s="81"/>
      <c r="TEW54" s="81"/>
      <c r="TEX54" s="81"/>
      <c r="TEY54" s="81"/>
      <c r="TEZ54" s="81"/>
      <c r="TFA54" s="81"/>
      <c r="TFB54" s="81"/>
      <c r="TFC54" s="81"/>
      <c r="TFD54" s="81"/>
      <c r="TFE54" s="81"/>
      <c r="TFF54" s="81"/>
      <c r="TFG54" s="81"/>
      <c r="TFH54" s="81"/>
      <c r="TFI54" s="81"/>
      <c r="TFJ54" s="81"/>
      <c r="TFK54" s="81"/>
      <c r="TFL54" s="81"/>
      <c r="TFM54" s="81"/>
      <c r="TFN54" s="81"/>
      <c r="TFO54" s="81"/>
      <c r="TFP54" s="81"/>
      <c r="TFQ54" s="81"/>
      <c r="TFR54" s="81"/>
      <c r="TFS54" s="81"/>
      <c r="TFT54" s="81"/>
      <c r="TFU54" s="81"/>
      <c r="TFV54" s="81"/>
      <c r="TFW54" s="81"/>
      <c r="TFX54" s="81"/>
      <c r="TFY54" s="81"/>
      <c r="TFZ54" s="81"/>
      <c r="TGA54" s="81"/>
      <c r="TGB54" s="81"/>
      <c r="TGC54" s="81"/>
      <c r="TGD54" s="81"/>
      <c r="TGE54" s="81"/>
      <c r="TGF54" s="81"/>
      <c r="TGG54" s="81"/>
      <c r="TGH54" s="81"/>
      <c r="TGI54" s="81"/>
      <c r="TGJ54" s="81"/>
      <c r="TGK54" s="81"/>
      <c r="TGL54" s="81"/>
      <c r="TGM54" s="81"/>
      <c r="TGN54" s="81"/>
      <c r="TGO54" s="81"/>
      <c r="TGP54" s="81"/>
      <c r="TGQ54" s="81"/>
      <c r="TGR54" s="81"/>
      <c r="TGS54" s="81"/>
      <c r="TGT54" s="81"/>
      <c r="TGU54" s="81"/>
      <c r="TGV54" s="81"/>
      <c r="TGW54" s="81"/>
      <c r="TGX54" s="81"/>
      <c r="TGY54" s="81"/>
      <c r="TGZ54" s="81"/>
      <c r="THA54" s="81"/>
      <c r="THB54" s="81"/>
      <c r="THC54" s="81"/>
      <c r="THD54" s="81"/>
      <c r="THE54" s="81"/>
      <c r="THF54" s="81"/>
      <c r="THG54" s="81"/>
      <c r="THH54" s="81"/>
      <c r="THI54" s="81"/>
      <c r="THJ54" s="81"/>
      <c r="THK54" s="81"/>
      <c r="THL54" s="81"/>
      <c r="THM54" s="81"/>
      <c r="THN54" s="81"/>
      <c r="THO54" s="81"/>
      <c r="THP54" s="81"/>
      <c r="THQ54" s="81"/>
      <c r="THR54" s="81"/>
      <c r="THS54" s="81"/>
      <c r="THT54" s="81"/>
      <c r="THU54" s="81"/>
      <c r="THV54" s="81"/>
      <c r="THW54" s="81"/>
      <c r="THX54" s="81"/>
      <c r="THY54" s="81"/>
      <c r="THZ54" s="81"/>
      <c r="TIA54" s="81"/>
      <c r="TIB54" s="81"/>
      <c r="TIC54" s="81"/>
      <c r="TID54" s="81"/>
      <c r="TIE54" s="81"/>
      <c r="TIF54" s="81"/>
      <c r="TIG54" s="81"/>
      <c r="TIH54" s="81"/>
      <c r="TII54" s="81"/>
      <c r="TIJ54" s="81"/>
      <c r="TIK54" s="81"/>
      <c r="TIL54" s="81"/>
      <c r="TIM54" s="81"/>
      <c r="TIN54" s="81"/>
      <c r="TIO54" s="81"/>
      <c r="TIP54" s="81"/>
      <c r="TIQ54" s="81"/>
      <c r="TIR54" s="81"/>
      <c r="TIS54" s="81"/>
      <c r="TIT54" s="81"/>
      <c r="TIU54" s="81"/>
      <c r="TIV54" s="81"/>
      <c r="TIW54" s="81"/>
      <c r="TIX54" s="81"/>
      <c r="TIY54" s="81"/>
      <c r="TIZ54" s="81"/>
      <c r="TJA54" s="81"/>
      <c r="TJB54" s="81"/>
      <c r="TJC54" s="81"/>
      <c r="TJD54" s="81"/>
      <c r="TJE54" s="81"/>
      <c r="TJF54" s="81"/>
      <c r="TJG54" s="81"/>
      <c r="TJH54" s="81"/>
      <c r="TJI54" s="81"/>
      <c r="TJJ54" s="81"/>
      <c r="TJK54" s="81"/>
      <c r="TJL54" s="81"/>
      <c r="TJM54" s="81"/>
      <c r="TJN54" s="81"/>
      <c r="TJO54" s="81"/>
      <c r="TJP54" s="81"/>
      <c r="TJQ54" s="81"/>
      <c r="TJR54" s="81"/>
      <c r="TJS54" s="81"/>
      <c r="TJT54" s="81"/>
      <c r="TJU54" s="81"/>
      <c r="TJV54" s="81"/>
      <c r="TJW54" s="81"/>
      <c r="TJX54" s="81"/>
      <c r="TJY54" s="81"/>
      <c r="TJZ54" s="81"/>
      <c r="TKA54" s="81"/>
      <c r="TKB54" s="81"/>
      <c r="TKC54" s="81"/>
      <c r="TKD54" s="81"/>
      <c r="TKE54" s="81"/>
      <c r="TKF54" s="81"/>
      <c r="TKG54" s="81"/>
      <c r="TKH54" s="81"/>
      <c r="TKI54" s="81"/>
      <c r="TKJ54" s="81"/>
      <c r="TKK54" s="81"/>
      <c r="TKL54" s="81"/>
      <c r="TKM54" s="81"/>
      <c r="TKN54" s="81"/>
      <c r="TKO54" s="81"/>
      <c r="TKP54" s="81"/>
      <c r="TKQ54" s="81"/>
      <c r="TKR54" s="81"/>
      <c r="TKS54" s="81"/>
      <c r="TKT54" s="81"/>
      <c r="TKU54" s="81"/>
      <c r="TKV54" s="81"/>
      <c r="TKW54" s="81"/>
      <c r="TKX54" s="81"/>
      <c r="TKY54" s="81"/>
      <c r="TKZ54" s="81"/>
      <c r="TLA54" s="81"/>
      <c r="TLB54" s="81"/>
      <c r="TLC54" s="81"/>
      <c r="TLD54" s="81"/>
      <c r="TLE54" s="81"/>
      <c r="TLF54" s="81"/>
      <c r="TLG54" s="81"/>
      <c r="TLH54" s="81"/>
      <c r="TLI54" s="81"/>
      <c r="TLJ54" s="81"/>
      <c r="TLK54" s="81"/>
      <c r="TLL54" s="81"/>
      <c r="TLM54" s="81"/>
      <c r="TLN54" s="81"/>
      <c r="TLO54" s="81"/>
      <c r="TLP54" s="81"/>
      <c r="TLQ54" s="81"/>
      <c r="TLR54" s="81"/>
      <c r="TLS54" s="81"/>
      <c r="TLT54" s="81"/>
      <c r="TLU54" s="81"/>
      <c r="TLV54" s="81"/>
      <c r="TLW54" s="81"/>
      <c r="TLX54" s="81"/>
      <c r="TLY54" s="81"/>
      <c r="TLZ54" s="81"/>
      <c r="TMA54" s="81"/>
      <c r="TMB54" s="81"/>
      <c r="TMC54" s="81"/>
      <c r="TMD54" s="81"/>
      <c r="TME54" s="81"/>
      <c r="TMF54" s="81"/>
      <c r="TMG54" s="81"/>
      <c r="TMH54" s="81"/>
      <c r="TMI54" s="81"/>
      <c r="TMJ54" s="81"/>
      <c r="TMK54" s="81"/>
      <c r="TML54" s="81"/>
      <c r="TMM54" s="81"/>
      <c r="TMN54" s="81"/>
      <c r="TMO54" s="81"/>
      <c r="TMP54" s="81"/>
      <c r="TMQ54" s="81"/>
      <c r="TMR54" s="81"/>
      <c r="TMS54" s="81"/>
      <c r="TMT54" s="81"/>
      <c r="TMU54" s="81"/>
      <c r="TMV54" s="81"/>
      <c r="TMW54" s="81"/>
      <c r="TMX54" s="81"/>
      <c r="TMY54" s="81"/>
      <c r="TMZ54" s="81"/>
      <c r="TNA54" s="81"/>
      <c r="TNB54" s="81"/>
      <c r="TNC54" s="81"/>
      <c r="TND54" s="81"/>
      <c r="TNE54" s="81"/>
      <c r="TNF54" s="81"/>
      <c r="TNG54" s="81"/>
      <c r="TNH54" s="81"/>
      <c r="TNI54" s="81"/>
      <c r="TNJ54" s="81"/>
      <c r="TNK54" s="81"/>
      <c r="TNL54" s="81"/>
      <c r="TNM54" s="81"/>
      <c r="TNN54" s="81"/>
      <c r="TNO54" s="81"/>
      <c r="TNP54" s="81"/>
      <c r="TNQ54" s="81"/>
      <c r="TNR54" s="81"/>
      <c r="TNS54" s="81"/>
      <c r="TNT54" s="81"/>
      <c r="TNU54" s="81"/>
      <c r="TNV54" s="81"/>
      <c r="TNW54" s="81"/>
      <c r="TNX54" s="81"/>
      <c r="TNY54" s="81"/>
      <c r="TNZ54" s="81"/>
      <c r="TOA54" s="81"/>
      <c r="TOB54" s="81"/>
      <c r="TOC54" s="81"/>
      <c r="TOD54" s="81"/>
      <c r="TOE54" s="81"/>
      <c r="TOF54" s="81"/>
      <c r="TOG54" s="81"/>
      <c r="TOH54" s="81"/>
      <c r="TOI54" s="81"/>
      <c r="TOJ54" s="81"/>
      <c r="TOK54" s="81"/>
      <c r="TOL54" s="81"/>
      <c r="TOM54" s="81"/>
      <c r="TON54" s="81"/>
      <c r="TOO54" s="81"/>
      <c r="TOP54" s="81"/>
      <c r="TOQ54" s="81"/>
      <c r="TOR54" s="81"/>
      <c r="TOS54" s="81"/>
      <c r="TOT54" s="81"/>
      <c r="TOU54" s="81"/>
      <c r="TOV54" s="81"/>
      <c r="TOW54" s="81"/>
      <c r="TOX54" s="81"/>
      <c r="TOY54" s="81"/>
      <c r="TOZ54" s="81"/>
      <c r="TPA54" s="81"/>
      <c r="TPB54" s="81"/>
      <c r="TPC54" s="81"/>
      <c r="TPD54" s="81"/>
      <c r="TPE54" s="81"/>
      <c r="TPF54" s="81"/>
      <c r="TPG54" s="81"/>
      <c r="TPH54" s="81"/>
      <c r="TPI54" s="81"/>
      <c r="TPJ54" s="81"/>
      <c r="TPK54" s="81"/>
      <c r="TPL54" s="81"/>
      <c r="TPM54" s="81"/>
      <c r="TPN54" s="81"/>
      <c r="TPO54" s="81"/>
      <c r="TPP54" s="81"/>
      <c r="TPQ54" s="81"/>
      <c r="TPR54" s="81"/>
      <c r="TPS54" s="81"/>
      <c r="TPT54" s="81"/>
      <c r="TPU54" s="81"/>
      <c r="TPV54" s="81"/>
      <c r="TPW54" s="81"/>
      <c r="TPX54" s="81"/>
      <c r="TPY54" s="81"/>
      <c r="TPZ54" s="81"/>
      <c r="TQA54" s="81"/>
      <c r="TQB54" s="81"/>
      <c r="TQC54" s="81"/>
      <c r="TQD54" s="81"/>
      <c r="TQE54" s="81"/>
      <c r="TQF54" s="81"/>
      <c r="TQG54" s="81"/>
      <c r="TQH54" s="81"/>
      <c r="TQI54" s="81"/>
      <c r="TQJ54" s="81"/>
      <c r="TQK54" s="81"/>
      <c r="TQL54" s="81"/>
      <c r="TQM54" s="81"/>
      <c r="TQN54" s="81"/>
      <c r="TQO54" s="81"/>
      <c r="TQP54" s="81"/>
      <c r="TQQ54" s="81"/>
      <c r="TQR54" s="81"/>
      <c r="TQS54" s="81"/>
      <c r="TQT54" s="81"/>
      <c r="TQU54" s="81"/>
      <c r="TQV54" s="81"/>
      <c r="TQW54" s="81"/>
      <c r="TQX54" s="81"/>
      <c r="TQY54" s="81"/>
      <c r="TQZ54" s="81"/>
      <c r="TRA54" s="81"/>
      <c r="TRB54" s="81"/>
      <c r="TRC54" s="81"/>
      <c r="TRD54" s="81"/>
      <c r="TRE54" s="81"/>
      <c r="TRF54" s="81"/>
      <c r="TRG54" s="81"/>
      <c r="TRH54" s="81"/>
      <c r="TRI54" s="81"/>
      <c r="TRJ54" s="81"/>
      <c r="TRK54" s="81"/>
      <c r="TRL54" s="81"/>
      <c r="TRM54" s="81"/>
      <c r="TRN54" s="81"/>
      <c r="TRO54" s="81"/>
      <c r="TRP54" s="81"/>
      <c r="TRQ54" s="81"/>
      <c r="TRR54" s="81"/>
      <c r="TRS54" s="81"/>
      <c r="TRT54" s="81"/>
      <c r="TRU54" s="81"/>
      <c r="TRV54" s="81"/>
      <c r="TRW54" s="81"/>
      <c r="TRX54" s="81"/>
      <c r="TRY54" s="81"/>
      <c r="TRZ54" s="81"/>
      <c r="TSA54" s="81"/>
      <c r="TSB54" s="81"/>
      <c r="TSC54" s="81"/>
      <c r="TSD54" s="81"/>
      <c r="TSE54" s="81"/>
      <c r="TSF54" s="81"/>
      <c r="TSG54" s="81"/>
      <c r="TSH54" s="81"/>
      <c r="TSI54" s="81"/>
      <c r="TSJ54" s="81"/>
      <c r="TSK54" s="81"/>
      <c r="TSL54" s="81"/>
      <c r="TSM54" s="81"/>
      <c r="TSN54" s="81"/>
      <c r="TSO54" s="81"/>
      <c r="TSP54" s="81"/>
      <c r="TSQ54" s="81"/>
      <c r="TSR54" s="81"/>
      <c r="TSS54" s="81"/>
      <c r="TST54" s="81"/>
      <c r="TSU54" s="81"/>
      <c r="TSV54" s="81"/>
      <c r="TSW54" s="81"/>
      <c r="TSX54" s="81"/>
      <c r="TSY54" s="81"/>
      <c r="TSZ54" s="81"/>
      <c r="TTA54" s="81"/>
      <c r="TTB54" s="81"/>
      <c r="TTC54" s="81"/>
      <c r="TTD54" s="81"/>
      <c r="TTE54" s="81"/>
      <c r="TTF54" s="81"/>
      <c r="TTG54" s="81"/>
      <c r="TTH54" s="81"/>
      <c r="TTI54" s="81"/>
      <c r="TTJ54" s="81"/>
      <c r="TTK54" s="81"/>
      <c r="TTL54" s="81"/>
      <c r="TTM54" s="81"/>
      <c r="TTN54" s="81"/>
      <c r="TTO54" s="81"/>
      <c r="TTP54" s="81"/>
      <c r="TTQ54" s="81"/>
      <c r="TTR54" s="81"/>
      <c r="TTS54" s="81"/>
      <c r="TTT54" s="81"/>
      <c r="TTU54" s="81"/>
      <c r="TTV54" s="81"/>
      <c r="TTW54" s="81"/>
      <c r="TTX54" s="81"/>
      <c r="TTY54" s="81"/>
      <c r="TTZ54" s="81"/>
      <c r="TUA54" s="81"/>
      <c r="TUB54" s="81"/>
      <c r="TUC54" s="81"/>
      <c r="TUD54" s="81"/>
      <c r="TUE54" s="81"/>
      <c r="TUF54" s="81"/>
      <c r="TUG54" s="81"/>
      <c r="TUH54" s="81"/>
      <c r="TUI54" s="81"/>
      <c r="TUJ54" s="81"/>
      <c r="TUK54" s="81"/>
      <c r="TUL54" s="81"/>
      <c r="TUM54" s="81"/>
      <c r="TUN54" s="81"/>
      <c r="TUO54" s="81"/>
      <c r="TUP54" s="81"/>
      <c r="TUQ54" s="81"/>
      <c r="TUR54" s="81"/>
      <c r="TUS54" s="81"/>
      <c r="TUT54" s="81"/>
      <c r="TUU54" s="81"/>
      <c r="TUV54" s="81"/>
      <c r="TUW54" s="81"/>
      <c r="TUX54" s="81"/>
      <c r="TUY54" s="81"/>
      <c r="TUZ54" s="81"/>
      <c r="TVA54" s="81"/>
      <c r="TVB54" s="81"/>
      <c r="TVC54" s="81"/>
      <c r="TVD54" s="81"/>
      <c r="TVE54" s="81"/>
      <c r="TVF54" s="81"/>
      <c r="TVG54" s="81"/>
      <c r="TVH54" s="81"/>
      <c r="TVI54" s="81"/>
      <c r="TVJ54" s="81"/>
      <c r="TVK54" s="81"/>
      <c r="TVL54" s="81"/>
      <c r="TVM54" s="81"/>
      <c r="TVN54" s="81"/>
      <c r="TVO54" s="81"/>
      <c r="TVP54" s="81"/>
      <c r="TVQ54" s="81"/>
      <c r="TVR54" s="81"/>
      <c r="TVS54" s="81"/>
      <c r="TVT54" s="81"/>
      <c r="TVU54" s="81"/>
      <c r="TVV54" s="81"/>
      <c r="TVW54" s="81"/>
      <c r="TVX54" s="81"/>
      <c r="TVY54" s="81"/>
      <c r="TVZ54" s="81"/>
      <c r="TWA54" s="81"/>
      <c r="TWB54" s="81"/>
      <c r="TWC54" s="81"/>
      <c r="TWD54" s="81"/>
      <c r="TWE54" s="81"/>
      <c r="TWF54" s="81"/>
      <c r="TWG54" s="81"/>
      <c r="TWH54" s="81"/>
      <c r="TWI54" s="81"/>
      <c r="TWJ54" s="81"/>
      <c r="TWK54" s="81"/>
      <c r="TWL54" s="81"/>
      <c r="TWM54" s="81"/>
      <c r="TWN54" s="81"/>
      <c r="TWO54" s="81"/>
      <c r="TWP54" s="81"/>
      <c r="TWQ54" s="81"/>
      <c r="TWR54" s="81"/>
      <c r="TWS54" s="81"/>
      <c r="TWT54" s="81"/>
      <c r="TWU54" s="81"/>
      <c r="TWV54" s="81"/>
      <c r="TWW54" s="81"/>
      <c r="TWX54" s="81"/>
      <c r="TWY54" s="81"/>
      <c r="TWZ54" s="81"/>
      <c r="TXA54" s="81"/>
      <c r="TXB54" s="81"/>
      <c r="TXC54" s="81"/>
      <c r="TXD54" s="81"/>
      <c r="TXE54" s="81"/>
      <c r="TXF54" s="81"/>
      <c r="TXG54" s="81"/>
      <c r="TXH54" s="81"/>
      <c r="TXI54" s="81"/>
      <c r="TXJ54" s="81"/>
      <c r="TXK54" s="81"/>
      <c r="TXL54" s="81"/>
      <c r="TXM54" s="81"/>
      <c r="TXN54" s="81"/>
      <c r="TXO54" s="81"/>
      <c r="TXP54" s="81"/>
      <c r="TXQ54" s="81"/>
      <c r="TXR54" s="81"/>
      <c r="TXS54" s="81"/>
      <c r="TXT54" s="81"/>
      <c r="TXU54" s="81"/>
      <c r="TXV54" s="81"/>
      <c r="TXW54" s="81"/>
      <c r="TXX54" s="81"/>
      <c r="TXY54" s="81"/>
      <c r="TXZ54" s="81"/>
      <c r="TYA54" s="81"/>
      <c r="TYB54" s="81"/>
      <c r="TYC54" s="81"/>
      <c r="TYD54" s="81"/>
      <c r="TYE54" s="81"/>
      <c r="TYF54" s="81"/>
      <c r="TYG54" s="81"/>
      <c r="TYH54" s="81"/>
      <c r="TYI54" s="81"/>
      <c r="TYJ54" s="81"/>
      <c r="TYK54" s="81"/>
      <c r="TYL54" s="81"/>
      <c r="TYM54" s="81"/>
      <c r="TYN54" s="81"/>
      <c r="TYO54" s="81"/>
      <c r="TYP54" s="81"/>
      <c r="TYQ54" s="81"/>
      <c r="TYR54" s="81"/>
      <c r="TYS54" s="81"/>
      <c r="TYT54" s="81"/>
      <c r="TYU54" s="81"/>
      <c r="TYV54" s="81"/>
      <c r="TYW54" s="81"/>
      <c r="TYX54" s="81"/>
      <c r="TYY54" s="81"/>
      <c r="TYZ54" s="81"/>
      <c r="TZA54" s="81"/>
      <c r="TZB54" s="81"/>
      <c r="TZC54" s="81"/>
      <c r="TZD54" s="81"/>
      <c r="TZE54" s="81"/>
      <c r="TZF54" s="81"/>
      <c r="TZG54" s="81"/>
      <c r="TZH54" s="81"/>
      <c r="TZI54" s="81"/>
      <c r="TZJ54" s="81"/>
      <c r="TZK54" s="81"/>
      <c r="TZL54" s="81"/>
      <c r="TZM54" s="81"/>
      <c r="TZN54" s="81"/>
      <c r="TZO54" s="81"/>
      <c r="TZP54" s="81"/>
      <c r="TZQ54" s="81"/>
      <c r="TZR54" s="81"/>
      <c r="TZS54" s="81"/>
      <c r="TZT54" s="81"/>
      <c r="TZU54" s="81"/>
      <c r="TZV54" s="81"/>
      <c r="TZW54" s="81"/>
      <c r="TZX54" s="81"/>
      <c r="TZY54" s="81"/>
      <c r="TZZ54" s="81"/>
      <c r="UAA54" s="81"/>
      <c r="UAB54" s="81"/>
      <c r="UAC54" s="81"/>
      <c r="UAD54" s="81"/>
      <c r="UAE54" s="81"/>
      <c r="UAF54" s="81"/>
      <c r="UAG54" s="81"/>
      <c r="UAH54" s="81"/>
      <c r="UAI54" s="81"/>
      <c r="UAJ54" s="81"/>
      <c r="UAK54" s="81"/>
      <c r="UAL54" s="81"/>
      <c r="UAM54" s="81"/>
      <c r="UAN54" s="81"/>
      <c r="UAO54" s="81"/>
      <c r="UAP54" s="81"/>
      <c r="UAQ54" s="81"/>
      <c r="UAR54" s="81"/>
      <c r="UAS54" s="81"/>
      <c r="UAT54" s="81"/>
      <c r="UAU54" s="81"/>
      <c r="UAV54" s="81"/>
      <c r="UAW54" s="81"/>
      <c r="UAX54" s="81"/>
      <c r="UAY54" s="81"/>
      <c r="UAZ54" s="81"/>
      <c r="UBA54" s="81"/>
      <c r="UBB54" s="81"/>
      <c r="UBC54" s="81"/>
      <c r="UBD54" s="81"/>
      <c r="UBE54" s="81"/>
      <c r="UBF54" s="81"/>
      <c r="UBG54" s="81"/>
      <c r="UBH54" s="81"/>
      <c r="UBI54" s="81"/>
      <c r="UBJ54" s="81"/>
      <c r="UBK54" s="81"/>
      <c r="UBL54" s="81"/>
      <c r="UBM54" s="81"/>
      <c r="UBN54" s="81"/>
      <c r="UBO54" s="81"/>
      <c r="UBP54" s="81"/>
      <c r="UBQ54" s="81"/>
      <c r="UBR54" s="81"/>
      <c r="UBS54" s="81"/>
      <c r="UBT54" s="81"/>
      <c r="UBU54" s="81"/>
      <c r="UBV54" s="81"/>
      <c r="UBW54" s="81"/>
      <c r="UBX54" s="81"/>
      <c r="UBY54" s="81"/>
      <c r="UBZ54" s="81"/>
      <c r="UCA54" s="81"/>
      <c r="UCB54" s="81"/>
      <c r="UCC54" s="81"/>
      <c r="UCD54" s="81"/>
      <c r="UCE54" s="81"/>
      <c r="UCF54" s="81"/>
      <c r="UCG54" s="81"/>
      <c r="UCH54" s="81"/>
      <c r="UCI54" s="81"/>
      <c r="UCJ54" s="81"/>
      <c r="UCK54" s="81"/>
      <c r="UCL54" s="81"/>
      <c r="UCM54" s="81"/>
      <c r="UCN54" s="81"/>
      <c r="UCO54" s="81"/>
      <c r="UCP54" s="81"/>
      <c r="UCQ54" s="81"/>
      <c r="UCR54" s="81"/>
      <c r="UCS54" s="81"/>
      <c r="UCT54" s="81"/>
      <c r="UCU54" s="81"/>
      <c r="UCV54" s="81"/>
      <c r="UCW54" s="81"/>
      <c r="UCX54" s="81"/>
      <c r="UCY54" s="81"/>
      <c r="UCZ54" s="81"/>
      <c r="UDA54" s="81"/>
      <c r="UDB54" s="81"/>
      <c r="UDC54" s="81"/>
      <c r="UDD54" s="81"/>
      <c r="UDE54" s="81"/>
      <c r="UDF54" s="81"/>
      <c r="UDG54" s="81"/>
      <c r="UDH54" s="81"/>
      <c r="UDI54" s="81"/>
      <c r="UDJ54" s="81"/>
      <c r="UDK54" s="81"/>
      <c r="UDL54" s="81"/>
      <c r="UDM54" s="81"/>
      <c r="UDN54" s="81"/>
      <c r="UDO54" s="81"/>
      <c r="UDP54" s="81"/>
      <c r="UDQ54" s="81"/>
      <c r="UDR54" s="81"/>
      <c r="UDS54" s="81"/>
      <c r="UDT54" s="81"/>
      <c r="UDU54" s="81"/>
      <c r="UDV54" s="81"/>
      <c r="UDW54" s="81"/>
      <c r="UDX54" s="81"/>
      <c r="UDY54" s="81"/>
      <c r="UDZ54" s="81"/>
      <c r="UEA54" s="81"/>
      <c r="UEB54" s="81"/>
      <c r="UEC54" s="81"/>
      <c r="UED54" s="81"/>
      <c r="UEE54" s="81"/>
      <c r="UEF54" s="81"/>
      <c r="UEG54" s="81"/>
      <c r="UEH54" s="81"/>
      <c r="UEI54" s="81"/>
      <c r="UEJ54" s="81"/>
      <c r="UEK54" s="81"/>
      <c r="UEL54" s="81"/>
      <c r="UEM54" s="81"/>
      <c r="UEN54" s="81"/>
      <c r="UEO54" s="81"/>
      <c r="UEP54" s="81"/>
      <c r="UEQ54" s="81"/>
      <c r="UER54" s="81"/>
      <c r="UES54" s="81"/>
      <c r="UET54" s="81"/>
      <c r="UEU54" s="81"/>
      <c r="UEV54" s="81"/>
      <c r="UEW54" s="81"/>
      <c r="UEX54" s="81"/>
      <c r="UEY54" s="81"/>
      <c r="UEZ54" s="81"/>
      <c r="UFA54" s="81"/>
      <c r="UFB54" s="81"/>
      <c r="UFC54" s="81"/>
      <c r="UFD54" s="81"/>
      <c r="UFE54" s="81"/>
      <c r="UFF54" s="81"/>
      <c r="UFG54" s="81"/>
      <c r="UFH54" s="81"/>
      <c r="UFI54" s="81"/>
      <c r="UFJ54" s="81"/>
      <c r="UFK54" s="81"/>
      <c r="UFL54" s="81"/>
      <c r="UFM54" s="81"/>
      <c r="UFN54" s="81"/>
      <c r="UFO54" s="81"/>
      <c r="UFP54" s="81"/>
      <c r="UFQ54" s="81"/>
      <c r="UFR54" s="81"/>
      <c r="UFS54" s="81"/>
      <c r="UFT54" s="81"/>
      <c r="UFU54" s="81"/>
      <c r="UFV54" s="81"/>
      <c r="UFW54" s="81"/>
      <c r="UFX54" s="81"/>
      <c r="UFY54" s="81"/>
      <c r="UFZ54" s="81"/>
      <c r="UGA54" s="81"/>
      <c r="UGB54" s="81"/>
      <c r="UGC54" s="81"/>
      <c r="UGD54" s="81"/>
      <c r="UGE54" s="81"/>
      <c r="UGF54" s="81"/>
      <c r="UGG54" s="81"/>
      <c r="UGH54" s="81"/>
      <c r="UGI54" s="81"/>
      <c r="UGJ54" s="81"/>
      <c r="UGK54" s="81"/>
      <c r="UGL54" s="81"/>
      <c r="UGM54" s="81"/>
      <c r="UGN54" s="81"/>
      <c r="UGO54" s="81"/>
      <c r="UGP54" s="81"/>
      <c r="UGQ54" s="81"/>
      <c r="UGR54" s="81"/>
      <c r="UGS54" s="81"/>
      <c r="UGT54" s="81"/>
      <c r="UGU54" s="81"/>
      <c r="UGV54" s="81"/>
      <c r="UGW54" s="81"/>
      <c r="UGX54" s="81"/>
      <c r="UGY54" s="81"/>
      <c r="UGZ54" s="81"/>
      <c r="UHA54" s="81"/>
      <c r="UHB54" s="81"/>
      <c r="UHC54" s="81"/>
      <c r="UHD54" s="81"/>
      <c r="UHE54" s="81"/>
      <c r="UHF54" s="81"/>
      <c r="UHG54" s="81"/>
      <c r="UHH54" s="81"/>
      <c r="UHI54" s="81"/>
      <c r="UHJ54" s="81"/>
      <c r="UHK54" s="81"/>
      <c r="UHL54" s="81"/>
      <c r="UHM54" s="81"/>
      <c r="UHN54" s="81"/>
      <c r="UHO54" s="81"/>
      <c r="UHP54" s="81"/>
      <c r="UHQ54" s="81"/>
      <c r="UHR54" s="81"/>
      <c r="UHS54" s="81"/>
      <c r="UHT54" s="81"/>
      <c r="UHU54" s="81"/>
      <c r="UHV54" s="81"/>
      <c r="UHW54" s="81"/>
      <c r="UHX54" s="81"/>
      <c r="UHY54" s="81"/>
      <c r="UHZ54" s="81"/>
      <c r="UIA54" s="81"/>
      <c r="UIB54" s="81"/>
      <c r="UIC54" s="81"/>
      <c r="UID54" s="81"/>
      <c r="UIE54" s="81"/>
      <c r="UIF54" s="81"/>
      <c r="UIG54" s="81"/>
      <c r="UIH54" s="81"/>
      <c r="UII54" s="81"/>
      <c r="UIJ54" s="81"/>
      <c r="UIK54" s="81"/>
      <c r="UIL54" s="81"/>
      <c r="UIM54" s="81"/>
      <c r="UIN54" s="81"/>
      <c r="UIO54" s="81"/>
      <c r="UIP54" s="81"/>
      <c r="UIQ54" s="81"/>
      <c r="UIR54" s="81"/>
      <c r="UIS54" s="81"/>
      <c r="UIT54" s="81"/>
      <c r="UIU54" s="81"/>
      <c r="UIV54" s="81"/>
      <c r="UIW54" s="81"/>
      <c r="UIX54" s="81"/>
      <c r="UIY54" s="81"/>
      <c r="UIZ54" s="81"/>
      <c r="UJA54" s="81"/>
      <c r="UJB54" s="81"/>
      <c r="UJC54" s="81"/>
      <c r="UJD54" s="81"/>
      <c r="UJE54" s="81"/>
      <c r="UJF54" s="81"/>
      <c r="UJG54" s="81"/>
      <c r="UJH54" s="81"/>
      <c r="UJI54" s="81"/>
      <c r="UJJ54" s="81"/>
      <c r="UJK54" s="81"/>
      <c r="UJL54" s="81"/>
      <c r="UJM54" s="81"/>
      <c r="UJN54" s="81"/>
      <c r="UJO54" s="81"/>
      <c r="UJP54" s="81"/>
      <c r="UJQ54" s="81"/>
      <c r="UJR54" s="81"/>
      <c r="UJS54" s="81"/>
      <c r="UJT54" s="81"/>
      <c r="UJU54" s="81"/>
      <c r="UJV54" s="81"/>
      <c r="UJW54" s="81"/>
      <c r="UJX54" s="81"/>
      <c r="UJY54" s="81"/>
      <c r="UJZ54" s="81"/>
      <c r="UKA54" s="81"/>
      <c r="UKB54" s="81"/>
      <c r="UKC54" s="81"/>
      <c r="UKD54" s="81"/>
      <c r="UKE54" s="81"/>
      <c r="UKF54" s="81"/>
      <c r="UKG54" s="81"/>
      <c r="UKH54" s="81"/>
      <c r="UKI54" s="81"/>
      <c r="UKJ54" s="81"/>
      <c r="UKK54" s="81"/>
      <c r="UKL54" s="81"/>
      <c r="UKM54" s="81"/>
      <c r="UKN54" s="81"/>
      <c r="UKO54" s="81"/>
      <c r="UKP54" s="81"/>
      <c r="UKQ54" s="81"/>
      <c r="UKR54" s="81"/>
      <c r="UKS54" s="81"/>
      <c r="UKT54" s="81"/>
      <c r="UKU54" s="81"/>
      <c r="UKV54" s="81"/>
      <c r="UKW54" s="81"/>
      <c r="UKX54" s="81"/>
      <c r="UKY54" s="81"/>
      <c r="UKZ54" s="81"/>
      <c r="ULA54" s="81"/>
      <c r="ULB54" s="81"/>
      <c r="ULC54" s="81"/>
      <c r="ULD54" s="81"/>
      <c r="ULE54" s="81"/>
      <c r="ULF54" s="81"/>
      <c r="ULG54" s="81"/>
      <c r="ULH54" s="81"/>
      <c r="ULI54" s="81"/>
      <c r="ULJ54" s="81"/>
      <c r="ULK54" s="81"/>
      <c r="ULL54" s="81"/>
      <c r="ULM54" s="81"/>
      <c r="ULN54" s="81"/>
      <c r="ULO54" s="81"/>
      <c r="ULP54" s="81"/>
      <c r="ULQ54" s="81"/>
      <c r="ULR54" s="81"/>
      <c r="ULS54" s="81"/>
      <c r="ULT54" s="81"/>
      <c r="ULU54" s="81"/>
      <c r="ULV54" s="81"/>
      <c r="ULW54" s="81"/>
      <c r="ULX54" s="81"/>
      <c r="ULY54" s="81"/>
      <c r="ULZ54" s="81"/>
      <c r="UMA54" s="81"/>
      <c r="UMB54" s="81"/>
      <c r="UMC54" s="81"/>
      <c r="UMD54" s="81"/>
      <c r="UME54" s="81"/>
      <c r="UMF54" s="81"/>
      <c r="UMG54" s="81"/>
      <c r="UMH54" s="81"/>
      <c r="UMI54" s="81"/>
      <c r="UMJ54" s="81"/>
      <c r="UMK54" s="81"/>
      <c r="UML54" s="81"/>
      <c r="UMM54" s="81"/>
      <c r="UMN54" s="81"/>
      <c r="UMO54" s="81"/>
      <c r="UMP54" s="81"/>
      <c r="UMQ54" s="81"/>
      <c r="UMR54" s="81"/>
      <c r="UMS54" s="81"/>
      <c r="UMT54" s="81"/>
      <c r="UMU54" s="81"/>
      <c r="UMV54" s="81"/>
      <c r="UMW54" s="81"/>
      <c r="UMX54" s="81"/>
      <c r="UMY54" s="81"/>
      <c r="UMZ54" s="81"/>
      <c r="UNA54" s="81"/>
      <c r="UNB54" s="81"/>
      <c r="UNC54" s="81"/>
      <c r="UND54" s="81"/>
      <c r="UNE54" s="81"/>
      <c r="UNF54" s="81"/>
      <c r="UNG54" s="81"/>
      <c r="UNH54" s="81"/>
      <c r="UNI54" s="81"/>
      <c r="UNJ54" s="81"/>
      <c r="UNK54" s="81"/>
      <c r="UNL54" s="81"/>
      <c r="UNM54" s="81"/>
      <c r="UNN54" s="81"/>
      <c r="UNO54" s="81"/>
      <c r="UNP54" s="81"/>
      <c r="UNQ54" s="81"/>
      <c r="UNR54" s="81"/>
      <c r="UNS54" s="81"/>
      <c r="UNT54" s="81"/>
      <c r="UNU54" s="81"/>
      <c r="UNV54" s="81"/>
      <c r="UNW54" s="81"/>
      <c r="UNX54" s="81"/>
      <c r="UNY54" s="81"/>
      <c r="UNZ54" s="81"/>
      <c r="UOA54" s="81"/>
      <c r="UOB54" s="81"/>
      <c r="UOC54" s="81"/>
      <c r="UOD54" s="81"/>
      <c r="UOE54" s="81"/>
      <c r="UOF54" s="81"/>
      <c r="UOG54" s="81"/>
      <c r="UOH54" s="81"/>
      <c r="UOI54" s="81"/>
      <c r="UOJ54" s="81"/>
      <c r="UOK54" s="81"/>
      <c r="UOL54" s="81"/>
      <c r="UOM54" s="81"/>
      <c r="UON54" s="81"/>
      <c r="UOO54" s="81"/>
      <c r="UOP54" s="81"/>
      <c r="UOQ54" s="81"/>
      <c r="UOR54" s="81"/>
      <c r="UOS54" s="81"/>
      <c r="UOT54" s="81"/>
      <c r="UOU54" s="81"/>
      <c r="UOV54" s="81"/>
      <c r="UOW54" s="81"/>
      <c r="UOX54" s="81"/>
      <c r="UOY54" s="81"/>
      <c r="UOZ54" s="81"/>
      <c r="UPA54" s="81"/>
      <c r="UPB54" s="81"/>
      <c r="UPC54" s="81"/>
      <c r="UPD54" s="81"/>
      <c r="UPE54" s="81"/>
      <c r="UPF54" s="81"/>
      <c r="UPG54" s="81"/>
      <c r="UPH54" s="81"/>
      <c r="UPI54" s="81"/>
      <c r="UPJ54" s="81"/>
      <c r="UPK54" s="81"/>
      <c r="UPL54" s="81"/>
      <c r="UPM54" s="81"/>
      <c r="UPN54" s="81"/>
      <c r="UPO54" s="81"/>
      <c r="UPP54" s="81"/>
      <c r="UPQ54" s="81"/>
      <c r="UPR54" s="81"/>
      <c r="UPS54" s="81"/>
      <c r="UPT54" s="81"/>
      <c r="UPU54" s="81"/>
      <c r="UPV54" s="81"/>
      <c r="UPW54" s="81"/>
      <c r="UPX54" s="81"/>
      <c r="UPY54" s="81"/>
      <c r="UPZ54" s="81"/>
      <c r="UQA54" s="81"/>
      <c r="UQB54" s="81"/>
      <c r="UQC54" s="81"/>
      <c r="UQD54" s="81"/>
      <c r="UQE54" s="81"/>
      <c r="UQF54" s="81"/>
      <c r="UQG54" s="81"/>
      <c r="UQH54" s="81"/>
      <c r="UQI54" s="81"/>
      <c r="UQJ54" s="81"/>
      <c r="UQK54" s="81"/>
      <c r="UQL54" s="81"/>
      <c r="UQM54" s="81"/>
      <c r="UQN54" s="81"/>
      <c r="UQO54" s="81"/>
      <c r="UQP54" s="81"/>
      <c r="UQQ54" s="81"/>
      <c r="UQR54" s="81"/>
      <c r="UQS54" s="81"/>
      <c r="UQT54" s="81"/>
      <c r="UQU54" s="81"/>
      <c r="UQV54" s="81"/>
      <c r="UQW54" s="81"/>
      <c r="UQX54" s="81"/>
      <c r="UQY54" s="81"/>
      <c r="UQZ54" s="81"/>
      <c r="URA54" s="81"/>
      <c r="URB54" s="81"/>
      <c r="URC54" s="81"/>
      <c r="URD54" s="81"/>
      <c r="URE54" s="81"/>
      <c r="URF54" s="81"/>
      <c r="URG54" s="81"/>
      <c r="URH54" s="81"/>
      <c r="URI54" s="81"/>
      <c r="URJ54" s="81"/>
      <c r="URK54" s="81"/>
      <c r="URL54" s="81"/>
      <c r="URM54" s="81"/>
      <c r="URN54" s="81"/>
      <c r="URO54" s="81"/>
      <c r="URP54" s="81"/>
      <c r="URQ54" s="81"/>
      <c r="URR54" s="81"/>
      <c r="URS54" s="81"/>
      <c r="URT54" s="81"/>
      <c r="URU54" s="81"/>
      <c r="URV54" s="81"/>
      <c r="URW54" s="81"/>
      <c r="URX54" s="81"/>
      <c r="URY54" s="81"/>
      <c r="URZ54" s="81"/>
      <c r="USA54" s="81"/>
      <c r="USB54" s="81"/>
      <c r="USC54" s="81"/>
      <c r="USD54" s="81"/>
      <c r="USE54" s="81"/>
      <c r="USF54" s="81"/>
      <c r="USG54" s="81"/>
      <c r="USH54" s="81"/>
      <c r="USI54" s="81"/>
      <c r="USJ54" s="81"/>
      <c r="USK54" s="81"/>
      <c r="USL54" s="81"/>
      <c r="USM54" s="81"/>
      <c r="USN54" s="81"/>
      <c r="USO54" s="81"/>
      <c r="USP54" s="81"/>
      <c r="USQ54" s="81"/>
      <c r="USR54" s="81"/>
      <c r="USS54" s="81"/>
      <c r="UST54" s="81"/>
      <c r="USU54" s="81"/>
      <c r="USV54" s="81"/>
      <c r="USW54" s="81"/>
      <c r="USX54" s="81"/>
      <c r="USY54" s="81"/>
      <c r="USZ54" s="81"/>
      <c r="UTA54" s="81"/>
      <c r="UTB54" s="81"/>
      <c r="UTC54" s="81"/>
      <c r="UTD54" s="81"/>
      <c r="UTE54" s="81"/>
      <c r="UTF54" s="81"/>
      <c r="UTG54" s="81"/>
      <c r="UTH54" s="81"/>
      <c r="UTI54" s="81"/>
      <c r="UTJ54" s="81"/>
      <c r="UTK54" s="81"/>
      <c r="UTL54" s="81"/>
      <c r="UTM54" s="81"/>
      <c r="UTN54" s="81"/>
      <c r="UTO54" s="81"/>
      <c r="UTP54" s="81"/>
      <c r="UTQ54" s="81"/>
      <c r="UTR54" s="81"/>
      <c r="UTS54" s="81"/>
      <c r="UTT54" s="81"/>
      <c r="UTU54" s="81"/>
      <c r="UTV54" s="81"/>
      <c r="UTW54" s="81"/>
      <c r="UTX54" s="81"/>
      <c r="UTY54" s="81"/>
      <c r="UTZ54" s="81"/>
      <c r="UUA54" s="81"/>
      <c r="UUB54" s="81"/>
      <c r="UUC54" s="81"/>
      <c r="UUD54" s="81"/>
      <c r="UUE54" s="81"/>
      <c r="UUF54" s="81"/>
      <c r="UUG54" s="81"/>
      <c r="UUH54" s="81"/>
      <c r="UUI54" s="81"/>
      <c r="UUJ54" s="81"/>
      <c r="UUK54" s="81"/>
      <c r="UUL54" s="81"/>
      <c r="UUM54" s="81"/>
      <c r="UUN54" s="81"/>
      <c r="UUO54" s="81"/>
      <c r="UUP54" s="81"/>
      <c r="UUQ54" s="81"/>
      <c r="UUR54" s="81"/>
      <c r="UUS54" s="81"/>
      <c r="UUT54" s="81"/>
      <c r="UUU54" s="81"/>
      <c r="UUV54" s="81"/>
      <c r="UUW54" s="81"/>
      <c r="UUX54" s="81"/>
      <c r="UUY54" s="81"/>
      <c r="UUZ54" s="81"/>
      <c r="UVA54" s="81"/>
      <c r="UVB54" s="81"/>
      <c r="UVC54" s="81"/>
      <c r="UVD54" s="81"/>
      <c r="UVE54" s="81"/>
      <c r="UVF54" s="81"/>
      <c r="UVG54" s="81"/>
      <c r="UVH54" s="81"/>
      <c r="UVI54" s="81"/>
      <c r="UVJ54" s="81"/>
      <c r="UVK54" s="81"/>
      <c r="UVL54" s="81"/>
      <c r="UVM54" s="81"/>
      <c r="UVN54" s="81"/>
      <c r="UVO54" s="81"/>
      <c r="UVP54" s="81"/>
      <c r="UVQ54" s="81"/>
      <c r="UVR54" s="81"/>
      <c r="UVS54" s="81"/>
      <c r="UVT54" s="81"/>
      <c r="UVU54" s="81"/>
      <c r="UVV54" s="81"/>
      <c r="UVW54" s="81"/>
      <c r="UVX54" s="81"/>
      <c r="UVY54" s="81"/>
      <c r="UVZ54" s="81"/>
      <c r="UWA54" s="81"/>
      <c r="UWB54" s="81"/>
      <c r="UWC54" s="81"/>
      <c r="UWD54" s="81"/>
      <c r="UWE54" s="81"/>
      <c r="UWF54" s="81"/>
      <c r="UWG54" s="81"/>
      <c r="UWH54" s="81"/>
      <c r="UWI54" s="81"/>
      <c r="UWJ54" s="81"/>
      <c r="UWK54" s="81"/>
      <c r="UWL54" s="81"/>
      <c r="UWM54" s="81"/>
      <c r="UWN54" s="81"/>
      <c r="UWO54" s="81"/>
      <c r="UWP54" s="81"/>
      <c r="UWQ54" s="81"/>
      <c r="UWR54" s="81"/>
      <c r="UWS54" s="81"/>
      <c r="UWT54" s="81"/>
      <c r="UWU54" s="81"/>
      <c r="UWV54" s="81"/>
      <c r="UWW54" s="81"/>
      <c r="UWX54" s="81"/>
      <c r="UWY54" s="81"/>
      <c r="UWZ54" s="81"/>
      <c r="UXA54" s="81"/>
      <c r="UXB54" s="81"/>
      <c r="UXC54" s="81"/>
      <c r="UXD54" s="81"/>
      <c r="UXE54" s="81"/>
      <c r="UXF54" s="81"/>
      <c r="UXG54" s="81"/>
      <c r="UXH54" s="81"/>
      <c r="UXI54" s="81"/>
      <c r="UXJ54" s="81"/>
      <c r="UXK54" s="81"/>
      <c r="UXL54" s="81"/>
      <c r="UXM54" s="81"/>
      <c r="UXN54" s="81"/>
      <c r="UXO54" s="81"/>
      <c r="UXP54" s="81"/>
      <c r="UXQ54" s="81"/>
      <c r="UXR54" s="81"/>
      <c r="UXS54" s="81"/>
      <c r="UXT54" s="81"/>
      <c r="UXU54" s="81"/>
      <c r="UXV54" s="81"/>
      <c r="UXW54" s="81"/>
      <c r="UXX54" s="81"/>
      <c r="UXY54" s="81"/>
      <c r="UXZ54" s="81"/>
      <c r="UYA54" s="81"/>
      <c r="UYB54" s="81"/>
      <c r="UYC54" s="81"/>
      <c r="UYD54" s="81"/>
      <c r="UYE54" s="81"/>
      <c r="UYF54" s="81"/>
      <c r="UYG54" s="81"/>
      <c r="UYH54" s="81"/>
      <c r="UYI54" s="81"/>
      <c r="UYJ54" s="81"/>
      <c r="UYK54" s="81"/>
      <c r="UYL54" s="81"/>
      <c r="UYM54" s="81"/>
      <c r="UYN54" s="81"/>
      <c r="UYO54" s="81"/>
      <c r="UYP54" s="81"/>
      <c r="UYQ54" s="81"/>
      <c r="UYR54" s="81"/>
      <c r="UYS54" s="81"/>
      <c r="UYT54" s="81"/>
      <c r="UYU54" s="81"/>
      <c r="UYV54" s="81"/>
      <c r="UYW54" s="81"/>
      <c r="UYX54" s="81"/>
      <c r="UYY54" s="81"/>
      <c r="UYZ54" s="81"/>
      <c r="UZA54" s="81"/>
      <c r="UZB54" s="81"/>
      <c r="UZC54" s="81"/>
      <c r="UZD54" s="81"/>
      <c r="UZE54" s="81"/>
      <c r="UZF54" s="81"/>
      <c r="UZG54" s="81"/>
      <c r="UZH54" s="81"/>
      <c r="UZI54" s="81"/>
      <c r="UZJ54" s="81"/>
      <c r="UZK54" s="81"/>
      <c r="UZL54" s="81"/>
      <c r="UZM54" s="81"/>
      <c r="UZN54" s="81"/>
      <c r="UZO54" s="81"/>
      <c r="UZP54" s="81"/>
      <c r="UZQ54" s="81"/>
      <c r="UZR54" s="81"/>
      <c r="UZS54" s="81"/>
      <c r="UZT54" s="81"/>
      <c r="UZU54" s="81"/>
      <c r="UZV54" s="81"/>
      <c r="UZW54" s="81"/>
      <c r="UZX54" s="81"/>
      <c r="UZY54" s="81"/>
      <c r="UZZ54" s="81"/>
      <c r="VAA54" s="81"/>
      <c r="VAB54" s="81"/>
      <c r="VAC54" s="81"/>
      <c r="VAD54" s="81"/>
      <c r="VAE54" s="81"/>
      <c r="VAF54" s="81"/>
      <c r="VAG54" s="81"/>
      <c r="VAH54" s="81"/>
      <c r="VAI54" s="81"/>
      <c r="VAJ54" s="81"/>
      <c r="VAK54" s="81"/>
      <c r="VAL54" s="81"/>
      <c r="VAM54" s="81"/>
      <c r="VAN54" s="81"/>
      <c r="VAO54" s="81"/>
      <c r="VAP54" s="81"/>
      <c r="VAQ54" s="81"/>
      <c r="VAR54" s="81"/>
      <c r="VAS54" s="81"/>
      <c r="VAT54" s="81"/>
      <c r="VAU54" s="81"/>
      <c r="VAV54" s="81"/>
      <c r="VAW54" s="81"/>
      <c r="VAX54" s="81"/>
      <c r="VAY54" s="81"/>
      <c r="VAZ54" s="81"/>
      <c r="VBA54" s="81"/>
      <c r="VBB54" s="81"/>
      <c r="VBC54" s="81"/>
      <c r="VBD54" s="81"/>
      <c r="VBE54" s="81"/>
      <c r="VBF54" s="81"/>
      <c r="VBG54" s="81"/>
      <c r="VBH54" s="81"/>
      <c r="VBI54" s="81"/>
      <c r="VBJ54" s="81"/>
      <c r="VBK54" s="81"/>
      <c r="VBL54" s="81"/>
      <c r="VBM54" s="81"/>
      <c r="VBN54" s="81"/>
      <c r="VBO54" s="81"/>
      <c r="VBP54" s="81"/>
      <c r="VBQ54" s="81"/>
      <c r="VBR54" s="81"/>
      <c r="VBS54" s="81"/>
      <c r="VBT54" s="81"/>
      <c r="VBU54" s="81"/>
      <c r="VBV54" s="81"/>
      <c r="VBW54" s="81"/>
      <c r="VBX54" s="81"/>
      <c r="VBY54" s="81"/>
      <c r="VBZ54" s="81"/>
      <c r="VCA54" s="81"/>
      <c r="VCB54" s="81"/>
      <c r="VCC54" s="81"/>
      <c r="VCD54" s="81"/>
      <c r="VCE54" s="81"/>
      <c r="VCF54" s="81"/>
      <c r="VCG54" s="81"/>
      <c r="VCH54" s="81"/>
      <c r="VCI54" s="81"/>
      <c r="VCJ54" s="81"/>
      <c r="VCK54" s="81"/>
      <c r="VCL54" s="81"/>
      <c r="VCM54" s="81"/>
      <c r="VCN54" s="81"/>
      <c r="VCO54" s="81"/>
      <c r="VCP54" s="81"/>
      <c r="VCQ54" s="81"/>
      <c r="VCR54" s="81"/>
      <c r="VCS54" s="81"/>
      <c r="VCT54" s="81"/>
      <c r="VCU54" s="81"/>
      <c r="VCV54" s="81"/>
      <c r="VCW54" s="81"/>
      <c r="VCX54" s="81"/>
      <c r="VCY54" s="81"/>
      <c r="VCZ54" s="81"/>
      <c r="VDA54" s="81"/>
      <c r="VDB54" s="81"/>
      <c r="VDC54" s="81"/>
      <c r="VDD54" s="81"/>
      <c r="VDE54" s="81"/>
      <c r="VDF54" s="81"/>
      <c r="VDG54" s="81"/>
      <c r="VDH54" s="81"/>
      <c r="VDI54" s="81"/>
      <c r="VDJ54" s="81"/>
      <c r="VDK54" s="81"/>
      <c r="VDL54" s="81"/>
      <c r="VDM54" s="81"/>
      <c r="VDN54" s="81"/>
      <c r="VDO54" s="81"/>
      <c r="VDP54" s="81"/>
      <c r="VDQ54" s="81"/>
      <c r="VDR54" s="81"/>
      <c r="VDS54" s="81"/>
      <c r="VDT54" s="81"/>
      <c r="VDU54" s="81"/>
      <c r="VDV54" s="81"/>
      <c r="VDW54" s="81"/>
      <c r="VDX54" s="81"/>
      <c r="VDY54" s="81"/>
      <c r="VDZ54" s="81"/>
      <c r="VEA54" s="81"/>
      <c r="VEB54" s="81"/>
      <c r="VEC54" s="81"/>
      <c r="VED54" s="81"/>
      <c r="VEE54" s="81"/>
      <c r="VEF54" s="81"/>
      <c r="VEG54" s="81"/>
      <c r="VEH54" s="81"/>
      <c r="VEI54" s="81"/>
      <c r="VEJ54" s="81"/>
      <c r="VEK54" s="81"/>
      <c r="VEL54" s="81"/>
      <c r="VEM54" s="81"/>
      <c r="VEN54" s="81"/>
      <c r="VEO54" s="81"/>
      <c r="VEP54" s="81"/>
      <c r="VEQ54" s="81"/>
      <c r="VER54" s="81"/>
      <c r="VES54" s="81"/>
      <c r="VET54" s="81"/>
      <c r="VEU54" s="81"/>
      <c r="VEV54" s="81"/>
      <c r="VEW54" s="81"/>
      <c r="VEX54" s="81"/>
      <c r="VEY54" s="81"/>
      <c r="VEZ54" s="81"/>
      <c r="VFA54" s="81"/>
      <c r="VFB54" s="81"/>
      <c r="VFC54" s="81"/>
      <c r="VFD54" s="81"/>
      <c r="VFE54" s="81"/>
      <c r="VFF54" s="81"/>
      <c r="VFG54" s="81"/>
      <c r="VFH54" s="81"/>
      <c r="VFI54" s="81"/>
      <c r="VFJ54" s="81"/>
      <c r="VFK54" s="81"/>
      <c r="VFL54" s="81"/>
      <c r="VFM54" s="81"/>
      <c r="VFN54" s="81"/>
      <c r="VFO54" s="81"/>
      <c r="VFP54" s="81"/>
      <c r="VFQ54" s="81"/>
      <c r="VFR54" s="81"/>
      <c r="VFS54" s="81"/>
      <c r="VFT54" s="81"/>
      <c r="VFU54" s="81"/>
      <c r="VFV54" s="81"/>
      <c r="VFW54" s="81"/>
      <c r="VFX54" s="81"/>
      <c r="VFY54" s="81"/>
      <c r="VFZ54" s="81"/>
      <c r="VGA54" s="81"/>
      <c r="VGB54" s="81"/>
      <c r="VGC54" s="81"/>
      <c r="VGD54" s="81"/>
      <c r="VGE54" s="81"/>
      <c r="VGF54" s="81"/>
      <c r="VGG54" s="81"/>
      <c r="VGH54" s="81"/>
      <c r="VGI54" s="81"/>
      <c r="VGJ54" s="81"/>
      <c r="VGK54" s="81"/>
      <c r="VGL54" s="81"/>
      <c r="VGM54" s="81"/>
      <c r="VGN54" s="81"/>
      <c r="VGO54" s="81"/>
      <c r="VGP54" s="81"/>
      <c r="VGQ54" s="81"/>
      <c r="VGR54" s="81"/>
      <c r="VGS54" s="81"/>
      <c r="VGT54" s="81"/>
      <c r="VGU54" s="81"/>
      <c r="VGV54" s="81"/>
      <c r="VGW54" s="81"/>
      <c r="VGX54" s="81"/>
      <c r="VGY54" s="81"/>
      <c r="VGZ54" s="81"/>
      <c r="VHA54" s="81"/>
      <c r="VHB54" s="81"/>
      <c r="VHC54" s="81"/>
      <c r="VHD54" s="81"/>
      <c r="VHE54" s="81"/>
      <c r="VHF54" s="81"/>
      <c r="VHG54" s="81"/>
      <c r="VHH54" s="81"/>
      <c r="VHI54" s="81"/>
      <c r="VHJ54" s="81"/>
      <c r="VHK54" s="81"/>
      <c r="VHL54" s="81"/>
      <c r="VHM54" s="81"/>
      <c r="VHN54" s="81"/>
      <c r="VHO54" s="81"/>
      <c r="VHP54" s="81"/>
      <c r="VHQ54" s="81"/>
      <c r="VHR54" s="81"/>
      <c r="VHS54" s="81"/>
      <c r="VHT54" s="81"/>
      <c r="VHU54" s="81"/>
      <c r="VHV54" s="81"/>
      <c r="VHW54" s="81"/>
      <c r="VHX54" s="81"/>
      <c r="VHY54" s="81"/>
      <c r="VHZ54" s="81"/>
      <c r="VIA54" s="81"/>
      <c r="VIB54" s="81"/>
      <c r="VIC54" s="81"/>
      <c r="VID54" s="81"/>
      <c r="VIE54" s="81"/>
      <c r="VIF54" s="81"/>
      <c r="VIG54" s="81"/>
      <c r="VIH54" s="81"/>
      <c r="VII54" s="81"/>
      <c r="VIJ54" s="81"/>
      <c r="VIK54" s="81"/>
      <c r="VIL54" s="81"/>
      <c r="VIM54" s="81"/>
      <c r="VIN54" s="81"/>
      <c r="VIO54" s="81"/>
      <c r="VIP54" s="81"/>
      <c r="VIQ54" s="81"/>
      <c r="VIR54" s="81"/>
      <c r="VIS54" s="81"/>
      <c r="VIT54" s="81"/>
      <c r="VIU54" s="81"/>
      <c r="VIV54" s="81"/>
      <c r="VIW54" s="81"/>
      <c r="VIX54" s="81"/>
      <c r="VIY54" s="81"/>
      <c r="VIZ54" s="81"/>
      <c r="VJA54" s="81"/>
      <c r="VJB54" s="81"/>
      <c r="VJC54" s="81"/>
      <c r="VJD54" s="81"/>
      <c r="VJE54" s="81"/>
      <c r="VJF54" s="81"/>
      <c r="VJG54" s="81"/>
      <c r="VJH54" s="81"/>
      <c r="VJI54" s="81"/>
      <c r="VJJ54" s="81"/>
      <c r="VJK54" s="81"/>
      <c r="VJL54" s="81"/>
      <c r="VJM54" s="81"/>
      <c r="VJN54" s="81"/>
      <c r="VJO54" s="81"/>
      <c r="VJP54" s="81"/>
      <c r="VJQ54" s="81"/>
      <c r="VJR54" s="81"/>
      <c r="VJS54" s="81"/>
      <c r="VJT54" s="81"/>
      <c r="VJU54" s="81"/>
      <c r="VJV54" s="81"/>
      <c r="VJW54" s="81"/>
      <c r="VJX54" s="81"/>
      <c r="VJY54" s="81"/>
      <c r="VJZ54" s="81"/>
      <c r="VKA54" s="81"/>
      <c r="VKB54" s="81"/>
      <c r="VKC54" s="81"/>
      <c r="VKD54" s="81"/>
      <c r="VKE54" s="81"/>
      <c r="VKF54" s="81"/>
      <c r="VKG54" s="81"/>
      <c r="VKH54" s="81"/>
      <c r="VKI54" s="81"/>
      <c r="VKJ54" s="81"/>
      <c r="VKK54" s="81"/>
      <c r="VKL54" s="81"/>
      <c r="VKM54" s="81"/>
      <c r="VKN54" s="81"/>
      <c r="VKO54" s="81"/>
      <c r="VKP54" s="81"/>
      <c r="VKQ54" s="81"/>
      <c r="VKR54" s="81"/>
      <c r="VKS54" s="81"/>
      <c r="VKT54" s="81"/>
      <c r="VKU54" s="81"/>
      <c r="VKV54" s="81"/>
      <c r="VKW54" s="81"/>
      <c r="VKX54" s="81"/>
      <c r="VKY54" s="81"/>
      <c r="VKZ54" s="81"/>
      <c r="VLA54" s="81"/>
      <c r="VLB54" s="81"/>
      <c r="VLC54" s="81"/>
      <c r="VLD54" s="81"/>
      <c r="VLE54" s="81"/>
      <c r="VLF54" s="81"/>
      <c r="VLG54" s="81"/>
      <c r="VLH54" s="81"/>
      <c r="VLI54" s="81"/>
      <c r="VLJ54" s="81"/>
      <c r="VLK54" s="81"/>
      <c r="VLL54" s="81"/>
      <c r="VLM54" s="81"/>
      <c r="VLN54" s="81"/>
      <c r="VLO54" s="81"/>
      <c r="VLP54" s="81"/>
      <c r="VLQ54" s="81"/>
      <c r="VLR54" s="81"/>
      <c r="VLS54" s="81"/>
      <c r="VLT54" s="81"/>
      <c r="VLU54" s="81"/>
      <c r="VLV54" s="81"/>
      <c r="VLW54" s="81"/>
      <c r="VLX54" s="81"/>
      <c r="VLY54" s="81"/>
      <c r="VLZ54" s="81"/>
      <c r="VMA54" s="81"/>
      <c r="VMB54" s="81"/>
      <c r="VMC54" s="81"/>
      <c r="VMD54" s="81"/>
      <c r="VME54" s="81"/>
      <c r="VMF54" s="81"/>
      <c r="VMG54" s="81"/>
      <c r="VMH54" s="81"/>
      <c r="VMI54" s="81"/>
      <c r="VMJ54" s="81"/>
      <c r="VMK54" s="81"/>
      <c r="VML54" s="81"/>
      <c r="VMM54" s="81"/>
      <c r="VMN54" s="81"/>
      <c r="VMO54" s="81"/>
      <c r="VMP54" s="81"/>
      <c r="VMQ54" s="81"/>
      <c r="VMR54" s="81"/>
      <c r="VMS54" s="81"/>
      <c r="VMT54" s="81"/>
      <c r="VMU54" s="81"/>
      <c r="VMV54" s="81"/>
      <c r="VMW54" s="81"/>
      <c r="VMX54" s="81"/>
      <c r="VMY54" s="81"/>
      <c r="VMZ54" s="81"/>
      <c r="VNA54" s="81"/>
      <c r="VNB54" s="81"/>
      <c r="VNC54" s="81"/>
      <c r="VND54" s="81"/>
      <c r="VNE54" s="81"/>
      <c r="VNF54" s="81"/>
      <c r="VNG54" s="81"/>
      <c r="VNH54" s="81"/>
      <c r="VNI54" s="81"/>
      <c r="VNJ54" s="81"/>
      <c r="VNK54" s="81"/>
      <c r="VNL54" s="81"/>
      <c r="VNM54" s="81"/>
      <c r="VNN54" s="81"/>
      <c r="VNO54" s="81"/>
      <c r="VNP54" s="81"/>
      <c r="VNQ54" s="81"/>
      <c r="VNR54" s="81"/>
      <c r="VNS54" s="81"/>
      <c r="VNT54" s="81"/>
      <c r="VNU54" s="81"/>
      <c r="VNV54" s="81"/>
      <c r="VNW54" s="81"/>
      <c r="VNX54" s="81"/>
      <c r="VNY54" s="81"/>
      <c r="VNZ54" s="81"/>
      <c r="VOA54" s="81"/>
      <c r="VOB54" s="81"/>
      <c r="VOC54" s="81"/>
      <c r="VOD54" s="81"/>
      <c r="VOE54" s="81"/>
      <c r="VOF54" s="81"/>
      <c r="VOG54" s="81"/>
      <c r="VOH54" s="81"/>
      <c r="VOI54" s="81"/>
      <c r="VOJ54" s="81"/>
      <c r="VOK54" s="81"/>
      <c r="VOL54" s="81"/>
      <c r="VOM54" s="81"/>
      <c r="VON54" s="81"/>
      <c r="VOO54" s="81"/>
      <c r="VOP54" s="81"/>
      <c r="VOQ54" s="81"/>
      <c r="VOR54" s="81"/>
      <c r="VOS54" s="81"/>
      <c r="VOT54" s="81"/>
      <c r="VOU54" s="81"/>
      <c r="VOV54" s="81"/>
      <c r="VOW54" s="81"/>
      <c r="VOX54" s="81"/>
      <c r="VOY54" s="81"/>
      <c r="VOZ54" s="81"/>
      <c r="VPA54" s="81"/>
      <c r="VPB54" s="81"/>
      <c r="VPC54" s="81"/>
      <c r="VPD54" s="81"/>
      <c r="VPE54" s="81"/>
      <c r="VPF54" s="81"/>
      <c r="VPG54" s="81"/>
      <c r="VPH54" s="81"/>
      <c r="VPI54" s="81"/>
      <c r="VPJ54" s="81"/>
      <c r="VPK54" s="81"/>
      <c r="VPL54" s="81"/>
      <c r="VPM54" s="81"/>
      <c r="VPN54" s="81"/>
      <c r="VPO54" s="81"/>
      <c r="VPP54" s="81"/>
      <c r="VPQ54" s="81"/>
      <c r="VPR54" s="81"/>
      <c r="VPS54" s="81"/>
      <c r="VPT54" s="81"/>
      <c r="VPU54" s="81"/>
      <c r="VPV54" s="81"/>
      <c r="VPW54" s="81"/>
      <c r="VPX54" s="81"/>
      <c r="VPY54" s="81"/>
      <c r="VPZ54" s="81"/>
      <c r="VQA54" s="81"/>
      <c r="VQB54" s="81"/>
      <c r="VQC54" s="81"/>
      <c r="VQD54" s="81"/>
      <c r="VQE54" s="81"/>
      <c r="VQF54" s="81"/>
      <c r="VQG54" s="81"/>
      <c r="VQH54" s="81"/>
      <c r="VQI54" s="81"/>
      <c r="VQJ54" s="81"/>
      <c r="VQK54" s="81"/>
      <c r="VQL54" s="81"/>
      <c r="VQM54" s="81"/>
      <c r="VQN54" s="81"/>
      <c r="VQO54" s="81"/>
      <c r="VQP54" s="81"/>
      <c r="VQQ54" s="81"/>
      <c r="VQR54" s="81"/>
      <c r="VQS54" s="81"/>
      <c r="VQT54" s="81"/>
      <c r="VQU54" s="81"/>
      <c r="VQV54" s="81"/>
      <c r="VQW54" s="81"/>
      <c r="VQX54" s="81"/>
      <c r="VQY54" s="81"/>
      <c r="VQZ54" s="81"/>
      <c r="VRA54" s="81"/>
      <c r="VRB54" s="81"/>
      <c r="VRC54" s="81"/>
      <c r="VRD54" s="81"/>
      <c r="VRE54" s="81"/>
      <c r="VRF54" s="81"/>
      <c r="VRG54" s="81"/>
      <c r="VRH54" s="81"/>
      <c r="VRI54" s="81"/>
      <c r="VRJ54" s="81"/>
      <c r="VRK54" s="81"/>
      <c r="VRL54" s="81"/>
      <c r="VRM54" s="81"/>
      <c r="VRN54" s="81"/>
      <c r="VRO54" s="81"/>
      <c r="VRP54" s="81"/>
      <c r="VRQ54" s="81"/>
      <c r="VRR54" s="81"/>
      <c r="VRS54" s="81"/>
      <c r="VRT54" s="81"/>
      <c r="VRU54" s="81"/>
      <c r="VRV54" s="81"/>
      <c r="VRW54" s="81"/>
      <c r="VRX54" s="81"/>
      <c r="VRY54" s="81"/>
      <c r="VRZ54" s="81"/>
      <c r="VSA54" s="81"/>
      <c r="VSB54" s="81"/>
      <c r="VSC54" s="81"/>
      <c r="VSD54" s="81"/>
      <c r="VSE54" s="81"/>
      <c r="VSF54" s="81"/>
      <c r="VSG54" s="81"/>
      <c r="VSH54" s="81"/>
      <c r="VSI54" s="81"/>
      <c r="VSJ54" s="81"/>
      <c r="VSK54" s="81"/>
      <c r="VSL54" s="81"/>
      <c r="VSM54" s="81"/>
      <c r="VSN54" s="81"/>
      <c r="VSO54" s="81"/>
      <c r="VSP54" s="81"/>
      <c r="VSQ54" s="81"/>
      <c r="VSR54" s="81"/>
      <c r="VSS54" s="81"/>
      <c r="VST54" s="81"/>
      <c r="VSU54" s="81"/>
      <c r="VSV54" s="81"/>
      <c r="VSW54" s="81"/>
      <c r="VSX54" s="81"/>
      <c r="VSY54" s="81"/>
      <c r="VSZ54" s="81"/>
      <c r="VTA54" s="81"/>
      <c r="VTB54" s="81"/>
      <c r="VTC54" s="81"/>
      <c r="VTD54" s="81"/>
      <c r="VTE54" s="81"/>
      <c r="VTF54" s="81"/>
      <c r="VTG54" s="81"/>
      <c r="VTH54" s="81"/>
      <c r="VTI54" s="81"/>
      <c r="VTJ54" s="81"/>
      <c r="VTK54" s="81"/>
      <c r="VTL54" s="81"/>
      <c r="VTM54" s="81"/>
      <c r="VTN54" s="81"/>
      <c r="VTO54" s="81"/>
      <c r="VTP54" s="81"/>
      <c r="VTQ54" s="81"/>
      <c r="VTR54" s="81"/>
      <c r="VTS54" s="81"/>
      <c r="VTT54" s="81"/>
      <c r="VTU54" s="81"/>
      <c r="VTV54" s="81"/>
      <c r="VTW54" s="81"/>
      <c r="VTX54" s="81"/>
      <c r="VTY54" s="81"/>
      <c r="VTZ54" s="81"/>
      <c r="VUA54" s="81"/>
      <c r="VUB54" s="81"/>
      <c r="VUC54" s="81"/>
      <c r="VUD54" s="81"/>
      <c r="VUE54" s="81"/>
      <c r="VUF54" s="81"/>
      <c r="VUG54" s="81"/>
      <c r="VUH54" s="81"/>
      <c r="VUI54" s="81"/>
      <c r="VUJ54" s="81"/>
      <c r="VUK54" s="81"/>
      <c r="VUL54" s="81"/>
      <c r="VUM54" s="81"/>
      <c r="VUN54" s="81"/>
      <c r="VUO54" s="81"/>
      <c r="VUP54" s="81"/>
      <c r="VUQ54" s="81"/>
      <c r="VUR54" s="81"/>
      <c r="VUS54" s="81"/>
      <c r="VUT54" s="81"/>
      <c r="VUU54" s="81"/>
      <c r="VUV54" s="81"/>
      <c r="VUW54" s="81"/>
      <c r="VUX54" s="81"/>
      <c r="VUY54" s="81"/>
      <c r="VUZ54" s="81"/>
      <c r="VVA54" s="81"/>
      <c r="VVB54" s="81"/>
      <c r="VVC54" s="81"/>
      <c r="VVD54" s="81"/>
      <c r="VVE54" s="81"/>
      <c r="VVF54" s="81"/>
      <c r="VVG54" s="81"/>
      <c r="VVH54" s="81"/>
      <c r="VVI54" s="81"/>
      <c r="VVJ54" s="81"/>
      <c r="VVK54" s="81"/>
      <c r="VVL54" s="81"/>
      <c r="VVM54" s="81"/>
      <c r="VVN54" s="81"/>
      <c r="VVO54" s="81"/>
      <c r="VVP54" s="81"/>
      <c r="VVQ54" s="81"/>
      <c r="VVR54" s="81"/>
      <c r="VVS54" s="81"/>
      <c r="VVT54" s="81"/>
      <c r="VVU54" s="81"/>
      <c r="VVV54" s="81"/>
      <c r="VVW54" s="81"/>
      <c r="VVX54" s="81"/>
      <c r="VVY54" s="81"/>
      <c r="VVZ54" s="81"/>
      <c r="VWA54" s="81"/>
      <c r="VWB54" s="81"/>
      <c r="VWC54" s="81"/>
      <c r="VWD54" s="81"/>
      <c r="VWE54" s="81"/>
      <c r="VWF54" s="81"/>
      <c r="VWG54" s="81"/>
      <c r="VWH54" s="81"/>
      <c r="VWI54" s="81"/>
      <c r="VWJ54" s="81"/>
      <c r="VWK54" s="81"/>
      <c r="VWL54" s="81"/>
      <c r="VWM54" s="81"/>
      <c r="VWN54" s="81"/>
      <c r="VWO54" s="81"/>
      <c r="VWP54" s="81"/>
      <c r="VWQ54" s="81"/>
      <c r="VWR54" s="81"/>
      <c r="VWS54" s="81"/>
      <c r="VWT54" s="81"/>
      <c r="VWU54" s="81"/>
      <c r="VWV54" s="81"/>
      <c r="VWW54" s="81"/>
      <c r="VWX54" s="81"/>
      <c r="VWY54" s="81"/>
      <c r="VWZ54" s="81"/>
      <c r="VXA54" s="81"/>
      <c r="VXB54" s="81"/>
      <c r="VXC54" s="81"/>
      <c r="VXD54" s="81"/>
      <c r="VXE54" s="81"/>
      <c r="VXF54" s="81"/>
      <c r="VXG54" s="81"/>
      <c r="VXH54" s="81"/>
      <c r="VXI54" s="81"/>
      <c r="VXJ54" s="81"/>
      <c r="VXK54" s="81"/>
      <c r="VXL54" s="81"/>
      <c r="VXM54" s="81"/>
      <c r="VXN54" s="81"/>
      <c r="VXO54" s="81"/>
      <c r="VXP54" s="81"/>
      <c r="VXQ54" s="81"/>
      <c r="VXR54" s="81"/>
      <c r="VXS54" s="81"/>
      <c r="VXT54" s="81"/>
      <c r="VXU54" s="81"/>
      <c r="VXV54" s="81"/>
      <c r="VXW54" s="81"/>
      <c r="VXX54" s="81"/>
      <c r="VXY54" s="81"/>
      <c r="VXZ54" s="81"/>
      <c r="VYA54" s="81"/>
      <c r="VYB54" s="81"/>
      <c r="VYC54" s="81"/>
      <c r="VYD54" s="81"/>
      <c r="VYE54" s="81"/>
      <c r="VYF54" s="81"/>
      <c r="VYG54" s="81"/>
      <c r="VYH54" s="81"/>
      <c r="VYI54" s="81"/>
      <c r="VYJ54" s="81"/>
      <c r="VYK54" s="81"/>
      <c r="VYL54" s="81"/>
      <c r="VYM54" s="81"/>
      <c r="VYN54" s="81"/>
      <c r="VYO54" s="81"/>
      <c r="VYP54" s="81"/>
      <c r="VYQ54" s="81"/>
      <c r="VYR54" s="81"/>
      <c r="VYS54" s="81"/>
      <c r="VYT54" s="81"/>
      <c r="VYU54" s="81"/>
      <c r="VYV54" s="81"/>
      <c r="VYW54" s="81"/>
      <c r="VYX54" s="81"/>
      <c r="VYY54" s="81"/>
      <c r="VYZ54" s="81"/>
      <c r="VZA54" s="81"/>
      <c r="VZB54" s="81"/>
      <c r="VZC54" s="81"/>
      <c r="VZD54" s="81"/>
      <c r="VZE54" s="81"/>
      <c r="VZF54" s="81"/>
      <c r="VZG54" s="81"/>
      <c r="VZH54" s="81"/>
      <c r="VZI54" s="81"/>
      <c r="VZJ54" s="81"/>
      <c r="VZK54" s="81"/>
      <c r="VZL54" s="81"/>
      <c r="VZM54" s="81"/>
      <c r="VZN54" s="81"/>
      <c r="VZO54" s="81"/>
      <c r="VZP54" s="81"/>
      <c r="VZQ54" s="81"/>
      <c r="VZR54" s="81"/>
      <c r="VZS54" s="81"/>
      <c r="VZT54" s="81"/>
      <c r="VZU54" s="81"/>
      <c r="VZV54" s="81"/>
      <c r="VZW54" s="81"/>
      <c r="VZX54" s="81"/>
      <c r="VZY54" s="81"/>
      <c r="VZZ54" s="81"/>
      <c r="WAA54" s="81"/>
      <c r="WAB54" s="81"/>
      <c r="WAC54" s="81"/>
      <c r="WAD54" s="81"/>
      <c r="WAE54" s="81"/>
      <c r="WAF54" s="81"/>
      <c r="WAG54" s="81"/>
      <c r="WAH54" s="81"/>
      <c r="WAI54" s="81"/>
      <c r="WAJ54" s="81"/>
      <c r="WAK54" s="81"/>
      <c r="WAL54" s="81"/>
      <c r="WAM54" s="81"/>
      <c r="WAN54" s="81"/>
      <c r="WAO54" s="81"/>
      <c r="WAP54" s="81"/>
      <c r="WAQ54" s="81"/>
      <c r="WAR54" s="81"/>
      <c r="WAS54" s="81"/>
      <c r="WAT54" s="81"/>
      <c r="WAU54" s="81"/>
      <c r="WAV54" s="81"/>
      <c r="WAW54" s="81"/>
      <c r="WAX54" s="81"/>
      <c r="WAY54" s="81"/>
      <c r="WAZ54" s="81"/>
      <c r="WBA54" s="81"/>
      <c r="WBB54" s="81"/>
      <c r="WBC54" s="81"/>
      <c r="WBD54" s="81"/>
      <c r="WBE54" s="81"/>
      <c r="WBF54" s="81"/>
      <c r="WBG54" s="81"/>
      <c r="WBH54" s="81"/>
      <c r="WBI54" s="81"/>
      <c r="WBJ54" s="81"/>
      <c r="WBK54" s="81"/>
      <c r="WBL54" s="81"/>
      <c r="WBM54" s="81"/>
      <c r="WBN54" s="81"/>
      <c r="WBO54" s="81"/>
      <c r="WBP54" s="81"/>
      <c r="WBQ54" s="81"/>
      <c r="WBR54" s="81"/>
      <c r="WBS54" s="81"/>
      <c r="WBT54" s="81"/>
      <c r="WBU54" s="81"/>
      <c r="WBV54" s="81"/>
      <c r="WBW54" s="81"/>
      <c r="WBX54" s="81"/>
      <c r="WBY54" s="81"/>
      <c r="WBZ54" s="81"/>
      <c r="WCA54" s="81"/>
      <c r="WCB54" s="81"/>
      <c r="WCC54" s="81"/>
      <c r="WCD54" s="81"/>
      <c r="WCE54" s="81"/>
      <c r="WCF54" s="81"/>
      <c r="WCG54" s="81"/>
      <c r="WCH54" s="81"/>
      <c r="WCI54" s="81"/>
      <c r="WCJ54" s="81"/>
      <c r="WCK54" s="81"/>
      <c r="WCL54" s="81"/>
      <c r="WCM54" s="81"/>
      <c r="WCN54" s="81"/>
      <c r="WCO54" s="81"/>
      <c r="WCP54" s="81"/>
      <c r="WCQ54" s="81"/>
      <c r="WCR54" s="81"/>
      <c r="WCS54" s="81"/>
      <c r="WCT54" s="81"/>
      <c r="WCU54" s="81"/>
      <c r="WCV54" s="81"/>
      <c r="WCW54" s="81"/>
      <c r="WCX54" s="81"/>
      <c r="WCY54" s="81"/>
      <c r="WCZ54" s="81"/>
      <c r="WDA54" s="81"/>
      <c r="WDB54" s="81"/>
      <c r="WDC54" s="81"/>
      <c r="WDD54" s="81"/>
      <c r="WDE54" s="81"/>
      <c r="WDF54" s="81"/>
      <c r="WDG54" s="81"/>
      <c r="WDH54" s="81"/>
      <c r="WDI54" s="81"/>
      <c r="WDJ54" s="81"/>
      <c r="WDK54" s="81"/>
      <c r="WDL54" s="81"/>
      <c r="WDM54" s="81"/>
      <c r="WDN54" s="81"/>
      <c r="WDO54" s="81"/>
      <c r="WDP54" s="81"/>
      <c r="WDQ54" s="81"/>
      <c r="WDR54" s="81"/>
      <c r="WDS54" s="81"/>
      <c r="WDT54" s="81"/>
      <c r="WDU54" s="81"/>
      <c r="WDV54" s="81"/>
      <c r="WDW54" s="81"/>
      <c r="WDX54" s="81"/>
      <c r="WDY54" s="81"/>
      <c r="WDZ54" s="81"/>
      <c r="WEA54" s="81"/>
      <c r="WEB54" s="81"/>
      <c r="WEC54" s="81"/>
      <c r="WED54" s="81"/>
      <c r="WEE54" s="81"/>
      <c r="WEF54" s="81"/>
      <c r="WEG54" s="81"/>
      <c r="WEH54" s="81"/>
      <c r="WEI54" s="81"/>
      <c r="WEJ54" s="81"/>
      <c r="WEK54" s="81"/>
      <c r="WEL54" s="81"/>
      <c r="WEM54" s="81"/>
      <c r="WEN54" s="81"/>
      <c r="WEO54" s="81"/>
      <c r="WEP54" s="81"/>
      <c r="WEQ54" s="81"/>
      <c r="WER54" s="81"/>
      <c r="WES54" s="81"/>
      <c r="WET54" s="81"/>
      <c r="WEU54" s="81"/>
      <c r="WEV54" s="81"/>
      <c r="WEW54" s="81"/>
      <c r="WEX54" s="81"/>
      <c r="WEY54" s="81"/>
      <c r="WEZ54" s="81"/>
      <c r="WFA54" s="81"/>
      <c r="WFB54" s="81"/>
      <c r="WFC54" s="81"/>
      <c r="WFD54" s="81"/>
      <c r="WFE54" s="81"/>
      <c r="WFF54" s="81"/>
      <c r="WFG54" s="81"/>
      <c r="WFH54" s="81"/>
      <c r="WFI54" s="81"/>
      <c r="WFJ54" s="81"/>
      <c r="WFK54" s="81"/>
      <c r="WFL54" s="81"/>
      <c r="WFM54" s="81"/>
      <c r="WFN54" s="81"/>
      <c r="WFO54" s="81"/>
      <c r="WFP54" s="81"/>
      <c r="WFQ54" s="81"/>
      <c r="WFR54" s="81"/>
      <c r="WFS54" s="81"/>
      <c r="WFT54" s="81"/>
      <c r="WFU54" s="81"/>
      <c r="WFV54" s="81"/>
      <c r="WFW54" s="81"/>
      <c r="WFX54" s="81"/>
      <c r="WFY54" s="81"/>
      <c r="WFZ54" s="81"/>
      <c r="WGA54" s="81"/>
      <c r="WGB54" s="81"/>
      <c r="WGC54" s="81"/>
      <c r="WGD54" s="81"/>
      <c r="WGE54" s="81"/>
      <c r="WGF54" s="81"/>
      <c r="WGG54" s="81"/>
      <c r="WGH54" s="81"/>
      <c r="WGI54" s="81"/>
      <c r="WGJ54" s="81"/>
      <c r="WGK54" s="81"/>
      <c r="WGL54" s="81"/>
      <c r="WGM54" s="81"/>
      <c r="WGN54" s="81"/>
      <c r="WGO54" s="81"/>
      <c r="WGP54" s="81"/>
      <c r="WGQ54" s="81"/>
      <c r="WGR54" s="81"/>
      <c r="WGS54" s="81"/>
      <c r="WGT54" s="81"/>
      <c r="WGU54" s="81"/>
      <c r="WGV54" s="81"/>
      <c r="WGW54" s="81"/>
      <c r="WGX54" s="81"/>
      <c r="WGY54" s="81"/>
      <c r="WGZ54" s="81"/>
      <c r="WHA54" s="81"/>
      <c r="WHB54" s="81"/>
      <c r="WHC54" s="81"/>
      <c r="WHD54" s="81"/>
      <c r="WHE54" s="81"/>
      <c r="WHF54" s="81"/>
      <c r="WHG54" s="81"/>
      <c r="WHH54" s="81"/>
      <c r="WHI54" s="81"/>
      <c r="WHJ54" s="81"/>
      <c r="WHK54" s="81"/>
      <c r="WHL54" s="81"/>
      <c r="WHM54" s="81"/>
      <c r="WHN54" s="81"/>
      <c r="WHO54" s="81"/>
      <c r="WHP54" s="81"/>
      <c r="WHQ54" s="81"/>
      <c r="WHR54" s="81"/>
      <c r="WHS54" s="81"/>
      <c r="WHT54" s="81"/>
      <c r="WHU54" s="81"/>
      <c r="WHV54" s="81"/>
      <c r="WHW54" s="81"/>
      <c r="WHX54" s="81"/>
      <c r="WHY54" s="81"/>
      <c r="WHZ54" s="81"/>
      <c r="WIA54" s="81"/>
      <c r="WIB54" s="81"/>
      <c r="WIC54" s="81"/>
      <c r="WID54" s="81"/>
      <c r="WIE54" s="81"/>
      <c r="WIF54" s="81"/>
      <c r="WIG54" s="81"/>
      <c r="WIH54" s="81"/>
      <c r="WII54" s="81"/>
      <c r="WIJ54" s="81"/>
      <c r="WIK54" s="81"/>
      <c r="WIL54" s="81"/>
      <c r="WIM54" s="81"/>
      <c r="WIN54" s="81"/>
      <c r="WIO54" s="81"/>
      <c r="WIP54" s="81"/>
      <c r="WIQ54" s="81"/>
      <c r="WIR54" s="81"/>
      <c r="WIS54" s="81"/>
      <c r="WIT54" s="81"/>
      <c r="WIU54" s="81"/>
      <c r="WIV54" s="81"/>
      <c r="WIW54" s="81"/>
      <c r="WIX54" s="81"/>
      <c r="WIY54" s="81"/>
      <c r="WIZ54" s="81"/>
      <c r="WJA54" s="81"/>
      <c r="WJB54" s="81"/>
      <c r="WJC54" s="81"/>
      <c r="WJD54" s="81"/>
      <c r="WJE54" s="81"/>
      <c r="WJF54" s="81"/>
      <c r="WJG54" s="81"/>
      <c r="WJH54" s="81"/>
      <c r="WJI54" s="81"/>
      <c r="WJJ54" s="81"/>
      <c r="WJK54" s="81"/>
      <c r="WJL54" s="81"/>
      <c r="WJM54" s="81"/>
      <c r="WJN54" s="81"/>
      <c r="WJO54" s="81"/>
      <c r="WJP54" s="81"/>
      <c r="WJQ54" s="81"/>
      <c r="WJR54" s="81"/>
      <c r="WJS54" s="81"/>
      <c r="WJT54" s="81"/>
      <c r="WJU54" s="81"/>
      <c r="WJV54" s="81"/>
      <c r="WJW54" s="81"/>
      <c r="WJX54" s="81"/>
      <c r="WJY54" s="81"/>
      <c r="WJZ54" s="81"/>
      <c r="WKA54" s="81"/>
      <c r="WKB54" s="81"/>
      <c r="WKC54" s="81"/>
      <c r="WKD54" s="81"/>
      <c r="WKE54" s="81"/>
      <c r="WKF54" s="81"/>
      <c r="WKG54" s="81"/>
      <c r="WKH54" s="81"/>
      <c r="WKI54" s="81"/>
      <c r="WKJ54" s="81"/>
      <c r="WKK54" s="81"/>
      <c r="WKL54" s="81"/>
      <c r="WKM54" s="81"/>
      <c r="WKN54" s="81"/>
      <c r="WKO54" s="81"/>
      <c r="WKP54" s="81"/>
      <c r="WKQ54" s="81"/>
      <c r="WKR54" s="81"/>
      <c r="WKS54" s="81"/>
      <c r="WKT54" s="81"/>
      <c r="WKU54" s="81"/>
      <c r="WKV54" s="81"/>
      <c r="WKW54" s="81"/>
      <c r="WKX54" s="81"/>
      <c r="WKY54" s="81"/>
      <c r="WKZ54" s="81"/>
      <c r="WLA54" s="81"/>
      <c r="WLB54" s="81"/>
      <c r="WLC54" s="81"/>
      <c r="WLD54" s="81"/>
      <c r="WLE54" s="81"/>
      <c r="WLF54" s="81"/>
      <c r="WLG54" s="81"/>
      <c r="WLH54" s="81"/>
      <c r="WLI54" s="81"/>
      <c r="WLJ54" s="81"/>
      <c r="WLK54" s="81"/>
      <c r="WLL54" s="81"/>
      <c r="WLM54" s="81"/>
      <c r="WLN54" s="81"/>
      <c r="WLO54" s="81"/>
      <c r="WLP54" s="81"/>
      <c r="WLQ54" s="81"/>
      <c r="WLR54" s="81"/>
      <c r="WLS54" s="81"/>
      <c r="WLT54" s="81"/>
      <c r="WLU54" s="81"/>
      <c r="WLV54" s="81"/>
      <c r="WLW54" s="81"/>
      <c r="WLX54" s="81"/>
      <c r="WLY54" s="81"/>
      <c r="WLZ54" s="81"/>
      <c r="WMA54" s="81"/>
      <c r="WMB54" s="81"/>
      <c r="WMC54" s="81"/>
      <c r="WMD54" s="81"/>
      <c r="WME54" s="81"/>
      <c r="WMF54" s="81"/>
      <c r="WMG54" s="81"/>
      <c r="WMH54" s="81"/>
      <c r="WMI54" s="81"/>
      <c r="WMJ54" s="81"/>
      <c r="WMK54" s="81"/>
      <c r="WML54" s="81"/>
      <c r="WMM54" s="81"/>
      <c r="WMN54" s="81"/>
      <c r="WMO54" s="81"/>
      <c r="WMP54" s="81"/>
      <c r="WMQ54" s="81"/>
      <c r="WMR54" s="81"/>
      <c r="WMS54" s="81"/>
      <c r="WMT54" s="81"/>
      <c r="WMU54" s="81"/>
      <c r="WMV54" s="81"/>
      <c r="WMW54" s="81"/>
      <c r="WMX54" s="81"/>
      <c r="WMY54" s="81"/>
      <c r="WMZ54" s="81"/>
      <c r="WNA54" s="81"/>
      <c r="WNB54" s="81"/>
      <c r="WNC54" s="81"/>
      <c r="WND54" s="81"/>
      <c r="WNE54" s="81"/>
      <c r="WNF54" s="81"/>
      <c r="WNG54" s="81"/>
      <c r="WNH54" s="81"/>
      <c r="WNI54" s="81"/>
      <c r="WNJ54" s="81"/>
      <c r="WNK54" s="81"/>
      <c r="WNL54" s="81"/>
      <c r="WNM54" s="81"/>
      <c r="WNN54" s="81"/>
      <c r="WNO54" s="81"/>
      <c r="WNP54" s="81"/>
      <c r="WNQ54" s="81"/>
      <c r="WNR54" s="81"/>
      <c r="WNS54" s="81"/>
      <c r="WNT54" s="81"/>
      <c r="WNU54" s="81"/>
      <c r="WNV54" s="81"/>
      <c r="WNW54" s="81"/>
      <c r="WNX54" s="81"/>
      <c r="WNY54" s="81"/>
      <c r="WNZ54" s="81"/>
      <c r="WOA54" s="81"/>
      <c r="WOB54" s="81"/>
      <c r="WOC54" s="81"/>
      <c r="WOD54" s="81"/>
      <c r="WOE54" s="81"/>
      <c r="WOF54" s="81"/>
      <c r="WOG54" s="81"/>
      <c r="WOH54" s="81"/>
      <c r="WOI54" s="81"/>
      <c r="WOJ54" s="81"/>
      <c r="WOK54" s="81"/>
      <c r="WOL54" s="81"/>
      <c r="WOM54" s="81"/>
      <c r="WON54" s="81"/>
      <c r="WOO54" s="81"/>
      <c r="WOP54" s="81"/>
      <c r="WOQ54" s="81"/>
      <c r="WOR54" s="81"/>
      <c r="WOS54" s="81"/>
      <c r="WOT54" s="81"/>
      <c r="WOU54" s="81"/>
      <c r="WOV54" s="81"/>
      <c r="WOW54" s="81"/>
      <c r="WOX54" s="81"/>
      <c r="WOY54" s="81"/>
      <c r="WOZ54" s="81"/>
      <c r="WPA54" s="81"/>
      <c r="WPB54" s="81"/>
      <c r="WPC54" s="81"/>
      <c r="WPD54" s="81"/>
      <c r="WPE54" s="81"/>
      <c r="WPF54" s="81"/>
      <c r="WPG54" s="81"/>
      <c r="WPH54" s="81"/>
      <c r="WPI54" s="81"/>
      <c r="WPJ54" s="81"/>
      <c r="WPK54" s="81"/>
      <c r="WPL54" s="81"/>
      <c r="WPM54" s="81"/>
      <c r="WPN54" s="81"/>
      <c r="WPO54" s="81"/>
      <c r="WPP54" s="81"/>
      <c r="WPQ54" s="81"/>
      <c r="WPR54" s="81"/>
      <c r="WPS54" s="81"/>
      <c r="WPT54" s="81"/>
      <c r="WPU54" s="81"/>
      <c r="WPV54" s="81"/>
      <c r="WPW54" s="81"/>
      <c r="WPX54" s="81"/>
      <c r="WPY54" s="81"/>
      <c r="WPZ54" s="81"/>
      <c r="WQA54" s="81"/>
      <c r="WQB54" s="81"/>
      <c r="WQC54" s="81"/>
      <c r="WQD54" s="81"/>
      <c r="WQE54" s="81"/>
      <c r="WQF54" s="81"/>
      <c r="WQG54" s="81"/>
      <c r="WQH54" s="81"/>
      <c r="WQI54" s="81"/>
      <c r="WQJ54" s="81"/>
      <c r="WQK54" s="81"/>
      <c r="WQL54" s="81"/>
      <c r="WQM54" s="81"/>
      <c r="WQN54" s="81"/>
      <c r="WQO54" s="81"/>
      <c r="WQP54" s="81"/>
      <c r="WQQ54" s="81"/>
      <c r="WQR54" s="81"/>
      <c r="WQS54" s="81"/>
      <c r="WQT54" s="81"/>
      <c r="WQU54" s="81"/>
      <c r="WQV54" s="81"/>
      <c r="WQW54" s="81"/>
      <c r="WQX54" s="81"/>
      <c r="WQY54" s="81"/>
      <c r="WQZ54" s="81"/>
      <c r="WRA54" s="81"/>
      <c r="WRB54" s="81"/>
      <c r="WRC54" s="81"/>
      <c r="WRD54" s="81"/>
      <c r="WRE54" s="81"/>
      <c r="WRF54" s="81"/>
      <c r="WRG54" s="81"/>
      <c r="WRH54" s="81"/>
      <c r="WRI54" s="81"/>
      <c r="WRJ54" s="81"/>
      <c r="WRK54" s="81"/>
      <c r="WRL54" s="81"/>
      <c r="WRM54" s="81"/>
      <c r="WRN54" s="81"/>
      <c r="WRO54" s="81"/>
      <c r="WRP54" s="81"/>
      <c r="WRQ54" s="81"/>
      <c r="WRR54" s="81"/>
      <c r="WRS54" s="81"/>
      <c r="WRT54" s="81"/>
      <c r="WRU54" s="81"/>
      <c r="WRV54" s="81"/>
      <c r="WRW54" s="81"/>
      <c r="WRX54" s="81"/>
      <c r="WRY54" s="81"/>
      <c r="WRZ54" s="81"/>
      <c r="WSA54" s="81"/>
      <c r="WSB54" s="81"/>
      <c r="WSC54" s="81"/>
      <c r="WSD54" s="81"/>
      <c r="WSE54" s="81"/>
      <c r="WSF54" s="81"/>
      <c r="WSG54" s="81"/>
      <c r="WSH54" s="81"/>
      <c r="WSI54" s="81"/>
      <c r="WSJ54" s="81"/>
      <c r="WSK54" s="81"/>
      <c r="WSL54" s="81"/>
      <c r="WSM54" s="81"/>
      <c r="WSN54" s="81"/>
      <c r="WSO54" s="81"/>
      <c r="WSP54" s="81"/>
      <c r="WSQ54" s="81"/>
      <c r="WSR54" s="81"/>
      <c r="WSS54" s="81"/>
      <c r="WST54" s="81"/>
      <c r="WSU54" s="81"/>
      <c r="WSV54" s="81"/>
      <c r="WSW54" s="81"/>
      <c r="WSX54" s="81"/>
      <c r="WSY54" s="81"/>
      <c r="WSZ54" s="81"/>
      <c r="WTA54" s="81"/>
      <c r="WTB54" s="81"/>
      <c r="WTC54" s="81"/>
      <c r="WTD54" s="81"/>
      <c r="WTE54" s="81"/>
      <c r="WTF54" s="81"/>
      <c r="WTG54" s="81"/>
      <c r="WTH54" s="81"/>
      <c r="WTI54" s="81"/>
      <c r="WTJ54" s="81"/>
      <c r="WTK54" s="81"/>
      <c r="WTL54" s="81"/>
      <c r="WTM54" s="81"/>
      <c r="WTN54" s="81"/>
      <c r="WTO54" s="81"/>
      <c r="WTP54" s="81"/>
      <c r="WTQ54" s="81"/>
      <c r="WTR54" s="81"/>
      <c r="WTS54" s="81"/>
      <c r="WTT54" s="81"/>
      <c r="WTU54" s="81"/>
      <c r="WTV54" s="81"/>
      <c r="WTW54" s="81"/>
      <c r="WTX54" s="81"/>
      <c r="WTY54" s="81"/>
      <c r="WTZ54" s="81"/>
      <c r="WUA54" s="81"/>
      <c r="WUB54" s="81"/>
      <c r="WUC54" s="81"/>
      <c r="WUD54" s="81"/>
      <c r="WUE54" s="81"/>
      <c r="WUF54" s="81"/>
      <c r="WUG54" s="81"/>
      <c r="WUH54" s="81"/>
      <c r="WUI54" s="81"/>
      <c r="WUJ54" s="81"/>
      <c r="WUK54" s="81"/>
      <c r="WUL54" s="81"/>
      <c r="WUM54" s="81"/>
      <c r="WUN54" s="81"/>
      <c r="WUO54" s="81"/>
      <c r="WUP54" s="81"/>
      <c r="WUQ54" s="81"/>
      <c r="WUR54" s="81"/>
      <c r="WUS54" s="81"/>
      <c r="WUT54" s="81"/>
      <c r="WUU54" s="81"/>
      <c r="WUV54" s="81"/>
      <c r="WUW54" s="81"/>
      <c r="WUX54" s="81"/>
      <c r="WUY54" s="81"/>
      <c r="WUZ54" s="81"/>
      <c r="WVA54" s="81"/>
      <c r="WVB54" s="81"/>
      <c r="WVC54" s="81"/>
      <c r="WVD54" s="81"/>
      <c r="WVE54" s="81"/>
      <c r="WVF54" s="81"/>
      <c r="WVG54" s="81"/>
      <c r="WVH54" s="81"/>
      <c r="WVI54" s="81"/>
      <c r="WVJ54" s="81"/>
      <c r="WVK54" s="81"/>
      <c r="WVL54" s="81"/>
      <c r="WVM54" s="81"/>
      <c r="WVN54" s="81"/>
      <c r="WVO54" s="81"/>
      <c r="WVP54" s="81"/>
      <c r="WVQ54" s="81"/>
      <c r="WVR54" s="81"/>
      <c r="WVS54" s="81"/>
      <c r="WVT54" s="81"/>
      <c r="WVU54" s="81"/>
      <c r="WVV54" s="81"/>
      <c r="WVW54" s="81"/>
      <c r="WVX54" s="81"/>
      <c r="WVY54" s="81"/>
      <c r="WVZ54" s="81"/>
      <c r="WWA54" s="81"/>
      <c r="WWB54" s="81"/>
      <c r="WWC54" s="81"/>
      <c r="WWD54" s="81"/>
      <c r="WWE54" s="81"/>
      <c r="WWF54" s="81"/>
      <c r="WWG54" s="81"/>
      <c r="WWH54" s="81"/>
      <c r="WWI54" s="81"/>
      <c r="WWJ54" s="81"/>
      <c r="WWK54" s="81"/>
      <c r="WWL54" s="81"/>
      <c r="WWM54" s="81"/>
      <c r="WWN54" s="81"/>
      <c r="WWO54" s="81"/>
      <c r="WWP54" s="81"/>
      <c r="WWQ54" s="81"/>
      <c r="WWR54" s="81"/>
      <c r="WWS54" s="81"/>
      <c r="WWT54" s="81"/>
      <c r="WWU54" s="81"/>
      <c r="WWV54" s="81"/>
      <c r="WWW54" s="81"/>
      <c r="WWX54" s="81"/>
      <c r="WWY54" s="81"/>
      <c r="WWZ54" s="81"/>
      <c r="WXA54" s="81"/>
      <c r="WXB54" s="81"/>
      <c r="WXC54" s="81"/>
      <c r="WXD54" s="81"/>
      <c r="WXE54" s="81"/>
      <c r="WXF54" s="81"/>
      <c r="WXG54" s="81"/>
      <c r="WXH54" s="81"/>
      <c r="WXI54" s="81"/>
      <c r="WXJ54" s="81"/>
      <c r="WXK54" s="81"/>
      <c r="WXL54" s="81"/>
      <c r="WXM54" s="81"/>
      <c r="WXN54" s="81"/>
      <c r="WXO54" s="81"/>
      <c r="WXP54" s="81"/>
      <c r="WXQ54" s="81"/>
      <c r="WXR54" s="81"/>
      <c r="WXS54" s="81"/>
      <c r="WXT54" s="81"/>
      <c r="WXU54" s="81"/>
      <c r="WXV54" s="81"/>
      <c r="WXW54" s="81"/>
      <c r="WXX54" s="81"/>
      <c r="WXY54" s="81"/>
      <c r="WXZ54" s="81"/>
      <c r="WYA54" s="81"/>
      <c r="WYB54" s="81"/>
      <c r="WYC54" s="81"/>
      <c r="WYD54" s="81"/>
      <c r="WYE54" s="81"/>
      <c r="WYF54" s="81"/>
      <c r="WYG54" s="81"/>
      <c r="WYH54" s="81"/>
      <c r="WYI54" s="81"/>
      <c r="WYJ54" s="81"/>
      <c r="WYK54" s="81"/>
      <c r="WYL54" s="81"/>
      <c r="WYM54" s="81"/>
      <c r="WYN54" s="81"/>
      <c r="WYO54" s="81"/>
      <c r="WYP54" s="81"/>
      <c r="WYQ54" s="81"/>
      <c r="WYR54" s="81"/>
      <c r="WYS54" s="81"/>
      <c r="WYT54" s="81"/>
      <c r="WYU54" s="81"/>
      <c r="WYV54" s="81"/>
      <c r="WYW54" s="81"/>
      <c r="WYX54" s="81"/>
      <c r="WYY54" s="81"/>
      <c r="WYZ54" s="81"/>
      <c r="WZA54" s="81"/>
      <c r="WZB54" s="81"/>
      <c r="WZC54" s="81"/>
      <c r="WZD54" s="81"/>
      <c r="WZE54" s="81"/>
      <c r="WZF54" s="81"/>
      <c r="WZG54" s="81"/>
      <c r="WZH54" s="81"/>
      <c r="WZI54" s="81"/>
      <c r="WZJ54" s="81"/>
      <c r="WZK54" s="81"/>
      <c r="WZL54" s="81"/>
      <c r="WZM54" s="81"/>
      <c r="WZN54" s="81"/>
      <c r="WZO54" s="81"/>
      <c r="WZP54" s="81"/>
      <c r="WZQ54" s="81"/>
      <c r="WZR54" s="81"/>
      <c r="WZS54" s="81"/>
      <c r="WZT54" s="81"/>
      <c r="WZU54" s="81"/>
      <c r="WZV54" s="81"/>
      <c r="WZW54" s="81"/>
      <c r="WZX54" s="81"/>
      <c r="WZY54" s="81"/>
      <c r="WZZ54" s="81"/>
      <c r="XAA54" s="81"/>
      <c r="XAB54" s="81"/>
      <c r="XAC54" s="81"/>
      <c r="XAD54" s="81"/>
      <c r="XAE54" s="81"/>
      <c r="XAF54" s="81"/>
      <c r="XAG54" s="81"/>
      <c r="XAH54" s="81"/>
      <c r="XAI54" s="81"/>
      <c r="XAJ54" s="81"/>
      <c r="XAK54" s="81"/>
      <c r="XAL54" s="81"/>
      <c r="XAM54" s="81"/>
      <c r="XAN54" s="81"/>
      <c r="XAO54" s="81"/>
      <c r="XAP54" s="81"/>
      <c r="XAQ54" s="81"/>
      <c r="XAR54" s="81"/>
      <c r="XAS54" s="81"/>
      <c r="XAT54" s="81"/>
      <c r="XAU54" s="81"/>
      <c r="XAV54" s="81"/>
      <c r="XAW54" s="81"/>
      <c r="XAX54" s="81"/>
      <c r="XAY54" s="81"/>
      <c r="XAZ54" s="81"/>
      <c r="XBA54" s="81"/>
      <c r="XBB54" s="81"/>
      <c r="XBC54" s="81"/>
      <c r="XBD54" s="81"/>
      <c r="XBE54" s="81"/>
      <c r="XBF54" s="81"/>
      <c r="XBG54" s="81"/>
      <c r="XBH54" s="81"/>
      <c r="XBI54" s="81"/>
      <c r="XBJ54" s="81"/>
      <c r="XBK54" s="81"/>
      <c r="XBL54" s="81"/>
      <c r="XBM54" s="81"/>
      <c r="XBN54" s="81"/>
      <c r="XBO54" s="81"/>
      <c r="XBP54" s="81"/>
      <c r="XBQ54" s="81"/>
      <c r="XBR54" s="81"/>
      <c r="XBS54" s="81"/>
      <c r="XBT54" s="81"/>
      <c r="XBU54" s="81"/>
      <c r="XBV54" s="81"/>
      <c r="XBW54" s="81"/>
      <c r="XBX54" s="81"/>
      <c r="XBY54" s="81"/>
      <c r="XBZ54" s="81"/>
      <c r="XCA54" s="81"/>
      <c r="XCB54" s="81"/>
      <c r="XCC54" s="81"/>
      <c r="XCD54" s="81"/>
      <c r="XCE54" s="81"/>
      <c r="XCF54" s="81"/>
      <c r="XCG54" s="81"/>
      <c r="XCH54" s="81"/>
      <c r="XCI54" s="81"/>
      <c r="XCJ54" s="81"/>
      <c r="XCK54" s="81"/>
      <c r="XCL54" s="81"/>
      <c r="XCM54" s="81"/>
      <c r="XCN54" s="81"/>
      <c r="XCO54" s="81"/>
      <c r="XCP54" s="81"/>
      <c r="XCQ54" s="81"/>
      <c r="XCR54" s="81"/>
      <c r="XCS54" s="81"/>
      <c r="XCT54" s="81"/>
      <c r="XCU54" s="81"/>
      <c r="XCV54" s="81"/>
      <c r="XCW54" s="81"/>
      <c r="XCX54" s="81"/>
      <c r="XCY54" s="81"/>
      <c r="XCZ54" s="81"/>
      <c r="XDA54" s="81"/>
      <c r="XDB54" s="81"/>
      <c r="XDC54" s="81"/>
      <c r="XDD54" s="81"/>
      <c r="XDE54" s="81"/>
      <c r="XDF54" s="81"/>
      <c r="XDG54" s="81"/>
      <c r="XDH54" s="81"/>
      <c r="XDI54" s="81"/>
      <c r="XDJ54" s="81"/>
      <c r="XDK54" s="81"/>
      <c r="XDL54" s="81"/>
      <c r="XDM54" s="81"/>
      <c r="XDN54" s="81"/>
      <c r="XDO54" s="81"/>
      <c r="XDP54" s="81"/>
      <c r="XDQ54" s="81"/>
      <c r="XDR54" s="81"/>
      <c r="XDS54" s="81"/>
      <c r="XDT54" s="81"/>
      <c r="XDU54" s="81"/>
      <c r="XDV54" s="81"/>
      <c r="XDW54" s="81"/>
      <c r="XDX54" s="81"/>
      <c r="XDY54" s="81"/>
      <c r="XDZ54" s="81"/>
      <c r="XEA54" s="81"/>
      <c r="XEB54" s="81"/>
      <c r="XEC54" s="81"/>
      <c r="XED54" s="81"/>
      <c r="XEE54" s="81"/>
      <c r="XEF54" s="81"/>
      <c r="XEG54" s="81"/>
      <c r="XEH54" s="81"/>
      <c r="XEI54" s="81"/>
      <c r="XEJ54" s="81"/>
      <c r="XEK54" s="81"/>
      <c r="XEL54" s="81"/>
      <c r="XEM54" s="81"/>
      <c r="XEN54" s="81"/>
      <c r="XEO54" s="81"/>
      <c r="XEP54" s="81"/>
      <c r="XEQ54" s="81"/>
      <c r="XER54" s="81"/>
      <c r="XES54" s="81"/>
      <c r="XET54" s="81"/>
      <c r="XEU54" s="81"/>
      <c r="XEV54" s="81"/>
      <c r="XEW54" s="81"/>
      <c r="XEX54" s="81"/>
      <c r="XEY54" s="81"/>
      <c r="XEZ54" s="81"/>
      <c r="XFA54" s="81"/>
      <c r="XFB54" s="81"/>
      <c r="XFC54" s="81"/>
      <c r="XFD54" s="81"/>
    </row>
    <row r="55" spans="4:16384" s="467" customFormat="1">
      <c r="F55" s="477"/>
      <c r="G55" s="476"/>
      <c r="H55" s="476"/>
      <c r="I55" s="476"/>
      <c r="J55" s="476"/>
      <c r="K55" s="476"/>
      <c r="L55" s="476"/>
      <c r="M55" s="476"/>
      <c r="N55" s="476"/>
      <c r="O55" s="709"/>
      <c r="P55" s="709"/>
      <c r="Q55" s="709"/>
      <c r="R55" s="469"/>
    </row>
    <row r="56" spans="4:16384" ht="15" customHeight="1">
      <c r="D56" s="20" t="s">
        <v>202</v>
      </c>
      <c r="E56" s="20" t="s">
        <v>202</v>
      </c>
      <c r="F56" s="11" t="s">
        <v>183</v>
      </c>
      <c r="G56" s="11" t="s">
        <v>467</v>
      </c>
      <c r="H56" s="20" t="s">
        <v>422</v>
      </c>
      <c r="I56" s="11" t="s">
        <v>2900</v>
      </c>
      <c r="J56" s="476"/>
      <c r="K56" s="20"/>
      <c r="L56" s="11" t="s">
        <v>246</v>
      </c>
      <c r="M56" s="20" t="s">
        <v>419</v>
      </c>
      <c r="N56" s="708" t="s">
        <v>478</v>
      </c>
      <c r="O56" s="462" t="s">
        <v>185</v>
      </c>
      <c r="P56" s="462"/>
      <c r="Q56" s="462" t="s">
        <v>1628</v>
      </c>
      <c r="R56" s="456" t="s">
        <v>186</v>
      </c>
      <c r="S56" s="1345"/>
      <c r="T56" s="1345"/>
      <c r="U56" s="1345"/>
      <c r="V56" s="1345"/>
      <c r="W56" s="1345"/>
    </row>
    <row r="57" spans="4:16384" ht="13.5" customHeight="1">
      <c r="D57" s="20" t="s">
        <v>202</v>
      </c>
      <c r="E57" s="20" t="s">
        <v>202</v>
      </c>
      <c r="F57" s="11" t="s">
        <v>183</v>
      </c>
      <c r="G57" s="11" t="s">
        <v>467</v>
      </c>
      <c r="H57" s="20" t="s">
        <v>422</v>
      </c>
      <c r="I57" s="11" t="s">
        <v>2900</v>
      </c>
      <c r="J57" s="112"/>
      <c r="K57" s="20"/>
      <c r="L57" s="11" t="s">
        <v>246</v>
      </c>
      <c r="M57" s="708" t="s">
        <v>427</v>
      </c>
      <c r="N57" s="708" t="s">
        <v>3388</v>
      </c>
      <c r="O57" s="462" t="s">
        <v>185</v>
      </c>
      <c r="P57" s="462"/>
      <c r="Q57" s="462" t="s">
        <v>1628</v>
      </c>
      <c r="R57" s="456" t="s">
        <v>186</v>
      </c>
      <c r="S57" s="1345"/>
      <c r="T57" s="1345"/>
      <c r="U57" s="1345"/>
      <c r="V57" s="1345"/>
      <c r="W57" s="1345"/>
    </row>
    <row r="58" spans="4:16384" ht="13.5" customHeight="1">
      <c r="D58" s="20" t="s">
        <v>202</v>
      </c>
      <c r="E58" s="20" t="s">
        <v>202</v>
      </c>
      <c r="F58" s="11" t="s">
        <v>183</v>
      </c>
      <c r="G58" s="11" t="s">
        <v>467</v>
      </c>
      <c r="H58" s="20" t="s">
        <v>422</v>
      </c>
      <c r="I58" s="11" t="s">
        <v>2900</v>
      </c>
      <c r="J58" s="112"/>
      <c r="K58" s="20"/>
      <c r="L58" s="11" t="s">
        <v>246</v>
      </c>
      <c r="M58" s="708" t="s">
        <v>434</v>
      </c>
      <c r="N58" s="708" t="s">
        <v>3389</v>
      </c>
      <c r="O58" s="462" t="s">
        <v>185</v>
      </c>
      <c r="P58" s="462"/>
      <c r="Q58" s="462" t="s">
        <v>1628</v>
      </c>
      <c r="R58" s="456" t="s">
        <v>186</v>
      </c>
      <c r="S58" s="1345"/>
      <c r="T58" s="1345"/>
      <c r="U58" s="1345"/>
      <c r="V58" s="1345"/>
      <c r="W58" s="1345"/>
    </row>
    <row r="59" spans="4:16384" ht="13.5" customHeight="1">
      <c r="D59" s="20" t="s">
        <v>202</v>
      </c>
      <c r="E59" s="20" t="s">
        <v>202</v>
      </c>
      <c r="F59" s="11" t="s">
        <v>183</v>
      </c>
      <c r="G59" s="11" t="s">
        <v>467</v>
      </c>
      <c r="H59" s="20" t="s">
        <v>422</v>
      </c>
      <c r="I59" s="11" t="s">
        <v>2900</v>
      </c>
      <c r="J59" s="112"/>
      <c r="K59" s="20"/>
      <c r="L59" s="11" t="s">
        <v>246</v>
      </c>
      <c r="M59" s="708" t="s">
        <v>440</v>
      </c>
      <c r="N59" s="708" t="s">
        <v>481</v>
      </c>
      <c r="O59" s="462" t="s">
        <v>185</v>
      </c>
      <c r="P59" s="462"/>
      <c r="Q59" s="462" t="s">
        <v>1628</v>
      </c>
      <c r="R59" s="456" t="s">
        <v>186</v>
      </c>
      <c r="S59" s="1345"/>
      <c r="T59" s="1345"/>
      <c r="U59" s="1345"/>
      <c r="V59" s="1345"/>
      <c r="W59" s="1345"/>
    </row>
    <row r="60" spans="4:16384" ht="13.5" customHeight="1">
      <c r="D60" s="20" t="s">
        <v>202</v>
      </c>
      <c r="E60" s="20" t="s">
        <v>202</v>
      </c>
      <c r="F60" s="11" t="s">
        <v>183</v>
      </c>
      <c r="G60" s="11" t="s">
        <v>467</v>
      </c>
      <c r="H60" s="20" t="s">
        <v>422</v>
      </c>
      <c r="I60" s="11" t="s">
        <v>2900</v>
      </c>
      <c r="J60" s="112"/>
      <c r="K60" s="20"/>
      <c r="L60" s="11" t="s">
        <v>246</v>
      </c>
      <c r="M60" s="708" t="s">
        <v>447</v>
      </c>
      <c r="N60" s="708" t="s">
        <v>482</v>
      </c>
      <c r="O60" s="462" t="s">
        <v>185</v>
      </c>
      <c r="P60" s="462"/>
      <c r="Q60" s="462" t="s">
        <v>1628</v>
      </c>
      <c r="R60" s="456" t="s">
        <v>186</v>
      </c>
      <c r="S60" s="1345"/>
      <c r="T60" s="1345"/>
      <c r="U60" s="1345"/>
      <c r="V60" s="1345"/>
      <c r="W60" s="1345"/>
    </row>
    <row r="61" spans="4:16384" ht="13.5" customHeight="1">
      <c r="D61" s="20" t="s">
        <v>202</v>
      </c>
      <c r="E61" s="20" t="s">
        <v>202</v>
      </c>
      <c r="F61" s="11" t="s">
        <v>183</v>
      </c>
      <c r="G61" s="11" t="s">
        <v>467</v>
      </c>
      <c r="H61" s="20" t="s">
        <v>422</v>
      </c>
      <c r="I61" s="11" t="s">
        <v>2900</v>
      </c>
      <c r="J61" s="112"/>
      <c r="K61" s="20"/>
      <c r="L61" s="11" t="s">
        <v>246</v>
      </c>
      <c r="M61" s="708" t="s">
        <v>453</v>
      </c>
      <c r="N61" s="708" t="s">
        <v>3407</v>
      </c>
      <c r="O61" s="462" t="s">
        <v>185</v>
      </c>
      <c r="P61" s="462"/>
      <c r="Q61" s="462" t="s">
        <v>1628</v>
      </c>
      <c r="R61" s="456" t="s">
        <v>186</v>
      </c>
      <c r="S61" s="1345"/>
      <c r="T61" s="1345"/>
      <c r="U61" s="1345"/>
      <c r="V61" s="1345"/>
      <c r="W61" s="1345"/>
    </row>
    <row r="62" spans="4:16384" ht="13.5" customHeight="1">
      <c r="D62" s="20" t="s">
        <v>202</v>
      </c>
      <c r="E62" s="20" t="s">
        <v>202</v>
      </c>
      <c r="F62" s="11" t="s">
        <v>183</v>
      </c>
      <c r="G62" s="11" t="s">
        <v>467</v>
      </c>
      <c r="H62" s="20" t="s">
        <v>422</v>
      </c>
      <c r="I62" s="11" t="s">
        <v>2900</v>
      </c>
      <c r="J62" s="112"/>
      <c r="K62" s="20"/>
      <c r="L62" s="11" t="s">
        <v>246</v>
      </c>
      <c r="M62" s="708" t="s">
        <v>457</v>
      </c>
      <c r="N62" s="708" t="s">
        <v>3408</v>
      </c>
      <c r="O62" s="462" t="s">
        <v>185</v>
      </c>
      <c r="P62" s="462"/>
      <c r="Q62" s="462" t="s">
        <v>1628</v>
      </c>
      <c r="R62" s="456" t="s">
        <v>186</v>
      </c>
      <c r="S62" s="1345"/>
      <c r="T62" s="1345"/>
      <c r="U62" s="1345"/>
      <c r="V62" s="1345"/>
      <c r="W62" s="1345"/>
    </row>
    <row r="63" spans="4:16384" ht="13.5" customHeight="1">
      <c r="D63" s="20" t="s">
        <v>202</v>
      </c>
      <c r="E63" s="20" t="s">
        <v>202</v>
      </c>
      <c r="F63" s="11" t="s">
        <v>183</v>
      </c>
      <c r="G63" s="11" t="s">
        <v>467</v>
      </c>
      <c r="H63" s="20" t="s">
        <v>422</v>
      </c>
      <c r="I63" s="11" t="s">
        <v>2900</v>
      </c>
      <c r="J63" s="112"/>
      <c r="K63" s="20"/>
      <c r="L63" s="11" t="s">
        <v>246</v>
      </c>
      <c r="M63" s="708" t="s">
        <v>461</v>
      </c>
      <c r="N63" s="708" t="s">
        <v>3417</v>
      </c>
      <c r="O63" s="462" t="s">
        <v>185</v>
      </c>
      <c r="P63" s="462"/>
      <c r="Q63" s="462" t="s">
        <v>1628</v>
      </c>
      <c r="R63" s="456" t="s">
        <v>186</v>
      </c>
      <c r="S63" s="1345"/>
      <c r="T63" s="1345"/>
      <c r="U63" s="1345"/>
      <c r="V63" s="1345"/>
      <c r="W63" s="1345"/>
    </row>
    <row r="64" spans="4:16384" ht="13.5" customHeight="1">
      <c r="D64" s="20" t="s">
        <v>202</v>
      </c>
      <c r="E64" s="20" t="s">
        <v>202</v>
      </c>
      <c r="F64" s="11" t="s">
        <v>183</v>
      </c>
      <c r="G64" s="11" t="s">
        <v>467</v>
      </c>
      <c r="H64" s="20" t="s">
        <v>422</v>
      </c>
      <c r="I64" s="11" t="s">
        <v>2900</v>
      </c>
      <c r="J64" s="112"/>
      <c r="K64" s="20"/>
      <c r="L64" s="11" t="s">
        <v>246</v>
      </c>
      <c r="M64" s="708" t="s">
        <v>1859</v>
      </c>
      <c r="N64" s="708" t="s">
        <v>486</v>
      </c>
      <c r="O64" s="462" t="s">
        <v>185</v>
      </c>
      <c r="P64" s="462"/>
      <c r="Q64" s="462" t="s">
        <v>1628</v>
      </c>
      <c r="R64" s="456" t="s">
        <v>186</v>
      </c>
      <c r="S64" s="1345"/>
      <c r="T64" s="1345"/>
      <c r="U64" s="1345"/>
      <c r="V64" s="1345"/>
      <c r="W64" s="1345"/>
    </row>
    <row r="66" spans="2:29" s="33" customFormat="1" ht="14.25" customHeight="1">
      <c r="B66" s="467"/>
      <c r="C66" s="467"/>
      <c r="D66" s="80" t="s">
        <v>3420</v>
      </c>
      <c r="E66" s="81"/>
      <c r="F66" s="81"/>
      <c r="G66" s="81"/>
      <c r="H66" s="81"/>
      <c r="I66" s="81"/>
      <c r="J66" s="81"/>
      <c r="K66" s="81"/>
      <c r="L66" s="81"/>
      <c r="M66" s="81"/>
      <c r="N66" s="81"/>
      <c r="O66" s="81"/>
      <c r="P66" s="81"/>
      <c r="Q66" s="81"/>
      <c r="R66" s="81"/>
      <c r="S66" s="81"/>
      <c r="T66" s="81"/>
      <c r="U66" s="81"/>
      <c r="V66" s="81"/>
      <c r="W66" s="81"/>
      <c r="X66" s="81"/>
      <c r="Y66" s="81"/>
      <c r="Z66" s="81"/>
      <c r="AA66" s="81"/>
      <c r="AB66" s="81"/>
      <c r="AC66" s="81"/>
    </row>
    <row r="67" spans="2:29" s="467" customFormat="1" ht="13.5" customHeight="1">
      <c r="B67" s="469"/>
      <c r="C67" s="469"/>
      <c r="D67" s="469"/>
      <c r="E67" s="469"/>
      <c r="F67" s="478"/>
      <c r="G67" s="476"/>
      <c r="H67" s="476"/>
      <c r="I67" s="476"/>
      <c r="J67" s="112"/>
      <c r="K67" s="476"/>
      <c r="L67" s="112"/>
      <c r="M67" s="476"/>
      <c r="N67" s="476"/>
      <c r="O67" s="707"/>
      <c r="P67" s="707"/>
      <c r="Q67" s="707"/>
      <c r="R67" s="469"/>
    </row>
    <row r="68" spans="2:29" ht="13.5" customHeight="1">
      <c r="D68" s="20" t="s">
        <v>202</v>
      </c>
      <c r="E68" s="20" t="s">
        <v>202</v>
      </c>
      <c r="F68" s="11" t="s">
        <v>183</v>
      </c>
      <c r="G68" s="11" t="s">
        <v>222</v>
      </c>
      <c r="H68" s="20" t="s">
        <v>422</v>
      </c>
      <c r="I68" s="11" t="s">
        <v>222</v>
      </c>
      <c r="J68" s="112" t="s">
        <v>450</v>
      </c>
      <c r="K68" s="476"/>
      <c r="L68" s="11" t="s">
        <v>246</v>
      </c>
      <c r="M68" s="20" t="s">
        <v>419</v>
      </c>
      <c r="N68" s="708" t="s">
        <v>478</v>
      </c>
      <c r="O68" s="462" t="s">
        <v>185</v>
      </c>
      <c r="P68" s="462"/>
      <c r="Q68" s="462" t="s">
        <v>1628</v>
      </c>
      <c r="R68" s="456" t="s">
        <v>186</v>
      </c>
      <c r="S68" s="1345"/>
      <c r="T68" s="1345"/>
      <c r="U68" s="1345"/>
      <c r="V68" s="1345"/>
      <c r="W68" s="1345"/>
    </row>
    <row r="69" spans="2:29" ht="13.5" customHeight="1">
      <c r="D69" s="20" t="s">
        <v>202</v>
      </c>
      <c r="E69" s="20" t="s">
        <v>202</v>
      </c>
      <c r="F69" s="11" t="s">
        <v>183</v>
      </c>
      <c r="G69" s="11" t="s">
        <v>222</v>
      </c>
      <c r="H69" s="20" t="s">
        <v>422</v>
      </c>
      <c r="I69" s="11" t="s">
        <v>222</v>
      </c>
      <c r="J69" s="112" t="s">
        <v>450</v>
      </c>
      <c r="K69" s="476"/>
      <c r="L69" s="11" t="s">
        <v>246</v>
      </c>
      <c r="M69" s="708" t="s">
        <v>427</v>
      </c>
      <c r="N69" s="708" t="s">
        <v>3388</v>
      </c>
      <c r="O69" s="462" t="s">
        <v>185</v>
      </c>
      <c r="P69" s="462"/>
      <c r="Q69" s="462" t="s">
        <v>1628</v>
      </c>
      <c r="R69" s="456" t="s">
        <v>186</v>
      </c>
      <c r="S69" s="1345"/>
      <c r="T69" s="1345"/>
      <c r="U69" s="1345"/>
      <c r="V69" s="1345"/>
      <c r="W69" s="1345"/>
    </row>
    <row r="70" spans="2:29" ht="13.5" customHeight="1">
      <c r="D70" s="20" t="s">
        <v>202</v>
      </c>
      <c r="E70" s="20" t="s">
        <v>202</v>
      </c>
      <c r="F70" s="11" t="s">
        <v>183</v>
      </c>
      <c r="G70" s="11" t="s">
        <v>222</v>
      </c>
      <c r="H70" s="20" t="s">
        <v>422</v>
      </c>
      <c r="I70" s="11" t="s">
        <v>222</v>
      </c>
      <c r="J70" s="112" t="s">
        <v>450</v>
      </c>
      <c r="K70" s="476"/>
      <c r="L70" s="11" t="s">
        <v>246</v>
      </c>
      <c r="M70" s="708" t="s">
        <v>434</v>
      </c>
      <c r="N70" s="708" t="s">
        <v>3389</v>
      </c>
      <c r="O70" s="462" t="s">
        <v>185</v>
      </c>
      <c r="P70" s="462"/>
      <c r="Q70" s="462" t="s">
        <v>1628</v>
      </c>
      <c r="R70" s="456" t="s">
        <v>186</v>
      </c>
      <c r="S70" s="1345"/>
      <c r="T70" s="1345"/>
      <c r="U70" s="1345"/>
      <c r="V70" s="1345"/>
      <c r="W70" s="1345"/>
    </row>
    <row r="71" spans="2:29" ht="13.5" customHeight="1">
      <c r="D71" s="20" t="s">
        <v>202</v>
      </c>
      <c r="E71" s="20" t="s">
        <v>202</v>
      </c>
      <c r="F71" s="11" t="s">
        <v>183</v>
      </c>
      <c r="G71" s="11" t="s">
        <v>222</v>
      </c>
      <c r="H71" s="20" t="s">
        <v>422</v>
      </c>
      <c r="I71" s="11" t="s">
        <v>222</v>
      </c>
      <c r="J71" s="112" t="s">
        <v>450</v>
      </c>
      <c r="K71" s="476"/>
      <c r="L71" s="11" t="s">
        <v>246</v>
      </c>
      <c r="M71" s="708" t="s">
        <v>440</v>
      </c>
      <c r="N71" s="708" t="s">
        <v>481</v>
      </c>
      <c r="O71" s="462" t="s">
        <v>185</v>
      </c>
      <c r="P71" s="462"/>
      <c r="Q71" s="462" t="s">
        <v>1628</v>
      </c>
      <c r="R71" s="456" t="s">
        <v>186</v>
      </c>
      <c r="S71" s="1345"/>
      <c r="T71" s="1345"/>
      <c r="U71" s="1345"/>
      <c r="V71" s="1345"/>
      <c r="W71" s="1345"/>
    </row>
    <row r="72" spans="2:29" ht="13.5" customHeight="1">
      <c r="D72" s="20" t="s">
        <v>202</v>
      </c>
      <c r="E72" s="20" t="s">
        <v>202</v>
      </c>
      <c r="F72" s="11" t="s">
        <v>183</v>
      </c>
      <c r="G72" s="11" t="s">
        <v>222</v>
      </c>
      <c r="H72" s="20" t="s">
        <v>422</v>
      </c>
      <c r="I72" s="11" t="s">
        <v>222</v>
      </c>
      <c r="J72" s="112" t="s">
        <v>450</v>
      </c>
      <c r="K72" s="476"/>
      <c r="L72" s="11" t="s">
        <v>246</v>
      </c>
      <c r="M72" s="708" t="s">
        <v>447</v>
      </c>
      <c r="N72" s="708" t="s">
        <v>482</v>
      </c>
      <c r="O72" s="462" t="s">
        <v>185</v>
      </c>
      <c r="P72" s="462"/>
      <c r="Q72" s="462" t="s">
        <v>1628</v>
      </c>
      <c r="R72" s="456" t="s">
        <v>186</v>
      </c>
      <c r="S72" s="1345"/>
      <c r="T72" s="1345"/>
      <c r="U72" s="1345"/>
      <c r="V72" s="1345"/>
      <c r="W72" s="1345"/>
    </row>
    <row r="73" spans="2:29" ht="13.5" customHeight="1">
      <c r="D73" s="20" t="s">
        <v>202</v>
      </c>
      <c r="E73" s="20" t="s">
        <v>202</v>
      </c>
      <c r="F73" s="11" t="s">
        <v>183</v>
      </c>
      <c r="G73" s="11" t="s">
        <v>222</v>
      </c>
      <c r="H73" s="20" t="s">
        <v>422</v>
      </c>
      <c r="I73" s="11" t="s">
        <v>222</v>
      </c>
      <c r="J73" s="112" t="s">
        <v>450</v>
      </c>
      <c r="K73" s="476"/>
      <c r="L73" s="11" t="s">
        <v>246</v>
      </c>
      <c r="M73" s="708" t="s">
        <v>453</v>
      </c>
      <c r="N73" s="708" t="s">
        <v>3407</v>
      </c>
      <c r="O73" s="462" t="s">
        <v>185</v>
      </c>
      <c r="P73" s="462"/>
      <c r="Q73" s="462" t="s">
        <v>1628</v>
      </c>
      <c r="R73" s="456" t="s">
        <v>186</v>
      </c>
      <c r="S73" s="1345"/>
      <c r="T73" s="1345"/>
      <c r="U73" s="1345"/>
      <c r="V73" s="1345"/>
      <c r="W73" s="1345"/>
    </row>
    <row r="74" spans="2:29" ht="13.5" customHeight="1">
      <c r="D74" s="20" t="s">
        <v>202</v>
      </c>
      <c r="E74" s="20" t="s">
        <v>202</v>
      </c>
      <c r="F74" s="11" t="s">
        <v>183</v>
      </c>
      <c r="G74" s="11" t="s">
        <v>222</v>
      </c>
      <c r="H74" s="20" t="s">
        <v>422</v>
      </c>
      <c r="I74" s="11" t="s">
        <v>222</v>
      </c>
      <c r="J74" s="112" t="s">
        <v>450</v>
      </c>
      <c r="K74" s="476"/>
      <c r="L74" s="11" t="s">
        <v>246</v>
      </c>
      <c r="M74" s="708" t="s">
        <v>457</v>
      </c>
      <c r="N74" s="708" t="s">
        <v>3408</v>
      </c>
      <c r="O74" s="462" t="s">
        <v>185</v>
      </c>
      <c r="P74" s="462"/>
      <c r="Q74" s="462" t="s">
        <v>1628</v>
      </c>
      <c r="R74" s="456" t="s">
        <v>186</v>
      </c>
      <c r="S74" s="1345"/>
      <c r="T74" s="1345"/>
      <c r="U74" s="1345"/>
      <c r="V74" s="1345"/>
      <c r="W74" s="1345"/>
    </row>
    <row r="75" spans="2:29" ht="13.5" customHeight="1">
      <c r="D75" s="20" t="s">
        <v>202</v>
      </c>
      <c r="E75" s="20" t="s">
        <v>202</v>
      </c>
      <c r="F75" s="11" t="s">
        <v>183</v>
      </c>
      <c r="G75" s="11" t="s">
        <v>222</v>
      </c>
      <c r="H75" s="20" t="s">
        <v>422</v>
      </c>
      <c r="I75" s="11" t="s">
        <v>222</v>
      </c>
      <c r="J75" s="112" t="s">
        <v>450</v>
      </c>
      <c r="K75" s="476"/>
      <c r="L75" s="11" t="s">
        <v>246</v>
      </c>
      <c r="M75" s="708" t="s">
        <v>461</v>
      </c>
      <c r="N75" s="708" t="s">
        <v>3417</v>
      </c>
      <c r="O75" s="462" t="s">
        <v>185</v>
      </c>
      <c r="P75" s="462"/>
      <c r="Q75" s="462" t="s">
        <v>1628</v>
      </c>
      <c r="R75" s="456" t="s">
        <v>186</v>
      </c>
      <c r="S75" s="1345"/>
      <c r="T75" s="1345"/>
      <c r="U75" s="1345"/>
      <c r="V75" s="1345"/>
      <c r="W75" s="1345"/>
    </row>
    <row r="76" spans="2:29" ht="13.5" customHeight="1">
      <c r="D76" s="20" t="s">
        <v>202</v>
      </c>
      <c r="E76" s="20" t="s">
        <v>202</v>
      </c>
      <c r="F76" s="11" t="s">
        <v>183</v>
      </c>
      <c r="G76" s="11" t="s">
        <v>222</v>
      </c>
      <c r="H76" s="20" t="s">
        <v>422</v>
      </c>
      <c r="I76" s="11" t="s">
        <v>222</v>
      </c>
      <c r="J76" s="112" t="s">
        <v>450</v>
      </c>
      <c r="K76" s="476"/>
      <c r="L76" s="11" t="s">
        <v>246</v>
      </c>
      <c r="M76" s="708" t="s">
        <v>1859</v>
      </c>
      <c r="N76" s="708" t="s">
        <v>486</v>
      </c>
      <c r="O76" s="462" t="s">
        <v>185</v>
      </c>
      <c r="P76" s="462"/>
      <c r="Q76" s="462" t="s">
        <v>1628</v>
      </c>
      <c r="R76" s="456" t="s">
        <v>186</v>
      </c>
      <c r="S76" s="1345"/>
      <c r="T76" s="1345"/>
      <c r="U76" s="1345"/>
      <c r="V76" s="1345"/>
      <c r="W76" s="1345"/>
    </row>
    <row r="77" spans="2:29" ht="13.5" customHeight="1">
      <c r="D77" s="20"/>
      <c r="E77" s="20"/>
      <c r="H77" s="20"/>
      <c r="J77" s="112"/>
      <c r="K77" s="476"/>
      <c r="M77" s="708"/>
      <c r="N77" s="708"/>
      <c r="O77" s="462"/>
      <c r="P77" s="462"/>
      <c r="Q77" s="462"/>
      <c r="R77" s="456"/>
    </row>
    <row r="78" spans="2:29" s="27" customFormat="1" ht="17.649999999999999">
      <c r="B78" s="28" t="s">
        <v>2879</v>
      </c>
    </row>
    <row r="79" spans="2:29" s="12" customFormat="1">
      <c r="G79" s="7"/>
      <c r="H79" s="7"/>
      <c r="I79" s="7"/>
      <c r="J79" s="7"/>
      <c r="K79" s="7"/>
      <c r="L79" s="7"/>
      <c r="M79" s="7"/>
      <c r="N79" s="7"/>
      <c r="O79" s="22"/>
      <c r="P79" s="22"/>
      <c r="Q79" s="22"/>
      <c r="R79" s="15"/>
    </row>
    <row r="80" spans="2:29" s="33" customFormat="1" ht="13.9">
      <c r="B80" s="12"/>
      <c r="C80" s="34" t="s">
        <v>3271</v>
      </c>
      <c r="D80" s="34"/>
    </row>
    <row r="82" spans="2:23">
      <c r="D82" s="20" t="s">
        <v>178</v>
      </c>
      <c r="E82" s="20" t="s">
        <v>211</v>
      </c>
      <c r="F82" s="11" t="s">
        <v>1646</v>
      </c>
      <c r="G82" s="11" t="s">
        <v>1861</v>
      </c>
      <c r="H82" s="20" t="s">
        <v>1646</v>
      </c>
      <c r="I82" s="11" t="s">
        <v>1861</v>
      </c>
      <c r="J82" s="7" t="s">
        <v>3272</v>
      </c>
      <c r="K82" s="7" t="s">
        <v>1904</v>
      </c>
      <c r="L82" s="7"/>
      <c r="M82" s="7"/>
      <c r="N82" s="7"/>
      <c r="O82" s="21" t="s">
        <v>185</v>
      </c>
      <c r="P82" s="21"/>
      <c r="Q82" s="21" t="s">
        <v>1628</v>
      </c>
      <c r="R82" s="7" t="s">
        <v>186</v>
      </c>
      <c r="S82" s="728"/>
      <c r="T82" s="728"/>
      <c r="U82" s="728"/>
      <c r="V82" s="728"/>
      <c r="W82" s="728"/>
    </row>
    <row r="83" spans="2:23">
      <c r="D83" s="20" t="s">
        <v>178</v>
      </c>
      <c r="E83" s="20" t="s">
        <v>211</v>
      </c>
      <c r="F83" s="11" t="s">
        <v>1646</v>
      </c>
      <c r="G83" s="11" t="s">
        <v>1861</v>
      </c>
      <c r="H83" s="20" t="s">
        <v>1646</v>
      </c>
      <c r="I83" s="11" t="s">
        <v>1861</v>
      </c>
      <c r="J83" s="7" t="s">
        <v>3273</v>
      </c>
      <c r="K83" s="7" t="s">
        <v>1904</v>
      </c>
      <c r="L83" s="7"/>
      <c r="M83" s="7"/>
      <c r="N83" s="7"/>
      <c r="O83" s="21" t="s">
        <v>185</v>
      </c>
      <c r="P83" s="21"/>
      <c r="Q83" s="21" t="s">
        <v>1628</v>
      </c>
      <c r="R83" s="7" t="s">
        <v>186</v>
      </c>
      <c r="S83" s="728"/>
      <c r="T83" s="728"/>
      <c r="U83" s="728"/>
      <c r="V83" s="728"/>
      <c r="W83" s="728"/>
    </row>
    <row r="84" spans="2:23">
      <c r="D84" s="20" t="s">
        <v>178</v>
      </c>
      <c r="E84" s="20" t="s">
        <v>211</v>
      </c>
      <c r="F84" s="11" t="s">
        <v>1646</v>
      </c>
      <c r="G84" s="11" t="s">
        <v>1861</v>
      </c>
      <c r="H84" s="20" t="s">
        <v>1646</v>
      </c>
      <c r="I84" s="11" t="s">
        <v>1861</v>
      </c>
      <c r="J84" s="7" t="s">
        <v>3272</v>
      </c>
      <c r="K84" s="7" t="s">
        <v>1905</v>
      </c>
      <c r="L84" s="7"/>
      <c r="M84" s="7"/>
      <c r="N84" s="7"/>
      <c r="O84" s="21" t="s">
        <v>185</v>
      </c>
      <c r="P84" s="21"/>
      <c r="Q84" s="21" t="s">
        <v>1628</v>
      </c>
      <c r="R84" s="7" t="s">
        <v>186</v>
      </c>
      <c r="S84" s="728"/>
      <c r="T84" s="728"/>
      <c r="U84" s="728"/>
      <c r="V84" s="728"/>
      <c r="W84" s="728"/>
    </row>
    <row r="85" spans="2:23">
      <c r="D85" s="20" t="s">
        <v>178</v>
      </c>
      <c r="E85" s="20" t="s">
        <v>211</v>
      </c>
      <c r="F85" s="11" t="s">
        <v>1646</v>
      </c>
      <c r="G85" s="11" t="s">
        <v>1861</v>
      </c>
      <c r="H85" s="20" t="s">
        <v>1646</v>
      </c>
      <c r="I85" s="11" t="s">
        <v>1861</v>
      </c>
      <c r="J85" s="7" t="s">
        <v>3273</v>
      </c>
      <c r="K85" s="7" t="s">
        <v>1905</v>
      </c>
      <c r="L85" s="7"/>
      <c r="M85" s="7"/>
      <c r="N85" s="7"/>
      <c r="O85" s="21" t="s">
        <v>185</v>
      </c>
      <c r="P85" s="21"/>
      <c r="Q85" s="21" t="s">
        <v>1628</v>
      </c>
      <c r="R85" s="7" t="s">
        <v>186</v>
      </c>
      <c r="S85" s="728"/>
      <c r="T85" s="728"/>
      <c r="U85" s="728"/>
      <c r="V85" s="728"/>
      <c r="W85" s="728"/>
    </row>
    <row r="86" spans="2:23">
      <c r="D86" s="15" t="s">
        <v>178</v>
      </c>
      <c r="E86" s="15" t="s">
        <v>211</v>
      </c>
      <c r="F86" s="11" t="s">
        <v>1646</v>
      </c>
      <c r="G86" s="11" t="s">
        <v>1861</v>
      </c>
      <c r="H86" s="15" t="s">
        <v>1646</v>
      </c>
      <c r="I86" s="11" t="s">
        <v>1861</v>
      </c>
      <c r="J86" s="7" t="s">
        <v>3272</v>
      </c>
      <c r="K86" s="7" t="s">
        <v>1906</v>
      </c>
      <c r="L86" s="7"/>
      <c r="M86" s="7"/>
      <c r="N86" s="7"/>
      <c r="O86" s="13" t="s">
        <v>185</v>
      </c>
      <c r="P86" s="13"/>
      <c r="Q86" s="21" t="s">
        <v>1628</v>
      </c>
      <c r="R86" s="15" t="s">
        <v>186</v>
      </c>
      <c r="S86" s="728"/>
      <c r="T86" s="728"/>
      <c r="U86" s="728"/>
      <c r="V86" s="728"/>
      <c r="W86" s="728"/>
    </row>
    <row r="87" spans="2:23">
      <c r="D87" s="15" t="s">
        <v>178</v>
      </c>
      <c r="E87" s="15" t="s">
        <v>211</v>
      </c>
      <c r="F87" s="11" t="s">
        <v>1646</v>
      </c>
      <c r="G87" s="11" t="s">
        <v>1861</v>
      </c>
      <c r="H87" s="15" t="s">
        <v>1646</v>
      </c>
      <c r="I87" s="11" t="s">
        <v>1861</v>
      </c>
      <c r="J87" s="7" t="s">
        <v>3273</v>
      </c>
      <c r="K87" s="7" t="s">
        <v>1906</v>
      </c>
      <c r="L87" s="7"/>
      <c r="M87" s="7"/>
      <c r="N87" s="7"/>
      <c r="O87" s="23" t="s">
        <v>185</v>
      </c>
      <c r="P87" s="23"/>
      <c r="Q87" s="21" t="s">
        <v>1628</v>
      </c>
      <c r="R87" s="15" t="s">
        <v>186</v>
      </c>
      <c r="S87" s="728"/>
      <c r="T87" s="728"/>
      <c r="U87" s="728"/>
      <c r="V87" s="728"/>
      <c r="W87" s="728"/>
    </row>
    <row r="88" spans="2:23">
      <c r="D88" s="15" t="s">
        <v>178</v>
      </c>
      <c r="E88" s="15" t="s">
        <v>211</v>
      </c>
      <c r="F88" s="11" t="s">
        <v>1646</v>
      </c>
      <c r="G88" s="11" t="s">
        <v>1861</v>
      </c>
      <c r="H88" s="15" t="s">
        <v>1646</v>
      </c>
      <c r="I88" s="11" t="s">
        <v>1861</v>
      </c>
      <c r="J88" s="7" t="s">
        <v>3272</v>
      </c>
      <c r="K88" s="7" t="s">
        <v>1907</v>
      </c>
      <c r="L88" s="7"/>
      <c r="M88" s="7"/>
      <c r="N88" s="7"/>
      <c r="O88" s="23" t="s">
        <v>185</v>
      </c>
      <c r="P88" s="23"/>
      <c r="Q88" s="21" t="s">
        <v>1628</v>
      </c>
      <c r="R88" s="15" t="s">
        <v>186</v>
      </c>
      <c r="S88" s="728"/>
      <c r="T88" s="728"/>
      <c r="U88" s="728"/>
      <c r="V88" s="728"/>
      <c r="W88" s="728"/>
    </row>
    <row r="89" spans="2:23">
      <c r="D89" s="15" t="s">
        <v>178</v>
      </c>
      <c r="E89" s="15" t="s">
        <v>211</v>
      </c>
      <c r="F89" s="11" t="s">
        <v>1646</v>
      </c>
      <c r="G89" s="11" t="s">
        <v>1861</v>
      </c>
      <c r="H89" s="15" t="s">
        <v>1646</v>
      </c>
      <c r="I89" s="11" t="s">
        <v>1861</v>
      </c>
      <c r="J89" s="7" t="s">
        <v>3273</v>
      </c>
      <c r="K89" s="7" t="s">
        <v>1907</v>
      </c>
      <c r="L89" s="7"/>
      <c r="M89" s="7"/>
      <c r="N89" s="7"/>
      <c r="O89" s="23" t="s">
        <v>185</v>
      </c>
      <c r="P89" s="23"/>
      <c r="Q89" s="21" t="s">
        <v>1628</v>
      </c>
      <c r="R89" s="15" t="s">
        <v>186</v>
      </c>
      <c r="S89" s="728"/>
      <c r="T89" s="728"/>
      <c r="U89" s="728"/>
      <c r="V89" s="728"/>
      <c r="W89" s="728"/>
    </row>
    <row r="90" spans="2:23">
      <c r="L90" s="112"/>
      <c r="M90" s="20"/>
      <c r="S90" s="399"/>
      <c r="T90" s="399"/>
      <c r="U90" s="399"/>
      <c r="V90" s="399"/>
      <c r="W90" s="399"/>
    </row>
    <row r="91" spans="2:23" s="12" customFormat="1">
      <c r="D91" s="1050" t="s">
        <v>3838</v>
      </c>
      <c r="E91" s="1050"/>
      <c r="F91" s="1050"/>
      <c r="G91" s="1051"/>
      <c r="H91" s="1051"/>
      <c r="I91" s="1051"/>
      <c r="J91" s="1051"/>
      <c r="K91" s="1051"/>
      <c r="L91" s="1051"/>
      <c r="M91" s="1051"/>
      <c r="N91" s="1051"/>
      <c r="O91" s="1052"/>
      <c r="P91" s="1052"/>
      <c r="Q91" s="1052"/>
      <c r="R91" s="1053"/>
      <c r="S91" s="1049">
        <f>SUM(S16:S76)</f>
        <v>0</v>
      </c>
      <c r="T91" s="1049">
        <f t="shared" ref="T91:W91" si="0">SUM(T16:T76)</f>
        <v>0</v>
      </c>
      <c r="U91" s="1049">
        <f t="shared" si="0"/>
        <v>0</v>
      </c>
      <c r="V91" s="1049">
        <f t="shared" si="0"/>
        <v>0</v>
      </c>
      <c r="W91" s="1049">
        <f t="shared" si="0"/>
        <v>0</v>
      </c>
    </row>
    <row r="92" spans="2:23" s="12" customFormat="1">
      <c r="D92" s="1050" t="s">
        <v>3839</v>
      </c>
      <c r="E92" s="1050"/>
      <c r="F92" s="1050"/>
      <c r="G92" s="1051"/>
      <c r="H92" s="1051"/>
      <c r="I92" s="1051"/>
      <c r="J92" s="1051"/>
      <c r="K92" s="1051"/>
      <c r="L92" s="1051"/>
      <c r="M92" s="1051"/>
      <c r="N92" s="1051"/>
      <c r="O92" s="1052"/>
      <c r="P92" s="1052"/>
      <c r="Q92" s="1052"/>
      <c r="R92" s="1053"/>
      <c r="S92" s="1049">
        <f>SUM(S82:S89)</f>
        <v>0</v>
      </c>
      <c r="T92" s="1049">
        <f t="shared" ref="T92:W92" si="1">SUM(T82:T89)</f>
        <v>0</v>
      </c>
      <c r="U92" s="1049">
        <f t="shared" si="1"/>
        <v>0</v>
      </c>
      <c r="V92" s="1049">
        <f t="shared" si="1"/>
        <v>0</v>
      </c>
      <c r="W92" s="1049">
        <f t="shared" si="1"/>
        <v>0</v>
      </c>
    </row>
    <row r="93" spans="2:23" ht="13.9">
      <c r="D93" s="1054" t="s">
        <v>3840</v>
      </c>
      <c r="E93" s="1055"/>
      <c r="F93" s="1055"/>
      <c r="G93" s="1055"/>
      <c r="H93" s="1055"/>
      <c r="I93" s="1055"/>
      <c r="J93" s="1055"/>
      <c r="K93" s="1055"/>
      <c r="L93" s="1056"/>
      <c r="M93" s="1057"/>
      <c r="N93" s="1055"/>
      <c r="O93" s="1055"/>
      <c r="P93" s="1055"/>
      <c r="Q93" s="1055"/>
      <c r="R93" s="1055"/>
      <c r="S93" s="1152">
        <f>SUM(S91:S92)</f>
        <v>0</v>
      </c>
      <c r="T93" s="1152">
        <f t="shared" ref="T93:W93" si="2">SUM(T91:T92)</f>
        <v>0</v>
      </c>
      <c r="U93" s="1152">
        <f t="shared" si="2"/>
        <v>0</v>
      </c>
      <c r="V93" s="1152">
        <f t="shared" si="2"/>
        <v>0</v>
      </c>
      <c r="W93" s="1152">
        <f t="shared" si="2"/>
        <v>0</v>
      </c>
    </row>
    <row r="94" spans="2:23">
      <c r="L94" s="112"/>
      <c r="M94" s="20"/>
    </row>
    <row r="95" spans="2:23">
      <c r="L95" s="112"/>
      <c r="M95" s="20"/>
    </row>
    <row r="96" spans="2:23" s="27" customFormat="1" ht="17.649999999999999">
      <c r="B96" s="28" t="s">
        <v>2870</v>
      </c>
      <c r="M96" s="93"/>
    </row>
    <row r="98" spans="3:23" s="33" customFormat="1" ht="13.9">
      <c r="C98" s="34" t="s">
        <v>3383</v>
      </c>
      <c r="D98" s="34"/>
      <c r="M98" s="104"/>
    </row>
    <row r="99" spans="3:23" s="12" customFormat="1">
      <c r="G99" s="7"/>
      <c r="H99" s="7"/>
      <c r="I99" s="7"/>
      <c r="J99" s="7"/>
      <c r="K99" s="7"/>
      <c r="L99" s="7"/>
      <c r="M99" s="103"/>
      <c r="N99" s="7"/>
      <c r="O99" s="22"/>
      <c r="P99" s="22"/>
      <c r="Q99" s="22"/>
      <c r="R99" s="15"/>
    </row>
    <row r="100" spans="3:23" s="33" customFormat="1" ht="14.25" customHeight="1">
      <c r="C100" s="12"/>
      <c r="D100" s="80" t="s">
        <v>3837</v>
      </c>
      <c r="E100" s="81"/>
      <c r="F100" s="81"/>
      <c r="G100" s="81"/>
      <c r="H100" s="81"/>
      <c r="I100" s="81"/>
      <c r="J100" s="81"/>
      <c r="K100" s="81"/>
      <c r="L100" s="81"/>
      <c r="M100" s="81"/>
      <c r="N100" s="81"/>
      <c r="O100" s="81"/>
      <c r="P100" s="81"/>
      <c r="Q100" s="81"/>
      <c r="R100" s="81"/>
    </row>
    <row r="101" spans="3:23" s="12" customFormat="1">
      <c r="G101" s="7"/>
      <c r="H101" s="7"/>
      <c r="I101" s="7"/>
      <c r="J101" s="7"/>
      <c r="K101" s="7"/>
      <c r="L101" s="7"/>
      <c r="M101" s="103"/>
      <c r="N101" s="7"/>
      <c r="O101" s="22"/>
      <c r="P101" s="22"/>
      <c r="Q101" s="22"/>
      <c r="R101" s="15"/>
    </row>
    <row r="102" spans="3:23">
      <c r="D102" s="20"/>
      <c r="E102" s="20"/>
      <c r="F102" s="11" t="s">
        <v>183</v>
      </c>
      <c r="G102" s="11" t="s">
        <v>213</v>
      </c>
      <c r="H102" s="20" t="s">
        <v>273</v>
      </c>
      <c r="I102" s="11" t="s">
        <v>3385</v>
      </c>
      <c r="J102" s="98"/>
      <c r="K102" s="98"/>
      <c r="L102" s="112" t="s">
        <v>418</v>
      </c>
      <c r="M102" s="98" t="s">
        <v>419</v>
      </c>
      <c r="N102" s="98" t="s">
        <v>420</v>
      </c>
      <c r="O102" s="21" t="s">
        <v>197</v>
      </c>
      <c r="P102" s="21" t="s">
        <v>3383</v>
      </c>
      <c r="Q102" s="21"/>
      <c r="R102" s="7" t="s">
        <v>208</v>
      </c>
      <c r="S102" s="728"/>
      <c r="T102" s="728"/>
      <c r="U102" s="728"/>
      <c r="V102" s="728"/>
      <c r="W102" s="728"/>
    </row>
    <row r="103" spans="3:23">
      <c r="D103" s="20"/>
      <c r="E103" s="20"/>
      <c r="F103" s="11" t="s">
        <v>183</v>
      </c>
      <c r="G103" s="11" t="s">
        <v>213</v>
      </c>
      <c r="H103" s="20" t="s">
        <v>273</v>
      </c>
      <c r="I103" s="11" t="s">
        <v>3385</v>
      </c>
      <c r="J103" s="98"/>
      <c r="K103" s="98"/>
      <c r="L103" s="112" t="s">
        <v>418</v>
      </c>
      <c r="M103" s="98" t="s">
        <v>427</v>
      </c>
      <c r="N103" s="98" t="s">
        <v>428</v>
      </c>
      <c r="O103" s="21" t="s">
        <v>197</v>
      </c>
      <c r="P103" s="21" t="s">
        <v>3383</v>
      </c>
      <c r="Q103" s="21"/>
      <c r="R103" s="7" t="s">
        <v>208</v>
      </c>
      <c r="S103" s="728"/>
      <c r="T103" s="728"/>
      <c r="U103" s="728"/>
      <c r="V103" s="728"/>
      <c r="W103" s="728"/>
    </row>
    <row r="104" spans="3:23">
      <c r="D104" s="20"/>
      <c r="E104" s="20"/>
      <c r="F104" s="11" t="s">
        <v>183</v>
      </c>
      <c r="G104" s="11" t="s">
        <v>213</v>
      </c>
      <c r="H104" s="20" t="s">
        <v>273</v>
      </c>
      <c r="I104" s="11" t="s">
        <v>3385</v>
      </c>
      <c r="J104" s="98"/>
      <c r="K104" s="98"/>
      <c r="L104" s="112" t="s">
        <v>418</v>
      </c>
      <c r="M104" s="98" t="s">
        <v>434</v>
      </c>
      <c r="N104" s="98" t="s">
        <v>435</v>
      </c>
      <c r="O104" s="21" t="s">
        <v>197</v>
      </c>
      <c r="P104" s="21" t="s">
        <v>3383</v>
      </c>
      <c r="Q104" s="21"/>
      <c r="R104" s="7" t="s">
        <v>208</v>
      </c>
      <c r="S104" s="728"/>
      <c r="T104" s="728"/>
      <c r="U104" s="728"/>
      <c r="V104" s="728"/>
      <c r="W104" s="728"/>
    </row>
    <row r="105" spans="3:23">
      <c r="D105" s="20"/>
      <c r="E105" s="20"/>
      <c r="F105" s="11" t="s">
        <v>183</v>
      </c>
      <c r="G105" s="11" t="s">
        <v>213</v>
      </c>
      <c r="H105" s="20" t="s">
        <v>273</v>
      </c>
      <c r="I105" s="11" t="s">
        <v>3385</v>
      </c>
      <c r="J105" s="98"/>
      <c r="K105" s="98"/>
      <c r="L105" s="112" t="s">
        <v>418</v>
      </c>
      <c r="M105" s="98" t="s">
        <v>440</v>
      </c>
      <c r="N105" s="98" t="s">
        <v>441</v>
      </c>
      <c r="O105" s="21" t="s">
        <v>197</v>
      </c>
      <c r="P105" s="21" t="s">
        <v>3383</v>
      </c>
      <c r="Q105" s="21"/>
      <c r="R105" s="7" t="s">
        <v>208</v>
      </c>
      <c r="S105" s="728"/>
      <c r="T105" s="728"/>
      <c r="U105" s="728"/>
      <c r="V105" s="728"/>
      <c r="W105" s="728"/>
    </row>
    <row r="106" spans="3:23">
      <c r="D106" s="20"/>
      <c r="E106" s="20"/>
      <c r="F106" s="11" t="s">
        <v>183</v>
      </c>
      <c r="G106" s="11" t="s">
        <v>213</v>
      </c>
      <c r="H106" s="20" t="s">
        <v>273</v>
      </c>
      <c r="I106" s="11" t="s">
        <v>3385</v>
      </c>
      <c r="J106" s="98"/>
      <c r="K106" s="98"/>
      <c r="L106" s="112" t="s">
        <v>418</v>
      </c>
      <c r="M106" s="98" t="s">
        <v>447</v>
      </c>
      <c r="N106" s="98" t="s">
        <v>448</v>
      </c>
      <c r="O106" s="21" t="s">
        <v>197</v>
      </c>
      <c r="P106" s="21" t="s">
        <v>3383</v>
      </c>
      <c r="Q106" s="21"/>
      <c r="R106" s="7" t="s">
        <v>208</v>
      </c>
      <c r="S106" s="728"/>
      <c r="T106" s="728"/>
      <c r="U106" s="728"/>
      <c r="V106" s="728"/>
      <c r="W106" s="728"/>
    </row>
    <row r="107" spans="3:23">
      <c r="D107" s="20"/>
      <c r="E107" s="20"/>
      <c r="F107" s="11" t="s">
        <v>183</v>
      </c>
      <c r="G107" s="11" t="s">
        <v>213</v>
      </c>
      <c r="H107" s="20" t="s">
        <v>273</v>
      </c>
      <c r="I107" s="11" t="s">
        <v>3385</v>
      </c>
      <c r="J107" s="98"/>
      <c r="K107" s="98"/>
      <c r="L107" s="112" t="s">
        <v>418</v>
      </c>
      <c r="M107" s="98" t="s">
        <v>453</v>
      </c>
      <c r="N107" s="98" t="s">
        <v>454</v>
      </c>
      <c r="O107" s="21" t="s">
        <v>197</v>
      </c>
      <c r="P107" s="21" t="s">
        <v>3383</v>
      </c>
      <c r="Q107" s="21"/>
      <c r="R107" s="7" t="s">
        <v>208</v>
      </c>
      <c r="S107" s="728"/>
      <c r="T107" s="728"/>
      <c r="U107" s="728"/>
      <c r="V107" s="728"/>
      <c r="W107" s="728"/>
    </row>
    <row r="108" spans="3:23">
      <c r="D108" s="20"/>
      <c r="E108" s="20"/>
      <c r="F108" s="11" t="s">
        <v>183</v>
      </c>
      <c r="G108" s="11" t="s">
        <v>213</v>
      </c>
      <c r="H108" s="20" t="s">
        <v>273</v>
      </c>
      <c r="I108" s="11" t="s">
        <v>3385</v>
      </c>
      <c r="J108" s="98"/>
      <c r="K108" s="98"/>
      <c r="L108" s="112" t="s">
        <v>418</v>
      </c>
      <c r="M108" s="98" t="s">
        <v>457</v>
      </c>
      <c r="N108" s="98" t="s">
        <v>458</v>
      </c>
      <c r="O108" s="21" t="s">
        <v>197</v>
      </c>
      <c r="P108" s="21" t="s">
        <v>3383</v>
      </c>
      <c r="Q108" s="21"/>
      <c r="R108" s="7" t="s">
        <v>208</v>
      </c>
      <c r="S108" s="728"/>
      <c r="T108" s="728"/>
      <c r="U108" s="728"/>
      <c r="V108" s="728"/>
      <c r="W108" s="728"/>
    </row>
    <row r="109" spans="3:23">
      <c r="D109" s="20"/>
      <c r="E109" s="20"/>
      <c r="F109" s="11" t="s">
        <v>183</v>
      </c>
      <c r="G109" s="11" t="s">
        <v>213</v>
      </c>
      <c r="H109" s="20" t="s">
        <v>273</v>
      </c>
      <c r="I109" s="11" t="s">
        <v>3385</v>
      </c>
      <c r="J109" s="98"/>
      <c r="K109" s="98"/>
      <c r="L109" s="112" t="s">
        <v>418</v>
      </c>
      <c r="M109" s="98" t="s">
        <v>461</v>
      </c>
      <c r="N109" s="98" t="s">
        <v>462</v>
      </c>
      <c r="O109" s="21" t="s">
        <v>197</v>
      </c>
      <c r="P109" s="21" t="s">
        <v>3383</v>
      </c>
      <c r="Q109" s="21"/>
      <c r="R109" s="7" t="s">
        <v>208</v>
      </c>
      <c r="S109" s="728"/>
      <c r="T109" s="728"/>
      <c r="U109" s="728"/>
      <c r="V109" s="728"/>
      <c r="W109" s="728"/>
    </row>
    <row r="110" spans="3:23" s="12" customFormat="1">
      <c r="D110" s="15"/>
      <c r="E110" s="15"/>
      <c r="F110" s="113"/>
      <c r="G110" s="98"/>
      <c r="H110" s="98"/>
      <c r="I110" s="98"/>
      <c r="J110" s="98"/>
      <c r="K110" s="98"/>
      <c r="L110" s="112"/>
      <c r="M110" s="98"/>
      <c r="N110" s="98"/>
      <c r="O110" s="22"/>
      <c r="P110" s="22"/>
      <c r="Q110" s="22"/>
      <c r="R110" s="15"/>
    </row>
    <row r="111" spans="3:23" s="33" customFormat="1" ht="14.25" customHeight="1">
      <c r="C111" s="467"/>
      <c r="D111" s="80" t="s">
        <v>467</v>
      </c>
      <c r="E111" s="81"/>
      <c r="F111" s="81"/>
      <c r="G111" s="81"/>
      <c r="H111" s="81"/>
      <c r="I111" s="81"/>
      <c r="J111" s="81"/>
      <c r="K111" s="81"/>
      <c r="L111" s="81"/>
      <c r="M111" s="106"/>
      <c r="N111" s="81"/>
      <c r="O111" s="81"/>
      <c r="P111" s="81"/>
      <c r="Q111" s="81"/>
      <c r="R111" s="81"/>
    </row>
    <row r="113" spans="4:23" ht="15" customHeight="1">
      <c r="D113" s="20"/>
      <c r="E113" s="20"/>
      <c r="F113" s="11" t="s">
        <v>183</v>
      </c>
      <c r="G113" s="11" t="s">
        <v>467</v>
      </c>
      <c r="H113" s="20" t="s">
        <v>273</v>
      </c>
      <c r="I113" s="11" t="s">
        <v>2900</v>
      </c>
      <c r="J113" s="708"/>
      <c r="K113" s="20"/>
      <c r="L113" s="11" t="s">
        <v>418</v>
      </c>
      <c r="M113" s="476" t="s">
        <v>419</v>
      </c>
      <c r="N113" s="476" t="s">
        <v>420</v>
      </c>
      <c r="O113" s="462" t="s">
        <v>197</v>
      </c>
      <c r="P113" s="462" t="s">
        <v>3383</v>
      </c>
      <c r="Q113" s="462"/>
      <c r="R113" s="456" t="s">
        <v>208</v>
      </c>
      <c r="S113" s="728"/>
      <c r="T113" s="728"/>
      <c r="U113" s="728"/>
      <c r="V113" s="728"/>
      <c r="W113" s="728"/>
    </row>
    <row r="114" spans="4:23" ht="13.5" customHeight="1">
      <c r="D114" s="20"/>
      <c r="E114" s="20"/>
      <c r="F114" s="11" t="s">
        <v>183</v>
      </c>
      <c r="G114" s="11" t="s">
        <v>467</v>
      </c>
      <c r="H114" s="20" t="s">
        <v>273</v>
      </c>
      <c r="I114" s="11" t="s">
        <v>2900</v>
      </c>
      <c r="J114" s="112"/>
      <c r="K114" s="20"/>
      <c r="L114" s="11" t="s">
        <v>418</v>
      </c>
      <c r="M114" s="476" t="s">
        <v>427</v>
      </c>
      <c r="N114" s="476" t="s">
        <v>428</v>
      </c>
      <c r="O114" s="462" t="s">
        <v>197</v>
      </c>
      <c r="P114" s="462" t="s">
        <v>3383</v>
      </c>
      <c r="Q114" s="462"/>
      <c r="R114" s="456" t="s">
        <v>208</v>
      </c>
      <c r="S114" s="728"/>
      <c r="T114" s="728"/>
      <c r="U114" s="728"/>
      <c r="V114" s="728"/>
      <c r="W114" s="728"/>
    </row>
    <row r="115" spans="4:23" ht="13.5" customHeight="1">
      <c r="D115" s="20"/>
      <c r="E115" s="20"/>
      <c r="F115" s="11" t="s">
        <v>183</v>
      </c>
      <c r="G115" s="11" t="s">
        <v>467</v>
      </c>
      <c r="H115" s="20" t="s">
        <v>273</v>
      </c>
      <c r="I115" s="11" t="s">
        <v>2900</v>
      </c>
      <c r="J115" s="112"/>
      <c r="K115" s="20"/>
      <c r="L115" s="11" t="s">
        <v>418</v>
      </c>
      <c r="M115" s="476" t="s">
        <v>434</v>
      </c>
      <c r="N115" s="476" t="s">
        <v>435</v>
      </c>
      <c r="O115" s="462" t="s">
        <v>197</v>
      </c>
      <c r="P115" s="462" t="s">
        <v>3383</v>
      </c>
      <c r="Q115" s="462"/>
      <c r="R115" s="456" t="s">
        <v>208</v>
      </c>
      <c r="S115" s="728"/>
      <c r="T115" s="728"/>
      <c r="U115" s="728"/>
      <c r="V115" s="728"/>
      <c r="W115" s="728"/>
    </row>
    <row r="116" spans="4:23" ht="13.5" customHeight="1">
      <c r="D116" s="20"/>
      <c r="E116" s="20"/>
      <c r="F116" s="11" t="s">
        <v>183</v>
      </c>
      <c r="G116" s="11" t="s">
        <v>467</v>
      </c>
      <c r="H116" s="20" t="s">
        <v>273</v>
      </c>
      <c r="I116" s="11" t="s">
        <v>2900</v>
      </c>
      <c r="J116" s="112"/>
      <c r="K116" s="20"/>
      <c r="L116" s="11" t="s">
        <v>418</v>
      </c>
      <c r="M116" s="476" t="s">
        <v>440</v>
      </c>
      <c r="N116" s="476" t="s">
        <v>441</v>
      </c>
      <c r="O116" s="462" t="s">
        <v>197</v>
      </c>
      <c r="P116" s="462" t="s">
        <v>3383</v>
      </c>
      <c r="Q116" s="462"/>
      <c r="R116" s="456" t="s">
        <v>208</v>
      </c>
      <c r="S116" s="728"/>
      <c r="T116" s="728"/>
      <c r="U116" s="728"/>
      <c r="V116" s="728"/>
      <c r="W116" s="728"/>
    </row>
    <row r="117" spans="4:23" ht="13.5" customHeight="1">
      <c r="D117" s="20"/>
      <c r="E117" s="20"/>
      <c r="F117" s="11" t="s">
        <v>183</v>
      </c>
      <c r="G117" s="11" t="s">
        <v>467</v>
      </c>
      <c r="H117" s="20" t="s">
        <v>273</v>
      </c>
      <c r="I117" s="11" t="s">
        <v>2900</v>
      </c>
      <c r="J117" s="112"/>
      <c r="K117" s="20"/>
      <c r="L117" s="11" t="s">
        <v>418</v>
      </c>
      <c r="M117" s="476" t="s">
        <v>447</v>
      </c>
      <c r="N117" s="476" t="s">
        <v>448</v>
      </c>
      <c r="O117" s="462" t="s">
        <v>197</v>
      </c>
      <c r="P117" s="462" t="s">
        <v>3383</v>
      </c>
      <c r="Q117" s="462"/>
      <c r="R117" s="456" t="s">
        <v>208</v>
      </c>
      <c r="S117" s="728"/>
      <c r="T117" s="728"/>
      <c r="U117" s="728"/>
      <c r="V117" s="728"/>
      <c r="W117" s="728"/>
    </row>
    <row r="118" spans="4:23" ht="13.5" customHeight="1">
      <c r="D118" s="20"/>
      <c r="E118" s="20"/>
      <c r="F118" s="11" t="s">
        <v>183</v>
      </c>
      <c r="G118" s="11" t="s">
        <v>467</v>
      </c>
      <c r="H118" s="20" t="s">
        <v>273</v>
      </c>
      <c r="I118" s="11" t="s">
        <v>2900</v>
      </c>
      <c r="J118" s="112"/>
      <c r="K118" s="20"/>
      <c r="L118" s="11" t="s">
        <v>418</v>
      </c>
      <c r="M118" s="476" t="s">
        <v>453</v>
      </c>
      <c r="N118" s="476" t="s">
        <v>454</v>
      </c>
      <c r="O118" s="462" t="s">
        <v>197</v>
      </c>
      <c r="P118" s="462" t="s">
        <v>3383</v>
      </c>
      <c r="Q118" s="462"/>
      <c r="R118" s="456" t="s">
        <v>208</v>
      </c>
      <c r="S118" s="728"/>
      <c r="T118" s="728"/>
      <c r="U118" s="728"/>
      <c r="V118" s="728"/>
      <c r="W118" s="728"/>
    </row>
    <row r="119" spans="4:23" ht="13.5" customHeight="1">
      <c r="D119" s="20"/>
      <c r="E119" s="20"/>
      <c r="F119" s="11" t="s">
        <v>183</v>
      </c>
      <c r="G119" s="11" t="s">
        <v>467</v>
      </c>
      <c r="H119" s="20" t="s">
        <v>273</v>
      </c>
      <c r="I119" s="11" t="s">
        <v>2900</v>
      </c>
      <c r="J119" s="112"/>
      <c r="K119" s="20"/>
      <c r="L119" s="11" t="s">
        <v>418</v>
      </c>
      <c r="M119" s="476" t="s">
        <v>457</v>
      </c>
      <c r="N119" s="476" t="s">
        <v>458</v>
      </c>
      <c r="O119" s="462" t="s">
        <v>197</v>
      </c>
      <c r="P119" s="462" t="s">
        <v>3383</v>
      </c>
      <c r="Q119" s="462"/>
      <c r="R119" s="456" t="s">
        <v>208</v>
      </c>
      <c r="S119" s="728"/>
      <c r="T119" s="728"/>
      <c r="U119" s="728"/>
      <c r="V119" s="728"/>
      <c r="W119" s="728"/>
    </row>
    <row r="120" spans="4:23" ht="13.5" customHeight="1">
      <c r="D120" s="20"/>
      <c r="E120" s="20"/>
      <c r="F120" s="11" t="s">
        <v>183</v>
      </c>
      <c r="G120" s="11" t="s">
        <v>467</v>
      </c>
      <c r="H120" s="20" t="s">
        <v>273</v>
      </c>
      <c r="I120" s="11" t="s">
        <v>2900</v>
      </c>
      <c r="J120" s="112"/>
      <c r="K120" s="20"/>
      <c r="L120" s="11" t="s">
        <v>418</v>
      </c>
      <c r="M120" s="476" t="s">
        <v>461</v>
      </c>
      <c r="N120" s="476" t="s">
        <v>462</v>
      </c>
      <c r="O120" s="462" t="s">
        <v>197</v>
      </c>
      <c r="P120" s="462" t="s">
        <v>3383</v>
      </c>
      <c r="Q120" s="462"/>
      <c r="R120" s="456" t="s">
        <v>208</v>
      </c>
      <c r="S120" s="728"/>
      <c r="T120" s="728"/>
      <c r="U120" s="728"/>
      <c r="V120" s="728"/>
      <c r="W120" s="728"/>
    </row>
    <row r="121" spans="4:23" s="467" customFormat="1" ht="13.5" customHeight="1">
      <c r="D121" s="469"/>
      <c r="E121" s="469"/>
      <c r="F121" s="478"/>
      <c r="G121" s="476"/>
      <c r="H121" s="476"/>
      <c r="I121" s="112"/>
      <c r="J121" s="112"/>
      <c r="K121" s="476"/>
      <c r="L121" s="476"/>
      <c r="M121" s="476"/>
      <c r="N121" s="476"/>
      <c r="O121" s="707"/>
      <c r="P121" s="707"/>
      <c r="Q121" s="707"/>
      <c r="R121" s="469"/>
    </row>
    <row r="122" spans="4:23" s="33" customFormat="1" ht="14.25" customHeight="1">
      <c r="D122" s="80" t="s">
        <v>3420</v>
      </c>
      <c r="E122" s="81"/>
      <c r="F122" s="81"/>
      <c r="G122" s="81"/>
      <c r="H122" s="81"/>
      <c r="I122" s="81"/>
      <c r="J122" s="81"/>
      <c r="K122" s="81"/>
      <c r="L122" s="81"/>
      <c r="M122" s="81"/>
      <c r="N122" s="81"/>
      <c r="O122" s="81"/>
      <c r="P122" s="81"/>
      <c r="Q122" s="81"/>
      <c r="R122" s="81"/>
    </row>
    <row r="123" spans="4:23" s="467" customFormat="1" ht="13.5" customHeight="1">
      <c r="D123" s="469"/>
      <c r="E123" s="469"/>
      <c r="F123" s="478"/>
      <c r="G123" s="476"/>
      <c r="H123" s="476"/>
      <c r="I123" s="476"/>
      <c r="J123" s="476"/>
      <c r="K123" s="476"/>
      <c r="L123" s="476"/>
      <c r="M123" s="476"/>
      <c r="N123" s="476"/>
      <c r="O123" s="707"/>
      <c r="P123" s="707"/>
      <c r="Q123" s="707"/>
      <c r="R123" s="469"/>
    </row>
    <row r="124" spans="4:23" ht="13.5" customHeight="1">
      <c r="D124" s="20"/>
      <c r="E124" s="20"/>
      <c r="F124" s="11" t="s">
        <v>183</v>
      </c>
      <c r="G124" s="11" t="s">
        <v>222</v>
      </c>
      <c r="H124" s="20" t="s">
        <v>273</v>
      </c>
      <c r="I124" s="11" t="s">
        <v>222</v>
      </c>
      <c r="J124" s="476" t="s">
        <v>450</v>
      </c>
      <c r="K124" s="476"/>
      <c r="L124" s="11" t="s">
        <v>418</v>
      </c>
      <c r="M124" s="476" t="s">
        <v>419</v>
      </c>
      <c r="N124" s="476" t="s">
        <v>420</v>
      </c>
      <c r="O124" s="462" t="s">
        <v>197</v>
      </c>
      <c r="P124" s="462" t="s">
        <v>3383</v>
      </c>
      <c r="Q124" s="462"/>
      <c r="R124" s="456" t="s">
        <v>208</v>
      </c>
      <c r="S124" s="728"/>
      <c r="T124" s="728"/>
      <c r="U124" s="728"/>
      <c r="V124" s="728"/>
      <c r="W124" s="728"/>
    </row>
    <row r="125" spans="4:23" ht="13.5" customHeight="1">
      <c r="D125" s="20"/>
      <c r="E125" s="20"/>
      <c r="F125" s="11" t="s">
        <v>183</v>
      </c>
      <c r="G125" s="11" t="s">
        <v>222</v>
      </c>
      <c r="H125" s="20" t="s">
        <v>273</v>
      </c>
      <c r="I125" s="112" t="s">
        <v>222</v>
      </c>
      <c r="J125" s="476" t="s">
        <v>450</v>
      </c>
      <c r="K125" s="476"/>
      <c r="L125" s="11" t="s">
        <v>418</v>
      </c>
      <c r="M125" s="476" t="s">
        <v>427</v>
      </c>
      <c r="N125" s="476" t="s">
        <v>428</v>
      </c>
      <c r="O125" s="462" t="s">
        <v>197</v>
      </c>
      <c r="P125" s="462" t="s">
        <v>3383</v>
      </c>
      <c r="Q125" s="462"/>
      <c r="R125" s="456" t="s">
        <v>208</v>
      </c>
      <c r="S125" s="728"/>
      <c r="T125" s="728"/>
      <c r="U125" s="728"/>
      <c r="V125" s="728"/>
      <c r="W125" s="728"/>
    </row>
    <row r="126" spans="4:23" ht="13.5" customHeight="1">
      <c r="D126" s="20"/>
      <c r="E126" s="20"/>
      <c r="F126" s="11" t="s">
        <v>183</v>
      </c>
      <c r="G126" s="11" t="s">
        <v>222</v>
      </c>
      <c r="H126" s="20" t="s">
        <v>273</v>
      </c>
      <c r="I126" s="112" t="s">
        <v>222</v>
      </c>
      <c r="J126" s="476" t="s">
        <v>450</v>
      </c>
      <c r="K126" s="476"/>
      <c r="L126" s="11" t="s">
        <v>418</v>
      </c>
      <c r="M126" s="476" t="s">
        <v>434</v>
      </c>
      <c r="N126" s="476" t="s">
        <v>435</v>
      </c>
      <c r="O126" s="462" t="s">
        <v>197</v>
      </c>
      <c r="P126" s="462" t="s">
        <v>3383</v>
      </c>
      <c r="Q126" s="462"/>
      <c r="R126" s="456" t="s">
        <v>208</v>
      </c>
      <c r="S126" s="728"/>
      <c r="T126" s="728"/>
      <c r="U126" s="728"/>
      <c r="V126" s="728"/>
      <c r="W126" s="728"/>
    </row>
    <row r="127" spans="4:23" ht="13.5" customHeight="1">
      <c r="D127" s="20"/>
      <c r="E127" s="20"/>
      <c r="F127" s="11" t="s">
        <v>183</v>
      </c>
      <c r="G127" s="11" t="s">
        <v>222</v>
      </c>
      <c r="H127" s="20" t="s">
        <v>273</v>
      </c>
      <c r="I127" s="112" t="s">
        <v>222</v>
      </c>
      <c r="J127" s="476" t="s">
        <v>450</v>
      </c>
      <c r="K127" s="476"/>
      <c r="L127" s="11" t="s">
        <v>418</v>
      </c>
      <c r="M127" s="476" t="s">
        <v>440</v>
      </c>
      <c r="N127" s="476" t="s">
        <v>441</v>
      </c>
      <c r="O127" s="462" t="s">
        <v>197</v>
      </c>
      <c r="P127" s="462" t="s">
        <v>3383</v>
      </c>
      <c r="Q127" s="462"/>
      <c r="R127" s="456" t="s">
        <v>208</v>
      </c>
      <c r="S127" s="728"/>
      <c r="T127" s="728"/>
      <c r="U127" s="728"/>
      <c r="V127" s="728"/>
      <c r="W127" s="728"/>
    </row>
    <row r="128" spans="4:23" ht="13.5" customHeight="1">
      <c r="D128" s="20"/>
      <c r="E128" s="20"/>
      <c r="F128" s="11" t="s">
        <v>183</v>
      </c>
      <c r="G128" s="11" t="s">
        <v>222</v>
      </c>
      <c r="H128" s="20" t="s">
        <v>273</v>
      </c>
      <c r="I128" s="112" t="s">
        <v>222</v>
      </c>
      <c r="J128" s="476" t="s">
        <v>450</v>
      </c>
      <c r="K128" s="476"/>
      <c r="L128" s="11" t="s">
        <v>418</v>
      </c>
      <c r="M128" s="476" t="s">
        <v>447</v>
      </c>
      <c r="N128" s="476" t="s">
        <v>448</v>
      </c>
      <c r="O128" s="462" t="s">
        <v>197</v>
      </c>
      <c r="P128" s="462" t="s">
        <v>3383</v>
      </c>
      <c r="Q128" s="462"/>
      <c r="R128" s="456" t="s">
        <v>208</v>
      </c>
      <c r="S128" s="728"/>
      <c r="T128" s="728"/>
      <c r="U128" s="728"/>
      <c r="V128" s="728"/>
      <c r="W128" s="728"/>
    </row>
    <row r="129" spans="3:16384" ht="13.5" customHeight="1">
      <c r="D129" s="20"/>
      <c r="E129" s="20"/>
      <c r="F129" s="11" t="s">
        <v>183</v>
      </c>
      <c r="G129" s="11" t="s">
        <v>222</v>
      </c>
      <c r="H129" s="20" t="s">
        <v>273</v>
      </c>
      <c r="I129" s="112" t="s">
        <v>222</v>
      </c>
      <c r="J129" s="476" t="s">
        <v>450</v>
      </c>
      <c r="K129" s="476"/>
      <c r="L129" s="11" t="s">
        <v>418</v>
      </c>
      <c r="M129" s="476" t="s">
        <v>453</v>
      </c>
      <c r="N129" s="476" t="s">
        <v>454</v>
      </c>
      <c r="O129" s="462" t="s">
        <v>197</v>
      </c>
      <c r="P129" s="462" t="s">
        <v>3383</v>
      </c>
      <c r="Q129" s="462"/>
      <c r="R129" s="456" t="s">
        <v>208</v>
      </c>
      <c r="S129" s="728"/>
      <c r="T129" s="728"/>
      <c r="U129" s="728"/>
      <c r="V129" s="728"/>
      <c r="W129" s="728"/>
    </row>
    <row r="130" spans="3:16384" ht="13.5" customHeight="1">
      <c r="D130" s="20"/>
      <c r="E130" s="20"/>
      <c r="F130" s="11" t="s">
        <v>183</v>
      </c>
      <c r="G130" s="11" t="s">
        <v>222</v>
      </c>
      <c r="H130" s="20" t="s">
        <v>273</v>
      </c>
      <c r="I130" s="112" t="s">
        <v>222</v>
      </c>
      <c r="J130" s="476" t="s">
        <v>450</v>
      </c>
      <c r="K130" s="476"/>
      <c r="L130" s="11" t="s">
        <v>418</v>
      </c>
      <c r="M130" s="476" t="s">
        <v>457</v>
      </c>
      <c r="N130" s="476" t="s">
        <v>458</v>
      </c>
      <c r="O130" s="462" t="s">
        <v>197</v>
      </c>
      <c r="P130" s="462" t="s">
        <v>3383</v>
      </c>
      <c r="Q130" s="462"/>
      <c r="R130" s="456" t="s">
        <v>208</v>
      </c>
      <c r="S130" s="728"/>
      <c r="T130" s="728"/>
      <c r="U130" s="728"/>
      <c r="V130" s="728"/>
      <c r="W130" s="728"/>
    </row>
    <row r="131" spans="3:16384" ht="13.5" customHeight="1">
      <c r="D131" s="20"/>
      <c r="E131" s="20"/>
      <c r="F131" s="11" t="s">
        <v>183</v>
      </c>
      <c r="G131" s="11" t="s">
        <v>222</v>
      </c>
      <c r="H131" s="20" t="s">
        <v>273</v>
      </c>
      <c r="I131" s="112" t="s">
        <v>222</v>
      </c>
      <c r="J131" s="476" t="s">
        <v>450</v>
      </c>
      <c r="K131" s="476"/>
      <c r="L131" s="11" t="s">
        <v>418</v>
      </c>
      <c r="M131" s="476" t="s">
        <v>461</v>
      </c>
      <c r="N131" s="476" t="s">
        <v>462</v>
      </c>
      <c r="O131" s="462" t="s">
        <v>197</v>
      </c>
      <c r="P131" s="462" t="s">
        <v>3383</v>
      </c>
      <c r="Q131" s="462"/>
      <c r="R131" s="456" t="s">
        <v>208</v>
      </c>
      <c r="S131" s="728"/>
      <c r="T131" s="728"/>
      <c r="U131" s="728"/>
      <c r="V131" s="728"/>
      <c r="W131" s="728"/>
    </row>
    <row r="132" spans="3:16384" ht="13.5" customHeight="1">
      <c r="D132" s="20"/>
      <c r="E132" s="20"/>
      <c r="H132" s="20"/>
      <c r="I132" s="112"/>
      <c r="J132" s="476"/>
      <c r="K132" s="476"/>
      <c r="M132" s="476"/>
      <c r="N132" s="476"/>
      <c r="O132" s="462"/>
      <c r="P132" s="462"/>
      <c r="Q132" s="462"/>
      <c r="R132" s="456"/>
    </row>
    <row r="133" spans="3:16384" s="33" customFormat="1" ht="13.9">
      <c r="C133" s="34" t="s">
        <v>3384</v>
      </c>
      <c r="D133" s="34"/>
    </row>
    <row r="135" spans="3:16384" s="33" customFormat="1" ht="14.25" customHeight="1">
      <c r="C135" s="12"/>
      <c r="D135" s="80" t="s">
        <v>3837</v>
      </c>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c r="GO135" s="81"/>
      <c r="GP135" s="81"/>
      <c r="GQ135" s="81"/>
      <c r="GR135" s="81"/>
      <c r="GS135" s="81"/>
      <c r="GT135" s="81"/>
      <c r="GU135" s="81"/>
      <c r="GV135" s="81"/>
      <c r="GW135" s="81"/>
      <c r="GX135" s="81"/>
      <c r="GY135" s="81"/>
      <c r="GZ135" s="81"/>
      <c r="HA135" s="81"/>
      <c r="HB135" s="81"/>
      <c r="HC135" s="81"/>
      <c r="HD135" s="81"/>
      <c r="HE135" s="81"/>
      <c r="HF135" s="81"/>
      <c r="HG135" s="81"/>
      <c r="HH135" s="81"/>
      <c r="HI135" s="81"/>
      <c r="HJ135" s="81"/>
      <c r="HK135" s="81"/>
      <c r="HL135" s="81"/>
      <c r="HM135" s="81"/>
      <c r="HN135" s="81"/>
      <c r="HO135" s="81"/>
      <c r="HP135" s="81"/>
      <c r="HQ135" s="81"/>
      <c r="HR135" s="81"/>
      <c r="HS135" s="81"/>
      <c r="HT135" s="81"/>
      <c r="HU135" s="81"/>
      <c r="HV135" s="81"/>
      <c r="HW135" s="81"/>
      <c r="HX135" s="81"/>
      <c r="HY135" s="81"/>
      <c r="HZ135" s="81"/>
      <c r="IA135" s="81"/>
      <c r="IB135" s="81"/>
      <c r="IC135" s="81"/>
      <c r="ID135" s="81"/>
      <c r="IE135" s="81"/>
      <c r="IF135" s="81"/>
      <c r="IG135" s="81"/>
      <c r="IH135" s="81"/>
      <c r="II135" s="81"/>
      <c r="IJ135" s="81"/>
      <c r="IK135" s="81"/>
      <c r="IL135" s="81"/>
      <c r="IM135" s="81"/>
      <c r="IN135" s="81"/>
      <c r="IO135" s="81"/>
      <c r="IP135" s="81"/>
      <c r="IQ135" s="81"/>
      <c r="IR135" s="81"/>
      <c r="IS135" s="81"/>
      <c r="IT135" s="81"/>
      <c r="IU135" s="81"/>
      <c r="IV135" s="81"/>
      <c r="IW135" s="81"/>
      <c r="IX135" s="81"/>
      <c r="IY135" s="81"/>
      <c r="IZ135" s="81"/>
      <c r="JA135" s="81"/>
      <c r="JB135" s="81"/>
      <c r="JC135" s="81"/>
      <c r="JD135" s="81"/>
      <c r="JE135" s="81"/>
      <c r="JF135" s="81"/>
      <c r="JG135" s="81"/>
      <c r="JH135" s="81"/>
      <c r="JI135" s="81"/>
      <c r="JJ135" s="81"/>
      <c r="JK135" s="81"/>
      <c r="JL135" s="81"/>
      <c r="JM135" s="81"/>
      <c r="JN135" s="81"/>
      <c r="JO135" s="81"/>
      <c r="JP135" s="81"/>
      <c r="JQ135" s="81"/>
      <c r="JR135" s="81"/>
      <c r="JS135" s="81"/>
      <c r="JT135" s="81"/>
      <c r="JU135" s="81"/>
      <c r="JV135" s="81"/>
      <c r="JW135" s="81"/>
      <c r="JX135" s="81"/>
      <c r="JY135" s="81"/>
      <c r="JZ135" s="81"/>
      <c r="KA135" s="81"/>
      <c r="KB135" s="81"/>
      <c r="KC135" s="81"/>
      <c r="KD135" s="81"/>
      <c r="KE135" s="81"/>
      <c r="KF135" s="81"/>
      <c r="KG135" s="81"/>
      <c r="KH135" s="81"/>
      <c r="KI135" s="81"/>
      <c r="KJ135" s="81"/>
      <c r="KK135" s="81"/>
      <c r="KL135" s="81"/>
      <c r="KM135" s="81"/>
      <c r="KN135" s="81"/>
      <c r="KO135" s="81"/>
      <c r="KP135" s="81"/>
      <c r="KQ135" s="81"/>
      <c r="KR135" s="81"/>
      <c r="KS135" s="81"/>
      <c r="KT135" s="81"/>
      <c r="KU135" s="81"/>
      <c r="KV135" s="81"/>
      <c r="KW135" s="81"/>
      <c r="KX135" s="81"/>
      <c r="KY135" s="81"/>
      <c r="KZ135" s="81"/>
      <c r="LA135" s="81"/>
      <c r="LB135" s="81"/>
      <c r="LC135" s="81"/>
      <c r="LD135" s="81"/>
      <c r="LE135" s="81"/>
      <c r="LF135" s="81"/>
      <c r="LG135" s="81"/>
      <c r="LH135" s="81"/>
      <c r="LI135" s="81"/>
      <c r="LJ135" s="81"/>
      <c r="LK135" s="81"/>
      <c r="LL135" s="81"/>
      <c r="LM135" s="81"/>
      <c r="LN135" s="81"/>
      <c r="LO135" s="81"/>
      <c r="LP135" s="81"/>
      <c r="LQ135" s="81"/>
      <c r="LR135" s="81"/>
      <c r="LS135" s="81"/>
      <c r="LT135" s="81"/>
      <c r="LU135" s="81"/>
      <c r="LV135" s="81"/>
      <c r="LW135" s="81"/>
      <c r="LX135" s="81"/>
      <c r="LY135" s="81"/>
      <c r="LZ135" s="81"/>
      <c r="MA135" s="81"/>
      <c r="MB135" s="81"/>
      <c r="MC135" s="81"/>
      <c r="MD135" s="81"/>
      <c r="ME135" s="81"/>
      <c r="MF135" s="81"/>
      <c r="MG135" s="81"/>
      <c r="MH135" s="81"/>
      <c r="MI135" s="81"/>
      <c r="MJ135" s="81"/>
      <c r="MK135" s="81"/>
      <c r="ML135" s="81"/>
      <c r="MM135" s="81"/>
      <c r="MN135" s="81"/>
      <c r="MO135" s="81"/>
      <c r="MP135" s="81"/>
      <c r="MQ135" s="81"/>
      <c r="MR135" s="81"/>
      <c r="MS135" s="81"/>
      <c r="MT135" s="81"/>
      <c r="MU135" s="81"/>
      <c r="MV135" s="81"/>
      <c r="MW135" s="81"/>
      <c r="MX135" s="81"/>
      <c r="MY135" s="81"/>
      <c r="MZ135" s="81"/>
      <c r="NA135" s="81"/>
      <c r="NB135" s="81"/>
      <c r="NC135" s="81"/>
      <c r="ND135" s="81"/>
      <c r="NE135" s="81"/>
      <c r="NF135" s="81"/>
      <c r="NG135" s="81"/>
      <c r="NH135" s="81"/>
      <c r="NI135" s="81"/>
      <c r="NJ135" s="81"/>
      <c r="NK135" s="81"/>
      <c r="NL135" s="81"/>
      <c r="NM135" s="81"/>
      <c r="NN135" s="81"/>
      <c r="NO135" s="81"/>
      <c r="NP135" s="81"/>
      <c r="NQ135" s="81"/>
      <c r="NR135" s="81"/>
      <c r="NS135" s="81"/>
      <c r="NT135" s="81"/>
      <c r="NU135" s="81"/>
      <c r="NV135" s="81"/>
      <c r="NW135" s="81"/>
      <c r="NX135" s="81"/>
      <c r="NY135" s="81"/>
      <c r="NZ135" s="81"/>
      <c r="OA135" s="81"/>
      <c r="OB135" s="81"/>
      <c r="OC135" s="81"/>
      <c r="OD135" s="81"/>
      <c r="OE135" s="81"/>
      <c r="OF135" s="81"/>
      <c r="OG135" s="81"/>
      <c r="OH135" s="81"/>
      <c r="OI135" s="81"/>
      <c r="OJ135" s="81"/>
      <c r="OK135" s="81"/>
      <c r="OL135" s="81"/>
      <c r="OM135" s="81"/>
      <c r="ON135" s="81"/>
      <c r="OO135" s="81"/>
      <c r="OP135" s="81"/>
      <c r="OQ135" s="81"/>
      <c r="OR135" s="81"/>
      <c r="OS135" s="81"/>
      <c r="OT135" s="81"/>
      <c r="OU135" s="81"/>
      <c r="OV135" s="81"/>
      <c r="OW135" s="81"/>
      <c r="OX135" s="81"/>
      <c r="OY135" s="81"/>
      <c r="OZ135" s="81"/>
      <c r="PA135" s="81"/>
      <c r="PB135" s="81"/>
      <c r="PC135" s="81"/>
      <c r="PD135" s="81"/>
      <c r="PE135" s="81"/>
      <c r="PF135" s="81"/>
      <c r="PG135" s="81"/>
      <c r="PH135" s="81"/>
      <c r="PI135" s="81"/>
      <c r="PJ135" s="81"/>
      <c r="PK135" s="81"/>
      <c r="PL135" s="81"/>
      <c r="PM135" s="81"/>
      <c r="PN135" s="81"/>
      <c r="PO135" s="81"/>
      <c r="PP135" s="81"/>
      <c r="PQ135" s="81"/>
      <c r="PR135" s="81"/>
      <c r="PS135" s="81"/>
      <c r="PT135" s="81"/>
      <c r="PU135" s="81"/>
      <c r="PV135" s="81"/>
      <c r="PW135" s="81"/>
      <c r="PX135" s="81"/>
      <c r="PY135" s="81"/>
      <c r="PZ135" s="81"/>
      <c r="QA135" s="81"/>
      <c r="QB135" s="81"/>
      <c r="QC135" s="81"/>
      <c r="QD135" s="81"/>
      <c r="QE135" s="81"/>
      <c r="QF135" s="81"/>
      <c r="QG135" s="81"/>
      <c r="QH135" s="81"/>
      <c r="QI135" s="81"/>
      <c r="QJ135" s="81"/>
      <c r="QK135" s="81"/>
      <c r="QL135" s="81"/>
      <c r="QM135" s="81"/>
      <c r="QN135" s="81"/>
      <c r="QO135" s="81"/>
      <c r="QP135" s="81"/>
      <c r="QQ135" s="81"/>
      <c r="QR135" s="81"/>
      <c r="QS135" s="81"/>
      <c r="QT135" s="81"/>
      <c r="QU135" s="81"/>
      <c r="QV135" s="81"/>
      <c r="QW135" s="81"/>
      <c r="QX135" s="81"/>
      <c r="QY135" s="81"/>
      <c r="QZ135" s="81"/>
      <c r="RA135" s="81"/>
      <c r="RB135" s="81"/>
      <c r="RC135" s="81"/>
      <c r="RD135" s="81"/>
      <c r="RE135" s="81"/>
      <c r="RF135" s="81"/>
      <c r="RG135" s="81"/>
      <c r="RH135" s="81"/>
      <c r="RI135" s="81"/>
      <c r="RJ135" s="81"/>
      <c r="RK135" s="81"/>
      <c r="RL135" s="81"/>
      <c r="RM135" s="81"/>
      <c r="RN135" s="81"/>
      <c r="RO135" s="81"/>
      <c r="RP135" s="81"/>
      <c r="RQ135" s="81"/>
      <c r="RR135" s="81"/>
      <c r="RS135" s="81"/>
      <c r="RT135" s="81"/>
      <c r="RU135" s="81"/>
      <c r="RV135" s="81"/>
      <c r="RW135" s="81"/>
      <c r="RX135" s="81"/>
      <c r="RY135" s="81"/>
      <c r="RZ135" s="81"/>
      <c r="SA135" s="81"/>
      <c r="SB135" s="81"/>
      <c r="SC135" s="81"/>
      <c r="SD135" s="81"/>
      <c r="SE135" s="81"/>
      <c r="SF135" s="81"/>
      <c r="SG135" s="81"/>
      <c r="SH135" s="81"/>
      <c r="SI135" s="81"/>
      <c r="SJ135" s="81"/>
      <c r="SK135" s="81"/>
      <c r="SL135" s="81"/>
      <c r="SM135" s="81"/>
      <c r="SN135" s="81"/>
      <c r="SO135" s="81"/>
      <c r="SP135" s="81"/>
      <c r="SQ135" s="81"/>
      <c r="SR135" s="81"/>
      <c r="SS135" s="81"/>
      <c r="ST135" s="81"/>
      <c r="SU135" s="81"/>
      <c r="SV135" s="81"/>
      <c r="SW135" s="81"/>
      <c r="SX135" s="81"/>
      <c r="SY135" s="81"/>
      <c r="SZ135" s="81"/>
      <c r="TA135" s="81"/>
      <c r="TB135" s="81"/>
      <c r="TC135" s="81"/>
      <c r="TD135" s="81"/>
      <c r="TE135" s="81"/>
      <c r="TF135" s="81"/>
      <c r="TG135" s="81"/>
      <c r="TH135" s="81"/>
      <c r="TI135" s="81"/>
      <c r="TJ135" s="81"/>
      <c r="TK135" s="81"/>
      <c r="TL135" s="81"/>
      <c r="TM135" s="81"/>
      <c r="TN135" s="81"/>
      <c r="TO135" s="81"/>
      <c r="TP135" s="81"/>
      <c r="TQ135" s="81"/>
      <c r="TR135" s="81"/>
      <c r="TS135" s="81"/>
      <c r="TT135" s="81"/>
      <c r="TU135" s="81"/>
      <c r="TV135" s="81"/>
      <c r="TW135" s="81"/>
      <c r="TX135" s="81"/>
      <c r="TY135" s="81"/>
      <c r="TZ135" s="81"/>
      <c r="UA135" s="81"/>
      <c r="UB135" s="81"/>
      <c r="UC135" s="81"/>
      <c r="UD135" s="81"/>
      <c r="UE135" s="81"/>
      <c r="UF135" s="81"/>
      <c r="UG135" s="81"/>
      <c r="UH135" s="81"/>
      <c r="UI135" s="81"/>
      <c r="UJ135" s="81"/>
      <c r="UK135" s="81"/>
      <c r="UL135" s="81"/>
      <c r="UM135" s="81"/>
      <c r="UN135" s="81"/>
      <c r="UO135" s="81"/>
      <c r="UP135" s="81"/>
      <c r="UQ135" s="81"/>
      <c r="UR135" s="81"/>
      <c r="US135" s="81"/>
      <c r="UT135" s="81"/>
      <c r="UU135" s="81"/>
      <c r="UV135" s="81"/>
      <c r="UW135" s="81"/>
      <c r="UX135" s="81"/>
      <c r="UY135" s="81"/>
      <c r="UZ135" s="81"/>
      <c r="VA135" s="81"/>
      <c r="VB135" s="81"/>
      <c r="VC135" s="81"/>
      <c r="VD135" s="81"/>
      <c r="VE135" s="81"/>
      <c r="VF135" s="81"/>
      <c r="VG135" s="81"/>
      <c r="VH135" s="81"/>
      <c r="VI135" s="81"/>
      <c r="VJ135" s="81"/>
      <c r="VK135" s="81"/>
      <c r="VL135" s="81"/>
      <c r="VM135" s="81"/>
      <c r="VN135" s="81"/>
      <c r="VO135" s="81"/>
      <c r="VP135" s="81"/>
      <c r="VQ135" s="81"/>
      <c r="VR135" s="81"/>
      <c r="VS135" s="81"/>
      <c r="VT135" s="81"/>
      <c r="VU135" s="81"/>
      <c r="VV135" s="81"/>
      <c r="VW135" s="81"/>
      <c r="VX135" s="81"/>
      <c r="VY135" s="81"/>
      <c r="VZ135" s="81"/>
      <c r="WA135" s="81"/>
      <c r="WB135" s="81"/>
      <c r="WC135" s="81"/>
      <c r="WD135" s="81"/>
      <c r="WE135" s="81"/>
      <c r="WF135" s="81"/>
      <c r="WG135" s="81"/>
      <c r="WH135" s="81"/>
      <c r="WI135" s="81"/>
      <c r="WJ135" s="81"/>
      <c r="WK135" s="81"/>
      <c r="WL135" s="81"/>
      <c r="WM135" s="81"/>
      <c r="WN135" s="81"/>
      <c r="WO135" s="81"/>
      <c r="WP135" s="81"/>
      <c r="WQ135" s="81"/>
      <c r="WR135" s="81"/>
      <c r="WS135" s="81"/>
      <c r="WT135" s="81"/>
      <c r="WU135" s="81"/>
      <c r="WV135" s="81"/>
      <c r="WW135" s="81"/>
      <c r="WX135" s="81"/>
      <c r="WY135" s="81"/>
      <c r="WZ135" s="81"/>
      <c r="XA135" s="81"/>
      <c r="XB135" s="81"/>
      <c r="XC135" s="81"/>
      <c r="XD135" s="81"/>
      <c r="XE135" s="81"/>
      <c r="XF135" s="81"/>
      <c r="XG135" s="81"/>
      <c r="XH135" s="81"/>
      <c r="XI135" s="81"/>
      <c r="XJ135" s="81"/>
      <c r="XK135" s="81"/>
      <c r="XL135" s="81"/>
      <c r="XM135" s="81"/>
      <c r="XN135" s="81"/>
      <c r="XO135" s="81"/>
      <c r="XP135" s="81"/>
      <c r="XQ135" s="81"/>
      <c r="XR135" s="81"/>
      <c r="XS135" s="81"/>
      <c r="XT135" s="81"/>
      <c r="XU135" s="81"/>
      <c r="XV135" s="81"/>
      <c r="XW135" s="81"/>
      <c r="XX135" s="81"/>
      <c r="XY135" s="81"/>
      <c r="XZ135" s="81"/>
      <c r="YA135" s="81"/>
      <c r="YB135" s="81"/>
      <c r="YC135" s="81"/>
      <c r="YD135" s="81"/>
      <c r="YE135" s="81"/>
      <c r="YF135" s="81"/>
      <c r="YG135" s="81"/>
      <c r="YH135" s="81"/>
      <c r="YI135" s="81"/>
      <c r="YJ135" s="81"/>
      <c r="YK135" s="81"/>
      <c r="YL135" s="81"/>
      <c r="YM135" s="81"/>
      <c r="YN135" s="81"/>
      <c r="YO135" s="81"/>
      <c r="YP135" s="81"/>
      <c r="YQ135" s="81"/>
      <c r="YR135" s="81"/>
      <c r="YS135" s="81"/>
      <c r="YT135" s="81"/>
      <c r="YU135" s="81"/>
      <c r="YV135" s="81"/>
      <c r="YW135" s="81"/>
      <c r="YX135" s="81"/>
      <c r="YY135" s="81"/>
      <c r="YZ135" s="81"/>
      <c r="ZA135" s="81"/>
      <c r="ZB135" s="81"/>
      <c r="ZC135" s="81"/>
      <c r="ZD135" s="81"/>
      <c r="ZE135" s="81"/>
      <c r="ZF135" s="81"/>
      <c r="ZG135" s="81"/>
      <c r="ZH135" s="81"/>
      <c r="ZI135" s="81"/>
      <c r="ZJ135" s="81"/>
      <c r="ZK135" s="81"/>
      <c r="ZL135" s="81"/>
      <c r="ZM135" s="81"/>
      <c r="ZN135" s="81"/>
      <c r="ZO135" s="81"/>
      <c r="ZP135" s="81"/>
      <c r="ZQ135" s="81"/>
      <c r="ZR135" s="81"/>
      <c r="ZS135" s="81"/>
      <c r="ZT135" s="81"/>
      <c r="ZU135" s="81"/>
      <c r="ZV135" s="81"/>
      <c r="ZW135" s="81"/>
      <c r="ZX135" s="81"/>
      <c r="ZY135" s="81"/>
      <c r="ZZ135" s="81"/>
      <c r="AAA135" s="81"/>
      <c r="AAB135" s="81"/>
      <c r="AAC135" s="81"/>
      <c r="AAD135" s="81"/>
      <c r="AAE135" s="81"/>
      <c r="AAF135" s="81"/>
      <c r="AAG135" s="81"/>
      <c r="AAH135" s="81"/>
      <c r="AAI135" s="81"/>
      <c r="AAJ135" s="81"/>
      <c r="AAK135" s="81"/>
      <c r="AAL135" s="81"/>
      <c r="AAM135" s="81"/>
      <c r="AAN135" s="81"/>
      <c r="AAO135" s="81"/>
      <c r="AAP135" s="81"/>
      <c r="AAQ135" s="81"/>
      <c r="AAR135" s="81"/>
      <c r="AAS135" s="81"/>
      <c r="AAT135" s="81"/>
      <c r="AAU135" s="81"/>
      <c r="AAV135" s="81"/>
      <c r="AAW135" s="81"/>
      <c r="AAX135" s="81"/>
      <c r="AAY135" s="81"/>
      <c r="AAZ135" s="81"/>
      <c r="ABA135" s="81"/>
      <c r="ABB135" s="81"/>
      <c r="ABC135" s="81"/>
      <c r="ABD135" s="81"/>
      <c r="ABE135" s="81"/>
      <c r="ABF135" s="81"/>
      <c r="ABG135" s="81"/>
      <c r="ABH135" s="81"/>
      <c r="ABI135" s="81"/>
      <c r="ABJ135" s="81"/>
      <c r="ABK135" s="81"/>
      <c r="ABL135" s="81"/>
      <c r="ABM135" s="81"/>
      <c r="ABN135" s="81"/>
      <c r="ABO135" s="81"/>
      <c r="ABP135" s="81"/>
      <c r="ABQ135" s="81"/>
      <c r="ABR135" s="81"/>
      <c r="ABS135" s="81"/>
      <c r="ABT135" s="81"/>
      <c r="ABU135" s="81"/>
      <c r="ABV135" s="81"/>
      <c r="ABW135" s="81"/>
      <c r="ABX135" s="81"/>
      <c r="ABY135" s="81"/>
      <c r="ABZ135" s="81"/>
      <c r="ACA135" s="81"/>
      <c r="ACB135" s="81"/>
      <c r="ACC135" s="81"/>
      <c r="ACD135" s="81"/>
      <c r="ACE135" s="81"/>
      <c r="ACF135" s="81"/>
      <c r="ACG135" s="81"/>
      <c r="ACH135" s="81"/>
      <c r="ACI135" s="81"/>
      <c r="ACJ135" s="81"/>
      <c r="ACK135" s="81"/>
      <c r="ACL135" s="81"/>
      <c r="ACM135" s="81"/>
      <c r="ACN135" s="81"/>
      <c r="ACO135" s="81"/>
      <c r="ACP135" s="81"/>
      <c r="ACQ135" s="81"/>
      <c r="ACR135" s="81"/>
      <c r="ACS135" s="81"/>
      <c r="ACT135" s="81"/>
      <c r="ACU135" s="81"/>
      <c r="ACV135" s="81"/>
      <c r="ACW135" s="81"/>
      <c r="ACX135" s="81"/>
      <c r="ACY135" s="81"/>
      <c r="ACZ135" s="81"/>
      <c r="ADA135" s="81"/>
      <c r="ADB135" s="81"/>
      <c r="ADC135" s="81"/>
      <c r="ADD135" s="81"/>
      <c r="ADE135" s="81"/>
      <c r="ADF135" s="81"/>
      <c r="ADG135" s="81"/>
      <c r="ADH135" s="81"/>
      <c r="ADI135" s="81"/>
      <c r="ADJ135" s="81"/>
      <c r="ADK135" s="81"/>
      <c r="ADL135" s="81"/>
      <c r="ADM135" s="81"/>
      <c r="ADN135" s="81"/>
      <c r="ADO135" s="81"/>
      <c r="ADP135" s="81"/>
      <c r="ADQ135" s="81"/>
      <c r="ADR135" s="81"/>
      <c r="ADS135" s="81"/>
      <c r="ADT135" s="81"/>
      <c r="ADU135" s="81"/>
      <c r="ADV135" s="81"/>
      <c r="ADW135" s="81"/>
      <c r="ADX135" s="81"/>
      <c r="ADY135" s="81"/>
      <c r="ADZ135" s="81"/>
      <c r="AEA135" s="81"/>
      <c r="AEB135" s="81"/>
      <c r="AEC135" s="81"/>
      <c r="AED135" s="81"/>
      <c r="AEE135" s="81"/>
      <c r="AEF135" s="81"/>
      <c r="AEG135" s="81"/>
      <c r="AEH135" s="81"/>
      <c r="AEI135" s="81"/>
      <c r="AEJ135" s="81"/>
      <c r="AEK135" s="81"/>
      <c r="AEL135" s="81"/>
      <c r="AEM135" s="81"/>
      <c r="AEN135" s="81"/>
      <c r="AEO135" s="81"/>
      <c r="AEP135" s="81"/>
      <c r="AEQ135" s="81"/>
      <c r="AER135" s="81"/>
      <c r="AES135" s="81"/>
      <c r="AET135" s="81"/>
      <c r="AEU135" s="81"/>
      <c r="AEV135" s="81"/>
      <c r="AEW135" s="81"/>
      <c r="AEX135" s="81"/>
      <c r="AEY135" s="81"/>
      <c r="AEZ135" s="81"/>
      <c r="AFA135" s="81"/>
      <c r="AFB135" s="81"/>
      <c r="AFC135" s="81"/>
      <c r="AFD135" s="81"/>
      <c r="AFE135" s="81"/>
      <c r="AFF135" s="81"/>
      <c r="AFG135" s="81"/>
      <c r="AFH135" s="81"/>
      <c r="AFI135" s="81"/>
      <c r="AFJ135" s="81"/>
      <c r="AFK135" s="81"/>
      <c r="AFL135" s="81"/>
      <c r="AFM135" s="81"/>
      <c r="AFN135" s="81"/>
      <c r="AFO135" s="81"/>
      <c r="AFP135" s="81"/>
      <c r="AFQ135" s="81"/>
      <c r="AFR135" s="81"/>
      <c r="AFS135" s="81"/>
      <c r="AFT135" s="81"/>
      <c r="AFU135" s="81"/>
      <c r="AFV135" s="81"/>
      <c r="AFW135" s="81"/>
      <c r="AFX135" s="81"/>
      <c r="AFY135" s="81"/>
      <c r="AFZ135" s="81"/>
      <c r="AGA135" s="81"/>
      <c r="AGB135" s="81"/>
      <c r="AGC135" s="81"/>
      <c r="AGD135" s="81"/>
      <c r="AGE135" s="81"/>
      <c r="AGF135" s="81"/>
      <c r="AGG135" s="81"/>
      <c r="AGH135" s="81"/>
      <c r="AGI135" s="81"/>
      <c r="AGJ135" s="81"/>
      <c r="AGK135" s="81"/>
      <c r="AGL135" s="81"/>
      <c r="AGM135" s="81"/>
      <c r="AGN135" s="81"/>
      <c r="AGO135" s="81"/>
      <c r="AGP135" s="81"/>
      <c r="AGQ135" s="81"/>
      <c r="AGR135" s="81"/>
      <c r="AGS135" s="81"/>
      <c r="AGT135" s="81"/>
      <c r="AGU135" s="81"/>
      <c r="AGV135" s="81"/>
      <c r="AGW135" s="81"/>
      <c r="AGX135" s="81"/>
      <c r="AGY135" s="81"/>
      <c r="AGZ135" s="81"/>
      <c r="AHA135" s="81"/>
      <c r="AHB135" s="81"/>
      <c r="AHC135" s="81"/>
      <c r="AHD135" s="81"/>
      <c r="AHE135" s="81"/>
      <c r="AHF135" s="81"/>
      <c r="AHG135" s="81"/>
      <c r="AHH135" s="81"/>
      <c r="AHI135" s="81"/>
      <c r="AHJ135" s="81"/>
      <c r="AHK135" s="81"/>
      <c r="AHL135" s="81"/>
      <c r="AHM135" s="81"/>
      <c r="AHN135" s="81"/>
      <c r="AHO135" s="81"/>
      <c r="AHP135" s="81"/>
      <c r="AHQ135" s="81"/>
      <c r="AHR135" s="81"/>
      <c r="AHS135" s="81"/>
      <c r="AHT135" s="81"/>
      <c r="AHU135" s="81"/>
      <c r="AHV135" s="81"/>
      <c r="AHW135" s="81"/>
      <c r="AHX135" s="81"/>
      <c r="AHY135" s="81"/>
      <c r="AHZ135" s="81"/>
      <c r="AIA135" s="81"/>
      <c r="AIB135" s="81"/>
      <c r="AIC135" s="81"/>
      <c r="AID135" s="81"/>
      <c r="AIE135" s="81"/>
      <c r="AIF135" s="81"/>
      <c r="AIG135" s="81"/>
      <c r="AIH135" s="81"/>
      <c r="AII135" s="81"/>
      <c r="AIJ135" s="81"/>
      <c r="AIK135" s="81"/>
      <c r="AIL135" s="81"/>
      <c r="AIM135" s="81"/>
      <c r="AIN135" s="81"/>
      <c r="AIO135" s="81"/>
      <c r="AIP135" s="81"/>
      <c r="AIQ135" s="81"/>
      <c r="AIR135" s="81"/>
      <c r="AIS135" s="81"/>
      <c r="AIT135" s="81"/>
      <c r="AIU135" s="81"/>
      <c r="AIV135" s="81"/>
      <c r="AIW135" s="81"/>
      <c r="AIX135" s="81"/>
      <c r="AIY135" s="81"/>
      <c r="AIZ135" s="81"/>
      <c r="AJA135" s="81"/>
      <c r="AJB135" s="81"/>
      <c r="AJC135" s="81"/>
      <c r="AJD135" s="81"/>
      <c r="AJE135" s="81"/>
      <c r="AJF135" s="81"/>
      <c r="AJG135" s="81"/>
      <c r="AJH135" s="81"/>
      <c r="AJI135" s="81"/>
      <c r="AJJ135" s="81"/>
      <c r="AJK135" s="81"/>
      <c r="AJL135" s="81"/>
      <c r="AJM135" s="81"/>
      <c r="AJN135" s="81"/>
      <c r="AJO135" s="81"/>
      <c r="AJP135" s="81"/>
      <c r="AJQ135" s="81"/>
      <c r="AJR135" s="81"/>
      <c r="AJS135" s="81"/>
      <c r="AJT135" s="81"/>
      <c r="AJU135" s="81"/>
      <c r="AJV135" s="81"/>
      <c r="AJW135" s="81"/>
      <c r="AJX135" s="81"/>
      <c r="AJY135" s="81"/>
      <c r="AJZ135" s="81"/>
      <c r="AKA135" s="81"/>
      <c r="AKB135" s="81"/>
      <c r="AKC135" s="81"/>
      <c r="AKD135" s="81"/>
      <c r="AKE135" s="81"/>
      <c r="AKF135" s="81"/>
      <c r="AKG135" s="81"/>
      <c r="AKH135" s="81"/>
      <c r="AKI135" s="81"/>
      <c r="AKJ135" s="81"/>
      <c r="AKK135" s="81"/>
      <c r="AKL135" s="81"/>
      <c r="AKM135" s="81"/>
      <c r="AKN135" s="81"/>
      <c r="AKO135" s="81"/>
      <c r="AKP135" s="81"/>
      <c r="AKQ135" s="81"/>
      <c r="AKR135" s="81"/>
      <c r="AKS135" s="81"/>
      <c r="AKT135" s="81"/>
      <c r="AKU135" s="81"/>
      <c r="AKV135" s="81"/>
      <c r="AKW135" s="81"/>
      <c r="AKX135" s="81"/>
      <c r="AKY135" s="81"/>
      <c r="AKZ135" s="81"/>
      <c r="ALA135" s="81"/>
      <c r="ALB135" s="81"/>
      <c r="ALC135" s="81"/>
      <c r="ALD135" s="81"/>
      <c r="ALE135" s="81"/>
      <c r="ALF135" s="81"/>
      <c r="ALG135" s="81"/>
      <c r="ALH135" s="81"/>
      <c r="ALI135" s="81"/>
      <c r="ALJ135" s="81"/>
      <c r="ALK135" s="81"/>
      <c r="ALL135" s="81"/>
      <c r="ALM135" s="81"/>
      <c r="ALN135" s="81"/>
      <c r="ALO135" s="81"/>
      <c r="ALP135" s="81"/>
      <c r="ALQ135" s="81"/>
      <c r="ALR135" s="81"/>
      <c r="ALS135" s="81"/>
      <c r="ALT135" s="81"/>
      <c r="ALU135" s="81"/>
      <c r="ALV135" s="81"/>
      <c r="ALW135" s="81"/>
      <c r="ALX135" s="81"/>
      <c r="ALY135" s="81"/>
      <c r="ALZ135" s="81"/>
      <c r="AMA135" s="81"/>
      <c r="AMB135" s="81"/>
      <c r="AMC135" s="81"/>
      <c r="AMD135" s="81"/>
      <c r="AME135" s="81"/>
      <c r="AMF135" s="81"/>
      <c r="AMG135" s="81"/>
      <c r="AMH135" s="81"/>
      <c r="AMI135" s="81"/>
      <c r="AMJ135" s="81"/>
      <c r="AMK135" s="81"/>
      <c r="AML135" s="81"/>
      <c r="AMM135" s="81"/>
      <c r="AMN135" s="81"/>
      <c r="AMO135" s="81"/>
      <c r="AMP135" s="81"/>
      <c r="AMQ135" s="81"/>
      <c r="AMR135" s="81"/>
      <c r="AMS135" s="81"/>
      <c r="AMT135" s="81"/>
      <c r="AMU135" s="81"/>
      <c r="AMV135" s="81"/>
      <c r="AMW135" s="81"/>
      <c r="AMX135" s="81"/>
      <c r="AMY135" s="81"/>
      <c r="AMZ135" s="81"/>
      <c r="ANA135" s="81"/>
      <c r="ANB135" s="81"/>
      <c r="ANC135" s="81"/>
      <c r="AND135" s="81"/>
      <c r="ANE135" s="81"/>
      <c r="ANF135" s="81"/>
      <c r="ANG135" s="81"/>
      <c r="ANH135" s="81"/>
      <c r="ANI135" s="81"/>
      <c r="ANJ135" s="81"/>
      <c r="ANK135" s="81"/>
      <c r="ANL135" s="81"/>
      <c r="ANM135" s="81"/>
      <c r="ANN135" s="81"/>
      <c r="ANO135" s="81"/>
      <c r="ANP135" s="81"/>
      <c r="ANQ135" s="81"/>
      <c r="ANR135" s="81"/>
      <c r="ANS135" s="81"/>
      <c r="ANT135" s="81"/>
      <c r="ANU135" s="81"/>
      <c r="ANV135" s="81"/>
      <c r="ANW135" s="81"/>
      <c r="ANX135" s="81"/>
      <c r="ANY135" s="81"/>
      <c r="ANZ135" s="81"/>
      <c r="AOA135" s="81"/>
      <c r="AOB135" s="81"/>
      <c r="AOC135" s="81"/>
      <c r="AOD135" s="81"/>
      <c r="AOE135" s="81"/>
      <c r="AOF135" s="81"/>
      <c r="AOG135" s="81"/>
      <c r="AOH135" s="81"/>
      <c r="AOI135" s="81"/>
      <c r="AOJ135" s="81"/>
      <c r="AOK135" s="81"/>
      <c r="AOL135" s="81"/>
      <c r="AOM135" s="81"/>
      <c r="AON135" s="81"/>
      <c r="AOO135" s="81"/>
      <c r="AOP135" s="81"/>
      <c r="AOQ135" s="81"/>
      <c r="AOR135" s="81"/>
      <c r="AOS135" s="81"/>
      <c r="AOT135" s="81"/>
      <c r="AOU135" s="81"/>
      <c r="AOV135" s="81"/>
      <c r="AOW135" s="81"/>
      <c r="AOX135" s="81"/>
      <c r="AOY135" s="81"/>
      <c r="AOZ135" s="81"/>
      <c r="APA135" s="81"/>
      <c r="APB135" s="81"/>
      <c r="APC135" s="81"/>
      <c r="APD135" s="81"/>
      <c r="APE135" s="81"/>
      <c r="APF135" s="81"/>
      <c r="APG135" s="81"/>
      <c r="APH135" s="81"/>
      <c r="API135" s="81"/>
      <c r="APJ135" s="81"/>
      <c r="APK135" s="81"/>
      <c r="APL135" s="81"/>
      <c r="APM135" s="81"/>
      <c r="APN135" s="81"/>
      <c r="APO135" s="81"/>
      <c r="APP135" s="81"/>
      <c r="APQ135" s="81"/>
      <c r="APR135" s="81"/>
      <c r="APS135" s="81"/>
      <c r="APT135" s="81"/>
      <c r="APU135" s="81"/>
      <c r="APV135" s="81"/>
      <c r="APW135" s="81"/>
      <c r="APX135" s="81"/>
      <c r="APY135" s="81"/>
      <c r="APZ135" s="81"/>
      <c r="AQA135" s="81"/>
      <c r="AQB135" s="81"/>
      <c r="AQC135" s="81"/>
      <c r="AQD135" s="81"/>
      <c r="AQE135" s="81"/>
      <c r="AQF135" s="81"/>
      <c r="AQG135" s="81"/>
      <c r="AQH135" s="81"/>
      <c r="AQI135" s="81"/>
      <c r="AQJ135" s="81"/>
      <c r="AQK135" s="81"/>
      <c r="AQL135" s="81"/>
      <c r="AQM135" s="81"/>
      <c r="AQN135" s="81"/>
      <c r="AQO135" s="81"/>
      <c r="AQP135" s="81"/>
      <c r="AQQ135" s="81"/>
      <c r="AQR135" s="81"/>
      <c r="AQS135" s="81"/>
      <c r="AQT135" s="81"/>
      <c r="AQU135" s="81"/>
      <c r="AQV135" s="81"/>
      <c r="AQW135" s="81"/>
      <c r="AQX135" s="81"/>
      <c r="AQY135" s="81"/>
      <c r="AQZ135" s="81"/>
      <c r="ARA135" s="81"/>
      <c r="ARB135" s="81"/>
      <c r="ARC135" s="81"/>
      <c r="ARD135" s="81"/>
      <c r="ARE135" s="81"/>
      <c r="ARF135" s="81"/>
      <c r="ARG135" s="81"/>
      <c r="ARH135" s="81"/>
      <c r="ARI135" s="81"/>
      <c r="ARJ135" s="81"/>
      <c r="ARK135" s="81"/>
      <c r="ARL135" s="81"/>
      <c r="ARM135" s="81"/>
      <c r="ARN135" s="81"/>
      <c r="ARO135" s="81"/>
      <c r="ARP135" s="81"/>
      <c r="ARQ135" s="81"/>
      <c r="ARR135" s="81"/>
      <c r="ARS135" s="81"/>
      <c r="ART135" s="81"/>
      <c r="ARU135" s="81"/>
      <c r="ARV135" s="81"/>
      <c r="ARW135" s="81"/>
      <c r="ARX135" s="81"/>
      <c r="ARY135" s="81"/>
      <c r="ARZ135" s="81"/>
      <c r="ASA135" s="81"/>
      <c r="ASB135" s="81"/>
      <c r="ASC135" s="81"/>
      <c r="ASD135" s="81"/>
      <c r="ASE135" s="81"/>
      <c r="ASF135" s="81"/>
      <c r="ASG135" s="81"/>
      <c r="ASH135" s="81"/>
      <c r="ASI135" s="81"/>
      <c r="ASJ135" s="81"/>
      <c r="ASK135" s="81"/>
      <c r="ASL135" s="81"/>
      <c r="ASM135" s="81"/>
      <c r="ASN135" s="81"/>
      <c r="ASO135" s="81"/>
      <c r="ASP135" s="81"/>
      <c r="ASQ135" s="81"/>
      <c r="ASR135" s="81"/>
      <c r="ASS135" s="81"/>
      <c r="AST135" s="81"/>
      <c r="ASU135" s="81"/>
      <c r="ASV135" s="81"/>
      <c r="ASW135" s="81"/>
      <c r="ASX135" s="81"/>
      <c r="ASY135" s="81"/>
      <c r="ASZ135" s="81"/>
      <c r="ATA135" s="81"/>
      <c r="ATB135" s="81"/>
      <c r="ATC135" s="81"/>
      <c r="ATD135" s="81"/>
      <c r="ATE135" s="81"/>
      <c r="ATF135" s="81"/>
      <c r="ATG135" s="81"/>
      <c r="ATH135" s="81"/>
      <c r="ATI135" s="81"/>
      <c r="ATJ135" s="81"/>
      <c r="ATK135" s="81"/>
      <c r="ATL135" s="81"/>
      <c r="ATM135" s="81"/>
      <c r="ATN135" s="81"/>
      <c r="ATO135" s="81"/>
      <c r="ATP135" s="81"/>
      <c r="ATQ135" s="81"/>
      <c r="ATR135" s="81"/>
      <c r="ATS135" s="81"/>
      <c r="ATT135" s="81"/>
      <c r="ATU135" s="81"/>
      <c r="ATV135" s="81"/>
      <c r="ATW135" s="81"/>
      <c r="ATX135" s="81"/>
      <c r="ATY135" s="81"/>
      <c r="ATZ135" s="81"/>
      <c r="AUA135" s="81"/>
      <c r="AUB135" s="81"/>
      <c r="AUC135" s="81"/>
      <c r="AUD135" s="81"/>
      <c r="AUE135" s="81"/>
      <c r="AUF135" s="81"/>
      <c r="AUG135" s="81"/>
      <c r="AUH135" s="81"/>
      <c r="AUI135" s="81"/>
      <c r="AUJ135" s="81"/>
      <c r="AUK135" s="81"/>
      <c r="AUL135" s="81"/>
      <c r="AUM135" s="81"/>
      <c r="AUN135" s="81"/>
      <c r="AUO135" s="81"/>
      <c r="AUP135" s="81"/>
      <c r="AUQ135" s="81"/>
      <c r="AUR135" s="81"/>
      <c r="AUS135" s="81"/>
      <c r="AUT135" s="81"/>
      <c r="AUU135" s="81"/>
      <c r="AUV135" s="81"/>
      <c r="AUW135" s="81"/>
      <c r="AUX135" s="81"/>
      <c r="AUY135" s="81"/>
      <c r="AUZ135" s="81"/>
      <c r="AVA135" s="81"/>
      <c r="AVB135" s="81"/>
      <c r="AVC135" s="81"/>
      <c r="AVD135" s="81"/>
      <c r="AVE135" s="81"/>
      <c r="AVF135" s="81"/>
      <c r="AVG135" s="81"/>
      <c r="AVH135" s="81"/>
      <c r="AVI135" s="81"/>
      <c r="AVJ135" s="81"/>
      <c r="AVK135" s="81"/>
      <c r="AVL135" s="81"/>
      <c r="AVM135" s="81"/>
      <c r="AVN135" s="81"/>
      <c r="AVO135" s="81"/>
      <c r="AVP135" s="81"/>
      <c r="AVQ135" s="81"/>
      <c r="AVR135" s="81"/>
      <c r="AVS135" s="81"/>
      <c r="AVT135" s="81"/>
      <c r="AVU135" s="81"/>
      <c r="AVV135" s="81"/>
      <c r="AVW135" s="81"/>
      <c r="AVX135" s="81"/>
      <c r="AVY135" s="81"/>
      <c r="AVZ135" s="81"/>
      <c r="AWA135" s="81"/>
      <c r="AWB135" s="81"/>
      <c r="AWC135" s="81"/>
      <c r="AWD135" s="81"/>
      <c r="AWE135" s="81"/>
      <c r="AWF135" s="81"/>
      <c r="AWG135" s="81"/>
      <c r="AWH135" s="81"/>
      <c r="AWI135" s="81"/>
      <c r="AWJ135" s="81"/>
      <c r="AWK135" s="81"/>
      <c r="AWL135" s="81"/>
      <c r="AWM135" s="81"/>
      <c r="AWN135" s="81"/>
      <c r="AWO135" s="81"/>
      <c r="AWP135" s="81"/>
      <c r="AWQ135" s="81"/>
      <c r="AWR135" s="81"/>
      <c r="AWS135" s="81"/>
      <c r="AWT135" s="81"/>
      <c r="AWU135" s="81"/>
      <c r="AWV135" s="81"/>
      <c r="AWW135" s="81"/>
      <c r="AWX135" s="81"/>
      <c r="AWY135" s="81"/>
      <c r="AWZ135" s="81"/>
      <c r="AXA135" s="81"/>
      <c r="AXB135" s="81"/>
      <c r="AXC135" s="81"/>
      <c r="AXD135" s="81"/>
      <c r="AXE135" s="81"/>
      <c r="AXF135" s="81"/>
      <c r="AXG135" s="81"/>
      <c r="AXH135" s="81"/>
      <c r="AXI135" s="81"/>
      <c r="AXJ135" s="81"/>
      <c r="AXK135" s="81"/>
      <c r="AXL135" s="81"/>
      <c r="AXM135" s="81"/>
      <c r="AXN135" s="81"/>
      <c r="AXO135" s="81"/>
      <c r="AXP135" s="81"/>
      <c r="AXQ135" s="81"/>
      <c r="AXR135" s="81"/>
      <c r="AXS135" s="81"/>
      <c r="AXT135" s="81"/>
      <c r="AXU135" s="81"/>
      <c r="AXV135" s="81"/>
      <c r="AXW135" s="81"/>
      <c r="AXX135" s="81"/>
      <c r="AXY135" s="81"/>
      <c r="AXZ135" s="81"/>
      <c r="AYA135" s="81"/>
      <c r="AYB135" s="81"/>
      <c r="AYC135" s="81"/>
      <c r="AYD135" s="81"/>
      <c r="AYE135" s="81"/>
      <c r="AYF135" s="81"/>
      <c r="AYG135" s="81"/>
      <c r="AYH135" s="81"/>
      <c r="AYI135" s="81"/>
      <c r="AYJ135" s="81"/>
      <c r="AYK135" s="81"/>
      <c r="AYL135" s="81"/>
      <c r="AYM135" s="81"/>
      <c r="AYN135" s="81"/>
      <c r="AYO135" s="81"/>
      <c r="AYP135" s="81"/>
      <c r="AYQ135" s="81"/>
      <c r="AYR135" s="81"/>
      <c r="AYS135" s="81"/>
      <c r="AYT135" s="81"/>
      <c r="AYU135" s="81"/>
      <c r="AYV135" s="81"/>
      <c r="AYW135" s="81"/>
      <c r="AYX135" s="81"/>
      <c r="AYY135" s="81"/>
      <c r="AYZ135" s="81"/>
      <c r="AZA135" s="81"/>
      <c r="AZB135" s="81"/>
      <c r="AZC135" s="81"/>
      <c r="AZD135" s="81"/>
      <c r="AZE135" s="81"/>
      <c r="AZF135" s="81"/>
      <c r="AZG135" s="81"/>
      <c r="AZH135" s="81"/>
      <c r="AZI135" s="81"/>
      <c r="AZJ135" s="81"/>
      <c r="AZK135" s="81"/>
      <c r="AZL135" s="81"/>
      <c r="AZM135" s="81"/>
      <c r="AZN135" s="81"/>
      <c r="AZO135" s="81"/>
      <c r="AZP135" s="81"/>
      <c r="AZQ135" s="81"/>
      <c r="AZR135" s="81"/>
      <c r="AZS135" s="81"/>
      <c r="AZT135" s="81"/>
      <c r="AZU135" s="81"/>
      <c r="AZV135" s="81"/>
      <c r="AZW135" s="81"/>
      <c r="AZX135" s="81"/>
      <c r="AZY135" s="81"/>
      <c r="AZZ135" s="81"/>
      <c r="BAA135" s="81"/>
      <c r="BAB135" s="81"/>
      <c r="BAC135" s="81"/>
      <c r="BAD135" s="81"/>
      <c r="BAE135" s="81"/>
      <c r="BAF135" s="81"/>
      <c r="BAG135" s="81"/>
      <c r="BAH135" s="81"/>
      <c r="BAI135" s="81"/>
      <c r="BAJ135" s="81"/>
      <c r="BAK135" s="81"/>
      <c r="BAL135" s="81"/>
      <c r="BAM135" s="81"/>
      <c r="BAN135" s="81"/>
      <c r="BAO135" s="81"/>
      <c r="BAP135" s="81"/>
      <c r="BAQ135" s="81"/>
      <c r="BAR135" s="81"/>
      <c r="BAS135" s="81"/>
      <c r="BAT135" s="81"/>
      <c r="BAU135" s="81"/>
      <c r="BAV135" s="81"/>
      <c r="BAW135" s="81"/>
      <c r="BAX135" s="81"/>
      <c r="BAY135" s="81"/>
      <c r="BAZ135" s="81"/>
      <c r="BBA135" s="81"/>
      <c r="BBB135" s="81"/>
      <c r="BBC135" s="81"/>
      <c r="BBD135" s="81"/>
      <c r="BBE135" s="81"/>
      <c r="BBF135" s="81"/>
      <c r="BBG135" s="81"/>
      <c r="BBH135" s="81"/>
      <c r="BBI135" s="81"/>
      <c r="BBJ135" s="81"/>
      <c r="BBK135" s="81"/>
      <c r="BBL135" s="81"/>
      <c r="BBM135" s="81"/>
      <c r="BBN135" s="81"/>
      <c r="BBO135" s="81"/>
      <c r="BBP135" s="81"/>
      <c r="BBQ135" s="81"/>
      <c r="BBR135" s="81"/>
      <c r="BBS135" s="81"/>
      <c r="BBT135" s="81"/>
      <c r="BBU135" s="81"/>
      <c r="BBV135" s="81"/>
      <c r="BBW135" s="81"/>
      <c r="BBX135" s="81"/>
      <c r="BBY135" s="81"/>
      <c r="BBZ135" s="81"/>
      <c r="BCA135" s="81"/>
      <c r="BCB135" s="81"/>
      <c r="BCC135" s="81"/>
      <c r="BCD135" s="81"/>
      <c r="BCE135" s="81"/>
      <c r="BCF135" s="81"/>
      <c r="BCG135" s="81"/>
      <c r="BCH135" s="81"/>
      <c r="BCI135" s="81"/>
      <c r="BCJ135" s="81"/>
      <c r="BCK135" s="81"/>
      <c r="BCL135" s="81"/>
      <c r="BCM135" s="81"/>
      <c r="BCN135" s="81"/>
      <c r="BCO135" s="81"/>
      <c r="BCP135" s="81"/>
      <c r="BCQ135" s="81"/>
      <c r="BCR135" s="81"/>
      <c r="BCS135" s="81"/>
      <c r="BCT135" s="81"/>
      <c r="BCU135" s="81"/>
      <c r="BCV135" s="81"/>
      <c r="BCW135" s="81"/>
      <c r="BCX135" s="81"/>
      <c r="BCY135" s="81"/>
      <c r="BCZ135" s="81"/>
      <c r="BDA135" s="81"/>
      <c r="BDB135" s="81"/>
      <c r="BDC135" s="81"/>
      <c r="BDD135" s="81"/>
      <c r="BDE135" s="81"/>
      <c r="BDF135" s="81"/>
      <c r="BDG135" s="81"/>
      <c r="BDH135" s="81"/>
      <c r="BDI135" s="81"/>
      <c r="BDJ135" s="81"/>
      <c r="BDK135" s="81"/>
      <c r="BDL135" s="81"/>
      <c r="BDM135" s="81"/>
      <c r="BDN135" s="81"/>
      <c r="BDO135" s="81"/>
      <c r="BDP135" s="81"/>
      <c r="BDQ135" s="81"/>
      <c r="BDR135" s="81"/>
      <c r="BDS135" s="81"/>
      <c r="BDT135" s="81"/>
      <c r="BDU135" s="81"/>
      <c r="BDV135" s="81"/>
      <c r="BDW135" s="81"/>
      <c r="BDX135" s="81"/>
      <c r="BDY135" s="81"/>
      <c r="BDZ135" s="81"/>
      <c r="BEA135" s="81"/>
      <c r="BEB135" s="81"/>
      <c r="BEC135" s="81"/>
      <c r="BED135" s="81"/>
      <c r="BEE135" s="81"/>
      <c r="BEF135" s="81"/>
      <c r="BEG135" s="81"/>
      <c r="BEH135" s="81"/>
      <c r="BEI135" s="81"/>
      <c r="BEJ135" s="81"/>
      <c r="BEK135" s="81"/>
      <c r="BEL135" s="81"/>
      <c r="BEM135" s="81"/>
      <c r="BEN135" s="81"/>
      <c r="BEO135" s="81"/>
      <c r="BEP135" s="81"/>
      <c r="BEQ135" s="81"/>
      <c r="BER135" s="81"/>
      <c r="BES135" s="81"/>
      <c r="BET135" s="81"/>
      <c r="BEU135" s="81"/>
      <c r="BEV135" s="81"/>
      <c r="BEW135" s="81"/>
      <c r="BEX135" s="81"/>
      <c r="BEY135" s="81"/>
      <c r="BEZ135" s="81"/>
      <c r="BFA135" s="81"/>
      <c r="BFB135" s="81"/>
      <c r="BFC135" s="81"/>
      <c r="BFD135" s="81"/>
      <c r="BFE135" s="81"/>
      <c r="BFF135" s="81"/>
      <c r="BFG135" s="81"/>
      <c r="BFH135" s="81"/>
      <c r="BFI135" s="81"/>
      <c r="BFJ135" s="81"/>
      <c r="BFK135" s="81"/>
      <c r="BFL135" s="81"/>
      <c r="BFM135" s="81"/>
      <c r="BFN135" s="81"/>
      <c r="BFO135" s="81"/>
      <c r="BFP135" s="81"/>
      <c r="BFQ135" s="81"/>
      <c r="BFR135" s="81"/>
      <c r="BFS135" s="81"/>
      <c r="BFT135" s="81"/>
      <c r="BFU135" s="81"/>
      <c r="BFV135" s="81"/>
      <c r="BFW135" s="81"/>
      <c r="BFX135" s="81"/>
      <c r="BFY135" s="81"/>
      <c r="BFZ135" s="81"/>
      <c r="BGA135" s="81"/>
      <c r="BGB135" s="81"/>
      <c r="BGC135" s="81"/>
      <c r="BGD135" s="81"/>
      <c r="BGE135" s="81"/>
      <c r="BGF135" s="81"/>
      <c r="BGG135" s="81"/>
      <c r="BGH135" s="81"/>
      <c r="BGI135" s="81"/>
      <c r="BGJ135" s="81"/>
      <c r="BGK135" s="81"/>
      <c r="BGL135" s="81"/>
      <c r="BGM135" s="81"/>
      <c r="BGN135" s="81"/>
      <c r="BGO135" s="81"/>
      <c r="BGP135" s="81"/>
      <c r="BGQ135" s="81"/>
      <c r="BGR135" s="81"/>
      <c r="BGS135" s="81"/>
      <c r="BGT135" s="81"/>
      <c r="BGU135" s="81"/>
      <c r="BGV135" s="81"/>
      <c r="BGW135" s="81"/>
      <c r="BGX135" s="81"/>
      <c r="BGY135" s="81"/>
      <c r="BGZ135" s="81"/>
      <c r="BHA135" s="81"/>
      <c r="BHB135" s="81"/>
      <c r="BHC135" s="81"/>
      <c r="BHD135" s="81"/>
      <c r="BHE135" s="81"/>
      <c r="BHF135" s="81"/>
      <c r="BHG135" s="81"/>
      <c r="BHH135" s="81"/>
      <c r="BHI135" s="81"/>
      <c r="BHJ135" s="81"/>
      <c r="BHK135" s="81"/>
      <c r="BHL135" s="81"/>
      <c r="BHM135" s="81"/>
      <c r="BHN135" s="81"/>
      <c r="BHO135" s="81"/>
      <c r="BHP135" s="81"/>
      <c r="BHQ135" s="81"/>
      <c r="BHR135" s="81"/>
      <c r="BHS135" s="81"/>
      <c r="BHT135" s="81"/>
      <c r="BHU135" s="81"/>
      <c r="BHV135" s="81"/>
      <c r="BHW135" s="81"/>
      <c r="BHX135" s="81"/>
      <c r="BHY135" s="81"/>
      <c r="BHZ135" s="81"/>
      <c r="BIA135" s="81"/>
      <c r="BIB135" s="81"/>
      <c r="BIC135" s="81"/>
      <c r="BID135" s="81"/>
      <c r="BIE135" s="81"/>
      <c r="BIF135" s="81"/>
      <c r="BIG135" s="81"/>
      <c r="BIH135" s="81"/>
      <c r="BII135" s="81"/>
      <c r="BIJ135" s="81"/>
      <c r="BIK135" s="81"/>
      <c r="BIL135" s="81"/>
      <c r="BIM135" s="81"/>
      <c r="BIN135" s="81"/>
      <c r="BIO135" s="81"/>
      <c r="BIP135" s="81"/>
      <c r="BIQ135" s="81"/>
      <c r="BIR135" s="81"/>
      <c r="BIS135" s="81"/>
      <c r="BIT135" s="81"/>
      <c r="BIU135" s="81"/>
      <c r="BIV135" s="81"/>
      <c r="BIW135" s="81"/>
      <c r="BIX135" s="81"/>
      <c r="BIY135" s="81"/>
      <c r="BIZ135" s="81"/>
      <c r="BJA135" s="81"/>
      <c r="BJB135" s="81"/>
      <c r="BJC135" s="81"/>
      <c r="BJD135" s="81"/>
      <c r="BJE135" s="81"/>
      <c r="BJF135" s="81"/>
      <c r="BJG135" s="81"/>
      <c r="BJH135" s="81"/>
      <c r="BJI135" s="81"/>
      <c r="BJJ135" s="81"/>
      <c r="BJK135" s="81"/>
      <c r="BJL135" s="81"/>
      <c r="BJM135" s="81"/>
      <c r="BJN135" s="81"/>
      <c r="BJO135" s="81"/>
      <c r="BJP135" s="81"/>
      <c r="BJQ135" s="81"/>
      <c r="BJR135" s="81"/>
      <c r="BJS135" s="81"/>
      <c r="BJT135" s="81"/>
      <c r="BJU135" s="81"/>
      <c r="BJV135" s="81"/>
      <c r="BJW135" s="81"/>
      <c r="BJX135" s="81"/>
      <c r="BJY135" s="81"/>
      <c r="BJZ135" s="81"/>
      <c r="BKA135" s="81"/>
      <c r="BKB135" s="81"/>
      <c r="BKC135" s="81"/>
      <c r="BKD135" s="81"/>
      <c r="BKE135" s="81"/>
      <c r="BKF135" s="81"/>
      <c r="BKG135" s="81"/>
      <c r="BKH135" s="81"/>
      <c r="BKI135" s="81"/>
      <c r="BKJ135" s="81"/>
      <c r="BKK135" s="81"/>
      <c r="BKL135" s="81"/>
      <c r="BKM135" s="81"/>
      <c r="BKN135" s="81"/>
      <c r="BKO135" s="81"/>
      <c r="BKP135" s="81"/>
      <c r="BKQ135" s="81"/>
      <c r="BKR135" s="81"/>
      <c r="BKS135" s="81"/>
      <c r="BKT135" s="81"/>
      <c r="BKU135" s="81"/>
      <c r="BKV135" s="81"/>
      <c r="BKW135" s="81"/>
      <c r="BKX135" s="81"/>
      <c r="BKY135" s="81"/>
      <c r="BKZ135" s="81"/>
      <c r="BLA135" s="81"/>
      <c r="BLB135" s="81"/>
      <c r="BLC135" s="81"/>
      <c r="BLD135" s="81"/>
      <c r="BLE135" s="81"/>
      <c r="BLF135" s="81"/>
      <c r="BLG135" s="81"/>
      <c r="BLH135" s="81"/>
      <c r="BLI135" s="81"/>
      <c r="BLJ135" s="81"/>
      <c r="BLK135" s="81"/>
      <c r="BLL135" s="81"/>
      <c r="BLM135" s="81"/>
      <c r="BLN135" s="81"/>
      <c r="BLO135" s="81"/>
      <c r="BLP135" s="81"/>
      <c r="BLQ135" s="81"/>
      <c r="BLR135" s="81"/>
      <c r="BLS135" s="81"/>
      <c r="BLT135" s="81"/>
      <c r="BLU135" s="81"/>
      <c r="BLV135" s="81"/>
      <c r="BLW135" s="81"/>
      <c r="BLX135" s="81"/>
      <c r="BLY135" s="81"/>
      <c r="BLZ135" s="81"/>
      <c r="BMA135" s="81"/>
      <c r="BMB135" s="81"/>
      <c r="BMC135" s="81"/>
      <c r="BMD135" s="81"/>
      <c r="BME135" s="81"/>
      <c r="BMF135" s="81"/>
      <c r="BMG135" s="81"/>
      <c r="BMH135" s="81"/>
      <c r="BMI135" s="81"/>
      <c r="BMJ135" s="81"/>
      <c r="BMK135" s="81"/>
      <c r="BML135" s="81"/>
      <c r="BMM135" s="81"/>
      <c r="BMN135" s="81"/>
      <c r="BMO135" s="81"/>
      <c r="BMP135" s="81"/>
      <c r="BMQ135" s="81"/>
      <c r="BMR135" s="81"/>
      <c r="BMS135" s="81"/>
      <c r="BMT135" s="81"/>
      <c r="BMU135" s="81"/>
      <c r="BMV135" s="81"/>
      <c r="BMW135" s="81"/>
      <c r="BMX135" s="81"/>
      <c r="BMY135" s="81"/>
      <c r="BMZ135" s="81"/>
      <c r="BNA135" s="81"/>
      <c r="BNB135" s="81"/>
      <c r="BNC135" s="81"/>
      <c r="BND135" s="81"/>
      <c r="BNE135" s="81"/>
      <c r="BNF135" s="81"/>
      <c r="BNG135" s="81"/>
      <c r="BNH135" s="81"/>
      <c r="BNI135" s="81"/>
      <c r="BNJ135" s="81"/>
      <c r="BNK135" s="81"/>
      <c r="BNL135" s="81"/>
      <c r="BNM135" s="81"/>
      <c r="BNN135" s="81"/>
      <c r="BNO135" s="81"/>
      <c r="BNP135" s="81"/>
      <c r="BNQ135" s="81"/>
      <c r="BNR135" s="81"/>
      <c r="BNS135" s="81"/>
      <c r="BNT135" s="81"/>
      <c r="BNU135" s="81"/>
      <c r="BNV135" s="81"/>
      <c r="BNW135" s="81"/>
      <c r="BNX135" s="81"/>
      <c r="BNY135" s="81"/>
      <c r="BNZ135" s="81"/>
      <c r="BOA135" s="81"/>
      <c r="BOB135" s="81"/>
      <c r="BOC135" s="81"/>
      <c r="BOD135" s="81"/>
      <c r="BOE135" s="81"/>
      <c r="BOF135" s="81"/>
      <c r="BOG135" s="81"/>
      <c r="BOH135" s="81"/>
      <c r="BOI135" s="81"/>
      <c r="BOJ135" s="81"/>
      <c r="BOK135" s="81"/>
      <c r="BOL135" s="81"/>
      <c r="BOM135" s="81"/>
      <c r="BON135" s="81"/>
      <c r="BOO135" s="81"/>
      <c r="BOP135" s="81"/>
      <c r="BOQ135" s="81"/>
      <c r="BOR135" s="81"/>
      <c r="BOS135" s="81"/>
      <c r="BOT135" s="81"/>
      <c r="BOU135" s="81"/>
      <c r="BOV135" s="81"/>
      <c r="BOW135" s="81"/>
      <c r="BOX135" s="81"/>
      <c r="BOY135" s="81"/>
      <c r="BOZ135" s="81"/>
      <c r="BPA135" s="81"/>
      <c r="BPB135" s="81"/>
      <c r="BPC135" s="81"/>
      <c r="BPD135" s="81"/>
      <c r="BPE135" s="81"/>
      <c r="BPF135" s="81"/>
      <c r="BPG135" s="81"/>
      <c r="BPH135" s="81"/>
      <c r="BPI135" s="81"/>
      <c r="BPJ135" s="81"/>
      <c r="BPK135" s="81"/>
      <c r="BPL135" s="81"/>
      <c r="BPM135" s="81"/>
      <c r="BPN135" s="81"/>
      <c r="BPO135" s="81"/>
      <c r="BPP135" s="81"/>
      <c r="BPQ135" s="81"/>
      <c r="BPR135" s="81"/>
      <c r="BPS135" s="81"/>
      <c r="BPT135" s="81"/>
      <c r="BPU135" s="81"/>
      <c r="BPV135" s="81"/>
      <c r="BPW135" s="81"/>
      <c r="BPX135" s="81"/>
      <c r="BPY135" s="81"/>
      <c r="BPZ135" s="81"/>
      <c r="BQA135" s="81"/>
      <c r="BQB135" s="81"/>
      <c r="BQC135" s="81"/>
      <c r="BQD135" s="81"/>
      <c r="BQE135" s="81"/>
      <c r="BQF135" s="81"/>
      <c r="BQG135" s="81"/>
      <c r="BQH135" s="81"/>
      <c r="BQI135" s="81"/>
      <c r="BQJ135" s="81"/>
      <c r="BQK135" s="81"/>
      <c r="BQL135" s="81"/>
      <c r="BQM135" s="81"/>
      <c r="BQN135" s="81"/>
      <c r="BQO135" s="81"/>
      <c r="BQP135" s="81"/>
      <c r="BQQ135" s="81"/>
      <c r="BQR135" s="81"/>
      <c r="BQS135" s="81"/>
      <c r="BQT135" s="81"/>
      <c r="BQU135" s="81"/>
      <c r="BQV135" s="81"/>
      <c r="BQW135" s="81"/>
      <c r="BQX135" s="81"/>
      <c r="BQY135" s="81"/>
      <c r="BQZ135" s="81"/>
      <c r="BRA135" s="81"/>
      <c r="BRB135" s="81"/>
      <c r="BRC135" s="81"/>
      <c r="BRD135" s="81"/>
      <c r="BRE135" s="81"/>
      <c r="BRF135" s="81"/>
      <c r="BRG135" s="81"/>
      <c r="BRH135" s="81"/>
      <c r="BRI135" s="81"/>
      <c r="BRJ135" s="81"/>
      <c r="BRK135" s="81"/>
      <c r="BRL135" s="81"/>
      <c r="BRM135" s="81"/>
      <c r="BRN135" s="81"/>
      <c r="BRO135" s="81"/>
      <c r="BRP135" s="81"/>
      <c r="BRQ135" s="81"/>
      <c r="BRR135" s="81"/>
      <c r="BRS135" s="81"/>
      <c r="BRT135" s="81"/>
      <c r="BRU135" s="81"/>
      <c r="BRV135" s="81"/>
      <c r="BRW135" s="81"/>
      <c r="BRX135" s="81"/>
      <c r="BRY135" s="81"/>
      <c r="BRZ135" s="81"/>
      <c r="BSA135" s="81"/>
      <c r="BSB135" s="81"/>
      <c r="BSC135" s="81"/>
      <c r="BSD135" s="81"/>
      <c r="BSE135" s="81"/>
      <c r="BSF135" s="81"/>
      <c r="BSG135" s="81"/>
      <c r="BSH135" s="81"/>
      <c r="BSI135" s="81"/>
      <c r="BSJ135" s="81"/>
      <c r="BSK135" s="81"/>
      <c r="BSL135" s="81"/>
      <c r="BSM135" s="81"/>
      <c r="BSN135" s="81"/>
      <c r="BSO135" s="81"/>
      <c r="BSP135" s="81"/>
      <c r="BSQ135" s="81"/>
      <c r="BSR135" s="81"/>
      <c r="BSS135" s="81"/>
      <c r="BST135" s="81"/>
      <c r="BSU135" s="81"/>
      <c r="BSV135" s="81"/>
      <c r="BSW135" s="81"/>
      <c r="BSX135" s="81"/>
      <c r="BSY135" s="81"/>
      <c r="BSZ135" s="81"/>
      <c r="BTA135" s="81"/>
      <c r="BTB135" s="81"/>
      <c r="BTC135" s="81"/>
      <c r="BTD135" s="81"/>
      <c r="BTE135" s="81"/>
      <c r="BTF135" s="81"/>
      <c r="BTG135" s="81"/>
      <c r="BTH135" s="81"/>
      <c r="BTI135" s="81"/>
      <c r="BTJ135" s="81"/>
      <c r="BTK135" s="81"/>
      <c r="BTL135" s="81"/>
      <c r="BTM135" s="81"/>
      <c r="BTN135" s="81"/>
      <c r="BTO135" s="81"/>
      <c r="BTP135" s="81"/>
      <c r="BTQ135" s="81"/>
      <c r="BTR135" s="81"/>
      <c r="BTS135" s="81"/>
      <c r="BTT135" s="81"/>
      <c r="BTU135" s="81"/>
      <c r="BTV135" s="81"/>
      <c r="BTW135" s="81"/>
      <c r="BTX135" s="81"/>
      <c r="BTY135" s="81"/>
      <c r="BTZ135" s="81"/>
      <c r="BUA135" s="81"/>
      <c r="BUB135" s="81"/>
      <c r="BUC135" s="81"/>
      <c r="BUD135" s="81"/>
      <c r="BUE135" s="81"/>
      <c r="BUF135" s="81"/>
      <c r="BUG135" s="81"/>
      <c r="BUH135" s="81"/>
      <c r="BUI135" s="81"/>
      <c r="BUJ135" s="81"/>
      <c r="BUK135" s="81"/>
      <c r="BUL135" s="81"/>
      <c r="BUM135" s="81"/>
      <c r="BUN135" s="81"/>
      <c r="BUO135" s="81"/>
      <c r="BUP135" s="81"/>
      <c r="BUQ135" s="81"/>
      <c r="BUR135" s="81"/>
      <c r="BUS135" s="81"/>
      <c r="BUT135" s="81"/>
      <c r="BUU135" s="81"/>
      <c r="BUV135" s="81"/>
      <c r="BUW135" s="81"/>
      <c r="BUX135" s="81"/>
      <c r="BUY135" s="81"/>
      <c r="BUZ135" s="81"/>
      <c r="BVA135" s="81"/>
      <c r="BVB135" s="81"/>
      <c r="BVC135" s="81"/>
      <c r="BVD135" s="81"/>
      <c r="BVE135" s="81"/>
      <c r="BVF135" s="81"/>
      <c r="BVG135" s="81"/>
      <c r="BVH135" s="81"/>
      <c r="BVI135" s="81"/>
      <c r="BVJ135" s="81"/>
      <c r="BVK135" s="81"/>
      <c r="BVL135" s="81"/>
      <c r="BVM135" s="81"/>
      <c r="BVN135" s="81"/>
      <c r="BVO135" s="81"/>
      <c r="BVP135" s="81"/>
      <c r="BVQ135" s="81"/>
      <c r="BVR135" s="81"/>
      <c r="BVS135" s="81"/>
      <c r="BVT135" s="81"/>
      <c r="BVU135" s="81"/>
      <c r="BVV135" s="81"/>
      <c r="BVW135" s="81"/>
      <c r="BVX135" s="81"/>
      <c r="BVY135" s="81"/>
      <c r="BVZ135" s="81"/>
      <c r="BWA135" s="81"/>
      <c r="BWB135" s="81"/>
      <c r="BWC135" s="81"/>
      <c r="BWD135" s="81"/>
      <c r="BWE135" s="81"/>
      <c r="BWF135" s="81"/>
      <c r="BWG135" s="81"/>
      <c r="BWH135" s="81"/>
      <c r="BWI135" s="81"/>
      <c r="BWJ135" s="81"/>
      <c r="BWK135" s="81"/>
      <c r="BWL135" s="81"/>
      <c r="BWM135" s="81"/>
      <c r="BWN135" s="81"/>
      <c r="BWO135" s="81"/>
      <c r="BWP135" s="81"/>
      <c r="BWQ135" s="81"/>
      <c r="BWR135" s="81"/>
      <c r="BWS135" s="81"/>
      <c r="BWT135" s="81"/>
      <c r="BWU135" s="81"/>
      <c r="BWV135" s="81"/>
      <c r="BWW135" s="81"/>
      <c r="BWX135" s="81"/>
      <c r="BWY135" s="81"/>
      <c r="BWZ135" s="81"/>
      <c r="BXA135" s="81"/>
      <c r="BXB135" s="81"/>
      <c r="BXC135" s="81"/>
      <c r="BXD135" s="81"/>
      <c r="BXE135" s="81"/>
      <c r="BXF135" s="81"/>
      <c r="BXG135" s="81"/>
      <c r="BXH135" s="81"/>
      <c r="BXI135" s="81"/>
      <c r="BXJ135" s="81"/>
      <c r="BXK135" s="81"/>
      <c r="BXL135" s="81"/>
      <c r="BXM135" s="81"/>
      <c r="BXN135" s="81"/>
      <c r="BXO135" s="81"/>
      <c r="BXP135" s="81"/>
      <c r="BXQ135" s="81"/>
      <c r="BXR135" s="81"/>
      <c r="BXS135" s="81"/>
      <c r="BXT135" s="81"/>
      <c r="BXU135" s="81"/>
      <c r="BXV135" s="81"/>
      <c r="BXW135" s="81"/>
      <c r="BXX135" s="81"/>
      <c r="BXY135" s="81"/>
      <c r="BXZ135" s="81"/>
      <c r="BYA135" s="81"/>
      <c r="BYB135" s="81"/>
      <c r="BYC135" s="81"/>
      <c r="BYD135" s="81"/>
      <c r="BYE135" s="81"/>
      <c r="BYF135" s="81"/>
      <c r="BYG135" s="81"/>
      <c r="BYH135" s="81"/>
      <c r="BYI135" s="81"/>
      <c r="BYJ135" s="81"/>
      <c r="BYK135" s="81"/>
      <c r="BYL135" s="81"/>
      <c r="BYM135" s="81"/>
      <c r="BYN135" s="81"/>
      <c r="BYO135" s="81"/>
      <c r="BYP135" s="81"/>
      <c r="BYQ135" s="81"/>
      <c r="BYR135" s="81"/>
      <c r="BYS135" s="81"/>
      <c r="BYT135" s="81"/>
      <c r="BYU135" s="81"/>
      <c r="BYV135" s="81"/>
      <c r="BYW135" s="81"/>
      <c r="BYX135" s="81"/>
      <c r="BYY135" s="81"/>
      <c r="BYZ135" s="81"/>
      <c r="BZA135" s="81"/>
      <c r="BZB135" s="81"/>
      <c r="BZC135" s="81"/>
      <c r="BZD135" s="81"/>
      <c r="BZE135" s="81"/>
      <c r="BZF135" s="81"/>
      <c r="BZG135" s="81"/>
      <c r="BZH135" s="81"/>
      <c r="BZI135" s="81"/>
      <c r="BZJ135" s="81"/>
      <c r="BZK135" s="81"/>
      <c r="BZL135" s="81"/>
      <c r="BZM135" s="81"/>
      <c r="BZN135" s="81"/>
      <c r="BZO135" s="81"/>
      <c r="BZP135" s="81"/>
      <c r="BZQ135" s="81"/>
      <c r="BZR135" s="81"/>
      <c r="BZS135" s="81"/>
      <c r="BZT135" s="81"/>
      <c r="BZU135" s="81"/>
      <c r="BZV135" s="81"/>
      <c r="BZW135" s="81"/>
      <c r="BZX135" s="81"/>
      <c r="BZY135" s="81"/>
      <c r="BZZ135" s="81"/>
      <c r="CAA135" s="81"/>
      <c r="CAB135" s="81"/>
      <c r="CAC135" s="81"/>
      <c r="CAD135" s="81"/>
      <c r="CAE135" s="81"/>
      <c r="CAF135" s="81"/>
      <c r="CAG135" s="81"/>
      <c r="CAH135" s="81"/>
      <c r="CAI135" s="81"/>
      <c r="CAJ135" s="81"/>
      <c r="CAK135" s="81"/>
      <c r="CAL135" s="81"/>
      <c r="CAM135" s="81"/>
      <c r="CAN135" s="81"/>
      <c r="CAO135" s="81"/>
      <c r="CAP135" s="81"/>
      <c r="CAQ135" s="81"/>
      <c r="CAR135" s="81"/>
      <c r="CAS135" s="81"/>
      <c r="CAT135" s="81"/>
      <c r="CAU135" s="81"/>
      <c r="CAV135" s="81"/>
      <c r="CAW135" s="81"/>
      <c r="CAX135" s="81"/>
      <c r="CAY135" s="81"/>
      <c r="CAZ135" s="81"/>
      <c r="CBA135" s="81"/>
      <c r="CBB135" s="81"/>
      <c r="CBC135" s="81"/>
      <c r="CBD135" s="81"/>
      <c r="CBE135" s="81"/>
      <c r="CBF135" s="81"/>
      <c r="CBG135" s="81"/>
      <c r="CBH135" s="81"/>
      <c r="CBI135" s="81"/>
      <c r="CBJ135" s="81"/>
      <c r="CBK135" s="81"/>
      <c r="CBL135" s="81"/>
      <c r="CBM135" s="81"/>
      <c r="CBN135" s="81"/>
      <c r="CBO135" s="81"/>
      <c r="CBP135" s="81"/>
      <c r="CBQ135" s="81"/>
      <c r="CBR135" s="81"/>
      <c r="CBS135" s="81"/>
      <c r="CBT135" s="81"/>
      <c r="CBU135" s="81"/>
      <c r="CBV135" s="81"/>
      <c r="CBW135" s="81"/>
      <c r="CBX135" s="81"/>
      <c r="CBY135" s="81"/>
      <c r="CBZ135" s="81"/>
      <c r="CCA135" s="81"/>
      <c r="CCB135" s="81"/>
      <c r="CCC135" s="81"/>
      <c r="CCD135" s="81"/>
      <c r="CCE135" s="81"/>
      <c r="CCF135" s="81"/>
      <c r="CCG135" s="81"/>
      <c r="CCH135" s="81"/>
      <c r="CCI135" s="81"/>
      <c r="CCJ135" s="81"/>
      <c r="CCK135" s="81"/>
      <c r="CCL135" s="81"/>
      <c r="CCM135" s="81"/>
      <c r="CCN135" s="81"/>
      <c r="CCO135" s="81"/>
      <c r="CCP135" s="81"/>
      <c r="CCQ135" s="81"/>
      <c r="CCR135" s="81"/>
      <c r="CCS135" s="81"/>
      <c r="CCT135" s="81"/>
      <c r="CCU135" s="81"/>
      <c r="CCV135" s="81"/>
      <c r="CCW135" s="81"/>
      <c r="CCX135" s="81"/>
      <c r="CCY135" s="81"/>
      <c r="CCZ135" s="81"/>
      <c r="CDA135" s="81"/>
      <c r="CDB135" s="81"/>
      <c r="CDC135" s="81"/>
      <c r="CDD135" s="81"/>
      <c r="CDE135" s="81"/>
      <c r="CDF135" s="81"/>
      <c r="CDG135" s="81"/>
      <c r="CDH135" s="81"/>
      <c r="CDI135" s="81"/>
      <c r="CDJ135" s="81"/>
      <c r="CDK135" s="81"/>
      <c r="CDL135" s="81"/>
      <c r="CDM135" s="81"/>
      <c r="CDN135" s="81"/>
      <c r="CDO135" s="81"/>
      <c r="CDP135" s="81"/>
      <c r="CDQ135" s="81"/>
      <c r="CDR135" s="81"/>
      <c r="CDS135" s="81"/>
      <c r="CDT135" s="81"/>
      <c r="CDU135" s="81"/>
      <c r="CDV135" s="81"/>
      <c r="CDW135" s="81"/>
      <c r="CDX135" s="81"/>
      <c r="CDY135" s="81"/>
      <c r="CDZ135" s="81"/>
      <c r="CEA135" s="81"/>
      <c r="CEB135" s="81"/>
      <c r="CEC135" s="81"/>
      <c r="CED135" s="81"/>
      <c r="CEE135" s="81"/>
      <c r="CEF135" s="81"/>
      <c r="CEG135" s="81"/>
      <c r="CEH135" s="81"/>
      <c r="CEI135" s="81"/>
      <c r="CEJ135" s="81"/>
      <c r="CEK135" s="81"/>
      <c r="CEL135" s="81"/>
      <c r="CEM135" s="81"/>
      <c r="CEN135" s="81"/>
      <c r="CEO135" s="81"/>
      <c r="CEP135" s="81"/>
      <c r="CEQ135" s="81"/>
      <c r="CER135" s="81"/>
      <c r="CES135" s="81"/>
      <c r="CET135" s="81"/>
      <c r="CEU135" s="81"/>
      <c r="CEV135" s="81"/>
      <c r="CEW135" s="81"/>
      <c r="CEX135" s="81"/>
      <c r="CEY135" s="81"/>
      <c r="CEZ135" s="81"/>
      <c r="CFA135" s="81"/>
      <c r="CFB135" s="81"/>
      <c r="CFC135" s="81"/>
      <c r="CFD135" s="81"/>
      <c r="CFE135" s="81"/>
      <c r="CFF135" s="81"/>
      <c r="CFG135" s="81"/>
      <c r="CFH135" s="81"/>
      <c r="CFI135" s="81"/>
      <c r="CFJ135" s="81"/>
      <c r="CFK135" s="81"/>
      <c r="CFL135" s="81"/>
      <c r="CFM135" s="81"/>
      <c r="CFN135" s="81"/>
      <c r="CFO135" s="81"/>
      <c r="CFP135" s="81"/>
      <c r="CFQ135" s="81"/>
      <c r="CFR135" s="81"/>
      <c r="CFS135" s="81"/>
      <c r="CFT135" s="81"/>
      <c r="CFU135" s="81"/>
      <c r="CFV135" s="81"/>
      <c r="CFW135" s="81"/>
      <c r="CFX135" s="81"/>
      <c r="CFY135" s="81"/>
      <c r="CFZ135" s="81"/>
      <c r="CGA135" s="81"/>
      <c r="CGB135" s="81"/>
      <c r="CGC135" s="81"/>
      <c r="CGD135" s="81"/>
      <c r="CGE135" s="81"/>
      <c r="CGF135" s="81"/>
      <c r="CGG135" s="81"/>
      <c r="CGH135" s="81"/>
      <c r="CGI135" s="81"/>
      <c r="CGJ135" s="81"/>
      <c r="CGK135" s="81"/>
      <c r="CGL135" s="81"/>
      <c r="CGM135" s="81"/>
      <c r="CGN135" s="81"/>
      <c r="CGO135" s="81"/>
      <c r="CGP135" s="81"/>
      <c r="CGQ135" s="81"/>
      <c r="CGR135" s="81"/>
      <c r="CGS135" s="81"/>
      <c r="CGT135" s="81"/>
      <c r="CGU135" s="81"/>
      <c r="CGV135" s="81"/>
      <c r="CGW135" s="81"/>
      <c r="CGX135" s="81"/>
      <c r="CGY135" s="81"/>
      <c r="CGZ135" s="81"/>
      <c r="CHA135" s="81"/>
      <c r="CHB135" s="81"/>
      <c r="CHC135" s="81"/>
      <c r="CHD135" s="81"/>
      <c r="CHE135" s="81"/>
      <c r="CHF135" s="81"/>
      <c r="CHG135" s="81"/>
      <c r="CHH135" s="81"/>
      <c r="CHI135" s="81"/>
      <c r="CHJ135" s="81"/>
      <c r="CHK135" s="81"/>
      <c r="CHL135" s="81"/>
      <c r="CHM135" s="81"/>
      <c r="CHN135" s="81"/>
      <c r="CHO135" s="81"/>
      <c r="CHP135" s="81"/>
      <c r="CHQ135" s="81"/>
      <c r="CHR135" s="81"/>
      <c r="CHS135" s="81"/>
      <c r="CHT135" s="81"/>
      <c r="CHU135" s="81"/>
      <c r="CHV135" s="81"/>
      <c r="CHW135" s="81"/>
      <c r="CHX135" s="81"/>
      <c r="CHY135" s="81"/>
      <c r="CHZ135" s="81"/>
      <c r="CIA135" s="81"/>
      <c r="CIB135" s="81"/>
      <c r="CIC135" s="81"/>
      <c r="CID135" s="81"/>
      <c r="CIE135" s="81"/>
      <c r="CIF135" s="81"/>
      <c r="CIG135" s="81"/>
      <c r="CIH135" s="81"/>
      <c r="CII135" s="81"/>
      <c r="CIJ135" s="81"/>
      <c r="CIK135" s="81"/>
      <c r="CIL135" s="81"/>
      <c r="CIM135" s="81"/>
      <c r="CIN135" s="81"/>
      <c r="CIO135" s="81"/>
      <c r="CIP135" s="81"/>
      <c r="CIQ135" s="81"/>
      <c r="CIR135" s="81"/>
      <c r="CIS135" s="81"/>
      <c r="CIT135" s="81"/>
      <c r="CIU135" s="81"/>
      <c r="CIV135" s="81"/>
      <c r="CIW135" s="81"/>
      <c r="CIX135" s="81"/>
      <c r="CIY135" s="81"/>
      <c r="CIZ135" s="81"/>
      <c r="CJA135" s="81"/>
      <c r="CJB135" s="81"/>
      <c r="CJC135" s="81"/>
      <c r="CJD135" s="81"/>
      <c r="CJE135" s="81"/>
      <c r="CJF135" s="81"/>
      <c r="CJG135" s="81"/>
      <c r="CJH135" s="81"/>
      <c r="CJI135" s="81"/>
      <c r="CJJ135" s="81"/>
      <c r="CJK135" s="81"/>
      <c r="CJL135" s="81"/>
      <c r="CJM135" s="81"/>
      <c r="CJN135" s="81"/>
      <c r="CJO135" s="81"/>
      <c r="CJP135" s="81"/>
      <c r="CJQ135" s="81"/>
      <c r="CJR135" s="81"/>
      <c r="CJS135" s="81"/>
      <c r="CJT135" s="81"/>
      <c r="CJU135" s="81"/>
      <c r="CJV135" s="81"/>
      <c r="CJW135" s="81"/>
      <c r="CJX135" s="81"/>
      <c r="CJY135" s="81"/>
      <c r="CJZ135" s="81"/>
      <c r="CKA135" s="81"/>
      <c r="CKB135" s="81"/>
      <c r="CKC135" s="81"/>
      <c r="CKD135" s="81"/>
      <c r="CKE135" s="81"/>
      <c r="CKF135" s="81"/>
      <c r="CKG135" s="81"/>
      <c r="CKH135" s="81"/>
      <c r="CKI135" s="81"/>
      <c r="CKJ135" s="81"/>
      <c r="CKK135" s="81"/>
      <c r="CKL135" s="81"/>
      <c r="CKM135" s="81"/>
      <c r="CKN135" s="81"/>
      <c r="CKO135" s="81"/>
      <c r="CKP135" s="81"/>
      <c r="CKQ135" s="81"/>
      <c r="CKR135" s="81"/>
      <c r="CKS135" s="81"/>
      <c r="CKT135" s="81"/>
      <c r="CKU135" s="81"/>
      <c r="CKV135" s="81"/>
      <c r="CKW135" s="81"/>
      <c r="CKX135" s="81"/>
      <c r="CKY135" s="81"/>
      <c r="CKZ135" s="81"/>
      <c r="CLA135" s="81"/>
      <c r="CLB135" s="81"/>
      <c r="CLC135" s="81"/>
      <c r="CLD135" s="81"/>
      <c r="CLE135" s="81"/>
      <c r="CLF135" s="81"/>
      <c r="CLG135" s="81"/>
      <c r="CLH135" s="81"/>
      <c r="CLI135" s="81"/>
      <c r="CLJ135" s="81"/>
      <c r="CLK135" s="81"/>
      <c r="CLL135" s="81"/>
      <c r="CLM135" s="81"/>
      <c r="CLN135" s="81"/>
      <c r="CLO135" s="81"/>
      <c r="CLP135" s="81"/>
      <c r="CLQ135" s="81"/>
      <c r="CLR135" s="81"/>
      <c r="CLS135" s="81"/>
      <c r="CLT135" s="81"/>
      <c r="CLU135" s="81"/>
      <c r="CLV135" s="81"/>
      <c r="CLW135" s="81"/>
      <c r="CLX135" s="81"/>
      <c r="CLY135" s="81"/>
      <c r="CLZ135" s="81"/>
      <c r="CMA135" s="81"/>
      <c r="CMB135" s="81"/>
      <c r="CMC135" s="81"/>
      <c r="CMD135" s="81"/>
      <c r="CME135" s="81"/>
      <c r="CMF135" s="81"/>
      <c r="CMG135" s="81"/>
      <c r="CMH135" s="81"/>
      <c r="CMI135" s="81"/>
      <c r="CMJ135" s="81"/>
      <c r="CMK135" s="81"/>
      <c r="CML135" s="81"/>
      <c r="CMM135" s="81"/>
      <c r="CMN135" s="81"/>
      <c r="CMO135" s="81"/>
      <c r="CMP135" s="81"/>
      <c r="CMQ135" s="81"/>
      <c r="CMR135" s="81"/>
      <c r="CMS135" s="81"/>
      <c r="CMT135" s="81"/>
      <c r="CMU135" s="81"/>
      <c r="CMV135" s="81"/>
      <c r="CMW135" s="81"/>
      <c r="CMX135" s="81"/>
      <c r="CMY135" s="81"/>
      <c r="CMZ135" s="81"/>
      <c r="CNA135" s="81"/>
      <c r="CNB135" s="81"/>
      <c r="CNC135" s="81"/>
      <c r="CND135" s="81"/>
      <c r="CNE135" s="81"/>
      <c r="CNF135" s="81"/>
      <c r="CNG135" s="81"/>
      <c r="CNH135" s="81"/>
      <c r="CNI135" s="81"/>
      <c r="CNJ135" s="81"/>
      <c r="CNK135" s="81"/>
      <c r="CNL135" s="81"/>
      <c r="CNM135" s="81"/>
      <c r="CNN135" s="81"/>
      <c r="CNO135" s="81"/>
      <c r="CNP135" s="81"/>
      <c r="CNQ135" s="81"/>
      <c r="CNR135" s="81"/>
      <c r="CNS135" s="81"/>
      <c r="CNT135" s="81"/>
      <c r="CNU135" s="81"/>
      <c r="CNV135" s="81"/>
      <c r="CNW135" s="81"/>
      <c r="CNX135" s="81"/>
      <c r="CNY135" s="81"/>
      <c r="CNZ135" s="81"/>
      <c r="COA135" s="81"/>
      <c r="COB135" s="81"/>
      <c r="COC135" s="81"/>
      <c r="COD135" s="81"/>
      <c r="COE135" s="81"/>
      <c r="COF135" s="81"/>
      <c r="COG135" s="81"/>
      <c r="COH135" s="81"/>
      <c r="COI135" s="81"/>
      <c r="COJ135" s="81"/>
      <c r="COK135" s="81"/>
      <c r="COL135" s="81"/>
      <c r="COM135" s="81"/>
      <c r="CON135" s="81"/>
      <c r="COO135" s="81"/>
      <c r="COP135" s="81"/>
      <c r="COQ135" s="81"/>
      <c r="COR135" s="81"/>
      <c r="COS135" s="81"/>
      <c r="COT135" s="81"/>
      <c r="COU135" s="81"/>
      <c r="COV135" s="81"/>
      <c r="COW135" s="81"/>
      <c r="COX135" s="81"/>
      <c r="COY135" s="81"/>
      <c r="COZ135" s="81"/>
      <c r="CPA135" s="81"/>
      <c r="CPB135" s="81"/>
      <c r="CPC135" s="81"/>
      <c r="CPD135" s="81"/>
      <c r="CPE135" s="81"/>
      <c r="CPF135" s="81"/>
      <c r="CPG135" s="81"/>
      <c r="CPH135" s="81"/>
      <c r="CPI135" s="81"/>
      <c r="CPJ135" s="81"/>
      <c r="CPK135" s="81"/>
      <c r="CPL135" s="81"/>
      <c r="CPM135" s="81"/>
      <c r="CPN135" s="81"/>
      <c r="CPO135" s="81"/>
      <c r="CPP135" s="81"/>
      <c r="CPQ135" s="81"/>
      <c r="CPR135" s="81"/>
      <c r="CPS135" s="81"/>
      <c r="CPT135" s="81"/>
      <c r="CPU135" s="81"/>
      <c r="CPV135" s="81"/>
      <c r="CPW135" s="81"/>
      <c r="CPX135" s="81"/>
      <c r="CPY135" s="81"/>
      <c r="CPZ135" s="81"/>
      <c r="CQA135" s="81"/>
      <c r="CQB135" s="81"/>
      <c r="CQC135" s="81"/>
      <c r="CQD135" s="81"/>
      <c r="CQE135" s="81"/>
      <c r="CQF135" s="81"/>
      <c r="CQG135" s="81"/>
      <c r="CQH135" s="81"/>
      <c r="CQI135" s="81"/>
      <c r="CQJ135" s="81"/>
      <c r="CQK135" s="81"/>
      <c r="CQL135" s="81"/>
      <c r="CQM135" s="81"/>
      <c r="CQN135" s="81"/>
      <c r="CQO135" s="81"/>
      <c r="CQP135" s="81"/>
      <c r="CQQ135" s="81"/>
      <c r="CQR135" s="81"/>
      <c r="CQS135" s="81"/>
      <c r="CQT135" s="81"/>
      <c r="CQU135" s="81"/>
      <c r="CQV135" s="81"/>
      <c r="CQW135" s="81"/>
      <c r="CQX135" s="81"/>
      <c r="CQY135" s="81"/>
      <c r="CQZ135" s="81"/>
      <c r="CRA135" s="81"/>
      <c r="CRB135" s="81"/>
      <c r="CRC135" s="81"/>
      <c r="CRD135" s="81"/>
      <c r="CRE135" s="81"/>
      <c r="CRF135" s="81"/>
      <c r="CRG135" s="81"/>
      <c r="CRH135" s="81"/>
      <c r="CRI135" s="81"/>
      <c r="CRJ135" s="81"/>
      <c r="CRK135" s="81"/>
      <c r="CRL135" s="81"/>
      <c r="CRM135" s="81"/>
      <c r="CRN135" s="81"/>
      <c r="CRO135" s="81"/>
      <c r="CRP135" s="81"/>
      <c r="CRQ135" s="81"/>
      <c r="CRR135" s="81"/>
      <c r="CRS135" s="81"/>
      <c r="CRT135" s="81"/>
      <c r="CRU135" s="81"/>
      <c r="CRV135" s="81"/>
      <c r="CRW135" s="81"/>
      <c r="CRX135" s="81"/>
      <c r="CRY135" s="81"/>
      <c r="CRZ135" s="81"/>
      <c r="CSA135" s="81"/>
      <c r="CSB135" s="81"/>
      <c r="CSC135" s="81"/>
      <c r="CSD135" s="81"/>
      <c r="CSE135" s="81"/>
      <c r="CSF135" s="81"/>
      <c r="CSG135" s="81"/>
      <c r="CSH135" s="81"/>
      <c r="CSI135" s="81"/>
      <c r="CSJ135" s="81"/>
      <c r="CSK135" s="81"/>
      <c r="CSL135" s="81"/>
      <c r="CSM135" s="81"/>
      <c r="CSN135" s="81"/>
      <c r="CSO135" s="81"/>
      <c r="CSP135" s="81"/>
      <c r="CSQ135" s="81"/>
      <c r="CSR135" s="81"/>
      <c r="CSS135" s="81"/>
      <c r="CST135" s="81"/>
      <c r="CSU135" s="81"/>
      <c r="CSV135" s="81"/>
      <c r="CSW135" s="81"/>
      <c r="CSX135" s="81"/>
      <c r="CSY135" s="81"/>
      <c r="CSZ135" s="81"/>
      <c r="CTA135" s="81"/>
      <c r="CTB135" s="81"/>
      <c r="CTC135" s="81"/>
      <c r="CTD135" s="81"/>
      <c r="CTE135" s="81"/>
      <c r="CTF135" s="81"/>
      <c r="CTG135" s="81"/>
      <c r="CTH135" s="81"/>
      <c r="CTI135" s="81"/>
      <c r="CTJ135" s="81"/>
      <c r="CTK135" s="81"/>
      <c r="CTL135" s="81"/>
      <c r="CTM135" s="81"/>
      <c r="CTN135" s="81"/>
      <c r="CTO135" s="81"/>
      <c r="CTP135" s="81"/>
      <c r="CTQ135" s="81"/>
      <c r="CTR135" s="81"/>
      <c r="CTS135" s="81"/>
      <c r="CTT135" s="81"/>
      <c r="CTU135" s="81"/>
      <c r="CTV135" s="81"/>
      <c r="CTW135" s="81"/>
      <c r="CTX135" s="81"/>
      <c r="CTY135" s="81"/>
      <c r="CTZ135" s="81"/>
      <c r="CUA135" s="81"/>
      <c r="CUB135" s="81"/>
      <c r="CUC135" s="81"/>
      <c r="CUD135" s="81"/>
      <c r="CUE135" s="81"/>
      <c r="CUF135" s="81"/>
      <c r="CUG135" s="81"/>
      <c r="CUH135" s="81"/>
      <c r="CUI135" s="81"/>
      <c r="CUJ135" s="81"/>
      <c r="CUK135" s="81"/>
      <c r="CUL135" s="81"/>
      <c r="CUM135" s="81"/>
      <c r="CUN135" s="81"/>
      <c r="CUO135" s="81"/>
      <c r="CUP135" s="81"/>
      <c r="CUQ135" s="81"/>
      <c r="CUR135" s="81"/>
      <c r="CUS135" s="81"/>
      <c r="CUT135" s="81"/>
      <c r="CUU135" s="81"/>
      <c r="CUV135" s="81"/>
      <c r="CUW135" s="81"/>
      <c r="CUX135" s="81"/>
      <c r="CUY135" s="81"/>
      <c r="CUZ135" s="81"/>
      <c r="CVA135" s="81"/>
      <c r="CVB135" s="81"/>
      <c r="CVC135" s="81"/>
      <c r="CVD135" s="81"/>
      <c r="CVE135" s="81"/>
      <c r="CVF135" s="81"/>
      <c r="CVG135" s="81"/>
      <c r="CVH135" s="81"/>
      <c r="CVI135" s="81"/>
      <c r="CVJ135" s="81"/>
      <c r="CVK135" s="81"/>
      <c r="CVL135" s="81"/>
      <c r="CVM135" s="81"/>
      <c r="CVN135" s="81"/>
      <c r="CVO135" s="81"/>
      <c r="CVP135" s="81"/>
      <c r="CVQ135" s="81"/>
      <c r="CVR135" s="81"/>
      <c r="CVS135" s="81"/>
      <c r="CVT135" s="81"/>
      <c r="CVU135" s="81"/>
      <c r="CVV135" s="81"/>
      <c r="CVW135" s="81"/>
      <c r="CVX135" s="81"/>
      <c r="CVY135" s="81"/>
      <c r="CVZ135" s="81"/>
      <c r="CWA135" s="81"/>
      <c r="CWB135" s="81"/>
      <c r="CWC135" s="81"/>
      <c r="CWD135" s="81"/>
      <c r="CWE135" s="81"/>
      <c r="CWF135" s="81"/>
      <c r="CWG135" s="81"/>
      <c r="CWH135" s="81"/>
      <c r="CWI135" s="81"/>
      <c r="CWJ135" s="81"/>
      <c r="CWK135" s="81"/>
      <c r="CWL135" s="81"/>
      <c r="CWM135" s="81"/>
      <c r="CWN135" s="81"/>
      <c r="CWO135" s="81"/>
      <c r="CWP135" s="81"/>
      <c r="CWQ135" s="81"/>
      <c r="CWR135" s="81"/>
      <c r="CWS135" s="81"/>
      <c r="CWT135" s="81"/>
      <c r="CWU135" s="81"/>
      <c r="CWV135" s="81"/>
      <c r="CWW135" s="81"/>
      <c r="CWX135" s="81"/>
      <c r="CWY135" s="81"/>
      <c r="CWZ135" s="81"/>
      <c r="CXA135" s="81"/>
      <c r="CXB135" s="81"/>
      <c r="CXC135" s="81"/>
      <c r="CXD135" s="81"/>
      <c r="CXE135" s="81"/>
      <c r="CXF135" s="81"/>
      <c r="CXG135" s="81"/>
      <c r="CXH135" s="81"/>
      <c r="CXI135" s="81"/>
      <c r="CXJ135" s="81"/>
      <c r="CXK135" s="81"/>
      <c r="CXL135" s="81"/>
      <c r="CXM135" s="81"/>
      <c r="CXN135" s="81"/>
      <c r="CXO135" s="81"/>
      <c r="CXP135" s="81"/>
      <c r="CXQ135" s="81"/>
      <c r="CXR135" s="81"/>
      <c r="CXS135" s="81"/>
      <c r="CXT135" s="81"/>
      <c r="CXU135" s="81"/>
      <c r="CXV135" s="81"/>
      <c r="CXW135" s="81"/>
      <c r="CXX135" s="81"/>
      <c r="CXY135" s="81"/>
      <c r="CXZ135" s="81"/>
      <c r="CYA135" s="81"/>
      <c r="CYB135" s="81"/>
      <c r="CYC135" s="81"/>
      <c r="CYD135" s="81"/>
      <c r="CYE135" s="81"/>
      <c r="CYF135" s="81"/>
      <c r="CYG135" s="81"/>
      <c r="CYH135" s="81"/>
      <c r="CYI135" s="81"/>
      <c r="CYJ135" s="81"/>
      <c r="CYK135" s="81"/>
      <c r="CYL135" s="81"/>
      <c r="CYM135" s="81"/>
      <c r="CYN135" s="81"/>
      <c r="CYO135" s="81"/>
      <c r="CYP135" s="81"/>
      <c r="CYQ135" s="81"/>
      <c r="CYR135" s="81"/>
      <c r="CYS135" s="81"/>
      <c r="CYT135" s="81"/>
      <c r="CYU135" s="81"/>
      <c r="CYV135" s="81"/>
      <c r="CYW135" s="81"/>
      <c r="CYX135" s="81"/>
      <c r="CYY135" s="81"/>
      <c r="CYZ135" s="81"/>
      <c r="CZA135" s="81"/>
      <c r="CZB135" s="81"/>
      <c r="CZC135" s="81"/>
      <c r="CZD135" s="81"/>
      <c r="CZE135" s="81"/>
      <c r="CZF135" s="81"/>
      <c r="CZG135" s="81"/>
      <c r="CZH135" s="81"/>
      <c r="CZI135" s="81"/>
      <c r="CZJ135" s="81"/>
      <c r="CZK135" s="81"/>
      <c r="CZL135" s="81"/>
      <c r="CZM135" s="81"/>
      <c r="CZN135" s="81"/>
      <c r="CZO135" s="81"/>
      <c r="CZP135" s="81"/>
      <c r="CZQ135" s="81"/>
      <c r="CZR135" s="81"/>
      <c r="CZS135" s="81"/>
      <c r="CZT135" s="81"/>
      <c r="CZU135" s="81"/>
      <c r="CZV135" s="81"/>
      <c r="CZW135" s="81"/>
      <c r="CZX135" s="81"/>
      <c r="CZY135" s="81"/>
      <c r="CZZ135" s="81"/>
      <c r="DAA135" s="81"/>
      <c r="DAB135" s="81"/>
      <c r="DAC135" s="81"/>
      <c r="DAD135" s="81"/>
      <c r="DAE135" s="81"/>
      <c r="DAF135" s="81"/>
      <c r="DAG135" s="81"/>
      <c r="DAH135" s="81"/>
      <c r="DAI135" s="81"/>
      <c r="DAJ135" s="81"/>
      <c r="DAK135" s="81"/>
      <c r="DAL135" s="81"/>
      <c r="DAM135" s="81"/>
      <c r="DAN135" s="81"/>
      <c r="DAO135" s="81"/>
      <c r="DAP135" s="81"/>
      <c r="DAQ135" s="81"/>
      <c r="DAR135" s="81"/>
      <c r="DAS135" s="81"/>
      <c r="DAT135" s="81"/>
      <c r="DAU135" s="81"/>
      <c r="DAV135" s="81"/>
      <c r="DAW135" s="81"/>
      <c r="DAX135" s="81"/>
      <c r="DAY135" s="81"/>
      <c r="DAZ135" s="81"/>
      <c r="DBA135" s="81"/>
      <c r="DBB135" s="81"/>
      <c r="DBC135" s="81"/>
      <c r="DBD135" s="81"/>
      <c r="DBE135" s="81"/>
      <c r="DBF135" s="81"/>
      <c r="DBG135" s="81"/>
      <c r="DBH135" s="81"/>
      <c r="DBI135" s="81"/>
      <c r="DBJ135" s="81"/>
      <c r="DBK135" s="81"/>
      <c r="DBL135" s="81"/>
      <c r="DBM135" s="81"/>
      <c r="DBN135" s="81"/>
      <c r="DBO135" s="81"/>
      <c r="DBP135" s="81"/>
      <c r="DBQ135" s="81"/>
      <c r="DBR135" s="81"/>
      <c r="DBS135" s="81"/>
      <c r="DBT135" s="81"/>
      <c r="DBU135" s="81"/>
      <c r="DBV135" s="81"/>
      <c r="DBW135" s="81"/>
      <c r="DBX135" s="81"/>
      <c r="DBY135" s="81"/>
      <c r="DBZ135" s="81"/>
      <c r="DCA135" s="81"/>
      <c r="DCB135" s="81"/>
      <c r="DCC135" s="81"/>
      <c r="DCD135" s="81"/>
      <c r="DCE135" s="81"/>
      <c r="DCF135" s="81"/>
      <c r="DCG135" s="81"/>
      <c r="DCH135" s="81"/>
      <c r="DCI135" s="81"/>
      <c r="DCJ135" s="81"/>
      <c r="DCK135" s="81"/>
      <c r="DCL135" s="81"/>
      <c r="DCM135" s="81"/>
      <c r="DCN135" s="81"/>
      <c r="DCO135" s="81"/>
      <c r="DCP135" s="81"/>
      <c r="DCQ135" s="81"/>
      <c r="DCR135" s="81"/>
      <c r="DCS135" s="81"/>
      <c r="DCT135" s="81"/>
      <c r="DCU135" s="81"/>
      <c r="DCV135" s="81"/>
      <c r="DCW135" s="81"/>
      <c r="DCX135" s="81"/>
      <c r="DCY135" s="81"/>
      <c r="DCZ135" s="81"/>
      <c r="DDA135" s="81"/>
      <c r="DDB135" s="81"/>
      <c r="DDC135" s="81"/>
      <c r="DDD135" s="81"/>
      <c r="DDE135" s="81"/>
      <c r="DDF135" s="81"/>
      <c r="DDG135" s="81"/>
      <c r="DDH135" s="81"/>
      <c r="DDI135" s="81"/>
      <c r="DDJ135" s="81"/>
      <c r="DDK135" s="81"/>
      <c r="DDL135" s="81"/>
      <c r="DDM135" s="81"/>
      <c r="DDN135" s="81"/>
      <c r="DDO135" s="81"/>
      <c r="DDP135" s="81"/>
      <c r="DDQ135" s="81"/>
      <c r="DDR135" s="81"/>
      <c r="DDS135" s="81"/>
      <c r="DDT135" s="81"/>
      <c r="DDU135" s="81"/>
      <c r="DDV135" s="81"/>
      <c r="DDW135" s="81"/>
      <c r="DDX135" s="81"/>
      <c r="DDY135" s="81"/>
      <c r="DDZ135" s="81"/>
      <c r="DEA135" s="81"/>
      <c r="DEB135" s="81"/>
      <c r="DEC135" s="81"/>
      <c r="DED135" s="81"/>
      <c r="DEE135" s="81"/>
      <c r="DEF135" s="81"/>
      <c r="DEG135" s="81"/>
      <c r="DEH135" s="81"/>
      <c r="DEI135" s="81"/>
      <c r="DEJ135" s="81"/>
      <c r="DEK135" s="81"/>
      <c r="DEL135" s="81"/>
      <c r="DEM135" s="81"/>
      <c r="DEN135" s="81"/>
      <c r="DEO135" s="81"/>
      <c r="DEP135" s="81"/>
      <c r="DEQ135" s="81"/>
      <c r="DER135" s="81"/>
      <c r="DES135" s="81"/>
      <c r="DET135" s="81"/>
      <c r="DEU135" s="81"/>
      <c r="DEV135" s="81"/>
      <c r="DEW135" s="81"/>
      <c r="DEX135" s="81"/>
      <c r="DEY135" s="81"/>
      <c r="DEZ135" s="81"/>
      <c r="DFA135" s="81"/>
      <c r="DFB135" s="81"/>
      <c r="DFC135" s="81"/>
      <c r="DFD135" s="81"/>
      <c r="DFE135" s="81"/>
      <c r="DFF135" s="81"/>
      <c r="DFG135" s="81"/>
      <c r="DFH135" s="81"/>
      <c r="DFI135" s="81"/>
      <c r="DFJ135" s="81"/>
      <c r="DFK135" s="81"/>
      <c r="DFL135" s="81"/>
      <c r="DFM135" s="81"/>
      <c r="DFN135" s="81"/>
      <c r="DFO135" s="81"/>
      <c r="DFP135" s="81"/>
      <c r="DFQ135" s="81"/>
      <c r="DFR135" s="81"/>
      <c r="DFS135" s="81"/>
      <c r="DFT135" s="81"/>
      <c r="DFU135" s="81"/>
      <c r="DFV135" s="81"/>
      <c r="DFW135" s="81"/>
      <c r="DFX135" s="81"/>
      <c r="DFY135" s="81"/>
      <c r="DFZ135" s="81"/>
      <c r="DGA135" s="81"/>
      <c r="DGB135" s="81"/>
      <c r="DGC135" s="81"/>
      <c r="DGD135" s="81"/>
      <c r="DGE135" s="81"/>
      <c r="DGF135" s="81"/>
      <c r="DGG135" s="81"/>
      <c r="DGH135" s="81"/>
      <c r="DGI135" s="81"/>
      <c r="DGJ135" s="81"/>
      <c r="DGK135" s="81"/>
      <c r="DGL135" s="81"/>
      <c r="DGM135" s="81"/>
      <c r="DGN135" s="81"/>
      <c r="DGO135" s="81"/>
      <c r="DGP135" s="81"/>
      <c r="DGQ135" s="81"/>
      <c r="DGR135" s="81"/>
      <c r="DGS135" s="81"/>
      <c r="DGT135" s="81"/>
      <c r="DGU135" s="81"/>
      <c r="DGV135" s="81"/>
      <c r="DGW135" s="81"/>
      <c r="DGX135" s="81"/>
      <c r="DGY135" s="81"/>
      <c r="DGZ135" s="81"/>
      <c r="DHA135" s="81"/>
      <c r="DHB135" s="81"/>
      <c r="DHC135" s="81"/>
      <c r="DHD135" s="81"/>
      <c r="DHE135" s="81"/>
      <c r="DHF135" s="81"/>
      <c r="DHG135" s="81"/>
      <c r="DHH135" s="81"/>
      <c r="DHI135" s="81"/>
      <c r="DHJ135" s="81"/>
      <c r="DHK135" s="81"/>
      <c r="DHL135" s="81"/>
      <c r="DHM135" s="81"/>
      <c r="DHN135" s="81"/>
      <c r="DHO135" s="81"/>
      <c r="DHP135" s="81"/>
      <c r="DHQ135" s="81"/>
      <c r="DHR135" s="81"/>
      <c r="DHS135" s="81"/>
      <c r="DHT135" s="81"/>
      <c r="DHU135" s="81"/>
      <c r="DHV135" s="81"/>
      <c r="DHW135" s="81"/>
      <c r="DHX135" s="81"/>
      <c r="DHY135" s="81"/>
      <c r="DHZ135" s="81"/>
      <c r="DIA135" s="81"/>
      <c r="DIB135" s="81"/>
      <c r="DIC135" s="81"/>
      <c r="DID135" s="81"/>
      <c r="DIE135" s="81"/>
      <c r="DIF135" s="81"/>
      <c r="DIG135" s="81"/>
      <c r="DIH135" s="81"/>
      <c r="DII135" s="81"/>
      <c r="DIJ135" s="81"/>
      <c r="DIK135" s="81"/>
      <c r="DIL135" s="81"/>
      <c r="DIM135" s="81"/>
      <c r="DIN135" s="81"/>
      <c r="DIO135" s="81"/>
      <c r="DIP135" s="81"/>
      <c r="DIQ135" s="81"/>
      <c r="DIR135" s="81"/>
      <c r="DIS135" s="81"/>
      <c r="DIT135" s="81"/>
      <c r="DIU135" s="81"/>
      <c r="DIV135" s="81"/>
      <c r="DIW135" s="81"/>
      <c r="DIX135" s="81"/>
      <c r="DIY135" s="81"/>
      <c r="DIZ135" s="81"/>
      <c r="DJA135" s="81"/>
      <c r="DJB135" s="81"/>
      <c r="DJC135" s="81"/>
      <c r="DJD135" s="81"/>
      <c r="DJE135" s="81"/>
      <c r="DJF135" s="81"/>
      <c r="DJG135" s="81"/>
      <c r="DJH135" s="81"/>
      <c r="DJI135" s="81"/>
      <c r="DJJ135" s="81"/>
      <c r="DJK135" s="81"/>
      <c r="DJL135" s="81"/>
      <c r="DJM135" s="81"/>
      <c r="DJN135" s="81"/>
      <c r="DJO135" s="81"/>
      <c r="DJP135" s="81"/>
      <c r="DJQ135" s="81"/>
      <c r="DJR135" s="81"/>
      <c r="DJS135" s="81"/>
      <c r="DJT135" s="81"/>
      <c r="DJU135" s="81"/>
      <c r="DJV135" s="81"/>
      <c r="DJW135" s="81"/>
      <c r="DJX135" s="81"/>
      <c r="DJY135" s="81"/>
      <c r="DJZ135" s="81"/>
      <c r="DKA135" s="81"/>
      <c r="DKB135" s="81"/>
      <c r="DKC135" s="81"/>
      <c r="DKD135" s="81"/>
      <c r="DKE135" s="81"/>
      <c r="DKF135" s="81"/>
      <c r="DKG135" s="81"/>
      <c r="DKH135" s="81"/>
      <c r="DKI135" s="81"/>
      <c r="DKJ135" s="81"/>
      <c r="DKK135" s="81"/>
      <c r="DKL135" s="81"/>
      <c r="DKM135" s="81"/>
      <c r="DKN135" s="81"/>
      <c r="DKO135" s="81"/>
      <c r="DKP135" s="81"/>
      <c r="DKQ135" s="81"/>
      <c r="DKR135" s="81"/>
      <c r="DKS135" s="81"/>
      <c r="DKT135" s="81"/>
      <c r="DKU135" s="81"/>
      <c r="DKV135" s="81"/>
      <c r="DKW135" s="81"/>
      <c r="DKX135" s="81"/>
      <c r="DKY135" s="81"/>
      <c r="DKZ135" s="81"/>
      <c r="DLA135" s="81"/>
      <c r="DLB135" s="81"/>
      <c r="DLC135" s="81"/>
      <c r="DLD135" s="81"/>
      <c r="DLE135" s="81"/>
      <c r="DLF135" s="81"/>
      <c r="DLG135" s="81"/>
      <c r="DLH135" s="81"/>
      <c r="DLI135" s="81"/>
      <c r="DLJ135" s="81"/>
      <c r="DLK135" s="81"/>
      <c r="DLL135" s="81"/>
      <c r="DLM135" s="81"/>
      <c r="DLN135" s="81"/>
      <c r="DLO135" s="81"/>
      <c r="DLP135" s="81"/>
      <c r="DLQ135" s="81"/>
      <c r="DLR135" s="81"/>
      <c r="DLS135" s="81"/>
      <c r="DLT135" s="81"/>
      <c r="DLU135" s="81"/>
      <c r="DLV135" s="81"/>
      <c r="DLW135" s="81"/>
      <c r="DLX135" s="81"/>
      <c r="DLY135" s="81"/>
      <c r="DLZ135" s="81"/>
      <c r="DMA135" s="81"/>
      <c r="DMB135" s="81"/>
      <c r="DMC135" s="81"/>
      <c r="DMD135" s="81"/>
      <c r="DME135" s="81"/>
      <c r="DMF135" s="81"/>
      <c r="DMG135" s="81"/>
      <c r="DMH135" s="81"/>
      <c r="DMI135" s="81"/>
      <c r="DMJ135" s="81"/>
      <c r="DMK135" s="81"/>
      <c r="DML135" s="81"/>
      <c r="DMM135" s="81"/>
      <c r="DMN135" s="81"/>
      <c r="DMO135" s="81"/>
      <c r="DMP135" s="81"/>
      <c r="DMQ135" s="81"/>
      <c r="DMR135" s="81"/>
      <c r="DMS135" s="81"/>
      <c r="DMT135" s="81"/>
      <c r="DMU135" s="81"/>
      <c r="DMV135" s="81"/>
      <c r="DMW135" s="81"/>
      <c r="DMX135" s="81"/>
      <c r="DMY135" s="81"/>
      <c r="DMZ135" s="81"/>
      <c r="DNA135" s="81"/>
      <c r="DNB135" s="81"/>
      <c r="DNC135" s="81"/>
      <c r="DND135" s="81"/>
      <c r="DNE135" s="81"/>
      <c r="DNF135" s="81"/>
      <c r="DNG135" s="81"/>
      <c r="DNH135" s="81"/>
      <c r="DNI135" s="81"/>
      <c r="DNJ135" s="81"/>
      <c r="DNK135" s="81"/>
      <c r="DNL135" s="81"/>
      <c r="DNM135" s="81"/>
      <c r="DNN135" s="81"/>
      <c r="DNO135" s="81"/>
      <c r="DNP135" s="81"/>
      <c r="DNQ135" s="81"/>
      <c r="DNR135" s="81"/>
      <c r="DNS135" s="81"/>
      <c r="DNT135" s="81"/>
      <c r="DNU135" s="81"/>
      <c r="DNV135" s="81"/>
      <c r="DNW135" s="81"/>
      <c r="DNX135" s="81"/>
      <c r="DNY135" s="81"/>
      <c r="DNZ135" s="81"/>
      <c r="DOA135" s="81"/>
      <c r="DOB135" s="81"/>
      <c r="DOC135" s="81"/>
      <c r="DOD135" s="81"/>
      <c r="DOE135" s="81"/>
      <c r="DOF135" s="81"/>
      <c r="DOG135" s="81"/>
      <c r="DOH135" s="81"/>
      <c r="DOI135" s="81"/>
      <c r="DOJ135" s="81"/>
      <c r="DOK135" s="81"/>
      <c r="DOL135" s="81"/>
      <c r="DOM135" s="81"/>
      <c r="DON135" s="81"/>
      <c r="DOO135" s="81"/>
      <c r="DOP135" s="81"/>
      <c r="DOQ135" s="81"/>
      <c r="DOR135" s="81"/>
      <c r="DOS135" s="81"/>
      <c r="DOT135" s="81"/>
      <c r="DOU135" s="81"/>
      <c r="DOV135" s="81"/>
      <c r="DOW135" s="81"/>
      <c r="DOX135" s="81"/>
      <c r="DOY135" s="81"/>
      <c r="DOZ135" s="81"/>
      <c r="DPA135" s="81"/>
      <c r="DPB135" s="81"/>
      <c r="DPC135" s="81"/>
      <c r="DPD135" s="81"/>
      <c r="DPE135" s="81"/>
      <c r="DPF135" s="81"/>
      <c r="DPG135" s="81"/>
      <c r="DPH135" s="81"/>
      <c r="DPI135" s="81"/>
      <c r="DPJ135" s="81"/>
      <c r="DPK135" s="81"/>
      <c r="DPL135" s="81"/>
      <c r="DPM135" s="81"/>
      <c r="DPN135" s="81"/>
      <c r="DPO135" s="81"/>
      <c r="DPP135" s="81"/>
      <c r="DPQ135" s="81"/>
      <c r="DPR135" s="81"/>
      <c r="DPS135" s="81"/>
      <c r="DPT135" s="81"/>
      <c r="DPU135" s="81"/>
      <c r="DPV135" s="81"/>
      <c r="DPW135" s="81"/>
      <c r="DPX135" s="81"/>
      <c r="DPY135" s="81"/>
      <c r="DPZ135" s="81"/>
      <c r="DQA135" s="81"/>
      <c r="DQB135" s="81"/>
      <c r="DQC135" s="81"/>
      <c r="DQD135" s="81"/>
      <c r="DQE135" s="81"/>
      <c r="DQF135" s="81"/>
      <c r="DQG135" s="81"/>
      <c r="DQH135" s="81"/>
      <c r="DQI135" s="81"/>
      <c r="DQJ135" s="81"/>
      <c r="DQK135" s="81"/>
      <c r="DQL135" s="81"/>
      <c r="DQM135" s="81"/>
      <c r="DQN135" s="81"/>
      <c r="DQO135" s="81"/>
      <c r="DQP135" s="81"/>
      <c r="DQQ135" s="81"/>
      <c r="DQR135" s="81"/>
      <c r="DQS135" s="81"/>
      <c r="DQT135" s="81"/>
      <c r="DQU135" s="81"/>
      <c r="DQV135" s="81"/>
      <c r="DQW135" s="81"/>
      <c r="DQX135" s="81"/>
      <c r="DQY135" s="81"/>
      <c r="DQZ135" s="81"/>
      <c r="DRA135" s="81"/>
      <c r="DRB135" s="81"/>
      <c r="DRC135" s="81"/>
      <c r="DRD135" s="81"/>
      <c r="DRE135" s="81"/>
      <c r="DRF135" s="81"/>
      <c r="DRG135" s="81"/>
      <c r="DRH135" s="81"/>
      <c r="DRI135" s="81"/>
      <c r="DRJ135" s="81"/>
      <c r="DRK135" s="81"/>
      <c r="DRL135" s="81"/>
      <c r="DRM135" s="81"/>
      <c r="DRN135" s="81"/>
      <c r="DRO135" s="81"/>
      <c r="DRP135" s="81"/>
      <c r="DRQ135" s="81"/>
      <c r="DRR135" s="81"/>
      <c r="DRS135" s="81"/>
      <c r="DRT135" s="81"/>
      <c r="DRU135" s="81"/>
      <c r="DRV135" s="81"/>
      <c r="DRW135" s="81"/>
      <c r="DRX135" s="81"/>
      <c r="DRY135" s="81"/>
      <c r="DRZ135" s="81"/>
      <c r="DSA135" s="81"/>
      <c r="DSB135" s="81"/>
      <c r="DSC135" s="81"/>
      <c r="DSD135" s="81"/>
      <c r="DSE135" s="81"/>
      <c r="DSF135" s="81"/>
      <c r="DSG135" s="81"/>
      <c r="DSH135" s="81"/>
      <c r="DSI135" s="81"/>
      <c r="DSJ135" s="81"/>
      <c r="DSK135" s="81"/>
      <c r="DSL135" s="81"/>
      <c r="DSM135" s="81"/>
      <c r="DSN135" s="81"/>
      <c r="DSO135" s="81"/>
      <c r="DSP135" s="81"/>
      <c r="DSQ135" s="81"/>
      <c r="DSR135" s="81"/>
      <c r="DSS135" s="81"/>
      <c r="DST135" s="81"/>
      <c r="DSU135" s="81"/>
      <c r="DSV135" s="81"/>
      <c r="DSW135" s="81"/>
      <c r="DSX135" s="81"/>
      <c r="DSY135" s="81"/>
      <c r="DSZ135" s="81"/>
      <c r="DTA135" s="81"/>
      <c r="DTB135" s="81"/>
      <c r="DTC135" s="81"/>
      <c r="DTD135" s="81"/>
      <c r="DTE135" s="81"/>
      <c r="DTF135" s="81"/>
      <c r="DTG135" s="81"/>
      <c r="DTH135" s="81"/>
      <c r="DTI135" s="81"/>
      <c r="DTJ135" s="81"/>
      <c r="DTK135" s="81"/>
      <c r="DTL135" s="81"/>
      <c r="DTM135" s="81"/>
      <c r="DTN135" s="81"/>
      <c r="DTO135" s="81"/>
      <c r="DTP135" s="81"/>
      <c r="DTQ135" s="81"/>
      <c r="DTR135" s="81"/>
      <c r="DTS135" s="81"/>
      <c r="DTT135" s="81"/>
      <c r="DTU135" s="81"/>
      <c r="DTV135" s="81"/>
      <c r="DTW135" s="81"/>
      <c r="DTX135" s="81"/>
      <c r="DTY135" s="81"/>
      <c r="DTZ135" s="81"/>
      <c r="DUA135" s="81"/>
      <c r="DUB135" s="81"/>
      <c r="DUC135" s="81"/>
      <c r="DUD135" s="81"/>
      <c r="DUE135" s="81"/>
      <c r="DUF135" s="81"/>
      <c r="DUG135" s="81"/>
      <c r="DUH135" s="81"/>
      <c r="DUI135" s="81"/>
      <c r="DUJ135" s="81"/>
      <c r="DUK135" s="81"/>
      <c r="DUL135" s="81"/>
      <c r="DUM135" s="81"/>
      <c r="DUN135" s="81"/>
      <c r="DUO135" s="81"/>
      <c r="DUP135" s="81"/>
      <c r="DUQ135" s="81"/>
      <c r="DUR135" s="81"/>
      <c r="DUS135" s="81"/>
      <c r="DUT135" s="81"/>
      <c r="DUU135" s="81"/>
      <c r="DUV135" s="81"/>
      <c r="DUW135" s="81"/>
      <c r="DUX135" s="81"/>
      <c r="DUY135" s="81"/>
      <c r="DUZ135" s="81"/>
      <c r="DVA135" s="81"/>
      <c r="DVB135" s="81"/>
      <c r="DVC135" s="81"/>
      <c r="DVD135" s="81"/>
      <c r="DVE135" s="81"/>
      <c r="DVF135" s="81"/>
      <c r="DVG135" s="81"/>
      <c r="DVH135" s="81"/>
      <c r="DVI135" s="81"/>
      <c r="DVJ135" s="81"/>
      <c r="DVK135" s="81"/>
      <c r="DVL135" s="81"/>
      <c r="DVM135" s="81"/>
      <c r="DVN135" s="81"/>
      <c r="DVO135" s="81"/>
      <c r="DVP135" s="81"/>
      <c r="DVQ135" s="81"/>
      <c r="DVR135" s="81"/>
      <c r="DVS135" s="81"/>
      <c r="DVT135" s="81"/>
      <c r="DVU135" s="81"/>
      <c r="DVV135" s="81"/>
      <c r="DVW135" s="81"/>
      <c r="DVX135" s="81"/>
      <c r="DVY135" s="81"/>
      <c r="DVZ135" s="81"/>
      <c r="DWA135" s="81"/>
      <c r="DWB135" s="81"/>
      <c r="DWC135" s="81"/>
      <c r="DWD135" s="81"/>
      <c r="DWE135" s="81"/>
      <c r="DWF135" s="81"/>
      <c r="DWG135" s="81"/>
      <c r="DWH135" s="81"/>
      <c r="DWI135" s="81"/>
      <c r="DWJ135" s="81"/>
      <c r="DWK135" s="81"/>
      <c r="DWL135" s="81"/>
      <c r="DWM135" s="81"/>
      <c r="DWN135" s="81"/>
      <c r="DWO135" s="81"/>
      <c r="DWP135" s="81"/>
      <c r="DWQ135" s="81"/>
      <c r="DWR135" s="81"/>
      <c r="DWS135" s="81"/>
      <c r="DWT135" s="81"/>
      <c r="DWU135" s="81"/>
      <c r="DWV135" s="81"/>
      <c r="DWW135" s="81"/>
      <c r="DWX135" s="81"/>
      <c r="DWY135" s="81"/>
      <c r="DWZ135" s="81"/>
      <c r="DXA135" s="81"/>
      <c r="DXB135" s="81"/>
      <c r="DXC135" s="81"/>
      <c r="DXD135" s="81"/>
      <c r="DXE135" s="81"/>
      <c r="DXF135" s="81"/>
      <c r="DXG135" s="81"/>
      <c r="DXH135" s="81"/>
      <c r="DXI135" s="81"/>
      <c r="DXJ135" s="81"/>
      <c r="DXK135" s="81"/>
      <c r="DXL135" s="81"/>
      <c r="DXM135" s="81"/>
      <c r="DXN135" s="81"/>
      <c r="DXO135" s="81"/>
      <c r="DXP135" s="81"/>
      <c r="DXQ135" s="81"/>
      <c r="DXR135" s="81"/>
      <c r="DXS135" s="81"/>
      <c r="DXT135" s="81"/>
      <c r="DXU135" s="81"/>
      <c r="DXV135" s="81"/>
      <c r="DXW135" s="81"/>
      <c r="DXX135" s="81"/>
      <c r="DXY135" s="81"/>
      <c r="DXZ135" s="81"/>
      <c r="DYA135" s="81"/>
      <c r="DYB135" s="81"/>
      <c r="DYC135" s="81"/>
      <c r="DYD135" s="81"/>
      <c r="DYE135" s="81"/>
      <c r="DYF135" s="81"/>
      <c r="DYG135" s="81"/>
      <c r="DYH135" s="81"/>
      <c r="DYI135" s="81"/>
      <c r="DYJ135" s="81"/>
      <c r="DYK135" s="81"/>
      <c r="DYL135" s="81"/>
      <c r="DYM135" s="81"/>
      <c r="DYN135" s="81"/>
      <c r="DYO135" s="81"/>
      <c r="DYP135" s="81"/>
      <c r="DYQ135" s="81"/>
      <c r="DYR135" s="81"/>
      <c r="DYS135" s="81"/>
      <c r="DYT135" s="81"/>
      <c r="DYU135" s="81"/>
      <c r="DYV135" s="81"/>
      <c r="DYW135" s="81"/>
      <c r="DYX135" s="81"/>
      <c r="DYY135" s="81"/>
      <c r="DYZ135" s="81"/>
      <c r="DZA135" s="81"/>
      <c r="DZB135" s="81"/>
      <c r="DZC135" s="81"/>
      <c r="DZD135" s="81"/>
      <c r="DZE135" s="81"/>
      <c r="DZF135" s="81"/>
      <c r="DZG135" s="81"/>
      <c r="DZH135" s="81"/>
      <c r="DZI135" s="81"/>
      <c r="DZJ135" s="81"/>
      <c r="DZK135" s="81"/>
      <c r="DZL135" s="81"/>
      <c r="DZM135" s="81"/>
      <c r="DZN135" s="81"/>
      <c r="DZO135" s="81"/>
      <c r="DZP135" s="81"/>
      <c r="DZQ135" s="81"/>
      <c r="DZR135" s="81"/>
      <c r="DZS135" s="81"/>
      <c r="DZT135" s="81"/>
      <c r="DZU135" s="81"/>
      <c r="DZV135" s="81"/>
      <c r="DZW135" s="81"/>
      <c r="DZX135" s="81"/>
      <c r="DZY135" s="81"/>
      <c r="DZZ135" s="81"/>
      <c r="EAA135" s="81"/>
      <c r="EAB135" s="81"/>
      <c r="EAC135" s="81"/>
      <c r="EAD135" s="81"/>
      <c r="EAE135" s="81"/>
      <c r="EAF135" s="81"/>
      <c r="EAG135" s="81"/>
      <c r="EAH135" s="81"/>
      <c r="EAI135" s="81"/>
      <c r="EAJ135" s="81"/>
      <c r="EAK135" s="81"/>
      <c r="EAL135" s="81"/>
      <c r="EAM135" s="81"/>
      <c r="EAN135" s="81"/>
      <c r="EAO135" s="81"/>
      <c r="EAP135" s="81"/>
      <c r="EAQ135" s="81"/>
      <c r="EAR135" s="81"/>
      <c r="EAS135" s="81"/>
      <c r="EAT135" s="81"/>
      <c r="EAU135" s="81"/>
      <c r="EAV135" s="81"/>
      <c r="EAW135" s="81"/>
      <c r="EAX135" s="81"/>
      <c r="EAY135" s="81"/>
      <c r="EAZ135" s="81"/>
      <c r="EBA135" s="81"/>
      <c r="EBB135" s="81"/>
      <c r="EBC135" s="81"/>
      <c r="EBD135" s="81"/>
      <c r="EBE135" s="81"/>
      <c r="EBF135" s="81"/>
      <c r="EBG135" s="81"/>
      <c r="EBH135" s="81"/>
      <c r="EBI135" s="81"/>
      <c r="EBJ135" s="81"/>
      <c r="EBK135" s="81"/>
      <c r="EBL135" s="81"/>
      <c r="EBM135" s="81"/>
      <c r="EBN135" s="81"/>
      <c r="EBO135" s="81"/>
      <c r="EBP135" s="81"/>
      <c r="EBQ135" s="81"/>
      <c r="EBR135" s="81"/>
      <c r="EBS135" s="81"/>
      <c r="EBT135" s="81"/>
      <c r="EBU135" s="81"/>
      <c r="EBV135" s="81"/>
      <c r="EBW135" s="81"/>
      <c r="EBX135" s="81"/>
      <c r="EBY135" s="81"/>
      <c r="EBZ135" s="81"/>
      <c r="ECA135" s="81"/>
      <c r="ECB135" s="81"/>
      <c r="ECC135" s="81"/>
      <c r="ECD135" s="81"/>
      <c r="ECE135" s="81"/>
      <c r="ECF135" s="81"/>
      <c r="ECG135" s="81"/>
      <c r="ECH135" s="81"/>
      <c r="ECI135" s="81"/>
      <c r="ECJ135" s="81"/>
      <c r="ECK135" s="81"/>
      <c r="ECL135" s="81"/>
      <c r="ECM135" s="81"/>
      <c r="ECN135" s="81"/>
      <c r="ECO135" s="81"/>
      <c r="ECP135" s="81"/>
      <c r="ECQ135" s="81"/>
      <c r="ECR135" s="81"/>
      <c r="ECS135" s="81"/>
      <c r="ECT135" s="81"/>
      <c r="ECU135" s="81"/>
      <c r="ECV135" s="81"/>
      <c r="ECW135" s="81"/>
      <c r="ECX135" s="81"/>
      <c r="ECY135" s="81"/>
      <c r="ECZ135" s="81"/>
      <c r="EDA135" s="81"/>
      <c r="EDB135" s="81"/>
      <c r="EDC135" s="81"/>
      <c r="EDD135" s="81"/>
      <c r="EDE135" s="81"/>
      <c r="EDF135" s="81"/>
      <c r="EDG135" s="81"/>
      <c r="EDH135" s="81"/>
      <c r="EDI135" s="81"/>
      <c r="EDJ135" s="81"/>
      <c r="EDK135" s="81"/>
      <c r="EDL135" s="81"/>
      <c r="EDM135" s="81"/>
      <c r="EDN135" s="81"/>
      <c r="EDO135" s="81"/>
      <c r="EDP135" s="81"/>
      <c r="EDQ135" s="81"/>
      <c r="EDR135" s="81"/>
      <c r="EDS135" s="81"/>
      <c r="EDT135" s="81"/>
      <c r="EDU135" s="81"/>
      <c r="EDV135" s="81"/>
      <c r="EDW135" s="81"/>
      <c r="EDX135" s="81"/>
      <c r="EDY135" s="81"/>
      <c r="EDZ135" s="81"/>
      <c r="EEA135" s="81"/>
      <c r="EEB135" s="81"/>
      <c r="EEC135" s="81"/>
      <c r="EED135" s="81"/>
      <c r="EEE135" s="81"/>
      <c r="EEF135" s="81"/>
      <c r="EEG135" s="81"/>
      <c r="EEH135" s="81"/>
      <c r="EEI135" s="81"/>
      <c r="EEJ135" s="81"/>
      <c r="EEK135" s="81"/>
      <c r="EEL135" s="81"/>
      <c r="EEM135" s="81"/>
      <c r="EEN135" s="81"/>
      <c r="EEO135" s="81"/>
      <c r="EEP135" s="81"/>
      <c r="EEQ135" s="81"/>
      <c r="EER135" s="81"/>
      <c r="EES135" s="81"/>
      <c r="EET135" s="81"/>
      <c r="EEU135" s="81"/>
      <c r="EEV135" s="81"/>
      <c r="EEW135" s="81"/>
      <c r="EEX135" s="81"/>
      <c r="EEY135" s="81"/>
      <c r="EEZ135" s="81"/>
      <c r="EFA135" s="81"/>
      <c r="EFB135" s="81"/>
      <c r="EFC135" s="81"/>
      <c r="EFD135" s="81"/>
      <c r="EFE135" s="81"/>
      <c r="EFF135" s="81"/>
      <c r="EFG135" s="81"/>
      <c r="EFH135" s="81"/>
      <c r="EFI135" s="81"/>
      <c r="EFJ135" s="81"/>
      <c r="EFK135" s="81"/>
      <c r="EFL135" s="81"/>
      <c r="EFM135" s="81"/>
      <c r="EFN135" s="81"/>
      <c r="EFO135" s="81"/>
      <c r="EFP135" s="81"/>
      <c r="EFQ135" s="81"/>
      <c r="EFR135" s="81"/>
      <c r="EFS135" s="81"/>
      <c r="EFT135" s="81"/>
      <c r="EFU135" s="81"/>
      <c r="EFV135" s="81"/>
      <c r="EFW135" s="81"/>
      <c r="EFX135" s="81"/>
      <c r="EFY135" s="81"/>
      <c r="EFZ135" s="81"/>
      <c r="EGA135" s="81"/>
      <c r="EGB135" s="81"/>
      <c r="EGC135" s="81"/>
      <c r="EGD135" s="81"/>
      <c r="EGE135" s="81"/>
      <c r="EGF135" s="81"/>
      <c r="EGG135" s="81"/>
      <c r="EGH135" s="81"/>
      <c r="EGI135" s="81"/>
      <c r="EGJ135" s="81"/>
      <c r="EGK135" s="81"/>
      <c r="EGL135" s="81"/>
      <c r="EGM135" s="81"/>
      <c r="EGN135" s="81"/>
      <c r="EGO135" s="81"/>
      <c r="EGP135" s="81"/>
      <c r="EGQ135" s="81"/>
      <c r="EGR135" s="81"/>
      <c r="EGS135" s="81"/>
      <c r="EGT135" s="81"/>
      <c r="EGU135" s="81"/>
      <c r="EGV135" s="81"/>
      <c r="EGW135" s="81"/>
      <c r="EGX135" s="81"/>
      <c r="EGY135" s="81"/>
      <c r="EGZ135" s="81"/>
      <c r="EHA135" s="81"/>
      <c r="EHB135" s="81"/>
      <c r="EHC135" s="81"/>
      <c r="EHD135" s="81"/>
      <c r="EHE135" s="81"/>
      <c r="EHF135" s="81"/>
      <c r="EHG135" s="81"/>
      <c r="EHH135" s="81"/>
      <c r="EHI135" s="81"/>
      <c r="EHJ135" s="81"/>
      <c r="EHK135" s="81"/>
      <c r="EHL135" s="81"/>
      <c r="EHM135" s="81"/>
      <c r="EHN135" s="81"/>
      <c r="EHO135" s="81"/>
      <c r="EHP135" s="81"/>
      <c r="EHQ135" s="81"/>
      <c r="EHR135" s="81"/>
      <c r="EHS135" s="81"/>
      <c r="EHT135" s="81"/>
      <c r="EHU135" s="81"/>
      <c r="EHV135" s="81"/>
      <c r="EHW135" s="81"/>
      <c r="EHX135" s="81"/>
      <c r="EHY135" s="81"/>
      <c r="EHZ135" s="81"/>
      <c r="EIA135" s="81"/>
      <c r="EIB135" s="81"/>
      <c r="EIC135" s="81"/>
      <c r="EID135" s="81"/>
      <c r="EIE135" s="81"/>
      <c r="EIF135" s="81"/>
      <c r="EIG135" s="81"/>
      <c r="EIH135" s="81"/>
      <c r="EII135" s="81"/>
      <c r="EIJ135" s="81"/>
      <c r="EIK135" s="81"/>
      <c r="EIL135" s="81"/>
      <c r="EIM135" s="81"/>
      <c r="EIN135" s="81"/>
      <c r="EIO135" s="81"/>
      <c r="EIP135" s="81"/>
      <c r="EIQ135" s="81"/>
      <c r="EIR135" s="81"/>
      <c r="EIS135" s="81"/>
      <c r="EIT135" s="81"/>
      <c r="EIU135" s="81"/>
      <c r="EIV135" s="81"/>
      <c r="EIW135" s="81"/>
      <c r="EIX135" s="81"/>
      <c r="EIY135" s="81"/>
      <c r="EIZ135" s="81"/>
      <c r="EJA135" s="81"/>
      <c r="EJB135" s="81"/>
      <c r="EJC135" s="81"/>
      <c r="EJD135" s="81"/>
      <c r="EJE135" s="81"/>
      <c r="EJF135" s="81"/>
      <c r="EJG135" s="81"/>
      <c r="EJH135" s="81"/>
      <c r="EJI135" s="81"/>
      <c r="EJJ135" s="81"/>
      <c r="EJK135" s="81"/>
      <c r="EJL135" s="81"/>
      <c r="EJM135" s="81"/>
      <c r="EJN135" s="81"/>
      <c r="EJO135" s="81"/>
      <c r="EJP135" s="81"/>
      <c r="EJQ135" s="81"/>
      <c r="EJR135" s="81"/>
      <c r="EJS135" s="81"/>
      <c r="EJT135" s="81"/>
      <c r="EJU135" s="81"/>
      <c r="EJV135" s="81"/>
      <c r="EJW135" s="81"/>
      <c r="EJX135" s="81"/>
      <c r="EJY135" s="81"/>
      <c r="EJZ135" s="81"/>
      <c r="EKA135" s="81"/>
      <c r="EKB135" s="81"/>
      <c r="EKC135" s="81"/>
      <c r="EKD135" s="81"/>
      <c r="EKE135" s="81"/>
      <c r="EKF135" s="81"/>
      <c r="EKG135" s="81"/>
      <c r="EKH135" s="81"/>
      <c r="EKI135" s="81"/>
      <c r="EKJ135" s="81"/>
      <c r="EKK135" s="81"/>
      <c r="EKL135" s="81"/>
      <c r="EKM135" s="81"/>
      <c r="EKN135" s="81"/>
      <c r="EKO135" s="81"/>
      <c r="EKP135" s="81"/>
      <c r="EKQ135" s="81"/>
      <c r="EKR135" s="81"/>
      <c r="EKS135" s="81"/>
      <c r="EKT135" s="81"/>
      <c r="EKU135" s="81"/>
      <c r="EKV135" s="81"/>
      <c r="EKW135" s="81"/>
      <c r="EKX135" s="81"/>
      <c r="EKY135" s="81"/>
      <c r="EKZ135" s="81"/>
      <c r="ELA135" s="81"/>
      <c r="ELB135" s="81"/>
      <c r="ELC135" s="81"/>
      <c r="ELD135" s="81"/>
      <c r="ELE135" s="81"/>
      <c r="ELF135" s="81"/>
      <c r="ELG135" s="81"/>
      <c r="ELH135" s="81"/>
      <c r="ELI135" s="81"/>
      <c r="ELJ135" s="81"/>
      <c r="ELK135" s="81"/>
      <c r="ELL135" s="81"/>
      <c r="ELM135" s="81"/>
      <c r="ELN135" s="81"/>
      <c r="ELO135" s="81"/>
      <c r="ELP135" s="81"/>
      <c r="ELQ135" s="81"/>
      <c r="ELR135" s="81"/>
      <c r="ELS135" s="81"/>
      <c r="ELT135" s="81"/>
      <c r="ELU135" s="81"/>
      <c r="ELV135" s="81"/>
      <c r="ELW135" s="81"/>
      <c r="ELX135" s="81"/>
      <c r="ELY135" s="81"/>
      <c r="ELZ135" s="81"/>
      <c r="EMA135" s="81"/>
      <c r="EMB135" s="81"/>
      <c r="EMC135" s="81"/>
      <c r="EMD135" s="81"/>
      <c r="EME135" s="81"/>
      <c r="EMF135" s="81"/>
      <c r="EMG135" s="81"/>
      <c r="EMH135" s="81"/>
      <c r="EMI135" s="81"/>
      <c r="EMJ135" s="81"/>
      <c r="EMK135" s="81"/>
      <c r="EML135" s="81"/>
      <c r="EMM135" s="81"/>
      <c r="EMN135" s="81"/>
      <c r="EMO135" s="81"/>
      <c r="EMP135" s="81"/>
      <c r="EMQ135" s="81"/>
      <c r="EMR135" s="81"/>
      <c r="EMS135" s="81"/>
      <c r="EMT135" s="81"/>
      <c r="EMU135" s="81"/>
      <c r="EMV135" s="81"/>
      <c r="EMW135" s="81"/>
      <c r="EMX135" s="81"/>
      <c r="EMY135" s="81"/>
      <c r="EMZ135" s="81"/>
      <c r="ENA135" s="81"/>
      <c r="ENB135" s="81"/>
      <c r="ENC135" s="81"/>
      <c r="END135" s="81"/>
      <c r="ENE135" s="81"/>
      <c r="ENF135" s="81"/>
      <c r="ENG135" s="81"/>
      <c r="ENH135" s="81"/>
      <c r="ENI135" s="81"/>
      <c r="ENJ135" s="81"/>
      <c r="ENK135" s="81"/>
      <c r="ENL135" s="81"/>
      <c r="ENM135" s="81"/>
      <c r="ENN135" s="81"/>
      <c r="ENO135" s="81"/>
      <c r="ENP135" s="81"/>
      <c r="ENQ135" s="81"/>
      <c r="ENR135" s="81"/>
      <c r="ENS135" s="81"/>
      <c r="ENT135" s="81"/>
      <c r="ENU135" s="81"/>
      <c r="ENV135" s="81"/>
      <c r="ENW135" s="81"/>
      <c r="ENX135" s="81"/>
      <c r="ENY135" s="81"/>
      <c r="ENZ135" s="81"/>
      <c r="EOA135" s="81"/>
      <c r="EOB135" s="81"/>
      <c r="EOC135" s="81"/>
      <c r="EOD135" s="81"/>
      <c r="EOE135" s="81"/>
      <c r="EOF135" s="81"/>
      <c r="EOG135" s="81"/>
      <c r="EOH135" s="81"/>
      <c r="EOI135" s="81"/>
      <c r="EOJ135" s="81"/>
      <c r="EOK135" s="81"/>
      <c r="EOL135" s="81"/>
      <c r="EOM135" s="81"/>
      <c r="EON135" s="81"/>
      <c r="EOO135" s="81"/>
      <c r="EOP135" s="81"/>
      <c r="EOQ135" s="81"/>
      <c r="EOR135" s="81"/>
      <c r="EOS135" s="81"/>
      <c r="EOT135" s="81"/>
      <c r="EOU135" s="81"/>
      <c r="EOV135" s="81"/>
      <c r="EOW135" s="81"/>
      <c r="EOX135" s="81"/>
      <c r="EOY135" s="81"/>
      <c r="EOZ135" s="81"/>
      <c r="EPA135" s="81"/>
      <c r="EPB135" s="81"/>
      <c r="EPC135" s="81"/>
      <c r="EPD135" s="81"/>
      <c r="EPE135" s="81"/>
      <c r="EPF135" s="81"/>
      <c r="EPG135" s="81"/>
      <c r="EPH135" s="81"/>
      <c r="EPI135" s="81"/>
      <c r="EPJ135" s="81"/>
      <c r="EPK135" s="81"/>
      <c r="EPL135" s="81"/>
      <c r="EPM135" s="81"/>
      <c r="EPN135" s="81"/>
      <c r="EPO135" s="81"/>
      <c r="EPP135" s="81"/>
      <c r="EPQ135" s="81"/>
      <c r="EPR135" s="81"/>
      <c r="EPS135" s="81"/>
      <c r="EPT135" s="81"/>
      <c r="EPU135" s="81"/>
      <c r="EPV135" s="81"/>
      <c r="EPW135" s="81"/>
      <c r="EPX135" s="81"/>
      <c r="EPY135" s="81"/>
      <c r="EPZ135" s="81"/>
      <c r="EQA135" s="81"/>
      <c r="EQB135" s="81"/>
      <c r="EQC135" s="81"/>
      <c r="EQD135" s="81"/>
      <c r="EQE135" s="81"/>
      <c r="EQF135" s="81"/>
      <c r="EQG135" s="81"/>
      <c r="EQH135" s="81"/>
      <c r="EQI135" s="81"/>
      <c r="EQJ135" s="81"/>
      <c r="EQK135" s="81"/>
      <c r="EQL135" s="81"/>
      <c r="EQM135" s="81"/>
      <c r="EQN135" s="81"/>
      <c r="EQO135" s="81"/>
      <c r="EQP135" s="81"/>
      <c r="EQQ135" s="81"/>
      <c r="EQR135" s="81"/>
      <c r="EQS135" s="81"/>
      <c r="EQT135" s="81"/>
      <c r="EQU135" s="81"/>
      <c r="EQV135" s="81"/>
      <c r="EQW135" s="81"/>
      <c r="EQX135" s="81"/>
      <c r="EQY135" s="81"/>
      <c r="EQZ135" s="81"/>
      <c r="ERA135" s="81"/>
      <c r="ERB135" s="81"/>
      <c r="ERC135" s="81"/>
      <c r="ERD135" s="81"/>
      <c r="ERE135" s="81"/>
      <c r="ERF135" s="81"/>
      <c r="ERG135" s="81"/>
      <c r="ERH135" s="81"/>
      <c r="ERI135" s="81"/>
      <c r="ERJ135" s="81"/>
      <c r="ERK135" s="81"/>
      <c r="ERL135" s="81"/>
      <c r="ERM135" s="81"/>
      <c r="ERN135" s="81"/>
      <c r="ERO135" s="81"/>
      <c r="ERP135" s="81"/>
      <c r="ERQ135" s="81"/>
      <c r="ERR135" s="81"/>
      <c r="ERS135" s="81"/>
      <c r="ERT135" s="81"/>
      <c r="ERU135" s="81"/>
      <c r="ERV135" s="81"/>
      <c r="ERW135" s="81"/>
      <c r="ERX135" s="81"/>
      <c r="ERY135" s="81"/>
      <c r="ERZ135" s="81"/>
      <c r="ESA135" s="81"/>
      <c r="ESB135" s="81"/>
      <c r="ESC135" s="81"/>
      <c r="ESD135" s="81"/>
      <c r="ESE135" s="81"/>
      <c r="ESF135" s="81"/>
      <c r="ESG135" s="81"/>
      <c r="ESH135" s="81"/>
      <c r="ESI135" s="81"/>
      <c r="ESJ135" s="81"/>
      <c r="ESK135" s="81"/>
      <c r="ESL135" s="81"/>
      <c r="ESM135" s="81"/>
      <c r="ESN135" s="81"/>
      <c r="ESO135" s="81"/>
      <c r="ESP135" s="81"/>
      <c r="ESQ135" s="81"/>
      <c r="ESR135" s="81"/>
      <c r="ESS135" s="81"/>
      <c r="EST135" s="81"/>
      <c r="ESU135" s="81"/>
      <c r="ESV135" s="81"/>
      <c r="ESW135" s="81"/>
      <c r="ESX135" s="81"/>
      <c r="ESY135" s="81"/>
      <c r="ESZ135" s="81"/>
      <c r="ETA135" s="81"/>
      <c r="ETB135" s="81"/>
      <c r="ETC135" s="81"/>
      <c r="ETD135" s="81"/>
      <c r="ETE135" s="81"/>
      <c r="ETF135" s="81"/>
      <c r="ETG135" s="81"/>
      <c r="ETH135" s="81"/>
      <c r="ETI135" s="81"/>
      <c r="ETJ135" s="81"/>
      <c r="ETK135" s="81"/>
      <c r="ETL135" s="81"/>
      <c r="ETM135" s="81"/>
      <c r="ETN135" s="81"/>
      <c r="ETO135" s="81"/>
      <c r="ETP135" s="81"/>
      <c r="ETQ135" s="81"/>
      <c r="ETR135" s="81"/>
      <c r="ETS135" s="81"/>
      <c r="ETT135" s="81"/>
      <c r="ETU135" s="81"/>
      <c r="ETV135" s="81"/>
      <c r="ETW135" s="81"/>
      <c r="ETX135" s="81"/>
      <c r="ETY135" s="81"/>
      <c r="ETZ135" s="81"/>
      <c r="EUA135" s="81"/>
      <c r="EUB135" s="81"/>
      <c r="EUC135" s="81"/>
      <c r="EUD135" s="81"/>
      <c r="EUE135" s="81"/>
      <c r="EUF135" s="81"/>
      <c r="EUG135" s="81"/>
      <c r="EUH135" s="81"/>
      <c r="EUI135" s="81"/>
      <c r="EUJ135" s="81"/>
      <c r="EUK135" s="81"/>
      <c r="EUL135" s="81"/>
      <c r="EUM135" s="81"/>
      <c r="EUN135" s="81"/>
      <c r="EUO135" s="81"/>
      <c r="EUP135" s="81"/>
      <c r="EUQ135" s="81"/>
      <c r="EUR135" s="81"/>
      <c r="EUS135" s="81"/>
      <c r="EUT135" s="81"/>
      <c r="EUU135" s="81"/>
      <c r="EUV135" s="81"/>
      <c r="EUW135" s="81"/>
      <c r="EUX135" s="81"/>
      <c r="EUY135" s="81"/>
      <c r="EUZ135" s="81"/>
      <c r="EVA135" s="81"/>
      <c r="EVB135" s="81"/>
      <c r="EVC135" s="81"/>
      <c r="EVD135" s="81"/>
      <c r="EVE135" s="81"/>
      <c r="EVF135" s="81"/>
      <c r="EVG135" s="81"/>
      <c r="EVH135" s="81"/>
      <c r="EVI135" s="81"/>
      <c r="EVJ135" s="81"/>
      <c r="EVK135" s="81"/>
      <c r="EVL135" s="81"/>
      <c r="EVM135" s="81"/>
      <c r="EVN135" s="81"/>
      <c r="EVO135" s="81"/>
      <c r="EVP135" s="81"/>
      <c r="EVQ135" s="81"/>
      <c r="EVR135" s="81"/>
      <c r="EVS135" s="81"/>
      <c r="EVT135" s="81"/>
      <c r="EVU135" s="81"/>
      <c r="EVV135" s="81"/>
      <c r="EVW135" s="81"/>
      <c r="EVX135" s="81"/>
      <c r="EVY135" s="81"/>
      <c r="EVZ135" s="81"/>
      <c r="EWA135" s="81"/>
      <c r="EWB135" s="81"/>
      <c r="EWC135" s="81"/>
      <c r="EWD135" s="81"/>
      <c r="EWE135" s="81"/>
      <c r="EWF135" s="81"/>
      <c r="EWG135" s="81"/>
      <c r="EWH135" s="81"/>
      <c r="EWI135" s="81"/>
      <c r="EWJ135" s="81"/>
      <c r="EWK135" s="81"/>
      <c r="EWL135" s="81"/>
      <c r="EWM135" s="81"/>
      <c r="EWN135" s="81"/>
      <c r="EWO135" s="81"/>
      <c r="EWP135" s="81"/>
      <c r="EWQ135" s="81"/>
      <c r="EWR135" s="81"/>
      <c r="EWS135" s="81"/>
      <c r="EWT135" s="81"/>
      <c r="EWU135" s="81"/>
      <c r="EWV135" s="81"/>
      <c r="EWW135" s="81"/>
      <c r="EWX135" s="81"/>
      <c r="EWY135" s="81"/>
      <c r="EWZ135" s="81"/>
      <c r="EXA135" s="81"/>
      <c r="EXB135" s="81"/>
      <c r="EXC135" s="81"/>
      <c r="EXD135" s="81"/>
      <c r="EXE135" s="81"/>
      <c r="EXF135" s="81"/>
      <c r="EXG135" s="81"/>
      <c r="EXH135" s="81"/>
      <c r="EXI135" s="81"/>
      <c r="EXJ135" s="81"/>
      <c r="EXK135" s="81"/>
      <c r="EXL135" s="81"/>
      <c r="EXM135" s="81"/>
      <c r="EXN135" s="81"/>
      <c r="EXO135" s="81"/>
      <c r="EXP135" s="81"/>
      <c r="EXQ135" s="81"/>
      <c r="EXR135" s="81"/>
      <c r="EXS135" s="81"/>
      <c r="EXT135" s="81"/>
      <c r="EXU135" s="81"/>
      <c r="EXV135" s="81"/>
      <c r="EXW135" s="81"/>
      <c r="EXX135" s="81"/>
      <c r="EXY135" s="81"/>
      <c r="EXZ135" s="81"/>
      <c r="EYA135" s="81"/>
      <c r="EYB135" s="81"/>
      <c r="EYC135" s="81"/>
      <c r="EYD135" s="81"/>
      <c r="EYE135" s="81"/>
      <c r="EYF135" s="81"/>
      <c r="EYG135" s="81"/>
      <c r="EYH135" s="81"/>
      <c r="EYI135" s="81"/>
      <c r="EYJ135" s="81"/>
      <c r="EYK135" s="81"/>
      <c r="EYL135" s="81"/>
      <c r="EYM135" s="81"/>
      <c r="EYN135" s="81"/>
      <c r="EYO135" s="81"/>
      <c r="EYP135" s="81"/>
      <c r="EYQ135" s="81"/>
      <c r="EYR135" s="81"/>
      <c r="EYS135" s="81"/>
      <c r="EYT135" s="81"/>
      <c r="EYU135" s="81"/>
      <c r="EYV135" s="81"/>
      <c r="EYW135" s="81"/>
      <c r="EYX135" s="81"/>
      <c r="EYY135" s="81"/>
      <c r="EYZ135" s="81"/>
      <c r="EZA135" s="81"/>
      <c r="EZB135" s="81"/>
      <c r="EZC135" s="81"/>
      <c r="EZD135" s="81"/>
      <c r="EZE135" s="81"/>
      <c r="EZF135" s="81"/>
      <c r="EZG135" s="81"/>
      <c r="EZH135" s="81"/>
      <c r="EZI135" s="81"/>
      <c r="EZJ135" s="81"/>
      <c r="EZK135" s="81"/>
      <c r="EZL135" s="81"/>
      <c r="EZM135" s="81"/>
      <c r="EZN135" s="81"/>
      <c r="EZO135" s="81"/>
      <c r="EZP135" s="81"/>
      <c r="EZQ135" s="81"/>
      <c r="EZR135" s="81"/>
      <c r="EZS135" s="81"/>
      <c r="EZT135" s="81"/>
      <c r="EZU135" s="81"/>
      <c r="EZV135" s="81"/>
      <c r="EZW135" s="81"/>
      <c r="EZX135" s="81"/>
      <c r="EZY135" s="81"/>
      <c r="EZZ135" s="81"/>
      <c r="FAA135" s="81"/>
      <c r="FAB135" s="81"/>
      <c r="FAC135" s="81"/>
      <c r="FAD135" s="81"/>
      <c r="FAE135" s="81"/>
      <c r="FAF135" s="81"/>
      <c r="FAG135" s="81"/>
      <c r="FAH135" s="81"/>
      <c r="FAI135" s="81"/>
      <c r="FAJ135" s="81"/>
      <c r="FAK135" s="81"/>
      <c r="FAL135" s="81"/>
      <c r="FAM135" s="81"/>
      <c r="FAN135" s="81"/>
      <c r="FAO135" s="81"/>
      <c r="FAP135" s="81"/>
      <c r="FAQ135" s="81"/>
      <c r="FAR135" s="81"/>
      <c r="FAS135" s="81"/>
      <c r="FAT135" s="81"/>
      <c r="FAU135" s="81"/>
      <c r="FAV135" s="81"/>
      <c r="FAW135" s="81"/>
      <c r="FAX135" s="81"/>
      <c r="FAY135" s="81"/>
      <c r="FAZ135" s="81"/>
      <c r="FBA135" s="81"/>
      <c r="FBB135" s="81"/>
      <c r="FBC135" s="81"/>
      <c r="FBD135" s="81"/>
      <c r="FBE135" s="81"/>
      <c r="FBF135" s="81"/>
      <c r="FBG135" s="81"/>
      <c r="FBH135" s="81"/>
      <c r="FBI135" s="81"/>
      <c r="FBJ135" s="81"/>
      <c r="FBK135" s="81"/>
      <c r="FBL135" s="81"/>
      <c r="FBM135" s="81"/>
      <c r="FBN135" s="81"/>
      <c r="FBO135" s="81"/>
      <c r="FBP135" s="81"/>
      <c r="FBQ135" s="81"/>
      <c r="FBR135" s="81"/>
      <c r="FBS135" s="81"/>
      <c r="FBT135" s="81"/>
      <c r="FBU135" s="81"/>
      <c r="FBV135" s="81"/>
      <c r="FBW135" s="81"/>
      <c r="FBX135" s="81"/>
      <c r="FBY135" s="81"/>
      <c r="FBZ135" s="81"/>
      <c r="FCA135" s="81"/>
      <c r="FCB135" s="81"/>
      <c r="FCC135" s="81"/>
      <c r="FCD135" s="81"/>
      <c r="FCE135" s="81"/>
      <c r="FCF135" s="81"/>
      <c r="FCG135" s="81"/>
      <c r="FCH135" s="81"/>
      <c r="FCI135" s="81"/>
      <c r="FCJ135" s="81"/>
      <c r="FCK135" s="81"/>
      <c r="FCL135" s="81"/>
      <c r="FCM135" s="81"/>
      <c r="FCN135" s="81"/>
      <c r="FCO135" s="81"/>
      <c r="FCP135" s="81"/>
      <c r="FCQ135" s="81"/>
      <c r="FCR135" s="81"/>
      <c r="FCS135" s="81"/>
      <c r="FCT135" s="81"/>
      <c r="FCU135" s="81"/>
      <c r="FCV135" s="81"/>
      <c r="FCW135" s="81"/>
      <c r="FCX135" s="81"/>
      <c r="FCY135" s="81"/>
      <c r="FCZ135" s="81"/>
      <c r="FDA135" s="81"/>
      <c r="FDB135" s="81"/>
      <c r="FDC135" s="81"/>
      <c r="FDD135" s="81"/>
      <c r="FDE135" s="81"/>
      <c r="FDF135" s="81"/>
      <c r="FDG135" s="81"/>
      <c r="FDH135" s="81"/>
      <c r="FDI135" s="81"/>
      <c r="FDJ135" s="81"/>
      <c r="FDK135" s="81"/>
      <c r="FDL135" s="81"/>
      <c r="FDM135" s="81"/>
      <c r="FDN135" s="81"/>
      <c r="FDO135" s="81"/>
      <c r="FDP135" s="81"/>
      <c r="FDQ135" s="81"/>
      <c r="FDR135" s="81"/>
      <c r="FDS135" s="81"/>
      <c r="FDT135" s="81"/>
      <c r="FDU135" s="81"/>
      <c r="FDV135" s="81"/>
      <c r="FDW135" s="81"/>
      <c r="FDX135" s="81"/>
      <c r="FDY135" s="81"/>
      <c r="FDZ135" s="81"/>
      <c r="FEA135" s="81"/>
      <c r="FEB135" s="81"/>
      <c r="FEC135" s="81"/>
      <c r="FED135" s="81"/>
      <c r="FEE135" s="81"/>
      <c r="FEF135" s="81"/>
      <c r="FEG135" s="81"/>
      <c r="FEH135" s="81"/>
      <c r="FEI135" s="81"/>
      <c r="FEJ135" s="81"/>
      <c r="FEK135" s="81"/>
      <c r="FEL135" s="81"/>
      <c r="FEM135" s="81"/>
      <c r="FEN135" s="81"/>
      <c r="FEO135" s="81"/>
      <c r="FEP135" s="81"/>
      <c r="FEQ135" s="81"/>
      <c r="FER135" s="81"/>
      <c r="FES135" s="81"/>
      <c r="FET135" s="81"/>
      <c r="FEU135" s="81"/>
      <c r="FEV135" s="81"/>
      <c r="FEW135" s="81"/>
      <c r="FEX135" s="81"/>
      <c r="FEY135" s="81"/>
      <c r="FEZ135" s="81"/>
      <c r="FFA135" s="81"/>
      <c r="FFB135" s="81"/>
      <c r="FFC135" s="81"/>
      <c r="FFD135" s="81"/>
      <c r="FFE135" s="81"/>
      <c r="FFF135" s="81"/>
      <c r="FFG135" s="81"/>
      <c r="FFH135" s="81"/>
      <c r="FFI135" s="81"/>
      <c r="FFJ135" s="81"/>
      <c r="FFK135" s="81"/>
      <c r="FFL135" s="81"/>
      <c r="FFM135" s="81"/>
      <c r="FFN135" s="81"/>
      <c r="FFO135" s="81"/>
      <c r="FFP135" s="81"/>
      <c r="FFQ135" s="81"/>
      <c r="FFR135" s="81"/>
      <c r="FFS135" s="81"/>
      <c r="FFT135" s="81"/>
      <c r="FFU135" s="81"/>
      <c r="FFV135" s="81"/>
      <c r="FFW135" s="81"/>
      <c r="FFX135" s="81"/>
      <c r="FFY135" s="81"/>
      <c r="FFZ135" s="81"/>
      <c r="FGA135" s="81"/>
      <c r="FGB135" s="81"/>
      <c r="FGC135" s="81"/>
      <c r="FGD135" s="81"/>
      <c r="FGE135" s="81"/>
      <c r="FGF135" s="81"/>
      <c r="FGG135" s="81"/>
      <c r="FGH135" s="81"/>
      <c r="FGI135" s="81"/>
      <c r="FGJ135" s="81"/>
      <c r="FGK135" s="81"/>
      <c r="FGL135" s="81"/>
      <c r="FGM135" s="81"/>
      <c r="FGN135" s="81"/>
      <c r="FGO135" s="81"/>
      <c r="FGP135" s="81"/>
      <c r="FGQ135" s="81"/>
      <c r="FGR135" s="81"/>
      <c r="FGS135" s="81"/>
      <c r="FGT135" s="81"/>
      <c r="FGU135" s="81"/>
      <c r="FGV135" s="81"/>
      <c r="FGW135" s="81"/>
      <c r="FGX135" s="81"/>
      <c r="FGY135" s="81"/>
      <c r="FGZ135" s="81"/>
      <c r="FHA135" s="81"/>
      <c r="FHB135" s="81"/>
      <c r="FHC135" s="81"/>
      <c r="FHD135" s="81"/>
      <c r="FHE135" s="81"/>
      <c r="FHF135" s="81"/>
      <c r="FHG135" s="81"/>
      <c r="FHH135" s="81"/>
      <c r="FHI135" s="81"/>
      <c r="FHJ135" s="81"/>
      <c r="FHK135" s="81"/>
      <c r="FHL135" s="81"/>
      <c r="FHM135" s="81"/>
      <c r="FHN135" s="81"/>
      <c r="FHO135" s="81"/>
      <c r="FHP135" s="81"/>
      <c r="FHQ135" s="81"/>
      <c r="FHR135" s="81"/>
      <c r="FHS135" s="81"/>
      <c r="FHT135" s="81"/>
      <c r="FHU135" s="81"/>
      <c r="FHV135" s="81"/>
      <c r="FHW135" s="81"/>
      <c r="FHX135" s="81"/>
      <c r="FHY135" s="81"/>
      <c r="FHZ135" s="81"/>
      <c r="FIA135" s="81"/>
      <c r="FIB135" s="81"/>
      <c r="FIC135" s="81"/>
      <c r="FID135" s="81"/>
      <c r="FIE135" s="81"/>
      <c r="FIF135" s="81"/>
      <c r="FIG135" s="81"/>
      <c r="FIH135" s="81"/>
      <c r="FII135" s="81"/>
      <c r="FIJ135" s="81"/>
      <c r="FIK135" s="81"/>
      <c r="FIL135" s="81"/>
      <c r="FIM135" s="81"/>
      <c r="FIN135" s="81"/>
      <c r="FIO135" s="81"/>
      <c r="FIP135" s="81"/>
      <c r="FIQ135" s="81"/>
      <c r="FIR135" s="81"/>
      <c r="FIS135" s="81"/>
      <c r="FIT135" s="81"/>
      <c r="FIU135" s="81"/>
      <c r="FIV135" s="81"/>
      <c r="FIW135" s="81"/>
      <c r="FIX135" s="81"/>
      <c r="FIY135" s="81"/>
      <c r="FIZ135" s="81"/>
      <c r="FJA135" s="81"/>
      <c r="FJB135" s="81"/>
      <c r="FJC135" s="81"/>
      <c r="FJD135" s="81"/>
      <c r="FJE135" s="81"/>
      <c r="FJF135" s="81"/>
      <c r="FJG135" s="81"/>
      <c r="FJH135" s="81"/>
      <c r="FJI135" s="81"/>
      <c r="FJJ135" s="81"/>
      <c r="FJK135" s="81"/>
      <c r="FJL135" s="81"/>
      <c r="FJM135" s="81"/>
      <c r="FJN135" s="81"/>
      <c r="FJO135" s="81"/>
      <c r="FJP135" s="81"/>
      <c r="FJQ135" s="81"/>
      <c r="FJR135" s="81"/>
      <c r="FJS135" s="81"/>
      <c r="FJT135" s="81"/>
      <c r="FJU135" s="81"/>
      <c r="FJV135" s="81"/>
      <c r="FJW135" s="81"/>
      <c r="FJX135" s="81"/>
      <c r="FJY135" s="81"/>
      <c r="FJZ135" s="81"/>
      <c r="FKA135" s="81"/>
      <c r="FKB135" s="81"/>
      <c r="FKC135" s="81"/>
      <c r="FKD135" s="81"/>
      <c r="FKE135" s="81"/>
      <c r="FKF135" s="81"/>
      <c r="FKG135" s="81"/>
      <c r="FKH135" s="81"/>
      <c r="FKI135" s="81"/>
      <c r="FKJ135" s="81"/>
      <c r="FKK135" s="81"/>
      <c r="FKL135" s="81"/>
      <c r="FKM135" s="81"/>
      <c r="FKN135" s="81"/>
      <c r="FKO135" s="81"/>
      <c r="FKP135" s="81"/>
      <c r="FKQ135" s="81"/>
      <c r="FKR135" s="81"/>
      <c r="FKS135" s="81"/>
      <c r="FKT135" s="81"/>
      <c r="FKU135" s="81"/>
      <c r="FKV135" s="81"/>
      <c r="FKW135" s="81"/>
      <c r="FKX135" s="81"/>
      <c r="FKY135" s="81"/>
      <c r="FKZ135" s="81"/>
      <c r="FLA135" s="81"/>
      <c r="FLB135" s="81"/>
      <c r="FLC135" s="81"/>
      <c r="FLD135" s="81"/>
      <c r="FLE135" s="81"/>
      <c r="FLF135" s="81"/>
      <c r="FLG135" s="81"/>
      <c r="FLH135" s="81"/>
      <c r="FLI135" s="81"/>
      <c r="FLJ135" s="81"/>
      <c r="FLK135" s="81"/>
      <c r="FLL135" s="81"/>
      <c r="FLM135" s="81"/>
      <c r="FLN135" s="81"/>
      <c r="FLO135" s="81"/>
      <c r="FLP135" s="81"/>
      <c r="FLQ135" s="81"/>
      <c r="FLR135" s="81"/>
      <c r="FLS135" s="81"/>
      <c r="FLT135" s="81"/>
      <c r="FLU135" s="81"/>
      <c r="FLV135" s="81"/>
      <c r="FLW135" s="81"/>
      <c r="FLX135" s="81"/>
      <c r="FLY135" s="81"/>
      <c r="FLZ135" s="81"/>
      <c r="FMA135" s="81"/>
      <c r="FMB135" s="81"/>
      <c r="FMC135" s="81"/>
      <c r="FMD135" s="81"/>
      <c r="FME135" s="81"/>
      <c r="FMF135" s="81"/>
      <c r="FMG135" s="81"/>
      <c r="FMH135" s="81"/>
      <c r="FMI135" s="81"/>
      <c r="FMJ135" s="81"/>
      <c r="FMK135" s="81"/>
      <c r="FML135" s="81"/>
      <c r="FMM135" s="81"/>
      <c r="FMN135" s="81"/>
      <c r="FMO135" s="81"/>
      <c r="FMP135" s="81"/>
      <c r="FMQ135" s="81"/>
      <c r="FMR135" s="81"/>
      <c r="FMS135" s="81"/>
      <c r="FMT135" s="81"/>
      <c r="FMU135" s="81"/>
      <c r="FMV135" s="81"/>
      <c r="FMW135" s="81"/>
      <c r="FMX135" s="81"/>
      <c r="FMY135" s="81"/>
      <c r="FMZ135" s="81"/>
      <c r="FNA135" s="81"/>
      <c r="FNB135" s="81"/>
      <c r="FNC135" s="81"/>
      <c r="FND135" s="81"/>
      <c r="FNE135" s="81"/>
      <c r="FNF135" s="81"/>
      <c r="FNG135" s="81"/>
      <c r="FNH135" s="81"/>
      <c r="FNI135" s="81"/>
      <c r="FNJ135" s="81"/>
      <c r="FNK135" s="81"/>
      <c r="FNL135" s="81"/>
      <c r="FNM135" s="81"/>
      <c r="FNN135" s="81"/>
      <c r="FNO135" s="81"/>
      <c r="FNP135" s="81"/>
      <c r="FNQ135" s="81"/>
      <c r="FNR135" s="81"/>
      <c r="FNS135" s="81"/>
      <c r="FNT135" s="81"/>
      <c r="FNU135" s="81"/>
      <c r="FNV135" s="81"/>
      <c r="FNW135" s="81"/>
      <c r="FNX135" s="81"/>
      <c r="FNY135" s="81"/>
      <c r="FNZ135" s="81"/>
      <c r="FOA135" s="81"/>
      <c r="FOB135" s="81"/>
      <c r="FOC135" s="81"/>
      <c r="FOD135" s="81"/>
      <c r="FOE135" s="81"/>
      <c r="FOF135" s="81"/>
      <c r="FOG135" s="81"/>
      <c r="FOH135" s="81"/>
      <c r="FOI135" s="81"/>
      <c r="FOJ135" s="81"/>
      <c r="FOK135" s="81"/>
      <c r="FOL135" s="81"/>
      <c r="FOM135" s="81"/>
      <c r="FON135" s="81"/>
      <c r="FOO135" s="81"/>
      <c r="FOP135" s="81"/>
      <c r="FOQ135" s="81"/>
      <c r="FOR135" s="81"/>
      <c r="FOS135" s="81"/>
      <c r="FOT135" s="81"/>
      <c r="FOU135" s="81"/>
      <c r="FOV135" s="81"/>
      <c r="FOW135" s="81"/>
      <c r="FOX135" s="81"/>
      <c r="FOY135" s="81"/>
      <c r="FOZ135" s="81"/>
      <c r="FPA135" s="81"/>
      <c r="FPB135" s="81"/>
      <c r="FPC135" s="81"/>
      <c r="FPD135" s="81"/>
      <c r="FPE135" s="81"/>
      <c r="FPF135" s="81"/>
      <c r="FPG135" s="81"/>
      <c r="FPH135" s="81"/>
      <c r="FPI135" s="81"/>
      <c r="FPJ135" s="81"/>
      <c r="FPK135" s="81"/>
      <c r="FPL135" s="81"/>
      <c r="FPM135" s="81"/>
      <c r="FPN135" s="81"/>
      <c r="FPO135" s="81"/>
      <c r="FPP135" s="81"/>
      <c r="FPQ135" s="81"/>
      <c r="FPR135" s="81"/>
      <c r="FPS135" s="81"/>
      <c r="FPT135" s="81"/>
      <c r="FPU135" s="81"/>
      <c r="FPV135" s="81"/>
      <c r="FPW135" s="81"/>
      <c r="FPX135" s="81"/>
      <c r="FPY135" s="81"/>
      <c r="FPZ135" s="81"/>
      <c r="FQA135" s="81"/>
      <c r="FQB135" s="81"/>
      <c r="FQC135" s="81"/>
      <c r="FQD135" s="81"/>
      <c r="FQE135" s="81"/>
      <c r="FQF135" s="81"/>
      <c r="FQG135" s="81"/>
      <c r="FQH135" s="81"/>
      <c r="FQI135" s="81"/>
      <c r="FQJ135" s="81"/>
      <c r="FQK135" s="81"/>
      <c r="FQL135" s="81"/>
      <c r="FQM135" s="81"/>
      <c r="FQN135" s="81"/>
      <c r="FQO135" s="81"/>
      <c r="FQP135" s="81"/>
      <c r="FQQ135" s="81"/>
      <c r="FQR135" s="81"/>
      <c r="FQS135" s="81"/>
      <c r="FQT135" s="81"/>
      <c r="FQU135" s="81"/>
      <c r="FQV135" s="81"/>
      <c r="FQW135" s="81"/>
      <c r="FQX135" s="81"/>
      <c r="FQY135" s="81"/>
      <c r="FQZ135" s="81"/>
      <c r="FRA135" s="81"/>
      <c r="FRB135" s="81"/>
      <c r="FRC135" s="81"/>
      <c r="FRD135" s="81"/>
      <c r="FRE135" s="81"/>
      <c r="FRF135" s="81"/>
      <c r="FRG135" s="81"/>
      <c r="FRH135" s="81"/>
      <c r="FRI135" s="81"/>
      <c r="FRJ135" s="81"/>
      <c r="FRK135" s="81"/>
      <c r="FRL135" s="81"/>
      <c r="FRM135" s="81"/>
      <c r="FRN135" s="81"/>
      <c r="FRO135" s="81"/>
      <c r="FRP135" s="81"/>
      <c r="FRQ135" s="81"/>
      <c r="FRR135" s="81"/>
      <c r="FRS135" s="81"/>
      <c r="FRT135" s="81"/>
      <c r="FRU135" s="81"/>
      <c r="FRV135" s="81"/>
      <c r="FRW135" s="81"/>
      <c r="FRX135" s="81"/>
      <c r="FRY135" s="81"/>
      <c r="FRZ135" s="81"/>
      <c r="FSA135" s="81"/>
      <c r="FSB135" s="81"/>
      <c r="FSC135" s="81"/>
      <c r="FSD135" s="81"/>
      <c r="FSE135" s="81"/>
      <c r="FSF135" s="81"/>
      <c r="FSG135" s="81"/>
      <c r="FSH135" s="81"/>
      <c r="FSI135" s="81"/>
      <c r="FSJ135" s="81"/>
      <c r="FSK135" s="81"/>
      <c r="FSL135" s="81"/>
      <c r="FSM135" s="81"/>
      <c r="FSN135" s="81"/>
      <c r="FSO135" s="81"/>
      <c r="FSP135" s="81"/>
      <c r="FSQ135" s="81"/>
      <c r="FSR135" s="81"/>
      <c r="FSS135" s="81"/>
      <c r="FST135" s="81"/>
      <c r="FSU135" s="81"/>
      <c r="FSV135" s="81"/>
      <c r="FSW135" s="81"/>
      <c r="FSX135" s="81"/>
      <c r="FSY135" s="81"/>
      <c r="FSZ135" s="81"/>
      <c r="FTA135" s="81"/>
      <c r="FTB135" s="81"/>
      <c r="FTC135" s="81"/>
      <c r="FTD135" s="81"/>
      <c r="FTE135" s="81"/>
      <c r="FTF135" s="81"/>
      <c r="FTG135" s="81"/>
      <c r="FTH135" s="81"/>
      <c r="FTI135" s="81"/>
      <c r="FTJ135" s="81"/>
      <c r="FTK135" s="81"/>
      <c r="FTL135" s="81"/>
      <c r="FTM135" s="81"/>
      <c r="FTN135" s="81"/>
      <c r="FTO135" s="81"/>
      <c r="FTP135" s="81"/>
      <c r="FTQ135" s="81"/>
      <c r="FTR135" s="81"/>
      <c r="FTS135" s="81"/>
      <c r="FTT135" s="81"/>
      <c r="FTU135" s="81"/>
      <c r="FTV135" s="81"/>
      <c r="FTW135" s="81"/>
      <c r="FTX135" s="81"/>
      <c r="FTY135" s="81"/>
      <c r="FTZ135" s="81"/>
      <c r="FUA135" s="81"/>
      <c r="FUB135" s="81"/>
      <c r="FUC135" s="81"/>
      <c r="FUD135" s="81"/>
      <c r="FUE135" s="81"/>
      <c r="FUF135" s="81"/>
      <c r="FUG135" s="81"/>
      <c r="FUH135" s="81"/>
      <c r="FUI135" s="81"/>
      <c r="FUJ135" s="81"/>
      <c r="FUK135" s="81"/>
      <c r="FUL135" s="81"/>
      <c r="FUM135" s="81"/>
      <c r="FUN135" s="81"/>
      <c r="FUO135" s="81"/>
      <c r="FUP135" s="81"/>
      <c r="FUQ135" s="81"/>
      <c r="FUR135" s="81"/>
      <c r="FUS135" s="81"/>
      <c r="FUT135" s="81"/>
      <c r="FUU135" s="81"/>
      <c r="FUV135" s="81"/>
      <c r="FUW135" s="81"/>
      <c r="FUX135" s="81"/>
      <c r="FUY135" s="81"/>
      <c r="FUZ135" s="81"/>
      <c r="FVA135" s="81"/>
      <c r="FVB135" s="81"/>
      <c r="FVC135" s="81"/>
      <c r="FVD135" s="81"/>
      <c r="FVE135" s="81"/>
      <c r="FVF135" s="81"/>
      <c r="FVG135" s="81"/>
      <c r="FVH135" s="81"/>
      <c r="FVI135" s="81"/>
      <c r="FVJ135" s="81"/>
      <c r="FVK135" s="81"/>
      <c r="FVL135" s="81"/>
      <c r="FVM135" s="81"/>
      <c r="FVN135" s="81"/>
      <c r="FVO135" s="81"/>
      <c r="FVP135" s="81"/>
      <c r="FVQ135" s="81"/>
      <c r="FVR135" s="81"/>
      <c r="FVS135" s="81"/>
      <c r="FVT135" s="81"/>
      <c r="FVU135" s="81"/>
      <c r="FVV135" s="81"/>
      <c r="FVW135" s="81"/>
      <c r="FVX135" s="81"/>
      <c r="FVY135" s="81"/>
      <c r="FVZ135" s="81"/>
      <c r="FWA135" s="81"/>
      <c r="FWB135" s="81"/>
      <c r="FWC135" s="81"/>
      <c r="FWD135" s="81"/>
      <c r="FWE135" s="81"/>
      <c r="FWF135" s="81"/>
      <c r="FWG135" s="81"/>
      <c r="FWH135" s="81"/>
      <c r="FWI135" s="81"/>
      <c r="FWJ135" s="81"/>
      <c r="FWK135" s="81"/>
      <c r="FWL135" s="81"/>
      <c r="FWM135" s="81"/>
      <c r="FWN135" s="81"/>
      <c r="FWO135" s="81"/>
      <c r="FWP135" s="81"/>
      <c r="FWQ135" s="81"/>
      <c r="FWR135" s="81"/>
      <c r="FWS135" s="81"/>
      <c r="FWT135" s="81"/>
      <c r="FWU135" s="81"/>
      <c r="FWV135" s="81"/>
      <c r="FWW135" s="81"/>
      <c r="FWX135" s="81"/>
      <c r="FWY135" s="81"/>
      <c r="FWZ135" s="81"/>
      <c r="FXA135" s="81"/>
      <c r="FXB135" s="81"/>
      <c r="FXC135" s="81"/>
      <c r="FXD135" s="81"/>
      <c r="FXE135" s="81"/>
      <c r="FXF135" s="81"/>
      <c r="FXG135" s="81"/>
      <c r="FXH135" s="81"/>
      <c r="FXI135" s="81"/>
      <c r="FXJ135" s="81"/>
      <c r="FXK135" s="81"/>
      <c r="FXL135" s="81"/>
      <c r="FXM135" s="81"/>
      <c r="FXN135" s="81"/>
      <c r="FXO135" s="81"/>
      <c r="FXP135" s="81"/>
      <c r="FXQ135" s="81"/>
      <c r="FXR135" s="81"/>
      <c r="FXS135" s="81"/>
      <c r="FXT135" s="81"/>
      <c r="FXU135" s="81"/>
      <c r="FXV135" s="81"/>
      <c r="FXW135" s="81"/>
      <c r="FXX135" s="81"/>
      <c r="FXY135" s="81"/>
      <c r="FXZ135" s="81"/>
      <c r="FYA135" s="81"/>
      <c r="FYB135" s="81"/>
      <c r="FYC135" s="81"/>
      <c r="FYD135" s="81"/>
      <c r="FYE135" s="81"/>
      <c r="FYF135" s="81"/>
      <c r="FYG135" s="81"/>
      <c r="FYH135" s="81"/>
      <c r="FYI135" s="81"/>
      <c r="FYJ135" s="81"/>
      <c r="FYK135" s="81"/>
      <c r="FYL135" s="81"/>
      <c r="FYM135" s="81"/>
      <c r="FYN135" s="81"/>
      <c r="FYO135" s="81"/>
      <c r="FYP135" s="81"/>
      <c r="FYQ135" s="81"/>
      <c r="FYR135" s="81"/>
      <c r="FYS135" s="81"/>
      <c r="FYT135" s="81"/>
      <c r="FYU135" s="81"/>
      <c r="FYV135" s="81"/>
      <c r="FYW135" s="81"/>
      <c r="FYX135" s="81"/>
      <c r="FYY135" s="81"/>
      <c r="FYZ135" s="81"/>
      <c r="FZA135" s="81"/>
      <c r="FZB135" s="81"/>
      <c r="FZC135" s="81"/>
      <c r="FZD135" s="81"/>
      <c r="FZE135" s="81"/>
      <c r="FZF135" s="81"/>
      <c r="FZG135" s="81"/>
      <c r="FZH135" s="81"/>
      <c r="FZI135" s="81"/>
      <c r="FZJ135" s="81"/>
      <c r="FZK135" s="81"/>
      <c r="FZL135" s="81"/>
      <c r="FZM135" s="81"/>
      <c r="FZN135" s="81"/>
      <c r="FZO135" s="81"/>
      <c r="FZP135" s="81"/>
      <c r="FZQ135" s="81"/>
      <c r="FZR135" s="81"/>
      <c r="FZS135" s="81"/>
      <c r="FZT135" s="81"/>
      <c r="FZU135" s="81"/>
      <c r="FZV135" s="81"/>
      <c r="FZW135" s="81"/>
      <c r="FZX135" s="81"/>
      <c r="FZY135" s="81"/>
      <c r="FZZ135" s="81"/>
      <c r="GAA135" s="81"/>
      <c r="GAB135" s="81"/>
      <c r="GAC135" s="81"/>
      <c r="GAD135" s="81"/>
      <c r="GAE135" s="81"/>
      <c r="GAF135" s="81"/>
      <c r="GAG135" s="81"/>
      <c r="GAH135" s="81"/>
      <c r="GAI135" s="81"/>
      <c r="GAJ135" s="81"/>
      <c r="GAK135" s="81"/>
      <c r="GAL135" s="81"/>
      <c r="GAM135" s="81"/>
      <c r="GAN135" s="81"/>
      <c r="GAO135" s="81"/>
      <c r="GAP135" s="81"/>
      <c r="GAQ135" s="81"/>
      <c r="GAR135" s="81"/>
      <c r="GAS135" s="81"/>
      <c r="GAT135" s="81"/>
      <c r="GAU135" s="81"/>
      <c r="GAV135" s="81"/>
      <c r="GAW135" s="81"/>
      <c r="GAX135" s="81"/>
      <c r="GAY135" s="81"/>
      <c r="GAZ135" s="81"/>
      <c r="GBA135" s="81"/>
      <c r="GBB135" s="81"/>
      <c r="GBC135" s="81"/>
      <c r="GBD135" s="81"/>
      <c r="GBE135" s="81"/>
      <c r="GBF135" s="81"/>
      <c r="GBG135" s="81"/>
      <c r="GBH135" s="81"/>
      <c r="GBI135" s="81"/>
      <c r="GBJ135" s="81"/>
      <c r="GBK135" s="81"/>
      <c r="GBL135" s="81"/>
      <c r="GBM135" s="81"/>
      <c r="GBN135" s="81"/>
      <c r="GBO135" s="81"/>
      <c r="GBP135" s="81"/>
      <c r="GBQ135" s="81"/>
      <c r="GBR135" s="81"/>
      <c r="GBS135" s="81"/>
      <c r="GBT135" s="81"/>
      <c r="GBU135" s="81"/>
      <c r="GBV135" s="81"/>
      <c r="GBW135" s="81"/>
      <c r="GBX135" s="81"/>
      <c r="GBY135" s="81"/>
      <c r="GBZ135" s="81"/>
      <c r="GCA135" s="81"/>
      <c r="GCB135" s="81"/>
      <c r="GCC135" s="81"/>
      <c r="GCD135" s="81"/>
      <c r="GCE135" s="81"/>
      <c r="GCF135" s="81"/>
      <c r="GCG135" s="81"/>
      <c r="GCH135" s="81"/>
      <c r="GCI135" s="81"/>
      <c r="GCJ135" s="81"/>
      <c r="GCK135" s="81"/>
      <c r="GCL135" s="81"/>
      <c r="GCM135" s="81"/>
      <c r="GCN135" s="81"/>
      <c r="GCO135" s="81"/>
      <c r="GCP135" s="81"/>
      <c r="GCQ135" s="81"/>
      <c r="GCR135" s="81"/>
      <c r="GCS135" s="81"/>
      <c r="GCT135" s="81"/>
      <c r="GCU135" s="81"/>
      <c r="GCV135" s="81"/>
      <c r="GCW135" s="81"/>
      <c r="GCX135" s="81"/>
      <c r="GCY135" s="81"/>
      <c r="GCZ135" s="81"/>
      <c r="GDA135" s="81"/>
      <c r="GDB135" s="81"/>
      <c r="GDC135" s="81"/>
      <c r="GDD135" s="81"/>
      <c r="GDE135" s="81"/>
      <c r="GDF135" s="81"/>
      <c r="GDG135" s="81"/>
      <c r="GDH135" s="81"/>
      <c r="GDI135" s="81"/>
      <c r="GDJ135" s="81"/>
      <c r="GDK135" s="81"/>
      <c r="GDL135" s="81"/>
      <c r="GDM135" s="81"/>
      <c r="GDN135" s="81"/>
      <c r="GDO135" s="81"/>
      <c r="GDP135" s="81"/>
      <c r="GDQ135" s="81"/>
      <c r="GDR135" s="81"/>
      <c r="GDS135" s="81"/>
      <c r="GDT135" s="81"/>
      <c r="GDU135" s="81"/>
      <c r="GDV135" s="81"/>
      <c r="GDW135" s="81"/>
      <c r="GDX135" s="81"/>
      <c r="GDY135" s="81"/>
      <c r="GDZ135" s="81"/>
      <c r="GEA135" s="81"/>
      <c r="GEB135" s="81"/>
      <c r="GEC135" s="81"/>
      <c r="GED135" s="81"/>
      <c r="GEE135" s="81"/>
      <c r="GEF135" s="81"/>
      <c r="GEG135" s="81"/>
      <c r="GEH135" s="81"/>
      <c r="GEI135" s="81"/>
      <c r="GEJ135" s="81"/>
      <c r="GEK135" s="81"/>
      <c r="GEL135" s="81"/>
      <c r="GEM135" s="81"/>
      <c r="GEN135" s="81"/>
      <c r="GEO135" s="81"/>
      <c r="GEP135" s="81"/>
      <c r="GEQ135" s="81"/>
      <c r="GER135" s="81"/>
      <c r="GES135" s="81"/>
      <c r="GET135" s="81"/>
      <c r="GEU135" s="81"/>
      <c r="GEV135" s="81"/>
      <c r="GEW135" s="81"/>
      <c r="GEX135" s="81"/>
      <c r="GEY135" s="81"/>
      <c r="GEZ135" s="81"/>
      <c r="GFA135" s="81"/>
      <c r="GFB135" s="81"/>
      <c r="GFC135" s="81"/>
      <c r="GFD135" s="81"/>
      <c r="GFE135" s="81"/>
      <c r="GFF135" s="81"/>
      <c r="GFG135" s="81"/>
      <c r="GFH135" s="81"/>
      <c r="GFI135" s="81"/>
      <c r="GFJ135" s="81"/>
      <c r="GFK135" s="81"/>
      <c r="GFL135" s="81"/>
      <c r="GFM135" s="81"/>
      <c r="GFN135" s="81"/>
      <c r="GFO135" s="81"/>
      <c r="GFP135" s="81"/>
      <c r="GFQ135" s="81"/>
      <c r="GFR135" s="81"/>
      <c r="GFS135" s="81"/>
      <c r="GFT135" s="81"/>
      <c r="GFU135" s="81"/>
      <c r="GFV135" s="81"/>
      <c r="GFW135" s="81"/>
      <c r="GFX135" s="81"/>
      <c r="GFY135" s="81"/>
      <c r="GFZ135" s="81"/>
      <c r="GGA135" s="81"/>
      <c r="GGB135" s="81"/>
      <c r="GGC135" s="81"/>
      <c r="GGD135" s="81"/>
      <c r="GGE135" s="81"/>
      <c r="GGF135" s="81"/>
      <c r="GGG135" s="81"/>
      <c r="GGH135" s="81"/>
      <c r="GGI135" s="81"/>
      <c r="GGJ135" s="81"/>
      <c r="GGK135" s="81"/>
      <c r="GGL135" s="81"/>
      <c r="GGM135" s="81"/>
      <c r="GGN135" s="81"/>
      <c r="GGO135" s="81"/>
      <c r="GGP135" s="81"/>
      <c r="GGQ135" s="81"/>
      <c r="GGR135" s="81"/>
      <c r="GGS135" s="81"/>
      <c r="GGT135" s="81"/>
      <c r="GGU135" s="81"/>
      <c r="GGV135" s="81"/>
      <c r="GGW135" s="81"/>
      <c r="GGX135" s="81"/>
      <c r="GGY135" s="81"/>
      <c r="GGZ135" s="81"/>
      <c r="GHA135" s="81"/>
      <c r="GHB135" s="81"/>
      <c r="GHC135" s="81"/>
      <c r="GHD135" s="81"/>
      <c r="GHE135" s="81"/>
      <c r="GHF135" s="81"/>
      <c r="GHG135" s="81"/>
      <c r="GHH135" s="81"/>
      <c r="GHI135" s="81"/>
      <c r="GHJ135" s="81"/>
      <c r="GHK135" s="81"/>
      <c r="GHL135" s="81"/>
      <c r="GHM135" s="81"/>
      <c r="GHN135" s="81"/>
      <c r="GHO135" s="81"/>
      <c r="GHP135" s="81"/>
      <c r="GHQ135" s="81"/>
      <c r="GHR135" s="81"/>
      <c r="GHS135" s="81"/>
      <c r="GHT135" s="81"/>
      <c r="GHU135" s="81"/>
      <c r="GHV135" s="81"/>
      <c r="GHW135" s="81"/>
      <c r="GHX135" s="81"/>
      <c r="GHY135" s="81"/>
      <c r="GHZ135" s="81"/>
      <c r="GIA135" s="81"/>
      <c r="GIB135" s="81"/>
      <c r="GIC135" s="81"/>
      <c r="GID135" s="81"/>
      <c r="GIE135" s="81"/>
      <c r="GIF135" s="81"/>
      <c r="GIG135" s="81"/>
      <c r="GIH135" s="81"/>
      <c r="GII135" s="81"/>
      <c r="GIJ135" s="81"/>
      <c r="GIK135" s="81"/>
      <c r="GIL135" s="81"/>
      <c r="GIM135" s="81"/>
      <c r="GIN135" s="81"/>
      <c r="GIO135" s="81"/>
      <c r="GIP135" s="81"/>
      <c r="GIQ135" s="81"/>
      <c r="GIR135" s="81"/>
      <c r="GIS135" s="81"/>
      <c r="GIT135" s="81"/>
      <c r="GIU135" s="81"/>
      <c r="GIV135" s="81"/>
      <c r="GIW135" s="81"/>
      <c r="GIX135" s="81"/>
      <c r="GIY135" s="81"/>
      <c r="GIZ135" s="81"/>
      <c r="GJA135" s="81"/>
      <c r="GJB135" s="81"/>
      <c r="GJC135" s="81"/>
      <c r="GJD135" s="81"/>
      <c r="GJE135" s="81"/>
      <c r="GJF135" s="81"/>
      <c r="GJG135" s="81"/>
      <c r="GJH135" s="81"/>
      <c r="GJI135" s="81"/>
      <c r="GJJ135" s="81"/>
      <c r="GJK135" s="81"/>
      <c r="GJL135" s="81"/>
      <c r="GJM135" s="81"/>
      <c r="GJN135" s="81"/>
      <c r="GJO135" s="81"/>
      <c r="GJP135" s="81"/>
      <c r="GJQ135" s="81"/>
      <c r="GJR135" s="81"/>
      <c r="GJS135" s="81"/>
      <c r="GJT135" s="81"/>
      <c r="GJU135" s="81"/>
      <c r="GJV135" s="81"/>
      <c r="GJW135" s="81"/>
      <c r="GJX135" s="81"/>
      <c r="GJY135" s="81"/>
      <c r="GJZ135" s="81"/>
      <c r="GKA135" s="81"/>
      <c r="GKB135" s="81"/>
      <c r="GKC135" s="81"/>
      <c r="GKD135" s="81"/>
      <c r="GKE135" s="81"/>
      <c r="GKF135" s="81"/>
      <c r="GKG135" s="81"/>
      <c r="GKH135" s="81"/>
      <c r="GKI135" s="81"/>
      <c r="GKJ135" s="81"/>
      <c r="GKK135" s="81"/>
      <c r="GKL135" s="81"/>
      <c r="GKM135" s="81"/>
      <c r="GKN135" s="81"/>
      <c r="GKO135" s="81"/>
      <c r="GKP135" s="81"/>
      <c r="GKQ135" s="81"/>
      <c r="GKR135" s="81"/>
      <c r="GKS135" s="81"/>
      <c r="GKT135" s="81"/>
      <c r="GKU135" s="81"/>
      <c r="GKV135" s="81"/>
      <c r="GKW135" s="81"/>
      <c r="GKX135" s="81"/>
      <c r="GKY135" s="81"/>
      <c r="GKZ135" s="81"/>
      <c r="GLA135" s="81"/>
      <c r="GLB135" s="81"/>
      <c r="GLC135" s="81"/>
      <c r="GLD135" s="81"/>
      <c r="GLE135" s="81"/>
      <c r="GLF135" s="81"/>
      <c r="GLG135" s="81"/>
      <c r="GLH135" s="81"/>
      <c r="GLI135" s="81"/>
      <c r="GLJ135" s="81"/>
      <c r="GLK135" s="81"/>
      <c r="GLL135" s="81"/>
      <c r="GLM135" s="81"/>
      <c r="GLN135" s="81"/>
      <c r="GLO135" s="81"/>
      <c r="GLP135" s="81"/>
      <c r="GLQ135" s="81"/>
      <c r="GLR135" s="81"/>
      <c r="GLS135" s="81"/>
      <c r="GLT135" s="81"/>
      <c r="GLU135" s="81"/>
      <c r="GLV135" s="81"/>
      <c r="GLW135" s="81"/>
      <c r="GLX135" s="81"/>
      <c r="GLY135" s="81"/>
      <c r="GLZ135" s="81"/>
      <c r="GMA135" s="81"/>
      <c r="GMB135" s="81"/>
      <c r="GMC135" s="81"/>
      <c r="GMD135" s="81"/>
      <c r="GME135" s="81"/>
      <c r="GMF135" s="81"/>
      <c r="GMG135" s="81"/>
      <c r="GMH135" s="81"/>
      <c r="GMI135" s="81"/>
      <c r="GMJ135" s="81"/>
      <c r="GMK135" s="81"/>
      <c r="GML135" s="81"/>
      <c r="GMM135" s="81"/>
      <c r="GMN135" s="81"/>
      <c r="GMO135" s="81"/>
      <c r="GMP135" s="81"/>
      <c r="GMQ135" s="81"/>
      <c r="GMR135" s="81"/>
      <c r="GMS135" s="81"/>
      <c r="GMT135" s="81"/>
      <c r="GMU135" s="81"/>
      <c r="GMV135" s="81"/>
      <c r="GMW135" s="81"/>
      <c r="GMX135" s="81"/>
      <c r="GMY135" s="81"/>
      <c r="GMZ135" s="81"/>
      <c r="GNA135" s="81"/>
      <c r="GNB135" s="81"/>
      <c r="GNC135" s="81"/>
      <c r="GND135" s="81"/>
      <c r="GNE135" s="81"/>
      <c r="GNF135" s="81"/>
      <c r="GNG135" s="81"/>
      <c r="GNH135" s="81"/>
      <c r="GNI135" s="81"/>
      <c r="GNJ135" s="81"/>
      <c r="GNK135" s="81"/>
      <c r="GNL135" s="81"/>
      <c r="GNM135" s="81"/>
      <c r="GNN135" s="81"/>
      <c r="GNO135" s="81"/>
      <c r="GNP135" s="81"/>
      <c r="GNQ135" s="81"/>
      <c r="GNR135" s="81"/>
      <c r="GNS135" s="81"/>
      <c r="GNT135" s="81"/>
      <c r="GNU135" s="81"/>
      <c r="GNV135" s="81"/>
      <c r="GNW135" s="81"/>
      <c r="GNX135" s="81"/>
      <c r="GNY135" s="81"/>
      <c r="GNZ135" s="81"/>
      <c r="GOA135" s="81"/>
      <c r="GOB135" s="81"/>
      <c r="GOC135" s="81"/>
      <c r="GOD135" s="81"/>
      <c r="GOE135" s="81"/>
      <c r="GOF135" s="81"/>
      <c r="GOG135" s="81"/>
      <c r="GOH135" s="81"/>
      <c r="GOI135" s="81"/>
      <c r="GOJ135" s="81"/>
      <c r="GOK135" s="81"/>
      <c r="GOL135" s="81"/>
      <c r="GOM135" s="81"/>
      <c r="GON135" s="81"/>
      <c r="GOO135" s="81"/>
      <c r="GOP135" s="81"/>
      <c r="GOQ135" s="81"/>
      <c r="GOR135" s="81"/>
      <c r="GOS135" s="81"/>
      <c r="GOT135" s="81"/>
      <c r="GOU135" s="81"/>
      <c r="GOV135" s="81"/>
      <c r="GOW135" s="81"/>
      <c r="GOX135" s="81"/>
      <c r="GOY135" s="81"/>
      <c r="GOZ135" s="81"/>
      <c r="GPA135" s="81"/>
      <c r="GPB135" s="81"/>
      <c r="GPC135" s="81"/>
      <c r="GPD135" s="81"/>
      <c r="GPE135" s="81"/>
      <c r="GPF135" s="81"/>
      <c r="GPG135" s="81"/>
      <c r="GPH135" s="81"/>
      <c r="GPI135" s="81"/>
      <c r="GPJ135" s="81"/>
      <c r="GPK135" s="81"/>
      <c r="GPL135" s="81"/>
      <c r="GPM135" s="81"/>
      <c r="GPN135" s="81"/>
      <c r="GPO135" s="81"/>
      <c r="GPP135" s="81"/>
      <c r="GPQ135" s="81"/>
      <c r="GPR135" s="81"/>
      <c r="GPS135" s="81"/>
      <c r="GPT135" s="81"/>
      <c r="GPU135" s="81"/>
      <c r="GPV135" s="81"/>
      <c r="GPW135" s="81"/>
      <c r="GPX135" s="81"/>
      <c r="GPY135" s="81"/>
      <c r="GPZ135" s="81"/>
      <c r="GQA135" s="81"/>
      <c r="GQB135" s="81"/>
      <c r="GQC135" s="81"/>
      <c r="GQD135" s="81"/>
      <c r="GQE135" s="81"/>
      <c r="GQF135" s="81"/>
      <c r="GQG135" s="81"/>
      <c r="GQH135" s="81"/>
      <c r="GQI135" s="81"/>
      <c r="GQJ135" s="81"/>
      <c r="GQK135" s="81"/>
      <c r="GQL135" s="81"/>
      <c r="GQM135" s="81"/>
      <c r="GQN135" s="81"/>
      <c r="GQO135" s="81"/>
      <c r="GQP135" s="81"/>
      <c r="GQQ135" s="81"/>
      <c r="GQR135" s="81"/>
      <c r="GQS135" s="81"/>
      <c r="GQT135" s="81"/>
      <c r="GQU135" s="81"/>
      <c r="GQV135" s="81"/>
      <c r="GQW135" s="81"/>
      <c r="GQX135" s="81"/>
      <c r="GQY135" s="81"/>
      <c r="GQZ135" s="81"/>
      <c r="GRA135" s="81"/>
      <c r="GRB135" s="81"/>
      <c r="GRC135" s="81"/>
      <c r="GRD135" s="81"/>
      <c r="GRE135" s="81"/>
      <c r="GRF135" s="81"/>
      <c r="GRG135" s="81"/>
      <c r="GRH135" s="81"/>
      <c r="GRI135" s="81"/>
      <c r="GRJ135" s="81"/>
      <c r="GRK135" s="81"/>
      <c r="GRL135" s="81"/>
      <c r="GRM135" s="81"/>
      <c r="GRN135" s="81"/>
      <c r="GRO135" s="81"/>
      <c r="GRP135" s="81"/>
      <c r="GRQ135" s="81"/>
      <c r="GRR135" s="81"/>
      <c r="GRS135" s="81"/>
      <c r="GRT135" s="81"/>
      <c r="GRU135" s="81"/>
      <c r="GRV135" s="81"/>
      <c r="GRW135" s="81"/>
      <c r="GRX135" s="81"/>
      <c r="GRY135" s="81"/>
      <c r="GRZ135" s="81"/>
      <c r="GSA135" s="81"/>
      <c r="GSB135" s="81"/>
      <c r="GSC135" s="81"/>
      <c r="GSD135" s="81"/>
      <c r="GSE135" s="81"/>
      <c r="GSF135" s="81"/>
      <c r="GSG135" s="81"/>
      <c r="GSH135" s="81"/>
      <c r="GSI135" s="81"/>
      <c r="GSJ135" s="81"/>
      <c r="GSK135" s="81"/>
      <c r="GSL135" s="81"/>
      <c r="GSM135" s="81"/>
      <c r="GSN135" s="81"/>
      <c r="GSO135" s="81"/>
      <c r="GSP135" s="81"/>
      <c r="GSQ135" s="81"/>
      <c r="GSR135" s="81"/>
      <c r="GSS135" s="81"/>
      <c r="GST135" s="81"/>
      <c r="GSU135" s="81"/>
      <c r="GSV135" s="81"/>
      <c r="GSW135" s="81"/>
      <c r="GSX135" s="81"/>
      <c r="GSY135" s="81"/>
      <c r="GSZ135" s="81"/>
      <c r="GTA135" s="81"/>
      <c r="GTB135" s="81"/>
      <c r="GTC135" s="81"/>
      <c r="GTD135" s="81"/>
      <c r="GTE135" s="81"/>
      <c r="GTF135" s="81"/>
      <c r="GTG135" s="81"/>
      <c r="GTH135" s="81"/>
      <c r="GTI135" s="81"/>
      <c r="GTJ135" s="81"/>
      <c r="GTK135" s="81"/>
      <c r="GTL135" s="81"/>
      <c r="GTM135" s="81"/>
      <c r="GTN135" s="81"/>
      <c r="GTO135" s="81"/>
      <c r="GTP135" s="81"/>
      <c r="GTQ135" s="81"/>
      <c r="GTR135" s="81"/>
      <c r="GTS135" s="81"/>
      <c r="GTT135" s="81"/>
      <c r="GTU135" s="81"/>
      <c r="GTV135" s="81"/>
      <c r="GTW135" s="81"/>
      <c r="GTX135" s="81"/>
      <c r="GTY135" s="81"/>
      <c r="GTZ135" s="81"/>
      <c r="GUA135" s="81"/>
      <c r="GUB135" s="81"/>
      <c r="GUC135" s="81"/>
      <c r="GUD135" s="81"/>
      <c r="GUE135" s="81"/>
      <c r="GUF135" s="81"/>
      <c r="GUG135" s="81"/>
      <c r="GUH135" s="81"/>
      <c r="GUI135" s="81"/>
      <c r="GUJ135" s="81"/>
      <c r="GUK135" s="81"/>
      <c r="GUL135" s="81"/>
      <c r="GUM135" s="81"/>
      <c r="GUN135" s="81"/>
      <c r="GUO135" s="81"/>
      <c r="GUP135" s="81"/>
      <c r="GUQ135" s="81"/>
      <c r="GUR135" s="81"/>
      <c r="GUS135" s="81"/>
      <c r="GUT135" s="81"/>
      <c r="GUU135" s="81"/>
      <c r="GUV135" s="81"/>
      <c r="GUW135" s="81"/>
      <c r="GUX135" s="81"/>
      <c r="GUY135" s="81"/>
      <c r="GUZ135" s="81"/>
      <c r="GVA135" s="81"/>
      <c r="GVB135" s="81"/>
      <c r="GVC135" s="81"/>
      <c r="GVD135" s="81"/>
      <c r="GVE135" s="81"/>
      <c r="GVF135" s="81"/>
      <c r="GVG135" s="81"/>
      <c r="GVH135" s="81"/>
      <c r="GVI135" s="81"/>
      <c r="GVJ135" s="81"/>
      <c r="GVK135" s="81"/>
      <c r="GVL135" s="81"/>
      <c r="GVM135" s="81"/>
      <c r="GVN135" s="81"/>
      <c r="GVO135" s="81"/>
      <c r="GVP135" s="81"/>
      <c r="GVQ135" s="81"/>
      <c r="GVR135" s="81"/>
      <c r="GVS135" s="81"/>
      <c r="GVT135" s="81"/>
      <c r="GVU135" s="81"/>
      <c r="GVV135" s="81"/>
      <c r="GVW135" s="81"/>
      <c r="GVX135" s="81"/>
      <c r="GVY135" s="81"/>
      <c r="GVZ135" s="81"/>
      <c r="GWA135" s="81"/>
      <c r="GWB135" s="81"/>
      <c r="GWC135" s="81"/>
      <c r="GWD135" s="81"/>
      <c r="GWE135" s="81"/>
      <c r="GWF135" s="81"/>
      <c r="GWG135" s="81"/>
      <c r="GWH135" s="81"/>
      <c r="GWI135" s="81"/>
      <c r="GWJ135" s="81"/>
      <c r="GWK135" s="81"/>
      <c r="GWL135" s="81"/>
      <c r="GWM135" s="81"/>
      <c r="GWN135" s="81"/>
      <c r="GWO135" s="81"/>
      <c r="GWP135" s="81"/>
      <c r="GWQ135" s="81"/>
      <c r="GWR135" s="81"/>
      <c r="GWS135" s="81"/>
      <c r="GWT135" s="81"/>
      <c r="GWU135" s="81"/>
      <c r="GWV135" s="81"/>
      <c r="GWW135" s="81"/>
      <c r="GWX135" s="81"/>
      <c r="GWY135" s="81"/>
      <c r="GWZ135" s="81"/>
      <c r="GXA135" s="81"/>
      <c r="GXB135" s="81"/>
      <c r="GXC135" s="81"/>
      <c r="GXD135" s="81"/>
      <c r="GXE135" s="81"/>
      <c r="GXF135" s="81"/>
      <c r="GXG135" s="81"/>
      <c r="GXH135" s="81"/>
      <c r="GXI135" s="81"/>
      <c r="GXJ135" s="81"/>
      <c r="GXK135" s="81"/>
      <c r="GXL135" s="81"/>
      <c r="GXM135" s="81"/>
      <c r="GXN135" s="81"/>
      <c r="GXO135" s="81"/>
      <c r="GXP135" s="81"/>
      <c r="GXQ135" s="81"/>
      <c r="GXR135" s="81"/>
      <c r="GXS135" s="81"/>
      <c r="GXT135" s="81"/>
      <c r="GXU135" s="81"/>
      <c r="GXV135" s="81"/>
      <c r="GXW135" s="81"/>
      <c r="GXX135" s="81"/>
      <c r="GXY135" s="81"/>
      <c r="GXZ135" s="81"/>
      <c r="GYA135" s="81"/>
      <c r="GYB135" s="81"/>
      <c r="GYC135" s="81"/>
      <c r="GYD135" s="81"/>
      <c r="GYE135" s="81"/>
      <c r="GYF135" s="81"/>
      <c r="GYG135" s="81"/>
      <c r="GYH135" s="81"/>
      <c r="GYI135" s="81"/>
      <c r="GYJ135" s="81"/>
      <c r="GYK135" s="81"/>
      <c r="GYL135" s="81"/>
      <c r="GYM135" s="81"/>
      <c r="GYN135" s="81"/>
      <c r="GYO135" s="81"/>
      <c r="GYP135" s="81"/>
      <c r="GYQ135" s="81"/>
      <c r="GYR135" s="81"/>
      <c r="GYS135" s="81"/>
      <c r="GYT135" s="81"/>
      <c r="GYU135" s="81"/>
      <c r="GYV135" s="81"/>
      <c r="GYW135" s="81"/>
      <c r="GYX135" s="81"/>
      <c r="GYY135" s="81"/>
      <c r="GYZ135" s="81"/>
      <c r="GZA135" s="81"/>
      <c r="GZB135" s="81"/>
      <c r="GZC135" s="81"/>
      <c r="GZD135" s="81"/>
      <c r="GZE135" s="81"/>
      <c r="GZF135" s="81"/>
      <c r="GZG135" s="81"/>
      <c r="GZH135" s="81"/>
      <c r="GZI135" s="81"/>
      <c r="GZJ135" s="81"/>
      <c r="GZK135" s="81"/>
      <c r="GZL135" s="81"/>
      <c r="GZM135" s="81"/>
      <c r="GZN135" s="81"/>
      <c r="GZO135" s="81"/>
      <c r="GZP135" s="81"/>
      <c r="GZQ135" s="81"/>
      <c r="GZR135" s="81"/>
      <c r="GZS135" s="81"/>
      <c r="GZT135" s="81"/>
      <c r="GZU135" s="81"/>
      <c r="GZV135" s="81"/>
      <c r="GZW135" s="81"/>
      <c r="GZX135" s="81"/>
      <c r="GZY135" s="81"/>
      <c r="GZZ135" s="81"/>
      <c r="HAA135" s="81"/>
      <c r="HAB135" s="81"/>
      <c r="HAC135" s="81"/>
      <c r="HAD135" s="81"/>
      <c r="HAE135" s="81"/>
      <c r="HAF135" s="81"/>
      <c r="HAG135" s="81"/>
      <c r="HAH135" s="81"/>
      <c r="HAI135" s="81"/>
      <c r="HAJ135" s="81"/>
      <c r="HAK135" s="81"/>
      <c r="HAL135" s="81"/>
      <c r="HAM135" s="81"/>
      <c r="HAN135" s="81"/>
      <c r="HAO135" s="81"/>
      <c r="HAP135" s="81"/>
      <c r="HAQ135" s="81"/>
      <c r="HAR135" s="81"/>
      <c r="HAS135" s="81"/>
      <c r="HAT135" s="81"/>
      <c r="HAU135" s="81"/>
      <c r="HAV135" s="81"/>
      <c r="HAW135" s="81"/>
      <c r="HAX135" s="81"/>
      <c r="HAY135" s="81"/>
      <c r="HAZ135" s="81"/>
      <c r="HBA135" s="81"/>
      <c r="HBB135" s="81"/>
      <c r="HBC135" s="81"/>
      <c r="HBD135" s="81"/>
      <c r="HBE135" s="81"/>
      <c r="HBF135" s="81"/>
      <c r="HBG135" s="81"/>
      <c r="HBH135" s="81"/>
      <c r="HBI135" s="81"/>
      <c r="HBJ135" s="81"/>
      <c r="HBK135" s="81"/>
      <c r="HBL135" s="81"/>
      <c r="HBM135" s="81"/>
      <c r="HBN135" s="81"/>
      <c r="HBO135" s="81"/>
      <c r="HBP135" s="81"/>
      <c r="HBQ135" s="81"/>
      <c r="HBR135" s="81"/>
      <c r="HBS135" s="81"/>
      <c r="HBT135" s="81"/>
      <c r="HBU135" s="81"/>
      <c r="HBV135" s="81"/>
      <c r="HBW135" s="81"/>
      <c r="HBX135" s="81"/>
      <c r="HBY135" s="81"/>
      <c r="HBZ135" s="81"/>
      <c r="HCA135" s="81"/>
      <c r="HCB135" s="81"/>
      <c r="HCC135" s="81"/>
      <c r="HCD135" s="81"/>
      <c r="HCE135" s="81"/>
      <c r="HCF135" s="81"/>
      <c r="HCG135" s="81"/>
      <c r="HCH135" s="81"/>
      <c r="HCI135" s="81"/>
      <c r="HCJ135" s="81"/>
      <c r="HCK135" s="81"/>
      <c r="HCL135" s="81"/>
      <c r="HCM135" s="81"/>
      <c r="HCN135" s="81"/>
      <c r="HCO135" s="81"/>
      <c r="HCP135" s="81"/>
      <c r="HCQ135" s="81"/>
      <c r="HCR135" s="81"/>
      <c r="HCS135" s="81"/>
      <c r="HCT135" s="81"/>
      <c r="HCU135" s="81"/>
      <c r="HCV135" s="81"/>
      <c r="HCW135" s="81"/>
      <c r="HCX135" s="81"/>
      <c r="HCY135" s="81"/>
      <c r="HCZ135" s="81"/>
      <c r="HDA135" s="81"/>
      <c r="HDB135" s="81"/>
      <c r="HDC135" s="81"/>
      <c r="HDD135" s="81"/>
      <c r="HDE135" s="81"/>
      <c r="HDF135" s="81"/>
      <c r="HDG135" s="81"/>
      <c r="HDH135" s="81"/>
      <c r="HDI135" s="81"/>
      <c r="HDJ135" s="81"/>
      <c r="HDK135" s="81"/>
      <c r="HDL135" s="81"/>
      <c r="HDM135" s="81"/>
      <c r="HDN135" s="81"/>
      <c r="HDO135" s="81"/>
      <c r="HDP135" s="81"/>
      <c r="HDQ135" s="81"/>
      <c r="HDR135" s="81"/>
      <c r="HDS135" s="81"/>
      <c r="HDT135" s="81"/>
      <c r="HDU135" s="81"/>
      <c r="HDV135" s="81"/>
      <c r="HDW135" s="81"/>
      <c r="HDX135" s="81"/>
      <c r="HDY135" s="81"/>
      <c r="HDZ135" s="81"/>
      <c r="HEA135" s="81"/>
      <c r="HEB135" s="81"/>
      <c r="HEC135" s="81"/>
      <c r="HED135" s="81"/>
      <c r="HEE135" s="81"/>
      <c r="HEF135" s="81"/>
      <c r="HEG135" s="81"/>
      <c r="HEH135" s="81"/>
      <c r="HEI135" s="81"/>
      <c r="HEJ135" s="81"/>
      <c r="HEK135" s="81"/>
      <c r="HEL135" s="81"/>
      <c r="HEM135" s="81"/>
      <c r="HEN135" s="81"/>
      <c r="HEO135" s="81"/>
      <c r="HEP135" s="81"/>
      <c r="HEQ135" s="81"/>
      <c r="HER135" s="81"/>
      <c r="HES135" s="81"/>
      <c r="HET135" s="81"/>
      <c r="HEU135" s="81"/>
      <c r="HEV135" s="81"/>
      <c r="HEW135" s="81"/>
      <c r="HEX135" s="81"/>
      <c r="HEY135" s="81"/>
      <c r="HEZ135" s="81"/>
      <c r="HFA135" s="81"/>
      <c r="HFB135" s="81"/>
      <c r="HFC135" s="81"/>
      <c r="HFD135" s="81"/>
      <c r="HFE135" s="81"/>
      <c r="HFF135" s="81"/>
      <c r="HFG135" s="81"/>
      <c r="HFH135" s="81"/>
      <c r="HFI135" s="81"/>
      <c r="HFJ135" s="81"/>
      <c r="HFK135" s="81"/>
      <c r="HFL135" s="81"/>
      <c r="HFM135" s="81"/>
      <c r="HFN135" s="81"/>
      <c r="HFO135" s="81"/>
      <c r="HFP135" s="81"/>
      <c r="HFQ135" s="81"/>
      <c r="HFR135" s="81"/>
      <c r="HFS135" s="81"/>
      <c r="HFT135" s="81"/>
      <c r="HFU135" s="81"/>
      <c r="HFV135" s="81"/>
      <c r="HFW135" s="81"/>
      <c r="HFX135" s="81"/>
      <c r="HFY135" s="81"/>
      <c r="HFZ135" s="81"/>
      <c r="HGA135" s="81"/>
      <c r="HGB135" s="81"/>
      <c r="HGC135" s="81"/>
      <c r="HGD135" s="81"/>
      <c r="HGE135" s="81"/>
      <c r="HGF135" s="81"/>
      <c r="HGG135" s="81"/>
      <c r="HGH135" s="81"/>
      <c r="HGI135" s="81"/>
      <c r="HGJ135" s="81"/>
      <c r="HGK135" s="81"/>
      <c r="HGL135" s="81"/>
      <c r="HGM135" s="81"/>
      <c r="HGN135" s="81"/>
      <c r="HGO135" s="81"/>
      <c r="HGP135" s="81"/>
      <c r="HGQ135" s="81"/>
      <c r="HGR135" s="81"/>
      <c r="HGS135" s="81"/>
      <c r="HGT135" s="81"/>
      <c r="HGU135" s="81"/>
      <c r="HGV135" s="81"/>
      <c r="HGW135" s="81"/>
      <c r="HGX135" s="81"/>
      <c r="HGY135" s="81"/>
      <c r="HGZ135" s="81"/>
      <c r="HHA135" s="81"/>
      <c r="HHB135" s="81"/>
      <c r="HHC135" s="81"/>
      <c r="HHD135" s="81"/>
      <c r="HHE135" s="81"/>
      <c r="HHF135" s="81"/>
      <c r="HHG135" s="81"/>
      <c r="HHH135" s="81"/>
      <c r="HHI135" s="81"/>
      <c r="HHJ135" s="81"/>
      <c r="HHK135" s="81"/>
      <c r="HHL135" s="81"/>
      <c r="HHM135" s="81"/>
      <c r="HHN135" s="81"/>
      <c r="HHO135" s="81"/>
      <c r="HHP135" s="81"/>
      <c r="HHQ135" s="81"/>
      <c r="HHR135" s="81"/>
      <c r="HHS135" s="81"/>
      <c r="HHT135" s="81"/>
      <c r="HHU135" s="81"/>
      <c r="HHV135" s="81"/>
      <c r="HHW135" s="81"/>
      <c r="HHX135" s="81"/>
      <c r="HHY135" s="81"/>
      <c r="HHZ135" s="81"/>
      <c r="HIA135" s="81"/>
      <c r="HIB135" s="81"/>
      <c r="HIC135" s="81"/>
      <c r="HID135" s="81"/>
      <c r="HIE135" s="81"/>
      <c r="HIF135" s="81"/>
      <c r="HIG135" s="81"/>
      <c r="HIH135" s="81"/>
      <c r="HII135" s="81"/>
      <c r="HIJ135" s="81"/>
      <c r="HIK135" s="81"/>
      <c r="HIL135" s="81"/>
      <c r="HIM135" s="81"/>
      <c r="HIN135" s="81"/>
      <c r="HIO135" s="81"/>
      <c r="HIP135" s="81"/>
      <c r="HIQ135" s="81"/>
      <c r="HIR135" s="81"/>
      <c r="HIS135" s="81"/>
      <c r="HIT135" s="81"/>
      <c r="HIU135" s="81"/>
      <c r="HIV135" s="81"/>
      <c r="HIW135" s="81"/>
      <c r="HIX135" s="81"/>
      <c r="HIY135" s="81"/>
      <c r="HIZ135" s="81"/>
      <c r="HJA135" s="81"/>
      <c r="HJB135" s="81"/>
      <c r="HJC135" s="81"/>
      <c r="HJD135" s="81"/>
      <c r="HJE135" s="81"/>
      <c r="HJF135" s="81"/>
      <c r="HJG135" s="81"/>
      <c r="HJH135" s="81"/>
      <c r="HJI135" s="81"/>
      <c r="HJJ135" s="81"/>
      <c r="HJK135" s="81"/>
      <c r="HJL135" s="81"/>
      <c r="HJM135" s="81"/>
      <c r="HJN135" s="81"/>
      <c r="HJO135" s="81"/>
      <c r="HJP135" s="81"/>
      <c r="HJQ135" s="81"/>
      <c r="HJR135" s="81"/>
      <c r="HJS135" s="81"/>
      <c r="HJT135" s="81"/>
      <c r="HJU135" s="81"/>
      <c r="HJV135" s="81"/>
      <c r="HJW135" s="81"/>
      <c r="HJX135" s="81"/>
      <c r="HJY135" s="81"/>
      <c r="HJZ135" s="81"/>
      <c r="HKA135" s="81"/>
      <c r="HKB135" s="81"/>
      <c r="HKC135" s="81"/>
      <c r="HKD135" s="81"/>
      <c r="HKE135" s="81"/>
      <c r="HKF135" s="81"/>
      <c r="HKG135" s="81"/>
      <c r="HKH135" s="81"/>
      <c r="HKI135" s="81"/>
      <c r="HKJ135" s="81"/>
      <c r="HKK135" s="81"/>
      <c r="HKL135" s="81"/>
      <c r="HKM135" s="81"/>
      <c r="HKN135" s="81"/>
      <c r="HKO135" s="81"/>
      <c r="HKP135" s="81"/>
      <c r="HKQ135" s="81"/>
      <c r="HKR135" s="81"/>
      <c r="HKS135" s="81"/>
      <c r="HKT135" s="81"/>
      <c r="HKU135" s="81"/>
      <c r="HKV135" s="81"/>
      <c r="HKW135" s="81"/>
      <c r="HKX135" s="81"/>
      <c r="HKY135" s="81"/>
      <c r="HKZ135" s="81"/>
      <c r="HLA135" s="81"/>
      <c r="HLB135" s="81"/>
      <c r="HLC135" s="81"/>
      <c r="HLD135" s="81"/>
      <c r="HLE135" s="81"/>
      <c r="HLF135" s="81"/>
      <c r="HLG135" s="81"/>
      <c r="HLH135" s="81"/>
      <c r="HLI135" s="81"/>
      <c r="HLJ135" s="81"/>
      <c r="HLK135" s="81"/>
      <c r="HLL135" s="81"/>
      <c r="HLM135" s="81"/>
      <c r="HLN135" s="81"/>
      <c r="HLO135" s="81"/>
      <c r="HLP135" s="81"/>
      <c r="HLQ135" s="81"/>
      <c r="HLR135" s="81"/>
      <c r="HLS135" s="81"/>
      <c r="HLT135" s="81"/>
      <c r="HLU135" s="81"/>
      <c r="HLV135" s="81"/>
      <c r="HLW135" s="81"/>
      <c r="HLX135" s="81"/>
      <c r="HLY135" s="81"/>
      <c r="HLZ135" s="81"/>
      <c r="HMA135" s="81"/>
      <c r="HMB135" s="81"/>
      <c r="HMC135" s="81"/>
      <c r="HMD135" s="81"/>
      <c r="HME135" s="81"/>
      <c r="HMF135" s="81"/>
      <c r="HMG135" s="81"/>
      <c r="HMH135" s="81"/>
      <c r="HMI135" s="81"/>
      <c r="HMJ135" s="81"/>
      <c r="HMK135" s="81"/>
      <c r="HML135" s="81"/>
      <c r="HMM135" s="81"/>
      <c r="HMN135" s="81"/>
      <c r="HMO135" s="81"/>
      <c r="HMP135" s="81"/>
      <c r="HMQ135" s="81"/>
      <c r="HMR135" s="81"/>
      <c r="HMS135" s="81"/>
      <c r="HMT135" s="81"/>
      <c r="HMU135" s="81"/>
      <c r="HMV135" s="81"/>
      <c r="HMW135" s="81"/>
      <c r="HMX135" s="81"/>
      <c r="HMY135" s="81"/>
      <c r="HMZ135" s="81"/>
      <c r="HNA135" s="81"/>
      <c r="HNB135" s="81"/>
      <c r="HNC135" s="81"/>
      <c r="HND135" s="81"/>
      <c r="HNE135" s="81"/>
      <c r="HNF135" s="81"/>
      <c r="HNG135" s="81"/>
      <c r="HNH135" s="81"/>
      <c r="HNI135" s="81"/>
      <c r="HNJ135" s="81"/>
      <c r="HNK135" s="81"/>
      <c r="HNL135" s="81"/>
      <c r="HNM135" s="81"/>
      <c r="HNN135" s="81"/>
      <c r="HNO135" s="81"/>
      <c r="HNP135" s="81"/>
      <c r="HNQ135" s="81"/>
      <c r="HNR135" s="81"/>
      <c r="HNS135" s="81"/>
      <c r="HNT135" s="81"/>
      <c r="HNU135" s="81"/>
      <c r="HNV135" s="81"/>
      <c r="HNW135" s="81"/>
      <c r="HNX135" s="81"/>
      <c r="HNY135" s="81"/>
      <c r="HNZ135" s="81"/>
      <c r="HOA135" s="81"/>
      <c r="HOB135" s="81"/>
      <c r="HOC135" s="81"/>
      <c r="HOD135" s="81"/>
      <c r="HOE135" s="81"/>
      <c r="HOF135" s="81"/>
      <c r="HOG135" s="81"/>
      <c r="HOH135" s="81"/>
      <c r="HOI135" s="81"/>
      <c r="HOJ135" s="81"/>
      <c r="HOK135" s="81"/>
      <c r="HOL135" s="81"/>
      <c r="HOM135" s="81"/>
      <c r="HON135" s="81"/>
      <c r="HOO135" s="81"/>
      <c r="HOP135" s="81"/>
      <c r="HOQ135" s="81"/>
      <c r="HOR135" s="81"/>
      <c r="HOS135" s="81"/>
      <c r="HOT135" s="81"/>
      <c r="HOU135" s="81"/>
      <c r="HOV135" s="81"/>
      <c r="HOW135" s="81"/>
      <c r="HOX135" s="81"/>
      <c r="HOY135" s="81"/>
      <c r="HOZ135" s="81"/>
      <c r="HPA135" s="81"/>
      <c r="HPB135" s="81"/>
      <c r="HPC135" s="81"/>
      <c r="HPD135" s="81"/>
      <c r="HPE135" s="81"/>
      <c r="HPF135" s="81"/>
      <c r="HPG135" s="81"/>
      <c r="HPH135" s="81"/>
      <c r="HPI135" s="81"/>
      <c r="HPJ135" s="81"/>
      <c r="HPK135" s="81"/>
      <c r="HPL135" s="81"/>
      <c r="HPM135" s="81"/>
      <c r="HPN135" s="81"/>
      <c r="HPO135" s="81"/>
      <c r="HPP135" s="81"/>
      <c r="HPQ135" s="81"/>
      <c r="HPR135" s="81"/>
      <c r="HPS135" s="81"/>
      <c r="HPT135" s="81"/>
      <c r="HPU135" s="81"/>
      <c r="HPV135" s="81"/>
      <c r="HPW135" s="81"/>
      <c r="HPX135" s="81"/>
      <c r="HPY135" s="81"/>
      <c r="HPZ135" s="81"/>
      <c r="HQA135" s="81"/>
      <c r="HQB135" s="81"/>
      <c r="HQC135" s="81"/>
      <c r="HQD135" s="81"/>
      <c r="HQE135" s="81"/>
      <c r="HQF135" s="81"/>
      <c r="HQG135" s="81"/>
      <c r="HQH135" s="81"/>
      <c r="HQI135" s="81"/>
      <c r="HQJ135" s="81"/>
      <c r="HQK135" s="81"/>
      <c r="HQL135" s="81"/>
      <c r="HQM135" s="81"/>
      <c r="HQN135" s="81"/>
      <c r="HQO135" s="81"/>
      <c r="HQP135" s="81"/>
      <c r="HQQ135" s="81"/>
      <c r="HQR135" s="81"/>
      <c r="HQS135" s="81"/>
      <c r="HQT135" s="81"/>
      <c r="HQU135" s="81"/>
      <c r="HQV135" s="81"/>
      <c r="HQW135" s="81"/>
      <c r="HQX135" s="81"/>
      <c r="HQY135" s="81"/>
      <c r="HQZ135" s="81"/>
      <c r="HRA135" s="81"/>
      <c r="HRB135" s="81"/>
      <c r="HRC135" s="81"/>
      <c r="HRD135" s="81"/>
      <c r="HRE135" s="81"/>
      <c r="HRF135" s="81"/>
      <c r="HRG135" s="81"/>
      <c r="HRH135" s="81"/>
      <c r="HRI135" s="81"/>
      <c r="HRJ135" s="81"/>
      <c r="HRK135" s="81"/>
      <c r="HRL135" s="81"/>
      <c r="HRM135" s="81"/>
      <c r="HRN135" s="81"/>
      <c r="HRO135" s="81"/>
      <c r="HRP135" s="81"/>
      <c r="HRQ135" s="81"/>
      <c r="HRR135" s="81"/>
      <c r="HRS135" s="81"/>
      <c r="HRT135" s="81"/>
      <c r="HRU135" s="81"/>
      <c r="HRV135" s="81"/>
      <c r="HRW135" s="81"/>
      <c r="HRX135" s="81"/>
      <c r="HRY135" s="81"/>
      <c r="HRZ135" s="81"/>
      <c r="HSA135" s="81"/>
      <c r="HSB135" s="81"/>
      <c r="HSC135" s="81"/>
      <c r="HSD135" s="81"/>
      <c r="HSE135" s="81"/>
      <c r="HSF135" s="81"/>
      <c r="HSG135" s="81"/>
      <c r="HSH135" s="81"/>
      <c r="HSI135" s="81"/>
      <c r="HSJ135" s="81"/>
      <c r="HSK135" s="81"/>
      <c r="HSL135" s="81"/>
      <c r="HSM135" s="81"/>
      <c r="HSN135" s="81"/>
      <c r="HSO135" s="81"/>
      <c r="HSP135" s="81"/>
      <c r="HSQ135" s="81"/>
      <c r="HSR135" s="81"/>
      <c r="HSS135" s="81"/>
      <c r="HST135" s="81"/>
      <c r="HSU135" s="81"/>
      <c r="HSV135" s="81"/>
      <c r="HSW135" s="81"/>
      <c r="HSX135" s="81"/>
      <c r="HSY135" s="81"/>
      <c r="HSZ135" s="81"/>
      <c r="HTA135" s="81"/>
      <c r="HTB135" s="81"/>
      <c r="HTC135" s="81"/>
      <c r="HTD135" s="81"/>
      <c r="HTE135" s="81"/>
      <c r="HTF135" s="81"/>
      <c r="HTG135" s="81"/>
      <c r="HTH135" s="81"/>
      <c r="HTI135" s="81"/>
      <c r="HTJ135" s="81"/>
      <c r="HTK135" s="81"/>
      <c r="HTL135" s="81"/>
      <c r="HTM135" s="81"/>
      <c r="HTN135" s="81"/>
      <c r="HTO135" s="81"/>
      <c r="HTP135" s="81"/>
      <c r="HTQ135" s="81"/>
      <c r="HTR135" s="81"/>
      <c r="HTS135" s="81"/>
      <c r="HTT135" s="81"/>
      <c r="HTU135" s="81"/>
      <c r="HTV135" s="81"/>
      <c r="HTW135" s="81"/>
      <c r="HTX135" s="81"/>
      <c r="HTY135" s="81"/>
      <c r="HTZ135" s="81"/>
      <c r="HUA135" s="81"/>
      <c r="HUB135" s="81"/>
      <c r="HUC135" s="81"/>
      <c r="HUD135" s="81"/>
      <c r="HUE135" s="81"/>
      <c r="HUF135" s="81"/>
      <c r="HUG135" s="81"/>
      <c r="HUH135" s="81"/>
      <c r="HUI135" s="81"/>
      <c r="HUJ135" s="81"/>
      <c r="HUK135" s="81"/>
      <c r="HUL135" s="81"/>
      <c r="HUM135" s="81"/>
      <c r="HUN135" s="81"/>
      <c r="HUO135" s="81"/>
      <c r="HUP135" s="81"/>
      <c r="HUQ135" s="81"/>
      <c r="HUR135" s="81"/>
      <c r="HUS135" s="81"/>
      <c r="HUT135" s="81"/>
      <c r="HUU135" s="81"/>
      <c r="HUV135" s="81"/>
      <c r="HUW135" s="81"/>
      <c r="HUX135" s="81"/>
      <c r="HUY135" s="81"/>
      <c r="HUZ135" s="81"/>
      <c r="HVA135" s="81"/>
      <c r="HVB135" s="81"/>
      <c r="HVC135" s="81"/>
      <c r="HVD135" s="81"/>
      <c r="HVE135" s="81"/>
      <c r="HVF135" s="81"/>
      <c r="HVG135" s="81"/>
      <c r="HVH135" s="81"/>
      <c r="HVI135" s="81"/>
      <c r="HVJ135" s="81"/>
      <c r="HVK135" s="81"/>
      <c r="HVL135" s="81"/>
      <c r="HVM135" s="81"/>
      <c r="HVN135" s="81"/>
      <c r="HVO135" s="81"/>
      <c r="HVP135" s="81"/>
      <c r="HVQ135" s="81"/>
      <c r="HVR135" s="81"/>
      <c r="HVS135" s="81"/>
      <c r="HVT135" s="81"/>
      <c r="HVU135" s="81"/>
      <c r="HVV135" s="81"/>
      <c r="HVW135" s="81"/>
      <c r="HVX135" s="81"/>
      <c r="HVY135" s="81"/>
      <c r="HVZ135" s="81"/>
      <c r="HWA135" s="81"/>
      <c r="HWB135" s="81"/>
      <c r="HWC135" s="81"/>
      <c r="HWD135" s="81"/>
      <c r="HWE135" s="81"/>
      <c r="HWF135" s="81"/>
      <c r="HWG135" s="81"/>
      <c r="HWH135" s="81"/>
      <c r="HWI135" s="81"/>
      <c r="HWJ135" s="81"/>
      <c r="HWK135" s="81"/>
      <c r="HWL135" s="81"/>
      <c r="HWM135" s="81"/>
      <c r="HWN135" s="81"/>
      <c r="HWO135" s="81"/>
      <c r="HWP135" s="81"/>
      <c r="HWQ135" s="81"/>
      <c r="HWR135" s="81"/>
      <c r="HWS135" s="81"/>
      <c r="HWT135" s="81"/>
      <c r="HWU135" s="81"/>
      <c r="HWV135" s="81"/>
      <c r="HWW135" s="81"/>
      <c r="HWX135" s="81"/>
      <c r="HWY135" s="81"/>
      <c r="HWZ135" s="81"/>
      <c r="HXA135" s="81"/>
      <c r="HXB135" s="81"/>
      <c r="HXC135" s="81"/>
      <c r="HXD135" s="81"/>
      <c r="HXE135" s="81"/>
      <c r="HXF135" s="81"/>
      <c r="HXG135" s="81"/>
      <c r="HXH135" s="81"/>
      <c r="HXI135" s="81"/>
      <c r="HXJ135" s="81"/>
      <c r="HXK135" s="81"/>
      <c r="HXL135" s="81"/>
      <c r="HXM135" s="81"/>
      <c r="HXN135" s="81"/>
      <c r="HXO135" s="81"/>
      <c r="HXP135" s="81"/>
      <c r="HXQ135" s="81"/>
      <c r="HXR135" s="81"/>
      <c r="HXS135" s="81"/>
      <c r="HXT135" s="81"/>
      <c r="HXU135" s="81"/>
      <c r="HXV135" s="81"/>
      <c r="HXW135" s="81"/>
      <c r="HXX135" s="81"/>
      <c r="HXY135" s="81"/>
      <c r="HXZ135" s="81"/>
      <c r="HYA135" s="81"/>
      <c r="HYB135" s="81"/>
      <c r="HYC135" s="81"/>
      <c r="HYD135" s="81"/>
      <c r="HYE135" s="81"/>
      <c r="HYF135" s="81"/>
      <c r="HYG135" s="81"/>
      <c r="HYH135" s="81"/>
      <c r="HYI135" s="81"/>
      <c r="HYJ135" s="81"/>
      <c r="HYK135" s="81"/>
      <c r="HYL135" s="81"/>
      <c r="HYM135" s="81"/>
      <c r="HYN135" s="81"/>
      <c r="HYO135" s="81"/>
      <c r="HYP135" s="81"/>
      <c r="HYQ135" s="81"/>
      <c r="HYR135" s="81"/>
      <c r="HYS135" s="81"/>
      <c r="HYT135" s="81"/>
      <c r="HYU135" s="81"/>
      <c r="HYV135" s="81"/>
      <c r="HYW135" s="81"/>
      <c r="HYX135" s="81"/>
      <c r="HYY135" s="81"/>
      <c r="HYZ135" s="81"/>
      <c r="HZA135" s="81"/>
      <c r="HZB135" s="81"/>
      <c r="HZC135" s="81"/>
      <c r="HZD135" s="81"/>
      <c r="HZE135" s="81"/>
      <c r="HZF135" s="81"/>
      <c r="HZG135" s="81"/>
      <c r="HZH135" s="81"/>
      <c r="HZI135" s="81"/>
      <c r="HZJ135" s="81"/>
      <c r="HZK135" s="81"/>
      <c r="HZL135" s="81"/>
      <c r="HZM135" s="81"/>
      <c r="HZN135" s="81"/>
      <c r="HZO135" s="81"/>
      <c r="HZP135" s="81"/>
      <c r="HZQ135" s="81"/>
      <c r="HZR135" s="81"/>
      <c r="HZS135" s="81"/>
      <c r="HZT135" s="81"/>
      <c r="HZU135" s="81"/>
      <c r="HZV135" s="81"/>
      <c r="HZW135" s="81"/>
      <c r="HZX135" s="81"/>
      <c r="HZY135" s="81"/>
      <c r="HZZ135" s="81"/>
      <c r="IAA135" s="81"/>
      <c r="IAB135" s="81"/>
      <c r="IAC135" s="81"/>
      <c r="IAD135" s="81"/>
      <c r="IAE135" s="81"/>
      <c r="IAF135" s="81"/>
      <c r="IAG135" s="81"/>
      <c r="IAH135" s="81"/>
      <c r="IAI135" s="81"/>
      <c r="IAJ135" s="81"/>
      <c r="IAK135" s="81"/>
      <c r="IAL135" s="81"/>
      <c r="IAM135" s="81"/>
      <c r="IAN135" s="81"/>
      <c r="IAO135" s="81"/>
      <c r="IAP135" s="81"/>
      <c r="IAQ135" s="81"/>
      <c r="IAR135" s="81"/>
      <c r="IAS135" s="81"/>
      <c r="IAT135" s="81"/>
      <c r="IAU135" s="81"/>
      <c r="IAV135" s="81"/>
      <c r="IAW135" s="81"/>
      <c r="IAX135" s="81"/>
      <c r="IAY135" s="81"/>
      <c r="IAZ135" s="81"/>
      <c r="IBA135" s="81"/>
      <c r="IBB135" s="81"/>
      <c r="IBC135" s="81"/>
      <c r="IBD135" s="81"/>
      <c r="IBE135" s="81"/>
      <c r="IBF135" s="81"/>
      <c r="IBG135" s="81"/>
      <c r="IBH135" s="81"/>
      <c r="IBI135" s="81"/>
      <c r="IBJ135" s="81"/>
      <c r="IBK135" s="81"/>
      <c r="IBL135" s="81"/>
      <c r="IBM135" s="81"/>
      <c r="IBN135" s="81"/>
      <c r="IBO135" s="81"/>
      <c r="IBP135" s="81"/>
      <c r="IBQ135" s="81"/>
      <c r="IBR135" s="81"/>
      <c r="IBS135" s="81"/>
      <c r="IBT135" s="81"/>
      <c r="IBU135" s="81"/>
      <c r="IBV135" s="81"/>
      <c r="IBW135" s="81"/>
      <c r="IBX135" s="81"/>
      <c r="IBY135" s="81"/>
      <c r="IBZ135" s="81"/>
      <c r="ICA135" s="81"/>
      <c r="ICB135" s="81"/>
      <c r="ICC135" s="81"/>
      <c r="ICD135" s="81"/>
      <c r="ICE135" s="81"/>
      <c r="ICF135" s="81"/>
      <c r="ICG135" s="81"/>
      <c r="ICH135" s="81"/>
      <c r="ICI135" s="81"/>
      <c r="ICJ135" s="81"/>
      <c r="ICK135" s="81"/>
      <c r="ICL135" s="81"/>
      <c r="ICM135" s="81"/>
      <c r="ICN135" s="81"/>
      <c r="ICO135" s="81"/>
      <c r="ICP135" s="81"/>
      <c r="ICQ135" s="81"/>
      <c r="ICR135" s="81"/>
      <c r="ICS135" s="81"/>
      <c r="ICT135" s="81"/>
      <c r="ICU135" s="81"/>
      <c r="ICV135" s="81"/>
      <c r="ICW135" s="81"/>
      <c r="ICX135" s="81"/>
      <c r="ICY135" s="81"/>
      <c r="ICZ135" s="81"/>
      <c r="IDA135" s="81"/>
      <c r="IDB135" s="81"/>
      <c r="IDC135" s="81"/>
      <c r="IDD135" s="81"/>
      <c r="IDE135" s="81"/>
      <c r="IDF135" s="81"/>
      <c r="IDG135" s="81"/>
      <c r="IDH135" s="81"/>
      <c r="IDI135" s="81"/>
      <c r="IDJ135" s="81"/>
      <c r="IDK135" s="81"/>
      <c r="IDL135" s="81"/>
      <c r="IDM135" s="81"/>
      <c r="IDN135" s="81"/>
      <c r="IDO135" s="81"/>
      <c r="IDP135" s="81"/>
      <c r="IDQ135" s="81"/>
      <c r="IDR135" s="81"/>
      <c r="IDS135" s="81"/>
      <c r="IDT135" s="81"/>
      <c r="IDU135" s="81"/>
      <c r="IDV135" s="81"/>
      <c r="IDW135" s="81"/>
      <c r="IDX135" s="81"/>
      <c r="IDY135" s="81"/>
      <c r="IDZ135" s="81"/>
      <c r="IEA135" s="81"/>
      <c r="IEB135" s="81"/>
      <c r="IEC135" s="81"/>
      <c r="IED135" s="81"/>
      <c r="IEE135" s="81"/>
      <c r="IEF135" s="81"/>
      <c r="IEG135" s="81"/>
      <c r="IEH135" s="81"/>
      <c r="IEI135" s="81"/>
      <c r="IEJ135" s="81"/>
      <c r="IEK135" s="81"/>
      <c r="IEL135" s="81"/>
      <c r="IEM135" s="81"/>
      <c r="IEN135" s="81"/>
      <c r="IEO135" s="81"/>
      <c r="IEP135" s="81"/>
      <c r="IEQ135" s="81"/>
      <c r="IER135" s="81"/>
      <c r="IES135" s="81"/>
      <c r="IET135" s="81"/>
      <c r="IEU135" s="81"/>
      <c r="IEV135" s="81"/>
      <c r="IEW135" s="81"/>
      <c r="IEX135" s="81"/>
      <c r="IEY135" s="81"/>
      <c r="IEZ135" s="81"/>
      <c r="IFA135" s="81"/>
      <c r="IFB135" s="81"/>
      <c r="IFC135" s="81"/>
      <c r="IFD135" s="81"/>
      <c r="IFE135" s="81"/>
      <c r="IFF135" s="81"/>
      <c r="IFG135" s="81"/>
      <c r="IFH135" s="81"/>
      <c r="IFI135" s="81"/>
      <c r="IFJ135" s="81"/>
      <c r="IFK135" s="81"/>
      <c r="IFL135" s="81"/>
      <c r="IFM135" s="81"/>
      <c r="IFN135" s="81"/>
      <c r="IFO135" s="81"/>
      <c r="IFP135" s="81"/>
      <c r="IFQ135" s="81"/>
      <c r="IFR135" s="81"/>
      <c r="IFS135" s="81"/>
      <c r="IFT135" s="81"/>
      <c r="IFU135" s="81"/>
      <c r="IFV135" s="81"/>
      <c r="IFW135" s="81"/>
      <c r="IFX135" s="81"/>
      <c r="IFY135" s="81"/>
      <c r="IFZ135" s="81"/>
      <c r="IGA135" s="81"/>
      <c r="IGB135" s="81"/>
      <c r="IGC135" s="81"/>
      <c r="IGD135" s="81"/>
      <c r="IGE135" s="81"/>
      <c r="IGF135" s="81"/>
      <c r="IGG135" s="81"/>
      <c r="IGH135" s="81"/>
      <c r="IGI135" s="81"/>
      <c r="IGJ135" s="81"/>
      <c r="IGK135" s="81"/>
      <c r="IGL135" s="81"/>
      <c r="IGM135" s="81"/>
      <c r="IGN135" s="81"/>
      <c r="IGO135" s="81"/>
      <c r="IGP135" s="81"/>
      <c r="IGQ135" s="81"/>
      <c r="IGR135" s="81"/>
      <c r="IGS135" s="81"/>
      <c r="IGT135" s="81"/>
      <c r="IGU135" s="81"/>
      <c r="IGV135" s="81"/>
      <c r="IGW135" s="81"/>
      <c r="IGX135" s="81"/>
      <c r="IGY135" s="81"/>
      <c r="IGZ135" s="81"/>
      <c r="IHA135" s="81"/>
      <c r="IHB135" s="81"/>
      <c r="IHC135" s="81"/>
      <c r="IHD135" s="81"/>
      <c r="IHE135" s="81"/>
      <c r="IHF135" s="81"/>
      <c r="IHG135" s="81"/>
      <c r="IHH135" s="81"/>
      <c r="IHI135" s="81"/>
      <c r="IHJ135" s="81"/>
      <c r="IHK135" s="81"/>
      <c r="IHL135" s="81"/>
      <c r="IHM135" s="81"/>
      <c r="IHN135" s="81"/>
      <c r="IHO135" s="81"/>
      <c r="IHP135" s="81"/>
      <c r="IHQ135" s="81"/>
      <c r="IHR135" s="81"/>
      <c r="IHS135" s="81"/>
      <c r="IHT135" s="81"/>
      <c r="IHU135" s="81"/>
      <c r="IHV135" s="81"/>
      <c r="IHW135" s="81"/>
      <c r="IHX135" s="81"/>
      <c r="IHY135" s="81"/>
      <c r="IHZ135" s="81"/>
      <c r="IIA135" s="81"/>
      <c r="IIB135" s="81"/>
      <c r="IIC135" s="81"/>
      <c r="IID135" s="81"/>
      <c r="IIE135" s="81"/>
      <c r="IIF135" s="81"/>
      <c r="IIG135" s="81"/>
      <c r="IIH135" s="81"/>
      <c r="III135" s="81"/>
      <c r="IIJ135" s="81"/>
      <c r="IIK135" s="81"/>
      <c r="IIL135" s="81"/>
      <c r="IIM135" s="81"/>
      <c r="IIN135" s="81"/>
      <c r="IIO135" s="81"/>
      <c r="IIP135" s="81"/>
      <c r="IIQ135" s="81"/>
      <c r="IIR135" s="81"/>
      <c r="IIS135" s="81"/>
      <c r="IIT135" s="81"/>
      <c r="IIU135" s="81"/>
      <c r="IIV135" s="81"/>
      <c r="IIW135" s="81"/>
      <c r="IIX135" s="81"/>
      <c r="IIY135" s="81"/>
      <c r="IIZ135" s="81"/>
      <c r="IJA135" s="81"/>
      <c r="IJB135" s="81"/>
      <c r="IJC135" s="81"/>
      <c r="IJD135" s="81"/>
      <c r="IJE135" s="81"/>
      <c r="IJF135" s="81"/>
      <c r="IJG135" s="81"/>
      <c r="IJH135" s="81"/>
      <c r="IJI135" s="81"/>
      <c r="IJJ135" s="81"/>
      <c r="IJK135" s="81"/>
      <c r="IJL135" s="81"/>
      <c r="IJM135" s="81"/>
      <c r="IJN135" s="81"/>
      <c r="IJO135" s="81"/>
      <c r="IJP135" s="81"/>
      <c r="IJQ135" s="81"/>
      <c r="IJR135" s="81"/>
      <c r="IJS135" s="81"/>
      <c r="IJT135" s="81"/>
      <c r="IJU135" s="81"/>
      <c r="IJV135" s="81"/>
      <c r="IJW135" s="81"/>
      <c r="IJX135" s="81"/>
      <c r="IJY135" s="81"/>
      <c r="IJZ135" s="81"/>
      <c r="IKA135" s="81"/>
      <c r="IKB135" s="81"/>
      <c r="IKC135" s="81"/>
      <c r="IKD135" s="81"/>
      <c r="IKE135" s="81"/>
      <c r="IKF135" s="81"/>
      <c r="IKG135" s="81"/>
      <c r="IKH135" s="81"/>
      <c r="IKI135" s="81"/>
      <c r="IKJ135" s="81"/>
      <c r="IKK135" s="81"/>
      <c r="IKL135" s="81"/>
      <c r="IKM135" s="81"/>
      <c r="IKN135" s="81"/>
      <c r="IKO135" s="81"/>
      <c r="IKP135" s="81"/>
      <c r="IKQ135" s="81"/>
      <c r="IKR135" s="81"/>
      <c r="IKS135" s="81"/>
      <c r="IKT135" s="81"/>
      <c r="IKU135" s="81"/>
      <c r="IKV135" s="81"/>
      <c r="IKW135" s="81"/>
      <c r="IKX135" s="81"/>
      <c r="IKY135" s="81"/>
      <c r="IKZ135" s="81"/>
      <c r="ILA135" s="81"/>
      <c r="ILB135" s="81"/>
      <c r="ILC135" s="81"/>
      <c r="ILD135" s="81"/>
      <c r="ILE135" s="81"/>
      <c r="ILF135" s="81"/>
      <c r="ILG135" s="81"/>
      <c r="ILH135" s="81"/>
      <c r="ILI135" s="81"/>
      <c r="ILJ135" s="81"/>
      <c r="ILK135" s="81"/>
      <c r="ILL135" s="81"/>
      <c r="ILM135" s="81"/>
      <c r="ILN135" s="81"/>
      <c r="ILO135" s="81"/>
      <c r="ILP135" s="81"/>
      <c r="ILQ135" s="81"/>
      <c r="ILR135" s="81"/>
      <c r="ILS135" s="81"/>
      <c r="ILT135" s="81"/>
      <c r="ILU135" s="81"/>
      <c r="ILV135" s="81"/>
      <c r="ILW135" s="81"/>
      <c r="ILX135" s="81"/>
      <c r="ILY135" s="81"/>
      <c r="ILZ135" s="81"/>
      <c r="IMA135" s="81"/>
      <c r="IMB135" s="81"/>
      <c r="IMC135" s="81"/>
      <c r="IMD135" s="81"/>
      <c r="IME135" s="81"/>
      <c r="IMF135" s="81"/>
      <c r="IMG135" s="81"/>
      <c r="IMH135" s="81"/>
      <c r="IMI135" s="81"/>
      <c r="IMJ135" s="81"/>
      <c r="IMK135" s="81"/>
      <c r="IML135" s="81"/>
      <c r="IMM135" s="81"/>
      <c r="IMN135" s="81"/>
      <c r="IMO135" s="81"/>
      <c r="IMP135" s="81"/>
      <c r="IMQ135" s="81"/>
      <c r="IMR135" s="81"/>
      <c r="IMS135" s="81"/>
      <c r="IMT135" s="81"/>
      <c r="IMU135" s="81"/>
      <c r="IMV135" s="81"/>
      <c r="IMW135" s="81"/>
      <c r="IMX135" s="81"/>
      <c r="IMY135" s="81"/>
      <c r="IMZ135" s="81"/>
      <c r="INA135" s="81"/>
      <c r="INB135" s="81"/>
      <c r="INC135" s="81"/>
      <c r="IND135" s="81"/>
      <c r="INE135" s="81"/>
      <c r="INF135" s="81"/>
      <c r="ING135" s="81"/>
      <c r="INH135" s="81"/>
      <c r="INI135" s="81"/>
      <c r="INJ135" s="81"/>
      <c r="INK135" s="81"/>
      <c r="INL135" s="81"/>
      <c r="INM135" s="81"/>
      <c r="INN135" s="81"/>
      <c r="INO135" s="81"/>
      <c r="INP135" s="81"/>
      <c r="INQ135" s="81"/>
      <c r="INR135" s="81"/>
      <c r="INS135" s="81"/>
      <c r="INT135" s="81"/>
      <c r="INU135" s="81"/>
      <c r="INV135" s="81"/>
      <c r="INW135" s="81"/>
      <c r="INX135" s="81"/>
      <c r="INY135" s="81"/>
      <c r="INZ135" s="81"/>
      <c r="IOA135" s="81"/>
      <c r="IOB135" s="81"/>
      <c r="IOC135" s="81"/>
      <c r="IOD135" s="81"/>
      <c r="IOE135" s="81"/>
      <c r="IOF135" s="81"/>
      <c r="IOG135" s="81"/>
      <c r="IOH135" s="81"/>
      <c r="IOI135" s="81"/>
      <c r="IOJ135" s="81"/>
      <c r="IOK135" s="81"/>
      <c r="IOL135" s="81"/>
      <c r="IOM135" s="81"/>
      <c r="ION135" s="81"/>
      <c r="IOO135" s="81"/>
      <c r="IOP135" s="81"/>
      <c r="IOQ135" s="81"/>
      <c r="IOR135" s="81"/>
      <c r="IOS135" s="81"/>
      <c r="IOT135" s="81"/>
      <c r="IOU135" s="81"/>
      <c r="IOV135" s="81"/>
      <c r="IOW135" s="81"/>
      <c r="IOX135" s="81"/>
      <c r="IOY135" s="81"/>
      <c r="IOZ135" s="81"/>
      <c r="IPA135" s="81"/>
      <c r="IPB135" s="81"/>
      <c r="IPC135" s="81"/>
      <c r="IPD135" s="81"/>
      <c r="IPE135" s="81"/>
      <c r="IPF135" s="81"/>
      <c r="IPG135" s="81"/>
      <c r="IPH135" s="81"/>
      <c r="IPI135" s="81"/>
      <c r="IPJ135" s="81"/>
      <c r="IPK135" s="81"/>
      <c r="IPL135" s="81"/>
      <c r="IPM135" s="81"/>
      <c r="IPN135" s="81"/>
      <c r="IPO135" s="81"/>
      <c r="IPP135" s="81"/>
      <c r="IPQ135" s="81"/>
      <c r="IPR135" s="81"/>
      <c r="IPS135" s="81"/>
      <c r="IPT135" s="81"/>
      <c r="IPU135" s="81"/>
      <c r="IPV135" s="81"/>
      <c r="IPW135" s="81"/>
      <c r="IPX135" s="81"/>
      <c r="IPY135" s="81"/>
      <c r="IPZ135" s="81"/>
      <c r="IQA135" s="81"/>
      <c r="IQB135" s="81"/>
      <c r="IQC135" s="81"/>
      <c r="IQD135" s="81"/>
      <c r="IQE135" s="81"/>
      <c r="IQF135" s="81"/>
      <c r="IQG135" s="81"/>
      <c r="IQH135" s="81"/>
      <c r="IQI135" s="81"/>
      <c r="IQJ135" s="81"/>
      <c r="IQK135" s="81"/>
      <c r="IQL135" s="81"/>
      <c r="IQM135" s="81"/>
      <c r="IQN135" s="81"/>
      <c r="IQO135" s="81"/>
      <c r="IQP135" s="81"/>
      <c r="IQQ135" s="81"/>
      <c r="IQR135" s="81"/>
      <c r="IQS135" s="81"/>
      <c r="IQT135" s="81"/>
      <c r="IQU135" s="81"/>
      <c r="IQV135" s="81"/>
      <c r="IQW135" s="81"/>
      <c r="IQX135" s="81"/>
      <c r="IQY135" s="81"/>
      <c r="IQZ135" s="81"/>
      <c r="IRA135" s="81"/>
      <c r="IRB135" s="81"/>
      <c r="IRC135" s="81"/>
      <c r="IRD135" s="81"/>
      <c r="IRE135" s="81"/>
      <c r="IRF135" s="81"/>
      <c r="IRG135" s="81"/>
      <c r="IRH135" s="81"/>
      <c r="IRI135" s="81"/>
      <c r="IRJ135" s="81"/>
      <c r="IRK135" s="81"/>
      <c r="IRL135" s="81"/>
      <c r="IRM135" s="81"/>
      <c r="IRN135" s="81"/>
      <c r="IRO135" s="81"/>
      <c r="IRP135" s="81"/>
      <c r="IRQ135" s="81"/>
      <c r="IRR135" s="81"/>
      <c r="IRS135" s="81"/>
      <c r="IRT135" s="81"/>
      <c r="IRU135" s="81"/>
      <c r="IRV135" s="81"/>
      <c r="IRW135" s="81"/>
      <c r="IRX135" s="81"/>
      <c r="IRY135" s="81"/>
      <c r="IRZ135" s="81"/>
      <c r="ISA135" s="81"/>
      <c r="ISB135" s="81"/>
      <c r="ISC135" s="81"/>
      <c r="ISD135" s="81"/>
      <c r="ISE135" s="81"/>
      <c r="ISF135" s="81"/>
      <c r="ISG135" s="81"/>
      <c r="ISH135" s="81"/>
      <c r="ISI135" s="81"/>
      <c r="ISJ135" s="81"/>
      <c r="ISK135" s="81"/>
      <c r="ISL135" s="81"/>
      <c r="ISM135" s="81"/>
      <c r="ISN135" s="81"/>
      <c r="ISO135" s="81"/>
      <c r="ISP135" s="81"/>
      <c r="ISQ135" s="81"/>
      <c r="ISR135" s="81"/>
      <c r="ISS135" s="81"/>
      <c r="IST135" s="81"/>
      <c r="ISU135" s="81"/>
      <c r="ISV135" s="81"/>
      <c r="ISW135" s="81"/>
      <c r="ISX135" s="81"/>
      <c r="ISY135" s="81"/>
      <c r="ISZ135" s="81"/>
      <c r="ITA135" s="81"/>
      <c r="ITB135" s="81"/>
      <c r="ITC135" s="81"/>
      <c r="ITD135" s="81"/>
      <c r="ITE135" s="81"/>
      <c r="ITF135" s="81"/>
      <c r="ITG135" s="81"/>
      <c r="ITH135" s="81"/>
      <c r="ITI135" s="81"/>
      <c r="ITJ135" s="81"/>
      <c r="ITK135" s="81"/>
      <c r="ITL135" s="81"/>
      <c r="ITM135" s="81"/>
      <c r="ITN135" s="81"/>
      <c r="ITO135" s="81"/>
      <c r="ITP135" s="81"/>
      <c r="ITQ135" s="81"/>
      <c r="ITR135" s="81"/>
      <c r="ITS135" s="81"/>
      <c r="ITT135" s="81"/>
      <c r="ITU135" s="81"/>
      <c r="ITV135" s="81"/>
      <c r="ITW135" s="81"/>
      <c r="ITX135" s="81"/>
      <c r="ITY135" s="81"/>
      <c r="ITZ135" s="81"/>
      <c r="IUA135" s="81"/>
      <c r="IUB135" s="81"/>
      <c r="IUC135" s="81"/>
      <c r="IUD135" s="81"/>
      <c r="IUE135" s="81"/>
      <c r="IUF135" s="81"/>
      <c r="IUG135" s="81"/>
      <c r="IUH135" s="81"/>
      <c r="IUI135" s="81"/>
      <c r="IUJ135" s="81"/>
      <c r="IUK135" s="81"/>
      <c r="IUL135" s="81"/>
      <c r="IUM135" s="81"/>
      <c r="IUN135" s="81"/>
      <c r="IUO135" s="81"/>
      <c r="IUP135" s="81"/>
      <c r="IUQ135" s="81"/>
      <c r="IUR135" s="81"/>
      <c r="IUS135" s="81"/>
      <c r="IUT135" s="81"/>
      <c r="IUU135" s="81"/>
      <c r="IUV135" s="81"/>
      <c r="IUW135" s="81"/>
      <c r="IUX135" s="81"/>
      <c r="IUY135" s="81"/>
      <c r="IUZ135" s="81"/>
      <c r="IVA135" s="81"/>
      <c r="IVB135" s="81"/>
      <c r="IVC135" s="81"/>
      <c r="IVD135" s="81"/>
      <c r="IVE135" s="81"/>
      <c r="IVF135" s="81"/>
      <c r="IVG135" s="81"/>
      <c r="IVH135" s="81"/>
      <c r="IVI135" s="81"/>
      <c r="IVJ135" s="81"/>
      <c r="IVK135" s="81"/>
      <c r="IVL135" s="81"/>
      <c r="IVM135" s="81"/>
      <c r="IVN135" s="81"/>
      <c r="IVO135" s="81"/>
      <c r="IVP135" s="81"/>
      <c r="IVQ135" s="81"/>
      <c r="IVR135" s="81"/>
      <c r="IVS135" s="81"/>
      <c r="IVT135" s="81"/>
      <c r="IVU135" s="81"/>
      <c r="IVV135" s="81"/>
      <c r="IVW135" s="81"/>
      <c r="IVX135" s="81"/>
      <c r="IVY135" s="81"/>
      <c r="IVZ135" s="81"/>
      <c r="IWA135" s="81"/>
      <c r="IWB135" s="81"/>
      <c r="IWC135" s="81"/>
      <c r="IWD135" s="81"/>
      <c r="IWE135" s="81"/>
      <c r="IWF135" s="81"/>
      <c r="IWG135" s="81"/>
      <c r="IWH135" s="81"/>
      <c r="IWI135" s="81"/>
      <c r="IWJ135" s="81"/>
      <c r="IWK135" s="81"/>
      <c r="IWL135" s="81"/>
      <c r="IWM135" s="81"/>
      <c r="IWN135" s="81"/>
      <c r="IWO135" s="81"/>
      <c r="IWP135" s="81"/>
      <c r="IWQ135" s="81"/>
      <c r="IWR135" s="81"/>
      <c r="IWS135" s="81"/>
      <c r="IWT135" s="81"/>
      <c r="IWU135" s="81"/>
      <c r="IWV135" s="81"/>
      <c r="IWW135" s="81"/>
      <c r="IWX135" s="81"/>
      <c r="IWY135" s="81"/>
      <c r="IWZ135" s="81"/>
      <c r="IXA135" s="81"/>
      <c r="IXB135" s="81"/>
      <c r="IXC135" s="81"/>
      <c r="IXD135" s="81"/>
      <c r="IXE135" s="81"/>
      <c r="IXF135" s="81"/>
      <c r="IXG135" s="81"/>
      <c r="IXH135" s="81"/>
      <c r="IXI135" s="81"/>
      <c r="IXJ135" s="81"/>
      <c r="IXK135" s="81"/>
      <c r="IXL135" s="81"/>
      <c r="IXM135" s="81"/>
      <c r="IXN135" s="81"/>
      <c r="IXO135" s="81"/>
      <c r="IXP135" s="81"/>
      <c r="IXQ135" s="81"/>
      <c r="IXR135" s="81"/>
      <c r="IXS135" s="81"/>
      <c r="IXT135" s="81"/>
      <c r="IXU135" s="81"/>
      <c r="IXV135" s="81"/>
      <c r="IXW135" s="81"/>
      <c r="IXX135" s="81"/>
      <c r="IXY135" s="81"/>
      <c r="IXZ135" s="81"/>
      <c r="IYA135" s="81"/>
      <c r="IYB135" s="81"/>
      <c r="IYC135" s="81"/>
      <c r="IYD135" s="81"/>
      <c r="IYE135" s="81"/>
      <c r="IYF135" s="81"/>
      <c r="IYG135" s="81"/>
      <c r="IYH135" s="81"/>
      <c r="IYI135" s="81"/>
      <c r="IYJ135" s="81"/>
      <c r="IYK135" s="81"/>
      <c r="IYL135" s="81"/>
      <c r="IYM135" s="81"/>
      <c r="IYN135" s="81"/>
      <c r="IYO135" s="81"/>
      <c r="IYP135" s="81"/>
      <c r="IYQ135" s="81"/>
      <c r="IYR135" s="81"/>
      <c r="IYS135" s="81"/>
      <c r="IYT135" s="81"/>
      <c r="IYU135" s="81"/>
      <c r="IYV135" s="81"/>
      <c r="IYW135" s="81"/>
      <c r="IYX135" s="81"/>
      <c r="IYY135" s="81"/>
      <c r="IYZ135" s="81"/>
      <c r="IZA135" s="81"/>
      <c r="IZB135" s="81"/>
      <c r="IZC135" s="81"/>
      <c r="IZD135" s="81"/>
      <c r="IZE135" s="81"/>
      <c r="IZF135" s="81"/>
      <c r="IZG135" s="81"/>
      <c r="IZH135" s="81"/>
      <c r="IZI135" s="81"/>
      <c r="IZJ135" s="81"/>
      <c r="IZK135" s="81"/>
      <c r="IZL135" s="81"/>
      <c r="IZM135" s="81"/>
      <c r="IZN135" s="81"/>
      <c r="IZO135" s="81"/>
      <c r="IZP135" s="81"/>
      <c r="IZQ135" s="81"/>
      <c r="IZR135" s="81"/>
      <c r="IZS135" s="81"/>
      <c r="IZT135" s="81"/>
      <c r="IZU135" s="81"/>
      <c r="IZV135" s="81"/>
      <c r="IZW135" s="81"/>
      <c r="IZX135" s="81"/>
      <c r="IZY135" s="81"/>
      <c r="IZZ135" s="81"/>
      <c r="JAA135" s="81"/>
      <c r="JAB135" s="81"/>
      <c r="JAC135" s="81"/>
      <c r="JAD135" s="81"/>
      <c r="JAE135" s="81"/>
      <c r="JAF135" s="81"/>
      <c r="JAG135" s="81"/>
      <c r="JAH135" s="81"/>
      <c r="JAI135" s="81"/>
      <c r="JAJ135" s="81"/>
      <c r="JAK135" s="81"/>
      <c r="JAL135" s="81"/>
      <c r="JAM135" s="81"/>
      <c r="JAN135" s="81"/>
      <c r="JAO135" s="81"/>
      <c r="JAP135" s="81"/>
      <c r="JAQ135" s="81"/>
      <c r="JAR135" s="81"/>
      <c r="JAS135" s="81"/>
      <c r="JAT135" s="81"/>
      <c r="JAU135" s="81"/>
      <c r="JAV135" s="81"/>
      <c r="JAW135" s="81"/>
      <c r="JAX135" s="81"/>
      <c r="JAY135" s="81"/>
      <c r="JAZ135" s="81"/>
      <c r="JBA135" s="81"/>
      <c r="JBB135" s="81"/>
      <c r="JBC135" s="81"/>
      <c r="JBD135" s="81"/>
      <c r="JBE135" s="81"/>
      <c r="JBF135" s="81"/>
      <c r="JBG135" s="81"/>
      <c r="JBH135" s="81"/>
      <c r="JBI135" s="81"/>
      <c r="JBJ135" s="81"/>
      <c r="JBK135" s="81"/>
      <c r="JBL135" s="81"/>
      <c r="JBM135" s="81"/>
      <c r="JBN135" s="81"/>
      <c r="JBO135" s="81"/>
      <c r="JBP135" s="81"/>
      <c r="JBQ135" s="81"/>
      <c r="JBR135" s="81"/>
      <c r="JBS135" s="81"/>
      <c r="JBT135" s="81"/>
      <c r="JBU135" s="81"/>
      <c r="JBV135" s="81"/>
      <c r="JBW135" s="81"/>
      <c r="JBX135" s="81"/>
      <c r="JBY135" s="81"/>
      <c r="JBZ135" s="81"/>
      <c r="JCA135" s="81"/>
      <c r="JCB135" s="81"/>
      <c r="JCC135" s="81"/>
      <c r="JCD135" s="81"/>
      <c r="JCE135" s="81"/>
      <c r="JCF135" s="81"/>
      <c r="JCG135" s="81"/>
      <c r="JCH135" s="81"/>
      <c r="JCI135" s="81"/>
      <c r="JCJ135" s="81"/>
      <c r="JCK135" s="81"/>
      <c r="JCL135" s="81"/>
      <c r="JCM135" s="81"/>
      <c r="JCN135" s="81"/>
      <c r="JCO135" s="81"/>
      <c r="JCP135" s="81"/>
      <c r="JCQ135" s="81"/>
      <c r="JCR135" s="81"/>
      <c r="JCS135" s="81"/>
      <c r="JCT135" s="81"/>
      <c r="JCU135" s="81"/>
      <c r="JCV135" s="81"/>
      <c r="JCW135" s="81"/>
      <c r="JCX135" s="81"/>
      <c r="JCY135" s="81"/>
      <c r="JCZ135" s="81"/>
      <c r="JDA135" s="81"/>
      <c r="JDB135" s="81"/>
      <c r="JDC135" s="81"/>
      <c r="JDD135" s="81"/>
      <c r="JDE135" s="81"/>
      <c r="JDF135" s="81"/>
      <c r="JDG135" s="81"/>
      <c r="JDH135" s="81"/>
      <c r="JDI135" s="81"/>
      <c r="JDJ135" s="81"/>
      <c r="JDK135" s="81"/>
      <c r="JDL135" s="81"/>
      <c r="JDM135" s="81"/>
      <c r="JDN135" s="81"/>
      <c r="JDO135" s="81"/>
      <c r="JDP135" s="81"/>
      <c r="JDQ135" s="81"/>
      <c r="JDR135" s="81"/>
      <c r="JDS135" s="81"/>
      <c r="JDT135" s="81"/>
      <c r="JDU135" s="81"/>
      <c r="JDV135" s="81"/>
      <c r="JDW135" s="81"/>
      <c r="JDX135" s="81"/>
      <c r="JDY135" s="81"/>
      <c r="JDZ135" s="81"/>
      <c r="JEA135" s="81"/>
      <c r="JEB135" s="81"/>
      <c r="JEC135" s="81"/>
      <c r="JED135" s="81"/>
      <c r="JEE135" s="81"/>
      <c r="JEF135" s="81"/>
      <c r="JEG135" s="81"/>
      <c r="JEH135" s="81"/>
      <c r="JEI135" s="81"/>
      <c r="JEJ135" s="81"/>
      <c r="JEK135" s="81"/>
      <c r="JEL135" s="81"/>
      <c r="JEM135" s="81"/>
      <c r="JEN135" s="81"/>
      <c r="JEO135" s="81"/>
      <c r="JEP135" s="81"/>
      <c r="JEQ135" s="81"/>
      <c r="JER135" s="81"/>
      <c r="JES135" s="81"/>
      <c r="JET135" s="81"/>
      <c r="JEU135" s="81"/>
      <c r="JEV135" s="81"/>
      <c r="JEW135" s="81"/>
      <c r="JEX135" s="81"/>
      <c r="JEY135" s="81"/>
      <c r="JEZ135" s="81"/>
      <c r="JFA135" s="81"/>
      <c r="JFB135" s="81"/>
      <c r="JFC135" s="81"/>
      <c r="JFD135" s="81"/>
      <c r="JFE135" s="81"/>
      <c r="JFF135" s="81"/>
      <c r="JFG135" s="81"/>
      <c r="JFH135" s="81"/>
      <c r="JFI135" s="81"/>
      <c r="JFJ135" s="81"/>
      <c r="JFK135" s="81"/>
      <c r="JFL135" s="81"/>
      <c r="JFM135" s="81"/>
      <c r="JFN135" s="81"/>
      <c r="JFO135" s="81"/>
      <c r="JFP135" s="81"/>
      <c r="JFQ135" s="81"/>
      <c r="JFR135" s="81"/>
      <c r="JFS135" s="81"/>
      <c r="JFT135" s="81"/>
      <c r="JFU135" s="81"/>
      <c r="JFV135" s="81"/>
      <c r="JFW135" s="81"/>
      <c r="JFX135" s="81"/>
      <c r="JFY135" s="81"/>
      <c r="JFZ135" s="81"/>
      <c r="JGA135" s="81"/>
      <c r="JGB135" s="81"/>
      <c r="JGC135" s="81"/>
      <c r="JGD135" s="81"/>
      <c r="JGE135" s="81"/>
      <c r="JGF135" s="81"/>
      <c r="JGG135" s="81"/>
      <c r="JGH135" s="81"/>
      <c r="JGI135" s="81"/>
      <c r="JGJ135" s="81"/>
      <c r="JGK135" s="81"/>
      <c r="JGL135" s="81"/>
      <c r="JGM135" s="81"/>
      <c r="JGN135" s="81"/>
      <c r="JGO135" s="81"/>
      <c r="JGP135" s="81"/>
      <c r="JGQ135" s="81"/>
      <c r="JGR135" s="81"/>
      <c r="JGS135" s="81"/>
      <c r="JGT135" s="81"/>
      <c r="JGU135" s="81"/>
      <c r="JGV135" s="81"/>
      <c r="JGW135" s="81"/>
      <c r="JGX135" s="81"/>
      <c r="JGY135" s="81"/>
      <c r="JGZ135" s="81"/>
      <c r="JHA135" s="81"/>
      <c r="JHB135" s="81"/>
      <c r="JHC135" s="81"/>
      <c r="JHD135" s="81"/>
      <c r="JHE135" s="81"/>
      <c r="JHF135" s="81"/>
      <c r="JHG135" s="81"/>
      <c r="JHH135" s="81"/>
      <c r="JHI135" s="81"/>
      <c r="JHJ135" s="81"/>
      <c r="JHK135" s="81"/>
      <c r="JHL135" s="81"/>
      <c r="JHM135" s="81"/>
      <c r="JHN135" s="81"/>
      <c r="JHO135" s="81"/>
      <c r="JHP135" s="81"/>
      <c r="JHQ135" s="81"/>
      <c r="JHR135" s="81"/>
      <c r="JHS135" s="81"/>
      <c r="JHT135" s="81"/>
      <c r="JHU135" s="81"/>
      <c r="JHV135" s="81"/>
      <c r="JHW135" s="81"/>
      <c r="JHX135" s="81"/>
      <c r="JHY135" s="81"/>
      <c r="JHZ135" s="81"/>
      <c r="JIA135" s="81"/>
      <c r="JIB135" s="81"/>
      <c r="JIC135" s="81"/>
      <c r="JID135" s="81"/>
      <c r="JIE135" s="81"/>
      <c r="JIF135" s="81"/>
      <c r="JIG135" s="81"/>
      <c r="JIH135" s="81"/>
      <c r="JII135" s="81"/>
      <c r="JIJ135" s="81"/>
      <c r="JIK135" s="81"/>
      <c r="JIL135" s="81"/>
      <c r="JIM135" s="81"/>
      <c r="JIN135" s="81"/>
      <c r="JIO135" s="81"/>
      <c r="JIP135" s="81"/>
      <c r="JIQ135" s="81"/>
      <c r="JIR135" s="81"/>
      <c r="JIS135" s="81"/>
      <c r="JIT135" s="81"/>
      <c r="JIU135" s="81"/>
      <c r="JIV135" s="81"/>
      <c r="JIW135" s="81"/>
      <c r="JIX135" s="81"/>
      <c r="JIY135" s="81"/>
      <c r="JIZ135" s="81"/>
      <c r="JJA135" s="81"/>
      <c r="JJB135" s="81"/>
      <c r="JJC135" s="81"/>
      <c r="JJD135" s="81"/>
      <c r="JJE135" s="81"/>
      <c r="JJF135" s="81"/>
      <c r="JJG135" s="81"/>
      <c r="JJH135" s="81"/>
      <c r="JJI135" s="81"/>
      <c r="JJJ135" s="81"/>
      <c r="JJK135" s="81"/>
      <c r="JJL135" s="81"/>
      <c r="JJM135" s="81"/>
      <c r="JJN135" s="81"/>
      <c r="JJO135" s="81"/>
      <c r="JJP135" s="81"/>
      <c r="JJQ135" s="81"/>
      <c r="JJR135" s="81"/>
      <c r="JJS135" s="81"/>
      <c r="JJT135" s="81"/>
      <c r="JJU135" s="81"/>
      <c r="JJV135" s="81"/>
      <c r="JJW135" s="81"/>
      <c r="JJX135" s="81"/>
      <c r="JJY135" s="81"/>
      <c r="JJZ135" s="81"/>
      <c r="JKA135" s="81"/>
      <c r="JKB135" s="81"/>
      <c r="JKC135" s="81"/>
      <c r="JKD135" s="81"/>
      <c r="JKE135" s="81"/>
      <c r="JKF135" s="81"/>
      <c r="JKG135" s="81"/>
      <c r="JKH135" s="81"/>
      <c r="JKI135" s="81"/>
      <c r="JKJ135" s="81"/>
      <c r="JKK135" s="81"/>
      <c r="JKL135" s="81"/>
      <c r="JKM135" s="81"/>
      <c r="JKN135" s="81"/>
      <c r="JKO135" s="81"/>
      <c r="JKP135" s="81"/>
      <c r="JKQ135" s="81"/>
      <c r="JKR135" s="81"/>
      <c r="JKS135" s="81"/>
      <c r="JKT135" s="81"/>
      <c r="JKU135" s="81"/>
      <c r="JKV135" s="81"/>
      <c r="JKW135" s="81"/>
      <c r="JKX135" s="81"/>
      <c r="JKY135" s="81"/>
      <c r="JKZ135" s="81"/>
      <c r="JLA135" s="81"/>
      <c r="JLB135" s="81"/>
      <c r="JLC135" s="81"/>
      <c r="JLD135" s="81"/>
      <c r="JLE135" s="81"/>
      <c r="JLF135" s="81"/>
      <c r="JLG135" s="81"/>
      <c r="JLH135" s="81"/>
      <c r="JLI135" s="81"/>
      <c r="JLJ135" s="81"/>
      <c r="JLK135" s="81"/>
      <c r="JLL135" s="81"/>
      <c r="JLM135" s="81"/>
      <c r="JLN135" s="81"/>
      <c r="JLO135" s="81"/>
      <c r="JLP135" s="81"/>
      <c r="JLQ135" s="81"/>
      <c r="JLR135" s="81"/>
      <c r="JLS135" s="81"/>
      <c r="JLT135" s="81"/>
      <c r="JLU135" s="81"/>
      <c r="JLV135" s="81"/>
      <c r="JLW135" s="81"/>
      <c r="JLX135" s="81"/>
      <c r="JLY135" s="81"/>
      <c r="JLZ135" s="81"/>
      <c r="JMA135" s="81"/>
      <c r="JMB135" s="81"/>
      <c r="JMC135" s="81"/>
      <c r="JMD135" s="81"/>
      <c r="JME135" s="81"/>
      <c r="JMF135" s="81"/>
      <c r="JMG135" s="81"/>
      <c r="JMH135" s="81"/>
      <c r="JMI135" s="81"/>
      <c r="JMJ135" s="81"/>
      <c r="JMK135" s="81"/>
      <c r="JML135" s="81"/>
      <c r="JMM135" s="81"/>
      <c r="JMN135" s="81"/>
      <c r="JMO135" s="81"/>
      <c r="JMP135" s="81"/>
      <c r="JMQ135" s="81"/>
      <c r="JMR135" s="81"/>
      <c r="JMS135" s="81"/>
      <c r="JMT135" s="81"/>
      <c r="JMU135" s="81"/>
      <c r="JMV135" s="81"/>
      <c r="JMW135" s="81"/>
      <c r="JMX135" s="81"/>
      <c r="JMY135" s="81"/>
      <c r="JMZ135" s="81"/>
      <c r="JNA135" s="81"/>
      <c r="JNB135" s="81"/>
      <c r="JNC135" s="81"/>
      <c r="JND135" s="81"/>
      <c r="JNE135" s="81"/>
      <c r="JNF135" s="81"/>
      <c r="JNG135" s="81"/>
      <c r="JNH135" s="81"/>
      <c r="JNI135" s="81"/>
      <c r="JNJ135" s="81"/>
      <c r="JNK135" s="81"/>
      <c r="JNL135" s="81"/>
      <c r="JNM135" s="81"/>
      <c r="JNN135" s="81"/>
      <c r="JNO135" s="81"/>
      <c r="JNP135" s="81"/>
      <c r="JNQ135" s="81"/>
      <c r="JNR135" s="81"/>
      <c r="JNS135" s="81"/>
      <c r="JNT135" s="81"/>
      <c r="JNU135" s="81"/>
      <c r="JNV135" s="81"/>
      <c r="JNW135" s="81"/>
      <c r="JNX135" s="81"/>
      <c r="JNY135" s="81"/>
      <c r="JNZ135" s="81"/>
      <c r="JOA135" s="81"/>
      <c r="JOB135" s="81"/>
      <c r="JOC135" s="81"/>
      <c r="JOD135" s="81"/>
      <c r="JOE135" s="81"/>
      <c r="JOF135" s="81"/>
      <c r="JOG135" s="81"/>
      <c r="JOH135" s="81"/>
      <c r="JOI135" s="81"/>
      <c r="JOJ135" s="81"/>
      <c r="JOK135" s="81"/>
      <c r="JOL135" s="81"/>
      <c r="JOM135" s="81"/>
      <c r="JON135" s="81"/>
      <c r="JOO135" s="81"/>
      <c r="JOP135" s="81"/>
      <c r="JOQ135" s="81"/>
      <c r="JOR135" s="81"/>
      <c r="JOS135" s="81"/>
      <c r="JOT135" s="81"/>
      <c r="JOU135" s="81"/>
      <c r="JOV135" s="81"/>
      <c r="JOW135" s="81"/>
      <c r="JOX135" s="81"/>
      <c r="JOY135" s="81"/>
      <c r="JOZ135" s="81"/>
      <c r="JPA135" s="81"/>
      <c r="JPB135" s="81"/>
      <c r="JPC135" s="81"/>
      <c r="JPD135" s="81"/>
      <c r="JPE135" s="81"/>
      <c r="JPF135" s="81"/>
      <c r="JPG135" s="81"/>
      <c r="JPH135" s="81"/>
      <c r="JPI135" s="81"/>
      <c r="JPJ135" s="81"/>
      <c r="JPK135" s="81"/>
      <c r="JPL135" s="81"/>
      <c r="JPM135" s="81"/>
      <c r="JPN135" s="81"/>
      <c r="JPO135" s="81"/>
      <c r="JPP135" s="81"/>
      <c r="JPQ135" s="81"/>
      <c r="JPR135" s="81"/>
      <c r="JPS135" s="81"/>
      <c r="JPT135" s="81"/>
      <c r="JPU135" s="81"/>
      <c r="JPV135" s="81"/>
      <c r="JPW135" s="81"/>
      <c r="JPX135" s="81"/>
      <c r="JPY135" s="81"/>
      <c r="JPZ135" s="81"/>
      <c r="JQA135" s="81"/>
      <c r="JQB135" s="81"/>
      <c r="JQC135" s="81"/>
      <c r="JQD135" s="81"/>
      <c r="JQE135" s="81"/>
      <c r="JQF135" s="81"/>
      <c r="JQG135" s="81"/>
      <c r="JQH135" s="81"/>
      <c r="JQI135" s="81"/>
      <c r="JQJ135" s="81"/>
      <c r="JQK135" s="81"/>
      <c r="JQL135" s="81"/>
      <c r="JQM135" s="81"/>
      <c r="JQN135" s="81"/>
      <c r="JQO135" s="81"/>
      <c r="JQP135" s="81"/>
      <c r="JQQ135" s="81"/>
      <c r="JQR135" s="81"/>
      <c r="JQS135" s="81"/>
      <c r="JQT135" s="81"/>
      <c r="JQU135" s="81"/>
      <c r="JQV135" s="81"/>
      <c r="JQW135" s="81"/>
      <c r="JQX135" s="81"/>
      <c r="JQY135" s="81"/>
      <c r="JQZ135" s="81"/>
      <c r="JRA135" s="81"/>
      <c r="JRB135" s="81"/>
      <c r="JRC135" s="81"/>
      <c r="JRD135" s="81"/>
      <c r="JRE135" s="81"/>
      <c r="JRF135" s="81"/>
      <c r="JRG135" s="81"/>
      <c r="JRH135" s="81"/>
      <c r="JRI135" s="81"/>
      <c r="JRJ135" s="81"/>
      <c r="JRK135" s="81"/>
      <c r="JRL135" s="81"/>
      <c r="JRM135" s="81"/>
      <c r="JRN135" s="81"/>
      <c r="JRO135" s="81"/>
      <c r="JRP135" s="81"/>
      <c r="JRQ135" s="81"/>
      <c r="JRR135" s="81"/>
      <c r="JRS135" s="81"/>
      <c r="JRT135" s="81"/>
      <c r="JRU135" s="81"/>
      <c r="JRV135" s="81"/>
      <c r="JRW135" s="81"/>
      <c r="JRX135" s="81"/>
      <c r="JRY135" s="81"/>
      <c r="JRZ135" s="81"/>
      <c r="JSA135" s="81"/>
      <c r="JSB135" s="81"/>
      <c r="JSC135" s="81"/>
      <c r="JSD135" s="81"/>
      <c r="JSE135" s="81"/>
      <c r="JSF135" s="81"/>
      <c r="JSG135" s="81"/>
      <c r="JSH135" s="81"/>
      <c r="JSI135" s="81"/>
      <c r="JSJ135" s="81"/>
      <c r="JSK135" s="81"/>
      <c r="JSL135" s="81"/>
      <c r="JSM135" s="81"/>
      <c r="JSN135" s="81"/>
      <c r="JSO135" s="81"/>
      <c r="JSP135" s="81"/>
      <c r="JSQ135" s="81"/>
      <c r="JSR135" s="81"/>
      <c r="JSS135" s="81"/>
      <c r="JST135" s="81"/>
      <c r="JSU135" s="81"/>
      <c r="JSV135" s="81"/>
      <c r="JSW135" s="81"/>
      <c r="JSX135" s="81"/>
      <c r="JSY135" s="81"/>
      <c r="JSZ135" s="81"/>
      <c r="JTA135" s="81"/>
      <c r="JTB135" s="81"/>
      <c r="JTC135" s="81"/>
      <c r="JTD135" s="81"/>
      <c r="JTE135" s="81"/>
      <c r="JTF135" s="81"/>
      <c r="JTG135" s="81"/>
      <c r="JTH135" s="81"/>
      <c r="JTI135" s="81"/>
      <c r="JTJ135" s="81"/>
      <c r="JTK135" s="81"/>
      <c r="JTL135" s="81"/>
      <c r="JTM135" s="81"/>
      <c r="JTN135" s="81"/>
      <c r="JTO135" s="81"/>
      <c r="JTP135" s="81"/>
      <c r="JTQ135" s="81"/>
      <c r="JTR135" s="81"/>
      <c r="JTS135" s="81"/>
      <c r="JTT135" s="81"/>
      <c r="JTU135" s="81"/>
      <c r="JTV135" s="81"/>
      <c r="JTW135" s="81"/>
      <c r="JTX135" s="81"/>
      <c r="JTY135" s="81"/>
      <c r="JTZ135" s="81"/>
      <c r="JUA135" s="81"/>
      <c r="JUB135" s="81"/>
      <c r="JUC135" s="81"/>
      <c r="JUD135" s="81"/>
      <c r="JUE135" s="81"/>
      <c r="JUF135" s="81"/>
      <c r="JUG135" s="81"/>
      <c r="JUH135" s="81"/>
      <c r="JUI135" s="81"/>
      <c r="JUJ135" s="81"/>
      <c r="JUK135" s="81"/>
      <c r="JUL135" s="81"/>
      <c r="JUM135" s="81"/>
      <c r="JUN135" s="81"/>
      <c r="JUO135" s="81"/>
      <c r="JUP135" s="81"/>
      <c r="JUQ135" s="81"/>
      <c r="JUR135" s="81"/>
      <c r="JUS135" s="81"/>
      <c r="JUT135" s="81"/>
      <c r="JUU135" s="81"/>
      <c r="JUV135" s="81"/>
      <c r="JUW135" s="81"/>
      <c r="JUX135" s="81"/>
      <c r="JUY135" s="81"/>
      <c r="JUZ135" s="81"/>
      <c r="JVA135" s="81"/>
      <c r="JVB135" s="81"/>
      <c r="JVC135" s="81"/>
      <c r="JVD135" s="81"/>
      <c r="JVE135" s="81"/>
      <c r="JVF135" s="81"/>
      <c r="JVG135" s="81"/>
      <c r="JVH135" s="81"/>
      <c r="JVI135" s="81"/>
      <c r="JVJ135" s="81"/>
      <c r="JVK135" s="81"/>
      <c r="JVL135" s="81"/>
      <c r="JVM135" s="81"/>
      <c r="JVN135" s="81"/>
      <c r="JVO135" s="81"/>
      <c r="JVP135" s="81"/>
      <c r="JVQ135" s="81"/>
      <c r="JVR135" s="81"/>
      <c r="JVS135" s="81"/>
      <c r="JVT135" s="81"/>
      <c r="JVU135" s="81"/>
      <c r="JVV135" s="81"/>
      <c r="JVW135" s="81"/>
      <c r="JVX135" s="81"/>
      <c r="JVY135" s="81"/>
      <c r="JVZ135" s="81"/>
      <c r="JWA135" s="81"/>
      <c r="JWB135" s="81"/>
      <c r="JWC135" s="81"/>
      <c r="JWD135" s="81"/>
      <c r="JWE135" s="81"/>
      <c r="JWF135" s="81"/>
      <c r="JWG135" s="81"/>
      <c r="JWH135" s="81"/>
      <c r="JWI135" s="81"/>
      <c r="JWJ135" s="81"/>
      <c r="JWK135" s="81"/>
      <c r="JWL135" s="81"/>
      <c r="JWM135" s="81"/>
      <c r="JWN135" s="81"/>
      <c r="JWO135" s="81"/>
      <c r="JWP135" s="81"/>
      <c r="JWQ135" s="81"/>
      <c r="JWR135" s="81"/>
      <c r="JWS135" s="81"/>
      <c r="JWT135" s="81"/>
      <c r="JWU135" s="81"/>
      <c r="JWV135" s="81"/>
      <c r="JWW135" s="81"/>
      <c r="JWX135" s="81"/>
      <c r="JWY135" s="81"/>
      <c r="JWZ135" s="81"/>
      <c r="JXA135" s="81"/>
      <c r="JXB135" s="81"/>
      <c r="JXC135" s="81"/>
      <c r="JXD135" s="81"/>
      <c r="JXE135" s="81"/>
      <c r="JXF135" s="81"/>
      <c r="JXG135" s="81"/>
      <c r="JXH135" s="81"/>
      <c r="JXI135" s="81"/>
      <c r="JXJ135" s="81"/>
      <c r="JXK135" s="81"/>
      <c r="JXL135" s="81"/>
      <c r="JXM135" s="81"/>
      <c r="JXN135" s="81"/>
      <c r="JXO135" s="81"/>
      <c r="JXP135" s="81"/>
      <c r="JXQ135" s="81"/>
      <c r="JXR135" s="81"/>
      <c r="JXS135" s="81"/>
      <c r="JXT135" s="81"/>
      <c r="JXU135" s="81"/>
      <c r="JXV135" s="81"/>
      <c r="JXW135" s="81"/>
      <c r="JXX135" s="81"/>
      <c r="JXY135" s="81"/>
      <c r="JXZ135" s="81"/>
      <c r="JYA135" s="81"/>
      <c r="JYB135" s="81"/>
      <c r="JYC135" s="81"/>
      <c r="JYD135" s="81"/>
      <c r="JYE135" s="81"/>
      <c r="JYF135" s="81"/>
      <c r="JYG135" s="81"/>
      <c r="JYH135" s="81"/>
      <c r="JYI135" s="81"/>
      <c r="JYJ135" s="81"/>
      <c r="JYK135" s="81"/>
      <c r="JYL135" s="81"/>
      <c r="JYM135" s="81"/>
      <c r="JYN135" s="81"/>
      <c r="JYO135" s="81"/>
      <c r="JYP135" s="81"/>
      <c r="JYQ135" s="81"/>
      <c r="JYR135" s="81"/>
      <c r="JYS135" s="81"/>
      <c r="JYT135" s="81"/>
      <c r="JYU135" s="81"/>
      <c r="JYV135" s="81"/>
      <c r="JYW135" s="81"/>
      <c r="JYX135" s="81"/>
      <c r="JYY135" s="81"/>
      <c r="JYZ135" s="81"/>
      <c r="JZA135" s="81"/>
      <c r="JZB135" s="81"/>
      <c r="JZC135" s="81"/>
      <c r="JZD135" s="81"/>
      <c r="JZE135" s="81"/>
      <c r="JZF135" s="81"/>
      <c r="JZG135" s="81"/>
      <c r="JZH135" s="81"/>
      <c r="JZI135" s="81"/>
      <c r="JZJ135" s="81"/>
      <c r="JZK135" s="81"/>
      <c r="JZL135" s="81"/>
      <c r="JZM135" s="81"/>
      <c r="JZN135" s="81"/>
      <c r="JZO135" s="81"/>
      <c r="JZP135" s="81"/>
      <c r="JZQ135" s="81"/>
      <c r="JZR135" s="81"/>
      <c r="JZS135" s="81"/>
      <c r="JZT135" s="81"/>
      <c r="JZU135" s="81"/>
      <c r="JZV135" s="81"/>
      <c r="JZW135" s="81"/>
      <c r="JZX135" s="81"/>
      <c r="JZY135" s="81"/>
      <c r="JZZ135" s="81"/>
      <c r="KAA135" s="81"/>
      <c r="KAB135" s="81"/>
      <c r="KAC135" s="81"/>
      <c r="KAD135" s="81"/>
      <c r="KAE135" s="81"/>
      <c r="KAF135" s="81"/>
      <c r="KAG135" s="81"/>
      <c r="KAH135" s="81"/>
      <c r="KAI135" s="81"/>
      <c r="KAJ135" s="81"/>
      <c r="KAK135" s="81"/>
      <c r="KAL135" s="81"/>
      <c r="KAM135" s="81"/>
      <c r="KAN135" s="81"/>
      <c r="KAO135" s="81"/>
      <c r="KAP135" s="81"/>
      <c r="KAQ135" s="81"/>
      <c r="KAR135" s="81"/>
      <c r="KAS135" s="81"/>
      <c r="KAT135" s="81"/>
      <c r="KAU135" s="81"/>
      <c r="KAV135" s="81"/>
      <c r="KAW135" s="81"/>
      <c r="KAX135" s="81"/>
      <c r="KAY135" s="81"/>
      <c r="KAZ135" s="81"/>
      <c r="KBA135" s="81"/>
      <c r="KBB135" s="81"/>
      <c r="KBC135" s="81"/>
      <c r="KBD135" s="81"/>
      <c r="KBE135" s="81"/>
      <c r="KBF135" s="81"/>
      <c r="KBG135" s="81"/>
      <c r="KBH135" s="81"/>
      <c r="KBI135" s="81"/>
      <c r="KBJ135" s="81"/>
      <c r="KBK135" s="81"/>
      <c r="KBL135" s="81"/>
      <c r="KBM135" s="81"/>
      <c r="KBN135" s="81"/>
      <c r="KBO135" s="81"/>
      <c r="KBP135" s="81"/>
      <c r="KBQ135" s="81"/>
      <c r="KBR135" s="81"/>
      <c r="KBS135" s="81"/>
      <c r="KBT135" s="81"/>
      <c r="KBU135" s="81"/>
      <c r="KBV135" s="81"/>
      <c r="KBW135" s="81"/>
      <c r="KBX135" s="81"/>
      <c r="KBY135" s="81"/>
      <c r="KBZ135" s="81"/>
      <c r="KCA135" s="81"/>
      <c r="KCB135" s="81"/>
      <c r="KCC135" s="81"/>
      <c r="KCD135" s="81"/>
      <c r="KCE135" s="81"/>
      <c r="KCF135" s="81"/>
      <c r="KCG135" s="81"/>
      <c r="KCH135" s="81"/>
      <c r="KCI135" s="81"/>
      <c r="KCJ135" s="81"/>
      <c r="KCK135" s="81"/>
      <c r="KCL135" s="81"/>
      <c r="KCM135" s="81"/>
      <c r="KCN135" s="81"/>
      <c r="KCO135" s="81"/>
      <c r="KCP135" s="81"/>
      <c r="KCQ135" s="81"/>
      <c r="KCR135" s="81"/>
      <c r="KCS135" s="81"/>
      <c r="KCT135" s="81"/>
      <c r="KCU135" s="81"/>
      <c r="KCV135" s="81"/>
      <c r="KCW135" s="81"/>
      <c r="KCX135" s="81"/>
      <c r="KCY135" s="81"/>
      <c r="KCZ135" s="81"/>
      <c r="KDA135" s="81"/>
      <c r="KDB135" s="81"/>
      <c r="KDC135" s="81"/>
      <c r="KDD135" s="81"/>
      <c r="KDE135" s="81"/>
      <c r="KDF135" s="81"/>
      <c r="KDG135" s="81"/>
      <c r="KDH135" s="81"/>
      <c r="KDI135" s="81"/>
      <c r="KDJ135" s="81"/>
      <c r="KDK135" s="81"/>
      <c r="KDL135" s="81"/>
      <c r="KDM135" s="81"/>
      <c r="KDN135" s="81"/>
      <c r="KDO135" s="81"/>
      <c r="KDP135" s="81"/>
      <c r="KDQ135" s="81"/>
      <c r="KDR135" s="81"/>
      <c r="KDS135" s="81"/>
      <c r="KDT135" s="81"/>
      <c r="KDU135" s="81"/>
      <c r="KDV135" s="81"/>
      <c r="KDW135" s="81"/>
      <c r="KDX135" s="81"/>
      <c r="KDY135" s="81"/>
      <c r="KDZ135" s="81"/>
      <c r="KEA135" s="81"/>
      <c r="KEB135" s="81"/>
      <c r="KEC135" s="81"/>
      <c r="KED135" s="81"/>
      <c r="KEE135" s="81"/>
      <c r="KEF135" s="81"/>
      <c r="KEG135" s="81"/>
      <c r="KEH135" s="81"/>
      <c r="KEI135" s="81"/>
      <c r="KEJ135" s="81"/>
      <c r="KEK135" s="81"/>
      <c r="KEL135" s="81"/>
      <c r="KEM135" s="81"/>
      <c r="KEN135" s="81"/>
      <c r="KEO135" s="81"/>
      <c r="KEP135" s="81"/>
      <c r="KEQ135" s="81"/>
      <c r="KER135" s="81"/>
      <c r="KES135" s="81"/>
      <c r="KET135" s="81"/>
      <c r="KEU135" s="81"/>
      <c r="KEV135" s="81"/>
      <c r="KEW135" s="81"/>
      <c r="KEX135" s="81"/>
      <c r="KEY135" s="81"/>
      <c r="KEZ135" s="81"/>
      <c r="KFA135" s="81"/>
      <c r="KFB135" s="81"/>
      <c r="KFC135" s="81"/>
      <c r="KFD135" s="81"/>
      <c r="KFE135" s="81"/>
      <c r="KFF135" s="81"/>
      <c r="KFG135" s="81"/>
      <c r="KFH135" s="81"/>
      <c r="KFI135" s="81"/>
      <c r="KFJ135" s="81"/>
      <c r="KFK135" s="81"/>
      <c r="KFL135" s="81"/>
      <c r="KFM135" s="81"/>
      <c r="KFN135" s="81"/>
      <c r="KFO135" s="81"/>
      <c r="KFP135" s="81"/>
      <c r="KFQ135" s="81"/>
      <c r="KFR135" s="81"/>
      <c r="KFS135" s="81"/>
      <c r="KFT135" s="81"/>
      <c r="KFU135" s="81"/>
      <c r="KFV135" s="81"/>
      <c r="KFW135" s="81"/>
      <c r="KFX135" s="81"/>
      <c r="KFY135" s="81"/>
      <c r="KFZ135" s="81"/>
      <c r="KGA135" s="81"/>
      <c r="KGB135" s="81"/>
      <c r="KGC135" s="81"/>
      <c r="KGD135" s="81"/>
      <c r="KGE135" s="81"/>
      <c r="KGF135" s="81"/>
      <c r="KGG135" s="81"/>
      <c r="KGH135" s="81"/>
      <c r="KGI135" s="81"/>
      <c r="KGJ135" s="81"/>
      <c r="KGK135" s="81"/>
      <c r="KGL135" s="81"/>
      <c r="KGM135" s="81"/>
      <c r="KGN135" s="81"/>
      <c r="KGO135" s="81"/>
      <c r="KGP135" s="81"/>
      <c r="KGQ135" s="81"/>
      <c r="KGR135" s="81"/>
      <c r="KGS135" s="81"/>
      <c r="KGT135" s="81"/>
      <c r="KGU135" s="81"/>
      <c r="KGV135" s="81"/>
      <c r="KGW135" s="81"/>
      <c r="KGX135" s="81"/>
      <c r="KGY135" s="81"/>
      <c r="KGZ135" s="81"/>
      <c r="KHA135" s="81"/>
      <c r="KHB135" s="81"/>
      <c r="KHC135" s="81"/>
      <c r="KHD135" s="81"/>
      <c r="KHE135" s="81"/>
      <c r="KHF135" s="81"/>
      <c r="KHG135" s="81"/>
      <c r="KHH135" s="81"/>
      <c r="KHI135" s="81"/>
      <c r="KHJ135" s="81"/>
      <c r="KHK135" s="81"/>
      <c r="KHL135" s="81"/>
      <c r="KHM135" s="81"/>
      <c r="KHN135" s="81"/>
      <c r="KHO135" s="81"/>
      <c r="KHP135" s="81"/>
      <c r="KHQ135" s="81"/>
      <c r="KHR135" s="81"/>
      <c r="KHS135" s="81"/>
      <c r="KHT135" s="81"/>
      <c r="KHU135" s="81"/>
      <c r="KHV135" s="81"/>
      <c r="KHW135" s="81"/>
      <c r="KHX135" s="81"/>
      <c r="KHY135" s="81"/>
      <c r="KHZ135" s="81"/>
      <c r="KIA135" s="81"/>
      <c r="KIB135" s="81"/>
      <c r="KIC135" s="81"/>
      <c r="KID135" s="81"/>
      <c r="KIE135" s="81"/>
      <c r="KIF135" s="81"/>
      <c r="KIG135" s="81"/>
      <c r="KIH135" s="81"/>
      <c r="KII135" s="81"/>
      <c r="KIJ135" s="81"/>
      <c r="KIK135" s="81"/>
      <c r="KIL135" s="81"/>
      <c r="KIM135" s="81"/>
      <c r="KIN135" s="81"/>
      <c r="KIO135" s="81"/>
      <c r="KIP135" s="81"/>
      <c r="KIQ135" s="81"/>
      <c r="KIR135" s="81"/>
      <c r="KIS135" s="81"/>
      <c r="KIT135" s="81"/>
      <c r="KIU135" s="81"/>
      <c r="KIV135" s="81"/>
      <c r="KIW135" s="81"/>
      <c r="KIX135" s="81"/>
      <c r="KIY135" s="81"/>
      <c r="KIZ135" s="81"/>
      <c r="KJA135" s="81"/>
      <c r="KJB135" s="81"/>
      <c r="KJC135" s="81"/>
      <c r="KJD135" s="81"/>
      <c r="KJE135" s="81"/>
      <c r="KJF135" s="81"/>
      <c r="KJG135" s="81"/>
      <c r="KJH135" s="81"/>
      <c r="KJI135" s="81"/>
      <c r="KJJ135" s="81"/>
      <c r="KJK135" s="81"/>
      <c r="KJL135" s="81"/>
      <c r="KJM135" s="81"/>
      <c r="KJN135" s="81"/>
      <c r="KJO135" s="81"/>
      <c r="KJP135" s="81"/>
      <c r="KJQ135" s="81"/>
      <c r="KJR135" s="81"/>
      <c r="KJS135" s="81"/>
      <c r="KJT135" s="81"/>
      <c r="KJU135" s="81"/>
      <c r="KJV135" s="81"/>
      <c r="KJW135" s="81"/>
      <c r="KJX135" s="81"/>
      <c r="KJY135" s="81"/>
      <c r="KJZ135" s="81"/>
      <c r="KKA135" s="81"/>
      <c r="KKB135" s="81"/>
      <c r="KKC135" s="81"/>
      <c r="KKD135" s="81"/>
      <c r="KKE135" s="81"/>
      <c r="KKF135" s="81"/>
      <c r="KKG135" s="81"/>
      <c r="KKH135" s="81"/>
      <c r="KKI135" s="81"/>
      <c r="KKJ135" s="81"/>
      <c r="KKK135" s="81"/>
      <c r="KKL135" s="81"/>
      <c r="KKM135" s="81"/>
      <c r="KKN135" s="81"/>
      <c r="KKO135" s="81"/>
      <c r="KKP135" s="81"/>
      <c r="KKQ135" s="81"/>
      <c r="KKR135" s="81"/>
      <c r="KKS135" s="81"/>
      <c r="KKT135" s="81"/>
      <c r="KKU135" s="81"/>
      <c r="KKV135" s="81"/>
      <c r="KKW135" s="81"/>
      <c r="KKX135" s="81"/>
      <c r="KKY135" s="81"/>
      <c r="KKZ135" s="81"/>
      <c r="KLA135" s="81"/>
      <c r="KLB135" s="81"/>
      <c r="KLC135" s="81"/>
      <c r="KLD135" s="81"/>
      <c r="KLE135" s="81"/>
      <c r="KLF135" s="81"/>
      <c r="KLG135" s="81"/>
      <c r="KLH135" s="81"/>
      <c r="KLI135" s="81"/>
      <c r="KLJ135" s="81"/>
      <c r="KLK135" s="81"/>
      <c r="KLL135" s="81"/>
      <c r="KLM135" s="81"/>
      <c r="KLN135" s="81"/>
      <c r="KLO135" s="81"/>
      <c r="KLP135" s="81"/>
      <c r="KLQ135" s="81"/>
      <c r="KLR135" s="81"/>
      <c r="KLS135" s="81"/>
      <c r="KLT135" s="81"/>
      <c r="KLU135" s="81"/>
      <c r="KLV135" s="81"/>
      <c r="KLW135" s="81"/>
      <c r="KLX135" s="81"/>
      <c r="KLY135" s="81"/>
      <c r="KLZ135" s="81"/>
      <c r="KMA135" s="81"/>
      <c r="KMB135" s="81"/>
      <c r="KMC135" s="81"/>
      <c r="KMD135" s="81"/>
      <c r="KME135" s="81"/>
      <c r="KMF135" s="81"/>
      <c r="KMG135" s="81"/>
      <c r="KMH135" s="81"/>
      <c r="KMI135" s="81"/>
      <c r="KMJ135" s="81"/>
      <c r="KMK135" s="81"/>
      <c r="KML135" s="81"/>
      <c r="KMM135" s="81"/>
      <c r="KMN135" s="81"/>
      <c r="KMO135" s="81"/>
      <c r="KMP135" s="81"/>
      <c r="KMQ135" s="81"/>
      <c r="KMR135" s="81"/>
      <c r="KMS135" s="81"/>
      <c r="KMT135" s="81"/>
      <c r="KMU135" s="81"/>
      <c r="KMV135" s="81"/>
      <c r="KMW135" s="81"/>
      <c r="KMX135" s="81"/>
      <c r="KMY135" s="81"/>
      <c r="KMZ135" s="81"/>
      <c r="KNA135" s="81"/>
      <c r="KNB135" s="81"/>
      <c r="KNC135" s="81"/>
      <c r="KND135" s="81"/>
      <c r="KNE135" s="81"/>
      <c r="KNF135" s="81"/>
      <c r="KNG135" s="81"/>
      <c r="KNH135" s="81"/>
      <c r="KNI135" s="81"/>
      <c r="KNJ135" s="81"/>
      <c r="KNK135" s="81"/>
      <c r="KNL135" s="81"/>
      <c r="KNM135" s="81"/>
      <c r="KNN135" s="81"/>
      <c r="KNO135" s="81"/>
      <c r="KNP135" s="81"/>
      <c r="KNQ135" s="81"/>
      <c r="KNR135" s="81"/>
      <c r="KNS135" s="81"/>
      <c r="KNT135" s="81"/>
      <c r="KNU135" s="81"/>
      <c r="KNV135" s="81"/>
      <c r="KNW135" s="81"/>
      <c r="KNX135" s="81"/>
      <c r="KNY135" s="81"/>
      <c r="KNZ135" s="81"/>
      <c r="KOA135" s="81"/>
      <c r="KOB135" s="81"/>
      <c r="KOC135" s="81"/>
      <c r="KOD135" s="81"/>
      <c r="KOE135" s="81"/>
      <c r="KOF135" s="81"/>
      <c r="KOG135" s="81"/>
      <c r="KOH135" s="81"/>
      <c r="KOI135" s="81"/>
      <c r="KOJ135" s="81"/>
      <c r="KOK135" s="81"/>
      <c r="KOL135" s="81"/>
      <c r="KOM135" s="81"/>
      <c r="KON135" s="81"/>
      <c r="KOO135" s="81"/>
      <c r="KOP135" s="81"/>
      <c r="KOQ135" s="81"/>
      <c r="KOR135" s="81"/>
      <c r="KOS135" s="81"/>
      <c r="KOT135" s="81"/>
      <c r="KOU135" s="81"/>
      <c r="KOV135" s="81"/>
      <c r="KOW135" s="81"/>
      <c r="KOX135" s="81"/>
      <c r="KOY135" s="81"/>
      <c r="KOZ135" s="81"/>
      <c r="KPA135" s="81"/>
      <c r="KPB135" s="81"/>
      <c r="KPC135" s="81"/>
      <c r="KPD135" s="81"/>
      <c r="KPE135" s="81"/>
      <c r="KPF135" s="81"/>
      <c r="KPG135" s="81"/>
      <c r="KPH135" s="81"/>
      <c r="KPI135" s="81"/>
      <c r="KPJ135" s="81"/>
      <c r="KPK135" s="81"/>
      <c r="KPL135" s="81"/>
      <c r="KPM135" s="81"/>
      <c r="KPN135" s="81"/>
      <c r="KPO135" s="81"/>
      <c r="KPP135" s="81"/>
      <c r="KPQ135" s="81"/>
      <c r="KPR135" s="81"/>
      <c r="KPS135" s="81"/>
      <c r="KPT135" s="81"/>
      <c r="KPU135" s="81"/>
      <c r="KPV135" s="81"/>
      <c r="KPW135" s="81"/>
      <c r="KPX135" s="81"/>
      <c r="KPY135" s="81"/>
      <c r="KPZ135" s="81"/>
      <c r="KQA135" s="81"/>
      <c r="KQB135" s="81"/>
      <c r="KQC135" s="81"/>
      <c r="KQD135" s="81"/>
      <c r="KQE135" s="81"/>
      <c r="KQF135" s="81"/>
      <c r="KQG135" s="81"/>
      <c r="KQH135" s="81"/>
      <c r="KQI135" s="81"/>
      <c r="KQJ135" s="81"/>
      <c r="KQK135" s="81"/>
      <c r="KQL135" s="81"/>
      <c r="KQM135" s="81"/>
      <c r="KQN135" s="81"/>
      <c r="KQO135" s="81"/>
      <c r="KQP135" s="81"/>
      <c r="KQQ135" s="81"/>
      <c r="KQR135" s="81"/>
      <c r="KQS135" s="81"/>
      <c r="KQT135" s="81"/>
      <c r="KQU135" s="81"/>
      <c r="KQV135" s="81"/>
      <c r="KQW135" s="81"/>
      <c r="KQX135" s="81"/>
      <c r="KQY135" s="81"/>
      <c r="KQZ135" s="81"/>
      <c r="KRA135" s="81"/>
      <c r="KRB135" s="81"/>
      <c r="KRC135" s="81"/>
      <c r="KRD135" s="81"/>
      <c r="KRE135" s="81"/>
      <c r="KRF135" s="81"/>
      <c r="KRG135" s="81"/>
      <c r="KRH135" s="81"/>
      <c r="KRI135" s="81"/>
      <c r="KRJ135" s="81"/>
      <c r="KRK135" s="81"/>
      <c r="KRL135" s="81"/>
      <c r="KRM135" s="81"/>
      <c r="KRN135" s="81"/>
      <c r="KRO135" s="81"/>
      <c r="KRP135" s="81"/>
      <c r="KRQ135" s="81"/>
      <c r="KRR135" s="81"/>
      <c r="KRS135" s="81"/>
      <c r="KRT135" s="81"/>
      <c r="KRU135" s="81"/>
      <c r="KRV135" s="81"/>
      <c r="KRW135" s="81"/>
      <c r="KRX135" s="81"/>
      <c r="KRY135" s="81"/>
      <c r="KRZ135" s="81"/>
      <c r="KSA135" s="81"/>
      <c r="KSB135" s="81"/>
      <c r="KSC135" s="81"/>
      <c r="KSD135" s="81"/>
      <c r="KSE135" s="81"/>
      <c r="KSF135" s="81"/>
      <c r="KSG135" s="81"/>
      <c r="KSH135" s="81"/>
      <c r="KSI135" s="81"/>
      <c r="KSJ135" s="81"/>
      <c r="KSK135" s="81"/>
      <c r="KSL135" s="81"/>
      <c r="KSM135" s="81"/>
      <c r="KSN135" s="81"/>
      <c r="KSO135" s="81"/>
      <c r="KSP135" s="81"/>
      <c r="KSQ135" s="81"/>
      <c r="KSR135" s="81"/>
      <c r="KSS135" s="81"/>
      <c r="KST135" s="81"/>
      <c r="KSU135" s="81"/>
      <c r="KSV135" s="81"/>
      <c r="KSW135" s="81"/>
      <c r="KSX135" s="81"/>
      <c r="KSY135" s="81"/>
      <c r="KSZ135" s="81"/>
      <c r="KTA135" s="81"/>
      <c r="KTB135" s="81"/>
      <c r="KTC135" s="81"/>
      <c r="KTD135" s="81"/>
      <c r="KTE135" s="81"/>
      <c r="KTF135" s="81"/>
      <c r="KTG135" s="81"/>
      <c r="KTH135" s="81"/>
      <c r="KTI135" s="81"/>
      <c r="KTJ135" s="81"/>
      <c r="KTK135" s="81"/>
      <c r="KTL135" s="81"/>
      <c r="KTM135" s="81"/>
      <c r="KTN135" s="81"/>
      <c r="KTO135" s="81"/>
      <c r="KTP135" s="81"/>
      <c r="KTQ135" s="81"/>
      <c r="KTR135" s="81"/>
      <c r="KTS135" s="81"/>
      <c r="KTT135" s="81"/>
      <c r="KTU135" s="81"/>
      <c r="KTV135" s="81"/>
      <c r="KTW135" s="81"/>
      <c r="KTX135" s="81"/>
      <c r="KTY135" s="81"/>
      <c r="KTZ135" s="81"/>
      <c r="KUA135" s="81"/>
      <c r="KUB135" s="81"/>
      <c r="KUC135" s="81"/>
      <c r="KUD135" s="81"/>
      <c r="KUE135" s="81"/>
      <c r="KUF135" s="81"/>
      <c r="KUG135" s="81"/>
      <c r="KUH135" s="81"/>
      <c r="KUI135" s="81"/>
      <c r="KUJ135" s="81"/>
      <c r="KUK135" s="81"/>
      <c r="KUL135" s="81"/>
      <c r="KUM135" s="81"/>
      <c r="KUN135" s="81"/>
      <c r="KUO135" s="81"/>
      <c r="KUP135" s="81"/>
      <c r="KUQ135" s="81"/>
      <c r="KUR135" s="81"/>
      <c r="KUS135" s="81"/>
      <c r="KUT135" s="81"/>
      <c r="KUU135" s="81"/>
      <c r="KUV135" s="81"/>
      <c r="KUW135" s="81"/>
      <c r="KUX135" s="81"/>
      <c r="KUY135" s="81"/>
      <c r="KUZ135" s="81"/>
      <c r="KVA135" s="81"/>
      <c r="KVB135" s="81"/>
      <c r="KVC135" s="81"/>
      <c r="KVD135" s="81"/>
      <c r="KVE135" s="81"/>
      <c r="KVF135" s="81"/>
      <c r="KVG135" s="81"/>
      <c r="KVH135" s="81"/>
      <c r="KVI135" s="81"/>
      <c r="KVJ135" s="81"/>
      <c r="KVK135" s="81"/>
      <c r="KVL135" s="81"/>
      <c r="KVM135" s="81"/>
      <c r="KVN135" s="81"/>
      <c r="KVO135" s="81"/>
      <c r="KVP135" s="81"/>
      <c r="KVQ135" s="81"/>
      <c r="KVR135" s="81"/>
      <c r="KVS135" s="81"/>
      <c r="KVT135" s="81"/>
      <c r="KVU135" s="81"/>
      <c r="KVV135" s="81"/>
      <c r="KVW135" s="81"/>
      <c r="KVX135" s="81"/>
      <c r="KVY135" s="81"/>
      <c r="KVZ135" s="81"/>
      <c r="KWA135" s="81"/>
      <c r="KWB135" s="81"/>
      <c r="KWC135" s="81"/>
      <c r="KWD135" s="81"/>
      <c r="KWE135" s="81"/>
      <c r="KWF135" s="81"/>
      <c r="KWG135" s="81"/>
      <c r="KWH135" s="81"/>
      <c r="KWI135" s="81"/>
      <c r="KWJ135" s="81"/>
      <c r="KWK135" s="81"/>
      <c r="KWL135" s="81"/>
      <c r="KWM135" s="81"/>
      <c r="KWN135" s="81"/>
      <c r="KWO135" s="81"/>
      <c r="KWP135" s="81"/>
      <c r="KWQ135" s="81"/>
      <c r="KWR135" s="81"/>
      <c r="KWS135" s="81"/>
      <c r="KWT135" s="81"/>
      <c r="KWU135" s="81"/>
      <c r="KWV135" s="81"/>
      <c r="KWW135" s="81"/>
      <c r="KWX135" s="81"/>
      <c r="KWY135" s="81"/>
      <c r="KWZ135" s="81"/>
      <c r="KXA135" s="81"/>
      <c r="KXB135" s="81"/>
      <c r="KXC135" s="81"/>
      <c r="KXD135" s="81"/>
      <c r="KXE135" s="81"/>
      <c r="KXF135" s="81"/>
      <c r="KXG135" s="81"/>
      <c r="KXH135" s="81"/>
      <c r="KXI135" s="81"/>
      <c r="KXJ135" s="81"/>
      <c r="KXK135" s="81"/>
      <c r="KXL135" s="81"/>
      <c r="KXM135" s="81"/>
      <c r="KXN135" s="81"/>
      <c r="KXO135" s="81"/>
      <c r="KXP135" s="81"/>
      <c r="KXQ135" s="81"/>
      <c r="KXR135" s="81"/>
      <c r="KXS135" s="81"/>
      <c r="KXT135" s="81"/>
      <c r="KXU135" s="81"/>
      <c r="KXV135" s="81"/>
      <c r="KXW135" s="81"/>
      <c r="KXX135" s="81"/>
      <c r="KXY135" s="81"/>
      <c r="KXZ135" s="81"/>
      <c r="KYA135" s="81"/>
      <c r="KYB135" s="81"/>
      <c r="KYC135" s="81"/>
      <c r="KYD135" s="81"/>
      <c r="KYE135" s="81"/>
      <c r="KYF135" s="81"/>
      <c r="KYG135" s="81"/>
      <c r="KYH135" s="81"/>
      <c r="KYI135" s="81"/>
      <c r="KYJ135" s="81"/>
      <c r="KYK135" s="81"/>
      <c r="KYL135" s="81"/>
      <c r="KYM135" s="81"/>
      <c r="KYN135" s="81"/>
      <c r="KYO135" s="81"/>
      <c r="KYP135" s="81"/>
      <c r="KYQ135" s="81"/>
      <c r="KYR135" s="81"/>
      <c r="KYS135" s="81"/>
      <c r="KYT135" s="81"/>
      <c r="KYU135" s="81"/>
      <c r="KYV135" s="81"/>
      <c r="KYW135" s="81"/>
      <c r="KYX135" s="81"/>
      <c r="KYY135" s="81"/>
      <c r="KYZ135" s="81"/>
      <c r="KZA135" s="81"/>
      <c r="KZB135" s="81"/>
      <c r="KZC135" s="81"/>
      <c r="KZD135" s="81"/>
      <c r="KZE135" s="81"/>
      <c r="KZF135" s="81"/>
      <c r="KZG135" s="81"/>
      <c r="KZH135" s="81"/>
      <c r="KZI135" s="81"/>
      <c r="KZJ135" s="81"/>
      <c r="KZK135" s="81"/>
      <c r="KZL135" s="81"/>
      <c r="KZM135" s="81"/>
      <c r="KZN135" s="81"/>
      <c r="KZO135" s="81"/>
      <c r="KZP135" s="81"/>
      <c r="KZQ135" s="81"/>
      <c r="KZR135" s="81"/>
      <c r="KZS135" s="81"/>
      <c r="KZT135" s="81"/>
      <c r="KZU135" s="81"/>
      <c r="KZV135" s="81"/>
      <c r="KZW135" s="81"/>
      <c r="KZX135" s="81"/>
      <c r="KZY135" s="81"/>
      <c r="KZZ135" s="81"/>
      <c r="LAA135" s="81"/>
      <c r="LAB135" s="81"/>
      <c r="LAC135" s="81"/>
      <c r="LAD135" s="81"/>
      <c r="LAE135" s="81"/>
      <c r="LAF135" s="81"/>
      <c r="LAG135" s="81"/>
      <c r="LAH135" s="81"/>
      <c r="LAI135" s="81"/>
      <c r="LAJ135" s="81"/>
      <c r="LAK135" s="81"/>
      <c r="LAL135" s="81"/>
      <c r="LAM135" s="81"/>
      <c r="LAN135" s="81"/>
      <c r="LAO135" s="81"/>
      <c r="LAP135" s="81"/>
      <c r="LAQ135" s="81"/>
      <c r="LAR135" s="81"/>
      <c r="LAS135" s="81"/>
      <c r="LAT135" s="81"/>
      <c r="LAU135" s="81"/>
      <c r="LAV135" s="81"/>
      <c r="LAW135" s="81"/>
      <c r="LAX135" s="81"/>
      <c r="LAY135" s="81"/>
      <c r="LAZ135" s="81"/>
      <c r="LBA135" s="81"/>
      <c r="LBB135" s="81"/>
      <c r="LBC135" s="81"/>
      <c r="LBD135" s="81"/>
      <c r="LBE135" s="81"/>
      <c r="LBF135" s="81"/>
      <c r="LBG135" s="81"/>
      <c r="LBH135" s="81"/>
      <c r="LBI135" s="81"/>
      <c r="LBJ135" s="81"/>
      <c r="LBK135" s="81"/>
      <c r="LBL135" s="81"/>
      <c r="LBM135" s="81"/>
      <c r="LBN135" s="81"/>
      <c r="LBO135" s="81"/>
      <c r="LBP135" s="81"/>
      <c r="LBQ135" s="81"/>
      <c r="LBR135" s="81"/>
      <c r="LBS135" s="81"/>
      <c r="LBT135" s="81"/>
      <c r="LBU135" s="81"/>
      <c r="LBV135" s="81"/>
      <c r="LBW135" s="81"/>
      <c r="LBX135" s="81"/>
      <c r="LBY135" s="81"/>
      <c r="LBZ135" s="81"/>
      <c r="LCA135" s="81"/>
      <c r="LCB135" s="81"/>
      <c r="LCC135" s="81"/>
      <c r="LCD135" s="81"/>
      <c r="LCE135" s="81"/>
      <c r="LCF135" s="81"/>
      <c r="LCG135" s="81"/>
      <c r="LCH135" s="81"/>
      <c r="LCI135" s="81"/>
      <c r="LCJ135" s="81"/>
      <c r="LCK135" s="81"/>
      <c r="LCL135" s="81"/>
      <c r="LCM135" s="81"/>
      <c r="LCN135" s="81"/>
      <c r="LCO135" s="81"/>
      <c r="LCP135" s="81"/>
      <c r="LCQ135" s="81"/>
      <c r="LCR135" s="81"/>
      <c r="LCS135" s="81"/>
      <c r="LCT135" s="81"/>
      <c r="LCU135" s="81"/>
      <c r="LCV135" s="81"/>
      <c r="LCW135" s="81"/>
      <c r="LCX135" s="81"/>
      <c r="LCY135" s="81"/>
      <c r="LCZ135" s="81"/>
      <c r="LDA135" s="81"/>
      <c r="LDB135" s="81"/>
      <c r="LDC135" s="81"/>
      <c r="LDD135" s="81"/>
      <c r="LDE135" s="81"/>
      <c r="LDF135" s="81"/>
      <c r="LDG135" s="81"/>
      <c r="LDH135" s="81"/>
      <c r="LDI135" s="81"/>
      <c r="LDJ135" s="81"/>
      <c r="LDK135" s="81"/>
      <c r="LDL135" s="81"/>
      <c r="LDM135" s="81"/>
      <c r="LDN135" s="81"/>
      <c r="LDO135" s="81"/>
      <c r="LDP135" s="81"/>
      <c r="LDQ135" s="81"/>
      <c r="LDR135" s="81"/>
      <c r="LDS135" s="81"/>
      <c r="LDT135" s="81"/>
      <c r="LDU135" s="81"/>
      <c r="LDV135" s="81"/>
      <c r="LDW135" s="81"/>
      <c r="LDX135" s="81"/>
      <c r="LDY135" s="81"/>
      <c r="LDZ135" s="81"/>
      <c r="LEA135" s="81"/>
      <c r="LEB135" s="81"/>
      <c r="LEC135" s="81"/>
      <c r="LED135" s="81"/>
      <c r="LEE135" s="81"/>
      <c r="LEF135" s="81"/>
      <c r="LEG135" s="81"/>
      <c r="LEH135" s="81"/>
      <c r="LEI135" s="81"/>
      <c r="LEJ135" s="81"/>
      <c r="LEK135" s="81"/>
      <c r="LEL135" s="81"/>
      <c r="LEM135" s="81"/>
      <c r="LEN135" s="81"/>
      <c r="LEO135" s="81"/>
      <c r="LEP135" s="81"/>
      <c r="LEQ135" s="81"/>
      <c r="LER135" s="81"/>
      <c r="LES135" s="81"/>
      <c r="LET135" s="81"/>
      <c r="LEU135" s="81"/>
      <c r="LEV135" s="81"/>
      <c r="LEW135" s="81"/>
      <c r="LEX135" s="81"/>
      <c r="LEY135" s="81"/>
      <c r="LEZ135" s="81"/>
      <c r="LFA135" s="81"/>
      <c r="LFB135" s="81"/>
      <c r="LFC135" s="81"/>
      <c r="LFD135" s="81"/>
      <c r="LFE135" s="81"/>
      <c r="LFF135" s="81"/>
      <c r="LFG135" s="81"/>
      <c r="LFH135" s="81"/>
      <c r="LFI135" s="81"/>
      <c r="LFJ135" s="81"/>
      <c r="LFK135" s="81"/>
      <c r="LFL135" s="81"/>
      <c r="LFM135" s="81"/>
      <c r="LFN135" s="81"/>
      <c r="LFO135" s="81"/>
      <c r="LFP135" s="81"/>
      <c r="LFQ135" s="81"/>
      <c r="LFR135" s="81"/>
      <c r="LFS135" s="81"/>
      <c r="LFT135" s="81"/>
      <c r="LFU135" s="81"/>
      <c r="LFV135" s="81"/>
      <c r="LFW135" s="81"/>
      <c r="LFX135" s="81"/>
      <c r="LFY135" s="81"/>
      <c r="LFZ135" s="81"/>
      <c r="LGA135" s="81"/>
      <c r="LGB135" s="81"/>
      <c r="LGC135" s="81"/>
      <c r="LGD135" s="81"/>
      <c r="LGE135" s="81"/>
      <c r="LGF135" s="81"/>
      <c r="LGG135" s="81"/>
      <c r="LGH135" s="81"/>
      <c r="LGI135" s="81"/>
      <c r="LGJ135" s="81"/>
      <c r="LGK135" s="81"/>
      <c r="LGL135" s="81"/>
      <c r="LGM135" s="81"/>
      <c r="LGN135" s="81"/>
      <c r="LGO135" s="81"/>
      <c r="LGP135" s="81"/>
      <c r="LGQ135" s="81"/>
      <c r="LGR135" s="81"/>
      <c r="LGS135" s="81"/>
      <c r="LGT135" s="81"/>
      <c r="LGU135" s="81"/>
      <c r="LGV135" s="81"/>
      <c r="LGW135" s="81"/>
      <c r="LGX135" s="81"/>
      <c r="LGY135" s="81"/>
      <c r="LGZ135" s="81"/>
      <c r="LHA135" s="81"/>
      <c r="LHB135" s="81"/>
      <c r="LHC135" s="81"/>
      <c r="LHD135" s="81"/>
      <c r="LHE135" s="81"/>
      <c r="LHF135" s="81"/>
      <c r="LHG135" s="81"/>
      <c r="LHH135" s="81"/>
      <c r="LHI135" s="81"/>
      <c r="LHJ135" s="81"/>
      <c r="LHK135" s="81"/>
      <c r="LHL135" s="81"/>
      <c r="LHM135" s="81"/>
      <c r="LHN135" s="81"/>
      <c r="LHO135" s="81"/>
      <c r="LHP135" s="81"/>
      <c r="LHQ135" s="81"/>
      <c r="LHR135" s="81"/>
      <c r="LHS135" s="81"/>
      <c r="LHT135" s="81"/>
      <c r="LHU135" s="81"/>
      <c r="LHV135" s="81"/>
      <c r="LHW135" s="81"/>
      <c r="LHX135" s="81"/>
      <c r="LHY135" s="81"/>
      <c r="LHZ135" s="81"/>
      <c r="LIA135" s="81"/>
      <c r="LIB135" s="81"/>
      <c r="LIC135" s="81"/>
      <c r="LID135" s="81"/>
      <c r="LIE135" s="81"/>
      <c r="LIF135" s="81"/>
      <c r="LIG135" s="81"/>
      <c r="LIH135" s="81"/>
      <c r="LII135" s="81"/>
      <c r="LIJ135" s="81"/>
      <c r="LIK135" s="81"/>
      <c r="LIL135" s="81"/>
      <c r="LIM135" s="81"/>
      <c r="LIN135" s="81"/>
      <c r="LIO135" s="81"/>
      <c r="LIP135" s="81"/>
      <c r="LIQ135" s="81"/>
      <c r="LIR135" s="81"/>
      <c r="LIS135" s="81"/>
      <c r="LIT135" s="81"/>
      <c r="LIU135" s="81"/>
      <c r="LIV135" s="81"/>
      <c r="LIW135" s="81"/>
      <c r="LIX135" s="81"/>
      <c r="LIY135" s="81"/>
      <c r="LIZ135" s="81"/>
      <c r="LJA135" s="81"/>
      <c r="LJB135" s="81"/>
      <c r="LJC135" s="81"/>
      <c r="LJD135" s="81"/>
      <c r="LJE135" s="81"/>
      <c r="LJF135" s="81"/>
      <c r="LJG135" s="81"/>
      <c r="LJH135" s="81"/>
      <c r="LJI135" s="81"/>
      <c r="LJJ135" s="81"/>
      <c r="LJK135" s="81"/>
      <c r="LJL135" s="81"/>
      <c r="LJM135" s="81"/>
      <c r="LJN135" s="81"/>
      <c r="LJO135" s="81"/>
      <c r="LJP135" s="81"/>
      <c r="LJQ135" s="81"/>
      <c r="LJR135" s="81"/>
      <c r="LJS135" s="81"/>
      <c r="LJT135" s="81"/>
      <c r="LJU135" s="81"/>
      <c r="LJV135" s="81"/>
      <c r="LJW135" s="81"/>
      <c r="LJX135" s="81"/>
      <c r="LJY135" s="81"/>
      <c r="LJZ135" s="81"/>
      <c r="LKA135" s="81"/>
      <c r="LKB135" s="81"/>
      <c r="LKC135" s="81"/>
      <c r="LKD135" s="81"/>
      <c r="LKE135" s="81"/>
      <c r="LKF135" s="81"/>
      <c r="LKG135" s="81"/>
      <c r="LKH135" s="81"/>
      <c r="LKI135" s="81"/>
      <c r="LKJ135" s="81"/>
      <c r="LKK135" s="81"/>
      <c r="LKL135" s="81"/>
      <c r="LKM135" s="81"/>
      <c r="LKN135" s="81"/>
      <c r="LKO135" s="81"/>
      <c r="LKP135" s="81"/>
      <c r="LKQ135" s="81"/>
      <c r="LKR135" s="81"/>
      <c r="LKS135" s="81"/>
      <c r="LKT135" s="81"/>
      <c r="LKU135" s="81"/>
      <c r="LKV135" s="81"/>
      <c r="LKW135" s="81"/>
      <c r="LKX135" s="81"/>
      <c r="LKY135" s="81"/>
      <c r="LKZ135" s="81"/>
      <c r="LLA135" s="81"/>
      <c r="LLB135" s="81"/>
      <c r="LLC135" s="81"/>
      <c r="LLD135" s="81"/>
      <c r="LLE135" s="81"/>
      <c r="LLF135" s="81"/>
      <c r="LLG135" s="81"/>
      <c r="LLH135" s="81"/>
      <c r="LLI135" s="81"/>
      <c r="LLJ135" s="81"/>
      <c r="LLK135" s="81"/>
      <c r="LLL135" s="81"/>
      <c r="LLM135" s="81"/>
      <c r="LLN135" s="81"/>
      <c r="LLO135" s="81"/>
      <c r="LLP135" s="81"/>
      <c r="LLQ135" s="81"/>
      <c r="LLR135" s="81"/>
      <c r="LLS135" s="81"/>
      <c r="LLT135" s="81"/>
      <c r="LLU135" s="81"/>
      <c r="LLV135" s="81"/>
      <c r="LLW135" s="81"/>
      <c r="LLX135" s="81"/>
      <c r="LLY135" s="81"/>
      <c r="LLZ135" s="81"/>
      <c r="LMA135" s="81"/>
      <c r="LMB135" s="81"/>
      <c r="LMC135" s="81"/>
      <c r="LMD135" s="81"/>
      <c r="LME135" s="81"/>
      <c r="LMF135" s="81"/>
      <c r="LMG135" s="81"/>
      <c r="LMH135" s="81"/>
      <c r="LMI135" s="81"/>
      <c r="LMJ135" s="81"/>
      <c r="LMK135" s="81"/>
      <c r="LML135" s="81"/>
      <c r="LMM135" s="81"/>
      <c r="LMN135" s="81"/>
      <c r="LMO135" s="81"/>
      <c r="LMP135" s="81"/>
      <c r="LMQ135" s="81"/>
      <c r="LMR135" s="81"/>
      <c r="LMS135" s="81"/>
      <c r="LMT135" s="81"/>
      <c r="LMU135" s="81"/>
      <c r="LMV135" s="81"/>
      <c r="LMW135" s="81"/>
      <c r="LMX135" s="81"/>
      <c r="LMY135" s="81"/>
      <c r="LMZ135" s="81"/>
      <c r="LNA135" s="81"/>
      <c r="LNB135" s="81"/>
      <c r="LNC135" s="81"/>
      <c r="LND135" s="81"/>
      <c r="LNE135" s="81"/>
      <c r="LNF135" s="81"/>
      <c r="LNG135" s="81"/>
      <c r="LNH135" s="81"/>
      <c r="LNI135" s="81"/>
      <c r="LNJ135" s="81"/>
      <c r="LNK135" s="81"/>
      <c r="LNL135" s="81"/>
      <c r="LNM135" s="81"/>
      <c r="LNN135" s="81"/>
      <c r="LNO135" s="81"/>
      <c r="LNP135" s="81"/>
      <c r="LNQ135" s="81"/>
      <c r="LNR135" s="81"/>
      <c r="LNS135" s="81"/>
      <c r="LNT135" s="81"/>
      <c r="LNU135" s="81"/>
      <c r="LNV135" s="81"/>
      <c r="LNW135" s="81"/>
      <c r="LNX135" s="81"/>
      <c r="LNY135" s="81"/>
      <c r="LNZ135" s="81"/>
      <c r="LOA135" s="81"/>
      <c r="LOB135" s="81"/>
      <c r="LOC135" s="81"/>
      <c r="LOD135" s="81"/>
      <c r="LOE135" s="81"/>
      <c r="LOF135" s="81"/>
      <c r="LOG135" s="81"/>
      <c r="LOH135" s="81"/>
      <c r="LOI135" s="81"/>
      <c r="LOJ135" s="81"/>
      <c r="LOK135" s="81"/>
      <c r="LOL135" s="81"/>
      <c r="LOM135" s="81"/>
      <c r="LON135" s="81"/>
      <c r="LOO135" s="81"/>
      <c r="LOP135" s="81"/>
      <c r="LOQ135" s="81"/>
      <c r="LOR135" s="81"/>
      <c r="LOS135" s="81"/>
      <c r="LOT135" s="81"/>
      <c r="LOU135" s="81"/>
      <c r="LOV135" s="81"/>
      <c r="LOW135" s="81"/>
      <c r="LOX135" s="81"/>
      <c r="LOY135" s="81"/>
      <c r="LOZ135" s="81"/>
      <c r="LPA135" s="81"/>
      <c r="LPB135" s="81"/>
      <c r="LPC135" s="81"/>
      <c r="LPD135" s="81"/>
      <c r="LPE135" s="81"/>
      <c r="LPF135" s="81"/>
      <c r="LPG135" s="81"/>
      <c r="LPH135" s="81"/>
      <c r="LPI135" s="81"/>
      <c r="LPJ135" s="81"/>
      <c r="LPK135" s="81"/>
      <c r="LPL135" s="81"/>
      <c r="LPM135" s="81"/>
      <c r="LPN135" s="81"/>
      <c r="LPO135" s="81"/>
      <c r="LPP135" s="81"/>
      <c r="LPQ135" s="81"/>
      <c r="LPR135" s="81"/>
      <c r="LPS135" s="81"/>
      <c r="LPT135" s="81"/>
      <c r="LPU135" s="81"/>
      <c r="LPV135" s="81"/>
      <c r="LPW135" s="81"/>
      <c r="LPX135" s="81"/>
      <c r="LPY135" s="81"/>
      <c r="LPZ135" s="81"/>
      <c r="LQA135" s="81"/>
      <c r="LQB135" s="81"/>
      <c r="LQC135" s="81"/>
      <c r="LQD135" s="81"/>
      <c r="LQE135" s="81"/>
      <c r="LQF135" s="81"/>
      <c r="LQG135" s="81"/>
      <c r="LQH135" s="81"/>
      <c r="LQI135" s="81"/>
      <c r="LQJ135" s="81"/>
      <c r="LQK135" s="81"/>
      <c r="LQL135" s="81"/>
      <c r="LQM135" s="81"/>
      <c r="LQN135" s="81"/>
      <c r="LQO135" s="81"/>
      <c r="LQP135" s="81"/>
      <c r="LQQ135" s="81"/>
      <c r="LQR135" s="81"/>
      <c r="LQS135" s="81"/>
      <c r="LQT135" s="81"/>
      <c r="LQU135" s="81"/>
      <c r="LQV135" s="81"/>
      <c r="LQW135" s="81"/>
      <c r="LQX135" s="81"/>
      <c r="LQY135" s="81"/>
      <c r="LQZ135" s="81"/>
      <c r="LRA135" s="81"/>
      <c r="LRB135" s="81"/>
      <c r="LRC135" s="81"/>
      <c r="LRD135" s="81"/>
      <c r="LRE135" s="81"/>
      <c r="LRF135" s="81"/>
      <c r="LRG135" s="81"/>
      <c r="LRH135" s="81"/>
      <c r="LRI135" s="81"/>
      <c r="LRJ135" s="81"/>
      <c r="LRK135" s="81"/>
      <c r="LRL135" s="81"/>
      <c r="LRM135" s="81"/>
      <c r="LRN135" s="81"/>
      <c r="LRO135" s="81"/>
      <c r="LRP135" s="81"/>
      <c r="LRQ135" s="81"/>
      <c r="LRR135" s="81"/>
      <c r="LRS135" s="81"/>
      <c r="LRT135" s="81"/>
      <c r="LRU135" s="81"/>
      <c r="LRV135" s="81"/>
      <c r="LRW135" s="81"/>
      <c r="LRX135" s="81"/>
      <c r="LRY135" s="81"/>
      <c r="LRZ135" s="81"/>
      <c r="LSA135" s="81"/>
      <c r="LSB135" s="81"/>
      <c r="LSC135" s="81"/>
      <c r="LSD135" s="81"/>
      <c r="LSE135" s="81"/>
      <c r="LSF135" s="81"/>
      <c r="LSG135" s="81"/>
      <c r="LSH135" s="81"/>
      <c r="LSI135" s="81"/>
      <c r="LSJ135" s="81"/>
      <c r="LSK135" s="81"/>
      <c r="LSL135" s="81"/>
      <c r="LSM135" s="81"/>
      <c r="LSN135" s="81"/>
      <c r="LSO135" s="81"/>
      <c r="LSP135" s="81"/>
      <c r="LSQ135" s="81"/>
      <c r="LSR135" s="81"/>
      <c r="LSS135" s="81"/>
      <c r="LST135" s="81"/>
      <c r="LSU135" s="81"/>
      <c r="LSV135" s="81"/>
      <c r="LSW135" s="81"/>
      <c r="LSX135" s="81"/>
      <c r="LSY135" s="81"/>
      <c r="LSZ135" s="81"/>
      <c r="LTA135" s="81"/>
      <c r="LTB135" s="81"/>
      <c r="LTC135" s="81"/>
      <c r="LTD135" s="81"/>
      <c r="LTE135" s="81"/>
      <c r="LTF135" s="81"/>
      <c r="LTG135" s="81"/>
      <c r="LTH135" s="81"/>
      <c r="LTI135" s="81"/>
      <c r="LTJ135" s="81"/>
      <c r="LTK135" s="81"/>
      <c r="LTL135" s="81"/>
      <c r="LTM135" s="81"/>
      <c r="LTN135" s="81"/>
      <c r="LTO135" s="81"/>
      <c r="LTP135" s="81"/>
      <c r="LTQ135" s="81"/>
      <c r="LTR135" s="81"/>
      <c r="LTS135" s="81"/>
      <c r="LTT135" s="81"/>
      <c r="LTU135" s="81"/>
      <c r="LTV135" s="81"/>
      <c r="LTW135" s="81"/>
      <c r="LTX135" s="81"/>
      <c r="LTY135" s="81"/>
      <c r="LTZ135" s="81"/>
      <c r="LUA135" s="81"/>
      <c r="LUB135" s="81"/>
      <c r="LUC135" s="81"/>
      <c r="LUD135" s="81"/>
      <c r="LUE135" s="81"/>
      <c r="LUF135" s="81"/>
      <c r="LUG135" s="81"/>
      <c r="LUH135" s="81"/>
      <c r="LUI135" s="81"/>
      <c r="LUJ135" s="81"/>
      <c r="LUK135" s="81"/>
      <c r="LUL135" s="81"/>
      <c r="LUM135" s="81"/>
      <c r="LUN135" s="81"/>
      <c r="LUO135" s="81"/>
      <c r="LUP135" s="81"/>
      <c r="LUQ135" s="81"/>
      <c r="LUR135" s="81"/>
      <c r="LUS135" s="81"/>
      <c r="LUT135" s="81"/>
      <c r="LUU135" s="81"/>
      <c r="LUV135" s="81"/>
      <c r="LUW135" s="81"/>
      <c r="LUX135" s="81"/>
      <c r="LUY135" s="81"/>
      <c r="LUZ135" s="81"/>
      <c r="LVA135" s="81"/>
      <c r="LVB135" s="81"/>
      <c r="LVC135" s="81"/>
      <c r="LVD135" s="81"/>
      <c r="LVE135" s="81"/>
      <c r="LVF135" s="81"/>
      <c r="LVG135" s="81"/>
      <c r="LVH135" s="81"/>
      <c r="LVI135" s="81"/>
      <c r="LVJ135" s="81"/>
      <c r="LVK135" s="81"/>
      <c r="LVL135" s="81"/>
      <c r="LVM135" s="81"/>
      <c r="LVN135" s="81"/>
      <c r="LVO135" s="81"/>
      <c r="LVP135" s="81"/>
      <c r="LVQ135" s="81"/>
      <c r="LVR135" s="81"/>
      <c r="LVS135" s="81"/>
      <c r="LVT135" s="81"/>
      <c r="LVU135" s="81"/>
      <c r="LVV135" s="81"/>
      <c r="LVW135" s="81"/>
      <c r="LVX135" s="81"/>
      <c r="LVY135" s="81"/>
      <c r="LVZ135" s="81"/>
      <c r="LWA135" s="81"/>
      <c r="LWB135" s="81"/>
      <c r="LWC135" s="81"/>
      <c r="LWD135" s="81"/>
      <c r="LWE135" s="81"/>
      <c r="LWF135" s="81"/>
      <c r="LWG135" s="81"/>
      <c r="LWH135" s="81"/>
      <c r="LWI135" s="81"/>
      <c r="LWJ135" s="81"/>
      <c r="LWK135" s="81"/>
      <c r="LWL135" s="81"/>
      <c r="LWM135" s="81"/>
      <c r="LWN135" s="81"/>
      <c r="LWO135" s="81"/>
      <c r="LWP135" s="81"/>
      <c r="LWQ135" s="81"/>
      <c r="LWR135" s="81"/>
      <c r="LWS135" s="81"/>
      <c r="LWT135" s="81"/>
      <c r="LWU135" s="81"/>
      <c r="LWV135" s="81"/>
      <c r="LWW135" s="81"/>
      <c r="LWX135" s="81"/>
      <c r="LWY135" s="81"/>
      <c r="LWZ135" s="81"/>
      <c r="LXA135" s="81"/>
      <c r="LXB135" s="81"/>
      <c r="LXC135" s="81"/>
      <c r="LXD135" s="81"/>
      <c r="LXE135" s="81"/>
      <c r="LXF135" s="81"/>
      <c r="LXG135" s="81"/>
      <c r="LXH135" s="81"/>
      <c r="LXI135" s="81"/>
      <c r="LXJ135" s="81"/>
      <c r="LXK135" s="81"/>
      <c r="LXL135" s="81"/>
      <c r="LXM135" s="81"/>
      <c r="LXN135" s="81"/>
      <c r="LXO135" s="81"/>
      <c r="LXP135" s="81"/>
      <c r="LXQ135" s="81"/>
      <c r="LXR135" s="81"/>
      <c r="LXS135" s="81"/>
      <c r="LXT135" s="81"/>
      <c r="LXU135" s="81"/>
      <c r="LXV135" s="81"/>
      <c r="LXW135" s="81"/>
      <c r="LXX135" s="81"/>
      <c r="LXY135" s="81"/>
      <c r="LXZ135" s="81"/>
      <c r="LYA135" s="81"/>
      <c r="LYB135" s="81"/>
      <c r="LYC135" s="81"/>
      <c r="LYD135" s="81"/>
      <c r="LYE135" s="81"/>
      <c r="LYF135" s="81"/>
      <c r="LYG135" s="81"/>
      <c r="LYH135" s="81"/>
      <c r="LYI135" s="81"/>
      <c r="LYJ135" s="81"/>
      <c r="LYK135" s="81"/>
      <c r="LYL135" s="81"/>
      <c r="LYM135" s="81"/>
      <c r="LYN135" s="81"/>
      <c r="LYO135" s="81"/>
      <c r="LYP135" s="81"/>
      <c r="LYQ135" s="81"/>
      <c r="LYR135" s="81"/>
      <c r="LYS135" s="81"/>
      <c r="LYT135" s="81"/>
      <c r="LYU135" s="81"/>
      <c r="LYV135" s="81"/>
      <c r="LYW135" s="81"/>
      <c r="LYX135" s="81"/>
      <c r="LYY135" s="81"/>
      <c r="LYZ135" s="81"/>
      <c r="LZA135" s="81"/>
      <c r="LZB135" s="81"/>
      <c r="LZC135" s="81"/>
      <c r="LZD135" s="81"/>
      <c r="LZE135" s="81"/>
      <c r="LZF135" s="81"/>
      <c r="LZG135" s="81"/>
      <c r="LZH135" s="81"/>
      <c r="LZI135" s="81"/>
      <c r="LZJ135" s="81"/>
      <c r="LZK135" s="81"/>
      <c r="LZL135" s="81"/>
      <c r="LZM135" s="81"/>
      <c r="LZN135" s="81"/>
      <c r="LZO135" s="81"/>
      <c r="LZP135" s="81"/>
      <c r="LZQ135" s="81"/>
      <c r="LZR135" s="81"/>
      <c r="LZS135" s="81"/>
      <c r="LZT135" s="81"/>
      <c r="LZU135" s="81"/>
      <c r="LZV135" s="81"/>
      <c r="LZW135" s="81"/>
      <c r="LZX135" s="81"/>
      <c r="LZY135" s="81"/>
      <c r="LZZ135" s="81"/>
      <c r="MAA135" s="81"/>
      <c r="MAB135" s="81"/>
      <c r="MAC135" s="81"/>
      <c r="MAD135" s="81"/>
      <c r="MAE135" s="81"/>
      <c r="MAF135" s="81"/>
      <c r="MAG135" s="81"/>
      <c r="MAH135" s="81"/>
      <c r="MAI135" s="81"/>
      <c r="MAJ135" s="81"/>
      <c r="MAK135" s="81"/>
      <c r="MAL135" s="81"/>
      <c r="MAM135" s="81"/>
      <c r="MAN135" s="81"/>
      <c r="MAO135" s="81"/>
      <c r="MAP135" s="81"/>
      <c r="MAQ135" s="81"/>
      <c r="MAR135" s="81"/>
      <c r="MAS135" s="81"/>
      <c r="MAT135" s="81"/>
      <c r="MAU135" s="81"/>
      <c r="MAV135" s="81"/>
      <c r="MAW135" s="81"/>
      <c r="MAX135" s="81"/>
      <c r="MAY135" s="81"/>
      <c r="MAZ135" s="81"/>
      <c r="MBA135" s="81"/>
      <c r="MBB135" s="81"/>
      <c r="MBC135" s="81"/>
      <c r="MBD135" s="81"/>
      <c r="MBE135" s="81"/>
      <c r="MBF135" s="81"/>
      <c r="MBG135" s="81"/>
      <c r="MBH135" s="81"/>
      <c r="MBI135" s="81"/>
      <c r="MBJ135" s="81"/>
      <c r="MBK135" s="81"/>
      <c r="MBL135" s="81"/>
      <c r="MBM135" s="81"/>
      <c r="MBN135" s="81"/>
      <c r="MBO135" s="81"/>
      <c r="MBP135" s="81"/>
      <c r="MBQ135" s="81"/>
      <c r="MBR135" s="81"/>
      <c r="MBS135" s="81"/>
      <c r="MBT135" s="81"/>
      <c r="MBU135" s="81"/>
      <c r="MBV135" s="81"/>
      <c r="MBW135" s="81"/>
      <c r="MBX135" s="81"/>
      <c r="MBY135" s="81"/>
      <c r="MBZ135" s="81"/>
      <c r="MCA135" s="81"/>
      <c r="MCB135" s="81"/>
      <c r="MCC135" s="81"/>
      <c r="MCD135" s="81"/>
      <c r="MCE135" s="81"/>
      <c r="MCF135" s="81"/>
      <c r="MCG135" s="81"/>
      <c r="MCH135" s="81"/>
      <c r="MCI135" s="81"/>
      <c r="MCJ135" s="81"/>
      <c r="MCK135" s="81"/>
      <c r="MCL135" s="81"/>
      <c r="MCM135" s="81"/>
      <c r="MCN135" s="81"/>
      <c r="MCO135" s="81"/>
      <c r="MCP135" s="81"/>
      <c r="MCQ135" s="81"/>
      <c r="MCR135" s="81"/>
      <c r="MCS135" s="81"/>
      <c r="MCT135" s="81"/>
      <c r="MCU135" s="81"/>
      <c r="MCV135" s="81"/>
      <c r="MCW135" s="81"/>
      <c r="MCX135" s="81"/>
      <c r="MCY135" s="81"/>
      <c r="MCZ135" s="81"/>
      <c r="MDA135" s="81"/>
      <c r="MDB135" s="81"/>
      <c r="MDC135" s="81"/>
      <c r="MDD135" s="81"/>
      <c r="MDE135" s="81"/>
      <c r="MDF135" s="81"/>
      <c r="MDG135" s="81"/>
      <c r="MDH135" s="81"/>
      <c r="MDI135" s="81"/>
      <c r="MDJ135" s="81"/>
      <c r="MDK135" s="81"/>
      <c r="MDL135" s="81"/>
      <c r="MDM135" s="81"/>
      <c r="MDN135" s="81"/>
      <c r="MDO135" s="81"/>
      <c r="MDP135" s="81"/>
      <c r="MDQ135" s="81"/>
      <c r="MDR135" s="81"/>
      <c r="MDS135" s="81"/>
      <c r="MDT135" s="81"/>
      <c r="MDU135" s="81"/>
      <c r="MDV135" s="81"/>
      <c r="MDW135" s="81"/>
      <c r="MDX135" s="81"/>
      <c r="MDY135" s="81"/>
      <c r="MDZ135" s="81"/>
      <c r="MEA135" s="81"/>
      <c r="MEB135" s="81"/>
      <c r="MEC135" s="81"/>
      <c r="MED135" s="81"/>
      <c r="MEE135" s="81"/>
      <c r="MEF135" s="81"/>
      <c r="MEG135" s="81"/>
      <c r="MEH135" s="81"/>
      <c r="MEI135" s="81"/>
      <c r="MEJ135" s="81"/>
      <c r="MEK135" s="81"/>
      <c r="MEL135" s="81"/>
      <c r="MEM135" s="81"/>
      <c r="MEN135" s="81"/>
      <c r="MEO135" s="81"/>
      <c r="MEP135" s="81"/>
      <c r="MEQ135" s="81"/>
      <c r="MER135" s="81"/>
      <c r="MES135" s="81"/>
      <c r="MET135" s="81"/>
      <c r="MEU135" s="81"/>
      <c r="MEV135" s="81"/>
      <c r="MEW135" s="81"/>
      <c r="MEX135" s="81"/>
      <c r="MEY135" s="81"/>
      <c r="MEZ135" s="81"/>
      <c r="MFA135" s="81"/>
      <c r="MFB135" s="81"/>
      <c r="MFC135" s="81"/>
      <c r="MFD135" s="81"/>
      <c r="MFE135" s="81"/>
      <c r="MFF135" s="81"/>
      <c r="MFG135" s="81"/>
      <c r="MFH135" s="81"/>
      <c r="MFI135" s="81"/>
      <c r="MFJ135" s="81"/>
      <c r="MFK135" s="81"/>
      <c r="MFL135" s="81"/>
      <c r="MFM135" s="81"/>
      <c r="MFN135" s="81"/>
      <c r="MFO135" s="81"/>
      <c r="MFP135" s="81"/>
      <c r="MFQ135" s="81"/>
      <c r="MFR135" s="81"/>
      <c r="MFS135" s="81"/>
      <c r="MFT135" s="81"/>
      <c r="MFU135" s="81"/>
      <c r="MFV135" s="81"/>
      <c r="MFW135" s="81"/>
      <c r="MFX135" s="81"/>
      <c r="MFY135" s="81"/>
      <c r="MFZ135" s="81"/>
      <c r="MGA135" s="81"/>
      <c r="MGB135" s="81"/>
      <c r="MGC135" s="81"/>
      <c r="MGD135" s="81"/>
      <c r="MGE135" s="81"/>
      <c r="MGF135" s="81"/>
      <c r="MGG135" s="81"/>
      <c r="MGH135" s="81"/>
      <c r="MGI135" s="81"/>
      <c r="MGJ135" s="81"/>
      <c r="MGK135" s="81"/>
      <c r="MGL135" s="81"/>
      <c r="MGM135" s="81"/>
      <c r="MGN135" s="81"/>
      <c r="MGO135" s="81"/>
      <c r="MGP135" s="81"/>
      <c r="MGQ135" s="81"/>
      <c r="MGR135" s="81"/>
      <c r="MGS135" s="81"/>
      <c r="MGT135" s="81"/>
      <c r="MGU135" s="81"/>
      <c r="MGV135" s="81"/>
      <c r="MGW135" s="81"/>
      <c r="MGX135" s="81"/>
      <c r="MGY135" s="81"/>
      <c r="MGZ135" s="81"/>
      <c r="MHA135" s="81"/>
      <c r="MHB135" s="81"/>
      <c r="MHC135" s="81"/>
      <c r="MHD135" s="81"/>
      <c r="MHE135" s="81"/>
      <c r="MHF135" s="81"/>
      <c r="MHG135" s="81"/>
      <c r="MHH135" s="81"/>
      <c r="MHI135" s="81"/>
      <c r="MHJ135" s="81"/>
      <c r="MHK135" s="81"/>
      <c r="MHL135" s="81"/>
      <c r="MHM135" s="81"/>
      <c r="MHN135" s="81"/>
      <c r="MHO135" s="81"/>
      <c r="MHP135" s="81"/>
      <c r="MHQ135" s="81"/>
      <c r="MHR135" s="81"/>
      <c r="MHS135" s="81"/>
      <c r="MHT135" s="81"/>
      <c r="MHU135" s="81"/>
      <c r="MHV135" s="81"/>
      <c r="MHW135" s="81"/>
      <c r="MHX135" s="81"/>
      <c r="MHY135" s="81"/>
      <c r="MHZ135" s="81"/>
      <c r="MIA135" s="81"/>
      <c r="MIB135" s="81"/>
      <c r="MIC135" s="81"/>
      <c r="MID135" s="81"/>
      <c r="MIE135" s="81"/>
      <c r="MIF135" s="81"/>
      <c r="MIG135" s="81"/>
      <c r="MIH135" s="81"/>
      <c r="MII135" s="81"/>
      <c r="MIJ135" s="81"/>
      <c r="MIK135" s="81"/>
      <c r="MIL135" s="81"/>
      <c r="MIM135" s="81"/>
      <c r="MIN135" s="81"/>
      <c r="MIO135" s="81"/>
      <c r="MIP135" s="81"/>
      <c r="MIQ135" s="81"/>
      <c r="MIR135" s="81"/>
      <c r="MIS135" s="81"/>
      <c r="MIT135" s="81"/>
      <c r="MIU135" s="81"/>
      <c r="MIV135" s="81"/>
      <c r="MIW135" s="81"/>
      <c r="MIX135" s="81"/>
      <c r="MIY135" s="81"/>
      <c r="MIZ135" s="81"/>
      <c r="MJA135" s="81"/>
      <c r="MJB135" s="81"/>
      <c r="MJC135" s="81"/>
      <c r="MJD135" s="81"/>
      <c r="MJE135" s="81"/>
      <c r="MJF135" s="81"/>
      <c r="MJG135" s="81"/>
      <c r="MJH135" s="81"/>
      <c r="MJI135" s="81"/>
      <c r="MJJ135" s="81"/>
      <c r="MJK135" s="81"/>
      <c r="MJL135" s="81"/>
      <c r="MJM135" s="81"/>
      <c r="MJN135" s="81"/>
      <c r="MJO135" s="81"/>
      <c r="MJP135" s="81"/>
      <c r="MJQ135" s="81"/>
      <c r="MJR135" s="81"/>
      <c r="MJS135" s="81"/>
      <c r="MJT135" s="81"/>
      <c r="MJU135" s="81"/>
      <c r="MJV135" s="81"/>
      <c r="MJW135" s="81"/>
      <c r="MJX135" s="81"/>
      <c r="MJY135" s="81"/>
      <c r="MJZ135" s="81"/>
      <c r="MKA135" s="81"/>
      <c r="MKB135" s="81"/>
      <c r="MKC135" s="81"/>
      <c r="MKD135" s="81"/>
      <c r="MKE135" s="81"/>
      <c r="MKF135" s="81"/>
      <c r="MKG135" s="81"/>
      <c r="MKH135" s="81"/>
      <c r="MKI135" s="81"/>
      <c r="MKJ135" s="81"/>
      <c r="MKK135" s="81"/>
      <c r="MKL135" s="81"/>
      <c r="MKM135" s="81"/>
      <c r="MKN135" s="81"/>
      <c r="MKO135" s="81"/>
      <c r="MKP135" s="81"/>
      <c r="MKQ135" s="81"/>
      <c r="MKR135" s="81"/>
      <c r="MKS135" s="81"/>
      <c r="MKT135" s="81"/>
      <c r="MKU135" s="81"/>
      <c r="MKV135" s="81"/>
      <c r="MKW135" s="81"/>
      <c r="MKX135" s="81"/>
      <c r="MKY135" s="81"/>
      <c r="MKZ135" s="81"/>
      <c r="MLA135" s="81"/>
      <c r="MLB135" s="81"/>
      <c r="MLC135" s="81"/>
      <c r="MLD135" s="81"/>
      <c r="MLE135" s="81"/>
      <c r="MLF135" s="81"/>
      <c r="MLG135" s="81"/>
      <c r="MLH135" s="81"/>
      <c r="MLI135" s="81"/>
      <c r="MLJ135" s="81"/>
      <c r="MLK135" s="81"/>
      <c r="MLL135" s="81"/>
      <c r="MLM135" s="81"/>
      <c r="MLN135" s="81"/>
      <c r="MLO135" s="81"/>
      <c r="MLP135" s="81"/>
      <c r="MLQ135" s="81"/>
      <c r="MLR135" s="81"/>
      <c r="MLS135" s="81"/>
      <c r="MLT135" s="81"/>
      <c r="MLU135" s="81"/>
      <c r="MLV135" s="81"/>
      <c r="MLW135" s="81"/>
      <c r="MLX135" s="81"/>
      <c r="MLY135" s="81"/>
      <c r="MLZ135" s="81"/>
      <c r="MMA135" s="81"/>
      <c r="MMB135" s="81"/>
      <c r="MMC135" s="81"/>
      <c r="MMD135" s="81"/>
      <c r="MME135" s="81"/>
      <c r="MMF135" s="81"/>
      <c r="MMG135" s="81"/>
      <c r="MMH135" s="81"/>
      <c r="MMI135" s="81"/>
      <c r="MMJ135" s="81"/>
      <c r="MMK135" s="81"/>
      <c r="MML135" s="81"/>
      <c r="MMM135" s="81"/>
      <c r="MMN135" s="81"/>
      <c r="MMO135" s="81"/>
      <c r="MMP135" s="81"/>
      <c r="MMQ135" s="81"/>
      <c r="MMR135" s="81"/>
      <c r="MMS135" s="81"/>
      <c r="MMT135" s="81"/>
      <c r="MMU135" s="81"/>
      <c r="MMV135" s="81"/>
      <c r="MMW135" s="81"/>
      <c r="MMX135" s="81"/>
      <c r="MMY135" s="81"/>
      <c r="MMZ135" s="81"/>
      <c r="MNA135" s="81"/>
      <c r="MNB135" s="81"/>
      <c r="MNC135" s="81"/>
      <c r="MND135" s="81"/>
      <c r="MNE135" s="81"/>
      <c r="MNF135" s="81"/>
      <c r="MNG135" s="81"/>
      <c r="MNH135" s="81"/>
      <c r="MNI135" s="81"/>
      <c r="MNJ135" s="81"/>
      <c r="MNK135" s="81"/>
      <c r="MNL135" s="81"/>
      <c r="MNM135" s="81"/>
      <c r="MNN135" s="81"/>
      <c r="MNO135" s="81"/>
      <c r="MNP135" s="81"/>
      <c r="MNQ135" s="81"/>
      <c r="MNR135" s="81"/>
      <c r="MNS135" s="81"/>
      <c r="MNT135" s="81"/>
      <c r="MNU135" s="81"/>
      <c r="MNV135" s="81"/>
      <c r="MNW135" s="81"/>
      <c r="MNX135" s="81"/>
      <c r="MNY135" s="81"/>
      <c r="MNZ135" s="81"/>
      <c r="MOA135" s="81"/>
      <c r="MOB135" s="81"/>
      <c r="MOC135" s="81"/>
      <c r="MOD135" s="81"/>
      <c r="MOE135" s="81"/>
      <c r="MOF135" s="81"/>
      <c r="MOG135" s="81"/>
      <c r="MOH135" s="81"/>
      <c r="MOI135" s="81"/>
      <c r="MOJ135" s="81"/>
      <c r="MOK135" s="81"/>
      <c r="MOL135" s="81"/>
      <c r="MOM135" s="81"/>
      <c r="MON135" s="81"/>
      <c r="MOO135" s="81"/>
      <c r="MOP135" s="81"/>
      <c r="MOQ135" s="81"/>
      <c r="MOR135" s="81"/>
      <c r="MOS135" s="81"/>
      <c r="MOT135" s="81"/>
      <c r="MOU135" s="81"/>
      <c r="MOV135" s="81"/>
      <c r="MOW135" s="81"/>
      <c r="MOX135" s="81"/>
      <c r="MOY135" s="81"/>
      <c r="MOZ135" s="81"/>
      <c r="MPA135" s="81"/>
      <c r="MPB135" s="81"/>
      <c r="MPC135" s="81"/>
      <c r="MPD135" s="81"/>
      <c r="MPE135" s="81"/>
      <c r="MPF135" s="81"/>
      <c r="MPG135" s="81"/>
      <c r="MPH135" s="81"/>
      <c r="MPI135" s="81"/>
      <c r="MPJ135" s="81"/>
      <c r="MPK135" s="81"/>
      <c r="MPL135" s="81"/>
      <c r="MPM135" s="81"/>
      <c r="MPN135" s="81"/>
      <c r="MPO135" s="81"/>
      <c r="MPP135" s="81"/>
      <c r="MPQ135" s="81"/>
      <c r="MPR135" s="81"/>
      <c r="MPS135" s="81"/>
      <c r="MPT135" s="81"/>
      <c r="MPU135" s="81"/>
      <c r="MPV135" s="81"/>
      <c r="MPW135" s="81"/>
      <c r="MPX135" s="81"/>
      <c r="MPY135" s="81"/>
      <c r="MPZ135" s="81"/>
      <c r="MQA135" s="81"/>
      <c r="MQB135" s="81"/>
      <c r="MQC135" s="81"/>
      <c r="MQD135" s="81"/>
      <c r="MQE135" s="81"/>
      <c r="MQF135" s="81"/>
      <c r="MQG135" s="81"/>
      <c r="MQH135" s="81"/>
      <c r="MQI135" s="81"/>
      <c r="MQJ135" s="81"/>
      <c r="MQK135" s="81"/>
      <c r="MQL135" s="81"/>
      <c r="MQM135" s="81"/>
      <c r="MQN135" s="81"/>
      <c r="MQO135" s="81"/>
      <c r="MQP135" s="81"/>
      <c r="MQQ135" s="81"/>
      <c r="MQR135" s="81"/>
      <c r="MQS135" s="81"/>
      <c r="MQT135" s="81"/>
      <c r="MQU135" s="81"/>
      <c r="MQV135" s="81"/>
      <c r="MQW135" s="81"/>
      <c r="MQX135" s="81"/>
      <c r="MQY135" s="81"/>
      <c r="MQZ135" s="81"/>
      <c r="MRA135" s="81"/>
      <c r="MRB135" s="81"/>
      <c r="MRC135" s="81"/>
      <c r="MRD135" s="81"/>
      <c r="MRE135" s="81"/>
      <c r="MRF135" s="81"/>
      <c r="MRG135" s="81"/>
      <c r="MRH135" s="81"/>
      <c r="MRI135" s="81"/>
      <c r="MRJ135" s="81"/>
      <c r="MRK135" s="81"/>
      <c r="MRL135" s="81"/>
      <c r="MRM135" s="81"/>
      <c r="MRN135" s="81"/>
      <c r="MRO135" s="81"/>
      <c r="MRP135" s="81"/>
      <c r="MRQ135" s="81"/>
      <c r="MRR135" s="81"/>
      <c r="MRS135" s="81"/>
      <c r="MRT135" s="81"/>
      <c r="MRU135" s="81"/>
      <c r="MRV135" s="81"/>
      <c r="MRW135" s="81"/>
      <c r="MRX135" s="81"/>
      <c r="MRY135" s="81"/>
      <c r="MRZ135" s="81"/>
      <c r="MSA135" s="81"/>
      <c r="MSB135" s="81"/>
      <c r="MSC135" s="81"/>
      <c r="MSD135" s="81"/>
      <c r="MSE135" s="81"/>
      <c r="MSF135" s="81"/>
      <c r="MSG135" s="81"/>
      <c r="MSH135" s="81"/>
      <c r="MSI135" s="81"/>
      <c r="MSJ135" s="81"/>
      <c r="MSK135" s="81"/>
      <c r="MSL135" s="81"/>
      <c r="MSM135" s="81"/>
      <c r="MSN135" s="81"/>
      <c r="MSO135" s="81"/>
      <c r="MSP135" s="81"/>
      <c r="MSQ135" s="81"/>
      <c r="MSR135" s="81"/>
      <c r="MSS135" s="81"/>
      <c r="MST135" s="81"/>
      <c r="MSU135" s="81"/>
      <c r="MSV135" s="81"/>
      <c r="MSW135" s="81"/>
      <c r="MSX135" s="81"/>
      <c r="MSY135" s="81"/>
      <c r="MSZ135" s="81"/>
      <c r="MTA135" s="81"/>
      <c r="MTB135" s="81"/>
      <c r="MTC135" s="81"/>
      <c r="MTD135" s="81"/>
      <c r="MTE135" s="81"/>
      <c r="MTF135" s="81"/>
      <c r="MTG135" s="81"/>
      <c r="MTH135" s="81"/>
      <c r="MTI135" s="81"/>
      <c r="MTJ135" s="81"/>
      <c r="MTK135" s="81"/>
      <c r="MTL135" s="81"/>
      <c r="MTM135" s="81"/>
      <c r="MTN135" s="81"/>
      <c r="MTO135" s="81"/>
      <c r="MTP135" s="81"/>
      <c r="MTQ135" s="81"/>
      <c r="MTR135" s="81"/>
      <c r="MTS135" s="81"/>
      <c r="MTT135" s="81"/>
      <c r="MTU135" s="81"/>
      <c r="MTV135" s="81"/>
      <c r="MTW135" s="81"/>
      <c r="MTX135" s="81"/>
      <c r="MTY135" s="81"/>
      <c r="MTZ135" s="81"/>
      <c r="MUA135" s="81"/>
      <c r="MUB135" s="81"/>
      <c r="MUC135" s="81"/>
      <c r="MUD135" s="81"/>
      <c r="MUE135" s="81"/>
      <c r="MUF135" s="81"/>
      <c r="MUG135" s="81"/>
      <c r="MUH135" s="81"/>
      <c r="MUI135" s="81"/>
      <c r="MUJ135" s="81"/>
      <c r="MUK135" s="81"/>
      <c r="MUL135" s="81"/>
      <c r="MUM135" s="81"/>
      <c r="MUN135" s="81"/>
      <c r="MUO135" s="81"/>
      <c r="MUP135" s="81"/>
      <c r="MUQ135" s="81"/>
      <c r="MUR135" s="81"/>
      <c r="MUS135" s="81"/>
      <c r="MUT135" s="81"/>
      <c r="MUU135" s="81"/>
      <c r="MUV135" s="81"/>
      <c r="MUW135" s="81"/>
      <c r="MUX135" s="81"/>
      <c r="MUY135" s="81"/>
      <c r="MUZ135" s="81"/>
      <c r="MVA135" s="81"/>
      <c r="MVB135" s="81"/>
      <c r="MVC135" s="81"/>
      <c r="MVD135" s="81"/>
      <c r="MVE135" s="81"/>
      <c r="MVF135" s="81"/>
      <c r="MVG135" s="81"/>
      <c r="MVH135" s="81"/>
      <c r="MVI135" s="81"/>
      <c r="MVJ135" s="81"/>
      <c r="MVK135" s="81"/>
      <c r="MVL135" s="81"/>
      <c r="MVM135" s="81"/>
      <c r="MVN135" s="81"/>
      <c r="MVO135" s="81"/>
      <c r="MVP135" s="81"/>
      <c r="MVQ135" s="81"/>
      <c r="MVR135" s="81"/>
      <c r="MVS135" s="81"/>
      <c r="MVT135" s="81"/>
      <c r="MVU135" s="81"/>
      <c r="MVV135" s="81"/>
      <c r="MVW135" s="81"/>
      <c r="MVX135" s="81"/>
      <c r="MVY135" s="81"/>
      <c r="MVZ135" s="81"/>
      <c r="MWA135" s="81"/>
      <c r="MWB135" s="81"/>
      <c r="MWC135" s="81"/>
      <c r="MWD135" s="81"/>
      <c r="MWE135" s="81"/>
      <c r="MWF135" s="81"/>
      <c r="MWG135" s="81"/>
      <c r="MWH135" s="81"/>
      <c r="MWI135" s="81"/>
      <c r="MWJ135" s="81"/>
      <c r="MWK135" s="81"/>
      <c r="MWL135" s="81"/>
      <c r="MWM135" s="81"/>
      <c r="MWN135" s="81"/>
      <c r="MWO135" s="81"/>
      <c r="MWP135" s="81"/>
      <c r="MWQ135" s="81"/>
      <c r="MWR135" s="81"/>
      <c r="MWS135" s="81"/>
      <c r="MWT135" s="81"/>
      <c r="MWU135" s="81"/>
      <c r="MWV135" s="81"/>
      <c r="MWW135" s="81"/>
      <c r="MWX135" s="81"/>
      <c r="MWY135" s="81"/>
      <c r="MWZ135" s="81"/>
      <c r="MXA135" s="81"/>
      <c r="MXB135" s="81"/>
      <c r="MXC135" s="81"/>
      <c r="MXD135" s="81"/>
      <c r="MXE135" s="81"/>
      <c r="MXF135" s="81"/>
      <c r="MXG135" s="81"/>
      <c r="MXH135" s="81"/>
      <c r="MXI135" s="81"/>
      <c r="MXJ135" s="81"/>
      <c r="MXK135" s="81"/>
      <c r="MXL135" s="81"/>
      <c r="MXM135" s="81"/>
      <c r="MXN135" s="81"/>
      <c r="MXO135" s="81"/>
      <c r="MXP135" s="81"/>
      <c r="MXQ135" s="81"/>
      <c r="MXR135" s="81"/>
      <c r="MXS135" s="81"/>
      <c r="MXT135" s="81"/>
      <c r="MXU135" s="81"/>
      <c r="MXV135" s="81"/>
      <c r="MXW135" s="81"/>
      <c r="MXX135" s="81"/>
      <c r="MXY135" s="81"/>
      <c r="MXZ135" s="81"/>
      <c r="MYA135" s="81"/>
      <c r="MYB135" s="81"/>
      <c r="MYC135" s="81"/>
      <c r="MYD135" s="81"/>
      <c r="MYE135" s="81"/>
      <c r="MYF135" s="81"/>
      <c r="MYG135" s="81"/>
      <c r="MYH135" s="81"/>
      <c r="MYI135" s="81"/>
      <c r="MYJ135" s="81"/>
      <c r="MYK135" s="81"/>
      <c r="MYL135" s="81"/>
      <c r="MYM135" s="81"/>
      <c r="MYN135" s="81"/>
      <c r="MYO135" s="81"/>
      <c r="MYP135" s="81"/>
      <c r="MYQ135" s="81"/>
      <c r="MYR135" s="81"/>
      <c r="MYS135" s="81"/>
      <c r="MYT135" s="81"/>
      <c r="MYU135" s="81"/>
      <c r="MYV135" s="81"/>
      <c r="MYW135" s="81"/>
      <c r="MYX135" s="81"/>
      <c r="MYY135" s="81"/>
      <c r="MYZ135" s="81"/>
      <c r="MZA135" s="81"/>
      <c r="MZB135" s="81"/>
      <c r="MZC135" s="81"/>
      <c r="MZD135" s="81"/>
      <c r="MZE135" s="81"/>
      <c r="MZF135" s="81"/>
      <c r="MZG135" s="81"/>
      <c r="MZH135" s="81"/>
      <c r="MZI135" s="81"/>
      <c r="MZJ135" s="81"/>
      <c r="MZK135" s="81"/>
      <c r="MZL135" s="81"/>
      <c r="MZM135" s="81"/>
      <c r="MZN135" s="81"/>
      <c r="MZO135" s="81"/>
      <c r="MZP135" s="81"/>
      <c r="MZQ135" s="81"/>
      <c r="MZR135" s="81"/>
      <c r="MZS135" s="81"/>
      <c r="MZT135" s="81"/>
      <c r="MZU135" s="81"/>
      <c r="MZV135" s="81"/>
      <c r="MZW135" s="81"/>
      <c r="MZX135" s="81"/>
      <c r="MZY135" s="81"/>
      <c r="MZZ135" s="81"/>
      <c r="NAA135" s="81"/>
      <c r="NAB135" s="81"/>
      <c r="NAC135" s="81"/>
      <c r="NAD135" s="81"/>
      <c r="NAE135" s="81"/>
      <c r="NAF135" s="81"/>
      <c r="NAG135" s="81"/>
      <c r="NAH135" s="81"/>
      <c r="NAI135" s="81"/>
      <c r="NAJ135" s="81"/>
      <c r="NAK135" s="81"/>
      <c r="NAL135" s="81"/>
      <c r="NAM135" s="81"/>
      <c r="NAN135" s="81"/>
      <c r="NAO135" s="81"/>
      <c r="NAP135" s="81"/>
      <c r="NAQ135" s="81"/>
      <c r="NAR135" s="81"/>
      <c r="NAS135" s="81"/>
      <c r="NAT135" s="81"/>
      <c r="NAU135" s="81"/>
      <c r="NAV135" s="81"/>
      <c r="NAW135" s="81"/>
      <c r="NAX135" s="81"/>
      <c r="NAY135" s="81"/>
      <c r="NAZ135" s="81"/>
      <c r="NBA135" s="81"/>
      <c r="NBB135" s="81"/>
      <c r="NBC135" s="81"/>
      <c r="NBD135" s="81"/>
      <c r="NBE135" s="81"/>
      <c r="NBF135" s="81"/>
      <c r="NBG135" s="81"/>
      <c r="NBH135" s="81"/>
      <c r="NBI135" s="81"/>
      <c r="NBJ135" s="81"/>
      <c r="NBK135" s="81"/>
      <c r="NBL135" s="81"/>
      <c r="NBM135" s="81"/>
      <c r="NBN135" s="81"/>
      <c r="NBO135" s="81"/>
      <c r="NBP135" s="81"/>
      <c r="NBQ135" s="81"/>
      <c r="NBR135" s="81"/>
      <c r="NBS135" s="81"/>
      <c r="NBT135" s="81"/>
      <c r="NBU135" s="81"/>
      <c r="NBV135" s="81"/>
      <c r="NBW135" s="81"/>
      <c r="NBX135" s="81"/>
      <c r="NBY135" s="81"/>
      <c r="NBZ135" s="81"/>
      <c r="NCA135" s="81"/>
      <c r="NCB135" s="81"/>
      <c r="NCC135" s="81"/>
      <c r="NCD135" s="81"/>
      <c r="NCE135" s="81"/>
      <c r="NCF135" s="81"/>
      <c r="NCG135" s="81"/>
      <c r="NCH135" s="81"/>
      <c r="NCI135" s="81"/>
      <c r="NCJ135" s="81"/>
      <c r="NCK135" s="81"/>
      <c r="NCL135" s="81"/>
      <c r="NCM135" s="81"/>
      <c r="NCN135" s="81"/>
      <c r="NCO135" s="81"/>
      <c r="NCP135" s="81"/>
      <c r="NCQ135" s="81"/>
      <c r="NCR135" s="81"/>
      <c r="NCS135" s="81"/>
      <c r="NCT135" s="81"/>
      <c r="NCU135" s="81"/>
      <c r="NCV135" s="81"/>
      <c r="NCW135" s="81"/>
      <c r="NCX135" s="81"/>
      <c r="NCY135" s="81"/>
      <c r="NCZ135" s="81"/>
      <c r="NDA135" s="81"/>
      <c r="NDB135" s="81"/>
      <c r="NDC135" s="81"/>
      <c r="NDD135" s="81"/>
      <c r="NDE135" s="81"/>
      <c r="NDF135" s="81"/>
      <c r="NDG135" s="81"/>
      <c r="NDH135" s="81"/>
      <c r="NDI135" s="81"/>
      <c r="NDJ135" s="81"/>
      <c r="NDK135" s="81"/>
      <c r="NDL135" s="81"/>
      <c r="NDM135" s="81"/>
      <c r="NDN135" s="81"/>
      <c r="NDO135" s="81"/>
      <c r="NDP135" s="81"/>
      <c r="NDQ135" s="81"/>
      <c r="NDR135" s="81"/>
      <c r="NDS135" s="81"/>
      <c r="NDT135" s="81"/>
      <c r="NDU135" s="81"/>
      <c r="NDV135" s="81"/>
      <c r="NDW135" s="81"/>
      <c r="NDX135" s="81"/>
      <c r="NDY135" s="81"/>
      <c r="NDZ135" s="81"/>
      <c r="NEA135" s="81"/>
      <c r="NEB135" s="81"/>
      <c r="NEC135" s="81"/>
      <c r="NED135" s="81"/>
      <c r="NEE135" s="81"/>
      <c r="NEF135" s="81"/>
      <c r="NEG135" s="81"/>
      <c r="NEH135" s="81"/>
      <c r="NEI135" s="81"/>
      <c r="NEJ135" s="81"/>
      <c r="NEK135" s="81"/>
      <c r="NEL135" s="81"/>
      <c r="NEM135" s="81"/>
      <c r="NEN135" s="81"/>
      <c r="NEO135" s="81"/>
      <c r="NEP135" s="81"/>
      <c r="NEQ135" s="81"/>
      <c r="NER135" s="81"/>
      <c r="NES135" s="81"/>
      <c r="NET135" s="81"/>
      <c r="NEU135" s="81"/>
      <c r="NEV135" s="81"/>
      <c r="NEW135" s="81"/>
      <c r="NEX135" s="81"/>
      <c r="NEY135" s="81"/>
      <c r="NEZ135" s="81"/>
      <c r="NFA135" s="81"/>
      <c r="NFB135" s="81"/>
      <c r="NFC135" s="81"/>
      <c r="NFD135" s="81"/>
      <c r="NFE135" s="81"/>
      <c r="NFF135" s="81"/>
      <c r="NFG135" s="81"/>
      <c r="NFH135" s="81"/>
      <c r="NFI135" s="81"/>
      <c r="NFJ135" s="81"/>
      <c r="NFK135" s="81"/>
      <c r="NFL135" s="81"/>
      <c r="NFM135" s="81"/>
      <c r="NFN135" s="81"/>
      <c r="NFO135" s="81"/>
      <c r="NFP135" s="81"/>
      <c r="NFQ135" s="81"/>
      <c r="NFR135" s="81"/>
      <c r="NFS135" s="81"/>
      <c r="NFT135" s="81"/>
      <c r="NFU135" s="81"/>
      <c r="NFV135" s="81"/>
      <c r="NFW135" s="81"/>
      <c r="NFX135" s="81"/>
      <c r="NFY135" s="81"/>
      <c r="NFZ135" s="81"/>
      <c r="NGA135" s="81"/>
      <c r="NGB135" s="81"/>
      <c r="NGC135" s="81"/>
      <c r="NGD135" s="81"/>
      <c r="NGE135" s="81"/>
      <c r="NGF135" s="81"/>
      <c r="NGG135" s="81"/>
      <c r="NGH135" s="81"/>
      <c r="NGI135" s="81"/>
      <c r="NGJ135" s="81"/>
      <c r="NGK135" s="81"/>
      <c r="NGL135" s="81"/>
      <c r="NGM135" s="81"/>
      <c r="NGN135" s="81"/>
      <c r="NGO135" s="81"/>
      <c r="NGP135" s="81"/>
      <c r="NGQ135" s="81"/>
      <c r="NGR135" s="81"/>
      <c r="NGS135" s="81"/>
      <c r="NGT135" s="81"/>
      <c r="NGU135" s="81"/>
      <c r="NGV135" s="81"/>
      <c r="NGW135" s="81"/>
      <c r="NGX135" s="81"/>
      <c r="NGY135" s="81"/>
      <c r="NGZ135" s="81"/>
      <c r="NHA135" s="81"/>
      <c r="NHB135" s="81"/>
      <c r="NHC135" s="81"/>
      <c r="NHD135" s="81"/>
      <c r="NHE135" s="81"/>
      <c r="NHF135" s="81"/>
      <c r="NHG135" s="81"/>
      <c r="NHH135" s="81"/>
      <c r="NHI135" s="81"/>
      <c r="NHJ135" s="81"/>
      <c r="NHK135" s="81"/>
      <c r="NHL135" s="81"/>
      <c r="NHM135" s="81"/>
      <c r="NHN135" s="81"/>
      <c r="NHO135" s="81"/>
      <c r="NHP135" s="81"/>
      <c r="NHQ135" s="81"/>
      <c r="NHR135" s="81"/>
      <c r="NHS135" s="81"/>
      <c r="NHT135" s="81"/>
      <c r="NHU135" s="81"/>
      <c r="NHV135" s="81"/>
      <c r="NHW135" s="81"/>
      <c r="NHX135" s="81"/>
      <c r="NHY135" s="81"/>
      <c r="NHZ135" s="81"/>
      <c r="NIA135" s="81"/>
      <c r="NIB135" s="81"/>
      <c r="NIC135" s="81"/>
      <c r="NID135" s="81"/>
      <c r="NIE135" s="81"/>
      <c r="NIF135" s="81"/>
      <c r="NIG135" s="81"/>
      <c r="NIH135" s="81"/>
      <c r="NII135" s="81"/>
      <c r="NIJ135" s="81"/>
      <c r="NIK135" s="81"/>
      <c r="NIL135" s="81"/>
      <c r="NIM135" s="81"/>
      <c r="NIN135" s="81"/>
      <c r="NIO135" s="81"/>
      <c r="NIP135" s="81"/>
      <c r="NIQ135" s="81"/>
      <c r="NIR135" s="81"/>
      <c r="NIS135" s="81"/>
      <c r="NIT135" s="81"/>
      <c r="NIU135" s="81"/>
      <c r="NIV135" s="81"/>
      <c r="NIW135" s="81"/>
      <c r="NIX135" s="81"/>
      <c r="NIY135" s="81"/>
      <c r="NIZ135" s="81"/>
      <c r="NJA135" s="81"/>
      <c r="NJB135" s="81"/>
      <c r="NJC135" s="81"/>
      <c r="NJD135" s="81"/>
      <c r="NJE135" s="81"/>
      <c r="NJF135" s="81"/>
      <c r="NJG135" s="81"/>
      <c r="NJH135" s="81"/>
      <c r="NJI135" s="81"/>
      <c r="NJJ135" s="81"/>
      <c r="NJK135" s="81"/>
      <c r="NJL135" s="81"/>
      <c r="NJM135" s="81"/>
      <c r="NJN135" s="81"/>
      <c r="NJO135" s="81"/>
      <c r="NJP135" s="81"/>
      <c r="NJQ135" s="81"/>
      <c r="NJR135" s="81"/>
      <c r="NJS135" s="81"/>
      <c r="NJT135" s="81"/>
      <c r="NJU135" s="81"/>
      <c r="NJV135" s="81"/>
      <c r="NJW135" s="81"/>
      <c r="NJX135" s="81"/>
      <c r="NJY135" s="81"/>
      <c r="NJZ135" s="81"/>
      <c r="NKA135" s="81"/>
      <c r="NKB135" s="81"/>
      <c r="NKC135" s="81"/>
      <c r="NKD135" s="81"/>
      <c r="NKE135" s="81"/>
      <c r="NKF135" s="81"/>
      <c r="NKG135" s="81"/>
      <c r="NKH135" s="81"/>
      <c r="NKI135" s="81"/>
      <c r="NKJ135" s="81"/>
      <c r="NKK135" s="81"/>
      <c r="NKL135" s="81"/>
      <c r="NKM135" s="81"/>
      <c r="NKN135" s="81"/>
      <c r="NKO135" s="81"/>
      <c r="NKP135" s="81"/>
      <c r="NKQ135" s="81"/>
      <c r="NKR135" s="81"/>
      <c r="NKS135" s="81"/>
      <c r="NKT135" s="81"/>
      <c r="NKU135" s="81"/>
      <c r="NKV135" s="81"/>
      <c r="NKW135" s="81"/>
      <c r="NKX135" s="81"/>
      <c r="NKY135" s="81"/>
      <c r="NKZ135" s="81"/>
      <c r="NLA135" s="81"/>
      <c r="NLB135" s="81"/>
      <c r="NLC135" s="81"/>
      <c r="NLD135" s="81"/>
      <c r="NLE135" s="81"/>
      <c r="NLF135" s="81"/>
      <c r="NLG135" s="81"/>
      <c r="NLH135" s="81"/>
      <c r="NLI135" s="81"/>
      <c r="NLJ135" s="81"/>
      <c r="NLK135" s="81"/>
      <c r="NLL135" s="81"/>
      <c r="NLM135" s="81"/>
      <c r="NLN135" s="81"/>
      <c r="NLO135" s="81"/>
      <c r="NLP135" s="81"/>
      <c r="NLQ135" s="81"/>
      <c r="NLR135" s="81"/>
      <c r="NLS135" s="81"/>
      <c r="NLT135" s="81"/>
      <c r="NLU135" s="81"/>
      <c r="NLV135" s="81"/>
      <c r="NLW135" s="81"/>
      <c r="NLX135" s="81"/>
      <c r="NLY135" s="81"/>
      <c r="NLZ135" s="81"/>
      <c r="NMA135" s="81"/>
      <c r="NMB135" s="81"/>
      <c r="NMC135" s="81"/>
      <c r="NMD135" s="81"/>
      <c r="NME135" s="81"/>
      <c r="NMF135" s="81"/>
      <c r="NMG135" s="81"/>
      <c r="NMH135" s="81"/>
      <c r="NMI135" s="81"/>
      <c r="NMJ135" s="81"/>
      <c r="NMK135" s="81"/>
      <c r="NML135" s="81"/>
      <c r="NMM135" s="81"/>
      <c r="NMN135" s="81"/>
      <c r="NMO135" s="81"/>
      <c r="NMP135" s="81"/>
      <c r="NMQ135" s="81"/>
      <c r="NMR135" s="81"/>
      <c r="NMS135" s="81"/>
      <c r="NMT135" s="81"/>
      <c r="NMU135" s="81"/>
      <c r="NMV135" s="81"/>
      <c r="NMW135" s="81"/>
      <c r="NMX135" s="81"/>
      <c r="NMY135" s="81"/>
      <c r="NMZ135" s="81"/>
      <c r="NNA135" s="81"/>
      <c r="NNB135" s="81"/>
      <c r="NNC135" s="81"/>
      <c r="NND135" s="81"/>
      <c r="NNE135" s="81"/>
      <c r="NNF135" s="81"/>
      <c r="NNG135" s="81"/>
      <c r="NNH135" s="81"/>
      <c r="NNI135" s="81"/>
      <c r="NNJ135" s="81"/>
      <c r="NNK135" s="81"/>
      <c r="NNL135" s="81"/>
      <c r="NNM135" s="81"/>
      <c r="NNN135" s="81"/>
      <c r="NNO135" s="81"/>
      <c r="NNP135" s="81"/>
      <c r="NNQ135" s="81"/>
      <c r="NNR135" s="81"/>
      <c r="NNS135" s="81"/>
      <c r="NNT135" s="81"/>
      <c r="NNU135" s="81"/>
      <c r="NNV135" s="81"/>
      <c r="NNW135" s="81"/>
      <c r="NNX135" s="81"/>
      <c r="NNY135" s="81"/>
      <c r="NNZ135" s="81"/>
      <c r="NOA135" s="81"/>
      <c r="NOB135" s="81"/>
      <c r="NOC135" s="81"/>
      <c r="NOD135" s="81"/>
      <c r="NOE135" s="81"/>
      <c r="NOF135" s="81"/>
      <c r="NOG135" s="81"/>
      <c r="NOH135" s="81"/>
      <c r="NOI135" s="81"/>
      <c r="NOJ135" s="81"/>
      <c r="NOK135" s="81"/>
      <c r="NOL135" s="81"/>
      <c r="NOM135" s="81"/>
      <c r="NON135" s="81"/>
      <c r="NOO135" s="81"/>
      <c r="NOP135" s="81"/>
      <c r="NOQ135" s="81"/>
      <c r="NOR135" s="81"/>
      <c r="NOS135" s="81"/>
      <c r="NOT135" s="81"/>
      <c r="NOU135" s="81"/>
      <c r="NOV135" s="81"/>
      <c r="NOW135" s="81"/>
      <c r="NOX135" s="81"/>
      <c r="NOY135" s="81"/>
      <c r="NOZ135" s="81"/>
      <c r="NPA135" s="81"/>
      <c r="NPB135" s="81"/>
      <c r="NPC135" s="81"/>
      <c r="NPD135" s="81"/>
      <c r="NPE135" s="81"/>
      <c r="NPF135" s="81"/>
      <c r="NPG135" s="81"/>
      <c r="NPH135" s="81"/>
      <c r="NPI135" s="81"/>
      <c r="NPJ135" s="81"/>
      <c r="NPK135" s="81"/>
      <c r="NPL135" s="81"/>
      <c r="NPM135" s="81"/>
      <c r="NPN135" s="81"/>
      <c r="NPO135" s="81"/>
      <c r="NPP135" s="81"/>
      <c r="NPQ135" s="81"/>
      <c r="NPR135" s="81"/>
      <c r="NPS135" s="81"/>
      <c r="NPT135" s="81"/>
      <c r="NPU135" s="81"/>
      <c r="NPV135" s="81"/>
      <c r="NPW135" s="81"/>
      <c r="NPX135" s="81"/>
      <c r="NPY135" s="81"/>
      <c r="NPZ135" s="81"/>
      <c r="NQA135" s="81"/>
      <c r="NQB135" s="81"/>
      <c r="NQC135" s="81"/>
      <c r="NQD135" s="81"/>
      <c r="NQE135" s="81"/>
      <c r="NQF135" s="81"/>
      <c r="NQG135" s="81"/>
      <c r="NQH135" s="81"/>
      <c r="NQI135" s="81"/>
      <c r="NQJ135" s="81"/>
      <c r="NQK135" s="81"/>
      <c r="NQL135" s="81"/>
      <c r="NQM135" s="81"/>
      <c r="NQN135" s="81"/>
      <c r="NQO135" s="81"/>
      <c r="NQP135" s="81"/>
      <c r="NQQ135" s="81"/>
      <c r="NQR135" s="81"/>
      <c r="NQS135" s="81"/>
      <c r="NQT135" s="81"/>
      <c r="NQU135" s="81"/>
      <c r="NQV135" s="81"/>
      <c r="NQW135" s="81"/>
      <c r="NQX135" s="81"/>
      <c r="NQY135" s="81"/>
      <c r="NQZ135" s="81"/>
      <c r="NRA135" s="81"/>
      <c r="NRB135" s="81"/>
      <c r="NRC135" s="81"/>
      <c r="NRD135" s="81"/>
      <c r="NRE135" s="81"/>
      <c r="NRF135" s="81"/>
      <c r="NRG135" s="81"/>
      <c r="NRH135" s="81"/>
      <c r="NRI135" s="81"/>
      <c r="NRJ135" s="81"/>
      <c r="NRK135" s="81"/>
      <c r="NRL135" s="81"/>
      <c r="NRM135" s="81"/>
      <c r="NRN135" s="81"/>
      <c r="NRO135" s="81"/>
      <c r="NRP135" s="81"/>
      <c r="NRQ135" s="81"/>
      <c r="NRR135" s="81"/>
      <c r="NRS135" s="81"/>
      <c r="NRT135" s="81"/>
      <c r="NRU135" s="81"/>
      <c r="NRV135" s="81"/>
      <c r="NRW135" s="81"/>
      <c r="NRX135" s="81"/>
      <c r="NRY135" s="81"/>
      <c r="NRZ135" s="81"/>
      <c r="NSA135" s="81"/>
      <c r="NSB135" s="81"/>
      <c r="NSC135" s="81"/>
      <c r="NSD135" s="81"/>
      <c r="NSE135" s="81"/>
      <c r="NSF135" s="81"/>
      <c r="NSG135" s="81"/>
      <c r="NSH135" s="81"/>
      <c r="NSI135" s="81"/>
      <c r="NSJ135" s="81"/>
      <c r="NSK135" s="81"/>
      <c r="NSL135" s="81"/>
      <c r="NSM135" s="81"/>
      <c r="NSN135" s="81"/>
      <c r="NSO135" s="81"/>
      <c r="NSP135" s="81"/>
      <c r="NSQ135" s="81"/>
      <c r="NSR135" s="81"/>
      <c r="NSS135" s="81"/>
      <c r="NST135" s="81"/>
      <c r="NSU135" s="81"/>
      <c r="NSV135" s="81"/>
      <c r="NSW135" s="81"/>
      <c r="NSX135" s="81"/>
      <c r="NSY135" s="81"/>
      <c r="NSZ135" s="81"/>
      <c r="NTA135" s="81"/>
      <c r="NTB135" s="81"/>
      <c r="NTC135" s="81"/>
      <c r="NTD135" s="81"/>
      <c r="NTE135" s="81"/>
      <c r="NTF135" s="81"/>
      <c r="NTG135" s="81"/>
      <c r="NTH135" s="81"/>
      <c r="NTI135" s="81"/>
      <c r="NTJ135" s="81"/>
      <c r="NTK135" s="81"/>
      <c r="NTL135" s="81"/>
      <c r="NTM135" s="81"/>
      <c r="NTN135" s="81"/>
      <c r="NTO135" s="81"/>
      <c r="NTP135" s="81"/>
      <c r="NTQ135" s="81"/>
      <c r="NTR135" s="81"/>
      <c r="NTS135" s="81"/>
      <c r="NTT135" s="81"/>
      <c r="NTU135" s="81"/>
      <c r="NTV135" s="81"/>
      <c r="NTW135" s="81"/>
      <c r="NTX135" s="81"/>
      <c r="NTY135" s="81"/>
      <c r="NTZ135" s="81"/>
      <c r="NUA135" s="81"/>
      <c r="NUB135" s="81"/>
      <c r="NUC135" s="81"/>
      <c r="NUD135" s="81"/>
      <c r="NUE135" s="81"/>
      <c r="NUF135" s="81"/>
      <c r="NUG135" s="81"/>
      <c r="NUH135" s="81"/>
      <c r="NUI135" s="81"/>
      <c r="NUJ135" s="81"/>
      <c r="NUK135" s="81"/>
      <c r="NUL135" s="81"/>
      <c r="NUM135" s="81"/>
      <c r="NUN135" s="81"/>
      <c r="NUO135" s="81"/>
      <c r="NUP135" s="81"/>
      <c r="NUQ135" s="81"/>
      <c r="NUR135" s="81"/>
      <c r="NUS135" s="81"/>
      <c r="NUT135" s="81"/>
      <c r="NUU135" s="81"/>
      <c r="NUV135" s="81"/>
      <c r="NUW135" s="81"/>
      <c r="NUX135" s="81"/>
      <c r="NUY135" s="81"/>
      <c r="NUZ135" s="81"/>
      <c r="NVA135" s="81"/>
      <c r="NVB135" s="81"/>
      <c r="NVC135" s="81"/>
      <c r="NVD135" s="81"/>
      <c r="NVE135" s="81"/>
      <c r="NVF135" s="81"/>
      <c r="NVG135" s="81"/>
      <c r="NVH135" s="81"/>
      <c r="NVI135" s="81"/>
      <c r="NVJ135" s="81"/>
      <c r="NVK135" s="81"/>
      <c r="NVL135" s="81"/>
      <c r="NVM135" s="81"/>
      <c r="NVN135" s="81"/>
      <c r="NVO135" s="81"/>
      <c r="NVP135" s="81"/>
      <c r="NVQ135" s="81"/>
      <c r="NVR135" s="81"/>
      <c r="NVS135" s="81"/>
      <c r="NVT135" s="81"/>
      <c r="NVU135" s="81"/>
      <c r="NVV135" s="81"/>
      <c r="NVW135" s="81"/>
      <c r="NVX135" s="81"/>
      <c r="NVY135" s="81"/>
      <c r="NVZ135" s="81"/>
      <c r="NWA135" s="81"/>
      <c r="NWB135" s="81"/>
      <c r="NWC135" s="81"/>
      <c r="NWD135" s="81"/>
      <c r="NWE135" s="81"/>
      <c r="NWF135" s="81"/>
      <c r="NWG135" s="81"/>
      <c r="NWH135" s="81"/>
      <c r="NWI135" s="81"/>
      <c r="NWJ135" s="81"/>
      <c r="NWK135" s="81"/>
      <c r="NWL135" s="81"/>
      <c r="NWM135" s="81"/>
      <c r="NWN135" s="81"/>
      <c r="NWO135" s="81"/>
      <c r="NWP135" s="81"/>
      <c r="NWQ135" s="81"/>
      <c r="NWR135" s="81"/>
      <c r="NWS135" s="81"/>
      <c r="NWT135" s="81"/>
      <c r="NWU135" s="81"/>
      <c r="NWV135" s="81"/>
      <c r="NWW135" s="81"/>
      <c r="NWX135" s="81"/>
      <c r="NWY135" s="81"/>
      <c r="NWZ135" s="81"/>
      <c r="NXA135" s="81"/>
      <c r="NXB135" s="81"/>
      <c r="NXC135" s="81"/>
      <c r="NXD135" s="81"/>
      <c r="NXE135" s="81"/>
      <c r="NXF135" s="81"/>
      <c r="NXG135" s="81"/>
      <c r="NXH135" s="81"/>
      <c r="NXI135" s="81"/>
      <c r="NXJ135" s="81"/>
      <c r="NXK135" s="81"/>
      <c r="NXL135" s="81"/>
      <c r="NXM135" s="81"/>
      <c r="NXN135" s="81"/>
      <c r="NXO135" s="81"/>
      <c r="NXP135" s="81"/>
      <c r="NXQ135" s="81"/>
      <c r="NXR135" s="81"/>
      <c r="NXS135" s="81"/>
      <c r="NXT135" s="81"/>
      <c r="NXU135" s="81"/>
      <c r="NXV135" s="81"/>
      <c r="NXW135" s="81"/>
      <c r="NXX135" s="81"/>
      <c r="NXY135" s="81"/>
      <c r="NXZ135" s="81"/>
      <c r="NYA135" s="81"/>
      <c r="NYB135" s="81"/>
      <c r="NYC135" s="81"/>
      <c r="NYD135" s="81"/>
      <c r="NYE135" s="81"/>
      <c r="NYF135" s="81"/>
      <c r="NYG135" s="81"/>
      <c r="NYH135" s="81"/>
      <c r="NYI135" s="81"/>
      <c r="NYJ135" s="81"/>
      <c r="NYK135" s="81"/>
      <c r="NYL135" s="81"/>
      <c r="NYM135" s="81"/>
      <c r="NYN135" s="81"/>
      <c r="NYO135" s="81"/>
      <c r="NYP135" s="81"/>
      <c r="NYQ135" s="81"/>
      <c r="NYR135" s="81"/>
      <c r="NYS135" s="81"/>
      <c r="NYT135" s="81"/>
      <c r="NYU135" s="81"/>
      <c r="NYV135" s="81"/>
      <c r="NYW135" s="81"/>
      <c r="NYX135" s="81"/>
      <c r="NYY135" s="81"/>
      <c r="NYZ135" s="81"/>
      <c r="NZA135" s="81"/>
      <c r="NZB135" s="81"/>
      <c r="NZC135" s="81"/>
      <c r="NZD135" s="81"/>
      <c r="NZE135" s="81"/>
      <c r="NZF135" s="81"/>
      <c r="NZG135" s="81"/>
      <c r="NZH135" s="81"/>
      <c r="NZI135" s="81"/>
      <c r="NZJ135" s="81"/>
      <c r="NZK135" s="81"/>
      <c r="NZL135" s="81"/>
      <c r="NZM135" s="81"/>
      <c r="NZN135" s="81"/>
      <c r="NZO135" s="81"/>
      <c r="NZP135" s="81"/>
      <c r="NZQ135" s="81"/>
      <c r="NZR135" s="81"/>
      <c r="NZS135" s="81"/>
      <c r="NZT135" s="81"/>
      <c r="NZU135" s="81"/>
      <c r="NZV135" s="81"/>
      <c r="NZW135" s="81"/>
      <c r="NZX135" s="81"/>
      <c r="NZY135" s="81"/>
      <c r="NZZ135" s="81"/>
      <c r="OAA135" s="81"/>
      <c r="OAB135" s="81"/>
      <c r="OAC135" s="81"/>
      <c r="OAD135" s="81"/>
      <c r="OAE135" s="81"/>
      <c r="OAF135" s="81"/>
      <c r="OAG135" s="81"/>
      <c r="OAH135" s="81"/>
      <c r="OAI135" s="81"/>
      <c r="OAJ135" s="81"/>
      <c r="OAK135" s="81"/>
      <c r="OAL135" s="81"/>
      <c r="OAM135" s="81"/>
      <c r="OAN135" s="81"/>
      <c r="OAO135" s="81"/>
      <c r="OAP135" s="81"/>
      <c r="OAQ135" s="81"/>
      <c r="OAR135" s="81"/>
      <c r="OAS135" s="81"/>
      <c r="OAT135" s="81"/>
      <c r="OAU135" s="81"/>
      <c r="OAV135" s="81"/>
      <c r="OAW135" s="81"/>
      <c r="OAX135" s="81"/>
      <c r="OAY135" s="81"/>
      <c r="OAZ135" s="81"/>
      <c r="OBA135" s="81"/>
      <c r="OBB135" s="81"/>
      <c r="OBC135" s="81"/>
      <c r="OBD135" s="81"/>
      <c r="OBE135" s="81"/>
      <c r="OBF135" s="81"/>
      <c r="OBG135" s="81"/>
      <c r="OBH135" s="81"/>
      <c r="OBI135" s="81"/>
      <c r="OBJ135" s="81"/>
      <c r="OBK135" s="81"/>
      <c r="OBL135" s="81"/>
      <c r="OBM135" s="81"/>
      <c r="OBN135" s="81"/>
      <c r="OBO135" s="81"/>
      <c r="OBP135" s="81"/>
      <c r="OBQ135" s="81"/>
      <c r="OBR135" s="81"/>
      <c r="OBS135" s="81"/>
      <c r="OBT135" s="81"/>
      <c r="OBU135" s="81"/>
      <c r="OBV135" s="81"/>
      <c r="OBW135" s="81"/>
      <c r="OBX135" s="81"/>
      <c r="OBY135" s="81"/>
      <c r="OBZ135" s="81"/>
      <c r="OCA135" s="81"/>
      <c r="OCB135" s="81"/>
      <c r="OCC135" s="81"/>
      <c r="OCD135" s="81"/>
      <c r="OCE135" s="81"/>
      <c r="OCF135" s="81"/>
      <c r="OCG135" s="81"/>
      <c r="OCH135" s="81"/>
      <c r="OCI135" s="81"/>
      <c r="OCJ135" s="81"/>
      <c r="OCK135" s="81"/>
      <c r="OCL135" s="81"/>
      <c r="OCM135" s="81"/>
      <c r="OCN135" s="81"/>
      <c r="OCO135" s="81"/>
      <c r="OCP135" s="81"/>
      <c r="OCQ135" s="81"/>
      <c r="OCR135" s="81"/>
      <c r="OCS135" s="81"/>
      <c r="OCT135" s="81"/>
      <c r="OCU135" s="81"/>
      <c r="OCV135" s="81"/>
      <c r="OCW135" s="81"/>
      <c r="OCX135" s="81"/>
      <c r="OCY135" s="81"/>
      <c r="OCZ135" s="81"/>
      <c r="ODA135" s="81"/>
      <c r="ODB135" s="81"/>
      <c r="ODC135" s="81"/>
      <c r="ODD135" s="81"/>
      <c r="ODE135" s="81"/>
      <c r="ODF135" s="81"/>
      <c r="ODG135" s="81"/>
      <c r="ODH135" s="81"/>
      <c r="ODI135" s="81"/>
      <c r="ODJ135" s="81"/>
      <c r="ODK135" s="81"/>
      <c r="ODL135" s="81"/>
      <c r="ODM135" s="81"/>
      <c r="ODN135" s="81"/>
      <c r="ODO135" s="81"/>
      <c r="ODP135" s="81"/>
      <c r="ODQ135" s="81"/>
      <c r="ODR135" s="81"/>
      <c r="ODS135" s="81"/>
      <c r="ODT135" s="81"/>
      <c r="ODU135" s="81"/>
      <c r="ODV135" s="81"/>
      <c r="ODW135" s="81"/>
      <c r="ODX135" s="81"/>
      <c r="ODY135" s="81"/>
      <c r="ODZ135" s="81"/>
      <c r="OEA135" s="81"/>
      <c r="OEB135" s="81"/>
      <c r="OEC135" s="81"/>
      <c r="OED135" s="81"/>
      <c r="OEE135" s="81"/>
      <c r="OEF135" s="81"/>
      <c r="OEG135" s="81"/>
      <c r="OEH135" s="81"/>
      <c r="OEI135" s="81"/>
      <c r="OEJ135" s="81"/>
      <c r="OEK135" s="81"/>
      <c r="OEL135" s="81"/>
      <c r="OEM135" s="81"/>
      <c r="OEN135" s="81"/>
      <c r="OEO135" s="81"/>
      <c r="OEP135" s="81"/>
      <c r="OEQ135" s="81"/>
      <c r="OER135" s="81"/>
      <c r="OES135" s="81"/>
      <c r="OET135" s="81"/>
      <c r="OEU135" s="81"/>
      <c r="OEV135" s="81"/>
      <c r="OEW135" s="81"/>
      <c r="OEX135" s="81"/>
      <c r="OEY135" s="81"/>
      <c r="OEZ135" s="81"/>
      <c r="OFA135" s="81"/>
      <c r="OFB135" s="81"/>
      <c r="OFC135" s="81"/>
      <c r="OFD135" s="81"/>
      <c r="OFE135" s="81"/>
      <c r="OFF135" s="81"/>
      <c r="OFG135" s="81"/>
      <c r="OFH135" s="81"/>
      <c r="OFI135" s="81"/>
      <c r="OFJ135" s="81"/>
      <c r="OFK135" s="81"/>
      <c r="OFL135" s="81"/>
      <c r="OFM135" s="81"/>
      <c r="OFN135" s="81"/>
      <c r="OFO135" s="81"/>
      <c r="OFP135" s="81"/>
      <c r="OFQ135" s="81"/>
      <c r="OFR135" s="81"/>
      <c r="OFS135" s="81"/>
      <c r="OFT135" s="81"/>
      <c r="OFU135" s="81"/>
      <c r="OFV135" s="81"/>
      <c r="OFW135" s="81"/>
      <c r="OFX135" s="81"/>
      <c r="OFY135" s="81"/>
      <c r="OFZ135" s="81"/>
      <c r="OGA135" s="81"/>
      <c r="OGB135" s="81"/>
      <c r="OGC135" s="81"/>
      <c r="OGD135" s="81"/>
      <c r="OGE135" s="81"/>
      <c r="OGF135" s="81"/>
      <c r="OGG135" s="81"/>
      <c r="OGH135" s="81"/>
      <c r="OGI135" s="81"/>
      <c r="OGJ135" s="81"/>
      <c r="OGK135" s="81"/>
      <c r="OGL135" s="81"/>
      <c r="OGM135" s="81"/>
      <c r="OGN135" s="81"/>
      <c r="OGO135" s="81"/>
      <c r="OGP135" s="81"/>
      <c r="OGQ135" s="81"/>
      <c r="OGR135" s="81"/>
      <c r="OGS135" s="81"/>
      <c r="OGT135" s="81"/>
      <c r="OGU135" s="81"/>
      <c r="OGV135" s="81"/>
      <c r="OGW135" s="81"/>
      <c r="OGX135" s="81"/>
      <c r="OGY135" s="81"/>
      <c r="OGZ135" s="81"/>
      <c r="OHA135" s="81"/>
      <c r="OHB135" s="81"/>
      <c r="OHC135" s="81"/>
      <c r="OHD135" s="81"/>
      <c r="OHE135" s="81"/>
      <c r="OHF135" s="81"/>
      <c r="OHG135" s="81"/>
      <c r="OHH135" s="81"/>
      <c r="OHI135" s="81"/>
      <c r="OHJ135" s="81"/>
      <c r="OHK135" s="81"/>
      <c r="OHL135" s="81"/>
      <c r="OHM135" s="81"/>
      <c r="OHN135" s="81"/>
      <c r="OHO135" s="81"/>
      <c r="OHP135" s="81"/>
      <c r="OHQ135" s="81"/>
      <c r="OHR135" s="81"/>
      <c r="OHS135" s="81"/>
      <c r="OHT135" s="81"/>
      <c r="OHU135" s="81"/>
      <c r="OHV135" s="81"/>
      <c r="OHW135" s="81"/>
      <c r="OHX135" s="81"/>
      <c r="OHY135" s="81"/>
      <c r="OHZ135" s="81"/>
      <c r="OIA135" s="81"/>
      <c r="OIB135" s="81"/>
      <c r="OIC135" s="81"/>
      <c r="OID135" s="81"/>
      <c r="OIE135" s="81"/>
      <c r="OIF135" s="81"/>
      <c r="OIG135" s="81"/>
      <c r="OIH135" s="81"/>
      <c r="OII135" s="81"/>
      <c r="OIJ135" s="81"/>
      <c r="OIK135" s="81"/>
      <c r="OIL135" s="81"/>
      <c r="OIM135" s="81"/>
      <c r="OIN135" s="81"/>
      <c r="OIO135" s="81"/>
      <c r="OIP135" s="81"/>
      <c r="OIQ135" s="81"/>
      <c r="OIR135" s="81"/>
      <c r="OIS135" s="81"/>
      <c r="OIT135" s="81"/>
      <c r="OIU135" s="81"/>
      <c r="OIV135" s="81"/>
      <c r="OIW135" s="81"/>
      <c r="OIX135" s="81"/>
      <c r="OIY135" s="81"/>
      <c r="OIZ135" s="81"/>
      <c r="OJA135" s="81"/>
      <c r="OJB135" s="81"/>
      <c r="OJC135" s="81"/>
      <c r="OJD135" s="81"/>
      <c r="OJE135" s="81"/>
      <c r="OJF135" s="81"/>
      <c r="OJG135" s="81"/>
      <c r="OJH135" s="81"/>
      <c r="OJI135" s="81"/>
      <c r="OJJ135" s="81"/>
      <c r="OJK135" s="81"/>
      <c r="OJL135" s="81"/>
      <c r="OJM135" s="81"/>
      <c r="OJN135" s="81"/>
      <c r="OJO135" s="81"/>
      <c r="OJP135" s="81"/>
      <c r="OJQ135" s="81"/>
      <c r="OJR135" s="81"/>
      <c r="OJS135" s="81"/>
      <c r="OJT135" s="81"/>
      <c r="OJU135" s="81"/>
      <c r="OJV135" s="81"/>
      <c r="OJW135" s="81"/>
      <c r="OJX135" s="81"/>
      <c r="OJY135" s="81"/>
      <c r="OJZ135" s="81"/>
      <c r="OKA135" s="81"/>
      <c r="OKB135" s="81"/>
      <c r="OKC135" s="81"/>
      <c r="OKD135" s="81"/>
      <c r="OKE135" s="81"/>
      <c r="OKF135" s="81"/>
      <c r="OKG135" s="81"/>
      <c r="OKH135" s="81"/>
      <c r="OKI135" s="81"/>
      <c r="OKJ135" s="81"/>
      <c r="OKK135" s="81"/>
      <c r="OKL135" s="81"/>
      <c r="OKM135" s="81"/>
      <c r="OKN135" s="81"/>
      <c r="OKO135" s="81"/>
      <c r="OKP135" s="81"/>
      <c r="OKQ135" s="81"/>
      <c r="OKR135" s="81"/>
      <c r="OKS135" s="81"/>
      <c r="OKT135" s="81"/>
      <c r="OKU135" s="81"/>
      <c r="OKV135" s="81"/>
      <c r="OKW135" s="81"/>
      <c r="OKX135" s="81"/>
      <c r="OKY135" s="81"/>
      <c r="OKZ135" s="81"/>
      <c r="OLA135" s="81"/>
      <c r="OLB135" s="81"/>
      <c r="OLC135" s="81"/>
      <c r="OLD135" s="81"/>
      <c r="OLE135" s="81"/>
      <c r="OLF135" s="81"/>
      <c r="OLG135" s="81"/>
      <c r="OLH135" s="81"/>
      <c r="OLI135" s="81"/>
      <c r="OLJ135" s="81"/>
      <c r="OLK135" s="81"/>
      <c r="OLL135" s="81"/>
      <c r="OLM135" s="81"/>
      <c r="OLN135" s="81"/>
      <c r="OLO135" s="81"/>
      <c r="OLP135" s="81"/>
      <c r="OLQ135" s="81"/>
      <c r="OLR135" s="81"/>
      <c r="OLS135" s="81"/>
      <c r="OLT135" s="81"/>
      <c r="OLU135" s="81"/>
      <c r="OLV135" s="81"/>
      <c r="OLW135" s="81"/>
      <c r="OLX135" s="81"/>
      <c r="OLY135" s="81"/>
      <c r="OLZ135" s="81"/>
      <c r="OMA135" s="81"/>
      <c r="OMB135" s="81"/>
      <c r="OMC135" s="81"/>
      <c r="OMD135" s="81"/>
      <c r="OME135" s="81"/>
      <c r="OMF135" s="81"/>
      <c r="OMG135" s="81"/>
      <c r="OMH135" s="81"/>
      <c r="OMI135" s="81"/>
      <c r="OMJ135" s="81"/>
      <c r="OMK135" s="81"/>
      <c r="OML135" s="81"/>
      <c r="OMM135" s="81"/>
      <c r="OMN135" s="81"/>
      <c r="OMO135" s="81"/>
      <c r="OMP135" s="81"/>
      <c r="OMQ135" s="81"/>
      <c r="OMR135" s="81"/>
      <c r="OMS135" s="81"/>
      <c r="OMT135" s="81"/>
      <c r="OMU135" s="81"/>
      <c r="OMV135" s="81"/>
      <c r="OMW135" s="81"/>
      <c r="OMX135" s="81"/>
      <c r="OMY135" s="81"/>
      <c r="OMZ135" s="81"/>
      <c r="ONA135" s="81"/>
      <c r="ONB135" s="81"/>
      <c r="ONC135" s="81"/>
      <c r="OND135" s="81"/>
      <c r="ONE135" s="81"/>
      <c r="ONF135" s="81"/>
      <c r="ONG135" s="81"/>
      <c r="ONH135" s="81"/>
      <c r="ONI135" s="81"/>
      <c r="ONJ135" s="81"/>
      <c r="ONK135" s="81"/>
      <c r="ONL135" s="81"/>
      <c r="ONM135" s="81"/>
      <c r="ONN135" s="81"/>
      <c r="ONO135" s="81"/>
      <c r="ONP135" s="81"/>
      <c r="ONQ135" s="81"/>
      <c r="ONR135" s="81"/>
      <c r="ONS135" s="81"/>
      <c r="ONT135" s="81"/>
      <c r="ONU135" s="81"/>
      <c r="ONV135" s="81"/>
      <c r="ONW135" s="81"/>
      <c r="ONX135" s="81"/>
      <c r="ONY135" s="81"/>
      <c r="ONZ135" s="81"/>
      <c r="OOA135" s="81"/>
      <c r="OOB135" s="81"/>
      <c r="OOC135" s="81"/>
      <c r="OOD135" s="81"/>
      <c r="OOE135" s="81"/>
      <c r="OOF135" s="81"/>
      <c r="OOG135" s="81"/>
      <c r="OOH135" s="81"/>
      <c r="OOI135" s="81"/>
      <c r="OOJ135" s="81"/>
      <c r="OOK135" s="81"/>
      <c r="OOL135" s="81"/>
      <c r="OOM135" s="81"/>
      <c r="OON135" s="81"/>
      <c r="OOO135" s="81"/>
      <c r="OOP135" s="81"/>
      <c r="OOQ135" s="81"/>
      <c r="OOR135" s="81"/>
      <c r="OOS135" s="81"/>
      <c r="OOT135" s="81"/>
      <c r="OOU135" s="81"/>
      <c r="OOV135" s="81"/>
      <c r="OOW135" s="81"/>
      <c r="OOX135" s="81"/>
      <c r="OOY135" s="81"/>
      <c r="OOZ135" s="81"/>
      <c r="OPA135" s="81"/>
      <c r="OPB135" s="81"/>
      <c r="OPC135" s="81"/>
      <c r="OPD135" s="81"/>
      <c r="OPE135" s="81"/>
      <c r="OPF135" s="81"/>
      <c r="OPG135" s="81"/>
      <c r="OPH135" s="81"/>
      <c r="OPI135" s="81"/>
      <c r="OPJ135" s="81"/>
      <c r="OPK135" s="81"/>
      <c r="OPL135" s="81"/>
      <c r="OPM135" s="81"/>
      <c r="OPN135" s="81"/>
      <c r="OPO135" s="81"/>
      <c r="OPP135" s="81"/>
      <c r="OPQ135" s="81"/>
      <c r="OPR135" s="81"/>
      <c r="OPS135" s="81"/>
      <c r="OPT135" s="81"/>
      <c r="OPU135" s="81"/>
      <c r="OPV135" s="81"/>
      <c r="OPW135" s="81"/>
      <c r="OPX135" s="81"/>
      <c r="OPY135" s="81"/>
      <c r="OPZ135" s="81"/>
      <c r="OQA135" s="81"/>
      <c r="OQB135" s="81"/>
      <c r="OQC135" s="81"/>
      <c r="OQD135" s="81"/>
      <c r="OQE135" s="81"/>
      <c r="OQF135" s="81"/>
      <c r="OQG135" s="81"/>
      <c r="OQH135" s="81"/>
      <c r="OQI135" s="81"/>
      <c r="OQJ135" s="81"/>
      <c r="OQK135" s="81"/>
      <c r="OQL135" s="81"/>
      <c r="OQM135" s="81"/>
      <c r="OQN135" s="81"/>
      <c r="OQO135" s="81"/>
      <c r="OQP135" s="81"/>
      <c r="OQQ135" s="81"/>
      <c r="OQR135" s="81"/>
      <c r="OQS135" s="81"/>
      <c r="OQT135" s="81"/>
      <c r="OQU135" s="81"/>
      <c r="OQV135" s="81"/>
      <c r="OQW135" s="81"/>
      <c r="OQX135" s="81"/>
      <c r="OQY135" s="81"/>
      <c r="OQZ135" s="81"/>
      <c r="ORA135" s="81"/>
      <c r="ORB135" s="81"/>
      <c r="ORC135" s="81"/>
      <c r="ORD135" s="81"/>
      <c r="ORE135" s="81"/>
      <c r="ORF135" s="81"/>
      <c r="ORG135" s="81"/>
      <c r="ORH135" s="81"/>
      <c r="ORI135" s="81"/>
      <c r="ORJ135" s="81"/>
      <c r="ORK135" s="81"/>
      <c r="ORL135" s="81"/>
      <c r="ORM135" s="81"/>
      <c r="ORN135" s="81"/>
      <c r="ORO135" s="81"/>
      <c r="ORP135" s="81"/>
      <c r="ORQ135" s="81"/>
      <c r="ORR135" s="81"/>
      <c r="ORS135" s="81"/>
      <c r="ORT135" s="81"/>
      <c r="ORU135" s="81"/>
      <c r="ORV135" s="81"/>
      <c r="ORW135" s="81"/>
      <c r="ORX135" s="81"/>
      <c r="ORY135" s="81"/>
      <c r="ORZ135" s="81"/>
      <c r="OSA135" s="81"/>
      <c r="OSB135" s="81"/>
      <c r="OSC135" s="81"/>
      <c r="OSD135" s="81"/>
      <c r="OSE135" s="81"/>
      <c r="OSF135" s="81"/>
      <c r="OSG135" s="81"/>
      <c r="OSH135" s="81"/>
      <c r="OSI135" s="81"/>
      <c r="OSJ135" s="81"/>
      <c r="OSK135" s="81"/>
      <c r="OSL135" s="81"/>
      <c r="OSM135" s="81"/>
      <c r="OSN135" s="81"/>
      <c r="OSO135" s="81"/>
      <c r="OSP135" s="81"/>
      <c r="OSQ135" s="81"/>
      <c r="OSR135" s="81"/>
      <c r="OSS135" s="81"/>
      <c r="OST135" s="81"/>
      <c r="OSU135" s="81"/>
      <c r="OSV135" s="81"/>
      <c r="OSW135" s="81"/>
      <c r="OSX135" s="81"/>
      <c r="OSY135" s="81"/>
      <c r="OSZ135" s="81"/>
      <c r="OTA135" s="81"/>
      <c r="OTB135" s="81"/>
      <c r="OTC135" s="81"/>
      <c r="OTD135" s="81"/>
      <c r="OTE135" s="81"/>
      <c r="OTF135" s="81"/>
      <c r="OTG135" s="81"/>
      <c r="OTH135" s="81"/>
      <c r="OTI135" s="81"/>
      <c r="OTJ135" s="81"/>
      <c r="OTK135" s="81"/>
      <c r="OTL135" s="81"/>
      <c r="OTM135" s="81"/>
      <c r="OTN135" s="81"/>
      <c r="OTO135" s="81"/>
      <c r="OTP135" s="81"/>
      <c r="OTQ135" s="81"/>
      <c r="OTR135" s="81"/>
      <c r="OTS135" s="81"/>
      <c r="OTT135" s="81"/>
      <c r="OTU135" s="81"/>
      <c r="OTV135" s="81"/>
      <c r="OTW135" s="81"/>
      <c r="OTX135" s="81"/>
      <c r="OTY135" s="81"/>
      <c r="OTZ135" s="81"/>
      <c r="OUA135" s="81"/>
      <c r="OUB135" s="81"/>
      <c r="OUC135" s="81"/>
      <c r="OUD135" s="81"/>
      <c r="OUE135" s="81"/>
      <c r="OUF135" s="81"/>
      <c r="OUG135" s="81"/>
      <c r="OUH135" s="81"/>
      <c r="OUI135" s="81"/>
      <c r="OUJ135" s="81"/>
      <c r="OUK135" s="81"/>
      <c r="OUL135" s="81"/>
      <c r="OUM135" s="81"/>
      <c r="OUN135" s="81"/>
      <c r="OUO135" s="81"/>
      <c r="OUP135" s="81"/>
      <c r="OUQ135" s="81"/>
      <c r="OUR135" s="81"/>
      <c r="OUS135" s="81"/>
      <c r="OUT135" s="81"/>
      <c r="OUU135" s="81"/>
      <c r="OUV135" s="81"/>
      <c r="OUW135" s="81"/>
      <c r="OUX135" s="81"/>
      <c r="OUY135" s="81"/>
      <c r="OUZ135" s="81"/>
      <c r="OVA135" s="81"/>
      <c r="OVB135" s="81"/>
      <c r="OVC135" s="81"/>
      <c r="OVD135" s="81"/>
      <c r="OVE135" s="81"/>
      <c r="OVF135" s="81"/>
      <c r="OVG135" s="81"/>
      <c r="OVH135" s="81"/>
      <c r="OVI135" s="81"/>
      <c r="OVJ135" s="81"/>
      <c r="OVK135" s="81"/>
      <c r="OVL135" s="81"/>
      <c r="OVM135" s="81"/>
      <c r="OVN135" s="81"/>
      <c r="OVO135" s="81"/>
      <c r="OVP135" s="81"/>
      <c r="OVQ135" s="81"/>
      <c r="OVR135" s="81"/>
      <c r="OVS135" s="81"/>
      <c r="OVT135" s="81"/>
      <c r="OVU135" s="81"/>
      <c r="OVV135" s="81"/>
      <c r="OVW135" s="81"/>
      <c r="OVX135" s="81"/>
      <c r="OVY135" s="81"/>
      <c r="OVZ135" s="81"/>
      <c r="OWA135" s="81"/>
      <c r="OWB135" s="81"/>
      <c r="OWC135" s="81"/>
      <c r="OWD135" s="81"/>
      <c r="OWE135" s="81"/>
      <c r="OWF135" s="81"/>
      <c r="OWG135" s="81"/>
      <c r="OWH135" s="81"/>
      <c r="OWI135" s="81"/>
      <c r="OWJ135" s="81"/>
      <c r="OWK135" s="81"/>
      <c r="OWL135" s="81"/>
      <c r="OWM135" s="81"/>
      <c r="OWN135" s="81"/>
      <c r="OWO135" s="81"/>
      <c r="OWP135" s="81"/>
      <c r="OWQ135" s="81"/>
      <c r="OWR135" s="81"/>
      <c r="OWS135" s="81"/>
      <c r="OWT135" s="81"/>
      <c r="OWU135" s="81"/>
      <c r="OWV135" s="81"/>
      <c r="OWW135" s="81"/>
      <c r="OWX135" s="81"/>
      <c r="OWY135" s="81"/>
      <c r="OWZ135" s="81"/>
      <c r="OXA135" s="81"/>
      <c r="OXB135" s="81"/>
      <c r="OXC135" s="81"/>
      <c r="OXD135" s="81"/>
      <c r="OXE135" s="81"/>
      <c r="OXF135" s="81"/>
      <c r="OXG135" s="81"/>
      <c r="OXH135" s="81"/>
      <c r="OXI135" s="81"/>
      <c r="OXJ135" s="81"/>
      <c r="OXK135" s="81"/>
      <c r="OXL135" s="81"/>
      <c r="OXM135" s="81"/>
      <c r="OXN135" s="81"/>
      <c r="OXO135" s="81"/>
      <c r="OXP135" s="81"/>
      <c r="OXQ135" s="81"/>
      <c r="OXR135" s="81"/>
      <c r="OXS135" s="81"/>
      <c r="OXT135" s="81"/>
      <c r="OXU135" s="81"/>
      <c r="OXV135" s="81"/>
      <c r="OXW135" s="81"/>
      <c r="OXX135" s="81"/>
      <c r="OXY135" s="81"/>
      <c r="OXZ135" s="81"/>
      <c r="OYA135" s="81"/>
      <c r="OYB135" s="81"/>
      <c r="OYC135" s="81"/>
      <c r="OYD135" s="81"/>
      <c r="OYE135" s="81"/>
      <c r="OYF135" s="81"/>
      <c r="OYG135" s="81"/>
      <c r="OYH135" s="81"/>
      <c r="OYI135" s="81"/>
      <c r="OYJ135" s="81"/>
      <c r="OYK135" s="81"/>
      <c r="OYL135" s="81"/>
      <c r="OYM135" s="81"/>
      <c r="OYN135" s="81"/>
      <c r="OYO135" s="81"/>
      <c r="OYP135" s="81"/>
      <c r="OYQ135" s="81"/>
      <c r="OYR135" s="81"/>
      <c r="OYS135" s="81"/>
      <c r="OYT135" s="81"/>
      <c r="OYU135" s="81"/>
      <c r="OYV135" s="81"/>
      <c r="OYW135" s="81"/>
      <c r="OYX135" s="81"/>
      <c r="OYY135" s="81"/>
      <c r="OYZ135" s="81"/>
      <c r="OZA135" s="81"/>
      <c r="OZB135" s="81"/>
      <c r="OZC135" s="81"/>
      <c r="OZD135" s="81"/>
      <c r="OZE135" s="81"/>
      <c r="OZF135" s="81"/>
      <c r="OZG135" s="81"/>
      <c r="OZH135" s="81"/>
      <c r="OZI135" s="81"/>
      <c r="OZJ135" s="81"/>
      <c r="OZK135" s="81"/>
      <c r="OZL135" s="81"/>
      <c r="OZM135" s="81"/>
      <c r="OZN135" s="81"/>
      <c r="OZO135" s="81"/>
      <c r="OZP135" s="81"/>
      <c r="OZQ135" s="81"/>
      <c r="OZR135" s="81"/>
      <c r="OZS135" s="81"/>
      <c r="OZT135" s="81"/>
      <c r="OZU135" s="81"/>
      <c r="OZV135" s="81"/>
      <c r="OZW135" s="81"/>
      <c r="OZX135" s="81"/>
      <c r="OZY135" s="81"/>
      <c r="OZZ135" s="81"/>
      <c r="PAA135" s="81"/>
      <c r="PAB135" s="81"/>
      <c r="PAC135" s="81"/>
      <c r="PAD135" s="81"/>
      <c r="PAE135" s="81"/>
      <c r="PAF135" s="81"/>
      <c r="PAG135" s="81"/>
      <c r="PAH135" s="81"/>
      <c r="PAI135" s="81"/>
      <c r="PAJ135" s="81"/>
      <c r="PAK135" s="81"/>
      <c r="PAL135" s="81"/>
      <c r="PAM135" s="81"/>
      <c r="PAN135" s="81"/>
      <c r="PAO135" s="81"/>
      <c r="PAP135" s="81"/>
      <c r="PAQ135" s="81"/>
      <c r="PAR135" s="81"/>
      <c r="PAS135" s="81"/>
      <c r="PAT135" s="81"/>
      <c r="PAU135" s="81"/>
      <c r="PAV135" s="81"/>
      <c r="PAW135" s="81"/>
      <c r="PAX135" s="81"/>
      <c r="PAY135" s="81"/>
      <c r="PAZ135" s="81"/>
      <c r="PBA135" s="81"/>
      <c r="PBB135" s="81"/>
      <c r="PBC135" s="81"/>
      <c r="PBD135" s="81"/>
      <c r="PBE135" s="81"/>
      <c r="PBF135" s="81"/>
      <c r="PBG135" s="81"/>
      <c r="PBH135" s="81"/>
      <c r="PBI135" s="81"/>
      <c r="PBJ135" s="81"/>
      <c r="PBK135" s="81"/>
      <c r="PBL135" s="81"/>
      <c r="PBM135" s="81"/>
      <c r="PBN135" s="81"/>
      <c r="PBO135" s="81"/>
      <c r="PBP135" s="81"/>
      <c r="PBQ135" s="81"/>
      <c r="PBR135" s="81"/>
      <c r="PBS135" s="81"/>
      <c r="PBT135" s="81"/>
      <c r="PBU135" s="81"/>
      <c r="PBV135" s="81"/>
      <c r="PBW135" s="81"/>
      <c r="PBX135" s="81"/>
      <c r="PBY135" s="81"/>
      <c r="PBZ135" s="81"/>
      <c r="PCA135" s="81"/>
      <c r="PCB135" s="81"/>
      <c r="PCC135" s="81"/>
      <c r="PCD135" s="81"/>
      <c r="PCE135" s="81"/>
      <c r="PCF135" s="81"/>
      <c r="PCG135" s="81"/>
      <c r="PCH135" s="81"/>
      <c r="PCI135" s="81"/>
      <c r="PCJ135" s="81"/>
      <c r="PCK135" s="81"/>
      <c r="PCL135" s="81"/>
      <c r="PCM135" s="81"/>
      <c r="PCN135" s="81"/>
      <c r="PCO135" s="81"/>
      <c r="PCP135" s="81"/>
      <c r="PCQ135" s="81"/>
      <c r="PCR135" s="81"/>
      <c r="PCS135" s="81"/>
      <c r="PCT135" s="81"/>
      <c r="PCU135" s="81"/>
      <c r="PCV135" s="81"/>
      <c r="PCW135" s="81"/>
      <c r="PCX135" s="81"/>
      <c r="PCY135" s="81"/>
      <c r="PCZ135" s="81"/>
      <c r="PDA135" s="81"/>
      <c r="PDB135" s="81"/>
      <c r="PDC135" s="81"/>
      <c r="PDD135" s="81"/>
      <c r="PDE135" s="81"/>
      <c r="PDF135" s="81"/>
      <c r="PDG135" s="81"/>
      <c r="PDH135" s="81"/>
      <c r="PDI135" s="81"/>
      <c r="PDJ135" s="81"/>
      <c r="PDK135" s="81"/>
      <c r="PDL135" s="81"/>
      <c r="PDM135" s="81"/>
      <c r="PDN135" s="81"/>
      <c r="PDO135" s="81"/>
      <c r="PDP135" s="81"/>
      <c r="PDQ135" s="81"/>
      <c r="PDR135" s="81"/>
      <c r="PDS135" s="81"/>
      <c r="PDT135" s="81"/>
      <c r="PDU135" s="81"/>
      <c r="PDV135" s="81"/>
      <c r="PDW135" s="81"/>
      <c r="PDX135" s="81"/>
      <c r="PDY135" s="81"/>
      <c r="PDZ135" s="81"/>
      <c r="PEA135" s="81"/>
      <c r="PEB135" s="81"/>
      <c r="PEC135" s="81"/>
      <c r="PED135" s="81"/>
      <c r="PEE135" s="81"/>
      <c r="PEF135" s="81"/>
      <c r="PEG135" s="81"/>
      <c r="PEH135" s="81"/>
      <c r="PEI135" s="81"/>
      <c r="PEJ135" s="81"/>
      <c r="PEK135" s="81"/>
      <c r="PEL135" s="81"/>
      <c r="PEM135" s="81"/>
      <c r="PEN135" s="81"/>
      <c r="PEO135" s="81"/>
      <c r="PEP135" s="81"/>
      <c r="PEQ135" s="81"/>
      <c r="PER135" s="81"/>
      <c r="PES135" s="81"/>
      <c r="PET135" s="81"/>
      <c r="PEU135" s="81"/>
      <c r="PEV135" s="81"/>
      <c r="PEW135" s="81"/>
      <c r="PEX135" s="81"/>
      <c r="PEY135" s="81"/>
      <c r="PEZ135" s="81"/>
      <c r="PFA135" s="81"/>
      <c r="PFB135" s="81"/>
      <c r="PFC135" s="81"/>
      <c r="PFD135" s="81"/>
      <c r="PFE135" s="81"/>
      <c r="PFF135" s="81"/>
      <c r="PFG135" s="81"/>
      <c r="PFH135" s="81"/>
      <c r="PFI135" s="81"/>
      <c r="PFJ135" s="81"/>
      <c r="PFK135" s="81"/>
      <c r="PFL135" s="81"/>
      <c r="PFM135" s="81"/>
      <c r="PFN135" s="81"/>
      <c r="PFO135" s="81"/>
      <c r="PFP135" s="81"/>
      <c r="PFQ135" s="81"/>
      <c r="PFR135" s="81"/>
      <c r="PFS135" s="81"/>
      <c r="PFT135" s="81"/>
      <c r="PFU135" s="81"/>
      <c r="PFV135" s="81"/>
      <c r="PFW135" s="81"/>
      <c r="PFX135" s="81"/>
      <c r="PFY135" s="81"/>
      <c r="PFZ135" s="81"/>
      <c r="PGA135" s="81"/>
      <c r="PGB135" s="81"/>
      <c r="PGC135" s="81"/>
      <c r="PGD135" s="81"/>
      <c r="PGE135" s="81"/>
      <c r="PGF135" s="81"/>
      <c r="PGG135" s="81"/>
      <c r="PGH135" s="81"/>
      <c r="PGI135" s="81"/>
      <c r="PGJ135" s="81"/>
      <c r="PGK135" s="81"/>
      <c r="PGL135" s="81"/>
      <c r="PGM135" s="81"/>
      <c r="PGN135" s="81"/>
      <c r="PGO135" s="81"/>
      <c r="PGP135" s="81"/>
      <c r="PGQ135" s="81"/>
      <c r="PGR135" s="81"/>
      <c r="PGS135" s="81"/>
      <c r="PGT135" s="81"/>
      <c r="PGU135" s="81"/>
      <c r="PGV135" s="81"/>
      <c r="PGW135" s="81"/>
      <c r="PGX135" s="81"/>
      <c r="PGY135" s="81"/>
      <c r="PGZ135" s="81"/>
      <c r="PHA135" s="81"/>
      <c r="PHB135" s="81"/>
      <c r="PHC135" s="81"/>
      <c r="PHD135" s="81"/>
      <c r="PHE135" s="81"/>
      <c r="PHF135" s="81"/>
      <c r="PHG135" s="81"/>
      <c r="PHH135" s="81"/>
      <c r="PHI135" s="81"/>
      <c r="PHJ135" s="81"/>
      <c r="PHK135" s="81"/>
      <c r="PHL135" s="81"/>
      <c r="PHM135" s="81"/>
      <c r="PHN135" s="81"/>
      <c r="PHO135" s="81"/>
      <c r="PHP135" s="81"/>
      <c r="PHQ135" s="81"/>
      <c r="PHR135" s="81"/>
      <c r="PHS135" s="81"/>
      <c r="PHT135" s="81"/>
      <c r="PHU135" s="81"/>
      <c r="PHV135" s="81"/>
      <c r="PHW135" s="81"/>
      <c r="PHX135" s="81"/>
      <c r="PHY135" s="81"/>
      <c r="PHZ135" s="81"/>
      <c r="PIA135" s="81"/>
      <c r="PIB135" s="81"/>
      <c r="PIC135" s="81"/>
      <c r="PID135" s="81"/>
      <c r="PIE135" s="81"/>
      <c r="PIF135" s="81"/>
      <c r="PIG135" s="81"/>
      <c r="PIH135" s="81"/>
      <c r="PII135" s="81"/>
      <c r="PIJ135" s="81"/>
      <c r="PIK135" s="81"/>
      <c r="PIL135" s="81"/>
      <c r="PIM135" s="81"/>
      <c r="PIN135" s="81"/>
      <c r="PIO135" s="81"/>
      <c r="PIP135" s="81"/>
      <c r="PIQ135" s="81"/>
      <c r="PIR135" s="81"/>
      <c r="PIS135" s="81"/>
      <c r="PIT135" s="81"/>
      <c r="PIU135" s="81"/>
      <c r="PIV135" s="81"/>
      <c r="PIW135" s="81"/>
      <c r="PIX135" s="81"/>
      <c r="PIY135" s="81"/>
      <c r="PIZ135" s="81"/>
      <c r="PJA135" s="81"/>
      <c r="PJB135" s="81"/>
      <c r="PJC135" s="81"/>
      <c r="PJD135" s="81"/>
      <c r="PJE135" s="81"/>
      <c r="PJF135" s="81"/>
      <c r="PJG135" s="81"/>
      <c r="PJH135" s="81"/>
      <c r="PJI135" s="81"/>
      <c r="PJJ135" s="81"/>
      <c r="PJK135" s="81"/>
      <c r="PJL135" s="81"/>
      <c r="PJM135" s="81"/>
      <c r="PJN135" s="81"/>
      <c r="PJO135" s="81"/>
      <c r="PJP135" s="81"/>
      <c r="PJQ135" s="81"/>
      <c r="PJR135" s="81"/>
      <c r="PJS135" s="81"/>
      <c r="PJT135" s="81"/>
      <c r="PJU135" s="81"/>
      <c r="PJV135" s="81"/>
      <c r="PJW135" s="81"/>
      <c r="PJX135" s="81"/>
      <c r="PJY135" s="81"/>
      <c r="PJZ135" s="81"/>
      <c r="PKA135" s="81"/>
      <c r="PKB135" s="81"/>
      <c r="PKC135" s="81"/>
      <c r="PKD135" s="81"/>
      <c r="PKE135" s="81"/>
      <c r="PKF135" s="81"/>
      <c r="PKG135" s="81"/>
      <c r="PKH135" s="81"/>
      <c r="PKI135" s="81"/>
      <c r="PKJ135" s="81"/>
      <c r="PKK135" s="81"/>
      <c r="PKL135" s="81"/>
      <c r="PKM135" s="81"/>
      <c r="PKN135" s="81"/>
      <c r="PKO135" s="81"/>
      <c r="PKP135" s="81"/>
      <c r="PKQ135" s="81"/>
      <c r="PKR135" s="81"/>
      <c r="PKS135" s="81"/>
      <c r="PKT135" s="81"/>
      <c r="PKU135" s="81"/>
      <c r="PKV135" s="81"/>
      <c r="PKW135" s="81"/>
      <c r="PKX135" s="81"/>
      <c r="PKY135" s="81"/>
      <c r="PKZ135" s="81"/>
      <c r="PLA135" s="81"/>
      <c r="PLB135" s="81"/>
      <c r="PLC135" s="81"/>
      <c r="PLD135" s="81"/>
      <c r="PLE135" s="81"/>
      <c r="PLF135" s="81"/>
      <c r="PLG135" s="81"/>
      <c r="PLH135" s="81"/>
      <c r="PLI135" s="81"/>
      <c r="PLJ135" s="81"/>
      <c r="PLK135" s="81"/>
      <c r="PLL135" s="81"/>
      <c r="PLM135" s="81"/>
      <c r="PLN135" s="81"/>
      <c r="PLO135" s="81"/>
      <c r="PLP135" s="81"/>
      <c r="PLQ135" s="81"/>
      <c r="PLR135" s="81"/>
      <c r="PLS135" s="81"/>
      <c r="PLT135" s="81"/>
      <c r="PLU135" s="81"/>
      <c r="PLV135" s="81"/>
      <c r="PLW135" s="81"/>
      <c r="PLX135" s="81"/>
      <c r="PLY135" s="81"/>
      <c r="PLZ135" s="81"/>
      <c r="PMA135" s="81"/>
      <c r="PMB135" s="81"/>
      <c r="PMC135" s="81"/>
      <c r="PMD135" s="81"/>
      <c r="PME135" s="81"/>
      <c r="PMF135" s="81"/>
      <c r="PMG135" s="81"/>
      <c r="PMH135" s="81"/>
      <c r="PMI135" s="81"/>
      <c r="PMJ135" s="81"/>
      <c r="PMK135" s="81"/>
      <c r="PML135" s="81"/>
      <c r="PMM135" s="81"/>
      <c r="PMN135" s="81"/>
      <c r="PMO135" s="81"/>
      <c r="PMP135" s="81"/>
      <c r="PMQ135" s="81"/>
      <c r="PMR135" s="81"/>
      <c r="PMS135" s="81"/>
      <c r="PMT135" s="81"/>
      <c r="PMU135" s="81"/>
      <c r="PMV135" s="81"/>
      <c r="PMW135" s="81"/>
      <c r="PMX135" s="81"/>
      <c r="PMY135" s="81"/>
      <c r="PMZ135" s="81"/>
      <c r="PNA135" s="81"/>
      <c r="PNB135" s="81"/>
      <c r="PNC135" s="81"/>
      <c r="PND135" s="81"/>
      <c r="PNE135" s="81"/>
      <c r="PNF135" s="81"/>
      <c r="PNG135" s="81"/>
      <c r="PNH135" s="81"/>
      <c r="PNI135" s="81"/>
      <c r="PNJ135" s="81"/>
      <c r="PNK135" s="81"/>
      <c r="PNL135" s="81"/>
      <c r="PNM135" s="81"/>
      <c r="PNN135" s="81"/>
      <c r="PNO135" s="81"/>
      <c r="PNP135" s="81"/>
      <c r="PNQ135" s="81"/>
      <c r="PNR135" s="81"/>
      <c r="PNS135" s="81"/>
      <c r="PNT135" s="81"/>
      <c r="PNU135" s="81"/>
      <c r="PNV135" s="81"/>
      <c r="PNW135" s="81"/>
      <c r="PNX135" s="81"/>
      <c r="PNY135" s="81"/>
      <c r="PNZ135" s="81"/>
      <c r="POA135" s="81"/>
      <c r="POB135" s="81"/>
      <c r="POC135" s="81"/>
      <c r="POD135" s="81"/>
      <c r="POE135" s="81"/>
      <c r="POF135" s="81"/>
      <c r="POG135" s="81"/>
      <c r="POH135" s="81"/>
      <c r="POI135" s="81"/>
      <c r="POJ135" s="81"/>
      <c r="POK135" s="81"/>
      <c r="POL135" s="81"/>
      <c r="POM135" s="81"/>
      <c r="PON135" s="81"/>
      <c r="POO135" s="81"/>
      <c r="POP135" s="81"/>
      <c r="POQ135" s="81"/>
      <c r="POR135" s="81"/>
      <c r="POS135" s="81"/>
      <c r="POT135" s="81"/>
      <c r="POU135" s="81"/>
      <c r="POV135" s="81"/>
      <c r="POW135" s="81"/>
      <c r="POX135" s="81"/>
      <c r="POY135" s="81"/>
      <c r="POZ135" s="81"/>
      <c r="PPA135" s="81"/>
      <c r="PPB135" s="81"/>
      <c r="PPC135" s="81"/>
      <c r="PPD135" s="81"/>
      <c r="PPE135" s="81"/>
      <c r="PPF135" s="81"/>
      <c r="PPG135" s="81"/>
      <c r="PPH135" s="81"/>
      <c r="PPI135" s="81"/>
      <c r="PPJ135" s="81"/>
      <c r="PPK135" s="81"/>
      <c r="PPL135" s="81"/>
      <c r="PPM135" s="81"/>
      <c r="PPN135" s="81"/>
      <c r="PPO135" s="81"/>
      <c r="PPP135" s="81"/>
      <c r="PPQ135" s="81"/>
      <c r="PPR135" s="81"/>
      <c r="PPS135" s="81"/>
      <c r="PPT135" s="81"/>
      <c r="PPU135" s="81"/>
      <c r="PPV135" s="81"/>
      <c r="PPW135" s="81"/>
      <c r="PPX135" s="81"/>
      <c r="PPY135" s="81"/>
      <c r="PPZ135" s="81"/>
      <c r="PQA135" s="81"/>
      <c r="PQB135" s="81"/>
      <c r="PQC135" s="81"/>
      <c r="PQD135" s="81"/>
      <c r="PQE135" s="81"/>
      <c r="PQF135" s="81"/>
      <c r="PQG135" s="81"/>
      <c r="PQH135" s="81"/>
      <c r="PQI135" s="81"/>
      <c r="PQJ135" s="81"/>
      <c r="PQK135" s="81"/>
      <c r="PQL135" s="81"/>
      <c r="PQM135" s="81"/>
      <c r="PQN135" s="81"/>
      <c r="PQO135" s="81"/>
      <c r="PQP135" s="81"/>
      <c r="PQQ135" s="81"/>
      <c r="PQR135" s="81"/>
      <c r="PQS135" s="81"/>
      <c r="PQT135" s="81"/>
      <c r="PQU135" s="81"/>
      <c r="PQV135" s="81"/>
      <c r="PQW135" s="81"/>
      <c r="PQX135" s="81"/>
      <c r="PQY135" s="81"/>
      <c r="PQZ135" s="81"/>
      <c r="PRA135" s="81"/>
      <c r="PRB135" s="81"/>
      <c r="PRC135" s="81"/>
      <c r="PRD135" s="81"/>
      <c r="PRE135" s="81"/>
      <c r="PRF135" s="81"/>
      <c r="PRG135" s="81"/>
      <c r="PRH135" s="81"/>
      <c r="PRI135" s="81"/>
      <c r="PRJ135" s="81"/>
      <c r="PRK135" s="81"/>
      <c r="PRL135" s="81"/>
      <c r="PRM135" s="81"/>
      <c r="PRN135" s="81"/>
      <c r="PRO135" s="81"/>
      <c r="PRP135" s="81"/>
      <c r="PRQ135" s="81"/>
      <c r="PRR135" s="81"/>
      <c r="PRS135" s="81"/>
      <c r="PRT135" s="81"/>
      <c r="PRU135" s="81"/>
      <c r="PRV135" s="81"/>
      <c r="PRW135" s="81"/>
      <c r="PRX135" s="81"/>
      <c r="PRY135" s="81"/>
      <c r="PRZ135" s="81"/>
      <c r="PSA135" s="81"/>
      <c r="PSB135" s="81"/>
      <c r="PSC135" s="81"/>
      <c r="PSD135" s="81"/>
      <c r="PSE135" s="81"/>
      <c r="PSF135" s="81"/>
      <c r="PSG135" s="81"/>
      <c r="PSH135" s="81"/>
      <c r="PSI135" s="81"/>
      <c r="PSJ135" s="81"/>
      <c r="PSK135" s="81"/>
      <c r="PSL135" s="81"/>
      <c r="PSM135" s="81"/>
      <c r="PSN135" s="81"/>
      <c r="PSO135" s="81"/>
      <c r="PSP135" s="81"/>
      <c r="PSQ135" s="81"/>
      <c r="PSR135" s="81"/>
      <c r="PSS135" s="81"/>
      <c r="PST135" s="81"/>
      <c r="PSU135" s="81"/>
      <c r="PSV135" s="81"/>
      <c r="PSW135" s="81"/>
      <c r="PSX135" s="81"/>
      <c r="PSY135" s="81"/>
      <c r="PSZ135" s="81"/>
      <c r="PTA135" s="81"/>
      <c r="PTB135" s="81"/>
      <c r="PTC135" s="81"/>
      <c r="PTD135" s="81"/>
      <c r="PTE135" s="81"/>
      <c r="PTF135" s="81"/>
      <c r="PTG135" s="81"/>
      <c r="PTH135" s="81"/>
      <c r="PTI135" s="81"/>
      <c r="PTJ135" s="81"/>
      <c r="PTK135" s="81"/>
      <c r="PTL135" s="81"/>
      <c r="PTM135" s="81"/>
      <c r="PTN135" s="81"/>
      <c r="PTO135" s="81"/>
      <c r="PTP135" s="81"/>
      <c r="PTQ135" s="81"/>
      <c r="PTR135" s="81"/>
      <c r="PTS135" s="81"/>
      <c r="PTT135" s="81"/>
      <c r="PTU135" s="81"/>
      <c r="PTV135" s="81"/>
      <c r="PTW135" s="81"/>
      <c r="PTX135" s="81"/>
      <c r="PTY135" s="81"/>
      <c r="PTZ135" s="81"/>
      <c r="PUA135" s="81"/>
      <c r="PUB135" s="81"/>
      <c r="PUC135" s="81"/>
      <c r="PUD135" s="81"/>
      <c r="PUE135" s="81"/>
      <c r="PUF135" s="81"/>
      <c r="PUG135" s="81"/>
      <c r="PUH135" s="81"/>
      <c r="PUI135" s="81"/>
      <c r="PUJ135" s="81"/>
      <c r="PUK135" s="81"/>
      <c r="PUL135" s="81"/>
      <c r="PUM135" s="81"/>
      <c r="PUN135" s="81"/>
      <c r="PUO135" s="81"/>
      <c r="PUP135" s="81"/>
      <c r="PUQ135" s="81"/>
      <c r="PUR135" s="81"/>
      <c r="PUS135" s="81"/>
      <c r="PUT135" s="81"/>
      <c r="PUU135" s="81"/>
      <c r="PUV135" s="81"/>
      <c r="PUW135" s="81"/>
      <c r="PUX135" s="81"/>
      <c r="PUY135" s="81"/>
      <c r="PUZ135" s="81"/>
      <c r="PVA135" s="81"/>
      <c r="PVB135" s="81"/>
      <c r="PVC135" s="81"/>
      <c r="PVD135" s="81"/>
      <c r="PVE135" s="81"/>
      <c r="PVF135" s="81"/>
      <c r="PVG135" s="81"/>
      <c r="PVH135" s="81"/>
      <c r="PVI135" s="81"/>
      <c r="PVJ135" s="81"/>
      <c r="PVK135" s="81"/>
      <c r="PVL135" s="81"/>
      <c r="PVM135" s="81"/>
      <c r="PVN135" s="81"/>
      <c r="PVO135" s="81"/>
      <c r="PVP135" s="81"/>
      <c r="PVQ135" s="81"/>
      <c r="PVR135" s="81"/>
      <c r="PVS135" s="81"/>
      <c r="PVT135" s="81"/>
      <c r="PVU135" s="81"/>
      <c r="PVV135" s="81"/>
      <c r="PVW135" s="81"/>
      <c r="PVX135" s="81"/>
      <c r="PVY135" s="81"/>
      <c r="PVZ135" s="81"/>
      <c r="PWA135" s="81"/>
      <c r="PWB135" s="81"/>
      <c r="PWC135" s="81"/>
      <c r="PWD135" s="81"/>
      <c r="PWE135" s="81"/>
      <c r="PWF135" s="81"/>
      <c r="PWG135" s="81"/>
      <c r="PWH135" s="81"/>
      <c r="PWI135" s="81"/>
      <c r="PWJ135" s="81"/>
      <c r="PWK135" s="81"/>
      <c r="PWL135" s="81"/>
      <c r="PWM135" s="81"/>
      <c r="PWN135" s="81"/>
      <c r="PWO135" s="81"/>
      <c r="PWP135" s="81"/>
      <c r="PWQ135" s="81"/>
      <c r="PWR135" s="81"/>
      <c r="PWS135" s="81"/>
      <c r="PWT135" s="81"/>
      <c r="PWU135" s="81"/>
      <c r="PWV135" s="81"/>
      <c r="PWW135" s="81"/>
      <c r="PWX135" s="81"/>
      <c r="PWY135" s="81"/>
      <c r="PWZ135" s="81"/>
      <c r="PXA135" s="81"/>
      <c r="PXB135" s="81"/>
      <c r="PXC135" s="81"/>
      <c r="PXD135" s="81"/>
      <c r="PXE135" s="81"/>
      <c r="PXF135" s="81"/>
      <c r="PXG135" s="81"/>
      <c r="PXH135" s="81"/>
      <c r="PXI135" s="81"/>
      <c r="PXJ135" s="81"/>
      <c r="PXK135" s="81"/>
      <c r="PXL135" s="81"/>
      <c r="PXM135" s="81"/>
      <c r="PXN135" s="81"/>
      <c r="PXO135" s="81"/>
      <c r="PXP135" s="81"/>
      <c r="PXQ135" s="81"/>
      <c r="PXR135" s="81"/>
      <c r="PXS135" s="81"/>
      <c r="PXT135" s="81"/>
      <c r="PXU135" s="81"/>
      <c r="PXV135" s="81"/>
      <c r="PXW135" s="81"/>
      <c r="PXX135" s="81"/>
      <c r="PXY135" s="81"/>
      <c r="PXZ135" s="81"/>
      <c r="PYA135" s="81"/>
      <c r="PYB135" s="81"/>
      <c r="PYC135" s="81"/>
      <c r="PYD135" s="81"/>
      <c r="PYE135" s="81"/>
      <c r="PYF135" s="81"/>
      <c r="PYG135" s="81"/>
      <c r="PYH135" s="81"/>
      <c r="PYI135" s="81"/>
      <c r="PYJ135" s="81"/>
      <c r="PYK135" s="81"/>
      <c r="PYL135" s="81"/>
      <c r="PYM135" s="81"/>
      <c r="PYN135" s="81"/>
      <c r="PYO135" s="81"/>
      <c r="PYP135" s="81"/>
      <c r="PYQ135" s="81"/>
      <c r="PYR135" s="81"/>
      <c r="PYS135" s="81"/>
      <c r="PYT135" s="81"/>
      <c r="PYU135" s="81"/>
      <c r="PYV135" s="81"/>
      <c r="PYW135" s="81"/>
      <c r="PYX135" s="81"/>
      <c r="PYY135" s="81"/>
      <c r="PYZ135" s="81"/>
      <c r="PZA135" s="81"/>
      <c r="PZB135" s="81"/>
      <c r="PZC135" s="81"/>
      <c r="PZD135" s="81"/>
      <c r="PZE135" s="81"/>
      <c r="PZF135" s="81"/>
      <c r="PZG135" s="81"/>
      <c r="PZH135" s="81"/>
      <c r="PZI135" s="81"/>
      <c r="PZJ135" s="81"/>
      <c r="PZK135" s="81"/>
      <c r="PZL135" s="81"/>
      <c r="PZM135" s="81"/>
      <c r="PZN135" s="81"/>
      <c r="PZO135" s="81"/>
      <c r="PZP135" s="81"/>
      <c r="PZQ135" s="81"/>
      <c r="PZR135" s="81"/>
      <c r="PZS135" s="81"/>
      <c r="PZT135" s="81"/>
      <c r="PZU135" s="81"/>
      <c r="PZV135" s="81"/>
      <c r="PZW135" s="81"/>
      <c r="PZX135" s="81"/>
      <c r="PZY135" s="81"/>
      <c r="PZZ135" s="81"/>
      <c r="QAA135" s="81"/>
      <c r="QAB135" s="81"/>
      <c r="QAC135" s="81"/>
      <c r="QAD135" s="81"/>
      <c r="QAE135" s="81"/>
      <c r="QAF135" s="81"/>
      <c r="QAG135" s="81"/>
      <c r="QAH135" s="81"/>
      <c r="QAI135" s="81"/>
      <c r="QAJ135" s="81"/>
      <c r="QAK135" s="81"/>
      <c r="QAL135" s="81"/>
      <c r="QAM135" s="81"/>
      <c r="QAN135" s="81"/>
      <c r="QAO135" s="81"/>
      <c r="QAP135" s="81"/>
      <c r="QAQ135" s="81"/>
      <c r="QAR135" s="81"/>
      <c r="QAS135" s="81"/>
      <c r="QAT135" s="81"/>
      <c r="QAU135" s="81"/>
      <c r="QAV135" s="81"/>
      <c r="QAW135" s="81"/>
      <c r="QAX135" s="81"/>
      <c r="QAY135" s="81"/>
      <c r="QAZ135" s="81"/>
      <c r="QBA135" s="81"/>
      <c r="QBB135" s="81"/>
      <c r="QBC135" s="81"/>
      <c r="QBD135" s="81"/>
      <c r="QBE135" s="81"/>
      <c r="QBF135" s="81"/>
      <c r="QBG135" s="81"/>
      <c r="QBH135" s="81"/>
      <c r="QBI135" s="81"/>
      <c r="QBJ135" s="81"/>
      <c r="QBK135" s="81"/>
      <c r="QBL135" s="81"/>
      <c r="QBM135" s="81"/>
      <c r="QBN135" s="81"/>
      <c r="QBO135" s="81"/>
      <c r="QBP135" s="81"/>
      <c r="QBQ135" s="81"/>
      <c r="QBR135" s="81"/>
      <c r="QBS135" s="81"/>
      <c r="QBT135" s="81"/>
      <c r="QBU135" s="81"/>
      <c r="QBV135" s="81"/>
      <c r="QBW135" s="81"/>
      <c r="QBX135" s="81"/>
      <c r="QBY135" s="81"/>
      <c r="QBZ135" s="81"/>
      <c r="QCA135" s="81"/>
      <c r="QCB135" s="81"/>
      <c r="QCC135" s="81"/>
      <c r="QCD135" s="81"/>
      <c r="QCE135" s="81"/>
      <c r="QCF135" s="81"/>
      <c r="QCG135" s="81"/>
      <c r="QCH135" s="81"/>
      <c r="QCI135" s="81"/>
      <c r="QCJ135" s="81"/>
      <c r="QCK135" s="81"/>
      <c r="QCL135" s="81"/>
      <c r="QCM135" s="81"/>
      <c r="QCN135" s="81"/>
      <c r="QCO135" s="81"/>
      <c r="QCP135" s="81"/>
      <c r="QCQ135" s="81"/>
      <c r="QCR135" s="81"/>
      <c r="QCS135" s="81"/>
      <c r="QCT135" s="81"/>
      <c r="QCU135" s="81"/>
      <c r="QCV135" s="81"/>
      <c r="QCW135" s="81"/>
      <c r="QCX135" s="81"/>
      <c r="QCY135" s="81"/>
      <c r="QCZ135" s="81"/>
      <c r="QDA135" s="81"/>
      <c r="QDB135" s="81"/>
      <c r="QDC135" s="81"/>
      <c r="QDD135" s="81"/>
      <c r="QDE135" s="81"/>
      <c r="QDF135" s="81"/>
      <c r="QDG135" s="81"/>
      <c r="QDH135" s="81"/>
      <c r="QDI135" s="81"/>
      <c r="QDJ135" s="81"/>
      <c r="QDK135" s="81"/>
      <c r="QDL135" s="81"/>
      <c r="QDM135" s="81"/>
      <c r="QDN135" s="81"/>
      <c r="QDO135" s="81"/>
      <c r="QDP135" s="81"/>
      <c r="QDQ135" s="81"/>
      <c r="QDR135" s="81"/>
      <c r="QDS135" s="81"/>
      <c r="QDT135" s="81"/>
      <c r="QDU135" s="81"/>
      <c r="QDV135" s="81"/>
      <c r="QDW135" s="81"/>
      <c r="QDX135" s="81"/>
      <c r="QDY135" s="81"/>
      <c r="QDZ135" s="81"/>
      <c r="QEA135" s="81"/>
      <c r="QEB135" s="81"/>
      <c r="QEC135" s="81"/>
      <c r="QED135" s="81"/>
      <c r="QEE135" s="81"/>
      <c r="QEF135" s="81"/>
      <c r="QEG135" s="81"/>
      <c r="QEH135" s="81"/>
      <c r="QEI135" s="81"/>
      <c r="QEJ135" s="81"/>
      <c r="QEK135" s="81"/>
      <c r="QEL135" s="81"/>
      <c r="QEM135" s="81"/>
      <c r="QEN135" s="81"/>
      <c r="QEO135" s="81"/>
      <c r="QEP135" s="81"/>
      <c r="QEQ135" s="81"/>
      <c r="QER135" s="81"/>
      <c r="QES135" s="81"/>
      <c r="QET135" s="81"/>
      <c r="QEU135" s="81"/>
      <c r="QEV135" s="81"/>
      <c r="QEW135" s="81"/>
      <c r="QEX135" s="81"/>
      <c r="QEY135" s="81"/>
      <c r="QEZ135" s="81"/>
      <c r="QFA135" s="81"/>
      <c r="QFB135" s="81"/>
      <c r="QFC135" s="81"/>
      <c r="QFD135" s="81"/>
      <c r="QFE135" s="81"/>
      <c r="QFF135" s="81"/>
      <c r="QFG135" s="81"/>
      <c r="QFH135" s="81"/>
      <c r="QFI135" s="81"/>
      <c r="QFJ135" s="81"/>
      <c r="QFK135" s="81"/>
      <c r="QFL135" s="81"/>
      <c r="QFM135" s="81"/>
      <c r="QFN135" s="81"/>
      <c r="QFO135" s="81"/>
      <c r="QFP135" s="81"/>
      <c r="QFQ135" s="81"/>
      <c r="QFR135" s="81"/>
      <c r="QFS135" s="81"/>
      <c r="QFT135" s="81"/>
      <c r="QFU135" s="81"/>
      <c r="QFV135" s="81"/>
      <c r="QFW135" s="81"/>
      <c r="QFX135" s="81"/>
      <c r="QFY135" s="81"/>
      <c r="QFZ135" s="81"/>
      <c r="QGA135" s="81"/>
      <c r="QGB135" s="81"/>
      <c r="QGC135" s="81"/>
      <c r="QGD135" s="81"/>
      <c r="QGE135" s="81"/>
      <c r="QGF135" s="81"/>
      <c r="QGG135" s="81"/>
      <c r="QGH135" s="81"/>
      <c r="QGI135" s="81"/>
      <c r="QGJ135" s="81"/>
      <c r="QGK135" s="81"/>
      <c r="QGL135" s="81"/>
      <c r="QGM135" s="81"/>
      <c r="QGN135" s="81"/>
      <c r="QGO135" s="81"/>
      <c r="QGP135" s="81"/>
      <c r="QGQ135" s="81"/>
      <c r="QGR135" s="81"/>
      <c r="QGS135" s="81"/>
      <c r="QGT135" s="81"/>
      <c r="QGU135" s="81"/>
      <c r="QGV135" s="81"/>
      <c r="QGW135" s="81"/>
      <c r="QGX135" s="81"/>
      <c r="QGY135" s="81"/>
      <c r="QGZ135" s="81"/>
      <c r="QHA135" s="81"/>
      <c r="QHB135" s="81"/>
      <c r="QHC135" s="81"/>
      <c r="QHD135" s="81"/>
      <c r="QHE135" s="81"/>
      <c r="QHF135" s="81"/>
      <c r="QHG135" s="81"/>
      <c r="QHH135" s="81"/>
      <c r="QHI135" s="81"/>
      <c r="QHJ135" s="81"/>
      <c r="QHK135" s="81"/>
      <c r="QHL135" s="81"/>
      <c r="QHM135" s="81"/>
      <c r="QHN135" s="81"/>
      <c r="QHO135" s="81"/>
      <c r="QHP135" s="81"/>
      <c r="QHQ135" s="81"/>
      <c r="QHR135" s="81"/>
      <c r="QHS135" s="81"/>
      <c r="QHT135" s="81"/>
      <c r="QHU135" s="81"/>
      <c r="QHV135" s="81"/>
      <c r="QHW135" s="81"/>
      <c r="QHX135" s="81"/>
      <c r="QHY135" s="81"/>
      <c r="QHZ135" s="81"/>
      <c r="QIA135" s="81"/>
      <c r="QIB135" s="81"/>
      <c r="QIC135" s="81"/>
      <c r="QID135" s="81"/>
      <c r="QIE135" s="81"/>
      <c r="QIF135" s="81"/>
      <c r="QIG135" s="81"/>
      <c r="QIH135" s="81"/>
      <c r="QII135" s="81"/>
      <c r="QIJ135" s="81"/>
      <c r="QIK135" s="81"/>
      <c r="QIL135" s="81"/>
      <c r="QIM135" s="81"/>
      <c r="QIN135" s="81"/>
      <c r="QIO135" s="81"/>
      <c r="QIP135" s="81"/>
      <c r="QIQ135" s="81"/>
      <c r="QIR135" s="81"/>
      <c r="QIS135" s="81"/>
      <c r="QIT135" s="81"/>
      <c r="QIU135" s="81"/>
      <c r="QIV135" s="81"/>
      <c r="QIW135" s="81"/>
      <c r="QIX135" s="81"/>
      <c r="QIY135" s="81"/>
      <c r="QIZ135" s="81"/>
      <c r="QJA135" s="81"/>
      <c r="QJB135" s="81"/>
      <c r="QJC135" s="81"/>
      <c r="QJD135" s="81"/>
      <c r="QJE135" s="81"/>
      <c r="QJF135" s="81"/>
      <c r="QJG135" s="81"/>
      <c r="QJH135" s="81"/>
      <c r="QJI135" s="81"/>
      <c r="QJJ135" s="81"/>
      <c r="QJK135" s="81"/>
      <c r="QJL135" s="81"/>
      <c r="QJM135" s="81"/>
      <c r="QJN135" s="81"/>
      <c r="QJO135" s="81"/>
      <c r="QJP135" s="81"/>
      <c r="QJQ135" s="81"/>
      <c r="QJR135" s="81"/>
      <c r="QJS135" s="81"/>
      <c r="QJT135" s="81"/>
      <c r="QJU135" s="81"/>
      <c r="QJV135" s="81"/>
      <c r="QJW135" s="81"/>
      <c r="QJX135" s="81"/>
      <c r="QJY135" s="81"/>
      <c r="QJZ135" s="81"/>
      <c r="QKA135" s="81"/>
      <c r="QKB135" s="81"/>
      <c r="QKC135" s="81"/>
      <c r="QKD135" s="81"/>
      <c r="QKE135" s="81"/>
      <c r="QKF135" s="81"/>
      <c r="QKG135" s="81"/>
      <c r="QKH135" s="81"/>
      <c r="QKI135" s="81"/>
      <c r="QKJ135" s="81"/>
      <c r="QKK135" s="81"/>
      <c r="QKL135" s="81"/>
      <c r="QKM135" s="81"/>
      <c r="QKN135" s="81"/>
      <c r="QKO135" s="81"/>
      <c r="QKP135" s="81"/>
      <c r="QKQ135" s="81"/>
      <c r="QKR135" s="81"/>
      <c r="QKS135" s="81"/>
      <c r="QKT135" s="81"/>
      <c r="QKU135" s="81"/>
      <c r="QKV135" s="81"/>
      <c r="QKW135" s="81"/>
      <c r="QKX135" s="81"/>
      <c r="QKY135" s="81"/>
      <c r="QKZ135" s="81"/>
      <c r="QLA135" s="81"/>
      <c r="QLB135" s="81"/>
      <c r="QLC135" s="81"/>
      <c r="QLD135" s="81"/>
      <c r="QLE135" s="81"/>
      <c r="QLF135" s="81"/>
      <c r="QLG135" s="81"/>
      <c r="QLH135" s="81"/>
      <c r="QLI135" s="81"/>
      <c r="QLJ135" s="81"/>
      <c r="QLK135" s="81"/>
      <c r="QLL135" s="81"/>
      <c r="QLM135" s="81"/>
      <c r="QLN135" s="81"/>
      <c r="QLO135" s="81"/>
      <c r="QLP135" s="81"/>
      <c r="QLQ135" s="81"/>
      <c r="QLR135" s="81"/>
      <c r="QLS135" s="81"/>
      <c r="QLT135" s="81"/>
      <c r="QLU135" s="81"/>
      <c r="QLV135" s="81"/>
      <c r="QLW135" s="81"/>
      <c r="QLX135" s="81"/>
      <c r="QLY135" s="81"/>
      <c r="QLZ135" s="81"/>
      <c r="QMA135" s="81"/>
      <c r="QMB135" s="81"/>
      <c r="QMC135" s="81"/>
      <c r="QMD135" s="81"/>
      <c r="QME135" s="81"/>
      <c r="QMF135" s="81"/>
      <c r="QMG135" s="81"/>
      <c r="QMH135" s="81"/>
      <c r="QMI135" s="81"/>
      <c r="QMJ135" s="81"/>
      <c r="QMK135" s="81"/>
      <c r="QML135" s="81"/>
      <c r="QMM135" s="81"/>
      <c r="QMN135" s="81"/>
      <c r="QMO135" s="81"/>
      <c r="QMP135" s="81"/>
      <c r="QMQ135" s="81"/>
      <c r="QMR135" s="81"/>
      <c r="QMS135" s="81"/>
      <c r="QMT135" s="81"/>
      <c r="QMU135" s="81"/>
      <c r="QMV135" s="81"/>
      <c r="QMW135" s="81"/>
      <c r="QMX135" s="81"/>
      <c r="QMY135" s="81"/>
      <c r="QMZ135" s="81"/>
      <c r="QNA135" s="81"/>
      <c r="QNB135" s="81"/>
      <c r="QNC135" s="81"/>
      <c r="QND135" s="81"/>
      <c r="QNE135" s="81"/>
      <c r="QNF135" s="81"/>
      <c r="QNG135" s="81"/>
      <c r="QNH135" s="81"/>
      <c r="QNI135" s="81"/>
      <c r="QNJ135" s="81"/>
      <c r="QNK135" s="81"/>
      <c r="QNL135" s="81"/>
      <c r="QNM135" s="81"/>
      <c r="QNN135" s="81"/>
      <c r="QNO135" s="81"/>
      <c r="QNP135" s="81"/>
      <c r="QNQ135" s="81"/>
      <c r="QNR135" s="81"/>
      <c r="QNS135" s="81"/>
      <c r="QNT135" s="81"/>
      <c r="QNU135" s="81"/>
      <c r="QNV135" s="81"/>
      <c r="QNW135" s="81"/>
      <c r="QNX135" s="81"/>
      <c r="QNY135" s="81"/>
      <c r="QNZ135" s="81"/>
      <c r="QOA135" s="81"/>
      <c r="QOB135" s="81"/>
      <c r="QOC135" s="81"/>
      <c r="QOD135" s="81"/>
      <c r="QOE135" s="81"/>
      <c r="QOF135" s="81"/>
      <c r="QOG135" s="81"/>
      <c r="QOH135" s="81"/>
      <c r="QOI135" s="81"/>
      <c r="QOJ135" s="81"/>
      <c r="QOK135" s="81"/>
      <c r="QOL135" s="81"/>
      <c r="QOM135" s="81"/>
      <c r="QON135" s="81"/>
      <c r="QOO135" s="81"/>
      <c r="QOP135" s="81"/>
      <c r="QOQ135" s="81"/>
      <c r="QOR135" s="81"/>
      <c r="QOS135" s="81"/>
      <c r="QOT135" s="81"/>
      <c r="QOU135" s="81"/>
      <c r="QOV135" s="81"/>
      <c r="QOW135" s="81"/>
      <c r="QOX135" s="81"/>
      <c r="QOY135" s="81"/>
      <c r="QOZ135" s="81"/>
      <c r="QPA135" s="81"/>
      <c r="QPB135" s="81"/>
      <c r="QPC135" s="81"/>
      <c r="QPD135" s="81"/>
      <c r="QPE135" s="81"/>
      <c r="QPF135" s="81"/>
      <c r="QPG135" s="81"/>
      <c r="QPH135" s="81"/>
      <c r="QPI135" s="81"/>
      <c r="QPJ135" s="81"/>
      <c r="QPK135" s="81"/>
      <c r="QPL135" s="81"/>
      <c r="QPM135" s="81"/>
      <c r="QPN135" s="81"/>
      <c r="QPO135" s="81"/>
      <c r="QPP135" s="81"/>
      <c r="QPQ135" s="81"/>
      <c r="QPR135" s="81"/>
      <c r="QPS135" s="81"/>
      <c r="QPT135" s="81"/>
      <c r="QPU135" s="81"/>
      <c r="QPV135" s="81"/>
      <c r="QPW135" s="81"/>
      <c r="QPX135" s="81"/>
      <c r="QPY135" s="81"/>
      <c r="QPZ135" s="81"/>
      <c r="QQA135" s="81"/>
      <c r="QQB135" s="81"/>
      <c r="QQC135" s="81"/>
      <c r="QQD135" s="81"/>
      <c r="QQE135" s="81"/>
      <c r="QQF135" s="81"/>
      <c r="QQG135" s="81"/>
      <c r="QQH135" s="81"/>
      <c r="QQI135" s="81"/>
      <c r="QQJ135" s="81"/>
      <c r="QQK135" s="81"/>
      <c r="QQL135" s="81"/>
      <c r="QQM135" s="81"/>
      <c r="QQN135" s="81"/>
      <c r="QQO135" s="81"/>
      <c r="QQP135" s="81"/>
      <c r="QQQ135" s="81"/>
      <c r="QQR135" s="81"/>
      <c r="QQS135" s="81"/>
      <c r="QQT135" s="81"/>
      <c r="QQU135" s="81"/>
      <c r="QQV135" s="81"/>
      <c r="QQW135" s="81"/>
      <c r="QQX135" s="81"/>
      <c r="QQY135" s="81"/>
      <c r="QQZ135" s="81"/>
      <c r="QRA135" s="81"/>
      <c r="QRB135" s="81"/>
      <c r="QRC135" s="81"/>
      <c r="QRD135" s="81"/>
      <c r="QRE135" s="81"/>
      <c r="QRF135" s="81"/>
      <c r="QRG135" s="81"/>
      <c r="QRH135" s="81"/>
      <c r="QRI135" s="81"/>
      <c r="QRJ135" s="81"/>
      <c r="QRK135" s="81"/>
      <c r="QRL135" s="81"/>
      <c r="QRM135" s="81"/>
      <c r="QRN135" s="81"/>
      <c r="QRO135" s="81"/>
      <c r="QRP135" s="81"/>
      <c r="QRQ135" s="81"/>
      <c r="QRR135" s="81"/>
      <c r="QRS135" s="81"/>
      <c r="QRT135" s="81"/>
      <c r="QRU135" s="81"/>
      <c r="QRV135" s="81"/>
      <c r="QRW135" s="81"/>
      <c r="QRX135" s="81"/>
      <c r="QRY135" s="81"/>
      <c r="QRZ135" s="81"/>
      <c r="QSA135" s="81"/>
      <c r="QSB135" s="81"/>
      <c r="QSC135" s="81"/>
      <c r="QSD135" s="81"/>
      <c r="QSE135" s="81"/>
      <c r="QSF135" s="81"/>
      <c r="QSG135" s="81"/>
      <c r="QSH135" s="81"/>
      <c r="QSI135" s="81"/>
      <c r="QSJ135" s="81"/>
      <c r="QSK135" s="81"/>
      <c r="QSL135" s="81"/>
      <c r="QSM135" s="81"/>
      <c r="QSN135" s="81"/>
      <c r="QSO135" s="81"/>
      <c r="QSP135" s="81"/>
      <c r="QSQ135" s="81"/>
      <c r="QSR135" s="81"/>
      <c r="QSS135" s="81"/>
      <c r="QST135" s="81"/>
      <c r="QSU135" s="81"/>
      <c r="QSV135" s="81"/>
      <c r="QSW135" s="81"/>
      <c r="QSX135" s="81"/>
      <c r="QSY135" s="81"/>
      <c r="QSZ135" s="81"/>
      <c r="QTA135" s="81"/>
      <c r="QTB135" s="81"/>
      <c r="QTC135" s="81"/>
      <c r="QTD135" s="81"/>
      <c r="QTE135" s="81"/>
      <c r="QTF135" s="81"/>
      <c r="QTG135" s="81"/>
      <c r="QTH135" s="81"/>
      <c r="QTI135" s="81"/>
      <c r="QTJ135" s="81"/>
      <c r="QTK135" s="81"/>
      <c r="QTL135" s="81"/>
      <c r="QTM135" s="81"/>
      <c r="QTN135" s="81"/>
      <c r="QTO135" s="81"/>
      <c r="QTP135" s="81"/>
      <c r="QTQ135" s="81"/>
      <c r="QTR135" s="81"/>
      <c r="QTS135" s="81"/>
      <c r="QTT135" s="81"/>
      <c r="QTU135" s="81"/>
      <c r="QTV135" s="81"/>
      <c r="QTW135" s="81"/>
      <c r="QTX135" s="81"/>
      <c r="QTY135" s="81"/>
      <c r="QTZ135" s="81"/>
      <c r="QUA135" s="81"/>
      <c r="QUB135" s="81"/>
      <c r="QUC135" s="81"/>
      <c r="QUD135" s="81"/>
      <c r="QUE135" s="81"/>
      <c r="QUF135" s="81"/>
      <c r="QUG135" s="81"/>
      <c r="QUH135" s="81"/>
      <c r="QUI135" s="81"/>
      <c r="QUJ135" s="81"/>
      <c r="QUK135" s="81"/>
      <c r="QUL135" s="81"/>
      <c r="QUM135" s="81"/>
      <c r="QUN135" s="81"/>
      <c r="QUO135" s="81"/>
      <c r="QUP135" s="81"/>
      <c r="QUQ135" s="81"/>
      <c r="QUR135" s="81"/>
      <c r="QUS135" s="81"/>
      <c r="QUT135" s="81"/>
      <c r="QUU135" s="81"/>
      <c r="QUV135" s="81"/>
      <c r="QUW135" s="81"/>
      <c r="QUX135" s="81"/>
      <c r="QUY135" s="81"/>
      <c r="QUZ135" s="81"/>
      <c r="QVA135" s="81"/>
      <c r="QVB135" s="81"/>
      <c r="QVC135" s="81"/>
      <c r="QVD135" s="81"/>
      <c r="QVE135" s="81"/>
      <c r="QVF135" s="81"/>
      <c r="QVG135" s="81"/>
      <c r="QVH135" s="81"/>
      <c r="QVI135" s="81"/>
      <c r="QVJ135" s="81"/>
      <c r="QVK135" s="81"/>
      <c r="QVL135" s="81"/>
      <c r="QVM135" s="81"/>
      <c r="QVN135" s="81"/>
      <c r="QVO135" s="81"/>
      <c r="QVP135" s="81"/>
      <c r="QVQ135" s="81"/>
      <c r="QVR135" s="81"/>
      <c r="QVS135" s="81"/>
      <c r="QVT135" s="81"/>
      <c r="QVU135" s="81"/>
      <c r="QVV135" s="81"/>
      <c r="QVW135" s="81"/>
      <c r="QVX135" s="81"/>
      <c r="QVY135" s="81"/>
      <c r="QVZ135" s="81"/>
      <c r="QWA135" s="81"/>
      <c r="QWB135" s="81"/>
      <c r="QWC135" s="81"/>
      <c r="QWD135" s="81"/>
      <c r="QWE135" s="81"/>
      <c r="QWF135" s="81"/>
      <c r="QWG135" s="81"/>
      <c r="QWH135" s="81"/>
      <c r="QWI135" s="81"/>
      <c r="QWJ135" s="81"/>
      <c r="QWK135" s="81"/>
      <c r="QWL135" s="81"/>
      <c r="QWM135" s="81"/>
      <c r="QWN135" s="81"/>
      <c r="QWO135" s="81"/>
      <c r="QWP135" s="81"/>
      <c r="QWQ135" s="81"/>
      <c r="QWR135" s="81"/>
      <c r="QWS135" s="81"/>
      <c r="QWT135" s="81"/>
      <c r="QWU135" s="81"/>
      <c r="QWV135" s="81"/>
      <c r="QWW135" s="81"/>
      <c r="QWX135" s="81"/>
      <c r="QWY135" s="81"/>
      <c r="QWZ135" s="81"/>
      <c r="QXA135" s="81"/>
      <c r="QXB135" s="81"/>
      <c r="QXC135" s="81"/>
      <c r="QXD135" s="81"/>
      <c r="QXE135" s="81"/>
      <c r="QXF135" s="81"/>
      <c r="QXG135" s="81"/>
      <c r="QXH135" s="81"/>
      <c r="QXI135" s="81"/>
      <c r="QXJ135" s="81"/>
      <c r="QXK135" s="81"/>
      <c r="QXL135" s="81"/>
      <c r="QXM135" s="81"/>
      <c r="QXN135" s="81"/>
      <c r="QXO135" s="81"/>
      <c r="QXP135" s="81"/>
      <c r="QXQ135" s="81"/>
      <c r="QXR135" s="81"/>
      <c r="QXS135" s="81"/>
      <c r="QXT135" s="81"/>
      <c r="QXU135" s="81"/>
      <c r="QXV135" s="81"/>
      <c r="QXW135" s="81"/>
      <c r="QXX135" s="81"/>
      <c r="QXY135" s="81"/>
      <c r="QXZ135" s="81"/>
      <c r="QYA135" s="81"/>
      <c r="QYB135" s="81"/>
      <c r="QYC135" s="81"/>
      <c r="QYD135" s="81"/>
      <c r="QYE135" s="81"/>
      <c r="QYF135" s="81"/>
      <c r="QYG135" s="81"/>
      <c r="QYH135" s="81"/>
      <c r="QYI135" s="81"/>
      <c r="QYJ135" s="81"/>
      <c r="QYK135" s="81"/>
      <c r="QYL135" s="81"/>
      <c r="QYM135" s="81"/>
      <c r="QYN135" s="81"/>
      <c r="QYO135" s="81"/>
      <c r="QYP135" s="81"/>
      <c r="QYQ135" s="81"/>
      <c r="QYR135" s="81"/>
      <c r="QYS135" s="81"/>
      <c r="QYT135" s="81"/>
      <c r="QYU135" s="81"/>
      <c r="QYV135" s="81"/>
      <c r="QYW135" s="81"/>
      <c r="QYX135" s="81"/>
      <c r="QYY135" s="81"/>
      <c r="QYZ135" s="81"/>
      <c r="QZA135" s="81"/>
      <c r="QZB135" s="81"/>
      <c r="QZC135" s="81"/>
      <c r="QZD135" s="81"/>
      <c r="QZE135" s="81"/>
      <c r="QZF135" s="81"/>
      <c r="QZG135" s="81"/>
      <c r="QZH135" s="81"/>
      <c r="QZI135" s="81"/>
      <c r="QZJ135" s="81"/>
      <c r="QZK135" s="81"/>
      <c r="QZL135" s="81"/>
      <c r="QZM135" s="81"/>
      <c r="QZN135" s="81"/>
      <c r="QZO135" s="81"/>
      <c r="QZP135" s="81"/>
      <c r="QZQ135" s="81"/>
      <c r="QZR135" s="81"/>
      <c r="QZS135" s="81"/>
      <c r="QZT135" s="81"/>
      <c r="QZU135" s="81"/>
      <c r="QZV135" s="81"/>
      <c r="QZW135" s="81"/>
      <c r="QZX135" s="81"/>
      <c r="QZY135" s="81"/>
      <c r="QZZ135" s="81"/>
      <c r="RAA135" s="81"/>
      <c r="RAB135" s="81"/>
      <c r="RAC135" s="81"/>
      <c r="RAD135" s="81"/>
      <c r="RAE135" s="81"/>
      <c r="RAF135" s="81"/>
      <c r="RAG135" s="81"/>
      <c r="RAH135" s="81"/>
      <c r="RAI135" s="81"/>
      <c r="RAJ135" s="81"/>
      <c r="RAK135" s="81"/>
      <c r="RAL135" s="81"/>
      <c r="RAM135" s="81"/>
      <c r="RAN135" s="81"/>
      <c r="RAO135" s="81"/>
      <c r="RAP135" s="81"/>
      <c r="RAQ135" s="81"/>
      <c r="RAR135" s="81"/>
      <c r="RAS135" s="81"/>
      <c r="RAT135" s="81"/>
      <c r="RAU135" s="81"/>
      <c r="RAV135" s="81"/>
      <c r="RAW135" s="81"/>
      <c r="RAX135" s="81"/>
      <c r="RAY135" s="81"/>
      <c r="RAZ135" s="81"/>
      <c r="RBA135" s="81"/>
      <c r="RBB135" s="81"/>
      <c r="RBC135" s="81"/>
      <c r="RBD135" s="81"/>
      <c r="RBE135" s="81"/>
      <c r="RBF135" s="81"/>
      <c r="RBG135" s="81"/>
      <c r="RBH135" s="81"/>
      <c r="RBI135" s="81"/>
      <c r="RBJ135" s="81"/>
      <c r="RBK135" s="81"/>
      <c r="RBL135" s="81"/>
      <c r="RBM135" s="81"/>
      <c r="RBN135" s="81"/>
      <c r="RBO135" s="81"/>
      <c r="RBP135" s="81"/>
      <c r="RBQ135" s="81"/>
      <c r="RBR135" s="81"/>
      <c r="RBS135" s="81"/>
      <c r="RBT135" s="81"/>
      <c r="RBU135" s="81"/>
      <c r="RBV135" s="81"/>
      <c r="RBW135" s="81"/>
      <c r="RBX135" s="81"/>
      <c r="RBY135" s="81"/>
      <c r="RBZ135" s="81"/>
      <c r="RCA135" s="81"/>
      <c r="RCB135" s="81"/>
      <c r="RCC135" s="81"/>
      <c r="RCD135" s="81"/>
      <c r="RCE135" s="81"/>
      <c r="RCF135" s="81"/>
      <c r="RCG135" s="81"/>
      <c r="RCH135" s="81"/>
      <c r="RCI135" s="81"/>
      <c r="RCJ135" s="81"/>
      <c r="RCK135" s="81"/>
      <c r="RCL135" s="81"/>
      <c r="RCM135" s="81"/>
      <c r="RCN135" s="81"/>
      <c r="RCO135" s="81"/>
      <c r="RCP135" s="81"/>
      <c r="RCQ135" s="81"/>
      <c r="RCR135" s="81"/>
      <c r="RCS135" s="81"/>
      <c r="RCT135" s="81"/>
      <c r="RCU135" s="81"/>
      <c r="RCV135" s="81"/>
      <c r="RCW135" s="81"/>
      <c r="RCX135" s="81"/>
      <c r="RCY135" s="81"/>
      <c r="RCZ135" s="81"/>
      <c r="RDA135" s="81"/>
      <c r="RDB135" s="81"/>
      <c r="RDC135" s="81"/>
      <c r="RDD135" s="81"/>
      <c r="RDE135" s="81"/>
      <c r="RDF135" s="81"/>
      <c r="RDG135" s="81"/>
      <c r="RDH135" s="81"/>
      <c r="RDI135" s="81"/>
      <c r="RDJ135" s="81"/>
      <c r="RDK135" s="81"/>
      <c r="RDL135" s="81"/>
      <c r="RDM135" s="81"/>
      <c r="RDN135" s="81"/>
      <c r="RDO135" s="81"/>
      <c r="RDP135" s="81"/>
      <c r="RDQ135" s="81"/>
      <c r="RDR135" s="81"/>
      <c r="RDS135" s="81"/>
      <c r="RDT135" s="81"/>
      <c r="RDU135" s="81"/>
      <c r="RDV135" s="81"/>
      <c r="RDW135" s="81"/>
      <c r="RDX135" s="81"/>
      <c r="RDY135" s="81"/>
      <c r="RDZ135" s="81"/>
      <c r="REA135" s="81"/>
      <c r="REB135" s="81"/>
      <c r="REC135" s="81"/>
      <c r="RED135" s="81"/>
      <c r="REE135" s="81"/>
      <c r="REF135" s="81"/>
      <c r="REG135" s="81"/>
      <c r="REH135" s="81"/>
      <c r="REI135" s="81"/>
      <c r="REJ135" s="81"/>
      <c r="REK135" s="81"/>
      <c r="REL135" s="81"/>
      <c r="REM135" s="81"/>
      <c r="REN135" s="81"/>
      <c r="REO135" s="81"/>
      <c r="REP135" s="81"/>
      <c r="REQ135" s="81"/>
      <c r="RER135" s="81"/>
      <c r="RES135" s="81"/>
      <c r="RET135" s="81"/>
      <c r="REU135" s="81"/>
      <c r="REV135" s="81"/>
      <c r="REW135" s="81"/>
      <c r="REX135" s="81"/>
      <c r="REY135" s="81"/>
      <c r="REZ135" s="81"/>
      <c r="RFA135" s="81"/>
      <c r="RFB135" s="81"/>
      <c r="RFC135" s="81"/>
      <c r="RFD135" s="81"/>
      <c r="RFE135" s="81"/>
      <c r="RFF135" s="81"/>
      <c r="RFG135" s="81"/>
      <c r="RFH135" s="81"/>
      <c r="RFI135" s="81"/>
      <c r="RFJ135" s="81"/>
      <c r="RFK135" s="81"/>
      <c r="RFL135" s="81"/>
      <c r="RFM135" s="81"/>
      <c r="RFN135" s="81"/>
      <c r="RFO135" s="81"/>
      <c r="RFP135" s="81"/>
      <c r="RFQ135" s="81"/>
      <c r="RFR135" s="81"/>
      <c r="RFS135" s="81"/>
      <c r="RFT135" s="81"/>
      <c r="RFU135" s="81"/>
      <c r="RFV135" s="81"/>
      <c r="RFW135" s="81"/>
      <c r="RFX135" s="81"/>
      <c r="RFY135" s="81"/>
      <c r="RFZ135" s="81"/>
      <c r="RGA135" s="81"/>
      <c r="RGB135" s="81"/>
      <c r="RGC135" s="81"/>
      <c r="RGD135" s="81"/>
      <c r="RGE135" s="81"/>
      <c r="RGF135" s="81"/>
      <c r="RGG135" s="81"/>
      <c r="RGH135" s="81"/>
      <c r="RGI135" s="81"/>
      <c r="RGJ135" s="81"/>
      <c r="RGK135" s="81"/>
      <c r="RGL135" s="81"/>
      <c r="RGM135" s="81"/>
      <c r="RGN135" s="81"/>
      <c r="RGO135" s="81"/>
      <c r="RGP135" s="81"/>
      <c r="RGQ135" s="81"/>
      <c r="RGR135" s="81"/>
      <c r="RGS135" s="81"/>
      <c r="RGT135" s="81"/>
      <c r="RGU135" s="81"/>
      <c r="RGV135" s="81"/>
      <c r="RGW135" s="81"/>
      <c r="RGX135" s="81"/>
      <c r="RGY135" s="81"/>
      <c r="RGZ135" s="81"/>
      <c r="RHA135" s="81"/>
      <c r="RHB135" s="81"/>
      <c r="RHC135" s="81"/>
      <c r="RHD135" s="81"/>
      <c r="RHE135" s="81"/>
      <c r="RHF135" s="81"/>
      <c r="RHG135" s="81"/>
      <c r="RHH135" s="81"/>
      <c r="RHI135" s="81"/>
      <c r="RHJ135" s="81"/>
      <c r="RHK135" s="81"/>
      <c r="RHL135" s="81"/>
      <c r="RHM135" s="81"/>
      <c r="RHN135" s="81"/>
      <c r="RHO135" s="81"/>
      <c r="RHP135" s="81"/>
      <c r="RHQ135" s="81"/>
      <c r="RHR135" s="81"/>
      <c r="RHS135" s="81"/>
      <c r="RHT135" s="81"/>
      <c r="RHU135" s="81"/>
      <c r="RHV135" s="81"/>
      <c r="RHW135" s="81"/>
      <c r="RHX135" s="81"/>
      <c r="RHY135" s="81"/>
      <c r="RHZ135" s="81"/>
      <c r="RIA135" s="81"/>
      <c r="RIB135" s="81"/>
      <c r="RIC135" s="81"/>
      <c r="RID135" s="81"/>
      <c r="RIE135" s="81"/>
      <c r="RIF135" s="81"/>
      <c r="RIG135" s="81"/>
      <c r="RIH135" s="81"/>
      <c r="RII135" s="81"/>
      <c r="RIJ135" s="81"/>
      <c r="RIK135" s="81"/>
      <c r="RIL135" s="81"/>
      <c r="RIM135" s="81"/>
      <c r="RIN135" s="81"/>
      <c r="RIO135" s="81"/>
      <c r="RIP135" s="81"/>
      <c r="RIQ135" s="81"/>
      <c r="RIR135" s="81"/>
      <c r="RIS135" s="81"/>
      <c r="RIT135" s="81"/>
      <c r="RIU135" s="81"/>
      <c r="RIV135" s="81"/>
      <c r="RIW135" s="81"/>
      <c r="RIX135" s="81"/>
      <c r="RIY135" s="81"/>
      <c r="RIZ135" s="81"/>
      <c r="RJA135" s="81"/>
      <c r="RJB135" s="81"/>
      <c r="RJC135" s="81"/>
      <c r="RJD135" s="81"/>
      <c r="RJE135" s="81"/>
      <c r="RJF135" s="81"/>
      <c r="RJG135" s="81"/>
      <c r="RJH135" s="81"/>
      <c r="RJI135" s="81"/>
      <c r="RJJ135" s="81"/>
      <c r="RJK135" s="81"/>
      <c r="RJL135" s="81"/>
      <c r="RJM135" s="81"/>
      <c r="RJN135" s="81"/>
      <c r="RJO135" s="81"/>
      <c r="RJP135" s="81"/>
      <c r="RJQ135" s="81"/>
      <c r="RJR135" s="81"/>
      <c r="RJS135" s="81"/>
      <c r="RJT135" s="81"/>
      <c r="RJU135" s="81"/>
      <c r="RJV135" s="81"/>
      <c r="RJW135" s="81"/>
      <c r="RJX135" s="81"/>
      <c r="RJY135" s="81"/>
      <c r="RJZ135" s="81"/>
      <c r="RKA135" s="81"/>
      <c r="RKB135" s="81"/>
      <c r="RKC135" s="81"/>
      <c r="RKD135" s="81"/>
      <c r="RKE135" s="81"/>
      <c r="RKF135" s="81"/>
      <c r="RKG135" s="81"/>
      <c r="RKH135" s="81"/>
      <c r="RKI135" s="81"/>
      <c r="RKJ135" s="81"/>
      <c r="RKK135" s="81"/>
      <c r="RKL135" s="81"/>
      <c r="RKM135" s="81"/>
      <c r="RKN135" s="81"/>
      <c r="RKO135" s="81"/>
      <c r="RKP135" s="81"/>
      <c r="RKQ135" s="81"/>
      <c r="RKR135" s="81"/>
      <c r="RKS135" s="81"/>
      <c r="RKT135" s="81"/>
      <c r="RKU135" s="81"/>
      <c r="RKV135" s="81"/>
      <c r="RKW135" s="81"/>
      <c r="RKX135" s="81"/>
      <c r="RKY135" s="81"/>
      <c r="RKZ135" s="81"/>
      <c r="RLA135" s="81"/>
      <c r="RLB135" s="81"/>
      <c r="RLC135" s="81"/>
      <c r="RLD135" s="81"/>
      <c r="RLE135" s="81"/>
      <c r="RLF135" s="81"/>
      <c r="RLG135" s="81"/>
      <c r="RLH135" s="81"/>
      <c r="RLI135" s="81"/>
      <c r="RLJ135" s="81"/>
      <c r="RLK135" s="81"/>
      <c r="RLL135" s="81"/>
      <c r="RLM135" s="81"/>
      <c r="RLN135" s="81"/>
      <c r="RLO135" s="81"/>
      <c r="RLP135" s="81"/>
      <c r="RLQ135" s="81"/>
      <c r="RLR135" s="81"/>
      <c r="RLS135" s="81"/>
      <c r="RLT135" s="81"/>
      <c r="RLU135" s="81"/>
      <c r="RLV135" s="81"/>
      <c r="RLW135" s="81"/>
      <c r="RLX135" s="81"/>
      <c r="RLY135" s="81"/>
      <c r="RLZ135" s="81"/>
      <c r="RMA135" s="81"/>
      <c r="RMB135" s="81"/>
      <c r="RMC135" s="81"/>
      <c r="RMD135" s="81"/>
      <c r="RME135" s="81"/>
      <c r="RMF135" s="81"/>
      <c r="RMG135" s="81"/>
      <c r="RMH135" s="81"/>
      <c r="RMI135" s="81"/>
      <c r="RMJ135" s="81"/>
      <c r="RMK135" s="81"/>
      <c r="RML135" s="81"/>
      <c r="RMM135" s="81"/>
      <c r="RMN135" s="81"/>
      <c r="RMO135" s="81"/>
      <c r="RMP135" s="81"/>
      <c r="RMQ135" s="81"/>
      <c r="RMR135" s="81"/>
      <c r="RMS135" s="81"/>
      <c r="RMT135" s="81"/>
      <c r="RMU135" s="81"/>
      <c r="RMV135" s="81"/>
      <c r="RMW135" s="81"/>
      <c r="RMX135" s="81"/>
      <c r="RMY135" s="81"/>
      <c r="RMZ135" s="81"/>
      <c r="RNA135" s="81"/>
      <c r="RNB135" s="81"/>
      <c r="RNC135" s="81"/>
      <c r="RND135" s="81"/>
      <c r="RNE135" s="81"/>
      <c r="RNF135" s="81"/>
      <c r="RNG135" s="81"/>
      <c r="RNH135" s="81"/>
      <c r="RNI135" s="81"/>
      <c r="RNJ135" s="81"/>
      <c r="RNK135" s="81"/>
      <c r="RNL135" s="81"/>
      <c r="RNM135" s="81"/>
      <c r="RNN135" s="81"/>
      <c r="RNO135" s="81"/>
      <c r="RNP135" s="81"/>
      <c r="RNQ135" s="81"/>
      <c r="RNR135" s="81"/>
      <c r="RNS135" s="81"/>
      <c r="RNT135" s="81"/>
      <c r="RNU135" s="81"/>
      <c r="RNV135" s="81"/>
      <c r="RNW135" s="81"/>
      <c r="RNX135" s="81"/>
      <c r="RNY135" s="81"/>
      <c r="RNZ135" s="81"/>
      <c r="ROA135" s="81"/>
      <c r="ROB135" s="81"/>
      <c r="ROC135" s="81"/>
      <c r="ROD135" s="81"/>
      <c r="ROE135" s="81"/>
      <c r="ROF135" s="81"/>
      <c r="ROG135" s="81"/>
      <c r="ROH135" s="81"/>
      <c r="ROI135" s="81"/>
      <c r="ROJ135" s="81"/>
      <c r="ROK135" s="81"/>
      <c r="ROL135" s="81"/>
      <c r="ROM135" s="81"/>
      <c r="RON135" s="81"/>
      <c r="ROO135" s="81"/>
      <c r="ROP135" s="81"/>
      <c r="ROQ135" s="81"/>
      <c r="ROR135" s="81"/>
      <c r="ROS135" s="81"/>
      <c r="ROT135" s="81"/>
      <c r="ROU135" s="81"/>
      <c r="ROV135" s="81"/>
      <c r="ROW135" s="81"/>
      <c r="ROX135" s="81"/>
      <c r="ROY135" s="81"/>
      <c r="ROZ135" s="81"/>
      <c r="RPA135" s="81"/>
      <c r="RPB135" s="81"/>
      <c r="RPC135" s="81"/>
      <c r="RPD135" s="81"/>
      <c r="RPE135" s="81"/>
      <c r="RPF135" s="81"/>
      <c r="RPG135" s="81"/>
      <c r="RPH135" s="81"/>
      <c r="RPI135" s="81"/>
      <c r="RPJ135" s="81"/>
      <c r="RPK135" s="81"/>
      <c r="RPL135" s="81"/>
      <c r="RPM135" s="81"/>
      <c r="RPN135" s="81"/>
      <c r="RPO135" s="81"/>
      <c r="RPP135" s="81"/>
      <c r="RPQ135" s="81"/>
      <c r="RPR135" s="81"/>
      <c r="RPS135" s="81"/>
      <c r="RPT135" s="81"/>
      <c r="RPU135" s="81"/>
      <c r="RPV135" s="81"/>
      <c r="RPW135" s="81"/>
      <c r="RPX135" s="81"/>
      <c r="RPY135" s="81"/>
      <c r="RPZ135" s="81"/>
      <c r="RQA135" s="81"/>
      <c r="RQB135" s="81"/>
      <c r="RQC135" s="81"/>
      <c r="RQD135" s="81"/>
      <c r="RQE135" s="81"/>
      <c r="RQF135" s="81"/>
      <c r="RQG135" s="81"/>
      <c r="RQH135" s="81"/>
      <c r="RQI135" s="81"/>
      <c r="RQJ135" s="81"/>
      <c r="RQK135" s="81"/>
      <c r="RQL135" s="81"/>
      <c r="RQM135" s="81"/>
      <c r="RQN135" s="81"/>
      <c r="RQO135" s="81"/>
      <c r="RQP135" s="81"/>
      <c r="RQQ135" s="81"/>
      <c r="RQR135" s="81"/>
      <c r="RQS135" s="81"/>
      <c r="RQT135" s="81"/>
      <c r="RQU135" s="81"/>
      <c r="RQV135" s="81"/>
      <c r="RQW135" s="81"/>
      <c r="RQX135" s="81"/>
      <c r="RQY135" s="81"/>
      <c r="RQZ135" s="81"/>
      <c r="RRA135" s="81"/>
      <c r="RRB135" s="81"/>
      <c r="RRC135" s="81"/>
      <c r="RRD135" s="81"/>
      <c r="RRE135" s="81"/>
      <c r="RRF135" s="81"/>
      <c r="RRG135" s="81"/>
      <c r="RRH135" s="81"/>
      <c r="RRI135" s="81"/>
      <c r="RRJ135" s="81"/>
      <c r="RRK135" s="81"/>
      <c r="RRL135" s="81"/>
      <c r="RRM135" s="81"/>
      <c r="RRN135" s="81"/>
      <c r="RRO135" s="81"/>
      <c r="RRP135" s="81"/>
      <c r="RRQ135" s="81"/>
      <c r="RRR135" s="81"/>
      <c r="RRS135" s="81"/>
      <c r="RRT135" s="81"/>
      <c r="RRU135" s="81"/>
      <c r="RRV135" s="81"/>
      <c r="RRW135" s="81"/>
      <c r="RRX135" s="81"/>
      <c r="RRY135" s="81"/>
      <c r="RRZ135" s="81"/>
      <c r="RSA135" s="81"/>
      <c r="RSB135" s="81"/>
      <c r="RSC135" s="81"/>
      <c r="RSD135" s="81"/>
      <c r="RSE135" s="81"/>
      <c r="RSF135" s="81"/>
      <c r="RSG135" s="81"/>
      <c r="RSH135" s="81"/>
      <c r="RSI135" s="81"/>
      <c r="RSJ135" s="81"/>
      <c r="RSK135" s="81"/>
      <c r="RSL135" s="81"/>
      <c r="RSM135" s="81"/>
      <c r="RSN135" s="81"/>
      <c r="RSO135" s="81"/>
      <c r="RSP135" s="81"/>
      <c r="RSQ135" s="81"/>
      <c r="RSR135" s="81"/>
      <c r="RSS135" s="81"/>
      <c r="RST135" s="81"/>
      <c r="RSU135" s="81"/>
      <c r="RSV135" s="81"/>
      <c r="RSW135" s="81"/>
      <c r="RSX135" s="81"/>
      <c r="RSY135" s="81"/>
      <c r="RSZ135" s="81"/>
      <c r="RTA135" s="81"/>
      <c r="RTB135" s="81"/>
      <c r="RTC135" s="81"/>
      <c r="RTD135" s="81"/>
      <c r="RTE135" s="81"/>
      <c r="RTF135" s="81"/>
      <c r="RTG135" s="81"/>
      <c r="RTH135" s="81"/>
      <c r="RTI135" s="81"/>
      <c r="RTJ135" s="81"/>
      <c r="RTK135" s="81"/>
      <c r="RTL135" s="81"/>
      <c r="RTM135" s="81"/>
      <c r="RTN135" s="81"/>
      <c r="RTO135" s="81"/>
      <c r="RTP135" s="81"/>
      <c r="RTQ135" s="81"/>
      <c r="RTR135" s="81"/>
      <c r="RTS135" s="81"/>
      <c r="RTT135" s="81"/>
      <c r="RTU135" s="81"/>
      <c r="RTV135" s="81"/>
      <c r="RTW135" s="81"/>
      <c r="RTX135" s="81"/>
      <c r="RTY135" s="81"/>
      <c r="RTZ135" s="81"/>
      <c r="RUA135" s="81"/>
      <c r="RUB135" s="81"/>
      <c r="RUC135" s="81"/>
      <c r="RUD135" s="81"/>
      <c r="RUE135" s="81"/>
      <c r="RUF135" s="81"/>
      <c r="RUG135" s="81"/>
      <c r="RUH135" s="81"/>
      <c r="RUI135" s="81"/>
      <c r="RUJ135" s="81"/>
      <c r="RUK135" s="81"/>
      <c r="RUL135" s="81"/>
      <c r="RUM135" s="81"/>
      <c r="RUN135" s="81"/>
      <c r="RUO135" s="81"/>
      <c r="RUP135" s="81"/>
      <c r="RUQ135" s="81"/>
      <c r="RUR135" s="81"/>
      <c r="RUS135" s="81"/>
      <c r="RUT135" s="81"/>
      <c r="RUU135" s="81"/>
      <c r="RUV135" s="81"/>
      <c r="RUW135" s="81"/>
      <c r="RUX135" s="81"/>
      <c r="RUY135" s="81"/>
      <c r="RUZ135" s="81"/>
      <c r="RVA135" s="81"/>
      <c r="RVB135" s="81"/>
      <c r="RVC135" s="81"/>
      <c r="RVD135" s="81"/>
      <c r="RVE135" s="81"/>
      <c r="RVF135" s="81"/>
      <c r="RVG135" s="81"/>
      <c r="RVH135" s="81"/>
      <c r="RVI135" s="81"/>
      <c r="RVJ135" s="81"/>
      <c r="RVK135" s="81"/>
      <c r="RVL135" s="81"/>
      <c r="RVM135" s="81"/>
      <c r="RVN135" s="81"/>
      <c r="RVO135" s="81"/>
      <c r="RVP135" s="81"/>
      <c r="RVQ135" s="81"/>
      <c r="RVR135" s="81"/>
      <c r="RVS135" s="81"/>
      <c r="RVT135" s="81"/>
      <c r="RVU135" s="81"/>
      <c r="RVV135" s="81"/>
      <c r="RVW135" s="81"/>
      <c r="RVX135" s="81"/>
      <c r="RVY135" s="81"/>
      <c r="RVZ135" s="81"/>
      <c r="RWA135" s="81"/>
      <c r="RWB135" s="81"/>
      <c r="RWC135" s="81"/>
      <c r="RWD135" s="81"/>
      <c r="RWE135" s="81"/>
      <c r="RWF135" s="81"/>
      <c r="RWG135" s="81"/>
      <c r="RWH135" s="81"/>
      <c r="RWI135" s="81"/>
      <c r="RWJ135" s="81"/>
      <c r="RWK135" s="81"/>
      <c r="RWL135" s="81"/>
      <c r="RWM135" s="81"/>
      <c r="RWN135" s="81"/>
      <c r="RWO135" s="81"/>
      <c r="RWP135" s="81"/>
      <c r="RWQ135" s="81"/>
      <c r="RWR135" s="81"/>
      <c r="RWS135" s="81"/>
      <c r="RWT135" s="81"/>
      <c r="RWU135" s="81"/>
      <c r="RWV135" s="81"/>
      <c r="RWW135" s="81"/>
      <c r="RWX135" s="81"/>
      <c r="RWY135" s="81"/>
      <c r="RWZ135" s="81"/>
      <c r="RXA135" s="81"/>
      <c r="RXB135" s="81"/>
      <c r="RXC135" s="81"/>
      <c r="RXD135" s="81"/>
      <c r="RXE135" s="81"/>
      <c r="RXF135" s="81"/>
      <c r="RXG135" s="81"/>
      <c r="RXH135" s="81"/>
      <c r="RXI135" s="81"/>
      <c r="RXJ135" s="81"/>
      <c r="RXK135" s="81"/>
      <c r="RXL135" s="81"/>
      <c r="RXM135" s="81"/>
      <c r="RXN135" s="81"/>
      <c r="RXO135" s="81"/>
      <c r="RXP135" s="81"/>
      <c r="RXQ135" s="81"/>
      <c r="RXR135" s="81"/>
      <c r="RXS135" s="81"/>
      <c r="RXT135" s="81"/>
      <c r="RXU135" s="81"/>
      <c r="RXV135" s="81"/>
      <c r="RXW135" s="81"/>
      <c r="RXX135" s="81"/>
      <c r="RXY135" s="81"/>
      <c r="RXZ135" s="81"/>
      <c r="RYA135" s="81"/>
      <c r="RYB135" s="81"/>
      <c r="RYC135" s="81"/>
      <c r="RYD135" s="81"/>
      <c r="RYE135" s="81"/>
      <c r="RYF135" s="81"/>
      <c r="RYG135" s="81"/>
      <c r="RYH135" s="81"/>
      <c r="RYI135" s="81"/>
      <c r="RYJ135" s="81"/>
      <c r="RYK135" s="81"/>
      <c r="RYL135" s="81"/>
      <c r="RYM135" s="81"/>
      <c r="RYN135" s="81"/>
      <c r="RYO135" s="81"/>
      <c r="RYP135" s="81"/>
      <c r="RYQ135" s="81"/>
      <c r="RYR135" s="81"/>
      <c r="RYS135" s="81"/>
      <c r="RYT135" s="81"/>
      <c r="RYU135" s="81"/>
      <c r="RYV135" s="81"/>
      <c r="RYW135" s="81"/>
      <c r="RYX135" s="81"/>
      <c r="RYY135" s="81"/>
      <c r="RYZ135" s="81"/>
      <c r="RZA135" s="81"/>
      <c r="RZB135" s="81"/>
      <c r="RZC135" s="81"/>
      <c r="RZD135" s="81"/>
      <c r="RZE135" s="81"/>
      <c r="RZF135" s="81"/>
      <c r="RZG135" s="81"/>
      <c r="RZH135" s="81"/>
      <c r="RZI135" s="81"/>
      <c r="RZJ135" s="81"/>
      <c r="RZK135" s="81"/>
      <c r="RZL135" s="81"/>
      <c r="RZM135" s="81"/>
      <c r="RZN135" s="81"/>
      <c r="RZO135" s="81"/>
      <c r="RZP135" s="81"/>
      <c r="RZQ135" s="81"/>
      <c r="RZR135" s="81"/>
      <c r="RZS135" s="81"/>
      <c r="RZT135" s="81"/>
      <c r="RZU135" s="81"/>
      <c r="RZV135" s="81"/>
      <c r="RZW135" s="81"/>
      <c r="RZX135" s="81"/>
      <c r="RZY135" s="81"/>
      <c r="RZZ135" s="81"/>
      <c r="SAA135" s="81"/>
      <c r="SAB135" s="81"/>
      <c r="SAC135" s="81"/>
      <c r="SAD135" s="81"/>
      <c r="SAE135" s="81"/>
      <c r="SAF135" s="81"/>
      <c r="SAG135" s="81"/>
      <c r="SAH135" s="81"/>
      <c r="SAI135" s="81"/>
      <c r="SAJ135" s="81"/>
      <c r="SAK135" s="81"/>
      <c r="SAL135" s="81"/>
      <c r="SAM135" s="81"/>
      <c r="SAN135" s="81"/>
      <c r="SAO135" s="81"/>
      <c r="SAP135" s="81"/>
      <c r="SAQ135" s="81"/>
      <c r="SAR135" s="81"/>
      <c r="SAS135" s="81"/>
      <c r="SAT135" s="81"/>
      <c r="SAU135" s="81"/>
      <c r="SAV135" s="81"/>
      <c r="SAW135" s="81"/>
      <c r="SAX135" s="81"/>
      <c r="SAY135" s="81"/>
      <c r="SAZ135" s="81"/>
      <c r="SBA135" s="81"/>
      <c r="SBB135" s="81"/>
      <c r="SBC135" s="81"/>
      <c r="SBD135" s="81"/>
      <c r="SBE135" s="81"/>
      <c r="SBF135" s="81"/>
      <c r="SBG135" s="81"/>
      <c r="SBH135" s="81"/>
      <c r="SBI135" s="81"/>
      <c r="SBJ135" s="81"/>
      <c r="SBK135" s="81"/>
      <c r="SBL135" s="81"/>
      <c r="SBM135" s="81"/>
      <c r="SBN135" s="81"/>
      <c r="SBO135" s="81"/>
      <c r="SBP135" s="81"/>
      <c r="SBQ135" s="81"/>
      <c r="SBR135" s="81"/>
      <c r="SBS135" s="81"/>
      <c r="SBT135" s="81"/>
      <c r="SBU135" s="81"/>
      <c r="SBV135" s="81"/>
      <c r="SBW135" s="81"/>
      <c r="SBX135" s="81"/>
      <c r="SBY135" s="81"/>
      <c r="SBZ135" s="81"/>
      <c r="SCA135" s="81"/>
      <c r="SCB135" s="81"/>
      <c r="SCC135" s="81"/>
      <c r="SCD135" s="81"/>
      <c r="SCE135" s="81"/>
      <c r="SCF135" s="81"/>
      <c r="SCG135" s="81"/>
      <c r="SCH135" s="81"/>
      <c r="SCI135" s="81"/>
      <c r="SCJ135" s="81"/>
      <c r="SCK135" s="81"/>
      <c r="SCL135" s="81"/>
      <c r="SCM135" s="81"/>
      <c r="SCN135" s="81"/>
      <c r="SCO135" s="81"/>
      <c r="SCP135" s="81"/>
      <c r="SCQ135" s="81"/>
      <c r="SCR135" s="81"/>
      <c r="SCS135" s="81"/>
      <c r="SCT135" s="81"/>
      <c r="SCU135" s="81"/>
      <c r="SCV135" s="81"/>
      <c r="SCW135" s="81"/>
      <c r="SCX135" s="81"/>
      <c r="SCY135" s="81"/>
      <c r="SCZ135" s="81"/>
      <c r="SDA135" s="81"/>
      <c r="SDB135" s="81"/>
      <c r="SDC135" s="81"/>
      <c r="SDD135" s="81"/>
      <c r="SDE135" s="81"/>
      <c r="SDF135" s="81"/>
      <c r="SDG135" s="81"/>
      <c r="SDH135" s="81"/>
      <c r="SDI135" s="81"/>
      <c r="SDJ135" s="81"/>
      <c r="SDK135" s="81"/>
      <c r="SDL135" s="81"/>
      <c r="SDM135" s="81"/>
      <c r="SDN135" s="81"/>
      <c r="SDO135" s="81"/>
      <c r="SDP135" s="81"/>
      <c r="SDQ135" s="81"/>
      <c r="SDR135" s="81"/>
      <c r="SDS135" s="81"/>
      <c r="SDT135" s="81"/>
      <c r="SDU135" s="81"/>
      <c r="SDV135" s="81"/>
      <c r="SDW135" s="81"/>
      <c r="SDX135" s="81"/>
      <c r="SDY135" s="81"/>
      <c r="SDZ135" s="81"/>
      <c r="SEA135" s="81"/>
      <c r="SEB135" s="81"/>
      <c r="SEC135" s="81"/>
      <c r="SED135" s="81"/>
      <c r="SEE135" s="81"/>
      <c r="SEF135" s="81"/>
      <c r="SEG135" s="81"/>
      <c r="SEH135" s="81"/>
      <c r="SEI135" s="81"/>
      <c r="SEJ135" s="81"/>
      <c r="SEK135" s="81"/>
      <c r="SEL135" s="81"/>
      <c r="SEM135" s="81"/>
      <c r="SEN135" s="81"/>
      <c r="SEO135" s="81"/>
      <c r="SEP135" s="81"/>
      <c r="SEQ135" s="81"/>
      <c r="SER135" s="81"/>
      <c r="SES135" s="81"/>
      <c r="SET135" s="81"/>
      <c r="SEU135" s="81"/>
      <c r="SEV135" s="81"/>
      <c r="SEW135" s="81"/>
      <c r="SEX135" s="81"/>
      <c r="SEY135" s="81"/>
      <c r="SEZ135" s="81"/>
      <c r="SFA135" s="81"/>
      <c r="SFB135" s="81"/>
      <c r="SFC135" s="81"/>
      <c r="SFD135" s="81"/>
      <c r="SFE135" s="81"/>
      <c r="SFF135" s="81"/>
      <c r="SFG135" s="81"/>
      <c r="SFH135" s="81"/>
      <c r="SFI135" s="81"/>
      <c r="SFJ135" s="81"/>
      <c r="SFK135" s="81"/>
      <c r="SFL135" s="81"/>
      <c r="SFM135" s="81"/>
      <c r="SFN135" s="81"/>
      <c r="SFO135" s="81"/>
      <c r="SFP135" s="81"/>
      <c r="SFQ135" s="81"/>
      <c r="SFR135" s="81"/>
      <c r="SFS135" s="81"/>
      <c r="SFT135" s="81"/>
      <c r="SFU135" s="81"/>
      <c r="SFV135" s="81"/>
      <c r="SFW135" s="81"/>
      <c r="SFX135" s="81"/>
      <c r="SFY135" s="81"/>
      <c r="SFZ135" s="81"/>
      <c r="SGA135" s="81"/>
      <c r="SGB135" s="81"/>
      <c r="SGC135" s="81"/>
      <c r="SGD135" s="81"/>
      <c r="SGE135" s="81"/>
      <c r="SGF135" s="81"/>
      <c r="SGG135" s="81"/>
      <c r="SGH135" s="81"/>
      <c r="SGI135" s="81"/>
      <c r="SGJ135" s="81"/>
      <c r="SGK135" s="81"/>
      <c r="SGL135" s="81"/>
      <c r="SGM135" s="81"/>
      <c r="SGN135" s="81"/>
      <c r="SGO135" s="81"/>
      <c r="SGP135" s="81"/>
      <c r="SGQ135" s="81"/>
      <c r="SGR135" s="81"/>
      <c r="SGS135" s="81"/>
      <c r="SGT135" s="81"/>
      <c r="SGU135" s="81"/>
      <c r="SGV135" s="81"/>
      <c r="SGW135" s="81"/>
      <c r="SGX135" s="81"/>
      <c r="SGY135" s="81"/>
      <c r="SGZ135" s="81"/>
      <c r="SHA135" s="81"/>
      <c r="SHB135" s="81"/>
      <c r="SHC135" s="81"/>
      <c r="SHD135" s="81"/>
      <c r="SHE135" s="81"/>
      <c r="SHF135" s="81"/>
      <c r="SHG135" s="81"/>
      <c r="SHH135" s="81"/>
      <c r="SHI135" s="81"/>
      <c r="SHJ135" s="81"/>
      <c r="SHK135" s="81"/>
      <c r="SHL135" s="81"/>
      <c r="SHM135" s="81"/>
      <c r="SHN135" s="81"/>
      <c r="SHO135" s="81"/>
      <c r="SHP135" s="81"/>
      <c r="SHQ135" s="81"/>
      <c r="SHR135" s="81"/>
      <c r="SHS135" s="81"/>
      <c r="SHT135" s="81"/>
      <c r="SHU135" s="81"/>
      <c r="SHV135" s="81"/>
      <c r="SHW135" s="81"/>
      <c r="SHX135" s="81"/>
      <c r="SHY135" s="81"/>
      <c r="SHZ135" s="81"/>
      <c r="SIA135" s="81"/>
      <c r="SIB135" s="81"/>
      <c r="SIC135" s="81"/>
      <c r="SID135" s="81"/>
      <c r="SIE135" s="81"/>
      <c r="SIF135" s="81"/>
      <c r="SIG135" s="81"/>
      <c r="SIH135" s="81"/>
      <c r="SII135" s="81"/>
      <c r="SIJ135" s="81"/>
      <c r="SIK135" s="81"/>
      <c r="SIL135" s="81"/>
      <c r="SIM135" s="81"/>
      <c r="SIN135" s="81"/>
      <c r="SIO135" s="81"/>
      <c r="SIP135" s="81"/>
      <c r="SIQ135" s="81"/>
      <c r="SIR135" s="81"/>
      <c r="SIS135" s="81"/>
      <c r="SIT135" s="81"/>
      <c r="SIU135" s="81"/>
      <c r="SIV135" s="81"/>
      <c r="SIW135" s="81"/>
      <c r="SIX135" s="81"/>
      <c r="SIY135" s="81"/>
      <c r="SIZ135" s="81"/>
      <c r="SJA135" s="81"/>
      <c r="SJB135" s="81"/>
      <c r="SJC135" s="81"/>
      <c r="SJD135" s="81"/>
      <c r="SJE135" s="81"/>
      <c r="SJF135" s="81"/>
      <c r="SJG135" s="81"/>
      <c r="SJH135" s="81"/>
      <c r="SJI135" s="81"/>
      <c r="SJJ135" s="81"/>
      <c r="SJK135" s="81"/>
      <c r="SJL135" s="81"/>
      <c r="SJM135" s="81"/>
      <c r="SJN135" s="81"/>
      <c r="SJO135" s="81"/>
      <c r="SJP135" s="81"/>
      <c r="SJQ135" s="81"/>
      <c r="SJR135" s="81"/>
      <c r="SJS135" s="81"/>
      <c r="SJT135" s="81"/>
      <c r="SJU135" s="81"/>
      <c r="SJV135" s="81"/>
      <c r="SJW135" s="81"/>
      <c r="SJX135" s="81"/>
      <c r="SJY135" s="81"/>
      <c r="SJZ135" s="81"/>
      <c r="SKA135" s="81"/>
      <c r="SKB135" s="81"/>
      <c r="SKC135" s="81"/>
      <c r="SKD135" s="81"/>
      <c r="SKE135" s="81"/>
      <c r="SKF135" s="81"/>
      <c r="SKG135" s="81"/>
      <c r="SKH135" s="81"/>
      <c r="SKI135" s="81"/>
      <c r="SKJ135" s="81"/>
      <c r="SKK135" s="81"/>
      <c r="SKL135" s="81"/>
      <c r="SKM135" s="81"/>
      <c r="SKN135" s="81"/>
      <c r="SKO135" s="81"/>
      <c r="SKP135" s="81"/>
      <c r="SKQ135" s="81"/>
      <c r="SKR135" s="81"/>
      <c r="SKS135" s="81"/>
      <c r="SKT135" s="81"/>
      <c r="SKU135" s="81"/>
      <c r="SKV135" s="81"/>
      <c r="SKW135" s="81"/>
      <c r="SKX135" s="81"/>
      <c r="SKY135" s="81"/>
      <c r="SKZ135" s="81"/>
      <c r="SLA135" s="81"/>
      <c r="SLB135" s="81"/>
      <c r="SLC135" s="81"/>
      <c r="SLD135" s="81"/>
      <c r="SLE135" s="81"/>
      <c r="SLF135" s="81"/>
      <c r="SLG135" s="81"/>
      <c r="SLH135" s="81"/>
      <c r="SLI135" s="81"/>
      <c r="SLJ135" s="81"/>
      <c r="SLK135" s="81"/>
      <c r="SLL135" s="81"/>
      <c r="SLM135" s="81"/>
      <c r="SLN135" s="81"/>
      <c r="SLO135" s="81"/>
      <c r="SLP135" s="81"/>
      <c r="SLQ135" s="81"/>
      <c r="SLR135" s="81"/>
      <c r="SLS135" s="81"/>
      <c r="SLT135" s="81"/>
      <c r="SLU135" s="81"/>
      <c r="SLV135" s="81"/>
      <c r="SLW135" s="81"/>
      <c r="SLX135" s="81"/>
      <c r="SLY135" s="81"/>
      <c r="SLZ135" s="81"/>
      <c r="SMA135" s="81"/>
      <c r="SMB135" s="81"/>
      <c r="SMC135" s="81"/>
      <c r="SMD135" s="81"/>
      <c r="SME135" s="81"/>
      <c r="SMF135" s="81"/>
      <c r="SMG135" s="81"/>
      <c r="SMH135" s="81"/>
      <c r="SMI135" s="81"/>
      <c r="SMJ135" s="81"/>
      <c r="SMK135" s="81"/>
      <c r="SML135" s="81"/>
      <c r="SMM135" s="81"/>
      <c r="SMN135" s="81"/>
      <c r="SMO135" s="81"/>
      <c r="SMP135" s="81"/>
      <c r="SMQ135" s="81"/>
      <c r="SMR135" s="81"/>
      <c r="SMS135" s="81"/>
      <c r="SMT135" s="81"/>
      <c r="SMU135" s="81"/>
      <c r="SMV135" s="81"/>
      <c r="SMW135" s="81"/>
      <c r="SMX135" s="81"/>
      <c r="SMY135" s="81"/>
      <c r="SMZ135" s="81"/>
      <c r="SNA135" s="81"/>
      <c r="SNB135" s="81"/>
      <c r="SNC135" s="81"/>
      <c r="SND135" s="81"/>
      <c r="SNE135" s="81"/>
      <c r="SNF135" s="81"/>
      <c r="SNG135" s="81"/>
      <c r="SNH135" s="81"/>
      <c r="SNI135" s="81"/>
      <c r="SNJ135" s="81"/>
      <c r="SNK135" s="81"/>
      <c r="SNL135" s="81"/>
      <c r="SNM135" s="81"/>
      <c r="SNN135" s="81"/>
      <c r="SNO135" s="81"/>
      <c r="SNP135" s="81"/>
      <c r="SNQ135" s="81"/>
      <c r="SNR135" s="81"/>
      <c r="SNS135" s="81"/>
      <c r="SNT135" s="81"/>
      <c r="SNU135" s="81"/>
      <c r="SNV135" s="81"/>
      <c r="SNW135" s="81"/>
      <c r="SNX135" s="81"/>
      <c r="SNY135" s="81"/>
      <c r="SNZ135" s="81"/>
      <c r="SOA135" s="81"/>
      <c r="SOB135" s="81"/>
      <c r="SOC135" s="81"/>
      <c r="SOD135" s="81"/>
      <c r="SOE135" s="81"/>
      <c r="SOF135" s="81"/>
      <c r="SOG135" s="81"/>
      <c r="SOH135" s="81"/>
      <c r="SOI135" s="81"/>
      <c r="SOJ135" s="81"/>
      <c r="SOK135" s="81"/>
      <c r="SOL135" s="81"/>
      <c r="SOM135" s="81"/>
      <c r="SON135" s="81"/>
      <c r="SOO135" s="81"/>
      <c r="SOP135" s="81"/>
      <c r="SOQ135" s="81"/>
      <c r="SOR135" s="81"/>
      <c r="SOS135" s="81"/>
      <c r="SOT135" s="81"/>
      <c r="SOU135" s="81"/>
      <c r="SOV135" s="81"/>
      <c r="SOW135" s="81"/>
      <c r="SOX135" s="81"/>
      <c r="SOY135" s="81"/>
      <c r="SOZ135" s="81"/>
      <c r="SPA135" s="81"/>
      <c r="SPB135" s="81"/>
      <c r="SPC135" s="81"/>
      <c r="SPD135" s="81"/>
      <c r="SPE135" s="81"/>
      <c r="SPF135" s="81"/>
      <c r="SPG135" s="81"/>
      <c r="SPH135" s="81"/>
      <c r="SPI135" s="81"/>
      <c r="SPJ135" s="81"/>
      <c r="SPK135" s="81"/>
      <c r="SPL135" s="81"/>
      <c r="SPM135" s="81"/>
      <c r="SPN135" s="81"/>
      <c r="SPO135" s="81"/>
      <c r="SPP135" s="81"/>
      <c r="SPQ135" s="81"/>
      <c r="SPR135" s="81"/>
      <c r="SPS135" s="81"/>
      <c r="SPT135" s="81"/>
      <c r="SPU135" s="81"/>
      <c r="SPV135" s="81"/>
      <c r="SPW135" s="81"/>
      <c r="SPX135" s="81"/>
      <c r="SPY135" s="81"/>
      <c r="SPZ135" s="81"/>
      <c r="SQA135" s="81"/>
      <c r="SQB135" s="81"/>
      <c r="SQC135" s="81"/>
      <c r="SQD135" s="81"/>
      <c r="SQE135" s="81"/>
      <c r="SQF135" s="81"/>
      <c r="SQG135" s="81"/>
      <c r="SQH135" s="81"/>
      <c r="SQI135" s="81"/>
      <c r="SQJ135" s="81"/>
      <c r="SQK135" s="81"/>
      <c r="SQL135" s="81"/>
      <c r="SQM135" s="81"/>
      <c r="SQN135" s="81"/>
      <c r="SQO135" s="81"/>
      <c r="SQP135" s="81"/>
      <c r="SQQ135" s="81"/>
      <c r="SQR135" s="81"/>
      <c r="SQS135" s="81"/>
      <c r="SQT135" s="81"/>
      <c r="SQU135" s="81"/>
      <c r="SQV135" s="81"/>
      <c r="SQW135" s="81"/>
      <c r="SQX135" s="81"/>
      <c r="SQY135" s="81"/>
      <c r="SQZ135" s="81"/>
      <c r="SRA135" s="81"/>
      <c r="SRB135" s="81"/>
      <c r="SRC135" s="81"/>
      <c r="SRD135" s="81"/>
      <c r="SRE135" s="81"/>
      <c r="SRF135" s="81"/>
      <c r="SRG135" s="81"/>
      <c r="SRH135" s="81"/>
      <c r="SRI135" s="81"/>
      <c r="SRJ135" s="81"/>
      <c r="SRK135" s="81"/>
      <c r="SRL135" s="81"/>
      <c r="SRM135" s="81"/>
      <c r="SRN135" s="81"/>
      <c r="SRO135" s="81"/>
      <c r="SRP135" s="81"/>
      <c r="SRQ135" s="81"/>
      <c r="SRR135" s="81"/>
      <c r="SRS135" s="81"/>
      <c r="SRT135" s="81"/>
      <c r="SRU135" s="81"/>
      <c r="SRV135" s="81"/>
      <c r="SRW135" s="81"/>
      <c r="SRX135" s="81"/>
      <c r="SRY135" s="81"/>
      <c r="SRZ135" s="81"/>
      <c r="SSA135" s="81"/>
      <c r="SSB135" s="81"/>
      <c r="SSC135" s="81"/>
      <c r="SSD135" s="81"/>
      <c r="SSE135" s="81"/>
      <c r="SSF135" s="81"/>
      <c r="SSG135" s="81"/>
      <c r="SSH135" s="81"/>
      <c r="SSI135" s="81"/>
      <c r="SSJ135" s="81"/>
      <c r="SSK135" s="81"/>
      <c r="SSL135" s="81"/>
      <c r="SSM135" s="81"/>
      <c r="SSN135" s="81"/>
      <c r="SSO135" s="81"/>
      <c r="SSP135" s="81"/>
      <c r="SSQ135" s="81"/>
      <c r="SSR135" s="81"/>
      <c r="SSS135" s="81"/>
      <c r="SST135" s="81"/>
      <c r="SSU135" s="81"/>
      <c r="SSV135" s="81"/>
      <c r="SSW135" s="81"/>
      <c r="SSX135" s="81"/>
      <c r="SSY135" s="81"/>
      <c r="SSZ135" s="81"/>
      <c r="STA135" s="81"/>
      <c r="STB135" s="81"/>
      <c r="STC135" s="81"/>
      <c r="STD135" s="81"/>
      <c r="STE135" s="81"/>
      <c r="STF135" s="81"/>
      <c r="STG135" s="81"/>
      <c r="STH135" s="81"/>
      <c r="STI135" s="81"/>
      <c r="STJ135" s="81"/>
      <c r="STK135" s="81"/>
      <c r="STL135" s="81"/>
      <c r="STM135" s="81"/>
      <c r="STN135" s="81"/>
      <c r="STO135" s="81"/>
      <c r="STP135" s="81"/>
      <c r="STQ135" s="81"/>
      <c r="STR135" s="81"/>
      <c r="STS135" s="81"/>
      <c r="STT135" s="81"/>
      <c r="STU135" s="81"/>
      <c r="STV135" s="81"/>
      <c r="STW135" s="81"/>
      <c r="STX135" s="81"/>
      <c r="STY135" s="81"/>
      <c r="STZ135" s="81"/>
      <c r="SUA135" s="81"/>
      <c r="SUB135" s="81"/>
      <c r="SUC135" s="81"/>
      <c r="SUD135" s="81"/>
      <c r="SUE135" s="81"/>
      <c r="SUF135" s="81"/>
      <c r="SUG135" s="81"/>
      <c r="SUH135" s="81"/>
      <c r="SUI135" s="81"/>
      <c r="SUJ135" s="81"/>
      <c r="SUK135" s="81"/>
      <c r="SUL135" s="81"/>
      <c r="SUM135" s="81"/>
      <c r="SUN135" s="81"/>
      <c r="SUO135" s="81"/>
      <c r="SUP135" s="81"/>
      <c r="SUQ135" s="81"/>
      <c r="SUR135" s="81"/>
      <c r="SUS135" s="81"/>
      <c r="SUT135" s="81"/>
      <c r="SUU135" s="81"/>
      <c r="SUV135" s="81"/>
      <c r="SUW135" s="81"/>
      <c r="SUX135" s="81"/>
      <c r="SUY135" s="81"/>
      <c r="SUZ135" s="81"/>
      <c r="SVA135" s="81"/>
      <c r="SVB135" s="81"/>
      <c r="SVC135" s="81"/>
      <c r="SVD135" s="81"/>
      <c r="SVE135" s="81"/>
      <c r="SVF135" s="81"/>
      <c r="SVG135" s="81"/>
      <c r="SVH135" s="81"/>
      <c r="SVI135" s="81"/>
      <c r="SVJ135" s="81"/>
      <c r="SVK135" s="81"/>
      <c r="SVL135" s="81"/>
      <c r="SVM135" s="81"/>
      <c r="SVN135" s="81"/>
      <c r="SVO135" s="81"/>
      <c r="SVP135" s="81"/>
      <c r="SVQ135" s="81"/>
      <c r="SVR135" s="81"/>
      <c r="SVS135" s="81"/>
      <c r="SVT135" s="81"/>
      <c r="SVU135" s="81"/>
      <c r="SVV135" s="81"/>
      <c r="SVW135" s="81"/>
      <c r="SVX135" s="81"/>
      <c r="SVY135" s="81"/>
      <c r="SVZ135" s="81"/>
      <c r="SWA135" s="81"/>
      <c r="SWB135" s="81"/>
      <c r="SWC135" s="81"/>
      <c r="SWD135" s="81"/>
      <c r="SWE135" s="81"/>
      <c r="SWF135" s="81"/>
      <c r="SWG135" s="81"/>
      <c r="SWH135" s="81"/>
      <c r="SWI135" s="81"/>
      <c r="SWJ135" s="81"/>
      <c r="SWK135" s="81"/>
      <c r="SWL135" s="81"/>
      <c r="SWM135" s="81"/>
      <c r="SWN135" s="81"/>
      <c r="SWO135" s="81"/>
      <c r="SWP135" s="81"/>
      <c r="SWQ135" s="81"/>
      <c r="SWR135" s="81"/>
      <c r="SWS135" s="81"/>
      <c r="SWT135" s="81"/>
      <c r="SWU135" s="81"/>
      <c r="SWV135" s="81"/>
      <c r="SWW135" s="81"/>
      <c r="SWX135" s="81"/>
      <c r="SWY135" s="81"/>
      <c r="SWZ135" s="81"/>
      <c r="SXA135" s="81"/>
      <c r="SXB135" s="81"/>
      <c r="SXC135" s="81"/>
      <c r="SXD135" s="81"/>
      <c r="SXE135" s="81"/>
      <c r="SXF135" s="81"/>
      <c r="SXG135" s="81"/>
      <c r="SXH135" s="81"/>
      <c r="SXI135" s="81"/>
      <c r="SXJ135" s="81"/>
      <c r="SXK135" s="81"/>
      <c r="SXL135" s="81"/>
      <c r="SXM135" s="81"/>
      <c r="SXN135" s="81"/>
      <c r="SXO135" s="81"/>
      <c r="SXP135" s="81"/>
      <c r="SXQ135" s="81"/>
      <c r="SXR135" s="81"/>
      <c r="SXS135" s="81"/>
      <c r="SXT135" s="81"/>
      <c r="SXU135" s="81"/>
      <c r="SXV135" s="81"/>
      <c r="SXW135" s="81"/>
      <c r="SXX135" s="81"/>
      <c r="SXY135" s="81"/>
      <c r="SXZ135" s="81"/>
      <c r="SYA135" s="81"/>
      <c r="SYB135" s="81"/>
      <c r="SYC135" s="81"/>
      <c r="SYD135" s="81"/>
      <c r="SYE135" s="81"/>
      <c r="SYF135" s="81"/>
      <c r="SYG135" s="81"/>
      <c r="SYH135" s="81"/>
      <c r="SYI135" s="81"/>
      <c r="SYJ135" s="81"/>
      <c r="SYK135" s="81"/>
      <c r="SYL135" s="81"/>
      <c r="SYM135" s="81"/>
      <c r="SYN135" s="81"/>
      <c r="SYO135" s="81"/>
      <c r="SYP135" s="81"/>
      <c r="SYQ135" s="81"/>
      <c r="SYR135" s="81"/>
      <c r="SYS135" s="81"/>
      <c r="SYT135" s="81"/>
      <c r="SYU135" s="81"/>
      <c r="SYV135" s="81"/>
      <c r="SYW135" s="81"/>
      <c r="SYX135" s="81"/>
      <c r="SYY135" s="81"/>
      <c r="SYZ135" s="81"/>
      <c r="SZA135" s="81"/>
      <c r="SZB135" s="81"/>
      <c r="SZC135" s="81"/>
      <c r="SZD135" s="81"/>
      <c r="SZE135" s="81"/>
      <c r="SZF135" s="81"/>
      <c r="SZG135" s="81"/>
      <c r="SZH135" s="81"/>
      <c r="SZI135" s="81"/>
      <c r="SZJ135" s="81"/>
      <c r="SZK135" s="81"/>
      <c r="SZL135" s="81"/>
      <c r="SZM135" s="81"/>
      <c r="SZN135" s="81"/>
      <c r="SZO135" s="81"/>
      <c r="SZP135" s="81"/>
      <c r="SZQ135" s="81"/>
      <c r="SZR135" s="81"/>
      <c r="SZS135" s="81"/>
      <c r="SZT135" s="81"/>
      <c r="SZU135" s="81"/>
      <c r="SZV135" s="81"/>
      <c r="SZW135" s="81"/>
      <c r="SZX135" s="81"/>
      <c r="SZY135" s="81"/>
      <c r="SZZ135" s="81"/>
      <c r="TAA135" s="81"/>
      <c r="TAB135" s="81"/>
      <c r="TAC135" s="81"/>
      <c r="TAD135" s="81"/>
      <c r="TAE135" s="81"/>
      <c r="TAF135" s="81"/>
      <c r="TAG135" s="81"/>
      <c r="TAH135" s="81"/>
      <c r="TAI135" s="81"/>
      <c r="TAJ135" s="81"/>
      <c r="TAK135" s="81"/>
      <c r="TAL135" s="81"/>
      <c r="TAM135" s="81"/>
      <c r="TAN135" s="81"/>
      <c r="TAO135" s="81"/>
      <c r="TAP135" s="81"/>
      <c r="TAQ135" s="81"/>
      <c r="TAR135" s="81"/>
      <c r="TAS135" s="81"/>
      <c r="TAT135" s="81"/>
      <c r="TAU135" s="81"/>
      <c r="TAV135" s="81"/>
      <c r="TAW135" s="81"/>
      <c r="TAX135" s="81"/>
      <c r="TAY135" s="81"/>
      <c r="TAZ135" s="81"/>
      <c r="TBA135" s="81"/>
      <c r="TBB135" s="81"/>
      <c r="TBC135" s="81"/>
      <c r="TBD135" s="81"/>
      <c r="TBE135" s="81"/>
      <c r="TBF135" s="81"/>
      <c r="TBG135" s="81"/>
      <c r="TBH135" s="81"/>
      <c r="TBI135" s="81"/>
      <c r="TBJ135" s="81"/>
      <c r="TBK135" s="81"/>
      <c r="TBL135" s="81"/>
      <c r="TBM135" s="81"/>
      <c r="TBN135" s="81"/>
      <c r="TBO135" s="81"/>
      <c r="TBP135" s="81"/>
      <c r="TBQ135" s="81"/>
      <c r="TBR135" s="81"/>
      <c r="TBS135" s="81"/>
      <c r="TBT135" s="81"/>
      <c r="TBU135" s="81"/>
      <c r="TBV135" s="81"/>
      <c r="TBW135" s="81"/>
      <c r="TBX135" s="81"/>
      <c r="TBY135" s="81"/>
      <c r="TBZ135" s="81"/>
      <c r="TCA135" s="81"/>
      <c r="TCB135" s="81"/>
      <c r="TCC135" s="81"/>
      <c r="TCD135" s="81"/>
      <c r="TCE135" s="81"/>
      <c r="TCF135" s="81"/>
      <c r="TCG135" s="81"/>
      <c r="TCH135" s="81"/>
      <c r="TCI135" s="81"/>
      <c r="TCJ135" s="81"/>
      <c r="TCK135" s="81"/>
      <c r="TCL135" s="81"/>
      <c r="TCM135" s="81"/>
      <c r="TCN135" s="81"/>
      <c r="TCO135" s="81"/>
      <c r="TCP135" s="81"/>
      <c r="TCQ135" s="81"/>
      <c r="TCR135" s="81"/>
      <c r="TCS135" s="81"/>
      <c r="TCT135" s="81"/>
      <c r="TCU135" s="81"/>
      <c r="TCV135" s="81"/>
      <c r="TCW135" s="81"/>
      <c r="TCX135" s="81"/>
      <c r="TCY135" s="81"/>
      <c r="TCZ135" s="81"/>
      <c r="TDA135" s="81"/>
      <c r="TDB135" s="81"/>
      <c r="TDC135" s="81"/>
      <c r="TDD135" s="81"/>
      <c r="TDE135" s="81"/>
      <c r="TDF135" s="81"/>
      <c r="TDG135" s="81"/>
      <c r="TDH135" s="81"/>
      <c r="TDI135" s="81"/>
      <c r="TDJ135" s="81"/>
      <c r="TDK135" s="81"/>
      <c r="TDL135" s="81"/>
      <c r="TDM135" s="81"/>
      <c r="TDN135" s="81"/>
      <c r="TDO135" s="81"/>
      <c r="TDP135" s="81"/>
      <c r="TDQ135" s="81"/>
      <c r="TDR135" s="81"/>
      <c r="TDS135" s="81"/>
      <c r="TDT135" s="81"/>
      <c r="TDU135" s="81"/>
      <c r="TDV135" s="81"/>
      <c r="TDW135" s="81"/>
      <c r="TDX135" s="81"/>
      <c r="TDY135" s="81"/>
      <c r="TDZ135" s="81"/>
      <c r="TEA135" s="81"/>
      <c r="TEB135" s="81"/>
      <c r="TEC135" s="81"/>
      <c r="TED135" s="81"/>
      <c r="TEE135" s="81"/>
      <c r="TEF135" s="81"/>
      <c r="TEG135" s="81"/>
      <c r="TEH135" s="81"/>
      <c r="TEI135" s="81"/>
      <c r="TEJ135" s="81"/>
      <c r="TEK135" s="81"/>
      <c r="TEL135" s="81"/>
      <c r="TEM135" s="81"/>
      <c r="TEN135" s="81"/>
      <c r="TEO135" s="81"/>
      <c r="TEP135" s="81"/>
      <c r="TEQ135" s="81"/>
      <c r="TER135" s="81"/>
      <c r="TES135" s="81"/>
      <c r="TET135" s="81"/>
      <c r="TEU135" s="81"/>
      <c r="TEV135" s="81"/>
      <c r="TEW135" s="81"/>
      <c r="TEX135" s="81"/>
      <c r="TEY135" s="81"/>
      <c r="TEZ135" s="81"/>
      <c r="TFA135" s="81"/>
      <c r="TFB135" s="81"/>
      <c r="TFC135" s="81"/>
      <c r="TFD135" s="81"/>
      <c r="TFE135" s="81"/>
      <c r="TFF135" s="81"/>
      <c r="TFG135" s="81"/>
      <c r="TFH135" s="81"/>
      <c r="TFI135" s="81"/>
      <c r="TFJ135" s="81"/>
      <c r="TFK135" s="81"/>
      <c r="TFL135" s="81"/>
      <c r="TFM135" s="81"/>
      <c r="TFN135" s="81"/>
      <c r="TFO135" s="81"/>
      <c r="TFP135" s="81"/>
      <c r="TFQ135" s="81"/>
      <c r="TFR135" s="81"/>
      <c r="TFS135" s="81"/>
      <c r="TFT135" s="81"/>
      <c r="TFU135" s="81"/>
      <c r="TFV135" s="81"/>
      <c r="TFW135" s="81"/>
      <c r="TFX135" s="81"/>
      <c r="TFY135" s="81"/>
      <c r="TFZ135" s="81"/>
      <c r="TGA135" s="81"/>
      <c r="TGB135" s="81"/>
      <c r="TGC135" s="81"/>
      <c r="TGD135" s="81"/>
      <c r="TGE135" s="81"/>
      <c r="TGF135" s="81"/>
      <c r="TGG135" s="81"/>
      <c r="TGH135" s="81"/>
      <c r="TGI135" s="81"/>
      <c r="TGJ135" s="81"/>
      <c r="TGK135" s="81"/>
      <c r="TGL135" s="81"/>
      <c r="TGM135" s="81"/>
      <c r="TGN135" s="81"/>
      <c r="TGO135" s="81"/>
      <c r="TGP135" s="81"/>
      <c r="TGQ135" s="81"/>
      <c r="TGR135" s="81"/>
      <c r="TGS135" s="81"/>
      <c r="TGT135" s="81"/>
      <c r="TGU135" s="81"/>
      <c r="TGV135" s="81"/>
      <c r="TGW135" s="81"/>
      <c r="TGX135" s="81"/>
      <c r="TGY135" s="81"/>
      <c r="TGZ135" s="81"/>
      <c r="THA135" s="81"/>
      <c r="THB135" s="81"/>
      <c r="THC135" s="81"/>
      <c r="THD135" s="81"/>
      <c r="THE135" s="81"/>
      <c r="THF135" s="81"/>
      <c r="THG135" s="81"/>
      <c r="THH135" s="81"/>
      <c r="THI135" s="81"/>
      <c r="THJ135" s="81"/>
      <c r="THK135" s="81"/>
      <c r="THL135" s="81"/>
      <c r="THM135" s="81"/>
      <c r="THN135" s="81"/>
      <c r="THO135" s="81"/>
      <c r="THP135" s="81"/>
      <c r="THQ135" s="81"/>
      <c r="THR135" s="81"/>
      <c r="THS135" s="81"/>
      <c r="THT135" s="81"/>
      <c r="THU135" s="81"/>
      <c r="THV135" s="81"/>
      <c r="THW135" s="81"/>
      <c r="THX135" s="81"/>
      <c r="THY135" s="81"/>
      <c r="THZ135" s="81"/>
      <c r="TIA135" s="81"/>
      <c r="TIB135" s="81"/>
      <c r="TIC135" s="81"/>
      <c r="TID135" s="81"/>
      <c r="TIE135" s="81"/>
      <c r="TIF135" s="81"/>
      <c r="TIG135" s="81"/>
      <c r="TIH135" s="81"/>
      <c r="TII135" s="81"/>
      <c r="TIJ135" s="81"/>
      <c r="TIK135" s="81"/>
      <c r="TIL135" s="81"/>
      <c r="TIM135" s="81"/>
      <c r="TIN135" s="81"/>
      <c r="TIO135" s="81"/>
      <c r="TIP135" s="81"/>
      <c r="TIQ135" s="81"/>
      <c r="TIR135" s="81"/>
      <c r="TIS135" s="81"/>
      <c r="TIT135" s="81"/>
      <c r="TIU135" s="81"/>
      <c r="TIV135" s="81"/>
      <c r="TIW135" s="81"/>
      <c r="TIX135" s="81"/>
      <c r="TIY135" s="81"/>
      <c r="TIZ135" s="81"/>
      <c r="TJA135" s="81"/>
      <c r="TJB135" s="81"/>
      <c r="TJC135" s="81"/>
      <c r="TJD135" s="81"/>
      <c r="TJE135" s="81"/>
      <c r="TJF135" s="81"/>
      <c r="TJG135" s="81"/>
      <c r="TJH135" s="81"/>
      <c r="TJI135" s="81"/>
      <c r="TJJ135" s="81"/>
      <c r="TJK135" s="81"/>
      <c r="TJL135" s="81"/>
      <c r="TJM135" s="81"/>
      <c r="TJN135" s="81"/>
      <c r="TJO135" s="81"/>
      <c r="TJP135" s="81"/>
      <c r="TJQ135" s="81"/>
      <c r="TJR135" s="81"/>
      <c r="TJS135" s="81"/>
      <c r="TJT135" s="81"/>
      <c r="TJU135" s="81"/>
      <c r="TJV135" s="81"/>
      <c r="TJW135" s="81"/>
      <c r="TJX135" s="81"/>
      <c r="TJY135" s="81"/>
      <c r="TJZ135" s="81"/>
      <c r="TKA135" s="81"/>
      <c r="TKB135" s="81"/>
      <c r="TKC135" s="81"/>
      <c r="TKD135" s="81"/>
      <c r="TKE135" s="81"/>
      <c r="TKF135" s="81"/>
      <c r="TKG135" s="81"/>
      <c r="TKH135" s="81"/>
      <c r="TKI135" s="81"/>
      <c r="TKJ135" s="81"/>
      <c r="TKK135" s="81"/>
      <c r="TKL135" s="81"/>
      <c r="TKM135" s="81"/>
      <c r="TKN135" s="81"/>
      <c r="TKO135" s="81"/>
      <c r="TKP135" s="81"/>
      <c r="TKQ135" s="81"/>
      <c r="TKR135" s="81"/>
      <c r="TKS135" s="81"/>
      <c r="TKT135" s="81"/>
      <c r="TKU135" s="81"/>
      <c r="TKV135" s="81"/>
      <c r="TKW135" s="81"/>
      <c r="TKX135" s="81"/>
      <c r="TKY135" s="81"/>
      <c r="TKZ135" s="81"/>
      <c r="TLA135" s="81"/>
      <c r="TLB135" s="81"/>
      <c r="TLC135" s="81"/>
      <c r="TLD135" s="81"/>
      <c r="TLE135" s="81"/>
      <c r="TLF135" s="81"/>
      <c r="TLG135" s="81"/>
      <c r="TLH135" s="81"/>
      <c r="TLI135" s="81"/>
      <c r="TLJ135" s="81"/>
      <c r="TLK135" s="81"/>
      <c r="TLL135" s="81"/>
      <c r="TLM135" s="81"/>
      <c r="TLN135" s="81"/>
      <c r="TLO135" s="81"/>
      <c r="TLP135" s="81"/>
      <c r="TLQ135" s="81"/>
      <c r="TLR135" s="81"/>
      <c r="TLS135" s="81"/>
      <c r="TLT135" s="81"/>
      <c r="TLU135" s="81"/>
      <c r="TLV135" s="81"/>
      <c r="TLW135" s="81"/>
      <c r="TLX135" s="81"/>
      <c r="TLY135" s="81"/>
      <c r="TLZ135" s="81"/>
      <c r="TMA135" s="81"/>
      <c r="TMB135" s="81"/>
      <c r="TMC135" s="81"/>
      <c r="TMD135" s="81"/>
      <c r="TME135" s="81"/>
      <c r="TMF135" s="81"/>
      <c r="TMG135" s="81"/>
      <c r="TMH135" s="81"/>
      <c r="TMI135" s="81"/>
      <c r="TMJ135" s="81"/>
      <c r="TMK135" s="81"/>
      <c r="TML135" s="81"/>
      <c r="TMM135" s="81"/>
      <c r="TMN135" s="81"/>
      <c r="TMO135" s="81"/>
      <c r="TMP135" s="81"/>
      <c r="TMQ135" s="81"/>
      <c r="TMR135" s="81"/>
      <c r="TMS135" s="81"/>
      <c r="TMT135" s="81"/>
      <c r="TMU135" s="81"/>
      <c r="TMV135" s="81"/>
      <c r="TMW135" s="81"/>
      <c r="TMX135" s="81"/>
      <c r="TMY135" s="81"/>
      <c r="TMZ135" s="81"/>
      <c r="TNA135" s="81"/>
      <c r="TNB135" s="81"/>
      <c r="TNC135" s="81"/>
      <c r="TND135" s="81"/>
      <c r="TNE135" s="81"/>
      <c r="TNF135" s="81"/>
      <c r="TNG135" s="81"/>
      <c r="TNH135" s="81"/>
      <c r="TNI135" s="81"/>
      <c r="TNJ135" s="81"/>
      <c r="TNK135" s="81"/>
      <c r="TNL135" s="81"/>
      <c r="TNM135" s="81"/>
      <c r="TNN135" s="81"/>
      <c r="TNO135" s="81"/>
      <c r="TNP135" s="81"/>
      <c r="TNQ135" s="81"/>
      <c r="TNR135" s="81"/>
      <c r="TNS135" s="81"/>
      <c r="TNT135" s="81"/>
      <c r="TNU135" s="81"/>
      <c r="TNV135" s="81"/>
      <c r="TNW135" s="81"/>
      <c r="TNX135" s="81"/>
      <c r="TNY135" s="81"/>
      <c r="TNZ135" s="81"/>
      <c r="TOA135" s="81"/>
      <c r="TOB135" s="81"/>
      <c r="TOC135" s="81"/>
      <c r="TOD135" s="81"/>
      <c r="TOE135" s="81"/>
      <c r="TOF135" s="81"/>
      <c r="TOG135" s="81"/>
      <c r="TOH135" s="81"/>
      <c r="TOI135" s="81"/>
      <c r="TOJ135" s="81"/>
      <c r="TOK135" s="81"/>
      <c r="TOL135" s="81"/>
      <c r="TOM135" s="81"/>
      <c r="TON135" s="81"/>
      <c r="TOO135" s="81"/>
      <c r="TOP135" s="81"/>
      <c r="TOQ135" s="81"/>
      <c r="TOR135" s="81"/>
      <c r="TOS135" s="81"/>
      <c r="TOT135" s="81"/>
      <c r="TOU135" s="81"/>
      <c r="TOV135" s="81"/>
      <c r="TOW135" s="81"/>
      <c r="TOX135" s="81"/>
      <c r="TOY135" s="81"/>
      <c r="TOZ135" s="81"/>
      <c r="TPA135" s="81"/>
      <c r="TPB135" s="81"/>
      <c r="TPC135" s="81"/>
      <c r="TPD135" s="81"/>
      <c r="TPE135" s="81"/>
      <c r="TPF135" s="81"/>
      <c r="TPG135" s="81"/>
      <c r="TPH135" s="81"/>
      <c r="TPI135" s="81"/>
      <c r="TPJ135" s="81"/>
      <c r="TPK135" s="81"/>
      <c r="TPL135" s="81"/>
      <c r="TPM135" s="81"/>
      <c r="TPN135" s="81"/>
      <c r="TPO135" s="81"/>
      <c r="TPP135" s="81"/>
      <c r="TPQ135" s="81"/>
      <c r="TPR135" s="81"/>
      <c r="TPS135" s="81"/>
      <c r="TPT135" s="81"/>
      <c r="TPU135" s="81"/>
      <c r="TPV135" s="81"/>
      <c r="TPW135" s="81"/>
      <c r="TPX135" s="81"/>
      <c r="TPY135" s="81"/>
      <c r="TPZ135" s="81"/>
      <c r="TQA135" s="81"/>
      <c r="TQB135" s="81"/>
      <c r="TQC135" s="81"/>
      <c r="TQD135" s="81"/>
      <c r="TQE135" s="81"/>
      <c r="TQF135" s="81"/>
      <c r="TQG135" s="81"/>
      <c r="TQH135" s="81"/>
      <c r="TQI135" s="81"/>
      <c r="TQJ135" s="81"/>
      <c r="TQK135" s="81"/>
      <c r="TQL135" s="81"/>
      <c r="TQM135" s="81"/>
      <c r="TQN135" s="81"/>
      <c r="TQO135" s="81"/>
      <c r="TQP135" s="81"/>
      <c r="TQQ135" s="81"/>
      <c r="TQR135" s="81"/>
      <c r="TQS135" s="81"/>
      <c r="TQT135" s="81"/>
      <c r="TQU135" s="81"/>
      <c r="TQV135" s="81"/>
      <c r="TQW135" s="81"/>
      <c r="TQX135" s="81"/>
      <c r="TQY135" s="81"/>
      <c r="TQZ135" s="81"/>
      <c r="TRA135" s="81"/>
      <c r="TRB135" s="81"/>
      <c r="TRC135" s="81"/>
      <c r="TRD135" s="81"/>
      <c r="TRE135" s="81"/>
      <c r="TRF135" s="81"/>
      <c r="TRG135" s="81"/>
      <c r="TRH135" s="81"/>
      <c r="TRI135" s="81"/>
      <c r="TRJ135" s="81"/>
      <c r="TRK135" s="81"/>
      <c r="TRL135" s="81"/>
      <c r="TRM135" s="81"/>
      <c r="TRN135" s="81"/>
      <c r="TRO135" s="81"/>
      <c r="TRP135" s="81"/>
      <c r="TRQ135" s="81"/>
      <c r="TRR135" s="81"/>
      <c r="TRS135" s="81"/>
      <c r="TRT135" s="81"/>
      <c r="TRU135" s="81"/>
      <c r="TRV135" s="81"/>
      <c r="TRW135" s="81"/>
      <c r="TRX135" s="81"/>
      <c r="TRY135" s="81"/>
      <c r="TRZ135" s="81"/>
      <c r="TSA135" s="81"/>
      <c r="TSB135" s="81"/>
      <c r="TSC135" s="81"/>
      <c r="TSD135" s="81"/>
      <c r="TSE135" s="81"/>
      <c r="TSF135" s="81"/>
      <c r="TSG135" s="81"/>
      <c r="TSH135" s="81"/>
      <c r="TSI135" s="81"/>
      <c r="TSJ135" s="81"/>
      <c r="TSK135" s="81"/>
      <c r="TSL135" s="81"/>
      <c r="TSM135" s="81"/>
      <c r="TSN135" s="81"/>
      <c r="TSO135" s="81"/>
      <c r="TSP135" s="81"/>
      <c r="TSQ135" s="81"/>
      <c r="TSR135" s="81"/>
      <c r="TSS135" s="81"/>
      <c r="TST135" s="81"/>
      <c r="TSU135" s="81"/>
      <c r="TSV135" s="81"/>
      <c r="TSW135" s="81"/>
      <c r="TSX135" s="81"/>
      <c r="TSY135" s="81"/>
      <c r="TSZ135" s="81"/>
      <c r="TTA135" s="81"/>
      <c r="TTB135" s="81"/>
      <c r="TTC135" s="81"/>
      <c r="TTD135" s="81"/>
      <c r="TTE135" s="81"/>
      <c r="TTF135" s="81"/>
      <c r="TTG135" s="81"/>
      <c r="TTH135" s="81"/>
      <c r="TTI135" s="81"/>
      <c r="TTJ135" s="81"/>
      <c r="TTK135" s="81"/>
      <c r="TTL135" s="81"/>
      <c r="TTM135" s="81"/>
      <c r="TTN135" s="81"/>
      <c r="TTO135" s="81"/>
      <c r="TTP135" s="81"/>
      <c r="TTQ135" s="81"/>
      <c r="TTR135" s="81"/>
      <c r="TTS135" s="81"/>
      <c r="TTT135" s="81"/>
      <c r="TTU135" s="81"/>
      <c r="TTV135" s="81"/>
      <c r="TTW135" s="81"/>
      <c r="TTX135" s="81"/>
      <c r="TTY135" s="81"/>
      <c r="TTZ135" s="81"/>
      <c r="TUA135" s="81"/>
      <c r="TUB135" s="81"/>
      <c r="TUC135" s="81"/>
      <c r="TUD135" s="81"/>
      <c r="TUE135" s="81"/>
      <c r="TUF135" s="81"/>
      <c r="TUG135" s="81"/>
      <c r="TUH135" s="81"/>
      <c r="TUI135" s="81"/>
      <c r="TUJ135" s="81"/>
      <c r="TUK135" s="81"/>
      <c r="TUL135" s="81"/>
      <c r="TUM135" s="81"/>
      <c r="TUN135" s="81"/>
      <c r="TUO135" s="81"/>
      <c r="TUP135" s="81"/>
      <c r="TUQ135" s="81"/>
      <c r="TUR135" s="81"/>
      <c r="TUS135" s="81"/>
      <c r="TUT135" s="81"/>
      <c r="TUU135" s="81"/>
      <c r="TUV135" s="81"/>
      <c r="TUW135" s="81"/>
      <c r="TUX135" s="81"/>
      <c r="TUY135" s="81"/>
      <c r="TUZ135" s="81"/>
      <c r="TVA135" s="81"/>
      <c r="TVB135" s="81"/>
      <c r="TVC135" s="81"/>
      <c r="TVD135" s="81"/>
      <c r="TVE135" s="81"/>
      <c r="TVF135" s="81"/>
      <c r="TVG135" s="81"/>
      <c r="TVH135" s="81"/>
      <c r="TVI135" s="81"/>
      <c r="TVJ135" s="81"/>
      <c r="TVK135" s="81"/>
      <c r="TVL135" s="81"/>
      <c r="TVM135" s="81"/>
      <c r="TVN135" s="81"/>
      <c r="TVO135" s="81"/>
      <c r="TVP135" s="81"/>
      <c r="TVQ135" s="81"/>
      <c r="TVR135" s="81"/>
      <c r="TVS135" s="81"/>
      <c r="TVT135" s="81"/>
      <c r="TVU135" s="81"/>
      <c r="TVV135" s="81"/>
      <c r="TVW135" s="81"/>
      <c r="TVX135" s="81"/>
      <c r="TVY135" s="81"/>
      <c r="TVZ135" s="81"/>
      <c r="TWA135" s="81"/>
      <c r="TWB135" s="81"/>
      <c r="TWC135" s="81"/>
      <c r="TWD135" s="81"/>
      <c r="TWE135" s="81"/>
      <c r="TWF135" s="81"/>
      <c r="TWG135" s="81"/>
      <c r="TWH135" s="81"/>
      <c r="TWI135" s="81"/>
      <c r="TWJ135" s="81"/>
      <c r="TWK135" s="81"/>
      <c r="TWL135" s="81"/>
      <c r="TWM135" s="81"/>
      <c r="TWN135" s="81"/>
      <c r="TWO135" s="81"/>
      <c r="TWP135" s="81"/>
      <c r="TWQ135" s="81"/>
      <c r="TWR135" s="81"/>
      <c r="TWS135" s="81"/>
      <c r="TWT135" s="81"/>
      <c r="TWU135" s="81"/>
      <c r="TWV135" s="81"/>
      <c r="TWW135" s="81"/>
      <c r="TWX135" s="81"/>
      <c r="TWY135" s="81"/>
      <c r="TWZ135" s="81"/>
      <c r="TXA135" s="81"/>
      <c r="TXB135" s="81"/>
      <c r="TXC135" s="81"/>
      <c r="TXD135" s="81"/>
      <c r="TXE135" s="81"/>
      <c r="TXF135" s="81"/>
      <c r="TXG135" s="81"/>
      <c r="TXH135" s="81"/>
      <c r="TXI135" s="81"/>
      <c r="TXJ135" s="81"/>
      <c r="TXK135" s="81"/>
      <c r="TXL135" s="81"/>
      <c r="TXM135" s="81"/>
      <c r="TXN135" s="81"/>
      <c r="TXO135" s="81"/>
      <c r="TXP135" s="81"/>
      <c r="TXQ135" s="81"/>
      <c r="TXR135" s="81"/>
      <c r="TXS135" s="81"/>
      <c r="TXT135" s="81"/>
      <c r="TXU135" s="81"/>
      <c r="TXV135" s="81"/>
      <c r="TXW135" s="81"/>
      <c r="TXX135" s="81"/>
      <c r="TXY135" s="81"/>
      <c r="TXZ135" s="81"/>
      <c r="TYA135" s="81"/>
      <c r="TYB135" s="81"/>
      <c r="TYC135" s="81"/>
      <c r="TYD135" s="81"/>
      <c r="TYE135" s="81"/>
      <c r="TYF135" s="81"/>
      <c r="TYG135" s="81"/>
      <c r="TYH135" s="81"/>
      <c r="TYI135" s="81"/>
      <c r="TYJ135" s="81"/>
      <c r="TYK135" s="81"/>
      <c r="TYL135" s="81"/>
      <c r="TYM135" s="81"/>
      <c r="TYN135" s="81"/>
      <c r="TYO135" s="81"/>
      <c r="TYP135" s="81"/>
      <c r="TYQ135" s="81"/>
      <c r="TYR135" s="81"/>
      <c r="TYS135" s="81"/>
      <c r="TYT135" s="81"/>
      <c r="TYU135" s="81"/>
      <c r="TYV135" s="81"/>
      <c r="TYW135" s="81"/>
      <c r="TYX135" s="81"/>
      <c r="TYY135" s="81"/>
      <c r="TYZ135" s="81"/>
      <c r="TZA135" s="81"/>
      <c r="TZB135" s="81"/>
      <c r="TZC135" s="81"/>
      <c r="TZD135" s="81"/>
      <c r="TZE135" s="81"/>
      <c r="TZF135" s="81"/>
      <c r="TZG135" s="81"/>
      <c r="TZH135" s="81"/>
      <c r="TZI135" s="81"/>
      <c r="TZJ135" s="81"/>
      <c r="TZK135" s="81"/>
      <c r="TZL135" s="81"/>
      <c r="TZM135" s="81"/>
      <c r="TZN135" s="81"/>
      <c r="TZO135" s="81"/>
      <c r="TZP135" s="81"/>
      <c r="TZQ135" s="81"/>
      <c r="TZR135" s="81"/>
      <c r="TZS135" s="81"/>
      <c r="TZT135" s="81"/>
      <c r="TZU135" s="81"/>
      <c r="TZV135" s="81"/>
      <c r="TZW135" s="81"/>
      <c r="TZX135" s="81"/>
      <c r="TZY135" s="81"/>
      <c r="TZZ135" s="81"/>
      <c r="UAA135" s="81"/>
      <c r="UAB135" s="81"/>
      <c r="UAC135" s="81"/>
      <c r="UAD135" s="81"/>
      <c r="UAE135" s="81"/>
      <c r="UAF135" s="81"/>
      <c r="UAG135" s="81"/>
      <c r="UAH135" s="81"/>
      <c r="UAI135" s="81"/>
      <c r="UAJ135" s="81"/>
      <c r="UAK135" s="81"/>
      <c r="UAL135" s="81"/>
      <c r="UAM135" s="81"/>
      <c r="UAN135" s="81"/>
      <c r="UAO135" s="81"/>
      <c r="UAP135" s="81"/>
      <c r="UAQ135" s="81"/>
      <c r="UAR135" s="81"/>
      <c r="UAS135" s="81"/>
      <c r="UAT135" s="81"/>
      <c r="UAU135" s="81"/>
      <c r="UAV135" s="81"/>
      <c r="UAW135" s="81"/>
      <c r="UAX135" s="81"/>
      <c r="UAY135" s="81"/>
      <c r="UAZ135" s="81"/>
      <c r="UBA135" s="81"/>
      <c r="UBB135" s="81"/>
      <c r="UBC135" s="81"/>
      <c r="UBD135" s="81"/>
      <c r="UBE135" s="81"/>
      <c r="UBF135" s="81"/>
      <c r="UBG135" s="81"/>
      <c r="UBH135" s="81"/>
      <c r="UBI135" s="81"/>
      <c r="UBJ135" s="81"/>
      <c r="UBK135" s="81"/>
      <c r="UBL135" s="81"/>
      <c r="UBM135" s="81"/>
      <c r="UBN135" s="81"/>
      <c r="UBO135" s="81"/>
      <c r="UBP135" s="81"/>
      <c r="UBQ135" s="81"/>
      <c r="UBR135" s="81"/>
      <c r="UBS135" s="81"/>
      <c r="UBT135" s="81"/>
      <c r="UBU135" s="81"/>
      <c r="UBV135" s="81"/>
      <c r="UBW135" s="81"/>
      <c r="UBX135" s="81"/>
      <c r="UBY135" s="81"/>
      <c r="UBZ135" s="81"/>
      <c r="UCA135" s="81"/>
      <c r="UCB135" s="81"/>
      <c r="UCC135" s="81"/>
      <c r="UCD135" s="81"/>
      <c r="UCE135" s="81"/>
      <c r="UCF135" s="81"/>
      <c r="UCG135" s="81"/>
      <c r="UCH135" s="81"/>
      <c r="UCI135" s="81"/>
      <c r="UCJ135" s="81"/>
      <c r="UCK135" s="81"/>
      <c r="UCL135" s="81"/>
      <c r="UCM135" s="81"/>
      <c r="UCN135" s="81"/>
      <c r="UCO135" s="81"/>
      <c r="UCP135" s="81"/>
      <c r="UCQ135" s="81"/>
      <c r="UCR135" s="81"/>
      <c r="UCS135" s="81"/>
      <c r="UCT135" s="81"/>
      <c r="UCU135" s="81"/>
      <c r="UCV135" s="81"/>
      <c r="UCW135" s="81"/>
      <c r="UCX135" s="81"/>
      <c r="UCY135" s="81"/>
      <c r="UCZ135" s="81"/>
      <c r="UDA135" s="81"/>
      <c r="UDB135" s="81"/>
      <c r="UDC135" s="81"/>
      <c r="UDD135" s="81"/>
      <c r="UDE135" s="81"/>
      <c r="UDF135" s="81"/>
      <c r="UDG135" s="81"/>
      <c r="UDH135" s="81"/>
      <c r="UDI135" s="81"/>
      <c r="UDJ135" s="81"/>
      <c r="UDK135" s="81"/>
      <c r="UDL135" s="81"/>
      <c r="UDM135" s="81"/>
      <c r="UDN135" s="81"/>
      <c r="UDO135" s="81"/>
      <c r="UDP135" s="81"/>
      <c r="UDQ135" s="81"/>
      <c r="UDR135" s="81"/>
      <c r="UDS135" s="81"/>
      <c r="UDT135" s="81"/>
      <c r="UDU135" s="81"/>
      <c r="UDV135" s="81"/>
      <c r="UDW135" s="81"/>
      <c r="UDX135" s="81"/>
      <c r="UDY135" s="81"/>
      <c r="UDZ135" s="81"/>
      <c r="UEA135" s="81"/>
      <c r="UEB135" s="81"/>
      <c r="UEC135" s="81"/>
      <c r="UED135" s="81"/>
      <c r="UEE135" s="81"/>
      <c r="UEF135" s="81"/>
      <c r="UEG135" s="81"/>
      <c r="UEH135" s="81"/>
      <c r="UEI135" s="81"/>
      <c r="UEJ135" s="81"/>
      <c r="UEK135" s="81"/>
      <c r="UEL135" s="81"/>
      <c r="UEM135" s="81"/>
      <c r="UEN135" s="81"/>
      <c r="UEO135" s="81"/>
      <c r="UEP135" s="81"/>
      <c r="UEQ135" s="81"/>
      <c r="UER135" s="81"/>
      <c r="UES135" s="81"/>
      <c r="UET135" s="81"/>
      <c r="UEU135" s="81"/>
      <c r="UEV135" s="81"/>
      <c r="UEW135" s="81"/>
      <c r="UEX135" s="81"/>
      <c r="UEY135" s="81"/>
      <c r="UEZ135" s="81"/>
      <c r="UFA135" s="81"/>
      <c r="UFB135" s="81"/>
      <c r="UFC135" s="81"/>
      <c r="UFD135" s="81"/>
      <c r="UFE135" s="81"/>
      <c r="UFF135" s="81"/>
      <c r="UFG135" s="81"/>
      <c r="UFH135" s="81"/>
      <c r="UFI135" s="81"/>
      <c r="UFJ135" s="81"/>
      <c r="UFK135" s="81"/>
      <c r="UFL135" s="81"/>
      <c r="UFM135" s="81"/>
      <c r="UFN135" s="81"/>
      <c r="UFO135" s="81"/>
      <c r="UFP135" s="81"/>
      <c r="UFQ135" s="81"/>
      <c r="UFR135" s="81"/>
      <c r="UFS135" s="81"/>
      <c r="UFT135" s="81"/>
      <c r="UFU135" s="81"/>
      <c r="UFV135" s="81"/>
      <c r="UFW135" s="81"/>
      <c r="UFX135" s="81"/>
      <c r="UFY135" s="81"/>
      <c r="UFZ135" s="81"/>
      <c r="UGA135" s="81"/>
      <c r="UGB135" s="81"/>
      <c r="UGC135" s="81"/>
      <c r="UGD135" s="81"/>
      <c r="UGE135" s="81"/>
      <c r="UGF135" s="81"/>
      <c r="UGG135" s="81"/>
      <c r="UGH135" s="81"/>
      <c r="UGI135" s="81"/>
      <c r="UGJ135" s="81"/>
      <c r="UGK135" s="81"/>
      <c r="UGL135" s="81"/>
      <c r="UGM135" s="81"/>
      <c r="UGN135" s="81"/>
      <c r="UGO135" s="81"/>
      <c r="UGP135" s="81"/>
      <c r="UGQ135" s="81"/>
      <c r="UGR135" s="81"/>
      <c r="UGS135" s="81"/>
      <c r="UGT135" s="81"/>
      <c r="UGU135" s="81"/>
      <c r="UGV135" s="81"/>
      <c r="UGW135" s="81"/>
      <c r="UGX135" s="81"/>
      <c r="UGY135" s="81"/>
      <c r="UGZ135" s="81"/>
      <c r="UHA135" s="81"/>
      <c r="UHB135" s="81"/>
      <c r="UHC135" s="81"/>
      <c r="UHD135" s="81"/>
      <c r="UHE135" s="81"/>
      <c r="UHF135" s="81"/>
      <c r="UHG135" s="81"/>
      <c r="UHH135" s="81"/>
      <c r="UHI135" s="81"/>
      <c r="UHJ135" s="81"/>
      <c r="UHK135" s="81"/>
      <c r="UHL135" s="81"/>
      <c r="UHM135" s="81"/>
      <c r="UHN135" s="81"/>
      <c r="UHO135" s="81"/>
      <c r="UHP135" s="81"/>
      <c r="UHQ135" s="81"/>
      <c r="UHR135" s="81"/>
      <c r="UHS135" s="81"/>
      <c r="UHT135" s="81"/>
      <c r="UHU135" s="81"/>
      <c r="UHV135" s="81"/>
      <c r="UHW135" s="81"/>
      <c r="UHX135" s="81"/>
      <c r="UHY135" s="81"/>
      <c r="UHZ135" s="81"/>
      <c r="UIA135" s="81"/>
      <c r="UIB135" s="81"/>
      <c r="UIC135" s="81"/>
      <c r="UID135" s="81"/>
      <c r="UIE135" s="81"/>
      <c r="UIF135" s="81"/>
      <c r="UIG135" s="81"/>
      <c r="UIH135" s="81"/>
      <c r="UII135" s="81"/>
      <c r="UIJ135" s="81"/>
      <c r="UIK135" s="81"/>
      <c r="UIL135" s="81"/>
      <c r="UIM135" s="81"/>
      <c r="UIN135" s="81"/>
      <c r="UIO135" s="81"/>
      <c r="UIP135" s="81"/>
      <c r="UIQ135" s="81"/>
      <c r="UIR135" s="81"/>
      <c r="UIS135" s="81"/>
      <c r="UIT135" s="81"/>
      <c r="UIU135" s="81"/>
      <c r="UIV135" s="81"/>
      <c r="UIW135" s="81"/>
      <c r="UIX135" s="81"/>
      <c r="UIY135" s="81"/>
      <c r="UIZ135" s="81"/>
      <c r="UJA135" s="81"/>
      <c r="UJB135" s="81"/>
      <c r="UJC135" s="81"/>
      <c r="UJD135" s="81"/>
      <c r="UJE135" s="81"/>
      <c r="UJF135" s="81"/>
      <c r="UJG135" s="81"/>
      <c r="UJH135" s="81"/>
      <c r="UJI135" s="81"/>
      <c r="UJJ135" s="81"/>
      <c r="UJK135" s="81"/>
      <c r="UJL135" s="81"/>
      <c r="UJM135" s="81"/>
      <c r="UJN135" s="81"/>
      <c r="UJO135" s="81"/>
      <c r="UJP135" s="81"/>
      <c r="UJQ135" s="81"/>
      <c r="UJR135" s="81"/>
      <c r="UJS135" s="81"/>
      <c r="UJT135" s="81"/>
      <c r="UJU135" s="81"/>
      <c r="UJV135" s="81"/>
      <c r="UJW135" s="81"/>
      <c r="UJX135" s="81"/>
      <c r="UJY135" s="81"/>
      <c r="UJZ135" s="81"/>
      <c r="UKA135" s="81"/>
      <c r="UKB135" s="81"/>
      <c r="UKC135" s="81"/>
      <c r="UKD135" s="81"/>
      <c r="UKE135" s="81"/>
      <c r="UKF135" s="81"/>
      <c r="UKG135" s="81"/>
      <c r="UKH135" s="81"/>
      <c r="UKI135" s="81"/>
      <c r="UKJ135" s="81"/>
      <c r="UKK135" s="81"/>
      <c r="UKL135" s="81"/>
      <c r="UKM135" s="81"/>
      <c r="UKN135" s="81"/>
      <c r="UKO135" s="81"/>
      <c r="UKP135" s="81"/>
      <c r="UKQ135" s="81"/>
      <c r="UKR135" s="81"/>
      <c r="UKS135" s="81"/>
      <c r="UKT135" s="81"/>
      <c r="UKU135" s="81"/>
      <c r="UKV135" s="81"/>
      <c r="UKW135" s="81"/>
      <c r="UKX135" s="81"/>
      <c r="UKY135" s="81"/>
      <c r="UKZ135" s="81"/>
      <c r="ULA135" s="81"/>
      <c r="ULB135" s="81"/>
      <c r="ULC135" s="81"/>
      <c r="ULD135" s="81"/>
      <c r="ULE135" s="81"/>
      <c r="ULF135" s="81"/>
      <c r="ULG135" s="81"/>
      <c r="ULH135" s="81"/>
      <c r="ULI135" s="81"/>
      <c r="ULJ135" s="81"/>
      <c r="ULK135" s="81"/>
      <c r="ULL135" s="81"/>
      <c r="ULM135" s="81"/>
      <c r="ULN135" s="81"/>
      <c r="ULO135" s="81"/>
      <c r="ULP135" s="81"/>
      <c r="ULQ135" s="81"/>
      <c r="ULR135" s="81"/>
      <c r="ULS135" s="81"/>
      <c r="ULT135" s="81"/>
      <c r="ULU135" s="81"/>
      <c r="ULV135" s="81"/>
      <c r="ULW135" s="81"/>
      <c r="ULX135" s="81"/>
      <c r="ULY135" s="81"/>
      <c r="ULZ135" s="81"/>
      <c r="UMA135" s="81"/>
      <c r="UMB135" s="81"/>
      <c r="UMC135" s="81"/>
      <c r="UMD135" s="81"/>
      <c r="UME135" s="81"/>
      <c r="UMF135" s="81"/>
      <c r="UMG135" s="81"/>
      <c r="UMH135" s="81"/>
      <c r="UMI135" s="81"/>
      <c r="UMJ135" s="81"/>
      <c r="UMK135" s="81"/>
      <c r="UML135" s="81"/>
      <c r="UMM135" s="81"/>
      <c r="UMN135" s="81"/>
      <c r="UMO135" s="81"/>
      <c r="UMP135" s="81"/>
      <c r="UMQ135" s="81"/>
      <c r="UMR135" s="81"/>
      <c r="UMS135" s="81"/>
      <c r="UMT135" s="81"/>
      <c r="UMU135" s="81"/>
      <c r="UMV135" s="81"/>
      <c r="UMW135" s="81"/>
      <c r="UMX135" s="81"/>
      <c r="UMY135" s="81"/>
      <c r="UMZ135" s="81"/>
      <c r="UNA135" s="81"/>
      <c r="UNB135" s="81"/>
      <c r="UNC135" s="81"/>
      <c r="UND135" s="81"/>
      <c r="UNE135" s="81"/>
      <c r="UNF135" s="81"/>
      <c r="UNG135" s="81"/>
      <c r="UNH135" s="81"/>
      <c r="UNI135" s="81"/>
      <c r="UNJ135" s="81"/>
      <c r="UNK135" s="81"/>
      <c r="UNL135" s="81"/>
      <c r="UNM135" s="81"/>
      <c r="UNN135" s="81"/>
      <c r="UNO135" s="81"/>
      <c r="UNP135" s="81"/>
      <c r="UNQ135" s="81"/>
      <c r="UNR135" s="81"/>
      <c r="UNS135" s="81"/>
      <c r="UNT135" s="81"/>
      <c r="UNU135" s="81"/>
      <c r="UNV135" s="81"/>
      <c r="UNW135" s="81"/>
      <c r="UNX135" s="81"/>
      <c r="UNY135" s="81"/>
      <c r="UNZ135" s="81"/>
      <c r="UOA135" s="81"/>
      <c r="UOB135" s="81"/>
      <c r="UOC135" s="81"/>
      <c r="UOD135" s="81"/>
      <c r="UOE135" s="81"/>
      <c r="UOF135" s="81"/>
      <c r="UOG135" s="81"/>
      <c r="UOH135" s="81"/>
      <c r="UOI135" s="81"/>
      <c r="UOJ135" s="81"/>
      <c r="UOK135" s="81"/>
      <c r="UOL135" s="81"/>
      <c r="UOM135" s="81"/>
      <c r="UON135" s="81"/>
      <c r="UOO135" s="81"/>
      <c r="UOP135" s="81"/>
      <c r="UOQ135" s="81"/>
      <c r="UOR135" s="81"/>
      <c r="UOS135" s="81"/>
      <c r="UOT135" s="81"/>
      <c r="UOU135" s="81"/>
      <c r="UOV135" s="81"/>
      <c r="UOW135" s="81"/>
      <c r="UOX135" s="81"/>
      <c r="UOY135" s="81"/>
      <c r="UOZ135" s="81"/>
      <c r="UPA135" s="81"/>
      <c r="UPB135" s="81"/>
      <c r="UPC135" s="81"/>
      <c r="UPD135" s="81"/>
      <c r="UPE135" s="81"/>
      <c r="UPF135" s="81"/>
      <c r="UPG135" s="81"/>
      <c r="UPH135" s="81"/>
      <c r="UPI135" s="81"/>
      <c r="UPJ135" s="81"/>
      <c r="UPK135" s="81"/>
      <c r="UPL135" s="81"/>
      <c r="UPM135" s="81"/>
      <c r="UPN135" s="81"/>
      <c r="UPO135" s="81"/>
      <c r="UPP135" s="81"/>
      <c r="UPQ135" s="81"/>
      <c r="UPR135" s="81"/>
      <c r="UPS135" s="81"/>
      <c r="UPT135" s="81"/>
      <c r="UPU135" s="81"/>
      <c r="UPV135" s="81"/>
      <c r="UPW135" s="81"/>
      <c r="UPX135" s="81"/>
      <c r="UPY135" s="81"/>
      <c r="UPZ135" s="81"/>
      <c r="UQA135" s="81"/>
      <c r="UQB135" s="81"/>
      <c r="UQC135" s="81"/>
      <c r="UQD135" s="81"/>
      <c r="UQE135" s="81"/>
      <c r="UQF135" s="81"/>
      <c r="UQG135" s="81"/>
      <c r="UQH135" s="81"/>
      <c r="UQI135" s="81"/>
      <c r="UQJ135" s="81"/>
      <c r="UQK135" s="81"/>
      <c r="UQL135" s="81"/>
      <c r="UQM135" s="81"/>
      <c r="UQN135" s="81"/>
      <c r="UQO135" s="81"/>
      <c r="UQP135" s="81"/>
      <c r="UQQ135" s="81"/>
      <c r="UQR135" s="81"/>
      <c r="UQS135" s="81"/>
      <c r="UQT135" s="81"/>
      <c r="UQU135" s="81"/>
      <c r="UQV135" s="81"/>
      <c r="UQW135" s="81"/>
      <c r="UQX135" s="81"/>
      <c r="UQY135" s="81"/>
      <c r="UQZ135" s="81"/>
      <c r="URA135" s="81"/>
      <c r="URB135" s="81"/>
      <c r="URC135" s="81"/>
      <c r="URD135" s="81"/>
      <c r="URE135" s="81"/>
      <c r="URF135" s="81"/>
      <c r="URG135" s="81"/>
      <c r="URH135" s="81"/>
      <c r="URI135" s="81"/>
      <c r="URJ135" s="81"/>
      <c r="URK135" s="81"/>
      <c r="URL135" s="81"/>
      <c r="URM135" s="81"/>
      <c r="URN135" s="81"/>
      <c r="URO135" s="81"/>
      <c r="URP135" s="81"/>
      <c r="URQ135" s="81"/>
      <c r="URR135" s="81"/>
      <c r="URS135" s="81"/>
      <c r="URT135" s="81"/>
      <c r="URU135" s="81"/>
      <c r="URV135" s="81"/>
      <c r="URW135" s="81"/>
      <c r="URX135" s="81"/>
      <c r="URY135" s="81"/>
      <c r="URZ135" s="81"/>
      <c r="USA135" s="81"/>
      <c r="USB135" s="81"/>
      <c r="USC135" s="81"/>
      <c r="USD135" s="81"/>
      <c r="USE135" s="81"/>
      <c r="USF135" s="81"/>
      <c r="USG135" s="81"/>
      <c r="USH135" s="81"/>
      <c r="USI135" s="81"/>
      <c r="USJ135" s="81"/>
      <c r="USK135" s="81"/>
      <c r="USL135" s="81"/>
      <c r="USM135" s="81"/>
      <c r="USN135" s="81"/>
      <c r="USO135" s="81"/>
      <c r="USP135" s="81"/>
      <c r="USQ135" s="81"/>
      <c r="USR135" s="81"/>
      <c r="USS135" s="81"/>
      <c r="UST135" s="81"/>
      <c r="USU135" s="81"/>
      <c r="USV135" s="81"/>
      <c r="USW135" s="81"/>
      <c r="USX135" s="81"/>
      <c r="USY135" s="81"/>
      <c r="USZ135" s="81"/>
      <c r="UTA135" s="81"/>
      <c r="UTB135" s="81"/>
      <c r="UTC135" s="81"/>
      <c r="UTD135" s="81"/>
      <c r="UTE135" s="81"/>
      <c r="UTF135" s="81"/>
      <c r="UTG135" s="81"/>
      <c r="UTH135" s="81"/>
      <c r="UTI135" s="81"/>
      <c r="UTJ135" s="81"/>
      <c r="UTK135" s="81"/>
      <c r="UTL135" s="81"/>
      <c r="UTM135" s="81"/>
      <c r="UTN135" s="81"/>
      <c r="UTO135" s="81"/>
      <c r="UTP135" s="81"/>
      <c r="UTQ135" s="81"/>
      <c r="UTR135" s="81"/>
      <c r="UTS135" s="81"/>
      <c r="UTT135" s="81"/>
      <c r="UTU135" s="81"/>
      <c r="UTV135" s="81"/>
      <c r="UTW135" s="81"/>
      <c r="UTX135" s="81"/>
      <c r="UTY135" s="81"/>
      <c r="UTZ135" s="81"/>
      <c r="UUA135" s="81"/>
      <c r="UUB135" s="81"/>
      <c r="UUC135" s="81"/>
      <c r="UUD135" s="81"/>
      <c r="UUE135" s="81"/>
      <c r="UUF135" s="81"/>
      <c r="UUG135" s="81"/>
      <c r="UUH135" s="81"/>
      <c r="UUI135" s="81"/>
      <c r="UUJ135" s="81"/>
      <c r="UUK135" s="81"/>
      <c r="UUL135" s="81"/>
      <c r="UUM135" s="81"/>
      <c r="UUN135" s="81"/>
      <c r="UUO135" s="81"/>
      <c r="UUP135" s="81"/>
      <c r="UUQ135" s="81"/>
      <c r="UUR135" s="81"/>
      <c r="UUS135" s="81"/>
      <c r="UUT135" s="81"/>
      <c r="UUU135" s="81"/>
      <c r="UUV135" s="81"/>
      <c r="UUW135" s="81"/>
      <c r="UUX135" s="81"/>
      <c r="UUY135" s="81"/>
      <c r="UUZ135" s="81"/>
      <c r="UVA135" s="81"/>
      <c r="UVB135" s="81"/>
      <c r="UVC135" s="81"/>
      <c r="UVD135" s="81"/>
      <c r="UVE135" s="81"/>
      <c r="UVF135" s="81"/>
      <c r="UVG135" s="81"/>
      <c r="UVH135" s="81"/>
      <c r="UVI135" s="81"/>
      <c r="UVJ135" s="81"/>
      <c r="UVK135" s="81"/>
      <c r="UVL135" s="81"/>
      <c r="UVM135" s="81"/>
      <c r="UVN135" s="81"/>
      <c r="UVO135" s="81"/>
      <c r="UVP135" s="81"/>
      <c r="UVQ135" s="81"/>
      <c r="UVR135" s="81"/>
      <c r="UVS135" s="81"/>
      <c r="UVT135" s="81"/>
      <c r="UVU135" s="81"/>
      <c r="UVV135" s="81"/>
      <c r="UVW135" s="81"/>
      <c r="UVX135" s="81"/>
      <c r="UVY135" s="81"/>
      <c r="UVZ135" s="81"/>
      <c r="UWA135" s="81"/>
      <c r="UWB135" s="81"/>
      <c r="UWC135" s="81"/>
      <c r="UWD135" s="81"/>
      <c r="UWE135" s="81"/>
      <c r="UWF135" s="81"/>
      <c r="UWG135" s="81"/>
      <c r="UWH135" s="81"/>
      <c r="UWI135" s="81"/>
      <c r="UWJ135" s="81"/>
      <c r="UWK135" s="81"/>
      <c r="UWL135" s="81"/>
      <c r="UWM135" s="81"/>
      <c r="UWN135" s="81"/>
      <c r="UWO135" s="81"/>
      <c r="UWP135" s="81"/>
      <c r="UWQ135" s="81"/>
      <c r="UWR135" s="81"/>
      <c r="UWS135" s="81"/>
      <c r="UWT135" s="81"/>
      <c r="UWU135" s="81"/>
      <c r="UWV135" s="81"/>
      <c r="UWW135" s="81"/>
      <c r="UWX135" s="81"/>
      <c r="UWY135" s="81"/>
      <c r="UWZ135" s="81"/>
      <c r="UXA135" s="81"/>
      <c r="UXB135" s="81"/>
      <c r="UXC135" s="81"/>
      <c r="UXD135" s="81"/>
      <c r="UXE135" s="81"/>
      <c r="UXF135" s="81"/>
      <c r="UXG135" s="81"/>
      <c r="UXH135" s="81"/>
      <c r="UXI135" s="81"/>
      <c r="UXJ135" s="81"/>
      <c r="UXK135" s="81"/>
      <c r="UXL135" s="81"/>
      <c r="UXM135" s="81"/>
      <c r="UXN135" s="81"/>
      <c r="UXO135" s="81"/>
      <c r="UXP135" s="81"/>
      <c r="UXQ135" s="81"/>
      <c r="UXR135" s="81"/>
      <c r="UXS135" s="81"/>
      <c r="UXT135" s="81"/>
      <c r="UXU135" s="81"/>
      <c r="UXV135" s="81"/>
      <c r="UXW135" s="81"/>
      <c r="UXX135" s="81"/>
      <c r="UXY135" s="81"/>
      <c r="UXZ135" s="81"/>
      <c r="UYA135" s="81"/>
      <c r="UYB135" s="81"/>
      <c r="UYC135" s="81"/>
      <c r="UYD135" s="81"/>
      <c r="UYE135" s="81"/>
      <c r="UYF135" s="81"/>
      <c r="UYG135" s="81"/>
      <c r="UYH135" s="81"/>
      <c r="UYI135" s="81"/>
      <c r="UYJ135" s="81"/>
      <c r="UYK135" s="81"/>
      <c r="UYL135" s="81"/>
      <c r="UYM135" s="81"/>
      <c r="UYN135" s="81"/>
      <c r="UYO135" s="81"/>
      <c r="UYP135" s="81"/>
      <c r="UYQ135" s="81"/>
      <c r="UYR135" s="81"/>
      <c r="UYS135" s="81"/>
      <c r="UYT135" s="81"/>
      <c r="UYU135" s="81"/>
      <c r="UYV135" s="81"/>
      <c r="UYW135" s="81"/>
      <c r="UYX135" s="81"/>
      <c r="UYY135" s="81"/>
      <c r="UYZ135" s="81"/>
      <c r="UZA135" s="81"/>
      <c r="UZB135" s="81"/>
      <c r="UZC135" s="81"/>
      <c r="UZD135" s="81"/>
      <c r="UZE135" s="81"/>
      <c r="UZF135" s="81"/>
      <c r="UZG135" s="81"/>
      <c r="UZH135" s="81"/>
      <c r="UZI135" s="81"/>
      <c r="UZJ135" s="81"/>
      <c r="UZK135" s="81"/>
      <c r="UZL135" s="81"/>
      <c r="UZM135" s="81"/>
      <c r="UZN135" s="81"/>
      <c r="UZO135" s="81"/>
      <c r="UZP135" s="81"/>
      <c r="UZQ135" s="81"/>
      <c r="UZR135" s="81"/>
      <c r="UZS135" s="81"/>
      <c r="UZT135" s="81"/>
      <c r="UZU135" s="81"/>
      <c r="UZV135" s="81"/>
      <c r="UZW135" s="81"/>
      <c r="UZX135" s="81"/>
      <c r="UZY135" s="81"/>
      <c r="UZZ135" s="81"/>
      <c r="VAA135" s="81"/>
      <c r="VAB135" s="81"/>
      <c r="VAC135" s="81"/>
      <c r="VAD135" s="81"/>
      <c r="VAE135" s="81"/>
      <c r="VAF135" s="81"/>
      <c r="VAG135" s="81"/>
      <c r="VAH135" s="81"/>
      <c r="VAI135" s="81"/>
      <c r="VAJ135" s="81"/>
      <c r="VAK135" s="81"/>
      <c r="VAL135" s="81"/>
      <c r="VAM135" s="81"/>
      <c r="VAN135" s="81"/>
      <c r="VAO135" s="81"/>
      <c r="VAP135" s="81"/>
      <c r="VAQ135" s="81"/>
      <c r="VAR135" s="81"/>
      <c r="VAS135" s="81"/>
      <c r="VAT135" s="81"/>
      <c r="VAU135" s="81"/>
      <c r="VAV135" s="81"/>
      <c r="VAW135" s="81"/>
      <c r="VAX135" s="81"/>
      <c r="VAY135" s="81"/>
      <c r="VAZ135" s="81"/>
      <c r="VBA135" s="81"/>
      <c r="VBB135" s="81"/>
      <c r="VBC135" s="81"/>
      <c r="VBD135" s="81"/>
      <c r="VBE135" s="81"/>
      <c r="VBF135" s="81"/>
      <c r="VBG135" s="81"/>
      <c r="VBH135" s="81"/>
      <c r="VBI135" s="81"/>
      <c r="VBJ135" s="81"/>
      <c r="VBK135" s="81"/>
      <c r="VBL135" s="81"/>
      <c r="VBM135" s="81"/>
      <c r="VBN135" s="81"/>
      <c r="VBO135" s="81"/>
      <c r="VBP135" s="81"/>
      <c r="VBQ135" s="81"/>
      <c r="VBR135" s="81"/>
      <c r="VBS135" s="81"/>
      <c r="VBT135" s="81"/>
      <c r="VBU135" s="81"/>
      <c r="VBV135" s="81"/>
      <c r="VBW135" s="81"/>
      <c r="VBX135" s="81"/>
      <c r="VBY135" s="81"/>
      <c r="VBZ135" s="81"/>
      <c r="VCA135" s="81"/>
      <c r="VCB135" s="81"/>
      <c r="VCC135" s="81"/>
      <c r="VCD135" s="81"/>
      <c r="VCE135" s="81"/>
      <c r="VCF135" s="81"/>
      <c r="VCG135" s="81"/>
      <c r="VCH135" s="81"/>
      <c r="VCI135" s="81"/>
      <c r="VCJ135" s="81"/>
      <c r="VCK135" s="81"/>
      <c r="VCL135" s="81"/>
      <c r="VCM135" s="81"/>
      <c r="VCN135" s="81"/>
      <c r="VCO135" s="81"/>
      <c r="VCP135" s="81"/>
      <c r="VCQ135" s="81"/>
      <c r="VCR135" s="81"/>
      <c r="VCS135" s="81"/>
      <c r="VCT135" s="81"/>
      <c r="VCU135" s="81"/>
      <c r="VCV135" s="81"/>
      <c r="VCW135" s="81"/>
      <c r="VCX135" s="81"/>
      <c r="VCY135" s="81"/>
      <c r="VCZ135" s="81"/>
      <c r="VDA135" s="81"/>
      <c r="VDB135" s="81"/>
      <c r="VDC135" s="81"/>
      <c r="VDD135" s="81"/>
      <c r="VDE135" s="81"/>
      <c r="VDF135" s="81"/>
      <c r="VDG135" s="81"/>
      <c r="VDH135" s="81"/>
      <c r="VDI135" s="81"/>
      <c r="VDJ135" s="81"/>
      <c r="VDK135" s="81"/>
      <c r="VDL135" s="81"/>
      <c r="VDM135" s="81"/>
      <c r="VDN135" s="81"/>
      <c r="VDO135" s="81"/>
      <c r="VDP135" s="81"/>
      <c r="VDQ135" s="81"/>
      <c r="VDR135" s="81"/>
      <c r="VDS135" s="81"/>
      <c r="VDT135" s="81"/>
      <c r="VDU135" s="81"/>
      <c r="VDV135" s="81"/>
      <c r="VDW135" s="81"/>
      <c r="VDX135" s="81"/>
      <c r="VDY135" s="81"/>
      <c r="VDZ135" s="81"/>
      <c r="VEA135" s="81"/>
      <c r="VEB135" s="81"/>
      <c r="VEC135" s="81"/>
      <c r="VED135" s="81"/>
      <c r="VEE135" s="81"/>
      <c r="VEF135" s="81"/>
      <c r="VEG135" s="81"/>
      <c r="VEH135" s="81"/>
      <c r="VEI135" s="81"/>
      <c r="VEJ135" s="81"/>
      <c r="VEK135" s="81"/>
      <c r="VEL135" s="81"/>
      <c r="VEM135" s="81"/>
      <c r="VEN135" s="81"/>
      <c r="VEO135" s="81"/>
      <c r="VEP135" s="81"/>
      <c r="VEQ135" s="81"/>
      <c r="VER135" s="81"/>
      <c r="VES135" s="81"/>
      <c r="VET135" s="81"/>
      <c r="VEU135" s="81"/>
      <c r="VEV135" s="81"/>
      <c r="VEW135" s="81"/>
      <c r="VEX135" s="81"/>
      <c r="VEY135" s="81"/>
      <c r="VEZ135" s="81"/>
      <c r="VFA135" s="81"/>
      <c r="VFB135" s="81"/>
      <c r="VFC135" s="81"/>
      <c r="VFD135" s="81"/>
      <c r="VFE135" s="81"/>
      <c r="VFF135" s="81"/>
      <c r="VFG135" s="81"/>
      <c r="VFH135" s="81"/>
      <c r="VFI135" s="81"/>
      <c r="VFJ135" s="81"/>
      <c r="VFK135" s="81"/>
      <c r="VFL135" s="81"/>
      <c r="VFM135" s="81"/>
      <c r="VFN135" s="81"/>
      <c r="VFO135" s="81"/>
      <c r="VFP135" s="81"/>
      <c r="VFQ135" s="81"/>
      <c r="VFR135" s="81"/>
      <c r="VFS135" s="81"/>
      <c r="VFT135" s="81"/>
      <c r="VFU135" s="81"/>
      <c r="VFV135" s="81"/>
      <c r="VFW135" s="81"/>
      <c r="VFX135" s="81"/>
      <c r="VFY135" s="81"/>
      <c r="VFZ135" s="81"/>
      <c r="VGA135" s="81"/>
      <c r="VGB135" s="81"/>
      <c r="VGC135" s="81"/>
      <c r="VGD135" s="81"/>
      <c r="VGE135" s="81"/>
      <c r="VGF135" s="81"/>
      <c r="VGG135" s="81"/>
      <c r="VGH135" s="81"/>
      <c r="VGI135" s="81"/>
      <c r="VGJ135" s="81"/>
      <c r="VGK135" s="81"/>
      <c r="VGL135" s="81"/>
      <c r="VGM135" s="81"/>
      <c r="VGN135" s="81"/>
      <c r="VGO135" s="81"/>
      <c r="VGP135" s="81"/>
      <c r="VGQ135" s="81"/>
      <c r="VGR135" s="81"/>
      <c r="VGS135" s="81"/>
      <c r="VGT135" s="81"/>
      <c r="VGU135" s="81"/>
      <c r="VGV135" s="81"/>
      <c r="VGW135" s="81"/>
      <c r="VGX135" s="81"/>
      <c r="VGY135" s="81"/>
      <c r="VGZ135" s="81"/>
      <c r="VHA135" s="81"/>
      <c r="VHB135" s="81"/>
      <c r="VHC135" s="81"/>
      <c r="VHD135" s="81"/>
      <c r="VHE135" s="81"/>
      <c r="VHF135" s="81"/>
      <c r="VHG135" s="81"/>
      <c r="VHH135" s="81"/>
      <c r="VHI135" s="81"/>
      <c r="VHJ135" s="81"/>
      <c r="VHK135" s="81"/>
      <c r="VHL135" s="81"/>
      <c r="VHM135" s="81"/>
      <c r="VHN135" s="81"/>
      <c r="VHO135" s="81"/>
      <c r="VHP135" s="81"/>
      <c r="VHQ135" s="81"/>
      <c r="VHR135" s="81"/>
      <c r="VHS135" s="81"/>
      <c r="VHT135" s="81"/>
      <c r="VHU135" s="81"/>
      <c r="VHV135" s="81"/>
      <c r="VHW135" s="81"/>
      <c r="VHX135" s="81"/>
      <c r="VHY135" s="81"/>
      <c r="VHZ135" s="81"/>
      <c r="VIA135" s="81"/>
      <c r="VIB135" s="81"/>
      <c r="VIC135" s="81"/>
      <c r="VID135" s="81"/>
      <c r="VIE135" s="81"/>
      <c r="VIF135" s="81"/>
      <c r="VIG135" s="81"/>
      <c r="VIH135" s="81"/>
      <c r="VII135" s="81"/>
      <c r="VIJ135" s="81"/>
      <c r="VIK135" s="81"/>
      <c r="VIL135" s="81"/>
      <c r="VIM135" s="81"/>
      <c r="VIN135" s="81"/>
      <c r="VIO135" s="81"/>
      <c r="VIP135" s="81"/>
      <c r="VIQ135" s="81"/>
      <c r="VIR135" s="81"/>
      <c r="VIS135" s="81"/>
      <c r="VIT135" s="81"/>
      <c r="VIU135" s="81"/>
      <c r="VIV135" s="81"/>
      <c r="VIW135" s="81"/>
      <c r="VIX135" s="81"/>
      <c r="VIY135" s="81"/>
      <c r="VIZ135" s="81"/>
      <c r="VJA135" s="81"/>
      <c r="VJB135" s="81"/>
      <c r="VJC135" s="81"/>
      <c r="VJD135" s="81"/>
      <c r="VJE135" s="81"/>
      <c r="VJF135" s="81"/>
      <c r="VJG135" s="81"/>
      <c r="VJH135" s="81"/>
      <c r="VJI135" s="81"/>
      <c r="VJJ135" s="81"/>
      <c r="VJK135" s="81"/>
      <c r="VJL135" s="81"/>
      <c r="VJM135" s="81"/>
      <c r="VJN135" s="81"/>
      <c r="VJO135" s="81"/>
      <c r="VJP135" s="81"/>
      <c r="VJQ135" s="81"/>
      <c r="VJR135" s="81"/>
      <c r="VJS135" s="81"/>
      <c r="VJT135" s="81"/>
      <c r="VJU135" s="81"/>
      <c r="VJV135" s="81"/>
      <c r="VJW135" s="81"/>
      <c r="VJX135" s="81"/>
      <c r="VJY135" s="81"/>
      <c r="VJZ135" s="81"/>
      <c r="VKA135" s="81"/>
      <c r="VKB135" s="81"/>
      <c r="VKC135" s="81"/>
      <c r="VKD135" s="81"/>
      <c r="VKE135" s="81"/>
      <c r="VKF135" s="81"/>
      <c r="VKG135" s="81"/>
      <c r="VKH135" s="81"/>
      <c r="VKI135" s="81"/>
      <c r="VKJ135" s="81"/>
      <c r="VKK135" s="81"/>
      <c r="VKL135" s="81"/>
      <c r="VKM135" s="81"/>
      <c r="VKN135" s="81"/>
      <c r="VKO135" s="81"/>
      <c r="VKP135" s="81"/>
      <c r="VKQ135" s="81"/>
      <c r="VKR135" s="81"/>
      <c r="VKS135" s="81"/>
      <c r="VKT135" s="81"/>
      <c r="VKU135" s="81"/>
      <c r="VKV135" s="81"/>
      <c r="VKW135" s="81"/>
      <c r="VKX135" s="81"/>
      <c r="VKY135" s="81"/>
      <c r="VKZ135" s="81"/>
      <c r="VLA135" s="81"/>
      <c r="VLB135" s="81"/>
      <c r="VLC135" s="81"/>
      <c r="VLD135" s="81"/>
      <c r="VLE135" s="81"/>
      <c r="VLF135" s="81"/>
      <c r="VLG135" s="81"/>
      <c r="VLH135" s="81"/>
      <c r="VLI135" s="81"/>
      <c r="VLJ135" s="81"/>
      <c r="VLK135" s="81"/>
      <c r="VLL135" s="81"/>
      <c r="VLM135" s="81"/>
      <c r="VLN135" s="81"/>
      <c r="VLO135" s="81"/>
      <c r="VLP135" s="81"/>
      <c r="VLQ135" s="81"/>
      <c r="VLR135" s="81"/>
      <c r="VLS135" s="81"/>
      <c r="VLT135" s="81"/>
      <c r="VLU135" s="81"/>
      <c r="VLV135" s="81"/>
      <c r="VLW135" s="81"/>
      <c r="VLX135" s="81"/>
      <c r="VLY135" s="81"/>
      <c r="VLZ135" s="81"/>
      <c r="VMA135" s="81"/>
      <c r="VMB135" s="81"/>
      <c r="VMC135" s="81"/>
      <c r="VMD135" s="81"/>
      <c r="VME135" s="81"/>
      <c r="VMF135" s="81"/>
      <c r="VMG135" s="81"/>
      <c r="VMH135" s="81"/>
      <c r="VMI135" s="81"/>
      <c r="VMJ135" s="81"/>
      <c r="VMK135" s="81"/>
      <c r="VML135" s="81"/>
      <c r="VMM135" s="81"/>
      <c r="VMN135" s="81"/>
      <c r="VMO135" s="81"/>
      <c r="VMP135" s="81"/>
      <c r="VMQ135" s="81"/>
      <c r="VMR135" s="81"/>
      <c r="VMS135" s="81"/>
      <c r="VMT135" s="81"/>
      <c r="VMU135" s="81"/>
      <c r="VMV135" s="81"/>
      <c r="VMW135" s="81"/>
      <c r="VMX135" s="81"/>
      <c r="VMY135" s="81"/>
      <c r="VMZ135" s="81"/>
      <c r="VNA135" s="81"/>
      <c r="VNB135" s="81"/>
      <c r="VNC135" s="81"/>
      <c r="VND135" s="81"/>
      <c r="VNE135" s="81"/>
      <c r="VNF135" s="81"/>
      <c r="VNG135" s="81"/>
      <c r="VNH135" s="81"/>
      <c r="VNI135" s="81"/>
      <c r="VNJ135" s="81"/>
      <c r="VNK135" s="81"/>
      <c r="VNL135" s="81"/>
      <c r="VNM135" s="81"/>
      <c r="VNN135" s="81"/>
      <c r="VNO135" s="81"/>
      <c r="VNP135" s="81"/>
      <c r="VNQ135" s="81"/>
      <c r="VNR135" s="81"/>
      <c r="VNS135" s="81"/>
      <c r="VNT135" s="81"/>
      <c r="VNU135" s="81"/>
      <c r="VNV135" s="81"/>
      <c r="VNW135" s="81"/>
      <c r="VNX135" s="81"/>
      <c r="VNY135" s="81"/>
      <c r="VNZ135" s="81"/>
      <c r="VOA135" s="81"/>
      <c r="VOB135" s="81"/>
      <c r="VOC135" s="81"/>
      <c r="VOD135" s="81"/>
      <c r="VOE135" s="81"/>
      <c r="VOF135" s="81"/>
      <c r="VOG135" s="81"/>
      <c r="VOH135" s="81"/>
      <c r="VOI135" s="81"/>
      <c r="VOJ135" s="81"/>
      <c r="VOK135" s="81"/>
      <c r="VOL135" s="81"/>
      <c r="VOM135" s="81"/>
      <c r="VON135" s="81"/>
      <c r="VOO135" s="81"/>
      <c r="VOP135" s="81"/>
      <c r="VOQ135" s="81"/>
      <c r="VOR135" s="81"/>
      <c r="VOS135" s="81"/>
      <c r="VOT135" s="81"/>
      <c r="VOU135" s="81"/>
      <c r="VOV135" s="81"/>
      <c r="VOW135" s="81"/>
      <c r="VOX135" s="81"/>
      <c r="VOY135" s="81"/>
      <c r="VOZ135" s="81"/>
      <c r="VPA135" s="81"/>
      <c r="VPB135" s="81"/>
      <c r="VPC135" s="81"/>
      <c r="VPD135" s="81"/>
      <c r="VPE135" s="81"/>
      <c r="VPF135" s="81"/>
      <c r="VPG135" s="81"/>
      <c r="VPH135" s="81"/>
      <c r="VPI135" s="81"/>
      <c r="VPJ135" s="81"/>
      <c r="VPK135" s="81"/>
      <c r="VPL135" s="81"/>
      <c r="VPM135" s="81"/>
      <c r="VPN135" s="81"/>
      <c r="VPO135" s="81"/>
      <c r="VPP135" s="81"/>
      <c r="VPQ135" s="81"/>
      <c r="VPR135" s="81"/>
      <c r="VPS135" s="81"/>
      <c r="VPT135" s="81"/>
      <c r="VPU135" s="81"/>
      <c r="VPV135" s="81"/>
      <c r="VPW135" s="81"/>
      <c r="VPX135" s="81"/>
      <c r="VPY135" s="81"/>
      <c r="VPZ135" s="81"/>
      <c r="VQA135" s="81"/>
      <c r="VQB135" s="81"/>
      <c r="VQC135" s="81"/>
      <c r="VQD135" s="81"/>
      <c r="VQE135" s="81"/>
      <c r="VQF135" s="81"/>
      <c r="VQG135" s="81"/>
      <c r="VQH135" s="81"/>
      <c r="VQI135" s="81"/>
      <c r="VQJ135" s="81"/>
      <c r="VQK135" s="81"/>
      <c r="VQL135" s="81"/>
      <c r="VQM135" s="81"/>
      <c r="VQN135" s="81"/>
      <c r="VQO135" s="81"/>
      <c r="VQP135" s="81"/>
      <c r="VQQ135" s="81"/>
      <c r="VQR135" s="81"/>
      <c r="VQS135" s="81"/>
      <c r="VQT135" s="81"/>
      <c r="VQU135" s="81"/>
      <c r="VQV135" s="81"/>
      <c r="VQW135" s="81"/>
      <c r="VQX135" s="81"/>
      <c r="VQY135" s="81"/>
      <c r="VQZ135" s="81"/>
      <c r="VRA135" s="81"/>
      <c r="VRB135" s="81"/>
      <c r="VRC135" s="81"/>
      <c r="VRD135" s="81"/>
      <c r="VRE135" s="81"/>
      <c r="VRF135" s="81"/>
      <c r="VRG135" s="81"/>
      <c r="VRH135" s="81"/>
      <c r="VRI135" s="81"/>
      <c r="VRJ135" s="81"/>
      <c r="VRK135" s="81"/>
      <c r="VRL135" s="81"/>
      <c r="VRM135" s="81"/>
      <c r="VRN135" s="81"/>
      <c r="VRO135" s="81"/>
      <c r="VRP135" s="81"/>
      <c r="VRQ135" s="81"/>
      <c r="VRR135" s="81"/>
      <c r="VRS135" s="81"/>
      <c r="VRT135" s="81"/>
      <c r="VRU135" s="81"/>
      <c r="VRV135" s="81"/>
      <c r="VRW135" s="81"/>
      <c r="VRX135" s="81"/>
      <c r="VRY135" s="81"/>
      <c r="VRZ135" s="81"/>
      <c r="VSA135" s="81"/>
      <c r="VSB135" s="81"/>
      <c r="VSC135" s="81"/>
      <c r="VSD135" s="81"/>
      <c r="VSE135" s="81"/>
      <c r="VSF135" s="81"/>
      <c r="VSG135" s="81"/>
      <c r="VSH135" s="81"/>
      <c r="VSI135" s="81"/>
      <c r="VSJ135" s="81"/>
      <c r="VSK135" s="81"/>
      <c r="VSL135" s="81"/>
      <c r="VSM135" s="81"/>
      <c r="VSN135" s="81"/>
      <c r="VSO135" s="81"/>
      <c r="VSP135" s="81"/>
      <c r="VSQ135" s="81"/>
      <c r="VSR135" s="81"/>
      <c r="VSS135" s="81"/>
      <c r="VST135" s="81"/>
      <c r="VSU135" s="81"/>
      <c r="VSV135" s="81"/>
      <c r="VSW135" s="81"/>
      <c r="VSX135" s="81"/>
      <c r="VSY135" s="81"/>
      <c r="VSZ135" s="81"/>
      <c r="VTA135" s="81"/>
      <c r="VTB135" s="81"/>
      <c r="VTC135" s="81"/>
      <c r="VTD135" s="81"/>
      <c r="VTE135" s="81"/>
      <c r="VTF135" s="81"/>
      <c r="VTG135" s="81"/>
      <c r="VTH135" s="81"/>
      <c r="VTI135" s="81"/>
      <c r="VTJ135" s="81"/>
      <c r="VTK135" s="81"/>
      <c r="VTL135" s="81"/>
      <c r="VTM135" s="81"/>
      <c r="VTN135" s="81"/>
      <c r="VTO135" s="81"/>
      <c r="VTP135" s="81"/>
      <c r="VTQ135" s="81"/>
      <c r="VTR135" s="81"/>
      <c r="VTS135" s="81"/>
      <c r="VTT135" s="81"/>
      <c r="VTU135" s="81"/>
      <c r="VTV135" s="81"/>
      <c r="VTW135" s="81"/>
      <c r="VTX135" s="81"/>
      <c r="VTY135" s="81"/>
      <c r="VTZ135" s="81"/>
      <c r="VUA135" s="81"/>
      <c r="VUB135" s="81"/>
      <c r="VUC135" s="81"/>
      <c r="VUD135" s="81"/>
      <c r="VUE135" s="81"/>
      <c r="VUF135" s="81"/>
      <c r="VUG135" s="81"/>
      <c r="VUH135" s="81"/>
      <c r="VUI135" s="81"/>
      <c r="VUJ135" s="81"/>
      <c r="VUK135" s="81"/>
      <c r="VUL135" s="81"/>
      <c r="VUM135" s="81"/>
      <c r="VUN135" s="81"/>
      <c r="VUO135" s="81"/>
      <c r="VUP135" s="81"/>
      <c r="VUQ135" s="81"/>
      <c r="VUR135" s="81"/>
      <c r="VUS135" s="81"/>
      <c r="VUT135" s="81"/>
      <c r="VUU135" s="81"/>
      <c r="VUV135" s="81"/>
      <c r="VUW135" s="81"/>
      <c r="VUX135" s="81"/>
      <c r="VUY135" s="81"/>
      <c r="VUZ135" s="81"/>
      <c r="VVA135" s="81"/>
      <c r="VVB135" s="81"/>
      <c r="VVC135" s="81"/>
      <c r="VVD135" s="81"/>
      <c r="VVE135" s="81"/>
      <c r="VVF135" s="81"/>
      <c r="VVG135" s="81"/>
      <c r="VVH135" s="81"/>
      <c r="VVI135" s="81"/>
      <c r="VVJ135" s="81"/>
      <c r="VVK135" s="81"/>
      <c r="VVL135" s="81"/>
      <c r="VVM135" s="81"/>
      <c r="VVN135" s="81"/>
      <c r="VVO135" s="81"/>
      <c r="VVP135" s="81"/>
      <c r="VVQ135" s="81"/>
      <c r="VVR135" s="81"/>
      <c r="VVS135" s="81"/>
      <c r="VVT135" s="81"/>
      <c r="VVU135" s="81"/>
      <c r="VVV135" s="81"/>
      <c r="VVW135" s="81"/>
      <c r="VVX135" s="81"/>
      <c r="VVY135" s="81"/>
      <c r="VVZ135" s="81"/>
      <c r="VWA135" s="81"/>
      <c r="VWB135" s="81"/>
      <c r="VWC135" s="81"/>
      <c r="VWD135" s="81"/>
      <c r="VWE135" s="81"/>
      <c r="VWF135" s="81"/>
      <c r="VWG135" s="81"/>
      <c r="VWH135" s="81"/>
      <c r="VWI135" s="81"/>
      <c r="VWJ135" s="81"/>
      <c r="VWK135" s="81"/>
      <c r="VWL135" s="81"/>
      <c r="VWM135" s="81"/>
      <c r="VWN135" s="81"/>
      <c r="VWO135" s="81"/>
      <c r="VWP135" s="81"/>
      <c r="VWQ135" s="81"/>
      <c r="VWR135" s="81"/>
      <c r="VWS135" s="81"/>
      <c r="VWT135" s="81"/>
      <c r="VWU135" s="81"/>
      <c r="VWV135" s="81"/>
      <c r="VWW135" s="81"/>
      <c r="VWX135" s="81"/>
      <c r="VWY135" s="81"/>
      <c r="VWZ135" s="81"/>
      <c r="VXA135" s="81"/>
      <c r="VXB135" s="81"/>
      <c r="VXC135" s="81"/>
      <c r="VXD135" s="81"/>
      <c r="VXE135" s="81"/>
      <c r="VXF135" s="81"/>
      <c r="VXG135" s="81"/>
      <c r="VXH135" s="81"/>
      <c r="VXI135" s="81"/>
      <c r="VXJ135" s="81"/>
      <c r="VXK135" s="81"/>
      <c r="VXL135" s="81"/>
      <c r="VXM135" s="81"/>
      <c r="VXN135" s="81"/>
      <c r="VXO135" s="81"/>
      <c r="VXP135" s="81"/>
      <c r="VXQ135" s="81"/>
      <c r="VXR135" s="81"/>
      <c r="VXS135" s="81"/>
      <c r="VXT135" s="81"/>
      <c r="VXU135" s="81"/>
      <c r="VXV135" s="81"/>
      <c r="VXW135" s="81"/>
      <c r="VXX135" s="81"/>
      <c r="VXY135" s="81"/>
      <c r="VXZ135" s="81"/>
      <c r="VYA135" s="81"/>
      <c r="VYB135" s="81"/>
      <c r="VYC135" s="81"/>
      <c r="VYD135" s="81"/>
      <c r="VYE135" s="81"/>
      <c r="VYF135" s="81"/>
      <c r="VYG135" s="81"/>
      <c r="VYH135" s="81"/>
      <c r="VYI135" s="81"/>
      <c r="VYJ135" s="81"/>
      <c r="VYK135" s="81"/>
      <c r="VYL135" s="81"/>
      <c r="VYM135" s="81"/>
      <c r="VYN135" s="81"/>
      <c r="VYO135" s="81"/>
      <c r="VYP135" s="81"/>
      <c r="VYQ135" s="81"/>
      <c r="VYR135" s="81"/>
      <c r="VYS135" s="81"/>
      <c r="VYT135" s="81"/>
      <c r="VYU135" s="81"/>
      <c r="VYV135" s="81"/>
      <c r="VYW135" s="81"/>
      <c r="VYX135" s="81"/>
      <c r="VYY135" s="81"/>
      <c r="VYZ135" s="81"/>
      <c r="VZA135" s="81"/>
      <c r="VZB135" s="81"/>
      <c r="VZC135" s="81"/>
      <c r="VZD135" s="81"/>
      <c r="VZE135" s="81"/>
      <c r="VZF135" s="81"/>
      <c r="VZG135" s="81"/>
      <c r="VZH135" s="81"/>
      <c r="VZI135" s="81"/>
      <c r="VZJ135" s="81"/>
      <c r="VZK135" s="81"/>
      <c r="VZL135" s="81"/>
      <c r="VZM135" s="81"/>
      <c r="VZN135" s="81"/>
      <c r="VZO135" s="81"/>
      <c r="VZP135" s="81"/>
      <c r="VZQ135" s="81"/>
      <c r="VZR135" s="81"/>
      <c r="VZS135" s="81"/>
      <c r="VZT135" s="81"/>
      <c r="VZU135" s="81"/>
      <c r="VZV135" s="81"/>
      <c r="VZW135" s="81"/>
      <c r="VZX135" s="81"/>
      <c r="VZY135" s="81"/>
      <c r="VZZ135" s="81"/>
      <c r="WAA135" s="81"/>
      <c r="WAB135" s="81"/>
      <c r="WAC135" s="81"/>
      <c r="WAD135" s="81"/>
      <c r="WAE135" s="81"/>
      <c r="WAF135" s="81"/>
      <c r="WAG135" s="81"/>
      <c r="WAH135" s="81"/>
      <c r="WAI135" s="81"/>
      <c r="WAJ135" s="81"/>
      <c r="WAK135" s="81"/>
      <c r="WAL135" s="81"/>
      <c r="WAM135" s="81"/>
      <c r="WAN135" s="81"/>
      <c r="WAO135" s="81"/>
      <c r="WAP135" s="81"/>
      <c r="WAQ135" s="81"/>
      <c r="WAR135" s="81"/>
      <c r="WAS135" s="81"/>
      <c r="WAT135" s="81"/>
      <c r="WAU135" s="81"/>
      <c r="WAV135" s="81"/>
      <c r="WAW135" s="81"/>
      <c r="WAX135" s="81"/>
      <c r="WAY135" s="81"/>
      <c r="WAZ135" s="81"/>
      <c r="WBA135" s="81"/>
      <c r="WBB135" s="81"/>
      <c r="WBC135" s="81"/>
      <c r="WBD135" s="81"/>
      <c r="WBE135" s="81"/>
      <c r="WBF135" s="81"/>
      <c r="WBG135" s="81"/>
      <c r="WBH135" s="81"/>
      <c r="WBI135" s="81"/>
      <c r="WBJ135" s="81"/>
      <c r="WBK135" s="81"/>
      <c r="WBL135" s="81"/>
      <c r="WBM135" s="81"/>
      <c r="WBN135" s="81"/>
      <c r="WBO135" s="81"/>
      <c r="WBP135" s="81"/>
      <c r="WBQ135" s="81"/>
      <c r="WBR135" s="81"/>
      <c r="WBS135" s="81"/>
      <c r="WBT135" s="81"/>
      <c r="WBU135" s="81"/>
      <c r="WBV135" s="81"/>
      <c r="WBW135" s="81"/>
      <c r="WBX135" s="81"/>
      <c r="WBY135" s="81"/>
      <c r="WBZ135" s="81"/>
      <c r="WCA135" s="81"/>
      <c r="WCB135" s="81"/>
      <c r="WCC135" s="81"/>
      <c r="WCD135" s="81"/>
      <c r="WCE135" s="81"/>
      <c r="WCF135" s="81"/>
      <c r="WCG135" s="81"/>
      <c r="WCH135" s="81"/>
      <c r="WCI135" s="81"/>
      <c r="WCJ135" s="81"/>
      <c r="WCK135" s="81"/>
      <c r="WCL135" s="81"/>
      <c r="WCM135" s="81"/>
      <c r="WCN135" s="81"/>
      <c r="WCO135" s="81"/>
      <c r="WCP135" s="81"/>
      <c r="WCQ135" s="81"/>
      <c r="WCR135" s="81"/>
      <c r="WCS135" s="81"/>
      <c r="WCT135" s="81"/>
      <c r="WCU135" s="81"/>
      <c r="WCV135" s="81"/>
      <c r="WCW135" s="81"/>
      <c r="WCX135" s="81"/>
      <c r="WCY135" s="81"/>
      <c r="WCZ135" s="81"/>
      <c r="WDA135" s="81"/>
      <c r="WDB135" s="81"/>
      <c r="WDC135" s="81"/>
      <c r="WDD135" s="81"/>
      <c r="WDE135" s="81"/>
      <c r="WDF135" s="81"/>
      <c r="WDG135" s="81"/>
      <c r="WDH135" s="81"/>
      <c r="WDI135" s="81"/>
      <c r="WDJ135" s="81"/>
      <c r="WDK135" s="81"/>
      <c r="WDL135" s="81"/>
      <c r="WDM135" s="81"/>
      <c r="WDN135" s="81"/>
      <c r="WDO135" s="81"/>
      <c r="WDP135" s="81"/>
      <c r="WDQ135" s="81"/>
      <c r="WDR135" s="81"/>
      <c r="WDS135" s="81"/>
      <c r="WDT135" s="81"/>
      <c r="WDU135" s="81"/>
      <c r="WDV135" s="81"/>
      <c r="WDW135" s="81"/>
      <c r="WDX135" s="81"/>
      <c r="WDY135" s="81"/>
      <c r="WDZ135" s="81"/>
      <c r="WEA135" s="81"/>
      <c r="WEB135" s="81"/>
      <c r="WEC135" s="81"/>
      <c r="WED135" s="81"/>
      <c r="WEE135" s="81"/>
      <c r="WEF135" s="81"/>
      <c r="WEG135" s="81"/>
      <c r="WEH135" s="81"/>
      <c r="WEI135" s="81"/>
      <c r="WEJ135" s="81"/>
      <c r="WEK135" s="81"/>
      <c r="WEL135" s="81"/>
      <c r="WEM135" s="81"/>
      <c r="WEN135" s="81"/>
      <c r="WEO135" s="81"/>
      <c r="WEP135" s="81"/>
      <c r="WEQ135" s="81"/>
      <c r="WER135" s="81"/>
      <c r="WES135" s="81"/>
      <c r="WET135" s="81"/>
      <c r="WEU135" s="81"/>
      <c r="WEV135" s="81"/>
      <c r="WEW135" s="81"/>
      <c r="WEX135" s="81"/>
      <c r="WEY135" s="81"/>
      <c r="WEZ135" s="81"/>
      <c r="WFA135" s="81"/>
      <c r="WFB135" s="81"/>
      <c r="WFC135" s="81"/>
      <c r="WFD135" s="81"/>
      <c r="WFE135" s="81"/>
      <c r="WFF135" s="81"/>
      <c r="WFG135" s="81"/>
      <c r="WFH135" s="81"/>
      <c r="WFI135" s="81"/>
      <c r="WFJ135" s="81"/>
      <c r="WFK135" s="81"/>
      <c r="WFL135" s="81"/>
      <c r="WFM135" s="81"/>
      <c r="WFN135" s="81"/>
      <c r="WFO135" s="81"/>
      <c r="WFP135" s="81"/>
      <c r="WFQ135" s="81"/>
      <c r="WFR135" s="81"/>
      <c r="WFS135" s="81"/>
      <c r="WFT135" s="81"/>
      <c r="WFU135" s="81"/>
      <c r="WFV135" s="81"/>
      <c r="WFW135" s="81"/>
      <c r="WFX135" s="81"/>
      <c r="WFY135" s="81"/>
      <c r="WFZ135" s="81"/>
      <c r="WGA135" s="81"/>
      <c r="WGB135" s="81"/>
      <c r="WGC135" s="81"/>
      <c r="WGD135" s="81"/>
      <c r="WGE135" s="81"/>
      <c r="WGF135" s="81"/>
      <c r="WGG135" s="81"/>
      <c r="WGH135" s="81"/>
      <c r="WGI135" s="81"/>
      <c r="WGJ135" s="81"/>
      <c r="WGK135" s="81"/>
      <c r="WGL135" s="81"/>
      <c r="WGM135" s="81"/>
      <c r="WGN135" s="81"/>
      <c r="WGO135" s="81"/>
      <c r="WGP135" s="81"/>
      <c r="WGQ135" s="81"/>
      <c r="WGR135" s="81"/>
      <c r="WGS135" s="81"/>
      <c r="WGT135" s="81"/>
      <c r="WGU135" s="81"/>
      <c r="WGV135" s="81"/>
      <c r="WGW135" s="81"/>
      <c r="WGX135" s="81"/>
      <c r="WGY135" s="81"/>
      <c r="WGZ135" s="81"/>
      <c r="WHA135" s="81"/>
      <c r="WHB135" s="81"/>
      <c r="WHC135" s="81"/>
      <c r="WHD135" s="81"/>
      <c r="WHE135" s="81"/>
      <c r="WHF135" s="81"/>
      <c r="WHG135" s="81"/>
      <c r="WHH135" s="81"/>
      <c r="WHI135" s="81"/>
      <c r="WHJ135" s="81"/>
      <c r="WHK135" s="81"/>
      <c r="WHL135" s="81"/>
      <c r="WHM135" s="81"/>
      <c r="WHN135" s="81"/>
      <c r="WHO135" s="81"/>
      <c r="WHP135" s="81"/>
      <c r="WHQ135" s="81"/>
      <c r="WHR135" s="81"/>
      <c r="WHS135" s="81"/>
      <c r="WHT135" s="81"/>
      <c r="WHU135" s="81"/>
      <c r="WHV135" s="81"/>
      <c r="WHW135" s="81"/>
      <c r="WHX135" s="81"/>
      <c r="WHY135" s="81"/>
      <c r="WHZ135" s="81"/>
      <c r="WIA135" s="81"/>
      <c r="WIB135" s="81"/>
      <c r="WIC135" s="81"/>
      <c r="WID135" s="81"/>
      <c r="WIE135" s="81"/>
      <c r="WIF135" s="81"/>
      <c r="WIG135" s="81"/>
      <c r="WIH135" s="81"/>
      <c r="WII135" s="81"/>
      <c r="WIJ135" s="81"/>
      <c r="WIK135" s="81"/>
      <c r="WIL135" s="81"/>
      <c r="WIM135" s="81"/>
      <c r="WIN135" s="81"/>
      <c r="WIO135" s="81"/>
      <c r="WIP135" s="81"/>
      <c r="WIQ135" s="81"/>
      <c r="WIR135" s="81"/>
      <c r="WIS135" s="81"/>
      <c r="WIT135" s="81"/>
      <c r="WIU135" s="81"/>
      <c r="WIV135" s="81"/>
      <c r="WIW135" s="81"/>
      <c r="WIX135" s="81"/>
      <c r="WIY135" s="81"/>
      <c r="WIZ135" s="81"/>
      <c r="WJA135" s="81"/>
      <c r="WJB135" s="81"/>
      <c r="WJC135" s="81"/>
      <c r="WJD135" s="81"/>
      <c r="WJE135" s="81"/>
      <c r="WJF135" s="81"/>
      <c r="WJG135" s="81"/>
      <c r="WJH135" s="81"/>
      <c r="WJI135" s="81"/>
      <c r="WJJ135" s="81"/>
      <c r="WJK135" s="81"/>
      <c r="WJL135" s="81"/>
      <c r="WJM135" s="81"/>
      <c r="WJN135" s="81"/>
      <c r="WJO135" s="81"/>
      <c r="WJP135" s="81"/>
      <c r="WJQ135" s="81"/>
      <c r="WJR135" s="81"/>
      <c r="WJS135" s="81"/>
      <c r="WJT135" s="81"/>
      <c r="WJU135" s="81"/>
      <c r="WJV135" s="81"/>
      <c r="WJW135" s="81"/>
      <c r="WJX135" s="81"/>
      <c r="WJY135" s="81"/>
      <c r="WJZ135" s="81"/>
      <c r="WKA135" s="81"/>
      <c r="WKB135" s="81"/>
      <c r="WKC135" s="81"/>
      <c r="WKD135" s="81"/>
      <c r="WKE135" s="81"/>
      <c r="WKF135" s="81"/>
      <c r="WKG135" s="81"/>
      <c r="WKH135" s="81"/>
      <c r="WKI135" s="81"/>
      <c r="WKJ135" s="81"/>
      <c r="WKK135" s="81"/>
      <c r="WKL135" s="81"/>
      <c r="WKM135" s="81"/>
      <c r="WKN135" s="81"/>
      <c r="WKO135" s="81"/>
      <c r="WKP135" s="81"/>
      <c r="WKQ135" s="81"/>
      <c r="WKR135" s="81"/>
      <c r="WKS135" s="81"/>
      <c r="WKT135" s="81"/>
      <c r="WKU135" s="81"/>
      <c r="WKV135" s="81"/>
      <c r="WKW135" s="81"/>
      <c r="WKX135" s="81"/>
      <c r="WKY135" s="81"/>
      <c r="WKZ135" s="81"/>
      <c r="WLA135" s="81"/>
      <c r="WLB135" s="81"/>
      <c r="WLC135" s="81"/>
      <c r="WLD135" s="81"/>
      <c r="WLE135" s="81"/>
      <c r="WLF135" s="81"/>
      <c r="WLG135" s="81"/>
      <c r="WLH135" s="81"/>
      <c r="WLI135" s="81"/>
      <c r="WLJ135" s="81"/>
      <c r="WLK135" s="81"/>
      <c r="WLL135" s="81"/>
      <c r="WLM135" s="81"/>
      <c r="WLN135" s="81"/>
      <c r="WLO135" s="81"/>
      <c r="WLP135" s="81"/>
      <c r="WLQ135" s="81"/>
      <c r="WLR135" s="81"/>
      <c r="WLS135" s="81"/>
      <c r="WLT135" s="81"/>
      <c r="WLU135" s="81"/>
      <c r="WLV135" s="81"/>
      <c r="WLW135" s="81"/>
      <c r="WLX135" s="81"/>
      <c r="WLY135" s="81"/>
      <c r="WLZ135" s="81"/>
      <c r="WMA135" s="81"/>
      <c r="WMB135" s="81"/>
      <c r="WMC135" s="81"/>
      <c r="WMD135" s="81"/>
      <c r="WME135" s="81"/>
      <c r="WMF135" s="81"/>
      <c r="WMG135" s="81"/>
      <c r="WMH135" s="81"/>
      <c r="WMI135" s="81"/>
      <c r="WMJ135" s="81"/>
      <c r="WMK135" s="81"/>
      <c r="WML135" s="81"/>
      <c r="WMM135" s="81"/>
      <c r="WMN135" s="81"/>
      <c r="WMO135" s="81"/>
      <c r="WMP135" s="81"/>
      <c r="WMQ135" s="81"/>
      <c r="WMR135" s="81"/>
      <c r="WMS135" s="81"/>
      <c r="WMT135" s="81"/>
      <c r="WMU135" s="81"/>
      <c r="WMV135" s="81"/>
      <c r="WMW135" s="81"/>
      <c r="WMX135" s="81"/>
      <c r="WMY135" s="81"/>
      <c r="WMZ135" s="81"/>
      <c r="WNA135" s="81"/>
      <c r="WNB135" s="81"/>
      <c r="WNC135" s="81"/>
      <c r="WND135" s="81"/>
      <c r="WNE135" s="81"/>
      <c r="WNF135" s="81"/>
      <c r="WNG135" s="81"/>
      <c r="WNH135" s="81"/>
      <c r="WNI135" s="81"/>
      <c r="WNJ135" s="81"/>
      <c r="WNK135" s="81"/>
      <c r="WNL135" s="81"/>
      <c r="WNM135" s="81"/>
      <c r="WNN135" s="81"/>
      <c r="WNO135" s="81"/>
      <c r="WNP135" s="81"/>
      <c r="WNQ135" s="81"/>
      <c r="WNR135" s="81"/>
      <c r="WNS135" s="81"/>
      <c r="WNT135" s="81"/>
      <c r="WNU135" s="81"/>
      <c r="WNV135" s="81"/>
      <c r="WNW135" s="81"/>
      <c r="WNX135" s="81"/>
      <c r="WNY135" s="81"/>
      <c r="WNZ135" s="81"/>
      <c r="WOA135" s="81"/>
      <c r="WOB135" s="81"/>
      <c r="WOC135" s="81"/>
      <c r="WOD135" s="81"/>
      <c r="WOE135" s="81"/>
      <c r="WOF135" s="81"/>
      <c r="WOG135" s="81"/>
      <c r="WOH135" s="81"/>
      <c r="WOI135" s="81"/>
      <c r="WOJ135" s="81"/>
      <c r="WOK135" s="81"/>
      <c r="WOL135" s="81"/>
      <c r="WOM135" s="81"/>
      <c r="WON135" s="81"/>
      <c r="WOO135" s="81"/>
      <c r="WOP135" s="81"/>
      <c r="WOQ135" s="81"/>
      <c r="WOR135" s="81"/>
      <c r="WOS135" s="81"/>
      <c r="WOT135" s="81"/>
      <c r="WOU135" s="81"/>
      <c r="WOV135" s="81"/>
      <c r="WOW135" s="81"/>
      <c r="WOX135" s="81"/>
      <c r="WOY135" s="81"/>
      <c r="WOZ135" s="81"/>
      <c r="WPA135" s="81"/>
      <c r="WPB135" s="81"/>
      <c r="WPC135" s="81"/>
      <c r="WPD135" s="81"/>
      <c r="WPE135" s="81"/>
      <c r="WPF135" s="81"/>
      <c r="WPG135" s="81"/>
      <c r="WPH135" s="81"/>
      <c r="WPI135" s="81"/>
      <c r="WPJ135" s="81"/>
      <c r="WPK135" s="81"/>
      <c r="WPL135" s="81"/>
      <c r="WPM135" s="81"/>
      <c r="WPN135" s="81"/>
      <c r="WPO135" s="81"/>
      <c r="WPP135" s="81"/>
      <c r="WPQ135" s="81"/>
      <c r="WPR135" s="81"/>
      <c r="WPS135" s="81"/>
      <c r="WPT135" s="81"/>
      <c r="WPU135" s="81"/>
      <c r="WPV135" s="81"/>
      <c r="WPW135" s="81"/>
      <c r="WPX135" s="81"/>
      <c r="WPY135" s="81"/>
      <c r="WPZ135" s="81"/>
      <c r="WQA135" s="81"/>
      <c r="WQB135" s="81"/>
      <c r="WQC135" s="81"/>
      <c r="WQD135" s="81"/>
      <c r="WQE135" s="81"/>
      <c r="WQF135" s="81"/>
      <c r="WQG135" s="81"/>
      <c r="WQH135" s="81"/>
      <c r="WQI135" s="81"/>
      <c r="WQJ135" s="81"/>
      <c r="WQK135" s="81"/>
      <c r="WQL135" s="81"/>
      <c r="WQM135" s="81"/>
      <c r="WQN135" s="81"/>
      <c r="WQO135" s="81"/>
      <c r="WQP135" s="81"/>
      <c r="WQQ135" s="81"/>
      <c r="WQR135" s="81"/>
      <c r="WQS135" s="81"/>
      <c r="WQT135" s="81"/>
      <c r="WQU135" s="81"/>
      <c r="WQV135" s="81"/>
      <c r="WQW135" s="81"/>
      <c r="WQX135" s="81"/>
      <c r="WQY135" s="81"/>
      <c r="WQZ135" s="81"/>
      <c r="WRA135" s="81"/>
      <c r="WRB135" s="81"/>
      <c r="WRC135" s="81"/>
      <c r="WRD135" s="81"/>
      <c r="WRE135" s="81"/>
      <c r="WRF135" s="81"/>
      <c r="WRG135" s="81"/>
      <c r="WRH135" s="81"/>
      <c r="WRI135" s="81"/>
      <c r="WRJ135" s="81"/>
      <c r="WRK135" s="81"/>
      <c r="WRL135" s="81"/>
      <c r="WRM135" s="81"/>
      <c r="WRN135" s="81"/>
      <c r="WRO135" s="81"/>
      <c r="WRP135" s="81"/>
      <c r="WRQ135" s="81"/>
      <c r="WRR135" s="81"/>
      <c r="WRS135" s="81"/>
      <c r="WRT135" s="81"/>
      <c r="WRU135" s="81"/>
      <c r="WRV135" s="81"/>
      <c r="WRW135" s="81"/>
      <c r="WRX135" s="81"/>
      <c r="WRY135" s="81"/>
      <c r="WRZ135" s="81"/>
      <c r="WSA135" s="81"/>
      <c r="WSB135" s="81"/>
      <c r="WSC135" s="81"/>
      <c r="WSD135" s="81"/>
      <c r="WSE135" s="81"/>
      <c r="WSF135" s="81"/>
      <c r="WSG135" s="81"/>
      <c r="WSH135" s="81"/>
      <c r="WSI135" s="81"/>
      <c r="WSJ135" s="81"/>
      <c r="WSK135" s="81"/>
      <c r="WSL135" s="81"/>
      <c r="WSM135" s="81"/>
      <c r="WSN135" s="81"/>
      <c r="WSO135" s="81"/>
      <c r="WSP135" s="81"/>
      <c r="WSQ135" s="81"/>
      <c r="WSR135" s="81"/>
      <c r="WSS135" s="81"/>
      <c r="WST135" s="81"/>
      <c r="WSU135" s="81"/>
      <c r="WSV135" s="81"/>
      <c r="WSW135" s="81"/>
      <c r="WSX135" s="81"/>
      <c r="WSY135" s="81"/>
      <c r="WSZ135" s="81"/>
      <c r="WTA135" s="81"/>
      <c r="WTB135" s="81"/>
      <c r="WTC135" s="81"/>
      <c r="WTD135" s="81"/>
      <c r="WTE135" s="81"/>
      <c r="WTF135" s="81"/>
      <c r="WTG135" s="81"/>
      <c r="WTH135" s="81"/>
      <c r="WTI135" s="81"/>
      <c r="WTJ135" s="81"/>
      <c r="WTK135" s="81"/>
      <c r="WTL135" s="81"/>
      <c r="WTM135" s="81"/>
      <c r="WTN135" s="81"/>
      <c r="WTO135" s="81"/>
      <c r="WTP135" s="81"/>
      <c r="WTQ135" s="81"/>
      <c r="WTR135" s="81"/>
      <c r="WTS135" s="81"/>
      <c r="WTT135" s="81"/>
      <c r="WTU135" s="81"/>
      <c r="WTV135" s="81"/>
      <c r="WTW135" s="81"/>
      <c r="WTX135" s="81"/>
      <c r="WTY135" s="81"/>
      <c r="WTZ135" s="81"/>
      <c r="WUA135" s="81"/>
      <c r="WUB135" s="81"/>
      <c r="WUC135" s="81"/>
      <c r="WUD135" s="81"/>
      <c r="WUE135" s="81"/>
      <c r="WUF135" s="81"/>
      <c r="WUG135" s="81"/>
      <c r="WUH135" s="81"/>
      <c r="WUI135" s="81"/>
      <c r="WUJ135" s="81"/>
      <c r="WUK135" s="81"/>
      <c r="WUL135" s="81"/>
      <c r="WUM135" s="81"/>
      <c r="WUN135" s="81"/>
      <c r="WUO135" s="81"/>
      <c r="WUP135" s="81"/>
      <c r="WUQ135" s="81"/>
      <c r="WUR135" s="81"/>
      <c r="WUS135" s="81"/>
      <c r="WUT135" s="81"/>
      <c r="WUU135" s="81"/>
      <c r="WUV135" s="81"/>
      <c r="WUW135" s="81"/>
      <c r="WUX135" s="81"/>
      <c r="WUY135" s="81"/>
      <c r="WUZ135" s="81"/>
      <c r="WVA135" s="81"/>
      <c r="WVB135" s="81"/>
      <c r="WVC135" s="81"/>
      <c r="WVD135" s="81"/>
      <c r="WVE135" s="81"/>
      <c r="WVF135" s="81"/>
      <c r="WVG135" s="81"/>
      <c r="WVH135" s="81"/>
      <c r="WVI135" s="81"/>
      <c r="WVJ135" s="81"/>
      <c r="WVK135" s="81"/>
      <c r="WVL135" s="81"/>
      <c r="WVM135" s="81"/>
      <c r="WVN135" s="81"/>
      <c r="WVO135" s="81"/>
      <c r="WVP135" s="81"/>
      <c r="WVQ135" s="81"/>
      <c r="WVR135" s="81"/>
      <c r="WVS135" s="81"/>
      <c r="WVT135" s="81"/>
      <c r="WVU135" s="81"/>
      <c r="WVV135" s="81"/>
      <c r="WVW135" s="81"/>
      <c r="WVX135" s="81"/>
      <c r="WVY135" s="81"/>
      <c r="WVZ135" s="81"/>
      <c r="WWA135" s="81"/>
      <c r="WWB135" s="81"/>
      <c r="WWC135" s="81"/>
      <c r="WWD135" s="81"/>
      <c r="WWE135" s="81"/>
      <c r="WWF135" s="81"/>
      <c r="WWG135" s="81"/>
      <c r="WWH135" s="81"/>
      <c r="WWI135" s="81"/>
      <c r="WWJ135" s="81"/>
      <c r="WWK135" s="81"/>
      <c r="WWL135" s="81"/>
      <c r="WWM135" s="81"/>
      <c r="WWN135" s="81"/>
      <c r="WWO135" s="81"/>
      <c r="WWP135" s="81"/>
      <c r="WWQ135" s="81"/>
      <c r="WWR135" s="81"/>
      <c r="WWS135" s="81"/>
      <c r="WWT135" s="81"/>
      <c r="WWU135" s="81"/>
      <c r="WWV135" s="81"/>
      <c r="WWW135" s="81"/>
      <c r="WWX135" s="81"/>
      <c r="WWY135" s="81"/>
      <c r="WWZ135" s="81"/>
      <c r="WXA135" s="81"/>
      <c r="WXB135" s="81"/>
      <c r="WXC135" s="81"/>
      <c r="WXD135" s="81"/>
      <c r="WXE135" s="81"/>
      <c r="WXF135" s="81"/>
      <c r="WXG135" s="81"/>
      <c r="WXH135" s="81"/>
      <c r="WXI135" s="81"/>
      <c r="WXJ135" s="81"/>
      <c r="WXK135" s="81"/>
      <c r="WXL135" s="81"/>
      <c r="WXM135" s="81"/>
      <c r="WXN135" s="81"/>
      <c r="WXO135" s="81"/>
      <c r="WXP135" s="81"/>
      <c r="WXQ135" s="81"/>
      <c r="WXR135" s="81"/>
      <c r="WXS135" s="81"/>
      <c r="WXT135" s="81"/>
      <c r="WXU135" s="81"/>
      <c r="WXV135" s="81"/>
      <c r="WXW135" s="81"/>
      <c r="WXX135" s="81"/>
      <c r="WXY135" s="81"/>
      <c r="WXZ135" s="81"/>
      <c r="WYA135" s="81"/>
      <c r="WYB135" s="81"/>
      <c r="WYC135" s="81"/>
      <c r="WYD135" s="81"/>
      <c r="WYE135" s="81"/>
      <c r="WYF135" s="81"/>
      <c r="WYG135" s="81"/>
      <c r="WYH135" s="81"/>
      <c r="WYI135" s="81"/>
      <c r="WYJ135" s="81"/>
      <c r="WYK135" s="81"/>
      <c r="WYL135" s="81"/>
      <c r="WYM135" s="81"/>
      <c r="WYN135" s="81"/>
      <c r="WYO135" s="81"/>
      <c r="WYP135" s="81"/>
      <c r="WYQ135" s="81"/>
      <c r="WYR135" s="81"/>
      <c r="WYS135" s="81"/>
      <c r="WYT135" s="81"/>
      <c r="WYU135" s="81"/>
      <c r="WYV135" s="81"/>
      <c r="WYW135" s="81"/>
      <c r="WYX135" s="81"/>
      <c r="WYY135" s="81"/>
      <c r="WYZ135" s="81"/>
      <c r="WZA135" s="81"/>
      <c r="WZB135" s="81"/>
      <c r="WZC135" s="81"/>
      <c r="WZD135" s="81"/>
      <c r="WZE135" s="81"/>
      <c r="WZF135" s="81"/>
      <c r="WZG135" s="81"/>
      <c r="WZH135" s="81"/>
      <c r="WZI135" s="81"/>
      <c r="WZJ135" s="81"/>
      <c r="WZK135" s="81"/>
      <c r="WZL135" s="81"/>
      <c r="WZM135" s="81"/>
      <c r="WZN135" s="81"/>
      <c r="WZO135" s="81"/>
      <c r="WZP135" s="81"/>
      <c r="WZQ135" s="81"/>
      <c r="WZR135" s="81"/>
      <c r="WZS135" s="81"/>
      <c r="WZT135" s="81"/>
      <c r="WZU135" s="81"/>
      <c r="WZV135" s="81"/>
      <c r="WZW135" s="81"/>
      <c r="WZX135" s="81"/>
      <c r="WZY135" s="81"/>
      <c r="WZZ135" s="81"/>
      <c r="XAA135" s="81"/>
      <c r="XAB135" s="81"/>
      <c r="XAC135" s="81"/>
      <c r="XAD135" s="81"/>
      <c r="XAE135" s="81"/>
      <c r="XAF135" s="81"/>
      <c r="XAG135" s="81"/>
      <c r="XAH135" s="81"/>
      <c r="XAI135" s="81"/>
      <c r="XAJ135" s="81"/>
      <c r="XAK135" s="81"/>
      <c r="XAL135" s="81"/>
      <c r="XAM135" s="81"/>
      <c r="XAN135" s="81"/>
      <c r="XAO135" s="81"/>
      <c r="XAP135" s="81"/>
      <c r="XAQ135" s="81"/>
      <c r="XAR135" s="81"/>
      <c r="XAS135" s="81"/>
      <c r="XAT135" s="81"/>
      <c r="XAU135" s="81"/>
      <c r="XAV135" s="81"/>
      <c r="XAW135" s="81"/>
      <c r="XAX135" s="81"/>
      <c r="XAY135" s="81"/>
      <c r="XAZ135" s="81"/>
      <c r="XBA135" s="81"/>
      <c r="XBB135" s="81"/>
      <c r="XBC135" s="81"/>
      <c r="XBD135" s="81"/>
      <c r="XBE135" s="81"/>
      <c r="XBF135" s="81"/>
      <c r="XBG135" s="81"/>
      <c r="XBH135" s="81"/>
      <c r="XBI135" s="81"/>
      <c r="XBJ135" s="81"/>
      <c r="XBK135" s="81"/>
      <c r="XBL135" s="81"/>
      <c r="XBM135" s="81"/>
      <c r="XBN135" s="81"/>
      <c r="XBO135" s="81"/>
      <c r="XBP135" s="81"/>
      <c r="XBQ135" s="81"/>
      <c r="XBR135" s="81"/>
      <c r="XBS135" s="81"/>
      <c r="XBT135" s="81"/>
      <c r="XBU135" s="81"/>
      <c r="XBV135" s="81"/>
      <c r="XBW135" s="81"/>
      <c r="XBX135" s="81"/>
      <c r="XBY135" s="81"/>
      <c r="XBZ135" s="81"/>
      <c r="XCA135" s="81"/>
      <c r="XCB135" s="81"/>
      <c r="XCC135" s="81"/>
      <c r="XCD135" s="81"/>
      <c r="XCE135" s="81"/>
      <c r="XCF135" s="81"/>
      <c r="XCG135" s="81"/>
      <c r="XCH135" s="81"/>
      <c r="XCI135" s="81"/>
      <c r="XCJ135" s="81"/>
      <c r="XCK135" s="81"/>
      <c r="XCL135" s="81"/>
      <c r="XCM135" s="81"/>
      <c r="XCN135" s="81"/>
      <c r="XCO135" s="81"/>
      <c r="XCP135" s="81"/>
      <c r="XCQ135" s="81"/>
      <c r="XCR135" s="81"/>
      <c r="XCS135" s="81"/>
      <c r="XCT135" s="81"/>
      <c r="XCU135" s="81"/>
      <c r="XCV135" s="81"/>
      <c r="XCW135" s="81"/>
      <c r="XCX135" s="81"/>
      <c r="XCY135" s="81"/>
      <c r="XCZ135" s="81"/>
      <c r="XDA135" s="81"/>
      <c r="XDB135" s="81"/>
      <c r="XDC135" s="81"/>
      <c r="XDD135" s="81"/>
      <c r="XDE135" s="81"/>
      <c r="XDF135" s="81"/>
      <c r="XDG135" s="81"/>
      <c r="XDH135" s="81"/>
      <c r="XDI135" s="81"/>
      <c r="XDJ135" s="81"/>
      <c r="XDK135" s="81"/>
      <c r="XDL135" s="81"/>
      <c r="XDM135" s="81"/>
      <c r="XDN135" s="81"/>
      <c r="XDO135" s="81"/>
      <c r="XDP135" s="81"/>
      <c r="XDQ135" s="81"/>
      <c r="XDR135" s="81"/>
      <c r="XDS135" s="81"/>
      <c r="XDT135" s="81"/>
      <c r="XDU135" s="81"/>
      <c r="XDV135" s="81"/>
      <c r="XDW135" s="81"/>
      <c r="XDX135" s="81"/>
      <c r="XDY135" s="81"/>
      <c r="XDZ135" s="81"/>
      <c r="XEA135" s="81"/>
      <c r="XEB135" s="81"/>
      <c r="XEC135" s="81"/>
      <c r="XED135" s="81"/>
      <c r="XEE135" s="81"/>
      <c r="XEF135" s="81"/>
      <c r="XEG135" s="81"/>
      <c r="XEH135" s="81"/>
      <c r="XEI135" s="81"/>
      <c r="XEJ135" s="81"/>
      <c r="XEK135" s="81"/>
      <c r="XEL135" s="81"/>
      <c r="XEM135" s="81"/>
      <c r="XEN135" s="81"/>
      <c r="XEO135" s="81"/>
      <c r="XEP135" s="81"/>
      <c r="XEQ135" s="81"/>
      <c r="XER135" s="81"/>
      <c r="XES135" s="81"/>
      <c r="XET135" s="81"/>
      <c r="XEU135" s="81"/>
      <c r="XEV135" s="81"/>
      <c r="XEW135" s="81"/>
      <c r="XEX135" s="81"/>
      <c r="XEY135" s="81"/>
      <c r="XEZ135" s="81"/>
      <c r="XFA135" s="81"/>
      <c r="XFB135" s="81"/>
      <c r="XFC135" s="81"/>
      <c r="XFD135" s="81"/>
    </row>
    <row r="137" spans="3:16384">
      <c r="D137" s="20"/>
      <c r="E137" s="20"/>
      <c r="F137" s="11" t="s">
        <v>183</v>
      </c>
      <c r="G137" s="11" t="s">
        <v>213</v>
      </c>
      <c r="H137" s="20" t="s">
        <v>422</v>
      </c>
      <c r="I137" s="11" t="s">
        <v>3385</v>
      </c>
      <c r="J137" s="26"/>
      <c r="K137" s="98"/>
      <c r="L137" s="112" t="s">
        <v>246</v>
      </c>
      <c r="M137" s="20" t="s">
        <v>461</v>
      </c>
      <c r="N137" s="26" t="s">
        <v>3417</v>
      </c>
      <c r="O137" s="21" t="s">
        <v>197</v>
      </c>
      <c r="P137" s="21" t="s">
        <v>3384</v>
      </c>
      <c r="Q137" s="21"/>
      <c r="R137" s="7" t="s">
        <v>208</v>
      </c>
      <c r="S137" s="1345"/>
      <c r="T137" s="1345"/>
      <c r="U137" s="1345"/>
      <c r="V137" s="1345"/>
      <c r="W137" s="1345"/>
    </row>
    <row r="138" spans="3:16384">
      <c r="D138" s="20"/>
      <c r="E138" s="20"/>
      <c r="F138" s="11" t="s">
        <v>183</v>
      </c>
      <c r="G138" s="11" t="s">
        <v>213</v>
      </c>
      <c r="H138" s="20" t="s">
        <v>422</v>
      </c>
      <c r="I138" s="11" t="s">
        <v>3385</v>
      </c>
      <c r="J138" s="26"/>
      <c r="K138" s="98"/>
      <c r="L138" s="112" t="s">
        <v>246</v>
      </c>
      <c r="M138" s="20" t="s">
        <v>1859</v>
      </c>
      <c r="N138" s="26" t="s">
        <v>486</v>
      </c>
      <c r="O138" s="21" t="s">
        <v>197</v>
      </c>
      <c r="P138" s="21" t="s">
        <v>3384</v>
      </c>
      <c r="Q138" s="21"/>
      <c r="R138" s="7" t="s">
        <v>208</v>
      </c>
      <c r="S138" s="1345"/>
      <c r="T138" s="1345"/>
      <c r="U138" s="1345"/>
      <c r="V138" s="1345"/>
      <c r="W138" s="1345"/>
    </row>
    <row r="139" spans="3:16384">
      <c r="D139" s="20"/>
      <c r="E139" s="20"/>
      <c r="H139" s="20"/>
      <c r="J139" s="26"/>
      <c r="K139" s="98"/>
      <c r="L139" s="112"/>
      <c r="M139" s="20"/>
      <c r="N139" s="26"/>
      <c r="O139" s="21"/>
      <c r="P139" s="21"/>
      <c r="Q139" s="21"/>
      <c r="R139" s="7"/>
    </row>
    <row r="140" spans="3:16384" s="33" customFormat="1" ht="14.25" customHeight="1">
      <c r="C140" s="467"/>
      <c r="D140" s="80" t="s">
        <v>467</v>
      </c>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c r="GY140" s="81"/>
      <c r="GZ140" s="81"/>
      <c r="HA140" s="81"/>
      <c r="HB140" s="81"/>
      <c r="HC140" s="81"/>
      <c r="HD140" s="81"/>
      <c r="HE140" s="81"/>
      <c r="HF140" s="81"/>
      <c r="HG140" s="81"/>
      <c r="HH140" s="81"/>
      <c r="HI140" s="81"/>
      <c r="HJ140" s="81"/>
      <c r="HK140" s="81"/>
      <c r="HL140" s="81"/>
      <c r="HM140" s="81"/>
      <c r="HN140" s="81"/>
      <c r="HO140" s="81"/>
      <c r="HP140" s="81"/>
      <c r="HQ140" s="81"/>
      <c r="HR140" s="81"/>
      <c r="HS140" s="81"/>
      <c r="HT140" s="81"/>
      <c r="HU140" s="81"/>
      <c r="HV140" s="81"/>
      <c r="HW140" s="81"/>
      <c r="HX140" s="81"/>
      <c r="HY140" s="81"/>
      <c r="HZ140" s="81"/>
      <c r="IA140" s="81"/>
      <c r="IB140" s="81"/>
      <c r="IC140" s="81"/>
      <c r="ID140" s="81"/>
      <c r="IE140" s="81"/>
      <c r="IF140" s="81"/>
      <c r="IG140" s="81"/>
      <c r="IH140" s="81"/>
      <c r="II140" s="81"/>
      <c r="IJ140" s="81"/>
      <c r="IK140" s="81"/>
      <c r="IL140" s="81"/>
      <c r="IM140" s="81"/>
      <c r="IN140" s="81"/>
      <c r="IO140" s="81"/>
      <c r="IP140" s="81"/>
      <c r="IQ140" s="81"/>
      <c r="IR140" s="81"/>
      <c r="IS140" s="81"/>
      <c r="IT140" s="81"/>
      <c r="IU140" s="81"/>
      <c r="IV140" s="81"/>
      <c r="IW140" s="81"/>
      <c r="IX140" s="81"/>
      <c r="IY140" s="81"/>
      <c r="IZ140" s="81"/>
      <c r="JA140" s="81"/>
      <c r="JB140" s="81"/>
      <c r="JC140" s="81"/>
      <c r="JD140" s="81"/>
      <c r="JE140" s="81"/>
      <c r="JF140" s="81"/>
      <c r="JG140" s="81"/>
      <c r="JH140" s="81"/>
      <c r="JI140" s="81"/>
      <c r="JJ140" s="81"/>
      <c r="JK140" s="81"/>
      <c r="JL140" s="81"/>
      <c r="JM140" s="81"/>
      <c r="JN140" s="81"/>
      <c r="JO140" s="81"/>
      <c r="JP140" s="81"/>
      <c r="JQ140" s="81"/>
      <c r="JR140" s="81"/>
      <c r="JS140" s="81"/>
      <c r="JT140" s="81"/>
      <c r="JU140" s="81"/>
      <c r="JV140" s="81"/>
      <c r="JW140" s="81"/>
      <c r="JX140" s="81"/>
      <c r="JY140" s="81"/>
      <c r="JZ140" s="81"/>
      <c r="KA140" s="81"/>
      <c r="KB140" s="81"/>
      <c r="KC140" s="81"/>
      <c r="KD140" s="81"/>
      <c r="KE140" s="81"/>
      <c r="KF140" s="81"/>
      <c r="KG140" s="81"/>
      <c r="KH140" s="81"/>
      <c r="KI140" s="81"/>
      <c r="KJ140" s="81"/>
      <c r="KK140" s="81"/>
      <c r="KL140" s="81"/>
      <c r="KM140" s="81"/>
      <c r="KN140" s="81"/>
      <c r="KO140" s="81"/>
      <c r="KP140" s="81"/>
      <c r="KQ140" s="81"/>
      <c r="KR140" s="81"/>
      <c r="KS140" s="81"/>
      <c r="KT140" s="81"/>
      <c r="KU140" s="81"/>
      <c r="KV140" s="81"/>
      <c r="KW140" s="81"/>
      <c r="KX140" s="81"/>
      <c r="KY140" s="81"/>
      <c r="KZ140" s="81"/>
      <c r="LA140" s="81"/>
      <c r="LB140" s="81"/>
      <c r="LC140" s="81"/>
      <c r="LD140" s="81"/>
      <c r="LE140" s="81"/>
      <c r="LF140" s="81"/>
      <c r="LG140" s="81"/>
      <c r="LH140" s="81"/>
      <c r="LI140" s="81"/>
      <c r="LJ140" s="81"/>
      <c r="LK140" s="81"/>
      <c r="LL140" s="81"/>
      <c r="LM140" s="81"/>
      <c r="LN140" s="81"/>
      <c r="LO140" s="81"/>
      <c r="LP140" s="81"/>
      <c r="LQ140" s="81"/>
      <c r="LR140" s="81"/>
      <c r="LS140" s="81"/>
      <c r="LT140" s="81"/>
      <c r="LU140" s="81"/>
      <c r="LV140" s="81"/>
      <c r="LW140" s="81"/>
      <c r="LX140" s="81"/>
      <c r="LY140" s="81"/>
      <c r="LZ140" s="81"/>
      <c r="MA140" s="81"/>
      <c r="MB140" s="81"/>
      <c r="MC140" s="81"/>
      <c r="MD140" s="81"/>
      <c r="ME140" s="81"/>
      <c r="MF140" s="81"/>
      <c r="MG140" s="81"/>
      <c r="MH140" s="81"/>
      <c r="MI140" s="81"/>
      <c r="MJ140" s="81"/>
      <c r="MK140" s="81"/>
      <c r="ML140" s="81"/>
      <c r="MM140" s="81"/>
      <c r="MN140" s="81"/>
      <c r="MO140" s="81"/>
      <c r="MP140" s="81"/>
      <c r="MQ140" s="81"/>
      <c r="MR140" s="81"/>
      <c r="MS140" s="81"/>
      <c r="MT140" s="81"/>
      <c r="MU140" s="81"/>
      <c r="MV140" s="81"/>
      <c r="MW140" s="81"/>
      <c r="MX140" s="81"/>
      <c r="MY140" s="81"/>
      <c r="MZ140" s="81"/>
      <c r="NA140" s="81"/>
      <c r="NB140" s="81"/>
      <c r="NC140" s="81"/>
      <c r="ND140" s="81"/>
      <c r="NE140" s="81"/>
      <c r="NF140" s="81"/>
      <c r="NG140" s="81"/>
      <c r="NH140" s="81"/>
      <c r="NI140" s="81"/>
      <c r="NJ140" s="81"/>
      <c r="NK140" s="81"/>
      <c r="NL140" s="81"/>
      <c r="NM140" s="81"/>
      <c r="NN140" s="81"/>
      <c r="NO140" s="81"/>
      <c r="NP140" s="81"/>
      <c r="NQ140" s="81"/>
      <c r="NR140" s="81"/>
      <c r="NS140" s="81"/>
      <c r="NT140" s="81"/>
      <c r="NU140" s="81"/>
      <c r="NV140" s="81"/>
      <c r="NW140" s="81"/>
      <c r="NX140" s="81"/>
      <c r="NY140" s="81"/>
      <c r="NZ140" s="81"/>
      <c r="OA140" s="81"/>
      <c r="OB140" s="81"/>
      <c r="OC140" s="81"/>
      <c r="OD140" s="81"/>
      <c r="OE140" s="81"/>
      <c r="OF140" s="81"/>
      <c r="OG140" s="81"/>
      <c r="OH140" s="81"/>
      <c r="OI140" s="81"/>
      <c r="OJ140" s="81"/>
      <c r="OK140" s="81"/>
      <c r="OL140" s="81"/>
      <c r="OM140" s="81"/>
      <c r="ON140" s="81"/>
      <c r="OO140" s="81"/>
      <c r="OP140" s="81"/>
      <c r="OQ140" s="81"/>
      <c r="OR140" s="81"/>
      <c r="OS140" s="81"/>
      <c r="OT140" s="81"/>
      <c r="OU140" s="81"/>
      <c r="OV140" s="81"/>
      <c r="OW140" s="81"/>
      <c r="OX140" s="81"/>
      <c r="OY140" s="81"/>
      <c r="OZ140" s="81"/>
      <c r="PA140" s="81"/>
      <c r="PB140" s="81"/>
      <c r="PC140" s="81"/>
      <c r="PD140" s="81"/>
      <c r="PE140" s="81"/>
      <c r="PF140" s="81"/>
      <c r="PG140" s="81"/>
      <c r="PH140" s="81"/>
      <c r="PI140" s="81"/>
      <c r="PJ140" s="81"/>
      <c r="PK140" s="81"/>
      <c r="PL140" s="81"/>
      <c r="PM140" s="81"/>
      <c r="PN140" s="81"/>
      <c r="PO140" s="81"/>
      <c r="PP140" s="81"/>
      <c r="PQ140" s="81"/>
      <c r="PR140" s="81"/>
      <c r="PS140" s="81"/>
      <c r="PT140" s="81"/>
      <c r="PU140" s="81"/>
      <c r="PV140" s="81"/>
      <c r="PW140" s="81"/>
      <c r="PX140" s="81"/>
      <c r="PY140" s="81"/>
      <c r="PZ140" s="81"/>
      <c r="QA140" s="81"/>
      <c r="QB140" s="81"/>
      <c r="QC140" s="81"/>
      <c r="QD140" s="81"/>
      <c r="QE140" s="81"/>
      <c r="QF140" s="81"/>
      <c r="QG140" s="81"/>
      <c r="QH140" s="81"/>
      <c r="QI140" s="81"/>
      <c r="QJ140" s="81"/>
      <c r="QK140" s="81"/>
      <c r="QL140" s="81"/>
      <c r="QM140" s="81"/>
      <c r="QN140" s="81"/>
      <c r="QO140" s="81"/>
      <c r="QP140" s="81"/>
      <c r="QQ140" s="81"/>
      <c r="QR140" s="81"/>
      <c r="QS140" s="81"/>
      <c r="QT140" s="81"/>
      <c r="QU140" s="81"/>
      <c r="QV140" s="81"/>
      <c r="QW140" s="81"/>
      <c r="QX140" s="81"/>
      <c r="QY140" s="81"/>
      <c r="QZ140" s="81"/>
      <c r="RA140" s="81"/>
      <c r="RB140" s="81"/>
      <c r="RC140" s="81"/>
      <c r="RD140" s="81"/>
      <c r="RE140" s="81"/>
      <c r="RF140" s="81"/>
      <c r="RG140" s="81"/>
      <c r="RH140" s="81"/>
      <c r="RI140" s="81"/>
      <c r="RJ140" s="81"/>
      <c r="RK140" s="81"/>
      <c r="RL140" s="81"/>
      <c r="RM140" s="81"/>
      <c r="RN140" s="81"/>
      <c r="RO140" s="81"/>
      <c r="RP140" s="81"/>
      <c r="RQ140" s="81"/>
      <c r="RR140" s="81"/>
      <c r="RS140" s="81"/>
      <c r="RT140" s="81"/>
      <c r="RU140" s="81"/>
      <c r="RV140" s="81"/>
      <c r="RW140" s="81"/>
      <c r="RX140" s="81"/>
      <c r="RY140" s="81"/>
      <c r="RZ140" s="81"/>
      <c r="SA140" s="81"/>
      <c r="SB140" s="81"/>
      <c r="SC140" s="81"/>
      <c r="SD140" s="81"/>
      <c r="SE140" s="81"/>
      <c r="SF140" s="81"/>
      <c r="SG140" s="81"/>
      <c r="SH140" s="81"/>
      <c r="SI140" s="81"/>
      <c r="SJ140" s="81"/>
      <c r="SK140" s="81"/>
      <c r="SL140" s="81"/>
      <c r="SM140" s="81"/>
      <c r="SN140" s="81"/>
      <c r="SO140" s="81"/>
      <c r="SP140" s="81"/>
      <c r="SQ140" s="81"/>
      <c r="SR140" s="81"/>
      <c r="SS140" s="81"/>
      <c r="ST140" s="81"/>
      <c r="SU140" s="81"/>
      <c r="SV140" s="81"/>
      <c r="SW140" s="81"/>
      <c r="SX140" s="81"/>
      <c r="SY140" s="81"/>
      <c r="SZ140" s="81"/>
      <c r="TA140" s="81"/>
      <c r="TB140" s="81"/>
      <c r="TC140" s="81"/>
      <c r="TD140" s="81"/>
      <c r="TE140" s="81"/>
      <c r="TF140" s="81"/>
      <c r="TG140" s="81"/>
      <c r="TH140" s="81"/>
      <c r="TI140" s="81"/>
      <c r="TJ140" s="81"/>
      <c r="TK140" s="81"/>
      <c r="TL140" s="81"/>
      <c r="TM140" s="81"/>
      <c r="TN140" s="81"/>
      <c r="TO140" s="81"/>
      <c r="TP140" s="81"/>
      <c r="TQ140" s="81"/>
      <c r="TR140" s="81"/>
      <c r="TS140" s="81"/>
      <c r="TT140" s="81"/>
      <c r="TU140" s="81"/>
      <c r="TV140" s="81"/>
      <c r="TW140" s="81"/>
      <c r="TX140" s="81"/>
      <c r="TY140" s="81"/>
      <c r="TZ140" s="81"/>
      <c r="UA140" s="81"/>
      <c r="UB140" s="81"/>
      <c r="UC140" s="81"/>
      <c r="UD140" s="81"/>
      <c r="UE140" s="81"/>
      <c r="UF140" s="81"/>
      <c r="UG140" s="81"/>
      <c r="UH140" s="81"/>
      <c r="UI140" s="81"/>
      <c r="UJ140" s="81"/>
      <c r="UK140" s="81"/>
      <c r="UL140" s="81"/>
      <c r="UM140" s="81"/>
      <c r="UN140" s="81"/>
      <c r="UO140" s="81"/>
      <c r="UP140" s="81"/>
      <c r="UQ140" s="81"/>
      <c r="UR140" s="81"/>
      <c r="US140" s="81"/>
      <c r="UT140" s="81"/>
      <c r="UU140" s="81"/>
      <c r="UV140" s="81"/>
      <c r="UW140" s="81"/>
      <c r="UX140" s="81"/>
      <c r="UY140" s="81"/>
      <c r="UZ140" s="81"/>
      <c r="VA140" s="81"/>
      <c r="VB140" s="81"/>
      <c r="VC140" s="81"/>
      <c r="VD140" s="81"/>
      <c r="VE140" s="81"/>
      <c r="VF140" s="81"/>
      <c r="VG140" s="81"/>
      <c r="VH140" s="81"/>
      <c r="VI140" s="81"/>
      <c r="VJ140" s="81"/>
      <c r="VK140" s="81"/>
      <c r="VL140" s="81"/>
      <c r="VM140" s="81"/>
      <c r="VN140" s="81"/>
      <c r="VO140" s="81"/>
      <c r="VP140" s="81"/>
      <c r="VQ140" s="81"/>
      <c r="VR140" s="81"/>
      <c r="VS140" s="81"/>
      <c r="VT140" s="81"/>
      <c r="VU140" s="81"/>
      <c r="VV140" s="81"/>
      <c r="VW140" s="81"/>
      <c r="VX140" s="81"/>
      <c r="VY140" s="81"/>
      <c r="VZ140" s="81"/>
      <c r="WA140" s="81"/>
      <c r="WB140" s="81"/>
      <c r="WC140" s="81"/>
      <c r="WD140" s="81"/>
      <c r="WE140" s="81"/>
      <c r="WF140" s="81"/>
      <c r="WG140" s="81"/>
      <c r="WH140" s="81"/>
      <c r="WI140" s="81"/>
      <c r="WJ140" s="81"/>
      <c r="WK140" s="81"/>
      <c r="WL140" s="81"/>
      <c r="WM140" s="81"/>
      <c r="WN140" s="81"/>
      <c r="WO140" s="81"/>
      <c r="WP140" s="81"/>
      <c r="WQ140" s="81"/>
      <c r="WR140" s="81"/>
      <c r="WS140" s="81"/>
      <c r="WT140" s="81"/>
      <c r="WU140" s="81"/>
      <c r="WV140" s="81"/>
      <c r="WW140" s="81"/>
      <c r="WX140" s="81"/>
      <c r="WY140" s="81"/>
      <c r="WZ140" s="81"/>
      <c r="XA140" s="81"/>
      <c r="XB140" s="81"/>
      <c r="XC140" s="81"/>
      <c r="XD140" s="81"/>
      <c r="XE140" s="81"/>
      <c r="XF140" s="81"/>
      <c r="XG140" s="81"/>
      <c r="XH140" s="81"/>
      <c r="XI140" s="81"/>
      <c r="XJ140" s="81"/>
      <c r="XK140" s="81"/>
      <c r="XL140" s="81"/>
      <c r="XM140" s="81"/>
      <c r="XN140" s="81"/>
      <c r="XO140" s="81"/>
      <c r="XP140" s="81"/>
      <c r="XQ140" s="81"/>
      <c r="XR140" s="81"/>
      <c r="XS140" s="81"/>
      <c r="XT140" s="81"/>
      <c r="XU140" s="81"/>
      <c r="XV140" s="81"/>
      <c r="XW140" s="81"/>
      <c r="XX140" s="81"/>
      <c r="XY140" s="81"/>
      <c r="XZ140" s="81"/>
      <c r="YA140" s="81"/>
      <c r="YB140" s="81"/>
      <c r="YC140" s="81"/>
      <c r="YD140" s="81"/>
      <c r="YE140" s="81"/>
      <c r="YF140" s="81"/>
      <c r="YG140" s="81"/>
      <c r="YH140" s="81"/>
      <c r="YI140" s="81"/>
      <c r="YJ140" s="81"/>
      <c r="YK140" s="81"/>
      <c r="YL140" s="81"/>
      <c r="YM140" s="81"/>
      <c r="YN140" s="81"/>
      <c r="YO140" s="81"/>
      <c r="YP140" s="81"/>
      <c r="YQ140" s="81"/>
      <c r="YR140" s="81"/>
      <c r="YS140" s="81"/>
      <c r="YT140" s="81"/>
      <c r="YU140" s="81"/>
      <c r="YV140" s="81"/>
      <c r="YW140" s="81"/>
      <c r="YX140" s="81"/>
      <c r="YY140" s="81"/>
      <c r="YZ140" s="81"/>
      <c r="ZA140" s="81"/>
      <c r="ZB140" s="81"/>
      <c r="ZC140" s="81"/>
      <c r="ZD140" s="81"/>
      <c r="ZE140" s="81"/>
      <c r="ZF140" s="81"/>
      <c r="ZG140" s="81"/>
      <c r="ZH140" s="81"/>
      <c r="ZI140" s="81"/>
      <c r="ZJ140" s="81"/>
      <c r="ZK140" s="81"/>
      <c r="ZL140" s="81"/>
      <c r="ZM140" s="81"/>
      <c r="ZN140" s="81"/>
      <c r="ZO140" s="81"/>
      <c r="ZP140" s="81"/>
      <c r="ZQ140" s="81"/>
      <c r="ZR140" s="81"/>
      <c r="ZS140" s="81"/>
      <c r="ZT140" s="81"/>
      <c r="ZU140" s="81"/>
      <c r="ZV140" s="81"/>
      <c r="ZW140" s="81"/>
      <c r="ZX140" s="81"/>
      <c r="ZY140" s="81"/>
      <c r="ZZ140" s="81"/>
      <c r="AAA140" s="81"/>
      <c r="AAB140" s="81"/>
      <c r="AAC140" s="81"/>
      <c r="AAD140" s="81"/>
      <c r="AAE140" s="81"/>
      <c r="AAF140" s="81"/>
      <c r="AAG140" s="81"/>
      <c r="AAH140" s="81"/>
      <c r="AAI140" s="81"/>
      <c r="AAJ140" s="81"/>
      <c r="AAK140" s="81"/>
      <c r="AAL140" s="81"/>
      <c r="AAM140" s="81"/>
      <c r="AAN140" s="81"/>
      <c r="AAO140" s="81"/>
      <c r="AAP140" s="81"/>
      <c r="AAQ140" s="81"/>
      <c r="AAR140" s="81"/>
      <c r="AAS140" s="81"/>
      <c r="AAT140" s="81"/>
      <c r="AAU140" s="81"/>
      <c r="AAV140" s="81"/>
      <c r="AAW140" s="81"/>
      <c r="AAX140" s="81"/>
      <c r="AAY140" s="81"/>
      <c r="AAZ140" s="81"/>
      <c r="ABA140" s="81"/>
      <c r="ABB140" s="81"/>
      <c r="ABC140" s="81"/>
      <c r="ABD140" s="81"/>
      <c r="ABE140" s="81"/>
      <c r="ABF140" s="81"/>
      <c r="ABG140" s="81"/>
      <c r="ABH140" s="81"/>
      <c r="ABI140" s="81"/>
      <c r="ABJ140" s="81"/>
      <c r="ABK140" s="81"/>
      <c r="ABL140" s="81"/>
      <c r="ABM140" s="81"/>
      <c r="ABN140" s="81"/>
      <c r="ABO140" s="81"/>
      <c r="ABP140" s="81"/>
      <c r="ABQ140" s="81"/>
      <c r="ABR140" s="81"/>
      <c r="ABS140" s="81"/>
      <c r="ABT140" s="81"/>
      <c r="ABU140" s="81"/>
      <c r="ABV140" s="81"/>
      <c r="ABW140" s="81"/>
      <c r="ABX140" s="81"/>
      <c r="ABY140" s="81"/>
      <c r="ABZ140" s="81"/>
      <c r="ACA140" s="81"/>
      <c r="ACB140" s="81"/>
      <c r="ACC140" s="81"/>
      <c r="ACD140" s="81"/>
      <c r="ACE140" s="81"/>
      <c r="ACF140" s="81"/>
      <c r="ACG140" s="81"/>
      <c r="ACH140" s="81"/>
      <c r="ACI140" s="81"/>
      <c r="ACJ140" s="81"/>
      <c r="ACK140" s="81"/>
      <c r="ACL140" s="81"/>
      <c r="ACM140" s="81"/>
      <c r="ACN140" s="81"/>
      <c r="ACO140" s="81"/>
      <c r="ACP140" s="81"/>
      <c r="ACQ140" s="81"/>
      <c r="ACR140" s="81"/>
      <c r="ACS140" s="81"/>
      <c r="ACT140" s="81"/>
      <c r="ACU140" s="81"/>
      <c r="ACV140" s="81"/>
      <c r="ACW140" s="81"/>
      <c r="ACX140" s="81"/>
      <c r="ACY140" s="81"/>
      <c r="ACZ140" s="81"/>
      <c r="ADA140" s="81"/>
      <c r="ADB140" s="81"/>
      <c r="ADC140" s="81"/>
      <c r="ADD140" s="81"/>
      <c r="ADE140" s="81"/>
      <c r="ADF140" s="81"/>
      <c r="ADG140" s="81"/>
      <c r="ADH140" s="81"/>
      <c r="ADI140" s="81"/>
      <c r="ADJ140" s="81"/>
      <c r="ADK140" s="81"/>
      <c r="ADL140" s="81"/>
      <c r="ADM140" s="81"/>
      <c r="ADN140" s="81"/>
      <c r="ADO140" s="81"/>
      <c r="ADP140" s="81"/>
      <c r="ADQ140" s="81"/>
      <c r="ADR140" s="81"/>
      <c r="ADS140" s="81"/>
      <c r="ADT140" s="81"/>
      <c r="ADU140" s="81"/>
      <c r="ADV140" s="81"/>
      <c r="ADW140" s="81"/>
      <c r="ADX140" s="81"/>
      <c r="ADY140" s="81"/>
      <c r="ADZ140" s="81"/>
      <c r="AEA140" s="81"/>
      <c r="AEB140" s="81"/>
      <c r="AEC140" s="81"/>
      <c r="AED140" s="81"/>
      <c r="AEE140" s="81"/>
      <c r="AEF140" s="81"/>
      <c r="AEG140" s="81"/>
      <c r="AEH140" s="81"/>
      <c r="AEI140" s="81"/>
      <c r="AEJ140" s="81"/>
      <c r="AEK140" s="81"/>
      <c r="AEL140" s="81"/>
      <c r="AEM140" s="81"/>
      <c r="AEN140" s="81"/>
      <c r="AEO140" s="81"/>
      <c r="AEP140" s="81"/>
      <c r="AEQ140" s="81"/>
      <c r="AER140" s="81"/>
      <c r="AES140" s="81"/>
      <c r="AET140" s="81"/>
      <c r="AEU140" s="81"/>
      <c r="AEV140" s="81"/>
      <c r="AEW140" s="81"/>
      <c r="AEX140" s="81"/>
      <c r="AEY140" s="81"/>
      <c r="AEZ140" s="81"/>
      <c r="AFA140" s="81"/>
      <c r="AFB140" s="81"/>
      <c r="AFC140" s="81"/>
      <c r="AFD140" s="81"/>
      <c r="AFE140" s="81"/>
      <c r="AFF140" s="81"/>
      <c r="AFG140" s="81"/>
      <c r="AFH140" s="81"/>
      <c r="AFI140" s="81"/>
      <c r="AFJ140" s="81"/>
      <c r="AFK140" s="81"/>
      <c r="AFL140" s="81"/>
      <c r="AFM140" s="81"/>
      <c r="AFN140" s="81"/>
      <c r="AFO140" s="81"/>
      <c r="AFP140" s="81"/>
      <c r="AFQ140" s="81"/>
      <c r="AFR140" s="81"/>
      <c r="AFS140" s="81"/>
      <c r="AFT140" s="81"/>
      <c r="AFU140" s="81"/>
      <c r="AFV140" s="81"/>
      <c r="AFW140" s="81"/>
      <c r="AFX140" s="81"/>
      <c r="AFY140" s="81"/>
      <c r="AFZ140" s="81"/>
      <c r="AGA140" s="81"/>
      <c r="AGB140" s="81"/>
      <c r="AGC140" s="81"/>
      <c r="AGD140" s="81"/>
      <c r="AGE140" s="81"/>
      <c r="AGF140" s="81"/>
      <c r="AGG140" s="81"/>
      <c r="AGH140" s="81"/>
      <c r="AGI140" s="81"/>
      <c r="AGJ140" s="81"/>
      <c r="AGK140" s="81"/>
      <c r="AGL140" s="81"/>
      <c r="AGM140" s="81"/>
      <c r="AGN140" s="81"/>
      <c r="AGO140" s="81"/>
      <c r="AGP140" s="81"/>
      <c r="AGQ140" s="81"/>
      <c r="AGR140" s="81"/>
      <c r="AGS140" s="81"/>
      <c r="AGT140" s="81"/>
      <c r="AGU140" s="81"/>
      <c r="AGV140" s="81"/>
      <c r="AGW140" s="81"/>
      <c r="AGX140" s="81"/>
      <c r="AGY140" s="81"/>
      <c r="AGZ140" s="81"/>
      <c r="AHA140" s="81"/>
      <c r="AHB140" s="81"/>
      <c r="AHC140" s="81"/>
      <c r="AHD140" s="81"/>
      <c r="AHE140" s="81"/>
      <c r="AHF140" s="81"/>
      <c r="AHG140" s="81"/>
      <c r="AHH140" s="81"/>
      <c r="AHI140" s="81"/>
      <c r="AHJ140" s="81"/>
      <c r="AHK140" s="81"/>
      <c r="AHL140" s="81"/>
      <c r="AHM140" s="81"/>
      <c r="AHN140" s="81"/>
      <c r="AHO140" s="81"/>
      <c r="AHP140" s="81"/>
      <c r="AHQ140" s="81"/>
      <c r="AHR140" s="81"/>
      <c r="AHS140" s="81"/>
      <c r="AHT140" s="81"/>
      <c r="AHU140" s="81"/>
      <c r="AHV140" s="81"/>
      <c r="AHW140" s="81"/>
      <c r="AHX140" s="81"/>
      <c r="AHY140" s="81"/>
      <c r="AHZ140" s="81"/>
      <c r="AIA140" s="81"/>
      <c r="AIB140" s="81"/>
      <c r="AIC140" s="81"/>
      <c r="AID140" s="81"/>
      <c r="AIE140" s="81"/>
      <c r="AIF140" s="81"/>
      <c r="AIG140" s="81"/>
      <c r="AIH140" s="81"/>
      <c r="AII140" s="81"/>
      <c r="AIJ140" s="81"/>
      <c r="AIK140" s="81"/>
      <c r="AIL140" s="81"/>
      <c r="AIM140" s="81"/>
      <c r="AIN140" s="81"/>
      <c r="AIO140" s="81"/>
      <c r="AIP140" s="81"/>
      <c r="AIQ140" s="81"/>
      <c r="AIR140" s="81"/>
      <c r="AIS140" s="81"/>
      <c r="AIT140" s="81"/>
      <c r="AIU140" s="81"/>
      <c r="AIV140" s="81"/>
      <c r="AIW140" s="81"/>
      <c r="AIX140" s="81"/>
      <c r="AIY140" s="81"/>
      <c r="AIZ140" s="81"/>
      <c r="AJA140" s="81"/>
      <c r="AJB140" s="81"/>
      <c r="AJC140" s="81"/>
      <c r="AJD140" s="81"/>
      <c r="AJE140" s="81"/>
      <c r="AJF140" s="81"/>
      <c r="AJG140" s="81"/>
      <c r="AJH140" s="81"/>
      <c r="AJI140" s="81"/>
      <c r="AJJ140" s="81"/>
      <c r="AJK140" s="81"/>
      <c r="AJL140" s="81"/>
      <c r="AJM140" s="81"/>
      <c r="AJN140" s="81"/>
      <c r="AJO140" s="81"/>
      <c r="AJP140" s="81"/>
      <c r="AJQ140" s="81"/>
      <c r="AJR140" s="81"/>
      <c r="AJS140" s="81"/>
      <c r="AJT140" s="81"/>
      <c r="AJU140" s="81"/>
      <c r="AJV140" s="81"/>
      <c r="AJW140" s="81"/>
      <c r="AJX140" s="81"/>
      <c r="AJY140" s="81"/>
      <c r="AJZ140" s="81"/>
      <c r="AKA140" s="81"/>
      <c r="AKB140" s="81"/>
      <c r="AKC140" s="81"/>
      <c r="AKD140" s="81"/>
      <c r="AKE140" s="81"/>
      <c r="AKF140" s="81"/>
      <c r="AKG140" s="81"/>
      <c r="AKH140" s="81"/>
      <c r="AKI140" s="81"/>
      <c r="AKJ140" s="81"/>
      <c r="AKK140" s="81"/>
      <c r="AKL140" s="81"/>
      <c r="AKM140" s="81"/>
      <c r="AKN140" s="81"/>
      <c r="AKO140" s="81"/>
      <c r="AKP140" s="81"/>
      <c r="AKQ140" s="81"/>
      <c r="AKR140" s="81"/>
      <c r="AKS140" s="81"/>
      <c r="AKT140" s="81"/>
      <c r="AKU140" s="81"/>
      <c r="AKV140" s="81"/>
      <c r="AKW140" s="81"/>
      <c r="AKX140" s="81"/>
      <c r="AKY140" s="81"/>
      <c r="AKZ140" s="81"/>
      <c r="ALA140" s="81"/>
      <c r="ALB140" s="81"/>
      <c r="ALC140" s="81"/>
      <c r="ALD140" s="81"/>
      <c r="ALE140" s="81"/>
      <c r="ALF140" s="81"/>
      <c r="ALG140" s="81"/>
      <c r="ALH140" s="81"/>
      <c r="ALI140" s="81"/>
      <c r="ALJ140" s="81"/>
      <c r="ALK140" s="81"/>
      <c r="ALL140" s="81"/>
      <c r="ALM140" s="81"/>
      <c r="ALN140" s="81"/>
      <c r="ALO140" s="81"/>
      <c r="ALP140" s="81"/>
      <c r="ALQ140" s="81"/>
      <c r="ALR140" s="81"/>
      <c r="ALS140" s="81"/>
      <c r="ALT140" s="81"/>
      <c r="ALU140" s="81"/>
      <c r="ALV140" s="81"/>
      <c r="ALW140" s="81"/>
      <c r="ALX140" s="81"/>
      <c r="ALY140" s="81"/>
      <c r="ALZ140" s="81"/>
      <c r="AMA140" s="81"/>
      <c r="AMB140" s="81"/>
      <c r="AMC140" s="81"/>
      <c r="AMD140" s="81"/>
      <c r="AME140" s="81"/>
      <c r="AMF140" s="81"/>
      <c r="AMG140" s="81"/>
      <c r="AMH140" s="81"/>
      <c r="AMI140" s="81"/>
      <c r="AMJ140" s="81"/>
      <c r="AMK140" s="81"/>
      <c r="AML140" s="81"/>
      <c r="AMM140" s="81"/>
      <c r="AMN140" s="81"/>
      <c r="AMO140" s="81"/>
      <c r="AMP140" s="81"/>
      <c r="AMQ140" s="81"/>
      <c r="AMR140" s="81"/>
      <c r="AMS140" s="81"/>
      <c r="AMT140" s="81"/>
      <c r="AMU140" s="81"/>
      <c r="AMV140" s="81"/>
      <c r="AMW140" s="81"/>
      <c r="AMX140" s="81"/>
      <c r="AMY140" s="81"/>
      <c r="AMZ140" s="81"/>
      <c r="ANA140" s="81"/>
      <c r="ANB140" s="81"/>
      <c r="ANC140" s="81"/>
      <c r="AND140" s="81"/>
      <c r="ANE140" s="81"/>
      <c r="ANF140" s="81"/>
      <c r="ANG140" s="81"/>
      <c r="ANH140" s="81"/>
      <c r="ANI140" s="81"/>
      <c r="ANJ140" s="81"/>
      <c r="ANK140" s="81"/>
      <c r="ANL140" s="81"/>
      <c r="ANM140" s="81"/>
      <c r="ANN140" s="81"/>
      <c r="ANO140" s="81"/>
      <c r="ANP140" s="81"/>
      <c r="ANQ140" s="81"/>
      <c r="ANR140" s="81"/>
      <c r="ANS140" s="81"/>
      <c r="ANT140" s="81"/>
      <c r="ANU140" s="81"/>
      <c r="ANV140" s="81"/>
      <c r="ANW140" s="81"/>
      <c r="ANX140" s="81"/>
      <c r="ANY140" s="81"/>
      <c r="ANZ140" s="81"/>
      <c r="AOA140" s="81"/>
      <c r="AOB140" s="81"/>
      <c r="AOC140" s="81"/>
      <c r="AOD140" s="81"/>
      <c r="AOE140" s="81"/>
      <c r="AOF140" s="81"/>
      <c r="AOG140" s="81"/>
      <c r="AOH140" s="81"/>
      <c r="AOI140" s="81"/>
      <c r="AOJ140" s="81"/>
      <c r="AOK140" s="81"/>
      <c r="AOL140" s="81"/>
      <c r="AOM140" s="81"/>
      <c r="AON140" s="81"/>
      <c r="AOO140" s="81"/>
      <c r="AOP140" s="81"/>
      <c r="AOQ140" s="81"/>
      <c r="AOR140" s="81"/>
      <c r="AOS140" s="81"/>
      <c r="AOT140" s="81"/>
      <c r="AOU140" s="81"/>
      <c r="AOV140" s="81"/>
      <c r="AOW140" s="81"/>
      <c r="AOX140" s="81"/>
      <c r="AOY140" s="81"/>
      <c r="AOZ140" s="81"/>
      <c r="APA140" s="81"/>
      <c r="APB140" s="81"/>
      <c r="APC140" s="81"/>
      <c r="APD140" s="81"/>
      <c r="APE140" s="81"/>
      <c r="APF140" s="81"/>
      <c r="APG140" s="81"/>
      <c r="APH140" s="81"/>
      <c r="API140" s="81"/>
      <c r="APJ140" s="81"/>
      <c r="APK140" s="81"/>
      <c r="APL140" s="81"/>
      <c r="APM140" s="81"/>
      <c r="APN140" s="81"/>
      <c r="APO140" s="81"/>
      <c r="APP140" s="81"/>
      <c r="APQ140" s="81"/>
      <c r="APR140" s="81"/>
      <c r="APS140" s="81"/>
      <c r="APT140" s="81"/>
      <c r="APU140" s="81"/>
      <c r="APV140" s="81"/>
      <c r="APW140" s="81"/>
      <c r="APX140" s="81"/>
      <c r="APY140" s="81"/>
      <c r="APZ140" s="81"/>
      <c r="AQA140" s="81"/>
      <c r="AQB140" s="81"/>
      <c r="AQC140" s="81"/>
      <c r="AQD140" s="81"/>
      <c r="AQE140" s="81"/>
      <c r="AQF140" s="81"/>
      <c r="AQG140" s="81"/>
      <c r="AQH140" s="81"/>
      <c r="AQI140" s="81"/>
      <c r="AQJ140" s="81"/>
      <c r="AQK140" s="81"/>
      <c r="AQL140" s="81"/>
      <c r="AQM140" s="81"/>
      <c r="AQN140" s="81"/>
      <c r="AQO140" s="81"/>
      <c r="AQP140" s="81"/>
      <c r="AQQ140" s="81"/>
      <c r="AQR140" s="81"/>
      <c r="AQS140" s="81"/>
      <c r="AQT140" s="81"/>
      <c r="AQU140" s="81"/>
      <c r="AQV140" s="81"/>
      <c r="AQW140" s="81"/>
      <c r="AQX140" s="81"/>
      <c r="AQY140" s="81"/>
      <c r="AQZ140" s="81"/>
      <c r="ARA140" s="81"/>
      <c r="ARB140" s="81"/>
      <c r="ARC140" s="81"/>
      <c r="ARD140" s="81"/>
      <c r="ARE140" s="81"/>
      <c r="ARF140" s="81"/>
      <c r="ARG140" s="81"/>
      <c r="ARH140" s="81"/>
      <c r="ARI140" s="81"/>
      <c r="ARJ140" s="81"/>
      <c r="ARK140" s="81"/>
      <c r="ARL140" s="81"/>
      <c r="ARM140" s="81"/>
      <c r="ARN140" s="81"/>
      <c r="ARO140" s="81"/>
      <c r="ARP140" s="81"/>
      <c r="ARQ140" s="81"/>
      <c r="ARR140" s="81"/>
      <c r="ARS140" s="81"/>
      <c r="ART140" s="81"/>
      <c r="ARU140" s="81"/>
      <c r="ARV140" s="81"/>
      <c r="ARW140" s="81"/>
      <c r="ARX140" s="81"/>
      <c r="ARY140" s="81"/>
      <c r="ARZ140" s="81"/>
      <c r="ASA140" s="81"/>
      <c r="ASB140" s="81"/>
      <c r="ASC140" s="81"/>
      <c r="ASD140" s="81"/>
      <c r="ASE140" s="81"/>
      <c r="ASF140" s="81"/>
      <c r="ASG140" s="81"/>
      <c r="ASH140" s="81"/>
      <c r="ASI140" s="81"/>
      <c r="ASJ140" s="81"/>
      <c r="ASK140" s="81"/>
      <c r="ASL140" s="81"/>
      <c r="ASM140" s="81"/>
      <c r="ASN140" s="81"/>
      <c r="ASO140" s="81"/>
      <c r="ASP140" s="81"/>
      <c r="ASQ140" s="81"/>
      <c r="ASR140" s="81"/>
      <c r="ASS140" s="81"/>
      <c r="AST140" s="81"/>
      <c r="ASU140" s="81"/>
      <c r="ASV140" s="81"/>
      <c r="ASW140" s="81"/>
      <c r="ASX140" s="81"/>
      <c r="ASY140" s="81"/>
      <c r="ASZ140" s="81"/>
      <c r="ATA140" s="81"/>
      <c r="ATB140" s="81"/>
      <c r="ATC140" s="81"/>
      <c r="ATD140" s="81"/>
      <c r="ATE140" s="81"/>
      <c r="ATF140" s="81"/>
      <c r="ATG140" s="81"/>
      <c r="ATH140" s="81"/>
      <c r="ATI140" s="81"/>
      <c r="ATJ140" s="81"/>
      <c r="ATK140" s="81"/>
      <c r="ATL140" s="81"/>
      <c r="ATM140" s="81"/>
      <c r="ATN140" s="81"/>
      <c r="ATO140" s="81"/>
      <c r="ATP140" s="81"/>
      <c r="ATQ140" s="81"/>
      <c r="ATR140" s="81"/>
      <c r="ATS140" s="81"/>
      <c r="ATT140" s="81"/>
      <c r="ATU140" s="81"/>
      <c r="ATV140" s="81"/>
      <c r="ATW140" s="81"/>
      <c r="ATX140" s="81"/>
      <c r="ATY140" s="81"/>
      <c r="ATZ140" s="81"/>
      <c r="AUA140" s="81"/>
      <c r="AUB140" s="81"/>
      <c r="AUC140" s="81"/>
      <c r="AUD140" s="81"/>
      <c r="AUE140" s="81"/>
      <c r="AUF140" s="81"/>
      <c r="AUG140" s="81"/>
      <c r="AUH140" s="81"/>
      <c r="AUI140" s="81"/>
      <c r="AUJ140" s="81"/>
      <c r="AUK140" s="81"/>
      <c r="AUL140" s="81"/>
      <c r="AUM140" s="81"/>
      <c r="AUN140" s="81"/>
      <c r="AUO140" s="81"/>
      <c r="AUP140" s="81"/>
      <c r="AUQ140" s="81"/>
      <c r="AUR140" s="81"/>
      <c r="AUS140" s="81"/>
      <c r="AUT140" s="81"/>
      <c r="AUU140" s="81"/>
      <c r="AUV140" s="81"/>
      <c r="AUW140" s="81"/>
      <c r="AUX140" s="81"/>
      <c r="AUY140" s="81"/>
      <c r="AUZ140" s="81"/>
      <c r="AVA140" s="81"/>
      <c r="AVB140" s="81"/>
      <c r="AVC140" s="81"/>
      <c r="AVD140" s="81"/>
      <c r="AVE140" s="81"/>
      <c r="AVF140" s="81"/>
      <c r="AVG140" s="81"/>
      <c r="AVH140" s="81"/>
      <c r="AVI140" s="81"/>
      <c r="AVJ140" s="81"/>
      <c r="AVK140" s="81"/>
      <c r="AVL140" s="81"/>
      <c r="AVM140" s="81"/>
      <c r="AVN140" s="81"/>
      <c r="AVO140" s="81"/>
      <c r="AVP140" s="81"/>
      <c r="AVQ140" s="81"/>
      <c r="AVR140" s="81"/>
      <c r="AVS140" s="81"/>
      <c r="AVT140" s="81"/>
      <c r="AVU140" s="81"/>
      <c r="AVV140" s="81"/>
      <c r="AVW140" s="81"/>
      <c r="AVX140" s="81"/>
      <c r="AVY140" s="81"/>
      <c r="AVZ140" s="81"/>
      <c r="AWA140" s="81"/>
      <c r="AWB140" s="81"/>
      <c r="AWC140" s="81"/>
      <c r="AWD140" s="81"/>
      <c r="AWE140" s="81"/>
      <c r="AWF140" s="81"/>
      <c r="AWG140" s="81"/>
      <c r="AWH140" s="81"/>
      <c r="AWI140" s="81"/>
      <c r="AWJ140" s="81"/>
      <c r="AWK140" s="81"/>
      <c r="AWL140" s="81"/>
      <c r="AWM140" s="81"/>
      <c r="AWN140" s="81"/>
      <c r="AWO140" s="81"/>
      <c r="AWP140" s="81"/>
      <c r="AWQ140" s="81"/>
      <c r="AWR140" s="81"/>
      <c r="AWS140" s="81"/>
      <c r="AWT140" s="81"/>
      <c r="AWU140" s="81"/>
      <c r="AWV140" s="81"/>
      <c r="AWW140" s="81"/>
      <c r="AWX140" s="81"/>
      <c r="AWY140" s="81"/>
      <c r="AWZ140" s="81"/>
      <c r="AXA140" s="81"/>
      <c r="AXB140" s="81"/>
      <c r="AXC140" s="81"/>
      <c r="AXD140" s="81"/>
      <c r="AXE140" s="81"/>
      <c r="AXF140" s="81"/>
      <c r="AXG140" s="81"/>
      <c r="AXH140" s="81"/>
      <c r="AXI140" s="81"/>
      <c r="AXJ140" s="81"/>
      <c r="AXK140" s="81"/>
      <c r="AXL140" s="81"/>
      <c r="AXM140" s="81"/>
      <c r="AXN140" s="81"/>
      <c r="AXO140" s="81"/>
      <c r="AXP140" s="81"/>
      <c r="AXQ140" s="81"/>
      <c r="AXR140" s="81"/>
      <c r="AXS140" s="81"/>
      <c r="AXT140" s="81"/>
      <c r="AXU140" s="81"/>
      <c r="AXV140" s="81"/>
      <c r="AXW140" s="81"/>
      <c r="AXX140" s="81"/>
      <c r="AXY140" s="81"/>
      <c r="AXZ140" s="81"/>
      <c r="AYA140" s="81"/>
      <c r="AYB140" s="81"/>
      <c r="AYC140" s="81"/>
      <c r="AYD140" s="81"/>
      <c r="AYE140" s="81"/>
      <c r="AYF140" s="81"/>
      <c r="AYG140" s="81"/>
      <c r="AYH140" s="81"/>
      <c r="AYI140" s="81"/>
      <c r="AYJ140" s="81"/>
      <c r="AYK140" s="81"/>
      <c r="AYL140" s="81"/>
      <c r="AYM140" s="81"/>
      <c r="AYN140" s="81"/>
      <c r="AYO140" s="81"/>
      <c r="AYP140" s="81"/>
      <c r="AYQ140" s="81"/>
      <c r="AYR140" s="81"/>
      <c r="AYS140" s="81"/>
      <c r="AYT140" s="81"/>
      <c r="AYU140" s="81"/>
      <c r="AYV140" s="81"/>
      <c r="AYW140" s="81"/>
      <c r="AYX140" s="81"/>
      <c r="AYY140" s="81"/>
      <c r="AYZ140" s="81"/>
      <c r="AZA140" s="81"/>
      <c r="AZB140" s="81"/>
      <c r="AZC140" s="81"/>
      <c r="AZD140" s="81"/>
      <c r="AZE140" s="81"/>
      <c r="AZF140" s="81"/>
      <c r="AZG140" s="81"/>
      <c r="AZH140" s="81"/>
      <c r="AZI140" s="81"/>
      <c r="AZJ140" s="81"/>
      <c r="AZK140" s="81"/>
      <c r="AZL140" s="81"/>
      <c r="AZM140" s="81"/>
      <c r="AZN140" s="81"/>
      <c r="AZO140" s="81"/>
      <c r="AZP140" s="81"/>
      <c r="AZQ140" s="81"/>
      <c r="AZR140" s="81"/>
      <c r="AZS140" s="81"/>
      <c r="AZT140" s="81"/>
      <c r="AZU140" s="81"/>
      <c r="AZV140" s="81"/>
      <c r="AZW140" s="81"/>
      <c r="AZX140" s="81"/>
      <c r="AZY140" s="81"/>
      <c r="AZZ140" s="81"/>
      <c r="BAA140" s="81"/>
      <c r="BAB140" s="81"/>
      <c r="BAC140" s="81"/>
      <c r="BAD140" s="81"/>
      <c r="BAE140" s="81"/>
      <c r="BAF140" s="81"/>
      <c r="BAG140" s="81"/>
      <c r="BAH140" s="81"/>
      <c r="BAI140" s="81"/>
      <c r="BAJ140" s="81"/>
      <c r="BAK140" s="81"/>
      <c r="BAL140" s="81"/>
      <c r="BAM140" s="81"/>
      <c r="BAN140" s="81"/>
      <c r="BAO140" s="81"/>
      <c r="BAP140" s="81"/>
      <c r="BAQ140" s="81"/>
      <c r="BAR140" s="81"/>
      <c r="BAS140" s="81"/>
      <c r="BAT140" s="81"/>
      <c r="BAU140" s="81"/>
      <c r="BAV140" s="81"/>
      <c r="BAW140" s="81"/>
      <c r="BAX140" s="81"/>
      <c r="BAY140" s="81"/>
      <c r="BAZ140" s="81"/>
      <c r="BBA140" s="81"/>
      <c r="BBB140" s="81"/>
      <c r="BBC140" s="81"/>
      <c r="BBD140" s="81"/>
      <c r="BBE140" s="81"/>
      <c r="BBF140" s="81"/>
      <c r="BBG140" s="81"/>
      <c r="BBH140" s="81"/>
      <c r="BBI140" s="81"/>
      <c r="BBJ140" s="81"/>
      <c r="BBK140" s="81"/>
      <c r="BBL140" s="81"/>
      <c r="BBM140" s="81"/>
      <c r="BBN140" s="81"/>
      <c r="BBO140" s="81"/>
      <c r="BBP140" s="81"/>
      <c r="BBQ140" s="81"/>
      <c r="BBR140" s="81"/>
      <c r="BBS140" s="81"/>
      <c r="BBT140" s="81"/>
      <c r="BBU140" s="81"/>
      <c r="BBV140" s="81"/>
      <c r="BBW140" s="81"/>
      <c r="BBX140" s="81"/>
      <c r="BBY140" s="81"/>
      <c r="BBZ140" s="81"/>
      <c r="BCA140" s="81"/>
      <c r="BCB140" s="81"/>
      <c r="BCC140" s="81"/>
      <c r="BCD140" s="81"/>
      <c r="BCE140" s="81"/>
      <c r="BCF140" s="81"/>
      <c r="BCG140" s="81"/>
      <c r="BCH140" s="81"/>
      <c r="BCI140" s="81"/>
      <c r="BCJ140" s="81"/>
      <c r="BCK140" s="81"/>
      <c r="BCL140" s="81"/>
      <c r="BCM140" s="81"/>
      <c r="BCN140" s="81"/>
      <c r="BCO140" s="81"/>
      <c r="BCP140" s="81"/>
      <c r="BCQ140" s="81"/>
      <c r="BCR140" s="81"/>
      <c r="BCS140" s="81"/>
      <c r="BCT140" s="81"/>
      <c r="BCU140" s="81"/>
      <c r="BCV140" s="81"/>
      <c r="BCW140" s="81"/>
      <c r="BCX140" s="81"/>
      <c r="BCY140" s="81"/>
      <c r="BCZ140" s="81"/>
      <c r="BDA140" s="81"/>
      <c r="BDB140" s="81"/>
      <c r="BDC140" s="81"/>
      <c r="BDD140" s="81"/>
      <c r="BDE140" s="81"/>
      <c r="BDF140" s="81"/>
      <c r="BDG140" s="81"/>
      <c r="BDH140" s="81"/>
      <c r="BDI140" s="81"/>
      <c r="BDJ140" s="81"/>
      <c r="BDK140" s="81"/>
      <c r="BDL140" s="81"/>
      <c r="BDM140" s="81"/>
      <c r="BDN140" s="81"/>
      <c r="BDO140" s="81"/>
      <c r="BDP140" s="81"/>
      <c r="BDQ140" s="81"/>
      <c r="BDR140" s="81"/>
      <c r="BDS140" s="81"/>
      <c r="BDT140" s="81"/>
      <c r="BDU140" s="81"/>
      <c r="BDV140" s="81"/>
      <c r="BDW140" s="81"/>
      <c r="BDX140" s="81"/>
      <c r="BDY140" s="81"/>
      <c r="BDZ140" s="81"/>
      <c r="BEA140" s="81"/>
      <c r="BEB140" s="81"/>
      <c r="BEC140" s="81"/>
      <c r="BED140" s="81"/>
      <c r="BEE140" s="81"/>
      <c r="BEF140" s="81"/>
      <c r="BEG140" s="81"/>
      <c r="BEH140" s="81"/>
      <c r="BEI140" s="81"/>
      <c r="BEJ140" s="81"/>
      <c r="BEK140" s="81"/>
      <c r="BEL140" s="81"/>
      <c r="BEM140" s="81"/>
      <c r="BEN140" s="81"/>
      <c r="BEO140" s="81"/>
      <c r="BEP140" s="81"/>
      <c r="BEQ140" s="81"/>
      <c r="BER140" s="81"/>
      <c r="BES140" s="81"/>
      <c r="BET140" s="81"/>
      <c r="BEU140" s="81"/>
      <c r="BEV140" s="81"/>
      <c r="BEW140" s="81"/>
      <c r="BEX140" s="81"/>
      <c r="BEY140" s="81"/>
      <c r="BEZ140" s="81"/>
      <c r="BFA140" s="81"/>
      <c r="BFB140" s="81"/>
      <c r="BFC140" s="81"/>
      <c r="BFD140" s="81"/>
      <c r="BFE140" s="81"/>
      <c r="BFF140" s="81"/>
      <c r="BFG140" s="81"/>
      <c r="BFH140" s="81"/>
      <c r="BFI140" s="81"/>
      <c r="BFJ140" s="81"/>
      <c r="BFK140" s="81"/>
      <c r="BFL140" s="81"/>
      <c r="BFM140" s="81"/>
      <c r="BFN140" s="81"/>
      <c r="BFO140" s="81"/>
      <c r="BFP140" s="81"/>
      <c r="BFQ140" s="81"/>
      <c r="BFR140" s="81"/>
      <c r="BFS140" s="81"/>
      <c r="BFT140" s="81"/>
      <c r="BFU140" s="81"/>
      <c r="BFV140" s="81"/>
      <c r="BFW140" s="81"/>
      <c r="BFX140" s="81"/>
      <c r="BFY140" s="81"/>
      <c r="BFZ140" s="81"/>
      <c r="BGA140" s="81"/>
      <c r="BGB140" s="81"/>
      <c r="BGC140" s="81"/>
      <c r="BGD140" s="81"/>
      <c r="BGE140" s="81"/>
      <c r="BGF140" s="81"/>
      <c r="BGG140" s="81"/>
      <c r="BGH140" s="81"/>
      <c r="BGI140" s="81"/>
      <c r="BGJ140" s="81"/>
      <c r="BGK140" s="81"/>
      <c r="BGL140" s="81"/>
      <c r="BGM140" s="81"/>
      <c r="BGN140" s="81"/>
      <c r="BGO140" s="81"/>
      <c r="BGP140" s="81"/>
      <c r="BGQ140" s="81"/>
      <c r="BGR140" s="81"/>
      <c r="BGS140" s="81"/>
      <c r="BGT140" s="81"/>
      <c r="BGU140" s="81"/>
      <c r="BGV140" s="81"/>
      <c r="BGW140" s="81"/>
      <c r="BGX140" s="81"/>
      <c r="BGY140" s="81"/>
      <c r="BGZ140" s="81"/>
      <c r="BHA140" s="81"/>
      <c r="BHB140" s="81"/>
      <c r="BHC140" s="81"/>
      <c r="BHD140" s="81"/>
      <c r="BHE140" s="81"/>
      <c r="BHF140" s="81"/>
      <c r="BHG140" s="81"/>
      <c r="BHH140" s="81"/>
      <c r="BHI140" s="81"/>
      <c r="BHJ140" s="81"/>
      <c r="BHK140" s="81"/>
      <c r="BHL140" s="81"/>
      <c r="BHM140" s="81"/>
      <c r="BHN140" s="81"/>
      <c r="BHO140" s="81"/>
      <c r="BHP140" s="81"/>
      <c r="BHQ140" s="81"/>
      <c r="BHR140" s="81"/>
      <c r="BHS140" s="81"/>
      <c r="BHT140" s="81"/>
      <c r="BHU140" s="81"/>
      <c r="BHV140" s="81"/>
      <c r="BHW140" s="81"/>
      <c r="BHX140" s="81"/>
      <c r="BHY140" s="81"/>
      <c r="BHZ140" s="81"/>
      <c r="BIA140" s="81"/>
      <c r="BIB140" s="81"/>
      <c r="BIC140" s="81"/>
      <c r="BID140" s="81"/>
      <c r="BIE140" s="81"/>
      <c r="BIF140" s="81"/>
      <c r="BIG140" s="81"/>
      <c r="BIH140" s="81"/>
      <c r="BII140" s="81"/>
      <c r="BIJ140" s="81"/>
      <c r="BIK140" s="81"/>
      <c r="BIL140" s="81"/>
      <c r="BIM140" s="81"/>
      <c r="BIN140" s="81"/>
      <c r="BIO140" s="81"/>
      <c r="BIP140" s="81"/>
      <c r="BIQ140" s="81"/>
      <c r="BIR140" s="81"/>
      <c r="BIS140" s="81"/>
      <c r="BIT140" s="81"/>
      <c r="BIU140" s="81"/>
      <c r="BIV140" s="81"/>
      <c r="BIW140" s="81"/>
      <c r="BIX140" s="81"/>
      <c r="BIY140" s="81"/>
      <c r="BIZ140" s="81"/>
      <c r="BJA140" s="81"/>
      <c r="BJB140" s="81"/>
      <c r="BJC140" s="81"/>
      <c r="BJD140" s="81"/>
      <c r="BJE140" s="81"/>
      <c r="BJF140" s="81"/>
      <c r="BJG140" s="81"/>
      <c r="BJH140" s="81"/>
      <c r="BJI140" s="81"/>
      <c r="BJJ140" s="81"/>
      <c r="BJK140" s="81"/>
      <c r="BJL140" s="81"/>
      <c r="BJM140" s="81"/>
      <c r="BJN140" s="81"/>
      <c r="BJO140" s="81"/>
      <c r="BJP140" s="81"/>
      <c r="BJQ140" s="81"/>
      <c r="BJR140" s="81"/>
      <c r="BJS140" s="81"/>
      <c r="BJT140" s="81"/>
      <c r="BJU140" s="81"/>
      <c r="BJV140" s="81"/>
      <c r="BJW140" s="81"/>
      <c r="BJX140" s="81"/>
      <c r="BJY140" s="81"/>
      <c r="BJZ140" s="81"/>
      <c r="BKA140" s="81"/>
      <c r="BKB140" s="81"/>
      <c r="BKC140" s="81"/>
      <c r="BKD140" s="81"/>
      <c r="BKE140" s="81"/>
      <c r="BKF140" s="81"/>
      <c r="BKG140" s="81"/>
      <c r="BKH140" s="81"/>
      <c r="BKI140" s="81"/>
      <c r="BKJ140" s="81"/>
      <c r="BKK140" s="81"/>
      <c r="BKL140" s="81"/>
      <c r="BKM140" s="81"/>
      <c r="BKN140" s="81"/>
      <c r="BKO140" s="81"/>
      <c r="BKP140" s="81"/>
      <c r="BKQ140" s="81"/>
      <c r="BKR140" s="81"/>
      <c r="BKS140" s="81"/>
      <c r="BKT140" s="81"/>
      <c r="BKU140" s="81"/>
      <c r="BKV140" s="81"/>
      <c r="BKW140" s="81"/>
      <c r="BKX140" s="81"/>
      <c r="BKY140" s="81"/>
      <c r="BKZ140" s="81"/>
      <c r="BLA140" s="81"/>
      <c r="BLB140" s="81"/>
      <c r="BLC140" s="81"/>
      <c r="BLD140" s="81"/>
      <c r="BLE140" s="81"/>
      <c r="BLF140" s="81"/>
      <c r="BLG140" s="81"/>
      <c r="BLH140" s="81"/>
      <c r="BLI140" s="81"/>
      <c r="BLJ140" s="81"/>
      <c r="BLK140" s="81"/>
      <c r="BLL140" s="81"/>
      <c r="BLM140" s="81"/>
      <c r="BLN140" s="81"/>
      <c r="BLO140" s="81"/>
      <c r="BLP140" s="81"/>
      <c r="BLQ140" s="81"/>
      <c r="BLR140" s="81"/>
      <c r="BLS140" s="81"/>
      <c r="BLT140" s="81"/>
      <c r="BLU140" s="81"/>
      <c r="BLV140" s="81"/>
      <c r="BLW140" s="81"/>
      <c r="BLX140" s="81"/>
      <c r="BLY140" s="81"/>
      <c r="BLZ140" s="81"/>
      <c r="BMA140" s="81"/>
      <c r="BMB140" s="81"/>
      <c r="BMC140" s="81"/>
      <c r="BMD140" s="81"/>
      <c r="BME140" s="81"/>
      <c r="BMF140" s="81"/>
      <c r="BMG140" s="81"/>
      <c r="BMH140" s="81"/>
      <c r="BMI140" s="81"/>
      <c r="BMJ140" s="81"/>
      <c r="BMK140" s="81"/>
      <c r="BML140" s="81"/>
      <c r="BMM140" s="81"/>
      <c r="BMN140" s="81"/>
      <c r="BMO140" s="81"/>
      <c r="BMP140" s="81"/>
      <c r="BMQ140" s="81"/>
      <c r="BMR140" s="81"/>
      <c r="BMS140" s="81"/>
      <c r="BMT140" s="81"/>
      <c r="BMU140" s="81"/>
      <c r="BMV140" s="81"/>
      <c r="BMW140" s="81"/>
      <c r="BMX140" s="81"/>
      <c r="BMY140" s="81"/>
      <c r="BMZ140" s="81"/>
      <c r="BNA140" s="81"/>
      <c r="BNB140" s="81"/>
      <c r="BNC140" s="81"/>
      <c r="BND140" s="81"/>
      <c r="BNE140" s="81"/>
      <c r="BNF140" s="81"/>
      <c r="BNG140" s="81"/>
      <c r="BNH140" s="81"/>
      <c r="BNI140" s="81"/>
      <c r="BNJ140" s="81"/>
      <c r="BNK140" s="81"/>
      <c r="BNL140" s="81"/>
      <c r="BNM140" s="81"/>
      <c r="BNN140" s="81"/>
      <c r="BNO140" s="81"/>
      <c r="BNP140" s="81"/>
      <c r="BNQ140" s="81"/>
      <c r="BNR140" s="81"/>
      <c r="BNS140" s="81"/>
      <c r="BNT140" s="81"/>
      <c r="BNU140" s="81"/>
      <c r="BNV140" s="81"/>
      <c r="BNW140" s="81"/>
      <c r="BNX140" s="81"/>
      <c r="BNY140" s="81"/>
      <c r="BNZ140" s="81"/>
      <c r="BOA140" s="81"/>
      <c r="BOB140" s="81"/>
      <c r="BOC140" s="81"/>
      <c r="BOD140" s="81"/>
      <c r="BOE140" s="81"/>
      <c r="BOF140" s="81"/>
      <c r="BOG140" s="81"/>
      <c r="BOH140" s="81"/>
      <c r="BOI140" s="81"/>
      <c r="BOJ140" s="81"/>
      <c r="BOK140" s="81"/>
      <c r="BOL140" s="81"/>
      <c r="BOM140" s="81"/>
      <c r="BON140" s="81"/>
      <c r="BOO140" s="81"/>
      <c r="BOP140" s="81"/>
      <c r="BOQ140" s="81"/>
      <c r="BOR140" s="81"/>
      <c r="BOS140" s="81"/>
      <c r="BOT140" s="81"/>
      <c r="BOU140" s="81"/>
      <c r="BOV140" s="81"/>
      <c r="BOW140" s="81"/>
      <c r="BOX140" s="81"/>
      <c r="BOY140" s="81"/>
      <c r="BOZ140" s="81"/>
      <c r="BPA140" s="81"/>
      <c r="BPB140" s="81"/>
      <c r="BPC140" s="81"/>
      <c r="BPD140" s="81"/>
      <c r="BPE140" s="81"/>
      <c r="BPF140" s="81"/>
      <c r="BPG140" s="81"/>
      <c r="BPH140" s="81"/>
      <c r="BPI140" s="81"/>
      <c r="BPJ140" s="81"/>
      <c r="BPK140" s="81"/>
      <c r="BPL140" s="81"/>
      <c r="BPM140" s="81"/>
      <c r="BPN140" s="81"/>
      <c r="BPO140" s="81"/>
      <c r="BPP140" s="81"/>
      <c r="BPQ140" s="81"/>
      <c r="BPR140" s="81"/>
      <c r="BPS140" s="81"/>
      <c r="BPT140" s="81"/>
      <c r="BPU140" s="81"/>
      <c r="BPV140" s="81"/>
      <c r="BPW140" s="81"/>
      <c r="BPX140" s="81"/>
      <c r="BPY140" s="81"/>
      <c r="BPZ140" s="81"/>
      <c r="BQA140" s="81"/>
      <c r="BQB140" s="81"/>
      <c r="BQC140" s="81"/>
      <c r="BQD140" s="81"/>
      <c r="BQE140" s="81"/>
      <c r="BQF140" s="81"/>
      <c r="BQG140" s="81"/>
      <c r="BQH140" s="81"/>
      <c r="BQI140" s="81"/>
      <c r="BQJ140" s="81"/>
      <c r="BQK140" s="81"/>
      <c r="BQL140" s="81"/>
      <c r="BQM140" s="81"/>
      <c r="BQN140" s="81"/>
      <c r="BQO140" s="81"/>
      <c r="BQP140" s="81"/>
      <c r="BQQ140" s="81"/>
      <c r="BQR140" s="81"/>
      <c r="BQS140" s="81"/>
      <c r="BQT140" s="81"/>
      <c r="BQU140" s="81"/>
      <c r="BQV140" s="81"/>
      <c r="BQW140" s="81"/>
      <c r="BQX140" s="81"/>
      <c r="BQY140" s="81"/>
      <c r="BQZ140" s="81"/>
      <c r="BRA140" s="81"/>
      <c r="BRB140" s="81"/>
      <c r="BRC140" s="81"/>
      <c r="BRD140" s="81"/>
      <c r="BRE140" s="81"/>
      <c r="BRF140" s="81"/>
      <c r="BRG140" s="81"/>
      <c r="BRH140" s="81"/>
      <c r="BRI140" s="81"/>
      <c r="BRJ140" s="81"/>
      <c r="BRK140" s="81"/>
      <c r="BRL140" s="81"/>
      <c r="BRM140" s="81"/>
      <c r="BRN140" s="81"/>
      <c r="BRO140" s="81"/>
      <c r="BRP140" s="81"/>
      <c r="BRQ140" s="81"/>
      <c r="BRR140" s="81"/>
      <c r="BRS140" s="81"/>
      <c r="BRT140" s="81"/>
      <c r="BRU140" s="81"/>
      <c r="BRV140" s="81"/>
      <c r="BRW140" s="81"/>
      <c r="BRX140" s="81"/>
      <c r="BRY140" s="81"/>
      <c r="BRZ140" s="81"/>
      <c r="BSA140" s="81"/>
      <c r="BSB140" s="81"/>
      <c r="BSC140" s="81"/>
      <c r="BSD140" s="81"/>
      <c r="BSE140" s="81"/>
      <c r="BSF140" s="81"/>
      <c r="BSG140" s="81"/>
      <c r="BSH140" s="81"/>
      <c r="BSI140" s="81"/>
      <c r="BSJ140" s="81"/>
      <c r="BSK140" s="81"/>
      <c r="BSL140" s="81"/>
      <c r="BSM140" s="81"/>
      <c r="BSN140" s="81"/>
      <c r="BSO140" s="81"/>
      <c r="BSP140" s="81"/>
      <c r="BSQ140" s="81"/>
      <c r="BSR140" s="81"/>
      <c r="BSS140" s="81"/>
      <c r="BST140" s="81"/>
      <c r="BSU140" s="81"/>
      <c r="BSV140" s="81"/>
      <c r="BSW140" s="81"/>
      <c r="BSX140" s="81"/>
      <c r="BSY140" s="81"/>
      <c r="BSZ140" s="81"/>
      <c r="BTA140" s="81"/>
      <c r="BTB140" s="81"/>
      <c r="BTC140" s="81"/>
      <c r="BTD140" s="81"/>
      <c r="BTE140" s="81"/>
      <c r="BTF140" s="81"/>
      <c r="BTG140" s="81"/>
      <c r="BTH140" s="81"/>
      <c r="BTI140" s="81"/>
      <c r="BTJ140" s="81"/>
      <c r="BTK140" s="81"/>
      <c r="BTL140" s="81"/>
      <c r="BTM140" s="81"/>
      <c r="BTN140" s="81"/>
      <c r="BTO140" s="81"/>
      <c r="BTP140" s="81"/>
      <c r="BTQ140" s="81"/>
      <c r="BTR140" s="81"/>
      <c r="BTS140" s="81"/>
      <c r="BTT140" s="81"/>
      <c r="BTU140" s="81"/>
      <c r="BTV140" s="81"/>
      <c r="BTW140" s="81"/>
      <c r="BTX140" s="81"/>
      <c r="BTY140" s="81"/>
      <c r="BTZ140" s="81"/>
      <c r="BUA140" s="81"/>
      <c r="BUB140" s="81"/>
      <c r="BUC140" s="81"/>
      <c r="BUD140" s="81"/>
      <c r="BUE140" s="81"/>
      <c r="BUF140" s="81"/>
      <c r="BUG140" s="81"/>
      <c r="BUH140" s="81"/>
      <c r="BUI140" s="81"/>
      <c r="BUJ140" s="81"/>
      <c r="BUK140" s="81"/>
      <c r="BUL140" s="81"/>
      <c r="BUM140" s="81"/>
      <c r="BUN140" s="81"/>
      <c r="BUO140" s="81"/>
      <c r="BUP140" s="81"/>
      <c r="BUQ140" s="81"/>
      <c r="BUR140" s="81"/>
      <c r="BUS140" s="81"/>
      <c r="BUT140" s="81"/>
      <c r="BUU140" s="81"/>
      <c r="BUV140" s="81"/>
      <c r="BUW140" s="81"/>
      <c r="BUX140" s="81"/>
      <c r="BUY140" s="81"/>
      <c r="BUZ140" s="81"/>
      <c r="BVA140" s="81"/>
      <c r="BVB140" s="81"/>
      <c r="BVC140" s="81"/>
      <c r="BVD140" s="81"/>
      <c r="BVE140" s="81"/>
      <c r="BVF140" s="81"/>
      <c r="BVG140" s="81"/>
      <c r="BVH140" s="81"/>
      <c r="BVI140" s="81"/>
      <c r="BVJ140" s="81"/>
      <c r="BVK140" s="81"/>
      <c r="BVL140" s="81"/>
      <c r="BVM140" s="81"/>
      <c r="BVN140" s="81"/>
      <c r="BVO140" s="81"/>
      <c r="BVP140" s="81"/>
      <c r="BVQ140" s="81"/>
      <c r="BVR140" s="81"/>
      <c r="BVS140" s="81"/>
      <c r="BVT140" s="81"/>
      <c r="BVU140" s="81"/>
      <c r="BVV140" s="81"/>
      <c r="BVW140" s="81"/>
      <c r="BVX140" s="81"/>
      <c r="BVY140" s="81"/>
      <c r="BVZ140" s="81"/>
      <c r="BWA140" s="81"/>
      <c r="BWB140" s="81"/>
      <c r="BWC140" s="81"/>
      <c r="BWD140" s="81"/>
      <c r="BWE140" s="81"/>
      <c r="BWF140" s="81"/>
      <c r="BWG140" s="81"/>
      <c r="BWH140" s="81"/>
      <c r="BWI140" s="81"/>
      <c r="BWJ140" s="81"/>
      <c r="BWK140" s="81"/>
      <c r="BWL140" s="81"/>
      <c r="BWM140" s="81"/>
      <c r="BWN140" s="81"/>
      <c r="BWO140" s="81"/>
      <c r="BWP140" s="81"/>
      <c r="BWQ140" s="81"/>
      <c r="BWR140" s="81"/>
      <c r="BWS140" s="81"/>
      <c r="BWT140" s="81"/>
      <c r="BWU140" s="81"/>
      <c r="BWV140" s="81"/>
      <c r="BWW140" s="81"/>
      <c r="BWX140" s="81"/>
      <c r="BWY140" s="81"/>
      <c r="BWZ140" s="81"/>
      <c r="BXA140" s="81"/>
      <c r="BXB140" s="81"/>
      <c r="BXC140" s="81"/>
      <c r="BXD140" s="81"/>
      <c r="BXE140" s="81"/>
      <c r="BXF140" s="81"/>
      <c r="BXG140" s="81"/>
      <c r="BXH140" s="81"/>
      <c r="BXI140" s="81"/>
      <c r="BXJ140" s="81"/>
      <c r="BXK140" s="81"/>
      <c r="BXL140" s="81"/>
      <c r="BXM140" s="81"/>
      <c r="BXN140" s="81"/>
      <c r="BXO140" s="81"/>
      <c r="BXP140" s="81"/>
      <c r="BXQ140" s="81"/>
      <c r="BXR140" s="81"/>
      <c r="BXS140" s="81"/>
      <c r="BXT140" s="81"/>
      <c r="BXU140" s="81"/>
      <c r="BXV140" s="81"/>
      <c r="BXW140" s="81"/>
      <c r="BXX140" s="81"/>
      <c r="BXY140" s="81"/>
      <c r="BXZ140" s="81"/>
      <c r="BYA140" s="81"/>
      <c r="BYB140" s="81"/>
      <c r="BYC140" s="81"/>
      <c r="BYD140" s="81"/>
      <c r="BYE140" s="81"/>
      <c r="BYF140" s="81"/>
      <c r="BYG140" s="81"/>
      <c r="BYH140" s="81"/>
      <c r="BYI140" s="81"/>
      <c r="BYJ140" s="81"/>
      <c r="BYK140" s="81"/>
      <c r="BYL140" s="81"/>
      <c r="BYM140" s="81"/>
      <c r="BYN140" s="81"/>
      <c r="BYO140" s="81"/>
      <c r="BYP140" s="81"/>
      <c r="BYQ140" s="81"/>
      <c r="BYR140" s="81"/>
      <c r="BYS140" s="81"/>
      <c r="BYT140" s="81"/>
      <c r="BYU140" s="81"/>
      <c r="BYV140" s="81"/>
      <c r="BYW140" s="81"/>
      <c r="BYX140" s="81"/>
      <c r="BYY140" s="81"/>
      <c r="BYZ140" s="81"/>
      <c r="BZA140" s="81"/>
      <c r="BZB140" s="81"/>
      <c r="BZC140" s="81"/>
      <c r="BZD140" s="81"/>
      <c r="BZE140" s="81"/>
      <c r="BZF140" s="81"/>
      <c r="BZG140" s="81"/>
      <c r="BZH140" s="81"/>
      <c r="BZI140" s="81"/>
      <c r="BZJ140" s="81"/>
      <c r="BZK140" s="81"/>
      <c r="BZL140" s="81"/>
      <c r="BZM140" s="81"/>
      <c r="BZN140" s="81"/>
      <c r="BZO140" s="81"/>
      <c r="BZP140" s="81"/>
      <c r="BZQ140" s="81"/>
      <c r="BZR140" s="81"/>
      <c r="BZS140" s="81"/>
      <c r="BZT140" s="81"/>
      <c r="BZU140" s="81"/>
      <c r="BZV140" s="81"/>
      <c r="BZW140" s="81"/>
      <c r="BZX140" s="81"/>
      <c r="BZY140" s="81"/>
      <c r="BZZ140" s="81"/>
      <c r="CAA140" s="81"/>
      <c r="CAB140" s="81"/>
      <c r="CAC140" s="81"/>
      <c r="CAD140" s="81"/>
      <c r="CAE140" s="81"/>
      <c r="CAF140" s="81"/>
      <c r="CAG140" s="81"/>
      <c r="CAH140" s="81"/>
      <c r="CAI140" s="81"/>
      <c r="CAJ140" s="81"/>
      <c r="CAK140" s="81"/>
      <c r="CAL140" s="81"/>
      <c r="CAM140" s="81"/>
      <c r="CAN140" s="81"/>
      <c r="CAO140" s="81"/>
      <c r="CAP140" s="81"/>
      <c r="CAQ140" s="81"/>
      <c r="CAR140" s="81"/>
      <c r="CAS140" s="81"/>
      <c r="CAT140" s="81"/>
      <c r="CAU140" s="81"/>
      <c r="CAV140" s="81"/>
      <c r="CAW140" s="81"/>
      <c r="CAX140" s="81"/>
      <c r="CAY140" s="81"/>
      <c r="CAZ140" s="81"/>
      <c r="CBA140" s="81"/>
      <c r="CBB140" s="81"/>
      <c r="CBC140" s="81"/>
      <c r="CBD140" s="81"/>
      <c r="CBE140" s="81"/>
      <c r="CBF140" s="81"/>
      <c r="CBG140" s="81"/>
      <c r="CBH140" s="81"/>
      <c r="CBI140" s="81"/>
      <c r="CBJ140" s="81"/>
      <c r="CBK140" s="81"/>
      <c r="CBL140" s="81"/>
      <c r="CBM140" s="81"/>
      <c r="CBN140" s="81"/>
      <c r="CBO140" s="81"/>
      <c r="CBP140" s="81"/>
      <c r="CBQ140" s="81"/>
      <c r="CBR140" s="81"/>
      <c r="CBS140" s="81"/>
      <c r="CBT140" s="81"/>
      <c r="CBU140" s="81"/>
      <c r="CBV140" s="81"/>
      <c r="CBW140" s="81"/>
      <c r="CBX140" s="81"/>
      <c r="CBY140" s="81"/>
      <c r="CBZ140" s="81"/>
      <c r="CCA140" s="81"/>
      <c r="CCB140" s="81"/>
      <c r="CCC140" s="81"/>
      <c r="CCD140" s="81"/>
      <c r="CCE140" s="81"/>
      <c r="CCF140" s="81"/>
      <c r="CCG140" s="81"/>
      <c r="CCH140" s="81"/>
      <c r="CCI140" s="81"/>
      <c r="CCJ140" s="81"/>
      <c r="CCK140" s="81"/>
      <c r="CCL140" s="81"/>
      <c r="CCM140" s="81"/>
      <c r="CCN140" s="81"/>
      <c r="CCO140" s="81"/>
      <c r="CCP140" s="81"/>
      <c r="CCQ140" s="81"/>
      <c r="CCR140" s="81"/>
      <c r="CCS140" s="81"/>
      <c r="CCT140" s="81"/>
      <c r="CCU140" s="81"/>
      <c r="CCV140" s="81"/>
      <c r="CCW140" s="81"/>
      <c r="CCX140" s="81"/>
      <c r="CCY140" s="81"/>
      <c r="CCZ140" s="81"/>
      <c r="CDA140" s="81"/>
      <c r="CDB140" s="81"/>
      <c r="CDC140" s="81"/>
      <c r="CDD140" s="81"/>
      <c r="CDE140" s="81"/>
      <c r="CDF140" s="81"/>
      <c r="CDG140" s="81"/>
      <c r="CDH140" s="81"/>
      <c r="CDI140" s="81"/>
      <c r="CDJ140" s="81"/>
      <c r="CDK140" s="81"/>
      <c r="CDL140" s="81"/>
      <c r="CDM140" s="81"/>
      <c r="CDN140" s="81"/>
      <c r="CDO140" s="81"/>
      <c r="CDP140" s="81"/>
      <c r="CDQ140" s="81"/>
      <c r="CDR140" s="81"/>
      <c r="CDS140" s="81"/>
      <c r="CDT140" s="81"/>
      <c r="CDU140" s="81"/>
      <c r="CDV140" s="81"/>
      <c r="CDW140" s="81"/>
      <c r="CDX140" s="81"/>
      <c r="CDY140" s="81"/>
      <c r="CDZ140" s="81"/>
      <c r="CEA140" s="81"/>
      <c r="CEB140" s="81"/>
      <c r="CEC140" s="81"/>
      <c r="CED140" s="81"/>
      <c r="CEE140" s="81"/>
      <c r="CEF140" s="81"/>
      <c r="CEG140" s="81"/>
      <c r="CEH140" s="81"/>
      <c r="CEI140" s="81"/>
      <c r="CEJ140" s="81"/>
      <c r="CEK140" s="81"/>
      <c r="CEL140" s="81"/>
      <c r="CEM140" s="81"/>
      <c r="CEN140" s="81"/>
      <c r="CEO140" s="81"/>
      <c r="CEP140" s="81"/>
      <c r="CEQ140" s="81"/>
      <c r="CER140" s="81"/>
      <c r="CES140" s="81"/>
      <c r="CET140" s="81"/>
      <c r="CEU140" s="81"/>
      <c r="CEV140" s="81"/>
      <c r="CEW140" s="81"/>
      <c r="CEX140" s="81"/>
      <c r="CEY140" s="81"/>
      <c r="CEZ140" s="81"/>
      <c r="CFA140" s="81"/>
      <c r="CFB140" s="81"/>
      <c r="CFC140" s="81"/>
      <c r="CFD140" s="81"/>
      <c r="CFE140" s="81"/>
      <c r="CFF140" s="81"/>
      <c r="CFG140" s="81"/>
      <c r="CFH140" s="81"/>
      <c r="CFI140" s="81"/>
      <c r="CFJ140" s="81"/>
      <c r="CFK140" s="81"/>
      <c r="CFL140" s="81"/>
      <c r="CFM140" s="81"/>
      <c r="CFN140" s="81"/>
      <c r="CFO140" s="81"/>
      <c r="CFP140" s="81"/>
      <c r="CFQ140" s="81"/>
      <c r="CFR140" s="81"/>
      <c r="CFS140" s="81"/>
      <c r="CFT140" s="81"/>
      <c r="CFU140" s="81"/>
      <c r="CFV140" s="81"/>
      <c r="CFW140" s="81"/>
      <c r="CFX140" s="81"/>
      <c r="CFY140" s="81"/>
      <c r="CFZ140" s="81"/>
      <c r="CGA140" s="81"/>
      <c r="CGB140" s="81"/>
      <c r="CGC140" s="81"/>
      <c r="CGD140" s="81"/>
      <c r="CGE140" s="81"/>
      <c r="CGF140" s="81"/>
      <c r="CGG140" s="81"/>
      <c r="CGH140" s="81"/>
      <c r="CGI140" s="81"/>
      <c r="CGJ140" s="81"/>
      <c r="CGK140" s="81"/>
      <c r="CGL140" s="81"/>
      <c r="CGM140" s="81"/>
      <c r="CGN140" s="81"/>
      <c r="CGO140" s="81"/>
      <c r="CGP140" s="81"/>
      <c r="CGQ140" s="81"/>
      <c r="CGR140" s="81"/>
      <c r="CGS140" s="81"/>
      <c r="CGT140" s="81"/>
      <c r="CGU140" s="81"/>
      <c r="CGV140" s="81"/>
      <c r="CGW140" s="81"/>
      <c r="CGX140" s="81"/>
      <c r="CGY140" s="81"/>
      <c r="CGZ140" s="81"/>
      <c r="CHA140" s="81"/>
      <c r="CHB140" s="81"/>
      <c r="CHC140" s="81"/>
      <c r="CHD140" s="81"/>
      <c r="CHE140" s="81"/>
      <c r="CHF140" s="81"/>
      <c r="CHG140" s="81"/>
      <c r="CHH140" s="81"/>
      <c r="CHI140" s="81"/>
      <c r="CHJ140" s="81"/>
      <c r="CHK140" s="81"/>
      <c r="CHL140" s="81"/>
      <c r="CHM140" s="81"/>
      <c r="CHN140" s="81"/>
      <c r="CHO140" s="81"/>
      <c r="CHP140" s="81"/>
      <c r="CHQ140" s="81"/>
      <c r="CHR140" s="81"/>
      <c r="CHS140" s="81"/>
      <c r="CHT140" s="81"/>
      <c r="CHU140" s="81"/>
      <c r="CHV140" s="81"/>
      <c r="CHW140" s="81"/>
      <c r="CHX140" s="81"/>
      <c r="CHY140" s="81"/>
      <c r="CHZ140" s="81"/>
      <c r="CIA140" s="81"/>
      <c r="CIB140" s="81"/>
      <c r="CIC140" s="81"/>
      <c r="CID140" s="81"/>
      <c r="CIE140" s="81"/>
      <c r="CIF140" s="81"/>
      <c r="CIG140" s="81"/>
      <c r="CIH140" s="81"/>
      <c r="CII140" s="81"/>
      <c r="CIJ140" s="81"/>
      <c r="CIK140" s="81"/>
      <c r="CIL140" s="81"/>
      <c r="CIM140" s="81"/>
      <c r="CIN140" s="81"/>
      <c r="CIO140" s="81"/>
      <c r="CIP140" s="81"/>
      <c r="CIQ140" s="81"/>
      <c r="CIR140" s="81"/>
      <c r="CIS140" s="81"/>
      <c r="CIT140" s="81"/>
      <c r="CIU140" s="81"/>
      <c r="CIV140" s="81"/>
      <c r="CIW140" s="81"/>
      <c r="CIX140" s="81"/>
      <c r="CIY140" s="81"/>
      <c r="CIZ140" s="81"/>
      <c r="CJA140" s="81"/>
      <c r="CJB140" s="81"/>
      <c r="CJC140" s="81"/>
      <c r="CJD140" s="81"/>
      <c r="CJE140" s="81"/>
      <c r="CJF140" s="81"/>
      <c r="CJG140" s="81"/>
      <c r="CJH140" s="81"/>
      <c r="CJI140" s="81"/>
      <c r="CJJ140" s="81"/>
      <c r="CJK140" s="81"/>
      <c r="CJL140" s="81"/>
      <c r="CJM140" s="81"/>
      <c r="CJN140" s="81"/>
      <c r="CJO140" s="81"/>
      <c r="CJP140" s="81"/>
      <c r="CJQ140" s="81"/>
      <c r="CJR140" s="81"/>
      <c r="CJS140" s="81"/>
      <c r="CJT140" s="81"/>
      <c r="CJU140" s="81"/>
      <c r="CJV140" s="81"/>
      <c r="CJW140" s="81"/>
      <c r="CJX140" s="81"/>
      <c r="CJY140" s="81"/>
      <c r="CJZ140" s="81"/>
      <c r="CKA140" s="81"/>
      <c r="CKB140" s="81"/>
      <c r="CKC140" s="81"/>
      <c r="CKD140" s="81"/>
      <c r="CKE140" s="81"/>
      <c r="CKF140" s="81"/>
      <c r="CKG140" s="81"/>
      <c r="CKH140" s="81"/>
      <c r="CKI140" s="81"/>
      <c r="CKJ140" s="81"/>
      <c r="CKK140" s="81"/>
      <c r="CKL140" s="81"/>
      <c r="CKM140" s="81"/>
      <c r="CKN140" s="81"/>
      <c r="CKO140" s="81"/>
      <c r="CKP140" s="81"/>
      <c r="CKQ140" s="81"/>
      <c r="CKR140" s="81"/>
      <c r="CKS140" s="81"/>
      <c r="CKT140" s="81"/>
      <c r="CKU140" s="81"/>
      <c r="CKV140" s="81"/>
      <c r="CKW140" s="81"/>
      <c r="CKX140" s="81"/>
      <c r="CKY140" s="81"/>
      <c r="CKZ140" s="81"/>
      <c r="CLA140" s="81"/>
      <c r="CLB140" s="81"/>
      <c r="CLC140" s="81"/>
      <c r="CLD140" s="81"/>
      <c r="CLE140" s="81"/>
      <c r="CLF140" s="81"/>
      <c r="CLG140" s="81"/>
      <c r="CLH140" s="81"/>
      <c r="CLI140" s="81"/>
      <c r="CLJ140" s="81"/>
      <c r="CLK140" s="81"/>
      <c r="CLL140" s="81"/>
      <c r="CLM140" s="81"/>
      <c r="CLN140" s="81"/>
      <c r="CLO140" s="81"/>
      <c r="CLP140" s="81"/>
      <c r="CLQ140" s="81"/>
      <c r="CLR140" s="81"/>
      <c r="CLS140" s="81"/>
      <c r="CLT140" s="81"/>
      <c r="CLU140" s="81"/>
      <c r="CLV140" s="81"/>
      <c r="CLW140" s="81"/>
      <c r="CLX140" s="81"/>
      <c r="CLY140" s="81"/>
      <c r="CLZ140" s="81"/>
      <c r="CMA140" s="81"/>
      <c r="CMB140" s="81"/>
      <c r="CMC140" s="81"/>
      <c r="CMD140" s="81"/>
      <c r="CME140" s="81"/>
      <c r="CMF140" s="81"/>
      <c r="CMG140" s="81"/>
      <c r="CMH140" s="81"/>
      <c r="CMI140" s="81"/>
      <c r="CMJ140" s="81"/>
      <c r="CMK140" s="81"/>
      <c r="CML140" s="81"/>
      <c r="CMM140" s="81"/>
      <c r="CMN140" s="81"/>
      <c r="CMO140" s="81"/>
      <c r="CMP140" s="81"/>
      <c r="CMQ140" s="81"/>
      <c r="CMR140" s="81"/>
      <c r="CMS140" s="81"/>
      <c r="CMT140" s="81"/>
      <c r="CMU140" s="81"/>
      <c r="CMV140" s="81"/>
      <c r="CMW140" s="81"/>
      <c r="CMX140" s="81"/>
      <c r="CMY140" s="81"/>
      <c r="CMZ140" s="81"/>
      <c r="CNA140" s="81"/>
      <c r="CNB140" s="81"/>
      <c r="CNC140" s="81"/>
      <c r="CND140" s="81"/>
      <c r="CNE140" s="81"/>
      <c r="CNF140" s="81"/>
      <c r="CNG140" s="81"/>
      <c r="CNH140" s="81"/>
      <c r="CNI140" s="81"/>
      <c r="CNJ140" s="81"/>
      <c r="CNK140" s="81"/>
      <c r="CNL140" s="81"/>
      <c r="CNM140" s="81"/>
      <c r="CNN140" s="81"/>
      <c r="CNO140" s="81"/>
      <c r="CNP140" s="81"/>
      <c r="CNQ140" s="81"/>
      <c r="CNR140" s="81"/>
      <c r="CNS140" s="81"/>
      <c r="CNT140" s="81"/>
      <c r="CNU140" s="81"/>
      <c r="CNV140" s="81"/>
      <c r="CNW140" s="81"/>
      <c r="CNX140" s="81"/>
      <c r="CNY140" s="81"/>
      <c r="CNZ140" s="81"/>
      <c r="COA140" s="81"/>
      <c r="COB140" s="81"/>
      <c r="COC140" s="81"/>
      <c r="COD140" s="81"/>
      <c r="COE140" s="81"/>
      <c r="COF140" s="81"/>
      <c r="COG140" s="81"/>
      <c r="COH140" s="81"/>
      <c r="COI140" s="81"/>
      <c r="COJ140" s="81"/>
      <c r="COK140" s="81"/>
      <c r="COL140" s="81"/>
      <c r="COM140" s="81"/>
      <c r="CON140" s="81"/>
      <c r="COO140" s="81"/>
      <c r="COP140" s="81"/>
      <c r="COQ140" s="81"/>
      <c r="COR140" s="81"/>
      <c r="COS140" s="81"/>
      <c r="COT140" s="81"/>
      <c r="COU140" s="81"/>
      <c r="COV140" s="81"/>
      <c r="COW140" s="81"/>
      <c r="COX140" s="81"/>
      <c r="COY140" s="81"/>
      <c r="COZ140" s="81"/>
      <c r="CPA140" s="81"/>
      <c r="CPB140" s="81"/>
      <c r="CPC140" s="81"/>
      <c r="CPD140" s="81"/>
      <c r="CPE140" s="81"/>
      <c r="CPF140" s="81"/>
      <c r="CPG140" s="81"/>
      <c r="CPH140" s="81"/>
      <c r="CPI140" s="81"/>
      <c r="CPJ140" s="81"/>
      <c r="CPK140" s="81"/>
      <c r="CPL140" s="81"/>
      <c r="CPM140" s="81"/>
      <c r="CPN140" s="81"/>
      <c r="CPO140" s="81"/>
      <c r="CPP140" s="81"/>
      <c r="CPQ140" s="81"/>
      <c r="CPR140" s="81"/>
      <c r="CPS140" s="81"/>
      <c r="CPT140" s="81"/>
      <c r="CPU140" s="81"/>
      <c r="CPV140" s="81"/>
      <c r="CPW140" s="81"/>
      <c r="CPX140" s="81"/>
      <c r="CPY140" s="81"/>
      <c r="CPZ140" s="81"/>
      <c r="CQA140" s="81"/>
      <c r="CQB140" s="81"/>
      <c r="CQC140" s="81"/>
      <c r="CQD140" s="81"/>
      <c r="CQE140" s="81"/>
      <c r="CQF140" s="81"/>
      <c r="CQG140" s="81"/>
      <c r="CQH140" s="81"/>
      <c r="CQI140" s="81"/>
      <c r="CQJ140" s="81"/>
      <c r="CQK140" s="81"/>
      <c r="CQL140" s="81"/>
      <c r="CQM140" s="81"/>
      <c r="CQN140" s="81"/>
      <c r="CQO140" s="81"/>
      <c r="CQP140" s="81"/>
      <c r="CQQ140" s="81"/>
      <c r="CQR140" s="81"/>
      <c r="CQS140" s="81"/>
      <c r="CQT140" s="81"/>
      <c r="CQU140" s="81"/>
      <c r="CQV140" s="81"/>
      <c r="CQW140" s="81"/>
      <c r="CQX140" s="81"/>
      <c r="CQY140" s="81"/>
      <c r="CQZ140" s="81"/>
      <c r="CRA140" s="81"/>
      <c r="CRB140" s="81"/>
      <c r="CRC140" s="81"/>
      <c r="CRD140" s="81"/>
      <c r="CRE140" s="81"/>
      <c r="CRF140" s="81"/>
      <c r="CRG140" s="81"/>
      <c r="CRH140" s="81"/>
      <c r="CRI140" s="81"/>
      <c r="CRJ140" s="81"/>
      <c r="CRK140" s="81"/>
      <c r="CRL140" s="81"/>
      <c r="CRM140" s="81"/>
      <c r="CRN140" s="81"/>
      <c r="CRO140" s="81"/>
      <c r="CRP140" s="81"/>
      <c r="CRQ140" s="81"/>
      <c r="CRR140" s="81"/>
      <c r="CRS140" s="81"/>
      <c r="CRT140" s="81"/>
      <c r="CRU140" s="81"/>
      <c r="CRV140" s="81"/>
      <c r="CRW140" s="81"/>
      <c r="CRX140" s="81"/>
      <c r="CRY140" s="81"/>
      <c r="CRZ140" s="81"/>
      <c r="CSA140" s="81"/>
      <c r="CSB140" s="81"/>
      <c r="CSC140" s="81"/>
      <c r="CSD140" s="81"/>
      <c r="CSE140" s="81"/>
      <c r="CSF140" s="81"/>
      <c r="CSG140" s="81"/>
      <c r="CSH140" s="81"/>
      <c r="CSI140" s="81"/>
      <c r="CSJ140" s="81"/>
      <c r="CSK140" s="81"/>
      <c r="CSL140" s="81"/>
      <c r="CSM140" s="81"/>
      <c r="CSN140" s="81"/>
      <c r="CSO140" s="81"/>
      <c r="CSP140" s="81"/>
      <c r="CSQ140" s="81"/>
      <c r="CSR140" s="81"/>
      <c r="CSS140" s="81"/>
      <c r="CST140" s="81"/>
      <c r="CSU140" s="81"/>
      <c r="CSV140" s="81"/>
      <c r="CSW140" s="81"/>
      <c r="CSX140" s="81"/>
      <c r="CSY140" s="81"/>
      <c r="CSZ140" s="81"/>
      <c r="CTA140" s="81"/>
      <c r="CTB140" s="81"/>
      <c r="CTC140" s="81"/>
      <c r="CTD140" s="81"/>
      <c r="CTE140" s="81"/>
      <c r="CTF140" s="81"/>
      <c r="CTG140" s="81"/>
      <c r="CTH140" s="81"/>
      <c r="CTI140" s="81"/>
      <c r="CTJ140" s="81"/>
      <c r="CTK140" s="81"/>
      <c r="CTL140" s="81"/>
      <c r="CTM140" s="81"/>
      <c r="CTN140" s="81"/>
      <c r="CTO140" s="81"/>
      <c r="CTP140" s="81"/>
      <c r="CTQ140" s="81"/>
      <c r="CTR140" s="81"/>
      <c r="CTS140" s="81"/>
      <c r="CTT140" s="81"/>
      <c r="CTU140" s="81"/>
      <c r="CTV140" s="81"/>
      <c r="CTW140" s="81"/>
      <c r="CTX140" s="81"/>
      <c r="CTY140" s="81"/>
      <c r="CTZ140" s="81"/>
      <c r="CUA140" s="81"/>
      <c r="CUB140" s="81"/>
      <c r="CUC140" s="81"/>
      <c r="CUD140" s="81"/>
      <c r="CUE140" s="81"/>
      <c r="CUF140" s="81"/>
      <c r="CUG140" s="81"/>
      <c r="CUH140" s="81"/>
      <c r="CUI140" s="81"/>
      <c r="CUJ140" s="81"/>
      <c r="CUK140" s="81"/>
      <c r="CUL140" s="81"/>
      <c r="CUM140" s="81"/>
      <c r="CUN140" s="81"/>
      <c r="CUO140" s="81"/>
      <c r="CUP140" s="81"/>
      <c r="CUQ140" s="81"/>
      <c r="CUR140" s="81"/>
      <c r="CUS140" s="81"/>
      <c r="CUT140" s="81"/>
      <c r="CUU140" s="81"/>
      <c r="CUV140" s="81"/>
      <c r="CUW140" s="81"/>
      <c r="CUX140" s="81"/>
      <c r="CUY140" s="81"/>
      <c r="CUZ140" s="81"/>
      <c r="CVA140" s="81"/>
      <c r="CVB140" s="81"/>
      <c r="CVC140" s="81"/>
      <c r="CVD140" s="81"/>
      <c r="CVE140" s="81"/>
      <c r="CVF140" s="81"/>
      <c r="CVG140" s="81"/>
      <c r="CVH140" s="81"/>
      <c r="CVI140" s="81"/>
      <c r="CVJ140" s="81"/>
      <c r="CVK140" s="81"/>
      <c r="CVL140" s="81"/>
      <c r="CVM140" s="81"/>
      <c r="CVN140" s="81"/>
      <c r="CVO140" s="81"/>
      <c r="CVP140" s="81"/>
      <c r="CVQ140" s="81"/>
      <c r="CVR140" s="81"/>
      <c r="CVS140" s="81"/>
      <c r="CVT140" s="81"/>
      <c r="CVU140" s="81"/>
      <c r="CVV140" s="81"/>
      <c r="CVW140" s="81"/>
      <c r="CVX140" s="81"/>
      <c r="CVY140" s="81"/>
      <c r="CVZ140" s="81"/>
      <c r="CWA140" s="81"/>
      <c r="CWB140" s="81"/>
      <c r="CWC140" s="81"/>
      <c r="CWD140" s="81"/>
      <c r="CWE140" s="81"/>
      <c r="CWF140" s="81"/>
      <c r="CWG140" s="81"/>
      <c r="CWH140" s="81"/>
      <c r="CWI140" s="81"/>
      <c r="CWJ140" s="81"/>
      <c r="CWK140" s="81"/>
      <c r="CWL140" s="81"/>
      <c r="CWM140" s="81"/>
      <c r="CWN140" s="81"/>
      <c r="CWO140" s="81"/>
      <c r="CWP140" s="81"/>
      <c r="CWQ140" s="81"/>
      <c r="CWR140" s="81"/>
      <c r="CWS140" s="81"/>
      <c r="CWT140" s="81"/>
      <c r="CWU140" s="81"/>
      <c r="CWV140" s="81"/>
      <c r="CWW140" s="81"/>
      <c r="CWX140" s="81"/>
      <c r="CWY140" s="81"/>
      <c r="CWZ140" s="81"/>
      <c r="CXA140" s="81"/>
      <c r="CXB140" s="81"/>
      <c r="CXC140" s="81"/>
      <c r="CXD140" s="81"/>
      <c r="CXE140" s="81"/>
      <c r="CXF140" s="81"/>
      <c r="CXG140" s="81"/>
      <c r="CXH140" s="81"/>
      <c r="CXI140" s="81"/>
      <c r="CXJ140" s="81"/>
      <c r="CXK140" s="81"/>
      <c r="CXL140" s="81"/>
      <c r="CXM140" s="81"/>
      <c r="CXN140" s="81"/>
      <c r="CXO140" s="81"/>
      <c r="CXP140" s="81"/>
      <c r="CXQ140" s="81"/>
      <c r="CXR140" s="81"/>
      <c r="CXS140" s="81"/>
      <c r="CXT140" s="81"/>
      <c r="CXU140" s="81"/>
      <c r="CXV140" s="81"/>
      <c r="CXW140" s="81"/>
      <c r="CXX140" s="81"/>
      <c r="CXY140" s="81"/>
      <c r="CXZ140" s="81"/>
      <c r="CYA140" s="81"/>
      <c r="CYB140" s="81"/>
      <c r="CYC140" s="81"/>
      <c r="CYD140" s="81"/>
      <c r="CYE140" s="81"/>
      <c r="CYF140" s="81"/>
      <c r="CYG140" s="81"/>
      <c r="CYH140" s="81"/>
      <c r="CYI140" s="81"/>
      <c r="CYJ140" s="81"/>
      <c r="CYK140" s="81"/>
      <c r="CYL140" s="81"/>
      <c r="CYM140" s="81"/>
      <c r="CYN140" s="81"/>
      <c r="CYO140" s="81"/>
      <c r="CYP140" s="81"/>
      <c r="CYQ140" s="81"/>
      <c r="CYR140" s="81"/>
      <c r="CYS140" s="81"/>
      <c r="CYT140" s="81"/>
      <c r="CYU140" s="81"/>
      <c r="CYV140" s="81"/>
      <c r="CYW140" s="81"/>
      <c r="CYX140" s="81"/>
      <c r="CYY140" s="81"/>
      <c r="CYZ140" s="81"/>
      <c r="CZA140" s="81"/>
      <c r="CZB140" s="81"/>
      <c r="CZC140" s="81"/>
      <c r="CZD140" s="81"/>
      <c r="CZE140" s="81"/>
      <c r="CZF140" s="81"/>
      <c r="CZG140" s="81"/>
      <c r="CZH140" s="81"/>
      <c r="CZI140" s="81"/>
      <c r="CZJ140" s="81"/>
      <c r="CZK140" s="81"/>
      <c r="CZL140" s="81"/>
      <c r="CZM140" s="81"/>
      <c r="CZN140" s="81"/>
      <c r="CZO140" s="81"/>
      <c r="CZP140" s="81"/>
      <c r="CZQ140" s="81"/>
      <c r="CZR140" s="81"/>
      <c r="CZS140" s="81"/>
      <c r="CZT140" s="81"/>
      <c r="CZU140" s="81"/>
      <c r="CZV140" s="81"/>
      <c r="CZW140" s="81"/>
      <c r="CZX140" s="81"/>
      <c r="CZY140" s="81"/>
      <c r="CZZ140" s="81"/>
      <c r="DAA140" s="81"/>
      <c r="DAB140" s="81"/>
      <c r="DAC140" s="81"/>
      <c r="DAD140" s="81"/>
      <c r="DAE140" s="81"/>
      <c r="DAF140" s="81"/>
      <c r="DAG140" s="81"/>
      <c r="DAH140" s="81"/>
      <c r="DAI140" s="81"/>
      <c r="DAJ140" s="81"/>
      <c r="DAK140" s="81"/>
      <c r="DAL140" s="81"/>
      <c r="DAM140" s="81"/>
      <c r="DAN140" s="81"/>
      <c r="DAO140" s="81"/>
      <c r="DAP140" s="81"/>
      <c r="DAQ140" s="81"/>
      <c r="DAR140" s="81"/>
      <c r="DAS140" s="81"/>
      <c r="DAT140" s="81"/>
      <c r="DAU140" s="81"/>
      <c r="DAV140" s="81"/>
      <c r="DAW140" s="81"/>
      <c r="DAX140" s="81"/>
      <c r="DAY140" s="81"/>
      <c r="DAZ140" s="81"/>
      <c r="DBA140" s="81"/>
      <c r="DBB140" s="81"/>
      <c r="DBC140" s="81"/>
      <c r="DBD140" s="81"/>
      <c r="DBE140" s="81"/>
      <c r="DBF140" s="81"/>
      <c r="DBG140" s="81"/>
      <c r="DBH140" s="81"/>
      <c r="DBI140" s="81"/>
      <c r="DBJ140" s="81"/>
      <c r="DBK140" s="81"/>
      <c r="DBL140" s="81"/>
      <c r="DBM140" s="81"/>
      <c r="DBN140" s="81"/>
      <c r="DBO140" s="81"/>
      <c r="DBP140" s="81"/>
      <c r="DBQ140" s="81"/>
      <c r="DBR140" s="81"/>
      <c r="DBS140" s="81"/>
      <c r="DBT140" s="81"/>
      <c r="DBU140" s="81"/>
      <c r="DBV140" s="81"/>
      <c r="DBW140" s="81"/>
      <c r="DBX140" s="81"/>
      <c r="DBY140" s="81"/>
      <c r="DBZ140" s="81"/>
      <c r="DCA140" s="81"/>
      <c r="DCB140" s="81"/>
      <c r="DCC140" s="81"/>
      <c r="DCD140" s="81"/>
      <c r="DCE140" s="81"/>
      <c r="DCF140" s="81"/>
      <c r="DCG140" s="81"/>
      <c r="DCH140" s="81"/>
      <c r="DCI140" s="81"/>
      <c r="DCJ140" s="81"/>
      <c r="DCK140" s="81"/>
      <c r="DCL140" s="81"/>
      <c r="DCM140" s="81"/>
      <c r="DCN140" s="81"/>
      <c r="DCO140" s="81"/>
      <c r="DCP140" s="81"/>
      <c r="DCQ140" s="81"/>
      <c r="DCR140" s="81"/>
      <c r="DCS140" s="81"/>
      <c r="DCT140" s="81"/>
      <c r="DCU140" s="81"/>
      <c r="DCV140" s="81"/>
      <c r="DCW140" s="81"/>
      <c r="DCX140" s="81"/>
      <c r="DCY140" s="81"/>
      <c r="DCZ140" s="81"/>
      <c r="DDA140" s="81"/>
      <c r="DDB140" s="81"/>
      <c r="DDC140" s="81"/>
      <c r="DDD140" s="81"/>
      <c r="DDE140" s="81"/>
      <c r="DDF140" s="81"/>
      <c r="DDG140" s="81"/>
      <c r="DDH140" s="81"/>
      <c r="DDI140" s="81"/>
      <c r="DDJ140" s="81"/>
      <c r="DDK140" s="81"/>
      <c r="DDL140" s="81"/>
      <c r="DDM140" s="81"/>
      <c r="DDN140" s="81"/>
      <c r="DDO140" s="81"/>
      <c r="DDP140" s="81"/>
      <c r="DDQ140" s="81"/>
      <c r="DDR140" s="81"/>
      <c r="DDS140" s="81"/>
      <c r="DDT140" s="81"/>
      <c r="DDU140" s="81"/>
      <c r="DDV140" s="81"/>
      <c r="DDW140" s="81"/>
      <c r="DDX140" s="81"/>
      <c r="DDY140" s="81"/>
      <c r="DDZ140" s="81"/>
      <c r="DEA140" s="81"/>
      <c r="DEB140" s="81"/>
      <c r="DEC140" s="81"/>
      <c r="DED140" s="81"/>
      <c r="DEE140" s="81"/>
      <c r="DEF140" s="81"/>
      <c r="DEG140" s="81"/>
      <c r="DEH140" s="81"/>
      <c r="DEI140" s="81"/>
      <c r="DEJ140" s="81"/>
      <c r="DEK140" s="81"/>
      <c r="DEL140" s="81"/>
      <c r="DEM140" s="81"/>
      <c r="DEN140" s="81"/>
      <c r="DEO140" s="81"/>
      <c r="DEP140" s="81"/>
      <c r="DEQ140" s="81"/>
      <c r="DER140" s="81"/>
      <c r="DES140" s="81"/>
      <c r="DET140" s="81"/>
      <c r="DEU140" s="81"/>
      <c r="DEV140" s="81"/>
      <c r="DEW140" s="81"/>
      <c r="DEX140" s="81"/>
      <c r="DEY140" s="81"/>
      <c r="DEZ140" s="81"/>
      <c r="DFA140" s="81"/>
      <c r="DFB140" s="81"/>
      <c r="DFC140" s="81"/>
      <c r="DFD140" s="81"/>
      <c r="DFE140" s="81"/>
      <c r="DFF140" s="81"/>
      <c r="DFG140" s="81"/>
      <c r="DFH140" s="81"/>
      <c r="DFI140" s="81"/>
      <c r="DFJ140" s="81"/>
      <c r="DFK140" s="81"/>
      <c r="DFL140" s="81"/>
      <c r="DFM140" s="81"/>
      <c r="DFN140" s="81"/>
      <c r="DFO140" s="81"/>
      <c r="DFP140" s="81"/>
      <c r="DFQ140" s="81"/>
      <c r="DFR140" s="81"/>
      <c r="DFS140" s="81"/>
      <c r="DFT140" s="81"/>
      <c r="DFU140" s="81"/>
      <c r="DFV140" s="81"/>
      <c r="DFW140" s="81"/>
      <c r="DFX140" s="81"/>
      <c r="DFY140" s="81"/>
      <c r="DFZ140" s="81"/>
      <c r="DGA140" s="81"/>
      <c r="DGB140" s="81"/>
      <c r="DGC140" s="81"/>
      <c r="DGD140" s="81"/>
      <c r="DGE140" s="81"/>
      <c r="DGF140" s="81"/>
      <c r="DGG140" s="81"/>
      <c r="DGH140" s="81"/>
      <c r="DGI140" s="81"/>
      <c r="DGJ140" s="81"/>
      <c r="DGK140" s="81"/>
      <c r="DGL140" s="81"/>
      <c r="DGM140" s="81"/>
      <c r="DGN140" s="81"/>
      <c r="DGO140" s="81"/>
      <c r="DGP140" s="81"/>
      <c r="DGQ140" s="81"/>
      <c r="DGR140" s="81"/>
      <c r="DGS140" s="81"/>
      <c r="DGT140" s="81"/>
      <c r="DGU140" s="81"/>
      <c r="DGV140" s="81"/>
      <c r="DGW140" s="81"/>
      <c r="DGX140" s="81"/>
      <c r="DGY140" s="81"/>
      <c r="DGZ140" s="81"/>
      <c r="DHA140" s="81"/>
      <c r="DHB140" s="81"/>
      <c r="DHC140" s="81"/>
      <c r="DHD140" s="81"/>
      <c r="DHE140" s="81"/>
      <c r="DHF140" s="81"/>
      <c r="DHG140" s="81"/>
      <c r="DHH140" s="81"/>
      <c r="DHI140" s="81"/>
      <c r="DHJ140" s="81"/>
      <c r="DHK140" s="81"/>
      <c r="DHL140" s="81"/>
      <c r="DHM140" s="81"/>
      <c r="DHN140" s="81"/>
      <c r="DHO140" s="81"/>
      <c r="DHP140" s="81"/>
      <c r="DHQ140" s="81"/>
      <c r="DHR140" s="81"/>
      <c r="DHS140" s="81"/>
      <c r="DHT140" s="81"/>
      <c r="DHU140" s="81"/>
      <c r="DHV140" s="81"/>
      <c r="DHW140" s="81"/>
      <c r="DHX140" s="81"/>
      <c r="DHY140" s="81"/>
      <c r="DHZ140" s="81"/>
      <c r="DIA140" s="81"/>
      <c r="DIB140" s="81"/>
      <c r="DIC140" s="81"/>
      <c r="DID140" s="81"/>
      <c r="DIE140" s="81"/>
      <c r="DIF140" s="81"/>
      <c r="DIG140" s="81"/>
      <c r="DIH140" s="81"/>
      <c r="DII140" s="81"/>
      <c r="DIJ140" s="81"/>
      <c r="DIK140" s="81"/>
      <c r="DIL140" s="81"/>
      <c r="DIM140" s="81"/>
      <c r="DIN140" s="81"/>
      <c r="DIO140" s="81"/>
      <c r="DIP140" s="81"/>
      <c r="DIQ140" s="81"/>
      <c r="DIR140" s="81"/>
      <c r="DIS140" s="81"/>
      <c r="DIT140" s="81"/>
      <c r="DIU140" s="81"/>
      <c r="DIV140" s="81"/>
      <c r="DIW140" s="81"/>
      <c r="DIX140" s="81"/>
      <c r="DIY140" s="81"/>
      <c r="DIZ140" s="81"/>
      <c r="DJA140" s="81"/>
      <c r="DJB140" s="81"/>
      <c r="DJC140" s="81"/>
      <c r="DJD140" s="81"/>
      <c r="DJE140" s="81"/>
      <c r="DJF140" s="81"/>
      <c r="DJG140" s="81"/>
      <c r="DJH140" s="81"/>
      <c r="DJI140" s="81"/>
      <c r="DJJ140" s="81"/>
      <c r="DJK140" s="81"/>
      <c r="DJL140" s="81"/>
      <c r="DJM140" s="81"/>
      <c r="DJN140" s="81"/>
      <c r="DJO140" s="81"/>
      <c r="DJP140" s="81"/>
      <c r="DJQ140" s="81"/>
      <c r="DJR140" s="81"/>
      <c r="DJS140" s="81"/>
      <c r="DJT140" s="81"/>
      <c r="DJU140" s="81"/>
      <c r="DJV140" s="81"/>
      <c r="DJW140" s="81"/>
      <c r="DJX140" s="81"/>
      <c r="DJY140" s="81"/>
      <c r="DJZ140" s="81"/>
      <c r="DKA140" s="81"/>
      <c r="DKB140" s="81"/>
      <c r="DKC140" s="81"/>
      <c r="DKD140" s="81"/>
      <c r="DKE140" s="81"/>
      <c r="DKF140" s="81"/>
      <c r="DKG140" s="81"/>
      <c r="DKH140" s="81"/>
      <c r="DKI140" s="81"/>
      <c r="DKJ140" s="81"/>
      <c r="DKK140" s="81"/>
      <c r="DKL140" s="81"/>
      <c r="DKM140" s="81"/>
      <c r="DKN140" s="81"/>
      <c r="DKO140" s="81"/>
      <c r="DKP140" s="81"/>
      <c r="DKQ140" s="81"/>
      <c r="DKR140" s="81"/>
      <c r="DKS140" s="81"/>
      <c r="DKT140" s="81"/>
      <c r="DKU140" s="81"/>
      <c r="DKV140" s="81"/>
      <c r="DKW140" s="81"/>
      <c r="DKX140" s="81"/>
      <c r="DKY140" s="81"/>
      <c r="DKZ140" s="81"/>
      <c r="DLA140" s="81"/>
      <c r="DLB140" s="81"/>
      <c r="DLC140" s="81"/>
      <c r="DLD140" s="81"/>
      <c r="DLE140" s="81"/>
      <c r="DLF140" s="81"/>
      <c r="DLG140" s="81"/>
      <c r="DLH140" s="81"/>
      <c r="DLI140" s="81"/>
      <c r="DLJ140" s="81"/>
      <c r="DLK140" s="81"/>
      <c r="DLL140" s="81"/>
      <c r="DLM140" s="81"/>
      <c r="DLN140" s="81"/>
      <c r="DLO140" s="81"/>
      <c r="DLP140" s="81"/>
      <c r="DLQ140" s="81"/>
      <c r="DLR140" s="81"/>
      <c r="DLS140" s="81"/>
      <c r="DLT140" s="81"/>
      <c r="DLU140" s="81"/>
      <c r="DLV140" s="81"/>
      <c r="DLW140" s="81"/>
      <c r="DLX140" s="81"/>
      <c r="DLY140" s="81"/>
      <c r="DLZ140" s="81"/>
      <c r="DMA140" s="81"/>
      <c r="DMB140" s="81"/>
      <c r="DMC140" s="81"/>
      <c r="DMD140" s="81"/>
      <c r="DME140" s="81"/>
      <c r="DMF140" s="81"/>
      <c r="DMG140" s="81"/>
      <c r="DMH140" s="81"/>
      <c r="DMI140" s="81"/>
      <c r="DMJ140" s="81"/>
      <c r="DMK140" s="81"/>
      <c r="DML140" s="81"/>
      <c r="DMM140" s="81"/>
      <c r="DMN140" s="81"/>
      <c r="DMO140" s="81"/>
      <c r="DMP140" s="81"/>
      <c r="DMQ140" s="81"/>
      <c r="DMR140" s="81"/>
      <c r="DMS140" s="81"/>
      <c r="DMT140" s="81"/>
      <c r="DMU140" s="81"/>
      <c r="DMV140" s="81"/>
      <c r="DMW140" s="81"/>
      <c r="DMX140" s="81"/>
      <c r="DMY140" s="81"/>
      <c r="DMZ140" s="81"/>
      <c r="DNA140" s="81"/>
      <c r="DNB140" s="81"/>
      <c r="DNC140" s="81"/>
      <c r="DND140" s="81"/>
      <c r="DNE140" s="81"/>
      <c r="DNF140" s="81"/>
      <c r="DNG140" s="81"/>
      <c r="DNH140" s="81"/>
      <c r="DNI140" s="81"/>
      <c r="DNJ140" s="81"/>
      <c r="DNK140" s="81"/>
      <c r="DNL140" s="81"/>
      <c r="DNM140" s="81"/>
      <c r="DNN140" s="81"/>
      <c r="DNO140" s="81"/>
      <c r="DNP140" s="81"/>
      <c r="DNQ140" s="81"/>
      <c r="DNR140" s="81"/>
      <c r="DNS140" s="81"/>
      <c r="DNT140" s="81"/>
      <c r="DNU140" s="81"/>
      <c r="DNV140" s="81"/>
      <c r="DNW140" s="81"/>
      <c r="DNX140" s="81"/>
      <c r="DNY140" s="81"/>
      <c r="DNZ140" s="81"/>
      <c r="DOA140" s="81"/>
      <c r="DOB140" s="81"/>
      <c r="DOC140" s="81"/>
      <c r="DOD140" s="81"/>
      <c r="DOE140" s="81"/>
      <c r="DOF140" s="81"/>
      <c r="DOG140" s="81"/>
      <c r="DOH140" s="81"/>
      <c r="DOI140" s="81"/>
      <c r="DOJ140" s="81"/>
      <c r="DOK140" s="81"/>
      <c r="DOL140" s="81"/>
      <c r="DOM140" s="81"/>
      <c r="DON140" s="81"/>
      <c r="DOO140" s="81"/>
      <c r="DOP140" s="81"/>
      <c r="DOQ140" s="81"/>
      <c r="DOR140" s="81"/>
      <c r="DOS140" s="81"/>
      <c r="DOT140" s="81"/>
      <c r="DOU140" s="81"/>
      <c r="DOV140" s="81"/>
      <c r="DOW140" s="81"/>
      <c r="DOX140" s="81"/>
      <c r="DOY140" s="81"/>
      <c r="DOZ140" s="81"/>
      <c r="DPA140" s="81"/>
      <c r="DPB140" s="81"/>
      <c r="DPC140" s="81"/>
      <c r="DPD140" s="81"/>
      <c r="DPE140" s="81"/>
      <c r="DPF140" s="81"/>
      <c r="DPG140" s="81"/>
      <c r="DPH140" s="81"/>
      <c r="DPI140" s="81"/>
      <c r="DPJ140" s="81"/>
      <c r="DPK140" s="81"/>
      <c r="DPL140" s="81"/>
      <c r="DPM140" s="81"/>
      <c r="DPN140" s="81"/>
      <c r="DPO140" s="81"/>
      <c r="DPP140" s="81"/>
      <c r="DPQ140" s="81"/>
      <c r="DPR140" s="81"/>
      <c r="DPS140" s="81"/>
      <c r="DPT140" s="81"/>
      <c r="DPU140" s="81"/>
      <c r="DPV140" s="81"/>
      <c r="DPW140" s="81"/>
      <c r="DPX140" s="81"/>
      <c r="DPY140" s="81"/>
      <c r="DPZ140" s="81"/>
      <c r="DQA140" s="81"/>
      <c r="DQB140" s="81"/>
      <c r="DQC140" s="81"/>
      <c r="DQD140" s="81"/>
      <c r="DQE140" s="81"/>
      <c r="DQF140" s="81"/>
      <c r="DQG140" s="81"/>
      <c r="DQH140" s="81"/>
      <c r="DQI140" s="81"/>
      <c r="DQJ140" s="81"/>
      <c r="DQK140" s="81"/>
      <c r="DQL140" s="81"/>
      <c r="DQM140" s="81"/>
      <c r="DQN140" s="81"/>
      <c r="DQO140" s="81"/>
      <c r="DQP140" s="81"/>
      <c r="DQQ140" s="81"/>
      <c r="DQR140" s="81"/>
      <c r="DQS140" s="81"/>
      <c r="DQT140" s="81"/>
      <c r="DQU140" s="81"/>
      <c r="DQV140" s="81"/>
      <c r="DQW140" s="81"/>
      <c r="DQX140" s="81"/>
      <c r="DQY140" s="81"/>
      <c r="DQZ140" s="81"/>
      <c r="DRA140" s="81"/>
      <c r="DRB140" s="81"/>
      <c r="DRC140" s="81"/>
      <c r="DRD140" s="81"/>
      <c r="DRE140" s="81"/>
      <c r="DRF140" s="81"/>
      <c r="DRG140" s="81"/>
      <c r="DRH140" s="81"/>
      <c r="DRI140" s="81"/>
      <c r="DRJ140" s="81"/>
      <c r="DRK140" s="81"/>
      <c r="DRL140" s="81"/>
      <c r="DRM140" s="81"/>
      <c r="DRN140" s="81"/>
      <c r="DRO140" s="81"/>
      <c r="DRP140" s="81"/>
      <c r="DRQ140" s="81"/>
      <c r="DRR140" s="81"/>
      <c r="DRS140" s="81"/>
      <c r="DRT140" s="81"/>
      <c r="DRU140" s="81"/>
      <c r="DRV140" s="81"/>
      <c r="DRW140" s="81"/>
      <c r="DRX140" s="81"/>
      <c r="DRY140" s="81"/>
      <c r="DRZ140" s="81"/>
      <c r="DSA140" s="81"/>
      <c r="DSB140" s="81"/>
      <c r="DSC140" s="81"/>
      <c r="DSD140" s="81"/>
      <c r="DSE140" s="81"/>
      <c r="DSF140" s="81"/>
      <c r="DSG140" s="81"/>
      <c r="DSH140" s="81"/>
      <c r="DSI140" s="81"/>
      <c r="DSJ140" s="81"/>
      <c r="DSK140" s="81"/>
      <c r="DSL140" s="81"/>
      <c r="DSM140" s="81"/>
      <c r="DSN140" s="81"/>
      <c r="DSO140" s="81"/>
      <c r="DSP140" s="81"/>
      <c r="DSQ140" s="81"/>
      <c r="DSR140" s="81"/>
      <c r="DSS140" s="81"/>
      <c r="DST140" s="81"/>
      <c r="DSU140" s="81"/>
      <c r="DSV140" s="81"/>
      <c r="DSW140" s="81"/>
      <c r="DSX140" s="81"/>
      <c r="DSY140" s="81"/>
      <c r="DSZ140" s="81"/>
      <c r="DTA140" s="81"/>
      <c r="DTB140" s="81"/>
      <c r="DTC140" s="81"/>
      <c r="DTD140" s="81"/>
      <c r="DTE140" s="81"/>
      <c r="DTF140" s="81"/>
      <c r="DTG140" s="81"/>
      <c r="DTH140" s="81"/>
      <c r="DTI140" s="81"/>
      <c r="DTJ140" s="81"/>
      <c r="DTK140" s="81"/>
      <c r="DTL140" s="81"/>
      <c r="DTM140" s="81"/>
      <c r="DTN140" s="81"/>
      <c r="DTO140" s="81"/>
      <c r="DTP140" s="81"/>
      <c r="DTQ140" s="81"/>
      <c r="DTR140" s="81"/>
      <c r="DTS140" s="81"/>
      <c r="DTT140" s="81"/>
      <c r="DTU140" s="81"/>
      <c r="DTV140" s="81"/>
      <c r="DTW140" s="81"/>
      <c r="DTX140" s="81"/>
      <c r="DTY140" s="81"/>
      <c r="DTZ140" s="81"/>
      <c r="DUA140" s="81"/>
      <c r="DUB140" s="81"/>
      <c r="DUC140" s="81"/>
      <c r="DUD140" s="81"/>
      <c r="DUE140" s="81"/>
      <c r="DUF140" s="81"/>
      <c r="DUG140" s="81"/>
      <c r="DUH140" s="81"/>
      <c r="DUI140" s="81"/>
      <c r="DUJ140" s="81"/>
      <c r="DUK140" s="81"/>
      <c r="DUL140" s="81"/>
      <c r="DUM140" s="81"/>
      <c r="DUN140" s="81"/>
      <c r="DUO140" s="81"/>
      <c r="DUP140" s="81"/>
      <c r="DUQ140" s="81"/>
      <c r="DUR140" s="81"/>
      <c r="DUS140" s="81"/>
      <c r="DUT140" s="81"/>
      <c r="DUU140" s="81"/>
      <c r="DUV140" s="81"/>
      <c r="DUW140" s="81"/>
      <c r="DUX140" s="81"/>
      <c r="DUY140" s="81"/>
      <c r="DUZ140" s="81"/>
      <c r="DVA140" s="81"/>
      <c r="DVB140" s="81"/>
      <c r="DVC140" s="81"/>
      <c r="DVD140" s="81"/>
      <c r="DVE140" s="81"/>
      <c r="DVF140" s="81"/>
      <c r="DVG140" s="81"/>
      <c r="DVH140" s="81"/>
      <c r="DVI140" s="81"/>
      <c r="DVJ140" s="81"/>
      <c r="DVK140" s="81"/>
      <c r="DVL140" s="81"/>
      <c r="DVM140" s="81"/>
      <c r="DVN140" s="81"/>
      <c r="DVO140" s="81"/>
      <c r="DVP140" s="81"/>
      <c r="DVQ140" s="81"/>
      <c r="DVR140" s="81"/>
      <c r="DVS140" s="81"/>
      <c r="DVT140" s="81"/>
      <c r="DVU140" s="81"/>
      <c r="DVV140" s="81"/>
      <c r="DVW140" s="81"/>
      <c r="DVX140" s="81"/>
      <c r="DVY140" s="81"/>
      <c r="DVZ140" s="81"/>
      <c r="DWA140" s="81"/>
      <c r="DWB140" s="81"/>
      <c r="DWC140" s="81"/>
      <c r="DWD140" s="81"/>
      <c r="DWE140" s="81"/>
      <c r="DWF140" s="81"/>
      <c r="DWG140" s="81"/>
      <c r="DWH140" s="81"/>
      <c r="DWI140" s="81"/>
      <c r="DWJ140" s="81"/>
      <c r="DWK140" s="81"/>
      <c r="DWL140" s="81"/>
      <c r="DWM140" s="81"/>
      <c r="DWN140" s="81"/>
      <c r="DWO140" s="81"/>
      <c r="DWP140" s="81"/>
      <c r="DWQ140" s="81"/>
      <c r="DWR140" s="81"/>
      <c r="DWS140" s="81"/>
      <c r="DWT140" s="81"/>
      <c r="DWU140" s="81"/>
      <c r="DWV140" s="81"/>
      <c r="DWW140" s="81"/>
      <c r="DWX140" s="81"/>
      <c r="DWY140" s="81"/>
      <c r="DWZ140" s="81"/>
      <c r="DXA140" s="81"/>
      <c r="DXB140" s="81"/>
      <c r="DXC140" s="81"/>
      <c r="DXD140" s="81"/>
      <c r="DXE140" s="81"/>
      <c r="DXF140" s="81"/>
      <c r="DXG140" s="81"/>
      <c r="DXH140" s="81"/>
      <c r="DXI140" s="81"/>
      <c r="DXJ140" s="81"/>
      <c r="DXK140" s="81"/>
      <c r="DXL140" s="81"/>
      <c r="DXM140" s="81"/>
      <c r="DXN140" s="81"/>
      <c r="DXO140" s="81"/>
      <c r="DXP140" s="81"/>
      <c r="DXQ140" s="81"/>
      <c r="DXR140" s="81"/>
      <c r="DXS140" s="81"/>
      <c r="DXT140" s="81"/>
      <c r="DXU140" s="81"/>
      <c r="DXV140" s="81"/>
      <c r="DXW140" s="81"/>
      <c r="DXX140" s="81"/>
      <c r="DXY140" s="81"/>
      <c r="DXZ140" s="81"/>
      <c r="DYA140" s="81"/>
      <c r="DYB140" s="81"/>
      <c r="DYC140" s="81"/>
      <c r="DYD140" s="81"/>
      <c r="DYE140" s="81"/>
      <c r="DYF140" s="81"/>
      <c r="DYG140" s="81"/>
      <c r="DYH140" s="81"/>
      <c r="DYI140" s="81"/>
      <c r="DYJ140" s="81"/>
      <c r="DYK140" s="81"/>
      <c r="DYL140" s="81"/>
      <c r="DYM140" s="81"/>
      <c r="DYN140" s="81"/>
      <c r="DYO140" s="81"/>
      <c r="DYP140" s="81"/>
      <c r="DYQ140" s="81"/>
      <c r="DYR140" s="81"/>
      <c r="DYS140" s="81"/>
      <c r="DYT140" s="81"/>
      <c r="DYU140" s="81"/>
      <c r="DYV140" s="81"/>
      <c r="DYW140" s="81"/>
      <c r="DYX140" s="81"/>
      <c r="DYY140" s="81"/>
      <c r="DYZ140" s="81"/>
      <c r="DZA140" s="81"/>
      <c r="DZB140" s="81"/>
      <c r="DZC140" s="81"/>
      <c r="DZD140" s="81"/>
      <c r="DZE140" s="81"/>
      <c r="DZF140" s="81"/>
      <c r="DZG140" s="81"/>
      <c r="DZH140" s="81"/>
      <c r="DZI140" s="81"/>
      <c r="DZJ140" s="81"/>
      <c r="DZK140" s="81"/>
      <c r="DZL140" s="81"/>
      <c r="DZM140" s="81"/>
      <c r="DZN140" s="81"/>
      <c r="DZO140" s="81"/>
      <c r="DZP140" s="81"/>
      <c r="DZQ140" s="81"/>
      <c r="DZR140" s="81"/>
      <c r="DZS140" s="81"/>
      <c r="DZT140" s="81"/>
      <c r="DZU140" s="81"/>
      <c r="DZV140" s="81"/>
      <c r="DZW140" s="81"/>
      <c r="DZX140" s="81"/>
      <c r="DZY140" s="81"/>
      <c r="DZZ140" s="81"/>
      <c r="EAA140" s="81"/>
      <c r="EAB140" s="81"/>
      <c r="EAC140" s="81"/>
      <c r="EAD140" s="81"/>
      <c r="EAE140" s="81"/>
      <c r="EAF140" s="81"/>
      <c r="EAG140" s="81"/>
      <c r="EAH140" s="81"/>
      <c r="EAI140" s="81"/>
      <c r="EAJ140" s="81"/>
      <c r="EAK140" s="81"/>
      <c r="EAL140" s="81"/>
      <c r="EAM140" s="81"/>
      <c r="EAN140" s="81"/>
      <c r="EAO140" s="81"/>
      <c r="EAP140" s="81"/>
      <c r="EAQ140" s="81"/>
      <c r="EAR140" s="81"/>
      <c r="EAS140" s="81"/>
      <c r="EAT140" s="81"/>
      <c r="EAU140" s="81"/>
      <c r="EAV140" s="81"/>
      <c r="EAW140" s="81"/>
      <c r="EAX140" s="81"/>
      <c r="EAY140" s="81"/>
      <c r="EAZ140" s="81"/>
      <c r="EBA140" s="81"/>
      <c r="EBB140" s="81"/>
      <c r="EBC140" s="81"/>
      <c r="EBD140" s="81"/>
      <c r="EBE140" s="81"/>
      <c r="EBF140" s="81"/>
      <c r="EBG140" s="81"/>
      <c r="EBH140" s="81"/>
      <c r="EBI140" s="81"/>
      <c r="EBJ140" s="81"/>
      <c r="EBK140" s="81"/>
      <c r="EBL140" s="81"/>
      <c r="EBM140" s="81"/>
      <c r="EBN140" s="81"/>
      <c r="EBO140" s="81"/>
      <c r="EBP140" s="81"/>
      <c r="EBQ140" s="81"/>
      <c r="EBR140" s="81"/>
      <c r="EBS140" s="81"/>
      <c r="EBT140" s="81"/>
      <c r="EBU140" s="81"/>
      <c r="EBV140" s="81"/>
      <c r="EBW140" s="81"/>
      <c r="EBX140" s="81"/>
      <c r="EBY140" s="81"/>
      <c r="EBZ140" s="81"/>
      <c r="ECA140" s="81"/>
      <c r="ECB140" s="81"/>
      <c r="ECC140" s="81"/>
      <c r="ECD140" s="81"/>
      <c r="ECE140" s="81"/>
      <c r="ECF140" s="81"/>
      <c r="ECG140" s="81"/>
      <c r="ECH140" s="81"/>
      <c r="ECI140" s="81"/>
      <c r="ECJ140" s="81"/>
      <c r="ECK140" s="81"/>
      <c r="ECL140" s="81"/>
      <c r="ECM140" s="81"/>
      <c r="ECN140" s="81"/>
      <c r="ECO140" s="81"/>
      <c r="ECP140" s="81"/>
      <c r="ECQ140" s="81"/>
      <c r="ECR140" s="81"/>
      <c r="ECS140" s="81"/>
      <c r="ECT140" s="81"/>
      <c r="ECU140" s="81"/>
      <c r="ECV140" s="81"/>
      <c r="ECW140" s="81"/>
      <c r="ECX140" s="81"/>
      <c r="ECY140" s="81"/>
      <c r="ECZ140" s="81"/>
      <c r="EDA140" s="81"/>
      <c r="EDB140" s="81"/>
      <c r="EDC140" s="81"/>
      <c r="EDD140" s="81"/>
      <c r="EDE140" s="81"/>
      <c r="EDF140" s="81"/>
      <c r="EDG140" s="81"/>
      <c r="EDH140" s="81"/>
      <c r="EDI140" s="81"/>
      <c r="EDJ140" s="81"/>
      <c r="EDK140" s="81"/>
      <c r="EDL140" s="81"/>
      <c r="EDM140" s="81"/>
      <c r="EDN140" s="81"/>
      <c r="EDO140" s="81"/>
      <c r="EDP140" s="81"/>
      <c r="EDQ140" s="81"/>
      <c r="EDR140" s="81"/>
      <c r="EDS140" s="81"/>
      <c r="EDT140" s="81"/>
      <c r="EDU140" s="81"/>
      <c r="EDV140" s="81"/>
      <c r="EDW140" s="81"/>
      <c r="EDX140" s="81"/>
      <c r="EDY140" s="81"/>
      <c r="EDZ140" s="81"/>
      <c r="EEA140" s="81"/>
      <c r="EEB140" s="81"/>
      <c r="EEC140" s="81"/>
      <c r="EED140" s="81"/>
      <c r="EEE140" s="81"/>
      <c r="EEF140" s="81"/>
      <c r="EEG140" s="81"/>
      <c r="EEH140" s="81"/>
      <c r="EEI140" s="81"/>
      <c r="EEJ140" s="81"/>
      <c r="EEK140" s="81"/>
      <c r="EEL140" s="81"/>
      <c r="EEM140" s="81"/>
      <c r="EEN140" s="81"/>
      <c r="EEO140" s="81"/>
      <c r="EEP140" s="81"/>
      <c r="EEQ140" s="81"/>
      <c r="EER140" s="81"/>
      <c r="EES140" s="81"/>
      <c r="EET140" s="81"/>
      <c r="EEU140" s="81"/>
      <c r="EEV140" s="81"/>
      <c r="EEW140" s="81"/>
      <c r="EEX140" s="81"/>
      <c r="EEY140" s="81"/>
      <c r="EEZ140" s="81"/>
      <c r="EFA140" s="81"/>
      <c r="EFB140" s="81"/>
      <c r="EFC140" s="81"/>
      <c r="EFD140" s="81"/>
      <c r="EFE140" s="81"/>
      <c r="EFF140" s="81"/>
      <c r="EFG140" s="81"/>
      <c r="EFH140" s="81"/>
      <c r="EFI140" s="81"/>
      <c r="EFJ140" s="81"/>
      <c r="EFK140" s="81"/>
      <c r="EFL140" s="81"/>
      <c r="EFM140" s="81"/>
      <c r="EFN140" s="81"/>
      <c r="EFO140" s="81"/>
      <c r="EFP140" s="81"/>
      <c r="EFQ140" s="81"/>
      <c r="EFR140" s="81"/>
      <c r="EFS140" s="81"/>
      <c r="EFT140" s="81"/>
      <c r="EFU140" s="81"/>
      <c r="EFV140" s="81"/>
      <c r="EFW140" s="81"/>
      <c r="EFX140" s="81"/>
      <c r="EFY140" s="81"/>
      <c r="EFZ140" s="81"/>
      <c r="EGA140" s="81"/>
      <c r="EGB140" s="81"/>
      <c r="EGC140" s="81"/>
      <c r="EGD140" s="81"/>
      <c r="EGE140" s="81"/>
      <c r="EGF140" s="81"/>
      <c r="EGG140" s="81"/>
      <c r="EGH140" s="81"/>
      <c r="EGI140" s="81"/>
      <c r="EGJ140" s="81"/>
      <c r="EGK140" s="81"/>
      <c r="EGL140" s="81"/>
      <c r="EGM140" s="81"/>
      <c r="EGN140" s="81"/>
      <c r="EGO140" s="81"/>
      <c r="EGP140" s="81"/>
      <c r="EGQ140" s="81"/>
      <c r="EGR140" s="81"/>
      <c r="EGS140" s="81"/>
      <c r="EGT140" s="81"/>
      <c r="EGU140" s="81"/>
      <c r="EGV140" s="81"/>
      <c r="EGW140" s="81"/>
      <c r="EGX140" s="81"/>
      <c r="EGY140" s="81"/>
      <c r="EGZ140" s="81"/>
      <c r="EHA140" s="81"/>
      <c r="EHB140" s="81"/>
      <c r="EHC140" s="81"/>
      <c r="EHD140" s="81"/>
      <c r="EHE140" s="81"/>
      <c r="EHF140" s="81"/>
      <c r="EHG140" s="81"/>
      <c r="EHH140" s="81"/>
      <c r="EHI140" s="81"/>
      <c r="EHJ140" s="81"/>
      <c r="EHK140" s="81"/>
      <c r="EHL140" s="81"/>
      <c r="EHM140" s="81"/>
      <c r="EHN140" s="81"/>
      <c r="EHO140" s="81"/>
      <c r="EHP140" s="81"/>
      <c r="EHQ140" s="81"/>
      <c r="EHR140" s="81"/>
      <c r="EHS140" s="81"/>
      <c r="EHT140" s="81"/>
      <c r="EHU140" s="81"/>
      <c r="EHV140" s="81"/>
      <c r="EHW140" s="81"/>
      <c r="EHX140" s="81"/>
      <c r="EHY140" s="81"/>
      <c r="EHZ140" s="81"/>
      <c r="EIA140" s="81"/>
      <c r="EIB140" s="81"/>
      <c r="EIC140" s="81"/>
      <c r="EID140" s="81"/>
      <c r="EIE140" s="81"/>
      <c r="EIF140" s="81"/>
      <c r="EIG140" s="81"/>
      <c r="EIH140" s="81"/>
      <c r="EII140" s="81"/>
      <c r="EIJ140" s="81"/>
      <c r="EIK140" s="81"/>
      <c r="EIL140" s="81"/>
      <c r="EIM140" s="81"/>
      <c r="EIN140" s="81"/>
      <c r="EIO140" s="81"/>
      <c r="EIP140" s="81"/>
      <c r="EIQ140" s="81"/>
      <c r="EIR140" s="81"/>
      <c r="EIS140" s="81"/>
      <c r="EIT140" s="81"/>
      <c r="EIU140" s="81"/>
      <c r="EIV140" s="81"/>
      <c r="EIW140" s="81"/>
      <c r="EIX140" s="81"/>
      <c r="EIY140" s="81"/>
      <c r="EIZ140" s="81"/>
      <c r="EJA140" s="81"/>
      <c r="EJB140" s="81"/>
      <c r="EJC140" s="81"/>
      <c r="EJD140" s="81"/>
      <c r="EJE140" s="81"/>
      <c r="EJF140" s="81"/>
      <c r="EJG140" s="81"/>
      <c r="EJH140" s="81"/>
      <c r="EJI140" s="81"/>
      <c r="EJJ140" s="81"/>
      <c r="EJK140" s="81"/>
      <c r="EJL140" s="81"/>
      <c r="EJM140" s="81"/>
      <c r="EJN140" s="81"/>
      <c r="EJO140" s="81"/>
      <c r="EJP140" s="81"/>
      <c r="EJQ140" s="81"/>
      <c r="EJR140" s="81"/>
      <c r="EJS140" s="81"/>
      <c r="EJT140" s="81"/>
      <c r="EJU140" s="81"/>
      <c r="EJV140" s="81"/>
      <c r="EJW140" s="81"/>
      <c r="EJX140" s="81"/>
      <c r="EJY140" s="81"/>
      <c r="EJZ140" s="81"/>
      <c r="EKA140" s="81"/>
      <c r="EKB140" s="81"/>
      <c r="EKC140" s="81"/>
      <c r="EKD140" s="81"/>
      <c r="EKE140" s="81"/>
      <c r="EKF140" s="81"/>
      <c r="EKG140" s="81"/>
      <c r="EKH140" s="81"/>
      <c r="EKI140" s="81"/>
      <c r="EKJ140" s="81"/>
      <c r="EKK140" s="81"/>
      <c r="EKL140" s="81"/>
      <c r="EKM140" s="81"/>
      <c r="EKN140" s="81"/>
      <c r="EKO140" s="81"/>
      <c r="EKP140" s="81"/>
      <c r="EKQ140" s="81"/>
      <c r="EKR140" s="81"/>
      <c r="EKS140" s="81"/>
      <c r="EKT140" s="81"/>
      <c r="EKU140" s="81"/>
      <c r="EKV140" s="81"/>
      <c r="EKW140" s="81"/>
      <c r="EKX140" s="81"/>
      <c r="EKY140" s="81"/>
      <c r="EKZ140" s="81"/>
      <c r="ELA140" s="81"/>
      <c r="ELB140" s="81"/>
      <c r="ELC140" s="81"/>
      <c r="ELD140" s="81"/>
      <c r="ELE140" s="81"/>
      <c r="ELF140" s="81"/>
      <c r="ELG140" s="81"/>
      <c r="ELH140" s="81"/>
      <c r="ELI140" s="81"/>
      <c r="ELJ140" s="81"/>
      <c r="ELK140" s="81"/>
      <c r="ELL140" s="81"/>
      <c r="ELM140" s="81"/>
      <c r="ELN140" s="81"/>
      <c r="ELO140" s="81"/>
      <c r="ELP140" s="81"/>
      <c r="ELQ140" s="81"/>
      <c r="ELR140" s="81"/>
      <c r="ELS140" s="81"/>
      <c r="ELT140" s="81"/>
      <c r="ELU140" s="81"/>
      <c r="ELV140" s="81"/>
      <c r="ELW140" s="81"/>
      <c r="ELX140" s="81"/>
      <c r="ELY140" s="81"/>
      <c r="ELZ140" s="81"/>
      <c r="EMA140" s="81"/>
      <c r="EMB140" s="81"/>
      <c r="EMC140" s="81"/>
      <c r="EMD140" s="81"/>
      <c r="EME140" s="81"/>
      <c r="EMF140" s="81"/>
      <c r="EMG140" s="81"/>
      <c r="EMH140" s="81"/>
      <c r="EMI140" s="81"/>
      <c r="EMJ140" s="81"/>
      <c r="EMK140" s="81"/>
      <c r="EML140" s="81"/>
      <c r="EMM140" s="81"/>
      <c r="EMN140" s="81"/>
      <c r="EMO140" s="81"/>
      <c r="EMP140" s="81"/>
      <c r="EMQ140" s="81"/>
      <c r="EMR140" s="81"/>
      <c r="EMS140" s="81"/>
      <c r="EMT140" s="81"/>
      <c r="EMU140" s="81"/>
      <c r="EMV140" s="81"/>
      <c r="EMW140" s="81"/>
      <c r="EMX140" s="81"/>
      <c r="EMY140" s="81"/>
      <c r="EMZ140" s="81"/>
      <c r="ENA140" s="81"/>
      <c r="ENB140" s="81"/>
      <c r="ENC140" s="81"/>
      <c r="END140" s="81"/>
      <c r="ENE140" s="81"/>
      <c r="ENF140" s="81"/>
      <c r="ENG140" s="81"/>
      <c r="ENH140" s="81"/>
      <c r="ENI140" s="81"/>
      <c r="ENJ140" s="81"/>
      <c r="ENK140" s="81"/>
      <c r="ENL140" s="81"/>
      <c r="ENM140" s="81"/>
      <c r="ENN140" s="81"/>
      <c r="ENO140" s="81"/>
      <c r="ENP140" s="81"/>
      <c r="ENQ140" s="81"/>
      <c r="ENR140" s="81"/>
      <c r="ENS140" s="81"/>
      <c r="ENT140" s="81"/>
      <c r="ENU140" s="81"/>
      <c r="ENV140" s="81"/>
      <c r="ENW140" s="81"/>
      <c r="ENX140" s="81"/>
      <c r="ENY140" s="81"/>
      <c r="ENZ140" s="81"/>
      <c r="EOA140" s="81"/>
      <c r="EOB140" s="81"/>
      <c r="EOC140" s="81"/>
      <c r="EOD140" s="81"/>
      <c r="EOE140" s="81"/>
      <c r="EOF140" s="81"/>
      <c r="EOG140" s="81"/>
      <c r="EOH140" s="81"/>
      <c r="EOI140" s="81"/>
      <c r="EOJ140" s="81"/>
      <c r="EOK140" s="81"/>
      <c r="EOL140" s="81"/>
      <c r="EOM140" s="81"/>
      <c r="EON140" s="81"/>
      <c r="EOO140" s="81"/>
      <c r="EOP140" s="81"/>
      <c r="EOQ140" s="81"/>
      <c r="EOR140" s="81"/>
      <c r="EOS140" s="81"/>
      <c r="EOT140" s="81"/>
      <c r="EOU140" s="81"/>
      <c r="EOV140" s="81"/>
      <c r="EOW140" s="81"/>
      <c r="EOX140" s="81"/>
      <c r="EOY140" s="81"/>
      <c r="EOZ140" s="81"/>
      <c r="EPA140" s="81"/>
      <c r="EPB140" s="81"/>
      <c r="EPC140" s="81"/>
      <c r="EPD140" s="81"/>
      <c r="EPE140" s="81"/>
      <c r="EPF140" s="81"/>
      <c r="EPG140" s="81"/>
      <c r="EPH140" s="81"/>
      <c r="EPI140" s="81"/>
      <c r="EPJ140" s="81"/>
      <c r="EPK140" s="81"/>
      <c r="EPL140" s="81"/>
      <c r="EPM140" s="81"/>
      <c r="EPN140" s="81"/>
      <c r="EPO140" s="81"/>
      <c r="EPP140" s="81"/>
      <c r="EPQ140" s="81"/>
      <c r="EPR140" s="81"/>
      <c r="EPS140" s="81"/>
      <c r="EPT140" s="81"/>
      <c r="EPU140" s="81"/>
      <c r="EPV140" s="81"/>
      <c r="EPW140" s="81"/>
      <c r="EPX140" s="81"/>
      <c r="EPY140" s="81"/>
      <c r="EPZ140" s="81"/>
      <c r="EQA140" s="81"/>
      <c r="EQB140" s="81"/>
      <c r="EQC140" s="81"/>
      <c r="EQD140" s="81"/>
      <c r="EQE140" s="81"/>
      <c r="EQF140" s="81"/>
      <c r="EQG140" s="81"/>
      <c r="EQH140" s="81"/>
      <c r="EQI140" s="81"/>
      <c r="EQJ140" s="81"/>
      <c r="EQK140" s="81"/>
      <c r="EQL140" s="81"/>
      <c r="EQM140" s="81"/>
      <c r="EQN140" s="81"/>
      <c r="EQO140" s="81"/>
      <c r="EQP140" s="81"/>
      <c r="EQQ140" s="81"/>
      <c r="EQR140" s="81"/>
      <c r="EQS140" s="81"/>
      <c r="EQT140" s="81"/>
      <c r="EQU140" s="81"/>
      <c r="EQV140" s="81"/>
      <c r="EQW140" s="81"/>
      <c r="EQX140" s="81"/>
      <c r="EQY140" s="81"/>
      <c r="EQZ140" s="81"/>
      <c r="ERA140" s="81"/>
      <c r="ERB140" s="81"/>
      <c r="ERC140" s="81"/>
      <c r="ERD140" s="81"/>
      <c r="ERE140" s="81"/>
      <c r="ERF140" s="81"/>
      <c r="ERG140" s="81"/>
      <c r="ERH140" s="81"/>
      <c r="ERI140" s="81"/>
      <c r="ERJ140" s="81"/>
      <c r="ERK140" s="81"/>
      <c r="ERL140" s="81"/>
      <c r="ERM140" s="81"/>
      <c r="ERN140" s="81"/>
      <c r="ERO140" s="81"/>
      <c r="ERP140" s="81"/>
      <c r="ERQ140" s="81"/>
      <c r="ERR140" s="81"/>
      <c r="ERS140" s="81"/>
      <c r="ERT140" s="81"/>
      <c r="ERU140" s="81"/>
      <c r="ERV140" s="81"/>
      <c r="ERW140" s="81"/>
      <c r="ERX140" s="81"/>
      <c r="ERY140" s="81"/>
      <c r="ERZ140" s="81"/>
      <c r="ESA140" s="81"/>
      <c r="ESB140" s="81"/>
      <c r="ESC140" s="81"/>
      <c r="ESD140" s="81"/>
      <c r="ESE140" s="81"/>
      <c r="ESF140" s="81"/>
      <c r="ESG140" s="81"/>
      <c r="ESH140" s="81"/>
      <c r="ESI140" s="81"/>
      <c r="ESJ140" s="81"/>
      <c r="ESK140" s="81"/>
      <c r="ESL140" s="81"/>
      <c r="ESM140" s="81"/>
      <c r="ESN140" s="81"/>
      <c r="ESO140" s="81"/>
      <c r="ESP140" s="81"/>
      <c r="ESQ140" s="81"/>
      <c r="ESR140" s="81"/>
      <c r="ESS140" s="81"/>
      <c r="EST140" s="81"/>
      <c r="ESU140" s="81"/>
      <c r="ESV140" s="81"/>
      <c r="ESW140" s="81"/>
      <c r="ESX140" s="81"/>
      <c r="ESY140" s="81"/>
      <c r="ESZ140" s="81"/>
      <c r="ETA140" s="81"/>
      <c r="ETB140" s="81"/>
      <c r="ETC140" s="81"/>
      <c r="ETD140" s="81"/>
      <c r="ETE140" s="81"/>
      <c r="ETF140" s="81"/>
      <c r="ETG140" s="81"/>
      <c r="ETH140" s="81"/>
      <c r="ETI140" s="81"/>
      <c r="ETJ140" s="81"/>
      <c r="ETK140" s="81"/>
      <c r="ETL140" s="81"/>
      <c r="ETM140" s="81"/>
      <c r="ETN140" s="81"/>
      <c r="ETO140" s="81"/>
      <c r="ETP140" s="81"/>
      <c r="ETQ140" s="81"/>
      <c r="ETR140" s="81"/>
      <c r="ETS140" s="81"/>
      <c r="ETT140" s="81"/>
      <c r="ETU140" s="81"/>
      <c r="ETV140" s="81"/>
      <c r="ETW140" s="81"/>
      <c r="ETX140" s="81"/>
      <c r="ETY140" s="81"/>
      <c r="ETZ140" s="81"/>
      <c r="EUA140" s="81"/>
      <c r="EUB140" s="81"/>
      <c r="EUC140" s="81"/>
      <c r="EUD140" s="81"/>
      <c r="EUE140" s="81"/>
      <c r="EUF140" s="81"/>
      <c r="EUG140" s="81"/>
      <c r="EUH140" s="81"/>
      <c r="EUI140" s="81"/>
      <c r="EUJ140" s="81"/>
      <c r="EUK140" s="81"/>
      <c r="EUL140" s="81"/>
      <c r="EUM140" s="81"/>
      <c r="EUN140" s="81"/>
      <c r="EUO140" s="81"/>
      <c r="EUP140" s="81"/>
      <c r="EUQ140" s="81"/>
      <c r="EUR140" s="81"/>
      <c r="EUS140" s="81"/>
      <c r="EUT140" s="81"/>
      <c r="EUU140" s="81"/>
      <c r="EUV140" s="81"/>
      <c r="EUW140" s="81"/>
      <c r="EUX140" s="81"/>
      <c r="EUY140" s="81"/>
      <c r="EUZ140" s="81"/>
      <c r="EVA140" s="81"/>
      <c r="EVB140" s="81"/>
      <c r="EVC140" s="81"/>
      <c r="EVD140" s="81"/>
      <c r="EVE140" s="81"/>
      <c r="EVF140" s="81"/>
      <c r="EVG140" s="81"/>
      <c r="EVH140" s="81"/>
      <c r="EVI140" s="81"/>
      <c r="EVJ140" s="81"/>
      <c r="EVK140" s="81"/>
      <c r="EVL140" s="81"/>
      <c r="EVM140" s="81"/>
      <c r="EVN140" s="81"/>
      <c r="EVO140" s="81"/>
      <c r="EVP140" s="81"/>
      <c r="EVQ140" s="81"/>
      <c r="EVR140" s="81"/>
      <c r="EVS140" s="81"/>
      <c r="EVT140" s="81"/>
      <c r="EVU140" s="81"/>
      <c r="EVV140" s="81"/>
      <c r="EVW140" s="81"/>
      <c r="EVX140" s="81"/>
      <c r="EVY140" s="81"/>
      <c r="EVZ140" s="81"/>
      <c r="EWA140" s="81"/>
      <c r="EWB140" s="81"/>
      <c r="EWC140" s="81"/>
      <c r="EWD140" s="81"/>
      <c r="EWE140" s="81"/>
      <c r="EWF140" s="81"/>
      <c r="EWG140" s="81"/>
      <c r="EWH140" s="81"/>
      <c r="EWI140" s="81"/>
      <c r="EWJ140" s="81"/>
      <c r="EWK140" s="81"/>
      <c r="EWL140" s="81"/>
      <c r="EWM140" s="81"/>
      <c r="EWN140" s="81"/>
      <c r="EWO140" s="81"/>
      <c r="EWP140" s="81"/>
      <c r="EWQ140" s="81"/>
      <c r="EWR140" s="81"/>
      <c r="EWS140" s="81"/>
      <c r="EWT140" s="81"/>
      <c r="EWU140" s="81"/>
      <c r="EWV140" s="81"/>
      <c r="EWW140" s="81"/>
      <c r="EWX140" s="81"/>
      <c r="EWY140" s="81"/>
      <c r="EWZ140" s="81"/>
      <c r="EXA140" s="81"/>
      <c r="EXB140" s="81"/>
      <c r="EXC140" s="81"/>
      <c r="EXD140" s="81"/>
      <c r="EXE140" s="81"/>
      <c r="EXF140" s="81"/>
      <c r="EXG140" s="81"/>
      <c r="EXH140" s="81"/>
      <c r="EXI140" s="81"/>
      <c r="EXJ140" s="81"/>
      <c r="EXK140" s="81"/>
      <c r="EXL140" s="81"/>
      <c r="EXM140" s="81"/>
      <c r="EXN140" s="81"/>
      <c r="EXO140" s="81"/>
      <c r="EXP140" s="81"/>
      <c r="EXQ140" s="81"/>
      <c r="EXR140" s="81"/>
      <c r="EXS140" s="81"/>
      <c r="EXT140" s="81"/>
      <c r="EXU140" s="81"/>
      <c r="EXV140" s="81"/>
      <c r="EXW140" s="81"/>
      <c r="EXX140" s="81"/>
      <c r="EXY140" s="81"/>
      <c r="EXZ140" s="81"/>
      <c r="EYA140" s="81"/>
      <c r="EYB140" s="81"/>
      <c r="EYC140" s="81"/>
      <c r="EYD140" s="81"/>
      <c r="EYE140" s="81"/>
      <c r="EYF140" s="81"/>
      <c r="EYG140" s="81"/>
      <c r="EYH140" s="81"/>
      <c r="EYI140" s="81"/>
      <c r="EYJ140" s="81"/>
      <c r="EYK140" s="81"/>
      <c r="EYL140" s="81"/>
      <c r="EYM140" s="81"/>
      <c r="EYN140" s="81"/>
      <c r="EYO140" s="81"/>
      <c r="EYP140" s="81"/>
      <c r="EYQ140" s="81"/>
      <c r="EYR140" s="81"/>
      <c r="EYS140" s="81"/>
      <c r="EYT140" s="81"/>
      <c r="EYU140" s="81"/>
      <c r="EYV140" s="81"/>
      <c r="EYW140" s="81"/>
      <c r="EYX140" s="81"/>
      <c r="EYY140" s="81"/>
      <c r="EYZ140" s="81"/>
      <c r="EZA140" s="81"/>
      <c r="EZB140" s="81"/>
      <c r="EZC140" s="81"/>
      <c r="EZD140" s="81"/>
      <c r="EZE140" s="81"/>
      <c r="EZF140" s="81"/>
      <c r="EZG140" s="81"/>
      <c r="EZH140" s="81"/>
      <c r="EZI140" s="81"/>
      <c r="EZJ140" s="81"/>
      <c r="EZK140" s="81"/>
      <c r="EZL140" s="81"/>
      <c r="EZM140" s="81"/>
      <c r="EZN140" s="81"/>
      <c r="EZO140" s="81"/>
      <c r="EZP140" s="81"/>
      <c r="EZQ140" s="81"/>
      <c r="EZR140" s="81"/>
      <c r="EZS140" s="81"/>
      <c r="EZT140" s="81"/>
      <c r="EZU140" s="81"/>
      <c r="EZV140" s="81"/>
      <c r="EZW140" s="81"/>
      <c r="EZX140" s="81"/>
      <c r="EZY140" s="81"/>
      <c r="EZZ140" s="81"/>
      <c r="FAA140" s="81"/>
      <c r="FAB140" s="81"/>
      <c r="FAC140" s="81"/>
      <c r="FAD140" s="81"/>
      <c r="FAE140" s="81"/>
      <c r="FAF140" s="81"/>
      <c r="FAG140" s="81"/>
      <c r="FAH140" s="81"/>
      <c r="FAI140" s="81"/>
      <c r="FAJ140" s="81"/>
      <c r="FAK140" s="81"/>
      <c r="FAL140" s="81"/>
      <c r="FAM140" s="81"/>
      <c r="FAN140" s="81"/>
      <c r="FAO140" s="81"/>
      <c r="FAP140" s="81"/>
      <c r="FAQ140" s="81"/>
      <c r="FAR140" s="81"/>
      <c r="FAS140" s="81"/>
      <c r="FAT140" s="81"/>
      <c r="FAU140" s="81"/>
      <c r="FAV140" s="81"/>
      <c r="FAW140" s="81"/>
      <c r="FAX140" s="81"/>
      <c r="FAY140" s="81"/>
      <c r="FAZ140" s="81"/>
      <c r="FBA140" s="81"/>
      <c r="FBB140" s="81"/>
      <c r="FBC140" s="81"/>
      <c r="FBD140" s="81"/>
      <c r="FBE140" s="81"/>
      <c r="FBF140" s="81"/>
      <c r="FBG140" s="81"/>
      <c r="FBH140" s="81"/>
      <c r="FBI140" s="81"/>
      <c r="FBJ140" s="81"/>
      <c r="FBK140" s="81"/>
      <c r="FBL140" s="81"/>
      <c r="FBM140" s="81"/>
      <c r="FBN140" s="81"/>
      <c r="FBO140" s="81"/>
      <c r="FBP140" s="81"/>
      <c r="FBQ140" s="81"/>
      <c r="FBR140" s="81"/>
      <c r="FBS140" s="81"/>
      <c r="FBT140" s="81"/>
      <c r="FBU140" s="81"/>
      <c r="FBV140" s="81"/>
      <c r="FBW140" s="81"/>
      <c r="FBX140" s="81"/>
      <c r="FBY140" s="81"/>
      <c r="FBZ140" s="81"/>
      <c r="FCA140" s="81"/>
      <c r="FCB140" s="81"/>
      <c r="FCC140" s="81"/>
      <c r="FCD140" s="81"/>
      <c r="FCE140" s="81"/>
      <c r="FCF140" s="81"/>
      <c r="FCG140" s="81"/>
      <c r="FCH140" s="81"/>
      <c r="FCI140" s="81"/>
      <c r="FCJ140" s="81"/>
      <c r="FCK140" s="81"/>
      <c r="FCL140" s="81"/>
      <c r="FCM140" s="81"/>
      <c r="FCN140" s="81"/>
      <c r="FCO140" s="81"/>
      <c r="FCP140" s="81"/>
      <c r="FCQ140" s="81"/>
      <c r="FCR140" s="81"/>
      <c r="FCS140" s="81"/>
      <c r="FCT140" s="81"/>
      <c r="FCU140" s="81"/>
      <c r="FCV140" s="81"/>
      <c r="FCW140" s="81"/>
      <c r="FCX140" s="81"/>
      <c r="FCY140" s="81"/>
      <c r="FCZ140" s="81"/>
      <c r="FDA140" s="81"/>
      <c r="FDB140" s="81"/>
      <c r="FDC140" s="81"/>
      <c r="FDD140" s="81"/>
      <c r="FDE140" s="81"/>
      <c r="FDF140" s="81"/>
      <c r="FDG140" s="81"/>
      <c r="FDH140" s="81"/>
      <c r="FDI140" s="81"/>
      <c r="FDJ140" s="81"/>
      <c r="FDK140" s="81"/>
      <c r="FDL140" s="81"/>
      <c r="FDM140" s="81"/>
      <c r="FDN140" s="81"/>
      <c r="FDO140" s="81"/>
      <c r="FDP140" s="81"/>
      <c r="FDQ140" s="81"/>
      <c r="FDR140" s="81"/>
      <c r="FDS140" s="81"/>
      <c r="FDT140" s="81"/>
      <c r="FDU140" s="81"/>
      <c r="FDV140" s="81"/>
      <c r="FDW140" s="81"/>
      <c r="FDX140" s="81"/>
      <c r="FDY140" s="81"/>
      <c r="FDZ140" s="81"/>
      <c r="FEA140" s="81"/>
      <c r="FEB140" s="81"/>
      <c r="FEC140" s="81"/>
      <c r="FED140" s="81"/>
      <c r="FEE140" s="81"/>
      <c r="FEF140" s="81"/>
      <c r="FEG140" s="81"/>
      <c r="FEH140" s="81"/>
      <c r="FEI140" s="81"/>
      <c r="FEJ140" s="81"/>
      <c r="FEK140" s="81"/>
      <c r="FEL140" s="81"/>
      <c r="FEM140" s="81"/>
      <c r="FEN140" s="81"/>
      <c r="FEO140" s="81"/>
      <c r="FEP140" s="81"/>
      <c r="FEQ140" s="81"/>
      <c r="FER140" s="81"/>
      <c r="FES140" s="81"/>
      <c r="FET140" s="81"/>
      <c r="FEU140" s="81"/>
      <c r="FEV140" s="81"/>
      <c r="FEW140" s="81"/>
      <c r="FEX140" s="81"/>
      <c r="FEY140" s="81"/>
      <c r="FEZ140" s="81"/>
      <c r="FFA140" s="81"/>
      <c r="FFB140" s="81"/>
      <c r="FFC140" s="81"/>
      <c r="FFD140" s="81"/>
      <c r="FFE140" s="81"/>
      <c r="FFF140" s="81"/>
      <c r="FFG140" s="81"/>
      <c r="FFH140" s="81"/>
      <c r="FFI140" s="81"/>
      <c r="FFJ140" s="81"/>
      <c r="FFK140" s="81"/>
      <c r="FFL140" s="81"/>
      <c r="FFM140" s="81"/>
      <c r="FFN140" s="81"/>
      <c r="FFO140" s="81"/>
      <c r="FFP140" s="81"/>
      <c r="FFQ140" s="81"/>
      <c r="FFR140" s="81"/>
      <c r="FFS140" s="81"/>
      <c r="FFT140" s="81"/>
      <c r="FFU140" s="81"/>
      <c r="FFV140" s="81"/>
      <c r="FFW140" s="81"/>
      <c r="FFX140" s="81"/>
      <c r="FFY140" s="81"/>
      <c r="FFZ140" s="81"/>
      <c r="FGA140" s="81"/>
      <c r="FGB140" s="81"/>
      <c r="FGC140" s="81"/>
      <c r="FGD140" s="81"/>
      <c r="FGE140" s="81"/>
      <c r="FGF140" s="81"/>
      <c r="FGG140" s="81"/>
      <c r="FGH140" s="81"/>
      <c r="FGI140" s="81"/>
      <c r="FGJ140" s="81"/>
      <c r="FGK140" s="81"/>
      <c r="FGL140" s="81"/>
      <c r="FGM140" s="81"/>
      <c r="FGN140" s="81"/>
      <c r="FGO140" s="81"/>
      <c r="FGP140" s="81"/>
      <c r="FGQ140" s="81"/>
      <c r="FGR140" s="81"/>
      <c r="FGS140" s="81"/>
      <c r="FGT140" s="81"/>
      <c r="FGU140" s="81"/>
      <c r="FGV140" s="81"/>
      <c r="FGW140" s="81"/>
      <c r="FGX140" s="81"/>
      <c r="FGY140" s="81"/>
      <c r="FGZ140" s="81"/>
      <c r="FHA140" s="81"/>
      <c r="FHB140" s="81"/>
      <c r="FHC140" s="81"/>
      <c r="FHD140" s="81"/>
      <c r="FHE140" s="81"/>
      <c r="FHF140" s="81"/>
      <c r="FHG140" s="81"/>
      <c r="FHH140" s="81"/>
      <c r="FHI140" s="81"/>
      <c r="FHJ140" s="81"/>
      <c r="FHK140" s="81"/>
      <c r="FHL140" s="81"/>
      <c r="FHM140" s="81"/>
      <c r="FHN140" s="81"/>
      <c r="FHO140" s="81"/>
      <c r="FHP140" s="81"/>
      <c r="FHQ140" s="81"/>
      <c r="FHR140" s="81"/>
      <c r="FHS140" s="81"/>
      <c r="FHT140" s="81"/>
      <c r="FHU140" s="81"/>
      <c r="FHV140" s="81"/>
      <c r="FHW140" s="81"/>
      <c r="FHX140" s="81"/>
      <c r="FHY140" s="81"/>
      <c r="FHZ140" s="81"/>
      <c r="FIA140" s="81"/>
      <c r="FIB140" s="81"/>
      <c r="FIC140" s="81"/>
      <c r="FID140" s="81"/>
      <c r="FIE140" s="81"/>
      <c r="FIF140" s="81"/>
      <c r="FIG140" s="81"/>
      <c r="FIH140" s="81"/>
      <c r="FII140" s="81"/>
      <c r="FIJ140" s="81"/>
      <c r="FIK140" s="81"/>
      <c r="FIL140" s="81"/>
      <c r="FIM140" s="81"/>
      <c r="FIN140" s="81"/>
      <c r="FIO140" s="81"/>
      <c r="FIP140" s="81"/>
      <c r="FIQ140" s="81"/>
      <c r="FIR140" s="81"/>
      <c r="FIS140" s="81"/>
      <c r="FIT140" s="81"/>
      <c r="FIU140" s="81"/>
      <c r="FIV140" s="81"/>
      <c r="FIW140" s="81"/>
      <c r="FIX140" s="81"/>
      <c r="FIY140" s="81"/>
      <c r="FIZ140" s="81"/>
      <c r="FJA140" s="81"/>
      <c r="FJB140" s="81"/>
      <c r="FJC140" s="81"/>
      <c r="FJD140" s="81"/>
      <c r="FJE140" s="81"/>
      <c r="FJF140" s="81"/>
      <c r="FJG140" s="81"/>
      <c r="FJH140" s="81"/>
      <c r="FJI140" s="81"/>
      <c r="FJJ140" s="81"/>
      <c r="FJK140" s="81"/>
      <c r="FJL140" s="81"/>
      <c r="FJM140" s="81"/>
      <c r="FJN140" s="81"/>
      <c r="FJO140" s="81"/>
      <c r="FJP140" s="81"/>
      <c r="FJQ140" s="81"/>
      <c r="FJR140" s="81"/>
      <c r="FJS140" s="81"/>
      <c r="FJT140" s="81"/>
      <c r="FJU140" s="81"/>
      <c r="FJV140" s="81"/>
      <c r="FJW140" s="81"/>
      <c r="FJX140" s="81"/>
      <c r="FJY140" s="81"/>
      <c r="FJZ140" s="81"/>
      <c r="FKA140" s="81"/>
      <c r="FKB140" s="81"/>
      <c r="FKC140" s="81"/>
      <c r="FKD140" s="81"/>
      <c r="FKE140" s="81"/>
      <c r="FKF140" s="81"/>
      <c r="FKG140" s="81"/>
      <c r="FKH140" s="81"/>
      <c r="FKI140" s="81"/>
      <c r="FKJ140" s="81"/>
      <c r="FKK140" s="81"/>
      <c r="FKL140" s="81"/>
      <c r="FKM140" s="81"/>
      <c r="FKN140" s="81"/>
      <c r="FKO140" s="81"/>
      <c r="FKP140" s="81"/>
      <c r="FKQ140" s="81"/>
      <c r="FKR140" s="81"/>
      <c r="FKS140" s="81"/>
      <c r="FKT140" s="81"/>
      <c r="FKU140" s="81"/>
      <c r="FKV140" s="81"/>
      <c r="FKW140" s="81"/>
      <c r="FKX140" s="81"/>
      <c r="FKY140" s="81"/>
      <c r="FKZ140" s="81"/>
      <c r="FLA140" s="81"/>
      <c r="FLB140" s="81"/>
      <c r="FLC140" s="81"/>
      <c r="FLD140" s="81"/>
      <c r="FLE140" s="81"/>
      <c r="FLF140" s="81"/>
      <c r="FLG140" s="81"/>
      <c r="FLH140" s="81"/>
      <c r="FLI140" s="81"/>
      <c r="FLJ140" s="81"/>
      <c r="FLK140" s="81"/>
      <c r="FLL140" s="81"/>
      <c r="FLM140" s="81"/>
      <c r="FLN140" s="81"/>
      <c r="FLO140" s="81"/>
      <c r="FLP140" s="81"/>
      <c r="FLQ140" s="81"/>
      <c r="FLR140" s="81"/>
      <c r="FLS140" s="81"/>
      <c r="FLT140" s="81"/>
      <c r="FLU140" s="81"/>
      <c r="FLV140" s="81"/>
      <c r="FLW140" s="81"/>
      <c r="FLX140" s="81"/>
      <c r="FLY140" s="81"/>
      <c r="FLZ140" s="81"/>
      <c r="FMA140" s="81"/>
      <c r="FMB140" s="81"/>
      <c r="FMC140" s="81"/>
      <c r="FMD140" s="81"/>
      <c r="FME140" s="81"/>
      <c r="FMF140" s="81"/>
      <c r="FMG140" s="81"/>
      <c r="FMH140" s="81"/>
      <c r="FMI140" s="81"/>
      <c r="FMJ140" s="81"/>
      <c r="FMK140" s="81"/>
      <c r="FML140" s="81"/>
      <c r="FMM140" s="81"/>
      <c r="FMN140" s="81"/>
      <c r="FMO140" s="81"/>
      <c r="FMP140" s="81"/>
      <c r="FMQ140" s="81"/>
      <c r="FMR140" s="81"/>
      <c r="FMS140" s="81"/>
      <c r="FMT140" s="81"/>
      <c r="FMU140" s="81"/>
      <c r="FMV140" s="81"/>
      <c r="FMW140" s="81"/>
      <c r="FMX140" s="81"/>
      <c r="FMY140" s="81"/>
      <c r="FMZ140" s="81"/>
      <c r="FNA140" s="81"/>
      <c r="FNB140" s="81"/>
      <c r="FNC140" s="81"/>
      <c r="FND140" s="81"/>
      <c r="FNE140" s="81"/>
      <c r="FNF140" s="81"/>
      <c r="FNG140" s="81"/>
      <c r="FNH140" s="81"/>
      <c r="FNI140" s="81"/>
      <c r="FNJ140" s="81"/>
      <c r="FNK140" s="81"/>
      <c r="FNL140" s="81"/>
      <c r="FNM140" s="81"/>
      <c r="FNN140" s="81"/>
      <c r="FNO140" s="81"/>
      <c r="FNP140" s="81"/>
      <c r="FNQ140" s="81"/>
      <c r="FNR140" s="81"/>
      <c r="FNS140" s="81"/>
      <c r="FNT140" s="81"/>
      <c r="FNU140" s="81"/>
      <c r="FNV140" s="81"/>
      <c r="FNW140" s="81"/>
      <c r="FNX140" s="81"/>
      <c r="FNY140" s="81"/>
      <c r="FNZ140" s="81"/>
      <c r="FOA140" s="81"/>
      <c r="FOB140" s="81"/>
      <c r="FOC140" s="81"/>
      <c r="FOD140" s="81"/>
      <c r="FOE140" s="81"/>
      <c r="FOF140" s="81"/>
      <c r="FOG140" s="81"/>
      <c r="FOH140" s="81"/>
      <c r="FOI140" s="81"/>
      <c r="FOJ140" s="81"/>
      <c r="FOK140" s="81"/>
      <c r="FOL140" s="81"/>
      <c r="FOM140" s="81"/>
      <c r="FON140" s="81"/>
      <c r="FOO140" s="81"/>
      <c r="FOP140" s="81"/>
      <c r="FOQ140" s="81"/>
      <c r="FOR140" s="81"/>
      <c r="FOS140" s="81"/>
      <c r="FOT140" s="81"/>
      <c r="FOU140" s="81"/>
      <c r="FOV140" s="81"/>
      <c r="FOW140" s="81"/>
      <c r="FOX140" s="81"/>
      <c r="FOY140" s="81"/>
      <c r="FOZ140" s="81"/>
      <c r="FPA140" s="81"/>
      <c r="FPB140" s="81"/>
      <c r="FPC140" s="81"/>
      <c r="FPD140" s="81"/>
      <c r="FPE140" s="81"/>
      <c r="FPF140" s="81"/>
      <c r="FPG140" s="81"/>
      <c r="FPH140" s="81"/>
      <c r="FPI140" s="81"/>
      <c r="FPJ140" s="81"/>
      <c r="FPK140" s="81"/>
      <c r="FPL140" s="81"/>
      <c r="FPM140" s="81"/>
      <c r="FPN140" s="81"/>
      <c r="FPO140" s="81"/>
      <c r="FPP140" s="81"/>
      <c r="FPQ140" s="81"/>
      <c r="FPR140" s="81"/>
      <c r="FPS140" s="81"/>
      <c r="FPT140" s="81"/>
      <c r="FPU140" s="81"/>
      <c r="FPV140" s="81"/>
      <c r="FPW140" s="81"/>
      <c r="FPX140" s="81"/>
      <c r="FPY140" s="81"/>
      <c r="FPZ140" s="81"/>
      <c r="FQA140" s="81"/>
      <c r="FQB140" s="81"/>
      <c r="FQC140" s="81"/>
      <c r="FQD140" s="81"/>
      <c r="FQE140" s="81"/>
      <c r="FQF140" s="81"/>
      <c r="FQG140" s="81"/>
      <c r="FQH140" s="81"/>
      <c r="FQI140" s="81"/>
      <c r="FQJ140" s="81"/>
      <c r="FQK140" s="81"/>
      <c r="FQL140" s="81"/>
      <c r="FQM140" s="81"/>
      <c r="FQN140" s="81"/>
      <c r="FQO140" s="81"/>
      <c r="FQP140" s="81"/>
      <c r="FQQ140" s="81"/>
      <c r="FQR140" s="81"/>
      <c r="FQS140" s="81"/>
      <c r="FQT140" s="81"/>
      <c r="FQU140" s="81"/>
      <c r="FQV140" s="81"/>
      <c r="FQW140" s="81"/>
      <c r="FQX140" s="81"/>
      <c r="FQY140" s="81"/>
      <c r="FQZ140" s="81"/>
      <c r="FRA140" s="81"/>
      <c r="FRB140" s="81"/>
      <c r="FRC140" s="81"/>
      <c r="FRD140" s="81"/>
      <c r="FRE140" s="81"/>
      <c r="FRF140" s="81"/>
      <c r="FRG140" s="81"/>
      <c r="FRH140" s="81"/>
      <c r="FRI140" s="81"/>
      <c r="FRJ140" s="81"/>
      <c r="FRK140" s="81"/>
      <c r="FRL140" s="81"/>
      <c r="FRM140" s="81"/>
      <c r="FRN140" s="81"/>
      <c r="FRO140" s="81"/>
      <c r="FRP140" s="81"/>
      <c r="FRQ140" s="81"/>
      <c r="FRR140" s="81"/>
      <c r="FRS140" s="81"/>
      <c r="FRT140" s="81"/>
      <c r="FRU140" s="81"/>
      <c r="FRV140" s="81"/>
      <c r="FRW140" s="81"/>
      <c r="FRX140" s="81"/>
      <c r="FRY140" s="81"/>
      <c r="FRZ140" s="81"/>
      <c r="FSA140" s="81"/>
      <c r="FSB140" s="81"/>
      <c r="FSC140" s="81"/>
      <c r="FSD140" s="81"/>
      <c r="FSE140" s="81"/>
      <c r="FSF140" s="81"/>
      <c r="FSG140" s="81"/>
      <c r="FSH140" s="81"/>
      <c r="FSI140" s="81"/>
      <c r="FSJ140" s="81"/>
      <c r="FSK140" s="81"/>
      <c r="FSL140" s="81"/>
      <c r="FSM140" s="81"/>
      <c r="FSN140" s="81"/>
      <c r="FSO140" s="81"/>
      <c r="FSP140" s="81"/>
      <c r="FSQ140" s="81"/>
      <c r="FSR140" s="81"/>
      <c r="FSS140" s="81"/>
      <c r="FST140" s="81"/>
      <c r="FSU140" s="81"/>
      <c r="FSV140" s="81"/>
      <c r="FSW140" s="81"/>
      <c r="FSX140" s="81"/>
      <c r="FSY140" s="81"/>
      <c r="FSZ140" s="81"/>
      <c r="FTA140" s="81"/>
      <c r="FTB140" s="81"/>
      <c r="FTC140" s="81"/>
      <c r="FTD140" s="81"/>
      <c r="FTE140" s="81"/>
      <c r="FTF140" s="81"/>
      <c r="FTG140" s="81"/>
      <c r="FTH140" s="81"/>
      <c r="FTI140" s="81"/>
      <c r="FTJ140" s="81"/>
      <c r="FTK140" s="81"/>
      <c r="FTL140" s="81"/>
      <c r="FTM140" s="81"/>
      <c r="FTN140" s="81"/>
      <c r="FTO140" s="81"/>
      <c r="FTP140" s="81"/>
      <c r="FTQ140" s="81"/>
      <c r="FTR140" s="81"/>
      <c r="FTS140" s="81"/>
      <c r="FTT140" s="81"/>
      <c r="FTU140" s="81"/>
      <c r="FTV140" s="81"/>
      <c r="FTW140" s="81"/>
      <c r="FTX140" s="81"/>
      <c r="FTY140" s="81"/>
      <c r="FTZ140" s="81"/>
      <c r="FUA140" s="81"/>
      <c r="FUB140" s="81"/>
      <c r="FUC140" s="81"/>
      <c r="FUD140" s="81"/>
      <c r="FUE140" s="81"/>
      <c r="FUF140" s="81"/>
      <c r="FUG140" s="81"/>
      <c r="FUH140" s="81"/>
      <c r="FUI140" s="81"/>
      <c r="FUJ140" s="81"/>
      <c r="FUK140" s="81"/>
      <c r="FUL140" s="81"/>
      <c r="FUM140" s="81"/>
      <c r="FUN140" s="81"/>
      <c r="FUO140" s="81"/>
      <c r="FUP140" s="81"/>
      <c r="FUQ140" s="81"/>
      <c r="FUR140" s="81"/>
      <c r="FUS140" s="81"/>
      <c r="FUT140" s="81"/>
      <c r="FUU140" s="81"/>
      <c r="FUV140" s="81"/>
      <c r="FUW140" s="81"/>
      <c r="FUX140" s="81"/>
      <c r="FUY140" s="81"/>
      <c r="FUZ140" s="81"/>
      <c r="FVA140" s="81"/>
      <c r="FVB140" s="81"/>
      <c r="FVC140" s="81"/>
      <c r="FVD140" s="81"/>
      <c r="FVE140" s="81"/>
      <c r="FVF140" s="81"/>
      <c r="FVG140" s="81"/>
      <c r="FVH140" s="81"/>
      <c r="FVI140" s="81"/>
      <c r="FVJ140" s="81"/>
      <c r="FVK140" s="81"/>
      <c r="FVL140" s="81"/>
      <c r="FVM140" s="81"/>
      <c r="FVN140" s="81"/>
      <c r="FVO140" s="81"/>
      <c r="FVP140" s="81"/>
      <c r="FVQ140" s="81"/>
      <c r="FVR140" s="81"/>
      <c r="FVS140" s="81"/>
      <c r="FVT140" s="81"/>
      <c r="FVU140" s="81"/>
      <c r="FVV140" s="81"/>
      <c r="FVW140" s="81"/>
      <c r="FVX140" s="81"/>
      <c r="FVY140" s="81"/>
      <c r="FVZ140" s="81"/>
      <c r="FWA140" s="81"/>
      <c r="FWB140" s="81"/>
      <c r="FWC140" s="81"/>
      <c r="FWD140" s="81"/>
      <c r="FWE140" s="81"/>
      <c r="FWF140" s="81"/>
      <c r="FWG140" s="81"/>
      <c r="FWH140" s="81"/>
      <c r="FWI140" s="81"/>
      <c r="FWJ140" s="81"/>
      <c r="FWK140" s="81"/>
      <c r="FWL140" s="81"/>
      <c r="FWM140" s="81"/>
      <c r="FWN140" s="81"/>
      <c r="FWO140" s="81"/>
      <c r="FWP140" s="81"/>
      <c r="FWQ140" s="81"/>
      <c r="FWR140" s="81"/>
      <c r="FWS140" s="81"/>
      <c r="FWT140" s="81"/>
      <c r="FWU140" s="81"/>
      <c r="FWV140" s="81"/>
      <c r="FWW140" s="81"/>
      <c r="FWX140" s="81"/>
      <c r="FWY140" s="81"/>
      <c r="FWZ140" s="81"/>
      <c r="FXA140" s="81"/>
      <c r="FXB140" s="81"/>
      <c r="FXC140" s="81"/>
      <c r="FXD140" s="81"/>
      <c r="FXE140" s="81"/>
      <c r="FXF140" s="81"/>
      <c r="FXG140" s="81"/>
      <c r="FXH140" s="81"/>
      <c r="FXI140" s="81"/>
      <c r="FXJ140" s="81"/>
      <c r="FXK140" s="81"/>
      <c r="FXL140" s="81"/>
      <c r="FXM140" s="81"/>
      <c r="FXN140" s="81"/>
      <c r="FXO140" s="81"/>
      <c r="FXP140" s="81"/>
      <c r="FXQ140" s="81"/>
      <c r="FXR140" s="81"/>
      <c r="FXS140" s="81"/>
      <c r="FXT140" s="81"/>
      <c r="FXU140" s="81"/>
      <c r="FXV140" s="81"/>
      <c r="FXW140" s="81"/>
      <c r="FXX140" s="81"/>
      <c r="FXY140" s="81"/>
      <c r="FXZ140" s="81"/>
      <c r="FYA140" s="81"/>
      <c r="FYB140" s="81"/>
      <c r="FYC140" s="81"/>
      <c r="FYD140" s="81"/>
      <c r="FYE140" s="81"/>
      <c r="FYF140" s="81"/>
      <c r="FYG140" s="81"/>
      <c r="FYH140" s="81"/>
      <c r="FYI140" s="81"/>
      <c r="FYJ140" s="81"/>
      <c r="FYK140" s="81"/>
      <c r="FYL140" s="81"/>
      <c r="FYM140" s="81"/>
      <c r="FYN140" s="81"/>
      <c r="FYO140" s="81"/>
      <c r="FYP140" s="81"/>
      <c r="FYQ140" s="81"/>
      <c r="FYR140" s="81"/>
      <c r="FYS140" s="81"/>
      <c r="FYT140" s="81"/>
      <c r="FYU140" s="81"/>
      <c r="FYV140" s="81"/>
      <c r="FYW140" s="81"/>
      <c r="FYX140" s="81"/>
      <c r="FYY140" s="81"/>
      <c r="FYZ140" s="81"/>
      <c r="FZA140" s="81"/>
      <c r="FZB140" s="81"/>
      <c r="FZC140" s="81"/>
      <c r="FZD140" s="81"/>
      <c r="FZE140" s="81"/>
      <c r="FZF140" s="81"/>
      <c r="FZG140" s="81"/>
      <c r="FZH140" s="81"/>
      <c r="FZI140" s="81"/>
      <c r="FZJ140" s="81"/>
      <c r="FZK140" s="81"/>
      <c r="FZL140" s="81"/>
      <c r="FZM140" s="81"/>
      <c r="FZN140" s="81"/>
      <c r="FZO140" s="81"/>
      <c r="FZP140" s="81"/>
      <c r="FZQ140" s="81"/>
      <c r="FZR140" s="81"/>
      <c r="FZS140" s="81"/>
      <c r="FZT140" s="81"/>
      <c r="FZU140" s="81"/>
      <c r="FZV140" s="81"/>
      <c r="FZW140" s="81"/>
      <c r="FZX140" s="81"/>
      <c r="FZY140" s="81"/>
      <c r="FZZ140" s="81"/>
      <c r="GAA140" s="81"/>
      <c r="GAB140" s="81"/>
      <c r="GAC140" s="81"/>
      <c r="GAD140" s="81"/>
      <c r="GAE140" s="81"/>
      <c r="GAF140" s="81"/>
      <c r="GAG140" s="81"/>
      <c r="GAH140" s="81"/>
      <c r="GAI140" s="81"/>
      <c r="GAJ140" s="81"/>
      <c r="GAK140" s="81"/>
      <c r="GAL140" s="81"/>
      <c r="GAM140" s="81"/>
      <c r="GAN140" s="81"/>
      <c r="GAO140" s="81"/>
      <c r="GAP140" s="81"/>
      <c r="GAQ140" s="81"/>
      <c r="GAR140" s="81"/>
      <c r="GAS140" s="81"/>
      <c r="GAT140" s="81"/>
      <c r="GAU140" s="81"/>
      <c r="GAV140" s="81"/>
      <c r="GAW140" s="81"/>
      <c r="GAX140" s="81"/>
      <c r="GAY140" s="81"/>
      <c r="GAZ140" s="81"/>
      <c r="GBA140" s="81"/>
      <c r="GBB140" s="81"/>
      <c r="GBC140" s="81"/>
      <c r="GBD140" s="81"/>
      <c r="GBE140" s="81"/>
      <c r="GBF140" s="81"/>
      <c r="GBG140" s="81"/>
      <c r="GBH140" s="81"/>
      <c r="GBI140" s="81"/>
      <c r="GBJ140" s="81"/>
      <c r="GBK140" s="81"/>
      <c r="GBL140" s="81"/>
      <c r="GBM140" s="81"/>
      <c r="GBN140" s="81"/>
      <c r="GBO140" s="81"/>
      <c r="GBP140" s="81"/>
      <c r="GBQ140" s="81"/>
      <c r="GBR140" s="81"/>
      <c r="GBS140" s="81"/>
      <c r="GBT140" s="81"/>
      <c r="GBU140" s="81"/>
      <c r="GBV140" s="81"/>
      <c r="GBW140" s="81"/>
      <c r="GBX140" s="81"/>
      <c r="GBY140" s="81"/>
      <c r="GBZ140" s="81"/>
      <c r="GCA140" s="81"/>
      <c r="GCB140" s="81"/>
      <c r="GCC140" s="81"/>
      <c r="GCD140" s="81"/>
      <c r="GCE140" s="81"/>
      <c r="GCF140" s="81"/>
      <c r="GCG140" s="81"/>
      <c r="GCH140" s="81"/>
      <c r="GCI140" s="81"/>
      <c r="GCJ140" s="81"/>
      <c r="GCK140" s="81"/>
      <c r="GCL140" s="81"/>
      <c r="GCM140" s="81"/>
      <c r="GCN140" s="81"/>
      <c r="GCO140" s="81"/>
      <c r="GCP140" s="81"/>
      <c r="GCQ140" s="81"/>
      <c r="GCR140" s="81"/>
      <c r="GCS140" s="81"/>
      <c r="GCT140" s="81"/>
      <c r="GCU140" s="81"/>
      <c r="GCV140" s="81"/>
      <c r="GCW140" s="81"/>
      <c r="GCX140" s="81"/>
      <c r="GCY140" s="81"/>
      <c r="GCZ140" s="81"/>
      <c r="GDA140" s="81"/>
      <c r="GDB140" s="81"/>
      <c r="GDC140" s="81"/>
      <c r="GDD140" s="81"/>
      <c r="GDE140" s="81"/>
      <c r="GDF140" s="81"/>
      <c r="GDG140" s="81"/>
      <c r="GDH140" s="81"/>
      <c r="GDI140" s="81"/>
      <c r="GDJ140" s="81"/>
      <c r="GDK140" s="81"/>
      <c r="GDL140" s="81"/>
      <c r="GDM140" s="81"/>
      <c r="GDN140" s="81"/>
      <c r="GDO140" s="81"/>
      <c r="GDP140" s="81"/>
      <c r="GDQ140" s="81"/>
      <c r="GDR140" s="81"/>
      <c r="GDS140" s="81"/>
      <c r="GDT140" s="81"/>
      <c r="GDU140" s="81"/>
      <c r="GDV140" s="81"/>
      <c r="GDW140" s="81"/>
      <c r="GDX140" s="81"/>
      <c r="GDY140" s="81"/>
      <c r="GDZ140" s="81"/>
      <c r="GEA140" s="81"/>
      <c r="GEB140" s="81"/>
      <c r="GEC140" s="81"/>
      <c r="GED140" s="81"/>
      <c r="GEE140" s="81"/>
      <c r="GEF140" s="81"/>
      <c r="GEG140" s="81"/>
      <c r="GEH140" s="81"/>
      <c r="GEI140" s="81"/>
      <c r="GEJ140" s="81"/>
      <c r="GEK140" s="81"/>
      <c r="GEL140" s="81"/>
      <c r="GEM140" s="81"/>
      <c r="GEN140" s="81"/>
      <c r="GEO140" s="81"/>
      <c r="GEP140" s="81"/>
      <c r="GEQ140" s="81"/>
      <c r="GER140" s="81"/>
      <c r="GES140" s="81"/>
      <c r="GET140" s="81"/>
      <c r="GEU140" s="81"/>
      <c r="GEV140" s="81"/>
      <c r="GEW140" s="81"/>
      <c r="GEX140" s="81"/>
      <c r="GEY140" s="81"/>
      <c r="GEZ140" s="81"/>
      <c r="GFA140" s="81"/>
      <c r="GFB140" s="81"/>
      <c r="GFC140" s="81"/>
      <c r="GFD140" s="81"/>
      <c r="GFE140" s="81"/>
      <c r="GFF140" s="81"/>
      <c r="GFG140" s="81"/>
      <c r="GFH140" s="81"/>
      <c r="GFI140" s="81"/>
      <c r="GFJ140" s="81"/>
      <c r="GFK140" s="81"/>
      <c r="GFL140" s="81"/>
      <c r="GFM140" s="81"/>
      <c r="GFN140" s="81"/>
      <c r="GFO140" s="81"/>
      <c r="GFP140" s="81"/>
      <c r="GFQ140" s="81"/>
      <c r="GFR140" s="81"/>
      <c r="GFS140" s="81"/>
      <c r="GFT140" s="81"/>
      <c r="GFU140" s="81"/>
      <c r="GFV140" s="81"/>
      <c r="GFW140" s="81"/>
      <c r="GFX140" s="81"/>
      <c r="GFY140" s="81"/>
      <c r="GFZ140" s="81"/>
      <c r="GGA140" s="81"/>
      <c r="GGB140" s="81"/>
      <c r="GGC140" s="81"/>
      <c r="GGD140" s="81"/>
      <c r="GGE140" s="81"/>
      <c r="GGF140" s="81"/>
      <c r="GGG140" s="81"/>
      <c r="GGH140" s="81"/>
      <c r="GGI140" s="81"/>
      <c r="GGJ140" s="81"/>
      <c r="GGK140" s="81"/>
      <c r="GGL140" s="81"/>
      <c r="GGM140" s="81"/>
      <c r="GGN140" s="81"/>
      <c r="GGO140" s="81"/>
      <c r="GGP140" s="81"/>
      <c r="GGQ140" s="81"/>
      <c r="GGR140" s="81"/>
      <c r="GGS140" s="81"/>
      <c r="GGT140" s="81"/>
      <c r="GGU140" s="81"/>
      <c r="GGV140" s="81"/>
      <c r="GGW140" s="81"/>
      <c r="GGX140" s="81"/>
      <c r="GGY140" s="81"/>
      <c r="GGZ140" s="81"/>
      <c r="GHA140" s="81"/>
      <c r="GHB140" s="81"/>
      <c r="GHC140" s="81"/>
      <c r="GHD140" s="81"/>
      <c r="GHE140" s="81"/>
      <c r="GHF140" s="81"/>
      <c r="GHG140" s="81"/>
      <c r="GHH140" s="81"/>
      <c r="GHI140" s="81"/>
      <c r="GHJ140" s="81"/>
      <c r="GHK140" s="81"/>
      <c r="GHL140" s="81"/>
      <c r="GHM140" s="81"/>
      <c r="GHN140" s="81"/>
      <c r="GHO140" s="81"/>
      <c r="GHP140" s="81"/>
      <c r="GHQ140" s="81"/>
      <c r="GHR140" s="81"/>
      <c r="GHS140" s="81"/>
      <c r="GHT140" s="81"/>
      <c r="GHU140" s="81"/>
      <c r="GHV140" s="81"/>
      <c r="GHW140" s="81"/>
      <c r="GHX140" s="81"/>
      <c r="GHY140" s="81"/>
      <c r="GHZ140" s="81"/>
      <c r="GIA140" s="81"/>
      <c r="GIB140" s="81"/>
      <c r="GIC140" s="81"/>
      <c r="GID140" s="81"/>
      <c r="GIE140" s="81"/>
      <c r="GIF140" s="81"/>
      <c r="GIG140" s="81"/>
      <c r="GIH140" s="81"/>
      <c r="GII140" s="81"/>
      <c r="GIJ140" s="81"/>
      <c r="GIK140" s="81"/>
      <c r="GIL140" s="81"/>
      <c r="GIM140" s="81"/>
      <c r="GIN140" s="81"/>
      <c r="GIO140" s="81"/>
      <c r="GIP140" s="81"/>
      <c r="GIQ140" s="81"/>
      <c r="GIR140" s="81"/>
      <c r="GIS140" s="81"/>
      <c r="GIT140" s="81"/>
      <c r="GIU140" s="81"/>
      <c r="GIV140" s="81"/>
      <c r="GIW140" s="81"/>
      <c r="GIX140" s="81"/>
      <c r="GIY140" s="81"/>
      <c r="GIZ140" s="81"/>
      <c r="GJA140" s="81"/>
      <c r="GJB140" s="81"/>
      <c r="GJC140" s="81"/>
      <c r="GJD140" s="81"/>
      <c r="GJE140" s="81"/>
      <c r="GJF140" s="81"/>
      <c r="GJG140" s="81"/>
      <c r="GJH140" s="81"/>
      <c r="GJI140" s="81"/>
      <c r="GJJ140" s="81"/>
      <c r="GJK140" s="81"/>
      <c r="GJL140" s="81"/>
      <c r="GJM140" s="81"/>
      <c r="GJN140" s="81"/>
      <c r="GJO140" s="81"/>
      <c r="GJP140" s="81"/>
      <c r="GJQ140" s="81"/>
      <c r="GJR140" s="81"/>
      <c r="GJS140" s="81"/>
      <c r="GJT140" s="81"/>
      <c r="GJU140" s="81"/>
      <c r="GJV140" s="81"/>
      <c r="GJW140" s="81"/>
      <c r="GJX140" s="81"/>
      <c r="GJY140" s="81"/>
      <c r="GJZ140" s="81"/>
      <c r="GKA140" s="81"/>
      <c r="GKB140" s="81"/>
      <c r="GKC140" s="81"/>
      <c r="GKD140" s="81"/>
      <c r="GKE140" s="81"/>
      <c r="GKF140" s="81"/>
      <c r="GKG140" s="81"/>
      <c r="GKH140" s="81"/>
      <c r="GKI140" s="81"/>
      <c r="GKJ140" s="81"/>
      <c r="GKK140" s="81"/>
      <c r="GKL140" s="81"/>
      <c r="GKM140" s="81"/>
      <c r="GKN140" s="81"/>
      <c r="GKO140" s="81"/>
      <c r="GKP140" s="81"/>
      <c r="GKQ140" s="81"/>
      <c r="GKR140" s="81"/>
      <c r="GKS140" s="81"/>
      <c r="GKT140" s="81"/>
      <c r="GKU140" s="81"/>
      <c r="GKV140" s="81"/>
      <c r="GKW140" s="81"/>
      <c r="GKX140" s="81"/>
      <c r="GKY140" s="81"/>
      <c r="GKZ140" s="81"/>
      <c r="GLA140" s="81"/>
      <c r="GLB140" s="81"/>
      <c r="GLC140" s="81"/>
      <c r="GLD140" s="81"/>
      <c r="GLE140" s="81"/>
      <c r="GLF140" s="81"/>
      <c r="GLG140" s="81"/>
      <c r="GLH140" s="81"/>
      <c r="GLI140" s="81"/>
      <c r="GLJ140" s="81"/>
      <c r="GLK140" s="81"/>
      <c r="GLL140" s="81"/>
      <c r="GLM140" s="81"/>
      <c r="GLN140" s="81"/>
      <c r="GLO140" s="81"/>
      <c r="GLP140" s="81"/>
      <c r="GLQ140" s="81"/>
      <c r="GLR140" s="81"/>
      <c r="GLS140" s="81"/>
      <c r="GLT140" s="81"/>
      <c r="GLU140" s="81"/>
      <c r="GLV140" s="81"/>
      <c r="GLW140" s="81"/>
      <c r="GLX140" s="81"/>
      <c r="GLY140" s="81"/>
      <c r="GLZ140" s="81"/>
      <c r="GMA140" s="81"/>
      <c r="GMB140" s="81"/>
      <c r="GMC140" s="81"/>
      <c r="GMD140" s="81"/>
      <c r="GME140" s="81"/>
      <c r="GMF140" s="81"/>
      <c r="GMG140" s="81"/>
      <c r="GMH140" s="81"/>
      <c r="GMI140" s="81"/>
      <c r="GMJ140" s="81"/>
      <c r="GMK140" s="81"/>
      <c r="GML140" s="81"/>
      <c r="GMM140" s="81"/>
      <c r="GMN140" s="81"/>
      <c r="GMO140" s="81"/>
      <c r="GMP140" s="81"/>
      <c r="GMQ140" s="81"/>
      <c r="GMR140" s="81"/>
      <c r="GMS140" s="81"/>
      <c r="GMT140" s="81"/>
      <c r="GMU140" s="81"/>
      <c r="GMV140" s="81"/>
      <c r="GMW140" s="81"/>
      <c r="GMX140" s="81"/>
      <c r="GMY140" s="81"/>
      <c r="GMZ140" s="81"/>
      <c r="GNA140" s="81"/>
      <c r="GNB140" s="81"/>
      <c r="GNC140" s="81"/>
      <c r="GND140" s="81"/>
      <c r="GNE140" s="81"/>
      <c r="GNF140" s="81"/>
      <c r="GNG140" s="81"/>
      <c r="GNH140" s="81"/>
      <c r="GNI140" s="81"/>
      <c r="GNJ140" s="81"/>
      <c r="GNK140" s="81"/>
      <c r="GNL140" s="81"/>
      <c r="GNM140" s="81"/>
      <c r="GNN140" s="81"/>
      <c r="GNO140" s="81"/>
      <c r="GNP140" s="81"/>
      <c r="GNQ140" s="81"/>
      <c r="GNR140" s="81"/>
      <c r="GNS140" s="81"/>
      <c r="GNT140" s="81"/>
      <c r="GNU140" s="81"/>
      <c r="GNV140" s="81"/>
      <c r="GNW140" s="81"/>
      <c r="GNX140" s="81"/>
      <c r="GNY140" s="81"/>
      <c r="GNZ140" s="81"/>
      <c r="GOA140" s="81"/>
      <c r="GOB140" s="81"/>
      <c r="GOC140" s="81"/>
      <c r="GOD140" s="81"/>
      <c r="GOE140" s="81"/>
      <c r="GOF140" s="81"/>
      <c r="GOG140" s="81"/>
      <c r="GOH140" s="81"/>
      <c r="GOI140" s="81"/>
      <c r="GOJ140" s="81"/>
      <c r="GOK140" s="81"/>
      <c r="GOL140" s="81"/>
      <c r="GOM140" s="81"/>
      <c r="GON140" s="81"/>
      <c r="GOO140" s="81"/>
      <c r="GOP140" s="81"/>
      <c r="GOQ140" s="81"/>
      <c r="GOR140" s="81"/>
      <c r="GOS140" s="81"/>
      <c r="GOT140" s="81"/>
      <c r="GOU140" s="81"/>
      <c r="GOV140" s="81"/>
      <c r="GOW140" s="81"/>
      <c r="GOX140" s="81"/>
      <c r="GOY140" s="81"/>
      <c r="GOZ140" s="81"/>
      <c r="GPA140" s="81"/>
      <c r="GPB140" s="81"/>
      <c r="GPC140" s="81"/>
      <c r="GPD140" s="81"/>
      <c r="GPE140" s="81"/>
      <c r="GPF140" s="81"/>
      <c r="GPG140" s="81"/>
      <c r="GPH140" s="81"/>
      <c r="GPI140" s="81"/>
      <c r="GPJ140" s="81"/>
      <c r="GPK140" s="81"/>
      <c r="GPL140" s="81"/>
      <c r="GPM140" s="81"/>
      <c r="GPN140" s="81"/>
      <c r="GPO140" s="81"/>
      <c r="GPP140" s="81"/>
      <c r="GPQ140" s="81"/>
      <c r="GPR140" s="81"/>
      <c r="GPS140" s="81"/>
      <c r="GPT140" s="81"/>
      <c r="GPU140" s="81"/>
      <c r="GPV140" s="81"/>
      <c r="GPW140" s="81"/>
      <c r="GPX140" s="81"/>
      <c r="GPY140" s="81"/>
      <c r="GPZ140" s="81"/>
      <c r="GQA140" s="81"/>
      <c r="GQB140" s="81"/>
      <c r="GQC140" s="81"/>
      <c r="GQD140" s="81"/>
      <c r="GQE140" s="81"/>
      <c r="GQF140" s="81"/>
      <c r="GQG140" s="81"/>
      <c r="GQH140" s="81"/>
      <c r="GQI140" s="81"/>
      <c r="GQJ140" s="81"/>
      <c r="GQK140" s="81"/>
      <c r="GQL140" s="81"/>
      <c r="GQM140" s="81"/>
      <c r="GQN140" s="81"/>
      <c r="GQO140" s="81"/>
      <c r="GQP140" s="81"/>
      <c r="GQQ140" s="81"/>
      <c r="GQR140" s="81"/>
      <c r="GQS140" s="81"/>
      <c r="GQT140" s="81"/>
      <c r="GQU140" s="81"/>
      <c r="GQV140" s="81"/>
      <c r="GQW140" s="81"/>
      <c r="GQX140" s="81"/>
      <c r="GQY140" s="81"/>
      <c r="GQZ140" s="81"/>
      <c r="GRA140" s="81"/>
      <c r="GRB140" s="81"/>
      <c r="GRC140" s="81"/>
      <c r="GRD140" s="81"/>
      <c r="GRE140" s="81"/>
      <c r="GRF140" s="81"/>
      <c r="GRG140" s="81"/>
      <c r="GRH140" s="81"/>
      <c r="GRI140" s="81"/>
      <c r="GRJ140" s="81"/>
      <c r="GRK140" s="81"/>
      <c r="GRL140" s="81"/>
      <c r="GRM140" s="81"/>
      <c r="GRN140" s="81"/>
      <c r="GRO140" s="81"/>
      <c r="GRP140" s="81"/>
      <c r="GRQ140" s="81"/>
      <c r="GRR140" s="81"/>
      <c r="GRS140" s="81"/>
      <c r="GRT140" s="81"/>
      <c r="GRU140" s="81"/>
      <c r="GRV140" s="81"/>
      <c r="GRW140" s="81"/>
      <c r="GRX140" s="81"/>
      <c r="GRY140" s="81"/>
      <c r="GRZ140" s="81"/>
      <c r="GSA140" s="81"/>
      <c r="GSB140" s="81"/>
      <c r="GSC140" s="81"/>
      <c r="GSD140" s="81"/>
      <c r="GSE140" s="81"/>
      <c r="GSF140" s="81"/>
      <c r="GSG140" s="81"/>
      <c r="GSH140" s="81"/>
      <c r="GSI140" s="81"/>
      <c r="GSJ140" s="81"/>
      <c r="GSK140" s="81"/>
      <c r="GSL140" s="81"/>
      <c r="GSM140" s="81"/>
      <c r="GSN140" s="81"/>
      <c r="GSO140" s="81"/>
      <c r="GSP140" s="81"/>
      <c r="GSQ140" s="81"/>
      <c r="GSR140" s="81"/>
      <c r="GSS140" s="81"/>
      <c r="GST140" s="81"/>
      <c r="GSU140" s="81"/>
      <c r="GSV140" s="81"/>
      <c r="GSW140" s="81"/>
      <c r="GSX140" s="81"/>
      <c r="GSY140" s="81"/>
      <c r="GSZ140" s="81"/>
      <c r="GTA140" s="81"/>
      <c r="GTB140" s="81"/>
      <c r="GTC140" s="81"/>
      <c r="GTD140" s="81"/>
      <c r="GTE140" s="81"/>
      <c r="GTF140" s="81"/>
      <c r="GTG140" s="81"/>
      <c r="GTH140" s="81"/>
      <c r="GTI140" s="81"/>
      <c r="GTJ140" s="81"/>
      <c r="GTK140" s="81"/>
      <c r="GTL140" s="81"/>
      <c r="GTM140" s="81"/>
      <c r="GTN140" s="81"/>
      <c r="GTO140" s="81"/>
      <c r="GTP140" s="81"/>
      <c r="GTQ140" s="81"/>
      <c r="GTR140" s="81"/>
      <c r="GTS140" s="81"/>
      <c r="GTT140" s="81"/>
      <c r="GTU140" s="81"/>
      <c r="GTV140" s="81"/>
      <c r="GTW140" s="81"/>
      <c r="GTX140" s="81"/>
      <c r="GTY140" s="81"/>
      <c r="GTZ140" s="81"/>
      <c r="GUA140" s="81"/>
      <c r="GUB140" s="81"/>
      <c r="GUC140" s="81"/>
      <c r="GUD140" s="81"/>
      <c r="GUE140" s="81"/>
      <c r="GUF140" s="81"/>
      <c r="GUG140" s="81"/>
      <c r="GUH140" s="81"/>
      <c r="GUI140" s="81"/>
      <c r="GUJ140" s="81"/>
      <c r="GUK140" s="81"/>
      <c r="GUL140" s="81"/>
      <c r="GUM140" s="81"/>
      <c r="GUN140" s="81"/>
      <c r="GUO140" s="81"/>
      <c r="GUP140" s="81"/>
      <c r="GUQ140" s="81"/>
      <c r="GUR140" s="81"/>
      <c r="GUS140" s="81"/>
      <c r="GUT140" s="81"/>
      <c r="GUU140" s="81"/>
      <c r="GUV140" s="81"/>
      <c r="GUW140" s="81"/>
      <c r="GUX140" s="81"/>
      <c r="GUY140" s="81"/>
      <c r="GUZ140" s="81"/>
      <c r="GVA140" s="81"/>
      <c r="GVB140" s="81"/>
      <c r="GVC140" s="81"/>
      <c r="GVD140" s="81"/>
      <c r="GVE140" s="81"/>
      <c r="GVF140" s="81"/>
      <c r="GVG140" s="81"/>
      <c r="GVH140" s="81"/>
      <c r="GVI140" s="81"/>
      <c r="GVJ140" s="81"/>
      <c r="GVK140" s="81"/>
      <c r="GVL140" s="81"/>
      <c r="GVM140" s="81"/>
      <c r="GVN140" s="81"/>
      <c r="GVO140" s="81"/>
      <c r="GVP140" s="81"/>
      <c r="GVQ140" s="81"/>
      <c r="GVR140" s="81"/>
      <c r="GVS140" s="81"/>
      <c r="GVT140" s="81"/>
      <c r="GVU140" s="81"/>
      <c r="GVV140" s="81"/>
      <c r="GVW140" s="81"/>
      <c r="GVX140" s="81"/>
      <c r="GVY140" s="81"/>
      <c r="GVZ140" s="81"/>
      <c r="GWA140" s="81"/>
      <c r="GWB140" s="81"/>
      <c r="GWC140" s="81"/>
      <c r="GWD140" s="81"/>
      <c r="GWE140" s="81"/>
      <c r="GWF140" s="81"/>
      <c r="GWG140" s="81"/>
      <c r="GWH140" s="81"/>
      <c r="GWI140" s="81"/>
      <c r="GWJ140" s="81"/>
      <c r="GWK140" s="81"/>
      <c r="GWL140" s="81"/>
      <c r="GWM140" s="81"/>
      <c r="GWN140" s="81"/>
      <c r="GWO140" s="81"/>
      <c r="GWP140" s="81"/>
      <c r="GWQ140" s="81"/>
      <c r="GWR140" s="81"/>
      <c r="GWS140" s="81"/>
      <c r="GWT140" s="81"/>
      <c r="GWU140" s="81"/>
      <c r="GWV140" s="81"/>
      <c r="GWW140" s="81"/>
      <c r="GWX140" s="81"/>
      <c r="GWY140" s="81"/>
      <c r="GWZ140" s="81"/>
      <c r="GXA140" s="81"/>
      <c r="GXB140" s="81"/>
      <c r="GXC140" s="81"/>
      <c r="GXD140" s="81"/>
      <c r="GXE140" s="81"/>
      <c r="GXF140" s="81"/>
      <c r="GXG140" s="81"/>
      <c r="GXH140" s="81"/>
      <c r="GXI140" s="81"/>
      <c r="GXJ140" s="81"/>
      <c r="GXK140" s="81"/>
      <c r="GXL140" s="81"/>
      <c r="GXM140" s="81"/>
      <c r="GXN140" s="81"/>
      <c r="GXO140" s="81"/>
      <c r="GXP140" s="81"/>
      <c r="GXQ140" s="81"/>
      <c r="GXR140" s="81"/>
      <c r="GXS140" s="81"/>
      <c r="GXT140" s="81"/>
      <c r="GXU140" s="81"/>
      <c r="GXV140" s="81"/>
      <c r="GXW140" s="81"/>
      <c r="GXX140" s="81"/>
      <c r="GXY140" s="81"/>
      <c r="GXZ140" s="81"/>
      <c r="GYA140" s="81"/>
      <c r="GYB140" s="81"/>
      <c r="GYC140" s="81"/>
      <c r="GYD140" s="81"/>
      <c r="GYE140" s="81"/>
      <c r="GYF140" s="81"/>
      <c r="GYG140" s="81"/>
      <c r="GYH140" s="81"/>
      <c r="GYI140" s="81"/>
      <c r="GYJ140" s="81"/>
      <c r="GYK140" s="81"/>
      <c r="GYL140" s="81"/>
      <c r="GYM140" s="81"/>
      <c r="GYN140" s="81"/>
      <c r="GYO140" s="81"/>
      <c r="GYP140" s="81"/>
      <c r="GYQ140" s="81"/>
      <c r="GYR140" s="81"/>
      <c r="GYS140" s="81"/>
      <c r="GYT140" s="81"/>
      <c r="GYU140" s="81"/>
      <c r="GYV140" s="81"/>
      <c r="GYW140" s="81"/>
      <c r="GYX140" s="81"/>
      <c r="GYY140" s="81"/>
      <c r="GYZ140" s="81"/>
      <c r="GZA140" s="81"/>
      <c r="GZB140" s="81"/>
      <c r="GZC140" s="81"/>
      <c r="GZD140" s="81"/>
      <c r="GZE140" s="81"/>
      <c r="GZF140" s="81"/>
      <c r="GZG140" s="81"/>
      <c r="GZH140" s="81"/>
      <c r="GZI140" s="81"/>
      <c r="GZJ140" s="81"/>
      <c r="GZK140" s="81"/>
      <c r="GZL140" s="81"/>
      <c r="GZM140" s="81"/>
      <c r="GZN140" s="81"/>
      <c r="GZO140" s="81"/>
      <c r="GZP140" s="81"/>
      <c r="GZQ140" s="81"/>
      <c r="GZR140" s="81"/>
      <c r="GZS140" s="81"/>
      <c r="GZT140" s="81"/>
      <c r="GZU140" s="81"/>
      <c r="GZV140" s="81"/>
      <c r="GZW140" s="81"/>
      <c r="GZX140" s="81"/>
      <c r="GZY140" s="81"/>
      <c r="GZZ140" s="81"/>
      <c r="HAA140" s="81"/>
      <c r="HAB140" s="81"/>
      <c r="HAC140" s="81"/>
      <c r="HAD140" s="81"/>
      <c r="HAE140" s="81"/>
      <c r="HAF140" s="81"/>
      <c r="HAG140" s="81"/>
      <c r="HAH140" s="81"/>
      <c r="HAI140" s="81"/>
      <c r="HAJ140" s="81"/>
      <c r="HAK140" s="81"/>
      <c r="HAL140" s="81"/>
      <c r="HAM140" s="81"/>
      <c r="HAN140" s="81"/>
      <c r="HAO140" s="81"/>
      <c r="HAP140" s="81"/>
      <c r="HAQ140" s="81"/>
      <c r="HAR140" s="81"/>
      <c r="HAS140" s="81"/>
      <c r="HAT140" s="81"/>
      <c r="HAU140" s="81"/>
      <c r="HAV140" s="81"/>
      <c r="HAW140" s="81"/>
      <c r="HAX140" s="81"/>
      <c r="HAY140" s="81"/>
      <c r="HAZ140" s="81"/>
      <c r="HBA140" s="81"/>
      <c r="HBB140" s="81"/>
      <c r="HBC140" s="81"/>
      <c r="HBD140" s="81"/>
      <c r="HBE140" s="81"/>
      <c r="HBF140" s="81"/>
      <c r="HBG140" s="81"/>
      <c r="HBH140" s="81"/>
      <c r="HBI140" s="81"/>
      <c r="HBJ140" s="81"/>
      <c r="HBK140" s="81"/>
      <c r="HBL140" s="81"/>
      <c r="HBM140" s="81"/>
      <c r="HBN140" s="81"/>
      <c r="HBO140" s="81"/>
      <c r="HBP140" s="81"/>
      <c r="HBQ140" s="81"/>
      <c r="HBR140" s="81"/>
      <c r="HBS140" s="81"/>
      <c r="HBT140" s="81"/>
      <c r="HBU140" s="81"/>
      <c r="HBV140" s="81"/>
      <c r="HBW140" s="81"/>
      <c r="HBX140" s="81"/>
      <c r="HBY140" s="81"/>
      <c r="HBZ140" s="81"/>
      <c r="HCA140" s="81"/>
      <c r="HCB140" s="81"/>
      <c r="HCC140" s="81"/>
      <c r="HCD140" s="81"/>
      <c r="HCE140" s="81"/>
      <c r="HCF140" s="81"/>
      <c r="HCG140" s="81"/>
      <c r="HCH140" s="81"/>
      <c r="HCI140" s="81"/>
      <c r="HCJ140" s="81"/>
      <c r="HCK140" s="81"/>
      <c r="HCL140" s="81"/>
      <c r="HCM140" s="81"/>
      <c r="HCN140" s="81"/>
      <c r="HCO140" s="81"/>
      <c r="HCP140" s="81"/>
      <c r="HCQ140" s="81"/>
      <c r="HCR140" s="81"/>
      <c r="HCS140" s="81"/>
      <c r="HCT140" s="81"/>
      <c r="HCU140" s="81"/>
      <c r="HCV140" s="81"/>
      <c r="HCW140" s="81"/>
      <c r="HCX140" s="81"/>
      <c r="HCY140" s="81"/>
      <c r="HCZ140" s="81"/>
      <c r="HDA140" s="81"/>
      <c r="HDB140" s="81"/>
      <c r="HDC140" s="81"/>
      <c r="HDD140" s="81"/>
      <c r="HDE140" s="81"/>
      <c r="HDF140" s="81"/>
      <c r="HDG140" s="81"/>
      <c r="HDH140" s="81"/>
      <c r="HDI140" s="81"/>
      <c r="HDJ140" s="81"/>
      <c r="HDK140" s="81"/>
      <c r="HDL140" s="81"/>
      <c r="HDM140" s="81"/>
      <c r="HDN140" s="81"/>
      <c r="HDO140" s="81"/>
      <c r="HDP140" s="81"/>
      <c r="HDQ140" s="81"/>
      <c r="HDR140" s="81"/>
      <c r="HDS140" s="81"/>
      <c r="HDT140" s="81"/>
      <c r="HDU140" s="81"/>
      <c r="HDV140" s="81"/>
      <c r="HDW140" s="81"/>
      <c r="HDX140" s="81"/>
      <c r="HDY140" s="81"/>
      <c r="HDZ140" s="81"/>
      <c r="HEA140" s="81"/>
      <c r="HEB140" s="81"/>
      <c r="HEC140" s="81"/>
      <c r="HED140" s="81"/>
      <c r="HEE140" s="81"/>
      <c r="HEF140" s="81"/>
      <c r="HEG140" s="81"/>
      <c r="HEH140" s="81"/>
      <c r="HEI140" s="81"/>
      <c r="HEJ140" s="81"/>
      <c r="HEK140" s="81"/>
      <c r="HEL140" s="81"/>
      <c r="HEM140" s="81"/>
      <c r="HEN140" s="81"/>
      <c r="HEO140" s="81"/>
      <c r="HEP140" s="81"/>
      <c r="HEQ140" s="81"/>
      <c r="HER140" s="81"/>
      <c r="HES140" s="81"/>
      <c r="HET140" s="81"/>
      <c r="HEU140" s="81"/>
      <c r="HEV140" s="81"/>
      <c r="HEW140" s="81"/>
      <c r="HEX140" s="81"/>
      <c r="HEY140" s="81"/>
      <c r="HEZ140" s="81"/>
      <c r="HFA140" s="81"/>
      <c r="HFB140" s="81"/>
      <c r="HFC140" s="81"/>
      <c r="HFD140" s="81"/>
      <c r="HFE140" s="81"/>
      <c r="HFF140" s="81"/>
      <c r="HFG140" s="81"/>
      <c r="HFH140" s="81"/>
      <c r="HFI140" s="81"/>
      <c r="HFJ140" s="81"/>
      <c r="HFK140" s="81"/>
      <c r="HFL140" s="81"/>
      <c r="HFM140" s="81"/>
      <c r="HFN140" s="81"/>
      <c r="HFO140" s="81"/>
      <c r="HFP140" s="81"/>
      <c r="HFQ140" s="81"/>
      <c r="HFR140" s="81"/>
      <c r="HFS140" s="81"/>
      <c r="HFT140" s="81"/>
      <c r="HFU140" s="81"/>
      <c r="HFV140" s="81"/>
      <c r="HFW140" s="81"/>
      <c r="HFX140" s="81"/>
      <c r="HFY140" s="81"/>
      <c r="HFZ140" s="81"/>
      <c r="HGA140" s="81"/>
      <c r="HGB140" s="81"/>
      <c r="HGC140" s="81"/>
      <c r="HGD140" s="81"/>
      <c r="HGE140" s="81"/>
      <c r="HGF140" s="81"/>
      <c r="HGG140" s="81"/>
      <c r="HGH140" s="81"/>
      <c r="HGI140" s="81"/>
      <c r="HGJ140" s="81"/>
      <c r="HGK140" s="81"/>
      <c r="HGL140" s="81"/>
      <c r="HGM140" s="81"/>
      <c r="HGN140" s="81"/>
      <c r="HGO140" s="81"/>
      <c r="HGP140" s="81"/>
      <c r="HGQ140" s="81"/>
      <c r="HGR140" s="81"/>
      <c r="HGS140" s="81"/>
      <c r="HGT140" s="81"/>
      <c r="HGU140" s="81"/>
      <c r="HGV140" s="81"/>
      <c r="HGW140" s="81"/>
      <c r="HGX140" s="81"/>
      <c r="HGY140" s="81"/>
      <c r="HGZ140" s="81"/>
      <c r="HHA140" s="81"/>
      <c r="HHB140" s="81"/>
      <c r="HHC140" s="81"/>
      <c r="HHD140" s="81"/>
      <c r="HHE140" s="81"/>
      <c r="HHF140" s="81"/>
      <c r="HHG140" s="81"/>
      <c r="HHH140" s="81"/>
      <c r="HHI140" s="81"/>
      <c r="HHJ140" s="81"/>
      <c r="HHK140" s="81"/>
      <c r="HHL140" s="81"/>
      <c r="HHM140" s="81"/>
      <c r="HHN140" s="81"/>
      <c r="HHO140" s="81"/>
      <c r="HHP140" s="81"/>
      <c r="HHQ140" s="81"/>
      <c r="HHR140" s="81"/>
      <c r="HHS140" s="81"/>
      <c r="HHT140" s="81"/>
      <c r="HHU140" s="81"/>
      <c r="HHV140" s="81"/>
      <c r="HHW140" s="81"/>
      <c r="HHX140" s="81"/>
      <c r="HHY140" s="81"/>
      <c r="HHZ140" s="81"/>
      <c r="HIA140" s="81"/>
      <c r="HIB140" s="81"/>
      <c r="HIC140" s="81"/>
      <c r="HID140" s="81"/>
      <c r="HIE140" s="81"/>
      <c r="HIF140" s="81"/>
      <c r="HIG140" s="81"/>
      <c r="HIH140" s="81"/>
      <c r="HII140" s="81"/>
      <c r="HIJ140" s="81"/>
      <c r="HIK140" s="81"/>
      <c r="HIL140" s="81"/>
      <c r="HIM140" s="81"/>
      <c r="HIN140" s="81"/>
      <c r="HIO140" s="81"/>
      <c r="HIP140" s="81"/>
      <c r="HIQ140" s="81"/>
      <c r="HIR140" s="81"/>
      <c r="HIS140" s="81"/>
      <c r="HIT140" s="81"/>
      <c r="HIU140" s="81"/>
      <c r="HIV140" s="81"/>
      <c r="HIW140" s="81"/>
      <c r="HIX140" s="81"/>
      <c r="HIY140" s="81"/>
      <c r="HIZ140" s="81"/>
      <c r="HJA140" s="81"/>
      <c r="HJB140" s="81"/>
      <c r="HJC140" s="81"/>
      <c r="HJD140" s="81"/>
      <c r="HJE140" s="81"/>
      <c r="HJF140" s="81"/>
      <c r="HJG140" s="81"/>
      <c r="HJH140" s="81"/>
      <c r="HJI140" s="81"/>
      <c r="HJJ140" s="81"/>
      <c r="HJK140" s="81"/>
      <c r="HJL140" s="81"/>
      <c r="HJM140" s="81"/>
      <c r="HJN140" s="81"/>
      <c r="HJO140" s="81"/>
      <c r="HJP140" s="81"/>
      <c r="HJQ140" s="81"/>
      <c r="HJR140" s="81"/>
      <c r="HJS140" s="81"/>
      <c r="HJT140" s="81"/>
      <c r="HJU140" s="81"/>
      <c r="HJV140" s="81"/>
      <c r="HJW140" s="81"/>
      <c r="HJX140" s="81"/>
      <c r="HJY140" s="81"/>
      <c r="HJZ140" s="81"/>
      <c r="HKA140" s="81"/>
      <c r="HKB140" s="81"/>
      <c r="HKC140" s="81"/>
      <c r="HKD140" s="81"/>
      <c r="HKE140" s="81"/>
      <c r="HKF140" s="81"/>
      <c r="HKG140" s="81"/>
      <c r="HKH140" s="81"/>
      <c r="HKI140" s="81"/>
      <c r="HKJ140" s="81"/>
      <c r="HKK140" s="81"/>
      <c r="HKL140" s="81"/>
      <c r="HKM140" s="81"/>
      <c r="HKN140" s="81"/>
      <c r="HKO140" s="81"/>
      <c r="HKP140" s="81"/>
      <c r="HKQ140" s="81"/>
      <c r="HKR140" s="81"/>
      <c r="HKS140" s="81"/>
      <c r="HKT140" s="81"/>
      <c r="HKU140" s="81"/>
      <c r="HKV140" s="81"/>
      <c r="HKW140" s="81"/>
      <c r="HKX140" s="81"/>
      <c r="HKY140" s="81"/>
      <c r="HKZ140" s="81"/>
      <c r="HLA140" s="81"/>
      <c r="HLB140" s="81"/>
      <c r="HLC140" s="81"/>
      <c r="HLD140" s="81"/>
      <c r="HLE140" s="81"/>
      <c r="HLF140" s="81"/>
      <c r="HLG140" s="81"/>
      <c r="HLH140" s="81"/>
      <c r="HLI140" s="81"/>
      <c r="HLJ140" s="81"/>
      <c r="HLK140" s="81"/>
      <c r="HLL140" s="81"/>
      <c r="HLM140" s="81"/>
      <c r="HLN140" s="81"/>
      <c r="HLO140" s="81"/>
      <c r="HLP140" s="81"/>
      <c r="HLQ140" s="81"/>
      <c r="HLR140" s="81"/>
      <c r="HLS140" s="81"/>
      <c r="HLT140" s="81"/>
      <c r="HLU140" s="81"/>
      <c r="HLV140" s="81"/>
      <c r="HLW140" s="81"/>
      <c r="HLX140" s="81"/>
      <c r="HLY140" s="81"/>
      <c r="HLZ140" s="81"/>
      <c r="HMA140" s="81"/>
      <c r="HMB140" s="81"/>
      <c r="HMC140" s="81"/>
      <c r="HMD140" s="81"/>
      <c r="HME140" s="81"/>
      <c r="HMF140" s="81"/>
      <c r="HMG140" s="81"/>
      <c r="HMH140" s="81"/>
      <c r="HMI140" s="81"/>
      <c r="HMJ140" s="81"/>
      <c r="HMK140" s="81"/>
      <c r="HML140" s="81"/>
      <c r="HMM140" s="81"/>
      <c r="HMN140" s="81"/>
      <c r="HMO140" s="81"/>
      <c r="HMP140" s="81"/>
      <c r="HMQ140" s="81"/>
      <c r="HMR140" s="81"/>
      <c r="HMS140" s="81"/>
      <c r="HMT140" s="81"/>
      <c r="HMU140" s="81"/>
      <c r="HMV140" s="81"/>
      <c r="HMW140" s="81"/>
      <c r="HMX140" s="81"/>
      <c r="HMY140" s="81"/>
      <c r="HMZ140" s="81"/>
      <c r="HNA140" s="81"/>
      <c r="HNB140" s="81"/>
      <c r="HNC140" s="81"/>
      <c r="HND140" s="81"/>
      <c r="HNE140" s="81"/>
      <c r="HNF140" s="81"/>
      <c r="HNG140" s="81"/>
      <c r="HNH140" s="81"/>
      <c r="HNI140" s="81"/>
      <c r="HNJ140" s="81"/>
      <c r="HNK140" s="81"/>
      <c r="HNL140" s="81"/>
      <c r="HNM140" s="81"/>
      <c r="HNN140" s="81"/>
      <c r="HNO140" s="81"/>
      <c r="HNP140" s="81"/>
      <c r="HNQ140" s="81"/>
      <c r="HNR140" s="81"/>
      <c r="HNS140" s="81"/>
      <c r="HNT140" s="81"/>
      <c r="HNU140" s="81"/>
      <c r="HNV140" s="81"/>
      <c r="HNW140" s="81"/>
      <c r="HNX140" s="81"/>
      <c r="HNY140" s="81"/>
      <c r="HNZ140" s="81"/>
      <c r="HOA140" s="81"/>
      <c r="HOB140" s="81"/>
      <c r="HOC140" s="81"/>
      <c r="HOD140" s="81"/>
      <c r="HOE140" s="81"/>
      <c r="HOF140" s="81"/>
      <c r="HOG140" s="81"/>
      <c r="HOH140" s="81"/>
      <c r="HOI140" s="81"/>
      <c r="HOJ140" s="81"/>
      <c r="HOK140" s="81"/>
      <c r="HOL140" s="81"/>
      <c r="HOM140" s="81"/>
      <c r="HON140" s="81"/>
      <c r="HOO140" s="81"/>
      <c r="HOP140" s="81"/>
      <c r="HOQ140" s="81"/>
      <c r="HOR140" s="81"/>
      <c r="HOS140" s="81"/>
      <c r="HOT140" s="81"/>
      <c r="HOU140" s="81"/>
      <c r="HOV140" s="81"/>
      <c r="HOW140" s="81"/>
      <c r="HOX140" s="81"/>
      <c r="HOY140" s="81"/>
      <c r="HOZ140" s="81"/>
      <c r="HPA140" s="81"/>
      <c r="HPB140" s="81"/>
      <c r="HPC140" s="81"/>
      <c r="HPD140" s="81"/>
      <c r="HPE140" s="81"/>
      <c r="HPF140" s="81"/>
      <c r="HPG140" s="81"/>
      <c r="HPH140" s="81"/>
      <c r="HPI140" s="81"/>
      <c r="HPJ140" s="81"/>
      <c r="HPK140" s="81"/>
      <c r="HPL140" s="81"/>
      <c r="HPM140" s="81"/>
      <c r="HPN140" s="81"/>
      <c r="HPO140" s="81"/>
      <c r="HPP140" s="81"/>
      <c r="HPQ140" s="81"/>
      <c r="HPR140" s="81"/>
      <c r="HPS140" s="81"/>
      <c r="HPT140" s="81"/>
      <c r="HPU140" s="81"/>
      <c r="HPV140" s="81"/>
      <c r="HPW140" s="81"/>
      <c r="HPX140" s="81"/>
      <c r="HPY140" s="81"/>
      <c r="HPZ140" s="81"/>
      <c r="HQA140" s="81"/>
      <c r="HQB140" s="81"/>
      <c r="HQC140" s="81"/>
      <c r="HQD140" s="81"/>
      <c r="HQE140" s="81"/>
      <c r="HQF140" s="81"/>
      <c r="HQG140" s="81"/>
      <c r="HQH140" s="81"/>
      <c r="HQI140" s="81"/>
      <c r="HQJ140" s="81"/>
      <c r="HQK140" s="81"/>
      <c r="HQL140" s="81"/>
      <c r="HQM140" s="81"/>
      <c r="HQN140" s="81"/>
      <c r="HQO140" s="81"/>
      <c r="HQP140" s="81"/>
      <c r="HQQ140" s="81"/>
      <c r="HQR140" s="81"/>
      <c r="HQS140" s="81"/>
      <c r="HQT140" s="81"/>
      <c r="HQU140" s="81"/>
      <c r="HQV140" s="81"/>
      <c r="HQW140" s="81"/>
      <c r="HQX140" s="81"/>
      <c r="HQY140" s="81"/>
      <c r="HQZ140" s="81"/>
      <c r="HRA140" s="81"/>
      <c r="HRB140" s="81"/>
      <c r="HRC140" s="81"/>
      <c r="HRD140" s="81"/>
      <c r="HRE140" s="81"/>
      <c r="HRF140" s="81"/>
      <c r="HRG140" s="81"/>
      <c r="HRH140" s="81"/>
      <c r="HRI140" s="81"/>
      <c r="HRJ140" s="81"/>
      <c r="HRK140" s="81"/>
      <c r="HRL140" s="81"/>
      <c r="HRM140" s="81"/>
      <c r="HRN140" s="81"/>
      <c r="HRO140" s="81"/>
      <c r="HRP140" s="81"/>
      <c r="HRQ140" s="81"/>
      <c r="HRR140" s="81"/>
      <c r="HRS140" s="81"/>
      <c r="HRT140" s="81"/>
      <c r="HRU140" s="81"/>
      <c r="HRV140" s="81"/>
      <c r="HRW140" s="81"/>
      <c r="HRX140" s="81"/>
      <c r="HRY140" s="81"/>
      <c r="HRZ140" s="81"/>
      <c r="HSA140" s="81"/>
      <c r="HSB140" s="81"/>
      <c r="HSC140" s="81"/>
      <c r="HSD140" s="81"/>
      <c r="HSE140" s="81"/>
      <c r="HSF140" s="81"/>
      <c r="HSG140" s="81"/>
      <c r="HSH140" s="81"/>
      <c r="HSI140" s="81"/>
      <c r="HSJ140" s="81"/>
      <c r="HSK140" s="81"/>
      <c r="HSL140" s="81"/>
      <c r="HSM140" s="81"/>
      <c r="HSN140" s="81"/>
      <c r="HSO140" s="81"/>
      <c r="HSP140" s="81"/>
      <c r="HSQ140" s="81"/>
      <c r="HSR140" s="81"/>
      <c r="HSS140" s="81"/>
      <c r="HST140" s="81"/>
      <c r="HSU140" s="81"/>
      <c r="HSV140" s="81"/>
      <c r="HSW140" s="81"/>
      <c r="HSX140" s="81"/>
      <c r="HSY140" s="81"/>
      <c r="HSZ140" s="81"/>
      <c r="HTA140" s="81"/>
      <c r="HTB140" s="81"/>
      <c r="HTC140" s="81"/>
      <c r="HTD140" s="81"/>
      <c r="HTE140" s="81"/>
      <c r="HTF140" s="81"/>
      <c r="HTG140" s="81"/>
      <c r="HTH140" s="81"/>
      <c r="HTI140" s="81"/>
      <c r="HTJ140" s="81"/>
      <c r="HTK140" s="81"/>
      <c r="HTL140" s="81"/>
      <c r="HTM140" s="81"/>
      <c r="HTN140" s="81"/>
      <c r="HTO140" s="81"/>
      <c r="HTP140" s="81"/>
      <c r="HTQ140" s="81"/>
      <c r="HTR140" s="81"/>
      <c r="HTS140" s="81"/>
      <c r="HTT140" s="81"/>
      <c r="HTU140" s="81"/>
      <c r="HTV140" s="81"/>
      <c r="HTW140" s="81"/>
      <c r="HTX140" s="81"/>
      <c r="HTY140" s="81"/>
      <c r="HTZ140" s="81"/>
      <c r="HUA140" s="81"/>
      <c r="HUB140" s="81"/>
      <c r="HUC140" s="81"/>
      <c r="HUD140" s="81"/>
      <c r="HUE140" s="81"/>
      <c r="HUF140" s="81"/>
      <c r="HUG140" s="81"/>
      <c r="HUH140" s="81"/>
      <c r="HUI140" s="81"/>
      <c r="HUJ140" s="81"/>
      <c r="HUK140" s="81"/>
      <c r="HUL140" s="81"/>
      <c r="HUM140" s="81"/>
      <c r="HUN140" s="81"/>
      <c r="HUO140" s="81"/>
      <c r="HUP140" s="81"/>
      <c r="HUQ140" s="81"/>
      <c r="HUR140" s="81"/>
      <c r="HUS140" s="81"/>
      <c r="HUT140" s="81"/>
      <c r="HUU140" s="81"/>
      <c r="HUV140" s="81"/>
      <c r="HUW140" s="81"/>
      <c r="HUX140" s="81"/>
      <c r="HUY140" s="81"/>
      <c r="HUZ140" s="81"/>
      <c r="HVA140" s="81"/>
      <c r="HVB140" s="81"/>
      <c r="HVC140" s="81"/>
      <c r="HVD140" s="81"/>
      <c r="HVE140" s="81"/>
      <c r="HVF140" s="81"/>
      <c r="HVG140" s="81"/>
      <c r="HVH140" s="81"/>
      <c r="HVI140" s="81"/>
      <c r="HVJ140" s="81"/>
      <c r="HVK140" s="81"/>
      <c r="HVL140" s="81"/>
      <c r="HVM140" s="81"/>
      <c r="HVN140" s="81"/>
      <c r="HVO140" s="81"/>
      <c r="HVP140" s="81"/>
      <c r="HVQ140" s="81"/>
      <c r="HVR140" s="81"/>
      <c r="HVS140" s="81"/>
      <c r="HVT140" s="81"/>
      <c r="HVU140" s="81"/>
      <c r="HVV140" s="81"/>
      <c r="HVW140" s="81"/>
      <c r="HVX140" s="81"/>
      <c r="HVY140" s="81"/>
      <c r="HVZ140" s="81"/>
      <c r="HWA140" s="81"/>
      <c r="HWB140" s="81"/>
      <c r="HWC140" s="81"/>
      <c r="HWD140" s="81"/>
      <c r="HWE140" s="81"/>
      <c r="HWF140" s="81"/>
      <c r="HWG140" s="81"/>
      <c r="HWH140" s="81"/>
      <c r="HWI140" s="81"/>
      <c r="HWJ140" s="81"/>
      <c r="HWK140" s="81"/>
      <c r="HWL140" s="81"/>
      <c r="HWM140" s="81"/>
      <c r="HWN140" s="81"/>
      <c r="HWO140" s="81"/>
      <c r="HWP140" s="81"/>
      <c r="HWQ140" s="81"/>
      <c r="HWR140" s="81"/>
      <c r="HWS140" s="81"/>
      <c r="HWT140" s="81"/>
      <c r="HWU140" s="81"/>
      <c r="HWV140" s="81"/>
      <c r="HWW140" s="81"/>
      <c r="HWX140" s="81"/>
      <c r="HWY140" s="81"/>
      <c r="HWZ140" s="81"/>
      <c r="HXA140" s="81"/>
      <c r="HXB140" s="81"/>
      <c r="HXC140" s="81"/>
      <c r="HXD140" s="81"/>
      <c r="HXE140" s="81"/>
      <c r="HXF140" s="81"/>
      <c r="HXG140" s="81"/>
      <c r="HXH140" s="81"/>
      <c r="HXI140" s="81"/>
      <c r="HXJ140" s="81"/>
      <c r="HXK140" s="81"/>
      <c r="HXL140" s="81"/>
      <c r="HXM140" s="81"/>
      <c r="HXN140" s="81"/>
      <c r="HXO140" s="81"/>
      <c r="HXP140" s="81"/>
      <c r="HXQ140" s="81"/>
      <c r="HXR140" s="81"/>
      <c r="HXS140" s="81"/>
      <c r="HXT140" s="81"/>
      <c r="HXU140" s="81"/>
      <c r="HXV140" s="81"/>
      <c r="HXW140" s="81"/>
      <c r="HXX140" s="81"/>
      <c r="HXY140" s="81"/>
      <c r="HXZ140" s="81"/>
      <c r="HYA140" s="81"/>
      <c r="HYB140" s="81"/>
      <c r="HYC140" s="81"/>
      <c r="HYD140" s="81"/>
      <c r="HYE140" s="81"/>
      <c r="HYF140" s="81"/>
      <c r="HYG140" s="81"/>
      <c r="HYH140" s="81"/>
      <c r="HYI140" s="81"/>
      <c r="HYJ140" s="81"/>
      <c r="HYK140" s="81"/>
      <c r="HYL140" s="81"/>
      <c r="HYM140" s="81"/>
      <c r="HYN140" s="81"/>
      <c r="HYO140" s="81"/>
      <c r="HYP140" s="81"/>
      <c r="HYQ140" s="81"/>
      <c r="HYR140" s="81"/>
      <c r="HYS140" s="81"/>
      <c r="HYT140" s="81"/>
      <c r="HYU140" s="81"/>
      <c r="HYV140" s="81"/>
      <c r="HYW140" s="81"/>
      <c r="HYX140" s="81"/>
      <c r="HYY140" s="81"/>
      <c r="HYZ140" s="81"/>
      <c r="HZA140" s="81"/>
      <c r="HZB140" s="81"/>
      <c r="HZC140" s="81"/>
      <c r="HZD140" s="81"/>
      <c r="HZE140" s="81"/>
      <c r="HZF140" s="81"/>
      <c r="HZG140" s="81"/>
      <c r="HZH140" s="81"/>
      <c r="HZI140" s="81"/>
      <c r="HZJ140" s="81"/>
      <c r="HZK140" s="81"/>
      <c r="HZL140" s="81"/>
      <c r="HZM140" s="81"/>
      <c r="HZN140" s="81"/>
      <c r="HZO140" s="81"/>
      <c r="HZP140" s="81"/>
      <c r="HZQ140" s="81"/>
      <c r="HZR140" s="81"/>
      <c r="HZS140" s="81"/>
      <c r="HZT140" s="81"/>
      <c r="HZU140" s="81"/>
      <c r="HZV140" s="81"/>
      <c r="HZW140" s="81"/>
      <c r="HZX140" s="81"/>
      <c r="HZY140" s="81"/>
      <c r="HZZ140" s="81"/>
      <c r="IAA140" s="81"/>
      <c r="IAB140" s="81"/>
      <c r="IAC140" s="81"/>
      <c r="IAD140" s="81"/>
      <c r="IAE140" s="81"/>
      <c r="IAF140" s="81"/>
      <c r="IAG140" s="81"/>
      <c r="IAH140" s="81"/>
      <c r="IAI140" s="81"/>
      <c r="IAJ140" s="81"/>
      <c r="IAK140" s="81"/>
      <c r="IAL140" s="81"/>
      <c r="IAM140" s="81"/>
      <c r="IAN140" s="81"/>
      <c r="IAO140" s="81"/>
      <c r="IAP140" s="81"/>
      <c r="IAQ140" s="81"/>
      <c r="IAR140" s="81"/>
      <c r="IAS140" s="81"/>
      <c r="IAT140" s="81"/>
      <c r="IAU140" s="81"/>
      <c r="IAV140" s="81"/>
      <c r="IAW140" s="81"/>
      <c r="IAX140" s="81"/>
      <c r="IAY140" s="81"/>
      <c r="IAZ140" s="81"/>
      <c r="IBA140" s="81"/>
      <c r="IBB140" s="81"/>
      <c r="IBC140" s="81"/>
      <c r="IBD140" s="81"/>
      <c r="IBE140" s="81"/>
      <c r="IBF140" s="81"/>
      <c r="IBG140" s="81"/>
      <c r="IBH140" s="81"/>
      <c r="IBI140" s="81"/>
      <c r="IBJ140" s="81"/>
      <c r="IBK140" s="81"/>
      <c r="IBL140" s="81"/>
      <c r="IBM140" s="81"/>
      <c r="IBN140" s="81"/>
      <c r="IBO140" s="81"/>
      <c r="IBP140" s="81"/>
      <c r="IBQ140" s="81"/>
      <c r="IBR140" s="81"/>
      <c r="IBS140" s="81"/>
      <c r="IBT140" s="81"/>
      <c r="IBU140" s="81"/>
      <c r="IBV140" s="81"/>
      <c r="IBW140" s="81"/>
      <c r="IBX140" s="81"/>
      <c r="IBY140" s="81"/>
      <c r="IBZ140" s="81"/>
      <c r="ICA140" s="81"/>
      <c r="ICB140" s="81"/>
      <c r="ICC140" s="81"/>
      <c r="ICD140" s="81"/>
      <c r="ICE140" s="81"/>
      <c r="ICF140" s="81"/>
      <c r="ICG140" s="81"/>
      <c r="ICH140" s="81"/>
      <c r="ICI140" s="81"/>
      <c r="ICJ140" s="81"/>
      <c r="ICK140" s="81"/>
      <c r="ICL140" s="81"/>
      <c r="ICM140" s="81"/>
      <c r="ICN140" s="81"/>
      <c r="ICO140" s="81"/>
      <c r="ICP140" s="81"/>
      <c r="ICQ140" s="81"/>
      <c r="ICR140" s="81"/>
      <c r="ICS140" s="81"/>
      <c r="ICT140" s="81"/>
      <c r="ICU140" s="81"/>
      <c r="ICV140" s="81"/>
      <c r="ICW140" s="81"/>
      <c r="ICX140" s="81"/>
      <c r="ICY140" s="81"/>
      <c r="ICZ140" s="81"/>
      <c r="IDA140" s="81"/>
      <c r="IDB140" s="81"/>
      <c r="IDC140" s="81"/>
      <c r="IDD140" s="81"/>
      <c r="IDE140" s="81"/>
      <c r="IDF140" s="81"/>
      <c r="IDG140" s="81"/>
      <c r="IDH140" s="81"/>
      <c r="IDI140" s="81"/>
      <c r="IDJ140" s="81"/>
      <c r="IDK140" s="81"/>
      <c r="IDL140" s="81"/>
      <c r="IDM140" s="81"/>
      <c r="IDN140" s="81"/>
      <c r="IDO140" s="81"/>
      <c r="IDP140" s="81"/>
      <c r="IDQ140" s="81"/>
      <c r="IDR140" s="81"/>
      <c r="IDS140" s="81"/>
      <c r="IDT140" s="81"/>
      <c r="IDU140" s="81"/>
      <c r="IDV140" s="81"/>
      <c r="IDW140" s="81"/>
      <c r="IDX140" s="81"/>
      <c r="IDY140" s="81"/>
      <c r="IDZ140" s="81"/>
      <c r="IEA140" s="81"/>
      <c r="IEB140" s="81"/>
      <c r="IEC140" s="81"/>
      <c r="IED140" s="81"/>
      <c r="IEE140" s="81"/>
      <c r="IEF140" s="81"/>
      <c r="IEG140" s="81"/>
      <c r="IEH140" s="81"/>
      <c r="IEI140" s="81"/>
      <c r="IEJ140" s="81"/>
      <c r="IEK140" s="81"/>
      <c r="IEL140" s="81"/>
      <c r="IEM140" s="81"/>
      <c r="IEN140" s="81"/>
      <c r="IEO140" s="81"/>
      <c r="IEP140" s="81"/>
      <c r="IEQ140" s="81"/>
      <c r="IER140" s="81"/>
      <c r="IES140" s="81"/>
      <c r="IET140" s="81"/>
      <c r="IEU140" s="81"/>
      <c r="IEV140" s="81"/>
      <c r="IEW140" s="81"/>
      <c r="IEX140" s="81"/>
      <c r="IEY140" s="81"/>
      <c r="IEZ140" s="81"/>
      <c r="IFA140" s="81"/>
      <c r="IFB140" s="81"/>
      <c r="IFC140" s="81"/>
      <c r="IFD140" s="81"/>
      <c r="IFE140" s="81"/>
      <c r="IFF140" s="81"/>
      <c r="IFG140" s="81"/>
      <c r="IFH140" s="81"/>
      <c r="IFI140" s="81"/>
      <c r="IFJ140" s="81"/>
      <c r="IFK140" s="81"/>
      <c r="IFL140" s="81"/>
      <c r="IFM140" s="81"/>
      <c r="IFN140" s="81"/>
      <c r="IFO140" s="81"/>
      <c r="IFP140" s="81"/>
      <c r="IFQ140" s="81"/>
      <c r="IFR140" s="81"/>
      <c r="IFS140" s="81"/>
      <c r="IFT140" s="81"/>
      <c r="IFU140" s="81"/>
      <c r="IFV140" s="81"/>
      <c r="IFW140" s="81"/>
      <c r="IFX140" s="81"/>
      <c r="IFY140" s="81"/>
      <c r="IFZ140" s="81"/>
      <c r="IGA140" s="81"/>
      <c r="IGB140" s="81"/>
      <c r="IGC140" s="81"/>
      <c r="IGD140" s="81"/>
      <c r="IGE140" s="81"/>
      <c r="IGF140" s="81"/>
      <c r="IGG140" s="81"/>
      <c r="IGH140" s="81"/>
      <c r="IGI140" s="81"/>
      <c r="IGJ140" s="81"/>
      <c r="IGK140" s="81"/>
      <c r="IGL140" s="81"/>
      <c r="IGM140" s="81"/>
      <c r="IGN140" s="81"/>
      <c r="IGO140" s="81"/>
      <c r="IGP140" s="81"/>
      <c r="IGQ140" s="81"/>
      <c r="IGR140" s="81"/>
      <c r="IGS140" s="81"/>
      <c r="IGT140" s="81"/>
      <c r="IGU140" s="81"/>
      <c r="IGV140" s="81"/>
      <c r="IGW140" s="81"/>
      <c r="IGX140" s="81"/>
      <c r="IGY140" s="81"/>
      <c r="IGZ140" s="81"/>
      <c r="IHA140" s="81"/>
      <c r="IHB140" s="81"/>
      <c r="IHC140" s="81"/>
      <c r="IHD140" s="81"/>
      <c r="IHE140" s="81"/>
      <c r="IHF140" s="81"/>
      <c r="IHG140" s="81"/>
      <c r="IHH140" s="81"/>
      <c r="IHI140" s="81"/>
      <c r="IHJ140" s="81"/>
      <c r="IHK140" s="81"/>
      <c r="IHL140" s="81"/>
      <c r="IHM140" s="81"/>
      <c r="IHN140" s="81"/>
      <c r="IHO140" s="81"/>
      <c r="IHP140" s="81"/>
      <c r="IHQ140" s="81"/>
      <c r="IHR140" s="81"/>
      <c r="IHS140" s="81"/>
      <c r="IHT140" s="81"/>
      <c r="IHU140" s="81"/>
      <c r="IHV140" s="81"/>
      <c r="IHW140" s="81"/>
      <c r="IHX140" s="81"/>
      <c r="IHY140" s="81"/>
      <c r="IHZ140" s="81"/>
      <c r="IIA140" s="81"/>
      <c r="IIB140" s="81"/>
      <c r="IIC140" s="81"/>
      <c r="IID140" s="81"/>
      <c r="IIE140" s="81"/>
      <c r="IIF140" s="81"/>
      <c r="IIG140" s="81"/>
      <c r="IIH140" s="81"/>
      <c r="III140" s="81"/>
      <c r="IIJ140" s="81"/>
      <c r="IIK140" s="81"/>
      <c r="IIL140" s="81"/>
      <c r="IIM140" s="81"/>
      <c r="IIN140" s="81"/>
      <c r="IIO140" s="81"/>
      <c r="IIP140" s="81"/>
      <c r="IIQ140" s="81"/>
      <c r="IIR140" s="81"/>
      <c r="IIS140" s="81"/>
      <c r="IIT140" s="81"/>
      <c r="IIU140" s="81"/>
      <c r="IIV140" s="81"/>
      <c r="IIW140" s="81"/>
      <c r="IIX140" s="81"/>
      <c r="IIY140" s="81"/>
      <c r="IIZ140" s="81"/>
      <c r="IJA140" s="81"/>
      <c r="IJB140" s="81"/>
      <c r="IJC140" s="81"/>
      <c r="IJD140" s="81"/>
      <c r="IJE140" s="81"/>
      <c r="IJF140" s="81"/>
      <c r="IJG140" s="81"/>
      <c r="IJH140" s="81"/>
      <c r="IJI140" s="81"/>
      <c r="IJJ140" s="81"/>
      <c r="IJK140" s="81"/>
      <c r="IJL140" s="81"/>
      <c r="IJM140" s="81"/>
      <c r="IJN140" s="81"/>
      <c r="IJO140" s="81"/>
      <c r="IJP140" s="81"/>
      <c r="IJQ140" s="81"/>
      <c r="IJR140" s="81"/>
      <c r="IJS140" s="81"/>
      <c r="IJT140" s="81"/>
      <c r="IJU140" s="81"/>
      <c r="IJV140" s="81"/>
      <c r="IJW140" s="81"/>
      <c r="IJX140" s="81"/>
      <c r="IJY140" s="81"/>
      <c r="IJZ140" s="81"/>
      <c r="IKA140" s="81"/>
      <c r="IKB140" s="81"/>
      <c r="IKC140" s="81"/>
      <c r="IKD140" s="81"/>
      <c r="IKE140" s="81"/>
      <c r="IKF140" s="81"/>
      <c r="IKG140" s="81"/>
      <c r="IKH140" s="81"/>
      <c r="IKI140" s="81"/>
      <c r="IKJ140" s="81"/>
      <c r="IKK140" s="81"/>
      <c r="IKL140" s="81"/>
      <c r="IKM140" s="81"/>
      <c r="IKN140" s="81"/>
      <c r="IKO140" s="81"/>
      <c r="IKP140" s="81"/>
      <c r="IKQ140" s="81"/>
      <c r="IKR140" s="81"/>
      <c r="IKS140" s="81"/>
      <c r="IKT140" s="81"/>
      <c r="IKU140" s="81"/>
      <c r="IKV140" s="81"/>
      <c r="IKW140" s="81"/>
      <c r="IKX140" s="81"/>
      <c r="IKY140" s="81"/>
      <c r="IKZ140" s="81"/>
      <c r="ILA140" s="81"/>
      <c r="ILB140" s="81"/>
      <c r="ILC140" s="81"/>
      <c r="ILD140" s="81"/>
      <c r="ILE140" s="81"/>
      <c r="ILF140" s="81"/>
      <c r="ILG140" s="81"/>
      <c r="ILH140" s="81"/>
      <c r="ILI140" s="81"/>
      <c r="ILJ140" s="81"/>
      <c r="ILK140" s="81"/>
      <c r="ILL140" s="81"/>
      <c r="ILM140" s="81"/>
      <c r="ILN140" s="81"/>
      <c r="ILO140" s="81"/>
      <c r="ILP140" s="81"/>
      <c r="ILQ140" s="81"/>
      <c r="ILR140" s="81"/>
      <c r="ILS140" s="81"/>
      <c r="ILT140" s="81"/>
      <c r="ILU140" s="81"/>
      <c r="ILV140" s="81"/>
      <c r="ILW140" s="81"/>
      <c r="ILX140" s="81"/>
      <c r="ILY140" s="81"/>
      <c r="ILZ140" s="81"/>
      <c r="IMA140" s="81"/>
      <c r="IMB140" s="81"/>
      <c r="IMC140" s="81"/>
      <c r="IMD140" s="81"/>
      <c r="IME140" s="81"/>
      <c r="IMF140" s="81"/>
      <c r="IMG140" s="81"/>
      <c r="IMH140" s="81"/>
      <c r="IMI140" s="81"/>
      <c r="IMJ140" s="81"/>
      <c r="IMK140" s="81"/>
      <c r="IML140" s="81"/>
      <c r="IMM140" s="81"/>
      <c r="IMN140" s="81"/>
      <c r="IMO140" s="81"/>
      <c r="IMP140" s="81"/>
      <c r="IMQ140" s="81"/>
      <c r="IMR140" s="81"/>
      <c r="IMS140" s="81"/>
      <c r="IMT140" s="81"/>
      <c r="IMU140" s="81"/>
      <c r="IMV140" s="81"/>
      <c r="IMW140" s="81"/>
      <c r="IMX140" s="81"/>
      <c r="IMY140" s="81"/>
      <c r="IMZ140" s="81"/>
      <c r="INA140" s="81"/>
      <c r="INB140" s="81"/>
      <c r="INC140" s="81"/>
      <c r="IND140" s="81"/>
      <c r="INE140" s="81"/>
      <c r="INF140" s="81"/>
      <c r="ING140" s="81"/>
      <c r="INH140" s="81"/>
      <c r="INI140" s="81"/>
      <c r="INJ140" s="81"/>
      <c r="INK140" s="81"/>
      <c r="INL140" s="81"/>
      <c r="INM140" s="81"/>
      <c r="INN140" s="81"/>
      <c r="INO140" s="81"/>
      <c r="INP140" s="81"/>
      <c r="INQ140" s="81"/>
      <c r="INR140" s="81"/>
      <c r="INS140" s="81"/>
      <c r="INT140" s="81"/>
      <c r="INU140" s="81"/>
      <c r="INV140" s="81"/>
      <c r="INW140" s="81"/>
      <c r="INX140" s="81"/>
      <c r="INY140" s="81"/>
      <c r="INZ140" s="81"/>
      <c r="IOA140" s="81"/>
      <c r="IOB140" s="81"/>
      <c r="IOC140" s="81"/>
      <c r="IOD140" s="81"/>
      <c r="IOE140" s="81"/>
      <c r="IOF140" s="81"/>
      <c r="IOG140" s="81"/>
      <c r="IOH140" s="81"/>
      <c r="IOI140" s="81"/>
      <c r="IOJ140" s="81"/>
      <c r="IOK140" s="81"/>
      <c r="IOL140" s="81"/>
      <c r="IOM140" s="81"/>
      <c r="ION140" s="81"/>
      <c r="IOO140" s="81"/>
      <c r="IOP140" s="81"/>
      <c r="IOQ140" s="81"/>
      <c r="IOR140" s="81"/>
      <c r="IOS140" s="81"/>
      <c r="IOT140" s="81"/>
      <c r="IOU140" s="81"/>
      <c r="IOV140" s="81"/>
      <c r="IOW140" s="81"/>
      <c r="IOX140" s="81"/>
      <c r="IOY140" s="81"/>
      <c r="IOZ140" s="81"/>
      <c r="IPA140" s="81"/>
      <c r="IPB140" s="81"/>
      <c r="IPC140" s="81"/>
      <c r="IPD140" s="81"/>
      <c r="IPE140" s="81"/>
      <c r="IPF140" s="81"/>
      <c r="IPG140" s="81"/>
      <c r="IPH140" s="81"/>
      <c r="IPI140" s="81"/>
      <c r="IPJ140" s="81"/>
      <c r="IPK140" s="81"/>
      <c r="IPL140" s="81"/>
      <c r="IPM140" s="81"/>
      <c r="IPN140" s="81"/>
      <c r="IPO140" s="81"/>
      <c r="IPP140" s="81"/>
      <c r="IPQ140" s="81"/>
      <c r="IPR140" s="81"/>
      <c r="IPS140" s="81"/>
      <c r="IPT140" s="81"/>
      <c r="IPU140" s="81"/>
      <c r="IPV140" s="81"/>
      <c r="IPW140" s="81"/>
      <c r="IPX140" s="81"/>
      <c r="IPY140" s="81"/>
      <c r="IPZ140" s="81"/>
      <c r="IQA140" s="81"/>
      <c r="IQB140" s="81"/>
      <c r="IQC140" s="81"/>
      <c r="IQD140" s="81"/>
      <c r="IQE140" s="81"/>
      <c r="IQF140" s="81"/>
      <c r="IQG140" s="81"/>
      <c r="IQH140" s="81"/>
      <c r="IQI140" s="81"/>
      <c r="IQJ140" s="81"/>
      <c r="IQK140" s="81"/>
      <c r="IQL140" s="81"/>
      <c r="IQM140" s="81"/>
      <c r="IQN140" s="81"/>
      <c r="IQO140" s="81"/>
      <c r="IQP140" s="81"/>
      <c r="IQQ140" s="81"/>
      <c r="IQR140" s="81"/>
      <c r="IQS140" s="81"/>
      <c r="IQT140" s="81"/>
      <c r="IQU140" s="81"/>
      <c r="IQV140" s="81"/>
      <c r="IQW140" s="81"/>
      <c r="IQX140" s="81"/>
      <c r="IQY140" s="81"/>
      <c r="IQZ140" s="81"/>
      <c r="IRA140" s="81"/>
      <c r="IRB140" s="81"/>
      <c r="IRC140" s="81"/>
      <c r="IRD140" s="81"/>
      <c r="IRE140" s="81"/>
      <c r="IRF140" s="81"/>
      <c r="IRG140" s="81"/>
      <c r="IRH140" s="81"/>
      <c r="IRI140" s="81"/>
      <c r="IRJ140" s="81"/>
      <c r="IRK140" s="81"/>
      <c r="IRL140" s="81"/>
      <c r="IRM140" s="81"/>
      <c r="IRN140" s="81"/>
      <c r="IRO140" s="81"/>
      <c r="IRP140" s="81"/>
      <c r="IRQ140" s="81"/>
      <c r="IRR140" s="81"/>
      <c r="IRS140" s="81"/>
      <c r="IRT140" s="81"/>
      <c r="IRU140" s="81"/>
      <c r="IRV140" s="81"/>
      <c r="IRW140" s="81"/>
      <c r="IRX140" s="81"/>
      <c r="IRY140" s="81"/>
      <c r="IRZ140" s="81"/>
      <c r="ISA140" s="81"/>
      <c r="ISB140" s="81"/>
      <c r="ISC140" s="81"/>
      <c r="ISD140" s="81"/>
      <c r="ISE140" s="81"/>
      <c r="ISF140" s="81"/>
      <c r="ISG140" s="81"/>
      <c r="ISH140" s="81"/>
      <c r="ISI140" s="81"/>
      <c r="ISJ140" s="81"/>
      <c r="ISK140" s="81"/>
      <c r="ISL140" s="81"/>
      <c r="ISM140" s="81"/>
      <c r="ISN140" s="81"/>
      <c r="ISO140" s="81"/>
      <c r="ISP140" s="81"/>
      <c r="ISQ140" s="81"/>
      <c r="ISR140" s="81"/>
      <c r="ISS140" s="81"/>
      <c r="IST140" s="81"/>
      <c r="ISU140" s="81"/>
      <c r="ISV140" s="81"/>
      <c r="ISW140" s="81"/>
      <c r="ISX140" s="81"/>
      <c r="ISY140" s="81"/>
      <c r="ISZ140" s="81"/>
      <c r="ITA140" s="81"/>
      <c r="ITB140" s="81"/>
      <c r="ITC140" s="81"/>
      <c r="ITD140" s="81"/>
      <c r="ITE140" s="81"/>
      <c r="ITF140" s="81"/>
      <c r="ITG140" s="81"/>
      <c r="ITH140" s="81"/>
      <c r="ITI140" s="81"/>
      <c r="ITJ140" s="81"/>
      <c r="ITK140" s="81"/>
      <c r="ITL140" s="81"/>
      <c r="ITM140" s="81"/>
      <c r="ITN140" s="81"/>
      <c r="ITO140" s="81"/>
      <c r="ITP140" s="81"/>
      <c r="ITQ140" s="81"/>
      <c r="ITR140" s="81"/>
      <c r="ITS140" s="81"/>
      <c r="ITT140" s="81"/>
      <c r="ITU140" s="81"/>
      <c r="ITV140" s="81"/>
      <c r="ITW140" s="81"/>
      <c r="ITX140" s="81"/>
      <c r="ITY140" s="81"/>
      <c r="ITZ140" s="81"/>
      <c r="IUA140" s="81"/>
      <c r="IUB140" s="81"/>
      <c r="IUC140" s="81"/>
      <c r="IUD140" s="81"/>
      <c r="IUE140" s="81"/>
      <c r="IUF140" s="81"/>
      <c r="IUG140" s="81"/>
      <c r="IUH140" s="81"/>
      <c r="IUI140" s="81"/>
      <c r="IUJ140" s="81"/>
      <c r="IUK140" s="81"/>
      <c r="IUL140" s="81"/>
      <c r="IUM140" s="81"/>
      <c r="IUN140" s="81"/>
      <c r="IUO140" s="81"/>
      <c r="IUP140" s="81"/>
      <c r="IUQ140" s="81"/>
      <c r="IUR140" s="81"/>
      <c r="IUS140" s="81"/>
      <c r="IUT140" s="81"/>
      <c r="IUU140" s="81"/>
      <c r="IUV140" s="81"/>
      <c r="IUW140" s="81"/>
      <c r="IUX140" s="81"/>
      <c r="IUY140" s="81"/>
      <c r="IUZ140" s="81"/>
      <c r="IVA140" s="81"/>
      <c r="IVB140" s="81"/>
      <c r="IVC140" s="81"/>
      <c r="IVD140" s="81"/>
      <c r="IVE140" s="81"/>
      <c r="IVF140" s="81"/>
      <c r="IVG140" s="81"/>
      <c r="IVH140" s="81"/>
      <c r="IVI140" s="81"/>
      <c r="IVJ140" s="81"/>
      <c r="IVK140" s="81"/>
      <c r="IVL140" s="81"/>
      <c r="IVM140" s="81"/>
      <c r="IVN140" s="81"/>
      <c r="IVO140" s="81"/>
      <c r="IVP140" s="81"/>
      <c r="IVQ140" s="81"/>
      <c r="IVR140" s="81"/>
      <c r="IVS140" s="81"/>
      <c r="IVT140" s="81"/>
      <c r="IVU140" s="81"/>
      <c r="IVV140" s="81"/>
      <c r="IVW140" s="81"/>
      <c r="IVX140" s="81"/>
      <c r="IVY140" s="81"/>
      <c r="IVZ140" s="81"/>
      <c r="IWA140" s="81"/>
      <c r="IWB140" s="81"/>
      <c r="IWC140" s="81"/>
      <c r="IWD140" s="81"/>
      <c r="IWE140" s="81"/>
      <c r="IWF140" s="81"/>
      <c r="IWG140" s="81"/>
      <c r="IWH140" s="81"/>
      <c r="IWI140" s="81"/>
      <c r="IWJ140" s="81"/>
      <c r="IWK140" s="81"/>
      <c r="IWL140" s="81"/>
      <c r="IWM140" s="81"/>
      <c r="IWN140" s="81"/>
      <c r="IWO140" s="81"/>
      <c r="IWP140" s="81"/>
      <c r="IWQ140" s="81"/>
      <c r="IWR140" s="81"/>
      <c r="IWS140" s="81"/>
      <c r="IWT140" s="81"/>
      <c r="IWU140" s="81"/>
      <c r="IWV140" s="81"/>
      <c r="IWW140" s="81"/>
      <c r="IWX140" s="81"/>
      <c r="IWY140" s="81"/>
      <c r="IWZ140" s="81"/>
      <c r="IXA140" s="81"/>
      <c r="IXB140" s="81"/>
      <c r="IXC140" s="81"/>
      <c r="IXD140" s="81"/>
      <c r="IXE140" s="81"/>
      <c r="IXF140" s="81"/>
      <c r="IXG140" s="81"/>
      <c r="IXH140" s="81"/>
      <c r="IXI140" s="81"/>
      <c r="IXJ140" s="81"/>
      <c r="IXK140" s="81"/>
      <c r="IXL140" s="81"/>
      <c r="IXM140" s="81"/>
      <c r="IXN140" s="81"/>
      <c r="IXO140" s="81"/>
      <c r="IXP140" s="81"/>
      <c r="IXQ140" s="81"/>
      <c r="IXR140" s="81"/>
      <c r="IXS140" s="81"/>
      <c r="IXT140" s="81"/>
      <c r="IXU140" s="81"/>
      <c r="IXV140" s="81"/>
      <c r="IXW140" s="81"/>
      <c r="IXX140" s="81"/>
      <c r="IXY140" s="81"/>
      <c r="IXZ140" s="81"/>
      <c r="IYA140" s="81"/>
      <c r="IYB140" s="81"/>
      <c r="IYC140" s="81"/>
      <c r="IYD140" s="81"/>
      <c r="IYE140" s="81"/>
      <c r="IYF140" s="81"/>
      <c r="IYG140" s="81"/>
      <c r="IYH140" s="81"/>
      <c r="IYI140" s="81"/>
      <c r="IYJ140" s="81"/>
      <c r="IYK140" s="81"/>
      <c r="IYL140" s="81"/>
      <c r="IYM140" s="81"/>
      <c r="IYN140" s="81"/>
      <c r="IYO140" s="81"/>
      <c r="IYP140" s="81"/>
      <c r="IYQ140" s="81"/>
      <c r="IYR140" s="81"/>
      <c r="IYS140" s="81"/>
      <c r="IYT140" s="81"/>
      <c r="IYU140" s="81"/>
      <c r="IYV140" s="81"/>
      <c r="IYW140" s="81"/>
      <c r="IYX140" s="81"/>
      <c r="IYY140" s="81"/>
      <c r="IYZ140" s="81"/>
      <c r="IZA140" s="81"/>
      <c r="IZB140" s="81"/>
      <c r="IZC140" s="81"/>
      <c r="IZD140" s="81"/>
      <c r="IZE140" s="81"/>
      <c r="IZF140" s="81"/>
      <c r="IZG140" s="81"/>
      <c r="IZH140" s="81"/>
      <c r="IZI140" s="81"/>
      <c r="IZJ140" s="81"/>
      <c r="IZK140" s="81"/>
      <c r="IZL140" s="81"/>
      <c r="IZM140" s="81"/>
      <c r="IZN140" s="81"/>
      <c r="IZO140" s="81"/>
      <c r="IZP140" s="81"/>
      <c r="IZQ140" s="81"/>
      <c r="IZR140" s="81"/>
      <c r="IZS140" s="81"/>
      <c r="IZT140" s="81"/>
      <c r="IZU140" s="81"/>
      <c r="IZV140" s="81"/>
      <c r="IZW140" s="81"/>
      <c r="IZX140" s="81"/>
      <c r="IZY140" s="81"/>
      <c r="IZZ140" s="81"/>
      <c r="JAA140" s="81"/>
      <c r="JAB140" s="81"/>
      <c r="JAC140" s="81"/>
      <c r="JAD140" s="81"/>
      <c r="JAE140" s="81"/>
      <c r="JAF140" s="81"/>
      <c r="JAG140" s="81"/>
      <c r="JAH140" s="81"/>
      <c r="JAI140" s="81"/>
      <c r="JAJ140" s="81"/>
      <c r="JAK140" s="81"/>
      <c r="JAL140" s="81"/>
      <c r="JAM140" s="81"/>
      <c r="JAN140" s="81"/>
      <c r="JAO140" s="81"/>
      <c r="JAP140" s="81"/>
      <c r="JAQ140" s="81"/>
      <c r="JAR140" s="81"/>
      <c r="JAS140" s="81"/>
      <c r="JAT140" s="81"/>
      <c r="JAU140" s="81"/>
      <c r="JAV140" s="81"/>
      <c r="JAW140" s="81"/>
      <c r="JAX140" s="81"/>
      <c r="JAY140" s="81"/>
      <c r="JAZ140" s="81"/>
      <c r="JBA140" s="81"/>
      <c r="JBB140" s="81"/>
      <c r="JBC140" s="81"/>
      <c r="JBD140" s="81"/>
      <c r="JBE140" s="81"/>
      <c r="JBF140" s="81"/>
      <c r="JBG140" s="81"/>
      <c r="JBH140" s="81"/>
      <c r="JBI140" s="81"/>
      <c r="JBJ140" s="81"/>
      <c r="JBK140" s="81"/>
      <c r="JBL140" s="81"/>
      <c r="JBM140" s="81"/>
      <c r="JBN140" s="81"/>
      <c r="JBO140" s="81"/>
      <c r="JBP140" s="81"/>
      <c r="JBQ140" s="81"/>
      <c r="JBR140" s="81"/>
      <c r="JBS140" s="81"/>
      <c r="JBT140" s="81"/>
      <c r="JBU140" s="81"/>
      <c r="JBV140" s="81"/>
      <c r="JBW140" s="81"/>
      <c r="JBX140" s="81"/>
      <c r="JBY140" s="81"/>
      <c r="JBZ140" s="81"/>
      <c r="JCA140" s="81"/>
      <c r="JCB140" s="81"/>
      <c r="JCC140" s="81"/>
      <c r="JCD140" s="81"/>
      <c r="JCE140" s="81"/>
      <c r="JCF140" s="81"/>
      <c r="JCG140" s="81"/>
      <c r="JCH140" s="81"/>
      <c r="JCI140" s="81"/>
      <c r="JCJ140" s="81"/>
      <c r="JCK140" s="81"/>
      <c r="JCL140" s="81"/>
      <c r="JCM140" s="81"/>
      <c r="JCN140" s="81"/>
      <c r="JCO140" s="81"/>
      <c r="JCP140" s="81"/>
      <c r="JCQ140" s="81"/>
      <c r="JCR140" s="81"/>
      <c r="JCS140" s="81"/>
      <c r="JCT140" s="81"/>
      <c r="JCU140" s="81"/>
      <c r="JCV140" s="81"/>
      <c r="JCW140" s="81"/>
      <c r="JCX140" s="81"/>
      <c r="JCY140" s="81"/>
      <c r="JCZ140" s="81"/>
      <c r="JDA140" s="81"/>
      <c r="JDB140" s="81"/>
      <c r="JDC140" s="81"/>
      <c r="JDD140" s="81"/>
      <c r="JDE140" s="81"/>
      <c r="JDF140" s="81"/>
      <c r="JDG140" s="81"/>
      <c r="JDH140" s="81"/>
      <c r="JDI140" s="81"/>
      <c r="JDJ140" s="81"/>
      <c r="JDK140" s="81"/>
      <c r="JDL140" s="81"/>
      <c r="JDM140" s="81"/>
      <c r="JDN140" s="81"/>
      <c r="JDO140" s="81"/>
      <c r="JDP140" s="81"/>
      <c r="JDQ140" s="81"/>
      <c r="JDR140" s="81"/>
      <c r="JDS140" s="81"/>
      <c r="JDT140" s="81"/>
      <c r="JDU140" s="81"/>
      <c r="JDV140" s="81"/>
      <c r="JDW140" s="81"/>
      <c r="JDX140" s="81"/>
      <c r="JDY140" s="81"/>
      <c r="JDZ140" s="81"/>
      <c r="JEA140" s="81"/>
      <c r="JEB140" s="81"/>
      <c r="JEC140" s="81"/>
      <c r="JED140" s="81"/>
      <c r="JEE140" s="81"/>
      <c r="JEF140" s="81"/>
      <c r="JEG140" s="81"/>
      <c r="JEH140" s="81"/>
      <c r="JEI140" s="81"/>
      <c r="JEJ140" s="81"/>
      <c r="JEK140" s="81"/>
      <c r="JEL140" s="81"/>
      <c r="JEM140" s="81"/>
      <c r="JEN140" s="81"/>
      <c r="JEO140" s="81"/>
      <c r="JEP140" s="81"/>
      <c r="JEQ140" s="81"/>
      <c r="JER140" s="81"/>
      <c r="JES140" s="81"/>
      <c r="JET140" s="81"/>
      <c r="JEU140" s="81"/>
      <c r="JEV140" s="81"/>
      <c r="JEW140" s="81"/>
      <c r="JEX140" s="81"/>
      <c r="JEY140" s="81"/>
      <c r="JEZ140" s="81"/>
      <c r="JFA140" s="81"/>
      <c r="JFB140" s="81"/>
      <c r="JFC140" s="81"/>
      <c r="JFD140" s="81"/>
      <c r="JFE140" s="81"/>
      <c r="JFF140" s="81"/>
      <c r="JFG140" s="81"/>
      <c r="JFH140" s="81"/>
      <c r="JFI140" s="81"/>
      <c r="JFJ140" s="81"/>
      <c r="JFK140" s="81"/>
      <c r="JFL140" s="81"/>
      <c r="JFM140" s="81"/>
      <c r="JFN140" s="81"/>
      <c r="JFO140" s="81"/>
      <c r="JFP140" s="81"/>
      <c r="JFQ140" s="81"/>
      <c r="JFR140" s="81"/>
      <c r="JFS140" s="81"/>
      <c r="JFT140" s="81"/>
      <c r="JFU140" s="81"/>
      <c r="JFV140" s="81"/>
      <c r="JFW140" s="81"/>
      <c r="JFX140" s="81"/>
      <c r="JFY140" s="81"/>
      <c r="JFZ140" s="81"/>
      <c r="JGA140" s="81"/>
      <c r="JGB140" s="81"/>
      <c r="JGC140" s="81"/>
      <c r="JGD140" s="81"/>
      <c r="JGE140" s="81"/>
      <c r="JGF140" s="81"/>
      <c r="JGG140" s="81"/>
      <c r="JGH140" s="81"/>
      <c r="JGI140" s="81"/>
      <c r="JGJ140" s="81"/>
      <c r="JGK140" s="81"/>
      <c r="JGL140" s="81"/>
      <c r="JGM140" s="81"/>
      <c r="JGN140" s="81"/>
      <c r="JGO140" s="81"/>
      <c r="JGP140" s="81"/>
      <c r="JGQ140" s="81"/>
      <c r="JGR140" s="81"/>
      <c r="JGS140" s="81"/>
      <c r="JGT140" s="81"/>
      <c r="JGU140" s="81"/>
      <c r="JGV140" s="81"/>
      <c r="JGW140" s="81"/>
      <c r="JGX140" s="81"/>
      <c r="JGY140" s="81"/>
      <c r="JGZ140" s="81"/>
      <c r="JHA140" s="81"/>
      <c r="JHB140" s="81"/>
      <c r="JHC140" s="81"/>
      <c r="JHD140" s="81"/>
      <c r="JHE140" s="81"/>
      <c r="JHF140" s="81"/>
      <c r="JHG140" s="81"/>
      <c r="JHH140" s="81"/>
      <c r="JHI140" s="81"/>
      <c r="JHJ140" s="81"/>
      <c r="JHK140" s="81"/>
      <c r="JHL140" s="81"/>
      <c r="JHM140" s="81"/>
      <c r="JHN140" s="81"/>
      <c r="JHO140" s="81"/>
      <c r="JHP140" s="81"/>
      <c r="JHQ140" s="81"/>
      <c r="JHR140" s="81"/>
      <c r="JHS140" s="81"/>
      <c r="JHT140" s="81"/>
      <c r="JHU140" s="81"/>
      <c r="JHV140" s="81"/>
      <c r="JHW140" s="81"/>
      <c r="JHX140" s="81"/>
      <c r="JHY140" s="81"/>
      <c r="JHZ140" s="81"/>
      <c r="JIA140" s="81"/>
      <c r="JIB140" s="81"/>
      <c r="JIC140" s="81"/>
      <c r="JID140" s="81"/>
      <c r="JIE140" s="81"/>
      <c r="JIF140" s="81"/>
      <c r="JIG140" s="81"/>
      <c r="JIH140" s="81"/>
      <c r="JII140" s="81"/>
      <c r="JIJ140" s="81"/>
      <c r="JIK140" s="81"/>
      <c r="JIL140" s="81"/>
      <c r="JIM140" s="81"/>
      <c r="JIN140" s="81"/>
      <c r="JIO140" s="81"/>
      <c r="JIP140" s="81"/>
      <c r="JIQ140" s="81"/>
      <c r="JIR140" s="81"/>
      <c r="JIS140" s="81"/>
      <c r="JIT140" s="81"/>
      <c r="JIU140" s="81"/>
      <c r="JIV140" s="81"/>
      <c r="JIW140" s="81"/>
      <c r="JIX140" s="81"/>
      <c r="JIY140" s="81"/>
      <c r="JIZ140" s="81"/>
      <c r="JJA140" s="81"/>
      <c r="JJB140" s="81"/>
      <c r="JJC140" s="81"/>
      <c r="JJD140" s="81"/>
      <c r="JJE140" s="81"/>
      <c r="JJF140" s="81"/>
      <c r="JJG140" s="81"/>
      <c r="JJH140" s="81"/>
      <c r="JJI140" s="81"/>
      <c r="JJJ140" s="81"/>
      <c r="JJK140" s="81"/>
      <c r="JJL140" s="81"/>
      <c r="JJM140" s="81"/>
      <c r="JJN140" s="81"/>
      <c r="JJO140" s="81"/>
      <c r="JJP140" s="81"/>
      <c r="JJQ140" s="81"/>
      <c r="JJR140" s="81"/>
      <c r="JJS140" s="81"/>
      <c r="JJT140" s="81"/>
      <c r="JJU140" s="81"/>
      <c r="JJV140" s="81"/>
      <c r="JJW140" s="81"/>
      <c r="JJX140" s="81"/>
      <c r="JJY140" s="81"/>
      <c r="JJZ140" s="81"/>
      <c r="JKA140" s="81"/>
      <c r="JKB140" s="81"/>
      <c r="JKC140" s="81"/>
      <c r="JKD140" s="81"/>
      <c r="JKE140" s="81"/>
      <c r="JKF140" s="81"/>
      <c r="JKG140" s="81"/>
      <c r="JKH140" s="81"/>
      <c r="JKI140" s="81"/>
      <c r="JKJ140" s="81"/>
      <c r="JKK140" s="81"/>
      <c r="JKL140" s="81"/>
      <c r="JKM140" s="81"/>
      <c r="JKN140" s="81"/>
      <c r="JKO140" s="81"/>
      <c r="JKP140" s="81"/>
      <c r="JKQ140" s="81"/>
      <c r="JKR140" s="81"/>
      <c r="JKS140" s="81"/>
      <c r="JKT140" s="81"/>
      <c r="JKU140" s="81"/>
      <c r="JKV140" s="81"/>
      <c r="JKW140" s="81"/>
      <c r="JKX140" s="81"/>
      <c r="JKY140" s="81"/>
      <c r="JKZ140" s="81"/>
      <c r="JLA140" s="81"/>
      <c r="JLB140" s="81"/>
      <c r="JLC140" s="81"/>
      <c r="JLD140" s="81"/>
      <c r="JLE140" s="81"/>
      <c r="JLF140" s="81"/>
      <c r="JLG140" s="81"/>
      <c r="JLH140" s="81"/>
      <c r="JLI140" s="81"/>
      <c r="JLJ140" s="81"/>
      <c r="JLK140" s="81"/>
      <c r="JLL140" s="81"/>
      <c r="JLM140" s="81"/>
      <c r="JLN140" s="81"/>
      <c r="JLO140" s="81"/>
      <c r="JLP140" s="81"/>
      <c r="JLQ140" s="81"/>
      <c r="JLR140" s="81"/>
      <c r="JLS140" s="81"/>
      <c r="JLT140" s="81"/>
      <c r="JLU140" s="81"/>
      <c r="JLV140" s="81"/>
      <c r="JLW140" s="81"/>
      <c r="JLX140" s="81"/>
      <c r="JLY140" s="81"/>
      <c r="JLZ140" s="81"/>
      <c r="JMA140" s="81"/>
      <c r="JMB140" s="81"/>
      <c r="JMC140" s="81"/>
      <c r="JMD140" s="81"/>
      <c r="JME140" s="81"/>
      <c r="JMF140" s="81"/>
      <c r="JMG140" s="81"/>
      <c r="JMH140" s="81"/>
      <c r="JMI140" s="81"/>
      <c r="JMJ140" s="81"/>
      <c r="JMK140" s="81"/>
      <c r="JML140" s="81"/>
      <c r="JMM140" s="81"/>
      <c r="JMN140" s="81"/>
      <c r="JMO140" s="81"/>
      <c r="JMP140" s="81"/>
      <c r="JMQ140" s="81"/>
      <c r="JMR140" s="81"/>
      <c r="JMS140" s="81"/>
      <c r="JMT140" s="81"/>
      <c r="JMU140" s="81"/>
      <c r="JMV140" s="81"/>
      <c r="JMW140" s="81"/>
      <c r="JMX140" s="81"/>
      <c r="JMY140" s="81"/>
      <c r="JMZ140" s="81"/>
      <c r="JNA140" s="81"/>
      <c r="JNB140" s="81"/>
      <c r="JNC140" s="81"/>
      <c r="JND140" s="81"/>
      <c r="JNE140" s="81"/>
      <c r="JNF140" s="81"/>
      <c r="JNG140" s="81"/>
      <c r="JNH140" s="81"/>
      <c r="JNI140" s="81"/>
      <c r="JNJ140" s="81"/>
      <c r="JNK140" s="81"/>
      <c r="JNL140" s="81"/>
      <c r="JNM140" s="81"/>
      <c r="JNN140" s="81"/>
      <c r="JNO140" s="81"/>
      <c r="JNP140" s="81"/>
      <c r="JNQ140" s="81"/>
      <c r="JNR140" s="81"/>
      <c r="JNS140" s="81"/>
      <c r="JNT140" s="81"/>
      <c r="JNU140" s="81"/>
      <c r="JNV140" s="81"/>
      <c r="JNW140" s="81"/>
      <c r="JNX140" s="81"/>
      <c r="JNY140" s="81"/>
      <c r="JNZ140" s="81"/>
      <c r="JOA140" s="81"/>
      <c r="JOB140" s="81"/>
      <c r="JOC140" s="81"/>
      <c r="JOD140" s="81"/>
      <c r="JOE140" s="81"/>
      <c r="JOF140" s="81"/>
      <c r="JOG140" s="81"/>
      <c r="JOH140" s="81"/>
      <c r="JOI140" s="81"/>
      <c r="JOJ140" s="81"/>
      <c r="JOK140" s="81"/>
      <c r="JOL140" s="81"/>
      <c r="JOM140" s="81"/>
      <c r="JON140" s="81"/>
      <c r="JOO140" s="81"/>
      <c r="JOP140" s="81"/>
      <c r="JOQ140" s="81"/>
      <c r="JOR140" s="81"/>
      <c r="JOS140" s="81"/>
      <c r="JOT140" s="81"/>
      <c r="JOU140" s="81"/>
      <c r="JOV140" s="81"/>
      <c r="JOW140" s="81"/>
      <c r="JOX140" s="81"/>
      <c r="JOY140" s="81"/>
      <c r="JOZ140" s="81"/>
      <c r="JPA140" s="81"/>
      <c r="JPB140" s="81"/>
      <c r="JPC140" s="81"/>
      <c r="JPD140" s="81"/>
      <c r="JPE140" s="81"/>
      <c r="JPF140" s="81"/>
      <c r="JPG140" s="81"/>
      <c r="JPH140" s="81"/>
      <c r="JPI140" s="81"/>
      <c r="JPJ140" s="81"/>
      <c r="JPK140" s="81"/>
      <c r="JPL140" s="81"/>
      <c r="JPM140" s="81"/>
      <c r="JPN140" s="81"/>
      <c r="JPO140" s="81"/>
      <c r="JPP140" s="81"/>
      <c r="JPQ140" s="81"/>
      <c r="JPR140" s="81"/>
      <c r="JPS140" s="81"/>
      <c r="JPT140" s="81"/>
      <c r="JPU140" s="81"/>
      <c r="JPV140" s="81"/>
      <c r="JPW140" s="81"/>
      <c r="JPX140" s="81"/>
      <c r="JPY140" s="81"/>
      <c r="JPZ140" s="81"/>
      <c r="JQA140" s="81"/>
      <c r="JQB140" s="81"/>
      <c r="JQC140" s="81"/>
      <c r="JQD140" s="81"/>
      <c r="JQE140" s="81"/>
      <c r="JQF140" s="81"/>
      <c r="JQG140" s="81"/>
      <c r="JQH140" s="81"/>
      <c r="JQI140" s="81"/>
      <c r="JQJ140" s="81"/>
      <c r="JQK140" s="81"/>
      <c r="JQL140" s="81"/>
      <c r="JQM140" s="81"/>
      <c r="JQN140" s="81"/>
      <c r="JQO140" s="81"/>
      <c r="JQP140" s="81"/>
      <c r="JQQ140" s="81"/>
      <c r="JQR140" s="81"/>
      <c r="JQS140" s="81"/>
      <c r="JQT140" s="81"/>
      <c r="JQU140" s="81"/>
      <c r="JQV140" s="81"/>
      <c r="JQW140" s="81"/>
      <c r="JQX140" s="81"/>
      <c r="JQY140" s="81"/>
      <c r="JQZ140" s="81"/>
      <c r="JRA140" s="81"/>
      <c r="JRB140" s="81"/>
      <c r="JRC140" s="81"/>
      <c r="JRD140" s="81"/>
      <c r="JRE140" s="81"/>
      <c r="JRF140" s="81"/>
      <c r="JRG140" s="81"/>
      <c r="JRH140" s="81"/>
      <c r="JRI140" s="81"/>
      <c r="JRJ140" s="81"/>
      <c r="JRK140" s="81"/>
      <c r="JRL140" s="81"/>
      <c r="JRM140" s="81"/>
      <c r="JRN140" s="81"/>
      <c r="JRO140" s="81"/>
      <c r="JRP140" s="81"/>
      <c r="JRQ140" s="81"/>
      <c r="JRR140" s="81"/>
      <c r="JRS140" s="81"/>
      <c r="JRT140" s="81"/>
      <c r="JRU140" s="81"/>
      <c r="JRV140" s="81"/>
      <c r="JRW140" s="81"/>
      <c r="JRX140" s="81"/>
      <c r="JRY140" s="81"/>
      <c r="JRZ140" s="81"/>
      <c r="JSA140" s="81"/>
      <c r="JSB140" s="81"/>
      <c r="JSC140" s="81"/>
      <c r="JSD140" s="81"/>
      <c r="JSE140" s="81"/>
      <c r="JSF140" s="81"/>
      <c r="JSG140" s="81"/>
      <c r="JSH140" s="81"/>
      <c r="JSI140" s="81"/>
      <c r="JSJ140" s="81"/>
      <c r="JSK140" s="81"/>
      <c r="JSL140" s="81"/>
      <c r="JSM140" s="81"/>
      <c r="JSN140" s="81"/>
      <c r="JSO140" s="81"/>
      <c r="JSP140" s="81"/>
      <c r="JSQ140" s="81"/>
      <c r="JSR140" s="81"/>
      <c r="JSS140" s="81"/>
      <c r="JST140" s="81"/>
      <c r="JSU140" s="81"/>
      <c r="JSV140" s="81"/>
      <c r="JSW140" s="81"/>
      <c r="JSX140" s="81"/>
      <c r="JSY140" s="81"/>
      <c r="JSZ140" s="81"/>
      <c r="JTA140" s="81"/>
      <c r="JTB140" s="81"/>
      <c r="JTC140" s="81"/>
      <c r="JTD140" s="81"/>
      <c r="JTE140" s="81"/>
      <c r="JTF140" s="81"/>
      <c r="JTG140" s="81"/>
      <c r="JTH140" s="81"/>
      <c r="JTI140" s="81"/>
      <c r="JTJ140" s="81"/>
      <c r="JTK140" s="81"/>
      <c r="JTL140" s="81"/>
      <c r="JTM140" s="81"/>
      <c r="JTN140" s="81"/>
      <c r="JTO140" s="81"/>
      <c r="JTP140" s="81"/>
      <c r="JTQ140" s="81"/>
      <c r="JTR140" s="81"/>
      <c r="JTS140" s="81"/>
      <c r="JTT140" s="81"/>
      <c r="JTU140" s="81"/>
      <c r="JTV140" s="81"/>
      <c r="JTW140" s="81"/>
      <c r="JTX140" s="81"/>
      <c r="JTY140" s="81"/>
      <c r="JTZ140" s="81"/>
      <c r="JUA140" s="81"/>
      <c r="JUB140" s="81"/>
      <c r="JUC140" s="81"/>
      <c r="JUD140" s="81"/>
      <c r="JUE140" s="81"/>
      <c r="JUF140" s="81"/>
      <c r="JUG140" s="81"/>
      <c r="JUH140" s="81"/>
      <c r="JUI140" s="81"/>
      <c r="JUJ140" s="81"/>
      <c r="JUK140" s="81"/>
      <c r="JUL140" s="81"/>
      <c r="JUM140" s="81"/>
      <c r="JUN140" s="81"/>
      <c r="JUO140" s="81"/>
      <c r="JUP140" s="81"/>
      <c r="JUQ140" s="81"/>
      <c r="JUR140" s="81"/>
      <c r="JUS140" s="81"/>
      <c r="JUT140" s="81"/>
      <c r="JUU140" s="81"/>
      <c r="JUV140" s="81"/>
      <c r="JUW140" s="81"/>
      <c r="JUX140" s="81"/>
      <c r="JUY140" s="81"/>
      <c r="JUZ140" s="81"/>
      <c r="JVA140" s="81"/>
      <c r="JVB140" s="81"/>
      <c r="JVC140" s="81"/>
      <c r="JVD140" s="81"/>
      <c r="JVE140" s="81"/>
      <c r="JVF140" s="81"/>
      <c r="JVG140" s="81"/>
      <c r="JVH140" s="81"/>
      <c r="JVI140" s="81"/>
      <c r="JVJ140" s="81"/>
      <c r="JVK140" s="81"/>
      <c r="JVL140" s="81"/>
      <c r="JVM140" s="81"/>
      <c r="JVN140" s="81"/>
      <c r="JVO140" s="81"/>
      <c r="JVP140" s="81"/>
      <c r="JVQ140" s="81"/>
      <c r="JVR140" s="81"/>
      <c r="JVS140" s="81"/>
      <c r="JVT140" s="81"/>
      <c r="JVU140" s="81"/>
      <c r="JVV140" s="81"/>
      <c r="JVW140" s="81"/>
      <c r="JVX140" s="81"/>
      <c r="JVY140" s="81"/>
      <c r="JVZ140" s="81"/>
      <c r="JWA140" s="81"/>
      <c r="JWB140" s="81"/>
      <c r="JWC140" s="81"/>
      <c r="JWD140" s="81"/>
      <c r="JWE140" s="81"/>
      <c r="JWF140" s="81"/>
      <c r="JWG140" s="81"/>
      <c r="JWH140" s="81"/>
      <c r="JWI140" s="81"/>
      <c r="JWJ140" s="81"/>
      <c r="JWK140" s="81"/>
      <c r="JWL140" s="81"/>
      <c r="JWM140" s="81"/>
      <c r="JWN140" s="81"/>
      <c r="JWO140" s="81"/>
      <c r="JWP140" s="81"/>
      <c r="JWQ140" s="81"/>
      <c r="JWR140" s="81"/>
      <c r="JWS140" s="81"/>
      <c r="JWT140" s="81"/>
      <c r="JWU140" s="81"/>
      <c r="JWV140" s="81"/>
      <c r="JWW140" s="81"/>
      <c r="JWX140" s="81"/>
      <c r="JWY140" s="81"/>
      <c r="JWZ140" s="81"/>
      <c r="JXA140" s="81"/>
      <c r="JXB140" s="81"/>
      <c r="JXC140" s="81"/>
      <c r="JXD140" s="81"/>
      <c r="JXE140" s="81"/>
      <c r="JXF140" s="81"/>
      <c r="JXG140" s="81"/>
      <c r="JXH140" s="81"/>
      <c r="JXI140" s="81"/>
      <c r="JXJ140" s="81"/>
      <c r="JXK140" s="81"/>
      <c r="JXL140" s="81"/>
      <c r="JXM140" s="81"/>
      <c r="JXN140" s="81"/>
      <c r="JXO140" s="81"/>
      <c r="JXP140" s="81"/>
      <c r="JXQ140" s="81"/>
      <c r="JXR140" s="81"/>
      <c r="JXS140" s="81"/>
      <c r="JXT140" s="81"/>
      <c r="JXU140" s="81"/>
      <c r="JXV140" s="81"/>
      <c r="JXW140" s="81"/>
      <c r="JXX140" s="81"/>
      <c r="JXY140" s="81"/>
      <c r="JXZ140" s="81"/>
      <c r="JYA140" s="81"/>
      <c r="JYB140" s="81"/>
      <c r="JYC140" s="81"/>
      <c r="JYD140" s="81"/>
      <c r="JYE140" s="81"/>
      <c r="JYF140" s="81"/>
      <c r="JYG140" s="81"/>
      <c r="JYH140" s="81"/>
      <c r="JYI140" s="81"/>
      <c r="JYJ140" s="81"/>
      <c r="JYK140" s="81"/>
      <c r="JYL140" s="81"/>
      <c r="JYM140" s="81"/>
      <c r="JYN140" s="81"/>
      <c r="JYO140" s="81"/>
      <c r="JYP140" s="81"/>
      <c r="JYQ140" s="81"/>
      <c r="JYR140" s="81"/>
      <c r="JYS140" s="81"/>
      <c r="JYT140" s="81"/>
      <c r="JYU140" s="81"/>
      <c r="JYV140" s="81"/>
      <c r="JYW140" s="81"/>
      <c r="JYX140" s="81"/>
      <c r="JYY140" s="81"/>
      <c r="JYZ140" s="81"/>
      <c r="JZA140" s="81"/>
      <c r="JZB140" s="81"/>
      <c r="JZC140" s="81"/>
      <c r="JZD140" s="81"/>
      <c r="JZE140" s="81"/>
      <c r="JZF140" s="81"/>
      <c r="JZG140" s="81"/>
      <c r="JZH140" s="81"/>
      <c r="JZI140" s="81"/>
      <c r="JZJ140" s="81"/>
      <c r="JZK140" s="81"/>
      <c r="JZL140" s="81"/>
      <c r="JZM140" s="81"/>
      <c r="JZN140" s="81"/>
      <c r="JZO140" s="81"/>
      <c r="JZP140" s="81"/>
      <c r="JZQ140" s="81"/>
      <c r="JZR140" s="81"/>
      <c r="JZS140" s="81"/>
      <c r="JZT140" s="81"/>
      <c r="JZU140" s="81"/>
      <c r="JZV140" s="81"/>
      <c r="JZW140" s="81"/>
      <c r="JZX140" s="81"/>
      <c r="JZY140" s="81"/>
      <c r="JZZ140" s="81"/>
      <c r="KAA140" s="81"/>
      <c r="KAB140" s="81"/>
      <c r="KAC140" s="81"/>
      <c r="KAD140" s="81"/>
      <c r="KAE140" s="81"/>
      <c r="KAF140" s="81"/>
      <c r="KAG140" s="81"/>
      <c r="KAH140" s="81"/>
      <c r="KAI140" s="81"/>
      <c r="KAJ140" s="81"/>
      <c r="KAK140" s="81"/>
      <c r="KAL140" s="81"/>
      <c r="KAM140" s="81"/>
      <c r="KAN140" s="81"/>
      <c r="KAO140" s="81"/>
      <c r="KAP140" s="81"/>
      <c r="KAQ140" s="81"/>
      <c r="KAR140" s="81"/>
      <c r="KAS140" s="81"/>
      <c r="KAT140" s="81"/>
      <c r="KAU140" s="81"/>
      <c r="KAV140" s="81"/>
      <c r="KAW140" s="81"/>
      <c r="KAX140" s="81"/>
      <c r="KAY140" s="81"/>
      <c r="KAZ140" s="81"/>
      <c r="KBA140" s="81"/>
      <c r="KBB140" s="81"/>
      <c r="KBC140" s="81"/>
      <c r="KBD140" s="81"/>
      <c r="KBE140" s="81"/>
      <c r="KBF140" s="81"/>
      <c r="KBG140" s="81"/>
      <c r="KBH140" s="81"/>
      <c r="KBI140" s="81"/>
      <c r="KBJ140" s="81"/>
      <c r="KBK140" s="81"/>
      <c r="KBL140" s="81"/>
      <c r="KBM140" s="81"/>
      <c r="KBN140" s="81"/>
      <c r="KBO140" s="81"/>
      <c r="KBP140" s="81"/>
      <c r="KBQ140" s="81"/>
      <c r="KBR140" s="81"/>
      <c r="KBS140" s="81"/>
      <c r="KBT140" s="81"/>
      <c r="KBU140" s="81"/>
      <c r="KBV140" s="81"/>
      <c r="KBW140" s="81"/>
      <c r="KBX140" s="81"/>
      <c r="KBY140" s="81"/>
      <c r="KBZ140" s="81"/>
      <c r="KCA140" s="81"/>
      <c r="KCB140" s="81"/>
      <c r="KCC140" s="81"/>
      <c r="KCD140" s="81"/>
      <c r="KCE140" s="81"/>
      <c r="KCF140" s="81"/>
      <c r="KCG140" s="81"/>
      <c r="KCH140" s="81"/>
      <c r="KCI140" s="81"/>
      <c r="KCJ140" s="81"/>
      <c r="KCK140" s="81"/>
      <c r="KCL140" s="81"/>
      <c r="KCM140" s="81"/>
      <c r="KCN140" s="81"/>
      <c r="KCO140" s="81"/>
      <c r="KCP140" s="81"/>
      <c r="KCQ140" s="81"/>
      <c r="KCR140" s="81"/>
      <c r="KCS140" s="81"/>
      <c r="KCT140" s="81"/>
      <c r="KCU140" s="81"/>
      <c r="KCV140" s="81"/>
      <c r="KCW140" s="81"/>
      <c r="KCX140" s="81"/>
      <c r="KCY140" s="81"/>
      <c r="KCZ140" s="81"/>
      <c r="KDA140" s="81"/>
      <c r="KDB140" s="81"/>
      <c r="KDC140" s="81"/>
      <c r="KDD140" s="81"/>
      <c r="KDE140" s="81"/>
      <c r="KDF140" s="81"/>
      <c r="KDG140" s="81"/>
      <c r="KDH140" s="81"/>
      <c r="KDI140" s="81"/>
      <c r="KDJ140" s="81"/>
      <c r="KDK140" s="81"/>
      <c r="KDL140" s="81"/>
      <c r="KDM140" s="81"/>
      <c r="KDN140" s="81"/>
      <c r="KDO140" s="81"/>
      <c r="KDP140" s="81"/>
      <c r="KDQ140" s="81"/>
      <c r="KDR140" s="81"/>
      <c r="KDS140" s="81"/>
      <c r="KDT140" s="81"/>
      <c r="KDU140" s="81"/>
      <c r="KDV140" s="81"/>
      <c r="KDW140" s="81"/>
      <c r="KDX140" s="81"/>
      <c r="KDY140" s="81"/>
      <c r="KDZ140" s="81"/>
      <c r="KEA140" s="81"/>
      <c r="KEB140" s="81"/>
      <c r="KEC140" s="81"/>
      <c r="KED140" s="81"/>
      <c r="KEE140" s="81"/>
      <c r="KEF140" s="81"/>
      <c r="KEG140" s="81"/>
      <c r="KEH140" s="81"/>
      <c r="KEI140" s="81"/>
      <c r="KEJ140" s="81"/>
      <c r="KEK140" s="81"/>
      <c r="KEL140" s="81"/>
      <c r="KEM140" s="81"/>
      <c r="KEN140" s="81"/>
      <c r="KEO140" s="81"/>
      <c r="KEP140" s="81"/>
      <c r="KEQ140" s="81"/>
      <c r="KER140" s="81"/>
      <c r="KES140" s="81"/>
      <c r="KET140" s="81"/>
      <c r="KEU140" s="81"/>
      <c r="KEV140" s="81"/>
      <c r="KEW140" s="81"/>
      <c r="KEX140" s="81"/>
      <c r="KEY140" s="81"/>
      <c r="KEZ140" s="81"/>
      <c r="KFA140" s="81"/>
      <c r="KFB140" s="81"/>
      <c r="KFC140" s="81"/>
      <c r="KFD140" s="81"/>
      <c r="KFE140" s="81"/>
      <c r="KFF140" s="81"/>
      <c r="KFG140" s="81"/>
      <c r="KFH140" s="81"/>
      <c r="KFI140" s="81"/>
      <c r="KFJ140" s="81"/>
      <c r="KFK140" s="81"/>
      <c r="KFL140" s="81"/>
      <c r="KFM140" s="81"/>
      <c r="KFN140" s="81"/>
      <c r="KFO140" s="81"/>
      <c r="KFP140" s="81"/>
      <c r="KFQ140" s="81"/>
      <c r="KFR140" s="81"/>
      <c r="KFS140" s="81"/>
      <c r="KFT140" s="81"/>
      <c r="KFU140" s="81"/>
      <c r="KFV140" s="81"/>
      <c r="KFW140" s="81"/>
      <c r="KFX140" s="81"/>
      <c r="KFY140" s="81"/>
      <c r="KFZ140" s="81"/>
      <c r="KGA140" s="81"/>
      <c r="KGB140" s="81"/>
      <c r="KGC140" s="81"/>
      <c r="KGD140" s="81"/>
      <c r="KGE140" s="81"/>
      <c r="KGF140" s="81"/>
      <c r="KGG140" s="81"/>
      <c r="KGH140" s="81"/>
      <c r="KGI140" s="81"/>
      <c r="KGJ140" s="81"/>
      <c r="KGK140" s="81"/>
      <c r="KGL140" s="81"/>
      <c r="KGM140" s="81"/>
      <c r="KGN140" s="81"/>
      <c r="KGO140" s="81"/>
      <c r="KGP140" s="81"/>
      <c r="KGQ140" s="81"/>
      <c r="KGR140" s="81"/>
      <c r="KGS140" s="81"/>
      <c r="KGT140" s="81"/>
      <c r="KGU140" s="81"/>
      <c r="KGV140" s="81"/>
      <c r="KGW140" s="81"/>
      <c r="KGX140" s="81"/>
      <c r="KGY140" s="81"/>
      <c r="KGZ140" s="81"/>
      <c r="KHA140" s="81"/>
      <c r="KHB140" s="81"/>
      <c r="KHC140" s="81"/>
      <c r="KHD140" s="81"/>
      <c r="KHE140" s="81"/>
      <c r="KHF140" s="81"/>
      <c r="KHG140" s="81"/>
      <c r="KHH140" s="81"/>
      <c r="KHI140" s="81"/>
      <c r="KHJ140" s="81"/>
      <c r="KHK140" s="81"/>
      <c r="KHL140" s="81"/>
      <c r="KHM140" s="81"/>
      <c r="KHN140" s="81"/>
      <c r="KHO140" s="81"/>
      <c r="KHP140" s="81"/>
      <c r="KHQ140" s="81"/>
      <c r="KHR140" s="81"/>
      <c r="KHS140" s="81"/>
      <c r="KHT140" s="81"/>
      <c r="KHU140" s="81"/>
      <c r="KHV140" s="81"/>
      <c r="KHW140" s="81"/>
      <c r="KHX140" s="81"/>
      <c r="KHY140" s="81"/>
      <c r="KHZ140" s="81"/>
      <c r="KIA140" s="81"/>
      <c r="KIB140" s="81"/>
      <c r="KIC140" s="81"/>
      <c r="KID140" s="81"/>
      <c r="KIE140" s="81"/>
      <c r="KIF140" s="81"/>
      <c r="KIG140" s="81"/>
      <c r="KIH140" s="81"/>
      <c r="KII140" s="81"/>
      <c r="KIJ140" s="81"/>
      <c r="KIK140" s="81"/>
      <c r="KIL140" s="81"/>
      <c r="KIM140" s="81"/>
      <c r="KIN140" s="81"/>
      <c r="KIO140" s="81"/>
      <c r="KIP140" s="81"/>
      <c r="KIQ140" s="81"/>
      <c r="KIR140" s="81"/>
      <c r="KIS140" s="81"/>
      <c r="KIT140" s="81"/>
      <c r="KIU140" s="81"/>
      <c r="KIV140" s="81"/>
      <c r="KIW140" s="81"/>
      <c r="KIX140" s="81"/>
      <c r="KIY140" s="81"/>
      <c r="KIZ140" s="81"/>
      <c r="KJA140" s="81"/>
      <c r="KJB140" s="81"/>
      <c r="KJC140" s="81"/>
      <c r="KJD140" s="81"/>
      <c r="KJE140" s="81"/>
      <c r="KJF140" s="81"/>
      <c r="KJG140" s="81"/>
      <c r="KJH140" s="81"/>
      <c r="KJI140" s="81"/>
      <c r="KJJ140" s="81"/>
      <c r="KJK140" s="81"/>
      <c r="KJL140" s="81"/>
      <c r="KJM140" s="81"/>
      <c r="KJN140" s="81"/>
      <c r="KJO140" s="81"/>
      <c r="KJP140" s="81"/>
      <c r="KJQ140" s="81"/>
      <c r="KJR140" s="81"/>
      <c r="KJS140" s="81"/>
      <c r="KJT140" s="81"/>
      <c r="KJU140" s="81"/>
      <c r="KJV140" s="81"/>
      <c r="KJW140" s="81"/>
      <c r="KJX140" s="81"/>
      <c r="KJY140" s="81"/>
      <c r="KJZ140" s="81"/>
      <c r="KKA140" s="81"/>
      <c r="KKB140" s="81"/>
      <c r="KKC140" s="81"/>
      <c r="KKD140" s="81"/>
      <c r="KKE140" s="81"/>
      <c r="KKF140" s="81"/>
      <c r="KKG140" s="81"/>
      <c r="KKH140" s="81"/>
      <c r="KKI140" s="81"/>
      <c r="KKJ140" s="81"/>
      <c r="KKK140" s="81"/>
      <c r="KKL140" s="81"/>
      <c r="KKM140" s="81"/>
      <c r="KKN140" s="81"/>
      <c r="KKO140" s="81"/>
      <c r="KKP140" s="81"/>
      <c r="KKQ140" s="81"/>
      <c r="KKR140" s="81"/>
      <c r="KKS140" s="81"/>
      <c r="KKT140" s="81"/>
      <c r="KKU140" s="81"/>
      <c r="KKV140" s="81"/>
      <c r="KKW140" s="81"/>
      <c r="KKX140" s="81"/>
      <c r="KKY140" s="81"/>
      <c r="KKZ140" s="81"/>
      <c r="KLA140" s="81"/>
      <c r="KLB140" s="81"/>
      <c r="KLC140" s="81"/>
      <c r="KLD140" s="81"/>
      <c r="KLE140" s="81"/>
      <c r="KLF140" s="81"/>
      <c r="KLG140" s="81"/>
      <c r="KLH140" s="81"/>
      <c r="KLI140" s="81"/>
      <c r="KLJ140" s="81"/>
      <c r="KLK140" s="81"/>
      <c r="KLL140" s="81"/>
      <c r="KLM140" s="81"/>
      <c r="KLN140" s="81"/>
      <c r="KLO140" s="81"/>
      <c r="KLP140" s="81"/>
      <c r="KLQ140" s="81"/>
      <c r="KLR140" s="81"/>
      <c r="KLS140" s="81"/>
      <c r="KLT140" s="81"/>
      <c r="KLU140" s="81"/>
      <c r="KLV140" s="81"/>
      <c r="KLW140" s="81"/>
      <c r="KLX140" s="81"/>
      <c r="KLY140" s="81"/>
      <c r="KLZ140" s="81"/>
      <c r="KMA140" s="81"/>
      <c r="KMB140" s="81"/>
      <c r="KMC140" s="81"/>
      <c r="KMD140" s="81"/>
      <c r="KME140" s="81"/>
      <c r="KMF140" s="81"/>
      <c r="KMG140" s="81"/>
      <c r="KMH140" s="81"/>
      <c r="KMI140" s="81"/>
      <c r="KMJ140" s="81"/>
      <c r="KMK140" s="81"/>
      <c r="KML140" s="81"/>
      <c r="KMM140" s="81"/>
      <c r="KMN140" s="81"/>
      <c r="KMO140" s="81"/>
      <c r="KMP140" s="81"/>
      <c r="KMQ140" s="81"/>
      <c r="KMR140" s="81"/>
      <c r="KMS140" s="81"/>
      <c r="KMT140" s="81"/>
      <c r="KMU140" s="81"/>
      <c r="KMV140" s="81"/>
      <c r="KMW140" s="81"/>
      <c r="KMX140" s="81"/>
      <c r="KMY140" s="81"/>
      <c r="KMZ140" s="81"/>
      <c r="KNA140" s="81"/>
      <c r="KNB140" s="81"/>
      <c r="KNC140" s="81"/>
      <c r="KND140" s="81"/>
      <c r="KNE140" s="81"/>
      <c r="KNF140" s="81"/>
      <c r="KNG140" s="81"/>
      <c r="KNH140" s="81"/>
      <c r="KNI140" s="81"/>
      <c r="KNJ140" s="81"/>
      <c r="KNK140" s="81"/>
      <c r="KNL140" s="81"/>
      <c r="KNM140" s="81"/>
      <c r="KNN140" s="81"/>
      <c r="KNO140" s="81"/>
      <c r="KNP140" s="81"/>
      <c r="KNQ140" s="81"/>
      <c r="KNR140" s="81"/>
      <c r="KNS140" s="81"/>
      <c r="KNT140" s="81"/>
      <c r="KNU140" s="81"/>
      <c r="KNV140" s="81"/>
      <c r="KNW140" s="81"/>
      <c r="KNX140" s="81"/>
      <c r="KNY140" s="81"/>
      <c r="KNZ140" s="81"/>
      <c r="KOA140" s="81"/>
      <c r="KOB140" s="81"/>
      <c r="KOC140" s="81"/>
      <c r="KOD140" s="81"/>
      <c r="KOE140" s="81"/>
      <c r="KOF140" s="81"/>
      <c r="KOG140" s="81"/>
      <c r="KOH140" s="81"/>
      <c r="KOI140" s="81"/>
      <c r="KOJ140" s="81"/>
      <c r="KOK140" s="81"/>
      <c r="KOL140" s="81"/>
      <c r="KOM140" s="81"/>
      <c r="KON140" s="81"/>
      <c r="KOO140" s="81"/>
      <c r="KOP140" s="81"/>
      <c r="KOQ140" s="81"/>
      <c r="KOR140" s="81"/>
      <c r="KOS140" s="81"/>
      <c r="KOT140" s="81"/>
      <c r="KOU140" s="81"/>
      <c r="KOV140" s="81"/>
      <c r="KOW140" s="81"/>
      <c r="KOX140" s="81"/>
      <c r="KOY140" s="81"/>
      <c r="KOZ140" s="81"/>
      <c r="KPA140" s="81"/>
      <c r="KPB140" s="81"/>
      <c r="KPC140" s="81"/>
      <c r="KPD140" s="81"/>
      <c r="KPE140" s="81"/>
      <c r="KPF140" s="81"/>
      <c r="KPG140" s="81"/>
      <c r="KPH140" s="81"/>
      <c r="KPI140" s="81"/>
      <c r="KPJ140" s="81"/>
      <c r="KPK140" s="81"/>
      <c r="KPL140" s="81"/>
      <c r="KPM140" s="81"/>
      <c r="KPN140" s="81"/>
      <c r="KPO140" s="81"/>
      <c r="KPP140" s="81"/>
      <c r="KPQ140" s="81"/>
      <c r="KPR140" s="81"/>
      <c r="KPS140" s="81"/>
      <c r="KPT140" s="81"/>
      <c r="KPU140" s="81"/>
      <c r="KPV140" s="81"/>
      <c r="KPW140" s="81"/>
      <c r="KPX140" s="81"/>
      <c r="KPY140" s="81"/>
      <c r="KPZ140" s="81"/>
      <c r="KQA140" s="81"/>
      <c r="KQB140" s="81"/>
      <c r="KQC140" s="81"/>
      <c r="KQD140" s="81"/>
      <c r="KQE140" s="81"/>
      <c r="KQF140" s="81"/>
      <c r="KQG140" s="81"/>
      <c r="KQH140" s="81"/>
      <c r="KQI140" s="81"/>
      <c r="KQJ140" s="81"/>
      <c r="KQK140" s="81"/>
      <c r="KQL140" s="81"/>
      <c r="KQM140" s="81"/>
      <c r="KQN140" s="81"/>
      <c r="KQO140" s="81"/>
      <c r="KQP140" s="81"/>
      <c r="KQQ140" s="81"/>
      <c r="KQR140" s="81"/>
      <c r="KQS140" s="81"/>
      <c r="KQT140" s="81"/>
      <c r="KQU140" s="81"/>
      <c r="KQV140" s="81"/>
      <c r="KQW140" s="81"/>
      <c r="KQX140" s="81"/>
      <c r="KQY140" s="81"/>
      <c r="KQZ140" s="81"/>
      <c r="KRA140" s="81"/>
      <c r="KRB140" s="81"/>
      <c r="KRC140" s="81"/>
      <c r="KRD140" s="81"/>
      <c r="KRE140" s="81"/>
      <c r="KRF140" s="81"/>
      <c r="KRG140" s="81"/>
      <c r="KRH140" s="81"/>
      <c r="KRI140" s="81"/>
      <c r="KRJ140" s="81"/>
      <c r="KRK140" s="81"/>
      <c r="KRL140" s="81"/>
      <c r="KRM140" s="81"/>
      <c r="KRN140" s="81"/>
      <c r="KRO140" s="81"/>
      <c r="KRP140" s="81"/>
      <c r="KRQ140" s="81"/>
      <c r="KRR140" s="81"/>
      <c r="KRS140" s="81"/>
      <c r="KRT140" s="81"/>
      <c r="KRU140" s="81"/>
      <c r="KRV140" s="81"/>
      <c r="KRW140" s="81"/>
      <c r="KRX140" s="81"/>
      <c r="KRY140" s="81"/>
      <c r="KRZ140" s="81"/>
      <c r="KSA140" s="81"/>
      <c r="KSB140" s="81"/>
      <c r="KSC140" s="81"/>
      <c r="KSD140" s="81"/>
      <c r="KSE140" s="81"/>
      <c r="KSF140" s="81"/>
      <c r="KSG140" s="81"/>
      <c r="KSH140" s="81"/>
      <c r="KSI140" s="81"/>
      <c r="KSJ140" s="81"/>
      <c r="KSK140" s="81"/>
      <c r="KSL140" s="81"/>
      <c r="KSM140" s="81"/>
      <c r="KSN140" s="81"/>
      <c r="KSO140" s="81"/>
      <c r="KSP140" s="81"/>
      <c r="KSQ140" s="81"/>
      <c r="KSR140" s="81"/>
      <c r="KSS140" s="81"/>
      <c r="KST140" s="81"/>
      <c r="KSU140" s="81"/>
      <c r="KSV140" s="81"/>
      <c r="KSW140" s="81"/>
      <c r="KSX140" s="81"/>
      <c r="KSY140" s="81"/>
      <c r="KSZ140" s="81"/>
      <c r="KTA140" s="81"/>
      <c r="KTB140" s="81"/>
      <c r="KTC140" s="81"/>
      <c r="KTD140" s="81"/>
      <c r="KTE140" s="81"/>
      <c r="KTF140" s="81"/>
      <c r="KTG140" s="81"/>
      <c r="KTH140" s="81"/>
      <c r="KTI140" s="81"/>
      <c r="KTJ140" s="81"/>
      <c r="KTK140" s="81"/>
      <c r="KTL140" s="81"/>
      <c r="KTM140" s="81"/>
      <c r="KTN140" s="81"/>
      <c r="KTO140" s="81"/>
      <c r="KTP140" s="81"/>
      <c r="KTQ140" s="81"/>
      <c r="KTR140" s="81"/>
      <c r="KTS140" s="81"/>
      <c r="KTT140" s="81"/>
      <c r="KTU140" s="81"/>
      <c r="KTV140" s="81"/>
      <c r="KTW140" s="81"/>
      <c r="KTX140" s="81"/>
      <c r="KTY140" s="81"/>
      <c r="KTZ140" s="81"/>
      <c r="KUA140" s="81"/>
      <c r="KUB140" s="81"/>
      <c r="KUC140" s="81"/>
      <c r="KUD140" s="81"/>
      <c r="KUE140" s="81"/>
      <c r="KUF140" s="81"/>
      <c r="KUG140" s="81"/>
      <c r="KUH140" s="81"/>
      <c r="KUI140" s="81"/>
      <c r="KUJ140" s="81"/>
      <c r="KUK140" s="81"/>
      <c r="KUL140" s="81"/>
      <c r="KUM140" s="81"/>
      <c r="KUN140" s="81"/>
      <c r="KUO140" s="81"/>
      <c r="KUP140" s="81"/>
      <c r="KUQ140" s="81"/>
      <c r="KUR140" s="81"/>
      <c r="KUS140" s="81"/>
      <c r="KUT140" s="81"/>
      <c r="KUU140" s="81"/>
      <c r="KUV140" s="81"/>
      <c r="KUW140" s="81"/>
      <c r="KUX140" s="81"/>
      <c r="KUY140" s="81"/>
      <c r="KUZ140" s="81"/>
      <c r="KVA140" s="81"/>
      <c r="KVB140" s="81"/>
      <c r="KVC140" s="81"/>
      <c r="KVD140" s="81"/>
      <c r="KVE140" s="81"/>
      <c r="KVF140" s="81"/>
      <c r="KVG140" s="81"/>
      <c r="KVH140" s="81"/>
      <c r="KVI140" s="81"/>
      <c r="KVJ140" s="81"/>
      <c r="KVK140" s="81"/>
      <c r="KVL140" s="81"/>
      <c r="KVM140" s="81"/>
      <c r="KVN140" s="81"/>
      <c r="KVO140" s="81"/>
      <c r="KVP140" s="81"/>
      <c r="KVQ140" s="81"/>
      <c r="KVR140" s="81"/>
      <c r="KVS140" s="81"/>
      <c r="KVT140" s="81"/>
      <c r="KVU140" s="81"/>
      <c r="KVV140" s="81"/>
      <c r="KVW140" s="81"/>
      <c r="KVX140" s="81"/>
      <c r="KVY140" s="81"/>
      <c r="KVZ140" s="81"/>
      <c r="KWA140" s="81"/>
      <c r="KWB140" s="81"/>
      <c r="KWC140" s="81"/>
      <c r="KWD140" s="81"/>
      <c r="KWE140" s="81"/>
      <c r="KWF140" s="81"/>
      <c r="KWG140" s="81"/>
      <c r="KWH140" s="81"/>
      <c r="KWI140" s="81"/>
      <c r="KWJ140" s="81"/>
      <c r="KWK140" s="81"/>
      <c r="KWL140" s="81"/>
      <c r="KWM140" s="81"/>
      <c r="KWN140" s="81"/>
      <c r="KWO140" s="81"/>
      <c r="KWP140" s="81"/>
      <c r="KWQ140" s="81"/>
      <c r="KWR140" s="81"/>
      <c r="KWS140" s="81"/>
      <c r="KWT140" s="81"/>
      <c r="KWU140" s="81"/>
      <c r="KWV140" s="81"/>
      <c r="KWW140" s="81"/>
      <c r="KWX140" s="81"/>
      <c r="KWY140" s="81"/>
      <c r="KWZ140" s="81"/>
      <c r="KXA140" s="81"/>
      <c r="KXB140" s="81"/>
      <c r="KXC140" s="81"/>
      <c r="KXD140" s="81"/>
      <c r="KXE140" s="81"/>
      <c r="KXF140" s="81"/>
      <c r="KXG140" s="81"/>
      <c r="KXH140" s="81"/>
      <c r="KXI140" s="81"/>
      <c r="KXJ140" s="81"/>
      <c r="KXK140" s="81"/>
      <c r="KXL140" s="81"/>
      <c r="KXM140" s="81"/>
      <c r="KXN140" s="81"/>
      <c r="KXO140" s="81"/>
      <c r="KXP140" s="81"/>
      <c r="KXQ140" s="81"/>
      <c r="KXR140" s="81"/>
      <c r="KXS140" s="81"/>
      <c r="KXT140" s="81"/>
      <c r="KXU140" s="81"/>
      <c r="KXV140" s="81"/>
      <c r="KXW140" s="81"/>
      <c r="KXX140" s="81"/>
      <c r="KXY140" s="81"/>
      <c r="KXZ140" s="81"/>
      <c r="KYA140" s="81"/>
      <c r="KYB140" s="81"/>
      <c r="KYC140" s="81"/>
      <c r="KYD140" s="81"/>
      <c r="KYE140" s="81"/>
      <c r="KYF140" s="81"/>
      <c r="KYG140" s="81"/>
      <c r="KYH140" s="81"/>
      <c r="KYI140" s="81"/>
      <c r="KYJ140" s="81"/>
      <c r="KYK140" s="81"/>
      <c r="KYL140" s="81"/>
      <c r="KYM140" s="81"/>
      <c r="KYN140" s="81"/>
      <c r="KYO140" s="81"/>
      <c r="KYP140" s="81"/>
      <c r="KYQ140" s="81"/>
      <c r="KYR140" s="81"/>
      <c r="KYS140" s="81"/>
      <c r="KYT140" s="81"/>
      <c r="KYU140" s="81"/>
      <c r="KYV140" s="81"/>
      <c r="KYW140" s="81"/>
      <c r="KYX140" s="81"/>
      <c r="KYY140" s="81"/>
      <c r="KYZ140" s="81"/>
      <c r="KZA140" s="81"/>
      <c r="KZB140" s="81"/>
      <c r="KZC140" s="81"/>
      <c r="KZD140" s="81"/>
      <c r="KZE140" s="81"/>
      <c r="KZF140" s="81"/>
      <c r="KZG140" s="81"/>
      <c r="KZH140" s="81"/>
      <c r="KZI140" s="81"/>
      <c r="KZJ140" s="81"/>
      <c r="KZK140" s="81"/>
      <c r="KZL140" s="81"/>
      <c r="KZM140" s="81"/>
      <c r="KZN140" s="81"/>
      <c r="KZO140" s="81"/>
      <c r="KZP140" s="81"/>
      <c r="KZQ140" s="81"/>
      <c r="KZR140" s="81"/>
      <c r="KZS140" s="81"/>
      <c r="KZT140" s="81"/>
      <c r="KZU140" s="81"/>
      <c r="KZV140" s="81"/>
      <c r="KZW140" s="81"/>
      <c r="KZX140" s="81"/>
      <c r="KZY140" s="81"/>
      <c r="KZZ140" s="81"/>
      <c r="LAA140" s="81"/>
      <c r="LAB140" s="81"/>
      <c r="LAC140" s="81"/>
      <c r="LAD140" s="81"/>
      <c r="LAE140" s="81"/>
      <c r="LAF140" s="81"/>
      <c r="LAG140" s="81"/>
      <c r="LAH140" s="81"/>
      <c r="LAI140" s="81"/>
      <c r="LAJ140" s="81"/>
      <c r="LAK140" s="81"/>
      <c r="LAL140" s="81"/>
      <c r="LAM140" s="81"/>
      <c r="LAN140" s="81"/>
      <c r="LAO140" s="81"/>
      <c r="LAP140" s="81"/>
      <c r="LAQ140" s="81"/>
      <c r="LAR140" s="81"/>
      <c r="LAS140" s="81"/>
      <c r="LAT140" s="81"/>
      <c r="LAU140" s="81"/>
      <c r="LAV140" s="81"/>
      <c r="LAW140" s="81"/>
      <c r="LAX140" s="81"/>
      <c r="LAY140" s="81"/>
      <c r="LAZ140" s="81"/>
      <c r="LBA140" s="81"/>
      <c r="LBB140" s="81"/>
      <c r="LBC140" s="81"/>
      <c r="LBD140" s="81"/>
      <c r="LBE140" s="81"/>
      <c r="LBF140" s="81"/>
      <c r="LBG140" s="81"/>
      <c r="LBH140" s="81"/>
      <c r="LBI140" s="81"/>
      <c r="LBJ140" s="81"/>
      <c r="LBK140" s="81"/>
      <c r="LBL140" s="81"/>
      <c r="LBM140" s="81"/>
      <c r="LBN140" s="81"/>
      <c r="LBO140" s="81"/>
      <c r="LBP140" s="81"/>
      <c r="LBQ140" s="81"/>
      <c r="LBR140" s="81"/>
      <c r="LBS140" s="81"/>
      <c r="LBT140" s="81"/>
      <c r="LBU140" s="81"/>
      <c r="LBV140" s="81"/>
      <c r="LBW140" s="81"/>
      <c r="LBX140" s="81"/>
      <c r="LBY140" s="81"/>
      <c r="LBZ140" s="81"/>
      <c r="LCA140" s="81"/>
      <c r="LCB140" s="81"/>
      <c r="LCC140" s="81"/>
      <c r="LCD140" s="81"/>
      <c r="LCE140" s="81"/>
      <c r="LCF140" s="81"/>
      <c r="LCG140" s="81"/>
      <c r="LCH140" s="81"/>
      <c r="LCI140" s="81"/>
      <c r="LCJ140" s="81"/>
      <c r="LCK140" s="81"/>
      <c r="LCL140" s="81"/>
      <c r="LCM140" s="81"/>
      <c r="LCN140" s="81"/>
      <c r="LCO140" s="81"/>
      <c r="LCP140" s="81"/>
      <c r="LCQ140" s="81"/>
      <c r="LCR140" s="81"/>
      <c r="LCS140" s="81"/>
      <c r="LCT140" s="81"/>
      <c r="LCU140" s="81"/>
      <c r="LCV140" s="81"/>
      <c r="LCW140" s="81"/>
      <c r="LCX140" s="81"/>
      <c r="LCY140" s="81"/>
      <c r="LCZ140" s="81"/>
      <c r="LDA140" s="81"/>
      <c r="LDB140" s="81"/>
      <c r="LDC140" s="81"/>
      <c r="LDD140" s="81"/>
      <c r="LDE140" s="81"/>
      <c r="LDF140" s="81"/>
      <c r="LDG140" s="81"/>
      <c r="LDH140" s="81"/>
      <c r="LDI140" s="81"/>
      <c r="LDJ140" s="81"/>
      <c r="LDK140" s="81"/>
      <c r="LDL140" s="81"/>
      <c r="LDM140" s="81"/>
      <c r="LDN140" s="81"/>
      <c r="LDO140" s="81"/>
      <c r="LDP140" s="81"/>
      <c r="LDQ140" s="81"/>
      <c r="LDR140" s="81"/>
      <c r="LDS140" s="81"/>
      <c r="LDT140" s="81"/>
      <c r="LDU140" s="81"/>
      <c r="LDV140" s="81"/>
      <c r="LDW140" s="81"/>
      <c r="LDX140" s="81"/>
      <c r="LDY140" s="81"/>
      <c r="LDZ140" s="81"/>
      <c r="LEA140" s="81"/>
      <c r="LEB140" s="81"/>
      <c r="LEC140" s="81"/>
      <c r="LED140" s="81"/>
      <c r="LEE140" s="81"/>
      <c r="LEF140" s="81"/>
      <c r="LEG140" s="81"/>
      <c r="LEH140" s="81"/>
      <c r="LEI140" s="81"/>
      <c r="LEJ140" s="81"/>
      <c r="LEK140" s="81"/>
      <c r="LEL140" s="81"/>
      <c r="LEM140" s="81"/>
      <c r="LEN140" s="81"/>
      <c r="LEO140" s="81"/>
      <c r="LEP140" s="81"/>
      <c r="LEQ140" s="81"/>
      <c r="LER140" s="81"/>
      <c r="LES140" s="81"/>
      <c r="LET140" s="81"/>
      <c r="LEU140" s="81"/>
      <c r="LEV140" s="81"/>
      <c r="LEW140" s="81"/>
      <c r="LEX140" s="81"/>
      <c r="LEY140" s="81"/>
      <c r="LEZ140" s="81"/>
      <c r="LFA140" s="81"/>
      <c r="LFB140" s="81"/>
      <c r="LFC140" s="81"/>
      <c r="LFD140" s="81"/>
      <c r="LFE140" s="81"/>
      <c r="LFF140" s="81"/>
      <c r="LFG140" s="81"/>
      <c r="LFH140" s="81"/>
      <c r="LFI140" s="81"/>
      <c r="LFJ140" s="81"/>
      <c r="LFK140" s="81"/>
      <c r="LFL140" s="81"/>
      <c r="LFM140" s="81"/>
      <c r="LFN140" s="81"/>
      <c r="LFO140" s="81"/>
      <c r="LFP140" s="81"/>
      <c r="LFQ140" s="81"/>
      <c r="LFR140" s="81"/>
      <c r="LFS140" s="81"/>
      <c r="LFT140" s="81"/>
      <c r="LFU140" s="81"/>
      <c r="LFV140" s="81"/>
      <c r="LFW140" s="81"/>
      <c r="LFX140" s="81"/>
      <c r="LFY140" s="81"/>
      <c r="LFZ140" s="81"/>
      <c r="LGA140" s="81"/>
      <c r="LGB140" s="81"/>
      <c r="LGC140" s="81"/>
      <c r="LGD140" s="81"/>
      <c r="LGE140" s="81"/>
      <c r="LGF140" s="81"/>
      <c r="LGG140" s="81"/>
      <c r="LGH140" s="81"/>
      <c r="LGI140" s="81"/>
      <c r="LGJ140" s="81"/>
      <c r="LGK140" s="81"/>
      <c r="LGL140" s="81"/>
      <c r="LGM140" s="81"/>
      <c r="LGN140" s="81"/>
      <c r="LGO140" s="81"/>
      <c r="LGP140" s="81"/>
      <c r="LGQ140" s="81"/>
      <c r="LGR140" s="81"/>
      <c r="LGS140" s="81"/>
      <c r="LGT140" s="81"/>
      <c r="LGU140" s="81"/>
      <c r="LGV140" s="81"/>
      <c r="LGW140" s="81"/>
      <c r="LGX140" s="81"/>
      <c r="LGY140" s="81"/>
      <c r="LGZ140" s="81"/>
      <c r="LHA140" s="81"/>
      <c r="LHB140" s="81"/>
      <c r="LHC140" s="81"/>
      <c r="LHD140" s="81"/>
      <c r="LHE140" s="81"/>
      <c r="LHF140" s="81"/>
      <c r="LHG140" s="81"/>
      <c r="LHH140" s="81"/>
      <c r="LHI140" s="81"/>
      <c r="LHJ140" s="81"/>
      <c r="LHK140" s="81"/>
      <c r="LHL140" s="81"/>
      <c r="LHM140" s="81"/>
      <c r="LHN140" s="81"/>
      <c r="LHO140" s="81"/>
      <c r="LHP140" s="81"/>
      <c r="LHQ140" s="81"/>
      <c r="LHR140" s="81"/>
      <c r="LHS140" s="81"/>
      <c r="LHT140" s="81"/>
      <c r="LHU140" s="81"/>
      <c r="LHV140" s="81"/>
      <c r="LHW140" s="81"/>
      <c r="LHX140" s="81"/>
      <c r="LHY140" s="81"/>
      <c r="LHZ140" s="81"/>
      <c r="LIA140" s="81"/>
      <c r="LIB140" s="81"/>
      <c r="LIC140" s="81"/>
      <c r="LID140" s="81"/>
      <c r="LIE140" s="81"/>
      <c r="LIF140" s="81"/>
      <c r="LIG140" s="81"/>
      <c r="LIH140" s="81"/>
      <c r="LII140" s="81"/>
      <c r="LIJ140" s="81"/>
      <c r="LIK140" s="81"/>
      <c r="LIL140" s="81"/>
      <c r="LIM140" s="81"/>
      <c r="LIN140" s="81"/>
      <c r="LIO140" s="81"/>
      <c r="LIP140" s="81"/>
      <c r="LIQ140" s="81"/>
      <c r="LIR140" s="81"/>
      <c r="LIS140" s="81"/>
      <c r="LIT140" s="81"/>
      <c r="LIU140" s="81"/>
      <c r="LIV140" s="81"/>
      <c r="LIW140" s="81"/>
      <c r="LIX140" s="81"/>
      <c r="LIY140" s="81"/>
      <c r="LIZ140" s="81"/>
      <c r="LJA140" s="81"/>
      <c r="LJB140" s="81"/>
      <c r="LJC140" s="81"/>
      <c r="LJD140" s="81"/>
      <c r="LJE140" s="81"/>
      <c r="LJF140" s="81"/>
      <c r="LJG140" s="81"/>
      <c r="LJH140" s="81"/>
      <c r="LJI140" s="81"/>
      <c r="LJJ140" s="81"/>
      <c r="LJK140" s="81"/>
      <c r="LJL140" s="81"/>
      <c r="LJM140" s="81"/>
      <c r="LJN140" s="81"/>
      <c r="LJO140" s="81"/>
      <c r="LJP140" s="81"/>
      <c r="LJQ140" s="81"/>
      <c r="LJR140" s="81"/>
      <c r="LJS140" s="81"/>
      <c r="LJT140" s="81"/>
      <c r="LJU140" s="81"/>
      <c r="LJV140" s="81"/>
      <c r="LJW140" s="81"/>
      <c r="LJX140" s="81"/>
      <c r="LJY140" s="81"/>
      <c r="LJZ140" s="81"/>
      <c r="LKA140" s="81"/>
      <c r="LKB140" s="81"/>
      <c r="LKC140" s="81"/>
      <c r="LKD140" s="81"/>
      <c r="LKE140" s="81"/>
      <c r="LKF140" s="81"/>
      <c r="LKG140" s="81"/>
      <c r="LKH140" s="81"/>
      <c r="LKI140" s="81"/>
      <c r="LKJ140" s="81"/>
      <c r="LKK140" s="81"/>
      <c r="LKL140" s="81"/>
      <c r="LKM140" s="81"/>
      <c r="LKN140" s="81"/>
      <c r="LKO140" s="81"/>
      <c r="LKP140" s="81"/>
      <c r="LKQ140" s="81"/>
      <c r="LKR140" s="81"/>
      <c r="LKS140" s="81"/>
      <c r="LKT140" s="81"/>
      <c r="LKU140" s="81"/>
      <c r="LKV140" s="81"/>
      <c r="LKW140" s="81"/>
      <c r="LKX140" s="81"/>
      <c r="LKY140" s="81"/>
      <c r="LKZ140" s="81"/>
      <c r="LLA140" s="81"/>
      <c r="LLB140" s="81"/>
      <c r="LLC140" s="81"/>
      <c r="LLD140" s="81"/>
      <c r="LLE140" s="81"/>
      <c r="LLF140" s="81"/>
      <c r="LLG140" s="81"/>
      <c r="LLH140" s="81"/>
      <c r="LLI140" s="81"/>
      <c r="LLJ140" s="81"/>
      <c r="LLK140" s="81"/>
      <c r="LLL140" s="81"/>
      <c r="LLM140" s="81"/>
      <c r="LLN140" s="81"/>
      <c r="LLO140" s="81"/>
      <c r="LLP140" s="81"/>
      <c r="LLQ140" s="81"/>
      <c r="LLR140" s="81"/>
      <c r="LLS140" s="81"/>
      <c r="LLT140" s="81"/>
      <c r="LLU140" s="81"/>
      <c r="LLV140" s="81"/>
      <c r="LLW140" s="81"/>
      <c r="LLX140" s="81"/>
      <c r="LLY140" s="81"/>
      <c r="LLZ140" s="81"/>
      <c r="LMA140" s="81"/>
      <c r="LMB140" s="81"/>
      <c r="LMC140" s="81"/>
      <c r="LMD140" s="81"/>
      <c r="LME140" s="81"/>
      <c r="LMF140" s="81"/>
      <c r="LMG140" s="81"/>
      <c r="LMH140" s="81"/>
      <c r="LMI140" s="81"/>
      <c r="LMJ140" s="81"/>
      <c r="LMK140" s="81"/>
      <c r="LML140" s="81"/>
      <c r="LMM140" s="81"/>
      <c r="LMN140" s="81"/>
      <c r="LMO140" s="81"/>
      <c r="LMP140" s="81"/>
      <c r="LMQ140" s="81"/>
      <c r="LMR140" s="81"/>
      <c r="LMS140" s="81"/>
      <c r="LMT140" s="81"/>
      <c r="LMU140" s="81"/>
      <c r="LMV140" s="81"/>
      <c r="LMW140" s="81"/>
      <c r="LMX140" s="81"/>
      <c r="LMY140" s="81"/>
      <c r="LMZ140" s="81"/>
      <c r="LNA140" s="81"/>
      <c r="LNB140" s="81"/>
      <c r="LNC140" s="81"/>
      <c r="LND140" s="81"/>
      <c r="LNE140" s="81"/>
      <c r="LNF140" s="81"/>
      <c r="LNG140" s="81"/>
      <c r="LNH140" s="81"/>
      <c r="LNI140" s="81"/>
      <c r="LNJ140" s="81"/>
      <c r="LNK140" s="81"/>
      <c r="LNL140" s="81"/>
      <c r="LNM140" s="81"/>
      <c r="LNN140" s="81"/>
      <c r="LNO140" s="81"/>
      <c r="LNP140" s="81"/>
      <c r="LNQ140" s="81"/>
      <c r="LNR140" s="81"/>
      <c r="LNS140" s="81"/>
      <c r="LNT140" s="81"/>
      <c r="LNU140" s="81"/>
      <c r="LNV140" s="81"/>
      <c r="LNW140" s="81"/>
      <c r="LNX140" s="81"/>
      <c r="LNY140" s="81"/>
      <c r="LNZ140" s="81"/>
      <c r="LOA140" s="81"/>
      <c r="LOB140" s="81"/>
      <c r="LOC140" s="81"/>
      <c r="LOD140" s="81"/>
      <c r="LOE140" s="81"/>
      <c r="LOF140" s="81"/>
      <c r="LOG140" s="81"/>
      <c r="LOH140" s="81"/>
      <c r="LOI140" s="81"/>
      <c r="LOJ140" s="81"/>
      <c r="LOK140" s="81"/>
      <c r="LOL140" s="81"/>
      <c r="LOM140" s="81"/>
      <c r="LON140" s="81"/>
      <c r="LOO140" s="81"/>
      <c r="LOP140" s="81"/>
      <c r="LOQ140" s="81"/>
      <c r="LOR140" s="81"/>
      <c r="LOS140" s="81"/>
      <c r="LOT140" s="81"/>
      <c r="LOU140" s="81"/>
      <c r="LOV140" s="81"/>
      <c r="LOW140" s="81"/>
      <c r="LOX140" s="81"/>
      <c r="LOY140" s="81"/>
      <c r="LOZ140" s="81"/>
      <c r="LPA140" s="81"/>
      <c r="LPB140" s="81"/>
      <c r="LPC140" s="81"/>
      <c r="LPD140" s="81"/>
      <c r="LPE140" s="81"/>
      <c r="LPF140" s="81"/>
      <c r="LPG140" s="81"/>
      <c r="LPH140" s="81"/>
      <c r="LPI140" s="81"/>
      <c r="LPJ140" s="81"/>
      <c r="LPK140" s="81"/>
      <c r="LPL140" s="81"/>
      <c r="LPM140" s="81"/>
      <c r="LPN140" s="81"/>
      <c r="LPO140" s="81"/>
      <c r="LPP140" s="81"/>
      <c r="LPQ140" s="81"/>
      <c r="LPR140" s="81"/>
      <c r="LPS140" s="81"/>
      <c r="LPT140" s="81"/>
      <c r="LPU140" s="81"/>
      <c r="LPV140" s="81"/>
      <c r="LPW140" s="81"/>
      <c r="LPX140" s="81"/>
      <c r="LPY140" s="81"/>
      <c r="LPZ140" s="81"/>
      <c r="LQA140" s="81"/>
      <c r="LQB140" s="81"/>
      <c r="LQC140" s="81"/>
      <c r="LQD140" s="81"/>
      <c r="LQE140" s="81"/>
      <c r="LQF140" s="81"/>
      <c r="LQG140" s="81"/>
      <c r="LQH140" s="81"/>
      <c r="LQI140" s="81"/>
      <c r="LQJ140" s="81"/>
      <c r="LQK140" s="81"/>
      <c r="LQL140" s="81"/>
      <c r="LQM140" s="81"/>
      <c r="LQN140" s="81"/>
      <c r="LQO140" s="81"/>
      <c r="LQP140" s="81"/>
      <c r="LQQ140" s="81"/>
      <c r="LQR140" s="81"/>
      <c r="LQS140" s="81"/>
      <c r="LQT140" s="81"/>
      <c r="LQU140" s="81"/>
      <c r="LQV140" s="81"/>
      <c r="LQW140" s="81"/>
      <c r="LQX140" s="81"/>
      <c r="LQY140" s="81"/>
      <c r="LQZ140" s="81"/>
      <c r="LRA140" s="81"/>
      <c r="LRB140" s="81"/>
      <c r="LRC140" s="81"/>
      <c r="LRD140" s="81"/>
      <c r="LRE140" s="81"/>
      <c r="LRF140" s="81"/>
      <c r="LRG140" s="81"/>
      <c r="LRH140" s="81"/>
      <c r="LRI140" s="81"/>
      <c r="LRJ140" s="81"/>
      <c r="LRK140" s="81"/>
      <c r="LRL140" s="81"/>
      <c r="LRM140" s="81"/>
      <c r="LRN140" s="81"/>
      <c r="LRO140" s="81"/>
      <c r="LRP140" s="81"/>
      <c r="LRQ140" s="81"/>
      <c r="LRR140" s="81"/>
      <c r="LRS140" s="81"/>
      <c r="LRT140" s="81"/>
      <c r="LRU140" s="81"/>
      <c r="LRV140" s="81"/>
      <c r="LRW140" s="81"/>
      <c r="LRX140" s="81"/>
      <c r="LRY140" s="81"/>
      <c r="LRZ140" s="81"/>
      <c r="LSA140" s="81"/>
      <c r="LSB140" s="81"/>
      <c r="LSC140" s="81"/>
      <c r="LSD140" s="81"/>
      <c r="LSE140" s="81"/>
      <c r="LSF140" s="81"/>
      <c r="LSG140" s="81"/>
      <c r="LSH140" s="81"/>
      <c r="LSI140" s="81"/>
      <c r="LSJ140" s="81"/>
      <c r="LSK140" s="81"/>
      <c r="LSL140" s="81"/>
      <c r="LSM140" s="81"/>
      <c r="LSN140" s="81"/>
      <c r="LSO140" s="81"/>
      <c r="LSP140" s="81"/>
      <c r="LSQ140" s="81"/>
      <c r="LSR140" s="81"/>
      <c r="LSS140" s="81"/>
      <c r="LST140" s="81"/>
      <c r="LSU140" s="81"/>
      <c r="LSV140" s="81"/>
      <c r="LSW140" s="81"/>
      <c r="LSX140" s="81"/>
      <c r="LSY140" s="81"/>
      <c r="LSZ140" s="81"/>
      <c r="LTA140" s="81"/>
      <c r="LTB140" s="81"/>
      <c r="LTC140" s="81"/>
      <c r="LTD140" s="81"/>
      <c r="LTE140" s="81"/>
      <c r="LTF140" s="81"/>
      <c r="LTG140" s="81"/>
      <c r="LTH140" s="81"/>
      <c r="LTI140" s="81"/>
      <c r="LTJ140" s="81"/>
      <c r="LTK140" s="81"/>
      <c r="LTL140" s="81"/>
      <c r="LTM140" s="81"/>
      <c r="LTN140" s="81"/>
      <c r="LTO140" s="81"/>
      <c r="LTP140" s="81"/>
      <c r="LTQ140" s="81"/>
      <c r="LTR140" s="81"/>
      <c r="LTS140" s="81"/>
      <c r="LTT140" s="81"/>
      <c r="LTU140" s="81"/>
      <c r="LTV140" s="81"/>
      <c r="LTW140" s="81"/>
      <c r="LTX140" s="81"/>
      <c r="LTY140" s="81"/>
      <c r="LTZ140" s="81"/>
      <c r="LUA140" s="81"/>
      <c r="LUB140" s="81"/>
      <c r="LUC140" s="81"/>
      <c r="LUD140" s="81"/>
      <c r="LUE140" s="81"/>
      <c r="LUF140" s="81"/>
      <c r="LUG140" s="81"/>
      <c r="LUH140" s="81"/>
      <c r="LUI140" s="81"/>
      <c r="LUJ140" s="81"/>
      <c r="LUK140" s="81"/>
      <c r="LUL140" s="81"/>
      <c r="LUM140" s="81"/>
      <c r="LUN140" s="81"/>
      <c r="LUO140" s="81"/>
      <c r="LUP140" s="81"/>
      <c r="LUQ140" s="81"/>
      <c r="LUR140" s="81"/>
      <c r="LUS140" s="81"/>
      <c r="LUT140" s="81"/>
      <c r="LUU140" s="81"/>
      <c r="LUV140" s="81"/>
      <c r="LUW140" s="81"/>
      <c r="LUX140" s="81"/>
      <c r="LUY140" s="81"/>
      <c r="LUZ140" s="81"/>
      <c r="LVA140" s="81"/>
      <c r="LVB140" s="81"/>
      <c r="LVC140" s="81"/>
      <c r="LVD140" s="81"/>
      <c r="LVE140" s="81"/>
      <c r="LVF140" s="81"/>
      <c r="LVG140" s="81"/>
      <c r="LVH140" s="81"/>
      <c r="LVI140" s="81"/>
      <c r="LVJ140" s="81"/>
      <c r="LVK140" s="81"/>
      <c r="LVL140" s="81"/>
      <c r="LVM140" s="81"/>
      <c r="LVN140" s="81"/>
      <c r="LVO140" s="81"/>
      <c r="LVP140" s="81"/>
      <c r="LVQ140" s="81"/>
      <c r="LVR140" s="81"/>
      <c r="LVS140" s="81"/>
      <c r="LVT140" s="81"/>
      <c r="LVU140" s="81"/>
      <c r="LVV140" s="81"/>
      <c r="LVW140" s="81"/>
      <c r="LVX140" s="81"/>
      <c r="LVY140" s="81"/>
      <c r="LVZ140" s="81"/>
      <c r="LWA140" s="81"/>
      <c r="LWB140" s="81"/>
      <c r="LWC140" s="81"/>
      <c r="LWD140" s="81"/>
      <c r="LWE140" s="81"/>
      <c r="LWF140" s="81"/>
      <c r="LWG140" s="81"/>
      <c r="LWH140" s="81"/>
      <c r="LWI140" s="81"/>
      <c r="LWJ140" s="81"/>
      <c r="LWK140" s="81"/>
      <c r="LWL140" s="81"/>
      <c r="LWM140" s="81"/>
      <c r="LWN140" s="81"/>
      <c r="LWO140" s="81"/>
      <c r="LWP140" s="81"/>
      <c r="LWQ140" s="81"/>
      <c r="LWR140" s="81"/>
      <c r="LWS140" s="81"/>
      <c r="LWT140" s="81"/>
      <c r="LWU140" s="81"/>
      <c r="LWV140" s="81"/>
      <c r="LWW140" s="81"/>
      <c r="LWX140" s="81"/>
      <c r="LWY140" s="81"/>
      <c r="LWZ140" s="81"/>
      <c r="LXA140" s="81"/>
      <c r="LXB140" s="81"/>
      <c r="LXC140" s="81"/>
      <c r="LXD140" s="81"/>
      <c r="LXE140" s="81"/>
      <c r="LXF140" s="81"/>
      <c r="LXG140" s="81"/>
      <c r="LXH140" s="81"/>
      <c r="LXI140" s="81"/>
      <c r="LXJ140" s="81"/>
      <c r="LXK140" s="81"/>
      <c r="LXL140" s="81"/>
      <c r="LXM140" s="81"/>
      <c r="LXN140" s="81"/>
      <c r="LXO140" s="81"/>
      <c r="LXP140" s="81"/>
      <c r="LXQ140" s="81"/>
      <c r="LXR140" s="81"/>
      <c r="LXS140" s="81"/>
      <c r="LXT140" s="81"/>
      <c r="LXU140" s="81"/>
      <c r="LXV140" s="81"/>
      <c r="LXW140" s="81"/>
      <c r="LXX140" s="81"/>
      <c r="LXY140" s="81"/>
      <c r="LXZ140" s="81"/>
      <c r="LYA140" s="81"/>
      <c r="LYB140" s="81"/>
      <c r="LYC140" s="81"/>
      <c r="LYD140" s="81"/>
      <c r="LYE140" s="81"/>
      <c r="LYF140" s="81"/>
      <c r="LYG140" s="81"/>
      <c r="LYH140" s="81"/>
      <c r="LYI140" s="81"/>
      <c r="LYJ140" s="81"/>
      <c r="LYK140" s="81"/>
      <c r="LYL140" s="81"/>
      <c r="LYM140" s="81"/>
      <c r="LYN140" s="81"/>
      <c r="LYO140" s="81"/>
      <c r="LYP140" s="81"/>
      <c r="LYQ140" s="81"/>
      <c r="LYR140" s="81"/>
      <c r="LYS140" s="81"/>
      <c r="LYT140" s="81"/>
      <c r="LYU140" s="81"/>
      <c r="LYV140" s="81"/>
      <c r="LYW140" s="81"/>
      <c r="LYX140" s="81"/>
      <c r="LYY140" s="81"/>
      <c r="LYZ140" s="81"/>
      <c r="LZA140" s="81"/>
      <c r="LZB140" s="81"/>
      <c r="LZC140" s="81"/>
      <c r="LZD140" s="81"/>
      <c r="LZE140" s="81"/>
      <c r="LZF140" s="81"/>
      <c r="LZG140" s="81"/>
      <c r="LZH140" s="81"/>
      <c r="LZI140" s="81"/>
      <c r="LZJ140" s="81"/>
      <c r="LZK140" s="81"/>
      <c r="LZL140" s="81"/>
      <c r="LZM140" s="81"/>
      <c r="LZN140" s="81"/>
      <c r="LZO140" s="81"/>
      <c r="LZP140" s="81"/>
      <c r="LZQ140" s="81"/>
      <c r="LZR140" s="81"/>
      <c r="LZS140" s="81"/>
      <c r="LZT140" s="81"/>
      <c r="LZU140" s="81"/>
      <c r="LZV140" s="81"/>
      <c r="LZW140" s="81"/>
      <c r="LZX140" s="81"/>
      <c r="LZY140" s="81"/>
      <c r="LZZ140" s="81"/>
      <c r="MAA140" s="81"/>
      <c r="MAB140" s="81"/>
      <c r="MAC140" s="81"/>
      <c r="MAD140" s="81"/>
      <c r="MAE140" s="81"/>
      <c r="MAF140" s="81"/>
      <c r="MAG140" s="81"/>
      <c r="MAH140" s="81"/>
      <c r="MAI140" s="81"/>
      <c r="MAJ140" s="81"/>
      <c r="MAK140" s="81"/>
      <c r="MAL140" s="81"/>
      <c r="MAM140" s="81"/>
      <c r="MAN140" s="81"/>
      <c r="MAO140" s="81"/>
      <c r="MAP140" s="81"/>
      <c r="MAQ140" s="81"/>
      <c r="MAR140" s="81"/>
      <c r="MAS140" s="81"/>
      <c r="MAT140" s="81"/>
      <c r="MAU140" s="81"/>
      <c r="MAV140" s="81"/>
      <c r="MAW140" s="81"/>
      <c r="MAX140" s="81"/>
      <c r="MAY140" s="81"/>
      <c r="MAZ140" s="81"/>
      <c r="MBA140" s="81"/>
      <c r="MBB140" s="81"/>
      <c r="MBC140" s="81"/>
      <c r="MBD140" s="81"/>
      <c r="MBE140" s="81"/>
      <c r="MBF140" s="81"/>
      <c r="MBG140" s="81"/>
      <c r="MBH140" s="81"/>
      <c r="MBI140" s="81"/>
      <c r="MBJ140" s="81"/>
      <c r="MBK140" s="81"/>
      <c r="MBL140" s="81"/>
      <c r="MBM140" s="81"/>
      <c r="MBN140" s="81"/>
      <c r="MBO140" s="81"/>
      <c r="MBP140" s="81"/>
      <c r="MBQ140" s="81"/>
      <c r="MBR140" s="81"/>
      <c r="MBS140" s="81"/>
      <c r="MBT140" s="81"/>
      <c r="MBU140" s="81"/>
      <c r="MBV140" s="81"/>
      <c r="MBW140" s="81"/>
      <c r="MBX140" s="81"/>
      <c r="MBY140" s="81"/>
      <c r="MBZ140" s="81"/>
      <c r="MCA140" s="81"/>
      <c r="MCB140" s="81"/>
      <c r="MCC140" s="81"/>
      <c r="MCD140" s="81"/>
      <c r="MCE140" s="81"/>
      <c r="MCF140" s="81"/>
      <c r="MCG140" s="81"/>
      <c r="MCH140" s="81"/>
      <c r="MCI140" s="81"/>
      <c r="MCJ140" s="81"/>
      <c r="MCK140" s="81"/>
      <c r="MCL140" s="81"/>
      <c r="MCM140" s="81"/>
      <c r="MCN140" s="81"/>
      <c r="MCO140" s="81"/>
      <c r="MCP140" s="81"/>
      <c r="MCQ140" s="81"/>
      <c r="MCR140" s="81"/>
      <c r="MCS140" s="81"/>
      <c r="MCT140" s="81"/>
      <c r="MCU140" s="81"/>
      <c r="MCV140" s="81"/>
      <c r="MCW140" s="81"/>
      <c r="MCX140" s="81"/>
      <c r="MCY140" s="81"/>
      <c r="MCZ140" s="81"/>
      <c r="MDA140" s="81"/>
      <c r="MDB140" s="81"/>
      <c r="MDC140" s="81"/>
      <c r="MDD140" s="81"/>
      <c r="MDE140" s="81"/>
      <c r="MDF140" s="81"/>
      <c r="MDG140" s="81"/>
      <c r="MDH140" s="81"/>
      <c r="MDI140" s="81"/>
      <c r="MDJ140" s="81"/>
      <c r="MDK140" s="81"/>
      <c r="MDL140" s="81"/>
      <c r="MDM140" s="81"/>
      <c r="MDN140" s="81"/>
      <c r="MDO140" s="81"/>
      <c r="MDP140" s="81"/>
      <c r="MDQ140" s="81"/>
      <c r="MDR140" s="81"/>
      <c r="MDS140" s="81"/>
      <c r="MDT140" s="81"/>
      <c r="MDU140" s="81"/>
      <c r="MDV140" s="81"/>
      <c r="MDW140" s="81"/>
      <c r="MDX140" s="81"/>
      <c r="MDY140" s="81"/>
      <c r="MDZ140" s="81"/>
      <c r="MEA140" s="81"/>
      <c r="MEB140" s="81"/>
      <c r="MEC140" s="81"/>
      <c r="MED140" s="81"/>
      <c r="MEE140" s="81"/>
      <c r="MEF140" s="81"/>
      <c r="MEG140" s="81"/>
      <c r="MEH140" s="81"/>
      <c r="MEI140" s="81"/>
      <c r="MEJ140" s="81"/>
      <c r="MEK140" s="81"/>
      <c r="MEL140" s="81"/>
      <c r="MEM140" s="81"/>
      <c r="MEN140" s="81"/>
      <c r="MEO140" s="81"/>
      <c r="MEP140" s="81"/>
      <c r="MEQ140" s="81"/>
      <c r="MER140" s="81"/>
      <c r="MES140" s="81"/>
      <c r="MET140" s="81"/>
      <c r="MEU140" s="81"/>
      <c r="MEV140" s="81"/>
      <c r="MEW140" s="81"/>
      <c r="MEX140" s="81"/>
      <c r="MEY140" s="81"/>
      <c r="MEZ140" s="81"/>
      <c r="MFA140" s="81"/>
      <c r="MFB140" s="81"/>
      <c r="MFC140" s="81"/>
      <c r="MFD140" s="81"/>
      <c r="MFE140" s="81"/>
      <c r="MFF140" s="81"/>
      <c r="MFG140" s="81"/>
      <c r="MFH140" s="81"/>
      <c r="MFI140" s="81"/>
      <c r="MFJ140" s="81"/>
      <c r="MFK140" s="81"/>
      <c r="MFL140" s="81"/>
      <c r="MFM140" s="81"/>
      <c r="MFN140" s="81"/>
      <c r="MFO140" s="81"/>
      <c r="MFP140" s="81"/>
      <c r="MFQ140" s="81"/>
      <c r="MFR140" s="81"/>
      <c r="MFS140" s="81"/>
      <c r="MFT140" s="81"/>
      <c r="MFU140" s="81"/>
      <c r="MFV140" s="81"/>
      <c r="MFW140" s="81"/>
      <c r="MFX140" s="81"/>
      <c r="MFY140" s="81"/>
      <c r="MFZ140" s="81"/>
      <c r="MGA140" s="81"/>
      <c r="MGB140" s="81"/>
      <c r="MGC140" s="81"/>
      <c r="MGD140" s="81"/>
      <c r="MGE140" s="81"/>
      <c r="MGF140" s="81"/>
      <c r="MGG140" s="81"/>
      <c r="MGH140" s="81"/>
      <c r="MGI140" s="81"/>
      <c r="MGJ140" s="81"/>
      <c r="MGK140" s="81"/>
      <c r="MGL140" s="81"/>
      <c r="MGM140" s="81"/>
      <c r="MGN140" s="81"/>
      <c r="MGO140" s="81"/>
      <c r="MGP140" s="81"/>
      <c r="MGQ140" s="81"/>
      <c r="MGR140" s="81"/>
      <c r="MGS140" s="81"/>
      <c r="MGT140" s="81"/>
      <c r="MGU140" s="81"/>
      <c r="MGV140" s="81"/>
      <c r="MGW140" s="81"/>
      <c r="MGX140" s="81"/>
      <c r="MGY140" s="81"/>
      <c r="MGZ140" s="81"/>
      <c r="MHA140" s="81"/>
      <c r="MHB140" s="81"/>
      <c r="MHC140" s="81"/>
      <c r="MHD140" s="81"/>
      <c r="MHE140" s="81"/>
      <c r="MHF140" s="81"/>
      <c r="MHG140" s="81"/>
      <c r="MHH140" s="81"/>
      <c r="MHI140" s="81"/>
      <c r="MHJ140" s="81"/>
      <c r="MHK140" s="81"/>
      <c r="MHL140" s="81"/>
      <c r="MHM140" s="81"/>
      <c r="MHN140" s="81"/>
      <c r="MHO140" s="81"/>
      <c r="MHP140" s="81"/>
      <c r="MHQ140" s="81"/>
      <c r="MHR140" s="81"/>
      <c r="MHS140" s="81"/>
      <c r="MHT140" s="81"/>
      <c r="MHU140" s="81"/>
      <c r="MHV140" s="81"/>
      <c r="MHW140" s="81"/>
      <c r="MHX140" s="81"/>
      <c r="MHY140" s="81"/>
      <c r="MHZ140" s="81"/>
      <c r="MIA140" s="81"/>
      <c r="MIB140" s="81"/>
      <c r="MIC140" s="81"/>
      <c r="MID140" s="81"/>
      <c r="MIE140" s="81"/>
      <c r="MIF140" s="81"/>
      <c r="MIG140" s="81"/>
      <c r="MIH140" s="81"/>
      <c r="MII140" s="81"/>
      <c r="MIJ140" s="81"/>
      <c r="MIK140" s="81"/>
      <c r="MIL140" s="81"/>
      <c r="MIM140" s="81"/>
      <c r="MIN140" s="81"/>
      <c r="MIO140" s="81"/>
      <c r="MIP140" s="81"/>
      <c r="MIQ140" s="81"/>
      <c r="MIR140" s="81"/>
      <c r="MIS140" s="81"/>
      <c r="MIT140" s="81"/>
      <c r="MIU140" s="81"/>
      <c r="MIV140" s="81"/>
      <c r="MIW140" s="81"/>
      <c r="MIX140" s="81"/>
      <c r="MIY140" s="81"/>
      <c r="MIZ140" s="81"/>
      <c r="MJA140" s="81"/>
      <c r="MJB140" s="81"/>
      <c r="MJC140" s="81"/>
      <c r="MJD140" s="81"/>
      <c r="MJE140" s="81"/>
      <c r="MJF140" s="81"/>
      <c r="MJG140" s="81"/>
      <c r="MJH140" s="81"/>
      <c r="MJI140" s="81"/>
      <c r="MJJ140" s="81"/>
      <c r="MJK140" s="81"/>
      <c r="MJL140" s="81"/>
      <c r="MJM140" s="81"/>
      <c r="MJN140" s="81"/>
      <c r="MJO140" s="81"/>
      <c r="MJP140" s="81"/>
      <c r="MJQ140" s="81"/>
      <c r="MJR140" s="81"/>
      <c r="MJS140" s="81"/>
      <c r="MJT140" s="81"/>
      <c r="MJU140" s="81"/>
      <c r="MJV140" s="81"/>
      <c r="MJW140" s="81"/>
      <c r="MJX140" s="81"/>
      <c r="MJY140" s="81"/>
      <c r="MJZ140" s="81"/>
      <c r="MKA140" s="81"/>
      <c r="MKB140" s="81"/>
      <c r="MKC140" s="81"/>
      <c r="MKD140" s="81"/>
      <c r="MKE140" s="81"/>
      <c r="MKF140" s="81"/>
      <c r="MKG140" s="81"/>
      <c r="MKH140" s="81"/>
      <c r="MKI140" s="81"/>
      <c r="MKJ140" s="81"/>
      <c r="MKK140" s="81"/>
      <c r="MKL140" s="81"/>
      <c r="MKM140" s="81"/>
      <c r="MKN140" s="81"/>
      <c r="MKO140" s="81"/>
      <c r="MKP140" s="81"/>
      <c r="MKQ140" s="81"/>
      <c r="MKR140" s="81"/>
      <c r="MKS140" s="81"/>
      <c r="MKT140" s="81"/>
      <c r="MKU140" s="81"/>
      <c r="MKV140" s="81"/>
      <c r="MKW140" s="81"/>
      <c r="MKX140" s="81"/>
      <c r="MKY140" s="81"/>
      <c r="MKZ140" s="81"/>
      <c r="MLA140" s="81"/>
      <c r="MLB140" s="81"/>
      <c r="MLC140" s="81"/>
      <c r="MLD140" s="81"/>
      <c r="MLE140" s="81"/>
      <c r="MLF140" s="81"/>
      <c r="MLG140" s="81"/>
      <c r="MLH140" s="81"/>
      <c r="MLI140" s="81"/>
      <c r="MLJ140" s="81"/>
      <c r="MLK140" s="81"/>
      <c r="MLL140" s="81"/>
      <c r="MLM140" s="81"/>
      <c r="MLN140" s="81"/>
      <c r="MLO140" s="81"/>
      <c r="MLP140" s="81"/>
      <c r="MLQ140" s="81"/>
      <c r="MLR140" s="81"/>
      <c r="MLS140" s="81"/>
      <c r="MLT140" s="81"/>
      <c r="MLU140" s="81"/>
      <c r="MLV140" s="81"/>
      <c r="MLW140" s="81"/>
      <c r="MLX140" s="81"/>
      <c r="MLY140" s="81"/>
      <c r="MLZ140" s="81"/>
      <c r="MMA140" s="81"/>
      <c r="MMB140" s="81"/>
      <c r="MMC140" s="81"/>
      <c r="MMD140" s="81"/>
      <c r="MME140" s="81"/>
      <c r="MMF140" s="81"/>
      <c r="MMG140" s="81"/>
      <c r="MMH140" s="81"/>
      <c r="MMI140" s="81"/>
      <c r="MMJ140" s="81"/>
      <c r="MMK140" s="81"/>
      <c r="MML140" s="81"/>
      <c r="MMM140" s="81"/>
      <c r="MMN140" s="81"/>
      <c r="MMO140" s="81"/>
      <c r="MMP140" s="81"/>
      <c r="MMQ140" s="81"/>
      <c r="MMR140" s="81"/>
      <c r="MMS140" s="81"/>
      <c r="MMT140" s="81"/>
      <c r="MMU140" s="81"/>
      <c r="MMV140" s="81"/>
      <c r="MMW140" s="81"/>
      <c r="MMX140" s="81"/>
      <c r="MMY140" s="81"/>
      <c r="MMZ140" s="81"/>
      <c r="MNA140" s="81"/>
      <c r="MNB140" s="81"/>
      <c r="MNC140" s="81"/>
      <c r="MND140" s="81"/>
      <c r="MNE140" s="81"/>
      <c r="MNF140" s="81"/>
      <c r="MNG140" s="81"/>
      <c r="MNH140" s="81"/>
      <c r="MNI140" s="81"/>
      <c r="MNJ140" s="81"/>
      <c r="MNK140" s="81"/>
      <c r="MNL140" s="81"/>
      <c r="MNM140" s="81"/>
      <c r="MNN140" s="81"/>
      <c r="MNO140" s="81"/>
      <c r="MNP140" s="81"/>
      <c r="MNQ140" s="81"/>
      <c r="MNR140" s="81"/>
      <c r="MNS140" s="81"/>
      <c r="MNT140" s="81"/>
      <c r="MNU140" s="81"/>
      <c r="MNV140" s="81"/>
      <c r="MNW140" s="81"/>
      <c r="MNX140" s="81"/>
      <c r="MNY140" s="81"/>
      <c r="MNZ140" s="81"/>
      <c r="MOA140" s="81"/>
      <c r="MOB140" s="81"/>
      <c r="MOC140" s="81"/>
      <c r="MOD140" s="81"/>
      <c r="MOE140" s="81"/>
      <c r="MOF140" s="81"/>
      <c r="MOG140" s="81"/>
      <c r="MOH140" s="81"/>
      <c r="MOI140" s="81"/>
      <c r="MOJ140" s="81"/>
      <c r="MOK140" s="81"/>
      <c r="MOL140" s="81"/>
      <c r="MOM140" s="81"/>
      <c r="MON140" s="81"/>
      <c r="MOO140" s="81"/>
      <c r="MOP140" s="81"/>
      <c r="MOQ140" s="81"/>
      <c r="MOR140" s="81"/>
      <c r="MOS140" s="81"/>
      <c r="MOT140" s="81"/>
      <c r="MOU140" s="81"/>
      <c r="MOV140" s="81"/>
      <c r="MOW140" s="81"/>
      <c r="MOX140" s="81"/>
      <c r="MOY140" s="81"/>
      <c r="MOZ140" s="81"/>
      <c r="MPA140" s="81"/>
      <c r="MPB140" s="81"/>
      <c r="MPC140" s="81"/>
      <c r="MPD140" s="81"/>
      <c r="MPE140" s="81"/>
      <c r="MPF140" s="81"/>
      <c r="MPG140" s="81"/>
      <c r="MPH140" s="81"/>
      <c r="MPI140" s="81"/>
      <c r="MPJ140" s="81"/>
      <c r="MPK140" s="81"/>
      <c r="MPL140" s="81"/>
      <c r="MPM140" s="81"/>
      <c r="MPN140" s="81"/>
      <c r="MPO140" s="81"/>
      <c r="MPP140" s="81"/>
      <c r="MPQ140" s="81"/>
      <c r="MPR140" s="81"/>
      <c r="MPS140" s="81"/>
      <c r="MPT140" s="81"/>
      <c r="MPU140" s="81"/>
      <c r="MPV140" s="81"/>
      <c r="MPW140" s="81"/>
      <c r="MPX140" s="81"/>
      <c r="MPY140" s="81"/>
      <c r="MPZ140" s="81"/>
      <c r="MQA140" s="81"/>
      <c r="MQB140" s="81"/>
      <c r="MQC140" s="81"/>
      <c r="MQD140" s="81"/>
      <c r="MQE140" s="81"/>
      <c r="MQF140" s="81"/>
      <c r="MQG140" s="81"/>
      <c r="MQH140" s="81"/>
      <c r="MQI140" s="81"/>
      <c r="MQJ140" s="81"/>
      <c r="MQK140" s="81"/>
      <c r="MQL140" s="81"/>
      <c r="MQM140" s="81"/>
      <c r="MQN140" s="81"/>
      <c r="MQO140" s="81"/>
      <c r="MQP140" s="81"/>
      <c r="MQQ140" s="81"/>
      <c r="MQR140" s="81"/>
      <c r="MQS140" s="81"/>
      <c r="MQT140" s="81"/>
      <c r="MQU140" s="81"/>
      <c r="MQV140" s="81"/>
      <c r="MQW140" s="81"/>
      <c r="MQX140" s="81"/>
      <c r="MQY140" s="81"/>
      <c r="MQZ140" s="81"/>
      <c r="MRA140" s="81"/>
      <c r="MRB140" s="81"/>
      <c r="MRC140" s="81"/>
      <c r="MRD140" s="81"/>
      <c r="MRE140" s="81"/>
      <c r="MRF140" s="81"/>
      <c r="MRG140" s="81"/>
      <c r="MRH140" s="81"/>
      <c r="MRI140" s="81"/>
      <c r="MRJ140" s="81"/>
      <c r="MRK140" s="81"/>
      <c r="MRL140" s="81"/>
      <c r="MRM140" s="81"/>
      <c r="MRN140" s="81"/>
      <c r="MRO140" s="81"/>
      <c r="MRP140" s="81"/>
      <c r="MRQ140" s="81"/>
      <c r="MRR140" s="81"/>
      <c r="MRS140" s="81"/>
      <c r="MRT140" s="81"/>
      <c r="MRU140" s="81"/>
      <c r="MRV140" s="81"/>
      <c r="MRW140" s="81"/>
      <c r="MRX140" s="81"/>
      <c r="MRY140" s="81"/>
      <c r="MRZ140" s="81"/>
      <c r="MSA140" s="81"/>
      <c r="MSB140" s="81"/>
      <c r="MSC140" s="81"/>
      <c r="MSD140" s="81"/>
      <c r="MSE140" s="81"/>
      <c r="MSF140" s="81"/>
      <c r="MSG140" s="81"/>
      <c r="MSH140" s="81"/>
      <c r="MSI140" s="81"/>
      <c r="MSJ140" s="81"/>
      <c r="MSK140" s="81"/>
      <c r="MSL140" s="81"/>
      <c r="MSM140" s="81"/>
      <c r="MSN140" s="81"/>
      <c r="MSO140" s="81"/>
      <c r="MSP140" s="81"/>
      <c r="MSQ140" s="81"/>
      <c r="MSR140" s="81"/>
      <c r="MSS140" s="81"/>
      <c r="MST140" s="81"/>
      <c r="MSU140" s="81"/>
      <c r="MSV140" s="81"/>
      <c r="MSW140" s="81"/>
      <c r="MSX140" s="81"/>
      <c r="MSY140" s="81"/>
      <c r="MSZ140" s="81"/>
      <c r="MTA140" s="81"/>
      <c r="MTB140" s="81"/>
      <c r="MTC140" s="81"/>
      <c r="MTD140" s="81"/>
      <c r="MTE140" s="81"/>
      <c r="MTF140" s="81"/>
      <c r="MTG140" s="81"/>
      <c r="MTH140" s="81"/>
      <c r="MTI140" s="81"/>
      <c r="MTJ140" s="81"/>
      <c r="MTK140" s="81"/>
      <c r="MTL140" s="81"/>
      <c r="MTM140" s="81"/>
      <c r="MTN140" s="81"/>
      <c r="MTO140" s="81"/>
      <c r="MTP140" s="81"/>
      <c r="MTQ140" s="81"/>
      <c r="MTR140" s="81"/>
      <c r="MTS140" s="81"/>
      <c r="MTT140" s="81"/>
      <c r="MTU140" s="81"/>
      <c r="MTV140" s="81"/>
      <c r="MTW140" s="81"/>
      <c r="MTX140" s="81"/>
      <c r="MTY140" s="81"/>
      <c r="MTZ140" s="81"/>
      <c r="MUA140" s="81"/>
      <c r="MUB140" s="81"/>
      <c r="MUC140" s="81"/>
      <c r="MUD140" s="81"/>
      <c r="MUE140" s="81"/>
      <c r="MUF140" s="81"/>
      <c r="MUG140" s="81"/>
      <c r="MUH140" s="81"/>
      <c r="MUI140" s="81"/>
      <c r="MUJ140" s="81"/>
      <c r="MUK140" s="81"/>
      <c r="MUL140" s="81"/>
      <c r="MUM140" s="81"/>
      <c r="MUN140" s="81"/>
      <c r="MUO140" s="81"/>
      <c r="MUP140" s="81"/>
      <c r="MUQ140" s="81"/>
      <c r="MUR140" s="81"/>
      <c r="MUS140" s="81"/>
      <c r="MUT140" s="81"/>
      <c r="MUU140" s="81"/>
      <c r="MUV140" s="81"/>
      <c r="MUW140" s="81"/>
      <c r="MUX140" s="81"/>
      <c r="MUY140" s="81"/>
      <c r="MUZ140" s="81"/>
      <c r="MVA140" s="81"/>
      <c r="MVB140" s="81"/>
      <c r="MVC140" s="81"/>
      <c r="MVD140" s="81"/>
      <c r="MVE140" s="81"/>
      <c r="MVF140" s="81"/>
      <c r="MVG140" s="81"/>
      <c r="MVH140" s="81"/>
      <c r="MVI140" s="81"/>
      <c r="MVJ140" s="81"/>
      <c r="MVK140" s="81"/>
      <c r="MVL140" s="81"/>
      <c r="MVM140" s="81"/>
      <c r="MVN140" s="81"/>
      <c r="MVO140" s="81"/>
      <c r="MVP140" s="81"/>
      <c r="MVQ140" s="81"/>
      <c r="MVR140" s="81"/>
      <c r="MVS140" s="81"/>
      <c r="MVT140" s="81"/>
      <c r="MVU140" s="81"/>
      <c r="MVV140" s="81"/>
      <c r="MVW140" s="81"/>
      <c r="MVX140" s="81"/>
      <c r="MVY140" s="81"/>
      <c r="MVZ140" s="81"/>
      <c r="MWA140" s="81"/>
      <c r="MWB140" s="81"/>
      <c r="MWC140" s="81"/>
      <c r="MWD140" s="81"/>
      <c r="MWE140" s="81"/>
      <c r="MWF140" s="81"/>
      <c r="MWG140" s="81"/>
      <c r="MWH140" s="81"/>
      <c r="MWI140" s="81"/>
      <c r="MWJ140" s="81"/>
      <c r="MWK140" s="81"/>
      <c r="MWL140" s="81"/>
      <c r="MWM140" s="81"/>
      <c r="MWN140" s="81"/>
      <c r="MWO140" s="81"/>
      <c r="MWP140" s="81"/>
      <c r="MWQ140" s="81"/>
      <c r="MWR140" s="81"/>
      <c r="MWS140" s="81"/>
      <c r="MWT140" s="81"/>
      <c r="MWU140" s="81"/>
      <c r="MWV140" s="81"/>
      <c r="MWW140" s="81"/>
      <c r="MWX140" s="81"/>
      <c r="MWY140" s="81"/>
      <c r="MWZ140" s="81"/>
      <c r="MXA140" s="81"/>
      <c r="MXB140" s="81"/>
      <c r="MXC140" s="81"/>
      <c r="MXD140" s="81"/>
      <c r="MXE140" s="81"/>
      <c r="MXF140" s="81"/>
      <c r="MXG140" s="81"/>
      <c r="MXH140" s="81"/>
      <c r="MXI140" s="81"/>
      <c r="MXJ140" s="81"/>
      <c r="MXK140" s="81"/>
      <c r="MXL140" s="81"/>
      <c r="MXM140" s="81"/>
      <c r="MXN140" s="81"/>
      <c r="MXO140" s="81"/>
      <c r="MXP140" s="81"/>
      <c r="MXQ140" s="81"/>
      <c r="MXR140" s="81"/>
      <c r="MXS140" s="81"/>
      <c r="MXT140" s="81"/>
      <c r="MXU140" s="81"/>
      <c r="MXV140" s="81"/>
      <c r="MXW140" s="81"/>
      <c r="MXX140" s="81"/>
      <c r="MXY140" s="81"/>
      <c r="MXZ140" s="81"/>
      <c r="MYA140" s="81"/>
      <c r="MYB140" s="81"/>
      <c r="MYC140" s="81"/>
      <c r="MYD140" s="81"/>
      <c r="MYE140" s="81"/>
      <c r="MYF140" s="81"/>
      <c r="MYG140" s="81"/>
      <c r="MYH140" s="81"/>
      <c r="MYI140" s="81"/>
      <c r="MYJ140" s="81"/>
      <c r="MYK140" s="81"/>
      <c r="MYL140" s="81"/>
      <c r="MYM140" s="81"/>
      <c r="MYN140" s="81"/>
      <c r="MYO140" s="81"/>
      <c r="MYP140" s="81"/>
      <c r="MYQ140" s="81"/>
      <c r="MYR140" s="81"/>
      <c r="MYS140" s="81"/>
      <c r="MYT140" s="81"/>
      <c r="MYU140" s="81"/>
      <c r="MYV140" s="81"/>
      <c r="MYW140" s="81"/>
      <c r="MYX140" s="81"/>
      <c r="MYY140" s="81"/>
      <c r="MYZ140" s="81"/>
      <c r="MZA140" s="81"/>
      <c r="MZB140" s="81"/>
      <c r="MZC140" s="81"/>
      <c r="MZD140" s="81"/>
      <c r="MZE140" s="81"/>
      <c r="MZF140" s="81"/>
      <c r="MZG140" s="81"/>
      <c r="MZH140" s="81"/>
      <c r="MZI140" s="81"/>
      <c r="MZJ140" s="81"/>
      <c r="MZK140" s="81"/>
      <c r="MZL140" s="81"/>
      <c r="MZM140" s="81"/>
      <c r="MZN140" s="81"/>
      <c r="MZO140" s="81"/>
      <c r="MZP140" s="81"/>
      <c r="MZQ140" s="81"/>
      <c r="MZR140" s="81"/>
      <c r="MZS140" s="81"/>
      <c r="MZT140" s="81"/>
      <c r="MZU140" s="81"/>
      <c r="MZV140" s="81"/>
      <c r="MZW140" s="81"/>
      <c r="MZX140" s="81"/>
      <c r="MZY140" s="81"/>
      <c r="MZZ140" s="81"/>
      <c r="NAA140" s="81"/>
      <c r="NAB140" s="81"/>
      <c r="NAC140" s="81"/>
      <c r="NAD140" s="81"/>
      <c r="NAE140" s="81"/>
      <c r="NAF140" s="81"/>
      <c r="NAG140" s="81"/>
      <c r="NAH140" s="81"/>
      <c r="NAI140" s="81"/>
      <c r="NAJ140" s="81"/>
      <c r="NAK140" s="81"/>
      <c r="NAL140" s="81"/>
      <c r="NAM140" s="81"/>
      <c r="NAN140" s="81"/>
      <c r="NAO140" s="81"/>
      <c r="NAP140" s="81"/>
      <c r="NAQ140" s="81"/>
      <c r="NAR140" s="81"/>
      <c r="NAS140" s="81"/>
      <c r="NAT140" s="81"/>
      <c r="NAU140" s="81"/>
      <c r="NAV140" s="81"/>
      <c r="NAW140" s="81"/>
      <c r="NAX140" s="81"/>
      <c r="NAY140" s="81"/>
      <c r="NAZ140" s="81"/>
      <c r="NBA140" s="81"/>
      <c r="NBB140" s="81"/>
      <c r="NBC140" s="81"/>
      <c r="NBD140" s="81"/>
      <c r="NBE140" s="81"/>
      <c r="NBF140" s="81"/>
      <c r="NBG140" s="81"/>
      <c r="NBH140" s="81"/>
      <c r="NBI140" s="81"/>
      <c r="NBJ140" s="81"/>
      <c r="NBK140" s="81"/>
      <c r="NBL140" s="81"/>
      <c r="NBM140" s="81"/>
      <c r="NBN140" s="81"/>
      <c r="NBO140" s="81"/>
      <c r="NBP140" s="81"/>
      <c r="NBQ140" s="81"/>
      <c r="NBR140" s="81"/>
      <c r="NBS140" s="81"/>
      <c r="NBT140" s="81"/>
      <c r="NBU140" s="81"/>
      <c r="NBV140" s="81"/>
      <c r="NBW140" s="81"/>
      <c r="NBX140" s="81"/>
      <c r="NBY140" s="81"/>
      <c r="NBZ140" s="81"/>
      <c r="NCA140" s="81"/>
      <c r="NCB140" s="81"/>
      <c r="NCC140" s="81"/>
      <c r="NCD140" s="81"/>
      <c r="NCE140" s="81"/>
      <c r="NCF140" s="81"/>
      <c r="NCG140" s="81"/>
      <c r="NCH140" s="81"/>
      <c r="NCI140" s="81"/>
      <c r="NCJ140" s="81"/>
      <c r="NCK140" s="81"/>
      <c r="NCL140" s="81"/>
      <c r="NCM140" s="81"/>
      <c r="NCN140" s="81"/>
      <c r="NCO140" s="81"/>
      <c r="NCP140" s="81"/>
      <c r="NCQ140" s="81"/>
      <c r="NCR140" s="81"/>
      <c r="NCS140" s="81"/>
      <c r="NCT140" s="81"/>
      <c r="NCU140" s="81"/>
      <c r="NCV140" s="81"/>
      <c r="NCW140" s="81"/>
      <c r="NCX140" s="81"/>
      <c r="NCY140" s="81"/>
      <c r="NCZ140" s="81"/>
      <c r="NDA140" s="81"/>
      <c r="NDB140" s="81"/>
      <c r="NDC140" s="81"/>
      <c r="NDD140" s="81"/>
      <c r="NDE140" s="81"/>
      <c r="NDF140" s="81"/>
      <c r="NDG140" s="81"/>
      <c r="NDH140" s="81"/>
      <c r="NDI140" s="81"/>
      <c r="NDJ140" s="81"/>
      <c r="NDK140" s="81"/>
      <c r="NDL140" s="81"/>
      <c r="NDM140" s="81"/>
      <c r="NDN140" s="81"/>
      <c r="NDO140" s="81"/>
      <c r="NDP140" s="81"/>
      <c r="NDQ140" s="81"/>
      <c r="NDR140" s="81"/>
      <c r="NDS140" s="81"/>
      <c r="NDT140" s="81"/>
      <c r="NDU140" s="81"/>
      <c r="NDV140" s="81"/>
      <c r="NDW140" s="81"/>
      <c r="NDX140" s="81"/>
      <c r="NDY140" s="81"/>
      <c r="NDZ140" s="81"/>
      <c r="NEA140" s="81"/>
      <c r="NEB140" s="81"/>
      <c r="NEC140" s="81"/>
      <c r="NED140" s="81"/>
      <c r="NEE140" s="81"/>
      <c r="NEF140" s="81"/>
      <c r="NEG140" s="81"/>
      <c r="NEH140" s="81"/>
      <c r="NEI140" s="81"/>
      <c r="NEJ140" s="81"/>
      <c r="NEK140" s="81"/>
      <c r="NEL140" s="81"/>
      <c r="NEM140" s="81"/>
      <c r="NEN140" s="81"/>
      <c r="NEO140" s="81"/>
      <c r="NEP140" s="81"/>
      <c r="NEQ140" s="81"/>
      <c r="NER140" s="81"/>
      <c r="NES140" s="81"/>
      <c r="NET140" s="81"/>
      <c r="NEU140" s="81"/>
      <c r="NEV140" s="81"/>
      <c r="NEW140" s="81"/>
      <c r="NEX140" s="81"/>
      <c r="NEY140" s="81"/>
      <c r="NEZ140" s="81"/>
      <c r="NFA140" s="81"/>
      <c r="NFB140" s="81"/>
      <c r="NFC140" s="81"/>
      <c r="NFD140" s="81"/>
      <c r="NFE140" s="81"/>
      <c r="NFF140" s="81"/>
      <c r="NFG140" s="81"/>
      <c r="NFH140" s="81"/>
      <c r="NFI140" s="81"/>
      <c r="NFJ140" s="81"/>
      <c r="NFK140" s="81"/>
      <c r="NFL140" s="81"/>
      <c r="NFM140" s="81"/>
      <c r="NFN140" s="81"/>
      <c r="NFO140" s="81"/>
      <c r="NFP140" s="81"/>
      <c r="NFQ140" s="81"/>
      <c r="NFR140" s="81"/>
      <c r="NFS140" s="81"/>
      <c r="NFT140" s="81"/>
      <c r="NFU140" s="81"/>
      <c r="NFV140" s="81"/>
      <c r="NFW140" s="81"/>
      <c r="NFX140" s="81"/>
      <c r="NFY140" s="81"/>
      <c r="NFZ140" s="81"/>
      <c r="NGA140" s="81"/>
      <c r="NGB140" s="81"/>
      <c r="NGC140" s="81"/>
      <c r="NGD140" s="81"/>
      <c r="NGE140" s="81"/>
      <c r="NGF140" s="81"/>
      <c r="NGG140" s="81"/>
      <c r="NGH140" s="81"/>
      <c r="NGI140" s="81"/>
      <c r="NGJ140" s="81"/>
      <c r="NGK140" s="81"/>
      <c r="NGL140" s="81"/>
      <c r="NGM140" s="81"/>
      <c r="NGN140" s="81"/>
      <c r="NGO140" s="81"/>
      <c r="NGP140" s="81"/>
      <c r="NGQ140" s="81"/>
      <c r="NGR140" s="81"/>
      <c r="NGS140" s="81"/>
      <c r="NGT140" s="81"/>
      <c r="NGU140" s="81"/>
      <c r="NGV140" s="81"/>
      <c r="NGW140" s="81"/>
      <c r="NGX140" s="81"/>
      <c r="NGY140" s="81"/>
      <c r="NGZ140" s="81"/>
      <c r="NHA140" s="81"/>
      <c r="NHB140" s="81"/>
      <c r="NHC140" s="81"/>
      <c r="NHD140" s="81"/>
      <c r="NHE140" s="81"/>
      <c r="NHF140" s="81"/>
      <c r="NHG140" s="81"/>
      <c r="NHH140" s="81"/>
      <c r="NHI140" s="81"/>
      <c r="NHJ140" s="81"/>
      <c r="NHK140" s="81"/>
      <c r="NHL140" s="81"/>
      <c r="NHM140" s="81"/>
      <c r="NHN140" s="81"/>
      <c r="NHO140" s="81"/>
      <c r="NHP140" s="81"/>
      <c r="NHQ140" s="81"/>
      <c r="NHR140" s="81"/>
      <c r="NHS140" s="81"/>
      <c r="NHT140" s="81"/>
      <c r="NHU140" s="81"/>
      <c r="NHV140" s="81"/>
      <c r="NHW140" s="81"/>
      <c r="NHX140" s="81"/>
      <c r="NHY140" s="81"/>
      <c r="NHZ140" s="81"/>
      <c r="NIA140" s="81"/>
      <c r="NIB140" s="81"/>
      <c r="NIC140" s="81"/>
      <c r="NID140" s="81"/>
      <c r="NIE140" s="81"/>
      <c r="NIF140" s="81"/>
      <c r="NIG140" s="81"/>
      <c r="NIH140" s="81"/>
      <c r="NII140" s="81"/>
      <c r="NIJ140" s="81"/>
      <c r="NIK140" s="81"/>
      <c r="NIL140" s="81"/>
      <c r="NIM140" s="81"/>
      <c r="NIN140" s="81"/>
      <c r="NIO140" s="81"/>
      <c r="NIP140" s="81"/>
      <c r="NIQ140" s="81"/>
      <c r="NIR140" s="81"/>
      <c r="NIS140" s="81"/>
      <c r="NIT140" s="81"/>
      <c r="NIU140" s="81"/>
      <c r="NIV140" s="81"/>
      <c r="NIW140" s="81"/>
      <c r="NIX140" s="81"/>
      <c r="NIY140" s="81"/>
      <c r="NIZ140" s="81"/>
      <c r="NJA140" s="81"/>
      <c r="NJB140" s="81"/>
      <c r="NJC140" s="81"/>
      <c r="NJD140" s="81"/>
      <c r="NJE140" s="81"/>
      <c r="NJF140" s="81"/>
      <c r="NJG140" s="81"/>
      <c r="NJH140" s="81"/>
      <c r="NJI140" s="81"/>
      <c r="NJJ140" s="81"/>
      <c r="NJK140" s="81"/>
      <c r="NJL140" s="81"/>
      <c r="NJM140" s="81"/>
      <c r="NJN140" s="81"/>
      <c r="NJO140" s="81"/>
      <c r="NJP140" s="81"/>
      <c r="NJQ140" s="81"/>
      <c r="NJR140" s="81"/>
      <c r="NJS140" s="81"/>
      <c r="NJT140" s="81"/>
      <c r="NJU140" s="81"/>
      <c r="NJV140" s="81"/>
      <c r="NJW140" s="81"/>
      <c r="NJX140" s="81"/>
      <c r="NJY140" s="81"/>
      <c r="NJZ140" s="81"/>
      <c r="NKA140" s="81"/>
      <c r="NKB140" s="81"/>
      <c r="NKC140" s="81"/>
      <c r="NKD140" s="81"/>
      <c r="NKE140" s="81"/>
      <c r="NKF140" s="81"/>
      <c r="NKG140" s="81"/>
      <c r="NKH140" s="81"/>
      <c r="NKI140" s="81"/>
      <c r="NKJ140" s="81"/>
      <c r="NKK140" s="81"/>
      <c r="NKL140" s="81"/>
      <c r="NKM140" s="81"/>
      <c r="NKN140" s="81"/>
      <c r="NKO140" s="81"/>
      <c r="NKP140" s="81"/>
      <c r="NKQ140" s="81"/>
      <c r="NKR140" s="81"/>
      <c r="NKS140" s="81"/>
      <c r="NKT140" s="81"/>
      <c r="NKU140" s="81"/>
      <c r="NKV140" s="81"/>
      <c r="NKW140" s="81"/>
      <c r="NKX140" s="81"/>
      <c r="NKY140" s="81"/>
      <c r="NKZ140" s="81"/>
      <c r="NLA140" s="81"/>
      <c r="NLB140" s="81"/>
      <c r="NLC140" s="81"/>
      <c r="NLD140" s="81"/>
      <c r="NLE140" s="81"/>
      <c r="NLF140" s="81"/>
      <c r="NLG140" s="81"/>
      <c r="NLH140" s="81"/>
      <c r="NLI140" s="81"/>
      <c r="NLJ140" s="81"/>
      <c r="NLK140" s="81"/>
      <c r="NLL140" s="81"/>
      <c r="NLM140" s="81"/>
      <c r="NLN140" s="81"/>
      <c r="NLO140" s="81"/>
      <c r="NLP140" s="81"/>
      <c r="NLQ140" s="81"/>
      <c r="NLR140" s="81"/>
      <c r="NLS140" s="81"/>
      <c r="NLT140" s="81"/>
      <c r="NLU140" s="81"/>
      <c r="NLV140" s="81"/>
      <c r="NLW140" s="81"/>
      <c r="NLX140" s="81"/>
      <c r="NLY140" s="81"/>
      <c r="NLZ140" s="81"/>
      <c r="NMA140" s="81"/>
      <c r="NMB140" s="81"/>
      <c r="NMC140" s="81"/>
      <c r="NMD140" s="81"/>
      <c r="NME140" s="81"/>
      <c r="NMF140" s="81"/>
      <c r="NMG140" s="81"/>
      <c r="NMH140" s="81"/>
      <c r="NMI140" s="81"/>
      <c r="NMJ140" s="81"/>
      <c r="NMK140" s="81"/>
      <c r="NML140" s="81"/>
      <c r="NMM140" s="81"/>
      <c r="NMN140" s="81"/>
      <c r="NMO140" s="81"/>
      <c r="NMP140" s="81"/>
      <c r="NMQ140" s="81"/>
      <c r="NMR140" s="81"/>
      <c r="NMS140" s="81"/>
      <c r="NMT140" s="81"/>
      <c r="NMU140" s="81"/>
      <c r="NMV140" s="81"/>
      <c r="NMW140" s="81"/>
      <c r="NMX140" s="81"/>
      <c r="NMY140" s="81"/>
      <c r="NMZ140" s="81"/>
      <c r="NNA140" s="81"/>
      <c r="NNB140" s="81"/>
      <c r="NNC140" s="81"/>
      <c r="NND140" s="81"/>
      <c r="NNE140" s="81"/>
      <c r="NNF140" s="81"/>
      <c r="NNG140" s="81"/>
      <c r="NNH140" s="81"/>
      <c r="NNI140" s="81"/>
      <c r="NNJ140" s="81"/>
      <c r="NNK140" s="81"/>
      <c r="NNL140" s="81"/>
      <c r="NNM140" s="81"/>
      <c r="NNN140" s="81"/>
      <c r="NNO140" s="81"/>
      <c r="NNP140" s="81"/>
      <c r="NNQ140" s="81"/>
      <c r="NNR140" s="81"/>
      <c r="NNS140" s="81"/>
      <c r="NNT140" s="81"/>
      <c r="NNU140" s="81"/>
      <c r="NNV140" s="81"/>
      <c r="NNW140" s="81"/>
      <c r="NNX140" s="81"/>
      <c r="NNY140" s="81"/>
      <c r="NNZ140" s="81"/>
      <c r="NOA140" s="81"/>
      <c r="NOB140" s="81"/>
      <c r="NOC140" s="81"/>
      <c r="NOD140" s="81"/>
      <c r="NOE140" s="81"/>
      <c r="NOF140" s="81"/>
      <c r="NOG140" s="81"/>
      <c r="NOH140" s="81"/>
      <c r="NOI140" s="81"/>
      <c r="NOJ140" s="81"/>
      <c r="NOK140" s="81"/>
      <c r="NOL140" s="81"/>
      <c r="NOM140" s="81"/>
      <c r="NON140" s="81"/>
      <c r="NOO140" s="81"/>
      <c r="NOP140" s="81"/>
      <c r="NOQ140" s="81"/>
      <c r="NOR140" s="81"/>
      <c r="NOS140" s="81"/>
      <c r="NOT140" s="81"/>
      <c r="NOU140" s="81"/>
      <c r="NOV140" s="81"/>
      <c r="NOW140" s="81"/>
      <c r="NOX140" s="81"/>
      <c r="NOY140" s="81"/>
      <c r="NOZ140" s="81"/>
      <c r="NPA140" s="81"/>
      <c r="NPB140" s="81"/>
      <c r="NPC140" s="81"/>
      <c r="NPD140" s="81"/>
      <c r="NPE140" s="81"/>
      <c r="NPF140" s="81"/>
      <c r="NPG140" s="81"/>
      <c r="NPH140" s="81"/>
      <c r="NPI140" s="81"/>
      <c r="NPJ140" s="81"/>
      <c r="NPK140" s="81"/>
      <c r="NPL140" s="81"/>
      <c r="NPM140" s="81"/>
      <c r="NPN140" s="81"/>
      <c r="NPO140" s="81"/>
      <c r="NPP140" s="81"/>
      <c r="NPQ140" s="81"/>
      <c r="NPR140" s="81"/>
      <c r="NPS140" s="81"/>
      <c r="NPT140" s="81"/>
      <c r="NPU140" s="81"/>
      <c r="NPV140" s="81"/>
      <c r="NPW140" s="81"/>
      <c r="NPX140" s="81"/>
      <c r="NPY140" s="81"/>
      <c r="NPZ140" s="81"/>
      <c r="NQA140" s="81"/>
      <c r="NQB140" s="81"/>
      <c r="NQC140" s="81"/>
      <c r="NQD140" s="81"/>
      <c r="NQE140" s="81"/>
      <c r="NQF140" s="81"/>
      <c r="NQG140" s="81"/>
      <c r="NQH140" s="81"/>
      <c r="NQI140" s="81"/>
      <c r="NQJ140" s="81"/>
      <c r="NQK140" s="81"/>
      <c r="NQL140" s="81"/>
      <c r="NQM140" s="81"/>
      <c r="NQN140" s="81"/>
      <c r="NQO140" s="81"/>
      <c r="NQP140" s="81"/>
      <c r="NQQ140" s="81"/>
      <c r="NQR140" s="81"/>
      <c r="NQS140" s="81"/>
      <c r="NQT140" s="81"/>
      <c r="NQU140" s="81"/>
      <c r="NQV140" s="81"/>
      <c r="NQW140" s="81"/>
      <c r="NQX140" s="81"/>
      <c r="NQY140" s="81"/>
      <c r="NQZ140" s="81"/>
      <c r="NRA140" s="81"/>
      <c r="NRB140" s="81"/>
      <c r="NRC140" s="81"/>
      <c r="NRD140" s="81"/>
      <c r="NRE140" s="81"/>
      <c r="NRF140" s="81"/>
      <c r="NRG140" s="81"/>
      <c r="NRH140" s="81"/>
      <c r="NRI140" s="81"/>
      <c r="NRJ140" s="81"/>
      <c r="NRK140" s="81"/>
      <c r="NRL140" s="81"/>
      <c r="NRM140" s="81"/>
      <c r="NRN140" s="81"/>
      <c r="NRO140" s="81"/>
      <c r="NRP140" s="81"/>
      <c r="NRQ140" s="81"/>
      <c r="NRR140" s="81"/>
      <c r="NRS140" s="81"/>
      <c r="NRT140" s="81"/>
      <c r="NRU140" s="81"/>
      <c r="NRV140" s="81"/>
      <c r="NRW140" s="81"/>
      <c r="NRX140" s="81"/>
      <c r="NRY140" s="81"/>
      <c r="NRZ140" s="81"/>
      <c r="NSA140" s="81"/>
      <c r="NSB140" s="81"/>
      <c r="NSC140" s="81"/>
      <c r="NSD140" s="81"/>
      <c r="NSE140" s="81"/>
      <c r="NSF140" s="81"/>
      <c r="NSG140" s="81"/>
      <c r="NSH140" s="81"/>
      <c r="NSI140" s="81"/>
      <c r="NSJ140" s="81"/>
      <c r="NSK140" s="81"/>
      <c r="NSL140" s="81"/>
      <c r="NSM140" s="81"/>
      <c r="NSN140" s="81"/>
      <c r="NSO140" s="81"/>
      <c r="NSP140" s="81"/>
      <c r="NSQ140" s="81"/>
      <c r="NSR140" s="81"/>
      <c r="NSS140" s="81"/>
      <c r="NST140" s="81"/>
      <c r="NSU140" s="81"/>
      <c r="NSV140" s="81"/>
      <c r="NSW140" s="81"/>
      <c r="NSX140" s="81"/>
      <c r="NSY140" s="81"/>
      <c r="NSZ140" s="81"/>
      <c r="NTA140" s="81"/>
      <c r="NTB140" s="81"/>
      <c r="NTC140" s="81"/>
      <c r="NTD140" s="81"/>
      <c r="NTE140" s="81"/>
      <c r="NTF140" s="81"/>
      <c r="NTG140" s="81"/>
      <c r="NTH140" s="81"/>
      <c r="NTI140" s="81"/>
      <c r="NTJ140" s="81"/>
      <c r="NTK140" s="81"/>
      <c r="NTL140" s="81"/>
      <c r="NTM140" s="81"/>
      <c r="NTN140" s="81"/>
      <c r="NTO140" s="81"/>
      <c r="NTP140" s="81"/>
      <c r="NTQ140" s="81"/>
      <c r="NTR140" s="81"/>
      <c r="NTS140" s="81"/>
      <c r="NTT140" s="81"/>
      <c r="NTU140" s="81"/>
      <c r="NTV140" s="81"/>
      <c r="NTW140" s="81"/>
      <c r="NTX140" s="81"/>
      <c r="NTY140" s="81"/>
      <c r="NTZ140" s="81"/>
      <c r="NUA140" s="81"/>
      <c r="NUB140" s="81"/>
      <c r="NUC140" s="81"/>
      <c r="NUD140" s="81"/>
      <c r="NUE140" s="81"/>
      <c r="NUF140" s="81"/>
      <c r="NUG140" s="81"/>
      <c r="NUH140" s="81"/>
      <c r="NUI140" s="81"/>
      <c r="NUJ140" s="81"/>
      <c r="NUK140" s="81"/>
      <c r="NUL140" s="81"/>
      <c r="NUM140" s="81"/>
      <c r="NUN140" s="81"/>
      <c r="NUO140" s="81"/>
      <c r="NUP140" s="81"/>
      <c r="NUQ140" s="81"/>
      <c r="NUR140" s="81"/>
      <c r="NUS140" s="81"/>
      <c r="NUT140" s="81"/>
      <c r="NUU140" s="81"/>
      <c r="NUV140" s="81"/>
      <c r="NUW140" s="81"/>
      <c r="NUX140" s="81"/>
      <c r="NUY140" s="81"/>
      <c r="NUZ140" s="81"/>
      <c r="NVA140" s="81"/>
      <c r="NVB140" s="81"/>
      <c r="NVC140" s="81"/>
      <c r="NVD140" s="81"/>
      <c r="NVE140" s="81"/>
      <c r="NVF140" s="81"/>
      <c r="NVG140" s="81"/>
      <c r="NVH140" s="81"/>
      <c r="NVI140" s="81"/>
      <c r="NVJ140" s="81"/>
      <c r="NVK140" s="81"/>
      <c r="NVL140" s="81"/>
      <c r="NVM140" s="81"/>
      <c r="NVN140" s="81"/>
      <c r="NVO140" s="81"/>
      <c r="NVP140" s="81"/>
      <c r="NVQ140" s="81"/>
      <c r="NVR140" s="81"/>
      <c r="NVS140" s="81"/>
      <c r="NVT140" s="81"/>
      <c r="NVU140" s="81"/>
      <c r="NVV140" s="81"/>
      <c r="NVW140" s="81"/>
      <c r="NVX140" s="81"/>
      <c r="NVY140" s="81"/>
      <c r="NVZ140" s="81"/>
      <c r="NWA140" s="81"/>
      <c r="NWB140" s="81"/>
      <c r="NWC140" s="81"/>
      <c r="NWD140" s="81"/>
      <c r="NWE140" s="81"/>
      <c r="NWF140" s="81"/>
      <c r="NWG140" s="81"/>
      <c r="NWH140" s="81"/>
      <c r="NWI140" s="81"/>
      <c r="NWJ140" s="81"/>
      <c r="NWK140" s="81"/>
      <c r="NWL140" s="81"/>
      <c r="NWM140" s="81"/>
      <c r="NWN140" s="81"/>
      <c r="NWO140" s="81"/>
      <c r="NWP140" s="81"/>
      <c r="NWQ140" s="81"/>
      <c r="NWR140" s="81"/>
      <c r="NWS140" s="81"/>
      <c r="NWT140" s="81"/>
      <c r="NWU140" s="81"/>
      <c r="NWV140" s="81"/>
      <c r="NWW140" s="81"/>
      <c r="NWX140" s="81"/>
      <c r="NWY140" s="81"/>
      <c r="NWZ140" s="81"/>
      <c r="NXA140" s="81"/>
      <c r="NXB140" s="81"/>
      <c r="NXC140" s="81"/>
      <c r="NXD140" s="81"/>
      <c r="NXE140" s="81"/>
      <c r="NXF140" s="81"/>
      <c r="NXG140" s="81"/>
      <c r="NXH140" s="81"/>
      <c r="NXI140" s="81"/>
      <c r="NXJ140" s="81"/>
      <c r="NXK140" s="81"/>
      <c r="NXL140" s="81"/>
      <c r="NXM140" s="81"/>
      <c r="NXN140" s="81"/>
      <c r="NXO140" s="81"/>
      <c r="NXP140" s="81"/>
      <c r="NXQ140" s="81"/>
      <c r="NXR140" s="81"/>
      <c r="NXS140" s="81"/>
      <c r="NXT140" s="81"/>
      <c r="NXU140" s="81"/>
      <c r="NXV140" s="81"/>
      <c r="NXW140" s="81"/>
      <c r="NXX140" s="81"/>
      <c r="NXY140" s="81"/>
      <c r="NXZ140" s="81"/>
      <c r="NYA140" s="81"/>
      <c r="NYB140" s="81"/>
      <c r="NYC140" s="81"/>
      <c r="NYD140" s="81"/>
      <c r="NYE140" s="81"/>
      <c r="NYF140" s="81"/>
      <c r="NYG140" s="81"/>
      <c r="NYH140" s="81"/>
      <c r="NYI140" s="81"/>
      <c r="NYJ140" s="81"/>
      <c r="NYK140" s="81"/>
      <c r="NYL140" s="81"/>
      <c r="NYM140" s="81"/>
      <c r="NYN140" s="81"/>
      <c r="NYO140" s="81"/>
      <c r="NYP140" s="81"/>
      <c r="NYQ140" s="81"/>
      <c r="NYR140" s="81"/>
      <c r="NYS140" s="81"/>
      <c r="NYT140" s="81"/>
      <c r="NYU140" s="81"/>
      <c r="NYV140" s="81"/>
      <c r="NYW140" s="81"/>
      <c r="NYX140" s="81"/>
      <c r="NYY140" s="81"/>
      <c r="NYZ140" s="81"/>
      <c r="NZA140" s="81"/>
      <c r="NZB140" s="81"/>
      <c r="NZC140" s="81"/>
      <c r="NZD140" s="81"/>
      <c r="NZE140" s="81"/>
      <c r="NZF140" s="81"/>
      <c r="NZG140" s="81"/>
      <c r="NZH140" s="81"/>
      <c r="NZI140" s="81"/>
      <c r="NZJ140" s="81"/>
      <c r="NZK140" s="81"/>
      <c r="NZL140" s="81"/>
      <c r="NZM140" s="81"/>
      <c r="NZN140" s="81"/>
      <c r="NZO140" s="81"/>
      <c r="NZP140" s="81"/>
      <c r="NZQ140" s="81"/>
      <c r="NZR140" s="81"/>
      <c r="NZS140" s="81"/>
      <c r="NZT140" s="81"/>
      <c r="NZU140" s="81"/>
      <c r="NZV140" s="81"/>
      <c r="NZW140" s="81"/>
      <c r="NZX140" s="81"/>
      <c r="NZY140" s="81"/>
      <c r="NZZ140" s="81"/>
      <c r="OAA140" s="81"/>
      <c r="OAB140" s="81"/>
      <c r="OAC140" s="81"/>
      <c r="OAD140" s="81"/>
      <c r="OAE140" s="81"/>
      <c r="OAF140" s="81"/>
      <c r="OAG140" s="81"/>
      <c r="OAH140" s="81"/>
      <c r="OAI140" s="81"/>
      <c r="OAJ140" s="81"/>
      <c r="OAK140" s="81"/>
      <c r="OAL140" s="81"/>
      <c r="OAM140" s="81"/>
      <c r="OAN140" s="81"/>
      <c r="OAO140" s="81"/>
      <c r="OAP140" s="81"/>
      <c r="OAQ140" s="81"/>
      <c r="OAR140" s="81"/>
      <c r="OAS140" s="81"/>
      <c r="OAT140" s="81"/>
      <c r="OAU140" s="81"/>
      <c r="OAV140" s="81"/>
      <c r="OAW140" s="81"/>
      <c r="OAX140" s="81"/>
      <c r="OAY140" s="81"/>
      <c r="OAZ140" s="81"/>
      <c r="OBA140" s="81"/>
      <c r="OBB140" s="81"/>
      <c r="OBC140" s="81"/>
      <c r="OBD140" s="81"/>
      <c r="OBE140" s="81"/>
      <c r="OBF140" s="81"/>
      <c r="OBG140" s="81"/>
      <c r="OBH140" s="81"/>
      <c r="OBI140" s="81"/>
      <c r="OBJ140" s="81"/>
      <c r="OBK140" s="81"/>
      <c r="OBL140" s="81"/>
      <c r="OBM140" s="81"/>
      <c r="OBN140" s="81"/>
      <c r="OBO140" s="81"/>
      <c r="OBP140" s="81"/>
      <c r="OBQ140" s="81"/>
      <c r="OBR140" s="81"/>
      <c r="OBS140" s="81"/>
      <c r="OBT140" s="81"/>
      <c r="OBU140" s="81"/>
      <c r="OBV140" s="81"/>
      <c r="OBW140" s="81"/>
      <c r="OBX140" s="81"/>
      <c r="OBY140" s="81"/>
      <c r="OBZ140" s="81"/>
      <c r="OCA140" s="81"/>
      <c r="OCB140" s="81"/>
      <c r="OCC140" s="81"/>
      <c r="OCD140" s="81"/>
      <c r="OCE140" s="81"/>
      <c r="OCF140" s="81"/>
      <c r="OCG140" s="81"/>
      <c r="OCH140" s="81"/>
      <c r="OCI140" s="81"/>
      <c r="OCJ140" s="81"/>
      <c r="OCK140" s="81"/>
      <c r="OCL140" s="81"/>
      <c r="OCM140" s="81"/>
      <c r="OCN140" s="81"/>
      <c r="OCO140" s="81"/>
      <c r="OCP140" s="81"/>
      <c r="OCQ140" s="81"/>
      <c r="OCR140" s="81"/>
      <c r="OCS140" s="81"/>
      <c r="OCT140" s="81"/>
      <c r="OCU140" s="81"/>
      <c r="OCV140" s="81"/>
      <c r="OCW140" s="81"/>
      <c r="OCX140" s="81"/>
      <c r="OCY140" s="81"/>
      <c r="OCZ140" s="81"/>
      <c r="ODA140" s="81"/>
      <c r="ODB140" s="81"/>
      <c r="ODC140" s="81"/>
      <c r="ODD140" s="81"/>
      <c r="ODE140" s="81"/>
      <c r="ODF140" s="81"/>
      <c r="ODG140" s="81"/>
      <c r="ODH140" s="81"/>
      <c r="ODI140" s="81"/>
      <c r="ODJ140" s="81"/>
      <c r="ODK140" s="81"/>
      <c r="ODL140" s="81"/>
      <c r="ODM140" s="81"/>
      <c r="ODN140" s="81"/>
      <c r="ODO140" s="81"/>
      <c r="ODP140" s="81"/>
      <c r="ODQ140" s="81"/>
      <c r="ODR140" s="81"/>
      <c r="ODS140" s="81"/>
      <c r="ODT140" s="81"/>
      <c r="ODU140" s="81"/>
      <c r="ODV140" s="81"/>
      <c r="ODW140" s="81"/>
      <c r="ODX140" s="81"/>
      <c r="ODY140" s="81"/>
      <c r="ODZ140" s="81"/>
      <c r="OEA140" s="81"/>
      <c r="OEB140" s="81"/>
      <c r="OEC140" s="81"/>
      <c r="OED140" s="81"/>
      <c r="OEE140" s="81"/>
      <c r="OEF140" s="81"/>
      <c r="OEG140" s="81"/>
      <c r="OEH140" s="81"/>
      <c r="OEI140" s="81"/>
      <c r="OEJ140" s="81"/>
      <c r="OEK140" s="81"/>
      <c r="OEL140" s="81"/>
      <c r="OEM140" s="81"/>
      <c r="OEN140" s="81"/>
      <c r="OEO140" s="81"/>
      <c r="OEP140" s="81"/>
      <c r="OEQ140" s="81"/>
      <c r="OER140" s="81"/>
      <c r="OES140" s="81"/>
      <c r="OET140" s="81"/>
      <c r="OEU140" s="81"/>
      <c r="OEV140" s="81"/>
      <c r="OEW140" s="81"/>
      <c r="OEX140" s="81"/>
      <c r="OEY140" s="81"/>
      <c r="OEZ140" s="81"/>
      <c r="OFA140" s="81"/>
      <c r="OFB140" s="81"/>
      <c r="OFC140" s="81"/>
      <c r="OFD140" s="81"/>
      <c r="OFE140" s="81"/>
      <c r="OFF140" s="81"/>
      <c r="OFG140" s="81"/>
      <c r="OFH140" s="81"/>
      <c r="OFI140" s="81"/>
      <c r="OFJ140" s="81"/>
      <c r="OFK140" s="81"/>
      <c r="OFL140" s="81"/>
      <c r="OFM140" s="81"/>
      <c r="OFN140" s="81"/>
      <c r="OFO140" s="81"/>
      <c r="OFP140" s="81"/>
      <c r="OFQ140" s="81"/>
      <c r="OFR140" s="81"/>
      <c r="OFS140" s="81"/>
      <c r="OFT140" s="81"/>
      <c r="OFU140" s="81"/>
      <c r="OFV140" s="81"/>
      <c r="OFW140" s="81"/>
      <c r="OFX140" s="81"/>
      <c r="OFY140" s="81"/>
      <c r="OFZ140" s="81"/>
      <c r="OGA140" s="81"/>
      <c r="OGB140" s="81"/>
      <c r="OGC140" s="81"/>
      <c r="OGD140" s="81"/>
      <c r="OGE140" s="81"/>
      <c r="OGF140" s="81"/>
      <c r="OGG140" s="81"/>
      <c r="OGH140" s="81"/>
      <c r="OGI140" s="81"/>
      <c r="OGJ140" s="81"/>
      <c r="OGK140" s="81"/>
      <c r="OGL140" s="81"/>
      <c r="OGM140" s="81"/>
      <c r="OGN140" s="81"/>
      <c r="OGO140" s="81"/>
      <c r="OGP140" s="81"/>
      <c r="OGQ140" s="81"/>
      <c r="OGR140" s="81"/>
      <c r="OGS140" s="81"/>
      <c r="OGT140" s="81"/>
      <c r="OGU140" s="81"/>
      <c r="OGV140" s="81"/>
      <c r="OGW140" s="81"/>
      <c r="OGX140" s="81"/>
      <c r="OGY140" s="81"/>
      <c r="OGZ140" s="81"/>
      <c r="OHA140" s="81"/>
      <c r="OHB140" s="81"/>
      <c r="OHC140" s="81"/>
      <c r="OHD140" s="81"/>
      <c r="OHE140" s="81"/>
      <c r="OHF140" s="81"/>
      <c r="OHG140" s="81"/>
      <c r="OHH140" s="81"/>
      <c r="OHI140" s="81"/>
      <c r="OHJ140" s="81"/>
      <c r="OHK140" s="81"/>
      <c r="OHL140" s="81"/>
      <c r="OHM140" s="81"/>
      <c r="OHN140" s="81"/>
      <c r="OHO140" s="81"/>
      <c r="OHP140" s="81"/>
      <c r="OHQ140" s="81"/>
      <c r="OHR140" s="81"/>
      <c r="OHS140" s="81"/>
      <c r="OHT140" s="81"/>
      <c r="OHU140" s="81"/>
      <c r="OHV140" s="81"/>
      <c r="OHW140" s="81"/>
      <c r="OHX140" s="81"/>
      <c r="OHY140" s="81"/>
      <c r="OHZ140" s="81"/>
      <c r="OIA140" s="81"/>
      <c r="OIB140" s="81"/>
      <c r="OIC140" s="81"/>
      <c r="OID140" s="81"/>
      <c r="OIE140" s="81"/>
      <c r="OIF140" s="81"/>
      <c r="OIG140" s="81"/>
      <c r="OIH140" s="81"/>
      <c r="OII140" s="81"/>
      <c r="OIJ140" s="81"/>
      <c r="OIK140" s="81"/>
      <c r="OIL140" s="81"/>
      <c r="OIM140" s="81"/>
      <c r="OIN140" s="81"/>
      <c r="OIO140" s="81"/>
      <c r="OIP140" s="81"/>
      <c r="OIQ140" s="81"/>
      <c r="OIR140" s="81"/>
      <c r="OIS140" s="81"/>
      <c r="OIT140" s="81"/>
      <c r="OIU140" s="81"/>
      <c r="OIV140" s="81"/>
      <c r="OIW140" s="81"/>
      <c r="OIX140" s="81"/>
      <c r="OIY140" s="81"/>
      <c r="OIZ140" s="81"/>
      <c r="OJA140" s="81"/>
      <c r="OJB140" s="81"/>
      <c r="OJC140" s="81"/>
      <c r="OJD140" s="81"/>
      <c r="OJE140" s="81"/>
      <c r="OJF140" s="81"/>
      <c r="OJG140" s="81"/>
      <c r="OJH140" s="81"/>
      <c r="OJI140" s="81"/>
      <c r="OJJ140" s="81"/>
      <c r="OJK140" s="81"/>
      <c r="OJL140" s="81"/>
      <c r="OJM140" s="81"/>
      <c r="OJN140" s="81"/>
      <c r="OJO140" s="81"/>
      <c r="OJP140" s="81"/>
      <c r="OJQ140" s="81"/>
      <c r="OJR140" s="81"/>
      <c r="OJS140" s="81"/>
      <c r="OJT140" s="81"/>
      <c r="OJU140" s="81"/>
      <c r="OJV140" s="81"/>
      <c r="OJW140" s="81"/>
      <c r="OJX140" s="81"/>
      <c r="OJY140" s="81"/>
      <c r="OJZ140" s="81"/>
      <c r="OKA140" s="81"/>
      <c r="OKB140" s="81"/>
      <c r="OKC140" s="81"/>
      <c r="OKD140" s="81"/>
      <c r="OKE140" s="81"/>
      <c r="OKF140" s="81"/>
      <c r="OKG140" s="81"/>
      <c r="OKH140" s="81"/>
      <c r="OKI140" s="81"/>
      <c r="OKJ140" s="81"/>
      <c r="OKK140" s="81"/>
      <c r="OKL140" s="81"/>
      <c r="OKM140" s="81"/>
      <c r="OKN140" s="81"/>
      <c r="OKO140" s="81"/>
      <c r="OKP140" s="81"/>
      <c r="OKQ140" s="81"/>
      <c r="OKR140" s="81"/>
      <c r="OKS140" s="81"/>
      <c r="OKT140" s="81"/>
      <c r="OKU140" s="81"/>
      <c r="OKV140" s="81"/>
      <c r="OKW140" s="81"/>
      <c r="OKX140" s="81"/>
      <c r="OKY140" s="81"/>
      <c r="OKZ140" s="81"/>
      <c r="OLA140" s="81"/>
      <c r="OLB140" s="81"/>
      <c r="OLC140" s="81"/>
      <c r="OLD140" s="81"/>
      <c r="OLE140" s="81"/>
      <c r="OLF140" s="81"/>
      <c r="OLG140" s="81"/>
      <c r="OLH140" s="81"/>
      <c r="OLI140" s="81"/>
      <c r="OLJ140" s="81"/>
      <c r="OLK140" s="81"/>
      <c r="OLL140" s="81"/>
      <c r="OLM140" s="81"/>
      <c r="OLN140" s="81"/>
      <c r="OLO140" s="81"/>
      <c r="OLP140" s="81"/>
      <c r="OLQ140" s="81"/>
      <c r="OLR140" s="81"/>
      <c r="OLS140" s="81"/>
      <c r="OLT140" s="81"/>
      <c r="OLU140" s="81"/>
      <c r="OLV140" s="81"/>
      <c r="OLW140" s="81"/>
      <c r="OLX140" s="81"/>
      <c r="OLY140" s="81"/>
      <c r="OLZ140" s="81"/>
      <c r="OMA140" s="81"/>
      <c r="OMB140" s="81"/>
      <c r="OMC140" s="81"/>
      <c r="OMD140" s="81"/>
      <c r="OME140" s="81"/>
      <c r="OMF140" s="81"/>
      <c r="OMG140" s="81"/>
      <c r="OMH140" s="81"/>
      <c r="OMI140" s="81"/>
      <c r="OMJ140" s="81"/>
      <c r="OMK140" s="81"/>
      <c r="OML140" s="81"/>
      <c r="OMM140" s="81"/>
      <c r="OMN140" s="81"/>
      <c r="OMO140" s="81"/>
      <c r="OMP140" s="81"/>
      <c r="OMQ140" s="81"/>
      <c r="OMR140" s="81"/>
      <c r="OMS140" s="81"/>
      <c r="OMT140" s="81"/>
      <c r="OMU140" s="81"/>
      <c r="OMV140" s="81"/>
      <c r="OMW140" s="81"/>
      <c r="OMX140" s="81"/>
      <c r="OMY140" s="81"/>
      <c r="OMZ140" s="81"/>
      <c r="ONA140" s="81"/>
      <c r="ONB140" s="81"/>
      <c r="ONC140" s="81"/>
      <c r="OND140" s="81"/>
      <c r="ONE140" s="81"/>
      <c r="ONF140" s="81"/>
      <c r="ONG140" s="81"/>
      <c r="ONH140" s="81"/>
      <c r="ONI140" s="81"/>
      <c r="ONJ140" s="81"/>
      <c r="ONK140" s="81"/>
      <c r="ONL140" s="81"/>
      <c r="ONM140" s="81"/>
      <c r="ONN140" s="81"/>
      <c r="ONO140" s="81"/>
      <c r="ONP140" s="81"/>
      <c r="ONQ140" s="81"/>
      <c r="ONR140" s="81"/>
      <c r="ONS140" s="81"/>
      <c r="ONT140" s="81"/>
      <c r="ONU140" s="81"/>
      <c r="ONV140" s="81"/>
      <c r="ONW140" s="81"/>
      <c r="ONX140" s="81"/>
      <c r="ONY140" s="81"/>
      <c r="ONZ140" s="81"/>
      <c r="OOA140" s="81"/>
      <c r="OOB140" s="81"/>
      <c r="OOC140" s="81"/>
      <c r="OOD140" s="81"/>
      <c r="OOE140" s="81"/>
      <c r="OOF140" s="81"/>
      <c r="OOG140" s="81"/>
      <c r="OOH140" s="81"/>
      <c r="OOI140" s="81"/>
      <c r="OOJ140" s="81"/>
      <c r="OOK140" s="81"/>
      <c r="OOL140" s="81"/>
      <c r="OOM140" s="81"/>
      <c r="OON140" s="81"/>
      <c r="OOO140" s="81"/>
      <c r="OOP140" s="81"/>
      <c r="OOQ140" s="81"/>
      <c r="OOR140" s="81"/>
      <c r="OOS140" s="81"/>
      <c r="OOT140" s="81"/>
      <c r="OOU140" s="81"/>
      <c r="OOV140" s="81"/>
      <c r="OOW140" s="81"/>
      <c r="OOX140" s="81"/>
      <c r="OOY140" s="81"/>
      <c r="OOZ140" s="81"/>
      <c r="OPA140" s="81"/>
      <c r="OPB140" s="81"/>
      <c r="OPC140" s="81"/>
      <c r="OPD140" s="81"/>
      <c r="OPE140" s="81"/>
      <c r="OPF140" s="81"/>
      <c r="OPG140" s="81"/>
      <c r="OPH140" s="81"/>
      <c r="OPI140" s="81"/>
      <c r="OPJ140" s="81"/>
      <c r="OPK140" s="81"/>
      <c r="OPL140" s="81"/>
      <c r="OPM140" s="81"/>
      <c r="OPN140" s="81"/>
      <c r="OPO140" s="81"/>
      <c r="OPP140" s="81"/>
      <c r="OPQ140" s="81"/>
      <c r="OPR140" s="81"/>
      <c r="OPS140" s="81"/>
      <c r="OPT140" s="81"/>
      <c r="OPU140" s="81"/>
      <c r="OPV140" s="81"/>
      <c r="OPW140" s="81"/>
      <c r="OPX140" s="81"/>
      <c r="OPY140" s="81"/>
      <c r="OPZ140" s="81"/>
      <c r="OQA140" s="81"/>
      <c r="OQB140" s="81"/>
      <c r="OQC140" s="81"/>
      <c r="OQD140" s="81"/>
      <c r="OQE140" s="81"/>
      <c r="OQF140" s="81"/>
      <c r="OQG140" s="81"/>
      <c r="OQH140" s="81"/>
      <c r="OQI140" s="81"/>
      <c r="OQJ140" s="81"/>
      <c r="OQK140" s="81"/>
      <c r="OQL140" s="81"/>
      <c r="OQM140" s="81"/>
      <c r="OQN140" s="81"/>
      <c r="OQO140" s="81"/>
      <c r="OQP140" s="81"/>
      <c r="OQQ140" s="81"/>
      <c r="OQR140" s="81"/>
      <c r="OQS140" s="81"/>
      <c r="OQT140" s="81"/>
      <c r="OQU140" s="81"/>
      <c r="OQV140" s="81"/>
      <c r="OQW140" s="81"/>
      <c r="OQX140" s="81"/>
      <c r="OQY140" s="81"/>
      <c r="OQZ140" s="81"/>
      <c r="ORA140" s="81"/>
      <c r="ORB140" s="81"/>
      <c r="ORC140" s="81"/>
      <c r="ORD140" s="81"/>
      <c r="ORE140" s="81"/>
      <c r="ORF140" s="81"/>
      <c r="ORG140" s="81"/>
      <c r="ORH140" s="81"/>
      <c r="ORI140" s="81"/>
      <c r="ORJ140" s="81"/>
      <c r="ORK140" s="81"/>
      <c r="ORL140" s="81"/>
      <c r="ORM140" s="81"/>
      <c r="ORN140" s="81"/>
      <c r="ORO140" s="81"/>
      <c r="ORP140" s="81"/>
      <c r="ORQ140" s="81"/>
      <c r="ORR140" s="81"/>
      <c r="ORS140" s="81"/>
      <c r="ORT140" s="81"/>
      <c r="ORU140" s="81"/>
      <c r="ORV140" s="81"/>
      <c r="ORW140" s="81"/>
      <c r="ORX140" s="81"/>
      <c r="ORY140" s="81"/>
      <c r="ORZ140" s="81"/>
      <c r="OSA140" s="81"/>
      <c r="OSB140" s="81"/>
      <c r="OSC140" s="81"/>
      <c r="OSD140" s="81"/>
      <c r="OSE140" s="81"/>
      <c r="OSF140" s="81"/>
      <c r="OSG140" s="81"/>
      <c r="OSH140" s="81"/>
      <c r="OSI140" s="81"/>
      <c r="OSJ140" s="81"/>
      <c r="OSK140" s="81"/>
      <c r="OSL140" s="81"/>
      <c r="OSM140" s="81"/>
      <c r="OSN140" s="81"/>
      <c r="OSO140" s="81"/>
      <c r="OSP140" s="81"/>
      <c r="OSQ140" s="81"/>
      <c r="OSR140" s="81"/>
      <c r="OSS140" s="81"/>
      <c r="OST140" s="81"/>
      <c r="OSU140" s="81"/>
      <c r="OSV140" s="81"/>
      <c r="OSW140" s="81"/>
      <c r="OSX140" s="81"/>
      <c r="OSY140" s="81"/>
      <c r="OSZ140" s="81"/>
      <c r="OTA140" s="81"/>
      <c r="OTB140" s="81"/>
      <c r="OTC140" s="81"/>
      <c r="OTD140" s="81"/>
      <c r="OTE140" s="81"/>
      <c r="OTF140" s="81"/>
      <c r="OTG140" s="81"/>
      <c r="OTH140" s="81"/>
      <c r="OTI140" s="81"/>
      <c r="OTJ140" s="81"/>
      <c r="OTK140" s="81"/>
      <c r="OTL140" s="81"/>
      <c r="OTM140" s="81"/>
      <c r="OTN140" s="81"/>
      <c r="OTO140" s="81"/>
      <c r="OTP140" s="81"/>
      <c r="OTQ140" s="81"/>
      <c r="OTR140" s="81"/>
      <c r="OTS140" s="81"/>
      <c r="OTT140" s="81"/>
      <c r="OTU140" s="81"/>
      <c r="OTV140" s="81"/>
      <c r="OTW140" s="81"/>
      <c r="OTX140" s="81"/>
      <c r="OTY140" s="81"/>
      <c r="OTZ140" s="81"/>
      <c r="OUA140" s="81"/>
      <c r="OUB140" s="81"/>
      <c r="OUC140" s="81"/>
      <c r="OUD140" s="81"/>
      <c r="OUE140" s="81"/>
      <c r="OUF140" s="81"/>
      <c r="OUG140" s="81"/>
      <c r="OUH140" s="81"/>
      <c r="OUI140" s="81"/>
      <c r="OUJ140" s="81"/>
      <c r="OUK140" s="81"/>
      <c r="OUL140" s="81"/>
      <c r="OUM140" s="81"/>
      <c r="OUN140" s="81"/>
      <c r="OUO140" s="81"/>
      <c r="OUP140" s="81"/>
      <c r="OUQ140" s="81"/>
      <c r="OUR140" s="81"/>
      <c r="OUS140" s="81"/>
      <c r="OUT140" s="81"/>
      <c r="OUU140" s="81"/>
      <c r="OUV140" s="81"/>
      <c r="OUW140" s="81"/>
      <c r="OUX140" s="81"/>
      <c r="OUY140" s="81"/>
      <c r="OUZ140" s="81"/>
      <c r="OVA140" s="81"/>
      <c r="OVB140" s="81"/>
      <c r="OVC140" s="81"/>
      <c r="OVD140" s="81"/>
      <c r="OVE140" s="81"/>
      <c r="OVF140" s="81"/>
      <c r="OVG140" s="81"/>
      <c r="OVH140" s="81"/>
      <c r="OVI140" s="81"/>
      <c r="OVJ140" s="81"/>
      <c r="OVK140" s="81"/>
      <c r="OVL140" s="81"/>
      <c r="OVM140" s="81"/>
      <c r="OVN140" s="81"/>
      <c r="OVO140" s="81"/>
      <c r="OVP140" s="81"/>
      <c r="OVQ140" s="81"/>
      <c r="OVR140" s="81"/>
      <c r="OVS140" s="81"/>
      <c r="OVT140" s="81"/>
      <c r="OVU140" s="81"/>
      <c r="OVV140" s="81"/>
      <c r="OVW140" s="81"/>
      <c r="OVX140" s="81"/>
      <c r="OVY140" s="81"/>
      <c r="OVZ140" s="81"/>
      <c r="OWA140" s="81"/>
      <c r="OWB140" s="81"/>
      <c r="OWC140" s="81"/>
      <c r="OWD140" s="81"/>
      <c r="OWE140" s="81"/>
      <c r="OWF140" s="81"/>
      <c r="OWG140" s="81"/>
      <c r="OWH140" s="81"/>
      <c r="OWI140" s="81"/>
      <c r="OWJ140" s="81"/>
      <c r="OWK140" s="81"/>
      <c r="OWL140" s="81"/>
      <c r="OWM140" s="81"/>
      <c r="OWN140" s="81"/>
      <c r="OWO140" s="81"/>
      <c r="OWP140" s="81"/>
      <c r="OWQ140" s="81"/>
      <c r="OWR140" s="81"/>
      <c r="OWS140" s="81"/>
      <c r="OWT140" s="81"/>
      <c r="OWU140" s="81"/>
      <c r="OWV140" s="81"/>
      <c r="OWW140" s="81"/>
      <c r="OWX140" s="81"/>
      <c r="OWY140" s="81"/>
      <c r="OWZ140" s="81"/>
      <c r="OXA140" s="81"/>
      <c r="OXB140" s="81"/>
      <c r="OXC140" s="81"/>
      <c r="OXD140" s="81"/>
      <c r="OXE140" s="81"/>
      <c r="OXF140" s="81"/>
      <c r="OXG140" s="81"/>
      <c r="OXH140" s="81"/>
      <c r="OXI140" s="81"/>
      <c r="OXJ140" s="81"/>
      <c r="OXK140" s="81"/>
      <c r="OXL140" s="81"/>
      <c r="OXM140" s="81"/>
      <c r="OXN140" s="81"/>
      <c r="OXO140" s="81"/>
      <c r="OXP140" s="81"/>
      <c r="OXQ140" s="81"/>
      <c r="OXR140" s="81"/>
      <c r="OXS140" s="81"/>
      <c r="OXT140" s="81"/>
      <c r="OXU140" s="81"/>
      <c r="OXV140" s="81"/>
      <c r="OXW140" s="81"/>
      <c r="OXX140" s="81"/>
      <c r="OXY140" s="81"/>
      <c r="OXZ140" s="81"/>
      <c r="OYA140" s="81"/>
      <c r="OYB140" s="81"/>
      <c r="OYC140" s="81"/>
      <c r="OYD140" s="81"/>
      <c r="OYE140" s="81"/>
      <c r="OYF140" s="81"/>
      <c r="OYG140" s="81"/>
      <c r="OYH140" s="81"/>
      <c r="OYI140" s="81"/>
      <c r="OYJ140" s="81"/>
      <c r="OYK140" s="81"/>
      <c r="OYL140" s="81"/>
      <c r="OYM140" s="81"/>
      <c r="OYN140" s="81"/>
      <c r="OYO140" s="81"/>
      <c r="OYP140" s="81"/>
      <c r="OYQ140" s="81"/>
      <c r="OYR140" s="81"/>
      <c r="OYS140" s="81"/>
      <c r="OYT140" s="81"/>
      <c r="OYU140" s="81"/>
      <c r="OYV140" s="81"/>
      <c r="OYW140" s="81"/>
      <c r="OYX140" s="81"/>
      <c r="OYY140" s="81"/>
      <c r="OYZ140" s="81"/>
      <c r="OZA140" s="81"/>
      <c r="OZB140" s="81"/>
      <c r="OZC140" s="81"/>
      <c r="OZD140" s="81"/>
      <c r="OZE140" s="81"/>
      <c r="OZF140" s="81"/>
      <c r="OZG140" s="81"/>
      <c r="OZH140" s="81"/>
      <c r="OZI140" s="81"/>
      <c r="OZJ140" s="81"/>
      <c r="OZK140" s="81"/>
      <c r="OZL140" s="81"/>
      <c r="OZM140" s="81"/>
      <c r="OZN140" s="81"/>
      <c r="OZO140" s="81"/>
      <c r="OZP140" s="81"/>
      <c r="OZQ140" s="81"/>
      <c r="OZR140" s="81"/>
      <c r="OZS140" s="81"/>
      <c r="OZT140" s="81"/>
      <c r="OZU140" s="81"/>
      <c r="OZV140" s="81"/>
      <c r="OZW140" s="81"/>
      <c r="OZX140" s="81"/>
      <c r="OZY140" s="81"/>
      <c r="OZZ140" s="81"/>
      <c r="PAA140" s="81"/>
      <c r="PAB140" s="81"/>
      <c r="PAC140" s="81"/>
      <c r="PAD140" s="81"/>
      <c r="PAE140" s="81"/>
      <c r="PAF140" s="81"/>
      <c r="PAG140" s="81"/>
      <c r="PAH140" s="81"/>
      <c r="PAI140" s="81"/>
      <c r="PAJ140" s="81"/>
      <c r="PAK140" s="81"/>
      <c r="PAL140" s="81"/>
      <c r="PAM140" s="81"/>
      <c r="PAN140" s="81"/>
      <c r="PAO140" s="81"/>
      <c r="PAP140" s="81"/>
      <c r="PAQ140" s="81"/>
      <c r="PAR140" s="81"/>
      <c r="PAS140" s="81"/>
      <c r="PAT140" s="81"/>
      <c r="PAU140" s="81"/>
      <c r="PAV140" s="81"/>
      <c r="PAW140" s="81"/>
      <c r="PAX140" s="81"/>
      <c r="PAY140" s="81"/>
      <c r="PAZ140" s="81"/>
      <c r="PBA140" s="81"/>
      <c r="PBB140" s="81"/>
      <c r="PBC140" s="81"/>
      <c r="PBD140" s="81"/>
      <c r="PBE140" s="81"/>
      <c r="PBF140" s="81"/>
      <c r="PBG140" s="81"/>
      <c r="PBH140" s="81"/>
      <c r="PBI140" s="81"/>
      <c r="PBJ140" s="81"/>
      <c r="PBK140" s="81"/>
      <c r="PBL140" s="81"/>
      <c r="PBM140" s="81"/>
      <c r="PBN140" s="81"/>
      <c r="PBO140" s="81"/>
      <c r="PBP140" s="81"/>
      <c r="PBQ140" s="81"/>
      <c r="PBR140" s="81"/>
      <c r="PBS140" s="81"/>
      <c r="PBT140" s="81"/>
      <c r="PBU140" s="81"/>
      <c r="PBV140" s="81"/>
      <c r="PBW140" s="81"/>
      <c r="PBX140" s="81"/>
      <c r="PBY140" s="81"/>
      <c r="PBZ140" s="81"/>
      <c r="PCA140" s="81"/>
      <c r="PCB140" s="81"/>
      <c r="PCC140" s="81"/>
      <c r="PCD140" s="81"/>
      <c r="PCE140" s="81"/>
      <c r="PCF140" s="81"/>
      <c r="PCG140" s="81"/>
      <c r="PCH140" s="81"/>
      <c r="PCI140" s="81"/>
      <c r="PCJ140" s="81"/>
      <c r="PCK140" s="81"/>
      <c r="PCL140" s="81"/>
      <c r="PCM140" s="81"/>
      <c r="PCN140" s="81"/>
      <c r="PCO140" s="81"/>
      <c r="PCP140" s="81"/>
      <c r="PCQ140" s="81"/>
      <c r="PCR140" s="81"/>
      <c r="PCS140" s="81"/>
      <c r="PCT140" s="81"/>
      <c r="PCU140" s="81"/>
      <c r="PCV140" s="81"/>
      <c r="PCW140" s="81"/>
      <c r="PCX140" s="81"/>
      <c r="PCY140" s="81"/>
      <c r="PCZ140" s="81"/>
      <c r="PDA140" s="81"/>
      <c r="PDB140" s="81"/>
      <c r="PDC140" s="81"/>
      <c r="PDD140" s="81"/>
      <c r="PDE140" s="81"/>
      <c r="PDF140" s="81"/>
      <c r="PDG140" s="81"/>
      <c r="PDH140" s="81"/>
      <c r="PDI140" s="81"/>
      <c r="PDJ140" s="81"/>
      <c r="PDK140" s="81"/>
      <c r="PDL140" s="81"/>
      <c r="PDM140" s="81"/>
      <c r="PDN140" s="81"/>
      <c r="PDO140" s="81"/>
      <c r="PDP140" s="81"/>
      <c r="PDQ140" s="81"/>
      <c r="PDR140" s="81"/>
      <c r="PDS140" s="81"/>
      <c r="PDT140" s="81"/>
      <c r="PDU140" s="81"/>
      <c r="PDV140" s="81"/>
      <c r="PDW140" s="81"/>
      <c r="PDX140" s="81"/>
      <c r="PDY140" s="81"/>
      <c r="PDZ140" s="81"/>
      <c r="PEA140" s="81"/>
      <c r="PEB140" s="81"/>
      <c r="PEC140" s="81"/>
      <c r="PED140" s="81"/>
      <c r="PEE140" s="81"/>
      <c r="PEF140" s="81"/>
      <c r="PEG140" s="81"/>
      <c r="PEH140" s="81"/>
      <c r="PEI140" s="81"/>
      <c r="PEJ140" s="81"/>
      <c r="PEK140" s="81"/>
      <c r="PEL140" s="81"/>
      <c r="PEM140" s="81"/>
      <c r="PEN140" s="81"/>
      <c r="PEO140" s="81"/>
      <c r="PEP140" s="81"/>
      <c r="PEQ140" s="81"/>
      <c r="PER140" s="81"/>
      <c r="PES140" s="81"/>
      <c r="PET140" s="81"/>
      <c r="PEU140" s="81"/>
      <c r="PEV140" s="81"/>
      <c r="PEW140" s="81"/>
      <c r="PEX140" s="81"/>
      <c r="PEY140" s="81"/>
      <c r="PEZ140" s="81"/>
      <c r="PFA140" s="81"/>
      <c r="PFB140" s="81"/>
      <c r="PFC140" s="81"/>
      <c r="PFD140" s="81"/>
      <c r="PFE140" s="81"/>
      <c r="PFF140" s="81"/>
      <c r="PFG140" s="81"/>
      <c r="PFH140" s="81"/>
      <c r="PFI140" s="81"/>
      <c r="PFJ140" s="81"/>
      <c r="PFK140" s="81"/>
      <c r="PFL140" s="81"/>
      <c r="PFM140" s="81"/>
      <c r="PFN140" s="81"/>
      <c r="PFO140" s="81"/>
      <c r="PFP140" s="81"/>
      <c r="PFQ140" s="81"/>
      <c r="PFR140" s="81"/>
      <c r="PFS140" s="81"/>
      <c r="PFT140" s="81"/>
      <c r="PFU140" s="81"/>
      <c r="PFV140" s="81"/>
      <c r="PFW140" s="81"/>
      <c r="PFX140" s="81"/>
      <c r="PFY140" s="81"/>
      <c r="PFZ140" s="81"/>
      <c r="PGA140" s="81"/>
      <c r="PGB140" s="81"/>
      <c r="PGC140" s="81"/>
      <c r="PGD140" s="81"/>
      <c r="PGE140" s="81"/>
      <c r="PGF140" s="81"/>
      <c r="PGG140" s="81"/>
      <c r="PGH140" s="81"/>
      <c r="PGI140" s="81"/>
      <c r="PGJ140" s="81"/>
      <c r="PGK140" s="81"/>
      <c r="PGL140" s="81"/>
      <c r="PGM140" s="81"/>
      <c r="PGN140" s="81"/>
      <c r="PGO140" s="81"/>
      <c r="PGP140" s="81"/>
      <c r="PGQ140" s="81"/>
      <c r="PGR140" s="81"/>
      <c r="PGS140" s="81"/>
      <c r="PGT140" s="81"/>
      <c r="PGU140" s="81"/>
      <c r="PGV140" s="81"/>
      <c r="PGW140" s="81"/>
      <c r="PGX140" s="81"/>
      <c r="PGY140" s="81"/>
      <c r="PGZ140" s="81"/>
      <c r="PHA140" s="81"/>
      <c r="PHB140" s="81"/>
      <c r="PHC140" s="81"/>
      <c r="PHD140" s="81"/>
      <c r="PHE140" s="81"/>
      <c r="PHF140" s="81"/>
      <c r="PHG140" s="81"/>
      <c r="PHH140" s="81"/>
      <c r="PHI140" s="81"/>
      <c r="PHJ140" s="81"/>
      <c r="PHK140" s="81"/>
      <c r="PHL140" s="81"/>
      <c r="PHM140" s="81"/>
      <c r="PHN140" s="81"/>
      <c r="PHO140" s="81"/>
      <c r="PHP140" s="81"/>
      <c r="PHQ140" s="81"/>
      <c r="PHR140" s="81"/>
      <c r="PHS140" s="81"/>
      <c r="PHT140" s="81"/>
      <c r="PHU140" s="81"/>
      <c r="PHV140" s="81"/>
      <c r="PHW140" s="81"/>
      <c r="PHX140" s="81"/>
      <c r="PHY140" s="81"/>
      <c r="PHZ140" s="81"/>
      <c r="PIA140" s="81"/>
      <c r="PIB140" s="81"/>
      <c r="PIC140" s="81"/>
      <c r="PID140" s="81"/>
      <c r="PIE140" s="81"/>
      <c r="PIF140" s="81"/>
      <c r="PIG140" s="81"/>
      <c r="PIH140" s="81"/>
      <c r="PII140" s="81"/>
      <c r="PIJ140" s="81"/>
      <c r="PIK140" s="81"/>
      <c r="PIL140" s="81"/>
      <c r="PIM140" s="81"/>
      <c r="PIN140" s="81"/>
      <c r="PIO140" s="81"/>
      <c r="PIP140" s="81"/>
      <c r="PIQ140" s="81"/>
      <c r="PIR140" s="81"/>
      <c r="PIS140" s="81"/>
      <c r="PIT140" s="81"/>
      <c r="PIU140" s="81"/>
      <c r="PIV140" s="81"/>
      <c r="PIW140" s="81"/>
      <c r="PIX140" s="81"/>
      <c r="PIY140" s="81"/>
      <c r="PIZ140" s="81"/>
      <c r="PJA140" s="81"/>
      <c r="PJB140" s="81"/>
      <c r="PJC140" s="81"/>
      <c r="PJD140" s="81"/>
      <c r="PJE140" s="81"/>
      <c r="PJF140" s="81"/>
      <c r="PJG140" s="81"/>
      <c r="PJH140" s="81"/>
      <c r="PJI140" s="81"/>
      <c r="PJJ140" s="81"/>
      <c r="PJK140" s="81"/>
      <c r="PJL140" s="81"/>
      <c r="PJM140" s="81"/>
      <c r="PJN140" s="81"/>
      <c r="PJO140" s="81"/>
      <c r="PJP140" s="81"/>
      <c r="PJQ140" s="81"/>
      <c r="PJR140" s="81"/>
      <c r="PJS140" s="81"/>
      <c r="PJT140" s="81"/>
      <c r="PJU140" s="81"/>
      <c r="PJV140" s="81"/>
      <c r="PJW140" s="81"/>
      <c r="PJX140" s="81"/>
      <c r="PJY140" s="81"/>
      <c r="PJZ140" s="81"/>
      <c r="PKA140" s="81"/>
      <c r="PKB140" s="81"/>
      <c r="PKC140" s="81"/>
      <c r="PKD140" s="81"/>
      <c r="PKE140" s="81"/>
      <c r="PKF140" s="81"/>
      <c r="PKG140" s="81"/>
      <c r="PKH140" s="81"/>
      <c r="PKI140" s="81"/>
      <c r="PKJ140" s="81"/>
      <c r="PKK140" s="81"/>
      <c r="PKL140" s="81"/>
      <c r="PKM140" s="81"/>
      <c r="PKN140" s="81"/>
      <c r="PKO140" s="81"/>
      <c r="PKP140" s="81"/>
      <c r="PKQ140" s="81"/>
      <c r="PKR140" s="81"/>
      <c r="PKS140" s="81"/>
      <c r="PKT140" s="81"/>
      <c r="PKU140" s="81"/>
      <c r="PKV140" s="81"/>
      <c r="PKW140" s="81"/>
      <c r="PKX140" s="81"/>
      <c r="PKY140" s="81"/>
      <c r="PKZ140" s="81"/>
      <c r="PLA140" s="81"/>
      <c r="PLB140" s="81"/>
      <c r="PLC140" s="81"/>
      <c r="PLD140" s="81"/>
      <c r="PLE140" s="81"/>
      <c r="PLF140" s="81"/>
      <c r="PLG140" s="81"/>
      <c r="PLH140" s="81"/>
      <c r="PLI140" s="81"/>
      <c r="PLJ140" s="81"/>
      <c r="PLK140" s="81"/>
      <c r="PLL140" s="81"/>
      <c r="PLM140" s="81"/>
      <c r="PLN140" s="81"/>
      <c r="PLO140" s="81"/>
      <c r="PLP140" s="81"/>
      <c r="PLQ140" s="81"/>
      <c r="PLR140" s="81"/>
      <c r="PLS140" s="81"/>
      <c r="PLT140" s="81"/>
      <c r="PLU140" s="81"/>
      <c r="PLV140" s="81"/>
      <c r="PLW140" s="81"/>
      <c r="PLX140" s="81"/>
      <c r="PLY140" s="81"/>
      <c r="PLZ140" s="81"/>
      <c r="PMA140" s="81"/>
      <c r="PMB140" s="81"/>
      <c r="PMC140" s="81"/>
      <c r="PMD140" s="81"/>
      <c r="PME140" s="81"/>
      <c r="PMF140" s="81"/>
      <c r="PMG140" s="81"/>
      <c r="PMH140" s="81"/>
      <c r="PMI140" s="81"/>
      <c r="PMJ140" s="81"/>
      <c r="PMK140" s="81"/>
      <c r="PML140" s="81"/>
      <c r="PMM140" s="81"/>
      <c r="PMN140" s="81"/>
      <c r="PMO140" s="81"/>
      <c r="PMP140" s="81"/>
      <c r="PMQ140" s="81"/>
      <c r="PMR140" s="81"/>
      <c r="PMS140" s="81"/>
      <c r="PMT140" s="81"/>
      <c r="PMU140" s="81"/>
      <c r="PMV140" s="81"/>
      <c r="PMW140" s="81"/>
      <c r="PMX140" s="81"/>
      <c r="PMY140" s="81"/>
      <c r="PMZ140" s="81"/>
      <c r="PNA140" s="81"/>
      <c r="PNB140" s="81"/>
      <c r="PNC140" s="81"/>
      <c r="PND140" s="81"/>
      <c r="PNE140" s="81"/>
      <c r="PNF140" s="81"/>
      <c r="PNG140" s="81"/>
      <c r="PNH140" s="81"/>
      <c r="PNI140" s="81"/>
      <c r="PNJ140" s="81"/>
      <c r="PNK140" s="81"/>
      <c r="PNL140" s="81"/>
      <c r="PNM140" s="81"/>
      <c r="PNN140" s="81"/>
      <c r="PNO140" s="81"/>
      <c r="PNP140" s="81"/>
      <c r="PNQ140" s="81"/>
      <c r="PNR140" s="81"/>
      <c r="PNS140" s="81"/>
      <c r="PNT140" s="81"/>
      <c r="PNU140" s="81"/>
      <c r="PNV140" s="81"/>
      <c r="PNW140" s="81"/>
      <c r="PNX140" s="81"/>
      <c r="PNY140" s="81"/>
      <c r="PNZ140" s="81"/>
      <c r="POA140" s="81"/>
      <c r="POB140" s="81"/>
      <c r="POC140" s="81"/>
      <c r="POD140" s="81"/>
      <c r="POE140" s="81"/>
      <c r="POF140" s="81"/>
      <c r="POG140" s="81"/>
      <c r="POH140" s="81"/>
      <c r="POI140" s="81"/>
      <c r="POJ140" s="81"/>
      <c r="POK140" s="81"/>
      <c r="POL140" s="81"/>
      <c r="POM140" s="81"/>
      <c r="PON140" s="81"/>
      <c r="POO140" s="81"/>
      <c r="POP140" s="81"/>
      <c r="POQ140" s="81"/>
      <c r="POR140" s="81"/>
      <c r="POS140" s="81"/>
      <c r="POT140" s="81"/>
      <c r="POU140" s="81"/>
      <c r="POV140" s="81"/>
      <c r="POW140" s="81"/>
      <c r="POX140" s="81"/>
      <c r="POY140" s="81"/>
      <c r="POZ140" s="81"/>
      <c r="PPA140" s="81"/>
      <c r="PPB140" s="81"/>
      <c r="PPC140" s="81"/>
      <c r="PPD140" s="81"/>
      <c r="PPE140" s="81"/>
      <c r="PPF140" s="81"/>
      <c r="PPG140" s="81"/>
      <c r="PPH140" s="81"/>
      <c r="PPI140" s="81"/>
      <c r="PPJ140" s="81"/>
      <c r="PPK140" s="81"/>
      <c r="PPL140" s="81"/>
      <c r="PPM140" s="81"/>
      <c r="PPN140" s="81"/>
      <c r="PPO140" s="81"/>
      <c r="PPP140" s="81"/>
      <c r="PPQ140" s="81"/>
      <c r="PPR140" s="81"/>
      <c r="PPS140" s="81"/>
      <c r="PPT140" s="81"/>
      <c r="PPU140" s="81"/>
      <c r="PPV140" s="81"/>
      <c r="PPW140" s="81"/>
      <c r="PPX140" s="81"/>
      <c r="PPY140" s="81"/>
      <c r="PPZ140" s="81"/>
      <c r="PQA140" s="81"/>
      <c r="PQB140" s="81"/>
      <c r="PQC140" s="81"/>
      <c r="PQD140" s="81"/>
      <c r="PQE140" s="81"/>
      <c r="PQF140" s="81"/>
      <c r="PQG140" s="81"/>
      <c r="PQH140" s="81"/>
      <c r="PQI140" s="81"/>
      <c r="PQJ140" s="81"/>
      <c r="PQK140" s="81"/>
      <c r="PQL140" s="81"/>
      <c r="PQM140" s="81"/>
      <c r="PQN140" s="81"/>
      <c r="PQO140" s="81"/>
      <c r="PQP140" s="81"/>
      <c r="PQQ140" s="81"/>
      <c r="PQR140" s="81"/>
      <c r="PQS140" s="81"/>
      <c r="PQT140" s="81"/>
      <c r="PQU140" s="81"/>
      <c r="PQV140" s="81"/>
      <c r="PQW140" s="81"/>
      <c r="PQX140" s="81"/>
      <c r="PQY140" s="81"/>
      <c r="PQZ140" s="81"/>
      <c r="PRA140" s="81"/>
      <c r="PRB140" s="81"/>
      <c r="PRC140" s="81"/>
      <c r="PRD140" s="81"/>
      <c r="PRE140" s="81"/>
      <c r="PRF140" s="81"/>
      <c r="PRG140" s="81"/>
      <c r="PRH140" s="81"/>
      <c r="PRI140" s="81"/>
      <c r="PRJ140" s="81"/>
      <c r="PRK140" s="81"/>
      <c r="PRL140" s="81"/>
      <c r="PRM140" s="81"/>
      <c r="PRN140" s="81"/>
      <c r="PRO140" s="81"/>
      <c r="PRP140" s="81"/>
      <c r="PRQ140" s="81"/>
      <c r="PRR140" s="81"/>
      <c r="PRS140" s="81"/>
      <c r="PRT140" s="81"/>
      <c r="PRU140" s="81"/>
      <c r="PRV140" s="81"/>
      <c r="PRW140" s="81"/>
      <c r="PRX140" s="81"/>
      <c r="PRY140" s="81"/>
      <c r="PRZ140" s="81"/>
      <c r="PSA140" s="81"/>
      <c r="PSB140" s="81"/>
      <c r="PSC140" s="81"/>
      <c r="PSD140" s="81"/>
      <c r="PSE140" s="81"/>
      <c r="PSF140" s="81"/>
      <c r="PSG140" s="81"/>
      <c r="PSH140" s="81"/>
      <c r="PSI140" s="81"/>
      <c r="PSJ140" s="81"/>
      <c r="PSK140" s="81"/>
      <c r="PSL140" s="81"/>
      <c r="PSM140" s="81"/>
      <c r="PSN140" s="81"/>
      <c r="PSO140" s="81"/>
      <c r="PSP140" s="81"/>
      <c r="PSQ140" s="81"/>
      <c r="PSR140" s="81"/>
      <c r="PSS140" s="81"/>
      <c r="PST140" s="81"/>
      <c r="PSU140" s="81"/>
      <c r="PSV140" s="81"/>
      <c r="PSW140" s="81"/>
      <c r="PSX140" s="81"/>
      <c r="PSY140" s="81"/>
      <c r="PSZ140" s="81"/>
      <c r="PTA140" s="81"/>
      <c r="PTB140" s="81"/>
      <c r="PTC140" s="81"/>
      <c r="PTD140" s="81"/>
      <c r="PTE140" s="81"/>
      <c r="PTF140" s="81"/>
      <c r="PTG140" s="81"/>
      <c r="PTH140" s="81"/>
      <c r="PTI140" s="81"/>
      <c r="PTJ140" s="81"/>
      <c r="PTK140" s="81"/>
      <c r="PTL140" s="81"/>
      <c r="PTM140" s="81"/>
      <c r="PTN140" s="81"/>
      <c r="PTO140" s="81"/>
      <c r="PTP140" s="81"/>
      <c r="PTQ140" s="81"/>
      <c r="PTR140" s="81"/>
      <c r="PTS140" s="81"/>
      <c r="PTT140" s="81"/>
      <c r="PTU140" s="81"/>
      <c r="PTV140" s="81"/>
      <c r="PTW140" s="81"/>
      <c r="PTX140" s="81"/>
      <c r="PTY140" s="81"/>
      <c r="PTZ140" s="81"/>
      <c r="PUA140" s="81"/>
      <c r="PUB140" s="81"/>
      <c r="PUC140" s="81"/>
      <c r="PUD140" s="81"/>
      <c r="PUE140" s="81"/>
      <c r="PUF140" s="81"/>
      <c r="PUG140" s="81"/>
      <c r="PUH140" s="81"/>
      <c r="PUI140" s="81"/>
      <c r="PUJ140" s="81"/>
      <c r="PUK140" s="81"/>
      <c r="PUL140" s="81"/>
      <c r="PUM140" s="81"/>
      <c r="PUN140" s="81"/>
      <c r="PUO140" s="81"/>
      <c r="PUP140" s="81"/>
      <c r="PUQ140" s="81"/>
      <c r="PUR140" s="81"/>
      <c r="PUS140" s="81"/>
      <c r="PUT140" s="81"/>
      <c r="PUU140" s="81"/>
      <c r="PUV140" s="81"/>
      <c r="PUW140" s="81"/>
      <c r="PUX140" s="81"/>
      <c r="PUY140" s="81"/>
      <c r="PUZ140" s="81"/>
      <c r="PVA140" s="81"/>
      <c r="PVB140" s="81"/>
      <c r="PVC140" s="81"/>
      <c r="PVD140" s="81"/>
      <c r="PVE140" s="81"/>
      <c r="PVF140" s="81"/>
      <c r="PVG140" s="81"/>
      <c r="PVH140" s="81"/>
      <c r="PVI140" s="81"/>
      <c r="PVJ140" s="81"/>
      <c r="PVK140" s="81"/>
      <c r="PVL140" s="81"/>
      <c r="PVM140" s="81"/>
      <c r="PVN140" s="81"/>
      <c r="PVO140" s="81"/>
      <c r="PVP140" s="81"/>
      <c r="PVQ140" s="81"/>
      <c r="PVR140" s="81"/>
      <c r="PVS140" s="81"/>
      <c r="PVT140" s="81"/>
      <c r="PVU140" s="81"/>
      <c r="PVV140" s="81"/>
      <c r="PVW140" s="81"/>
      <c r="PVX140" s="81"/>
      <c r="PVY140" s="81"/>
      <c r="PVZ140" s="81"/>
      <c r="PWA140" s="81"/>
      <c r="PWB140" s="81"/>
      <c r="PWC140" s="81"/>
      <c r="PWD140" s="81"/>
      <c r="PWE140" s="81"/>
      <c r="PWF140" s="81"/>
      <c r="PWG140" s="81"/>
      <c r="PWH140" s="81"/>
      <c r="PWI140" s="81"/>
      <c r="PWJ140" s="81"/>
      <c r="PWK140" s="81"/>
      <c r="PWL140" s="81"/>
      <c r="PWM140" s="81"/>
      <c r="PWN140" s="81"/>
      <c r="PWO140" s="81"/>
      <c r="PWP140" s="81"/>
      <c r="PWQ140" s="81"/>
      <c r="PWR140" s="81"/>
      <c r="PWS140" s="81"/>
      <c r="PWT140" s="81"/>
      <c r="PWU140" s="81"/>
      <c r="PWV140" s="81"/>
      <c r="PWW140" s="81"/>
      <c r="PWX140" s="81"/>
      <c r="PWY140" s="81"/>
      <c r="PWZ140" s="81"/>
      <c r="PXA140" s="81"/>
      <c r="PXB140" s="81"/>
      <c r="PXC140" s="81"/>
      <c r="PXD140" s="81"/>
      <c r="PXE140" s="81"/>
      <c r="PXF140" s="81"/>
      <c r="PXG140" s="81"/>
      <c r="PXH140" s="81"/>
      <c r="PXI140" s="81"/>
      <c r="PXJ140" s="81"/>
      <c r="PXK140" s="81"/>
      <c r="PXL140" s="81"/>
      <c r="PXM140" s="81"/>
      <c r="PXN140" s="81"/>
      <c r="PXO140" s="81"/>
      <c r="PXP140" s="81"/>
      <c r="PXQ140" s="81"/>
      <c r="PXR140" s="81"/>
      <c r="PXS140" s="81"/>
      <c r="PXT140" s="81"/>
      <c r="PXU140" s="81"/>
      <c r="PXV140" s="81"/>
      <c r="PXW140" s="81"/>
      <c r="PXX140" s="81"/>
      <c r="PXY140" s="81"/>
      <c r="PXZ140" s="81"/>
      <c r="PYA140" s="81"/>
      <c r="PYB140" s="81"/>
      <c r="PYC140" s="81"/>
      <c r="PYD140" s="81"/>
      <c r="PYE140" s="81"/>
      <c r="PYF140" s="81"/>
      <c r="PYG140" s="81"/>
      <c r="PYH140" s="81"/>
      <c r="PYI140" s="81"/>
      <c r="PYJ140" s="81"/>
      <c r="PYK140" s="81"/>
      <c r="PYL140" s="81"/>
      <c r="PYM140" s="81"/>
      <c r="PYN140" s="81"/>
      <c r="PYO140" s="81"/>
      <c r="PYP140" s="81"/>
      <c r="PYQ140" s="81"/>
      <c r="PYR140" s="81"/>
      <c r="PYS140" s="81"/>
      <c r="PYT140" s="81"/>
      <c r="PYU140" s="81"/>
      <c r="PYV140" s="81"/>
      <c r="PYW140" s="81"/>
      <c r="PYX140" s="81"/>
      <c r="PYY140" s="81"/>
      <c r="PYZ140" s="81"/>
      <c r="PZA140" s="81"/>
      <c r="PZB140" s="81"/>
      <c r="PZC140" s="81"/>
      <c r="PZD140" s="81"/>
      <c r="PZE140" s="81"/>
      <c r="PZF140" s="81"/>
      <c r="PZG140" s="81"/>
      <c r="PZH140" s="81"/>
      <c r="PZI140" s="81"/>
      <c r="PZJ140" s="81"/>
      <c r="PZK140" s="81"/>
      <c r="PZL140" s="81"/>
      <c r="PZM140" s="81"/>
      <c r="PZN140" s="81"/>
      <c r="PZO140" s="81"/>
      <c r="PZP140" s="81"/>
      <c r="PZQ140" s="81"/>
      <c r="PZR140" s="81"/>
      <c r="PZS140" s="81"/>
      <c r="PZT140" s="81"/>
      <c r="PZU140" s="81"/>
      <c r="PZV140" s="81"/>
      <c r="PZW140" s="81"/>
      <c r="PZX140" s="81"/>
      <c r="PZY140" s="81"/>
      <c r="PZZ140" s="81"/>
      <c r="QAA140" s="81"/>
      <c r="QAB140" s="81"/>
      <c r="QAC140" s="81"/>
      <c r="QAD140" s="81"/>
      <c r="QAE140" s="81"/>
      <c r="QAF140" s="81"/>
      <c r="QAG140" s="81"/>
      <c r="QAH140" s="81"/>
      <c r="QAI140" s="81"/>
      <c r="QAJ140" s="81"/>
      <c r="QAK140" s="81"/>
      <c r="QAL140" s="81"/>
      <c r="QAM140" s="81"/>
      <c r="QAN140" s="81"/>
      <c r="QAO140" s="81"/>
      <c r="QAP140" s="81"/>
      <c r="QAQ140" s="81"/>
      <c r="QAR140" s="81"/>
      <c r="QAS140" s="81"/>
      <c r="QAT140" s="81"/>
      <c r="QAU140" s="81"/>
      <c r="QAV140" s="81"/>
      <c r="QAW140" s="81"/>
      <c r="QAX140" s="81"/>
      <c r="QAY140" s="81"/>
      <c r="QAZ140" s="81"/>
      <c r="QBA140" s="81"/>
      <c r="QBB140" s="81"/>
      <c r="QBC140" s="81"/>
      <c r="QBD140" s="81"/>
      <c r="QBE140" s="81"/>
      <c r="QBF140" s="81"/>
      <c r="QBG140" s="81"/>
      <c r="QBH140" s="81"/>
      <c r="QBI140" s="81"/>
      <c r="QBJ140" s="81"/>
      <c r="QBK140" s="81"/>
      <c r="QBL140" s="81"/>
      <c r="QBM140" s="81"/>
      <c r="QBN140" s="81"/>
      <c r="QBO140" s="81"/>
      <c r="QBP140" s="81"/>
      <c r="QBQ140" s="81"/>
      <c r="QBR140" s="81"/>
      <c r="QBS140" s="81"/>
      <c r="QBT140" s="81"/>
      <c r="QBU140" s="81"/>
      <c r="QBV140" s="81"/>
      <c r="QBW140" s="81"/>
      <c r="QBX140" s="81"/>
      <c r="QBY140" s="81"/>
      <c r="QBZ140" s="81"/>
      <c r="QCA140" s="81"/>
      <c r="QCB140" s="81"/>
      <c r="QCC140" s="81"/>
      <c r="QCD140" s="81"/>
      <c r="QCE140" s="81"/>
      <c r="QCF140" s="81"/>
      <c r="QCG140" s="81"/>
      <c r="QCH140" s="81"/>
      <c r="QCI140" s="81"/>
      <c r="QCJ140" s="81"/>
      <c r="QCK140" s="81"/>
      <c r="QCL140" s="81"/>
      <c r="QCM140" s="81"/>
      <c r="QCN140" s="81"/>
      <c r="QCO140" s="81"/>
      <c r="QCP140" s="81"/>
      <c r="QCQ140" s="81"/>
      <c r="QCR140" s="81"/>
      <c r="QCS140" s="81"/>
      <c r="QCT140" s="81"/>
      <c r="QCU140" s="81"/>
      <c r="QCV140" s="81"/>
      <c r="QCW140" s="81"/>
      <c r="QCX140" s="81"/>
      <c r="QCY140" s="81"/>
      <c r="QCZ140" s="81"/>
      <c r="QDA140" s="81"/>
      <c r="QDB140" s="81"/>
      <c r="QDC140" s="81"/>
      <c r="QDD140" s="81"/>
      <c r="QDE140" s="81"/>
      <c r="QDF140" s="81"/>
      <c r="QDG140" s="81"/>
      <c r="QDH140" s="81"/>
      <c r="QDI140" s="81"/>
      <c r="QDJ140" s="81"/>
      <c r="QDK140" s="81"/>
      <c r="QDL140" s="81"/>
      <c r="QDM140" s="81"/>
      <c r="QDN140" s="81"/>
      <c r="QDO140" s="81"/>
      <c r="QDP140" s="81"/>
      <c r="QDQ140" s="81"/>
      <c r="QDR140" s="81"/>
      <c r="QDS140" s="81"/>
      <c r="QDT140" s="81"/>
      <c r="QDU140" s="81"/>
      <c r="QDV140" s="81"/>
      <c r="QDW140" s="81"/>
      <c r="QDX140" s="81"/>
      <c r="QDY140" s="81"/>
      <c r="QDZ140" s="81"/>
      <c r="QEA140" s="81"/>
      <c r="QEB140" s="81"/>
      <c r="QEC140" s="81"/>
      <c r="QED140" s="81"/>
      <c r="QEE140" s="81"/>
      <c r="QEF140" s="81"/>
      <c r="QEG140" s="81"/>
      <c r="QEH140" s="81"/>
      <c r="QEI140" s="81"/>
      <c r="QEJ140" s="81"/>
      <c r="QEK140" s="81"/>
      <c r="QEL140" s="81"/>
      <c r="QEM140" s="81"/>
      <c r="QEN140" s="81"/>
      <c r="QEO140" s="81"/>
      <c r="QEP140" s="81"/>
      <c r="QEQ140" s="81"/>
      <c r="QER140" s="81"/>
      <c r="QES140" s="81"/>
      <c r="QET140" s="81"/>
      <c r="QEU140" s="81"/>
      <c r="QEV140" s="81"/>
      <c r="QEW140" s="81"/>
      <c r="QEX140" s="81"/>
      <c r="QEY140" s="81"/>
      <c r="QEZ140" s="81"/>
      <c r="QFA140" s="81"/>
      <c r="QFB140" s="81"/>
      <c r="QFC140" s="81"/>
      <c r="QFD140" s="81"/>
      <c r="QFE140" s="81"/>
      <c r="QFF140" s="81"/>
      <c r="QFG140" s="81"/>
      <c r="QFH140" s="81"/>
      <c r="QFI140" s="81"/>
      <c r="QFJ140" s="81"/>
      <c r="QFK140" s="81"/>
      <c r="QFL140" s="81"/>
      <c r="QFM140" s="81"/>
      <c r="QFN140" s="81"/>
      <c r="QFO140" s="81"/>
      <c r="QFP140" s="81"/>
      <c r="QFQ140" s="81"/>
      <c r="QFR140" s="81"/>
      <c r="QFS140" s="81"/>
      <c r="QFT140" s="81"/>
      <c r="QFU140" s="81"/>
      <c r="QFV140" s="81"/>
      <c r="QFW140" s="81"/>
      <c r="QFX140" s="81"/>
      <c r="QFY140" s="81"/>
      <c r="QFZ140" s="81"/>
      <c r="QGA140" s="81"/>
      <c r="QGB140" s="81"/>
      <c r="QGC140" s="81"/>
      <c r="QGD140" s="81"/>
      <c r="QGE140" s="81"/>
      <c r="QGF140" s="81"/>
      <c r="QGG140" s="81"/>
      <c r="QGH140" s="81"/>
      <c r="QGI140" s="81"/>
      <c r="QGJ140" s="81"/>
      <c r="QGK140" s="81"/>
      <c r="QGL140" s="81"/>
      <c r="QGM140" s="81"/>
      <c r="QGN140" s="81"/>
      <c r="QGO140" s="81"/>
      <c r="QGP140" s="81"/>
      <c r="QGQ140" s="81"/>
      <c r="QGR140" s="81"/>
      <c r="QGS140" s="81"/>
      <c r="QGT140" s="81"/>
      <c r="QGU140" s="81"/>
      <c r="QGV140" s="81"/>
      <c r="QGW140" s="81"/>
      <c r="QGX140" s="81"/>
      <c r="QGY140" s="81"/>
      <c r="QGZ140" s="81"/>
      <c r="QHA140" s="81"/>
      <c r="QHB140" s="81"/>
      <c r="QHC140" s="81"/>
      <c r="QHD140" s="81"/>
      <c r="QHE140" s="81"/>
      <c r="QHF140" s="81"/>
      <c r="QHG140" s="81"/>
      <c r="QHH140" s="81"/>
      <c r="QHI140" s="81"/>
      <c r="QHJ140" s="81"/>
      <c r="QHK140" s="81"/>
      <c r="QHL140" s="81"/>
      <c r="QHM140" s="81"/>
      <c r="QHN140" s="81"/>
      <c r="QHO140" s="81"/>
      <c r="QHP140" s="81"/>
      <c r="QHQ140" s="81"/>
      <c r="QHR140" s="81"/>
      <c r="QHS140" s="81"/>
      <c r="QHT140" s="81"/>
      <c r="QHU140" s="81"/>
      <c r="QHV140" s="81"/>
      <c r="QHW140" s="81"/>
      <c r="QHX140" s="81"/>
      <c r="QHY140" s="81"/>
      <c r="QHZ140" s="81"/>
      <c r="QIA140" s="81"/>
      <c r="QIB140" s="81"/>
      <c r="QIC140" s="81"/>
      <c r="QID140" s="81"/>
      <c r="QIE140" s="81"/>
      <c r="QIF140" s="81"/>
      <c r="QIG140" s="81"/>
      <c r="QIH140" s="81"/>
      <c r="QII140" s="81"/>
      <c r="QIJ140" s="81"/>
      <c r="QIK140" s="81"/>
      <c r="QIL140" s="81"/>
      <c r="QIM140" s="81"/>
      <c r="QIN140" s="81"/>
      <c r="QIO140" s="81"/>
      <c r="QIP140" s="81"/>
      <c r="QIQ140" s="81"/>
      <c r="QIR140" s="81"/>
      <c r="QIS140" s="81"/>
      <c r="QIT140" s="81"/>
      <c r="QIU140" s="81"/>
      <c r="QIV140" s="81"/>
      <c r="QIW140" s="81"/>
      <c r="QIX140" s="81"/>
      <c r="QIY140" s="81"/>
      <c r="QIZ140" s="81"/>
      <c r="QJA140" s="81"/>
      <c r="QJB140" s="81"/>
      <c r="QJC140" s="81"/>
      <c r="QJD140" s="81"/>
      <c r="QJE140" s="81"/>
      <c r="QJF140" s="81"/>
      <c r="QJG140" s="81"/>
      <c r="QJH140" s="81"/>
      <c r="QJI140" s="81"/>
      <c r="QJJ140" s="81"/>
      <c r="QJK140" s="81"/>
      <c r="QJL140" s="81"/>
      <c r="QJM140" s="81"/>
      <c r="QJN140" s="81"/>
      <c r="QJO140" s="81"/>
      <c r="QJP140" s="81"/>
      <c r="QJQ140" s="81"/>
      <c r="QJR140" s="81"/>
      <c r="QJS140" s="81"/>
      <c r="QJT140" s="81"/>
      <c r="QJU140" s="81"/>
      <c r="QJV140" s="81"/>
      <c r="QJW140" s="81"/>
      <c r="QJX140" s="81"/>
      <c r="QJY140" s="81"/>
      <c r="QJZ140" s="81"/>
      <c r="QKA140" s="81"/>
      <c r="QKB140" s="81"/>
      <c r="QKC140" s="81"/>
      <c r="QKD140" s="81"/>
      <c r="QKE140" s="81"/>
      <c r="QKF140" s="81"/>
      <c r="QKG140" s="81"/>
      <c r="QKH140" s="81"/>
      <c r="QKI140" s="81"/>
      <c r="QKJ140" s="81"/>
      <c r="QKK140" s="81"/>
      <c r="QKL140" s="81"/>
      <c r="QKM140" s="81"/>
      <c r="QKN140" s="81"/>
      <c r="QKO140" s="81"/>
      <c r="QKP140" s="81"/>
      <c r="QKQ140" s="81"/>
      <c r="QKR140" s="81"/>
      <c r="QKS140" s="81"/>
      <c r="QKT140" s="81"/>
      <c r="QKU140" s="81"/>
      <c r="QKV140" s="81"/>
      <c r="QKW140" s="81"/>
      <c r="QKX140" s="81"/>
      <c r="QKY140" s="81"/>
      <c r="QKZ140" s="81"/>
      <c r="QLA140" s="81"/>
      <c r="QLB140" s="81"/>
      <c r="QLC140" s="81"/>
      <c r="QLD140" s="81"/>
      <c r="QLE140" s="81"/>
      <c r="QLF140" s="81"/>
      <c r="QLG140" s="81"/>
      <c r="QLH140" s="81"/>
      <c r="QLI140" s="81"/>
      <c r="QLJ140" s="81"/>
      <c r="QLK140" s="81"/>
      <c r="QLL140" s="81"/>
      <c r="QLM140" s="81"/>
      <c r="QLN140" s="81"/>
      <c r="QLO140" s="81"/>
      <c r="QLP140" s="81"/>
      <c r="QLQ140" s="81"/>
      <c r="QLR140" s="81"/>
      <c r="QLS140" s="81"/>
      <c r="QLT140" s="81"/>
      <c r="QLU140" s="81"/>
      <c r="QLV140" s="81"/>
      <c r="QLW140" s="81"/>
      <c r="QLX140" s="81"/>
      <c r="QLY140" s="81"/>
      <c r="QLZ140" s="81"/>
      <c r="QMA140" s="81"/>
      <c r="QMB140" s="81"/>
      <c r="QMC140" s="81"/>
      <c r="QMD140" s="81"/>
      <c r="QME140" s="81"/>
      <c r="QMF140" s="81"/>
      <c r="QMG140" s="81"/>
      <c r="QMH140" s="81"/>
      <c r="QMI140" s="81"/>
      <c r="QMJ140" s="81"/>
      <c r="QMK140" s="81"/>
      <c r="QML140" s="81"/>
      <c r="QMM140" s="81"/>
      <c r="QMN140" s="81"/>
      <c r="QMO140" s="81"/>
      <c r="QMP140" s="81"/>
      <c r="QMQ140" s="81"/>
      <c r="QMR140" s="81"/>
      <c r="QMS140" s="81"/>
      <c r="QMT140" s="81"/>
      <c r="QMU140" s="81"/>
      <c r="QMV140" s="81"/>
      <c r="QMW140" s="81"/>
      <c r="QMX140" s="81"/>
      <c r="QMY140" s="81"/>
      <c r="QMZ140" s="81"/>
      <c r="QNA140" s="81"/>
      <c r="QNB140" s="81"/>
      <c r="QNC140" s="81"/>
      <c r="QND140" s="81"/>
      <c r="QNE140" s="81"/>
      <c r="QNF140" s="81"/>
      <c r="QNG140" s="81"/>
      <c r="QNH140" s="81"/>
      <c r="QNI140" s="81"/>
      <c r="QNJ140" s="81"/>
      <c r="QNK140" s="81"/>
      <c r="QNL140" s="81"/>
      <c r="QNM140" s="81"/>
      <c r="QNN140" s="81"/>
      <c r="QNO140" s="81"/>
      <c r="QNP140" s="81"/>
      <c r="QNQ140" s="81"/>
      <c r="QNR140" s="81"/>
      <c r="QNS140" s="81"/>
      <c r="QNT140" s="81"/>
      <c r="QNU140" s="81"/>
      <c r="QNV140" s="81"/>
      <c r="QNW140" s="81"/>
      <c r="QNX140" s="81"/>
      <c r="QNY140" s="81"/>
      <c r="QNZ140" s="81"/>
      <c r="QOA140" s="81"/>
      <c r="QOB140" s="81"/>
      <c r="QOC140" s="81"/>
      <c r="QOD140" s="81"/>
      <c r="QOE140" s="81"/>
      <c r="QOF140" s="81"/>
      <c r="QOG140" s="81"/>
      <c r="QOH140" s="81"/>
      <c r="QOI140" s="81"/>
      <c r="QOJ140" s="81"/>
      <c r="QOK140" s="81"/>
      <c r="QOL140" s="81"/>
      <c r="QOM140" s="81"/>
      <c r="QON140" s="81"/>
      <c r="QOO140" s="81"/>
      <c r="QOP140" s="81"/>
      <c r="QOQ140" s="81"/>
      <c r="QOR140" s="81"/>
      <c r="QOS140" s="81"/>
      <c r="QOT140" s="81"/>
      <c r="QOU140" s="81"/>
      <c r="QOV140" s="81"/>
      <c r="QOW140" s="81"/>
      <c r="QOX140" s="81"/>
      <c r="QOY140" s="81"/>
      <c r="QOZ140" s="81"/>
      <c r="QPA140" s="81"/>
      <c r="QPB140" s="81"/>
      <c r="QPC140" s="81"/>
      <c r="QPD140" s="81"/>
      <c r="QPE140" s="81"/>
      <c r="QPF140" s="81"/>
      <c r="QPG140" s="81"/>
      <c r="QPH140" s="81"/>
      <c r="QPI140" s="81"/>
      <c r="QPJ140" s="81"/>
      <c r="QPK140" s="81"/>
      <c r="QPL140" s="81"/>
      <c r="QPM140" s="81"/>
      <c r="QPN140" s="81"/>
      <c r="QPO140" s="81"/>
      <c r="QPP140" s="81"/>
      <c r="QPQ140" s="81"/>
      <c r="QPR140" s="81"/>
      <c r="QPS140" s="81"/>
      <c r="QPT140" s="81"/>
      <c r="QPU140" s="81"/>
      <c r="QPV140" s="81"/>
      <c r="QPW140" s="81"/>
      <c r="QPX140" s="81"/>
      <c r="QPY140" s="81"/>
      <c r="QPZ140" s="81"/>
      <c r="QQA140" s="81"/>
      <c r="QQB140" s="81"/>
      <c r="QQC140" s="81"/>
      <c r="QQD140" s="81"/>
      <c r="QQE140" s="81"/>
      <c r="QQF140" s="81"/>
      <c r="QQG140" s="81"/>
      <c r="QQH140" s="81"/>
      <c r="QQI140" s="81"/>
      <c r="QQJ140" s="81"/>
      <c r="QQK140" s="81"/>
      <c r="QQL140" s="81"/>
      <c r="QQM140" s="81"/>
      <c r="QQN140" s="81"/>
      <c r="QQO140" s="81"/>
      <c r="QQP140" s="81"/>
      <c r="QQQ140" s="81"/>
      <c r="QQR140" s="81"/>
      <c r="QQS140" s="81"/>
      <c r="QQT140" s="81"/>
      <c r="QQU140" s="81"/>
      <c r="QQV140" s="81"/>
      <c r="QQW140" s="81"/>
      <c r="QQX140" s="81"/>
      <c r="QQY140" s="81"/>
      <c r="QQZ140" s="81"/>
      <c r="QRA140" s="81"/>
      <c r="QRB140" s="81"/>
      <c r="QRC140" s="81"/>
      <c r="QRD140" s="81"/>
      <c r="QRE140" s="81"/>
      <c r="QRF140" s="81"/>
      <c r="QRG140" s="81"/>
      <c r="QRH140" s="81"/>
      <c r="QRI140" s="81"/>
      <c r="QRJ140" s="81"/>
      <c r="QRK140" s="81"/>
      <c r="QRL140" s="81"/>
      <c r="QRM140" s="81"/>
      <c r="QRN140" s="81"/>
      <c r="QRO140" s="81"/>
      <c r="QRP140" s="81"/>
      <c r="QRQ140" s="81"/>
      <c r="QRR140" s="81"/>
      <c r="QRS140" s="81"/>
      <c r="QRT140" s="81"/>
      <c r="QRU140" s="81"/>
      <c r="QRV140" s="81"/>
      <c r="QRW140" s="81"/>
      <c r="QRX140" s="81"/>
      <c r="QRY140" s="81"/>
      <c r="QRZ140" s="81"/>
      <c r="QSA140" s="81"/>
      <c r="QSB140" s="81"/>
      <c r="QSC140" s="81"/>
      <c r="QSD140" s="81"/>
      <c r="QSE140" s="81"/>
      <c r="QSF140" s="81"/>
      <c r="QSG140" s="81"/>
      <c r="QSH140" s="81"/>
      <c r="QSI140" s="81"/>
      <c r="QSJ140" s="81"/>
      <c r="QSK140" s="81"/>
      <c r="QSL140" s="81"/>
      <c r="QSM140" s="81"/>
      <c r="QSN140" s="81"/>
      <c r="QSO140" s="81"/>
      <c r="QSP140" s="81"/>
      <c r="QSQ140" s="81"/>
      <c r="QSR140" s="81"/>
      <c r="QSS140" s="81"/>
      <c r="QST140" s="81"/>
      <c r="QSU140" s="81"/>
      <c r="QSV140" s="81"/>
      <c r="QSW140" s="81"/>
      <c r="QSX140" s="81"/>
      <c r="QSY140" s="81"/>
      <c r="QSZ140" s="81"/>
      <c r="QTA140" s="81"/>
      <c r="QTB140" s="81"/>
      <c r="QTC140" s="81"/>
      <c r="QTD140" s="81"/>
      <c r="QTE140" s="81"/>
      <c r="QTF140" s="81"/>
      <c r="QTG140" s="81"/>
      <c r="QTH140" s="81"/>
      <c r="QTI140" s="81"/>
      <c r="QTJ140" s="81"/>
      <c r="QTK140" s="81"/>
      <c r="QTL140" s="81"/>
      <c r="QTM140" s="81"/>
      <c r="QTN140" s="81"/>
      <c r="QTO140" s="81"/>
      <c r="QTP140" s="81"/>
      <c r="QTQ140" s="81"/>
      <c r="QTR140" s="81"/>
      <c r="QTS140" s="81"/>
      <c r="QTT140" s="81"/>
      <c r="QTU140" s="81"/>
      <c r="QTV140" s="81"/>
      <c r="QTW140" s="81"/>
      <c r="QTX140" s="81"/>
      <c r="QTY140" s="81"/>
      <c r="QTZ140" s="81"/>
      <c r="QUA140" s="81"/>
      <c r="QUB140" s="81"/>
      <c r="QUC140" s="81"/>
      <c r="QUD140" s="81"/>
      <c r="QUE140" s="81"/>
      <c r="QUF140" s="81"/>
      <c r="QUG140" s="81"/>
      <c r="QUH140" s="81"/>
      <c r="QUI140" s="81"/>
      <c r="QUJ140" s="81"/>
      <c r="QUK140" s="81"/>
      <c r="QUL140" s="81"/>
      <c r="QUM140" s="81"/>
      <c r="QUN140" s="81"/>
      <c r="QUO140" s="81"/>
      <c r="QUP140" s="81"/>
      <c r="QUQ140" s="81"/>
      <c r="QUR140" s="81"/>
      <c r="QUS140" s="81"/>
      <c r="QUT140" s="81"/>
      <c r="QUU140" s="81"/>
      <c r="QUV140" s="81"/>
      <c r="QUW140" s="81"/>
      <c r="QUX140" s="81"/>
      <c r="QUY140" s="81"/>
      <c r="QUZ140" s="81"/>
      <c r="QVA140" s="81"/>
      <c r="QVB140" s="81"/>
      <c r="QVC140" s="81"/>
      <c r="QVD140" s="81"/>
      <c r="QVE140" s="81"/>
      <c r="QVF140" s="81"/>
      <c r="QVG140" s="81"/>
      <c r="QVH140" s="81"/>
      <c r="QVI140" s="81"/>
      <c r="QVJ140" s="81"/>
      <c r="QVK140" s="81"/>
      <c r="QVL140" s="81"/>
      <c r="QVM140" s="81"/>
      <c r="QVN140" s="81"/>
      <c r="QVO140" s="81"/>
      <c r="QVP140" s="81"/>
      <c r="QVQ140" s="81"/>
      <c r="QVR140" s="81"/>
      <c r="QVS140" s="81"/>
      <c r="QVT140" s="81"/>
      <c r="QVU140" s="81"/>
      <c r="QVV140" s="81"/>
      <c r="QVW140" s="81"/>
      <c r="QVX140" s="81"/>
      <c r="QVY140" s="81"/>
      <c r="QVZ140" s="81"/>
      <c r="QWA140" s="81"/>
      <c r="QWB140" s="81"/>
      <c r="QWC140" s="81"/>
      <c r="QWD140" s="81"/>
      <c r="QWE140" s="81"/>
      <c r="QWF140" s="81"/>
      <c r="QWG140" s="81"/>
      <c r="QWH140" s="81"/>
      <c r="QWI140" s="81"/>
      <c r="QWJ140" s="81"/>
      <c r="QWK140" s="81"/>
      <c r="QWL140" s="81"/>
      <c r="QWM140" s="81"/>
      <c r="QWN140" s="81"/>
      <c r="QWO140" s="81"/>
      <c r="QWP140" s="81"/>
      <c r="QWQ140" s="81"/>
      <c r="QWR140" s="81"/>
      <c r="QWS140" s="81"/>
      <c r="QWT140" s="81"/>
      <c r="QWU140" s="81"/>
      <c r="QWV140" s="81"/>
      <c r="QWW140" s="81"/>
      <c r="QWX140" s="81"/>
      <c r="QWY140" s="81"/>
      <c r="QWZ140" s="81"/>
      <c r="QXA140" s="81"/>
      <c r="QXB140" s="81"/>
      <c r="QXC140" s="81"/>
      <c r="QXD140" s="81"/>
      <c r="QXE140" s="81"/>
      <c r="QXF140" s="81"/>
      <c r="QXG140" s="81"/>
      <c r="QXH140" s="81"/>
      <c r="QXI140" s="81"/>
      <c r="QXJ140" s="81"/>
      <c r="QXK140" s="81"/>
      <c r="QXL140" s="81"/>
      <c r="QXM140" s="81"/>
      <c r="QXN140" s="81"/>
      <c r="QXO140" s="81"/>
      <c r="QXP140" s="81"/>
      <c r="QXQ140" s="81"/>
      <c r="QXR140" s="81"/>
      <c r="QXS140" s="81"/>
      <c r="QXT140" s="81"/>
      <c r="QXU140" s="81"/>
      <c r="QXV140" s="81"/>
      <c r="QXW140" s="81"/>
      <c r="QXX140" s="81"/>
      <c r="QXY140" s="81"/>
      <c r="QXZ140" s="81"/>
      <c r="QYA140" s="81"/>
      <c r="QYB140" s="81"/>
      <c r="QYC140" s="81"/>
      <c r="QYD140" s="81"/>
      <c r="QYE140" s="81"/>
      <c r="QYF140" s="81"/>
      <c r="QYG140" s="81"/>
      <c r="QYH140" s="81"/>
      <c r="QYI140" s="81"/>
      <c r="QYJ140" s="81"/>
      <c r="QYK140" s="81"/>
      <c r="QYL140" s="81"/>
      <c r="QYM140" s="81"/>
      <c r="QYN140" s="81"/>
      <c r="QYO140" s="81"/>
      <c r="QYP140" s="81"/>
      <c r="QYQ140" s="81"/>
      <c r="QYR140" s="81"/>
      <c r="QYS140" s="81"/>
      <c r="QYT140" s="81"/>
      <c r="QYU140" s="81"/>
      <c r="QYV140" s="81"/>
      <c r="QYW140" s="81"/>
      <c r="QYX140" s="81"/>
      <c r="QYY140" s="81"/>
      <c r="QYZ140" s="81"/>
      <c r="QZA140" s="81"/>
      <c r="QZB140" s="81"/>
      <c r="QZC140" s="81"/>
      <c r="QZD140" s="81"/>
      <c r="QZE140" s="81"/>
      <c r="QZF140" s="81"/>
      <c r="QZG140" s="81"/>
      <c r="QZH140" s="81"/>
      <c r="QZI140" s="81"/>
      <c r="QZJ140" s="81"/>
      <c r="QZK140" s="81"/>
      <c r="QZL140" s="81"/>
      <c r="QZM140" s="81"/>
      <c r="QZN140" s="81"/>
      <c r="QZO140" s="81"/>
      <c r="QZP140" s="81"/>
      <c r="QZQ140" s="81"/>
      <c r="QZR140" s="81"/>
      <c r="QZS140" s="81"/>
      <c r="QZT140" s="81"/>
      <c r="QZU140" s="81"/>
      <c r="QZV140" s="81"/>
      <c r="QZW140" s="81"/>
      <c r="QZX140" s="81"/>
      <c r="QZY140" s="81"/>
      <c r="QZZ140" s="81"/>
      <c r="RAA140" s="81"/>
      <c r="RAB140" s="81"/>
      <c r="RAC140" s="81"/>
      <c r="RAD140" s="81"/>
      <c r="RAE140" s="81"/>
      <c r="RAF140" s="81"/>
      <c r="RAG140" s="81"/>
      <c r="RAH140" s="81"/>
      <c r="RAI140" s="81"/>
      <c r="RAJ140" s="81"/>
      <c r="RAK140" s="81"/>
      <c r="RAL140" s="81"/>
      <c r="RAM140" s="81"/>
      <c r="RAN140" s="81"/>
      <c r="RAO140" s="81"/>
      <c r="RAP140" s="81"/>
      <c r="RAQ140" s="81"/>
      <c r="RAR140" s="81"/>
      <c r="RAS140" s="81"/>
      <c r="RAT140" s="81"/>
      <c r="RAU140" s="81"/>
      <c r="RAV140" s="81"/>
      <c r="RAW140" s="81"/>
      <c r="RAX140" s="81"/>
      <c r="RAY140" s="81"/>
      <c r="RAZ140" s="81"/>
      <c r="RBA140" s="81"/>
      <c r="RBB140" s="81"/>
      <c r="RBC140" s="81"/>
      <c r="RBD140" s="81"/>
      <c r="RBE140" s="81"/>
      <c r="RBF140" s="81"/>
      <c r="RBG140" s="81"/>
      <c r="RBH140" s="81"/>
      <c r="RBI140" s="81"/>
      <c r="RBJ140" s="81"/>
      <c r="RBK140" s="81"/>
      <c r="RBL140" s="81"/>
      <c r="RBM140" s="81"/>
      <c r="RBN140" s="81"/>
      <c r="RBO140" s="81"/>
      <c r="RBP140" s="81"/>
      <c r="RBQ140" s="81"/>
      <c r="RBR140" s="81"/>
      <c r="RBS140" s="81"/>
      <c r="RBT140" s="81"/>
      <c r="RBU140" s="81"/>
      <c r="RBV140" s="81"/>
      <c r="RBW140" s="81"/>
      <c r="RBX140" s="81"/>
      <c r="RBY140" s="81"/>
      <c r="RBZ140" s="81"/>
      <c r="RCA140" s="81"/>
      <c r="RCB140" s="81"/>
      <c r="RCC140" s="81"/>
      <c r="RCD140" s="81"/>
      <c r="RCE140" s="81"/>
      <c r="RCF140" s="81"/>
      <c r="RCG140" s="81"/>
      <c r="RCH140" s="81"/>
      <c r="RCI140" s="81"/>
      <c r="RCJ140" s="81"/>
      <c r="RCK140" s="81"/>
      <c r="RCL140" s="81"/>
      <c r="RCM140" s="81"/>
      <c r="RCN140" s="81"/>
      <c r="RCO140" s="81"/>
      <c r="RCP140" s="81"/>
      <c r="RCQ140" s="81"/>
      <c r="RCR140" s="81"/>
      <c r="RCS140" s="81"/>
      <c r="RCT140" s="81"/>
      <c r="RCU140" s="81"/>
      <c r="RCV140" s="81"/>
      <c r="RCW140" s="81"/>
      <c r="RCX140" s="81"/>
      <c r="RCY140" s="81"/>
      <c r="RCZ140" s="81"/>
      <c r="RDA140" s="81"/>
      <c r="RDB140" s="81"/>
      <c r="RDC140" s="81"/>
      <c r="RDD140" s="81"/>
      <c r="RDE140" s="81"/>
      <c r="RDF140" s="81"/>
      <c r="RDG140" s="81"/>
      <c r="RDH140" s="81"/>
      <c r="RDI140" s="81"/>
      <c r="RDJ140" s="81"/>
      <c r="RDK140" s="81"/>
      <c r="RDL140" s="81"/>
      <c r="RDM140" s="81"/>
      <c r="RDN140" s="81"/>
      <c r="RDO140" s="81"/>
      <c r="RDP140" s="81"/>
      <c r="RDQ140" s="81"/>
      <c r="RDR140" s="81"/>
      <c r="RDS140" s="81"/>
      <c r="RDT140" s="81"/>
      <c r="RDU140" s="81"/>
      <c r="RDV140" s="81"/>
      <c r="RDW140" s="81"/>
      <c r="RDX140" s="81"/>
      <c r="RDY140" s="81"/>
      <c r="RDZ140" s="81"/>
      <c r="REA140" s="81"/>
      <c r="REB140" s="81"/>
      <c r="REC140" s="81"/>
      <c r="RED140" s="81"/>
      <c r="REE140" s="81"/>
      <c r="REF140" s="81"/>
      <c r="REG140" s="81"/>
      <c r="REH140" s="81"/>
      <c r="REI140" s="81"/>
      <c r="REJ140" s="81"/>
      <c r="REK140" s="81"/>
      <c r="REL140" s="81"/>
      <c r="REM140" s="81"/>
      <c r="REN140" s="81"/>
      <c r="REO140" s="81"/>
      <c r="REP140" s="81"/>
      <c r="REQ140" s="81"/>
      <c r="RER140" s="81"/>
      <c r="RES140" s="81"/>
      <c r="RET140" s="81"/>
      <c r="REU140" s="81"/>
      <c r="REV140" s="81"/>
      <c r="REW140" s="81"/>
      <c r="REX140" s="81"/>
      <c r="REY140" s="81"/>
      <c r="REZ140" s="81"/>
      <c r="RFA140" s="81"/>
      <c r="RFB140" s="81"/>
      <c r="RFC140" s="81"/>
      <c r="RFD140" s="81"/>
      <c r="RFE140" s="81"/>
      <c r="RFF140" s="81"/>
      <c r="RFG140" s="81"/>
      <c r="RFH140" s="81"/>
      <c r="RFI140" s="81"/>
      <c r="RFJ140" s="81"/>
      <c r="RFK140" s="81"/>
      <c r="RFL140" s="81"/>
      <c r="RFM140" s="81"/>
      <c r="RFN140" s="81"/>
      <c r="RFO140" s="81"/>
      <c r="RFP140" s="81"/>
      <c r="RFQ140" s="81"/>
      <c r="RFR140" s="81"/>
      <c r="RFS140" s="81"/>
      <c r="RFT140" s="81"/>
      <c r="RFU140" s="81"/>
      <c r="RFV140" s="81"/>
      <c r="RFW140" s="81"/>
      <c r="RFX140" s="81"/>
      <c r="RFY140" s="81"/>
      <c r="RFZ140" s="81"/>
      <c r="RGA140" s="81"/>
      <c r="RGB140" s="81"/>
      <c r="RGC140" s="81"/>
      <c r="RGD140" s="81"/>
      <c r="RGE140" s="81"/>
      <c r="RGF140" s="81"/>
      <c r="RGG140" s="81"/>
      <c r="RGH140" s="81"/>
      <c r="RGI140" s="81"/>
      <c r="RGJ140" s="81"/>
      <c r="RGK140" s="81"/>
      <c r="RGL140" s="81"/>
      <c r="RGM140" s="81"/>
      <c r="RGN140" s="81"/>
      <c r="RGO140" s="81"/>
      <c r="RGP140" s="81"/>
      <c r="RGQ140" s="81"/>
      <c r="RGR140" s="81"/>
      <c r="RGS140" s="81"/>
      <c r="RGT140" s="81"/>
      <c r="RGU140" s="81"/>
      <c r="RGV140" s="81"/>
      <c r="RGW140" s="81"/>
      <c r="RGX140" s="81"/>
      <c r="RGY140" s="81"/>
      <c r="RGZ140" s="81"/>
      <c r="RHA140" s="81"/>
      <c r="RHB140" s="81"/>
      <c r="RHC140" s="81"/>
      <c r="RHD140" s="81"/>
      <c r="RHE140" s="81"/>
      <c r="RHF140" s="81"/>
      <c r="RHG140" s="81"/>
      <c r="RHH140" s="81"/>
      <c r="RHI140" s="81"/>
      <c r="RHJ140" s="81"/>
      <c r="RHK140" s="81"/>
      <c r="RHL140" s="81"/>
      <c r="RHM140" s="81"/>
      <c r="RHN140" s="81"/>
      <c r="RHO140" s="81"/>
      <c r="RHP140" s="81"/>
      <c r="RHQ140" s="81"/>
      <c r="RHR140" s="81"/>
      <c r="RHS140" s="81"/>
      <c r="RHT140" s="81"/>
      <c r="RHU140" s="81"/>
      <c r="RHV140" s="81"/>
      <c r="RHW140" s="81"/>
      <c r="RHX140" s="81"/>
      <c r="RHY140" s="81"/>
      <c r="RHZ140" s="81"/>
      <c r="RIA140" s="81"/>
      <c r="RIB140" s="81"/>
      <c r="RIC140" s="81"/>
      <c r="RID140" s="81"/>
      <c r="RIE140" s="81"/>
      <c r="RIF140" s="81"/>
      <c r="RIG140" s="81"/>
      <c r="RIH140" s="81"/>
      <c r="RII140" s="81"/>
      <c r="RIJ140" s="81"/>
      <c r="RIK140" s="81"/>
      <c r="RIL140" s="81"/>
      <c r="RIM140" s="81"/>
      <c r="RIN140" s="81"/>
      <c r="RIO140" s="81"/>
      <c r="RIP140" s="81"/>
      <c r="RIQ140" s="81"/>
      <c r="RIR140" s="81"/>
      <c r="RIS140" s="81"/>
      <c r="RIT140" s="81"/>
      <c r="RIU140" s="81"/>
      <c r="RIV140" s="81"/>
      <c r="RIW140" s="81"/>
      <c r="RIX140" s="81"/>
      <c r="RIY140" s="81"/>
      <c r="RIZ140" s="81"/>
      <c r="RJA140" s="81"/>
      <c r="RJB140" s="81"/>
      <c r="RJC140" s="81"/>
      <c r="RJD140" s="81"/>
      <c r="RJE140" s="81"/>
      <c r="RJF140" s="81"/>
      <c r="RJG140" s="81"/>
      <c r="RJH140" s="81"/>
      <c r="RJI140" s="81"/>
      <c r="RJJ140" s="81"/>
      <c r="RJK140" s="81"/>
      <c r="RJL140" s="81"/>
      <c r="RJM140" s="81"/>
      <c r="RJN140" s="81"/>
      <c r="RJO140" s="81"/>
      <c r="RJP140" s="81"/>
      <c r="RJQ140" s="81"/>
      <c r="RJR140" s="81"/>
      <c r="RJS140" s="81"/>
      <c r="RJT140" s="81"/>
      <c r="RJU140" s="81"/>
      <c r="RJV140" s="81"/>
      <c r="RJW140" s="81"/>
      <c r="RJX140" s="81"/>
      <c r="RJY140" s="81"/>
      <c r="RJZ140" s="81"/>
      <c r="RKA140" s="81"/>
      <c r="RKB140" s="81"/>
      <c r="RKC140" s="81"/>
      <c r="RKD140" s="81"/>
      <c r="RKE140" s="81"/>
      <c r="RKF140" s="81"/>
      <c r="RKG140" s="81"/>
      <c r="RKH140" s="81"/>
      <c r="RKI140" s="81"/>
      <c r="RKJ140" s="81"/>
      <c r="RKK140" s="81"/>
      <c r="RKL140" s="81"/>
      <c r="RKM140" s="81"/>
      <c r="RKN140" s="81"/>
      <c r="RKO140" s="81"/>
      <c r="RKP140" s="81"/>
      <c r="RKQ140" s="81"/>
      <c r="RKR140" s="81"/>
      <c r="RKS140" s="81"/>
      <c r="RKT140" s="81"/>
      <c r="RKU140" s="81"/>
      <c r="RKV140" s="81"/>
      <c r="RKW140" s="81"/>
      <c r="RKX140" s="81"/>
      <c r="RKY140" s="81"/>
      <c r="RKZ140" s="81"/>
      <c r="RLA140" s="81"/>
      <c r="RLB140" s="81"/>
      <c r="RLC140" s="81"/>
      <c r="RLD140" s="81"/>
      <c r="RLE140" s="81"/>
      <c r="RLF140" s="81"/>
      <c r="RLG140" s="81"/>
      <c r="RLH140" s="81"/>
      <c r="RLI140" s="81"/>
      <c r="RLJ140" s="81"/>
      <c r="RLK140" s="81"/>
      <c r="RLL140" s="81"/>
      <c r="RLM140" s="81"/>
      <c r="RLN140" s="81"/>
      <c r="RLO140" s="81"/>
      <c r="RLP140" s="81"/>
      <c r="RLQ140" s="81"/>
      <c r="RLR140" s="81"/>
      <c r="RLS140" s="81"/>
      <c r="RLT140" s="81"/>
      <c r="RLU140" s="81"/>
      <c r="RLV140" s="81"/>
      <c r="RLW140" s="81"/>
      <c r="RLX140" s="81"/>
      <c r="RLY140" s="81"/>
      <c r="RLZ140" s="81"/>
      <c r="RMA140" s="81"/>
      <c r="RMB140" s="81"/>
      <c r="RMC140" s="81"/>
      <c r="RMD140" s="81"/>
      <c r="RME140" s="81"/>
      <c r="RMF140" s="81"/>
      <c r="RMG140" s="81"/>
      <c r="RMH140" s="81"/>
      <c r="RMI140" s="81"/>
      <c r="RMJ140" s="81"/>
      <c r="RMK140" s="81"/>
      <c r="RML140" s="81"/>
      <c r="RMM140" s="81"/>
      <c r="RMN140" s="81"/>
      <c r="RMO140" s="81"/>
      <c r="RMP140" s="81"/>
      <c r="RMQ140" s="81"/>
      <c r="RMR140" s="81"/>
      <c r="RMS140" s="81"/>
      <c r="RMT140" s="81"/>
      <c r="RMU140" s="81"/>
      <c r="RMV140" s="81"/>
      <c r="RMW140" s="81"/>
      <c r="RMX140" s="81"/>
      <c r="RMY140" s="81"/>
      <c r="RMZ140" s="81"/>
      <c r="RNA140" s="81"/>
      <c r="RNB140" s="81"/>
      <c r="RNC140" s="81"/>
      <c r="RND140" s="81"/>
      <c r="RNE140" s="81"/>
      <c r="RNF140" s="81"/>
      <c r="RNG140" s="81"/>
      <c r="RNH140" s="81"/>
      <c r="RNI140" s="81"/>
      <c r="RNJ140" s="81"/>
      <c r="RNK140" s="81"/>
      <c r="RNL140" s="81"/>
      <c r="RNM140" s="81"/>
      <c r="RNN140" s="81"/>
      <c r="RNO140" s="81"/>
      <c r="RNP140" s="81"/>
      <c r="RNQ140" s="81"/>
      <c r="RNR140" s="81"/>
      <c r="RNS140" s="81"/>
      <c r="RNT140" s="81"/>
      <c r="RNU140" s="81"/>
      <c r="RNV140" s="81"/>
      <c r="RNW140" s="81"/>
      <c r="RNX140" s="81"/>
      <c r="RNY140" s="81"/>
      <c r="RNZ140" s="81"/>
      <c r="ROA140" s="81"/>
      <c r="ROB140" s="81"/>
      <c r="ROC140" s="81"/>
      <c r="ROD140" s="81"/>
      <c r="ROE140" s="81"/>
      <c r="ROF140" s="81"/>
      <c r="ROG140" s="81"/>
      <c r="ROH140" s="81"/>
      <c r="ROI140" s="81"/>
      <c r="ROJ140" s="81"/>
      <c r="ROK140" s="81"/>
      <c r="ROL140" s="81"/>
      <c r="ROM140" s="81"/>
      <c r="RON140" s="81"/>
      <c r="ROO140" s="81"/>
      <c r="ROP140" s="81"/>
      <c r="ROQ140" s="81"/>
      <c r="ROR140" s="81"/>
      <c r="ROS140" s="81"/>
      <c r="ROT140" s="81"/>
      <c r="ROU140" s="81"/>
      <c r="ROV140" s="81"/>
      <c r="ROW140" s="81"/>
      <c r="ROX140" s="81"/>
      <c r="ROY140" s="81"/>
      <c r="ROZ140" s="81"/>
      <c r="RPA140" s="81"/>
      <c r="RPB140" s="81"/>
      <c r="RPC140" s="81"/>
      <c r="RPD140" s="81"/>
      <c r="RPE140" s="81"/>
      <c r="RPF140" s="81"/>
      <c r="RPG140" s="81"/>
      <c r="RPH140" s="81"/>
      <c r="RPI140" s="81"/>
      <c r="RPJ140" s="81"/>
      <c r="RPK140" s="81"/>
      <c r="RPL140" s="81"/>
      <c r="RPM140" s="81"/>
      <c r="RPN140" s="81"/>
      <c r="RPO140" s="81"/>
      <c r="RPP140" s="81"/>
      <c r="RPQ140" s="81"/>
      <c r="RPR140" s="81"/>
      <c r="RPS140" s="81"/>
      <c r="RPT140" s="81"/>
      <c r="RPU140" s="81"/>
      <c r="RPV140" s="81"/>
      <c r="RPW140" s="81"/>
      <c r="RPX140" s="81"/>
      <c r="RPY140" s="81"/>
      <c r="RPZ140" s="81"/>
      <c r="RQA140" s="81"/>
      <c r="RQB140" s="81"/>
      <c r="RQC140" s="81"/>
      <c r="RQD140" s="81"/>
      <c r="RQE140" s="81"/>
      <c r="RQF140" s="81"/>
      <c r="RQG140" s="81"/>
      <c r="RQH140" s="81"/>
      <c r="RQI140" s="81"/>
      <c r="RQJ140" s="81"/>
      <c r="RQK140" s="81"/>
      <c r="RQL140" s="81"/>
      <c r="RQM140" s="81"/>
      <c r="RQN140" s="81"/>
      <c r="RQO140" s="81"/>
      <c r="RQP140" s="81"/>
      <c r="RQQ140" s="81"/>
      <c r="RQR140" s="81"/>
      <c r="RQS140" s="81"/>
      <c r="RQT140" s="81"/>
      <c r="RQU140" s="81"/>
      <c r="RQV140" s="81"/>
      <c r="RQW140" s="81"/>
      <c r="RQX140" s="81"/>
      <c r="RQY140" s="81"/>
      <c r="RQZ140" s="81"/>
      <c r="RRA140" s="81"/>
      <c r="RRB140" s="81"/>
      <c r="RRC140" s="81"/>
      <c r="RRD140" s="81"/>
      <c r="RRE140" s="81"/>
      <c r="RRF140" s="81"/>
      <c r="RRG140" s="81"/>
      <c r="RRH140" s="81"/>
      <c r="RRI140" s="81"/>
      <c r="RRJ140" s="81"/>
      <c r="RRK140" s="81"/>
      <c r="RRL140" s="81"/>
      <c r="RRM140" s="81"/>
      <c r="RRN140" s="81"/>
      <c r="RRO140" s="81"/>
      <c r="RRP140" s="81"/>
      <c r="RRQ140" s="81"/>
      <c r="RRR140" s="81"/>
      <c r="RRS140" s="81"/>
      <c r="RRT140" s="81"/>
      <c r="RRU140" s="81"/>
      <c r="RRV140" s="81"/>
      <c r="RRW140" s="81"/>
      <c r="RRX140" s="81"/>
      <c r="RRY140" s="81"/>
      <c r="RRZ140" s="81"/>
      <c r="RSA140" s="81"/>
      <c r="RSB140" s="81"/>
      <c r="RSC140" s="81"/>
      <c r="RSD140" s="81"/>
      <c r="RSE140" s="81"/>
      <c r="RSF140" s="81"/>
      <c r="RSG140" s="81"/>
      <c r="RSH140" s="81"/>
      <c r="RSI140" s="81"/>
      <c r="RSJ140" s="81"/>
      <c r="RSK140" s="81"/>
      <c r="RSL140" s="81"/>
      <c r="RSM140" s="81"/>
      <c r="RSN140" s="81"/>
      <c r="RSO140" s="81"/>
      <c r="RSP140" s="81"/>
      <c r="RSQ140" s="81"/>
      <c r="RSR140" s="81"/>
      <c r="RSS140" s="81"/>
      <c r="RST140" s="81"/>
      <c r="RSU140" s="81"/>
      <c r="RSV140" s="81"/>
      <c r="RSW140" s="81"/>
      <c r="RSX140" s="81"/>
      <c r="RSY140" s="81"/>
      <c r="RSZ140" s="81"/>
      <c r="RTA140" s="81"/>
      <c r="RTB140" s="81"/>
      <c r="RTC140" s="81"/>
      <c r="RTD140" s="81"/>
      <c r="RTE140" s="81"/>
      <c r="RTF140" s="81"/>
      <c r="RTG140" s="81"/>
      <c r="RTH140" s="81"/>
      <c r="RTI140" s="81"/>
      <c r="RTJ140" s="81"/>
      <c r="RTK140" s="81"/>
      <c r="RTL140" s="81"/>
      <c r="RTM140" s="81"/>
      <c r="RTN140" s="81"/>
      <c r="RTO140" s="81"/>
      <c r="RTP140" s="81"/>
      <c r="RTQ140" s="81"/>
      <c r="RTR140" s="81"/>
      <c r="RTS140" s="81"/>
      <c r="RTT140" s="81"/>
      <c r="RTU140" s="81"/>
      <c r="RTV140" s="81"/>
      <c r="RTW140" s="81"/>
      <c r="RTX140" s="81"/>
      <c r="RTY140" s="81"/>
      <c r="RTZ140" s="81"/>
      <c r="RUA140" s="81"/>
      <c r="RUB140" s="81"/>
      <c r="RUC140" s="81"/>
      <c r="RUD140" s="81"/>
      <c r="RUE140" s="81"/>
      <c r="RUF140" s="81"/>
      <c r="RUG140" s="81"/>
      <c r="RUH140" s="81"/>
      <c r="RUI140" s="81"/>
      <c r="RUJ140" s="81"/>
      <c r="RUK140" s="81"/>
      <c r="RUL140" s="81"/>
      <c r="RUM140" s="81"/>
      <c r="RUN140" s="81"/>
      <c r="RUO140" s="81"/>
      <c r="RUP140" s="81"/>
      <c r="RUQ140" s="81"/>
      <c r="RUR140" s="81"/>
      <c r="RUS140" s="81"/>
      <c r="RUT140" s="81"/>
      <c r="RUU140" s="81"/>
      <c r="RUV140" s="81"/>
      <c r="RUW140" s="81"/>
      <c r="RUX140" s="81"/>
      <c r="RUY140" s="81"/>
      <c r="RUZ140" s="81"/>
      <c r="RVA140" s="81"/>
      <c r="RVB140" s="81"/>
      <c r="RVC140" s="81"/>
      <c r="RVD140" s="81"/>
      <c r="RVE140" s="81"/>
      <c r="RVF140" s="81"/>
      <c r="RVG140" s="81"/>
      <c r="RVH140" s="81"/>
      <c r="RVI140" s="81"/>
      <c r="RVJ140" s="81"/>
      <c r="RVK140" s="81"/>
      <c r="RVL140" s="81"/>
      <c r="RVM140" s="81"/>
      <c r="RVN140" s="81"/>
      <c r="RVO140" s="81"/>
      <c r="RVP140" s="81"/>
      <c r="RVQ140" s="81"/>
      <c r="RVR140" s="81"/>
      <c r="RVS140" s="81"/>
      <c r="RVT140" s="81"/>
      <c r="RVU140" s="81"/>
      <c r="RVV140" s="81"/>
      <c r="RVW140" s="81"/>
      <c r="RVX140" s="81"/>
      <c r="RVY140" s="81"/>
      <c r="RVZ140" s="81"/>
      <c r="RWA140" s="81"/>
      <c r="RWB140" s="81"/>
      <c r="RWC140" s="81"/>
      <c r="RWD140" s="81"/>
      <c r="RWE140" s="81"/>
      <c r="RWF140" s="81"/>
      <c r="RWG140" s="81"/>
      <c r="RWH140" s="81"/>
      <c r="RWI140" s="81"/>
      <c r="RWJ140" s="81"/>
      <c r="RWK140" s="81"/>
      <c r="RWL140" s="81"/>
      <c r="RWM140" s="81"/>
      <c r="RWN140" s="81"/>
      <c r="RWO140" s="81"/>
      <c r="RWP140" s="81"/>
      <c r="RWQ140" s="81"/>
      <c r="RWR140" s="81"/>
      <c r="RWS140" s="81"/>
      <c r="RWT140" s="81"/>
      <c r="RWU140" s="81"/>
      <c r="RWV140" s="81"/>
      <c r="RWW140" s="81"/>
      <c r="RWX140" s="81"/>
      <c r="RWY140" s="81"/>
      <c r="RWZ140" s="81"/>
      <c r="RXA140" s="81"/>
      <c r="RXB140" s="81"/>
      <c r="RXC140" s="81"/>
      <c r="RXD140" s="81"/>
      <c r="RXE140" s="81"/>
      <c r="RXF140" s="81"/>
      <c r="RXG140" s="81"/>
      <c r="RXH140" s="81"/>
      <c r="RXI140" s="81"/>
      <c r="RXJ140" s="81"/>
      <c r="RXK140" s="81"/>
      <c r="RXL140" s="81"/>
      <c r="RXM140" s="81"/>
      <c r="RXN140" s="81"/>
      <c r="RXO140" s="81"/>
      <c r="RXP140" s="81"/>
      <c r="RXQ140" s="81"/>
      <c r="RXR140" s="81"/>
      <c r="RXS140" s="81"/>
      <c r="RXT140" s="81"/>
      <c r="RXU140" s="81"/>
      <c r="RXV140" s="81"/>
      <c r="RXW140" s="81"/>
      <c r="RXX140" s="81"/>
      <c r="RXY140" s="81"/>
      <c r="RXZ140" s="81"/>
      <c r="RYA140" s="81"/>
      <c r="RYB140" s="81"/>
      <c r="RYC140" s="81"/>
      <c r="RYD140" s="81"/>
      <c r="RYE140" s="81"/>
      <c r="RYF140" s="81"/>
      <c r="RYG140" s="81"/>
      <c r="RYH140" s="81"/>
      <c r="RYI140" s="81"/>
      <c r="RYJ140" s="81"/>
      <c r="RYK140" s="81"/>
      <c r="RYL140" s="81"/>
      <c r="RYM140" s="81"/>
      <c r="RYN140" s="81"/>
      <c r="RYO140" s="81"/>
      <c r="RYP140" s="81"/>
      <c r="RYQ140" s="81"/>
      <c r="RYR140" s="81"/>
      <c r="RYS140" s="81"/>
      <c r="RYT140" s="81"/>
      <c r="RYU140" s="81"/>
      <c r="RYV140" s="81"/>
      <c r="RYW140" s="81"/>
      <c r="RYX140" s="81"/>
      <c r="RYY140" s="81"/>
      <c r="RYZ140" s="81"/>
      <c r="RZA140" s="81"/>
      <c r="RZB140" s="81"/>
      <c r="RZC140" s="81"/>
      <c r="RZD140" s="81"/>
      <c r="RZE140" s="81"/>
      <c r="RZF140" s="81"/>
      <c r="RZG140" s="81"/>
      <c r="RZH140" s="81"/>
      <c r="RZI140" s="81"/>
      <c r="RZJ140" s="81"/>
      <c r="RZK140" s="81"/>
      <c r="RZL140" s="81"/>
      <c r="RZM140" s="81"/>
      <c r="RZN140" s="81"/>
      <c r="RZO140" s="81"/>
      <c r="RZP140" s="81"/>
      <c r="RZQ140" s="81"/>
      <c r="RZR140" s="81"/>
      <c r="RZS140" s="81"/>
      <c r="RZT140" s="81"/>
      <c r="RZU140" s="81"/>
      <c r="RZV140" s="81"/>
      <c r="RZW140" s="81"/>
      <c r="RZX140" s="81"/>
      <c r="RZY140" s="81"/>
      <c r="RZZ140" s="81"/>
      <c r="SAA140" s="81"/>
      <c r="SAB140" s="81"/>
      <c r="SAC140" s="81"/>
      <c r="SAD140" s="81"/>
      <c r="SAE140" s="81"/>
      <c r="SAF140" s="81"/>
      <c r="SAG140" s="81"/>
      <c r="SAH140" s="81"/>
      <c r="SAI140" s="81"/>
      <c r="SAJ140" s="81"/>
      <c r="SAK140" s="81"/>
      <c r="SAL140" s="81"/>
      <c r="SAM140" s="81"/>
      <c r="SAN140" s="81"/>
      <c r="SAO140" s="81"/>
      <c r="SAP140" s="81"/>
      <c r="SAQ140" s="81"/>
      <c r="SAR140" s="81"/>
      <c r="SAS140" s="81"/>
      <c r="SAT140" s="81"/>
      <c r="SAU140" s="81"/>
      <c r="SAV140" s="81"/>
      <c r="SAW140" s="81"/>
      <c r="SAX140" s="81"/>
      <c r="SAY140" s="81"/>
      <c r="SAZ140" s="81"/>
      <c r="SBA140" s="81"/>
      <c r="SBB140" s="81"/>
      <c r="SBC140" s="81"/>
      <c r="SBD140" s="81"/>
      <c r="SBE140" s="81"/>
      <c r="SBF140" s="81"/>
      <c r="SBG140" s="81"/>
      <c r="SBH140" s="81"/>
      <c r="SBI140" s="81"/>
      <c r="SBJ140" s="81"/>
      <c r="SBK140" s="81"/>
      <c r="SBL140" s="81"/>
      <c r="SBM140" s="81"/>
      <c r="SBN140" s="81"/>
      <c r="SBO140" s="81"/>
      <c r="SBP140" s="81"/>
      <c r="SBQ140" s="81"/>
      <c r="SBR140" s="81"/>
      <c r="SBS140" s="81"/>
      <c r="SBT140" s="81"/>
      <c r="SBU140" s="81"/>
      <c r="SBV140" s="81"/>
      <c r="SBW140" s="81"/>
      <c r="SBX140" s="81"/>
      <c r="SBY140" s="81"/>
      <c r="SBZ140" s="81"/>
      <c r="SCA140" s="81"/>
      <c r="SCB140" s="81"/>
      <c r="SCC140" s="81"/>
      <c r="SCD140" s="81"/>
      <c r="SCE140" s="81"/>
      <c r="SCF140" s="81"/>
      <c r="SCG140" s="81"/>
      <c r="SCH140" s="81"/>
      <c r="SCI140" s="81"/>
      <c r="SCJ140" s="81"/>
      <c r="SCK140" s="81"/>
      <c r="SCL140" s="81"/>
      <c r="SCM140" s="81"/>
      <c r="SCN140" s="81"/>
      <c r="SCO140" s="81"/>
      <c r="SCP140" s="81"/>
      <c r="SCQ140" s="81"/>
      <c r="SCR140" s="81"/>
      <c r="SCS140" s="81"/>
      <c r="SCT140" s="81"/>
      <c r="SCU140" s="81"/>
      <c r="SCV140" s="81"/>
      <c r="SCW140" s="81"/>
      <c r="SCX140" s="81"/>
      <c r="SCY140" s="81"/>
      <c r="SCZ140" s="81"/>
      <c r="SDA140" s="81"/>
      <c r="SDB140" s="81"/>
      <c r="SDC140" s="81"/>
      <c r="SDD140" s="81"/>
      <c r="SDE140" s="81"/>
      <c r="SDF140" s="81"/>
      <c r="SDG140" s="81"/>
      <c r="SDH140" s="81"/>
      <c r="SDI140" s="81"/>
      <c r="SDJ140" s="81"/>
      <c r="SDK140" s="81"/>
      <c r="SDL140" s="81"/>
      <c r="SDM140" s="81"/>
      <c r="SDN140" s="81"/>
      <c r="SDO140" s="81"/>
      <c r="SDP140" s="81"/>
      <c r="SDQ140" s="81"/>
      <c r="SDR140" s="81"/>
      <c r="SDS140" s="81"/>
      <c r="SDT140" s="81"/>
      <c r="SDU140" s="81"/>
      <c r="SDV140" s="81"/>
      <c r="SDW140" s="81"/>
      <c r="SDX140" s="81"/>
      <c r="SDY140" s="81"/>
      <c r="SDZ140" s="81"/>
      <c r="SEA140" s="81"/>
      <c r="SEB140" s="81"/>
      <c r="SEC140" s="81"/>
      <c r="SED140" s="81"/>
      <c r="SEE140" s="81"/>
      <c r="SEF140" s="81"/>
      <c r="SEG140" s="81"/>
      <c r="SEH140" s="81"/>
      <c r="SEI140" s="81"/>
      <c r="SEJ140" s="81"/>
      <c r="SEK140" s="81"/>
      <c r="SEL140" s="81"/>
      <c r="SEM140" s="81"/>
      <c r="SEN140" s="81"/>
      <c r="SEO140" s="81"/>
      <c r="SEP140" s="81"/>
      <c r="SEQ140" s="81"/>
      <c r="SER140" s="81"/>
      <c r="SES140" s="81"/>
      <c r="SET140" s="81"/>
      <c r="SEU140" s="81"/>
      <c r="SEV140" s="81"/>
      <c r="SEW140" s="81"/>
      <c r="SEX140" s="81"/>
      <c r="SEY140" s="81"/>
      <c r="SEZ140" s="81"/>
      <c r="SFA140" s="81"/>
      <c r="SFB140" s="81"/>
      <c r="SFC140" s="81"/>
      <c r="SFD140" s="81"/>
      <c r="SFE140" s="81"/>
      <c r="SFF140" s="81"/>
      <c r="SFG140" s="81"/>
      <c r="SFH140" s="81"/>
      <c r="SFI140" s="81"/>
      <c r="SFJ140" s="81"/>
      <c r="SFK140" s="81"/>
      <c r="SFL140" s="81"/>
      <c r="SFM140" s="81"/>
      <c r="SFN140" s="81"/>
      <c r="SFO140" s="81"/>
      <c r="SFP140" s="81"/>
      <c r="SFQ140" s="81"/>
      <c r="SFR140" s="81"/>
      <c r="SFS140" s="81"/>
      <c r="SFT140" s="81"/>
      <c r="SFU140" s="81"/>
      <c r="SFV140" s="81"/>
      <c r="SFW140" s="81"/>
      <c r="SFX140" s="81"/>
      <c r="SFY140" s="81"/>
      <c r="SFZ140" s="81"/>
      <c r="SGA140" s="81"/>
      <c r="SGB140" s="81"/>
      <c r="SGC140" s="81"/>
      <c r="SGD140" s="81"/>
      <c r="SGE140" s="81"/>
      <c r="SGF140" s="81"/>
      <c r="SGG140" s="81"/>
      <c r="SGH140" s="81"/>
      <c r="SGI140" s="81"/>
      <c r="SGJ140" s="81"/>
      <c r="SGK140" s="81"/>
      <c r="SGL140" s="81"/>
      <c r="SGM140" s="81"/>
      <c r="SGN140" s="81"/>
      <c r="SGO140" s="81"/>
      <c r="SGP140" s="81"/>
      <c r="SGQ140" s="81"/>
      <c r="SGR140" s="81"/>
      <c r="SGS140" s="81"/>
      <c r="SGT140" s="81"/>
      <c r="SGU140" s="81"/>
      <c r="SGV140" s="81"/>
      <c r="SGW140" s="81"/>
      <c r="SGX140" s="81"/>
      <c r="SGY140" s="81"/>
      <c r="SGZ140" s="81"/>
      <c r="SHA140" s="81"/>
      <c r="SHB140" s="81"/>
      <c r="SHC140" s="81"/>
      <c r="SHD140" s="81"/>
      <c r="SHE140" s="81"/>
      <c r="SHF140" s="81"/>
      <c r="SHG140" s="81"/>
      <c r="SHH140" s="81"/>
      <c r="SHI140" s="81"/>
      <c r="SHJ140" s="81"/>
      <c r="SHK140" s="81"/>
      <c r="SHL140" s="81"/>
      <c r="SHM140" s="81"/>
      <c r="SHN140" s="81"/>
      <c r="SHO140" s="81"/>
      <c r="SHP140" s="81"/>
      <c r="SHQ140" s="81"/>
      <c r="SHR140" s="81"/>
      <c r="SHS140" s="81"/>
      <c r="SHT140" s="81"/>
      <c r="SHU140" s="81"/>
      <c r="SHV140" s="81"/>
      <c r="SHW140" s="81"/>
      <c r="SHX140" s="81"/>
      <c r="SHY140" s="81"/>
      <c r="SHZ140" s="81"/>
      <c r="SIA140" s="81"/>
      <c r="SIB140" s="81"/>
      <c r="SIC140" s="81"/>
      <c r="SID140" s="81"/>
      <c r="SIE140" s="81"/>
      <c r="SIF140" s="81"/>
      <c r="SIG140" s="81"/>
      <c r="SIH140" s="81"/>
      <c r="SII140" s="81"/>
      <c r="SIJ140" s="81"/>
      <c r="SIK140" s="81"/>
      <c r="SIL140" s="81"/>
      <c r="SIM140" s="81"/>
      <c r="SIN140" s="81"/>
      <c r="SIO140" s="81"/>
      <c r="SIP140" s="81"/>
      <c r="SIQ140" s="81"/>
      <c r="SIR140" s="81"/>
      <c r="SIS140" s="81"/>
      <c r="SIT140" s="81"/>
      <c r="SIU140" s="81"/>
      <c r="SIV140" s="81"/>
      <c r="SIW140" s="81"/>
      <c r="SIX140" s="81"/>
      <c r="SIY140" s="81"/>
      <c r="SIZ140" s="81"/>
      <c r="SJA140" s="81"/>
      <c r="SJB140" s="81"/>
      <c r="SJC140" s="81"/>
      <c r="SJD140" s="81"/>
      <c r="SJE140" s="81"/>
      <c r="SJF140" s="81"/>
      <c r="SJG140" s="81"/>
      <c r="SJH140" s="81"/>
      <c r="SJI140" s="81"/>
      <c r="SJJ140" s="81"/>
      <c r="SJK140" s="81"/>
      <c r="SJL140" s="81"/>
      <c r="SJM140" s="81"/>
      <c r="SJN140" s="81"/>
      <c r="SJO140" s="81"/>
      <c r="SJP140" s="81"/>
      <c r="SJQ140" s="81"/>
      <c r="SJR140" s="81"/>
      <c r="SJS140" s="81"/>
      <c r="SJT140" s="81"/>
      <c r="SJU140" s="81"/>
      <c r="SJV140" s="81"/>
      <c r="SJW140" s="81"/>
      <c r="SJX140" s="81"/>
      <c r="SJY140" s="81"/>
      <c r="SJZ140" s="81"/>
      <c r="SKA140" s="81"/>
      <c r="SKB140" s="81"/>
      <c r="SKC140" s="81"/>
      <c r="SKD140" s="81"/>
      <c r="SKE140" s="81"/>
      <c r="SKF140" s="81"/>
      <c r="SKG140" s="81"/>
      <c r="SKH140" s="81"/>
      <c r="SKI140" s="81"/>
      <c r="SKJ140" s="81"/>
      <c r="SKK140" s="81"/>
      <c r="SKL140" s="81"/>
      <c r="SKM140" s="81"/>
      <c r="SKN140" s="81"/>
      <c r="SKO140" s="81"/>
      <c r="SKP140" s="81"/>
      <c r="SKQ140" s="81"/>
      <c r="SKR140" s="81"/>
      <c r="SKS140" s="81"/>
      <c r="SKT140" s="81"/>
      <c r="SKU140" s="81"/>
      <c r="SKV140" s="81"/>
      <c r="SKW140" s="81"/>
      <c r="SKX140" s="81"/>
      <c r="SKY140" s="81"/>
      <c r="SKZ140" s="81"/>
      <c r="SLA140" s="81"/>
      <c r="SLB140" s="81"/>
      <c r="SLC140" s="81"/>
      <c r="SLD140" s="81"/>
      <c r="SLE140" s="81"/>
      <c r="SLF140" s="81"/>
      <c r="SLG140" s="81"/>
      <c r="SLH140" s="81"/>
      <c r="SLI140" s="81"/>
      <c r="SLJ140" s="81"/>
      <c r="SLK140" s="81"/>
      <c r="SLL140" s="81"/>
      <c r="SLM140" s="81"/>
      <c r="SLN140" s="81"/>
      <c r="SLO140" s="81"/>
      <c r="SLP140" s="81"/>
      <c r="SLQ140" s="81"/>
      <c r="SLR140" s="81"/>
      <c r="SLS140" s="81"/>
      <c r="SLT140" s="81"/>
      <c r="SLU140" s="81"/>
      <c r="SLV140" s="81"/>
      <c r="SLW140" s="81"/>
      <c r="SLX140" s="81"/>
      <c r="SLY140" s="81"/>
      <c r="SLZ140" s="81"/>
      <c r="SMA140" s="81"/>
      <c r="SMB140" s="81"/>
      <c r="SMC140" s="81"/>
      <c r="SMD140" s="81"/>
      <c r="SME140" s="81"/>
      <c r="SMF140" s="81"/>
      <c r="SMG140" s="81"/>
      <c r="SMH140" s="81"/>
      <c r="SMI140" s="81"/>
      <c r="SMJ140" s="81"/>
      <c r="SMK140" s="81"/>
      <c r="SML140" s="81"/>
      <c r="SMM140" s="81"/>
      <c r="SMN140" s="81"/>
      <c r="SMO140" s="81"/>
      <c r="SMP140" s="81"/>
      <c r="SMQ140" s="81"/>
      <c r="SMR140" s="81"/>
      <c r="SMS140" s="81"/>
      <c r="SMT140" s="81"/>
      <c r="SMU140" s="81"/>
      <c r="SMV140" s="81"/>
      <c r="SMW140" s="81"/>
      <c r="SMX140" s="81"/>
      <c r="SMY140" s="81"/>
      <c r="SMZ140" s="81"/>
      <c r="SNA140" s="81"/>
      <c r="SNB140" s="81"/>
      <c r="SNC140" s="81"/>
      <c r="SND140" s="81"/>
      <c r="SNE140" s="81"/>
      <c r="SNF140" s="81"/>
      <c r="SNG140" s="81"/>
      <c r="SNH140" s="81"/>
      <c r="SNI140" s="81"/>
      <c r="SNJ140" s="81"/>
      <c r="SNK140" s="81"/>
      <c r="SNL140" s="81"/>
      <c r="SNM140" s="81"/>
      <c r="SNN140" s="81"/>
      <c r="SNO140" s="81"/>
      <c r="SNP140" s="81"/>
      <c r="SNQ140" s="81"/>
      <c r="SNR140" s="81"/>
      <c r="SNS140" s="81"/>
      <c r="SNT140" s="81"/>
      <c r="SNU140" s="81"/>
      <c r="SNV140" s="81"/>
      <c r="SNW140" s="81"/>
      <c r="SNX140" s="81"/>
      <c r="SNY140" s="81"/>
      <c r="SNZ140" s="81"/>
      <c r="SOA140" s="81"/>
      <c r="SOB140" s="81"/>
      <c r="SOC140" s="81"/>
      <c r="SOD140" s="81"/>
      <c r="SOE140" s="81"/>
      <c r="SOF140" s="81"/>
      <c r="SOG140" s="81"/>
      <c r="SOH140" s="81"/>
      <c r="SOI140" s="81"/>
      <c r="SOJ140" s="81"/>
      <c r="SOK140" s="81"/>
      <c r="SOL140" s="81"/>
      <c r="SOM140" s="81"/>
      <c r="SON140" s="81"/>
      <c r="SOO140" s="81"/>
      <c r="SOP140" s="81"/>
      <c r="SOQ140" s="81"/>
      <c r="SOR140" s="81"/>
      <c r="SOS140" s="81"/>
      <c r="SOT140" s="81"/>
      <c r="SOU140" s="81"/>
      <c r="SOV140" s="81"/>
      <c r="SOW140" s="81"/>
      <c r="SOX140" s="81"/>
      <c r="SOY140" s="81"/>
      <c r="SOZ140" s="81"/>
      <c r="SPA140" s="81"/>
      <c r="SPB140" s="81"/>
      <c r="SPC140" s="81"/>
      <c r="SPD140" s="81"/>
      <c r="SPE140" s="81"/>
      <c r="SPF140" s="81"/>
      <c r="SPG140" s="81"/>
      <c r="SPH140" s="81"/>
      <c r="SPI140" s="81"/>
      <c r="SPJ140" s="81"/>
      <c r="SPK140" s="81"/>
      <c r="SPL140" s="81"/>
      <c r="SPM140" s="81"/>
      <c r="SPN140" s="81"/>
      <c r="SPO140" s="81"/>
      <c r="SPP140" s="81"/>
      <c r="SPQ140" s="81"/>
      <c r="SPR140" s="81"/>
      <c r="SPS140" s="81"/>
      <c r="SPT140" s="81"/>
      <c r="SPU140" s="81"/>
      <c r="SPV140" s="81"/>
      <c r="SPW140" s="81"/>
      <c r="SPX140" s="81"/>
      <c r="SPY140" s="81"/>
      <c r="SPZ140" s="81"/>
      <c r="SQA140" s="81"/>
      <c r="SQB140" s="81"/>
      <c r="SQC140" s="81"/>
      <c r="SQD140" s="81"/>
      <c r="SQE140" s="81"/>
      <c r="SQF140" s="81"/>
      <c r="SQG140" s="81"/>
      <c r="SQH140" s="81"/>
      <c r="SQI140" s="81"/>
      <c r="SQJ140" s="81"/>
      <c r="SQK140" s="81"/>
      <c r="SQL140" s="81"/>
      <c r="SQM140" s="81"/>
      <c r="SQN140" s="81"/>
      <c r="SQO140" s="81"/>
      <c r="SQP140" s="81"/>
      <c r="SQQ140" s="81"/>
      <c r="SQR140" s="81"/>
      <c r="SQS140" s="81"/>
      <c r="SQT140" s="81"/>
      <c r="SQU140" s="81"/>
      <c r="SQV140" s="81"/>
      <c r="SQW140" s="81"/>
      <c r="SQX140" s="81"/>
      <c r="SQY140" s="81"/>
      <c r="SQZ140" s="81"/>
      <c r="SRA140" s="81"/>
      <c r="SRB140" s="81"/>
      <c r="SRC140" s="81"/>
      <c r="SRD140" s="81"/>
      <c r="SRE140" s="81"/>
      <c r="SRF140" s="81"/>
      <c r="SRG140" s="81"/>
      <c r="SRH140" s="81"/>
      <c r="SRI140" s="81"/>
      <c r="SRJ140" s="81"/>
      <c r="SRK140" s="81"/>
      <c r="SRL140" s="81"/>
      <c r="SRM140" s="81"/>
      <c r="SRN140" s="81"/>
      <c r="SRO140" s="81"/>
      <c r="SRP140" s="81"/>
      <c r="SRQ140" s="81"/>
      <c r="SRR140" s="81"/>
      <c r="SRS140" s="81"/>
      <c r="SRT140" s="81"/>
      <c r="SRU140" s="81"/>
      <c r="SRV140" s="81"/>
      <c r="SRW140" s="81"/>
      <c r="SRX140" s="81"/>
      <c r="SRY140" s="81"/>
      <c r="SRZ140" s="81"/>
      <c r="SSA140" s="81"/>
      <c r="SSB140" s="81"/>
      <c r="SSC140" s="81"/>
      <c r="SSD140" s="81"/>
      <c r="SSE140" s="81"/>
      <c r="SSF140" s="81"/>
      <c r="SSG140" s="81"/>
      <c r="SSH140" s="81"/>
      <c r="SSI140" s="81"/>
      <c r="SSJ140" s="81"/>
      <c r="SSK140" s="81"/>
      <c r="SSL140" s="81"/>
      <c r="SSM140" s="81"/>
      <c r="SSN140" s="81"/>
      <c r="SSO140" s="81"/>
      <c r="SSP140" s="81"/>
      <c r="SSQ140" s="81"/>
      <c r="SSR140" s="81"/>
      <c r="SSS140" s="81"/>
      <c r="SST140" s="81"/>
      <c r="SSU140" s="81"/>
      <c r="SSV140" s="81"/>
      <c r="SSW140" s="81"/>
      <c r="SSX140" s="81"/>
      <c r="SSY140" s="81"/>
      <c r="SSZ140" s="81"/>
      <c r="STA140" s="81"/>
      <c r="STB140" s="81"/>
      <c r="STC140" s="81"/>
      <c r="STD140" s="81"/>
      <c r="STE140" s="81"/>
      <c r="STF140" s="81"/>
      <c r="STG140" s="81"/>
      <c r="STH140" s="81"/>
      <c r="STI140" s="81"/>
      <c r="STJ140" s="81"/>
      <c r="STK140" s="81"/>
      <c r="STL140" s="81"/>
      <c r="STM140" s="81"/>
      <c r="STN140" s="81"/>
      <c r="STO140" s="81"/>
      <c r="STP140" s="81"/>
      <c r="STQ140" s="81"/>
      <c r="STR140" s="81"/>
      <c r="STS140" s="81"/>
      <c r="STT140" s="81"/>
      <c r="STU140" s="81"/>
      <c r="STV140" s="81"/>
      <c r="STW140" s="81"/>
      <c r="STX140" s="81"/>
      <c r="STY140" s="81"/>
      <c r="STZ140" s="81"/>
      <c r="SUA140" s="81"/>
      <c r="SUB140" s="81"/>
      <c r="SUC140" s="81"/>
      <c r="SUD140" s="81"/>
      <c r="SUE140" s="81"/>
      <c r="SUF140" s="81"/>
      <c r="SUG140" s="81"/>
      <c r="SUH140" s="81"/>
      <c r="SUI140" s="81"/>
      <c r="SUJ140" s="81"/>
      <c r="SUK140" s="81"/>
      <c r="SUL140" s="81"/>
      <c r="SUM140" s="81"/>
      <c r="SUN140" s="81"/>
      <c r="SUO140" s="81"/>
      <c r="SUP140" s="81"/>
      <c r="SUQ140" s="81"/>
      <c r="SUR140" s="81"/>
      <c r="SUS140" s="81"/>
      <c r="SUT140" s="81"/>
      <c r="SUU140" s="81"/>
      <c r="SUV140" s="81"/>
      <c r="SUW140" s="81"/>
      <c r="SUX140" s="81"/>
      <c r="SUY140" s="81"/>
      <c r="SUZ140" s="81"/>
      <c r="SVA140" s="81"/>
      <c r="SVB140" s="81"/>
      <c r="SVC140" s="81"/>
      <c r="SVD140" s="81"/>
      <c r="SVE140" s="81"/>
      <c r="SVF140" s="81"/>
      <c r="SVG140" s="81"/>
      <c r="SVH140" s="81"/>
      <c r="SVI140" s="81"/>
      <c r="SVJ140" s="81"/>
      <c r="SVK140" s="81"/>
      <c r="SVL140" s="81"/>
      <c r="SVM140" s="81"/>
      <c r="SVN140" s="81"/>
      <c r="SVO140" s="81"/>
      <c r="SVP140" s="81"/>
      <c r="SVQ140" s="81"/>
      <c r="SVR140" s="81"/>
      <c r="SVS140" s="81"/>
      <c r="SVT140" s="81"/>
      <c r="SVU140" s="81"/>
      <c r="SVV140" s="81"/>
      <c r="SVW140" s="81"/>
      <c r="SVX140" s="81"/>
      <c r="SVY140" s="81"/>
      <c r="SVZ140" s="81"/>
      <c r="SWA140" s="81"/>
      <c r="SWB140" s="81"/>
      <c r="SWC140" s="81"/>
      <c r="SWD140" s="81"/>
      <c r="SWE140" s="81"/>
      <c r="SWF140" s="81"/>
      <c r="SWG140" s="81"/>
      <c r="SWH140" s="81"/>
      <c r="SWI140" s="81"/>
      <c r="SWJ140" s="81"/>
      <c r="SWK140" s="81"/>
      <c r="SWL140" s="81"/>
      <c r="SWM140" s="81"/>
      <c r="SWN140" s="81"/>
      <c r="SWO140" s="81"/>
      <c r="SWP140" s="81"/>
      <c r="SWQ140" s="81"/>
      <c r="SWR140" s="81"/>
      <c r="SWS140" s="81"/>
      <c r="SWT140" s="81"/>
      <c r="SWU140" s="81"/>
      <c r="SWV140" s="81"/>
      <c r="SWW140" s="81"/>
      <c r="SWX140" s="81"/>
      <c r="SWY140" s="81"/>
      <c r="SWZ140" s="81"/>
      <c r="SXA140" s="81"/>
      <c r="SXB140" s="81"/>
      <c r="SXC140" s="81"/>
      <c r="SXD140" s="81"/>
      <c r="SXE140" s="81"/>
      <c r="SXF140" s="81"/>
      <c r="SXG140" s="81"/>
      <c r="SXH140" s="81"/>
      <c r="SXI140" s="81"/>
      <c r="SXJ140" s="81"/>
      <c r="SXK140" s="81"/>
      <c r="SXL140" s="81"/>
      <c r="SXM140" s="81"/>
      <c r="SXN140" s="81"/>
      <c r="SXO140" s="81"/>
      <c r="SXP140" s="81"/>
      <c r="SXQ140" s="81"/>
      <c r="SXR140" s="81"/>
      <c r="SXS140" s="81"/>
      <c r="SXT140" s="81"/>
      <c r="SXU140" s="81"/>
      <c r="SXV140" s="81"/>
      <c r="SXW140" s="81"/>
      <c r="SXX140" s="81"/>
      <c r="SXY140" s="81"/>
      <c r="SXZ140" s="81"/>
      <c r="SYA140" s="81"/>
      <c r="SYB140" s="81"/>
      <c r="SYC140" s="81"/>
      <c r="SYD140" s="81"/>
      <c r="SYE140" s="81"/>
      <c r="SYF140" s="81"/>
      <c r="SYG140" s="81"/>
      <c r="SYH140" s="81"/>
      <c r="SYI140" s="81"/>
      <c r="SYJ140" s="81"/>
      <c r="SYK140" s="81"/>
      <c r="SYL140" s="81"/>
      <c r="SYM140" s="81"/>
      <c r="SYN140" s="81"/>
      <c r="SYO140" s="81"/>
      <c r="SYP140" s="81"/>
      <c r="SYQ140" s="81"/>
      <c r="SYR140" s="81"/>
      <c r="SYS140" s="81"/>
      <c r="SYT140" s="81"/>
      <c r="SYU140" s="81"/>
      <c r="SYV140" s="81"/>
      <c r="SYW140" s="81"/>
      <c r="SYX140" s="81"/>
      <c r="SYY140" s="81"/>
      <c r="SYZ140" s="81"/>
      <c r="SZA140" s="81"/>
      <c r="SZB140" s="81"/>
      <c r="SZC140" s="81"/>
      <c r="SZD140" s="81"/>
      <c r="SZE140" s="81"/>
      <c r="SZF140" s="81"/>
      <c r="SZG140" s="81"/>
      <c r="SZH140" s="81"/>
      <c r="SZI140" s="81"/>
      <c r="SZJ140" s="81"/>
      <c r="SZK140" s="81"/>
      <c r="SZL140" s="81"/>
      <c r="SZM140" s="81"/>
      <c r="SZN140" s="81"/>
      <c r="SZO140" s="81"/>
      <c r="SZP140" s="81"/>
      <c r="SZQ140" s="81"/>
      <c r="SZR140" s="81"/>
      <c r="SZS140" s="81"/>
      <c r="SZT140" s="81"/>
      <c r="SZU140" s="81"/>
      <c r="SZV140" s="81"/>
      <c r="SZW140" s="81"/>
      <c r="SZX140" s="81"/>
      <c r="SZY140" s="81"/>
      <c r="SZZ140" s="81"/>
      <c r="TAA140" s="81"/>
      <c r="TAB140" s="81"/>
      <c r="TAC140" s="81"/>
      <c r="TAD140" s="81"/>
      <c r="TAE140" s="81"/>
      <c r="TAF140" s="81"/>
      <c r="TAG140" s="81"/>
      <c r="TAH140" s="81"/>
      <c r="TAI140" s="81"/>
      <c r="TAJ140" s="81"/>
      <c r="TAK140" s="81"/>
      <c r="TAL140" s="81"/>
      <c r="TAM140" s="81"/>
      <c r="TAN140" s="81"/>
      <c r="TAO140" s="81"/>
      <c r="TAP140" s="81"/>
      <c r="TAQ140" s="81"/>
      <c r="TAR140" s="81"/>
      <c r="TAS140" s="81"/>
      <c r="TAT140" s="81"/>
      <c r="TAU140" s="81"/>
      <c r="TAV140" s="81"/>
      <c r="TAW140" s="81"/>
      <c r="TAX140" s="81"/>
      <c r="TAY140" s="81"/>
      <c r="TAZ140" s="81"/>
      <c r="TBA140" s="81"/>
      <c r="TBB140" s="81"/>
      <c r="TBC140" s="81"/>
      <c r="TBD140" s="81"/>
      <c r="TBE140" s="81"/>
      <c r="TBF140" s="81"/>
      <c r="TBG140" s="81"/>
      <c r="TBH140" s="81"/>
      <c r="TBI140" s="81"/>
      <c r="TBJ140" s="81"/>
      <c r="TBK140" s="81"/>
      <c r="TBL140" s="81"/>
      <c r="TBM140" s="81"/>
      <c r="TBN140" s="81"/>
      <c r="TBO140" s="81"/>
      <c r="TBP140" s="81"/>
      <c r="TBQ140" s="81"/>
      <c r="TBR140" s="81"/>
      <c r="TBS140" s="81"/>
      <c r="TBT140" s="81"/>
      <c r="TBU140" s="81"/>
      <c r="TBV140" s="81"/>
      <c r="TBW140" s="81"/>
      <c r="TBX140" s="81"/>
      <c r="TBY140" s="81"/>
      <c r="TBZ140" s="81"/>
      <c r="TCA140" s="81"/>
      <c r="TCB140" s="81"/>
      <c r="TCC140" s="81"/>
      <c r="TCD140" s="81"/>
      <c r="TCE140" s="81"/>
      <c r="TCF140" s="81"/>
      <c r="TCG140" s="81"/>
      <c r="TCH140" s="81"/>
      <c r="TCI140" s="81"/>
      <c r="TCJ140" s="81"/>
      <c r="TCK140" s="81"/>
      <c r="TCL140" s="81"/>
      <c r="TCM140" s="81"/>
      <c r="TCN140" s="81"/>
      <c r="TCO140" s="81"/>
      <c r="TCP140" s="81"/>
      <c r="TCQ140" s="81"/>
      <c r="TCR140" s="81"/>
      <c r="TCS140" s="81"/>
      <c r="TCT140" s="81"/>
      <c r="TCU140" s="81"/>
      <c r="TCV140" s="81"/>
      <c r="TCW140" s="81"/>
      <c r="TCX140" s="81"/>
      <c r="TCY140" s="81"/>
      <c r="TCZ140" s="81"/>
      <c r="TDA140" s="81"/>
      <c r="TDB140" s="81"/>
      <c r="TDC140" s="81"/>
      <c r="TDD140" s="81"/>
      <c r="TDE140" s="81"/>
      <c r="TDF140" s="81"/>
      <c r="TDG140" s="81"/>
      <c r="TDH140" s="81"/>
      <c r="TDI140" s="81"/>
      <c r="TDJ140" s="81"/>
      <c r="TDK140" s="81"/>
      <c r="TDL140" s="81"/>
      <c r="TDM140" s="81"/>
      <c r="TDN140" s="81"/>
      <c r="TDO140" s="81"/>
      <c r="TDP140" s="81"/>
      <c r="TDQ140" s="81"/>
      <c r="TDR140" s="81"/>
      <c r="TDS140" s="81"/>
      <c r="TDT140" s="81"/>
      <c r="TDU140" s="81"/>
      <c r="TDV140" s="81"/>
      <c r="TDW140" s="81"/>
      <c r="TDX140" s="81"/>
      <c r="TDY140" s="81"/>
      <c r="TDZ140" s="81"/>
      <c r="TEA140" s="81"/>
      <c r="TEB140" s="81"/>
      <c r="TEC140" s="81"/>
      <c r="TED140" s="81"/>
      <c r="TEE140" s="81"/>
      <c r="TEF140" s="81"/>
      <c r="TEG140" s="81"/>
      <c r="TEH140" s="81"/>
      <c r="TEI140" s="81"/>
      <c r="TEJ140" s="81"/>
      <c r="TEK140" s="81"/>
      <c r="TEL140" s="81"/>
      <c r="TEM140" s="81"/>
      <c r="TEN140" s="81"/>
      <c r="TEO140" s="81"/>
      <c r="TEP140" s="81"/>
      <c r="TEQ140" s="81"/>
      <c r="TER140" s="81"/>
      <c r="TES140" s="81"/>
      <c r="TET140" s="81"/>
      <c r="TEU140" s="81"/>
      <c r="TEV140" s="81"/>
      <c r="TEW140" s="81"/>
      <c r="TEX140" s="81"/>
      <c r="TEY140" s="81"/>
      <c r="TEZ140" s="81"/>
      <c r="TFA140" s="81"/>
      <c r="TFB140" s="81"/>
      <c r="TFC140" s="81"/>
      <c r="TFD140" s="81"/>
      <c r="TFE140" s="81"/>
      <c r="TFF140" s="81"/>
      <c r="TFG140" s="81"/>
      <c r="TFH140" s="81"/>
      <c r="TFI140" s="81"/>
      <c r="TFJ140" s="81"/>
      <c r="TFK140" s="81"/>
      <c r="TFL140" s="81"/>
      <c r="TFM140" s="81"/>
      <c r="TFN140" s="81"/>
      <c r="TFO140" s="81"/>
      <c r="TFP140" s="81"/>
      <c r="TFQ140" s="81"/>
      <c r="TFR140" s="81"/>
      <c r="TFS140" s="81"/>
      <c r="TFT140" s="81"/>
      <c r="TFU140" s="81"/>
      <c r="TFV140" s="81"/>
      <c r="TFW140" s="81"/>
      <c r="TFX140" s="81"/>
      <c r="TFY140" s="81"/>
      <c r="TFZ140" s="81"/>
      <c r="TGA140" s="81"/>
      <c r="TGB140" s="81"/>
      <c r="TGC140" s="81"/>
      <c r="TGD140" s="81"/>
      <c r="TGE140" s="81"/>
      <c r="TGF140" s="81"/>
      <c r="TGG140" s="81"/>
      <c r="TGH140" s="81"/>
      <c r="TGI140" s="81"/>
      <c r="TGJ140" s="81"/>
      <c r="TGK140" s="81"/>
      <c r="TGL140" s="81"/>
      <c r="TGM140" s="81"/>
      <c r="TGN140" s="81"/>
      <c r="TGO140" s="81"/>
      <c r="TGP140" s="81"/>
      <c r="TGQ140" s="81"/>
      <c r="TGR140" s="81"/>
      <c r="TGS140" s="81"/>
      <c r="TGT140" s="81"/>
      <c r="TGU140" s="81"/>
      <c r="TGV140" s="81"/>
      <c r="TGW140" s="81"/>
      <c r="TGX140" s="81"/>
      <c r="TGY140" s="81"/>
      <c r="TGZ140" s="81"/>
      <c r="THA140" s="81"/>
      <c r="THB140" s="81"/>
      <c r="THC140" s="81"/>
      <c r="THD140" s="81"/>
      <c r="THE140" s="81"/>
      <c r="THF140" s="81"/>
      <c r="THG140" s="81"/>
      <c r="THH140" s="81"/>
      <c r="THI140" s="81"/>
      <c r="THJ140" s="81"/>
      <c r="THK140" s="81"/>
      <c r="THL140" s="81"/>
      <c r="THM140" s="81"/>
      <c r="THN140" s="81"/>
      <c r="THO140" s="81"/>
      <c r="THP140" s="81"/>
      <c r="THQ140" s="81"/>
      <c r="THR140" s="81"/>
      <c r="THS140" s="81"/>
      <c r="THT140" s="81"/>
      <c r="THU140" s="81"/>
      <c r="THV140" s="81"/>
      <c r="THW140" s="81"/>
      <c r="THX140" s="81"/>
      <c r="THY140" s="81"/>
      <c r="THZ140" s="81"/>
      <c r="TIA140" s="81"/>
      <c r="TIB140" s="81"/>
      <c r="TIC140" s="81"/>
      <c r="TID140" s="81"/>
      <c r="TIE140" s="81"/>
      <c r="TIF140" s="81"/>
      <c r="TIG140" s="81"/>
      <c r="TIH140" s="81"/>
      <c r="TII140" s="81"/>
      <c r="TIJ140" s="81"/>
      <c r="TIK140" s="81"/>
      <c r="TIL140" s="81"/>
      <c r="TIM140" s="81"/>
      <c r="TIN140" s="81"/>
      <c r="TIO140" s="81"/>
      <c r="TIP140" s="81"/>
      <c r="TIQ140" s="81"/>
      <c r="TIR140" s="81"/>
      <c r="TIS140" s="81"/>
      <c r="TIT140" s="81"/>
      <c r="TIU140" s="81"/>
      <c r="TIV140" s="81"/>
      <c r="TIW140" s="81"/>
      <c r="TIX140" s="81"/>
      <c r="TIY140" s="81"/>
      <c r="TIZ140" s="81"/>
      <c r="TJA140" s="81"/>
      <c r="TJB140" s="81"/>
      <c r="TJC140" s="81"/>
      <c r="TJD140" s="81"/>
      <c r="TJE140" s="81"/>
      <c r="TJF140" s="81"/>
      <c r="TJG140" s="81"/>
      <c r="TJH140" s="81"/>
      <c r="TJI140" s="81"/>
      <c r="TJJ140" s="81"/>
      <c r="TJK140" s="81"/>
      <c r="TJL140" s="81"/>
      <c r="TJM140" s="81"/>
      <c r="TJN140" s="81"/>
      <c r="TJO140" s="81"/>
      <c r="TJP140" s="81"/>
      <c r="TJQ140" s="81"/>
      <c r="TJR140" s="81"/>
      <c r="TJS140" s="81"/>
      <c r="TJT140" s="81"/>
      <c r="TJU140" s="81"/>
      <c r="TJV140" s="81"/>
      <c r="TJW140" s="81"/>
      <c r="TJX140" s="81"/>
      <c r="TJY140" s="81"/>
      <c r="TJZ140" s="81"/>
      <c r="TKA140" s="81"/>
      <c r="TKB140" s="81"/>
      <c r="TKC140" s="81"/>
      <c r="TKD140" s="81"/>
      <c r="TKE140" s="81"/>
      <c r="TKF140" s="81"/>
      <c r="TKG140" s="81"/>
      <c r="TKH140" s="81"/>
      <c r="TKI140" s="81"/>
      <c r="TKJ140" s="81"/>
      <c r="TKK140" s="81"/>
      <c r="TKL140" s="81"/>
      <c r="TKM140" s="81"/>
      <c r="TKN140" s="81"/>
      <c r="TKO140" s="81"/>
      <c r="TKP140" s="81"/>
      <c r="TKQ140" s="81"/>
      <c r="TKR140" s="81"/>
      <c r="TKS140" s="81"/>
      <c r="TKT140" s="81"/>
      <c r="TKU140" s="81"/>
      <c r="TKV140" s="81"/>
      <c r="TKW140" s="81"/>
      <c r="TKX140" s="81"/>
      <c r="TKY140" s="81"/>
      <c r="TKZ140" s="81"/>
      <c r="TLA140" s="81"/>
      <c r="TLB140" s="81"/>
      <c r="TLC140" s="81"/>
      <c r="TLD140" s="81"/>
      <c r="TLE140" s="81"/>
      <c r="TLF140" s="81"/>
      <c r="TLG140" s="81"/>
      <c r="TLH140" s="81"/>
      <c r="TLI140" s="81"/>
      <c r="TLJ140" s="81"/>
      <c r="TLK140" s="81"/>
      <c r="TLL140" s="81"/>
      <c r="TLM140" s="81"/>
      <c r="TLN140" s="81"/>
      <c r="TLO140" s="81"/>
      <c r="TLP140" s="81"/>
      <c r="TLQ140" s="81"/>
      <c r="TLR140" s="81"/>
      <c r="TLS140" s="81"/>
      <c r="TLT140" s="81"/>
      <c r="TLU140" s="81"/>
      <c r="TLV140" s="81"/>
      <c r="TLW140" s="81"/>
      <c r="TLX140" s="81"/>
      <c r="TLY140" s="81"/>
      <c r="TLZ140" s="81"/>
      <c r="TMA140" s="81"/>
      <c r="TMB140" s="81"/>
      <c r="TMC140" s="81"/>
      <c r="TMD140" s="81"/>
      <c r="TME140" s="81"/>
      <c r="TMF140" s="81"/>
      <c r="TMG140" s="81"/>
      <c r="TMH140" s="81"/>
      <c r="TMI140" s="81"/>
      <c r="TMJ140" s="81"/>
      <c r="TMK140" s="81"/>
      <c r="TML140" s="81"/>
      <c r="TMM140" s="81"/>
      <c r="TMN140" s="81"/>
      <c r="TMO140" s="81"/>
      <c r="TMP140" s="81"/>
      <c r="TMQ140" s="81"/>
      <c r="TMR140" s="81"/>
      <c r="TMS140" s="81"/>
      <c r="TMT140" s="81"/>
      <c r="TMU140" s="81"/>
      <c r="TMV140" s="81"/>
      <c r="TMW140" s="81"/>
      <c r="TMX140" s="81"/>
      <c r="TMY140" s="81"/>
      <c r="TMZ140" s="81"/>
      <c r="TNA140" s="81"/>
      <c r="TNB140" s="81"/>
      <c r="TNC140" s="81"/>
      <c r="TND140" s="81"/>
      <c r="TNE140" s="81"/>
      <c r="TNF140" s="81"/>
      <c r="TNG140" s="81"/>
      <c r="TNH140" s="81"/>
      <c r="TNI140" s="81"/>
      <c r="TNJ140" s="81"/>
      <c r="TNK140" s="81"/>
      <c r="TNL140" s="81"/>
      <c r="TNM140" s="81"/>
      <c r="TNN140" s="81"/>
      <c r="TNO140" s="81"/>
      <c r="TNP140" s="81"/>
      <c r="TNQ140" s="81"/>
      <c r="TNR140" s="81"/>
      <c r="TNS140" s="81"/>
      <c r="TNT140" s="81"/>
      <c r="TNU140" s="81"/>
      <c r="TNV140" s="81"/>
      <c r="TNW140" s="81"/>
      <c r="TNX140" s="81"/>
      <c r="TNY140" s="81"/>
      <c r="TNZ140" s="81"/>
      <c r="TOA140" s="81"/>
      <c r="TOB140" s="81"/>
      <c r="TOC140" s="81"/>
      <c r="TOD140" s="81"/>
      <c r="TOE140" s="81"/>
      <c r="TOF140" s="81"/>
      <c r="TOG140" s="81"/>
      <c r="TOH140" s="81"/>
      <c r="TOI140" s="81"/>
      <c r="TOJ140" s="81"/>
      <c r="TOK140" s="81"/>
      <c r="TOL140" s="81"/>
      <c r="TOM140" s="81"/>
      <c r="TON140" s="81"/>
      <c r="TOO140" s="81"/>
      <c r="TOP140" s="81"/>
      <c r="TOQ140" s="81"/>
      <c r="TOR140" s="81"/>
      <c r="TOS140" s="81"/>
      <c r="TOT140" s="81"/>
      <c r="TOU140" s="81"/>
      <c r="TOV140" s="81"/>
      <c r="TOW140" s="81"/>
      <c r="TOX140" s="81"/>
      <c r="TOY140" s="81"/>
      <c r="TOZ140" s="81"/>
      <c r="TPA140" s="81"/>
      <c r="TPB140" s="81"/>
      <c r="TPC140" s="81"/>
      <c r="TPD140" s="81"/>
      <c r="TPE140" s="81"/>
      <c r="TPF140" s="81"/>
      <c r="TPG140" s="81"/>
      <c r="TPH140" s="81"/>
      <c r="TPI140" s="81"/>
      <c r="TPJ140" s="81"/>
      <c r="TPK140" s="81"/>
      <c r="TPL140" s="81"/>
      <c r="TPM140" s="81"/>
      <c r="TPN140" s="81"/>
      <c r="TPO140" s="81"/>
      <c r="TPP140" s="81"/>
      <c r="TPQ140" s="81"/>
      <c r="TPR140" s="81"/>
      <c r="TPS140" s="81"/>
      <c r="TPT140" s="81"/>
      <c r="TPU140" s="81"/>
      <c r="TPV140" s="81"/>
      <c r="TPW140" s="81"/>
      <c r="TPX140" s="81"/>
      <c r="TPY140" s="81"/>
      <c r="TPZ140" s="81"/>
      <c r="TQA140" s="81"/>
      <c r="TQB140" s="81"/>
      <c r="TQC140" s="81"/>
      <c r="TQD140" s="81"/>
      <c r="TQE140" s="81"/>
      <c r="TQF140" s="81"/>
      <c r="TQG140" s="81"/>
      <c r="TQH140" s="81"/>
      <c r="TQI140" s="81"/>
      <c r="TQJ140" s="81"/>
      <c r="TQK140" s="81"/>
      <c r="TQL140" s="81"/>
      <c r="TQM140" s="81"/>
      <c r="TQN140" s="81"/>
      <c r="TQO140" s="81"/>
      <c r="TQP140" s="81"/>
      <c r="TQQ140" s="81"/>
      <c r="TQR140" s="81"/>
      <c r="TQS140" s="81"/>
      <c r="TQT140" s="81"/>
      <c r="TQU140" s="81"/>
      <c r="TQV140" s="81"/>
      <c r="TQW140" s="81"/>
      <c r="TQX140" s="81"/>
      <c r="TQY140" s="81"/>
      <c r="TQZ140" s="81"/>
      <c r="TRA140" s="81"/>
      <c r="TRB140" s="81"/>
      <c r="TRC140" s="81"/>
      <c r="TRD140" s="81"/>
      <c r="TRE140" s="81"/>
      <c r="TRF140" s="81"/>
      <c r="TRG140" s="81"/>
      <c r="TRH140" s="81"/>
      <c r="TRI140" s="81"/>
      <c r="TRJ140" s="81"/>
      <c r="TRK140" s="81"/>
      <c r="TRL140" s="81"/>
      <c r="TRM140" s="81"/>
      <c r="TRN140" s="81"/>
      <c r="TRO140" s="81"/>
      <c r="TRP140" s="81"/>
      <c r="TRQ140" s="81"/>
      <c r="TRR140" s="81"/>
      <c r="TRS140" s="81"/>
      <c r="TRT140" s="81"/>
      <c r="TRU140" s="81"/>
      <c r="TRV140" s="81"/>
      <c r="TRW140" s="81"/>
      <c r="TRX140" s="81"/>
      <c r="TRY140" s="81"/>
      <c r="TRZ140" s="81"/>
      <c r="TSA140" s="81"/>
      <c r="TSB140" s="81"/>
      <c r="TSC140" s="81"/>
      <c r="TSD140" s="81"/>
      <c r="TSE140" s="81"/>
      <c r="TSF140" s="81"/>
      <c r="TSG140" s="81"/>
      <c r="TSH140" s="81"/>
      <c r="TSI140" s="81"/>
      <c r="TSJ140" s="81"/>
      <c r="TSK140" s="81"/>
      <c r="TSL140" s="81"/>
      <c r="TSM140" s="81"/>
      <c r="TSN140" s="81"/>
      <c r="TSO140" s="81"/>
      <c r="TSP140" s="81"/>
      <c r="TSQ140" s="81"/>
      <c r="TSR140" s="81"/>
      <c r="TSS140" s="81"/>
      <c r="TST140" s="81"/>
      <c r="TSU140" s="81"/>
      <c r="TSV140" s="81"/>
      <c r="TSW140" s="81"/>
      <c r="TSX140" s="81"/>
      <c r="TSY140" s="81"/>
      <c r="TSZ140" s="81"/>
      <c r="TTA140" s="81"/>
      <c r="TTB140" s="81"/>
      <c r="TTC140" s="81"/>
      <c r="TTD140" s="81"/>
      <c r="TTE140" s="81"/>
      <c r="TTF140" s="81"/>
      <c r="TTG140" s="81"/>
      <c r="TTH140" s="81"/>
      <c r="TTI140" s="81"/>
      <c r="TTJ140" s="81"/>
      <c r="TTK140" s="81"/>
      <c r="TTL140" s="81"/>
      <c r="TTM140" s="81"/>
      <c r="TTN140" s="81"/>
      <c r="TTO140" s="81"/>
      <c r="TTP140" s="81"/>
      <c r="TTQ140" s="81"/>
      <c r="TTR140" s="81"/>
      <c r="TTS140" s="81"/>
      <c r="TTT140" s="81"/>
      <c r="TTU140" s="81"/>
      <c r="TTV140" s="81"/>
      <c r="TTW140" s="81"/>
      <c r="TTX140" s="81"/>
      <c r="TTY140" s="81"/>
      <c r="TTZ140" s="81"/>
      <c r="TUA140" s="81"/>
      <c r="TUB140" s="81"/>
      <c r="TUC140" s="81"/>
      <c r="TUD140" s="81"/>
      <c r="TUE140" s="81"/>
      <c r="TUF140" s="81"/>
      <c r="TUG140" s="81"/>
      <c r="TUH140" s="81"/>
      <c r="TUI140" s="81"/>
      <c r="TUJ140" s="81"/>
      <c r="TUK140" s="81"/>
      <c r="TUL140" s="81"/>
      <c r="TUM140" s="81"/>
      <c r="TUN140" s="81"/>
      <c r="TUO140" s="81"/>
      <c r="TUP140" s="81"/>
      <c r="TUQ140" s="81"/>
      <c r="TUR140" s="81"/>
      <c r="TUS140" s="81"/>
      <c r="TUT140" s="81"/>
      <c r="TUU140" s="81"/>
      <c r="TUV140" s="81"/>
      <c r="TUW140" s="81"/>
      <c r="TUX140" s="81"/>
      <c r="TUY140" s="81"/>
      <c r="TUZ140" s="81"/>
      <c r="TVA140" s="81"/>
      <c r="TVB140" s="81"/>
      <c r="TVC140" s="81"/>
      <c r="TVD140" s="81"/>
      <c r="TVE140" s="81"/>
      <c r="TVF140" s="81"/>
      <c r="TVG140" s="81"/>
      <c r="TVH140" s="81"/>
      <c r="TVI140" s="81"/>
      <c r="TVJ140" s="81"/>
      <c r="TVK140" s="81"/>
      <c r="TVL140" s="81"/>
      <c r="TVM140" s="81"/>
      <c r="TVN140" s="81"/>
      <c r="TVO140" s="81"/>
      <c r="TVP140" s="81"/>
      <c r="TVQ140" s="81"/>
      <c r="TVR140" s="81"/>
      <c r="TVS140" s="81"/>
      <c r="TVT140" s="81"/>
      <c r="TVU140" s="81"/>
      <c r="TVV140" s="81"/>
      <c r="TVW140" s="81"/>
      <c r="TVX140" s="81"/>
      <c r="TVY140" s="81"/>
      <c r="TVZ140" s="81"/>
      <c r="TWA140" s="81"/>
      <c r="TWB140" s="81"/>
      <c r="TWC140" s="81"/>
      <c r="TWD140" s="81"/>
      <c r="TWE140" s="81"/>
      <c r="TWF140" s="81"/>
      <c r="TWG140" s="81"/>
      <c r="TWH140" s="81"/>
      <c r="TWI140" s="81"/>
      <c r="TWJ140" s="81"/>
      <c r="TWK140" s="81"/>
      <c r="TWL140" s="81"/>
      <c r="TWM140" s="81"/>
      <c r="TWN140" s="81"/>
      <c r="TWO140" s="81"/>
      <c r="TWP140" s="81"/>
      <c r="TWQ140" s="81"/>
      <c r="TWR140" s="81"/>
      <c r="TWS140" s="81"/>
      <c r="TWT140" s="81"/>
      <c r="TWU140" s="81"/>
      <c r="TWV140" s="81"/>
      <c r="TWW140" s="81"/>
      <c r="TWX140" s="81"/>
      <c r="TWY140" s="81"/>
      <c r="TWZ140" s="81"/>
      <c r="TXA140" s="81"/>
      <c r="TXB140" s="81"/>
      <c r="TXC140" s="81"/>
      <c r="TXD140" s="81"/>
      <c r="TXE140" s="81"/>
      <c r="TXF140" s="81"/>
      <c r="TXG140" s="81"/>
      <c r="TXH140" s="81"/>
      <c r="TXI140" s="81"/>
      <c r="TXJ140" s="81"/>
      <c r="TXK140" s="81"/>
      <c r="TXL140" s="81"/>
      <c r="TXM140" s="81"/>
      <c r="TXN140" s="81"/>
      <c r="TXO140" s="81"/>
      <c r="TXP140" s="81"/>
      <c r="TXQ140" s="81"/>
      <c r="TXR140" s="81"/>
      <c r="TXS140" s="81"/>
      <c r="TXT140" s="81"/>
      <c r="TXU140" s="81"/>
      <c r="TXV140" s="81"/>
      <c r="TXW140" s="81"/>
      <c r="TXX140" s="81"/>
      <c r="TXY140" s="81"/>
      <c r="TXZ140" s="81"/>
      <c r="TYA140" s="81"/>
      <c r="TYB140" s="81"/>
      <c r="TYC140" s="81"/>
      <c r="TYD140" s="81"/>
      <c r="TYE140" s="81"/>
      <c r="TYF140" s="81"/>
      <c r="TYG140" s="81"/>
      <c r="TYH140" s="81"/>
      <c r="TYI140" s="81"/>
      <c r="TYJ140" s="81"/>
      <c r="TYK140" s="81"/>
      <c r="TYL140" s="81"/>
      <c r="TYM140" s="81"/>
      <c r="TYN140" s="81"/>
      <c r="TYO140" s="81"/>
      <c r="TYP140" s="81"/>
      <c r="TYQ140" s="81"/>
      <c r="TYR140" s="81"/>
      <c r="TYS140" s="81"/>
      <c r="TYT140" s="81"/>
      <c r="TYU140" s="81"/>
      <c r="TYV140" s="81"/>
      <c r="TYW140" s="81"/>
      <c r="TYX140" s="81"/>
      <c r="TYY140" s="81"/>
      <c r="TYZ140" s="81"/>
      <c r="TZA140" s="81"/>
      <c r="TZB140" s="81"/>
      <c r="TZC140" s="81"/>
      <c r="TZD140" s="81"/>
      <c r="TZE140" s="81"/>
      <c r="TZF140" s="81"/>
      <c r="TZG140" s="81"/>
      <c r="TZH140" s="81"/>
      <c r="TZI140" s="81"/>
      <c r="TZJ140" s="81"/>
      <c r="TZK140" s="81"/>
      <c r="TZL140" s="81"/>
      <c r="TZM140" s="81"/>
      <c r="TZN140" s="81"/>
      <c r="TZO140" s="81"/>
      <c r="TZP140" s="81"/>
      <c r="TZQ140" s="81"/>
      <c r="TZR140" s="81"/>
      <c r="TZS140" s="81"/>
      <c r="TZT140" s="81"/>
      <c r="TZU140" s="81"/>
      <c r="TZV140" s="81"/>
      <c r="TZW140" s="81"/>
      <c r="TZX140" s="81"/>
      <c r="TZY140" s="81"/>
      <c r="TZZ140" s="81"/>
      <c r="UAA140" s="81"/>
      <c r="UAB140" s="81"/>
      <c r="UAC140" s="81"/>
      <c r="UAD140" s="81"/>
      <c r="UAE140" s="81"/>
      <c r="UAF140" s="81"/>
      <c r="UAG140" s="81"/>
      <c r="UAH140" s="81"/>
      <c r="UAI140" s="81"/>
      <c r="UAJ140" s="81"/>
      <c r="UAK140" s="81"/>
      <c r="UAL140" s="81"/>
      <c r="UAM140" s="81"/>
      <c r="UAN140" s="81"/>
      <c r="UAO140" s="81"/>
      <c r="UAP140" s="81"/>
      <c r="UAQ140" s="81"/>
      <c r="UAR140" s="81"/>
      <c r="UAS140" s="81"/>
      <c r="UAT140" s="81"/>
      <c r="UAU140" s="81"/>
      <c r="UAV140" s="81"/>
      <c r="UAW140" s="81"/>
      <c r="UAX140" s="81"/>
      <c r="UAY140" s="81"/>
      <c r="UAZ140" s="81"/>
      <c r="UBA140" s="81"/>
      <c r="UBB140" s="81"/>
      <c r="UBC140" s="81"/>
      <c r="UBD140" s="81"/>
      <c r="UBE140" s="81"/>
      <c r="UBF140" s="81"/>
      <c r="UBG140" s="81"/>
      <c r="UBH140" s="81"/>
      <c r="UBI140" s="81"/>
      <c r="UBJ140" s="81"/>
      <c r="UBK140" s="81"/>
      <c r="UBL140" s="81"/>
      <c r="UBM140" s="81"/>
      <c r="UBN140" s="81"/>
      <c r="UBO140" s="81"/>
      <c r="UBP140" s="81"/>
      <c r="UBQ140" s="81"/>
      <c r="UBR140" s="81"/>
      <c r="UBS140" s="81"/>
      <c r="UBT140" s="81"/>
      <c r="UBU140" s="81"/>
      <c r="UBV140" s="81"/>
      <c r="UBW140" s="81"/>
      <c r="UBX140" s="81"/>
      <c r="UBY140" s="81"/>
      <c r="UBZ140" s="81"/>
      <c r="UCA140" s="81"/>
      <c r="UCB140" s="81"/>
      <c r="UCC140" s="81"/>
      <c r="UCD140" s="81"/>
      <c r="UCE140" s="81"/>
      <c r="UCF140" s="81"/>
      <c r="UCG140" s="81"/>
      <c r="UCH140" s="81"/>
      <c r="UCI140" s="81"/>
      <c r="UCJ140" s="81"/>
      <c r="UCK140" s="81"/>
      <c r="UCL140" s="81"/>
      <c r="UCM140" s="81"/>
      <c r="UCN140" s="81"/>
      <c r="UCO140" s="81"/>
      <c r="UCP140" s="81"/>
      <c r="UCQ140" s="81"/>
      <c r="UCR140" s="81"/>
      <c r="UCS140" s="81"/>
      <c r="UCT140" s="81"/>
      <c r="UCU140" s="81"/>
      <c r="UCV140" s="81"/>
      <c r="UCW140" s="81"/>
      <c r="UCX140" s="81"/>
      <c r="UCY140" s="81"/>
      <c r="UCZ140" s="81"/>
      <c r="UDA140" s="81"/>
      <c r="UDB140" s="81"/>
      <c r="UDC140" s="81"/>
      <c r="UDD140" s="81"/>
      <c r="UDE140" s="81"/>
      <c r="UDF140" s="81"/>
      <c r="UDG140" s="81"/>
      <c r="UDH140" s="81"/>
      <c r="UDI140" s="81"/>
      <c r="UDJ140" s="81"/>
      <c r="UDK140" s="81"/>
      <c r="UDL140" s="81"/>
      <c r="UDM140" s="81"/>
      <c r="UDN140" s="81"/>
      <c r="UDO140" s="81"/>
      <c r="UDP140" s="81"/>
      <c r="UDQ140" s="81"/>
      <c r="UDR140" s="81"/>
      <c r="UDS140" s="81"/>
      <c r="UDT140" s="81"/>
      <c r="UDU140" s="81"/>
      <c r="UDV140" s="81"/>
      <c r="UDW140" s="81"/>
      <c r="UDX140" s="81"/>
      <c r="UDY140" s="81"/>
      <c r="UDZ140" s="81"/>
      <c r="UEA140" s="81"/>
      <c r="UEB140" s="81"/>
      <c r="UEC140" s="81"/>
      <c r="UED140" s="81"/>
      <c r="UEE140" s="81"/>
      <c r="UEF140" s="81"/>
      <c r="UEG140" s="81"/>
      <c r="UEH140" s="81"/>
      <c r="UEI140" s="81"/>
      <c r="UEJ140" s="81"/>
      <c r="UEK140" s="81"/>
      <c r="UEL140" s="81"/>
      <c r="UEM140" s="81"/>
      <c r="UEN140" s="81"/>
      <c r="UEO140" s="81"/>
      <c r="UEP140" s="81"/>
      <c r="UEQ140" s="81"/>
      <c r="UER140" s="81"/>
      <c r="UES140" s="81"/>
      <c r="UET140" s="81"/>
      <c r="UEU140" s="81"/>
      <c r="UEV140" s="81"/>
      <c r="UEW140" s="81"/>
      <c r="UEX140" s="81"/>
      <c r="UEY140" s="81"/>
      <c r="UEZ140" s="81"/>
      <c r="UFA140" s="81"/>
      <c r="UFB140" s="81"/>
      <c r="UFC140" s="81"/>
      <c r="UFD140" s="81"/>
      <c r="UFE140" s="81"/>
      <c r="UFF140" s="81"/>
      <c r="UFG140" s="81"/>
      <c r="UFH140" s="81"/>
      <c r="UFI140" s="81"/>
      <c r="UFJ140" s="81"/>
      <c r="UFK140" s="81"/>
      <c r="UFL140" s="81"/>
      <c r="UFM140" s="81"/>
      <c r="UFN140" s="81"/>
      <c r="UFO140" s="81"/>
      <c r="UFP140" s="81"/>
      <c r="UFQ140" s="81"/>
      <c r="UFR140" s="81"/>
      <c r="UFS140" s="81"/>
      <c r="UFT140" s="81"/>
      <c r="UFU140" s="81"/>
      <c r="UFV140" s="81"/>
      <c r="UFW140" s="81"/>
      <c r="UFX140" s="81"/>
      <c r="UFY140" s="81"/>
      <c r="UFZ140" s="81"/>
      <c r="UGA140" s="81"/>
      <c r="UGB140" s="81"/>
      <c r="UGC140" s="81"/>
      <c r="UGD140" s="81"/>
      <c r="UGE140" s="81"/>
      <c r="UGF140" s="81"/>
      <c r="UGG140" s="81"/>
      <c r="UGH140" s="81"/>
      <c r="UGI140" s="81"/>
      <c r="UGJ140" s="81"/>
      <c r="UGK140" s="81"/>
      <c r="UGL140" s="81"/>
      <c r="UGM140" s="81"/>
      <c r="UGN140" s="81"/>
      <c r="UGO140" s="81"/>
      <c r="UGP140" s="81"/>
      <c r="UGQ140" s="81"/>
      <c r="UGR140" s="81"/>
      <c r="UGS140" s="81"/>
      <c r="UGT140" s="81"/>
      <c r="UGU140" s="81"/>
      <c r="UGV140" s="81"/>
      <c r="UGW140" s="81"/>
      <c r="UGX140" s="81"/>
      <c r="UGY140" s="81"/>
      <c r="UGZ140" s="81"/>
      <c r="UHA140" s="81"/>
      <c r="UHB140" s="81"/>
      <c r="UHC140" s="81"/>
      <c r="UHD140" s="81"/>
      <c r="UHE140" s="81"/>
      <c r="UHF140" s="81"/>
      <c r="UHG140" s="81"/>
      <c r="UHH140" s="81"/>
      <c r="UHI140" s="81"/>
      <c r="UHJ140" s="81"/>
      <c r="UHK140" s="81"/>
      <c r="UHL140" s="81"/>
      <c r="UHM140" s="81"/>
      <c r="UHN140" s="81"/>
      <c r="UHO140" s="81"/>
      <c r="UHP140" s="81"/>
      <c r="UHQ140" s="81"/>
      <c r="UHR140" s="81"/>
      <c r="UHS140" s="81"/>
      <c r="UHT140" s="81"/>
      <c r="UHU140" s="81"/>
      <c r="UHV140" s="81"/>
      <c r="UHW140" s="81"/>
      <c r="UHX140" s="81"/>
      <c r="UHY140" s="81"/>
      <c r="UHZ140" s="81"/>
      <c r="UIA140" s="81"/>
      <c r="UIB140" s="81"/>
      <c r="UIC140" s="81"/>
      <c r="UID140" s="81"/>
      <c r="UIE140" s="81"/>
      <c r="UIF140" s="81"/>
      <c r="UIG140" s="81"/>
      <c r="UIH140" s="81"/>
      <c r="UII140" s="81"/>
      <c r="UIJ140" s="81"/>
      <c r="UIK140" s="81"/>
      <c r="UIL140" s="81"/>
      <c r="UIM140" s="81"/>
      <c r="UIN140" s="81"/>
      <c r="UIO140" s="81"/>
      <c r="UIP140" s="81"/>
      <c r="UIQ140" s="81"/>
      <c r="UIR140" s="81"/>
      <c r="UIS140" s="81"/>
      <c r="UIT140" s="81"/>
      <c r="UIU140" s="81"/>
      <c r="UIV140" s="81"/>
      <c r="UIW140" s="81"/>
      <c r="UIX140" s="81"/>
      <c r="UIY140" s="81"/>
      <c r="UIZ140" s="81"/>
      <c r="UJA140" s="81"/>
      <c r="UJB140" s="81"/>
      <c r="UJC140" s="81"/>
      <c r="UJD140" s="81"/>
      <c r="UJE140" s="81"/>
      <c r="UJF140" s="81"/>
      <c r="UJG140" s="81"/>
      <c r="UJH140" s="81"/>
      <c r="UJI140" s="81"/>
      <c r="UJJ140" s="81"/>
      <c r="UJK140" s="81"/>
      <c r="UJL140" s="81"/>
      <c r="UJM140" s="81"/>
      <c r="UJN140" s="81"/>
      <c r="UJO140" s="81"/>
      <c r="UJP140" s="81"/>
      <c r="UJQ140" s="81"/>
      <c r="UJR140" s="81"/>
      <c r="UJS140" s="81"/>
      <c r="UJT140" s="81"/>
      <c r="UJU140" s="81"/>
      <c r="UJV140" s="81"/>
      <c r="UJW140" s="81"/>
      <c r="UJX140" s="81"/>
      <c r="UJY140" s="81"/>
      <c r="UJZ140" s="81"/>
      <c r="UKA140" s="81"/>
      <c r="UKB140" s="81"/>
      <c r="UKC140" s="81"/>
      <c r="UKD140" s="81"/>
      <c r="UKE140" s="81"/>
      <c r="UKF140" s="81"/>
      <c r="UKG140" s="81"/>
      <c r="UKH140" s="81"/>
      <c r="UKI140" s="81"/>
      <c r="UKJ140" s="81"/>
      <c r="UKK140" s="81"/>
      <c r="UKL140" s="81"/>
      <c r="UKM140" s="81"/>
      <c r="UKN140" s="81"/>
      <c r="UKO140" s="81"/>
      <c r="UKP140" s="81"/>
      <c r="UKQ140" s="81"/>
      <c r="UKR140" s="81"/>
      <c r="UKS140" s="81"/>
      <c r="UKT140" s="81"/>
      <c r="UKU140" s="81"/>
      <c r="UKV140" s="81"/>
      <c r="UKW140" s="81"/>
      <c r="UKX140" s="81"/>
      <c r="UKY140" s="81"/>
      <c r="UKZ140" s="81"/>
      <c r="ULA140" s="81"/>
      <c r="ULB140" s="81"/>
      <c r="ULC140" s="81"/>
      <c r="ULD140" s="81"/>
      <c r="ULE140" s="81"/>
      <c r="ULF140" s="81"/>
      <c r="ULG140" s="81"/>
      <c r="ULH140" s="81"/>
      <c r="ULI140" s="81"/>
      <c r="ULJ140" s="81"/>
      <c r="ULK140" s="81"/>
      <c r="ULL140" s="81"/>
      <c r="ULM140" s="81"/>
      <c r="ULN140" s="81"/>
      <c r="ULO140" s="81"/>
      <c r="ULP140" s="81"/>
      <c r="ULQ140" s="81"/>
      <c r="ULR140" s="81"/>
      <c r="ULS140" s="81"/>
      <c r="ULT140" s="81"/>
      <c r="ULU140" s="81"/>
      <c r="ULV140" s="81"/>
      <c r="ULW140" s="81"/>
      <c r="ULX140" s="81"/>
      <c r="ULY140" s="81"/>
      <c r="ULZ140" s="81"/>
      <c r="UMA140" s="81"/>
      <c r="UMB140" s="81"/>
      <c r="UMC140" s="81"/>
      <c r="UMD140" s="81"/>
      <c r="UME140" s="81"/>
      <c r="UMF140" s="81"/>
      <c r="UMG140" s="81"/>
      <c r="UMH140" s="81"/>
      <c r="UMI140" s="81"/>
      <c r="UMJ140" s="81"/>
      <c r="UMK140" s="81"/>
      <c r="UML140" s="81"/>
      <c r="UMM140" s="81"/>
      <c r="UMN140" s="81"/>
      <c r="UMO140" s="81"/>
      <c r="UMP140" s="81"/>
      <c r="UMQ140" s="81"/>
      <c r="UMR140" s="81"/>
      <c r="UMS140" s="81"/>
      <c r="UMT140" s="81"/>
      <c r="UMU140" s="81"/>
      <c r="UMV140" s="81"/>
      <c r="UMW140" s="81"/>
      <c r="UMX140" s="81"/>
      <c r="UMY140" s="81"/>
      <c r="UMZ140" s="81"/>
      <c r="UNA140" s="81"/>
      <c r="UNB140" s="81"/>
      <c r="UNC140" s="81"/>
      <c r="UND140" s="81"/>
      <c r="UNE140" s="81"/>
      <c r="UNF140" s="81"/>
      <c r="UNG140" s="81"/>
      <c r="UNH140" s="81"/>
      <c r="UNI140" s="81"/>
      <c r="UNJ140" s="81"/>
      <c r="UNK140" s="81"/>
      <c r="UNL140" s="81"/>
      <c r="UNM140" s="81"/>
      <c r="UNN140" s="81"/>
      <c r="UNO140" s="81"/>
      <c r="UNP140" s="81"/>
      <c r="UNQ140" s="81"/>
      <c r="UNR140" s="81"/>
      <c r="UNS140" s="81"/>
      <c r="UNT140" s="81"/>
      <c r="UNU140" s="81"/>
      <c r="UNV140" s="81"/>
      <c r="UNW140" s="81"/>
      <c r="UNX140" s="81"/>
      <c r="UNY140" s="81"/>
      <c r="UNZ140" s="81"/>
      <c r="UOA140" s="81"/>
      <c r="UOB140" s="81"/>
      <c r="UOC140" s="81"/>
      <c r="UOD140" s="81"/>
      <c r="UOE140" s="81"/>
      <c r="UOF140" s="81"/>
      <c r="UOG140" s="81"/>
      <c r="UOH140" s="81"/>
      <c r="UOI140" s="81"/>
      <c r="UOJ140" s="81"/>
      <c r="UOK140" s="81"/>
      <c r="UOL140" s="81"/>
      <c r="UOM140" s="81"/>
      <c r="UON140" s="81"/>
      <c r="UOO140" s="81"/>
      <c r="UOP140" s="81"/>
      <c r="UOQ140" s="81"/>
      <c r="UOR140" s="81"/>
      <c r="UOS140" s="81"/>
      <c r="UOT140" s="81"/>
      <c r="UOU140" s="81"/>
      <c r="UOV140" s="81"/>
      <c r="UOW140" s="81"/>
      <c r="UOX140" s="81"/>
      <c r="UOY140" s="81"/>
      <c r="UOZ140" s="81"/>
      <c r="UPA140" s="81"/>
      <c r="UPB140" s="81"/>
      <c r="UPC140" s="81"/>
      <c r="UPD140" s="81"/>
      <c r="UPE140" s="81"/>
      <c r="UPF140" s="81"/>
      <c r="UPG140" s="81"/>
      <c r="UPH140" s="81"/>
      <c r="UPI140" s="81"/>
      <c r="UPJ140" s="81"/>
      <c r="UPK140" s="81"/>
      <c r="UPL140" s="81"/>
      <c r="UPM140" s="81"/>
      <c r="UPN140" s="81"/>
      <c r="UPO140" s="81"/>
      <c r="UPP140" s="81"/>
      <c r="UPQ140" s="81"/>
      <c r="UPR140" s="81"/>
      <c r="UPS140" s="81"/>
      <c r="UPT140" s="81"/>
      <c r="UPU140" s="81"/>
      <c r="UPV140" s="81"/>
      <c r="UPW140" s="81"/>
      <c r="UPX140" s="81"/>
      <c r="UPY140" s="81"/>
      <c r="UPZ140" s="81"/>
      <c r="UQA140" s="81"/>
      <c r="UQB140" s="81"/>
      <c r="UQC140" s="81"/>
      <c r="UQD140" s="81"/>
      <c r="UQE140" s="81"/>
      <c r="UQF140" s="81"/>
      <c r="UQG140" s="81"/>
      <c r="UQH140" s="81"/>
      <c r="UQI140" s="81"/>
      <c r="UQJ140" s="81"/>
      <c r="UQK140" s="81"/>
      <c r="UQL140" s="81"/>
      <c r="UQM140" s="81"/>
      <c r="UQN140" s="81"/>
      <c r="UQO140" s="81"/>
      <c r="UQP140" s="81"/>
      <c r="UQQ140" s="81"/>
      <c r="UQR140" s="81"/>
      <c r="UQS140" s="81"/>
      <c r="UQT140" s="81"/>
      <c r="UQU140" s="81"/>
      <c r="UQV140" s="81"/>
      <c r="UQW140" s="81"/>
      <c r="UQX140" s="81"/>
      <c r="UQY140" s="81"/>
      <c r="UQZ140" s="81"/>
      <c r="URA140" s="81"/>
      <c r="URB140" s="81"/>
      <c r="URC140" s="81"/>
      <c r="URD140" s="81"/>
      <c r="URE140" s="81"/>
      <c r="URF140" s="81"/>
      <c r="URG140" s="81"/>
      <c r="URH140" s="81"/>
      <c r="URI140" s="81"/>
      <c r="URJ140" s="81"/>
      <c r="URK140" s="81"/>
      <c r="URL140" s="81"/>
      <c r="URM140" s="81"/>
      <c r="URN140" s="81"/>
      <c r="URO140" s="81"/>
      <c r="URP140" s="81"/>
      <c r="URQ140" s="81"/>
      <c r="URR140" s="81"/>
      <c r="URS140" s="81"/>
      <c r="URT140" s="81"/>
      <c r="URU140" s="81"/>
      <c r="URV140" s="81"/>
      <c r="URW140" s="81"/>
      <c r="URX140" s="81"/>
      <c r="URY140" s="81"/>
      <c r="URZ140" s="81"/>
      <c r="USA140" s="81"/>
      <c r="USB140" s="81"/>
      <c r="USC140" s="81"/>
      <c r="USD140" s="81"/>
      <c r="USE140" s="81"/>
      <c r="USF140" s="81"/>
      <c r="USG140" s="81"/>
      <c r="USH140" s="81"/>
      <c r="USI140" s="81"/>
      <c r="USJ140" s="81"/>
      <c r="USK140" s="81"/>
      <c r="USL140" s="81"/>
      <c r="USM140" s="81"/>
      <c r="USN140" s="81"/>
      <c r="USO140" s="81"/>
      <c r="USP140" s="81"/>
      <c r="USQ140" s="81"/>
      <c r="USR140" s="81"/>
      <c r="USS140" s="81"/>
      <c r="UST140" s="81"/>
      <c r="USU140" s="81"/>
      <c r="USV140" s="81"/>
      <c r="USW140" s="81"/>
      <c r="USX140" s="81"/>
      <c r="USY140" s="81"/>
      <c r="USZ140" s="81"/>
      <c r="UTA140" s="81"/>
      <c r="UTB140" s="81"/>
      <c r="UTC140" s="81"/>
      <c r="UTD140" s="81"/>
      <c r="UTE140" s="81"/>
      <c r="UTF140" s="81"/>
      <c r="UTG140" s="81"/>
      <c r="UTH140" s="81"/>
      <c r="UTI140" s="81"/>
      <c r="UTJ140" s="81"/>
      <c r="UTK140" s="81"/>
      <c r="UTL140" s="81"/>
      <c r="UTM140" s="81"/>
      <c r="UTN140" s="81"/>
      <c r="UTO140" s="81"/>
      <c r="UTP140" s="81"/>
      <c r="UTQ140" s="81"/>
      <c r="UTR140" s="81"/>
      <c r="UTS140" s="81"/>
      <c r="UTT140" s="81"/>
      <c r="UTU140" s="81"/>
      <c r="UTV140" s="81"/>
      <c r="UTW140" s="81"/>
      <c r="UTX140" s="81"/>
      <c r="UTY140" s="81"/>
      <c r="UTZ140" s="81"/>
      <c r="UUA140" s="81"/>
      <c r="UUB140" s="81"/>
      <c r="UUC140" s="81"/>
      <c r="UUD140" s="81"/>
      <c r="UUE140" s="81"/>
      <c r="UUF140" s="81"/>
      <c r="UUG140" s="81"/>
      <c r="UUH140" s="81"/>
      <c r="UUI140" s="81"/>
      <c r="UUJ140" s="81"/>
      <c r="UUK140" s="81"/>
      <c r="UUL140" s="81"/>
      <c r="UUM140" s="81"/>
      <c r="UUN140" s="81"/>
      <c r="UUO140" s="81"/>
      <c r="UUP140" s="81"/>
      <c r="UUQ140" s="81"/>
      <c r="UUR140" s="81"/>
      <c r="UUS140" s="81"/>
      <c r="UUT140" s="81"/>
      <c r="UUU140" s="81"/>
      <c r="UUV140" s="81"/>
      <c r="UUW140" s="81"/>
      <c r="UUX140" s="81"/>
      <c r="UUY140" s="81"/>
      <c r="UUZ140" s="81"/>
      <c r="UVA140" s="81"/>
      <c r="UVB140" s="81"/>
      <c r="UVC140" s="81"/>
      <c r="UVD140" s="81"/>
      <c r="UVE140" s="81"/>
      <c r="UVF140" s="81"/>
      <c r="UVG140" s="81"/>
      <c r="UVH140" s="81"/>
      <c r="UVI140" s="81"/>
      <c r="UVJ140" s="81"/>
      <c r="UVK140" s="81"/>
      <c r="UVL140" s="81"/>
      <c r="UVM140" s="81"/>
      <c r="UVN140" s="81"/>
      <c r="UVO140" s="81"/>
      <c r="UVP140" s="81"/>
      <c r="UVQ140" s="81"/>
      <c r="UVR140" s="81"/>
      <c r="UVS140" s="81"/>
      <c r="UVT140" s="81"/>
      <c r="UVU140" s="81"/>
      <c r="UVV140" s="81"/>
      <c r="UVW140" s="81"/>
      <c r="UVX140" s="81"/>
      <c r="UVY140" s="81"/>
      <c r="UVZ140" s="81"/>
      <c r="UWA140" s="81"/>
      <c r="UWB140" s="81"/>
      <c r="UWC140" s="81"/>
      <c r="UWD140" s="81"/>
      <c r="UWE140" s="81"/>
      <c r="UWF140" s="81"/>
      <c r="UWG140" s="81"/>
      <c r="UWH140" s="81"/>
      <c r="UWI140" s="81"/>
      <c r="UWJ140" s="81"/>
      <c r="UWK140" s="81"/>
      <c r="UWL140" s="81"/>
      <c r="UWM140" s="81"/>
      <c r="UWN140" s="81"/>
      <c r="UWO140" s="81"/>
      <c r="UWP140" s="81"/>
      <c r="UWQ140" s="81"/>
      <c r="UWR140" s="81"/>
      <c r="UWS140" s="81"/>
      <c r="UWT140" s="81"/>
      <c r="UWU140" s="81"/>
      <c r="UWV140" s="81"/>
      <c r="UWW140" s="81"/>
      <c r="UWX140" s="81"/>
      <c r="UWY140" s="81"/>
      <c r="UWZ140" s="81"/>
      <c r="UXA140" s="81"/>
      <c r="UXB140" s="81"/>
      <c r="UXC140" s="81"/>
      <c r="UXD140" s="81"/>
      <c r="UXE140" s="81"/>
      <c r="UXF140" s="81"/>
      <c r="UXG140" s="81"/>
      <c r="UXH140" s="81"/>
      <c r="UXI140" s="81"/>
      <c r="UXJ140" s="81"/>
      <c r="UXK140" s="81"/>
      <c r="UXL140" s="81"/>
      <c r="UXM140" s="81"/>
      <c r="UXN140" s="81"/>
      <c r="UXO140" s="81"/>
      <c r="UXP140" s="81"/>
      <c r="UXQ140" s="81"/>
      <c r="UXR140" s="81"/>
      <c r="UXS140" s="81"/>
      <c r="UXT140" s="81"/>
      <c r="UXU140" s="81"/>
      <c r="UXV140" s="81"/>
      <c r="UXW140" s="81"/>
      <c r="UXX140" s="81"/>
      <c r="UXY140" s="81"/>
      <c r="UXZ140" s="81"/>
      <c r="UYA140" s="81"/>
      <c r="UYB140" s="81"/>
      <c r="UYC140" s="81"/>
      <c r="UYD140" s="81"/>
      <c r="UYE140" s="81"/>
      <c r="UYF140" s="81"/>
      <c r="UYG140" s="81"/>
      <c r="UYH140" s="81"/>
      <c r="UYI140" s="81"/>
      <c r="UYJ140" s="81"/>
      <c r="UYK140" s="81"/>
      <c r="UYL140" s="81"/>
      <c r="UYM140" s="81"/>
      <c r="UYN140" s="81"/>
      <c r="UYO140" s="81"/>
      <c r="UYP140" s="81"/>
      <c r="UYQ140" s="81"/>
      <c r="UYR140" s="81"/>
      <c r="UYS140" s="81"/>
      <c r="UYT140" s="81"/>
      <c r="UYU140" s="81"/>
      <c r="UYV140" s="81"/>
      <c r="UYW140" s="81"/>
      <c r="UYX140" s="81"/>
      <c r="UYY140" s="81"/>
      <c r="UYZ140" s="81"/>
      <c r="UZA140" s="81"/>
      <c r="UZB140" s="81"/>
      <c r="UZC140" s="81"/>
      <c r="UZD140" s="81"/>
      <c r="UZE140" s="81"/>
      <c r="UZF140" s="81"/>
      <c r="UZG140" s="81"/>
      <c r="UZH140" s="81"/>
      <c r="UZI140" s="81"/>
      <c r="UZJ140" s="81"/>
      <c r="UZK140" s="81"/>
      <c r="UZL140" s="81"/>
      <c r="UZM140" s="81"/>
      <c r="UZN140" s="81"/>
      <c r="UZO140" s="81"/>
      <c r="UZP140" s="81"/>
      <c r="UZQ140" s="81"/>
      <c r="UZR140" s="81"/>
      <c r="UZS140" s="81"/>
      <c r="UZT140" s="81"/>
      <c r="UZU140" s="81"/>
      <c r="UZV140" s="81"/>
      <c r="UZW140" s="81"/>
      <c r="UZX140" s="81"/>
      <c r="UZY140" s="81"/>
      <c r="UZZ140" s="81"/>
      <c r="VAA140" s="81"/>
      <c r="VAB140" s="81"/>
      <c r="VAC140" s="81"/>
      <c r="VAD140" s="81"/>
      <c r="VAE140" s="81"/>
      <c r="VAF140" s="81"/>
      <c r="VAG140" s="81"/>
      <c r="VAH140" s="81"/>
      <c r="VAI140" s="81"/>
      <c r="VAJ140" s="81"/>
      <c r="VAK140" s="81"/>
      <c r="VAL140" s="81"/>
      <c r="VAM140" s="81"/>
      <c r="VAN140" s="81"/>
      <c r="VAO140" s="81"/>
      <c r="VAP140" s="81"/>
      <c r="VAQ140" s="81"/>
      <c r="VAR140" s="81"/>
      <c r="VAS140" s="81"/>
      <c r="VAT140" s="81"/>
      <c r="VAU140" s="81"/>
      <c r="VAV140" s="81"/>
      <c r="VAW140" s="81"/>
      <c r="VAX140" s="81"/>
      <c r="VAY140" s="81"/>
      <c r="VAZ140" s="81"/>
      <c r="VBA140" s="81"/>
      <c r="VBB140" s="81"/>
      <c r="VBC140" s="81"/>
      <c r="VBD140" s="81"/>
      <c r="VBE140" s="81"/>
      <c r="VBF140" s="81"/>
      <c r="VBG140" s="81"/>
      <c r="VBH140" s="81"/>
      <c r="VBI140" s="81"/>
      <c r="VBJ140" s="81"/>
      <c r="VBK140" s="81"/>
      <c r="VBL140" s="81"/>
      <c r="VBM140" s="81"/>
      <c r="VBN140" s="81"/>
      <c r="VBO140" s="81"/>
      <c r="VBP140" s="81"/>
      <c r="VBQ140" s="81"/>
      <c r="VBR140" s="81"/>
      <c r="VBS140" s="81"/>
      <c r="VBT140" s="81"/>
      <c r="VBU140" s="81"/>
      <c r="VBV140" s="81"/>
      <c r="VBW140" s="81"/>
      <c r="VBX140" s="81"/>
      <c r="VBY140" s="81"/>
      <c r="VBZ140" s="81"/>
      <c r="VCA140" s="81"/>
      <c r="VCB140" s="81"/>
      <c r="VCC140" s="81"/>
      <c r="VCD140" s="81"/>
      <c r="VCE140" s="81"/>
      <c r="VCF140" s="81"/>
      <c r="VCG140" s="81"/>
      <c r="VCH140" s="81"/>
      <c r="VCI140" s="81"/>
      <c r="VCJ140" s="81"/>
      <c r="VCK140" s="81"/>
      <c r="VCL140" s="81"/>
      <c r="VCM140" s="81"/>
      <c r="VCN140" s="81"/>
      <c r="VCO140" s="81"/>
      <c r="VCP140" s="81"/>
      <c r="VCQ140" s="81"/>
      <c r="VCR140" s="81"/>
      <c r="VCS140" s="81"/>
      <c r="VCT140" s="81"/>
      <c r="VCU140" s="81"/>
      <c r="VCV140" s="81"/>
      <c r="VCW140" s="81"/>
      <c r="VCX140" s="81"/>
      <c r="VCY140" s="81"/>
      <c r="VCZ140" s="81"/>
      <c r="VDA140" s="81"/>
      <c r="VDB140" s="81"/>
      <c r="VDC140" s="81"/>
      <c r="VDD140" s="81"/>
      <c r="VDE140" s="81"/>
      <c r="VDF140" s="81"/>
      <c r="VDG140" s="81"/>
      <c r="VDH140" s="81"/>
      <c r="VDI140" s="81"/>
      <c r="VDJ140" s="81"/>
      <c r="VDK140" s="81"/>
      <c r="VDL140" s="81"/>
      <c r="VDM140" s="81"/>
      <c r="VDN140" s="81"/>
      <c r="VDO140" s="81"/>
      <c r="VDP140" s="81"/>
      <c r="VDQ140" s="81"/>
      <c r="VDR140" s="81"/>
      <c r="VDS140" s="81"/>
      <c r="VDT140" s="81"/>
      <c r="VDU140" s="81"/>
      <c r="VDV140" s="81"/>
      <c r="VDW140" s="81"/>
      <c r="VDX140" s="81"/>
      <c r="VDY140" s="81"/>
      <c r="VDZ140" s="81"/>
      <c r="VEA140" s="81"/>
      <c r="VEB140" s="81"/>
      <c r="VEC140" s="81"/>
      <c r="VED140" s="81"/>
      <c r="VEE140" s="81"/>
      <c r="VEF140" s="81"/>
      <c r="VEG140" s="81"/>
      <c r="VEH140" s="81"/>
      <c r="VEI140" s="81"/>
      <c r="VEJ140" s="81"/>
      <c r="VEK140" s="81"/>
      <c r="VEL140" s="81"/>
      <c r="VEM140" s="81"/>
      <c r="VEN140" s="81"/>
      <c r="VEO140" s="81"/>
      <c r="VEP140" s="81"/>
      <c r="VEQ140" s="81"/>
      <c r="VER140" s="81"/>
      <c r="VES140" s="81"/>
      <c r="VET140" s="81"/>
      <c r="VEU140" s="81"/>
      <c r="VEV140" s="81"/>
      <c r="VEW140" s="81"/>
      <c r="VEX140" s="81"/>
      <c r="VEY140" s="81"/>
      <c r="VEZ140" s="81"/>
      <c r="VFA140" s="81"/>
      <c r="VFB140" s="81"/>
      <c r="VFC140" s="81"/>
      <c r="VFD140" s="81"/>
      <c r="VFE140" s="81"/>
      <c r="VFF140" s="81"/>
      <c r="VFG140" s="81"/>
      <c r="VFH140" s="81"/>
      <c r="VFI140" s="81"/>
      <c r="VFJ140" s="81"/>
      <c r="VFK140" s="81"/>
      <c r="VFL140" s="81"/>
      <c r="VFM140" s="81"/>
      <c r="VFN140" s="81"/>
      <c r="VFO140" s="81"/>
      <c r="VFP140" s="81"/>
      <c r="VFQ140" s="81"/>
      <c r="VFR140" s="81"/>
      <c r="VFS140" s="81"/>
      <c r="VFT140" s="81"/>
      <c r="VFU140" s="81"/>
      <c r="VFV140" s="81"/>
      <c r="VFW140" s="81"/>
      <c r="VFX140" s="81"/>
      <c r="VFY140" s="81"/>
      <c r="VFZ140" s="81"/>
      <c r="VGA140" s="81"/>
      <c r="VGB140" s="81"/>
      <c r="VGC140" s="81"/>
      <c r="VGD140" s="81"/>
      <c r="VGE140" s="81"/>
      <c r="VGF140" s="81"/>
      <c r="VGG140" s="81"/>
      <c r="VGH140" s="81"/>
      <c r="VGI140" s="81"/>
      <c r="VGJ140" s="81"/>
      <c r="VGK140" s="81"/>
      <c r="VGL140" s="81"/>
      <c r="VGM140" s="81"/>
      <c r="VGN140" s="81"/>
      <c r="VGO140" s="81"/>
      <c r="VGP140" s="81"/>
      <c r="VGQ140" s="81"/>
      <c r="VGR140" s="81"/>
      <c r="VGS140" s="81"/>
      <c r="VGT140" s="81"/>
      <c r="VGU140" s="81"/>
      <c r="VGV140" s="81"/>
      <c r="VGW140" s="81"/>
      <c r="VGX140" s="81"/>
      <c r="VGY140" s="81"/>
      <c r="VGZ140" s="81"/>
      <c r="VHA140" s="81"/>
      <c r="VHB140" s="81"/>
      <c r="VHC140" s="81"/>
      <c r="VHD140" s="81"/>
      <c r="VHE140" s="81"/>
      <c r="VHF140" s="81"/>
      <c r="VHG140" s="81"/>
      <c r="VHH140" s="81"/>
      <c r="VHI140" s="81"/>
      <c r="VHJ140" s="81"/>
      <c r="VHK140" s="81"/>
      <c r="VHL140" s="81"/>
      <c r="VHM140" s="81"/>
      <c r="VHN140" s="81"/>
      <c r="VHO140" s="81"/>
      <c r="VHP140" s="81"/>
      <c r="VHQ140" s="81"/>
      <c r="VHR140" s="81"/>
      <c r="VHS140" s="81"/>
      <c r="VHT140" s="81"/>
      <c r="VHU140" s="81"/>
      <c r="VHV140" s="81"/>
      <c r="VHW140" s="81"/>
      <c r="VHX140" s="81"/>
      <c r="VHY140" s="81"/>
      <c r="VHZ140" s="81"/>
      <c r="VIA140" s="81"/>
      <c r="VIB140" s="81"/>
      <c r="VIC140" s="81"/>
      <c r="VID140" s="81"/>
      <c r="VIE140" s="81"/>
      <c r="VIF140" s="81"/>
      <c r="VIG140" s="81"/>
      <c r="VIH140" s="81"/>
      <c r="VII140" s="81"/>
      <c r="VIJ140" s="81"/>
      <c r="VIK140" s="81"/>
      <c r="VIL140" s="81"/>
      <c r="VIM140" s="81"/>
      <c r="VIN140" s="81"/>
      <c r="VIO140" s="81"/>
      <c r="VIP140" s="81"/>
      <c r="VIQ140" s="81"/>
      <c r="VIR140" s="81"/>
      <c r="VIS140" s="81"/>
      <c r="VIT140" s="81"/>
      <c r="VIU140" s="81"/>
      <c r="VIV140" s="81"/>
      <c r="VIW140" s="81"/>
      <c r="VIX140" s="81"/>
      <c r="VIY140" s="81"/>
      <c r="VIZ140" s="81"/>
      <c r="VJA140" s="81"/>
      <c r="VJB140" s="81"/>
      <c r="VJC140" s="81"/>
      <c r="VJD140" s="81"/>
      <c r="VJE140" s="81"/>
      <c r="VJF140" s="81"/>
      <c r="VJG140" s="81"/>
      <c r="VJH140" s="81"/>
      <c r="VJI140" s="81"/>
      <c r="VJJ140" s="81"/>
      <c r="VJK140" s="81"/>
      <c r="VJL140" s="81"/>
      <c r="VJM140" s="81"/>
      <c r="VJN140" s="81"/>
      <c r="VJO140" s="81"/>
      <c r="VJP140" s="81"/>
      <c r="VJQ140" s="81"/>
      <c r="VJR140" s="81"/>
      <c r="VJS140" s="81"/>
      <c r="VJT140" s="81"/>
      <c r="VJU140" s="81"/>
      <c r="VJV140" s="81"/>
      <c r="VJW140" s="81"/>
      <c r="VJX140" s="81"/>
      <c r="VJY140" s="81"/>
      <c r="VJZ140" s="81"/>
      <c r="VKA140" s="81"/>
      <c r="VKB140" s="81"/>
      <c r="VKC140" s="81"/>
      <c r="VKD140" s="81"/>
      <c r="VKE140" s="81"/>
      <c r="VKF140" s="81"/>
      <c r="VKG140" s="81"/>
      <c r="VKH140" s="81"/>
      <c r="VKI140" s="81"/>
      <c r="VKJ140" s="81"/>
      <c r="VKK140" s="81"/>
      <c r="VKL140" s="81"/>
      <c r="VKM140" s="81"/>
      <c r="VKN140" s="81"/>
      <c r="VKO140" s="81"/>
      <c r="VKP140" s="81"/>
      <c r="VKQ140" s="81"/>
      <c r="VKR140" s="81"/>
      <c r="VKS140" s="81"/>
      <c r="VKT140" s="81"/>
      <c r="VKU140" s="81"/>
      <c r="VKV140" s="81"/>
      <c r="VKW140" s="81"/>
      <c r="VKX140" s="81"/>
      <c r="VKY140" s="81"/>
      <c r="VKZ140" s="81"/>
      <c r="VLA140" s="81"/>
      <c r="VLB140" s="81"/>
      <c r="VLC140" s="81"/>
      <c r="VLD140" s="81"/>
      <c r="VLE140" s="81"/>
      <c r="VLF140" s="81"/>
      <c r="VLG140" s="81"/>
      <c r="VLH140" s="81"/>
      <c r="VLI140" s="81"/>
      <c r="VLJ140" s="81"/>
      <c r="VLK140" s="81"/>
      <c r="VLL140" s="81"/>
      <c r="VLM140" s="81"/>
      <c r="VLN140" s="81"/>
      <c r="VLO140" s="81"/>
      <c r="VLP140" s="81"/>
      <c r="VLQ140" s="81"/>
      <c r="VLR140" s="81"/>
      <c r="VLS140" s="81"/>
      <c r="VLT140" s="81"/>
      <c r="VLU140" s="81"/>
      <c r="VLV140" s="81"/>
      <c r="VLW140" s="81"/>
      <c r="VLX140" s="81"/>
      <c r="VLY140" s="81"/>
      <c r="VLZ140" s="81"/>
      <c r="VMA140" s="81"/>
      <c r="VMB140" s="81"/>
      <c r="VMC140" s="81"/>
      <c r="VMD140" s="81"/>
      <c r="VME140" s="81"/>
      <c r="VMF140" s="81"/>
      <c r="VMG140" s="81"/>
      <c r="VMH140" s="81"/>
      <c r="VMI140" s="81"/>
      <c r="VMJ140" s="81"/>
      <c r="VMK140" s="81"/>
      <c r="VML140" s="81"/>
      <c r="VMM140" s="81"/>
      <c r="VMN140" s="81"/>
      <c r="VMO140" s="81"/>
      <c r="VMP140" s="81"/>
      <c r="VMQ140" s="81"/>
      <c r="VMR140" s="81"/>
      <c r="VMS140" s="81"/>
      <c r="VMT140" s="81"/>
      <c r="VMU140" s="81"/>
      <c r="VMV140" s="81"/>
      <c r="VMW140" s="81"/>
      <c r="VMX140" s="81"/>
      <c r="VMY140" s="81"/>
      <c r="VMZ140" s="81"/>
      <c r="VNA140" s="81"/>
      <c r="VNB140" s="81"/>
      <c r="VNC140" s="81"/>
      <c r="VND140" s="81"/>
      <c r="VNE140" s="81"/>
      <c r="VNF140" s="81"/>
      <c r="VNG140" s="81"/>
      <c r="VNH140" s="81"/>
      <c r="VNI140" s="81"/>
      <c r="VNJ140" s="81"/>
      <c r="VNK140" s="81"/>
      <c r="VNL140" s="81"/>
      <c r="VNM140" s="81"/>
      <c r="VNN140" s="81"/>
      <c r="VNO140" s="81"/>
      <c r="VNP140" s="81"/>
      <c r="VNQ140" s="81"/>
      <c r="VNR140" s="81"/>
      <c r="VNS140" s="81"/>
      <c r="VNT140" s="81"/>
      <c r="VNU140" s="81"/>
      <c r="VNV140" s="81"/>
      <c r="VNW140" s="81"/>
      <c r="VNX140" s="81"/>
      <c r="VNY140" s="81"/>
      <c r="VNZ140" s="81"/>
      <c r="VOA140" s="81"/>
      <c r="VOB140" s="81"/>
      <c r="VOC140" s="81"/>
      <c r="VOD140" s="81"/>
      <c r="VOE140" s="81"/>
      <c r="VOF140" s="81"/>
      <c r="VOG140" s="81"/>
      <c r="VOH140" s="81"/>
      <c r="VOI140" s="81"/>
      <c r="VOJ140" s="81"/>
      <c r="VOK140" s="81"/>
      <c r="VOL140" s="81"/>
      <c r="VOM140" s="81"/>
      <c r="VON140" s="81"/>
      <c r="VOO140" s="81"/>
      <c r="VOP140" s="81"/>
      <c r="VOQ140" s="81"/>
      <c r="VOR140" s="81"/>
      <c r="VOS140" s="81"/>
      <c r="VOT140" s="81"/>
      <c r="VOU140" s="81"/>
      <c r="VOV140" s="81"/>
      <c r="VOW140" s="81"/>
      <c r="VOX140" s="81"/>
      <c r="VOY140" s="81"/>
      <c r="VOZ140" s="81"/>
      <c r="VPA140" s="81"/>
      <c r="VPB140" s="81"/>
      <c r="VPC140" s="81"/>
      <c r="VPD140" s="81"/>
      <c r="VPE140" s="81"/>
      <c r="VPF140" s="81"/>
      <c r="VPG140" s="81"/>
      <c r="VPH140" s="81"/>
      <c r="VPI140" s="81"/>
      <c r="VPJ140" s="81"/>
      <c r="VPK140" s="81"/>
      <c r="VPL140" s="81"/>
      <c r="VPM140" s="81"/>
      <c r="VPN140" s="81"/>
      <c r="VPO140" s="81"/>
      <c r="VPP140" s="81"/>
      <c r="VPQ140" s="81"/>
      <c r="VPR140" s="81"/>
      <c r="VPS140" s="81"/>
      <c r="VPT140" s="81"/>
      <c r="VPU140" s="81"/>
      <c r="VPV140" s="81"/>
      <c r="VPW140" s="81"/>
      <c r="VPX140" s="81"/>
      <c r="VPY140" s="81"/>
      <c r="VPZ140" s="81"/>
      <c r="VQA140" s="81"/>
      <c r="VQB140" s="81"/>
      <c r="VQC140" s="81"/>
      <c r="VQD140" s="81"/>
      <c r="VQE140" s="81"/>
      <c r="VQF140" s="81"/>
      <c r="VQG140" s="81"/>
      <c r="VQH140" s="81"/>
      <c r="VQI140" s="81"/>
      <c r="VQJ140" s="81"/>
      <c r="VQK140" s="81"/>
      <c r="VQL140" s="81"/>
      <c r="VQM140" s="81"/>
      <c r="VQN140" s="81"/>
      <c r="VQO140" s="81"/>
      <c r="VQP140" s="81"/>
      <c r="VQQ140" s="81"/>
      <c r="VQR140" s="81"/>
      <c r="VQS140" s="81"/>
      <c r="VQT140" s="81"/>
      <c r="VQU140" s="81"/>
      <c r="VQV140" s="81"/>
      <c r="VQW140" s="81"/>
      <c r="VQX140" s="81"/>
      <c r="VQY140" s="81"/>
      <c r="VQZ140" s="81"/>
      <c r="VRA140" s="81"/>
      <c r="VRB140" s="81"/>
      <c r="VRC140" s="81"/>
      <c r="VRD140" s="81"/>
      <c r="VRE140" s="81"/>
      <c r="VRF140" s="81"/>
      <c r="VRG140" s="81"/>
      <c r="VRH140" s="81"/>
      <c r="VRI140" s="81"/>
      <c r="VRJ140" s="81"/>
      <c r="VRK140" s="81"/>
      <c r="VRL140" s="81"/>
      <c r="VRM140" s="81"/>
      <c r="VRN140" s="81"/>
      <c r="VRO140" s="81"/>
      <c r="VRP140" s="81"/>
      <c r="VRQ140" s="81"/>
      <c r="VRR140" s="81"/>
      <c r="VRS140" s="81"/>
      <c r="VRT140" s="81"/>
      <c r="VRU140" s="81"/>
      <c r="VRV140" s="81"/>
      <c r="VRW140" s="81"/>
      <c r="VRX140" s="81"/>
      <c r="VRY140" s="81"/>
      <c r="VRZ140" s="81"/>
      <c r="VSA140" s="81"/>
      <c r="VSB140" s="81"/>
      <c r="VSC140" s="81"/>
      <c r="VSD140" s="81"/>
      <c r="VSE140" s="81"/>
      <c r="VSF140" s="81"/>
      <c r="VSG140" s="81"/>
      <c r="VSH140" s="81"/>
      <c r="VSI140" s="81"/>
      <c r="VSJ140" s="81"/>
      <c r="VSK140" s="81"/>
      <c r="VSL140" s="81"/>
      <c r="VSM140" s="81"/>
      <c r="VSN140" s="81"/>
      <c r="VSO140" s="81"/>
      <c r="VSP140" s="81"/>
      <c r="VSQ140" s="81"/>
      <c r="VSR140" s="81"/>
      <c r="VSS140" s="81"/>
      <c r="VST140" s="81"/>
      <c r="VSU140" s="81"/>
      <c r="VSV140" s="81"/>
      <c r="VSW140" s="81"/>
      <c r="VSX140" s="81"/>
      <c r="VSY140" s="81"/>
      <c r="VSZ140" s="81"/>
      <c r="VTA140" s="81"/>
      <c r="VTB140" s="81"/>
      <c r="VTC140" s="81"/>
      <c r="VTD140" s="81"/>
      <c r="VTE140" s="81"/>
      <c r="VTF140" s="81"/>
      <c r="VTG140" s="81"/>
      <c r="VTH140" s="81"/>
      <c r="VTI140" s="81"/>
      <c r="VTJ140" s="81"/>
      <c r="VTK140" s="81"/>
      <c r="VTL140" s="81"/>
      <c r="VTM140" s="81"/>
      <c r="VTN140" s="81"/>
      <c r="VTO140" s="81"/>
      <c r="VTP140" s="81"/>
      <c r="VTQ140" s="81"/>
      <c r="VTR140" s="81"/>
      <c r="VTS140" s="81"/>
      <c r="VTT140" s="81"/>
      <c r="VTU140" s="81"/>
      <c r="VTV140" s="81"/>
      <c r="VTW140" s="81"/>
      <c r="VTX140" s="81"/>
      <c r="VTY140" s="81"/>
      <c r="VTZ140" s="81"/>
      <c r="VUA140" s="81"/>
      <c r="VUB140" s="81"/>
      <c r="VUC140" s="81"/>
      <c r="VUD140" s="81"/>
      <c r="VUE140" s="81"/>
      <c r="VUF140" s="81"/>
      <c r="VUG140" s="81"/>
      <c r="VUH140" s="81"/>
      <c r="VUI140" s="81"/>
      <c r="VUJ140" s="81"/>
      <c r="VUK140" s="81"/>
      <c r="VUL140" s="81"/>
      <c r="VUM140" s="81"/>
      <c r="VUN140" s="81"/>
      <c r="VUO140" s="81"/>
      <c r="VUP140" s="81"/>
      <c r="VUQ140" s="81"/>
      <c r="VUR140" s="81"/>
      <c r="VUS140" s="81"/>
      <c r="VUT140" s="81"/>
      <c r="VUU140" s="81"/>
      <c r="VUV140" s="81"/>
      <c r="VUW140" s="81"/>
      <c r="VUX140" s="81"/>
      <c r="VUY140" s="81"/>
      <c r="VUZ140" s="81"/>
      <c r="VVA140" s="81"/>
      <c r="VVB140" s="81"/>
      <c r="VVC140" s="81"/>
      <c r="VVD140" s="81"/>
      <c r="VVE140" s="81"/>
      <c r="VVF140" s="81"/>
      <c r="VVG140" s="81"/>
      <c r="VVH140" s="81"/>
      <c r="VVI140" s="81"/>
      <c r="VVJ140" s="81"/>
      <c r="VVK140" s="81"/>
      <c r="VVL140" s="81"/>
      <c r="VVM140" s="81"/>
      <c r="VVN140" s="81"/>
      <c r="VVO140" s="81"/>
      <c r="VVP140" s="81"/>
      <c r="VVQ140" s="81"/>
      <c r="VVR140" s="81"/>
      <c r="VVS140" s="81"/>
      <c r="VVT140" s="81"/>
      <c r="VVU140" s="81"/>
      <c r="VVV140" s="81"/>
      <c r="VVW140" s="81"/>
      <c r="VVX140" s="81"/>
      <c r="VVY140" s="81"/>
      <c r="VVZ140" s="81"/>
      <c r="VWA140" s="81"/>
      <c r="VWB140" s="81"/>
      <c r="VWC140" s="81"/>
      <c r="VWD140" s="81"/>
      <c r="VWE140" s="81"/>
      <c r="VWF140" s="81"/>
      <c r="VWG140" s="81"/>
      <c r="VWH140" s="81"/>
      <c r="VWI140" s="81"/>
      <c r="VWJ140" s="81"/>
      <c r="VWK140" s="81"/>
      <c r="VWL140" s="81"/>
      <c r="VWM140" s="81"/>
      <c r="VWN140" s="81"/>
      <c r="VWO140" s="81"/>
      <c r="VWP140" s="81"/>
      <c r="VWQ140" s="81"/>
      <c r="VWR140" s="81"/>
      <c r="VWS140" s="81"/>
      <c r="VWT140" s="81"/>
      <c r="VWU140" s="81"/>
      <c r="VWV140" s="81"/>
      <c r="VWW140" s="81"/>
      <c r="VWX140" s="81"/>
      <c r="VWY140" s="81"/>
      <c r="VWZ140" s="81"/>
      <c r="VXA140" s="81"/>
      <c r="VXB140" s="81"/>
      <c r="VXC140" s="81"/>
      <c r="VXD140" s="81"/>
      <c r="VXE140" s="81"/>
      <c r="VXF140" s="81"/>
      <c r="VXG140" s="81"/>
      <c r="VXH140" s="81"/>
      <c r="VXI140" s="81"/>
      <c r="VXJ140" s="81"/>
      <c r="VXK140" s="81"/>
      <c r="VXL140" s="81"/>
      <c r="VXM140" s="81"/>
      <c r="VXN140" s="81"/>
      <c r="VXO140" s="81"/>
      <c r="VXP140" s="81"/>
      <c r="VXQ140" s="81"/>
      <c r="VXR140" s="81"/>
      <c r="VXS140" s="81"/>
      <c r="VXT140" s="81"/>
      <c r="VXU140" s="81"/>
      <c r="VXV140" s="81"/>
      <c r="VXW140" s="81"/>
      <c r="VXX140" s="81"/>
      <c r="VXY140" s="81"/>
      <c r="VXZ140" s="81"/>
      <c r="VYA140" s="81"/>
      <c r="VYB140" s="81"/>
      <c r="VYC140" s="81"/>
      <c r="VYD140" s="81"/>
      <c r="VYE140" s="81"/>
      <c r="VYF140" s="81"/>
      <c r="VYG140" s="81"/>
      <c r="VYH140" s="81"/>
      <c r="VYI140" s="81"/>
      <c r="VYJ140" s="81"/>
      <c r="VYK140" s="81"/>
      <c r="VYL140" s="81"/>
      <c r="VYM140" s="81"/>
      <c r="VYN140" s="81"/>
      <c r="VYO140" s="81"/>
      <c r="VYP140" s="81"/>
      <c r="VYQ140" s="81"/>
      <c r="VYR140" s="81"/>
      <c r="VYS140" s="81"/>
      <c r="VYT140" s="81"/>
      <c r="VYU140" s="81"/>
      <c r="VYV140" s="81"/>
      <c r="VYW140" s="81"/>
      <c r="VYX140" s="81"/>
      <c r="VYY140" s="81"/>
      <c r="VYZ140" s="81"/>
      <c r="VZA140" s="81"/>
      <c r="VZB140" s="81"/>
      <c r="VZC140" s="81"/>
      <c r="VZD140" s="81"/>
      <c r="VZE140" s="81"/>
      <c r="VZF140" s="81"/>
      <c r="VZG140" s="81"/>
      <c r="VZH140" s="81"/>
      <c r="VZI140" s="81"/>
      <c r="VZJ140" s="81"/>
      <c r="VZK140" s="81"/>
      <c r="VZL140" s="81"/>
      <c r="VZM140" s="81"/>
      <c r="VZN140" s="81"/>
      <c r="VZO140" s="81"/>
      <c r="VZP140" s="81"/>
      <c r="VZQ140" s="81"/>
      <c r="VZR140" s="81"/>
      <c r="VZS140" s="81"/>
      <c r="VZT140" s="81"/>
      <c r="VZU140" s="81"/>
      <c r="VZV140" s="81"/>
      <c r="VZW140" s="81"/>
      <c r="VZX140" s="81"/>
      <c r="VZY140" s="81"/>
      <c r="VZZ140" s="81"/>
      <c r="WAA140" s="81"/>
      <c r="WAB140" s="81"/>
      <c r="WAC140" s="81"/>
      <c r="WAD140" s="81"/>
      <c r="WAE140" s="81"/>
      <c r="WAF140" s="81"/>
      <c r="WAG140" s="81"/>
      <c r="WAH140" s="81"/>
      <c r="WAI140" s="81"/>
      <c r="WAJ140" s="81"/>
      <c r="WAK140" s="81"/>
      <c r="WAL140" s="81"/>
      <c r="WAM140" s="81"/>
      <c r="WAN140" s="81"/>
      <c r="WAO140" s="81"/>
      <c r="WAP140" s="81"/>
      <c r="WAQ140" s="81"/>
      <c r="WAR140" s="81"/>
      <c r="WAS140" s="81"/>
      <c r="WAT140" s="81"/>
      <c r="WAU140" s="81"/>
      <c r="WAV140" s="81"/>
      <c r="WAW140" s="81"/>
      <c r="WAX140" s="81"/>
      <c r="WAY140" s="81"/>
      <c r="WAZ140" s="81"/>
      <c r="WBA140" s="81"/>
      <c r="WBB140" s="81"/>
      <c r="WBC140" s="81"/>
      <c r="WBD140" s="81"/>
      <c r="WBE140" s="81"/>
      <c r="WBF140" s="81"/>
      <c r="WBG140" s="81"/>
      <c r="WBH140" s="81"/>
      <c r="WBI140" s="81"/>
      <c r="WBJ140" s="81"/>
      <c r="WBK140" s="81"/>
      <c r="WBL140" s="81"/>
      <c r="WBM140" s="81"/>
      <c r="WBN140" s="81"/>
      <c r="WBO140" s="81"/>
      <c r="WBP140" s="81"/>
      <c r="WBQ140" s="81"/>
      <c r="WBR140" s="81"/>
      <c r="WBS140" s="81"/>
      <c r="WBT140" s="81"/>
      <c r="WBU140" s="81"/>
      <c r="WBV140" s="81"/>
      <c r="WBW140" s="81"/>
      <c r="WBX140" s="81"/>
      <c r="WBY140" s="81"/>
      <c r="WBZ140" s="81"/>
      <c r="WCA140" s="81"/>
      <c r="WCB140" s="81"/>
      <c r="WCC140" s="81"/>
      <c r="WCD140" s="81"/>
      <c r="WCE140" s="81"/>
      <c r="WCF140" s="81"/>
      <c r="WCG140" s="81"/>
      <c r="WCH140" s="81"/>
      <c r="WCI140" s="81"/>
      <c r="WCJ140" s="81"/>
      <c r="WCK140" s="81"/>
      <c r="WCL140" s="81"/>
      <c r="WCM140" s="81"/>
      <c r="WCN140" s="81"/>
      <c r="WCO140" s="81"/>
      <c r="WCP140" s="81"/>
      <c r="WCQ140" s="81"/>
      <c r="WCR140" s="81"/>
      <c r="WCS140" s="81"/>
      <c r="WCT140" s="81"/>
      <c r="WCU140" s="81"/>
      <c r="WCV140" s="81"/>
      <c r="WCW140" s="81"/>
      <c r="WCX140" s="81"/>
      <c r="WCY140" s="81"/>
      <c r="WCZ140" s="81"/>
      <c r="WDA140" s="81"/>
      <c r="WDB140" s="81"/>
      <c r="WDC140" s="81"/>
      <c r="WDD140" s="81"/>
      <c r="WDE140" s="81"/>
      <c r="WDF140" s="81"/>
      <c r="WDG140" s="81"/>
      <c r="WDH140" s="81"/>
      <c r="WDI140" s="81"/>
      <c r="WDJ140" s="81"/>
      <c r="WDK140" s="81"/>
      <c r="WDL140" s="81"/>
      <c r="WDM140" s="81"/>
      <c r="WDN140" s="81"/>
      <c r="WDO140" s="81"/>
      <c r="WDP140" s="81"/>
      <c r="WDQ140" s="81"/>
      <c r="WDR140" s="81"/>
      <c r="WDS140" s="81"/>
      <c r="WDT140" s="81"/>
      <c r="WDU140" s="81"/>
      <c r="WDV140" s="81"/>
      <c r="WDW140" s="81"/>
      <c r="WDX140" s="81"/>
      <c r="WDY140" s="81"/>
      <c r="WDZ140" s="81"/>
      <c r="WEA140" s="81"/>
      <c r="WEB140" s="81"/>
      <c r="WEC140" s="81"/>
      <c r="WED140" s="81"/>
      <c r="WEE140" s="81"/>
      <c r="WEF140" s="81"/>
      <c r="WEG140" s="81"/>
      <c r="WEH140" s="81"/>
      <c r="WEI140" s="81"/>
      <c r="WEJ140" s="81"/>
      <c r="WEK140" s="81"/>
      <c r="WEL140" s="81"/>
      <c r="WEM140" s="81"/>
      <c r="WEN140" s="81"/>
      <c r="WEO140" s="81"/>
      <c r="WEP140" s="81"/>
      <c r="WEQ140" s="81"/>
      <c r="WER140" s="81"/>
      <c r="WES140" s="81"/>
      <c r="WET140" s="81"/>
      <c r="WEU140" s="81"/>
      <c r="WEV140" s="81"/>
      <c r="WEW140" s="81"/>
      <c r="WEX140" s="81"/>
      <c r="WEY140" s="81"/>
      <c r="WEZ140" s="81"/>
      <c r="WFA140" s="81"/>
      <c r="WFB140" s="81"/>
      <c r="WFC140" s="81"/>
      <c r="WFD140" s="81"/>
      <c r="WFE140" s="81"/>
      <c r="WFF140" s="81"/>
      <c r="WFG140" s="81"/>
      <c r="WFH140" s="81"/>
      <c r="WFI140" s="81"/>
      <c r="WFJ140" s="81"/>
      <c r="WFK140" s="81"/>
      <c r="WFL140" s="81"/>
      <c r="WFM140" s="81"/>
      <c r="WFN140" s="81"/>
      <c r="WFO140" s="81"/>
      <c r="WFP140" s="81"/>
      <c r="WFQ140" s="81"/>
      <c r="WFR140" s="81"/>
      <c r="WFS140" s="81"/>
      <c r="WFT140" s="81"/>
      <c r="WFU140" s="81"/>
      <c r="WFV140" s="81"/>
      <c r="WFW140" s="81"/>
      <c r="WFX140" s="81"/>
      <c r="WFY140" s="81"/>
      <c r="WFZ140" s="81"/>
      <c r="WGA140" s="81"/>
      <c r="WGB140" s="81"/>
      <c r="WGC140" s="81"/>
      <c r="WGD140" s="81"/>
      <c r="WGE140" s="81"/>
      <c r="WGF140" s="81"/>
      <c r="WGG140" s="81"/>
      <c r="WGH140" s="81"/>
      <c r="WGI140" s="81"/>
      <c r="WGJ140" s="81"/>
      <c r="WGK140" s="81"/>
      <c r="WGL140" s="81"/>
      <c r="WGM140" s="81"/>
      <c r="WGN140" s="81"/>
      <c r="WGO140" s="81"/>
      <c r="WGP140" s="81"/>
      <c r="WGQ140" s="81"/>
      <c r="WGR140" s="81"/>
      <c r="WGS140" s="81"/>
      <c r="WGT140" s="81"/>
      <c r="WGU140" s="81"/>
      <c r="WGV140" s="81"/>
      <c r="WGW140" s="81"/>
      <c r="WGX140" s="81"/>
      <c r="WGY140" s="81"/>
      <c r="WGZ140" s="81"/>
      <c r="WHA140" s="81"/>
      <c r="WHB140" s="81"/>
      <c r="WHC140" s="81"/>
      <c r="WHD140" s="81"/>
      <c r="WHE140" s="81"/>
      <c r="WHF140" s="81"/>
      <c r="WHG140" s="81"/>
      <c r="WHH140" s="81"/>
      <c r="WHI140" s="81"/>
      <c r="WHJ140" s="81"/>
      <c r="WHK140" s="81"/>
      <c r="WHL140" s="81"/>
      <c r="WHM140" s="81"/>
      <c r="WHN140" s="81"/>
      <c r="WHO140" s="81"/>
      <c r="WHP140" s="81"/>
      <c r="WHQ140" s="81"/>
      <c r="WHR140" s="81"/>
      <c r="WHS140" s="81"/>
      <c r="WHT140" s="81"/>
      <c r="WHU140" s="81"/>
      <c r="WHV140" s="81"/>
      <c r="WHW140" s="81"/>
      <c r="WHX140" s="81"/>
      <c r="WHY140" s="81"/>
      <c r="WHZ140" s="81"/>
      <c r="WIA140" s="81"/>
      <c r="WIB140" s="81"/>
      <c r="WIC140" s="81"/>
      <c r="WID140" s="81"/>
      <c r="WIE140" s="81"/>
      <c r="WIF140" s="81"/>
      <c r="WIG140" s="81"/>
      <c r="WIH140" s="81"/>
      <c r="WII140" s="81"/>
      <c r="WIJ140" s="81"/>
      <c r="WIK140" s="81"/>
      <c r="WIL140" s="81"/>
      <c r="WIM140" s="81"/>
      <c r="WIN140" s="81"/>
      <c r="WIO140" s="81"/>
      <c r="WIP140" s="81"/>
      <c r="WIQ140" s="81"/>
      <c r="WIR140" s="81"/>
      <c r="WIS140" s="81"/>
      <c r="WIT140" s="81"/>
      <c r="WIU140" s="81"/>
      <c r="WIV140" s="81"/>
      <c r="WIW140" s="81"/>
      <c r="WIX140" s="81"/>
      <c r="WIY140" s="81"/>
      <c r="WIZ140" s="81"/>
      <c r="WJA140" s="81"/>
      <c r="WJB140" s="81"/>
      <c r="WJC140" s="81"/>
      <c r="WJD140" s="81"/>
      <c r="WJE140" s="81"/>
      <c r="WJF140" s="81"/>
      <c r="WJG140" s="81"/>
      <c r="WJH140" s="81"/>
      <c r="WJI140" s="81"/>
      <c r="WJJ140" s="81"/>
      <c r="WJK140" s="81"/>
      <c r="WJL140" s="81"/>
      <c r="WJM140" s="81"/>
      <c r="WJN140" s="81"/>
      <c r="WJO140" s="81"/>
      <c r="WJP140" s="81"/>
      <c r="WJQ140" s="81"/>
      <c r="WJR140" s="81"/>
      <c r="WJS140" s="81"/>
      <c r="WJT140" s="81"/>
      <c r="WJU140" s="81"/>
      <c r="WJV140" s="81"/>
      <c r="WJW140" s="81"/>
      <c r="WJX140" s="81"/>
      <c r="WJY140" s="81"/>
      <c r="WJZ140" s="81"/>
      <c r="WKA140" s="81"/>
      <c r="WKB140" s="81"/>
      <c r="WKC140" s="81"/>
      <c r="WKD140" s="81"/>
      <c r="WKE140" s="81"/>
      <c r="WKF140" s="81"/>
      <c r="WKG140" s="81"/>
      <c r="WKH140" s="81"/>
      <c r="WKI140" s="81"/>
      <c r="WKJ140" s="81"/>
      <c r="WKK140" s="81"/>
      <c r="WKL140" s="81"/>
      <c r="WKM140" s="81"/>
      <c r="WKN140" s="81"/>
      <c r="WKO140" s="81"/>
      <c r="WKP140" s="81"/>
      <c r="WKQ140" s="81"/>
      <c r="WKR140" s="81"/>
      <c r="WKS140" s="81"/>
      <c r="WKT140" s="81"/>
      <c r="WKU140" s="81"/>
      <c r="WKV140" s="81"/>
      <c r="WKW140" s="81"/>
      <c r="WKX140" s="81"/>
      <c r="WKY140" s="81"/>
      <c r="WKZ140" s="81"/>
      <c r="WLA140" s="81"/>
      <c r="WLB140" s="81"/>
      <c r="WLC140" s="81"/>
      <c r="WLD140" s="81"/>
      <c r="WLE140" s="81"/>
      <c r="WLF140" s="81"/>
      <c r="WLG140" s="81"/>
      <c r="WLH140" s="81"/>
      <c r="WLI140" s="81"/>
      <c r="WLJ140" s="81"/>
      <c r="WLK140" s="81"/>
      <c r="WLL140" s="81"/>
      <c r="WLM140" s="81"/>
      <c r="WLN140" s="81"/>
      <c r="WLO140" s="81"/>
      <c r="WLP140" s="81"/>
      <c r="WLQ140" s="81"/>
      <c r="WLR140" s="81"/>
      <c r="WLS140" s="81"/>
      <c r="WLT140" s="81"/>
      <c r="WLU140" s="81"/>
      <c r="WLV140" s="81"/>
      <c r="WLW140" s="81"/>
      <c r="WLX140" s="81"/>
      <c r="WLY140" s="81"/>
      <c r="WLZ140" s="81"/>
      <c r="WMA140" s="81"/>
      <c r="WMB140" s="81"/>
      <c r="WMC140" s="81"/>
      <c r="WMD140" s="81"/>
      <c r="WME140" s="81"/>
      <c r="WMF140" s="81"/>
      <c r="WMG140" s="81"/>
      <c r="WMH140" s="81"/>
      <c r="WMI140" s="81"/>
      <c r="WMJ140" s="81"/>
      <c r="WMK140" s="81"/>
      <c r="WML140" s="81"/>
      <c r="WMM140" s="81"/>
      <c r="WMN140" s="81"/>
      <c r="WMO140" s="81"/>
      <c r="WMP140" s="81"/>
      <c r="WMQ140" s="81"/>
      <c r="WMR140" s="81"/>
      <c r="WMS140" s="81"/>
      <c r="WMT140" s="81"/>
      <c r="WMU140" s="81"/>
      <c r="WMV140" s="81"/>
      <c r="WMW140" s="81"/>
      <c r="WMX140" s="81"/>
      <c r="WMY140" s="81"/>
      <c r="WMZ140" s="81"/>
      <c r="WNA140" s="81"/>
      <c r="WNB140" s="81"/>
      <c r="WNC140" s="81"/>
      <c r="WND140" s="81"/>
      <c r="WNE140" s="81"/>
      <c r="WNF140" s="81"/>
      <c r="WNG140" s="81"/>
      <c r="WNH140" s="81"/>
      <c r="WNI140" s="81"/>
      <c r="WNJ140" s="81"/>
      <c r="WNK140" s="81"/>
      <c r="WNL140" s="81"/>
      <c r="WNM140" s="81"/>
      <c r="WNN140" s="81"/>
      <c r="WNO140" s="81"/>
      <c r="WNP140" s="81"/>
      <c r="WNQ140" s="81"/>
      <c r="WNR140" s="81"/>
      <c r="WNS140" s="81"/>
      <c r="WNT140" s="81"/>
      <c r="WNU140" s="81"/>
      <c r="WNV140" s="81"/>
      <c r="WNW140" s="81"/>
      <c r="WNX140" s="81"/>
      <c r="WNY140" s="81"/>
      <c r="WNZ140" s="81"/>
      <c r="WOA140" s="81"/>
      <c r="WOB140" s="81"/>
      <c r="WOC140" s="81"/>
      <c r="WOD140" s="81"/>
      <c r="WOE140" s="81"/>
      <c r="WOF140" s="81"/>
      <c r="WOG140" s="81"/>
      <c r="WOH140" s="81"/>
      <c r="WOI140" s="81"/>
      <c r="WOJ140" s="81"/>
      <c r="WOK140" s="81"/>
      <c r="WOL140" s="81"/>
      <c r="WOM140" s="81"/>
      <c r="WON140" s="81"/>
      <c r="WOO140" s="81"/>
      <c r="WOP140" s="81"/>
      <c r="WOQ140" s="81"/>
      <c r="WOR140" s="81"/>
      <c r="WOS140" s="81"/>
      <c r="WOT140" s="81"/>
      <c r="WOU140" s="81"/>
      <c r="WOV140" s="81"/>
      <c r="WOW140" s="81"/>
      <c r="WOX140" s="81"/>
      <c r="WOY140" s="81"/>
      <c r="WOZ140" s="81"/>
      <c r="WPA140" s="81"/>
      <c r="WPB140" s="81"/>
      <c r="WPC140" s="81"/>
      <c r="WPD140" s="81"/>
      <c r="WPE140" s="81"/>
      <c r="WPF140" s="81"/>
      <c r="WPG140" s="81"/>
      <c r="WPH140" s="81"/>
      <c r="WPI140" s="81"/>
      <c r="WPJ140" s="81"/>
      <c r="WPK140" s="81"/>
      <c r="WPL140" s="81"/>
      <c r="WPM140" s="81"/>
      <c r="WPN140" s="81"/>
      <c r="WPO140" s="81"/>
      <c r="WPP140" s="81"/>
      <c r="WPQ140" s="81"/>
      <c r="WPR140" s="81"/>
      <c r="WPS140" s="81"/>
      <c r="WPT140" s="81"/>
      <c r="WPU140" s="81"/>
      <c r="WPV140" s="81"/>
      <c r="WPW140" s="81"/>
      <c r="WPX140" s="81"/>
      <c r="WPY140" s="81"/>
      <c r="WPZ140" s="81"/>
      <c r="WQA140" s="81"/>
      <c r="WQB140" s="81"/>
      <c r="WQC140" s="81"/>
      <c r="WQD140" s="81"/>
      <c r="WQE140" s="81"/>
      <c r="WQF140" s="81"/>
      <c r="WQG140" s="81"/>
      <c r="WQH140" s="81"/>
      <c r="WQI140" s="81"/>
      <c r="WQJ140" s="81"/>
      <c r="WQK140" s="81"/>
      <c r="WQL140" s="81"/>
      <c r="WQM140" s="81"/>
      <c r="WQN140" s="81"/>
      <c r="WQO140" s="81"/>
      <c r="WQP140" s="81"/>
      <c r="WQQ140" s="81"/>
      <c r="WQR140" s="81"/>
      <c r="WQS140" s="81"/>
      <c r="WQT140" s="81"/>
      <c r="WQU140" s="81"/>
      <c r="WQV140" s="81"/>
      <c r="WQW140" s="81"/>
      <c r="WQX140" s="81"/>
      <c r="WQY140" s="81"/>
      <c r="WQZ140" s="81"/>
      <c r="WRA140" s="81"/>
      <c r="WRB140" s="81"/>
      <c r="WRC140" s="81"/>
      <c r="WRD140" s="81"/>
      <c r="WRE140" s="81"/>
      <c r="WRF140" s="81"/>
      <c r="WRG140" s="81"/>
      <c r="WRH140" s="81"/>
      <c r="WRI140" s="81"/>
      <c r="WRJ140" s="81"/>
      <c r="WRK140" s="81"/>
      <c r="WRL140" s="81"/>
      <c r="WRM140" s="81"/>
      <c r="WRN140" s="81"/>
      <c r="WRO140" s="81"/>
      <c r="WRP140" s="81"/>
      <c r="WRQ140" s="81"/>
      <c r="WRR140" s="81"/>
      <c r="WRS140" s="81"/>
      <c r="WRT140" s="81"/>
      <c r="WRU140" s="81"/>
      <c r="WRV140" s="81"/>
      <c r="WRW140" s="81"/>
      <c r="WRX140" s="81"/>
      <c r="WRY140" s="81"/>
      <c r="WRZ140" s="81"/>
      <c r="WSA140" s="81"/>
      <c r="WSB140" s="81"/>
      <c r="WSC140" s="81"/>
      <c r="WSD140" s="81"/>
      <c r="WSE140" s="81"/>
      <c r="WSF140" s="81"/>
      <c r="WSG140" s="81"/>
      <c r="WSH140" s="81"/>
      <c r="WSI140" s="81"/>
      <c r="WSJ140" s="81"/>
      <c r="WSK140" s="81"/>
      <c r="WSL140" s="81"/>
      <c r="WSM140" s="81"/>
      <c r="WSN140" s="81"/>
      <c r="WSO140" s="81"/>
      <c r="WSP140" s="81"/>
      <c r="WSQ140" s="81"/>
      <c r="WSR140" s="81"/>
      <c r="WSS140" s="81"/>
      <c r="WST140" s="81"/>
      <c r="WSU140" s="81"/>
      <c r="WSV140" s="81"/>
      <c r="WSW140" s="81"/>
      <c r="WSX140" s="81"/>
      <c r="WSY140" s="81"/>
      <c r="WSZ140" s="81"/>
      <c r="WTA140" s="81"/>
      <c r="WTB140" s="81"/>
      <c r="WTC140" s="81"/>
      <c r="WTD140" s="81"/>
      <c r="WTE140" s="81"/>
      <c r="WTF140" s="81"/>
      <c r="WTG140" s="81"/>
      <c r="WTH140" s="81"/>
      <c r="WTI140" s="81"/>
      <c r="WTJ140" s="81"/>
      <c r="WTK140" s="81"/>
      <c r="WTL140" s="81"/>
      <c r="WTM140" s="81"/>
      <c r="WTN140" s="81"/>
      <c r="WTO140" s="81"/>
      <c r="WTP140" s="81"/>
      <c r="WTQ140" s="81"/>
      <c r="WTR140" s="81"/>
      <c r="WTS140" s="81"/>
      <c r="WTT140" s="81"/>
      <c r="WTU140" s="81"/>
      <c r="WTV140" s="81"/>
      <c r="WTW140" s="81"/>
      <c r="WTX140" s="81"/>
      <c r="WTY140" s="81"/>
      <c r="WTZ140" s="81"/>
      <c r="WUA140" s="81"/>
      <c r="WUB140" s="81"/>
      <c r="WUC140" s="81"/>
      <c r="WUD140" s="81"/>
      <c r="WUE140" s="81"/>
      <c r="WUF140" s="81"/>
      <c r="WUG140" s="81"/>
      <c r="WUH140" s="81"/>
      <c r="WUI140" s="81"/>
      <c r="WUJ140" s="81"/>
      <c r="WUK140" s="81"/>
      <c r="WUL140" s="81"/>
      <c r="WUM140" s="81"/>
      <c r="WUN140" s="81"/>
      <c r="WUO140" s="81"/>
      <c r="WUP140" s="81"/>
      <c r="WUQ140" s="81"/>
      <c r="WUR140" s="81"/>
      <c r="WUS140" s="81"/>
      <c r="WUT140" s="81"/>
      <c r="WUU140" s="81"/>
      <c r="WUV140" s="81"/>
      <c r="WUW140" s="81"/>
      <c r="WUX140" s="81"/>
      <c r="WUY140" s="81"/>
      <c r="WUZ140" s="81"/>
      <c r="WVA140" s="81"/>
      <c r="WVB140" s="81"/>
      <c r="WVC140" s="81"/>
      <c r="WVD140" s="81"/>
      <c r="WVE140" s="81"/>
      <c r="WVF140" s="81"/>
      <c r="WVG140" s="81"/>
      <c r="WVH140" s="81"/>
      <c r="WVI140" s="81"/>
      <c r="WVJ140" s="81"/>
      <c r="WVK140" s="81"/>
      <c r="WVL140" s="81"/>
      <c r="WVM140" s="81"/>
      <c r="WVN140" s="81"/>
      <c r="WVO140" s="81"/>
      <c r="WVP140" s="81"/>
      <c r="WVQ140" s="81"/>
      <c r="WVR140" s="81"/>
      <c r="WVS140" s="81"/>
      <c r="WVT140" s="81"/>
      <c r="WVU140" s="81"/>
      <c r="WVV140" s="81"/>
      <c r="WVW140" s="81"/>
      <c r="WVX140" s="81"/>
      <c r="WVY140" s="81"/>
      <c r="WVZ140" s="81"/>
      <c r="WWA140" s="81"/>
      <c r="WWB140" s="81"/>
      <c r="WWC140" s="81"/>
      <c r="WWD140" s="81"/>
      <c r="WWE140" s="81"/>
      <c r="WWF140" s="81"/>
      <c r="WWG140" s="81"/>
      <c r="WWH140" s="81"/>
      <c r="WWI140" s="81"/>
      <c r="WWJ140" s="81"/>
      <c r="WWK140" s="81"/>
      <c r="WWL140" s="81"/>
      <c r="WWM140" s="81"/>
      <c r="WWN140" s="81"/>
      <c r="WWO140" s="81"/>
      <c r="WWP140" s="81"/>
      <c r="WWQ140" s="81"/>
      <c r="WWR140" s="81"/>
      <c r="WWS140" s="81"/>
      <c r="WWT140" s="81"/>
      <c r="WWU140" s="81"/>
      <c r="WWV140" s="81"/>
      <c r="WWW140" s="81"/>
      <c r="WWX140" s="81"/>
      <c r="WWY140" s="81"/>
      <c r="WWZ140" s="81"/>
      <c r="WXA140" s="81"/>
      <c r="WXB140" s="81"/>
      <c r="WXC140" s="81"/>
      <c r="WXD140" s="81"/>
      <c r="WXE140" s="81"/>
      <c r="WXF140" s="81"/>
      <c r="WXG140" s="81"/>
      <c r="WXH140" s="81"/>
      <c r="WXI140" s="81"/>
      <c r="WXJ140" s="81"/>
      <c r="WXK140" s="81"/>
      <c r="WXL140" s="81"/>
      <c r="WXM140" s="81"/>
      <c r="WXN140" s="81"/>
      <c r="WXO140" s="81"/>
      <c r="WXP140" s="81"/>
      <c r="WXQ140" s="81"/>
      <c r="WXR140" s="81"/>
      <c r="WXS140" s="81"/>
      <c r="WXT140" s="81"/>
      <c r="WXU140" s="81"/>
      <c r="WXV140" s="81"/>
      <c r="WXW140" s="81"/>
      <c r="WXX140" s="81"/>
      <c r="WXY140" s="81"/>
      <c r="WXZ140" s="81"/>
      <c r="WYA140" s="81"/>
      <c r="WYB140" s="81"/>
      <c r="WYC140" s="81"/>
      <c r="WYD140" s="81"/>
      <c r="WYE140" s="81"/>
      <c r="WYF140" s="81"/>
      <c r="WYG140" s="81"/>
      <c r="WYH140" s="81"/>
      <c r="WYI140" s="81"/>
      <c r="WYJ140" s="81"/>
      <c r="WYK140" s="81"/>
      <c r="WYL140" s="81"/>
      <c r="WYM140" s="81"/>
      <c r="WYN140" s="81"/>
      <c r="WYO140" s="81"/>
      <c r="WYP140" s="81"/>
      <c r="WYQ140" s="81"/>
      <c r="WYR140" s="81"/>
      <c r="WYS140" s="81"/>
      <c r="WYT140" s="81"/>
      <c r="WYU140" s="81"/>
      <c r="WYV140" s="81"/>
      <c r="WYW140" s="81"/>
      <c r="WYX140" s="81"/>
      <c r="WYY140" s="81"/>
      <c r="WYZ140" s="81"/>
      <c r="WZA140" s="81"/>
      <c r="WZB140" s="81"/>
      <c r="WZC140" s="81"/>
      <c r="WZD140" s="81"/>
      <c r="WZE140" s="81"/>
      <c r="WZF140" s="81"/>
      <c r="WZG140" s="81"/>
      <c r="WZH140" s="81"/>
      <c r="WZI140" s="81"/>
      <c r="WZJ140" s="81"/>
      <c r="WZK140" s="81"/>
      <c r="WZL140" s="81"/>
      <c r="WZM140" s="81"/>
      <c r="WZN140" s="81"/>
      <c r="WZO140" s="81"/>
      <c r="WZP140" s="81"/>
      <c r="WZQ140" s="81"/>
      <c r="WZR140" s="81"/>
      <c r="WZS140" s="81"/>
      <c r="WZT140" s="81"/>
      <c r="WZU140" s="81"/>
      <c r="WZV140" s="81"/>
      <c r="WZW140" s="81"/>
      <c r="WZX140" s="81"/>
      <c r="WZY140" s="81"/>
      <c r="WZZ140" s="81"/>
      <c r="XAA140" s="81"/>
      <c r="XAB140" s="81"/>
      <c r="XAC140" s="81"/>
      <c r="XAD140" s="81"/>
      <c r="XAE140" s="81"/>
      <c r="XAF140" s="81"/>
      <c r="XAG140" s="81"/>
      <c r="XAH140" s="81"/>
      <c r="XAI140" s="81"/>
      <c r="XAJ140" s="81"/>
      <c r="XAK140" s="81"/>
      <c r="XAL140" s="81"/>
      <c r="XAM140" s="81"/>
      <c r="XAN140" s="81"/>
      <c r="XAO140" s="81"/>
      <c r="XAP140" s="81"/>
      <c r="XAQ140" s="81"/>
      <c r="XAR140" s="81"/>
      <c r="XAS140" s="81"/>
      <c r="XAT140" s="81"/>
      <c r="XAU140" s="81"/>
      <c r="XAV140" s="81"/>
      <c r="XAW140" s="81"/>
      <c r="XAX140" s="81"/>
      <c r="XAY140" s="81"/>
      <c r="XAZ140" s="81"/>
      <c r="XBA140" s="81"/>
      <c r="XBB140" s="81"/>
      <c r="XBC140" s="81"/>
      <c r="XBD140" s="81"/>
      <c r="XBE140" s="81"/>
      <c r="XBF140" s="81"/>
      <c r="XBG140" s="81"/>
      <c r="XBH140" s="81"/>
      <c r="XBI140" s="81"/>
      <c r="XBJ140" s="81"/>
      <c r="XBK140" s="81"/>
      <c r="XBL140" s="81"/>
      <c r="XBM140" s="81"/>
      <c r="XBN140" s="81"/>
      <c r="XBO140" s="81"/>
      <c r="XBP140" s="81"/>
      <c r="XBQ140" s="81"/>
      <c r="XBR140" s="81"/>
      <c r="XBS140" s="81"/>
      <c r="XBT140" s="81"/>
      <c r="XBU140" s="81"/>
      <c r="XBV140" s="81"/>
      <c r="XBW140" s="81"/>
      <c r="XBX140" s="81"/>
      <c r="XBY140" s="81"/>
      <c r="XBZ140" s="81"/>
      <c r="XCA140" s="81"/>
      <c r="XCB140" s="81"/>
      <c r="XCC140" s="81"/>
      <c r="XCD140" s="81"/>
      <c r="XCE140" s="81"/>
      <c r="XCF140" s="81"/>
      <c r="XCG140" s="81"/>
      <c r="XCH140" s="81"/>
      <c r="XCI140" s="81"/>
      <c r="XCJ140" s="81"/>
      <c r="XCK140" s="81"/>
      <c r="XCL140" s="81"/>
      <c r="XCM140" s="81"/>
      <c r="XCN140" s="81"/>
      <c r="XCO140" s="81"/>
      <c r="XCP140" s="81"/>
      <c r="XCQ140" s="81"/>
      <c r="XCR140" s="81"/>
      <c r="XCS140" s="81"/>
      <c r="XCT140" s="81"/>
      <c r="XCU140" s="81"/>
      <c r="XCV140" s="81"/>
      <c r="XCW140" s="81"/>
      <c r="XCX140" s="81"/>
      <c r="XCY140" s="81"/>
      <c r="XCZ140" s="81"/>
      <c r="XDA140" s="81"/>
      <c r="XDB140" s="81"/>
      <c r="XDC140" s="81"/>
      <c r="XDD140" s="81"/>
      <c r="XDE140" s="81"/>
      <c r="XDF140" s="81"/>
      <c r="XDG140" s="81"/>
      <c r="XDH140" s="81"/>
      <c r="XDI140" s="81"/>
      <c r="XDJ140" s="81"/>
      <c r="XDK140" s="81"/>
      <c r="XDL140" s="81"/>
      <c r="XDM140" s="81"/>
      <c r="XDN140" s="81"/>
      <c r="XDO140" s="81"/>
      <c r="XDP140" s="81"/>
      <c r="XDQ140" s="81"/>
      <c r="XDR140" s="81"/>
      <c r="XDS140" s="81"/>
      <c r="XDT140" s="81"/>
      <c r="XDU140" s="81"/>
      <c r="XDV140" s="81"/>
      <c r="XDW140" s="81"/>
      <c r="XDX140" s="81"/>
      <c r="XDY140" s="81"/>
      <c r="XDZ140" s="81"/>
      <c r="XEA140" s="81"/>
      <c r="XEB140" s="81"/>
      <c r="XEC140" s="81"/>
      <c r="XED140" s="81"/>
      <c r="XEE140" s="81"/>
      <c r="XEF140" s="81"/>
      <c r="XEG140" s="81"/>
      <c r="XEH140" s="81"/>
      <c r="XEI140" s="81"/>
      <c r="XEJ140" s="81"/>
      <c r="XEK140" s="81"/>
      <c r="XEL140" s="81"/>
      <c r="XEM140" s="81"/>
      <c r="XEN140" s="81"/>
      <c r="XEO140" s="81"/>
      <c r="XEP140" s="81"/>
      <c r="XEQ140" s="81"/>
      <c r="XER140" s="81"/>
      <c r="XES140" s="81"/>
      <c r="XET140" s="81"/>
      <c r="XEU140" s="81"/>
      <c r="XEV140" s="81"/>
      <c r="XEW140" s="81"/>
      <c r="XEX140" s="81"/>
      <c r="XEY140" s="81"/>
      <c r="XEZ140" s="81"/>
      <c r="XFA140" s="81"/>
      <c r="XFB140" s="81"/>
      <c r="XFC140" s="81"/>
      <c r="XFD140" s="81"/>
    </row>
    <row r="141" spans="3:16384" s="467" customFormat="1">
      <c r="F141" s="477"/>
      <c r="G141" s="476"/>
      <c r="H141" s="476"/>
      <c r="I141" s="476"/>
      <c r="J141" s="476"/>
      <c r="K141" s="476"/>
      <c r="L141" s="476"/>
      <c r="M141" s="476"/>
      <c r="N141" s="476"/>
      <c r="O141" s="709"/>
      <c r="P141" s="709"/>
      <c r="Q141" s="709"/>
      <c r="R141" s="469"/>
    </row>
    <row r="142" spans="3:16384" ht="15" customHeight="1">
      <c r="D142" s="20"/>
      <c r="E142" s="20"/>
      <c r="F142" s="11" t="s">
        <v>183</v>
      </c>
      <c r="G142" s="11" t="s">
        <v>467</v>
      </c>
      <c r="H142" s="20" t="s">
        <v>422</v>
      </c>
      <c r="I142" s="11" t="s">
        <v>2900</v>
      </c>
      <c r="J142" s="476"/>
      <c r="K142" s="20"/>
      <c r="L142" s="11" t="s">
        <v>246</v>
      </c>
      <c r="M142" s="20" t="s">
        <v>419</v>
      </c>
      <c r="N142" s="708" t="s">
        <v>478</v>
      </c>
      <c r="O142" s="462" t="s">
        <v>197</v>
      </c>
      <c r="P142" s="462" t="s">
        <v>3384</v>
      </c>
      <c r="Q142" s="462"/>
      <c r="R142" s="456" t="s">
        <v>208</v>
      </c>
      <c r="S142" s="728"/>
      <c r="T142" s="728"/>
      <c r="U142" s="728"/>
      <c r="V142" s="728"/>
      <c r="W142" s="728"/>
    </row>
    <row r="143" spans="3:16384" ht="13.5" customHeight="1">
      <c r="D143" s="20"/>
      <c r="E143" s="20"/>
      <c r="F143" s="11" t="s">
        <v>183</v>
      </c>
      <c r="G143" s="11" t="s">
        <v>467</v>
      </c>
      <c r="H143" s="20" t="s">
        <v>422</v>
      </c>
      <c r="I143" s="11" t="s">
        <v>2900</v>
      </c>
      <c r="J143" s="112"/>
      <c r="K143" s="20"/>
      <c r="L143" s="11" t="s">
        <v>246</v>
      </c>
      <c r="M143" s="708" t="s">
        <v>427</v>
      </c>
      <c r="N143" s="708" t="s">
        <v>3388</v>
      </c>
      <c r="O143" s="462" t="s">
        <v>197</v>
      </c>
      <c r="P143" s="462" t="s">
        <v>3384</v>
      </c>
      <c r="Q143" s="462"/>
      <c r="R143" s="456" t="s">
        <v>208</v>
      </c>
      <c r="S143" s="728"/>
      <c r="T143" s="728"/>
      <c r="U143" s="728"/>
      <c r="V143" s="728"/>
      <c r="W143" s="728"/>
    </row>
    <row r="144" spans="3:16384" ht="13.5" customHeight="1">
      <c r="D144" s="20"/>
      <c r="E144" s="20"/>
      <c r="F144" s="11" t="s">
        <v>183</v>
      </c>
      <c r="G144" s="11" t="s">
        <v>467</v>
      </c>
      <c r="H144" s="20" t="s">
        <v>422</v>
      </c>
      <c r="I144" s="11" t="s">
        <v>2900</v>
      </c>
      <c r="J144" s="112"/>
      <c r="K144" s="20"/>
      <c r="L144" s="11" t="s">
        <v>246</v>
      </c>
      <c r="M144" s="708" t="s">
        <v>434</v>
      </c>
      <c r="N144" s="708" t="s">
        <v>3389</v>
      </c>
      <c r="O144" s="462" t="s">
        <v>197</v>
      </c>
      <c r="P144" s="462" t="s">
        <v>3384</v>
      </c>
      <c r="Q144" s="462"/>
      <c r="R144" s="456" t="s">
        <v>208</v>
      </c>
      <c r="S144" s="728"/>
      <c r="T144" s="728"/>
      <c r="U144" s="728"/>
      <c r="V144" s="728"/>
      <c r="W144" s="728"/>
    </row>
    <row r="145" spans="4:16384" ht="13.5" customHeight="1">
      <c r="D145" s="20"/>
      <c r="E145" s="20"/>
      <c r="F145" s="11" t="s">
        <v>183</v>
      </c>
      <c r="G145" s="11" t="s">
        <v>467</v>
      </c>
      <c r="H145" s="20" t="s">
        <v>422</v>
      </c>
      <c r="I145" s="11" t="s">
        <v>2900</v>
      </c>
      <c r="J145" s="112"/>
      <c r="K145" s="20"/>
      <c r="L145" s="11" t="s">
        <v>246</v>
      </c>
      <c r="M145" s="708" t="s">
        <v>440</v>
      </c>
      <c r="N145" s="708" t="s">
        <v>481</v>
      </c>
      <c r="O145" s="462" t="s">
        <v>197</v>
      </c>
      <c r="P145" s="462" t="s">
        <v>3384</v>
      </c>
      <c r="Q145" s="462"/>
      <c r="R145" s="456" t="s">
        <v>208</v>
      </c>
      <c r="S145" s="728"/>
      <c r="T145" s="728"/>
      <c r="U145" s="728"/>
      <c r="V145" s="728"/>
      <c r="W145" s="728"/>
    </row>
    <row r="146" spans="4:16384" ht="13.5" customHeight="1">
      <c r="D146" s="20"/>
      <c r="E146" s="20"/>
      <c r="F146" s="11" t="s">
        <v>183</v>
      </c>
      <c r="G146" s="11" t="s">
        <v>467</v>
      </c>
      <c r="H146" s="20" t="s">
        <v>422</v>
      </c>
      <c r="I146" s="11" t="s">
        <v>2900</v>
      </c>
      <c r="J146" s="112"/>
      <c r="K146" s="20"/>
      <c r="L146" s="11" t="s">
        <v>246</v>
      </c>
      <c r="M146" s="708" t="s">
        <v>447</v>
      </c>
      <c r="N146" s="708" t="s">
        <v>482</v>
      </c>
      <c r="O146" s="462" t="s">
        <v>197</v>
      </c>
      <c r="P146" s="462" t="s">
        <v>3384</v>
      </c>
      <c r="Q146" s="462"/>
      <c r="R146" s="456" t="s">
        <v>208</v>
      </c>
      <c r="S146" s="728"/>
      <c r="T146" s="728"/>
      <c r="U146" s="728"/>
      <c r="V146" s="728"/>
      <c r="W146" s="728"/>
    </row>
    <row r="147" spans="4:16384" ht="13.5" customHeight="1">
      <c r="D147" s="20"/>
      <c r="E147" s="20"/>
      <c r="F147" s="11" t="s">
        <v>183</v>
      </c>
      <c r="G147" s="11" t="s">
        <v>467</v>
      </c>
      <c r="H147" s="20" t="s">
        <v>422</v>
      </c>
      <c r="I147" s="11" t="s">
        <v>2900</v>
      </c>
      <c r="J147" s="112"/>
      <c r="K147" s="20"/>
      <c r="L147" s="11" t="s">
        <v>246</v>
      </c>
      <c r="M147" s="708" t="s">
        <v>453</v>
      </c>
      <c r="N147" s="708" t="s">
        <v>3407</v>
      </c>
      <c r="O147" s="462" t="s">
        <v>197</v>
      </c>
      <c r="P147" s="462" t="s">
        <v>3384</v>
      </c>
      <c r="Q147" s="462"/>
      <c r="R147" s="456" t="s">
        <v>208</v>
      </c>
      <c r="S147" s="728"/>
      <c r="T147" s="728"/>
      <c r="U147" s="728"/>
      <c r="V147" s="728"/>
      <c r="W147" s="728"/>
    </row>
    <row r="148" spans="4:16384" ht="13.5" customHeight="1">
      <c r="D148" s="20"/>
      <c r="E148" s="20"/>
      <c r="F148" s="11" t="s">
        <v>183</v>
      </c>
      <c r="G148" s="11" t="s">
        <v>467</v>
      </c>
      <c r="H148" s="20" t="s">
        <v>422</v>
      </c>
      <c r="I148" s="11" t="s">
        <v>2900</v>
      </c>
      <c r="J148" s="112"/>
      <c r="K148" s="20"/>
      <c r="L148" s="11" t="s">
        <v>246</v>
      </c>
      <c r="M148" s="708" t="s">
        <v>457</v>
      </c>
      <c r="N148" s="708" t="s">
        <v>3408</v>
      </c>
      <c r="O148" s="462" t="s">
        <v>197</v>
      </c>
      <c r="P148" s="462" t="s">
        <v>3384</v>
      </c>
      <c r="Q148" s="462"/>
      <c r="R148" s="456" t="s">
        <v>208</v>
      </c>
      <c r="S148" s="728"/>
      <c r="T148" s="728"/>
      <c r="U148" s="728"/>
      <c r="V148" s="728"/>
      <c r="W148" s="728"/>
    </row>
    <row r="149" spans="4:16384" ht="13.5" customHeight="1">
      <c r="D149" s="20"/>
      <c r="E149" s="20"/>
      <c r="F149" s="11" t="s">
        <v>183</v>
      </c>
      <c r="G149" s="11" t="s">
        <v>467</v>
      </c>
      <c r="H149" s="20" t="s">
        <v>422</v>
      </c>
      <c r="I149" s="11" t="s">
        <v>2900</v>
      </c>
      <c r="J149" s="112"/>
      <c r="K149" s="20"/>
      <c r="L149" s="11" t="s">
        <v>246</v>
      </c>
      <c r="M149" s="708" t="s">
        <v>461</v>
      </c>
      <c r="N149" s="708" t="s">
        <v>3417</v>
      </c>
      <c r="O149" s="462" t="s">
        <v>197</v>
      </c>
      <c r="P149" s="462" t="s">
        <v>3384</v>
      </c>
      <c r="Q149" s="462"/>
      <c r="R149" s="456" t="s">
        <v>208</v>
      </c>
      <c r="S149" s="728"/>
      <c r="T149" s="728"/>
      <c r="U149" s="728"/>
      <c r="V149" s="728"/>
      <c r="W149" s="728"/>
    </row>
    <row r="150" spans="4:16384" ht="13.5" customHeight="1">
      <c r="D150" s="20"/>
      <c r="E150" s="20"/>
      <c r="F150" s="11" t="s">
        <v>183</v>
      </c>
      <c r="G150" s="11" t="s">
        <v>467</v>
      </c>
      <c r="H150" s="20" t="s">
        <v>422</v>
      </c>
      <c r="I150" s="11" t="s">
        <v>2900</v>
      </c>
      <c r="J150" s="112"/>
      <c r="K150" s="20"/>
      <c r="L150" s="11" t="s">
        <v>246</v>
      </c>
      <c r="M150" s="708" t="s">
        <v>1859</v>
      </c>
      <c r="N150" s="708" t="s">
        <v>486</v>
      </c>
      <c r="O150" s="462" t="s">
        <v>197</v>
      </c>
      <c r="P150" s="462" t="s">
        <v>3384</v>
      </c>
      <c r="Q150" s="462"/>
      <c r="R150" s="456" t="s">
        <v>208</v>
      </c>
      <c r="S150" s="728"/>
      <c r="T150" s="728"/>
      <c r="U150" s="728"/>
      <c r="V150" s="728"/>
      <c r="W150" s="728"/>
    </row>
    <row r="151" spans="4:16384" s="467" customFormat="1" ht="13.5" customHeight="1">
      <c r="D151" s="469"/>
      <c r="E151" s="469"/>
      <c r="F151" s="478"/>
      <c r="G151" s="476"/>
      <c r="H151" s="476"/>
      <c r="I151" s="112"/>
      <c r="J151" s="112"/>
      <c r="K151" s="476"/>
      <c r="L151" s="476"/>
      <c r="M151" s="476"/>
      <c r="N151" s="476"/>
      <c r="O151" s="707"/>
      <c r="P151" s="707"/>
      <c r="Q151" s="707"/>
      <c r="R151" s="469"/>
    </row>
    <row r="152" spans="4:16384" s="33" customFormat="1" ht="14.25" customHeight="1">
      <c r="D152" s="80" t="s">
        <v>3420</v>
      </c>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c r="GY152" s="81"/>
      <c r="GZ152" s="81"/>
      <c r="HA152" s="81"/>
      <c r="HB152" s="81"/>
      <c r="HC152" s="81"/>
      <c r="HD152" s="81"/>
      <c r="HE152" s="81"/>
      <c r="HF152" s="81"/>
      <c r="HG152" s="81"/>
      <c r="HH152" s="81"/>
      <c r="HI152" s="81"/>
      <c r="HJ152" s="81"/>
      <c r="HK152" s="81"/>
      <c r="HL152" s="81"/>
      <c r="HM152" s="81"/>
      <c r="HN152" s="81"/>
      <c r="HO152" s="81"/>
      <c r="HP152" s="81"/>
      <c r="HQ152" s="81"/>
      <c r="HR152" s="81"/>
      <c r="HS152" s="81"/>
      <c r="HT152" s="81"/>
      <c r="HU152" s="81"/>
      <c r="HV152" s="81"/>
      <c r="HW152" s="81"/>
      <c r="HX152" s="81"/>
      <c r="HY152" s="81"/>
      <c r="HZ152" s="81"/>
      <c r="IA152" s="81"/>
      <c r="IB152" s="81"/>
      <c r="IC152" s="81"/>
      <c r="ID152" s="81"/>
      <c r="IE152" s="81"/>
      <c r="IF152" s="81"/>
      <c r="IG152" s="81"/>
      <c r="IH152" s="81"/>
      <c r="II152" s="81"/>
      <c r="IJ152" s="81"/>
      <c r="IK152" s="81"/>
      <c r="IL152" s="81"/>
      <c r="IM152" s="81"/>
      <c r="IN152" s="81"/>
      <c r="IO152" s="81"/>
      <c r="IP152" s="81"/>
      <c r="IQ152" s="81"/>
      <c r="IR152" s="81"/>
      <c r="IS152" s="81"/>
      <c r="IT152" s="81"/>
      <c r="IU152" s="81"/>
      <c r="IV152" s="81"/>
      <c r="IW152" s="81"/>
      <c r="IX152" s="81"/>
      <c r="IY152" s="81"/>
      <c r="IZ152" s="81"/>
      <c r="JA152" s="81"/>
      <c r="JB152" s="81"/>
      <c r="JC152" s="81"/>
      <c r="JD152" s="81"/>
      <c r="JE152" s="81"/>
      <c r="JF152" s="81"/>
      <c r="JG152" s="81"/>
      <c r="JH152" s="81"/>
      <c r="JI152" s="81"/>
      <c r="JJ152" s="81"/>
      <c r="JK152" s="81"/>
      <c r="JL152" s="81"/>
      <c r="JM152" s="81"/>
      <c r="JN152" s="81"/>
      <c r="JO152" s="81"/>
      <c r="JP152" s="81"/>
      <c r="JQ152" s="81"/>
      <c r="JR152" s="81"/>
      <c r="JS152" s="81"/>
      <c r="JT152" s="81"/>
      <c r="JU152" s="81"/>
      <c r="JV152" s="81"/>
      <c r="JW152" s="81"/>
      <c r="JX152" s="81"/>
      <c r="JY152" s="81"/>
      <c r="JZ152" s="81"/>
      <c r="KA152" s="81"/>
      <c r="KB152" s="81"/>
      <c r="KC152" s="81"/>
      <c r="KD152" s="81"/>
      <c r="KE152" s="81"/>
      <c r="KF152" s="81"/>
      <c r="KG152" s="81"/>
      <c r="KH152" s="81"/>
      <c r="KI152" s="81"/>
      <c r="KJ152" s="81"/>
      <c r="KK152" s="81"/>
      <c r="KL152" s="81"/>
      <c r="KM152" s="81"/>
      <c r="KN152" s="81"/>
      <c r="KO152" s="81"/>
      <c r="KP152" s="81"/>
      <c r="KQ152" s="81"/>
      <c r="KR152" s="81"/>
      <c r="KS152" s="81"/>
      <c r="KT152" s="81"/>
      <c r="KU152" s="81"/>
      <c r="KV152" s="81"/>
      <c r="KW152" s="81"/>
      <c r="KX152" s="81"/>
      <c r="KY152" s="81"/>
      <c r="KZ152" s="81"/>
      <c r="LA152" s="81"/>
      <c r="LB152" s="81"/>
      <c r="LC152" s="81"/>
      <c r="LD152" s="81"/>
      <c r="LE152" s="81"/>
      <c r="LF152" s="81"/>
      <c r="LG152" s="81"/>
      <c r="LH152" s="81"/>
      <c r="LI152" s="81"/>
      <c r="LJ152" s="81"/>
      <c r="LK152" s="81"/>
      <c r="LL152" s="81"/>
      <c r="LM152" s="81"/>
      <c r="LN152" s="81"/>
      <c r="LO152" s="81"/>
      <c r="LP152" s="81"/>
      <c r="LQ152" s="81"/>
      <c r="LR152" s="81"/>
      <c r="LS152" s="81"/>
      <c r="LT152" s="81"/>
      <c r="LU152" s="81"/>
      <c r="LV152" s="81"/>
      <c r="LW152" s="81"/>
      <c r="LX152" s="81"/>
      <c r="LY152" s="81"/>
      <c r="LZ152" s="81"/>
      <c r="MA152" s="81"/>
      <c r="MB152" s="81"/>
      <c r="MC152" s="81"/>
      <c r="MD152" s="81"/>
      <c r="ME152" s="81"/>
      <c r="MF152" s="81"/>
      <c r="MG152" s="81"/>
      <c r="MH152" s="81"/>
      <c r="MI152" s="81"/>
      <c r="MJ152" s="81"/>
      <c r="MK152" s="81"/>
      <c r="ML152" s="81"/>
      <c r="MM152" s="81"/>
      <c r="MN152" s="81"/>
      <c r="MO152" s="81"/>
      <c r="MP152" s="81"/>
      <c r="MQ152" s="81"/>
      <c r="MR152" s="81"/>
      <c r="MS152" s="81"/>
      <c r="MT152" s="81"/>
      <c r="MU152" s="81"/>
      <c r="MV152" s="81"/>
      <c r="MW152" s="81"/>
      <c r="MX152" s="81"/>
      <c r="MY152" s="81"/>
      <c r="MZ152" s="81"/>
      <c r="NA152" s="81"/>
      <c r="NB152" s="81"/>
      <c r="NC152" s="81"/>
      <c r="ND152" s="81"/>
      <c r="NE152" s="81"/>
      <c r="NF152" s="81"/>
      <c r="NG152" s="81"/>
      <c r="NH152" s="81"/>
      <c r="NI152" s="81"/>
      <c r="NJ152" s="81"/>
      <c r="NK152" s="81"/>
      <c r="NL152" s="81"/>
      <c r="NM152" s="81"/>
      <c r="NN152" s="81"/>
      <c r="NO152" s="81"/>
      <c r="NP152" s="81"/>
      <c r="NQ152" s="81"/>
      <c r="NR152" s="81"/>
      <c r="NS152" s="81"/>
      <c r="NT152" s="81"/>
      <c r="NU152" s="81"/>
      <c r="NV152" s="81"/>
      <c r="NW152" s="81"/>
      <c r="NX152" s="81"/>
      <c r="NY152" s="81"/>
      <c r="NZ152" s="81"/>
      <c r="OA152" s="81"/>
      <c r="OB152" s="81"/>
      <c r="OC152" s="81"/>
      <c r="OD152" s="81"/>
      <c r="OE152" s="81"/>
      <c r="OF152" s="81"/>
      <c r="OG152" s="81"/>
      <c r="OH152" s="81"/>
      <c r="OI152" s="81"/>
      <c r="OJ152" s="81"/>
      <c r="OK152" s="81"/>
      <c r="OL152" s="81"/>
      <c r="OM152" s="81"/>
      <c r="ON152" s="81"/>
      <c r="OO152" s="81"/>
      <c r="OP152" s="81"/>
      <c r="OQ152" s="81"/>
      <c r="OR152" s="81"/>
      <c r="OS152" s="81"/>
      <c r="OT152" s="81"/>
      <c r="OU152" s="81"/>
      <c r="OV152" s="81"/>
      <c r="OW152" s="81"/>
      <c r="OX152" s="81"/>
      <c r="OY152" s="81"/>
      <c r="OZ152" s="81"/>
      <c r="PA152" s="81"/>
      <c r="PB152" s="81"/>
      <c r="PC152" s="81"/>
      <c r="PD152" s="81"/>
      <c r="PE152" s="81"/>
      <c r="PF152" s="81"/>
      <c r="PG152" s="81"/>
      <c r="PH152" s="81"/>
      <c r="PI152" s="81"/>
      <c r="PJ152" s="81"/>
      <c r="PK152" s="81"/>
      <c r="PL152" s="81"/>
      <c r="PM152" s="81"/>
      <c r="PN152" s="81"/>
      <c r="PO152" s="81"/>
      <c r="PP152" s="81"/>
      <c r="PQ152" s="81"/>
      <c r="PR152" s="81"/>
      <c r="PS152" s="81"/>
      <c r="PT152" s="81"/>
      <c r="PU152" s="81"/>
      <c r="PV152" s="81"/>
      <c r="PW152" s="81"/>
      <c r="PX152" s="81"/>
      <c r="PY152" s="81"/>
      <c r="PZ152" s="81"/>
      <c r="QA152" s="81"/>
      <c r="QB152" s="81"/>
      <c r="QC152" s="81"/>
      <c r="QD152" s="81"/>
      <c r="QE152" s="81"/>
      <c r="QF152" s="81"/>
      <c r="QG152" s="81"/>
      <c r="QH152" s="81"/>
      <c r="QI152" s="81"/>
      <c r="QJ152" s="81"/>
      <c r="QK152" s="81"/>
      <c r="QL152" s="81"/>
      <c r="QM152" s="81"/>
      <c r="QN152" s="81"/>
      <c r="QO152" s="81"/>
      <c r="QP152" s="81"/>
      <c r="QQ152" s="81"/>
      <c r="QR152" s="81"/>
      <c r="QS152" s="81"/>
      <c r="QT152" s="81"/>
      <c r="QU152" s="81"/>
      <c r="QV152" s="81"/>
      <c r="QW152" s="81"/>
      <c r="QX152" s="81"/>
      <c r="QY152" s="81"/>
      <c r="QZ152" s="81"/>
      <c r="RA152" s="81"/>
      <c r="RB152" s="81"/>
      <c r="RC152" s="81"/>
      <c r="RD152" s="81"/>
      <c r="RE152" s="81"/>
      <c r="RF152" s="81"/>
      <c r="RG152" s="81"/>
      <c r="RH152" s="81"/>
      <c r="RI152" s="81"/>
      <c r="RJ152" s="81"/>
      <c r="RK152" s="81"/>
      <c r="RL152" s="81"/>
      <c r="RM152" s="81"/>
      <c r="RN152" s="81"/>
      <c r="RO152" s="81"/>
      <c r="RP152" s="81"/>
      <c r="RQ152" s="81"/>
      <c r="RR152" s="81"/>
      <c r="RS152" s="81"/>
      <c r="RT152" s="81"/>
      <c r="RU152" s="81"/>
      <c r="RV152" s="81"/>
      <c r="RW152" s="81"/>
      <c r="RX152" s="81"/>
      <c r="RY152" s="81"/>
      <c r="RZ152" s="81"/>
      <c r="SA152" s="81"/>
      <c r="SB152" s="81"/>
      <c r="SC152" s="81"/>
      <c r="SD152" s="81"/>
      <c r="SE152" s="81"/>
      <c r="SF152" s="81"/>
      <c r="SG152" s="81"/>
      <c r="SH152" s="81"/>
      <c r="SI152" s="81"/>
      <c r="SJ152" s="81"/>
      <c r="SK152" s="81"/>
      <c r="SL152" s="81"/>
      <c r="SM152" s="81"/>
      <c r="SN152" s="81"/>
      <c r="SO152" s="81"/>
      <c r="SP152" s="81"/>
      <c r="SQ152" s="81"/>
      <c r="SR152" s="81"/>
      <c r="SS152" s="81"/>
      <c r="ST152" s="81"/>
      <c r="SU152" s="81"/>
      <c r="SV152" s="81"/>
      <c r="SW152" s="81"/>
      <c r="SX152" s="81"/>
      <c r="SY152" s="81"/>
      <c r="SZ152" s="81"/>
      <c r="TA152" s="81"/>
      <c r="TB152" s="81"/>
      <c r="TC152" s="81"/>
      <c r="TD152" s="81"/>
      <c r="TE152" s="81"/>
      <c r="TF152" s="81"/>
      <c r="TG152" s="81"/>
      <c r="TH152" s="81"/>
      <c r="TI152" s="81"/>
      <c r="TJ152" s="81"/>
      <c r="TK152" s="81"/>
      <c r="TL152" s="81"/>
      <c r="TM152" s="81"/>
      <c r="TN152" s="81"/>
      <c r="TO152" s="81"/>
      <c r="TP152" s="81"/>
      <c r="TQ152" s="81"/>
      <c r="TR152" s="81"/>
      <c r="TS152" s="81"/>
      <c r="TT152" s="81"/>
      <c r="TU152" s="81"/>
      <c r="TV152" s="81"/>
      <c r="TW152" s="81"/>
      <c r="TX152" s="81"/>
      <c r="TY152" s="81"/>
      <c r="TZ152" s="81"/>
      <c r="UA152" s="81"/>
      <c r="UB152" s="81"/>
      <c r="UC152" s="81"/>
      <c r="UD152" s="81"/>
      <c r="UE152" s="81"/>
      <c r="UF152" s="81"/>
      <c r="UG152" s="81"/>
      <c r="UH152" s="81"/>
      <c r="UI152" s="81"/>
      <c r="UJ152" s="81"/>
      <c r="UK152" s="81"/>
      <c r="UL152" s="81"/>
      <c r="UM152" s="81"/>
      <c r="UN152" s="81"/>
      <c r="UO152" s="81"/>
      <c r="UP152" s="81"/>
      <c r="UQ152" s="81"/>
      <c r="UR152" s="81"/>
      <c r="US152" s="81"/>
      <c r="UT152" s="81"/>
      <c r="UU152" s="81"/>
      <c r="UV152" s="81"/>
      <c r="UW152" s="81"/>
      <c r="UX152" s="81"/>
      <c r="UY152" s="81"/>
      <c r="UZ152" s="81"/>
      <c r="VA152" s="81"/>
      <c r="VB152" s="81"/>
      <c r="VC152" s="81"/>
      <c r="VD152" s="81"/>
      <c r="VE152" s="81"/>
      <c r="VF152" s="81"/>
      <c r="VG152" s="81"/>
      <c r="VH152" s="81"/>
      <c r="VI152" s="81"/>
      <c r="VJ152" s="81"/>
      <c r="VK152" s="81"/>
      <c r="VL152" s="81"/>
      <c r="VM152" s="81"/>
      <c r="VN152" s="81"/>
      <c r="VO152" s="81"/>
      <c r="VP152" s="81"/>
      <c r="VQ152" s="81"/>
      <c r="VR152" s="81"/>
      <c r="VS152" s="81"/>
      <c r="VT152" s="81"/>
      <c r="VU152" s="81"/>
      <c r="VV152" s="81"/>
      <c r="VW152" s="81"/>
      <c r="VX152" s="81"/>
      <c r="VY152" s="81"/>
      <c r="VZ152" s="81"/>
      <c r="WA152" s="81"/>
      <c r="WB152" s="81"/>
      <c r="WC152" s="81"/>
      <c r="WD152" s="81"/>
      <c r="WE152" s="81"/>
      <c r="WF152" s="81"/>
      <c r="WG152" s="81"/>
      <c r="WH152" s="81"/>
      <c r="WI152" s="81"/>
      <c r="WJ152" s="81"/>
      <c r="WK152" s="81"/>
      <c r="WL152" s="81"/>
      <c r="WM152" s="81"/>
      <c r="WN152" s="81"/>
      <c r="WO152" s="81"/>
      <c r="WP152" s="81"/>
      <c r="WQ152" s="81"/>
      <c r="WR152" s="81"/>
      <c r="WS152" s="81"/>
      <c r="WT152" s="81"/>
      <c r="WU152" s="81"/>
      <c r="WV152" s="81"/>
      <c r="WW152" s="81"/>
      <c r="WX152" s="81"/>
      <c r="WY152" s="81"/>
      <c r="WZ152" s="81"/>
      <c r="XA152" s="81"/>
      <c r="XB152" s="81"/>
      <c r="XC152" s="81"/>
      <c r="XD152" s="81"/>
      <c r="XE152" s="81"/>
      <c r="XF152" s="81"/>
      <c r="XG152" s="81"/>
      <c r="XH152" s="81"/>
      <c r="XI152" s="81"/>
      <c r="XJ152" s="81"/>
      <c r="XK152" s="81"/>
      <c r="XL152" s="81"/>
      <c r="XM152" s="81"/>
      <c r="XN152" s="81"/>
      <c r="XO152" s="81"/>
      <c r="XP152" s="81"/>
      <c r="XQ152" s="81"/>
      <c r="XR152" s="81"/>
      <c r="XS152" s="81"/>
      <c r="XT152" s="81"/>
      <c r="XU152" s="81"/>
      <c r="XV152" s="81"/>
      <c r="XW152" s="81"/>
      <c r="XX152" s="81"/>
      <c r="XY152" s="81"/>
      <c r="XZ152" s="81"/>
      <c r="YA152" s="81"/>
      <c r="YB152" s="81"/>
      <c r="YC152" s="81"/>
      <c r="YD152" s="81"/>
      <c r="YE152" s="81"/>
      <c r="YF152" s="81"/>
      <c r="YG152" s="81"/>
      <c r="YH152" s="81"/>
      <c r="YI152" s="81"/>
      <c r="YJ152" s="81"/>
      <c r="YK152" s="81"/>
      <c r="YL152" s="81"/>
      <c r="YM152" s="81"/>
      <c r="YN152" s="81"/>
      <c r="YO152" s="81"/>
      <c r="YP152" s="81"/>
      <c r="YQ152" s="81"/>
      <c r="YR152" s="81"/>
      <c r="YS152" s="81"/>
      <c r="YT152" s="81"/>
      <c r="YU152" s="81"/>
      <c r="YV152" s="81"/>
      <c r="YW152" s="81"/>
      <c r="YX152" s="81"/>
      <c r="YY152" s="81"/>
      <c r="YZ152" s="81"/>
      <c r="ZA152" s="81"/>
      <c r="ZB152" s="81"/>
      <c r="ZC152" s="81"/>
      <c r="ZD152" s="81"/>
      <c r="ZE152" s="81"/>
      <c r="ZF152" s="81"/>
      <c r="ZG152" s="81"/>
      <c r="ZH152" s="81"/>
      <c r="ZI152" s="81"/>
      <c r="ZJ152" s="81"/>
      <c r="ZK152" s="81"/>
      <c r="ZL152" s="81"/>
      <c r="ZM152" s="81"/>
      <c r="ZN152" s="81"/>
      <c r="ZO152" s="81"/>
      <c r="ZP152" s="81"/>
      <c r="ZQ152" s="81"/>
      <c r="ZR152" s="81"/>
      <c r="ZS152" s="81"/>
      <c r="ZT152" s="81"/>
      <c r="ZU152" s="81"/>
      <c r="ZV152" s="81"/>
      <c r="ZW152" s="81"/>
      <c r="ZX152" s="81"/>
      <c r="ZY152" s="81"/>
      <c r="ZZ152" s="81"/>
      <c r="AAA152" s="81"/>
      <c r="AAB152" s="81"/>
      <c r="AAC152" s="81"/>
      <c r="AAD152" s="81"/>
      <c r="AAE152" s="81"/>
      <c r="AAF152" s="81"/>
      <c r="AAG152" s="81"/>
      <c r="AAH152" s="81"/>
      <c r="AAI152" s="81"/>
      <c r="AAJ152" s="81"/>
      <c r="AAK152" s="81"/>
      <c r="AAL152" s="81"/>
      <c r="AAM152" s="81"/>
      <c r="AAN152" s="81"/>
      <c r="AAO152" s="81"/>
      <c r="AAP152" s="81"/>
      <c r="AAQ152" s="81"/>
      <c r="AAR152" s="81"/>
      <c r="AAS152" s="81"/>
      <c r="AAT152" s="81"/>
      <c r="AAU152" s="81"/>
      <c r="AAV152" s="81"/>
      <c r="AAW152" s="81"/>
      <c r="AAX152" s="81"/>
      <c r="AAY152" s="81"/>
      <c r="AAZ152" s="81"/>
      <c r="ABA152" s="81"/>
      <c r="ABB152" s="81"/>
      <c r="ABC152" s="81"/>
      <c r="ABD152" s="81"/>
      <c r="ABE152" s="81"/>
      <c r="ABF152" s="81"/>
      <c r="ABG152" s="81"/>
      <c r="ABH152" s="81"/>
      <c r="ABI152" s="81"/>
      <c r="ABJ152" s="81"/>
      <c r="ABK152" s="81"/>
      <c r="ABL152" s="81"/>
      <c r="ABM152" s="81"/>
      <c r="ABN152" s="81"/>
      <c r="ABO152" s="81"/>
      <c r="ABP152" s="81"/>
      <c r="ABQ152" s="81"/>
      <c r="ABR152" s="81"/>
      <c r="ABS152" s="81"/>
      <c r="ABT152" s="81"/>
      <c r="ABU152" s="81"/>
      <c r="ABV152" s="81"/>
      <c r="ABW152" s="81"/>
      <c r="ABX152" s="81"/>
      <c r="ABY152" s="81"/>
      <c r="ABZ152" s="81"/>
      <c r="ACA152" s="81"/>
      <c r="ACB152" s="81"/>
      <c r="ACC152" s="81"/>
      <c r="ACD152" s="81"/>
      <c r="ACE152" s="81"/>
      <c r="ACF152" s="81"/>
      <c r="ACG152" s="81"/>
      <c r="ACH152" s="81"/>
      <c r="ACI152" s="81"/>
      <c r="ACJ152" s="81"/>
      <c r="ACK152" s="81"/>
      <c r="ACL152" s="81"/>
      <c r="ACM152" s="81"/>
      <c r="ACN152" s="81"/>
      <c r="ACO152" s="81"/>
      <c r="ACP152" s="81"/>
      <c r="ACQ152" s="81"/>
      <c r="ACR152" s="81"/>
      <c r="ACS152" s="81"/>
      <c r="ACT152" s="81"/>
      <c r="ACU152" s="81"/>
      <c r="ACV152" s="81"/>
      <c r="ACW152" s="81"/>
      <c r="ACX152" s="81"/>
      <c r="ACY152" s="81"/>
      <c r="ACZ152" s="81"/>
      <c r="ADA152" s="81"/>
      <c r="ADB152" s="81"/>
      <c r="ADC152" s="81"/>
      <c r="ADD152" s="81"/>
      <c r="ADE152" s="81"/>
      <c r="ADF152" s="81"/>
      <c r="ADG152" s="81"/>
      <c r="ADH152" s="81"/>
      <c r="ADI152" s="81"/>
      <c r="ADJ152" s="81"/>
      <c r="ADK152" s="81"/>
      <c r="ADL152" s="81"/>
      <c r="ADM152" s="81"/>
      <c r="ADN152" s="81"/>
      <c r="ADO152" s="81"/>
      <c r="ADP152" s="81"/>
      <c r="ADQ152" s="81"/>
      <c r="ADR152" s="81"/>
      <c r="ADS152" s="81"/>
      <c r="ADT152" s="81"/>
      <c r="ADU152" s="81"/>
      <c r="ADV152" s="81"/>
      <c r="ADW152" s="81"/>
      <c r="ADX152" s="81"/>
      <c r="ADY152" s="81"/>
      <c r="ADZ152" s="81"/>
      <c r="AEA152" s="81"/>
      <c r="AEB152" s="81"/>
      <c r="AEC152" s="81"/>
      <c r="AED152" s="81"/>
      <c r="AEE152" s="81"/>
      <c r="AEF152" s="81"/>
      <c r="AEG152" s="81"/>
      <c r="AEH152" s="81"/>
      <c r="AEI152" s="81"/>
      <c r="AEJ152" s="81"/>
      <c r="AEK152" s="81"/>
      <c r="AEL152" s="81"/>
      <c r="AEM152" s="81"/>
      <c r="AEN152" s="81"/>
      <c r="AEO152" s="81"/>
      <c r="AEP152" s="81"/>
      <c r="AEQ152" s="81"/>
      <c r="AER152" s="81"/>
      <c r="AES152" s="81"/>
      <c r="AET152" s="81"/>
      <c r="AEU152" s="81"/>
      <c r="AEV152" s="81"/>
      <c r="AEW152" s="81"/>
      <c r="AEX152" s="81"/>
      <c r="AEY152" s="81"/>
      <c r="AEZ152" s="81"/>
      <c r="AFA152" s="81"/>
      <c r="AFB152" s="81"/>
      <c r="AFC152" s="81"/>
      <c r="AFD152" s="81"/>
      <c r="AFE152" s="81"/>
      <c r="AFF152" s="81"/>
      <c r="AFG152" s="81"/>
      <c r="AFH152" s="81"/>
      <c r="AFI152" s="81"/>
      <c r="AFJ152" s="81"/>
      <c r="AFK152" s="81"/>
      <c r="AFL152" s="81"/>
      <c r="AFM152" s="81"/>
      <c r="AFN152" s="81"/>
      <c r="AFO152" s="81"/>
      <c r="AFP152" s="81"/>
      <c r="AFQ152" s="81"/>
      <c r="AFR152" s="81"/>
      <c r="AFS152" s="81"/>
      <c r="AFT152" s="81"/>
      <c r="AFU152" s="81"/>
      <c r="AFV152" s="81"/>
      <c r="AFW152" s="81"/>
      <c r="AFX152" s="81"/>
      <c r="AFY152" s="81"/>
      <c r="AFZ152" s="81"/>
      <c r="AGA152" s="81"/>
      <c r="AGB152" s="81"/>
      <c r="AGC152" s="81"/>
      <c r="AGD152" s="81"/>
      <c r="AGE152" s="81"/>
      <c r="AGF152" s="81"/>
      <c r="AGG152" s="81"/>
      <c r="AGH152" s="81"/>
      <c r="AGI152" s="81"/>
      <c r="AGJ152" s="81"/>
      <c r="AGK152" s="81"/>
      <c r="AGL152" s="81"/>
      <c r="AGM152" s="81"/>
      <c r="AGN152" s="81"/>
      <c r="AGO152" s="81"/>
      <c r="AGP152" s="81"/>
      <c r="AGQ152" s="81"/>
      <c r="AGR152" s="81"/>
      <c r="AGS152" s="81"/>
      <c r="AGT152" s="81"/>
      <c r="AGU152" s="81"/>
      <c r="AGV152" s="81"/>
      <c r="AGW152" s="81"/>
      <c r="AGX152" s="81"/>
      <c r="AGY152" s="81"/>
      <c r="AGZ152" s="81"/>
      <c r="AHA152" s="81"/>
      <c r="AHB152" s="81"/>
      <c r="AHC152" s="81"/>
      <c r="AHD152" s="81"/>
      <c r="AHE152" s="81"/>
      <c r="AHF152" s="81"/>
      <c r="AHG152" s="81"/>
      <c r="AHH152" s="81"/>
      <c r="AHI152" s="81"/>
      <c r="AHJ152" s="81"/>
      <c r="AHK152" s="81"/>
      <c r="AHL152" s="81"/>
      <c r="AHM152" s="81"/>
      <c r="AHN152" s="81"/>
      <c r="AHO152" s="81"/>
      <c r="AHP152" s="81"/>
      <c r="AHQ152" s="81"/>
      <c r="AHR152" s="81"/>
      <c r="AHS152" s="81"/>
      <c r="AHT152" s="81"/>
      <c r="AHU152" s="81"/>
      <c r="AHV152" s="81"/>
      <c r="AHW152" s="81"/>
      <c r="AHX152" s="81"/>
      <c r="AHY152" s="81"/>
      <c r="AHZ152" s="81"/>
      <c r="AIA152" s="81"/>
      <c r="AIB152" s="81"/>
      <c r="AIC152" s="81"/>
      <c r="AID152" s="81"/>
      <c r="AIE152" s="81"/>
      <c r="AIF152" s="81"/>
      <c r="AIG152" s="81"/>
      <c r="AIH152" s="81"/>
      <c r="AII152" s="81"/>
      <c r="AIJ152" s="81"/>
      <c r="AIK152" s="81"/>
      <c r="AIL152" s="81"/>
      <c r="AIM152" s="81"/>
      <c r="AIN152" s="81"/>
      <c r="AIO152" s="81"/>
      <c r="AIP152" s="81"/>
      <c r="AIQ152" s="81"/>
      <c r="AIR152" s="81"/>
      <c r="AIS152" s="81"/>
      <c r="AIT152" s="81"/>
      <c r="AIU152" s="81"/>
      <c r="AIV152" s="81"/>
      <c r="AIW152" s="81"/>
      <c r="AIX152" s="81"/>
      <c r="AIY152" s="81"/>
      <c r="AIZ152" s="81"/>
      <c r="AJA152" s="81"/>
      <c r="AJB152" s="81"/>
      <c r="AJC152" s="81"/>
      <c r="AJD152" s="81"/>
      <c r="AJE152" s="81"/>
      <c r="AJF152" s="81"/>
      <c r="AJG152" s="81"/>
      <c r="AJH152" s="81"/>
      <c r="AJI152" s="81"/>
      <c r="AJJ152" s="81"/>
      <c r="AJK152" s="81"/>
      <c r="AJL152" s="81"/>
      <c r="AJM152" s="81"/>
      <c r="AJN152" s="81"/>
      <c r="AJO152" s="81"/>
      <c r="AJP152" s="81"/>
      <c r="AJQ152" s="81"/>
      <c r="AJR152" s="81"/>
      <c r="AJS152" s="81"/>
      <c r="AJT152" s="81"/>
      <c r="AJU152" s="81"/>
      <c r="AJV152" s="81"/>
      <c r="AJW152" s="81"/>
      <c r="AJX152" s="81"/>
      <c r="AJY152" s="81"/>
      <c r="AJZ152" s="81"/>
      <c r="AKA152" s="81"/>
      <c r="AKB152" s="81"/>
      <c r="AKC152" s="81"/>
      <c r="AKD152" s="81"/>
      <c r="AKE152" s="81"/>
      <c r="AKF152" s="81"/>
      <c r="AKG152" s="81"/>
      <c r="AKH152" s="81"/>
      <c r="AKI152" s="81"/>
      <c r="AKJ152" s="81"/>
      <c r="AKK152" s="81"/>
      <c r="AKL152" s="81"/>
      <c r="AKM152" s="81"/>
      <c r="AKN152" s="81"/>
      <c r="AKO152" s="81"/>
      <c r="AKP152" s="81"/>
      <c r="AKQ152" s="81"/>
      <c r="AKR152" s="81"/>
      <c r="AKS152" s="81"/>
      <c r="AKT152" s="81"/>
      <c r="AKU152" s="81"/>
      <c r="AKV152" s="81"/>
      <c r="AKW152" s="81"/>
      <c r="AKX152" s="81"/>
      <c r="AKY152" s="81"/>
      <c r="AKZ152" s="81"/>
      <c r="ALA152" s="81"/>
      <c r="ALB152" s="81"/>
      <c r="ALC152" s="81"/>
      <c r="ALD152" s="81"/>
      <c r="ALE152" s="81"/>
      <c r="ALF152" s="81"/>
      <c r="ALG152" s="81"/>
      <c r="ALH152" s="81"/>
      <c r="ALI152" s="81"/>
      <c r="ALJ152" s="81"/>
      <c r="ALK152" s="81"/>
      <c r="ALL152" s="81"/>
      <c r="ALM152" s="81"/>
      <c r="ALN152" s="81"/>
      <c r="ALO152" s="81"/>
      <c r="ALP152" s="81"/>
      <c r="ALQ152" s="81"/>
      <c r="ALR152" s="81"/>
      <c r="ALS152" s="81"/>
      <c r="ALT152" s="81"/>
      <c r="ALU152" s="81"/>
      <c r="ALV152" s="81"/>
      <c r="ALW152" s="81"/>
      <c r="ALX152" s="81"/>
      <c r="ALY152" s="81"/>
      <c r="ALZ152" s="81"/>
      <c r="AMA152" s="81"/>
      <c r="AMB152" s="81"/>
      <c r="AMC152" s="81"/>
      <c r="AMD152" s="81"/>
      <c r="AME152" s="81"/>
      <c r="AMF152" s="81"/>
      <c r="AMG152" s="81"/>
      <c r="AMH152" s="81"/>
      <c r="AMI152" s="81"/>
      <c r="AMJ152" s="81"/>
      <c r="AMK152" s="81"/>
      <c r="AML152" s="81"/>
      <c r="AMM152" s="81"/>
      <c r="AMN152" s="81"/>
      <c r="AMO152" s="81"/>
      <c r="AMP152" s="81"/>
      <c r="AMQ152" s="81"/>
      <c r="AMR152" s="81"/>
      <c r="AMS152" s="81"/>
      <c r="AMT152" s="81"/>
      <c r="AMU152" s="81"/>
      <c r="AMV152" s="81"/>
      <c r="AMW152" s="81"/>
      <c r="AMX152" s="81"/>
      <c r="AMY152" s="81"/>
      <c r="AMZ152" s="81"/>
      <c r="ANA152" s="81"/>
      <c r="ANB152" s="81"/>
      <c r="ANC152" s="81"/>
      <c r="AND152" s="81"/>
      <c r="ANE152" s="81"/>
      <c r="ANF152" s="81"/>
      <c r="ANG152" s="81"/>
      <c r="ANH152" s="81"/>
      <c r="ANI152" s="81"/>
      <c r="ANJ152" s="81"/>
      <c r="ANK152" s="81"/>
      <c r="ANL152" s="81"/>
      <c r="ANM152" s="81"/>
      <c r="ANN152" s="81"/>
      <c r="ANO152" s="81"/>
      <c r="ANP152" s="81"/>
      <c r="ANQ152" s="81"/>
      <c r="ANR152" s="81"/>
      <c r="ANS152" s="81"/>
      <c r="ANT152" s="81"/>
      <c r="ANU152" s="81"/>
      <c r="ANV152" s="81"/>
      <c r="ANW152" s="81"/>
      <c r="ANX152" s="81"/>
      <c r="ANY152" s="81"/>
      <c r="ANZ152" s="81"/>
      <c r="AOA152" s="81"/>
      <c r="AOB152" s="81"/>
      <c r="AOC152" s="81"/>
      <c r="AOD152" s="81"/>
      <c r="AOE152" s="81"/>
      <c r="AOF152" s="81"/>
      <c r="AOG152" s="81"/>
      <c r="AOH152" s="81"/>
      <c r="AOI152" s="81"/>
      <c r="AOJ152" s="81"/>
      <c r="AOK152" s="81"/>
      <c r="AOL152" s="81"/>
      <c r="AOM152" s="81"/>
      <c r="AON152" s="81"/>
      <c r="AOO152" s="81"/>
      <c r="AOP152" s="81"/>
      <c r="AOQ152" s="81"/>
      <c r="AOR152" s="81"/>
      <c r="AOS152" s="81"/>
      <c r="AOT152" s="81"/>
      <c r="AOU152" s="81"/>
      <c r="AOV152" s="81"/>
      <c r="AOW152" s="81"/>
      <c r="AOX152" s="81"/>
      <c r="AOY152" s="81"/>
      <c r="AOZ152" s="81"/>
      <c r="APA152" s="81"/>
      <c r="APB152" s="81"/>
      <c r="APC152" s="81"/>
      <c r="APD152" s="81"/>
      <c r="APE152" s="81"/>
      <c r="APF152" s="81"/>
      <c r="APG152" s="81"/>
      <c r="APH152" s="81"/>
      <c r="API152" s="81"/>
      <c r="APJ152" s="81"/>
      <c r="APK152" s="81"/>
      <c r="APL152" s="81"/>
      <c r="APM152" s="81"/>
      <c r="APN152" s="81"/>
      <c r="APO152" s="81"/>
      <c r="APP152" s="81"/>
      <c r="APQ152" s="81"/>
      <c r="APR152" s="81"/>
      <c r="APS152" s="81"/>
      <c r="APT152" s="81"/>
      <c r="APU152" s="81"/>
      <c r="APV152" s="81"/>
      <c r="APW152" s="81"/>
      <c r="APX152" s="81"/>
      <c r="APY152" s="81"/>
      <c r="APZ152" s="81"/>
      <c r="AQA152" s="81"/>
      <c r="AQB152" s="81"/>
      <c r="AQC152" s="81"/>
      <c r="AQD152" s="81"/>
      <c r="AQE152" s="81"/>
      <c r="AQF152" s="81"/>
      <c r="AQG152" s="81"/>
      <c r="AQH152" s="81"/>
      <c r="AQI152" s="81"/>
      <c r="AQJ152" s="81"/>
      <c r="AQK152" s="81"/>
      <c r="AQL152" s="81"/>
      <c r="AQM152" s="81"/>
      <c r="AQN152" s="81"/>
      <c r="AQO152" s="81"/>
      <c r="AQP152" s="81"/>
      <c r="AQQ152" s="81"/>
      <c r="AQR152" s="81"/>
      <c r="AQS152" s="81"/>
      <c r="AQT152" s="81"/>
      <c r="AQU152" s="81"/>
      <c r="AQV152" s="81"/>
      <c r="AQW152" s="81"/>
      <c r="AQX152" s="81"/>
      <c r="AQY152" s="81"/>
      <c r="AQZ152" s="81"/>
      <c r="ARA152" s="81"/>
      <c r="ARB152" s="81"/>
      <c r="ARC152" s="81"/>
      <c r="ARD152" s="81"/>
      <c r="ARE152" s="81"/>
      <c r="ARF152" s="81"/>
      <c r="ARG152" s="81"/>
      <c r="ARH152" s="81"/>
      <c r="ARI152" s="81"/>
      <c r="ARJ152" s="81"/>
      <c r="ARK152" s="81"/>
      <c r="ARL152" s="81"/>
      <c r="ARM152" s="81"/>
      <c r="ARN152" s="81"/>
      <c r="ARO152" s="81"/>
      <c r="ARP152" s="81"/>
      <c r="ARQ152" s="81"/>
      <c r="ARR152" s="81"/>
      <c r="ARS152" s="81"/>
      <c r="ART152" s="81"/>
      <c r="ARU152" s="81"/>
      <c r="ARV152" s="81"/>
      <c r="ARW152" s="81"/>
      <c r="ARX152" s="81"/>
      <c r="ARY152" s="81"/>
      <c r="ARZ152" s="81"/>
      <c r="ASA152" s="81"/>
      <c r="ASB152" s="81"/>
      <c r="ASC152" s="81"/>
      <c r="ASD152" s="81"/>
      <c r="ASE152" s="81"/>
      <c r="ASF152" s="81"/>
      <c r="ASG152" s="81"/>
      <c r="ASH152" s="81"/>
      <c r="ASI152" s="81"/>
      <c r="ASJ152" s="81"/>
      <c r="ASK152" s="81"/>
      <c r="ASL152" s="81"/>
      <c r="ASM152" s="81"/>
      <c r="ASN152" s="81"/>
      <c r="ASO152" s="81"/>
      <c r="ASP152" s="81"/>
      <c r="ASQ152" s="81"/>
      <c r="ASR152" s="81"/>
      <c r="ASS152" s="81"/>
      <c r="AST152" s="81"/>
      <c r="ASU152" s="81"/>
      <c r="ASV152" s="81"/>
      <c r="ASW152" s="81"/>
      <c r="ASX152" s="81"/>
      <c r="ASY152" s="81"/>
      <c r="ASZ152" s="81"/>
      <c r="ATA152" s="81"/>
      <c r="ATB152" s="81"/>
      <c r="ATC152" s="81"/>
      <c r="ATD152" s="81"/>
      <c r="ATE152" s="81"/>
      <c r="ATF152" s="81"/>
      <c r="ATG152" s="81"/>
      <c r="ATH152" s="81"/>
      <c r="ATI152" s="81"/>
      <c r="ATJ152" s="81"/>
      <c r="ATK152" s="81"/>
      <c r="ATL152" s="81"/>
      <c r="ATM152" s="81"/>
      <c r="ATN152" s="81"/>
      <c r="ATO152" s="81"/>
      <c r="ATP152" s="81"/>
      <c r="ATQ152" s="81"/>
      <c r="ATR152" s="81"/>
      <c r="ATS152" s="81"/>
      <c r="ATT152" s="81"/>
      <c r="ATU152" s="81"/>
      <c r="ATV152" s="81"/>
      <c r="ATW152" s="81"/>
      <c r="ATX152" s="81"/>
      <c r="ATY152" s="81"/>
      <c r="ATZ152" s="81"/>
      <c r="AUA152" s="81"/>
      <c r="AUB152" s="81"/>
      <c r="AUC152" s="81"/>
      <c r="AUD152" s="81"/>
      <c r="AUE152" s="81"/>
      <c r="AUF152" s="81"/>
      <c r="AUG152" s="81"/>
      <c r="AUH152" s="81"/>
      <c r="AUI152" s="81"/>
      <c r="AUJ152" s="81"/>
      <c r="AUK152" s="81"/>
      <c r="AUL152" s="81"/>
      <c r="AUM152" s="81"/>
      <c r="AUN152" s="81"/>
      <c r="AUO152" s="81"/>
      <c r="AUP152" s="81"/>
      <c r="AUQ152" s="81"/>
      <c r="AUR152" s="81"/>
      <c r="AUS152" s="81"/>
      <c r="AUT152" s="81"/>
      <c r="AUU152" s="81"/>
      <c r="AUV152" s="81"/>
      <c r="AUW152" s="81"/>
      <c r="AUX152" s="81"/>
      <c r="AUY152" s="81"/>
      <c r="AUZ152" s="81"/>
      <c r="AVA152" s="81"/>
      <c r="AVB152" s="81"/>
      <c r="AVC152" s="81"/>
      <c r="AVD152" s="81"/>
      <c r="AVE152" s="81"/>
      <c r="AVF152" s="81"/>
      <c r="AVG152" s="81"/>
      <c r="AVH152" s="81"/>
      <c r="AVI152" s="81"/>
      <c r="AVJ152" s="81"/>
      <c r="AVK152" s="81"/>
      <c r="AVL152" s="81"/>
      <c r="AVM152" s="81"/>
      <c r="AVN152" s="81"/>
      <c r="AVO152" s="81"/>
      <c r="AVP152" s="81"/>
      <c r="AVQ152" s="81"/>
      <c r="AVR152" s="81"/>
      <c r="AVS152" s="81"/>
      <c r="AVT152" s="81"/>
      <c r="AVU152" s="81"/>
      <c r="AVV152" s="81"/>
      <c r="AVW152" s="81"/>
      <c r="AVX152" s="81"/>
      <c r="AVY152" s="81"/>
      <c r="AVZ152" s="81"/>
      <c r="AWA152" s="81"/>
      <c r="AWB152" s="81"/>
      <c r="AWC152" s="81"/>
      <c r="AWD152" s="81"/>
      <c r="AWE152" s="81"/>
      <c r="AWF152" s="81"/>
      <c r="AWG152" s="81"/>
      <c r="AWH152" s="81"/>
      <c r="AWI152" s="81"/>
      <c r="AWJ152" s="81"/>
      <c r="AWK152" s="81"/>
      <c r="AWL152" s="81"/>
      <c r="AWM152" s="81"/>
      <c r="AWN152" s="81"/>
      <c r="AWO152" s="81"/>
      <c r="AWP152" s="81"/>
      <c r="AWQ152" s="81"/>
      <c r="AWR152" s="81"/>
      <c r="AWS152" s="81"/>
      <c r="AWT152" s="81"/>
      <c r="AWU152" s="81"/>
      <c r="AWV152" s="81"/>
      <c r="AWW152" s="81"/>
      <c r="AWX152" s="81"/>
      <c r="AWY152" s="81"/>
      <c r="AWZ152" s="81"/>
      <c r="AXA152" s="81"/>
      <c r="AXB152" s="81"/>
      <c r="AXC152" s="81"/>
      <c r="AXD152" s="81"/>
      <c r="AXE152" s="81"/>
      <c r="AXF152" s="81"/>
      <c r="AXG152" s="81"/>
      <c r="AXH152" s="81"/>
      <c r="AXI152" s="81"/>
      <c r="AXJ152" s="81"/>
      <c r="AXK152" s="81"/>
      <c r="AXL152" s="81"/>
      <c r="AXM152" s="81"/>
      <c r="AXN152" s="81"/>
      <c r="AXO152" s="81"/>
      <c r="AXP152" s="81"/>
      <c r="AXQ152" s="81"/>
      <c r="AXR152" s="81"/>
      <c r="AXS152" s="81"/>
      <c r="AXT152" s="81"/>
      <c r="AXU152" s="81"/>
      <c r="AXV152" s="81"/>
      <c r="AXW152" s="81"/>
      <c r="AXX152" s="81"/>
      <c r="AXY152" s="81"/>
      <c r="AXZ152" s="81"/>
      <c r="AYA152" s="81"/>
      <c r="AYB152" s="81"/>
      <c r="AYC152" s="81"/>
      <c r="AYD152" s="81"/>
      <c r="AYE152" s="81"/>
      <c r="AYF152" s="81"/>
      <c r="AYG152" s="81"/>
      <c r="AYH152" s="81"/>
      <c r="AYI152" s="81"/>
      <c r="AYJ152" s="81"/>
      <c r="AYK152" s="81"/>
      <c r="AYL152" s="81"/>
      <c r="AYM152" s="81"/>
      <c r="AYN152" s="81"/>
      <c r="AYO152" s="81"/>
      <c r="AYP152" s="81"/>
      <c r="AYQ152" s="81"/>
      <c r="AYR152" s="81"/>
      <c r="AYS152" s="81"/>
      <c r="AYT152" s="81"/>
      <c r="AYU152" s="81"/>
      <c r="AYV152" s="81"/>
      <c r="AYW152" s="81"/>
      <c r="AYX152" s="81"/>
      <c r="AYY152" s="81"/>
      <c r="AYZ152" s="81"/>
      <c r="AZA152" s="81"/>
      <c r="AZB152" s="81"/>
      <c r="AZC152" s="81"/>
      <c r="AZD152" s="81"/>
      <c r="AZE152" s="81"/>
      <c r="AZF152" s="81"/>
      <c r="AZG152" s="81"/>
      <c r="AZH152" s="81"/>
      <c r="AZI152" s="81"/>
      <c r="AZJ152" s="81"/>
      <c r="AZK152" s="81"/>
      <c r="AZL152" s="81"/>
      <c r="AZM152" s="81"/>
      <c r="AZN152" s="81"/>
      <c r="AZO152" s="81"/>
      <c r="AZP152" s="81"/>
      <c r="AZQ152" s="81"/>
      <c r="AZR152" s="81"/>
      <c r="AZS152" s="81"/>
      <c r="AZT152" s="81"/>
      <c r="AZU152" s="81"/>
      <c r="AZV152" s="81"/>
      <c r="AZW152" s="81"/>
      <c r="AZX152" s="81"/>
      <c r="AZY152" s="81"/>
      <c r="AZZ152" s="81"/>
      <c r="BAA152" s="81"/>
      <c r="BAB152" s="81"/>
      <c r="BAC152" s="81"/>
      <c r="BAD152" s="81"/>
      <c r="BAE152" s="81"/>
      <c r="BAF152" s="81"/>
      <c r="BAG152" s="81"/>
      <c r="BAH152" s="81"/>
      <c r="BAI152" s="81"/>
      <c r="BAJ152" s="81"/>
      <c r="BAK152" s="81"/>
      <c r="BAL152" s="81"/>
      <c r="BAM152" s="81"/>
      <c r="BAN152" s="81"/>
      <c r="BAO152" s="81"/>
      <c r="BAP152" s="81"/>
      <c r="BAQ152" s="81"/>
      <c r="BAR152" s="81"/>
      <c r="BAS152" s="81"/>
      <c r="BAT152" s="81"/>
      <c r="BAU152" s="81"/>
      <c r="BAV152" s="81"/>
      <c r="BAW152" s="81"/>
      <c r="BAX152" s="81"/>
      <c r="BAY152" s="81"/>
      <c r="BAZ152" s="81"/>
      <c r="BBA152" s="81"/>
      <c r="BBB152" s="81"/>
      <c r="BBC152" s="81"/>
      <c r="BBD152" s="81"/>
      <c r="BBE152" s="81"/>
      <c r="BBF152" s="81"/>
      <c r="BBG152" s="81"/>
      <c r="BBH152" s="81"/>
      <c r="BBI152" s="81"/>
      <c r="BBJ152" s="81"/>
      <c r="BBK152" s="81"/>
      <c r="BBL152" s="81"/>
      <c r="BBM152" s="81"/>
      <c r="BBN152" s="81"/>
      <c r="BBO152" s="81"/>
      <c r="BBP152" s="81"/>
      <c r="BBQ152" s="81"/>
      <c r="BBR152" s="81"/>
      <c r="BBS152" s="81"/>
      <c r="BBT152" s="81"/>
      <c r="BBU152" s="81"/>
      <c r="BBV152" s="81"/>
      <c r="BBW152" s="81"/>
      <c r="BBX152" s="81"/>
      <c r="BBY152" s="81"/>
      <c r="BBZ152" s="81"/>
      <c r="BCA152" s="81"/>
      <c r="BCB152" s="81"/>
      <c r="BCC152" s="81"/>
      <c r="BCD152" s="81"/>
      <c r="BCE152" s="81"/>
      <c r="BCF152" s="81"/>
      <c r="BCG152" s="81"/>
      <c r="BCH152" s="81"/>
      <c r="BCI152" s="81"/>
      <c r="BCJ152" s="81"/>
      <c r="BCK152" s="81"/>
      <c r="BCL152" s="81"/>
      <c r="BCM152" s="81"/>
      <c r="BCN152" s="81"/>
      <c r="BCO152" s="81"/>
      <c r="BCP152" s="81"/>
      <c r="BCQ152" s="81"/>
      <c r="BCR152" s="81"/>
      <c r="BCS152" s="81"/>
      <c r="BCT152" s="81"/>
      <c r="BCU152" s="81"/>
      <c r="BCV152" s="81"/>
      <c r="BCW152" s="81"/>
      <c r="BCX152" s="81"/>
      <c r="BCY152" s="81"/>
      <c r="BCZ152" s="81"/>
      <c r="BDA152" s="81"/>
      <c r="BDB152" s="81"/>
      <c r="BDC152" s="81"/>
      <c r="BDD152" s="81"/>
      <c r="BDE152" s="81"/>
      <c r="BDF152" s="81"/>
      <c r="BDG152" s="81"/>
      <c r="BDH152" s="81"/>
      <c r="BDI152" s="81"/>
      <c r="BDJ152" s="81"/>
      <c r="BDK152" s="81"/>
      <c r="BDL152" s="81"/>
      <c r="BDM152" s="81"/>
      <c r="BDN152" s="81"/>
      <c r="BDO152" s="81"/>
      <c r="BDP152" s="81"/>
      <c r="BDQ152" s="81"/>
      <c r="BDR152" s="81"/>
      <c r="BDS152" s="81"/>
      <c r="BDT152" s="81"/>
      <c r="BDU152" s="81"/>
      <c r="BDV152" s="81"/>
      <c r="BDW152" s="81"/>
      <c r="BDX152" s="81"/>
      <c r="BDY152" s="81"/>
      <c r="BDZ152" s="81"/>
      <c r="BEA152" s="81"/>
      <c r="BEB152" s="81"/>
      <c r="BEC152" s="81"/>
      <c r="BED152" s="81"/>
      <c r="BEE152" s="81"/>
      <c r="BEF152" s="81"/>
      <c r="BEG152" s="81"/>
      <c r="BEH152" s="81"/>
      <c r="BEI152" s="81"/>
      <c r="BEJ152" s="81"/>
      <c r="BEK152" s="81"/>
      <c r="BEL152" s="81"/>
      <c r="BEM152" s="81"/>
      <c r="BEN152" s="81"/>
      <c r="BEO152" s="81"/>
      <c r="BEP152" s="81"/>
      <c r="BEQ152" s="81"/>
      <c r="BER152" s="81"/>
      <c r="BES152" s="81"/>
      <c r="BET152" s="81"/>
      <c r="BEU152" s="81"/>
      <c r="BEV152" s="81"/>
      <c r="BEW152" s="81"/>
      <c r="BEX152" s="81"/>
      <c r="BEY152" s="81"/>
      <c r="BEZ152" s="81"/>
      <c r="BFA152" s="81"/>
      <c r="BFB152" s="81"/>
      <c r="BFC152" s="81"/>
      <c r="BFD152" s="81"/>
      <c r="BFE152" s="81"/>
      <c r="BFF152" s="81"/>
      <c r="BFG152" s="81"/>
      <c r="BFH152" s="81"/>
      <c r="BFI152" s="81"/>
      <c r="BFJ152" s="81"/>
      <c r="BFK152" s="81"/>
      <c r="BFL152" s="81"/>
      <c r="BFM152" s="81"/>
      <c r="BFN152" s="81"/>
      <c r="BFO152" s="81"/>
      <c r="BFP152" s="81"/>
      <c r="BFQ152" s="81"/>
      <c r="BFR152" s="81"/>
      <c r="BFS152" s="81"/>
      <c r="BFT152" s="81"/>
      <c r="BFU152" s="81"/>
      <c r="BFV152" s="81"/>
      <c r="BFW152" s="81"/>
      <c r="BFX152" s="81"/>
      <c r="BFY152" s="81"/>
      <c r="BFZ152" s="81"/>
      <c r="BGA152" s="81"/>
      <c r="BGB152" s="81"/>
      <c r="BGC152" s="81"/>
      <c r="BGD152" s="81"/>
      <c r="BGE152" s="81"/>
      <c r="BGF152" s="81"/>
      <c r="BGG152" s="81"/>
      <c r="BGH152" s="81"/>
      <c r="BGI152" s="81"/>
      <c r="BGJ152" s="81"/>
      <c r="BGK152" s="81"/>
      <c r="BGL152" s="81"/>
      <c r="BGM152" s="81"/>
      <c r="BGN152" s="81"/>
      <c r="BGO152" s="81"/>
      <c r="BGP152" s="81"/>
      <c r="BGQ152" s="81"/>
      <c r="BGR152" s="81"/>
      <c r="BGS152" s="81"/>
      <c r="BGT152" s="81"/>
      <c r="BGU152" s="81"/>
      <c r="BGV152" s="81"/>
      <c r="BGW152" s="81"/>
      <c r="BGX152" s="81"/>
      <c r="BGY152" s="81"/>
      <c r="BGZ152" s="81"/>
      <c r="BHA152" s="81"/>
      <c r="BHB152" s="81"/>
      <c r="BHC152" s="81"/>
      <c r="BHD152" s="81"/>
      <c r="BHE152" s="81"/>
      <c r="BHF152" s="81"/>
      <c r="BHG152" s="81"/>
      <c r="BHH152" s="81"/>
      <c r="BHI152" s="81"/>
      <c r="BHJ152" s="81"/>
      <c r="BHK152" s="81"/>
      <c r="BHL152" s="81"/>
      <c r="BHM152" s="81"/>
      <c r="BHN152" s="81"/>
      <c r="BHO152" s="81"/>
      <c r="BHP152" s="81"/>
      <c r="BHQ152" s="81"/>
      <c r="BHR152" s="81"/>
      <c r="BHS152" s="81"/>
      <c r="BHT152" s="81"/>
      <c r="BHU152" s="81"/>
      <c r="BHV152" s="81"/>
      <c r="BHW152" s="81"/>
      <c r="BHX152" s="81"/>
      <c r="BHY152" s="81"/>
      <c r="BHZ152" s="81"/>
      <c r="BIA152" s="81"/>
      <c r="BIB152" s="81"/>
      <c r="BIC152" s="81"/>
      <c r="BID152" s="81"/>
      <c r="BIE152" s="81"/>
      <c r="BIF152" s="81"/>
      <c r="BIG152" s="81"/>
      <c r="BIH152" s="81"/>
      <c r="BII152" s="81"/>
      <c r="BIJ152" s="81"/>
      <c r="BIK152" s="81"/>
      <c r="BIL152" s="81"/>
      <c r="BIM152" s="81"/>
      <c r="BIN152" s="81"/>
      <c r="BIO152" s="81"/>
      <c r="BIP152" s="81"/>
      <c r="BIQ152" s="81"/>
      <c r="BIR152" s="81"/>
      <c r="BIS152" s="81"/>
      <c r="BIT152" s="81"/>
      <c r="BIU152" s="81"/>
      <c r="BIV152" s="81"/>
      <c r="BIW152" s="81"/>
      <c r="BIX152" s="81"/>
      <c r="BIY152" s="81"/>
      <c r="BIZ152" s="81"/>
      <c r="BJA152" s="81"/>
      <c r="BJB152" s="81"/>
      <c r="BJC152" s="81"/>
      <c r="BJD152" s="81"/>
      <c r="BJE152" s="81"/>
      <c r="BJF152" s="81"/>
      <c r="BJG152" s="81"/>
      <c r="BJH152" s="81"/>
      <c r="BJI152" s="81"/>
      <c r="BJJ152" s="81"/>
      <c r="BJK152" s="81"/>
      <c r="BJL152" s="81"/>
      <c r="BJM152" s="81"/>
      <c r="BJN152" s="81"/>
      <c r="BJO152" s="81"/>
      <c r="BJP152" s="81"/>
      <c r="BJQ152" s="81"/>
      <c r="BJR152" s="81"/>
      <c r="BJS152" s="81"/>
      <c r="BJT152" s="81"/>
      <c r="BJU152" s="81"/>
      <c r="BJV152" s="81"/>
      <c r="BJW152" s="81"/>
      <c r="BJX152" s="81"/>
      <c r="BJY152" s="81"/>
      <c r="BJZ152" s="81"/>
      <c r="BKA152" s="81"/>
      <c r="BKB152" s="81"/>
      <c r="BKC152" s="81"/>
      <c r="BKD152" s="81"/>
      <c r="BKE152" s="81"/>
      <c r="BKF152" s="81"/>
      <c r="BKG152" s="81"/>
      <c r="BKH152" s="81"/>
      <c r="BKI152" s="81"/>
      <c r="BKJ152" s="81"/>
      <c r="BKK152" s="81"/>
      <c r="BKL152" s="81"/>
      <c r="BKM152" s="81"/>
      <c r="BKN152" s="81"/>
      <c r="BKO152" s="81"/>
      <c r="BKP152" s="81"/>
      <c r="BKQ152" s="81"/>
      <c r="BKR152" s="81"/>
      <c r="BKS152" s="81"/>
      <c r="BKT152" s="81"/>
      <c r="BKU152" s="81"/>
      <c r="BKV152" s="81"/>
      <c r="BKW152" s="81"/>
      <c r="BKX152" s="81"/>
      <c r="BKY152" s="81"/>
      <c r="BKZ152" s="81"/>
      <c r="BLA152" s="81"/>
      <c r="BLB152" s="81"/>
      <c r="BLC152" s="81"/>
      <c r="BLD152" s="81"/>
      <c r="BLE152" s="81"/>
      <c r="BLF152" s="81"/>
      <c r="BLG152" s="81"/>
      <c r="BLH152" s="81"/>
      <c r="BLI152" s="81"/>
      <c r="BLJ152" s="81"/>
      <c r="BLK152" s="81"/>
      <c r="BLL152" s="81"/>
      <c r="BLM152" s="81"/>
      <c r="BLN152" s="81"/>
      <c r="BLO152" s="81"/>
      <c r="BLP152" s="81"/>
      <c r="BLQ152" s="81"/>
      <c r="BLR152" s="81"/>
      <c r="BLS152" s="81"/>
      <c r="BLT152" s="81"/>
      <c r="BLU152" s="81"/>
      <c r="BLV152" s="81"/>
      <c r="BLW152" s="81"/>
      <c r="BLX152" s="81"/>
      <c r="BLY152" s="81"/>
      <c r="BLZ152" s="81"/>
      <c r="BMA152" s="81"/>
      <c r="BMB152" s="81"/>
      <c r="BMC152" s="81"/>
      <c r="BMD152" s="81"/>
      <c r="BME152" s="81"/>
      <c r="BMF152" s="81"/>
      <c r="BMG152" s="81"/>
      <c r="BMH152" s="81"/>
      <c r="BMI152" s="81"/>
      <c r="BMJ152" s="81"/>
      <c r="BMK152" s="81"/>
      <c r="BML152" s="81"/>
      <c r="BMM152" s="81"/>
      <c r="BMN152" s="81"/>
      <c r="BMO152" s="81"/>
      <c r="BMP152" s="81"/>
      <c r="BMQ152" s="81"/>
      <c r="BMR152" s="81"/>
      <c r="BMS152" s="81"/>
      <c r="BMT152" s="81"/>
      <c r="BMU152" s="81"/>
      <c r="BMV152" s="81"/>
      <c r="BMW152" s="81"/>
      <c r="BMX152" s="81"/>
      <c r="BMY152" s="81"/>
      <c r="BMZ152" s="81"/>
      <c r="BNA152" s="81"/>
      <c r="BNB152" s="81"/>
      <c r="BNC152" s="81"/>
      <c r="BND152" s="81"/>
      <c r="BNE152" s="81"/>
      <c r="BNF152" s="81"/>
      <c r="BNG152" s="81"/>
      <c r="BNH152" s="81"/>
      <c r="BNI152" s="81"/>
      <c r="BNJ152" s="81"/>
      <c r="BNK152" s="81"/>
      <c r="BNL152" s="81"/>
      <c r="BNM152" s="81"/>
      <c r="BNN152" s="81"/>
      <c r="BNO152" s="81"/>
      <c r="BNP152" s="81"/>
      <c r="BNQ152" s="81"/>
      <c r="BNR152" s="81"/>
      <c r="BNS152" s="81"/>
      <c r="BNT152" s="81"/>
      <c r="BNU152" s="81"/>
      <c r="BNV152" s="81"/>
      <c r="BNW152" s="81"/>
      <c r="BNX152" s="81"/>
      <c r="BNY152" s="81"/>
      <c r="BNZ152" s="81"/>
      <c r="BOA152" s="81"/>
      <c r="BOB152" s="81"/>
      <c r="BOC152" s="81"/>
      <c r="BOD152" s="81"/>
      <c r="BOE152" s="81"/>
      <c r="BOF152" s="81"/>
      <c r="BOG152" s="81"/>
      <c r="BOH152" s="81"/>
      <c r="BOI152" s="81"/>
      <c r="BOJ152" s="81"/>
      <c r="BOK152" s="81"/>
      <c r="BOL152" s="81"/>
      <c r="BOM152" s="81"/>
      <c r="BON152" s="81"/>
      <c r="BOO152" s="81"/>
      <c r="BOP152" s="81"/>
      <c r="BOQ152" s="81"/>
      <c r="BOR152" s="81"/>
      <c r="BOS152" s="81"/>
      <c r="BOT152" s="81"/>
      <c r="BOU152" s="81"/>
      <c r="BOV152" s="81"/>
      <c r="BOW152" s="81"/>
      <c r="BOX152" s="81"/>
      <c r="BOY152" s="81"/>
      <c r="BOZ152" s="81"/>
      <c r="BPA152" s="81"/>
      <c r="BPB152" s="81"/>
      <c r="BPC152" s="81"/>
      <c r="BPD152" s="81"/>
      <c r="BPE152" s="81"/>
      <c r="BPF152" s="81"/>
      <c r="BPG152" s="81"/>
      <c r="BPH152" s="81"/>
      <c r="BPI152" s="81"/>
      <c r="BPJ152" s="81"/>
      <c r="BPK152" s="81"/>
      <c r="BPL152" s="81"/>
      <c r="BPM152" s="81"/>
      <c r="BPN152" s="81"/>
      <c r="BPO152" s="81"/>
      <c r="BPP152" s="81"/>
      <c r="BPQ152" s="81"/>
      <c r="BPR152" s="81"/>
      <c r="BPS152" s="81"/>
      <c r="BPT152" s="81"/>
      <c r="BPU152" s="81"/>
      <c r="BPV152" s="81"/>
      <c r="BPW152" s="81"/>
      <c r="BPX152" s="81"/>
      <c r="BPY152" s="81"/>
      <c r="BPZ152" s="81"/>
      <c r="BQA152" s="81"/>
      <c r="BQB152" s="81"/>
      <c r="BQC152" s="81"/>
      <c r="BQD152" s="81"/>
      <c r="BQE152" s="81"/>
      <c r="BQF152" s="81"/>
      <c r="BQG152" s="81"/>
      <c r="BQH152" s="81"/>
      <c r="BQI152" s="81"/>
      <c r="BQJ152" s="81"/>
      <c r="BQK152" s="81"/>
      <c r="BQL152" s="81"/>
      <c r="BQM152" s="81"/>
      <c r="BQN152" s="81"/>
      <c r="BQO152" s="81"/>
      <c r="BQP152" s="81"/>
      <c r="BQQ152" s="81"/>
      <c r="BQR152" s="81"/>
      <c r="BQS152" s="81"/>
      <c r="BQT152" s="81"/>
      <c r="BQU152" s="81"/>
      <c r="BQV152" s="81"/>
      <c r="BQW152" s="81"/>
      <c r="BQX152" s="81"/>
      <c r="BQY152" s="81"/>
      <c r="BQZ152" s="81"/>
      <c r="BRA152" s="81"/>
      <c r="BRB152" s="81"/>
      <c r="BRC152" s="81"/>
      <c r="BRD152" s="81"/>
      <c r="BRE152" s="81"/>
      <c r="BRF152" s="81"/>
      <c r="BRG152" s="81"/>
      <c r="BRH152" s="81"/>
      <c r="BRI152" s="81"/>
      <c r="BRJ152" s="81"/>
      <c r="BRK152" s="81"/>
      <c r="BRL152" s="81"/>
      <c r="BRM152" s="81"/>
      <c r="BRN152" s="81"/>
      <c r="BRO152" s="81"/>
      <c r="BRP152" s="81"/>
      <c r="BRQ152" s="81"/>
      <c r="BRR152" s="81"/>
      <c r="BRS152" s="81"/>
      <c r="BRT152" s="81"/>
      <c r="BRU152" s="81"/>
      <c r="BRV152" s="81"/>
      <c r="BRW152" s="81"/>
      <c r="BRX152" s="81"/>
      <c r="BRY152" s="81"/>
      <c r="BRZ152" s="81"/>
      <c r="BSA152" s="81"/>
      <c r="BSB152" s="81"/>
      <c r="BSC152" s="81"/>
      <c r="BSD152" s="81"/>
      <c r="BSE152" s="81"/>
      <c r="BSF152" s="81"/>
      <c r="BSG152" s="81"/>
      <c r="BSH152" s="81"/>
      <c r="BSI152" s="81"/>
      <c r="BSJ152" s="81"/>
      <c r="BSK152" s="81"/>
      <c r="BSL152" s="81"/>
      <c r="BSM152" s="81"/>
      <c r="BSN152" s="81"/>
      <c r="BSO152" s="81"/>
      <c r="BSP152" s="81"/>
      <c r="BSQ152" s="81"/>
      <c r="BSR152" s="81"/>
      <c r="BSS152" s="81"/>
      <c r="BST152" s="81"/>
      <c r="BSU152" s="81"/>
      <c r="BSV152" s="81"/>
      <c r="BSW152" s="81"/>
      <c r="BSX152" s="81"/>
      <c r="BSY152" s="81"/>
      <c r="BSZ152" s="81"/>
      <c r="BTA152" s="81"/>
      <c r="BTB152" s="81"/>
      <c r="BTC152" s="81"/>
      <c r="BTD152" s="81"/>
      <c r="BTE152" s="81"/>
      <c r="BTF152" s="81"/>
      <c r="BTG152" s="81"/>
      <c r="BTH152" s="81"/>
      <c r="BTI152" s="81"/>
      <c r="BTJ152" s="81"/>
      <c r="BTK152" s="81"/>
      <c r="BTL152" s="81"/>
      <c r="BTM152" s="81"/>
      <c r="BTN152" s="81"/>
      <c r="BTO152" s="81"/>
      <c r="BTP152" s="81"/>
      <c r="BTQ152" s="81"/>
      <c r="BTR152" s="81"/>
      <c r="BTS152" s="81"/>
      <c r="BTT152" s="81"/>
      <c r="BTU152" s="81"/>
      <c r="BTV152" s="81"/>
      <c r="BTW152" s="81"/>
      <c r="BTX152" s="81"/>
      <c r="BTY152" s="81"/>
      <c r="BTZ152" s="81"/>
      <c r="BUA152" s="81"/>
      <c r="BUB152" s="81"/>
      <c r="BUC152" s="81"/>
      <c r="BUD152" s="81"/>
      <c r="BUE152" s="81"/>
      <c r="BUF152" s="81"/>
      <c r="BUG152" s="81"/>
      <c r="BUH152" s="81"/>
      <c r="BUI152" s="81"/>
      <c r="BUJ152" s="81"/>
      <c r="BUK152" s="81"/>
      <c r="BUL152" s="81"/>
      <c r="BUM152" s="81"/>
      <c r="BUN152" s="81"/>
      <c r="BUO152" s="81"/>
      <c r="BUP152" s="81"/>
      <c r="BUQ152" s="81"/>
      <c r="BUR152" s="81"/>
      <c r="BUS152" s="81"/>
      <c r="BUT152" s="81"/>
      <c r="BUU152" s="81"/>
      <c r="BUV152" s="81"/>
      <c r="BUW152" s="81"/>
      <c r="BUX152" s="81"/>
      <c r="BUY152" s="81"/>
      <c r="BUZ152" s="81"/>
      <c r="BVA152" s="81"/>
      <c r="BVB152" s="81"/>
      <c r="BVC152" s="81"/>
      <c r="BVD152" s="81"/>
      <c r="BVE152" s="81"/>
      <c r="BVF152" s="81"/>
      <c r="BVG152" s="81"/>
      <c r="BVH152" s="81"/>
      <c r="BVI152" s="81"/>
      <c r="BVJ152" s="81"/>
      <c r="BVK152" s="81"/>
      <c r="BVL152" s="81"/>
      <c r="BVM152" s="81"/>
      <c r="BVN152" s="81"/>
      <c r="BVO152" s="81"/>
      <c r="BVP152" s="81"/>
      <c r="BVQ152" s="81"/>
      <c r="BVR152" s="81"/>
      <c r="BVS152" s="81"/>
      <c r="BVT152" s="81"/>
      <c r="BVU152" s="81"/>
      <c r="BVV152" s="81"/>
      <c r="BVW152" s="81"/>
      <c r="BVX152" s="81"/>
      <c r="BVY152" s="81"/>
      <c r="BVZ152" s="81"/>
      <c r="BWA152" s="81"/>
      <c r="BWB152" s="81"/>
      <c r="BWC152" s="81"/>
      <c r="BWD152" s="81"/>
      <c r="BWE152" s="81"/>
      <c r="BWF152" s="81"/>
      <c r="BWG152" s="81"/>
      <c r="BWH152" s="81"/>
      <c r="BWI152" s="81"/>
      <c r="BWJ152" s="81"/>
      <c r="BWK152" s="81"/>
      <c r="BWL152" s="81"/>
      <c r="BWM152" s="81"/>
      <c r="BWN152" s="81"/>
      <c r="BWO152" s="81"/>
      <c r="BWP152" s="81"/>
      <c r="BWQ152" s="81"/>
      <c r="BWR152" s="81"/>
      <c r="BWS152" s="81"/>
      <c r="BWT152" s="81"/>
      <c r="BWU152" s="81"/>
      <c r="BWV152" s="81"/>
      <c r="BWW152" s="81"/>
      <c r="BWX152" s="81"/>
      <c r="BWY152" s="81"/>
      <c r="BWZ152" s="81"/>
      <c r="BXA152" s="81"/>
      <c r="BXB152" s="81"/>
      <c r="BXC152" s="81"/>
      <c r="BXD152" s="81"/>
      <c r="BXE152" s="81"/>
      <c r="BXF152" s="81"/>
      <c r="BXG152" s="81"/>
      <c r="BXH152" s="81"/>
      <c r="BXI152" s="81"/>
      <c r="BXJ152" s="81"/>
      <c r="BXK152" s="81"/>
      <c r="BXL152" s="81"/>
      <c r="BXM152" s="81"/>
      <c r="BXN152" s="81"/>
      <c r="BXO152" s="81"/>
      <c r="BXP152" s="81"/>
      <c r="BXQ152" s="81"/>
      <c r="BXR152" s="81"/>
      <c r="BXS152" s="81"/>
      <c r="BXT152" s="81"/>
      <c r="BXU152" s="81"/>
      <c r="BXV152" s="81"/>
      <c r="BXW152" s="81"/>
      <c r="BXX152" s="81"/>
      <c r="BXY152" s="81"/>
      <c r="BXZ152" s="81"/>
      <c r="BYA152" s="81"/>
      <c r="BYB152" s="81"/>
      <c r="BYC152" s="81"/>
      <c r="BYD152" s="81"/>
      <c r="BYE152" s="81"/>
      <c r="BYF152" s="81"/>
      <c r="BYG152" s="81"/>
      <c r="BYH152" s="81"/>
      <c r="BYI152" s="81"/>
      <c r="BYJ152" s="81"/>
      <c r="BYK152" s="81"/>
      <c r="BYL152" s="81"/>
      <c r="BYM152" s="81"/>
      <c r="BYN152" s="81"/>
      <c r="BYO152" s="81"/>
      <c r="BYP152" s="81"/>
      <c r="BYQ152" s="81"/>
      <c r="BYR152" s="81"/>
      <c r="BYS152" s="81"/>
      <c r="BYT152" s="81"/>
      <c r="BYU152" s="81"/>
      <c r="BYV152" s="81"/>
      <c r="BYW152" s="81"/>
      <c r="BYX152" s="81"/>
      <c r="BYY152" s="81"/>
      <c r="BYZ152" s="81"/>
      <c r="BZA152" s="81"/>
      <c r="BZB152" s="81"/>
      <c r="BZC152" s="81"/>
      <c r="BZD152" s="81"/>
      <c r="BZE152" s="81"/>
      <c r="BZF152" s="81"/>
      <c r="BZG152" s="81"/>
      <c r="BZH152" s="81"/>
      <c r="BZI152" s="81"/>
      <c r="BZJ152" s="81"/>
      <c r="BZK152" s="81"/>
      <c r="BZL152" s="81"/>
      <c r="BZM152" s="81"/>
      <c r="BZN152" s="81"/>
      <c r="BZO152" s="81"/>
      <c r="BZP152" s="81"/>
      <c r="BZQ152" s="81"/>
      <c r="BZR152" s="81"/>
      <c r="BZS152" s="81"/>
      <c r="BZT152" s="81"/>
      <c r="BZU152" s="81"/>
      <c r="BZV152" s="81"/>
      <c r="BZW152" s="81"/>
      <c r="BZX152" s="81"/>
      <c r="BZY152" s="81"/>
      <c r="BZZ152" s="81"/>
      <c r="CAA152" s="81"/>
      <c r="CAB152" s="81"/>
      <c r="CAC152" s="81"/>
      <c r="CAD152" s="81"/>
      <c r="CAE152" s="81"/>
      <c r="CAF152" s="81"/>
      <c r="CAG152" s="81"/>
      <c r="CAH152" s="81"/>
      <c r="CAI152" s="81"/>
      <c r="CAJ152" s="81"/>
      <c r="CAK152" s="81"/>
      <c r="CAL152" s="81"/>
      <c r="CAM152" s="81"/>
      <c r="CAN152" s="81"/>
      <c r="CAO152" s="81"/>
      <c r="CAP152" s="81"/>
      <c r="CAQ152" s="81"/>
      <c r="CAR152" s="81"/>
      <c r="CAS152" s="81"/>
      <c r="CAT152" s="81"/>
      <c r="CAU152" s="81"/>
      <c r="CAV152" s="81"/>
      <c r="CAW152" s="81"/>
      <c r="CAX152" s="81"/>
      <c r="CAY152" s="81"/>
      <c r="CAZ152" s="81"/>
      <c r="CBA152" s="81"/>
      <c r="CBB152" s="81"/>
      <c r="CBC152" s="81"/>
      <c r="CBD152" s="81"/>
      <c r="CBE152" s="81"/>
      <c r="CBF152" s="81"/>
      <c r="CBG152" s="81"/>
      <c r="CBH152" s="81"/>
      <c r="CBI152" s="81"/>
      <c r="CBJ152" s="81"/>
      <c r="CBK152" s="81"/>
      <c r="CBL152" s="81"/>
      <c r="CBM152" s="81"/>
      <c r="CBN152" s="81"/>
      <c r="CBO152" s="81"/>
      <c r="CBP152" s="81"/>
      <c r="CBQ152" s="81"/>
      <c r="CBR152" s="81"/>
      <c r="CBS152" s="81"/>
      <c r="CBT152" s="81"/>
      <c r="CBU152" s="81"/>
      <c r="CBV152" s="81"/>
      <c r="CBW152" s="81"/>
      <c r="CBX152" s="81"/>
      <c r="CBY152" s="81"/>
      <c r="CBZ152" s="81"/>
      <c r="CCA152" s="81"/>
      <c r="CCB152" s="81"/>
      <c r="CCC152" s="81"/>
      <c r="CCD152" s="81"/>
      <c r="CCE152" s="81"/>
      <c r="CCF152" s="81"/>
      <c r="CCG152" s="81"/>
      <c r="CCH152" s="81"/>
      <c r="CCI152" s="81"/>
      <c r="CCJ152" s="81"/>
      <c r="CCK152" s="81"/>
      <c r="CCL152" s="81"/>
      <c r="CCM152" s="81"/>
      <c r="CCN152" s="81"/>
      <c r="CCO152" s="81"/>
      <c r="CCP152" s="81"/>
      <c r="CCQ152" s="81"/>
      <c r="CCR152" s="81"/>
      <c r="CCS152" s="81"/>
      <c r="CCT152" s="81"/>
      <c r="CCU152" s="81"/>
      <c r="CCV152" s="81"/>
      <c r="CCW152" s="81"/>
      <c r="CCX152" s="81"/>
      <c r="CCY152" s="81"/>
      <c r="CCZ152" s="81"/>
      <c r="CDA152" s="81"/>
      <c r="CDB152" s="81"/>
      <c r="CDC152" s="81"/>
      <c r="CDD152" s="81"/>
      <c r="CDE152" s="81"/>
      <c r="CDF152" s="81"/>
      <c r="CDG152" s="81"/>
      <c r="CDH152" s="81"/>
      <c r="CDI152" s="81"/>
      <c r="CDJ152" s="81"/>
      <c r="CDK152" s="81"/>
      <c r="CDL152" s="81"/>
      <c r="CDM152" s="81"/>
      <c r="CDN152" s="81"/>
      <c r="CDO152" s="81"/>
      <c r="CDP152" s="81"/>
      <c r="CDQ152" s="81"/>
      <c r="CDR152" s="81"/>
      <c r="CDS152" s="81"/>
      <c r="CDT152" s="81"/>
      <c r="CDU152" s="81"/>
      <c r="CDV152" s="81"/>
      <c r="CDW152" s="81"/>
      <c r="CDX152" s="81"/>
      <c r="CDY152" s="81"/>
      <c r="CDZ152" s="81"/>
      <c r="CEA152" s="81"/>
      <c r="CEB152" s="81"/>
      <c r="CEC152" s="81"/>
      <c r="CED152" s="81"/>
      <c r="CEE152" s="81"/>
      <c r="CEF152" s="81"/>
      <c r="CEG152" s="81"/>
      <c r="CEH152" s="81"/>
      <c r="CEI152" s="81"/>
      <c r="CEJ152" s="81"/>
      <c r="CEK152" s="81"/>
      <c r="CEL152" s="81"/>
      <c r="CEM152" s="81"/>
      <c r="CEN152" s="81"/>
      <c r="CEO152" s="81"/>
      <c r="CEP152" s="81"/>
      <c r="CEQ152" s="81"/>
      <c r="CER152" s="81"/>
      <c r="CES152" s="81"/>
      <c r="CET152" s="81"/>
      <c r="CEU152" s="81"/>
      <c r="CEV152" s="81"/>
      <c r="CEW152" s="81"/>
      <c r="CEX152" s="81"/>
      <c r="CEY152" s="81"/>
      <c r="CEZ152" s="81"/>
      <c r="CFA152" s="81"/>
      <c r="CFB152" s="81"/>
      <c r="CFC152" s="81"/>
      <c r="CFD152" s="81"/>
      <c r="CFE152" s="81"/>
      <c r="CFF152" s="81"/>
      <c r="CFG152" s="81"/>
      <c r="CFH152" s="81"/>
      <c r="CFI152" s="81"/>
      <c r="CFJ152" s="81"/>
      <c r="CFK152" s="81"/>
      <c r="CFL152" s="81"/>
      <c r="CFM152" s="81"/>
      <c r="CFN152" s="81"/>
      <c r="CFO152" s="81"/>
      <c r="CFP152" s="81"/>
      <c r="CFQ152" s="81"/>
      <c r="CFR152" s="81"/>
      <c r="CFS152" s="81"/>
      <c r="CFT152" s="81"/>
      <c r="CFU152" s="81"/>
      <c r="CFV152" s="81"/>
      <c r="CFW152" s="81"/>
      <c r="CFX152" s="81"/>
      <c r="CFY152" s="81"/>
      <c r="CFZ152" s="81"/>
      <c r="CGA152" s="81"/>
      <c r="CGB152" s="81"/>
      <c r="CGC152" s="81"/>
      <c r="CGD152" s="81"/>
      <c r="CGE152" s="81"/>
      <c r="CGF152" s="81"/>
      <c r="CGG152" s="81"/>
      <c r="CGH152" s="81"/>
      <c r="CGI152" s="81"/>
      <c r="CGJ152" s="81"/>
      <c r="CGK152" s="81"/>
      <c r="CGL152" s="81"/>
      <c r="CGM152" s="81"/>
      <c r="CGN152" s="81"/>
      <c r="CGO152" s="81"/>
      <c r="CGP152" s="81"/>
      <c r="CGQ152" s="81"/>
      <c r="CGR152" s="81"/>
      <c r="CGS152" s="81"/>
      <c r="CGT152" s="81"/>
      <c r="CGU152" s="81"/>
      <c r="CGV152" s="81"/>
      <c r="CGW152" s="81"/>
      <c r="CGX152" s="81"/>
      <c r="CGY152" s="81"/>
      <c r="CGZ152" s="81"/>
      <c r="CHA152" s="81"/>
      <c r="CHB152" s="81"/>
      <c r="CHC152" s="81"/>
      <c r="CHD152" s="81"/>
      <c r="CHE152" s="81"/>
      <c r="CHF152" s="81"/>
      <c r="CHG152" s="81"/>
      <c r="CHH152" s="81"/>
      <c r="CHI152" s="81"/>
      <c r="CHJ152" s="81"/>
      <c r="CHK152" s="81"/>
      <c r="CHL152" s="81"/>
      <c r="CHM152" s="81"/>
      <c r="CHN152" s="81"/>
      <c r="CHO152" s="81"/>
      <c r="CHP152" s="81"/>
      <c r="CHQ152" s="81"/>
      <c r="CHR152" s="81"/>
      <c r="CHS152" s="81"/>
      <c r="CHT152" s="81"/>
      <c r="CHU152" s="81"/>
      <c r="CHV152" s="81"/>
      <c r="CHW152" s="81"/>
      <c r="CHX152" s="81"/>
      <c r="CHY152" s="81"/>
      <c r="CHZ152" s="81"/>
      <c r="CIA152" s="81"/>
      <c r="CIB152" s="81"/>
      <c r="CIC152" s="81"/>
      <c r="CID152" s="81"/>
      <c r="CIE152" s="81"/>
      <c r="CIF152" s="81"/>
      <c r="CIG152" s="81"/>
      <c r="CIH152" s="81"/>
      <c r="CII152" s="81"/>
      <c r="CIJ152" s="81"/>
      <c r="CIK152" s="81"/>
      <c r="CIL152" s="81"/>
      <c r="CIM152" s="81"/>
      <c r="CIN152" s="81"/>
      <c r="CIO152" s="81"/>
      <c r="CIP152" s="81"/>
      <c r="CIQ152" s="81"/>
      <c r="CIR152" s="81"/>
      <c r="CIS152" s="81"/>
      <c r="CIT152" s="81"/>
      <c r="CIU152" s="81"/>
      <c r="CIV152" s="81"/>
      <c r="CIW152" s="81"/>
      <c r="CIX152" s="81"/>
      <c r="CIY152" s="81"/>
      <c r="CIZ152" s="81"/>
      <c r="CJA152" s="81"/>
      <c r="CJB152" s="81"/>
      <c r="CJC152" s="81"/>
      <c r="CJD152" s="81"/>
      <c r="CJE152" s="81"/>
      <c r="CJF152" s="81"/>
      <c r="CJG152" s="81"/>
      <c r="CJH152" s="81"/>
      <c r="CJI152" s="81"/>
      <c r="CJJ152" s="81"/>
      <c r="CJK152" s="81"/>
      <c r="CJL152" s="81"/>
      <c r="CJM152" s="81"/>
      <c r="CJN152" s="81"/>
      <c r="CJO152" s="81"/>
      <c r="CJP152" s="81"/>
      <c r="CJQ152" s="81"/>
      <c r="CJR152" s="81"/>
      <c r="CJS152" s="81"/>
      <c r="CJT152" s="81"/>
      <c r="CJU152" s="81"/>
      <c r="CJV152" s="81"/>
      <c r="CJW152" s="81"/>
      <c r="CJX152" s="81"/>
      <c r="CJY152" s="81"/>
      <c r="CJZ152" s="81"/>
      <c r="CKA152" s="81"/>
      <c r="CKB152" s="81"/>
      <c r="CKC152" s="81"/>
      <c r="CKD152" s="81"/>
      <c r="CKE152" s="81"/>
      <c r="CKF152" s="81"/>
      <c r="CKG152" s="81"/>
      <c r="CKH152" s="81"/>
      <c r="CKI152" s="81"/>
      <c r="CKJ152" s="81"/>
      <c r="CKK152" s="81"/>
      <c r="CKL152" s="81"/>
      <c r="CKM152" s="81"/>
      <c r="CKN152" s="81"/>
      <c r="CKO152" s="81"/>
      <c r="CKP152" s="81"/>
      <c r="CKQ152" s="81"/>
      <c r="CKR152" s="81"/>
      <c r="CKS152" s="81"/>
      <c r="CKT152" s="81"/>
      <c r="CKU152" s="81"/>
      <c r="CKV152" s="81"/>
      <c r="CKW152" s="81"/>
      <c r="CKX152" s="81"/>
      <c r="CKY152" s="81"/>
      <c r="CKZ152" s="81"/>
      <c r="CLA152" s="81"/>
      <c r="CLB152" s="81"/>
      <c r="CLC152" s="81"/>
      <c r="CLD152" s="81"/>
      <c r="CLE152" s="81"/>
      <c r="CLF152" s="81"/>
      <c r="CLG152" s="81"/>
      <c r="CLH152" s="81"/>
      <c r="CLI152" s="81"/>
      <c r="CLJ152" s="81"/>
      <c r="CLK152" s="81"/>
      <c r="CLL152" s="81"/>
      <c r="CLM152" s="81"/>
      <c r="CLN152" s="81"/>
      <c r="CLO152" s="81"/>
      <c r="CLP152" s="81"/>
      <c r="CLQ152" s="81"/>
      <c r="CLR152" s="81"/>
      <c r="CLS152" s="81"/>
      <c r="CLT152" s="81"/>
      <c r="CLU152" s="81"/>
      <c r="CLV152" s="81"/>
      <c r="CLW152" s="81"/>
      <c r="CLX152" s="81"/>
      <c r="CLY152" s="81"/>
      <c r="CLZ152" s="81"/>
      <c r="CMA152" s="81"/>
      <c r="CMB152" s="81"/>
      <c r="CMC152" s="81"/>
      <c r="CMD152" s="81"/>
      <c r="CME152" s="81"/>
      <c r="CMF152" s="81"/>
      <c r="CMG152" s="81"/>
      <c r="CMH152" s="81"/>
      <c r="CMI152" s="81"/>
      <c r="CMJ152" s="81"/>
      <c r="CMK152" s="81"/>
      <c r="CML152" s="81"/>
      <c r="CMM152" s="81"/>
      <c r="CMN152" s="81"/>
      <c r="CMO152" s="81"/>
      <c r="CMP152" s="81"/>
      <c r="CMQ152" s="81"/>
      <c r="CMR152" s="81"/>
      <c r="CMS152" s="81"/>
      <c r="CMT152" s="81"/>
      <c r="CMU152" s="81"/>
      <c r="CMV152" s="81"/>
      <c r="CMW152" s="81"/>
      <c r="CMX152" s="81"/>
      <c r="CMY152" s="81"/>
      <c r="CMZ152" s="81"/>
      <c r="CNA152" s="81"/>
      <c r="CNB152" s="81"/>
      <c r="CNC152" s="81"/>
      <c r="CND152" s="81"/>
      <c r="CNE152" s="81"/>
      <c r="CNF152" s="81"/>
      <c r="CNG152" s="81"/>
      <c r="CNH152" s="81"/>
      <c r="CNI152" s="81"/>
      <c r="CNJ152" s="81"/>
      <c r="CNK152" s="81"/>
      <c r="CNL152" s="81"/>
      <c r="CNM152" s="81"/>
      <c r="CNN152" s="81"/>
      <c r="CNO152" s="81"/>
      <c r="CNP152" s="81"/>
      <c r="CNQ152" s="81"/>
      <c r="CNR152" s="81"/>
      <c r="CNS152" s="81"/>
      <c r="CNT152" s="81"/>
      <c r="CNU152" s="81"/>
      <c r="CNV152" s="81"/>
      <c r="CNW152" s="81"/>
      <c r="CNX152" s="81"/>
      <c r="CNY152" s="81"/>
      <c r="CNZ152" s="81"/>
      <c r="COA152" s="81"/>
      <c r="COB152" s="81"/>
      <c r="COC152" s="81"/>
      <c r="COD152" s="81"/>
      <c r="COE152" s="81"/>
      <c r="COF152" s="81"/>
      <c r="COG152" s="81"/>
      <c r="COH152" s="81"/>
      <c r="COI152" s="81"/>
      <c r="COJ152" s="81"/>
      <c r="COK152" s="81"/>
      <c r="COL152" s="81"/>
      <c r="COM152" s="81"/>
      <c r="CON152" s="81"/>
      <c r="COO152" s="81"/>
      <c r="COP152" s="81"/>
      <c r="COQ152" s="81"/>
      <c r="COR152" s="81"/>
      <c r="COS152" s="81"/>
      <c r="COT152" s="81"/>
      <c r="COU152" s="81"/>
      <c r="COV152" s="81"/>
      <c r="COW152" s="81"/>
      <c r="COX152" s="81"/>
      <c r="COY152" s="81"/>
      <c r="COZ152" s="81"/>
      <c r="CPA152" s="81"/>
      <c r="CPB152" s="81"/>
      <c r="CPC152" s="81"/>
      <c r="CPD152" s="81"/>
      <c r="CPE152" s="81"/>
      <c r="CPF152" s="81"/>
      <c r="CPG152" s="81"/>
      <c r="CPH152" s="81"/>
      <c r="CPI152" s="81"/>
      <c r="CPJ152" s="81"/>
      <c r="CPK152" s="81"/>
      <c r="CPL152" s="81"/>
      <c r="CPM152" s="81"/>
      <c r="CPN152" s="81"/>
      <c r="CPO152" s="81"/>
      <c r="CPP152" s="81"/>
      <c r="CPQ152" s="81"/>
      <c r="CPR152" s="81"/>
      <c r="CPS152" s="81"/>
      <c r="CPT152" s="81"/>
      <c r="CPU152" s="81"/>
      <c r="CPV152" s="81"/>
      <c r="CPW152" s="81"/>
      <c r="CPX152" s="81"/>
      <c r="CPY152" s="81"/>
      <c r="CPZ152" s="81"/>
      <c r="CQA152" s="81"/>
      <c r="CQB152" s="81"/>
      <c r="CQC152" s="81"/>
      <c r="CQD152" s="81"/>
      <c r="CQE152" s="81"/>
      <c r="CQF152" s="81"/>
      <c r="CQG152" s="81"/>
      <c r="CQH152" s="81"/>
      <c r="CQI152" s="81"/>
      <c r="CQJ152" s="81"/>
      <c r="CQK152" s="81"/>
      <c r="CQL152" s="81"/>
      <c r="CQM152" s="81"/>
      <c r="CQN152" s="81"/>
      <c r="CQO152" s="81"/>
      <c r="CQP152" s="81"/>
      <c r="CQQ152" s="81"/>
      <c r="CQR152" s="81"/>
      <c r="CQS152" s="81"/>
      <c r="CQT152" s="81"/>
      <c r="CQU152" s="81"/>
      <c r="CQV152" s="81"/>
      <c r="CQW152" s="81"/>
      <c r="CQX152" s="81"/>
      <c r="CQY152" s="81"/>
      <c r="CQZ152" s="81"/>
      <c r="CRA152" s="81"/>
      <c r="CRB152" s="81"/>
      <c r="CRC152" s="81"/>
      <c r="CRD152" s="81"/>
      <c r="CRE152" s="81"/>
      <c r="CRF152" s="81"/>
      <c r="CRG152" s="81"/>
      <c r="CRH152" s="81"/>
      <c r="CRI152" s="81"/>
      <c r="CRJ152" s="81"/>
      <c r="CRK152" s="81"/>
      <c r="CRL152" s="81"/>
      <c r="CRM152" s="81"/>
      <c r="CRN152" s="81"/>
      <c r="CRO152" s="81"/>
      <c r="CRP152" s="81"/>
      <c r="CRQ152" s="81"/>
      <c r="CRR152" s="81"/>
      <c r="CRS152" s="81"/>
      <c r="CRT152" s="81"/>
      <c r="CRU152" s="81"/>
      <c r="CRV152" s="81"/>
      <c r="CRW152" s="81"/>
      <c r="CRX152" s="81"/>
      <c r="CRY152" s="81"/>
      <c r="CRZ152" s="81"/>
      <c r="CSA152" s="81"/>
      <c r="CSB152" s="81"/>
      <c r="CSC152" s="81"/>
      <c r="CSD152" s="81"/>
      <c r="CSE152" s="81"/>
      <c r="CSF152" s="81"/>
      <c r="CSG152" s="81"/>
      <c r="CSH152" s="81"/>
      <c r="CSI152" s="81"/>
      <c r="CSJ152" s="81"/>
      <c r="CSK152" s="81"/>
      <c r="CSL152" s="81"/>
      <c r="CSM152" s="81"/>
      <c r="CSN152" s="81"/>
      <c r="CSO152" s="81"/>
      <c r="CSP152" s="81"/>
      <c r="CSQ152" s="81"/>
      <c r="CSR152" s="81"/>
      <c r="CSS152" s="81"/>
      <c r="CST152" s="81"/>
      <c r="CSU152" s="81"/>
      <c r="CSV152" s="81"/>
      <c r="CSW152" s="81"/>
      <c r="CSX152" s="81"/>
      <c r="CSY152" s="81"/>
      <c r="CSZ152" s="81"/>
      <c r="CTA152" s="81"/>
      <c r="CTB152" s="81"/>
      <c r="CTC152" s="81"/>
      <c r="CTD152" s="81"/>
      <c r="CTE152" s="81"/>
      <c r="CTF152" s="81"/>
      <c r="CTG152" s="81"/>
      <c r="CTH152" s="81"/>
      <c r="CTI152" s="81"/>
      <c r="CTJ152" s="81"/>
      <c r="CTK152" s="81"/>
      <c r="CTL152" s="81"/>
      <c r="CTM152" s="81"/>
      <c r="CTN152" s="81"/>
      <c r="CTO152" s="81"/>
      <c r="CTP152" s="81"/>
      <c r="CTQ152" s="81"/>
      <c r="CTR152" s="81"/>
      <c r="CTS152" s="81"/>
      <c r="CTT152" s="81"/>
      <c r="CTU152" s="81"/>
      <c r="CTV152" s="81"/>
      <c r="CTW152" s="81"/>
      <c r="CTX152" s="81"/>
      <c r="CTY152" s="81"/>
      <c r="CTZ152" s="81"/>
      <c r="CUA152" s="81"/>
      <c r="CUB152" s="81"/>
      <c r="CUC152" s="81"/>
      <c r="CUD152" s="81"/>
      <c r="CUE152" s="81"/>
      <c r="CUF152" s="81"/>
      <c r="CUG152" s="81"/>
      <c r="CUH152" s="81"/>
      <c r="CUI152" s="81"/>
      <c r="CUJ152" s="81"/>
      <c r="CUK152" s="81"/>
      <c r="CUL152" s="81"/>
      <c r="CUM152" s="81"/>
      <c r="CUN152" s="81"/>
      <c r="CUO152" s="81"/>
      <c r="CUP152" s="81"/>
      <c r="CUQ152" s="81"/>
      <c r="CUR152" s="81"/>
      <c r="CUS152" s="81"/>
      <c r="CUT152" s="81"/>
      <c r="CUU152" s="81"/>
      <c r="CUV152" s="81"/>
      <c r="CUW152" s="81"/>
      <c r="CUX152" s="81"/>
      <c r="CUY152" s="81"/>
      <c r="CUZ152" s="81"/>
      <c r="CVA152" s="81"/>
      <c r="CVB152" s="81"/>
      <c r="CVC152" s="81"/>
      <c r="CVD152" s="81"/>
      <c r="CVE152" s="81"/>
      <c r="CVF152" s="81"/>
      <c r="CVG152" s="81"/>
      <c r="CVH152" s="81"/>
      <c r="CVI152" s="81"/>
      <c r="CVJ152" s="81"/>
      <c r="CVK152" s="81"/>
      <c r="CVL152" s="81"/>
      <c r="CVM152" s="81"/>
      <c r="CVN152" s="81"/>
      <c r="CVO152" s="81"/>
      <c r="CVP152" s="81"/>
      <c r="CVQ152" s="81"/>
      <c r="CVR152" s="81"/>
      <c r="CVS152" s="81"/>
      <c r="CVT152" s="81"/>
      <c r="CVU152" s="81"/>
      <c r="CVV152" s="81"/>
      <c r="CVW152" s="81"/>
      <c r="CVX152" s="81"/>
      <c r="CVY152" s="81"/>
      <c r="CVZ152" s="81"/>
      <c r="CWA152" s="81"/>
      <c r="CWB152" s="81"/>
      <c r="CWC152" s="81"/>
      <c r="CWD152" s="81"/>
      <c r="CWE152" s="81"/>
      <c r="CWF152" s="81"/>
      <c r="CWG152" s="81"/>
      <c r="CWH152" s="81"/>
      <c r="CWI152" s="81"/>
      <c r="CWJ152" s="81"/>
      <c r="CWK152" s="81"/>
      <c r="CWL152" s="81"/>
      <c r="CWM152" s="81"/>
      <c r="CWN152" s="81"/>
      <c r="CWO152" s="81"/>
      <c r="CWP152" s="81"/>
      <c r="CWQ152" s="81"/>
      <c r="CWR152" s="81"/>
      <c r="CWS152" s="81"/>
      <c r="CWT152" s="81"/>
      <c r="CWU152" s="81"/>
      <c r="CWV152" s="81"/>
      <c r="CWW152" s="81"/>
      <c r="CWX152" s="81"/>
      <c r="CWY152" s="81"/>
      <c r="CWZ152" s="81"/>
      <c r="CXA152" s="81"/>
      <c r="CXB152" s="81"/>
      <c r="CXC152" s="81"/>
      <c r="CXD152" s="81"/>
      <c r="CXE152" s="81"/>
      <c r="CXF152" s="81"/>
      <c r="CXG152" s="81"/>
      <c r="CXH152" s="81"/>
      <c r="CXI152" s="81"/>
      <c r="CXJ152" s="81"/>
      <c r="CXK152" s="81"/>
      <c r="CXL152" s="81"/>
      <c r="CXM152" s="81"/>
      <c r="CXN152" s="81"/>
      <c r="CXO152" s="81"/>
      <c r="CXP152" s="81"/>
      <c r="CXQ152" s="81"/>
      <c r="CXR152" s="81"/>
      <c r="CXS152" s="81"/>
      <c r="CXT152" s="81"/>
      <c r="CXU152" s="81"/>
      <c r="CXV152" s="81"/>
      <c r="CXW152" s="81"/>
      <c r="CXX152" s="81"/>
      <c r="CXY152" s="81"/>
      <c r="CXZ152" s="81"/>
      <c r="CYA152" s="81"/>
      <c r="CYB152" s="81"/>
      <c r="CYC152" s="81"/>
      <c r="CYD152" s="81"/>
      <c r="CYE152" s="81"/>
      <c r="CYF152" s="81"/>
      <c r="CYG152" s="81"/>
      <c r="CYH152" s="81"/>
      <c r="CYI152" s="81"/>
      <c r="CYJ152" s="81"/>
      <c r="CYK152" s="81"/>
      <c r="CYL152" s="81"/>
      <c r="CYM152" s="81"/>
      <c r="CYN152" s="81"/>
      <c r="CYO152" s="81"/>
      <c r="CYP152" s="81"/>
      <c r="CYQ152" s="81"/>
      <c r="CYR152" s="81"/>
      <c r="CYS152" s="81"/>
      <c r="CYT152" s="81"/>
      <c r="CYU152" s="81"/>
      <c r="CYV152" s="81"/>
      <c r="CYW152" s="81"/>
      <c r="CYX152" s="81"/>
      <c r="CYY152" s="81"/>
      <c r="CYZ152" s="81"/>
      <c r="CZA152" s="81"/>
      <c r="CZB152" s="81"/>
      <c r="CZC152" s="81"/>
      <c r="CZD152" s="81"/>
      <c r="CZE152" s="81"/>
      <c r="CZF152" s="81"/>
      <c r="CZG152" s="81"/>
      <c r="CZH152" s="81"/>
      <c r="CZI152" s="81"/>
      <c r="CZJ152" s="81"/>
      <c r="CZK152" s="81"/>
      <c r="CZL152" s="81"/>
      <c r="CZM152" s="81"/>
      <c r="CZN152" s="81"/>
      <c r="CZO152" s="81"/>
      <c r="CZP152" s="81"/>
      <c r="CZQ152" s="81"/>
      <c r="CZR152" s="81"/>
      <c r="CZS152" s="81"/>
      <c r="CZT152" s="81"/>
      <c r="CZU152" s="81"/>
      <c r="CZV152" s="81"/>
      <c r="CZW152" s="81"/>
      <c r="CZX152" s="81"/>
      <c r="CZY152" s="81"/>
      <c r="CZZ152" s="81"/>
      <c r="DAA152" s="81"/>
      <c r="DAB152" s="81"/>
      <c r="DAC152" s="81"/>
      <c r="DAD152" s="81"/>
      <c r="DAE152" s="81"/>
      <c r="DAF152" s="81"/>
      <c r="DAG152" s="81"/>
      <c r="DAH152" s="81"/>
      <c r="DAI152" s="81"/>
      <c r="DAJ152" s="81"/>
      <c r="DAK152" s="81"/>
      <c r="DAL152" s="81"/>
      <c r="DAM152" s="81"/>
      <c r="DAN152" s="81"/>
      <c r="DAO152" s="81"/>
      <c r="DAP152" s="81"/>
      <c r="DAQ152" s="81"/>
      <c r="DAR152" s="81"/>
      <c r="DAS152" s="81"/>
      <c r="DAT152" s="81"/>
      <c r="DAU152" s="81"/>
      <c r="DAV152" s="81"/>
      <c r="DAW152" s="81"/>
      <c r="DAX152" s="81"/>
      <c r="DAY152" s="81"/>
      <c r="DAZ152" s="81"/>
      <c r="DBA152" s="81"/>
      <c r="DBB152" s="81"/>
      <c r="DBC152" s="81"/>
      <c r="DBD152" s="81"/>
      <c r="DBE152" s="81"/>
      <c r="DBF152" s="81"/>
      <c r="DBG152" s="81"/>
      <c r="DBH152" s="81"/>
      <c r="DBI152" s="81"/>
      <c r="DBJ152" s="81"/>
      <c r="DBK152" s="81"/>
      <c r="DBL152" s="81"/>
      <c r="DBM152" s="81"/>
      <c r="DBN152" s="81"/>
      <c r="DBO152" s="81"/>
      <c r="DBP152" s="81"/>
      <c r="DBQ152" s="81"/>
      <c r="DBR152" s="81"/>
      <c r="DBS152" s="81"/>
      <c r="DBT152" s="81"/>
      <c r="DBU152" s="81"/>
      <c r="DBV152" s="81"/>
      <c r="DBW152" s="81"/>
      <c r="DBX152" s="81"/>
      <c r="DBY152" s="81"/>
      <c r="DBZ152" s="81"/>
      <c r="DCA152" s="81"/>
      <c r="DCB152" s="81"/>
      <c r="DCC152" s="81"/>
      <c r="DCD152" s="81"/>
      <c r="DCE152" s="81"/>
      <c r="DCF152" s="81"/>
      <c r="DCG152" s="81"/>
      <c r="DCH152" s="81"/>
      <c r="DCI152" s="81"/>
      <c r="DCJ152" s="81"/>
      <c r="DCK152" s="81"/>
      <c r="DCL152" s="81"/>
      <c r="DCM152" s="81"/>
      <c r="DCN152" s="81"/>
      <c r="DCO152" s="81"/>
      <c r="DCP152" s="81"/>
      <c r="DCQ152" s="81"/>
      <c r="DCR152" s="81"/>
      <c r="DCS152" s="81"/>
      <c r="DCT152" s="81"/>
      <c r="DCU152" s="81"/>
      <c r="DCV152" s="81"/>
      <c r="DCW152" s="81"/>
      <c r="DCX152" s="81"/>
      <c r="DCY152" s="81"/>
      <c r="DCZ152" s="81"/>
      <c r="DDA152" s="81"/>
      <c r="DDB152" s="81"/>
      <c r="DDC152" s="81"/>
      <c r="DDD152" s="81"/>
      <c r="DDE152" s="81"/>
      <c r="DDF152" s="81"/>
      <c r="DDG152" s="81"/>
      <c r="DDH152" s="81"/>
      <c r="DDI152" s="81"/>
      <c r="DDJ152" s="81"/>
      <c r="DDK152" s="81"/>
      <c r="DDL152" s="81"/>
      <c r="DDM152" s="81"/>
      <c r="DDN152" s="81"/>
      <c r="DDO152" s="81"/>
      <c r="DDP152" s="81"/>
      <c r="DDQ152" s="81"/>
      <c r="DDR152" s="81"/>
      <c r="DDS152" s="81"/>
      <c r="DDT152" s="81"/>
      <c r="DDU152" s="81"/>
      <c r="DDV152" s="81"/>
      <c r="DDW152" s="81"/>
      <c r="DDX152" s="81"/>
      <c r="DDY152" s="81"/>
      <c r="DDZ152" s="81"/>
      <c r="DEA152" s="81"/>
      <c r="DEB152" s="81"/>
      <c r="DEC152" s="81"/>
      <c r="DED152" s="81"/>
      <c r="DEE152" s="81"/>
      <c r="DEF152" s="81"/>
      <c r="DEG152" s="81"/>
      <c r="DEH152" s="81"/>
      <c r="DEI152" s="81"/>
      <c r="DEJ152" s="81"/>
      <c r="DEK152" s="81"/>
      <c r="DEL152" s="81"/>
      <c r="DEM152" s="81"/>
      <c r="DEN152" s="81"/>
      <c r="DEO152" s="81"/>
      <c r="DEP152" s="81"/>
      <c r="DEQ152" s="81"/>
      <c r="DER152" s="81"/>
      <c r="DES152" s="81"/>
      <c r="DET152" s="81"/>
      <c r="DEU152" s="81"/>
      <c r="DEV152" s="81"/>
      <c r="DEW152" s="81"/>
      <c r="DEX152" s="81"/>
      <c r="DEY152" s="81"/>
      <c r="DEZ152" s="81"/>
      <c r="DFA152" s="81"/>
      <c r="DFB152" s="81"/>
      <c r="DFC152" s="81"/>
      <c r="DFD152" s="81"/>
      <c r="DFE152" s="81"/>
      <c r="DFF152" s="81"/>
      <c r="DFG152" s="81"/>
      <c r="DFH152" s="81"/>
      <c r="DFI152" s="81"/>
      <c r="DFJ152" s="81"/>
      <c r="DFK152" s="81"/>
      <c r="DFL152" s="81"/>
      <c r="DFM152" s="81"/>
      <c r="DFN152" s="81"/>
      <c r="DFO152" s="81"/>
      <c r="DFP152" s="81"/>
      <c r="DFQ152" s="81"/>
      <c r="DFR152" s="81"/>
      <c r="DFS152" s="81"/>
      <c r="DFT152" s="81"/>
      <c r="DFU152" s="81"/>
      <c r="DFV152" s="81"/>
      <c r="DFW152" s="81"/>
      <c r="DFX152" s="81"/>
      <c r="DFY152" s="81"/>
      <c r="DFZ152" s="81"/>
      <c r="DGA152" s="81"/>
      <c r="DGB152" s="81"/>
      <c r="DGC152" s="81"/>
      <c r="DGD152" s="81"/>
      <c r="DGE152" s="81"/>
      <c r="DGF152" s="81"/>
      <c r="DGG152" s="81"/>
      <c r="DGH152" s="81"/>
      <c r="DGI152" s="81"/>
      <c r="DGJ152" s="81"/>
      <c r="DGK152" s="81"/>
      <c r="DGL152" s="81"/>
      <c r="DGM152" s="81"/>
      <c r="DGN152" s="81"/>
      <c r="DGO152" s="81"/>
      <c r="DGP152" s="81"/>
      <c r="DGQ152" s="81"/>
      <c r="DGR152" s="81"/>
      <c r="DGS152" s="81"/>
      <c r="DGT152" s="81"/>
      <c r="DGU152" s="81"/>
      <c r="DGV152" s="81"/>
      <c r="DGW152" s="81"/>
      <c r="DGX152" s="81"/>
      <c r="DGY152" s="81"/>
      <c r="DGZ152" s="81"/>
      <c r="DHA152" s="81"/>
      <c r="DHB152" s="81"/>
      <c r="DHC152" s="81"/>
      <c r="DHD152" s="81"/>
      <c r="DHE152" s="81"/>
      <c r="DHF152" s="81"/>
      <c r="DHG152" s="81"/>
      <c r="DHH152" s="81"/>
      <c r="DHI152" s="81"/>
      <c r="DHJ152" s="81"/>
      <c r="DHK152" s="81"/>
      <c r="DHL152" s="81"/>
      <c r="DHM152" s="81"/>
      <c r="DHN152" s="81"/>
      <c r="DHO152" s="81"/>
      <c r="DHP152" s="81"/>
      <c r="DHQ152" s="81"/>
      <c r="DHR152" s="81"/>
      <c r="DHS152" s="81"/>
      <c r="DHT152" s="81"/>
      <c r="DHU152" s="81"/>
      <c r="DHV152" s="81"/>
      <c r="DHW152" s="81"/>
      <c r="DHX152" s="81"/>
      <c r="DHY152" s="81"/>
      <c r="DHZ152" s="81"/>
      <c r="DIA152" s="81"/>
      <c r="DIB152" s="81"/>
      <c r="DIC152" s="81"/>
      <c r="DID152" s="81"/>
      <c r="DIE152" s="81"/>
      <c r="DIF152" s="81"/>
      <c r="DIG152" s="81"/>
      <c r="DIH152" s="81"/>
      <c r="DII152" s="81"/>
      <c r="DIJ152" s="81"/>
      <c r="DIK152" s="81"/>
      <c r="DIL152" s="81"/>
      <c r="DIM152" s="81"/>
      <c r="DIN152" s="81"/>
      <c r="DIO152" s="81"/>
      <c r="DIP152" s="81"/>
      <c r="DIQ152" s="81"/>
      <c r="DIR152" s="81"/>
      <c r="DIS152" s="81"/>
      <c r="DIT152" s="81"/>
      <c r="DIU152" s="81"/>
      <c r="DIV152" s="81"/>
      <c r="DIW152" s="81"/>
      <c r="DIX152" s="81"/>
      <c r="DIY152" s="81"/>
      <c r="DIZ152" s="81"/>
      <c r="DJA152" s="81"/>
      <c r="DJB152" s="81"/>
      <c r="DJC152" s="81"/>
      <c r="DJD152" s="81"/>
      <c r="DJE152" s="81"/>
      <c r="DJF152" s="81"/>
      <c r="DJG152" s="81"/>
      <c r="DJH152" s="81"/>
      <c r="DJI152" s="81"/>
      <c r="DJJ152" s="81"/>
      <c r="DJK152" s="81"/>
      <c r="DJL152" s="81"/>
      <c r="DJM152" s="81"/>
      <c r="DJN152" s="81"/>
      <c r="DJO152" s="81"/>
      <c r="DJP152" s="81"/>
      <c r="DJQ152" s="81"/>
      <c r="DJR152" s="81"/>
      <c r="DJS152" s="81"/>
      <c r="DJT152" s="81"/>
      <c r="DJU152" s="81"/>
      <c r="DJV152" s="81"/>
      <c r="DJW152" s="81"/>
      <c r="DJX152" s="81"/>
      <c r="DJY152" s="81"/>
      <c r="DJZ152" s="81"/>
      <c r="DKA152" s="81"/>
      <c r="DKB152" s="81"/>
      <c r="DKC152" s="81"/>
      <c r="DKD152" s="81"/>
      <c r="DKE152" s="81"/>
      <c r="DKF152" s="81"/>
      <c r="DKG152" s="81"/>
      <c r="DKH152" s="81"/>
      <c r="DKI152" s="81"/>
      <c r="DKJ152" s="81"/>
      <c r="DKK152" s="81"/>
      <c r="DKL152" s="81"/>
      <c r="DKM152" s="81"/>
      <c r="DKN152" s="81"/>
      <c r="DKO152" s="81"/>
      <c r="DKP152" s="81"/>
      <c r="DKQ152" s="81"/>
      <c r="DKR152" s="81"/>
      <c r="DKS152" s="81"/>
      <c r="DKT152" s="81"/>
      <c r="DKU152" s="81"/>
      <c r="DKV152" s="81"/>
      <c r="DKW152" s="81"/>
      <c r="DKX152" s="81"/>
      <c r="DKY152" s="81"/>
      <c r="DKZ152" s="81"/>
      <c r="DLA152" s="81"/>
      <c r="DLB152" s="81"/>
      <c r="DLC152" s="81"/>
      <c r="DLD152" s="81"/>
      <c r="DLE152" s="81"/>
      <c r="DLF152" s="81"/>
      <c r="DLG152" s="81"/>
      <c r="DLH152" s="81"/>
      <c r="DLI152" s="81"/>
      <c r="DLJ152" s="81"/>
      <c r="DLK152" s="81"/>
      <c r="DLL152" s="81"/>
      <c r="DLM152" s="81"/>
      <c r="DLN152" s="81"/>
      <c r="DLO152" s="81"/>
      <c r="DLP152" s="81"/>
      <c r="DLQ152" s="81"/>
      <c r="DLR152" s="81"/>
      <c r="DLS152" s="81"/>
      <c r="DLT152" s="81"/>
      <c r="DLU152" s="81"/>
      <c r="DLV152" s="81"/>
      <c r="DLW152" s="81"/>
      <c r="DLX152" s="81"/>
      <c r="DLY152" s="81"/>
      <c r="DLZ152" s="81"/>
      <c r="DMA152" s="81"/>
      <c r="DMB152" s="81"/>
      <c r="DMC152" s="81"/>
      <c r="DMD152" s="81"/>
      <c r="DME152" s="81"/>
      <c r="DMF152" s="81"/>
      <c r="DMG152" s="81"/>
      <c r="DMH152" s="81"/>
      <c r="DMI152" s="81"/>
      <c r="DMJ152" s="81"/>
      <c r="DMK152" s="81"/>
      <c r="DML152" s="81"/>
      <c r="DMM152" s="81"/>
      <c r="DMN152" s="81"/>
      <c r="DMO152" s="81"/>
      <c r="DMP152" s="81"/>
      <c r="DMQ152" s="81"/>
      <c r="DMR152" s="81"/>
      <c r="DMS152" s="81"/>
      <c r="DMT152" s="81"/>
      <c r="DMU152" s="81"/>
      <c r="DMV152" s="81"/>
      <c r="DMW152" s="81"/>
      <c r="DMX152" s="81"/>
      <c r="DMY152" s="81"/>
      <c r="DMZ152" s="81"/>
      <c r="DNA152" s="81"/>
      <c r="DNB152" s="81"/>
      <c r="DNC152" s="81"/>
      <c r="DND152" s="81"/>
      <c r="DNE152" s="81"/>
      <c r="DNF152" s="81"/>
      <c r="DNG152" s="81"/>
      <c r="DNH152" s="81"/>
      <c r="DNI152" s="81"/>
      <c r="DNJ152" s="81"/>
      <c r="DNK152" s="81"/>
      <c r="DNL152" s="81"/>
      <c r="DNM152" s="81"/>
      <c r="DNN152" s="81"/>
      <c r="DNO152" s="81"/>
      <c r="DNP152" s="81"/>
      <c r="DNQ152" s="81"/>
      <c r="DNR152" s="81"/>
      <c r="DNS152" s="81"/>
      <c r="DNT152" s="81"/>
      <c r="DNU152" s="81"/>
      <c r="DNV152" s="81"/>
      <c r="DNW152" s="81"/>
      <c r="DNX152" s="81"/>
      <c r="DNY152" s="81"/>
      <c r="DNZ152" s="81"/>
      <c r="DOA152" s="81"/>
      <c r="DOB152" s="81"/>
      <c r="DOC152" s="81"/>
      <c r="DOD152" s="81"/>
      <c r="DOE152" s="81"/>
      <c r="DOF152" s="81"/>
      <c r="DOG152" s="81"/>
      <c r="DOH152" s="81"/>
      <c r="DOI152" s="81"/>
      <c r="DOJ152" s="81"/>
      <c r="DOK152" s="81"/>
      <c r="DOL152" s="81"/>
      <c r="DOM152" s="81"/>
      <c r="DON152" s="81"/>
      <c r="DOO152" s="81"/>
      <c r="DOP152" s="81"/>
      <c r="DOQ152" s="81"/>
      <c r="DOR152" s="81"/>
      <c r="DOS152" s="81"/>
      <c r="DOT152" s="81"/>
      <c r="DOU152" s="81"/>
      <c r="DOV152" s="81"/>
      <c r="DOW152" s="81"/>
      <c r="DOX152" s="81"/>
      <c r="DOY152" s="81"/>
      <c r="DOZ152" s="81"/>
      <c r="DPA152" s="81"/>
      <c r="DPB152" s="81"/>
      <c r="DPC152" s="81"/>
      <c r="DPD152" s="81"/>
      <c r="DPE152" s="81"/>
      <c r="DPF152" s="81"/>
      <c r="DPG152" s="81"/>
      <c r="DPH152" s="81"/>
      <c r="DPI152" s="81"/>
      <c r="DPJ152" s="81"/>
      <c r="DPK152" s="81"/>
      <c r="DPL152" s="81"/>
      <c r="DPM152" s="81"/>
      <c r="DPN152" s="81"/>
      <c r="DPO152" s="81"/>
      <c r="DPP152" s="81"/>
      <c r="DPQ152" s="81"/>
      <c r="DPR152" s="81"/>
      <c r="DPS152" s="81"/>
      <c r="DPT152" s="81"/>
      <c r="DPU152" s="81"/>
      <c r="DPV152" s="81"/>
      <c r="DPW152" s="81"/>
      <c r="DPX152" s="81"/>
      <c r="DPY152" s="81"/>
      <c r="DPZ152" s="81"/>
      <c r="DQA152" s="81"/>
      <c r="DQB152" s="81"/>
      <c r="DQC152" s="81"/>
      <c r="DQD152" s="81"/>
      <c r="DQE152" s="81"/>
      <c r="DQF152" s="81"/>
      <c r="DQG152" s="81"/>
      <c r="DQH152" s="81"/>
      <c r="DQI152" s="81"/>
      <c r="DQJ152" s="81"/>
      <c r="DQK152" s="81"/>
      <c r="DQL152" s="81"/>
      <c r="DQM152" s="81"/>
      <c r="DQN152" s="81"/>
      <c r="DQO152" s="81"/>
      <c r="DQP152" s="81"/>
      <c r="DQQ152" s="81"/>
      <c r="DQR152" s="81"/>
      <c r="DQS152" s="81"/>
      <c r="DQT152" s="81"/>
      <c r="DQU152" s="81"/>
      <c r="DQV152" s="81"/>
      <c r="DQW152" s="81"/>
      <c r="DQX152" s="81"/>
      <c r="DQY152" s="81"/>
      <c r="DQZ152" s="81"/>
      <c r="DRA152" s="81"/>
      <c r="DRB152" s="81"/>
      <c r="DRC152" s="81"/>
      <c r="DRD152" s="81"/>
      <c r="DRE152" s="81"/>
      <c r="DRF152" s="81"/>
      <c r="DRG152" s="81"/>
      <c r="DRH152" s="81"/>
      <c r="DRI152" s="81"/>
      <c r="DRJ152" s="81"/>
      <c r="DRK152" s="81"/>
      <c r="DRL152" s="81"/>
      <c r="DRM152" s="81"/>
      <c r="DRN152" s="81"/>
      <c r="DRO152" s="81"/>
      <c r="DRP152" s="81"/>
      <c r="DRQ152" s="81"/>
      <c r="DRR152" s="81"/>
      <c r="DRS152" s="81"/>
      <c r="DRT152" s="81"/>
      <c r="DRU152" s="81"/>
      <c r="DRV152" s="81"/>
      <c r="DRW152" s="81"/>
      <c r="DRX152" s="81"/>
      <c r="DRY152" s="81"/>
      <c r="DRZ152" s="81"/>
      <c r="DSA152" s="81"/>
      <c r="DSB152" s="81"/>
      <c r="DSC152" s="81"/>
      <c r="DSD152" s="81"/>
      <c r="DSE152" s="81"/>
      <c r="DSF152" s="81"/>
      <c r="DSG152" s="81"/>
      <c r="DSH152" s="81"/>
      <c r="DSI152" s="81"/>
      <c r="DSJ152" s="81"/>
      <c r="DSK152" s="81"/>
      <c r="DSL152" s="81"/>
      <c r="DSM152" s="81"/>
      <c r="DSN152" s="81"/>
      <c r="DSO152" s="81"/>
      <c r="DSP152" s="81"/>
      <c r="DSQ152" s="81"/>
      <c r="DSR152" s="81"/>
      <c r="DSS152" s="81"/>
      <c r="DST152" s="81"/>
      <c r="DSU152" s="81"/>
      <c r="DSV152" s="81"/>
      <c r="DSW152" s="81"/>
      <c r="DSX152" s="81"/>
      <c r="DSY152" s="81"/>
      <c r="DSZ152" s="81"/>
      <c r="DTA152" s="81"/>
      <c r="DTB152" s="81"/>
      <c r="DTC152" s="81"/>
      <c r="DTD152" s="81"/>
      <c r="DTE152" s="81"/>
      <c r="DTF152" s="81"/>
      <c r="DTG152" s="81"/>
      <c r="DTH152" s="81"/>
      <c r="DTI152" s="81"/>
      <c r="DTJ152" s="81"/>
      <c r="DTK152" s="81"/>
      <c r="DTL152" s="81"/>
      <c r="DTM152" s="81"/>
      <c r="DTN152" s="81"/>
      <c r="DTO152" s="81"/>
      <c r="DTP152" s="81"/>
      <c r="DTQ152" s="81"/>
      <c r="DTR152" s="81"/>
      <c r="DTS152" s="81"/>
      <c r="DTT152" s="81"/>
      <c r="DTU152" s="81"/>
      <c r="DTV152" s="81"/>
      <c r="DTW152" s="81"/>
      <c r="DTX152" s="81"/>
      <c r="DTY152" s="81"/>
      <c r="DTZ152" s="81"/>
      <c r="DUA152" s="81"/>
      <c r="DUB152" s="81"/>
      <c r="DUC152" s="81"/>
      <c r="DUD152" s="81"/>
      <c r="DUE152" s="81"/>
      <c r="DUF152" s="81"/>
      <c r="DUG152" s="81"/>
      <c r="DUH152" s="81"/>
      <c r="DUI152" s="81"/>
      <c r="DUJ152" s="81"/>
      <c r="DUK152" s="81"/>
      <c r="DUL152" s="81"/>
      <c r="DUM152" s="81"/>
      <c r="DUN152" s="81"/>
      <c r="DUO152" s="81"/>
      <c r="DUP152" s="81"/>
      <c r="DUQ152" s="81"/>
      <c r="DUR152" s="81"/>
      <c r="DUS152" s="81"/>
      <c r="DUT152" s="81"/>
      <c r="DUU152" s="81"/>
      <c r="DUV152" s="81"/>
      <c r="DUW152" s="81"/>
      <c r="DUX152" s="81"/>
      <c r="DUY152" s="81"/>
      <c r="DUZ152" s="81"/>
      <c r="DVA152" s="81"/>
      <c r="DVB152" s="81"/>
      <c r="DVC152" s="81"/>
      <c r="DVD152" s="81"/>
      <c r="DVE152" s="81"/>
      <c r="DVF152" s="81"/>
      <c r="DVG152" s="81"/>
      <c r="DVH152" s="81"/>
      <c r="DVI152" s="81"/>
      <c r="DVJ152" s="81"/>
      <c r="DVK152" s="81"/>
      <c r="DVL152" s="81"/>
      <c r="DVM152" s="81"/>
      <c r="DVN152" s="81"/>
      <c r="DVO152" s="81"/>
      <c r="DVP152" s="81"/>
      <c r="DVQ152" s="81"/>
      <c r="DVR152" s="81"/>
      <c r="DVS152" s="81"/>
      <c r="DVT152" s="81"/>
      <c r="DVU152" s="81"/>
      <c r="DVV152" s="81"/>
      <c r="DVW152" s="81"/>
      <c r="DVX152" s="81"/>
      <c r="DVY152" s="81"/>
      <c r="DVZ152" s="81"/>
      <c r="DWA152" s="81"/>
      <c r="DWB152" s="81"/>
      <c r="DWC152" s="81"/>
      <c r="DWD152" s="81"/>
      <c r="DWE152" s="81"/>
      <c r="DWF152" s="81"/>
      <c r="DWG152" s="81"/>
      <c r="DWH152" s="81"/>
      <c r="DWI152" s="81"/>
      <c r="DWJ152" s="81"/>
      <c r="DWK152" s="81"/>
      <c r="DWL152" s="81"/>
      <c r="DWM152" s="81"/>
      <c r="DWN152" s="81"/>
      <c r="DWO152" s="81"/>
      <c r="DWP152" s="81"/>
      <c r="DWQ152" s="81"/>
      <c r="DWR152" s="81"/>
      <c r="DWS152" s="81"/>
      <c r="DWT152" s="81"/>
      <c r="DWU152" s="81"/>
      <c r="DWV152" s="81"/>
      <c r="DWW152" s="81"/>
      <c r="DWX152" s="81"/>
      <c r="DWY152" s="81"/>
      <c r="DWZ152" s="81"/>
      <c r="DXA152" s="81"/>
      <c r="DXB152" s="81"/>
      <c r="DXC152" s="81"/>
      <c r="DXD152" s="81"/>
      <c r="DXE152" s="81"/>
      <c r="DXF152" s="81"/>
      <c r="DXG152" s="81"/>
      <c r="DXH152" s="81"/>
      <c r="DXI152" s="81"/>
      <c r="DXJ152" s="81"/>
      <c r="DXK152" s="81"/>
      <c r="DXL152" s="81"/>
      <c r="DXM152" s="81"/>
      <c r="DXN152" s="81"/>
      <c r="DXO152" s="81"/>
      <c r="DXP152" s="81"/>
      <c r="DXQ152" s="81"/>
      <c r="DXR152" s="81"/>
      <c r="DXS152" s="81"/>
      <c r="DXT152" s="81"/>
      <c r="DXU152" s="81"/>
      <c r="DXV152" s="81"/>
      <c r="DXW152" s="81"/>
      <c r="DXX152" s="81"/>
      <c r="DXY152" s="81"/>
      <c r="DXZ152" s="81"/>
      <c r="DYA152" s="81"/>
      <c r="DYB152" s="81"/>
      <c r="DYC152" s="81"/>
      <c r="DYD152" s="81"/>
      <c r="DYE152" s="81"/>
      <c r="DYF152" s="81"/>
      <c r="DYG152" s="81"/>
      <c r="DYH152" s="81"/>
      <c r="DYI152" s="81"/>
      <c r="DYJ152" s="81"/>
      <c r="DYK152" s="81"/>
      <c r="DYL152" s="81"/>
      <c r="DYM152" s="81"/>
      <c r="DYN152" s="81"/>
      <c r="DYO152" s="81"/>
      <c r="DYP152" s="81"/>
      <c r="DYQ152" s="81"/>
      <c r="DYR152" s="81"/>
      <c r="DYS152" s="81"/>
      <c r="DYT152" s="81"/>
      <c r="DYU152" s="81"/>
      <c r="DYV152" s="81"/>
      <c r="DYW152" s="81"/>
      <c r="DYX152" s="81"/>
      <c r="DYY152" s="81"/>
      <c r="DYZ152" s="81"/>
      <c r="DZA152" s="81"/>
      <c r="DZB152" s="81"/>
      <c r="DZC152" s="81"/>
      <c r="DZD152" s="81"/>
      <c r="DZE152" s="81"/>
      <c r="DZF152" s="81"/>
      <c r="DZG152" s="81"/>
      <c r="DZH152" s="81"/>
      <c r="DZI152" s="81"/>
      <c r="DZJ152" s="81"/>
      <c r="DZK152" s="81"/>
      <c r="DZL152" s="81"/>
      <c r="DZM152" s="81"/>
      <c r="DZN152" s="81"/>
      <c r="DZO152" s="81"/>
      <c r="DZP152" s="81"/>
      <c r="DZQ152" s="81"/>
      <c r="DZR152" s="81"/>
      <c r="DZS152" s="81"/>
      <c r="DZT152" s="81"/>
      <c r="DZU152" s="81"/>
      <c r="DZV152" s="81"/>
      <c r="DZW152" s="81"/>
      <c r="DZX152" s="81"/>
      <c r="DZY152" s="81"/>
      <c r="DZZ152" s="81"/>
      <c r="EAA152" s="81"/>
      <c r="EAB152" s="81"/>
      <c r="EAC152" s="81"/>
      <c r="EAD152" s="81"/>
      <c r="EAE152" s="81"/>
      <c r="EAF152" s="81"/>
      <c r="EAG152" s="81"/>
      <c r="EAH152" s="81"/>
      <c r="EAI152" s="81"/>
      <c r="EAJ152" s="81"/>
      <c r="EAK152" s="81"/>
      <c r="EAL152" s="81"/>
      <c r="EAM152" s="81"/>
      <c r="EAN152" s="81"/>
      <c r="EAO152" s="81"/>
      <c r="EAP152" s="81"/>
      <c r="EAQ152" s="81"/>
      <c r="EAR152" s="81"/>
      <c r="EAS152" s="81"/>
      <c r="EAT152" s="81"/>
      <c r="EAU152" s="81"/>
      <c r="EAV152" s="81"/>
      <c r="EAW152" s="81"/>
      <c r="EAX152" s="81"/>
      <c r="EAY152" s="81"/>
      <c r="EAZ152" s="81"/>
      <c r="EBA152" s="81"/>
      <c r="EBB152" s="81"/>
      <c r="EBC152" s="81"/>
      <c r="EBD152" s="81"/>
      <c r="EBE152" s="81"/>
      <c r="EBF152" s="81"/>
      <c r="EBG152" s="81"/>
      <c r="EBH152" s="81"/>
      <c r="EBI152" s="81"/>
      <c r="EBJ152" s="81"/>
      <c r="EBK152" s="81"/>
      <c r="EBL152" s="81"/>
      <c r="EBM152" s="81"/>
      <c r="EBN152" s="81"/>
      <c r="EBO152" s="81"/>
      <c r="EBP152" s="81"/>
      <c r="EBQ152" s="81"/>
      <c r="EBR152" s="81"/>
      <c r="EBS152" s="81"/>
      <c r="EBT152" s="81"/>
      <c r="EBU152" s="81"/>
      <c r="EBV152" s="81"/>
      <c r="EBW152" s="81"/>
      <c r="EBX152" s="81"/>
      <c r="EBY152" s="81"/>
      <c r="EBZ152" s="81"/>
      <c r="ECA152" s="81"/>
      <c r="ECB152" s="81"/>
      <c r="ECC152" s="81"/>
      <c r="ECD152" s="81"/>
      <c r="ECE152" s="81"/>
      <c r="ECF152" s="81"/>
      <c r="ECG152" s="81"/>
      <c r="ECH152" s="81"/>
      <c r="ECI152" s="81"/>
      <c r="ECJ152" s="81"/>
      <c r="ECK152" s="81"/>
      <c r="ECL152" s="81"/>
      <c r="ECM152" s="81"/>
      <c r="ECN152" s="81"/>
      <c r="ECO152" s="81"/>
      <c r="ECP152" s="81"/>
      <c r="ECQ152" s="81"/>
      <c r="ECR152" s="81"/>
      <c r="ECS152" s="81"/>
      <c r="ECT152" s="81"/>
      <c r="ECU152" s="81"/>
      <c r="ECV152" s="81"/>
      <c r="ECW152" s="81"/>
      <c r="ECX152" s="81"/>
      <c r="ECY152" s="81"/>
      <c r="ECZ152" s="81"/>
      <c r="EDA152" s="81"/>
      <c r="EDB152" s="81"/>
      <c r="EDC152" s="81"/>
      <c r="EDD152" s="81"/>
      <c r="EDE152" s="81"/>
      <c r="EDF152" s="81"/>
      <c r="EDG152" s="81"/>
      <c r="EDH152" s="81"/>
      <c r="EDI152" s="81"/>
      <c r="EDJ152" s="81"/>
      <c r="EDK152" s="81"/>
      <c r="EDL152" s="81"/>
      <c r="EDM152" s="81"/>
      <c r="EDN152" s="81"/>
      <c r="EDO152" s="81"/>
      <c r="EDP152" s="81"/>
      <c r="EDQ152" s="81"/>
      <c r="EDR152" s="81"/>
      <c r="EDS152" s="81"/>
      <c r="EDT152" s="81"/>
      <c r="EDU152" s="81"/>
      <c r="EDV152" s="81"/>
      <c r="EDW152" s="81"/>
      <c r="EDX152" s="81"/>
      <c r="EDY152" s="81"/>
      <c r="EDZ152" s="81"/>
      <c r="EEA152" s="81"/>
      <c r="EEB152" s="81"/>
      <c r="EEC152" s="81"/>
      <c r="EED152" s="81"/>
      <c r="EEE152" s="81"/>
      <c r="EEF152" s="81"/>
      <c r="EEG152" s="81"/>
      <c r="EEH152" s="81"/>
      <c r="EEI152" s="81"/>
      <c r="EEJ152" s="81"/>
      <c r="EEK152" s="81"/>
      <c r="EEL152" s="81"/>
      <c r="EEM152" s="81"/>
      <c r="EEN152" s="81"/>
      <c r="EEO152" s="81"/>
      <c r="EEP152" s="81"/>
      <c r="EEQ152" s="81"/>
      <c r="EER152" s="81"/>
      <c r="EES152" s="81"/>
      <c r="EET152" s="81"/>
      <c r="EEU152" s="81"/>
      <c r="EEV152" s="81"/>
      <c r="EEW152" s="81"/>
      <c r="EEX152" s="81"/>
      <c r="EEY152" s="81"/>
      <c r="EEZ152" s="81"/>
      <c r="EFA152" s="81"/>
      <c r="EFB152" s="81"/>
      <c r="EFC152" s="81"/>
      <c r="EFD152" s="81"/>
      <c r="EFE152" s="81"/>
      <c r="EFF152" s="81"/>
      <c r="EFG152" s="81"/>
      <c r="EFH152" s="81"/>
      <c r="EFI152" s="81"/>
      <c r="EFJ152" s="81"/>
      <c r="EFK152" s="81"/>
      <c r="EFL152" s="81"/>
      <c r="EFM152" s="81"/>
      <c r="EFN152" s="81"/>
      <c r="EFO152" s="81"/>
      <c r="EFP152" s="81"/>
      <c r="EFQ152" s="81"/>
      <c r="EFR152" s="81"/>
      <c r="EFS152" s="81"/>
      <c r="EFT152" s="81"/>
      <c r="EFU152" s="81"/>
      <c r="EFV152" s="81"/>
      <c r="EFW152" s="81"/>
      <c r="EFX152" s="81"/>
      <c r="EFY152" s="81"/>
      <c r="EFZ152" s="81"/>
      <c r="EGA152" s="81"/>
      <c r="EGB152" s="81"/>
      <c r="EGC152" s="81"/>
      <c r="EGD152" s="81"/>
      <c r="EGE152" s="81"/>
      <c r="EGF152" s="81"/>
      <c r="EGG152" s="81"/>
      <c r="EGH152" s="81"/>
      <c r="EGI152" s="81"/>
      <c r="EGJ152" s="81"/>
      <c r="EGK152" s="81"/>
      <c r="EGL152" s="81"/>
      <c r="EGM152" s="81"/>
      <c r="EGN152" s="81"/>
      <c r="EGO152" s="81"/>
      <c r="EGP152" s="81"/>
      <c r="EGQ152" s="81"/>
      <c r="EGR152" s="81"/>
      <c r="EGS152" s="81"/>
      <c r="EGT152" s="81"/>
      <c r="EGU152" s="81"/>
      <c r="EGV152" s="81"/>
      <c r="EGW152" s="81"/>
      <c r="EGX152" s="81"/>
      <c r="EGY152" s="81"/>
      <c r="EGZ152" s="81"/>
      <c r="EHA152" s="81"/>
      <c r="EHB152" s="81"/>
      <c r="EHC152" s="81"/>
      <c r="EHD152" s="81"/>
      <c r="EHE152" s="81"/>
      <c r="EHF152" s="81"/>
      <c r="EHG152" s="81"/>
      <c r="EHH152" s="81"/>
      <c r="EHI152" s="81"/>
      <c r="EHJ152" s="81"/>
      <c r="EHK152" s="81"/>
      <c r="EHL152" s="81"/>
      <c r="EHM152" s="81"/>
      <c r="EHN152" s="81"/>
      <c r="EHO152" s="81"/>
      <c r="EHP152" s="81"/>
      <c r="EHQ152" s="81"/>
      <c r="EHR152" s="81"/>
      <c r="EHS152" s="81"/>
      <c r="EHT152" s="81"/>
      <c r="EHU152" s="81"/>
      <c r="EHV152" s="81"/>
      <c r="EHW152" s="81"/>
      <c r="EHX152" s="81"/>
      <c r="EHY152" s="81"/>
      <c r="EHZ152" s="81"/>
      <c r="EIA152" s="81"/>
      <c r="EIB152" s="81"/>
      <c r="EIC152" s="81"/>
      <c r="EID152" s="81"/>
      <c r="EIE152" s="81"/>
      <c r="EIF152" s="81"/>
      <c r="EIG152" s="81"/>
      <c r="EIH152" s="81"/>
      <c r="EII152" s="81"/>
      <c r="EIJ152" s="81"/>
      <c r="EIK152" s="81"/>
      <c r="EIL152" s="81"/>
      <c r="EIM152" s="81"/>
      <c r="EIN152" s="81"/>
      <c r="EIO152" s="81"/>
      <c r="EIP152" s="81"/>
      <c r="EIQ152" s="81"/>
      <c r="EIR152" s="81"/>
      <c r="EIS152" s="81"/>
      <c r="EIT152" s="81"/>
      <c r="EIU152" s="81"/>
      <c r="EIV152" s="81"/>
      <c r="EIW152" s="81"/>
      <c r="EIX152" s="81"/>
      <c r="EIY152" s="81"/>
      <c r="EIZ152" s="81"/>
      <c r="EJA152" s="81"/>
      <c r="EJB152" s="81"/>
      <c r="EJC152" s="81"/>
      <c r="EJD152" s="81"/>
      <c r="EJE152" s="81"/>
      <c r="EJF152" s="81"/>
      <c r="EJG152" s="81"/>
      <c r="EJH152" s="81"/>
      <c r="EJI152" s="81"/>
      <c r="EJJ152" s="81"/>
      <c r="EJK152" s="81"/>
      <c r="EJL152" s="81"/>
      <c r="EJM152" s="81"/>
      <c r="EJN152" s="81"/>
      <c r="EJO152" s="81"/>
      <c r="EJP152" s="81"/>
      <c r="EJQ152" s="81"/>
      <c r="EJR152" s="81"/>
      <c r="EJS152" s="81"/>
      <c r="EJT152" s="81"/>
      <c r="EJU152" s="81"/>
      <c r="EJV152" s="81"/>
      <c r="EJW152" s="81"/>
      <c r="EJX152" s="81"/>
      <c r="EJY152" s="81"/>
      <c r="EJZ152" s="81"/>
      <c r="EKA152" s="81"/>
      <c r="EKB152" s="81"/>
      <c r="EKC152" s="81"/>
      <c r="EKD152" s="81"/>
      <c r="EKE152" s="81"/>
      <c r="EKF152" s="81"/>
      <c r="EKG152" s="81"/>
      <c r="EKH152" s="81"/>
      <c r="EKI152" s="81"/>
      <c r="EKJ152" s="81"/>
      <c r="EKK152" s="81"/>
      <c r="EKL152" s="81"/>
      <c r="EKM152" s="81"/>
      <c r="EKN152" s="81"/>
      <c r="EKO152" s="81"/>
      <c r="EKP152" s="81"/>
      <c r="EKQ152" s="81"/>
      <c r="EKR152" s="81"/>
      <c r="EKS152" s="81"/>
      <c r="EKT152" s="81"/>
      <c r="EKU152" s="81"/>
      <c r="EKV152" s="81"/>
      <c r="EKW152" s="81"/>
      <c r="EKX152" s="81"/>
      <c r="EKY152" s="81"/>
      <c r="EKZ152" s="81"/>
      <c r="ELA152" s="81"/>
      <c r="ELB152" s="81"/>
      <c r="ELC152" s="81"/>
      <c r="ELD152" s="81"/>
      <c r="ELE152" s="81"/>
      <c r="ELF152" s="81"/>
      <c r="ELG152" s="81"/>
      <c r="ELH152" s="81"/>
      <c r="ELI152" s="81"/>
      <c r="ELJ152" s="81"/>
      <c r="ELK152" s="81"/>
      <c r="ELL152" s="81"/>
      <c r="ELM152" s="81"/>
      <c r="ELN152" s="81"/>
      <c r="ELO152" s="81"/>
      <c r="ELP152" s="81"/>
      <c r="ELQ152" s="81"/>
      <c r="ELR152" s="81"/>
      <c r="ELS152" s="81"/>
      <c r="ELT152" s="81"/>
      <c r="ELU152" s="81"/>
      <c r="ELV152" s="81"/>
      <c r="ELW152" s="81"/>
      <c r="ELX152" s="81"/>
      <c r="ELY152" s="81"/>
      <c r="ELZ152" s="81"/>
      <c r="EMA152" s="81"/>
      <c r="EMB152" s="81"/>
      <c r="EMC152" s="81"/>
      <c r="EMD152" s="81"/>
      <c r="EME152" s="81"/>
      <c r="EMF152" s="81"/>
      <c r="EMG152" s="81"/>
      <c r="EMH152" s="81"/>
      <c r="EMI152" s="81"/>
      <c r="EMJ152" s="81"/>
      <c r="EMK152" s="81"/>
      <c r="EML152" s="81"/>
      <c r="EMM152" s="81"/>
      <c r="EMN152" s="81"/>
      <c r="EMO152" s="81"/>
      <c r="EMP152" s="81"/>
      <c r="EMQ152" s="81"/>
      <c r="EMR152" s="81"/>
      <c r="EMS152" s="81"/>
      <c r="EMT152" s="81"/>
      <c r="EMU152" s="81"/>
      <c r="EMV152" s="81"/>
      <c r="EMW152" s="81"/>
      <c r="EMX152" s="81"/>
      <c r="EMY152" s="81"/>
      <c r="EMZ152" s="81"/>
      <c r="ENA152" s="81"/>
      <c r="ENB152" s="81"/>
      <c r="ENC152" s="81"/>
      <c r="END152" s="81"/>
      <c r="ENE152" s="81"/>
      <c r="ENF152" s="81"/>
      <c r="ENG152" s="81"/>
      <c r="ENH152" s="81"/>
      <c r="ENI152" s="81"/>
      <c r="ENJ152" s="81"/>
      <c r="ENK152" s="81"/>
      <c r="ENL152" s="81"/>
      <c r="ENM152" s="81"/>
      <c r="ENN152" s="81"/>
      <c r="ENO152" s="81"/>
      <c r="ENP152" s="81"/>
      <c r="ENQ152" s="81"/>
      <c r="ENR152" s="81"/>
      <c r="ENS152" s="81"/>
      <c r="ENT152" s="81"/>
      <c r="ENU152" s="81"/>
      <c r="ENV152" s="81"/>
      <c r="ENW152" s="81"/>
      <c r="ENX152" s="81"/>
      <c r="ENY152" s="81"/>
      <c r="ENZ152" s="81"/>
      <c r="EOA152" s="81"/>
      <c r="EOB152" s="81"/>
      <c r="EOC152" s="81"/>
      <c r="EOD152" s="81"/>
      <c r="EOE152" s="81"/>
      <c r="EOF152" s="81"/>
      <c r="EOG152" s="81"/>
      <c r="EOH152" s="81"/>
      <c r="EOI152" s="81"/>
      <c r="EOJ152" s="81"/>
      <c r="EOK152" s="81"/>
      <c r="EOL152" s="81"/>
      <c r="EOM152" s="81"/>
      <c r="EON152" s="81"/>
      <c r="EOO152" s="81"/>
      <c r="EOP152" s="81"/>
      <c r="EOQ152" s="81"/>
      <c r="EOR152" s="81"/>
      <c r="EOS152" s="81"/>
      <c r="EOT152" s="81"/>
      <c r="EOU152" s="81"/>
      <c r="EOV152" s="81"/>
      <c r="EOW152" s="81"/>
      <c r="EOX152" s="81"/>
      <c r="EOY152" s="81"/>
      <c r="EOZ152" s="81"/>
      <c r="EPA152" s="81"/>
      <c r="EPB152" s="81"/>
      <c r="EPC152" s="81"/>
      <c r="EPD152" s="81"/>
      <c r="EPE152" s="81"/>
      <c r="EPF152" s="81"/>
      <c r="EPG152" s="81"/>
      <c r="EPH152" s="81"/>
      <c r="EPI152" s="81"/>
      <c r="EPJ152" s="81"/>
      <c r="EPK152" s="81"/>
      <c r="EPL152" s="81"/>
      <c r="EPM152" s="81"/>
      <c r="EPN152" s="81"/>
      <c r="EPO152" s="81"/>
      <c r="EPP152" s="81"/>
      <c r="EPQ152" s="81"/>
      <c r="EPR152" s="81"/>
      <c r="EPS152" s="81"/>
      <c r="EPT152" s="81"/>
      <c r="EPU152" s="81"/>
      <c r="EPV152" s="81"/>
      <c r="EPW152" s="81"/>
      <c r="EPX152" s="81"/>
      <c r="EPY152" s="81"/>
      <c r="EPZ152" s="81"/>
      <c r="EQA152" s="81"/>
      <c r="EQB152" s="81"/>
      <c r="EQC152" s="81"/>
      <c r="EQD152" s="81"/>
      <c r="EQE152" s="81"/>
      <c r="EQF152" s="81"/>
      <c r="EQG152" s="81"/>
      <c r="EQH152" s="81"/>
      <c r="EQI152" s="81"/>
      <c r="EQJ152" s="81"/>
      <c r="EQK152" s="81"/>
      <c r="EQL152" s="81"/>
      <c r="EQM152" s="81"/>
      <c r="EQN152" s="81"/>
      <c r="EQO152" s="81"/>
      <c r="EQP152" s="81"/>
      <c r="EQQ152" s="81"/>
      <c r="EQR152" s="81"/>
      <c r="EQS152" s="81"/>
      <c r="EQT152" s="81"/>
      <c r="EQU152" s="81"/>
      <c r="EQV152" s="81"/>
      <c r="EQW152" s="81"/>
      <c r="EQX152" s="81"/>
      <c r="EQY152" s="81"/>
      <c r="EQZ152" s="81"/>
      <c r="ERA152" s="81"/>
      <c r="ERB152" s="81"/>
      <c r="ERC152" s="81"/>
      <c r="ERD152" s="81"/>
      <c r="ERE152" s="81"/>
      <c r="ERF152" s="81"/>
      <c r="ERG152" s="81"/>
      <c r="ERH152" s="81"/>
      <c r="ERI152" s="81"/>
      <c r="ERJ152" s="81"/>
      <c r="ERK152" s="81"/>
      <c r="ERL152" s="81"/>
      <c r="ERM152" s="81"/>
      <c r="ERN152" s="81"/>
      <c r="ERO152" s="81"/>
      <c r="ERP152" s="81"/>
      <c r="ERQ152" s="81"/>
      <c r="ERR152" s="81"/>
      <c r="ERS152" s="81"/>
      <c r="ERT152" s="81"/>
      <c r="ERU152" s="81"/>
      <c r="ERV152" s="81"/>
      <c r="ERW152" s="81"/>
      <c r="ERX152" s="81"/>
      <c r="ERY152" s="81"/>
      <c r="ERZ152" s="81"/>
      <c r="ESA152" s="81"/>
      <c r="ESB152" s="81"/>
      <c r="ESC152" s="81"/>
      <c r="ESD152" s="81"/>
      <c r="ESE152" s="81"/>
      <c r="ESF152" s="81"/>
      <c r="ESG152" s="81"/>
      <c r="ESH152" s="81"/>
      <c r="ESI152" s="81"/>
      <c r="ESJ152" s="81"/>
      <c r="ESK152" s="81"/>
      <c r="ESL152" s="81"/>
      <c r="ESM152" s="81"/>
      <c r="ESN152" s="81"/>
      <c r="ESO152" s="81"/>
      <c r="ESP152" s="81"/>
      <c r="ESQ152" s="81"/>
      <c r="ESR152" s="81"/>
      <c r="ESS152" s="81"/>
      <c r="EST152" s="81"/>
      <c r="ESU152" s="81"/>
      <c r="ESV152" s="81"/>
      <c r="ESW152" s="81"/>
      <c r="ESX152" s="81"/>
      <c r="ESY152" s="81"/>
      <c r="ESZ152" s="81"/>
      <c r="ETA152" s="81"/>
      <c r="ETB152" s="81"/>
      <c r="ETC152" s="81"/>
      <c r="ETD152" s="81"/>
      <c r="ETE152" s="81"/>
      <c r="ETF152" s="81"/>
      <c r="ETG152" s="81"/>
      <c r="ETH152" s="81"/>
      <c r="ETI152" s="81"/>
      <c r="ETJ152" s="81"/>
      <c r="ETK152" s="81"/>
      <c r="ETL152" s="81"/>
      <c r="ETM152" s="81"/>
      <c r="ETN152" s="81"/>
      <c r="ETO152" s="81"/>
      <c r="ETP152" s="81"/>
      <c r="ETQ152" s="81"/>
      <c r="ETR152" s="81"/>
      <c r="ETS152" s="81"/>
      <c r="ETT152" s="81"/>
      <c r="ETU152" s="81"/>
      <c r="ETV152" s="81"/>
      <c r="ETW152" s="81"/>
      <c r="ETX152" s="81"/>
      <c r="ETY152" s="81"/>
      <c r="ETZ152" s="81"/>
      <c r="EUA152" s="81"/>
      <c r="EUB152" s="81"/>
      <c r="EUC152" s="81"/>
      <c r="EUD152" s="81"/>
      <c r="EUE152" s="81"/>
      <c r="EUF152" s="81"/>
      <c r="EUG152" s="81"/>
      <c r="EUH152" s="81"/>
      <c r="EUI152" s="81"/>
      <c r="EUJ152" s="81"/>
      <c r="EUK152" s="81"/>
      <c r="EUL152" s="81"/>
      <c r="EUM152" s="81"/>
      <c r="EUN152" s="81"/>
      <c r="EUO152" s="81"/>
      <c r="EUP152" s="81"/>
      <c r="EUQ152" s="81"/>
      <c r="EUR152" s="81"/>
      <c r="EUS152" s="81"/>
      <c r="EUT152" s="81"/>
      <c r="EUU152" s="81"/>
      <c r="EUV152" s="81"/>
      <c r="EUW152" s="81"/>
      <c r="EUX152" s="81"/>
      <c r="EUY152" s="81"/>
      <c r="EUZ152" s="81"/>
      <c r="EVA152" s="81"/>
      <c r="EVB152" s="81"/>
      <c r="EVC152" s="81"/>
      <c r="EVD152" s="81"/>
      <c r="EVE152" s="81"/>
      <c r="EVF152" s="81"/>
      <c r="EVG152" s="81"/>
      <c r="EVH152" s="81"/>
      <c r="EVI152" s="81"/>
      <c r="EVJ152" s="81"/>
      <c r="EVK152" s="81"/>
      <c r="EVL152" s="81"/>
      <c r="EVM152" s="81"/>
      <c r="EVN152" s="81"/>
      <c r="EVO152" s="81"/>
      <c r="EVP152" s="81"/>
      <c r="EVQ152" s="81"/>
      <c r="EVR152" s="81"/>
      <c r="EVS152" s="81"/>
      <c r="EVT152" s="81"/>
      <c r="EVU152" s="81"/>
      <c r="EVV152" s="81"/>
      <c r="EVW152" s="81"/>
      <c r="EVX152" s="81"/>
      <c r="EVY152" s="81"/>
      <c r="EVZ152" s="81"/>
      <c r="EWA152" s="81"/>
      <c r="EWB152" s="81"/>
      <c r="EWC152" s="81"/>
      <c r="EWD152" s="81"/>
      <c r="EWE152" s="81"/>
      <c r="EWF152" s="81"/>
      <c r="EWG152" s="81"/>
      <c r="EWH152" s="81"/>
      <c r="EWI152" s="81"/>
      <c r="EWJ152" s="81"/>
      <c r="EWK152" s="81"/>
      <c r="EWL152" s="81"/>
      <c r="EWM152" s="81"/>
      <c r="EWN152" s="81"/>
      <c r="EWO152" s="81"/>
      <c r="EWP152" s="81"/>
      <c r="EWQ152" s="81"/>
      <c r="EWR152" s="81"/>
      <c r="EWS152" s="81"/>
      <c r="EWT152" s="81"/>
      <c r="EWU152" s="81"/>
      <c r="EWV152" s="81"/>
      <c r="EWW152" s="81"/>
      <c r="EWX152" s="81"/>
      <c r="EWY152" s="81"/>
      <c r="EWZ152" s="81"/>
      <c r="EXA152" s="81"/>
      <c r="EXB152" s="81"/>
      <c r="EXC152" s="81"/>
      <c r="EXD152" s="81"/>
      <c r="EXE152" s="81"/>
      <c r="EXF152" s="81"/>
      <c r="EXG152" s="81"/>
      <c r="EXH152" s="81"/>
      <c r="EXI152" s="81"/>
      <c r="EXJ152" s="81"/>
      <c r="EXK152" s="81"/>
      <c r="EXL152" s="81"/>
      <c r="EXM152" s="81"/>
      <c r="EXN152" s="81"/>
      <c r="EXO152" s="81"/>
      <c r="EXP152" s="81"/>
      <c r="EXQ152" s="81"/>
      <c r="EXR152" s="81"/>
      <c r="EXS152" s="81"/>
      <c r="EXT152" s="81"/>
      <c r="EXU152" s="81"/>
      <c r="EXV152" s="81"/>
      <c r="EXW152" s="81"/>
      <c r="EXX152" s="81"/>
      <c r="EXY152" s="81"/>
      <c r="EXZ152" s="81"/>
      <c r="EYA152" s="81"/>
      <c r="EYB152" s="81"/>
      <c r="EYC152" s="81"/>
      <c r="EYD152" s="81"/>
      <c r="EYE152" s="81"/>
      <c r="EYF152" s="81"/>
      <c r="EYG152" s="81"/>
      <c r="EYH152" s="81"/>
      <c r="EYI152" s="81"/>
      <c r="EYJ152" s="81"/>
      <c r="EYK152" s="81"/>
      <c r="EYL152" s="81"/>
      <c r="EYM152" s="81"/>
      <c r="EYN152" s="81"/>
      <c r="EYO152" s="81"/>
      <c r="EYP152" s="81"/>
      <c r="EYQ152" s="81"/>
      <c r="EYR152" s="81"/>
      <c r="EYS152" s="81"/>
      <c r="EYT152" s="81"/>
      <c r="EYU152" s="81"/>
      <c r="EYV152" s="81"/>
      <c r="EYW152" s="81"/>
      <c r="EYX152" s="81"/>
      <c r="EYY152" s="81"/>
      <c r="EYZ152" s="81"/>
      <c r="EZA152" s="81"/>
      <c r="EZB152" s="81"/>
      <c r="EZC152" s="81"/>
      <c r="EZD152" s="81"/>
      <c r="EZE152" s="81"/>
      <c r="EZF152" s="81"/>
      <c r="EZG152" s="81"/>
      <c r="EZH152" s="81"/>
      <c r="EZI152" s="81"/>
      <c r="EZJ152" s="81"/>
      <c r="EZK152" s="81"/>
      <c r="EZL152" s="81"/>
      <c r="EZM152" s="81"/>
      <c r="EZN152" s="81"/>
      <c r="EZO152" s="81"/>
      <c r="EZP152" s="81"/>
      <c r="EZQ152" s="81"/>
      <c r="EZR152" s="81"/>
      <c r="EZS152" s="81"/>
      <c r="EZT152" s="81"/>
      <c r="EZU152" s="81"/>
      <c r="EZV152" s="81"/>
      <c r="EZW152" s="81"/>
      <c r="EZX152" s="81"/>
      <c r="EZY152" s="81"/>
      <c r="EZZ152" s="81"/>
      <c r="FAA152" s="81"/>
      <c r="FAB152" s="81"/>
      <c r="FAC152" s="81"/>
      <c r="FAD152" s="81"/>
      <c r="FAE152" s="81"/>
      <c r="FAF152" s="81"/>
      <c r="FAG152" s="81"/>
      <c r="FAH152" s="81"/>
      <c r="FAI152" s="81"/>
      <c r="FAJ152" s="81"/>
      <c r="FAK152" s="81"/>
      <c r="FAL152" s="81"/>
      <c r="FAM152" s="81"/>
      <c r="FAN152" s="81"/>
      <c r="FAO152" s="81"/>
      <c r="FAP152" s="81"/>
      <c r="FAQ152" s="81"/>
      <c r="FAR152" s="81"/>
      <c r="FAS152" s="81"/>
      <c r="FAT152" s="81"/>
      <c r="FAU152" s="81"/>
      <c r="FAV152" s="81"/>
      <c r="FAW152" s="81"/>
      <c r="FAX152" s="81"/>
      <c r="FAY152" s="81"/>
      <c r="FAZ152" s="81"/>
      <c r="FBA152" s="81"/>
      <c r="FBB152" s="81"/>
      <c r="FBC152" s="81"/>
      <c r="FBD152" s="81"/>
      <c r="FBE152" s="81"/>
      <c r="FBF152" s="81"/>
      <c r="FBG152" s="81"/>
      <c r="FBH152" s="81"/>
      <c r="FBI152" s="81"/>
      <c r="FBJ152" s="81"/>
      <c r="FBK152" s="81"/>
      <c r="FBL152" s="81"/>
      <c r="FBM152" s="81"/>
      <c r="FBN152" s="81"/>
      <c r="FBO152" s="81"/>
      <c r="FBP152" s="81"/>
      <c r="FBQ152" s="81"/>
      <c r="FBR152" s="81"/>
      <c r="FBS152" s="81"/>
      <c r="FBT152" s="81"/>
      <c r="FBU152" s="81"/>
      <c r="FBV152" s="81"/>
      <c r="FBW152" s="81"/>
      <c r="FBX152" s="81"/>
      <c r="FBY152" s="81"/>
      <c r="FBZ152" s="81"/>
      <c r="FCA152" s="81"/>
      <c r="FCB152" s="81"/>
      <c r="FCC152" s="81"/>
      <c r="FCD152" s="81"/>
      <c r="FCE152" s="81"/>
      <c r="FCF152" s="81"/>
      <c r="FCG152" s="81"/>
      <c r="FCH152" s="81"/>
      <c r="FCI152" s="81"/>
      <c r="FCJ152" s="81"/>
      <c r="FCK152" s="81"/>
      <c r="FCL152" s="81"/>
      <c r="FCM152" s="81"/>
      <c r="FCN152" s="81"/>
      <c r="FCO152" s="81"/>
      <c r="FCP152" s="81"/>
      <c r="FCQ152" s="81"/>
      <c r="FCR152" s="81"/>
      <c r="FCS152" s="81"/>
      <c r="FCT152" s="81"/>
      <c r="FCU152" s="81"/>
      <c r="FCV152" s="81"/>
      <c r="FCW152" s="81"/>
      <c r="FCX152" s="81"/>
      <c r="FCY152" s="81"/>
      <c r="FCZ152" s="81"/>
      <c r="FDA152" s="81"/>
      <c r="FDB152" s="81"/>
      <c r="FDC152" s="81"/>
      <c r="FDD152" s="81"/>
      <c r="FDE152" s="81"/>
      <c r="FDF152" s="81"/>
      <c r="FDG152" s="81"/>
      <c r="FDH152" s="81"/>
      <c r="FDI152" s="81"/>
      <c r="FDJ152" s="81"/>
      <c r="FDK152" s="81"/>
      <c r="FDL152" s="81"/>
      <c r="FDM152" s="81"/>
      <c r="FDN152" s="81"/>
      <c r="FDO152" s="81"/>
      <c r="FDP152" s="81"/>
      <c r="FDQ152" s="81"/>
      <c r="FDR152" s="81"/>
      <c r="FDS152" s="81"/>
      <c r="FDT152" s="81"/>
      <c r="FDU152" s="81"/>
      <c r="FDV152" s="81"/>
      <c r="FDW152" s="81"/>
      <c r="FDX152" s="81"/>
      <c r="FDY152" s="81"/>
      <c r="FDZ152" s="81"/>
      <c r="FEA152" s="81"/>
      <c r="FEB152" s="81"/>
      <c r="FEC152" s="81"/>
      <c r="FED152" s="81"/>
      <c r="FEE152" s="81"/>
      <c r="FEF152" s="81"/>
      <c r="FEG152" s="81"/>
      <c r="FEH152" s="81"/>
      <c r="FEI152" s="81"/>
      <c r="FEJ152" s="81"/>
      <c r="FEK152" s="81"/>
      <c r="FEL152" s="81"/>
      <c r="FEM152" s="81"/>
      <c r="FEN152" s="81"/>
      <c r="FEO152" s="81"/>
      <c r="FEP152" s="81"/>
      <c r="FEQ152" s="81"/>
      <c r="FER152" s="81"/>
      <c r="FES152" s="81"/>
      <c r="FET152" s="81"/>
      <c r="FEU152" s="81"/>
      <c r="FEV152" s="81"/>
      <c r="FEW152" s="81"/>
      <c r="FEX152" s="81"/>
      <c r="FEY152" s="81"/>
      <c r="FEZ152" s="81"/>
      <c r="FFA152" s="81"/>
      <c r="FFB152" s="81"/>
      <c r="FFC152" s="81"/>
      <c r="FFD152" s="81"/>
      <c r="FFE152" s="81"/>
      <c r="FFF152" s="81"/>
      <c r="FFG152" s="81"/>
      <c r="FFH152" s="81"/>
      <c r="FFI152" s="81"/>
      <c r="FFJ152" s="81"/>
      <c r="FFK152" s="81"/>
      <c r="FFL152" s="81"/>
      <c r="FFM152" s="81"/>
      <c r="FFN152" s="81"/>
      <c r="FFO152" s="81"/>
      <c r="FFP152" s="81"/>
      <c r="FFQ152" s="81"/>
      <c r="FFR152" s="81"/>
      <c r="FFS152" s="81"/>
      <c r="FFT152" s="81"/>
      <c r="FFU152" s="81"/>
      <c r="FFV152" s="81"/>
      <c r="FFW152" s="81"/>
      <c r="FFX152" s="81"/>
      <c r="FFY152" s="81"/>
      <c r="FFZ152" s="81"/>
      <c r="FGA152" s="81"/>
      <c r="FGB152" s="81"/>
      <c r="FGC152" s="81"/>
      <c r="FGD152" s="81"/>
      <c r="FGE152" s="81"/>
      <c r="FGF152" s="81"/>
      <c r="FGG152" s="81"/>
      <c r="FGH152" s="81"/>
      <c r="FGI152" s="81"/>
      <c r="FGJ152" s="81"/>
      <c r="FGK152" s="81"/>
      <c r="FGL152" s="81"/>
      <c r="FGM152" s="81"/>
      <c r="FGN152" s="81"/>
      <c r="FGO152" s="81"/>
      <c r="FGP152" s="81"/>
      <c r="FGQ152" s="81"/>
      <c r="FGR152" s="81"/>
      <c r="FGS152" s="81"/>
      <c r="FGT152" s="81"/>
      <c r="FGU152" s="81"/>
      <c r="FGV152" s="81"/>
      <c r="FGW152" s="81"/>
      <c r="FGX152" s="81"/>
      <c r="FGY152" s="81"/>
      <c r="FGZ152" s="81"/>
      <c r="FHA152" s="81"/>
      <c r="FHB152" s="81"/>
      <c r="FHC152" s="81"/>
      <c r="FHD152" s="81"/>
      <c r="FHE152" s="81"/>
      <c r="FHF152" s="81"/>
      <c r="FHG152" s="81"/>
      <c r="FHH152" s="81"/>
      <c r="FHI152" s="81"/>
      <c r="FHJ152" s="81"/>
      <c r="FHK152" s="81"/>
      <c r="FHL152" s="81"/>
      <c r="FHM152" s="81"/>
      <c r="FHN152" s="81"/>
      <c r="FHO152" s="81"/>
      <c r="FHP152" s="81"/>
      <c r="FHQ152" s="81"/>
      <c r="FHR152" s="81"/>
      <c r="FHS152" s="81"/>
      <c r="FHT152" s="81"/>
      <c r="FHU152" s="81"/>
      <c r="FHV152" s="81"/>
      <c r="FHW152" s="81"/>
      <c r="FHX152" s="81"/>
      <c r="FHY152" s="81"/>
      <c r="FHZ152" s="81"/>
      <c r="FIA152" s="81"/>
      <c r="FIB152" s="81"/>
      <c r="FIC152" s="81"/>
      <c r="FID152" s="81"/>
      <c r="FIE152" s="81"/>
      <c r="FIF152" s="81"/>
      <c r="FIG152" s="81"/>
      <c r="FIH152" s="81"/>
      <c r="FII152" s="81"/>
      <c r="FIJ152" s="81"/>
      <c r="FIK152" s="81"/>
      <c r="FIL152" s="81"/>
      <c r="FIM152" s="81"/>
      <c r="FIN152" s="81"/>
      <c r="FIO152" s="81"/>
      <c r="FIP152" s="81"/>
      <c r="FIQ152" s="81"/>
      <c r="FIR152" s="81"/>
      <c r="FIS152" s="81"/>
      <c r="FIT152" s="81"/>
      <c r="FIU152" s="81"/>
      <c r="FIV152" s="81"/>
      <c r="FIW152" s="81"/>
      <c r="FIX152" s="81"/>
      <c r="FIY152" s="81"/>
      <c r="FIZ152" s="81"/>
      <c r="FJA152" s="81"/>
      <c r="FJB152" s="81"/>
      <c r="FJC152" s="81"/>
      <c r="FJD152" s="81"/>
      <c r="FJE152" s="81"/>
      <c r="FJF152" s="81"/>
      <c r="FJG152" s="81"/>
      <c r="FJH152" s="81"/>
      <c r="FJI152" s="81"/>
      <c r="FJJ152" s="81"/>
      <c r="FJK152" s="81"/>
      <c r="FJL152" s="81"/>
      <c r="FJM152" s="81"/>
      <c r="FJN152" s="81"/>
      <c r="FJO152" s="81"/>
      <c r="FJP152" s="81"/>
      <c r="FJQ152" s="81"/>
      <c r="FJR152" s="81"/>
      <c r="FJS152" s="81"/>
      <c r="FJT152" s="81"/>
      <c r="FJU152" s="81"/>
      <c r="FJV152" s="81"/>
      <c r="FJW152" s="81"/>
      <c r="FJX152" s="81"/>
      <c r="FJY152" s="81"/>
      <c r="FJZ152" s="81"/>
      <c r="FKA152" s="81"/>
      <c r="FKB152" s="81"/>
      <c r="FKC152" s="81"/>
      <c r="FKD152" s="81"/>
      <c r="FKE152" s="81"/>
      <c r="FKF152" s="81"/>
      <c r="FKG152" s="81"/>
      <c r="FKH152" s="81"/>
      <c r="FKI152" s="81"/>
      <c r="FKJ152" s="81"/>
      <c r="FKK152" s="81"/>
      <c r="FKL152" s="81"/>
      <c r="FKM152" s="81"/>
      <c r="FKN152" s="81"/>
      <c r="FKO152" s="81"/>
      <c r="FKP152" s="81"/>
      <c r="FKQ152" s="81"/>
      <c r="FKR152" s="81"/>
      <c r="FKS152" s="81"/>
      <c r="FKT152" s="81"/>
      <c r="FKU152" s="81"/>
      <c r="FKV152" s="81"/>
      <c r="FKW152" s="81"/>
      <c r="FKX152" s="81"/>
      <c r="FKY152" s="81"/>
      <c r="FKZ152" s="81"/>
      <c r="FLA152" s="81"/>
      <c r="FLB152" s="81"/>
      <c r="FLC152" s="81"/>
      <c r="FLD152" s="81"/>
      <c r="FLE152" s="81"/>
      <c r="FLF152" s="81"/>
      <c r="FLG152" s="81"/>
      <c r="FLH152" s="81"/>
      <c r="FLI152" s="81"/>
      <c r="FLJ152" s="81"/>
      <c r="FLK152" s="81"/>
      <c r="FLL152" s="81"/>
      <c r="FLM152" s="81"/>
      <c r="FLN152" s="81"/>
      <c r="FLO152" s="81"/>
      <c r="FLP152" s="81"/>
      <c r="FLQ152" s="81"/>
      <c r="FLR152" s="81"/>
      <c r="FLS152" s="81"/>
      <c r="FLT152" s="81"/>
      <c r="FLU152" s="81"/>
      <c r="FLV152" s="81"/>
      <c r="FLW152" s="81"/>
      <c r="FLX152" s="81"/>
      <c r="FLY152" s="81"/>
      <c r="FLZ152" s="81"/>
      <c r="FMA152" s="81"/>
      <c r="FMB152" s="81"/>
      <c r="FMC152" s="81"/>
      <c r="FMD152" s="81"/>
      <c r="FME152" s="81"/>
      <c r="FMF152" s="81"/>
      <c r="FMG152" s="81"/>
      <c r="FMH152" s="81"/>
      <c r="FMI152" s="81"/>
      <c r="FMJ152" s="81"/>
      <c r="FMK152" s="81"/>
      <c r="FML152" s="81"/>
      <c r="FMM152" s="81"/>
      <c r="FMN152" s="81"/>
      <c r="FMO152" s="81"/>
      <c r="FMP152" s="81"/>
      <c r="FMQ152" s="81"/>
      <c r="FMR152" s="81"/>
      <c r="FMS152" s="81"/>
      <c r="FMT152" s="81"/>
      <c r="FMU152" s="81"/>
      <c r="FMV152" s="81"/>
      <c r="FMW152" s="81"/>
      <c r="FMX152" s="81"/>
      <c r="FMY152" s="81"/>
      <c r="FMZ152" s="81"/>
      <c r="FNA152" s="81"/>
      <c r="FNB152" s="81"/>
      <c r="FNC152" s="81"/>
      <c r="FND152" s="81"/>
      <c r="FNE152" s="81"/>
      <c r="FNF152" s="81"/>
      <c r="FNG152" s="81"/>
      <c r="FNH152" s="81"/>
      <c r="FNI152" s="81"/>
      <c r="FNJ152" s="81"/>
      <c r="FNK152" s="81"/>
      <c r="FNL152" s="81"/>
      <c r="FNM152" s="81"/>
      <c r="FNN152" s="81"/>
      <c r="FNO152" s="81"/>
      <c r="FNP152" s="81"/>
      <c r="FNQ152" s="81"/>
      <c r="FNR152" s="81"/>
      <c r="FNS152" s="81"/>
      <c r="FNT152" s="81"/>
      <c r="FNU152" s="81"/>
      <c r="FNV152" s="81"/>
      <c r="FNW152" s="81"/>
      <c r="FNX152" s="81"/>
      <c r="FNY152" s="81"/>
      <c r="FNZ152" s="81"/>
      <c r="FOA152" s="81"/>
      <c r="FOB152" s="81"/>
      <c r="FOC152" s="81"/>
      <c r="FOD152" s="81"/>
      <c r="FOE152" s="81"/>
      <c r="FOF152" s="81"/>
      <c r="FOG152" s="81"/>
      <c r="FOH152" s="81"/>
      <c r="FOI152" s="81"/>
      <c r="FOJ152" s="81"/>
      <c r="FOK152" s="81"/>
      <c r="FOL152" s="81"/>
      <c r="FOM152" s="81"/>
      <c r="FON152" s="81"/>
      <c r="FOO152" s="81"/>
      <c r="FOP152" s="81"/>
      <c r="FOQ152" s="81"/>
      <c r="FOR152" s="81"/>
      <c r="FOS152" s="81"/>
      <c r="FOT152" s="81"/>
      <c r="FOU152" s="81"/>
      <c r="FOV152" s="81"/>
      <c r="FOW152" s="81"/>
      <c r="FOX152" s="81"/>
      <c r="FOY152" s="81"/>
      <c r="FOZ152" s="81"/>
      <c r="FPA152" s="81"/>
      <c r="FPB152" s="81"/>
      <c r="FPC152" s="81"/>
      <c r="FPD152" s="81"/>
      <c r="FPE152" s="81"/>
      <c r="FPF152" s="81"/>
      <c r="FPG152" s="81"/>
      <c r="FPH152" s="81"/>
      <c r="FPI152" s="81"/>
      <c r="FPJ152" s="81"/>
      <c r="FPK152" s="81"/>
      <c r="FPL152" s="81"/>
      <c r="FPM152" s="81"/>
      <c r="FPN152" s="81"/>
      <c r="FPO152" s="81"/>
      <c r="FPP152" s="81"/>
      <c r="FPQ152" s="81"/>
      <c r="FPR152" s="81"/>
      <c r="FPS152" s="81"/>
      <c r="FPT152" s="81"/>
      <c r="FPU152" s="81"/>
      <c r="FPV152" s="81"/>
      <c r="FPW152" s="81"/>
      <c r="FPX152" s="81"/>
      <c r="FPY152" s="81"/>
      <c r="FPZ152" s="81"/>
      <c r="FQA152" s="81"/>
      <c r="FQB152" s="81"/>
      <c r="FQC152" s="81"/>
      <c r="FQD152" s="81"/>
      <c r="FQE152" s="81"/>
      <c r="FQF152" s="81"/>
      <c r="FQG152" s="81"/>
      <c r="FQH152" s="81"/>
      <c r="FQI152" s="81"/>
      <c r="FQJ152" s="81"/>
      <c r="FQK152" s="81"/>
      <c r="FQL152" s="81"/>
      <c r="FQM152" s="81"/>
      <c r="FQN152" s="81"/>
      <c r="FQO152" s="81"/>
      <c r="FQP152" s="81"/>
      <c r="FQQ152" s="81"/>
      <c r="FQR152" s="81"/>
      <c r="FQS152" s="81"/>
      <c r="FQT152" s="81"/>
      <c r="FQU152" s="81"/>
      <c r="FQV152" s="81"/>
      <c r="FQW152" s="81"/>
      <c r="FQX152" s="81"/>
      <c r="FQY152" s="81"/>
      <c r="FQZ152" s="81"/>
      <c r="FRA152" s="81"/>
      <c r="FRB152" s="81"/>
      <c r="FRC152" s="81"/>
      <c r="FRD152" s="81"/>
      <c r="FRE152" s="81"/>
      <c r="FRF152" s="81"/>
      <c r="FRG152" s="81"/>
      <c r="FRH152" s="81"/>
      <c r="FRI152" s="81"/>
      <c r="FRJ152" s="81"/>
      <c r="FRK152" s="81"/>
      <c r="FRL152" s="81"/>
      <c r="FRM152" s="81"/>
      <c r="FRN152" s="81"/>
      <c r="FRO152" s="81"/>
      <c r="FRP152" s="81"/>
      <c r="FRQ152" s="81"/>
      <c r="FRR152" s="81"/>
      <c r="FRS152" s="81"/>
      <c r="FRT152" s="81"/>
      <c r="FRU152" s="81"/>
      <c r="FRV152" s="81"/>
      <c r="FRW152" s="81"/>
      <c r="FRX152" s="81"/>
      <c r="FRY152" s="81"/>
      <c r="FRZ152" s="81"/>
      <c r="FSA152" s="81"/>
      <c r="FSB152" s="81"/>
      <c r="FSC152" s="81"/>
      <c r="FSD152" s="81"/>
      <c r="FSE152" s="81"/>
      <c r="FSF152" s="81"/>
      <c r="FSG152" s="81"/>
      <c r="FSH152" s="81"/>
      <c r="FSI152" s="81"/>
      <c r="FSJ152" s="81"/>
      <c r="FSK152" s="81"/>
      <c r="FSL152" s="81"/>
      <c r="FSM152" s="81"/>
      <c r="FSN152" s="81"/>
      <c r="FSO152" s="81"/>
      <c r="FSP152" s="81"/>
      <c r="FSQ152" s="81"/>
      <c r="FSR152" s="81"/>
      <c r="FSS152" s="81"/>
      <c r="FST152" s="81"/>
      <c r="FSU152" s="81"/>
      <c r="FSV152" s="81"/>
      <c r="FSW152" s="81"/>
      <c r="FSX152" s="81"/>
      <c r="FSY152" s="81"/>
      <c r="FSZ152" s="81"/>
      <c r="FTA152" s="81"/>
      <c r="FTB152" s="81"/>
      <c r="FTC152" s="81"/>
      <c r="FTD152" s="81"/>
      <c r="FTE152" s="81"/>
      <c r="FTF152" s="81"/>
      <c r="FTG152" s="81"/>
      <c r="FTH152" s="81"/>
      <c r="FTI152" s="81"/>
      <c r="FTJ152" s="81"/>
      <c r="FTK152" s="81"/>
      <c r="FTL152" s="81"/>
      <c r="FTM152" s="81"/>
      <c r="FTN152" s="81"/>
      <c r="FTO152" s="81"/>
      <c r="FTP152" s="81"/>
      <c r="FTQ152" s="81"/>
      <c r="FTR152" s="81"/>
      <c r="FTS152" s="81"/>
      <c r="FTT152" s="81"/>
      <c r="FTU152" s="81"/>
      <c r="FTV152" s="81"/>
      <c r="FTW152" s="81"/>
      <c r="FTX152" s="81"/>
      <c r="FTY152" s="81"/>
      <c r="FTZ152" s="81"/>
      <c r="FUA152" s="81"/>
      <c r="FUB152" s="81"/>
      <c r="FUC152" s="81"/>
      <c r="FUD152" s="81"/>
      <c r="FUE152" s="81"/>
      <c r="FUF152" s="81"/>
      <c r="FUG152" s="81"/>
      <c r="FUH152" s="81"/>
      <c r="FUI152" s="81"/>
      <c r="FUJ152" s="81"/>
      <c r="FUK152" s="81"/>
      <c r="FUL152" s="81"/>
      <c r="FUM152" s="81"/>
      <c r="FUN152" s="81"/>
      <c r="FUO152" s="81"/>
      <c r="FUP152" s="81"/>
      <c r="FUQ152" s="81"/>
      <c r="FUR152" s="81"/>
      <c r="FUS152" s="81"/>
      <c r="FUT152" s="81"/>
      <c r="FUU152" s="81"/>
      <c r="FUV152" s="81"/>
      <c r="FUW152" s="81"/>
      <c r="FUX152" s="81"/>
      <c r="FUY152" s="81"/>
      <c r="FUZ152" s="81"/>
      <c r="FVA152" s="81"/>
      <c r="FVB152" s="81"/>
      <c r="FVC152" s="81"/>
      <c r="FVD152" s="81"/>
      <c r="FVE152" s="81"/>
      <c r="FVF152" s="81"/>
      <c r="FVG152" s="81"/>
      <c r="FVH152" s="81"/>
      <c r="FVI152" s="81"/>
      <c r="FVJ152" s="81"/>
      <c r="FVK152" s="81"/>
      <c r="FVL152" s="81"/>
      <c r="FVM152" s="81"/>
      <c r="FVN152" s="81"/>
      <c r="FVO152" s="81"/>
      <c r="FVP152" s="81"/>
      <c r="FVQ152" s="81"/>
      <c r="FVR152" s="81"/>
      <c r="FVS152" s="81"/>
      <c r="FVT152" s="81"/>
      <c r="FVU152" s="81"/>
      <c r="FVV152" s="81"/>
      <c r="FVW152" s="81"/>
      <c r="FVX152" s="81"/>
      <c r="FVY152" s="81"/>
      <c r="FVZ152" s="81"/>
      <c r="FWA152" s="81"/>
      <c r="FWB152" s="81"/>
      <c r="FWC152" s="81"/>
      <c r="FWD152" s="81"/>
      <c r="FWE152" s="81"/>
      <c r="FWF152" s="81"/>
      <c r="FWG152" s="81"/>
      <c r="FWH152" s="81"/>
      <c r="FWI152" s="81"/>
      <c r="FWJ152" s="81"/>
      <c r="FWK152" s="81"/>
      <c r="FWL152" s="81"/>
      <c r="FWM152" s="81"/>
      <c r="FWN152" s="81"/>
      <c r="FWO152" s="81"/>
      <c r="FWP152" s="81"/>
      <c r="FWQ152" s="81"/>
      <c r="FWR152" s="81"/>
      <c r="FWS152" s="81"/>
      <c r="FWT152" s="81"/>
      <c r="FWU152" s="81"/>
      <c r="FWV152" s="81"/>
      <c r="FWW152" s="81"/>
      <c r="FWX152" s="81"/>
      <c r="FWY152" s="81"/>
      <c r="FWZ152" s="81"/>
      <c r="FXA152" s="81"/>
      <c r="FXB152" s="81"/>
      <c r="FXC152" s="81"/>
      <c r="FXD152" s="81"/>
      <c r="FXE152" s="81"/>
      <c r="FXF152" s="81"/>
      <c r="FXG152" s="81"/>
      <c r="FXH152" s="81"/>
      <c r="FXI152" s="81"/>
      <c r="FXJ152" s="81"/>
      <c r="FXK152" s="81"/>
      <c r="FXL152" s="81"/>
      <c r="FXM152" s="81"/>
      <c r="FXN152" s="81"/>
      <c r="FXO152" s="81"/>
      <c r="FXP152" s="81"/>
      <c r="FXQ152" s="81"/>
      <c r="FXR152" s="81"/>
      <c r="FXS152" s="81"/>
      <c r="FXT152" s="81"/>
      <c r="FXU152" s="81"/>
      <c r="FXV152" s="81"/>
      <c r="FXW152" s="81"/>
      <c r="FXX152" s="81"/>
      <c r="FXY152" s="81"/>
      <c r="FXZ152" s="81"/>
      <c r="FYA152" s="81"/>
      <c r="FYB152" s="81"/>
      <c r="FYC152" s="81"/>
      <c r="FYD152" s="81"/>
      <c r="FYE152" s="81"/>
      <c r="FYF152" s="81"/>
      <c r="FYG152" s="81"/>
      <c r="FYH152" s="81"/>
      <c r="FYI152" s="81"/>
      <c r="FYJ152" s="81"/>
      <c r="FYK152" s="81"/>
      <c r="FYL152" s="81"/>
      <c r="FYM152" s="81"/>
      <c r="FYN152" s="81"/>
      <c r="FYO152" s="81"/>
      <c r="FYP152" s="81"/>
      <c r="FYQ152" s="81"/>
      <c r="FYR152" s="81"/>
      <c r="FYS152" s="81"/>
      <c r="FYT152" s="81"/>
      <c r="FYU152" s="81"/>
      <c r="FYV152" s="81"/>
      <c r="FYW152" s="81"/>
      <c r="FYX152" s="81"/>
      <c r="FYY152" s="81"/>
      <c r="FYZ152" s="81"/>
      <c r="FZA152" s="81"/>
      <c r="FZB152" s="81"/>
      <c r="FZC152" s="81"/>
      <c r="FZD152" s="81"/>
      <c r="FZE152" s="81"/>
      <c r="FZF152" s="81"/>
      <c r="FZG152" s="81"/>
      <c r="FZH152" s="81"/>
      <c r="FZI152" s="81"/>
      <c r="FZJ152" s="81"/>
      <c r="FZK152" s="81"/>
      <c r="FZL152" s="81"/>
      <c r="FZM152" s="81"/>
      <c r="FZN152" s="81"/>
      <c r="FZO152" s="81"/>
      <c r="FZP152" s="81"/>
      <c r="FZQ152" s="81"/>
      <c r="FZR152" s="81"/>
      <c r="FZS152" s="81"/>
      <c r="FZT152" s="81"/>
      <c r="FZU152" s="81"/>
      <c r="FZV152" s="81"/>
      <c r="FZW152" s="81"/>
      <c r="FZX152" s="81"/>
      <c r="FZY152" s="81"/>
      <c r="FZZ152" s="81"/>
      <c r="GAA152" s="81"/>
      <c r="GAB152" s="81"/>
      <c r="GAC152" s="81"/>
      <c r="GAD152" s="81"/>
      <c r="GAE152" s="81"/>
      <c r="GAF152" s="81"/>
      <c r="GAG152" s="81"/>
      <c r="GAH152" s="81"/>
      <c r="GAI152" s="81"/>
      <c r="GAJ152" s="81"/>
      <c r="GAK152" s="81"/>
      <c r="GAL152" s="81"/>
      <c r="GAM152" s="81"/>
      <c r="GAN152" s="81"/>
      <c r="GAO152" s="81"/>
      <c r="GAP152" s="81"/>
      <c r="GAQ152" s="81"/>
      <c r="GAR152" s="81"/>
      <c r="GAS152" s="81"/>
      <c r="GAT152" s="81"/>
      <c r="GAU152" s="81"/>
      <c r="GAV152" s="81"/>
      <c r="GAW152" s="81"/>
      <c r="GAX152" s="81"/>
      <c r="GAY152" s="81"/>
      <c r="GAZ152" s="81"/>
      <c r="GBA152" s="81"/>
      <c r="GBB152" s="81"/>
      <c r="GBC152" s="81"/>
      <c r="GBD152" s="81"/>
      <c r="GBE152" s="81"/>
      <c r="GBF152" s="81"/>
      <c r="GBG152" s="81"/>
      <c r="GBH152" s="81"/>
      <c r="GBI152" s="81"/>
      <c r="GBJ152" s="81"/>
      <c r="GBK152" s="81"/>
      <c r="GBL152" s="81"/>
      <c r="GBM152" s="81"/>
      <c r="GBN152" s="81"/>
      <c r="GBO152" s="81"/>
      <c r="GBP152" s="81"/>
      <c r="GBQ152" s="81"/>
      <c r="GBR152" s="81"/>
      <c r="GBS152" s="81"/>
      <c r="GBT152" s="81"/>
      <c r="GBU152" s="81"/>
      <c r="GBV152" s="81"/>
      <c r="GBW152" s="81"/>
      <c r="GBX152" s="81"/>
      <c r="GBY152" s="81"/>
      <c r="GBZ152" s="81"/>
      <c r="GCA152" s="81"/>
      <c r="GCB152" s="81"/>
      <c r="GCC152" s="81"/>
      <c r="GCD152" s="81"/>
      <c r="GCE152" s="81"/>
      <c r="GCF152" s="81"/>
      <c r="GCG152" s="81"/>
      <c r="GCH152" s="81"/>
      <c r="GCI152" s="81"/>
      <c r="GCJ152" s="81"/>
      <c r="GCK152" s="81"/>
      <c r="GCL152" s="81"/>
      <c r="GCM152" s="81"/>
      <c r="GCN152" s="81"/>
      <c r="GCO152" s="81"/>
      <c r="GCP152" s="81"/>
      <c r="GCQ152" s="81"/>
      <c r="GCR152" s="81"/>
      <c r="GCS152" s="81"/>
      <c r="GCT152" s="81"/>
      <c r="GCU152" s="81"/>
      <c r="GCV152" s="81"/>
      <c r="GCW152" s="81"/>
      <c r="GCX152" s="81"/>
      <c r="GCY152" s="81"/>
      <c r="GCZ152" s="81"/>
      <c r="GDA152" s="81"/>
      <c r="GDB152" s="81"/>
      <c r="GDC152" s="81"/>
      <c r="GDD152" s="81"/>
      <c r="GDE152" s="81"/>
      <c r="GDF152" s="81"/>
      <c r="GDG152" s="81"/>
      <c r="GDH152" s="81"/>
      <c r="GDI152" s="81"/>
      <c r="GDJ152" s="81"/>
      <c r="GDK152" s="81"/>
      <c r="GDL152" s="81"/>
      <c r="GDM152" s="81"/>
      <c r="GDN152" s="81"/>
      <c r="GDO152" s="81"/>
      <c r="GDP152" s="81"/>
      <c r="GDQ152" s="81"/>
      <c r="GDR152" s="81"/>
      <c r="GDS152" s="81"/>
      <c r="GDT152" s="81"/>
      <c r="GDU152" s="81"/>
      <c r="GDV152" s="81"/>
      <c r="GDW152" s="81"/>
      <c r="GDX152" s="81"/>
      <c r="GDY152" s="81"/>
      <c r="GDZ152" s="81"/>
      <c r="GEA152" s="81"/>
      <c r="GEB152" s="81"/>
      <c r="GEC152" s="81"/>
      <c r="GED152" s="81"/>
      <c r="GEE152" s="81"/>
      <c r="GEF152" s="81"/>
      <c r="GEG152" s="81"/>
      <c r="GEH152" s="81"/>
      <c r="GEI152" s="81"/>
      <c r="GEJ152" s="81"/>
      <c r="GEK152" s="81"/>
      <c r="GEL152" s="81"/>
      <c r="GEM152" s="81"/>
      <c r="GEN152" s="81"/>
      <c r="GEO152" s="81"/>
      <c r="GEP152" s="81"/>
      <c r="GEQ152" s="81"/>
      <c r="GER152" s="81"/>
      <c r="GES152" s="81"/>
      <c r="GET152" s="81"/>
      <c r="GEU152" s="81"/>
      <c r="GEV152" s="81"/>
      <c r="GEW152" s="81"/>
      <c r="GEX152" s="81"/>
      <c r="GEY152" s="81"/>
      <c r="GEZ152" s="81"/>
      <c r="GFA152" s="81"/>
      <c r="GFB152" s="81"/>
      <c r="GFC152" s="81"/>
      <c r="GFD152" s="81"/>
      <c r="GFE152" s="81"/>
      <c r="GFF152" s="81"/>
      <c r="GFG152" s="81"/>
      <c r="GFH152" s="81"/>
      <c r="GFI152" s="81"/>
      <c r="GFJ152" s="81"/>
      <c r="GFK152" s="81"/>
      <c r="GFL152" s="81"/>
      <c r="GFM152" s="81"/>
      <c r="GFN152" s="81"/>
      <c r="GFO152" s="81"/>
      <c r="GFP152" s="81"/>
      <c r="GFQ152" s="81"/>
      <c r="GFR152" s="81"/>
      <c r="GFS152" s="81"/>
      <c r="GFT152" s="81"/>
      <c r="GFU152" s="81"/>
      <c r="GFV152" s="81"/>
      <c r="GFW152" s="81"/>
      <c r="GFX152" s="81"/>
      <c r="GFY152" s="81"/>
      <c r="GFZ152" s="81"/>
      <c r="GGA152" s="81"/>
      <c r="GGB152" s="81"/>
      <c r="GGC152" s="81"/>
      <c r="GGD152" s="81"/>
      <c r="GGE152" s="81"/>
      <c r="GGF152" s="81"/>
      <c r="GGG152" s="81"/>
      <c r="GGH152" s="81"/>
      <c r="GGI152" s="81"/>
      <c r="GGJ152" s="81"/>
      <c r="GGK152" s="81"/>
      <c r="GGL152" s="81"/>
      <c r="GGM152" s="81"/>
      <c r="GGN152" s="81"/>
      <c r="GGO152" s="81"/>
      <c r="GGP152" s="81"/>
      <c r="GGQ152" s="81"/>
      <c r="GGR152" s="81"/>
      <c r="GGS152" s="81"/>
      <c r="GGT152" s="81"/>
      <c r="GGU152" s="81"/>
      <c r="GGV152" s="81"/>
      <c r="GGW152" s="81"/>
      <c r="GGX152" s="81"/>
      <c r="GGY152" s="81"/>
      <c r="GGZ152" s="81"/>
      <c r="GHA152" s="81"/>
      <c r="GHB152" s="81"/>
      <c r="GHC152" s="81"/>
      <c r="GHD152" s="81"/>
      <c r="GHE152" s="81"/>
      <c r="GHF152" s="81"/>
      <c r="GHG152" s="81"/>
      <c r="GHH152" s="81"/>
      <c r="GHI152" s="81"/>
      <c r="GHJ152" s="81"/>
      <c r="GHK152" s="81"/>
      <c r="GHL152" s="81"/>
      <c r="GHM152" s="81"/>
      <c r="GHN152" s="81"/>
      <c r="GHO152" s="81"/>
      <c r="GHP152" s="81"/>
      <c r="GHQ152" s="81"/>
      <c r="GHR152" s="81"/>
      <c r="GHS152" s="81"/>
      <c r="GHT152" s="81"/>
      <c r="GHU152" s="81"/>
      <c r="GHV152" s="81"/>
      <c r="GHW152" s="81"/>
      <c r="GHX152" s="81"/>
      <c r="GHY152" s="81"/>
      <c r="GHZ152" s="81"/>
      <c r="GIA152" s="81"/>
      <c r="GIB152" s="81"/>
      <c r="GIC152" s="81"/>
      <c r="GID152" s="81"/>
      <c r="GIE152" s="81"/>
      <c r="GIF152" s="81"/>
      <c r="GIG152" s="81"/>
      <c r="GIH152" s="81"/>
      <c r="GII152" s="81"/>
      <c r="GIJ152" s="81"/>
      <c r="GIK152" s="81"/>
      <c r="GIL152" s="81"/>
      <c r="GIM152" s="81"/>
      <c r="GIN152" s="81"/>
      <c r="GIO152" s="81"/>
      <c r="GIP152" s="81"/>
      <c r="GIQ152" s="81"/>
      <c r="GIR152" s="81"/>
      <c r="GIS152" s="81"/>
      <c r="GIT152" s="81"/>
      <c r="GIU152" s="81"/>
      <c r="GIV152" s="81"/>
      <c r="GIW152" s="81"/>
      <c r="GIX152" s="81"/>
      <c r="GIY152" s="81"/>
      <c r="GIZ152" s="81"/>
      <c r="GJA152" s="81"/>
      <c r="GJB152" s="81"/>
      <c r="GJC152" s="81"/>
      <c r="GJD152" s="81"/>
      <c r="GJE152" s="81"/>
      <c r="GJF152" s="81"/>
      <c r="GJG152" s="81"/>
      <c r="GJH152" s="81"/>
      <c r="GJI152" s="81"/>
      <c r="GJJ152" s="81"/>
      <c r="GJK152" s="81"/>
      <c r="GJL152" s="81"/>
      <c r="GJM152" s="81"/>
      <c r="GJN152" s="81"/>
      <c r="GJO152" s="81"/>
      <c r="GJP152" s="81"/>
      <c r="GJQ152" s="81"/>
      <c r="GJR152" s="81"/>
      <c r="GJS152" s="81"/>
      <c r="GJT152" s="81"/>
      <c r="GJU152" s="81"/>
      <c r="GJV152" s="81"/>
      <c r="GJW152" s="81"/>
      <c r="GJX152" s="81"/>
      <c r="GJY152" s="81"/>
      <c r="GJZ152" s="81"/>
      <c r="GKA152" s="81"/>
      <c r="GKB152" s="81"/>
      <c r="GKC152" s="81"/>
      <c r="GKD152" s="81"/>
      <c r="GKE152" s="81"/>
      <c r="GKF152" s="81"/>
      <c r="GKG152" s="81"/>
      <c r="GKH152" s="81"/>
      <c r="GKI152" s="81"/>
      <c r="GKJ152" s="81"/>
      <c r="GKK152" s="81"/>
      <c r="GKL152" s="81"/>
      <c r="GKM152" s="81"/>
      <c r="GKN152" s="81"/>
      <c r="GKO152" s="81"/>
      <c r="GKP152" s="81"/>
      <c r="GKQ152" s="81"/>
      <c r="GKR152" s="81"/>
      <c r="GKS152" s="81"/>
      <c r="GKT152" s="81"/>
      <c r="GKU152" s="81"/>
      <c r="GKV152" s="81"/>
      <c r="GKW152" s="81"/>
      <c r="GKX152" s="81"/>
      <c r="GKY152" s="81"/>
      <c r="GKZ152" s="81"/>
      <c r="GLA152" s="81"/>
      <c r="GLB152" s="81"/>
      <c r="GLC152" s="81"/>
      <c r="GLD152" s="81"/>
      <c r="GLE152" s="81"/>
      <c r="GLF152" s="81"/>
      <c r="GLG152" s="81"/>
      <c r="GLH152" s="81"/>
      <c r="GLI152" s="81"/>
      <c r="GLJ152" s="81"/>
      <c r="GLK152" s="81"/>
      <c r="GLL152" s="81"/>
      <c r="GLM152" s="81"/>
      <c r="GLN152" s="81"/>
      <c r="GLO152" s="81"/>
      <c r="GLP152" s="81"/>
      <c r="GLQ152" s="81"/>
      <c r="GLR152" s="81"/>
      <c r="GLS152" s="81"/>
      <c r="GLT152" s="81"/>
      <c r="GLU152" s="81"/>
      <c r="GLV152" s="81"/>
      <c r="GLW152" s="81"/>
      <c r="GLX152" s="81"/>
      <c r="GLY152" s="81"/>
      <c r="GLZ152" s="81"/>
      <c r="GMA152" s="81"/>
      <c r="GMB152" s="81"/>
      <c r="GMC152" s="81"/>
      <c r="GMD152" s="81"/>
      <c r="GME152" s="81"/>
      <c r="GMF152" s="81"/>
      <c r="GMG152" s="81"/>
      <c r="GMH152" s="81"/>
      <c r="GMI152" s="81"/>
      <c r="GMJ152" s="81"/>
      <c r="GMK152" s="81"/>
      <c r="GML152" s="81"/>
      <c r="GMM152" s="81"/>
      <c r="GMN152" s="81"/>
      <c r="GMO152" s="81"/>
      <c r="GMP152" s="81"/>
      <c r="GMQ152" s="81"/>
      <c r="GMR152" s="81"/>
      <c r="GMS152" s="81"/>
      <c r="GMT152" s="81"/>
      <c r="GMU152" s="81"/>
      <c r="GMV152" s="81"/>
      <c r="GMW152" s="81"/>
      <c r="GMX152" s="81"/>
      <c r="GMY152" s="81"/>
      <c r="GMZ152" s="81"/>
      <c r="GNA152" s="81"/>
      <c r="GNB152" s="81"/>
      <c r="GNC152" s="81"/>
      <c r="GND152" s="81"/>
      <c r="GNE152" s="81"/>
      <c r="GNF152" s="81"/>
      <c r="GNG152" s="81"/>
      <c r="GNH152" s="81"/>
      <c r="GNI152" s="81"/>
      <c r="GNJ152" s="81"/>
      <c r="GNK152" s="81"/>
      <c r="GNL152" s="81"/>
      <c r="GNM152" s="81"/>
      <c r="GNN152" s="81"/>
      <c r="GNO152" s="81"/>
      <c r="GNP152" s="81"/>
      <c r="GNQ152" s="81"/>
      <c r="GNR152" s="81"/>
      <c r="GNS152" s="81"/>
      <c r="GNT152" s="81"/>
      <c r="GNU152" s="81"/>
      <c r="GNV152" s="81"/>
      <c r="GNW152" s="81"/>
      <c r="GNX152" s="81"/>
      <c r="GNY152" s="81"/>
      <c r="GNZ152" s="81"/>
      <c r="GOA152" s="81"/>
      <c r="GOB152" s="81"/>
      <c r="GOC152" s="81"/>
      <c r="GOD152" s="81"/>
      <c r="GOE152" s="81"/>
      <c r="GOF152" s="81"/>
      <c r="GOG152" s="81"/>
      <c r="GOH152" s="81"/>
      <c r="GOI152" s="81"/>
      <c r="GOJ152" s="81"/>
      <c r="GOK152" s="81"/>
      <c r="GOL152" s="81"/>
      <c r="GOM152" s="81"/>
      <c r="GON152" s="81"/>
      <c r="GOO152" s="81"/>
      <c r="GOP152" s="81"/>
      <c r="GOQ152" s="81"/>
      <c r="GOR152" s="81"/>
      <c r="GOS152" s="81"/>
      <c r="GOT152" s="81"/>
      <c r="GOU152" s="81"/>
      <c r="GOV152" s="81"/>
      <c r="GOW152" s="81"/>
      <c r="GOX152" s="81"/>
      <c r="GOY152" s="81"/>
      <c r="GOZ152" s="81"/>
      <c r="GPA152" s="81"/>
      <c r="GPB152" s="81"/>
      <c r="GPC152" s="81"/>
      <c r="GPD152" s="81"/>
      <c r="GPE152" s="81"/>
      <c r="GPF152" s="81"/>
      <c r="GPG152" s="81"/>
      <c r="GPH152" s="81"/>
      <c r="GPI152" s="81"/>
      <c r="GPJ152" s="81"/>
      <c r="GPK152" s="81"/>
      <c r="GPL152" s="81"/>
      <c r="GPM152" s="81"/>
      <c r="GPN152" s="81"/>
      <c r="GPO152" s="81"/>
      <c r="GPP152" s="81"/>
      <c r="GPQ152" s="81"/>
      <c r="GPR152" s="81"/>
      <c r="GPS152" s="81"/>
      <c r="GPT152" s="81"/>
      <c r="GPU152" s="81"/>
      <c r="GPV152" s="81"/>
      <c r="GPW152" s="81"/>
      <c r="GPX152" s="81"/>
      <c r="GPY152" s="81"/>
      <c r="GPZ152" s="81"/>
      <c r="GQA152" s="81"/>
      <c r="GQB152" s="81"/>
      <c r="GQC152" s="81"/>
      <c r="GQD152" s="81"/>
      <c r="GQE152" s="81"/>
      <c r="GQF152" s="81"/>
      <c r="GQG152" s="81"/>
      <c r="GQH152" s="81"/>
      <c r="GQI152" s="81"/>
      <c r="GQJ152" s="81"/>
      <c r="GQK152" s="81"/>
      <c r="GQL152" s="81"/>
      <c r="GQM152" s="81"/>
      <c r="GQN152" s="81"/>
      <c r="GQO152" s="81"/>
      <c r="GQP152" s="81"/>
      <c r="GQQ152" s="81"/>
      <c r="GQR152" s="81"/>
      <c r="GQS152" s="81"/>
      <c r="GQT152" s="81"/>
      <c r="GQU152" s="81"/>
      <c r="GQV152" s="81"/>
      <c r="GQW152" s="81"/>
      <c r="GQX152" s="81"/>
      <c r="GQY152" s="81"/>
      <c r="GQZ152" s="81"/>
      <c r="GRA152" s="81"/>
      <c r="GRB152" s="81"/>
      <c r="GRC152" s="81"/>
      <c r="GRD152" s="81"/>
      <c r="GRE152" s="81"/>
      <c r="GRF152" s="81"/>
      <c r="GRG152" s="81"/>
      <c r="GRH152" s="81"/>
      <c r="GRI152" s="81"/>
      <c r="GRJ152" s="81"/>
      <c r="GRK152" s="81"/>
      <c r="GRL152" s="81"/>
      <c r="GRM152" s="81"/>
      <c r="GRN152" s="81"/>
      <c r="GRO152" s="81"/>
      <c r="GRP152" s="81"/>
      <c r="GRQ152" s="81"/>
      <c r="GRR152" s="81"/>
      <c r="GRS152" s="81"/>
      <c r="GRT152" s="81"/>
      <c r="GRU152" s="81"/>
      <c r="GRV152" s="81"/>
      <c r="GRW152" s="81"/>
      <c r="GRX152" s="81"/>
      <c r="GRY152" s="81"/>
      <c r="GRZ152" s="81"/>
      <c r="GSA152" s="81"/>
      <c r="GSB152" s="81"/>
      <c r="GSC152" s="81"/>
      <c r="GSD152" s="81"/>
      <c r="GSE152" s="81"/>
      <c r="GSF152" s="81"/>
      <c r="GSG152" s="81"/>
      <c r="GSH152" s="81"/>
      <c r="GSI152" s="81"/>
      <c r="GSJ152" s="81"/>
      <c r="GSK152" s="81"/>
      <c r="GSL152" s="81"/>
      <c r="GSM152" s="81"/>
      <c r="GSN152" s="81"/>
      <c r="GSO152" s="81"/>
      <c r="GSP152" s="81"/>
      <c r="GSQ152" s="81"/>
      <c r="GSR152" s="81"/>
      <c r="GSS152" s="81"/>
      <c r="GST152" s="81"/>
      <c r="GSU152" s="81"/>
      <c r="GSV152" s="81"/>
      <c r="GSW152" s="81"/>
      <c r="GSX152" s="81"/>
      <c r="GSY152" s="81"/>
      <c r="GSZ152" s="81"/>
      <c r="GTA152" s="81"/>
      <c r="GTB152" s="81"/>
      <c r="GTC152" s="81"/>
      <c r="GTD152" s="81"/>
      <c r="GTE152" s="81"/>
      <c r="GTF152" s="81"/>
      <c r="GTG152" s="81"/>
      <c r="GTH152" s="81"/>
      <c r="GTI152" s="81"/>
      <c r="GTJ152" s="81"/>
      <c r="GTK152" s="81"/>
      <c r="GTL152" s="81"/>
      <c r="GTM152" s="81"/>
      <c r="GTN152" s="81"/>
      <c r="GTO152" s="81"/>
      <c r="GTP152" s="81"/>
      <c r="GTQ152" s="81"/>
      <c r="GTR152" s="81"/>
      <c r="GTS152" s="81"/>
      <c r="GTT152" s="81"/>
      <c r="GTU152" s="81"/>
      <c r="GTV152" s="81"/>
      <c r="GTW152" s="81"/>
      <c r="GTX152" s="81"/>
      <c r="GTY152" s="81"/>
      <c r="GTZ152" s="81"/>
      <c r="GUA152" s="81"/>
      <c r="GUB152" s="81"/>
      <c r="GUC152" s="81"/>
      <c r="GUD152" s="81"/>
      <c r="GUE152" s="81"/>
      <c r="GUF152" s="81"/>
      <c r="GUG152" s="81"/>
      <c r="GUH152" s="81"/>
      <c r="GUI152" s="81"/>
      <c r="GUJ152" s="81"/>
      <c r="GUK152" s="81"/>
      <c r="GUL152" s="81"/>
      <c r="GUM152" s="81"/>
      <c r="GUN152" s="81"/>
      <c r="GUO152" s="81"/>
      <c r="GUP152" s="81"/>
      <c r="GUQ152" s="81"/>
      <c r="GUR152" s="81"/>
      <c r="GUS152" s="81"/>
      <c r="GUT152" s="81"/>
      <c r="GUU152" s="81"/>
      <c r="GUV152" s="81"/>
      <c r="GUW152" s="81"/>
      <c r="GUX152" s="81"/>
      <c r="GUY152" s="81"/>
      <c r="GUZ152" s="81"/>
      <c r="GVA152" s="81"/>
      <c r="GVB152" s="81"/>
      <c r="GVC152" s="81"/>
      <c r="GVD152" s="81"/>
      <c r="GVE152" s="81"/>
      <c r="GVF152" s="81"/>
      <c r="GVG152" s="81"/>
      <c r="GVH152" s="81"/>
      <c r="GVI152" s="81"/>
      <c r="GVJ152" s="81"/>
      <c r="GVK152" s="81"/>
      <c r="GVL152" s="81"/>
      <c r="GVM152" s="81"/>
      <c r="GVN152" s="81"/>
      <c r="GVO152" s="81"/>
      <c r="GVP152" s="81"/>
      <c r="GVQ152" s="81"/>
      <c r="GVR152" s="81"/>
      <c r="GVS152" s="81"/>
      <c r="GVT152" s="81"/>
      <c r="GVU152" s="81"/>
      <c r="GVV152" s="81"/>
      <c r="GVW152" s="81"/>
      <c r="GVX152" s="81"/>
      <c r="GVY152" s="81"/>
      <c r="GVZ152" s="81"/>
      <c r="GWA152" s="81"/>
      <c r="GWB152" s="81"/>
      <c r="GWC152" s="81"/>
      <c r="GWD152" s="81"/>
      <c r="GWE152" s="81"/>
      <c r="GWF152" s="81"/>
      <c r="GWG152" s="81"/>
      <c r="GWH152" s="81"/>
      <c r="GWI152" s="81"/>
      <c r="GWJ152" s="81"/>
      <c r="GWK152" s="81"/>
      <c r="GWL152" s="81"/>
      <c r="GWM152" s="81"/>
      <c r="GWN152" s="81"/>
      <c r="GWO152" s="81"/>
      <c r="GWP152" s="81"/>
      <c r="GWQ152" s="81"/>
      <c r="GWR152" s="81"/>
      <c r="GWS152" s="81"/>
      <c r="GWT152" s="81"/>
      <c r="GWU152" s="81"/>
      <c r="GWV152" s="81"/>
      <c r="GWW152" s="81"/>
      <c r="GWX152" s="81"/>
      <c r="GWY152" s="81"/>
      <c r="GWZ152" s="81"/>
      <c r="GXA152" s="81"/>
      <c r="GXB152" s="81"/>
      <c r="GXC152" s="81"/>
      <c r="GXD152" s="81"/>
      <c r="GXE152" s="81"/>
      <c r="GXF152" s="81"/>
      <c r="GXG152" s="81"/>
      <c r="GXH152" s="81"/>
      <c r="GXI152" s="81"/>
      <c r="GXJ152" s="81"/>
      <c r="GXK152" s="81"/>
      <c r="GXL152" s="81"/>
      <c r="GXM152" s="81"/>
      <c r="GXN152" s="81"/>
      <c r="GXO152" s="81"/>
      <c r="GXP152" s="81"/>
      <c r="GXQ152" s="81"/>
      <c r="GXR152" s="81"/>
      <c r="GXS152" s="81"/>
      <c r="GXT152" s="81"/>
      <c r="GXU152" s="81"/>
      <c r="GXV152" s="81"/>
      <c r="GXW152" s="81"/>
      <c r="GXX152" s="81"/>
      <c r="GXY152" s="81"/>
      <c r="GXZ152" s="81"/>
      <c r="GYA152" s="81"/>
      <c r="GYB152" s="81"/>
      <c r="GYC152" s="81"/>
      <c r="GYD152" s="81"/>
      <c r="GYE152" s="81"/>
      <c r="GYF152" s="81"/>
      <c r="GYG152" s="81"/>
      <c r="GYH152" s="81"/>
      <c r="GYI152" s="81"/>
      <c r="GYJ152" s="81"/>
      <c r="GYK152" s="81"/>
      <c r="GYL152" s="81"/>
      <c r="GYM152" s="81"/>
      <c r="GYN152" s="81"/>
      <c r="GYO152" s="81"/>
      <c r="GYP152" s="81"/>
      <c r="GYQ152" s="81"/>
      <c r="GYR152" s="81"/>
      <c r="GYS152" s="81"/>
      <c r="GYT152" s="81"/>
      <c r="GYU152" s="81"/>
      <c r="GYV152" s="81"/>
      <c r="GYW152" s="81"/>
      <c r="GYX152" s="81"/>
      <c r="GYY152" s="81"/>
      <c r="GYZ152" s="81"/>
      <c r="GZA152" s="81"/>
      <c r="GZB152" s="81"/>
      <c r="GZC152" s="81"/>
      <c r="GZD152" s="81"/>
      <c r="GZE152" s="81"/>
      <c r="GZF152" s="81"/>
      <c r="GZG152" s="81"/>
      <c r="GZH152" s="81"/>
      <c r="GZI152" s="81"/>
      <c r="GZJ152" s="81"/>
      <c r="GZK152" s="81"/>
      <c r="GZL152" s="81"/>
      <c r="GZM152" s="81"/>
      <c r="GZN152" s="81"/>
      <c r="GZO152" s="81"/>
      <c r="GZP152" s="81"/>
      <c r="GZQ152" s="81"/>
      <c r="GZR152" s="81"/>
      <c r="GZS152" s="81"/>
      <c r="GZT152" s="81"/>
      <c r="GZU152" s="81"/>
      <c r="GZV152" s="81"/>
      <c r="GZW152" s="81"/>
      <c r="GZX152" s="81"/>
      <c r="GZY152" s="81"/>
      <c r="GZZ152" s="81"/>
      <c r="HAA152" s="81"/>
      <c r="HAB152" s="81"/>
      <c r="HAC152" s="81"/>
      <c r="HAD152" s="81"/>
      <c r="HAE152" s="81"/>
      <c r="HAF152" s="81"/>
      <c r="HAG152" s="81"/>
      <c r="HAH152" s="81"/>
      <c r="HAI152" s="81"/>
      <c r="HAJ152" s="81"/>
      <c r="HAK152" s="81"/>
      <c r="HAL152" s="81"/>
      <c r="HAM152" s="81"/>
      <c r="HAN152" s="81"/>
      <c r="HAO152" s="81"/>
      <c r="HAP152" s="81"/>
      <c r="HAQ152" s="81"/>
      <c r="HAR152" s="81"/>
      <c r="HAS152" s="81"/>
      <c r="HAT152" s="81"/>
      <c r="HAU152" s="81"/>
      <c r="HAV152" s="81"/>
      <c r="HAW152" s="81"/>
      <c r="HAX152" s="81"/>
      <c r="HAY152" s="81"/>
      <c r="HAZ152" s="81"/>
      <c r="HBA152" s="81"/>
      <c r="HBB152" s="81"/>
      <c r="HBC152" s="81"/>
      <c r="HBD152" s="81"/>
      <c r="HBE152" s="81"/>
      <c r="HBF152" s="81"/>
      <c r="HBG152" s="81"/>
      <c r="HBH152" s="81"/>
      <c r="HBI152" s="81"/>
      <c r="HBJ152" s="81"/>
      <c r="HBK152" s="81"/>
      <c r="HBL152" s="81"/>
      <c r="HBM152" s="81"/>
      <c r="HBN152" s="81"/>
      <c r="HBO152" s="81"/>
      <c r="HBP152" s="81"/>
      <c r="HBQ152" s="81"/>
      <c r="HBR152" s="81"/>
      <c r="HBS152" s="81"/>
      <c r="HBT152" s="81"/>
      <c r="HBU152" s="81"/>
      <c r="HBV152" s="81"/>
      <c r="HBW152" s="81"/>
      <c r="HBX152" s="81"/>
      <c r="HBY152" s="81"/>
      <c r="HBZ152" s="81"/>
      <c r="HCA152" s="81"/>
      <c r="HCB152" s="81"/>
      <c r="HCC152" s="81"/>
      <c r="HCD152" s="81"/>
      <c r="HCE152" s="81"/>
      <c r="HCF152" s="81"/>
      <c r="HCG152" s="81"/>
      <c r="HCH152" s="81"/>
      <c r="HCI152" s="81"/>
      <c r="HCJ152" s="81"/>
      <c r="HCK152" s="81"/>
      <c r="HCL152" s="81"/>
      <c r="HCM152" s="81"/>
      <c r="HCN152" s="81"/>
      <c r="HCO152" s="81"/>
      <c r="HCP152" s="81"/>
      <c r="HCQ152" s="81"/>
      <c r="HCR152" s="81"/>
      <c r="HCS152" s="81"/>
      <c r="HCT152" s="81"/>
      <c r="HCU152" s="81"/>
      <c r="HCV152" s="81"/>
      <c r="HCW152" s="81"/>
      <c r="HCX152" s="81"/>
      <c r="HCY152" s="81"/>
      <c r="HCZ152" s="81"/>
      <c r="HDA152" s="81"/>
      <c r="HDB152" s="81"/>
      <c r="HDC152" s="81"/>
      <c r="HDD152" s="81"/>
      <c r="HDE152" s="81"/>
      <c r="HDF152" s="81"/>
      <c r="HDG152" s="81"/>
      <c r="HDH152" s="81"/>
      <c r="HDI152" s="81"/>
      <c r="HDJ152" s="81"/>
      <c r="HDK152" s="81"/>
      <c r="HDL152" s="81"/>
      <c r="HDM152" s="81"/>
      <c r="HDN152" s="81"/>
      <c r="HDO152" s="81"/>
      <c r="HDP152" s="81"/>
      <c r="HDQ152" s="81"/>
      <c r="HDR152" s="81"/>
      <c r="HDS152" s="81"/>
      <c r="HDT152" s="81"/>
      <c r="HDU152" s="81"/>
      <c r="HDV152" s="81"/>
      <c r="HDW152" s="81"/>
      <c r="HDX152" s="81"/>
      <c r="HDY152" s="81"/>
      <c r="HDZ152" s="81"/>
      <c r="HEA152" s="81"/>
      <c r="HEB152" s="81"/>
      <c r="HEC152" s="81"/>
      <c r="HED152" s="81"/>
      <c r="HEE152" s="81"/>
      <c r="HEF152" s="81"/>
      <c r="HEG152" s="81"/>
      <c r="HEH152" s="81"/>
      <c r="HEI152" s="81"/>
      <c r="HEJ152" s="81"/>
      <c r="HEK152" s="81"/>
      <c r="HEL152" s="81"/>
      <c r="HEM152" s="81"/>
      <c r="HEN152" s="81"/>
      <c r="HEO152" s="81"/>
      <c r="HEP152" s="81"/>
      <c r="HEQ152" s="81"/>
      <c r="HER152" s="81"/>
      <c r="HES152" s="81"/>
      <c r="HET152" s="81"/>
      <c r="HEU152" s="81"/>
      <c r="HEV152" s="81"/>
      <c r="HEW152" s="81"/>
      <c r="HEX152" s="81"/>
      <c r="HEY152" s="81"/>
      <c r="HEZ152" s="81"/>
      <c r="HFA152" s="81"/>
      <c r="HFB152" s="81"/>
      <c r="HFC152" s="81"/>
      <c r="HFD152" s="81"/>
      <c r="HFE152" s="81"/>
      <c r="HFF152" s="81"/>
      <c r="HFG152" s="81"/>
      <c r="HFH152" s="81"/>
      <c r="HFI152" s="81"/>
      <c r="HFJ152" s="81"/>
      <c r="HFK152" s="81"/>
      <c r="HFL152" s="81"/>
      <c r="HFM152" s="81"/>
      <c r="HFN152" s="81"/>
      <c r="HFO152" s="81"/>
      <c r="HFP152" s="81"/>
      <c r="HFQ152" s="81"/>
      <c r="HFR152" s="81"/>
      <c r="HFS152" s="81"/>
      <c r="HFT152" s="81"/>
      <c r="HFU152" s="81"/>
      <c r="HFV152" s="81"/>
      <c r="HFW152" s="81"/>
      <c r="HFX152" s="81"/>
      <c r="HFY152" s="81"/>
      <c r="HFZ152" s="81"/>
      <c r="HGA152" s="81"/>
      <c r="HGB152" s="81"/>
      <c r="HGC152" s="81"/>
      <c r="HGD152" s="81"/>
      <c r="HGE152" s="81"/>
      <c r="HGF152" s="81"/>
      <c r="HGG152" s="81"/>
      <c r="HGH152" s="81"/>
      <c r="HGI152" s="81"/>
      <c r="HGJ152" s="81"/>
      <c r="HGK152" s="81"/>
      <c r="HGL152" s="81"/>
      <c r="HGM152" s="81"/>
      <c r="HGN152" s="81"/>
      <c r="HGO152" s="81"/>
      <c r="HGP152" s="81"/>
      <c r="HGQ152" s="81"/>
      <c r="HGR152" s="81"/>
      <c r="HGS152" s="81"/>
      <c r="HGT152" s="81"/>
      <c r="HGU152" s="81"/>
      <c r="HGV152" s="81"/>
      <c r="HGW152" s="81"/>
      <c r="HGX152" s="81"/>
      <c r="HGY152" s="81"/>
      <c r="HGZ152" s="81"/>
      <c r="HHA152" s="81"/>
      <c r="HHB152" s="81"/>
      <c r="HHC152" s="81"/>
      <c r="HHD152" s="81"/>
      <c r="HHE152" s="81"/>
      <c r="HHF152" s="81"/>
      <c r="HHG152" s="81"/>
      <c r="HHH152" s="81"/>
      <c r="HHI152" s="81"/>
      <c r="HHJ152" s="81"/>
      <c r="HHK152" s="81"/>
      <c r="HHL152" s="81"/>
      <c r="HHM152" s="81"/>
      <c r="HHN152" s="81"/>
      <c r="HHO152" s="81"/>
      <c r="HHP152" s="81"/>
      <c r="HHQ152" s="81"/>
      <c r="HHR152" s="81"/>
      <c r="HHS152" s="81"/>
      <c r="HHT152" s="81"/>
      <c r="HHU152" s="81"/>
      <c r="HHV152" s="81"/>
      <c r="HHW152" s="81"/>
      <c r="HHX152" s="81"/>
      <c r="HHY152" s="81"/>
      <c r="HHZ152" s="81"/>
      <c r="HIA152" s="81"/>
      <c r="HIB152" s="81"/>
      <c r="HIC152" s="81"/>
      <c r="HID152" s="81"/>
      <c r="HIE152" s="81"/>
      <c r="HIF152" s="81"/>
      <c r="HIG152" s="81"/>
      <c r="HIH152" s="81"/>
      <c r="HII152" s="81"/>
      <c r="HIJ152" s="81"/>
      <c r="HIK152" s="81"/>
      <c r="HIL152" s="81"/>
      <c r="HIM152" s="81"/>
      <c r="HIN152" s="81"/>
      <c r="HIO152" s="81"/>
      <c r="HIP152" s="81"/>
      <c r="HIQ152" s="81"/>
      <c r="HIR152" s="81"/>
      <c r="HIS152" s="81"/>
      <c r="HIT152" s="81"/>
      <c r="HIU152" s="81"/>
      <c r="HIV152" s="81"/>
      <c r="HIW152" s="81"/>
      <c r="HIX152" s="81"/>
      <c r="HIY152" s="81"/>
      <c r="HIZ152" s="81"/>
      <c r="HJA152" s="81"/>
      <c r="HJB152" s="81"/>
      <c r="HJC152" s="81"/>
      <c r="HJD152" s="81"/>
      <c r="HJE152" s="81"/>
      <c r="HJF152" s="81"/>
      <c r="HJG152" s="81"/>
      <c r="HJH152" s="81"/>
      <c r="HJI152" s="81"/>
      <c r="HJJ152" s="81"/>
      <c r="HJK152" s="81"/>
      <c r="HJL152" s="81"/>
      <c r="HJM152" s="81"/>
      <c r="HJN152" s="81"/>
      <c r="HJO152" s="81"/>
      <c r="HJP152" s="81"/>
      <c r="HJQ152" s="81"/>
      <c r="HJR152" s="81"/>
      <c r="HJS152" s="81"/>
      <c r="HJT152" s="81"/>
      <c r="HJU152" s="81"/>
      <c r="HJV152" s="81"/>
      <c r="HJW152" s="81"/>
      <c r="HJX152" s="81"/>
      <c r="HJY152" s="81"/>
      <c r="HJZ152" s="81"/>
      <c r="HKA152" s="81"/>
      <c r="HKB152" s="81"/>
      <c r="HKC152" s="81"/>
      <c r="HKD152" s="81"/>
      <c r="HKE152" s="81"/>
      <c r="HKF152" s="81"/>
      <c r="HKG152" s="81"/>
      <c r="HKH152" s="81"/>
      <c r="HKI152" s="81"/>
      <c r="HKJ152" s="81"/>
      <c r="HKK152" s="81"/>
      <c r="HKL152" s="81"/>
      <c r="HKM152" s="81"/>
      <c r="HKN152" s="81"/>
      <c r="HKO152" s="81"/>
      <c r="HKP152" s="81"/>
      <c r="HKQ152" s="81"/>
      <c r="HKR152" s="81"/>
      <c r="HKS152" s="81"/>
      <c r="HKT152" s="81"/>
      <c r="HKU152" s="81"/>
      <c r="HKV152" s="81"/>
      <c r="HKW152" s="81"/>
      <c r="HKX152" s="81"/>
      <c r="HKY152" s="81"/>
      <c r="HKZ152" s="81"/>
      <c r="HLA152" s="81"/>
      <c r="HLB152" s="81"/>
      <c r="HLC152" s="81"/>
      <c r="HLD152" s="81"/>
      <c r="HLE152" s="81"/>
      <c r="HLF152" s="81"/>
      <c r="HLG152" s="81"/>
      <c r="HLH152" s="81"/>
      <c r="HLI152" s="81"/>
      <c r="HLJ152" s="81"/>
      <c r="HLK152" s="81"/>
      <c r="HLL152" s="81"/>
      <c r="HLM152" s="81"/>
      <c r="HLN152" s="81"/>
      <c r="HLO152" s="81"/>
      <c r="HLP152" s="81"/>
      <c r="HLQ152" s="81"/>
      <c r="HLR152" s="81"/>
      <c r="HLS152" s="81"/>
      <c r="HLT152" s="81"/>
      <c r="HLU152" s="81"/>
      <c r="HLV152" s="81"/>
      <c r="HLW152" s="81"/>
      <c r="HLX152" s="81"/>
      <c r="HLY152" s="81"/>
      <c r="HLZ152" s="81"/>
      <c r="HMA152" s="81"/>
      <c r="HMB152" s="81"/>
      <c r="HMC152" s="81"/>
      <c r="HMD152" s="81"/>
      <c r="HME152" s="81"/>
      <c r="HMF152" s="81"/>
      <c r="HMG152" s="81"/>
      <c r="HMH152" s="81"/>
      <c r="HMI152" s="81"/>
      <c r="HMJ152" s="81"/>
      <c r="HMK152" s="81"/>
      <c r="HML152" s="81"/>
      <c r="HMM152" s="81"/>
      <c r="HMN152" s="81"/>
      <c r="HMO152" s="81"/>
      <c r="HMP152" s="81"/>
      <c r="HMQ152" s="81"/>
      <c r="HMR152" s="81"/>
      <c r="HMS152" s="81"/>
      <c r="HMT152" s="81"/>
      <c r="HMU152" s="81"/>
      <c r="HMV152" s="81"/>
      <c r="HMW152" s="81"/>
      <c r="HMX152" s="81"/>
      <c r="HMY152" s="81"/>
      <c r="HMZ152" s="81"/>
      <c r="HNA152" s="81"/>
      <c r="HNB152" s="81"/>
      <c r="HNC152" s="81"/>
      <c r="HND152" s="81"/>
      <c r="HNE152" s="81"/>
      <c r="HNF152" s="81"/>
      <c r="HNG152" s="81"/>
      <c r="HNH152" s="81"/>
      <c r="HNI152" s="81"/>
      <c r="HNJ152" s="81"/>
      <c r="HNK152" s="81"/>
      <c r="HNL152" s="81"/>
      <c r="HNM152" s="81"/>
      <c r="HNN152" s="81"/>
      <c r="HNO152" s="81"/>
      <c r="HNP152" s="81"/>
      <c r="HNQ152" s="81"/>
      <c r="HNR152" s="81"/>
      <c r="HNS152" s="81"/>
      <c r="HNT152" s="81"/>
      <c r="HNU152" s="81"/>
      <c r="HNV152" s="81"/>
      <c r="HNW152" s="81"/>
      <c r="HNX152" s="81"/>
      <c r="HNY152" s="81"/>
      <c r="HNZ152" s="81"/>
      <c r="HOA152" s="81"/>
      <c r="HOB152" s="81"/>
      <c r="HOC152" s="81"/>
      <c r="HOD152" s="81"/>
      <c r="HOE152" s="81"/>
      <c r="HOF152" s="81"/>
      <c r="HOG152" s="81"/>
      <c r="HOH152" s="81"/>
      <c r="HOI152" s="81"/>
      <c r="HOJ152" s="81"/>
      <c r="HOK152" s="81"/>
      <c r="HOL152" s="81"/>
      <c r="HOM152" s="81"/>
      <c r="HON152" s="81"/>
      <c r="HOO152" s="81"/>
      <c r="HOP152" s="81"/>
      <c r="HOQ152" s="81"/>
      <c r="HOR152" s="81"/>
      <c r="HOS152" s="81"/>
      <c r="HOT152" s="81"/>
      <c r="HOU152" s="81"/>
      <c r="HOV152" s="81"/>
      <c r="HOW152" s="81"/>
      <c r="HOX152" s="81"/>
      <c r="HOY152" s="81"/>
      <c r="HOZ152" s="81"/>
      <c r="HPA152" s="81"/>
      <c r="HPB152" s="81"/>
      <c r="HPC152" s="81"/>
      <c r="HPD152" s="81"/>
      <c r="HPE152" s="81"/>
      <c r="HPF152" s="81"/>
      <c r="HPG152" s="81"/>
      <c r="HPH152" s="81"/>
      <c r="HPI152" s="81"/>
      <c r="HPJ152" s="81"/>
      <c r="HPK152" s="81"/>
      <c r="HPL152" s="81"/>
      <c r="HPM152" s="81"/>
      <c r="HPN152" s="81"/>
      <c r="HPO152" s="81"/>
      <c r="HPP152" s="81"/>
      <c r="HPQ152" s="81"/>
      <c r="HPR152" s="81"/>
      <c r="HPS152" s="81"/>
      <c r="HPT152" s="81"/>
      <c r="HPU152" s="81"/>
      <c r="HPV152" s="81"/>
      <c r="HPW152" s="81"/>
      <c r="HPX152" s="81"/>
      <c r="HPY152" s="81"/>
      <c r="HPZ152" s="81"/>
      <c r="HQA152" s="81"/>
      <c r="HQB152" s="81"/>
      <c r="HQC152" s="81"/>
      <c r="HQD152" s="81"/>
      <c r="HQE152" s="81"/>
      <c r="HQF152" s="81"/>
      <c r="HQG152" s="81"/>
      <c r="HQH152" s="81"/>
      <c r="HQI152" s="81"/>
      <c r="HQJ152" s="81"/>
      <c r="HQK152" s="81"/>
      <c r="HQL152" s="81"/>
      <c r="HQM152" s="81"/>
      <c r="HQN152" s="81"/>
      <c r="HQO152" s="81"/>
      <c r="HQP152" s="81"/>
      <c r="HQQ152" s="81"/>
      <c r="HQR152" s="81"/>
      <c r="HQS152" s="81"/>
      <c r="HQT152" s="81"/>
      <c r="HQU152" s="81"/>
      <c r="HQV152" s="81"/>
      <c r="HQW152" s="81"/>
      <c r="HQX152" s="81"/>
      <c r="HQY152" s="81"/>
      <c r="HQZ152" s="81"/>
      <c r="HRA152" s="81"/>
      <c r="HRB152" s="81"/>
      <c r="HRC152" s="81"/>
      <c r="HRD152" s="81"/>
      <c r="HRE152" s="81"/>
      <c r="HRF152" s="81"/>
      <c r="HRG152" s="81"/>
      <c r="HRH152" s="81"/>
      <c r="HRI152" s="81"/>
      <c r="HRJ152" s="81"/>
      <c r="HRK152" s="81"/>
      <c r="HRL152" s="81"/>
      <c r="HRM152" s="81"/>
      <c r="HRN152" s="81"/>
      <c r="HRO152" s="81"/>
      <c r="HRP152" s="81"/>
      <c r="HRQ152" s="81"/>
      <c r="HRR152" s="81"/>
      <c r="HRS152" s="81"/>
      <c r="HRT152" s="81"/>
      <c r="HRU152" s="81"/>
      <c r="HRV152" s="81"/>
      <c r="HRW152" s="81"/>
      <c r="HRX152" s="81"/>
      <c r="HRY152" s="81"/>
      <c r="HRZ152" s="81"/>
      <c r="HSA152" s="81"/>
      <c r="HSB152" s="81"/>
      <c r="HSC152" s="81"/>
      <c r="HSD152" s="81"/>
      <c r="HSE152" s="81"/>
      <c r="HSF152" s="81"/>
      <c r="HSG152" s="81"/>
      <c r="HSH152" s="81"/>
      <c r="HSI152" s="81"/>
      <c r="HSJ152" s="81"/>
      <c r="HSK152" s="81"/>
      <c r="HSL152" s="81"/>
      <c r="HSM152" s="81"/>
      <c r="HSN152" s="81"/>
      <c r="HSO152" s="81"/>
      <c r="HSP152" s="81"/>
      <c r="HSQ152" s="81"/>
      <c r="HSR152" s="81"/>
      <c r="HSS152" s="81"/>
      <c r="HST152" s="81"/>
      <c r="HSU152" s="81"/>
      <c r="HSV152" s="81"/>
      <c r="HSW152" s="81"/>
      <c r="HSX152" s="81"/>
      <c r="HSY152" s="81"/>
      <c r="HSZ152" s="81"/>
      <c r="HTA152" s="81"/>
      <c r="HTB152" s="81"/>
      <c r="HTC152" s="81"/>
      <c r="HTD152" s="81"/>
      <c r="HTE152" s="81"/>
      <c r="HTF152" s="81"/>
      <c r="HTG152" s="81"/>
      <c r="HTH152" s="81"/>
      <c r="HTI152" s="81"/>
      <c r="HTJ152" s="81"/>
      <c r="HTK152" s="81"/>
      <c r="HTL152" s="81"/>
      <c r="HTM152" s="81"/>
      <c r="HTN152" s="81"/>
      <c r="HTO152" s="81"/>
      <c r="HTP152" s="81"/>
      <c r="HTQ152" s="81"/>
      <c r="HTR152" s="81"/>
      <c r="HTS152" s="81"/>
      <c r="HTT152" s="81"/>
      <c r="HTU152" s="81"/>
      <c r="HTV152" s="81"/>
      <c r="HTW152" s="81"/>
      <c r="HTX152" s="81"/>
      <c r="HTY152" s="81"/>
      <c r="HTZ152" s="81"/>
      <c r="HUA152" s="81"/>
      <c r="HUB152" s="81"/>
      <c r="HUC152" s="81"/>
      <c r="HUD152" s="81"/>
      <c r="HUE152" s="81"/>
      <c r="HUF152" s="81"/>
      <c r="HUG152" s="81"/>
      <c r="HUH152" s="81"/>
      <c r="HUI152" s="81"/>
      <c r="HUJ152" s="81"/>
      <c r="HUK152" s="81"/>
      <c r="HUL152" s="81"/>
      <c r="HUM152" s="81"/>
      <c r="HUN152" s="81"/>
      <c r="HUO152" s="81"/>
      <c r="HUP152" s="81"/>
      <c r="HUQ152" s="81"/>
      <c r="HUR152" s="81"/>
      <c r="HUS152" s="81"/>
      <c r="HUT152" s="81"/>
      <c r="HUU152" s="81"/>
      <c r="HUV152" s="81"/>
      <c r="HUW152" s="81"/>
      <c r="HUX152" s="81"/>
      <c r="HUY152" s="81"/>
      <c r="HUZ152" s="81"/>
      <c r="HVA152" s="81"/>
      <c r="HVB152" s="81"/>
      <c r="HVC152" s="81"/>
      <c r="HVD152" s="81"/>
      <c r="HVE152" s="81"/>
      <c r="HVF152" s="81"/>
      <c r="HVG152" s="81"/>
      <c r="HVH152" s="81"/>
      <c r="HVI152" s="81"/>
      <c r="HVJ152" s="81"/>
      <c r="HVK152" s="81"/>
      <c r="HVL152" s="81"/>
      <c r="HVM152" s="81"/>
      <c r="HVN152" s="81"/>
      <c r="HVO152" s="81"/>
      <c r="HVP152" s="81"/>
      <c r="HVQ152" s="81"/>
      <c r="HVR152" s="81"/>
      <c r="HVS152" s="81"/>
      <c r="HVT152" s="81"/>
      <c r="HVU152" s="81"/>
      <c r="HVV152" s="81"/>
      <c r="HVW152" s="81"/>
      <c r="HVX152" s="81"/>
      <c r="HVY152" s="81"/>
      <c r="HVZ152" s="81"/>
      <c r="HWA152" s="81"/>
      <c r="HWB152" s="81"/>
      <c r="HWC152" s="81"/>
      <c r="HWD152" s="81"/>
      <c r="HWE152" s="81"/>
      <c r="HWF152" s="81"/>
      <c r="HWG152" s="81"/>
      <c r="HWH152" s="81"/>
      <c r="HWI152" s="81"/>
      <c r="HWJ152" s="81"/>
      <c r="HWK152" s="81"/>
      <c r="HWL152" s="81"/>
      <c r="HWM152" s="81"/>
      <c r="HWN152" s="81"/>
      <c r="HWO152" s="81"/>
      <c r="HWP152" s="81"/>
      <c r="HWQ152" s="81"/>
      <c r="HWR152" s="81"/>
      <c r="HWS152" s="81"/>
      <c r="HWT152" s="81"/>
      <c r="HWU152" s="81"/>
      <c r="HWV152" s="81"/>
      <c r="HWW152" s="81"/>
      <c r="HWX152" s="81"/>
      <c r="HWY152" s="81"/>
      <c r="HWZ152" s="81"/>
      <c r="HXA152" s="81"/>
      <c r="HXB152" s="81"/>
      <c r="HXC152" s="81"/>
      <c r="HXD152" s="81"/>
      <c r="HXE152" s="81"/>
      <c r="HXF152" s="81"/>
      <c r="HXG152" s="81"/>
      <c r="HXH152" s="81"/>
      <c r="HXI152" s="81"/>
      <c r="HXJ152" s="81"/>
      <c r="HXK152" s="81"/>
      <c r="HXL152" s="81"/>
      <c r="HXM152" s="81"/>
      <c r="HXN152" s="81"/>
      <c r="HXO152" s="81"/>
      <c r="HXP152" s="81"/>
      <c r="HXQ152" s="81"/>
      <c r="HXR152" s="81"/>
      <c r="HXS152" s="81"/>
      <c r="HXT152" s="81"/>
      <c r="HXU152" s="81"/>
      <c r="HXV152" s="81"/>
      <c r="HXW152" s="81"/>
      <c r="HXX152" s="81"/>
      <c r="HXY152" s="81"/>
      <c r="HXZ152" s="81"/>
      <c r="HYA152" s="81"/>
      <c r="HYB152" s="81"/>
      <c r="HYC152" s="81"/>
      <c r="HYD152" s="81"/>
      <c r="HYE152" s="81"/>
      <c r="HYF152" s="81"/>
      <c r="HYG152" s="81"/>
      <c r="HYH152" s="81"/>
      <c r="HYI152" s="81"/>
      <c r="HYJ152" s="81"/>
      <c r="HYK152" s="81"/>
      <c r="HYL152" s="81"/>
      <c r="HYM152" s="81"/>
      <c r="HYN152" s="81"/>
      <c r="HYO152" s="81"/>
      <c r="HYP152" s="81"/>
      <c r="HYQ152" s="81"/>
      <c r="HYR152" s="81"/>
      <c r="HYS152" s="81"/>
      <c r="HYT152" s="81"/>
      <c r="HYU152" s="81"/>
      <c r="HYV152" s="81"/>
      <c r="HYW152" s="81"/>
      <c r="HYX152" s="81"/>
      <c r="HYY152" s="81"/>
      <c r="HYZ152" s="81"/>
      <c r="HZA152" s="81"/>
      <c r="HZB152" s="81"/>
      <c r="HZC152" s="81"/>
      <c r="HZD152" s="81"/>
      <c r="HZE152" s="81"/>
      <c r="HZF152" s="81"/>
      <c r="HZG152" s="81"/>
      <c r="HZH152" s="81"/>
      <c r="HZI152" s="81"/>
      <c r="HZJ152" s="81"/>
      <c r="HZK152" s="81"/>
      <c r="HZL152" s="81"/>
      <c r="HZM152" s="81"/>
      <c r="HZN152" s="81"/>
      <c r="HZO152" s="81"/>
      <c r="HZP152" s="81"/>
      <c r="HZQ152" s="81"/>
      <c r="HZR152" s="81"/>
      <c r="HZS152" s="81"/>
      <c r="HZT152" s="81"/>
      <c r="HZU152" s="81"/>
      <c r="HZV152" s="81"/>
      <c r="HZW152" s="81"/>
      <c r="HZX152" s="81"/>
      <c r="HZY152" s="81"/>
      <c r="HZZ152" s="81"/>
      <c r="IAA152" s="81"/>
      <c r="IAB152" s="81"/>
      <c r="IAC152" s="81"/>
      <c r="IAD152" s="81"/>
      <c r="IAE152" s="81"/>
      <c r="IAF152" s="81"/>
      <c r="IAG152" s="81"/>
      <c r="IAH152" s="81"/>
      <c r="IAI152" s="81"/>
      <c r="IAJ152" s="81"/>
      <c r="IAK152" s="81"/>
      <c r="IAL152" s="81"/>
      <c r="IAM152" s="81"/>
      <c r="IAN152" s="81"/>
      <c r="IAO152" s="81"/>
      <c r="IAP152" s="81"/>
      <c r="IAQ152" s="81"/>
      <c r="IAR152" s="81"/>
      <c r="IAS152" s="81"/>
      <c r="IAT152" s="81"/>
      <c r="IAU152" s="81"/>
      <c r="IAV152" s="81"/>
      <c r="IAW152" s="81"/>
      <c r="IAX152" s="81"/>
      <c r="IAY152" s="81"/>
      <c r="IAZ152" s="81"/>
      <c r="IBA152" s="81"/>
      <c r="IBB152" s="81"/>
      <c r="IBC152" s="81"/>
      <c r="IBD152" s="81"/>
      <c r="IBE152" s="81"/>
      <c r="IBF152" s="81"/>
      <c r="IBG152" s="81"/>
      <c r="IBH152" s="81"/>
      <c r="IBI152" s="81"/>
      <c r="IBJ152" s="81"/>
      <c r="IBK152" s="81"/>
      <c r="IBL152" s="81"/>
      <c r="IBM152" s="81"/>
      <c r="IBN152" s="81"/>
      <c r="IBO152" s="81"/>
      <c r="IBP152" s="81"/>
      <c r="IBQ152" s="81"/>
      <c r="IBR152" s="81"/>
      <c r="IBS152" s="81"/>
      <c r="IBT152" s="81"/>
      <c r="IBU152" s="81"/>
      <c r="IBV152" s="81"/>
      <c r="IBW152" s="81"/>
      <c r="IBX152" s="81"/>
      <c r="IBY152" s="81"/>
      <c r="IBZ152" s="81"/>
      <c r="ICA152" s="81"/>
      <c r="ICB152" s="81"/>
      <c r="ICC152" s="81"/>
      <c r="ICD152" s="81"/>
      <c r="ICE152" s="81"/>
      <c r="ICF152" s="81"/>
      <c r="ICG152" s="81"/>
      <c r="ICH152" s="81"/>
      <c r="ICI152" s="81"/>
      <c r="ICJ152" s="81"/>
      <c r="ICK152" s="81"/>
      <c r="ICL152" s="81"/>
      <c r="ICM152" s="81"/>
      <c r="ICN152" s="81"/>
      <c r="ICO152" s="81"/>
      <c r="ICP152" s="81"/>
      <c r="ICQ152" s="81"/>
      <c r="ICR152" s="81"/>
      <c r="ICS152" s="81"/>
      <c r="ICT152" s="81"/>
      <c r="ICU152" s="81"/>
      <c r="ICV152" s="81"/>
      <c r="ICW152" s="81"/>
      <c r="ICX152" s="81"/>
      <c r="ICY152" s="81"/>
      <c r="ICZ152" s="81"/>
      <c r="IDA152" s="81"/>
      <c r="IDB152" s="81"/>
      <c r="IDC152" s="81"/>
      <c r="IDD152" s="81"/>
      <c r="IDE152" s="81"/>
      <c r="IDF152" s="81"/>
      <c r="IDG152" s="81"/>
      <c r="IDH152" s="81"/>
      <c r="IDI152" s="81"/>
      <c r="IDJ152" s="81"/>
      <c r="IDK152" s="81"/>
      <c r="IDL152" s="81"/>
      <c r="IDM152" s="81"/>
      <c r="IDN152" s="81"/>
      <c r="IDO152" s="81"/>
      <c r="IDP152" s="81"/>
      <c r="IDQ152" s="81"/>
      <c r="IDR152" s="81"/>
      <c r="IDS152" s="81"/>
      <c r="IDT152" s="81"/>
      <c r="IDU152" s="81"/>
      <c r="IDV152" s="81"/>
      <c r="IDW152" s="81"/>
      <c r="IDX152" s="81"/>
      <c r="IDY152" s="81"/>
      <c r="IDZ152" s="81"/>
      <c r="IEA152" s="81"/>
      <c r="IEB152" s="81"/>
      <c r="IEC152" s="81"/>
      <c r="IED152" s="81"/>
      <c r="IEE152" s="81"/>
      <c r="IEF152" s="81"/>
      <c r="IEG152" s="81"/>
      <c r="IEH152" s="81"/>
      <c r="IEI152" s="81"/>
      <c r="IEJ152" s="81"/>
      <c r="IEK152" s="81"/>
      <c r="IEL152" s="81"/>
      <c r="IEM152" s="81"/>
      <c r="IEN152" s="81"/>
      <c r="IEO152" s="81"/>
      <c r="IEP152" s="81"/>
      <c r="IEQ152" s="81"/>
      <c r="IER152" s="81"/>
      <c r="IES152" s="81"/>
      <c r="IET152" s="81"/>
      <c r="IEU152" s="81"/>
      <c r="IEV152" s="81"/>
      <c r="IEW152" s="81"/>
      <c r="IEX152" s="81"/>
      <c r="IEY152" s="81"/>
      <c r="IEZ152" s="81"/>
      <c r="IFA152" s="81"/>
      <c r="IFB152" s="81"/>
      <c r="IFC152" s="81"/>
      <c r="IFD152" s="81"/>
      <c r="IFE152" s="81"/>
      <c r="IFF152" s="81"/>
      <c r="IFG152" s="81"/>
      <c r="IFH152" s="81"/>
      <c r="IFI152" s="81"/>
      <c r="IFJ152" s="81"/>
      <c r="IFK152" s="81"/>
      <c r="IFL152" s="81"/>
      <c r="IFM152" s="81"/>
      <c r="IFN152" s="81"/>
      <c r="IFO152" s="81"/>
      <c r="IFP152" s="81"/>
      <c r="IFQ152" s="81"/>
      <c r="IFR152" s="81"/>
      <c r="IFS152" s="81"/>
      <c r="IFT152" s="81"/>
      <c r="IFU152" s="81"/>
      <c r="IFV152" s="81"/>
      <c r="IFW152" s="81"/>
      <c r="IFX152" s="81"/>
      <c r="IFY152" s="81"/>
      <c r="IFZ152" s="81"/>
      <c r="IGA152" s="81"/>
      <c r="IGB152" s="81"/>
      <c r="IGC152" s="81"/>
      <c r="IGD152" s="81"/>
      <c r="IGE152" s="81"/>
      <c r="IGF152" s="81"/>
      <c r="IGG152" s="81"/>
      <c r="IGH152" s="81"/>
      <c r="IGI152" s="81"/>
      <c r="IGJ152" s="81"/>
      <c r="IGK152" s="81"/>
      <c r="IGL152" s="81"/>
      <c r="IGM152" s="81"/>
      <c r="IGN152" s="81"/>
      <c r="IGO152" s="81"/>
      <c r="IGP152" s="81"/>
      <c r="IGQ152" s="81"/>
      <c r="IGR152" s="81"/>
      <c r="IGS152" s="81"/>
      <c r="IGT152" s="81"/>
      <c r="IGU152" s="81"/>
      <c r="IGV152" s="81"/>
      <c r="IGW152" s="81"/>
      <c r="IGX152" s="81"/>
      <c r="IGY152" s="81"/>
      <c r="IGZ152" s="81"/>
      <c r="IHA152" s="81"/>
      <c r="IHB152" s="81"/>
      <c r="IHC152" s="81"/>
      <c r="IHD152" s="81"/>
      <c r="IHE152" s="81"/>
      <c r="IHF152" s="81"/>
      <c r="IHG152" s="81"/>
      <c r="IHH152" s="81"/>
      <c r="IHI152" s="81"/>
      <c r="IHJ152" s="81"/>
      <c r="IHK152" s="81"/>
      <c r="IHL152" s="81"/>
      <c r="IHM152" s="81"/>
      <c r="IHN152" s="81"/>
      <c r="IHO152" s="81"/>
      <c r="IHP152" s="81"/>
      <c r="IHQ152" s="81"/>
      <c r="IHR152" s="81"/>
      <c r="IHS152" s="81"/>
      <c r="IHT152" s="81"/>
      <c r="IHU152" s="81"/>
      <c r="IHV152" s="81"/>
      <c r="IHW152" s="81"/>
      <c r="IHX152" s="81"/>
      <c r="IHY152" s="81"/>
      <c r="IHZ152" s="81"/>
      <c r="IIA152" s="81"/>
      <c r="IIB152" s="81"/>
      <c r="IIC152" s="81"/>
      <c r="IID152" s="81"/>
      <c r="IIE152" s="81"/>
      <c r="IIF152" s="81"/>
      <c r="IIG152" s="81"/>
      <c r="IIH152" s="81"/>
      <c r="III152" s="81"/>
      <c r="IIJ152" s="81"/>
      <c r="IIK152" s="81"/>
      <c r="IIL152" s="81"/>
      <c r="IIM152" s="81"/>
      <c r="IIN152" s="81"/>
      <c r="IIO152" s="81"/>
      <c r="IIP152" s="81"/>
      <c r="IIQ152" s="81"/>
      <c r="IIR152" s="81"/>
      <c r="IIS152" s="81"/>
      <c r="IIT152" s="81"/>
      <c r="IIU152" s="81"/>
      <c r="IIV152" s="81"/>
      <c r="IIW152" s="81"/>
      <c r="IIX152" s="81"/>
      <c r="IIY152" s="81"/>
      <c r="IIZ152" s="81"/>
      <c r="IJA152" s="81"/>
      <c r="IJB152" s="81"/>
      <c r="IJC152" s="81"/>
      <c r="IJD152" s="81"/>
      <c r="IJE152" s="81"/>
      <c r="IJF152" s="81"/>
      <c r="IJG152" s="81"/>
      <c r="IJH152" s="81"/>
      <c r="IJI152" s="81"/>
      <c r="IJJ152" s="81"/>
      <c r="IJK152" s="81"/>
      <c r="IJL152" s="81"/>
      <c r="IJM152" s="81"/>
      <c r="IJN152" s="81"/>
      <c r="IJO152" s="81"/>
      <c r="IJP152" s="81"/>
      <c r="IJQ152" s="81"/>
      <c r="IJR152" s="81"/>
      <c r="IJS152" s="81"/>
      <c r="IJT152" s="81"/>
      <c r="IJU152" s="81"/>
      <c r="IJV152" s="81"/>
      <c r="IJW152" s="81"/>
      <c r="IJX152" s="81"/>
      <c r="IJY152" s="81"/>
      <c r="IJZ152" s="81"/>
      <c r="IKA152" s="81"/>
      <c r="IKB152" s="81"/>
      <c r="IKC152" s="81"/>
      <c r="IKD152" s="81"/>
      <c r="IKE152" s="81"/>
      <c r="IKF152" s="81"/>
      <c r="IKG152" s="81"/>
      <c r="IKH152" s="81"/>
      <c r="IKI152" s="81"/>
      <c r="IKJ152" s="81"/>
      <c r="IKK152" s="81"/>
      <c r="IKL152" s="81"/>
      <c r="IKM152" s="81"/>
      <c r="IKN152" s="81"/>
      <c r="IKO152" s="81"/>
      <c r="IKP152" s="81"/>
      <c r="IKQ152" s="81"/>
      <c r="IKR152" s="81"/>
      <c r="IKS152" s="81"/>
      <c r="IKT152" s="81"/>
      <c r="IKU152" s="81"/>
      <c r="IKV152" s="81"/>
      <c r="IKW152" s="81"/>
      <c r="IKX152" s="81"/>
      <c r="IKY152" s="81"/>
      <c r="IKZ152" s="81"/>
      <c r="ILA152" s="81"/>
      <c r="ILB152" s="81"/>
      <c r="ILC152" s="81"/>
      <c r="ILD152" s="81"/>
      <c r="ILE152" s="81"/>
      <c r="ILF152" s="81"/>
      <c r="ILG152" s="81"/>
      <c r="ILH152" s="81"/>
      <c r="ILI152" s="81"/>
      <c r="ILJ152" s="81"/>
      <c r="ILK152" s="81"/>
      <c r="ILL152" s="81"/>
      <c r="ILM152" s="81"/>
      <c r="ILN152" s="81"/>
      <c r="ILO152" s="81"/>
      <c r="ILP152" s="81"/>
      <c r="ILQ152" s="81"/>
      <c r="ILR152" s="81"/>
      <c r="ILS152" s="81"/>
      <c r="ILT152" s="81"/>
      <c r="ILU152" s="81"/>
      <c r="ILV152" s="81"/>
      <c r="ILW152" s="81"/>
      <c r="ILX152" s="81"/>
      <c r="ILY152" s="81"/>
      <c r="ILZ152" s="81"/>
      <c r="IMA152" s="81"/>
      <c r="IMB152" s="81"/>
      <c r="IMC152" s="81"/>
      <c r="IMD152" s="81"/>
      <c r="IME152" s="81"/>
      <c r="IMF152" s="81"/>
      <c r="IMG152" s="81"/>
      <c r="IMH152" s="81"/>
      <c r="IMI152" s="81"/>
      <c r="IMJ152" s="81"/>
      <c r="IMK152" s="81"/>
      <c r="IML152" s="81"/>
      <c r="IMM152" s="81"/>
      <c r="IMN152" s="81"/>
      <c r="IMO152" s="81"/>
      <c r="IMP152" s="81"/>
      <c r="IMQ152" s="81"/>
      <c r="IMR152" s="81"/>
      <c r="IMS152" s="81"/>
      <c r="IMT152" s="81"/>
      <c r="IMU152" s="81"/>
      <c r="IMV152" s="81"/>
      <c r="IMW152" s="81"/>
      <c r="IMX152" s="81"/>
      <c r="IMY152" s="81"/>
      <c r="IMZ152" s="81"/>
      <c r="INA152" s="81"/>
      <c r="INB152" s="81"/>
      <c r="INC152" s="81"/>
      <c r="IND152" s="81"/>
      <c r="INE152" s="81"/>
      <c r="INF152" s="81"/>
      <c r="ING152" s="81"/>
      <c r="INH152" s="81"/>
      <c r="INI152" s="81"/>
      <c r="INJ152" s="81"/>
      <c r="INK152" s="81"/>
      <c r="INL152" s="81"/>
      <c r="INM152" s="81"/>
      <c r="INN152" s="81"/>
      <c r="INO152" s="81"/>
      <c r="INP152" s="81"/>
      <c r="INQ152" s="81"/>
      <c r="INR152" s="81"/>
      <c r="INS152" s="81"/>
      <c r="INT152" s="81"/>
      <c r="INU152" s="81"/>
      <c r="INV152" s="81"/>
      <c r="INW152" s="81"/>
      <c r="INX152" s="81"/>
      <c r="INY152" s="81"/>
      <c r="INZ152" s="81"/>
      <c r="IOA152" s="81"/>
      <c r="IOB152" s="81"/>
      <c r="IOC152" s="81"/>
      <c r="IOD152" s="81"/>
      <c r="IOE152" s="81"/>
      <c r="IOF152" s="81"/>
      <c r="IOG152" s="81"/>
      <c r="IOH152" s="81"/>
      <c r="IOI152" s="81"/>
      <c r="IOJ152" s="81"/>
      <c r="IOK152" s="81"/>
      <c r="IOL152" s="81"/>
      <c r="IOM152" s="81"/>
      <c r="ION152" s="81"/>
      <c r="IOO152" s="81"/>
      <c r="IOP152" s="81"/>
      <c r="IOQ152" s="81"/>
      <c r="IOR152" s="81"/>
      <c r="IOS152" s="81"/>
      <c r="IOT152" s="81"/>
      <c r="IOU152" s="81"/>
      <c r="IOV152" s="81"/>
      <c r="IOW152" s="81"/>
      <c r="IOX152" s="81"/>
      <c r="IOY152" s="81"/>
      <c r="IOZ152" s="81"/>
      <c r="IPA152" s="81"/>
      <c r="IPB152" s="81"/>
      <c r="IPC152" s="81"/>
      <c r="IPD152" s="81"/>
      <c r="IPE152" s="81"/>
      <c r="IPF152" s="81"/>
      <c r="IPG152" s="81"/>
      <c r="IPH152" s="81"/>
      <c r="IPI152" s="81"/>
      <c r="IPJ152" s="81"/>
      <c r="IPK152" s="81"/>
      <c r="IPL152" s="81"/>
      <c r="IPM152" s="81"/>
      <c r="IPN152" s="81"/>
      <c r="IPO152" s="81"/>
      <c r="IPP152" s="81"/>
      <c r="IPQ152" s="81"/>
      <c r="IPR152" s="81"/>
      <c r="IPS152" s="81"/>
      <c r="IPT152" s="81"/>
      <c r="IPU152" s="81"/>
      <c r="IPV152" s="81"/>
      <c r="IPW152" s="81"/>
      <c r="IPX152" s="81"/>
      <c r="IPY152" s="81"/>
      <c r="IPZ152" s="81"/>
      <c r="IQA152" s="81"/>
      <c r="IQB152" s="81"/>
      <c r="IQC152" s="81"/>
      <c r="IQD152" s="81"/>
      <c r="IQE152" s="81"/>
      <c r="IQF152" s="81"/>
      <c r="IQG152" s="81"/>
      <c r="IQH152" s="81"/>
      <c r="IQI152" s="81"/>
      <c r="IQJ152" s="81"/>
      <c r="IQK152" s="81"/>
      <c r="IQL152" s="81"/>
      <c r="IQM152" s="81"/>
      <c r="IQN152" s="81"/>
      <c r="IQO152" s="81"/>
      <c r="IQP152" s="81"/>
      <c r="IQQ152" s="81"/>
      <c r="IQR152" s="81"/>
      <c r="IQS152" s="81"/>
      <c r="IQT152" s="81"/>
      <c r="IQU152" s="81"/>
      <c r="IQV152" s="81"/>
      <c r="IQW152" s="81"/>
      <c r="IQX152" s="81"/>
      <c r="IQY152" s="81"/>
      <c r="IQZ152" s="81"/>
      <c r="IRA152" s="81"/>
      <c r="IRB152" s="81"/>
      <c r="IRC152" s="81"/>
      <c r="IRD152" s="81"/>
      <c r="IRE152" s="81"/>
      <c r="IRF152" s="81"/>
      <c r="IRG152" s="81"/>
      <c r="IRH152" s="81"/>
      <c r="IRI152" s="81"/>
      <c r="IRJ152" s="81"/>
      <c r="IRK152" s="81"/>
      <c r="IRL152" s="81"/>
      <c r="IRM152" s="81"/>
      <c r="IRN152" s="81"/>
      <c r="IRO152" s="81"/>
      <c r="IRP152" s="81"/>
      <c r="IRQ152" s="81"/>
      <c r="IRR152" s="81"/>
      <c r="IRS152" s="81"/>
      <c r="IRT152" s="81"/>
      <c r="IRU152" s="81"/>
      <c r="IRV152" s="81"/>
      <c r="IRW152" s="81"/>
      <c r="IRX152" s="81"/>
      <c r="IRY152" s="81"/>
      <c r="IRZ152" s="81"/>
      <c r="ISA152" s="81"/>
      <c r="ISB152" s="81"/>
      <c r="ISC152" s="81"/>
      <c r="ISD152" s="81"/>
      <c r="ISE152" s="81"/>
      <c r="ISF152" s="81"/>
      <c r="ISG152" s="81"/>
      <c r="ISH152" s="81"/>
      <c r="ISI152" s="81"/>
      <c r="ISJ152" s="81"/>
      <c r="ISK152" s="81"/>
      <c r="ISL152" s="81"/>
      <c r="ISM152" s="81"/>
      <c r="ISN152" s="81"/>
      <c r="ISO152" s="81"/>
      <c r="ISP152" s="81"/>
      <c r="ISQ152" s="81"/>
      <c r="ISR152" s="81"/>
      <c r="ISS152" s="81"/>
      <c r="IST152" s="81"/>
      <c r="ISU152" s="81"/>
      <c r="ISV152" s="81"/>
      <c r="ISW152" s="81"/>
      <c r="ISX152" s="81"/>
      <c r="ISY152" s="81"/>
      <c r="ISZ152" s="81"/>
      <c r="ITA152" s="81"/>
      <c r="ITB152" s="81"/>
      <c r="ITC152" s="81"/>
      <c r="ITD152" s="81"/>
      <c r="ITE152" s="81"/>
      <c r="ITF152" s="81"/>
      <c r="ITG152" s="81"/>
      <c r="ITH152" s="81"/>
      <c r="ITI152" s="81"/>
      <c r="ITJ152" s="81"/>
      <c r="ITK152" s="81"/>
      <c r="ITL152" s="81"/>
      <c r="ITM152" s="81"/>
      <c r="ITN152" s="81"/>
      <c r="ITO152" s="81"/>
      <c r="ITP152" s="81"/>
      <c r="ITQ152" s="81"/>
      <c r="ITR152" s="81"/>
      <c r="ITS152" s="81"/>
      <c r="ITT152" s="81"/>
      <c r="ITU152" s="81"/>
      <c r="ITV152" s="81"/>
      <c r="ITW152" s="81"/>
      <c r="ITX152" s="81"/>
      <c r="ITY152" s="81"/>
      <c r="ITZ152" s="81"/>
      <c r="IUA152" s="81"/>
      <c r="IUB152" s="81"/>
      <c r="IUC152" s="81"/>
      <c r="IUD152" s="81"/>
      <c r="IUE152" s="81"/>
      <c r="IUF152" s="81"/>
      <c r="IUG152" s="81"/>
      <c r="IUH152" s="81"/>
      <c r="IUI152" s="81"/>
      <c r="IUJ152" s="81"/>
      <c r="IUK152" s="81"/>
      <c r="IUL152" s="81"/>
      <c r="IUM152" s="81"/>
      <c r="IUN152" s="81"/>
      <c r="IUO152" s="81"/>
      <c r="IUP152" s="81"/>
      <c r="IUQ152" s="81"/>
      <c r="IUR152" s="81"/>
      <c r="IUS152" s="81"/>
      <c r="IUT152" s="81"/>
      <c r="IUU152" s="81"/>
      <c r="IUV152" s="81"/>
      <c r="IUW152" s="81"/>
      <c r="IUX152" s="81"/>
      <c r="IUY152" s="81"/>
      <c r="IUZ152" s="81"/>
      <c r="IVA152" s="81"/>
      <c r="IVB152" s="81"/>
      <c r="IVC152" s="81"/>
      <c r="IVD152" s="81"/>
      <c r="IVE152" s="81"/>
      <c r="IVF152" s="81"/>
      <c r="IVG152" s="81"/>
      <c r="IVH152" s="81"/>
      <c r="IVI152" s="81"/>
      <c r="IVJ152" s="81"/>
      <c r="IVK152" s="81"/>
      <c r="IVL152" s="81"/>
      <c r="IVM152" s="81"/>
      <c r="IVN152" s="81"/>
      <c r="IVO152" s="81"/>
      <c r="IVP152" s="81"/>
      <c r="IVQ152" s="81"/>
      <c r="IVR152" s="81"/>
      <c r="IVS152" s="81"/>
      <c r="IVT152" s="81"/>
      <c r="IVU152" s="81"/>
      <c r="IVV152" s="81"/>
      <c r="IVW152" s="81"/>
      <c r="IVX152" s="81"/>
      <c r="IVY152" s="81"/>
      <c r="IVZ152" s="81"/>
      <c r="IWA152" s="81"/>
      <c r="IWB152" s="81"/>
      <c r="IWC152" s="81"/>
      <c r="IWD152" s="81"/>
      <c r="IWE152" s="81"/>
      <c r="IWF152" s="81"/>
      <c r="IWG152" s="81"/>
      <c r="IWH152" s="81"/>
      <c r="IWI152" s="81"/>
      <c r="IWJ152" s="81"/>
      <c r="IWK152" s="81"/>
      <c r="IWL152" s="81"/>
      <c r="IWM152" s="81"/>
      <c r="IWN152" s="81"/>
      <c r="IWO152" s="81"/>
      <c r="IWP152" s="81"/>
      <c r="IWQ152" s="81"/>
      <c r="IWR152" s="81"/>
      <c r="IWS152" s="81"/>
      <c r="IWT152" s="81"/>
      <c r="IWU152" s="81"/>
      <c r="IWV152" s="81"/>
      <c r="IWW152" s="81"/>
      <c r="IWX152" s="81"/>
      <c r="IWY152" s="81"/>
      <c r="IWZ152" s="81"/>
      <c r="IXA152" s="81"/>
      <c r="IXB152" s="81"/>
      <c r="IXC152" s="81"/>
      <c r="IXD152" s="81"/>
      <c r="IXE152" s="81"/>
      <c r="IXF152" s="81"/>
      <c r="IXG152" s="81"/>
      <c r="IXH152" s="81"/>
      <c r="IXI152" s="81"/>
      <c r="IXJ152" s="81"/>
      <c r="IXK152" s="81"/>
      <c r="IXL152" s="81"/>
      <c r="IXM152" s="81"/>
      <c r="IXN152" s="81"/>
      <c r="IXO152" s="81"/>
      <c r="IXP152" s="81"/>
      <c r="IXQ152" s="81"/>
      <c r="IXR152" s="81"/>
      <c r="IXS152" s="81"/>
      <c r="IXT152" s="81"/>
      <c r="IXU152" s="81"/>
      <c r="IXV152" s="81"/>
      <c r="IXW152" s="81"/>
      <c r="IXX152" s="81"/>
      <c r="IXY152" s="81"/>
      <c r="IXZ152" s="81"/>
      <c r="IYA152" s="81"/>
      <c r="IYB152" s="81"/>
      <c r="IYC152" s="81"/>
      <c r="IYD152" s="81"/>
      <c r="IYE152" s="81"/>
      <c r="IYF152" s="81"/>
      <c r="IYG152" s="81"/>
      <c r="IYH152" s="81"/>
      <c r="IYI152" s="81"/>
      <c r="IYJ152" s="81"/>
      <c r="IYK152" s="81"/>
      <c r="IYL152" s="81"/>
      <c r="IYM152" s="81"/>
      <c r="IYN152" s="81"/>
      <c r="IYO152" s="81"/>
      <c r="IYP152" s="81"/>
      <c r="IYQ152" s="81"/>
      <c r="IYR152" s="81"/>
      <c r="IYS152" s="81"/>
      <c r="IYT152" s="81"/>
      <c r="IYU152" s="81"/>
      <c r="IYV152" s="81"/>
      <c r="IYW152" s="81"/>
      <c r="IYX152" s="81"/>
      <c r="IYY152" s="81"/>
      <c r="IYZ152" s="81"/>
      <c r="IZA152" s="81"/>
      <c r="IZB152" s="81"/>
      <c r="IZC152" s="81"/>
      <c r="IZD152" s="81"/>
      <c r="IZE152" s="81"/>
      <c r="IZF152" s="81"/>
      <c r="IZG152" s="81"/>
      <c r="IZH152" s="81"/>
      <c r="IZI152" s="81"/>
      <c r="IZJ152" s="81"/>
      <c r="IZK152" s="81"/>
      <c r="IZL152" s="81"/>
      <c r="IZM152" s="81"/>
      <c r="IZN152" s="81"/>
      <c r="IZO152" s="81"/>
      <c r="IZP152" s="81"/>
      <c r="IZQ152" s="81"/>
      <c r="IZR152" s="81"/>
      <c r="IZS152" s="81"/>
      <c r="IZT152" s="81"/>
      <c r="IZU152" s="81"/>
      <c r="IZV152" s="81"/>
      <c r="IZW152" s="81"/>
      <c r="IZX152" s="81"/>
      <c r="IZY152" s="81"/>
      <c r="IZZ152" s="81"/>
      <c r="JAA152" s="81"/>
      <c r="JAB152" s="81"/>
      <c r="JAC152" s="81"/>
      <c r="JAD152" s="81"/>
      <c r="JAE152" s="81"/>
      <c r="JAF152" s="81"/>
      <c r="JAG152" s="81"/>
      <c r="JAH152" s="81"/>
      <c r="JAI152" s="81"/>
      <c r="JAJ152" s="81"/>
      <c r="JAK152" s="81"/>
      <c r="JAL152" s="81"/>
      <c r="JAM152" s="81"/>
      <c r="JAN152" s="81"/>
      <c r="JAO152" s="81"/>
      <c r="JAP152" s="81"/>
      <c r="JAQ152" s="81"/>
      <c r="JAR152" s="81"/>
      <c r="JAS152" s="81"/>
      <c r="JAT152" s="81"/>
      <c r="JAU152" s="81"/>
      <c r="JAV152" s="81"/>
      <c r="JAW152" s="81"/>
      <c r="JAX152" s="81"/>
      <c r="JAY152" s="81"/>
      <c r="JAZ152" s="81"/>
      <c r="JBA152" s="81"/>
      <c r="JBB152" s="81"/>
      <c r="JBC152" s="81"/>
      <c r="JBD152" s="81"/>
      <c r="JBE152" s="81"/>
      <c r="JBF152" s="81"/>
      <c r="JBG152" s="81"/>
      <c r="JBH152" s="81"/>
      <c r="JBI152" s="81"/>
      <c r="JBJ152" s="81"/>
      <c r="JBK152" s="81"/>
      <c r="JBL152" s="81"/>
      <c r="JBM152" s="81"/>
      <c r="JBN152" s="81"/>
      <c r="JBO152" s="81"/>
      <c r="JBP152" s="81"/>
      <c r="JBQ152" s="81"/>
      <c r="JBR152" s="81"/>
      <c r="JBS152" s="81"/>
      <c r="JBT152" s="81"/>
      <c r="JBU152" s="81"/>
      <c r="JBV152" s="81"/>
      <c r="JBW152" s="81"/>
      <c r="JBX152" s="81"/>
      <c r="JBY152" s="81"/>
      <c r="JBZ152" s="81"/>
      <c r="JCA152" s="81"/>
      <c r="JCB152" s="81"/>
      <c r="JCC152" s="81"/>
      <c r="JCD152" s="81"/>
      <c r="JCE152" s="81"/>
      <c r="JCF152" s="81"/>
      <c r="JCG152" s="81"/>
      <c r="JCH152" s="81"/>
      <c r="JCI152" s="81"/>
      <c r="JCJ152" s="81"/>
      <c r="JCK152" s="81"/>
      <c r="JCL152" s="81"/>
      <c r="JCM152" s="81"/>
      <c r="JCN152" s="81"/>
      <c r="JCO152" s="81"/>
      <c r="JCP152" s="81"/>
      <c r="JCQ152" s="81"/>
      <c r="JCR152" s="81"/>
      <c r="JCS152" s="81"/>
      <c r="JCT152" s="81"/>
      <c r="JCU152" s="81"/>
      <c r="JCV152" s="81"/>
      <c r="JCW152" s="81"/>
      <c r="JCX152" s="81"/>
      <c r="JCY152" s="81"/>
      <c r="JCZ152" s="81"/>
      <c r="JDA152" s="81"/>
      <c r="JDB152" s="81"/>
      <c r="JDC152" s="81"/>
      <c r="JDD152" s="81"/>
      <c r="JDE152" s="81"/>
      <c r="JDF152" s="81"/>
      <c r="JDG152" s="81"/>
      <c r="JDH152" s="81"/>
      <c r="JDI152" s="81"/>
      <c r="JDJ152" s="81"/>
      <c r="JDK152" s="81"/>
      <c r="JDL152" s="81"/>
      <c r="JDM152" s="81"/>
      <c r="JDN152" s="81"/>
      <c r="JDO152" s="81"/>
      <c r="JDP152" s="81"/>
      <c r="JDQ152" s="81"/>
      <c r="JDR152" s="81"/>
      <c r="JDS152" s="81"/>
      <c r="JDT152" s="81"/>
      <c r="JDU152" s="81"/>
      <c r="JDV152" s="81"/>
      <c r="JDW152" s="81"/>
      <c r="JDX152" s="81"/>
      <c r="JDY152" s="81"/>
      <c r="JDZ152" s="81"/>
      <c r="JEA152" s="81"/>
      <c r="JEB152" s="81"/>
      <c r="JEC152" s="81"/>
      <c r="JED152" s="81"/>
      <c r="JEE152" s="81"/>
      <c r="JEF152" s="81"/>
      <c r="JEG152" s="81"/>
      <c r="JEH152" s="81"/>
      <c r="JEI152" s="81"/>
      <c r="JEJ152" s="81"/>
      <c r="JEK152" s="81"/>
      <c r="JEL152" s="81"/>
      <c r="JEM152" s="81"/>
      <c r="JEN152" s="81"/>
      <c r="JEO152" s="81"/>
      <c r="JEP152" s="81"/>
      <c r="JEQ152" s="81"/>
      <c r="JER152" s="81"/>
      <c r="JES152" s="81"/>
      <c r="JET152" s="81"/>
      <c r="JEU152" s="81"/>
      <c r="JEV152" s="81"/>
      <c r="JEW152" s="81"/>
      <c r="JEX152" s="81"/>
      <c r="JEY152" s="81"/>
      <c r="JEZ152" s="81"/>
      <c r="JFA152" s="81"/>
      <c r="JFB152" s="81"/>
      <c r="JFC152" s="81"/>
      <c r="JFD152" s="81"/>
      <c r="JFE152" s="81"/>
      <c r="JFF152" s="81"/>
      <c r="JFG152" s="81"/>
      <c r="JFH152" s="81"/>
      <c r="JFI152" s="81"/>
      <c r="JFJ152" s="81"/>
      <c r="JFK152" s="81"/>
      <c r="JFL152" s="81"/>
      <c r="JFM152" s="81"/>
      <c r="JFN152" s="81"/>
      <c r="JFO152" s="81"/>
      <c r="JFP152" s="81"/>
      <c r="JFQ152" s="81"/>
      <c r="JFR152" s="81"/>
      <c r="JFS152" s="81"/>
      <c r="JFT152" s="81"/>
      <c r="JFU152" s="81"/>
      <c r="JFV152" s="81"/>
      <c r="JFW152" s="81"/>
      <c r="JFX152" s="81"/>
      <c r="JFY152" s="81"/>
      <c r="JFZ152" s="81"/>
      <c r="JGA152" s="81"/>
      <c r="JGB152" s="81"/>
      <c r="JGC152" s="81"/>
      <c r="JGD152" s="81"/>
      <c r="JGE152" s="81"/>
      <c r="JGF152" s="81"/>
      <c r="JGG152" s="81"/>
      <c r="JGH152" s="81"/>
      <c r="JGI152" s="81"/>
      <c r="JGJ152" s="81"/>
      <c r="JGK152" s="81"/>
      <c r="JGL152" s="81"/>
      <c r="JGM152" s="81"/>
      <c r="JGN152" s="81"/>
      <c r="JGO152" s="81"/>
      <c r="JGP152" s="81"/>
      <c r="JGQ152" s="81"/>
      <c r="JGR152" s="81"/>
      <c r="JGS152" s="81"/>
      <c r="JGT152" s="81"/>
      <c r="JGU152" s="81"/>
      <c r="JGV152" s="81"/>
      <c r="JGW152" s="81"/>
      <c r="JGX152" s="81"/>
      <c r="JGY152" s="81"/>
      <c r="JGZ152" s="81"/>
      <c r="JHA152" s="81"/>
      <c r="JHB152" s="81"/>
      <c r="JHC152" s="81"/>
      <c r="JHD152" s="81"/>
      <c r="JHE152" s="81"/>
      <c r="JHF152" s="81"/>
      <c r="JHG152" s="81"/>
      <c r="JHH152" s="81"/>
      <c r="JHI152" s="81"/>
      <c r="JHJ152" s="81"/>
      <c r="JHK152" s="81"/>
      <c r="JHL152" s="81"/>
      <c r="JHM152" s="81"/>
      <c r="JHN152" s="81"/>
      <c r="JHO152" s="81"/>
      <c r="JHP152" s="81"/>
      <c r="JHQ152" s="81"/>
      <c r="JHR152" s="81"/>
      <c r="JHS152" s="81"/>
      <c r="JHT152" s="81"/>
      <c r="JHU152" s="81"/>
      <c r="JHV152" s="81"/>
      <c r="JHW152" s="81"/>
      <c r="JHX152" s="81"/>
      <c r="JHY152" s="81"/>
      <c r="JHZ152" s="81"/>
      <c r="JIA152" s="81"/>
      <c r="JIB152" s="81"/>
      <c r="JIC152" s="81"/>
      <c r="JID152" s="81"/>
      <c r="JIE152" s="81"/>
      <c r="JIF152" s="81"/>
      <c r="JIG152" s="81"/>
      <c r="JIH152" s="81"/>
      <c r="JII152" s="81"/>
      <c r="JIJ152" s="81"/>
      <c r="JIK152" s="81"/>
      <c r="JIL152" s="81"/>
      <c r="JIM152" s="81"/>
      <c r="JIN152" s="81"/>
      <c r="JIO152" s="81"/>
      <c r="JIP152" s="81"/>
      <c r="JIQ152" s="81"/>
      <c r="JIR152" s="81"/>
      <c r="JIS152" s="81"/>
      <c r="JIT152" s="81"/>
      <c r="JIU152" s="81"/>
      <c r="JIV152" s="81"/>
      <c r="JIW152" s="81"/>
      <c r="JIX152" s="81"/>
      <c r="JIY152" s="81"/>
      <c r="JIZ152" s="81"/>
      <c r="JJA152" s="81"/>
      <c r="JJB152" s="81"/>
      <c r="JJC152" s="81"/>
      <c r="JJD152" s="81"/>
      <c r="JJE152" s="81"/>
      <c r="JJF152" s="81"/>
      <c r="JJG152" s="81"/>
      <c r="JJH152" s="81"/>
      <c r="JJI152" s="81"/>
      <c r="JJJ152" s="81"/>
      <c r="JJK152" s="81"/>
      <c r="JJL152" s="81"/>
      <c r="JJM152" s="81"/>
      <c r="JJN152" s="81"/>
      <c r="JJO152" s="81"/>
      <c r="JJP152" s="81"/>
      <c r="JJQ152" s="81"/>
      <c r="JJR152" s="81"/>
      <c r="JJS152" s="81"/>
      <c r="JJT152" s="81"/>
      <c r="JJU152" s="81"/>
      <c r="JJV152" s="81"/>
      <c r="JJW152" s="81"/>
      <c r="JJX152" s="81"/>
      <c r="JJY152" s="81"/>
      <c r="JJZ152" s="81"/>
      <c r="JKA152" s="81"/>
      <c r="JKB152" s="81"/>
      <c r="JKC152" s="81"/>
      <c r="JKD152" s="81"/>
      <c r="JKE152" s="81"/>
      <c r="JKF152" s="81"/>
      <c r="JKG152" s="81"/>
      <c r="JKH152" s="81"/>
      <c r="JKI152" s="81"/>
      <c r="JKJ152" s="81"/>
      <c r="JKK152" s="81"/>
      <c r="JKL152" s="81"/>
      <c r="JKM152" s="81"/>
      <c r="JKN152" s="81"/>
      <c r="JKO152" s="81"/>
      <c r="JKP152" s="81"/>
      <c r="JKQ152" s="81"/>
      <c r="JKR152" s="81"/>
      <c r="JKS152" s="81"/>
      <c r="JKT152" s="81"/>
      <c r="JKU152" s="81"/>
      <c r="JKV152" s="81"/>
      <c r="JKW152" s="81"/>
      <c r="JKX152" s="81"/>
      <c r="JKY152" s="81"/>
      <c r="JKZ152" s="81"/>
      <c r="JLA152" s="81"/>
      <c r="JLB152" s="81"/>
      <c r="JLC152" s="81"/>
      <c r="JLD152" s="81"/>
      <c r="JLE152" s="81"/>
      <c r="JLF152" s="81"/>
      <c r="JLG152" s="81"/>
      <c r="JLH152" s="81"/>
      <c r="JLI152" s="81"/>
      <c r="JLJ152" s="81"/>
      <c r="JLK152" s="81"/>
      <c r="JLL152" s="81"/>
      <c r="JLM152" s="81"/>
      <c r="JLN152" s="81"/>
      <c r="JLO152" s="81"/>
      <c r="JLP152" s="81"/>
      <c r="JLQ152" s="81"/>
      <c r="JLR152" s="81"/>
      <c r="JLS152" s="81"/>
      <c r="JLT152" s="81"/>
      <c r="JLU152" s="81"/>
      <c r="JLV152" s="81"/>
      <c r="JLW152" s="81"/>
      <c r="JLX152" s="81"/>
      <c r="JLY152" s="81"/>
      <c r="JLZ152" s="81"/>
      <c r="JMA152" s="81"/>
      <c r="JMB152" s="81"/>
      <c r="JMC152" s="81"/>
      <c r="JMD152" s="81"/>
      <c r="JME152" s="81"/>
      <c r="JMF152" s="81"/>
      <c r="JMG152" s="81"/>
      <c r="JMH152" s="81"/>
      <c r="JMI152" s="81"/>
      <c r="JMJ152" s="81"/>
      <c r="JMK152" s="81"/>
      <c r="JML152" s="81"/>
      <c r="JMM152" s="81"/>
      <c r="JMN152" s="81"/>
      <c r="JMO152" s="81"/>
      <c r="JMP152" s="81"/>
      <c r="JMQ152" s="81"/>
      <c r="JMR152" s="81"/>
      <c r="JMS152" s="81"/>
      <c r="JMT152" s="81"/>
      <c r="JMU152" s="81"/>
      <c r="JMV152" s="81"/>
      <c r="JMW152" s="81"/>
      <c r="JMX152" s="81"/>
      <c r="JMY152" s="81"/>
      <c r="JMZ152" s="81"/>
      <c r="JNA152" s="81"/>
      <c r="JNB152" s="81"/>
      <c r="JNC152" s="81"/>
      <c r="JND152" s="81"/>
      <c r="JNE152" s="81"/>
      <c r="JNF152" s="81"/>
      <c r="JNG152" s="81"/>
      <c r="JNH152" s="81"/>
      <c r="JNI152" s="81"/>
      <c r="JNJ152" s="81"/>
      <c r="JNK152" s="81"/>
      <c r="JNL152" s="81"/>
      <c r="JNM152" s="81"/>
      <c r="JNN152" s="81"/>
      <c r="JNO152" s="81"/>
      <c r="JNP152" s="81"/>
      <c r="JNQ152" s="81"/>
      <c r="JNR152" s="81"/>
      <c r="JNS152" s="81"/>
      <c r="JNT152" s="81"/>
      <c r="JNU152" s="81"/>
      <c r="JNV152" s="81"/>
      <c r="JNW152" s="81"/>
      <c r="JNX152" s="81"/>
      <c r="JNY152" s="81"/>
      <c r="JNZ152" s="81"/>
      <c r="JOA152" s="81"/>
      <c r="JOB152" s="81"/>
      <c r="JOC152" s="81"/>
      <c r="JOD152" s="81"/>
      <c r="JOE152" s="81"/>
      <c r="JOF152" s="81"/>
      <c r="JOG152" s="81"/>
      <c r="JOH152" s="81"/>
      <c r="JOI152" s="81"/>
      <c r="JOJ152" s="81"/>
      <c r="JOK152" s="81"/>
      <c r="JOL152" s="81"/>
      <c r="JOM152" s="81"/>
      <c r="JON152" s="81"/>
      <c r="JOO152" s="81"/>
      <c r="JOP152" s="81"/>
      <c r="JOQ152" s="81"/>
      <c r="JOR152" s="81"/>
      <c r="JOS152" s="81"/>
      <c r="JOT152" s="81"/>
      <c r="JOU152" s="81"/>
      <c r="JOV152" s="81"/>
      <c r="JOW152" s="81"/>
      <c r="JOX152" s="81"/>
      <c r="JOY152" s="81"/>
      <c r="JOZ152" s="81"/>
      <c r="JPA152" s="81"/>
      <c r="JPB152" s="81"/>
      <c r="JPC152" s="81"/>
      <c r="JPD152" s="81"/>
      <c r="JPE152" s="81"/>
      <c r="JPF152" s="81"/>
      <c r="JPG152" s="81"/>
      <c r="JPH152" s="81"/>
      <c r="JPI152" s="81"/>
      <c r="JPJ152" s="81"/>
      <c r="JPK152" s="81"/>
      <c r="JPL152" s="81"/>
      <c r="JPM152" s="81"/>
      <c r="JPN152" s="81"/>
      <c r="JPO152" s="81"/>
      <c r="JPP152" s="81"/>
      <c r="JPQ152" s="81"/>
      <c r="JPR152" s="81"/>
      <c r="JPS152" s="81"/>
      <c r="JPT152" s="81"/>
      <c r="JPU152" s="81"/>
      <c r="JPV152" s="81"/>
      <c r="JPW152" s="81"/>
      <c r="JPX152" s="81"/>
      <c r="JPY152" s="81"/>
      <c r="JPZ152" s="81"/>
      <c r="JQA152" s="81"/>
      <c r="JQB152" s="81"/>
      <c r="JQC152" s="81"/>
      <c r="JQD152" s="81"/>
      <c r="JQE152" s="81"/>
      <c r="JQF152" s="81"/>
      <c r="JQG152" s="81"/>
      <c r="JQH152" s="81"/>
      <c r="JQI152" s="81"/>
      <c r="JQJ152" s="81"/>
      <c r="JQK152" s="81"/>
      <c r="JQL152" s="81"/>
      <c r="JQM152" s="81"/>
      <c r="JQN152" s="81"/>
      <c r="JQO152" s="81"/>
      <c r="JQP152" s="81"/>
      <c r="JQQ152" s="81"/>
      <c r="JQR152" s="81"/>
      <c r="JQS152" s="81"/>
      <c r="JQT152" s="81"/>
      <c r="JQU152" s="81"/>
      <c r="JQV152" s="81"/>
      <c r="JQW152" s="81"/>
      <c r="JQX152" s="81"/>
      <c r="JQY152" s="81"/>
      <c r="JQZ152" s="81"/>
      <c r="JRA152" s="81"/>
      <c r="JRB152" s="81"/>
      <c r="JRC152" s="81"/>
      <c r="JRD152" s="81"/>
      <c r="JRE152" s="81"/>
      <c r="JRF152" s="81"/>
      <c r="JRG152" s="81"/>
      <c r="JRH152" s="81"/>
      <c r="JRI152" s="81"/>
      <c r="JRJ152" s="81"/>
      <c r="JRK152" s="81"/>
      <c r="JRL152" s="81"/>
      <c r="JRM152" s="81"/>
      <c r="JRN152" s="81"/>
      <c r="JRO152" s="81"/>
      <c r="JRP152" s="81"/>
      <c r="JRQ152" s="81"/>
      <c r="JRR152" s="81"/>
      <c r="JRS152" s="81"/>
      <c r="JRT152" s="81"/>
      <c r="JRU152" s="81"/>
      <c r="JRV152" s="81"/>
      <c r="JRW152" s="81"/>
      <c r="JRX152" s="81"/>
      <c r="JRY152" s="81"/>
      <c r="JRZ152" s="81"/>
      <c r="JSA152" s="81"/>
      <c r="JSB152" s="81"/>
      <c r="JSC152" s="81"/>
      <c r="JSD152" s="81"/>
      <c r="JSE152" s="81"/>
      <c r="JSF152" s="81"/>
      <c r="JSG152" s="81"/>
      <c r="JSH152" s="81"/>
      <c r="JSI152" s="81"/>
      <c r="JSJ152" s="81"/>
      <c r="JSK152" s="81"/>
      <c r="JSL152" s="81"/>
      <c r="JSM152" s="81"/>
      <c r="JSN152" s="81"/>
      <c r="JSO152" s="81"/>
      <c r="JSP152" s="81"/>
      <c r="JSQ152" s="81"/>
      <c r="JSR152" s="81"/>
      <c r="JSS152" s="81"/>
      <c r="JST152" s="81"/>
      <c r="JSU152" s="81"/>
      <c r="JSV152" s="81"/>
      <c r="JSW152" s="81"/>
      <c r="JSX152" s="81"/>
      <c r="JSY152" s="81"/>
      <c r="JSZ152" s="81"/>
      <c r="JTA152" s="81"/>
      <c r="JTB152" s="81"/>
      <c r="JTC152" s="81"/>
      <c r="JTD152" s="81"/>
      <c r="JTE152" s="81"/>
      <c r="JTF152" s="81"/>
      <c r="JTG152" s="81"/>
      <c r="JTH152" s="81"/>
      <c r="JTI152" s="81"/>
      <c r="JTJ152" s="81"/>
      <c r="JTK152" s="81"/>
      <c r="JTL152" s="81"/>
      <c r="JTM152" s="81"/>
      <c r="JTN152" s="81"/>
      <c r="JTO152" s="81"/>
      <c r="JTP152" s="81"/>
      <c r="JTQ152" s="81"/>
      <c r="JTR152" s="81"/>
      <c r="JTS152" s="81"/>
      <c r="JTT152" s="81"/>
      <c r="JTU152" s="81"/>
      <c r="JTV152" s="81"/>
      <c r="JTW152" s="81"/>
      <c r="JTX152" s="81"/>
      <c r="JTY152" s="81"/>
      <c r="JTZ152" s="81"/>
      <c r="JUA152" s="81"/>
      <c r="JUB152" s="81"/>
      <c r="JUC152" s="81"/>
      <c r="JUD152" s="81"/>
      <c r="JUE152" s="81"/>
      <c r="JUF152" s="81"/>
      <c r="JUG152" s="81"/>
      <c r="JUH152" s="81"/>
      <c r="JUI152" s="81"/>
      <c r="JUJ152" s="81"/>
      <c r="JUK152" s="81"/>
      <c r="JUL152" s="81"/>
      <c r="JUM152" s="81"/>
      <c r="JUN152" s="81"/>
      <c r="JUO152" s="81"/>
      <c r="JUP152" s="81"/>
      <c r="JUQ152" s="81"/>
      <c r="JUR152" s="81"/>
      <c r="JUS152" s="81"/>
      <c r="JUT152" s="81"/>
      <c r="JUU152" s="81"/>
      <c r="JUV152" s="81"/>
      <c r="JUW152" s="81"/>
      <c r="JUX152" s="81"/>
      <c r="JUY152" s="81"/>
      <c r="JUZ152" s="81"/>
      <c r="JVA152" s="81"/>
      <c r="JVB152" s="81"/>
      <c r="JVC152" s="81"/>
      <c r="JVD152" s="81"/>
      <c r="JVE152" s="81"/>
      <c r="JVF152" s="81"/>
      <c r="JVG152" s="81"/>
      <c r="JVH152" s="81"/>
      <c r="JVI152" s="81"/>
      <c r="JVJ152" s="81"/>
      <c r="JVK152" s="81"/>
      <c r="JVL152" s="81"/>
      <c r="JVM152" s="81"/>
      <c r="JVN152" s="81"/>
      <c r="JVO152" s="81"/>
      <c r="JVP152" s="81"/>
      <c r="JVQ152" s="81"/>
      <c r="JVR152" s="81"/>
      <c r="JVS152" s="81"/>
      <c r="JVT152" s="81"/>
      <c r="JVU152" s="81"/>
      <c r="JVV152" s="81"/>
      <c r="JVW152" s="81"/>
      <c r="JVX152" s="81"/>
      <c r="JVY152" s="81"/>
      <c r="JVZ152" s="81"/>
      <c r="JWA152" s="81"/>
      <c r="JWB152" s="81"/>
      <c r="JWC152" s="81"/>
      <c r="JWD152" s="81"/>
      <c r="JWE152" s="81"/>
      <c r="JWF152" s="81"/>
      <c r="JWG152" s="81"/>
      <c r="JWH152" s="81"/>
      <c r="JWI152" s="81"/>
      <c r="JWJ152" s="81"/>
      <c r="JWK152" s="81"/>
      <c r="JWL152" s="81"/>
      <c r="JWM152" s="81"/>
      <c r="JWN152" s="81"/>
      <c r="JWO152" s="81"/>
      <c r="JWP152" s="81"/>
      <c r="JWQ152" s="81"/>
      <c r="JWR152" s="81"/>
      <c r="JWS152" s="81"/>
      <c r="JWT152" s="81"/>
      <c r="JWU152" s="81"/>
      <c r="JWV152" s="81"/>
      <c r="JWW152" s="81"/>
      <c r="JWX152" s="81"/>
      <c r="JWY152" s="81"/>
      <c r="JWZ152" s="81"/>
      <c r="JXA152" s="81"/>
      <c r="JXB152" s="81"/>
      <c r="JXC152" s="81"/>
      <c r="JXD152" s="81"/>
      <c r="JXE152" s="81"/>
      <c r="JXF152" s="81"/>
      <c r="JXG152" s="81"/>
      <c r="JXH152" s="81"/>
      <c r="JXI152" s="81"/>
      <c r="JXJ152" s="81"/>
      <c r="JXK152" s="81"/>
      <c r="JXL152" s="81"/>
      <c r="JXM152" s="81"/>
      <c r="JXN152" s="81"/>
      <c r="JXO152" s="81"/>
      <c r="JXP152" s="81"/>
      <c r="JXQ152" s="81"/>
      <c r="JXR152" s="81"/>
      <c r="JXS152" s="81"/>
      <c r="JXT152" s="81"/>
      <c r="JXU152" s="81"/>
      <c r="JXV152" s="81"/>
      <c r="JXW152" s="81"/>
      <c r="JXX152" s="81"/>
      <c r="JXY152" s="81"/>
      <c r="JXZ152" s="81"/>
      <c r="JYA152" s="81"/>
      <c r="JYB152" s="81"/>
      <c r="JYC152" s="81"/>
      <c r="JYD152" s="81"/>
      <c r="JYE152" s="81"/>
      <c r="JYF152" s="81"/>
      <c r="JYG152" s="81"/>
      <c r="JYH152" s="81"/>
      <c r="JYI152" s="81"/>
      <c r="JYJ152" s="81"/>
      <c r="JYK152" s="81"/>
      <c r="JYL152" s="81"/>
      <c r="JYM152" s="81"/>
      <c r="JYN152" s="81"/>
      <c r="JYO152" s="81"/>
      <c r="JYP152" s="81"/>
      <c r="JYQ152" s="81"/>
      <c r="JYR152" s="81"/>
      <c r="JYS152" s="81"/>
      <c r="JYT152" s="81"/>
      <c r="JYU152" s="81"/>
      <c r="JYV152" s="81"/>
      <c r="JYW152" s="81"/>
      <c r="JYX152" s="81"/>
      <c r="JYY152" s="81"/>
      <c r="JYZ152" s="81"/>
      <c r="JZA152" s="81"/>
      <c r="JZB152" s="81"/>
      <c r="JZC152" s="81"/>
      <c r="JZD152" s="81"/>
      <c r="JZE152" s="81"/>
      <c r="JZF152" s="81"/>
      <c r="JZG152" s="81"/>
      <c r="JZH152" s="81"/>
      <c r="JZI152" s="81"/>
      <c r="JZJ152" s="81"/>
      <c r="JZK152" s="81"/>
      <c r="JZL152" s="81"/>
      <c r="JZM152" s="81"/>
      <c r="JZN152" s="81"/>
      <c r="JZO152" s="81"/>
      <c r="JZP152" s="81"/>
      <c r="JZQ152" s="81"/>
      <c r="JZR152" s="81"/>
      <c r="JZS152" s="81"/>
      <c r="JZT152" s="81"/>
      <c r="JZU152" s="81"/>
      <c r="JZV152" s="81"/>
      <c r="JZW152" s="81"/>
      <c r="JZX152" s="81"/>
      <c r="JZY152" s="81"/>
      <c r="JZZ152" s="81"/>
      <c r="KAA152" s="81"/>
      <c r="KAB152" s="81"/>
      <c r="KAC152" s="81"/>
      <c r="KAD152" s="81"/>
      <c r="KAE152" s="81"/>
      <c r="KAF152" s="81"/>
      <c r="KAG152" s="81"/>
      <c r="KAH152" s="81"/>
      <c r="KAI152" s="81"/>
      <c r="KAJ152" s="81"/>
      <c r="KAK152" s="81"/>
      <c r="KAL152" s="81"/>
      <c r="KAM152" s="81"/>
      <c r="KAN152" s="81"/>
      <c r="KAO152" s="81"/>
      <c r="KAP152" s="81"/>
      <c r="KAQ152" s="81"/>
      <c r="KAR152" s="81"/>
      <c r="KAS152" s="81"/>
      <c r="KAT152" s="81"/>
      <c r="KAU152" s="81"/>
      <c r="KAV152" s="81"/>
      <c r="KAW152" s="81"/>
      <c r="KAX152" s="81"/>
      <c r="KAY152" s="81"/>
      <c r="KAZ152" s="81"/>
      <c r="KBA152" s="81"/>
      <c r="KBB152" s="81"/>
      <c r="KBC152" s="81"/>
      <c r="KBD152" s="81"/>
      <c r="KBE152" s="81"/>
      <c r="KBF152" s="81"/>
      <c r="KBG152" s="81"/>
      <c r="KBH152" s="81"/>
      <c r="KBI152" s="81"/>
      <c r="KBJ152" s="81"/>
      <c r="KBK152" s="81"/>
      <c r="KBL152" s="81"/>
      <c r="KBM152" s="81"/>
      <c r="KBN152" s="81"/>
      <c r="KBO152" s="81"/>
      <c r="KBP152" s="81"/>
      <c r="KBQ152" s="81"/>
      <c r="KBR152" s="81"/>
      <c r="KBS152" s="81"/>
      <c r="KBT152" s="81"/>
      <c r="KBU152" s="81"/>
      <c r="KBV152" s="81"/>
      <c r="KBW152" s="81"/>
      <c r="KBX152" s="81"/>
      <c r="KBY152" s="81"/>
      <c r="KBZ152" s="81"/>
      <c r="KCA152" s="81"/>
      <c r="KCB152" s="81"/>
      <c r="KCC152" s="81"/>
      <c r="KCD152" s="81"/>
      <c r="KCE152" s="81"/>
      <c r="KCF152" s="81"/>
      <c r="KCG152" s="81"/>
      <c r="KCH152" s="81"/>
      <c r="KCI152" s="81"/>
      <c r="KCJ152" s="81"/>
      <c r="KCK152" s="81"/>
      <c r="KCL152" s="81"/>
      <c r="KCM152" s="81"/>
      <c r="KCN152" s="81"/>
      <c r="KCO152" s="81"/>
      <c r="KCP152" s="81"/>
      <c r="KCQ152" s="81"/>
      <c r="KCR152" s="81"/>
      <c r="KCS152" s="81"/>
      <c r="KCT152" s="81"/>
      <c r="KCU152" s="81"/>
      <c r="KCV152" s="81"/>
      <c r="KCW152" s="81"/>
      <c r="KCX152" s="81"/>
      <c r="KCY152" s="81"/>
      <c r="KCZ152" s="81"/>
      <c r="KDA152" s="81"/>
      <c r="KDB152" s="81"/>
      <c r="KDC152" s="81"/>
      <c r="KDD152" s="81"/>
      <c r="KDE152" s="81"/>
      <c r="KDF152" s="81"/>
      <c r="KDG152" s="81"/>
      <c r="KDH152" s="81"/>
      <c r="KDI152" s="81"/>
      <c r="KDJ152" s="81"/>
      <c r="KDK152" s="81"/>
      <c r="KDL152" s="81"/>
      <c r="KDM152" s="81"/>
      <c r="KDN152" s="81"/>
      <c r="KDO152" s="81"/>
      <c r="KDP152" s="81"/>
      <c r="KDQ152" s="81"/>
      <c r="KDR152" s="81"/>
      <c r="KDS152" s="81"/>
      <c r="KDT152" s="81"/>
      <c r="KDU152" s="81"/>
      <c r="KDV152" s="81"/>
      <c r="KDW152" s="81"/>
      <c r="KDX152" s="81"/>
      <c r="KDY152" s="81"/>
      <c r="KDZ152" s="81"/>
      <c r="KEA152" s="81"/>
      <c r="KEB152" s="81"/>
      <c r="KEC152" s="81"/>
      <c r="KED152" s="81"/>
      <c r="KEE152" s="81"/>
      <c r="KEF152" s="81"/>
      <c r="KEG152" s="81"/>
      <c r="KEH152" s="81"/>
      <c r="KEI152" s="81"/>
      <c r="KEJ152" s="81"/>
      <c r="KEK152" s="81"/>
      <c r="KEL152" s="81"/>
      <c r="KEM152" s="81"/>
      <c r="KEN152" s="81"/>
      <c r="KEO152" s="81"/>
      <c r="KEP152" s="81"/>
      <c r="KEQ152" s="81"/>
      <c r="KER152" s="81"/>
      <c r="KES152" s="81"/>
      <c r="KET152" s="81"/>
      <c r="KEU152" s="81"/>
      <c r="KEV152" s="81"/>
      <c r="KEW152" s="81"/>
      <c r="KEX152" s="81"/>
      <c r="KEY152" s="81"/>
      <c r="KEZ152" s="81"/>
      <c r="KFA152" s="81"/>
      <c r="KFB152" s="81"/>
      <c r="KFC152" s="81"/>
      <c r="KFD152" s="81"/>
      <c r="KFE152" s="81"/>
      <c r="KFF152" s="81"/>
      <c r="KFG152" s="81"/>
      <c r="KFH152" s="81"/>
      <c r="KFI152" s="81"/>
      <c r="KFJ152" s="81"/>
      <c r="KFK152" s="81"/>
      <c r="KFL152" s="81"/>
      <c r="KFM152" s="81"/>
      <c r="KFN152" s="81"/>
      <c r="KFO152" s="81"/>
      <c r="KFP152" s="81"/>
      <c r="KFQ152" s="81"/>
      <c r="KFR152" s="81"/>
      <c r="KFS152" s="81"/>
      <c r="KFT152" s="81"/>
      <c r="KFU152" s="81"/>
      <c r="KFV152" s="81"/>
      <c r="KFW152" s="81"/>
      <c r="KFX152" s="81"/>
      <c r="KFY152" s="81"/>
      <c r="KFZ152" s="81"/>
      <c r="KGA152" s="81"/>
      <c r="KGB152" s="81"/>
      <c r="KGC152" s="81"/>
      <c r="KGD152" s="81"/>
      <c r="KGE152" s="81"/>
      <c r="KGF152" s="81"/>
      <c r="KGG152" s="81"/>
      <c r="KGH152" s="81"/>
      <c r="KGI152" s="81"/>
      <c r="KGJ152" s="81"/>
      <c r="KGK152" s="81"/>
      <c r="KGL152" s="81"/>
      <c r="KGM152" s="81"/>
      <c r="KGN152" s="81"/>
      <c r="KGO152" s="81"/>
      <c r="KGP152" s="81"/>
      <c r="KGQ152" s="81"/>
      <c r="KGR152" s="81"/>
      <c r="KGS152" s="81"/>
      <c r="KGT152" s="81"/>
      <c r="KGU152" s="81"/>
      <c r="KGV152" s="81"/>
      <c r="KGW152" s="81"/>
      <c r="KGX152" s="81"/>
      <c r="KGY152" s="81"/>
      <c r="KGZ152" s="81"/>
      <c r="KHA152" s="81"/>
      <c r="KHB152" s="81"/>
      <c r="KHC152" s="81"/>
      <c r="KHD152" s="81"/>
      <c r="KHE152" s="81"/>
      <c r="KHF152" s="81"/>
      <c r="KHG152" s="81"/>
      <c r="KHH152" s="81"/>
      <c r="KHI152" s="81"/>
      <c r="KHJ152" s="81"/>
      <c r="KHK152" s="81"/>
      <c r="KHL152" s="81"/>
      <c r="KHM152" s="81"/>
      <c r="KHN152" s="81"/>
      <c r="KHO152" s="81"/>
      <c r="KHP152" s="81"/>
      <c r="KHQ152" s="81"/>
      <c r="KHR152" s="81"/>
      <c r="KHS152" s="81"/>
      <c r="KHT152" s="81"/>
      <c r="KHU152" s="81"/>
      <c r="KHV152" s="81"/>
      <c r="KHW152" s="81"/>
      <c r="KHX152" s="81"/>
      <c r="KHY152" s="81"/>
      <c r="KHZ152" s="81"/>
      <c r="KIA152" s="81"/>
      <c r="KIB152" s="81"/>
      <c r="KIC152" s="81"/>
      <c r="KID152" s="81"/>
      <c r="KIE152" s="81"/>
      <c r="KIF152" s="81"/>
      <c r="KIG152" s="81"/>
      <c r="KIH152" s="81"/>
      <c r="KII152" s="81"/>
      <c r="KIJ152" s="81"/>
      <c r="KIK152" s="81"/>
      <c r="KIL152" s="81"/>
      <c r="KIM152" s="81"/>
      <c r="KIN152" s="81"/>
      <c r="KIO152" s="81"/>
      <c r="KIP152" s="81"/>
      <c r="KIQ152" s="81"/>
      <c r="KIR152" s="81"/>
      <c r="KIS152" s="81"/>
      <c r="KIT152" s="81"/>
      <c r="KIU152" s="81"/>
      <c r="KIV152" s="81"/>
      <c r="KIW152" s="81"/>
      <c r="KIX152" s="81"/>
      <c r="KIY152" s="81"/>
      <c r="KIZ152" s="81"/>
      <c r="KJA152" s="81"/>
      <c r="KJB152" s="81"/>
      <c r="KJC152" s="81"/>
      <c r="KJD152" s="81"/>
      <c r="KJE152" s="81"/>
      <c r="KJF152" s="81"/>
      <c r="KJG152" s="81"/>
      <c r="KJH152" s="81"/>
      <c r="KJI152" s="81"/>
      <c r="KJJ152" s="81"/>
      <c r="KJK152" s="81"/>
      <c r="KJL152" s="81"/>
      <c r="KJM152" s="81"/>
      <c r="KJN152" s="81"/>
      <c r="KJO152" s="81"/>
      <c r="KJP152" s="81"/>
      <c r="KJQ152" s="81"/>
      <c r="KJR152" s="81"/>
      <c r="KJS152" s="81"/>
      <c r="KJT152" s="81"/>
      <c r="KJU152" s="81"/>
      <c r="KJV152" s="81"/>
      <c r="KJW152" s="81"/>
      <c r="KJX152" s="81"/>
      <c r="KJY152" s="81"/>
      <c r="KJZ152" s="81"/>
      <c r="KKA152" s="81"/>
      <c r="KKB152" s="81"/>
      <c r="KKC152" s="81"/>
      <c r="KKD152" s="81"/>
      <c r="KKE152" s="81"/>
      <c r="KKF152" s="81"/>
      <c r="KKG152" s="81"/>
      <c r="KKH152" s="81"/>
      <c r="KKI152" s="81"/>
      <c r="KKJ152" s="81"/>
      <c r="KKK152" s="81"/>
      <c r="KKL152" s="81"/>
      <c r="KKM152" s="81"/>
      <c r="KKN152" s="81"/>
      <c r="KKO152" s="81"/>
      <c r="KKP152" s="81"/>
      <c r="KKQ152" s="81"/>
      <c r="KKR152" s="81"/>
      <c r="KKS152" s="81"/>
      <c r="KKT152" s="81"/>
      <c r="KKU152" s="81"/>
      <c r="KKV152" s="81"/>
      <c r="KKW152" s="81"/>
      <c r="KKX152" s="81"/>
      <c r="KKY152" s="81"/>
      <c r="KKZ152" s="81"/>
      <c r="KLA152" s="81"/>
      <c r="KLB152" s="81"/>
      <c r="KLC152" s="81"/>
      <c r="KLD152" s="81"/>
      <c r="KLE152" s="81"/>
      <c r="KLF152" s="81"/>
      <c r="KLG152" s="81"/>
      <c r="KLH152" s="81"/>
      <c r="KLI152" s="81"/>
      <c r="KLJ152" s="81"/>
      <c r="KLK152" s="81"/>
      <c r="KLL152" s="81"/>
      <c r="KLM152" s="81"/>
      <c r="KLN152" s="81"/>
      <c r="KLO152" s="81"/>
      <c r="KLP152" s="81"/>
      <c r="KLQ152" s="81"/>
      <c r="KLR152" s="81"/>
      <c r="KLS152" s="81"/>
      <c r="KLT152" s="81"/>
      <c r="KLU152" s="81"/>
      <c r="KLV152" s="81"/>
      <c r="KLW152" s="81"/>
      <c r="KLX152" s="81"/>
      <c r="KLY152" s="81"/>
      <c r="KLZ152" s="81"/>
      <c r="KMA152" s="81"/>
      <c r="KMB152" s="81"/>
      <c r="KMC152" s="81"/>
      <c r="KMD152" s="81"/>
      <c r="KME152" s="81"/>
      <c r="KMF152" s="81"/>
      <c r="KMG152" s="81"/>
      <c r="KMH152" s="81"/>
      <c r="KMI152" s="81"/>
      <c r="KMJ152" s="81"/>
      <c r="KMK152" s="81"/>
      <c r="KML152" s="81"/>
      <c r="KMM152" s="81"/>
      <c r="KMN152" s="81"/>
      <c r="KMO152" s="81"/>
      <c r="KMP152" s="81"/>
      <c r="KMQ152" s="81"/>
      <c r="KMR152" s="81"/>
      <c r="KMS152" s="81"/>
      <c r="KMT152" s="81"/>
      <c r="KMU152" s="81"/>
      <c r="KMV152" s="81"/>
      <c r="KMW152" s="81"/>
      <c r="KMX152" s="81"/>
      <c r="KMY152" s="81"/>
      <c r="KMZ152" s="81"/>
      <c r="KNA152" s="81"/>
      <c r="KNB152" s="81"/>
      <c r="KNC152" s="81"/>
      <c r="KND152" s="81"/>
      <c r="KNE152" s="81"/>
      <c r="KNF152" s="81"/>
      <c r="KNG152" s="81"/>
      <c r="KNH152" s="81"/>
      <c r="KNI152" s="81"/>
      <c r="KNJ152" s="81"/>
      <c r="KNK152" s="81"/>
      <c r="KNL152" s="81"/>
      <c r="KNM152" s="81"/>
      <c r="KNN152" s="81"/>
      <c r="KNO152" s="81"/>
      <c r="KNP152" s="81"/>
      <c r="KNQ152" s="81"/>
      <c r="KNR152" s="81"/>
      <c r="KNS152" s="81"/>
      <c r="KNT152" s="81"/>
      <c r="KNU152" s="81"/>
      <c r="KNV152" s="81"/>
      <c r="KNW152" s="81"/>
      <c r="KNX152" s="81"/>
      <c r="KNY152" s="81"/>
      <c r="KNZ152" s="81"/>
      <c r="KOA152" s="81"/>
      <c r="KOB152" s="81"/>
      <c r="KOC152" s="81"/>
      <c r="KOD152" s="81"/>
      <c r="KOE152" s="81"/>
      <c r="KOF152" s="81"/>
      <c r="KOG152" s="81"/>
      <c r="KOH152" s="81"/>
      <c r="KOI152" s="81"/>
      <c r="KOJ152" s="81"/>
      <c r="KOK152" s="81"/>
      <c r="KOL152" s="81"/>
      <c r="KOM152" s="81"/>
      <c r="KON152" s="81"/>
      <c r="KOO152" s="81"/>
      <c r="KOP152" s="81"/>
      <c r="KOQ152" s="81"/>
      <c r="KOR152" s="81"/>
      <c r="KOS152" s="81"/>
      <c r="KOT152" s="81"/>
      <c r="KOU152" s="81"/>
      <c r="KOV152" s="81"/>
      <c r="KOW152" s="81"/>
      <c r="KOX152" s="81"/>
      <c r="KOY152" s="81"/>
      <c r="KOZ152" s="81"/>
      <c r="KPA152" s="81"/>
      <c r="KPB152" s="81"/>
      <c r="KPC152" s="81"/>
      <c r="KPD152" s="81"/>
      <c r="KPE152" s="81"/>
      <c r="KPF152" s="81"/>
      <c r="KPG152" s="81"/>
      <c r="KPH152" s="81"/>
      <c r="KPI152" s="81"/>
      <c r="KPJ152" s="81"/>
      <c r="KPK152" s="81"/>
      <c r="KPL152" s="81"/>
      <c r="KPM152" s="81"/>
      <c r="KPN152" s="81"/>
      <c r="KPO152" s="81"/>
      <c r="KPP152" s="81"/>
      <c r="KPQ152" s="81"/>
      <c r="KPR152" s="81"/>
      <c r="KPS152" s="81"/>
      <c r="KPT152" s="81"/>
      <c r="KPU152" s="81"/>
      <c r="KPV152" s="81"/>
      <c r="KPW152" s="81"/>
      <c r="KPX152" s="81"/>
      <c r="KPY152" s="81"/>
      <c r="KPZ152" s="81"/>
      <c r="KQA152" s="81"/>
      <c r="KQB152" s="81"/>
      <c r="KQC152" s="81"/>
      <c r="KQD152" s="81"/>
      <c r="KQE152" s="81"/>
      <c r="KQF152" s="81"/>
      <c r="KQG152" s="81"/>
      <c r="KQH152" s="81"/>
      <c r="KQI152" s="81"/>
      <c r="KQJ152" s="81"/>
      <c r="KQK152" s="81"/>
      <c r="KQL152" s="81"/>
      <c r="KQM152" s="81"/>
      <c r="KQN152" s="81"/>
      <c r="KQO152" s="81"/>
      <c r="KQP152" s="81"/>
      <c r="KQQ152" s="81"/>
      <c r="KQR152" s="81"/>
      <c r="KQS152" s="81"/>
      <c r="KQT152" s="81"/>
      <c r="KQU152" s="81"/>
      <c r="KQV152" s="81"/>
      <c r="KQW152" s="81"/>
      <c r="KQX152" s="81"/>
      <c r="KQY152" s="81"/>
      <c r="KQZ152" s="81"/>
      <c r="KRA152" s="81"/>
      <c r="KRB152" s="81"/>
      <c r="KRC152" s="81"/>
      <c r="KRD152" s="81"/>
      <c r="KRE152" s="81"/>
      <c r="KRF152" s="81"/>
      <c r="KRG152" s="81"/>
      <c r="KRH152" s="81"/>
      <c r="KRI152" s="81"/>
      <c r="KRJ152" s="81"/>
      <c r="KRK152" s="81"/>
      <c r="KRL152" s="81"/>
      <c r="KRM152" s="81"/>
      <c r="KRN152" s="81"/>
      <c r="KRO152" s="81"/>
      <c r="KRP152" s="81"/>
      <c r="KRQ152" s="81"/>
      <c r="KRR152" s="81"/>
      <c r="KRS152" s="81"/>
      <c r="KRT152" s="81"/>
      <c r="KRU152" s="81"/>
      <c r="KRV152" s="81"/>
      <c r="KRW152" s="81"/>
      <c r="KRX152" s="81"/>
      <c r="KRY152" s="81"/>
      <c r="KRZ152" s="81"/>
      <c r="KSA152" s="81"/>
      <c r="KSB152" s="81"/>
      <c r="KSC152" s="81"/>
      <c r="KSD152" s="81"/>
      <c r="KSE152" s="81"/>
      <c r="KSF152" s="81"/>
      <c r="KSG152" s="81"/>
      <c r="KSH152" s="81"/>
      <c r="KSI152" s="81"/>
      <c r="KSJ152" s="81"/>
      <c r="KSK152" s="81"/>
      <c r="KSL152" s="81"/>
      <c r="KSM152" s="81"/>
      <c r="KSN152" s="81"/>
      <c r="KSO152" s="81"/>
      <c r="KSP152" s="81"/>
      <c r="KSQ152" s="81"/>
      <c r="KSR152" s="81"/>
      <c r="KSS152" s="81"/>
      <c r="KST152" s="81"/>
      <c r="KSU152" s="81"/>
      <c r="KSV152" s="81"/>
      <c r="KSW152" s="81"/>
      <c r="KSX152" s="81"/>
      <c r="KSY152" s="81"/>
      <c r="KSZ152" s="81"/>
      <c r="KTA152" s="81"/>
      <c r="KTB152" s="81"/>
      <c r="KTC152" s="81"/>
      <c r="KTD152" s="81"/>
      <c r="KTE152" s="81"/>
      <c r="KTF152" s="81"/>
      <c r="KTG152" s="81"/>
      <c r="KTH152" s="81"/>
      <c r="KTI152" s="81"/>
      <c r="KTJ152" s="81"/>
      <c r="KTK152" s="81"/>
      <c r="KTL152" s="81"/>
      <c r="KTM152" s="81"/>
      <c r="KTN152" s="81"/>
      <c r="KTO152" s="81"/>
      <c r="KTP152" s="81"/>
      <c r="KTQ152" s="81"/>
      <c r="KTR152" s="81"/>
      <c r="KTS152" s="81"/>
      <c r="KTT152" s="81"/>
      <c r="KTU152" s="81"/>
      <c r="KTV152" s="81"/>
      <c r="KTW152" s="81"/>
      <c r="KTX152" s="81"/>
      <c r="KTY152" s="81"/>
      <c r="KTZ152" s="81"/>
      <c r="KUA152" s="81"/>
      <c r="KUB152" s="81"/>
      <c r="KUC152" s="81"/>
      <c r="KUD152" s="81"/>
      <c r="KUE152" s="81"/>
      <c r="KUF152" s="81"/>
      <c r="KUG152" s="81"/>
      <c r="KUH152" s="81"/>
      <c r="KUI152" s="81"/>
      <c r="KUJ152" s="81"/>
      <c r="KUK152" s="81"/>
      <c r="KUL152" s="81"/>
      <c r="KUM152" s="81"/>
      <c r="KUN152" s="81"/>
      <c r="KUO152" s="81"/>
      <c r="KUP152" s="81"/>
      <c r="KUQ152" s="81"/>
      <c r="KUR152" s="81"/>
      <c r="KUS152" s="81"/>
      <c r="KUT152" s="81"/>
      <c r="KUU152" s="81"/>
      <c r="KUV152" s="81"/>
      <c r="KUW152" s="81"/>
      <c r="KUX152" s="81"/>
      <c r="KUY152" s="81"/>
      <c r="KUZ152" s="81"/>
      <c r="KVA152" s="81"/>
      <c r="KVB152" s="81"/>
      <c r="KVC152" s="81"/>
      <c r="KVD152" s="81"/>
      <c r="KVE152" s="81"/>
      <c r="KVF152" s="81"/>
      <c r="KVG152" s="81"/>
      <c r="KVH152" s="81"/>
      <c r="KVI152" s="81"/>
      <c r="KVJ152" s="81"/>
      <c r="KVK152" s="81"/>
      <c r="KVL152" s="81"/>
      <c r="KVM152" s="81"/>
      <c r="KVN152" s="81"/>
      <c r="KVO152" s="81"/>
      <c r="KVP152" s="81"/>
      <c r="KVQ152" s="81"/>
      <c r="KVR152" s="81"/>
      <c r="KVS152" s="81"/>
      <c r="KVT152" s="81"/>
      <c r="KVU152" s="81"/>
      <c r="KVV152" s="81"/>
      <c r="KVW152" s="81"/>
      <c r="KVX152" s="81"/>
      <c r="KVY152" s="81"/>
      <c r="KVZ152" s="81"/>
      <c r="KWA152" s="81"/>
      <c r="KWB152" s="81"/>
      <c r="KWC152" s="81"/>
      <c r="KWD152" s="81"/>
      <c r="KWE152" s="81"/>
      <c r="KWF152" s="81"/>
      <c r="KWG152" s="81"/>
      <c r="KWH152" s="81"/>
      <c r="KWI152" s="81"/>
      <c r="KWJ152" s="81"/>
      <c r="KWK152" s="81"/>
      <c r="KWL152" s="81"/>
      <c r="KWM152" s="81"/>
      <c r="KWN152" s="81"/>
      <c r="KWO152" s="81"/>
      <c r="KWP152" s="81"/>
      <c r="KWQ152" s="81"/>
      <c r="KWR152" s="81"/>
      <c r="KWS152" s="81"/>
      <c r="KWT152" s="81"/>
      <c r="KWU152" s="81"/>
      <c r="KWV152" s="81"/>
      <c r="KWW152" s="81"/>
      <c r="KWX152" s="81"/>
      <c r="KWY152" s="81"/>
      <c r="KWZ152" s="81"/>
      <c r="KXA152" s="81"/>
      <c r="KXB152" s="81"/>
      <c r="KXC152" s="81"/>
      <c r="KXD152" s="81"/>
      <c r="KXE152" s="81"/>
      <c r="KXF152" s="81"/>
      <c r="KXG152" s="81"/>
      <c r="KXH152" s="81"/>
      <c r="KXI152" s="81"/>
      <c r="KXJ152" s="81"/>
      <c r="KXK152" s="81"/>
      <c r="KXL152" s="81"/>
      <c r="KXM152" s="81"/>
      <c r="KXN152" s="81"/>
      <c r="KXO152" s="81"/>
      <c r="KXP152" s="81"/>
      <c r="KXQ152" s="81"/>
      <c r="KXR152" s="81"/>
      <c r="KXS152" s="81"/>
      <c r="KXT152" s="81"/>
      <c r="KXU152" s="81"/>
      <c r="KXV152" s="81"/>
      <c r="KXW152" s="81"/>
      <c r="KXX152" s="81"/>
      <c r="KXY152" s="81"/>
      <c r="KXZ152" s="81"/>
      <c r="KYA152" s="81"/>
      <c r="KYB152" s="81"/>
      <c r="KYC152" s="81"/>
      <c r="KYD152" s="81"/>
      <c r="KYE152" s="81"/>
      <c r="KYF152" s="81"/>
      <c r="KYG152" s="81"/>
      <c r="KYH152" s="81"/>
      <c r="KYI152" s="81"/>
      <c r="KYJ152" s="81"/>
      <c r="KYK152" s="81"/>
      <c r="KYL152" s="81"/>
      <c r="KYM152" s="81"/>
      <c r="KYN152" s="81"/>
      <c r="KYO152" s="81"/>
      <c r="KYP152" s="81"/>
      <c r="KYQ152" s="81"/>
      <c r="KYR152" s="81"/>
      <c r="KYS152" s="81"/>
      <c r="KYT152" s="81"/>
      <c r="KYU152" s="81"/>
      <c r="KYV152" s="81"/>
      <c r="KYW152" s="81"/>
      <c r="KYX152" s="81"/>
      <c r="KYY152" s="81"/>
      <c r="KYZ152" s="81"/>
      <c r="KZA152" s="81"/>
      <c r="KZB152" s="81"/>
      <c r="KZC152" s="81"/>
      <c r="KZD152" s="81"/>
      <c r="KZE152" s="81"/>
      <c r="KZF152" s="81"/>
      <c r="KZG152" s="81"/>
      <c r="KZH152" s="81"/>
      <c r="KZI152" s="81"/>
      <c r="KZJ152" s="81"/>
      <c r="KZK152" s="81"/>
      <c r="KZL152" s="81"/>
      <c r="KZM152" s="81"/>
      <c r="KZN152" s="81"/>
      <c r="KZO152" s="81"/>
      <c r="KZP152" s="81"/>
      <c r="KZQ152" s="81"/>
      <c r="KZR152" s="81"/>
      <c r="KZS152" s="81"/>
      <c r="KZT152" s="81"/>
      <c r="KZU152" s="81"/>
      <c r="KZV152" s="81"/>
      <c r="KZW152" s="81"/>
      <c r="KZX152" s="81"/>
      <c r="KZY152" s="81"/>
      <c r="KZZ152" s="81"/>
      <c r="LAA152" s="81"/>
      <c r="LAB152" s="81"/>
      <c r="LAC152" s="81"/>
      <c r="LAD152" s="81"/>
      <c r="LAE152" s="81"/>
      <c r="LAF152" s="81"/>
      <c r="LAG152" s="81"/>
      <c r="LAH152" s="81"/>
      <c r="LAI152" s="81"/>
      <c r="LAJ152" s="81"/>
      <c r="LAK152" s="81"/>
      <c r="LAL152" s="81"/>
      <c r="LAM152" s="81"/>
      <c r="LAN152" s="81"/>
      <c r="LAO152" s="81"/>
      <c r="LAP152" s="81"/>
      <c r="LAQ152" s="81"/>
      <c r="LAR152" s="81"/>
      <c r="LAS152" s="81"/>
      <c r="LAT152" s="81"/>
      <c r="LAU152" s="81"/>
      <c r="LAV152" s="81"/>
      <c r="LAW152" s="81"/>
      <c r="LAX152" s="81"/>
      <c r="LAY152" s="81"/>
      <c r="LAZ152" s="81"/>
      <c r="LBA152" s="81"/>
      <c r="LBB152" s="81"/>
      <c r="LBC152" s="81"/>
      <c r="LBD152" s="81"/>
      <c r="LBE152" s="81"/>
      <c r="LBF152" s="81"/>
      <c r="LBG152" s="81"/>
      <c r="LBH152" s="81"/>
      <c r="LBI152" s="81"/>
      <c r="LBJ152" s="81"/>
      <c r="LBK152" s="81"/>
      <c r="LBL152" s="81"/>
      <c r="LBM152" s="81"/>
      <c r="LBN152" s="81"/>
      <c r="LBO152" s="81"/>
      <c r="LBP152" s="81"/>
      <c r="LBQ152" s="81"/>
      <c r="LBR152" s="81"/>
      <c r="LBS152" s="81"/>
      <c r="LBT152" s="81"/>
      <c r="LBU152" s="81"/>
      <c r="LBV152" s="81"/>
      <c r="LBW152" s="81"/>
      <c r="LBX152" s="81"/>
      <c r="LBY152" s="81"/>
      <c r="LBZ152" s="81"/>
      <c r="LCA152" s="81"/>
      <c r="LCB152" s="81"/>
      <c r="LCC152" s="81"/>
      <c r="LCD152" s="81"/>
      <c r="LCE152" s="81"/>
      <c r="LCF152" s="81"/>
      <c r="LCG152" s="81"/>
      <c r="LCH152" s="81"/>
      <c r="LCI152" s="81"/>
      <c r="LCJ152" s="81"/>
      <c r="LCK152" s="81"/>
      <c r="LCL152" s="81"/>
      <c r="LCM152" s="81"/>
      <c r="LCN152" s="81"/>
      <c r="LCO152" s="81"/>
      <c r="LCP152" s="81"/>
      <c r="LCQ152" s="81"/>
      <c r="LCR152" s="81"/>
      <c r="LCS152" s="81"/>
      <c r="LCT152" s="81"/>
      <c r="LCU152" s="81"/>
      <c r="LCV152" s="81"/>
      <c r="LCW152" s="81"/>
      <c r="LCX152" s="81"/>
      <c r="LCY152" s="81"/>
      <c r="LCZ152" s="81"/>
      <c r="LDA152" s="81"/>
      <c r="LDB152" s="81"/>
      <c r="LDC152" s="81"/>
      <c r="LDD152" s="81"/>
      <c r="LDE152" s="81"/>
      <c r="LDF152" s="81"/>
      <c r="LDG152" s="81"/>
      <c r="LDH152" s="81"/>
      <c r="LDI152" s="81"/>
      <c r="LDJ152" s="81"/>
      <c r="LDK152" s="81"/>
      <c r="LDL152" s="81"/>
      <c r="LDM152" s="81"/>
      <c r="LDN152" s="81"/>
      <c r="LDO152" s="81"/>
      <c r="LDP152" s="81"/>
      <c r="LDQ152" s="81"/>
      <c r="LDR152" s="81"/>
      <c r="LDS152" s="81"/>
      <c r="LDT152" s="81"/>
      <c r="LDU152" s="81"/>
      <c r="LDV152" s="81"/>
      <c r="LDW152" s="81"/>
      <c r="LDX152" s="81"/>
      <c r="LDY152" s="81"/>
      <c r="LDZ152" s="81"/>
      <c r="LEA152" s="81"/>
      <c r="LEB152" s="81"/>
      <c r="LEC152" s="81"/>
      <c r="LED152" s="81"/>
      <c r="LEE152" s="81"/>
      <c r="LEF152" s="81"/>
      <c r="LEG152" s="81"/>
      <c r="LEH152" s="81"/>
      <c r="LEI152" s="81"/>
      <c r="LEJ152" s="81"/>
      <c r="LEK152" s="81"/>
      <c r="LEL152" s="81"/>
      <c r="LEM152" s="81"/>
      <c r="LEN152" s="81"/>
      <c r="LEO152" s="81"/>
      <c r="LEP152" s="81"/>
      <c r="LEQ152" s="81"/>
      <c r="LER152" s="81"/>
      <c r="LES152" s="81"/>
      <c r="LET152" s="81"/>
      <c r="LEU152" s="81"/>
      <c r="LEV152" s="81"/>
      <c r="LEW152" s="81"/>
      <c r="LEX152" s="81"/>
      <c r="LEY152" s="81"/>
      <c r="LEZ152" s="81"/>
      <c r="LFA152" s="81"/>
      <c r="LFB152" s="81"/>
      <c r="LFC152" s="81"/>
      <c r="LFD152" s="81"/>
      <c r="LFE152" s="81"/>
      <c r="LFF152" s="81"/>
      <c r="LFG152" s="81"/>
      <c r="LFH152" s="81"/>
      <c r="LFI152" s="81"/>
      <c r="LFJ152" s="81"/>
      <c r="LFK152" s="81"/>
      <c r="LFL152" s="81"/>
      <c r="LFM152" s="81"/>
      <c r="LFN152" s="81"/>
      <c r="LFO152" s="81"/>
      <c r="LFP152" s="81"/>
      <c r="LFQ152" s="81"/>
      <c r="LFR152" s="81"/>
      <c r="LFS152" s="81"/>
      <c r="LFT152" s="81"/>
      <c r="LFU152" s="81"/>
      <c r="LFV152" s="81"/>
      <c r="LFW152" s="81"/>
      <c r="LFX152" s="81"/>
      <c r="LFY152" s="81"/>
      <c r="LFZ152" s="81"/>
      <c r="LGA152" s="81"/>
      <c r="LGB152" s="81"/>
      <c r="LGC152" s="81"/>
      <c r="LGD152" s="81"/>
      <c r="LGE152" s="81"/>
      <c r="LGF152" s="81"/>
      <c r="LGG152" s="81"/>
      <c r="LGH152" s="81"/>
      <c r="LGI152" s="81"/>
      <c r="LGJ152" s="81"/>
      <c r="LGK152" s="81"/>
      <c r="LGL152" s="81"/>
      <c r="LGM152" s="81"/>
      <c r="LGN152" s="81"/>
      <c r="LGO152" s="81"/>
      <c r="LGP152" s="81"/>
      <c r="LGQ152" s="81"/>
      <c r="LGR152" s="81"/>
      <c r="LGS152" s="81"/>
      <c r="LGT152" s="81"/>
      <c r="LGU152" s="81"/>
      <c r="LGV152" s="81"/>
      <c r="LGW152" s="81"/>
      <c r="LGX152" s="81"/>
      <c r="LGY152" s="81"/>
      <c r="LGZ152" s="81"/>
      <c r="LHA152" s="81"/>
      <c r="LHB152" s="81"/>
      <c r="LHC152" s="81"/>
      <c r="LHD152" s="81"/>
      <c r="LHE152" s="81"/>
      <c r="LHF152" s="81"/>
      <c r="LHG152" s="81"/>
      <c r="LHH152" s="81"/>
      <c r="LHI152" s="81"/>
      <c r="LHJ152" s="81"/>
      <c r="LHK152" s="81"/>
      <c r="LHL152" s="81"/>
      <c r="LHM152" s="81"/>
      <c r="LHN152" s="81"/>
      <c r="LHO152" s="81"/>
      <c r="LHP152" s="81"/>
      <c r="LHQ152" s="81"/>
      <c r="LHR152" s="81"/>
      <c r="LHS152" s="81"/>
      <c r="LHT152" s="81"/>
      <c r="LHU152" s="81"/>
      <c r="LHV152" s="81"/>
      <c r="LHW152" s="81"/>
      <c r="LHX152" s="81"/>
      <c r="LHY152" s="81"/>
      <c r="LHZ152" s="81"/>
      <c r="LIA152" s="81"/>
      <c r="LIB152" s="81"/>
      <c r="LIC152" s="81"/>
      <c r="LID152" s="81"/>
      <c r="LIE152" s="81"/>
      <c r="LIF152" s="81"/>
      <c r="LIG152" s="81"/>
      <c r="LIH152" s="81"/>
      <c r="LII152" s="81"/>
      <c r="LIJ152" s="81"/>
      <c r="LIK152" s="81"/>
      <c r="LIL152" s="81"/>
      <c r="LIM152" s="81"/>
      <c r="LIN152" s="81"/>
      <c r="LIO152" s="81"/>
      <c r="LIP152" s="81"/>
      <c r="LIQ152" s="81"/>
      <c r="LIR152" s="81"/>
      <c r="LIS152" s="81"/>
      <c r="LIT152" s="81"/>
      <c r="LIU152" s="81"/>
      <c r="LIV152" s="81"/>
      <c r="LIW152" s="81"/>
      <c r="LIX152" s="81"/>
      <c r="LIY152" s="81"/>
      <c r="LIZ152" s="81"/>
      <c r="LJA152" s="81"/>
      <c r="LJB152" s="81"/>
      <c r="LJC152" s="81"/>
      <c r="LJD152" s="81"/>
      <c r="LJE152" s="81"/>
      <c r="LJF152" s="81"/>
      <c r="LJG152" s="81"/>
      <c r="LJH152" s="81"/>
      <c r="LJI152" s="81"/>
      <c r="LJJ152" s="81"/>
      <c r="LJK152" s="81"/>
      <c r="LJL152" s="81"/>
      <c r="LJM152" s="81"/>
      <c r="LJN152" s="81"/>
      <c r="LJO152" s="81"/>
      <c r="LJP152" s="81"/>
      <c r="LJQ152" s="81"/>
      <c r="LJR152" s="81"/>
      <c r="LJS152" s="81"/>
      <c r="LJT152" s="81"/>
      <c r="LJU152" s="81"/>
      <c r="LJV152" s="81"/>
      <c r="LJW152" s="81"/>
      <c r="LJX152" s="81"/>
      <c r="LJY152" s="81"/>
      <c r="LJZ152" s="81"/>
      <c r="LKA152" s="81"/>
      <c r="LKB152" s="81"/>
      <c r="LKC152" s="81"/>
      <c r="LKD152" s="81"/>
      <c r="LKE152" s="81"/>
      <c r="LKF152" s="81"/>
      <c r="LKG152" s="81"/>
      <c r="LKH152" s="81"/>
      <c r="LKI152" s="81"/>
      <c r="LKJ152" s="81"/>
      <c r="LKK152" s="81"/>
      <c r="LKL152" s="81"/>
      <c r="LKM152" s="81"/>
      <c r="LKN152" s="81"/>
      <c r="LKO152" s="81"/>
      <c r="LKP152" s="81"/>
      <c r="LKQ152" s="81"/>
      <c r="LKR152" s="81"/>
      <c r="LKS152" s="81"/>
      <c r="LKT152" s="81"/>
      <c r="LKU152" s="81"/>
      <c r="LKV152" s="81"/>
      <c r="LKW152" s="81"/>
      <c r="LKX152" s="81"/>
      <c r="LKY152" s="81"/>
      <c r="LKZ152" s="81"/>
      <c r="LLA152" s="81"/>
      <c r="LLB152" s="81"/>
      <c r="LLC152" s="81"/>
      <c r="LLD152" s="81"/>
      <c r="LLE152" s="81"/>
      <c r="LLF152" s="81"/>
      <c r="LLG152" s="81"/>
      <c r="LLH152" s="81"/>
      <c r="LLI152" s="81"/>
      <c r="LLJ152" s="81"/>
      <c r="LLK152" s="81"/>
      <c r="LLL152" s="81"/>
      <c r="LLM152" s="81"/>
      <c r="LLN152" s="81"/>
      <c r="LLO152" s="81"/>
      <c r="LLP152" s="81"/>
      <c r="LLQ152" s="81"/>
      <c r="LLR152" s="81"/>
      <c r="LLS152" s="81"/>
      <c r="LLT152" s="81"/>
      <c r="LLU152" s="81"/>
      <c r="LLV152" s="81"/>
      <c r="LLW152" s="81"/>
      <c r="LLX152" s="81"/>
      <c r="LLY152" s="81"/>
      <c r="LLZ152" s="81"/>
      <c r="LMA152" s="81"/>
      <c r="LMB152" s="81"/>
      <c r="LMC152" s="81"/>
      <c r="LMD152" s="81"/>
      <c r="LME152" s="81"/>
      <c r="LMF152" s="81"/>
      <c r="LMG152" s="81"/>
      <c r="LMH152" s="81"/>
      <c r="LMI152" s="81"/>
      <c r="LMJ152" s="81"/>
      <c r="LMK152" s="81"/>
      <c r="LML152" s="81"/>
      <c r="LMM152" s="81"/>
      <c r="LMN152" s="81"/>
      <c r="LMO152" s="81"/>
      <c r="LMP152" s="81"/>
      <c r="LMQ152" s="81"/>
      <c r="LMR152" s="81"/>
      <c r="LMS152" s="81"/>
      <c r="LMT152" s="81"/>
      <c r="LMU152" s="81"/>
      <c r="LMV152" s="81"/>
      <c r="LMW152" s="81"/>
      <c r="LMX152" s="81"/>
      <c r="LMY152" s="81"/>
      <c r="LMZ152" s="81"/>
      <c r="LNA152" s="81"/>
      <c r="LNB152" s="81"/>
      <c r="LNC152" s="81"/>
      <c r="LND152" s="81"/>
      <c r="LNE152" s="81"/>
      <c r="LNF152" s="81"/>
      <c r="LNG152" s="81"/>
      <c r="LNH152" s="81"/>
      <c r="LNI152" s="81"/>
      <c r="LNJ152" s="81"/>
      <c r="LNK152" s="81"/>
      <c r="LNL152" s="81"/>
      <c r="LNM152" s="81"/>
      <c r="LNN152" s="81"/>
      <c r="LNO152" s="81"/>
      <c r="LNP152" s="81"/>
      <c r="LNQ152" s="81"/>
      <c r="LNR152" s="81"/>
      <c r="LNS152" s="81"/>
      <c r="LNT152" s="81"/>
      <c r="LNU152" s="81"/>
      <c r="LNV152" s="81"/>
      <c r="LNW152" s="81"/>
      <c r="LNX152" s="81"/>
      <c r="LNY152" s="81"/>
      <c r="LNZ152" s="81"/>
      <c r="LOA152" s="81"/>
      <c r="LOB152" s="81"/>
      <c r="LOC152" s="81"/>
      <c r="LOD152" s="81"/>
      <c r="LOE152" s="81"/>
      <c r="LOF152" s="81"/>
      <c r="LOG152" s="81"/>
      <c r="LOH152" s="81"/>
      <c r="LOI152" s="81"/>
      <c r="LOJ152" s="81"/>
      <c r="LOK152" s="81"/>
      <c r="LOL152" s="81"/>
      <c r="LOM152" s="81"/>
      <c r="LON152" s="81"/>
      <c r="LOO152" s="81"/>
      <c r="LOP152" s="81"/>
      <c r="LOQ152" s="81"/>
      <c r="LOR152" s="81"/>
      <c r="LOS152" s="81"/>
      <c r="LOT152" s="81"/>
      <c r="LOU152" s="81"/>
      <c r="LOV152" s="81"/>
      <c r="LOW152" s="81"/>
      <c r="LOX152" s="81"/>
      <c r="LOY152" s="81"/>
      <c r="LOZ152" s="81"/>
      <c r="LPA152" s="81"/>
      <c r="LPB152" s="81"/>
      <c r="LPC152" s="81"/>
      <c r="LPD152" s="81"/>
      <c r="LPE152" s="81"/>
      <c r="LPF152" s="81"/>
      <c r="LPG152" s="81"/>
      <c r="LPH152" s="81"/>
      <c r="LPI152" s="81"/>
      <c r="LPJ152" s="81"/>
      <c r="LPK152" s="81"/>
      <c r="LPL152" s="81"/>
      <c r="LPM152" s="81"/>
      <c r="LPN152" s="81"/>
      <c r="LPO152" s="81"/>
      <c r="LPP152" s="81"/>
      <c r="LPQ152" s="81"/>
      <c r="LPR152" s="81"/>
      <c r="LPS152" s="81"/>
      <c r="LPT152" s="81"/>
      <c r="LPU152" s="81"/>
      <c r="LPV152" s="81"/>
      <c r="LPW152" s="81"/>
      <c r="LPX152" s="81"/>
      <c r="LPY152" s="81"/>
      <c r="LPZ152" s="81"/>
      <c r="LQA152" s="81"/>
      <c r="LQB152" s="81"/>
      <c r="LQC152" s="81"/>
      <c r="LQD152" s="81"/>
      <c r="LQE152" s="81"/>
      <c r="LQF152" s="81"/>
      <c r="LQG152" s="81"/>
      <c r="LQH152" s="81"/>
      <c r="LQI152" s="81"/>
      <c r="LQJ152" s="81"/>
      <c r="LQK152" s="81"/>
      <c r="LQL152" s="81"/>
      <c r="LQM152" s="81"/>
      <c r="LQN152" s="81"/>
      <c r="LQO152" s="81"/>
      <c r="LQP152" s="81"/>
      <c r="LQQ152" s="81"/>
      <c r="LQR152" s="81"/>
      <c r="LQS152" s="81"/>
      <c r="LQT152" s="81"/>
      <c r="LQU152" s="81"/>
      <c r="LQV152" s="81"/>
      <c r="LQW152" s="81"/>
      <c r="LQX152" s="81"/>
      <c r="LQY152" s="81"/>
      <c r="LQZ152" s="81"/>
      <c r="LRA152" s="81"/>
      <c r="LRB152" s="81"/>
      <c r="LRC152" s="81"/>
      <c r="LRD152" s="81"/>
      <c r="LRE152" s="81"/>
      <c r="LRF152" s="81"/>
      <c r="LRG152" s="81"/>
      <c r="LRH152" s="81"/>
      <c r="LRI152" s="81"/>
      <c r="LRJ152" s="81"/>
      <c r="LRK152" s="81"/>
      <c r="LRL152" s="81"/>
      <c r="LRM152" s="81"/>
      <c r="LRN152" s="81"/>
      <c r="LRO152" s="81"/>
      <c r="LRP152" s="81"/>
      <c r="LRQ152" s="81"/>
      <c r="LRR152" s="81"/>
      <c r="LRS152" s="81"/>
      <c r="LRT152" s="81"/>
      <c r="LRU152" s="81"/>
      <c r="LRV152" s="81"/>
      <c r="LRW152" s="81"/>
      <c r="LRX152" s="81"/>
      <c r="LRY152" s="81"/>
      <c r="LRZ152" s="81"/>
      <c r="LSA152" s="81"/>
      <c r="LSB152" s="81"/>
      <c r="LSC152" s="81"/>
      <c r="LSD152" s="81"/>
      <c r="LSE152" s="81"/>
      <c r="LSF152" s="81"/>
      <c r="LSG152" s="81"/>
      <c r="LSH152" s="81"/>
      <c r="LSI152" s="81"/>
      <c r="LSJ152" s="81"/>
      <c r="LSK152" s="81"/>
      <c r="LSL152" s="81"/>
      <c r="LSM152" s="81"/>
      <c r="LSN152" s="81"/>
      <c r="LSO152" s="81"/>
      <c r="LSP152" s="81"/>
      <c r="LSQ152" s="81"/>
      <c r="LSR152" s="81"/>
      <c r="LSS152" s="81"/>
      <c r="LST152" s="81"/>
      <c r="LSU152" s="81"/>
      <c r="LSV152" s="81"/>
      <c r="LSW152" s="81"/>
      <c r="LSX152" s="81"/>
      <c r="LSY152" s="81"/>
      <c r="LSZ152" s="81"/>
      <c r="LTA152" s="81"/>
      <c r="LTB152" s="81"/>
      <c r="LTC152" s="81"/>
      <c r="LTD152" s="81"/>
      <c r="LTE152" s="81"/>
      <c r="LTF152" s="81"/>
      <c r="LTG152" s="81"/>
      <c r="LTH152" s="81"/>
      <c r="LTI152" s="81"/>
      <c r="LTJ152" s="81"/>
      <c r="LTK152" s="81"/>
      <c r="LTL152" s="81"/>
      <c r="LTM152" s="81"/>
      <c r="LTN152" s="81"/>
      <c r="LTO152" s="81"/>
      <c r="LTP152" s="81"/>
      <c r="LTQ152" s="81"/>
      <c r="LTR152" s="81"/>
      <c r="LTS152" s="81"/>
      <c r="LTT152" s="81"/>
      <c r="LTU152" s="81"/>
      <c r="LTV152" s="81"/>
      <c r="LTW152" s="81"/>
      <c r="LTX152" s="81"/>
      <c r="LTY152" s="81"/>
      <c r="LTZ152" s="81"/>
      <c r="LUA152" s="81"/>
      <c r="LUB152" s="81"/>
      <c r="LUC152" s="81"/>
      <c r="LUD152" s="81"/>
      <c r="LUE152" s="81"/>
      <c r="LUF152" s="81"/>
      <c r="LUG152" s="81"/>
      <c r="LUH152" s="81"/>
      <c r="LUI152" s="81"/>
      <c r="LUJ152" s="81"/>
      <c r="LUK152" s="81"/>
      <c r="LUL152" s="81"/>
      <c r="LUM152" s="81"/>
      <c r="LUN152" s="81"/>
      <c r="LUO152" s="81"/>
      <c r="LUP152" s="81"/>
      <c r="LUQ152" s="81"/>
      <c r="LUR152" s="81"/>
      <c r="LUS152" s="81"/>
      <c r="LUT152" s="81"/>
      <c r="LUU152" s="81"/>
      <c r="LUV152" s="81"/>
      <c r="LUW152" s="81"/>
      <c r="LUX152" s="81"/>
      <c r="LUY152" s="81"/>
      <c r="LUZ152" s="81"/>
      <c r="LVA152" s="81"/>
      <c r="LVB152" s="81"/>
      <c r="LVC152" s="81"/>
      <c r="LVD152" s="81"/>
      <c r="LVE152" s="81"/>
      <c r="LVF152" s="81"/>
      <c r="LVG152" s="81"/>
      <c r="LVH152" s="81"/>
      <c r="LVI152" s="81"/>
      <c r="LVJ152" s="81"/>
      <c r="LVK152" s="81"/>
      <c r="LVL152" s="81"/>
      <c r="LVM152" s="81"/>
      <c r="LVN152" s="81"/>
      <c r="LVO152" s="81"/>
      <c r="LVP152" s="81"/>
      <c r="LVQ152" s="81"/>
      <c r="LVR152" s="81"/>
      <c r="LVS152" s="81"/>
      <c r="LVT152" s="81"/>
      <c r="LVU152" s="81"/>
      <c r="LVV152" s="81"/>
      <c r="LVW152" s="81"/>
      <c r="LVX152" s="81"/>
      <c r="LVY152" s="81"/>
      <c r="LVZ152" s="81"/>
      <c r="LWA152" s="81"/>
      <c r="LWB152" s="81"/>
      <c r="LWC152" s="81"/>
      <c r="LWD152" s="81"/>
      <c r="LWE152" s="81"/>
      <c r="LWF152" s="81"/>
      <c r="LWG152" s="81"/>
      <c r="LWH152" s="81"/>
      <c r="LWI152" s="81"/>
      <c r="LWJ152" s="81"/>
      <c r="LWK152" s="81"/>
      <c r="LWL152" s="81"/>
      <c r="LWM152" s="81"/>
      <c r="LWN152" s="81"/>
      <c r="LWO152" s="81"/>
      <c r="LWP152" s="81"/>
      <c r="LWQ152" s="81"/>
      <c r="LWR152" s="81"/>
      <c r="LWS152" s="81"/>
      <c r="LWT152" s="81"/>
      <c r="LWU152" s="81"/>
      <c r="LWV152" s="81"/>
      <c r="LWW152" s="81"/>
      <c r="LWX152" s="81"/>
      <c r="LWY152" s="81"/>
      <c r="LWZ152" s="81"/>
      <c r="LXA152" s="81"/>
      <c r="LXB152" s="81"/>
      <c r="LXC152" s="81"/>
      <c r="LXD152" s="81"/>
      <c r="LXE152" s="81"/>
      <c r="LXF152" s="81"/>
      <c r="LXG152" s="81"/>
      <c r="LXH152" s="81"/>
      <c r="LXI152" s="81"/>
      <c r="LXJ152" s="81"/>
      <c r="LXK152" s="81"/>
      <c r="LXL152" s="81"/>
      <c r="LXM152" s="81"/>
      <c r="LXN152" s="81"/>
      <c r="LXO152" s="81"/>
      <c r="LXP152" s="81"/>
      <c r="LXQ152" s="81"/>
      <c r="LXR152" s="81"/>
      <c r="LXS152" s="81"/>
      <c r="LXT152" s="81"/>
      <c r="LXU152" s="81"/>
      <c r="LXV152" s="81"/>
      <c r="LXW152" s="81"/>
      <c r="LXX152" s="81"/>
      <c r="LXY152" s="81"/>
      <c r="LXZ152" s="81"/>
      <c r="LYA152" s="81"/>
      <c r="LYB152" s="81"/>
      <c r="LYC152" s="81"/>
      <c r="LYD152" s="81"/>
      <c r="LYE152" s="81"/>
      <c r="LYF152" s="81"/>
      <c r="LYG152" s="81"/>
      <c r="LYH152" s="81"/>
      <c r="LYI152" s="81"/>
      <c r="LYJ152" s="81"/>
      <c r="LYK152" s="81"/>
      <c r="LYL152" s="81"/>
      <c r="LYM152" s="81"/>
      <c r="LYN152" s="81"/>
      <c r="LYO152" s="81"/>
      <c r="LYP152" s="81"/>
      <c r="LYQ152" s="81"/>
      <c r="LYR152" s="81"/>
      <c r="LYS152" s="81"/>
      <c r="LYT152" s="81"/>
      <c r="LYU152" s="81"/>
      <c r="LYV152" s="81"/>
      <c r="LYW152" s="81"/>
      <c r="LYX152" s="81"/>
      <c r="LYY152" s="81"/>
      <c r="LYZ152" s="81"/>
      <c r="LZA152" s="81"/>
      <c r="LZB152" s="81"/>
      <c r="LZC152" s="81"/>
      <c r="LZD152" s="81"/>
      <c r="LZE152" s="81"/>
      <c r="LZF152" s="81"/>
      <c r="LZG152" s="81"/>
      <c r="LZH152" s="81"/>
      <c r="LZI152" s="81"/>
      <c r="LZJ152" s="81"/>
      <c r="LZK152" s="81"/>
      <c r="LZL152" s="81"/>
      <c r="LZM152" s="81"/>
      <c r="LZN152" s="81"/>
      <c r="LZO152" s="81"/>
      <c r="LZP152" s="81"/>
      <c r="LZQ152" s="81"/>
      <c r="LZR152" s="81"/>
      <c r="LZS152" s="81"/>
      <c r="LZT152" s="81"/>
      <c r="LZU152" s="81"/>
      <c r="LZV152" s="81"/>
      <c r="LZW152" s="81"/>
      <c r="LZX152" s="81"/>
      <c r="LZY152" s="81"/>
      <c r="LZZ152" s="81"/>
      <c r="MAA152" s="81"/>
      <c r="MAB152" s="81"/>
      <c r="MAC152" s="81"/>
      <c r="MAD152" s="81"/>
      <c r="MAE152" s="81"/>
      <c r="MAF152" s="81"/>
      <c r="MAG152" s="81"/>
      <c r="MAH152" s="81"/>
      <c r="MAI152" s="81"/>
      <c r="MAJ152" s="81"/>
      <c r="MAK152" s="81"/>
      <c r="MAL152" s="81"/>
      <c r="MAM152" s="81"/>
      <c r="MAN152" s="81"/>
      <c r="MAO152" s="81"/>
      <c r="MAP152" s="81"/>
      <c r="MAQ152" s="81"/>
      <c r="MAR152" s="81"/>
      <c r="MAS152" s="81"/>
      <c r="MAT152" s="81"/>
      <c r="MAU152" s="81"/>
      <c r="MAV152" s="81"/>
      <c r="MAW152" s="81"/>
      <c r="MAX152" s="81"/>
      <c r="MAY152" s="81"/>
      <c r="MAZ152" s="81"/>
      <c r="MBA152" s="81"/>
      <c r="MBB152" s="81"/>
      <c r="MBC152" s="81"/>
      <c r="MBD152" s="81"/>
      <c r="MBE152" s="81"/>
      <c r="MBF152" s="81"/>
      <c r="MBG152" s="81"/>
      <c r="MBH152" s="81"/>
      <c r="MBI152" s="81"/>
      <c r="MBJ152" s="81"/>
      <c r="MBK152" s="81"/>
      <c r="MBL152" s="81"/>
      <c r="MBM152" s="81"/>
      <c r="MBN152" s="81"/>
      <c r="MBO152" s="81"/>
      <c r="MBP152" s="81"/>
      <c r="MBQ152" s="81"/>
      <c r="MBR152" s="81"/>
      <c r="MBS152" s="81"/>
      <c r="MBT152" s="81"/>
      <c r="MBU152" s="81"/>
      <c r="MBV152" s="81"/>
      <c r="MBW152" s="81"/>
      <c r="MBX152" s="81"/>
      <c r="MBY152" s="81"/>
      <c r="MBZ152" s="81"/>
      <c r="MCA152" s="81"/>
      <c r="MCB152" s="81"/>
      <c r="MCC152" s="81"/>
      <c r="MCD152" s="81"/>
      <c r="MCE152" s="81"/>
      <c r="MCF152" s="81"/>
      <c r="MCG152" s="81"/>
      <c r="MCH152" s="81"/>
      <c r="MCI152" s="81"/>
      <c r="MCJ152" s="81"/>
      <c r="MCK152" s="81"/>
      <c r="MCL152" s="81"/>
      <c r="MCM152" s="81"/>
      <c r="MCN152" s="81"/>
      <c r="MCO152" s="81"/>
      <c r="MCP152" s="81"/>
      <c r="MCQ152" s="81"/>
      <c r="MCR152" s="81"/>
      <c r="MCS152" s="81"/>
      <c r="MCT152" s="81"/>
      <c r="MCU152" s="81"/>
      <c r="MCV152" s="81"/>
      <c r="MCW152" s="81"/>
      <c r="MCX152" s="81"/>
      <c r="MCY152" s="81"/>
      <c r="MCZ152" s="81"/>
      <c r="MDA152" s="81"/>
      <c r="MDB152" s="81"/>
      <c r="MDC152" s="81"/>
      <c r="MDD152" s="81"/>
      <c r="MDE152" s="81"/>
      <c r="MDF152" s="81"/>
      <c r="MDG152" s="81"/>
      <c r="MDH152" s="81"/>
      <c r="MDI152" s="81"/>
      <c r="MDJ152" s="81"/>
      <c r="MDK152" s="81"/>
      <c r="MDL152" s="81"/>
      <c r="MDM152" s="81"/>
      <c r="MDN152" s="81"/>
      <c r="MDO152" s="81"/>
      <c r="MDP152" s="81"/>
      <c r="MDQ152" s="81"/>
      <c r="MDR152" s="81"/>
      <c r="MDS152" s="81"/>
      <c r="MDT152" s="81"/>
      <c r="MDU152" s="81"/>
      <c r="MDV152" s="81"/>
      <c r="MDW152" s="81"/>
      <c r="MDX152" s="81"/>
      <c r="MDY152" s="81"/>
      <c r="MDZ152" s="81"/>
      <c r="MEA152" s="81"/>
      <c r="MEB152" s="81"/>
      <c r="MEC152" s="81"/>
      <c r="MED152" s="81"/>
      <c r="MEE152" s="81"/>
      <c r="MEF152" s="81"/>
      <c r="MEG152" s="81"/>
      <c r="MEH152" s="81"/>
      <c r="MEI152" s="81"/>
      <c r="MEJ152" s="81"/>
      <c r="MEK152" s="81"/>
      <c r="MEL152" s="81"/>
      <c r="MEM152" s="81"/>
      <c r="MEN152" s="81"/>
      <c r="MEO152" s="81"/>
      <c r="MEP152" s="81"/>
      <c r="MEQ152" s="81"/>
      <c r="MER152" s="81"/>
      <c r="MES152" s="81"/>
      <c r="MET152" s="81"/>
      <c r="MEU152" s="81"/>
      <c r="MEV152" s="81"/>
      <c r="MEW152" s="81"/>
      <c r="MEX152" s="81"/>
      <c r="MEY152" s="81"/>
      <c r="MEZ152" s="81"/>
      <c r="MFA152" s="81"/>
      <c r="MFB152" s="81"/>
      <c r="MFC152" s="81"/>
      <c r="MFD152" s="81"/>
      <c r="MFE152" s="81"/>
      <c r="MFF152" s="81"/>
      <c r="MFG152" s="81"/>
      <c r="MFH152" s="81"/>
      <c r="MFI152" s="81"/>
      <c r="MFJ152" s="81"/>
      <c r="MFK152" s="81"/>
      <c r="MFL152" s="81"/>
      <c r="MFM152" s="81"/>
      <c r="MFN152" s="81"/>
      <c r="MFO152" s="81"/>
      <c r="MFP152" s="81"/>
      <c r="MFQ152" s="81"/>
      <c r="MFR152" s="81"/>
      <c r="MFS152" s="81"/>
      <c r="MFT152" s="81"/>
      <c r="MFU152" s="81"/>
      <c r="MFV152" s="81"/>
      <c r="MFW152" s="81"/>
      <c r="MFX152" s="81"/>
      <c r="MFY152" s="81"/>
      <c r="MFZ152" s="81"/>
      <c r="MGA152" s="81"/>
      <c r="MGB152" s="81"/>
      <c r="MGC152" s="81"/>
      <c r="MGD152" s="81"/>
      <c r="MGE152" s="81"/>
      <c r="MGF152" s="81"/>
      <c r="MGG152" s="81"/>
      <c r="MGH152" s="81"/>
      <c r="MGI152" s="81"/>
      <c r="MGJ152" s="81"/>
      <c r="MGK152" s="81"/>
      <c r="MGL152" s="81"/>
      <c r="MGM152" s="81"/>
      <c r="MGN152" s="81"/>
      <c r="MGO152" s="81"/>
      <c r="MGP152" s="81"/>
      <c r="MGQ152" s="81"/>
      <c r="MGR152" s="81"/>
      <c r="MGS152" s="81"/>
      <c r="MGT152" s="81"/>
      <c r="MGU152" s="81"/>
      <c r="MGV152" s="81"/>
      <c r="MGW152" s="81"/>
      <c r="MGX152" s="81"/>
      <c r="MGY152" s="81"/>
      <c r="MGZ152" s="81"/>
      <c r="MHA152" s="81"/>
      <c r="MHB152" s="81"/>
      <c r="MHC152" s="81"/>
      <c r="MHD152" s="81"/>
      <c r="MHE152" s="81"/>
      <c r="MHF152" s="81"/>
      <c r="MHG152" s="81"/>
      <c r="MHH152" s="81"/>
      <c r="MHI152" s="81"/>
      <c r="MHJ152" s="81"/>
      <c r="MHK152" s="81"/>
      <c r="MHL152" s="81"/>
      <c r="MHM152" s="81"/>
      <c r="MHN152" s="81"/>
      <c r="MHO152" s="81"/>
      <c r="MHP152" s="81"/>
      <c r="MHQ152" s="81"/>
      <c r="MHR152" s="81"/>
      <c r="MHS152" s="81"/>
      <c r="MHT152" s="81"/>
      <c r="MHU152" s="81"/>
      <c r="MHV152" s="81"/>
      <c r="MHW152" s="81"/>
      <c r="MHX152" s="81"/>
      <c r="MHY152" s="81"/>
      <c r="MHZ152" s="81"/>
      <c r="MIA152" s="81"/>
      <c r="MIB152" s="81"/>
      <c r="MIC152" s="81"/>
      <c r="MID152" s="81"/>
      <c r="MIE152" s="81"/>
      <c r="MIF152" s="81"/>
      <c r="MIG152" s="81"/>
      <c r="MIH152" s="81"/>
      <c r="MII152" s="81"/>
      <c r="MIJ152" s="81"/>
      <c r="MIK152" s="81"/>
      <c r="MIL152" s="81"/>
      <c r="MIM152" s="81"/>
      <c r="MIN152" s="81"/>
      <c r="MIO152" s="81"/>
      <c r="MIP152" s="81"/>
      <c r="MIQ152" s="81"/>
      <c r="MIR152" s="81"/>
      <c r="MIS152" s="81"/>
      <c r="MIT152" s="81"/>
      <c r="MIU152" s="81"/>
      <c r="MIV152" s="81"/>
      <c r="MIW152" s="81"/>
      <c r="MIX152" s="81"/>
      <c r="MIY152" s="81"/>
      <c r="MIZ152" s="81"/>
      <c r="MJA152" s="81"/>
      <c r="MJB152" s="81"/>
      <c r="MJC152" s="81"/>
      <c r="MJD152" s="81"/>
      <c r="MJE152" s="81"/>
      <c r="MJF152" s="81"/>
      <c r="MJG152" s="81"/>
      <c r="MJH152" s="81"/>
      <c r="MJI152" s="81"/>
      <c r="MJJ152" s="81"/>
      <c r="MJK152" s="81"/>
      <c r="MJL152" s="81"/>
      <c r="MJM152" s="81"/>
      <c r="MJN152" s="81"/>
      <c r="MJO152" s="81"/>
      <c r="MJP152" s="81"/>
      <c r="MJQ152" s="81"/>
      <c r="MJR152" s="81"/>
      <c r="MJS152" s="81"/>
      <c r="MJT152" s="81"/>
      <c r="MJU152" s="81"/>
      <c r="MJV152" s="81"/>
      <c r="MJW152" s="81"/>
      <c r="MJX152" s="81"/>
      <c r="MJY152" s="81"/>
      <c r="MJZ152" s="81"/>
      <c r="MKA152" s="81"/>
      <c r="MKB152" s="81"/>
      <c r="MKC152" s="81"/>
      <c r="MKD152" s="81"/>
      <c r="MKE152" s="81"/>
      <c r="MKF152" s="81"/>
      <c r="MKG152" s="81"/>
      <c r="MKH152" s="81"/>
      <c r="MKI152" s="81"/>
      <c r="MKJ152" s="81"/>
      <c r="MKK152" s="81"/>
      <c r="MKL152" s="81"/>
      <c r="MKM152" s="81"/>
      <c r="MKN152" s="81"/>
      <c r="MKO152" s="81"/>
      <c r="MKP152" s="81"/>
      <c r="MKQ152" s="81"/>
      <c r="MKR152" s="81"/>
      <c r="MKS152" s="81"/>
      <c r="MKT152" s="81"/>
      <c r="MKU152" s="81"/>
      <c r="MKV152" s="81"/>
      <c r="MKW152" s="81"/>
      <c r="MKX152" s="81"/>
      <c r="MKY152" s="81"/>
      <c r="MKZ152" s="81"/>
      <c r="MLA152" s="81"/>
      <c r="MLB152" s="81"/>
      <c r="MLC152" s="81"/>
      <c r="MLD152" s="81"/>
      <c r="MLE152" s="81"/>
      <c r="MLF152" s="81"/>
      <c r="MLG152" s="81"/>
      <c r="MLH152" s="81"/>
      <c r="MLI152" s="81"/>
      <c r="MLJ152" s="81"/>
      <c r="MLK152" s="81"/>
      <c r="MLL152" s="81"/>
      <c r="MLM152" s="81"/>
      <c r="MLN152" s="81"/>
      <c r="MLO152" s="81"/>
      <c r="MLP152" s="81"/>
      <c r="MLQ152" s="81"/>
      <c r="MLR152" s="81"/>
      <c r="MLS152" s="81"/>
      <c r="MLT152" s="81"/>
      <c r="MLU152" s="81"/>
      <c r="MLV152" s="81"/>
      <c r="MLW152" s="81"/>
      <c r="MLX152" s="81"/>
      <c r="MLY152" s="81"/>
      <c r="MLZ152" s="81"/>
      <c r="MMA152" s="81"/>
      <c r="MMB152" s="81"/>
      <c r="MMC152" s="81"/>
      <c r="MMD152" s="81"/>
      <c r="MME152" s="81"/>
      <c r="MMF152" s="81"/>
      <c r="MMG152" s="81"/>
      <c r="MMH152" s="81"/>
      <c r="MMI152" s="81"/>
      <c r="MMJ152" s="81"/>
      <c r="MMK152" s="81"/>
      <c r="MML152" s="81"/>
      <c r="MMM152" s="81"/>
      <c r="MMN152" s="81"/>
      <c r="MMO152" s="81"/>
      <c r="MMP152" s="81"/>
      <c r="MMQ152" s="81"/>
      <c r="MMR152" s="81"/>
      <c r="MMS152" s="81"/>
      <c r="MMT152" s="81"/>
      <c r="MMU152" s="81"/>
      <c r="MMV152" s="81"/>
      <c r="MMW152" s="81"/>
      <c r="MMX152" s="81"/>
      <c r="MMY152" s="81"/>
      <c r="MMZ152" s="81"/>
      <c r="MNA152" s="81"/>
      <c r="MNB152" s="81"/>
      <c r="MNC152" s="81"/>
      <c r="MND152" s="81"/>
      <c r="MNE152" s="81"/>
      <c r="MNF152" s="81"/>
      <c r="MNG152" s="81"/>
      <c r="MNH152" s="81"/>
      <c r="MNI152" s="81"/>
      <c r="MNJ152" s="81"/>
      <c r="MNK152" s="81"/>
      <c r="MNL152" s="81"/>
      <c r="MNM152" s="81"/>
      <c r="MNN152" s="81"/>
      <c r="MNO152" s="81"/>
      <c r="MNP152" s="81"/>
      <c r="MNQ152" s="81"/>
      <c r="MNR152" s="81"/>
      <c r="MNS152" s="81"/>
      <c r="MNT152" s="81"/>
      <c r="MNU152" s="81"/>
      <c r="MNV152" s="81"/>
      <c r="MNW152" s="81"/>
      <c r="MNX152" s="81"/>
      <c r="MNY152" s="81"/>
      <c r="MNZ152" s="81"/>
      <c r="MOA152" s="81"/>
      <c r="MOB152" s="81"/>
      <c r="MOC152" s="81"/>
      <c r="MOD152" s="81"/>
      <c r="MOE152" s="81"/>
      <c r="MOF152" s="81"/>
      <c r="MOG152" s="81"/>
      <c r="MOH152" s="81"/>
      <c r="MOI152" s="81"/>
      <c r="MOJ152" s="81"/>
      <c r="MOK152" s="81"/>
      <c r="MOL152" s="81"/>
      <c r="MOM152" s="81"/>
      <c r="MON152" s="81"/>
      <c r="MOO152" s="81"/>
      <c r="MOP152" s="81"/>
      <c r="MOQ152" s="81"/>
      <c r="MOR152" s="81"/>
      <c r="MOS152" s="81"/>
      <c r="MOT152" s="81"/>
      <c r="MOU152" s="81"/>
      <c r="MOV152" s="81"/>
      <c r="MOW152" s="81"/>
      <c r="MOX152" s="81"/>
      <c r="MOY152" s="81"/>
      <c r="MOZ152" s="81"/>
      <c r="MPA152" s="81"/>
      <c r="MPB152" s="81"/>
      <c r="MPC152" s="81"/>
      <c r="MPD152" s="81"/>
      <c r="MPE152" s="81"/>
      <c r="MPF152" s="81"/>
      <c r="MPG152" s="81"/>
      <c r="MPH152" s="81"/>
      <c r="MPI152" s="81"/>
      <c r="MPJ152" s="81"/>
      <c r="MPK152" s="81"/>
      <c r="MPL152" s="81"/>
      <c r="MPM152" s="81"/>
      <c r="MPN152" s="81"/>
      <c r="MPO152" s="81"/>
      <c r="MPP152" s="81"/>
      <c r="MPQ152" s="81"/>
      <c r="MPR152" s="81"/>
      <c r="MPS152" s="81"/>
      <c r="MPT152" s="81"/>
      <c r="MPU152" s="81"/>
      <c r="MPV152" s="81"/>
      <c r="MPW152" s="81"/>
      <c r="MPX152" s="81"/>
      <c r="MPY152" s="81"/>
      <c r="MPZ152" s="81"/>
      <c r="MQA152" s="81"/>
      <c r="MQB152" s="81"/>
      <c r="MQC152" s="81"/>
      <c r="MQD152" s="81"/>
      <c r="MQE152" s="81"/>
      <c r="MQF152" s="81"/>
      <c r="MQG152" s="81"/>
      <c r="MQH152" s="81"/>
      <c r="MQI152" s="81"/>
      <c r="MQJ152" s="81"/>
      <c r="MQK152" s="81"/>
      <c r="MQL152" s="81"/>
      <c r="MQM152" s="81"/>
      <c r="MQN152" s="81"/>
      <c r="MQO152" s="81"/>
      <c r="MQP152" s="81"/>
      <c r="MQQ152" s="81"/>
      <c r="MQR152" s="81"/>
      <c r="MQS152" s="81"/>
      <c r="MQT152" s="81"/>
      <c r="MQU152" s="81"/>
      <c r="MQV152" s="81"/>
      <c r="MQW152" s="81"/>
      <c r="MQX152" s="81"/>
      <c r="MQY152" s="81"/>
      <c r="MQZ152" s="81"/>
      <c r="MRA152" s="81"/>
      <c r="MRB152" s="81"/>
      <c r="MRC152" s="81"/>
      <c r="MRD152" s="81"/>
      <c r="MRE152" s="81"/>
      <c r="MRF152" s="81"/>
      <c r="MRG152" s="81"/>
      <c r="MRH152" s="81"/>
      <c r="MRI152" s="81"/>
      <c r="MRJ152" s="81"/>
      <c r="MRK152" s="81"/>
      <c r="MRL152" s="81"/>
      <c r="MRM152" s="81"/>
      <c r="MRN152" s="81"/>
      <c r="MRO152" s="81"/>
      <c r="MRP152" s="81"/>
      <c r="MRQ152" s="81"/>
      <c r="MRR152" s="81"/>
      <c r="MRS152" s="81"/>
      <c r="MRT152" s="81"/>
      <c r="MRU152" s="81"/>
      <c r="MRV152" s="81"/>
      <c r="MRW152" s="81"/>
      <c r="MRX152" s="81"/>
      <c r="MRY152" s="81"/>
      <c r="MRZ152" s="81"/>
      <c r="MSA152" s="81"/>
      <c r="MSB152" s="81"/>
      <c r="MSC152" s="81"/>
      <c r="MSD152" s="81"/>
      <c r="MSE152" s="81"/>
      <c r="MSF152" s="81"/>
      <c r="MSG152" s="81"/>
      <c r="MSH152" s="81"/>
      <c r="MSI152" s="81"/>
      <c r="MSJ152" s="81"/>
      <c r="MSK152" s="81"/>
      <c r="MSL152" s="81"/>
      <c r="MSM152" s="81"/>
      <c r="MSN152" s="81"/>
      <c r="MSO152" s="81"/>
      <c r="MSP152" s="81"/>
      <c r="MSQ152" s="81"/>
      <c r="MSR152" s="81"/>
      <c r="MSS152" s="81"/>
      <c r="MST152" s="81"/>
      <c r="MSU152" s="81"/>
      <c r="MSV152" s="81"/>
      <c r="MSW152" s="81"/>
      <c r="MSX152" s="81"/>
      <c r="MSY152" s="81"/>
      <c r="MSZ152" s="81"/>
      <c r="MTA152" s="81"/>
      <c r="MTB152" s="81"/>
      <c r="MTC152" s="81"/>
      <c r="MTD152" s="81"/>
      <c r="MTE152" s="81"/>
      <c r="MTF152" s="81"/>
      <c r="MTG152" s="81"/>
      <c r="MTH152" s="81"/>
      <c r="MTI152" s="81"/>
      <c r="MTJ152" s="81"/>
      <c r="MTK152" s="81"/>
      <c r="MTL152" s="81"/>
      <c r="MTM152" s="81"/>
      <c r="MTN152" s="81"/>
      <c r="MTO152" s="81"/>
      <c r="MTP152" s="81"/>
      <c r="MTQ152" s="81"/>
      <c r="MTR152" s="81"/>
      <c r="MTS152" s="81"/>
      <c r="MTT152" s="81"/>
      <c r="MTU152" s="81"/>
      <c r="MTV152" s="81"/>
      <c r="MTW152" s="81"/>
      <c r="MTX152" s="81"/>
      <c r="MTY152" s="81"/>
      <c r="MTZ152" s="81"/>
      <c r="MUA152" s="81"/>
      <c r="MUB152" s="81"/>
      <c r="MUC152" s="81"/>
      <c r="MUD152" s="81"/>
      <c r="MUE152" s="81"/>
      <c r="MUF152" s="81"/>
      <c r="MUG152" s="81"/>
      <c r="MUH152" s="81"/>
      <c r="MUI152" s="81"/>
      <c r="MUJ152" s="81"/>
      <c r="MUK152" s="81"/>
      <c r="MUL152" s="81"/>
      <c r="MUM152" s="81"/>
      <c r="MUN152" s="81"/>
      <c r="MUO152" s="81"/>
      <c r="MUP152" s="81"/>
      <c r="MUQ152" s="81"/>
      <c r="MUR152" s="81"/>
      <c r="MUS152" s="81"/>
      <c r="MUT152" s="81"/>
      <c r="MUU152" s="81"/>
      <c r="MUV152" s="81"/>
      <c r="MUW152" s="81"/>
      <c r="MUX152" s="81"/>
      <c r="MUY152" s="81"/>
      <c r="MUZ152" s="81"/>
      <c r="MVA152" s="81"/>
      <c r="MVB152" s="81"/>
      <c r="MVC152" s="81"/>
      <c r="MVD152" s="81"/>
      <c r="MVE152" s="81"/>
      <c r="MVF152" s="81"/>
      <c r="MVG152" s="81"/>
      <c r="MVH152" s="81"/>
      <c r="MVI152" s="81"/>
      <c r="MVJ152" s="81"/>
      <c r="MVK152" s="81"/>
      <c r="MVL152" s="81"/>
      <c r="MVM152" s="81"/>
      <c r="MVN152" s="81"/>
      <c r="MVO152" s="81"/>
      <c r="MVP152" s="81"/>
      <c r="MVQ152" s="81"/>
      <c r="MVR152" s="81"/>
      <c r="MVS152" s="81"/>
      <c r="MVT152" s="81"/>
      <c r="MVU152" s="81"/>
      <c r="MVV152" s="81"/>
      <c r="MVW152" s="81"/>
      <c r="MVX152" s="81"/>
      <c r="MVY152" s="81"/>
      <c r="MVZ152" s="81"/>
      <c r="MWA152" s="81"/>
      <c r="MWB152" s="81"/>
      <c r="MWC152" s="81"/>
      <c r="MWD152" s="81"/>
      <c r="MWE152" s="81"/>
      <c r="MWF152" s="81"/>
      <c r="MWG152" s="81"/>
      <c r="MWH152" s="81"/>
      <c r="MWI152" s="81"/>
      <c r="MWJ152" s="81"/>
      <c r="MWK152" s="81"/>
      <c r="MWL152" s="81"/>
      <c r="MWM152" s="81"/>
      <c r="MWN152" s="81"/>
      <c r="MWO152" s="81"/>
      <c r="MWP152" s="81"/>
      <c r="MWQ152" s="81"/>
      <c r="MWR152" s="81"/>
      <c r="MWS152" s="81"/>
      <c r="MWT152" s="81"/>
      <c r="MWU152" s="81"/>
      <c r="MWV152" s="81"/>
      <c r="MWW152" s="81"/>
      <c r="MWX152" s="81"/>
      <c r="MWY152" s="81"/>
      <c r="MWZ152" s="81"/>
      <c r="MXA152" s="81"/>
      <c r="MXB152" s="81"/>
      <c r="MXC152" s="81"/>
      <c r="MXD152" s="81"/>
      <c r="MXE152" s="81"/>
      <c r="MXF152" s="81"/>
      <c r="MXG152" s="81"/>
      <c r="MXH152" s="81"/>
      <c r="MXI152" s="81"/>
      <c r="MXJ152" s="81"/>
      <c r="MXK152" s="81"/>
      <c r="MXL152" s="81"/>
      <c r="MXM152" s="81"/>
      <c r="MXN152" s="81"/>
      <c r="MXO152" s="81"/>
      <c r="MXP152" s="81"/>
      <c r="MXQ152" s="81"/>
      <c r="MXR152" s="81"/>
      <c r="MXS152" s="81"/>
      <c r="MXT152" s="81"/>
      <c r="MXU152" s="81"/>
      <c r="MXV152" s="81"/>
      <c r="MXW152" s="81"/>
      <c r="MXX152" s="81"/>
      <c r="MXY152" s="81"/>
      <c r="MXZ152" s="81"/>
      <c r="MYA152" s="81"/>
      <c r="MYB152" s="81"/>
      <c r="MYC152" s="81"/>
      <c r="MYD152" s="81"/>
      <c r="MYE152" s="81"/>
      <c r="MYF152" s="81"/>
      <c r="MYG152" s="81"/>
      <c r="MYH152" s="81"/>
      <c r="MYI152" s="81"/>
      <c r="MYJ152" s="81"/>
      <c r="MYK152" s="81"/>
      <c r="MYL152" s="81"/>
      <c r="MYM152" s="81"/>
      <c r="MYN152" s="81"/>
      <c r="MYO152" s="81"/>
      <c r="MYP152" s="81"/>
      <c r="MYQ152" s="81"/>
      <c r="MYR152" s="81"/>
      <c r="MYS152" s="81"/>
      <c r="MYT152" s="81"/>
      <c r="MYU152" s="81"/>
      <c r="MYV152" s="81"/>
      <c r="MYW152" s="81"/>
      <c r="MYX152" s="81"/>
      <c r="MYY152" s="81"/>
      <c r="MYZ152" s="81"/>
      <c r="MZA152" s="81"/>
      <c r="MZB152" s="81"/>
      <c r="MZC152" s="81"/>
      <c r="MZD152" s="81"/>
      <c r="MZE152" s="81"/>
      <c r="MZF152" s="81"/>
      <c r="MZG152" s="81"/>
      <c r="MZH152" s="81"/>
      <c r="MZI152" s="81"/>
      <c r="MZJ152" s="81"/>
      <c r="MZK152" s="81"/>
      <c r="MZL152" s="81"/>
      <c r="MZM152" s="81"/>
      <c r="MZN152" s="81"/>
      <c r="MZO152" s="81"/>
      <c r="MZP152" s="81"/>
      <c r="MZQ152" s="81"/>
      <c r="MZR152" s="81"/>
      <c r="MZS152" s="81"/>
      <c r="MZT152" s="81"/>
      <c r="MZU152" s="81"/>
      <c r="MZV152" s="81"/>
      <c r="MZW152" s="81"/>
      <c r="MZX152" s="81"/>
      <c r="MZY152" s="81"/>
      <c r="MZZ152" s="81"/>
      <c r="NAA152" s="81"/>
      <c r="NAB152" s="81"/>
      <c r="NAC152" s="81"/>
      <c r="NAD152" s="81"/>
      <c r="NAE152" s="81"/>
      <c r="NAF152" s="81"/>
      <c r="NAG152" s="81"/>
      <c r="NAH152" s="81"/>
      <c r="NAI152" s="81"/>
      <c r="NAJ152" s="81"/>
      <c r="NAK152" s="81"/>
      <c r="NAL152" s="81"/>
      <c r="NAM152" s="81"/>
      <c r="NAN152" s="81"/>
      <c r="NAO152" s="81"/>
      <c r="NAP152" s="81"/>
      <c r="NAQ152" s="81"/>
      <c r="NAR152" s="81"/>
      <c r="NAS152" s="81"/>
      <c r="NAT152" s="81"/>
      <c r="NAU152" s="81"/>
      <c r="NAV152" s="81"/>
      <c r="NAW152" s="81"/>
      <c r="NAX152" s="81"/>
      <c r="NAY152" s="81"/>
      <c r="NAZ152" s="81"/>
      <c r="NBA152" s="81"/>
      <c r="NBB152" s="81"/>
      <c r="NBC152" s="81"/>
      <c r="NBD152" s="81"/>
      <c r="NBE152" s="81"/>
      <c r="NBF152" s="81"/>
      <c r="NBG152" s="81"/>
      <c r="NBH152" s="81"/>
      <c r="NBI152" s="81"/>
      <c r="NBJ152" s="81"/>
      <c r="NBK152" s="81"/>
      <c r="NBL152" s="81"/>
      <c r="NBM152" s="81"/>
      <c r="NBN152" s="81"/>
      <c r="NBO152" s="81"/>
      <c r="NBP152" s="81"/>
      <c r="NBQ152" s="81"/>
      <c r="NBR152" s="81"/>
      <c r="NBS152" s="81"/>
      <c r="NBT152" s="81"/>
      <c r="NBU152" s="81"/>
      <c r="NBV152" s="81"/>
      <c r="NBW152" s="81"/>
      <c r="NBX152" s="81"/>
      <c r="NBY152" s="81"/>
      <c r="NBZ152" s="81"/>
      <c r="NCA152" s="81"/>
      <c r="NCB152" s="81"/>
      <c r="NCC152" s="81"/>
      <c r="NCD152" s="81"/>
      <c r="NCE152" s="81"/>
      <c r="NCF152" s="81"/>
      <c r="NCG152" s="81"/>
      <c r="NCH152" s="81"/>
      <c r="NCI152" s="81"/>
      <c r="NCJ152" s="81"/>
      <c r="NCK152" s="81"/>
      <c r="NCL152" s="81"/>
      <c r="NCM152" s="81"/>
      <c r="NCN152" s="81"/>
      <c r="NCO152" s="81"/>
      <c r="NCP152" s="81"/>
      <c r="NCQ152" s="81"/>
      <c r="NCR152" s="81"/>
      <c r="NCS152" s="81"/>
      <c r="NCT152" s="81"/>
      <c r="NCU152" s="81"/>
      <c r="NCV152" s="81"/>
      <c r="NCW152" s="81"/>
      <c r="NCX152" s="81"/>
      <c r="NCY152" s="81"/>
      <c r="NCZ152" s="81"/>
      <c r="NDA152" s="81"/>
      <c r="NDB152" s="81"/>
      <c r="NDC152" s="81"/>
      <c r="NDD152" s="81"/>
      <c r="NDE152" s="81"/>
      <c r="NDF152" s="81"/>
      <c r="NDG152" s="81"/>
      <c r="NDH152" s="81"/>
      <c r="NDI152" s="81"/>
      <c r="NDJ152" s="81"/>
      <c r="NDK152" s="81"/>
      <c r="NDL152" s="81"/>
      <c r="NDM152" s="81"/>
      <c r="NDN152" s="81"/>
      <c r="NDO152" s="81"/>
      <c r="NDP152" s="81"/>
      <c r="NDQ152" s="81"/>
      <c r="NDR152" s="81"/>
      <c r="NDS152" s="81"/>
      <c r="NDT152" s="81"/>
      <c r="NDU152" s="81"/>
      <c r="NDV152" s="81"/>
      <c r="NDW152" s="81"/>
      <c r="NDX152" s="81"/>
      <c r="NDY152" s="81"/>
      <c r="NDZ152" s="81"/>
      <c r="NEA152" s="81"/>
      <c r="NEB152" s="81"/>
      <c r="NEC152" s="81"/>
      <c r="NED152" s="81"/>
      <c r="NEE152" s="81"/>
      <c r="NEF152" s="81"/>
      <c r="NEG152" s="81"/>
      <c r="NEH152" s="81"/>
      <c r="NEI152" s="81"/>
      <c r="NEJ152" s="81"/>
      <c r="NEK152" s="81"/>
      <c r="NEL152" s="81"/>
      <c r="NEM152" s="81"/>
      <c r="NEN152" s="81"/>
      <c r="NEO152" s="81"/>
      <c r="NEP152" s="81"/>
      <c r="NEQ152" s="81"/>
      <c r="NER152" s="81"/>
      <c r="NES152" s="81"/>
      <c r="NET152" s="81"/>
      <c r="NEU152" s="81"/>
      <c r="NEV152" s="81"/>
      <c r="NEW152" s="81"/>
      <c r="NEX152" s="81"/>
      <c r="NEY152" s="81"/>
      <c r="NEZ152" s="81"/>
      <c r="NFA152" s="81"/>
      <c r="NFB152" s="81"/>
      <c r="NFC152" s="81"/>
      <c r="NFD152" s="81"/>
      <c r="NFE152" s="81"/>
      <c r="NFF152" s="81"/>
      <c r="NFG152" s="81"/>
      <c r="NFH152" s="81"/>
      <c r="NFI152" s="81"/>
      <c r="NFJ152" s="81"/>
      <c r="NFK152" s="81"/>
      <c r="NFL152" s="81"/>
      <c r="NFM152" s="81"/>
      <c r="NFN152" s="81"/>
      <c r="NFO152" s="81"/>
      <c r="NFP152" s="81"/>
      <c r="NFQ152" s="81"/>
      <c r="NFR152" s="81"/>
      <c r="NFS152" s="81"/>
      <c r="NFT152" s="81"/>
      <c r="NFU152" s="81"/>
      <c r="NFV152" s="81"/>
      <c r="NFW152" s="81"/>
      <c r="NFX152" s="81"/>
      <c r="NFY152" s="81"/>
      <c r="NFZ152" s="81"/>
      <c r="NGA152" s="81"/>
      <c r="NGB152" s="81"/>
      <c r="NGC152" s="81"/>
      <c r="NGD152" s="81"/>
      <c r="NGE152" s="81"/>
      <c r="NGF152" s="81"/>
      <c r="NGG152" s="81"/>
      <c r="NGH152" s="81"/>
      <c r="NGI152" s="81"/>
      <c r="NGJ152" s="81"/>
      <c r="NGK152" s="81"/>
      <c r="NGL152" s="81"/>
      <c r="NGM152" s="81"/>
      <c r="NGN152" s="81"/>
      <c r="NGO152" s="81"/>
      <c r="NGP152" s="81"/>
      <c r="NGQ152" s="81"/>
      <c r="NGR152" s="81"/>
      <c r="NGS152" s="81"/>
      <c r="NGT152" s="81"/>
      <c r="NGU152" s="81"/>
      <c r="NGV152" s="81"/>
      <c r="NGW152" s="81"/>
      <c r="NGX152" s="81"/>
      <c r="NGY152" s="81"/>
      <c r="NGZ152" s="81"/>
      <c r="NHA152" s="81"/>
      <c r="NHB152" s="81"/>
      <c r="NHC152" s="81"/>
      <c r="NHD152" s="81"/>
      <c r="NHE152" s="81"/>
      <c r="NHF152" s="81"/>
      <c r="NHG152" s="81"/>
      <c r="NHH152" s="81"/>
      <c r="NHI152" s="81"/>
      <c r="NHJ152" s="81"/>
      <c r="NHK152" s="81"/>
      <c r="NHL152" s="81"/>
      <c r="NHM152" s="81"/>
      <c r="NHN152" s="81"/>
      <c r="NHO152" s="81"/>
      <c r="NHP152" s="81"/>
      <c r="NHQ152" s="81"/>
      <c r="NHR152" s="81"/>
      <c r="NHS152" s="81"/>
      <c r="NHT152" s="81"/>
      <c r="NHU152" s="81"/>
      <c r="NHV152" s="81"/>
      <c r="NHW152" s="81"/>
      <c r="NHX152" s="81"/>
      <c r="NHY152" s="81"/>
      <c r="NHZ152" s="81"/>
      <c r="NIA152" s="81"/>
      <c r="NIB152" s="81"/>
      <c r="NIC152" s="81"/>
      <c r="NID152" s="81"/>
      <c r="NIE152" s="81"/>
      <c r="NIF152" s="81"/>
      <c r="NIG152" s="81"/>
      <c r="NIH152" s="81"/>
      <c r="NII152" s="81"/>
      <c r="NIJ152" s="81"/>
      <c r="NIK152" s="81"/>
      <c r="NIL152" s="81"/>
      <c r="NIM152" s="81"/>
      <c r="NIN152" s="81"/>
      <c r="NIO152" s="81"/>
      <c r="NIP152" s="81"/>
      <c r="NIQ152" s="81"/>
      <c r="NIR152" s="81"/>
      <c r="NIS152" s="81"/>
      <c r="NIT152" s="81"/>
      <c r="NIU152" s="81"/>
      <c r="NIV152" s="81"/>
      <c r="NIW152" s="81"/>
      <c r="NIX152" s="81"/>
      <c r="NIY152" s="81"/>
      <c r="NIZ152" s="81"/>
      <c r="NJA152" s="81"/>
      <c r="NJB152" s="81"/>
      <c r="NJC152" s="81"/>
      <c r="NJD152" s="81"/>
      <c r="NJE152" s="81"/>
      <c r="NJF152" s="81"/>
      <c r="NJG152" s="81"/>
      <c r="NJH152" s="81"/>
      <c r="NJI152" s="81"/>
      <c r="NJJ152" s="81"/>
      <c r="NJK152" s="81"/>
      <c r="NJL152" s="81"/>
      <c r="NJM152" s="81"/>
      <c r="NJN152" s="81"/>
      <c r="NJO152" s="81"/>
      <c r="NJP152" s="81"/>
      <c r="NJQ152" s="81"/>
      <c r="NJR152" s="81"/>
      <c r="NJS152" s="81"/>
      <c r="NJT152" s="81"/>
      <c r="NJU152" s="81"/>
      <c r="NJV152" s="81"/>
      <c r="NJW152" s="81"/>
      <c r="NJX152" s="81"/>
      <c r="NJY152" s="81"/>
      <c r="NJZ152" s="81"/>
      <c r="NKA152" s="81"/>
      <c r="NKB152" s="81"/>
      <c r="NKC152" s="81"/>
      <c r="NKD152" s="81"/>
      <c r="NKE152" s="81"/>
      <c r="NKF152" s="81"/>
      <c r="NKG152" s="81"/>
      <c r="NKH152" s="81"/>
      <c r="NKI152" s="81"/>
      <c r="NKJ152" s="81"/>
      <c r="NKK152" s="81"/>
      <c r="NKL152" s="81"/>
      <c r="NKM152" s="81"/>
      <c r="NKN152" s="81"/>
      <c r="NKO152" s="81"/>
      <c r="NKP152" s="81"/>
      <c r="NKQ152" s="81"/>
      <c r="NKR152" s="81"/>
      <c r="NKS152" s="81"/>
      <c r="NKT152" s="81"/>
      <c r="NKU152" s="81"/>
      <c r="NKV152" s="81"/>
      <c r="NKW152" s="81"/>
      <c r="NKX152" s="81"/>
      <c r="NKY152" s="81"/>
      <c r="NKZ152" s="81"/>
      <c r="NLA152" s="81"/>
      <c r="NLB152" s="81"/>
      <c r="NLC152" s="81"/>
      <c r="NLD152" s="81"/>
      <c r="NLE152" s="81"/>
      <c r="NLF152" s="81"/>
      <c r="NLG152" s="81"/>
      <c r="NLH152" s="81"/>
      <c r="NLI152" s="81"/>
      <c r="NLJ152" s="81"/>
      <c r="NLK152" s="81"/>
      <c r="NLL152" s="81"/>
      <c r="NLM152" s="81"/>
      <c r="NLN152" s="81"/>
      <c r="NLO152" s="81"/>
      <c r="NLP152" s="81"/>
      <c r="NLQ152" s="81"/>
      <c r="NLR152" s="81"/>
      <c r="NLS152" s="81"/>
      <c r="NLT152" s="81"/>
      <c r="NLU152" s="81"/>
      <c r="NLV152" s="81"/>
      <c r="NLW152" s="81"/>
      <c r="NLX152" s="81"/>
      <c r="NLY152" s="81"/>
      <c r="NLZ152" s="81"/>
      <c r="NMA152" s="81"/>
      <c r="NMB152" s="81"/>
      <c r="NMC152" s="81"/>
      <c r="NMD152" s="81"/>
      <c r="NME152" s="81"/>
      <c r="NMF152" s="81"/>
      <c r="NMG152" s="81"/>
      <c r="NMH152" s="81"/>
      <c r="NMI152" s="81"/>
      <c r="NMJ152" s="81"/>
      <c r="NMK152" s="81"/>
      <c r="NML152" s="81"/>
      <c r="NMM152" s="81"/>
      <c r="NMN152" s="81"/>
      <c r="NMO152" s="81"/>
      <c r="NMP152" s="81"/>
      <c r="NMQ152" s="81"/>
      <c r="NMR152" s="81"/>
      <c r="NMS152" s="81"/>
      <c r="NMT152" s="81"/>
      <c r="NMU152" s="81"/>
      <c r="NMV152" s="81"/>
      <c r="NMW152" s="81"/>
      <c r="NMX152" s="81"/>
      <c r="NMY152" s="81"/>
      <c r="NMZ152" s="81"/>
      <c r="NNA152" s="81"/>
      <c r="NNB152" s="81"/>
      <c r="NNC152" s="81"/>
      <c r="NND152" s="81"/>
      <c r="NNE152" s="81"/>
      <c r="NNF152" s="81"/>
      <c r="NNG152" s="81"/>
      <c r="NNH152" s="81"/>
      <c r="NNI152" s="81"/>
      <c r="NNJ152" s="81"/>
      <c r="NNK152" s="81"/>
      <c r="NNL152" s="81"/>
      <c r="NNM152" s="81"/>
      <c r="NNN152" s="81"/>
      <c r="NNO152" s="81"/>
      <c r="NNP152" s="81"/>
      <c r="NNQ152" s="81"/>
      <c r="NNR152" s="81"/>
      <c r="NNS152" s="81"/>
      <c r="NNT152" s="81"/>
      <c r="NNU152" s="81"/>
      <c r="NNV152" s="81"/>
      <c r="NNW152" s="81"/>
      <c r="NNX152" s="81"/>
      <c r="NNY152" s="81"/>
      <c r="NNZ152" s="81"/>
      <c r="NOA152" s="81"/>
      <c r="NOB152" s="81"/>
      <c r="NOC152" s="81"/>
      <c r="NOD152" s="81"/>
      <c r="NOE152" s="81"/>
      <c r="NOF152" s="81"/>
      <c r="NOG152" s="81"/>
      <c r="NOH152" s="81"/>
      <c r="NOI152" s="81"/>
      <c r="NOJ152" s="81"/>
      <c r="NOK152" s="81"/>
      <c r="NOL152" s="81"/>
      <c r="NOM152" s="81"/>
      <c r="NON152" s="81"/>
      <c r="NOO152" s="81"/>
      <c r="NOP152" s="81"/>
      <c r="NOQ152" s="81"/>
      <c r="NOR152" s="81"/>
      <c r="NOS152" s="81"/>
      <c r="NOT152" s="81"/>
      <c r="NOU152" s="81"/>
      <c r="NOV152" s="81"/>
      <c r="NOW152" s="81"/>
      <c r="NOX152" s="81"/>
      <c r="NOY152" s="81"/>
      <c r="NOZ152" s="81"/>
      <c r="NPA152" s="81"/>
      <c r="NPB152" s="81"/>
      <c r="NPC152" s="81"/>
      <c r="NPD152" s="81"/>
      <c r="NPE152" s="81"/>
      <c r="NPF152" s="81"/>
      <c r="NPG152" s="81"/>
      <c r="NPH152" s="81"/>
      <c r="NPI152" s="81"/>
      <c r="NPJ152" s="81"/>
      <c r="NPK152" s="81"/>
      <c r="NPL152" s="81"/>
      <c r="NPM152" s="81"/>
      <c r="NPN152" s="81"/>
      <c r="NPO152" s="81"/>
      <c r="NPP152" s="81"/>
      <c r="NPQ152" s="81"/>
      <c r="NPR152" s="81"/>
      <c r="NPS152" s="81"/>
      <c r="NPT152" s="81"/>
      <c r="NPU152" s="81"/>
      <c r="NPV152" s="81"/>
      <c r="NPW152" s="81"/>
      <c r="NPX152" s="81"/>
      <c r="NPY152" s="81"/>
      <c r="NPZ152" s="81"/>
      <c r="NQA152" s="81"/>
      <c r="NQB152" s="81"/>
      <c r="NQC152" s="81"/>
      <c r="NQD152" s="81"/>
      <c r="NQE152" s="81"/>
      <c r="NQF152" s="81"/>
      <c r="NQG152" s="81"/>
      <c r="NQH152" s="81"/>
      <c r="NQI152" s="81"/>
      <c r="NQJ152" s="81"/>
      <c r="NQK152" s="81"/>
      <c r="NQL152" s="81"/>
      <c r="NQM152" s="81"/>
      <c r="NQN152" s="81"/>
      <c r="NQO152" s="81"/>
      <c r="NQP152" s="81"/>
      <c r="NQQ152" s="81"/>
      <c r="NQR152" s="81"/>
      <c r="NQS152" s="81"/>
      <c r="NQT152" s="81"/>
      <c r="NQU152" s="81"/>
      <c r="NQV152" s="81"/>
      <c r="NQW152" s="81"/>
      <c r="NQX152" s="81"/>
      <c r="NQY152" s="81"/>
      <c r="NQZ152" s="81"/>
      <c r="NRA152" s="81"/>
      <c r="NRB152" s="81"/>
      <c r="NRC152" s="81"/>
      <c r="NRD152" s="81"/>
      <c r="NRE152" s="81"/>
      <c r="NRF152" s="81"/>
      <c r="NRG152" s="81"/>
      <c r="NRH152" s="81"/>
      <c r="NRI152" s="81"/>
      <c r="NRJ152" s="81"/>
      <c r="NRK152" s="81"/>
      <c r="NRL152" s="81"/>
      <c r="NRM152" s="81"/>
      <c r="NRN152" s="81"/>
      <c r="NRO152" s="81"/>
      <c r="NRP152" s="81"/>
      <c r="NRQ152" s="81"/>
      <c r="NRR152" s="81"/>
      <c r="NRS152" s="81"/>
      <c r="NRT152" s="81"/>
      <c r="NRU152" s="81"/>
      <c r="NRV152" s="81"/>
      <c r="NRW152" s="81"/>
      <c r="NRX152" s="81"/>
      <c r="NRY152" s="81"/>
      <c r="NRZ152" s="81"/>
      <c r="NSA152" s="81"/>
      <c r="NSB152" s="81"/>
      <c r="NSC152" s="81"/>
      <c r="NSD152" s="81"/>
      <c r="NSE152" s="81"/>
      <c r="NSF152" s="81"/>
      <c r="NSG152" s="81"/>
      <c r="NSH152" s="81"/>
      <c r="NSI152" s="81"/>
      <c r="NSJ152" s="81"/>
      <c r="NSK152" s="81"/>
      <c r="NSL152" s="81"/>
      <c r="NSM152" s="81"/>
      <c r="NSN152" s="81"/>
      <c r="NSO152" s="81"/>
      <c r="NSP152" s="81"/>
      <c r="NSQ152" s="81"/>
      <c r="NSR152" s="81"/>
      <c r="NSS152" s="81"/>
      <c r="NST152" s="81"/>
      <c r="NSU152" s="81"/>
      <c r="NSV152" s="81"/>
      <c r="NSW152" s="81"/>
      <c r="NSX152" s="81"/>
      <c r="NSY152" s="81"/>
      <c r="NSZ152" s="81"/>
      <c r="NTA152" s="81"/>
      <c r="NTB152" s="81"/>
      <c r="NTC152" s="81"/>
      <c r="NTD152" s="81"/>
      <c r="NTE152" s="81"/>
      <c r="NTF152" s="81"/>
      <c r="NTG152" s="81"/>
      <c r="NTH152" s="81"/>
      <c r="NTI152" s="81"/>
      <c r="NTJ152" s="81"/>
      <c r="NTK152" s="81"/>
      <c r="NTL152" s="81"/>
      <c r="NTM152" s="81"/>
      <c r="NTN152" s="81"/>
      <c r="NTO152" s="81"/>
      <c r="NTP152" s="81"/>
      <c r="NTQ152" s="81"/>
      <c r="NTR152" s="81"/>
      <c r="NTS152" s="81"/>
      <c r="NTT152" s="81"/>
      <c r="NTU152" s="81"/>
      <c r="NTV152" s="81"/>
      <c r="NTW152" s="81"/>
      <c r="NTX152" s="81"/>
      <c r="NTY152" s="81"/>
      <c r="NTZ152" s="81"/>
      <c r="NUA152" s="81"/>
      <c r="NUB152" s="81"/>
      <c r="NUC152" s="81"/>
      <c r="NUD152" s="81"/>
      <c r="NUE152" s="81"/>
      <c r="NUF152" s="81"/>
      <c r="NUG152" s="81"/>
      <c r="NUH152" s="81"/>
      <c r="NUI152" s="81"/>
      <c r="NUJ152" s="81"/>
      <c r="NUK152" s="81"/>
      <c r="NUL152" s="81"/>
      <c r="NUM152" s="81"/>
      <c r="NUN152" s="81"/>
      <c r="NUO152" s="81"/>
      <c r="NUP152" s="81"/>
      <c r="NUQ152" s="81"/>
      <c r="NUR152" s="81"/>
      <c r="NUS152" s="81"/>
      <c r="NUT152" s="81"/>
      <c r="NUU152" s="81"/>
      <c r="NUV152" s="81"/>
      <c r="NUW152" s="81"/>
      <c r="NUX152" s="81"/>
      <c r="NUY152" s="81"/>
      <c r="NUZ152" s="81"/>
      <c r="NVA152" s="81"/>
      <c r="NVB152" s="81"/>
      <c r="NVC152" s="81"/>
      <c r="NVD152" s="81"/>
      <c r="NVE152" s="81"/>
      <c r="NVF152" s="81"/>
      <c r="NVG152" s="81"/>
      <c r="NVH152" s="81"/>
      <c r="NVI152" s="81"/>
      <c r="NVJ152" s="81"/>
      <c r="NVK152" s="81"/>
      <c r="NVL152" s="81"/>
      <c r="NVM152" s="81"/>
      <c r="NVN152" s="81"/>
      <c r="NVO152" s="81"/>
      <c r="NVP152" s="81"/>
      <c r="NVQ152" s="81"/>
      <c r="NVR152" s="81"/>
      <c r="NVS152" s="81"/>
      <c r="NVT152" s="81"/>
      <c r="NVU152" s="81"/>
      <c r="NVV152" s="81"/>
      <c r="NVW152" s="81"/>
      <c r="NVX152" s="81"/>
      <c r="NVY152" s="81"/>
      <c r="NVZ152" s="81"/>
      <c r="NWA152" s="81"/>
      <c r="NWB152" s="81"/>
      <c r="NWC152" s="81"/>
      <c r="NWD152" s="81"/>
      <c r="NWE152" s="81"/>
      <c r="NWF152" s="81"/>
      <c r="NWG152" s="81"/>
      <c r="NWH152" s="81"/>
      <c r="NWI152" s="81"/>
      <c r="NWJ152" s="81"/>
      <c r="NWK152" s="81"/>
      <c r="NWL152" s="81"/>
      <c r="NWM152" s="81"/>
      <c r="NWN152" s="81"/>
      <c r="NWO152" s="81"/>
      <c r="NWP152" s="81"/>
      <c r="NWQ152" s="81"/>
      <c r="NWR152" s="81"/>
      <c r="NWS152" s="81"/>
      <c r="NWT152" s="81"/>
      <c r="NWU152" s="81"/>
      <c r="NWV152" s="81"/>
      <c r="NWW152" s="81"/>
      <c r="NWX152" s="81"/>
      <c r="NWY152" s="81"/>
      <c r="NWZ152" s="81"/>
      <c r="NXA152" s="81"/>
      <c r="NXB152" s="81"/>
      <c r="NXC152" s="81"/>
      <c r="NXD152" s="81"/>
      <c r="NXE152" s="81"/>
      <c r="NXF152" s="81"/>
      <c r="NXG152" s="81"/>
      <c r="NXH152" s="81"/>
      <c r="NXI152" s="81"/>
      <c r="NXJ152" s="81"/>
      <c r="NXK152" s="81"/>
      <c r="NXL152" s="81"/>
      <c r="NXM152" s="81"/>
      <c r="NXN152" s="81"/>
      <c r="NXO152" s="81"/>
      <c r="NXP152" s="81"/>
      <c r="NXQ152" s="81"/>
      <c r="NXR152" s="81"/>
      <c r="NXS152" s="81"/>
      <c r="NXT152" s="81"/>
      <c r="NXU152" s="81"/>
      <c r="NXV152" s="81"/>
      <c r="NXW152" s="81"/>
      <c r="NXX152" s="81"/>
      <c r="NXY152" s="81"/>
      <c r="NXZ152" s="81"/>
      <c r="NYA152" s="81"/>
      <c r="NYB152" s="81"/>
      <c r="NYC152" s="81"/>
      <c r="NYD152" s="81"/>
      <c r="NYE152" s="81"/>
      <c r="NYF152" s="81"/>
      <c r="NYG152" s="81"/>
      <c r="NYH152" s="81"/>
      <c r="NYI152" s="81"/>
      <c r="NYJ152" s="81"/>
      <c r="NYK152" s="81"/>
      <c r="NYL152" s="81"/>
      <c r="NYM152" s="81"/>
      <c r="NYN152" s="81"/>
      <c r="NYO152" s="81"/>
      <c r="NYP152" s="81"/>
      <c r="NYQ152" s="81"/>
      <c r="NYR152" s="81"/>
      <c r="NYS152" s="81"/>
      <c r="NYT152" s="81"/>
      <c r="NYU152" s="81"/>
      <c r="NYV152" s="81"/>
      <c r="NYW152" s="81"/>
      <c r="NYX152" s="81"/>
      <c r="NYY152" s="81"/>
      <c r="NYZ152" s="81"/>
      <c r="NZA152" s="81"/>
      <c r="NZB152" s="81"/>
      <c r="NZC152" s="81"/>
      <c r="NZD152" s="81"/>
      <c r="NZE152" s="81"/>
      <c r="NZF152" s="81"/>
      <c r="NZG152" s="81"/>
      <c r="NZH152" s="81"/>
      <c r="NZI152" s="81"/>
      <c r="NZJ152" s="81"/>
      <c r="NZK152" s="81"/>
      <c r="NZL152" s="81"/>
      <c r="NZM152" s="81"/>
      <c r="NZN152" s="81"/>
      <c r="NZO152" s="81"/>
      <c r="NZP152" s="81"/>
      <c r="NZQ152" s="81"/>
      <c r="NZR152" s="81"/>
      <c r="NZS152" s="81"/>
      <c r="NZT152" s="81"/>
      <c r="NZU152" s="81"/>
      <c r="NZV152" s="81"/>
      <c r="NZW152" s="81"/>
      <c r="NZX152" s="81"/>
      <c r="NZY152" s="81"/>
      <c r="NZZ152" s="81"/>
      <c r="OAA152" s="81"/>
      <c r="OAB152" s="81"/>
      <c r="OAC152" s="81"/>
      <c r="OAD152" s="81"/>
      <c r="OAE152" s="81"/>
      <c r="OAF152" s="81"/>
      <c r="OAG152" s="81"/>
      <c r="OAH152" s="81"/>
      <c r="OAI152" s="81"/>
      <c r="OAJ152" s="81"/>
      <c r="OAK152" s="81"/>
      <c r="OAL152" s="81"/>
      <c r="OAM152" s="81"/>
      <c r="OAN152" s="81"/>
      <c r="OAO152" s="81"/>
      <c r="OAP152" s="81"/>
      <c r="OAQ152" s="81"/>
      <c r="OAR152" s="81"/>
      <c r="OAS152" s="81"/>
      <c r="OAT152" s="81"/>
      <c r="OAU152" s="81"/>
      <c r="OAV152" s="81"/>
      <c r="OAW152" s="81"/>
      <c r="OAX152" s="81"/>
      <c r="OAY152" s="81"/>
      <c r="OAZ152" s="81"/>
      <c r="OBA152" s="81"/>
      <c r="OBB152" s="81"/>
      <c r="OBC152" s="81"/>
      <c r="OBD152" s="81"/>
      <c r="OBE152" s="81"/>
      <c r="OBF152" s="81"/>
      <c r="OBG152" s="81"/>
      <c r="OBH152" s="81"/>
      <c r="OBI152" s="81"/>
      <c r="OBJ152" s="81"/>
      <c r="OBK152" s="81"/>
      <c r="OBL152" s="81"/>
      <c r="OBM152" s="81"/>
      <c r="OBN152" s="81"/>
      <c r="OBO152" s="81"/>
      <c r="OBP152" s="81"/>
      <c r="OBQ152" s="81"/>
      <c r="OBR152" s="81"/>
      <c r="OBS152" s="81"/>
      <c r="OBT152" s="81"/>
      <c r="OBU152" s="81"/>
      <c r="OBV152" s="81"/>
      <c r="OBW152" s="81"/>
      <c r="OBX152" s="81"/>
      <c r="OBY152" s="81"/>
      <c r="OBZ152" s="81"/>
      <c r="OCA152" s="81"/>
      <c r="OCB152" s="81"/>
      <c r="OCC152" s="81"/>
      <c r="OCD152" s="81"/>
      <c r="OCE152" s="81"/>
      <c r="OCF152" s="81"/>
      <c r="OCG152" s="81"/>
      <c r="OCH152" s="81"/>
      <c r="OCI152" s="81"/>
      <c r="OCJ152" s="81"/>
      <c r="OCK152" s="81"/>
      <c r="OCL152" s="81"/>
      <c r="OCM152" s="81"/>
      <c r="OCN152" s="81"/>
      <c r="OCO152" s="81"/>
      <c r="OCP152" s="81"/>
      <c r="OCQ152" s="81"/>
      <c r="OCR152" s="81"/>
      <c r="OCS152" s="81"/>
      <c r="OCT152" s="81"/>
      <c r="OCU152" s="81"/>
      <c r="OCV152" s="81"/>
      <c r="OCW152" s="81"/>
      <c r="OCX152" s="81"/>
      <c r="OCY152" s="81"/>
      <c r="OCZ152" s="81"/>
      <c r="ODA152" s="81"/>
      <c r="ODB152" s="81"/>
      <c r="ODC152" s="81"/>
      <c r="ODD152" s="81"/>
      <c r="ODE152" s="81"/>
      <c r="ODF152" s="81"/>
      <c r="ODG152" s="81"/>
      <c r="ODH152" s="81"/>
      <c r="ODI152" s="81"/>
      <c r="ODJ152" s="81"/>
      <c r="ODK152" s="81"/>
      <c r="ODL152" s="81"/>
      <c r="ODM152" s="81"/>
      <c r="ODN152" s="81"/>
      <c r="ODO152" s="81"/>
      <c r="ODP152" s="81"/>
      <c r="ODQ152" s="81"/>
      <c r="ODR152" s="81"/>
      <c r="ODS152" s="81"/>
      <c r="ODT152" s="81"/>
      <c r="ODU152" s="81"/>
      <c r="ODV152" s="81"/>
      <c r="ODW152" s="81"/>
      <c r="ODX152" s="81"/>
      <c r="ODY152" s="81"/>
      <c r="ODZ152" s="81"/>
      <c r="OEA152" s="81"/>
      <c r="OEB152" s="81"/>
      <c r="OEC152" s="81"/>
      <c r="OED152" s="81"/>
      <c r="OEE152" s="81"/>
      <c r="OEF152" s="81"/>
      <c r="OEG152" s="81"/>
      <c r="OEH152" s="81"/>
      <c r="OEI152" s="81"/>
      <c r="OEJ152" s="81"/>
      <c r="OEK152" s="81"/>
      <c r="OEL152" s="81"/>
      <c r="OEM152" s="81"/>
      <c r="OEN152" s="81"/>
      <c r="OEO152" s="81"/>
      <c r="OEP152" s="81"/>
      <c r="OEQ152" s="81"/>
      <c r="OER152" s="81"/>
      <c r="OES152" s="81"/>
      <c r="OET152" s="81"/>
      <c r="OEU152" s="81"/>
      <c r="OEV152" s="81"/>
      <c r="OEW152" s="81"/>
      <c r="OEX152" s="81"/>
      <c r="OEY152" s="81"/>
      <c r="OEZ152" s="81"/>
      <c r="OFA152" s="81"/>
      <c r="OFB152" s="81"/>
      <c r="OFC152" s="81"/>
      <c r="OFD152" s="81"/>
      <c r="OFE152" s="81"/>
      <c r="OFF152" s="81"/>
      <c r="OFG152" s="81"/>
      <c r="OFH152" s="81"/>
      <c r="OFI152" s="81"/>
      <c r="OFJ152" s="81"/>
      <c r="OFK152" s="81"/>
      <c r="OFL152" s="81"/>
      <c r="OFM152" s="81"/>
      <c r="OFN152" s="81"/>
      <c r="OFO152" s="81"/>
      <c r="OFP152" s="81"/>
      <c r="OFQ152" s="81"/>
      <c r="OFR152" s="81"/>
      <c r="OFS152" s="81"/>
      <c r="OFT152" s="81"/>
      <c r="OFU152" s="81"/>
      <c r="OFV152" s="81"/>
      <c r="OFW152" s="81"/>
      <c r="OFX152" s="81"/>
      <c r="OFY152" s="81"/>
      <c r="OFZ152" s="81"/>
      <c r="OGA152" s="81"/>
      <c r="OGB152" s="81"/>
      <c r="OGC152" s="81"/>
      <c r="OGD152" s="81"/>
      <c r="OGE152" s="81"/>
      <c r="OGF152" s="81"/>
      <c r="OGG152" s="81"/>
      <c r="OGH152" s="81"/>
      <c r="OGI152" s="81"/>
      <c r="OGJ152" s="81"/>
      <c r="OGK152" s="81"/>
      <c r="OGL152" s="81"/>
      <c r="OGM152" s="81"/>
      <c r="OGN152" s="81"/>
      <c r="OGO152" s="81"/>
      <c r="OGP152" s="81"/>
      <c r="OGQ152" s="81"/>
      <c r="OGR152" s="81"/>
      <c r="OGS152" s="81"/>
      <c r="OGT152" s="81"/>
      <c r="OGU152" s="81"/>
      <c r="OGV152" s="81"/>
      <c r="OGW152" s="81"/>
      <c r="OGX152" s="81"/>
      <c r="OGY152" s="81"/>
      <c r="OGZ152" s="81"/>
      <c r="OHA152" s="81"/>
      <c r="OHB152" s="81"/>
      <c r="OHC152" s="81"/>
      <c r="OHD152" s="81"/>
      <c r="OHE152" s="81"/>
      <c r="OHF152" s="81"/>
      <c r="OHG152" s="81"/>
      <c r="OHH152" s="81"/>
      <c r="OHI152" s="81"/>
      <c r="OHJ152" s="81"/>
      <c r="OHK152" s="81"/>
      <c r="OHL152" s="81"/>
      <c r="OHM152" s="81"/>
      <c r="OHN152" s="81"/>
      <c r="OHO152" s="81"/>
      <c r="OHP152" s="81"/>
      <c r="OHQ152" s="81"/>
      <c r="OHR152" s="81"/>
      <c r="OHS152" s="81"/>
      <c r="OHT152" s="81"/>
      <c r="OHU152" s="81"/>
      <c r="OHV152" s="81"/>
      <c r="OHW152" s="81"/>
      <c r="OHX152" s="81"/>
      <c r="OHY152" s="81"/>
      <c r="OHZ152" s="81"/>
      <c r="OIA152" s="81"/>
      <c r="OIB152" s="81"/>
      <c r="OIC152" s="81"/>
      <c r="OID152" s="81"/>
      <c r="OIE152" s="81"/>
      <c r="OIF152" s="81"/>
      <c r="OIG152" s="81"/>
      <c r="OIH152" s="81"/>
      <c r="OII152" s="81"/>
      <c r="OIJ152" s="81"/>
      <c r="OIK152" s="81"/>
      <c r="OIL152" s="81"/>
      <c r="OIM152" s="81"/>
      <c r="OIN152" s="81"/>
      <c r="OIO152" s="81"/>
      <c r="OIP152" s="81"/>
      <c r="OIQ152" s="81"/>
      <c r="OIR152" s="81"/>
      <c r="OIS152" s="81"/>
      <c r="OIT152" s="81"/>
      <c r="OIU152" s="81"/>
      <c r="OIV152" s="81"/>
      <c r="OIW152" s="81"/>
      <c r="OIX152" s="81"/>
      <c r="OIY152" s="81"/>
      <c r="OIZ152" s="81"/>
      <c r="OJA152" s="81"/>
      <c r="OJB152" s="81"/>
      <c r="OJC152" s="81"/>
      <c r="OJD152" s="81"/>
      <c r="OJE152" s="81"/>
      <c r="OJF152" s="81"/>
      <c r="OJG152" s="81"/>
      <c r="OJH152" s="81"/>
      <c r="OJI152" s="81"/>
      <c r="OJJ152" s="81"/>
      <c r="OJK152" s="81"/>
      <c r="OJL152" s="81"/>
      <c r="OJM152" s="81"/>
      <c r="OJN152" s="81"/>
      <c r="OJO152" s="81"/>
      <c r="OJP152" s="81"/>
      <c r="OJQ152" s="81"/>
      <c r="OJR152" s="81"/>
      <c r="OJS152" s="81"/>
      <c r="OJT152" s="81"/>
      <c r="OJU152" s="81"/>
      <c r="OJV152" s="81"/>
      <c r="OJW152" s="81"/>
      <c r="OJX152" s="81"/>
      <c r="OJY152" s="81"/>
      <c r="OJZ152" s="81"/>
      <c r="OKA152" s="81"/>
      <c r="OKB152" s="81"/>
      <c r="OKC152" s="81"/>
      <c r="OKD152" s="81"/>
      <c r="OKE152" s="81"/>
      <c r="OKF152" s="81"/>
      <c r="OKG152" s="81"/>
      <c r="OKH152" s="81"/>
      <c r="OKI152" s="81"/>
      <c r="OKJ152" s="81"/>
      <c r="OKK152" s="81"/>
      <c r="OKL152" s="81"/>
      <c r="OKM152" s="81"/>
      <c r="OKN152" s="81"/>
      <c r="OKO152" s="81"/>
      <c r="OKP152" s="81"/>
      <c r="OKQ152" s="81"/>
      <c r="OKR152" s="81"/>
      <c r="OKS152" s="81"/>
      <c r="OKT152" s="81"/>
      <c r="OKU152" s="81"/>
      <c r="OKV152" s="81"/>
      <c r="OKW152" s="81"/>
      <c r="OKX152" s="81"/>
      <c r="OKY152" s="81"/>
      <c r="OKZ152" s="81"/>
      <c r="OLA152" s="81"/>
      <c r="OLB152" s="81"/>
      <c r="OLC152" s="81"/>
      <c r="OLD152" s="81"/>
      <c r="OLE152" s="81"/>
      <c r="OLF152" s="81"/>
      <c r="OLG152" s="81"/>
      <c r="OLH152" s="81"/>
      <c r="OLI152" s="81"/>
      <c r="OLJ152" s="81"/>
      <c r="OLK152" s="81"/>
      <c r="OLL152" s="81"/>
      <c r="OLM152" s="81"/>
      <c r="OLN152" s="81"/>
      <c r="OLO152" s="81"/>
      <c r="OLP152" s="81"/>
      <c r="OLQ152" s="81"/>
      <c r="OLR152" s="81"/>
      <c r="OLS152" s="81"/>
      <c r="OLT152" s="81"/>
      <c r="OLU152" s="81"/>
      <c r="OLV152" s="81"/>
      <c r="OLW152" s="81"/>
      <c r="OLX152" s="81"/>
      <c r="OLY152" s="81"/>
      <c r="OLZ152" s="81"/>
      <c r="OMA152" s="81"/>
      <c r="OMB152" s="81"/>
      <c r="OMC152" s="81"/>
      <c r="OMD152" s="81"/>
      <c r="OME152" s="81"/>
      <c r="OMF152" s="81"/>
      <c r="OMG152" s="81"/>
      <c r="OMH152" s="81"/>
      <c r="OMI152" s="81"/>
      <c r="OMJ152" s="81"/>
      <c r="OMK152" s="81"/>
      <c r="OML152" s="81"/>
      <c r="OMM152" s="81"/>
      <c r="OMN152" s="81"/>
      <c r="OMO152" s="81"/>
      <c r="OMP152" s="81"/>
      <c r="OMQ152" s="81"/>
      <c r="OMR152" s="81"/>
      <c r="OMS152" s="81"/>
      <c r="OMT152" s="81"/>
      <c r="OMU152" s="81"/>
      <c r="OMV152" s="81"/>
      <c r="OMW152" s="81"/>
      <c r="OMX152" s="81"/>
      <c r="OMY152" s="81"/>
      <c r="OMZ152" s="81"/>
      <c r="ONA152" s="81"/>
      <c r="ONB152" s="81"/>
      <c r="ONC152" s="81"/>
      <c r="OND152" s="81"/>
      <c r="ONE152" s="81"/>
      <c r="ONF152" s="81"/>
      <c r="ONG152" s="81"/>
      <c r="ONH152" s="81"/>
      <c r="ONI152" s="81"/>
      <c r="ONJ152" s="81"/>
      <c r="ONK152" s="81"/>
      <c r="ONL152" s="81"/>
      <c r="ONM152" s="81"/>
      <c r="ONN152" s="81"/>
      <c r="ONO152" s="81"/>
      <c r="ONP152" s="81"/>
      <c r="ONQ152" s="81"/>
      <c r="ONR152" s="81"/>
      <c r="ONS152" s="81"/>
      <c r="ONT152" s="81"/>
      <c r="ONU152" s="81"/>
      <c r="ONV152" s="81"/>
      <c r="ONW152" s="81"/>
      <c r="ONX152" s="81"/>
      <c r="ONY152" s="81"/>
      <c r="ONZ152" s="81"/>
      <c r="OOA152" s="81"/>
      <c r="OOB152" s="81"/>
      <c r="OOC152" s="81"/>
      <c r="OOD152" s="81"/>
      <c r="OOE152" s="81"/>
      <c r="OOF152" s="81"/>
      <c r="OOG152" s="81"/>
      <c r="OOH152" s="81"/>
      <c r="OOI152" s="81"/>
      <c r="OOJ152" s="81"/>
      <c r="OOK152" s="81"/>
      <c r="OOL152" s="81"/>
      <c r="OOM152" s="81"/>
      <c r="OON152" s="81"/>
      <c r="OOO152" s="81"/>
      <c r="OOP152" s="81"/>
      <c r="OOQ152" s="81"/>
      <c r="OOR152" s="81"/>
      <c r="OOS152" s="81"/>
      <c r="OOT152" s="81"/>
      <c r="OOU152" s="81"/>
      <c r="OOV152" s="81"/>
      <c r="OOW152" s="81"/>
      <c r="OOX152" s="81"/>
      <c r="OOY152" s="81"/>
      <c r="OOZ152" s="81"/>
      <c r="OPA152" s="81"/>
      <c r="OPB152" s="81"/>
      <c r="OPC152" s="81"/>
      <c r="OPD152" s="81"/>
      <c r="OPE152" s="81"/>
      <c r="OPF152" s="81"/>
      <c r="OPG152" s="81"/>
      <c r="OPH152" s="81"/>
      <c r="OPI152" s="81"/>
      <c r="OPJ152" s="81"/>
      <c r="OPK152" s="81"/>
      <c r="OPL152" s="81"/>
      <c r="OPM152" s="81"/>
      <c r="OPN152" s="81"/>
      <c r="OPO152" s="81"/>
      <c r="OPP152" s="81"/>
      <c r="OPQ152" s="81"/>
      <c r="OPR152" s="81"/>
      <c r="OPS152" s="81"/>
      <c r="OPT152" s="81"/>
      <c r="OPU152" s="81"/>
      <c r="OPV152" s="81"/>
      <c r="OPW152" s="81"/>
      <c r="OPX152" s="81"/>
      <c r="OPY152" s="81"/>
      <c r="OPZ152" s="81"/>
      <c r="OQA152" s="81"/>
      <c r="OQB152" s="81"/>
      <c r="OQC152" s="81"/>
      <c r="OQD152" s="81"/>
      <c r="OQE152" s="81"/>
      <c r="OQF152" s="81"/>
      <c r="OQG152" s="81"/>
      <c r="OQH152" s="81"/>
      <c r="OQI152" s="81"/>
      <c r="OQJ152" s="81"/>
      <c r="OQK152" s="81"/>
      <c r="OQL152" s="81"/>
      <c r="OQM152" s="81"/>
      <c r="OQN152" s="81"/>
      <c r="OQO152" s="81"/>
      <c r="OQP152" s="81"/>
      <c r="OQQ152" s="81"/>
      <c r="OQR152" s="81"/>
      <c r="OQS152" s="81"/>
      <c r="OQT152" s="81"/>
      <c r="OQU152" s="81"/>
      <c r="OQV152" s="81"/>
      <c r="OQW152" s="81"/>
      <c r="OQX152" s="81"/>
      <c r="OQY152" s="81"/>
      <c r="OQZ152" s="81"/>
      <c r="ORA152" s="81"/>
      <c r="ORB152" s="81"/>
      <c r="ORC152" s="81"/>
      <c r="ORD152" s="81"/>
      <c r="ORE152" s="81"/>
      <c r="ORF152" s="81"/>
      <c r="ORG152" s="81"/>
      <c r="ORH152" s="81"/>
      <c r="ORI152" s="81"/>
      <c r="ORJ152" s="81"/>
      <c r="ORK152" s="81"/>
      <c r="ORL152" s="81"/>
      <c r="ORM152" s="81"/>
      <c r="ORN152" s="81"/>
      <c r="ORO152" s="81"/>
      <c r="ORP152" s="81"/>
      <c r="ORQ152" s="81"/>
      <c r="ORR152" s="81"/>
      <c r="ORS152" s="81"/>
      <c r="ORT152" s="81"/>
      <c r="ORU152" s="81"/>
      <c r="ORV152" s="81"/>
      <c r="ORW152" s="81"/>
      <c r="ORX152" s="81"/>
      <c r="ORY152" s="81"/>
      <c r="ORZ152" s="81"/>
      <c r="OSA152" s="81"/>
      <c r="OSB152" s="81"/>
      <c r="OSC152" s="81"/>
      <c r="OSD152" s="81"/>
      <c r="OSE152" s="81"/>
      <c r="OSF152" s="81"/>
      <c r="OSG152" s="81"/>
      <c r="OSH152" s="81"/>
      <c r="OSI152" s="81"/>
      <c r="OSJ152" s="81"/>
      <c r="OSK152" s="81"/>
      <c r="OSL152" s="81"/>
      <c r="OSM152" s="81"/>
      <c r="OSN152" s="81"/>
      <c r="OSO152" s="81"/>
      <c r="OSP152" s="81"/>
      <c r="OSQ152" s="81"/>
      <c r="OSR152" s="81"/>
      <c r="OSS152" s="81"/>
      <c r="OST152" s="81"/>
      <c r="OSU152" s="81"/>
      <c r="OSV152" s="81"/>
      <c r="OSW152" s="81"/>
      <c r="OSX152" s="81"/>
      <c r="OSY152" s="81"/>
      <c r="OSZ152" s="81"/>
      <c r="OTA152" s="81"/>
      <c r="OTB152" s="81"/>
      <c r="OTC152" s="81"/>
      <c r="OTD152" s="81"/>
      <c r="OTE152" s="81"/>
      <c r="OTF152" s="81"/>
      <c r="OTG152" s="81"/>
      <c r="OTH152" s="81"/>
      <c r="OTI152" s="81"/>
      <c r="OTJ152" s="81"/>
      <c r="OTK152" s="81"/>
      <c r="OTL152" s="81"/>
      <c r="OTM152" s="81"/>
      <c r="OTN152" s="81"/>
      <c r="OTO152" s="81"/>
      <c r="OTP152" s="81"/>
      <c r="OTQ152" s="81"/>
      <c r="OTR152" s="81"/>
      <c r="OTS152" s="81"/>
      <c r="OTT152" s="81"/>
      <c r="OTU152" s="81"/>
      <c r="OTV152" s="81"/>
      <c r="OTW152" s="81"/>
      <c r="OTX152" s="81"/>
      <c r="OTY152" s="81"/>
      <c r="OTZ152" s="81"/>
      <c r="OUA152" s="81"/>
      <c r="OUB152" s="81"/>
      <c r="OUC152" s="81"/>
      <c r="OUD152" s="81"/>
      <c r="OUE152" s="81"/>
      <c r="OUF152" s="81"/>
      <c r="OUG152" s="81"/>
      <c r="OUH152" s="81"/>
      <c r="OUI152" s="81"/>
      <c r="OUJ152" s="81"/>
      <c r="OUK152" s="81"/>
      <c r="OUL152" s="81"/>
      <c r="OUM152" s="81"/>
      <c r="OUN152" s="81"/>
      <c r="OUO152" s="81"/>
      <c r="OUP152" s="81"/>
      <c r="OUQ152" s="81"/>
      <c r="OUR152" s="81"/>
      <c r="OUS152" s="81"/>
      <c r="OUT152" s="81"/>
      <c r="OUU152" s="81"/>
      <c r="OUV152" s="81"/>
      <c r="OUW152" s="81"/>
      <c r="OUX152" s="81"/>
      <c r="OUY152" s="81"/>
      <c r="OUZ152" s="81"/>
      <c r="OVA152" s="81"/>
      <c r="OVB152" s="81"/>
      <c r="OVC152" s="81"/>
      <c r="OVD152" s="81"/>
      <c r="OVE152" s="81"/>
      <c r="OVF152" s="81"/>
      <c r="OVG152" s="81"/>
      <c r="OVH152" s="81"/>
      <c r="OVI152" s="81"/>
      <c r="OVJ152" s="81"/>
      <c r="OVK152" s="81"/>
      <c r="OVL152" s="81"/>
      <c r="OVM152" s="81"/>
      <c r="OVN152" s="81"/>
      <c r="OVO152" s="81"/>
      <c r="OVP152" s="81"/>
      <c r="OVQ152" s="81"/>
      <c r="OVR152" s="81"/>
      <c r="OVS152" s="81"/>
      <c r="OVT152" s="81"/>
      <c r="OVU152" s="81"/>
      <c r="OVV152" s="81"/>
      <c r="OVW152" s="81"/>
      <c r="OVX152" s="81"/>
      <c r="OVY152" s="81"/>
      <c r="OVZ152" s="81"/>
      <c r="OWA152" s="81"/>
      <c r="OWB152" s="81"/>
      <c r="OWC152" s="81"/>
      <c r="OWD152" s="81"/>
      <c r="OWE152" s="81"/>
      <c r="OWF152" s="81"/>
      <c r="OWG152" s="81"/>
      <c r="OWH152" s="81"/>
      <c r="OWI152" s="81"/>
      <c r="OWJ152" s="81"/>
      <c r="OWK152" s="81"/>
      <c r="OWL152" s="81"/>
      <c r="OWM152" s="81"/>
      <c r="OWN152" s="81"/>
      <c r="OWO152" s="81"/>
      <c r="OWP152" s="81"/>
      <c r="OWQ152" s="81"/>
      <c r="OWR152" s="81"/>
      <c r="OWS152" s="81"/>
      <c r="OWT152" s="81"/>
      <c r="OWU152" s="81"/>
      <c r="OWV152" s="81"/>
      <c r="OWW152" s="81"/>
      <c r="OWX152" s="81"/>
      <c r="OWY152" s="81"/>
      <c r="OWZ152" s="81"/>
      <c r="OXA152" s="81"/>
      <c r="OXB152" s="81"/>
      <c r="OXC152" s="81"/>
      <c r="OXD152" s="81"/>
      <c r="OXE152" s="81"/>
      <c r="OXF152" s="81"/>
      <c r="OXG152" s="81"/>
      <c r="OXH152" s="81"/>
      <c r="OXI152" s="81"/>
      <c r="OXJ152" s="81"/>
      <c r="OXK152" s="81"/>
      <c r="OXL152" s="81"/>
      <c r="OXM152" s="81"/>
      <c r="OXN152" s="81"/>
      <c r="OXO152" s="81"/>
      <c r="OXP152" s="81"/>
      <c r="OXQ152" s="81"/>
      <c r="OXR152" s="81"/>
      <c r="OXS152" s="81"/>
      <c r="OXT152" s="81"/>
      <c r="OXU152" s="81"/>
      <c r="OXV152" s="81"/>
      <c r="OXW152" s="81"/>
      <c r="OXX152" s="81"/>
      <c r="OXY152" s="81"/>
      <c r="OXZ152" s="81"/>
      <c r="OYA152" s="81"/>
      <c r="OYB152" s="81"/>
      <c r="OYC152" s="81"/>
      <c r="OYD152" s="81"/>
      <c r="OYE152" s="81"/>
      <c r="OYF152" s="81"/>
      <c r="OYG152" s="81"/>
      <c r="OYH152" s="81"/>
      <c r="OYI152" s="81"/>
      <c r="OYJ152" s="81"/>
      <c r="OYK152" s="81"/>
      <c r="OYL152" s="81"/>
      <c r="OYM152" s="81"/>
      <c r="OYN152" s="81"/>
      <c r="OYO152" s="81"/>
      <c r="OYP152" s="81"/>
      <c r="OYQ152" s="81"/>
      <c r="OYR152" s="81"/>
      <c r="OYS152" s="81"/>
      <c r="OYT152" s="81"/>
      <c r="OYU152" s="81"/>
      <c r="OYV152" s="81"/>
      <c r="OYW152" s="81"/>
      <c r="OYX152" s="81"/>
      <c r="OYY152" s="81"/>
      <c r="OYZ152" s="81"/>
      <c r="OZA152" s="81"/>
      <c r="OZB152" s="81"/>
      <c r="OZC152" s="81"/>
      <c r="OZD152" s="81"/>
      <c r="OZE152" s="81"/>
      <c r="OZF152" s="81"/>
      <c r="OZG152" s="81"/>
      <c r="OZH152" s="81"/>
      <c r="OZI152" s="81"/>
      <c r="OZJ152" s="81"/>
      <c r="OZK152" s="81"/>
      <c r="OZL152" s="81"/>
      <c r="OZM152" s="81"/>
      <c r="OZN152" s="81"/>
      <c r="OZO152" s="81"/>
      <c r="OZP152" s="81"/>
      <c r="OZQ152" s="81"/>
      <c r="OZR152" s="81"/>
      <c r="OZS152" s="81"/>
      <c r="OZT152" s="81"/>
      <c r="OZU152" s="81"/>
      <c r="OZV152" s="81"/>
      <c r="OZW152" s="81"/>
      <c r="OZX152" s="81"/>
      <c r="OZY152" s="81"/>
      <c r="OZZ152" s="81"/>
      <c r="PAA152" s="81"/>
      <c r="PAB152" s="81"/>
      <c r="PAC152" s="81"/>
      <c r="PAD152" s="81"/>
      <c r="PAE152" s="81"/>
      <c r="PAF152" s="81"/>
      <c r="PAG152" s="81"/>
      <c r="PAH152" s="81"/>
      <c r="PAI152" s="81"/>
      <c r="PAJ152" s="81"/>
      <c r="PAK152" s="81"/>
      <c r="PAL152" s="81"/>
      <c r="PAM152" s="81"/>
      <c r="PAN152" s="81"/>
      <c r="PAO152" s="81"/>
      <c r="PAP152" s="81"/>
      <c r="PAQ152" s="81"/>
      <c r="PAR152" s="81"/>
      <c r="PAS152" s="81"/>
      <c r="PAT152" s="81"/>
      <c r="PAU152" s="81"/>
      <c r="PAV152" s="81"/>
      <c r="PAW152" s="81"/>
      <c r="PAX152" s="81"/>
      <c r="PAY152" s="81"/>
      <c r="PAZ152" s="81"/>
      <c r="PBA152" s="81"/>
      <c r="PBB152" s="81"/>
      <c r="PBC152" s="81"/>
      <c r="PBD152" s="81"/>
      <c r="PBE152" s="81"/>
      <c r="PBF152" s="81"/>
      <c r="PBG152" s="81"/>
      <c r="PBH152" s="81"/>
      <c r="PBI152" s="81"/>
      <c r="PBJ152" s="81"/>
      <c r="PBK152" s="81"/>
      <c r="PBL152" s="81"/>
      <c r="PBM152" s="81"/>
      <c r="PBN152" s="81"/>
      <c r="PBO152" s="81"/>
      <c r="PBP152" s="81"/>
      <c r="PBQ152" s="81"/>
      <c r="PBR152" s="81"/>
      <c r="PBS152" s="81"/>
      <c r="PBT152" s="81"/>
      <c r="PBU152" s="81"/>
      <c r="PBV152" s="81"/>
      <c r="PBW152" s="81"/>
      <c r="PBX152" s="81"/>
      <c r="PBY152" s="81"/>
      <c r="PBZ152" s="81"/>
      <c r="PCA152" s="81"/>
      <c r="PCB152" s="81"/>
      <c r="PCC152" s="81"/>
      <c r="PCD152" s="81"/>
      <c r="PCE152" s="81"/>
      <c r="PCF152" s="81"/>
      <c r="PCG152" s="81"/>
      <c r="PCH152" s="81"/>
      <c r="PCI152" s="81"/>
      <c r="PCJ152" s="81"/>
      <c r="PCK152" s="81"/>
      <c r="PCL152" s="81"/>
      <c r="PCM152" s="81"/>
      <c r="PCN152" s="81"/>
      <c r="PCO152" s="81"/>
      <c r="PCP152" s="81"/>
      <c r="PCQ152" s="81"/>
      <c r="PCR152" s="81"/>
      <c r="PCS152" s="81"/>
      <c r="PCT152" s="81"/>
      <c r="PCU152" s="81"/>
      <c r="PCV152" s="81"/>
      <c r="PCW152" s="81"/>
      <c r="PCX152" s="81"/>
      <c r="PCY152" s="81"/>
      <c r="PCZ152" s="81"/>
      <c r="PDA152" s="81"/>
      <c r="PDB152" s="81"/>
      <c r="PDC152" s="81"/>
      <c r="PDD152" s="81"/>
      <c r="PDE152" s="81"/>
      <c r="PDF152" s="81"/>
      <c r="PDG152" s="81"/>
      <c r="PDH152" s="81"/>
      <c r="PDI152" s="81"/>
      <c r="PDJ152" s="81"/>
      <c r="PDK152" s="81"/>
      <c r="PDL152" s="81"/>
      <c r="PDM152" s="81"/>
      <c r="PDN152" s="81"/>
      <c r="PDO152" s="81"/>
      <c r="PDP152" s="81"/>
      <c r="PDQ152" s="81"/>
      <c r="PDR152" s="81"/>
      <c r="PDS152" s="81"/>
      <c r="PDT152" s="81"/>
      <c r="PDU152" s="81"/>
      <c r="PDV152" s="81"/>
      <c r="PDW152" s="81"/>
      <c r="PDX152" s="81"/>
      <c r="PDY152" s="81"/>
      <c r="PDZ152" s="81"/>
      <c r="PEA152" s="81"/>
      <c r="PEB152" s="81"/>
      <c r="PEC152" s="81"/>
      <c r="PED152" s="81"/>
      <c r="PEE152" s="81"/>
      <c r="PEF152" s="81"/>
      <c r="PEG152" s="81"/>
      <c r="PEH152" s="81"/>
      <c r="PEI152" s="81"/>
      <c r="PEJ152" s="81"/>
      <c r="PEK152" s="81"/>
      <c r="PEL152" s="81"/>
      <c r="PEM152" s="81"/>
      <c r="PEN152" s="81"/>
      <c r="PEO152" s="81"/>
      <c r="PEP152" s="81"/>
      <c r="PEQ152" s="81"/>
      <c r="PER152" s="81"/>
      <c r="PES152" s="81"/>
      <c r="PET152" s="81"/>
      <c r="PEU152" s="81"/>
      <c r="PEV152" s="81"/>
      <c r="PEW152" s="81"/>
      <c r="PEX152" s="81"/>
      <c r="PEY152" s="81"/>
      <c r="PEZ152" s="81"/>
      <c r="PFA152" s="81"/>
      <c r="PFB152" s="81"/>
      <c r="PFC152" s="81"/>
      <c r="PFD152" s="81"/>
      <c r="PFE152" s="81"/>
      <c r="PFF152" s="81"/>
      <c r="PFG152" s="81"/>
      <c r="PFH152" s="81"/>
      <c r="PFI152" s="81"/>
      <c r="PFJ152" s="81"/>
      <c r="PFK152" s="81"/>
      <c r="PFL152" s="81"/>
      <c r="PFM152" s="81"/>
      <c r="PFN152" s="81"/>
      <c r="PFO152" s="81"/>
      <c r="PFP152" s="81"/>
      <c r="PFQ152" s="81"/>
      <c r="PFR152" s="81"/>
      <c r="PFS152" s="81"/>
      <c r="PFT152" s="81"/>
      <c r="PFU152" s="81"/>
      <c r="PFV152" s="81"/>
      <c r="PFW152" s="81"/>
      <c r="PFX152" s="81"/>
      <c r="PFY152" s="81"/>
      <c r="PFZ152" s="81"/>
      <c r="PGA152" s="81"/>
      <c r="PGB152" s="81"/>
      <c r="PGC152" s="81"/>
      <c r="PGD152" s="81"/>
      <c r="PGE152" s="81"/>
      <c r="PGF152" s="81"/>
      <c r="PGG152" s="81"/>
      <c r="PGH152" s="81"/>
      <c r="PGI152" s="81"/>
      <c r="PGJ152" s="81"/>
      <c r="PGK152" s="81"/>
      <c r="PGL152" s="81"/>
      <c r="PGM152" s="81"/>
      <c r="PGN152" s="81"/>
      <c r="PGO152" s="81"/>
      <c r="PGP152" s="81"/>
      <c r="PGQ152" s="81"/>
      <c r="PGR152" s="81"/>
      <c r="PGS152" s="81"/>
      <c r="PGT152" s="81"/>
      <c r="PGU152" s="81"/>
      <c r="PGV152" s="81"/>
      <c r="PGW152" s="81"/>
      <c r="PGX152" s="81"/>
      <c r="PGY152" s="81"/>
      <c r="PGZ152" s="81"/>
      <c r="PHA152" s="81"/>
      <c r="PHB152" s="81"/>
      <c r="PHC152" s="81"/>
      <c r="PHD152" s="81"/>
      <c r="PHE152" s="81"/>
      <c r="PHF152" s="81"/>
      <c r="PHG152" s="81"/>
      <c r="PHH152" s="81"/>
      <c r="PHI152" s="81"/>
      <c r="PHJ152" s="81"/>
      <c r="PHK152" s="81"/>
      <c r="PHL152" s="81"/>
      <c r="PHM152" s="81"/>
      <c r="PHN152" s="81"/>
      <c r="PHO152" s="81"/>
      <c r="PHP152" s="81"/>
      <c r="PHQ152" s="81"/>
      <c r="PHR152" s="81"/>
      <c r="PHS152" s="81"/>
      <c r="PHT152" s="81"/>
      <c r="PHU152" s="81"/>
      <c r="PHV152" s="81"/>
      <c r="PHW152" s="81"/>
      <c r="PHX152" s="81"/>
      <c r="PHY152" s="81"/>
      <c r="PHZ152" s="81"/>
      <c r="PIA152" s="81"/>
      <c r="PIB152" s="81"/>
      <c r="PIC152" s="81"/>
      <c r="PID152" s="81"/>
      <c r="PIE152" s="81"/>
      <c r="PIF152" s="81"/>
      <c r="PIG152" s="81"/>
      <c r="PIH152" s="81"/>
      <c r="PII152" s="81"/>
      <c r="PIJ152" s="81"/>
      <c r="PIK152" s="81"/>
      <c r="PIL152" s="81"/>
      <c r="PIM152" s="81"/>
      <c r="PIN152" s="81"/>
      <c r="PIO152" s="81"/>
      <c r="PIP152" s="81"/>
      <c r="PIQ152" s="81"/>
      <c r="PIR152" s="81"/>
      <c r="PIS152" s="81"/>
      <c r="PIT152" s="81"/>
      <c r="PIU152" s="81"/>
      <c r="PIV152" s="81"/>
      <c r="PIW152" s="81"/>
      <c r="PIX152" s="81"/>
      <c r="PIY152" s="81"/>
      <c r="PIZ152" s="81"/>
      <c r="PJA152" s="81"/>
      <c r="PJB152" s="81"/>
      <c r="PJC152" s="81"/>
      <c r="PJD152" s="81"/>
      <c r="PJE152" s="81"/>
      <c r="PJF152" s="81"/>
      <c r="PJG152" s="81"/>
      <c r="PJH152" s="81"/>
      <c r="PJI152" s="81"/>
      <c r="PJJ152" s="81"/>
      <c r="PJK152" s="81"/>
      <c r="PJL152" s="81"/>
      <c r="PJM152" s="81"/>
      <c r="PJN152" s="81"/>
      <c r="PJO152" s="81"/>
      <c r="PJP152" s="81"/>
      <c r="PJQ152" s="81"/>
      <c r="PJR152" s="81"/>
      <c r="PJS152" s="81"/>
      <c r="PJT152" s="81"/>
      <c r="PJU152" s="81"/>
      <c r="PJV152" s="81"/>
      <c r="PJW152" s="81"/>
      <c r="PJX152" s="81"/>
      <c r="PJY152" s="81"/>
      <c r="PJZ152" s="81"/>
      <c r="PKA152" s="81"/>
      <c r="PKB152" s="81"/>
      <c r="PKC152" s="81"/>
      <c r="PKD152" s="81"/>
      <c r="PKE152" s="81"/>
      <c r="PKF152" s="81"/>
      <c r="PKG152" s="81"/>
      <c r="PKH152" s="81"/>
      <c r="PKI152" s="81"/>
      <c r="PKJ152" s="81"/>
      <c r="PKK152" s="81"/>
      <c r="PKL152" s="81"/>
      <c r="PKM152" s="81"/>
      <c r="PKN152" s="81"/>
      <c r="PKO152" s="81"/>
      <c r="PKP152" s="81"/>
      <c r="PKQ152" s="81"/>
      <c r="PKR152" s="81"/>
      <c r="PKS152" s="81"/>
      <c r="PKT152" s="81"/>
      <c r="PKU152" s="81"/>
      <c r="PKV152" s="81"/>
      <c r="PKW152" s="81"/>
      <c r="PKX152" s="81"/>
      <c r="PKY152" s="81"/>
      <c r="PKZ152" s="81"/>
      <c r="PLA152" s="81"/>
      <c r="PLB152" s="81"/>
      <c r="PLC152" s="81"/>
      <c r="PLD152" s="81"/>
      <c r="PLE152" s="81"/>
      <c r="PLF152" s="81"/>
      <c r="PLG152" s="81"/>
      <c r="PLH152" s="81"/>
      <c r="PLI152" s="81"/>
      <c r="PLJ152" s="81"/>
      <c r="PLK152" s="81"/>
      <c r="PLL152" s="81"/>
      <c r="PLM152" s="81"/>
      <c r="PLN152" s="81"/>
      <c r="PLO152" s="81"/>
      <c r="PLP152" s="81"/>
      <c r="PLQ152" s="81"/>
      <c r="PLR152" s="81"/>
      <c r="PLS152" s="81"/>
      <c r="PLT152" s="81"/>
      <c r="PLU152" s="81"/>
      <c r="PLV152" s="81"/>
      <c r="PLW152" s="81"/>
      <c r="PLX152" s="81"/>
      <c r="PLY152" s="81"/>
      <c r="PLZ152" s="81"/>
      <c r="PMA152" s="81"/>
      <c r="PMB152" s="81"/>
      <c r="PMC152" s="81"/>
      <c r="PMD152" s="81"/>
      <c r="PME152" s="81"/>
      <c r="PMF152" s="81"/>
      <c r="PMG152" s="81"/>
      <c r="PMH152" s="81"/>
      <c r="PMI152" s="81"/>
      <c r="PMJ152" s="81"/>
      <c r="PMK152" s="81"/>
      <c r="PML152" s="81"/>
      <c r="PMM152" s="81"/>
      <c r="PMN152" s="81"/>
      <c r="PMO152" s="81"/>
      <c r="PMP152" s="81"/>
      <c r="PMQ152" s="81"/>
      <c r="PMR152" s="81"/>
      <c r="PMS152" s="81"/>
      <c r="PMT152" s="81"/>
      <c r="PMU152" s="81"/>
      <c r="PMV152" s="81"/>
      <c r="PMW152" s="81"/>
      <c r="PMX152" s="81"/>
      <c r="PMY152" s="81"/>
      <c r="PMZ152" s="81"/>
      <c r="PNA152" s="81"/>
      <c r="PNB152" s="81"/>
      <c r="PNC152" s="81"/>
      <c r="PND152" s="81"/>
      <c r="PNE152" s="81"/>
      <c r="PNF152" s="81"/>
      <c r="PNG152" s="81"/>
      <c r="PNH152" s="81"/>
      <c r="PNI152" s="81"/>
      <c r="PNJ152" s="81"/>
      <c r="PNK152" s="81"/>
      <c r="PNL152" s="81"/>
      <c r="PNM152" s="81"/>
      <c r="PNN152" s="81"/>
      <c r="PNO152" s="81"/>
      <c r="PNP152" s="81"/>
      <c r="PNQ152" s="81"/>
      <c r="PNR152" s="81"/>
      <c r="PNS152" s="81"/>
      <c r="PNT152" s="81"/>
      <c r="PNU152" s="81"/>
      <c r="PNV152" s="81"/>
      <c r="PNW152" s="81"/>
      <c r="PNX152" s="81"/>
      <c r="PNY152" s="81"/>
      <c r="PNZ152" s="81"/>
      <c r="POA152" s="81"/>
      <c r="POB152" s="81"/>
      <c r="POC152" s="81"/>
      <c r="POD152" s="81"/>
      <c r="POE152" s="81"/>
      <c r="POF152" s="81"/>
      <c r="POG152" s="81"/>
      <c r="POH152" s="81"/>
      <c r="POI152" s="81"/>
      <c r="POJ152" s="81"/>
      <c r="POK152" s="81"/>
      <c r="POL152" s="81"/>
      <c r="POM152" s="81"/>
      <c r="PON152" s="81"/>
      <c r="POO152" s="81"/>
      <c r="POP152" s="81"/>
      <c r="POQ152" s="81"/>
      <c r="POR152" s="81"/>
      <c r="POS152" s="81"/>
      <c r="POT152" s="81"/>
      <c r="POU152" s="81"/>
      <c r="POV152" s="81"/>
      <c r="POW152" s="81"/>
      <c r="POX152" s="81"/>
      <c r="POY152" s="81"/>
      <c r="POZ152" s="81"/>
      <c r="PPA152" s="81"/>
      <c r="PPB152" s="81"/>
      <c r="PPC152" s="81"/>
      <c r="PPD152" s="81"/>
      <c r="PPE152" s="81"/>
      <c r="PPF152" s="81"/>
      <c r="PPG152" s="81"/>
      <c r="PPH152" s="81"/>
      <c r="PPI152" s="81"/>
      <c r="PPJ152" s="81"/>
      <c r="PPK152" s="81"/>
      <c r="PPL152" s="81"/>
      <c r="PPM152" s="81"/>
      <c r="PPN152" s="81"/>
      <c r="PPO152" s="81"/>
      <c r="PPP152" s="81"/>
      <c r="PPQ152" s="81"/>
      <c r="PPR152" s="81"/>
      <c r="PPS152" s="81"/>
      <c r="PPT152" s="81"/>
      <c r="PPU152" s="81"/>
      <c r="PPV152" s="81"/>
      <c r="PPW152" s="81"/>
      <c r="PPX152" s="81"/>
      <c r="PPY152" s="81"/>
      <c r="PPZ152" s="81"/>
      <c r="PQA152" s="81"/>
      <c r="PQB152" s="81"/>
      <c r="PQC152" s="81"/>
      <c r="PQD152" s="81"/>
      <c r="PQE152" s="81"/>
      <c r="PQF152" s="81"/>
      <c r="PQG152" s="81"/>
      <c r="PQH152" s="81"/>
      <c r="PQI152" s="81"/>
      <c r="PQJ152" s="81"/>
      <c r="PQK152" s="81"/>
      <c r="PQL152" s="81"/>
      <c r="PQM152" s="81"/>
      <c r="PQN152" s="81"/>
      <c r="PQO152" s="81"/>
      <c r="PQP152" s="81"/>
      <c r="PQQ152" s="81"/>
      <c r="PQR152" s="81"/>
      <c r="PQS152" s="81"/>
      <c r="PQT152" s="81"/>
      <c r="PQU152" s="81"/>
      <c r="PQV152" s="81"/>
      <c r="PQW152" s="81"/>
      <c r="PQX152" s="81"/>
      <c r="PQY152" s="81"/>
      <c r="PQZ152" s="81"/>
      <c r="PRA152" s="81"/>
      <c r="PRB152" s="81"/>
      <c r="PRC152" s="81"/>
      <c r="PRD152" s="81"/>
      <c r="PRE152" s="81"/>
      <c r="PRF152" s="81"/>
      <c r="PRG152" s="81"/>
      <c r="PRH152" s="81"/>
      <c r="PRI152" s="81"/>
      <c r="PRJ152" s="81"/>
      <c r="PRK152" s="81"/>
      <c r="PRL152" s="81"/>
      <c r="PRM152" s="81"/>
      <c r="PRN152" s="81"/>
      <c r="PRO152" s="81"/>
      <c r="PRP152" s="81"/>
      <c r="PRQ152" s="81"/>
      <c r="PRR152" s="81"/>
      <c r="PRS152" s="81"/>
      <c r="PRT152" s="81"/>
      <c r="PRU152" s="81"/>
      <c r="PRV152" s="81"/>
      <c r="PRW152" s="81"/>
      <c r="PRX152" s="81"/>
      <c r="PRY152" s="81"/>
      <c r="PRZ152" s="81"/>
      <c r="PSA152" s="81"/>
      <c r="PSB152" s="81"/>
      <c r="PSC152" s="81"/>
      <c r="PSD152" s="81"/>
      <c r="PSE152" s="81"/>
      <c r="PSF152" s="81"/>
      <c r="PSG152" s="81"/>
      <c r="PSH152" s="81"/>
      <c r="PSI152" s="81"/>
      <c r="PSJ152" s="81"/>
      <c r="PSK152" s="81"/>
      <c r="PSL152" s="81"/>
      <c r="PSM152" s="81"/>
      <c r="PSN152" s="81"/>
      <c r="PSO152" s="81"/>
      <c r="PSP152" s="81"/>
      <c r="PSQ152" s="81"/>
      <c r="PSR152" s="81"/>
      <c r="PSS152" s="81"/>
      <c r="PST152" s="81"/>
      <c r="PSU152" s="81"/>
      <c r="PSV152" s="81"/>
      <c r="PSW152" s="81"/>
      <c r="PSX152" s="81"/>
      <c r="PSY152" s="81"/>
      <c r="PSZ152" s="81"/>
      <c r="PTA152" s="81"/>
      <c r="PTB152" s="81"/>
      <c r="PTC152" s="81"/>
      <c r="PTD152" s="81"/>
      <c r="PTE152" s="81"/>
      <c r="PTF152" s="81"/>
      <c r="PTG152" s="81"/>
      <c r="PTH152" s="81"/>
      <c r="PTI152" s="81"/>
      <c r="PTJ152" s="81"/>
      <c r="PTK152" s="81"/>
      <c r="PTL152" s="81"/>
      <c r="PTM152" s="81"/>
      <c r="PTN152" s="81"/>
      <c r="PTO152" s="81"/>
      <c r="PTP152" s="81"/>
      <c r="PTQ152" s="81"/>
      <c r="PTR152" s="81"/>
      <c r="PTS152" s="81"/>
      <c r="PTT152" s="81"/>
      <c r="PTU152" s="81"/>
      <c r="PTV152" s="81"/>
      <c r="PTW152" s="81"/>
      <c r="PTX152" s="81"/>
      <c r="PTY152" s="81"/>
      <c r="PTZ152" s="81"/>
      <c r="PUA152" s="81"/>
      <c r="PUB152" s="81"/>
      <c r="PUC152" s="81"/>
      <c r="PUD152" s="81"/>
      <c r="PUE152" s="81"/>
      <c r="PUF152" s="81"/>
      <c r="PUG152" s="81"/>
      <c r="PUH152" s="81"/>
      <c r="PUI152" s="81"/>
      <c r="PUJ152" s="81"/>
      <c r="PUK152" s="81"/>
      <c r="PUL152" s="81"/>
      <c r="PUM152" s="81"/>
      <c r="PUN152" s="81"/>
      <c r="PUO152" s="81"/>
      <c r="PUP152" s="81"/>
      <c r="PUQ152" s="81"/>
      <c r="PUR152" s="81"/>
      <c r="PUS152" s="81"/>
      <c r="PUT152" s="81"/>
      <c r="PUU152" s="81"/>
      <c r="PUV152" s="81"/>
      <c r="PUW152" s="81"/>
      <c r="PUX152" s="81"/>
      <c r="PUY152" s="81"/>
      <c r="PUZ152" s="81"/>
      <c r="PVA152" s="81"/>
      <c r="PVB152" s="81"/>
      <c r="PVC152" s="81"/>
      <c r="PVD152" s="81"/>
      <c r="PVE152" s="81"/>
      <c r="PVF152" s="81"/>
      <c r="PVG152" s="81"/>
      <c r="PVH152" s="81"/>
      <c r="PVI152" s="81"/>
      <c r="PVJ152" s="81"/>
      <c r="PVK152" s="81"/>
      <c r="PVL152" s="81"/>
      <c r="PVM152" s="81"/>
      <c r="PVN152" s="81"/>
      <c r="PVO152" s="81"/>
      <c r="PVP152" s="81"/>
      <c r="PVQ152" s="81"/>
      <c r="PVR152" s="81"/>
      <c r="PVS152" s="81"/>
      <c r="PVT152" s="81"/>
      <c r="PVU152" s="81"/>
      <c r="PVV152" s="81"/>
      <c r="PVW152" s="81"/>
      <c r="PVX152" s="81"/>
      <c r="PVY152" s="81"/>
      <c r="PVZ152" s="81"/>
      <c r="PWA152" s="81"/>
      <c r="PWB152" s="81"/>
      <c r="PWC152" s="81"/>
      <c r="PWD152" s="81"/>
      <c r="PWE152" s="81"/>
      <c r="PWF152" s="81"/>
      <c r="PWG152" s="81"/>
      <c r="PWH152" s="81"/>
      <c r="PWI152" s="81"/>
      <c r="PWJ152" s="81"/>
      <c r="PWK152" s="81"/>
      <c r="PWL152" s="81"/>
      <c r="PWM152" s="81"/>
      <c r="PWN152" s="81"/>
      <c r="PWO152" s="81"/>
      <c r="PWP152" s="81"/>
      <c r="PWQ152" s="81"/>
      <c r="PWR152" s="81"/>
      <c r="PWS152" s="81"/>
      <c r="PWT152" s="81"/>
      <c r="PWU152" s="81"/>
      <c r="PWV152" s="81"/>
      <c r="PWW152" s="81"/>
      <c r="PWX152" s="81"/>
      <c r="PWY152" s="81"/>
      <c r="PWZ152" s="81"/>
      <c r="PXA152" s="81"/>
      <c r="PXB152" s="81"/>
      <c r="PXC152" s="81"/>
      <c r="PXD152" s="81"/>
      <c r="PXE152" s="81"/>
      <c r="PXF152" s="81"/>
      <c r="PXG152" s="81"/>
      <c r="PXH152" s="81"/>
      <c r="PXI152" s="81"/>
      <c r="PXJ152" s="81"/>
      <c r="PXK152" s="81"/>
      <c r="PXL152" s="81"/>
      <c r="PXM152" s="81"/>
      <c r="PXN152" s="81"/>
      <c r="PXO152" s="81"/>
      <c r="PXP152" s="81"/>
      <c r="PXQ152" s="81"/>
      <c r="PXR152" s="81"/>
      <c r="PXS152" s="81"/>
      <c r="PXT152" s="81"/>
      <c r="PXU152" s="81"/>
      <c r="PXV152" s="81"/>
      <c r="PXW152" s="81"/>
      <c r="PXX152" s="81"/>
      <c r="PXY152" s="81"/>
      <c r="PXZ152" s="81"/>
      <c r="PYA152" s="81"/>
      <c r="PYB152" s="81"/>
      <c r="PYC152" s="81"/>
      <c r="PYD152" s="81"/>
      <c r="PYE152" s="81"/>
      <c r="PYF152" s="81"/>
      <c r="PYG152" s="81"/>
      <c r="PYH152" s="81"/>
      <c r="PYI152" s="81"/>
      <c r="PYJ152" s="81"/>
      <c r="PYK152" s="81"/>
      <c r="PYL152" s="81"/>
      <c r="PYM152" s="81"/>
      <c r="PYN152" s="81"/>
      <c r="PYO152" s="81"/>
      <c r="PYP152" s="81"/>
      <c r="PYQ152" s="81"/>
      <c r="PYR152" s="81"/>
      <c r="PYS152" s="81"/>
      <c r="PYT152" s="81"/>
      <c r="PYU152" s="81"/>
      <c r="PYV152" s="81"/>
      <c r="PYW152" s="81"/>
      <c r="PYX152" s="81"/>
      <c r="PYY152" s="81"/>
      <c r="PYZ152" s="81"/>
      <c r="PZA152" s="81"/>
      <c r="PZB152" s="81"/>
      <c r="PZC152" s="81"/>
      <c r="PZD152" s="81"/>
      <c r="PZE152" s="81"/>
      <c r="PZF152" s="81"/>
      <c r="PZG152" s="81"/>
      <c r="PZH152" s="81"/>
      <c r="PZI152" s="81"/>
      <c r="PZJ152" s="81"/>
      <c r="PZK152" s="81"/>
      <c r="PZL152" s="81"/>
      <c r="PZM152" s="81"/>
      <c r="PZN152" s="81"/>
      <c r="PZO152" s="81"/>
      <c r="PZP152" s="81"/>
      <c r="PZQ152" s="81"/>
      <c r="PZR152" s="81"/>
      <c r="PZS152" s="81"/>
      <c r="PZT152" s="81"/>
      <c r="PZU152" s="81"/>
      <c r="PZV152" s="81"/>
      <c r="PZW152" s="81"/>
      <c r="PZX152" s="81"/>
      <c r="PZY152" s="81"/>
      <c r="PZZ152" s="81"/>
      <c r="QAA152" s="81"/>
      <c r="QAB152" s="81"/>
      <c r="QAC152" s="81"/>
      <c r="QAD152" s="81"/>
      <c r="QAE152" s="81"/>
      <c r="QAF152" s="81"/>
      <c r="QAG152" s="81"/>
      <c r="QAH152" s="81"/>
      <c r="QAI152" s="81"/>
      <c r="QAJ152" s="81"/>
      <c r="QAK152" s="81"/>
      <c r="QAL152" s="81"/>
      <c r="QAM152" s="81"/>
      <c r="QAN152" s="81"/>
      <c r="QAO152" s="81"/>
      <c r="QAP152" s="81"/>
      <c r="QAQ152" s="81"/>
      <c r="QAR152" s="81"/>
      <c r="QAS152" s="81"/>
      <c r="QAT152" s="81"/>
      <c r="QAU152" s="81"/>
      <c r="QAV152" s="81"/>
      <c r="QAW152" s="81"/>
      <c r="QAX152" s="81"/>
      <c r="QAY152" s="81"/>
      <c r="QAZ152" s="81"/>
      <c r="QBA152" s="81"/>
      <c r="QBB152" s="81"/>
      <c r="QBC152" s="81"/>
      <c r="QBD152" s="81"/>
      <c r="QBE152" s="81"/>
      <c r="QBF152" s="81"/>
      <c r="QBG152" s="81"/>
      <c r="QBH152" s="81"/>
      <c r="QBI152" s="81"/>
      <c r="QBJ152" s="81"/>
      <c r="QBK152" s="81"/>
      <c r="QBL152" s="81"/>
      <c r="QBM152" s="81"/>
      <c r="QBN152" s="81"/>
      <c r="QBO152" s="81"/>
      <c r="QBP152" s="81"/>
      <c r="QBQ152" s="81"/>
      <c r="QBR152" s="81"/>
      <c r="QBS152" s="81"/>
      <c r="QBT152" s="81"/>
      <c r="QBU152" s="81"/>
      <c r="QBV152" s="81"/>
      <c r="QBW152" s="81"/>
      <c r="QBX152" s="81"/>
      <c r="QBY152" s="81"/>
      <c r="QBZ152" s="81"/>
      <c r="QCA152" s="81"/>
      <c r="QCB152" s="81"/>
      <c r="QCC152" s="81"/>
      <c r="QCD152" s="81"/>
      <c r="QCE152" s="81"/>
      <c r="QCF152" s="81"/>
      <c r="QCG152" s="81"/>
      <c r="QCH152" s="81"/>
      <c r="QCI152" s="81"/>
      <c r="QCJ152" s="81"/>
      <c r="QCK152" s="81"/>
      <c r="QCL152" s="81"/>
      <c r="QCM152" s="81"/>
      <c r="QCN152" s="81"/>
      <c r="QCO152" s="81"/>
      <c r="QCP152" s="81"/>
      <c r="QCQ152" s="81"/>
      <c r="QCR152" s="81"/>
      <c r="QCS152" s="81"/>
      <c r="QCT152" s="81"/>
      <c r="QCU152" s="81"/>
      <c r="QCV152" s="81"/>
      <c r="QCW152" s="81"/>
      <c r="QCX152" s="81"/>
      <c r="QCY152" s="81"/>
      <c r="QCZ152" s="81"/>
      <c r="QDA152" s="81"/>
      <c r="QDB152" s="81"/>
      <c r="QDC152" s="81"/>
      <c r="QDD152" s="81"/>
      <c r="QDE152" s="81"/>
      <c r="QDF152" s="81"/>
      <c r="QDG152" s="81"/>
      <c r="QDH152" s="81"/>
      <c r="QDI152" s="81"/>
      <c r="QDJ152" s="81"/>
      <c r="QDK152" s="81"/>
      <c r="QDL152" s="81"/>
      <c r="QDM152" s="81"/>
      <c r="QDN152" s="81"/>
      <c r="QDO152" s="81"/>
      <c r="QDP152" s="81"/>
      <c r="QDQ152" s="81"/>
      <c r="QDR152" s="81"/>
      <c r="QDS152" s="81"/>
      <c r="QDT152" s="81"/>
      <c r="QDU152" s="81"/>
      <c r="QDV152" s="81"/>
      <c r="QDW152" s="81"/>
      <c r="QDX152" s="81"/>
      <c r="QDY152" s="81"/>
      <c r="QDZ152" s="81"/>
      <c r="QEA152" s="81"/>
      <c r="QEB152" s="81"/>
      <c r="QEC152" s="81"/>
      <c r="QED152" s="81"/>
      <c r="QEE152" s="81"/>
      <c r="QEF152" s="81"/>
      <c r="QEG152" s="81"/>
      <c r="QEH152" s="81"/>
      <c r="QEI152" s="81"/>
      <c r="QEJ152" s="81"/>
      <c r="QEK152" s="81"/>
      <c r="QEL152" s="81"/>
      <c r="QEM152" s="81"/>
      <c r="QEN152" s="81"/>
      <c r="QEO152" s="81"/>
      <c r="QEP152" s="81"/>
      <c r="QEQ152" s="81"/>
      <c r="QER152" s="81"/>
      <c r="QES152" s="81"/>
      <c r="QET152" s="81"/>
      <c r="QEU152" s="81"/>
      <c r="QEV152" s="81"/>
      <c r="QEW152" s="81"/>
      <c r="QEX152" s="81"/>
      <c r="QEY152" s="81"/>
      <c r="QEZ152" s="81"/>
      <c r="QFA152" s="81"/>
      <c r="QFB152" s="81"/>
      <c r="QFC152" s="81"/>
      <c r="QFD152" s="81"/>
      <c r="QFE152" s="81"/>
      <c r="QFF152" s="81"/>
      <c r="QFG152" s="81"/>
      <c r="QFH152" s="81"/>
      <c r="QFI152" s="81"/>
      <c r="QFJ152" s="81"/>
      <c r="QFK152" s="81"/>
      <c r="QFL152" s="81"/>
      <c r="QFM152" s="81"/>
      <c r="QFN152" s="81"/>
      <c r="QFO152" s="81"/>
      <c r="QFP152" s="81"/>
      <c r="QFQ152" s="81"/>
      <c r="QFR152" s="81"/>
      <c r="QFS152" s="81"/>
      <c r="QFT152" s="81"/>
      <c r="QFU152" s="81"/>
      <c r="QFV152" s="81"/>
      <c r="QFW152" s="81"/>
      <c r="QFX152" s="81"/>
      <c r="QFY152" s="81"/>
      <c r="QFZ152" s="81"/>
      <c r="QGA152" s="81"/>
      <c r="QGB152" s="81"/>
      <c r="QGC152" s="81"/>
      <c r="QGD152" s="81"/>
      <c r="QGE152" s="81"/>
      <c r="QGF152" s="81"/>
      <c r="QGG152" s="81"/>
      <c r="QGH152" s="81"/>
      <c r="QGI152" s="81"/>
      <c r="QGJ152" s="81"/>
      <c r="QGK152" s="81"/>
      <c r="QGL152" s="81"/>
      <c r="QGM152" s="81"/>
      <c r="QGN152" s="81"/>
      <c r="QGO152" s="81"/>
      <c r="QGP152" s="81"/>
      <c r="QGQ152" s="81"/>
      <c r="QGR152" s="81"/>
      <c r="QGS152" s="81"/>
      <c r="QGT152" s="81"/>
      <c r="QGU152" s="81"/>
      <c r="QGV152" s="81"/>
      <c r="QGW152" s="81"/>
      <c r="QGX152" s="81"/>
      <c r="QGY152" s="81"/>
      <c r="QGZ152" s="81"/>
      <c r="QHA152" s="81"/>
      <c r="QHB152" s="81"/>
      <c r="QHC152" s="81"/>
      <c r="QHD152" s="81"/>
      <c r="QHE152" s="81"/>
      <c r="QHF152" s="81"/>
      <c r="QHG152" s="81"/>
      <c r="QHH152" s="81"/>
      <c r="QHI152" s="81"/>
      <c r="QHJ152" s="81"/>
      <c r="QHK152" s="81"/>
      <c r="QHL152" s="81"/>
      <c r="QHM152" s="81"/>
      <c r="QHN152" s="81"/>
      <c r="QHO152" s="81"/>
      <c r="QHP152" s="81"/>
      <c r="QHQ152" s="81"/>
      <c r="QHR152" s="81"/>
      <c r="QHS152" s="81"/>
      <c r="QHT152" s="81"/>
      <c r="QHU152" s="81"/>
      <c r="QHV152" s="81"/>
      <c r="QHW152" s="81"/>
      <c r="QHX152" s="81"/>
      <c r="QHY152" s="81"/>
      <c r="QHZ152" s="81"/>
      <c r="QIA152" s="81"/>
      <c r="QIB152" s="81"/>
      <c r="QIC152" s="81"/>
      <c r="QID152" s="81"/>
      <c r="QIE152" s="81"/>
      <c r="QIF152" s="81"/>
      <c r="QIG152" s="81"/>
      <c r="QIH152" s="81"/>
      <c r="QII152" s="81"/>
      <c r="QIJ152" s="81"/>
      <c r="QIK152" s="81"/>
      <c r="QIL152" s="81"/>
      <c r="QIM152" s="81"/>
      <c r="QIN152" s="81"/>
      <c r="QIO152" s="81"/>
      <c r="QIP152" s="81"/>
      <c r="QIQ152" s="81"/>
      <c r="QIR152" s="81"/>
      <c r="QIS152" s="81"/>
      <c r="QIT152" s="81"/>
      <c r="QIU152" s="81"/>
      <c r="QIV152" s="81"/>
      <c r="QIW152" s="81"/>
      <c r="QIX152" s="81"/>
      <c r="QIY152" s="81"/>
      <c r="QIZ152" s="81"/>
      <c r="QJA152" s="81"/>
      <c r="QJB152" s="81"/>
      <c r="QJC152" s="81"/>
      <c r="QJD152" s="81"/>
      <c r="QJE152" s="81"/>
      <c r="QJF152" s="81"/>
      <c r="QJG152" s="81"/>
      <c r="QJH152" s="81"/>
      <c r="QJI152" s="81"/>
      <c r="QJJ152" s="81"/>
      <c r="QJK152" s="81"/>
      <c r="QJL152" s="81"/>
      <c r="QJM152" s="81"/>
      <c r="QJN152" s="81"/>
      <c r="QJO152" s="81"/>
      <c r="QJP152" s="81"/>
      <c r="QJQ152" s="81"/>
      <c r="QJR152" s="81"/>
      <c r="QJS152" s="81"/>
      <c r="QJT152" s="81"/>
      <c r="QJU152" s="81"/>
      <c r="QJV152" s="81"/>
      <c r="QJW152" s="81"/>
      <c r="QJX152" s="81"/>
      <c r="QJY152" s="81"/>
      <c r="QJZ152" s="81"/>
      <c r="QKA152" s="81"/>
      <c r="QKB152" s="81"/>
      <c r="QKC152" s="81"/>
      <c r="QKD152" s="81"/>
      <c r="QKE152" s="81"/>
      <c r="QKF152" s="81"/>
      <c r="QKG152" s="81"/>
      <c r="QKH152" s="81"/>
      <c r="QKI152" s="81"/>
      <c r="QKJ152" s="81"/>
      <c r="QKK152" s="81"/>
      <c r="QKL152" s="81"/>
      <c r="QKM152" s="81"/>
      <c r="QKN152" s="81"/>
      <c r="QKO152" s="81"/>
      <c r="QKP152" s="81"/>
      <c r="QKQ152" s="81"/>
      <c r="QKR152" s="81"/>
      <c r="QKS152" s="81"/>
      <c r="QKT152" s="81"/>
      <c r="QKU152" s="81"/>
      <c r="QKV152" s="81"/>
      <c r="QKW152" s="81"/>
      <c r="QKX152" s="81"/>
      <c r="QKY152" s="81"/>
      <c r="QKZ152" s="81"/>
      <c r="QLA152" s="81"/>
      <c r="QLB152" s="81"/>
      <c r="QLC152" s="81"/>
      <c r="QLD152" s="81"/>
      <c r="QLE152" s="81"/>
      <c r="QLF152" s="81"/>
      <c r="QLG152" s="81"/>
      <c r="QLH152" s="81"/>
      <c r="QLI152" s="81"/>
      <c r="QLJ152" s="81"/>
      <c r="QLK152" s="81"/>
      <c r="QLL152" s="81"/>
      <c r="QLM152" s="81"/>
      <c r="QLN152" s="81"/>
      <c r="QLO152" s="81"/>
      <c r="QLP152" s="81"/>
      <c r="QLQ152" s="81"/>
      <c r="QLR152" s="81"/>
      <c r="QLS152" s="81"/>
      <c r="QLT152" s="81"/>
      <c r="QLU152" s="81"/>
      <c r="QLV152" s="81"/>
      <c r="QLW152" s="81"/>
      <c r="QLX152" s="81"/>
      <c r="QLY152" s="81"/>
      <c r="QLZ152" s="81"/>
      <c r="QMA152" s="81"/>
      <c r="QMB152" s="81"/>
      <c r="QMC152" s="81"/>
      <c r="QMD152" s="81"/>
      <c r="QME152" s="81"/>
      <c r="QMF152" s="81"/>
      <c r="QMG152" s="81"/>
      <c r="QMH152" s="81"/>
      <c r="QMI152" s="81"/>
      <c r="QMJ152" s="81"/>
      <c r="QMK152" s="81"/>
      <c r="QML152" s="81"/>
      <c r="QMM152" s="81"/>
      <c r="QMN152" s="81"/>
      <c r="QMO152" s="81"/>
      <c r="QMP152" s="81"/>
      <c r="QMQ152" s="81"/>
      <c r="QMR152" s="81"/>
      <c r="QMS152" s="81"/>
      <c r="QMT152" s="81"/>
      <c r="QMU152" s="81"/>
      <c r="QMV152" s="81"/>
      <c r="QMW152" s="81"/>
      <c r="QMX152" s="81"/>
      <c r="QMY152" s="81"/>
      <c r="QMZ152" s="81"/>
      <c r="QNA152" s="81"/>
      <c r="QNB152" s="81"/>
      <c r="QNC152" s="81"/>
      <c r="QND152" s="81"/>
      <c r="QNE152" s="81"/>
      <c r="QNF152" s="81"/>
      <c r="QNG152" s="81"/>
      <c r="QNH152" s="81"/>
      <c r="QNI152" s="81"/>
      <c r="QNJ152" s="81"/>
      <c r="QNK152" s="81"/>
      <c r="QNL152" s="81"/>
      <c r="QNM152" s="81"/>
      <c r="QNN152" s="81"/>
      <c r="QNO152" s="81"/>
      <c r="QNP152" s="81"/>
      <c r="QNQ152" s="81"/>
      <c r="QNR152" s="81"/>
      <c r="QNS152" s="81"/>
      <c r="QNT152" s="81"/>
      <c r="QNU152" s="81"/>
      <c r="QNV152" s="81"/>
      <c r="QNW152" s="81"/>
      <c r="QNX152" s="81"/>
      <c r="QNY152" s="81"/>
      <c r="QNZ152" s="81"/>
      <c r="QOA152" s="81"/>
      <c r="QOB152" s="81"/>
      <c r="QOC152" s="81"/>
      <c r="QOD152" s="81"/>
      <c r="QOE152" s="81"/>
      <c r="QOF152" s="81"/>
      <c r="QOG152" s="81"/>
      <c r="QOH152" s="81"/>
      <c r="QOI152" s="81"/>
      <c r="QOJ152" s="81"/>
      <c r="QOK152" s="81"/>
      <c r="QOL152" s="81"/>
      <c r="QOM152" s="81"/>
      <c r="QON152" s="81"/>
      <c r="QOO152" s="81"/>
      <c r="QOP152" s="81"/>
      <c r="QOQ152" s="81"/>
      <c r="QOR152" s="81"/>
      <c r="QOS152" s="81"/>
      <c r="QOT152" s="81"/>
      <c r="QOU152" s="81"/>
      <c r="QOV152" s="81"/>
      <c r="QOW152" s="81"/>
      <c r="QOX152" s="81"/>
      <c r="QOY152" s="81"/>
      <c r="QOZ152" s="81"/>
      <c r="QPA152" s="81"/>
      <c r="QPB152" s="81"/>
      <c r="QPC152" s="81"/>
      <c r="QPD152" s="81"/>
      <c r="QPE152" s="81"/>
      <c r="QPF152" s="81"/>
      <c r="QPG152" s="81"/>
      <c r="QPH152" s="81"/>
      <c r="QPI152" s="81"/>
      <c r="QPJ152" s="81"/>
      <c r="QPK152" s="81"/>
      <c r="QPL152" s="81"/>
      <c r="QPM152" s="81"/>
      <c r="QPN152" s="81"/>
      <c r="QPO152" s="81"/>
      <c r="QPP152" s="81"/>
      <c r="QPQ152" s="81"/>
      <c r="QPR152" s="81"/>
      <c r="QPS152" s="81"/>
      <c r="QPT152" s="81"/>
      <c r="QPU152" s="81"/>
      <c r="QPV152" s="81"/>
      <c r="QPW152" s="81"/>
      <c r="QPX152" s="81"/>
      <c r="QPY152" s="81"/>
      <c r="QPZ152" s="81"/>
      <c r="QQA152" s="81"/>
      <c r="QQB152" s="81"/>
      <c r="QQC152" s="81"/>
      <c r="QQD152" s="81"/>
      <c r="QQE152" s="81"/>
      <c r="QQF152" s="81"/>
      <c r="QQG152" s="81"/>
      <c r="QQH152" s="81"/>
      <c r="QQI152" s="81"/>
      <c r="QQJ152" s="81"/>
      <c r="QQK152" s="81"/>
      <c r="QQL152" s="81"/>
      <c r="QQM152" s="81"/>
      <c r="QQN152" s="81"/>
      <c r="QQO152" s="81"/>
      <c r="QQP152" s="81"/>
      <c r="QQQ152" s="81"/>
      <c r="QQR152" s="81"/>
      <c r="QQS152" s="81"/>
      <c r="QQT152" s="81"/>
      <c r="QQU152" s="81"/>
      <c r="QQV152" s="81"/>
      <c r="QQW152" s="81"/>
      <c r="QQX152" s="81"/>
      <c r="QQY152" s="81"/>
      <c r="QQZ152" s="81"/>
      <c r="QRA152" s="81"/>
      <c r="QRB152" s="81"/>
      <c r="QRC152" s="81"/>
      <c r="QRD152" s="81"/>
      <c r="QRE152" s="81"/>
      <c r="QRF152" s="81"/>
      <c r="QRG152" s="81"/>
      <c r="QRH152" s="81"/>
      <c r="QRI152" s="81"/>
      <c r="QRJ152" s="81"/>
      <c r="QRK152" s="81"/>
      <c r="QRL152" s="81"/>
      <c r="QRM152" s="81"/>
      <c r="QRN152" s="81"/>
      <c r="QRO152" s="81"/>
      <c r="QRP152" s="81"/>
      <c r="QRQ152" s="81"/>
      <c r="QRR152" s="81"/>
      <c r="QRS152" s="81"/>
      <c r="QRT152" s="81"/>
      <c r="QRU152" s="81"/>
      <c r="QRV152" s="81"/>
      <c r="QRW152" s="81"/>
      <c r="QRX152" s="81"/>
      <c r="QRY152" s="81"/>
      <c r="QRZ152" s="81"/>
      <c r="QSA152" s="81"/>
      <c r="QSB152" s="81"/>
      <c r="QSC152" s="81"/>
      <c r="QSD152" s="81"/>
      <c r="QSE152" s="81"/>
      <c r="QSF152" s="81"/>
      <c r="QSG152" s="81"/>
      <c r="QSH152" s="81"/>
      <c r="QSI152" s="81"/>
      <c r="QSJ152" s="81"/>
      <c r="QSK152" s="81"/>
      <c r="QSL152" s="81"/>
      <c r="QSM152" s="81"/>
      <c r="QSN152" s="81"/>
      <c r="QSO152" s="81"/>
      <c r="QSP152" s="81"/>
      <c r="QSQ152" s="81"/>
      <c r="QSR152" s="81"/>
      <c r="QSS152" s="81"/>
      <c r="QST152" s="81"/>
      <c r="QSU152" s="81"/>
      <c r="QSV152" s="81"/>
      <c r="QSW152" s="81"/>
      <c r="QSX152" s="81"/>
      <c r="QSY152" s="81"/>
      <c r="QSZ152" s="81"/>
      <c r="QTA152" s="81"/>
      <c r="QTB152" s="81"/>
      <c r="QTC152" s="81"/>
      <c r="QTD152" s="81"/>
      <c r="QTE152" s="81"/>
      <c r="QTF152" s="81"/>
      <c r="QTG152" s="81"/>
      <c r="QTH152" s="81"/>
      <c r="QTI152" s="81"/>
      <c r="QTJ152" s="81"/>
      <c r="QTK152" s="81"/>
      <c r="QTL152" s="81"/>
      <c r="QTM152" s="81"/>
      <c r="QTN152" s="81"/>
      <c r="QTO152" s="81"/>
      <c r="QTP152" s="81"/>
      <c r="QTQ152" s="81"/>
      <c r="QTR152" s="81"/>
      <c r="QTS152" s="81"/>
      <c r="QTT152" s="81"/>
      <c r="QTU152" s="81"/>
      <c r="QTV152" s="81"/>
      <c r="QTW152" s="81"/>
      <c r="QTX152" s="81"/>
      <c r="QTY152" s="81"/>
      <c r="QTZ152" s="81"/>
      <c r="QUA152" s="81"/>
      <c r="QUB152" s="81"/>
      <c r="QUC152" s="81"/>
      <c r="QUD152" s="81"/>
      <c r="QUE152" s="81"/>
      <c r="QUF152" s="81"/>
      <c r="QUG152" s="81"/>
      <c r="QUH152" s="81"/>
      <c r="QUI152" s="81"/>
      <c r="QUJ152" s="81"/>
      <c r="QUK152" s="81"/>
      <c r="QUL152" s="81"/>
      <c r="QUM152" s="81"/>
      <c r="QUN152" s="81"/>
      <c r="QUO152" s="81"/>
      <c r="QUP152" s="81"/>
      <c r="QUQ152" s="81"/>
      <c r="QUR152" s="81"/>
      <c r="QUS152" s="81"/>
      <c r="QUT152" s="81"/>
      <c r="QUU152" s="81"/>
      <c r="QUV152" s="81"/>
      <c r="QUW152" s="81"/>
      <c r="QUX152" s="81"/>
      <c r="QUY152" s="81"/>
      <c r="QUZ152" s="81"/>
      <c r="QVA152" s="81"/>
      <c r="QVB152" s="81"/>
      <c r="QVC152" s="81"/>
      <c r="QVD152" s="81"/>
      <c r="QVE152" s="81"/>
      <c r="QVF152" s="81"/>
      <c r="QVG152" s="81"/>
      <c r="QVH152" s="81"/>
      <c r="QVI152" s="81"/>
      <c r="QVJ152" s="81"/>
      <c r="QVK152" s="81"/>
      <c r="QVL152" s="81"/>
      <c r="QVM152" s="81"/>
      <c r="QVN152" s="81"/>
      <c r="QVO152" s="81"/>
      <c r="QVP152" s="81"/>
      <c r="QVQ152" s="81"/>
      <c r="QVR152" s="81"/>
      <c r="QVS152" s="81"/>
      <c r="QVT152" s="81"/>
      <c r="QVU152" s="81"/>
      <c r="QVV152" s="81"/>
      <c r="QVW152" s="81"/>
      <c r="QVX152" s="81"/>
      <c r="QVY152" s="81"/>
      <c r="QVZ152" s="81"/>
      <c r="QWA152" s="81"/>
      <c r="QWB152" s="81"/>
      <c r="QWC152" s="81"/>
      <c r="QWD152" s="81"/>
      <c r="QWE152" s="81"/>
      <c r="QWF152" s="81"/>
      <c r="QWG152" s="81"/>
      <c r="QWH152" s="81"/>
      <c r="QWI152" s="81"/>
      <c r="QWJ152" s="81"/>
      <c r="QWK152" s="81"/>
      <c r="QWL152" s="81"/>
      <c r="QWM152" s="81"/>
      <c r="QWN152" s="81"/>
      <c r="QWO152" s="81"/>
      <c r="QWP152" s="81"/>
      <c r="QWQ152" s="81"/>
      <c r="QWR152" s="81"/>
      <c r="QWS152" s="81"/>
      <c r="QWT152" s="81"/>
      <c r="QWU152" s="81"/>
      <c r="QWV152" s="81"/>
      <c r="QWW152" s="81"/>
      <c r="QWX152" s="81"/>
      <c r="QWY152" s="81"/>
      <c r="QWZ152" s="81"/>
      <c r="QXA152" s="81"/>
      <c r="QXB152" s="81"/>
      <c r="QXC152" s="81"/>
      <c r="QXD152" s="81"/>
      <c r="QXE152" s="81"/>
      <c r="QXF152" s="81"/>
      <c r="QXG152" s="81"/>
      <c r="QXH152" s="81"/>
      <c r="QXI152" s="81"/>
      <c r="QXJ152" s="81"/>
      <c r="QXK152" s="81"/>
      <c r="QXL152" s="81"/>
      <c r="QXM152" s="81"/>
      <c r="QXN152" s="81"/>
      <c r="QXO152" s="81"/>
      <c r="QXP152" s="81"/>
      <c r="QXQ152" s="81"/>
      <c r="QXR152" s="81"/>
      <c r="QXS152" s="81"/>
      <c r="QXT152" s="81"/>
      <c r="QXU152" s="81"/>
      <c r="QXV152" s="81"/>
      <c r="QXW152" s="81"/>
      <c r="QXX152" s="81"/>
      <c r="QXY152" s="81"/>
      <c r="QXZ152" s="81"/>
      <c r="QYA152" s="81"/>
      <c r="QYB152" s="81"/>
      <c r="QYC152" s="81"/>
      <c r="QYD152" s="81"/>
      <c r="QYE152" s="81"/>
      <c r="QYF152" s="81"/>
      <c r="QYG152" s="81"/>
      <c r="QYH152" s="81"/>
      <c r="QYI152" s="81"/>
      <c r="QYJ152" s="81"/>
      <c r="QYK152" s="81"/>
      <c r="QYL152" s="81"/>
      <c r="QYM152" s="81"/>
      <c r="QYN152" s="81"/>
      <c r="QYO152" s="81"/>
      <c r="QYP152" s="81"/>
      <c r="QYQ152" s="81"/>
      <c r="QYR152" s="81"/>
      <c r="QYS152" s="81"/>
      <c r="QYT152" s="81"/>
      <c r="QYU152" s="81"/>
      <c r="QYV152" s="81"/>
      <c r="QYW152" s="81"/>
      <c r="QYX152" s="81"/>
      <c r="QYY152" s="81"/>
      <c r="QYZ152" s="81"/>
      <c r="QZA152" s="81"/>
      <c r="QZB152" s="81"/>
      <c r="QZC152" s="81"/>
      <c r="QZD152" s="81"/>
      <c r="QZE152" s="81"/>
      <c r="QZF152" s="81"/>
      <c r="QZG152" s="81"/>
      <c r="QZH152" s="81"/>
      <c r="QZI152" s="81"/>
      <c r="QZJ152" s="81"/>
      <c r="QZK152" s="81"/>
      <c r="QZL152" s="81"/>
      <c r="QZM152" s="81"/>
      <c r="QZN152" s="81"/>
      <c r="QZO152" s="81"/>
      <c r="QZP152" s="81"/>
      <c r="QZQ152" s="81"/>
      <c r="QZR152" s="81"/>
      <c r="QZS152" s="81"/>
      <c r="QZT152" s="81"/>
      <c r="QZU152" s="81"/>
      <c r="QZV152" s="81"/>
      <c r="QZW152" s="81"/>
      <c r="QZX152" s="81"/>
      <c r="QZY152" s="81"/>
      <c r="QZZ152" s="81"/>
      <c r="RAA152" s="81"/>
      <c r="RAB152" s="81"/>
      <c r="RAC152" s="81"/>
      <c r="RAD152" s="81"/>
      <c r="RAE152" s="81"/>
      <c r="RAF152" s="81"/>
      <c r="RAG152" s="81"/>
      <c r="RAH152" s="81"/>
      <c r="RAI152" s="81"/>
      <c r="RAJ152" s="81"/>
      <c r="RAK152" s="81"/>
      <c r="RAL152" s="81"/>
      <c r="RAM152" s="81"/>
      <c r="RAN152" s="81"/>
      <c r="RAO152" s="81"/>
      <c r="RAP152" s="81"/>
      <c r="RAQ152" s="81"/>
      <c r="RAR152" s="81"/>
      <c r="RAS152" s="81"/>
      <c r="RAT152" s="81"/>
      <c r="RAU152" s="81"/>
      <c r="RAV152" s="81"/>
      <c r="RAW152" s="81"/>
      <c r="RAX152" s="81"/>
      <c r="RAY152" s="81"/>
      <c r="RAZ152" s="81"/>
      <c r="RBA152" s="81"/>
      <c r="RBB152" s="81"/>
      <c r="RBC152" s="81"/>
      <c r="RBD152" s="81"/>
      <c r="RBE152" s="81"/>
      <c r="RBF152" s="81"/>
      <c r="RBG152" s="81"/>
      <c r="RBH152" s="81"/>
      <c r="RBI152" s="81"/>
      <c r="RBJ152" s="81"/>
      <c r="RBK152" s="81"/>
      <c r="RBL152" s="81"/>
      <c r="RBM152" s="81"/>
      <c r="RBN152" s="81"/>
      <c r="RBO152" s="81"/>
      <c r="RBP152" s="81"/>
      <c r="RBQ152" s="81"/>
      <c r="RBR152" s="81"/>
      <c r="RBS152" s="81"/>
      <c r="RBT152" s="81"/>
      <c r="RBU152" s="81"/>
      <c r="RBV152" s="81"/>
      <c r="RBW152" s="81"/>
      <c r="RBX152" s="81"/>
      <c r="RBY152" s="81"/>
      <c r="RBZ152" s="81"/>
      <c r="RCA152" s="81"/>
      <c r="RCB152" s="81"/>
      <c r="RCC152" s="81"/>
      <c r="RCD152" s="81"/>
      <c r="RCE152" s="81"/>
      <c r="RCF152" s="81"/>
      <c r="RCG152" s="81"/>
      <c r="RCH152" s="81"/>
      <c r="RCI152" s="81"/>
      <c r="RCJ152" s="81"/>
      <c r="RCK152" s="81"/>
      <c r="RCL152" s="81"/>
      <c r="RCM152" s="81"/>
      <c r="RCN152" s="81"/>
      <c r="RCO152" s="81"/>
      <c r="RCP152" s="81"/>
      <c r="RCQ152" s="81"/>
      <c r="RCR152" s="81"/>
      <c r="RCS152" s="81"/>
      <c r="RCT152" s="81"/>
      <c r="RCU152" s="81"/>
      <c r="RCV152" s="81"/>
      <c r="RCW152" s="81"/>
      <c r="RCX152" s="81"/>
      <c r="RCY152" s="81"/>
      <c r="RCZ152" s="81"/>
      <c r="RDA152" s="81"/>
      <c r="RDB152" s="81"/>
      <c r="RDC152" s="81"/>
      <c r="RDD152" s="81"/>
      <c r="RDE152" s="81"/>
      <c r="RDF152" s="81"/>
      <c r="RDG152" s="81"/>
      <c r="RDH152" s="81"/>
      <c r="RDI152" s="81"/>
      <c r="RDJ152" s="81"/>
      <c r="RDK152" s="81"/>
      <c r="RDL152" s="81"/>
      <c r="RDM152" s="81"/>
      <c r="RDN152" s="81"/>
      <c r="RDO152" s="81"/>
      <c r="RDP152" s="81"/>
      <c r="RDQ152" s="81"/>
      <c r="RDR152" s="81"/>
      <c r="RDS152" s="81"/>
      <c r="RDT152" s="81"/>
      <c r="RDU152" s="81"/>
      <c r="RDV152" s="81"/>
      <c r="RDW152" s="81"/>
      <c r="RDX152" s="81"/>
      <c r="RDY152" s="81"/>
      <c r="RDZ152" s="81"/>
      <c r="REA152" s="81"/>
      <c r="REB152" s="81"/>
      <c r="REC152" s="81"/>
      <c r="RED152" s="81"/>
      <c r="REE152" s="81"/>
      <c r="REF152" s="81"/>
      <c r="REG152" s="81"/>
      <c r="REH152" s="81"/>
      <c r="REI152" s="81"/>
      <c r="REJ152" s="81"/>
      <c r="REK152" s="81"/>
      <c r="REL152" s="81"/>
      <c r="REM152" s="81"/>
      <c r="REN152" s="81"/>
      <c r="REO152" s="81"/>
      <c r="REP152" s="81"/>
      <c r="REQ152" s="81"/>
      <c r="RER152" s="81"/>
      <c r="RES152" s="81"/>
      <c r="RET152" s="81"/>
      <c r="REU152" s="81"/>
      <c r="REV152" s="81"/>
      <c r="REW152" s="81"/>
      <c r="REX152" s="81"/>
      <c r="REY152" s="81"/>
      <c r="REZ152" s="81"/>
      <c r="RFA152" s="81"/>
      <c r="RFB152" s="81"/>
      <c r="RFC152" s="81"/>
      <c r="RFD152" s="81"/>
      <c r="RFE152" s="81"/>
      <c r="RFF152" s="81"/>
      <c r="RFG152" s="81"/>
      <c r="RFH152" s="81"/>
      <c r="RFI152" s="81"/>
      <c r="RFJ152" s="81"/>
      <c r="RFK152" s="81"/>
      <c r="RFL152" s="81"/>
      <c r="RFM152" s="81"/>
      <c r="RFN152" s="81"/>
      <c r="RFO152" s="81"/>
      <c r="RFP152" s="81"/>
      <c r="RFQ152" s="81"/>
      <c r="RFR152" s="81"/>
      <c r="RFS152" s="81"/>
      <c r="RFT152" s="81"/>
      <c r="RFU152" s="81"/>
      <c r="RFV152" s="81"/>
      <c r="RFW152" s="81"/>
      <c r="RFX152" s="81"/>
      <c r="RFY152" s="81"/>
      <c r="RFZ152" s="81"/>
      <c r="RGA152" s="81"/>
      <c r="RGB152" s="81"/>
      <c r="RGC152" s="81"/>
      <c r="RGD152" s="81"/>
      <c r="RGE152" s="81"/>
      <c r="RGF152" s="81"/>
      <c r="RGG152" s="81"/>
      <c r="RGH152" s="81"/>
      <c r="RGI152" s="81"/>
      <c r="RGJ152" s="81"/>
      <c r="RGK152" s="81"/>
      <c r="RGL152" s="81"/>
      <c r="RGM152" s="81"/>
      <c r="RGN152" s="81"/>
      <c r="RGO152" s="81"/>
      <c r="RGP152" s="81"/>
      <c r="RGQ152" s="81"/>
      <c r="RGR152" s="81"/>
      <c r="RGS152" s="81"/>
      <c r="RGT152" s="81"/>
      <c r="RGU152" s="81"/>
      <c r="RGV152" s="81"/>
      <c r="RGW152" s="81"/>
      <c r="RGX152" s="81"/>
      <c r="RGY152" s="81"/>
      <c r="RGZ152" s="81"/>
      <c r="RHA152" s="81"/>
      <c r="RHB152" s="81"/>
      <c r="RHC152" s="81"/>
      <c r="RHD152" s="81"/>
      <c r="RHE152" s="81"/>
      <c r="RHF152" s="81"/>
      <c r="RHG152" s="81"/>
      <c r="RHH152" s="81"/>
      <c r="RHI152" s="81"/>
      <c r="RHJ152" s="81"/>
      <c r="RHK152" s="81"/>
      <c r="RHL152" s="81"/>
      <c r="RHM152" s="81"/>
      <c r="RHN152" s="81"/>
      <c r="RHO152" s="81"/>
      <c r="RHP152" s="81"/>
      <c r="RHQ152" s="81"/>
      <c r="RHR152" s="81"/>
      <c r="RHS152" s="81"/>
      <c r="RHT152" s="81"/>
      <c r="RHU152" s="81"/>
      <c r="RHV152" s="81"/>
      <c r="RHW152" s="81"/>
      <c r="RHX152" s="81"/>
      <c r="RHY152" s="81"/>
      <c r="RHZ152" s="81"/>
      <c r="RIA152" s="81"/>
      <c r="RIB152" s="81"/>
      <c r="RIC152" s="81"/>
      <c r="RID152" s="81"/>
      <c r="RIE152" s="81"/>
      <c r="RIF152" s="81"/>
      <c r="RIG152" s="81"/>
      <c r="RIH152" s="81"/>
      <c r="RII152" s="81"/>
      <c r="RIJ152" s="81"/>
      <c r="RIK152" s="81"/>
      <c r="RIL152" s="81"/>
      <c r="RIM152" s="81"/>
      <c r="RIN152" s="81"/>
      <c r="RIO152" s="81"/>
      <c r="RIP152" s="81"/>
      <c r="RIQ152" s="81"/>
      <c r="RIR152" s="81"/>
      <c r="RIS152" s="81"/>
      <c r="RIT152" s="81"/>
      <c r="RIU152" s="81"/>
      <c r="RIV152" s="81"/>
      <c r="RIW152" s="81"/>
      <c r="RIX152" s="81"/>
      <c r="RIY152" s="81"/>
      <c r="RIZ152" s="81"/>
      <c r="RJA152" s="81"/>
      <c r="RJB152" s="81"/>
      <c r="RJC152" s="81"/>
      <c r="RJD152" s="81"/>
      <c r="RJE152" s="81"/>
      <c r="RJF152" s="81"/>
      <c r="RJG152" s="81"/>
      <c r="RJH152" s="81"/>
      <c r="RJI152" s="81"/>
      <c r="RJJ152" s="81"/>
      <c r="RJK152" s="81"/>
      <c r="RJL152" s="81"/>
      <c r="RJM152" s="81"/>
      <c r="RJN152" s="81"/>
      <c r="RJO152" s="81"/>
      <c r="RJP152" s="81"/>
      <c r="RJQ152" s="81"/>
      <c r="RJR152" s="81"/>
      <c r="RJS152" s="81"/>
      <c r="RJT152" s="81"/>
      <c r="RJU152" s="81"/>
      <c r="RJV152" s="81"/>
      <c r="RJW152" s="81"/>
      <c r="RJX152" s="81"/>
      <c r="RJY152" s="81"/>
      <c r="RJZ152" s="81"/>
      <c r="RKA152" s="81"/>
      <c r="RKB152" s="81"/>
      <c r="RKC152" s="81"/>
      <c r="RKD152" s="81"/>
      <c r="RKE152" s="81"/>
      <c r="RKF152" s="81"/>
      <c r="RKG152" s="81"/>
      <c r="RKH152" s="81"/>
      <c r="RKI152" s="81"/>
      <c r="RKJ152" s="81"/>
      <c r="RKK152" s="81"/>
      <c r="RKL152" s="81"/>
      <c r="RKM152" s="81"/>
      <c r="RKN152" s="81"/>
      <c r="RKO152" s="81"/>
      <c r="RKP152" s="81"/>
      <c r="RKQ152" s="81"/>
      <c r="RKR152" s="81"/>
      <c r="RKS152" s="81"/>
      <c r="RKT152" s="81"/>
      <c r="RKU152" s="81"/>
      <c r="RKV152" s="81"/>
      <c r="RKW152" s="81"/>
      <c r="RKX152" s="81"/>
      <c r="RKY152" s="81"/>
      <c r="RKZ152" s="81"/>
      <c r="RLA152" s="81"/>
      <c r="RLB152" s="81"/>
      <c r="RLC152" s="81"/>
      <c r="RLD152" s="81"/>
      <c r="RLE152" s="81"/>
      <c r="RLF152" s="81"/>
      <c r="RLG152" s="81"/>
      <c r="RLH152" s="81"/>
      <c r="RLI152" s="81"/>
      <c r="RLJ152" s="81"/>
      <c r="RLK152" s="81"/>
      <c r="RLL152" s="81"/>
      <c r="RLM152" s="81"/>
      <c r="RLN152" s="81"/>
      <c r="RLO152" s="81"/>
      <c r="RLP152" s="81"/>
      <c r="RLQ152" s="81"/>
      <c r="RLR152" s="81"/>
      <c r="RLS152" s="81"/>
      <c r="RLT152" s="81"/>
      <c r="RLU152" s="81"/>
      <c r="RLV152" s="81"/>
      <c r="RLW152" s="81"/>
      <c r="RLX152" s="81"/>
      <c r="RLY152" s="81"/>
      <c r="RLZ152" s="81"/>
      <c r="RMA152" s="81"/>
      <c r="RMB152" s="81"/>
      <c r="RMC152" s="81"/>
      <c r="RMD152" s="81"/>
      <c r="RME152" s="81"/>
      <c r="RMF152" s="81"/>
      <c r="RMG152" s="81"/>
      <c r="RMH152" s="81"/>
      <c r="RMI152" s="81"/>
      <c r="RMJ152" s="81"/>
      <c r="RMK152" s="81"/>
      <c r="RML152" s="81"/>
      <c r="RMM152" s="81"/>
      <c r="RMN152" s="81"/>
      <c r="RMO152" s="81"/>
      <c r="RMP152" s="81"/>
      <c r="RMQ152" s="81"/>
      <c r="RMR152" s="81"/>
      <c r="RMS152" s="81"/>
      <c r="RMT152" s="81"/>
      <c r="RMU152" s="81"/>
      <c r="RMV152" s="81"/>
      <c r="RMW152" s="81"/>
      <c r="RMX152" s="81"/>
      <c r="RMY152" s="81"/>
      <c r="RMZ152" s="81"/>
      <c r="RNA152" s="81"/>
      <c r="RNB152" s="81"/>
      <c r="RNC152" s="81"/>
      <c r="RND152" s="81"/>
      <c r="RNE152" s="81"/>
      <c r="RNF152" s="81"/>
      <c r="RNG152" s="81"/>
      <c r="RNH152" s="81"/>
      <c r="RNI152" s="81"/>
      <c r="RNJ152" s="81"/>
      <c r="RNK152" s="81"/>
      <c r="RNL152" s="81"/>
      <c r="RNM152" s="81"/>
      <c r="RNN152" s="81"/>
      <c r="RNO152" s="81"/>
      <c r="RNP152" s="81"/>
      <c r="RNQ152" s="81"/>
      <c r="RNR152" s="81"/>
      <c r="RNS152" s="81"/>
      <c r="RNT152" s="81"/>
      <c r="RNU152" s="81"/>
      <c r="RNV152" s="81"/>
      <c r="RNW152" s="81"/>
      <c r="RNX152" s="81"/>
      <c r="RNY152" s="81"/>
      <c r="RNZ152" s="81"/>
      <c r="ROA152" s="81"/>
      <c r="ROB152" s="81"/>
      <c r="ROC152" s="81"/>
      <c r="ROD152" s="81"/>
      <c r="ROE152" s="81"/>
      <c r="ROF152" s="81"/>
      <c r="ROG152" s="81"/>
      <c r="ROH152" s="81"/>
      <c r="ROI152" s="81"/>
      <c r="ROJ152" s="81"/>
      <c r="ROK152" s="81"/>
      <c r="ROL152" s="81"/>
      <c r="ROM152" s="81"/>
      <c r="RON152" s="81"/>
      <c r="ROO152" s="81"/>
      <c r="ROP152" s="81"/>
      <c r="ROQ152" s="81"/>
      <c r="ROR152" s="81"/>
      <c r="ROS152" s="81"/>
      <c r="ROT152" s="81"/>
      <c r="ROU152" s="81"/>
      <c r="ROV152" s="81"/>
      <c r="ROW152" s="81"/>
      <c r="ROX152" s="81"/>
      <c r="ROY152" s="81"/>
      <c r="ROZ152" s="81"/>
      <c r="RPA152" s="81"/>
      <c r="RPB152" s="81"/>
      <c r="RPC152" s="81"/>
      <c r="RPD152" s="81"/>
      <c r="RPE152" s="81"/>
      <c r="RPF152" s="81"/>
      <c r="RPG152" s="81"/>
      <c r="RPH152" s="81"/>
      <c r="RPI152" s="81"/>
      <c r="RPJ152" s="81"/>
      <c r="RPK152" s="81"/>
      <c r="RPL152" s="81"/>
      <c r="RPM152" s="81"/>
      <c r="RPN152" s="81"/>
      <c r="RPO152" s="81"/>
      <c r="RPP152" s="81"/>
      <c r="RPQ152" s="81"/>
      <c r="RPR152" s="81"/>
      <c r="RPS152" s="81"/>
      <c r="RPT152" s="81"/>
      <c r="RPU152" s="81"/>
      <c r="RPV152" s="81"/>
      <c r="RPW152" s="81"/>
      <c r="RPX152" s="81"/>
      <c r="RPY152" s="81"/>
      <c r="RPZ152" s="81"/>
      <c r="RQA152" s="81"/>
      <c r="RQB152" s="81"/>
      <c r="RQC152" s="81"/>
      <c r="RQD152" s="81"/>
      <c r="RQE152" s="81"/>
      <c r="RQF152" s="81"/>
      <c r="RQG152" s="81"/>
      <c r="RQH152" s="81"/>
      <c r="RQI152" s="81"/>
      <c r="RQJ152" s="81"/>
      <c r="RQK152" s="81"/>
      <c r="RQL152" s="81"/>
      <c r="RQM152" s="81"/>
      <c r="RQN152" s="81"/>
      <c r="RQO152" s="81"/>
      <c r="RQP152" s="81"/>
      <c r="RQQ152" s="81"/>
      <c r="RQR152" s="81"/>
      <c r="RQS152" s="81"/>
      <c r="RQT152" s="81"/>
      <c r="RQU152" s="81"/>
      <c r="RQV152" s="81"/>
      <c r="RQW152" s="81"/>
      <c r="RQX152" s="81"/>
      <c r="RQY152" s="81"/>
      <c r="RQZ152" s="81"/>
      <c r="RRA152" s="81"/>
      <c r="RRB152" s="81"/>
      <c r="RRC152" s="81"/>
      <c r="RRD152" s="81"/>
      <c r="RRE152" s="81"/>
      <c r="RRF152" s="81"/>
      <c r="RRG152" s="81"/>
      <c r="RRH152" s="81"/>
      <c r="RRI152" s="81"/>
      <c r="RRJ152" s="81"/>
      <c r="RRK152" s="81"/>
      <c r="RRL152" s="81"/>
      <c r="RRM152" s="81"/>
      <c r="RRN152" s="81"/>
      <c r="RRO152" s="81"/>
      <c r="RRP152" s="81"/>
      <c r="RRQ152" s="81"/>
      <c r="RRR152" s="81"/>
      <c r="RRS152" s="81"/>
      <c r="RRT152" s="81"/>
      <c r="RRU152" s="81"/>
      <c r="RRV152" s="81"/>
      <c r="RRW152" s="81"/>
      <c r="RRX152" s="81"/>
      <c r="RRY152" s="81"/>
      <c r="RRZ152" s="81"/>
      <c r="RSA152" s="81"/>
      <c r="RSB152" s="81"/>
      <c r="RSC152" s="81"/>
      <c r="RSD152" s="81"/>
      <c r="RSE152" s="81"/>
      <c r="RSF152" s="81"/>
      <c r="RSG152" s="81"/>
      <c r="RSH152" s="81"/>
      <c r="RSI152" s="81"/>
      <c r="RSJ152" s="81"/>
      <c r="RSK152" s="81"/>
      <c r="RSL152" s="81"/>
      <c r="RSM152" s="81"/>
      <c r="RSN152" s="81"/>
      <c r="RSO152" s="81"/>
      <c r="RSP152" s="81"/>
      <c r="RSQ152" s="81"/>
      <c r="RSR152" s="81"/>
      <c r="RSS152" s="81"/>
      <c r="RST152" s="81"/>
      <c r="RSU152" s="81"/>
      <c r="RSV152" s="81"/>
      <c r="RSW152" s="81"/>
      <c r="RSX152" s="81"/>
      <c r="RSY152" s="81"/>
      <c r="RSZ152" s="81"/>
      <c r="RTA152" s="81"/>
      <c r="RTB152" s="81"/>
      <c r="RTC152" s="81"/>
      <c r="RTD152" s="81"/>
      <c r="RTE152" s="81"/>
      <c r="RTF152" s="81"/>
      <c r="RTG152" s="81"/>
      <c r="RTH152" s="81"/>
      <c r="RTI152" s="81"/>
      <c r="RTJ152" s="81"/>
      <c r="RTK152" s="81"/>
      <c r="RTL152" s="81"/>
      <c r="RTM152" s="81"/>
      <c r="RTN152" s="81"/>
      <c r="RTO152" s="81"/>
      <c r="RTP152" s="81"/>
      <c r="RTQ152" s="81"/>
      <c r="RTR152" s="81"/>
      <c r="RTS152" s="81"/>
      <c r="RTT152" s="81"/>
      <c r="RTU152" s="81"/>
      <c r="RTV152" s="81"/>
      <c r="RTW152" s="81"/>
      <c r="RTX152" s="81"/>
      <c r="RTY152" s="81"/>
      <c r="RTZ152" s="81"/>
      <c r="RUA152" s="81"/>
      <c r="RUB152" s="81"/>
      <c r="RUC152" s="81"/>
      <c r="RUD152" s="81"/>
      <c r="RUE152" s="81"/>
      <c r="RUF152" s="81"/>
      <c r="RUG152" s="81"/>
      <c r="RUH152" s="81"/>
      <c r="RUI152" s="81"/>
      <c r="RUJ152" s="81"/>
      <c r="RUK152" s="81"/>
      <c r="RUL152" s="81"/>
      <c r="RUM152" s="81"/>
      <c r="RUN152" s="81"/>
      <c r="RUO152" s="81"/>
      <c r="RUP152" s="81"/>
      <c r="RUQ152" s="81"/>
      <c r="RUR152" s="81"/>
      <c r="RUS152" s="81"/>
      <c r="RUT152" s="81"/>
      <c r="RUU152" s="81"/>
      <c r="RUV152" s="81"/>
      <c r="RUW152" s="81"/>
      <c r="RUX152" s="81"/>
      <c r="RUY152" s="81"/>
      <c r="RUZ152" s="81"/>
      <c r="RVA152" s="81"/>
      <c r="RVB152" s="81"/>
      <c r="RVC152" s="81"/>
      <c r="RVD152" s="81"/>
      <c r="RVE152" s="81"/>
      <c r="RVF152" s="81"/>
      <c r="RVG152" s="81"/>
      <c r="RVH152" s="81"/>
      <c r="RVI152" s="81"/>
      <c r="RVJ152" s="81"/>
      <c r="RVK152" s="81"/>
      <c r="RVL152" s="81"/>
      <c r="RVM152" s="81"/>
      <c r="RVN152" s="81"/>
      <c r="RVO152" s="81"/>
      <c r="RVP152" s="81"/>
      <c r="RVQ152" s="81"/>
      <c r="RVR152" s="81"/>
      <c r="RVS152" s="81"/>
      <c r="RVT152" s="81"/>
      <c r="RVU152" s="81"/>
      <c r="RVV152" s="81"/>
      <c r="RVW152" s="81"/>
      <c r="RVX152" s="81"/>
      <c r="RVY152" s="81"/>
      <c r="RVZ152" s="81"/>
      <c r="RWA152" s="81"/>
      <c r="RWB152" s="81"/>
      <c r="RWC152" s="81"/>
      <c r="RWD152" s="81"/>
      <c r="RWE152" s="81"/>
      <c r="RWF152" s="81"/>
      <c r="RWG152" s="81"/>
      <c r="RWH152" s="81"/>
      <c r="RWI152" s="81"/>
      <c r="RWJ152" s="81"/>
      <c r="RWK152" s="81"/>
      <c r="RWL152" s="81"/>
      <c r="RWM152" s="81"/>
      <c r="RWN152" s="81"/>
      <c r="RWO152" s="81"/>
      <c r="RWP152" s="81"/>
      <c r="RWQ152" s="81"/>
      <c r="RWR152" s="81"/>
      <c r="RWS152" s="81"/>
      <c r="RWT152" s="81"/>
      <c r="RWU152" s="81"/>
      <c r="RWV152" s="81"/>
      <c r="RWW152" s="81"/>
      <c r="RWX152" s="81"/>
      <c r="RWY152" s="81"/>
      <c r="RWZ152" s="81"/>
      <c r="RXA152" s="81"/>
      <c r="RXB152" s="81"/>
      <c r="RXC152" s="81"/>
      <c r="RXD152" s="81"/>
      <c r="RXE152" s="81"/>
      <c r="RXF152" s="81"/>
      <c r="RXG152" s="81"/>
      <c r="RXH152" s="81"/>
      <c r="RXI152" s="81"/>
      <c r="RXJ152" s="81"/>
      <c r="RXK152" s="81"/>
      <c r="RXL152" s="81"/>
      <c r="RXM152" s="81"/>
      <c r="RXN152" s="81"/>
      <c r="RXO152" s="81"/>
      <c r="RXP152" s="81"/>
      <c r="RXQ152" s="81"/>
      <c r="RXR152" s="81"/>
      <c r="RXS152" s="81"/>
      <c r="RXT152" s="81"/>
      <c r="RXU152" s="81"/>
      <c r="RXV152" s="81"/>
      <c r="RXW152" s="81"/>
      <c r="RXX152" s="81"/>
      <c r="RXY152" s="81"/>
      <c r="RXZ152" s="81"/>
      <c r="RYA152" s="81"/>
      <c r="RYB152" s="81"/>
      <c r="RYC152" s="81"/>
      <c r="RYD152" s="81"/>
      <c r="RYE152" s="81"/>
      <c r="RYF152" s="81"/>
      <c r="RYG152" s="81"/>
      <c r="RYH152" s="81"/>
      <c r="RYI152" s="81"/>
      <c r="RYJ152" s="81"/>
      <c r="RYK152" s="81"/>
      <c r="RYL152" s="81"/>
      <c r="RYM152" s="81"/>
      <c r="RYN152" s="81"/>
      <c r="RYO152" s="81"/>
      <c r="RYP152" s="81"/>
      <c r="RYQ152" s="81"/>
      <c r="RYR152" s="81"/>
      <c r="RYS152" s="81"/>
      <c r="RYT152" s="81"/>
      <c r="RYU152" s="81"/>
      <c r="RYV152" s="81"/>
      <c r="RYW152" s="81"/>
      <c r="RYX152" s="81"/>
      <c r="RYY152" s="81"/>
      <c r="RYZ152" s="81"/>
      <c r="RZA152" s="81"/>
      <c r="RZB152" s="81"/>
      <c r="RZC152" s="81"/>
      <c r="RZD152" s="81"/>
      <c r="RZE152" s="81"/>
      <c r="RZF152" s="81"/>
      <c r="RZG152" s="81"/>
      <c r="RZH152" s="81"/>
      <c r="RZI152" s="81"/>
      <c r="RZJ152" s="81"/>
      <c r="RZK152" s="81"/>
      <c r="RZL152" s="81"/>
      <c r="RZM152" s="81"/>
      <c r="RZN152" s="81"/>
      <c r="RZO152" s="81"/>
      <c r="RZP152" s="81"/>
      <c r="RZQ152" s="81"/>
      <c r="RZR152" s="81"/>
      <c r="RZS152" s="81"/>
      <c r="RZT152" s="81"/>
      <c r="RZU152" s="81"/>
      <c r="RZV152" s="81"/>
      <c r="RZW152" s="81"/>
      <c r="RZX152" s="81"/>
      <c r="RZY152" s="81"/>
      <c r="RZZ152" s="81"/>
      <c r="SAA152" s="81"/>
      <c r="SAB152" s="81"/>
      <c r="SAC152" s="81"/>
      <c r="SAD152" s="81"/>
      <c r="SAE152" s="81"/>
      <c r="SAF152" s="81"/>
      <c r="SAG152" s="81"/>
      <c r="SAH152" s="81"/>
      <c r="SAI152" s="81"/>
      <c r="SAJ152" s="81"/>
      <c r="SAK152" s="81"/>
      <c r="SAL152" s="81"/>
      <c r="SAM152" s="81"/>
      <c r="SAN152" s="81"/>
      <c r="SAO152" s="81"/>
      <c r="SAP152" s="81"/>
      <c r="SAQ152" s="81"/>
      <c r="SAR152" s="81"/>
      <c r="SAS152" s="81"/>
      <c r="SAT152" s="81"/>
      <c r="SAU152" s="81"/>
      <c r="SAV152" s="81"/>
      <c r="SAW152" s="81"/>
      <c r="SAX152" s="81"/>
      <c r="SAY152" s="81"/>
      <c r="SAZ152" s="81"/>
      <c r="SBA152" s="81"/>
      <c r="SBB152" s="81"/>
      <c r="SBC152" s="81"/>
      <c r="SBD152" s="81"/>
      <c r="SBE152" s="81"/>
      <c r="SBF152" s="81"/>
      <c r="SBG152" s="81"/>
      <c r="SBH152" s="81"/>
      <c r="SBI152" s="81"/>
      <c r="SBJ152" s="81"/>
      <c r="SBK152" s="81"/>
      <c r="SBL152" s="81"/>
      <c r="SBM152" s="81"/>
      <c r="SBN152" s="81"/>
      <c r="SBO152" s="81"/>
      <c r="SBP152" s="81"/>
      <c r="SBQ152" s="81"/>
      <c r="SBR152" s="81"/>
      <c r="SBS152" s="81"/>
      <c r="SBT152" s="81"/>
      <c r="SBU152" s="81"/>
      <c r="SBV152" s="81"/>
      <c r="SBW152" s="81"/>
      <c r="SBX152" s="81"/>
      <c r="SBY152" s="81"/>
      <c r="SBZ152" s="81"/>
      <c r="SCA152" s="81"/>
      <c r="SCB152" s="81"/>
      <c r="SCC152" s="81"/>
      <c r="SCD152" s="81"/>
      <c r="SCE152" s="81"/>
      <c r="SCF152" s="81"/>
      <c r="SCG152" s="81"/>
      <c r="SCH152" s="81"/>
      <c r="SCI152" s="81"/>
      <c r="SCJ152" s="81"/>
      <c r="SCK152" s="81"/>
      <c r="SCL152" s="81"/>
      <c r="SCM152" s="81"/>
      <c r="SCN152" s="81"/>
      <c r="SCO152" s="81"/>
      <c r="SCP152" s="81"/>
      <c r="SCQ152" s="81"/>
      <c r="SCR152" s="81"/>
      <c r="SCS152" s="81"/>
      <c r="SCT152" s="81"/>
      <c r="SCU152" s="81"/>
      <c r="SCV152" s="81"/>
      <c r="SCW152" s="81"/>
      <c r="SCX152" s="81"/>
      <c r="SCY152" s="81"/>
      <c r="SCZ152" s="81"/>
      <c r="SDA152" s="81"/>
      <c r="SDB152" s="81"/>
      <c r="SDC152" s="81"/>
      <c r="SDD152" s="81"/>
      <c r="SDE152" s="81"/>
      <c r="SDF152" s="81"/>
      <c r="SDG152" s="81"/>
      <c r="SDH152" s="81"/>
      <c r="SDI152" s="81"/>
      <c r="SDJ152" s="81"/>
      <c r="SDK152" s="81"/>
      <c r="SDL152" s="81"/>
      <c r="SDM152" s="81"/>
      <c r="SDN152" s="81"/>
      <c r="SDO152" s="81"/>
      <c r="SDP152" s="81"/>
      <c r="SDQ152" s="81"/>
      <c r="SDR152" s="81"/>
      <c r="SDS152" s="81"/>
      <c r="SDT152" s="81"/>
      <c r="SDU152" s="81"/>
      <c r="SDV152" s="81"/>
      <c r="SDW152" s="81"/>
      <c r="SDX152" s="81"/>
      <c r="SDY152" s="81"/>
      <c r="SDZ152" s="81"/>
      <c r="SEA152" s="81"/>
      <c r="SEB152" s="81"/>
      <c r="SEC152" s="81"/>
      <c r="SED152" s="81"/>
      <c r="SEE152" s="81"/>
      <c r="SEF152" s="81"/>
      <c r="SEG152" s="81"/>
      <c r="SEH152" s="81"/>
      <c r="SEI152" s="81"/>
      <c r="SEJ152" s="81"/>
      <c r="SEK152" s="81"/>
      <c r="SEL152" s="81"/>
      <c r="SEM152" s="81"/>
      <c r="SEN152" s="81"/>
      <c r="SEO152" s="81"/>
      <c r="SEP152" s="81"/>
      <c r="SEQ152" s="81"/>
      <c r="SER152" s="81"/>
      <c r="SES152" s="81"/>
      <c r="SET152" s="81"/>
      <c r="SEU152" s="81"/>
      <c r="SEV152" s="81"/>
      <c r="SEW152" s="81"/>
      <c r="SEX152" s="81"/>
      <c r="SEY152" s="81"/>
      <c r="SEZ152" s="81"/>
      <c r="SFA152" s="81"/>
      <c r="SFB152" s="81"/>
      <c r="SFC152" s="81"/>
      <c r="SFD152" s="81"/>
      <c r="SFE152" s="81"/>
      <c r="SFF152" s="81"/>
      <c r="SFG152" s="81"/>
      <c r="SFH152" s="81"/>
      <c r="SFI152" s="81"/>
      <c r="SFJ152" s="81"/>
      <c r="SFK152" s="81"/>
      <c r="SFL152" s="81"/>
      <c r="SFM152" s="81"/>
      <c r="SFN152" s="81"/>
      <c r="SFO152" s="81"/>
      <c r="SFP152" s="81"/>
      <c r="SFQ152" s="81"/>
      <c r="SFR152" s="81"/>
      <c r="SFS152" s="81"/>
      <c r="SFT152" s="81"/>
      <c r="SFU152" s="81"/>
      <c r="SFV152" s="81"/>
      <c r="SFW152" s="81"/>
      <c r="SFX152" s="81"/>
      <c r="SFY152" s="81"/>
      <c r="SFZ152" s="81"/>
      <c r="SGA152" s="81"/>
      <c r="SGB152" s="81"/>
      <c r="SGC152" s="81"/>
      <c r="SGD152" s="81"/>
      <c r="SGE152" s="81"/>
      <c r="SGF152" s="81"/>
      <c r="SGG152" s="81"/>
      <c r="SGH152" s="81"/>
      <c r="SGI152" s="81"/>
      <c r="SGJ152" s="81"/>
      <c r="SGK152" s="81"/>
      <c r="SGL152" s="81"/>
      <c r="SGM152" s="81"/>
      <c r="SGN152" s="81"/>
      <c r="SGO152" s="81"/>
      <c r="SGP152" s="81"/>
      <c r="SGQ152" s="81"/>
      <c r="SGR152" s="81"/>
      <c r="SGS152" s="81"/>
      <c r="SGT152" s="81"/>
      <c r="SGU152" s="81"/>
      <c r="SGV152" s="81"/>
      <c r="SGW152" s="81"/>
      <c r="SGX152" s="81"/>
      <c r="SGY152" s="81"/>
      <c r="SGZ152" s="81"/>
      <c r="SHA152" s="81"/>
      <c r="SHB152" s="81"/>
      <c r="SHC152" s="81"/>
      <c r="SHD152" s="81"/>
      <c r="SHE152" s="81"/>
      <c r="SHF152" s="81"/>
      <c r="SHG152" s="81"/>
      <c r="SHH152" s="81"/>
      <c r="SHI152" s="81"/>
      <c r="SHJ152" s="81"/>
      <c r="SHK152" s="81"/>
      <c r="SHL152" s="81"/>
      <c r="SHM152" s="81"/>
      <c r="SHN152" s="81"/>
      <c r="SHO152" s="81"/>
      <c r="SHP152" s="81"/>
      <c r="SHQ152" s="81"/>
      <c r="SHR152" s="81"/>
      <c r="SHS152" s="81"/>
      <c r="SHT152" s="81"/>
      <c r="SHU152" s="81"/>
      <c r="SHV152" s="81"/>
      <c r="SHW152" s="81"/>
      <c r="SHX152" s="81"/>
      <c r="SHY152" s="81"/>
      <c r="SHZ152" s="81"/>
      <c r="SIA152" s="81"/>
      <c r="SIB152" s="81"/>
      <c r="SIC152" s="81"/>
      <c r="SID152" s="81"/>
      <c r="SIE152" s="81"/>
      <c r="SIF152" s="81"/>
      <c r="SIG152" s="81"/>
      <c r="SIH152" s="81"/>
      <c r="SII152" s="81"/>
      <c r="SIJ152" s="81"/>
      <c r="SIK152" s="81"/>
      <c r="SIL152" s="81"/>
      <c r="SIM152" s="81"/>
      <c r="SIN152" s="81"/>
      <c r="SIO152" s="81"/>
      <c r="SIP152" s="81"/>
      <c r="SIQ152" s="81"/>
      <c r="SIR152" s="81"/>
      <c r="SIS152" s="81"/>
      <c r="SIT152" s="81"/>
      <c r="SIU152" s="81"/>
      <c r="SIV152" s="81"/>
      <c r="SIW152" s="81"/>
      <c r="SIX152" s="81"/>
      <c r="SIY152" s="81"/>
      <c r="SIZ152" s="81"/>
      <c r="SJA152" s="81"/>
      <c r="SJB152" s="81"/>
      <c r="SJC152" s="81"/>
      <c r="SJD152" s="81"/>
      <c r="SJE152" s="81"/>
      <c r="SJF152" s="81"/>
      <c r="SJG152" s="81"/>
      <c r="SJH152" s="81"/>
      <c r="SJI152" s="81"/>
      <c r="SJJ152" s="81"/>
      <c r="SJK152" s="81"/>
      <c r="SJL152" s="81"/>
      <c r="SJM152" s="81"/>
      <c r="SJN152" s="81"/>
      <c r="SJO152" s="81"/>
      <c r="SJP152" s="81"/>
      <c r="SJQ152" s="81"/>
      <c r="SJR152" s="81"/>
      <c r="SJS152" s="81"/>
      <c r="SJT152" s="81"/>
      <c r="SJU152" s="81"/>
      <c r="SJV152" s="81"/>
      <c r="SJW152" s="81"/>
      <c r="SJX152" s="81"/>
      <c r="SJY152" s="81"/>
      <c r="SJZ152" s="81"/>
      <c r="SKA152" s="81"/>
      <c r="SKB152" s="81"/>
      <c r="SKC152" s="81"/>
      <c r="SKD152" s="81"/>
      <c r="SKE152" s="81"/>
      <c r="SKF152" s="81"/>
      <c r="SKG152" s="81"/>
      <c r="SKH152" s="81"/>
      <c r="SKI152" s="81"/>
      <c r="SKJ152" s="81"/>
      <c r="SKK152" s="81"/>
      <c r="SKL152" s="81"/>
      <c r="SKM152" s="81"/>
      <c r="SKN152" s="81"/>
      <c r="SKO152" s="81"/>
      <c r="SKP152" s="81"/>
      <c r="SKQ152" s="81"/>
      <c r="SKR152" s="81"/>
      <c r="SKS152" s="81"/>
      <c r="SKT152" s="81"/>
      <c r="SKU152" s="81"/>
      <c r="SKV152" s="81"/>
      <c r="SKW152" s="81"/>
      <c r="SKX152" s="81"/>
      <c r="SKY152" s="81"/>
      <c r="SKZ152" s="81"/>
      <c r="SLA152" s="81"/>
      <c r="SLB152" s="81"/>
      <c r="SLC152" s="81"/>
      <c r="SLD152" s="81"/>
      <c r="SLE152" s="81"/>
      <c r="SLF152" s="81"/>
      <c r="SLG152" s="81"/>
      <c r="SLH152" s="81"/>
      <c r="SLI152" s="81"/>
      <c r="SLJ152" s="81"/>
      <c r="SLK152" s="81"/>
      <c r="SLL152" s="81"/>
      <c r="SLM152" s="81"/>
      <c r="SLN152" s="81"/>
      <c r="SLO152" s="81"/>
      <c r="SLP152" s="81"/>
      <c r="SLQ152" s="81"/>
      <c r="SLR152" s="81"/>
      <c r="SLS152" s="81"/>
      <c r="SLT152" s="81"/>
      <c r="SLU152" s="81"/>
      <c r="SLV152" s="81"/>
      <c r="SLW152" s="81"/>
      <c r="SLX152" s="81"/>
      <c r="SLY152" s="81"/>
      <c r="SLZ152" s="81"/>
      <c r="SMA152" s="81"/>
      <c r="SMB152" s="81"/>
      <c r="SMC152" s="81"/>
      <c r="SMD152" s="81"/>
      <c r="SME152" s="81"/>
      <c r="SMF152" s="81"/>
      <c r="SMG152" s="81"/>
      <c r="SMH152" s="81"/>
      <c r="SMI152" s="81"/>
      <c r="SMJ152" s="81"/>
      <c r="SMK152" s="81"/>
      <c r="SML152" s="81"/>
      <c r="SMM152" s="81"/>
      <c r="SMN152" s="81"/>
      <c r="SMO152" s="81"/>
      <c r="SMP152" s="81"/>
      <c r="SMQ152" s="81"/>
      <c r="SMR152" s="81"/>
      <c r="SMS152" s="81"/>
      <c r="SMT152" s="81"/>
      <c r="SMU152" s="81"/>
      <c r="SMV152" s="81"/>
      <c r="SMW152" s="81"/>
      <c r="SMX152" s="81"/>
      <c r="SMY152" s="81"/>
      <c r="SMZ152" s="81"/>
      <c r="SNA152" s="81"/>
      <c r="SNB152" s="81"/>
      <c r="SNC152" s="81"/>
      <c r="SND152" s="81"/>
      <c r="SNE152" s="81"/>
      <c r="SNF152" s="81"/>
      <c r="SNG152" s="81"/>
      <c r="SNH152" s="81"/>
      <c r="SNI152" s="81"/>
      <c r="SNJ152" s="81"/>
      <c r="SNK152" s="81"/>
      <c r="SNL152" s="81"/>
      <c r="SNM152" s="81"/>
      <c r="SNN152" s="81"/>
      <c r="SNO152" s="81"/>
      <c r="SNP152" s="81"/>
      <c r="SNQ152" s="81"/>
      <c r="SNR152" s="81"/>
      <c r="SNS152" s="81"/>
      <c r="SNT152" s="81"/>
      <c r="SNU152" s="81"/>
      <c r="SNV152" s="81"/>
      <c r="SNW152" s="81"/>
      <c r="SNX152" s="81"/>
      <c r="SNY152" s="81"/>
      <c r="SNZ152" s="81"/>
      <c r="SOA152" s="81"/>
      <c r="SOB152" s="81"/>
      <c r="SOC152" s="81"/>
      <c r="SOD152" s="81"/>
      <c r="SOE152" s="81"/>
      <c r="SOF152" s="81"/>
      <c r="SOG152" s="81"/>
      <c r="SOH152" s="81"/>
      <c r="SOI152" s="81"/>
      <c r="SOJ152" s="81"/>
      <c r="SOK152" s="81"/>
      <c r="SOL152" s="81"/>
      <c r="SOM152" s="81"/>
      <c r="SON152" s="81"/>
      <c r="SOO152" s="81"/>
      <c r="SOP152" s="81"/>
      <c r="SOQ152" s="81"/>
      <c r="SOR152" s="81"/>
      <c r="SOS152" s="81"/>
      <c r="SOT152" s="81"/>
      <c r="SOU152" s="81"/>
      <c r="SOV152" s="81"/>
      <c r="SOW152" s="81"/>
      <c r="SOX152" s="81"/>
      <c r="SOY152" s="81"/>
      <c r="SOZ152" s="81"/>
      <c r="SPA152" s="81"/>
      <c r="SPB152" s="81"/>
      <c r="SPC152" s="81"/>
      <c r="SPD152" s="81"/>
      <c r="SPE152" s="81"/>
      <c r="SPF152" s="81"/>
      <c r="SPG152" s="81"/>
      <c r="SPH152" s="81"/>
      <c r="SPI152" s="81"/>
      <c r="SPJ152" s="81"/>
      <c r="SPK152" s="81"/>
      <c r="SPL152" s="81"/>
      <c r="SPM152" s="81"/>
      <c r="SPN152" s="81"/>
      <c r="SPO152" s="81"/>
      <c r="SPP152" s="81"/>
      <c r="SPQ152" s="81"/>
      <c r="SPR152" s="81"/>
      <c r="SPS152" s="81"/>
      <c r="SPT152" s="81"/>
      <c r="SPU152" s="81"/>
      <c r="SPV152" s="81"/>
      <c r="SPW152" s="81"/>
      <c r="SPX152" s="81"/>
      <c r="SPY152" s="81"/>
      <c r="SPZ152" s="81"/>
      <c r="SQA152" s="81"/>
      <c r="SQB152" s="81"/>
      <c r="SQC152" s="81"/>
      <c r="SQD152" s="81"/>
      <c r="SQE152" s="81"/>
      <c r="SQF152" s="81"/>
      <c r="SQG152" s="81"/>
      <c r="SQH152" s="81"/>
      <c r="SQI152" s="81"/>
      <c r="SQJ152" s="81"/>
      <c r="SQK152" s="81"/>
      <c r="SQL152" s="81"/>
      <c r="SQM152" s="81"/>
      <c r="SQN152" s="81"/>
      <c r="SQO152" s="81"/>
      <c r="SQP152" s="81"/>
      <c r="SQQ152" s="81"/>
      <c r="SQR152" s="81"/>
      <c r="SQS152" s="81"/>
      <c r="SQT152" s="81"/>
      <c r="SQU152" s="81"/>
      <c r="SQV152" s="81"/>
      <c r="SQW152" s="81"/>
      <c r="SQX152" s="81"/>
      <c r="SQY152" s="81"/>
      <c r="SQZ152" s="81"/>
      <c r="SRA152" s="81"/>
      <c r="SRB152" s="81"/>
      <c r="SRC152" s="81"/>
      <c r="SRD152" s="81"/>
      <c r="SRE152" s="81"/>
      <c r="SRF152" s="81"/>
      <c r="SRG152" s="81"/>
      <c r="SRH152" s="81"/>
      <c r="SRI152" s="81"/>
      <c r="SRJ152" s="81"/>
      <c r="SRK152" s="81"/>
      <c r="SRL152" s="81"/>
      <c r="SRM152" s="81"/>
      <c r="SRN152" s="81"/>
      <c r="SRO152" s="81"/>
      <c r="SRP152" s="81"/>
      <c r="SRQ152" s="81"/>
      <c r="SRR152" s="81"/>
      <c r="SRS152" s="81"/>
      <c r="SRT152" s="81"/>
      <c r="SRU152" s="81"/>
      <c r="SRV152" s="81"/>
      <c r="SRW152" s="81"/>
      <c r="SRX152" s="81"/>
      <c r="SRY152" s="81"/>
      <c r="SRZ152" s="81"/>
      <c r="SSA152" s="81"/>
      <c r="SSB152" s="81"/>
      <c r="SSC152" s="81"/>
      <c r="SSD152" s="81"/>
      <c r="SSE152" s="81"/>
      <c r="SSF152" s="81"/>
      <c r="SSG152" s="81"/>
      <c r="SSH152" s="81"/>
      <c r="SSI152" s="81"/>
      <c r="SSJ152" s="81"/>
      <c r="SSK152" s="81"/>
      <c r="SSL152" s="81"/>
      <c r="SSM152" s="81"/>
      <c r="SSN152" s="81"/>
      <c r="SSO152" s="81"/>
      <c r="SSP152" s="81"/>
      <c r="SSQ152" s="81"/>
      <c r="SSR152" s="81"/>
      <c r="SSS152" s="81"/>
      <c r="SST152" s="81"/>
      <c r="SSU152" s="81"/>
      <c r="SSV152" s="81"/>
      <c r="SSW152" s="81"/>
      <c r="SSX152" s="81"/>
      <c r="SSY152" s="81"/>
      <c r="SSZ152" s="81"/>
      <c r="STA152" s="81"/>
      <c r="STB152" s="81"/>
      <c r="STC152" s="81"/>
      <c r="STD152" s="81"/>
      <c r="STE152" s="81"/>
      <c r="STF152" s="81"/>
      <c r="STG152" s="81"/>
      <c r="STH152" s="81"/>
      <c r="STI152" s="81"/>
      <c r="STJ152" s="81"/>
      <c r="STK152" s="81"/>
      <c r="STL152" s="81"/>
      <c r="STM152" s="81"/>
      <c r="STN152" s="81"/>
      <c r="STO152" s="81"/>
      <c r="STP152" s="81"/>
      <c r="STQ152" s="81"/>
      <c r="STR152" s="81"/>
      <c r="STS152" s="81"/>
      <c r="STT152" s="81"/>
      <c r="STU152" s="81"/>
      <c r="STV152" s="81"/>
      <c r="STW152" s="81"/>
      <c r="STX152" s="81"/>
      <c r="STY152" s="81"/>
      <c r="STZ152" s="81"/>
      <c r="SUA152" s="81"/>
      <c r="SUB152" s="81"/>
      <c r="SUC152" s="81"/>
      <c r="SUD152" s="81"/>
      <c r="SUE152" s="81"/>
      <c r="SUF152" s="81"/>
      <c r="SUG152" s="81"/>
      <c r="SUH152" s="81"/>
      <c r="SUI152" s="81"/>
      <c r="SUJ152" s="81"/>
      <c r="SUK152" s="81"/>
      <c r="SUL152" s="81"/>
      <c r="SUM152" s="81"/>
      <c r="SUN152" s="81"/>
      <c r="SUO152" s="81"/>
      <c r="SUP152" s="81"/>
      <c r="SUQ152" s="81"/>
      <c r="SUR152" s="81"/>
      <c r="SUS152" s="81"/>
      <c r="SUT152" s="81"/>
      <c r="SUU152" s="81"/>
      <c r="SUV152" s="81"/>
      <c r="SUW152" s="81"/>
      <c r="SUX152" s="81"/>
      <c r="SUY152" s="81"/>
      <c r="SUZ152" s="81"/>
      <c r="SVA152" s="81"/>
      <c r="SVB152" s="81"/>
      <c r="SVC152" s="81"/>
      <c r="SVD152" s="81"/>
      <c r="SVE152" s="81"/>
      <c r="SVF152" s="81"/>
      <c r="SVG152" s="81"/>
      <c r="SVH152" s="81"/>
      <c r="SVI152" s="81"/>
      <c r="SVJ152" s="81"/>
      <c r="SVK152" s="81"/>
      <c r="SVL152" s="81"/>
      <c r="SVM152" s="81"/>
      <c r="SVN152" s="81"/>
      <c r="SVO152" s="81"/>
      <c r="SVP152" s="81"/>
      <c r="SVQ152" s="81"/>
      <c r="SVR152" s="81"/>
      <c r="SVS152" s="81"/>
      <c r="SVT152" s="81"/>
      <c r="SVU152" s="81"/>
      <c r="SVV152" s="81"/>
      <c r="SVW152" s="81"/>
      <c r="SVX152" s="81"/>
      <c r="SVY152" s="81"/>
      <c r="SVZ152" s="81"/>
      <c r="SWA152" s="81"/>
      <c r="SWB152" s="81"/>
      <c r="SWC152" s="81"/>
      <c r="SWD152" s="81"/>
      <c r="SWE152" s="81"/>
      <c r="SWF152" s="81"/>
      <c r="SWG152" s="81"/>
      <c r="SWH152" s="81"/>
      <c r="SWI152" s="81"/>
      <c r="SWJ152" s="81"/>
      <c r="SWK152" s="81"/>
      <c r="SWL152" s="81"/>
      <c r="SWM152" s="81"/>
      <c r="SWN152" s="81"/>
      <c r="SWO152" s="81"/>
      <c r="SWP152" s="81"/>
      <c r="SWQ152" s="81"/>
      <c r="SWR152" s="81"/>
      <c r="SWS152" s="81"/>
      <c r="SWT152" s="81"/>
      <c r="SWU152" s="81"/>
      <c r="SWV152" s="81"/>
      <c r="SWW152" s="81"/>
      <c r="SWX152" s="81"/>
      <c r="SWY152" s="81"/>
      <c r="SWZ152" s="81"/>
      <c r="SXA152" s="81"/>
      <c r="SXB152" s="81"/>
      <c r="SXC152" s="81"/>
      <c r="SXD152" s="81"/>
      <c r="SXE152" s="81"/>
      <c r="SXF152" s="81"/>
      <c r="SXG152" s="81"/>
      <c r="SXH152" s="81"/>
      <c r="SXI152" s="81"/>
      <c r="SXJ152" s="81"/>
      <c r="SXK152" s="81"/>
      <c r="SXL152" s="81"/>
      <c r="SXM152" s="81"/>
      <c r="SXN152" s="81"/>
      <c r="SXO152" s="81"/>
      <c r="SXP152" s="81"/>
      <c r="SXQ152" s="81"/>
      <c r="SXR152" s="81"/>
      <c r="SXS152" s="81"/>
      <c r="SXT152" s="81"/>
      <c r="SXU152" s="81"/>
      <c r="SXV152" s="81"/>
      <c r="SXW152" s="81"/>
      <c r="SXX152" s="81"/>
      <c r="SXY152" s="81"/>
      <c r="SXZ152" s="81"/>
      <c r="SYA152" s="81"/>
      <c r="SYB152" s="81"/>
      <c r="SYC152" s="81"/>
      <c r="SYD152" s="81"/>
      <c r="SYE152" s="81"/>
      <c r="SYF152" s="81"/>
      <c r="SYG152" s="81"/>
      <c r="SYH152" s="81"/>
      <c r="SYI152" s="81"/>
      <c r="SYJ152" s="81"/>
      <c r="SYK152" s="81"/>
      <c r="SYL152" s="81"/>
      <c r="SYM152" s="81"/>
      <c r="SYN152" s="81"/>
      <c r="SYO152" s="81"/>
      <c r="SYP152" s="81"/>
      <c r="SYQ152" s="81"/>
      <c r="SYR152" s="81"/>
      <c r="SYS152" s="81"/>
      <c r="SYT152" s="81"/>
      <c r="SYU152" s="81"/>
      <c r="SYV152" s="81"/>
      <c r="SYW152" s="81"/>
      <c r="SYX152" s="81"/>
      <c r="SYY152" s="81"/>
      <c r="SYZ152" s="81"/>
      <c r="SZA152" s="81"/>
      <c r="SZB152" s="81"/>
      <c r="SZC152" s="81"/>
      <c r="SZD152" s="81"/>
      <c r="SZE152" s="81"/>
      <c r="SZF152" s="81"/>
      <c r="SZG152" s="81"/>
      <c r="SZH152" s="81"/>
      <c r="SZI152" s="81"/>
      <c r="SZJ152" s="81"/>
      <c r="SZK152" s="81"/>
      <c r="SZL152" s="81"/>
      <c r="SZM152" s="81"/>
      <c r="SZN152" s="81"/>
      <c r="SZO152" s="81"/>
      <c r="SZP152" s="81"/>
      <c r="SZQ152" s="81"/>
      <c r="SZR152" s="81"/>
      <c r="SZS152" s="81"/>
      <c r="SZT152" s="81"/>
      <c r="SZU152" s="81"/>
      <c r="SZV152" s="81"/>
      <c r="SZW152" s="81"/>
      <c r="SZX152" s="81"/>
      <c r="SZY152" s="81"/>
      <c r="SZZ152" s="81"/>
      <c r="TAA152" s="81"/>
      <c r="TAB152" s="81"/>
      <c r="TAC152" s="81"/>
      <c r="TAD152" s="81"/>
      <c r="TAE152" s="81"/>
      <c r="TAF152" s="81"/>
      <c r="TAG152" s="81"/>
      <c r="TAH152" s="81"/>
      <c r="TAI152" s="81"/>
      <c r="TAJ152" s="81"/>
      <c r="TAK152" s="81"/>
      <c r="TAL152" s="81"/>
      <c r="TAM152" s="81"/>
      <c r="TAN152" s="81"/>
      <c r="TAO152" s="81"/>
      <c r="TAP152" s="81"/>
      <c r="TAQ152" s="81"/>
      <c r="TAR152" s="81"/>
      <c r="TAS152" s="81"/>
      <c r="TAT152" s="81"/>
      <c r="TAU152" s="81"/>
      <c r="TAV152" s="81"/>
      <c r="TAW152" s="81"/>
      <c r="TAX152" s="81"/>
      <c r="TAY152" s="81"/>
      <c r="TAZ152" s="81"/>
      <c r="TBA152" s="81"/>
      <c r="TBB152" s="81"/>
      <c r="TBC152" s="81"/>
      <c r="TBD152" s="81"/>
      <c r="TBE152" s="81"/>
      <c r="TBF152" s="81"/>
      <c r="TBG152" s="81"/>
      <c r="TBH152" s="81"/>
      <c r="TBI152" s="81"/>
      <c r="TBJ152" s="81"/>
      <c r="TBK152" s="81"/>
      <c r="TBL152" s="81"/>
      <c r="TBM152" s="81"/>
      <c r="TBN152" s="81"/>
      <c r="TBO152" s="81"/>
      <c r="TBP152" s="81"/>
      <c r="TBQ152" s="81"/>
      <c r="TBR152" s="81"/>
      <c r="TBS152" s="81"/>
      <c r="TBT152" s="81"/>
      <c r="TBU152" s="81"/>
      <c r="TBV152" s="81"/>
      <c r="TBW152" s="81"/>
      <c r="TBX152" s="81"/>
      <c r="TBY152" s="81"/>
      <c r="TBZ152" s="81"/>
      <c r="TCA152" s="81"/>
      <c r="TCB152" s="81"/>
      <c r="TCC152" s="81"/>
      <c r="TCD152" s="81"/>
      <c r="TCE152" s="81"/>
      <c r="TCF152" s="81"/>
      <c r="TCG152" s="81"/>
      <c r="TCH152" s="81"/>
      <c r="TCI152" s="81"/>
      <c r="TCJ152" s="81"/>
      <c r="TCK152" s="81"/>
      <c r="TCL152" s="81"/>
      <c r="TCM152" s="81"/>
      <c r="TCN152" s="81"/>
      <c r="TCO152" s="81"/>
      <c r="TCP152" s="81"/>
      <c r="TCQ152" s="81"/>
      <c r="TCR152" s="81"/>
      <c r="TCS152" s="81"/>
      <c r="TCT152" s="81"/>
      <c r="TCU152" s="81"/>
      <c r="TCV152" s="81"/>
      <c r="TCW152" s="81"/>
      <c r="TCX152" s="81"/>
      <c r="TCY152" s="81"/>
      <c r="TCZ152" s="81"/>
      <c r="TDA152" s="81"/>
      <c r="TDB152" s="81"/>
      <c r="TDC152" s="81"/>
      <c r="TDD152" s="81"/>
      <c r="TDE152" s="81"/>
      <c r="TDF152" s="81"/>
      <c r="TDG152" s="81"/>
      <c r="TDH152" s="81"/>
      <c r="TDI152" s="81"/>
      <c r="TDJ152" s="81"/>
      <c r="TDK152" s="81"/>
      <c r="TDL152" s="81"/>
      <c r="TDM152" s="81"/>
      <c r="TDN152" s="81"/>
      <c r="TDO152" s="81"/>
      <c r="TDP152" s="81"/>
      <c r="TDQ152" s="81"/>
      <c r="TDR152" s="81"/>
      <c r="TDS152" s="81"/>
      <c r="TDT152" s="81"/>
      <c r="TDU152" s="81"/>
      <c r="TDV152" s="81"/>
      <c r="TDW152" s="81"/>
      <c r="TDX152" s="81"/>
      <c r="TDY152" s="81"/>
      <c r="TDZ152" s="81"/>
      <c r="TEA152" s="81"/>
      <c r="TEB152" s="81"/>
      <c r="TEC152" s="81"/>
      <c r="TED152" s="81"/>
      <c r="TEE152" s="81"/>
      <c r="TEF152" s="81"/>
      <c r="TEG152" s="81"/>
      <c r="TEH152" s="81"/>
      <c r="TEI152" s="81"/>
      <c r="TEJ152" s="81"/>
      <c r="TEK152" s="81"/>
      <c r="TEL152" s="81"/>
      <c r="TEM152" s="81"/>
      <c r="TEN152" s="81"/>
      <c r="TEO152" s="81"/>
      <c r="TEP152" s="81"/>
      <c r="TEQ152" s="81"/>
      <c r="TER152" s="81"/>
      <c r="TES152" s="81"/>
      <c r="TET152" s="81"/>
      <c r="TEU152" s="81"/>
      <c r="TEV152" s="81"/>
      <c r="TEW152" s="81"/>
      <c r="TEX152" s="81"/>
      <c r="TEY152" s="81"/>
      <c r="TEZ152" s="81"/>
      <c r="TFA152" s="81"/>
      <c r="TFB152" s="81"/>
      <c r="TFC152" s="81"/>
      <c r="TFD152" s="81"/>
      <c r="TFE152" s="81"/>
      <c r="TFF152" s="81"/>
      <c r="TFG152" s="81"/>
      <c r="TFH152" s="81"/>
      <c r="TFI152" s="81"/>
      <c r="TFJ152" s="81"/>
      <c r="TFK152" s="81"/>
      <c r="TFL152" s="81"/>
      <c r="TFM152" s="81"/>
      <c r="TFN152" s="81"/>
      <c r="TFO152" s="81"/>
      <c r="TFP152" s="81"/>
      <c r="TFQ152" s="81"/>
      <c r="TFR152" s="81"/>
      <c r="TFS152" s="81"/>
      <c r="TFT152" s="81"/>
      <c r="TFU152" s="81"/>
      <c r="TFV152" s="81"/>
      <c r="TFW152" s="81"/>
      <c r="TFX152" s="81"/>
      <c r="TFY152" s="81"/>
      <c r="TFZ152" s="81"/>
      <c r="TGA152" s="81"/>
      <c r="TGB152" s="81"/>
      <c r="TGC152" s="81"/>
      <c r="TGD152" s="81"/>
      <c r="TGE152" s="81"/>
      <c r="TGF152" s="81"/>
      <c r="TGG152" s="81"/>
      <c r="TGH152" s="81"/>
      <c r="TGI152" s="81"/>
      <c r="TGJ152" s="81"/>
      <c r="TGK152" s="81"/>
      <c r="TGL152" s="81"/>
      <c r="TGM152" s="81"/>
      <c r="TGN152" s="81"/>
      <c r="TGO152" s="81"/>
      <c r="TGP152" s="81"/>
      <c r="TGQ152" s="81"/>
      <c r="TGR152" s="81"/>
      <c r="TGS152" s="81"/>
      <c r="TGT152" s="81"/>
      <c r="TGU152" s="81"/>
      <c r="TGV152" s="81"/>
      <c r="TGW152" s="81"/>
      <c r="TGX152" s="81"/>
      <c r="TGY152" s="81"/>
      <c r="TGZ152" s="81"/>
      <c r="THA152" s="81"/>
      <c r="THB152" s="81"/>
      <c r="THC152" s="81"/>
      <c r="THD152" s="81"/>
      <c r="THE152" s="81"/>
      <c r="THF152" s="81"/>
      <c r="THG152" s="81"/>
      <c r="THH152" s="81"/>
      <c r="THI152" s="81"/>
      <c r="THJ152" s="81"/>
      <c r="THK152" s="81"/>
      <c r="THL152" s="81"/>
      <c r="THM152" s="81"/>
      <c r="THN152" s="81"/>
      <c r="THO152" s="81"/>
      <c r="THP152" s="81"/>
      <c r="THQ152" s="81"/>
      <c r="THR152" s="81"/>
      <c r="THS152" s="81"/>
      <c r="THT152" s="81"/>
      <c r="THU152" s="81"/>
      <c r="THV152" s="81"/>
      <c r="THW152" s="81"/>
      <c r="THX152" s="81"/>
      <c r="THY152" s="81"/>
      <c r="THZ152" s="81"/>
      <c r="TIA152" s="81"/>
      <c r="TIB152" s="81"/>
      <c r="TIC152" s="81"/>
      <c r="TID152" s="81"/>
      <c r="TIE152" s="81"/>
      <c r="TIF152" s="81"/>
      <c r="TIG152" s="81"/>
      <c r="TIH152" s="81"/>
      <c r="TII152" s="81"/>
      <c r="TIJ152" s="81"/>
      <c r="TIK152" s="81"/>
      <c r="TIL152" s="81"/>
      <c r="TIM152" s="81"/>
      <c r="TIN152" s="81"/>
      <c r="TIO152" s="81"/>
      <c r="TIP152" s="81"/>
      <c r="TIQ152" s="81"/>
      <c r="TIR152" s="81"/>
      <c r="TIS152" s="81"/>
      <c r="TIT152" s="81"/>
      <c r="TIU152" s="81"/>
      <c r="TIV152" s="81"/>
      <c r="TIW152" s="81"/>
      <c r="TIX152" s="81"/>
      <c r="TIY152" s="81"/>
      <c r="TIZ152" s="81"/>
      <c r="TJA152" s="81"/>
      <c r="TJB152" s="81"/>
      <c r="TJC152" s="81"/>
      <c r="TJD152" s="81"/>
      <c r="TJE152" s="81"/>
      <c r="TJF152" s="81"/>
      <c r="TJG152" s="81"/>
      <c r="TJH152" s="81"/>
      <c r="TJI152" s="81"/>
      <c r="TJJ152" s="81"/>
      <c r="TJK152" s="81"/>
      <c r="TJL152" s="81"/>
      <c r="TJM152" s="81"/>
      <c r="TJN152" s="81"/>
      <c r="TJO152" s="81"/>
      <c r="TJP152" s="81"/>
      <c r="TJQ152" s="81"/>
      <c r="TJR152" s="81"/>
      <c r="TJS152" s="81"/>
      <c r="TJT152" s="81"/>
      <c r="TJU152" s="81"/>
      <c r="TJV152" s="81"/>
      <c r="TJW152" s="81"/>
      <c r="TJX152" s="81"/>
      <c r="TJY152" s="81"/>
      <c r="TJZ152" s="81"/>
      <c r="TKA152" s="81"/>
      <c r="TKB152" s="81"/>
      <c r="TKC152" s="81"/>
      <c r="TKD152" s="81"/>
      <c r="TKE152" s="81"/>
      <c r="TKF152" s="81"/>
      <c r="TKG152" s="81"/>
      <c r="TKH152" s="81"/>
      <c r="TKI152" s="81"/>
      <c r="TKJ152" s="81"/>
      <c r="TKK152" s="81"/>
      <c r="TKL152" s="81"/>
      <c r="TKM152" s="81"/>
      <c r="TKN152" s="81"/>
      <c r="TKO152" s="81"/>
      <c r="TKP152" s="81"/>
      <c r="TKQ152" s="81"/>
      <c r="TKR152" s="81"/>
      <c r="TKS152" s="81"/>
      <c r="TKT152" s="81"/>
      <c r="TKU152" s="81"/>
      <c r="TKV152" s="81"/>
      <c r="TKW152" s="81"/>
      <c r="TKX152" s="81"/>
      <c r="TKY152" s="81"/>
      <c r="TKZ152" s="81"/>
      <c r="TLA152" s="81"/>
      <c r="TLB152" s="81"/>
      <c r="TLC152" s="81"/>
      <c r="TLD152" s="81"/>
      <c r="TLE152" s="81"/>
      <c r="TLF152" s="81"/>
      <c r="TLG152" s="81"/>
      <c r="TLH152" s="81"/>
      <c r="TLI152" s="81"/>
      <c r="TLJ152" s="81"/>
      <c r="TLK152" s="81"/>
      <c r="TLL152" s="81"/>
      <c r="TLM152" s="81"/>
      <c r="TLN152" s="81"/>
      <c r="TLO152" s="81"/>
      <c r="TLP152" s="81"/>
      <c r="TLQ152" s="81"/>
      <c r="TLR152" s="81"/>
      <c r="TLS152" s="81"/>
      <c r="TLT152" s="81"/>
      <c r="TLU152" s="81"/>
      <c r="TLV152" s="81"/>
      <c r="TLW152" s="81"/>
      <c r="TLX152" s="81"/>
      <c r="TLY152" s="81"/>
      <c r="TLZ152" s="81"/>
      <c r="TMA152" s="81"/>
      <c r="TMB152" s="81"/>
      <c r="TMC152" s="81"/>
      <c r="TMD152" s="81"/>
      <c r="TME152" s="81"/>
      <c r="TMF152" s="81"/>
      <c r="TMG152" s="81"/>
      <c r="TMH152" s="81"/>
      <c r="TMI152" s="81"/>
      <c r="TMJ152" s="81"/>
      <c r="TMK152" s="81"/>
      <c r="TML152" s="81"/>
      <c r="TMM152" s="81"/>
      <c r="TMN152" s="81"/>
      <c r="TMO152" s="81"/>
      <c r="TMP152" s="81"/>
      <c r="TMQ152" s="81"/>
      <c r="TMR152" s="81"/>
      <c r="TMS152" s="81"/>
      <c r="TMT152" s="81"/>
      <c r="TMU152" s="81"/>
      <c r="TMV152" s="81"/>
      <c r="TMW152" s="81"/>
      <c r="TMX152" s="81"/>
      <c r="TMY152" s="81"/>
      <c r="TMZ152" s="81"/>
      <c r="TNA152" s="81"/>
      <c r="TNB152" s="81"/>
      <c r="TNC152" s="81"/>
      <c r="TND152" s="81"/>
      <c r="TNE152" s="81"/>
      <c r="TNF152" s="81"/>
      <c r="TNG152" s="81"/>
      <c r="TNH152" s="81"/>
      <c r="TNI152" s="81"/>
      <c r="TNJ152" s="81"/>
      <c r="TNK152" s="81"/>
      <c r="TNL152" s="81"/>
      <c r="TNM152" s="81"/>
      <c r="TNN152" s="81"/>
      <c r="TNO152" s="81"/>
      <c r="TNP152" s="81"/>
      <c r="TNQ152" s="81"/>
      <c r="TNR152" s="81"/>
      <c r="TNS152" s="81"/>
      <c r="TNT152" s="81"/>
      <c r="TNU152" s="81"/>
      <c r="TNV152" s="81"/>
      <c r="TNW152" s="81"/>
      <c r="TNX152" s="81"/>
      <c r="TNY152" s="81"/>
      <c r="TNZ152" s="81"/>
      <c r="TOA152" s="81"/>
      <c r="TOB152" s="81"/>
      <c r="TOC152" s="81"/>
      <c r="TOD152" s="81"/>
      <c r="TOE152" s="81"/>
      <c r="TOF152" s="81"/>
      <c r="TOG152" s="81"/>
      <c r="TOH152" s="81"/>
      <c r="TOI152" s="81"/>
      <c r="TOJ152" s="81"/>
      <c r="TOK152" s="81"/>
      <c r="TOL152" s="81"/>
      <c r="TOM152" s="81"/>
      <c r="TON152" s="81"/>
      <c r="TOO152" s="81"/>
      <c r="TOP152" s="81"/>
      <c r="TOQ152" s="81"/>
      <c r="TOR152" s="81"/>
      <c r="TOS152" s="81"/>
      <c r="TOT152" s="81"/>
      <c r="TOU152" s="81"/>
      <c r="TOV152" s="81"/>
      <c r="TOW152" s="81"/>
      <c r="TOX152" s="81"/>
      <c r="TOY152" s="81"/>
      <c r="TOZ152" s="81"/>
      <c r="TPA152" s="81"/>
      <c r="TPB152" s="81"/>
      <c r="TPC152" s="81"/>
      <c r="TPD152" s="81"/>
      <c r="TPE152" s="81"/>
      <c r="TPF152" s="81"/>
      <c r="TPG152" s="81"/>
      <c r="TPH152" s="81"/>
      <c r="TPI152" s="81"/>
      <c r="TPJ152" s="81"/>
      <c r="TPK152" s="81"/>
      <c r="TPL152" s="81"/>
      <c r="TPM152" s="81"/>
      <c r="TPN152" s="81"/>
      <c r="TPO152" s="81"/>
      <c r="TPP152" s="81"/>
      <c r="TPQ152" s="81"/>
      <c r="TPR152" s="81"/>
      <c r="TPS152" s="81"/>
      <c r="TPT152" s="81"/>
      <c r="TPU152" s="81"/>
      <c r="TPV152" s="81"/>
      <c r="TPW152" s="81"/>
      <c r="TPX152" s="81"/>
      <c r="TPY152" s="81"/>
      <c r="TPZ152" s="81"/>
      <c r="TQA152" s="81"/>
      <c r="TQB152" s="81"/>
      <c r="TQC152" s="81"/>
      <c r="TQD152" s="81"/>
      <c r="TQE152" s="81"/>
      <c r="TQF152" s="81"/>
      <c r="TQG152" s="81"/>
      <c r="TQH152" s="81"/>
      <c r="TQI152" s="81"/>
      <c r="TQJ152" s="81"/>
      <c r="TQK152" s="81"/>
      <c r="TQL152" s="81"/>
      <c r="TQM152" s="81"/>
      <c r="TQN152" s="81"/>
      <c r="TQO152" s="81"/>
      <c r="TQP152" s="81"/>
      <c r="TQQ152" s="81"/>
      <c r="TQR152" s="81"/>
      <c r="TQS152" s="81"/>
      <c r="TQT152" s="81"/>
      <c r="TQU152" s="81"/>
      <c r="TQV152" s="81"/>
      <c r="TQW152" s="81"/>
      <c r="TQX152" s="81"/>
      <c r="TQY152" s="81"/>
      <c r="TQZ152" s="81"/>
      <c r="TRA152" s="81"/>
      <c r="TRB152" s="81"/>
      <c r="TRC152" s="81"/>
      <c r="TRD152" s="81"/>
      <c r="TRE152" s="81"/>
      <c r="TRF152" s="81"/>
      <c r="TRG152" s="81"/>
      <c r="TRH152" s="81"/>
      <c r="TRI152" s="81"/>
      <c r="TRJ152" s="81"/>
      <c r="TRK152" s="81"/>
      <c r="TRL152" s="81"/>
      <c r="TRM152" s="81"/>
      <c r="TRN152" s="81"/>
      <c r="TRO152" s="81"/>
      <c r="TRP152" s="81"/>
      <c r="TRQ152" s="81"/>
      <c r="TRR152" s="81"/>
      <c r="TRS152" s="81"/>
      <c r="TRT152" s="81"/>
      <c r="TRU152" s="81"/>
      <c r="TRV152" s="81"/>
      <c r="TRW152" s="81"/>
      <c r="TRX152" s="81"/>
      <c r="TRY152" s="81"/>
      <c r="TRZ152" s="81"/>
      <c r="TSA152" s="81"/>
      <c r="TSB152" s="81"/>
      <c r="TSC152" s="81"/>
      <c r="TSD152" s="81"/>
      <c r="TSE152" s="81"/>
      <c r="TSF152" s="81"/>
      <c r="TSG152" s="81"/>
      <c r="TSH152" s="81"/>
      <c r="TSI152" s="81"/>
      <c r="TSJ152" s="81"/>
      <c r="TSK152" s="81"/>
      <c r="TSL152" s="81"/>
      <c r="TSM152" s="81"/>
      <c r="TSN152" s="81"/>
      <c r="TSO152" s="81"/>
      <c r="TSP152" s="81"/>
      <c r="TSQ152" s="81"/>
      <c r="TSR152" s="81"/>
      <c r="TSS152" s="81"/>
      <c r="TST152" s="81"/>
      <c r="TSU152" s="81"/>
      <c r="TSV152" s="81"/>
      <c r="TSW152" s="81"/>
      <c r="TSX152" s="81"/>
      <c r="TSY152" s="81"/>
      <c r="TSZ152" s="81"/>
      <c r="TTA152" s="81"/>
      <c r="TTB152" s="81"/>
      <c r="TTC152" s="81"/>
      <c r="TTD152" s="81"/>
      <c r="TTE152" s="81"/>
      <c r="TTF152" s="81"/>
      <c r="TTG152" s="81"/>
      <c r="TTH152" s="81"/>
      <c r="TTI152" s="81"/>
      <c r="TTJ152" s="81"/>
      <c r="TTK152" s="81"/>
      <c r="TTL152" s="81"/>
      <c r="TTM152" s="81"/>
      <c r="TTN152" s="81"/>
      <c r="TTO152" s="81"/>
      <c r="TTP152" s="81"/>
      <c r="TTQ152" s="81"/>
      <c r="TTR152" s="81"/>
      <c r="TTS152" s="81"/>
      <c r="TTT152" s="81"/>
      <c r="TTU152" s="81"/>
      <c r="TTV152" s="81"/>
      <c r="TTW152" s="81"/>
      <c r="TTX152" s="81"/>
      <c r="TTY152" s="81"/>
      <c r="TTZ152" s="81"/>
      <c r="TUA152" s="81"/>
      <c r="TUB152" s="81"/>
      <c r="TUC152" s="81"/>
      <c r="TUD152" s="81"/>
      <c r="TUE152" s="81"/>
      <c r="TUF152" s="81"/>
      <c r="TUG152" s="81"/>
      <c r="TUH152" s="81"/>
      <c r="TUI152" s="81"/>
      <c r="TUJ152" s="81"/>
      <c r="TUK152" s="81"/>
      <c r="TUL152" s="81"/>
      <c r="TUM152" s="81"/>
      <c r="TUN152" s="81"/>
      <c r="TUO152" s="81"/>
      <c r="TUP152" s="81"/>
      <c r="TUQ152" s="81"/>
      <c r="TUR152" s="81"/>
      <c r="TUS152" s="81"/>
      <c r="TUT152" s="81"/>
      <c r="TUU152" s="81"/>
      <c r="TUV152" s="81"/>
      <c r="TUW152" s="81"/>
      <c r="TUX152" s="81"/>
      <c r="TUY152" s="81"/>
      <c r="TUZ152" s="81"/>
      <c r="TVA152" s="81"/>
      <c r="TVB152" s="81"/>
      <c r="TVC152" s="81"/>
      <c r="TVD152" s="81"/>
      <c r="TVE152" s="81"/>
      <c r="TVF152" s="81"/>
      <c r="TVG152" s="81"/>
      <c r="TVH152" s="81"/>
      <c r="TVI152" s="81"/>
      <c r="TVJ152" s="81"/>
      <c r="TVK152" s="81"/>
      <c r="TVL152" s="81"/>
      <c r="TVM152" s="81"/>
      <c r="TVN152" s="81"/>
      <c r="TVO152" s="81"/>
      <c r="TVP152" s="81"/>
      <c r="TVQ152" s="81"/>
      <c r="TVR152" s="81"/>
      <c r="TVS152" s="81"/>
      <c r="TVT152" s="81"/>
      <c r="TVU152" s="81"/>
      <c r="TVV152" s="81"/>
      <c r="TVW152" s="81"/>
      <c r="TVX152" s="81"/>
      <c r="TVY152" s="81"/>
      <c r="TVZ152" s="81"/>
      <c r="TWA152" s="81"/>
      <c r="TWB152" s="81"/>
      <c r="TWC152" s="81"/>
      <c r="TWD152" s="81"/>
      <c r="TWE152" s="81"/>
      <c r="TWF152" s="81"/>
      <c r="TWG152" s="81"/>
      <c r="TWH152" s="81"/>
      <c r="TWI152" s="81"/>
      <c r="TWJ152" s="81"/>
      <c r="TWK152" s="81"/>
      <c r="TWL152" s="81"/>
      <c r="TWM152" s="81"/>
      <c r="TWN152" s="81"/>
      <c r="TWO152" s="81"/>
      <c r="TWP152" s="81"/>
      <c r="TWQ152" s="81"/>
      <c r="TWR152" s="81"/>
      <c r="TWS152" s="81"/>
      <c r="TWT152" s="81"/>
      <c r="TWU152" s="81"/>
      <c r="TWV152" s="81"/>
      <c r="TWW152" s="81"/>
      <c r="TWX152" s="81"/>
      <c r="TWY152" s="81"/>
      <c r="TWZ152" s="81"/>
      <c r="TXA152" s="81"/>
      <c r="TXB152" s="81"/>
      <c r="TXC152" s="81"/>
      <c r="TXD152" s="81"/>
      <c r="TXE152" s="81"/>
      <c r="TXF152" s="81"/>
      <c r="TXG152" s="81"/>
      <c r="TXH152" s="81"/>
      <c r="TXI152" s="81"/>
      <c r="TXJ152" s="81"/>
      <c r="TXK152" s="81"/>
      <c r="TXL152" s="81"/>
      <c r="TXM152" s="81"/>
      <c r="TXN152" s="81"/>
      <c r="TXO152" s="81"/>
      <c r="TXP152" s="81"/>
      <c r="TXQ152" s="81"/>
      <c r="TXR152" s="81"/>
      <c r="TXS152" s="81"/>
      <c r="TXT152" s="81"/>
      <c r="TXU152" s="81"/>
      <c r="TXV152" s="81"/>
      <c r="TXW152" s="81"/>
      <c r="TXX152" s="81"/>
      <c r="TXY152" s="81"/>
      <c r="TXZ152" s="81"/>
      <c r="TYA152" s="81"/>
      <c r="TYB152" s="81"/>
      <c r="TYC152" s="81"/>
      <c r="TYD152" s="81"/>
      <c r="TYE152" s="81"/>
      <c r="TYF152" s="81"/>
      <c r="TYG152" s="81"/>
      <c r="TYH152" s="81"/>
      <c r="TYI152" s="81"/>
      <c r="TYJ152" s="81"/>
      <c r="TYK152" s="81"/>
      <c r="TYL152" s="81"/>
      <c r="TYM152" s="81"/>
      <c r="TYN152" s="81"/>
      <c r="TYO152" s="81"/>
      <c r="TYP152" s="81"/>
      <c r="TYQ152" s="81"/>
      <c r="TYR152" s="81"/>
      <c r="TYS152" s="81"/>
      <c r="TYT152" s="81"/>
      <c r="TYU152" s="81"/>
      <c r="TYV152" s="81"/>
      <c r="TYW152" s="81"/>
      <c r="TYX152" s="81"/>
      <c r="TYY152" s="81"/>
      <c r="TYZ152" s="81"/>
      <c r="TZA152" s="81"/>
      <c r="TZB152" s="81"/>
      <c r="TZC152" s="81"/>
      <c r="TZD152" s="81"/>
      <c r="TZE152" s="81"/>
      <c r="TZF152" s="81"/>
      <c r="TZG152" s="81"/>
      <c r="TZH152" s="81"/>
      <c r="TZI152" s="81"/>
      <c r="TZJ152" s="81"/>
      <c r="TZK152" s="81"/>
      <c r="TZL152" s="81"/>
      <c r="TZM152" s="81"/>
      <c r="TZN152" s="81"/>
      <c r="TZO152" s="81"/>
      <c r="TZP152" s="81"/>
      <c r="TZQ152" s="81"/>
      <c r="TZR152" s="81"/>
      <c r="TZS152" s="81"/>
      <c r="TZT152" s="81"/>
      <c r="TZU152" s="81"/>
      <c r="TZV152" s="81"/>
      <c r="TZW152" s="81"/>
      <c r="TZX152" s="81"/>
      <c r="TZY152" s="81"/>
      <c r="TZZ152" s="81"/>
      <c r="UAA152" s="81"/>
      <c r="UAB152" s="81"/>
      <c r="UAC152" s="81"/>
      <c r="UAD152" s="81"/>
      <c r="UAE152" s="81"/>
      <c r="UAF152" s="81"/>
      <c r="UAG152" s="81"/>
      <c r="UAH152" s="81"/>
      <c r="UAI152" s="81"/>
      <c r="UAJ152" s="81"/>
      <c r="UAK152" s="81"/>
      <c r="UAL152" s="81"/>
      <c r="UAM152" s="81"/>
      <c r="UAN152" s="81"/>
      <c r="UAO152" s="81"/>
      <c r="UAP152" s="81"/>
      <c r="UAQ152" s="81"/>
      <c r="UAR152" s="81"/>
      <c r="UAS152" s="81"/>
      <c r="UAT152" s="81"/>
      <c r="UAU152" s="81"/>
      <c r="UAV152" s="81"/>
      <c r="UAW152" s="81"/>
      <c r="UAX152" s="81"/>
      <c r="UAY152" s="81"/>
      <c r="UAZ152" s="81"/>
      <c r="UBA152" s="81"/>
      <c r="UBB152" s="81"/>
      <c r="UBC152" s="81"/>
      <c r="UBD152" s="81"/>
      <c r="UBE152" s="81"/>
      <c r="UBF152" s="81"/>
      <c r="UBG152" s="81"/>
      <c r="UBH152" s="81"/>
      <c r="UBI152" s="81"/>
      <c r="UBJ152" s="81"/>
      <c r="UBK152" s="81"/>
      <c r="UBL152" s="81"/>
      <c r="UBM152" s="81"/>
      <c r="UBN152" s="81"/>
      <c r="UBO152" s="81"/>
      <c r="UBP152" s="81"/>
      <c r="UBQ152" s="81"/>
      <c r="UBR152" s="81"/>
      <c r="UBS152" s="81"/>
      <c r="UBT152" s="81"/>
      <c r="UBU152" s="81"/>
      <c r="UBV152" s="81"/>
      <c r="UBW152" s="81"/>
      <c r="UBX152" s="81"/>
      <c r="UBY152" s="81"/>
      <c r="UBZ152" s="81"/>
      <c r="UCA152" s="81"/>
      <c r="UCB152" s="81"/>
      <c r="UCC152" s="81"/>
      <c r="UCD152" s="81"/>
      <c r="UCE152" s="81"/>
      <c r="UCF152" s="81"/>
      <c r="UCG152" s="81"/>
      <c r="UCH152" s="81"/>
      <c r="UCI152" s="81"/>
      <c r="UCJ152" s="81"/>
      <c r="UCK152" s="81"/>
      <c r="UCL152" s="81"/>
      <c r="UCM152" s="81"/>
      <c r="UCN152" s="81"/>
      <c r="UCO152" s="81"/>
      <c r="UCP152" s="81"/>
      <c r="UCQ152" s="81"/>
      <c r="UCR152" s="81"/>
      <c r="UCS152" s="81"/>
      <c r="UCT152" s="81"/>
      <c r="UCU152" s="81"/>
      <c r="UCV152" s="81"/>
      <c r="UCW152" s="81"/>
      <c r="UCX152" s="81"/>
      <c r="UCY152" s="81"/>
      <c r="UCZ152" s="81"/>
      <c r="UDA152" s="81"/>
      <c r="UDB152" s="81"/>
      <c r="UDC152" s="81"/>
      <c r="UDD152" s="81"/>
      <c r="UDE152" s="81"/>
      <c r="UDF152" s="81"/>
      <c r="UDG152" s="81"/>
      <c r="UDH152" s="81"/>
      <c r="UDI152" s="81"/>
      <c r="UDJ152" s="81"/>
      <c r="UDK152" s="81"/>
      <c r="UDL152" s="81"/>
      <c r="UDM152" s="81"/>
      <c r="UDN152" s="81"/>
      <c r="UDO152" s="81"/>
      <c r="UDP152" s="81"/>
      <c r="UDQ152" s="81"/>
      <c r="UDR152" s="81"/>
      <c r="UDS152" s="81"/>
      <c r="UDT152" s="81"/>
      <c r="UDU152" s="81"/>
      <c r="UDV152" s="81"/>
      <c r="UDW152" s="81"/>
      <c r="UDX152" s="81"/>
      <c r="UDY152" s="81"/>
      <c r="UDZ152" s="81"/>
      <c r="UEA152" s="81"/>
      <c r="UEB152" s="81"/>
      <c r="UEC152" s="81"/>
      <c r="UED152" s="81"/>
      <c r="UEE152" s="81"/>
      <c r="UEF152" s="81"/>
      <c r="UEG152" s="81"/>
      <c r="UEH152" s="81"/>
      <c r="UEI152" s="81"/>
      <c r="UEJ152" s="81"/>
      <c r="UEK152" s="81"/>
      <c r="UEL152" s="81"/>
      <c r="UEM152" s="81"/>
      <c r="UEN152" s="81"/>
      <c r="UEO152" s="81"/>
      <c r="UEP152" s="81"/>
      <c r="UEQ152" s="81"/>
      <c r="UER152" s="81"/>
      <c r="UES152" s="81"/>
      <c r="UET152" s="81"/>
      <c r="UEU152" s="81"/>
      <c r="UEV152" s="81"/>
      <c r="UEW152" s="81"/>
      <c r="UEX152" s="81"/>
      <c r="UEY152" s="81"/>
      <c r="UEZ152" s="81"/>
      <c r="UFA152" s="81"/>
      <c r="UFB152" s="81"/>
      <c r="UFC152" s="81"/>
      <c r="UFD152" s="81"/>
      <c r="UFE152" s="81"/>
      <c r="UFF152" s="81"/>
      <c r="UFG152" s="81"/>
      <c r="UFH152" s="81"/>
      <c r="UFI152" s="81"/>
      <c r="UFJ152" s="81"/>
      <c r="UFK152" s="81"/>
      <c r="UFL152" s="81"/>
      <c r="UFM152" s="81"/>
      <c r="UFN152" s="81"/>
      <c r="UFO152" s="81"/>
      <c r="UFP152" s="81"/>
      <c r="UFQ152" s="81"/>
      <c r="UFR152" s="81"/>
      <c r="UFS152" s="81"/>
      <c r="UFT152" s="81"/>
      <c r="UFU152" s="81"/>
      <c r="UFV152" s="81"/>
      <c r="UFW152" s="81"/>
      <c r="UFX152" s="81"/>
      <c r="UFY152" s="81"/>
      <c r="UFZ152" s="81"/>
      <c r="UGA152" s="81"/>
      <c r="UGB152" s="81"/>
      <c r="UGC152" s="81"/>
      <c r="UGD152" s="81"/>
      <c r="UGE152" s="81"/>
      <c r="UGF152" s="81"/>
      <c r="UGG152" s="81"/>
      <c r="UGH152" s="81"/>
      <c r="UGI152" s="81"/>
      <c r="UGJ152" s="81"/>
      <c r="UGK152" s="81"/>
      <c r="UGL152" s="81"/>
      <c r="UGM152" s="81"/>
      <c r="UGN152" s="81"/>
      <c r="UGO152" s="81"/>
      <c r="UGP152" s="81"/>
      <c r="UGQ152" s="81"/>
      <c r="UGR152" s="81"/>
      <c r="UGS152" s="81"/>
      <c r="UGT152" s="81"/>
      <c r="UGU152" s="81"/>
      <c r="UGV152" s="81"/>
      <c r="UGW152" s="81"/>
      <c r="UGX152" s="81"/>
      <c r="UGY152" s="81"/>
      <c r="UGZ152" s="81"/>
      <c r="UHA152" s="81"/>
      <c r="UHB152" s="81"/>
      <c r="UHC152" s="81"/>
      <c r="UHD152" s="81"/>
      <c r="UHE152" s="81"/>
      <c r="UHF152" s="81"/>
      <c r="UHG152" s="81"/>
      <c r="UHH152" s="81"/>
      <c r="UHI152" s="81"/>
      <c r="UHJ152" s="81"/>
      <c r="UHK152" s="81"/>
      <c r="UHL152" s="81"/>
      <c r="UHM152" s="81"/>
      <c r="UHN152" s="81"/>
      <c r="UHO152" s="81"/>
      <c r="UHP152" s="81"/>
      <c r="UHQ152" s="81"/>
      <c r="UHR152" s="81"/>
      <c r="UHS152" s="81"/>
      <c r="UHT152" s="81"/>
      <c r="UHU152" s="81"/>
      <c r="UHV152" s="81"/>
      <c r="UHW152" s="81"/>
      <c r="UHX152" s="81"/>
      <c r="UHY152" s="81"/>
      <c r="UHZ152" s="81"/>
      <c r="UIA152" s="81"/>
      <c r="UIB152" s="81"/>
      <c r="UIC152" s="81"/>
      <c r="UID152" s="81"/>
      <c r="UIE152" s="81"/>
      <c r="UIF152" s="81"/>
      <c r="UIG152" s="81"/>
      <c r="UIH152" s="81"/>
      <c r="UII152" s="81"/>
      <c r="UIJ152" s="81"/>
      <c r="UIK152" s="81"/>
      <c r="UIL152" s="81"/>
      <c r="UIM152" s="81"/>
      <c r="UIN152" s="81"/>
      <c r="UIO152" s="81"/>
      <c r="UIP152" s="81"/>
      <c r="UIQ152" s="81"/>
      <c r="UIR152" s="81"/>
      <c r="UIS152" s="81"/>
      <c r="UIT152" s="81"/>
      <c r="UIU152" s="81"/>
      <c r="UIV152" s="81"/>
      <c r="UIW152" s="81"/>
      <c r="UIX152" s="81"/>
      <c r="UIY152" s="81"/>
      <c r="UIZ152" s="81"/>
      <c r="UJA152" s="81"/>
      <c r="UJB152" s="81"/>
      <c r="UJC152" s="81"/>
      <c r="UJD152" s="81"/>
      <c r="UJE152" s="81"/>
      <c r="UJF152" s="81"/>
      <c r="UJG152" s="81"/>
      <c r="UJH152" s="81"/>
      <c r="UJI152" s="81"/>
      <c r="UJJ152" s="81"/>
      <c r="UJK152" s="81"/>
      <c r="UJL152" s="81"/>
      <c r="UJM152" s="81"/>
      <c r="UJN152" s="81"/>
      <c r="UJO152" s="81"/>
      <c r="UJP152" s="81"/>
      <c r="UJQ152" s="81"/>
      <c r="UJR152" s="81"/>
      <c r="UJS152" s="81"/>
      <c r="UJT152" s="81"/>
      <c r="UJU152" s="81"/>
      <c r="UJV152" s="81"/>
      <c r="UJW152" s="81"/>
      <c r="UJX152" s="81"/>
      <c r="UJY152" s="81"/>
      <c r="UJZ152" s="81"/>
      <c r="UKA152" s="81"/>
      <c r="UKB152" s="81"/>
      <c r="UKC152" s="81"/>
      <c r="UKD152" s="81"/>
      <c r="UKE152" s="81"/>
      <c r="UKF152" s="81"/>
      <c r="UKG152" s="81"/>
      <c r="UKH152" s="81"/>
      <c r="UKI152" s="81"/>
      <c r="UKJ152" s="81"/>
      <c r="UKK152" s="81"/>
      <c r="UKL152" s="81"/>
      <c r="UKM152" s="81"/>
      <c r="UKN152" s="81"/>
      <c r="UKO152" s="81"/>
      <c r="UKP152" s="81"/>
      <c r="UKQ152" s="81"/>
      <c r="UKR152" s="81"/>
      <c r="UKS152" s="81"/>
      <c r="UKT152" s="81"/>
      <c r="UKU152" s="81"/>
      <c r="UKV152" s="81"/>
      <c r="UKW152" s="81"/>
      <c r="UKX152" s="81"/>
      <c r="UKY152" s="81"/>
      <c r="UKZ152" s="81"/>
      <c r="ULA152" s="81"/>
      <c r="ULB152" s="81"/>
      <c r="ULC152" s="81"/>
      <c r="ULD152" s="81"/>
      <c r="ULE152" s="81"/>
      <c r="ULF152" s="81"/>
      <c r="ULG152" s="81"/>
      <c r="ULH152" s="81"/>
      <c r="ULI152" s="81"/>
      <c r="ULJ152" s="81"/>
      <c r="ULK152" s="81"/>
      <c r="ULL152" s="81"/>
      <c r="ULM152" s="81"/>
      <c r="ULN152" s="81"/>
      <c r="ULO152" s="81"/>
      <c r="ULP152" s="81"/>
      <c r="ULQ152" s="81"/>
      <c r="ULR152" s="81"/>
      <c r="ULS152" s="81"/>
      <c r="ULT152" s="81"/>
      <c r="ULU152" s="81"/>
      <c r="ULV152" s="81"/>
      <c r="ULW152" s="81"/>
      <c r="ULX152" s="81"/>
      <c r="ULY152" s="81"/>
      <c r="ULZ152" s="81"/>
      <c r="UMA152" s="81"/>
      <c r="UMB152" s="81"/>
      <c r="UMC152" s="81"/>
      <c r="UMD152" s="81"/>
      <c r="UME152" s="81"/>
      <c r="UMF152" s="81"/>
      <c r="UMG152" s="81"/>
      <c r="UMH152" s="81"/>
      <c r="UMI152" s="81"/>
      <c r="UMJ152" s="81"/>
      <c r="UMK152" s="81"/>
      <c r="UML152" s="81"/>
      <c r="UMM152" s="81"/>
      <c r="UMN152" s="81"/>
      <c r="UMO152" s="81"/>
      <c r="UMP152" s="81"/>
      <c r="UMQ152" s="81"/>
      <c r="UMR152" s="81"/>
      <c r="UMS152" s="81"/>
      <c r="UMT152" s="81"/>
      <c r="UMU152" s="81"/>
      <c r="UMV152" s="81"/>
      <c r="UMW152" s="81"/>
      <c r="UMX152" s="81"/>
      <c r="UMY152" s="81"/>
      <c r="UMZ152" s="81"/>
      <c r="UNA152" s="81"/>
      <c r="UNB152" s="81"/>
      <c r="UNC152" s="81"/>
      <c r="UND152" s="81"/>
      <c r="UNE152" s="81"/>
      <c r="UNF152" s="81"/>
      <c r="UNG152" s="81"/>
      <c r="UNH152" s="81"/>
      <c r="UNI152" s="81"/>
      <c r="UNJ152" s="81"/>
      <c r="UNK152" s="81"/>
      <c r="UNL152" s="81"/>
      <c r="UNM152" s="81"/>
      <c r="UNN152" s="81"/>
      <c r="UNO152" s="81"/>
      <c r="UNP152" s="81"/>
      <c r="UNQ152" s="81"/>
      <c r="UNR152" s="81"/>
      <c r="UNS152" s="81"/>
      <c r="UNT152" s="81"/>
      <c r="UNU152" s="81"/>
      <c r="UNV152" s="81"/>
      <c r="UNW152" s="81"/>
      <c r="UNX152" s="81"/>
      <c r="UNY152" s="81"/>
      <c r="UNZ152" s="81"/>
      <c r="UOA152" s="81"/>
      <c r="UOB152" s="81"/>
      <c r="UOC152" s="81"/>
      <c r="UOD152" s="81"/>
      <c r="UOE152" s="81"/>
      <c r="UOF152" s="81"/>
      <c r="UOG152" s="81"/>
      <c r="UOH152" s="81"/>
      <c r="UOI152" s="81"/>
      <c r="UOJ152" s="81"/>
      <c r="UOK152" s="81"/>
      <c r="UOL152" s="81"/>
      <c r="UOM152" s="81"/>
      <c r="UON152" s="81"/>
      <c r="UOO152" s="81"/>
      <c r="UOP152" s="81"/>
      <c r="UOQ152" s="81"/>
      <c r="UOR152" s="81"/>
      <c r="UOS152" s="81"/>
      <c r="UOT152" s="81"/>
      <c r="UOU152" s="81"/>
      <c r="UOV152" s="81"/>
      <c r="UOW152" s="81"/>
      <c r="UOX152" s="81"/>
      <c r="UOY152" s="81"/>
      <c r="UOZ152" s="81"/>
      <c r="UPA152" s="81"/>
      <c r="UPB152" s="81"/>
      <c r="UPC152" s="81"/>
      <c r="UPD152" s="81"/>
      <c r="UPE152" s="81"/>
      <c r="UPF152" s="81"/>
      <c r="UPG152" s="81"/>
      <c r="UPH152" s="81"/>
      <c r="UPI152" s="81"/>
      <c r="UPJ152" s="81"/>
      <c r="UPK152" s="81"/>
      <c r="UPL152" s="81"/>
      <c r="UPM152" s="81"/>
      <c r="UPN152" s="81"/>
      <c r="UPO152" s="81"/>
      <c r="UPP152" s="81"/>
      <c r="UPQ152" s="81"/>
      <c r="UPR152" s="81"/>
      <c r="UPS152" s="81"/>
      <c r="UPT152" s="81"/>
      <c r="UPU152" s="81"/>
      <c r="UPV152" s="81"/>
      <c r="UPW152" s="81"/>
      <c r="UPX152" s="81"/>
      <c r="UPY152" s="81"/>
      <c r="UPZ152" s="81"/>
      <c r="UQA152" s="81"/>
      <c r="UQB152" s="81"/>
      <c r="UQC152" s="81"/>
      <c r="UQD152" s="81"/>
      <c r="UQE152" s="81"/>
      <c r="UQF152" s="81"/>
      <c r="UQG152" s="81"/>
      <c r="UQH152" s="81"/>
      <c r="UQI152" s="81"/>
      <c r="UQJ152" s="81"/>
      <c r="UQK152" s="81"/>
      <c r="UQL152" s="81"/>
      <c r="UQM152" s="81"/>
      <c r="UQN152" s="81"/>
      <c r="UQO152" s="81"/>
      <c r="UQP152" s="81"/>
      <c r="UQQ152" s="81"/>
      <c r="UQR152" s="81"/>
      <c r="UQS152" s="81"/>
      <c r="UQT152" s="81"/>
      <c r="UQU152" s="81"/>
      <c r="UQV152" s="81"/>
      <c r="UQW152" s="81"/>
      <c r="UQX152" s="81"/>
      <c r="UQY152" s="81"/>
      <c r="UQZ152" s="81"/>
      <c r="URA152" s="81"/>
      <c r="URB152" s="81"/>
      <c r="URC152" s="81"/>
      <c r="URD152" s="81"/>
      <c r="URE152" s="81"/>
      <c r="URF152" s="81"/>
      <c r="URG152" s="81"/>
      <c r="URH152" s="81"/>
      <c r="URI152" s="81"/>
      <c r="URJ152" s="81"/>
      <c r="URK152" s="81"/>
      <c r="URL152" s="81"/>
      <c r="URM152" s="81"/>
      <c r="URN152" s="81"/>
      <c r="URO152" s="81"/>
      <c r="URP152" s="81"/>
      <c r="URQ152" s="81"/>
      <c r="URR152" s="81"/>
      <c r="URS152" s="81"/>
      <c r="URT152" s="81"/>
      <c r="URU152" s="81"/>
      <c r="URV152" s="81"/>
      <c r="URW152" s="81"/>
      <c r="URX152" s="81"/>
      <c r="URY152" s="81"/>
      <c r="URZ152" s="81"/>
      <c r="USA152" s="81"/>
      <c r="USB152" s="81"/>
      <c r="USC152" s="81"/>
      <c r="USD152" s="81"/>
      <c r="USE152" s="81"/>
      <c r="USF152" s="81"/>
      <c r="USG152" s="81"/>
      <c r="USH152" s="81"/>
      <c r="USI152" s="81"/>
      <c r="USJ152" s="81"/>
      <c r="USK152" s="81"/>
      <c r="USL152" s="81"/>
      <c r="USM152" s="81"/>
      <c r="USN152" s="81"/>
      <c r="USO152" s="81"/>
      <c r="USP152" s="81"/>
      <c r="USQ152" s="81"/>
      <c r="USR152" s="81"/>
      <c r="USS152" s="81"/>
      <c r="UST152" s="81"/>
      <c r="USU152" s="81"/>
      <c r="USV152" s="81"/>
      <c r="USW152" s="81"/>
      <c r="USX152" s="81"/>
      <c r="USY152" s="81"/>
      <c r="USZ152" s="81"/>
      <c r="UTA152" s="81"/>
      <c r="UTB152" s="81"/>
      <c r="UTC152" s="81"/>
      <c r="UTD152" s="81"/>
      <c r="UTE152" s="81"/>
      <c r="UTF152" s="81"/>
      <c r="UTG152" s="81"/>
      <c r="UTH152" s="81"/>
      <c r="UTI152" s="81"/>
      <c r="UTJ152" s="81"/>
      <c r="UTK152" s="81"/>
      <c r="UTL152" s="81"/>
      <c r="UTM152" s="81"/>
      <c r="UTN152" s="81"/>
      <c r="UTO152" s="81"/>
      <c r="UTP152" s="81"/>
      <c r="UTQ152" s="81"/>
      <c r="UTR152" s="81"/>
      <c r="UTS152" s="81"/>
      <c r="UTT152" s="81"/>
      <c r="UTU152" s="81"/>
      <c r="UTV152" s="81"/>
      <c r="UTW152" s="81"/>
      <c r="UTX152" s="81"/>
      <c r="UTY152" s="81"/>
      <c r="UTZ152" s="81"/>
      <c r="UUA152" s="81"/>
      <c r="UUB152" s="81"/>
      <c r="UUC152" s="81"/>
      <c r="UUD152" s="81"/>
      <c r="UUE152" s="81"/>
      <c r="UUF152" s="81"/>
      <c r="UUG152" s="81"/>
      <c r="UUH152" s="81"/>
      <c r="UUI152" s="81"/>
      <c r="UUJ152" s="81"/>
      <c r="UUK152" s="81"/>
      <c r="UUL152" s="81"/>
      <c r="UUM152" s="81"/>
      <c r="UUN152" s="81"/>
      <c r="UUO152" s="81"/>
      <c r="UUP152" s="81"/>
      <c r="UUQ152" s="81"/>
      <c r="UUR152" s="81"/>
      <c r="UUS152" s="81"/>
      <c r="UUT152" s="81"/>
      <c r="UUU152" s="81"/>
      <c r="UUV152" s="81"/>
      <c r="UUW152" s="81"/>
      <c r="UUX152" s="81"/>
      <c r="UUY152" s="81"/>
      <c r="UUZ152" s="81"/>
      <c r="UVA152" s="81"/>
      <c r="UVB152" s="81"/>
      <c r="UVC152" s="81"/>
      <c r="UVD152" s="81"/>
      <c r="UVE152" s="81"/>
      <c r="UVF152" s="81"/>
      <c r="UVG152" s="81"/>
      <c r="UVH152" s="81"/>
      <c r="UVI152" s="81"/>
      <c r="UVJ152" s="81"/>
      <c r="UVK152" s="81"/>
      <c r="UVL152" s="81"/>
      <c r="UVM152" s="81"/>
      <c r="UVN152" s="81"/>
      <c r="UVO152" s="81"/>
      <c r="UVP152" s="81"/>
      <c r="UVQ152" s="81"/>
      <c r="UVR152" s="81"/>
      <c r="UVS152" s="81"/>
      <c r="UVT152" s="81"/>
      <c r="UVU152" s="81"/>
      <c r="UVV152" s="81"/>
      <c r="UVW152" s="81"/>
      <c r="UVX152" s="81"/>
      <c r="UVY152" s="81"/>
      <c r="UVZ152" s="81"/>
      <c r="UWA152" s="81"/>
      <c r="UWB152" s="81"/>
      <c r="UWC152" s="81"/>
      <c r="UWD152" s="81"/>
      <c r="UWE152" s="81"/>
      <c r="UWF152" s="81"/>
      <c r="UWG152" s="81"/>
      <c r="UWH152" s="81"/>
      <c r="UWI152" s="81"/>
      <c r="UWJ152" s="81"/>
      <c r="UWK152" s="81"/>
      <c r="UWL152" s="81"/>
      <c r="UWM152" s="81"/>
      <c r="UWN152" s="81"/>
      <c r="UWO152" s="81"/>
      <c r="UWP152" s="81"/>
      <c r="UWQ152" s="81"/>
      <c r="UWR152" s="81"/>
      <c r="UWS152" s="81"/>
      <c r="UWT152" s="81"/>
      <c r="UWU152" s="81"/>
      <c r="UWV152" s="81"/>
      <c r="UWW152" s="81"/>
      <c r="UWX152" s="81"/>
      <c r="UWY152" s="81"/>
      <c r="UWZ152" s="81"/>
      <c r="UXA152" s="81"/>
      <c r="UXB152" s="81"/>
      <c r="UXC152" s="81"/>
      <c r="UXD152" s="81"/>
      <c r="UXE152" s="81"/>
      <c r="UXF152" s="81"/>
      <c r="UXG152" s="81"/>
      <c r="UXH152" s="81"/>
      <c r="UXI152" s="81"/>
      <c r="UXJ152" s="81"/>
      <c r="UXK152" s="81"/>
      <c r="UXL152" s="81"/>
      <c r="UXM152" s="81"/>
      <c r="UXN152" s="81"/>
      <c r="UXO152" s="81"/>
      <c r="UXP152" s="81"/>
      <c r="UXQ152" s="81"/>
      <c r="UXR152" s="81"/>
      <c r="UXS152" s="81"/>
      <c r="UXT152" s="81"/>
      <c r="UXU152" s="81"/>
      <c r="UXV152" s="81"/>
      <c r="UXW152" s="81"/>
      <c r="UXX152" s="81"/>
      <c r="UXY152" s="81"/>
      <c r="UXZ152" s="81"/>
      <c r="UYA152" s="81"/>
      <c r="UYB152" s="81"/>
      <c r="UYC152" s="81"/>
      <c r="UYD152" s="81"/>
      <c r="UYE152" s="81"/>
      <c r="UYF152" s="81"/>
      <c r="UYG152" s="81"/>
      <c r="UYH152" s="81"/>
      <c r="UYI152" s="81"/>
      <c r="UYJ152" s="81"/>
      <c r="UYK152" s="81"/>
      <c r="UYL152" s="81"/>
      <c r="UYM152" s="81"/>
      <c r="UYN152" s="81"/>
      <c r="UYO152" s="81"/>
      <c r="UYP152" s="81"/>
      <c r="UYQ152" s="81"/>
      <c r="UYR152" s="81"/>
      <c r="UYS152" s="81"/>
      <c r="UYT152" s="81"/>
      <c r="UYU152" s="81"/>
      <c r="UYV152" s="81"/>
      <c r="UYW152" s="81"/>
      <c r="UYX152" s="81"/>
      <c r="UYY152" s="81"/>
      <c r="UYZ152" s="81"/>
      <c r="UZA152" s="81"/>
      <c r="UZB152" s="81"/>
      <c r="UZC152" s="81"/>
      <c r="UZD152" s="81"/>
      <c r="UZE152" s="81"/>
      <c r="UZF152" s="81"/>
      <c r="UZG152" s="81"/>
      <c r="UZH152" s="81"/>
      <c r="UZI152" s="81"/>
      <c r="UZJ152" s="81"/>
      <c r="UZK152" s="81"/>
      <c r="UZL152" s="81"/>
      <c r="UZM152" s="81"/>
      <c r="UZN152" s="81"/>
      <c r="UZO152" s="81"/>
      <c r="UZP152" s="81"/>
      <c r="UZQ152" s="81"/>
      <c r="UZR152" s="81"/>
      <c r="UZS152" s="81"/>
      <c r="UZT152" s="81"/>
      <c r="UZU152" s="81"/>
      <c r="UZV152" s="81"/>
      <c r="UZW152" s="81"/>
      <c r="UZX152" s="81"/>
      <c r="UZY152" s="81"/>
      <c r="UZZ152" s="81"/>
      <c r="VAA152" s="81"/>
      <c r="VAB152" s="81"/>
      <c r="VAC152" s="81"/>
      <c r="VAD152" s="81"/>
      <c r="VAE152" s="81"/>
      <c r="VAF152" s="81"/>
      <c r="VAG152" s="81"/>
      <c r="VAH152" s="81"/>
      <c r="VAI152" s="81"/>
      <c r="VAJ152" s="81"/>
      <c r="VAK152" s="81"/>
      <c r="VAL152" s="81"/>
      <c r="VAM152" s="81"/>
      <c r="VAN152" s="81"/>
      <c r="VAO152" s="81"/>
      <c r="VAP152" s="81"/>
      <c r="VAQ152" s="81"/>
      <c r="VAR152" s="81"/>
      <c r="VAS152" s="81"/>
      <c r="VAT152" s="81"/>
      <c r="VAU152" s="81"/>
      <c r="VAV152" s="81"/>
      <c r="VAW152" s="81"/>
      <c r="VAX152" s="81"/>
      <c r="VAY152" s="81"/>
      <c r="VAZ152" s="81"/>
      <c r="VBA152" s="81"/>
      <c r="VBB152" s="81"/>
      <c r="VBC152" s="81"/>
      <c r="VBD152" s="81"/>
      <c r="VBE152" s="81"/>
      <c r="VBF152" s="81"/>
      <c r="VBG152" s="81"/>
      <c r="VBH152" s="81"/>
      <c r="VBI152" s="81"/>
      <c r="VBJ152" s="81"/>
      <c r="VBK152" s="81"/>
      <c r="VBL152" s="81"/>
      <c r="VBM152" s="81"/>
      <c r="VBN152" s="81"/>
      <c r="VBO152" s="81"/>
      <c r="VBP152" s="81"/>
      <c r="VBQ152" s="81"/>
      <c r="VBR152" s="81"/>
      <c r="VBS152" s="81"/>
      <c r="VBT152" s="81"/>
      <c r="VBU152" s="81"/>
      <c r="VBV152" s="81"/>
      <c r="VBW152" s="81"/>
      <c r="VBX152" s="81"/>
      <c r="VBY152" s="81"/>
      <c r="VBZ152" s="81"/>
      <c r="VCA152" s="81"/>
      <c r="VCB152" s="81"/>
      <c r="VCC152" s="81"/>
      <c r="VCD152" s="81"/>
      <c r="VCE152" s="81"/>
      <c r="VCF152" s="81"/>
      <c r="VCG152" s="81"/>
      <c r="VCH152" s="81"/>
      <c r="VCI152" s="81"/>
      <c r="VCJ152" s="81"/>
      <c r="VCK152" s="81"/>
      <c r="VCL152" s="81"/>
      <c r="VCM152" s="81"/>
      <c r="VCN152" s="81"/>
      <c r="VCO152" s="81"/>
      <c r="VCP152" s="81"/>
      <c r="VCQ152" s="81"/>
      <c r="VCR152" s="81"/>
      <c r="VCS152" s="81"/>
      <c r="VCT152" s="81"/>
      <c r="VCU152" s="81"/>
      <c r="VCV152" s="81"/>
      <c r="VCW152" s="81"/>
      <c r="VCX152" s="81"/>
      <c r="VCY152" s="81"/>
      <c r="VCZ152" s="81"/>
      <c r="VDA152" s="81"/>
      <c r="VDB152" s="81"/>
      <c r="VDC152" s="81"/>
      <c r="VDD152" s="81"/>
      <c r="VDE152" s="81"/>
      <c r="VDF152" s="81"/>
      <c r="VDG152" s="81"/>
      <c r="VDH152" s="81"/>
      <c r="VDI152" s="81"/>
      <c r="VDJ152" s="81"/>
      <c r="VDK152" s="81"/>
      <c r="VDL152" s="81"/>
      <c r="VDM152" s="81"/>
      <c r="VDN152" s="81"/>
      <c r="VDO152" s="81"/>
      <c r="VDP152" s="81"/>
      <c r="VDQ152" s="81"/>
      <c r="VDR152" s="81"/>
      <c r="VDS152" s="81"/>
      <c r="VDT152" s="81"/>
      <c r="VDU152" s="81"/>
      <c r="VDV152" s="81"/>
      <c r="VDW152" s="81"/>
      <c r="VDX152" s="81"/>
      <c r="VDY152" s="81"/>
      <c r="VDZ152" s="81"/>
      <c r="VEA152" s="81"/>
      <c r="VEB152" s="81"/>
      <c r="VEC152" s="81"/>
      <c r="VED152" s="81"/>
      <c r="VEE152" s="81"/>
      <c r="VEF152" s="81"/>
      <c r="VEG152" s="81"/>
      <c r="VEH152" s="81"/>
      <c r="VEI152" s="81"/>
      <c r="VEJ152" s="81"/>
      <c r="VEK152" s="81"/>
      <c r="VEL152" s="81"/>
      <c r="VEM152" s="81"/>
      <c r="VEN152" s="81"/>
      <c r="VEO152" s="81"/>
      <c r="VEP152" s="81"/>
      <c r="VEQ152" s="81"/>
      <c r="VER152" s="81"/>
      <c r="VES152" s="81"/>
      <c r="VET152" s="81"/>
      <c r="VEU152" s="81"/>
      <c r="VEV152" s="81"/>
      <c r="VEW152" s="81"/>
      <c r="VEX152" s="81"/>
      <c r="VEY152" s="81"/>
      <c r="VEZ152" s="81"/>
      <c r="VFA152" s="81"/>
      <c r="VFB152" s="81"/>
      <c r="VFC152" s="81"/>
      <c r="VFD152" s="81"/>
      <c r="VFE152" s="81"/>
      <c r="VFF152" s="81"/>
      <c r="VFG152" s="81"/>
      <c r="VFH152" s="81"/>
      <c r="VFI152" s="81"/>
      <c r="VFJ152" s="81"/>
      <c r="VFK152" s="81"/>
      <c r="VFL152" s="81"/>
      <c r="VFM152" s="81"/>
      <c r="VFN152" s="81"/>
      <c r="VFO152" s="81"/>
      <c r="VFP152" s="81"/>
      <c r="VFQ152" s="81"/>
      <c r="VFR152" s="81"/>
      <c r="VFS152" s="81"/>
      <c r="VFT152" s="81"/>
      <c r="VFU152" s="81"/>
      <c r="VFV152" s="81"/>
      <c r="VFW152" s="81"/>
      <c r="VFX152" s="81"/>
      <c r="VFY152" s="81"/>
      <c r="VFZ152" s="81"/>
      <c r="VGA152" s="81"/>
      <c r="VGB152" s="81"/>
      <c r="VGC152" s="81"/>
      <c r="VGD152" s="81"/>
      <c r="VGE152" s="81"/>
      <c r="VGF152" s="81"/>
      <c r="VGG152" s="81"/>
      <c r="VGH152" s="81"/>
      <c r="VGI152" s="81"/>
      <c r="VGJ152" s="81"/>
      <c r="VGK152" s="81"/>
      <c r="VGL152" s="81"/>
      <c r="VGM152" s="81"/>
      <c r="VGN152" s="81"/>
      <c r="VGO152" s="81"/>
      <c r="VGP152" s="81"/>
      <c r="VGQ152" s="81"/>
      <c r="VGR152" s="81"/>
      <c r="VGS152" s="81"/>
      <c r="VGT152" s="81"/>
      <c r="VGU152" s="81"/>
      <c r="VGV152" s="81"/>
      <c r="VGW152" s="81"/>
      <c r="VGX152" s="81"/>
      <c r="VGY152" s="81"/>
      <c r="VGZ152" s="81"/>
      <c r="VHA152" s="81"/>
      <c r="VHB152" s="81"/>
      <c r="VHC152" s="81"/>
      <c r="VHD152" s="81"/>
      <c r="VHE152" s="81"/>
      <c r="VHF152" s="81"/>
      <c r="VHG152" s="81"/>
      <c r="VHH152" s="81"/>
      <c r="VHI152" s="81"/>
      <c r="VHJ152" s="81"/>
      <c r="VHK152" s="81"/>
      <c r="VHL152" s="81"/>
      <c r="VHM152" s="81"/>
      <c r="VHN152" s="81"/>
      <c r="VHO152" s="81"/>
      <c r="VHP152" s="81"/>
      <c r="VHQ152" s="81"/>
      <c r="VHR152" s="81"/>
      <c r="VHS152" s="81"/>
      <c r="VHT152" s="81"/>
      <c r="VHU152" s="81"/>
      <c r="VHV152" s="81"/>
      <c r="VHW152" s="81"/>
      <c r="VHX152" s="81"/>
      <c r="VHY152" s="81"/>
      <c r="VHZ152" s="81"/>
      <c r="VIA152" s="81"/>
      <c r="VIB152" s="81"/>
      <c r="VIC152" s="81"/>
      <c r="VID152" s="81"/>
      <c r="VIE152" s="81"/>
      <c r="VIF152" s="81"/>
      <c r="VIG152" s="81"/>
      <c r="VIH152" s="81"/>
      <c r="VII152" s="81"/>
      <c r="VIJ152" s="81"/>
      <c r="VIK152" s="81"/>
      <c r="VIL152" s="81"/>
      <c r="VIM152" s="81"/>
      <c r="VIN152" s="81"/>
      <c r="VIO152" s="81"/>
      <c r="VIP152" s="81"/>
      <c r="VIQ152" s="81"/>
      <c r="VIR152" s="81"/>
      <c r="VIS152" s="81"/>
      <c r="VIT152" s="81"/>
      <c r="VIU152" s="81"/>
      <c r="VIV152" s="81"/>
      <c r="VIW152" s="81"/>
      <c r="VIX152" s="81"/>
      <c r="VIY152" s="81"/>
      <c r="VIZ152" s="81"/>
      <c r="VJA152" s="81"/>
      <c r="VJB152" s="81"/>
      <c r="VJC152" s="81"/>
      <c r="VJD152" s="81"/>
      <c r="VJE152" s="81"/>
      <c r="VJF152" s="81"/>
      <c r="VJG152" s="81"/>
      <c r="VJH152" s="81"/>
      <c r="VJI152" s="81"/>
      <c r="VJJ152" s="81"/>
      <c r="VJK152" s="81"/>
      <c r="VJL152" s="81"/>
      <c r="VJM152" s="81"/>
      <c r="VJN152" s="81"/>
      <c r="VJO152" s="81"/>
      <c r="VJP152" s="81"/>
      <c r="VJQ152" s="81"/>
      <c r="VJR152" s="81"/>
      <c r="VJS152" s="81"/>
      <c r="VJT152" s="81"/>
      <c r="VJU152" s="81"/>
      <c r="VJV152" s="81"/>
      <c r="VJW152" s="81"/>
      <c r="VJX152" s="81"/>
      <c r="VJY152" s="81"/>
      <c r="VJZ152" s="81"/>
      <c r="VKA152" s="81"/>
      <c r="VKB152" s="81"/>
      <c r="VKC152" s="81"/>
      <c r="VKD152" s="81"/>
      <c r="VKE152" s="81"/>
      <c r="VKF152" s="81"/>
      <c r="VKG152" s="81"/>
      <c r="VKH152" s="81"/>
      <c r="VKI152" s="81"/>
      <c r="VKJ152" s="81"/>
      <c r="VKK152" s="81"/>
      <c r="VKL152" s="81"/>
      <c r="VKM152" s="81"/>
      <c r="VKN152" s="81"/>
      <c r="VKO152" s="81"/>
      <c r="VKP152" s="81"/>
      <c r="VKQ152" s="81"/>
      <c r="VKR152" s="81"/>
      <c r="VKS152" s="81"/>
      <c r="VKT152" s="81"/>
      <c r="VKU152" s="81"/>
      <c r="VKV152" s="81"/>
      <c r="VKW152" s="81"/>
      <c r="VKX152" s="81"/>
      <c r="VKY152" s="81"/>
      <c r="VKZ152" s="81"/>
      <c r="VLA152" s="81"/>
      <c r="VLB152" s="81"/>
      <c r="VLC152" s="81"/>
      <c r="VLD152" s="81"/>
      <c r="VLE152" s="81"/>
      <c r="VLF152" s="81"/>
      <c r="VLG152" s="81"/>
      <c r="VLH152" s="81"/>
      <c r="VLI152" s="81"/>
      <c r="VLJ152" s="81"/>
      <c r="VLK152" s="81"/>
      <c r="VLL152" s="81"/>
      <c r="VLM152" s="81"/>
      <c r="VLN152" s="81"/>
      <c r="VLO152" s="81"/>
      <c r="VLP152" s="81"/>
      <c r="VLQ152" s="81"/>
      <c r="VLR152" s="81"/>
      <c r="VLS152" s="81"/>
      <c r="VLT152" s="81"/>
      <c r="VLU152" s="81"/>
      <c r="VLV152" s="81"/>
      <c r="VLW152" s="81"/>
      <c r="VLX152" s="81"/>
      <c r="VLY152" s="81"/>
      <c r="VLZ152" s="81"/>
      <c r="VMA152" s="81"/>
      <c r="VMB152" s="81"/>
      <c r="VMC152" s="81"/>
      <c r="VMD152" s="81"/>
      <c r="VME152" s="81"/>
      <c r="VMF152" s="81"/>
      <c r="VMG152" s="81"/>
      <c r="VMH152" s="81"/>
      <c r="VMI152" s="81"/>
      <c r="VMJ152" s="81"/>
      <c r="VMK152" s="81"/>
      <c r="VML152" s="81"/>
      <c r="VMM152" s="81"/>
      <c r="VMN152" s="81"/>
      <c r="VMO152" s="81"/>
      <c r="VMP152" s="81"/>
      <c r="VMQ152" s="81"/>
      <c r="VMR152" s="81"/>
      <c r="VMS152" s="81"/>
      <c r="VMT152" s="81"/>
      <c r="VMU152" s="81"/>
      <c r="VMV152" s="81"/>
      <c r="VMW152" s="81"/>
      <c r="VMX152" s="81"/>
      <c r="VMY152" s="81"/>
      <c r="VMZ152" s="81"/>
      <c r="VNA152" s="81"/>
      <c r="VNB152" s="81"/>
      <c r="VNC152" s="81"/>
      <c r="VND152" s="81"/>
      <c r="VNE152" s="81"/>
      <c r="VNF152" s="81"/>
      <c r="VNG152" s="81"/>
      <c r="VNH152" s="81"/>
      <c r="VNI152" s="81"/>
      <c r="VNJ152" s="81"/>
      <c r="VNK152" s="81"/>
      <c r="VNL152" s="81"/>
      <c r="VNM152" s="81"/>
      <c r="VNN152" s="81"/>
      <c r="VNO152" s="81"/>
      <c r="VNP152" s="81"/>
      <c r="VNQ152" s="81"/>
      <c r="VNR152" s="81"/>
      <c r="VNS152" s="81"/>
      <c r="VNT152" s="81"/>
      <c r="VNU152" s="81"/>
      <c r="VNV152" s="81"/>
      <c r="VNW152" s="81"/>
      <c r="VNX152" s="81"/>
      <c r="VNY152" s="81"/>
      <c r="VNZ152" s="81"/>
      <c r="VOA152" s="81"/>
      <c r="VOB152" s="81"/>
      <c r="VOC152" s="81"/>
      <c r="VOD152" s="81"/>
      <c r="VOE152" s="81"/>
      <c r="VOF152" s="81"/>
      <c r="VOG152" s="81"/>
      <c r="VOH152" s="81"/>
      <c r="VOI152" s="81"/>
      <c r="VOJ152" s="81"/>
      <c r="VOK152" s="81"/>
      <c r="VOL152" s="81"/>
      <c r="VOM152" s="81"/>
      <c r="VON152" s="81"/>
      <c r="VOO152" s="81"/>
      <c r="VOP152" s="81"/>
      <c r="VOQ152" s="81"/>
      <c r="VOR152" s="81"/>
      <c r="VOS152" s="81"/>
      <c r="VOT152" s="81"/>
      <c r="VOU152" s="81"/>
      <c r="VOV152" s="81"/>
      <c r="VOW152" s="81"/>
      <c r="VOX152" s="81"/>
      <c r="VOY152" s="81"/>
      <c r="VOZ152" s="81"/>
      <c r="VPA152" s="81"/>
      <c r="VPB152" s="81"/>
      <c r="VPC152" s="81"/>
      <c r="VPD152" s="81"/>
      <c r="VPE152" s="81"/>
      <c r="VPF152" s="81"/>
      <c r="VPG152" s="81"/>
      <c r="VPH152" s="81"/>
      <c r="VPI152" s="81"/>
      <c r="VPJ152" s="81"/>
      <c r="VPK152" s="81"/>
      <c r="VPL152" s="81"/>
      <c r="VPM152" s="81"/>
      <c r="VPN152" s="81"/>
      <c r="VPO152" s="81"/>
      <c r="VPP152" s="81"/>
      <c r="VPQ152" s="81"/>
      <c r="VPR152" s="81"/>
      <c r="VPS152" s="81"/>
      <c r="VPT152" s="81"/>
      <c r="VPU152" s="81"/>
      <c r="VPV152" s="81"/>
      <c r="VPW152" s="81"/>
      <c r="VPX152" s="81"/>
      <c r="VPY152" s="81"/>
      <c r="VPZ152" s="81"/>
      <c r="VQA152" s="81"/>
      <c r="VQB152" s="81"/>
      <c r="VQC152" s="81"/>
      <c r="VQD152" s="81"/>
      <c r="VQE152" s="81"/>
      <c r="VQF152" s="81"/>
      <c r="VQG152" s="81"/>
      <c r="VQH152" s="81"/>
      <c r="VQI152" s="81"/>
      <c r="VQJ152" s="81"/>
      <c r="VQK152" s="81"/>
      <c r="VQL152" s="81"/>
      <c r="VQM152" s="81"/>
      <c r="VQN152" s="81"/>
      <c r="VQO152" s="81"/>
      <c r="VQP152" s="81"/>
      <c r="VQQ152" s="81"/>
      <c r="VQR152" s="81"/>
      <c r="VQS152" s="81"/>
      <c r="VQT152" s="81"/>
      <c r="VQU152" s="81"/>
      <c r="VQV152" s="81"/>
      <c r="VQW152" s="81"/>
      <c r="VQX152" s="81"/>
      <c r="VQY152" s="81"/>
      <c r="VQZ152" s="81"/>
      <c r="VRA152" s="81"/>
      <c r="VRB152" s="81"/>
      <c r="VRC152" s="81"/>
      <c r="VRD152" s="81"/>
      <c r="VRE152" s="81"/>
      <c r="VRF152" s="81"/>
      <c r="VRG152" s="81"/>
      <c r="VRH152" s="81"/>
      <c r="VRI152" s="81"/>
      <c r="VRJ152" s="81"/>
      <c r="VRK152" s="81"/>
      <c r="VRL152" s="81"/>
      <c r="VRM152" s="81"/>
      <c r="VRN152" s="81"/>
      <c r="VRO152" s="81"/>
      <c r="VRP152" s="81"/>
      <c r="VRQ152" s="81"/>
      <c r="VRR152" s="81"/>
      <c r="VRS152" s="81"/>
      <c r="VRT152" s="81"/>
      <c r="VRU152" s="81"/>
      <c r="VRV152" s="81"/>
      <c r="VRW152" s="81"/>
      <c r="VRX152" s="81"/>
      <c r="VRY152" s="81"/>
      <c r="VRZ152" s="81"/>
      <c r="VSA152" s="81"/>
      <c r="VSB152" s="81"/>
      <c r="VSC152" s="81"/>
      <c r="VSD152" s="81"/>
      <c r="VSE152" s="81"/>
      <c r="VSF152" s="81"/>
      <c r="VSG152" s="81"/>
      <c r="VSH152" s="81"/>
      <c r="VSI152" s="81"/>
      <c r="VSJ152" s="81"/>
      <c r="VSK152" s="81"/>
      <c r="VSL152" s="81"/>
      <c r="VSM152" s="81"/>
      <c r="VSN152" s="81"/>
      <c r="VSO152" s="81"/>
      <c r="VSP152" s="81"/>
      <c r="VSQ152" s="81"/>
      <c r="VSR152" s="81"/>
      <c r="VSS152" s="81"/>
      <c r="VST152" s="81"/>
      <c r="VSU152" s="81"/>
      <c r="VSV152" s="81"/>
      <c r="VSW152" s="81"/>
      <c r="VSX152" s="81"/>
      <c r="VSY152" s="81"/>
      <c r="VSZ152" s="81"/>
      <c r="VTA152" s="81"/>
      <c r="VTB152" s="81"/>
      <c r="VTC152" s="81"/>
      <c r="VTD152" s="81"/>
      <c r="VTE152" s="81"/>
      <c r="VTF152" s="81"/>
      <c r="VTG152" s="81"/>
      <c r="VTH152" s="81"/>
      <c r="VTI152" s="81"/>
      <c r="VTJ152" s="81"/>
      <c r="VTK152" s="81"/>
      <c r="VTL152" s="81"/>
      <c r="VTM152" s="81"/>
      <c r="VTN152" s="81"/>
      <c r="VTO152" s="81"/>
      <c r="VTP152" s="81"/>
      <c r="VTQ152" s="81"/>
      <c r="VTR152" s="81"/>
      <c r="VTS152" s="81"/>
      <c r="VTT152" s="81"/>
      <c r="VTU152" s="81"/>
      <c r="VTV152" s="81"/>
      <c r="VTW152" s="81"/>
      <c r="VTX152" s="81"/>
      <c r="VTY152" s="81"/>
      <c r="VTZ152" s="81"/>
      <c r="VUA152" s="81"/>
      <c r="VUB152" s="81"/>
      <c r="VUC152" s="81"/>
      <c r="VUD152" s="81"/>
      <c r="VUE152" s="81"/>
      <c r="VUF152" s="81"/>
      <c r="VUG152" s="81"/>
      <c r="VUH152" s="81"/>
      <c r="VUI152" s="81"/>
      <c r="VUJ152" s="81"/>
      <c r="VUK152" s="81"/>
      <c r="VUL152" s="81"/>
      <c r="VUM152" s="81"/>
      <c r="VUN152" s="81"/>
      <c r="VUO152" s="81"/>
      <c r="VUP152" s="81"/>
      <c r="VUQ152" s="81"/>
      <c r="VUR152" s="81"/>
      <c r="VUS152" s="81"/>
      <c r="VUT152" s="81"/>
      <c r="VUU152" s="81"/>
      <c r="VUV152" s="81"/>
      <c r="VUW152" s="81"/>
      <c r="VUX152" s="81"/>
      <c r="VUY152" s="81"/>
      <c r="VUZ152" s="81"/>
      <c r="VVA152" s="81"/>
      <c r="VVB152" s="81"/>
      <c r="VVC152" s="81"/>
      <c r="VVD152" s="81"/>
      <c r="VVE152" s="81"/>
      <c r="VVF152" s="81"/>
      <c r="VVG152" s="81"/>
      <c r="VVH152" s="81"/>
      <c r="VVI152" s="81"/>
      <c r="VVJ152" s="81"/>
      <c r="VVK152" s="81"/>
      <c r="VVL152" s="81"/>
      <c r="VVM152" s="81"/>
      <c r="VVN152" s="81"/>
      <c r="VVO152" s="81"/>
      <c r="VVP152" s="81"/>
      <c r="VVQ152" s="81"/>
      <c r="VVR152" s="81"/>
      <c r="VVS152" s="81"/>
      <c r="VVT152" s="81"/>
      <c r="VVU152" s="81"/>
      <c r="VVV152" s="81"/>
      <c r="VVW152" s="81"/>
      <c r="VVX152" s="81"/>
      <c r="VVY152" s="81"/>
      <c r="VVZ152" s="81"/>
      <c r="VWA152" s="81"/>
      <c r="VWB152" s="81"/>
      <c r="VWC152" s="81"/>
      <c r="VWD152" s="81"/>
      <c r="VWE152" s="81"/>
      <c r="VWF152" s="81"/>
      <c r="VWG152" s="81"/>
      <c r="VWH152" s="81"/>
      <c r="VWI152" s="81"/>
      <c r="VWJ152" s="81"/>
      <c r="VWK152" s="81"/>
      <c r="VWL152" s="81"/>
      <c r="VWM152" s="81"/>
      <c r="VWN152" s="81"/>
      <c r="VWO152" s="81"/>
      <c r="VWP152" s="81"/>
      <c r="VWQ152" s="81"/>
      <c r="VWR152" s="81"/>
      <c r="VWS152" s="81"/>
      <c r="VWT152" s="81"/>
      <c r="VWU152" s="81"/>
      <c r="VWV152" s="81"/>
      <c r="VWW152" s="81"/>
      <c r="VWX152" s="81"/>
      <c r="VWY152" s="81"/>
      <c r="VWZ152" s="81"/>
      <c r="VXA152" s="81"/>
      <c r="VXB152" s="81"/>
      <c r="VXC152" s="81"/>
      <c r="VXD152" s="81"/>
      <c r="VXE152" s="81"/>
      <c r="VXF152" s="81"/>
      <c r="VXG152" s="81"/>
      <c r="VXH152" s="81"/>
      <c r="VXI152" s="81"/>
      <c r="VXJ152" s="81"/>
      <c r="VXK152" s="81"/>
      <c r="VXL152" s="81"/>
      <c r="VXM152" s="81"/>
      <c r="VXN152" s="81"/>
      <c r="VXO152" s="81"/>
      <c r="VXP152" s="81"/>
      <c r="VXQ152" s="81"/>
      <c r="VXR152" s="81"/>
      <c r="VXS152" s="81"/>
      <c r="VXT152" s="81"/>
      <c r="VXU152" s="81"/>
      <c r="VXV152" s="81"/>
      <c r="VXW152" s="81"/>
      <c r="VXX152" s="81"/>
      <c r="VXY152" s="81"/>
      <c r="VXZ152" s="81"/>
      <c r="VYA152" s="81"/>
      <c r="VYB152" s="81"/>
      <c r="VYC152" s="81"/>
      <c r="VYD152" s="81"/>
      <c r="VYE152" s="81"/>
      <c r="VYF152" s="81"/>
      <c r="VYG152" s="81"/>
      <c r="VYH152" s="81"/>
      <c r="VYI152" s="81"/>
      <c r="VYJ152" s="81"/>
      <c r="VYK152" s="81"/>
      <c r="VYL152" s="81"/>
      <c r="VYM152" s="81"/>
      <c r="VYN152" s="81"/>
      <c r="VYO152" s="81"/>
      <c r="VYP152" s="81"/>
      <c r="VYQ152" s="81"/>
      <c r="VYR152" s="81"/>
      <c r="VYS152" s="81"/>
      <c r="VYT152" s="81"/>
      <c r="VYU152" s="81"/>
      <c r="VYV152" s="81"/>
      <c r="VYW152" s="81"/>
      <c r="VYX152" s="81"/>
      <c r="VYY152" s="81"/>
      <c r="VYZ152" s="81"/>
      <c r="VZA152" s="81"/>
      <c r="VZB152" s="81"/>
      <c r="VZC152" s="81"/>
      <c r="VZD152" s="81"/>
      <c r="VZE152" s="81"/>
      <c r="VZF152" s="81"/>
      <c r="VZG152" s="81"/>
      <c r="VZH152" s="81"/>
      <c r="VZI152" s="81"/>
      <c r="VZJ152" s="81"/>
      <c r="VZK152" s="81"/>
      <c r="VZL152" s="81"/>
      <c r="VZM152" s="81"/>
      <c r="VZN152" s="81"/>
      <c r="VZO152" s="81"/>
      <c r="VZP152" s="81"/>
      <c r="VZQ152" s="81"/>
      <c r="VZR152" s="81"/>
      <c r="VZS152" s="81"/>
      <c r="VZT152" s="81"/>
      <c r="VZU152" s="81"/>
      <c r="VZV152" s="81"/>
      <c r="VZW152" s="81"/>
      <c r="VZX152" s="81"/>
      <c r="VZY152" s="81"/>
      <c r="VZZ152" s="81"/>
      <c r="WAA152" s="81"/>
      <c r="WAB152" s="81"/>
      <c r="WAC152" s="81"/>
      <c r="WAD152" s="81"/>
      <c r="WAE152" s="81"/>
      <c r="WAF152" s="81"/>
      <c r="WAG152" s="81"/>
      <c r="WAH152" s="81"/>
      <c r="WAI152" s="81"/>
      <c r="WAJ152" s="81"/>
      <c r="WAK152" s="81"/>
      <c r="WAL152" s="81"/>
      <c r="WAM152" s="81"/>
      <c r="WAN152" s="81"/>
      <c r="WAO152" s="81"/>
      <c r="WAP152" s="81"/>
      <c r="WAQ152" s="81"/>
      <c r="WAR152" s="81"/>
      <c r="WAS152" s="81"/>
      <c r="WAT152" s="81"/>
      <c r="WAU152" s="81"/>
      <c r="WAV152" s="81"/>
      <c r="WAW152" s="81"/>
      <c r="WAX152" s="81"/>
      <c r="WAY152" s="81"/>
      <c r="WAZ152" s="81"/>
      <c r="WBA152" s="81"/>
      <c r="WBB152" s="81"/>
      <c r="WBC152" s="81"/>
      <c r="WBD152" s="81"/>
      <c r="WBE152" s="81"/>
      <c r="WBF152" s="81"/>
      <c r="WBG152" s="81"/>
      <c r="WBH152" s="81"/>
      <c r="WBI152" s="81"/>
      <c r="WBJ152" s="81"/>
      <c r="WBK152" s="81"/>
      <c r="WBL152" s="81"/>
      <c r="WBM152" s="81"/>
      <c r="WBN152" s="81"/>
      <c r="WBO152" s="81"/>
      <c r="WBP152" s="81"/>
      <c r="WBQ152" s="81"/>
      <c r="WBR152" s="81"/>
      <c r="WBS152" s="81"/>
      <c r="WBT152" s="81"/>
      <c r="WBU152" s="81"/>
      <c r="WBV152" s="81"/>
      <c r="WBW152" s="81"/>
      <c r="WBX152" s="81"/>
      <c r="WBY152" s="81"/>
      <c r="WBZ152" s="81"/>
      <c r="WCA152" s="81"/>
      <c r="WCB152" s="81"/>
      <c r="WCC152" s="81"/>
      <c r="WCD152" s="81"/>
      <c r="WCE152" s="81"/>
      <c r="WCF152" s="81"/>
      <c r="WCG152" s="81"/>
      <c r="WCH152" s="81"/>
      <c r="WCI152" s="81"/>
      <c r="WCJ152" s="81"/>
      <c r="WCK152" s="81"/>
      <c r="WCL152" s="81"/>
      <c r="WCM152" s="81"/>
      <c r="WCN152" s="81"/>
      <c r="WCO152" s="81"/>
      <c r="WCP152" s="81"/>
      <c r="WCQ152" s="81"/>
      <c r="WCR152" s="81"/>
      <c r="WCS152" s="81"/>
      <c r="WCT152" s="81"/>
      <c r="WCU152" s="81"/>
      <c r="WCV152" s="81"/>
      <c r="WCW152" s="81"/>
      <c r="WCX152" s="81"/>
      <c r="WCY152" s="81"/>
      <c r="WCZ152" s="81"/>
      <c r="WDA152" s="81"/>
      <c r="WDB152" s="81"/>
      <c r="WDC152" s="81"/>
      <c r="WDD152" s="81"/>
      <c r="WDE152" s="81"/>
      <c r="WDF152" s="81"/>
      <c r="WDG152" s="81"/>
      <c r="WDH152" s="81"/>
      <c r="WDI152" s="81"/>
      <c r="WDJ152" s="81"/>
      <c r="WDK152" s="81"/>
      <c r="WDL152" s="81"/>
      <c r="WDM152" s="81"/>
      <c r="WDN152" s="81"/>
      <c r="WDO152" s="81"/>
      <c r="WDP152" s="81"/>
      <c r="WDQ152" s="81"/>
      <c r="WDR152" s="81"/>
      <c r="WDS152" s="81"/>
      <c r="WDT152" s="81"/>
      <c r="WDU152" s="81"/>
      <c r="WDV152" s="81"/>
      <c r="WDW152" s="81"/>
      <c r="WDX152" s="81"/>
      <c r="WDY152" s="81"/>
      <c r="WDZ152" s="81"/>
      <c r="WEA152" s="81"/>
      <c r="WEB152" s="81"/>
      <c r="WEC152" s="81"/>
      <c r="WED152" s="81"/>
      <c r="WEE152" s="81"/>
      <c r="WEF152" s="81"/>
      <c r="WEG152" s="81"/>
      <c r="WEH152" s="81"/>
      <c r="WEI152" s="81"/>
      <c r="WEJ152" s="81"/>
      <c r="WEK152" s="81"/>
      <c r="WEL152" s="81"/>
      <c r="WEM152" s="81"/>
      <c r="WEN152" s="81"/>
      <c r="WEO152" s="81"/>
      <c r="WEP152" s="81"/>
      <c r="WEQ152" s="81"/>
      <c r="WER152" s="81"/>
      <c r="WES152" s="81"/>
      <c r="WET152" s="81"/>
      <c r="WEU152" s="81"/>
      <c r="WEV152" s="81"/>
      <c r="WEW152" s="81"/>
      <c r="WEX152" s="81"/>
      <c r="WEY152" s="81"/>
      <c r="WEZ152" s="81"/>
      <c r="WFA152" s="81"/>
      <c r="WFB152" s="81"/>
      <c r="WFC152" s="81"/>
      <c r="WFD152" s="81"/>
      <c r="WFE152" s="81"/>
      <c r="WFF152" s="81"/>
      <c r="WFG152" s="81"/>
      <c r="WFH152" s="81"/>
      <c r="WFI152" s="81"/>
      <c r="WFJ152" s="81"/>
      <c r="WFK152" s="81"/>
      <c r="WFL152" s="81"/>
      <c r="WFM152" s="81"/>
      <c r="WFN152" s="81"/>
      <c r="WFO152" s="81"/>
      <c r="WFP152" s="81"/>
      <c r="WFQ152" s="81"/>
      <c r="WFR152" s="81"/>
      <c r="WFS152" s="81"/>
      <c r="WFT152" s="81"/>
      <c r="WFU152" s="81"/>
      <c r="WFV152" s="81"/>
      <c r="WFW152" s="81"/>
      <c r="WFX152" s="81"/>
      <c r="WFY152" s="81"/>
      <c r="WFZ152" s="81"/>
      <c r="WGA152" s="81"/>
      <c r="WGB152" s="81"/>
      <c r="WGC152" s="81"/>
      <c r="WGD152" s="81"/>
      <c r="WGE152" s="81"/>
      <c r="WGF152" s="81"/>
      <c r="WGG152" s="81"/>
      <c r="WGH152" s="81"/>
      <c r="WGI152" s="81"/>
      <c r="WGJ152" s="81"/>
      <c r="WGK152" s="81"/>
      <c r="WGL152" s="81"/>
      <c r="WGM152" s="81"/>
      <c r="WGN152" s="81"/>
      <c r="WGO152" s="81"/>
      <c r="WGP152" s="81"/>
      <c r="WGQ152" s="81"/>
      <c r="WGR152" s="81"/>
      <c r="WGS152" s="81"/>
      <c r="WGT152" s="81"/>
      <c r="WGU152" s="81"/>
      <c r="WGV152" s="81"/>
      <c r="WGW152" s="81"/>
      <c r="WGX152" s="81"/>
      <c r="WGY152" s="81"/>
      <c r="WGZ152" s="81"/>
      <c r="WHA152" s="81"/>
      <c r="WHB152" s="81"/>
      <c r="WHC152" s="81"/>
      <c r="WHD152" s="81"/>
      <c r="WHE152" s="81"/>
      <c r="WHF152" s="81"/>
      <c r="WHG152" s="81"/>
      <c r="WHH152" s="81"/>
      <c r="WHI152" s="81"/>
      <c r="WHJ152" s="81"/>
      <c r="WHK152" s="81"/>
      <c r="WHL152" s="81"/>
      <c r="WHM152" s="81"/>
      <c r="WHN152" s="81"/>
      <c r="WHO152" s="81"/>
      <c r="WHP152" s="81"/>
      <c r="WHQ152" s="81"/>
      <c r="WHR152" s="81"/>
      <c r="WHS152" s="81"/>
      <c r="WHT152" s="81"/>
      <c r="WHU152" s="81"/>
      <c r="WHV152" s="81"/>
      <c r="WHW152" s="81"/>
      <c r="WHX152" s="81"/>
      <c r="WHY152" s="81"/>
      <c r="WHZ152" s="81"/>
      <c r="WIA152" s="81"/>
      <c r="WIB152" s="81"/>
      <c r="WIC152" s="81"/>
      <c r="WID152" s="81"/>
      <c r="WIE152" s="81"/>
      <c r="WIF152" s="81"/>
      <c r="WIG152" s="81"/>
      <c r="WIH152" s="81"/>
      <c r="WII152" s="81"/>
      <c r="WIJ152" s="81"/>
      <c r="WIK152" s="81"/>
      <c r="WIL152" s="81"/>
      <c r="WIM152" s="81"/>
      <c r="WIN152" s="81"/>
      <c r="WIO152" s="81"/>
      <c r="WIP152" s="81"/>
      <c r="WIQ152" s="81"/>
      <c r="WIR152" s="81"/>
      <c r="WIS152" s="81"/>
      <c r="WIT152" s="81"/>
      <c r="WIU152" s="81"/>
      <c r="WIV152" s="81"/>
      <c r="WIW152" s="81"/>
      <c r="WIX152" s="81"/>
      <c r="WIY152" s="81"/>
      <c r="WIZ152" s="81"/>
      <c r="WJA152" s="81"/>
      <c r="WJB152" s="81"/>
      <c r="WJC152" s="81"/>
      <c r="WJD152" s="81"/>
      <c r="WJE152" s="81"/>
      <c r="WJF152" s="81"/>
      <c r="WJG152" s="81"/>
      <c r="WJH152" s="81"/>
      <c r="WJI152" s="81"/>
      <c r="WJJ152" s="81"/>
      <c r="WJK152" s="81"/>
      <c r="WJL152" s="81"/>
      <c r="WJM152" s="81"/>
      <c r="WJN152" s="81"/>
      <c r="WJO152" s="81"/>
      <c r="WJP152" s="81"/>
      <c r="WJQ152" s="81"/>
      <c r="WJR152" s="81"/>
      <c r="WJS152" s="81"/>
      <c r="WJT152" s="81"/>
      <c r="WJU152" s="81"/>
      <c r="WJV152" s="81"/>
      <c r="WJW152" s="81"/>
      <c r="WJX152" s="81"/>
      <c r="WJY152" s="81"/>
      <c r="WJZ152" s="81"/>
      <c r="WKA152" s="81"/>
      <c r="WKB152" s="81"/>
      <c r="WKC152" s="81"/>
      <c r="WKD152" s="81"/>
      <c r="WKE152" s="81"/>
      <c r="WKF152" s="81"/>
      <c r="WKG152" s="81"/>
      <c r="WKH152" s="81"/>
      <c r="WKI152" s="81"/>
      <c r="WKJ152" s="81"/>
      <c r="WKK152" s="81"/>
      <c r="WKL152" s="81"/>
      <c r="WKM152" s="81"/>
      <c r="WKN152" s="81"/>
      <c r="WKO152" s="81"/>
      <c r="WKP152" s="81"/>
      <c r="WKQ152" s="81"/>
      <c r="WKR152" s="81"/>
      <c r="WKS152" s="81"/>
      <c r="WKT152" s="81"/>
      <c r="WKU152" s="81"/>
      <c r="WKV152" s="81"/>
      <c r="WKW152" s="81"/>
      <c r="WKX152" s="81"/>
      <c r="WKY152" s="81"/>
      <c r="WKZ152" s="81"/>
      <c r="WLA152" s="81"/>
      <c r="WLB152" s="81"/>
      <c r="WLC152" s="81"/>
      <c r="WLD152" s="81"/>
      <c r="WLE152" s="81"/>
      <c r="WLF152" s="81"/>
      <c r="WLG152" s="81"/>
      <c r="WLH152" s="81"/>
      <c r="WLI152" s="81"/>
      <c r="WLJ152" s="81"/>
      <c r="WLK152" s="81"/>
      <c r="WLL152" s="81"/>
      <c r="WLM152" s="81"/>
      <c r="WLN152" s="81"/>
      <c r="WLO152" s="81"/>
      <c r="WLP152" s="81"/>
      <c r="WLQ152" s="81"/>
      <c r="WLR152" s="81"/>
      <c r="WLS152" s="81"/>
      <c r="WLT152" s="81"/>
      <c r="WLU152" s="81"/>
      <c r="WLV152" s="81"/>
      <c r="WLW152" s="81"/>
      <c r="WLX152" s="81"/>
      <c r="WLY152" s="81"/>
      <c r="WLZ152" s="81"/>
      <c r="WMA152" s="81"/>
      <c r="WMB152" s="81"/>
      <c r="WMC152" s="81"/>
      <c r="WMD152" s="81"/>
      <c r="WME152" s="81"/>
      <c r="WMF152" s="81"/>
      <c r="WMG152" s="81"/>
      <c r="WMH152" s="81"/>
      <c r="WMI152" s="81"/>
      <c r="WMJ152" s="81"/>
      <c r="WMK152" s="81"/>
      <c r="WML152" s="81"/>
      <c r="WMM152" s="81"/>
      <c r="WMN152" s="81"/>
      <c r="WMO152" s="81"/>
      <c r="WMP152" s="81"/>
      <c r="WMQ152" s="81"/>
      <c r="WMR152" s="81"/>
      <c r="WMS152" s="81"/>
      <c r="WMT152" s="81"/>
      <c r="WMU152" s="81"/>
      <c r="WMV152" s="81"/>
      <c r="WMW152" s="81"/>
      <c r="WMX152" s="81"/>
      <c r="WMY152" s="81"/>
      <c r="WMZ152" s="81"/>
      <c r="WNA152" s="81"/>
      <c r="WNB152" s="81"/>
      <c r="WNC152" s="81"/>
      <c r="WND152" s="81"/>
      <c r="WNE152" s="81"/>
      <c r="WNF152" s="81"/>
      <c r="WNG152" s="81"/>
      <c r="WNH152" s="81"/>
      <c r="WNI152" s="81"/>
      <c r="WNJ152" s="81"/>
      <c r="WNK152" s="81"/>
      <c r="WNL152" s="81"/>
      <c r="WNM152" s="81"/>
      <c r="WNN152" s="81"/>
      <c r="WNO152" s="81"/>
      <c r="WNP152" s="81"/>
      <c r="WNQ152" s="81"/>
      <c r="WNR152" s="81"/>
      <c r="WNS152" s="81"/>
      <c r="WNT152" s="81"/>
      <c r="WNU152" s="81"/>
      <c r="WNV152" s="81"/>
      <c r="WNW152" s="81"/>
      <c r="WNX152" s="81"/>
      <c r="WNY152" s="81"/>
      <c r="WNZ152" s="81"/>
      <c r="WOA152" s="81"/>
      <c r="WOB152" s="81"/>
      <c r="WOC152" s="81"/>
      <c r="WOD152" s="81"/>
      <c r="WOE152" s="81"/>
      <c r="WOF152" s="81"/>
      <c r="WOG152" s="81"/>
      <c r="WOH152" s="81"/>
      <c r="WOI152" s="81"/>
      <c r="WOJ152" s="81"/>
      <c r="WOK152" s="81"/>
      <c r="WOL152" s="81"/>
      <c r="WOM152" s="81"/>
      <c r="WON152" s="81"/>
      <c r="WOO152" s="81"/>
      <c r="WOP152" s="81"/>
      <c r="WOQ152" s="81"/>
      <c r="WOR152" s="81"/>
      <c r="WOS152" s="81"/>
      <c r="WOT152" s="81"/>
      <c r="WOU152" s="81"/>
      <c r="WOV152" s="81"/>
      <c r="WOW152" s="81"/>
      <c r="WOX152" s="81"/>
      <c r="WOY152" s="81"/>
      <c r="WOZ152" s="81"/>
      <c r="WPA152" s="81"/>
      <c r="WPB152" s="81"/>
      <c r="WPC152" s="81"/>
      <c r="WPD152" s="81"/>
      <c r="WPE152" s="81"/>
      <c r="WPF152" s="81"/>
      <c r="WPG152" s="81"/>
      <c r="WPH152" s="81"/>
      <c r="WPI152" s="81"/>
      <c r="WPJ152" s="81"/>
      <c r="WPK152" s="81"/>
      <c r="WPL152" s="81"/>
      <c r="WPM152" s="81"/>
      <c r="WPN152" s="81"/>
      <c r="WPO152" s="81"/>
      <c r="WPP152" s="81"/>
      <c r="WPQ152" s="81"/>
      <c r="WPR152" s="81"/>
      <c r="WPS152" s="81"/>
      <c r="WPT152" s="81"/>
      <c r="WPU152" s="81"/>
      <c r="WPV152" s="81"/>
      <c r="WPW152" s="81"/>
      <c r="WPX152" s="81"/>
      <c r="WPY152" s="81"/>
      <c r="WPZ152" s="81"/>
      <c r="WQA152" s="81"/>
      <c r="WQB152" s="81"/>
      <c r="WQC152" s="81"/>
      <c r="WQD152" s="81"/>
      <c r="WQE152" s="81"/>
      <c r="WQF152" s="81"/>
      <c r="WQG152" s="81"/>
      <c r="WQH152" s="81"/>
      <c r="WQI152" s="81"/>
      <c r="WQJ152" s="81"/>
      <c r="WQK152" s="81"/>
      <c r="WQL152" s="81"/>
      <c r="WQM152" s="81"/>
      <c r="WQN152" s="81"/>
      <c r="WQO152" s="81"/>
      <c r="WQP152" s="81"/>
      <c r="WQQ152" s="81"/>
      <c r="WQR152" s="81"/>
      <c r="WQS152" s="81"/>
      <c r="WQT152" s="81"/>
      <c r="WQU152" s="81"/>
      <c r="WQV152" s="81"/>
      <c r="WQW152" s="81"/>
      <c r="WQX152" s="81"/>
      <c r="WQY152" s="81"/>
      <c r="WQZ152" s="81"/>
      <c r="WRA152" s="81"/>
      <c r="WRB152" s="81"/>
      <c r="WRC152" s="81"/>
      <c r="WRD152" s="81"/>
      <c r="WRE152" s="81"/>
      <c r="WRF152" s="81"/>
      <c r="WRG152" s="81"/>
      <c r="WRH152" s="81"/>
      <c r="WRI152" s="81"/>
      <c r="WRJ152" s="81"/>
      <c r="WRK152" s="81"/>
      <c r="WRL152" s="81"/>
      <c r="WRM152" s="81"/>
      <c r="WRN152" s="81"/>
      <c r="WRO152" s="81"/>
      <c r="WRP152" s="81"/>
      <c r="WRQ152" s="81"/>
      <c r="WRR152" s="81"/>
      <c r="WRS152" s="81"/>
      <c r="WRT152" s="81"/>
      <c r="WRU152" s="81"/>
      <c r="WRV152" s="81"/>
      <c r="WRW152" s="81"/>
      <c r="WRX152" s="81"/>
      <c r="WRY152" s="81"/>
      <c r="WRZ152" s="81"/>
      <c r="WSA152" s="81"/>
      <c r="WSB152" s="81"/>
      <c r="WSC152" s="81"/>
      <c r="WSD152" s="81"/>
      <c r="WSE152" s="81"/>
      <c r="WSF152" s="81"/>
      <c r="WSG152" s="81"/>
      <c r="WSH152" s="81"/>
      <c r="WSI152" s="81"/>
      <c r="WSJ152" s="81"/>
      <c r="WSK152" s="81"/>
      <c r="WSL152" s="81"/>
      <c r="WSM152" s="81"/>
      <c r="WSN152" s="81"/>
      <c r="WSO152" s="81"/>
      <c r="WSP152" s="81"/>
      <c r="WSQ152" s="81"/>
      <c r="WSR152" s="81"/>
      <c r="WSS152" s="81"/>
      <c r="WST152" s="81"/>
      <c r="WSU152" s="81"/>
      <c r="WSV152" s="81"/>
      <c r="WSW152" s="81"/>
      <c r="WSX152" s="81"/>
      <c r="WSY152" s="81"/>
      <c r="WSZ152" s="81"/>
      <c r="WTA152" s="81"/>
      <c r="WTB152" s="81"/>
      <c r="WTC152" s="81"/>
      <c r="WTD152" s="81"/>
      <c r="WTE152" s="81"/>
      <c r="WTF152" s="81"/>
      <c r="WTG152" s="81"/>
      <c r="WTH152" s="81"/>
      <c r="WTI152" s="81"/>
      <c r="WTJ152" s="81"/>
      <c r="WTK152" s="81"/>
      <c r="WTL152" s="81"/>
      <c r="WTM152" s="81"/>
      <c r="WTN152" s="81"/>
      <c r="WTO152" s="81"/>
      <c r="WTP152" s="81"/>
      <c r="WTQ152" s="81"/>
      <c r="WTR152" s="81"/>
      <c r="WTS152" s="81"/>
      <c r="WTT152" s="81"/>
      <c r="WTU152" s="81"/>
      <c r="WTV152" s="81"/>
      <c r="WTW152" s="81"/>
      <c r="WTX152" s="81"/>
      <c r="WTY152" s="81"/>
      <c r="WTZ152" s="81"/>
      <c r="WUA152" s="81"/>
      <c r="WUB152" s="81"/>
      <c r="WUC152" s="81"/>
      <c r="WUD152" s="81"/>
      <c r="WUE152" s="81"/>
      <c r="WUF152" s="81"/>
      <c r="WUG152" s="81"/>
      <c r="WUH152" s="81"/>
      <c r="WUI152" s="81"/>
      <c r="WUJ152" s="81"/>
      <c r="WUK152" s="81"/>
      <c r="WUL152" s="81"/>
      <c r="WUM152" s="81"/>
      <c r="WUN152" s="81"/>
      <c r="WUO152" s="81"/>
      <c r="WUP152" s="81"/>
      <c r="WUQ152" s="81"/>
      <c r="WUR152" s="81"/>
      <c r="WUS152" s="81"/>
      <c r="WUT152" s="81"/>
      <c r="WUU152" s="81"/>
      <c r="WUV152" s="81"/>
      <c r="WUW152" s="81"/>
      <c r="WUX152" s="81"/>
      <c r="WUY152" s="81"/>
      <c r="WUZ152" s="81"/>
      <c r="WVA152" s="81"/>
      <c r="WVB152" s="81"/>
      <c r="WVC152" s="81"/>
      <c r="WVD152" s="81"/>
      <c r="WVE152" s="81"/>
      <c r="WVF152" s="81"/>
      <c r="WVG152" s="81"/>
      <c r="WVH152" s="81"/>
      <c r="WVI152" s="81"/>
      <c r="WVJ152" s="81"/>
      <c r="WVK152" s="81"/>
      <c r="WVL152" s="81"/>
      <c r="WVM152" s="81"/>
      <c r="WVN152" s="81"/>
      <c r="WVO152" s="81"/>
      <c r="WVP152" s="81"/>
      <c r="WVQ152" s="81"/>
      <c r="WVR152" s="81"/>
      <c r="WVS152" s="81"/>
      <c r="WVT152" s="81"/>
      <c r="WVU152" s="81"/>
      <c r="WVV152" s="81"/>
      <c r="WVW152" s="81"/>
      <c r="WVX152" s="81"/>
      <c r="WVY152" s="81"/>
      <c r="WVZ152" s="81"/>
      <c r="WWA152" s="81"/>
      <c r="WWB152" s="81"/>
      <c r="WWC152" s="81"/>
      <c r="WWD152" s="81"/>
      <c r="WWE152" s="81"/>
      <c r="WWF152" s="81"/>
      <c r="WWG152" s="81"/>
      <c r="WWH152" s="81"/>
      <c r="WWI152" s="81"/>
      <c r="WWJ152" s="81"/>
      <c r="WWK152" s="81"/>
      <c r="WWL152" s="81"/>
      <c r="WWM152" s="81"/>
      <c r="WWN152" s="81"/>
      <c r="WWO152" s="81"/>
      <c r="WWP152" s="81"/>
      <c r="WWQ152" s="81"/>
      <c r="WWR152" s="81"/>
      <c r="WWS152" s="81"/>
      <c r="WWT152" s="81"/>
      <c r="WWU152" s="81"/>
      <c r="WWV152" s="81"/>
      <c r="WWW152" s="81"/>
      <c r="WWX152" s="81"/>
      <c r="WWY152" s="81"/>
      <c r="WWZ152" s="81"/>
      <c r="WXA152" s="81"/>
      <c r="WXB152" s="81"/>
      <c r="WXC152" s="81"/>
      <c r="WXD152" s="81"/>
      <c r="WXE152" s="81"/>
      <c r="WXF152" s="81"/>
      <c r="WXG152" s="81"/>
      <c r="WXH152" s="81"/>
      <c r="WXI152" s="81"/>
      <c r="WXJ152" s="81"/>
      <c r="WXK152" s="81"/>
      <c r="WXL152" s="81"/>
      <c r="WXM152" s="81"/>
      <c r="WXN152" s="81"/>
      <c r="WXO152" s="81"/>
      <c r="WXP152" s="81"/>
      <c r="WXQ152" s="81"/>
      <c r="WXR152" s="81"/>
      <c r="WXS152" s="81"/>
      <c r="WXT152" s="81"/>
      <c r="WXU152" s="81"/>
      <c r="WXV152" s="81"/>
      <c r="WXW152" s="81"/>
      <c r="WXX152" s="81"/>
      <c r="WXY152" s="81"/>
      <c r="WXZ152" s="81"/>
      <c r="WYA152" s="81"/>
      <c r="WYB152" s="81"/>
      <c r="WYC152" s="81"/>
      <c r="WYD152" s="81"/>
      <c r="WYE152" s="81"/>
      <c r="WYF152" s="81"/>
      <c r="WYG152" s="81"/>
      <c r="WYH152" s="81"/>
      <c r="WYI152" s="81"/>
      <c r="WYJ152" s="81"/>
      <c r="WYK152" s="81"/>
      <c r="WYL152" s="81"/>
      <c r="WYM152" s="81"/>
      <c r="WYN152" s="81"/>
      <c r="WYO152" s="81"/>
      <c r="WYP152" s="81"/>
      <c r="WYQ152" s="81"/>
      <c r="WYR152" s="81"/>
      <c r="WYS152" s="81"/>
      <c r="WYT152" s="81"/>
      <c r="WYU152" s="81"/>
      <c r="WYV152" s="81"/>
      <c r="WYW152" s="81"/>
      <c r="WYX152" s="81"/>
      <c r="WYY152" s="81"/>
      <c r="WYZ152" s="81"/>
      <c r="WZA152" s="81"/>
      <c r="WZB152" s="81"/>
      <c r="WZC152" s="81"/>
      <c r="WZD152" s="81"/>
      <c r="WZE152" s="81"/>
      <c r="WZF152" s="81"/>
      <c r="WZG152" s="81"/>
      <c r="WZH152" s="81"/>
      <c r="WZI152" s="81"/>
      <c r="WZJ152" s="81"/>
      <c r="WZK152" s="81"/>
      <c r="WZL152" s="81"/>
      <c r="WZM152" s="81"/>
      <c r="WZN152" s="81"/>
      <c r="WZO152" s="81"/>
      <c r="WZP152" s="81"/>
      <c r="WZQ152" s="81"/>
      <c r="WZR152" s="81"/>
      <c r="WZS152" s="81"/>
      <c r="WZT152" s="81"/>
      <c r="WZU152" s="81"/>
      <c r="WZV152" s="81"/>
      <c r="WZW152" s="81"/>
      <c r="WZX152" s="81"/>
      <c r="WZY152" s="81"/>
      <c r="WZZ152" s="81"/>
      <c r="XAA152" s="81"/>
      <c r="XAB152" s="81"/>
      <c r="XAC152" s="81"/>
      <c r="XAD152" s="81"/>
      <c r="XAE152" s="81"/>
      <c r="XAF152" s="81"/>
      <c r="XAG152" s="81"/>
      <c r="XAH152" s="81"/>
      <c r="XAI152" s="81"/>
      <c r="XAJ152" s="81"/>
      <c r="XAK152" s="81"/>
      <c r="XAL152" s="81"/>
      <c r="XAM152" s="81"/>
      <c r="XAN152" s="81"/>
      <c r="XAO152" s="81"/>
      <c r="XAP152" s="81"/>
      <c r="XAQ152" s="81"/>
      <c r="XAR152" s="81"/>
      <c r="XAS152" s="81"/>
      <c r="XAT152" s="81"/>
      <c r="XAU152" s="81"/>
      <c r="XAV152" s="81"/>
      <c r="XAW152" s="81"/>
      <c r="XAX152" s="81"/>
      <c r="XAY152" s="81"/>
      <c r="XAZ152" s="81"/>
      <c r="XBA152" s="81"/>
      <c r="XBB152" s="81"/>
      <c r="XBC152" s="81"/>
      <c r="XBD152" s="81"/>
      <c r="XBE152" s="81"/>
      <c r="XBF152" s="81"/>
      <c r="XBG152" s="81"/>
      <c r="XBH152" s="81"/>
      <c r="XBI152" s="81"/>
      <c r="XBJ152" s="81"/>
      <c r="XBK152" s="81"/>
      <c r="XBL152" s="81"/>
      <c r="XBM152" s="81"/>
      <c r="XBN152" s="81"/>
      <c r="XBO152" s="81"/>
      <c r="XBP152" s="81"/>
      <c r="XBQ152" s="81"/>
      <c r="XBR152" s="81"/>
      <c r="XBS152" s="81"/>
      <c r="XBT152" s="81"/>
      <c r="XBU152" s="81"/>
      <c r="XBV152" s="81"/>
      <c r="XBW152" s="81"/>
      <c r="XBX152" s="81"/>
      <c r="XBY152" s="81"/>
      <c r="XBZ152" s="81"/>
      <c r="XCA152" s="81"/>
      <c r="XCB152" s="81"/>
      <c r="XCC152" s="81"/>
      <c r="XCD152" s="81"/>
      <c r="XCE152" s="81"/>
      <c r="XCF152" s="81"/>
      <c r="XCG152" s="81"/>
      <c r="XCH152" s="81"/>
      <c r="XCI152" s="81"/>
      <c r="XCJ152" s="81"/>
      <c r="XCK152" s="81"/>
      <c r="XCL152" s="81"/>
      <c r="XCM152" s="81"/>
      <c r="XCN152" s="81"/>
      <c r="XCO152" s="81"/>
      <c r="XCP152" s="81"/>
      <c r="XCQ152" s="81"/>
      <c r="XCR152" s="81"/>
      <c r="XCS152" s="81"/>
      <c r="XCT152" s="81"/>
      <c r="XCU152" s="81"/>
      <c r="XCV152" s="81"/>
      <c r="XCW152" s="81"/>
      <c r="XCX152" s="81"/>
      <c r="XCY152" s="81"/>
      <c r="XCZ152" s="81"/>
      <c r="XDA152" s="81"/>
      <c r="XDB152" s="81"/>
      <c r="XDC152" s="81"/>
      <c r="XDD152" s="81"/>
      <c r="XDE152" s="81"/>
      <c r="XDF152" s="81"/>
      <c r="XDG152" s="81"/>
      <c r="XDH152" s="81"/>
      <c r="XDI152" s="81"/>
      <c r="XDJ152" s="81"/>
      <c r="XDK152" s="81"/>
      <c r="XDL152" s="81"/>
      <c r="XDM152" s="81"/>
      <c r="XDN152" s="81"/>
      <c r="XDO152" s="81"/>
      <c r="XDP152" s="81"/>
      <c r="XDQ152" s="81"/>
      <c r="XDR152" s="81"/>
      <c r="XDS152" s="81"/>
      <c r="XDT152" s="81"/>
      <c r="XDU152" s="81"/>
      <c r="XDV152" s="81"/>
      <c r="XDW152" s="81"/>
      <c r="XDX152" s="81"/>
      <c r="XDY152" s="81"/>
      <c r="XDZ152" s="81"/>
      <c r="XEA152" s="81"/>
      <c r="XEB152" s="81"/>
      <c r="XEC152" s="81"/>
      <c r="XED152" s="81"/>
      <c r="XEE152" s="81"/>
      <c r="XEF152" s="81"/>
      <c r="XEG152" s="81"/>
      <c r="XEH152" s="81"/>
      <c r="XEI152" s="81"/>
      <c r="XEJ152" s="81"/>
      <c r="XEK152" s="81"/>
      <c r="XEL152" s="81"/>
      <c r="XEM152" s="81"/>
      <c r="XEN152" s="81"/>
      <c r="XEO152" s="81"/>
      <c r="XEP152" s="81"/>
      <c r="XEQ152" s="81"/>
      <c r="XER152" s="81"/>
      <c r="XES152" s="81"/>
      <c r="XET152" s="81"/>
      <c r="XEU152" s="81"/>
      <c r="XEV152" s="81"/>
      <c r="XEW152" s="81"/>
      <c r="XEX152" s="81"/>
      <c r="XEY152" s="81"/>
      <c r="XEZ152" s="81"/>
      <c r="XFA152" s="81"/>
      <c r="XFB152" s="81"/>
      <c r="XFC152" s="81"/>
      <c r="XFD152" s="81"/>
    </row>
    <row r="153" spans="4:16384" s="467" customFormat="1" ht="13.5" customHeight="1">
      <c r="D153" s="469"/>
      <c r="E153" s="469"/>
      <c r="F153" s="478"/>
      <c r="G153" s="476"/>
      <c r="H153" s="476"/>
      <c r="I153" s="476"/>
      <c r="J153" s="112"/>
      <c r="K153" s="476"/>
      <c r="L153" s="112"/>
      <c r="M153" s="476"/>
      <c r="N153" s="476"/>
      <c r="O153" s="707"/>
      <c r="P153" s="707"/>
      <c r="Q153" s="707"/>
      <c r="R153" s="469"/>
    </row>
    <row r="154" spans="4:16384" ht="13.5" customHeight="1">
      <c r="D154" s="20"/>
      <c r="E154" s="20"/>
      <c r="F154" s="11" t="s">
        <v>183</v>
      </c>
      <c r="G154" s="11" t="s">
        <v>222</v>
      </c>
      <c r="H154" s="20" t="s">
        <v>422</v>
      </c>
      <c r="I154" s="11" t="s">
        <v>222</v>
      </c>
      <c r="J154" s="112" t="s">
        <v>450</v>
      </c>
      <c r="K154" s="476"/>
      <c r="L154" s="11" t="s">
        <v>246</v>
      </c>
      <c r="M154" s="20" t="s">
        <v>419</v>
      </c>
      <c r="N154" s="708" t="s">
        <v>478</v>
      </c>
      <c r="O154" s="462" t="s">
        <v>197</v>
      </c>
      <c r="P154" s="462" t="s">
        <v>3384</v>
      </c>
      <c r="Q154" s="462"/>
      <c r="R154" s="456" t="s">
        <v>208</v>
      </c>
      <c r="S154" s="728"/>
      <c r="T154" s="728"/>
      <c r="U154" s="728"/>
      <c r="V154" s="728"/>
      <c r="W154" s="728"/>
    </row>
    <row r="155" spans="4:16384" ht="13.5" customHeight="1">
      <c r="D155" s="20"/>
      <c r="E155" s="20"/>
      <c r="F155" s="11" t="s">
        <v>183</v>
      </c>
      <c r="G155" s="11" t="s">
        <v>222</v>
      </c>
      <c r="H155" s="20" t="s">
        <v>422</v>
      </c>
      <c r="I155" s="11" t="s">
        <v>222</v>
      </c>
      <c r="J155" s="112" t="s">
        <v>450</v>
      </c>
      <c r="K155" s="476"/>
      <c r="L155" s="11" t="s">
        <v>246</v>
      </c>
      <c r="M155" s="708" t="s">
        <v>427</v>
      </c>
      <c r="N155" s="708" t="s">
        <v>3388</v>
      </c>
      <c r="O155" s="462" t="s">
        <v>197</v>
      </c>
      <c r="P155" s="462" t="s">
        <v>3384</v>
      </c>
      <c r="Q155" s="462"/>
      <c r="R155" s="456" t="s">
        <v>208</v>
      </c>
      <c r="S155" s="728"/>
      <c r="T155" s="728"/>
      <c r="U155" s="728"/>
      <c r="V155" s="728"/>
      <c r="W155" s="728"/>
    </row>
    <row r="156" spans="4:16384" ht="13.5" customHeight="1">
      <c r="D156" s="20"/>
      <c r="E156" s="20"/>
      <c r="F156" s="11" t="s">
        <v>183</v>
      </c>
      <c r="G156" s="11" t="s">
        <v>222</v>
      </c>
      <c r="H156" s="20" t="s">
        <v>422</v>
      </c>
      <c r="I156" s="11" t="s">
        <v>222</v>
      </c>
      <c r="J156" s="112" t="s">
        <v>450</v>
      </c>
      <c r="K156" s="476"/>
      <c r="L156" s="11" t="s">
        <v>246</v>
      </c>
      <c r="M156" s="708" t="s">
        <v>434</v>
      </c>
      <c r="N156" s="708" t="s">
        <v>3389</v>
      </c>
      <c r="O156" s="462" t="s">
        <v>197</v>
      </c>
      <c r="P156" s="462" t="s">
        <v>3384</v>
      </c>
      <c r="Q156" s="462"/>
      <c r="R156" s="456" t="s">
        <v>208</v>
      </c>
      <c r="S156" s="728"/>
      <c r="T156" s="728"/>
      <c r="U156" s="728"/>
      <c r="V156" s="728"/>
      <c r="W156" s="728"/>
    </row>
    <row r="157" spans="4:16384" ht="13.5" customHeight="1">
      <c r="D157" s="20"/>
      <c r="E157" s="20"/>
      <c r="F157" s="11" t="s">
        <v>183</v>
      </c>
      <c r="G157" s="11" t="s">
        <v>222</v>
      </c>
      <c r="H157" s="20" t="s">
        <v>422</v>
      </c>
      <c r="I157" s="11" t="s">
        <v>222</v>
      </c>
      <c r="J157" s="112" t="s">
        <v>450</v>
      </c>
      <c r="K157" s="476"/>
      <c r="L157" s="11" t="s">
        <v>246</v>
      </c>
      <c r="M157" s="708" t="s">
        <v>440</v>
      </c>
      <c r="N157" s="708" t="s">
        <v>481</v>
      </c>
      <c r="O157" s="462" t="s">
        <v>197</v>
      </c>
      <c r="P157" s="462" t="s">
        <v>3384</v>
      </c>
      <c r="Q157" s="462"/>
      <c r="R157" s="456" t="s">
        <v>208</v>
      </c>
      <c r="S157" s="728"/>
      <c r="T157" s="728"/>
      <c r="U157" s="728"/>
      <c r="V157" s="728"/>
      <c r="W157" s="728"/>
    </row>
    <row r="158" spans="4:16384" ht="13.5" customHeight="1">
      <c r="D158" s="20"/>
      <c r="E158" s="20"/>
      <c r="F158" s="11" t="s">
        <v>183</v>
      </c>
      <c r="G158" s="11" t="s">
        <v>222</v>
      </c>
      <c r="H158" s="20" t="s">
        <v>422</v>
      </c>
      <c r="I158" s="11" t="s">
        <v>222</v>
      </c>
      <c r="J158" s="112" t="s">
        <v>450</v>
      </c>
      <c r="K158" s="476"/>
      <c r="L158" s="11" t="s">
        <v>246</v>
      </c>
      <c r="M158" s="708" t="s">
        <v>447</v>
      </c>
      <c r="N158" s="708" t="s">
        <v>482</v>
      </c>
      <c r="O158" s="462" t="s">
        <v>197</v>
      </c>
      <c r="P158" s="462" t="s">
        <v>3384</v>
      </c>
      <c r="Q158" s="462"/>
      <c r="R158" s="456" t="s">
        <v>208</v>
      </c>
      <c r="S158" s="728"/>
      <c r="T158" s="728"/>
      <c r="U158" s="728"/>
      <c r="V158" s="728"/>
      <c r="W158" s="728"/>
    </row>
    <row r="159" spans="4:16384" ht="13.5" customHeight="1">
      <c r="D159" s="20"/>
      <c r="E159" s="20"/>
      <c r="F159" s="11" t="s">
        <v>183</v>
      </c>
      <c r="G159" s="11" t="s">
        <v>222</v>
      </c>
      <c r="H159" s="20" t="s">
        <v>422</v>
      </c>
      <c r="I159" s="11" t="s">
        <v>222</v>
      </c>
      <c r="J159" s="112" t="s">
        <v>450</v>
      </c>
      <c r="K159" s="476"/>
      <c r="L159" s="11" t="s">
        <v>246</v>
      </c>
      <c r="M159" s="708" t="s">
        <v>453</v>
      </c>
      <c r="N159" s="708" t="s">
        <v>3407</v>
      </c>
      <c r="O159" s="462" t="s">
        <v>197</v>
      </c>
      <c r="P159" s="462" t="s">
        <v>3384</v>
      </c>
      <c r="Q159" s="462"/>
      <c r="R159" s="456" t="s">
        <v>208</v>
      </c>
      <c r="S159" s="728"/>
      <c r="T159" s="728"/>
      <c r="U159" s="728"/>
      <c r="V159" s="728"/>
      <c r="W159" s="728"/>
    </row>
    <row r="160" spans="4:16384" ht="13.5" customHeight="1">
      <c r="D160" s="20"/>
      <c r="E160" s="20"/>
      <c r="F160" s="11" t="s">
        <v>183</v>
      </c>
      <c r="G160" s="11" t="s">
        <v>222</v>
      </c>
      <c r="H160" s="20" t="s">
        <v>422</v>
      </c>
      <c r="I160" s="11" t="s">
        <v>222</v>
      </c>
      <c r="J160" s="112" t="s">
        <v>450</v>
      </c>
      <c r="K160" s="476"/>
      <c r="L160" s="11" t="s">
        <v>246</v>
      </c>
      <c r="M160" s="708" t="s">
        <v>457</v>
      </c>
      <c r="N160" s="708" t="s">
        <v>3408</v>
      </c>
      <c r="O160" s="462" t="s">
        <v>197</v>
      </c>
      <c r="P160" s="462" t="s">
        <v>3384</v>
      </c>
      <c r="Q160" s="462"/>
      <c r="R160" s="456" t="s">
        <v>208</v>
      </c>
      <c r="S160" s="728"/>
      <c r="T160" s="728"/>
      <c r="U160" s="728"/>
      <c r="V160" s="728"/>
      <c r="W160" s="728"/>
    </row>
    <row r="161" spans="2:23" ht="13.5" customHeight="1">
      <c r="D161" s="20"/>
      <c r="E161" s="20"/>
      <c r="F161" s="11" t="s">
        <v>183</v>
      </c>
      <c r="G161" s="11" t="s">
        <v>222</v>
      </c>
      <c r="H161" s="20" t="s">
        <v>422</v>
      </c>
      <c r="I161" s="11" t="s">
        <v>222</v>
      </c>
      <c r="J161" s="112" t="s">
        <v>450</v>
      </c>
      <c r="K161" s="476"/>
      <c r="L161" s="11" t="s">
        <v>246</v>
      </c>
      <c r="M161" s="708" t="s">
        <v>461</v>
      </c>
      <c r="N161" s="708" t="s">
        <v>3417</v>
      </c>
      <c r="O161" s="462" t="s">
        <v>197</v>
      </c>
      <c r="P161" s="462" t="s">
        <v>3384</v>
      </c>
      <c r="Q161" s="462"/>
      <c r="R161" s="456" t="s">
        <v>208</v>
      </c>
      <c r="S161" s="728"/>
      <c r="T161" s="728"/>
      <c r="U161" s="728"/>
      <c r="V161" s="728"/>
      <c r="W161" s="728"/>
    </row>
    <row r="162" spans="2:23" ht="13.5" customHeight="1">
      <c r="D162" s="20"/>
      <c r="E162" s="20"/>
      <c r="F162" s="11" t="s">
        <v>183</v>
      </c>
      <c r="G162" s="11" t="s">
        <v>222</v>
      </c>
      <c r="H162" s="20" t="s">
        <v>422</v>
      </c>
      <c r="I162" s="11" t="s">
        <v>222</v>
      </c>
      <c r="J162" s="112" t="s">
        <v>450</v>
      </c>
      <c r="K162" s="476"/>
      <c r="L162" s="11" t="s">
        <v>246</v>
      </c>
      <c r="M162" s="708" t="s">
        <v>1859</v>
      </c>
      <c r="N162" s="708" t="s">
        <v>486</v>
      </c>
      <c r="O162" s="462" t="s">
        <v>197</v>
      </c>
      <c r="P162" s="462" t="s">
        <v>3384</v>
      </c>
      <c r="Q162" s="462"/>
      <c r="R162" s="456" t="s">
        <v>208</v>
      </c>
      <c r="S162" s="728"/>
      <c r="T162" s="728"/>
      <c r="U162" s="728"/>
      <c r="V162" s="728"/>
      <c r="W162" s="728"/>
    </row>
    <row r="163" spans="2:23">
      <c r="D163" s="20"/>
      <c r="E163" s="20"/>
      <c r="H163" s="20"/>
      <c r="J163" s="708"/>
      <c r="K163" s="476"/>
      <c r="L163" s="112"/>
      <c r="M163" s="20"/>
      <c r="N163" s="708"/>
      <c r="O163" s="462"/>
      <c r="P163" s="462"/>
      <c r="Q163" s="462"/>
      <c r="R163" s="456"/>
    </row>
    <row r="164" spans="2:23" s="33" customFormat="1" ht="13.9">
      <c r="B164" s="12"/>
      <c r="C164" s="34" t="s">
        <v>3271</v>
      </c>
      <c r="D164" s="34"/>
    </row>
    <row r="165" spans="2:23" s="12" customFormat="1">
      <c r="G165" s="7"/>
      <c r="H165" s="7"/>
      <c r="I165" s="7"/>
      <c r="J165" s="7"/>
      <c r="K165" s="7"/>
      <c r="L165" s="7"/>
      <c r="M165" s="7"/>
      <c r="N165" s="7"/>
      <c r="O165" s="22"/>
      <c r="P165" s="22"/>
      <c r="Q165" s="22"/>
      <c r="R165" s="15"/>
    </row>
    <row r="166" spans="2:23">
      <c r="D166" s="20" t="s">
        <v>178</v>
      </c>
      <c r="E166" s="20" t="s">
        <v>211</v>
      </c>
      <c r="F166" s="11" t="s">
        <v>1646</v>
      </c>
      <c r="G166" s="11" t="s">
        <v>1861</v>
      </c>
      <c r="H166" s="20" t="s">
        <v>1646</v>
      </c>
      <c r="I166" s="11" t="s">
        <v>1861</v>
      </c>
      <c r="J166" s="7" t="s">
        <v>3272</v>
      </c>
      <c r="K166" s="7" t="s">
        <v>1904</v>
      </c>
      <c r="L166" s="7"/>
      <c r="M166" s="7"/>
      <c r="N166" s="7"/>
      <c r="O166" s="21" t="s">
        <v>197</v>
      </c>
      <c r="P166" s="21" t="s">
        <v>3841</v>
      </c>
      <c r="Q166" s="21"/>
      <c r="R166" s="7" t="s">
        <v>2772</v>
      </c>
      <c r="S166" s="728"/>
      <c r="T166" s="728"/>
      <c r="U166" s="728"/>
      <c r="V166" s="728"/>
      <c r="W166" s="728"/>
    </row>
    <row r="167" spans="2:23">
      <c r="D167" s="20" t="s">
        <v>178</v>
      </c>
      <c r="E167" s="20" t="s">
        <v>211</v>
      </c>
      <c r="F167" s="11" t="s">
        <v>1646</v>
      </c>
      <c r="G167" s="11" t="s">
        <v>1861</v>
      </c>
      <c r="H167" s="20" t="s">
        <v>1646</v>
      </c>
      <c r="I167" s="11" t="s">
        <v>1861</v>
      </c>
      <c r="J167" s="7" t="s">
        <v>3273</v>
      </c>
      <c r="K167" s="7" t="s">
        <v>1904</v>
      </c>
      <c r="L167" s="7"/>
      <c r="M167" s="7"/>
      <c r="N167" s="7"/>
      <c r="O167" s="21" t="s">
        <v>197</v>
      </c>
      <c r="P167" s="21" t="s">
        <v>3841</v>
      </c>
      <c r="Q167" s="21"/>
      <c r="R167" s="7" t="s">
        <v>2772</v>
      </c>
      <c r="S167" s="728"/>
      <c r="T167" s="728"/>
      <c r="U167" s="728"/>
      <c r="V167" s="728"/>
      <c r="W167" s="728"/>
    </row>
    <row r="168" spans="2:23">
      <c r="D168" s="20" t="s">
        <v>178</v>
      </c>
      <c r="E168" s="20" t="s">
        <v>211</v>
      </c>
      <c r="F168" s="11" t="s">
        <v>1646</v>
      </c>
      <c r="G168" s="11" t="s">
        <v>1861</v>
      </c>
      <c r="H168" s="20" t="s">
        <v>1646</v>
      </c>
      <c r="I168" s="11" t="s">
        <v>1861</v>
      </c>
      <c r="J168" s="7" t="s">
        <v>3272</v>
      </c>
      <c r="K168" s="7" t="s">
        <v>1905</v>
      </c>
      <c r="L168" s="7"/>
      <c r="M168" s="7"/>
      <c r="N168" s="7"/>
      <c r="O168" s="21" t="s">
        <v>197</v>
      </c>
      <c r="P168" s="21" t="s">
        <v>3841</v>
      </c>
      <c r="Q168" s="21"/>
      <c r="R168" s="7" t="s">
        <v>2772</v>
      </c>
      <c r="S168" s="728"/>
      <c r="T168" s="728"/>
      <c r="U168" s="728"/>
      <c r="V168" s="728"/>
      <c r="W168" s="728"/>
    </row>
    <row r="169" spans="2:23">
      <c r="D169" s="20" t="s">
        <v>178</v>
      </c>
      <c r="E169" s="20" t="s">
        <v>211</v>
      </c>
      <c r="F169" s="11" t="s">
        <v>1646</v>
      </c>
      <c r="G169" s="11" t="s">
        <v>1861</v>
      </c>
      <c r="H169" s="20" t="s">
        <v>1646</v>
      </c>
      <c r="I169" s="11" t="s">
        <v>1861</v>
      </c>
      <c r="J169" s="7" t="s">
        <v>3273</v>
      </c>
      <c r="K169" s="7" t="s">
        <v>1905</v>
      </c>
      <c r="L169" s="7"/>
      <c r="M169" s="7"/>
      <c r="N169" s="7"/>
      <c r="O169" s="21" t="s">
        <v>197</v>
      </c>
      <c r="P169" s="21" t="s">
        <v>3841</v>
      </c>
      <c r="Q169" s="21"/>
      <c r="R169" s="7" t="s">
        <v>2772</v>
      </c>
      <c r="S169" s="728"/>
      <c r="T169" s="728"/>
      <c r="U169" s="728"/>
      <c r="V169" s="728"/>
      <c r="W169" s="728"/>
    </row>
    <row r="170" spans="2:23">
      <c r="D170" s="15" t="s">
        <v>178</v>
      </c>
      <c r="E170" s="15" t="s">
        <v>211</v>
      </c>
      <c r="F170" s="11" t="s">
        <v>1646</v>
      </c>
      <c r="G170" s="11" t="s">
        <v>1861</v>
      </c>
      <c r="H170" s="15" t="s">
        <v>1646</v>
      </c>
      <c r="I170" s="11" t="s">
        <v>1861</v>
      </c>
      <c r="J170" s="7" t="s">
        <v>3272</v>
      </c>
      <c r="K170" s="7" t="s">
        <v>1906</v>
      </c>
      <c r="L170" s="7"/>
      <c r="M170" s="7"/>
      <c r="N170" s="7"/>
      <c r="O170" s="21" t="s">
        <v>197</v>
      </c>
      <c r="P170" s="21" t="s">
        <v>3841</v>
      </c>
      <c r="Q170" s="13"/>
      <c r="R170" s="7" t="s">
        <v>2772</v>
      </c>
      <c r="S170" s="728"/>
      <c r="T170" s="728"/>
      <c r="U170" s="728"/>
      <c r="V170" s="728"/>
      <c r="W170" s="728"/>
    </row>
    <row r="171" spans="2:23">
      <c r="D171" s="15" t="s">
        <v>178</v>
      </c>
      <c r="E171" s="15" t="s">
        <v>211</v>
      </c>
      <c r="F171" s="11" t="s">
        <v>1646</v>
      </c>
      <c r="G171" s="11" t="s">
        <v>1861</v>
      </c>
      <c r="H171" s="15" t="s">
        <v>1646</v>
      </c>
      <c r="I171" s="11" t="s">
        <v>1861</v>
      </c>
      <c r="J171" s="7" t="s">
        <v>3273</v>
      </c>
      <c r="K171" s="7" t="s">
        <v>1906</v>
      </c>
      <c r="L171" s="7"/>
      <c r="M171" s="7"/>
      <c r="N171" s="7"/>
      <c r="O171" s="21" t="s">
        <v>197</v>
      </c>
      <c r="P171" s="21" t="s">
        <v>3841</v>
      </c>
      <c r="Q171" s="23"/>
      <c r="R171" s="7" t="s">
        <v>2772</v>
      </c>
      <c r="S171" s="728"/>
      <c r="T171" s="728"/>
      <c r="U171" s="728"/>
      <c r="V171" s="728"/>
      <c r="W171" s="728"/>
    </row>
    <row r="172" spans="2:23">
      <c r="D172" s="15" t="s">
        <v>178</v>
      </c>
      <c r="E172" s="15" t="s">
        <v>211</v>
      </c>
      <c r="F172" s="11" t="s">
        <v>1646</v>
      </c>
      <c r="G172" s="11" t="s">
        <v>1861</v>
      </c>
      <c r="H172" s="15" t="s">
        <v>1646</v>
      </c>
      <c r="I172" s="11" t="s">
        <v>1861</v>
      </c>
      <c r="J172" s="7" t="s">
        <v>3272</v>
      </c>
      <c r="K172" s="7" t="s">
        <v>1907</v>
      </c>
      <c r="L172" s="7"/>
      <c r="M172" s="7"/>
      <c r="N172" s="7"/>
      <c r="O172" s="21" t="s">
        <v>197</v>
      </c>
      <c r="P172" s="21" t="s">
        <v>3841</v>
      </c>
      <c r="Q172" s="23"/>
      <c r="R172" s="7" t="s">
        <v>2772</v>
      </c>
      <c r="S172" s="728"/>
      <c r="T172" s="728"/>
      <c r="U172" s="728"/>
      <c r="V172" s="728"/>
      <c r="W172" s="728"/>
    </row>
    <row r="173" spans="2:23">
      <c r="D173" s="15" t="s">
        <v>178</v>
      </c>
      <c r="E173" s="15" t="s">
        <v>211</v>
      </c>
      <c r="F173" s="11" t="s">
        <v>1646</v>
      </c>
      <c r="G173" s="11" t="s">
        <v>1861</v>
      </c>
      <c r="H173" s="15" t="s">
        <v>1646</v>
      </c>
      <c r="I173" s="11" t="s">
        <v>1861</v>
      </c>
      <c r="J173" s="7" t="s">
        <v>3273</v>
      </c>
      <c r="K173" s="7" t="s">
        <v>1907</v>
      </c>
      <c r="L173" s="7"/>
      <c r="M173" s="7"/>
      <c r="N173" s="7"/>
      <c r="O173" s="21" t="s">
        <v>197</v>
      </c>
      <c r="P173" s="21" t="s">
        <v>3841</v>
      </c>
      <c r="Q173" s="23"/>
      <c r="R173" s="7" t="s">
        <v>2772</v>
      </c>
      <c r="S173" s="728"/>
      <c r="T173" s="728"/>
      <c r="U173" s="728"/>
      <c r="V173" s="728"/>
      <c r="W173" s="728"/>
    </row>
    <row r="174" spans="2:23">
      <c r="D174" s="20"/>
      <c r="E174" s="20"/>
      <c r="H174" s="20"/>
      <c r="J174" s="26"/>
      <c r="K174" s="98"/>
      <c r="L174" s="112"/>
      <c r="M174" s="20"/>
      <c r="N174" s="26"/>
      <c r="O174" s="21"/>
      <c r="P174" s="21"/>
      <c r="Q174" s="21"/>
      <c r="R174" s="7"/>
    </row>
    <row r="175" spans="2:23" s="27" customFormat="1" ht="17.649999999999999">
      <c r="B175" s="28" t="s">
        <v>3391</v>
      </c>
    </row>
    <row r="177" spans="4:29" s="33" customFormat="1" ht="14.25" customHeight="1">
      <c r="D177" s="80" t="s">
        <v>3394</v>
      </c>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row>
    <row r="178" spans="4:29" ht="13.5" customHeight="1"/>
    <row r="179" spans="4:29" ht="13.5" customHeight="1">
      <c r="D179" s="20"/>
      <c r="E179" s="20"/>
      <c r="F179" s="20" t="s">
        <v>183</v>
      </c>
      <c r="G179" s="7" t="s">
        <v>213</v>
      </c>
      <c r="H179" s="20"/>
      <c r="I179" s="7"/>
      <c r="J179" s="20"/>
      <c r="K179" s="20"/>
      <c r="L179" s="20"/>
      <c r="M179" s="102"/>
      <c r="N179" s="20"/>
      <c r="O179" s="21" t="s">
        <v>223</v>
      </c>
      <c r="P179" s="21" t="s">
        <v>3394</v>
      </c>
      <c r="Q179" s="21"/>
      <c r="R179" s="7" t="s">
        <v>208</v>
      </c>
      <c r="S179" s="1345"/>
      <c r="T179" s="1345"/>
      <c r="U179" s="1345"/>
      <c r="V179" s="1345"/>
      <c r="W179" s="1345"/>
    </row>
    <row r="180" spans="4:29" ht="13.5" customHeight="1">
      <c r="D180" s="20"/>
      <c r="E180" s="20"/>
      <c r="F180" s="20" t="s">
        <v>183</v>
      </c>
      <c r="G180" s="456" t="s">
        <v>467</v>
      </c>
      <c r="H180" s="20"/>
      <c r="I180" s="456"/>
      <c r="J180" s="20"/>
      <c r="K180" s="20"/>
      <c r="L180" s="20"/>
      <c r="M180" s="102"/>
      <c r="N180" s="20"/>
      <c r="O180" s="462" t="s">
        <v>223</v>
      </c>
      <c r="P180" s="462" t="s">
        <v>3394</v>
      </c>
      <c r="Q180" s="462"/>
      <c r="R180" s="456" t="s">
        <v>208</v>
      </c>
      <c r="S180" s="1345"/>
      <c r="T180" s="1345"/>
      <c r="U180" s="1345"/>
      <c r="V180" s="1345"/>
      <c r="W180" s="1345"/>
    </row>
    <row r="181" spans="4:29" ht="13.5" customHeight="1">
      <c r="D181" s="20"/>
      <c r="E181" s="20"/>
      <c r="F181" s="20" t="s">
        <v>183</v>
      </c>
      <c r="G181" s="456" t="s">
        <v>222</v>
      </c>
      <c r="H181" s="20"/>
      <c r="I181" s="456"/>
      <c r="J181" s="20"/>
      <c r="K181" s="20"/>
      <c r="L181" s="20"/>
      <c r="M181" s="102"/>
      <c r="N181" s="20"/>
      <c r="O181" s="462" t="s">
        <v>223</v>
      </c>
      <c r="P181" s="462" t="s">
        <v>3394</v>
      </c>
      <c r="Q181" s="462"/>
      <c r="R181" s="456" t="s">
        <v>208</v>
      </c>
      <c r="S181" s="1345"/>
      <c r="T181" s="1345"/>
      <c r="U181" s="1345"/>
      <c r="V181" s="1345"/>
      <c r="W181" s="1345"/>
    </row>
    <row r="182" spans="4:29" ht="13.5" customHeight="1">
      <c r="D182" s="15"/>
      <c r="E182" s="15"/>
      <c r="I182" s="83"/>
      <c r="M182" s="92"/>
    </row>
    <row r="183" spans="4:29" s="33" customFormat="1" ht="14.25" customHeight="1">
      <c r="D183" s="80" t="s">
        <v>3396</v>
      </c>
      <c r="E183" s="81"/>
      <c r="F183" s="81"/>
      <c r="G183" s="81"/>
      <c r="H183" s="81"/>
      <c r="I183" s="81"/>
      <c r="J183" s="81"/>
      <c r="K183" s="81"/>
      <c r="L183" s="81"/>
      <c r="M183" s="81"/>
      <c r="N183" s="81"/>
      <c r="O183" s="81"/>
      <c r="P183" s="81"/>
      <c r="Q183" s="81"/>
      <c r="R183" s="81"/>
    </row>
    <row r="184" spans="4:29" ht="13.5" customHeight="1"/>
    <row r="185" spans="4:29" ht="13.5" customHeight="1">
      <c r="D185" s="20"/>
      <c r="E185" s="20"/>
      <c r="F185" s="20" t="s">
        <v>183</v>
      </c>
      <c r="G185" s="7" t="s">
        <v>213</v>
      </c>
      <c r="H185" s="20"/>
      <c r="I185" s="7"/>
      <c r="J185" s="20"/>
      <c r="K185" s="20"/>
      <c r="L185" s="20"/>
      <c r="M185" s="102"/>
      <c r="N185" s="20"/>
      <c r="O185" s="21" t="s">
        <v>223</v>
      </c>
      <c r="P185" s="21" t="s">
        <v>3396</v>
      </c>
      <c r="Q185" s="21"/>
      <c r="R185" s="7" t="s">
        <v>208</v>
      </c>
      <c r="S185" s="1345"/>
      <c r="T185" s="1345"/>
      <c r="U185" s="1345"/>
      <c r="V185" s="1345"/>
      <c r="W185" s="1345"/>
    </row>
    <row r="186" spans="4:29" ht="13.5" customHeight="1">
      <c r="D186" s="20"/>
      <c r="E186" s="20"/>
      <c r="F186" s="20" t="s">
        <v>183</v>
      </c>
      <c r="G186" s="456" t="s">
        <v>467</v>
      </c>
      <c r="H186" s="20"/>
      <c r="I186" s="456"/>
      <c r="J186" s="20"/>
      <c r="K186" s="20"/>
      <c r="L186" s="20"/>
      <c r="M186" s="102"/>
      <c r="N186" s="20"/>
      <c r="O186" s="462" t="s">
        <v>223</v>
      </c>
      <c r="P186" s="462" t="s">
        <v>3396</v>
      </c>
      <c r="Q186" s="462"/>
      <c r="R186" s="456" t="s">
        <v>208</v>
      </c>
      <c r="S186" s="1345"/>
      <c r="T186" s="1345"/>
      <c r="U186" s="1345"/>
      <c r="V186" s="1345"/>
      <c r="W186" s="1345"/>
    </row>
    <row r="187" spans="4:29" ht="13.5" customHeight="1">
      <c r="D187" s="20"/>
      <c r="E187" s="20"/>
      <c r="F187" s="20" t="s">
        <v>183</v>
      </c>
      <c r="G187" s="456" t="s">
        <v>222</v>
      </c>
      <c r="H187" s="20"/>
      <c r="I187" s="456"/>
      <c r="J187" s="20"/>
      <c r="K187" s="20"/>
      <c r="L187" s="20"/>
      <c r="M187" s="102"/>
      <c r="N187" s="20"/>
      <c r="O187" s="462" t="s">
        <v>223</v>
      </c>
      <c r="P187" s="462" t="s">
        <v>3396</v>
      </c>
      <c r="Q187" s="462"/>
      <c r="R187" s="456" t="s">
        <v>208</v>
      </c>
      <c r="S187" s="1345"/>
      <c r="T187" s="1345"/>
      <c r="U187" s="1345"/>
      <c r="V187" s="1345"/>
      <c r="W187" s="1345"/>
    </row>
    <row r="189" spans="4:29" s="33" customFormat="1" ht="14.25" customHeight="1">
      <c r="D189" s="80" t="s">
        <v>3398</v>
      </c>
      <c r="E189" s="81"/>
      <c r="F189" s="81"/>
      <c r="G189" s="81"/>
      <c r="H189" s="81"/>
      <c r="I189" s="81"/>
      <c r="J189" s="81"/>
      <c r="K189" s="81"/>
      <c r="L189" s="81"/>
      <c r="M189" s="81"/>
      <c r="N189" s="81"/>
      <c r="O189" s="81"/>
      <c r="P189" s="81"/>
      <c r="Q189" s="81"/>
      <c r="R189" s="81"/>
    </row>
    <row r="190" spans="4:29" ht="13.5" customHeight="1"/>
    <row r="191" spans="4:29" ht="13.5" customHeight="1">
      <c r="D191" s="20"/>
      <c r="E191" s="20"/>
      <c r="F191" s="20" t="s">
        <v>183</v>
      </c>
      <c r="G191" s="7" t="s">
        <v>213</v>
      </c>
      <c r="H191" s="20"/>
      <c r="I191" s="7"/>
      <c r="J191" s="20"/>
      <c r="K191" s="20"/>
      <c r="L191" s="20"/>
      <c r="M191" s="102"/>
      <c r="N191" s="20"/>
      <c r="O191" s="21" t="s">
        <v>223</v>
      </c>
      <c r="P191" s="21" t="s">
        <v>3410</v>
      </c>
      <c r="Q191" s="21"/>
      <c r="R191" s="7" t="s">
        <v>208</v>
      </c>
      <c r="S191" s="1345"/>
      <c r="T191" s="1345"/>
      <c r="U191" s="1345"/>
      <c r="V191" s="1345"/>
      <c r="W191" s="1345"/>
    </row>
    <row r="192" spans="4:29" ht="13.5" customHeight="1">
      <c r="D192" s="20"/>
      <c r="E192" s="20"/>
      <c r="F192" s="20" t="s">
        <v>183</v>
      </c>
      <c r="G192" s="456" t="s">
        <v>467</v>
      </c>
      <c r="H192" s="20"/>
      <c r="I192" s="456"/>
      <c r="J192" s="20"/>
      <c r="K192" s="20"/>
      <c r="L192" s="20"/>
      <c r="M192" s="102"/>
      <c r="N192" s="20"/>
      <c r="O192" s="462" t="s">
        <v>223</v>
      </c>
      <c r="P192" s="462" t="s">
        <v>3410</v>
      </c>
      <c r="Q192" s="462"/>
      <c r="R192" s="456" t="s">
        <v>208</v>
      </c>
      <c r="S192" s="1345"/>
      <c r="T192" s="1345"/>
      <c r="U192" s="1345"/>
      <c r="V192" s="1345"/>
      <c r="W192" s="1345"/>
    </row>
    <row r="193" spans="2:23" ht="13.5" customHeight="1">
      <c r="B193" s="457"/>
      <c r="C193" s="457"/>
      <c r="D193" s="20"/>
      <c r="E193" s="20"/>
      <c r="F193" s="20" t="s">
        <v>183</v>
      </c>
      <c r="G193" s="456" t="s">
        <v>222</v>
      </c>
      <c r="H193" s="20"/>
      <c r="I193" s="456"/>
      <c r="J193" s="20"/>
      <c r="K193" s="20"/>
      <c r="L193" s="20"/>
      <c r="M193" s="102"/>
      <c r="N193" s="20"/>
      <c r="O193" s="462" t="s">
        <v>223</v>
      </c>
      <c r="P193" s="462" t="s">
        <v>3410</v>
      </c>
      <c r="Q193" s="462"/>
      <c r="R193" s="456" t="s">
        <v>208</v>
      </c>
      <c r="S193" s="1345"/>
      <c r="T193" s="1345"/>
      <c r="U193" s="1345"/>
      <c r="V193" s="1345"/>
      <c r="W193" s="1345"/>
    </row>
    <row r="195" spans="2:23" s="33" customFormat="1" ht="14.25" customHeight="1">
      <c r="B195" s="12"/>
      <c r="C195" s="12"/>
      <c r="D195" s="80" t="s">
        <v>3401</v>
      </c>
      <c r="E195" s="81"/>
      <c r="F195" s="81"/>
      <c r="G195" s="81"/>
      <c r="H195" s="81"/>
      <c r="I195" s="81"/>
      <c r="J195" s="81"/>
      <c r="K195" s="81"/>
      <c r="L195" s="81"/>
      <c r="M195" s="81"/>
      <c r="N195" s="81"/>
      <c r="O195" s="81"/>
      <c r="P195" s="81"/>
      <c r="Q195" s="81"/>
      <c r="R195" s="81"/>
      <c r="S195" s="81"/>
      <c r="T195" s="81"/>
      <c r="U195" s="81"/>
      <c r="V195" s="81"/>
      <c r="W195" s="81"/>
    </row>
    <row r="196" spans="2:23" ht="13.5" customHeight="1"/>
    <row r="197" spans="2:23" ht="13.5" customHeight="1">
      <c r="B197" s="8"/>
      <c r="C197" s="8"/>
      <c r="D197" s="15"/>
      <c r="E197" s="15"/>
      <c r="F197" s="20" t="s">
        <v>183</v>
      </c>
      <c r="G197" s="7" t="s">
        <v>213</v>
      </c>
      <c r="H197" s="20"/>
      <c r="I197" s="83"/>
      <c r="J197" s="20"/>
      <c r="K197" s="20"/>
      <c r="L197" s="26"/>
      <c r="M197" s="20"/>
      <c r="N197" s="26"/>
      <c r="O197" s="21" t="s">
        <v>223</v>
      </c>
      <c r="P197" s="11" t="s">
        <v>3402</v>
      </c>
      <c r="Q197" s="21"/>
      <c r="R197" s="7" t="s">
        <v>1946</v>
      </c>
      <c r="S197" s="1332"/>
      <c r="T197" s="1332"/>
      <c r="U197" s="1332"/>
      <c r="V197" s="389"/>
      <c r="W197" s="389"/>
    </row>
    <row r="198" spans="2:23" ht="13.5" customHeight="1">
      <c r="B198" s="457"/>
      <c r="C198" s="457"/>
      <c r="D198" s="469"/>
      <c r="E198" s="469"/>
      <c r="F198" s="20" t="s">
        <v>183</v>
      </c>
      <c r="G198" s="456" t="s">
        <v>467</v>
      </c>
      <c r="H198" s="20"/>
      <c r="I198" s="83"/>
      <c r="J198" s="20"/>
      <c r="K198" s="20"/>
      <c r="L198" s="708"/>
      <c r="M198" s="20"/>
      <c r="N198" s="708"/>
      <c r="O198" s="462" t="s">
        <v>223</v>
      </c>
      <c r="P198" s="11" t="s">
        <v>3402</v>
      </c>
      <c r="Q198" s="462"/>
      <c r="R198" s="456" t="s">
        <v>1946</v>
      </c>
      <c r="S198" s="1332"/>
      <c r="T198" s="1332"/>
      <c r="U198" s="1332"/>
      <c r="V198" s="389"/>
      <c r="W198" s="389"/>
    </row>
    <row r="199" spans="2:23" ht="13.5" customHeight="1">
      <c r="B199" s="457"/>
      <c r="C199" s="457"/>
      <c r="D199" s="469"/>
      <c r="E199" s="469"/>
      <c r="F199" s="20" t="s">
        <v>183</v>
      </c>
      <c r="G199" s="456" t="s">
        <v>222</v>
      </c>
      <c r="H199" s="20"/>
      <c r="I199" s="83"/>
      <c r="J199" s="20"/>
      <c r="K199" s="20"/>
      <c r="L199" s="708"/>
      <c r="M199" s="20"/>
      <c r="N199" s="708"/>
      <c r="O199" s="462" t="s">
        <v>223</v>
      </c>
      <c r="P199" s="11" t="s">
        <v>3402</v>
      </c>
      <c r="Q199" s="462"/>
      <c r="R199" s="456" t="s">
        <v>1946</v>
      </c>
      <c r="S199" s="1332"/>
      <c r="T199" s="1332"/>
      <c r="U199" s="1332"/>
      <c r="V199" s="389"/>
      <c r="W199" s="389"/>
    </row>
    <row r="201" spans="2:23" hidden="1"/>
    <row r="202" spans="2:23" s="27" customFormat="1" ht="17.649999999999999" hidden="1">
      <c r="B202" s="773" t="s">
        <v>3842</v>
      </c>
      <c r="C202" s="774"/>
      <c r="D202" s="774"/>
      <c r="E202" s="774"/>
      <c r="F202" s="774"/>
      <c r="G202" s="774"/>
      <c r="H202" s="774"/>
      <c r="I202" s="774"/>
      <c r="J202" s="774"/>
      <c r="K202" s="774"/>
      <c r="L202" s="774"/>
      <c r="M202" s="774"/>
      <c r="N202" s="774"/>
      <c r="O202" s="774"/>
      <c r="P202" s="774"/>
      <c r="Q202" s="774"/>
      <c r="R202" s="774"/>
      <c r="S202" s="774"/>
      <c r="T202" s="774"/>
      <c r="U202" s="774"/>
      <c r="V202" s="774"/>
      <c r="W202" s="774"/>
    </row>
    <row r="203" spans="2:23" hidden="1"/>
    <row r="204" spans="2:23" hidden="1">
      <c r="H204" s="11" t="s">
        <v>3350</v>
      </c>
      <c r="R204" s="7" t="s">
        <v>186</v>
      </c>
      <c r="S204" s="88"/>
      <c r="T204" s="793"/>
      <c r="U204" s="793"/>
      <c r="V204" s="793"/>
      <c r="W204" s="793"/>
    </row>
    <row r="205" spans="2:23" hidden="1">
      <c r="H205" s="11" t="s">
        <v>3843</v>
      </c>
      <c r="R205" s="7" t="s">
        <v>186</v>
      </c>
      <c r="S205" s="88"/>
      <c r="T205" s="793"/>
      <c r="U205" s="793"/>
      <c r="V205" s="793"/>
      <c r="W205" s="793"/>
    </row>
    <row r="206" spans="2:23" ht="13.9" hidden="1">
      <c r="S206" s="363">
        <f>SUM(S204:S205)</f>
        <v>0</v>
      </c>
      <c r="T206" s="363">
        <f t="shared" ref="T206:W206" si="3">SUM(T204:T205)</f>
        <v>0</v>
      </c>
      <c r="U206" s="363">
        <f t="shared" si="3"/>
        <v>0</v>
      </c>
      <c r="V206" s="363">
        <f t="shared" si="3"/>
        <v>0</v>
      </c>
      <c r="W206" s="363">
        <f t="shared" si="3"/>
        <v>0</v>
      </c>
    </row>
    <row r="207" spans="2:23" hidden="1">
      <c r="Q207" s="778" t="s">
        <v>3844</v>
      </c>
      <c r="S207" s="779">
        <f>S206-S93</f>
        <v>0</v>
      </c>
      <c r="T207" s="779">
        <f t="shared" ref="T207:W207" si="4">T206-T93</f>
        <v>0</v>
      </c>
      <c r="U207" s="779">
        <f t="shared" si="4"/>
        <v>0</v>
      </c>
      <c r="V207" s="779">
        <f t="shared" si="4"/>
        <v>0</v>
      </c>
      <c r="W207" s="779">
        <f t="shared" si="4"/>
        <v>0</v>
      </c>
    </row>
    <row r="209" spans="2:2" s="27" customFormat="1" ht="17.649999999999999">
      <c r="B209"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7330EC98-7D7F-4F12-BC5B-6C81E1ABD569}">
            <xm:f>Cover!$E$15=S$6</xm:f>
            <x14:dxf>
              <fill>
                <patternFill>
                  <bgColor theme="7" tint="0.59996337778862885"/>
                </patternFill>
              </fill>
            </x14:dxf>
          </x14:cfRule>
          <x14:cfRule type="expression" priority="59" id="{EF4B224E-CC22-4E1C-9047-50E42BB5191F}">
            <xm:f>Cover!$E$15&lt;&gt;S$6</xm:f>
            <x14:dxf>
              <fill>
                <patternFill>
                  <bgColor theme="0" tint="-0.24994659260841701"/>
                </patternFill>
              </fill>
            </x14:dxf>
          </x14:cfRule>
          <xm:sqref>S16:W23</xm:sqref>
        </x14:conditionalFormatting>
        <x14:conditionalFormatting xmlns:xm="http://schemas.microsoft.com/office/excel/2006/main">
          <x14:cfRule type="expression" priority="23" id="{CE5E8F1B-A7C3-4E89-8436-59D34226FF77}">
            <xm:f>Cover!$E$15&lt;&gt;S$6</xm:f>
            <x14:dxf>
              <fill>
                <patternFill>
                  <bgColor theme="0" tint="-0.24994659260841701"/>
                </patternFill>
              </fill>
            </x14:dxf>
          </x14:cfRule>
          <x14:cfRule type="expression" priority="24" id="{E00AA543-ED4A-43AF-8013-E6DFCFDF2D2B}">
            <xm:f>Cover!$E$15=S$6</xm:f>
            <x14:dxf>
              <fill>
                <patternFill>
                  <bgColor theme="7" tint="0.59996337778862885"/>
                </patternFill>
              </fill>
            </x14:dxf>
          </x14:cfRule>
          <xm:sqref>S27:W34</xm:sqref>
        </x14:conditionalFormatting>
        <x14:conditionalFormatting xmlns:xm="http://schemas.microsoft.com/office/excel/2006/main">
          <x14:cfRule type="expression" priority="22" id="{746D315A-0E52-40BC-9CEE-ACD67A6069D8}">
            <xm:f>Cover!$E$15=S$6</xm:f>
            <x14:dxf>
              <fill>
                <patternFill>
                  <bgColor theme="7" tint="0.59996337778862885"/>
                </patternFill>
              </fill>
            </x14:dxf>
          </x14:cfRule>
          <x14:cfRule type="expression" priority="21" id="{FC0925F0-9C97-4B64-A89D-0A56F543D403}">
            <xm:f>Cover!$E$15&lt;&gt;S$6</xm:f>
            <x14:dxf>
              <fill>
                <patternFill>
                  <bgColor theme="0" tint="-0.24994659260841701"/>
                </patternFill>
              </fill>
            </x14:dxf>
          </x14:cfRule>
          <xm:sqref>S38:W45</xm:sqref>
        </x14:conditionalFormatting>
        <x14:conditionalFormatting xmlns:xm="http://schemas.microsoft.com/office/excel/2006/main">
          <x14:cfRule type="expression" priority="54" id="{3EEBED5D-95C3-4C1A-9C9E-59713C0E6A0C}">
            <xm:f>Cover!$E$15=S$6</xm:f>
            <x14:dxf>
              <fill>
                <patternFill>
                  <bgColor theme="7" tint="0.59996337778862885"/>
                </patternFill>
              </fill>
            </x14:dxf>
          </x14:cfRule>
          <x14:cfRule type="expression" priority="53" id="{F20E3D17-DA7D-4F15-B33F-4B919F4AB75E}">
            <xm:f>Cover!$E$15&lt;&gt;S$6</xm:f>
            <x14:dxf>
              <fill>
                <patternFill>
                  <bgColor theme="0" tint="-0.24994659260841701"/>
                </patternFill>
              </fill>
            </x14:dxf>
          </x14:cfRule>
          <xm:sqref>S51:W52</xm:sqref>
        </x14:conditionalFormatting>
        <x14:conditionalFormatting xmlns:xm="http://schemas.microsoft.com/office/excel/2006/main">
          <x14:cfRule type="expression" priority="19" id="{DC087B73-8031-4644-9149-88F4A8B54FA2}">
            <xm:f>Cover!$E$15&lt;&gt;S$6</xm:f>
            <x14:dxf>
              <fill>
                <patternFill>
                  <bgColor theme="0" tint="-0.24994659260841701"/>
                </patternFill>
              </fill>
            </x14:dxf>
          </x14:cfRule>
          <x14:cfRule type="expression" priority="20" id="{840140BC-04E8-4C55-95D2-A47EEC5620CC}">
            <xm:f>Cover!$E$15=S$6</xm:f>
            <x14:dxf>
              <fill>
                <patternFill>
                  <bgColor theme="7" tint="0.59996337778862885"/>
                </patternFill>
              </fill>
            </x14:dxf>
          </x14:cfRule>
          <xm:sqref>S56:W64</xm:sqref>
        </x14:conditionalFormatting>
        <x14:conditionalFormatting xmlns:xm="http://schemas.microsoft.com/office/excel/2006/main">
          <x14:cfRule type="expression" priority="18" id="{BB766DED-4BC4-4563-A503-A13CA41E3815}">
            <xm:f>Cover!$E$15=S$6</xm:f>
            <x14:dxf>
              <fill>
                <patternFill>
                  <bgColor theme="7" tint="0.59996337778862885"/>
                </patternFill>
              </fill>
            </x14:dxf>
          </x14:cfRule>
          <x14:cfRule type="expression" priority="17" id="{DA9AFE9F-2EBB-4B69-8645-71E0FA0894AE}">
            <xm:f>Cover!$E$15&lt;&gt;S$6</xm:f>
            <x14:dxf>
              <fill>
                <patternFill>
                  <bgColor theme="0" tint="-0.24994659260841701"/>
                </patternFill>
              </fill>
            </x14:dxf>
          </x14:cfRule>
          <xm:sqref>S68:W76</xm:sqref>
        </x14:conditionalFormatting>
        <x14:conditionalFormatting xmlns:xm="http://schemas.microsoft.com/office/excel/2006/main">
          <x14:cfRule type="expression" priority="47" id="{9898B211-BA39-4C56-936F-A6CC10886FC7}">
            <xm:f>Cover!$E$15&lt;&gt;S$6</xm:f>
            <x14:dxf>
              <fill>
                <patternFill>
                  <bgColor theme="0" tint="-0.24994659260841701"/>
                </patternFill>
              </fill>
            </x14:dxf>
          </x14:cfRule>
          <x14:cfRule type="expression" priority="48" id="{FA05A873-AADE-412F-A462-140AE88C8C8B}">
            <xm:f>Cover!$E$15=S$6</xm:f>
            <x14:dxf>
              <fill>
                <patternFill>
                  <bgColor theme="7" tint="0.59996337778862885"/>
                </patternFill>
              </fill>
            </x14:dxf>
          </x14:cfRule>
          <xm:sqref>S82:W89</xm:sqref>
        </x14:conditionalFormatting>
        <x14:conditionalFormatting xmlns:xm="http://schemas.microsoft.com/office/excel/2006/main">
          <x14:cfRule type="expression" priority="16" id="{C2F7E92F-CD6B-4C16-AFED-B693CB05A35C}">
            <xm:f>Cover!$E$15=S$6</xm:f>
            <x14:dxf>
              <fill>
                <patternFill>
                  <bgColor theme="7" tint="0.59996337778862885"/>
                </patternFill>
              </fill>
            </x14:dxf>
          </x14:cfRule>
          <x14:cfRule type="expression" priority="15" id="{2B188DDE-808B-45F4-8BF7-FE8C69C6823C}">
            <xm:f>Cover!$E$15&lt;&gt;S$6</xm:f>
            <x14:dxf>
              <fill>
                <patternFill>
                  <bgColor theme="0" tint="-0.24994659260841701"/>
                </patternFill>
              </fill>
            </x14:dxf>
          </x14:cfRule>
          <xm:sqref>S102:W109</xm:sqref>
        </x14:conditionalFormatting>
        <x14:conditionalFormatting xmlns:xm="http://schemas.microsoft.com/office/excel/2006/main">
          <x14:cfRule type="expression" priority="14" id="{D8C2E1E4-C7C0-4F8C-8E2E-5A034BD8DFD0}">
            <xm:f>Cover!$E$15=S$6</xm:f>
            <x14:dxf>
              <fill>
                <patternFill>
                  <bgColor theme="7" tint="0.59996337778862885"/>
                </patternFill>
              </fill>
            </x14:dxf>
          </x14:cfRule>
          <x14:cfRule type="expression" priority="13" id="{75125590-3163-4641-8131-83548928F5AF}">
            <xm:f>Cover!$E$15&lt;&gt;S$6</xm:f>
            <x14:dxf>
              <fill>
                <patternFill>
                  <bgColor theme="0" tint="-0.24994659260841701"/>
                </patternFill>
              </fill>
            </x14:dxf>
          </x14:cfRule>
          <xm:sqref>S113:W120</xm:sqref>
        </x14:conditionalFormatting>
        <x14:conditionalFormatting xmlns:xm="http://schemas.microsoft.com/office/excel/2006/main">
          <x14:cfRule type="expression" priority="11" id="{3A4FCEF3-8071-4884-B7F2-462A3BD4F783}">
            <xm:f>Cover!$E$15&lt;&gt;S$6</xm:f>
            <x14:dxf>
              <fill>
                <patternFill>
                  <bgColor theme="0" tint="-0.24994659260841701"/>
                </patternFill>
              </fill>
            </x14:dxf>
          </x14:cfRule>
          <x14:cfRule type="expression" priority="12" id="{E5DADE75-12AD-4EFD-ACDC-A4CD6F9691A5}">
            <xm:f>Cover!$E$15=S$6</xm:f>
            <x14:dxf>
              <fill>
                <patternFill>
                  <bgColor theme="7" tint="0.59996337778862885"/>
                </patternFill>
              </fill>
            </x14:dxf>
          </x14:cfRule>
          <xm:sqref>S124:W131</xm:sqref>
        </x14:conditionalFormatting>
        <x14:conditionalFormatting xmlns:xm="http://schemas.microsoft.com/office/excel/2006/main">
          <x14:cfRule type="expression" priority="39" id="{02D32436-8616-420D-906F-ED9F32BC9985}">
            <xm:f>Cover!$E$15&lt;&gt;S$6</xm:f>
            <x14:dxf>
              <fill>
                <patternFill>
                  <bgColor theme="0" tint="-0.24994659260841701"/>
                </patternFill>
              </fill>
            </x14:dxf>
          </x14:cfRule>
          <x14:cfRule type="expression" priority="40" id="{3D3DA09D-A007-4D84-AD8F-FC866B712C2B}">
            <xm:f>Cover!$E$15=S$6</xm:f>
            <x14:dxf>
              <fill>
                <patternFill>
                  <bgColor theme="7" tint="0.59996337778862885"/>
                </patternFill>
              </fill>
            </x14:dxf>
          </x14:cfRule>
          <xm:sqref>S137:W138</xm:sqref>
        </x14:conditionalFormatting>
        <x14:conditionalFormatting xmlns:xm="http://schemas.microsoft.com/office/excel/2006/main">
          <x14:cfRule type="expression" priority="9" id="{1B9122F7-8811-43D2-A361-8CE80218C83F}">
            <xm:f>Cover!$E$15&lt;&gt;S$6</xm:f>
            <x14:dxf>
              <fill>
                <patternFill>
                  <bgColor theme="0" tint="-0.24994659260841701"/>
                </patternFill>
              </fill>
            </x14:dxf>
          </x14:cfRule>
          <x14:cfRule type="expression" priority="10" id="{ECC13233-8794-4130-BFFA-C3D2C12DC60E}">
            <xm:f>Cover!$E$15=S$6</xm:f>
            <x14:dxf>
              <fill>
                <patternFill>
                  <bgColor theme="7" tint="0.59996337778862885"/>
                </patternFill>
              </fill>
            </x14:dxf>
          </x14:cfRule>
          <xm:sqref>S142:W150</xm:sqref>
        </x14:conditionalFormatting>
        <x14:conditionalFormatting xmlns:xm="http://schemas.microsoft.com/office/excel/2006/main">
          <x14:cfRule type="expression" priority="7" id="{A48E2627-73BA-469F-995B-6EEC08E7215B}">
            <xm:f>Cover!$E$15&lt;&gt;S$6</xm:f>
            <x14:dxf>
              <fill>
                <patternFill>
                  <bgColor theme="0" tint="-0.24994659260841701"/>
                </patternFill>
              </fill>
            </x14:dxf>
          </x14:cfRule>
          <x14:cfRule type="expression" priority="8" id="{EEBAB96D-0F26-4FA3-9094-F09D09483A17}">
            <xm:f>Cover!$E$15=S$6</xm:f>
            <x14:dxf>
              <fill>
                <patternFill>
                  <bgColor theme="7" tint="0.59996337778862885"/>
                </patternFill>
              </fill>
            </x14:dxf>
          </x14:cfRule>
          <xm:sqref>S154:W162</xm:sqref>
        </x14:conditionalFormatting>
        <x14:conditionalFormatting xmlns:xm="http://schemas.microsoft.com/office/excel/2006/main">
          <x14:cfRule type="expression" priority="5" id="{AE5AA453-F254-4C16-BC9A-BA500EE27A99}">
            <xm:f>Cover!$E$15&lt;&gt;S$6</xm:f>
            <x14:dxf>
              <fill>
                <patternFill>
                  <bgColor theme="0" tint="-0.24994659260841701"/>
                </patternFill>
              </fill>
            </x14:dxf>
          </x14:cfRule>
          <x14:cfRule type="expression" priority="6" id="{20AD42CF-C93A-4DC9-B54A-0DDD141FD6C2}">
            <xm:f>Cover!$E$15=S$6</xm:f>
            <x14:dxf>
              <fill>
                <patternFill>
                  <bgColor theme="7" tint="0.59996337778862885"/>
                </patternFill>
              </fill>
            </x14:dxf>
          </x14:cfRule>
          <xm:sqref>S166:W173</xm:sqref>
        </x14:conditionalFormatting>
        <x14:conditionalFormatting xmlns:xm="http://schemas.microsoft.com/office/excel/2006/main">
          <x14:cfRule type="expression" priority="31" id="{07BC166E-8E7D-4C2E-BE05-34D55AF4367C}">
            <xm:f>Cover!$E$15&lt;&gt;S$6</xm:f>
            <x14:dxf>
              <fill>
                <patternFill>
                  <bgColor theme="0" tint="-0.24994659260841701"/>
                </patternFill>
              </fill>
            </x14:dxf>
          </x14:cfRule>
          <x14:cfRule type="expression" priority="32" id="{21081F12-7148-473E-9E6C-34C1E9DB4FCF}">
            <xm:f>Cover!$E$15=S$6</xm:f>
            <x14:dxf>
              <fill>
                <patternFill>
                  <bgColor theme="7" tint="0.59996337778862885"/>
                </patternFill>
              </fill>
            </x14:dxf>
          </x14:cfRule>
          <xm:sqref>S179:W181</xm:sqref>
        </x14:conditionalFormatting>
        <x14:conditionalFormatting xmlns:xm="http://schemas.microsoft.com/office/excel/2006/main">
          <x14:cfRule type="expression" priority="3" id="{BFAC178F-5D21-4B00-A790-4B13A36ED03D}">
            <xm:f>Cover!$E$15&lt;&gt;S$6</xm:f>
            <x14:dxf>
              <fill>
                <patternFill>
                  <bgColor theme="0" tint="-0.24994659260841701"/>
                </patternFill>
              </fill>
            </x14:dxf>
          </x14:cfRule>
          <x14:cfRule type="expression" priority="4" id="{89158CA6-57F0-4B21-B960-F77D6318DE60}">
            <xm:f>Cover!$E$15=S$6</xm:f>
            <x14:dxf>
              <fill>
                <patternFill>
                  <bgColor theme="7" tint="0.59996337778862885"/>
                </patternFill>
              </fill>
            </x14:dxf>
          </x14:cfRule>
          <xm:sqref>S185:W187</xm:sqref>
        </x14:conditionalFormatting>
        <x14:conditionalFormatting xmlns:xm="http://schemas.microsoft.com/office/excel/2006/main">
          <x14:cfRule type="expression" priority="2" id="{6CC7BA1B-45E6-4153-9D83-E14896B06235}">
            <xm:f>Cover!$E$15=S$6</xm:f>
            <x14:dxf>
              <fill>
                <patternFill>
                  <bgColor theme="7" tint="0.59996337778862885"/>
                </patternFill>
              </fill>
            </x14:dxf>
          </x14:cfRule>
          <x14:cfRule type="expression" priority="1" id="{8F3C73EB-24B4-4B0B-98BB-CFB17FEB32FB}">
            <xm:f>Cover!$E$15&lt;&gt;S$6</xm:f>
            <x14:dxf>
              <fill>
                <patternFill>
                  <bgColor theme="0" tint="-0.24994659260841701"/>
                </patternFill>
              </fill>
            </x14:dxf>
          </x14:cfRule>
          <xm:sqref>S191:W193</xm:sqref>
        </x14:conditionalFormatting>
        <x14:conditionalFormatting xmlns:xm="http://schemas.microsoft.com/office/excel/2006/main">
          <x14:cfRule type="expression" priority="25" id="{A554D879-F346-41CA-8553-A26F12223EE9}">
            <xm:f>Cover!$E$15&lt;&gt;S$6</xm:f>
            <x14:dxf>
              <fill>
                <patternFill>
                  <bgColor theme="0" tint="-0.24994659260841701"/>
                </patternFill>
              </fill>
            </x14:dxf>
          </x14:cfRule>
          <x14:cfRule type="expression" priority="26" id="{48DA43D2-B686-4EC9-A242-D98A9C757828}">
            <xm:f>Cover!$E$15=S$6</xm:f>
            <x14:dxf>
              <fill>
                <patternFill>
                  <bgColor theme="7" tint="0.59996337778862885"/>
                </patternFill>
              </fill>
            </x14:dxf>
          </x14:cfRule>
          <xm:sqref>S197:W199</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6B975-65FD-44C2-ACC3-97C953D38859}">
  <sheetPr codeName="Sheet84">
    <tabColor theme="3" tint="0.39997558519241921"/>
    <pageSetUpPr autoPageBreaks="0"/>
  </sheetPr>
  <dimension ref="A1:AP73"/>
  <sheetViews>
    <sheetView topLeftCell="A4" zoomScale="40" zoomScaleNormal="40" workbookViewId="0">
      <selection activeCell="L55" sqref="L55"/>
    </sheetView>
  </sheetViews>
  <sheetFormatPr defaultColWidth="0" defaultRowHeight="13.5"/>
  <cols>
    <col min="1" max="1" width="14.42578125" style="11" customWidth="1"/>
    <col min="2" max="3" width="1.5703125" style="11" customWidth="1"/>
    <col min="4" max="4" width="25.42578125" style="11" customWidth="1"/>
    <col min="5" max="5" width="16.5703125" style="11" customWidth="1"/>
    <col min="6" max="6" width="38" style="11" customWidth="1"/>
    <col min="7" max="7" width="17.42578125" style="11" bestFit="1" customWidth="1"/>
    <col min="8" max="8" width="13.42578125" style="11" customWidth="1"/>
    <col min="9" max="9" width="32.42578125" style="11" customWidth="1"/>
    <col min="10" max="10" width="24.5703125" style="11" customWidth="1"/>
    <col min="11" max="11" width="47.5703125" style="11" customWidth="1"/>
    <col min="12" max="12" width="19.42578125" style="11" bestFit="1" customWidth="1"/>
    <col min="13" max="13" width="5" style="11" bestFit="1" customWidth="1"/>
    <col min="14" max="18" width="11.5703125" style="11" customWidth="1"/>
    <col min="19" max="25" width="1" style="11" customWidth="1"/>
    <col min="26" max="30" width="19.42578125" style="11" hidden="1" customWidth="1"/>
    <col min="31" max="37" width="14.42578125" style="11" hidden="1" customWidth="1"/>
    <col min="38" max="42" width="19.42578125" style="11" hidden="1" customWidth="1"/>
    <col min="43" max="16384" width="14.42578125" style="11" hidden="1"/>
  </cols>
  <sheetData>
    <row r="1" spans="1:18" s="2" customFormat="1" ht="25.15">
      <c r="A1" s="62" t="s">
        <v>1619</v>
      </c>
      <c r="B1" s="3"/>
      <c r="H1" s="4" t="s">
        <v>1</v>
      </c>
      <c r="I1" s="4"/>
      <c r="J1" s="4"/>
      <c r="K1" s="4"/>
      <c r="L1" s="4"/>
      <c r="R1" s="3"/>
    </row>
    <row r="2" spans="1:18" s="2" customFormat="1" ht="25.15">
      <c r="A2" s="4" t="str">
        <f>Cover!$E$13</f>
        <v>Master</v>
      </c>
      <c r="B2" s="3"/>
    </row>
    <row r="3" spans="1:18" s="2" customFormat="1" ht="25.15">
      <c r="A3" s="4">
        <f>Cover!$E$15</f>
        <v>2026</v>
      </c>
      <c r="B3" s="4"/>
      <c r="C3" s="4"/>
      <c r="D3" s="4"/>
    </row>
    <row r="4" spans="1:18" s="5" customFormat="1" ht="26.25" customHeight="1" thickBot="1">
      <c r="A4" s="1305" t="s">
        <v>3845</v>
      </c>
      <c r="B4" s="6"/>
    </row>
    <row r="5" spans="1:18" ht="17.649999999999999">
      <c r="A5" s="456"/>
      <c r="B5" s="457"/>
      <c r="C5" s="457"/>
      <c r="D5" s="36"/>
      <c r="E5" s="36"/>
      <c r="F5" s="36"/>
      <c r="G5" s="36"/>
      <c r="H5" s="714"/>
      <c r="I5" s="714"/>
      <c r="J5" s="714"/>
      <c r="K5" s="714"/>
      <c r="L5" s="714"/>
      <c r="M5" s="458"/>
      <c r="N5" s="459" t="s">
        <v>1997</v>
      </c>
      <c r="O5" s="460"/>
      <c r="P5" s="460"/>
      <c r="Q5" s="460"/>
      <c r="R5" s="461"/>
    </row>
    <row r="6" spans="1:18" s="787" customFormat="1" ht="75">
      <c r="A6" s="454"/>
      <c r="B6" s="782"/>
      <c r="C6" s="782"/>
      <c r="D6" s="783" t="s">
        <v>16</v>
      </c>
      <c r="E6" s="783" t="s">
        <v>169</v>
      </c>
      <c r="F6" s="783" t="s">
        <v>1878</v>
      </c>
      <c r="G6" s="783" t="s">
        <v>239</v>
      </c>
      <c r="H6" s="783"/>
      <c r="I6" s="783" t="s">
        <v>3846</v>
      </c>
      <c r="J6" s="776" t="s">
        <v>3847</v>
      </c>
      <c r="K6" s="776" t="s">
        <v>3848</v>
      </c>
      <c r="L6" s="776" t="s">
        <v>3849</v>
      </c>
      <c r="M6" s="454" t="s">
        <v>176</v>
      </c>
      <c r="N6" s="784">
        <v>2022</v>
      </c>
      <c r="O6" s="785">
        <v>2023</v>
      </c>
      <c r="P6" s="785">
        <v>2024</v>
      </c>
      <c r="Q6" s="785">
        <v>2025</v>
      </c>
      <c r="R6" s="786">
        <v>2026</v>
      </c>
    </row>
    <row r="8" spans="1:18" s="27" customFormat="1" ht="22.5">
      <c r="B8" s="801" t="s">
        <v>3850</v>
      </c>
    </row>
    <row r="10" spans="1:18" s="33" customFormat="1" ht="13.9">
      <c r="A10" s="467"/>
      <c r="B10" s="467"/>
      <c r="C10" s="34" t="s">
        <v>3851</v>
      </c>
      <c r="D10" s="34"/>
    </row>
    <row r="11" spans="1:18" ht="13.5" customHeight="1"/>
    <row r="12" spans="1:18" ht="13.5" customHeight="1">
      <c r="D12" s="29" t="s">
        <v>3852</v>
      </c>
    </row>
    <row r="13" spans="1:18" ht="13.5" customHeight="1">
      <c r="D13" s="788"/>
      <c r="E13" s="79" t="s">
        <v>113</v>
      </c>
      <c r="F13" s="79" t="s">
        <v>3853</v>
      </c>
      <c r="G13" s="79" t="s">
        <v>3820</v>
      </c>
      <c r="H13" s="707"/>
      <c r="I13" s="777"/>
      <c r="J13" s="777"/>
      <c r="K13" s="777"/>
      <c r="L13" s="777"/>
      <c r="M13" s="707" t="s">
        <v>3247</v>
      </c>
      <c r="N13" s="728"/>
      <c r="O13" s="728"/>
      <c r="P13" s="728"/>
      <c r="Q13" s="728"/>
      <c r="R13" s="728"/>
    </row>
    <row r="14" spans="1:18" ht="13.5" customHeight="1">
      <c r="D14" s="788"/>
      <c r="E14" s="79" t="s">
        <v>113</v>
      </c>
      <c r="F14" s="79" t="s">
        <v>3853</v>
      </c>
      <c r="G14" s="79" t="s">
        <v>3820</v>
      </c>
      <c r="H14" s="707"/>
      <c r="I14" s="777"/>
      <c r="J14" s="777"/>
      <c r="K14" s="777"/>
      <c r="L14" s="777"/>
      <c r="M14" s="707" t="s">
        <v>3247</v>
      </c>
      <c r="N14" s="728"/>
      <c r="O14" s="728"/>
      <c r="P14" s="728"/>
      <c r="Q14" s="728"/>
      <c r="R14" s="728"/>
    </row>
    <row r="15" spans="1:18" ht="13.5" customHeight="1">
      <c r="D15" s="788"/>
      <c r="E15" s="79" t="s">
        <v>113</v>
      </c>
      <c r="F15" s="79" t="s">
        <v>3853</v>
      </c>
      <c r="G15" s="79" t="s">
        <v>3820</v>
      </c>
      <c r="H15" s="707"/>
      <c r="I15" s="777"/>
      <c r="J15" s="777"/>
      <c r="K15" s="777"/>
      <c r="L15" s="777"/>
      <c r="M15" s="707" t="s">
        <v>3247</v>
      </c>
      <c r="N15" s="728"/>
      <c r="O15" s="728"/>
      <c r="P15" s="728"/>
      <c r="Q15" s="728"/>
      <c r="R15" s="728"/>
    </row>
    <row r="16" spans="1:18" s="78" customFormat="1" ht="18" customHeight="1">
      <c r="A16" s="707"/>
      <c r="B16" s="463"/>
      <c r="C16" s="463"/>
      <c r="D16" s="788"/>
      <c r="E16" s="79" t="s">
        <v>113</v>
      </c>
      <c r="F16" s="79" t="s">
        <v>3853</v>
      </c>
      <c r="G16" s="79" t="s">
        <v>3820</v>
      </c>
      <c r="H16" s="707"/>
      <c r="I16" s="777"/>
      <c r="J16" s="777"/>
      <c r="K16" s="777"/>
      <c r="L16" s="777"/>
      <c r="M16" s="707" t="s">
        <v>3247</v>
      </c>
      <c r="N16" s="728"/>
      <c r="O16" s="728"/>
      <c r="P16" s="728"/>
      <c r="Q16" s="728"/>
      <c r="R16" s="728"/>
    </row>
    <row r="18" spans="2:18" ht="13.9">
      <c r="D18" s="789" t="s">
        <v>3854</v>
      </c>
      <c r="N18" s="399"/>
      <c r="O18" s="399"/>
      <c r="P18" s="399"/>
      <c r="Q18" s="399"/>
      <c r="R18" s="399"/>
    </row>
    <row r="19" spans="2:18">
      <c r="D19" s="788"/>
      <c r="E19" s="79" t="s">
        <v>113</v>
      </c>
      <c r="F19" s="79" t="s">
        <v>3853</v>
      </c>
      <c r="G19" s="79" t="s">
        <v>3820</v>
      </c>
      <c r="H19" s="707"/>
      <c r="I19" s="777"/>
      <c r="J19" s="777"/>
      <c r="K19" s="777"/>
      <c r="L19" s="777"/>
      <c r="M19" s="707" t="s">
        <v>3247</v>
      </c>
      <c r="N19" s="728"/>
      <c r="O19" s="728"/>
      <c r="P19" s="728"/>
      <c r="Q19" s="728"/>
      <c r="R19" s="728"/>
    </row>
    <row r="20" spans="2:18">
      <c r="D20" s="788"/>
      <c r="E20" s="79" t="s">
        <v>113</v>
      </c>
      <c r="F20" s="79" t="s">
        <v>3853</v>
      </c>
      <c r="G20" s="79" t="s">
        <v>3820</v>
      </c>
      <c r="H20" s="707"/>
      <c r="I20" s="777"/>
      <c r="J20" s="777"/>
      <c r="K20" s="777"/>
      <c r="L20" s="777"/>
      <c r="M20" s="707" t="s">
        <v>3247</v>
      </c>
      <c r="N20" s="728"/>
      <c r="O20" s="728"/>
      <c r="P20" s="728"/>
      <c r="Q20" s="728"/>
      <c r="R20" s="728"/>
    </row>
    <row r="21" spans="2:18">
      <c r="D21" s="788"/>
      <c r="E21" s="79" t="s">
        <v>113</v>
      </c>
      <c r="F21" s="79" t="s">
        <v>3853</v>
      </c>
      <c r="G21" s="79" t="s">
        <v>3820</v>
      </c>
      <c r="H21" s="707"/>
      <c r="I21" s="777"/>
      <c r="J21" s="777"/>
      <c r="K21" s="777"/>
      <c r="L21" s="777"/>
      <c r="M21" s="707" t="s">
        <v>3247</v>
      </c>
      <c r="N21" s="728"/>
      <c r="O21" s="728"/>
      <c r="P21" s="728"/>
      <c r="Q21" s="728"/>
      <c r="R21" s="728"/>
    </row>
    <row r="22" spans="2:18" s="78" customFormat="1" ht="11.25" customHeight="1">
      <c r="B22" s="463"/>
      <c r="C22" s="463"/>
      <c r="D22" s="788"/>
      <c r="E22" s="79" t="s">
        <v>113</v>
      </c>
      <c r="F22" s="79" t="s">
        <v>3853</v>
      </c>
      <c r="G22" s="79" t="s">
        <v>3820</v>
      </c>
      <c r="H22" s="707"/>
      <c r="I22" s="777"/>
      <c r="J22" s="777"/>
      <c r="K22" s="777"/>
      <c r="L22" s="777"/>
      <c r="M22" s="707" t="s">
        <v>3247</v>
      </c>
      <c r="N22" s="728"/>
      <c r="O22" s="728"/>
      <c r="P22" s="728"/>
      <c r="Q22" s="728"/>
      <c r="R22" s="728"/>
    </row>
    <row r="23" spans="2:18">
      <c r="N23" s="399"/>
      <c r="O23" s="399"/>
      <c r="P23" s="399"/>
      <c r="Q23" s="399"/>
      <c r="R23" s="399"/>
    </row>
    <row r="24" spans="2:18" ht="13.9">
      <c r="D24" s="789" t="s">
        <v>3855</v>
      </c>
      <c r="N24" s="399"/>
      <c r="O24" s="399"/>
      <c r="P24" s="399"/>
      <c r="Q24" s="399"/>
      <c r="R24" s="399"/>
    </row>
    <row r="25" spans="2:18">
      <c r="E25" s="79" t="s">
        <v>113</v>
      </c>
      <c r="F25" s="79" t="s">
        <v>3853</v>
      </c>
      <c r="G25" s="79" t="s">
        <v>3820</v>
      </c>
      <c r="H25" s="707"/>
      <c r="I25" s="777"/>
      <c r="J25" s="777"/>
      <c r="K25" s="777"/>
      <c r="L25" s="777"/>
      <c r="M25" s="707" t="s">
        <v>3247</v>
      </c>
      <c r="N25" s="728"/>
      <c r="O25" s="728"/>
      <c r="P25" s="728"/>
      <c r="Q25" s="728"/>
      <c r="R25" s="728"/>
    </row>
    <row r="26" spans="2:18">
      <c r="D26" s="788"/>
      <c r="E26" s="79" t="s">
        <v>113</v>
      </c>
      <c r="F26" s="79" t="s">
        <v>3853</v>
      </c>
      <c r="G26" s="79" t="s">
        <v>3820</v>
      </c>
      <c r="H26" s="707"/>
      <c r="I26" s="777"/>
      <c r="J26" s="777"/>
      <c r="K26" s="777"/>
      <c r="L26" s="777"/>
      <c r="M26" s="707" t="s">
        <v>3247</v>
      </c>
      <c r="N26" s="728"/>
      <c r="O26" s="728"/>
      <c r="P26" s="728"/>
      <c r="Q26" s="728"/>
      <c r="R26" s="728"/>
    </row>
    <row r="27" spans="2:18">
      <c r="D27" s="788"/>
      <c r="E27" s="79" t="s">
        <v>113</v>
      </c>
      <c r="F27" s="79" t="s">
        <v>3853</v>
      </c>
      <c r="G27" s="79" t="s">
        <v>3820</v>
      </c>
      <c r="H27" s="707"/>
      <c r="I27" s="777"/>
      <c r="J27" s="777"/>
      <c r="K27" s="777"/>
      <c r="L27" s="777"/>
      <c r="M27" s="707" t="s">
        <v>3247</v>
      </c>
      <c r="N27" s="728"/>
      <c r="O27" s="728"/>
      <c r="P27" s="728"/>
      <c r="Q27" s="728"/>
      <c r="R27" s="728"/>
    </row>
    <row r="28" spans="2:18">
      <c r="D28" s="788"/>
      <c r="E28" s="79" t="s">
        <v>113</v>
      </c>
      <c r="F28" s="79" t="s">
        <v>3853</v>
      </c>
      <c r="G28" s="79" t="s">
        <v>3820</v>
      </c>
      <c r="H28" s="707"/>
      <c r="I28" s="777"/>
      <c r="J28" s="777"/>
      <c r="K28" s="777"/>
      <c r="L28" s="777"/>
      <c r="M28" s="707" t="s">
        <v>3247</v>
      </c>
      <c r="N28" s="728"/>
      <c r="O28" s="728"/>
      <c r="P28" s="728"/>
      <c r="Q28" s="728"/>
      <c r="R28" s="728"/>
    </row>
    <row r="29" spans="2:18">
      <c r="N29" s="399"/>
      <c r="O29" s="399"/>
      <c r="P29" s="399"/>
      <c r="Q29" s="399"/>
      <c r="R29" s="399"/>
    </row>
    <row r="30" spans="2:18" ht="13.9">
      <c r="H30" s="29" t="s">
        <v>3856</v>
      </c>
      <c r="I30" s="29"/>
      <c r="N30" s="1153">
        <f>SUM(N13:N28)</f>
        <v>0</v>
      </c>
      <c r="O30" s="1153">
        <f>SUM(O13:O28)</f>
        <v>0</v>
      </c>
      <c r="P30" s="1153">
        <f>SUM(P13:P28)</f>
        <v>0</v>
      </c>
      <c r="Q30" s="1153">
        <f>SUM(Q13:Q28)</f>
        <v>0</v>
      </c>
      <c r="R30" s="1153">
        <f>SUM(R13:R28)</f>
        <v>0</v>
      </c>
    </row>
    <row r="32" spans="2:18" s="27" customFormat="1" ht="17.649999999999999">
      <c r="B32" s="28" t="s">
        <v>1807</v>
      </c>
    </row>
    <row r="73" spans="2:2" s="27" customFormat="1" ht="17.649999999999999">
      <c r="B73"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9EED039D-0C44-4AEB-B252-398844D5D6AD}">
            <xm:f>Cover!$E$15&lt;&gt;N$6</xm:f>
            <x14:dxf>
              <fill>
                <patternFill>
                  <bgColor theme="0" tint="-0.24994659260841701"/>
                </patternFill>
              </fill>
            </x14:dxf>
          </x14:cfRule>
          <x14:cfRule type="expression" priority="6" id="{64CC5294-7C0F-4927-8DBD-C3206A478F9E}">
            <xm:f>Cover!$E$15=N$6</xm:f>
            <x14:dxf>
              <fill>
                <patternFill>
                  <bgColor theme="7" tint="0.59996337778862885"/>
                </patternFill>
              </fill>
            </x14:dxf>
          </x14:cfRule>
          <xm:sqref>N13:R16</xm:sqref>
        </x14:conditionalFormatting>
        <x14:conditionalFormatting xmlns:xm="http://schemas.microsoft.com/office/excel/2006/main">
          <x14:cfRule type="expression" priority="3" id="{E643D1A0-C54F-497C-97DD-114C8BA46A82}">
            <xm:f>Cover!$E$15&lt;&gt;N$6</xm:f>
            <x14:dxf>
              <fill>
                <patternFill>
                  <bgColor theme="0" tint="-0.24994659260841701"/>
                </patternFill>
              </fill>
            </x14:dxf>
          </x14:cfRule>
          <x14:cfRule type="expression" priority="4" id="{C2B69E52-E91F-457A-9985-925C24F7A41A}">
            <xm:f>Cover!$E$15=N$6</xm:f>
            <x14:dxf>
              <fill>
                <patternFill>
                  <bgColor theme="7" tint="0.59996337778862885"/>
                </patternFill>
              </fill>
            </x14:dxf>
          </x14:cfRule>
          <xm:sqref>N19:R22</xm:sqref>
        </x14:conditionalFormatting>
        <x14:conditionalFormatting xmlns:xm="http://schemas.microsoft.com/office/excel/2006/main">
          <x14:cfRule type="expression" priority="1" id="{D5E3EDDF-A5C2-4635-B569-50961DEB63DD}">
            <xm:f>Cover!$E$15&lt;&gt;N$6</xm:f>
            <x14:dxf>
              <fill>
                <patternFill>
                  <bgColor theme="0" tint="-0.24994659260841701"/>
                </patternFill>
              </fill>
            </x14:dxf>
          </x14:cfRule>
          <x14:cfRule type="expression" priority="2" id="{F13BB474-6650-414B-8ADF-41684BF1BF87}">
            <xm:f>Cover!$E$15=N$6</xm:f>
            <x14:dxf>
              <fill>
                <patternFill>
                  <bgColor theme="7" tint="0.59996337778862885"/>
                </patternFill>
              </fill>
            </x14:dxf>
          </x14:cfRule>
          <xm:sqref>N25:R28</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439D-F0AA-414F-AB07-1186873576CE}">
  <sheetPr codeName="Sheet85">
    <tabColor theme="6"/>
    <pageSetUpPr autoPageBreaks="0"/>
  </sheetPr>
  <dimension ref="A1:CB33"/>
  <sheetViews>
    <sheetView topLeftCell="A2" zoomScale="55" zoomScaleNormal="55" workbookViewId="0">
      <selection activeCell="F12" sqref="F12:R31"/>
    </sheetView>
  </sheetViews>
  <sheetFormatPr defaultColWidth="0" defaultRowHeight="13.5"/>
  <cols>
    <col min="1" max="1" width="14.42578125" style="11" customWidth="1"/>
    <col min="2" max="3" width="1.5703125" style="11" customWidth="1"/>
    <col min="4" max="4" width="29.5703125" style="11" customWidth="1"/>
    <col min="5" max="5" width="30.42578125" style="11" bestFit="1" customWidth="1"/>
    <col min="6" max="6" width="11.5703125" style="11" customWidth="1"/>
    <col min="7" max="7" width="15" style="11" customWidth="1"/>
    <col min="8" max="8" width="15.42578125" style="11" customWidth="1"/>
    <col min="9" max="16" width="11.5703125" style="11" customWidth="1"/>
    <col min="17" max="17" width="10.5703125" style="11" customWidth="1"/>
    <col min="18" max="18" width="11" style="11" customWidth="1"/>
    <col min="19" max="19" width="1.42578125" style="11" customWidth="1"/>
    <col min="20" max="80" width="18.42578125" style="11" hidden="1" customWidth="1"/>
    <col min="81" max="16384" width="14" style="11" hidden="1"/>
  </cols>
  <sheetData>
    <row r="1" spans="1:18" s="2" customFormat="1" ht="25.15">
      <c r="A1" s="62" t="s">
        <v>1619</v>
      </c>
      <c r="B1" s="3"/>
      <c r="E1" s="4"/>
      <c r="F1" s="4"/>
      <c r="G1" s="4"/>
      <c r="H1" s="4"/>
      <c r="I1" s="4"/>
      <c r="J1" s="4"/>
      <c r="M1" s="3"/>
    </row>
    <row r="2" spans="1:18" s="2" customFormat="1" ht="25.15">
      <c r="A2" s="4" t="str">
        <f>Cover!$E$13</f>
        <v>Master</v>
      </c>
      <c r="B2" s="3"/>
    </row>
    <row r="3" spans="1:18" s="2" customFormat="1" ht="25.15">
      <c r="A3" s="4">
        <f>Cover!$E$15</f>
        <v>2026</v>
      </c>
      <c r="B3" s="4"/>
      <c r="C3" s="4"/>
      <c r="D3" s="4"/>
    </row>
    <row r="4" spans="1:18" s="5" customFormat="1" ht="25.5" thickBot="1">
      <c r="A4" s="1305" t="s">
        <v>121</v>
      </c>
      <c r="B4" s="6"/>
    </row>
    <row r="5" spans="1:18" ht="15">
      <c r="A5" s="355"/>
      <c r="B5" s="357"/>
      <c r="C5" s="357"/>
      <c r="D5" s="9"/>
      <c r="E5" s="356"/>
      <c r="F5" s="356"/>
      <c r="G5" s="356"/>
      <c r="H5" s="356"/>
      <c r="I5" s="356"/>
      <c r="J5" s="356"/>
      <c r="K5" s="373"/>
      <c r="L5" s="373"/>
      <c r="M5" s="373"/>
      <c r="N5" s="373"/>
      <c r="O5" s="373"/>
      <c r="P5" s="355"/>
      <c r="Q5" s="355"/>
      <c r="R5" s="355"/>
    </row>
    <row r="6" spans="1:18" s="61" customFormat="1" ht="141.75" customHeight="1">
      <c r="A6" s="347"/>
      <c r="B6" s="352"/>
      <c r="C6" s="352"/>
      <c r="D6" s="36" t="s">
        <v>165</v>
      </c>
      <c r="E6" s="358" t="s">
        <v>406</v>
      </c>
      <c r="F6" s="446" t="s">
        <v>3857</v>
      </c>
      <c r="G6" s="446" t="s">
        <v>3858</v>
      </c>
      <c r="H6" s="446" t="s">
        <v>3859</v>
      </c>
      <c r="I6" s="446" t="s">
        <v>3860</v>
      </c>
      <c r="J6" s="446" t="s">
        <v>3861</v>
      </c>
      <c r="K6" s="446" t="s">
        <v>3862</v>
      </c>
      <c r="L6" s="446" t="s">
        <v>3863</v>
      </c>
      <c r="M6" s="446" t="s">
        <v>3864</v>
      </c>
      <c r="N6" s="446" t="s">
        <v>3865</v>
      </c>
      <c r="O6" s="446" t="s">
        <v>3866</v>
      </c>
      <c r="P6" s="446" t="s">
        <v>3867</v>
      </c>
      <c r="Q6" s="446" t="s">
        <v>3868</v>
      </c>
      <c r="R6" s="446" t="s">
        <v>3869</v>
      </c>
    </row>
    <row r="8" spans="1:18" s="27" customFormat="1" ht="22.5">
      <c r="B8" s="801" t="s">
        <v>3870</v>
      </c>
    </row>
    <row r="10" spans="1:18" s="27" customFormat="1" ht="17.649999999999999">
      <c r="B10" s="28" t="s">
        <v>3871</v>
      </c>
    </row>
    <row r="12" spans="1:18" ht="15">
      <c r="A12" s="355"/>
      <c r="B12" s="357"/>
      <c r="C12" s="357"/>
      <c r="D12" s="20" t="s">
        <v>3872</v>
      </c>
      <c r="E12" s="20" t="s">
        <v>3870</v>
      </c>
      <c r="F12" s="445"/>
      <c r="G12" s="1315"/>
      <c r="H12" s="445"/>
      <c r="I12" s="445"/>
      <c r="J12" s="445"/>
      <c r="K12" s="445"/>
      <c r="L12" s="1131"/>
      <c r="M12" s="1131"/>
      <c r="N12" s="1131"/>
      <c r="O12" s="1131"/>
      <c r="P12" s="1131"/>
      <c r="Q12" s="1131"/>
      <c r="R12" s="1131"/>
    </row>
    <row r="13" spans="1:18" ht="15">
      <c r="A13" s="355"/>
      <c r="B13" s="357"/>
      <c r="C13" s="357"/>
      <c r="D13" s="20" t="s">
        <v>3873</v>
      </c>
      <c r="E13" s="20" t="s">
        <v>3870</v>
      </c>
      <c r="F13" s="445"/>
      <c r="G13" s="445"/>
      <c r="H13" s="445"/>
      <c r="I13" s="445"/>
      <c r="J13" s="445"/>
      <c r="K13" s="445"/>
      <c r="L13" s="1131"/>
      <c r="M13" s="1131"/>
      <c r="N13" s="1131"/>
      <c r="O13" s="1131"/>
      <c r="P13" s="1131"/>
      <c r="Q13" s="1131"/>
      <c r="R13" s="1131"/>
    </row>
    <row r="14" spans="1:18" ht="15">
      <c r="A14" s="355"/>
      <c r="B14" s="357"/>
      <c r="C14" s="357"/>
      <c r="D14" s="20" t="s">
        <v>3874</v>
      </c>
      <c r="E14" s="20" t="s">
        <v>3870</v>
      </c>
      <c r="F14" s="445"/>
      <c r="G14" s="445"/>
      <c r="H14" s="445"/>
      <c r="I14" s="445"/>
      <c r="J14" s="445"/>
      <c r="K14" s="445"/>
      <c r="L14" s="1131"/>
      <c r="M14" s="1131"/>
      <c r="N14" s="1131"/>
      <c r="O14" s="1131"/>
      <c r="P14" s="1131"/>
      <c r="Q14" s="1131"/>
      <c r="R14" s="1131"/>
    </row>
    <row r="15" spans="1:18" ht="14.25">
      <c r="A15"/>
      <c r="B15"/>
      <c r="C15"/>
      <c r="D15" s="20" t="s">
        <v>3875</v>
      </c>
      <c r="E15" s="20" t="s">
        <v>3870</v>
      </c>
      <c r="F15" s="445"/>
      <c r="G15" s="445"/>
      <c r="H15" s="445"/>
      <c r="I15" s="445"/>
      <c r="J15" s="445"/>
      <c r="K15" s="445"/>
      <c r="L15" s="1131"/>
      <c r="M15" s="1131"/>
      <c r="N15" s="1131"/>
      <c r="O15" s="1131"/>
      <c r="P15" s="1131"/>
      <c r="Q15" s="1131"/>
      <c r="R15" s="1131"/>
    </row>
    <row r="16" spans="1:18" ht="14.25">
      <c r="A16"/>
      <c r="B16"/>
      <c r="C16"/>
      <c r="D16" s="20" t="s">
        <v>3876</v>
      </c>
      <c r="E16" s="20" t="s">
        <v>3870</v>
      </c>
      <c r="F16" s="445"/>
      <c r="G16" s="445"/>
      <c r="H16" s="445"/>
      <c r="I16" s="445"/>
      <c r="J16" s="445"/>
      <c r="K16" s="445"/>
      <c r="L16" s="1131"/>
      <c r="M16" s="1131"/>
      <c r="N16" s="1131"/>
      <c r="O16" s="1131"/>
      <c r="P16" s="1131"/>
      <c r="Q16" s="1131"/>
      <c r="R16" s="1131"/>
    </row>
    <row r="17" spans="4:18">
      <c r="D17" s="20" t="s">
        <v>3877</v>
      </c>
      <c r="E17" s="20" t="s">
        <v>3870</v>
      </c>
      <c r="F17" s="445"/>
      <c r="G17" s="1315"/>
      <c r="H17" s="445"/>
      <c r="I17" s="445"/>
      <c r="J17" s="445"/>
      <c r="K17" s="445"/>
      <c r="L17" s="1131"/>
      <c r="M17" s="1131"/>
      <c r="N17" s="1131"/>
      <c r="O17" s="1131"/>
      <c r="P17" s="1131"/>
      <c r="Q17" s="1131"/>
      <c r="R17" s="1131"/>
    </row>
    <row r="18" spans="4:18">
      <c r="D18" s="20" t="s">
        <v>3878</v>
      </c>
      <c r="E18" s="20" t="s">
        <v>3870</v>
      </c>
      <c r="F18" s="445"/>
      <c r="G18" s="445"/>
      <c r="H18" s="445"/>
      <c r="I18" s="445"/>
      <c r="J18" s="445"/>
      <c r="K18" s="445"/>
      <c r="L18" s="1131"/>
      <c r="M18" s="1131"/>
      <c r="N18" s="1131"/>
      <c r="O18" s="1131"/>
      <c r="P18" s="1131"/>
      <c r="Q18" s="1131"/>
      <c r="R18" s="1131"/>
    </row>
    <row r="19" spans="4:18">
      <c r="D19" s="20" t="s">
        <v>3879</v>
      </c>
      <c r="E19" s="20" t="s">
        <v>3870</v>
      </c>
      <c r="F19" s="445"/>
      <c r="G19" s="445"/>
      <c r="H19" s="445"/>
      <c r="I19" s="445"/>
      <c r="J19" s="445"/>
      <c r="K19" s="445"/>
      <c r="L19" s="1131"/>
      <c r="M19" s="1131"/>
      <c r="N19" s="1131"/>
      <c r="O19" s="1131"/>
      <c r="P19" s="1131"/>
      <c r="Q19" s="1131"/>
      <c r="R19" s="1131"/>
    </row>
    <row r="20" spans="4:18">
      <c r="D20" s="20" t="s">
        <v>3880</v>
      </c>
      <c r="E20" s="20" t="s">
        <v>3870</v>
      </c>
      <c r="F20" s="445"/>
      <c r="G20" s="445"/>
      <c r="H20" s="445"/>
      <c r="I20" s="445"/>
      <c r="J20" s="445"/>
      <c r="K20" s="445"/>
      <c r="L20" s="1131"/>
      <c r="M20" s="1131"/>
      <c r="N20" s="1131"/>
      <c r="O20" s="1131"/>
      <c r="P20" s="1131"/>
      <c r="Q20" s="1131"/>
      <c r="R20" s="1131"/>
    </row>
    <row r="21" spans="4:18">
      <c r="D21" s="20" t="s">
        <v>3881</v>
      </c>
      <c r="E21" s="20" t="s">
        <v>3870</v>
      </c>
      <c r="F21" s="445"/>
      <c r="G21" s="445"/>
      <c r="H21" s="445"/>
      <c r="I21" s="445"/>
      <c r="J21" s="445"/>
      <c r="K21" s="445"/>
      <c r="L21" s="1131"/>
      <c r="M21" s="1131"/>
      <c r="N21" s="1131"/>
      <c r="O21" s="1131"/>
      <c r="P21" s="1131"/>
      <c r="Q21" s="1131"/>
      <c r="R21" s="1131"/>
    </row>
    <row r="22" spans="4:18" ht="14.25" customHeight="1">
      <c r="D22" s="20" t="s">
        <v>3882</v>
      </c>
      <c r="E22" s="20" t="s">
        <v>3870</v>
      </c>
      <c r="F22" s="445"/>
      <c r="G22" s="1315"/>
      <c r="H22" s="445"/>
      <c r="I22" s="445"/>
      <c r="J22" s="445"/>
      <c r="K22" s="445"/>
      <c r="L22" s="1131"/>
      <c r="M22" s="1131"/>
      <c r="N22" s="1131"/>
      <c r="O22" s="1131"/>
      <c r="P22" s="1131"/>
      <c r="Q22" s="1131"/>
      <c r="R22" s="1131"/>
    </row>
    <row r="23" spans="4:18">
      <c r="D23" s="20" t="s">
        <v>3883</v>
      </c>
      <c r="E23" s="20" t="s">
        <v>3870</v>
      </c>
      <c r="F23" s="445"/>
      <c r="G23" s="445"/>
      <c r="H23" s="445"/>
      <c r="I23" s="445"/>
      <c r="J23" s="445"/>
      <c r="K23" s="445"/>
      <c r="L23" s="1131"/>
      <c r="M23" s="1131"/>
      <c r="N23" s="1131"/>
      <c r="O23" s="1131"/>
      <c r="P23" s="1131"/>
      <c r="Q23" s="1131"/>
      <c r="R23" s="1131"/>
    </row>
    <row r="24" spans="4:18">
      <c r="D24" s="20" t="s">
        <v>3884</v>
      </c>
      <c r="E24" s="20" t="s">
        <v>3870</v>
      </c>
      <c r="F24" s="445"/>
      <c r="G24" s="445"/>
      <c r="H24" s="445"/>
      <c r="I24" s="445"/>
      <c r="J24" s="445"/>
      <c r="K24" s="445"/>
      <c r="L24" s="1131"/>
      <c r="M24" s="1131"/>
      <c r="N24" s="1131"/>
      <c r="O24" s="1131"/>
      <c r="P24" s="1131"/>
      <c r="Q24" s="1131"/>
      <c r="R24" s="1131"/>
    </row>
    <row r="25" spans="4:18">
      <c r="D25" s="20" t="s">
        <v>3885</v>
      </c>
      <c r="E25" s="20" t="s">
        <v>3870</v>
      </c>
      <c r="F25" s="445"/>
      <c r="G25" s="445"/>
      <c r="H25" s="445"/>
      <c r="I25" s="445"/>
      <c r="J25" s="445"/>
      <c r="K25" s="445"/>
      <c r="L25" s="1131"/>
      <c r="M25" s="1131"/>
      <c r="N25" s="1131"/>
      <c r="O25" s="1131"/>
      <c r="P25" s="1131"/>
      <c r="Q25" s="1131"/>
      <c r="R25" s="1131"/>
    </row>
    <row r="26" spans="4:18">
      <c r="D26" s="20" t="s">
        <v>3886</v>
      </c>
      <c r="E26" s="20" t="s">
        <v>3870</v>
      </c>
      <c r="F26" s="445"/>
      <c r="G26" s="445"/>
      <c r="H26" s="445"/>
      <c r="I26" s="445"/>
      <c r="J26" s="445"/>
      <c r="K26" s="445"/>
      <c r="L26" s="1131"/>
      <c r="M26" s="1131"/>
      <c r="N26" s="1131"/>
      <c r="O26" s="1131"/>
      <c r="P26" s="1131"/>
      <c r="Q26" s="1131"/>
      <c r="R26" s="1131"/>
    </row>
    <row r="27" spans="4:18">
      <c r="D27" s="20" t="s">
        <v>3887</v>
      </c>
      <c r="E27" s="20" t="s">
        <v>3870</v>
      </c>
      <c r="F27" s="445"/>
      <c r="G27" s="1315"/>
      <c r="H27" s="445"/>
      <c r="I27" s="445"/>
      <c r="J27" s="445"/>
      <c r="K27" s="445"/>
      <c r="L27" s="1131"/>
      <c r="M27" s="1131"/>
      <c r="N27" s="1131"/>
      <c r="O27" s="1131"/>
      <c r="P27" s="1131"/>
      <c r="Q27" s="1131"/>
      <c r="R27" s="1131"/>
    </row>
    <row r="28" spans="4:18">
      <c r="D28" s="20" t="s">
        <v>3888</v>
      </c>
      <c r="E28" s="20" t="s">
        <v>3870</v>
      </c>
      <c r="F28" s="445"/>
      <c r="G28" s="445"/>
      <c r="H28" s="445"/>
      <c r="I28" s="445"/>
      <c r="J28" s="445"/>
      <c r="K28" s="445"/>
      <c r="L28" s="1131"/>
      <c r="M28" s="1131"/>
      <c r="N28" s="1131"/>
      <c r="O28" s="1131"/>
      <c r="P28" s="1131"/>
      <c r="Q28" s="1131"/>
      <c r="R28" s="1131"/>
    </row>
    <row r="29" spans="4:18">
      <c r="D29" s="20" t="s">
        <v>3889</v>
      </c>
      <c r="E29" s="20" t="s">
        <v>3870</v>
      </c>
      <c r="F29" s="445"/>
      <c r="G29" s="445"/>
      <c r="H29" s="445"/>
      <c r="I29" s="445"/>
      <c r="J29" s="445"/>
      <c r="K29" s="445"/>
      <c r="L29" s="1131"/>
      <c r="M29" s="1131"/>
      <c r="N29" s="1131"/>
      <c r="O29" s="1131"/>
      <c r="P29" s="1131"/>
      <c r="Q29" s="1131"/>
      <c r="R29" s="1131"/>
    </row>
    <row r="30" spans="4:18">
      <c r="D30" s="20" t="s">
        <v>3890</v>
      </c>
      <c r="E30" s="20" t="s">
        <v>3870</v>
      </c>
      <c r="F30" s="445"/>
      <c r="G30" s="445"/>
      <c r="H30" s="445"/>
      <c r="I30" s="445"/>
      <c r="J30" s="445"/>
      <c r="K30" s="445"/>
      <c r="L30" s="1131"/>
      <c r="M30" s="1131"/>
      <c r="N30" s="1131"/>
      <c r="O30" s="1131"/>
      <c r="P30" s="1131"/>
      <c r="Q30" s="1131"/>
      <c r="R30" s="1131"/>
    </row>
    <row r="31" spans="4:18">
      <c r="D31" s="20" t="s">
        <v>3891</v>
      </c>
      <c r="E31" s="20" t="s">
        <v>3870</v>
      </c>
      <c r="F31" s="445"/>
      <c r="G31" s="445"/>
      <c r="H31" s="445"/>
      <c r="I31" s="445"/>
      <c r="J31" s="445"/>
      <c r="K31" s="445"/>
      <c r="L31" s="1131"/>
      <c r="M31" s="1131"/>
      <c r="N31" s="1131"/>
      <c r="O31" s="1131"/>
      <c r="P31" s="1131"/>
      <c r="Q31" s="1131"/>
      <c r="R31" s="1131"/>
    </row>
    <row r="33" spans="2:2" s="27" customFormat="1" ht="17.649999999999999">
      <c r="B33" s="28" t="s">
        <v>1807</v>
      </c>
    </row>
  </sheetData>
  <phoneticPr fontId="53" type="noConversion"/>
  <dataValidations count="1">
    <dataValidation type="list" allowBlank="1" showInputMessage="1" showErrorMessage="1" sqref="H12:H31" xr:uid="{9123315F-3611-49BB-8B8C-8909B76FE902}">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B813-0AB3-4DE7-A2BE-E45010C0A007}">
  <sheetPr codeName="Sheet86">
    <tabColor theme="6"/>
    <pageSetUpPr autoPageBreaks="0"/>
  </sheetPr>
  <dimension ref="A1:CB42"/>
  <sheetViews>
    <sheetView zoomScale="55" zoomScaleNormal="55" workbookViewId="0">
      <selection activeCell="K11" sqref="K11"/>
    </sheetView>
  </sheetViews>
  <sheetFormatPr defaultColWidth="0" defaultRowHeight="13.5"/>
  <cols>
    <col min="1" max="1" width="14.42578125" style="11" customWidth="1"/>
    <col min="2" max="2" width="8.42578125" style="11" customWidth="1"/>
    <col min="3" max="3" width="1.5703125" style="11" customWidth="1"/>
    <col min="4" max="4" width="37.5703125" style="11" bestFit="1" customWidth="1"/>
    <col min="5" max="5" width="31.5703125" style="11" bestFit="1" customWidth="1"/>
    <col min="6" max="6" width="41.5703125" style="11" customWidth="1"/>
    <col min="7" max="7" width="6.5703125" style="11" customWidth="1"/>
    <col min="8" max="8" width="20.5703125" style="11" customWidth="1"/>
    <col min="9" max="11" width="22.5703125" style="11" customWidth="1"/>
    <col min="12" max="12" width="1.5703125" style="11" customWidth="1"/>
    <col min="13" max="80" width="18.42578125" style="11" hidden="1" customWidth="1"/>
    <col min="81" max="16384" width="14" style="11" hidden="1"/>
  </cols>
  <sheetData>
    <row r="1" spans="1:11" s="2" customFormat="1" ht="25.15">
      <c r="A1" s="62" t="s">
        <v>1619</v>
      </c>
      <c r="B1" s="3"/>
      <c r="E1" s="4" t="s">
        <v>1</v>
      </c>
      <c r="F1" s="4"/>
      <c r="G1" s="4"/>
      <c r="H1" s="4"/>
      <c r="I1" s="4"/>
      <c r="J1" s="4"/>
      <c r="K1" s="4"/>
    </row>
    <row r="2" spans="1:11" s="2" customFormat="1" ht="25.15">
      <c r="A2" s="4" t="str">
        <f>Cover!$E$13</f>
        <v>Master</v>
      </c>
      <c r="B2" s="3"/>
    </row>
    <row r="3" spans="1:11" s="2" customFormat="1" ht="25.15">
      <c r="A3" s="4">
        <f>Cover!$E$15</f>
        <v>2026</v>
      </c>
      <c r="B3" s="4"/>
      <c r="C3" s="4"/>
    </row>
    <row r="4" spans="1:11" s="5" customFormat="1" ht="25.5" thickBot="1">
      <c r="A4" s="1305" t="s">
        <v>3892</v>
      </c>
      <c r="B4" s="6"/>
    </row>
    <row r="5" spans="1:11" ht="15">
      <c r="A5" s="291"/>
      <c r="B5" s="292"/>
      <c r="C5" s="36"/>
      <c r="D5" s="36"/>
      <c r="E5" s="293"/>
      <c r="F5" s="293"/>
      <c r="G5" s="293"/>
      <c r="H5" s="293"/>
      <c r="I5" s="293"/>
      <c r="J5" s="293"/>
      <c r="K5" s="293"/>
    </row>
    <row r="6" spans="1:11" s="61" customFormat="1" ht="30">
      <c r="A6" s="294"/>
      <c r="B6" s="295"/>
      <c r="C6" s="36" t="s">
        <v>165</v>
      </c>
      <c r="D6" s="36" t="s">
        <v>239</v>
      </c>
      <c r="E6" s="36" t="s">
        <v>2996</v>
      </c>
      <c r="F6" s="36" t="s">
        <v>176</v>
      </c>
      <c r="G6" s="36" t="s">
        <v>3893</v>
      </c>
      <c r="H6" s="434" t="s">
        <v>3894</v>
      </c>
      <c r="I6" s="434" t="s">
        <v>3895</v>
      </c>
      <c r="J6" s="434" t="s">
        <v>3896</v>
      </c>
      <c r="K6" s="434" t="s">
        <v>3897</v>
      </c>
    </row>
    <row r="8" spans="1:11" s="27" customFormat="1" ht="22.5">
      <c r="B8" s="801" t="s">
        <v>3898</v>
      </c>
    </row>
    <row r="10" spans="1:11" ht="15">
      <c r="A10" s="291"/>
      <c r="B10" s="292"/>
      <c r="C10" s="20"/>
      <c r="D10" s="20" t="s">
        <v>3899</v>
      </c>
      <c r="E10" s="291" t="s">
        <v>3900</v>
      </c>
      <c r="F10" s="20" t="s">
        <v>3901</v>
      </c>
      <c r="G10" s="20" t="s">
        <v>1836</v>
      </c>
      <c r="H10" s="432"/>
    </row>
    <row r="11" spans="1:11" ht="15">
      <c r="A11" s="291"/>
      <c r="B11" s="292"/>
      <c r="C11" s="20"/>
      <c r="D11" s="20" t="s">
        <v>3899</v>
      </c>
      <c r="E11" s="291" t="s">
        <v>3900</v>
      </c>
      <c r="F11" s="20" t="s">
        <v>3902</v>
      </c>
      <c r="G11" s="20" t="s">
        <v>1828</v>
      </c>
      <c r="H11" s="432"/>
    </row>
    <row r="12" spans="1:11" ht="15">
      <c r="A12" s="291"/>
      <c r="B12" s="292"/>
      <c r="C12" s="20"/>
      <c r="D12" s="20" t="s">
        <v>3903</v>
      </c>
      <c r="G12" s="20"/>
      <c r="H12" s="433" t="str">
        <f>IFERROR(H11/H10,"-")</f>
        <v>-</v>
      </c>
    </row>
    <row r="13" spans="1:11">
      <c r="A13" s="297"/>
      <c r="B13" s="297"/>
      <c r="C13" s="297"/>
      <c r="D13" s="297"/>
      <c r="E13" s="291"/>
      <c r="F13" s="291"/>
      <c r="G13" s="291"/>
      <c r="H13" s="291"/>
    </row>
    <row r="15" spans="1:11" ht="17.649999999999999">
      <c r="A15" s="27"/>
      <c r="B15" s="28" t="s">
        <v>3904</v>
      </c>
      <c r="C15" s="27"/>
      <c r="D15" s="27"/>
      <c r="E15" s="27"/>
      <c r="F15" s="27"/>
      <c r="G15" s="27"/>
      <c r="H15" s="27"/>
      <c r="I15" s="27"/>
      <c r="J15" s="27"/>
      <c r="K15" s="27"/>
    </row>
    <row r="17" spans="1:12">
      <c r="D17" s="296" t="s">
        <v>3905</v>
      </c>
      <c r="G17" s="11" t="s">
        <v>1828</v>
      </c>
      <c r="H17" s="1430"/>
    </row>
    <row r="18" spans="1:12">
      <c r="D18" s="296" t="s">
        <v>3906</v>
      </c>
      <c r="G18" s="11" t="s">
        <v>1828</v>
      </c>
      <c r="H18" s="1430"/>
    </row>
    <row r="20" spans="1:12" ht="14.25" customHeight="1">
      <c r="B20" s="76" t="s">
        <v>3907</v>
      </c>
      <c r="C20" s="76"/>
      <c r="D20" s="77"/>
      <c r="E20" s="77"/>
      <c r="F20" s="77"/>
      <c r="G20" s="77"/>
      <c r="H20" s="77"/>
      <c r="I20" s="77"/>
      <c r="J20" s="77"/>
      <c r="K20" s="77"/>
    </row>
    <row r="22" spans="1:12" ht="13.9">
      <c r="B22" s="269"/>
      <c r="C22" s="76" t="s">
        <v>3908</v>
      </c>
      <c r="D22" s="77"/>
      <c r="E22" s="77"/>
      <c r="F22" s="77"/>
      <c r="G22" s="77"/>
      <c r="H22" s="77"/>
      <c r="I22" s="77"/>
      <c r="J22" s="77"/>
      <c r="K22" s="77"/>
    </row>
    <row r="24" spans="1:12" ht="15">
      <c r="B24" s="435"/>
      <c r="C24" s="20"/>
      <c r="D24" s="296" t="s">
        <v>3909</v>
      </c>
      <c r="E24" s="20"/>
      <c r="F24" s="20"/>
      <c r="G24" s="20"/>
      <c r="I24" s="1430"/>
      <c r="J24" s="1430"/>
      <c r="K24" s="1430"/>
    </row>
    <row r="26" spans="1:12" ht="13.9">
      <c r="B26" s="269"/>
      <c r="C26" s="76" t="s">
        <v>3910</v>
      </c>
      <c r="D26" s="77"/>
      <c r="E26" s="77"/>
      <c r="F26" s="77"/>
      <c r="G26" s="77"/>
      <c r="H26" s="77"/>
      <c r="I26" s="77"/>
      <c r="J26" s="77"/>
      <c r="K26" s="77"/>
    </row>
    <row r="28" spans="1:12" ht="15">
      <c r="B28" s="435"/>
      <c r="C28" s="20"/>
      <c r="D28" s="296" t="s">
        <v>3909</v>
      </c>
      <c r="E28" s="20"/>
      <c r="F28" s="20"/>
      <c r="G28" s="20"/>
      <c r="I28" s="1430"/>
      <c r="J28" s="1430"/>
      <c r="K28" s="1430"/>
    </row>
    <row r="30" spans="1:12" ht="13.9">
      <c r="B30" s="269"/>
      <c r="C30" s="76" t="s">
        <v>3911</v>
      </c>
      <c r="D30" s="77"/>
      <c r="E30" s="77"/>
      <c r="F30" s="77"/>
      <c r="G30" s="77"/>
      <c r="H30" s="77"/>
      <c r="I30" s="77"/>
      <c r="J30" s="77"/>
      <c r="K30" s="77"/>
    </row>
    <row r="31" spans="1:12" s="27" customFormat="1">
      <c r="A31" s="11"/>
      <c r="B31" s="11"/>
      <c r="C31" s="11"/>
      <c r="D31" s="11"/>
      <c r="E31" s="11"/>
      <c r="F31" s="11"/>
      <c r="G31" s="11"/>
      <c r="H31" s="11"/>
      <c r="I31" s="11"/>
      <c r="J31" s="11"/>
      <c r="K31" s="11"/>
      <c r="L31" s="11"/>
    </row>
    <row r="32" spans="1:12" ht="15">
      <c r="B32" s="435"/>
      <c r="C32" s="20"/>
      <c r="D32" s="296" t="s">
        <v>3909</v>
      </c>
      <c r="E32" s="20"/>
      <c r="F32" s="20"/>
      <c r="G32" s="20"/>
      <c r="I32" s="1430"/>
      <c r="J32" s="1430"/>
      <c r="K32" s="1430"/>
    </row>
    <row r="34" spans="1:12" ht="13.9">
      <c r="B34" s="269"/>
      <c r="C34" s="76" t="s">
        <v>3912</v>
      </c>
      <c r="D34" s="77"/>
      <c r="E34" s="77"/>
      <c r="F34" s="77"/>
      <c r="G34" s="77"/>
      <c r="H34" s="77"/>
      <c r="I34" s="77"/>
      <c r="J34" s="77"/>
      <c r="K34" s="77"/>
    </row>
    <row r="36" spans="1:12" ht="15">
      <c r="B36" s="435"/>
      <c r="C36" s="20"/>
      <c r="D36" s="296" t="s">
        <v>3909</v>
      </c>
      <c r="I36" s="1430"/>
      <c r="J36" s="1430"/>
      <c r="K36" s="1430"/>
    </row>
    <row r="38" spans="1:12" ht="13.9">
      <c r="B38" s="269"/>
      <c r="C38" s="76" t="s">
        <v>3913</v>
      </c>
      <c r="D38" s="77"/>
      <c r="E38" s="77"/>
      <c r="F38" s="77"/>
      <c r="G38" s="77"/>
      <c r="H38" s="77"/>
      <c r="I38" s="77"/>
      <c r="J38" s="77"/>
      <c r="K38" s="77"/>
    </row>
    <row r="40" spans="1:12" ht="15">
      <c r="B40" s="435"/>
      <c r="C40" s="20"/>
      <c r="D40" s="296" t="s">
        <v>3909</v>
      </c>
      <c r="I40" s="1430"/>
      <c r="J40" s="1430"/>
      <c r="K40" s="1430"/>
    </row>
    <row r="42" spans="1:12" ht="17.649999999999999">
      <c r="A42" s="27"/>
      <c r="B42" s="28" t="s">
        <v>1807</v>
      </c>
      <c r="C42" s="27"/>
      <c r="D42" s="27"/>
      <c r="E42" s="27"/>
      <c r="F42" s="27"/>
      <c r="G42" s="27"/>
      <c r="H42" s="27"/>
      <c r="I42" s="27"/>
      <c r="J42" s="27"/>
      <c r="K42" s="27"/>
      <c r="L42" s="27"/>
    </row>
  </sheetData>
  <phoneticPr fontId="53" type="noConversion"/>
  <dataValidations count="1">
    <dataValidation type="list" allowBlank="1" showInputMessage="1" showErrorMessage="1" sqref="J10:J23" xr:uid="{E76B4E8A-7C1A-4794-A49D-3532B1C66314}">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E086-F19E-42CC-A44A-FF6587AF4C32}">
  <sheetPr codeName="Sheet87">
    <tabColor rgb="FFFF0000"/>
    <pageSetUpPr autoPageBreaks="0"/>
  </sheetPr>
  <dimension ref="A1:BR20"/>
  <sheetViews>
    <sheetView zoomScale="55" zoomScaleNormal="55" workbookViewId="0">
      <selection activeCell="P25" sqref="P25"/>
    </sheetView>
  </sheetViews>
  <sheetFormatPr defaultColWidth="0" defaultRowHeight="13.5"/>
  <cols>
    <col min="1" max="1" width="14.42578125" style="11" customWidth="1"/>
    <col min="2" max="3" width="1.5703125" style="11" customWidth="1"/>
    <col min="4" max="4" width="24" style="11" bestFit="1" customWidth="1"/>
    <col min="5" max="6" width="20.42578125" style="11" bestFit="1" customWidth="1"/>
    <col min="7" max="7" width="28.42578125" style="11" bestFit="1" customWidth="1"/>
    <col min="8" max="8" width="5.42578125" style="11" bestFit="1" customWidth="1"/>
    <col min="9" max="9" width="17.42578125" style="11" bestFit="1" customWidth="1"/>
    <col min="10" max="10" width="23.42578125" style="11" bestFit="1" customWidth="1"/>
    <col min="11" max="11" width="4.42578125" style="11" customWidth="1"/>
    <col min="12" max="16" width="17" style="11" customWidth="1"/>
    <col min="17" max="24" width="1.5703125" style="11" customWidth="1"/>
    <col min="25" max="35" width="18.42578125" style="11" hidden="1" customWidth="1"/>
    <col min="36" max="42" width="14" style="11" hidden="1" customWidth="1"/>
    <col min="43" max="70" width="18.42578125" style="11" hidden="1" customWidth="1"/>
    <col min="71" max="16384" width="14" style="11" hidden="1"/>
  </cols>
  <sheetData>
    <row r="1" spans="1:16" s="2" customFormat="1" ht="25.15">
      <c r="A1" s="62" t="s">
        <v>1619</v>
      </c>
      <c r="B1" s="3"/>
      <c r="G1" s="4" t="s">
        <v>1</v>
      </c>
      <c r="H1" s="4"/>
      <c r="I1" s="4"/>
      <c r="J1" s="4"/>
      <c r="K1" s="4"/>
      <c r="L1" s="4"/>
    </row>
    <row r="2" spans="1:16" s="2" customFormat="1" ht="25.15">
      <c r="A2" s="4" t="str">
        <f>Cover!$E$13</f>
        <v>Master</v>
      </c>
      <c r="B2" s="3"/>
    </row>
    <row r="3" spans="1:16" s="2" customFormat="1" ht="25.15">
      <c r="A3" s="4">
        <f>Cover!$E$15</f>
        <v>2026</v>
      </c>
      <c r="B3" s="4"/>
      <c r="C3" s="4"/>
      <c r="D3" s="4"/>
    </row>
    <row r="4" spans="1:16" s="5" customFormat="1" ht="25.5" thickBot="1">
      <c r="A4" s="1305" t="s">
        <v>123</v>
      </c>
      <c r="B4" s="6"/>
    </row>
    <row r="5" spans="1:16" ht="17.649999999999999">
      <c r="A5" s="671"/>
      <c r="B5" s="672"/>
      <c r="C5" s="672"/>
      <c r="D5" s="36"/>
      <c r="E5" s="36"/>
      <c r="F5" s="36"/>
      <c r="G5" s="673"/>
      <c r="H5" s="673"/>
      <c r="I5" s="674"/>
      <c r="J5" s="673"/>
      <c r="K5" s="673"/>
      <c r="L5" s="664" t="s">
        <v>1997</v>
      </c>
      <c r="M5" s="665"/>
      <c r="N5" s="665"/>
      <c r="O5" s="665"/>
      <c r="P5" s="666"/>
    </row>
    <row r="6" spans="1:16" s="61" customFormat="1" ht="15">
      <c r="A6" s="675"/>
      <c r="B6" s="676"/>
      <c r="C6" s="676"/>
      <c r="D6" s="36" t="s">
        <v>165</v>
      </c>
      <c r="E6" s="36" t="s">
        <v>1878</v>
      </c>
      <c r="F6" s="36" t="s">
        <v>239</v>
      </c>
      <c r="G6" s="36" t="s">
        <v>2996</v>
      </c>
      <c r="H6" s="36" t="s">
        <v>176</v>
      </c>
      <c r="I6" s="677" t="s">
        <v>3914</v>
      </c>
      <c r="J6" s="673" t="s">
        <v>3915</v>
      </c>
      <c r="K6" s="673"/>
      <c r="L6" s="725">
        <v>2022</v>
      </c>
      <c r="M6" s="726">
        <v>2023</v>
      </c>
      <c r="N6" s="726">
        <v>2024</v>
      </c>
      <c r="O6" s="726">
        <v>2025</v>
      </c>
      <c r="P6" s="727">
        <v>2026</v>
      </c>
    </row>
    <row r="8" spans="1:16" s="27" customFormat="1" ht="22.5">
      <c r="B8" s="801" t="s">
        <v>3916</v>
      </c>
    </row>
    <row r="10" spans="1:16" ht="15">
      <c r="A10" s="671"/>
      <c r="B10" s="672"/>
      <c r="C10" s="672"/>
      <c r="D10" s="20"/>
      <c r="E10" s="20" t="s">
        <v>3917</v>
      </c>
      <c r="F10" s="20" t="s">
        <v>3917</v>
      </c>
      <c r="G10" s="671" t="s">
        <v>3918</v>
      </c>
      <c r="H10" s="20" t="s">
        <v>186</v>
      </c>
      <c r="I10" s="678" t="s">
        <v>293</v>
      </c>
      <c r="J10" s="670"/>
      <c r="L10" s="728"/>
      <c r="M10" s="728"/>
      <c r="N10" s="728"/>
      <c r="O10" s="728"/>
      <c r="P10" s="728"/>
    </row>
    <row r="11" spans="1:16" s="679" customFormat="1">
      <c r="G11" s="671"/>
      <c r="H11" s="671"/>
      <c r="I11" s="671"/>
      <c r="J11" s="671"/>
      <c r="K11" s="11"/>
      <c r="L11" s="1154"/>
      <c r="M11" s="1155"/>
      <c r="N11" s="1155"/>
      <c r="O11" s="1155"/>
      <c r="P11" s="1155"/>
    </row>
    <row r="12" spans="1:16" s="27" customFormat="1" ht="22.5">
      <c r="B12" s="801" t="s">
        <v>3919</v>
      </c>
      <c r="L12" s="1109"/>
      <c r="M12" s="1109"/>
      <c r="N12" s="1109"/>
      <c r="O12" s="1109"/>
      <c r="P12" s="1109"/>
    </row>
    <row r="13" spans="1:16" s="679" customFormat="1">
      <c r="G13" s="671"/>
      <c r="H13" s="671"/>
      <c r="I13" s="671"/>
      <c r="J13" s="671"/>
      <c r="K13" s="671"/>
      <c r="L13" s="1154"/>
      <c r="M13" s="1155"/>
      <c r="N13" s="1155"/>
      <c r="O13" s="1155"/>
      <c r="P13" s="1155"/>
    </row>
    <row r="14" spans="1:16" ht="15">
      <c r="A14" s="671"/>
      <c r="B14" s="672"/>
      <c r="C14" s="672"/>
      <c r="D14" s="20"/>
      <c r="E14" s="20" t="s">
        <v>3917</v>
      </c>
      <c r="F14" s="20" t="s">
        <v>3917</v>
      </c>
      <c r="G14" s="671" t="s">
        <v>3920</v>
      </c>
      <c r="H14" s="20" t="s">
        <v>186</v>
      </c>
      <c r="I14" s="678" t="s">
        <v>293</v>
      </c>
      <c r="J14" s="670"/>
      <c r="L14" s="728"/>
      <c r="M14" s="728"/>
      <c r="N14" s="728"/>
      <c r="O14" s="728"/>
      <c r="P14" s="728"/>
    </row>
    <row r="15" spans="1:16" ht="6.75" customHeight="1">
      <c r="L15" s="399"/>
      <c r="M15" s="399"/>
      <c r="N15" s="399"/>
      <c r="O15" s="399"/>
      <c r="P15" s="399"/>
    </row>
    <row r="16" spans="1:16" s="27" customFormat="1" ht="17.649999999999999" hidden="1">
      <c r="B16" s="28" t="s">
        <v>3921</v>
      </c>
      <c r="L16" s="1109"/>
      <c r="M16" s="1109"/>
      <c r="N16" s="1109"/>
      <c r="O16" s="1109"/>
      <c r="P16" s="1109"/>
    </row>
    <row r="18" spans="1:16" ht="15">
      <c r="A18" s="671"/>
      <c r="B18" s="672"/>
      <c r="C18" s="672"/>
      <c r="D18" s="20"/>
      <c r="E18" s="20" t="s">
        <v>3917</v>
      </c>
      <c r="F18" s="20" t="s">
        <v>3917</v>
      </c>
      <c r="G18" s="671" t="s">
        <v>3922</v>
      </c>
      <c r="H18" s="20" t="s">
        <v>186</v>
      </c>
      <c r="I18" s="678" t="s">
        <v>293</v>
      </c>
      <c r="L18" s="1345"/>
      <c r="M18" s="1345"/>
      <c r="N18" s="1345"/>
      <c r="O18" s="1345"/>
      <c r="P18" s="1345"/>
    </row>
    <row r="19" spans="1:16">
      <c r="A19" s="11" t="s">
        <v>1957</v>
      </c>
    </row>
    <row r="20" spans="1:16" s="27" customFormat="1" ht="17.649999999999999">
      <c r="B20" s="28" t="s">
        <v>1807</v>
      </c>
    </row>
  </sheetData>
  <dataValidations disablePrompts="1" count="1">
    <dataValidation type="list" allowBlank="1" showInputMessage="1" showErrorMessage="1" sqref="N10:N28" xr:uid="{66614FD3-7876-4122-A214-6996FCB88A4C}">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0D45B906-CE88-470C-AA9B-2A7FFEC87B1D}">
            <xm:f>Cover!$E$15&lt;&gt;L$6</xm:f>
            <x14:dxf>
              <fill>
                <patternFill>
                  <bgColor theme="0" tint="-0.24994659260841701"/>
                </patternFill>
              </fill>
            </x14:dxf>
          </x14:cfRule>
          <x14:cfRule type="expression" priority="6" id="{BE7DECD6-D742-45FB-97F9-B2363B3670E8}">
            <xm:f>Cover!$E$15=L$6</xm:f>
            <x14:dxf>
              <fill>
                <patternFill>
                  <bgColor theme="7" tint="0.59996337778862885"/>
                </patternFill>
              </fill>
            </x14:dxf>
          </x14:cfRule>
          <xm:sqref>L10:P10</xm:sqref>
        </x14:conditionalFormatting>
        <x14:conditionalFormatting xmlns:xm="http://schemas.microsoft.com/office/excel/2006/main">
          <x14:cfRule type="expression" priority="3" id="{ED473802-0290-4335-9E53-1D6079DE4378}">
            <xm:f>Cover!$E$15&lt;&gt;L$6</xm:f>
            <x14:dxf>
              <fill>
                <patternFill>
                  <bgColor theme="0" tint="-0.24994659260841701"/>
                </patternFill>
              </fill>
            </x14:dxf>
          </x14:cfRule>
          <x14:cfRule type="expression" priority="4" id="{711EEB49-EE7E-4194-A863-A21A4317F45A}">
            <xm:f>Cover!$E$15=L$6</xm:f>
            <x14:dxf>
              <fill>
                <patternFill>
                  <bgColor theme="7" tint="0.59996337778862885"/>
                </patternFill>
              </fill>
            </x14:dxf>
          </x14:cfRule>
          <xm:sqref>L14:P14</xm:sqref>
        </x14:conditionalFormatting>
        <x14:conditionalFormatting xmlns:xm="http://schemas.microsoft.com/office/excel/2006/main">
          <x14:cfRule type="expression" priority="1" id="{252641A5-57A2-4EB2-8E57-67D58CA9B1DF}">
            <xm:f>Cover!$E$15&lt;&gt;L$6</xm:f>
            <x14:dxf>
              <fill>
                <patternFill>
                  <bgColor theme="0" tint="-0.24994659260841701"/>
                </patternFill>
              </fill>
            </x14:dxf>
          </x14:cfRule>
          <x14:cfRule type="expression" priority="2" id="{CB6DFB0E-4571-4F58-8944-26CE7C47B5E0}">
            <xm:f>Cover!$E$15=L$6</xm:f>
            <x14:dxf>
              <fill>
                <patternFill>
                  <bgColor theme="7" tint="0.59996337778862885"/>
                </patternFill>
              </fill>
            </x14:dxf>
          </x14:cfRule>
          <xm:sqref>L18:P18</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A95C-D3D0-4A45-84AC-FCC99449846B}">
  <sheetPr codeName="Sheet88">
    <tabColor theme="6"/>
    <pageSetUpPr autoPageBreaks="0"/>
  </sheetPr>
  <dimension ref="A1:BD121"/>
  <sheetViews>
    <sheetView zoomScale="40" zoomScaleNormal="40" workbookViewId="0">
      <selection activeCell="Z10" sqref="Z10:Z11"/>
    </sheetView>
  </sheetViews>
  <sheetFormatPr defaultColWidth="0" defaultRowHeight="13.5"/>
  <cols>
    <col min="1" max="1" width="14.42578125" style="11" customWidth="1"/>
    <col min="2" max="3" width="1.5703125" style="11" customWidth="1"/>
    <col min="4" max="5" width="24" style="11" bestFit="1" customWidth="1"/>
    <col min="6" max="6" width="7.42578125" style="11" bestFit="1" customWidth="1"/>
    <col min="7" max="7" width="9" style="11" bestFit="1" customWidth="1"/>
    <col min="8" max="8" width="7.42578125" style="11" customWidth="1"/>
    <col min="9" max="9" width="13.5703125" style="11" customWidth="1"/>
    <col min="10" max="10" width="21.42578125" style="11" bestFit="1" customWidth="1"/>
    <col min="11" max="12" width="1.42578125" style="11" customWidth="1"/>
    <col min="13" max="13" width="21.42578125" style="11" bestFit="1" customWidth="1"/>
    <col min="14" max="14" width="14.42578125" style="11" bestFit="1" customWidth="1"/>
    <col min="15" max="15" width="44.5703125" style="11" bestFit="1" customWidth="1"/>
    <col min="16" max="16" width="25.42578125" style="11" customWidth="1"/>
    <col min="17" max="22" width="18" style="11" customWidth="1"/>
    <col min="23" max="23" width="5.5703125" style="11" bestFit="1" customWidth="1"/>
    <col min="24" max="28" width="11.5703125" style="11" customWidth="1"/>
    <col min="29" max="31" width="1" style="11" customWidth="1"/>
    <col min="32" max="32" width="2" style="11" hidden="1" customWidth="1"/>
    <col min="33" max="38" width="1.5703125" style="11" hidden="1" customWidth="1"/>
    <col min="39" max="56" width="18.42578125" style="11" hidden="1" customWidth="1"/>
    <col min="57" max="16384" width="14" style="11" hidden="1"/>
  </cols>
  <sheetData>
    <row r="1" spans="1:31" s="2" customFormat="1" ht="25.15">
      <c r="A1" s="62" t="s">
        <v>1619</v>
      </c>
      <c r="B1" s="3"/>
      <c r="X1" s="4"/>
      <c r="Y1" s="4"/>
      <c r="Z1" s="4"/>
      <c r="AA1" s="4"/>
      <c r="AB1" s="4"/>
      <c r="AD1" s="3"/>
    </row>
    <row r="2" spans="1:31" s="2" customFormat="1" ht="25.15">
      <c r="A2" s="4" t="str">
        <f>Cover!$E$13</f>
        <v>Master</v>
      </c>
      <c r="B2" s="3"/>
      <c r="AD2" s="96"/>
    </row>
    <row r="3" spans="1:31" s="2" customFormat="1" ht="25.15">
      <c r="A3" s="4">
        <f>Cover!$E$15</f>
        <v>2026</v>
      </c>
      <c r="B3" s="4"/>
      <c r="C3" s="4"/>
      <c r="D3" s="4"/>
      <c r="AD3" s="96"/>
    </row>
    <row r="4" spans="1:31" s="5" customFormat="1" ht="25.5" thickBot="1">
      <c r="A4" s="1305" t="s">
        <v>124</v>
      </c>
      <c r="B4" s="6"/>
      <c r="AD4" s="97"/>
    </row>
    <row r="5" spans="1:31" ht="17.649999999999999">
      <c r="A5" s="680"/>
      <c r="B5" s="681"/>
      <c r="C5" s="681"/>
      <c r="D5" s="9"/>
      <c r="E5" s="9"/>
      <c r="F5" s="9"/>
      <c r="G5" s="9"/>
      <c r="H5" s="9"/>
      <c r="I5" s="9"/>
      <c r="J5" s="9"/>
      <c r="K5" s="9"/>
      <c r="L5" s="9"/>
      <c r="M5" s="9"/>
      <c r="N5" s="9"/>
      <c r="O5" s="9"/>
      <c r="P5" s="9"/>
      <c r="Q5" s="9"/>
      <c r="R5" s="9"/>
      <c r="S5" s="9"/>
      <c r="T5" s="9"/>
      <c r="U5" s="9"/>
      <c r="V5" s="9"/>
      <c r="W5" s="9"/>
      <c r="X5" s="664" t="s">
        <v>1997</v>
      </c>
      <c r="Y5" s="665"/>
      <c r="Z5" s="665"/>
      <c r="AA5" s="665"/>
      <c r="AB5" s="666"/>
      <c r="AC5" s="682"/>
      <c r="AD5" s="683"/>
    </row>
    <row r="6" spans="1:31" s="61" customFormat="1" ht="65.25" customHeight="1">
      <c r="A6" s="684"/>
      <c r="B6" s="685"/>
      <c r="C6" s="685"/>
      <c r="D6" s="36" t="s">
        <v>165</v>
      </c>
      <c r="E6" s="36" t="s">
        <v>166</v>
      </c>
      <c r="F6" s="36" t="s">
        <v>167</v>
      </c>
      <c r="G6" s="36" t="s">
        <v>168</v>
      </c>
      <c r="H6" s="36" t="s">
        <v>169</v>
      </c>
      <c r="I6" s="36" t="s">
        <v>1878</v>
      </c>
      <c r="J6" s="36" t="s">
        <v>1879</v>
      </c>
      <c r="K6" s="36" t="s">
        <v>2848</v>
      </c>
      <c r="L6" s="36" t="s">
        <v>2849</v>
      </c>
      <c r="M6" s="36" t="s">
        <v>171</v>
      </c>
      <c r="N6" s="36" t="s">
        <v>172</v>
      </c>
      <c r="O6" s="36" t="s">
        <v>1809</v>
      </c>
      <c r="P6" s="1241" t="s">
        <v>3923</v>
      </c>
      <c r="Q6" s="1241" t="s">
        <v>3924</v>
      </c>
      <c r="R6" s="1241" t="s">
        <v>3925</v>
      </c>
      <c r="S6" s="1241" t="s">
        <v>3926</v>
      </c>
      <c r="T6" s="1241" t="s">
        <v>3927</v>
      </c>
      <c r="U6" s="1241" t="s">
        <v>3928</v>
      </c>
      <c r="V6" s="1242" t="s">
        <v>3929</v>
      </c>
      <c r="W6" s="36" t="s">
        <v>176</v>
      </c>
      <c r="X6" s="1243">
        <v>2022</v>
      </c>
      <c r="Y6" s="1244">
        <v>2023</v>
      </c>
      <c r="Z6" s="1244">
        <v>2024</v>
      </c>
      <c r="AA6" s="1244">
        <v>2025</v>
      </c>
      <c r="AB6" s="1245">
        <v>2026</v>
      </c>
      <c r="AC6" s="686"/>
      <c r="AD6" s="687"/>
      <c r="AE6" s="38"/>
    </row>
    <row r="8" spans="1:31" s="27" customFormat="1" ht="22.5">
      <c r="B8" s="801" t="s">
        <v>3930</v>
      </c>
    </row>
    <row r="10" spans="1:31">
      <c r="D10" s="20" t="s">
        <v>190</v>
      </c>
      <c r="E10" s="20" t="s">
        <v>172</v>
      </c>
      <c r="F10" s="20"/>
      <c r="G10" s="20" t="s">
        <v>3931</v>
      </c>
      <c r="H10" s="20"/>
      <c r="I10" s="20"/>
      <c r="J10" s="20" t="s">
        <v>3932</v>
      </c>
      <c r="K10" s="20"/>
      <c r="L10" s="20"/>
      <c r="M10" s="20" t="s">
        <v>181</v>
      </c>
      <c r="N10" s="20"/>
      <c r="O10" s="20" t="s">
        <v>3933</v>
      </c>
      <c r="W10" s="11" t="s">
        <v>186</v>
      </c>
      <c r="X10" s="1250"/>
      <c r="Y10" s="1250"/>
      <c r="Z10" s="1250"/>
      <c r="AA10" s="1247"/>
      <c r="AB10" s="1247"/>
      <c r="AC10" s="1246"/>
    </row>
    <row r="11" spans="1:31">
      <c r="D11" s="20" t="s">
        <v>190</v>
      </c>
      <c r="E11" s="20" t="s">
        <v>172</v>
      </c>
      <c r="F11" s="20"/>
      <c r="G11" s="20" t="s">
        <v>3931</v>
      </c>
      <c r="H11" s="20"/>
      <c r="I11" s="20"/>
      <c r="J11" s="20" t="s">
        <v>3932</v>
      </c>
      <c r="K11" s="20"/>
      <c r="L11" s="20"/>
      <c r="M11" s="20" t="s">
        <v>181</v>
      </c>
      <c r="N11" s="20"/>
      <c r="O11" s="20" t="s">
        <v>3934</v>
      </c>
      <c r="W11" s="11" t="s">
        <v>186</v>
      </c>
      <c r="X11" s="1250"/>
      <c r="Y11" s="1250"/>
      <c r="Z11" s="1250"/>
      <c r="AA11" s="1247"/>
      <c r="AB11" s="1247"/>
      <c r="AC11" s="1246"/>
    </row>
    <row r="12" spans="1:31">
      <c r="D12" s="20" t="s">
        <v>190</v>
      </c>
      <c r="E12" s="20" t="s">
        <v>172</v>
      </c>
      <c r="F12" s="20"/>
      <c r="G12" s="20" t="s">
        <v>3931</v>
      </c>
      <c r="H12" s="20"/>
      <c r="I12" s="20"/>
      <c r="J12" s="20" t="s">
        <v>3932</v>
      </c>
      <c r="K12" s="20"/>
      <c r="L12" s="20"/>
      <c r="M12" s="20" t="s">
        <v>181</v>
      </c>
      <c r="N12" s="20"/>
      <c r="O12" s="20" t="s">
        <v>3935</v>
      </c>
      <c r="W12" s="11" t="s">
        <v>186</v>
      </c>
      <c r="X12" s="1248">
        <f t="shared" ref="X12" si="0">SUM(X10:X11)</f>
        <v>0</v>
      </c>
      <c r="Y12" s="1248">
        <f t="shared" ref="Y12:AB12" si="1">SUM(Y10:Y11)</f>
        <v>0</v>
      </c>
      <c r="Z12" s="1248">
        <f t="shared" si="1"/>
        <v>0</v>
      </c>
      <c r="AA12" s="1248">
        <f t="shared" si="1"/>
        <v>0</v>
      </c>
      <c r="AB12" s="1248">
        <f t="shared" si="1"/>
        <v>0</v>
      </c>
    </row>
    <row r="14" spans="1:31" s="27" customFormat="1" ht="17.649999999999999">
      <c r="B14" s="28" t="s">
        <v>3936</v>
      </c>
    </row>
    <row r="16" spans="1:31" ht="15">
      <c r="A16" s="680"/>
      <c r="B16" s="681"/>
      <c r="C16" s="681"/>
      <c r="D16" s="20" t="s">
        <v>190</v>
      </c>
      <c r="E16" s="20" t="s">
        <v>172</v>
      </c>
      <c r="F16" s="20"/>
      <c r="G16" s="20" t="s">
        <v>3931</v>
      </c>
      <c r="H16" s="20"/>
      <c r="I16" s="20"/>
      <c r="J16" s="20" t="s">
        <v>3932</v>
      </c>
      <c r="K16" s="20"/>
      <c r="L16" s="20"/>
      <c r="M16" s="20" t="s">
        <v>181</v>
      </c>
      <c r="N16" s="20"/>
      <c r="O16" s="20" t="s">
        <v>3930</v>
      </c>
      <c r="P16" s="688"/>
      <c r="Q16" s="1249"/>
      <c r="R16" s="1249"/>
      <c r="S16" s="688"/>
      <c r="T16" s="688"/>
      <c r="U16" s="688"/>
      <c r="V16" s="688"/>
      <c r="W16" s="20"/>
      <c r="AC16" s="684"/>
      <c r="AD16" s="683"/>
      <c r="AE16" s="680" t="s">
        <v>1</v>
      </c>
    </row>
    <row r="17" spans="4:31">
      <c r="D17" s="20" t="s">
        <v>190</v>
      </c>
      <c r="E17" s="20" t="s">
        <v>172</v>
      </c>
      <c r="F17" s="20"/>
      <c r="G17" s="20" t="s">
        <v>3931</v>
      </c>
      <c r="H17" s="20"/>
      <c r="I17" s="20"/>
      <c r="J17" s="20" t="s">
        <v>3932</v>
      </c>
      <c r="K17" s="20"/>
      <c r="L17" s="20"/>
      <c r="M17" s="20" t="s">
        <v>181</v>
      </c>
      <c r="N17" s="20"/>
      <c r="O17" s="20" t="s">
        <v>3930</v>
      </c>
      <c r="P17" s="688"/>
      <c r="Q17" s="1249"/>
      <c r="R17" s="1249"/>
      <c r="S17" s="688"/>
      <c r="T17" s="688"/>
      <c r="U17" s="688"/>
      <c r="V17" s="688"/>
      <c r="W17" s="20"/>
      <c r="AC17" s="684"/>
      <c r="AD17" s="683"/>
      <c r="AE17" s="680" t="s">
        <v>1</v>
      </c>
    </row>
    <row r="18" spans="4:31">
      <c r="D18" s="20" t="s">
        <v>190</v>
      </c>
      <c r="E18" s="20" t="s">
        <v>172</v>
      </c>
      <c r="F18" s="20"/>
      <c r="G18" s="20" t="s">
        <v>3931</v>
      </c>
      <c r="H18" s="20"/>
      <c r="I18" s="20"/>
      <c r="J18" s="20" t="s">
        <v>3932</v>
      </c>
      <c r="K18" s="20"/>
      <c r="L18" s="20"/>
      <c r="M18" s="20" t="s">
        <v>181</v>
      </c>
      <c r="N18" s="20"/>
      <c r="O18" s="20" t="s">
        <v>3930</v>
      </c>
      <c r="P18" s="688"/>
      <c r="Q18" s="1249"/>
      <c r="R18" s="1249"/>
      <c r="S18" s="688"/>
      <c r="T18" s="688"/>
      <c r="U18" s="688"/>
      <c r="V18" s="688"/>
      <c r="W18" s="20"/>
      <c r="AC18" s="684"/>
      <c r="AD18" s="683"/>
      <c r="AE18" s="680" t="s">
        <v>1</v>
      </c>
    </row>
    <row r="19" spans="4:31">
      <c r="D19" s="20" t="s">
        <v>190</v>
      </c>
      <c r="E19" s="20" t="s">
        <v>172</v>
      </c>
      <c r="F19" s="20"/>
      <c r="G19" s="20" t="s">
        <v>3931</v>
      </c>
      <c r="H19" s="20"/>
      <c r="I19" s="20"/>
      <c r="J19" s="20" t="s">
        <v>3932</v>
      </c>
      <c r="K19" s="20"/>
      <c r="L19" s="20"/>
      <c r="M19" s="20" t="s">
        <v>181</v>
      </c>
      <c r="N19" s="20"/>
      <c r="O19" s="20" t="s">
        <v>3930</v>
      </c>
      <c r="P19" s="688"/>
      <c r="Q19" s="1249"/>
      <c r="R19" s="1249"/>
      <c r="S19" s="688"/>
      <c r="T19" s="688"/>
      <c r="U19" s="688"/>
      <c r="V19" s="688"/>
      <c r="W19" s="20"/>
      <c r="AC19" s="684"/>
      <c r="AD19" s="683"/>
      <c r="AE19" s="680" t="s">
        <v>1</v>
      </c>
    </row>
    <row r="20" spans="4:31">
      <c r="D20" s="20" t="s">
        <v>190</v>
      </c>
      <c r="E20" s="20" t="s">
        <v>172</v>
      </c>
      <c r="F20" s="20"/>
      <c r="G20" s="20" t="s">
        <v>3931</v>
      </c>
      <c r="H20" s="20"/>
      <c r="I20" s="20"/>
      <c r="J20" s="20" t="s">
        <v>3932</v>
      </c>
      <c r="K20" s="20"/>
      <c r="L20" s="20"/>
      <c r="M20" s="20" t="s">
        <v>181</v>
      </c>
      <c r="N20" s="20"/>
      <c r="O20" s="20" t="s">
        <v>3930</v>
      </c>
      <c r="P20" s="688"/>
      <c r="Q20" s="1249"/>
      <c r="R20" s="1249"/>
      <c r="S20" s="688"/>
      <c r="T20" s="688"/>
      <c r="U20" s="688"/>
      <c r="V20" s="688"/>
      <c r="W20" s="20"/>
      <c r="AC20" s="684"/>
      <c r="AD20" s="683"/>
      <c r="AE20" s="680"/>
    </row>
    <row r="21" spans="4:31">
      <c r="D21" s="20" t="s">
        <v>190</v>
      </c>
      <c r="E21" s="20" t="s">
        <v>172</v>
      </c>
      <c r="F21" s="20"/>
      <c r="G21" s="20" t="s">
        <v>3931</v>
      </c>
      <c r="H21" s="20"/>
      <c r="I21" s="20"/>
      <c r="J21" s="20" t="s">
        <v>3932</v>
      </c>
      <c r="K21" s="20"/>
      <c r="L21" s="20"/>
      <c r="M21" s="20" t="s">
        <v>181</v>
      </c>
      <c r="N21" s="20"/>
      <c r="O21" s="20" t="s">
        <v>3930</v>
      </c>
      <c r="P21" s="688"/>
      <c r="Q21" s="1249"/>
      <c r="R21" s="1249"/>
      <c r="S21" s="688"/>
      <c r="T21" s="688"/>
      <c r="U21" s="688"/>
      <c r="V21" s="688"/>
      <c r="W21" s="20"/>
      <c r="AC21" s="684"/>
      <c r="AD21" s="683"/>
      <c r="AE21" s="680"/>
    </row>
    <row r="22" spans="4:31">
      <c r="D22" s="20" t="s">
        <v>190</v>
      </c>
      <c r="E22" s="20" t="s">
        <v>172</v>
      </c>
      <c r="F22" s="20"/>
      <c r="G22" s="20" t="s">
        <v>3931</v>
      </c>
      <c r="H22" s="20"/>
      <c r="I22" s="20"/>
      <c r="J22" s="20" t="s">
        <v>3932</v>
      </c>
      <c r="K22" s="20"/>
      <c r="L22" s="20"/>
      <c r="M22" s="20" t="s">
        <v>181</v>
      </c>
      <c r="N22" s="20"/>
      <c r="O22" s="20" t="s">
        <v>3930</v>
      </c>
      <c r="P22" s="688"/>
      <c r="Q22" s="1249"/>
      <c r="R22" s="1249"/>
      <c r="S22" s="688"/>
      <c r="T22" s="688"/>
      <c r="U22" s="688"/>
      <c r="V22" s="688"/>
      <c r="W22" s="20"/>
      <c r="AC22" s="684"/>
      <c r="AD22" s="683"/>
      <c r="AE22" s="680"/>
    </row>
    <row r="23" spans="4:31">
      <c r="D23" s="20" t="s">
        <v>190</v>
      </c>
      <c r="E23" s="20" t="s">
        <v>172</v>
      </c>
      <c r="F23" s="20"/>
      <c r="G23" s="20" t="s">
        <v>3931</v>
      </c>
      <c r="H23" s="20"/>
      <c r="I23" s="20"/>
      <c r="J23" s="20" t="s">
        <v>3932</v>
      </c>
      <c r="K23" s="20"/>
      <c r="L23" s="20"/>
      <c r="M23" s="20" t="s">
        <v>181</v>
      </c>
      <c r="N23" s="20"/>
      <c r="O23" s="20" t="s">
        <v>3930</v>
      </c>
      <c r="P23" s="688"/>
      <c r="Q23" s="1249"/>
      <c r="R23" s="1249"/>
      <c r="S23" s="688"/>
      <c r="T23" s="688"/>
      <c r="U23" s="688"/>
      <c r="V23" s="688"/>
      <c r="W23" s="20"/>
      <c r="AC23" s="684"/>
      <c r="AD23" s="683"/>
      <c r="AE23" s="680"/>
    </row>
    <row r="24" spans="4:31">
      <c r="D24" s="20" t="s">
        <v>190</v>
      </c>
      <c r="E24" s="20" t="s">
        <v>172</v>
      </c>
      <c r="F24" s="20"/>
      <c r="G24" s="20" t="s">
        <v>3931</v>
      </c>
      <c r="H24" s="20"/>
      <c r="I24" s="20"/>
      <c r="J24" s="20" t="s">
        <v>3932</v>
      </c>
      <c r="K24" s="20"/>
      <c r="L24" s="20"/>
      <c r="M24" s="20" t="s">
        <v>181</v>
      </c>
      <c r="N24" s="20"/>
      <c r="O24" s="20" t="s">
        <v>3930</v>
      </c>
      <c r="P24" s="688"/>
      <c r="Q24" s="1249"/>
      <c r="R24" s="1249"/>
      <c r="S24" s="688"/>
      <c r="T24" s="688"/>
      <c r="U24" s="688"/>
      <c r="V24" s="688"/>
      <c r="W24" s="20"/>
      <c r="AC24" s="684"/>
      <c r="AD24" s="683"/>
      <c r="AE24" s="680"/>
    </row>
    <row r="25" spans="4:31">
      <c r="D25" s="20" t="s">
        <v>190</v>
      </c>
      <c r="E25" s="20" t="s">
        <v>172</v>
      </c>
      <c r="F25" s="20"/>
      <c r="G25" s="20" t="s">
        <v>3931</v>
      </c>
      <c r="H25" s="20"/>
      <c r="I25" s="20"/>
      <c r="J25" s="20" t="s">
        <v>3932</v>
      </c>
      <c r="K25" s="20"/>
      <c r="L25" s="20"/>
      <c r="M25" s="20" t="s">
        <v>181</v>
      </c>
      <c r="N25" s="20"/>
      <c r="O25" s="20" t="s">
        <v>3930</v>
      </c>
      <c r="P25" s="688"/>
      <c r="Q25" s="1249"/>
      <c r="R25" s="1249"/>
      <c r="S25" s="688"/>
      <c r="T25" s="688"/>
      <c r="U25" s="688"/>
      <c r="V25" s="688"/>
      <c r="W25" s="20"/>
      <c r="AC25" s="684"/>
      <c r="AD25" s="683"/>
      <c r="AE25" s="680"/>
    </row>
    <row r="26" spans="4:31">
      <c r="D26" s="20" t="s">
        <v>190</v>
      </c>
      <c r="E26" s="20" t="s">
        <v>172</v>
      </c>
      <c r="F26" s="20"/>
      <c r="G26" s="20" t="s">
        <v>3931</v>
      </c>
      <c r="H26" s="20"/>
      <c r="I26" s="20"/>
      <c r="J26" s="20" t="s">
        <v>3932</v>
      </c>
      <c r="K26" s="20"/>
      <c r="L26" s="20"/>
      <c r="M26" s="20" t="s">
        <v>181</v>
      </c>
      <c r="N26" s="20"/>
      <c r="O26" s="20" t="s">
        <v>3930</v>
      </c>
      <c r="P26" s="688"/>
      <c r="Q26" s="1249"/>
      <c r="R26" s="1249"/>
      <c r="S26" s="688"/>
      <c r="T26" s="688"/>
      <c r="U26" s="688"/>
      <c r="V26" s="688"/>
      <c r="W26" s="20"/>
      <c r="AC26" s="684"/>
      <c r="AD26" s="683"/>
      <c r="AE26" s="680"/>
    </row>
    <row r="27" spans="4:31">
      <c r="D27" s="20" t="s">
        <v>190</v>
      </c>
      <c r="E27" s="20" t="s">
        <v>172</v>
      </c>
      <c r="F27" s="20"/>
      <c r="G27" s="20" t="s">
        <v>3931</v>
      </c>
      <c r="H27" s="20"/>
      <c r="I27" s="20"/>
      <c r="J27" s="20" t="s">
        <v>3932</v>
      </c>
      <c r="K27" s="20"/>
      <c r="L27" s="20"/>
      <c r="M27" s="20" t="s">
        <v>181</v>
      </c>
      <c r="N27" s="20"/>
      <c r="O27" s="20" t="s">
        <v>3930</v>
      </c>
      <c r="P27" s="688"/>
      <c r="Q27" s="1249"/>
      <c r="R27" s="1249"/>
      <c r="S27" s="688"/>
      <c r="T27" s="688"/>
      <c r="U27" s="688"/>
      <c r="V27" s="688"/>
      <c r="W27" s="20"/>
      <c r="AC27" s="684"/>
      <c r="AD27" s="683"/>
      <c r="AE27" s="680"/>
    </row>
    <row r="28" spans="4:31">
      <c r="D28" s="20" t="s">
        <v>190</v>
      </c>
      <c r="E28" s="20" t="s">
        <v>172</v>
      </c>
      <c r="F28" s="20"/>
      <c r="G28" s="20" t="s">
        <v>3931</v>
      </c>
      <c r="H28" s="20"/>
      <c r="I28" s="20"/>
      <c r="J28" s="20" t="s">
        <v>3932</v>
      </c>
      <c r="K28" s="20"/>
      <c r="L28" s="20"/>
      <c r="M28" s="20" t="s">
        <v>181</v>
      </c>
      <c r="N28" s="20"/>
      <c r="O28" s="20" t="s">
        <v>3930</v>
      </c>
      <c r="P28" s="688"/>
      <c r="Q28" s="1249"/>
      <c r="R28" s="1249"/>
      <c r="S28" s="688"/>
      <c r="T28" s="688"/>
      <c r="U28" s="688"/>
      <c r="V28" s="688"/>
      <c r="W28" s="20"/>
      <c r="AC28" s="684"/>
      <c r="AD28" s="683"/>
      <c r="AE28" s="680"/>
    </row>
    <row r="29" spans="4:31">
      <c r="D29" s="20" t="s">
        <v>190</v>
      </c>
      <c r="E29" s="20" t="s">
        <v>172</v>
      </c>
      <c r="F29" s="20"/>
      <c r="G29" s="20" t="s">
        <v>3931</v>
      </c>
      <c r="H29" s="20"/>
      <c r="I29" s="20"/>
      <c r="J29" s="20" t="s">
        <v>3932</v>
      </c>
      <c r="K29" s="20"/>
      <c r="L29" s="20"/>
      <c r="M29" s="20" t="s">
        <v>181</v>
      </c>
      <c r="N29" s="20"/>
      <c r="O29" s="20" t="s">
        <v>3930</v>
      </c>
      <c r="P29" s="688"/>
      <c r="Q29" s="1249"/>
      <c r="R29" s="1249"/>
      <c r="S29" s="688"/>
      <c r="T29" s="688"/>
      <c r="U29" s="688"/>
      <c r="V29" s="688"/>
      <c r="W29" s="20"/>
      <c r="AC29" s="684"/>
      <c r="AD29" s="683"/>
      <c r="AE29" s="680"/>
    </row>
    <row r="30" spans="4:31">
      <c r="D30" s="20" t="s">
        <v>190</v>
      </c>
      <c r="E30" s="20" t="s">
        <v>172</v>
      </c>
      <c r="F30" s="20"/>
      <c r="G30" s="20" t="s">
        <v>3931</v>
      </c>
      <c r="H30" s="20"/>
      <c r="I30" s="20"/>
      <c r="J30" s="20" t="s">
        <v>3932</v>
      </c>
      <c r="K30" s="20"/>
      <c r="L30" s="20"/>
      <c r="M30" s="20" t="s">
        <v>181</v>
      </c>
      <c r="N30" s="20"/>
      <c r="O30" s="20" t="s">
        <v>3930</v>
      </c>
      <c r="P30" s="688"/>
      <c r="Q30" s="1249"/>
      <c r="R30" s="1249"/>
      <c r="S30" s="688"/>
      <c r="T30" s="688"/>
      <c r="U30" s="688"/>
      <c r="V30" s="688"/>
      <c r="W30" s="20"/>
      <c r="AC30" s="684"/>
      <c r="AD30" s="683"/>
      <c r="AE30" s="680"/>
    </row>
    <row r="31" spans="4:31">
      <c r="D31" s="20" t="s">
        <v>190</v>
      </c>
      <c r="E31" s="20" t="s">
        <v>172</v>
      </c>
      <c r="F31" s="20"/>
      <c r="G31" s="20" t="s">
        <v>3931</v>
      </c>
      <c r="H31" s="20"/>
      <c r="I31" s="20"/>
      <c r="J31" s="20" t="s">
        <v>3932</v>
      </c>
      <c r="K31" s="20"/>
      <c r="L31" s="20"/>
      <c r="M31" s="20" t="s">
        <v>181</v>
      </c>
      <c r="N31" s="20"/>
      <c r="O31" s="20" t="s">
        <v>3930</v>
      </c>
      <c r="P31" s="688"/>
      <c r="Q31" s="1249"/>
      <c r="R31" s="1249"/>
      <c r="S31" s="688"/>
      <c r="T31" s="688"/>
      <c r="U31" s="688"/>
      <c r="V31" s="688"/>
      <c r="W31" s="20"/>
      <c r="AC31" s="684"/>
      <c r="AD31" s="683"/>
      <c r="AE31" s="680"/>
    </row>
    <row r="32" spans="4:31">
      <c r="D32" s="20" t="s">
        <v>190</v>
      </c>
      <c r="E32" s="20" t="s">
        <v>172</v>
      </c>
      <c r="F32" s="20"/>
      <c r="G32" s="20" t="s">
        <v>3931</v>
      </c>
      <c r="H32" s="20"/>
      <c r="I32" s="20"/>
      <c r="J32" s="20" t="s">
        <v>3932</v>
      </c>
      <c r="K32" s="20"/>
      <c r="L32" s="20"/>
      <c r="M32" s="20" t="s">
        <v>181</v>
      </c>
      <c r="N32" s="20"/>
      <c r="O32" s="20" t="s">
        <v>3930</v>
      </c>
      <c r="P32" s="688"/>
      <c r="Q32" s="1249"/>
      <c r="R32" s="1249"/>
      <c r="S32" s="688"/>
      <c r="T32" s="688"/>
      <c r="U32" s="688"/>
      <c r="V32" s="688"/>
      <c r="W32" s="20"/>
      <c r="AC32" s="684"/>
      <c r="AD32" s="683"/>
      <c r="AE32" s="680"/>
    </row>
    <row r="33" spans="4:22">
      <c r="D33" s="20" t="s">
        <v>190</v>
      </c>
      <c r="E33" s="20" t="s">
        <v>172</v>
      </c>
      <c r="F33" s="20"/>
      <c r="G33" s="20" t="s">
        <v>3931</v>
      </c>
      <c r="H33" s="20"/>
      <c r="I33" s="20"/>
      <c r="J33" s="20" t="s">
        <v>3932</v>
      </c>
      <c r="K33" s="20"/>
      <c r="L33" s="20"/>
      <c r="M33" s="20" t="s">
        <v>181</v>
      </c>
      <c r="N33" s="20"/>
      <c r="O33" s="20" t="s">
        <v>3930</v>
      </c>
      <c r="P33" s="688"/>
      <c r="Q33" s="1249"/>
      <c r="R33" s="1249"/>
      <c r="S33" s="688"/>
      <c r="T33" s="688"/>
      <c r="U33" s="688"/>
      <c r="V33" s="688"/>
    </row>
    <row r="34" spans="4:22">
      <c r="D34" s="20" t="s">
        <v>190</v>
      </c>
      <c r="E34" s="20" t="s">
        <v>172</v>
      </c>
      <c r="F34" s="20"/>
      <c r="G34" s="20" t="s">
        <v>3931</v>
      </c>
      <c r="H34" s="20"/>
      <c r="I34" s="20"/>
      <c r="J34" s="20" t="s">
        <v>3932</v>
      </c>
      <c r="K34" s="20"/>
      <c r="L34" s="20"/>
      <c r="M34" s="20" t="s">
        <v>181</v>
      </c>
      <c r="N34" s="20"/>
      <c r="O34" s="20" t="s">
        <v>3930</v>
      </c>
      <c r="P34" s="688"/>
      <c r="Q34" s="1249"/>
      <c r="R34" s="1249"/>
      <c r="S34" s="688"/>
      <c r="T34" s="688"/>
      <c r="U34" s="688"/>
      <c r="V34" s="688"/>
    </row>
    <row r="35" spans="4:22">
      <c r="D35" s="20" t="s">
        <v>190</v>
      </c>
      <c r="E35" s="20" t="s">
        <v>172</v>
      </c>
      <c r="F35" s="20"/>
      <c r="G35" s="20" t="s">
        <v>3931</v>
      </c>
      <c r="H35" s="20"/>
      <c r="I35" s="20"/>
      <c r="J35" s="20" t="s">
        <v>3932</v>
      </c>
      <c r="K35" s="20"/>
      <c r="L35" s="20"/>
      <c r="M35" s="20" t="s">
        <v>181</v>
      </c>
      <c r="N35" s="20"/>
      <c r="O35" s="20" t="s">
        <v>3930</v>
      </c>
      <c r="P35" s="688"/>
      <c r="Q35" s="1249"/>
      <c r="R35" s="1249"/>
      <c r="S35" s="688"/>
      <c r="T35" s="688"/>
      <c r="U35" s="688"/>
      <c r="V35" s="688"/>
    </row>
    <row r="36" spans="4:22">
      <c r="D36" s="20" t="s">
        <v>190</v>
      </c>
      <c r="E36" s="20" t="s">
        <v>172</v>
      </c>
      <c r="F36" s="20"/>
      <c r="G36" s="20" t="s">
        <v>3931</v>
      </c>
      <c r="H36" s="20"/>
      <c r="I36" s="20"/>
      <c r="J36" s="20" t="s">
        <v>3932</v>
      </c>
      <c r="K36" s="20"/>
      <c r="L36" s="20"/>
      <c r="M36" s="20" t="s">
        <v>181</v>
      </c>
      <c r="N36" s="20"/>
      <c r="O36" s="20" t="s">
        <v>3930</v>
      </c>
      <c r="P36" s="688"/>
      <c r="Q36" s="1249"/>
      <c r="R36" s="1249"/>
      <c r="S36" s="688"/>
      <c r="T36" s="688"/>
      <c r="U36" s="688"/>
      <c r="V36" s="688"/>
    </row>
    <row r="37" spans="4:22">
      <c r="D37" s="20" t="s">
        <v>190</v>
      </c>
      <c r="E37" s="20" t="s">
        <v>172</v>
      </c>
      <c r="F37" s="20"/>
      <c r="G37" s="20" t="s">
        <v>3931</v>
      </c>
      <c r="H37" s="20"/>
      <c r="I37" s="20"/>
      <c r="J37" s="20" t="s">
        <v>3932</v>
      </c>
      <c r="K37" s="20"/>
      <c r="L37" s="20"/>
      <c r="M37" s="20" t="s">
        <v>181</v>
      </c>
      <c r="N37" s="20"/>
      <c r="O37" s="20" t="s">
        <v>3930</v>
      </c>
      <c r="P37" s="688"/>
      <c r="Q37" s="1249"/>
      <c r="R37" s="1249"/>
      <c r="S37" s="688"/>
      <c r="T37" s="688"/>
      <c r="U37" s="688"/>
      <c r="V37" s="688"/>
    </row>
    <row r="38" spans="4:22">
      <c r="D38" s="20" t="s">
        <v>190</v>
      </c>
      <c r="E38" s="20" t="s">
        <v>172</v>
      </c>
      <c r="F38" s="20"/>
      <c r="G38" s="20" t="s">
        <v>3931</v>
      </c>
      <c r="H38" s="20"/>
      <c r="I38" s="20"/>
      <c r="J38" s="20" t="s">
        <v>3932</v>
      </c>
      <c r="K38" s="20"/>
      <c r="L38" s="20"/>
      <c r="M38" s="20" t="s">
        <v>181</v>
      </c>
      <c r="N38" s="20"/>
      <c r="O38" s="20" t="s">
        <v>3930</v>
      </c>
      <c r="P38" s="688"/>
      <c r="Q38" s="1249"/>
      <c r="R38" s="1249"/>
      <c r="S38" s="688"/>
      <c r="T38" s="688"/>
      <c r="U38" s="688"/>
      <c r="V38" s="688"/>
    </row>
    <row r="39" spans="4:22">
      <c r="D39" s="20" t="s">
        <v>190</v>
      </c>
      <c r="E39" s="20" t="s">
        <v>172</v>
      </c>
      <c r="F39" s="20"/>
      <c r="G39" s="20" t="s">
        <v>3931</v>
      </c>
      <c r="H39" s="20"/>
      <c r="I39" s="20"/>
      <c r="J39" s="20" t="s">
        <v>3932</v>
      </c>
      <c r="K39" s="20"/>
      <c r="L39" s="20"/>
      <c r="M39" s="20" t="s">
        <v>181</v>
      </c>
      <c r="N39" s="20"/>
      <c r="O39" s="20" t="s">
        <v>3930</v>
      </c>
      <c r="P39" s="688"/>
      <c r="Q39" s="1249"/>
      <c r="R39" s="1249"/>
      <c r="S39" s="688"/>
      <c r="T39" s="688"/>
      <c r="U39" s="688"/>
      <c r="V39" s="688"/>
    </row>
    <row r="40" spans="4:22">
      <c r="D40" s="20" t="s">
        <v>190</v>
      </c>
      <c r="E40" s="20" t="s">
        <v>172</v>
      </c>
      <c r="F40" s="20"/>
      <c r="G40" s="20" t="s">
        <v>3931</v>
      </c>
      <c r="H40" s="20"/>
      <c r="I40" s="20"/>
      <c r="J40" s="20" t="s">
        <v>3932</v>
      </c>
      <c r="K40" s="20"/>
      <c r="L40" s="20"/>
      <c r="M40" s="20" t="s">
        <v>181</v>
      </c>
      <c r="N40" s="20"/>
      <c r="O40" s="20" t="s">
        <v>3930</v>
      </c>
      <c r="P40" s="688"/>
      <c r="Q40" s="1249"/>
      <c r="R40" s="1249"/>
      <c r="S40" s="688"/>
      <c r="T40" s="688"/>
      <c r="U40" s="688"/>
      <c r="V40" s="688"/>
    </row>
    <row r="41" spans="4:22">
      <c r="D41" s="20" t="s">
        <v>190</v>
      </c>
      <c r="E41" s="20" t="s">
        <v>172</v>
      </c>
      <c r="F41" s="20"/>
      <c r="G41" s="20" t="s">
        <v>3931</v>
      </c>
      <c r="H41" s="20"/>
      <c r="I41" s="20"/>
      <c r="J41" s="20" t="s">
        <v>3932</v>
      </c>
      <c r="K41" s="20"/>
      <c r="L41" s="20"/>
      <c r="M41" s="20" t="s">
        <v>181</v>
      </c>
      <c r="N41" s="20"/>
      <c r="O41" s="20" t="s">
        <v>3930</v>
      </c>
      <c r="P41" s="688"/>
      <c r="Q41" s="1249"/>
      <c r="R41" s="1249"/>
      <c r="S41" s="688"/>
      <c r="T41" s="688"/>
      <c r="U41" s="688"/>
      <c r="V41" s="688"/>
    </row>
    <row r="42" spans="4:22">
      <c r="D42" s="20" t="s">
        <v>190</v>
      </c>
      <c r="E42" s="20" t="s">
        <v>172</v>
      </c>
      <c r="F42" s="20"/>
      <c r="G42" s="20" t="s">
        <v>3931</v>
      </c>
      <c r="H42" s="20"/>
      <c r="I42" s="20"/>
      <c r="J42" s="20" t="s">
        <v>3932</v>
      </c>
      <c r="K42" s="20"/>
      <c r="L42" s="20"/>
      <c r="M42" s="20" t="s">
        <v>181</v>
      </c>
      <c r="N42" s="20"/>
      <c r="O42" s="20" t="s">
        <v>3930</v>
      </c>
      <c r="P42" s="688"/>
      <c r="Q42" s="1249"/>
      <c r="R42" s="1249"/>
      <c r="S42" s="688"/>
      <c r="T42" s="688"/>
      <c r="U42" s="688"/>
      <c r="V42" s="688"/>
    </row>
    <row r="43" spans="4:22">
      <c r="D43" s="20" t="s">
        <v>190</v>
      </c>
      <c r="E43" s="20" t="s">
        <v>172</v>
      </c>
      <c r="F43" s="20"/>
      <c r="G43" s="20" t="s">
        <v>3931</v>
      </c>
      <c r="H43" s="20"/>
      <c r="I43" s="20"/>
      <c r="J43" s="20" t="s">
        <v>3932</v>
      </c>
      <c r="K43" s="20"/>
      <c r="L43" s="20"/>
      <c r="M43" s="20" t="s">
        <v>181</v>
      </c>
      <c r="N43" s="20"/>
      <c r="O43" s="20" t="s">
        <v>3930</v>
      </c>
      <c r="P43" s="688"/>
      <c r="Q43" s="1249"/>
      <c r="R43" s="1249"/>
      <c r="S43" s="688"/>
      <c r="T43" s="688"/>
      <c r="U43" s="688"/>
      <c r="V43" s="688"/>
    </row>
    <row r="44" spans="4:22">
      <c r="D44" s="20" t="s">
        <v>190</v>
      </c>
      <c r="E44" s="20" t="s">
        <v>172</v>
      </c>
      <c r="F44" s="20"/>
      <c r="G44" s="20" t="s">
        <v>3931</v>
      </c>
      <c r="H44" s="20"/>
      <c r="I44" s="20"/>
      <c r="J44" s="20" t="s">
        <v>3932</v>
      </c>
      <c r="K44" s="20"/>
      <c r="L44" s="20"/>
      <c r="M44" s="20" t="s">
        <v>181</v>
      </c>
      <c r="N44" s="20"/>
      <c r="O44" s="20" t="s">
        <v>3930</v>
      </c>
      <c r="P44" s="688"/>
      <c r="Q44" s="1249"/>
      <c r="R44" s="1249"/>
      <c r="S44" s="688"/>
      <c r="T44" s="688"/>
      <c r="U44" s="688"/>
      <c r="V44" s="688"/>
    </row>
    <row r="45" spans="4:22">
      <c r="D45" s="20" t="s">
        <v>190</v>
      </c>
      <c r="E45" s="20" t="s">
        <v>172</v>
      </c>
      <c r="F45" s="20"/>
      <c r="G45" s="20" t="s">
        <v>3931</v>
      </c>
      <c r="H45" s="20"/>
      <c r="I45" s="20"/>
      <c r="J45" s="20" t="s">
        <v>3932</v>
      </c>
      <c r="K45" s="20"/>
      <c r="L45" s="20"/>
      <c r="M45" s="20" t="s">
        <v>181</v>
      </c>
      <c r="N45" s="20"/>
      <c r="O45" s="20" t="s">
        <v>3930</v>
      </c>
      <c r="P45" s="688"/>
      <c r="Q45" s="1249"/>
      <c r="R45" s="1249"/>
      <c r="S45" s="688"/>
      <c r="T45" s="688"/>
      <c r="U45" s="688"/>
      <c r="V45" s="688"/>
    </row>
    <row r="46" spans="4:22">
      <c r="D46" s="20" t="s">
        <v>190</v>
      </c>
      <c r="E46" s="20" t="s">
        <v>172</v>
      </c>
      <c r="F46" s="20"/>
      <c r="G46" s="20" t="s">
        <v>3931</v>
      </c>
      <c r="H46" s="20"/>
      <c r="I46" s="20"/>
      <c r="J46" s="20" t="s">
        <v>3932</v>
      </c>
      <c r="K46" s="20"/>
      <c r="L46" s="20"/>
      <c r="M46" s="20" t="s">
        <v>181</v>
      </c>
      <c r="N46" s="20"/>
      <c r="O46" s="20" t="s">
        <v>3930</v>
      </c>
      <c r="P46" s="688"/>
      <c r="Q46" s="1249"/>
      <c r="R46" s="1249"/>
      <c r="S46" s="688"/>
      <c r="T46" s="688"/>
      <c r="U46" s="688"/>
      <c r="V46" s="688"/>
    </row>
    <row r="47" spans="4:22">
      <c r="D47" s="20" t="s">
        <v>190</v>
      </c>
      <c r="E47" s="20" t="s">
        <v>172</v>
      </c>
      <c r="F47" s="20"/>
      <c r="G47" s="20" t="s">
        <v>3931</v>
      </c>
      <c r="H47" s="20"/>
      <c r="I47" s="20"/>
      <c r="J47" s="20" t="s">
        <v>3932</v>
      </c>
      <c r="K47" s="20"/>
      <c r="L47" s="20"/>
      <c r="M47" s="20" t="s">
        <v>181</v>
      </c>
      <c r="N47" s="20"/>
      <c r="O47" s="20" t="s">
        <v>3930</v>
      </c>
      <c r="P47" s="688"/>
      <c r="Q47" s="1249"/>
      <c r="R47" s="1249"/>
      <c r="S47" s="688"/>
      <c r="T47" s="688"/>
      <c r="U47" s="688"/>
      <c r="V47" s="688"/>
    </row>
    <row r="48" spans="4:22">
      <c r="D48" s="20" t="s">
        <v>190</v>
      </c>
      <c r="E48" s="20" t="s">
        <v>172</v>
      </c>
      <c r="F48" s="20"/>
      <c r="G48" s="20" t="s">
        <v>3931</v>
      </c>
      <c r="H48" s="20"/>
      <c r="I48" s="20"/>
      <c r="J48" s="20" t="s">
        <v>3932</v>
      </c>
      <c r="K48" s="20"/>
      <c r="L48" s="20"/>
      <c r="M48" s="20" t="s">
        <v>181</v>
      </c>
      <c r="N48" s="20"/>
      <c r="O48" s="20" t="s">
        <v>3930</v>
      </c>
      <c r="P48" s="688"/>
      <c r="Q48" s="1249"/>
      <c r="R48" s="1249"/>
      <c r="S48" s="688"/>
      <c r="T48" s="688"/>
      <c r="U48" s="688"/>
      <c r="V48" s="688"/>
    </row>
    <row r="49" spans="4:22">
      <c r="D49" s="20" t="s">
        <v>190</v>
      </c>
      <c r="E49" s="20" t="s">
        <v>172</v>
      </c>
      <c r="F49" s="20"/>
      <c r="G49" s="20" t="s">
        <v>3931</v>
      </c>
      <c r="H49" s="20"/>
      <c r="I49" s="20"/>
      <c r="J49" s="20" t="s">
        <v>3932</v>
      </c>
      <c r="K49" s="20"/>
      <c r="L49" s="20"/>
      <c r="M49" s="20" t="s">
        <v>181</v>
      </c>
      <c r="N49" s="20"/>
      <c r="O49" s="20" t="s">
        <v>3930</v>
      </c>
      <c r="P49" s="688"/>
      <c r="Q49" s="1249"/>
      <c r="R49" s="1249"/>
      <c r="S49" s="688"/>
      <c r="T49" s="688"/>
      <c r="U49" s="688"/>
      <c r="V49" s="688"/>
    </row>
    <row r="50" spans="4:22">
      <c r="D50" s="20" t="s">
        <v>190</v>
      </c>
      <c r="E50" s="20" t="s">
        <v>172</v>
      </c>
      <c r="F50" s="20"/>
      <c r="G50" s="20" t="s">
        <v>3931</v>
      </c>
      <c r="H50" s="20"/>
      <c r="I50" s="20"/>
      <c r="J50" s="20" t="s">
        <v>3932</v>
      </c>
      <c r="K50" s="20"/>
      <c r="L50" s="20"/>
      <c r="M50" s="20" t="s">
        <v>181</v>
      </c>
      <c r="N50" s="20"/>
      <c r="O50" s="20" t="s">
        <v>3930</v>
      </c>
      <c r="P50" s="688"/>
      <c r="Q50" s="1249"/>
      <c r="R50" s="1249"/>
      <c r="S50" s="688"/>
      <c r="T50" s="688"/>
      <c r="U50" s="688"/>
      <c r="V50" s="688"/>
    </row>
    <row r="51" spans="4:22">
      <c r="D51" s="20" t="s">
        <v>190</v>
      </c>
      <c r="E51" s="20" t="s">
        <v>172</v>
      </c>
      <c r="F51" s="20"/>
      <c r="G51" s="20" t="s">
        <v>3931</v>
      </c>
      <c r="H51" s="20"/>
      <c r="I51" s="20"/>
      <c r="J51" s="20" t="s">
        <v>3932</v>
      </c>
      <c r="K51" s="20"/>
      <c r="L51" s="20"/>
      <c r="M51" s="20" t="s">
        <v>181</v>
      </c>
      <c r="N51" s="20"/>
      <c r="O51" s="20" t="s">
        <v>3930</v>
      </c>
      <c r="P51" s="688"/>
      <c r="Q51" s="1249"/>
      <c r="R51" s="1249"/>
      <c r="S51" s="688"/>
      <c r="T51" s="688"/>
      <c r="U51" s="688"/>
      <c r="V51" s="688"/>
    </row>
    <row r="52" spans="4:22">
      <c r="D52" s="20" t="s">
        <v>190</v>
      </c>
      <c r="E52" s="20" t="s">
        <v>172</v>
      </c>
      <c r="F52" s="20"/>
      <c r="G52" s="20" t="s">
        <v>3931</v>
      </c>
      <c r="H52" s="20"/>
      <c r="I52" s="20"/>
      <c r="J52" s="20" t="s">
        <v>3932</v>
      </c>
      <c r="K52" s="20"/>
      <c r="L52" s="20"/>
      <c r="M52" s="20" t="s">
        <v>181</v>
      </c>
      <c r="N52" s="20"/>
      <c r="O52" s="20" t="s">
        <v>3930</v>
      </c>
      <c r="P52" s="688"/>
      <c r="Q52" s="1249"/>
      <c r="R52" s="1249"/>
      <c r="S52" s="688"/>
      <c r="T52" s="688"/>
      <c r="U52" s="688"/>
      <c r="V52" s="688"/>
    </row>
    <row r="53" spans="4:22">
      <c r="D53" s="20" t="s">
        <v>190</v>
      </c>
      <c r="E53" s="20" t="s">
        <v>172</v>
      </c>
      <c r="F53" s="20"/>
      <c r="G53" s="20" t="s">
        <v>3931</v>
      </c>
      <c r="H53" s="20"/>
      <c r="I53" s="20"/>
      <c r="J53" s="20" t="s">
        <v>3932</v>
      </c>
      <c r="K53" s="20"/>
      <c r="L53" s="20"/>
      <c r="M53" s="20" t="s">
        <v>181</v>
      </c>
      <c r="N53" s="20"/>
      <c r="O53" s="20" t="s">
        <v>3930</v>
      </c>
      <c r="P53" s="688"/>
      <c r="Q53" s="1249"/>
      <c r="R53" s="1249"/>
      <c r="S53" s="688"/>
      <c r="T53" s="688"/>
      <c r="U53" s="688"/>
      <c r="V53" s="688"/>
    </row>
    <row r="54" spans="4:22">
      <c r="D54" s="20" t="s">
        <v>190</v>
      </c>
      <c r="E54" s="20" t="s">
        <v>172</v>
      </c>
      <c r="F54" s="20"/>
      <c r="G54" s="20" t="s">
        <v>3931</v>
      </c>
      <c r="H54" s="20"/>
      <c r="I54" s="20"/>
      <c r="J54" s="20" t="s">
        <v>3932</v>
      </c>
      <c r="K54" s="20"/>
      <c r="L54" s="20"/>
      <c r="M54" s="20" t="s">
        <v>181</v>
      </c>
      <c r="N54" s="20"/>
      <c r="O54" s="20" t="s">
        <v>3930</v>
      </c>
      <c r="P54" s="688"/>
      <c r="Q54" s="1249"/>
      <c r="R54" s="1249"/>
      <c r="S54" s="688"/>
      <c r="T54" s="688"/>
      <c r="U54" s="688"/>
      <c r="V54" s="688"/>
    </row>
    <row r="55" spans="4:22">
      <c r="D55" s="20" t="s">
        <v>190</v>
      </c>
      <c r="E55" s="20" t="s">
        <v>172</v>
      </c>
      <c r="F55" s="20"/>
      <c r="G55" s="20" t="s">
        <v>3931</v>
      </c>
      <c r="H55" s="20"/>
      <c r="I55" s="20"/>
      <c r="J55" s="20" t="s">
        <v>3932</v>
      </c>
      <c r="K55" s="20"/>
      <c r="L55" s="20"/>
      <c r="M55" s="20" t="s">
        <v>181</v>
      </c>
      <c r="N55" s="20"/>
      <c r="O55" s="20" t="s">
        <v>3930</v>
      </c>
      <c r="P55" s="688"/>
      <c r="Q55" s="1249"/>
      <c r="R55" s="1249"/>
      <c r="S55" s="688"/>
      <c r="T55" s="688"/>
      <c r="U55" s="688"/>
      <c r="V55" s="688"/>
    </row>
    <row r="56" spans="4:22">
      <c r="D56" s="20" t="s">
        <v>190</v>
      </c>
      <c r="E56" s="20" t="s">
        <v>172</v>
      </c>
      <c r="F56" s="20"/>
      <c r="G56" s="20" t="s">
        <v>3931</v>
      </c>
      <c r="H56" s="20"/>
      <c r="I56" s="20"/>
      <c r="J56" s="20" t="s">
        <v>3932</v>
      </c>
      <c r="K56" s="20"/>
      <c r="L56" s="20"/>
      <c r="M56" s="20" t="s">
        <v>181</v>
      </c>
      <c r="N56" s="20"/>
      <c r="O56" s="20" t="s">
        <v>3930</v>
      </c>
      <c r="P56" s="688"/>
      <c r="Q56" s="1249"/>
      <c r="R56" s="1249"/>
      <c r="S56" s="688"/>
      <c r="T56" s="688"/>
      <c r="U56" s="688"/>
      <c r="V56" s="688"/>
    </row>
    <row r="57" spans="4:22">
      <c r="D57" s="20" t="s">
        <v>190</v>
      </c>
      <c r="E57" s="20" t="s">
        <v>172</v>
      </c>
      <c r="F57" s="20"/>
      <c r="G57" s="20" t="s">
        <v>3931</v>
      </c>
      <c r="H57" s="20"/>
      <c r="I57" s="20"/>
      <c r="J57" s="20" t="s">
        <v>3932</v>
      </c>
      <c r="K57" s="20"/>
      <c r="L57" s="20"/>
      <c r="M57" s="20" t="s">
        <v>181</v>
      </c>
      <c r="N57" s="20"/>
      <c r="O57" s="20" t="s">
        <v>3930</v>
      </c>
      <c r="P57" s="688"/>
      <c r="Q57" s="1249"/>
      <c r="R57" s="1249"/>
      <c r="S57" s="688"/>
      <c r="T57" s="688"/>
      <c r="U57" s="688"/>
      <c r="V57" s="688"/>
    </row>
    <row r="58" spans="4:22">
      <c r="D58" s="20" t="s">
        <v>190</v>
      </c>
      <c r="E58" s="20" t="s">
        <v>172</v>
      </c>
      <c r="F58" s="20"/>
      <c r="G58" s="20" t="s">
        <v>3931</v>
      </c>
      <c r="H58" s="20"/>
      <c r="I58" s="20"/>
      <c r="J58" s="20" t="s">
        <v>3932</v>
      </c>
      <c r="K58" s="20"/>
      <c r="L58" s="20"/>
      <c r="M58" s="20" t="s">
        <v>181</v>
      </c>
      <c r="N58" s="20"/>
      <c r="O58" s="20" t="s">
        <v>3930</v>
      </c>
      <c r="P58" s="688"/>
      <c r="Q58" s="1249"/>
      <c r="R58" s="1249"/>
      <c r="S58" s="688"/>
      <c r="T58" s="688"/>
      <c r="U58" s="688"/>
      <c r="V58" s="688"/>
    </row>
    <row r="59" spans="4:22">
      <c r="D59" s="20" t="s">
        <v>190</v>
      </c>
      <c r="E59" s="20" t="s">
        <v>172</v>
      </c>
      <c r="F59" s="20"/>
      <c r="G59" s="20" t="s">
        <v>3931</v>
      </c>
      <c r="H59" s="20"/>
      <c r="I59" s="20"/>
      <c r="J59" s="20" t="s">
        <v>3932</v>
      </c>
      <c r="K59" s="20"/>
      <c r="L59" s="20"/>
      <c r="M59" s="20" t="s">
        <v>181</v>
      </c>
      <c r="N59" s="20"/>
      <c r="O59" s="20" t="s">
        <v>3930</v>
      </c>
      <c r="P59" s="688"/>
      <c r="Q59" s="1249"/>
      <c r="R59" s="1249"/>
      <c r="S59" s="688"/>
      <c r="T59" s="688"/>
      <c r="U59" s="688"/>
      <c r="V59" s="688"/>
    </row>
    <row r="60" spans="4:22">
      <c r="D60" s="20" t="s">
        <v>190</v>
      </c>
      <c r="E60" s="20" t="s">
        <v>172</v>
      </c>
      <c r="F60" s="20"/>
      <c r="G60" s="20" t="s">
        <v>3931</v>
      </c>
      <c r="H60" s="20"/>
      <c r="I60" s="20"/>
      <c r="J60" s="20" t="s">
        <v>3932</v>
      </c>
      <c r="K60" s="20"/>
      <c r="L60" s="20"/>
      <c r="M60" s="20" t="s">
        <v>181</v>
      </c>
      <c r="N60" s="20"/>
      <c r="O60" s="20" t="s">
        <v>3930</v>
      </c>
      <c r="P60" s="688"/>
      <c r="Q60" s="1249"/>
      <c r="R60" s="1249"/>
      <c r="S60" s="688"/>
      <c r="T60" s="688"/>
      <c r="U60" s="688"/>
      <c r="V60" s="688"/>
    </row>
    <row r="61" spans="4:22">
      <c r="D61" s="20" t="s">
        <v>190</v>
      </c>
      <c r="E61" s="20" t="s">
        <v>172</v>
      </c>
      <c r="F61" s="20"/>
      <c r="G61" s="20" t="s">
        <v>3931</v>
      </c>
      <c r="H61" s="20"/>
      <c r="I61" s="20"/>
      <c r="J61" s="20" t="s">
        <v>3932</v>
      </c>
      <c r="K61" s="20"/>
      <c r="L61" s="20"/>
      <c r="M61" s="20" t="s">
        <v>181</v>
      </c>
      <c r="N61" s="20"/>
      <c r="O61" s="20" t="s">
        <v>3930</v>
      </c>
      <c r="P61" s="688"/>
      <c r="Q61" s="1249"/>
      <c r="R61" s="1249"/>
      <c r="S61" s="688"/>
      <c r="T61" s="688"/>
      <c r="U61" s="688"/>
      <c r="V61" s="688"/>
    </row>
    <row r="62" spans="4:22">
      <c r="D62" s="20" t="s">
        <v>190</v>
      </c>
      <c r="E62" s="20" t="s">
        <v>172</v>
      </c>
      <c r="F62" s="20"/>
      <c r="G62" s="20" t="s">
        <v>3931</v>
      </c>
      <c r="H62" s="20"/>
      <c r="I62" s="20"/>
      <c r="J62" s="20" t="s">
        <v>3932</v>
      </c>
      <c r="K62" s="20"/>
      <c r="L62" s="20"/>
      <c r="M62" s="20" t="s">
        <v>181</v>
      </c>
      <c r="N62" s="20"/>
      <c r="O62" s="20" t="s">
        <v>3930</v>
      </c>
      <c r="P62" s="688"/>
      <c r="Q62" s="1249"/>
      <c r="R62" s="1249"/>
      <c r="S62" s="688"/>
      <c r="T62" s="688"/>
      <c r="U62" s="688"/>
      <c r="V62" s="688"/>
    </row>
    <row r="63" spans="4:22">
      <c r="D63" s="20" t="s">
        <v>190</v>
      </c>
      <c r="E63" s="20" t="s">
        <v>172</v>
      </c>
      <c r="F63" s="20"/>
      <c r="G63" s="20" t="s">
        <v>3931</v>
      </c>
      <c r="H63" s="20"/>
      <c r="I63" s="20"/>
      <c r="J63" s="20" t="s">
        <v>3932</v>
      </c>
      <c r="K63" s="20"/>
      <c r="L63" s="20"/>
      <c r="M63" s="20" t="s">
        <v>181</v>
      </c>
      <c r="N63" s="20"/>
      <c r="O63" s="20" t="s">
        <v>3930</v>
      </c>
      <c r="P63" s="688"/>
      <c r="Q63" s="1249"/>
      <c r="R63" s="1249"/>
      <c r="S63" s="688"/>
      <c r="T63" s="688"/>
      <c r="U63" s="688"/>
      <c r="V63" s="688"/>
    </row>
    <row r="64" spans="4:22">
      <c r="D64" s="20" t="s">
        <v>190</v>
      </c>
      <c r="E64" s="20" t="s">
        <v>172</v>
      </c>
      <c r="F64" s="20"/>
      <c r="G64" s="20" t="s">
        <v>3931</v>
      </c>
      <c r="H64" s="20"/>
      <c r="I64" s="20"/>
      <c r="J64" s="20" t="s">
        <v>3932</v>
      </c>
      <c r="K64" s="20"/>
      <c r="L64" s="20"/>
      <c r="M64" s="20" t="s">
        <v>181</v>
      </c>
      <c r="N64" s="20"/>
      <c r="O64" s="20" t="s">
        <v>3930</v>
      </c>
      <c r="P64" s="688"/>
      <c r="Q64" s="1249"/>
      <c r="R64" s="1249"/>
      <c r="S64" s="688"/>
      <c r="T64" s="688"/>
      <c r="U64" s="688"/>
      <c r="V64" s="688"/>
    </row>
    <row r="65" spans="4:22">
      <c r="D65" s="20" t="s">
        <v>190</v>
      </c>
      <c r="E65" s="20" t="s">
        <v>172</v>
      </c>
      <c r="F65" s="20"/>
      <c r="G65" s="20" t="s">
        <v>3931</v>
      </c>
      <c r="H65" s="20"/>
      <c r="I65" s="20"/>
      <c r="J65" s="20" t="s">
        <v>3932</v>
      </c>
      <c r="K65" s="20"/>
      <c r="L65" s="20"/>
      <c r="M65" s="20" t="s">
        <v>181</v>
      </c>
      <c r="N65" s="20"/>
      <c r="O65" s="20" t="s">
        <v>3930</v>
      </c>
      <c r="P65" s="688"/>
      <c r="Q65" s="1249"/>
      <c r="R65" s="1249"/>
      <c r="S65" s="688"/>
      <c r="T65" s="688"/>
      <c r="U65" s="688"/>
      <c r="V65" s="688"/>
    </row>
    <row r="66" spans="4:22">
      <c r="D66" s="20" t="s">
        <v>190</v>
      </c>
      <c r="E66" s="20" t="s">
        <v>172</v>
      </c>
      <c r="F66" s="20"/>
      <c r="G66" s="20" t="s">
        <v>3931</v>
      </c>
      <c r="H66" s="20"/>
      <c r="I66" s="20"/>
      <c r="J66" s="20" t="s">
        <v>3932</v>
      </c>
      <c r="K66" s="20"/>
      <c r="L66" s="20"/>
      <c r="M66" s="20" t="s">
        <v>181</v>
      </c>
      <c r="N66" s="20"/>
      <c r="O66" s="20" t="s">
        <v>3930</v>
      </c>
      <c r="P66" s="688"/>
      <c r="Q66" s="1249"/>
      <c r="R66" s="1249"/>
      <c r="S66" s="688"/>
      <c r="T66" s="688"/>
      <c r="U66" s="688"/>
      <c r="V66" s="688"/>
    </row>
    <row r="67" spans="4:22">
      <c r="D67" s="20" t="s">
        <v>190</v>
      </c>
      <c r="E67" s="20" t="s">
        <v>172</v>
      </c>
      <c r="F67" s="20"/>
      <c r="G67" s="20" t="s">
        <v>3931</v>
      </c>
      <c r="H67" s="20"/>
      <c r="I67" s="20"/>
      <c r="J67" s="20" t="s">
        <v>3932</v>
      </c>
      <c r="K67" s="20"/>
      <c r="L67" s="20"/>
      <c r="M67" s="20" t="s">
        <v>181</v>
      </c>
      <c r="N67" s="20"/>
      <c r="O67" s="20" t="s">
        <v>3930</v>
      </c>
      <c r="P67" s="688"/>
      <c r="Q67" s="1249"/>
      <c r="R67" s="1249"/>
      <c r="S67" s="688"/>
      <c r="T67" s="688"/>
      <c r="U67" s="688"/>
      <c r="V67" s="688"/>
    </row>
    <row r="68" spans="4:22">
      <c r="D68" s="20" t="s">
        <v>190</v>
      </c>
      <c r="E68" s="20" t="s">
        <v>172</v>
      </c>
      <c r="F68" s="20"/>
      <c r="G68" s="20" t="s">
        <v>3931</v>
      </c>
      <c r="H68" s="20"/>
      <c r="I68" s="20"/>
      <c r="J68" s="20" t="s">
        <v>3932</v>
      </c>
      <c r="K68" s="20"/>
      <c r="L68" s="20"/>
      <c r="M68" s="20" t="s">
        <v>181</v>
      </c>
      <c r="N68" s="20"/>
      <c r="O68" s="20" t="s">
        <v>3930</v>
      </c>
      <c r="P68" s="688"/>
      <c r="Q68" s="1249"/>
      <c r="R68" s="1249"/>
      <c r="S68" s="688"/>
      <c r="T68" s="688"/>
      <c r="U68" s="688"/>
      <c r="V68" s="688"/>
    </row>
    <row r="69" spans="4:22">
      <c r="D69" s="20" t="s">
        <v>190</v>
      </c>
      <c r="E69" s="20" t="s">
        <v>172</v>
      </c>
      <c r="F69" s="20"/>
      <c r="G69" s="20" t="s">
        <v>3931</v>
      </c>
      <c r="H69" s="20"/>
      <c r="I69" s="20"/>
      <c r="J69" s="20" t="s">
        <v>3932</v>
      </c>
      <c r="K69" s="20"/>
      <c r="L69" s="20"/>
      <c r="M69" s="20" t="s">
        <v>181</v>
      </c>
      <c r="N69" s="20"/>
      <c r="O69" s="20" t="s">
        <v>3930</v>
      </c>
      <c r="P69" s="688"/>
      <c r="Q69" s="1249"/>
      <c r="R69" s="1249"/>
      <c r="S69" s="688"/>
      <c r="T69" s="688"/>
      <c r="U69" s="688"/>
      <c r="V69" s="688"/>
    </row>
    <row r="70" spans="4:22">
      <c r="D70" s="20" t="s">
        <v>190</v>
      </c>
      <c r="E70" s="20" t="s">
        <v>172</v>
      </c>
      <c r="F70" s="20"/>
      <c r="G70" s="20" t="s">
        <v>3931</v>
      </c>
      <c r="H70" s="20"/>
      <c r="I70" s="20"/>
      <c r="J70" s="20" t="s">
        <v>3932</v>
      </c>
      <c r="K70" s="20"/>
      <c r="L70" s="20"/>
      <c r="M70" s="20" t="s">
        <v>181</v>
      </c>
      <c r="N70" s="20"/>
      <c r="O70" s="20" t="s">
        <v>3930</v>
      </c>
      <c r="P70" s="688"/>
      <c r="Q70" s="1249"/>
      <c r="R70" s="1249"/>
      <c r="S70" s="688"/>
      <c r="T70" s="688"/>
      <c r="U70" s="688"/>
      <c r="V70" s="688"/>
    </row>
    <row r="71" spans="4:22" ht="13.5" customHeight="1">
      <c r="D71" s="20" t="s">
        <v>190</v>
      </c>
      <c r="E71" s="20" t="s">
        <v>172</v>
      </c>
      <c r="F71" s="20"/>
      <c r="G71" s="20" t="s">
        <v>3931</v>
      </c>
      <c r="H71" s="20"/>
      <c r="I71" s="20"/>
      <c r="J71" s="20" t="s">
        <v>3932</v>
      </c>
      <c r="K71" s="20"/>
      <c r="L71" s="20"/>
      <c r="M71" s="20" t="s">
        <v>181</v>
      </c>
      <c r="N71" s="20"/>
      <c r="O71" s="20" t="s">
        <v>3930</v>
      </c>
      <c r="P71" s="688"/>
      <c r="Q71" s="1249"/>
      <c r="R71" s="1249"/>
      <c r="S71" s="688"/>
      <c r="T71" s="688"/>
      <c r="U71" s="688"/>
      <c r="V71" s="688"/>
    </row>
    <row r="72" spans="4:22">
      <c r="D72" s="20" t="s">
        <v>190</v>
      </c>
      <c r="E72" s="20" t="s">
        <v>172</v>
      </c>
      <c r="F72" s="20"/>
      <c r="G72" s="20" t="s">
        <v>3931</v>
      </c>
      <c r="H72" s="20"/>
      <c r="I72" s="20"/>
      <c r="J72" s="20" t="s">
        <v>3932</v>
      </c>
      <c r="K72" s="20"/>
      <c r="L72" s="20"/>
      <c r="M72" s="20" t="s">
        <v>181</v>
      </c>
      <c r="N72" s="20"/>
      <c r="O72" s="20" t="s">
        <v>3930</v>
      </c>
      <c r="P72" s="688"/>
      <c r="Q72" s="1249"/>
      <c r="R72" s="1249"/>
      <c r="S72" s="688"/>
      <c r="T72" s="688"/>
      <c r="U72" s="688"/>
      <c r="V72" s="688"/>
    </row>
    <row r="73" spans="4:22">
      <c r="D73" s="20" t="s">
        <v>190</v>
      </c>
      <c r="E73" s="20" t="s">
        <v>172</v>
      </c>
      <c r="F73" s="20"/>
      <c r="G73" s="20" t="s">
        <v>3931</v>
      </c>
      <c r="H73" s="20"/>
      <c r="I73" s="20"/>
      <c r="J73" s="20" t="s">
        <v>3932</v>
      </c>
      <c r="K73" s="20"/>
      <c r="L73" s="20"/>
      <c r="M73" s="20" t="s">
        <v>181</v>
      </c>
      <c r="N73" s="20"/>
      <c r="O73" s="20" t="s">
        <v>3930</v>
      </c>
      <c r="P73" s="688"/>
      <c r="Q73" s="1249"/>
      <c r="R73" s="1249"/>
      <c r="S73" s="688"/>
      <c r="T73" s="688"/>
      <c r="U73" s="688"/>
      <c r="V73" s="688"/>
    </row>
    <row r="74" spans="4:22">
      <c r="D74" s="20" t="s">
        <v>190</v>
      </c>
      <c r="E74" s="20" t="s">
        <v>172</v>
      </c>
      <c r="F74" s="20"/>
      <c r="G74" s="20" t="s">
        <v>3931</v>
      </c>
      <c r="H74" s="20"/>
      <c r="I74" s="20"/>
      <c r="J74" s="20" t="s">
        <v>3932</v>
      </c>
      <c r="K74" s="20"/>
      <c r="L74" s="20"/>
      <c r="M74" s="20" t="s">
        <v>181</v>
      </c>
      <c r="N74" s="20"/>
      <c r="O74" s="20" t="s">
        <v>3930</v>
      </c>
      <c r="P74" s="688"/>
      <c r="Q74" s="1249"/>
      <c r="R74" s="1249"/>
      <c r="S74" s="688"/>
      <c r="T74" s="688"/>
      <c r="U74" s="688"/>
      <c r="V74" s="688"/>
    </row>
    <row r="75" spans="4:22">
      <c r="D75" s="20" t="s">
        <v>190</v>
      </c>
      <c r="E75" s="20" t="s">
        <v>172</v>
      </c>
      <c r="F75" s="20"/>
      <c r="G75" s="20" t="s">
        <v>3931</v>
      </c>
      <c r="H75" s="20"/>
      <c r="I75" s="20"/>
      <c r="J75" s="20" t="s">
        <v>3932</v>
      </c>
      <c r="K75" s="20"/>
      <c r="L75" s="20"/>
      <c r="M75" s="20" t="s">
        <v>181</v>
      </c>
      <c r="N75" s="20"/>
      <c r="O75" s="20" t="s">
        <v>3930</v>
      </c>
      <c r="P75" s="688"/>
      <c r="Q75" s="1249"/>
      <c r="R75" s="1249"/>
      <c r="S75" s="688"/>
      <c r="T75" s="688"/>
      <c r="U75" s="688"/>
      <c r="V75" s="688"/>
    </row>
    <row r="76" spans="4:22">
      <c r="D76" s="20" t="s">
        <v>190</v>
      </c>
      <c r="E76" s="20" t="s">
        <v>172</v>
      </c>
      <c r="F76" s="20"/>
      <c r="G76" s="20" t="s">
        <v>3931</v>
      </c>
      <c r="H76" s="20"/>
      <c r="I76" s="20"/>
      <c r="J76" s="20" t="s">
        <v>3932</v>
      </c>
      <c r="K76" s="20"/>
      <c r="L76" s="20"/>
      <c r="M76" s="20" t="s">
        <v>181</v>
      </c>
      <c r="N76" s="20"/>
      <c r="O76" s="20" t="s">
        <v>3930</v>
      </c>
      <c r="P76" s="688"/>
      <c r="Q76" s="1249"/>
      <c r="R76" s="1249"/>
      <c r="S76" s="688"/>
      <c r="T76" s="688"/>
      <c r="U76" s="688"/>
      <c r="V76" s="688"/>
    </row>
    <row r="77" spans="4:22">
      <c r="D77" s="20" t="s">
        <v>190</v>
      </c>
      <c r="E77" s="20" t="s">
        <v>172</v>
      </c>
      <c r="F77" s="20"/>
      <c r="G77" s="20" t="s">
        <v>3931</v>
      </c>
      <c r="H77" s="20"/>
      <c r="I77" s="20"/>
      <c r="J77" s="20" t="s">
        <v>3932</v>
      </c>
      <c r="K77" s="20"/>
      <c r="L77" s="20"/>
      <c r="M77" s="20" t="s">
        <v>181</v>
      </c>
      <c r="N77" s="20"/>
      <c r="O77" s="20" t="s">
        <v>3930</v>
      </c>
      <c r="P77" s="688"/>
      <c r="Q77" s="1249"/>
      <c r="R77" s="1249"/>
      <c r="S77" s="688"/>
      <c r="T77" s="688"/>
      <c r="U77" s="688"/>
      <c r="V77" s="688"/>
    </row>
    <row r="78" spans="4:22">
      <c r="D78" s="20" t="s">
        <v>190</v>
      </c>
      <c r="E78" s="20" t="s">
        <v>172</v>
      </c>
      <c r="F78" s="20"/>
      <c r="G78" s="20" t="s">
        <v>3931</v>
      </c>
      <c r="H78" s="20"/>
      <c r="I78" s="20"/>
      <c r="J78" s="20" t="s">
        <v>3932</v>
      </c>
      <c r="K78" s="20"/>
      <c r="L78" s="20"/>
      <c r="M78" s="20" t="s">
        <v>181</v>
      </c>
      <c r="N78" s="20"/>
      <c r="O78" s="20" t="s">
        <v>3930</v>
      </c>
      <c r="P78" s="688"/>
      <c r="Q78" s="1249"/>
      <c r="R78" s="1249"/>
      <c r="S78" s="688"/>
      <c r="T78" s="688"/>
      <c r="U78" s="688"/>
      <c r="V78" s="688"/>
    </row>
    <row r="79" spans="4:22">
      <c r="D79" s="20" t="s">
        <v>190</v>
      </c>
      <c r="E79" s="20" t="s">
        <v>172</v>
      </c>
      <c r="F79" s="20"/>
      <c r="G79" s="20" t="s">
        <v>3931</v>
      </c>
      <c r="H79" s="20"/>
      <c r="I79" s="20"/>
      <c r="J79" s="20" t="s">
        <v>3932</v>
      </c>
      <c r="K79" s="20"/>
      <c r="L79" s="20"/>
      <c r="M79" s="20" t="s">
        <v>181</v>
      </c>
      <c r="N79" s="20"/>
      <c r="O79" s="20" t="s">
        <v>3930</v>
      </c>
      <c r="P79" s="688"/>
      <c r="Q79" s="1249"/>
      <c r="R79" s="1249"/>
      <c r="S79" s="688"/>
      <c r="T79" s="688"/>
      <c r="U79" s="688"/>
      <c r="V79" s="688"/>
    </row>
    <row r="80" spans="4:22">
      <c r="D80" s="20" t="s">
        <v>190</v>
      </c>
      <c r="E80" s="20" t="s">
        <v>172</v>
      </c>
      <c r="F80" s="20"/>
      <c r="G80" s="20" t="s">
        <v>3931</v>
      </c>
      <c r="H80" s="20"/>
      <c r="I80" s="20"/>
      <c r="J80" s="20" t="s">
        <v>3932</v>
      </c>
      <c r="K80" s="20"/>
      <c r="L80" s="20"/>
      <c r="M80" s="20" t="s">
        <v>181</v>
      </c>
      <c r="N80" s="20"/>
      <c r="O80" s="20" t="s">
        <v>3930</v>
      </c>
      <c r="P80" s="688"/>
      <c r="Q80" s="1249"/>
      <c r="R80" s="1249"/>
      <c r="S80" s="688"/>
      <c r="T80" s="688"/>
      <c r="U80" s="688"/>
      <c r="V80" s="688"/>
    </row>
    <row r="81" spans="4:31">
      <c r="D81" s="20" t="s">
        <v>190</v>
      </c>
      <c r="E81" s="20" t="s">
        <v>172</v>
      </c>
      <c r="F81" s="20"/>
      <c r="G81" s="20" t="s">
        <v>3931</v>
      </c>
      <c r="H81" s="20"/>
      <c r="I81" s="20"/>
      <c r="J81" s="20" t="s">
        <v>3932</v>
      </c>
      <c r="K81" s="20"/>
      <c r="L81" s="20"/>
      <c r="M81" s="20" t="s">
        <v>181</v>
      </c>
      <c r="N81" s="20"/>
      <c r="O81" s="20" t="s">
        <v>3930</v>
      </c>
      <c r="P81" s="688"/>
      <c r="Q81" s="1249"/>
      <c r="R81" s="1249"/>
      <c r="S81" s="688"/>
      <c r="T81" s="688"/>
      <c r="U81" s="688"/>
      <c r="V81" s="688"/>
      <c r="W81" s="20"/>
      <c r="AC81" s="684"/>
      <c r="AD81" s="683"/>
      <c r="AE81" s="680"/>
    </row>
    <row r="82" spans="4:31">
      <c r="D82" s="20" t="s">
        <v>190</v>
      </c>
      <c r="E82" s="20" t="s">
        <v>172</v>
      </c>
      <c r="F82" s="20"/>
      <c r="G82" s="20" t="s">
        <v>3931</v>
      </c>
      <c r="H82" s="20"/>
      <c r="I82" s="20"/>
      <c r="J82" s="20" t="s">
        <v>3932</v>
      </c>
      <c r="K82" s="20"/>
      <c r="L82" s="20"/>
      <c r="M82" s="20" t="s">
        <v>181</v>
      </c>
      <c r="N82" s="20"/>
      <c r="O82" s="20" t="s">
        <v>3930</v>
      </c>
      <c r="P82" s="688"/>
      <c r="Q82" s="1249"/>
      <c r="R82" s="1249"/>
      <c r="S82" s="688"/>
      <c r="T82" s="688"/>
      <c r="U82" s="688"/>
      <c r="V82" s="688"/>
      <c r="W82" s="20"/>
      <c r="AC82" s="684"/>
      <c r="AD82" s="683"/>
      <c r="AE82" s="680"/>
    </row>
    <row r="83" spans="4:31">
      <c r="D83" s="20" t="s">
        <v>190</v>
      </c>
      <c r="E83" s="20" t="s">
        <v>172</v>
      </c>
      <c r="F83" s="20"/>
      <c r="G83" s="20" t="s">
        <v>3931</v>
      </c>
      <c r="H83" s="20"/>
      <c r="I83" s="20"/>
      <c r="J83" s="20" t="s">
        <v>3932</v>
      </c>
      <c r="K83" s="20"/>
      <c r="L83" s="20"/>
      <c r="M83" s="20" t="s">
        <v>181</v>
      </c>
      <c r="N83" s="20"/>
      <c r="O83" s="20" t="s">
        <v>3930</v>
      </c>
      <c r="P83" s="688"/>
      <c r="Q83" s="1249"/>
      <c r="R83" s="1249"/>
      <c r="S83" s="688"/>
      <c r="T83" s="688"/>
      <c r="U83" s="688"/>
      <c r="V83" s="688"/>
      <c r="W83" s="20"/>
      <c r="AC83" s="684"/>
      <c r="AD83" s="683"/>
      <c r="AE83" s="680"/>
    </row>
    <row r="84" spans="4:31">
      <c r="D84" s="20" t="s">
        <v>190</v>
      </c>
      <c r="E84" s="20" t="s">
        <v>172</v>
      </c>
      <c r="F84" s="20"/>
      <c r="G84" s="20" t="s">
        <v>3931</v>
      </c>
      <c r="H84" s="20"/>
      <c r="I84" s="20"/>
      <c r="J84" s="20" t="s">
        <v>3932</v>
      </c>
      <c r="K84" s="20"/>
      <c r="L84" s="20"/>
      <c r="M84" s="20" t="s">
        <v>181</v>
      </c>
      <c r="N84" s="20"/>
      <c r="O84" s="20" t="s">
        <v>3930</v>
      </c>
      <c r="P84" s="688"/>
      <c r="Q84" s="1249"/>
      <c r="R84" s="1249"/>
      <c r="S84" s="688"/>
      <c r="T84" s="688"/>
      <c r="U84" s="688"/>
      <c r="V84" s="688"/>
      <c r="W84" s="20"/>
      <c r="AC84" s="684"/>
      <c r="AD84" s="683"/>
      <c r="AE84" s="680"/>
    </row>
    <row r="85" spans="4:31">
      <c r="D85" s="20" t="s">
        <v>190</v>
      </c>
      <c r="E85" s="20" t="s">
        <v>172</v>
      </c>
      <c r="F85" s="20"/>
      <c r="G85" s="20" t="s">
        <v>3931</v>
      </c>
      <c r="H85" s="20"/>
      <c r="I85" s="20"/>
      <c r="J85" s="20" t="s">
        <v>3932</v>
      </c>
      <c r="K85" s="20"/>
      <c r="L85" s="20"/>
      <c r="M85" s="20" t="s">
        <v>181</v>
      </c>
      <c r="N85" s="20"/>
      <c r="O85" s="20" t="s">
        <v>3930</v>
      </c>
      <c r="P85" s="688"/>
      <c r="Q85" s="1249"/>
      <c r="R85" s="1249"/>
      <c r="S85" s="688"/>
      <c r="T85" s="688"/>
      <c r="U85" s="688"/>
      <c r="V85" s="688"/>
      <c r="W85" s="20"/>
      <c r="AC85" s="684"/>
      <c r="AD85" s="683"/>
      <c r="AE85" s="680"/>
    </row>
    <row r="86" spans="4:31">
      <c r="D86" s="20" t="s">
        <v>190</v>
      </c>
      <c r="E86" s="20" t="s">
        <v>172</v>
      </c>
      <c r="F86" s="20"/>
      <c r="G86" s="20" t="s">
        <v>3931</v>
      </c>
      <c r="H86" s="20"/>
      <c r="I86" s="20"/>
      <c r="J86" s="20" t="s">
        <v>3932</v>
      </c>
      <c r="K86" s="20"/>
      <c r="L86" s="20"/>
      <c r="M86" s="20" t="s">
        <v>181</v>
      </c>
      <c r="N86" s="20"/>
      <c r="O86" s="20" t="s">
        <v>3930</v>
      </c>
      <c r="P86" s="688"/>
      <c r="Q86" s="1249"/>
      <c r="R86" s="1249"/>
      <c r="S86" s="688"/>
      <c r="T86" s="688"/>
      <c r="U86" s="688"/>
      <c r="V86" s="688"/>
      <c r="W86" s="20"/>
      <c r="AC86" s="684"/>
      <c r="AD86" s="683"/>
      <c r="AE86" s="680"/>
    </row>
    <row r="87" spans="4:31">
      <c r="D87" s="20" t="s">
        <v>190</v>
      </c>
      <c r="E87" s="20" t="s">
        <v>172</v>
      </c>
      <c r="F87" s="20"/>
      <c r="G87" s="20" t="s">
        <v>3931</v>
      </c>
      <c r="H87" s="20"/>
      <c r="I87" s="20"/>
      <c r="J87" s="20" t="s">
        <v>3932</v>
      </c>
      <c r="K87" s="20"/>
      <c r="L87" s="20"/>
      <c r="M87" s="20" t="s">
        <v>181</v>
      </c>
      <c r="N87" s="20"/>
      <c r="O87" s="20" t="s">
        <v>3930</v>
      </c>
      <c r="P87" s="688"/>
      <c r="Q87" s="1249"/>
      <c r="R87" s="1249"/>
      <c r="S87" s="688"/>
      <c r="T87" s="688"/>
      <c r="U87" s="688"/>
      <c r="V87" s="688"/>
      <c r="W87" s="20"/>
      <c r="AC87" s="684"/>
      <c r="AD87" s="683"/>
      <c r="AE87" s="680"/>
    </row>
    <row r="88" spans="4:31">
      <c r="D88" s="20" t="s">
        <v>190</v>
      </c>
      <c r="E88" s="20" t="s">
        <v>172</v>
      </c>
      <c r="F88" s="20"/>
      <c r="G88" s="20" t="s">
        <v>3931</v>
      </c>
      <c r="H88" s="20"/>
      <c r="I88" s="20"/>
      <c r="J88" s="20" t="s">
        <v>3932</v>
      </c>
      <c r="K88" s="20"/>
      <c r="L88" s="20"/>
      <c r="M88" s="20" t="s">
        <v>181</v>
      </c>
      <c r="N88" s="20"/>
      <c r="O88" s="20" t="s">
        <v>3930</v>
      </c>
      <c r="P88" s="688"/>
      <c r="Q88" s="1249"/>
      <c r="R88" s="1249"/>
      <c r="S88" s="688"/>
      <c r="T88" s="688"/>
      <c r="U88" s="688"/>
      <c r="V88" s="688"/>
      <c r="W88" s="20"/>
      <c r="AC88" s="684"/>
      <c r="AD88" s="683"/>
      <c r="AE88" s="680"/>
    </row>
    <row r="89" spans="4:31">
      <c r="D89" s="20" t="s">
        <v>190</v>
      </c>
      <c r="E89" s="20" t="s">
        <v>172</v>
      </c>
      <c r="F89" s="20"/>
      <c r="G89" s="20" t="s">
        <v>3931</v>
      </c>
      <c r="H89" s="20"/>
      <c r="I89" s="20"/>
      <c r="J89" s="20" t="s">
        <v>3932</v>
      </c>
      <c r="K89" s="20"/>
      <c r="L89" s="20"/>
      <c r="M89" s="20" t="s">
        <v>181</v>
      </c>
      <c r="N89" s="20"/>
      <c r="O89" s="20" t="s">
        <v>3930</v>
      </c>
      <c r="P89" s="688"/>
      <c r="Q89" s="1249"/>
      <c r="R89" s="1249"/>
      <c r="S89" s="688"/>
      <c r="T89" s="688"/>
      <c r="U89" s="688"/>
      <c r="V89" s="688"/>
      <c r="W89" s="20"/>
      <c r="AC89" s="684"/>
      <c r="AD89" s="683"/>
      <c r="AE89" s="680"/>
    </row>
    <row r="90" spans="4:31">
      <c r="D90" s="20" t="s">
        <v>190</v>
      </c>
      <c r="E90" s="20" t="s">
        <v>172</v>
      </c>
      <c r="F90" s="20"/>
      <c r="G90" s="20" t="s">
        <v>3931</v>
      </c>
      <c r="H90" s="20"/>
      <c r="I90" s="20"/>
      <c r="J90" s="20" t="s">
        <v>3932</v>
      </c>
      <c r="K90" s="20"/>
      <c r="L90" s="20"/>
      <c r="M90" s="20" t="s">
        <v>181</v>
      </c>
      <c r="N90" s="20"/>
      <c r="O90" s="20" t="s">
        <v>3930</v>
      </c>
      <c r="P90" s="688"/>
      <c r="Q90" s="1249"/>
      <c r="R90" s="1249"/>
      <c r="S90" s="688"/>
      <c r="T90" s="688"/>
      <c r="U90" s="688"/>
      <c r="V90" s="688"/>
      <c r="W90" s="20"/>
      <c r="AC90" s="684"/>
      <c r="AD90" s="683"/>
      <c r="AE90" s="680"/>
    </row>
    <row r="91" spans="4:31">
      <c r="D91" s="20" t="s">
        <v>190</v>
      </c>
      <c r="E91" s="20" t="s">
        <v>172</v>
      </c>
      <c r="F91" s="20"/>
      <c r="G91" s="20" t="s">
        <v>3931</v>
      </c>
      <c r="H91" s="20"/>
      <c r="I91" s="20"/>
      <c r="J91" s="20" t="s">
        <v>3932</v>
      </c>
      <c r="K91" s="20"/>
      <c r="L91" s="20"/>
      <c r="M91" s="20" t="s">
        <v>181</v>
      </c>
      <c r="N91" s="20"/>
      <c r="O91" s="20" t="s">
        <v>3930</v>
      </c>
      <c r="P91" s="688"/>
      <c r="Q91" s="1249"/>
      <c r="R91" s="1249"/>
      <c r="S91" s="688"/>
      <c r="T91" s="688"/>
      <c r="U91" s="688"/>
      <c r="V91" s="688"/>
      <c r="W91" s="20"/>
      <c r="AC91" s="684"/>
      <c r="AD91" s="683"/>
      <c r="AE91" s="680"/>
    </row>
    <row r="92" spans="4:31">
      <c r="D92" s="20" t="s">
        <v>190</v>
      </c>
      <c r="E92" s="20" t="s">
        <v>172</v>
      </c>
      <c r="F92" s="20"/>
      <c r="G92" s="20" t="s">
        <v>3931</v>
      </c>
      <c r="H92" s="20"/>
      <c r="I92" s="20"/>
      <c r="J92" s="20" t="s">
        <v>3932</v>
      </c>
      <c r="K92" s="20"/>
      <c r="L92" s="20"/>
      <c r="M92" s="20" t="s">
        <v>181</v>
      </c>
      <c r="N92" s="20"/>
      <c r="O92" s="20" t="s">
        <v>3930</v>
      </c>
      <c r="P92" s="688"/>
      <c r="Q92" s="1249"/>
      <c r="R92" s="1249"/>
      <c r="S92" s="688"/>
      <c r="T92" s="688"/>
      <c r="U92" s="688"/>
      <c r="V92" s="688"/>
      <c r="W92" s="20"/>
      <c r="AC92" s="684"/>
      <c r="AD92" s="683"/>
      <c r="AE92" s="680"/>
    </row>
    <row r="93" spans="4:31">
      <c r="D93" s="20" t="s">
        <v>190</v>
      </c>
      <c r="E93" s="20" t="s">
        <v>172</v>
      </c>
      <c r="F93" s="20"/>
      <c r="G93" s="20" t="s">
        <v>3931</v>
      </c>
      <c r="H93" s="20"/>
      <c r="I93" s="20"/>
      <c r="J93" s="20" t="s">
        <v>3932</v>
      </c>
      <c r="K93" s="20"/>
      <c r="L93" s="20"/>
      <c r="M93" s="20" t="s">
        <v>181</v>
      </c>
      <c r="N93" s="20"/>
      <c r="O93" s="20" t="s">
        <v>3930</v>
      </c>
      <c r="P93" s="688"/>
      <c r="Q93" s="1249"/>
      <c r="R93" s="1249"/>
      <c r="S93" s="688"/>
      <c r="T93" s="688"/>
      <c r="U93" s="688"/>
      <c r="V93" s="688"/>
      <c r="W93" s="20"/>
      <c r="AC93" s="684"/>
      <c r="AD93" s="683"/>
      <c r="AE93" s="680"/>
    </row>
    <row r="94" spans="4:31">
      <c r="D94" s="20" t="s">
        <v>190</v>
      </c>
      <c r="E94" s="20" t="s">
        <v>172</v>
      </c>
      <c r="F94" s="20"/>
      <c r="G94" s="20" t="s">
        <v>3931</v>
      </c>
      <c r="H94" s="20"/>
      <c r="I94" s="20"/>
      <c r="J94" s="20" t="s">
        <v>3932</v>
      </c>
      <c r="K94" s="20"/>
      <c r="L94" s="20"/>
      <c r="M94" s="20" t="s">
        <v>181</v>
      </c>
      <c r="N94" s="20"/>
      <c r="O94" s="20" t="s">
        <v>3930</v>
      </c>
      <c r="P94" s="688"/>
      <c r="Q94" s="1249"/>
      <c r="R94" s="1249"/>
      <c r="S94" s="688"/>
      <c r="T94" s="688"/>
      <c r="U94" s="688"/>
      <c r="V94" s="688"/>
      <c r="W94" s="20"/>
      <c r="AC94" s="684"/>
      <c r="AD94" s="683"/>
      <c r="AE94" s="680"/>
    </row>
    <row r="95" spans="4:31" s="689" customFormat="1">
      <c r="D95" s="690" t="s">
        <v>190</v>
      </c>
      <c r="E95" s="690" t="s">
        <v>172</v>
      </c>
      <c r="F95" s="690"/>
      <c r="G95" s="20" t="s">
        <v>3931</v>
      </c>
      <c r="H95" s="690"/>
      <c r="I95" s="690"/>
      <c r="J95" s="690" t="s">
        <v>3932</v>
      </c>
      <c r="K95" s="690"/>
      <c r="L95" s="690"/>
      <c r="M95" s="690" t="s">
        <v>181</v>
      </c>
      <c r="N95" s="690"/>
      <c r="O95" s="690" t="s">
        <v>3930</v>
      </c>
      <c r="P95" s="688"/>
      <c r="Q95" s="1249"/>
      <c r="R95" s="1249"/>
      <c r="S95" s="688"/>
      <c r="T95" s="688"/>
      <c r="U95" s="688"/>
      <c r="V95" s="688"/>
      <c r="W95" s="690"/>
      <c r="AC95" s="13"/>
      <c r="AD95" s="13"/>
      <c r="AE95" s="13" t="s">
        <v>1</v>
      </c>
    </row>
    <row r="96" spans="4:31" s="689" customFormat="1">
      <c r="D96" s="690" t="s">
        <v>190</v>
      </c>
      <c r="E96" s="690" t="s">
        <v>172</v>
      </c>
      <c r="F96" s="690"/>
      <c r="G96" s="20" t="s">
        <v>3931</v>
      </c>
      <c r="H96" s="690"/>
      <c r="I96" s="690"/>
      <c r="J96" s="690" t="s">
        <v>3932</v>
      </c>
      <c r="K96" s="690"/>
      <c r="L96" s="690"/>
      <c r="M96" s="690" t="s">
        <v>181</v>
      </c>
      <c r="N96" s="690"/>
      <c r="O96" s="690" t="s">
        <v>3930</v>
      </c>
      <c r="P96" s="688"/>
      <c r="Q96" s="1249"/>
      <c r="R96" s="1249"/>
      <c r="S96" s="688"/>
      <c r="T96" s="688"/>
      <c r="U96" s="688"/>
      <c r="V96" s="688"/>
      <c r="W96" s="690"/>
      <c r="AC96" s="692"/>
      <c r="AD96" s="13"/>
      <c r="AE96" s="691" t="s">
        <v>1</v>
      </c>
    </row>
    <row r="97" spans="4:31" s="689" customFormat="1">
      <c r="D97" s="690" t="s">
        <v>190</v>
      </c>
      <c r="E97" s="690" t="s">
        <v>172</v>
      </c>
      <c r="F97" s="690"/>
      <c r="G97" s="20" t="s">
        <v>3931</v>
      </c>
      <c r="H97" s="690"/>
      <c r="I97" s="690"/>
      <c r="J97" s="690" t="s">
        <v>3932</v>
      </c>
      <c r="K97" s="690"/>
      <c r="L97" s="690"/>
      <c r="M97" s="690" t="s">
        <v>181</v>
      </c>
      <c r="N97" s="690"/>
      <c r="O97" s="690" t="s">
        <v>3930</v>
      </c>
      <c r="P97" s="688"/>
      <c r="Q97" s="1249"/>
      <c r="R97" s="1249"/>
      <c r="S97" s="688"/>
      <c r="T97" s="688"/>
      <c r="U97" s="688"/>
      <c r="V97" s="688"/>
      <c r="W97" s="690"/>
      <c r="AC97" s="692"/>
      <c r="AD97" s="13"/>
      <c r="AE97" s="691" t="s">
        <v>1</v>
      </c>
    </row>
    <row r="98" spans="4:31" s="689" customFormat="1">
      <c r="D98" s="690" t="s">
        <v>190</v>
      </c>
      <c r="E98" s="690" t="s">
        <v>172</v>
      </c>
      <c r="F98" s="690"/>
      <c r="G98" s="20" t="s">
        <v>3931</v>
      </c>
      <c r="H98" s="690"/>
      <c r="I98" s="690"/>
      <c r="J98" s="690" t="s">
        <v>3932</v>
      </c>
      <c r="K98" s="690"/>
      <c r="L98" s="690"/>
      <c r="M98" s="690" t="s">
        <v>181</v>
      </c>
      <c r="N98" s="690"/>
      <c r="O98" s="690" t="s">
        <v>3930</v>
      </c>
      <c r="P98" s="688"/>
      <c r="Q98" s="1249"/>
      <c r="R98" s="1249"/>
      <c r="S98" s="688"/>
      <c r="T98" s="688"/>
      <c r="U98" s="688"/>
      <c r="V98" s="688"/>
      <c r="W98" s="690"/>
      <c r="AC98" s="692"/>
      <c r="AD98" s="13"/>
      <c r="AE98" s="691" t="s">
        <v>1</v>
      </c>
    </row>
    <row r="99" spans="4:31" s="689" customFormat="1">
      <c r="D99" s="690" t="s">
        <v>190</v>
      </c>
      <c r="E99" s="690" t="s">
        <v>172</v>
      </c>
      <c r="F99" s="690"/>
      <c r="G99" s="20" t="s">
        <v>3931</v>
      </c>
      <c r="H99" s="690"/>
      <c r="I99" s="690"/>
      <c r="J99" s="690" t="s">
        <v>3932</v>
      </c>
      <c r="K99" s="690"/>
      <c r="L99" s="690"/>
      <c r="M99" s="690" t="s">
        <v>181</v>
      </c>
      <c r="N99" s="690"/>
      <c r="O99" s="690" t="s">
        <v>3930</v>
      </c>
      <c r="P99" s="688"/>
      <c r="Q99" s="1249"/>
      <c r="R99" s="1249"/>
      <c r="S99" s="688"/>
      <c r="T99" s="688"/>
      <c r="U99" s="688"/>
      <c r="V99" s="688"/>
      <c r="W99" s="690"/>
      <c r="AC99" s="692"/>
      <c r="AD99" s="13"/>
      <c r="AE99" s="691" t="s">
        <v>1</v>
      </c>
    </row>
    <row r="100" spans="4:31" s="689" customFormat="1">
      <c r="D100" s="690" t="s">
        <v>190</v>
      </c>
      <c r="E100" s="690" t="s">
        <v>172</v>
      </c>
      <c r="F100" s="690"/>
      <c r="G100" s="20" t="s">
        <v>3931</v>
      </c>
      <c r="H100" s="690"/>
      <c r="I100" s="690"/>
      <c r="J100" s="690" t="s">
        <v>3932</v>
      </c>
      <c r="K100" s="690"/>
      <c r="L100" s="690"/>
      <c r="M100" s="690" t="s">
        <v>181</v>
      </c>
      <c r="N100" s="690"/>
      <c r="O100" s="690" t="s">
        <v>3930</v>
      </c>
      <c r="P100" s="688"/>
      <c r="Q100" s="1249"/>
      <c r="R100" s="1249"/>
      <c r="S100" s="688"/>
      <c r="T100" s="688"/>
      <c r="U100" s="688"/>
      <c r="V100" s="688"/>
      <c r="W100" s="690"/>
      <c r="AC100" s="692"/>
      <c r="AD100" s="13"/>
      <c r="AE100" s="691"/>
    </row>
    <row r="101" spans="4:31" s="689" customFormat="1">
      <c r="D101" s="690" t="s">
        <v>190</v>
      </c>
      <c r="E101" s="690" t="s">
        <v>172</v>
      </c>
      <c r="F101" s="690"/>
      <c r="G101" s="20" t="s">
        <v>3931</v>
      </c>
      <c r="H101" s="690"/>
      <c r="I101" s="690"/>
      <c r="J101" s="690" t="s">
        <v>3932</v>
      </c>
      <c r="K101" s="690"/>
      <c r="L101" s="690"/>
      <c r="M101" s="690" t="s">
        <v>181</v>
      </c>
      <c r="N101" s="690"/>
      <c r="O101" s="690" t="s">
        <v>3930</v>
      </c>
      <c r="P101" s="688"/>
      <c r="Q101" s="1249"/>
      <c r="R101" s="1249"/>
      <c r="S101" s="688"/>
      <c r="T101" s="688"/>
      <c r="U101" s="688"/>
      <c r="V101" s="688"/>
      <c r="W101" s="690"/>
      <c r="AC101" s="692"/>
      <c r="AD101" s="13"/>
      <c r="AE101" s="691"/>
    </row>
    <row r="102" spans="4:31" s="689" customFormat="1">
      <c r="D102" s="690" t="s">
        <v>190</v>
      </c>
      <c r="E102" s="690" t="s">
        <v>172</v>
      </c>
      <c r="F102" s="690"/>
      <c r="G102" s="20" t="s">
        <v>3931</v>
      </c>
      <c r="H102" s="690"/>
      <c r="I102" s="690"/>
      <c r="J102" s="690" t="s">
        <v>3932</v>
      </c>
      <c r="K102" s="690"/>
      <c r="L102" s="690"/>
      <c r="M102" s="690" t="s">
        <v>181</v>
      </c>
      <c r="N102" s="690"/>
      <c r="O102" s="690" t="s">
        <v>3930</v>
      </c>
      <c r="P102" s="688"/>
      <c r="Q102" s="1249"/>
      <c r="R102" s="1249"/>
      <c r="S102" s="688"/>
      <c r="T102" s="688"/>
      <c r="U102" s="688"/>
      <c r="V102" s="688"/>
      <c r="W102" s="690"/>
      <c r="AC102" s="692"/>
      <c r="AD102" s="13"/>
      <c r="AE102" s="691"/>
    </row>
    <row r="103" spans="4:31" s="689" customFormat="1">
      <c r="D103" s="690" t="s">
        <v>190</v>
      </c>
      <c r="E103" s="690" t="s">
        <v>172</v>
      </c>
      <c r="F103" s="690"/>
      <c r="G103" s="20" t="s">
        <v>3931</v>
      </c>
      <c r="H103" s="690"/>
      <c r="I103" s="690"/>
      <c r="J103" s="690" t="s">
        <v>3932</v>
      </c>
      <c r="K103" s="690"/>
      <c r="L103" s="690"/>
      <c r="M103" s="690" t="s">
        <v>181</v>
      </c>
      <c r="N103" s="690"/>
      <c r="O103" s="690" t="s">
        <v>3930</v>
      </c>
      <c r="P103" s="688"/>
      <c r="Q103" s="1249"/>
      <c r="R103" s="1249"/>
      <c r="S103" s="688"/>
      <c r="T103" s="688"/>
      <c r="U103" s="688"/>
      <c r="V103" s="688"/>
      <c r="W103" s="690"/>
      <c r="AC103" s="692"/>
      <c r="AD103" s="13"/>
      <c r="AE103" s="691"/>
    </row>
    <row r="104" spans="4:31" s="689" customFormat="1">
      <c r="D104" s="690" t="s">
        <v>190</v>
      </c>
      <c r="E104" s="690" t="s">
        <v>172</v>
      </c>
      <c r="F104" s="690"/>
      <c r="G104" s="20" t="s">
        <v>3931</v>
      </c>
      <c r="H104" s="690"/>
      <c r="I104" s="690"/>
      <c r="J104" s="690" t="s">
        <v>3932</v>
      </c>
      <c r="K104" s="690"/>
      <c r="L104" s="690"/>
      <c r="M104" s="690" t="s">
        <v>181</v>
      </c>
      <c r="N104" s="690"/>
      <c r="O104" s="690" t="s">
        <v>3930</v>
      </c>
      <c r="P104" s="688"/>
      <c r="Q104" s="1249"/>
      <c r="R104" s="1249"/>
      <c r="S104" s="688"/>
      <c r="T104" s="688"/>
      <c r="U104" s="688"/>
      <c r="V104" s="688"/>
      <c r="W104" s="690"/>
      <c r="AC104" s="692"/>
      <c r="AD104" s="13"/>
      <c r="AE104" s="691"/>
    </row>
    <row r="105" spans="4:31">
      <c r="D105" s="690" t="s">
        <v>190</v>
      </c>
      <c r="E105" s="690" t="s">
        <v>172</v>
      </c>
      <c r="F105" s="690"/>
      <c r="G105" s="20" t="s">
        <v>3931</v>
      </c>
      <c r="H105" s="690"/>
      <c r="I105" s="690"/>
      <c r="J105" s="690" t="s">
        <v>3932</v>
      </c>
      <c r="K105" s="690"/>
      <c r="L105" s="690"/>
      <c r="M105" s="690" t="s">
        <v>181</v>
      </c>
      <c r="N105" s="690"/>
      <c r="O105" s="690" t="s">
        <v>3930</v>
      </c>
      <c r="P105" s="688"/>
      <c r="Q105" s="1249"/>
      <c r="R105" s="1249"/>
      <c r="S105" s="688"/>
      <c r="T105" s="688"/>
      <c r="U105" s="688"/>
      <c r="V105" s="688"/>
    </row>
    <row r="106" spans="4:31">
      <c r="D106" s="690" t="s">
        <v>190</v>
      </c>
      <c r="E106" s="690" t="s">
        <v>172</v>
      </c>
      <c r="F106" s="690"/>
      <c r="G106" s="20" t="s">
        <v>3931</v>
      </c>
      <c r="H106" s="690"/>
      <c r="I106" s="690"/>
      <c r="J106" s="690" t="s">
        <v>3932</v>
      </c>
      <c r="K106" s="690"/>
      <c r="L106" s="690"/>
      <c r="M106" s="690" t="s">
        <v>181</v>
      </c>
      <c r="N106" s="690"/>
      <c r="O106" s="690" t="s">
        <v>3930</v>
      </c>
      <c r="P106" s="688"/>
      <c r="Q106" s="1249"/>
      <c r="R106" s="1249"/>
      <c r="S106" s="688"/>
      <c r="T106" s="688"/>
      <c r="U106" s="688"/>
      <c r="V106" s="688"/>
    </row>
    <row r="107" spans="4:31">
      <c r="D107" s="690" t="s">
        <v>190</v>
      </c>
      <c r="E107" s="690" t="s">
        <v>172</v>
      </c>
      <c r="F107" s="690"/>
      <c r="G107" s="20" t="s">
        <v>3931</v>
      </c>
      <c r="H107" s="690"/>
      <c r="I107" s="690"/>
      <c r="J107" s="690" t="s">
        <v>3932</v>
      </c>
      <c r="K107" s="690"/>
      <c r="L107" s="690"/>
      <c r="M107" s="690" t="s">
        <v>181</v>
      </c>
      <c r="N107" s="690"/>
      <c r="O107" s="690" t="s">
        <v>3930</v>
      </c>
      <c r="P107" s="688"/>
      <c r="Q107" s="1249"/>
      <c r="R107" s="1249"/>
      <c r="S107" s="688"/>
      <c r="T107" s="688"/>
      <c r="U107" s="688"/>
      <c r="V107" s="688"/>
    </row>
    <row r="108" spans="4:31">
      <c r="D108" s="690" t="s">
        <v>190</v>
      </c>
      <c r="E108" s="690" t="s">
        <v>172</v>
      </c>
      <c r="F108" s="690"/>
      <c r="G108" s="20" t="s">
        <v>3931</v>
      </c>
      <c r="H108" s="690"/>
      <c r="I108" s="690"/>
      <c r="J108" s="690" t="s">
        <v>3932</v>
      </c>
      <c r="K108" s="690"/>
      <c r="L108" s="690"/>
      <c r="M108" s="690" t="s">
        <v>181</v>
      </c>
      <c r="N108" s="690"/>
      <c r="O108" s="690" t="s">
        <v>3930</v>
      </c>
      <c r="P108" s="688"/>
      <c r="Q108" s="1249"/>
      <c r="R108" s="1249"/>
      <c r="S108" s="688"/>
      <c r="T108" s="688"/>
      <c r="U108" s="688"/>
      <c r="V108" s="688"/>
    </row>
    <row r="109" spans="4:31">
      <c r="D109" s="690" t="s">
        <v>190</v>
      </c>
      <c r="E109" s="690" t="s">
        <v>172</v>
      </c>
      <c r="F109" s="690"/>
      <c r="G109" s="20" t="s">
        <v>3931</v>
      </c>
      <c r="H109" s="690"/>
      <c r="I109" s="690"/>
      <c r="J109" s="690" t="s">
        <v>3932</v>
      </c>
      <c r="K109" s="690"/>
      <c r="L109" s="690"/>
      <c r="M109" s="690" t="s">
        <v>181</v>
      </c>
      <c r="N109" s="690"/>
      <c r="O109" s="690" t="s">
        <v>3930</v>
      </c>
      <c r="P109" s="688"/>
      <c r="Q109" s="1249"/>
      <c r="R109" s="1249"/>
      <c r="S109" s="688"/>
      <c r="T109" s="688"/>
      <c r="U109" s="688"/>
      <c r="V109" s="688"/>
    </row>
    <row r="110" spans="4:31">
      <c r="D110" s="690" t="s">
        <v>190</v>
      </c>
      <c r="E110" s="690" t="s">
        <v>172</v>
      </c>
      <c r="F110" s="690"/>
      <c r="G110" s="20" t="s">
        <v>3931</v>
      </c>
      <c r="H110" s="690"/>
      <c r="I110" s="690"/>
      <c r="J110" s="690" t="s">
        <v>3932</v>
      </c>
      <c r="K110" s="690"/>
      <c r="L110" s="690"/>
      <c r="M110" s="690" t="s">
        <v>181</v>
      </c>
      <c r="N110" s="690"/>
      <c r="O110" s="690" t="s">
        <v>3930</v>
      </c>
      <c r="P110" s="688"/>
      <c r="Q110" s="1249"/>
      <c r="R110" s="1249"/>
      <c r="S110" s="688"/>
      <c r="T110" s="688"/>
      <c r="U110" s="688"/>
      <c r="V110" s="688"/>
    </row>
    <row r="111" spans="4:31">
      <c r="D111" s="690" t="s">
        <v>190</v>
      </c>
      <c r="E111" s="690" t="s">
        <v>172</v>
      </c>
      <c r="F111" s="690"/>
      <c r="G111" s="20" t="s">
        <v>3931</v>
      </c>
      <c r="H111" s="690"/>
      <c r="I111" s="690"/>
      <c r="J111" s="690" t="s">
        <v>3932</v>
      </c>
      <c r="K111" s="690"/>
      <c r="L111" s="690"/>
      <c r="M111" s="690" t="s">
        <v>181</v>
      </c>
      <c r="N111" s="690"/>
      <c r="O111" s="690" t="s">
        <v>3930</v>
      </c>
      <c r="P111" s="688"/>
      <c r="Q111" s="1249"/>
      <c r="R111" s="1249"/>
      <c r="S111" s="688"/>
      <c r="T111" s="688"/>
      <c r="U111" s="688"/>
      <c r="V111" s="688"/>
    </row>
    <row r="112" spans="4:31">
      <c r="D112" s="690" t="s">
        <v>190</v>
      </c>
      <c r="E112" s="690" t="s">
        <v>172</v>
      </c>
      <c r="F112" s="690"/>
      <c r="G112" s="20" t="s">
        <v>3931</v>
      </c>
      <c r="H112" s="690"/>
      <c r="I112" s="690"/>
      <c r="J112" s="690" t="s">
        <v>3932</v>
      </c>
      <c r="K112" s="690"/>
      <c r="L112" s="690"/>
      <c r="M112" s="690" t="s">
        <v>181</v>
      </c>
      <c r="N112" s="690"/>
      <c r="O112" s="690" t="s">
        <v>3930</v>
      </c>
      <c r="P112" s="688"/>
      <c r="Q112" s="1249"/>
      <c r="R112" s="1249"/>
      <c r="S112" s="688"/>
      <c r="T112" s="688"/>
      <c r="U112" s="688"/>
      <c r="V112" s="688"/>
    </row>
    <row r="113" spans="2:31">
      <c r="D113" s="690" t="s">
        <v>190</v>
      </c>
      <c r="E113" s="690" t="s">
        <v>172</v>
      </c>
      <c r="F113" s="690"/>
      <c r="G113" s="20" t="s">
        <v>3931</v>
      </c>
      <c r="H113" s="690"/>
      <c r="I113" s="690"/>
      <c r="J113" s="690" t="s">
        <v>3932</v>
      </c>
      <c r="K113" s="690"/>
      <c r="L113" s="690"/>
      <c r="M113" s="690" t="s">
        <v>181</v>
      </c>
      <c r="N113" s="690"/>
      <c r="O113" s="690" t="s">
        <v>3930</v>
      </c>
      <c r="P113" s="688"/>
      <c r="Q113" s="1249"/>
      <c r="R113" s="1249"/>
      <c r="S113" s="688"/>
      <c r="T113" s="688"/>
      <c r="U113" s="688"/>
      <c r="V113" s="688"/>
    </row>
    <row r="114" spans="2:31">
      <c r="D114" s="690" t="s">
        <v>190</v>
      </c>
      <c r="E114" s="690" t="s">
        <v>172</v>
      </c>
      <c r="F114" s="690"/>
      <c r="G114" s="20" t="s">
        <v>3931</v>
      </c>
      <c r="H114" s="690"/>
      <c r="I114" s="690"/>
      <c r="J114" s="690" t="s">
        <v>3932</v>
      </c>
      <c r="K114" s="690"/>
      <c r="L114" s="690"/>
      <c r="M114" s="690" t="s">
        <v>181</v>
      </c>
      <c r="N114" s="690"/>
      <c r="O114" s="690" t="s">
        <v>3930</v>
      </c>
      <c r="P114" s="688"/>
      <c r="Q114" s="1249"/>
      <c r="R114" s="1249"/>
      <c r="S114" s="688"/>
      <c r="T114" s="688"/>
      <c r="U114" s="688"/>
      <c r="V114" s="688"/>
    </row>
    <row r="115" spans="2:31" s="689" customFormat="1">
      <c r="D115" s="690" t="s">
        <v>190</v>
      </c>
      <c r="E115" s="690" t="s">
        <v>172</v>
      </c>
      <c r="F115" s="690"/>
      <c r="G115" s="20" t="s">
        <v>3931</v>
      </c>
      <c r="H115" s="690"/>
      <c r="I115" s="690"/>
      <c r="J115" s="690" t="s">
        <v>3932</v>
      </c>
      <c r="K115" s="690"/>
      <c r="L115" s="690"/>
      <c r="M115" s="690" t="s">
        <v>181</v>
      </c>
      <c r="N115" s="690"/>
      <c r="O115" s="690" t="s">
        <v>3930</v>
      </c>
      <c r="P115" s="688"/>
      <c r="Q115" s="1249"/>
      <c r="R115" s="1249"/>
      <c r="S115" s="688"/>
      <c r="T115" s="688"/>
      <c r="U115" s="688"/>
      <c r="V115" s="688"/>
      <c r="W115" s="690"/>
      <c r="AC115" s="692"/>
      <c r="AD115" s="13"/>
      <c r="AE115" s="691"/>
    </row>
    <row r="116" spans="2:31" s="689" customFormat="1">
      <c r="D116" s="690" t="s">
        <v>190</v>
      </c>
      <c r="E116" s="690" t="s">
        <v>172</v>
      </c>
      <c r="F116" s="690"/>
      <c r="G116" s="20" t="s">
        <v>3931</v>
      </c>
      <c r="H116" s="690"/>
      <c r="I116" s="690"/>
      <c r="J116" s="690" t="s">
        <v>3932</v>
      </c>
      <c r="K116" s="690"/>
      <c r="L116" s="690"/>
      <c r="M116" s="690" t="s">
        <v>181</v>
      </c>
      <c r="N116" s="690"/>
      <c r="O116" s="690" t="s">
        <v>3930</v>
      </c>
      <c r="P116" s="688"/>
      <c r="Q116" s="1249"/>
      <c r="R116" s="1249"/>
      <c r="S116" s="688"/>
      <c r="T116" s="688"/>
      <c r="U116" s="688"/>
      <c r="V116" s="688"/>
      <c r="W116" s="690"/>
      <c r="AC116" s="692"/>
      <c r="AD116" s="13"/>
      <c r="AE116" s="691"/>
    </row>
    <row r="117" spans="2:31" s="689" customFormat="1">
      <c r="D117" s="690" t="s">
        <v>190</v>
      </c>
      <c r="E117" s="690" t="s">
        <v>172</v>
      </c>
      <c r="F117" s="690"/>
      <c r="G117" s="20" t="s">
        <v>3931</v>
      </c>
      <c r="H117" s="690"/>
      <c r="I117" s="690"/>
      <c r="J117" s="690" t="s">
        <v>3932</v>
      </c>
      <c r="K117" s="690"/>
      <c r="L117" s="690"/>
      <c r="M117" s="690" t="s">
        <v>181</v>
      </c>
      <c r="N117" s="690"/>
      <c r="O117" s="690" t="s">
        <v>3930</v>
      </c>
      <c r="P117" s="688"/>
      <c r="Q117" s="1249"/>
      <c r="R117" s="1249"/>
      <c r="S117" s="688"/>
      <c r="T117" s="688"/>
      <c r="U117" s="688"/>
      <c r="V117" s="688"/>
      <c r="W117" s="690"/>
      <c r="AC117" s="692"/>
      <c r="AD117" s="13"/>
      <c r="AE117" s="691"/>
    </row>
    <row r="118" spans="2:31" s="689" customFormat="1">
      <c r="D118" s="690" t="s">
        <v>190</v>
      </c>
      <c r="E118" s="690" t="s">
        <v>172</v>
      </c>
      <c r="F118" s="690"/>
      <c r="G118" s="20" t="s">
        <v>3931</v>
      </c>
      <c r="H118" s="690"/>
      <c r="I118" s="690"/>
      <c r="J118" s="690" t="s">
        <v>3932</v>
      </c>
      <c r="K118" s="690"/>
      <c r="L118" s="690"/>
      <c r="M118" s="690" t="s">
        <v>181</v>
      </c>
      <c r="N118" s="690"/>
      <c r="O118" s="690" t="s">
        <v>3930</v>
      </c>
      <c r="P118" s="688"/>
      <c r="Q118" s="1249"/>
      <c r="R118" s="1249"/>
      <c r="S118" s="688"/>
      <c r="T118" s="688"/>
      <c r="U118" s="688"/>
      <c r="V118" s="688"/>
      <c r="W118" s="690"/>
      <c r="AC118" s="692"/>
      <c r="AD118" s="13"/>
      <c r="AE118" s="691"/>
    </row>
    <row r="119" spans="2:31" s="689" customFormat="1">
      <c r="D119" s="690" t="s">
        <v>190</v>
      </c>
      <c r="E119" s="690" t="s">
        <v>172</v>
      </c>
      <c r="F119" s="690"/>
      <c r="G119" s="20" t="s">
        <v>3931</v>
      </c>
      <c r="H119" s="690"/>
      <c r="I119" s="690"/>
      <c r="J119" s="690" t="s">
        <v>3932</v>
      </c>
      <c r="K119" s="690"/>
      <c r="L119" s="690"/>
      <c r="M119" s="690" t="s">
        <v>181</v>
      </c>
      <c r="N119" s="690"/>
      <c r="O119" s="690" t="s">
        <v>3930</v>
      </c>
      <c r="P119" s="688"/>
      <c r="Q119" s="1249"/>
      <c r="R119" s="1249"/>
      <c r="S119" s="688"/>
      <c r="T119" s="688"/>
      <c r="U119" s="688"/>
      <c r="V119" s="688"/>
      <c r="W119" s="690"/>
      <c r="AC119" s="692"/>
      <c r="AD119" s="13"/>
      <c r="AE119" s="691" t="s">
        <v>1</v>
      </c>
    </row>
    <row r="120" spans="2:31" s="689" customFormat="1">
      <c r="X120" s="680"/>
      <c r="Y120" s="680"/>
      <c r="Z120" s="680"/>
      <c r="AA120" s="680"/>
      <c r="AB120" s="680"/>
      <c r="AC120" s="693"/>
      <c r="AD120" s="13"/>
      <c r="AE120" s="691"/>
    </row>
    <row r="121" spans="2:31" s="27" customFormat="1" ht="17.649999999999999">
      <c r="B121" s="28" t="s">
        <v>1807</v>
      </c>
    </row>
  </sheetData>
  <dataValidations count="1">
    <dataValidation type="list" allowBlank="1" showInputMessage="1" showErrorMessage="1" sqref="S16:S119" xr:uid="{E0822BC2-08BC-4100-8F3A-FEB070805FA7}">
      <formula1>"Company specific, Collaborative"</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B3FF4-614B-433E-8FA8-25A581B07A95}">
  <sheetPr>
    <tabColor theme="4"/>
    <pageSetUpPr autoPageBreaks="0"/>
  </sheetPr>
  <dimension ref="A1:N470"/>
  <sheetViews>
    <sheetView zoomScale="40" zoomScaleNormal="40" workbookViewId="0">
      <pane ySplit="4" topLeftCell="A5" activePane="bottomLeft" state="frozen"/>
      <selection pane="bottomLeft" activeCell="J5" sqref="J5:N5"/>
      <selection activeCell="A46" sqref="A46:O46"/>
    </sheetView>
  </sheetViews>
  <sheetFormatPr defaultColWidth="9.42578125" defaultRowHeight="13.5"/>
  <cols>
    <col min="1" max="1" width="54.42578125" style="11" bestFit="1" customWidth="1"/>
    <col min="2" max="2" width="82.5703125" style="11" bestFit="1" customWidth="1"/>
    <col min="3" max="14" width="14.5703125" style="11" customWidth="1"/>
    <col min="15" max="16320" width="9.42578125" style="11" bestFit="1"/>
    <col min="16321" max="16384" width="18.42578125" style="11" customWidth="1"/>
  </cols>
  <sheetData>
    <row r="1" spans="1:14" s="2" customFormat="1" ht="25.15">
      <c r="A1" s="1180" t="s">
        <v>1619</v>
      </c>
      <c r="B1" s="124"/>
      <c r="J1" s="124"/>
    </row>
    <row r="2" spans="1:14" s="2" customFormat="1" ht="25.15">
      <c r="A2" s="125" t="str">
        <f>Cover!$E$13</f>
        <v>Master</v>
      </c>
    </row>
    <row r="3" spans="1:14" s="2" customFormat="1" ht="25.15">
      <c r="A3" s="125">
        <f>Cover!$E$15</f>
        <v>2026</v>
      </c>
    </row>
    <row r="4" spans="1:14" s="5" customFormat="1" ht="25.5" thickBot="1">
      <c r="A4" s="127" t="s">
        <v>34</v>
      </c>
      <c r="B4" s="127"/>
      <c r="J4" s="2"/>
      <c r="K4" s="2"/>
      <c r="L4" s="2"/>
      <c r="M4" s="2"/>
      <c r="N4" s="2"/>
    </row>
    <row r="5" spans="1:14" ht="14.25" customHeight="1">
      <c r="A5"/>
      <c r="B5"/>
      <c r="C5" s="1197">
        <v>2022</v>
      </c>
      <c r="D5" s="1197">
        <v>2023</v>
      </c>
      <c r="E5" s="1197">
        <v>2024</v>
      </c>
      <c r="F5" s="1197">
        <v>2025</v>
      </c>
      <c r="G5" s="1197">
        <v>2026</v>
      </c>
      <c r="H5" s="1197" t="s">
        <v>1623</v>
      </c>
      <c r="I5"/>
      <c r="J5" s="1528" t="s">
        <v>29</v>
      </c>
      <c r="K5" s="1528"/>
      <c r="L5" s="1528"/>
      <c r="M5" s="1528"/>
      <c r="N5" s="1528"/>
    </row>
    <row r="6" spans="1:14" ht="14.25" customHeight="1">
      <c r="A6" t="s">
        <v>1768</v>
      </c>
      <c r="B6" s="1198" t="s">
        <v>1769</v>
      </c>
      <c r="C6" s="1195">
        <f t="shared" ref="C6:G15" si="0">SUMIFS(C:C,$A:$A,"="&amp;$B6)</f>
        <v>0</v>
      </c>
      <c r="D6" s="1195">
        <f t="shared" si="0"/>
        <v>0</v>
      </c>
      <c r="E6" s="1195">
        <f t="shared" si="0"/>
        <v>0</v>
      </c>
      <c r="F6" s="1195">
        <f t="shared" si="0"/>
        <v>0</v>
      </c>
      <c r="G6" s="1195">
        <f t="shared" si="0"/>
        <v>0</v>
      </c>
      <c r="H6" s="1195">
        <f t="shared" ref="H6:H20" si="1">SUM(C6:G6)</f>
        <v>0</v>
      </c>
      <c r="I6"/>
      <c r="J6" s="1199">
        <f>'2.01 Revenue - PCDs'!F17-C6</f>
        <v>0</v>
      </c>
      <c r="K6" s="1199">
        <f>'2.01 Revenue - PCDs'!G17-D6</f>
        <v>0</v>
      </c>
      <c r="L6" s="1199">
        <f>'2.01 Revenue - PCDs'!H17-E6</f>
        <v>0</v>
      </c>
      <c r="M6" s="1199">
        <f>'2.01 Revenue - PCDs'!I17-F6</f>
        <v>0</v>
      </c>
      <c r="N6" s="1199">
        <f>'2.01 Revenue - PCDs'!J17-G6</f>
        <v>0</v>
      </c>
    </row>
    <row r="7" spans="1:14" ht="14.25">
      <c r="A7" t="s">
        <v>1768</v>
      </c>
      <c r="B7" s="1198" t="s">
        <v>1770</v>
      </c>
      <c r="C7" s="1195">
        <f t="shared" si="0"/>
        <v>0</v>
      </c>
      <c r="D7" s="1195">
        <f t="shared" si="0"/>
        <v>0</v>
      </c>
      <c r="E7" s="1195">
        <f t="shared" si="0"/>
        <v>0</v>
      </c>
      <c r="F7" s="1195">
        <f t="shared" si="0"/>
        <v>0</v>
      </c>
      <c r="G7" s="1195">
        <f t="shared" si="0"/>
        <v>0</v>
      </c>
      <c r="H7" s="1195">
        <f t="shared" si="1"/>
        <v>0</v>
      </c>
      <c r="I7"/>
      <c r="J7" s="1199">
        <f>'2.01 Revenue - PCDs'!F41-C7</f>
        <v>0</v>
      </c>
      <c r="K7" s="1199">
        <f>'2.01 Revenue - PCDs'!G41-D7</f>
        <v>0</v>
      </c>
      <c r="L7" s="1199">
        <f>'2.01 Revenue - PCDs'!H41-E7</f>
        <v>0</v>
      </c>
      <c r="M7" s="1199">
        <f>'2.01 Revenue - PCDs'!I41-F7</f>
        <v>0</v>
      </c>
      <c r="N7" s="1199">
        <f>'2.01 Revenue - PCDs'!J41-G7</f>
        <v>0</v>
      </c>
    </row>
    <row r="8" spans="1:14" ht="14.25">
      <c r="A8" t="s">
        <v>1768</v>
      </c>
      <c r="B8" s="1198" t="s">
        <v>1771</v>
      </c>
      <c r="C8" s="1195">
        <f t="shared" si="0"/>
        <v>0</v>
      </c>
      <c r="D8" s="1195">
        <f t="shared" si="0"/>
        <v>0</v>
      </c>
      <c r="E8" s="1195">
        <f t="shared" si="0"/>
        <v>0</v>
      </c>
      <c r="F8" s="1195">
        <f t="shared" si="0"/>
        <v>0</v>
      </c>
      <c r="G8" s="1195">
        <f t="shared" si="0"/>
        <v>0</v>
      </c>
      <c r="H8" s="1195">
        <f t="shared" si="1"/>
        <v>0</v>
      </c>
      <c r="I8"/>
      <c r="J8" s="1199">
        <f>'2.03 Revenue - Re-openers'!F12-C8</f>
        <v>0</v>
      </c>
      <c r="K8" s="1199">
        <f>'2.03 Revenue - Re-openers'!G12-D8</f>
        <v>0</v>
      </c>
      <c r="L8" s="1199">
        <f>'2.03 Revenue - Re-openers'!H12-E8</f>
        <v>0</v>
      </c>
      <c r="M8" s="1199">
        <f>'2.03 Revenue - Re-openers'!I12-F8</f>
        <v>0</v>
      </c>
      <c r="N8" s="1199">
        <f>'2.03 Revenue - Re-openers'!J12-G8</f>
        <v>0</v>
      </c>
    </row>
    <row r="9" spans="1:14" ht="14.25">
      <c r="A9" t="s">
        <v>1768</v>
      </c>
      <c r="B9" s="1198" t="s">
        <v>1772</v>
      </c>
      <c r="C9" s="1195">
        <f t="shared" si="0"/>
        <v>0</v>
      </c>
      <c r="D9" s="1195">
        <f t="shared" si="0"/>
        <v>0</v>
      </c>
      <c r="E9" s="1195">
        <f t="shared" si="0"/>
        <v>0</v>
      </c>
      <c r="F9" s="1195">
        <f t="shared" si="0"/>
        <v>0</v>
      </c>
      <c r="G9" s="1195">
        <f t="shared" si="0"/>
        <v>0</v>
      </c>
      <c r="H9" s="1195">
        <f t="shared" si="1"/>
        <v>0</v>
      </c>
      <c r="I9"/>
      <c r="J9" s="1199">
        <f>'2.03 Revenue - Re-openers'!F19-C9</f>
        <v>0</v>
      </c>
      <c r="K9" s="1199">
        <f>'2.03 Revenue - Re-openers'!G19-D9</f>
        <v>0</v>
      </c>
      <c r="L9" s="1199">
        <f>'2.03 Revenue - Re-openers'!H19-E9</f>
        <v>0</v>
      </c>
      <c r="M9" s="1199">
        <f>'2.03 Revenue - Re-openers'!I19-F9</f>
        <v>0</v>
      </c>
      <c r="N9" s="1199">
        <f>'2.03 Revenue - Re-openers'!J19-G9</f>
        <v>0</v>
      </c>
    </row>
    <row r="10" spans="1:14" ht="14.25">
      <c r="A10" t="s">
        <v>1768</v>
      </c>
      <c r="B10" s="1198" t="s">
        <v>1773</v>
      </c>
      <c r="C10" s="1195">
        <f t="shared" si="0"/>
        <v>0</v>
      </c>
      <c r="D10" s="1195">
        <f t="shared" si="0"/>
        <v>0</v>
      </c>
      <c r="E10" s="1195">
        <f t="shared" si="0"/>
        <v>0</v>
      </c>
      <c r="F10" s="1195">
        <f t="shared" si="0"/>
        <v>0</v>
      </c>
      <c r="G10" s="1195">
        <f t="shared" si="0"/>
        <v>0</v>
      </c>
      <c r="H10" s="1195">
        <f t="shared" si="1"/>
        <v>0</v>
      </c>
      <c r="I10"/>
      <c r="J10" s="1199">
        <f>'2.03 Revenue - Re-openers'!F39-C10</f>
        <v>0</v>
      </c>
      <c r="K10" s="1199">
        <f>'2.03 Revenue - Re-openers'!G39-D10</f>
        <v>0</v>
      </c>
      <c r="L10" s="1199">
        <f>'2.03 Revenue - Re-openers'!H39-E10</f>
        <v>0</v>
      </c>
      <c r="M10" s="1199">
        <f>'2.03 Revenue - Re-openers'!I39-F10</f>
        <v>0</v>
      </c>
      <c r="N10" s="1199">
        <f>'2.03 Revenue - Re-openers'!J39-G10</f>
        <v>0</v>
      </c>
    </row>
    <row r="11" spans="1:14" ht="14.25">
      <c r="A11" t="s">
        <v>1768</v>
      </c>
      <c r="B11" s="1198" t="s">
        <v>1774</v>
      </c>
      <c r="C11" s="1195">
        <f t="shared" si="0"/>
        <v>0</v>
      </c>
      <c r="D11" s="1195">
        <f t="shared" si="0"/>
        <v>0</v>
      </c>
      <c r="E11" s="1195">
        <f t="shared" si="0"/>
        <v>0</v>
      </c>
      <c r="F11" s="1195">
        <f t="shared" si="0"/>
        <v>0</v>
      </c>
      <c r="G11" s="1195">
        <f t="shared" si="0"/>
        <v>0</v>
      </c>
      <c r="H11" s="1195">
        <f t="shared" si="1"/>
        <v>0</v>
      </c>
      <c r="I11"/>
      <c r="J11" s="1199">
        <f>'2.03 Revenue - Re-openers'!F43-C11</f>
        <v>0</v>
      </c>
      <c r="K11" s="1199">
        <f>'2.03 Revenue - Re-openers'!G43-D11</f>
        <v>0</v>
      </c>
      <c r="L11" s="1199">
        <f>'2.03 Revenue - Re-openers'!H43-E11</f>
        <v>0</v>
      </c>
      <c r="M11" s="1199">
        <f>'2.03 Revenue - Re-openers'!I43-F11</f>
        <v>0</v>
      </c>
      <c r="N11" s="1199">
        <f>'2.03 Revenue - Re-openers'!J43-G11</f>
        <v>0</v>
      </c>
    </row>
    <row r="12" spans="1:14" ht="14.25">
      <c r="A12" t="s">
        <v>1768</v>
      </c>
      <c r="B12" s="1198" t="s">
        <v>1775</v>
      </c>
      <c r="C12" s="1195">
        <f t="shared" si="0"/>
        <v>0</v>
      </c>
      <c r="D12" s="1195">
        <f t="shared" si="0"/>
        <v>0</v>
      </c>
      <c r="E12" s="1195">
        <f t="shared" si="0"/>
        <v>0</v>
      </c>
      <c r="F12" s="1195">
        <f t="shared" si="0"/>
        <v>0</v>
      </c>
      <c r="G12" s="1195">
        <f t="shared" si="0"/>
        <v>0</v>
      </c>
      <c r="H12" s="1195">
        <f t="shared" si="1"/>
        <v>0</v>
      </c>
      <c r="I12"/>
      <c r="J12" s="1199">
        <f>'2.03 Revenue - Re-openers'!F46-C12</f>
        <v>0</v>
      </c>
      <c r="K12" s="1199">
        <f>'2.03 Revenue - Re-openers'!G46-D12</f>
        <v>0</v>
      </c>
      <c r="L12" s="1199">
        <f>'2.03 Revenue - Re-openers'!H46-E12</f>
        <v>0</v>
      </c>
      <c r="M12" s="1199">
        <f>'2.03 Revenue - Re-openers'!I46-F12</f>
        <v>0</v>
      </c>
      <c r="N12" s="1199">
        <f>'2.03 Revenue - Re-openers'!J46-G12</f>
        <v>0</v>
      </c>
    </row>
    <row r="13" spans="1:14" ht="14.25">
      <c r="A13" t="s">
        <v>1768</v>
      </c>
      <c r="B13" s="1198" t="s">
        <v>1776</v>
      </c>
      <c r="C13" s="1195">
        <f t="shared" si="0"/>
        <v>0</v>
      </c>
      <c r="D13" s="1195">
        <f t="shared" si="0"/>
        <v>0</v>
      </c>
      <c r="E13" s="1195">
        <f t="shared" si="0"/>
        <v>0</v>
      </c>
      <c r="F13" s="1195">
        <f t="shared" si="0"/>
        <v>0</v>
      </c>
      <c r="G13" s="1195">
        <f t="shared" si="0"/>
        <v>0</v>
      </c>
      <c r="H13" s="1195">
        <f t="shared" si="1"/>
        <v>0</v>
      </c>
      <c r="I13"/>
      <c r="J13" s="1199">
        <f>'2.03 Revenue - Re-openers'!F50-C13</f>
        <v>0</v>
      </c>
      <c r="K13" s="1199">
        <f>'2.03 Revenue - Re-openers'!G50-D13</f>
        <v>0</v>
      </c>
      <c r="L13" s="1199">
        <f>'2.03 Revenue - Re-openers'!H50-E13</f>
        <v>0</v>
      </c>
      <c r="M13" s="1199">
        <f>'2.03 Revenue - Re-openers'!I50-F13</f>
        <v>0</v>
      </c>
      <c r="N13" s="1199">
        <f>'2.03 Revenue - Re-openers'!J50-G13</f>
        <v>0</v>
      </c>
    </row>
    <row r="14" spans="1:14" ht="14.25">
      <c r="A14" t="s">
        <v>1768</v>
      </c>
      <c r="B14" s="1198" t="s">
        <v>1777</v>
      </c>
      <c r="C14" s="1195">
        <f t="shared" si="0"/>
        <v>0</v>
      </c>
      <c r="D14" s="1195">
        <f t="shared" si="0"/>
        <v>0</v>
      </c>
      <c r="E14" s="1195">
        <f t="shared" si="0"/>
        <v>0</v>
      </c>
      <c r="F14" s="1195">
        <f t="shared" si="0"/>
        <v>0</v>
      </c>
      <c r="G14" s="1195">
        <f t="shared" si="0"/>
        <v>0</v>
      </c>
      <c r="H14" s="1195">
        <f t="shared" si="1"/>
        <v>0</v>
      </c>
      <c r="I14"/>
      <c r="J14" s="1199">
        <f>'2.03 Revenue - Re-openers'!F54-C14</f>
        <v>0</v>
      </c>
      <c r="K14" s="1199">
        <f>'2.03 Revenue - Re-openers'!G54-D14</f>
        <v>0</v>
      </c>
      <c r="L14" s="1199">
        <f>'2.03 Revenue - Re-openers'!H54-E14</f>
        <v>0</v>
      </c>
      <c r="M14" s="1199">
        <f>'2.03 Revenue - Re-openers'!I54-F14</f>
        <v>0</v>
      </c>
      <c r="N14" s="1199">
        <f>'2.03 Revenue - Re-openers'!J54-G14</f>
        <v>0</v>
      </c>
    </row>
    <row r="15" spans="1:14" ht="14.25">
      <c r="A15" t="s">
        <v>1768</v>
      </c>
      <c r="B15" s="1198" t="s">
        <v>1778</v>
      </c>
      <c r="C15" s="1195">
        <f t="shared" si="0"/>
        <v>0</v>
      </c>
      <c r="D15" s="1195">
        <f t="shared" si="0"/>
        <v>0</v>
      </c>
      <c r="E15" s="1195">
        <f t="shared" si="0"/>
        <v>0</v>
      </c>
      <c r="F15" s="1195">
        <f t="shared" si="0"/>
        <v>0</v>
      </c>
      <c r="G15" s="1195">
        <f t="shared" si="0"/>
        <v>0</v>
      </c>
      <c r="H15" s="1195">
        <f t="shared" si="1"/>
        <v>0</v>
      </c>
      <c r="I15"/>
      <c r="J15" s="1199">
        <f>'2.03 Revenue - Re-openers'!F58-C15</f>
        <v>0</v>
      </c>
      <c r="K15" s="1199">
        <f>'2.03 Revenue - Re-openers'!G58-D15</f>
        <v>0</v>
      </c>
      <c r="L15" s="1199">
        <f>'2.03 Revenue - Re-openers'!H58-E15</f>
        <v>0</v>
      </c>
      <c r="M15" s="1199">
        <f>'2.03 Revenue - Re-openers'!I58-F15</f>
        <v>0</v>
      </c>
      <c r="N15" s="1199">
        <f>'2.03 Revenue - Re-openers'!J58-G15</f>
        <v>0</v>
      </c>
    </row>
    <row r="16" spans="1:14" ht="14.25">
      <c r="A16" t="s">
        <v>1768</v>
      </c>
      <c r="B16" s="1198" t="s">
        <v>1779</v>
      </c>
      <c r="C16" s="1195">
        <f t="shared" ref="C16:G21" si="2">SUMIFS(C:C,$A:$A,"="&amp;$B16)</f>
        <v>0</v>
      </c>
      <c r="D16" s="1195">
        <f t="shared" si="2"/>
        <v>0</v>
      </c>
      <c r="E16" s="1195">
        <f t="shared" si="2"/>
        <v>0</v>
      </c>
      <c r="F16" s="1195">
        <f t="shared" si="2"/>
        <v>0</v>
      </c>
      <c r="G16" s="1195">
        <f t="shared" si="2"/>
        <v>0</v>
      </c>
      <c r="H16" s="1195">
        <f t="shared" si="1"/>
        <v>0</v>
      </c>
      <c r="I16"/>
      <c r="J16" s="1199">
        <f>'2.03 Revenue - Re-openers'!F62-C16</f>
        <v>0</v>
      </c>
      <c r="K16" s="1199">
        <f>'2.03 Revenue - Re-openers'!G62-D16</f>
        <v>0</v>
      </c>
      <c r="L16" s="1199">
        <f>'2.03 Revenue - Re-openers'!H62-E16</f>
        <v>0</v>
      </c>
      <c r="M16" s="1199">
        <f>'2.03 Revenue - Re-openers'!I62-F16</f>
        <v>0</v>
      </c>
      <c r="N16" s="1199">
        <f>'2.03 Revenue - Re-openers'!J62-G16</f>
        <v>0</v>
      </c>
    </row>
    <row r="17" spans="1:14" ht="14.25">
      <c r="A17" t="s">
        <v>1768</v>
      </c>
      <c r="B17" s="1198" t="s">
        <v>1780</v>
      </c>
      <c r="C17" s="1195">
        <f t="shared" si="2"/>
        <v>0</v>
      </c>
      <c r="D17" s="1195">
        <f t="shared" si="2"/>
        <v>0</v>
      </c>
      <c r="E17" s="1195">
        <f t="shared" si="2"/>
        <v>0</v>
      </c>
      <c r="F17" s="1195">
        <f t="shared" si="2"/>
        <v>0</v>
      </c>
      <c r="G17" s="1195">
        <f t="shared" si="2"/>
        <v>0</v>
      </c>
      <c r="H17" s="1195">
        <f t="shared" si="1"/>
        <v>0</v>
      </c>
      <c r="I17"/>
      <c r="J17" s="1199">
        <f>'2.03 Revenue - Re-openers'!F66-C17</f>
        <v>0</v>
      </c>
      <c r="K17" s="1199">
        <f>'2.03 Revenue - Re-openers'!G66-D17</f>
        <v>0</v>
      </c>
      <c r="L17" s="1199">
        <f>'2.03 Revenue - Re-openers'!H66-E17</f>
        <v>0</v>
      </c>
      <c r="M17" s="1199">
        <f>'2.03 Revenue - Re-openers'!I66-F17</f>
        <v>0</v>
      </c>
      <c r="N17" s="1199">
        <f>'2.03 Revenue - Re-openers'!J66-G17</f>
        <v>0</v>
      </c>
    </row>
    <row r="18" spans="1:14" ht="14.25">
      <c r="A18" t="s">
        <v>1768</v>
      </c>
      <c r="B18" s="1198" t="s">
        <v>1781</v>
      </c>
      <c r="C18" s="1195">
        <f t="shared" si="2"/>
        <v>0</v>
      </c>
      <c r="D18" s="1195">
        <f t="shared" si="2"/>
        <v>0</v>
      </c>
      <c r="E18" s="1195">
        <f t="shared" si="2"/>
        <v>0</v>
      </c>
      <c r="F18" s="1195">
        <f t="shared" si="2"/>
        <v>0</v>
      </c>
      <c r="G18" s="1195">
        <f t="shared" si="2"/>
        <v>0</v>
      </c>
      <c r="H18" s="1195">
        <f t="shared" si="1"/>
        <v>0</v>
      </c>
      <c r="I18"/>
      <c r="J18" s="1199">
        <f>'2.03 Revenue - Re-openers'!F70-C18</f>
        <v>0</v>
      </c>
      <c r="K18" s="1199">
        <f>'2.03 Revenue - Re-openers'!G70-D18</f>
        <v>0</v>
      </c>
      <c r="L18" s="1199">
        <f>'2.03 Revenue - Re-openers'!H70-E18</f>
        <v>0</v>
      </c>
      <c r="M18" s="1199">
        <f>'2.03 Revenue - Re-openers'!I70-F18</f>
        <v>0</v>
      </c>
      <c r="N18" s="1199">
        <f>'2.03 Revenue - Re-openers'!J70-G18</f>
        <v>0</v>
      </c>
    </row>
    <row r="19" spans="1:14" ht="14.25">
      <c r="A19" t="s">
        <v>1768</v>
      </c>
      <c r="B19" s="1198" t="s">
        <v>1782</v>
      </c>
      <c r="C19" s="1195">
        <f t="shared" si="2"/>
        <v>0</v>
      </c>
      <c r="D19" s="1195">
        <f t="shared" si="2"/>
        <v>0</v>
      </c>
      <c r="E19" s="1195">
        <f t="shared" si="2"/>
        <v>0</v>
      </c>
      <c r="F19" s="1195">
        <f t="shared" si="2"/>
        <v>0</v>
      </c>
      <c r="G19" s="1195">
        <f t="shared" si="2"/>
        <v>0</v>
      </c>
      <c r="H19" s="1195">
        <f t="shared" si="1"/>
        <v>0</v>
      </c>
      <c r="I19"/>
      <c r="J19" s="1199">
        <f>'2.03 Revenue - Re-openers'!F74-C19</f>
        <v>0</v>
      </c>
      <c r="K19" s="1199">
        <f>'2.03 Revenue - Re-openers'!G74-D19</f>
        <v>0</v>
      </c>
      <c r="L19" s="1199">
        <f>'2.03 Revenue - Re-openers'!H74-E19</f>
        <v>0</v>
      </c>
      <c r="M19" s="1199">
        <f>'2.03 Revenue - Re-openers'!I74-F19</f>
        <v>0</v>
      </c>
      <c r="N19" s="1199">
        <f>'2.03 Revenue - Re-openers'!J74-G19</f>
        <v>0</v>
      </c>
    </row>
    <row r="20" spans="1:14" ht="14.25">
      <c r="A20" t="s">
        <v>1768</v>
      </c>
      <c r="B20" s="1198" t="s">
        <v>1783</v>
      </c>
      <c r="C20" s="1195">
        <f t="shared" si="2"/>
        <v>0</v>
      </c>
      <c r="D20" s="1195">
        <f t="shared" si="2"/>
        <v>0</v>
      </c>
      <c r="E20" s="1195">
        <f t="shared" si="2"/>
        <v>0</v>
      </c>
      <c r="F20" s="1195">
        <f t="shared" si="2"/>
        <v>0</v>
      </c>
      <c r="G20" s="1195">
        <f t="shared" si="2"/>
        <v>0</v>
      </c>
      <c r="H20" s="1195">
        <f t="shared" si="1"/>
        <v>0</v>
      </c>
      <c r="I20"/>
      <c r="J20" s="1199">
        <f>'2.03 Revenue - Re-openers'!F79-C20</f>
        <v>0</v>
      </c>
      <c r="K20" s="1199">
        <f>'2.03 Revenue - Re-openers'!G79-D20</f>
        <v>0</v>
      </c>
      <c r="L20" s="1199">
        <f>'2.03 Revenue - Re-openers'!H79-E20</f>
        <v>0</v>
      </c>
      <c r="M20" s="1199">
        <f>'2.03 Revenue - Re-openers'!I79-F20</f>
        <v>0</v>
      </c>
      <c r="N20" s="1199">
        <f>'2.03 Revenue - Re-openers'!J79-G20</f>
        <v>0</v>
      </c>
    </row>
    <row r="21" spans="1:14" ht="14.25">
      <c r="A21" t="s">
        <v>1768</v>
      </c>
      <c r="B21" s="1198" t="s">
        <v>317</v>
      </c>
      <c r="C21" s="1195">
        <f t="shared" si="2"/>
        <v>0</v>
      </c>
      <c r="D21" s="1195">
        <f t="shared" si="2"/>
        <v>0</v>
      </c>
      <c r="E21" s="1195">
        <f t="shared" si="2"/>
        <v>0</v>
      </c>
      <c r="F21" s="1195">
        <f t="shared" si="2"/>
        <v>0</v>
      </c>
      <c r="G21" s="1195">
        <f t="shared" si="2"/>
        <v>0</v>
      </c>
      <c r="H21" s="1195">
        <f t="shared" ref="H21" si="3">SUM(C21:G21)</f>
        <v>0</v>
      </c>
      <c r="I21"/>
      <c r="J21" s="1199">
        <f>'2.03 Revenue - Re-openers'!F26-C21</f>
        <v>0</v>
      </c>
      <c r="K21" s="1199">
        <f>'2.03 Revenue - Re-openers'!G26-D21</f>
        <v>0</v>
      </c>
      <c r="L21" s="1199">
        <f>'2.03 Revenue - Re-openers'!H26-E21</f>
        <v>0</v>
      </c>
      <c r="M21" s="1199">
        <f>'2.03 Revenue - Re-openers'!I26-F21</f>
        <v>0</v>
      </c>
      <c r="N21" s="1199">
        <f>'2.03 Revenue - Re-openers'!J26-G21</f>
        <v>0</v>
      </c>
    </row>
    <row r="22" spans="1:14" ht="14.25">
      <c r="A22"/>
      <c r="B22"/>
      <c r="C22"/>
      <c r="D22"/>
      <c r="E22"/>
      <c r="F22"/>
      <c r="G22"/>
      <c r="H22"/>
      <c r="I22"/>
      <c r="J22"/>
      <c r="K22"/>
      <c r="L22"/>
      <c r="M22"/>
      <c r="N22"/>
    </row>
    <row r="23" spans="1:14" ht="14.25">
      <c r="A23" s="1200" t="s">
        <v>1765</v>
      </c>
      <c r="B23" s="1201" t="s">
        <v>1766</v>
      </c>
      <c r="C23" s="1309">
        <v>2022</v>
      </c>
      <c r="D23" s="1309">
        <v>2023</v>
      </c>
      <c r="E23" s="1309">
        <v>2024</v>
      </c>
      <c r="F23" s="1309">
        <v>2025</v>
      </c>
      <c r="G23" s="1309">
        <v>2026</v>
      </c>
      <c r="H23" s="1309" t="s">
        <v>1623</v>
      </c>
      <c r="I23"/>
      <c r="J23"/>
      <c r="K23"/>
      <c r="L23"/>
      <c r="M23"/>
      <c r="N23"/>
    </row>
    <row r="24" spans="1:14" ht="14.25">
      <c r="A24" s="1202"/>
      <c r="B24" s="1202"/>
      <c r="C24" s="1203"/>
      <c r="D24" s="1203"/>
      <c r="E24" s="1203"/>
      <c r="F24" s="1203"/>
      <c r="G24" s="1203"/>
      <c r="H24" s="1195">
        <f t="shared" ref="H24:H87" si="4">SUM(C24:G24)</f>
        <v>0</v>
      </c>
      <c r="I24"/>
      <c r="J24"/>
      <c r="K24"/>
      <c r="L24"/>
      <c r="M24"/>
      <c r="N24"/>
    </row>
    <row r="25" spans="1:14" ht="14.25">
      <c r="A25" s="1202"/>
      <c r="B25" s="1202"/>
      <c r="C25" s="1203"/>
      <c r="D25" s="1203"/>
      <c r="E25" s="1203"/>
      <c r="F25" s="1203"/>
      <c r="G25" s="1203"/>
      <c r="H25" s="1195">
        <f t="shared" si="4"/>
        <v>0</v>
      </c>
      <c r="I25"/>
      <c r="J25"/>
      <c r="K25"/>
      <c r="L25"/>
      <c r="M25"/>
      <c r="N25"/>
    </row>
    <row r="26" spans="1:14" ht="14.25">
      <c r="A26" s="1202"/>
      <c r="B26" s="1202"/>
      <c r="C26" s="1203"/>
      <c r="D26" s="1203"/>
      <c r="E26" s="1203"/>
      <c r="F26" s="1203"/>
      <c r="G26" s="1203"/>
      <c r="H26" s="1195">
        <f t="shared" si="4"/>
        <v>0</v>
      </c>
      <c r="I26"/>
      <c r="J26"/>
      <c r="K26"/>
      <c r="L26"/>
      <c r="M26"/>
      <c r="N26"/>
    </row>
    <row r="27" spans="1:14" ht="14.25">
      <c r="A27" s="1202"/>
      <c r="B27" s="1202"/>
      <c r="C27" s="1203"/>
      <c r="D27" s="1203"/>
      <c r="E27" s="1203"/>
      <c r="F27" s="1203"/>
      <c r="G27" s="1203"/>
      <c r="H27" s="1195">
        <f t="shared" si="4"/>
        <v>0</v>
      </c>
      <c r="I27"/>
      <c r="J27"/>
      <c r="K27"/>
      <c r="L27"/>
      <c r="M27"/>
      <c r="N27"/>
    </row>
    <row r="28" spans="1:14" ht="14.25">
      <c r="A28" s="1202"/>
      <c r="B28" s="1202"/>
      <c r="C28" s="1203"/>
      <c r="D28" s="1203"/>
      <c r="E28" s="1203"/>
      <c r="F28" s="1203"/>
      <c r="G28" s="1203"/>
      <c r="H28" s="1195">
        <f t="shared" si="4"/>
        <v>0</v>
      </c>
      <c r="I28"/>
      <c r="J28"/>
      <c r="K28"/>
      <c r="L28"/>
      <c r="M28"/>
      <c r="N28"/>
    </row>
    <row r="29" spans="1:14" ht="14.25">
      <c r="A29" s="1202"/>
      <c r="B29" s="1202"/>
      <c r="C29" s="1203"/>
      <c r="D29" s="1203"/>
      <c r="E29" s="1203"/>
      <c r="F29" s="1203"/>
      <c r="G29" s="1203"/>
      <c r="H29" s="1195">
        <f t="shared" si="4"/>
        <v>0</v>
      </c>
      <c r="I29"/>
      <c r="J29"/>
      <c r="K29"/>
      <c r="L29"/>
      <c r="M29"/>
      <c r="N29"/>
    </row>
    <row r="30" spans="1:14" ht="14.25">
      <c r="A30" s="1202"/>
      <c r="B30" s="1202"/>
      <c r="C30" s="1203"/>
      <c r="D30" s="1203"/>
      <c r="E30" s="1203"/>
      <c r="F30" s="1203"/>
      <c r="G30" s="1203"/>
      <c r="H30" s="1195">
        <f t="shared" si="4"/>
        <v>0</v>
      </c>
      <c r="I30"/>
      <c r="J30"/>
      <c r="K30"/>
      <c r="L30"/>
      <c r="M30"/>
      <c r="N30"/>
    </row>
    <row r="31" spans="1:14" ht="14.25">
      <c r="A31" s="1202"/>
      <c r="B31" s="1202"/>
      <c r="C31" s="1203"/>
      <c r="D31" s="1203"/>
      <c r="E31" s="1203"/>
      <c r="F31" s="1203"/>
      <c r="G31" s="1203"/>
      <c r="H31" s="1195">
        <f t="shared" si="4"/>
        <v>0</v>
      </c>
      <c r="I31"/>
      <c r="J31"/>
      <c r="K31"/>
      <c r="L31"/>
      <c r="M31"/>
      <c r="N31"/>
    </row>
    <row r="32" spans="1:14" ht="14.25">
      <c r="A32" s="1202"/>
      <c r="B32" s="1202"/>
      <c r="C32" s="1203"/>
      <c r="D32" s="1203"/>
      <c r="E32" s="1203"/>
      <c r="F32" s="1203"/>
      <c r="G32" s="1203"/>
      <c r="H32" s="1195">
        <f t="shared" si="4"/>
        <v>0</v>
      </c>
      <c r="I32"/>
      <c r="J32"/>
      <c r="K32"/>
      <c r="L32"/>
      <c r="M32"/>
      <c r="N32"/>
    </row>
    <row r="33" spans="1:8" ht="14.25">
      <c r="A33" s="1202"/>
      <c r="B33" s="1202"/>
      <c r="C33" s="1203"/>
      <c r="D33" s="1203"/>
      <c r="E33" s="1203"/>
      <c r="F33" s="1203"/>
      <c r="G33" s="1203"/>
      <c r="H33" s="1195">
        <f t="shared" si="4"/>
        <v>0</v>
      </c>
    </row>
    <row r="34" spans="1:8" ht="14.25">
      <c r="A34" s="1202"/>
      <c r="B34" s="1202"/>
      <c r="C34" s="1203"/>
      <c r="D34" s="1203"/>
      <c r="E34" s="1203"/>
      <c r="F34" s="1203"/>
      <c r="G34" s="1203"/>
      <c r="H34" s="1195">
        <f t="shared" si="4"/>
        <v>0</v>
      </c>
    </row>
    <row r="35" spans="1:8" ht="14.25">
      <c r="A35" s="1202"/>
      <c r="B35" s="1202"/>
      <c r="C35" s="1203"/>
      <c r="D35" s="1203"/>
      <c r="E35" s="1203"/>
      <c r="F35" s="1203"/>
      <c r="G35" s="1203"/>
      <c r="H35" s="1195">
        <f t="shared" si="4"/>
        <v>0</v>
      </c>
    </row>
    <row r="36" spans="1:8" ht="14.25">
      <c r="A36" s="1202"/>
      <c r="B36" s="1202"/>
      <c r="C36" s="1203"/>
      <c r="D36" s="1203"/>
      <c r="E36" s="1203"/>
      <c r="F36" s="1203"/>
      <c r="G36" s="1203"/>
      <c r="H36" s="1195">
        <f t="shared" si="4"/>
        <v>0</v>
      </c>
    </row>
    <row r="37" spans="1:8" ht="14.25">
      <c r="A37" s="1202"/>
      <c r="B37" s="1202"/>
      <c r="C37" s="1203"/>
      <c r="D37" s="1203"/>
      <c r="E37" s="1203"/>
      <c r="F37" s="1203"/>
      <c r="G37" s="1203"/>
      <c r="H37" s="1195">
        <f t="shared" si="4"/>
        <v>0</v>
      </c>
    </row>
    <row r="38" spans="1:8" ht="14.25">
      <c r="A38" s="1202"/>
      <c r="B38" s="1202"/>
      <c r="C38" s="1203"/>
      <c r="D38" s="1203"/>
      <c r="E38" s="1203"/>
      <c r="F38" s="1203"/>
      <c r="G38" s="1203"/>
      <c r="H38" s="1195">
        <f t="shared" si="4"/>
        <v>0</v>
      </c>
    </row>
    <row r="39" spans="1:8" ht="14.25">
      <c r="A39" s="1202"/>
      <c r="B39" s="1202"/>
      <c r="C39" s="1203"/>
      <c r="D39" s="1203"/>
      <c r="E39" s="1203"/>
      <c r="F39" s="1203"/>
      <c r="G39" s="1203"/>
      <c r="H39" s="1195">
        <f t="shared" si="4"/>
        <v>0</v>
      </c>
    </row>
    <row r="40" spans="1:8" ht="14.25">
      <c r="A40" s="1202"/>
      <c r="B40" s="1202"/>
      <c r="C40" s="1203"/>
      <c r="D40" s="1203"/>
      <c r="E40" s="1203"/>
      <c r="F40" s="1203"/>
      <c r="G40" s="1203"/>
      <c r="H40" s="1195">
        <f t="shared" si="4"/>
        <v>0</v>
      </c>
    </row>
    <row r="41" spans="1:8" ht="14.25">
      <c r="A41" s="1202"/>
      <c r="B41" s="1202"/>
      <c r="C41" s="1203"/>
      <c r="D41" s="1203"/>
      <c r="E41" s="1203"/>
      <c r="F41" s="1203"/>
      <c r="G41" s="1203"/>
      <c r="H41" s="1195">
        <f t="shared" si="4"/>
        <v>0</v>
      </c>
    </row>
    <row r="42" spans="1:8" ht="14.25">
      <c r="A42" s="1202"/>
      <c r="B42" s="1202"/>
      <c r="C42" s="1203"/>
      <c r="D42" s="1203"/>
      <c r="E42" s="1203"/>
      <c r="F42" s="1203"/>
      <c r="G42" s="1203"/>
      <c r="H42" s="1195">
        <f t="shared" si="4"/>
        <v>0</v>
      </c>
    </row>
    <row r="43" spans="1:8" ht="14.25">
      <c r="A43" s="1202"/>
      <c r="B43" s="1202"/>
      <c r="C43" s="1203"/>
      <c r="D43" s="1203"/>
      <c r="E43" s="1203"/>
      <c r="F43" s="1203"/>
      <c r="G43" s="1203"/>
      <c r="H43" s="1195">
        <f t="shared" si="4"/>
        <v>0</v>
      </c>
    </row>
    <row r="44" spans="1:8" ht="14.25">
      <c r="A44" s="1202"/>
      <c r="B44" s="1202"/>
      <c r="C44" s="1203"/>
      <c r="D44" s="1203"/>
      <c r="E44" s="1203"/>
      <c r="F44" s="1203"/>
      <c r="G44" s="1203"/>
      <c r="H44" s="1195">
        <f t="shared" si="4"/>
        <v>0</v>
      </c>
    </row>
    <row r="45" spans="1:8" ht="14.25">
      <c r="A45" s="1202"/>
      <c r="B45" s="1202"/>
      <c r="C45" s="1203"/>
      <c r="D45" s="1203"/>
      <c r="E45" s="1203"/>
      <c r="F45" s="1203"/>
      <c r="G45" s="1203"/>
      <c r="H45" s="1195">
        <f t="shared" si="4"/>
        <v>0</v>
      </c>
    </row>
    <row r="46" spans="1:8" ht="14.25">
      <c r="A46" s="1202"/>
      <c r="B46" s="1202"/>
      <c r="C46" s="1203"/>
      <c r="D46" s="1203"/>
      <c r="E46" s="1203"/>
      <c r="F46" s="1203"/>
      <c r="G46" s="1203"/>
      <c r="H46" s="1195">
        <f t="shared" si="4"/>
        <v>0</v>
      </c>
    </row>
    <row r="47" spans="1:8" ht="14.25">
      <c r="A47" s="1202"/>
      <c r="B47" s="1202"/>
      <c r="C47" s="1203"/>
      <c r="D47" s="1203"/>
      <c r="E47" s="1203"/>
      <c r="F47" s="1203"/>
      <c r="G47" s="1203"/>
      <c r="H47" s="1195">
        <f t="shared" si="4"/>
        <v>0</v>
      </c>
    </row>
    <row r="48" spans="1:8" ht="14.25" customHeight="1">
      <c r="A48" s="1202"/>
      <c r="B48" s="1202"/>
      <c r="C48" s="1203"/>
      <c r="D48" s="1203"/>
      <c r="E48" s="1203"/>
      <c r="F48" s="1203"/>
      <c r="G48" s="1203"/>
      <c r="H48" s="1195">
        <f t="shared" si="4"/>
        <v>0</v>
      </c>
    </row>
    <row r="49" spans="1:8" ht="14.25" customHeight="1">
      <c r="A49" s="1202"/>
      <c r="B49" s="1202"/>
      <c r="C49" s="1203"/>
      <c r="D49" s="1203"/>
      <c r="E49" s="1203"/>
      <c r="F49" s="1203"/>
      <c r="G49" s="1203"/>
      <c r="H49" s="1195">
        <f t="shared" si="4"/>
        <v>0</v>
      </c>
    </row>
    <row r="50" spans="1:8" ht="14.25" customHeight="1">
      <c r="A50" s="1202"/>
      <c r="B50" s="1202"/>
      <c r="C50" s="1203"/>
      <c r="D50" s="1203"/>
      <c r="E50" s="1203"/>
      <c r="F50" s="1203"/>
      <c r="G50" s="1203"/>
      <c r="H50" s="1195">
        <f t="shared" si="4"/>
        <v>0</v>
      </c>
    </row>
    <row r="51" spans="1:8" ht="14.25" customHeight="1">
      <c r="A51" s="1202"/>
      <c r="B51" s="1202"/>
      <c r="C51" s="1203"/>
      <c r="D51" s="1203"/>
      <c r="E51" s="1203"/>
      <c r="F51" s="1203"/>
      <c r="G51" s="1203"/>
      <c r="H51" s="1195">
        <f t="shared" si="4"/>
        <v>0</v>
      </c>
    </row>
    <row r="52" spans="1:8" ht="14.25" customHeight="1">
      <c r="A52" s="1202"/>
      <c r="B52" s="1202"/>
      <c r="C52" s="1203"/>
      <c r="D52" s="1203"/>
      <c r="E52" s="1203"/>
      <c r="F52" s="1203"/>
      <c r="G52" s="1203"/>
      <c r="H52" s="1195">
        <f t="shared" si="4"/>
        <v>0</v>
      </c>
    </row>
    <row r="53" spans="1:8" ht="14.25" customHeight="1">
      <c r="A53" s="1202"/>
      <c r="B53" s="1202"/>
      <c r="C53" s="1203"/>
      <c r="D53" s="1203"/>
      <c r="E53" s="1203"/>
      <c r="F53" s="1203"/>
      <c r="G53" s="1203"/>
      <c r="H53" s="1195">
        <f t="shared" si="4"/>
        <v>0</v>
      </c>
    </row>
    <row r="54" spans="1:8" ht="14.25" customHeight="1">
      <c r="A54" s="1202"/>
      <c r="B54" s="1202"/>
      <c r="C54" s="1203"/>
      <c r="D54" s="1203"/>
      <c r="E54" s="1203"/>
      <c r="F54" s="1203"/>
      <c r="G54" s="1203"/>
      <c r="H54" s="1195">
        <f t="shared" si="4"/>
        <v>0</v>
      </c>
    </row>
    <row r="55" spans="1:8" ht="14.25" customHeight="1">
      <c r="A55" s="1202"/>
      <c r="B55" s="1202"/>
      <c r="C55" s="1203"/>
      <c r="D55" s="1203"/>
      <c r="E55" s="1203"/>
      <c r="F55" s="1203"/>
      <c r="G55" s="1203"/>
      <c r="H55" s="1195">
        <f t="shared" si="4"/>
        <v>0</v>
      </c>
    </row>
    <row r="56" spans="1:8" ht="14.25">
      <c r="A56" s="1202"/>
      <c r="B56" s="1202"/>
      <c r="C56" s="1203"/>
      <c r="D56" s="1203"/>
      <c r="E56" s="1203"/>
      <c r="F56" s="1203"/>
      <c r="G56" s="1203"/>
      <c r="H56" s="1195">
        <f t="shared" si="4"/>
        <v>0</v>
      </c>
    </row>
    <row r="57" spans="1:8" ht="14.25">
      <c r="A57" s="1202"/>
      <c r="B57" s="1202"/>
      <c r="C57" s="1203"/>
      <c r="D57" s="1203"/>
      <c r="E57" s="1203"/>
      <c r="F57" s="1203"/>
      <c r="G57" s="1203"/>
      <c r="H57" s="1195">
        <f t="shared" si="4"/>
        <v>0</v>
      </c>
    </row>
    <row r="58" spans="1:8" ht="14.25">
      <c r="A58" s="1202"/>
      <c r="B58" s="1202"/>
      <c r="C58" s="1203"/>
      <c r="D58" s="1203"/>
      <c r="E58" s="1203"/>
      <c r="F58" s="1203"/>
      <c r="G58" s="1203"/>
      <c r="H58" s="1195">
        <f t="shared" si="4"/>
        <v>0</v>
      </c>
    </row>
    <row r="59" spans="1:8" ht="14.25">
      <c r="A59" s="1202"/>
      <c r="B59" s="1202"/>
      <c r="C59" s="1203"/>
      <c r="D59" s="1203"/>
      <c r="E59" s="1203"/>
      <c r="F59" s="1203"/>
      <c r="G59" s="1203"/>
      <c r="H59" s="1195">
        <f t="shared" si="4"/>
        <v>0</v>
      </c>
    </row>
    <row r="60" spans="1:8" ht="14.25">
      <c r="A60" s="1202"/>
      <c r="B60" s="1202"/>
      <c r="C60" s="1203"/>
      <c r="D60" s="1203"/>
      <c r="E60" s="1203"/>
      <c r="F60" s="1203"/>
      <c r="G60" s="1203"/>
      <c r="H60" s="1195">
        <f t="shared" si="4"/>
        <v>0</v>
      </c>
    </row>
    <row r="61" spans="1:8" ht="14.25">
      <c r="A61" s="1202"/>
      <c r="B61" s="1202"/>
      <c r="C61" s="1203"/>
      <c r="D61" s="1203"/>
      <c r="E61" s="1203"/>
      <c r="F61" s="1203"/>
      <c r="G61" s="1203"/>
      <c r="H61" s="1195">
        <f t="shared" si="4"/>
        <v>0</v>
      </c>
    </row>
    <row r="62" spans="1:8" ht="14.25">
      <c r="A62" s="1202"/>
      <c r="B62" s="1202"/>
      <c r="C62" s="1203"/>
      <c r="D62" s="1203"/>
      <c r="E62" s="1203"/>
      <c r="F62" s="1203"/>
      <c r="G62" s="1203"/>
      <c r="H62" s="1195">
        <f t="shared" si="4"/>
        <v>0</v>
      </c>
    </row>
    <row r="63" spans="1:8" ht="14.25">
      <c r="A63" s="1202"/>
      <c r="B63" s="1202"/>
      <c r="C63" s="1203"/>
      <c r="D63" s="1203"/>
      <c r="E63" s="1203"/>
      <c r="F63" s="1203"/>
      <c r="G63" s="1203"/>
      <c r="H63" s="1195">
        <f t="shared" si="4"/>
        <v>0</v>
      </c>
    </row>
    <row r="64" spans="1:8" ht="14.25">
      <c r="A64" s="1202"/>
      <c r="B64" s="1202"/>
      <c r="C64" s="1203"/>
      <c r="D64" s="1203"/>
      <c r="E64" s="1203"/>
      <c r="F64" s="1203"/>
      <c r="G64" s="1203"/>
      <c r="H64" s="1195">
        <f t="shared" si="4"/>
        <v>0</v>
      </c>
    </row>
    <row r="65" spans="1:8" ht="14.25">
      <c r="A65" s="1202"/>
      <c r="B65" s="1202"/>
      <c r="C65" s="1203"/>
      <c r="D65" s="1203"/>
      <c r="E65" s="1203"/>
      <c r="F65" s="1203"/>
      <c r="G65" s="1203"/>
      <c r="H65" s="1195">
        <f t="shared" si="4"/>
        <v>0</v>
      </c>
    </row>
    <row r="66" spans="1:8" ht="14.25">
      <c r="A66" s="1202"/>
      <c r="B66" s="1202"/>
      <c r="C66" s="1203"/>
      <c r="D66" s="1203"/>
      <c r="E66" s="1203"/>
      <c r="F66" s="1203"/>
      <c r="G66" s="1203"/>
      <c r="H66" s="1195">
        <f t="shared" si="4"/>
        <v>0</v>
      </c>
    </row>
    <row r="67" spans="1:8" ht="14.25">
      <c r="A67" s="1202"/>
      <c r="B67" s="1202"/>
      <c r="C67" s="1203"/>
      <c r="D67" s="1203"/>
      <c r="E67" s="1203"/>
      <c r="F67" s="1203"/>
      <c r="G67" s="1203"/>
      <c r="H67" s="1195">
        <f t="shared" si="4"/>
        <v>0</v>
      </c>
    </row>
    <row r="68" spans="1:8" ht="14.25">
      <c r="A68" s="1202"/>
      <c r="B68" s="1202"/>
      <c r="C68" s="1203"/>
      <c r="D68" s="1203"/>
      <c r="E68" s="1203"/>
      <c r="F68" s="1203"/>
      <c r="G68" s="1203"/>
      <c r="H68" s="1195">
        <f t="shared" si="4"/>
        <v>0</v>
      </c>
    </row>
    <row r="69" spans="1:8" ht="14.25">
      <c r="A69" s="1202"/>
      <c r="B69" s="1202"/>
      <c r="C69" s="1203"/>
      <c r="D69" s="1203"/>
      <c r="E69" s="1203"/>
      <c r="F69" s="1203"/>
      <c r="G69" s="1203"/>
      <c r="H69" s="1195">
        <f t="shared" si="4"/>
        <v>0</v>
      </c>
    </row>
    <row r="70" spans="1:8" ht="14.25">
      <c r="A70" s="1202"/>
      <c r="B70" s="1202"/>
      <c r="C70" s="1203"/>
      <c r="D70" s="1203"/>
      <c r="E70" s="1203"/>
      <c r="F70" s="1203"/>
      <c r="G70" s="1203"/>
      <c r="H70" s="1195">
        <f t="shared" si="4"/>
        <v>0</v>
      </c>
    </row>
    <row r="71" spans="1:8" ht="14.25">
      <c r="A71" s="1202"/>
      <c r="B71" s="1202"/>
      <c r="C71" s="1203"/>
      <c r="D71" s="1203"/>
      <c r="E71" s="1203"/>
      <c r="F71" s="1203"/>
      <c r="G71" s="1203"/>
      <c r="H71" s="1195">
        <f t="shared" si="4"/>
        <v>0</v>
      </c>
    </row>
    <row r="72" spans="1:8" ht="14.25">
      <c r="A72" s="1202"/>
      <c r="B72" s="1202"/>
      <c r="C72" s="1203"/>
      <c r="D72" s="1203"/>
      <c r="E72" s="1203"/>
      <c r="F72" s="1203"/>
      <c r="G72" s="1203"/>
      <c r="H72" s="1195">
        <f t="shared" si="4"/>
        <v>0</v>
      </c>
    </row>
    <row r="73" spans="1:8" ht="14.25">
      <c r="A73" s="1202"/>
      <c r="B73" s="1202"/>
      <c r="C73" s="1203"/>
      <c r="D73" s="1203"/>
      <c r="E73" s="1203"/>
      <c r="F73" s="1203"/>
      <c r="G73" s="1203"/>
      <c r="H73" s="1195">
        <f t="shared" si="4"/>
        <v>0</v>
      </c>
    </row>
    <row r="74" spans="1:8" ht="14.25">
      <c r="A74" s="1202"/>
      <c r="B74" s="1202"/>
      <c r="C74" s="1203"/>
      <c r="D74" s="1203"/>
      <c r="E74" s="1203"/>
      <c r="F74" s="1203"/>
      <c r="G74" s="1203"/>
      <c r="H74" s="1195">
        <f t="shared" si="4"/>
        <v>0</v>
      </c>
    </row>
    <row r="75" spans="1:8" ht="14.25">
      <c r="A75" s="1202"/>
      <c r="B75" s="1202"/>
      <c r="C75" s="1203"/>
      <c r="D75" s="1203"/>
      <c r="E75" s="1203"/>
      <c r="F75" s="1203"/>
      <c r="G75" s="1203"/>
      <c r="H75" s="1195">
        <f t="shared" si="4"/>
        <v>0</v>
      </c>
    </row>
    <row r="76" spans="1:8" ht="14.25">
      <c r="A76" s="1202"/>
      <c r="B76" s="1202"/>
      <c r="C76" s="1203"/>
      <c r="D76" s="1203"/>
      <c r="E76" s="1203"/>
      <c r="F76" s="1203"/>
      <c r="G76" s="1203"/>
      <c r="H76" s="1195">
        <f t="shared" si="4"/>
        <v>0</v>
      </c>
    </row>
    <row r="77" spans="1:8" ht="14.25">
      <c r="A77" s="1202"/>
      <c r="B77" s="1202"/>
      <c r="C77" s="1203"/>
      <c r="D77" s="1203"/>
      <c r="E77" s="1203"/>
      <c r="F77" s="1203"/>
      <c r="G77" s="1203"/>
      <c r="H77" s="1195">
        <f t="shared" si="4"/>
        <v>0</v>
      </c>
    </row>
    <row r="78" spans="1:8" ht="14.25">
      <c r="A78" s="1202"/>
      <c r="B78" s="1202"/>
      <c r="C78" s="1203"/>
      <c r="D78" s="1203"/>
      <c r="E78" s="1203"/>
      <c r="F78" s="1203"/>
      <c r="G78" s="1203"/>
      <c r="H78" s="1195">
        <f t="shared" si="4"/>
        <v>0</v>
      </c>
    </row>
    <row r="79" spans="1:8" ht="14.25">
      <c r="A79" s="1202"/>
      <c r="B79" s="1202"/>
      <c r="C79" s="1203"/>
      <c r="D79" s="1203"/>
      <c r="E79" s="1203"/>
      <c r="F79" s="1203"/>
      <c r="G79" s="1203"/>
      <c r="H79" s="1195">
        <f t="shared" si="4"/>
        <v>0</v>
      </c>
    </row>
    <row r="80" spans="1:8" ht="14.25">
      <c r="A80" s="1202"/>
      <c r="B80" s="1202"/>
      <c r="C80" s="1203"/>
      <c r="D80" s="1203"/>
      <c r="E80" s="1203"/>
      <c r="F80" s="1203"/>
      <c r="G80" s="1203"/>
      <c r="H80" s="1195">
        <f t="shared" si="4"/>
        <v>0</v>
      </c>
    </row>
    <row r="81" spans="1:8" ht="14.25">
      <c r="A81" s="1202"/>
      <c r="B81" s="1202"/>
      <c r="C81" s="1203"/>
      <c r="D81" s="1203"/>
      <c r="E81" s="1203"/>
      <c r="F81" s="1203"/>
      <c r="G81" s="1203"/>
      <c r="H81" s="1195">
        <f t="shared" si="4"/>
        <v>0</v>
      </c>
    </row>
    <row r="82" spans="1:8" ht="14.25">
      <c r="A82" s="1202"/>
      <c r="B82" s="1202"/>
      <c r="C82" s="1203"/>
      <c r="D82" s="1203"/>
      <c r="E82" s="1203"/>
      <c r="F82" s="1203"/>
      <c r="G82" s="1203"/>
      <c r="H82" s="1195">
        <f t="shared" si="4"/>
        <v>0</v>
      </c>
    </row>
    <row r="83" spans="1:8" ht="14.25">
      <c r="A83" s="1202"/>
      <c r="B83" s="1202"/>
      <c r="C83" s="1203"/>
      <c r="D83" s="1203"/>
      <c r="E83" s="1203"/>
      <c r="F83" s="1203"/>
      <c r="G83" s="1203"/>
      <c r="H83" s="1195">
        <f t="shared" si="4"/>
        <v>0</v>
      </c>
    </row>
    <row r="84" spans="1:8" ht="14.25">
      <c r="A84" s="1202"/>
      <c r="B84" s="1202"/>
      <c r="C84" s="1203"/>
      <c r="D84" s="1203"/>
      <c r="E84" s="1203"/>
      <c r="F84" s="1203"/>
      <c r="G84" s="1203"/>
      <c r="H84" s="1195">
        <f t="shared" si="4"/>
        <v>0</v>
      </c>
    </row>
    <row r="85" spans="1:8" ht="14.25">
      <c r="A85" s="1202"/>
      <c r="B85" s="1202"/>
      <c r="C85" s="1203"/>
      <c r="D85" s="1203"/>
      <c r="E85" s="1203"/>
      <c r="F85" s="1203"/>
      <c r="G85" s="1203"/>
      <c r="H85" s="1195">
        <f t="shared" si="4"/>
        <v>0</v>
      </c>
    </row>
    <row r="86" spans="1:8" ht="14.25">
      <c r="A86" s="1202"/>
      <c r="B86" s="1202"/>
      <c r="C86" s="1203"/>
      <c r="D86" s="1203"/>
      <c r="E86" s="1203"/>
      <c r="F86" s="1203"/>
      <c r="G86" s="1203"/>
      <c r="H86" s="1195">
        <f t="shared" si="4"/>
        <v>0</v>
      </c>
    </row>
    <row r="87" spans="1:8" ht="14.25">
      <c r="A87" s="1202"/>
      <c r="B87" s="1202"/>
      <c r="C87" s="1203"/>
      <c r="D87" s="1203"/>
      <c r="E87" s="1203"/>
      <c r="F87" s="1203"/>
      <c r="G87" s="1203"/>
      <c r="H87" s="1195">
        <f t="shared" si="4"/>
        <v>0</v>
      </c>
    </row>
    <row r="88" spans="1:8" ht="14.25">
      <c r="A88" s="1202"/>
      <c r="B88" s="1202"/>
      <c r="C88" s="1203"/>
      <c r="D88" s="1203"/>
      <c r="E88" s="1203"/>
      <c r="F88" s="1203"/>
      <c r="G88" s="1203"/>
      <c r="H88" s="1195">
        <f t="shared" ref="H88:H151" si="5">SUM(C88:G88)</f>
        <v>0</v>
      </c>
    </row>
    <row r="89" spans="1:8" ht="14.25">
      <c r="A89" s="1202"/>
      <c r="B89" s="1202"/>
      <c r="C89" s="1203"/>
      <c r="D89" s="1203"/>
      <c r="E89" s="1203"/>
      <c r="F89" s="1203"/>
      <c r="G89" s="1203"/>
      <c r="H89" s="1195">
        <f t="shared" si="5"/>
        <v>0</v>
      </c>
    </row>
    <row r="90" spans="1:8" ht="14.25">
      <c r="A90" s="1202"/>
      <c r="B90" s="1202"/>
      <c r="C90" s="1203"/>
      <c r="D90" s="1203"/>
      <c r="E90" s="1203"/>
      <c r="F90" s="1203"/>
      <c r="G90" s="1203"/>
      <c r="H90" s="1195">
        <f t="shared" si="5"/>
        <v>0</v>
      </c>
    </row>
    <row r="91" spans="1:8" ht="14.25">
      <c r="A91" s="1202"/>
      <c r="B91" s="1202"/>
      <c r="C91" s="1203"/>
      <c r="D91" s="1203"/>
      <c r="E91" s="1203"/>
      <c r="F91" s="1203"/>
      <c r="G91" s="1203"/>
      <c r="H91" s="1195">
        <f t="shared" si="5"/>
        <v>0</v>
      </c>
    </row>
    <row r="92" spans="1:8" ht="14.25">
      <c r="A92" s="1202"/>
      <c r="B92" s="1202"/>
      <c r="C92" s="1203"/>
      <c r="D92" s="1203"/>
      <c r="E92" s="1203"/>
      <c r="F92" s="1203"/>
      <c r="G92" s="1203"/>
      <c r="H92" s="1195">
        <f t="shared" si="5"/>
        <v>0</v>
      </c>
    </row>
    <row r="93" spans="1:8" ht="14.25">
      <c r="A93" s="1202"/>
      <c r="B93" s="1202"/>
      <c r="C93" s="1203"/>
      <c r="D93" s="1203"/>
      <c r="E93" s="1203"/>
      <c r="F93" s="1203"/>
      <c r="G93" s="1203"/>
      <c r="H93" s="1195">
        <f t="shared" si="5"/>
        <v>0</v>
      </c>
    </row>
    <row r="94" spans="1:8" ht="14.25">
      <c r="A94" s="1202"/>
      <c r="B94" s="1202"/>
      <c r="C94" s="1203"/>
      <c r="D94" s="1203"/>
      <c r="E94" s="1203"/>
      <c r="F94" s="1203"/>
      <c r="G94" s="1203"/>
      <c r="H94" s="1195">
        <f t="shared" si="5"/>
        <v>0</v>
      </c>
    </row>
    <row r="95" spans="1:8" ht="14.25">
      <c r="A95" s="1202"/>
      <c r="B95" s="1202"/>
      <c r="C95" s="1203"/>
      <c r="D95" s="1203"/>
      <c r="E95" s="1203"/>
      <c r="F95" s="1203"/>
      <c r="G95" s="1203"/>
      <c r="H95" s="1195">
        <f t="shared" si="5"/>
        <v>0</v>
      </c>
    </row>
    <row r="96" spans="1:8" ht="14.25">
      <c r="A96" s="1202"/>
      <c r="B96" s="1202"/>
      <c r="C96" s="1203"/>
      <c r="D96" s="1203"/>
      <c r="E96" s="1203"/>
      <c r="F96" s="1203"/>
      <c r="G96" s="1203"/>
      <c r="H96" s="1195">
        <f t="shared" si="5"/>
        <v>0</v>
      </c>
    </row>
    <row r="97" spans="1:8" ht="14.25">
      <c r="A97" s="1202"/>
      <c r="B97" s="1202"/>
      <c r="C97" s="1203"/>
      <c r="D97" s="1203"/>
      <c r="E97" s="1203"/>
      <c r="F97" s="1203"/>
      <c r="G97" s="1203"/>
      <c r="H97" s="1195">
        <f t="shared" si="5"/>
        <v>0</v>
      </c>
    </row>
    <row r="98" spans="1:8" ht="14.25">
      <c r="A98" s="1202"/>
      <c r="B98" s="1202"/>
      <c r="C98" s="1203"/>
      <c r="D98" s="1203"/>
      <c r="E98" s="1203"/>
      <c r="F98" s="1203"/>
      <c r="G98" s="1203"/>
      <c r="H98" s="1195">
        <f t="shared" si="5"/>
        <v>0</v>
      </c>
    </row>
    <row r="99" spans="1:8" ht="14.25">
      <c r="A99" s="1202"/>
      <c r="B99" s="1202"/>
      <c r="C99" s="1203"/>
      <c r="D99" s="1203"/>
      <c r="E99" s="1203"/>
      <c r="F99" s="1203"/>
      <c r="G99" s="1203"/>
      <c r="H99" s="1195">
        <f t="shared" si="5"/>
        <v>0</v>
      </c>
    </row>
    <row r="100" spans="1:8" ht="14.25">
      <c r="A100" s="1202"/>
      <c r="B100" s="1202"/>
      <c r="C100" s="1203"/>
      <c r="D100" s="1203"/>
      <c r="E100" s="1203"/>
      <c r="F100" s="1203"/>
      <c r="G100" s="1203"/>
      <c r="H100" s="1195">
        <f t="shared" si="5"/>
        <v>0</v>
      </c>
    </row>
    <row r="101" spans="1:8" ht="14.25">
      <c r="A101" s="1202"/>
      <c r="B101" s="1202"/>
      <c r="C101" s="1203"/>
      <c r="D101" s="1203"/>
      <c r="E101" s="1203"/>
      <c r="F101" s="1203"/>
      <c r="G101" s="1203"/>
      <c r="H101" s="1195">
        <f t="shared" si="5"/>
        <v>0</v>
      </c>
    </row>
    <row r="102" spans="1:8" ht="14.25">
      <c r="A102" s="1202"/>
      <c r="B102" s="1202"/>
      <c r="C102" s="1203"/>
      <c r="D102" s="1203"/>
      <c r="E102" s="1203"/>
      <c r="F102" s="1203"/>
      <c r="G102" s="1203"/>
      <c r="H102" s="1195">
        <f t="shared" si="5"/>
        <v>0</v>
      </c>
    </row>
    <row r="103" spans="1:8" ht="14.25">
      <c r="A103" s="1202"/>
      <c r="B103" s="1202"/>
      <c r="C103" s="1203"/>
      <c r="D103" s="1203"/>
      <c r="E103" s="1203"/>
      <c r="F103" s="1203"/>
      <c r="G103" s="1203"/>
      <c r="H103" s="1195">
        <f t="shared" si="5"/>
        <v>0</v>
      </c>
    </row>
    <row r="104" spans="1:8" ht="14.25">
      <c r="A104" s="1202"/>
      <c r="B104" s="1202"/>
      <c r="C104" s="1203"/>
      <c r="D104" s="1203"/>
      <c r="E104" s="1203"/>
      <c r="F104" s="1203"/>
      <c r="G104" s="1203"/>
      <c r="H104" s="1195">
        <f t="shared" si="5"/>
        <v>0</v>
      </c>
    </row>
    <row r="105" spans="1:8" ht="14.25">
      <c r="A105" s="1202"/>
      <c r="B105" s="1202"/>
      <c r="C105" s="1203"/>
      <c r="D105" s="1203"/>
      <c r="E105" s="1203"/>
      <c r="F105" s="1203"/>
      <c r="G105" s="1203"/>
      <c r="H105" s="1195">
        <f t="shared" si="5"/>
        <v>0</v>
      </c>
    </row>
    <row r="106" spans="1:8" ht="14.25">
      <c r="A106" s="1202"/>
      <c r="B106" s="1202"/>
      <c r="C106" s="1203"/>
      <c r="D106" s="1203"/>
      <c r="E106" s="1203"/>
      <c r="F106" s="1203"/>
      <c r="G106" s="1203"/>
      <c r="H106" s="1195">
        <f t="shared" si="5"/>
        <v>0</v>
      </c>
    </row>
    <row r="107" spans="1:8" ht="14.25">
      <c r="A107" s="1202"/>
      <c r="B107" s="1202"/>
      <c r="C107" s="1203"/>
      <c r="D107" s="1203"/>
      <c r="E107" s="1203"/>
      <c r="F107" s="1203"/>
      <c r="G107" s="1203"/>
      <c r="H107" s="1195">
        <f t="shared" si="5"/>
        <v>0</v>
      </c>
    </row>
    <row r="108" spans="1:8" ht="14.25">
      <c r="A108" s="1202"/>
      <c r="B108" s="1202"/>
      <c r="C108" s="1203"/>
      <c r="D108" s="1203"/>
      <c r="E108" s="1203"/>
      <c r="F108" s="1203"/>
      <c r="G108" s="1203"/>
      <c r="H108" s="1195">
        <f t="shared" si="5"/>
        <v>0</v>
      </c>
    </row>
    <row r="109" spans="1:8" ht="14.25">
      <c r="A109" s="1202"/>
      <c r="B109" s="1202"/>
      <c r="C109" s="1203"/>
      <c r="D109" s="1203"/>
      <c r="E109" s="1203"/>
      <c r="F109" s="1203"/>
      <c r="G109" s="1203"/>
      <c r="H109" s="1195">
        <f t="shared" si="5"/>
        <v>0</v>
      </c>
    </row>
    <row r="110" spans="1:8" ht="14.25">
      <c r="A110" s="1202"/>
      <c r="B110" s="1202"/>
      <c r="C110" s="1203"/>
      <c r="D110" s="1203"/>
      <c r="E110" s="1203"/>
      <c r="F110" s="1203"/>
      <c r="G110" s="1203"/>
      <c r="H110" s="1195">
        <f t="shared" si="5"/>
        <v>0</v>
      </c>
    </row>
    <row r="111" spans="1:8" ht="14.25">
      <c r="A111" s="1202"/>
      <c r="B111" s="1202"/>
      <c r="C111" s="1203"/>
      <c r="D111" s="1203"/>
      <c r="E111" s="1203"/>
      <c r="F111" s="1203"/>
      <c r="G111" s="1203"/>
      <c r="H111" s="1195">
        <f t="shared" si="5"/>
        <v>0</v>
      </c>
    </row>
    <row r="112" spans="1:8" ht="14.25">
      <c r="A112" s="1202"/>
      <c r="B112" s="1202"/>
      <c r="C112" s="1203"/>
      <c r="D112" s="1203"/>
      <c r="E112" s="1203"/>
      <c r="F112" s="1203"/>
      <c r="G112" s="1203"/>
      <c r="H112" s="1195">
        <f t="shared" si="5"/>
        <v>0</v>
      </c>
    </row>
    <row r="113" spans="1:8" ht="14.25">
      <c r="A113" s="1202"/>
      <c r="B113" s="1202"/>
      <c r="C113" s="1203"/>
      <c r="D113" s="1203"/>
      <c r="E113" s="1203"/>
      <c r="F113" s="1203"/>
      <c r="G113" s="1203"/>
      <c r="H113" s="1195">
        <f t="shared" si="5"/>
        <v>0</v>
      </c>
    </row>
    <row r="114" spans="1:8" ht="14.25">
      <c r="A114" s="1202"/>
      <c r="B114" s="1202"/>
      <c r="C114" s="1203"/>
      <c r="D114" s="1203"/>
      <c r="E114" s="1203"/>
      <c r="F114" s="1203"/>
      <c r="G114" s="1203"/>
      <c r="H114" s="1195">
        <f t="shared" si="5"/>
        <v>0</v>
      </c>
    </row>
    <row r="115" spans="1:8" ht="14.25">
      <c r="A115" s="1202"/>
      <c r="B115" s="1202"/>
      <c r="C115" s="1203"/>
      <c r="D115" s="1203"/>
      <c r="E115" s="1203"/>
      <c r="F115" s="1203"/>
      <c r="G115" s="1203"/>
      <c r="H115" s="1195">
        <f t="shared" si="5"/>
        <v>0</v>
      </c>
    </row>
    <row r="116" spans="1:8" ht="14.25">
      <c r="A116" s="1202"/>
      <c r="B116" s="1202"/>
      <c r="C116" s="1203"/>
      <c r="D116" s="1203"/>
      <c r="E116" s="1203"/>
      <c r="F116" s="1203"/>
      <c r="G116" s="1203"/>
      <c r="H116" s="1195">
        <f t="shared" si="5"/>
        <v>0</v>
      </c>
    </row>
    <row r="117" spans="1:8" ht="14.25">
      <c r="A117" s="1202"/>
      <c r="B117" s="1202"/>
      <c r="C117" s="1203"/>
      <c r="D117" s="1203"/>
      <c r="E117" s="1203"/>
      <c r="F117" s="1203"/>
      <c r="G117" s="1203"/>
      <c r="H117" s="1195">
        <f t="shared" si="5"/>
        <v>0</v>
      </c>
    </row>
    <row r="118" spans="1:8" ht="14.25">
      <c r="A118" s="1202"/>
      <c r="B118" s="1202"/>
      <c r="C118" s="1203"/>
      <c r="D118" s="1203"/>
      <c r="E118" s="1203"/>
      <c r="F118" s="1203"/>
      <c r="G118" s="1203"/>
      <c r="H118" s="1195">
        <f t="shared" si="5"/>
        <v>0</v>
      </c>
    </row>
    <row r="119" spans="1:8" ht="14.25">
      <c r="A119" s="1202"/>
      <c r="B119" s="1202"/>
      <c r="C119" s="1203"/>
      <c r="D119" s="1203"/>
      <c r="E119" s="1203"/>
      <c r="F119" s="1203"/>
      <c r="G119" s="1203"/>
      <c r="H119" s="1195">
        <f t="shared" si="5"/>
        <v>0</v>
      </c>
    </row>
    <row r="120" spans="1:8" ht="14.25">
      <c r="A120" s="1202"/>
      <c r="B120" s="1202"/>
      <c r="C120" s="1203"/>
      <c r="D120" s="1203"/>
      <c r="E120" s="1203"/>
      <c r="F120" s="1203"/>
      <c r="G120" s="1203"/>
      <c r="H120" s="1195">
        <f t="shared" si="5"/>
        <v>0</v>
      </c>
    </row>
    <row r="121" spans="1:8" ht="14.25">
      <c r="A121" s="1202"/>
      <c r="B121" s="1202"/>
      <c r="C121" s="1203"/>
      <c r="D121" s="1203"/>
      <c r="E121" s="1203"/>
      <c r="F121" s="1203"/>
      <c r="G121" s="1203"/>
      <c r="H121" s="1195">
        <f t="shared" si="5"/>
        <v>0</v>
      </c>
    </row>
    <row r="122" spans="1:8" ht="14.25">
      <c r="A122" s="1202"/>
      <c r="B122" s="1202"/>
      <c r="C122" s="1203"/>
      <c r="D122" s="1203"/>
      <c r="E122" s="1203"/>
      <c r="F122" s="1203"/>
      <c r="G122" s="1203"/>
      <c r="H122" s="1195">
        <f t="shared" si="5"/>
        <v>0</v>
      </c>
    </row>
    <row r="123" spans="1:8" ht="14.25">
      <c r="A123" s="1202"/>
      <c r="B123" s="1202"/>
      <c r="C123" s="1203"/>
      <c r="D123" s="1203"/>
      <c r="E123" s="1203"/>
      <c r="F123" s="1203"/>
      <c r="G123" s="1203"/>
      <c r="H123" s="1195">
        <f t="shared" si="5"/>
        <v>0</v>
      </c>
    </row>
    <row r="124" spans="1:8" ht="14.25">
      <c r="A124" s="1202"/>
      <c r="B124" s="1202"/>
      <c r="C124" s="1203"/>
      <c r="D124" s="1203"/>
      <c r="E124" s="1203"/>
      <c r="F124" s="1203"/>
      <c r="G124" s="1203"/>
      <c r="H124" s="1195">
        <f t="shared" si="5"/>
        <v>0</v>
      </c>
    </row>
    <row r="125" spans="1:8" ht="14.25">
      <c r="A125" s="1202"/>
      <c r="B125" s="1202"/>
      <c r="C125" s="1203"/>
      <c r="D125" s="1203"/>
      <c r="E125" s="1203"/>
      <c r="F125" s="1203"/>
      <c r="G125" s="1203"/>
      <c r="H125" s="1195">
        <f t="shared" si="5"/>
        <v>0</v>
      </c>
    </row>
    <row r="126" spans="1:8" ht="14.25">
      <c r="A126" s="1202"/>
      <c r="B126" s="1202"/>
      <c r="C126" s="1203"/>
      <c r="D126" s="1203"/>
      <c r="E126" s="1203"/>
      <c r="F126" s="1203"/>
      <c r="G126" s="1203"/>
      <c r="H126" s="1195">
        <f t="shared" si="5"/>
        <v>0</v>
      </c>
    </row>
    <row r="127" spans="1:8" ht="14.25">
      <c r="A127" s="1202"/>
      <c r="B127" s="1202"/>
      <c r="C127" s="1203"/>
      <c r="D127" s="1203"/>
      <c r="E127" s="1203"/>
      <c r="F127" s="1203"/>
      <c r="G127" s="1203"/>
      <c r="H127" s="1195">
        <f t="shared" si="5"/>
        <v>0</v>
      </c>
    </row>
    <row r="128" spans="1:8" ht="14.25">
      <c r="A128" s="1202"/>
      <c r="B128" s="1202"/>
      <c r="C128" s="1203"/>
      <c r="D128" s="1203"/>
      <c r="E128" s="1203"/>
      <c r="F128" s="1203"/>
      <c r="G128" s="1203"/>
      <c r="H128" s="1195">
        <f t="shared" si="5"/>
        <v>0</v>
      </c>
    </row>
    <row r="129" spans="1:8" ht="14.25">
      <c r="A129" s="1202"/>
      <c r="B129" s="1202"/>
      <c r="C129" s="1203"/>
      <c r="D129" s="1203"/>
      <c r="E129" s="1203"/>
      <c r="F129" s="1203"/>
      <c r="G129" s="1203"/>
      <c r="H129" s="1195">
        <f t="shared" si="5"/>
        <v>0</v>
      </c>
    </row>
    <row r="130" spans="1:8" ht="14.25">
      <c r="A130" s="1202"/>
      <c r="B130" s="1202"/>
      <c r="C130" s="1203"/>
      <c r="D130" s="1203"/>
      <c r="E130" s="1203"/>
      <c r="F130" s="1203"/>
      <c r="G130" s="1203"/>
      <c r="H130" s="1195">
        <f t="shared" si="5"/>
        <v>0</v>
      </c>
    </row>
    <row r="131" spans="1:8" ht="14.25">
      <c r="A131" s="1202"/>
      <c r="B131" s="1202"/>
      <c r="C131" s="1203"/>
      <c r="D131" s="1203"/>
      <c r="E131" s="1203"/>
      <c r="F131" s="1203"/>
      <c r="G131" s="1203"/>
      <c r="H131" s="1195">
        <f t="shared" si="5"/>
        <v>0</v>
      </c>
    </row>
    <row r="132" spans="1:8" ht="14.25">
      <c r="A132" s="1202"/>
      <c r="B132" s="1202"/>
      <c r="C132" s="1203"/>
      <c r="D132" s="1203"/>
      <c r="E132" s="1203"/>
      <c r="F132" s="1203"/>
      <c r="G132" s="1203"/>
      <c r="H132" s="1195">
        <f t="shared" si="5"/>
        <v>0</v>
      </c>
    </row>
    <row r="133" spans="1:8" ht="14.25">
      <c r="A133" s="1202"/>
      <c r="B133" s="1202"/>
      <c r="C133" s="1203"/>
      <c r="D133" s="1203"/>
      <c r="E133" s="1203"/>
      <c r="F133" s="1203"/>
      <c r="G133" s="1203"/>
      <c r="H133" s="1195">
        <f t="shared" si="5"/>
        <v>0</v>
      </c>
    </row>
    <row r="134" spans="1:8" ht="14.25">
      <c r="A134" s="1202"/>
      <c r="B134" s="1202"/>
      <c r="C134" s="1203"/>
      <c r="D134" s="1203"/>
      <c r="E134" s="1203"/>
      <c r="F134" s="1203"/>
      <c r="G134" s="1203"/>
      <c r="H134" s="1195">
        <f t="shared" si="5"/>
        <v>0</v>
      </c>
    </row>
    <row r="135" spans="1:8" ht="14.25">
      <c r="A135" s="1202"/>
      <c r="B135" s="1202"/>
      <c r="C135" s="1203"/>
      <c r="D135" s="1203"/>
      <c r="E135" s="1203"/>
      <c r="F135" s="1203"/>
      <c r="G135" s="1203"/>
      <c r="H135" s="1195">
        <f t="shared" si="5"/>
        <v>0</v>
      </c>
    </row>
    <row r="136" spans="1:8" ht="14.25">
      <c r="A136" s="1202"/>
      <c r="B136" s="1202"/>
      <c r="C136" s="1203"/>
      <c r="D136" s="1203"/>
      <c r="E136" s="1203"/>
      <c r="F136" s="1203"/>
      <c r="G136" s="1203"/>
      <c r="H136" s="1195">
        <f t="shared" si="5"/>
        <v>0</v>
      </c>
    </row>
    <row r="137" spans="1:8" ht="14.25">
      <c r="A137" s="1202"/>
      <c r="B137" s="1202"/>
      <c r="C137" s="1203"/>
      <c r="D137" s="1203"/>
      <c r="E137" s="1203"/>
      <c r="F137" s="1203"/>
      <c r="G137" s="1203"/>
      <c r="H137" s="1195">
        <f t="shared" si="5"/>
        <v>0</v>
      </c>
    </row>
    <row r="138" spans="1:8" ht="14.25">
      <c r="A138" s="1202"/>
      <c r="B138" s="1202"/>
      <c r="C138" s="1203"/>
      <c r="D138" s="1203"/>
      <c r="E138" s="1203"/>
      <c r="F138" s="1203"/>
      <c r="G138" s="1203"/>
      <c r="H138" s="1195">
        <f t="shared" si="5"/>
        <v>0</v>
      </c>
    </row>
    <row r="139" spans="1:8" ht="14.25">
      <c r="A139" s="1202"/>
      <c r="B139" s="1202"/>
      <c r="C139" s="1203"/>
      <c r="D139" s="1203"/>
      <c r="E139" s="1203"/>
      <c r="F139" s="1203"/>
      <c r="G139" s="1203"/>
      <c r="H139" s="1195">
        <f t="shared" si="5"/>
        <v>0</v>
      </c>
    </row>
    <row r="140" spans="1:8" ht="14.25">
      <c r="A140" s="1202"/>
      <c r="B140" s="1202"/>
      <c r="C140" s="1203"/>
      <c r="D140" s="1203"/>
      <c r="E140" s="1203"/>
      <c r="F140" s="1203"/>
      <c r="G140" s="1203"/>
      <c r="H140" s="1195">
        <f t="shared" si="5"/>
        <v>0</v>
      </c>
    </row>
    <row r="141" spans="1:8" ht="14.25">
      <c r="A141" s="1202"/>
      <c r="B141" s="1202"/>
      <c r="C141" s="1203"/>
      <c r="D141" s="1203"/>
      <c r="E141" s="1203"/>
      <c r="F141" s="1203"/>
      <c r="G141" s="1203"/>
      <c r="H141" s="1195">
        <f t="shared" si="5"/>
        <v>0</v>
      </c>
    </row>
    <row r="142" spans="1:8" ht="14.25">
      <c r="A142" s="1202"/>
      <c r="B142" s="1202"/>
      <c r="C142" s="1203"/>
      <c r="D142" s="1203"/>
      <c r="E142" s="1203"/>
      <c r="F142" s="1203"/>
      <c r="G142" s="1203"/>
      <c r="H142" s="1195">
        <f t="shared" si="5"/>
        <v>0</v>
      </c>
    </row>
    <row r="143" spans="1:8" ht="14.25">
      <c r="A143" s="1202"/>
      <c r="B143" s="1202"/>
      <c r="C143" s="1203"/>
      <c r="D143" s="1203"/>
      <c r="E143" s="1203"/>
      <c r="F143" s="1203"/>
      <c r="G143" s="1203"/>
      <c r="H143" s="1195">
        <f t="shared" si="5"/>
        <v>0</v>
      </c>
    </row>
    <row r="144" spans="1:8" ht="14.25">
      <c r="A144" s="1202"/>
      <c r="B144" s="1202"/>
      <c r="C144" s="1203"/>
      <c r="D144" s="1203"/>
      <c r="E144" s="1203"/>
      <c r="F144" s="1203"/>
      <c r="G144" s="1203"/>
      <c r="H144" s="1195">
        <f t="shared" si="5"/>
        <v>0</v>
      </c>
    </row>
    <row r="145" spans="1:8" ht="14.25">
      <c r="A145" s="1202"/>
      <c r="B145" s="1202"/>
      <c r="C145" s="1203"/>
      <c r="D145" s="1203"/>
      <c r="E145" s="1203"/>
      <c r="F145" s="1203"/>
      <c r="G145" s="1203"/>
      <c r="H145" s="1195">
        <f t="shared" si="5"/>
        <v>0</v>
      </c>
    </row>
    <row r="146" spans="1:8" ht="14.25">
      <c r="A146" s="1202"/>
      <c r="B146" s="1202"/>
      <c r="C146" s="1203"/>
      <c r="D146" s="1203"/>
      <c r="E146" s="1203"/>
      <c r="F146" s="1203"/>
      <c r="G146" s="1203"/>
      <c r="H146" s="1195">
        <f t="shared" si="5"/>
        <v>0</v>
      </c>
    </row>
    <row r="147" spans="1:8" ht="14.25">
      <c r="A147" s="1202"/>
      <c r="B147" s="1202"/>
      <c r="C147" s="1203"/>
      <c r="D147" s="1203"/>
      <c r="E147" s="1203"/>
      <c r="F147" s="1203"/>
      <c r="G147" s="1203"/>
      <c r="H147" s="1195">
        <f t="shared" si="5"/>
        <v>0</v>
      </c>
    </row>
    <row r="148" spans="1:8" ht="14.25">
      <c r="A148" s="1202"/>
      <c r="B148" s="1202"/>
      <c r="C148" s="1203"/>
      <c r="D148" s="1203"/>
      <c r="E148" s="1203"/>
      <c r="F148" s="1203"/>
      <c r="G148" s="1203"/>
      <c r="H148" s="1195">
        <f t="shared" si="5"/>
        <v>0</v>
      </c>
    </row>
    <row r="149" spans="1:8" ht="14.25">
      <c r="A149" s="1202"/>
      <c r="B149" s="1202"/>
      <c r="C149" s="1203"/>
      <c r="D149" s="1203"/>
      <c r="E149" s="1203"/>
      <c r="F149" s="1203"/>
      <c r="G149" s="1203"/>
      <c r="H149" s="1195">
        <f t="shared" si="5"/>
        <v>0</v>
      </c>
    </row>
    <row r="150" spans="1:8" ht="14.25">
      <c r="A150" s="1202"/>
      <c r="B150" s="1202"/>
      <c r="C150" s="1203"/>
      <c r="D150" s="1203"/>
      <c r="E150" s="1203"/>
      <c r="F150" s="1203"/>
      <c r="G150" s="1203"/>
      <c r="H150" s="1195">
        <f t="shared" si="5"/>
        <v>0</v>
      </c>
    </row>
    <row r="151" spans="1:8" ht="14.25">
      <c r="A151" s="1202"/>
      <c r="B151" s="1202"/>
      <c r="C151" s="1203"/>
      <c r="D151" s="1203"/>
      <c r="E151" s="1203"/>
      <c r="F151" s="1203"/>
      <c r="G151" s="1203"/>
      <c r="H151" s="1195">
        <f t="shared" si="5"/>
        <v>0</v>
      </c>
    </row>
    <row r="152" spans="1:8" ht="14.25">
      <c r="A152" s="1202"/>
      <c r="B152" s="1202"/>
      <c r="C152" s="1203"/>
      <c r="D152" s="1203"/>
      <c r="E152" s="1203"/>
      <c r="F152" s="1203"/>
      <c r="G152" s="1203"/>
      <c r="H152" s="1195">
        <f t="shared" ref="H152:H215" si="6">SUM(C152:G152)</f>
        <v>0</v>
      </c>
    </row>
    <row r="153" spans="1:8" ht="14.25">
      <c r="A153" s="1202"/>
      <c r="B153" s="1202"/>
      <c r="C153" s="1203"/>
      <c r="D153" s="1203"/>
      <c r="E153" s="1203"/>
      <c r="F153" s="1203"/>
      <c r="G153" s="1203"/>
      <c r="H153" s="1195">
        <f t="shared" si="6"/>
        <v>0</v>
      </c>
    </row>
    <row r="154" spans="1:8" ht="14.25">
      <c r="A154" s="1202"/>
      <c r="B154" s="1202"/>
      <c r="C154" s="1203"/>
      <c r="D154" s="1203"/>
      <c r="E154" s="1203"/>
      <c r="F154" s="1203"/>
      <c r="G154" s="1203"/>
      <c r="H154" s="1195">
        <f t="shared" si="6"/>
        <v>0</v>
      </c>
    </row>
    <row r="155" spans="1:8" ht="14.25">
      <c r="A155" s="1202"/>
      <c r="B155" s="1202"/>
      <c r="C155" s="1203"/>
      <c r="D155" s="1203"/>
      <c r="E155" s="1203"/>
      <c r="F155" s="1203"/>
      <c r="G155" s="1203"/>
      <c r="H155" s="1195">
        <f t="shared" si="6"/>
        <v>0</v>
      </c>
    </row>
    <row r="156" spans="1:8" ht="14.25">
      <c r="A156" s="1202"/>
      <c r="B156" s="1202"/>
      <c r="C156" s="1203"/>
      <c r="D156" s="1203"/>
      <c r="E156" s="1203"/>
      <c r="F156" s="1203"/>
      <c r="G156" s="1203"/>
      <c r="H156" s="1195">
        <f t="shared" si="6"/>
        <v>0</v>
      </c>
    </row>
    <row r="157" spans="1:8" ht="14.25">
      <c r="A157" s="1202"/>
      <c r="B157" s="1202"/>
      <c r="C157" s="1203"/>
      <c r="D157" s="1203"/>
      <c r="E157" s="1203"/>
      <c r="F157" s="1203"/>
      <c r="G157" s="1203"/>
      <c r="H157" s="1195">
        <f t="shared" si="6"/>
        <v>0</v>
      </c>
    </row>
    <row r="158" spans="1:8" ht="14.25">
      <c r="A158" s="1202"/>
      <c r="B158" s="1202"/>
      <c r="C158" s="1203"/>
      <c r="D158" s="1203"/>
      <c r="E158" s="1203"/>
      <c r="F158" s="1203"/>
      <c r="G158" s="1203"/>
      <c r="H158" s="1195">
        <f t="shared" si="6"/>
        <v>0</v>
      </c>
    </row>
    <row r="159" spans="1:8" ht="14.25">
      <c r="A159" s="1202"/>
      <c r="B159" s="1202"/>
      <c r="C159" s="1203"/>
      <c r="D159" s="1203"/>
      <c r="E159" s="1203"/>
      <c r="F159" s="1203"/>
      <c r="G159" s="1203"/>
      <c r="H159" s="1195">
        <f t="shared" si="6"/>
        <v>0</v>
      </c>
    </row>
    <row r="160" spans="1:8" ht="14.25">
      <c r="A160" s="1202"/>
      <c r="B160" s="1202"/>
      <c r="C160" s="1203"/>
      <c r="D160" s="1203"/>
      <c r="E160" s="1203"/>
      <c r="F160" s="1203"/>
      <c r="G160" s="1203"/>
      <c r="H160" s="1195">
        <f t="shared" si="6"/>
        <v>0</v>
      </c>
    </row>
    <row r="161" spans="1:8" ht="14.25">
      <c r="A161" s="1202"/>
      <c r="B161" s="1202"/>
      <c r="C161" s="1203"/>
      <c r="D161" s="1203"/>
      <c r="E161" s="1203"/>
      <c r="F161" s="1203"/>
      <c r="G161" s="1203"/>
      <c r="H161" s="1195">
        <f t="shared" si="6"/>
        <v>0</v>
      </c>
    </row>
    <row r="162" spans="1:8" ht="14.25">
      <c r="A162" s="1202"/>
      <c r="B162" s="1202"/>
      <c r="C162" s="1203"/>
      <c r="D162" s="1203"/>
      <c r="E162" s="1203"/>
      <c r="F162" s="1203"/>
      <c r="G162" s="1203"/>
      <c r="H162" s="1195">
        <f t="shared" si="6"/>
        <v>0</v>
      </c>
    </row>
    <row r="163" spans="1:8" ht="14.25">
      <c r="A163" s="1202"/>
      <c r="B163" s="1202"/>
      <c r="C163" s="1203"/>
      <c r="D163" s="1203"/>
      <c r="E163" s="1203"/>
      <c r="F163" s="1203"/>
      <c r="G163" s="1203"/>
      <c r="H163" s="1195">
        <f t="shared" si="6"/>
        <v>0</v>
      </c>
    </row>
    <row r="164" spans="1:8" ht="14.25">
      <c r="A164" s="1202"/>
      <c r="B164" s="1202"/>
      <c r="C164" s="1203"/>
      <c r="D164" s="1203"/>
      <c r="E164" s="1203"/>
      <c r="F164" s="1203"/>
      <c r="G164" s="1203"/>
      <c r="H164" s="1195">
        <f t="shared" si="6"/>
        <v>0</v>
      </c>
    </row>
    <row r="165" spans="1:8" ht="14.25">
      <c r="A165" s="1202"/>
      <c r="B165" s="1202"/>
      <c r="C165" s="1203"/>
      <c r="D165" s="1203"/>
      <c r="E165" s="1203"/>
      <c r="F165" s="1203"/>
      <c r="G165" s="1203"/>
      <c r="H165" s="1195">
        <f t="shared" si="6"/>
        <v>0</v>
      </c>
    </row>
    <row r="166" spans="1:8" ht="14.25">
      <c r="A166" s="1202"/>
      <c r="B166" s="1202"/>
      <c r="C166" s="1203"/>
      <c r="D166" s="1203"/>
      <c r="E166" s="1203"/>
      <c r="F166" s="1203"/>
      <c r="G166" s="1203"/>
      <c r="H166" s="1195">
        <f t="shared" si="6"/>
        <v>0</v>
      </c>
    </row>
    <row r="167" spans="1:8" ht="14.25">
      <c r="A167" s="1202"/>
      <c r="B167" s="1202"/>
      <c r="C167" s="1203"/>
      <c r="D167" s="1203"/>
      <c r="E167" s="1203"/>
      <c r="F167" s="1203"/>
      <c r="G167" s="1203"/>
      <c r="H167" s="1195">
        <f t="shared" si="6"/>
        <v>0</v>
      </c>
    </row>
    <row r="168" spans="1:8" ht="14.25">
      <c r="A168" s="1202"/>
      <c r="B168" s="1202"/>
      <c r="C168" s="1203"/>
      <c r="D168" s="1203"/>
      <c r="E168" s="1203"/>
      <c r="F168" s="1203"/>
      <c r="G168" s="1203"/>
      <c r="H168" s="1195">
        <f t="shared" si="6"/>
        <v>0</v>
      </c>
    </row>
    <row r="169" spans="1:8" ht="14.25">
      <c r="A169" s="1202"/>
      <c r="B169" s="1202"/>
      <c r="C169" s="1203"/>
      <c r="D169" s="1203"/>
      <c r="E169" s="1203"/>
      <c r="F169" s="1203"/>
      <c r="G169" s="1203"/>
      <c r="H169" s="1195">
        <f t="shared" si="6"/>
        <v>0</v>
      </c>
    </row>
    <row r="170" spans="1:8" ht="14.25">
      <c r="A170" s="1202"/>
      <c r="B170" s="1202"/>
      <c r="C170" s="1203"/>
      <c r="D170" s="1203"/>
      <c r="E170" s="1203"/>
      <c r="F170" s="1203"/>
      <c r="G170" s="1203"/>
      <c r="H170" s="1195">
        <f t="shared" si="6"/>
        <v>0</v>
      </c>
    </row>
    <row r="171" spans="1:8" ht="14.25">
      <c r="A171" s="1202"/>
      <c r="B171" s="1202"/>
      <c r="C171" s="1203"/>
      <c r="D171" s="1203"/>
      <c r="E171" s="1203"/>
      <c r="F171" s="1203"/>
      <c r="G171" s="1203"/>
      <c r="H171" s="1195">
        <f t="shared" si="6"/>
        <v>0</v>
      </c>
    </row>
    <row r="172" spans="1:8" ht="14.25">
      <c r="A172" s="1202"/>
      <c r="B172" s="1202"/>
      <c r="C172" s="1203"/>
      <c r="D172" s="1203"/>
      <c r="E172" s="1203"/>
      <c r="F172" s="1203"/>
      <c r="G172" s="1203"/>
      <c r="H172" s="1195">
        <f t="shared" si="6"/>
        <v>0</v>
      </c>
    </row>
    <row r="173" spans="1:8" ht="14.25">
      <c r="A173" s="1202"/>
      <c r="B173" s="1202"/>
      <c r="C173" s="1203"/>
      <c r="D173" s="1203"/>
      <c r="E173" s="1203"/>
      <c r="F173" s="1203"/>
      <c r="G173" s="1203"/>
      <c r="H173" s="1195">
        <f t="shared" si="6"/>
        <v>0</v>
      </c>
    </row>
    <row r="174" spans="1:8" ht="14.25">
      <c r="A174" s="1202"/>
      <c r="B174" s="1202"/>
      <c r="C174" s="1203"/>
      <c r="D174" s="1203"/>
      <c r="E174" s="1203"/>
      <c r="F174" s="1203"/>
      <c r="G174" s="1203"/>
      <c r="H174" s="1195">
        <f t="shared" si="6"/>
        <v>0</v>
      </c>
    </row>
    <row r="175" spans="1:8" ht="14.25">
      <c r="A175" s="1202"/>
      <c r="B175" s="1202"/>
      <c r="C175" s="1203"/>
      <c r="D175" s="1203"/>
      <c r="E175" s="1203"/>
      <c r="F175" s="1203"/>
      <c r="G175" s="1203"/>
      <c r="H175" s="1195">
        <f t="shared" si="6"/>
        <v>0</v>
      </c>
    </row>
    <row r="176" spans="1:8" ht="14.25">
      <c r="A176" s="1202"/>
      <c r="B176" s="1202"/>
      <c r="C176" s="1203"/>
      <c r="D176" s="1203"/>
      <c r="E176" s="1203"/>
      <c r="F176" s="1203"/>
      <c r="G176" s="1203"/>
      <c r="H176" s="1195">
        <f t="shared" si="6"/>
        <v>0</v>
      </c>
    </row>
    <row r="177" spans="1:8" ht="14.25">
      <c r="A177" s="1202"/>
      <c r="B177" s="1202"/>
      <c r="C177" s="1203"/>
      <c r="D177" s="1203"/>
      <c r="E177" s="1203"/>
      <c r="F177" s="1203"/>
      <c r="G177" s="1203"/>
      <c r="H177" s="1195">
        <f t="shared" si="6"/>
        <v>0</v>
      </c>
    </row>
    <row r="178" spans="1:8" ht="14.25">
      <c r="A178" s="1202"/>
      <c r="B178" s="1202"/>
      <c r="C178" s="1203"/>
      <c r="D178" s="1203"/>
      <c r="E178" s="1203"/>
      <c r="F178" s="1203"/>
      <c r="G178" s="1203"/>
      <c r="H178" s="1195">
        <f t="shared" si="6"/>
        <v>0</v>
      </c>
    </row>
    <row r="179" spans="1:8" ht="14.25">
      <c r="A179" s="1202"/>
      <c r="B179" s="1202"/>
      <c r="C179" s="1203"/>
      <c r="D179" s="1203"/>
      <c r="E179" s="1203"/>
      <c r="F179" s="1203"/>
      <c r="G179" s="1203"/>
      <c r="H179" s="1195">
        <f t="shared" si="6"/>
        <v>0</v>
      </c>
    </row>
    <row r="180" spans="1:8" ht="14.25">
      <c r="A180" s="1202"/>
      <c r="B180" s="1202"/>
      <c r="C180" s="1203"/>
      <c r="D180" s="1203"/>
      <c r="E180" s="1203"/>
      <c r="F180" s="1203"/>
      <c r="G180" s="1203"/>
      <c r="H180" s="1195">
        <f t="shared" si="6"/>
        <v>0</v>
      </c>
    </row>
    <row r="181" spans="1:8" ht="14.25">
      <c r="A181" s="1202"/>
      <c r="B181" s="1202"/>
      <c r="C181" s="1203"/>
      <c r="D181" s="1203"/>
      <c r="E181" s="1203"/>
      <c r="F181" s="1203"/>
      <c r="G181" s="1203"/>
      <c r="H181" s="1195">
        <f t="shared" si="6"/>
        <v>0</v>
      </c>
    </row>
    <row r="182" spans="1:8" ht="14.25">
      <c r="A182" s="1202"/>
      <c r="B182" s="1202"/>
      <c r="C182" s="1203"/>
      <c r="D182" s="1203"/>
      <c r="E182" s="1203"/>
      <c r="F182" s="1203"/>
      <c r="G182" s="1203"/>
      <c r="H182" s="1195">
        <f t="shared" si="6"/>
        <v>0</v>
      </c>
    </row>
    <row r="183" spans="1:8" ht="14.25">
      <c r="A183" s="1202"/>
      <c r="B183" s="1202"/>
      <c r="C183" s="1203"/>
      <c r="D183" s="1203"/>
      <c r="E183" s="1203"/>
      <c r="F183" s="1203"/>
      <c r="G183" s="1203"/>
      <c r="H183" s="1195">
        <f t="shared" si="6"/>
        <v>0</v>
      </c>
    </row>
    <row r="184" spans="1:8" ht="14.25">
      <c r="A184" s="1202"/>
      <c r="B184" s="1202"/>
      <c r="C184" s="1203"/>
      <c r="D184" s="1203"/>
      <c r="E184" s="1203"/>
      <c r="F184" s="1203"/>
      <c r="G184" s="1203"/>
      <c r="H184" s="1195">
        <f t="shared" si="6"/>
        <v>0</v>
      </c>
    </row>
    <row r="185" spans="1:8" ht="14.25">
      <c r="A185" s="1202"/>
      <c r="B185" s="1202"/>
      <c r="C185" s="1203"/>
      <c r="D185" s="1203"/>
      <c r="E185" s="1203"/>
      <c r="F185" s="1203"/>
      <c r="G185" s="1203"/>
      <c r="H185" s="1195">
        <f t="shared" si="6"/>
        <v>0</v>
      </c>
    </row>
    <row r="186" spans="1:8" ht="14.25">
      <c r="A186" s="1202"/>
      <c r="B186" s="1202"/>
      <c r="C186" s="1203"/>
      <c r="D186" s="1203"/>
      <c r="E186" s="1203"/>
      <c r="F186" s="1203"/>
      <c r="G186" s="1203"/>
      <c r="H186" s="1195">
        <f t="shared" si="6"/>
        <v>0</v>
      </c>
    </row>
    <row r="187" spans="1:8" ht="14.25">
      <c r="A187" s="1202"/>
      <c r="B187" s="1202"/>
      <c r="C187" s="1203"/>
      <c r="D187" s="1203"/>
      <c r="E187" s="1203"/>
      <c r="F187" s="1203"/>
      <c r="G187" s="1203"/>
      <c r="H187" s="1195">
        <f t="shared" si="6"/>
        <v>0</v>
      </c>
    </row>
    <row r="188" spans="1:8" ht="14.25">
      <c r="A188" s="1202"/>
      <c r="B188" s="1202"/>
      <c r="C188" s="1203"/>
      <c r="D188" s="1203"/>
      <c r="E188" s="1203"/>
      <c r="F188" s="1203"/>
      <c r="G188" s="1203"/>
      <c r="H188" s="1195">
        <f t="shared" si="6"/>
        <v>0</v>
      </c>
    </row>
    <row r="189" spans="1:8" ht="14.25">
      <c r="A189" s="1202"/>
      <c r="B189" s="1202"/>
      <c r="C189" s="1203"/>
      <c r="D189" s="1203"/>
      <c r="E189" s="1203"/>
      <c r="F189" s="1203"/>
      <c r="G189" s="1203"/>
      <c r="H189" s="1195">
        <f t="shared" si="6"/>
        <v>0</v>
      </c>
    </row>
    <row r="190" spans="1:8" ht="14.25">
      <c r="A190" s="1202"/>
      <c r="B190" s="1202"/>
      <c r="C190" s="1203"/>
      <c r="D190" s="1203"/>
      <c r="E190" s="1203"/>
      <c r="F190" s="1203"/>
      <c r="G190" s="1203"/>
      <c r="H190" s="1195">
        <f t="shared" si="6"/>
        <v>0</v>
      </c>
    </row>
    <row r="191" spans="1:8" ht="14.25">
      <c r="A191" s="1202"/>
      <c r="B191" s="1202"/>
      <c r="C191" s="1203"/>
      <c r="D191" s="1203"/>
      <c r="E191" s="1203"/>
      <c r="F191" s="1203"/>
      <c r="G191" s="1203"/>
      <c r="H191" s="1195">
        <f t="shared" si="6"/>
        <v>0</v>
      </c>
    </row>
    <row r="192" spans="1:8" ht="14.25">
      <c r="A192" s="1202"/>
      <c r="B192" s="1202"/>
      <c r="C192" s="1203"/>
      <c r="D192" s="1203"/>
      <c r="E192" s="1203"/>
      <c r="F192" s="1203"/>
      <c r="G192" s="1203"/>
      <c r="H192" s="1195">
        <f t="shared" si="6"/>
        <v>0</v>
      </c>
    </row>
    <row r="193" spans="1:8" ht="14.25">
      <c r="A193" s="1202"/>
      <c r="B193" s="1202"/>
      <c r="C193" s="1203"/>
      <c r="D193" s="1203"/>
      <c r="E193" s="1203"/>
      <c r="F193" s="1203"/>
      <c r="G193" s="1203"/>
      <c r="H193" s="1195">
        <f t="shared" si="6"/>
        <v>0</v>
      </c>
    </row>
    <row r="194" spans="1:8" ht="14.25">
      <c r="A194" s="1202"/>
      <c r="B194" s="1202"/>
      <c r="C194" s="1203"/>
      <c r="D194" s="1203"/>
      <c r="E194" s="1203"/>
      <c r="F194" s="1203"/>
      <c r="G194" s="1203"/>
      <c r="H194" s="1195">
        <f t="shared" si="6"/>
        <v>0</v>
      </c>
    </row>
    <row r="195" spans="1:8" ht="14.25">
      <c r="A195" s="1202"/>
      <c r="B195" s="1202"/>
      <c r="C195" s="1203"/>
      <c r="D195" s="1203"/>
      <c r="E195" s="1203"/>
      <c r="F195" s="1203"/>
      <c r="G195" s="1203"/>
      <c r="H195" s="1195">
        <f t="shared" si="6"/>
        <v>0</v>
      </c>
    </row>
    <row r="196" spans="1:8" ht="14.25">
      <c r="A196" s="1202"/>
      <c r="B196" s="1202"/>
      <c r="C196" s="1203"/>
      <c r="D196" s="1203"/>
      <c r="E196" s="1203"/>
      <c r="F196" s="1203"/>
      <c r="G196" s="1203"/>
      <c r="H196" s="1195">
        <f t="shared" si="6"/>
        <v>0</v>
      </c>
    </row>
    <row r="197" spans="1:8" ht="14.25">
      <c r="A197" s="1202"/>
      <c r="B197" s="1202"/>
      <c r="C197" s="1203"/>
      <c r="D197" s="1203"/>
      <c r="E197" s="1203"/>
      <c r="F197" s="1203"/>
      <c r="G197" s="1203"/>
      <c r="H197" s="1195">
        <f t="shared" si="6"/>
        <v>0</v>
      </c>
    </row>
    <row r="198" spans="1:8" ht="14.25">
      <c r="A198" s="1202"/>
      <c r="B198" s="1202"/>
      <c r="C198" s="1203"/>
      <c r="D198" s="1203"/>
      <c r="E198" s="1203"/>
      <c r="F198" s="1203"/>
      <c r="G198" s="1203"/>
      <c r="H198" s="1195">
        <f t="shared" si="6"/>
        <v>0</v>
      </c>
    </row>
    <row r="199" spans="1:8" ht="14.25">
      <c r="A199" s="1202"/>
      <c r="B199" s="1202"/>
      <c r="C199" s="1203"/>
      <c r="D199" s="1203"/>
      <c r="E199" s="1203"/>
      <c r="F199" s="1203"/>
      <c r="G199" s="1203"/>
      <c r="H199" s="1195">
        <f t="shared" si="6"/>
        <v>0</v>
      </c>
    </row>
    <row r="200" spans="1:8" ht="14.25">
      <c r="A200" s="1202"/>
      <c r="B200" s="1202"/>
      <c r="C200" s="1203"/>
      <c r="D200" s="1203"/>
      <c r="E200" s="1203"/>
      <c r="F200" s="1203"/>
      <c r="G200" s="1203"/>
      <c r="H200" s="1195">
        <f t="shared" si="6"/>
        <v>0</v>
      </c>
    </row>
    <row r="201" spans="1:8" ht="14.25">
      <c r="A201" s="1202"/>
      <c r="B201" s="1202"/>
      <c r="C201" s="1203"/>
      <c r="D201" s="1203"/>
      <c r="E201" s="1203"/>
      <c r="F201" s="1203"/>
      <c r="G201" s="1203"/>
      <c r="H201" s="1195">
        <f t="shared" si="6"/>
        <v>0</v>
      </c>
    </row>
    <row r="202" spans="1:8" ht="14.25">
      <c r="A202" s="1202"/>
      <c r="B202" s="1202"/>
      <c r="C202" s="1203"/>
      <c r="D202" s="1203"/>
      <c r="E202" s="1203"/>
      <c r="F202" s="1203"/>
      <c r="G202" s="1203"/>
      <c r="H202" s="1195">
        <f t="shared" si="6"/>
        <v>0</v>
      </c>
    </row>
    <row r="203" spans="1:8" ht="14.25">
      <c r="A203" s="1202"/>
      <c r="B203" s="1202"/>
      <c r="C203" s="1203"/>
      <c r="D203" s="1203"/>
      <c r="E203" s="1203"/>
      <c r="F203" s="1203"/>
      <c r="G203" s="1203"/>
      <c r="H203" s="1195">
        <f t="shared" si="6"/>
        <v>0</v>
      </c>
    </row>
    <row r="204" spans="1:8" ht="14.25">
      <c r="A204" s="1202"/>
      <c r="B204" s="1202"/>
      <c r="C204" s="1203"/>
      <c r="D204" s="1203"/>
      <c r="E204" s="1203"/>
      <c r="F204" s="1203"/>
      <c r="G204" s="1203"/>
      <c r="H204" s="1195">
        <f t="shared" si="6"/>
        <v>0</v>
      </c>
    </row>
    <row r="205" spans="1:8" ht="14.25">
      <c r="A205" s="1202"/>
      <c r="B205" s="1202"/>
      <c r="C205" s="1203"/>
      <c r="D205" s="1203"/>
      <c r="E205" s="1203"/>
      <c r="F205" s="1203"/>
      <c r="G205" s="1203"/>
      <c r="H205" s="1195">
        <f t="shared" si="6"/>
        <v>0</v>
      </c>
    </row>
    <row r="206" spans="1:8" ht="14.25">
      <c r="A206" s="1202"/>
      <c r="B206" s="1202"/>
      <c r="C206" s="1203"/>
      <c r="D206" s="1203"/>
      <c r="E206" s="1203"/>
      <c r="F206" s="1203"/>
      <c r="G206" s="1203"/>
      <c r="H206" s="1195">
        <f t="shared" si="6"/>
        <v>0</v>
      </c>
    </row>
    <row r="207" spans="1:8" ht="14.25">
      <c r="A207" s="1202"/>
      <c r="B207" s="1202"/>
      <c r="C207" s="1203"/>
      <c r="D207" s="1203"/>
      <c r="E207" s="1203"/>
      <c r="F207" s="1203"/>
      <c r="G207" s="1203"/>
      <c r="H207" s="1195">
        <f t="shared" si="6"/>
        <v>0</v>
      </c>
    </row>
    <row r="208" spans="1:8" ht="14.25">
      <c r="A208" s="1202"/>
      <c r="B208" s="1202"/>
      <c r="C208" s="1203"/>
      <c r="D208" s="1203"/>
      <c r="E208" s="1203"/>
      <c r="F208" s="1203"/>
      <c r="G208" s="1203"/>
      <c r="H208" s="1195">
        <f t="shared" si="6"/>
        <v>0</v>
      </c>
    </row>
    <row r="209" spans="1:8" ht="14.25">
      <c r="A209" s="1202"/>
      <c r="B209" s="1202"/>
      <c r="C209" s="1203"/>
      <c r="D209" s="1203"/>
      <c r="E209" s="1203"/>
      <c r="F209" s="1203"/>
      <c r="G209" s="1203"/>
      <c r="H209" s="1195">
        <f t="shared" si="6"/>
        <v>0</v>
      </c>
    </row>
    <row r="210" spans="1:8" ht="14.25">
      <c r="A210" s="1202"/>
      <c r="B210" s="1202"/>
      <c r="C210" s="1203"/>
      <c r="D210" s="1203"/>
      <c r="E210" s="1203"/>
      <c r="F210" s="1203"/>
      <c r="G210" s="1203"/>
      <c r="H210" s="1195">
        <f t="shared" si="6"/>
        <v>0</v>
      </c>
    </row>
    <row r="211" spans="1:8" ht="14.25">
      <c r="A211" s="1202"/>
      <c r="B211" s="1202"/>
      <c r="C211" s="1203"/>
      <c r="D211" s="1203"/>
      <c r="E211" s="1203"/>
      <c r="F211" s="1203"/>
      <c r="G211" s="1203"/>
      <c r="H211" s="1195">
        <f t="shared" si="6"/>
        <v>0</v>
      </c>
    </row>
    <row r="212" spans="1:8" ht="14.25">
      <c r="A212" s="1202"/>
      <c r="B212" s="1202"/>
      <c r="C212" s="1203"/>
      <c r="D212" s="1203"/>
      <c r="E212" s="1203"/>
      <c r="F212" s="1203"/>
      <c r="G212" s="1203"/>
      <c r="H212" s="1195">
        <f t="shared" si="6"/>
        <v>0</v>
      </c>
    </row>
    <row r="213" spans="1:8" ht="14.25">
      <c r="A213" s="1202"/>
      <c r="B213" s="1202"/>
      <c r="C213" s="1203"/>
      <c r="D213" s="1203"/>
      <c r="E213" s="1203"/>
      <c r="F213" s="1203"/>
      <c r="G213" s="1203"/>
      <c r="H213" s="1195">
        <f t="shared" si="6"/>
        <v>0</v>
      </c>
    </row>
    <row r="214" spans="1:8" ht="14.25">
      <c r="A214" s="1202"/>
      <c r="B214" s="1202"/>
      <c r="C214" s="1203"/>
      <c r="D214" s="1203"/>
      <c r="E214" s="1203"/>
      <c r="F214" s="1203"/>
      <c r="G214" s="1203"/>
      <c r="H214" s="1195">
        <f t="shared" si="6"/>
        <v>0</v>
      </c>
    </row>
    <row r="215" spans="1:8" ht="14.25">
      <c r="A215" s="1202"/>
      <c r="B215" s="1202"/>
      <c r="C215" s="1203"/>
      <c r="D215" s="1203"/>
      <c r="E215" s="1203"/>
      <c r="F215" s="1203"/>
      <c r="G215" s="1203"/>
      <c r="H215" s="1195">
        <f t="shared" si="6"/>
        <v>0</v>
      </c>
    </row>
    <row r="216" spans="1:8" ht="14.25">
      <c r="A216" s="1202"/>
      <c r="B216" s="1202"/>
      <c r="C216" s="1203"/>
      <c r="D216" s="1203"/>
      <c r="E216" s="1203"/>
      <c r="F216" s="1203"/>
      <c r="G216" s="1203"/>
      <c r="H216" s="1195">
        <f t="shared" ref="H216:H279" si="7">SUM(C216:G216)</f>
        <v>0</v>
      </c>
    </row>
    <row r="217" spans="1:8" ht="14.25">
      <c r="A217" s="1202"/>
      <c r="B217" s="1202"/>
      <c r="C217" s="1203"/>
      <c r="D217" s="1203"/>
      <c r="E217" s="1203"/>
      <c r="F217" s="1203"/>
      <c r="G217" s="1203"/>
      <c r="H217" s="1195">
        <f t="shared" si="7"/>
        <v>0</v>
      </c>
    </row>
    <row r="218" spans="1:8" ht="14.25">
      <c r="A218" s="1202"/>
      <c r="B218" s="1202"/>
      <c r="C218" s="1203"/>
      <c r="D218" s="1203"/>
      <c r="E218" s="1203"/>
      <c r="F218" s="1203"/>
      <c r="G218" s="1203"/>
      <c r="H218" s="1195">
        <f t="shared" si="7"/>
        <v>0</v>
      </c>
    </row>
    <row r="219" spans="1:8" ht="14.25">
      <c r="A219" s="1202"/>
      <c r="B219" s="1202"/>
      <c r="C219" s="1203"/>
      <c r="D219" s="1203"/>
      <c r="E219" s="1203"/>
      <c r="F219" s="1203"/>
      <c r="G219" s="1203"/>
      <c r="H219" s="1195">
        <f t="shared" si="7"/>
        <v>0</v>
      </c>
    </row>
    <row r="220" spans="1:8" ht="14.25">
      <c r="A220" s="1202"/>
      <c r="B220" s="1202"/>
      <c r="C220" s="1203"/>
      <c r="D220" s="1203"/>
      <c r="E220" s="1203"/>
      <c r="F220" s="1203"/>
      <c r="G220" s="1203"/>
      <c r="H220" s="1195">
        <f t="shared" si="7"/>
        <v>0</v>
      </c>
    </row>
    <row r="221" spans="1:8" ht="14.25">
      <c r="A221" s="1202"/>
      <c r="B221" s="1202"/>
      <c r="C221" s="1203"/>
      <c r="D221" s="1203"/>
      <c r="E221" s="1203"/>
      <c r="F221" s="1203"/>
      <c r="G221" s="1203"/>
      <c r="H221" s="1195">
        <f t="shared" si="7"/>
        <v>0</v>
      </c>
    </row>
    <row r="222" spans="1:8" ht="14.25">
      <c r="A222" s="1202"/>
      <c r="B222" s="1202"/>
      <c r="C222" s="1203"/>
      <c r="D222" s="1203"/>
      <c r="E222" s="1203"/>
      <c r="F222" s="1203"/>
      <c r="G222" s="1203"/>
      <c r="H222" s="1195">
        <f t="shared" si="7"/>
        <v>0</v>
      </c>
    </row>
    <row r="223" spans="1:8" ht="14.25">
      <c r="A223" s="1202"/>
      <c r="B223" s="1202"/>
      <c r="C223" s="1203"/>
      <c r="D223" s="1203"/>
      <c r="E223" s="1203"/>
      <c r="F223" s="1203"/>
      <c r="G223" s="1203"/>
      <c r="H223" s="1195">
        <f t="shared" si="7"/>
        <v>0</v>
      </c>
    </row>
    <row r="224" spans="1:8" ht="14.25">
      <c r="A224" s="1202"/>
      <c r="B224" s="1202"/>
      <c r="C224" s="1203"/>
      <c r="D224" s="1203"/>
      <c r="E224" s="1203"/>
      <c r="F224" s="1203"/>
      <c r="G224" s="1203"/>
      <c r="H224" s="1195">
        <f t="shared" si="7"/>
        <v>0</v>
      </c>
    </row>
    <row r="225" spans="1:8" ht="14.25">
      <c r="A225" s="1202"/>
      <c r="B225" s="1202"/>
      <c r="C225" s="1203"/>
      <c r="D225" s="1203"/>
      <c r="E225" s="1203"/>
      <c r="F225" s="1203"/>
      <c r="G225" s="1203"/>
      <c r="H225" s="1195">
        <f t="shared" si="7"/>
        <v>0</v>
      </c>
    </row>
    <row r="226" spans="1:8" ht="14.25">
      <c r="A226" s="1202"/>
      <c r="B226" s="1202"/>
      <c r="C226" s="1203"/>
      <c r="D226" s="1203"/>
      <c r="E226" s="1203"/>
      <c r="F226" s="1203"/>
      <c r="G226" s="1203"/>
      <c r="H226" s="1195">
        <f t="shared" si="7"/>
        <v>0</v>
      </c>
    </row>
    <row r="227" spans="1:8" ht="14.25">
      <c r="A227" s="1202"/>
      <c r="B227" s="1202"/>
      <c r="C227" s="1203"/>
      <c r="D227" s="1203"/>
      <c r="E227" s="1203"/>
      <c r="F227" s="1203"/>
      <c r="G227" s="1203"/>
      <c r="H227" s="1195">
        <f t="shared" si="7"/>
        <v>0</v>
      </c>
    </row>
    <row r="228" spans="1:8" ht="14.25">
      <c r="A228" s="1202"/>
      <c r="B228" s="1202"/>
      <c r="C228" s="1203"/>
      <c r="D228" s="1203"/>
      <c r="E228" s="1203"/>
      <c r="F228" s="1203"/>
      <c r="G228" s="1203"/>
      <c r="H228" s="1195">
        <f t="shared" si="7"/>
        <v>0</v>
      </c>
    </row>
    <row r="229" spans="1:8" ht="14.25">
      <c r="A229" s="1202"/>
      <c r="B229" s="1202"/>
      <c r="C229" s="1203"/>
      <c r="D229" s="1203"/>
      <c r="E229" s="1203"/>
      <c r="F229" s="1203"/>
      <c r="G229" s="1203"/>
      <c r="H229" s="1195">
        <f t="shared" si="7"/>
        <v>0</v>
      </c>
    </row>
    <row r="230" spans="1:8" ht="14.25">
      <c r="A230" s="1202"/>
      <c r="B230" s="1202"/>
      <c r="C230" s="1203"/>
      <c r="D230" s="1203"/>
      <c r="E230" s="1203"/>
      <c r="F230" s="1203"/>
      <c r="G230" s="1203"/>
      <c r="H230" s="1195">
        <f t="shared" si="7"/>
        <v>0</v>
      </c>
    </row>
    <row r="231" spans="1:8" ht="14.25">
      <c r="A231" s="1202"/>
      <c r="B231" s="1202"/>
      <c r="C231" s="1203"/>
      <c r="D231" s="1203"/>
      <c r="E231" s="1203"/>
      <c r="F231" s="1203"/>
      <c r="G231" s="1203"/>
      <c r="H231" s="1195">
        <f t="shared" si="7"/>
        <v>0</v>
      </c>
    </row>
    <row r="232" spans="1:8" ht="14.25">
      <c r="A232" s="1202"/>
      <c r="B232" s="1202"/>
      <c r="C232" s="1203"/>
      <c r="D232" s="1203"/>
      <c r="E232" s="1203"/>
      <c r="F232" s="1203"/>
      <c r="G232" s="1203"/>
      <c r="H232" s="1195">
        <f t="shared" si="7"/>
        <v>0</v>
      </c>
    </row>
    <row r="233" spans="1:8" ht="14.25">
      <c r="A233" s="1202"/>
      <c r="B233" s="1202"/>
      <c r="C233" s="1203"/>
      <c r="D233" s="1203"/>
      <c r="E233" s="1203"/>
      <c r="F233" s="1203"/>
      <c r="G233" s="1203"/>
      <c r="H233" s="1195">
        <f t="shared" si="7"/>
        <v>0</v>
      </c>
    </row>
    <row r="234" spans="1:8" ht="14.25">
      <c r="A234" s="1202"/>
      <c r="B234" s="1202"/>
      <c r="C234" s="1203"/>
      <c r="D234" s="1203"/>
      <c r="E234" s="1203"/>
      <c r="F234" s="1203"/>
      <c r="G234" s="1203"/>
      <c r="H234" s="1195">
        <f t="shared" si="7"/>
        <v>0</v>
      </c>
    </row>
    <row r="235" spans="1:8" ht="14.25">
      <c r="A235" s="1202"/>
      <c r="B235" s="1202"/>
      <c r="C235" s="1203"/>
      <c r="D235" s="1203"/>
      <c r="E235" s="1203"/>
      <c r="F235" s="1203"/>
      <c r="G235" s="1203"/>
      <c r="H235" s="1195">
        <f t="shared" si="7"/>
        <v>0</v>
      </c>
    </row>
    <row r="236" spans="1:8" ht="14.25">
      <c r="A236" s="1202"/>
      <c r="B236" s="1202"/>
      <c r="C236" s="1203"/>
      <c r="D236" s="1203"/>
      <c r="E236" s="1203"/>
      <c r="F236" s="1203"/>
      <c r="G236" s="1203"/>
      <c r="H236" s="1195">
        <f t="shared" si="7"/>
        <v>0</v>
      </c>
    </row>
    <row r="237" spans="1:8" ht="14.25">
      <c r="A237" s="1202"/>
      <c r="B237" s="1202"/>
      <c r="C237" s="1203"/>
      <c r="D237" s="1203"/>
      <c r="E237" s="1203"/>
      <c r="F237" s="1203"/>
      <c r="G237" s="1203"/>
      <c r="H237" s="1195">
        <f t="shared" si="7"/>
        <v>0</v>
      </c>
    </row>
    <row r="238" spans="1:8" ht="14.25">
      <c r="A238" s="1202"/>
      <c r="B238" s="1202"/>
      <c r="C238" s="1203"/>
      <c r="D238" s="1203"/>
      <c r="E238" s="1203"/>
      <c r="F238" s="1203"/>
      <c r="G238" s="1203"/>
      <c r="H238" s="1195">
        <f t="shared" si="7"/>
        <v>0</v>
      </c>
    </row>
    <row r="239" spans="1:8" ht="14.25">
      <c r="A239" s="1202"/>
      <c r="B239" s="1202"/>
      <c r="C239" s="1203"/>
      <c r="D239" s="1203"/>
      <c r="E239" s="1203"/>
      <c r="F239" s="1203"/>
      <c r="G239" s="1203"/>
      <c r="H239" s="1195">
        <f t="shared" si="7"/>
        <v>0</v>
      </c>
    </row>
    <row r="240" spans="1:8" ht="14.25">
      <c r="A240" s="1202"/>
      <c r="B240" s="1202"/>
      <c r="C240" s="1203"/>
      <c r="D240" s="1203"/>
      <c r="E240" s="1203"/>
      <c r="F240" s="1203"/>
      <c r="G240" s="1203"/>
      <c r="H240" s="1195">
        <f t="shared" si="7"/>
        <v>0</v>
      </c>
    </row>
    <row r="241" spans="1:8" ht="14.25">
      <c r="A241" s="1202"/>
      <c r="B241" s="1202"/>
      <c r="C241" s="1203"/>
      <c r="D241" s="1203"/>
      <c r="E241" s="1203"/>
      <c r="F241" s="1203"/>
      <c r="G241" s="1203"/>
      <c r="H241" s="1195">
        <f t="shared" si="7"/>
        <v>0</v>
      </c>
    </row>
    <row r="242" spans="1:8" ht="14.25">
      <c r="A242" s="1202"/>
      <c r="B242" s="1202"/>
      <c r="C242" s="1203"/>
      <c r="D242" s="1203"/>
      <c r="E242" s="1203"/>
      <c r="F242" s="1203"/>
      <c r="G242" s="1203"/>
      <c r="H242" s="1195">
        <f t="shared" si="7"/>
        <v>0</v>
      </c>
    </row>
    <row r="243" spans="1:8" ht="14.25">
      <c r="A243" s="1202"/>
      <c r="B243" s="1202"/>
      <c r="C243" s="1203"/>
      <c r="D243" s="1203"/>
      <c r="E243" s="1203"/>
      <c r="F243" s="1203"/>
      <c r="G243" s="1203"/>
      <c r="H243" s="1195">
        <f t="shared" si="7"/>
        <v>0</v>
      </c>
    </row>
    <row r="244" spans="1:8" ht="14.25">
      <c r="A244" s="1202"/>
      <c r="B244" s="1202"/>
      <c r="C244" s="1203"/>
      <c r="D244" s="1203"/>
      <c r="E244" s="1203"/>
      <c r="F244" s="1203"/>
      <c r="G244" s="1203"/>
      <c r="H244" s="1195">
        <f t="shared" si="7"/>
        <v>0</v>
      </c>
    </row>
    <row r="245" spans="1:8" ht="14.25">
      <c r="A245" s="1202"/>
      <c r="B245" s="1202"/>
      <c r="C245" s="1203"/>
      <c r="D245" s="1203"/>
      <c r="E245" s="1203"/>
      <c r="F245" s="1203"/>
      <c r="G245" s="1203"/>
      <c r="H245" s="1195">
        <f t="shared" si="7"/>
        <v>0</v>
      </c>
    </row>
    <row r="246" spans="1:8" ht="14.25">
      <c r="A246" s="1202"/>
      <c r="B246" s="1202"/>
      <c r="C246" s="1203"/>
      <c r="D246" s="1203"/>
      <c r="E246" s="1203"/>
      <c r="F246" s="1203"/>
      <c r="G246" s="1203"/>
      <c r="H246" s="1195">
        <f t="shared" si="7"/>
        <v>0</v>
      </c>
    </row>
    <row r="247" spans="1:8" ht="14.25">
      <c r="A247" s="1202"/>
      <c r="B247" s="1202"/>
      <c r="C247" s="1203"/>
      <c r="D247" s="1203"/>
      <c r="E247" s="1203"/>
      <c r="F247" s="1203"/>
      <c r="G247" s="1203"/>
      <c r="H247" s="1195">
        <f t="shared" si="7"/>
        <v>0</v>
      </c>
    </row>
    <row r="248" spans="1:8" ht="14.25">
      <c r="A248" s="1202"/>
      <c r="B248" s="1202"/>
      <c r="C248" s="1203"/>
      <c r="D248" s="1203"/>
      <c r="E248" s="1203"/>
      <c r="F248" s="1203"/>
      <c r="G248" s="1203"/>
      <c r="H248" s="1195">
        <f t="shared" si="7"/>
        <v>0</v>
      </c>
    </row>
    <row r="249" spans="1:8" ht="14.25">
      <c r="A249" s="1202"/>
      <c r="B249" s="1202"/>
      <c r="C249" s="1203"/>
      <c r="D249" s="1203"/>
      <c r="E249" s="1203"/>
      <c r="F249" s="1203"/>
      <c r="G249" s="1203"/>
      <c r="H249" s="1195">
        <f t="shared" si="7"/>
        <v>0</v>
      </c>
    </row>
    <row r="250" spans="1:8" ht="14.25">
      <c r="A250" s="1202"/>
      <c r="B250" s="1202"/>
      <c r="C250" s="1203"/>
      <c r="D250" s="1203"/>
      <c r="E250" s="1203"/>
      <c r="F250" s="1203"/>
      <c r="G250" s="1203"/>
      <c r="H250" s="1195">
        <f t="shared" si="7"/>
        <v>0</v>
      </c>
    </row>
    <row r="251" spans="1:8" ht="14.25">
      <c r="A251" s="1202"/>
      <c r="B251" s="1202"/>
      <c r="C251" s="1203"/>
      <c r="D251" s="1203"/>
      <c r="E251" s="1203"/>
      <c r="F251" s="1203"/>
      <c r="G251" s="1203"/>
      <c r="H251" s="1195">
        <f t="shared" si="7"/>
        <v>0</v>
      </c>
    </row>
    <row r="252" spans="1:8" ht="14.25">
      <c r="A252" s="1202"/>
      <c r="B252" s="1202"/>
      <c r="C252" s="1203"/>
      <c r="D252" s="1203"/>
      <c r="E252" s="1203"/>
      <c r="F252" s="1203"/>
      <c r="G252" s="1203"/>
      <c r="H252" s="1195">
        <f t="shared" si="7"/>
        <v>0</v>
      </c>
    </row>
    <row r="253" spans="1:8" ht="14.25">
      <c r="A253" s="1202"/>
      <c r="B253" s="1202"/>
      <c r="C253" s="1203"/>
      <c r="D253" s="1203"/>
      <c r="E253" s="1203"/>
      <c r="F253" s="1203"/>
      <c r="G253" s="1203"/>
      <c r="H253" s="1195">
        <f t="shared" si="7"/>
        <v>0</v>
      </c>
    </row>
    <row r="254" spans="1:8" ht="14.25">
      <c r="A254" s="1202"/>
      <c r="B254" s="1202"/>
      <c r="C254" s="1203"/>
      <c r="D254" s="1203"/>
      <c r="E254" s="1203"/>
      <c r="F254" s="1203"/>
      <c r="G254" s="1203"/>
      <c r="H254" s="1195">
        <f t="shared" si="7"/>
        <v>0</v>
      </c>
    </row>
    <row r="255" spans="1:8" ht="14.25">
      <c r="A255" s="1202"/>
      <c r="B255" s="1202"/>
      <c r="C255" s="1203"/>
      <c r="D255" s="1203"/>
      <c r="E255" s="1203"/>
      <c r="F255" s="1203"/>
      <c r="G255" s="1203"/>
      <c r="H255" s="1195">
        <f t="shared" si="7"/>
        <v>0</v>
      </c>
    </row>
    <row r="256" spans="1:8" ht="14.25">
      <c r="A256" s="1202"/>
      <c r="B256" s="1202"/>
      <c r="C256" s="1203"/>
      <c r="D256" s="1203"/>
      <c r="E256" s="1203"/>
      <c r="F256" s="1203"/>
      <c r="G256" s="1203"/>
      <c r="H256" s="1195">
        <f t="shared" si="7"/>
        <v>0</v>
      </c>
    </row>
    <row r="257" spans="1:8" ht="14.25">
      <c r="A257" s="1202"/>
      <c r="B257" s="1202"/>
      <c r="C257" s="1203"/>
      <c r="D257" s="1203"/>
      <c r="E257" s="1203"/>
      <c r="F257" s="1203"/>
      <c r="G257" s="1203"/>
      <c r="H257" s="1195">
        <f t="shared" si="7"/>
        <v>0</v>
      </c>
    </row>
    <row r="258" spans="1:8" ht="14.25">
      <c r="A258" s="1202"/>
      <c r="B258" s="1202"/>
      <c r="C258" s="1203"/>
      <c r="D258" s="1203"/>
      <c r="E258" s="1203"/>
      <c r="F258" s="1203"/>
      <c r="G258" s="1203"/>
      <c r="H258" s="1195">
        <f t="shared" si="7"/>
        <v>0</v>
      </c>
    </row>
    <row r="259" spans="1:8" ht="14.25">
      <c r="A259" s="1202"/>
      <c r="B259" s="1202"/>
      <c r="C259" s="1203"/>
      <c r="D259" s="1203"/>
      <c r="E259" s="1203"/>
      <c r="F259" s="1203"/>
      <c r="G259" s="1203"/>
      <c r="H259" s="1195">
        <f t="shared" si="7"/>
        <v>0</v>
      </c>
    </row>
    <row r="260" spans="1:8" ht="14.25">
      <c r="A260" s="1202"/>
      <c r="B260" s="1202"/>
      <c r="C260" s="1203"/>
      <c r="D260" s="1203"/>
      <c r="E260" s="1203"/>
      <c r="F260" s="1203"/>
      <c r="G260" s="1203"/>
      <c r="H260" s="1195">
        <f t="shared" si="7"/>
        <v>0</v>
      </c>
    </row>
    <row r="261" spans="1:8" ht="14.25">
      <c r="A261" s="1202"/>
      <c r="B261" s="1202"/>
      <c r="C261" s="1203"/>
      <c r="D261" s="1203"/>
      <c r="E261" s="1203"/>
      <c r="F261" s="1203"/>
      <c r="G261" s="1203"/>
      <c r="H261" s="1195">
        <f t="shared" si="7"/>
        <v>0</v>
      </c>
    </row>
    <row r="262" spans="1:8" ht="14.25">
      <c r="A262" s="1202"/>
      <c r="B262" s="1202"/>
      <c r="C262" s="1203"/>
      <c r="D262" s="1203"/>
      <c r="E262" s="1203"/>
      <c r="F262" s="1203"/>
      <c r="G262" s="1203"/>
      <c r="H262" s="1195">
        <f t="shared" si="7"/>
        <v>0</v>
      </c>
    </row>
    <row r="263" spans="1:8" ht="14.25">
      <c r="A263" s="1202"/>
      <c r="B263" s="1202"/>
      <c r="C263" s="1203"/>
      <c r="D263" s="1203"/>
      <c r="E263" s="1203"/>
      <c r="F263" s="1203"/>
      <c r="G263" s="1203"/>
      <c r="H263" s="1195">
        <f t="shared" si="7"/>
        <v>0</v>
      </c>
    </row>
    <row r="264" spans="1:8" ht="14.25">
      <c r="A264" s="1202"/>
      <c r="B264" s="1202"/>
      <c r="C264" s="1203"/>
      <c r="D264" s="1203"/>
      <c r="E264" s="1203"/>
      <c r="F264" s="1203"/>
      <c r="G264" s="1203"/>
      <c r="H264" s="1195">
        <f t="shared" si="7"/>
        <v>0</v>
      </c>
    </row>
    <row r="265" spans="1:8" ht="14.25">
      <c r="A265" s="1202"/>
      <c r="B265" s="1202"/>
      <c r="C265" s="1203"/>
      <c r="D265" s="1203"/>
      <c r="E265" s="1203"/>
      <c r="F265" s="1203"/>
      <c r="G265" s="1203"/>
      <c r="H265" s="1195">
        <f t="shared" si="7"/>
        <v>0</v>
      </c>
    </row>
    <row r="266" spans="1:8" ht="14.25">
      <c r="A266" s="1202"/>
      <c r="B266" s="1202"/>
      <c r="C266" s="1203"/>
      <c r="D266" s="1203"/>
      <c r="E266" s="1203"/>
      <c r="F266" s="1203"/>
      <c r="G266" s="1203"/>
      <c r="H266" s="1195">
        <f t="shared" si="7"/>
        <v>0</v>
      </c>
    </row>
    <row r="267" spans="1:8" ht="14.25">
      <c r="A267" s="1202"/>
      <c r="B267" s="1202"/>
      <c r="C267" s="1203"/>
      <c r="D267" s="1203"/>
      <c r="E267" s="1203"/>
      <c r="F267" s="1203"/>
      <c r="G267" s="1203"/>
      <c r="H267" s="1195">
        <f t="shared" si="7"/>
        <v>0</v>
      </c>
    </row>
    <row r="268" spans="1:8" ht="14.25">
      <c r="A268" s="1202"/>
      <c r="B268" s="1202"/>
      <c r="C268" s="1203"/>
      <c r="D268" s="1203"/>
      <c r="E268" s="1203"/>
      <c r="F268" s="1203"/>
      <c r="G268" s="1203"/>
      <c r="H268" s="1195">
        <f t="shared" si="7"/>
        <v>0</v>
      </c>
    </row>
    <row r="269" spans="1:8" ht="14.25">
      <c r="A269" s="1202"/>
      <c r="B269" s="1202"/>
      <c r="C269" s="1203"/>
      <c r="D269" s="1203"/>
      <c r="E269" s="1203"/>
      <c r="F269" s="1203"/>
      <c r="G269" s="1203"/>
      <c r="H269" s="1195">
        <f t="shared" si="7"/>
        <v>0</v>
      </c>
    </row>
    <row r="270" spans="1:8" ht="14.25">
      <c r="A270" s="1202"/>
      <c r="B270" s="1202"/>
      <c r="C270" s="1203"/>
      <c r="D270" s="1203"/>
      <c r="E270" s="1203"/>
      <c r="F270" s="1203"/>
      <c r="G270" s="1203"/>
      <c r="H270" s="1195">
        <f t="shared" si="7"/>
        <v>0</v>
      </c>
    </row>
    <row r="271" spans="1:8" ht="14.25">
      <c r="A271" s="1202"/>
      <c r="B271" s="1202"/>
      <c r="C271" s="1203"/>
      <c r="D271" s="1203"/>
      <c r="E271" s="1203"/>
      <c r="F271" s="1203"/>
      <c r="G271" s="1203"/>
      <c r="H271" s="1195">
        <f t="shared" si="7"/>
        <v>0</v>
      </c>
    </row>
    <row r="272" spans="1:8" ht="14.25">
      <c r="A272" s="1202"/>
      <c r="B272" s="1202"/>
      <c r="C272" s="1203"/>
      <c r="D272" s="1203"/>
      <c r="E272" s="1203"/>
      <c r="F272" s="1203"/>
      <c r="G272" s="1203"/>
      <c r="H272" s="1195">
        <f t="shared" si="7"/>
        <v>0</v>
      </c>
    </row>
    <row r="273" spans="1:8" ht="14.25">
      <c r="A273" s="1202"/>
      <c r="B273" s="1202"/>
      <c r="C273" s="1203"/>
      <c r="D273" s="1203"/>
      <c r="E273" s="1203"/>
      <c r="F273" s="1203"/>
      <c r="G273" s="1203"/>
      <c r="H273" s="1195">
        <f t="shared" si="7"/>
        <v>0</v>
      </c>
    </row>
    <row r="274" spans="1:8" ht="14.25">
      <c r="A274" s="1202"/>
      <c r="B274" s="1202"/>
      <c r="C274" s="1203"/>
      <c r="D274" s="1203"/>
      <c r="E274" s="1203"/>
      <c r="F274" s="1203"/>
      <c r="G274" s="1203"/>
      <c r="H274" s="1195">
        <f t="shared" si="7"/>
        <v>0</v>
      </c>
    </row>
    <row r="275" spans="1:8" ht="14.25">
      <c r="A275" s="1202"/>
      <c r="B275" s="1202"/>
      <c r="C275" s="1203"/>
      <c r="D275" s="1203"/>
      <c r="E275" s="1203"/>
      <c r="F275" s="1203"/>
      <c r="G275" s="1203"/>
      <c r="H275" s="1195">
        <f t="shared" si="7"/>
        <v>0</v>
      </c>
    </row>
    <row r="276" spans="1:8" ht="14.25">
      <c r="A276" s="1202"/>
      <c r="B276" s="1202"/>
      <c r="C276" s="1203"/>
      <c r="D276" s="1203"/>
      <c r="E276" s="1203"/>
      <c r="F276" s="1203"/>
      <c r="G276" s="1203"/>
      <c r="H276" s="1195">
        <f t="shared" si="7"/>
        <v>0</v>
      </c>
    </row>
    <row r="277" spans="1:8" ht="14.25">
      <c r="A277" s="1202"/>
      <c r="B277" s="1202"/>
      <c r="C277" s="1203"/>
      <c r="D277" s="1203"/>
      <c r="E277" s="1203"/>
      <c r="F277" s="1203"/>
      <c r="G277" s="1203"/>
      <c r="H277" s="1195">
        <f t="shared" si="7"/>
        <v>0</v>
      </c>
    </row>
    <row r="278" spans="1:8" ht="14.25">
      <c r="A278" s="1202"/>
      <c r="B278" s="1202"/>
      <c r="C278" s="1203"/>
      <c r="D278" s="1203"/>
      <c r="E278" s="1203"/>
      <c r="F278" s="1203"/>
      <c r="G278" s="1203"/>
      <c r="H278" s="1195">
        <f t="shared" si="7"/>
        <v>0</v>
      </c>
    </row>
    <row r="279" spans="1:8" ht="14.25">
      <c r="A279" s="1202"/>
      <c r="B279" s="1202"/>
      <c r="C279" s="1203"/>
      <c r="D279" s="1203"/>
      <c r="E279" s="1203"/>
      <c r="F279" s="1203"/>
      <c r="G279" s="1203"/>
      <c r="H279" s="1195">
        <f t="shared" si="7"/>
        <v>0</v>
      </c>
    </row>
    <row r="280" spans="1:8" ht="14.25">
      <c r="A280" s="1202"/>
      <c r="B280" s="1202"/>
      <c r="C280" s="1203"/>
      <c r="D280" s="1203"/>
      <c r="E280" s="1203"/>
      <c r="F280" s="1203"/>
      <c r="G280" s="1203"/>
      <c r="H280" s="1195">
        <f t="shared" ref="H280:H343" si="8">SUM(C280:G280)</f>
        <v>0</v>
      </c>
    </row>
    <row r="281" spans="1:8" ht="14.25">
      <c r="A281" s="1202"/>
      <c r="B281" s="1202"/>
      <c r="C281" s="1203"/>
      <c r="D281" s="1203"/>
      <c r="E281" s="1203"/>
      <c r="F281" s="1203"/>
      <c r="G281" s="1203"/>
      <c r="H281" s="1195">
        <f t="shared" si="8"/>
        <v>0</v>
      </c>
    </row>
    <row r="282" spans="1:8" ht="14.25">
      <c r="A282" s="1202"/>
      <c r="B282" s="1202"/>
      <c r="C282" s="1203"/>
      <c r="D282" s="1203"/>
      <c r="E282" s="1203"/>
      <c r="F282" s="1203"/>
      <c r="G282" s="1203"/>
      <c r="H282" s="1195">
        <f t="shared" si="8"/>
        <v>0</v>
      </c>
    </row>
    <row r="283" spans="1:8" ht="14.25">
      <c r="A283" s="1202"/>
      <c r="B283" s="1202"/>
      <c r="C283" s="1203"/>
      <c r="D283" s="1203"/>
      <c r="E283" s="1203"/>
      <c r="F283" s="1203"/>
      <c r="G283" s="1203"/>
      <c r="H283" s="1195">
        <f t="shared" si="8"/>
        <v>0</v>
      </c>
    </row>
    <row r="284" spans="1:8" ht="14.25">
      <c r="A284" s="1202"/>
      <c r="B284" s="1202"/>
      <c r="C284" s="1203"/>
      <c r="D284" s="1203"/>
      <c r="E284" s="1203"/>
      <c r="F284" s="1203"/>
      <c r="G284" s="1203"/>
      <c r="H284" s="1195">
        <f t="shared" si="8"/>
        <v>0</v>
      </c>
    </row>
    <row r="285" spans="1:8" ht="14.25">
      <c r="A285" s="1202"/>
      <c r="B285" s="1202"/>
      <c r="C285" s="1203"/>
      <c r="D285" s="1203"/>
      <c r="E285" s="1203"/>
      <c r="F285" s="1203"/>
      <c r="G285" s="1203"/>
      <c r="H285" s="1195">
        <f t="shared" si="8"/>
        <v>0</v>
      </c>
    </row>
    <row r="286" spans="1:8" ht="14.25">
      <c r="A286" s="1202"/>
      <c r="B286" s="1202"/>
      <c r="C286" s="1203"/>
      <c r="D286" s="1203"/>
      <c r="E286" s="1203"/>
      <c r="F286" s="1203"/>
      <c r="G286" s="1203"/>
      <c r="H286" s="1195">
        <f t="shared" si="8"/>
        <v>0</v>
      </c>
    </row>
    <row r="287" spans="1:8" ht="14.25">
      <c r="A287" s="1202"/>
      <c r="B287" s="1202"/>
      <c r="C287" s="1203"/>
      <c r="D287" s="1203"/>
      <c r="E287" s="1203"/>
      <c r="F287" s="1203"/>
      <c r="G287" s="1203"/>
      <c r="H287" s="1195">
        <f t="shared" si="8"/>
        <v>0</v>
      </c>
    </row>
    <row r="288" spans="1:8" ht="14.25">
      <c r="A288" s="1202"/>
      <c r="B288" s="1202"/>
      <c r="C288" s="1203"/>
      <c r="D288" s="1203"/>
      <c r="E288" s="1203"/>
      <c r="F288" s="1203"/>
      <c r="G288" s="1203"/>
      <c r="H288" s="1195">
        <f t="shared" si="8"/>
        <v>0</v>
      </c>
    </row>
    <row r="289" spans="1:8" ht="14.25">
      <c r="A289" s="1202"/>
      <c r="B289" s="1202"/>
      <c r="C289" s="1203"/>
      <c r="D289" s="1203"/>
      <c r="E289" s="1203"/>
      <c r="F289" s="1203"/>
      <c r="G289" s="1203"/>
      <c r="H289" s="1195">
        <f t="shared" si="8"/>
        <v>0</v>
      </c>
    </row>
    <row r="290" spans="1:8" ht="14.25">
      <c r="A290" s="1202"/>
      <c r="B290" s="1202"/>
      <c r="C290" s="1203"/>
      <c r="D290" s="1203"/>
      <c r="E290" s="1203"/>
      <c r="F290" s="1203"/>
      <c r="G290" s="1203"/>
      <c r="H290" s="1195">
        <f t="shared" si="8"/>
        <v>0</v>
      </c>
    </row>
    <row r="291" spans="1:8" ht="14.25">
      <c r="A291" s="1202"/>
      <c r="B291" s="1202"/>
      <c r="C291" s="1203"/>
      <c r="D291" s="1203"/>
      <c r="E291" s="1203"/>
      <c r="F291" s="1203"/>
      <c r="G291" s="1203"/>
      <c r="H291" s="1195">
        <f t="shared" si="8"/>
        <v>0</v>
      </c>
    </row>
    <row r="292" spans="1:8" ht="14.25">
      <c r="A292" s="1202"/>
      <c r="B292" s="1202"/>
      <c r="C292" s="1203"/>
      <c r="D292" s="1203"/>
      <c r="E292" s="1203"/>
      <c r="F292" s="1203"/>
      <c r="G292" s="1203"/>
      <c r="H292" s="1195">
        <f t="shared" si="8"/>
        <v>0</v>
      </c>
    </row>
    <row r="293" spans="1:8" ht="14.25">
      <c r="A293" s="1202"/>
      <c r="B293" s="1202"/>
      <c r="C293" s="1203"/>
      <c r="D293" s="1203"/>
      <c r="E293" s="1203"/>
      <c r="F293" s="1203"/>
      <c r="G293" s="1203"/>
      <c r="H293" s="1195">
        <f t="shared" si="8"/>
        <v>0</v>
      </c>
    </row>
    <row r="294" spans="1:8" ht="14.25">
      <c r="A294" s="1202"/>
      <c r="B294" s="1202"/>
      <c r="C294" s="1203"/>
      <c r="D294" s="1203"/>
      <c r="E294" s="1203"/>
      <c r="F294" s="1203"/>
      <c r="G294" s="1203"/>
      <c r="H294" s="1195">
        <f t="shared" si="8"/>
        <v>0</v>
      </c>
    </row>
    <row r="295" spans="1:8" ht="14.25">
      <c r="A295" s="1202"/>
      <c r="B295" s="1202"/>
      <c r="C295" s="1203"/>
      <c r="D295" s="1203"/>
      <c r="E295" s="1203"/>
      <c r="F295" s="1203"/>
      <c r="G295" s="1203"/>
      <c r="H295" s="1195">
        <f t="shared" si="8"/>
        <v>0</v>
      </c>
    </row>
    <row r="296" spans="1:8" ht="14.25">
      <c r="A296" s="1202"/>
      <c r="B296" s="1202"/>
      <c r="C296" s="1203"/>
      <c r="D296" s="1203"/>
      <c r="E296" s="1203"/>
      <c r="F296" s="1203"/>
      <c r="G296" s="1203"/>
      <c r="H296" s="1195">
        <f t="shared" si="8"/>
        <v>0</v>
      </c>
    </row>
    <row r="297" spans="1:8" ht="14.25">
      <c r="A297" s="1202"/>
      <c r="B297" s="1202"/>
      <c r="C297" s="1203"/>
      <c r="D297" s="1203"/>
      <c r="E297" s="1203"/>
      <c r="F297" s="1203"/>
      <c r="G297" s="1203"/>
      <c r="H297" s="1195">
        <f t="shared" si="8"/>
        <v>0</v>
      </c>
    </row>
    <row r="298" spans="1:8" ht="14.25">
      <c r="A298" s="1202"/>
      <c r="B298" s="1202"/>
      <c r="C298" s="1203"/>
      <c r="D298" s="1203"/>
      <c r="E298" s="1203"/>
      <c r="F298" s="1203"/>
      <c r="G298" s="1203"/>
      <c r="H298" s="1195">
        <f t="shared" si="8"/>
        <v>0</v>
      </c>
    </row>
    <row r="299" spans="1:8" ht="14.25">
      <c r="A299" s="1202"/>
      <c r="B299" s="1202"/>
      <c r="C299" s="1203"/>
      <c r="D299" s="1203"/>
      <c r="E299" s="1203"/>
      <c r="F299" s="1203"/>
      <c r="G299" s="1203"/>
      <c r="H299" s="1195">
        <f t="shared" si="8"/>
        <v>0</v>
      </c>
    </row>
    <row r="300" spans="1:8" ht="14.25">
      <c r="A300" s="1202"/>
      <c r="B300" s="1202"/>
      <c r="C300" s="1203"/>
      <c r="D300" s="1203"/>
      <c r="E300" s="1203"/>
      <c r="F300" s="1203"/>
      <c r="G300" s="1203"/>
      <c r="H300" s="1195">
        <f t="shared" si="8"/>
        <v>0</v>
      </c>
    </row>
    <row r="301" spans="1:8" ht="14.25">
      <c r="A301" s="1202"/>
      <c r="B301" s="1202"/>
      <c r="C301" s="1203"/>
      <c r="D301" s="1203"/>
      <c r="E301" s="1203"/>
      <c r="F301" s="1203"/>
      <c r="G301" s="1203"/>
      <c r="H301" s="1195">
        <f t="shared" si="8"/>
        <v>0</v>
      </c>
    </row>
    <row r="302" spans="1:8" ht="14.25">
      <c r="A302" s="1202"/>
      <c r="B302" s="1202"/>
      <c r="C302" s="1203"/>
      <c r="D302" s="1203"/>
      <c r="E302" s="1203"/>
      <c r="F302" s="1203"/>
      <c r="G302" s="1203"/>
      <c r="H302" s="1195">
        <f t="shared" si="8"/>
        <v>0</v>
      </c>
    </row>
    <row r="303" spans="1:8" ht="14.25">
      <c r="A303" s="1202"/>
      <c r="B303" s="1202"/>
      <c r="C303" s="1203"/>
      <c r="D303" s="1203"/>
      <c r="E303" s="1203"/>
      <c r="F303" s="1203"/>
      <c r="G303" s="1203"/>
      <c r="H303" s="1195">
        <f t="shared" si="8"/>
        <v>0</v>
      </c>
    </row>
    <row r="304" spans="1:8" ht="14.25">
      <c r="A304" s="1202"/>
      <c r="B304" s="1202"/>
      <c r="C304" s="1203"/>
      <c r="D304" s="1203"/>
      <c r="E304" s="1203"/>
      <c r="F304" s="1203"/>
      <c r="G304" s="1203"/>
      <c r="H304" s="1195">
        <f t="shared" si="8"/>
        <v>0</v>
      </c>
    </row>
    <row r="305" spans="1:8" ht="14.25">
      <c r="A305" s="1202"/>
      <c r="B305" s="1202"/>
      <c r="C305" s="1203"/>
      <c r="D305" s="1203"/>
      <c r="E305" s="1203"/>
      <c r="F305" s="1203"/>
      <c r="G305" s="1203"/>
      <c r="H305" s="1195">
        <f t="shared" si="8"/>
        <v>0</v>
      </c>
    </row>
    <row r="306" spans="1:8" ht="14.25">
      <c r="A306" s="1202"/>
      <c r="B306" s="1202"/>
      <c r="C306" s="1203"/>
      <c r="D306" s="1203"/>
      <c r="E306" s="1203"/>
      <c r="F306" s="1203"/>
      <c r="G306" s="1203"/>
      <c r="H306" s="1195">
        <f t="shared" si="8"/>
        <v>0</v>
      </c>
    </row>
    <row r="307" spans="1:8" ht="14.25">
      <c r="A307" s="1202"/>
      <c r="B307" s="1202"/>
      <c r="C307" s="1203"/>
      <c r="D307" s="1203"/>
      <c r="E307" s="1203"/>
      <c r="F307" s="1203"/>
      <c r="G307" s="1203"/>
      <c r="H307" s="1195">
        <f t="shared" si="8"/>
        <v>0</v>
      </c>
    </row>
    <row r="308" spans="1:8" ht="14.25">
      <c r="A308" s="1202"/>
      <c r="B308" s="1202"/>
      <c r="C308" s="1203"/>
      <c r="D308" s="1203"/>
      <c r="E308" s="1203"/>
      <c r="F308" s="1203"/>
      <c r="G308" s="1203"/>
      <c r="H308" s="1195">
        <f t="shared" si="8"/>
        <v>0</v>
      </c>
    </row>
    <row r="309" spans="1:8" ht="14.25">
      <c r="A309" s="1202"/>
      <c r="B309" s="1202"/>
      <c r="C309" s="1203"/>
      <c r="D309" s="1203"/>
      <c r="E309" s="1203"/>
      <c r="F309" s="1203"/>
      <c r="G309" s="1203"/>
      <c r="H309" s="1195">
        <f t="shared" si="8"/>
        <v>0</v>
      </c>
    </row>
    <row r="310" spans="1:8" ht="14.25">
      <c r="A310" s="1202"/>
      <c r="B310" s="1202"/>
      <c r="C310" s="1203"/>
      <c r="D310" s="1203"/>
      <c r="E310" s="1203"/>
      <c r="F310" s="1203"/>
      <c r="G310" s="1203"/>
      <c r="H310" s="1195">
        <f t="shared" si="8"/>
        <v>0</v>
      </c>
    </row>
    <row r="311" spans="1:8" ht="14.25">
      <c r="A311" s="1202"/>
      <c r="B311" s="1202"/>
      <c r="C311" s="1203"/>
      <c r="D311" s="1203"/>
      <c r="E311" s="1203"/>
      <c r="F311" s="1203"/>
      <c r="G311" s="1203"/>
      <c r="H311" s="1195">
        <f t="shared" si="8"/>
        <v>0</v>
      </c>
    </row>
    <row r="312" spans="1:8" ht="14.25">
      <c r="A312" s="1202"/>
      <c r="B312" s="1202"/>
      <c r="C312" s="1203"/>
      <c r="D312" s="1203"/>
      <c r="E312" s="1203"/>
      <c r="F312" s="1203"/>
      <c r="G312" s="1203"/>
      <c r="H312" s="1195">
        <f t="shared" si="8"/>
        <v>0</v>
      </c>
    </row>
    <row r="313" spans="1:8" ht="14.25">
      <c r="A313" s="1202"/>
      <c r="B313" s="1202"/>
      <c r="C313" s="1203"/>
      <c r="D313" s="1203"/>
      <c r="E313" s="1203"/>
      <c r="F313" s="1203"/>
      <c r="G313" s="1203"/>
      <c r="H313" s="1195">
        <f t="shared" si="8"/>
        <v>0</v>
      </c>
    </row>
    <row r="314" spans="1:8" ht="14.25">
      <c r="A314" s="1202"/>
      <c r="B314" s="1202"/>
      <c r="C314" s="1203"/>
      <c r="D314" s="1203"/>
      <c r="E314" s="1203"/>
      <c r="F314" s="1203"/>
      <c r="G314" s="1203"/>
      <c r="H314" s="1195">
        <f t="shared" si="8"/>
        <v>0</v>
      </c>
    </row>
    <row r="315" spans="1:8" ht="14.25">
      <c r="A315" s="1202"/>
      <c r="B315" s="1202"/>
      <c r="C315" s="1203"/>
      <c r="D315" s="1203"/>
      <c r="E315" s="1203"/>
      <c r="F315" s="1203"/>
      <c r="G315" s="1203"/>
      <c r="H315" s="1195">
        <f t="shared" si="8"/>
        <v>0</v>
      </c>
    </row>
    <row r="316" spans="1:8" ht="14.25">
      <c r="A316" s="1202"/>
      <c r="B316" s="1202"/>
      <c r="C316" s="1203"/>
      <c r="D316" s="1203"/>
      <c r="E316" s="1203"/>
      <c r="F316" s="1203"/>
      <c r="G316" s="1203"/>
      <c r="H316" s="1195">
        <f t="shared" si="8"/>
        <v>0</v>
      </c>
    </row>
    <row r="317" spans="1:8" ht="14.25">
      <c r="A317" s="1202"/>
      <c r="B317" s="1202"/>
      <c r="C317" s="1203"/>
      <c r="D317" s="1203"/>
      <c r="E317" s="1203"/>
      <c r="F317" s="1203"/>
      <c r="G317" s="1203"/>
      <c r="H317" s="1195">
        <f t="shared" si="8"/>
        <v>0</v>
      </c>
    </row>
    <row r="318" spans="1:8" ht="14.25">
      <c r="A318" s="1202"/>
      <c r="B318" s="1202"/>
      <c r="C318" s="1203"/>
      <c r="D318" s="1203"/>
      <c r="E318" s="1203"/>
      <c r="F318" s="1203"/>
      <c r="G318" s="1203"/>
      <c r="H318" s="1195">
        <f t="shared" si="8"/>
        <v>0</v>
      </c>
    </row>
    <row r="319" spans="1:8" ht="14.25">
      <c r="A319" s="1202"/>
      <c r="B319" s="1202"/>
      <c r="C319" s="1203"/>
      <c r="D319" s="1203"/>
      <c r="E319" s="1203"/>
      <c r="F319" s="1203"/>
      <c r="G319" s="1203"/>
      <c r="H319" s="1195">
        <f t="shared" si="8"/>
        <v>0</v>
      </c>
    </row>
    <row r="320" spans="1:8" ht="14.25">
      <c r="A320" s="1202"/>
      <c r="B320" s="1202"/>
      <c r="C320" s="1203"/>
      <c r="D320" s="1203"/>
      <c r="E320" s="1203"/>
      <c r="F320" s="1203"/>
      <c r="G320" s="1203"/>
      <c r="H320" s="1195">
        <f t="shared" si="8"/>
        <v>0</v>
      </c>
    </row>
    <row r="321" spans="1:8" ht="14.25">
      <c r="A321" s="1202"/>
      <c r="B321" s="1202"/>
      <c r="C321" s="1203"/>
      <c r="D321" s="1203"/>
      <c r="E321" s="1203"/>
      <c r="F321" s="1203"/>
      <c r="G321" s="1203"/>
      <c r="H321" s="1195">
        <f t="shared" si="8"/>
        <v>0</v>
      </c>
    </row>
    <row r="322" spans="1:8" ht="14.25">
      <c r="A322" s="1202"/>
      <c r="B322" s="1202"/>
      <c r="C322" s="1203"/>
      <c r="D322" s="1203"/>
      <c r="E322" s="1203"/>
      <c r="F322" s="1203"/>
      <c r="G322" s="1203"/>
      <c r="H322" s="1195">
        <f t="shared" si="8"/>
        <v>0</v>
      </c>
    </row>
    <row r="323" spans="1:8" ht="14.25">
      <c r="A323" s="1202"/>
      <c r="B323" s="1202"/>
      <c r="C323" s="1203"/>
      <c r="D323" s="1203"/>
      <c r="E323" s="1203"/>
      <c r="F323" s="1203"/>
      <c r="G323" s="1203"/>
      <c r="H323" s="1195">
        <f t="shared" si="8"/>
        <v>0</v>
      </c>
    </row>
    <row r="324" spans="1:8" ht="14.25">
      <c r="A324" s="1202"/>
      <c r="B324" s="1202"/>
      <c r="C324" s="1203"/>
      <c r="D324" s="1203"/>
      <c r="E324" s="1203"/>
      <c r="F324" s="1203"/>
      <c r="G324" s="1203"/>
      <c r="H324" s="1195">
        <f t="shared" si="8"/>
        <v>0</v>
      </c>
    </row>
    <row r="325" spans="1:8" ht="14.25">
      <c r="A325" s="1202"/>
      <c r="B325" s="1202"/>
      <c r="C325" s="1203"/>
      <c r="D325" s="1203"/>
      <c r="E325" s="1203"/>
      <c r="F325" s="1203"/>
      <c r="G325" s="1203"/>
      <c r="H325" s="1195">
        <f t="shared" si="8"/>
        <v>0</v>
      </c>
    </row>
    <row r="326" spans="1:8" ht="14.25">
      <c r="A326" s="1202"/>
      <c r="B326" s="1202"/>
      <c r="C326" s="1203"/>
      <c r="D326" s="1203"/>
      <c r="E326" s="1203"/>
      <c r="F326" s="1203"/>
      <c r="G326" s="1203"/>
      <c r="H326" s="1195">
        <f t="shared" si="8"/>
        <v>0</v>
      </c>
    </row>
    <row r="327" spans="1:8" ht="14.25">
      <c r="A327" s="1202"/>
      <c r="B327" s="1202"/>
      <c r="C327" s="1203"/>
      <c r="D327" s="1203"/>
      <c r="E327" s="1203"/>
      <c r="F327" s="1203"/>
      <c r="G327" s="1203"/>
      <c r="H327" s="1195">
        <f t="shared" si="8"/>
        <v>0</v>
      </c>
    </row>
    <row r="328" spans="1:8" ht="14.25">
      <c r="A328" s="1202"/>
      <c r="B328" s="1202"/>
      <c r="C328" s="1203"/>
      <c r="D328" s="1203"/>
      <c r="E328" s="1203"/>
      <c r="F328" s="1203"/>
      <c r="G328" s="1203"/>
      <c r="H328" s="1195">
        <f t="shared" si="8"/>
        <v>0</v>
      </c>
    </row>
    <row r="329" spans="1:8" ht="14.25">
      <c r="A329" s="1202"/>
      <c r="B329" s="1202"/>
      <c r="C329" s="1203"/>
      <c r="D329" s="1203"/>
      <c r="E329" s="1203"/>
      <c r="F329" s="1203"/>
      <c r="G329" s="1203"/>
      <c r="H329" s="1195">
        <f t="shared" si="8"/>
        <v>0</v>
      </c>
    </row>
    <row r="330" spans="1:8" ht="14.25">
      <c r="A330" s="1202"/>
      <c r="B330" s="1202"/>
      <c r="C330" s="1203"/>
      <c r="D330" s="1203"/>
      <c r="E330" s="1203"/>
      <c r="F330" s="1203"/>
      <c r="G330" s="1203"/>
      <c r="H330" s="1195">
        <f t="shared" si="8"/>
        <v>0</v>
      </c>
    </row>
    <row r="331" spans="1:8" ht="14.25">
      <c r="A331" s="1202"/>
      <c r="B331" s="1202"/>
      <c r="C331" s="1203"/>
      <c r="D331" s="1203"/>
      <c r="E331" s="1203"/>
      <c r="F331" s="1203"/>
      <c r="G331" s="1203"/>
      <c r="H331" s="1195">
        <f t="shared" si="8"/>
        <v>0</v>
      </c>
    </row>
    <row r="332" spans="1:8" ht="14.25">
      <c r="A332" s="1202"/>
      <c r="B332" s="1202"/>
      <c r="C332" s="1203"/>
      <c r="D332" s="1203"/>
      <c r="E332" s="1203"/>
      <c r="F332" s="1203"/>
      <c r="G332" s="1203"/>
      <c r="H332" s="1195">
        <f t="shared" si="8"/>
        <v>0</v>
      </c>
    </row>
    <row r="333" spans="1:8" ht="14.25">
      <c r="A333" s="1202"/>
      <c r="B333" s="1202"/>
      <c r="C333" s="1203"/>
      <c r="D333" s="1203"/>
      <c r="E333" s="1203"/>
      <c r="F333" s="1203"/>
      <c r="G333" s="1203"/>
      <c r="H333" s="1195">
        <f t="shared" si="8"/>
        <v>0</v>
      </c>
    </row>
    <row r="334" spans="1:8" ht="14.25">
      <c r="A334" s="1202"/>
      <c r="B334" s="1202"/>
      <c r="C334" s="1203"/>
      <c r="D334" s="1203"/>
      <c r="E334" s="1203"/>
      <c r="F334" s="1203"/>
      <c r="G334" s="1203"/>
      <c r="H334" s="1195">
        <f t="shared" si="8"/>
        <v>0</v>
      </c>
    </row>
    <row r="335" spans="1:8" ht="14.25">
      <c r="A335" s="1202"/>
      <c r="B335" s="1202"/>
      <c r="C335" s="1203"/>
      <c r="D335" s="1203"/>
      <c r="E335" s="1203"/>
      <c r="F335" s="1203"/>
      <c r="G335" s="1203"/>
      <c r="H335" s="1195">
        <f t="shared" si="8"/>
        <v>0</v>
      </c>
    </row>
    <row r="336" spans="1:8" ht="14.25">
      <c r="A336" s="1202"/>
      <c r="B336" s="1202"/>
      <c r="C336" s="1203"/>
      <c r="D336" s="1203"/>
      <c r="E336" s="1203"/>
      <c r="F336" s="1203"/>
      <c r="G336" s="1203"/>
      <c r="H336" s="1195">
        <f t="shared" si="8"/>
        <v>0</v>
      </c>
    </row>
    <row r="337" spans="1:8" ht="14.25">
      <c r="A337" s="1202"/>
      <c r="B337" s="1202"/>
      <c r="C337" s="1203"/>
      <c r="D337" s="1203"/>
      <c r="E337" s="1203"/>
      <c r="F337" s="1203"/>
      <c r="G337" s="1203"/>
      <c r="H337" s="1195">
        <f t="shared" si="8"/>
        <v>0</v>
      </c>
    </row>
    <row r="338" spans="1:8" ht="14.25">
      <c r="A338" s="1202"/>
      <c r="B338" s="1202"/>
      <c r="C338" s="1203"/>
      <c r="D338" s="1203"/>
      <c r="E338" s="1203"/>
      <c r="F338" s="1203"/>
      <c r="G338" s="1203"/>
      <c r="H338" s="1195">
        <f t="shared" si="8"/>
        <v>0</v>
      </c>
    </row>
    <row r="339" spans="1:8" ht="14.25">
      <c r="A339" s="1202"/>
      <c r="B339" s="1202"/>
      <c r="C339" s="1203"/>
      <c r="D339" s="1203"/>
      <c r="E339" s="1203"/>
      <c r="F339" s="1203"/>
      <c r="G339" s="1203"/>
      <c r="H339" s="1195">
        <f t="shared" si="8"/>
        <v>0</v>
      </c>
    </row>
    <row r="340" spans="1:8" ht="14.25">
      <c r="A340" s="1202"/>
      <c r="B340" s="1202"/>
      <c r="C340" s="1203"/>
      <c r="D340" s="1203"/>
      <c r="E340" s="1203"/>
      <c r="F340" s="1203"/>
      <c r="G340" s="1203"/>
      <c r="H340" s="1195">
        <f t="shared" si="8"/>
        <v>0</v>
      </c>
    </row>
    <row r="341" spans="1:8" ht="14.25">
      <c r="A341" s="1202"/>
      <c r="B341" s="1202"/>
      <c r="C341" s="1203"/>
      <c r="D341" s="1203"/>
      <c r="E341" s="1203"/>
      <c r="F341" s="1203"/>
      <c r="G341" s="1203"/>
      <c r="H341" s="1195">
        <f t="shared" si="8"/>
        <v>0</v>
      </c>
    </row>
    <row r="342" spans="1:8" ht="14.25">
      <c r="A342" s="1202"/>
      <c r="B342" s="1202"/>
      <c r="C342" s="1203"/>
      <c r="D342" s="1203"/>
      <c r="E342" s="1203"/>
      <c r="F342" s="1203"/>
      <c r="G342" s="1203"/>
      <c r="H342" s="1195">
        <f t="shared" si="8"/>
        <v>0</v>
      </c>
    </row>
    <row r="343" spans="1:8" ht="14.25">
      <c r="A343" s="1202"/>
      <c r="B343" s="1202"/>
      <c r="C343" s="1203"/>
      <c r="D343" s="1203"/>
      <c r="E343" s="1203"/>
      <c r="F343" s="1203"/>
      <c r="G343" s="1203"/>
      <c r="H343" s="1195">
        <f t="shared" si="8"/>
        <v>0</v>
      </c>
    </row>
    <row r="344" spans="1:8" ht="14.25">
      <c r="A344" s="1202"/>
      <c r="B344" s="1202"/>
      <c r="C344" s="1203"/>
      <c r="D344" s="1203"/>
      <c r="E344" s="1203"/>
      <c r="F344" s="1203"/>
      <c r="G344" s="1203"/>
      <c r="H344" s="1195">
        <f t="shared" ref="H344:H407" si="9">SUM(C344:G344)</f>
        <v>0</v>
      </c>
    </row>
    <row r="345" spans="1:8" ht="14.25">
      <c r="A345" s="1202"/>
      <c r="B345" s="1202"/>
      <c r="C345" s="1203"/>
      <c r="D345" s="1203"/>
      <c r="E345" s="1203"/>
      <c r="F345" s="1203"/>
      <c r="G345" s="1203"/>
      <c r="H345" s="1195">
        <f t="shared" si="9"/>
        <v>0</v>
      </c>
    </row>
    <row r="346" spans="1:8" ht="14.25">
      <c r="A346" s="1202"/>
      <c r="B346" s="1202"/>
      <c r="C346" s="1203"/>
      <c r="D346" s="1203"/>
      <c r="E346" s="1203"/>
      <c r="F346" s="1203"/>
      <c r="G346" s="1203"/>
      <c r="H346" s="1195">
        <f t="shared" si="9"/>
        <v>0</v>
      </c>
    </row>
    <row r="347" spans="1:8" ht="14.25">
      <c r="A347" s="1202"/>
      <c r="B347" s="1202"/>
      <c r="C347" s="1203"/>
      <c r="D347" s="1203"/>
      <c r="E347" s="1203"/>
      <c r="F347" s="1203"/>
      <c r="G347" s="1203"/>
      <c r="H347" s="1195">
        <f t="shared" si="9"/>
        <v>0</v>
      </c>
    </row>
    <row r="348" spans="1:8" ht="14.25">
      <c r="A348" s="1202"/>
      <c r="B348" s="1202"/>
      <c r="C348" s="1203"/>
      <c r="D348" s="1203"/>
      <c r="E348" s="1203"/>
      <c r="F348" s="1203"/>
      <c r="G348" s="1203"/>
      <c r="H348" s="1195">
        <f t="shared" si="9"/>
        <v>0</v>
      </c>
    </row>
    <row r="349" spans="1:8" ht="14.25">
      <c r="A349" s="1202"/>
      <c r="B349" s="1202"/>
      <c r="C349" s="1203"/>
      <c r="D349" s="1203"/>
      <c r="E349" s="1203"/>
      <c r="F349" s="1203"/>
      <c r="G349" s="1203"/>
      <c r="H349" s="1195">
        <f t="shared" si="9"/>
        <v>0</v>
      </c>
    </row>
    <row r="350" spans="1:8" ht="14.25">
      <c r="A350" s="1202"/>
      <c r="B350" s="1202"/>
      <c r="C350" s="1203"/>
      <c r="D350" s="1203"/>
      <c r="E350" s="1203"/>
      <c r="F350" s="1203"/>
      <c r="G350" s="1203"/>
      <c r="H350" s="1195">
        <f t="shared" si="9"/>
        <v>0</v>
      </c>
    </row>
    <row r="351" spans="1:8" ht="14.25">
      <c r="A351" s="1202"/>
      <c r="B351" s="1202"/>
      <c r="C351" s="1203"/>
      <c r="D351" s="1203"/>
      <c r="E351" s="1203"/>
      <c r="F351" s="1203"/>
      <c r="G351" s="1203"/>
      <c r="H351" s="1195">
        <f t="shared" si="9"/>
        <v>0</v>
      </c>
    </row>
    <row r="352" spans="1:8" ht="14.25">
      <c r="A352" s="1202"/>
      <c r="B352" s="1202"/>
      <c r="C352" s="1203"/>
      <c r="D352" s="1203"/>
      <c r="E352" s="1203"/>
      <c r="F352" s="1203"/>
      <c r="G352" s="1203"/>
      <c r="H352" s="1195">
        <f t="shared" si="9"/>
        <v>0</v>
      </c>
    </row>
    <row r="353" spans="1:8" ht="14.25">
      <c r="A353" s="1202"/>
      <c r="B353" s="1202"/>
      <c r="C353" s="1203"/>
      <c r="D353" s="1203"/>
      <c r="E353" s="1203"/>
      <c r="F353" s="1203"/>
      <c r="G353" s="1203"/>
      <c r="H353" s="1195">
        <f t="shared" si="9"/>
        <v>0</v>
      </c>
    </row>
    <row r="354" spans="1:8" ht="14.25">
      <c r="A354" s="1202"/>
      <c r="B354" s="1202"/>
      <c r="C354" s="1203"/>
      <c r="D354" s="1203"/>
      <c r="E354" s="1203"/>
      <c r="F354" s="1203"/>
      <c r="G354" s="1203"/>
      <c r="H354" s="1195">
        <f t="shared" si="9"/>
        <v>0</v>
      </c>
    </row>
    <row r="355" spans="1:8" ht="14.25">
      <c r="A355" s="1202"/>
      <c r="B355" s="1202"/>
      <c r="C355" s="1203"/>
      <c r="D355" s="1203"/>
      <c r="E355" s="1203"/>
      <c r="F355" s="1203"/>
      <c r="G355" s="1203"/>
      <c r="H355" s="1195">
        <f t="shared" si="9"/>
        <v>0</v>
      </c>
    </row>
    <row r="356" spans="1:8" ht="14.25">
      <c r="A356" s="1202"/>
      <c r="B356" s="1202"/>
      <c r="C356" s="1203"/>
      <c r="D356" s="1203"/>
      <c r="E356" s="1203"/>
      <c r="F356" s="1203"/>
      <c r="G356" s="1203"/>
      <c r="H356" s="1195">
        <f t="shared" si="9"/>
        <v>0</v>
      </c>
    </row>
    <row r="357" spans="1:8" ht="14.25">
      <c r="A357" s="1202"/>
      <c r="B357" s="1202"/>
      <c r="C357" s="1203"/>
      <c r="D357" s="1203"/>
      <c r="E357" s="1203"/>
      <c r="F357" s="1203"/>
      <c r="G357" s="1203"/>
      <c r="H357" s="1195">
        <f t="shared" si="9"/>
        <v>0</v>
      </c>
    </row>
    <row r="358" spans="1:8" ht="14.25">
      <c r="A358" s="1202"/>
      <c r="B358" s="1202"/>
      <c r="C358" s="1203"/>
      <c r="D358" s="1203"/>
      <c r="E358" s="1203"/>
      <c r="F358" s="1203"/>
      <c r="G358" s="1203"/>
      <c r="H358" s="1195">
        <f t="shared" si="9"/>
        <v>0</v>
      </c>
    </row>
    <row r="359" spans="1:8" ht="14.25">
      <c r="A359" s="1202"/>
      <c r="B359" s="1202"/>
      <c r="C359" s="1203"/>
      <c r="D359" s="1203"/>
      <c r="E359" s="1203"/>
      <c r="F359" s="1203"/>
      <c r="G359" s="1203"/>
      <c r="H359" s="1195">
        <f t="shared" si="9"/>
        <v>0</v>
      </c>
    </row>
    <row r="360" spans="1:8" ht="14.25">
      <c r="A360" s="1202"/>
      <c r="B360" s="1202"/>
      <c r="C360" s="1203"/>
      <c r="D360" s="1203"/>
      <c r="E360" s="1203"/>
      <c r="F360" s="1203"/>
      <c r="G360" s="1203"/>
      <c r="H360" s="1195">
        <f t="shared" si="9"/>
        <v>0</v>
      </c>
    </row>
    <row r="361" spans="1:8" ht="14.25">
      <c r="A361" s="1202"/>
      <c r="B361" s="1202"/>
      <c r="C361" s="1203"/>
      <c r="D361" s="1203"/>
      <c r="E361" s="1203"/>
      <c r="F361" s="1203"/>
      <c r="G361" s="1203"/>
      <c r="H361" s="1195">
        <f t="shared" si="9"/>
        <v>0</v>
      </c>
    </row>
    <row r="362" spans="1:8" ht="14.25">
      <c r="A362" s="1202"/>
      <c r="B362" s="1202"/>
      <c r="C362" s="1203"/>
      <c r="D362" s="1203"/>
      <c r="E362" s="1203"/>
      <c r="F362" s="1203"/>
      <c r="G362" s="1203"/>
      <c r="H362" s="1195">
        <f t="shared" si="9"/>
        <v>0</v>
      </c>
    </row>
    <row r="363" spans="1:8" ht="14.25">
      <c r="A363" s="1202"/>
      <c r="B363" s="1202"/>
      <c r="C363" s="1203"/>
      <c r="D363" s="1203"/>
      <c r="E363" s="1203"/>
      <c r="F363" s="1203"/>
      <c r="G363" s="1203"/>
      <c r="H363" s="1195">
        <f t="shared" si="9"/>
        <v>0</v>
      </c>
    </row>
    <row r="364" spans="1:8" ht="14.25">
      <c r="A364" s="1202"/>
      <c r="B364" s="1202"/>
      <c r="C364" s="1203"/>
      <c r="D364" s="1203"/>
      <c r="E364" s="1203"/>
      <c r="F364" s="1203"/>
      <c r="G364" s="1203"/>
      <c r="H364" s="1195">
        <f t="shared" si="9"/>
        <v>0</v>
      </c>
    </row>
    <row r="365" spans="1:8" ht="14.25">
      <c r="A365" s="1202"/>
      <c r="B365" s="1202"/>
      <c r="C365" s="1203"/>
      <c r="D365" s="1203"/>
      <c r="E365" s="1203"/>
      <c r="F365" s="1203"/>
      <c r="G365" s="1203"/>
      <c r="H365" s="1195">
        <f t="shared" si="9"/>
        <v>0</v>
      </c>
    </row>
    <row r="366" spans="1:8" ht="14.25">
      <c r="A366" s="1202"/>
      <c r="B366" s="1202"/>
      <c r="C366" s="1203"/>
      <c r="D366" s="1203"/>
      <c r="E366" s="1203"/>
      <c r="F366" s="1203"/>
      <c r="G366" s="1203"/>
      <c r="H366" s="1195">
        <f t="shared" si="9"/>
        <v>0</v>
      </c>
    </row>
    <row r="367" spans="1:8" ht="14.25">
      <c r="A367" s="1202"/>
      <c r="B367" s="1202"/>
      <c r="C367" s="1203"/>
      <c r="D367" s="1203"/>
      <c r="E367" s="1203"/>
      <c r="F367" s="1203"/>
      <c r="G367" s="1203"/>
      <c r="H367" s="1195">
        <f t="shared" si="9"/>
        <v>0</v>
      </c>
    </row>
    <row r="368" spans="1:8" ht="14.25">
      <c r="A368" s="1202"/>
      <c r="B368" s="1202"/>
      <c r="C368" s="1203"/>
      <c r="D368" s="1203"/>
      <c r="E368" s="1203"/>
      <c r="F368" s="1203"/>
      <c r="G368" s="1203"/>
      <c r="H368" s="1195">
        <f t="shared" si="9"/>
        <v>0</v>
      </c>
    </row>
    <row r="369" spans="1:8" ht="14.25">
      <c r="A369" s="1202"/>
      <c r="B369" s="1202"/>
      <c r="C369" s="1203"/>
      <c r="D369" s="1203"/>
      <c r="E369" s="1203"/>
      <c r="F369" s="1203"/>
      <c r="G369" s="1203"/>
      <c r="H369" s="1195">
        <f t="shared" si="9"/>
        <v>0</v>
      </c>
    </row>
    <row r="370" spans="1:8" ht="14.25">
      <c r="A370" s="1202"/>
      <c r="B370" s="1202"/>
      <c r="C370" s="1203"/>
      <c r="D370" s="1203"/>
      <c r="E370" s="1203"/>
      <c r="F370" s="1203"/>
      <c r="G370" s="1203"/>
      <c r="H370" s="1195">
        <f t="shared" si="9"/>
        <v>0</v>
      </c>
    </row>
    <row r="371" spans="1:8" ht="14.25">
      <c r="A371" s="1202"/>
      <c r="B371" s="1202"/>
      <c r="C371" s="1203"/>
      <c r="D371" s="1203"/>
      <c r="E371" s="1203"/>
      <c r="F371" s="1203"/>
      <c r="G371" s="1203"/>
      <c r="H371" s="1195">
        <f t="shared" si="9"/>
        <v>0</v>
      </c>
    </row>
    <row r="372" spans="1:8" ht="14.25">
      <c r="A372" s="1202"/>
      <c r="B372" s="1202"/>
      <c r="C372" s="1203"/>
      <c r="D372" s="1203"/>
      <c r="E372" s="1203"/>
      <c r="F372" s="1203"/>
      <c r="G372" s="1203"/>
      <c r="H372" s="1195">
        <f t="shared" si="9"/>
        <v>0</v>
      </c>
    </row>
    <row r="373" spans="1:8" ht="14.25">
      <c r="A373" s="1202"/>
      <c r="B373" s="1202"/>
      <c r="C373" s="1203"/>
      <c r="D373" s="1203"/>
      <c r="E373" s="1203"/>
      <c r="F373" s="1203"/>
      <c r="G373" s="1203"/>
      <c r="H373" s="1195">
        <f t="shared" si="9"/>
        <v>0</v>
      </c>
    </row>
    <row r="374" spans="1:8" ht="14.25">
      <c r="A374" s="1202"/>
      <c r="B374" s="1202"/>
      <c r="C374" s="1203"/>
      <c r="D374" s="1203"/>
      <c r="E374" s="1203"/>
      <c r="F374" s="1203"/>
      <c r="G374" s="1203"/>
      <c r="H374" s="1195">
        <f t="shared" si="9"/>
        <v>0</v>
      </c>
    </row>
    <row r="375" spans="1:8" ht="14.25">
      <c r="A375" s="1202"/>
      <c r="B375" s="1202"/>
      <c r="C375" s="1203"/>
      <c r="D375" s="1203"/>
      <c r="E375" s="1203"/>
      <c r="F375" s="1203"/>
      <c r="G375" s="1203"/>
      <c r="H375" s="1195">
        <f t="shared" si="9"/>
        <v>0</v>
      </c>
    </row>
    <row r="376" spans="1:8" ht="14.25">
      <c r="A376" s="1202"/>
      <c r="B376" s="1202"/>
      <c r="C376" s="1203"/>
      <c r="D376" s="1203"/>
      <c r="E376" s="1203"/>
      <c r="F376" s="1203"/>
      <c r="G376" s="1203"/>
      <c r="H376" s="1195">
        <f t="shared" si="9"/>
        <v>0</v>
      </c>
    </row>
    <row r="377" spans="1:8" ht="14.25">
      <c r="A377" s="1202"/>
      <c r="B377" s="1202"/>
      <c r="C377" s="1203"/>
      <c r="D377" s="1203"/>
      <c r="E377" s="1203"/>
      <c r="F377" s="1203"/>
      <c r="G377" s="1203"/>
      <c r="H377" s="1195">
        <f t="shared" si="9"/>
        <v>0</v>
      </c>
    </row>
    <row r="378" spans="1:8" ht="14.25">
      <c r="A378" s="1202"/>
      <c r="B378" s="1202"/>
      <c r="C378" s="1203"/>
      <c r="D378" s="1203"/>
      <c r="E378" s="1203"/>
      <c r="F378" s="1203"/>
      <c r="G378" s="1203"/>
      <c r="H378" s="1195">
        <f t="shared" si="9"/>
        <v>0</v>
      </c>
    </row>
    <row r="379" spans="1:8" ht="14.25">
      <c r="A379" s="1202"/>
      <c r="B379" s="1202"/>
      <c r="C379" s="1203"/>
      <c r="D379" s="1203"/>
      <c r="E379" s="1203"/>
      <c r="F379" s="1203"/>
      <c r="G379" s="1203"/>
      <c r="H379" s="1195">
        <f t="shared" si="9"/>
        <v>0</v>
      </c>
    </row>
    <row r="380" spans="1:8" ht="14.25">
      <c r="A380" s="1202"/>
      <c r="B380" s="1202"/>
      <c r="C380" s="1203"/>
      <c r="D380" s="1203"/>
      <c r="E380" s="1203"/>
      <c r="F380" s="1203"/>
      <c r="G380" s="1203"/>
      <c r="H380" s="1195">
        <f t="shared" si="9"/>
        <v>0</v>
      </c>
    </row>
    <row r="381" spans="1:8" ht="14.25">
      <c r="A381" s="1202"/>
      <c r="B381" s="1202"/>
      <c r="C381" s="1203"/>
      <c r="D381" s="1203"/>
      <c r="E381" s="1203"/>
      <c r="F381" s="1203"/>
      <c r="G381" s="1203"/>
      <c r="H381" s="1195">
        <f t="shared" si="9"/>
        <v>0</v>
      </c>
    </row>
    <row r="382" spans="1:8" ht="14.25">
      <c r="A382" s="1202"/>
      <c r="B382" s="1202"/>
      <c r="C382" s="1203"/>
      <c r="D382" s="1203"/>
      <c r="E382" s="1203"/>
      <c r="F382" s="1203"/>
      <c r="G382" s="1203"/>
      <c r="H382" s="1195">
        <f t="shared" si="9"/>
        <v>0</v>
      </c>
    </row>
    <row r="383" spans="1:8" ht="14.25">
      <c r="A383" s="1202"/>
      <c r="B383" s="1202"/>
      <c r="C383" s="1203"/>
      <c r="D383" s="1203"/>
      <c r="E383" s="1203"/>
      <c r="F383" s="1203"/>
      <c r="G383" s="1203"/>
      <c r="H383" s="1195">
        <f t="shared" si="9"/>
        <v>0</v>
      </c>
    </row>
    <row r="384" spans="1:8" ht="14.25">
      <c r="A384" s="1202"/>
      <c r="B384" s="1202"/>
      <c r="C384" s="1203"/>
      <c r="D384" s="1203"/>
      <c r="E384" s="1203"/>
      <c r="F384" s="1203"/>
      <c r="G384" s="1203"/>
      <c r="H384" s="1195">
        <f t="shared" si="9"/>
        <v>0</v>
      </c>
    </row>
    <row r="385" spans="1:8" ht="14.25">
      <c r="A385" s="1202"/>
      <c r="B385" s="1202"/>
      <c r="C385" s="1203"/>
      <c r="D385" s="1203"/>
      <c r="E385" s="1203"/>
      <c r="F385" s="1203"/>
      <c r="G385" s="1203"/>
      <c r="H385" s="1195">
        <f t="shared" si="9"/>
        <v>0</v>
      </c>
    </row>
    <row r="386" spans="1:8" ht="14.25">
      <c r="A386" s="1202"/>
      <c r="B386" s="1202"/>
      <c r="C386" s="1203"/>
      <c r="D386" s="1203"/>
      <c r="E386" s="1203"/>
      <c r="F386" s="1203"/>
      <c r="G386" s="1203"/>
      <c r="H386" s="1195">
        <f t="shared" si="9"/>
        <v>0</v>
      </c>
    </row>
    <row r="387" spans="1:8" ht="14.25">
      <c r="A387" s="1202"/>
      <c r="B387" s="1202"/>
      <c r="C387" s="1203"/>
      <c r="D387" s="1203"/>
      <c r="E387" s="1203"/>
      <c r="F387" s="1203"/>
      <c r="G387" s="1203"/>
      <c r="H387" s="1195">
        <f t="shared" si="9"/>
        <v>0</v>
      </c>
    </row>
    <row r="388" spans="1:8" ht="14.25">
      <c r="A388" s="1202"/>
      <c r="B388" s="1202"/>
      <c r="C388" s="1203"/>
      <c r="D388" s="1203"/>
      <c r="E388" s="1203"/>
      <c r="F388" s="1203"/>
      <c r="G388" s="1203"/>
      <c r="H388" s="1195">
        <f t="shared" si="9"/>
        <v>0</v>
      </c>
    </row>
    <row r="389" spans="1:8" ht="14.25">
      <c r="A389" s="1202"/>
      <c r="B389" s="1202"/>
      <c r="C389" s="1203"/>
      <c r="D389" s="1203"/>
      <c r="E389" s="1203"/>
      <c r="F389" s="1203"/>
      <c r="G389" s="1203"/>
      <c r="H389" s="1195">
        <f t="shared" si="9"/>
        <v>0</v>
      </c>
    </row>
    <row r="390" spans="1:8" ht="14.25">
      <c r="A390" s="1202"/>
      <c r="B390" s="1202"/>
      <c r="C390" s="1203"/>
      <c r="D390" s="1203"/>
      <c r="E390" s="1203"/>
      <c r="F390" s="1203"/>
      <c r="G390" s="1203"/>
      <c r="H390" s="1195">
        <f t="shared" si="9"/>
        <v>0</v>
      </c>
    </row>
    <row r="391" spans="1:8" ht="14.25">
      <c r="A391" s="1202"/>
      <c r="B391" s="1202"/>
      <c r="C391" s="1203"/>
      <c r="D391" s="1203"/>
      <c r="E391" s="1203"/>
      <c r="F391" s="1203"/>
      <c r="G391" s="1203"/>
      <c r="H391" s="1195">
        <f t="shared" si="9"/>
        <v>0</v>
      </c>
    </row>
    <row r="392" spans="1:8" ht="14.25">
      <c r="A392" s="1202"/>
      <c r="B392" s="1202"/>
      <c r="C392" s="1203"/>
      <c r="D392" s="1203"/>
      <c r="E392" s="1203"/>
      <c r="F392" s="1203"/>
      <c r="G392" s="1203"/>
      <c r="H392" s="1195">
        <f t="shared" si="9"/>
        <v>0</v>
      </c>
    </row>
    <row r="393" spans="1:8" ht="14.25">
      <c r="A393" s="1202"/>
      <c r="B393" s="1202"/>
      <c r="C393" s="1203"/>
      <c r="D393" s="1203"/>
      <c r="E393" s="1203"/>
      <c r="F393" s="1203"/>
      <c r="G393" s="1203"/>
      <c r="H393" s="1195">
        <f t="shared" si="9"/>
        <v>0</v>
      </c>
    </row>
    <row r="394" spans="1:8" ht="14.25">
      <c r="A394" s="1202"/>
      <c r="B394" s="1202"/>
      <c r="C394" s="1203"/>
      <c r="D394" s="1203"/>
      <c r="E394" s="1203"/>
      <c r="F394" s="1203"/>
      <c r="G394" s="1203"/>
      <c r="H394" s="1195">
        <f t="shared" si="9"/>
        <v>0</v>
      </c>
    </row>
    <row r="395" spans="1:8" ht="14.25">
      <c r="A395" s="1202"/>
      <c r="B395" s="1202"/>
      <c r="C395" s="1203"/>
      <c r="D395" s="1203"/>
      <c r="E395" s="1203"/>
      <c r="F395" s="1203"/>
      <c r="G395" s="1203"/>
      <c r="H395" s="1195">
        <f t="shared" si="9"/>
        <v>0</v>
      </c>
    </row>
    <row r="396" spans="1:8" ht="14.25">
      <c r="A396" s="1202"/>
      <c r="B396" s="1202"/>
      <c r="C396" s="1203"/>
      <c r="D396" s="1203"/>
      <c r="E396" s="1203"/>
      <c r="F396" s="1203"/>
      <c r="G396" s="1203"/>
      <c r="H396" s="1195">
        <f t="shared" si="9"/>
        <v>0</v>
      </c>
    </row>
    <row r="397" spans="1:8" ht="14.25">
      <c r="A397" s="1202"/>
      <c r="B397" s="1202"/>
      <c r="C397" s="1203"/>
      <c r="D397" s="1203"/>
      <c r="E397" s="1203"/>
      <c r="F397" s="1203"/>
      <c r="G397" s="1203"/>
      <c r="H397" s="1195">
        <f t="shared" si="9"/>
        <v>0</v>
      </c>
    </row>
    <row r="398" spans="1:8" ht="14.25">
      <c r="A398" s="1202"/>
      <c r="B398" s="1202"/>
      <c r="C398" s="1203"/>
      <c r="D398" s="1203"/>
      <c r="E398" s="1203"/>
      <c r="F398" s="1203"/>
      <c r="G398" s="1203"/>
      <c r="H398" s="1195">
        <f t="shared" si="9"/>
        <v>0</v>
      </c>
    </row>
    <row r="399" spans="1:8" ht="14.25">
      <c r="A399" s="1202"/>
      <c r="B399" s="1202"/>
      <c r="C399" s="1203"/>
      <c r="D399" s="1203"/>
      <c r="E399" s="1203"/>
      <c r="F399" s="1203"/>
      <c r="G399" s="1203"/>
      <c r="H399" s="1195">
        <f t="shared" si="9"/>
        <v>0</v>
      </c>
    </row>
    <row r="400" spans="1:8" ht="14.25">
      <c r="A400" s="1202"/>
      <c r="B400" s="1202"/>
      <c r="C400" s="1203"/>
      <c r="D400" s="1203"/>
      <c r="E400" s="1203"/>
      <c r="F400" s="1203"/>
      <c r="G400" s="1203"/>
      <c r="H400" s="1195">
        <f t="shared" si="9"/>
        <v>0</v>
      </c>
    </row>
    <row r="401" spans="1:8" ht="14.25">
      <c r="A401" s="1202"/>
      <c r="B401" s="1202"/>
      <c r="C401" s="1203"/>
      <c r="D401" s="1203"/>
      <c r="E401" s="1203"/>
      <c r="F401" s="1203"/>
      <c r="G401" s="1203"/>
      <c r="H401" s="1195">
        <f t="shared" si="9"/>
        <v>0</v>
      </c>
    </row>
    <row r="402" spans="1:8" ht="14.25">
      <c r="A402" s="1202"/>
      <c r="B402" s="1202"/>
      <c r="C402" s="1203"/>
      <c r="D402" s="1203"/>
      <c r="E402" s="1203"/>
      <c r="F402" s="1203"/>
      <c r="G402" s="1203"/>
      <c r="H402" s="1195">
        <f t="shared" si="9"/>
        <v>0</v>
      </c>
    </row>
    <row r="403" spans="1:8" ht="14.25">
      <c r="A403" s="1202"/>
      <c r="B403" s="1202"/>
      <c r="C403" s="1203"/>
      <c r="D403" s="1203"/>
      <c r="E403" s="1203"/>
      <c r="F403" s="1203"/>
      <c r="G403" s="1203"/>
      <c r="H403" s="1195">
        <f t="shared" si="9"/>
        <v>0</v>
      </c>
    </row>
    <row r="404" spans="1:8" ht="14.25">
      <c r="A404" s="1202"/>
      <c r="B404" s="1202"/>
      <c r="C404" s="1203"/>
      <c r="D404" s="1203"/>
      <c r="E404" s="1203"/>
      <c r="F404" s="1203"/>
      <c r="G404" s="1203"/>
      <c r="H404" s="1195">
        <f t="shared" si="9"/>
        <v>0</v>
      </c>
    </row>
    <row r="405" spans="1:8" ht="14.25">
      <c r="A405" s="1202"/>
      <c r="B405" s="1202"/>
      <c r="C405" s="1203"/>
      <c r="D405" s="1203"/>
      <c r="E405" s="1203"/>
      <c r="F405" s="1203"/>
      <c r="G405" s="1203"/>
      <c r="H405" s="1195">
        <f t="shared" si="9"/>
        <v>0</v>
      </c>
    </row>
    <row r="406" spans="1:8" ht="14.25">
      <c r="A406" s="1202"/>
      <c r="B406" s="1202"/>
      <c r="C406" s="1203"/>
      <c r="D406" s="1203"/>
      <c r="E406" s="1203"/>
      <c r="F406" s="1203"/>
      <c r="G406" s="1203"/>
      <c r="H406" s="1195">
        <f t="shared" si="9"/>
        <v>0</v>
      </c>
    </row>
    <row r="407" spans="1:8" ht="14.25">
      <c r="A407" s="1202"/>
      <c r="B407" s="1202"/>
      <c r="C407" s="1203"/>
      <c r="D407" s="1203"/>
      <c r="E407" s="1203"/>
      <c r="F407" s="1203"/>
      <c r="G407" s="1203"/>
      <c r="H407" s="1195">
        <f t="shared" si="9"/>
        <v>0</v>
      </c>
    </row>
    <row r="408" spans="1:8" ht="14.25">
      <c r="A408" s="1202"/>
      <c r="B408" s="1202"/>
      <c r="C408" s="1203"/>
      <c r="D408" s="1203"/>
      <c r="E408" s="1203"/>
      <c r="F408" s="1203"/>
      <c r="G408" s="1203"/>
      <c r="H408" s="1195">
        <f t="shared" ref="H408:H469" si="10">SUM(C408:G408)</f>
        <v>0</v>
      </c>
    </row>
    <row r="409" spans="1:8" ht="14.25">
      <c r="A409" s="1202"/>
      <c r="B409" s="1202"/>
      <c r="C409" s="1203"/>
      <c r="D409" s="1203"/>
      <c r="E409" s="1203"/>
      <c r="F409" s="1203"/>
      <c r="G409" s="1203"/>
      <c r="H409" s="1195">
        <f t="shared" si="10"/>
        <v>0</v>
      </c>
    </row>
    <row r="410" spans="1:8" ht="14.25">
      <c r="A410" s="1202"/>
      <c r="B410" s="1202"/>
      <c r="C410" s="1203"/>
      <c r="D410" s="1203"/>
      <c r="E410" s="1203"/>
      <c r="F410" s="1203"/>
      <c r="G410" s="1203"/>
      <c r="H410" s="1195">
        <f t="shared" si="10"/>
        <v>0</v>
      </c>
    </row>
    <row r="411" spans="1:8" ht="14.25">
      <c r="A411" s="1202"/>
      <c r="B411" s="1202"/>
      <c r="C411" s="1203"/>
      <c r="D411" s="1203"/>
      <c r="E411" s="1203"/>
      <c r="F411" s="1203"/>
      <c r="G411" s="1203"/>
      <c r="H411" s="1195">
        <f t="shared" si="10"/>
        <v>0</v>
      </c>
    </row>
    <row r="412" spans="1:8" ht="14.25">
      <c r="A412" s="1202"/>
      <c r="B412" s="1202"/>
      <c r="C412" s="1203"/>
      <c r="D412" s="1203"/>
      <c r="E412" s="1203"/>
      <c r="F412" s="1203"/>
      <c r="G412" s="1203"/>
      <c r="H412" s="1195">
        <f t="shared" si="10"/>
        <v>0</v>
      </c>
    </row>
    <row r="413" spans="1:8" ht="14.25">
      <c r="A413" s="1202"/>
      <c r="B413" s="1202"/>
      <c r="C413" s="1203"/>
      <c r="D413" s="1203"/>
      <c r="E413" s="1203"/>
      <c r="F413" s="1203"/>
      <c r="G413" s="1203"/>
      <c r="H413" s="1195">
        <f t="shared" si="10"/>
        <v>0</v>
      </c>
    </row>
    <row r="414" spans="1:8" ht="14.25">
      <c r="A414" s="1202"/>
      <c r="B414" s="1202"/>
      <c r="C414" s="1203"/>
      <c r="D414" s="1203"/>
      <c r="E414" s="1203"/>
      <c r="F414" s="1203"/>
      <c r="G414" s="1203"/>
      <c r="H414" s="1195">
        <f t="shared" si="10"/>
        <v>0</v>
      </c>
    </row>
    <row r="415" spans="1:8" ht="14.25">
      <c r="A415" s="1202"/>
      <c r="B415" s="1202"/>
      <c r="C415" s="1203"/>
      <c r="D415" s="1203"/>
      <c r="E415" s="1203"/>
      <c r="F415" s="1203"/>
      <c r="G415" s="1203"/>
      <c r="H415" s="1195">
        <f t="shared" si="10"/>
        <v>0</v>
      </c>
    </row>
    <row r="416" spans="1:8" ht="14.25">
      <c r="A416" s="1202"/>
      <c r="B416" s="1202"/>
      <c r="C416" s="1203"/>
      <c r="D416" s="1203"/>
      <c r="E416" s="1203"/>
      <c r="F416" s="1203"/>
      <c r="G416" s="1203"/>
      <c r="H416" s="1195">
        <f t="shared" si="10"/>
        <v>0</v>
      </c>
    </row>
    <row r="417" spans="1:8" ht="14.25">
      <c r="A417" s="1202"/>
      <c r="B417" s="1202"/>
      <c r="C417" s="1203"/>
      <c r="D417" s="1203"/>
      <c r="E417" s="1203"/>
      <c r="F417" s="1203"/>
      <c r="G417" s="1203"/>
      <c r="H417" s="1195">
        <f t="shared" si="10"/>
        <v>0</v>
      </c>
    </row>
    <row r="418" spans="1:8" ht="14.25">
      <c r="A418" s="1202"/>
      <c r="B418" s="1202"/>
      <c r="C418" s="1203"/>
      <c r="D418" s="1203"/>
      <c r="E418" s="1203"/>
      <c r="F418" s="1203"/>
      <c r="G418" s="1203"/>
      <c r="H418" s="1195">
        <f t="shared" si="10"/>
        <v>0</v>
      </c>
    </row>
    <row r="419" spans="1:8" ht="14.25">
      <c r="A419" s="1202"/>
      <c r="B419" s="1202"/>
      <c r="C419" s="1203"/>
      <c r="D419" s="1203"/>
      <c r="E419" s="1203"/>
      <c r="F419" s="1203"/>
      <c r="G419" s="1203"/>
      <c r="H419" s="1195">
        <f t="shared" si="10"/>
        <v>0</v>
      </c>
    </row>
    <row r="420" spans="1:8" ht="14.25">
      <c r="A420" s="1202"/>
      <c r="B420" s="1202"/>
      <c r="C420" s="1203"/>
      <c r="D420" s="1203"/>
      <c r="E420" s="1203"/>
      <c r="F420" s="1203"/>
      <c r="G420" s="1203"/>
      <c r="H420" s="1195">
        <f t="shared" si="10"/>
        <v>0</v>
      </c>
    </row>
    <row r="421" spans="1:8" ht="14.25">
      <c r="A421" s="1202"/>
      <c r="B421" s="1202"/>
      <c r="C421" s="1203"/>
      <c r="D421" s="1203"/>
      <c r="E421" s="1203"/>
      <c r="F421" s="1203"/>
      <c r="G421" s="1203"/>
      <c r="H421" s="1195">
        <f t="shared" si="10"/>
        <v>0</v>
      </c>
    </row>
    <row r="422" spans="1:8" ht="14.25">
      <c r="A422" s="1202"/>
      <c r="B422" s="1202"/>
      <c r="C422" s="1203"/>
      <c r="D422" s="1203"/>
      <c r="E422" s="1203"/>
      <c r="F422" s="1203"/>
      <c r="G422" s="1203"/>
      <c r="H422" s="1195">
        <f t="shared" si="10"/>
        <v>0</v>
      </c>
    </row>
    <row r="423" spans="1:8" ht="14.25">
      <c r="A423" s="1202"/>
      <c r="B423" s="1202"/>
      <c r="C423" s="1203"/>
      <c r="D423" s="1203"/>
      <c r="E423" s="1203"/>
      <c r="F423" s="1203"/>
      <c r="G423" s="1203"/>
      <c r="H423" s="1195">
        <f t="shared" si="10"/>
        <v>0</v>
      </c>
    </row>
    <row r="424" spans="1:8" ht="14.25">
      <c r="A424" s="1202"/>
      <c r="B424" s="1202"/>
      <c r="C424" s="1203"/>
      <c r="D424" s="1203"/>
      <c r="E424" s="1203"/>
      <c r="F424" s="1203"/>
      <c r="G424" s="1203"/>
      <c r="H424" s="1195">
        <f t="shared" si="10"/>
        <v>0</v>
      </c>
    </row>
    <row r="425" spans="1:8" ht="14.25">
      <c r="A425" s="1202"/>
      <c r="B425" s="1202"/>
      <c r="C425" s="1203"/>
      <c r="D425" s="1203"/>
      <c r="E425" s="1203"/>
      <c r="F425" s="1203"/>
      <c r="G425" s="1203"/>
      <c r="H425" s="1195">
        <f t="shared" si="10"/>
        <v>0</v>
      </c>
    </row>
    <row r="426" spans="1:8" ht="14.25">
      <c r="A426" s="1202"/>
      <c r="B426" s="1202"/>
      <c r="C426" s="1203"/>
      <c r="D426" s="1203"/>
      <c r="E426" s="1203"/>
      <c r="F426" s="1203"/>
      <c r="G426" s="1203"/>
      <c r="H426" s="1195">
        <f t="shared" si="10"/>
        <v>0</v>
      </c>
    </row>
    <row r="427" spans="1:8" ht="14.25">
      <c r="A427" s="1202"/>
      <c r="B427" s="1202"/>
      <c r="C427" s="1203"/>
      <c r="D427" s="1203"/>
      <c r="E427" s="1203"/>
      <c r="F427" s="1203"/>
      <c r="G427" s="1203"/>
      <c r="H427" s="1195">
        <f t="shared" si="10"/>
        <v>0</v>
      </c>
    </row>
    <row r="428" spans="1:8" ht="14.25">
      <c r="A428" s="1202"/>
      <c r="B428" s="1202"/>
      <c r="C428" s="1203"/>
      <c r="D428" s="1203"/>
      <c r="E428" s="1203"/>
      <c r="F428" s="1203"/>
      <c r="G428" s="1203"/>
      <c r="H428" s="1195">
        <f t="shared" si="10"/>
        <v>0</v>
      </c>
    </row>
    <row r="429" spans="1:8" ht="14.25">
      <c r="A429" s="1202"/>
      <c r="B429" s="1202"/>
      <c r="C429" s="1203"/>
      <c r="D429" s="1203"/>
      <c r="E429" s="1203"/>
      <c r="F429" s="1203"/>
      <c r="G429" s="1203"/>
      <c r="H429" s="1195">
        <f t="shared" si="10"/>
        <v>0</v>
      </c>
    </row>
    <row r="430" spans="1:8" ht="14.25">
      <c r="A430" s="1202"/>
      <c r="B430" s="1202"/>
      <c r="C430" s="1203"/>
      <c r="D430" s="1203"/>
      <c r="E430" s="1203"/>
      <c r="F430" s="1203"/>
      <c r="G430" s="1203"/>
      <c r="H430" s="1195">
        <f t="shared" si="10"/>
        <v>0</v>
      </c>
    </row>
    <row r="431" spans="1:8" ht="14.25">
      <c r="A431" s="1202"/>
      <c r="B431" s="1202"/>
      <c r="C431" s="1203"/>
      <c r="D431" s="1203"/>
      <c r="E431" s="1203"/>
      <c r="F431" s="1203"/>
      <c r="G431" s="1203"/>
      <c r="H431" s="1195">
        <f t="shared" si="10"/>
        <v>0</v>
      </c>
    </row>
    <row r="432" spans="1:8" ht="14.25">
      <c r="A432" s="1202"/>
      <c r="B432" s="1202"/>
      <c r="C432" s="1203"/>
      <c r="D432" s="1203"/>
      <c r="E432" s="1203"/>
      <c r="F432" s="1203"/>
      <c r="G432" s="1203"/>
      <c r="H432" s="1195">
        <f t="shared" si="10"/>
        <v>0</v>
      </c>
    </row>
    <row r="433" spans="1:8" ht="14.25">
      <c r="A433" s="1202"/>
      <c r="B433" s="1202"/>
      <c r="C433" s="1203"/>
      <c r="D433" s="1203"/>
      <c r="E433" s="1203"/>
      <c r="F433" s="1203"/>
      <c r="G433" s="1203"/>
      <c r="H433" s="1195">
        <f t="shared" si="10"/>
        <v>0</v>
      </c>
    </row>
    <row r="434" spans="1:8" ht="14.25">
      <c r="A434" s="1202"/>
      <c r="B434" s="1202"/>
      <c r="C434" s="1203"/>
      <c r="D434" s="1203"/>
      <c r="E434" s="1203"/>
      <c r="F434" s="1203"/>
      <c r="G434" s="1203"/>
      <c r="H434" s="1195">
        <f t="shared" si="10"/>
        <v>0</v>
      </c>
    </row>
    <row r="435" spans="1:8" ht="14.25">
      <c r="A435" s="1202"/>
      <c r="B435" s="1202"/>
      <c r="C435" s="1203"/>
      <c r="D435" s="1203"/>
      <c r="E435" s="1203"/>
      <c r="F435" s="1203"/>
      <c r="G435" s="1203"/>
      <c r="H435" s="1195">
        <f t="shared" si="10"/>
        <v>0</v>
      </c>
    </row>
    <row r="436" spans="1:8" ht="14.25">
      <c r="A436" s="1202"/>
      <c r="B436" s="1202"/>
      <c r="C436" s="1203"/>
      <c r="D436" s="1203"/>
      <c r="E436" s="1203"/>
      <c r="F436" s="1203"/>
      <c r="G436" s="1203"/>
      <c r="H436" s="1195">
        <f t="shared" si="10"/>
        <v>0</v>
      </c>
    </row>
    <row r="437" spans="1:8" ht="14.25">
      <c r="A437" s="1202"/>
      <c r="B437" s="1202"/>
      <c r="C437" s="1203"/>
      <c r="D437" s="1203"/>
      <c r="E437" s="1203"/>
      <c r="F437" s="1203"/>
      <c r="G437" s="1203"/>
      <c r="H437" s="1195">
        <f t="shared" si="10"/>
        <v>0</v>
      </c>
    </row>
    <row r="438" spans="1:8" ht="14.25">
      <c r="A438" s="1202"/>
      <c r="B438" s="1202"/>
      <c r="C438" s="1203"/>
      <c r="D438" s="1203"/>
      <c r="E438" s="1203"/>
      <c r="F438" s="1203"/>
      <c r="G438" s="1203"/>
      <c r="H438" s="1195">
        <f t="shared" si="10"/>
        <v>0</v>
      </c>
    </row>
    <row r="439" spans="1:8" ht="14.25">
      <c r="A439" s="1202"/>
      <c r="B439" s="1202"/>
      <c r="C439" s="1203"/>
      <c r="D439" s="1203"/>
      <c r="E439" s="1203"/>
      <c r="F439" s="1203"/>
      <c r="G439" s="1203"/>
      <c r="H439" s="1195">
        <f t="shared" si="10"/>
        <v>0</v>
      </c>
    </row>
    <row r="440" spans="1:8" ht="14.25">
      <c r="A440" s="1202"/>
      <c r="B440" s="1202"/>
      <c r="C440" s="1203"/>
      <c r="D440" s="1203"/>
      <c r="E440" s="1203"/>
      <c r="F440" s="1203"/>
      <c r="G440" s="1203"/>
      <c r="H440" s="1195">
        <f t="shared" si="10"/>
        <v>0</v>
      </c>
    </row>
    <row r="441" spans="1:8" ht="14.25">
      <c r="A441" s="1202"/>
      <c r="B441" s="1202"/>
      <c r="C441" s="1203"/>
      <c r="D441" s="1203"/>
      <c r="E441" s="1203"/>
      <c r="F441" s="1203"/>
      <c r="G441" s="1203"/>
      <c r="H441" s="1195">
        <f t="shared" si="10"/>
        <v>0</v>
      </c>
    </row>
    <row r="442" spans="1:8" ht="14.25">
      <c r="A442" s="1202"/>
      <c r="B442" s="1202"/>
      <c r="C442" s="1203"/>
      <c r="D442" s="1203"/>
      <c r="E442" s="1203"/>
      <c r="F442" s="1203"/>
      <c r="G442" s="1203"/>
      <c r="H442" s="1195">
        <f t="shared" si="10"/>
        <v>0</v>
      </c>
    </row>
    <row r="443" spans="1:8" ht="14.25">
      <c r="A443" s="1202"/>
      <c r="B443" s="1202"/>
      <c r="C443" s="1203"/>
      <c r="D443" s="1203"/>
      <c r="E443" s="1203"/>
      <c r="F443" s="1203"/>
      <c r="G443" s="1203"/>
      <c r="H443" s="1195">
        <f t="shared" si="10"/>
        <v>0</v>
      </c>
    </row>
    <row r="444" spans="1:8" ht="14.25">
      <c r="A444" s="1202"/>
      <c r="B444" s="1202"/>
      <c r="C444" s="1203"/>
      <c r="D444" s="1203"/>
      <c r="E444" s="1203"/>
      <c r="F444" s="1203"/>
      <c r="G444" s="1203"/>
      <c r="H444" s="1195">
        <f t="shared" si="10"/>
        <v>0</v>
      </c>
    </row>
    <row r="445" spans="1:8" ht="14.25">
      <c r="A445" s="1202"/>
      <c r="B445" s="1202"/>
      <c r="C445" s="1203"/>
      <c r="D445" s="1203"/>
      <c r="E445" s="1203"/>
      <c r="F445" s="1203"/>
      <c r="G445" s="1203"/>
      <c r="H445" s="1195">
        <f t="shared" si="10"/>
        <v>0</v>
      </c>
    </row>
    <row r="446" spans="1:8" ht="14.25">
      <c r="A446" s="1202"/>
      <c r="B446" s="1202"/>
      <c r="C446" s="1203"/>
      <c r="D446" s="1203"/>
      <c r="E446" s="1203"/>
      <c r="F446" s="1203"/>
      <c r="G446" s="1203"/>
      <c r="H446" s="1195">
        <f t="shared" si="10"/>
        <v>0</v>
      </c>
    </row>
    <row r="447" spans="1:8" ht="14.25">
      <c r="A447" s="1202"/>
      <c r="B447" s="1202"/>
      <c r="C447" s="1203"/>
      <c r="D447" s="1203"/>
      <c r="E447" s="1203"/>
      <c r="F447" s="1203"/>
      <c r="G447" s="1203"/>
      <c r="H447" s="1195">
        <f t="shared" si="10"/>
        <v>0</v>
      </c>
    </row>
    <row r="448" spans="1:8" ht="14.25">
      <c r="A448" s="1202"/>
      <c r="B448" s="1202"/>
      <c r="C448" s="1203"/>
      <c r="D448" s="1203"/>
      <c r="E448" s="1203"/>
      <c r="F448" s="1203"/>
      <c r="G448" s="1203"/>
      <c r="H448" s="1195">
        <f t="shared" si="10"/>
        <v>0</v>
      </c>
    </row>
    <row r="449" spans="1:8" ht="14.25">
      <c r="A449" s="1202"/>
      <c r="B449" s="1202"/>
      <c r="C449" s="1203"/>
      <c r="D449" s="1203"/>
      <c r="E449" s="1203"/>
      <c r="F449" s="1203"/>
      <c r="G449" s="1203"/>
      <c r="H449" s="1195">
        <f t="shared" si="10"/>
        <v>0</v>
      </c>
    </row>
    <row r="450" spans="1:8" ht="14.25">
      <c r="A450" s="1202"/>
      <c r="B450" s="1202"/>
      <c r="C450" s="1203"/>
      <c r="D450" s="1203"/>
      <c r="E450" s="1203"/>
      <c r="F450" s="1203"/>
      <c r="G450" s="1203"/>
      <c r="H450" s="1195">
        <f t="shared" si="10"/>
        <v>0</v>
      </c>
    </row>
    <row r="451" spans="1:8" ht="14.25">
      <c r="A451" s="1202"/>
      <c r="B451" s="1202"/>
      <c r="C451" s="1203"/>
      <c r="D451" s="1203"/>
      <c r="E451" s="1203"/>
      <c r="F451" s="1203"/>
      <c r="G451" s="1203"/>
      <c r="H451" s="1195">
        <f t="shared" si="10"/>
        <v>0</v>
      </c>
    </row>
    <row r="452" spans="1:8" ht="14.25">
      <c r="A452" s="1202"/>
      <c r="B452" s="1202"/>
      <c r="C452" s="1203"/>
      <c r="D452" s="1203"/>
      <c r="E452" s="1203"/>
      <c r="F452" s="1203"/>
      <c r="G452" s="1203"/>
      <c r="H452" s="1195">
        <f t="shared" si="10"/>
        <v>0</v>
      </c>
    </row>
    <row r="453" spans="1:8" ht="14.25">
      <c r="A453" s="1202"/>
      <c r="B453" s="1202"/>
      <c r="C453" s="1203"/>
      <c r="D453" s="1203"/>
      <c r="E453" s="1203"/>
      <c r="F453" s="1203"/>
      <c r="G453" s="1203"/>
      <c r="H453" s="1195">
        <f t="shared" si="10"/>
        <v>0</v>
      </c>
    </row>
    <row r="454" spans="1:8" ht="14.25">
      <c r="A454" s="1202"/>
      <c r="B454" s="1202"/>
      <c r="C454" s="1203"/>
      <c r="D454" s="1203"/>
      <c r="E454" s="1203"/>
      <c r="F454" s="1203"/>
      <c r="G454" s="1203"/>
      <c r="H454" s="1195">
        <f t="shared" si="10"/>
        <v>0</v>
      </c>
    </row>
    <row r="455" spans="1:8" ht="14.25">
      <c r="A455" s="1202"/>
      <c r="B455" s="1202"/>
      <c r="C455" s="1203"/>
      <c r="D455" s="1203"/>
      <c r="E455" s="1203"/>
      <c r="F455" s="1203"/>
      <c r="G455" s="1203"/>
      <c r="H455" s="1195">
        <f t="shared" si="10"/>
        <v>0</v>
      </c>
    </row>
    <row r="456" spans="1:8" ht="14.25">
      <c r="A456" s="1202"/>
      <c r="B456" s="1202"/>
      <c r="C456" s="1203"/>
      <c r="D456" s="1203"/>
      <c r="E456" s="1203"/>
      <c r="F456" s="1203"/>
      <c r="G456" s="1203"/>
      <c r="H456" s="1195">
        <f t="shared" si="10"/>
        <v>0</v>
      </c>
    </row>
    <row r="457" spans="1:8" ht="14.25">
      <c r="A457" s="1202"/>
      <c r="B457" s="1202"/>
      <c r="C457" s="1203"/>
      <c r="D457" s="1203"/>
      <c r="E457" s="1203"/>
      <c r="F457" s="1203"/>
      <c r="G457" s="1203"/>
      <c r="H457" s="1195">
        <f t="shared" si="10"/>
        <v>0</v>
      </c>
    </row>
    <row r="458" spans="1:8" ht="14.25">
      <c r="A458" s="1202"/>
      <c r="B458" s="1202"/>
      <c r="C458" s="1203"/>
      <c r="D458" s="1203"/>
      <c r="E458" s="1203"/>
      <c r="F458" s="1203"/>
      <c r="G458" s="1203"/>
      <c r="H458" s="1195">
        <f t="shared" si="10"/>
        <v>0</v>
      </c>
    </row>
    <row r="459" spans="1:8" ht="14.25">
      <c r="A459" s="1202"/>
      <c r="B459" s="1202"/>
      <c r="C459" s="1203"/>
      <c r="D459" s="1203"/>
      <c r="E459" s="1203"/>
      <c r="F459" s="1203"/>
      <c r="G459" s="1203"/>
      <c r="H459" s="1195">
        <f t="shared" si="10"/>
        <v>0</v>
      </c>
    </row>
    <row r="460" spans="1:8" ht="14.25">
      <c r="A460" s="1202"/>
      <c r="B460" s="1202"/>
      <c r="C460" s="1203"/>
      <c r="D460" s="1203"/>
      <c r="E460" s="1203"/>
      <c r="F460" s="1203"/>
      <c r="G460" s="1203"/>
      <c r="H460" s="1195">
        <f t="shared" si="10"/>
        <v>0</v>
      </c>
    </row>
    <row r="461" spans="1:8" ht="14.25">
      <c r="A461" s="1202"/>
      <c r="B461" s="1202"/>
      <c r="C461" s="1203"/>
      <c r="D461" s="1203"/>
      <c r="E461" s="1203"/>
      <c r="F461" s="1203"/>
      <c r="G461" s="1203"/>
      <c r="H461" s="1195">
        <f t="shared" si="10"/>
        <v>0</v>
      </c>
    </row>
    <row r="462" spans="1:8" ht="14.25">
      <c r="A462" s="1202"/>
      <c r="B462" s="1202"/>
      <c r="C462" s="1203"/>
      <c r="D462" s="1203"/>
      <c r="E462" s="1203"/>
      <c r="F462" s="1203"/>
      <c r="G462" s="1203"/>
      <c r="H462" s="1195">
        <f t="shared" si="10"/>
        <v>0</v>
      </c>
    </row>
    <row r="463" spans="1:8" ht="14.25">
      <c r="A463" s="1202"/>
      <c r="B463" s="1202"/>
      <c r="C463" s="1203"/>
      <c r="D463" s="1203"/>
      <c r="E463" s="1203"/>
      <c r="F463" s="1203"/>
      <c r="G463" s="1203"/>
      <c r="H463" s="1195">
        <f t="shared" si="10"/>
        <v>0</v>
      </c>
    </row>
    <row r="464" spans="1:8" ht="14.25">
      <c r="A464" s="1202"/>
      <c r="B464" s="1202"/>
      <c r="C464" s="1203"/>
      <c r="D464" s="1203"/>
      <c r="E464" s="1203"/>
      <c r="F464" s="1203"/>
      <c r="G464" s="1203"/>
      <c r="H464" s="1195">
        <f t="shared" si="10"/>
        <v>0</v>
      </c>
    </row>
    <row r="465" spans="1:8" ht="14.25">
      <c r="A465" s="1202"/>
      <c r="B465" s="1202"/>
      <c r="C465" s="1203"/>
      <c r="D465" s="1203"/>
      <c r="E465" s="1203"/>
      <c r="F465" s="1203"/>
      <c r="G465" s="1203"/>
      <c r="H465" s="1195">
        <f t="shared" si="10"/>
        <v>0</v>
      </c>
    </row>
    <row r="466" spans="1:8" ht="14.25">
      <c r="A466" s="1202"/>
      <c r="B466" s="1202"/>
      <c r="C466" s="1203"/>
      <c r="D466" s="1203"/>
      <c r="E466" s="1203"/>
      <c r="F466" s="1203"/>
      <c r="G466" s="1203"/>
      <c r="H466" s="1195">
        <f t="shared" si="10"/>
        <v>0</v>
      </c>
    </row>
    <row r="467" spans="1:8" ht="14.25">
      <c r="A467" s="1202"/>
      <c r="B467" s="1202"/>
      <c r="C467" s="1203"/>
      <c r="D467" s="1203"/>
      <c r="E467" s="1203"/>
      <c r="F467" s="1203"/>
      <c r="G467" s="1203"/>
      <c r="H467" s="1195">
        <f t="shared" si="10"/>
        <v>0</v>
      </c>
    </row>
    <row r="468" spans="1:8" ht="14.25">
      <c r="A468" s="1202"/>
      <c r="B468" s="1202"/>
      <c r="C468" s="1203"/>
      <c r="D468" s="1203"/>
      <c r="E468" s="1203"/>
      <c r="F468" s="1203"/>
      <c r="G468" s="1203"/>
      <c r="H468" s="1195">
        <f t="shared" si="10"/>
        <v>0</v>
      </c>
    </row>
    <row r="469" spans="1:8" ht="14.25">
      <c r="A469" s="1202"/>
      <c r="B469" s="1202"/>
      <c r="C469" s="1203"/>
      <c r="D469" s="1203"/>
      <c r="E469" s="1203"/>
      <c r="F469" s="1203"/>
      <c r="G469" s="1203"/>
      <c r="H469" s="1195">
        <f t="shared" si="10"/>
        <v>0</v>
      </c>
    </row>
    <row r="470" spans="1:8" ht="13.9">
      <c r="A470" s="29" t="s">
        <v>1767</v>
      </c>
      <c r="B470" s="29" t="s">
        <v>1767</v>
      </c>
      <c r="C470" s="29" t="s">
        <v>1767</v>
      </c>
      <c r="D470" s="29" t="s">
        <v>1767</v>
      </c>
      <c r="E470" s="29" t="s">
        <v>1767</v>
      </c>
      <c r="F470" s="29" t="s">
        <v>1767</v>
      </c>
      <c r="G470" s="29" t="s">
        <v>1767</v>
      </c>
      <c r="H470" s="29" t="s">
        <v>1767</v>
      </c>
    </row>
  </sheetData>
  <mergeCells count="1">
    <mergeCell ref="J5:N5"/>
  </mergeCells>
  <dataValidations count="1">
    <dataValidation type="list" allowBlank="1" showInputMessage="1" showErrorMessage="1" sqref="A24:A469" xr:uid="{01ADDDA8-BE16-4B36-BD68-85423282F1DD}">
      <formula1>$B$6:$B$21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AC50C1-962B-497E-82B6-261C21B516B6}">
          <x14:formula1>
            <xm:f>'1.01a Allowance'!$B$7:$B$43</xm:f>
          </x14:formula1>
          <xm:sqref>B24:B469</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927-2C71-4716-B631-43BFB47AF002}">
  <sheetPr codeName="Sheet89">
    <tabColor theme="6"/>
    <pageSetUpPr autoPageBreaks="0"/>
  </sheetPr>
  <dimension ref="A1:CQ84"/>
  <sheetViews>
    <sheetView zoomScale="25" zoomScaleNormal="25" workbookViewId="0">
      <pane ySplit="10" topLeftCell="A11" activePane="bottomLeft" state="frozen"/>
      <selection pane="bottomLeft" activeCell="D75" sqref="D75:D79"/>
      <selection activeCell="G59" sqref="G59"/>
    </sheetView>
  </sheetViews>
  <sheetFormatPr defaultColWidth="0" defaultRowHeight="13.5"/>
  <cols>
    <col min="1" max="1" width="14.42578125" style="11" customWidth="1"/>
    <col min="2" max="3" width="1.42578125" style="11" customWidth="1"/>
    <col min="4" max="4" width="25.42578125" style="11" bestFit="1" customWidth="1"/>
    <col min="5" max="5" width="7.5703125" style="11" customWidth="1"/>
    <col min="6" max="6" width="7.42578125" style="11" bestFit="1" customWidth="1"/>
    <col min="7" max="7" width="11.5703125" style="11" bestFit="1" customWidth="1"/>
    <col min="8" max="8" width="51.5703125" style="11" bestFit="1" customWidth="1"/>
    <col min="9" max="9" width="7.42578125" style="11" customWidth="1"/>
    <col min="10" max="10" width="23.5703125" style="11" customWidth="1"/>
    <col min="11" max="11" width="24" style="11" customWidth="1"/>
    <col min="12" max="15" width="15.5703125" style="11" bestFit="1" customWidth="1"/>
    <col min="16" max="18" width="15.5703125" style="11" customWidth="1"/>
    <col min="19" max="19" width="15.5703125" style="11" bestFit="1" customWidth="1"/>
    <col min="20" max="31" width="15.5703125" style="11" customWidth="1"/>
    <col min="32" max="36" width="1" style="11" customWidth="1"/>
    <col min="37" max="37" width="11.5703125" style="11" bestFit="1" customWidth="1"/>
    <col min="38" max="39" width="2.42578125" style="11" customWidth="1"/>
    <col min="40" max="57" width="19.42578125" style="11" hidden="1" customWidth="1"/>
    <col min="58" max="64" width="14.42578125" style="11" hidden="1" customWidth="1"/>
    <col min="65" max="79" width="19.42578125" style="11" hidden="1" customWidth="1"/>
    <col min="80" max="80" width="14.42578125" style="11" hidden="1" customWidth="1"/>
    <col min="81" max="95" width="19.42578125" style="11" hidden="1" customWidth="1"/>
    <col min="96" max="16384" width="14.42578125" style="11" hidden="1"/>
  </cols>
  <sheetData>
    <row r="1" spans="1:38" s="2" customFormat="1" ht="25.15">
      <c r="A1" s="62" t="s">
        <v>1619</v>
      </c>
      <c r="B1" s="3"/>
      <c r="G1" s="4" t="s">
        <v>1</v>
      </c>
      <c r="H1" s="4"/>
      <c r="I1" s="4"/>
      <c r="J1" s="4"/>
      <c r="K1" s="4"/>
      <c r="L1" s="4"/>
      <c r="M1" s="4"/>
      <c r="N1" s="4"/>
      <c r="O1" s="4"/>
      <c r="P1" s="4"/>
      <c r="Q1" s="4"/>
      <c r="R1" s="4"/>
      <c r="S1" s="4"/>
      <c r="T1" s="4"/>
      <c r="U1" s="4"/>
      <c r="V1" s="4"/>
      <c r="W1" s="4"/>
      <c r="X1" s="4"/>
      <c r="Y1" s="4"/>
      <c r="Z1" s="4"/>
      <c r="AA1" s="4"/>
      <c r="AB1" s="4"/>
      <c r="AC1" s="4"/>
      <c r="AD1" s="4"/>
      <c r="AE1" s="4"/>
      <c r="AK1" s="3"/>
    </row>
    <row r="2" spans="1:38" s="2" customFormat="1" ht="25.15">
      <c r="A2" s="4" t="str">
        <f>Cover!$E$13</f>
        <v>Master</v>
      </c>
      <c r="B2" s="3"/>
      <c r="AK2" s="96"/>
    </row>
    <row r="3" spans="1:38" s="2" customFormat="1" ht="25.15">
      <c r="A3" s="4">
        <f>Cover!$E$15</f>
        <v>2026</v>
      </c>
      <c r="B3" s="4"/>
      <c r="C3" s="4"/>
      <c r="AK3" s="96"/>
    </row>
    <row r="4" spans="1:38" s="5" customFormat="1" ht="25.5" thickBot="1">
      <c r="A4" s="1305" t="s">
        <v>125</v>
      </c>
      <c r="B4" s="6"/>
      <c r="AK4" s="97"/>
    </row>
    <row r="5" spans="1:38" ht="15">
      <c r="A5" s="7"/>
      <c r="B5" s="8"/>
      <c r="C5" s="8"/>
      <c r="D5" s="9"/>
      <c r="E5" s="9"/>
      <c r="F5" s="9"/>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98"/>
    </row>
    <row r="6" spans="1:38" s="61" customFormat="1" ht="15">
      <c r="A6" s="21"/>
      <c r="B6" s="57"/>
      <c r="C6" s="57"/>
      <c r="D6" s="36" t="s">
        <v>1878</v>
      </c>
      <c r="E6" s="36" t="s">
        <v>1879</v>
      </c>
      <c r="F6" s="36" t="s">
        <v>239</v>
      </c>
      <c r="G6" s="36" t="s">
        <v>2996</v>
      </c>
      <c r="H6" s="36" t="s">
        <v>176</v>
      </c>
      <c r="I6" s="36"/>
      <c r="J6" s="37" t="s">
        <v>3937</v>
      </c>
      <c r="K6" s="37" t="s">
        <v>3938</v>
      </c>
      <c r="L6" s="37" t="s">
        <v>3939</v>
      </c>
      <c r="M6" s="37" t="s">
        <v>3940</v>
      </c>
      <c r="N6" s="37" t="s">
        <v>3941</v>
      </c>
      <c r="O6" s="37" t="s">
        <v>3942</v>
      </c>
      <c r="P6" s="37" t="s">
        <v>3943</v>
      </c>
      <c r="Q6" s="37" t="s">
        <v>3944</v>
      </c>
      <c r="R6" s="37" t="s">
        <v>3945</v>
      </c>
      <c r="S6" s="37" t="s">
        <v>3946</v>
      </c>
      <c r="T6" s="37" t="s">
        <v>3947</v>
      </c>
      <c r="U6" s="37" t="s">
        <v>3948</v>
      </c>
      <c r="V6" s="37" t="s">
        <v>3949</v>
      </c>
      <c r="W6" s="37" t="s">
        <v>3950</v>
      </c>
      <c r="X6" s="37" t="s">
        <v>3951</v>
      </c>
      <c r="Y6" s="37" t="s">
        <v>3952</v>
      </c>
      <c r="Z6" s="37" t="s">
        <v>3953</v>
      </c>
      <c r="AA6" s="37" t="s">
        <v>3954</v>
      </c>
      <c r="AB6" s="37" t="s">
        <v>3955</v>
      </c>
      <c r="AC6" s="37" t="s">
        <v>3956</v>
      </c>
      <c r="AD6" s="37" t="s">
        <v>3957</v>
      </c>
      <c r="AE6" s="37" t="s">
        <v>3958</v>
      </c>
      <c r="AF6" s="37"/>
      <c r="AG6" s="37"/>
      <c r="AH6" s="37"/>
      <c r="AI6" s="37"/>
      <c r="AJ6" s="37"/>
      <c r="AK6" s="99" t="s">
        <v>1791</v>
      </c>
      <c r="AL6" s="38"/>
    </row>
    <row r="8" spans="1:38" s="27" customFormat="1" ht="22.5">
      <c r="B8" s="801" t="s">
        <v>3959</v>
      </c>
    </row>
    <row r="10" spans="1:38" ht="99.75" customHeight="1">
      <c r="A10" s="7"/>
      <c r="B10" s="8"/>
      <c r="C10" s="8"/>
      <c r="D10" s="20" t="s">
        <v>3959</v>
      </c>
      <c r="E10" s="20" t="s">
        <v>217</v>
      </c>
      <c r="F10" s="20"/>
      <c r="G10" s="7"/>
      <c r="H10" s="20" t="s">
        <v>3960</v>
      </c>
      <c r="I10" s="20"/>
      <c r="J10" s="1163" t="s">
        <v>329</v>
      </c>
      <c r="K10" s="1163" t="s">
        <v>333</v>
      </c>
      <c r="L10" s="1163" t="s">
        <v>3961</v>
      </c>
      <c r="M10" s="1163" t="s">
        <v>3962</v>
      </c>
      <c r="N10" s="1163" t="s">
        <v>3963</v>
      </c>
      <c r="O10" s="1163" t="s">
        <v>3964</v>
      </c>
      <c r="P10" s="1163" t="s">
        <v>3965</v>
      </c>
      <c r="Q10" s="1163" t="s">
        <v>3966</v>
      </c>
      <c r="R10" s="1163" t="s">
        <v>3967</v>
      </c>
      <c r="S10" s="1163" t="s">
        <v>3968</v>
      </c>
      <c r="T10" s="1163" t="s">
        <v>317</v>
      </c>
      <c r="U10" s="1163" t="s">
        <v>3969</v>
      </c>
      <c r="V10" s="1163" t="s">
        <v>3970</v>
      </c>
      <c r="W10" s="1163" t="s">
        <v>3971</v>
      </c>
      <c r="X10" s="1163"/>
      <c r="Y10" s="1162"/>
      <c r="Z10" s="1162"/>
      <c r="AA10" s="1162"/>
      <c r="AB10" s="1162"/>
      <c r="AC10" s="1162"/>
      <c r="AD10" s="1162"/>
      <c r="AE10" s="1162"/>
      <c r="AF10" s="21"/>
      <c r="AG10" s="21"/>
      <c r="AH10" s="21"/>
      <c r="AI10" s="21"/>
      <c r="AJ10" s="21"/>
      <c r="AK10" s="98"/>
      <c r="AL10" s="7" t="s">
        <v>1</v>
      </c>
    </row>
    <row r="11" spans="1:38" ht="15">
      <c r="A11" s="7"/>
      <c r="B11" s="8"/>
      <c r="C11" s="8"/>
      <c r="D11" s="20" t="s">
        <v>3959</v>
      </c>
      <c r="E11" s="20" t="s">
        <v>217</v>
      </c>
      <c r="F11" s="20"/>
      <c r="G11" s="7"/>
      <c r="H11" s="20" t="s">
        <v>322</v>
      </c>
      <c r="I11" s="20"/>
      <c r="J11" s="798"/>
      <c r="K11" s="798"/>
      <c r="L11" s="798"/>
      <c r="M11" s="798"/>
      <c r="N11" s="798"/>
      <c r="O11" s="798"/>
      <c r="P11" s="798"/>
      <c r="Q11" s="798"/>
      <c r="R11" s="798"/>
      <c r="S11" s="798"/>
      <c r="T11" s="798"/>
      <c r="U11" s="798"/>
      <c r="V11" s="798"/>
      <c r="W11" s="798"/>
      <c r="X11" s="88"/>
      <c r="Y11" s="88"/>
      <c r="Z11" s="88"/>
      <c r="AA11" s="88"/>
      <c r="AB11" s="88"/>
      <c r="AC11" s="88"/>
      <c r="AD11" s="88"/>
      <c r="AE11" s="88"/>
      <c r="AF11" s="21"/>
      <c r="AG11" s="21"/>
      <c r="AH11" s="21"/>
      <c r="AI11" s="21"/>
      <c r="AJ11" s="21"/>
      <c r="AK11" s="98"/>
      <c r="AL11" s="7" t="s">
        <v>1</v>
      </c>
    </row>
    <row r="12" spans="1:38" ht="15">
      <c r="A12" s="7"/>
      <c r="B12" s="8"/>
      <c r="C12" s="8"/>
      <c r="D12" s="20" t="s">
        <v>3959</v>
      </c>
      <c r="E12" s="20" t="s">
        <v>217</v>
      </c>
      <c r="F12" s="20"/>
      <c r="G12" s="7"/>
      <c r="H12" s="20" t="s">
        <v>3972</v>
      </c>
      <c r="I12" s="20"/>
      <c r="J12" s="798"/>
      <c r="K12" s="798"/>
      <c r="L12" s="798"/>
      <c r="M12" s="798"/>
      <c r="N12" s="798"/>
      <c r="O12" s="798"/>
      <c r="P12" s="798"/>
      <c r="Q12" s="798"/>
      <c r="R12" s="798"/>
      <c r="S12" s="798"/>
      <c r="T12" s="798"/>
      <c r="U12" s="798"/>
      <c r="V12" s="798"/>
      <c r="W12" s="798"/>
      <c r="X12" s="88"/>
      <c r="Y12" s="88"/>
      <c r="Z12" s="88"/>
      <c r="AA12" s="88"/>
      <c r="AB12" s="88"/>
      <c r="AC12" s="88"/>
      <c r="AD12" s="88"/>
      <c r="AE12" s="88"/>
      <c r="AF12" s="21"/>
      <c r="AG12" s="21"/>
      <c r="AH12" s="21"/>
      <c r="AI12" s="21"/>
      <c r="AJ12" s="21"/>
      <c r="AK12" s="98"/>
      <c r="AL12" s="7"/>
    </row>
    <row r="13" spans="1:38" s="12" customFormat="1">
      <c r="B13" s="13"/>
      <c r="C13" s="13"/>
      <c r="D13" s="15" t="s">
        <v>3959</v>
      </c>
      <c r="E13" s="15" t="s">
        <v>217</v>
      </c>
      <c r="F13" s="15"/>
      <c r="G13" s="7"/>
      <c r="H13" s="20" t="s">
        <v>3973</v>
      </c>
      <c r="I13" s="15"/>
      <c r="J13" s="1267"/>
      <c r="K13" s="1267"/>
      <c r="L13" s="1267"/>
      <c r="M13" s="1267"/>
      <c r="N13" s="1267"/>
      <c r="O13" s="1267"/>
      <c r="P13" s="1267"/>
      <c r="Q13" s="1267"/>
      <c r="R13" s="798"/>
      <c r="S13" s="1267"/>
      <c r="T13" s="1267"/>
      <c r="U13" s="798"/>
      <c r="V13" s="798"/>
      <c r="W13" s="798"/>
      <c r="X13" s="88"/>
      <c r="Y13" s="88"/>
      <c r="Z13" s="88"/>
      <c r="AA13" s="88"/>
      <c r="AB13" s="88"/>
      <c r="AC13" s="88"/>
      <c r="AD13" s="88"/>
      <c r="AE13" s="88"/>
      <c r="AF13" s="13"/>
      <c r="AG13" s="13"/>
      <c r="AH13" s="13"/>
      <c r="AI13" s="13"/>
      <c r="AJ13" s="13"/>
      <c r="AK13" s="13"/>
      <c r="AL13" s="13" t="s">
        <v>1</v>
      </c>
    </row>
    <row r="14" spans="1:38" s="12" customFormat="1">
      <c r="D14" s="15" t="s">
        <v>3959</v>
      </c>
      <c r="E14" s="15" t="s">
        <v>217</v>
      </c>
      <c r="F14" s="15"/>
      <c r="G14" s="7"/>
      <c r="H14" s="20" t="s">
        <v>3974</v>
      </c>
      <c r="I14" s="15"/>
      <c r="J14" s="798"/>
      <c r="K14" s="798"/>
      <c r="L14" s="798"/>
      <c r="M14" s="798"/>
      <c r="N14" s="798"/>
      <c r="O14" s="798"/>
      <c r="P14" s="798"/>
      <c r="Q14" s="798"/>
      <c r="R14" s="798"/>
      <c r="S14" s="798"/>
      <c r="T14" s="798"/>
      <c r="U14" s="798"/>
      <c r="V14" s="798"/>
      <c r="W14" s="798"/>
      <c r="X14" s="88"/>
      <c r="Y14" s="88"/>
      <c r="Z14" s="88"/>
      <c r="AA14" s="88"/>
      <c r="AB14" s="88"/>
      <c r="AC14" s="88"/>
      <c r="AD14" s="88"/>
      <c r="AE14" s="88"/>
      <c r="AF14" s="23"/>
      <c r="AG14" s="23"/>
      <c r="AH14" s="23"/>
      <c r="AI14" s="23"/>
      <c r="AJ14" s="23"/>
      <c r="AK14" s="13"/>
      <c r="AL14" s="14" t="s">
        <v>1</v>
      </c>
    </row>
    <row r="15" spans="1:38" s="12" customFormat="1">
      <c r="D15" s="15" t="s">
        <v>3959</v>
      </c>
      <c r="E15" s="15" t="s">
        <v>217</v>
      </c>
      <c r="F15" s="15"/>
      <c r="G15" s="7"/>
      <c r="H15" s="20" t="s">
        <v>3975</v>
      </c>
      <c r="I15" s="15"/>
      <c r="J15" s="798"/>
      <c r="K15" s="798"/>
      <c r="L15" s="798"/>
      <c r="M15" s="798"/>
      <c r="N15" s="798"/>
      <c r="O15" s="798"/>
      <c r="P15" s="798"/>
      <c r="Q15" s="798"/>
      <c r="R15" s="798"/>
      <c r="S15" s="798"/>
      <c r="T15" s="798"/>
      <c r="U15" s="798"/>
      <c r="V15" s="798"/>
      <c r="W15" s="798"/>
      <c r="X15" s="88"/>
      <c r="Y15" s="88"/>
      <c r="Z15" s="88"/>
      <c r="AA15" s="88"/>
      <c r="AB15" s="88"/>
      <c r="AC15" s="88"/>
      <c r="AD15" s="88"/>
      <c r="AE15" s="88"/>
      <c r="AF15" s="23"/>
      <c r="AG15" s="23"/>
      <c r="AH15" s="23"/>
      <c r="AI15" s="23"/>
      <c r="AJ15" s="23"/>
      <c r="AK15" s="13"/>
      <c r="AL15" s="14"/>
    </row>
    <row r="17" spans="2:38" s="27" customFormat="1" ht="17.649999999999999">
      <c r="B17" s="28" t="s">
        <v>3976</v>
      </c>
    </row>
    <row r="18" spans="2:38" s="12" customFormat="1">
      <c r="H18" s="7"/>
      <c r="I18" s="7"/>
      <c r="J18" s="7"/>
      <c r="K18" s="7"/>
      <c r="L18" s="7"/>
      <c r="M18" s="7"/>
      <c r="N18" s="7"/>
      <c r="O18" s="7"/>
      <c r="P18" s="7"/>
      <c r="Q18" s="7"/>
      <c r="R18" s="7"/>
      <c r="S18" s="7"/>
      <c r="T18" s="7"/>
      <c r="U18" s="7"/>
      <c r="V18" s="7"/>
      <c r="W18" s="7"/>
      <c r="X18" s="7"/>
      <c r="Y18" s="7"/>
      <c r="Z18" s="7"/>
      <c r="AA18" s="7"/>
      <c r="AB18" s="7"/>
      <c r="AC18" s="7"/>
      <c r="AD18" s="7"/>
      <c r="AE18" s="7"/>
      <c r="AF18" s="22"/>
      <c r="AG18" s="22"/>
      <c r="AH18" s="22"/>
      <c r="AI18" s="22"/>
      <c r="AJ18" s="22"/>
      <c r="AK18" s="13"/>
      <c r="AL18" s="14"/>
    </row>
    <row r="19" spans="2:38" ht="13.9">
      <c r="B19" s="12"/>
      <c r="C19" s="34" t="s">
        <v>172</v>
      </c>
      <c r="D19" s="34"/>
      <c r="E19" s="34"/>
      <c r="F19" s="34"/>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row>
    <row r="20" spans="2:38" s="12" customFormat="1">
      <c r="G20" s="7"/>
      <c r="H20" s="7"/>
      <c r="I20" s="7"/>
      <c r="J20" s="7"/>
      <c r="K20" s="7"/>
      <c r="L20" s="7"/>
      <c r="M20" s="7"/>
      <c r="N20" s="7"/>
      <c r="O20" s="7"/>
      <c r="P20" s="7"/>
      <c r="Q20" s="7"/>
      <c r="R20" s="7"/>
      <c r="S20" s="7"/>
      <c r="T20" s="7"/>
      <c r="U20" s="7"/>
      <c r="V20" s="7"/>
      <c r="W20" s="7"/>
      <c r="X20" s="7"/>
      <c r="Y20" s="7"/>
      <c r="Z20" s="7"/>
      <c r="AA20" s="7"/>
      <c r="AB20" s="7"/>
      <c r="AC20" s="7"/>
      <c r="AD20" s="7"/>
      <c r="AE20" s="7"/>
      <c r="AF20" s="22"/>
      <c r="AG20" s="22"/>
      <c r="AH20" s="22"/>
      <c r="AI20" s="22"/>
      <c r="AJ20" s="22"/>
      <c r="AK20" s="13"/>
      <c r="AL20" s="14"/>
    </row>
    <row r="21" spans="2:38">
      <c r="D21" s="20" t="s">
        <v>3959</v>
      </c>
      <c r="E21" s="20" t="s">
        <v>217</v>
      </c>
      <c r="F21" s="11" t="s">
        <v>190</v>
      </c>
      <c r="G21" s="74">
        <v>2022</v>
      </c>
      <c r="I21" s="140" t="s">
        <v>186</v>
      </c>
      <c r="J21" s="1128"/>
      <c r="K21" s="1128"/>
      <c r="L21" s="1128"/>
      <c r="M21" s="1128"/>
      <c r="N21" s="1128"/>
      <c r="O21" s="1128"/>
      <c r="P21" s="1128"/>
      <c r="Q21" s="1128"/>
      <c r="R21" s="1128"/>
      <c r="S21" s="1128"/>
      <c r="T21" s="1128"/>
      <c r="U21" s="1128"/>
      <c r="V21" s="1128"/>
      <c r="W21" s="1128"/>
      <c r="X21" s="1128"/>
      <c r="Y21" s="1128"/>
      <c r="Z21" s="1128"/>
      <c r="AA21" s="1128"/>
      <c r="AB21" s="1128"/>
      <c r="AC21" s="1128"/>
      <c r="AD21" s="1128"/>
      <c r="AE21" s="1128"/>
      <c r="AF21" s="21"/>
      <c r="AG21" s="21"/>
      <c r="AH21" s="21"/>
      <c r="AI21" s="21"/>
      <c r="AJ21" s="21"/>
      <c r="AK21" s="98"/>
      <c r="AL21" s="7" t="s">
        <v>1</v>
      </c>
    </row>
    <row r="22" spans="2:38">
      <c r="D22" s="20" t="s">
        <v>3959</v>
      </c>
      <c r="E22" s="20" t="s">
        <v>217</v>
      </c>
      <c r="F22" s="11" t="s">
        <v>190</v>
      </c>
      <c r="G22" s="74">
        <v>2023</v>
      </c>
      <c r="I22" s="140" t="s">
        <v>186</v>
      </c>
      <c r="J22" s="1128"/>
      <c r="K22" s="1128"/>
      <c r="L22" s="1128"/>
      <c r="M22" s="1128"/>
      <c r="N22" s="1128"/>
      <c r="O22" s="1128"/>
      <c r="P22" s="1128"/>
      <c r="Q22" s="1128"/>
      <c r="R22" s="1128"/>
      <c r="S22" s="1128"/>
      <c r="T22" s="1128"/>
      <c r="U22" s="1128"/>
      <c r="V22" s="1128"/>
      <c r="W22" s="1128"/>
      <c r="X22" s="1128"/>
      <c r="Y22" s="1128"/>
      <c r="Z22" s="1128"/>
      <c r="AA22" s="1128"/>
      <c r="AB22" s="1128"/>
      <c r="AC22" s="1128"/>
      <c r="AD22" s="1128"/>
      <c r="AE22" s="1128"/>
      <c r="AF22" s="21"/>
      <c r="AG22" s="21"/>
      <c r="AH22" s="21"/>
      <c r="AI22" s="21"/>
      <c r="AJ22" s="21"/>
      <c r="AK22" s="98"/>
      <c r="AL22" s="7" t="s">
        <v>1</v>
      </c>
    </row>
    <row r="23" spans="2:38">
      <c r="D23" s="15" t="s">
        <v>3959</v>
      </c>
      <c r="E23" s="20" t="s">
        <v>217</v>
      </c>
      <c r="F23" s="11" t="s">
        <v>190</v>
      </c>
      <c r="G23" s="74">
        <v>2024</v>
      </c>
      <c r="I23" s="140" t="s">
        <v>186</v>
      </c>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23"/>
      <c r="AG23" s="23"/>
      <c r="AH23" s="23"/>
      <c r="AI23" s="23"/>
      <c r="AJ23" s="23"/>
      <c r="AK23" s="13"/>
      <c r="AL23" s="14" t="s">
        <v>1</v>
      </c>
    </row>
    <row r="24" spans="2:38">
      <c r="D24" s="15" t="s">
        <v>3959</v>
      </c>
      <c r="E24" s="20" t="s">
        <v>217</v>
      </c>
      <c r="F24" s="11" t="s">
        <v>190</v>
      </c>
      <c r="G24" s="74">
        <v>2025</v>
      </c>
      <c r="I24" s="140" t="s">
        <v>186</v>
      </c>
      <c r="J24" s="1128"/>
      <c r="K24" s="1128"/>
      <c r="L24" s="1128"/>
      <c r="M24" s="1128"/>
      <c r="N24" s="1128"/>
      <c r="O24" s="1128"/>
      <c r="P24" s="1128"/>
      <c r="Q24" s="1128"/>
      <c r="R24" s="1128"/>
      <c r="S24" s="1128"/>
      <c r="T24" s="1128"/>
      <c r="U24" s="1128"/>
      <c r="V24" s="1128"/>
      <c r="W24" s="1128"/>
      <c r="X24" s="1128"/>
      <c r="Y24" s="1128"/>
      <c r="Z24" s="1128"/>
      <c r="AA24" s="1128"/>
      <c r="AB24" s="1128"/>
      <c r="AC24" s="1128"/>
      <c r="AD24" s="1128"/>
      <c r="AE24" s="1128"/>
      <c r="AF24" s="23"/>
      <c r="AG24" s="23"/>
      <c r="AH24" s="23"/>
      <c r="AI24" s="23"/>
      <c r="AJ24" s="23"/>
      <c r="AK24" s="13"/>
      <c r="AL24" s="14"/>
    </row>
    <row r="25" spans="2:38">
      <c r="D25" s="15" t="s">
        <v>3959</v>
      </c>
      <c r="E25" s="15" t="s">
        <v>217</v>
      </c>
      <c r="F25" s="11" t="s">
        <v>190</v>
      </c>
      <c r="G25" s="74">
        <v>2026</v>
      </c>
      <c r="I25" s="140" t="s">
        <v>186</v>
      </c>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23"/>
      <c r="AG25" s="23"/>
      <c r="AH25" s="23"/>
      <c r="AI25" s="23"/>
      <c r="AJ25" s="23"/>
      <c r="AK25" s="13"/>
      <c r="AL25" s="14"/>
    </row>
    <row r="26" spans="2:38">
      <c r="D26" s="15"/>
      <c r="E26" s="15"/>
      <c r="G26" s="15"/>
      <c r="I26" s="141"/>
      <c r="J26" s="400"/>
      <c r="K26" s="400"/>
      <c r="L26" s="400"/>
      <c r="M26" s="400"/>
      <c r="N26" s="400"/>
      <c r="O26" s="400"/>
      <c r="P26" s="400"/>
      <c r="Q26" s="400"/>
      <c r="R26" s="400"/>
      <c r="S26" s="400"/>
      <c r="T26" s="400"/>
      <c r="U26" s="400"/>
      <c r="V26" s="400"/>
      <c r="W26" s="400"/>
      <c r="X26" s="400"/>
      <c r="Y26" s="400"/>
      <c r="Z26" s="400"/>
      <c r="AA26" s="400"/>
      <c r="AB26" s="400"/>
      <c r="AC26" s="400"/>
      <c r="AD26" s="400"/>
      <c r="AE26" s="400"/>
      <c r="AF26" s="23"/>
      <c r="AG26" s="23"/>
      <c r="AH26" s="23"/>
      <c r="AI26" s="23"/>
      <c r="AJ26" s="23"/>
      <c r="AK26" s="13"/>
      <c r="AL26" s="14"/>
    </row>
    <row r="27" spans="2:38" ht="13.9">
      <c r="B27" s="12"/>
      <c r="C27" s="34" t="s">
        <v>2823</v>
      </c>
      <c r="D27" s="34"/>
      <c r="E27" s="34"/>
      <c r="F27" s="33"/>
      <c r="G27" s="33"/>
      <c r="I27" s="142"/>
      <c r="J27" s="401"/>
      <c r="K27" s="401"/>
      <c r="L27" s="401"/>
      <c r="M27" s="401"/>
      <c r="N27" s="401"/>
      <c r="O27" s="401"/>
      <c r="P27" s="401"/>
      <c r="Q27" s="401"/>
      <c r="R27" s="401"/>
      <c r="S27" s="401"/>
      <c r="T27" s="401"/>
      <c r="U27" s="401"/>
      <c r="V27" s="401"/>
      <c r="W27" s="401"/>
      <c r="X27" s="401"/>
      <c r="Y27" s="401"/>
      <c r="Z27" s="401"/>
      <c r="AA27" s="401"/>
      <c r="AB27" s="401"/>
      <c r="AC27" s="401"/>
      <c r="AD27" s="401"/>
      <c r="AE27" s="401"/>
      <c r="AF27" s="33"/>
      <c r="AG27" s="33"/>
      <c r="AH27" s="33"/>
      <c r="AI27" s="33"/>
      <c r="AJ27" s="33"/>
      <c r="AK27" s="33"/>
      <c r="AL27" s="33"/>
    </row>
    <row r="28" spans="2:38" s="12" customFormat="1">
      <c r="F28" s="7"/>
      <c r="G28" s="7"/>
      <c r="I28" s="143"/>
      <c r="J28" s="400"/>
      <c r="K28" s="400"/>
      <c r="L28" s="400"/>
      <c r="M28" s="400"/>
      <c r="N28" s="400"/>
      <c r="O28" s="400"/>
      <c r="P28" s="400"/>
      <c r="Q28" s="400"/>
      <c r="R28" s="400"/>
      <c r="S28" s="400"/>
      <c r="T28" s="400"/>
      <c r="U28" s="400"/>
      <c r="V28" s="400"/>
      <c r="W28" s="400"/>
      <c r="X28" s="400"/>
      <c r="Y28" s="400"/>
      <c r="Z28" s="400"/>
      <c r="AA28" s="400"/>
      <c r="AB28" s="400"/>
      <c r="AC28" s="400"/>
      <c r="AD28" s="400"/>
      <c r="AE28" s="400"/>
      <c r="AF28" s="22"/>
      <c r="AG28" s="22"/>
      <c r="AH28" s="22"/>
      <c r="AI28" s="22"/>
      <c r="AJ28" s="22"/>
      <c r="AK28" s="13"/>
      <c r="AL28" s="14"/>
    </row>
    <row r="29" spans="2:38">
      <c r="D29" s="20" t="s">
        <v>3959</v>
      </c>
      <c r="E29" s="20" t="s">
        <v>217</v>
      </c>
      <c r="F29" s="11" t="s">
        <v>190</v>
      </c>
      <c r="G29" s="74">
        <v>2022</v>
      </c>
      <c r="I29" s="140" t="s">
        <v>186</v>
      </c>
      <c r="J29" s="1128"/>
      <c r="K29" s="1128"/>
      <c r="L29" s="1128"/>
      <c r="M29" s="1128"/>
      <c r="N29" s="1128"/>
      <c r="O29" s="1128"/>
      <c r="P29" s="1128"/>
      <c r="Q29" s="1128"/>
      <c r="R29" s="1128"/>
      <c r="S29" s="1128"/>
      <c r="T29" s="1128"/>
      <c r="U29" s="1128"/>
      <c r="V29" s="1128"/>
      <c r="W29" s="1128"/>
      <c r="X29" s="1128"/>
      <c r="Y29" s="1128"/>
      <c r="Z29" s="1128"/>
      <c r="AA29" s="1128"/>
      <c r="AB29" s="1128"/>
      <c r="AC29" s="1128"/>
      <c r="AD29" s="1128"/>
      <c r="AE29" s="1128"/>
      <c r="AF29" s="21"/>
      <c r="AG29" s="21"/>
      <c r="AH29" s="21"/>
      <c r="AI29" s="21"/>
      <c r="AJ29" s="21"/>
      <c r="AK29" s="98"/>
      <c r="AL29" s="7" t="s">
        <v>1</v>
      </c>
    </row>
    <row r="30" spans="2:38">
      <c r="D30" s="20" t="s">
        <v>3959</v>
      </c>
      <c r="E30" s="20" t="s">
        <v>217</v>
      </c>
      <c r="F30" s="11" t="s">
        <v>190</v>
      </c>
      <c r="G30" s="74">
        <v>2023</v>
      </c>
      <c r="I30" s="140" t="s">
        <v>186</v>
      </c>
      <c r="J30" s="1128"/>
      <c r="K30" s="1128"/>
      <c r="L30" s="1128"/>
      <c r="M30" s="1128"/>
      <c r="N30" s="1128"/>
      <c r="O30" s="1128"/>
      <c r="P30" s="1128"/>
      <c r="Q30" s="1128"/>
      <c r="R30" s="1128"/>
      <c r="S30" s="1128"/>
      <c r="T30" s="1128"/>
      <c r="U30" s="1128"/>
      <c r="V30" s="1128"/>
      <c r="W30" s="1128"/>
      <c r="X30" s="1128"/>
      <c r="Y30" s="1128"/>
      <c r="Z30" s="1128"/>
      <c r="AA30" s="1128"/>
      <c r="AB30" s="1128"/>
      <c r="AC30" s="1128"/>
      <c r="AD30" s="1128"/>
      <c r="AE30" s="1128"/>
      <c r="AF30" s="21"/>
      <c r="AG30" s="21"/>
      <c r="AH30" s="21"/>
      <c r="AI30" s="21"/>
      <c r="AJ30" s="21"/>
      <c r="AK30" s="98"/>
      <c r="AL30" s="7" t="s">
        <v>1</v>
      </c>
    </row>
    <row r="31" spans="2:38">
      <c r="D31" s="15" t="s">
        <v>3959</v>
      </c>
      <c r="E31" s="20" t="s">
        <v>217</v>
      </c>
      <c r="F31" s="11" t="s">
        <v>190</v>
      </c>
      <c r="G31" s="74">
        <v>2024</v>
      </c>
      <c r="I31" s="140" t="s">
        <v>186</v>
      </c>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23"/>
      <c r="AG31" s="23"/>
      <c r="AH31" s="23"/>
      <c r="AI31" s="23"/>
      <c r="AJ31" s="23"/>
      <c r="AK31" s="13"/>
      <c r="AL31" s="14" t="s">
        <v>1</v>
      </c>
    </row>
    <row r="32" spans="2:38">
      <c r="D32" s="15" t="s">
        <v>3959</v>
      </c>
      <c r="E32" s="20" t="s">
        <v>217</v>
      </c>
      <c r="F32" s="11" t="s">
        <v>190</v>
      </c>
      <c r="G32" s="74">
        <v>2025</v>
      </c>
      <c r="I32" s="140" t="s">
        <v>186</v>
      </c>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23"/>
      <c r="AG32" s="23"/>
      <c r="AH32" s="23"/>
      <c r="AI32" s="23"/>
      <c r="AJ32" s="23"/>
      <c r="AK32" s="13"/>
      <c r="AL32" s="14"/>
    </row>
    <row r="33" spans="3:38">
      <c r="D33" s="15" t="s">
        <v>3959</v>
      </c>
      <c r="E33" s="15" t="s">
        <v>217</v>
      </c>
      <c r="F33" s="11" t="s">
        <v>190</v>
      </c>
      <c r="G33" s="74">
        <v>2026</v>
      </c>
      <c r="I33" s="140" t="s">
        <v>186</v>
      </c>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23"/>
      <c r="AG33" s="23"/>
      <c r="AH33" s="23"/>
      <c r="AI33" s="23"/>
      <c r="AJ33" s="23"/>
      <c r="AK33" s="13"/>
      <c r="AL33" s="14"/>
    </row>
    <row r="34" spans="3:38">
      <c r="D34" s="15"/>
      <c r="E34" s="15"/>
      <c r="G34" s="15"/>
      <c r="I34" s="141"/>
      <c r="J34" s="400"/>
      <c r="K34" s="400"/>
      <c r="L34" s="400"/>
      <c r="M34" s="400"/>
      <c r="N34" s="400"/>
      <c r="O34" s="400"/>
      <c r="P34" s="400"/>
      <c r="Q34" s="400"/>
      <c r="R34" s="400"/>
      <c r="S34" s="400"/>
      <c r="T34" s="400"/>
      <c r="U34" s="400"/>
      <c r="V34" s="400"/>
      <c r="W34" s="400"/>
      <c r="X34" s="400"/>
      <c r="Y34" s="400"/>
      <c r="Z34" s="400"/>
      <c r="AA34" s="400"/>
      <c r="AB34" s="400"/>
      <c r="AC34" s="400"/>
      <c r="AD34" s="400"/>
      <c r="AE34" s="400"/>
      <c r="AF34" s="23"/>
      <c r="AG34" s="23"/>
      <c r="AH34" s="23"/>
      <c r="AI34" s="23"/>
      <c r="AJ34" s="23"/>
      <c r="AK34" s="13"/>
      <c r="AL34" s="14"/>
    </row>
    <row r="35" spans="3:38" ht="13.9">
      <c r="C35" s="34" t="s">
        <v>84</v>
      </c>
      <c r="D35" s="34"/>
      <c r="E35" s="34"/>
      <c r="F35" s="33"/>
      <c r="G35" s="33"/>
      <c r="I35" s="142"/>
      <c r="J35" s="401"/>
      <c r="K35" s="401"/>
      <c r="L35" s="401"/>
      <c r="M35" s="401"/>
      <c r="N35" s="401"/>
      <c r="O35" s="401"/>
      <c r="P35" s="401"/>
      <c r="Q35" s="401"/>
      <c r="R35" s="401"/>
      <c r="S35" s="401"/>
      <c r="T35" s="401"/>
      <c r="U35" s="401"/>
      <c r="V35" s="401"/>
      <c r="W35" s="401"/>
      <c r="X35" s="401"/>
      <c r="Y35" s="401"/>
      <c r="Z35" s="401"/>
      <c r="AA35" s="401"/>
      <c r="AB35" s="401"/>
      <c r="AC35" s="401"/>
      <c r="AD35" s="401"/>
      <c r="AE35" s="401"/>
      <c r="AF35" s="33"/>
      <c r="AG35" s="33"/>
      <c r="AH35" s="33"/>
      <c r="AI35" s="33"/>
      <c r="AJ35" s="33"/>
      <c r="AK35" s="33"/>
      <c r="AL35" s="33"/>
    </row>
    <row r="36" spans="3:38" s="12" customFormat="1">
      <c r="F36" s="7"/>
      <c r="G36" s="7"/>
      <c r="I36" s="143"/>
      <c r="J36" s="400"/>
      <c r="K36" s="400"/>
      <c r="L36" s="400"/>
      <c r="M36" s="400"/>
      <c r="N36" s="400"/>
      <c r="O36" s="400"/>
      <c r="P36" s="400"/>
      <c r="Q36" s="400"/>
      <c r="R36" s="400"/>
      <c r="S36" s="400"/>
      <c r="T36" s="400"/>
      <c r="U36" s="400"/>
      <c r="V36" s="400"/>
      <c r="W36" s="400"/>
      <c r="X36" s="400"/>
      <c r="Y36" s="400"/>
      <c r="Z36" s="400"/>
      <c r="AA36" s="400"/>
      <c r="AB36" s="400"/>
      <c r="AC36" s="400"/>
      <c r="AD36" s="400"/>
      <c r="AE36" s="400"/>
      <c r="AF36" s="22"/>
      <c r="AG36" s="22"/>
      <c r="AH36" s="22"/>
      <c r="AI36" s="22"/>
      <c r="AJ36" s="22"/>
      <c r="AK36" s="13"/>
      <c r="AL36" s="14"/>
    </row>
    <row r="37" spans="3:38">
      <c r="D37" s="20" t="s">
        <v>3959</v>
      </c>
      <c r="E37" s="20" t="s">
        <v>217</v>
      </c>
      <c r="F37" s="11" t="s">
        <v>202</v>
      </c>
      <c r="G37" s="74">
        <v>2022</v>
      </c>
      <c r="I37" s="140" t="s">
        <v>186</v>
      </c>
      <c r="J37" s="1128"/>
      <c r="K37" s="1128"/>
      <c r="L37" s="1128"/>
      <c r="M37" s="1128"/>
      <c r="N37" s="1128"/>
      <c r="O37" s="1128"/>
      <c r="P37" s="1128"/>
      <c r="Q37" s="1128"/>
      <c r="R37" s="1128"/>
      <c r="S37" s="1128"/>
      <c r="T37" s="1128"/>
      <c r="U37" s="1128"/>
      <c r="V37" s="1128"/>
      <c r="W37" s="1128"/>
      <c r="X37" s="1128"/>
      <c r="Y37" s="1128"/>
      <c r="Z37" s="1128"/>
      <c r="AA37" s="1128"/>
      <c r="AB37" s="1128"/>
      <c r="AC37" s="1128"/>
      <c r="AD37" s="1128"/>
      <c r="AE37" s="1128"/>
      <c r="AF37" s="21"/>
      <c r="AG37" s="21"/>
      <c r="AH37" s="21"/>
      <c r="AI37" s="21"/>
      <c r="AJ37" s="21"/>
      <c r="AK37" s="98"/>
      <c r="AL37" s="7" t="s">
        <v>1</v>
      </c>
    </row>
    <row r="38" spans="3:38">
      <c r="D38" s="20" t="s">
        <v>3959</v>
      </c>
      <c r="E38" s="20" t="s">
        <v>217</v>
      </c>
      <c r="F38" s="11" t="s">
        <v>202</v>
      </c>
      <c r="G38" s="74">
        <v>2023</v>
      </c>
      <c r="I38" s="140" t="s">
        <v>186</v>
      </c>
      <c r="J38" s="1128"/>
      <c r="K38" s="1128"/>
      <c r="L38" s="1128"/>
      <c r="M38" s="1128"/>
      <c r="N38" s="1128"/>
      <c r="O38" s="1128"/>
      <c r="P38" s="1128"/>
      <c r="Q38" s="1128"/>
      <c r="R38" s="1128"/>
      <c r="S38" s="1128"/>
      <c r="T38" s="1128"/>
      <c r="U38" s="1128"/>
      <c r="V38" s="1128"/>
      <c r="W38" s="1128"/>
      <c r="X38" s="1128"/>
      <c r="Y38" s="1128"/>
      <c r="Z38" s="1128"/>
      <c r="AA38" s="1128"/>
      <c r="AB38" s="1128"/>
      <c r="AC38" s="1128"/>
      <c r="AD38" s="1128"/>
      <c r="AE38" s="1128"/>
      <c r="AF38" s="21"/>
      <c r="AG38" s="21"/>
      <c r="AH38" s="21"/>
      <c r="AI38" s="21"/>
      <c r="AJ38" s="21"/>
      <c r="AK38" s="98"/>
      <c r="AL38" s="7" t="s">
        <v>1</v>
      </c>
    </row>
    <row r="39" spans="3:38">
      <c r="D39" s="15" t="s">
        <v>3959</v>
      </c>
      <c r="E39" s="20" t="s">
        <v>217</v>
      </c>
      <c r="F39" s="11" t="s">
        <v>202</v>
      </c>
      <c r="G39" s="74">
        <v>2024</v>
      </c>
      <c r="I39" s="140" t="s">
        <v>186</v>
      </c>
      <c r="J39" s="1128"/>
      <c r="K39" s="1128"/>
      <c r="L39" s="1128"/>
      <c r="M39" s="1128"/>
      <c r="N39" s="1128"/>
      <c r="O39" s="1128"/>
      <c r="P39" s="1128"/>
      <c r="Q39" s="1128"/>
      <c r="R39" s="1128"/>
      <c r="S39" s="1128"/>
      <c r="T39" s="1128"/>
      <c r="U39" s="1128"/>
      <c r="V39" s="1128"/>
      <c r="W39" s="1128"/>
      <c r="X39" s="1128"/>
      <c r="Y39" s="1128"/>
      <c r="Z39" s="1128"/>
      <c r="AA39" s="1128"/>
      <c r="AB39" s="1128"/>
      <c r="AC39" s="1128"/>
      <c r="AD39" s="1128"/>
      <c r="AE39" s="1128"/>
      <c r="AF39" s="23"/>
      <c r="AG39" s="23"/>
      <c r="AH39" s="23"/>
      <c r="AI39" s="23"/>
      <c r="AJ39" s="23"/>
      <c r="AK39" s="13"/>
      <c r="AL39" s="14" t="s">
        <v>1</v>
      </c>
    </row>
    <row r="40" spans="3:38">
      <c r="D40" s="15" t="s">
        <v>3959</v>
      </c>
      <c r="E40" s="20" t="s">
        <v>217</v>
      </c>
      <c r="F40" s="11" t="s">
        <v>202</v>
      </c>
      <c r="G40" s="74">
        <v>2025</v>
      </c>
      <c r="I40" s="140" t="s">
        <v>186</v>
      </c>
      <c r="J40" s="1128"/>
      <c r="K40" s="1128"/>
      <c r="L40" s="1128"/>
      <c r="M40" s="1128"/>
      <c r="N40" s="1128"/>
      <c r="O40" s="1128"/>
      <c r="P40" s="1128"/>
      <c r="Q40" s="1128"/>
      <c r="R40" s="1128"/>
      <c r="S40" s="1128"/>
      <c r="T40" s="1128"/>
      <c r="U40" s="1128"/>
      <c r="V40" s="1128"/>
      <c r="W40" s="1128"/>
      <c r="X40" s="1128"/>
      <c r="Y40" s="1128"/>
      <c r="Z40" s="1128"/>
      <c r="AA40" s="1128"/>
      <c r="AB40" s="1128"/>
      <c r="AC40" s="1128"/>
      <c r="AD40" s="1128"/>
      <c r="AE40" s="1128"/>
      <c r="AF40" s="23"/>
      <c r="AG40" s="23"/>
      <c r="AH40" s="23"/>
      <c r="AI40" s="23"/>
      <c r="AJ40" s="23"/>
      <c r="AK40" s="13"/>
      <c r="AL40" s="14"/>
    </row>
    <row r="41" spans="3:38">
      <c r="C41" s="897"/>
      <c r="D41" s="15" t="s">
        <v>3959</v>
      </c>
      <c r="E41" s="15" t="s">
        <v>217</v>
      </c>
      <c r="F41" s="11" t="s">
        <v>202</v>
      </c>
      <c r="G41" s="74">
        <v>2026</v>
      </c>
      <c r="I41" s="140" t="s">
        <v>186</v>
      </c>
      <c r="J41" s="1128"/>
      <c r="K41" s="1128"/>
      <c r="L41" s="1128"/>
      <c r="M41" s="1128"/>
      <c r="N41" s="1128"/>
      <c r="O41" s="1128"/>
      <c r="P41" s="1128"/>
      <c r="Q41" s="1128"/>
      <c r="R41" s="1128"/>
      <c r="S41" s="1128"/>
      <c r="T41" s="1128"/>
      <c r="U41" s="1128"/>
      <c r="V41" s="1128"/>
      <c r="W41" s="1128"/>
      <c r="X41" s="1128"/>
      <c r="Y41" s="1128"/>
      <c r="Z41" s="1128"/>
      <c r="AA41" s="1128"/>
      <c r="AB41" s="1128"/>
      <c r="AC41" s="1128"/>
      <c r="AD41" s="1128"/>
      <c r="AE41" s="1128"/>
      <c r="AF41" s="23"/>
      <c r="AG41" s="23"/>
      <c r="AH41" s="23"/>
      <c r="AI41" s="23"/>
      <c r="AJ41" s="23"/>
      <c r="AK41" s="13"/>
      <c r="AL41" s="14"/>
    </row>
    <row r="42" spans="3:38" ht="17.25" customHeight="1">
      <c r="D42" s="15"/>
      <c r="E42" s="15"/>
      <c r="G42" s="15"/>
      <c r="I42" s="141"/>
      <c r="J42" s="400"/>
      <c r="K42" s="400"/>
      <c r="L42" s="400"/>
      <c r="M42" s="400"/>
      <c r="N42" s="400"/>
      <c r="O42" s="400"/>
      <c r="P42" s="400"/>
      <c r="Q42" s="400"/>
      <c r="R42" s="400"/>
      <c r="S42" s="400"/>
      <c r="T42" s="400"/>
      <c r="U42" s="400"/>
      <c r="V42" s="400"/>
      <c r="W42" s="400"/>
      <c r="X42" s="400"/>
      <c r="Y42" s="400"/>
      <c r="Z42" s="400"/>
      <c r="AA42" s="400"/>
      <c r="AB42" s="400"/>
      <c r="AC42" s="400"/>
      <c r="AD42" s="400"/>
      <c r="AE42" s="400"/>
      <c r="AF42" s="23"/>
      <c r="AG42" s="23"/>
      <c r="AH42" s="23"/>
      <c r="AI42" s="23"/>
      <c r="AJ42" s="23"/>
      <c r="AK42" s="13"/>
      <c r="AL42" s="14"/>
    </row>
    <row r="43" spans="3:38" ht="13.5" customHeight="1">
      <c r="C43" s="34" t="s">
        <v>3260</v>
      </c>
      <c r="D43" s="34"/>
      <c r="E43" s="34"/>
      <c r="F43" s="33"/>
      <c r="G43" s="33"/>
      <c r="I43" s="142"/>
      <c r="J43" s="401"/>
      <c r="K43" s="401"/>
      <c r="L43" s="401"/>
      <c r="M43" s="401"/>
      <c r="N43" s="401"/>
      <c r="O43" s="401"/>
      <c r="P43" s="401"/>
      <c r="Q43" s="401"/>
      <c r="R43" s="401"/>
      <c r="S43" s="401"/>
      <c r="T43" s="401"/>
      <c r="U43" s="401"/>
      <c r="V43" s="401"/>
      <c r="W43" s="401"/>
      <c r="X43" s="401"/>
      <c r="Y43" s="401"/>
      <c r="Z43" s="401"/>
      <c r="AA43" s="401"/>
      <c r="AB43" s="401"/>
      <c r="AC43" s="401"/>
      <c r="AD43" s="401"/>
      <c r="AE43" s="401"/>
      <c r="AF43" s="33"/>
      <c r="AG43" s="33"/>
      <c r="AH43" s="33"/>
      <c r="AI43" s="33"/>
      <c r="AJ43" s="33"/>
      <c r="AK43" s="33"/>
      <c r="AL43" s="33"/>
    </row>
    <row r="44" spans="3:38" s="12" customFormat="1">
      <c r="F44" s="7"/>
      <c r="G44" s="7"/>
      <c r="I44" s="143"/>
      <c r="J44" s="400"/>
      <c r="K44" s="400"/>
      <c r="L44" s="400"/>
      <c r="M44" s="400"/>
      <c r="N44" s="400"/>
      <c r="O44" s="400"/>
      <c r="P44" s="400"/>
      <c r="Q44" s="400"/>
      <c r="R44" s="400"/>
      <c r="S44" s="400"/>
      <c r="T44" s="400"/>
      <c r="U44" s="400"/>
      <c r="V44" s="400"/>
      <c r="W44" s="400"/>
      <c r="X44" s="400"/>
      <c r="Y44" s="400"/>
      <c r="Z44" s="400"/>
      <c r="AA44" s="400"/>
      <c r="AB44" s="400"/>
      <c r="AC44" s="400"/>
      <c r="AD44" s="400"/>
      <c r="AE44" s="400"/>
      <c r="AF44" s="22"/>
      <c r="AG44" s="22"/>
      <c r="AH44" s="22"/>
      <c r="AI44" s="22"/>
      <c r="AJ44" s="22"/>
      <c r="AK44" s="13"/>
      <c r="AL44" s="14"/>
    </row>
    <row r="45" spans="3:38">
      <c r="D45" s="20" t="s">
        <v>3959</v>
      </c>
      <c r="E45" s="20" t="s">
        <v>217</v>
      </c>
      <c r="F45" s="11" t="s">
        <v>178</v>
      </c>
      <c r="G45" s="74">
        <v>2022</v>
      </c>
      <c r="I45" s="140" t="s">
        <v>186</v>
      </c>
      <c r="J45" s="1128"/>
      <c r="K45" s="1128"/>
      <c r="L45" s="1128"/>
      <c r="M45" s="1128"/>
      <c r="N45" s="1128"/>
      <c r="O45" s="1128"/>
      <c r="P45" s="1128"/>
      <c r="Q45" s="1128"/>
      <c r="R45" s="1128"/>
      <c r="S45" s="1128"/>
      <c r="T45" s="1128"/>
      <c r="U45" s="1128"/>
      <c r="V45" s="1128"/>
      <c r="W45" s="1128"/>
      <c r="X45" s="1128"/>
      <c r="Y45" s="1128"/>
      <c r="Z45" s="1128"/>
      <c r="AA45" s="1128"/>
      <c r="AB45" s="1128"/>
      <c r="AC45" s="1128"/>
      <c r="AD45" s="1128"/>
      <c r="AE45" s="1128"/>
      <c r="AF45" s="21"/>
      <c r="AG45" s="21"/>
      <c r="AH45" s="21"/>
      <c r="AI45" s="21"/>
      <c r="AJ45" s="21"/>
      <c r="AK45" s="98"/>
      <c r="AL45" s="7" t="s">
        <v>1</v>
      </c>
    </row>
    <row r="46" spans="3:38">
      <c r="D46" s="20" t="s">
        <v>3959</v>
      </c>
      <c r="E46" s="20" t="s">
        <v>217</v>
      </c>
      <c r="F46" s="11" t="s">
        <v>178</v>
      </c>
      <c r="G46" s="74">
        <v>2023</v>
      </c>
      <c r="I46" s="140" t="s">
        <v>186</v>
      </c>
      <c r="J46" s="1128"/>
      <c r="K46" s="1128"/>
      <c r="L46" s="1128"/>
      <c r="M46" s="1128"/>
      <c r="N46" s="1128"/>
      <c r="O46" s="1128"/>
      <c r="P46" s="1128"/>
      <c r="Q46" s="1128"/>
      <c r="R46" s="1128"/>
      <c r="S46" s="1128"/>
      <c r="T46" s="1128"/>
      <c r="U46" s="1128"/>
      <c r="V46" s="1128"/>
      <c r="W46" s="1128"/>
      <c r="X46" s="1128"/>
      <c r="Y46" s="1128"/>
      <c r="Z46" s="1128"/>
      <c r="AA46" s="1128"/>
      <c r="AB46" s="1128"/>
      <c r="AC46" s="1128"/>
      <c r="AD46" s="1128"/>
      <c r="AE46" s="1128"/>
      <c r="AF46" s="21"/>
      <c r="AG46" s="21"/>
      <c r="AH46" s="21"/>
      <c r="AI46" s="21"/>
      <c r="AJ46" s="21"/>
      <c r="AK46" s="98"/>
      <c r="AL46" s="7" t="s">
        <v>1</v>
      </c>
    </row>
    <row r="47" spans="3:38">
      <c r="D47" s="15" t="s">
        <v>3959</v>
      </c>
      <c r="E47" s="20" t="s">
        <v>217</v>
      </c>
      <c r="F47" s="11" t="s">
        <v>178</v>
      </c>
      <c r="G47" s="74">
        <v>2024</v>
      </c>
      <c r="I47" s="140" t="s">
        <v>186</v>
      </c>
      <c r="J47" s="1128"/>
      <c r="K47" s="1128"/>
      <c r="L47" s="1128"/>
      <c r="M47" s="1128"/>
      <c r="N47" s="1128"/>
      <c r="O47" s="1128"/>
      <c r="P47" s="1128"/>
      <c r="Q47" s="1128"/>
      <c r="R47" s="1128"/>
      <c r="S47" s="1128"/>
      <c r="T47" s="1128"/>
      <c r="U47" s="1128"/>
      <c r="V47" s="1128"/>
      <c r="W47" s="1128"/>
      <c r="X47" s="1128"/>
      <c r="Y47" s="1128"/>
      <c r="Z47" s="1128"/>
      <c r="AA47" s="1128"/>
      <c r="AB47" s="1128"/>
      <c r="AC47" s="1128"/>
      <c r="AD47" s="1128"/>
      <c r="AE47" s="1128"/>
      <c r="AF47" s="23"/>
      <c r="AG47" s="23"/>
      <c r="AH47" s="23"/>
      <c r="AI47" s="23"/>
      <c r="AJ47" s="23"/>
      <c r="AK47" s="13"/>
      <c r="AL47" s="14" t="s">
        <v>1</v>
      </c>
    </row>
    <row r="48" spans="3:38">
      <c r="D48" s="15" t="s">
        <v>3959</v>
      </c>
      <c r="E48" s="20" t="s">
        <v>217</v>
      </c>
      <c r="F48" s="11" t="s">
        <v>178</v>
      </c>
      <c r="G48" s="74">
        <v>2025</v>
      </c>
      <c r="I48" s="140" t="s">
        <v>186</v>
      </c>
      <c r="J48" s="1128"/>
      <c r="K48" s="1128"/>
      <c r="L48" s="1128"/>
      <c r="M48" s="1128"/>
      <c r="N48" s="1128"/>
      <c r="O48" s="1128"/>
      <c r="P48" s="1128"/>
      <c r="Q48" s="1128"/>
      <c r="R48" s="1128"/>
      <c r="S48" s="1128"/>
      <c r="T48" s="1128"/>
      <c r="U48" s="1128"/>
      <c r="V48" s="1128"/>
      <c r="W48" s="1128"/>
      <c r="X48" s="1128"/>
      <c r="Y48" s="1128"/>
      <c r="Z48" s="1128"/>
      <c r="AA48" s="1128"/>
      <c r="AB48" s="1128"/>
      <c r="AC48" s="1128"/>
      <c r="AD48" s="1128"/>
      <c r="AE48" s="1128"/>
      <c r="AF48" s="23"/>
      <c r="AG48" s="23"/>
      <c r="AH48" s="23"/>
      <c r="AI48" s="23"/>
      <c r="AJ48" s="23"/>
      <c r="AK48" s="13"/>
      <c r="AL48" s="14"/>
    </row>
    <row r="49" spans="3:38">
      <c r="D49" s="15" t="s">
        <v>3959</v>
      </c>
      <c r="E49" s="15" t="s">
        <v>217</v>
      </c>
      <c r="F49" s="11" t="s">
        <v>178</v>
      </c>
      <c r="G49" s="74">
        <v>2026</v>
      </c>
      <c r="I49" s="140" t="s">
        <v>186</v>
      </c>
      <c r="J49" s="1128"/>
      <c r="K49" s="1128"/>
      <c r="L49" s="1128"/>
      <c r="M49" s="1128"/>
      <c r="N49" s="1128"/>
      <c r="O49" s="1128"/>
      <c r="P49" s="1128"/>
      <c r="Q49" s="1128"/>
      <c r="R49" s="1128"/>
      <c r="S49" s="1128"/>
      <c r="T49" s="1128"/>
      <c r="U49" s="1128"/>
      <c r="V49" s="1128"/>
      <c r="W49" s="1128"/>
      <c r="X49" s="1128"/>
      <c r="Y49" s="1128"/>
      <c r="Z49" s="1128"/>
      <c r="AA49" s="1128"/>
      <c r="AB49" s="1128"/>
      <c r="AC49" s="1128"/>
      <c r="AD49" s="1128"/>
      <c r="AE49" s="1128"/>
      <c r="AF49" s="23"/>
      <c r="AG49" s="23"/>
      <c r="AH49" s="23"/>
      <c r="AI49" s="23"/>
      <c r="AJ49" s="23"/>
      <c r="AK49" s="13"/>
      <c r="AL49" s="14"/>
    </row>
    <row r="50" spans="3:38" ht="17.25" customHeight="1">
      <c r="D50" s="15"/>
      <c r="E50" s="15"/>
      <c r="G50" s="15"/>
      <c r="I50" s="141"/>
      <c r="J50" s="400"/>
      <c r="K50" s="400"/>
      <c r="L50" s="400"/>
      <c r="M50" s="400"/>
      <c r="N50" s="400"/>
      <c r="O50" s="400"/>
      <c r="P50" s="400"/>
      <c r="Q50" s="400"/>
      <c r="R50" s="400"/>
      <c r="S50" s="400"/>
      <c r="T50" s="400"/>
      <c r="U50" s="400"/>
      <c r="V50" s="400"/>
      <c r="W50" s="400"/>
      <c r="X50" s="400"/>
      <c r="Y50" s="400"/>
      <c r="Z50" s="400"/>
      <c r="AA50" s="400"/>
      <c r="AB50" s="400"/>
      <c r="AC50" s="400"/>
      <c r="AD50" s="400"/>
      <c r="AE50" s="400"/>
      <c r="AF50" s="23"/>
      <c r="AG50" s="23"/>
      <c r="AH50" s="23"/>
      <c r="AI50" s="23"/>
      <c r="AJ50" s="23"/>
      <c r="AK50" s="13"/>
      <c r="AL50" s="14"/>
    </row>
    <row r="51" spans="3:38" ht="14.25" customHeight="1">
      <c r="C51" s="34" t="s">
        <v>211</v>
      </c>
      <c r="D51" s="34"/>
      <c r="E51" s="34"/>
      <c r="F51" s="33"/>
      <c r="G51" s="33"/>
      <c r="I51" s="142"/>
      <c r="J51" s="401"/>
      <c r="K51" s="401"/>
      <c r="L51" s="401"/>
      <c r="M51" s="401"/>
      <c r="N51" s="401"/>
      <c r="O51" s="401"/>
      <c r="P51" s="401"/>
      <c r="Q51" s="401"/>
      <c r="R51" s="401"/>
      <c r="S51" s="401"/>
      <c r="T51" s="401"/>
      <c r="U51" s="401"/>
      <c r="V51" s="401"/>
      <c r="W51" s="401"/>
      <c r="X51" s="401"/>
      <c r="Y51" s="401"/>
      <c r="Z51" s="401"/>
      <c r="AA51" s="401"/>
      <c r="AB51" s="401"/>
      <c r="AC51" s="401"/>
      <c r="AD51" s="401"/>
      <c r="AE51" s="401"/>
      <c r="AF51" s="33"/>
      <c r="AG51" s="33"/>
      <c r="AH51" s="33"/>
      <c r="AI51" s="33"/>
      <c r="AJ51" s="33"/>
      <c r="AK51" s="33"/>
      <c r="AL51" s="33"/>
    </row>
    <row r="52" spans="3:38" s="12" customFormat="1">
      <c r="F52" s="7"/>
      <c r="G52" s="7"/>
      <c r="I52" s="143"/>
      <c r="J52" s="400"/>
      <c r="K52" s="400"/>
      <c r="L52" s="400"/>
      <c r="M52" s="400"/>
      <c r="N52" s="400"/>
      <c r="O52" s="400"/>
      <c r="P52" s="400"/>
      <c r="Q52" s="400"/>
      <c r="R52" s="400"/>
      <c r="S52" s="400"/>
      <c r="T52" s="400"/>
      <c r="U52" s="400"/>
      <c r="V52" s="400"/>
      <c r="W52" s="400"/>
      <c r="X52" s="400"/>
      <c r="Y52" s="400"/>
      <c r="Z52" s="400"/>
      <c r="AA52" s="400"/>
      <c r="AB52" s="400"/>
      <c r="AC52" s="400"/>
      <c r="AD52" s="400"/>
      <c r="AE52" s="400"/>
      <c r="AF52" s="22"/>
      <c r="AG52" s="22"/>
      <c r="AH52" s="22"/>
      <c r="AI52" s="22"/>
      <c r="AJ52" s="22"/>
      <c r="AK52" s="13"/>
      <c r="AL52" s="14"/>
    </row>
    <row r="53" spans="3:38">
      <c r="D53" s="20" t="s">
        <v>3959</v>
      </c>
      <c r="E53" s="20" t="s">
        <v>217</v>
      </c>
      <c r="F53" s="11" t="s">
        <v>178</v>
      </c>
      <c r="G53" s="74">
        <v>2022</v>
      </c>
      <c r="I53" s="140" t="s">
        <v>186</v>
      </c>
      <c r="J53" s="1128"/>
      <c r="K53" s="1128"/>
      <c r="L53" s="1128"/>
      <c r="M53" s="1128"/>
      <c r="N53" s="1128"/>
      <c r="O53" s="1128"/>
      <c r="P53" s="1128"/>
      <c r="Q53" s="1128"/>
      <c r="R53" s="1128"/>
      <c r="S53" s="1128"/>
      <c r="T53" s="1128"/>
      <c r="U53" s="1128"/>
      <c r="V53" s="1128"/>
      <c r="W53" s="1128"/>
      <c r="X53" s="1128"/>
      <c r="Y53" s="1128"/>
      <c r="Z53" s="1128"/>
      <c r="AA53" s="1128"/>
      <c r="AB53" s="1128"/>
      <c r="AC53" s="1128"/>
      <c r="AD53" s="1128"/>
      <c r="AE53" s="1128"/>
      <c r="AF53" s="21"/>
      <c r="AG53" s="21"/>
      <c r="AH53" s="21"/>
      <c r="AI53" s="21"/>
      <c r="AJ53" s="21"/>
      <c r="AK53" s="98"/>
      <c r="AL53" s="7" t="s">
        <v>1</v>
      </c>
    </row>
    <row r="54" spans="3:38">
      <c r="D54" s="20" t="s">
        <v>3959</v>
      </c>
      <c r="E54" s="20" t="s">
        <v>217</v>
      </c>
      <c r="F54" s="11" t="s">
        <v>178</v>
      </c>
      <c r="G54" s="74">
        <v>2023</v>
      </c>
      <c r="I54" s="140" t="s">
        <v>186</v>
      </c>
      <c r="J54" s="1128"/>
      <c r="K54" s="1128"/>
      <c r="L54" s="1128"/>
      <c r="M54" s="1128"/>
      <c r="N54" s="1128"/>
      <c r="O54" s="1128"/>
      <c r="P54" s="1128"/>
      <c r="Q54" s="1128"/>
      <c r="R54" s="1128"/>
      <c r="S54" s="1128"/>
      <c r="T54" s="1128"/>
      <c r="U54" s="1128"/>
      <c r="V54" s="1128"/>
      <c r="W54" s="1128"/>
      <c r="X54" s="1128"/>
      <c r="Y54" s="1128"/>
      <c r="Z54" s="1128"/>
      <c r="AA54" s="1128"/>
      <c r="AB54" s="1128"/>
      <c r="AC54" s="1128"/>
      <c r="AD54" s="1128"/>
      <c r="AE54" s="1128"/>
      <c r="AF54" s="21"/>
      <c r="AG54" s="21"/>
      <c r="AH54" s="21"/>
      <c r="AI54" s="21"/>
      <c r="AJ54" s="21"/>
      <c r="AK54" s="98"/>
      <c r="AL54" s="7" t="s">
        <v>1</v>
      </c>
    </row>
    <row r="55" spans="3:38">
      <c r="D55" s="15" t="s">
        <v>3959</v>
      </c>
      <c r="E55" s="20" t="s">
        <v>217</v>
      </c>
      <c r="F55" s="11" t="s">
        <v>178</v>
      </c>
      <c r="G55" s="74">
        <v>2024</v>
      </c>
      <c r="I55" s="140" t="s">
        <v>186</v>
      </c>
      <c r="J55" s="1128"/>
      <c r="K55" s="1128"/>
      <c r="L55" s="1128"/>
      <c r="M55" s="1128"/>
      <c r="N55" s="1128"/>
      <c r="O55" s="1128"/>
      <c r="P55" s="1128"/>
      <c r="Q55" s="1128"/>
      <c r="R55" s="1128"/>
      <c r="S55" s="1128"/>
      <c r="T55" s="1128"/>
      <c r="U55" s="1128"/>
      <c r="V55" s="1128"/>
      <c r="W55" s="1128"/>
      <c r="X55" s="1128"/>
      <c r="Y55" s="1128"/>
      <c r="Z55" s="1128"/>
      <c r="AA55" s="1128"/>
      <c r="AB55" s="1128"/>
      <c r="AC55" s="1128"/>
      <c r="AD55" s="1128"/>
      <c r="AE55" s="1128"/>
      <c r="AF55" s="23"/>
      <c r="AG55" s="23"/>
      <c r="AH55" s="23"/>
      <c r="AI55" s="23"/>
      <c r="AJ55" s="23"/>
      <c r="AK55" s="13"/>
      <c r="AL55" s="14" t="s">
        <v>1</v>
      </c>
    </row>
    <row r="56" spans="3:38">
      <c r="D56" s="15" t="s">
        <v>3959</v>
      </c>
      <c r="E56" s="20" t="s">
        <v>217</v>
      </c>
      <c r="F56" s="11" t="s">
        <v>178</v>
      </c>
      <c r="G56" s="74">
        <v>2025</v>
      </c>
      <c r="I56" s="140" t="s">
        <v>186</v>
      </c>
      <c r="J56" s="1128"/>
      <c r="K56" s="1128"/>
      <c r="L56" s="1128"/>
      <c r="M56" s="1128"/>
      <c r="N56" s="1128"/>
      <c r="O56" s="1128"/>
      <c r="P56" s="1128"/>
      <c r="Q56" s="1128"/>
      <c r="R56" s="1128"/>
      <c r="S56" s="1128"/>
      <c r="T56" s="1128"/>
      <c r="U56" s="1128"/>
      <c r="V56" s="1128"/>
      <c r="W56" s="1128"/>
      <c r="X56" s="1128"/>
      <c r="Y56" s="1128"/>
      <c r="Z56" s="1128"/>
      <c r="AA56" s="1128"/>
      <c r="AB56" s="1128"/>
      <c r="AC56" s="1128"/>
      <c r="AD56" s="1128"/>
      <c r="AE56" s="1128"/>
      <c r="AF56" s="23"/>
      <c r="AG56" s="23"/>
      <c r="AH56" s="23"/>
      <c r="AI56" s="23"/>
      <c r="AJ56" s="23"/>
      <c r="AK56" s="13"/>
      <c r="AL56" s="14"/>
    </row>
    <row r="57" spans="3:38">
      <c r="D57" s="15" t="s">
        <v>3959</v>
      </c>
      <c r="E57" s="15" t="s">
        <v>217</v>
      </c>
      <c r="F57" s="11" t="s">
        <v>178</v>
      </c>
      <c r="G57" s="74">
        <v>2026</v>
      </c>
      <c r="I57" s="140" t="s">
        <v>186</v>
      </c>
      <c r="J57" s="1128"/>
      <c r="K57" s="1128"/>
      <c r="L57" s="1128"/>
      <c r="M57" s="1128"/>
      <c r="N57" s="1128"/>
      <c r="O57" s="1128"/>
      <c r="P57" s="1128"/>
      <c r="Q57" s="1128"/>
      <c r="R57" s="1128"/>
      <c r="S57" s="1128"/>
      <c r="T57" s="1128"/>
      <c r="U57" s="1128"/>
      <c r="V57" s="1128"/>
      <c r="W57" s="1128"/>
      <c r="X57" s="1128"/>
      <c r="Y57" s="1128"/>
      <c r="Z57" s="1128"/>
      <c r="AA57" s="1128"/>
      <c r="AB57" s="1128"/>
      <c r="AC57" s="1128"/>
      <c r="AD57" s="1128"/>
      <c r="AE57" s="1128"/>
      <c r="AF57" s="23"/>
      <c r="AG57" s="23"/>
      <c r="AH57" s="23"/>
      <c r="AI57" s="23"/>
      <c r="AJ57" s="23"/>
      <c r="AK57" s="13"/>
      <c r="AL57" s="14"/>
    </row>
    <row r="58" spans="3:38">
      <c r="D58" s="15"/>
      <c r="E58" s="15"/>
      <c r="G58" s="15"/>
      <c r="I58" s="141"/>
      <c r="J58" s="1156"/>
      <c r="K58" s="1156"/>
      <c r="L58" s="1156"/>
      <c r="M58" s="1156"/>
      <c r="N58" s="1156"/>
      <c r="O58" s="1156"/>
      <c r="P58" s="1156"/>
      <c r="Q58" s="1156"/>
      <c r="R58" s="1156"/>
      <c r="S58" s="1156"/>
      <c r="T58" s="1156"/>
      <c r="U58" s="1156"/>
      <c r="V58" s="1156"/>
      <c r="W58" s="1156"/>
      <c r="X58" s="1156"/>
      <c r="Y58" s="1156"/>
      <c r="Z58" s="1156"/>
      <c r="AA58" s="1156"/>
      <c r="AB58" s="1156"/>
      <c r="AC58" s="1156"/>
      <c r="AD58" s="1156"/>
      <c r="AE58" s="1156"/>
      <c r="AF58" s="23"/>
      <c r="AG58" s="23"/>
      <c r="AH58" s="23"/>
      <c r="AI58" s="23"/>
      <c r="AJ58" s="23"/>
      <c r="AK58" s="13"/>
      <c r="AL58" s="14"/>
    </row>
    <row r="59" spans="3:38" ht="13.9">
      <c r="C59" s="34" t="s">
        <v>167</v>
      </c>
      <c r="D59" s="34"/>
      <c r="E59" s="34"/>
      <c r="F59" s="33"/>
      <c r="G59" s="33"/>
      <c r="I59" s="142"/>
      <c r="J59" s="401"/>
      <c r="K59" s="401"/>
      <c r="L59" s="401"/>
      <c r="M59" s="401"/>
      <c r="N59" s="401"/>
      <c r="O59" s="401"/>
      <c r="P59" s="401"/>
      <c r="Q59" s="401"/>
      <c r="R59" s="401"/>
      <c r="S59" s="401"/>
      <c r="T59" s="401"/>
      <c r="U59" s="401"/>
      <c r="V59" s="401"/>
      <c r="W59" s="401"/>
      <c r="X59" s="401"/>
      <c r="Y59" s="401"/>
      <c r="Z59" s="401"/>
      <c r="AA59" s="401"/>
      <c r="AB59" s="401"/>
      <c r="AC59" s="401"/>
      <c r="AD59" s="401"/>
      <c r="AE59" s="401"/>
      <c r="AF59" s="33"/>
      <c r="AG59" s="33"/>
      <c r="AH59" s="33"/>
      <c r="AI59" s="33"/>
      <c r="AJ59" s="33"/>
      <c r="AK59" s="33"/>
      <c r="AL59" s="33"/>
    </row>
    <row r="60" spans="3:38" s="12" customFormat="1">
      <c r="D60" s="148"/>
      <c r="E60" s="148"/>
      <c r="F60" s="103"/>
      <c r="G60" s="103"/>
      <c r="I60" s="188"/>
      <c r="J60" s="400"/>
      <c r="K60" s="400"/>
      <c r="L60" s="400"/>
      <c r="M60" s="400"/>
      <c r="N60" s="400"/>
      <c r="O60" s="400"/>
      <c r="P60" s="400"/>
      <c r="Q60" s="400"/>
      <c r="R60" s="400"/>
      <c r="S60" s="400"/>
      <c r="T60" s="400"/>
      <c r="U60" s="400"/>
      <c r="V60" s="400"/>
      <c r="W60" s="400"/>
      <c r="X60" s="400"/>
      <c r="Y60" s="400"/>
      <c r="Z60" s="400"/>
      <c r="AA60" s="400"/>
      <c r="AB60" s="400"/>
      <c r="AC60" s="400"/>
      <c r="AD60" s="400"/>
      <c r="AE60" s="400"/>
      <c r="AF60" s="22"/>
      <c r="AG60" s="22"/>
      <c r="AH60" s="22"/>
      <c r="AI60" s="22"/>
      <c r="AJ60" s="22"/>
      <c r="AK60" s="13"/>
      <c r="AL60" s="14"/>
    </row>
    <row r="61" spans="3:38" ht="13.9">
      <c r="D61" s="20" t="s">
        <v>3959</v>
      </c>
      <c r="E61" s="20" t="s">
        <v>217</v>
      </c>
      <c r="F61" s="11" t="s">
        <v>167</v>
      </c>
      <c r="G61" s="74">
        <v>2022</v>
      </c>
      <c r="I61" s="140" t="s">
        <v>186</v>
      </c>
      <c r="J61" s="1153">
        <f t="shared" ref="J61:AE61" si="0">J21+J29+J37+J45+J53</f>
        <v>0</v>
      </c>
      <c r="K61" s="1153">
        <f t="shared" si="0"/>
        <v>0</v>
      </c>
      <c r="L61" s="1153">
        <f t="shared" si="0"/>
        <v>0</v>
      </c>
      <c r="M61" s="1153">
        <f t="shared" si="0"/>
        <v>0</v>
      </c>
      <c r="N61" s="1153">
        <f t="shared" si="0"/>
        <v>0</v>
      </c>
      <c r="O61" s="1153">
        <f t="shared" si="0"/>
        <v>0</v>
      </c>
      <c r="P61" s="1153">
        <f t="shared" si="0"/>
        <v>0</v>
      </c>
      <c r="Q61" s="1153">
        <f t="shared" si="0"/>
        <v>0</v>
      </c>
      <c r="R61" s="1153">
        <f t="shared" si="0"/>
        <v>0</v>
      </c>
      <c r="S61" s="1153">
        <f t="shared" si="0"/>
        <v>0</v>
      </c>
      <c r="T61" s="1153">
        <f t="shared" si="0"/>
        <v>0</v>
      </c>
      <c r="U61" s="1153">
        <f t="shared" si="0"/>
        <v>0</v>
      </c>
      <c r="V61" s="1153">
        <f t="shared" si="0"/>
        <v>0</v>
      </c>
      <c r="W61" s="1153">
        <f t="shared" si="0"/>
        <v>0</v>
      </c>
      <c r="X61" s="1153">
        <f t="shared" si="0"/>
        <v>0</v>
      </c>
      <c r="Y61" s="1153">
        <f t="shared" si="0"/>
        <v>0</v>
      </c>
      <c r="Z61" s="1153">
        <f t="shared" si="0"/>
        <v>0</v>
      </c>
      <c r="AA61" s="1153">
        <f t="shared" si="0"/>
        <v>0</v>
      </c>
      <c r="AB61" s="1153">
        <f t="shared" si="0"/>
        <v>0</v>
      </c>
      <c r="AC61" s="1153">
        <f t="shared" si="0"/>
        <v>0</v>
      </c>
      <c r="AD61" s="1153">
        <f t="shared" si="0"/>
        <v>0</v>
      </c>
      <c r="AE61" s="1153">
        <f t="shared" si="0"/>
        <v>0</v>
      </c>
      <c r="AF61" s="21"/>
      <c r="AG61" s="21"/>
      <c r="AH61" s="21"/>
      <c r="AI61" s="21"/>
      <c r="AJ61" s="21"/>
      <c r="AK61" s="98"/>
      <c r="AL61" s="7" t="s">
        <v>1</v>
      </c>
    </row>
    <row r="62" spans="3:38" ht="13.9">
      <c r="D62" s="20" t="s">
        <v>3959</v>
      </c>
      <c r="E62" s="20" t="s">
        <v>217</v>
      </c>
      <c r="F62" s="11" t="s">
        <v>167</v>
      </c>
      <c r="G62" s="74">
        <v>2023</v>
      </c>
      <c r="I62" s="140" t="s">
        <v>186</v>
      </c>
      <c r="J62" s="1153">
        <f t="shared" ref="J62:AE62" si="1">J22+J30+J38+J46+J54</f>
        <v>0</v>
      </c>
      <c r="K62" s="1153">
        <f t="shared" si="1"/>
        <v>0</v>
      </c>
      <c r="L62" s="1153">
        <f t="shared" si="1"/>
        <v>0</v>
      </c>
      <c r="M62" s="1153">
        <f t="shared" si="1"/>
        <v>0</v>
      </c>
      <c r="N62" s="1153">
        <f t="shared" si="1"/>
        <v>0</v>
      </c>
      <c r="O62" s="1153">
        <f t="shared" si="1"/>
        <v>0</v>
      </c>
      <c r="P62" s="1153">
        <f t="shared" si="1"/>
        <v>0</v>
      </c>
      <c r="Q62" s="1153">
        <f t="shared" si="1"/>
        <v>0</v>
      </c>
      <c r="R62" s="1153">
        <f t="shared" si="1"/>
        <v>0</v>
      </c>
      <c r="S62" s="1153">
        <f t="shared" si="1"/>
        <v>0</v>
      </c>
      <c r="T62" s="1153">
        <f t="shared" si="1"/>
        <v>0</v>
      </c>
      <c r="U62" s="1153">
        <f t="shared" si="1"/>
        <v>0</v>
      </c>
      <c r="V62" s="1153">
        <f t="shared" si="1"/>
        <v>0</v>
      </c>
      <c r="W62" s="1153">
        <f t="shared" si="1"/>
        <v>0</v>
      </c>
      <c r="X62" s="1153">
        <f t="shared" si="1"/>
        <v>0</v>
      </c>
      <c r="Y62" s="1153">
        <f t="shared" si="1"/>
        <v>0</v>
      </c>
      <c r="Z62" s="1153">
        <f t="shared" si="1"/>
        <v>0</v>
      </c>
      <c r="AA62" s="1153">
        <f t="shared" si="1"/>
        <v>0</v>
      </c>
      <c r="AB62" s="1153">
        <f t="shared" si="1"/>
        <v>0</v>
      </c>
      <c r="AC62" s="1153">
        <f t="shared" si="1"/>
        <v>0</v>
      </c>
      <c r="AD62" s="1153">
        <f t="shared" si="1"/>
        <v>0</v>
      </c>
      <c r="AE62" s="1153">
        <f t="shared" si="1"/>
        <v>0</v>
      </c>
      <c r="AF62" s="21"/>
      <c r="AG62" s="21"/>
      <c r="AH62" s="21"/>
      <c r="AI62" s="21"/>
      <c r="AJ62" s="21"/>
      <c r="AK62" s="98"/>
      <c r="AL62" s="7" t="s">
        <v>1</v>
      </c>
    </row>
    <row r="63" spans="3:38" ht="13.9">
      <c r="D63" s="20" t="s">
        <v>3959</v>
      </c>
      <c r="E63" s="20" t="s">
        <v>217</v>
      </c>
      <c r="F63" s="11" t="s">
        <v>167</v>
      </c>
      <c r="G63" s="74">
        <v>2024</v>
      </c>
      <c r="I63" s="140" t="s">
        <v>186</v>
      </c>
      <c r="J63" s="1153">
        <f t="shared" ref="J63:AE63" si="2">J23+J31+J39+J47+J55</f>
        <v>0</v>
      </c>
      <c r="K63" s="1153">
        <f t="shared" si="2"/>
        <v>0</v>
      </c>
      <c r="L63" s="1153">
        <f t="shared" si="2"/>
        <v>0</v>
      </c>
      <c r="M63" s="1153">
        <f t="shared" si="2"/>
        <v>0</v>
      </c>
      <c r="N63" s="1153">
        <f t="shared" si="2"/>
        <v>0</v>
      </c>
      <c r="O63" s="1153">
        <f t="shared" si="2"/>
        <v>0</v>
      </c>
      <c r="P63" s="1153">
        <f t="shared" si="2"/>
        <v>0</v>
      </c>
      <c r="Q63" s="1153">
        <f t="shared" si="2"/>
        <v>0</v>
      </c>
      <c r="R63" s="1153">
        <f t="shared" si="2"/>
        <v>0</v>
      </c>
      <c r="S63" s="1153">
        <f t="shared" si="2"/>
        <v>0</v>
      </c>
      <c r="T63" s="1153">
        <f t="shared" si="2"/>
        <v>0</v>
      </c>
      <c r="U63" s="1153">
        <f t="shared" si="2"/>
        <v>0</v>
      </c>
      <c r="V63" s="1153">
        <f t="shared" si="2"/>
        <v>0</v>
      </c>
      <c r="W63" s="1153">
        <f t="shared" si="2"/>
        <v>0</v>
      </c>
      <c r="X63" s="1153">
        <f t="shared" si="2"/>
        <v>0</v>
      </c>
      <c r="Y63" s="1153">
        <f t="shared" si="2"/>
        <v>0</v>
      </c>
      <c r="Z63" s="1153">
        <f t="shared" si="2"/>
        <v>0</v>
      </c>
      <c r="AA63" s="1153">
        <f t="shared" si="2"/>
        <v>0</v>
      </c>
      <c r="AB63" s="1153">
        <f t="shared" si="2"/>
        <v>0</v>
      </c>
      <c r="AC63" s="1153">
        <f t="shared" si="2"/>
        <v>0</v>
      </c>
      <c r="AD63" s="1153">
        <f t="shared" si="2"/>
        <v>0</v>
      </c>
      <c r="AE63" s="1153">
        <f t="shared" si="2"/>
        <v>0</v>
      </c>
      <c r="AF63" s="21"/>
      <c r="AG63" s="21"/>
      <c r="AH63" s="21"/>
      <c r="AI63" s="21"/>
      <c r="AJ63" s="21"/>
      <c r="AK63" s="98"/>
      <c r="AL63" s="7" t="s">
        <v>1</v>
      </c>
    </row>
    <row r="64" spans="3:38" ht="13.9">
      <c r="D64" s="20" t="s">
        <v>3959</v>
      </c>
      <c r="E64" s="20" t="s">
        <v>217</v>
      </c>
      <c r="F64" s="11" t="s">
        <v>167</v>
      </c>
      <c r="G64" s="74">
        <v>2025</v>
      </c>
      <c r="I64" s="140" t="s">
        <v>186</v>
      </c>
      <c r="J64" s="1153">
        <f t="shared" ref="J64:AE64" si="3">J24+J32+J40+J48+J56</f>
        <v>0</v>
      </c>
      <c r="K64" s="1153">
        <f t="shared" si="3"/>
        <v>0</v>
      </c>
      <c r="L64" s="1153">
        <f t="shared" si="3"/>
        <v>0</v>
      </c>
      <c r="M64" s="1153">
        <f t="shared" si="3"/>
        <v>0</v>
      </c>
      <c r="N64" s="1153">
        <f t="shared" si="3"/>
        <v>0</v>
      </c>
      <c r="O64" s="1153">
        <f t="shared" si="3"/>
        <v>0</v>
      </c>
      <c r="P64" s="1153">
        <f t="shared" si="3"/>
        <v>0</v>
      </c>
      <c r="Q64" s="1153">
        <f t="shared" si="3"/>
        <v>0</v>
      </c>
      <c r="R64" s="1153">
        <f t="shared" si="3"/>
        <v>0</v>
      </c>
      <c r="S64" s="1153">
        <f t="shared" si="3"/>
        <v>0</v>
      </c>
      <c r="T64" s="1153">
        <f t="shared" si="3"/>
        <v>0</v>
      </c>
      <c r="U64" s="1153">
        <f t="shared" si="3"/>
        <v>0</v>
      </c>
      <c r="V64" s="1153">
        <f t="shared" si="3"/>
        <v>0</v>
      </c>
      <c r="W64" s="1153">
        <f t="shared" si="3"/>
        <v>0</v>
      </c>
      <c r="X64" s="1153">
        <f t="shared" si="3"/>
        <v>0</v>
      </c>
      <c r="Y64" s="1153">
        <f t="shared" si="3"/>
        <v>0</v>
      </c>
      <c r="Z64" s="1153">
        <f t="shared" si="3"/>
        <v>0</v>
      </c>
      <c r="AA64" s="1153">
        <f t="shared" si="3"/>
        <v>0</v>
      </c>
      <c r="AB64" s="1153">
        <f t="shared" si="3"/>
        <v>0</v>
      </c>
      <c r="AC64" s="1153">
        <f t="shared" si="3"/>
        <v>0</v>
      </c>
      <c r="AD64" s="1153">
        <f t="shared" si="3"/>
        <v>0</v>
      </c>
      <c r="AE64" s="1153">
        <f t="shared" si="3"/>
        <v>0</v>
      </c>
      <c r="AF64" s="21"/>
      <c r="AG64" s="21"/>
      <c r="AH64" s="21"/>
      <c r="AI64" s="21"/>
      <c r="AJ64" s="21"/>
      <c r="AK64" s="98"/>
      <c r="AL64" s="7"/>
    </row>
    <row r="65" spans="2:38" ht="13.9">
      <c r="D65" s="20" t="s">
        <v>3959</v>
      </c>
      <c r="E65" s="20" t="s">
        <v>217</v>
      </c>
      <c r="F65" s="11" t="s">
        <v>167</v>
      </c>
      <c r="G65" s="74">
        <v>2026</v>
      </c>
      <c r="I65" s="140" t="s">
        <v>186</v>
      </c>
      <c r="J65" s="1153">
        <f t="shared" ref="J65:AE65" si="4">J25+J33+J41+J49+J57</f>
        <v>0</v>
      </c>
      <c r="K65" s="1153">
        <f t="shared" si="4"/>
        <v>0</v>
      </c>
      <c r="L65" s="1153">
        <f t="shared" si="4"/>
        <v>0</v>
      </c>
      <c r="M65" s="1153">
        <f t="shared" si="4"/>
        <v>0</v>
      </c>
      <c r="N65" s="1153">
        <f t="shared" si="4"/>
        <v>0</v>
      </c>
      <c r="O65" s="1153">
        <f t="shared" si="4"/>
        <v>0</v>
      </c>
      <c r="P65" s="1153">
        <f t="shared" si="4"/>
        <v>0</v>
      </c>
      <c r="Q65" s="1153">
        <f t="shared" si="4"/>
        <v>0</v>
      </c>
      <c r="R65" s="1153">
        <f t="shared" si="4"/>
        <v>0</v>
      </c>
      <c r="S65" s="1153">
        <f t="shared" si="4"/>
        <v>0</v>
      </c>
      <c r="T65" s="1153">
        <f t="shared" si="4"/>
        <v>0</v>
      </c>
      <c r="U65" s="1153">
        <f t="shared" si="4"/>
        <v>0</v>
      </c>
      <c r="V65" s="1153">
        <f t="shared" si="4"/>
        <v>0</v>
      </c>
      <c r="W65" s="1153">
        <f t="shared" si="4"/>
        <v>0</v>
      </c>
      <c r="X65" s="1153">
        <f t="shared" si="4"/>
        <v>0</v>
      </c>
      <c r="Y65" s="1153">
        <f t="shared" si="4"/>
        <v>0</v>
      </c>
      <c r="Z65" s="1153">
        <f t="shared" si="4"/>
        <v>0</v>
      </c>
      <c r="AA65" s="1153">
        <f t="shared" si="4"/>
        <v>0</v>
      </c>
      <c r="AB65" s="1153">
        <f t="shared" si="4"/>
        <v>0</v>
      </c>
      <c r="AC65" s="1153">
        <f t="shared" si="4"/>
        <v>0</v>
      </c>
      <c r="AD65" s="1153">
        <f t="shared" si="4"/>
        <v>0</v>
      </c>
      <c r="AE65" s="1153">
        <f t="shared" si="4"/>
        <v>0</v>
      </c>
      <c r="AF65" s="21"/>
      <c r="AG65" s="21"/>
      <c r="AH65" s="21"/>
      <c r="AI65" s="21"/>
      <c r="AJ65" s="21"/>
      <c r="AK65" s="98"/>
      <c r="AL65" s="7"/>
    </row>
    <row r="66" spans="2:38" ht="13.9">
      <c r="D66" s="20" t="s">
        <v>3959</v>
      </c>
      <c r="E66" s="20" t="s">
        <v>217</v>
      </c>
      <c r="F66" s="11" t="s">
        <v>167</v>
      </c>
      <c r="G66" s="1068" t="s">
        <v>1623</v>
      </c>
      <c r="H66" s="189"/>
      <c r="I66" s="140" t="s">
        <v>186</v>
      </c>
      <c r="J66" s="1153">
        <f t="shared" ref="J66:AE66" si="5">SUM(J61:J65)</f>
        <v>0</v>
      </c>
      <c r="K66" s="1153">
        <f t="shared" si="5"/>
        <v>0</v>
      </c>
      <c r="L66" s="1153">
        <f t="shared" si="5"/>
        <v>0</v>
      </c>
      <c r="M66" s="1153">
        <f t="shared" si="5"/>
        <v>0</v>
      </c>
      <c r="N66" s="1153">
        <f t="shared" si="5"/>
        <v>0</v>
      </c>
      <c r="O66" s="1153">
        <f t="shared" si="5"/>
        <v>0</v>
      </c>
      <c r="P66" s="1153">
        <f t="shared" si="5"/>
        <v>0</v>
      </c>
      <c r="Q66" s="1153">
        <f t="shared" si="5"/>
        <v>0</v>
      </c>
      <c r="R66" s="1153">
        <f t="shared" si="5"/>
        <v>0</v>
      </c>
      <c r="S66" s="1153">
        <f t="shared" si="5"/>
        <v>0</v>
      </c>
      <c r="T66" s="1153">
        <f t="shared" si="5"/>
        <v>0</v>
      </c>
      <c r="U66" s="1153">
        <f t="shared" si="5"/>
        <v>0</v>
      </c>
      <c r="V66" s="1153">
        <f t="shared" si="5"/>
        <v>0</v>
      </c>
      <c r="W66" s="1153">
        <f t="shared" si="5"/>
        <v>0</v>
      </c>
      <c r="X66" s="1153">
        <f t="shared" si="5"/>
        <v>0</v>
      </c>
      <c r="Y66" s="1153">
        <f t="shared" si="5"/>
        <v>0</v>
      </c>
      <c r="Z66" s="1153">
        <f t="shared" si="5"/>
        <v>0</v>
      </c>
      <c r="AA66" s="1153">
        <f t="shared" si="5"/>
        <v>0</v>
      </c>
      <c r="AB66" s="1153">
        <f t="shared" si="5"/>
        <v>0</v>
      </c>
      <c r="AC66" s="1153">
        <f t="shared" si="5"/>
        <v>0</v>
      </c>
      <c r="AD66" s="1153">
        <f t="shared" si="5"/>
        <v>0</v>
      </c>
      <c r="AE66" s="1153">
        <f t="shared" si="5"/>
        <v>0</v>
      </c>
      <c r="AF66" s="23"/>
      <c r="AG66" s="23"/>
      <c r="AH66" s="23"/>
      <c r="AI66" s="23"/>
      <c r="AJ66" s="23"/>
      <c r="AK66" s="13"/>
      <c r="AL66" s="14"/>
    </row>
    <row r="67" spans="2:38" ht="13.9">
      <c r="D67" s="20"/>
      <c r="E67" s="20"/>
      <c r="G67" s="1068"/>
      <c r="H67" s="189"/>
      <c r="I67" s="140"/>
      <c r="J67" s="1069"/>
      <c r="K67" s="1069"/>
      <c r="L67" s="1069"/>
      <c r="M67" s="1069"/>
      <c r="N67" s="1069"/>
      <c r="O67" s="1069"/>
      <c r="P67" s="1069"/>
      <c r="Q67" s="1069"/>
      <c r="R67" s="1069"/>
      <c r="S67" s="1069"/>
      <c r="T67" s="1069"/>
      <c r="U67" s="1069"/>
      <c r="V67" s="1069"/>
      <c r="W67" s="1069"/>
      <c r="X67" s="1069"/>
      <c r="Y67" s="1069"/>
      <c r="Z67" s="1069"/>
      <c r="AA67" s="1069"/>
      <c r="AB67" s="1069"/>
      <c r="AC67" s="1069"/>
      <c r="AD67" s="1069"/>
      <c r="AE67" s="1069"/>
      <c r="AF67" s="23"/>
      <c r="AG67" s="23"/>
      <c r="AH67" s="23"/>
      <c r="AI67" s="23"/>
      <c r="AJ67" s="23"/>
      <c r="AK67" s="13"/>
      <c r="AL67" s="14"/>
    </row>
    <row r="68" spans="2:38" s="27" customFormat="1" ht="17.649999999999999">
      <c r="B68" s="28" t="s">
        <v>3977</v>
      </c>
    </row>
    <row r="69" spans="2:38" s="12" customFormat="1">
      <c r="D69" s="12" t="s">
        <v>3978</v>
      </c>
      <c r="G69" s="7"/>
      <c r="H69" s="7"/>
      <c r="I69" s="7"/>
      <c r="J69" s="18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13"/>
      <c r="AL69" s="14"/>
    </row>
    <row r="70" spans="2:38">
      <c r="D70" s="20" t="s">
        <v>3959</v>
      </c>
      <c r="E70" s="20" t="s">
        <v>217</v>
      </c>
      <c r="H70" s="11" t="s">
        <v>3979</v>
      </c>
      <c r="J70" s="1552" t="s">
        <v>3977</v>
      </c>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K70" s="98"/>
      <c r="AL70" s="7" t="s">
        <v>1</v>
      </c>
    </row>
    <row r="71" spans="2:38">
      <c r="D71" s="20" t="s">
        <v>3959</v>
      </c>
      <c r="E71" s="20" t="s">
        <v>217</v>
      </c>
      <c r="H71" s="11" t="s">
        <v>3980</v>
      </c>
      <c r="J71" s="1552"/>
      <c r="K71" s="1553"/>
      <c r="L71" s="1553"/>
      <c r="M71" s="1553"/>
      <c r="N71" s="1553"/>
      <c r="O71" s="1553"/>
      <c r="P71" s="1553"/>
      <c r="Q71" s="1553"/>
      <c r="R71" s="1553"/>
      <c r="S71" s="1553"/>
      <c r="T71" s="1553"/>
      <c r="U71" s="1553"/>
      <c r="V71" s="1553"/>
      <c r="W71" s="1553"/>
      <c r="X71" s="1553"/>
      <c r="Y71" s="1553"/>
      <c r="Z71" s="1553"/>
      <c r="AA71" s="1553"/>
      <c r="AB71" s="1553"/>
      <c r="AC71" s="1553"/>
      <c r="AD71" s="1553"/>
      <c r="AE71" s="1553"/>
      <c r="AK71" s="98"/>
      <c r="AL71" s="7" t="s">
        <v>1</v>
      </c>
    </row>
    <row r="72" spans="2:38">
      <c r="D72" s="15" t="s">
        <v>3959</v>
      </c>
      <c r="E72" s="20" t="s">
        <v>217</v>
      </c>
      <c r="H72" s="11" t="s">
        <v>3981</v>
      </c>
      <c r="J72" s="1552"/>
      <c r="K72" s="1553"/>
      <c r="L72" s="1553"/>
      <c r="M72" s="1553"/>
      <c r="N72" s="1553"/>
      <c r="O72" s="1553"/>
      <c r="P72" s="1553"/>
      <c r="Q72" s="1553"/>
      <c r="R72" s="1553"/>
      <c r="S72" s="1553"/>
      <c r="T72" s="1553"/>
      <c r="U72" s="1553"/>
      <c r="V72" s="1553"/>
      <c r="W72" s="1553"/>
      <c r="X72" s="1553"/>
      <c r="Y72" s="1553"/>
      <c r="Z72" s="1553"/>
      <c r="AA72" s="1553"/>
      <c r="AB72" s="1553"/>
      <c r="AC72" s="1553"/>
      <c r="AD72" s="1553"/>
      <c r="AE72" s="1553"/>
      <c r="AK72" s="98"/>
      <c r="AL72" s="7" t="s">
        <v>1</v>
      </c>
    </row>
    <row r="73" spans="2:38">
      <c r="D73" s="15" t="s">
        <v>3959</v>
      </c>
      <c r="E73" s="20" t="s">
        <v>217</v>
      </c>
      <c r="H73" s="11" t="s">
        <v>3982</v>
      </c>
      <c r="J73" s="1552"/>
      <c r="K73" s="1553"/>
      <c r="L73" s="1553"/>
      <c r="M73" s="1553"/>
      <c r="N73" s="1553"/>
      <c r="O73" s="1553"/>
      <c r="P73" s="1553"/>
      <c r="Q73" s="1553"/>
      <c r="R73" s="1553"/>
      <c r="S73" s="1553"/>
      <c r="T73" s="1553"/>
      <c r="U73" s="1553"/>
      <c r="V73" s="1553"/>
      <c r="W73" s="1553"/>
      <c r="X73" s="1553"/>
      <c r="Y73" s="1553"/>
      <c r="Z73" s="1553"/>
      <c r="AA73" s="1553"/>
      <c r="AB73" s="1553"/>
      <c r="AC73" s="1553"/>
      <c r="AD73" s="1553"/>
      <c r="AE73" s="1553"/>
      <c r="AK73" s="98"/>
      <c r="AL73" s="7" t="s">
        <v>1</v>
      </c>
    </row>
    <row r="74" spans="2:38">
      <c r="D74" s="15" t="s">
        <v>3959</v>
      </c>
      <c r="E74" s="20" t="s">
        <v>217</v>
      </c>
      <c r="H74" s="11" t="s">
        <v>3983</v>
      </c>
      <c r="J74" s="1552"/>
      <c r="K74" s="1553"/>
      <c r="L74" s="1553"/>
      <c r="M74" s="1553"/>
      <c r="N74" s="1553"/>
      <c r="O74" s="1553"/>
      <c r="P74" s="1553"/>
      <c r="Q74" s="1553"/>
      <c r="R74" s="1553"/>
      <c r="S74" s="1553"/>
      <c r="T74" s="1553"/>
      <c r="U74" s="1553"/>
      <c r="V74" s="1553"/>
      <c r="W74" s="1553"/>
      <c r="X74" s="1553"/>
      <c r="Y74" s="1553"/>
      <c r="Z74" s="1553"/>
      <c r="AA74" s="1553"/>
      <c r="AB74" s="1553"/>
      <c r="AC74" s="1553"/>
      <c r="AD74" s="1553"/>
      <c r="AE74" s="1553"/>
      <c r="AK74" s="13"/>
      <c r="AL74" s="13" t="s">
        <v>1</v>
      </c>
    </row>
    <row r="75" spans="2:38">
      <c r="D75" s="1483" t="s">
        <v>3959</v>
      </c>
      <c r="E75" s="15" t="s">
        <v>217</v>
      </c>
      <c r="H75" s="11" t="s">
        <v>3984</v>
      </c>
      <c r="J75" s="15"/>
      <c r="K75" s="15"/>
      <c r="L75" s="15"/>
      <c r="M75" s="15"/>
      <c r="N75" s="15"/>
      <c r="O75" s="15"/>
      <c r="P75" s="15"/>
      <c r="Q75" s="15"/>
      <c r="R75" s="15"/>
      <c r="S75" s="15"/>
      <c r="T75" s="15"/>
      <c r="U75" s="15"/>
      <c r="V75" s="15"/>
      <c r="W75" s="15"/>
      <c r="X75" s="15"/>
      <c r="Y75" s="15"/>
      <c r="Z75" s="15"/>
      <c r="AA75" s="15"/>
      <c r="AB75" s="15"/>
      <c r="AC75" s="15"/>
      <c r="AD75" s="15"/>
      <c r="AE75" s="15"/>
      <c r="AK75" s="13"/>
      <c r="AL75" s="13" t="s">
        <v>1</v>
      </c>
    </row>
    <row r="76" spans="2:38">
      <c r="D76" s="1483" t="s">
        <v>3959</v>
      </c>
      <c r="E76" s="1164"/>
      <c r="F76" s="1165"/>
      <c r="G76" s="1165"/>
      <c r="H76" s="116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3"/>
      <c r="AL76" s="14"/>
    </row>
    <row r="77" spans="2:38">
      <c r="D77" s="1483" t="s">
        <v>3959</v>
      </c>
      <c r="E77" s="1164"/>
      <c r="F77" s="1165"/>
      <c r="G77" s="1165"/>
      <c r="H77" s="1167"/>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3"/>
      <c r="AL77" s="14"/>
    </row>
    <row r="78" spans="2:38">
      <c r="D78" s="1483" t="s">
        <v>3959</v>
      </c>
      <c r="E78" s="1164"/>
      <c r="F78" s="1165"/>
      <c r="G78" s="1165"/>
      <c r="H78" s="116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3"/>
      <c r="AL78" s="14"/>
    </row>
    <row r="79" spans="2:38">
      <c r="D79" s="1483" t="s">
        <v>3959</v>
      </c>
      <c r="E79" s="1164"/>
      <c r="F79" s="1164"/>
      <c r="G79" s="1166"/>
      <c r="H79" s="1164"/>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3"/>
      <c r="AL79" s="14"/>
    </row>
    <row r="84" spans="2:2" s="27" customFormat="1" ht="17.649999999999999">
      <c r="B84" s="28" t="s">
        <v>1807</v>
      </c>
    </row>
  </sheetData>
  <mergeCells count="1">
    <mergeCell ref="J70:AE74"/>
  </mergeCells>
  <phoneticPr fontId="53" type="noConversion"/>
  <dataValidations disablePrompts="1" count="1">
    <dataValidation type="list" allowBlank="1" showInputMessage="1" showErrorMessage="1" sqref="X15:AE15 J15:N15 Q15:S15" xr:uid="{CEF8785C-CCE4-482F-A364-1B8347912461}">
      <formula1>"Y,N"</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2432C-E904-417D-8FBD-261AC06E2E3D}">
  <sheetPr>
    <tabColor theme="6"/>
    <pageSetUpPr autoPageBreaks="0"/>
  </sheetPr>
  <dimension ref="A1:CQ97"/>
  <sheetViews>
    <sheetView zoomScale="40" zoomScaleNormal="40" workbookViewId="0">
      <pane ySplit="5" topLeftCell="A6" activePane="bottomLeft" state="frozen"/>
      <selection pane="bottomLeft" activeCell="A97" sqref="A97"/>
      <selection activeCell="G59" sqref="G59"/>
    </sheetView>
  </sheetViews>
  <sheetFormatPr defaultColWidth="0" defaultRowHeight="13.5"/>
  <cols>
    <col min="1" max="1" width="61" style="11" bestFit="1" customWidth="1"/>
    <col min="2" max="2" width="25.5703125" style="11" customWidth="1"/>
    <col min="3" max="3" width="27.5703125" style="11" bestFit="1" customWidth="1"/>
    <col min="4" max="4" width="14.42578125" style="11" bestFit="1" customWidth="1"/>
    <col min="5" max="5" width="23.5703125" style="11" bestFit="1" customWidth="1"/>
    <col min="6" max="6" width="21.42578125" style="11" bestFit="1" customWidth="1"/>
    <col min="7" max="7" width="17.42578125" style="11" bestFit="1" customWidth="1"/>
    <col min="8" max="8" width="28.5703125" style="1331" bestFit="1" customWidth="1"/>
    <col min="9" max="9" width="26.42578125" style="11" bestFit="1" customWidth="1"/>
    <col min="10" max="10" width="36.42578125" style="11" bestFit="1" customWidth="1"/>
    <col min="11" max="11" width="17.42578125" style="11" bestFit="1" customWidth="1"/>
    <col min="12" max="18" width="1" style="11" customWidth="1"/>
    <col min="19" max="36" width="19.42578125" style="11" hidden="1" customWidth="1"/>
    <col min="37" max="43" width="14.42578125" style="11" hidden="1" customWidth="1"/>
    <col min="44" max="58" width="19.42578125" style="11" hidden="1" customWidth="1"/>
    <col min="59" max="59" width="14.42578125" style="11" hidden="1" customWidth="1"/>
    <col min="60" max="76" width="19.42578125" style="11" hidden="1" customWidth="1"/>
    <col min="77" max="77" width="14.42578125" style="11" hidden="1" customWidth="1"/>
    <col min="78" max="95" width="19.42578125" style="11" hidden="1" customWidth="1"/>
    <col min="96" max="16384" width="14.42578125" style="11" hidden="1"/>
  </cols>
  <sheetData>
    <row r="1" spans="1:11" s="2" customFormat="1" ht="25.15">
      <c r="A1" s="123" t="s">
        <v>1619</v>
      </c>
      <c r="E1" s="125" t="s">
        <v>1</v>
      </c>
      <c r="F1" s="125"/>
      <c r="G1" s="125"/>
      <c r="H1" s="1329"/>
      <c r="I1" s="125"/>
      <c r="J1" s="125"/>
      <c r="K1" s="125"/>
    </row>
    <row r="2" spans="1:11" s="2" customFormat="1" ht="25.15">
      <c r="A2" s="125" t="str">
        <f>Cover!$E$13</f>
        <v>Master</v>
      </c>
      <c r="H2" s="1330"/>
    </row>
    <row r="3" spans="1:11" s="2" customFormat="1" ht="25.15">
      <c r="A3" s="125">
        <f>Cover!$E$15</f>
        <v>2026</v>
      </c>
      <c r="H3" s="1330"/>
    </row>
    <row r="4" spans="1:11" s="5" customFormat="1" ht="25.5" thickBot="1">
      <c r="A4" s="126" t="s">
        <v>3985</v>
      </c>
      <c r="B4" s="1554" t="s">
        <v>3977</v>
      </c>
      <c r="C4" s="1555"/>
      <c r="D4" s="1555"/>
      <c r="E4" s="1555"/>
      <c r="F4" s="1555"/>
      <c r="G4" s="1555"/>
      <c r="H4" s="1555"/>
      <c r="I4" s="1555"/>
      <c r="J4" s="1555"/>
      <c r="K4" s="1555"/>
    </row>
    <row r="5" spans="1:11" s="1175" customFormat="1" ht="144.75" customHeight="1">
      <c r="A5" s="1173" t="s">
        <v>3986</v>
      </c>
      <c r="B5" s="1174" t="s">
        <v>3289</v>
      </c>
      <c r="C5" s="1174" t="s">
        <v>3987</v>
      </c>
      <c r="D5" s="1173" t="s">
        <v>3988</v>
      </c>
      <c r="E5" s="1173" t="s">
        <v>3989</v>
      </c>
      <c r="F5" s="1173" t="s">
        <v>3990</v>
      </c>
      <c r="G5" s="1173" t="s">
        <v>3991</v>
      </c>
      <c r="H5" s="1173" t="s">
        <v>3992</v>
      </c>
      <c r="I5" s="1173" t="s">
        <v>3993</v>
      </c>
      <c r="J5" s="1173" t="s">
        <v>3994</v>
      </c>
      <c r="K5" s="1173" t="s">
        <v>3995</v>
      </c>
    </row>
    <row r="6" spans="1:11">
      <c r="A6" s="777"/>
      <c r="B6" s="777"/>
      <c r="C6" s="777"/>
      <c r="D6" s="777"/>
      <c r="E6" s="777"/>
      <c r="F6" s="777"/>
      <c r="G6" s="777"/>
      <c r="H6" s="777"/>
      <c r="I6" s="777"/>
      <c r="J6" s="777"/>
      <c r="K6" s="777"/>
    </row>
    <row r="7" spans="1:11">
      <c r="A7" s="777"/>
      <c r="B7" s="777"/>
      <c r="C7" s="777"/>
      <c r="D7" s="777"/>
      <c r="E7" s="777"/>
      <c r="F7" s="777"/>
      <c r="G7" s="777"/>
      <c r="H7" s="777"/>
      <c r="I7" s="777"/>
      <c r="J7" s="777"/>
      <c r="K7" s="777"/>
    </row>
    <row r="8" spans="1:11">
      <c r="A8" s="777"/>
      <c r="B8" s="777"/>
      <c r="C8" s="777"/>
      <c r="D8" s="777"/>
      <c r="E8" s="777"/>
      <c r="F8" s="777"/>
      <c r="G8" s="777"/>
      <c r="H8" s="777"/>
      <c r="I8" s="777"/>
      <c r="J8" s="777"/>
      <c r="K8" s="777"/>
    </row>
    <row r="9" spans="1:11">
      <c r="A9" s="777"/>
      <c r="B9" s="777"/>
      <c r="C9" s="777"/>
      <c r="D9" s="777"/>
      <c r="E9" s="777"/>
      <c r="F9" s="777"/>
      <c r="G9" s="777"/>
      <c r="H9" s="777"/>
      <c r="I9" s="777"/>
      <c r="J9" s="777"/>
      <c r="K9" s="777"/>
    </row>
    <row r="10" spans="1:11">
      <c r="A10" s="777"/>
      <c r="B10" s="777"/>
      <c r="C10" s="777"/>
      <c r="D10" s="777"/>
      <c r="E10" s="777"/>
      <c r="F10" s="777"/>
      <c r="G10" s="777"/>
      <c r="H10" s="777"/>
      <c r="I10" s="777"/>
      <c r="J10" s="777"/>
      <c r="K10" s="777"/>
    </row>
    <row r="11" spans="1:11">
      <c r="A11" s="777"/>
      <c r="B11" s="777"/>
      <c r="C11" s="777"/>
      <c r="D11" s="777"/>
      <c r="E11" s="777"/>
      <c r="F11" s="777"/>
      <c r="G11" s="777"/>
      <c r="H11" s="777"/>
      <c r="I11" s="777"/>
      <c r="J11" s="777"/>
      <c r="K11" s="777"/>
    </row>
    <row r="12" spans="1:11">
      <c r="A12" s="777"/>
      <c r="B12" s="777"/>
      <c r="C12" s="777"/>
      <c r="D12" s="777"/>
      <c r="E12" s="777"/>
      <c r="F12" s="777"/>
      <c r="G12" s="777"/>
      <c r="H12" s="777"/>
      <c r="I12" s="777"/>
      <c r="J12" s="777"/>
      <c r="K12" s="777"/>
    </row>
    <row r="13" spans="1:11">
      <c r="A13" s="777"/>
      <c r="B13" s="777"/>
      <c r="C13" s="777"/>
      <c r="D13" s="777"/>
      <c r="E13" s="777"/>
      <c r="F13" s="777"/>
      <c r="G13" s="777"/>
      <c r="H13" s="777"/>
      <c r="I13" s="777"/>
      <c r="J13" s="777"/>
      <c r="K13" s="777"/>
    </row>
    <row r="14" spans="1:11">
      <c r="A14" s="777"/>
      <c r="B14" s="777"/>
      <c r="C14" s="777"/>
      <c r="D14" s="777"/>
      <c r="E14" s="777"/>
      <c r="F14" s="777"/>
      <c r="G14" s="777"/>
      <c r="H14" s="777"/>
      <c r="I14" s="777"/>
      <c r="J14" s="777"/>
      <c r="K14" s="777"/>
    </row>
    <row r="15" spans="1:11">
      <c r="A15" s="777"/>
      <c r="B15" s="777"/>
      <c r="C15" s="777"/>
      <c r="D15" s="777"/>
      <c r="E15" s="777"/>
      <c r="F15" s="777"/>
      <c r="G15" s="777"/>
      <c r="H15" s="777"/>
      <c r="I15" s="777"/>
      <c r="J15" s="777"/>
      <c r="K15" s="777"/>
    </row>
    <row r="16" spans="1:11">
      <c r="A16" s="777"/>
      <c r="B16" s="777"/>
      <c r="C16" s="777"/>
      <c r="D16" s="777"/>
      <c r="E16" s="777"/>
      <c r="F16" s="777"/>
      <c r="G16" s="777"/>
      <c r="H16" s="777"/>
      <c r="I16" s="777"/>
      <c r="J16" s="777"/>
      <c r="K16" s="777"/>
    </row>
    <row r="17" spans="1:11">
      <c r="A17" s="777"/>
      <c r="B17" s="777"/>
      <c r="C17" s="777"/>
      <c r="D17" s="777"/>
      <c r="E17" s="777"/>
      <c r="F17" s="777"/>
      <c r="G17" s="777"/>
      <c r="H17" s="777"/>
      <c r="I17" s="777"/>
      <c r="J17" s="777"/>
      <c r="K17" s="777"/>
    </row>
    <row r="18" spans="1:11">
      <c r="A18" s="777"/>
      <c r="B18" s="777"/>
      <c r="C18" s="777"/>
      <c r="D18" s="777"/>
      <c r="E18" s="777"/>
      <c r="F18" s="777"/>
      <c r="G18" s="777"/>
      <c r="H18" s="777"/>
      <c r="I18" s="777"/>
      <c r="J18" s="777"/>
      <c r="K18" s="777"/>
    </row>
    <row r="19" spans="1:11">
      <c r="A19" s="798"/>
      <c r="B19" s="798"/>
      <c r="C19" s="798"/>
      <c r="D19" s="1431"/>
      <c r="E19" s="1432"/>
      <c r="F19" s="1432"/>
      <c r="G19" s="1433"/>
      <c r="H19" s="798"/>
      <c r="I19" s="798"/>
      <c r="J19" s="798"/>
      <c r="K19" s="1434"/>
    </row>
    <row r="20" spans="1:11">
      <c r="A20" s="798"/>
      <c r="B20" s="798"/>
      <c r="C20" s="798"/>
      <c r="D20" s="1432"/>
      <c r="E20" s="1432"/>
      <c r="F20" s="1432"/>
      <c r="G20" s="1433"/>
      <c r="H20" s="798"/>
      <c r="I20" s="798"/>
      <c r="J20" s="798"/>
      <c r="K20" s="1434"/>
    </row>
    <row r="21" spans="1:11">
      <c r="A21" s="798"/>
      <c r="B21" s="798"/>
      <c r="C21" s="798"/>
      <c r="D21" s="798"/>
      <c r="E21" s="1435"/>
      <c r="F21" s="1435"/>
      <c r="G21" s="1435"/>
      <c r="H21" s="798"/>
      <c r="I21" s="798"/>
      <c r="J21" s="798"/>
      <c r="K21" s="1434"/>
    </row>
    <row r="22" spans="1:11">
      <c r="A22" s="798"/>
      <c r="B22" s="798"/>
      <c r="C22" s="798"/>
      <c r="D22" s="798"/>
      <c r="E22" s="1435"/>
      <c r="F22" s="1435"/>
      <c r="G22" s="1435"/>
      <c r="H22" s="798"/>
      <c r="I22" s="798"/>
      <c r="J22" s="798"/>
      <c r="K22" s="1434"/>
    </row>
    <row r="23" spans="1:11">
      <c r="A23" s="798"/>
      <c r="B23" s="798"/>
      <c r="C23" s="798"/>
      <c r="D23" s="798"/>
      <c r="E23" s="1435"/>
      <c r="F23" s="1435"/>
      <c r="G23" s="1435"/>
      <c r="H23" s="798"/>
      <c r="I23" s="798"/>
      <c r="J23" s="798"/>
      <c r="K23" s="1434"/>
    </row>
    <row r="24" spans="1:11">
      <c r="A24" s="798"/>
      <c r="B24" s="798"/>
      <c r="C24" s="798"/>
      <c r="D24" s="798"/>
      <c r="E24" s="1435"/>
      <c r="F24" s="1435"/>
      <c r="G24" s="1435"/>
      <c r="H24" s="798"/>
      <c r="I24" s="798"/>
      <c r="J24" s="798"/>
      <c r="K24" s="1434"/>
    </row>
    <row r="25" spans="1:11">
      <c r="A25" s="798"/>
      <c r="B25" s="798"/>
      <c r="C25" s="798"/>
      <c r="D25" s="798"/>
      <c r="E25" s="1435"/>
      <c r="F25" s="798"/>
      <c r="G25" s="1435"/>
      <c r="H25" s="798"/>
      <c r="I25" s="798"/>
      <c r="J25" s="798"/>
      <c r="K25" s="1434"/>
    </row>
    <row r="26" spans="1:11">
      <c r="A26" s="798"/>
      <c r="B26" s="798"/>
      <c r="C26" s="798"/>
      <c r="D26" s="1432"/>
      <c r="E26" s="1433"/>
      <c r="F26" s="1433"/>
      <c r="G26" s="1433"/>
      <c r="H26" s="798"/>
      <c r="I26" s="798"/>
      <c r="J26" s="798"/>
      <c r="K26" s="1434"/>
    </row>
    <row r="27" spans="1:11">
      <c r="A27" s="777"/>
      <c r="B27" s="777"/>
      <c r="C27" s="777"/>
      <c r="D27" s="777"/>
      <c r="E27" s="777"/>
      <c r="F27" s="777"/>
      <c r="G27" s="777"/>
      <c r="H27" s="777"/>
      <c r="I27" s="777"/>
      <c r="J27" s="777"/>
      <c r="K27" s="777"/>
    </row>
    <row r="28" spans="1:11">
      <c r="A28" s="777"/>
      <c r="B28" s="777"/>
      <c r="C28" s="777"/>
      <c r="D28" s="777"/>
      <c r="E28" s="777"/>
      <c r="F28" s="777"/>
      <c r="G28" s="777"/>
      <c r="H28" s="777"/>
      <c r="I28" s="777"/>
      <c r="J28" s="777"/>
      <c r="K28" s="777"/>
    </row>
    <row r="29" spans="1:11">
      <c r="A29" s="777"/>
      <c r="B29" s="777"/>
      <c r="C29" s="777"/>
      <c r="D29" s="777"/>
      <c r="E29" s="777"/>
      <c r="F29" s="777"/>
      <c r="G29" s="777"/>
      <c r="H29" s="777"/>
      <c r="I29" s="777"/>
      <c r="J29" s="777"/>
      <c r="K29" s="777"/>
    </row>
    <row r="30" spans="1:11">
      <c r="A30" s="777"/>
      <c r="B30" s="777"/>
      <c r="C30" s="777"/>
      <c r="D30" s="777"/>
      <c r="E30" s="777"/>
      <c r="F30" s="777"/>
      <c r="G30" s="777"/>
      <c r="H30" s="777"/>
      <c r="I30" s="777"/>
      <c r="J30" s="777"/>
      <c r="K30" s="777"/>
    </row>
    <row r="31" spans="1:11">
      <c r="A31" s="777"/>
      <c r="B31" s="777"/>
      <c r="C31" s="777"/>
      <c r="D31" s="777"/>
      <c r="E31" s="777"/>
      <c r="F31" s="777"/>
      <c r="G31" s="777"/>
      <c r="H31" s="777"/>
      <c r="I31" s="777"/>
      <c r="J31" s="777"/>
      <c r="K31" s="777"/>
    </row>
    <row r="32" spans="1:11">
      <c r="A32" s="777"/>
      <c r="B32" s="777"/>
      <c r="C32" s="777"/>
      <c r="D32" s="777"/>
      <c r="E32" s="777"/>
      <c r="F32" s="777"/>
      <c r="G32" s="777"/>
      <c r="H32" s="777"/>
      <c r="I32" s="777"/>
      <c r="J32" s="777"/>
      <c r="K32" s="777"/>
    </row>
    <row r="33" spans="1:11">
      <c r="A33" s="777"/>
      <c r="B33" s="777"/>
      <c r="C33" s="777"/>
      <c r="D33" s="777"/>
      <c r="E33" s="777"/>
      <c r="F33" s="777"/>
      <c r="G33" s="777"/>
      <c r="H33" s="777"/>
      <c r="I33" s="777"/>
      <c r="J33" s="777"/>
      <c r="K33" s="777"/>
    </row>
    <row r="34" spans="1:11">
      <c r="A34" s="777"/>
      <c r="B34" s="777"/>
      <c r="C34" s="777"/>
      <c r="D34" s="777"/>
      <c r="E34" s="777"/>
      <c r="F34" s="777"/>
      <c r="G34" s="777"/>
      <c r="H34" s="777"/>
      <c r="I34" s="777"/>
      <c r="J34" s="777"/>
      <c r="K34" s="777"/>
    </row>
    <row r="35" spans="1:11">
      <c r="A35" s="777"/>
      <c r="B35" s="777"/>
      <c r="C35" s="777"/>
      <c r="D35" s="777"/>
      <c r="E35" s="777"/>
      <c r="F35" s="777"/>
      <c r="G35" s="777"/>
      <c r="H35" s="777"/>
      <c r="I35" s="777"/>
      <c r="J35" s="777"/>
      <c r="K35" s="777"/>
    </row>
    <row r="36" spans="1:11">
      <c r="A36" s="777"/>
      <c r="B36" s="777"/>
      <c r="C36" s="777"/>
      <c r="D36" s="777"/>
      <c r="E36" s="777"/>
      <c r="F36" s="777"/>
      <c r="G36" s="777"/>
      <c r="H36" s="777"/>
      <c r="I36" s="777"/>
      <c r="J36" s="777"/>
      <c r="K36" s="777"/>
    </row>
    <row r="37" spans="1:11">
      <c r="A37" s="777"/>
      <c r="B37" s="777"/>
      <c r="C37" s="777"/>
      <c r="D37" s="777"/>
      <c r="E37" s="777"/>
      <c r="F37" s="777"/>
      <c r="G37" s="777"/>
      <c r="H37" s="777"/>
      <c r="I37" s="777"/>
      <c r="J37" s="777"/>
      <c r="K37" s="777"/>
    </row>
    <row r="38" spans="1:11">
      <c r="A38" s="777"/>
      <c r="B38" s="777"/>
      <c r="C38" s="777"/>
      <c r="D38" s="777"/>
      <c r="E38" s="777"/>
      <c r="F38" s="777"/>
      <c r="G38" s="777"/>
      <c r="H38" s="777"/>
      <c r="I38" s="777"/>
      <c r="J38" s="777"/>
      <c r="K38" s="777"/>
    </row>
    <row r="39" spans="1:11">
      <c r="A39" s="777"/>
      <c r="B39" s="777"/>
      <c r="C39" s="777"/>
      <c r="D39" s="777"/>
      <c r="E39" s="777"/>
      <c r="F39" s="777"/>
      <c r="G39" s="777"/>
      <c r="H39" s="777"/>
      <c r="I39" s="777"/>
      <c r="J39" s="777"/>
      <c r="K39" s="777"/>
    </row>
    <row r="40" spans="1:11">
      <c r="A40" s="798"/>
      <c r="B40" s="798"/>
      <c r="C40" s="798"/>
      <c r="D40" s="1431"/>
      <c r="E40" s="1432"/>
      <c r="F40" s="1432"/>
      <c r="G40" s="1433"/>
      <c r="H40" s="798"/>
      <c r="I40" s="798"/>
      <c r="J40" s="798"/>
      <c r="K40" s="1434"/>
    </row>
    <row r="41" spans="1:11">
      <c r="A41" s="798"/>
      <c r="B41" s="798"/>
      <c r="C41" s="798"/>
      <c r="D41" s="1432"/>
      <c r="E41" s="1432"/>
      <c r="F41" s="1432"/>
      <c r="G41" s="1433"/>
      <c r="H41" s="798"/>
      <c r="I41" s="798"/>
      <c r="J41" s="798"/>
      <c r="K41" s="1434"/>
    </row>
    <row r="42" spans="1:11">
      <c r="A42" s="798"/>
      <c r="B42" s="798"/>
      <c r="C42" s="798"/>
      <c r="D42" s="798"/>
      <c r="E42" s="1435"/>
      <c r="F42" s="1435"/>
      <c r="G42" s="1435"/>
      <c r="H42" s="798"/>
      <c r="I42" s="798"/>
      <c r="J42" s="798"/>
      <c r="K42" s="1434"/>
    </row>
    <row r="43" spans="1:11">
      <c r="A43" s="798"/>
      <c r="B43" s="798"/>
      <c r="C43" s="798"/>
      <c r="D43" s="798"/>
      <c r="E43" s="1435"/>
      <c r="F43" s="1435"/>
      <c r="G43" s="1435"/>
      <c r="H43" s="798"/>
      <c r="I43" s="798"/>
      <c r="J43" s="798"/>
      <c r="K43" s="1434"/>
    </row>
    <row r="44" spans="1:11">
      <c r="A44" s="798"/>
      <c r="B44" s="798"/>
      <c r="C44" s="798"/>
      <c r="D44" s="798"/>
      <c r="E44" s="1435"/>
      <c r="F44" s="1435"/>
      <c r="G44" s="1435"/>
      <c r="H44" s="798"/>
      <c r="I44" s="798"/>
      <c r="J44" s="798"/>
      <c r="K44" s="1434"/>
    </row>
    <row r="45" spans="1:11">
      <c r="A45" s="798"/>
      <c r="B45" s="798"/>
      <c r="C45" s="798"/>
      <c r="D45" s="798"/>
      <c r="E45" s="1435"/>
      <c r="F45" s="1435"/>
      <c r="G45" s="1435"/>
      <c r="H45" s="798"/>
      <c r="I45" s="798"/>
      <c r="J45" s="798"/>
      <c r="K45" s="1434"/>
    </row>
    <row r="46" spans="1:11">
      <c r="A46" s="798"/>
      <c r="B46" s="798"/>
      <c r="C46" s="798"/>
      <c r="D46" s="798"/>
      <c r="E46" s="1435"/>
      <c r="F46" s="798"/>
      <c r="G46" s="1435"/>
      <c r="H46" s="798"/>
      <c r="I46" s="798"/>
      <c r="J46" s="798"/>
      <c r="K46" s="1434"/>
    </row>
    <row r="47" spans="1:11">
      <c r="A47" s="798"/>
      <c r="B47" s="798"/>
      <c r="C47" s="798"/>
      <c r="D47" s="1432"/>
      <c r="E47" s="1433"/>
      <c r="F47" s="1433"/>
      <c r="G47" s="1433"/>
      <c r="H47" s="798"/>
      <c r="I47" s="798"/>
      <c r="J47" s="798"/>
      <c r="K47" s="1434"/>
    </row>
    <row r="48" spans="1:11">
      <c r="A48" s="777"/>
      <c r="B48" s="777"/>
      <c r="C48" s="777"/>
      <c r="D48" s="777"/>
      <c r="E48" s="777"/>
      <c r="F48" s="777"/>
      <c r="G48" s="777"/>
      <c r="H48" s="777"/>
      <c r="I48" s="777"/>
      <c r="J48" s="777"/>
      <c r="K48" s="777"/>
    </row>
    <row r="49" spans="1:11">
      <c r="A49" s="777"/>
      <c r="B49" s="777"/>
      <c r="C49" s="777"/>
      <c r="D49" s="777"/>
      <c r="E49" s="777"/>
      <c r="F49" s="777"/>
      <c r="G49" s="777"/>
      <c r="H49" s="777"/>
      <c r="I49" s="777"/>
      <c r="J49" s="777"/>
      <c r="K49" s="777"/>
    </row>
    <row r="50" spans="1:11">
      <c r="A50" s="777"/>
      <c r="B50" s="777"/>
      <c r="C50" s="777"/>
      <c r="D50" s="777"/>
      <c r="E50" s="777"/>
      <c r="F50" s="777"/>
      <c r="G50" s="777"/>
      <c r="H50" s="777"/>
      <c r="I50" s="777"/>
      <c r="J50" s="777"/>
      <c r="K50" s="777"/>
    </row>
    <row r="51" spans="1:11">
      <c r="A51" s="777"/>
      <c r="B51" s="777"/>
      <c r="C51" s="777"/>
      <c r="D51" s="777"/>
      <c r="E51" s="777"/>
      <c r="F51" s="777"/>
      <c r="G51" s="777"/>
      <c r="H51" s="777"/>
      <c r="I51" s="777"/>
      <c r="J51" s="777"/>
      <c r="K51" s="777"/>
    </row>
    <row r="52" spans="1:11">
      <c r="A52" s="777"/>
      <c r="B52" s="777"/>
      <c r="C52" s="777"/>
      <c r="D52" s="777"/>
      <c r="E52" s="777"/>
      <c r="F52" s="777"/>
      <c r="G52" s="777"/>
      <c r="H52" s="777"/>
      <c r="I52" s="777"/>
      <c r="J52" s="777"/>
      <c r="K52" s="777"/>
    </row>
    <row r="53" spans="1:11">
      <c r="A53" s="777"/>
      <c r="B53" s="777"/>
      <c r="C53" s="777"/>
      <c r="D53" s="777"/>
      <c r="E53" s="777"/>
      <c r="F53" s="777"/>
      <c r="G53" s="777"/>
      <c r="H53" s="777"/>
      <c r="I53" s="777"/>
      <c r="J53" s="777"/>
      <c r="K53" s="777"/>
    </row>
    <row r="54" spans="1:11">
      <c r="A54" s="777"/>
      <c r="B54" s="777"/>
      <c r="C54" s="777"/>
      <c r="D54" s="777"/>
      <c r="E54" s="777"/>
      <c r="F54" s="777"/>
      <c r="G54" s="777"/>
      <c r="H54" s="777"/>
      <c r="I54" s="777"/>
      <c r="J54" s="777"/>
      <c r="K54" s="777"/>
    </row>
    <row r="55" spans="1:11">
      <c r="A55" s="777"/>
      <c r="B55" s="777"/>
      <c r="C55" s="777"/>
      <c r="D55" s="777"/>
      <c r="E55" s="777"/>
      <c r="F55" s="777"/>
      <c r="G55" s="777"/>
      <c r="H55" s="777"/>
      <c r="I55" s="777"/>
      <c r="J55" s="777"/>
      <c r="K55" s="777"/>
    </row>
    <row r="56" spans="1:11">
      <c r="A56" s="777"/>
      <c r="B56" s="777"/>
      <c r="C56" s="777"/>
      <c r="D56" s="777"/>
      <c r="E56" s="777"/>
      <c r="F56" s="777"/>
      <c r="G56" s="777"/>
      <c r="H56" s="777"/>
      <c r="I56" s="777"/>
      <c r="J56" s="777"/>
      <c r="K56" s="777"/>
    </row>
    <row r="57" spans="1:11">
      <c r="A57" s="777"/>
      <c r="B57" s="777"/>
      <c r="C57" s="777"/>
      <c r="D57" s="777"/>
      <c r="E57" s="777"/>
      <c r="F57" s="777"/>
      <c r="G57" s="777"/>
      <c r="H57" s="777"/>
      <c r="I57" s="777"/>
      <c r="J57" s="777"/>
      <c r="K57" s="777"/>
    </row>
    <row r="58" spans="1:11">
      <c r="A58" s="777"/>
      <c r="B58" s="777"/>
      <c r="C58" s="777"/>
      <c r="D58" s="777"/>
      <c r="E58" s="777"/>
      <c r="F58" s="777"/>
      <c r="G58" s="777"/>
      <c r="H58" s="777"/>
      <c r="I58" s="777"/>
      <c r="J58" s="777"/>
      <c r="K58" s="777"/>
    </row>
    <row r="59" spans="1:11">
      <c r="A59" s="777"/>
      <c r="B59" s="777"/>
      <c r="C59" s="777"/>
      <c r="D59" s="777"/>
      <c r="E59" s="777"/>
      <c r="F59" s="777"/>
      <c r="G59" s="777"/>
      <c r="H59" s="777"/>
      <c r="I59" s="777"/>
      <c r="J59" s="777"/>
      <c r="K59" s="777"/>
    </row>
    <row r="60" spans="1:11">
      <c r="A60" s="777"/>
      <c r="B60" s="777"/>
      <c r="C60" s="777"/>
      <c r="D60" s="777"/>
      <c r="E60" s="777"/>
      <c r="F60" s="777"/>
      <c r="G60" s="777"/>
      <c r="H60" s="777"/>
      <c r="I60" s="777"/>
      <c r="J60" s="777"/>
      <c r="K60" s="777"/>
    </row>
    <row r="61" spans="1:11">
      <c r="A61" s="798"/>
      <c r="B61" s="798"/>
      <c r="C61" s="798"/>
      <c r="D61" s="1431"/>
      <c r="E61" s="1432"/>
      <c r="F61" s="1432"/>
      <c r="G61" s="1433"/>
      <c r="H61" s="798"/>
      <c r="I61" s="798"/>
      <c r="J61" s="798"/>
      <c r="K61" s="1434"/>
    </row>
    <row r="62" spans="1:11">
      <c r="A62" s="798"/>
      <c r="B62" s="798"/>
      <c r="C62" s="798"/>
      <c r="D62" s="1432"/>
      <c r="E62" s="1432"/>
      <c r="F62" s="1432"/>
      <c r="G62" s="1433"/>
      <c r="H62" s="798"/>
      <c r="I62" s="798"/>
      <c r="J62" s="798"/>
      <c r="K62" s="1434"/>
    </row>
    <row r="63" spans="1:11">
      <c r="A63" s="798"/>
      <c r="B63" s="798"/>
      <c r="C63" s="798"/>
      <c r="D63" s="798"/>
      <c r="E63" s="1435"/>
      <c r="F63" s="1435"/>
      <c r="G63" s="1435"/>
      <c r="H63" s="798"/>
      <c r="I63" s="798"/>
      <c r="J63" s="798"/>
      <c r="K63" s="1434"/>
    </row>
    <row r="64" spans="1:11">
      <c r="A64" s="798"/>
      <c r="B64" s="798"/>
      <c r="C64" s="798"/>
      <c r="D64" s="798"/>
      <c r="E64" s="1435"/>
      <c r="F64" s="1435"/>
      <c r="G64" s="1435"/>
      <c r="H64" s="798"/>
      <c r="I64" s="798"/>
      <c r="J64" s="798"/>
      <c r="K64" s="1434"/>
    </row>
    <row r="65" spans="1:11">
      <c r="A65" s="798"/>
      <c r="B65" s="798"/>
      <c r="C65" s="798"/>
      <c r="D65" s="798"/>
      <c r="E65" s="1435"/>
      <c r="F65" s="1435"/>
      <c r="G65" s="1435"/>
      <c r="H65" s="798"/>
      <c r="I65" s="798"/>
      <c r="J65" s="798"/>
      <c r="K65" s="1434"/>
    </row>
    <row r="66" spans="1:11">
      <c r="A66" s="798"/>
      <c r="B66" s="798"/>
      <c r="C66" s="798"/>
      <c r="D66" s="798"/>
      <c r="E66" s="1435"/>
      <c r="F66" s="1435"/>
      <c r="G66" s="1435"/>
      <c r="H66" s="798"/>
      <c r="I66" s="798"/>
      <c r="J66" s="798"/>
      <c r="K66" s="1434"/>
    </row>
    <row r="67" spans="1:11">
      <c r="A67" s="798"/>
      <c r="B67" s="798"/>
      <c r="C67" s="798"/>
      <c r="D67" s="798"/>
      <c r="E67" s="1435"/>
      <c r="F67" s="1435"/>
      <c r="G67" s="1435"/>
      <c r="H67" s="798"/>
      <c r="I67" s="798"/>
      <c r="J67" s="798"/>
      <c r="K67" s="1434"/>
    </row>
    <row r="68" spans="1:11">
      <c r="A68" s="798"/>
      <c r="B68" s="798"/>
      <c r="C68" s="798"/>
      <c r="D68" s="798"/>
      <c r="E68" s="1435"/>
      <c r="F68" s="1435"/>
      <c r="G68" s="1435"/>
      <c r="H68" s="798"/>
      <c r="I68" s="798"/>
      <c r="J68" s="798"/>
      <c r="K68" s="1434"/>
    </row>
    <row r="69" spans="1:11">
      <c r="A69" s="798"/>
      <c r="B69" s="798"/>
      <c r="C69" s="798"/>
      <c r="D69" s="798"/>
      <c r="E69" s="1435"/>
      <c r="F69" s="1435"/>
      <c r="G69" s="1435"/>
      <c r="H69" s="798"/>
      <c r="I69" s="798"/>
      <c r="J69" s="798"/>
      <c r="K69" s="1434"/>
    </row>
    <row r="70" spans="1:11">
      <c r="A70" s="798"/>
      <c r="B70" s="798"/>
      <c r="C70" s="798"/>
      <c r="D70" s="798"/>
      <c r="E70" s="1435"/>
      <c r="F70" s="1435"/>
      <c r="G70" s="1435"/>
      <c r="H70" s="798"/>
      <c r="I70" s="798"/>
      <c r="J70" s="798"/>
      <c r="K70" s="1434"/>
    </row>
    <row r="71" spans="1:11">
      <c r="A71" s="798"/>
      <c r="B71" s="798"/>
      <c r="C71" s="798"/>
      <c r="D71" s="798"/>
      <c r="E71" s="1435"/>
      <c r="F71" s="1435"/>
      <c r="G71" s="1435"/>
      <c r="H71" s="798"/>
      <c r="I71" s="798"/>
      <c r="J71" s="798"/>
      <c r="K71" s="1434"/>
    </row>
    <row r="72" spans="1:11">
      <c r="A72" s="798"/>
      <c r="B72" s="798"/>
      <c r="C72" s="798"/>
      <c r="D72" s="798"/>
      <c r="E72" s="1435"/>
      <c r="F72" s="1435"/>
      <c r="G72" s="1435"/>
      <c r="H72" s="798"/>
      <c r="I72" s="798"/>
      <c r="J72" s="798"/>
      <c r="K72" s="1434"/>
    </row>
    <row r="73" spans="1:11">
      <c r="A73" s="798"/>
      <c r="B73" s="798"/>
      <c r="C73" s="798"/>
      <c r="D73" s="798"/>
      <c r="E73" s="1435"/>
      <c r="F73" s="1435"/>
      <c r="G73" s="1435"/>
      <c r="H73" s="798"/>
      <c r="I73" s="798"/>
      <c r="J73" s="798"/>
      <c r="K73" s="1434"/>
    </row>
    <row r="74" spans="1:11">
      <c r="A74" s="798"/>
      <c r="B74" s="798"/>
      <c r="C74" s="798"/>
      <c r="D74" s="798"/>
      <c r="E74" s="1435"/>
      <c r="F74" s="1435"/>
      <c r="G74" s="1435"/>
      <c r="H74" s="798"/>
      <c r="I74" s="798"/>
      <c r="J74" s="798"/>
      <c r="K74" s="1434"/>
    </row>
    <row r="75" spans="1:11">
      <c r="A75" s="798"/>
      <c r="B75" s="798"/>
      <c r="C75" s="798"/>
      <c r="D75" s="798"/>
      <c r="E75" s="1435"/>
      <c r="F75" s="1435"/>
      <c r="G75" s="1435"/>
      <c r="H75" s="798"/>
      <c r="I75" s="798"/>
      <c r="J75" s="798"/>
      <c r="K75" s="1434"/>
    </row>
    <row r="76" spans="1:11">
      <c r="A76" s="798"/>
      <c r="B76" s="798"/>
      <c r="C76" s="798"/>
      <c r="D76" s="798"/>
      <c r="E76" s="1435"/>
      <c r="F76" s="1435"/>
      <c r="G76" s="1435"/>
      <c r="H76" s="798"/>
      <c r="I76" s="798"/>
      <c r="J76" s="798"/>
      <c r="K76" s="1434"/>
    </row>
    <row r="77" spans="1:11">
      <c r="A77" s="798"/>
      <c r="B77" s="798"/>
      <c r="C77" s="798"/>
      <c r="D77" s="798"/>
      <c r="E77" s="1435"/>
      <c r="F77" s="1435"/>
      <c r="G77" s="1435"/>
      <c r="H77" s="798"/>
      <c r="I77" s="798"/>
      <c r="J77" s="798"/>
      <c r="K77" s="1434"/>
    </row>
    <row r="78" spans="1:11">
      <c r="A78" s="798"/>
      <c r="B78" s="798"/>
      <c r="C78" s="798"/>
      <c r="D78" s="798"/>
      <c r="E78" s="1435"/>
      <c r="F78" s="1435"/>
      <c r="G78" s="1435"/>
      <c r="H78" s="798"/>
      <c r="I78" s="798"/>
      <c r="J78" s="798"/>
      <c r="K78" s="1434"/>
    </row>
    <row r="79" spans="1:11">
      <c r="A79" s="798"/>
      <c r="B79" s="798"/>
      <c r="C79" s="798"/>
      <c r="D79" s="798"/>
      <c r="E79" s="1435"/>
      <c r="F79" s="1435"/>
      <c r="G79" s="1435"/>
      <c r="H79" s="798"/>
      <c r="I79" s="798"/>
      <c r="J79" s="798"/>
      <c r="K79" s="1434"/>
    </row>
    <row r="80" spans="1:11">
      <c r="A80" s="798"/>
      <c r="B80" s="798"/>
      <c r="C80" s="798"/>
      <c r="D80" s="798"/>
      <c r="E80" s="1435"/>
      <c r="F80" s="1435"/>
      <c r="G80" s="1435"/>
      <c r="H80" s="798"/>
      <c r="I80" s="798"/>
      <c r="J80" s="798"/>
      <c r="K80" s="1434"/>
    </row>
    <row r="97" spans="1:1" ht="13.9">
      <c r="A97" s="1484" t="s">
        <v>3996</v>
      </c>
    </row>
  </sheetData>
  <mergeCells count="1">
    <mergeCell ref="B4:K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8D995-63A4-43DB-A964-97BFD0B604E7}">
  <sheetPr codeName="Sheet90">
    <tabColor theme="6"/>
    <pageSetUpPr autoPageBreaks="0"/>
  </sheetPr>
  <dimension ref="A1:AV174"/>
  <sheetViews>
    <sheetView zoomScale="55" zoomScaleNormal="55" workbookViewId="0">
      <pane ySplit="4" topLeftCell="A5" activePane="bottomLeft" state="frozen"/>
      <selection pane="bottomLeft" activeCell="A29" sqref="A29:XFD30"/>
      <selection activeCell="G59" sqref="G59"/>
    </sheetView>
  </sheetViews>
  <sheetFormatPr defaultColWidth="0" defaultRowHeight="13.5"/>
  <cols>
    <col min="1" max="1" width="14.42578125" style="11" customWidth="1"/>
    <col min="2" max="3" width="1.5703125" style="11" customWidth="1"/>
    <col min="4" max="4" width="28.42578125" style="11" bestFit="1" customWidth="1"/>
    <col min="5" max="5" width="20.5703125" style="11" bestFit="1" customWidth="1"/>
    <col min="6" max="6" width="44.5703125" style="11" customWidth="1"/>
    <col min="7" max="7" width="59.42578125" style="11" customWidth="1"/>
    <col min="8" max="8" width="7.42578125" style="11" bestFit="1" customWidth="1"/>
    <col min="9" max="13" width="15.5703125" style="11" bestFit="1" customWidth="1"/>
    <col min="14" max="14" width="8.5703125" style="138" customWidth="1"/>
    <col min="15" max="15" width="23.42578125" style="11" customWidth="1"/>
    <col min="16" max="18" width="1.42578125" style="11" customWidth="1"/>
    <col min="19" max="39" width="13.5703125" style="11" hidden="1" customWidth="1"/>
    <col min="40" max="48" width="0" style="11" hidden="1" customWidth="1"/>
    <col min="49" max="16384" width="13.5703125" style="11" hidden="1"/>
  </cols>
  <sheetData>
    <row r="1" spans="1:13" s="2" customFormat="1" ht="25.15">
      <c r="A1" s="62" t="s">
        <v>1619</v>
      </c>
      <c r="B1" s="3"/>
      <c r="F1" s="4"/>
      <c r="G1" s="4"/>
      <c r="K1" s="3"/>
    </row>
    <row r="2" spans="1:13" s="2" customFormat="1" ht="25.15">
      <c r="A2" s="4" t="str">
        <f>Cover!$E$13</f>
        <v>Master</v>
      </c>
      <c r="B2" s="3"/>
    </row>
    <row r="3" spans="1:13" s="2" customFormat="1" ht="25.15">
      <c r="A3" s="4">
        <f>Cover!$E$15</f>
        <v>2026</v>
      </c>
      <c r="B3" s="4"/>
      <c r="C3" s="4"/>
    </row>
    <row r="4" spans="1:13" s="5" customFormat="1" ht="25.5" thickBot="1">
      <c r="A4" s="1305" t="s">
        <v>127</v>
      </c>
      <c r="B4" s="6"/>
    </row>
    <row r="5" spans="1:13" ht="17.649999999999999">
      <c r="A5" s="456"/>
      <c r="B5" s="457"/>
      <c r="C5" s="457"/>
      <c r="D5" s="9"/>
      <c r="E5" s="9"/>
      <c r="F5" s="458"/>
      <c r="G5" s="458"/>
      <c r="H5" s="456"/>
      <c r="I5" s="459" t="s">
        <v>1997</v>
      </c>
      <c r="J5" s="460"/>
      <c r="K5" s="460"/>
      <c r="L5" s="460"/>
      <c r="M5" s="461"/>
    </row>
    <row r="6" spans="1:13" s="61" customFormat="1" ht="15">
      <c r="A6" s="462"/>
      <c r="B6" s="463"/>
      <c r="C6" s="463"/>
      <c r="D6" s="36" t="s">
        <v>1878</v>
      </c>
      <c r="E6" s="36" t="s">
        <v>1879</v>
      </c>
      <c r="F6" s="36" t="s">
        <v>239</v>
      </c>
      <c r="G6" s="36" t="s">
        <v>2996</v>
      </c>
      <c r="H6" s="36" t="s">
        <v>176</v>
      </c>
      <c r="I6" s="464">
        <v>2022</v>
      </c>
      <c r="J6" s="465">
        <v>2023</v>
      </c>
      <c r="K6" s="465">
        <v>2024</v>
      </c>
      <c r="L6" s="465">
        <v>2025</v>
      </c>
      <c r="M6" s="466">
        <v>2026</v>
      </c>
    </row>
    <row r="8" spans="1:13" s="27" customFormat="1" ht="22.5">
      <c r="B8" s="801" t="s">
        <v>3997</v>
      </c>
    </row>
    <row r="10" spans="1:13" s="27" customFormat="1" ht="17.649999999999999">
      <c r="B10" s="28" t="s">
        <v>3998</v>
      </c>
    </row>
    <row r="12" spans="1:13" ht="13.9">
      <c r="A12" s="467"/>
      <c r="B12" s="467"/>
      <c r="C12" s="34" t="s">
        <v>3999</v>
      </c>
      <c r="D12" s="34"/>
      <c r="E12" s="34"/>
      <c r="F12" s="33"/>
      <c r="G12" s="33"/>
      <c r="H12" s="33"/>
      <c r="I12" s="33"/>
      <c r="J12" s="33"/>
      <c r="K12" s="33"/>
      <c r="L12" s="33"/>
      <c r="M12" s="33"/>
    </row>
    <row r="14" spans="1:13" ht="15">
      <c r="A14" s="456"/>
      <c r="B14" s="457"/>
      <c r="C14" s="457"/>
      <c r="D14" s="20" t="s">
        <v>4000</v>
      </c>
      <c r="E14" s="20" t="s">
        <v>4001</v>
      </c>
      <c r="F14" s="20" t="s">
        <v>4002</v>
      </c>
      <c r="G14" s="20" t="s">
        <v>4003</v>
      </c>
      <c r="H14" s="20" t="s">
        <v>4004</v>
      </c>
      <c r="I14" s="389"/>
      <c r="J14" s="389"/>
      <c r="K14" s="389"/>
      <c r="L14" s="389"/>
      <c r="M14" s="389"/>
    </row>
    <row r="15" spans="1:13" ht="15">
      <c r="A15" s="456"/>
      <c r="B15" s="457"/>
      <c r="C15" s="457"/>
      <c r="D15" s="20" t="s">
        <v>4000</v>
      </c>
      <c r="E15" s="20" t="s">
        <v>4001</v>
      </c>
      <c r="F15" s="20" t="s">
        <v>4002</v>
      </c>
      <c r="G15" s="20" t="s">
        <v>4005</v>
      </c>
      <c r="H15" s="20" t="s">
        <v>4004</v>
      </c>
      <c r="I15" s="389"/>
      <c r="J15" s="389"/>
      <c r="K15" s="389"/>
      <c r="L15" s="389"/>
      <c r="M15" s="389"/>
    </row>
    <row r="16" spans="1:13" ht="15">
      <c r="A16" s="456"/>
      <c r="B16" s="457"/>
      <c r="C16" s="457"/>
      <c r="D16" s="20" t="s">
        <v>4000</v>
      </c>
      <c r="E16" s="20" t="s">
        <v>4001</v>
      </c>
      <c r="F16" s="20" t="s">
        <v>4002</v>
      </c>
      <c r="G16" s="20" t="s">
        <v>4006</v>
      </c>
      <c r="H16" s="20" t="s">
        <v>4004</v>
      </c>
      <c r="I16" s="389"/>
      <c r="J16" s="389"/>
      <c r="K16" s="389"/>
      <c r="L16" s="389"/>
      <c r="M16" s="389"/>
    </row>
    <row r="17" spans="3:13" ht="15">
      <c r="C17" s="457"/>
      <c r="D17" s="20" t="s">
        <v>4000</v>
      </c>
      <c r="E17" s="20" t="s">
        <v>4001</v>
      </c>
      <c r="F17" s="20" t="s">
        <v>4002</v>
      </c>
      <c r="G17" s="20" t="s">
        <v>4007</v>
      </c>
      <c r="H17" s="20" t="s">
        <v>4004</v>
      </c>
      <c r="I17" s="475">
        <f>I14+I16</f>
        <v>0</v>
      </c>
      <c r="J17" s="475">
        <f t="shared" ref="J17:M17" si="0">J14+J16</f>
        <v>0</v>
      </c>
      <c r="K17" s="475">
        <f t="shared" si="0"/>
        <v>0</v>
      </c>
      <c r="L17" s="475">
        <f t="shared" si="0"/>
        <v>0</v>
      </c>
      <c r="M17" s="475">
        <f t="shared" si="0"/>
        <v>0</v>
      </c>
    </row>
    <row r="18" spans="3:13" ht="15">
      <c r="C18" s="457"/>
      <c r="D18" s="20" t="s">
        <v>4000</v>
      </c>
      <c r="E18" s="20" t="s">
        <v>4001</v>
      </c>
      <c r="F18" s="20" t="s">
        <v>4002</v>
      </c>
      <c r="G18" s="20" t="s">
        <v>4008</v>
      </c>
      <c r="H18" s="20" t="s">
        <v>4004</v>
      </c>
      <c r="I18" s="475">
        <f>I15+I16</f>
        <v>0</v>
      </c>
      <c r="J18" s="475">
        <f t="shared" ref="J18:M18" si="1">J15+J16</f>
        <v>0</v>
      </c>
      <c r="K18" s="475">
        <f t="shared" si="1"/>
        <v>0</v>
      </c>
      <c r="L18" s="475">
        <f t="shared" si="1"/>
        <v>0</v>
      </c>
      <c r="M18" s="475">
        <f t="shared" si="1"/>
        <v>0</v>
      </c>
    </row>
    <row r="19" spans="3:13" s="467" customFormat="1">
      <c r="F19" s="456"/>
      <c r="G19" s="456"/>
      <c r="H19" s="469"/>
      <c r="K19" s="13"/>
      <c r="L19" s="470"/>
      <c r="M19" s="469"/>
    </row>
    <row r="20" spans="3:13" ht="13.9">
      <c r="C20" s="34" t="s">
        <v>4009</v>
      </c>
      <c r="D20" s="34"/>
      <c r="E20" s="34"/>
      <c r="F20" s="33"/>
      <c r="G20" s="33"/>
      <c r="H20" s="33"/>
      <c r="I20" s="33"/>
      <c r="J20" s="33"/>
      <c r="K20" s="33"/>
      <c r="L20" s="33"/>
      <c r="M20" s="33"/>
    </row>
    <row r="21" spans="3:13" s="467" customFormat="1">
      <c r="F21" s="456"/>
      <c r="G21" s="456"/>
      <c r="H21" s="469"/>
      <c r="K21" s="13"/>
      <c r="L21" s="470"/>
      <c r="M21" s="469"/>
    </row>
    <row r="22" spans="3:13">
      <c r="D22" s="20" t="s">
        <v>4000</v>
      </c>
      <c r="E22" s="20" t="s">
        <v>4001</v>
      </c>
      <c r="F22" s="20" t="s">
        <v>4009</v>
      </c>
      <c r="G22" s="456" t="s">
        <v>4010</v>
      </c>
      <c r="H22" s="456" t="s">
        <v>4004</v>
      </c>
      <c r="I22" s="389"/>
      <c r="J22" s="389"/>
      <c r="K22" s="389"/>
      <c r="L22" s="389"/>
      <c r="M22" s="389"/>
    </row>
    <row r="23" spans="3:13" ht="49.5" customHeight="1">
      <c r="D23" s="20" t="s">
        <v>4000</v>
      </c>
      <c r="E23" s="20" t="s">
        <v>4001</v>
      </c>
      <c r="F23" s="20" t="s">
        <v>4009</v>
      </c>
      <c r="G23" s="474" t="s">
        <v>4011</v>
      </c>
      <c r="H23" s="456" t="s">
        <v>4004</v>
      </c>
      <c r="I23" s="389"/>
      <c r="J23" s="389"/>
      <c r="K23" s="389"/>
      <c r="L23" s="389"/>
      <c r="M23" s="389"/>
    </row>
    <row r="24" spans="3:13">
      <c r="D24" s="20" t="s">
        <v>4000</v>
      </c>
      <c r="E24" s="20" t="s">
        <v>4001</v>
      </c>
      <c r="F24" s="20" t="s">
        <v>4009</v>
      </c>
      <c r="G24" s="456" t="s">
        <v>4006</v>
      </c>
      <c r="H24" s="456" t="s">
        <v>4004</v>
      </c>
      <c r="I24" s="389"/>
      <c r="J24" s="389"/>
      <c r="K24" s="389"/>
      <c r="L24" s="389"/>
      <c r="M24" s="389"/>
    </row>
    <row r="25" spans="3:13" ht="13.9">
      <c r="D25" s="20" t="s">
        <v>4000</v>
      </c>
      <c r="E25" s="20" t="s">
        <v>4001</v>
      </c>
      <c r="F25" s="20" t="s">
        <v>4009</v>
      </c>
      <c r="G25" s="456" t="s">
        <v>1623</v>
      </c>
      <c r="H25" s="456" t="s">
        <v>4004</v>
      </c>
      <c r="I25" s="475">
        <f>I24+I23+I22</f>
        <v>0</v>
      </c>
      <c r="J25" s="475">
        <f t="shared" ref="J25:M25" si="2">J24+J23+J22</f>
        <v>0</v>
      </c>
      <c r="K25" s="475">
        <f t="shared" si="2"/>
        <v>0</v>
      </c>
      <c r="L25" s="475">
        <f t="shared" si="2"/>
        <v>0</v>
      </c>
      <c r="M25" s="475">
        <f t="shared" si="2"/>
        <v>0</v>
      </c>
    </row>
    <row r="26" spans="3:13">
      <c r="D26" s="20"/>
      <c r="E26" s="20"/>
      <c r="F26" s="20"/>
      <c r="G26" s="456"/>
      <c r="H26" s="456"/>
      <c r="I26" s="471"/>
      <c r="J26" s="471"/>
      <c r="K26" s="471"/>
      <c r="L26" s="471"/>
      <c r="M26" s="471"/>
    </row>
    <row r="27" spans="3:13" ht="13.9">
      <c r="C27" s="34" t="s">
        <v>120</v>
      </c>
      <c r="D27" s="472"/>
      <c r="E27" s="472"/>
      <c r="F27" s="104"/>
      <c r="G27" s="104"/>
      <c r="H27" s="104"/>
      <c r="I27" s="104"/>
      <c r="J27" s="104"/>
      <c r="K27" s="104"/>
      <c r="L27" s="104"/>
      <c r="M27" s="104"/>
    </row>
    <row r="28" spans="3:13" ht="13.9">
      <c r="C28" s="29"/>
      <c r="D28" s="473"/>
      <c r="E28" s="473"/>
      <c r="F28" s="92"/>
      <c r="G28" s="92"/>
      <c r="H28" s="92"/>
      <c r="I28" s="92"/>
      <c r="J28" s="92"/>
      <c r="K28" s="92"/>
      <c r="L28" s="92"/>
      <c r="M28" s="92"/>
    </row>
    <row r="29" spans="3:13">
      <c r="D29" s="20" t="s">
        <v>4000</v>
      </c>
      <c r="E29" s="20" t="s">
        <v>4001</v>
      </c>
      <c r="F29" s="20" t="s">
        <v>4006</v>
      </c>
      <c r="G29" s="476" t="s">
        <v>4006</v>
      </c>
      <c r="H29" s="476" t="s">
        <v>4004</v>
      </c>
      <c r="I29" s="389"/>
      <c r="J29" s="389"/>
      <c r="K29" s="389"/>
      <c r="L29" s="389"/>
      <c r="M29" s="389"/>
    </row>
    <row r="30" spans="3:13">
      <c r="D30" s="20" t="s">
        <v>4000</v>
      </c>
      <c r="E30" s="20" t="s">
        <v>4001</v>
      </c>
      <c r="F30" s="20" t="s">
        <v>4006</v>
      </c>
      <c r="G30" s="476" t="s">
        <v>4006</v>
      </c>
      <c r="H30" s="476" t="s">
        <v>4004</v>
      </c>
      <c r="I30" s="389"/>
      <c r="J30" s="389"/>
      <c r="K30" s="728"/>
      <c r="L30" s="389"/>
      <c r="M30" s="389"/>
    </row>
    <row r="31" spans="3:13">
      <c r="D31" s="20"/>
      <c r="E31" s="20"/>
      <c r="F31" s="20"/>
      <c r="G31" s="456"/>
      <c r="H31" s="456"/>
      <c r="I31" s="467"/>
      <c r="J31" s="467"/>
      <c r="K31" s="13"/>
      <c r="L31" s="470"/>
      <c r="M31" s="469"/>
    </row>
    <row r="32" spans="3:13" ht="13.9">
      <c r="C32" s="34" t="s">
        <v>4012</v>
      </c>
      <c r="D32" s="34"/>
      <c r="E32" s="34"/>
      <c r="F32" s="33"/>
      <c r="G32" s="33"/>
      <c r="H32" s="33"/>
      <c r="I32" s="33"/>
      <c r="J32" s="33"/>
      <c r="K32" s="33"/>
      <c r="L32" s="33"/>
      <c r="M32" s="33"/>
    </row>
    <row r="34" spans="2:13" ht="13.9">
      <c r="D34" s="20" t="s">
        <v>4000</v>
      </c>
      <c r="E34" s="20" t="s">
        <v>4001</v>
      </c>
      <c r="F34" s="20" t="s">
        <v>3998</v>
      </c>
      <c r="G34" s="476" t="s">
        <v>4007</v>
      </c>
      <c r="H34" s="476" t="s">
        <v>4004</v>
      </c>
      <c r="I34" s="475">
        <f t="shared" ref="I34:K34" si="3">I25+I17+I29+I30</f>
        <v>0</v>
      </c>
      <c r="J34" s="475">
        <f t="shared" si="3"/>
        <v>0</v>
      </c>
      <c r="K34" s="475">
        <f t="shared" si="3"/>
        <v>0</v>
      </c>
      <c r="L34" s="475">
        <f>L25+L17+L29+L30</f>
        <v>0</v>
      </c>
      <c r="M34" s="475">
        <f>M25+M17+M29+M30</f>
        <v>0</v>
      </c>
    </row>
    <row r="35" spans="2:13" ht="13.9">
      <c r="D35" s="20" t="s">
        <v>4000</v>
      </c>
      <c r="E35" s="20" t="s">
        <v>4001</v>
      </c>
      <c r="F35" s="20" t="s">
        <v>3998</v>
      </c>
      <c r="G35" s="476" t="s">
        <v>4008</v>
      </c>
      <c r="H35" s="476" t="s">
        <v>4004</v>
      </c>
      <c r="I35" s="475">
        <f>I25+I18+I29+I30</f>
        <v>0</v>
      </c>
      <c r="J35" s="475">
        <f t="shared" ref="J35:M35" si="4">J25+J18+J29+J30</f>
        <v>0</v>
      </c>
      <c r="K35" s="475">
        <f t="shared" si="4"/>
        <v>0</v>
      </c>
      <c r="L35" s="475">
        <f t="shared" si="4"/>
        <v>0</v>
      </c>
      <c r="M35" s="475">
        <f t="shared" si="4"/>
        <v>0</v>
      </c>
    </row>
    <row r="36" spans="2:13">
      <c r="D36" s="20"/>
      <c r="E36" s="20"/>
      <c r="F36" s="20"/>
      <c r="G36" s="476"/>
      <c r="H36" s="476"/>
      <c r="I36" s="471"/>
      <c r="J36" s="471"/>
      <c r="K36" s="471"/>
      <c r="L36" s="471"/>
      <c r="M36" s="471"/>
    </row>
    <row r="37" spans="2:13">
      <c r="D37" s="20" t="s">
        <v>1669</v>
      </c>
      <c r="E37" s="20"/>
      <c r="F37" s="20" t="s">
        <v>3998</v>
      </c>
      <c r="G37" s="476" t="s">
        <v>4013</v>
      </c>
      <c r="H37" s="476" t="s">
        <v>4004</v>
      </c>
      <c r="I37" s="389"/>
      <c r="J37" s="389"/>
      <c r="K37" s="389"/>
      <c r="L37" s="389"/>
      <c r="M37" s="389"/>
    </row>
    <row r="38" spans="2:13">
      <c r="D38" s="20"/>
      <c r="E38" s="20"/>
      <c r="F38" s="456"/>
      <c r="G38" s="456"/>
      <c r="H38" s="456"/>
      <c r="I38" s="467"/>
      <c r="J38" s="467"/>
      <c r="K38" s="13"/>
      <c r="L38" s="470"/>
      <c r="M38" s="469"/>
    </row>
    <row r="39" spans="2:13" s="27" customFormat="1" ht="17.649999999999999">
      <c r="B39" s="28" t="s">
        <v>4014</v>
      </c>
    </row>
    <row r="40" spans="2:13" s="467" customFormat="1">
      <c r="F40" s="456"/>
      <c r="G40" s="456"/>
      <c r="H40" s="469"/>
      <c r="K40" s="13"/>
      <c r="L40" s="470"/>
      <c r="M40" s="469"/>
    </row>
    <row r="41" spans="2:13" ht="13.9">
      <c r="B41" s="467"/>
      <c r="C41" s="34" t="s">
        <v>4015</v>
      </c>
      <c r="D41" s="34"/>
      <c r="E41" s="34"/>
      <c r="F41" s="33"/>
      <c r="G41" s="33"/>
      <c r="H41" s="33"/>
      <c r="I41" s="33"/>
      <c r="J41" s="33"/>
      <c r="K41" s="33"/>
      <c r="L41" s="33"/>
      <c r="M41" s="33"/>
    </row>
    <row r="42" spans="2:13" s="467" customFormat="1">
      <c r="C42" s="900"/>
      <c r="F42" s="456"/>
      <c r="G42" s="456"/>
      <c r="H42" s="469"/>
      <c r="K42" s="13"/>
      <c r="L42" s="470"/>
      <c r="M42" s="469"/>
    </row>
    <row r="43" spans="2:13">
      <c r="D43" s="20" t="s">
        <v>4000</v>
      </c>
      <c r="E43" s="20" t="s">
        <v>4001</v>
      </c>
      <c r="F43" s="476" t="s">
        <v>4015</v>
      </c>
      <c r="G43" s="474" t="s">
        <v>4016</v>
      </c>
      <c r="H43" s="476" t="s">
        <v>4004</v>
      </c>
      <c r="I43" s="389"/>
      <c r="J43" s="389"/>
      <c r="K43" s="389"/>
      <c r="L43" s="389"/>
      <c r="M43" s="389"/>
    </row>
    <row r="44" spans="2:13" ht="13.5" customHeight="1">
      <c r="D44" s="20" t="s">
        <v>4000</v>
      </c>
      <c r="E44" s="20" t="s">
        <v>4001</v>
      </c>
      <c r="F44" s="476" t="s">
        <v>4015</v>
      </c>
      <c r="G44" s="474" t="s">
        <v>4017</v>
      </c>
      <c r="H44" s="476" t="s">
        <v>4004</v>
      </c>
      <c r="I44" s="389"/>
      <c r="J44" s="389"/>
      <c r="K44" s="389"/>
      <c r="L44" s="389"/>
      <c r="M44" s="389"/>
    </row>
    <row r="45" spans="2:13">
      <c r="D45" s="20" t="s">
        <v>4000</v>
      </c>
      <c r="E45" s="20" t="s">
        <v>4001</v>
      </c>
      <c r="F45" s="476" t="s">
        <v>4015</v>
      </c>
      <c r="G45" s="476" t="s">
        <v>4006</v>
      </c>
      <c r="H45" s="476" t="s">
        <v>4004</v>
      </c>
      <c r="I45" s="389"/>
      <c r="J45" s="389"/>
      <c r="K45" s="389"/>
      <c r="L45" s="389"/>
      <c r="M45" s="389"/>
    </row>
    <row r="46" spans="2:13" ht="13.9">
      <c r="D46" s="20" t="s">
        <v>4000</v>
      </c>
      <c r="E46" s="20" t="s">
        <v>4001</v>
      </c>
      <c r="F46" s="476" t="s">
        <v>4015</v>
      </c>
      <c r="G46" s="476" t="s">
        <v>4007</v>
      </c>
      <c r="H46" s="476" t="s">
        <v>4004</v>
      </c>
      <c r="I46" s="475">
        <f>I43+I45</f>
        <v>0</v>
      </c>
      <c r="J46" s="475">
        <f t="shared" ref="J46:M46" si="5">J43+J45</f>
        <v>0</v>
      </c>
      <c r="K46" s="475">
        <f t="shared" si="5"/>
        <v>0</v>
      </c>
      <c r="L46" s="475">
        <f t="shared" si="5"/>
        <v>0</v>
      </c>
      <c r="M46" s="475">
        <f t="shared" si="5"/>
        <v>0</v>
      </c>
    </row>
    <row r="47" spans="2:13" ht="13.9">
      <c r="D47" s="20" t="s">
        <v>4000</v>
      </c>
      <c r="E47" s="20" t="s">
        <v>4001</v>
      </c>
      <c r="F47" s="476" t="s">
        <v>4015</v>
      </c>
      <c r="G47" s="476" t="s">
        <v>4008</v>
      </c>
      <c r="H47" s="476" t="s">
        <v>4004</v>
      </c>
      <c r="I47" s="475">
        <f>I44+I45</f>
        <v>0</v>
      </c>
      <c r="J47" s="475">
        <f t="shared" ref="J47:M47" si="6">J44+J45</f>
        <v>0</v>
      </c>
      <c r="K47" s="475">
        <f t="shared" si="6"/>
        <v>0</v>
      </c>
      <c r="L47" s="475">
        <f t="shared" si="6"/>
        <v>0</v>
      </c>
      <c r="M47" s="475">
        <f t="shared" si="6"/>
        <v>0</v>
      </c>
    </row>
    <row r="49" spans="2:13" ht="13.9">
      <c r="C49" s="34" t="s">
        <v>120</v>
      </c>
      <c r="D49" s="472"/>
      <c r="E49" s="472"/>
      <c r="F49" s="104"/>
      <c r="G49" s="104"/>
      <c r="H49" s="104"/>
      <c r="I49" s="33"/>
      <c r="J49" s="33"/>
      <c r="K49" s="33"/>
      <c r="L49" s="33"/>
      <c r="M49" s="33"/>
    </row>
    <row r="50" spans="2:13" ht="13.9">
      <c r="C50" s="29"/>
      <c r="D50" s="473"/>
      <c r="E50" s="473"/>
      <c r="F50" s="92"/>
      <c r="G50" s="92"/>
      <c r="H50" s="92"/>
      <c r="I50" s="471"/>
      <c r="J50" s="471"/>
      <c r="K50" s="471"/>
      <c r="L50" s="471"/>
      <c r="M50" s="471"/>
    </row>
    <row r="51" spans="2:13">
      <c r="D51" s="20" t="s">
        <v>4000</v>
      </c>
      <c r="E51" s="20" t="s">
        <v>4001</v>
      </c>
      <c r="F51" s="20" t="s">
        <v>4006</v>
      </c>
      <c r="G51" s="476" t="s">
        <v>4006</v>
      </c>
      <c r="H51" s="476" t="s">
        <v>4004</v>
      </c>
      <c r="I51" s="389"/>
      <c r="J51" s="389"/>
      <c r="K51" s="389"/>
      <c r="L51" s="389"/>
      <c r="M51" s="389"/>
    </row>
    <row r="52" spans="2:13">
      <c r="D52" s="20"/>
      <c r="E52" s="20"/>
      <c r="F52" s="456"/>
      <c r="G52" s="456"/>
      <c r="H52" s="456"/>
      <c r="I52" s="467"/>
      <c r="J52" s="467"/>
      <c r="K52" s="13"/>
      <c r="L52" s="470"/>
      <c r="M52" s="469"/>
    </row>
    <row r="53" spans="2:13" ht="13.9">
      <c r="B53" s="467"/>
      <c r="C53" s="34" t="s">
        <v>4018</v>
      </c>
      <c r="D53" s="34"/>
      <c r="E53" s="34"/>
      <c r="F53" s="33"/>
      <c r="G53" s="33"/>
      <c r="H53" s="33"/>
      <c r="I53" s="33"/>
      <c r="J53" s="33"/>
      <c r="K53" s="33"/>
      <c r="L53" s="33"/>
      <c r="M53" s="33"/>
    </row>
    <row r="54" spans="2:13">
      <c r="D54" s="20"/>
      <c r="E54" s="20"/>
      <c r="F54" s="456"/>
      <c r="G54" s="456"/>
      <c r="H54" s="456"/>
      <c r="I54" s="467"/>
      <c r="J54" s="467"/>
      <c r="K54" s="13"/>
      <c r="L54" s="470"/>
      <c r="M54" s="469"/>
    </row>
    <row r="55" spans="2:13" ht="13.9">
      <c r="D55" s="20" t="s">
        <v>4000</v>
      </c>
      <c r="E55" s="20" t="s">
        <v>4001</v>
      </c>
      <c r="F55" s="20" t="s">
        <v>4014</v>
      </c>
      <c r="G55" s="476" t="s">
        <v>4007</v>
      </c>
      <c r="H55" s="476" t="s">
        <v>4004</v>
      </c>
      <c r="I55" s="475">
        <f>I46+I51</f>
        <v>0</v>
      </c>
      <c r="J55" s="475">
        <f t="shared" ref="J55:M55" si="7">J46+J51</f>
        <v>0</v>
      </c>
      <c r="K55" s="475">
        <f>K46+K51</f>
        <v>0</v>
      </c>
      <c r="L55" s="475">
        <f t="shared" si="7"/>
        <v>0</v>
      </c>
      <c r="M55" s="475">
        <f t="shared" si="7"/>
        <v>0</v>
      </c>
    </row>
    <row r="56" spans="2:13" ht="13.9">
      <c r="D56" s="20" t="s">
        <v>4000</v>
      </c>
      <c r="E56" s="20" t="s">
        <v>4001</v>
      </c>
      <c r="F56" s="20" t="s">
        <v>4014</v>
      </c>
      <c r="G56" s="476" t="s">
        <v>4008</v>
      </c>
      <c r="H56" s="476" t="s">
        <v>4004</v>
      </c>
      <c r="I56" s="475">
        <f>I47+I51</f>
        <v>0</v>
      </c>
      <c r="J56" s="475">
        <f t="shared" ref="J56:M56" si="8">J47+J51</f>
        <v>0</v>
      </c>
      <c r="K56" s="475">
        <f>K47+K51</f>
        <v>0</v>
      </c>
      <c r="L56" s="475">
        <f t="shared" si="8"/>
        <v>0</v>
      </c>
      <c r="M56" s="475">
        <f t="shared" si="8"/>
        <v>0</v>
      </c>
    </row>
    <row r="57" spans="2:13">
      <c r="D57" s="20"/>
      <c r="E57" s="20"/>
      <c r="F57" s="20"/>
      <c r="G57" s="456"/>
      <c r="H57" s="456"/>
      <c r="I57" s="467"/>
      <c r="J57" s="467"/>
      <c r="K57" s="13"/>
      <c r="L57" s="470"/>
      <c r="M57" s="469"/>
    </row>
    <row r="58" spans="2:13" ht="13.9">
      <c r="B58" s="467"/>
      <c r="C58" s="34" t="s">
        <v>4019</v>
      </c>
      <c r="D58" s="34"/>
      <c r="E58" s="34"/>
      <c r="F58" s="33"/>
      <c r="G58" s="33"/>
      <c r="H58" s="33"/>
      <c r="I58" s="33"/>
      <c r="J58" s="33"/>
      <c r="K58" s="33"/>
      <c r="L58" s="33"/>
      <c r="M58" s="33"/>
    </row>
    <row r="59" spans="2:13">
      <c r="D59" s="20"/>
      <c r="E59" s="20"/>
      <c r="F59" s="456"/>
      <c r="G59" s="456"/>
      <c r="H59" s="456"/>
      <c r="I59" s="467"/>
      <c r="J59" s="467"/>
      <c r="K59" s="13"/>
      <c r="L59" s="470"/>
      <c r="M59" s="469"/>
    </row>
    <row r="60" spans="2:13" ht="13.9">
      <c r="D60" s="20" t="s">
        <v>4000</v>
      </c>
      <c r="E60" s="20" t="s">
        <v>4001</v>
      </c>
      <c r="F60" s="20" t="s">
        <v>4020</v>
      </c>
      <c r="G60" s="476" t="s">
        <v>4007</v>
      </c>
      <c r="H60" s="476" t="s">
        <v>4004</v>
      </c>
      <c r="I60" s="475">
        <f t="shared" ref="I60:M61" si="9">I34+I55</f>
        <v>0</v>
      </c>
      <c r="J60" s="475">
        <f t="shared" si="9"/>
        <v>0</v>
      </c>
      <c r="K60" s="475">
        <f t="shared" si="9"/>
        <v>0</v>
      </c>
      <c r="L60" s="475">
        <f t="shared" si="9"/>
        <v>0</v>
      </c>
      <c r="M60" s="475">
        <f t="shared" si="9"/>
        <v>0</v>
      </c>
    </row>
    <row r="61" spans="2:13" ht="13.9">
      <c r="D61" s="20" t="s">
        <v>4000</v>
      </c>
      <c r="E61" s="20" t="s">
        <v>4001</v>
      </c>
      <c r="F61" s="20" t="s">
        <v>4020</v>
      </c>
      <c r="G61" s="476" t="s">
        <v>4008</v>
      </c>
      <c r="H61" s="476" t="s">
        <v>4004</v>
      </c>
      <c r="I61" s="475">
        <f t="shared" si="9"/>
        <v>0</v>
      </c>
      <c r="J61" s="475">
        <f t="shared" si="9"/>
        <v>0</v>
      </c>
      <c r="K61" s="475">
        <f t="shared" si="9"/>
        <v>0</v>
      </c>
      <c r="L61" s="475">
        <f t="shared" si="9"/>
        <v>0</v>
      </c>
      <c r="M61" s="475">
        <f t="shared" si="9"/>
        <v>0</v>
      </c>
    </row>
    <row r="62" spans="2:13">
      <c r="D62" s="20"/>
      <c r="E62" s="20"/>
      <c r="F62" s="456"/>
      <c r="G62" s="456"/>
      <c r="H62" s="456"/>
      <c r="I62" s="467"/>
      <c r="J62" s="467"/>
      <c r="K62" s="13"/>
      <c r="L62" s="470"/>
      <c r="M62" s="469"/>
    </row>
    <row r="63" spans="2:13" s="27" customFormat="1" ht="17.649999999999999">
      <c r="B63" s="28" t="s">
        <v>4021</v>
      </c>
    </row>
    <row r="65" spans="3:13" ht="13.9">
      <c r="C65" s="34" t="s">
        <v>4022</v>
      </c>
      <c r="D65" s="34"/>
      <c r="E65" s="34"/>
      <c r="F65" s="33"/>
      <c r="G65" s="33"/>
      <c r="H65" s="33"/>
      <c r="I65" s="33"/>
      <c r="J65" s="33"/>
      <c r="K65" s="33"/>
      <c r="L65" s="33"/>
      <c r="M65" s="33"/>
    </row>
    <row r="66" spans="3:13" s="467" customFormat="1">
      <c r="F66" s="456"/>
      <c r="G66" s="456"/>
      <c r="H66" s="469"/>
      <c r="K66" s="13"/>
      <c r="L66" s="470"/>
      <c r="M66" s="469"/>
    </row>
    <row r="67" spans="3:13" s="467" customFormat="1">
      <c r="D67" s="20" t="s">
        <v>4000</v>
      </c>
      <c r="E67" s="20" t="s">
        <v>4001</v>
      </c>
      <c r="F67" s="456" t="s">
        <v>4023</v>
      </c>
      <c r="G67" s="456" t="s">
        <v>4006</v>
      </c>
      <c r="H67" s="456" t="s">
        <v>4004</v>
      </c>
      <c r="I67" s="389"/>
      <c r="J67" s="389"/>
      <c r="K67" s="389"/>
      <c r="L67" s="389"/>
      <c r="M67" s="389"/>
    </row>
    <row r="68" spans="3:13" s="467" customFormat="1">
      <c r="D68" s="20" t="s">
        <v>4000</v>
      </c>
      <c r="E68" s="20" t="s">
        <v>4001</v>
      </c>
      <c r="F68" s="456" t="s">
        <v>4023</v>
      </c>
      <c r="G68" s="456" t="s">
        <v>4006</v>
      </c>
      <c r="H68" s="456" t="s">
        <v>4004</v>
      </c>
      <c r="I68" s="389"/>
      <c r="J68" s="389"/>
      <c r="K68" s="389"/>
      <c r="L68" s="389"/>
      <c r="M68" s="389"/>
    </row>
    <row r="69" spans="3:13" s="467" customFormat="1">
      <c r="D69" s="20" t="s">
        <v>4000</v>
      </c>
      <c r="E69" s="20" t="s">
        <v>4001</v>
      </c>
      <c r="F69" s="456" t="s">
        <v>4023</v>
      </c>
      <c r="G69" s="456" t="s">
        <v>4006</v>
      </c>
      <c r="H69" s="456" t="s">
        <v>4004</v>
      </c>
      <c r="I69" s="389"/>
      <c r="J69" s="389"/>
      <c r="K69" s="389"/>
      <c r="L69" s="389"/>
      <c r="M69" s="389"/>
    </row>
    <row r="70" spans="3:13" s="467" customFormat="1">
      <c r="D70" s="20" t="s">
        <v>4000</v>
      </c>
      <c r="E70" s="20" t="s">
        <v>4001</v>
      </c>
      <c r="F70" s="456" t="s">
        <v>4023</v>
      </c>
      <c r="G70" s="456" t="s">
        <v>4006</v>
      </c>
      <c r="H70" s="456" t="s">
        <v>4004</v>
      </c>
      <c r="I70" s="389"/>
      <c r="J70" s="389"/>
      <c r="K70" s="389"/>
      <c r="L70" s="389"/>
      <c r="M70" s="389"/>
    </row>
    <row r="71" spans="3:13" s="467" customFormat="1">
      <c r="D71" s="20" t="s">
        <v>4000</v>
      </c>
      <c r="E71" s="20" t="s">
        <v>4001</v>
      </c>
      <c r="F71" s="456" t="s">
        <v>4023</v>
      </c>
      <c r="G71" s="456" t="s">
        <v>4006</v>
      </c>
      <c r="H71" s="456" t="s">
        <v>4004</v>
      </c>
      <c r="I71" s="389"/>
      <c r="J71" s="389"/>
      <c r="K71" s="389"/>
      <c r="L71" s="389"/>
      <c r="M71" s="389"/>
    </row>
    <row r="72" spans="3:13" s="467" customFormat="1">
      <c r="D72" s="20" t="s">
        <v>4000</v>
      </c>
      <c r="E72" s="20" t="s">
        <v>4001</v>
      </c>
      <c r="F72" s="456" t="s">
        <v>4023</v>
      </c>
      <c r="G72" s="456" t="s">
        <v>4006</v>
      </c>
      <c r="H72" s="456" t="s">
        <v>4004</v>
      </c>
      <c r="I72" s="389"/>
      <c r="J72" s="389"/>
      <c r="K72" s="389"/>
      <c r="L72" s="389"/>
      <c r="M72" s="389"/>
    </row>
    <row r="73" spans="3:13" s="467" customFormat="1">
      <c r="D73" s="20" t="s">
        <v>4000</v>
      </c>
      <c r="E73" s="20" t="s">
        <v>4001</v>
      </c>
      <c r="F73" s="456" t="s">
        <v>4023</v>
      </c>
      <c r="G73" s="456" t="s">
        <v>4006</v>
      </c>
      <c r="H73" s="456" t="s">
        <v>4004</v>
      </c>
      <c r="I73" s="389"/>
      <c r="J73" s="389"/>
      <c r="K73" s="389"/>
      <c r="L73" s="389"/>
      <c r="M73" s="389"/>
    </row>
    <row r="74" spans="3:13" s="467" customFormat="1">
      <c r="D74" s="20" t="s">
        <v>4000</v>
      </c>
      <c r="E74" s="20" t="s">
        <v>4001</v>
      </c>
      <c r="F74" s="456" t="s">
        <v>4023</v>
      </c>
      <c r="G74" s="456" t="s">
        <v>4006</v>
      </c>
      <c r="H74" s="456" t="s">
        <v>4004</v>
      </c>
      <c r="I74" s="389"/>
      <c r="J74" s="389"/>
      <c r="K74" s="389"/>
      <c r="L74" s="389"/>
      <c r="M74" s="389"/>
    </row>
    <row r="75" spans="3:13" s="467" customFormat="1">
      <c r="D75" s="20" t="s">
        <v>4000</v>
      </c>
      <c r="E75" s="20" t="s">
        <v>4001</v>
      </c>
      <c r="F75" s="456" t="s">
        <v>4023</v>
      </c>
      <c r="G75" s="456" t="s">
        <v>4006</v>
      </c>
      <c r="H75" s="456" t="s">
        <v>4004</v>
      </c>
      <c r="I75" s="389"/>
      <c r="J75" s="389"/>
      <c r="K75" s="389"/>
      <c r="L75" s="389"/>
      <c r="M75" s="389"/>
    </row>
    <row r="76" spans="3:13" s="467" customFormat="1">
      <c r="D76" s="20" t="s">
        <v>4000</v>
      </c>
      <c r="E76" s="20" t="s">
        <v>4001</v>
      </c>
      <c r="F76" s="456" t="s">
        <v>4023</v>
      </c>
      <c r="G76" s="456" t="s">
        <v>4006</v>
      </c>
      <c r="H76" s="456" t="s">
        <v>4004</v>
      </c>
      <c r="I76" s="389"/>
      <c r="J76" s="389"/>
      <c r="K76" s="389"/>
      <c r="L76" s="389"/>
      <c r="M76" s="389"/>
    </row>
    <row r="77" spans="3:13" s="467" customFormat="1">
      <c r="D77" s="20" t="s">
        <v>4000</v>
      </c>
      <c r="E77" s="20" t="s">
        <v>4001</v>
      </c>
      <c r="F77" s="456" t="s">
        <v>4023</v>
      </c>
      <c r="G77" s="456" t="s">
        <v>4006</v>
      </c>
      <c r="H77" s="456" t="s">
        <v>4004</v>
      </c>
      <c r="I77" s="389"/>
      <c r="J77" s="389"/>
      <c r="K77" s="389"/>
      <c r="L77" s="389"/>
      <c r="M77" s="389"/>
    </row>
    <row r="78" spans="3:13" s="467" customFormat="1">
      <c r="D78" s="20" t="s">
        <v>4000</v>
      </c>
      <c r="E78" s="20" t="s">
        <v>4001</v>
      </c>
      <c r="F78" s="456" t="s">
        <v>4023</v>
      </c>
      <c r="G78" s="456" t="s">
        <v>4006</v>
      </c>
      <c r="H78" s="456" t="s">
        <v>4004</v>
      </c>
      <c r="I78" s="389"/>
      <c r="J78" s="389"/>
      <c r="K78" s="389"/>
      <c r="L78" s="389"/>
      <c r="M78" s="389"/>
    </row>
    <row r="79" spans="3:13" s="467" customFormat="1" ht="13.9">
      <c r="D79" s="20" t="s">
        <v>4000</v>
      </c>
      <c r="E79" s="20" t="s">
        <v>4001</v>
      </c>
      <c r="F79" s="456" t="s">
        <v>4023</v>
      </c>
      <c r="G79" s="456" t="s">
        <v>1623</v>
      </c>
      <c r="H79" s="456" t="s">
        <v>4004</v>
      </c>
      <c r="I79" s="475">
        <f>SUM(I67:I78)</f>
        <v>0</v>
      </c>
      <c r="J79" s="475">
        <f t="shared" ref="J79:M79" si="10">SUM(J67:J78)</f>
        <v>0</v>
      </c>
      <c r="K79" s="475">
        <f t="shared" si="10"/>
        <v>0</v>
      </c>
      <c r="L79" s="475">
        <f t="shared" si="10"/>
        <v>0</v>
      </c>
      <c r="M79" s="475">
        <f t="shared" si="10"/>
        <v>0</v>
      </c>
    </row>
    <row r="80" spans="3:13" s="467" customFormat="1">
      <c r="D80" s="20" t="s">
        <v>4000</v>
      </c>
      <c r="E80" s="20" t="s">
        <v>4001</v>
      </c>
      <c r="F80" s="456" t="s">
        <v>4024</v>
      </c>
      <c r="G80" s="456" t="s">
        <v>4006</v>
      </c>
      <c r="H80" s="456" t="s">
        <v>4004</v>
      </c>
      <c r="I80" s="389"/>
      <c r="J80" s="389"/>
      <c r="K80" s="389"/>
      <c r="L80" s="389"/>
      <c r="M80" s="389"/>
    </row>
    <row r="81" spans="4:13" s="467" customFormat="1">
      <c r="D81" s="20" t="s">
        <v>4000</v>
      </c>
      <c r="E81" s="20" t="s">
        <v>4001</v>
      </c>
      <c r="F81" s="456" t="s">
        <v>4024</v>
      </c>
      <c r="G81" s="456" t="s">
        <v>4006</v>
      </c>
      <c r="H81" s="456" t="s">
        <v>4004</v>
      </c>
      <c r="I81" s="389"/>
      <c r="J81" s="389"/>
      <c r="K81" s="389"/>
      <c r="L81" s="389"/>
      <c r="M81" s="389"/>
    </row>
    <row r="82" spans="4:13" s="467" customFormat="1">
      <c r="D82" s="20" t="s">
        <v>4000</v>
      </c>
      <c r="E82" s="20" t="s">
        <v>4001</v>
      </c>
      <c r="F82" s="456" t="s">
        <v>4024</v>
      </c>
      <c r="G82" s="456" t="s">
        <v>4006</v>
      </c>
      <c r="H82" s="456" t="s">
        <v>4004</v>
      </c>
      <c r="I82" s="389"/>
      <c r="J82" s="389"/>
      <c r="K82" s="389"/>
      <c r="L82" s="389"/>
      <c r="M82" s="389"/>
    </row>
    <row r="83" spans="4:13" s="467" customFormat="1">
      <c r="D83" s="20" t="s">
        <v>4000</v>
      </c>
      <c r="E83" s="20" t="s">
        <v>4001</v>
      </c>
      <c r="F83" s="456" t="s">
        <v>4024</v>
      </c>
      <c r="G83" s="456" t="s">
        <v>4006</v>
      </c>
      <c r="H83" s="456" t="s">
        <v>4004</v>
      </c>
      <c r="I83" s="389"/>
      <c r="J83" s="389"/>
      <c r="K83" s="389"/>
      <c r="L83" s="389"/>
      <c r="M83" s="389"/>
    </row>
    <row r="84" spans="4:13" s="467" customFormat="1">
      <c r="D84" s="20" t="s">
        <v>4000</v>
      </c>
      <c r="E84" s="20" t="s">
        <v>4001</v>
      </c>
      <c r="F84" s="456" t="s">
        <v>4024</v>
      </c>
      <c r="G84" s="456" t="s">
        <v>4006</v>
      </c>
      <c r="H84" s="456" t="s">
        <v>4004</v>
      </c>
      <c r="I84" s="389"/>
      <c r="J84" s="389"/>
      <c r="K84" s="389"/>
      <c r="L84" s="389"/>
      <c r="M84" s="389"/>
    </row>
    <row r="85" spans="4:13" s="467" customFormat="1">
      <c r="D85" s="20" t="s">
        <v>4000</v>
      </c>
      <c r="E85" s="20" t="s">
        <v>4001</v>
      </c>
      <c r="F85" s="456" t="s">
        <v>4024</v>
      </c>
      <c r="G85" s="456" t="s">
        <v>4006</v>
      </c>
      <c r="H85" s="456" t="s">
        <v>4004</v>
      </c>
      <c r="I85" s="389"/>
      <c r="J85" s="389"/>
      <c r="K85" s="389"/>
      <c r="L85" s="389"/>
      <c r="M85" s="389"/>
    </row>
    <row r="86" spans="4:13" s="467" customFormat="1">
      <c r="D86" s="20" t="s">
        <v>4000</v>
      </c>
      <c r="E86" s="20" t="s">
        <v>4001</v>
      </c>
      <c r="F86" s="456" t="s">
        <v>4024</v>
      </c>
      <c r="G86" s="456" t="s">
        <v>4006</v>
      </c>
      <c r="H86" s="456" t="s">
        <v>4004</v>
      </c>
      <c r="I86" s="389"/>
      <c r="J86" s="389"/>
      <c r="K86" s="389"/>
      <c r="L86" s="389"/>
      <c r="M86" s="389"/>
    </row>
    <row r="87" spans="4:13" s="467" customFormat="1">
      <c r="D87" s="20" t="s">
        <v>4000</v>
      </c>
      <c r="E87" s="20" t="s">
        <v>4001</v>
      </c>
      <c r="F87" s="456" t="s">
        <v>4024</v>
      </c>
      <c r="G87" s="456" t="s">
        <v>4006</v>
      </c>
      <c r="H87" s="456" t="s">
        <v>4004</v>
      </c>
      <c r="I87" s="389"/>
      <c r="J87" s="389"/>
      <c r="K87" s="389"/>
      <c r="L87" s="389"/>
      <c r="M87" s="389"/>
    </row>
    <row r="88" spans="4:13" s="467" customFormat="1">
      <c r="D88" s="20" t="s">
        <v>4000</v>
      </c>
      <c r="E88" s="20" t="s">
        <v>4001</v>
      </c>
      <c r="F88" s="456" t="s">
        <v>4024</v>
      </c>
      <c r="G88" s="456" t="s">
        <v>4006</v>
      </c>
      <c r="H88" s="456" t="s">
        <v>4004</v>
      </c>
      <c r="I88" s="389"/>
      <c r="J88" s="389"/>
      <c r="K88" s="389"/>
      <c r="L88" s="389"/>
      <c r="M88" s="389"/>
    </row>
    <row r="89" spans="4:13" s="467" customFormat="1">
      <c r="D89" s="20" t="s">
        <v>4000</v>
      </c>
      <c r="E89" s="20" t="s">
        <v>4001</v>
      </c>
      <c r="F89" s="456" t="s">
        <v>4024</v>
      </c>
      <c r="G89" s="456" t="s">
        <v>4006</v>
      </c>
      <c r="H89" s="456" t="s">
        <v>4004</v>
      </c>
      <c r="I89" s="389"/>
      <c r="J89" s="389"/>
      <c r="K89" s="389"/>
      <c r="L89" s="389"/>
      <c r="M89" s="389"/>
    </row>
    <row r="90" spans="4:13" s="467" customFormat="1">
      <c r="D90" s="20" t="s">
        <v>4000</v>
      </c>
      <c r="E90" s="20" t="s">
        <v>4001</v>
      </c>
      <c r="F90" s="456" t="s">
        <v>4024</v>
      </c>
      <c r="G90" s="456" t="s">
        <v>4006</v>
      </c>
      <c r="H90" s="456" t="s">
        <v>4004</v>
      </c>
      <c r="I90" s="389"/>
      <c r="J90" s="389"/>
      <c r="K90" s="389"/>
      <c r="L90" s="389"/>
      <c r="M90" s="389"/>
    </row>
    <row r="91" spans="4:13" s="467" customFormat="1">
      <c r="D91" s="20" t="s">
        <v>4000</v>
      </c>
      <c r="E91" s="20" t="s">
        <v>4001</v>
      </c>
      <c r="F91" s="456" t="s">
        <v>4024</v>
      </c>
      <c r="G91" s="456" t="s">
        <v>4006</v>
      </c>
      <c r="H91" s="456" t="s">
        <v>4004</v>
      </c>
      <c r="I91" s="389"/>
      <c r="J91" s="389"/>
      <c r="K91" s="389"/>
      <c r="L91" s="389"/>
      <c r="M91" s="389"/>
    </row>
    <row r="92" spans="4:13" s="467" customFormat="1" ht="13.9">
      <c r="D92" s="20" t="s">
        <v>4000</v>
      </c>
      <c r="E92" s="20" t="s">
        <v>4001</v>
      </c>
      <c r="F92" s="456" t="s">
        <v>4024</v>
      </c>
      <c r="G92" s="456" t="s">
        <v>1623</v>
      </c>
      <c r="H92" s="456" t="s">
        <v>4004</v>
      </c>
      <c r="I92" s="475">
        <f>SUM(I80:I91)</f>
        <v>0</v>
      </c>
      <c r="J92" s="475">
        <f t="shared" ref="J92:M92" si="11">SUM(J80:J91)</f>
        <v>0</v>
      </c>
      <c r="K92" s="475">
        <f t="shared" si="11"/>
        <v>0</v>
      </c>
      <c r="L92" s="475">
        <f t="shared" si="11"/>
        <v>0</v>
      </c>
      <c r="M92" s="475">
        <f t="shared" si="11"/>
        <v>0</v>
      </c>
    </row>
    <row r="93" spans="4:13" s="467" customFormat="1">
      <c r="D93" s="20" t="s">
        <v>4000</v>
      </c>
      <c r="E93" s="20" t="s">
        <v>4001</v>
      </c>
      <c r="F93" s="456" t="s">
        <v>4025</v>
      </c>
      <c r="G93" s="456" t="s">
        <v>4006</v>
      </c>
      <c r="H93" s="456" t="s">
        <v>4004</v>
      </c>
      <c r="I93" s="389"/>
      <c r="J93" s="389"/>
      <c r="K93" s="389"/>
      <c r="L93" s="389"/>
      <c r="M93" s="389"/>
    </row>
    <row r="94" spans="4:13" s="467" customFormat="1">
      <c r="D94" s="20" t="s">
        <v>4000</v>
      </c>
      <c r="E94" s="20" t="s">
        <v>4001</v>
      </c>
      <c r="F94" s="456" t="s">
        <v>4025</v>
      </c>
      <c r="G94" s="456" t="s">
        <v>4006</v>
      </c>
      <c r="H94" s="456" t="s">
        <v>4004</v>
      </c>
      <c r="I94" s="389"/>
      <c r="J94" s="389"/>
      <c r="K94" s="389"/>
      <c r="L94" s="389"/>
      <c r="M94" s="389"/>
    </row>
    <row r="95" spans="4:13" s="467" customFormat="1">
      <c r="D95" s="20" t="s">
        <v>4000</v>
      </c>
      <c r="E95" s="20" t="s">
        <v>4001</v>
      </c>
      <c r="F95" s="456" t="s">
        <v>4025</v>
      </c>
      <c r="G95" s="456" t="s">
        <v>4006</v>
      </c>
      <c r="H95" s="456" t="s">
        <v>4004</v>
      </c>
      <c r="I95" s="389"/>
      <c r="J95" s="389"/>
      <c r="K95" s="389"/>
      <c r="L95" s="389"/>
      <c r="M95" s="389"/>
    </row>
    <row r="96" spans="4:13" s="467" customFormat="1">
      <c r="D96" s="20" t="s">
        <v>4000</v>
      </c>
      <c r="E96" s="20" t="s">
        <v>4001</v>
      </c>
      <c r="F96" s="456" t="s">
        <v>4025</v>
      </c>
      <c r="G96" s="456" t="s">
        <v>4006</v>
      </c>
      <c r="H96" s="456" t="s">
        <v>4004</v>
      </c>
      <c r="I96" s="389"/>
      <c r="J96" s="389"/>
      <c r="K96" s="389"/>
      <c r="L96" s="389"/>
      <c r="M96" s="389"/>
    </row>
    <row r="97" spans="4:13" s="467" customFormat="1">
      <c r="D97" s="20" t="s">
        <v>4000</v>
      </c>
      <c r="E97" s="20" t="s">
        <v>4001</v>
      </c>
      <c r="F97" s="456" t="s">
        <v>4025</v>
      </c>
      <c r="G97" s="456" t="s">
        <v>4006</v>
      </c>
      <c r="H97" s="456" t="s">
        <v>4004</v>
      </c>
      <c r="I97" s="389"/>
      <c r="J97" s="389"/>
      <c r="K97" s="389"/>
      <c r="L97" s="389"/>
      <c r="M97" s="389"/>
    </row>
    <row r="98" spans="4:13" s="467" customFormat="1">
      <c r="D98" s="20" t="s">
        <v>4000</v>
      </c>
      <c r="E98" s="20" t="s">
        <v>4001</v>
      </c>
      <c r="F98" s="456" t="s">
        <v>4025</v>
      </c>
      <c r="G98" s="456" t="s">
        <v>4006</v>
      </c>
      <c r="H98" s="456" t="s">
        <v>4004</v>
      </c>
      <c r="I98" s="389"/>
      <c r="J98" s="389"/>
      <c r="K98" s="389"/>
      <c r="L98" s="389"/>
      <c r="M98" s="389"/>
    </row>
    <row r="99" spans="4:13" s="467" customFormat="1">
      <c r="D99" s="20" t="s">
        <v>4000</v>
      </c>
      <c r="E99" s="20" t="s">
        <v>4001</v>
      </c>
      <c r="F99" s="456" t="s">
        <v>4025</v>
      </c>
      <c r="G99" s="456" t="s">
        <v>4006</v>
      </c>
      <c r="H99" s="456" t="s">
        <v>4004</v>
      </c>
      <c r="I99" s="389"/>
      <c r="J99" s="389"/>
      <c r="K99" s="389"/>
      <c r="L99" s="389"/>
      <c r="M99" s="389"/>
    </row>
    <row r="100" spans="4:13" s="467" customFormat="1">
      <c r="D100" s="20" t="s">
        <v>4000</v>
      </c>
      <c r="E100" s="20" t="s">
        <v>4001</v>
      </c>
      <c r="F100" s="456" t="s">
        <v>4025</v>
      </c>
      <c r="G100" s="456" t="s">
        <v>4006</v>
      </c>
      <c r="H100" s="456" t="s">
        <v>4004</v>
      </c>
      <c r="I100" s="389"/>
      <c r="J100" s="389"/>
      <c r="K100" s="389"/>
      <c r="L100" s="389"/>
      <c r="M100" s="389"/>
    </row>
    <row r="101" spans="4:13" s="467" customFormat="1">
      <c r="D101" s="20" t="s">
        <v>4000</v>
      </c>
      <c r="E101" s="20" t="s">
        <v>4001</v>
      </c>
      <c r="F101" s="456" t="s">
        <v>4025</v>
      </c>
      <c r="G101" s="456" t="s">
        <v>4006</v>
      </c>
      <c r="H101" s="456" t="s">
        <v>4004</v>
      </c>
      <c r="I101" s="389"/>
      <c r="J101" s="389"/>
      <c r="K101" s="389"/>
      <c r="L101" s="389"/>
      <c r="M101" s="389"/>
    </row>
    <row r="102" spans="4:13" s="467" customFormat="1">
      <c r="D102" s="20" t="s">
        <v>4000</v>
      </c>
      <c r="E102" s="20" t="s">
        <v>4001</v>
      </c>
      <c r="F102" s="456" t="s">
        <v>4025</v>
      </c>
      <c r="G102" s="456" t="s">
        <v>4006</v>
      </c>
      <c r="H102" s="456" t="s">
        <v>4004</v>
      </c>
      <c r="I102" s="389"/>
      <c r="J102" s="389"/>
      <c r="K102" s="389"/>
      <c r="L102" s="389"/>
      <c r="M102" s="389"/>
    </row>
    <row r="103" spans="4:13" s="467" customFormat="1">
      <c r="D103" s="20" t="s">
        <v>4000</v>
      </c>
      <c r="E103" s="20" t="s">
        <v>4001</v>
      </c>
      <c r="F103" s="456" t="s">
        <v>4025</v>
      </c>
      <c r="G103" s="456" t="s">
        <v>4006</v>
      </c>
      <c r="H103" s="456" t="s">
        <v>4004</v>
      </c>
      <c r="I103" s="389"/>
      <c r="J103" s="389"/>
      <c r="K103" s="389"/>
      <c r="L103" s="389"/>
      <c r="M103" s="389"/>
    </row>
    <row r="104" spans="4:13" s="467" customFormat="1">
      <c r="D104" s="20" t="s">
        <v>4000</v>
      </c>
      <c r="E104" s="20" t="s">
        <v>4001</v>
      </c>
      <c r="F104" s="456" t="s">
        <v>4025</v>
      </c>
      <c r="G104" s="456" t="s">
        <v>4006</v>
      </c>
      <c r="H104" s="456" t="s">
        <v>4004</v>
      </c>
      <c r="I104" s="389"/>
      <c r="J104" s="389"/>
      <c r="K104" s="389"/>
      <c r="L104" s="389"/>
      <c r="M104" s="389"/>
    </row>
    <row r="105" spans="4:13" s="467" customFormat="1" ht="13.9">
      <c r="D105" s="20" t="s">
        <v>4000</v>
      </c>
      <c r="E105" s="20" t="s">
        <v>4001</v>
      </c>
      <c r="F105" s="456" t="s">
        <v>4025</v>
      </c>
      <c r="G105" s="456" t="s">
        <v>1623</v>
      </c>
      <c r="H105" s="456" t="s">
        <v>4004</v>
      </c>
      <c r="I105" s="475">
        <f>SUM(I93:I104)</f>
        <v>0</v>
      </c>
      <c r="J105" s="475">
        <f t="shared" ref="J105:M105" si="12">SUM(J93:J104)</f>
        <v>0</v>
      </c>
      <c r="K105" s="475">
        <f t="shared" si="12"/>
        <v>0</v>
      </c>
      <c r="L105" s="475">
        <f t="shared" si="12"/>
        <v>0</v>
      </c>
      <c r="M105" s="475">
        <f t="shared" si="12"/>
        <v>0</v>
      </c>
    </row>
    <row r="106" spans="4:13" s="467" customFormat="1">
      <c r="D106" s="20" t="s">
        <v>4000</v>
      </c>
      <c r="E106" s="20" t="s">
        <v>4001</v>
      </c>
      <c r="F106" s="476" t="s">
        <v>4026</v>
      </c>
      <c r="G106" s="476" t="s">
        <v>4006</v>
      </c>
      <c r="H106" s="456" t="s">
        <v>4004</v>
      </c>
      <c r="I106" s="389"/>
      <c r="J106" s="389"/>
      <c r="K106" s="389"/>
      <c r="L106" s="389"/>
      <c r="M106" s="389"/>
    </row>
    <row r="107" spans="4:13" s="467" customFormat="1">
      <c r="D107" s="20" t="s">
        <v>4000</v>
      </c>
      <c r="E107" s="20" t="s">
        <v>4001</v>
      </c>
      <c r="F107" s="476" t="s">
        <v>4026</v>
      </c>
      <c r="G107" s="476" t="s">
        <v>4006</v>
      </c>
      <c r="H107" s="456" t="s">
        <v>4004</v>
      </c>
      <c r="I107" s="389"/>
      <c r="J107" s="389"/>
      <c r="K107" s="389"/>
      <c r="L107" s="389"/>
      <c r="M107" s="389"/>
    </row>
    <row r="108" spans="4:13" s="467" customFormat="1">
      <c r="D108" s="20" t="s">
        <v>4000</v>
      </c>
      <c r="E108" s="20" t="s">
        <v>4001</v>
      </c>
      <c r="F108" s="476" t="s">
        <v>4026</v>
      </c>
      <c r="G108" s="476" t="s">
        <v>4006</v>
      </c>
      <c r="H108" s="456" t="s">
        <v>4004</v>
      </c>
      <c r="I108" s="389"/>
      <c r="J108" s="389"/>
      <c r="K108" s="389"/>
      <c r="L108" s="389"/>
      <c r="M108" s="389"/>
    </row>
    <row r="109" spans="4:13" s="467" customFormat="1">
      <c r="D109" s="20" t="s">
        <v>4000</v>
      </c>
      <c r="E109" s="20" t="s">
        <v>4001</v>
      </c>
      <c r="F109" s="476" t="s">
        <v>4026</v>
      </c>
      <c r="G109" s="476" t="s">
        <v>4006</v>
      </c>
      <c r="H109" s="456" t="s">
        <v>4004</v>
      </c>
      <c r="I109" s="389"/>
      <c r="J109" s="389"/>
      <c r="K109" s="389"/>
      <c r="L109" s="389"/>
      <c r="M109" s="389"/>
    </row>
    <row r="110" spans="4:13" s="467" customFormat="1">
      <c r="D110" s="20" t="s">
        <v>4000</v>
      </c>
      <c r="E110" s="20" t="s">
        <v>4001</v>
      </c>
      <c r="F110" s="476" t="s">
        <v>4026</v>
      </c>
      <c r="G110" s="476" t="s">
        <v>4006</v>
      </c>
      <c r="H110" s="456" t="s">
        <v>4004</v>
      </c>
      <c r="I110" s="389"/>
      <c r="J110" s="389"/>
      <c r="K110" s="389"/>
      <c r="L110" s="389"/>
      <c r="M110" s="389"/>
    </row>
    <row r="111" spans="4:13" s="467" customFormat="1">
      <c r="D111" s="20" t="s">
        <v>4000</v>
      </c>
      <c r="E111" s="20" t="s">
        <v>4001</v>
      </c>
      <c r="F111" s="476" t="s">
        <v>4026</v>
      </c>
      <c r="G111" s="476" t="s">
        <v>4006</v>
      </c>
      <c r="H111" s="456" t="s">
        <v>4004</v>
      </c>
      <c r="I111" s="389"/>
      <c r="J111" s="389"/>
      <c r="K111" s="389"/>
      <c r="L111" s="389"/>
      <c r="M111" s="389"/>
    </row>
    <row r="112" spans="4:13" s="467" customFormat="1">
      <c r="D112" s="20" t="s">
        <v>4000</v>
      </c>
      <c r="E112" s="20" t="s">
        <v>4001</v>
      </c>
      <c r="F112" s="476" t="s">
        <v>4026</v>
      </c>
      <c r="G112" s="476" t="s">
        <v>4006</v>
      </c>
      <c r="H112" s="456" t="s">
        <v>4004</v>
      </c>
      <c r="I112" s="389"/>
      <c r="J112" s="389"/>
      <c r="K112" s="389"/>
      <c r="L112" s="389"/>
      <c r="M112" s="389"/>
    </row>
    <row r="113" spans="4:13" s="467" customFormat="1">
      <c r="D113" s="20" t="s">
        <v>4000</v>
      </c>
      <c r="E113" s="20" t="s">
        <v>4001</v>
      </c>
      <c r="F113" s="476" t="s">
        <v>4026</v>
      </c>
      <c r="G113" s="476" t="s">
        <v>4006</v>
      </c>
      <c r="H113" s="456" t="s">
        <v>4004</v>
      </c>
      <c r="I113" s="389"/>
      <c r="J113" s="389"/>
      <c r="K113" s="389"/>
      <c r="L113" s="389"/>
      <c r="M113" s="389"/>
    </row>
    <row r="114" spans="4:13" s="467" customFormat="1">
      <c r="D114" s="20" t="s">
        <v>4000</v>
      </c>
      <c r="E114" s="20" t="s">
        <v>4001</v>
      </c>
      <c r="F114" s="476" t="s">
        <v>4026</v>
      </c>
      <c r="G114" s="476" t="s">
        <v>4006</v>
      </c>
      <c r="H114" s="456" t="s">
        <v>4004</v>
      </c>
      <c r="I114" s="389"/>
      <c r="J114" s="389"/>
      <c r="K114" s="389"/>
      <c r="L114" s="389"/>
      <c r="M114" s="389"/>
    </row>
    <row r="115" spans="4:13" s="467" customFormat="1">
      <c r="D115" s="20" t="s">
        <v>4000</v>
      </c>
      <c r="E115" s="20" t="s">
        <v>4001</v>
      </c>
      <c r="F115" s="476" t="s">
        <v>4026</v>
      </c>
      <c r="G115" s="476" t="s">
        <v>4006</v>
      </c>
      <c r="H115" s="456" t="s">
        <v>4004</v>
      </c>
      <c r="I115" s="389"/>
      <c r="J115" s="389"/>
      <c r="K115" s="389"/>
      <c r="L115" s="389"/>
      <c r="M115" s="389"/>
    </row>
    <row r="116" spans="4:13" s="467" customFormat="1" ht="13.9">
      <c r="D116" s="20" t="s">
        <v>4000</v>
      </c>
      <c r="E116" s="20" t="s">
        <v>4001</v>
      </c>
      <c r="F116" s="476" t="s">
        <v>4026</v>
      </c>
      <c r="G116" s="476" t="s">
        <v>1623</v>
      </c>
      <c r="H116" s="456" t="s">
        <v>4004</v>
      </c>
      <c r="I116" s="475">
        <f>SUM(I106:I115)</f>
        <v>0</v>
      </c>
      <c r="J116" s="475">
        <f>SUM(J106:J115)</f>
        <v>0</v>
      </c>
      <c r="K116" s="475">
        <f>SUM(K106:K115)</f>
        <v>0</v>
      </c>
      <c r="L116" s="475">
        <f>SUM(L106:L115)</f>
        <v>0</v>
      </c>
      <c r="M116" s="475">
        <f>SUM(M106:M115)</f>
        <v>0</v>
      </c>
    </row>
    <row r="117" spans="4:13" s="467" customFormat="1">
      <c r="D117" s="20" t="s">
        <v>4000</v>
      </c>
      <c r="E117" s="20" t="s">
        <v>4001</v>
      </c>
      <c r="F117" s="476" t="s">
        <v>4027</v>
      </c>
      <c r="G117" s="474" t="s">
        <v>4028</v>
      </c>
      <c r="H117" s="456" t="s">
        <v>4004</v>
      </c>
      <c r="I117" s="389"/>
      <c r="J117" s="389"/>
      <c r="K117" s="389"/>
      <c r="L117" s="389"/>
      <c r="M117" s="389"/>
    </row>
    <row r="118" spans="4:13" s="467" customFormat="1">
      <c r="D118" s="20" t="s">
        <v>4000</v>
      </c>
      <c r="E118" s="20" t="s">
        <v>4001</v>
      </c>
      <c r="F118" s="476" t="s">
        <v>4027</v>
      </c>
      <c r="G118" s="474" t="s">
        <v>4029</v>
      </c>
      <c r="H118" s="456" t="s">
        <v>4004</v>
      </c>
      <c r="I118" s="389"/>
      <c r="J118" s="389"/>
      <c r="K118" s="389"/>
      <c r="L118" s="389"/>
      <c r="M118" s="389"/>
    </row>
    <row r="119" spans="4:13" s="467" customFormat="1">
      <c r="D119" s="20" t="s">
        <v>4000</v>
      </c>
      <c r="E119" s="20" t="s">
        <v>4001</v>
      </c>
      <c r="F119" s="476" t="s">
        <v>4027</v>
      </c>
      <c r="G119" s="474" t="s">
        <v>4006</v>
      </c>
      <c r="H119" s="456" t="s">
        <v>4004</v>
      </c>
      <c r="I119" s="389"/>
      <c r="J119" s="389"/>
      <c r="K119" s="389"/>
      <c r="L119" s="389"/>
      <c r="M119" s="389"/>
    </row>
    <row r="120" spans="4:13" s="467" customFormat="1">
      <c r="D120" s="20" t="s">
        <v>4000</v>
      </c>
      <c r="E120" s="20" t="s">
        <v>4001</v>
      </c>
      <c r="F120" s="476" t="s">
        <v>4027</v>
      </c>
      <c r="G120" s="474" t="s">
        <v>4006</v>
      </c>
      <c r="H120" s="456" t="s">
        <v>4004</v>
      </c>
      <c r="I120" s="389"/>
      <c r="J120" s="389"/>
      <c r="K120" s="389"/>
      <c r="L120" s="389"/>
      <c r="M120" s="389"/>
    </row>
    <row r="121" spans="4:13" s="467" customFormat="1">
      <c r="D121" s="20" t="s">
        <v>4000</v>
      </c>
      <c r="E121" s="20" t="s">
        <v>4001</v>
      </c>
      <c r="F121" s="476" t="s">
        <v>4027</v>
      </c>
      <c r="G121" s="474" t="s">
        <v>4006</v>
      </c>
      <c r="H121" s="456" t="s">
        <v>4004</v>
      </c>
      <c r="I121" s="389"/>
      <c r="J121" s="389"/>
      <c r="K121" s="389"/>
      <c r="L121" s="389"/>
      <c r="M121" s="389"/>
    </row>
    <row r="122" spans="4:13" s="467" customFormat="1">
      <c r="D122" s="20" t="s">
        <v>4000</v>
      </c>
      <c r="E122" s="20" t="s">
        <v>4001</v>
      </c>
      <c r="F122" s="476" t="s">
        <v>4027</v>
      </c>
      <c r="G122" s="474" t="s">
        <v>4006</v>
      </c>
      <c r="H122" s="456" t="s">
        <v>4004</v>
      </c>
      <c r="I122" s="389"/>
      <c r="J122" s="389"/>
      <c r="K122" s="389"/>
      <c r="L122" s="389"/>
      <c r="M122" s="389"/>
    </row>
    <row r="123" spans="4:13" s="467" customFormat="1">
      <c r="D123" s="20" t="s">
        <v>4000</v>
      </c>
      <c r="E123" s="20" t="s">
        <v>4001</v>
      </c>
      <c r="F123" s="476" t="s">
        <v>4027</v>
      </c>
      <c r="G123" s="474" t="s">
        <v>4006</v>
      </c>
      <c r="H123" s="456" t="s">
        <v>4004</v>
      </c>
      <c r="I123" s="389"/>
      <c r="J123" s="389"/>
      <c r="K123" s="389"/>
      <c r="L123" s="389"/>
      <c r="M123" s="389"/>
    </row>
    <row r="124" spans="4:13" s="467" customFormat="1">
      <c r="D124" s="20" t="s">
        <v>4000</v>
      </c>
      <c r="E124" s="20" t="s">
        <v>4001</v>
      </c>
      <c r="F124" s="476" t="s">
        <v>4027</v>
      </c>
      <c r="G124" s="474" t="s">
        <v>4006</v>
      </c>
      <c r="H124" s="456" t="s">
        <v>4004</v>
      </c>
      <c r="I124" s="389"/>
      <c r="J124" s="389"/>
      <c r="K124" s="389"/>
      <c r="L124" s="389"/>
      <c r="M124" s="389"/>
    </row>
    <row r="125" spans="4:13" s="467" customFormat="1">
      <c r="D125" s="20" t="s">
        <v>4000</v>
      </c>
      <c r="E125" s="20" t="s">
        <v>4001</v>
      </c>
      <c r="F125" s="476" t="s">
        <v>4027</v>
      </c>
      <c r="G125" s="474" t="s">
        <v>4006</v>
      </c>
      <c r="H125" s="456" t="s">
        <v>4004</v>
      </c>
      <c r="I125" s="389"/>
      <c r="J125" s="389"/>
      <c r="K125" s="389"/>
      <c r="L125" s="389"/>
      <c r="M125" s="389"/>
    </row>
    <row r="126" spans="4:13" s="467" customFormat="1">
      <c r="D126" s="20" t="s">
        <v>4000</v>
      </c>
      <c r="E126" s="20" t="s">
        <v>4001</v>
      </c>
      <c r="F126" s="476" t="s">
        <v>4027</v>
      </c>
      <c r="G126" s="476" t="s">
        <v>4006</v>
      </c>
      <c r="H126" s="456" t="s">
        <v>4004</v>
      </c>
      <c r="I126" s="389"/>
      <c r="J126" s="389"/>
      <c r="K126" s="389"/>
      <c r="L126" s="389"/>
      <c r="M126" s="389"/>
    </row>
    <row r="127" spans="4:13" s="467" customFormat="1" ht="13.9">
      <c r="D127" s="20" t="s">
        <v>4000</v>
      </c>
      <c r="E127" s="20" t="s">
        <v>4001</v>
      </c>
      <c r="F127" s="476" t="s">
        <v>4027</v>
      </c>
      <c r="G127" s="476" t="s">
        <v>1623</v>
      </c>
      <c r="H127" s="456" t="s">
        <v>4004</v>
      </c>
      <c r="I127" s="475">
        <f>SUM(I117:I126)</f>
        <v>0</v>
      </c>
      <c r="J127" s="475">
        <f t="shared" ref="J127:M127" si="13">SUM(J117:J126)</f>
        <v>0</v>
      </c>
      <c r="K127" s="475">
        <f t="shared" si="13"/>
        <v>0</v>
      </c>
      <c r="L127" s="475">
        <f t="shared" si="13"/>
        <v>0</v>
      </c>
      <c r="M127" s="475">
        <f t="shared" si="13"/>
        <v>0</v>
      </c>
    </row>
    <row r="128" spans="4:13" s="467" customFormat="1">
      <c r="D128" s="20" t="s">
        <v>4000</v>
      </c>
      <c r="E128" s="20" t="s">
        <v>4001</v>
      </c>
      <c r="F128" s="476" t="s">
        <v>4030</v>
      </c>
      <c r="G128" s="474" t="s">
        <v>4031</v>
      </c>
      <c r="H128" s="476" t="s">
        <v>4004</v>
      </c>
      <c r="I128" s="389"/>
      <c r="J128" s="389"/>
      <c r="K128" s="389"/>
      <c r="L128" s="389"/>
      <c r="M128" s="389"/>
    </row>
    <row r="129" spans="4:13" s="467" customFormat="1">
      <c r="D129" s="20" t="s">
        <v>4000</v>
      </c>
      <c r="E129" s="20" t="s">
        <v>4001</v>
      </c>
      <c r="F129" s="476" t="s">
        <v>4030</v>
      </c>
      <c r="G129" s="474" t="s">
        <v>4032</v>
      </c>
      <c r="H129" s="476" t="s">
        <v>4004</v>
      </c>
      <c r="I129" s="389"/>
      <c r="J129" s="389"/>
      <c r="K129" s="389"/>
      <c r="L129" s="389"/>
      <c r="M129" s="389"/>
    </row>
    <row r="130" spans="4:13" s="467" customFormat="1">
      <c r="D130" s="20" t="s">
        <v>4000</v>
      </c>
      <c r="E130" s="20" t="s">
        <v>4001</v>
      </c>
      <c r="F130" s="476" t="s">
        <v>4030</v>
      </c>
      <c r="G130" s="476" t="s">
        <v>4033</v>
      </c>
      <c r="H130" s="476" t="s">
        <v>4004</v>
      </c>
      <c r="I130" s="389"/>
      <c r="J130" s="389"/>
      <c r="K130" s="389"/>
      <c r="L130" s="389"/>
      <c r="M130" s="389"/>
    </row>
    <row r="131" spans="4:13" s="467" customFormat="1">
      <c r="D131" s="20" t="s">
        <v>4000</v>
      </c>
      <c r="E131" s="20" t="s">
        <v>4001</v>
      </c>
      <c r="F131" s="476" t="s">
        <v>4030</v>
      </c>
      <c r="G131" s="476" t="s">
        <v>4034</v>
      </c>
      <c r="H131" s="476" t="s">
        <v>4004</v>
      </c>
      <c r="I131" s="389"/>
      <c r="J131" s="389"/>
      <c r="K131" s="389"/>
      <c r="L131" s="389"/>
      <c r="M131" s="389"/>
    </row>
    <row r="132" spans="4:13" s="467" customFormat="1">
      <c r="D132" s="20" t="s">
        <v>4000</v>
      </c>
      <c r="E132" s="20" t="s">
        <v>4001</v>
      </c>
      <c r="F132" s="476" t="s">
        <v>4030</v>
      </c>
      <c r="G132" s="476" t="s">
        <v>4006</v>
      </c>
      <c r="H132" s="476" t="s">
        <v>4004</v>
      </c>
      <c r="I132" s="389"/>
      <c r="J132" s="389"/>
      <c r="K132" s="389"/>
      <c r="L132" s="389"/>
      <c r="M132" s="389"/>
    </row>
    <row r="133" spans="4:13" s="467" customFormat="1">
      <c r="D133" s="20" t="s">
        <v>4000</v>
      </c>
      <c r="E133" s="20" t="s">
        <v>4001</v>
      </c>
      <c r="F133" s="476" t="s">
        <v>4030</v>
      </c>
      <c r="G133" s="476" t="s">
        <v>4006</v>
      </c>
      <c r="H133" s="476" t="s">
        <v>4004</v>
      </c>
      <c r="I133" s="389"/>
      <c r="J133" s="389"/>
      <c r="K133" s="389"/>
      <c r="L133" s="389"/>
      <c r="M133" s="389"/>
    </row>
    <row r="134" spans="4:13" s="467" customFormat="1">
      <c r="D134" s="20" t="s">
        <v>4000</v>
      </c>
      <c r="E134" s="20" t="s">
        <v>4001</v>
      </c>
      <c r="F134" s="476" t="s">
        <v>4030</v>
      </c>
      <c r="G134" s="476" t="s">
        <v>4006</v>
      </c>
      <c r="H134" s="476" t="s">
        <v>4004</v>
      </c>
      <c r="I134" s="389"/>
      <c r="J134" s="389"/>
      <c r="K134" s="389"/>
      <c r="L134" s="389"/>
      <c r="M134" s="389"/>
    </row>
    <row r="135" spans="4:13" s="467" customFormat="1">
      <c r="D135" s="20" t="s">
        <v>4000</v>
      </c>
      <c r="E135" s="20" t="s">
        <v>4001</v>
      </c>
      <c r="F135" s="476" t="s">
        <v>4030</v>
      </c>
      <c r="G135" s="476" t="s">
        <v>4006</v>
      </c>
      <c r="H135" s="476" t="s">
        <v>4004</v>
      </c>
      <c r="I135" s="389"/>
      <c r="J135" s="389"/>
      <c r="K135" s="389"/>
      <c r="L135" s="389"/>
      <c r="M135" s="389"/>
    </row>
    <row r="136" spans="4:13" s="467" customFormat="1">
      <c r="D136" s="20" t="s">
        <v>4000</v>
      </c>
      <c r="E136" s="20" t="s">
        <v>4001</v>
      </c>
      <c r="F136" s="476" t="s">
        <v>4030</v>
      </c>
      <c r="G136" s="476" t="s">
        <v>4006</v>
      </c>
      <c r="H136" s="476" t="s">
        <v>4004</v>
      </c>
      <c r="I136" s="389"/>
      <c r="J136" s="389"/>
      <c r="K136" s="389"/>
      <c r="L136" s="389"/>
      <c r="M136" s="389"/>
    </row>
    <row r="137" spans="4:13" s="467" customFormat="1">
      <c r="D137" s="20" t="s">
        <v>4000</v>
      </c>
      <c r="E137" s="20" t="s">
        <v>4001</v>
      </c>
      <c r="F137" s="476" t="s">
        <v>4030</v>
      </c>
      <c r="G137" s="476" t="s">
        <v>4006</v>
      </c>
      <c r="H137" s="476" t="s">
        <v>4004</v>
      </c>
      <c r="I137" s="389"/>
      <c r="J137" s="389"/>
      <c r="K137" s="389"/>
      <c r="L137" s="389"/>
      <c r="M137" s="389"/>
    </row>
    <row r="138" spans="4:13" s="467" customFormat="1">
      <c r="D138" s="20" t="s">
        <v>4000</v>
      </c>
      <c r="E138" s="20" t="s">
        <v>4001</v>
      </c>
      <c r="F138" s="476" t="s">
        <v>4030</v>
      </c>
      <c r="G138" s="476" t="s">
        <v>4006</v>
      </c>
      <c r="H138" s="476" t="s">
        <v>4004</v>
      </c>
      <c r="I138" s="389"/>
      <c r="J138" s="389"/>
      <c r="K138" s="389"/>
      <c r="L138" s="389"/>
      <c r="M138" s="389"/>
    </row>
    <row r="139" spans="4:13" s="467" customFormat="1">
      <c r="D139" s="20" t="s">
        <v>4000</v>
      </c>
      <c r="E139" s="20" t="s">
        <v>4001</v>
      </c>
      <c r="F139" s="476" t="s">
        <v>4030</v>
      </c>
      <c r="G139" s="476" t="s">
        <v>4006</v>
      </c>
      <c r="H139" s="476" t="s">
        <v>4004</v>
      </c>
      <c r="I139" s="389"/>
      <c r="J139" s="389"/>
      <c r="K139" s="389"/>
      <c r="L139" s="389"/>
      <c r="M139" s="389"/>
    </row>
    <row r="140" spans="4:13" s="467" customFormat="1" ht="13.9">
      <c r="D140" s="20" t="s">
        <v>4000</v>
      </c>
      <c r="E140" s="20" t="s">
        <v>4001</v>
      </c>
      <c r="F140" s="476" t="s">
        <v>4030</v>
      </c>
      <c r="G140" s="476" t="s">
        <v>1623</v>
      </c>
      <c r="H140" s="476" t="s">
        <v>4004</v>
      </c>
      <c r="I140" s="475">
        <f>SUM(I128:I139)</f>
        <v>0</v>
      </c>
      <c r="J140" s="475">
        <f t="shared" ref="J140:M140" si="14">SUM(J128:J139)</f>
        <v>0</v>
      </c>
      <c r="K140" s="475">
        <f t="shared" si="14"/>
        <v>0</v>
      </c>
      <c r="L140" s="475">
        <f t="shared" si="14"/>
        <v>0</v>
      </c>
      <c r="M140" s="475">
        <f t="shared" si="14"/>
        <v>0</v>
      </c>
    </row>
    <row r="141" spans="4:13" s="467" customFormat="1">
      <c r="D141" s="20" t="s">
        <v>4000</v>
      </c>
      <c r="E141" s="20" t="s">
        <v>4001</v>
      </c>
      <c r="F141" s="476" t="s">
        <v>4035</v>
      </c>
      <c r="G141" s="476" t="s">
        <v>4006</v>
      </c>
      <c r="H141" s="476" t="s">
        <v>4004</v>
      </c>
      <c r="I141" s="389"/>
      <c r="J141" s="389"/>
      <c r="K141" s="389"/>
      <c r="L141" s="389"/>
      <c r="M141" s="389"/>
    </row>
    <row r="142" spans="4:13" s="467" customFormat="1">
      <c r="D142" s="20" t="s">
        <v>4000</v>
      </c>
      <c r="E142" s="20" t="s">
        <v>4001</v>
      </c>
      <c r="F142" s="476" t="s">
        <v>4035</v>
      </c>
      <c r="G142" s="476" t="s">
        <v>4006</v>
      </c>
      <c r="H142" s="476" t="s">
        <v>4004</v>
      </c>
      <c r="I142" s="389"/>
      <c r="J142" s="389"/>
      <c r="K142" s="389"/>
      <c r="L142" s="389"/>
      <c r="M142" s="389"/>
    </row>
    <row r="143" spans="4:13" s="467" customFormat="1">
      <c r="D143" s="20" t="s">
        <v>4000</v>
      </c>
      <c r="E143" s="20" t="s">
        <v>4001</v>
      </c>
      <c r="F143" s="476" t="s">
        <v>4035</v>
      </c>
      <c r="G143" s="476" t="s">
        <v>4006</v>
      </c>
      <c r="H143" s="476" t="s">
        <v>4004</v>
      </c>
      <c r="I143" s="389"/>
      <c r="J143" s="389"/>
      <c r="K143" s="389"/>
      <c r="L143" s="389"/>
      <c r="M143" s="389"/>
    </row>
    <row r="144" spans="4:13" s="467" customFormat="1">
      <c r="D144" s="20" t="s">
        <v>4000</v>
      </c>
      <c r="E144" s="20" t="s">
        <v>4001</v>
      </c>
      <c r="F144" s="476" t="s">
        <v>4035</v>
      </c>
      <c r="G144" s="476" t="s">
        <v>4006</v>
      </c>
      <c r="H144" s="476" t="s">
        <v>4004</v>
      </c>
      <c r="I144" s="389"/>
      <c r="J144" s="389"/>
      <c r="K144" s="389"/>
      <c r="L144" s="389"/>
      <c r="M144" s="389"/>
    </row>
    <row r="145" spans="4:13" s="467" customFormat="1">
      <c r="D145" s="20" t="s">
        <v>4000</v>
      </c>
      <c r="E145" s="20" t="s">
        <v>4001</v>
      </c>
      <c r="F145" s="476" t="s">
        <v>4035</v>
      </c>
      <c r="G145" s="476" t="s">
        <v>4006</v>
      </c>
      <c r="H145" s="476" t="s">
        <v>4004</v>
      </c>
      <c r="I145" s="389"/>
      <c r="J145" s="389"/>
      <c r="K145" s="389"/>
      <c r="L145" s="389"/>
      <c r="M145" s="389"/>
    </row>
    <row r="146" spans="4:13" s="467" customFormat="1">
      <c r="D146" s="20" t="s">
        <v>4000</v>
      </c>
      <c r="E146" s="20" t="s">
        <v>4001</v>
      </c>
      <c r="F146" s="476" t="s">
        <v>4035</v>
      </c>
      <c r="G146" s="476" t="s">
        <v>4006</v>
      </c>
      <c r="H146" s="476" t="s">
        <v>4004</v>
      </c>
      <c r="I146" s="389"/>
      <c r="J146" s="389"/>
      <c r="K146" s="389"/>
      <c r="L146" s="389"/>
      <c r="M146" s="389"/>
    </row>
    <row r="147" spans="4:13" s="467" customFormat="1">
      <c r="D147" s="20" t="s">
        <v>4000</v>
      </c>
      <c r="E147" s="20" t="s">
        <v>4001</v>
      </c>
      <c r="F147" s="476" t="s">
        <v>4035</v>
      </c>
      <c r="G147" s="476" t="s">
        <v>4006</v>
      </c>
      <c r="H147" s="476" t="s">
        <v>4004</v>
      </c>
      <c r="I147" s="389"/>
      <c r="J147" s="389"/>
      <c r="K147" s="389"/>
      <c r="L147" s="389"/>
      <c r="M147" s="389"/>
    </row>
    <row r="148" spans="4:13" s="467" customFormat="1">
      <c r="D148" s="20" t="s">
        <v>4000</v>
      </c>
      <c r="E148" s="20" t="s">
        <v>4001</v>
      </c>
      <c r="F148" s="476" t="s">
        <v>4036</v>
      </c>
      <c r="G148" s="476" t="s">
        <v>4006</v>
      </c>
      <c r="H148" s="476" t="s">
        <v>4004</v>
      </c>
      <c r="I148" s="389"/>
      <c r="J148" s="389"/>
      <c r="K148" s="389"/>
      <c r="L148" s="389"/>
      <c r="M148" s="389"/>
    </row>
    <row r="149" spans="4:13" s="467" customFormat="1">
      <c r="D149" s="20" t="s">
        <v>4000</v>
      </c>
      <c r="E149" s="20" t="s">
        <v>4001</v>
      </c>
      <c r="F149" s="476" t="s">
        <v>4036</v>
      </c>
      <c r="G149" s="476" t="s">
        <v>4006</v>
      </c>
      <c r="H149" s="476" t="s">
        <v>4004</v>
      </c>
      <c r="I149" s="389"/>
      <c r="J149" s="389"/>
      <c r="K149" s="389"/>
      <c r="L149" s="389"/>
      <c r="M149" s="389"/>
    </row>
    <row r="150" spans="4:13" s="467" customFormat="1">
      <c r="D150" s="20" t="s">
        <v>4000</v>
      </c>
      <c r="E150" s="20" t="s">
        <v>4001</v>
      </c>
      <c r="F150" s="476" t="s">
        <v>4036</v>
      </c>
      <c r="G150" s="476" t="s">
        <v>4006</v>
      </c>
      <c r="H150" s="476" t="s">
        <v>4004</v>
      </c>
      <c r="I150" s="389"/>
      <c r="J150" s="389"/>
      <c r="K150" s="389"/>
      <c r="L150" s="389"/>
      <c r="M150" s="389"/>
    </row>
    <row r="151" spans="4:13" s="467" customFormat="1">
      <c r="D151" s="20" t="s">
        <v>4000</v>
      </c>
      <c r="E151" s="20" t="s">
        <v>4001</v>
      </c>
      <c r="F151" s="476" t="s">
        <v>4036</v>
      </c>
      <c r="G151" s="476" t="s">
        <v>4006</v>
      </c>
      <c r="H151" s="476" t="s">
        <v>4004</v>
      </c>
      <c r="I151" s="389"/>
      <c r="J151" s="389"/>
      <c r="K151" s="389"/>
      <c r="L151" s="389"/>
      <c r="M151" s="389"/>
    </row>
    <row r="152" spans="4:13" s="467" customFormat="1">
      <c r="D152" s="20" t="s">
        <v>4000</v>
      </c>
      <c r="E152" s="20" t="s">
        <v>4001</v>
      </c>
      <c r="F152" s="476" t="s">
        <v>4036</v>
      </c>
      <c r="G152" s="476" t="s">
        <v>4006</v>
      </c>
      <c r="H152" s="476" t="s">
        <v>4004</v>
      </c>
      <c r="I152" s="389"/>
      <c r="J152" s="389"/>
      <c r="K152" s="389"/>
      <c r="L152" s="389"/>
      <c r="M152" s="389"/>
    </row>
    <row r="153" spans="4:13" s="467" customFormat="1">
      <c r="D153" s="20" t="s">
        <v>4000</v>
      </c>
      <c r="E153" s="20" t="s">
        <v>4001</v>
      </c>
      <c r="F153" s="476" t="s">
        <v>4036</v>
      </c>
      <c r="G153" s="476" t="s">
        <v>4006</v>
      </c>
      <c r="H153" s="476" t="s">
        <v>4004</v>
      </c>
      <c r="I153" s="389"/>
      <c r="J153" s="389"/>
      <c r="K153" s="389"/>
      <c r="L153" s="389"/>
      <c r="M153" s="389"/>
    </row>
    <row r="154" spans="4:13">
      <c r="D154" s="20" t="s">
        <v>4000</v>
      </c>
      <c r="E154" s="20" t="s">
        <v>4001</v>
      </c>
      <c r="F154" s="476" t="s">
        <v>4036</v>
      </c>
      <c r="G154" s="476" t="s">
        <v>4006</v>
      </c>
      <c r="H154" s="476" t="s">
        <v>4004</v>
      </c>
      <c r="I154" s="389"/>
      <c r="J154" s="389"/>
      <c r="K154" s="389"/>
      <c r="L154" s="389"/>
      <c r="M154" s="389"/>
    </row>
    <row r="155" spans="4:13" ht="13.9">
      <c r="D155" s="20" t="s">
        <v>4000</v>
      </c>
      <c r="E155" s="20" t="s">
        <v>4001</v>
      </c>
      <c r="F155" s="476" t="s">
        <v>4037</v>
      </c>
      <c r="G155" s="476" t="s">
        <v>1623</v>
      </c>
      <c r="H155" s="476" t="s">
        <v>4004</v>
      </c>
      <c r="I155" s="475">
        <f>SUM(I141:I154)</f>
        <v>0</v>
      </c>
      <c r="J155" s="475">
        <f>SUM(J141:J154)</f>
        <v>0</v>
      </c>
      <c r="K155" s="475">
        <f>SUM(K141:K154)</f>
        <v>0</v>
      </c>
      <c r="L155" s="475">
        <f>SUM(L141:L154)</f>
        <v>0</v>
      </c>
      <c r="M155" s="475">
        <f>SUM(M141:M154)</f>
        <v>0</v>
      </c>
    </row>
    <row r="156" spans="4:13">
      <c r="D156" s="20" t="s">
        <v>4000</v>
      </c>
      <c r="E156" s="20" t="s">
        <v>4001</v>
      </c>
      <c r="F156" s="476" t="s">
        <v>4038</v>
      </c>
      <c r="G156" s="476" t="s">
        <v>4006</v>
      </c>
      <c r="H156" s="476" t="s">
        <v>4004</v>
      </c>
      <c r="I156" s="389"/>
      <c r="J156" s="389"/>
      <c r="K156" s="389"/>
      <c r="L156" s="389"/>
      <c r="M156" s="389"/>
    </row>
    <row r="157" spans="4:13">
      <c r="D157" s="20" t="s">
        <v>4000</v>
      </c>
      <c r="E157" s="20" t="s">
        <v>4001</v>
      </c>
      <c r="F157" s="476" t="s">
        <v>4038</v>
      </c>
      <c r="G157" s="476" t="s">
        <v>4006</v>
      </c>
      <c r="H157" s="476" t="s">
        <v>4004</v>
      </c>
      <c r="I157" s="389"/>
      <c r="J157" s="389"/>
      <c r="K157" s="389"/>
      <c r="L157" s="389"/>
      <c r="M157" s="389"/>
    </row>
    <row r="158" spans="4:13">
      <c r="D158" s="20" t="s">
        <v>4000</v>
      </c>
      <c r="E158" s="20" t="s">
        <v>4001</v>
      </c>
      <c r="F158" s="476" t="s">
        <v>4038</v>
      </c>
      <c r="G158" s="476" t="s">
        <v>4006</v>
      </c>
      <c r="H158" s="476" t="s">
        <v>4004</v>
      </c>
      <c r="I158" s="389"/>
      <c r="J158" s="389"/>
      <c r="K158" s="389"/>
      <c r="L158" s="389"/>
      <c r="M158" s="389"/>
    </row>
    <row r="159" spans="4:13">
      <c r="D159" s="20" t="s">
        <v>4000</v>
      </c>
      <c r="E159" s="20" t="s">
        <v>4001</v>
      </c>
      <c r="F159" s="476" t="s">
        <v>4038</v>
      </c>
      <c r="G159" s="476" t="s">
        <v>4006</v>
      </c>
      <c r="H159" s="476" t="s">
        <v>4004</v>
      </c>
      <c r="I159" s="389"/>
      <c r="J159" s="389"/>
      <c r="K159" s="389"/>
      <c r="L159" s="389"/>
      <c r="M159" s="389"/>
    </row>
    <row r="160" spans="4:13">
      <c r="D160" s="20" t="s">
        <v>4000</v>
      </c>
      <c r="E160" s="20" t="s">
        <v>4001</v>
      </c>
      <c r="F160" s="476" t="s">
        <v>4038</v>
      </c>
      <c r="G160" s="476" t="s">
        <v>4006</v>
      </c>
      <c r="H160" s="476" t="s">
        <v>4004</v>
      </c>
      <c r="I160" s="389"/>
      <c r="J160" s="389"/>
      <c r="K160" s="389"/>
      <c r="L160" s="389"/>
      <c r="M160" s="389"/>
    </row>
    <row r="161" spans="2:13">
      <c r="D161" s="20" t="s">
        <v>4000</v>
      </c>
      <c r="E161" s="20" t="s">
        <v>4001</v>
      </c>
      <c r="F161" s="476" t="s">
        <v>4038</v>
      </c>
      <c r="G161" s="476" t="s">
        <v>4006</v>
      </c>
      <c r="H161" s="476" t="s">
        <v>4004</v>
      </c>
      <c r="I161" s="389"/>
      <c r="J161" s="389"/>
      <c r="K161" s="389"/>
      <c r="L161" s="389"/>
      <c r="M161" s="389"/>
    </row>
    <row r="162" spans="2:13">
      <c r="D162" s="20" t="s">
        <v>4000</v>
      </c>
      <c r="E162" s="20" t="s">
        <v>4001</v>
      </c>
      <c r="F162" s="476" t="s">
        <v>4038</v>
      </c>
      <c r="G162" s="476" t="s">
        <v>4006</v>
      </c>
      <c r="H162" s="476" t="s">
        <v>4004</v>
      </c>
      <c r="I162" s="389"/>
      <c r="J162" s="389"/>
      <c r="K162" s="389"/>
      <c r="L162" s="389"/>
      <c r="M162" s="389"/>
    </row>
    <row r="163" spans="2:13">
      <c r="D163" s="20" t="s">
        <v>4000</v>
      </c>
      <c r="E163" s="20" t="s">
        <v>4001</v>
      </c>
      <c r="F163" s="476" t="s">
        <v>4038</v>
      </c>
      <c r="G163" s="476" t="s">
        <v>4006</v>
      </c>
      <c r="H163" s="476" t="s">
        <v>4004</v>
      </c>
      <c r="I163" s="389"/>
      <c r="J163" s="389"/>
      <c r="K163" s="389"/>
      <c r="L163" s="389"/>
      <c r="M163" s="389"/>
    </row>
    <row r="164" spans="2:13">
      <c r="D164" s="20" t="s">
        <v>4000</v>
      </c>
      <c r="E164" s="20" t="s">
        <v>4001</v>
      </c>
      <c r="F164" s="476" t="s">
        <v>4038</v>
      </c>
      <c r="G164" s="476" t="s">
        <v>4006</v>
      </c>
      <c r="H164" s="476" t="s">
        <v>4004</v>
      </c>
      <c r="I164" s="389"/>
      <c r="J164" s="389"/>
      <c r="K164" s="389"/>
      <c r="L164" s="389"/>
      <c r="M164" s="389"/>
    </row>
    <row r="165" spans="2:13">
      <c r="D165" s="20" t="s">
        <v>4000</v>
      </c>
      <c r="E165" s="20" t="s">
        <v>4001</v>
      </c>
      <c r="F165" s="476" t="s">
        <v>4038</v>
      </c>
      <c r="G165" s="476" t="s">
        <v>4006</v>
      </c>
      <c r="H165" s="476" t="s">
        <v>4004</v>
      </c>
      <c r="I165" s="389"/>
      <c r="J165" s="389"/>
      <c r="K165" s="389"/>
      <c r="L165" s="389"/>
      <c r="M165" s="389"/>
    </row>
    <row r="166" spans="2:13">
      <c r="D166" s="20" t="s">
        <v>4000</v>
      </c>
      <c r="E166" s="11" t="s">
        <v>4001</v>
      </c>
      <c r="F166" s="476" t="s">
        <v>4038</v>
      </c>
      <c r="G166" s="11" t="s">
        <v>4006</v>
      </c>
      <c r="H166" s="476" t="s">
        <v>4004</v>
      </c>
      <c r="I166" s="389"/>
      <c r="J166" s="389"/>
      <c r="K166" s="389"/>
      <c r="L166" s="389"/>
      <c r="M166" s="389"/>
    </row>
    <row r="167" spans="2:13">
      <c r="D167" s="20" t="s">
        <v>4000</v>
      </c>
      <c r="E167" s="11" t="s">
        <v>4001</v>
      </c>
      <c r="F167" s="476" t="s">
        <v>4038</v>
      </c>
      <c r="G167" s="11" t="s">
        <v>4006</v>
      </c>
      <c r="H167" s="476" t="s">
        <v>4004</v>
      </c>
      <c r="I167" s="389"/>
      <c r="J167" s="389"/>
      <c r="K167" s="389"/>
      <c r="L167" s="389"/>
      <c r="M167" s="389"/>
    </row>
    <row r="168" spans="2:13" ht="13.9">
      <c r="D168" s="20" t="s">
        <v>4000</v>
      </c>
      <c r="E168" s="11" t="s">
        <v>4001</v>
      </c>
      <c r="F168" s="476" t="s">
        <v>4038</v>
      </c>
      <c r="G168" s="11" t="s">
        <v>1623</v>
      </c>
      <c r="H168" s="476" t="s">
        <v>4004</v>
      </c>
      <c r="I168" s="475">
        <f>SUM(I156:I167)</f>
        <v>0</v>
      </c>
      <c r="J168" s="475">
        <f t="shared" ref="J168:M168" si="15">SUM(J156:J167)</f>
        <v>0</v>
      </c>
      <c r="K168" s="475">
        <f t="shared" si="15"/>
        <v>0</v>
      </c>
      <c r="L168" s="475">
        <f t="shared" si="15"/>
        <v>0</v>
      </c>
      <c r="M168" s="475">
        <f t="shared" si="15"/>
        <v>0</v>
      </c>
    </row>
    <row r="169" spans="2:13">
      <c r="D169" s="20"/>
      <c r="H169" s="456"/>
    </row>
    <row r="170" spans="2:13" ht="13.9">
      <c r="B170" s="467"/>
      <c r="C170" s="34" t="s">
        <v>4039</v>
      </c>
      <c r="D170" s="34"/>
      <c r="E170" s="34"/>
      <c r="F170" s="33"/>
      <c r="G170" s="33"/>
      <c r="H170" s="33"/>
      <c r="I170" s="33"/>
      <c r="J170" s="33"/>
      <c r="K170" s="33"/>
      <c r="L170" s="33"/>
      <c r="M170" s="33"/>
    </row>
    <row r="171" spans="2:13">
      <c r="D171" s="20"/>
      <c r="H171" s="456"/>
    </row>
    <row r="172" spans="2:13" ht="13.9">
      <c r="D172" s="20" t="s">
        <v>4000</v>
      </c>
      <c r="E172" s="20" t="s">
        <v>4001</v>
      </c>
      <c r="F172" s="20" t="s">
        <v>1049</v>
      </c>
      <c r="G172" s="456" t="s">
        <v>1623</v>
      </c>
      <c r="H172" s="456" t="s">
        <v>4004</v>
      </c>
      <c r="I172" s="475">
        <f>I79+I92+I105+I116+I127+I140+I155+I168</f>
        <v>0</v>
      </c>
      <c r="J172" s="475">
        <f>J79+J92+J105+J116+J127+J140+J155+J168</f>
        <v>0</v>
      </c>
      <c r="K172" s="475">
        <f>K79+K92+K105+K116+K127+K140+K155+K168</f>
        <v>0</v>
      </c>
      <c r="L172" s="475">
        <f>L79+L92+L105+L116+L127+L140+L155+L168</f>
        <v>0</v>
      </c>
      <c r="M172" s="475">
        <f>M79+M92+M105+M116+M127+M140+M155+M168</f>
        <v>0</v>
      </c>
    </row>
    <row r="174" spans="2:13" s="27" customFormat="1" ht="17.649999999999999">
      <c r="B174" s="28" t="s">
        <v>1807</v>
      </c>
    </row>
  </sheetData>
  <pageMargins left="0.7" right="0.7" top="0.75" bottom="0.75" header="0.3" footer="0.3"/>
  <pageSetup paperSize="9" orientation="portrait" r:id="rId1"/>
  <headerFooter>
    <oddHeader>&amp;L&amp;"Calibri"&amp;10&amp;K000000Classified as Internal&amp;1#&amp;C&amp;"Verdana,Regular"&amp;10&amp;K000000Internal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1" id="{6612690A-21FF-4CA3-80D5-48A822840B98}">
            <xm:f>Cover!$E$15&lt;&gt;I$6</xm:f>
            <x14:dxf>
              <fill>
                <patternFill>
                  <bgColor theme="0" tint="-0.24994659260841701"/>
                </patternFill>
              </fill>
            </x14:dxf>
          </x14:cfRule>
          <x14:cfRule type="expression" priority="32" id="{493A7284-B423-42B7-A997-81D097F452EF}">
            <xm:f>Cover!$E$15=I$6</xm:f>
            <x14:dxf>
              <fill>
                <patternFill>
                  <bgColor theme="7" tint="0.59996337778862885"/>
                </patternFill>
              </fill>
            </x14:dxf>
          </x14:cfRule>
          <xm:sqref>I14:M16 I106:M115 I141:M154</xm:sqref>
        </x14:conditionalFormatting>
        <x14:conditionalFormatting xmlns:xm="http://schemas.microsoft.com/office/excel/2006/main">
          <x14:cfRule type="expression" priority="29" id="{B3CC642B-21F6-4EE0-AE64-2D94A60020EB}">
            <xm:f>Cover!$E$15&lt;&gt;I$6</xm:f>
            <x14:dxf>
              <fill>
                <patternFill>
                  <bgColor theme="0" tint="-0.24994659260841701"/>
                </patternFill>
              </fill>
            </x14:dxf>
          </x14:cfRule>
          <x14:cfRule type="expression" priority="30" id="{0DB6CB1D-17F2-4ADE-A62C-D8764D591646}">
            <xm:f>Cover!$E$15=I$6</xm:f>
            <x14:dxf>
              <fill>
                <patternFill>
                  <bgColor theme="7" tint="0.59996337778862885"/>
                </patternFill>
              </fill>
            </x14:dxf>
          </x14:cfRule>
          <xm:sqref>I22:M24</xm:sqref>
        </x14:conditionalFormatting>
        <x14:conditionalFormatting xmlns:xm="http://schemas.microsoft.com/office/excel/2006/main">
          <x14:cfRule type="expression" priority="27" id="{164F1D28-537F-490C-B38F-90625455D72A}">
            <xm:f>Cover!$E$15&lt;&gt;I$6</xm:f>
            <x14:dxf>
              <fill>
                <patternFill>
                  <bgColor theme="0" tint="-0.24994659260841701"/>
                </patternFill>
              </fill>
            </x14:dxf>
          </x14:cfRule>
          <x14:cfRule type="expression" priority="28" id="{E11D8446-9237-4983-BC0B-7B9D5F16BD9D}">
            <xm:f>Cover!$E$15=I$6</xm:f>
            <x14:dxf>
              <fill>
                <patternFill>
                  <bgColor theme="7" tint="0.59996337778862885"/>
                </patternFill>
              </fill>
            </x14:dxf>
          </x14:cfRule>
          <xm:sqref>I29:M30</xm:sqref>
        </x14:conditionalFormatting>
        <x14:conditionalFormatting xmlns:xm="http://schemas.microsoft.com/office/excel/2006/main">
          <x14:cfRule type="expression" priority="25" id="{21B95B50-857A-4E5D-9CCB-E8EF7DD2B3DB}">
            <xm:f>Cover!$E$15&lt;&gt;I$6</xm:f>
            <x14:dxf>
              <fill>
                <patternFill>
                  <bgColor theme="0" tint="-0.24994659260841701"/>
                </patternFill>
              </fill>
            </x14:dxf>
          </x14:cfRule>
          <x14:cfRule type="expression" priority="26" id="{958A8767-25A8-4BE8-AE28-A81E9F469F82}">
            <xm:f>Cover!$E$15=I$6</xm:f>
            <x14:dxf>
              <fill>
                <patternFill>
                  <bgColor theme="7" tint="0.59996337778862885"/>
                </patternFill>
              </fill>
            </x14:dxf>
          </x14:cfRule>
          <xm:sqref>I37:M37</xm:sqref>
        </x14:conditionalFormatting>
        <x14:conditionalFormatting xmlns:xm="http://schemas.microsoft.com/office/excel/2006/main">
          <x14:cfRule type="expression" priority="1" id="{C39F7CE3-81F9-4FD1-8720-177A688BAB2C}">
            <xm:f>Cover!$E$15&lt;&gt;I$6</xm:f>
            <x14:dxf>
              <fill>
                <patternFill>
                  <bgColor theme="0" tint="-0.24994659260841701"/>
                </patternFill>
              </fill>
            </x14:dxf>
          </x14:cfRule>
          <x14:cfRule type="expression" priority="2" id="{D11C2757-9210-4AE7-B71C-657A2158A9B8}">
            <xm:f>Cover!$E$15=I$6</xm:f>
            <x14:dxf>
              <fill>
                <patternFill>
                  <bgColor theme="7" tint="0.59996337778862885"/>
                </patternFill>
              </fill>
            </x14:dxf>
          </x14:cfRule>
          <xm:sqref>I43:M45</xm:sqref>
        </x14:conditionalFormatting>
        <x14:conditionalFormatting xmlns:xm="http://schemas.microsoft.com/office/excel/2006/main">
          <x14:cfRule type="expression" priority="21" id="{5264D77F-8E75-49FB-93CF-2A16C57CF160}">
            <xm:f>Cover!$E$15&lt;&gt;I$6</xm:f>
            <x14:dxf>
              <fill>
                <patternFill>
                  <bgColor theme="0" tint="-0.24994659260841701"/>
                </patternFill>
              </fill>
            </x14:dxf>
          </x14:cfRule>
          <x14:cfRule type="expression" priority="22" id="{B63BC972-6613-4774-97C8-A52324C170D6}">
            <xm:f>Cover!$E$15=I$6</xm:f>
            <x14:dxf>
              <fill>
                <patternFill>
                  <bgColor theme="7" tint="0.59996337778862885"/>
                </patternFill>
              </fill>
            </x14:dxf>
          </x14:cfRule>
          <xm:sqref>I51:M51</xm:sqref>
        </x14:conditionalFormatting>
        <x14:conditionalFormatting xmlns:xm="http://schemas.microsoft.com/office/excel/2006/main">
          <x14:cfRule type="expression" priority="19" id="{DB6C1452-9824-45B8-94EF-42B63AE1F612}">
            <xm:f>Cover!$E$15&lt;&gt;I$6</xm:f>
            <x14:dxf>
              <fill>
                <patternFill>
                  <bgColor theme="0" tint="-0.24994659260841701"/>
                </patternFill>
              </fill>
            </x14:dxf>
          </x14:cfRule>
          <x14:cfRule type="expression" priority="20" id="{7F32D289-F423-44EB-A095-E805E2FD0949}">
            <xm:f>Cover!$E$15=I$6</xm:f>
            <x14:dxf>
              <fill>
                <patternFill>
                  <bgColor theme="7" tint="0.59996337778862885"/>
                </patternFill>
              </fill>
            </x14:dxf>
          </x14:cfRule>
          <xm:sqref>I67:M78</xm:sqref>
        </x14:conditionalFormatting>
        <x14:conditionalFormatting xmlns:xm="http://schemas.microsoft.com/office/excel/2006/main">
          <x14:cfRule type="expression" priority="17" id="{917B6BF2-C179-4638-B92B-5D5D15726008}">
            <xm:f>Cover!$E$15&lt;&gt;I$6</xm:f>
            <x14:dxf>
              <fill>
                <patternFill>
                  <bgColor theme="0" tint="-0.24994659260841701"/>
                </patternFill>
              </fill>
            </x14:dxf>
          </x14:cfRule>
          <x14:cfRule type="expression" priority="18" id="{5020A160-7F10-4C70-A868-CD608B313063}">
            <xm:f>Cover!$E$15=I$6</xm:f>
            <x14:dxf>
              <fill>
                <patternFill>
                  <bgColor theme="7" tint="0.59996337778862885"/>
                </patternFill>
              </fill>
            </x14:dxf>
          </x14:cfRule>
          <xm:sqref>I80:M91</xm:sqref>
        </x14:conditionalFormatting>
        <x14:conditionalFormatting xmlns:xm="http://schemas.microsoft.com/office/excel/2006/main">
          <x14:cfRule type="expression" priority="15" id="{B6ED83E0-6E71-443D-9881-D61407926F21}">
            <xm:f>Cover!$E$15&lt;&gt;I$6</xm:f>
            <x14:dxf>
              <fill>
                <patternFill>
                  <bgColor theme="0" tint="-0.24994659260841701"/>
                </patternFill>
              </fill>
            </x14:dxf>
          </x14:cfRule>
          <x14:cfRule type="expression" priority="16" id="{134C31DC-2CEF-474F-8D10-3A131A7B59E2}">
            <xm:f>Cover!$E$15=I$6</xm:f>
            <x14:dxf>
              <fill>
                <patternFill>
                  <bgColor theme="7" tint="0.59996337778862885"/>
                </patternFill>
              </fill>
            </x14:dxf>
          </x14:cfRule>
          <xm:sqref>I93:M104</xm:sqref>
        </x14:conditionalFormatting>
        <x14:conditionalFormatting xmlns:xm="http://schemas.microsoft.com/office/excel/2006/main">
          <x14:cfRule type="expression" priority="11" id="{4E5DDA3C-7614-4C6B-AF9F-DC9959FEE365}">
            <xm:f>Cover!$E$15&lt;&gt;I$6</xm:f>
            <x14:dxf>
              <fill>
                <patternFill>
                  <bgColor theme="0" tint="-0.24994659260841701"/>
                </patternFill>
              </fill>
            </x14:dxf>
          </x14:cfRule>
          <x14:cfRule type="expression" priority="12" id="{8E31E99E-EA7F-43A5-BABE-327B09DE246B}">
            <xm:f>Cover!$E$15=I$6</xm:f>
            <x14:dxf>
              <fill>
                <patternFill>
                  <bgColor theme="7" tint="0.59996337778862885"/>
                </patternFill>
              </fill>
            </x14:dxf>
          </x14:cfRule>
          <xm:sqref>I117:M126</xm:sqref>
        </x14:conditionalFormatting>
        <x14:conditionalFormatting xmlns:xm="http://schemas.microsoft.com/office/excel/2006/main">
          <x14:cfRule type="expression" priority="9" id="{E4604305-FB25-478E-A308-B7B52AAE65AC}">
            <xm:f>Cover!$E$15&lt;&gt;I$6</xm:f>
            <x14:dxf>
              <fill>
                <patternFill>
                  <bgColor theme="0" tint="-0.24994659260841701"/>
                </patternFill>
              </fill>
            </x14:dxf>
          </x14:cfRule>
          <x14:cfRule type="expression" priority="10" id="{6242C471-4475-41D4-AE14-00767E880D7B}">
            <xm:f>Cover!$E$15=I$6</xm:f>
            <x14:dxf>
              <fill>
                <patternFill>
                  <bgColor theme="7" tint="0.59996337778862885"/>
                </patternFill>
              </fill>
            </x14:dxf>
          </x14:cfRule>
          <xm:sqref>I128:M139</xm:sqref>
        </x14:conditionalFormatting>
        <x14:conditionalFormatting xmlns:xm="http://schemas.microsoft.com/office/excel/2006/main">
          <x14:cfRule type="expression" priority="5" id="{553EEE43-C03E-4BBB-BBFA-9E872D3024E5}">
            <xm:f>Cover!$E$15&lt;&gt;I$6</xm:f>
            <x14:dxf>
              <fill>
                <patternFill>
                  <bgColor theme="0" tint="-0.24994659260841701"/>
                </patternFill>
              </fill>
            </x14:dxf>
          </x14:cfRule>
          <x14:cfRule type="expression" priority="6" id="{F7A51143-0D8E-4605-A000-A78AD5D8FE95}">
            <xm:f>Cover!$E$15=I$6</xm:f>
            <x14:dxf>
              <fill>
                <patternFill>
                  <bgColor theme="7" tint="0.59996337778862885"/>
                </patternFill>
              </fill>
            </x14:dxf>
          </x14:cfRule>
          <xm:sqref>I156:M167</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5F45-6211-45ED-92BC-D16057AF92BB}">
  <sheetPr codeName="Sheet91">
    <tabColor theme="2" tint="-0.249977111117893"/>
    <pageSetUpPr autoPageBreaks="0"/>
  </sheetPr>
  <dimension ref="A1:BJ38"/>
  <sheetViews>
    <sheetView zoomScale="55" zoomScaleNormal="55" workbookViewId="0">
      <pane ySplit="4" topLeftCell="A5" activePane="bottomLeft" state="frozen"/>
      <selection pane="bottomLeft" activeCell="J48" sqref="J48"/>
      <selection activeCell="G59" sqref="G59"/>
    </sheetView>
  </sheetViews>
  <sheetFormatPr defaultColWidth="0" defaultRowHeight="13.5"/>
  <cols>
    <col min="1" max="1" width="14.42578125" style="11" customWidth="1"/>
    <col min="2" max="3" width="1.5703125" style="11" customWidth="1"/>
    <col min="4" max="5" width="60.5703125" style="11" bestFit="1" customWidth="1"/>
    <col min="6" max="6" width="9.5703125" style="11" customWidth="1"/>
    <col min="7" max="10" width="19.42578125" style="11" customWidth="1"/>
    <col min="11" max="11" width="13.5703125" style="11" customWidth="1"/>
    <col min="12" max="17" width="1.42578125" style="11" customWidth="1"/>
    <col min="18" max="38" width="13.5703125" style="11" hidden="1" customWidth="1"/>
    <col min="39" max="62" width="0" style="11" hidden="1" customWidth="1"/>
    <col min="63" max="16384" width="13.5703125" style="11" hidden="1"/>
  </cols>
  <sheetData>
    <row r="1" spans="1:11" s="2" customFormat="1" ht="25.15">
      <c r="A1" s="62" t="s">
        <v>1619</v>
      </c>
      <c r="B1" s="3"/>
      <c r="E1" s="4"/>
      <c r="I1" s="3"/>
    </row>
    <row r="2" spans="1:11" s="2" customFormat="1" ht="25.15">
      <c r="A2" s="4" t="str">
        <f>Cover!$E$13</f>
        <v>Master</v>
      </c>
      <c r="B2" s="3"/>
    </row>
    <row r="3" spans="1:11" s="2" customFormat="1" ht="25.15">
      <c r="A3" s="4">
        <f>Cover!$E$15</f>
        <v>2026</v>
      </c>
      <c r="B3" s="4"/>
      <c r="C3" s="4"/>
    </row>
    <row r="4" spans="1:11" s="5" customFormat="1" ht="25.5" thickBot="1">
      <c r="A4" s="1305" t="s">
        <v>128</v>
      </c>
      <c r="B4" s="6"/>
    </row>
    <row r="5" spans="1:11" ht="17.649999999999999">
      <c r="A5" s="7"/>
      <c r="B5" s="8"/>
      <c r="C5" s="8"/>
      <c r="D5" s="36"/>
      <c r="E5" s="37"/>
      <c r="F5" s="37"/>
      <c r="G5" s="68" t="s">
        <v>1997</v>
      </c>
      <c r="H5" s="66"/>
      <c r="I5" s="66"/>
      <c r="J5" s="66"/>
      <c r="K5" s="67"/>
    </row>
    <row r="6" spans="1:11" s="61" customFormat="1" ht="15">
      <c r="A6" s="21"/>
      <c r="B6" s="57"/>
      <c r="C6" s="57"/>
      <c r="D6" s="36" t="s">
        <v>1878</v>
      </c>
      <c r="E6" s="36" t="s">
        <v>239</v>
      </c>
      <c r="F6" s="36" t="s">
        <v>176</v>
      </c>
      <c r="G6" s="118">
        <v>2022</v>
      </c>
      <c r="H6" s="119">
        <v>2023</v>
      </c>
      <c r="I6" s="119">
        <v>2024</v>
      </c>
      <c r="J6" s="119">
        <v>2025</v>
      </c>
      <c r="K6" s="120">
        <v>2026</v>
      </c>
    </row>
    <row r="8" spans="1:11" s="27" customFormat="1" ht="22.5">
      <c r="B8" s="801" t="s">
        <v>4040</v>
      </c>
    </row>
    <row r="10" spans="1:11" ht="13.9">
      <c r="A10" s="12"/>
      <c r="B10" s="12"/>
      <c r="C10" s="34" t="s">
        <v>4041</v>
      </c>
      <c r="D10" s="34"/>
      <c r="E10" s="33"/>
      <c r="F10" s="33"/>
      <c r="G10" s="33"/>
      <c r="H10" s="33"/>
      <c r="I10" s="33"/>
      <c r="J10" s="33"/>
      <c r="K10" s="33"/>
    </row>
    <row r="12" spans="1:11" ht="15">
      <c r="A12" s="7"/>
      <c r="B12" s="8"/>
      <c r="C12" s="8"/>
      <c r="D12" s="11" t="s">
        <v>4042</v>
      </c>
      <c r="E12" s="20" t="s">
        <v>4043</v>
      </c>
      <c r="F12" s="420" t="s">
        <v>3099</v>
      </c>
      <c r="G12" s="389"/>
      <c r="H12" s="389"/>
      <c r="I12" s="389"/>
      <c r="J12" s="389"/>
      <c r="K12" s="389"/>
    </row>
    <row r="13" spans="1:11" ht="15">
      <c r="A13" s="7"/>
      <c r="B13" s="8"/>
      <c r="C13" s="8"/>
      <c r="D13" s="11" t="s">
        <v>4042</v>
      </c>
      <c r="E13" s="20" t="s">
        <v>4044</v>
      </c>
      <c r="F13" s="420" t="s">
        <v>3099</v>
      </c>
      <c r="G13" s="389"/>
      <c r="H13" s="389"/>
      <c r="I13" s="389"/>
      <c r="J13" s="389"/>
      <c r="K13" s="389"/>
    </row>
    <row r="14" spans="1:11" ht="15">
      <c r="A14" s="7"/>
      <c r="B14" s="8"/>
      <c r="C14" s="8"/>
      <c r="D14" s="11" t="s">
        <v>4042</v>
      </c>
      <c r="E14" s="20" t="s">
        <v>4045</v>
      </c>
      <c r="F14" s="420" t="s">
        <v>4046</v>
      </c>
      <c r="G14" s="389"/>
      <c r="H14" s="389"/>
      <c r="I14" s="389"/>
      <c r="J14" s="389"/>
      <c r="K14" s="389"/>
    </row>
    <row r="15" spans="1:11" ht="15">
      <c r="A15" s="7"/>
      <c r="B15" s="8"/>
      <c r="C15" s="8"/>
      <c r="D15" s="11" t="s">
        <v>4042</v>
      </c>
      <c r="E15" s="20" t="s">
        <v>4047</v>
      </c>
      <c r="F15" s="420" t="s">
        <v>3099</v>
      </c>
      <c r="G15" s="389"/>
      <c r="H15" s="389"/>
      <c r="I15" s="389"/>
      <c r="J15" s="389"/>
      <c r="K15" s="389"/>
    </row>
    <row r="16" spans="1:11" s="12" customFormat="1">
      <c r="D16" s="11" t="s">
        <v>4042</v>
      </c>
      <c r="E16" s="12" t="s">
        <v>4048</v>
      </c>
      <c r="F16" s="420" t="s">
        <v>4046</v>
      </c>
      <c r="G16" s="1228"/>
      <c r="H16" s="1228"/>
      <c r="I16" s="1228"/>
      <c r="J16" s="917">
        <f>SUM('11.01 Other_Dist_Gas_Connection'!$K$12:$K$31)</f>
        <v>0</v>
      </c>
      <c r="K16" s="389"/>
    </row>
    <row r="17" spans="3:11" s="12" customFormat="1">
      <c r="D17" s="11" t="s">
        <v>4042</v>
      </c>
      <c r="E17" s="12" t="s">
        <v>4049</v>
      </c>
      <c r="F17" s="420" t="s">
        <v>3099</v>
      </c>
      <c r="G17" s="1426"/>
      <c r="H17" s="1426"/>
      <c r="I17" s="1426"/>
      <c r="J17" s="1426"/>
      <c r="K17" s="1426"/>
    </row>
    <row r="18" spans="3:11" s="12" customFormat="1">
      <c r="D18" s="11" t="s">
        <v>4042</v>
      </c>
      <c r="E18" s="12" t="s">
        <v>4050</v>
      </c>
      <c r="F18" s="420" t="s">
        <v>3099</v>
      </c>
      <c r="G18" s="1426"/>
      <c r="H18" s="1426"/>
      <c r="I18" s="1426"/>
      <c r="J18" s="1426"/>
      <c r="K18" s="1426"/>
    </row>
    <row r="19" spans="3:11" s="12" customFormat="1">
      <c r="D19" s="11" t="s">
        <v>4042</v>
      </c>
      <c r="E19" s="12" t="s">
        <v>4051</v>
      </c>
      <c r="F19" s="420" t="s">
        <v>4046</v>
      </c>
      <c r="G19" s="1426"/>
      <c r="H19" s="1426"/>
      <c r="I19" s="1426"/>
      <c r="J19" s="1426"/>
      <c r="K19" s="1426"/>
    </row>
    <row r="20" spans="3:11" s="12" customFormat="1">
      <c r="D20" s="11" t="s">
        <v>4042</v>
      </c>
      <c r="E20" s="12" t="s">
        <v>4052</v>
      </c>
      <c r="F20" s="420" t="s">
        <v>3099</v>
      </c>
      <c r="G20" s="1426"/>
      <c r="H20" s="1426"/>
      <c r="I20" s="1426"/>
      <c r="J20" s="1426"/>
      <c r="K20" s="1426"/>
    </row>
    <row r="21" spans="3:11" s="12" customFormat="1">
      <c r="D21" s="11" t="s">
        <v>4042</v>
      </c>
      <c r="E21" s="12" t="s">
        <v>4053</v>
      </c>
      <c r="F21" s="420" t="s">
        <v>4046</v>
      </c>
      <c r="G21" s="1426"/>
      <c r="H21" s="1426"/>
      <c r="I21" s="1426"/>
      <c r="J21" s="1426"/>
      <c r="K21" s="1426"/>
    </row>
    <row r="22" spans="3:11" s="12" customFormat="1">
      <c r="E22" s="7"/>
      <c r="F22" s="15"/>
    </row>
    <row r="23" spans="3:11">
      <c r="D23" s="20"/>
      <c r="E23" s="20"/>
      <c r="F23" s="7"/>
    </row>
    <row r="24" spans="3:11" ht="13.9">
      <c r="C24" s="34" t="s">
        <v>4054</v>
      </c>
      <c r="D24" s="34"/>
      <c r="E24" s="33"/>
      <c r="F24" s="33"/>
      <c r="G24" s="33"/>
      <c r="H24" s="33"/>
      <c r="I24" s="33"/>
      <c r="J24" s="33"/>
      <c r="K24" s="33"/>
    </row>
    <row r="25" spans="3:11">
      <c r="D25" s="20"/>
      <c r="E25" s="7"/>
      <c r="F25" s="7"/>
    </row>
    <row r="26" spans="3:11">
      <c r="D26" s="11" t="s">
        <v>4042</v>
      </c>
      <c r="E26" s="20" t="s">
        <v>4055</v>
      </c>
      <c r="F26" s="7" t="s">
        <v>1946</v>
      </c>
      <c r="G26" s="1345"/>
      <c r="H26" s="1345"/>
      <c r="I26" s="1345"/>
      <c r="J26" s="1345"/>
      <c r="K26" s="1345"/>
    </row>
    <row r="27" spans="3:11">
      <c r="D27" s="11" t="s">
        <v>4042</v>
      </c>
      <c r="E27" s="20" t="s">
        <v>4056</v>
      </c>
      <c r="F27" s="7" t="s">
        <v>4057</v>
      </c>
      <c r="G27" s="1345"/>
      <c r="H27" s="1345"/>
      <c r="I27" s="1345"/>
      <c r="J27" s="1345"/>
      <c r="K27" s="1345"/>
    </row>
    <row r="28" spans="3:11">
      <c r="D28" s="20"/>
      <c r="E28" s="7"/>
      <c r="F28" s="7"/>
    </row>
    <row r="29" spans="3:11" ht="13.9">
      <c r="C29" s="34" t="s">
        <v>4058</v>
      </c>
      <c r="D29" s="34"/>
      <c r="E29" s="33"/>
      <c r="F29" s="33"/>
      <c r="G29" s="33"/>
      <c r="H29" s="33"/>
      <c r="I29" s="33"/>
      <c r="J29" s="33"/>
      <c r="K29" s="33"/>
    </row>
    <row r="30" spans="3:11" s="12" customFormat="1">
      <c r="E30" s="7"/>
      <c r="F30" s="15"/>
    </row>
    <row r="31" spans="3:11">
      <c r="D31" s="11" t="s">
        <v>4042</v>
      </c>
      <c r="E31" s="20" t="s">
        <v>4059</v>
      </c>
      <c r="F31" s="7" t="s">
        <v>1946</v>
      </c>
      <c r="G31" s="1345"/>
      <c r="H31" s="1345"/>
      <c r="I31" s="1345"/>
      <c r="J31" s="1345"/>
      <c r="K31" s="1345"/>
    </row>
    <row r="32" spans="3:11">
      <c r="D32" s="11" t="s">
        <v>4042</v>
      </c>
      <c r="E32" s="20" t="s">
        <v>4060</v>
      </c>
      <c r="F32" s="7" t="s">
        <v>4057</v>
      </c>
      <c r="G32" s="1345"/>
      <c r="H32" s="1345"/>
      <c r="I32" s="1345"/>
      <c r="J32" s="1345"/>
      <c r="K32" s="1345"/>
    </row>
    <row r="34" spans="2:11" ht="13.9">
      <c r="B34" s="12"/>
      <c r="C34" s="34" t="s">
        <v>4061</v>
      </c>
      <c r="D34" s="34"/>
      <c r="E34" s="33"/>
      <c r="F34" s="33"/>
      <c r="G34" s="33"/>
      <c r="H34" s="33"/>
      <c r="I34" s="33"/>
      <c r="J34" s="33"/>
      <c r="K34" s="33"/>
    </row>
    <row r="35" spans="2:11">
      <c r="D35" s="20"/>
      <c r="E35" s="7"/>
      <c r="F35" s="7"/>
    </row>
    <row r="36" spans="2:11">
      <c r="D36" s="11" t="s">
        <v>4042</v>
      </c>
      <c r="E36" s="20" t="s">
        <v>4062</v>
      </c>
      <c r="F36" s="7" t="s">
        <v>1884</v>
      </c>
      <c r="G36" s="1345"/>
      <c r="H36" s="1345"/>
      <c r="I36" s="1345"/>
      <c r="J36" s="1345"/>
      <c r="K36" s="1345"/>
    </row>
    <row r="38" spans="2:11" s="27" customFormat="1" ht="17.649999999999999">
      <c r="B38"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3" id="{040ED0D1-BABA-4E99-9784-1B98F66C0EC1}">
            <xm:f>Cover!$E$15&lt;&gt;G$6</xm:f>
            <x14:dxf>
              <fill>
                <patternFill>
                  <bgColor theme="0" tint="-0.24994659260841701"/>
                </patternFill>
              </fill>
            </x14:dxf>
          </x14:cfRule>
          <x14:cfRule type="expression" priority="14" id="{A8D1A4E4-29D8-401D-9813-D93EC712C66F}">
            <xm:f>Cover!$E$15=G$6</xm:f>
            <x14:dxf>
              <fill>
                <patternFill>
                  <bgColor theme="7" tint="0.59996337778862885"/>
                </patternFill>
              </fill>
            </x14:dxf>
          </x14:cfRule>
          <xm:sqref>G12:K15</xm:sqref>
        </x14:conditionalFormatting>
        <x14:conditionalFormatting xmlns:xm="http://schemas.microsoft.com/office/excel/2006/main">
          <x14:cfRule type="expression" priority="9" id="{0148A255-2191-4956-8C87-03676C6869DA}">
            <xm:f>Cover!$E$15&lt;&gt;G$6</xm:f>
            <x14:dxf>
              <fill>
                <patternFill>
                  <bgColor theme="0" tint="-0.24994659260841701"/>
                </patternFill>
              </fill>
            </x14:dxf>
          </x14:cfRule>
          <x14:cfRule type="expression" priority="10" id="{3120763B-3F6F-444D-A2D3-FBB97CF4A035}">
            <xm:f>Cover!$E$15=G$6</xm:f>
            <x14:dxf>
              <fill>
                <patternFill>
                  <bgColor theme="7" tint="0.59996337778862885"/>
                </patternFill>
              </fill>
            </x14:dxf>
          </x14:cfRule>
          <xm:sqref>G17:K21</xm:sqref>
        </x14:conditionalFormatting>
        <x14:conditionalFormatting xmlns:xm="http://schemas.microsoft.com/office/excel/2006/main">
          <x14:cfRule type="expression" priority="7" id="{C9CA8B7E-2BFA-4A20-9573-EBB5E2F157AC}">
            <xm:f>Cover!$E$15&lt;&gt;G$6</xm:f>
            <x14:dxf>
              <fill>
                <patternFill>
                  <bgColor theme="0" tint="-0.24994659260841701"/>
                </patternFill>
              </fill>
            </x14:dxf>
          </x14:cfRule>
          <x14:cfRule type="expression" priority="8" id="{AFFF7815-0243-4D3C-9B1E-F6875A80369E}">
            <xm:f>Cover!$E$15=G$6</xm:f>
            <x14:dxf>
              <fill>
                <patternFill>
                  <bgColor theme="7" tint="0.59996337778862885"/>
                </patternFill>
              </fill>
            </x14:dxf>
          </x14:cfRule>
          <xm:sqref>G26:K27</xm:sqref>
        </x14:conditionalFormatting>
        <x14:conditionalFormatting xmlns:xm="http://schemas.microsoft.com/office/excel/2006/main">
          <x14:cfRule type="expression" priority="5" id="{6F689240-D08B-4570-B30F-D3A865E09A89}">
            <xm:f>Cover!$E$15&lt;&gt;G$6</xm:f>
            <x14:dxf>
              <fill>
                <patternFill>
                  <bgColor theme="0" tint="-0.24994659260841701"/>
                </patternFill>
              </fill>
            </x14:dxf>
          </x14:cfRule>
          <x14:cfRule type="expression" priority="6" id="{2C74924C-B851-46E7-A939-EA6EE0CDEB02}">
            <xm:f>Cover!$E$15=G$6</xm:f>
            <x14:dxf>
              <fill>
                <patternFill>
                  <bgColor theme="7" tint="0.59996337778862885"/>
                </patternFill>
              </fill>
            </x14:dxf>
          </x14:cfRule>
          <xm:sqref>G31:K32</xm:sqref>
        </x14:conditionalFormatting>
        <x14:conditionalFormatting xmlns:xm="http://schemas.microsoft.com/office/excel/2006/main">
          <x14:cfRule type="expression" priority="3" id="{A757D068-8A7F-41D2-A230-ABA4FB7480DA}">
            <xm:f>Cover!$E$15&lt;&gt;G$6</xm:f>
            <x14:dxf>
              <fill>
                <patternFill>
                  <bgColor theme="0" tint="-0.24994659260841701"/>
                </patternFill>
              </fill>
            </x14:dxf>
          </x14:cfRule>
          <x14:cfRule type="expression" priority="4" id="{A16C79D5-20EF-4578-B047-16E11DAA02CD}">
            <xm:f>Cover!$E$15=G$6</xm:f>
            <x14:dxf>
              <fill>
                <patternFill>
                  <bgColor theme="7" tint="0.59996337778862885"/>
                </patternFill>
              </fill>
            </x14:dxf>
          </x14:cfRule>
          <xm:sqref>G36:K36</xm:sqref>
        </x14:conditionalFormatting>
        <x14:conditionalFormatting xmlns:xm="http://schemas.microsoft.com/office/excel/2006/main">
          <x14:cfRule type="expression" priority="11" id="{A8AC11BB-A404-4381-8B26-28D3F0E83C67}">
            <xm:f>Cover!$E$15&lt;&gt;K$6</xm:f>
            <x14:dxf>
              <fill>
                <patternFill>
                  <bgColor theme="0" tint="-0.24994659260841701"/>
                </patternFill>
              </fill>
            </x14:dxf>
          </x14:cfRule>
          <x14:cfRule type="expression" priority="12" id="{4B6CE5FA-CAE6-4783-A1EB-E0DE8D3ED5F8}">
            <xm:f>Cover!$E$15=K$6</xm:f>
            <x14:dxf>
              <fill>
                <patternFill>
                  <bgColor theme="7" tint="0.59996337778862885"/>
                </patternFill>
              </fill>
            </x14:dxf>
          </x14:cfRule>
          <xm:sqref>K16</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0203E-AB03-43E1-9F5C-ED6BD48D587D}">
  <sheetPr codeName="Sheet92">
    <tabColor theme="6"/>
    <pageSetUpPr autoPageBreaks="0"/>
  </sheetPr>
  <dimension ref="A1:BJ15"/>
  <sheetViews>
    <sheetView zoomScale="70" zoomScaleNormal="70" workbookViewId="0">
      <pane ySplit="4" topLeftCell="A7" activePane="bottomLeft" state="frozen"/>
      <selection pane="bottomLeft" activeCell="K13" sqref="K13"/>
      <selection activeCell="G59" sqref="G59"/>
    </sheetView>
  </sheetViews>
  <sheetFormatPr defaultColWidth="0" defaultRowHeight="13.5"/>
  <cols>
    <col min="1" max="1" width="14.42578125" style="11" customWidth="1"/>
    <col min="2" max="3" width="1.5703125" style="11" customWidth="1"/>
    <col min="4" max="4" width="24.5703125" style="11" bestFit="1" customWidth="1"/>
    <col min="5" max="5" width="27.42578125" style="11" customWidth="1"/>
    <col min="6" max="6" width="14.5703125" style="11" bestFit="1" customWidth="1"/>
    <col min="7" max="7" width="5.5703125" style="11" bestFit="1" customWidth="1"/>
    <col min="8" max="11" width="19.42578125" style="11" customWidth="1"/>
    <col min="12" max="12" width="15.5703125" style="11" customWidth="1"/>
    <col min="13" max="18" width="1.5703125" style="11" customWidth="1"/>
    <col min="19" max="38" width="15.5703125" style="11" hidden="1" customWidth="1"/>
    <col min="39" max="62" width="0" style="11" hidden="1" customWidth="1"/>
    <col min="63" max="16384" width="15.5703125" style="11" hidden="1"/>
  </cols>
  <sheetData>
    <row r="1" spans="1:12" s="2" customFormat="1" ht="25.15">
      <c r="A1" s="62" t="s">
        <v>1619</v>
      </c>
      <c r="B1" s="3"/>
      <c r="F1" s="4" t="s">
        <v>1</v>
      </c>
      <c r="G1" s="4"/>
      <c r="J1" s="3"/>
    </row>
    <row r="2" spans="1:12" s="2" customFormat="1" ht="25.15">
      <c r="A2" s="4" t="str">
        <f>Cover!$E$13</f>
        <v>Master</v>
      </c>
      <c r="B2" s="3"/>
    </row>
    <row r="3" spans="1:12" s="2" customFormat="1" ht="25.15">
      <c r="A3" s="4">
        <f>Cover!$E$15</f>
        <v>2026</v>
      </c>
      <c r="B3" s="4"/>
      <c r="C3" s="4"/>
    </row>
    <row r="4" spans="1:12" s="5" customFormat="1" ht="25.5" thickBot="1">
      <c r="A4" s="1305" t="s">
        <v>129</v>
      </c>
      <c r="B4" s="6"/>
    </row>
    <row r="5" spans="1:12" ht="17.649999999999999">
      <c r="A5" s="7"/>
      <c r="B5" s="8"/>
      <c r="C5" s="8"/>
      <c r="D5" s="36"/>
      <c r="E5" s="37"/>
      <c r="F5" s="37"/>
      <c r="G5" s="37"/>
      <c r="H5" s="68" t="s">
        <v>1997</v>
      </c>
      <c r="I5" s="66"/>
      <c r="J5" s="66"/>
      <c r="K5" s="66"/>
      <c r="L5" s="67"/>
    </row>
    <row r="6" spans="1:12" s="61" customFormat="1" ht="15">
      <c r="A6" s="21"/>
      <c r="B6" s="57"/>
      <c r="C6" s="57"/>
      <c r="D6" s="36" t="s">
        <v>1878</v>
      </c>
      <c r="E6" s="36" t="s">
        <v>239</v>
      </c>
      <c r="F6" s="36" t="s">
        <v>2996</v>
      </c>
      <c r="G6" s="36" t="s">
        <v>176</v>
      </c>
      <c r="H6" s="118">
        <v>2022</v>
      </c>
      <c r="I6" s="119">
        <v>2023</v>
      </c>
      <c r="J6" s="119">
        <v>2024</v>
      </c>
      <c r="K6" s="119">
        <v>2025</v>
      </c>
      <c r="L6" s="120">
        <v>2026</v>
      </c>
    </row>
    <row r="8" spans="1:12" s="27" customFormat="1" ht="22.5">
      <c r="B8" s="801" t="s">
        <v>4063</v>
      </c>
    </row>
    <row r="10" spans="1:12" s="27" customFormat="1" ht="17.649999999999999">
      <c r="B10" s="28" t="s">
        <v>4064</v>
      </c>
    </row>
    <row r="12" spans="1:12" ht="15">
      <c r="A12" s="7"/>
      <c r="B12" s="8"/>
      <c r="C12" s="8"/>
      <c r="D12" s="20" t="s">
        <v>4065</v>
      </c>
      <c r="E12" s="20" t="s">
        <v>4066</v>
      </c>
      <c r="F12" s="7" t="s">
        <v>3099</v>
      </c>
      <c r="G12" s="7" t="s">
        <v>198</v>
      </c>
      <c r="H12" s="389"/>
      <c r="I12" s="389"/>
      <c r="J12" s="389"/>
      <c r="K12" s="389"/>
      <c r="L12" s="389"/>
    </row>
    <row r="13" spans="1:12" ht="15">
      <c r="A13" s="7"/>
      <c r="B13" s="8"/>
      <c r="C13" s="8"/>
      <c r="D13" s="20" t="s">
        <v>4065</v>
      </c>
      <c r="E13" s="20" t="s">
        <v>4066</v>
      </c>
      <c r="F13" s="7" t="s">
        <v>4067</v>
      </c>
      <c r="G13" s="7" t="s">
        <v>1946</v>
      </c>
      <c r="H13" s="389"/>
      <c r="I13" s="389"/>
      <c r="J13" s="389"/>
      <c r="K13" s="389"/>
      <c r="L13" s="389"/>
    </row>
    <row r="15" spans="1:12" s="27" customFormat="1" ht="17.649999999999999">
      <c r="B15"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BB390A09-C3EA-4DE8-82DC-2BB153E456DA}">
            <xm:f>Cover!$E$15&lt;&gt;H$6</xm:f>
            <x14:dxf>
              <fill>
                <patternFill>
                  <bgColor theme="0" tint="-0.24994659260841701"/>
                </patternFill>
              </fill>
            </x14:dxf>
          </x14:cfRule>
          <x14:cfRule type="expression" priority="2" id="{BE5EE08B-1CCE-4000-9574-6E4889ED9EA9}">
            <xm:f>Cover!$E$15=H$6</xm:f>
            <x14:dxf>
              <fill>
                <patternFill>
                  <bgColor theme="7" tint="0.59996337778862885"/>
                </patternFill>
              </fill>
            </x14:dxf>
          </x14:cfRule>
          <xm:sqref>H12:L13</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2A348-F560-416F-9F56-939887F3F6CB}">
  <sheetPr codeName="Sheet93">
    <tabColor theme="6"/>
    <pageSetUpPr autoPageBreaks="0"/>
  </sheetPr>
  <dimension ref="A1:CT81"/>
  <sheetViews>
    <sheetView zoomScale="55" zoomScaleNormal="55" workbookViewId="0">
      <pane ySplit="4" topLeftCell="A5" activePane="bottomLeft" state="frozen"/>
      <selection pane="bottomLeft" activeCell="V65" sqref="V65"/>
      <selection activeCell="G59" sqref="G59"/>
    </sheetView>
  </sheetViews>
  <sheetFormatPr defaultColWidth="0" defaultRowHeight="13.5"/>
  <cols>
    <col min="1" max="1" width="14.42578125" style="11" customWidth="1"/>
    <col min="2" max="3" width="1.5703125" style="11" customWidth="1"/>
    <col min="4" max="4" width="22.5703125" style="11" customWidth="1"/>
    <col min="5" max="5" width="5.5703125" style="11" bestFit="1" customWidth="1"/>
    <col min="6" max="6" width="36.42578125" style="11" customWidth="1"/>
    <col min="7" max="7" width="26.42578125" style="11" customWidth="1"/>
    <col min="8" max="8" width="1.5703125" style="11" customWidth="1"/>
    <col min="9" max="13" width="15.5703125" style="11" customWidth="1"/>
    <col min="14" max="21" width="1.42578125" style="11" customWidth="1"/>
    <col min="22" max="22" width="1.5703125" style="11" customWidth="1"/>
    <col min="23" max="34" width="1.5703125" style="11" hidden="1" customWidth="1"/>
    <col min="35" max="98" width="18.42578125" style="11" hidden="1" customWidth="1"/>
    <col min="99" max="16384" width="14" style="11" hidden="1"/>
  </cols>
  <sheetData>
    <row r="1" spans="1:13" s="2" customFormat="1" ht="25.15">
      <c r="A1" s="62" t="s">
        <v>1619</v>
      </c>
      <c r="B1" s="3"/>
      <c r="E1" s="4"/>
      <c r="F1" s="4"/>
      <c r="G1" s="4"/>
      <c r="H1" s="4"/>
      <c r="I1" s="4"/>
      <c r="K1" s="3"/>
    </row>
    <row r="2" spans="1:13" s="2" customFormat="1" ht="25.15">
      <c r="A2" s="4" t="str">
        <f>Cover!$E$13</f>
        <v>Master</v>
      </c>
      <c r="B2" s="3"/>
    </row>
    <row r="3" spans="1:13" s="2" customFormat="1" ht="25.15">
      <c r="A3" s="4">
        <f>Cover!$E$15</f>
        <v>2026</v>
      </c>
      <c r="B3" s="4"/>
      <c r="C3" s="4"/>
    </row>
    <row r="4" spans="1:13" s="5" customFormat="1" ht="25.5" thickBot="1">
      <c r="A4" s="1305" t="s">
        <v>4068</v>
      </c>
      <c r="B4" s="6"/>
      <c r="H4" s="2"/>
      <c r="I4" s="2"/>
    </row>
    <row r="5" spans="1:13" ht="17.649999999999999">
      <c r="A5" s="193"/>
      <c r="B5" s="194"/>
      <c r="C5" s="194"/>
      <c r="D5" s="36"/>
      <c r="E5" s="195"/>
      <c r="F5" s="195"/>
      <c r="G5" s="195"/>
      <c r="H5" s="195"/>
      <c r="I5" s="196" t="s">
        <v>1997</v>
      </c>
      <c r="J5" s="197"/>
      <c r="K5" s="197"/>
      <c r="L5" s="197"/>
      <c r="M5" s="198"/>
    </row>
    <row r="6" spans="1:13" s="61" customFormat="1" ht="15">
      <c r="A6" s="199"/>
      <c r="B6" s="200"/>
      <c r="C6" s="200"/>
      <c r="D6" s="36" t="s">
        <v>1878</v>
      </c>
      <c r="E6" s="36" t="s">
        <v>176</v>
      </c>
      <c r="F6" s="36" t="s">
        <v>4069</v>
      </c>
      <c r="G6" s="36" t="s">
        <v>4070</v>
      </c>
      <c r="H6" s="36"/>
      <c r="I6" s="201">
        <v>2022</v>
      </c>
      <c r="J6" s="202">
        <v>2023</v>
      </c>
      <c r="K6" s="202">
        <v>2024</v>
      </c>
      <c r="L6" s="202">
        <v>2025</v>
      </c>
      <c r="M6" s="203">
        <v>2026</v>
      </c>
    </row>
    <row r="8" spans="1:13" s="27" customFormat="1" ht="22.5">
      <c r="B8" s="801" t="s">
        <v>4071</v>
      </c>
    </row>
    <row r="10" spans="1:13" ht="13.5" customHeight="1">
      <c r="A10" s="22"/>
      <c r="B10" s="22"/>
      <c r="C10" s="76" t="s">
        <v>4072</v>
      </c>
      <c r="D10" s="77"/>
      <c r="E10" s="77"/>
      <c r="F10" s="77"/>
      <c r="G10" s="77"/>
      <c r="H10" s="77"/>
      <c r="I10" s="77"/>
      <c r="J10" s="77"/>
      <c r="K10" s="77"/>
      <c r="L10" s="77"/>
      <c r="M10" s="77"/>
    </row>
    <row r="12" spans="1:13" ht="15">
      <c r="A12" s="193"/>
      <c r="B12" s="194"/>
      <c r="C12" s="194"/>
      <c r="D12" s="20"/>
      <c r="E12" s="20" t="s">
        <v>186</v>
      </c>
      <c r="F12" s="204"/>
      <c r="G12" s="204"/>
      <c r="H12" s="205"/>
      <c r="I12" s="728"/>
      <c r="J12" s="728"/>
      <c r="K12" s="728"/>
      <c r="L12" s="728"/>
      <c r="M12" s="728"/>
    </row>
    <row r="13" spans="1:13" ht="15">
      <c r="A13" s="193"/>
      <c r="B13" s="194"/>
      <c r="C13" s="194"/>
      <c r="D13" s="20"/>
      <c r="E13" s="20" t="s">
        <v>186</v>
      </c>
      <c r="F13" s="204"/>
      <c r="G13" s="204"/>
      <c r="H13" s="205"/>
      <c r="I13" s="728"/>
      <c r="J13" s="728"/>
      <c r="K13" s="728"/>
      <c r="L13" s="728"/>
      <c r="M13" s="728"/>
    </row>
    <row r="14" spans="1:13" ht="15">
      <c r="A14" s="193"/>
      <c r="B14" s="194"/>
      <c r="C14" s="194"/>
      <c r="D14" s="20"/>
      <c r="E14" s="20" t="s">
        <v>186</v>
      </c>
      <c r="F14" s="204"/>
      <c r="G14" s="204"/>
      <c r="H14" s="205"/>
      <c r="I14" s="728"/>
      <c r="J14" s="728"/>
      <c r="K14" s="728"/>
      <c r="L14" s="728"/>
      <c r="M14" s="728"/>
    </row>
    <row r="15" spans="1:13" ht="15">
      <c r="A15" s="193"/>
      <c r="B15" s="194"/>
      <c r="C15" s="194"/>
      <c r="D15" s="20"/>
      <c r="E15" s="20" t="s">
        <v>186</v>
      </c>
      <c r="F15" s="204"/>
      <c r="G15" s="204"/>
      <c r="H15" s="205"/>
      <c r="I15" s="728"/>
      <c r="J15" s="728"/>
      <c r="K15" s="728"/>
      <c r="L15" s="728"/>
      <c r="M15" s="728"/>
    </row>
    <row r="16" spans="1:13" ht="15">
      <c r="A16" s="193"/>
      <c r="B16" s="194"/>
      <c r="C16" s="194"/>
      <c r="D16" s="20"/>
      <c r="E16" s="20" t="s">
        <v>186</v>
      </c>
      <c r="F16" s="204"/>
      <c r="G16" s="204"/>
      <c r="H16" s="205"/>
      <c r="I16" s="728"/>
      <c r="J16" s="728"/>
      <c r="K16" s="728"/>
      <c r="L16" s="728"/>
      <c r="M16" s="728"/>
    </row>
    <row r="17" spans="3:13" ht="15">
      <c r="C17" s="194"/>
      <c r="D17" s="20"/>
      <c r="E17" s="20" t="s">
        <v>186</v>
      </c>
      <c r="F17" s="204"/>
      <c r="G17" s="204"/>
      <c r="H17" s="205"/>
      <c r="I17" s="728"/>
      <c r="J17" s="728"/>
      <c r="K17" s="728"/>
      <c r="L17" s="728"/>
      <c r="M17" s="728"/>
    </row>
    <row r="18" spans="3:13" ht="15">
      <c r="C18" s="194"/>
      <c r="D18" s="20"/>
      <c r="E18" s="20" t="s">
        <v>186</v>
      </c>
      <c r="F18" s="204"/>
      <c r="G18" s="204"/>
      <c r="H18" s="205"/>
      <c r="I18" s="728"/>
      <c r="J18" s="728"/>
      <c r="K18" s="728"/>
      <c r="L18" s="728"/>
      <c r="M18" s="728"/>
    </row>
    <row r="19" spans="3:13" ht="15">
      <c r="C19" s="194"/>
      <c r="D19" s="20"/>
      <c r="E19" s="20" t="s">
        <v>186</v>
      </c>
      <c r="F19" s="204"/>
      <c r="G19" s="204"/>
      <c r="H19" s="205"/>
      <c r="I19" s="728"/>
      <c r="J19" s="728"/>
      <c r="K19" s="728"/>
      <c r="L19" s="728"/>
      <c r="M19" s="728"/>
    </row>
    <row r="20" spans="3:13" ht="15">
      <c r="C20" s="194"/>
      <c r="D20" s="20"/>
      <c r="E20" s="20" t="s">
        <v>186</v>
      </c>
      <c r="F20" s="204"/>
      <c r="G20" s="204"/>
      <c r="H20" s="205"/>
      <c r="I20" s="728"/>
      <c r="J20" s="728"/>
      <c r="K20" s="728"/>
      <c r="L20" s="728"/>
      <c r="M20" s="728"/>
    </row>
    <row r="21" spans="3:13" ht="15">
      <c r="C21" s="194"/>
      <c r="D21" s="20"/>
      <c r="E21" s="20" t="s">
        <v>186</v>
      </c>
      <c r="F21" s="204"/>
      <c r="G21" s="204"/>
      <c r="H21" s="205"/>
      <c r="I21" s="728"/>
      <c r="J21" s="728"/>
      <c r="K21" s="728"/>
      <c r="L21" s="728"/>
      <c r="M21" s="728"/>
    </row>
    <row r="22" spans="3:13" ht="13.9">
      <c r="I22" s="1152">
        <f>SUM(I12:I21)</f>
        <v>0</v>
      </c>
      <c r="J22" s="1152">
        <f>SUM(J12:J21)</f>
        <v>0</v>
      </c>
      <c r="K22" s="1152">
        <f>SUM(K12:K21)</f>
        <v>0</v>
      </c>
      <c r="L22" s="1152">
        <f>SUM(L12:L21)</f>
        <v>0</v>
      </c>
      <c r="M22" s="1152">
        <f>SUM(M12:M21)</f>
        <v>0</v>
      </c>
    </row>
    <row r="23" spans="3:13">
      <c r="I23" s="399"/>
      <c r="J23" s="399"/>
      <c r="K23" s="399"/>
      <c r="L23" s="399"/>
      <c r="M23" s="399"/>
    </row>
    <row r="24" spans="3:13" ht="13.5" customHeight="1">
      <c r="C24" s="76" t="s">
        <v>4073</v>
      </c>
      <c r="D24" s="77"/>
      <c r="E24" s="77"/>
      <c r="F24" s="77"/>
      <c r="G24" s="77"/>
      <c r="H24" s="77"/>
      <c r="I24" s="1107"/>
      <c r="J24" s="1107"/>
      <c r="K24" s="1107"/>
      <c r="L24" s="1107"/>
      <c r="M24" s="1107"/>
    </row>
    <row r="25" spans="3:13">
      <c r="I25" s="399"/>
      <c r="J25" s="399"/>
      <c r="K25" s="399"/>
      <c r="L25" s="399"/>
      <c r="M25" s="399"/>
    </row>
    <row r="26" spans="3:13" ht="15">
      <c r="C26" s="194"/>
      <c r="D26" s="20" t="s">
        <v>3932</v>
      </c>
      <c r="E26" s="20" t="s">
        <v>186</v>
      </c>
      <c r="F26" s="204"/>
      <c r="G26" s="204"/>
      <c r="H26" s="205"/>
      <c r="I26" s="728"/>
      <c r="J26" s="728"/>
      <c r="K26" s="728"/>
      <c r="L26" s="728"/>
      <c r="M26" s="728"/>
    </row>
    <row r="27" spans="3:13" ht="15">
      <c r="C27" s="194"/>
      <c r="D27" s="20" t="s">
        <v>3932</v>
      </c>
      <c r="E27" s="20" t="s">
        <v>186</v>
      </c>
      <c r="F27" s="204"/>
      <c r="G27" s="204"/>
      <c r="H27" s="205"/>
      <c r="I27" s="728"/>
      <c r="J27" s="728"/>
      <c r="K27" s="728"/>
      <c r="L27" s="728"/>
      <c r="M27" s="728"/>
    </row>
    <row r="28" spans="3:13" ht="15">
      <c r="C28" s="194"/>
      <c r="D28" s="20" t="s">
        <v>3932</v>
      </c>
      <c r="E28" s="20" t="s">
        <v>186</v>
      </c>
      <c r="F28" s="204"/>
      <c r="G28" s="204"/>
      <c r="H28" s="205"/>
      <c r="I28" s="728"/>
      <c r="J28" s="728"/>
      <c r="K28" s="728"/>
      <c r="L28" s="728"/>
      <c r="M28" s="728"/>
    </row>
    <row r="29" spans="3:13" ht="15">
      <c r="C29" s="194"/>
      <c r="D29" s="20" t="s">
        <v>3932</v>
      </c>
      <c r="E29" s="20" t="s">
        <v>186</v>
      </c>
      <c r="F29" s="204"/>
      <c r="G29" s="204"/>
      <c r="H29" s="205"/>
      <c r="I29" s="728"/>
      <c r="J29" s="728"/>
      <c r="K29" s="728"/>
      <c r="L29" s="728"/>
      <c r="M29" s="728"/>
    </row>
    <row r="30" spans="3:13" ht="15">
      <c r="C30" s="194"/>
      <c r="D30" s="20" t="s">
        <v>3932</v>
      </c>
      <c r="E30" s="20" t="s">
        <v>186</v>
      </c>
      <c r="F30" s="204"/>
      <c r="G30" s="204"/>
      <c r="H30" s="205"/>
      <c r="I30" s="728"/>
      <c r="J30" s="728"/>
      <c r="K30" s="728"/>
      <c r="L30" s="728"/>
      <c r="M30" s="728"/>
    </row>
    <row r="31" spans="3:13" ht="15">
      <c r="C31" s="194"/>
      <c r="D31" s="20" t="s">
        <v>3932</v>
      </c>
      <c r="E31" s="20" t="s">
        <v>186</v>
      </c>
      <c r="F31" s="204"/>
      <c r="G31" s="204"/>
      <c r="H31" s="205"/>
      <c r="I31" s="728"/>
      <c r="J31" s="728"/>
      <c r="K31" s="728"/>
      <c r="L31" s="728"/>
      <c r="M31" s="728"/>
    </row>
    <row r="32" spans="3:13" ht="15">
      <c r="C32" s="194"/>
      <c r="D32" s="20" t="s">
        <v>3932</v>
      </c>
      <c r="E32" s="20" t="s">
        <v>186</v>
      </c>
      <c r="F32" s="204"/>
      <c r="G32" s="204"/>
      <c r="H32" s="205"/>
      <c r="I32" s="728"/>
      <c r="J32" s="728"/>
      <c r="K32" s="728"/>
      <c r="L32" s="728"/>
      <c r="M32" s="728"/>
    </row>
    <row r="33" spans="4:13">
      <c r="D33" s="20" t="s">
        <v>3932</v>
      </c>
      <c r="E33" s="20" t="s">
        <v>186</v>
      </c>
      <c r="F33" s="204"/>
      <c r="G33" s="204"/>
      <c r="H33" s="205"/>
      <c r="I33" s="728"/>
      <c r="J33" s="728"/>
      <c r="K33" s="728"/>
      <c r="L33" s="728"/>
      <c r="M33" s="728"/>
    </row>
    <row r="34" spans="4:13">
      <c r="D34" s="20" t="s">
        <v>3932</v>
      </c>
      <c r="E34" s="20" t="s">
        <v>186</v>
      </c>
      <c r="F34" s="204"/>
      <c r="G34" s="204"/>
      <c r="H34" s="205"/>
      <c r="I34" s="728"/>
      <c r="J34" s="728"/>
      <c r="K34" s="728"/>
      <c r="L34" s="728"/>
      <c r="M34" s="728"/>
    </row>
    <row r="35" spans="4:13">
      <c r="D35" s="20" t="s">
        <v>3932</v>
      </c>
      <c r="E35" s="20" t="s">
        <v>186</v>
      </c>
      <c r="F35" s="204"/>
      <c r="G35" s="204"/>
      <c r="H35" s="205"/>
      <c r="I35" s="728"/>
      <c r="J35" s="728"/>
      <c r="K35" s="728"/>
      <c r="L35" s="728"/>
      <c r="M35" s="728"/>
    </row>
    <row r="36" spans="4:13">
      <c r="D36" s="20" t="s">
        <v>3932</v>
      </c>
      <c r="E36" s="20" t="s">
        <v>186</v>
      </c>
      <c r="F36" s="204"/>
      <c r="G36" s="204"/>
      <c r="H36" s="205"/>
      <c r="I36" s="728"/>
      <c r="J36" s="728"/>
      <c r="K36" s="728"/>
      <c r="L36" s="728"/>
      <c r="M36" s="728"/>
    </row>
    <row r="37" spans="4:13">
      <c r="D37" s="20" t="s">
        <v>3932</v>
      </c>
      <c r="E37" s="20" t="s">
        <v>186</v>
      </c>
      <c r="F37" s="204"/>
      <c r="G37" s="204"/>
      <c r="H37" s="205"/>
      <c r="I37" s="728"/>
      <c r="J37" s="728"/>
      <c r="K37" s="728"/>
      <c r="L37" s="728"/>
      <c r="M37" s="728"/>
    </row>
    <row r="38" spans="4:13">
      <c r="D38" s="20" t="s">
        <v>3932</v>
      </c>
      <c r="E38" s="20" t="s">
        <v>186</v>
      </c>
      <c r="F38" s="204"/>
      <c r="G38" s="204"/>
      <c r="H38" s="205"/>
      <c r="I38" s="728"/>
      <c r="J38" s="728"/>
      <c r="K38" s="728"/>
      <c r="L38" s="728"/>
      <c r="M38" s="728"/>
    </row>
    <row r="39" spans="4:13">
      <c r="D39" s="20" t="s">
        <v>3932</v>
      </c>
      <c r="E39" s="20" t="s">
        <v>186</v>
      </c>
      <c r="F39" s="204"/>
      <c r="G39" s="204"/>
      <c r="H39" s="205"/>
      <c r="I39" s="728"/>
      <c r="J39" s="728"/>
      <c r="K39" s="728"/>
      <c r="L39" s="728"/>
      <c r="M39" s="728"/>
    </row>
    <row r="40" spans="4:13">
      <c r="D40" s="20" t="s">
        <v>3932</v>
      </c>
      <c r="E40" s="20" t="s">
        <v>186</v>
      </c>
      <c r="F40" s="204"/>
      <c r="G40" s="204"/>
      <c r="H40" s="205"/>
      <c r="I40" s="728"/>
      <c r="J40" s="728"/>
      <c r="K40" s="728"/>
      <c r="L40" s="728"/>
      <c r="M40" s="728"/>
    </row>
    <row r="41" spans="4:13">
      <c r="D41" s="20" t="s">
        <v>3932</v>
      </c>
      <c r="E41" s="20" t="s">
        <v>186</v>
      </c>
      <c r="F41" s="204"/>
      <c r="G41" s="204"/>
      <c r="H41" s="205"/>
      <c r="I41" s="728"/>
      <c r="J41" s="728"/>
      <c r="K41" s="728"/>
      <c r="L41" s="728"/>
      <c r="M41" s="728"/>
    </row>
    <row r="42" spans="4:13">
      <c r="D42" s="20" t="s">
        <v>3932</v>
      </c>
      <c r="E42" s="20" t="s">
        <v>186</v>
      </c>
      <c r="F42" s="204"/>
      <c r="G42" s="204"/>
      <c r="H42" s="205"/>
      <c r="I42" s="728"/>
      <c r="J42" s="728"/>
      <c r="K42" s="728"/>
      <c r="L42" s="728"/>
      <c r="M42" s="728"/>
    </row>
    <row r="43" spans="4:13">
      <c r="D43" s="20" t="s">
        <v>3932</v>
      </c>
      <c r="E43" s="20" t="s">
        <v>186</v>
      </c>
      <c r="F43" s="204"/>
      <c r="G43" s="204"/>
      <c r="H43" s="205"/>
      <c r="I43" s="728"/>
      <c r="J43" s="728"/>
      <c r="K43" s="728"/>
      <c r="L43" s="728"/>
      <c r="M43" s="728"/>
    </row>
    <row r="44" spans="4:13">
      <c r="D44" s="20" t="s">
        <v>3932</v>
      </c>
      <c r="E44" s="20" t="s">
        <v>186</v>
      </c>
      <c r="F44" s="204"/>
      <c r="G44" s="204"/>
      <c r="H44" s="205"/>
      <c r="I44" s="728"/>
      <c r="J44" s="728"/>
      <c r="K44" s="728"/>
      <c r="L44" s="728"/>
      <c r="M44" s="728"/>
    </row>
    <row r="45" spans="4:13">
      <c r="D45" s="20" t="s">
        <v>3932</v>
      </c>
      <c r="E45" s="20" t="s">
        <v>186</v>
      </c>
      <c r="F45" s="204"/>
      <c r="G45" s="204"/>
      <c r="H45" s="205"/>
      <c r="I45" s="728"/>
      <c r="J45" s="728"/>
      <c r="K45" s="728"/>
      <c r="L45" s="728"/>
      <c r="M45" s="728"/>
    </row>
    <row r="46" spans="4:13">
      <c r="D46" s="20" t="s">
        <v>3932</v>
      </c>
      <c r="E46" s="20" t="s">
        <v>186</v>
      </c>
      <c r="F46" s="204"/>
      <c r="G46" s="204"/>
      <c r="H46" s="205"/>
      <c r="I46" s="728"/>
      <c r="J46" s="728"/>
      <c r="K46" s="728"/>
      <c r="L46" s="728"/>
      <c r="M46" s="728"/>
    </row>
    <row r="47" spans="4:13">
      <c r="D47" s="20" t="s">
        <v>3932</v>
      </c>
      <c r="E47" s="20" t="s">
        <v>186</v>
      </c>
      <c r="F47" s="204"/>
      <c r="G47" s="204"/>
      <c r="H47" s="205"/>
      <c r="I47" s="728"/>
      <c r="J47" s="728"/>
      <c r="K47" s="728"/>
      <c r="L47" s="728"/>
      <c r="M47" s="728"/>
    </row>
    <row r="48" spans="4:13">
      <c r="D48" s="20" t="s">
        <v>3932</v>
      </c>
      <c r="E48" s="20" t="s">
        <v>186</v>
      </c>
      <c r="F48" s="204"/>
      <c r="G48" s="204"/>
      <c r="H48" s="205"/>
      <c r="I48" s="728"/>
      <c r="J48" s="728"/>
      <c r="K48" s="728"/>
      <c r="L48" s="728"/>
      <c r="M48" s="728"/>
    </row>
    <row r="49" spans="3:13" ht="15">
      <c r="C49" s="194"/>
      <c r="D49" s="20" t="s">
        <v>3932</v>
      </c>
      <c r="E49" s="20" t="s">
        <v>186</v>
      </c>
      <c r="F49" s="204"/>
      <c r="G49" s="204"/>
      <c r="H49" s="205"/>
      <c r="I49" s="728"/>
      <c r="J49" s="728"/>
      <c r="K49" s="728"/>
      <c r="L49" s="728"/>
      <c r="M49" s="728"/>
    </row>
    <row r="50" spans="3:13" ht="15">
      <c r="C50" s="194"/>
      <c r="D50" s="20" t="s">
        <v>3932</v>
      </c>
      <c r="E50" s="20" t="s">
        <v>186</v>
      </c>
      <c r="F50" s="204"/>
      <c r="G50" s="204"/>
      <c r="H50" s="205"/>
      <c r="I50" s="728"/>
      <c r="J50" s="728"/>
      <c r="K50" s="728"/>
      <c r="L50" s="728"/>
      <c r="M50" s="728"/>
    </row>
    <row r="51" spans="3:13" ht="15">
      <c r="C51" s="194"/>
      <c r="D51" s="20" t="s">
        <v>3932</v>
      </c>
      <c r="E51" s="20" t="s">
        <v>186</v>
      </c>
      <c r="F51" s="204"/>
      <c r="G51" s="204"/>
      <c r="H51" s="205"/>
      <c r="I51" s="728"/>
      <c r="J51" s="728"/>
      <c r="K51" s="728"/>
      <c r="L51" s="728"/>
      <c r="M51" s="728"/>
    </row>
    <row r="52" spans="3:13" ht="15">
      <c r="C52" s="194"/>
      <c r="D52" s="20" t="s">
        <v>3932</v>
      </c>
      <c r="E52" s="20" t="s">
        <v>186</v>
      </c>
      <c r="F52" s="204"/>
      <c r="G52" s="204"/>
      <c r="H52" s="205"/>
      <c r="I52" s="728"/>
      <c r="J52" s="728"/>
      <c r="K52" s="728"/>
      <c r="L52" s="728"/>
      <c r="M52" s="728"/>
    </row>
    <row r="53" spans="3:13" ht="15">
      <c r="C53" s="194"/>
      <c r="D53" s="20" t="s">
        <v>3932</v>
      </c>
      <c r="E53" s="20" t="s">
        <v>186</v>
      </c>
      <c r="F53" s="204"/>
      <c r="G53" s="204"/>
      <c r="H53" s="205"/>
      <c r="I53" s="728"/>
      <c r="J53" s="728"/>
      <c r="K53" s="728"/>
      <c r="L53" s="728"/>
      <c r="M53" s="728"/>
    </row>
    <row r="54" spans="3:13" ht="15">
      <c r="C54" s="194"/>
      <c r="D54" s="20" t="s">
        <v>3932</v>
      </c>
      <c r="E54" s="20" t="s">
        <v>186</v>
      </c>
      <c r="F54" s="204"/>
      <c r="G54" s="204"/>
      <c r="H54" s="205"/>
      <c r="I54" s="728"/>
      <c r="J54" s="728"/>
      <c r="K54" s="728"/>
      <c r="L54" s="728"/>
      <c r="M54" s="728"/>
    </row>
    <row r="55" spans="3:13" ht="15">
      <c r="C55" s="194"/>
      <c r="D55" s="20" t="s">
        <v>3932</v>
      </c>
      <c r="E55" s="20" t="s">
        <v>186</v>
      </c>
      <c r="F55" s="204"/>
      <c r="G55" s="204"/>
      <c r="H55" s="205"/>
      <c r="I55" s="728"/>
      <c r="J55" s="728"/>
      <c r="K55" s="728"/>
      <c r="L55" s="728"/>
      <c r="M55" s="728"/>
    </row>
    <row r="56" spans="3:13" ht="15">
      <c r="C56" s="194"/>
      <c r="D56" s="20" t="s">
        <v>3932</v>
      </c>
      <c r="E56" s="20" t="s">
        <v>186</v>
      </c>
      <c r="F56" s="204"/>
      <c r="G56" s="204"/>
      <c r="H56" s="205"/>
      <c r="I56" s="728"/>
      <c r="J56" s="728"/>
      <c r="K56" s="728"/>
      <c r="L56" s="728"/>
      <c r="M56" s="728"/>
    </row>
    <row r="57" spans="3:13" ht="15">
      <c r="C57" s="194"/>
      <c r="D57" s="20" t="s">
        <v>3932</v>
      </c>
      <c r="E57" s="20" t="s">
        <v>186</v>
      </c>
      <c r="F57" s="204"/>
      <c r="G57" s="204"/>
      <c r="H57" s="205"/>
      <c r="I57" s="728"/>
      <c r="J57" s="728"/>
      <c r="K57" s="728"/>
      <c r="L57" s="728"/>
      <c r="M57" s="728"/>
    </row>
    <row r="58" spans="3:13" ht="15">
      <c r="C58" s="194"/>
      <c r="D58" s="20" t="s">
        <v>3932</v>
      </c>
      <c r="E58" s="20" t="s">
        <v>186</v>
      </c>
      <c r="F58" s="204"/>
      <c r="G58" s="204"/>
      <c r="H58" s="205"/>
      <c r="I58" s="728"/>
      <c r="J58" s="728"/>
      <c r="K58" s="728"/>
      <c r="L58" s="728"/>
      <c r="M58" s="728"/>
    </row>
    <row r="59" spans="3:13" ht="15">
      <c r="C59" s="194"/>
      <c r="D59" s="20" t="s">
        <v>3932</v>
      </c>
      <c r="E59" s="20" t="s">
        <v>186</v>
      </c>
      <c r="F59" s="204"/>
      <c r="G59" s="204"/>
      <c r="H59" s="205"/>
      <c r="I59" s="728"/>
      <c r="J59" s="728"/>
      <c r="K59" s="728"/>
      <c r="L59" s="728"/>
      <c r="M59" s="728"/>
    </row>
    <row r="60" spans="3:13" ht="15">
      <c r="C60" s="194"/>
      <c r="D60" s="20" t="s">
        <v>3932</v>
      </c>
      <c r="E60" s="20" t="s">
        <v>186</v>
      </c>
      <c r="F60" s="204"/>
      <c r="G60" s="204"/>
      <c r="H60" s="205"/>
      <c r="I60" s="728"/>
      <c r="J60" s="728"/>
      <c r="K60" s="728"/>
      <c r="L60" s="728"/>
      <c r="M60" s="728"/>
    </row>
    <row r="61" spans="3:13" ht="15">
      <c r="C61" s="194"/>
      <c r="D61" s="20" t="s">
        <v>3932</v>
      </c>
      <c r="E61" s="20" t="s">
        <v>186</v>
      </c>
      <c r="F61" s="204"/>
      <c r="G61" s="204"/>
      <c r="H61" s="205"/>
      <c r="I61" s="728"/>
      <c r="J61" s="728"/>
      <c r="K61" s="728"/>
      <c r="L61" s="728"/>
      <c r="M61" s="728"/>
    </row>
    <row r="62" spans="3:13" ht="15">
      <c r="C62" s="194"/>
      <c r="D62" s="20" t="s">
        <v>3932</v>
      </c>
      <c r="E62" s="20" t="s">
        <v>186</v>
      </c>
      <c r="F62" s="204"/>
      <c r="G62" s="204"/>
      <c r="H62" s="205"/>
      <c r="I62" s="728"/>
      <c r="J62" s="728"/>
      <c r="K62" s="728"/>
      <c r="L62" s="728"/>
      <c r="M62" s="728"/>
    </row>
    <row r="63" spans="3:13" ht="15">
      <c r="C63" s="194"/>
      <c r="D63" s="20" t="s">
        <v>3932</v>
      </c>
      <c r="E63" s="20" t="s">
        <v>186</v>
      </c>
      <c r="F63" s="204"/>
      <c r="G63" s="204"/>
      <c r="H63" s="205"/>
      <c r="I63" s="728"/>
      <c r="J63" s="728"/>
      <c r="K63" s="728"/>
      <c r="L63" s="728"/>
      <c r="M63" s="728"/>
    </row>
    <row r="64" spans="3:13" ht="15">
      <c r="C64" s="194"/>
      <c r="D64" s="20" t="s">
        <v>3932</v>
      </c>
      <c r="E64" s="20" t="s">
        <v>186</v>
      </c>
      <c r="F64" s="204"/>
      <c r="G64" s="204"/>
      <c r="H64" s="205"/>
      <c r="I64" s="728"/>
      <c r="J64" s="728"/>
      <c r="K64" s="728"/>
      <c r="L64" s="728"/>
      <c r="M64" s="728"/>
    </row>
    <row r="65" spans="2:13" ht="13.9">
      <c r="I65" s="1152">
        <f>SUM(I26:I64)</f>
        <v>0</v>
      </c>
      <c r="J65" s="1152">
        <f>SUM(J26:J64)</f>
        <v>0</v>
      </c>
      <c r="K65" s="1152">
        <f>SUM(K26:K64)</f>
        <v>0</v>
      </c>
      <c r="L65" s="1152">
        <f>SUM(L26:L64)</f>
        <v>0</v>
      </c>
      <c r="M65" s="1152">
        <f>SUM(M26:M64)</f>
        <v>0</v>
      </c>
    </row>
    <row r="66" spans="2:13">
      <c r="I66" s="399"/>
      <c r="J66" s="399"/>
      <c r="K66" s="399"/>
      <c r="L66" s="399"/>
      <c r="M66" s="399"/>
    </row>
    <row r="67" spans="2:13" ht="13.5" customHeight="1">
      <c r="C67" s="76" t="s">
        <v>4074</v>
      </c>
      <c r="D67" s="77"/>
      <c r="E67" s="77"/>
      <c r="F67" s="77"/>
      <c r="G67" s="77"/>
      <c r="H67" s="77"/>
      <c r="I67" s="1107"/>
      <c r="J67" s="1107"/>
      <c r="K67" s="1107"/>
      <c r="L67" s="1107"/>
      <c r="M67" s="1107"/>
    </row>
    <row r="68" spans="2:13">
      <c r="I68" s="399"/>
      <c r="J68" s="399"/>
      <c r="K68" s="399"/>
      <c r="L68" s="399"/>
      <c r="M68" s="399"/>
    </row>
    <row r="69" spans="2:13" ht="15">
      <c r="C69" s="194"/>
      <c r="D69" s="20"/>
      <c r="E69" s="20" t="s">
        <v>186</v>
      </c>
      <c r="F69" s="204"/>
      <c r="G69" s="204"/>
      <c r="H69" s="205"/>
      <c r="I69" s="728"/>
      <c r="J69" s="728"/>
      <c r="K69" s="728"/>
      <c r="L69" s="728"/>
      <c r="M69" s="728"/>
    </row>
    <row r="70" spans="2:13" ht="15">
      <c r="C70" s="194"/>
      <c r="D70" s="20"/>
      <c r="E70" s="20" t="s">
        <v>186</v>
      </c>
      <c r="F70" s="204"/>
      <c r="G70" s="204"/>
      <c r="H70" s="205"/>
      <c r="I70" s="728"/>
      <c r="J70" s="728"/>
      <c r="K70" s="728"/>
      <c r="L70" s="728"/>
      <c r="M70" s="728"/>
    </row>
    <row r="71" spans="2:13" ht="15">
      <c r="C71" s="194"/>
      <c r="D71" s="20"/>
      <c r="E71" s="20" t="s">
        <v>186</v>
      </c>
      <c r="F71" s="204"/>
      <c r="G71" s="204"/>
      <c r="H71" s="205"/>
      <c r="I71" s="728"/>
      <c r="J71" s="728"/>
      <c r="K71" s="728"/>
      <c r="L71" s="728"/>
      <c r="M71" s="728"/>
    </row>
    <row r="72" spans="2:13" ht="15">
      <c r="C72" s="194"/>
      <c r="D72" s="20"/>
      <c r="E72" s="20" t="s">
        <v>186</v>
      </c>
      <c r="F72" s="204"/>
      <c r="G72" s="204"/>
      <c r="H72" s="205"/>
      <c r="I72" s="728"/>
      <c r="J72" s="728"/>
      <c r="K72" s="728"/>
      <c r="L72" s="728"/>
      <c r="M72" s="728"/>
    </row>
    <row r="73" spans="2:13" ht="15">
      <c r="C73" s="194"/>
      <c r="D73" s="20"/>
      <c r="E73" s="20" t="s">
        <v>186</v>
      </c>
      <c r="F73" s="204"/>
      <c r="G73" s="204"/>
      <c r="H73" s="205"/>
      <c r="I73" s="728"/>
      <c r="J73" s="728"/>
      <c r="K73" s="728"/>
      <c r="L73" s="728"/>
      <c r="M73" s="728"/>
    </row>
    <row r="74" spans="2:13" ht="15">
      <c r="B74" s="194"/>
      <c r="C74" s="194"/>
      <c r="D74" s="20"/>
      <c r="E74" s="20" t="s">
        <v>186</v>
      </c>
      <c r="F74" s="204"/>
      <c r="G74" s="204"/>
      <c r="H74" s="205"/>
      <c r="I74" s="728"/>
      <c r="J74" s="728"/>
      <c r="K74" s="728"/>
      <c r="L74" s="728"/>
      <c r="M74" s="728"/>
    </row>
    <row r="75" spans="2:13" ht="15">
      <c r="B75" s="194"/>
      <c r="C75" s="194"/>
      <c r="D75" s="20"/>
      <c r="E75" s="20" t="s">
        <v>186</v>
      </c>
      <c r="F75" s="204"/>
      <c r="G75" s="204"/>
      <c r="H75" s="205"/>
      <c r="I75" s="728"/>
      <c r="J75" s="728"/>
      <c r="K75" s="728"/>
      <c r="L75" s="728"/>
      <c r="M75" s="728"/>
    </row>
    <row r="76" spans="2:13" ht="15">
      <c r="B76" s="194"/>
      <c r="C76" s="194"/>
      <c r="D76" s="20"/>
      <c r="E76" s="20" t="s">
        <v>186</v>
      </c>
      <c r="F76" s="204"/>
      <c r="G76" s="204"/>
      <c r="H76" s="205"/>
      <c r="I76" s="728"/>
      <c r="J76" s="728"/>
      <c r="K76" s="728"/>
      <c r="L76" s="728"/>
      <c r="M76" s="728"/>
    </row>
    <row r="77" spans="2:13" ht="15">
      <c r="B77" s="194"/>
      <c r="C77" s="194"/>
      <c r="D77" s="20"/>
      <c r="E77" s="20" t="s">
        <v>186</v>
      </c>
      <c r="F77" s="204"/>
      <c r="G77" s="204"/>
      <c r="H77" s="205"/>
      <c r="I77" s="728"/>
      <c r="J77" s="728"/>
      <c r="K77" s="728"/>
      <c r="L77" s="728"/>
      <c r="M77" s="728"/>
    </row>
    <row r="78" spans="2:13" ht="15">
      <c r="B78" s="194"/>
      <c r="C78" s="194"/>
      <c r="D78" s="20"/>
      <c r="E78" s="20" t="s">
        <v>186</v>
      </c>
      <c r="F78" s="204"/>
      <c r="G78" s="204"/>
      <c r="H78" s="205"/>
      <c r="I78" s="728"/>
      <c r="J78" s="728"/>
      <c r="K78" s="728"/>
      <c r="L78" s="728"/>
      <c r="M78" s="728"/>
    </row>
    <row r="79" spans="2:13" ht="13.9">
      <c r="I79" s="1152">
        <f>SUM(I69:I78)</f>
        <v>0</v>
      </c>
      <c r="J79" s="1152">
        <f t="shared" ref="J79:M79" si="0">SUM(J69:J78)</f>
        <v>0</v>
      </c>
      <c r="K79" s="1152">
        <f t="shared" si="0"/>
        <v>0</v>
      </c>
      <c r="L79" s="1152">
        <f t="shared" si="0"/>
        <v>0</v>
      </c>
      <c r="M79" s="1152">
        <f t="shared" si="0"/>
        <v>0</v>
      </c>
    </row>
    <row r="81" spans="2:2" s="27" customFormat="1" ht="17.649999999999999">
      <c r="B81" s="28" t="s">
        <v>1807</v>
      </c>
    </row>
  </sheetData>
  <dataValidations disablePrompts="1" count="1">
    <dataValidation type="list" allowBlank="1" showInputMessage="1" showErrorMessage="1" sqref="H69 H26 H12:H17" xr:uid="{CBF4997D-B102-49BE-8173-B7A65F9ECD56}">
      <formula1>"Early Development Work ,Small Facilitation Capital Project"</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CAE7CD1F-2FAC-43A3-93F5-0D0ACF0B99C2}">
            <xm:f>Cover!$E$15&lt;&gt;I$6</xm:f>
            <x14:dxf>
              <fill>
                <patternFill>
                  <bgColor theme="0" tint="-0.24994659260841701"/>
                </patternFill>
              </fill>
            </x14:dxf>
          </x14:cfRule>
          <x14:cfRule type="expression" priority="8" id="{3E044AC3-D701-4912-A90F-8260D2025EDC}">
            <xm:f>Cover!$E$15=I$6</xm:f>
            <x14:dxf>
              <fill>
                <patternFill>
                  <bgColor theme="7" tint="0.59996337778862885"/>
                </patternFill>
              </fill>
            </x14:dxf>
          </x14:cfRule>
          <xm:sqref>I12:M21 I26:M64</xm:sqref>
        </x14:conditionalFormatting>
        <x14:conditionalFormatting xmlns:xm="http://schemas.microsoft.com/office/excel/2006/main">
          <x14:cfRule type="expression" priority="1" id="{70875503-75F4-416A-B538-0B59B7BE9F5C}">
            <xm:f>Cover!$E$15&lt;&gt;I$6</xm:f>
            <x14:dxf>
              <fill>
                <patternFill>
                  <bgColor theme="0" tint="-0.24994659260841701"/>
                </patternFill>
              </fill>
            </x14:dxf>
          </x14:cfRule>
          <x14:cfRule type="expression" priority="2" id="{827373F6-5512-447B-B735-0BDF6BFD1EF2}">
            <xm:f>Cover!$E$15=I$6</xm:f>
            <x14:dxf>
              <fill>
                <patternFill>
                  <bgColor theme="7" tint="0.59996337778862885"/>
                </patternFill>
              </fill>
            </x14:dxf>
          </x14:cfRule>
          <xm:sqref>I69:M78</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D727-C70C-4677-9506-2C53FEF5EA2A}">
  <sheetPr codeName="Sheet94">
    <tabColor theme="6"/>
    <pageSetUpPr autoPageBreaks="0"/>
  </sheetPr>
  <dimension ref="A1:BF13"/>
  <sheetViews>
    <sheetView zoomScale="55" zoomScaleNormal="55" workbookViewId="0">
      <pane ySplit="4" topLeftCell="A5" activePane="bottomLeft" state="frozen"/>
      <selection pane="bottomLeft" activeCell="K10" sqref="K10"/>
      <selection activeCell="G59" sqref="G59"/>
    </sheetView>
  </sheetViews>
  <sheetFormatPr defaultColWidth="0" defaultRowHeight="13.5"/>
  <cols>
    <col min="1" max="1" width="14.42578125" style="11" customWidth="1"/>
    <col min="2" max="3" width="1.5703125" style="11" customWidth="1"/>
    <col min="4" max="4" width="24.5703125" style="11" bestFit="1" customWidth="1"/>
    <col min="5" max="5" width="21.42578125" style="11" bestFit="1" customWidth="1"/>
    <col min="6" max="6" width="44.5703125" style="11" bestFit="1" customWidth="1"/>
    <col min="7" max="7" width="2.42578125" style="11" customWidth="1"/>
    <col min="8" max="12" width="14.5703125" style="11" customWidth="1"/>
    <col min="13" max="18" width="1.42578125" style="11" customWidth="1"/>
    <col min="19" max="34" width="14.5703125" style="11" hidden="1" customWidth="1"/>
    <col min="35" max="58" width="0" style="11" hidden="1" customWidth="1"/>
    <col min="59" max="16384" width="14.5703125" style="11" hidden="1"/>
  </cols>
  <sheetData>
    <row r="1" spans="1:12" s="2" customFormat="1" ht="25.15">
      <c r="A1" s="62" t="s">
        <v>1619</v>
      </c>
      <c r="B1" s="3"/>
      <c r="L1" s="3"/>
    </row>
    <row r="2" spans="1:12" s="2" customFormat="1" ht="25.15">
      <c r="A2" s="4" t="str">
        <f>Cover!$E$13</f>
        <v>Master</v>
      </c>
      <c r="B2" s="3"/>
    </row>
    <row r="3" spans="1:12" s="2" customFormat="1" ht="25.15">
      <c r="A3" s="4">
        <f>Cover!$E$15</f>
        <v>2026</v>
      </c>
      <c r="B3" s="4"/>
      <c r="C3" s="4"/>
    </row>
    <row r="4" spans="1:12" s="5" customFormat="1" ht="25.5" thickBot="1">
      <c r="A4" s="1305" t="s">
        <v>4075</v>
      </c>
      <c r="B4" s="6"/>
    </row>
    <row r="5" spans="1:12" ht="17.649999999999999">
      <c r="A5" s="206"/>
      <c r="B5" s="207"/>
      <c r="C5" s="207"/>
      <c r="D5" s="9"/>
      <c r="E5" s="9"/>
      <c r="F5" s="9"/>
      <c r="G5" s="208"/>
      <c r="H5" s="209" t="s">
        <v>1997</v>
      </c>
      <c r="I5" s="210"/>
      <c r="J5" s="210"/>
      <c r="K5" s="210"/>
      <c r="L5" s="211"/>
    </row>
    <row r="6" spans="1:12" s="61" customFormat="1" ht="15">
      <c r="A6" s="212"/>
      <c r="B6" s="213"/>
      <c r="C6" s="213"/>
      <c r="D6" s="36" t="s">
        <v>1878</v>
      </c>
      <c r="E6" s="36" t="s">
        <v>1879</v>
      </c>
      <c r="F6" s="36" t="s">
        <v>1809</v>
      </c>
      <c r="G6" s="212"/>
      <c r="H6" s="214">
        <v>2022</v>
      </c>
      <c r="I6" s="215">
        <v>2023</v>
      </c>
      <c r="J6" s="215">
        <v>2024</v>
      </c>
      <c r="K6" s="215">
        <v>2025</v>
      </c>
      <c r="L6" s="216">
        <v>2026</v>
      </c>
    </row>
    <row r="8" spans="1:12" s="27" customFormat="1" ht="22.5">
      <c r="B8" s="801" t="s">
        <v>4076</v>
      </c>
    </row>
    <row r="10" spans="1:12" ht="15">
      <c r="A10" s="206"/>
      <c r="B10" s="207"/>
      <c r="C10" s="207"/>
      <c r="D10" s="20" t="s">
        <v>4076</v>
      </c>
      <c r="E10" s="20" t="s">
        <v>106</v>
      </c>
      <c r="F10" s="20" t="s">
        <v>4077</v>
      </c>
      <c r="G10" s="208"/>
      <c r="H10" s="389"/>
      <c r="I10" s="389"/>
      <c r="J10" s="389"/>
      <c r="K10" s="389"/>
      <c r="L10" s="389"/>
    </row>
    <row r="11" spans="1:12" ht="15">
      <c r="A11" s="206"/>
      <c r="B11" s="207"/>
      <c r="C11" s="207"/>
      <c r="D11" s="20" t="s">
        <v>4076</v>
      </c>
      <c r="E11" s="20" t="s">
        <v>106</v>
      </c>
      <c r="F11" s="20" t="s">
        <v>4078</v>
      </c>
      <c r="G11" s="208"/>
      <c r="H11" s="389"/>
      <c r="I11" s="389"/>
      <c r="J11" s="389"/>
      <c r="K11" s="389"/>
      <c r="L11" s="389"/>
    </row>
    <row r="12" spans="1:12" s="217" customFormat="1">
      <c r="D12" s="20"/>
      <c r="E12" s="20"/>
      <c r="F12" s="20"/>
      <c r="G12" s="219"/>
      <c r="H12" s="218"/>
      <c r="I12" s="218"/>
      <c r="J12" s="218"/>
      <c r="L12" s="13"/>
    </row>
    <row r="13" spans="1:12" s="27" customFormat="1" ht="17.649999999999999">
      <c r="B13" s="28" t="s">
        <v>1807</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0363068E-A9BC-4A57-B33B-04D3777E48E1}">
            <xm:f>Cover!$E$15&lt;&gt;H$6</xm:f>
            <x14:dxf>
              <fill>
                <patternFill>
                  <bgColor theme="0" tint="-0.24994659260841701"/>
                </patternFill>
              </fill>
            </x14:dxf>
          </x14:cfRule>
          <x14:cfRule type="expression" priority="2" id="{4A13944B-B74A-415F-8FDE-510CD39EA2A1}">
            <xm:f>Cover!$E$15=H$6</xm:f>
            <x14:dxf>
              <fill>
                <patternFill>
                  <bgColor theme="7" tint="0.59996337778862885"/>
                </patternFill>
              </fill>
            </x14:dxf>
          </x14:cfRule>
          <xm:sqref>H10:L11</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DD11-D4EE-4420-AB2C-103096E8AE70}">
  <sheetPr codeName="Sheet41">
    <tabColor theme="6"/>
    <pageSetUpPr autoPageBreaks="0"/>
  </sheetPr>
  <dimension ref="A1:BA151"/>
  <sheetViews>
    <sheetView zoomScale="55" zoomScaleNormal="55" workbookViewId="0">
      <pane ySplit="6" topLeftCell="A7" activePane="bottomLeft" state="frozen"/>
      <selection pane="bottomLeft" activeCell="M10" sqref="M10"/>
      <selection activeCell="G59" sqref="G59"/>
    </sheetView>
  </sheetViews>
  <sheetFormatPr defaultColWidth="0" defaultRowHeight="13.5"/>
  <cols>
    <col min="1" max="1" width="14.42578125" style="11" customWidth="1"/>
    <col min="2" max="3" width="1.5703125" style="11" customWidth="1"/>
    <col min="4" max="4" width="23.42578125" style="11" bestFit="1" customWidth="1"/>
    <col min="5" max="5" width="19.5703125" style="11" bestFit="1" customWidth="1"/>
    <col min="6" max="6" width="14.42578125" style="11" bestFit="1" customWidth="1"/>
    <col min="7" max="7" width="21" style="11" bestFit="1" customWidth="1"/>
    <col min="8" max="8" width="38.42578125" style="11" bestFit="1" customWidth="1"/>
    <col min="9" max="9" width="31.5703125" style="11" bestFit="1" customWidth="1"/>
    <col min="10" max="10" width="17.42578125" style="11" bestFit="1" customWidth="1"/>
    <col min="11" max="11" width="10.5703125" style="11" bestFit="1" customWidth="1"/>
    <col min="12" max="12" width="5.42578125" style="11" bestFit="1" customWidth="1"/>
    <col min="13" max="17" width="18.42578125" style="11" customWidth="1"/>
    <col min="18" max="23" width="1.5703125" style="11" customWidth="1"/>
    <col min="24" max="41" width="18.42578125" style="11" hidden="1" customWidth="1"/>
    <col min="42" max="48" width="14" style="11" hidden="1" customWidth="1"/>
    <col min="49" max="53" width="18.42578125" style="11" hidden="1" customWidth="1"/>
    <col min="54" max="16384" width="14" style="11" hidden="1"/>
  </cols>
  <sheetData>
    <row r="1" spans="1:17" s="2" customFormat="1" ht="25.15">
      <c r="A1" s="62" t="s">
        <v>1619</v>
      </c>
      <c r="B1" s="3"/>
      <c r="E1" s="4"/>
      <c r="F1" s="4"/>
      <c r="G1" s="4"/>
      <c r="H1" s="4"/>
      <c r="I1" s="4"/>
      <c r="J1" s="4"/>
      <c r="O1" s="3"/>
    </row>
    <row r="2" spans="1:17" s="2" customFormat="1" ht="25.15">
      <c r="A2" s="4" t="str">
        <f>Cover!$E$13</f>
        <v>Master</v>
      </c>
      <c r="B2" s="3"/>
    </row>
    <row r="3" spans="1:17" s="2" customFormat="1" ht="25.15">
      <c r="A3" s="4">
        <f>Cover!$E$15</f>
        <v>2026</v>
      </c>
      <c r="B3" s="4"/>
      <c r="C3" s="4"/>
      <c r="D3" s="4"/>
    </row>
    <row r="4" spans="1:17" s="5" customFormat="1" ht="25.5" thickBot="1">
      <c r="A4" s="1305" t="s">
        <v>132</v>
      </c>
      <c r="B4" s="6"/>
    </row>
    <row r="5" spans="1:17" ht="17.649999999999999">
      <c r="A5" s="7"/>
      <c r="B5" s="8"/>
      <c r="C5" s="8"/>
      <c r="D5" s="9"/>
      <c r="E5" s="10"/>
      <c r="F5" s="10"/>
      <c r="G5" s="10"/>
      <c r="H5" s="10"/>
      <c r="I5" s="10"/>
      <c r="J5" s="10"/>
      <c r="K5" s="10"/>
      <c r="L5" s="7"/>
      <c r="M5" s="68" t="s">
        <v>1997</v>
      </c>
      <c r="N5" s="66"/>
      <c r="O5" s="66"/>
      <c r="P5" s="66"/>
      <c r="Q5" s="67"/>
    </row>
    <row r="6" spans="1:17" s="61" customFormat="1" ht="15">
      <c r="A6" s="21"/>
      <c r="B6" s="57"/>
      <c r="C6" s="57"/>
      <c r="D6" s="36" t="s">
        <v>165</v>
      </c>
      <c r="E6" s="37" t="s">
        <v>406</v>
      </c>
      <c r="F6" s="37" t="s">
        <v>407</v>
      </c>
      <c r="G6" s="37" t="s">
        <v>408</v>
      </c>
      <c r="H6" s="37" t="s">
        <v>409</v>
      </c>
      <c r="I6" s="37" t="s">
        <v>410</v>
      </c>
      <c r="J6" s="37" t="s">
        <v>411</v>
      </c>
      <c r="K6" s="37" t="s">
        <v>175</v>
      </c>
      <c r="L6" s="37" t="s">
        <v>176</v>
      </c>
      <c r="M6" s="16">
        <v>2022</v>
      </c>
      <c r="N6" s="17">
        <v>2023</v>
      </c>
      <c r="O6" s="17">
        <v>2024</v>
      </c>
      <c r="P6" s="17">
        <v>2025</v>
      </c>
      <c r="Q6" s="18">
        <v>2026</v>
      </c>
    </row>
    <row r="8" spans="1:17" s="27" customFormat="1" ht="22.5">
      <c r="B8" s="801" t="s">
        <v>4079</v>
      </c>
    </row>
    <row r="10" spans="1:17" ht="15">
      <c r="A10" s="7"/>
      <c r="B10" s="8"/>
      <c r="C10" s="8"/>
      <c r="D10" s="20"/>
      <c r="E10" s="456" t="s">
        <v>4080</v>
      </c>
      <c r="F10" s="20" t="s">
        <v>4081</v>
      </c>
      <c r="G10" s="20" t="s">
        <v>4082</v>
      </c>
      <c r="H10" s="7" t="s">
        <v>4083</v>
      </c>
      <c r="I10" s="7"/>
      <c r="J10" s="7"/>
      <c r="K10" s="21" t="s">
        <v>207</v>
      </c>
      <c r="L10" s="7" t="s">
        <v>198</v>
      </c>
      <c r="M10" s="1347">
        <f t="shared" ref="M10:O10" si="0">M21+M24+M27+M30+M33+M36+M39+M42+M45+M48+M51+M54</f>
        <v>0</v>
      </c>
      <c r="N10" s="1347">
        <f t="shared" si="0"/>
        <v>0</v>
      </c>
      <c r="O10" s="1347">
        <f t="shared" si="0"/>
        <v>0</v>
      </c>
      <c r="P10" s="1347">
        <f>P21+P24+P27+P30+P33+P36+P39+P42+P45+P48+P51+P54</f>
        <v>0</v>
      </c>
      <c r="Q10" s="389"/>
    </row>
    <row r="11" spans="1:17" ht="15">
      <c r="A11" s="7"/>
      <c r="B11" s="8"/>
      <c r="C11" s="8"/>
      <c r="D11" s="20"/>
      <c r="E11" s="456" t="s">
        <v>4080</v>
      </c>
      <c r="F11" s="20" t="s">
        <v>4081</v>
      </c>
      <c r="G11" s="20" t="s">
        <v>4082</v>
      </c>
      <c r="H11" s="7" t="s">
        <v>4084</v>
      </c>
      <c r="I11" s="7"/>
      <c r="J11" s="7"/>
      <c r="K11" s="21" t="s">
        <v>207</v>
      </c>
      <c r="L11" s="7" t="s">
        <v>198</v>
      </c>
      <c r="M11" s="1347">
        <f t="shared" ref="M11:O11" si="1">M22+M25+M28+M31+M34+M37+M40+M43+M46+M49+M52+M55</f>
        <v>0</v>
      </c>
      <c r="N11" s="1347">
        <f t="shared" si="1"/>
        <v>0</v>
      </c>
      <c r="O11" s="1347">
        <f t="shared" si="1"/>
        <v>0</v>
      </c>
      <c r="P11" s="1347">
        <f>P22+P25+P28+P31+P34+P37+P40+P43+P46+P49+P52+P55</f>
        <v>0</v>
      </c>
      <c r="Q11" s="389"/>
    </row>
    <row r="12" spans="1:17" ht="15">
      <c r="A12" s="7"/>
      <c r="B12" s="8"/>
      <c r="C12" s="8"/>
      <c r="D12" s="20"/>
      <c r="E12" s="456" t="s">
        <v>4080</v>
      </c>
      <c r="F12" s="20" t="s">
        <v>4081</v>
      </c>
      <c r="G12" s="20" t="s">
        <v>4082</v>
      </c>
      <c r="H12" s="7" t="s">
        <v>4084</v>
      </c>
      <c r="I12" s="7" t="s">
        <v>4085</v>
      </c>
      <c r="J12" s="7"/>
      <c r="K12" s="21" t="s">
        <v>207</v>
      </c>
      <c r="L12" s="7" t="s">
        <v>1946</v>
      </c>
      <c r="M12" s="1357" t="str">
        <f t="shared" ref="M12:O12" si="2">IF(ISERROR(+M11/M10),"",(M11/M10))</f>
        <v/>
      </c>
      <c r="N12" s="1357" t="str">
        <f t="shared" si="2"/>
        <v/>
      </c>
      <c r="O12" s="1357" t="str">
        <f t="shared" si="2"/>
        <v/>
      </c>
      <c r="P12" s="1357" t="str">
        <f t="shared" ref="P12" si="3">IF(ISERROR(+P11/P10),"",(P11/P10))</f>
        <v/>
      </c>
      <c r="Q12" s="739" t="str">
        <f t="shared" ref="Q12" si="4">IF(ISERROR(+Q11/Q10),"",(Q11/Q10))</f>
        <v/>
      </c>
    </row>
    <row r="13" spans="1:17">
      <c r="E13" s="456"/>
      <c r="M13" s="1349"/>
      <c r="N13" s="1349"/>
      <c r="O13" s="1349"/>
      <c r="P13" s="1349"/>
    </row>
    <row r="14" spans="1:17" s="12" customFormat="1">
      <c r="A14" s="11"/>
      <c r="D14" s="15"/>
      <c r="E14" s="456" t="s">
        <v>4080</v>
      </c>
      <c r="F14" s="15" t="s">
        <v>4081</v>
      </c>
      <c r="G14" s="15" t="s">
        <v>4086</v>
      </c>
      <c r="H14" s="7" t="s">
        <v>4087</v>
      </c>
      <c r="I14" s="7"/>
      <c r="J14" s="7"/>
      <c r="K14" s="21" t="s">
        <v>207</v>
      </c>
      <c r="L14" s="15" t="s">
        <v>198</v>
      </c>
      <c r="M14" s="1347">
        <f t="shared" ref="M14:O14" si="5">M58+M61+M64+M67+M70+M73+M76+M79+M82+M85+M88+M91</f>
        <v>0</v>
      </c>
      <c r="N14" s="1347">
        <f t="shared" si="5"/>
        <v>0</v>
      </c>
      <c r="O14" s="1347">
        <f t="shared" si="5"/>
        <v>0</v>
      </c>
      <c r="P14" s="1347">
        <f>P58+P61+P64+P67+P70+P73+P76+P79+P82+P85+P88+P91</f>
        <v>0</v>
      </c>
      <c r="Q14" s="389"/>
    </row>
    <row r="15" spans="1:17" s="12" customFormat="1">
      <c r="D15" s="15"/>
      <c r="E15" s="456" t="s">
        <v>4080</v>
      </c>
      <c r="F15" s="15" t="s">
        <v>4081</v>
      </c>
      <c r="G15" s="15" t="s">
        <v>4086</v>
      </c>
      <c r="H15" s="7" t="s">
        <v>4084</v>
      </c>
      <c r="I15" s="7"/>
      <c r="J15" s="7"/>
      <c r="K15" s="21" t="s">
        <v>207</v>
      </c>
      <c r="L15" s="15" t="s">
        <v>198</v>
      </c>
      <c r="M15" s="1347">
        <f t="shared" ref="M15:O15" si="6">M59+M62+M65+M68+M71+M74+M77+M80+M83+M86+M89+M92</f>
        <v>0</v>
      </c>
      <c r="N15" s="1347">
        <f t="shared" si="6"/>
        <v>0</v>
      </c>
      <c r="O15" s="1347">
        <f t="shared" si="6"/>
        <v>0</v>
      </c>
      <c r="P15" s="1347">
        <f>P59+P62+P65+P68+P71+P74+P77+P80+P83+P86+P89+P92</f>
        <v>0</v>
      </c>
      <c r="Q15" s="389"/>
    </row>
    <row r="16" spans="1:17" s="12" customFormat="1">
      <c r="D16" s="15"/>
      <c r="E16" s="456" t="s">
        <v>4080</v>
      </c>
      <c r="F16" s="15" t="s">
        <v>4081</v>
      </c>
      <c r="G16" s="15" t="s">
        <v>4086</v>
      </c>
      <c r="H16" s="7" t="s">
        <v>4084</v>
      </c>
      <c r="I16" s="7" t="s">
        <v>4085</v>
      </c>
      <c r="J16" s="7"/>
      <c r="K16" s="21" t="s">
        <v>207</v>
      </c>
      <c r="L16" s="15" t="s">
        <v>1946</v>
      </c>
      <c r="M16" s="1347" t="str">
        <f t="shared" ref="M16:O16" si="7">IF(ISERROR(+M15/M14),"",(M15/M14))</f>
        <v/>
      </c>
      <c r="N16" s="1347" t="str">
        <f t="shared" si="7"/>
        <v/>
      </c>
      <c r="O16" s="1347" t="str">
        <f t="shared" si="7"/>
        <v/>
      </c>
      <c r="P16" s="1347" t="str">
        <f t="shared" ref="P16" si="8">IF(ISERROR(+P15/P14),"",(P15/P14))</f>
        <v/>
      </c>
      <c r="Q16" s="739" t="str">
        <f t="shared" ref="Q16" si="9">IF(ISERROR(+Q15/Q14),"",(Q15/Q14))</f>
        <v/>
      </c>
    </row>
    <row r="17" spans="4:48">
      <c r="E17" s="456"/>
      <c r="M17" s="1349"/>
      <c r="N17" s="1349"/>
      <c r="O17" s="1349"/>
      <c r="P17" s="1349"/>
    </row>
    <row r="18" spans="4:48" s="12" customFormat="1">
      <c r="D18" s="15"/>
      <c r="E18" s="456" t="s">
        <v>4080</v>
      </c>
      <c r="F18" s="15" t="s">
        <v>4081</v>
      </c>
      <c r="G18" s="15" t="s">
        <v>4088</v>
      </c>
      <c r="H18" s="7" t="s">
        <v>4089</v>
      </c>
      <c r="I18" s="7"/>
      <c r="J18" s="7"/>
      <c r="K18" s="21" t="s">
        <v>207</v>
      </c>
      <c r="L18" s="15" t="s">
        <v>198</v>
      </c>
      <c r="M18" s="1347">
        <f t="shared" ref="M18:O18" si="10">SUM(M95:M106)</f>
        <v>0</v>
      </c>
      <c r="N18" s="1347">
        <f t="shared" si="10"/>
        <v>0</v>
      </c>
      <c r="O18" s="1347">
        <f t="shared" si="10"/>
        <v>0</v>
      </c>
      <c r="P18" s="1347">
        <f>SUM(P95:P106)</f>
        <v>0</v>
      </c>
      <c r="Q18" s="739"/>
    </row>
    <row r="19" spans="4:48" s="12" customFormat="1">
      <c r="D19" s="469"/>
      <c r="E19" s="20"/>
      <c r="F19" s="469"/>
      <c r="G19" s="469"/>
      <c r="H19" s="456"/>
      <c r="I19" s="456"/>
      <c r="J19" s="456"/>
      <c r="K19" s="462"/>
      <c r="L19" s="469"/>
      <c r="M19" s="469"/>
      <c r="N19" s="469"/>
      <c r="O19" s="469"/>
      <c r="P19" s="469"/>
      <c r="Q19" s="469"/>
      <c r="R19" s="469"/>
      <c r="S19" s="469"/>
      <c r="T19" s="11"/>
      <c r="U19" s="11"/>
      <c r="V19" s="11"/>
      <c r="W19" s="11"/>
      <c r="X19" s="469"/>
      <c r="Y19" s="470"/>
      <c r="Z19" s="470"/>
      <c r="AA19" s="470"/>
      <c r="AB19" s="467"/>
      <c r="AC19" s="13"/>
      <c r="AD19" s="470"/>
      <c r="AE19" s="469"/>
      <c r="AF19" s="469"/>
      <c r="AG19" s="469"/>
      <c r="AH19" s="469"/>
      <c r="AI19" s="469"/>
      <c r="AJ19" s="469"/>
      <c r="AK19" s="469"/>
      <c r="AL19" s="469"/>
      <c r="AM19" s="470"/>
      <c r="AN19" s="470"/>
      <c r="AO19" s="470"/>
      <c r="AP19" s="470"/>
      <c r="AQ19" s="470"/>
      <c r="AR19" s="470"/>
      <c r="AS19" s="470"/>
      <c r="AT19" s="470"/>
      <c r="AU19" s="470"/>
      <c r="AV19" s="469"/>
    </row>
    <row r="20" spans="4:48" s="12" customFormat="1">
      <c r="D20" s="469"/>
      <c r="E20" s="20"/>
      <c r="F20" s="469"/>
      <c r="G20" s="469"/>
      <c r="H20" s="456"/>
      <c r="I20" s="456"/>
      <c r="J20" s="456"/>
      <c r="K20" s="462"/>
      <c r="L20" s="469"/>
      <c r="M20" s="469"/>
      <c r="N20" s="469"/>
      <c r="O20" s="469"/>
      <c r="P20" s="469"/>
      <c r="Q20" s="469"/>
      <c r="R20" s="469"/>
      <c r="S20" s="469"/>
      <c r="T20" s="11"/>
      <c r="U20" s="11"/>
      <c r="V20" s="11"/>
      <c r="W20" s="11"/>
      <c r="X20" s="469"/>
      <c r="Y20" s="470"/>
      <c r="Z20" s="470"/>
      <c r="AA20" s="470"/>
      <c r="AB20" s="467"/>
      <c r="AC20" s="13"/>
      <c r="AD20" s="470"/>
      <c r="AE20" s="469"/>
      <c r="AF20" s="469"/>
      <c r="AG20" s="469"/>
      <c r="AH20" s="469"/>
      <c r="AI20" s="469"/>
      <c r="AJ20" s="469"/>
      <c r="AK20" s="469"/>
      <c r="AL20" s="469"/>
      <c r="AM20" s="470"/>
      <c r="AN20" s="470"/>
      <c r="AO20" s="470"/>
      <c r="AP20" s="470"/>
      <c r="AQ20" s="470"/>
      <c r="AR20" s="470"/>
      <c r="AS20" s="470"/>
      <c r="AT20" s="470"/>
      <c r="AU20" s="470"/>
      <c r="AV20" s="469"/>
    </row>
    <row r="21" spans="4:48" s="12" customFormat="1">
      <c r="D21" s="469"/>
      <c r="E21" s="456" t="s">
        <v>4080</v>
      </c>
      <c r="F21" s="20" t="s">
        <v>4081</v>
      </c>
      <c r="G21" s="20" t="s">
        <v>4082</v>
      </c>
      <c r="H21" s="456" t="s">
        <v>4083</v>
      </c>
      <c r="I21" s="456"/>
      <c r="J21" s="456" t="s">
        <v>4090</v>
      </c>
      <c r="K21" s="462" t="s">
        <v>207</v>
      </c>
      <c r="L21" s="456" t="s">
        <v>198</v>
      </c>
      <c r="M21" s="1351"/>
      <c r="N21" s="1351"/>
      <c r="O21" s="1351"/>
      <c r="P21" s="1345"/>
      <c r="Q21" s="1351"/>
      <c r="R21" s="11"/>
      <c r="S21" s="11"/>
      <c r="T21" s="11"/>
      <c r="U21" s="11"/>
      <c r="V21" s="11"/>
      <c r="W21" s="11"/>
      <c r="X21" s="469"/>
      <c r="Y21" s="470"/>
      <c r="Z21" s="470"/>
      <c r="AA21" s="470"/>
      <c r="AB21" s="467"/>
      <c r="AC21" s="13"/>
      <c r="AD21" s="470"/>
      <c r="AE21" s="469"/>
      <c r="AF21" s="469"/>
      <c r="AG21" s="469"/>
      <c r="AH21" s="469"/>
      <c r="AI21" s="469"/>
      <c r="AJ21" s="469"/>
      <c r="AK21" s="469"/>
      <c r="AL21" s="469"/>
      <c r="AM21" s="470"/>
      <c r="AN21" s="470"/>
      <c r="AO21" s="470"/>
      <c r="AP21" s="470"/>
      <c r="AQ21" s="470"/>
      <c r="AR21" s="470"/>
      <c r="AS21" s="470"/>
      <c r="AT21" s="470"/>
      <c r="AU21" s="470"/>
      <c r="AV21" s="469"/>
    </row>
    <row r="22" spans="4:48" s="12" customFormat="1">
      <c r="D22" s="469"/>
      <c r="E22" s="456" t="s">
        <v>4080</v>
      </c>
      <c r="F22" s="20" t="s">
        <v>4081</v>
      </c>
      <c r="G22" s="20" t="s">
        <v>4082</v>
      </c>
      <c r="H22" s="456" t="s">
        <v>4084</v>
      </c>
      <c r="I22" s="456"/>
      <c r="J22" s="456" t="s">
        <v>4090</v>
      </c>
      <c r="K22" s="462" t="s">
        <v>207</v>
      </c>
      <c r="L22" s="456" t="s">
        <v>198</v>
      </c>
      <c r="M22" s="1351"/>
      <c r="N22" s="1351"/>
      <c r="O22" s="1351"/>
      <c r="P22" s="1345"/>
      <c r="Q22" s="1351"/>
      <c r="R22" s="11"/>
      <c r="S22" s="11"/>
      <c r="T22" s="11"/>
      <c r="U22" s="11"/>
      <c r="V22" s="11"/>
      <c r="W22" s="11"/>
      <c r="X22" s="469"/>
      <c r="Y22" s="470"/>
      <c r="Z22" s="470"/>
      <c r="AA22" s="470"/>
      <c r="AB22" s="467"/>
      <c r="AC22" s="13"/>
      <c r="AD22" s="470"/>
      <c r="AE22" s="469"/>
      <c r="AF22" s="469"/>
      <c r="AG22" s="469"/>
      <c r="AH22" s="469"/>
      <c r="AI22" s="469"/>
      <c r="AJ22" s="469"/>
      <c r="AK22" s="469"/>
      <c r="AL22" s="469"/>
      <c r="AM22" s="470"/>
      <c r="AN22" s="470"/>
      <c r="AO22" s="470"/>
      <c r="AP22" s="470"/>
      <c r="AQ22" s="470"/>
      <c r="AR22" s="470"/>
      <c r="AS22" s="470"/>
      <c r="AT22" s="470"/>
      <c r="AU22" s="470"/>
      <c r="AV22" s="469"/>
    </row>
    <row r="23" spans="4:48" s="12" customFormat="1">
      <c r="D23" s="469"/>
      <c r="E23" s="456" t="s">
        <v>4080</v>
      </c>
      <c r="F23" s="20" t="s">
        <v>4081</v>
      </c>
      <c r="G23" s="20" t="s">
        <v>4082</v>
      </c>
      <c r="H23" s="456" t="s">
        <v>4084</v>
      </c>
      <c r="I23" s="456" t="s">
        <v>4085</v>
      </c>
      <c r="J23" s="456" t="s">
        <v>4090</v>
      </c>
      <c r="K23" s="462" t="s">
        <v>207</v>
      </c>
      <c r="L23" s="456" t="s">
        <v>1946</v>
      </c>
      <c r="M23" s="1351"/>
      <c r="N23" s="1351"/>
      <c r="O23" s="1351"/>
      <c r="P23" s="1351" t="str">
        <f t="shared" ref="P23" si="11">IF(ISERROR(+P22/P21),"",(P22/P21))</f>
        <v/>
      </c>
      <c r="Q23" s="1356" t="str">
        <f>IF(ISERROR(+Q11/Q10),"",(Q11/Q10))</f>
        <v/>
      </c>
      <c r="R23" s="11"/>
      <c r="S23" s="11"/>
      <c r="T23" s="11"/>
      <c r="U23" s="11"/>
      <c r="V23" s="11"/>
      <c r="W23" s="11"/>
      <c r="X23" s="469"/>
      <c r="Y23" s="470"/>
      <c r="Z23" s="470"/>
      <c r="AA23" s="470"/>
      <c r="AB23" s="467"/>
      <c r="AC23" s="13"/>
      <c r="AD23" s="470"/>
      <c r="AE23" s="469"/>
      <c r="AF23" s="469"/>
      <c r="AG23" s="469"/>
      <c r="AH23" s="469"/>
      <c r="AI23" s="469"/>
      <c r="AJ23" s="469"/>
      <c r="AK23" s="469"/>
      <c r="AL23" s="469"/>
      <c r="AM23" s="470"/>
      <c r="AN23" s="470"/>
      <c r="AO23" s="470"/>
      <c r="AP23" s="470"/>
      <c r="AQ23" s="470"/>
      <c r="AR23" s="470"/>
      <c r="AS23" s="470"/>
      <c r="AT23" s="470"/>
      <c r="AU23" s="470"/>
      <c r="AV23" s="469"/>
    </row>
    <row r="24" spans="4:48" s="12" customFormat="1">
      <c r="D24" s="469"/>
      <c r="E24" s="456" t="s">
        <v>4080</v>
      </c>
      <c r="F24" s="20" t="s">
        <v>4081</v>
      </c>
      <c r="G24" s="20" t="s">
        <v>4082</v>
      </c>
      <c r="H24" s="456" t="s">
        <v>4083</v>
      </c>
      <c r="I24" s="456"/>
      <c r="J24" s="456" t="s">
        <v>4091</v>
      </c>
      <c r="K24" s="462" t="s">
        <v>207</v>
      </c>
      <c r="L24" s="456" t="s">
        <v>198</v>
      </c>
      <c r="M24" s="1351"/>
      <c r="N24" s="1351"/>
      <c r="O24" s="1351"/>
      <c r="P24" s="1345"/>
      <c r="Q24" s="1351"/>
      <c r="R24" s="11"/>
      <c r="S24" s="11"/>
      <c r="T24" s="11"/>
      <c r="U24" s="11"/>
      <c r="V24" s="11"/>
      <c r="W24" s="11"/>
      <c r="X24" s="469"/>
      <c r="Y24" s="470"/>
      <c r="Z24" s="470"/>
      <c r="AA24" s="470"/>
      <c r="AB24" s="467"/>
      <c r="AC24" s="13"/>
      <c r="AD24" s="470"/>
      <c r="AE24" s="469"/>
      <c r="AF24" s="469"/>
      <c r="AG24" s="469"/>
      <c r="AH24" s="469"/>
      <c r="AI24" s="469"/>
      <c r="AJ24" s="469"/>
      <c r="AK24" s="469"/>
      <c r="AL24" s="469"/>
      <c r="AM24" s="470"/>
      <c r="AN24" s="470"/>
      <c r="AO24" s="470"/>
      <c r="AP24" s="470"/>
      <c r="AQ24" s="470"/>
      <c r="AR24" s="470"/>
      <c r="AS24" s="470"/>
      <c r="AT24" s="470"/>
      <c r="AU24" s="470"/>
      <c r="AV24" s="469"/>
    </row>
    <row r="25" spans="4:48" s="12" customFormat="1">
      <c r="D25" s="469"/>
      <c r="E25" s="456" t="s">
        <v>4080</v>
      </c>
      <c r="F25" s="20" t="s">
        <v>4081</v>
      </c>
      <c r="G25" s="20" t="s">
        <v>4082</v>
      </c>
      <c r="H25" s="456" t="s">
        <v>4084</v>
      </c>
      <c r="I25" s="456"/>
      <c r="J25" s="456" t="s">
        <v>4091</v>
      </c>
      <c r="K25" s="462" t="s">
        <v>207</v>
      </c>
      <c r="L25" s="456" t="s">
        <v>198</v>
      </c>
      <c r="M25" s="1351"/>
      <c r="N25" s="1351"/>
      <c r="O25" s="1351"/>
      <c r="P25" s="1345"/>
      <c r="Q25" s="1351"/>
      <c r="R25" s="11"/>
      <c r="S25" s="11"/>
      <c r="T25" s="11"/>
      <c r="U25" s="11"/>
      <c r="V25" s="11"/>
      <c r="W25" s="11"/>
      <c r="X25" s="469"/>
      <c r="Y25" s="470"/>
      <c r="Z25" s="470"/>
      <c r="AA25" s="470"/>
      <c r="AB25" s="467"/>
      <c r="AC25" s="13"/>
      <c r="AD25" s="470"/>
      <c r="AE25" s="469"/>
      <c r="AF25" s="469"/>
      <c r="AG25" s="469"/>
      <c r="AH25" s="469"/>
      <c r="AI25" s="469"/>
      <c r="AJ25" s="469"/>
      <c r="AK25" s="469"/>
      <c r="AL25" s="469"/>
      <c r="AM25" s="470"/>
      <c r="AN25" s="470"/>
      <c r="AO25" s="470"/>
      <c r="AP25" s="470"/>
      <c r="AQ25" s="470"/>
      <c r="AR25" s="470"/>
      <c r="AS25" s="470"/>
      <c r="AT25" s="470"/>
      <c r="AU25" s="470"/>
      <c r="AV25" s="469"/>
    </row>
    <row r="26" spans="4:48" s="12" customFormat="1">
      <c r="D26" s="469"/>
      <c r="E26" s="456" t="s">
        <v>4080</v>
      </c>
      <c r="F26" s="20" t="s">
        <v>4081</v>
      </c>
      <c r="G26" s="20" t="s">
        <v>4082</v>
      </c>
      <c r="H26" s="456" t="s">
        <v>4084</v>
      </c>
      <c r="I26" s="456" t="s">
        <v>4085</v>
      </c>
      <c r="J26" s="456" t="s">
        <v>4091</v>
      </c>
      <c r="K26" s="462" t="s">
        <v>207</v>
      </c>
      <c r="L26" s="456" t="s">
        <v>1946</v>
      </c>
      <c r="M26" s="1351"/>
      <c r="N26" s="1351"/>
      <c r="O26" s="1351"/>
      <c r="P26" s="1351" t="str">
        <f t="shared" ref="P26" si="12">IF(ISERROR(+P25/P24),"",(P25/P24))</f>
        <v/>
      </c>
      <c r="Q26" s="1356" t="str">
        <f>IF(ISERROR(+Q14/Q13),"",(Q14/Q13))</f>
        <v/>
      </c>
      <c r="R26" s="11"/>
      <c r="S26" s="11"/>
      <c r="T26" s="11"/>
      <c r="U26" s="11"/>
      <c r="V26" s="11"/>
      <c r="W26" s="11"/>
      <c r="X26" s="469"/>
      <c r="Y26" s="470"/>
      <c r="Z26" s="470"/>
      <c r="AA26" s="470"/>
      <c r="AB26" s="467"/>
      <c r="AC26" s="13"/>
      <c r="AD26" s="470"/>
      <c r="AE26" s="469"/>
      <c r="AF26" s="469"/>
      <c r="AG26" s="469"/>
      <c r="AH26" s="469"/>
      <c r="AI26" s="469"/>
      <c r="AJ26" s="469"/>
      <c r="AK26" s="469"/>
      <c r="AL26" s="469"/>
      <c r="AM26" s="470"/>
      <c r="AN26" s="470"/>
      <c r="AO26" s="470"/>
      <c r="AP26" s="470"/>
      <c r="AQ26" s="470"/>
      <c r="AR26" s="470"/>
      <c r="AS26" s="470"/>
      <c r="AT26" s="470"/>
      <c r="AU26" s="470"/>
      <c r="AV26" s="469"/>
    </row>
    <row r="27" spans="4:48" s="12" customFormat="1">
      <c r="D27" s="469"/>
      <c r="E27" s="456" t="s">
        <v>4080</v>
      </c>
      <c r="F27" s="20" t="s">
        <v>4081</v>
      </c>
      <c r="G27" s="20" t="s">
        <v>4082</v>
      </c>
      <c r="H27" s="456" t="s">
        <v>4083</v>
      </c>
      <c r="I27" s="456"/>
      <c r="J27" s="456" t="s">
        <v>4092</v>
      </c>
      <c r="K27" s="462" t="s">
        <v>207</v>
      </c>
      <c r="L27" s="456" t="s">
        <v>198</v>
      </c>
      <c r="M27" s="1351"/>
      <c r="N27" s="1351"/>
      <c r="O27" s="1351"/>
      <c r="P27" s="1345"/>
      <c r="Q27" s="1351"/>
      <c r="R27" s="11"/>
      <c r="S27" s="11"/>
      <c r="T27" s="11"/>
      <c r="U27" s="11"/>
      <c r="V27" s="11"/>
      <c r="W27" s="11"/>
      <c r="X27" s="469"/>
      <c r="Y27" s="470"/>
      <c r="Z27" s="470"/>
      <c r="AA27" s="470"/>
      <c r="AB27" s="467"/>
      <c r="AC27" s="13"/>
      <c r="AD27" s="470"/>
      <c r="AE27" s="469"/>
      <c r="AF27" s="469"/>
      <c r="AG27" s="469"/>
      <c r="AH27" s="469"/>
      <c r="AI27" s="469"/>
      <c r="AJ27" s="469"/>
      <c r="AK27" s="469"/>
      <c r="AL27" s="469"/>
      <c r="AM27" s="470"/>
      <c r="AN27" s="470"/>
      <c r="AO27" s="470"/>
      <c r="AP27" s="470"/>
      <c r="AQ27" s="470"/>
      <c r="AR27" s="470"/>
      <c r="AS27" s="470"/>
      <c r="AT27" s="470"/>
      <c r="AU27" s="470"/>
      <c r="AV27" s="469"/>
    </row>
    <row r="28" spans="4:48" s="12" customFormat="1">
      <c r="D28" s="469"/>
      <c r="E28" s="456" t="s">
        <v>4080</v>
      </c>
      <c r="F28" s="20" t="s">
        <v>4081</v>
      </c>
      <c r="G28" s="20" t="s">
        <v>4082</v>
      </c>
      <c r="H28" s="456" t="s">
        <v>4084</v>
      </c>
      <c r="I28" s="456"/>
      <c r="J28" s="456" t="s">
        <v>4092</v>
      </c>
      <c r="K28" s="462" t="s">
        <v>207</v>
      </c>
      <c r="L28" s="456" t="s">
        <v>198</v>
      </c>
      <c r="M28" s="1351"/>
      <c r="N28" s="1351"/>
      <c r="O28" s="1351"/>
      <c r="P28" s="1345"/>
      <c r="Q28" s="1351"/>
      <c r="R28" s="11"/>
      <c r="S28" s="11"/>
      <c r="T28" s="11"/>
      <c r="U28" s="11"/>
      <c r="V28" s="11"/>
      <c r="W28" s="11"/>
      <c r="X28" s="469"/>
      <c r="Y28" s="470"/>
      <c r="Z28" s="470"/>
      <c r="AA28" s="470"/>
      <c r="AB28" s="467"/>
      <c r="AC28" s="13"/>
      <c r="AD28" s="470"/>
      <c r="AE28" s="469"/>
      <c r="AF28" s="469"/>
      <c r="AG28" s="469"/>
      <c r="AH28" s="469"/>
      <c r="AI28" s="469"/>
      <c r="AJ28" s="469"/>
      <c r="AK28" s="469"/>
      <c r="AL28" s="469"/>
      <c r="AM28" s="470"/>
      <c r="AN28" s="470"/>
      <c r="AO28" s="470"/>
      <c r="AP28" s="470"/>
      <c r="AQ28" s="470"/>
      <c r="AR28" s="470"/>
      <c r="AS28" s="470"/>
      <c r="AT28" s="470"/>
      <c r="AU28" s="470"/>
      <c r="AV28" s="469"/>
    </row>
    <row r="29" spans="4:48" s="12" customFormat="1">
      <c r="D29" s="469"/>
      <c r="E29" s="456" t="s">
        <v>4080</v>
      </c>
      <c r="F29" s="20" t="s">
        <v>4081</v>
      </c>
      <c r="G29" s="20" t="s">
        <v>4082</v>
      </c>
      <c r="H29" s="456" t="s">
        <v>4084</v>
      </c>
      <c r="I29" s="456" t="s">
        <v>4085</v>
      </c>
      <c r="J29" s="456" t="s">
        <v>4092</v>
      </c>
      <c r="K29" s="462" t="s">
        <v>207</v>
      </c>
      <c r="L29" s="456" t="s">
        <v>1946</v>
      </c>
      <c r="M29" s="1351"/>
      <c r="N29" s="1351"/>
      <c r="O29" s="1351"/>
      <c r="P29" s="1351" t="str">
        <f t="shared" ref="P29" si="13">IF(ISERROR(+P28/P27),"",(P28/P27))</f>
        <v/>
      </c>
      <c r="Q29" s="1356" t="str">
        <f>IF(ISERROR(+Q17/Q16),"",(Q17/Q16))</f>
        <v/>
      </c>
      <c r="R29" s="11"/>
      <c r="S29" s="11"/>
      <c r="T29" s="11"/>
      <c r="U29" s="11"/>
      <c r="V29" s="11"/>
      <c r="W29" s="11"/>
      <c r="X29" s="469"/>
      <c r="Y29" s="470"/>
      <c r="Z29" s="470"/>
      <c r="AA29" s="470"/>
      <c r="AB29" s="467"/>
      <c r="AC29" s="13"/>
      <c r="AD29" s="470"/>
      <c r="AE29" s="469"/>
      <c r="AF29" s="469"/>
      <c r="AG29" s="469"/>
      <c r="AH29" s="469"/>
      <c r="AI29" s="469"/>
      <c r="AJ29" s="469"/>
      <c r="AK29" s="469"/>
      <c r="AL29" s="469"/>
      <c r="AM29" s="470"/>
      <c r="AN29" s="470"/>
      <c r="AO29" s="470"/>
      <c r="AP29" s="470"/>
      <c r="AQ29" s="470"/>
      <c r="AR29" s="470"/>
      <c r="AS29" s="470"/>
      <c r="AT29" s="470"/>
      <c r="AU29" s="470"/>
      <c r="AV29" s="469"/>
    </row>
    <row r="30" spans="4:48" s="12" customFormat="1">
      <c r="D30" s="469"/>
      <c r="E30" s="456" t="s">
        <v>4080</v>
      </c>
      <c r="F30" s="20" t="s">
        <v>4081</v>
      </c>
      <c r="G30" s="20" t="s">
        <v>4082</v>
      </c>
      <c r="H30" s="456" t="s">
        <v>4083</v>
      </c>
      <c r="I30" s="456"/>
      <c r="J30" s="456" t="s">
        <v>4093</v>
      </c>
      <c r="K30" s="462" t="s">
        <v>207</v>
      </c>
      <c r="L30" s="456" t="s">
        <v>198</v>
      </c>
      <c r="M30" s="1351"/>
      <c r="N30" s="1351"/>
      <c r="O30" s="1351"/>
      <c r="P30" s="1345"/>
      <c r="Q30" s="1351"/>
      <c r="R30" s="11"/>
      <c r="S30" s="11"/>
      <c r="T30" s="11"/>
      <c r="U30" s="11"/>
      <c r="V30" s="11"/>
      <c r="W30" s="11"/>
      <c r="X30" s="469"/>
      <c r="Y30" s="470"/>
      <c r="Z30" s="470"/>
      <c r="AA30" s="470"/>
      <c r="AB30" s="467"/>
      <c r="AC30" s="13"/>
      <c r="AD30" s="470"/>
      <c r="AE30" s="469"/>
      <c r="AF30" s="469"/>
      <c r="AG30" s="469"/>
      <c r="AH30" s="469"/>
      <c r="AI30" s="469"/>
      <c r="AJ30" s="469"/>
      <c r="AK30" s="469"/>
      <c r="AL30" s="469"/>
      <c r="AM30" s="470"/>
      <c r="AN30" s="470"/>
      <c r="AO30" s="470"/>
      <c r="AP30" s="470"/>
      <c r="AQ30" s="470"/>
      <c r="AR30" s="470"/>
      <c r="AS30" s="470"/>
      <c r="AT30" s="470"/>
      <c r="AU30" s="470"/>
      <c r="AV30" s="469"/>
    </row>
    <row r="31" spans="4:48" s="12" customFormat="1">
      <c r="D31" s="469"/>
      <c r="E31" s="456" t="s">
        <v>4080</v>
      </c>
      <c r="F31" s="20" t="s">
        <v>4081</v>
      </c>
      <c r="G31" s="20" t="s">
        <v>4082</v>
      </c>
      <c r="H31" s="456" t="s">
        <v>4084</v>
      </c>
      <c r="I31" s="456"/>
      <c r="J31" s="456" t="s">
        <v>4093</v>
      </c>
      <c r="K31" s="462" t="s">
        <v>207</v>
      </c>
      <c r="L31" s="456" t="s">
        <v>198</v>
      </c>
      <c r="M31" s="1351"/>
      <c r="N31" s="1351"/>
      <c r="O31" s="1351"/>
      <c r="P31" s="1345"/>
      <c r="Q31" s="1351"/>
      <c r="R31" s="11"/>
      <c r="S31" s="11"/>
      <c r="T31" s="11"/>
      <c r="U31" s="11"/>
      <c r="V31" s="11"/>
      <c r="W31" s="11"/>
      <c r="X31" s="469"/>
      <c r="Y31" s="470"/>
      <c r="Z31" s="470"/>
      <c r="AA31" s="470"/>
      <c r="AB31" s="467"/>
      <c r="AC31" s="13"/>
      <c r="AD31" s="470"/>
      <c r="AE31" s="469"/>
      <c r="AF31" s="469"/>
      <c r="AG31" s="469"/>
      <c r="AH31" s="469"/>
      <c r="AI31" s="469"/>
      <c r="AJ31" s="469"/>
      <c r="AK31" s="469"/>
      <c r="AL31" s="469"/>
      <c r="AM31" s="470"/>
      <c r="AN31" s="470"/>
      <c r="AO31" s="470"/>
      <c r="AP31" s="470"/>
      <c r="AQ31" s="470"/>
      <c r="AR31" s="470"/>
      <c r="AS31" s="470"/>
      <c r="AT31" s="470"/>
      <c r="AU31" s="470"/>
      <c r="AV31" s="469"/>
    </row>
    <row r="32" spans="4:48" s="12" customFormat="1">
      <c r="D32" s="469"/>
      <c r="E32" s="456" t="s">
        <v>4080</v>
      </c>
      <c r="F32" s="20" t="s">
        <v>4081</v>
      </c>
      <c r="G32" s="20" t="s">
        <v>4082</v>
      </c>
      <c r="H32" s="456" t="s">
        <v>4084</v>
      </c>
      <c r="I32" s="456" t="s">
        <v>4085</v>
      </c>
      <c r="J32" s="456" t="s">
        <v>4093</v>
      </c>
      <c r="K32" s="462" t="s">
        <v>207</v>
      </c>
      <c r="L32" s="456" t="s">
        <v>1946</v>
      </c>
      <c r="M32" s="1351"/>
      <c r="N32" s="1351"/>
      <c r="O32" s="1351"/>
      <c r="P32" s="1351" t="str">
        <f t="shared" ref="P32" si="14">IF(ISERROR(+P31/P30),"",(P31/P30))</f>
        <v/>
      </c>
      <c r="Q32" s="1356" t="str">
        <f>IF(ISERROR(+Q20/Q19),"",(Q20/Q19))</f>
        <v/>
      </c>
      <c r="R32" s="11"/>
      <c r="S32" s="11"/>
      <c r="T32" s="11"/>
      <c r="U32" s="11"/>
      <c r="V32" s="11"/>
      <c r="W32" s="11"/>
      <c r="X32" s="469"/>
      <c r="Y32" s="470"/>
      <c r="Z32" s="470"/>
      <c r="AA32" s="470"/>
      <c r="AB32" s="467"/>
      <c r="AC32" s="13"/>
      <c r="AD32" s="470"/>
      <c r="AE32" s="469"/>
      <c r="AF32" s="469"/>
      <c r="AG32" s="469"/>
      <c r="AH32" s="469"/>
      <c r="AI32" s="469"/>
      <c r="AJ32" s="469"/>
      <c r="AK32" s="469"/>
      <c r="AL32" s="469"/>
      <c r="AM32" s="470"/>
      <c r="AN32" s="470"/>
      <c r="AO32" s="470"/>
      <c r="AP32" s="470"/>
      <c r="AQ32" s="470"/>
      <c r="AR32" s="470"/>
      <c r="AS32" s="470"/>
      <c r="AT32" s="470"/>
      <c r="AU32" s="470"/>
      <c r="AV32" s="469"/>
    </row>
    <row r="33" spans="4:48" s="12" customFormat="1">
      <c r="D33" s="469"/>
      <c r="E33" s="456" t="s">
        <v>4080</v>
      </c>
      <c r="F33" s="20" t="s">
        <v>4081</v>
      </c>
      <c r="G33" s="20" t="s">
        <v>4082</v>
      </c>
      <c r="H33" s="456" t="s">
        <v>4083</v>
      </c>
      <c r="I33" s="456"/>
      <c r="J33" s="456" t="s">
        <v>4094</v>
      </c>
      <c r="K33" s="462" t="s">
        <v>207</v>
      </c>
      <c r="L33" s="456" t="s">
        <v>198</v>
      </c>
      <c r="M33" s="1351"/>
      <c r="N33" s="1351"/>
      <c r="O33" s="1351"/>
      <c r="P33" s="1345"/>
      <c r="Q33" s="1351"/>
      <c r="R33" s="11"/>
      <c r="S33" s="11"/>
      <c r="T33" s="11"/>
      <c r="U33" s="11"/>
      <c r="V33" s="11"/>
      <c r="W33" s="11"/>
      <c r="X33" s="469"/>
      <c r="Y33" s="470"/>
      <c r="Z33" s="470"/>
      <c r="AA33" s="470"/>
      <c r="AB33" s="467"/>
      <c r="AC33" s="13"/>
      <c r="AD33" s="470"/>
      <c r="AE33" s="469"/>
      <c r="AF33" s="469"/>
      <c r="AG33" s="469"/>
      <c r="AH33" s="469"/>
      <c r="AI33" s="469"/>
      <c r="AJ33" s="469"/>
      <c r="AK33" s="469"/>
      <c r="AL33" s="469"/>
      <c r="AM33" s="470"/>
      <c r="AN33" s="470"/>
      <c r="AO33" s="470"/>
      <c r="AP33" s="470"/>
      <c r="AQ33" s="470"/>
      <c r="AR33" s="470"/>
      <c r="AS33" s="470"/>
      <c r="AT33" s="470"/>
      <c r="AU33" s="470"/>
      <c r="AV33" s="469"/>
    </row>
    <row r="34" spans="4:48" s="12" customFormat="1">
      <c r="D34" s="469"/>
      <c r="E34" s="456" t="s">
        <v>4080</v>
      </c>
      <c r="F34" s="20" t="s">
        <v>4081</v>
      </c>
      <c r="G34" s="20" t="s">
        <v>4082</v>
      </c>
      <c r="H34" s="456" t="s">
        <v>4084</v>
      </c>
      <c r="I34" s="456"/>
      <c r="J34" s="456" t="s">
        <v>4094</v>
      </c>
      <c r="K34" s="462" t="s">
        <v>207</v>
      </c>
      <c r="L34" s="456" t="s">
        <v>198</v>
      </c>
      <c r="M34" s="1351"/>
      <c r="N34" s="1351"/>
      <c r="O34" s="1351"/>
      <c r="P34" s="1345"/>
      <c r="Q34" s="1351"/>
      <c r="R34" s="11"/>
      <c r="S34" s="11"/>
      <c r="T34" s="11"/>
      <c r="U34" s="11"/>
      <c r="V34" s="11"/>
      <c r="W34" s="11"/>
      <c r="X34" s="469"/>
      <c r="Y34" s="470"/>
      <c r="Z34" s="470"/>
      <c r="AA34" s="470"/>
      <c r="AB34" s="467"/>
      <c r="AC34" s="13"/>
      <c r="AD34" s="470"/>
      <c r="AE34" s="469"/>
      <c r="AF34" s="469"/>
      <c r="AG34" s="469"/>
      <c r="AH34" s="469"/>
      <c r="AI34" s="469"/>
      <c r="AJ34" s="469"/>
      <c r="AK34" s="469"/>
      <c r="AL34" s="469"/>
      <c r="AM34" s="470"/>
      <c r="AN34" s="470"/>
      <c r="AO34" s="470"/>
      <c r="AP34" s="470"/>
      <c r="AQ34" s="470"/>
      <c r="AR34" s="470"/>
      <c r="AS34" s="470"/>
      <c r="AT34" s="470"/>
      <c r="AU34" s="470"/>
      <c r="AV34" s="469"/>
    </row>
    <row r="35" spans="4:48" s="12" customFormat="1">
      <c r="D35" s="469"/>
      <c r="E35" s="456" t="s">
        <v>4080</v>
      </c>
      <c r="F35" s="20" t="s">
        <v>4081</v>
      </c>
      <c r="G35" s="20" t="s">
        <v>4082</v>
      </c>
      <c r="H35" s="456" t="s">
        <v>4084</v>
      </c>
      <c r="I35" s="456" t="s">
        <v>4085</v>
      </c>
      <c r="J35" s="456" t="s">
        <v>4094</v>
      </c>
      <c r="K35" s="462" t="s">
        <v>207</v>
      </c>
      <c r="L35" s="456" t="s">
        <v>1946</v>
      </c>
      <c r="M35" s="1351"/>
      <c r="N35" s="1351"/>
      <c r="O35" s="1351"/>
      <c r="P35" s="1351" t="str">
        <f t="shared" ref="P35" si="15">IF(ISERROR(+P34/P33),"",(P34/P33))</f>
        <v/>
      </c>
      <c r="Q35" s="1356" t="str">
        <f>IF(ISERROR(+Q23/Q22),"",(Q23/Q22))</f>
        <v/>
      </c>
      <c r="R35" s="11"/>
      <c r="S35" s="11"/>
      <c r="T35" s="11"/>
      <c r="U35" s="11"/>
      <c r="V35" s="11"/>
      <c r="W35" s="11"/>
      <c r="X35" s="469"/>
      <c r="Y35" s="470"/>
      <c r="Z35" s="470"/>
      <c r="AA35" s="470"/>
      <c r="AB35" s="467"/>
      <c r="AC35" s="13"/>
      <c r="AD35" s="470"/>
      <c r="AE35" s="469"/>
      <c r="AF35" s="469"/>
      <c r="AG35" s="469"/>
      <c r="AH35" s="469"/>
      <c r="AI35" s="469"/>
      <c r="AJ35" s="469"/>
      <c r="AK35" s="469"/>
      <c r="AL35" s="469"/>
      <c r="AM35" s="470"/>
      <c r="AN35" s="470"/>
      <c r="AO35" s="470"/>
      <c r="AP35" s="470"/>
      <c r="AQ35" s="470"/>
      <c r="AR35" s="470"/>
      <c r="AS35" s="470"/>
      <c r="AT35" s="470"/>
      <c r="AU35" s="470"/>
      <c r="AV35" s="469"/>
    </row>
    <row r="36" spans="4:48" s="12" customFormat="1">
      <c r="D36" s="469"/>
      <c r="E36" s="456" t="s">
        <v>4080</v>
      </c>
      <c r="F36" s="20" t="s">
        <v>4081</v>
      </c>
      <c r="G36" s="20" t="s">
        <v>4082</v>
      </c>
      <c r="H36" s="456" t="s">
        <v>4083</v>
      </c>
      <c r="I36" s="456"/>
      <c r="J36" s="456" t="s">
        <v>4095</v>
      </c>
      <c r="K36" s="462" t="s">
        <v>207</v>
      </c>
      <c r="L36" s="456" t="s">
        <v>198</v>
      </c>
      <c r="M36" s="1351"/>
      <c r="N36" s="1351"/>
      <c r="O36" s="1351"/>
      <c r="P36" s="1345"/>
      <c r="Q36" s="1351"/>
      <c r="R36" s="11"/>
      <c r="S36" s="11"/>
      <c r="T36" s="11"/>
      <c r="U36" s="11"/>
      <c r="V36" s="11"/>
      <c r="W36" s="11"/>
      <c r="X36" s="469"/>
      <c r="Y36" s="470"/>
      <c r="Z36" s="470"/>
      <c r="AA36" s="470"/>
      <c r="AB36" s="467"/>
      <c r="AC36" s="13"/>
      <c r="AD36" s="470"/>
      <c r="AE36" s="469"/>
      <c r="AF36" s="469"/>
      <c r="AG36" s="469"/>
      <c r="AH36" s="469"/>
      <c r="AI36" s="469"/>
      <c r="AJ36" s="469"/>
      <c r="AK36" s="469"/>
      <c r="AL36" s="469"/>
      <c r="AM36" s="470"/>
      <c r="AN36" s="470"/>
      <c r="AO36" s="470"/>
      <c r="AP36" s="470"/>
      <c r="AQ36" s="470"/>
      <c r="AR36" s="470"/>
      <c r="AS36" s="470"/>
      <c r="AT36" s="470"/>
      <c r="AU36" s="470"/>
      <c r="AV36" s="469"/>
    </row>
    <row r="37" spans="4:48" s="12" customFormat="1">
      <c r="D37" s="469"/>
      <c r="E37" s="456" t="s">
        <v>4080</v>
      </c>
      <c r="F37" s="20" t="s">
        <v>4081</v>
      </c>
      <c r="G37" s="20" t="s">
        <v>4082</v>
      </c>
      <c r="H37" s="456" t="s">
        <v>4084</v>
      </c>
      <c r="I37" s="456"/>
      <c r="J37" s="456" t="s">
        <v>4095</v>
      </c>
      <c r="K37" s="462" t="s">
        <v>207</v>
      </c>
      <c r="L37" s="456" t="s">
        <v>198</v>
      </c>
      <c r="M37" s="1351"/>
      <c r="N37" s="1351"/>
      <c r="O37" s="1351"/>
      <c r="P37" s="1345"/>
      <c r="Q37" s="1351"/>
      <c r="R37" s="11"/>
      <c r="S37" s="11"/>
      <c r="T37" s="11"/>
      <c r="U37" s="11"/>
      <c r="V37" s="11"/>
      <c r="W37" s="11"/>
      <c r="X37" s="469"/>
      <c r="Y37" s="470"/>
      <c r="Z37" s="470"/>
      <c r="AA37" s="470"/>
      <c r="AB37" s="467"/>
      <c r="AC37" s="13"/>
      <c r="AD37" s="470"/>
      <c r="AE37" s="469"/>
      <c r="AF37" s="469"/>
      <c r="AG37" s="469"/>
      <c r="AH37" s="469"/>
      <c r="AI37" s="469"/>
      <c r="AJ37" s="469"/>
      <c r="AK37" s="469"/>
      <c r="AL37" s="469"/>
      <c r="AM37" s="470"/>
      <c r="AN37" s="470"/>
      <c r="AO37" s="470"/>
      <c r="AP37" s="470"/>
      <c r="AQ37" s="470"/>
      <c r="AR37" s="470"/>
      <c r="AS37" s="470"/>
      <c r="AT37" s="470"/>
      <c r="AU37" s="470"/>
      <c r="AV37" s="469"/>
    </row>
    <row r="38" spans="4:48" s="12" customFormat="1">
      <c r="D38" s="469"/>
      <c r="E38" s="456" t="s">
        <v>4080</v>
      </c>
      <c r="F38" s="20" t="s">
        <v>4081</v>
      </c>
      <c r="G38" s="20" t="s">
        <v>4082</v>
      </c>
      <c r="H38" s="456" t="s">
        <v>4084</v>
      </c>
      <c r="I38" s="456" t="s">
        <v>4085</v>
      </c>
      <c r="J38" s="456" t="s">
        <v>4095</v>
      </c>
      <c r="K38" s="462" t="s">
        <v>207</v>
      </c>
      <c r="L38" s="456" t="s">
        <v>1946</v>
      </c>
      <c r="M38" s="1351"/>
      <c r="N38" s="1351"/>
      <c r="O38" s="1351"/>
      <c r="P38" s="1351" t="str">
        <f t="shared" ref="P38" si="16">IF(ISERROR(+P37/P36),"",(P37/P36))</f>
        <v/>
      </c>
      <c r="Q38" s="1356" t="str">
        <f>IF(ISERROR(+Q26/Q25),"",(Q26/Q25))</f>
        <v/>
      </c>
      <c r="R38" s="11"/>
      <c r="S38" s="11"/>
      <c r="T38" s="11"/>
      <c r="U38" s="11"/>
      <c r="V38" s="11"/>
      <c r="W38" s="11"/>
      <c r="X38" s="469"/>
      <c r="Y38" s="470"/>
      <c r="Z38" s="470"/>
      <c r="AA38" s="470"/>
      <c r="AB38" s="467"/>
      <c r="AC38" s="13"/>
      <c r="AD38" s="470"/>
      <c r="AE38" s="469"/>
      <c r="AF38" s="469"/>
      <c r="AG38" s="469"/>
      <c r="AH38" s="469"/>
      <c r="AI38" s="469"/>
      <c r="AJ38" s="469"/>
      <c r="AK38" s="469"/>
      <c r="AL38" s="469"/>
      <c r="AM38" s="470"/>
      <c r="AN38" s="470"/>
      <c r="AO38" s="470"/>
      <c r="AP38" s="470"/>
      <c r="AQ38" s="470"/>
      <c r="AR38" s="470"/>
      <c r="AS38" s="470"/>
      <c r="AT38" s="470"/>
      <c r="AU38" s="470"/>
      <c r="AV38" s="469"/>
    </row>
    <row r="39" spans="4:48" s="12" customFormat="1">
      <c r="D39" s="469"/>
      <c r="E39" s="456" t="s">
        <v>4080</v>
      </c>
      <c r="F39" s="20" t="s">
        <v>4081</v>
      </c>
      <c r="G39" s="20" t="s">
        <v>4082</v>
      </c>
      <c r="H39" s="456" t="s">
        <v>4083</v>
      </c>
      <c r="I39" s="456"/>
      <c r="J39" s="456" t="s">
        <v>4096</v>
      </c>
      <c r="K39" s="462" t="s">
        <v>207</v>
      </c>
      <c r="L39" s="456" t="s">
        <v>198</v>
      </c>
      <c r="M39" s="1351"/>
      <c r="N39" s="1351"/>
      <c r="O39" s="1351"/>
      <c r="P39" s="1345"/>
      <c r="Q39" s="1351"/>
      <c r="R39" s="11"/>
      <c r="S39" s="11"/>
      <c r="T39" s="11"/>
      <c r="U39" s="11"/>
      <c r="V39" s="11"/>
      <c r="W39" s="11"/>
      <c r="X39" s="469"/>
      <c r="Y39" s="470"/>
      <c r="Z39" s="470"/>
      <c r="AA39" s="470"/>
      <c r="AB39" s="467"/>
      <c r="AC39" s="13"/>
      <c r="AD39" s="470"/>
      <c r="AE39" s="469"/>
      <c r="AF39" s="469"/>
      <c r="AG39" s="469"/>
      <c r="AH39" s="469"/>
      <c r="AI39" s="469"/>
      <c r="AJ39" s="469"/>
      <c r="AK39" s="469"/>
      <c r="AL39" s="469"/>
      <c r="AM39" s="470"/>
      <c r="AN39" s="470"/>
      <c r="AO39" s="470"/>
      <c r="AP39" s="470"/>
      <c r="AQ39" s="470"/>
      <c r="AR39" s="470"/>
      <c r="AS39" s="470"/>
      <c r="AT39" s="470"/>
      <c r="AU39" s="470"/>
      <c r="AV39" s="469"/>
    </row>
    <row r="40" spans="4:48" s="12" customFormat="1">
      <c r="D40" s="469"/>
      <c r="E40" s="456" t="s">
        <v>4080</v>
      </c>
      <c r="F40" s="20" t="s">
        <v>4081</v>
      </c>
      <c r="G40" s="20" t="s">
        <v>4082</v>
      </c>
      <c r="H40" s="456" t="s">
        <v>4084</v>
      </c>
      <c r="I40" s="456"/>
      <c r="J40" s="456" t="s">
        <v>4096</v>
      </c>
      <c r="K40" s="462" t="s">
        <v>207</v>
      </c>
      <c r="L40" s="456" t="s">
        <v>198</v>
      </c>
      <c r="M40" s="1351"/>
      <c r="N40" s="1351"/>
      <c r="O40" s="1351"/>
      <c r="P40" s="1345"/>
      <c r="Q40" s="1351"/>
      <c r="R40" s="11"/>
      <c r="S40" s="11"/>
      <c r="T40" s="11"/>
      <c r="U40" s="11"/>
      <c r="V40" s="11"/>
      <c r="W40" s="11"/>
      <c r="X40" s="469"/>
      <c r="Y40" s="470"/>
      <c r="Z40" s="470"/>
      <c r="AA40" s="470"/>
      <c r="AB40" s="467"/>
      <c r="AC40" s="13"/>
      <c r="AD40" s="470"/>
      <c r="AE40" s="469"/>
      <c r="AF40" s="469"/>
      <c r="AG40" s="469"/>
      <c r="AH40" s="469"/>
      <c r="AI40" s="469"/>
      <c r="AJ40" s="469"/>
      <c r="AK40" s="469"/>
      <c r="AL40" s="469"/>
      <c r="AM40" s="470"/>
      <c r="AN40" s="470"/>
      <c r="AO40" s="470"/>
      <c r="AP40" s="470"/>
      <c r="AQ40" s="470"/>
      <c r="AR40" s="470"/>
      <c r="AS40" s="470"/>
      <c r="AT40" s="470"/>
      <c r="AU40" s="470"/>
      <c r="AV40" s="469"/>
    </row>
    <row r="41" spans="4:48" s="12" customFormat="1">
      <c r="D41" s="469"/>
      <c r="E41" s="456" t="s">
        <v>4080</v>
      </c>
      <c r="F41" s="20" t="s">
        <v>4081</v>
      </c>
      <c r="G41" s="20" t="s">
        <v>4082</v>
      </c>
      <c r="H41" s="456" t="s">
        <v>4084</v>
      </c>
      <c r="I41" s="456" t="s">
        <v>4085</v>
      </c>
      <c r="J41" s="456" t="s">
        <v>4096</v>
      </c>
      <c r="K41" s="462" t="s">
        <v>207</v>
      </c>
      <c r="L41" s="456" t="s">
        <v>1946</v>
      </c>
      <c r="M41" s="1351"/>
      <c r="N41" s="1351"/>
      <c r="O41" s="1351"/>
      <c r="P41" s="1351" t="str">
        <f t="shared" ref="P41" si="17">IF(ISERROR(+P40/P39),"",(P40/P39))</f>
        <v/>
      </c>
      <c r="Q41" s="1356" t="str">
        <f>IF(ISERROR(+Q29/Q28),"",(Q29/Q28))</f>
        <v/>
      </c>
      <c r="R41" s="11"/>
      <c r="S41" s="11"/>
      <c r="T41" s="11"/>
      <c r="U41" s="11"/>
      <c r="V41" s="11"/>
      <c r="W41" s="11"/>
      <c r="X41" s="469"/>
      <c r="Y41" s="470"/>
      <c r="Z41" s="470"/>
      <c r="AA41" s="470"/>
      <c r="AB41" s="467"/>
      <c r="AC41" s="13"/>
      <c r="AD41" s="470"/>
      <c r="AE41" s="469"/>
      <c r="AF41" s="469"/>
      <c r="AG41" s="469"/>
      <c r="AH41" s="469"/>
      <c r="AI41" s="469"/>
      <c r="AJ41" s="469"/>
      <c r="AK41" s="469"/>
      <c r="AL41" s="469"/>
      <c r="AM41" s="470"/>
      <c r="AN41" s="470"/>
      <c r="AO41" s="470"/>
      <c r="AP41" s="470"/>
      <c r="AQ41" s="470"/>
      <c r="AR41" s="470"/>
      <c r="AS41" s="470"/>
      <c r="AT41" s="470"/>
      <c r="AU41" s="470"/>
      <c r="AV41" s="469"/>
    </row>
    <row r="42" spans="4:48" s="12" customFormat="1">
      <c r="D42" s="469"/>
      <c r="E42" s="456" t="s">
        <v>4080</v>
      </c>
      <c r="F42" s="20" t="s">
        <v>4081</v>
      </c>
      <c r="G42" s="20" t="s">
        <v>4082</v>
      </c>
      <c r="H42" s="456" t="s">
        <v>4083</v>
      </c>
      <c r="I42" s="456"/>
      <c r="J42" s="456" t="s">
        <v>4097</v>
      </c>
      <c r="K42" s="462" t="s">
        <v>207</v>
      </c>
      <c r="L42" s="456" t="s">
        <v>198</v>
      </c>
      <c r="M42" s="1351"/>
      <c r="N42" s="1351"/>
      <c r="O42" s="1351"/>
      <c r="P42" s="1345"/>
      <c r="Q42" s="1351"/>
      <c r="R42" s="11"/>
      <c r="S42" s="11"/>
      <c r="T42" s="11"/>
      <c r="U42" s="11"/>
      <c r="V42" s="11"/>
      <c r="W42" s="11"/>
      <c r="X42" s="469"/>
      <c r="Y42" s="470"/>
      <c r="Z42" s="470"/>
      <c r="AA42" s="470"/>
      <c r="AB42" s="467"/>
      <c r="AC42" s="13"/>
      <c r="AD42" s="470"/>
      <c r="AE42" s="469"/>
      <c r="AF42" s="469"/>
      <c r="AG42" s="469"/>
      <c r="AH42" s="469"/>
      <c r="AI42" s="469"/>
      <c r="AJ42" s="469"/>
      <c r="AK42" s="469"/>
      <c r="AL42" s="469"/>
      <c r="AM42" s="470"/>
      <c r="AN42" s="470"/>
      <c r="AO42" s="470"/>
      <c r="AP42" s="470"/>
      <c r="AQ42" s="470"/>
      <c r="AR42" s="470"/>
      <c r="AS42" s="470"/>
      <c r="AT42" s="470"/>
      <c r="AU42" s="470"/>
      <c r="AV42" s="469"/>
    </row>
    <row r="43" spans="4:48" s="12" customFormat="1">
      <c r="D43" s="469"/>
      <c r="E43" s="456" t="s">
        <v>4080</v>
      </c>
      <c r="F43" s="20" t="s">
        <v>4081</v>
      </c>
      <c r="G43" s="20" t="s">
        <v>4082</v>
      </c>
      <c r="H43" s="456" t="s">
        <v>4084</v>
      </c>
      <c r="I43" s="456"/>
      <c r="J43" s="456" t="s">
        <v>4097</v>
      </c>
      <c r="K43" s="462" t="s">
        <v>207</v>
      </c>
      <c r="L43" s="456" t="s">
        <v>198</v>
      </c>
      <c r="M43" s="1351"/>
      <c r="N43" s="1351"/>
      <c r="O43" s="1351"/>
      <c r="P43" s="1345"/>
      <c r="Q43" s="1351"/>
      <c r="R43" s="11"/>
      <c r="S43" s="11"/>
      <c r="T43" s="11"/>
      <c r="U43" s="11"/>
      <c r="V43" s="11"/>
      <c r="W43" s="11"/>
      <c r="X43" s="469"/>
      <c r="Y43" s="470"/>
      <c r="Z43" s="470"/>
      <c r="AA43" s="470"/>
      <c r="AB43" s="467"/>
      <c r="AC43" s="13"/>
      <c r="AD43" s="470"/>
      <c r="AE43" s="469"/>
      <c r="AF43" s="469"/>
      <c r="AG43" s="469"/>
      <c r="AH43" s="469"/>
      <c r="AI43" s="469"/>
      <c r="AJ43" s="469"/>
      <c r="AK43" s="469"/>
      <c r="AL43" s="469"/>
      <c r="AM43" s="470"/>
      <c r="AN43" s="470"/>
      <c r="AO43" s="470"/>
      <c r="AP43" s="470"/>
      <c r="AQ43" s="470"/>
      <c r="AR43" s="470"/>
      <c r="AS43" s="470"/>
      <c r="AT43" s="470"/>
      <c r="AU43" s="470"/>
      <c r="AV43" s="469"/>
    </row>
    <row r="44" spans="4:48" s="12" customFormat="1">
      <c r="D44" s="469"/>
      <c r="E44" s="456" t="s">
        <v>4080</v>
      </c>
      <c r="F44" s="20" t="s">
        <v>4081</v>
      </c>
      <c r="G44" s="20" t="s">
        <v>4082</v>
      </c>
      <c r="H44" s="456" t="s">
        <v>4084</v>
      </c>
      <c r="I44" s="456" t="s">
        <v>4085</v>
      </c>
      <c r="J44" s="456" t="s">
        <v>4097</v>
      </c>
      <c r="K44" s="462" t="s">
        <v>207</v>
      </c>
      <c r="L44" s="456" t="s">
        <v>1946</v>
      </c>
      <c r="M44" s="1351"/>
      <c r="N44" s="1351"/>
      <c r="O44" s="1351"/>
      <c r="P44" s="1351" t="str">
        <f t="shared" ref="P44" si="18">IF(ISERROR(+P43/P42),"",(P43/P42))</f>
        <v/>
      </c>
      <c r="Q44" s="1356" t="str">
        <f>IF(ISERROR(+Q32/Q31),"",(Q32/Q31))</f>
        <v/>
      </c>
      <c r="R44" s="11"/>
      <c r="S44" s="11"/>
      <c r="T44" s="11"/>
      <c r="U44" s="11"/>
      <c r="V44" s="11"/>
      <c r="W44" s="11"/>
      <c r="X44" s="469"/>
      <c r="Y44" s="470"/>
      <c r="Z44" s="470"/>
      <c r="AA44" s="470"/>
      <c r="AB44" s="467"/>
      <c r="AC44" s="13"/>
      <c r="AD44" s="470"/>
      <c r="AE44" s="469"/>
      <c r="AF44" s="469"/>
      <c r="AG44" s="469"/>
      <c r="AH44" s="469"/>
      <c r="AI44" s="469"/>
      <c r="AJ44" s="469"/>
      <c r="AK44" s="469"/>
      <c r="AL44" s="469"/>
      <c r="AM44" s="470"/>
      <c r="AN44" s="470"/>
      <c r="AO44" s="470"/>
      <c r="AP44" s="470"/>
      <c r="AQ44" s="470"/>
      <c r="AR44" s="470"/>
      <c r="AS44" s="470"/>
      <c r="AT44" s="470"/>
      <c r="AU44" s="470"/>
      <c r="AV44" s="469"/>
    </row>
    <row r="45" spans="4:48" s="12" customFormat="1">
      <c r="D45" s="469"/>
      <c r="E45" s="456" t="s">
        <v>4080</v>
      </c>
      <c r="F45" s="20" t="s">
        <v>4081</v>
      </c>
      <c r="G45" s="20" t="s">
        <v>4082</v>
      </c>
      <c r="H45" s="456" t="s">
        <v>4083</v>
      </c>
      <c r="I45" s="456"/>
      <c r="J45" s="456" t="s">
        <v>4098</v>
      </c>
      <c r="K45" s="462" t="s">
        <v>207</v>
      </c>
      <c r="L45" s="456" t="s">
        <v>198</v>
      </c>
      <c r="M45" s="1351"/>
      <c r="N45" s="1351"/>
      <c r="O45" s="1351"/>
      <c r="P45" s="1345"/>
      <c r="Q45" s="1351"/>
      <c r="R45" s="11"/>
      <c r="S45" s="11"/>
      <c r="T45" s="11"/>
      <c r="U45" s="11"/>
      <c r="V45" s="11"/>
      <c r="W45" s="11"/>
      <c r="X45" s="469"/>
      <c r="Y45" s="470"/>
      <c r="Z45" s="470"/>
      <c r="AA45" s="470"/>
      <c r="AB45" s="467"/>
      <c r="AC45" s="13"/>
      <c r="AD45" s="470"/>
      <c r="AE45" s="469"/>
      <c r="AF45" s="469"/>
      <c r="AG45" s="469"/>
      <c r="AH45" s="469"/>
      <c r="AI45" s="469"/>
      <c r="AJ45" s="469"/>
      <c r="AK45" s="469"/>
      <c r="AL45" s="469"/>
      <c r="AM45" s="470"/>
      <c r="AN45" s="470"/>
      <c r="AO45" s="470"/>
      <c r="AP45" s="470"/>
      <c r="AQ45" s="470"/>
      <c r="AR45" s="470"/>
      <c r="AS45" s="470"/>
      <c r="AT45" s="470"/>
      <c r="AU45" s="470"/>
      <c r="AV45" s="469"/>
    </row>
    <row r="46" spans="4:48" s="12" customFormat="1">
      <c r="D46" s="469"/>
      <c r="E46" s="456" t="s">
        <v>4080</v>
      </c>
      <c r="F46" s="20" t="s">
        <v>4081</v>
      </c>
      <c r="G46" s="20" t="s">
        <v>4082</v>
      </c>
      <c r="H46" s="456" t="s">
        <v>4084</v>
      </c>
      <c r="I46" s="456"/>
      <c r="J46" s="456" t="s">
        <v>4098</v>
      </c>
      <c r="K46" s="462" t="s">
        <v>207</v>
      </c>
      <c r="L46" s="456" t="s">
        <v>198</v>
      </c>
      <c r="M46" s="1351"/>
      <c r="N46" s="1351"/>
      <c r="O46" s="1351"/>
      <c r="P46" s="1345"/>
      <c r="Q46" s="1351"/>
      <c r="R46" s="11"/>
      <c r="S46" s="11"/>
      <c r="T46" s="11"/>
      <c r="U46" s="11"/>
      <c r="V46" s="11"/>
      <c r="W46" s="11"/>
      <c r="X46" s="469"/>
      <c r="Y46" s="470"/>
      <c r="Z46" s="470"/>
      <c r="AA46" s="470"/>
      <c r="AB46" s="467"/>
      <c r="AC46" s="13"/>
      <c r="AD46" s="470"/>
      <c r="AE46" s="469"/>
      <c r="AF46" s="469"/>
      <c r="AG46" s="469"/>
      <c r="AH46" s="469"/>
      <c r="AI46" s="469"/>
      <c r="AJ46" s="469"/>
      <c r="AK46" s="469"/>
      <c r="AL46" s="469"/>
      <c r="AM46" s="470"/>
      <c r="AN46" s="470"/>
      <c r="AO46" s="470"/>
      <c r="AP46" s="470"/>
      <c r="AQ46" s="470"/>
      <c r="AR46" s="470"/>
      <c r="AS46" s="470"/>
      <c r="AT46" s="470"/>
      <c r="AU46" s="470"/>
      <c r="AV46" s="469"/>
    </row>
    <row r="47" spans="4:48" s="12" customFormat="1">
      <c r="D47" s="469"/>
      <c r="E47" s="456" t="s">
        <v>4080</v>
      </c>
      <c r="F47" s="20" t="s">
        <v>4081</v>
      </c>
      <c r="G47" s="20" t="s">
        <v>4082</v>
      </c>
      <c r="H47" s="456" t="s">
        <v>4084</v>
      </c>
      <c r="I47" s="456" t="s">
        <v>4085</v>
      </c>
      <c r="J47" s="456" t="s">
        <v>4098</v>
      </c>
      <c r="K47" s="462" t="s">
        <v>207</v>
      </c>
      <c r="L47" s="456" t="s">
        <v>1946</v>
      </c>
      <c r="M47" s="1351"/>
      <c r="N47" s="1351"/>
      <c r="O47" s="1351"/>
      <c r="P47" s="1351" t="str">
        <f t="shared" ref="P47" si="19">IF(ISERROR(+P46/P45),"",(P46/P45))</f>
        <v/>
      </c>
      <c r="Q47" s="1356" t="str">
        <f>IF(ISERROR(+Q35/Q34),"",(Q35/Q34))</f>
        <v/>
      </c>
      <c r="R47" s="11"/>
      <c r="S47" s="11"/>
      <c r="T47" s="11"/>
      <c r="U47" s="11"/>
      <c r="V47" s="11"/>
      <c r="W47" s="11"/>
      <c r="X47" s="469"/>
      <c r="Y47" s="470"/>
      <c r="Z47" s="470"/>
      <c r="AA47" s="470"/>
      <c r="AB47" s="467"/>
      <c r="AC47" s="13"/>
      <c r="AD47" s="470"/>
      <c r="AE47" s="469"/>
      <c r="AF47" s="469"/>
      <c r="AG47" s="469"/>
      <c r="AH47" s="469"/>
      <c r="AI47" s="469"/>
      <c r="AJ47" s="469"/>
      <c r="AK47" s="469"/>
      <c r="AL47" s="469"/>
      <c r="AM47" s="470"/>
      <c r="AN47" s="470"/>
      <c r="AO47" s="470"/>
      <c r="AP47" s="470"/>
      <c r="AQ47" s="470"/>
      <c r="AR47" s="470"/>
      <c r="AS47" s="470"/>
      <c r="AT47" s="470"/>
      <c r="AU47" s="470"/>
      <c r="AV47" s="469"/>
    </row>
    <row r="48" spans="4:48" s="12" customFormat="1">
      <c r="D48" s="469"/>
      <c r="E48" s="456" t="s">
        <v>4080</v>
      </c>
      <c r="F48" s="20" t="s">
        <v>4081</v>
      </c>
      <c r="G48" s="20" t="s">
        <v>4082</v>
      </c>
      <c r="H48" s="456" t="s">
        <v>4083</v>
      </c>
      <c r="I48" s="456"/>
      <c r="J48" s="456" t="s">
        <v>4099</v>
      </c>
      <c r="K48" s="462" t="s">
        <v>207</v>
      </c>
      <c r="L48" s="456" t="s">
        <v>198</v>
      </c>
      <c r="M48" s="1351"/>
      <c r="N48" s="1351"/>
      <c r="O48" s="1351"/>
      <c r="P48" s="1345"/>
      <c r="Q48" s="1351"/>
      <c r="R48" s="11"/>
      <c r="S48" s="11"/>
      <c r="T48" s="11"/>
      <c r="U48" s="11"/>
      <c r="V48" s="11"/>
      <c r="W48" s="11"/>
      <c r="X48" s="469"/>
      <c r="Y48" s="470"/>
      <c r="Z48" s="470"/>
      <c r="AA48" s="470"/>
      <c r="AB48" s="467"/>
      <c r="AC48" s="13"/>
      <c r="AD48" s="470"/>
      <c r="AE48" s="469"/>
      <c r="AF48" s="469"/>
      <c r="AG48" s="469"/>
      <c r="AH48" s="469"/>
      <c r="AI48" s="469"/>
      <c r="AJ48" s="469"/>
      <c r="AK48" s="469"/>
      <c r="AL48" s="469"/>
      <c r="AM48" s="470"/>
      <c r="AN48" s="470"/>
      <c r="AO48" s="470"/>
      <c r="AP48" s="470"/>
      <c r="AQ48" s="470"/>
      <c r="AR48" s="470"/>
      <c r="AS48" s="470"/>
      <c r="AT48" s="470"/>
      <c r="AU48" s="470"/>
      <c r="AV48" s="469"/>
    </row>
    <row r="49" spans="4:48" s="12" customFormat="1">
      <c r="D49" s="469"/>
      <c r="E49" s="456" t="s">
        <v>4080</v>
      </c>
      <c r="F49" s="20" t="s">
        <v>4081</v>
      </c>
      <c r="G49" s="20" t="s">
        <v>4082</v>
      </c>
      <c r="H49" s="456" t="s">
        <v>4084</v>
      </c>
      <c r="I49" s="456"/>
      <c r="J49" s="456" t="s">
        <v>4099</v>
      </c>
      <c r="K49" s="462" t="s">
        <v>207</v>
      </c>
      <c r="L49" s="456" t="s">
        <v>198</v>
      </c>
      <c r="M49" s="1351"/>
      <c r="N49" s="1351"/>
      <c r="O49" s="1351"/>
      <c r="P49" s="1345"/>
      <c r="Q49" s="1351"/>
      <c r="R49" s="11"/>
      <c r="S49" s="11"/>
      <c r="T49" s="11"/>
      <c r="U49" s="11"/>
      <c r="V49" s="11"/>
      <c r="W49" s="11"/>
      <c r="X49" s="469"/>
      <c r="Y49" s="470"/>
      <c r="Z49" s="470"/>
      <c r="AA49" s="470"/>
      <c r="AB49" s="467"/>
      <c r="AC49" s="13"/>
      <c r="AD49" s="470"/>
      <c r="AE49" s="469"/>
      <c r="AF49" s="469"/>
      <c r="AG49" s="469"/>
      <c r="AH49" s="469"/>
      <c r="AI49" s="469"/>
      <c r="AJ49" s="469"/>
      <c r="AK49" s="469"/>
      <c r="AL49" s="469"/>
      <c r="AM49" s="470"/>
      <c r="AN49" s="470"/>
      <c r="AO49" s="470"/>
      <c r="AP49" s="470"/>
      <c r="AQ49" s="470"/>
      <c r="AR49" s="470"/>
      <c r="AS49" s="470"/>
      <c r="AT49" s="470"/>
      <c r="AU49" s="470"/>
      <c r="AV49" s="469"/>
    </row>
    <row r="50" spans="4:48" s="12" customFormat="1">
      <c r="D50" s="469"/>
      <c r="E50" s="456" t="s">
        <v>4080</v>
      </c>
      <c r="F50" s="20" t="s">
        <v>4081</v>
      </c>
      <c r="G50" s="20" t="s">
        <v>4082</v>
      </c>
      <c r="H50" s="456" t="s">
        <v>4084</v>
      </c>
      <c r="I50" s="456" t="s">
        <v>4085</v>
      </c>
      <c r="J50" s="456" t="s">
        <v>4099</v>
      </c>
      <c r="K50" s="462" t="s">
        <v>207</v>
      </c>
      <c r="L50" s="456" t="s">
        <v>1946</v>
      </c>
      <c r="M50" s="1351"/>
      <c r="N50" s="1351"/>
      <c r="O50" s="1351"/>
      <c r="P50" s="1351" t="str">
        <f t="shared" ref="P50" si="20">IF(ISERROR(+P49/P48),"",(P49/P48))</f>
        <v/>
      </c>
      <c r="Q50" s="1356" t="str">
        <f>IF(ISERROR(+Q38/Q37),"",(Q38/Q37))</f>
        <v/>
      </c>
      <c r="R50" s="11"/>
      <c r="S50" s="11"/>
      <c r="T50" s="11"/>
      <c r="U50" s="11"/>
      <c r="V50" s="11"/>
      <c r="W50" s="11"/>
      <c r="X50" s="469"/>
      <c r="Y50" s="470"/>
      <c r="Z50" s="470"/>
      <c r="AA50" s="470"/>
      <c r="AB50" s="467"/>
      <c r="AC50" s="13"/>
      <c r="AD50" s="470"/>
      <c r="AE50" s="469"/>
      <c r="AF50" s="469"/>
      <c r="AG50" s="469"/>
      <c r="AH50" s="469"/>
      <c r="AI50" s="469"/>
      <c r="AJ50" s="469"/>
      <c r="AK50" s="469"/>
      <c r="AL50" s="469"/>
      <c r="AM50" s="470"/>
      <c r="AN50" s="470"/>
      <c r="AO50" s="470"/>
      <c r="AP50" s="470"/>
      <c r="AQ50" s="470"/>
      <c r="AR50" s="470"/>
      <c r="AS50" s="470"/>
      <c r="AT50" s="470"/>
      <c r="AU50" s="470"/>
      <c r="AV50" s="469"/>
    </row>
    <row r="51" spans="4:48" s="12" customFormat="1">
      <c r="D51" s="469"/>
      <c r="E51" s="456" t="s">
        <v>4080</v>
      </c>
      <c r="F51" s="20" t="s">
        <v>4081</v>
      </c>
      <c r="G51" s="20" t="s">
        <v>4082</v>
      </c>
      <c r="H51" s="456" t="s">
        <v>4083</v>
      </c>
      <c r="I51" s="456"/>
      <c r="J51" s="456" t="s">
        <v>4100</v>
      </c>
      <c r="K51" s="462" t="s">
        <v>207</v>
      </c>
      <c r="L51" s="456" t="s">
        <v>198</v>
      </c>
      <c r="M51" s="1351"/>
      <c r="N51" s="1351"/>
      <c r="O51" s="1351"/>
      <c r="P51" s="1345"/>
      <c r="Q51" s="1351"/>
      <c r="R51" s="11"/>
      <c r="S51" s="11"/>
      <c r="T51" s="11"/>
      <c r="U51" s="11"/>
      <c r="V51" s="11"/>
      <c r="W51" s="11"/>
      <c r="X51" s="469"/>
      <c r="Y51" s="470"/>
      <c r="Z51" s="470"/>
      <c r="AA51" s="470"/>
      <c r="AB51" s="467"/>
      <c r="AC51" s="13"/>
      <c r="AD51" s="470"/>
      <c r="AE51" s="469"/>
      <c r="AF51" s="469"/>
      <c r="AG51" s="469"/>
      <c r="AH51" s="469"/>
      <c r="AI51" s="469"/>
      <c r="AJ51" s="469"/>
      <c r="AK51" s="469"/>
      <c r="AL51" s="469"/>
      <c r="AM51" s="470"/>
      <c r="AN51" s="470"/>
      <c r="AO51" s="470"/>
      <c r="AP51" s="470"/>
      <c r="AQ51" s="470"/>
      <c r="AR51" s="470"/>
      <c r="AS51" s="470"/>
      <c r="AT51" s="470"/>
      <c r="AU51" s="470"/>
      <c r="AV51" s="469"/>
    </row>
    <row r="52" spans="4:48" s="12" customFormat="1">
      <c r="D52" s="469"/>
      <c r="E52" s="456" t="s">
        <v>4080</v>
      </c>
      <c r="F52" s="20" t="s">
        <v>4081</v>
      </c>
      <c r="G52" s="20" t="s">
        <v>4082</v>
      </c>
      <c r="H52" s="456" t="s">
        <v>4084</v>
      </c>
      <c r="I52" s="456"/>
      <c r="J52" s="456" t="s">
        <v>4100</v>
      </c>
      <c r="K52" s="462" t="s">
        <v>207</v>
      </c>
      <c r="L52" s="456" t="s">
        <v>198</v>
      </c>
      <c r="M52" s="1351"/>
      <c r="N52" s="1351"/>
      <c r="O52" s="1351"/>
      <c r="P52" s="1345"/>
      <c r="Q52" s="1351"/>
      <c r="R52" s="11"/>
      <c r="S52" s="11"/>
      <c r="T52" s="11"/>
      <c r="U52" s="11"/>
      <c r="V52" s="11"/>
      <c r="W52" s="11"/>
      <c r="X52" s="469"/>
      <c r="Y52" s="470"/>
      <c r="Z52" s="470"/>
      <c r="AA52" s="470"/>
      <c r="AB52" s="467"/>
      <c r="AC52" s="13"/>
      <c r="AD52" s="470"/>
      <c r="AE52" s="469"/>
      <c r="AF52" s="469"/>
      <c r="AG52" s="469"/>
      <c r="AH52" s="469"/>
      <c r="AI52" s="469"/>
      <c r="AJ52" s="469"/>
      <c r="AK52" s="469"/>
      <c r="AL52" s="469"/>
      <c r="AM52" s="470"/>
      <c r="AN52" s="470"/>
      <c r="AO52" s="470"/>
      <c r="AP52" s="470"/>
      <c r="AQ52" s="470"/>
      <c r="AR52" s="470"/>
      <c r="AS52" s="470"/>
      <c r="AT52" s="470"/>
      <c r="AU52" s="470"/>
      <c r="AV52" s="469"/>
    </row>
    <row r="53" spans="4:48" s="12" customFormat="1">
      <c r="D53" s="469"/>
      <c r="E53" s="456" t="s">
        <v>4080</v>
      </c>
      <c r="F53" s="20" t="s">
        <v>4081</v>
      </c>
      <c r="G53" s="20" t="s">
        <v>4082</v>
      </c>
      <c r="H53" s="456" t="s">
        <v>4084</v>
      </c>
      <c r="I53" s="456" t="s">
        <v>4085</v>
      </c>
      <c r="J53" s="456" t="s">
        <v>4100</v>
      </c>
      <c r="K53" s="462" t="s">
        <v>207</v>
      </c>
      <c r="L53" s="456" t="s">
        <v>1946</v>
      </c>
      <c r="M53" s="1351"/>
      <c r="N53" s="1351"/>
      <c r="O53" s="1351"/>
      <c r="P53" s="1351" t="str">
        <f t="shared" ref="P53" si="21">IF(ISERROR(+P52/P51),"",(P52/P51))</f>
        <v/>
      </c>
      <c r="Q53" s="1356" t="str">
        <f>IF(ISERROR(+Q41/Q40),"",(Q41/Q40))</f>
        <v/>
      </c>
      <c r="R53" s="11"/>
      <c r="S53" s="11"/>
      <c r="T53" s="11"/>
      <c r="U53" s="11"/>
      <c r="V53" s="11"/>
      <c r="W53" s="11"/>
      <c r="X53" s="469"/>
      <c r="Y53" s="470"/>
      <c r="Z53" s="470"/>
      <c r="AA53" s="470"/>
      <c r="AB53" s="467"/>
      <c r="AC53" s="13"/>
      <c r="AD53" s="470"/>
      <c r="AE53" s="469"/>
      <c r="AF53" s="469"/>
      <c r="AG53" s="469"/>
      <c r="AH53" s="469"/>
      <c r="AI53" s="469"/>
      <c r="AJ53" s="469"/>
      <c r="AK53" s="469"/>
      <c r="AL53" s="469"/>
      <c r="AM53" s="470"/>
      <c r="AN53" s="470"/>
      <c r="AO53" s="470"/>
      <c r="AP53" s="470"/>
      <c r="AQ53" s="470"/>
      <c r="AR53" s="470"/>
      <c r="AS53" s="470"/>
      <c r="AT53" s="470"/>
      <c r="AU53" s="470"/>
      <c r="AV53" s="469"/>
    </row>
    <row r="54" spans="4:48" s="12" customFormat="1">
      <c r="D54" s="469"/>
      <c r="E54" s="456" t="s">
        <v>4080</v>
      </c>
      <c r="F54" s="20" t="s">
        <v>4081</v>
      </c>
      <c r="G54" s="20" t="s">
        <v>4082</v>
      </c>
      <c r="H54" s="456" t="s">
        <v>4083</v>
      </c>
      <c r="I54" s="456"/>
      <c r="J54" s="456" t="s">
        <v>4101</v>
      </c>
      <c r="K54" s="462" t="s">
        <v>207</v>
      </c>
      <c r="L54" s="456" t="s">
        <v>198</v>
      </c>
      <c r="M54" s="1351"/>
      <c r="N54" s="1351"/>
      <c r="O54" s="1351"/>
      <c r="P54" s="1345"/>
      <c r="Q54" s="1351"/>
      <c r="R54" s="11"/>
      <c r="S54" s="11"/>
      <c r="T54" s="11"/>
      <c r="U54" s="11"/>
      <c r="V54" s="11"/>
      <c r="W54" s="11"/>
      <c r="X54" s="469"/>
      <c r="Y54" s="470"/>
      <c r="Z54" s="470"/>
      <c r="AA54" s="470"/>
      <c r="AB54" s="467"/>
      <c r="AC54" s="13"/>
      <c r="AD54" s="470"/>
      <c r="AE54" s="469"/>
      <c r="AF54" s="469"/>
      <c r="AG54" s="469"/>
      <c r="AH54" s="469"/>
      <c r="AI54" s="469"/>
      <c r="AJ54" s="469"/>
      <c r="AK54" s="469"/>
      <c r="AL54" s="469"/>
      <c r="AM54" s="470"/>
      <c r="AN54" s="470"/>
      <c r="AO54" s="470"/>
      <c r="AP54" s="470"/>
      <c r="AQ54" s="470"/>
      <c r="AR54" s="470"/>
      <c r="AS54" s="470"/>
      <c r="AT54" s="470"/>
      <c r="AU54" s="470"/>
      <c r="AV54" s="469"/>
    </row>
    <row r="55" spans="4:48" s="12" customFormat="1">
      <c r="D55" s="469"/>
      <c r="E55" s="456" t="s">
        <v>4080</v>
      </c>
      <c r="F55" s="20" t="s">
        <v>4081</v>
      </c>
      <c r="G55" s="20" t="s">
        <v>4082</v>
      </c>
      <c r="H55" s="456" t="s">
        <v>4084</v>
      </c>
      <c r="I55" s="456"/>
      <c r="J55" s="456" t="s">
        <v>4101</v>
      </c>
      <c r="K55" s="462" t="s">
        <v>207</v>
      </c>
      <c r="L55" s="456" t="s">
        <v>198</v>
      </c>
      <c r="M55" s="1351"/>
      <c r="N55" s="1351"/>
      <c r="O55" s="1351"/>
      <c r="P55" s="1345"/>
      <c r="Q55" s="1351"/>
      <c r="R55" s="11"/>
      <c r="S55" s="11"/>
      <c r="T55" s="11"/>
      <c r="U55" s="11"/>
      <c r="V55" s="11"/>
      <c r="W55" s="11"/>
      <c r="X55" s="469"/>
      <c r="Y55" s="470"/>
      <c r="Z55" s="470"/>
      <c r="AA55" s="470"/>
      <c r="AB55" s="467"/>
      <c r="AC55" s="13"/>
      <c r="AD55" s="470"/>
      <c r="AE55" s="469"/>
      <c r="AF55" s="469"/>
      <c r="AG55" s="469"/>
      <c r="AH55" s="469"/>
      <c r="AI55" s="469"/>
      <c r="AJ55" s="469"/>
      <c r="AK55" s="469"/>
      <c r="AL55" s="469"/>
      <c r="AM55" s="470"/>
      <c r="AN55" s="470"/>
      <c r="AO55" s="470"/>
      <c r="AP55" s="470"/>
      <c r="AQ55" s="470"/>
      <c r="AR55" s="470"/>
      <c r="AS55" s="470"/>
      <c r="AT55" s="470"/>
      <c r="AU55" s="470"/>
      <c r="AV55" s="469"/>
    </row>
    <row r="56" spans="4:48" s="12" customFormat="1">
      <c r="D56" s="469"/>
      <c r="E56" s="456" t="s">
        <v>4080</v>
      </c>
      <c r="F56" s="20" t="s">
        <v>4081</v>
      </c>
      <c r="G56" s="20" t="s">
        <v>4082</v>
      </c>
      <c r="H56" s="456" t="s">
        <v>4084</v>
      </c>
      <c r="I56" s="456" t="s">
        <v>4085</v>
      </c>
      <c r="J56" s="456" t="s">
        <v>4101</v>
      </c>
      <c r="K56" s="462" t="s">
        <v>207</v>
      </c>
      <c r="L56" s="456" t="s">
        <v>1946</v>
      </c>
      <c r="M56" s="1351"/>
      <c r="N56" s="1351"/>
      <c r="O56" s="1351"/>
      <c r="P56" s="1351" t="str">
        <f t="shared" ref="P56" si="22">IF(ISERROR(+P55/P54),"",(P55/P54))</f>
        <v/>
      </c>
      <c r="Q56" s="1356" t="str">
        <f>IF(ISERROR(+Q44/Q43),"",(Q44/Q43))</f>
        <v/>
      </c>
      <c r="R56" s="11"/>
      <c r="S56" s="11"/>
      <c r="T56" s="11"/>
      <c r="U56" s="11"/>
      <c r="V56" s="11"/>
      <c r="W56" s="11"/>
      <c r="X56" s="469"/>
      <c r="Y56" s="470"/>
      <c r="Z56" s="470"/>
      <c r="AA56" s="470"/>
      <c r="AB56" s="467"/>
      <c r="AC56" s="13"/>
      <c r="AD56" s="470"/>
      <c r="AE56" s="469"/>
      <c r="AF56" s="469"/>
      <c r="AG56" s="469"/>
      <c r="AH56" s="469"/>
      <c r="AI56" s="469"/>
      <c r="AJ56" s="469"/>
      <c r="AK56" s="469"/>
      <c r="AL56" s="469"/>
      <c r="AM56" s="470"/>
      <c r="AN56" s="470"/>
      <c r="AO56" s="470"/>
      <c r="AP56" s="470"/>
      <c r="AQ56" s="470"/>
      <c r="AR56" s="470"/>
      <c r="AS56" s="470"/>
      <c r="AT56" s="470"/>
      <c r="AU56" s="470"/>
      <c r="AV56" s="469"/>
    </row>
    <row r="57" spans="4:48" s="12" customFormat="1">
      <c r="D57" s="469"/>
      <c r="E57" s="456"/>
      <c r="F57" s="469"/>
      <c r="G57" s="469"/>
      <c r="H57" s="456"/>
      <c r="I57" s="456"/>
      <c r="J57" s="456"/>
      <c r="K57" s="462"/>
      <c r="L57" s="469"/>
      <c r="M57" s="11"/>
      <c r="N57" s="11"/>
      <c r="O57" s="11"/>
      <c r="P57" s="11"/>
      <c r="Q57" s="11"/>
      <c r="R57" s="11"/>
      <c r="S57" s="11"/>
      <c r="T57" s="11"/>
      <c r="U57" s="11"/>
      <c r="V57" s="11"/>
      <c r="W57" s="11"/>
      <c r="X57" s="469"/>
      <c r="Y57" s="470"/>
      <c r="Z57" s="470"/>
      <c r="AA57" s="470"/>
      <c r="AB57" s="467"/>
      <c r="AC57" s="13"/>
      <c r="AD57" s="470"/>
      <c r="AE57" s="469"/>
      <c r="AF57" s="469"/>
      <c r="AG57" s="469"/>
      <c r="AH57" s="469"/>
      <c r="AI57" s="469"/>
      <c r="AJ57" s="469"/>
      <c r="AK57" s="469"/>
      <c r="AL57" s="469"/>
      <c r="AM57" s="470"/>
      <c r="AN57" s="470"/>
      <c r="AO57" s="470"/>
      <c r="AP57" s="470"/>
      <c r="AQ57" s="470"/>
      <c r="AR57" s="470"/>
      <c r="AS57" s="470"/>
      <c r="AT57" s="470"/>
      <c r="AU57" s="470"/>
      <c r="AV57" s="469"/>
    </row>
    <row r="58" spans="4:48" s="12" customFormat="1">
      <c r="D58" s="469"/>
      <c r="E58" s="456" t="s">
        <v>4080</v>
      </c>
      <c r="F58" s="20" t="s">
        <v>4081</v>
      </c>
      <c r="G58" s="20" t="s">
        <v>4086</v>
      </c>
      <c r="H58" s="456" t="s">
        <v>4087</v>
      </c>
      <c r="I58" s="456"/>
      <c r="J58" s="456" t="s">
        <v>4090</v>
      </c>
      <c r="K58" s="462" t="s">
        <v>207</v>
      </c>
      <c r="L58" s="456" t="s">
        <v>198</v>
      </c>
      <c r="M58" s="1351"/>
      <c r="N58" s="1351"/>
      <c r="O58" s="1351"/>
      <c r="P58" s="1345"/>
      <c r="Q58" s="1351"/>
      <c r="R58" s="11"/>
      <c r="S58" s="11"/>
      <c r="T58" s="11"/>
      <c r="U58" s="11"/>
      <c r="V58" s="11"/>
      <c r="W58" s="11"/>
      <c r="X58" s="469"/>
      <c r="Y58" s="470"/>
      <c r="Z58" s="470"/>
      <c r="AA58" s="470"/>
      <c r="AB58" s="467"/>
      <c r="AC58" s="13"/>
      <c r="AD58" s="470"/>
      <c r="AE58" s="469"/>
      <c r="AF58" s="469"/>
      <c r="AG58" s="469"/>
      <c r="AH58" s="469"/>
      <c r="AI58" s="469"/>
      <c r="AJ58" s="469"/>
      <c r="AK58" s="469"/>
      <c r="AL58" s="469"/>
      <c r="AM58" s="470"/>
      <c r="AN58" s="470"/>
      <c r="AO58" s="470"/>
      <c r="AP58" s="470"/>
      <c r="AQ58" s="470"/>
      <c r="AR58" s="470"/>
      <c r="AS58" s="470"/>
      <c r="AT58" s="470"/>
      <c r="AU58" s="470"/>
      <c r="AV58" s="469"/>
    </row>
    <row r="59" spans="4:48" s="12" customFormat="1">
      <c r="D59" s="469"/>
      <c r="E59" s="456" t="s">
        <v>4080</v>
      </c>
      <c r="F59" s="20" t="s">
        <v>4081</v>
      </c>
      <c r="G59" s="20" t="s">
        <v>4086</v>
      </c>
      <c r="H59" s="456" t="s">
        <v>4084</v>
      </c>
      <c r="I59" s="456"/>
      <c r="J59" s="456" t="s">
        <v>4090</v>
      </c>
      <c r="K59" s="462" t="s">
        <v>207</v>
      </c>
      <c r="L59" s="456" t="s">
        <v>198</v>
      </c>
      <c r="M59" s="1352"/>
      <c r="N59" s="1351"/>
      <c r="O59" s="1351"/>
      <c r="P59" s="1345"/>
      <c r="Q59" s="1351"/>
      <c r="R59" s="11"/>
      <c r="S59" s="11"/>
      <c r="T59" s="11"/>
      <c r="U59" s="11"/>
      <c r="V59" s="11"/>
      <c r="W59" s="11"/>
      <c r="X59" s="469"/>
      <c r="Y59" s="470"/>
      <c r="Z59" s="470"/>
      <c r="AA59" s="470"/>
      <c r="AB59" s="467"/>
      <c r="AC59" s="13"/>
      <c r="AD59" s="470"/>
      <c r="AE59" s="469"/>
      <c r="AF59" s="469"/>
      <c r="AG59" s="469"/>
      <c r="AH59" s="469"/>
      <c r="AI59" s="469"/>
      <c r="AJ59" s="469"/>
      <c r="AK59" s="469"/>
      <c r="AL59" s="469"/>
      <c r="AM59" s="470"/>
      <c r="AN59" s="470"/>
      <c r="AO59" s="470"/>
      <c r="AP59" s="470"/>
      <c r="AQ59" s="470"/>
      <c r="AR59" s="470"/>
      <c r="AS59" s="470"/>
      <c r="AT59" s="470"/>
      <c r="AU59" s="470"/>
      <c r="AV59" s="469"/>
    </row>
    <row r="60" spans="4:48" s="12" customFormat="1">
      <c r="D60" s="469"/>
      <c r="E60" s="456" t="s">
        <v>4080</v>
      </c>
      <c r="F60" s="20" t="s">
        <v>4081</v>
      </c>
      <c r="G60" s="20" t="s">
        <v>4086</v>
      </c>
      <c r="H60" s="456" t="s">
        <v>4084</v>
      </c>
      <c r="I60" s="456" t="s">
        <v>4085</v>
      </c>
      <c r="J60" s="456" t="s">
        <v>4090</v>
      </c>
      <c r="K60" s="462" t="s">
        <v>207</v>
      </c>
      <c r="L60" s="456" t="s">
        <v>1946</v>
      </c>
      <c r="M60" s="1351"/>
      <c r="N60" s="1351"/>
      <c r="O60" s="1351"/>
      <c r="P60" s="1351" t="str">
        <f t="shared" ref="P60" si="23">IF(ISERROR(+P59/P58),"",(P59/P58))</f>
        <v/>
      </c>
      <c r="Q60" s="1355" t="str">
        <f t="shared" ref="Q60" si="24">IF(ISERROR(+Q59/Q58),"",(Q59/Q58))</f>
        <v/>
      </c>
      <c r="R60" s="11"/>
      <c r="S60" s="11"/>
      <c r="T60" s="11"/>
      <c r="U60" s="11"/>
      <c r="V60" s="11"/>
      <c r="W60" s="11"/>
      <c r="X60" s="469"/>
      <c r="Y60" s="470"/>
      <c r="Z60" s="470"/>
      <c r="AA60" s="470"/>
      <c r="AB60" s="467"/>
      <c r="AC60" s="13"/>
      <c r="AD60" s="470"/>
      <c r="AE60" s="469"/>
      <c r="AF60" s="469"/>
      <c r="AG60" s="469"/>
      <c r="AH60" s="469"/>
      <c r="AI60" s="469"/>
      <c r="AJ60" s="469"/>
      <c r="AK60" s="469"/>
      <c r="AL60" s="469"/>
      <c r="AM60" s="470"/>
      <c r="AN60" s="470"/>
      <c r="AO60" s="470"/>
      <c r="AP60" s="470"/>
      <c r="AQ60" s="470"/>
      <c r="AR60" s="470"/>
      <c r="AS60" s="470"/>
      <c r="AT60" s="470"/>
      <c r="AU60" s="470"/>
      <c r="AV60" s="469"/>
    </row>
    <row r="61" spans="4:48" s="12" customFormat="1">
      <c r="D61" s="469"/>
      <c r="E61" s="456" t="s">
        <v>4080</v>
      </c>
      <c r="F61" s="20" t="s">
        <v>4081</v>
      </c>
      <c r="G61" s="20" t="s">
        <v>4086</v>
      </c>
      <c r="H61" s="456" t="s">
        <v>4087</v>
      </c>
      <c r="I61" s="456"/>
      <c r="J61" s="456" t="s">
        <v>4091</v>
      </c>
      <c r="K61" s="462" t="s">
        <v>207</v>
      </c>
      <c r="L61" s="456" t="s">
        <v>198</v>
      </c>
      <c r="M61" s="1351"/>
      <c r="N61" s="1351"/>
      <c r="O61" s="1351"/>
      <c r="P61" s="1345"/>
      <c r="Q61" s="1351"/>
      <c r="R61" s="11"/>
      <c r="S61" s="11"/>
      <c r="T61" s="11"/>
      <c r="U61" s="11"/>
      <c r="V61" s="11"/>
      <c r="W61" s="11"/>
      <c r="X61" s="469"/>
      <c r="Y61" s="470"/>
      <c r="Z61" s="470"/>
      <c r="AA61" s="470"/>
      <c r="AB61" s="467"/>
      <c r="AC61" s="13"/>
      <c r="AD61" s="470"/>
      <c r="AE61" s="469"/>
      <c r="AF61" s="469"/>
      <c r="AG61" s="469"/>
      <c r="AH61" s="469"/>
      <c r="AI61" s="469"/>
      <c r="AJ61" s="469"/>
      <c r="AK61" s="469"/>
      <c r="AL61" s="469"/>
      <c r="AM61" s="470"/>
      <c r="AN61" s="470"/>
      <c r="AO61" s="470"/>
      <c r="AP61" s="470"/>
      <c r="AQ61" s="470"/>
      <c r="AR61" s="470"/>
      <c r="AS61" s="470"/>
      <c r="AT61" s="470"/>
      <c r="AU61" s="470"/>
      <c r="AV61" s="469"/>
    </row>
    <row r="62" spans="4:48" s="12" customFormat="1">
      <c r="D62" s="469"/>
      <c r="E62" s="456" t="s">
        <v>4080</v>
      </c>
      <c r="F62" s="20" t="s">
        <v>4081</v>
      </c>
      <c r="G62" s="20" t="s">
        <v>4086</v>
      </c>
      <c r="H62" s="456" t="s">
        <v>4084</v>
      </c>
      <c r="I62" s="456"/>
      <c r="J62" s="456" t="s">
        <v>4091</v>
      </c>
      <c r="K62" s="462" t="s">
        <v>207</v>
      </c>
      <c r="L62" s="456" t="s">
        <v>198</v>
      </c>
      <c r="M62" s="1351"/>
      <c r="N62" s="1351"/>
      <c r="O62" s="1351"/>
      <c r="P62" s="1345"/>
      <c r="Q62" s="1351"/>
      <c r="R62" s="11"/>
      <c r="S62" s="11"/>
      <c r="T62" s="11"/>
      <c r="U62" s="11"/>
      <c r="V62" s="11"/>
      <c r="W62" s="11"/>
      <c r="X62" s="469"/>
      <c r="Y62" s="470"/>
      <c r="Z62" s="470"/>
      <c r="AA62" s="470"/>
      <c r="AB62" s="467"/>
      <c r="AC62" s="13"/>
      <c r="AD62" s="470"/>
      <c r="AE62" s="469"/>
      <c r="AF62" s="469"/>
      <c r="AG62" s="469"/>
      <c r="AH62" s="469"/>
      <c r="AI62" s="469"/>
      <c r="AJ62" s="469"/>
      <c r="AK62" s="469"/>
      <c r="AL62" s="469"/>
      <c r="AM62" s="470"/>
      <c r="AN62" s="470"/>
      <c r="AO62" s="470"/>
      <c r="AP62" s="470"/>
      <c r="AQ62" s="470"/>
      <c r="AR62" s="470"/>
      <c r="AS62" s="470"/>
      <c r="AT62" s="470"/>
      <c r="AU62" s="470"/>
      <c r="AV62" s="469"/>
    </row>
    <row r="63" spans="4:48" s="12" customFormat="1">
      <c r="D63" s="469"/>
      <c r="E63" s="456" t="s">
        <v>4080</v>
      </c>
      <c r="F63" s="20" t="s">
        <v>4081</v>
      </c>
      <c r="G63" s="20" t="s">
        <v>4086</v>
      </c>
      <c r="H63" s="456" t="s">
        <v>4084</v>
      </c>
      <c r="I63" s="456" t="s">
        <v>4085</v>
      </c>
      <c r="J63" s="456" t="s">
        <v>4091</v>
      </c>
      <c r="K63" s="462" t="s">
        <v>207</v>
      </c>
      <c r="L63" s="456" t="s">
        <v>1946</v>
      </c>
      <c r="M63" s="1351"/>
      <c r="N63" s="1351"/>
      <c r="O63" s="1351"/>
      <c r="P63" s="1351" t="str">
        <f t="shared" ref="P63" si="25">IF(ISERROR(+P62/P61),"",(P62/P61))</f>
        <v/>
      </c>
      <c r="Q63" s="1355" t="str">
        <f t="shared" ref="Q63" si="26">IF(ISERROR(+Q62/Q61),"",(Q62/Q61))</f>
        <v/>
      </c>
      <c r="R63" s="11"/>
      <c r="S63" s="11"/>
      <c r="T63" s="11"/>
      <c r="U63" s="11"/>
      <c r="V63" s="11"/>
      <c r="W63" s="11"/>
      <c r="X63" s="469"/>
      <c r="Y63" s="470"/>
      <c r="Z63" s="470"/>
      <c r="AA63" s="470"/>
      <c r="AB63" s="467"/>
      <c r="AC63" s="13"/>
      <c r="AD63" s="470"/>
      <c r="AE63" s="469"/>
      <c r="AF63" s="469"/>
      <c r="AG63" s="469"/>
      <c r="AH63" s="469"/>
      <c r="AI63" s="469"/>
      <c r="AJ63" s="469"/>
      <c r="AK63" s="469"/>
      <c r="AL63" s="469"/>
      <c r="AM63" s="470"/>
      <c r="AN63" s="470"/>
      <c r="AO63" s="470"/>
      <c r="AP63" s="470"/>
      <c r="AQ63" s="470"/>
      <c r="AR63" s="470"/>
      <c r="AS63" s="470"/>
      <c r="AT63" s="470"/>
      <c r="AU63" s="470"/>
      <c r="AV63" s="469"/>
    </row>
    <row r="64" spans="4:48" s="12" customFormat="1">
      <c r="D64" s="469"/>
      <c r="E64" s="456" t="s">
        <v>4080</v>
      </c>
      <c r="F64" s="20" t="s">
        <v>4081</v>
      </c>
      <c r="G64" s="20" t="s">
        <v>4086</v>
      </c>
      <c r="H64" s="456" t="s">
        <v>4087</v>
      </c>
      <c r="I64" s="456"/>
      <c r="J64" s="456" t="s">
        <v>4092</v>
      </c>
      <c r="K64" s="462" t="s">
        <v>207</v>
      </c>
      <c r="L64" s="456" t="s">
        <v>198</v>
      </c>
      <c r="M64" s="1351"/>
      <c r="N64" s="1351"/>
      <c r="O64" s="1351"/>
      <c r="P64" s="1345"/>
      <c r="Q64" s="1351"/>
      <c r="R64" s="11"/>
      <c r="S64" s="11"/>
      <c r="T64" s="11"/>
      <c r="U64" s="11"/>
      <c r="V64" s="11"/>
      <c r="W64" s="11"/>
      <c r="X64" s="469"/>
      <c r="Y64" s="470"/>
      <c r="Z64" s="470"/>
      <c r="AA64" s="470"/>
      <c r="AB64" s="467"/>
      <c r="AC64" s="13"/>
      <c r="AD64" s="470"/>
      <c r="AE64" s="469"/>
      <c r="AF64" s="469"/>
      <c r="AG64" s="469"/>
      <c r="AH64" s="469"/>
      <c r="AI64" s="469"/>
      <c r="AJ64" s="469"/>
      <c r="AK64" s="469"/>
      <c r="AL64" s="469"/>
      <c r="AM64" s="470"/>
      <c r="AN64" s="470"/>
      <c r="AO64" s="470"/>
      <c r="AP64" s="470"/>
      <c r="AQ64" s="470"/>
      <c r="AR64" s="470"/>
      <c r="AS64" s="470"/>
      <c r="AT64" s="470"/>
      <c r="AU64" s="470"/>
      <c r="AV64" s="469"/>
    </row>
    <row r="65" spans="4:48" s="12" customFormat="1">
      <c r="D65" s="469"/>
      <c r="E65" s="456" t="s">
        <v>4080</v>
      </c>
      <c r="F65" s="20" t="s">
        <v>4081</v>
      </c>
      <c r="G65" s="20" t="s">
        <v>4086</v>
      </c>
      <c r="H65" s="456" t="s">
        <v>4084</v>
      </c>
      <c r="I65" s="456"/>
      <c r="J65" s="456" t="s">
        <v>4092</v>
      </c>
      <c r="K65" s="462" t="s">
        <v>207</v>
      </c>
      <c r="L65" s="456" t="s">
        <v>198</v>
      </c>
      <c r="M65" s="1351"/>
      <c r="N65" s="1351"/>
      <c r="O65" s="1351"/>
      <c r="P65" s="1345"/>
      <c r="Q65" s="1351"/>
      <c r="R65" s="11"/>
      <c r="S65" s="11"/>
      <c r="T65" s="11"/>
      <c r="U65" s="11"/>
      <c r="V65" s="11"/>
      <c r="W65" s="11"/>
      <c r="X65" s="469"/>
      <c r="Y65" s="470"/>
      <c r="Z65" s="470"/>
      <c r="AA65" s="470"/>
      <c r="AB65" s="467"/>
      <c r="AC65" s="13"/>
      <c r="AD65" s="470"/>
      <c r="AE65" s="469"/>
      <c r="AF65" s="469"/>
      <c r="AG65" s="469"/>
      <c r="AH65" s="469"/>
      <c r="AI65" s="469"/>
      <c r="AJ65" s="469"/>
      <c r="AK65" s="469"/>
      <c r="AL65" s="469"/>
      <c r="AM65" s="470"/>
      <c r="AN65" s="470"/>
      <c r="AO65" s="470"/>
      <c r="AP65" s="470"/>
      <c r="AQ65" s="470"/>
      <c r="AR65" s="470"/>
      <c r="AS65" s="470"/>
      <c r="AT65" s="470"/>
      <c r="AU65" s="470"/>
      <c r="AV65" s="469"/>
    </row>
    <row r="66" spans="4:48" s="12" customFormat="1">
      <c r="D66" s="469"/>
      <c r="E66" s="456" t="s">
        <v>4080</v>
      </c>
      <c r="F66" s="20" t="s">
        <v>4081</v>
      </c>
      <c r="G66" s="20" t="s">
        <v>4086</v>
      </c>
      <c r="H66" s="456" t="s">
        <v>4084</v>
      </c>
      <c r="I66" s="456" t="s">
        <v>4085</v>
      </c>
      <c r="J66" s="456" t="s">
        <v>4092</v>
      </c>
      <c r="K66" s="462" t="s">
        <v>207</v>
      </c>
      <c r="L66" s="456" t="s">
        <v>1946</v>
      </c>
      <c r="M66" s="1351"/>
      <c r="N66" s="1351"/>
      <c r="O66" s="1351"/>
      <c r="P66" s="1351" t="str">
        <f t="shared" ref="P66" si="27">IF(ISERROR(+P65/P64),"",(P65/P64))</f>
        <v/>
      </c>
      <c r="Q66" s="1355" t="str">
        <f t="shared" ref="Q66" si="28">IF(ISERROR(+Q65/Q64),"",(Q65/Q64))</f>
        <v/>
      </c>
      <c r="R66" s="11"/>
      <c r="S66" s="11"/>
      <c r="T66" s="11"/>
      <c r="U66" s="11"/>
      <c r="V66" s="11"/>
      <c r="W66" s="11"/>
      <c r="X66" s="469"/>
      <c r="Y66" s="470"/>
      <c r="Z66" s="470"/>
      <c r="AA66" s="470"/>
      <c r="AB66" s="467"/>
      <c r="AC66" s="13"/>
      <c r="AD66" s="470"/>
      <c r="AE66" s="469"/>
      <c r="AF66" s="469"/>
      <c r="AG66" s="469"/>
      <c r="AH66" s="469"/>
      <c r="AI66" s="469"/>
      <c r="AJ66" s="469"/>
      <c r="AK66" s="469"/>
      <c r="AL66" s="469"/>
      <c r="AM66" s="470"/>
      <c r="AN66" s="470"/>
      <c r="AO66" s="470"/>
      <c r="AP66" s="470"/>
      <c r="AQ66" s="470"/>
      <c r="AR66" s="470"/>
      <c r="AS66" s="470"/>
      <c r="AT66" s="470"/>
      <c r="AU66" s="470"/>
      <c r="AV66" s="469"/>
    </row>
    <row r="67" spans="4:48" s="12" customFormat="1">
      <c r="D67" s="469"/>
      <c r="E67" s="456" t="s">
        <v>4080</v>
      </c>
      <c r="F67" s="20" t="s">
        <v>4081</v>
      </c>
      <c r="G67" s="20" t="s">
        <v>4086</v>
      </c>
      <c r="H67" s="456" t="s">
        <v>4087</v>
      </c>
      <c r="I67" s="456"/>
      <c r="J67" s="456" t="s">
        <v>4093</v>
      </c>
      <c r="K67" s="462" t="s">
        <v>207</v>
      </c>
      <c r="L67" s="456" t="s">
        <v>198</v>
      </c>
      <c r="M67" s="1351"/>
      <c r="N67" s="1351"/>
      <c r="O67" s="1351"/>
      <c r="P67" s="1345"/>
      <c r="Q67" s="1351"/>
      <c r="R67" s="11"/>
      <c r="S67" s="11"/>
      <c r="T67" s="11"/>
      <c r="U67" s="11"/>
      <c r="V67" s="11"/>
      <c r="W67" s="11"/>
      <c r="X67" s="469"/>
      <c r="Y67" s="470"/>
      <c r="Z67" s="470"/>
      <c r="AA67" s="470"/>
      <c r="AB67" s="467"/>
      <c r="AC67" s="13"/>
      <c r="AD67" s="470"/>
      <c r="AE67" s="469"/>
      <c r="AF67" s="469"/>
      <c r="AG67" s="469"/>
      <c r="AH67" s="469"/>
      <c r="AI67" s="469"/>
      <c r="AJ67" s="469"/>
      <c r="AK67" s="469"/>
      <c r="AL67" s="469"/>
      <c r="AM67" s="470"/>
      <c r="AN67" s="470"/>
      <c r="AO67" s="470"/>
      <c r="AP67" s="470"/>
      <c r="AQ67" s="470"/>
      <c r="AR67" s="470"/>
      <c r="AS67" s="470"/>
      <c r="AT67" s="470"/>
      <c r="AU67" s="470"/>
      <c r="AV67" s="469"/>
    </row>
    <row r="68" spans="4:48" s="12" customFormat="1">
      <c r="D68" s="469"/>
      <c r="E68" s="456" t="s">
        <v>4080</v>
      </c>
      <c r="F68" s="20" t="s">
        <v>4081</v>
      </c>
      <c r="G68" s="20" t="s">
        <v>4086</v>
      </c>
      <c r="H68" s="456" t="s">
        <v>4084</v>
      </c>
      <c r="I68" s="456"/>
      <c r="J68" s="456" t="s">
        <v>4093</v>
      </c>
      <c r="K68" s="462" t="s">
        <v>207</v>
      </c>
      <c r="L68" s="456" t="s">
        <v>198</v>
      </c>
      <c r="M68" s="1351"/>
      <c r="N68" s="1351"/>
      <c r="O68" s="1351"/>
      <c r="P68" s="1345"/>
      <c r="Q68" s="1351"/>
      <c r="R68" s="11"/>
      <c r="S68" s="11"/>
      <c r="T68" s="11"/>
      <c r="U68" s="11"/>
      <c r="V68" s="11"/>
      <c r="W68" s="11"/>
      <c r="X68" s="469"/>
      <c r="Y68" s="470"/>
      <c r="Z68" s="470"/>
      <c r="AA68" s="470"/>
      <c r="AB68" s="467"/>
      <c r="AC68" s="13"/>
      <c r="AD68" s="470"/>
      <c r="AE68" s="469"/>
      <c r="AF68" s="469"/>
      <c r="AG68" s="469"/>
      <c r="AH68" s="469"/>
      <c r="AI68" s="469"/>
      <c r="AJ68" s="469"/>
      <c r="AK68" s="469"/>
      <c r="AL68" s="469"/>
      <c r="AM68" s="470"/>
      <c r="AN68" s="470"/>
      <c r="AO68" s="470"/>
      <c r="AP68" s="470"/>
      <c r="AQ68" s="470"/>
      <c r="AR68" s="470"/>
      <c r="AS68" s="470"/>
      <c r="AT68" s="470"/>
      <c r="AU68" s="470"/>
      <c r="AV68" s="469"/>
    </row>
    <row r="69" spans="4:48" s="12" customFormat="1">
      <c r="D69" s="469"/>
      <c r="E69" s="456" t="s">
        <v>4080</v>
      </c>
      <c r="F69" s="20" t="s">
        <v>4081</v>
      </c>
      <c r="G69" s="20" t="s">
        <v>4086</v>
      </c>
      <c r="H69" s="456" t="s">
        <v>4084</v>
      </c>
      <c r="I69" s="456" t="s">
        <v>4085</v>
      </c>
      <c r="J69" s="456" t="s">
        <v>4093</v>
      </c>
      <c r="K69" s="462" t="s">
        <v>207</v>
      </c>
      <c r="L69" s="456" t="s">
        <v>1946</v>
      </c>
      <c r="M69" s="1351"/>
      <c r="N69" s="1351"/>
      <c r="O69" s="1351"/>
      <c r="P69" s="1351" t="str">
        <f t="shared" ref="P69" si="29">IF(ISERROR(+P68/P67),"",(P68/P67))</f>
        <v/>
      </c>
      <c r="Q69" s="1355" t="str">
        <f t="shared" ref="Q69" si="30">IF(ISERROR(+Q68/Q67),"",(Q68/Q67))</f>
        <v/>
      </c>
      <c r="R69" s="11"/>
      <c r="S69" s="11"/>
      <c r="T69" s="11"/>
      <c r="U69" s="11"/>
      <c r="V69" s="11"/>
      <c r="W69" s="11"/>
      <c r="X69" s="469"/>
      <c r="Y69" s="470"/>
      <c r="Z69" s="470"/>
      <c r="AA69" s="470"/>
      <c r="AB69" s="467"/>
      <c r="AC69" s="13"/>
      <c r="AD69" s="470"/>
      <c r="AE69" s="469"/>
      <c r="AF69" s="469"/>
      <c r="AG69" s="469"/>
      <c r="AH69" s="469"/>
      <c r="AI69" s="469"/>
      <c r="AJ69" s="469"/>
      <c r="AK69" s="469"/>
      <c r="AL69" s="469"/>
      <c r="AM69" s="470"/>
      <c r="AN69" s="470"/>
      <c r="AO69" s="470"/>
      <c r="AP69" s="470"/>
      <c r="AQ69" s="470"/>
      <c r="AR69" s="470"/>
      <c r="AS69" s="470"/>
      <c r="AT69" s="470"/>
      <c r="AU69" s="470"/>
      <c r="AV69" s="469"/>
    </row>
    <row r="70" spans="4:48" s="12" customFormat="1">
      <c r="D70" s="469"/>
      <c r="E70" s="456" t="s">
        <v>4080</v>
      </c>
      <c r="F70" s="20" t="s">
        <v>4081</v>
      </c>
      <c r="G70" s="20" t="s">
        <v>4086</v>
      </c>
      <c r="H70" s="456" t="s">
        <v>4087</v>
      </c>
      <c r="I70" s="456"/>
      <c r="J70" s="456" t="s">
        <v>4094</v>
      </c>
      <c r="K70" s="462" t="s">
        <v>207</v>
      </c>
      <c r="L70" s="456" t="s">
        <v>198</v>
      </c>
      <c r="M70" s="1351"/>
      <c r="N70" s="1351"/>
      <c r="O70" s="1351"/>
      <c r="P70" s="1345"/>
      <c r="Q70" s="1351"/>
      <c r="R70" s="11"/>
      <c r="S70" s="11"/>
      <c r="T70" s="11"/>
      <c r="U70" s="11"/>
      <c r="V70" s="11"/>
      <c r="W70" s="11"/>
      <c r="X70" s="469"/>
      <c r="Y70" s="470"/>
      <c r="Z70" s="470"/>
      <c r="AA70" s="470"/>
      <c r="AB70" s="467"/>
      <c r="AC70" s="13"/>
      <c r="AD70" s="470"/>
      <c r="AE70" s="469"/>
      <c r="AF70" s="469"/>
      <c r="AG70" s="469"/>
      <c r="AH70" s="469"/>
      <c r="AI70" s="469"/>
      <c r="AJ70" s="469"/>
      <c r="AK70" s="469"/>
      <c r="AL70" s="469"/>
      <c r="AM70" s="470"/>
      <c r="AN70" s="470"/>
      <c r="AO70" s="470"/>
      <c r="AP70" s="470"/>
      <c r="AQ70" s="470"/>
      <c r="AR70" s="470"/>
      <c r="AS70" s="470"/>
      <c r="AT70" s="470"/>
      <c r="AU70" s="470"/>
      <c r="AV70" s="469"/>
    </row>
    <row r="71" spans="4:48" s="12" customFormat="1">
      <c r="D71" s="469"/>
      <c r="E71" s="456" t="s">
        <v>4080</v>
      </c>
      <c r="F71" s="20" t="s">
        <v>4081</v>
      </c>
      <c r="G71" s="20" t="s">
        <v>4086</v>
      </c>
      <c r="H71" s="456" t="s">
        <v>4084</v>
      </c>
      <c r="I71" s="456"/>
      <c r="J71" s="456" t="s">
        <v>4094</v>
      </c>
      <c r="K71" s="462" t="s">
        <v>207</v>
      </c>
      <c r="L71" s="456" t="s">
        <v>198</v>
      </c>
      <c r="M71" s="1351"/>
      <c r="N71" s="1351"/>
      <c r="O71" s="1351"/>
      <c r="P71" s="1345"/>
      <c r="Q71" s="1351"/>
      <c r="R71" s="11"/>
      <c r="S71" s="11"/>
      <c r="T71" s="11"/>
      <c r="U71" s="11"/>
      <c r="V71" s="11"/>
      <c r="W71" s="11"/>
      <c r="X71" s="469"/>
      <c r="Y71" s="470"/>
      <c r="Z71" s="470"/>
      <c r="AA71" s="470"/>
      <c r="AB71" s="467"/>
      <c r="AC71" s="13"/>
      <c r="AD71" s="470"/>
      <c r="AE71" s="469"/>
      <c r="AF71" s="469"/>
      <c r="AG71" s="469"/>
      <c r="AH71" s="469"/>
      <c r="AI71" s="469"/>
      <c r="AJ71" s="469"/>
      <c r="AK71" s="469"/>
      <c r="AL71" s="469"/>
      <c r="AM71" s="470"/>
      <c r="AN71" s="470"/>
      <c r="AO71" s="470"/>
      <c r="AP71" s="470"/>
      <c r="AQ71" s="470"/>
      <c r="AR71" s="470"/>
      <c r="AS71" s="470"/>
      <c r="AT71" s="470"/>
      <c r="AU71" s="470"/>
      <c r="AV71" s="469"/>
    </row>
    <row r="72" spans="4:48" s="12" customFormat="1">
      <c r="D72" s="469"/>
      <c r="E72" s="456" t="s">
        <v>4080</v>
      </c>
      <c r="F72" s="20" t="s">
        <v>4081</v>
      </c>
      <c r="G72" s="20" t="s">
        <v>4086</v>
      </c>
      <c r="H72" s="456" t="s">
        <v>4084</v>
      </c>
      <c r="I72" s="456" t="s">
        <v>4085</v>
      </c>
      <c r="J72" s="456" t="s">
        <v>4094</v>
      </c>
      <c r="K72" s="462" t="s">
        <v>207</v>
      </c>
      <c r="L72" s="456" t="s">
        <v>1946</v>
      </c>
      <c r="M72" s="1351"/>
      <c r="N72" s="1351"/>
      <c r="O72" s="1351"/>
      <c r="P72" s="1351" t="str">
        <f t="shared" ref="P72" si="31">IF(ISERROR(+P71/P70),"",(P71/P70))</f>
        <v/>
      </c>
      <c r="Q72" s="1355" t="str">
        <f t="shared" ref="Q72" si="32">IF(ISERROR(+Q71/Q70),"",(Q71/Q70))</f>
        <v/>
      </c>
      <c r="R72" s="11"/>
      <c r="S72" s="11"/>
      <c r="T72" s="11"/>
      <c r="U72" s="11"/>
      <c r="V72" s="11"/>
      <c r="W72" s="11"/>
      <c r="X72" s="469"/>
      <c r="Y72" s="470"/>
      <c r="Z72" s="470"/>
      <c r="AA72" s="470"/>
      <c r="AB72" s="467"/>
      <c r="AC72" s="13"/>
      <c r="AD72" s="470"/>
      <c r="AE72" s="469"/>
      <c r="AF72" s="469"/>
      <c r="AG72" s="469"/>
      <c r="AH72" s="469"/>
      <c r="AI72" s="469"/>
      <c r="AJ72" s="469"/>
      <c r="AK72" s="469"/>
      <c r="AL72" s="469"/>
      <c r="AM72" s="470"/>
      <c r="AN72" s="470"/>
      <c r="AO72" s="470"/>
      <c r="AP72" s="470"/>
      <c r="AQ72" s="470"/>
      <c r="AR72" s="470"/>
      <c r="AS72" s="470"/>
      <c r="AT72" s="470"/>
      <c r="AU72" s="470"/>
      <c r="AV72" s="469"/>
    </row>
    <row r="73" spans="4:48" s="12" customFormat="1">
      <c r="D73" s="469"/>
      <c r="E73" s="456" t="s">
        <v>4080</v>
      </c>
      <c r="F73" s="20" t="s">
        <v>4081</v>
      </c>
      <c r="G73" s="20" t="s">
        <v>4086</v>
      </c>
      <c r="H73" s="456" t="s">
        <v>4087</v>
      </c>
      <c r="I73" s="456"/>
      <c r="J73" s="456" t="s">
        <v>4095</v>
      </c>
      <c r="K73" s="462" t="s">
        <v>207</v>
      </c>
      <c r="L73" s="456" t="s">
        <v>198</v>
      </c>
      <c r="M73" s="1351"/>
      <c r="N73" s="1351"/>
      <c r="O73" s="1351"/>
      <c r="P73" s="1345"/>
      <c r="Q73" s="1351"/>
      <c r="R73" s="11"/>
      <c r="S73" s="11"/>
      <c r="T73" s="11"/>
      <c r="U73" s="11"/>
      <c r="V73" s="11"/>
      <c r="W73" s="11"/>
      <c r="X73" s="469"/>
      <c r="Y73" s="470"/>
      <c r="Z73" s="470"/>
      <c r="AA73" s="470"/>
      <c r="AB73" s="467"/>
      <c r="AC73" s="13"/>
      <c r="AD73" s="470"/>
      <c r="AE73" s="469"/>
      <c r="AF73" s="469"/>
      <c r="AG73" s="469"/>
      <c r="AH73" s="469"/>
      <c r="AI73" s="469"/>
      <c r="AJ73" s="469"/>
      <c r="AK73" s="469"/>
      <c r="AL73" s="469"/>
      <c r="AM73" s="470"/>
      <c r="AN73" s="470"/>
      <c r="AO73" s="470"/>
      <c r="AP73" s="470"/>
      <c r="AQ73" s="470"/>
      <c r="AR73" s="470"/>
      <c r="AS73" s="470"/>
      <c r="AT73" s="470"/>
      <c r="AU73" s="470"/>
      <c r="AV73" s="469"/>
    </row>
    <row r="74" spans="4:48" s="12" customFormat="1">
      <c r="D74" s="469"/>
      <c r="E74" s="456" t="s">
        <v>4080</v>
      </c>
      <c r="F74" s="20" t="s">
        <v>4081</v>
      </c>
      <c r="G74" s="20" t="s">
        <v>4086</v>
      </c>
      <c r="H74" s="456" t="s">
        <v>4084</v>
      </c>
      <c r="I74" s="456"/>
      <c r="J74" s="456" t="s">
        <v>4095</v>
      </c>
      <c r="K74" s="462" t="s">
        <v>207</v>
      </c>
      <c r="L74" s="456" t="s">
        <v>198</v>
      </c>
      <c r="M74" s="1351"/>
      <c r="N74" s="1351"/>
      <c r="O74" s="1351"/>
      <c r="P74" s="1345"/>
      <c r="Q74" s="1351"/>
      <c r="R74" s="11"/>
      <c r="S74" s="11"/>
      <c r="T74" s="11"/>
      <c r="U74" s="11"/>
      <c r="V74" s="11"/>
      <c r="W74" s="11"/>
      <c r="X74" s="469"/>
      <c r="Y74" s="470"/>
      <c r="Z74" s="470"/>
      <c r="AA74" s="470"/>
      <c r="AB74" s="467"/>
      <c r="AC74" s="13"/>
      <c r="AD74" s="470"/>
      <c r="AE74" s="469"/>
      <c r="AF74" s="469"/>
      <c r="AG74" s="469"/>
      <c r="AH74" s="469"/>
      <c r="AI74" s="469"/>
      <c r="AJ74" s="469"/>
      <c r="AK74" s="469"/>
      <c r="AL74" s="469"/>
      <c r="AM74" s="470"/>
      <c r="AN74" s="470"/>
      <c r="AO74" s="470"/>
      <c r="AP74" s="470"/>
      <c r="AQ74" s="470"/>
      <c r="AR74" s="470"/>
      <c r="AS74" s="470"/>
      <c r="AT74" s="470"/>
      <c r="AU74" s="470"/>
      <c r="AV74" s="469"/>
    </row>
    <row r="75" spans="4:48" s="12" customFormat="1">
      <c r="D75" s="469"/>
      <c r="E75" s="456" t="s">
        <v>4080</v>
      </c>
      <c r="F75" s="20" t="s">
        <v>4081</v>
      </c>
      <c r="G75" s="20" t="s">
        <v>4086</v>
      </c>
      <c r="H75" s="456" t="s">
        <v>4084</v>
      </c>
      <c r="I75" s="456" t="s">
        <v>4085</v>
      </c>
      <c r="J75" s="456" t="s">
        <v>4095</v>
      </c>
      <c r="K75" s="462" t="s">
        <v>207</v>
      </c>
      <c r="L75" s="456" t="s">
        <v>1946</v>
      </c>
      <c r="M75" s="1351"/>
      <c r="N75" s="1351"/>
      <c r="O75" s="1351"/>
      <c r="P75" s="1351" t="str">
        <f t="shared" ref="P75" si="33">IF(ISERROR(+P74/P73),"",(P74/P73))</f>
        <v/>
      </c>
      <c r="Q75" s="1355" t="str">
        <f t="shared" ref="Q75" si="34">IF(ISERROR(+Q74/Q73),"",(Q74/Q73))</f>
        <v/>
      </c>
      <c r="R75" s="11"/>
      <c r="S75" s="11"/>
      <c r="T75" s="11"/>
      <c r="U75" s="11"/>
      <c r="V75" s="11"/>
      <c r="W75" s="11"/>
      <c r="X75" s="469"/>
      <c r="Y75" s="470"/>
      <c r="Z75" s="470"/>
      <c r="AA75" s="470"/>
      <c r="AB75" s="467"/>
      <c r="AC75" s="13"/>
      <c r="AD75" s="470"/>
      <c r="AE75" s="469"/>
      <c r="AF75" s="469"/>
      <c r="AG75" s="469"/>
      <c r="AH75" s="469"/>
      <c r="AI75" s="469"/>
      <c r="AJ75" s="469"/>
      <c r="AK75" s="469"/>
      <c r="AL75" s="469"/>
      <c r="AM75" s="470"/>
      <c r="AN75" s="470"/>
      <c r="AO75" s="470"/>
      <c r="AP75" s="470"/>
      <c r="AQ75" s="470"/>
      <c r="AR75" s="470"/>
      <c r="AS75" s="470"/>
      <c r="AT75" s="470"/>
      <c r="AU75" s="470"/>
      <c r="AV75" s="469"/>
    </row>
    <row r="76" spans="4:48" s="12" customFormat="1">
      <c r="D76" s="469"/>
      <c r="E76" s="456" t="s">
        <v>4080</v>
      </c>
      <c r="F76" s="20" t="s">
        <v>4081</v>
      </c>
      <c r="G76" s="20" t="s">
        <v>4086</v>
      </c>
      <c r="H76" s="456" t="s">
        <v>4087</v>
      </c>
      <c r="I76" s="456"/>
      <c r="J76" s="456" t="s">
        <v>4096</v>
      </c>
      <c r="K76" s="462" t="s">
        <v>207</v>
      </c>
      <c r="L76" s="456" t="s">
        <v>198</v>
      </c>
      <c r="M76" s="1351"/>
      <c r="N76" s="1351"/>
      <c r="O76" s="1351"/>
      <c r="P76" s="1345"/>
      <c r="Q76" s="1351"/>
      <c r="R76" s="11"/>
      <c r="S76" s="11"/>
      <c r="T76" s="11"/>
      <c r="U76" s="11"/>
      <c r="V76" s="11"/>
      <c r="W76" s="11"/>
      <c r="X76" s="469"/>
      <c r="Y76" s="470"/>
      <c r="Z76" s="470"/>
      <c r="AA76" s="470"/>
      <c r="AB76" s="467"/>
      <c r="AC76" s="13"/>
      <c r="AD76" s="470"/>
      <c r="AE76" s="469"/>
      <c r="AF76" s="469"/>
      <c r="AG76" s="469"/>
      <c r="AH76" s="469"/>
      <c r="AI76" s="469"/>
      <c r="AJ76" s="469"/>
      <c r="AK76" s="469"/>
      <c r="AL76" s="469"/>
      <c r="AM76" s="470"/>
      <c r="AN76" s="470"/>
      <c r="AO76" s="470"/>
      <c r="AP76" s="470"/>
      <c r="AQ76" s="470"/>
      <c r="AR76" s="470"/>
      <c r="AS76" s="470"/>
      <c r="AT76" s="470"/>
      <c r="AU76" s="470"/>
      <c r="AV76" s="469"/>
    </row>
    <row r="77" spans="4:48" s="12" customFormat="1">
      <c r="D77" s="469"/>
      <c r="E77" s="456" t="s">
        <v>4080</v>
      </c>
      <c r="F77" s="20" t="s">
        <v>4081</v>
      </c>
      <c r="G77" s="20" t="s">
        <v>4086</v>
      </c>
      <c r="H77" s="456" t="s">
        <v>4084</v>
      </c>
      <c r="I77" s="456"/>
      <c r="J77" s="456" t="s">
        <v>4096</v>
      </c>
      <c r="K77" s="462" t="s">
        <v>207</v>
      </c>
      <c r="L77" s="456" t="s">
        <v>198</v>
      </c>
      <c r="M77" s="1351"/>
      <c r="N77" s="1351"/>
      <c r="O77" s="1351"/>
      <c r="P77" s="1345"/>
      <c r="Q77" s="1351"/>
      <c r="R77" s="11"/>
      <c r="S77" s="11"/>
      <c r="T77" s="11"/>
      <c r="U77" s="11"/>
      <c r="V77" s="11"/>
      <c r="W77" s="11"/>
      <c r="X77" s="469"/>
      <c r="Y77" s="470"/>
      <c r="Z77" s="470"/>
      <c r="AA77" s="470"/>
      <c r="AB77" s="467"/>
      <c r="AC77" s="13"/>
      <c r="AD77" s="470"/>
      <c r="AE77" s="469"/>
      <c r="AF77" s="469"/>
      <c r="AG77" s="469"/>
      <c r="AH77" s="469"/>
      <c r="AI77" s="469"/>
      <c r="AJ77" s="469"/>
      <c r="AK77" s="469"/>
      <c r="AL77" s="469"/>
      <c r="AM77" s="470"/>
      <c r="AN77" s="470"/>
      <c r="AO77" s="470"/>
      <c r="AP77" s="470"/>
      <c r="AQ77" s="470"/>
      <c r="AR77" s="470"/>
      <c r="AS77" s="470"/>
      <c r="AT77" s="470"/>
      <c r="AU77" s="470"/>
      <c r="AV77" s="469"/>
    </row>
    <row r="78" spans="4:48" s="12" customFormat="1">
      <c r="D78" s="469"/>
      <c r="E78" s="456" t="s">
        <v>4080</v>
      </c>
      <c r="F78" s="20" t="s">
        <v>4081</v>
      </c>
      <c r="G78" s="20" t="s">
        <v>4086</v>
      </c>
      <c r="H78" s="456" t="s">
        <v>4084</v>
      </c>
      <c r="I78" s="456" t="s">
        <v>4085</v>
      </c>
      <c r="J78" s="456" t="s">
        <v>4096</v>
      </c>
      <c r="K78" s="462" t="s">
        <v>207</v>
      </c>
      <c r="L78" s="456" t="s">
        <v>1946</v>
      </c>
      <c r="M78" s="1351"/>
      <c r="N78" s="1351"/>
      <c r="O78" s="1351"/>
      <c r="P78" s="1351" t="str">
        <f t="shared" ref="P78" si="35">IF(ISERROR(+P77/P76),"",(P77/P76))</f>
        <v/>
      </c>
      <c r="Q78" s="1355" t="str">
        <f t="shared" ref="Q78" si="36">IF(ISERROR(+Q77/Q76),"",(Q77/Q76))</f>
        <v/>
      </c>
      <c r="R78" s="11"/>
      <c r="S78" s="11"/>
      <c r="T78" s="11"/>
      <c r="U78" s="11"/>
      <c r="V78" s="11"/>
      <c r="W78" s="11"/>
      <c r="X78" s="469"/>
      <c r="Y78" s="470"/>
      <c r="Z78" s="470"/>
      <c r="AA78" s="470"/>
      <c r="AB78" s="467"/>
      <c r="AC78" s="13"/>
      <c r="AD78" s="470"/>
      <c r="AE78" s="469"/>
      <c r="AF78" s="469"/>
      <c r="AG78" s="469"/>
      <c r="AH78" s="469"/>
      <c r="AI78" s="469"/>
      <c r="AJ78" s="469"/>
      <c r="AK78" s="469"/>
      <c r="AL78" s="469"/>
      <c r="AM78" s="470"/>
      <c r="AN78" s="470"/>
      <c r="AO78" s="470"/>
      <c r="AP78" s="470"/>
      <c r="AQ78" s="470"/>
      <c r="AR78" s="470"/>
      <c r="AS78" s="470"/>
      <c r="AT78" s="470"/>
      <c r="AU78" s="470"/>
      <c r="AV78" s="469"/>
    </row>
    <row r="79" spans="4:48" s="12" customFormat="1">
      <c r="D79" s="469"/>
      <c r="E79" s="456" t="s">
        <v>4080</v>
      </c>
      <c r="F79" s="20" t="s">
        <v>4081</v>
      </c>
      <c r="G79" s="20" t="s">
        <v>4086</v>
      </c>
      <c r="H79" s="456" t="s">
        <v>4087</v>
      </c>
      <c r="I79" s="456"/>
      <c r="J79" s="456" t="s">
        <v>4097</v>
      </c>
      <c r="K79" s="462" t="s">
        <v>207</v>
      </c>
      <c r="L79" s="456" t="s">
        <v>198</v>
      </c>
      <c r="M79" s="1351"/>
      <c r="N79" s="1351"/>
      <c r="O79" s="1351"/>
      <c r="P79" s="1345"/>
      <c r="Q79" s="1351"/>
      <c r="R79" s="11"/>
      <c r="S79" s="11"/>
      <c r="T79" s="11"/>
      <c r="U79" s="11"/>
      <c r="V79" s="11"/>
      <c r="W79" s="11"/>
      <c r="X79" s="469"/>
      <c r="Y79" s="470"/>
      <c r="Z79" s="470"/>
      <c r="AA79" s="470"/>
      <c r="AB79" s="467"/>
      <c r="AC79" s="13"/>
      <c r="AD79" s="470"/>
      <c r="AE79" s="469"/>
      <c r="AF79" s="469"/>
      <c r="AG79" s="469"/>
      <c r="AH79" s="469"/>
      <c r="AI79" s="469"/>
      <c r="AJ79" s="469"/>
      <c r="AK79" s="469"/>
      <c r="AL79" s="469"/>
      <c r="AM79" s="470"/>
      <c r="AN79" s="470"/>
      <c r="AO79" s="470"/>
      <c r="AP79" s="470"/>
      <c r="AQ79" s="470"/>
      <c r="AR79" s="470"/>
      <c r="AS79" s="470"/>
      <c r="AT79" s="470"/>
      <c r="AU79" s="470"/>
      <c r="AV79" s="469"/>
    </row>
    <row r="80" spans="4:48" s="12" customFormat="1">
      <c r="D80" s="469"/>
      <c r="E80" s="456" t="s">
        <v>4080</v>
      </c>
      <c r="F80" s="20" t="s">
        <v>4081</v>
      </c>
      <c r="G80" s="20" t="s">
        <v>4086</v>
      </c>
      <c r="H80" s="456" t="s">
        <v>4084</v>
      </c>
      <c r="I80" s="456"/>
      <c r="J80" s="456" t="s">
        <v>4097</v>
      </c>
      <c r="K80" s="462" t="s">
        <v>207</v>
      </c>
      <c r="L80" s="456" t="s">
        <v>198</v>
      </c>
      <c r="M80" s="1351"/>
      <c r="N80" s="1351"/>
      <c r="O80" s="1351"/>
      <c r="P80" s="1345"/>
      <c r="Q80" s="1351"/>
      <c r="R80" s="11"/>
      <c r="S80" s="11"/>
      <c r="T80" s="11"/>
      <c r="U80" s="11"/>
      <c r="V80" s="11"/>
      <c r="W80" s="11"/>
      <c r="X80" s="469"/>
      <c r="Y80" s="470"/>
      <c r="Z80" s="470"/>
      <c r="AA80" s="470"/>
      <c r="AB80" s="467"/>
      <c r="AC80" s="13"/>
      <c r="AD80" s="470"/>
      <c r="AE80" s="469"/>
      <c r="AF80" s="469"/>
      <c r="AG80" s="469"/>
      <c r="AH80" s="469"/>
      <c r="AI80" s="469"/>
      <c r="AJ80" s="469"/>
      <c r="AK80" s="469"/>
      <c r="AL80" s="469"/>
      <c r="AM80" s="470"/>
      <c r="AN80" s="470"/>
      <c r="AO80" s="470"/>
      <c r="AP80" s="470"/>
      <c r="AQ80" s="470"/>
      <c r="AR80" s="470"/>
      <c r="AS80" s="470"/>
      <c r="AT80" s="470"/>
      <c r="AU80" s="470"/>
      <c r="AV80" s="469"/>
    </row>
    <row r="81" spans="4:48" s="12" customFormat="1">
      <c r="D81" s="469"/>
      <c r="E81" s="456" t="s">
        <v>4080</v>
      </c>
      <c r="F81" s="20" t="s">
        <v>4081</v>
      </c>
      <c r="G81" s="20" t="s">
        <v>4086</v>
      </c>
      <c r="H81" s="456" t="s">
        <v>4084</v>
      </c>
      <c r="I81" s="456" t="s">
        <v>4085</v>
      </c>
      <c r="J81" s="456" t="s">
        <v>4097</v>
      </c>
      <c r="K81" s="462" t="s">
        <v>207</v>
      </c>
      <c r="L81" s="456" t="s">
        <v>1946</v>
      </c>
      <c r="M81" s="1351"/>
      <c r="N81" s="1351"/>
      <c r="O81" s="1351"/>
      <c r="P81" s="1351" t="str">
        <f t="shared" ref="P81" si="37">IF(ISERROR(+P80/P79),"",(P80/P79))</f>
        <v/>
      </c>
      <c r="Q81" s="1355" t="str">
        <f t="shared" ref="Q81" si="38">IF(ISERROR(+Q80/Q79),"",(Q80/Q79))</f>
        <v/>
      </c>
      <c r="R81" s="11"/>
      <c r="S81" s="11"/>
      <c r="T81" s="11"/>
      <c r="U81" s="11"/>
      <c r="V81" s="11"/>
      <c r="W81" s="11"/>
      <c r="X81" s="469"/>
      <c r="Y81" s="470"/>
      <c r="Z81" s="470"/>
      <c r="AA81" s="470"/>
      <c r="AB81" s="467"/>
      <c r="AC81" s="13"/>
      <c r="AD81" s="470"/>
      <c r="AE81" s="469"/>
      <c r="AF81" s="469"/>
      <c r="AG81" s="469"/>
      <c r="AH81" s="469"/>
      <c r="AI81" s="469"/>
      <c r="AJ81" s="469"/>
      <c r="AK81" s="469"/>
      <c r="AL81" s="469"/>
      <c r="AM81" s="470"/>
      <c r="AN81" s="470"/>
      <c r="AO81" s="470"/>
      <c r="AP81" s="470"/>
      <c r="AQ81" s="470"/>
      <c r="AR81" s="470"/>
      <c r="AS81" s="470"/>
      <c r="AT81" s="470"/>
      <c r="AU81" s="470"/>
      <c r="AV81" s="469"/>
    </row>
    <row r="82" spans="4:48" s="12" customFormat="1">
      <c r="D82" s="469"/>
      <c r="E82" s="456" t="s">
        <v>4080</v>
      </c>
      <c r="F82" s="20" t="s">
        <v>4081</v>
      </c>
      <c r="G82" s="20" t="s">
        <v>4086</v>
      </c>
      <c r="H82" s="456" t="s">
        <v>4087</v>
      </c>
      <c r="I82" s="456"/>
      <c r="J82" s="456" t="s">
        <v>4098</v>
      </c>
      <c r="K82" s="462" t="s">
        <v>207</v>
      </c>
      <c r="L82" s="456" t="s">
        <v>198</v>
      </c>
      <c r="M82" s="1351"/>
      <c r="N82" s="1351"/>
      <c r="O82" s="1351"/>
      <c r="P82" s="1345"/>
      <c r="Q82" s="1351"/>
      <c r="R82" s="11"/>
      <c r="S82" s="11"/>
      <c r="T82" s="11"/>
      <c r="U82" s="11"/>
      <c r="V82" s="11"/>
      <c r="W82" s="11"/>
      <c r="X82" s="469"/>
      <c r="Y82" s="470"/>
      <c r="Z82" s="470"/>
      <c r="AA82" s="470"/>
      <c r="AB82" s="467"/>
      <c r="AC82" s="13"/>
      <c r="AD82" s="470"/>
      <c r="AE82" s="469"/>
      <c r="AF82" s="469"/>
      <c r="AG82" s="469"/>
      <c r="AH82" s="469"/>
      <c r="AI82" s="469"/>
      <c r="AJ82" s="469"/>
      <c r="AK82" s="469"/>
      <c r="AL82" s="469"/>
      <c r="AM82" s="470"/>
      <c r="AN82" s="470"/>
      <c r="AO82" s="470"/>
      <c r="AP82" s="470"/>
      <c r="AQ82" s="470"/>
      <c r="AR82" s="470"/>
      <c r="AS82" s="470"/>
      <c r="AT82" s="470"/>
      <c r="AU82" s="470"/>
      <c r="AV82" s="469"/>
    </row>
    <row r="83" spans="4:48" s="12" customFormat="1">
      <c r="D83" s="469"/>
      <c r="E83" s="456" t="s">
        <v>4080</v>
      </c>
      <c r="F83" s="20" t="s">
        <v>4081</v>
      </c>
      <c r="G83" s="20" t="s">
        <v>4086</v>
      </c>
      <c r="H83" s="456" t="s">
        <v>4084</v>
      </c>
      <c r="I83" s="456"/>
      <c r="J83" s="456" t="s">
        <v>4098</v>
      </c>
      <c r="K83" s="462" t="s">
        <v>207</v>
      </c>
      <c r="L83" s="456" t="s">
        <v>198</v>
      </c>
      <c r="M83" s="1351"/>
      <c r="N83" s="1351"/>
      <c r="O83" s="1351"/>
      <c r="P83" s="1345"/>
      <c r="Q83" s="1351"/>
      <c r="R83" s="11"/>
      <c r="S83" s="11"/>
      <c r="T83" s="11"/>
      <c r="U83" s="11"/>
      <c r="V83" s="11"/>
      <c r="W83" s="11"/>
      <c r="X83" s="469"/>
      <c r="Y83" s="470"/>
      <c r="Z83" s="470"/>
      <c r="AA83" s="470"/>
      <c r="AB83" s="467"/>
      <c r="AC83" s="13"/>
      <c r="AD83" s="470"/>
      <c r="AE83" s="469"/>
      <c r="AF83" s="469"/>
      <c r="AG83" s="469"/>
      <c r="AH83" s="469"/>
      <c r="AI83" s="469"/>
      <c r="AJ83" s="469"/>
      <c r="AK83" s="469"/>
      <c r="AL83" s="469"/>
      <c r="AM83" s="470"/>
      <c r="AN83" s="470"/>
      <c r="AO83" s="470"/>
      <c r="AP83" s="470"/>
      <c r="AQ83" s="470"/>
      <c r="AR83" s="470"/>
      <c r="AS83" s="470"/>
      <c r="AT83" s="470"/>
      <c r="AU83" s="470"/>
      <c r="AV83" s="469"/>
    </row>
    <row r="84" spans="4:48" s="12" customFormat="1">
      <c r="D84" s="469"/>
      <c r="E84" s="456" t="s">
        <v>4080</v>
      </c>
      <c r="F84" s="20" t="s">
        <v>4081</v>
      </c>
      <c r="G84" s="20" t="s">
        <v>4086</v>
      </c>
      <c r="H84" s="456" t="s">
        <v>4084</v>
      </c>
      <c r="I84" s="456" t="s">
        <v>4085</v>
      </c>
      <c r="J84" s="456" t="s">
        <v>4098</v>
      </c>
      <c r="K84" s="462" t="s">
        <v>207</v>
      </c>
      <c r="L84" s="456" t="s">
        <v>1946</v>
      </c>
      <c r="M84" s="1351"/>
      <c r="N84" s="1351"/>
      <c r="O84" s="1351"/>
      <c r="P84" s="1351" t="str">
        <f t="shared" ref="P84" si="39">IF(ISERROR(+P83/P82),"",(P83/P82))</f>
        <v/>
      </c>
      <c r="Q84" s="1355" t="str">
        <f t="shared" ref="Q84" si="40">IF(ISERROR(+Q83/Q82),"",(Q83/Q82))</f>
        <v/>
      </c>
      <c r="R84" s="11"/>
      <c r="S84" s="11"/>
      <c r="T84" s="11"/>
      <c r="U84" s="11"/>
      <c r="V84" s="11"/>
      <c r="W84" s="11"/>
      <c r="X84" s="469"/>
      <c r="Y84" s="470"/>
      <c r="Z84" s="470"/>
      <c r="AA84" s="470"/>
      <c r="AB84" s="467"/>
      <c r="AC84" s="13"/>
      <c r="AD84" s="470"/>
      <c r="AE84" s="469"/>
      <c r="AF84" s="469"/>
      <c r="AG84" s="469"/>
      <c r="AH84" s="469"/>
      <c r="AI84" s="469"/>
      <c r="AJ84" s="469"/>
      <c r="AK84" s="469"/>
      <c r="AL84" s="469"/>
      <c r="AM84" s="470"/>
      <c r="AN84" s="470"/>
      <c r="AO84" s="470"/>
      <c r="AP84" s="470"/>
      <c r="AQ84" s="470"/>
      <c r="AR84" s="470"/>
      <c r="AS84" s="470"/>
      <c r="AT84" s="470"/>
      <c r="AU84" s="470"/>
      <c r="AV84" s="469"/>
    </row>
    <row r="85" spans="4:48" s="12" customFormat="1">
      <c r="D85" s="469"/>
      <c r="E85" s="456" t="s">
        <v>4080</v>
      </c>
      <c r="F85" s="20" t="s">
        <v>4081</v>
      </c>
      <c r="G85" s="20" t="s">
        <v>4086</v>
      </c>
      <c r="H85" s="456" t="s">
        <v>4087</v>
      </c>
      <c r="I85" s="456"/>
      <c r="J85" s="456" t="s">
        <v>4099</v>
      </c>
      <c r="K85" s="462" t="s">
        <v>207</v>
      </c>
      <c r="L85" s="456" t="s">
        <v>198</v>
      </c>
      <c r="M85" s="1351"/>
      <c r="N85" s="1351"/>
      <c r="O85" s="1351"/>
      <c r="P85" s="1345"/>
      <c r="Q85" s="1351"/>
      <c r="R85" s="11"/>
      <c r="S85" s="11"/>
      <c r="T85" s="11"/>
      <c r="U85" s="11"/>
      <c r="V85" s="11"/>
      <c r="W85" s="11"/>
      <c r="X85" s="469"/>
      <c r="Y85" s="470"/>
      <c r="Z85" s="470"/>
      <c r="AA85" s="470"/>
      <c r="AB85" s="467"/>
      <c r="AC85" s="13"/>
      <c r="AD85" s="470"/>
      <c r="AE85" s="469"/>
      <c r="AF85" s="469"/>
      <c r="AG85" s="469"/>
      <c r="AH85" s="469"/>
      <c r="AI85" s="469"/>
      <c r="AJ85" s="469"/>
      <c r="AK85" s="469"/>
      <c r="AL85" s="469"/>
      <c r="AM85" s="470"/>
      <c r="AN85" s="470"/>
      <c r="AO85" s="470"/>
      <c r="AP85" s="470"/>
      <c r="AQ85" s="470"/>
      <c r="AR85" s="470"/>
      <c r="AS85" s="470"/>
      <c r="AT85" s="470"/>
      <c r="AU85" s="470"/>
      <c r="AV85" s="469"/>
    </row>
    <row r="86" spans="4:48" s="12" customFormat="1">
      <c r="D86" s="469"/>
      <c r="E86" s="456" t="s">
        <v>4080</v>
      </c>
      <c r="F86" s="20" t="s">
        <v>4081</v>
      </c>
      <c r="G86" s="20" t="s">
        <v>4086</v>
      </c>
      <c r="H86" s="456" t="s">
        <v>4084</v>
      </c>
      <c r="I86" s="456"/>
      <c r="J86" s="456" t="s">
        <v>4099</v>
      </c>
      <c r="K86" s="462" t="s">
        <v>207</v>
      </c>
      <c r="L86" s="456" t="s">
        <v>198</v>
      </c>
      <c r="M86" s="1351"/>
      <c r="N86" s="1351"/>
      <c r="O86" s="1351"/>
      <c r="P86" s="1345"/>
      <c r="Q86" s="1351"/>
      <c r="R86" s="11"/>
      <c r="S86" s="11"/>
      <c r="T86" s="11"/>
      <c r="U86" s="11"/>
      <c r="V86" s="11"/>
      <c r="W86" s="11"/>
      <c r="X86" s="469"/>
      <c r="Y86" s="470"/>
      <c r="Z86" s="470"/>
      <c r="AA86" s="470"/>
      <c r="AB86" s="467"/>
      <c r="AC86" s="13"/>
      <c r="AD86" s="470"/>
      <c r="AE86" s="469"/>
      <c r="AF86" s="469"/>
      <c r="AG86" s="469"/>
      <c r="AH86" s="469"/>
      <c r="AI86" s="469"/>
      <c r="AJ86" s="469"/>
      <c r="AK86" s="469"/>
      <c r="AL86" s="469"/>
      <c r="AM86" s="470"/>
      <c r="AN86" s="470"/>
      <c r="AO86" s="470"/>
      <c r="AP86" s="470"/>
      <c r="AQ86" s="470"/>
      <c r="AR86" s="470"/>
      <c r="AS86" s="470"/>
      <c r="AT86" s="470"/>
      <c r="AU86" s="470"/>
      <c r="AV86" s="469"/>
    </row>
    <row r="87" spans="4:48" s="12" customFormat="1">
      <c r="D87" s="469"/>
      <c r="E87" s="456" t="s">
        <v>4080</v>
      </c>
      <c r="F87" s="20" t="s">
        <v>4081</v>
      </c>
      <c r="G87" s="20" t="s">
        <v>4086</v>
      </c>
      <c r="H87" s="456" t="s">
        <v>4084</v>
      </c>
      <c r="I87" s="456" t="s">
        <v>4085</v>
      </c>
      <c r="J87" s="456" t="s">
        <v>4099</v>
      </c>
      <c r="K87" s="462" t="s">
        <v>207</v>
      </c>
      <c r="L87" s="456" t="s">
        <v>1946</v>
      </c>
      <c r="M87" s="1351"/>
      <c r="N87" s="1351"/>
      <c r="O87" s="1351"/>
      <c r="P87" s="1351" t="str">
        <f t="shared" ref="P87" si="41">IF(ISERROR(+P86/P85),"",(P86/P85))</f>
        <v/>
      </c>
      <c r="Q87" s="1355" t="str">
        <f t="shared" ref="Q87" si="42">IF(ISERROR(+Q86/Q85),"",(Q86/Q85))</f>
        <v/>
      </c>
      <c r="R87" s="11"/>
      <c r="S87" s="11"/>
      <c r="T87" s="11"/>
      <c r="U87" s="11"/>
      <c r="V87" s="11"/>
      <c r="W87" s="11"/>
      <c r="X87" s="469"/>
      <c r="Y87" s="470"/>
      <c r="Z87" s="470"/>
      <c r="AA87" s="470"/>
      <c r="AB87" s="467"/>
      <c r="AC87" s="13"/>
      <c r="AD87" s="470"/>
      <c r="AE87" s="469"/>
      <c r="AF87" s="469"/>
      <c r="AG87" s="469"/>
      <c r="AH87" s="469"/>
      <c r="AI87" s="469"/>
      <c r="AJ87" s="469"/>
      <c r="AK87" s="469"/>
      <c r="AL87" s="469"/>
      <c r="AM87" s="470"/>
      <c r="AN87" s="470"/>
      <c r="AO87" s="470"/>
      <c r="AP87" s="470"/>
      <c r="AQ87" s="470"/>
      <c r="AR87" s="470"/>
      <c r="AS87" s="470"/>
      <c r="AT87" s="470"/>
      <c r="AU87" s="470"/>
      <c r="AV87" s="469"/>
    </row>
    <row r="88" spans="4:48" s="12" customFormat="1">
      <c r="D88" s="469"/>
      <c r="E88" s="456" t="s">
        <v>4080</v>
      </c>
      <c r="F88" s="20" t="s">
        <v>4081</v>
      </c>
      <c r="G88" s="20" t="s">
        <v>4086</v>
      </c>
      <c r="H88" s="456" t="s">
        <v>4087</v>
      </c>
      <c r="I88" s="456"/>
      <c r="J88" s="456" t="s">
        <v>4100</v>
      </c>
      <c r="K88" s="462" t="s">
        <v>207</v>
      </c>
      <c r="L88" s="456" t="s">
        <v>198</v>
      </c>
      <c r="M88" s="1351"/>
      <c r="N88" s="1351"/>
      <c r="O88" s="1351"/>
      <c r="P88" s="1345"/>
      <c r="Q88" s="1351"/>
      <c r="R88" s="11"/>
      <c r="S88" s="11"/>
      <c r="T88" s="11"/>
      <c r="U88" s="11"/>
      <c r="V88" s="11"/>
      <c r="W88" s="11"/>
      <c r="X88" s="469"/>
      <c r="Y88" s="470"/>
      <c r="Z88" s="470"/>
      <c r="AA88" s="470"/>
      <c r="AB88" s="467"/>
      <c r="AC88" s="13"/>
      <c r="AD88" s="470"/>
      <c r="AE88" s="469"/>
      <c r="AF88" s="469"/>
      <c r="AG88" s="469"/>
      <c r="AH88" s="469"/>
      <c r="AI88" s="469"/>
      <c r="AJ88" s="469"/>
      <c r="AK88" s="469"/>
      <c r="AL88" s="469"/>
      <c r="AM88" s="470"/>
      <c r="AN88" s="470"/>
      <c r="AO88" s="470"/>
      <c r="AP88" s="470"/>
      <c r="AQ88" s="470"/>
      <c r="AR88" s="470"/>
      <c r="AS88" s="470"/>
      <c r="AT88" s="470"/>
      <c r="AU88" s="470"/>
      <c r="AV88" s="469"/>
    </row>
    <row r="89" spans="4:48" s="12" customFormat="1">
      <c r="D89" s="469"/>
      <c r="E89" s="456" t="s">
        <v>4080</v>
      </c>
      <c r="F89" s="20" t="s">
        <v>4081</v>
      </c>
      <c r="G89" s="20" t="s">
        <v>4086</v>
      </c>
      <c r="H89" s="456" t="s">
        <v>4084</v>
      </c>
      <c r="I89" s="456"/>
      <c r="J89" s="456" t="s">
        <v>4100</v>
      </c>
      <c r="K89" s="462" t="s">
        <v>207</v>
      </c>
      <c r="L89" s="456" t="s">
        <v>198</v>
      </c>
      <c r="M89" s="1351"/>
      <c r="N89" s="1351"/>
      <c r="O89" s="1351"/>
      <c r="P89" s="1345"/>
      <c r="Q89" s="1351"/>
      <c r="R89" s="11"/>
      <c r="S89" s="11"/>
      <c r="T89" s="11"/>
      <c r="U89" s="11"/>
      <c r="V89" s="11"/>
      <c r="W89" s="11"/>
      <c r="X89" s="469"/>
      <c r="Y89" s="470"/>
      <c r="Z89" s="470"/>
      <c r="AA89" s="470"/>
      <c r="AB89" s="467"/>
      <c r="AC89" s="13"/>
      <c r="AD89" s="470"/>
      <c r="AE89" s="469"/>
      <c r="AF89" s="469"/>
      <c r="AG89" s="469"/>
      <c r="AH89" s="469"/>
      <c r="AI89" s="469"/>
      <c r="AJ89" s="469"/>
      <c r="AK89" s="469"/>
      <c r="AL89" s="469"/>
      <c r="AM89" s="470"/>
      <c r="AN89" s="470"/>
      <c r="AO89" s="470"/>
      <c r="AP89" s="470"/>
      <c r="AQ89" s="470"/>
      <c r="AR89" s="470"/>
      <c r="AS89" s="470"/>
      <c r="AT89" s="470"/>
      <c r="AU89" s="470"/>
      <c r="AV89" s="469"/>
    </row>
    <row r="90" spans="4:48" s="12" customFormat="1">
      <c r="D90" s="469"/>
      <c r="E90" s="456" t="s">
        <v>4080</v>
      </c>
      <c r="F90" s="20" t="s">
        <v>4081</v>
      </c>
      <c r="G90" s="20" t="s">
        <v>4086</v>
      </c>
      <c r="H90" s="456" t="s">
        <v>4084</v>
      </c>
      <c r="I90" s="456" t="s">
        <v>4085</v>
      </c>
      <c r="J90" s="456" t="s">
        <v>4100</v>
      </c>
      <c r="K90" s="462" t="s">
        <v>207</v>
      </c>
      <c r="L90" s="456" t="s">
        <v>1946</v>
      </c>
      <c r="M90" s="1351"/>
      <c r="N90" s="1351"/>
      <c r="O90" s="1351"/>
      <c r="P90" s="1351" t="str">
        <f t="shared" ref="P90" si="43">IF(ISERROR(+P89/P88),"",(P89/P88))</f>
        <v/>
      </c>
      <c r="Q90" s="1355" t="str">
        <f t="shared" ref="Q90" si="44">IF(ISERROR(+Q89/Q88),"",(Q89/Q88))</f>
        <v/>
      </c>
      <c r="R90" s="11"/>
      <c r="S90" s="11"/>
      <c r="T90" s="11"/>
      <c r="U90" s="11"/>
      <c r="V90" s="11"/>
      <c r="W90" s="11"/>
      <c r="X90" s="469"/>
      <c r="Y90" s="470"/>
      <c r="Z90" s="470"/>
      <c r="AA90" s="470"/>
      <c r="AB90" s="467"/>
      <c r="AC90" s="13"/>
      <c r="AD90" s="470"/>
      <c r="AE90" s="469"/>
      <c r="AF90" s="469"/>
      <c r="AG90" s="469"/>
      <c r="AH90" s="469"/>
      <c r="AI90" s="469"/>
      <c r="AJ90" s="469"/>
      <c r="AK90" s="469"/>
      <c r="AL90" s="469"/>
      <c r="AM90" s="470"/>
      <c r="AN90" s="470"/>
      <c r="AO90" s="470"/>
      <c r="AP90" s="470"/>
      <c r="AQ90" s="470"/>
      <c r="AR90" s="470"/>
      <c r="AS90" s="470"/>
      <c r="AT90" s="470"/>
      <c r="AU90" s="470"/>
      <c r="AV90" s="469"/>
    </row>
    <row r="91" spans="4:48" s="12" customFormat="1">
      <c r="D91" s="469"/>
      <c r="E91" s="456" t="s">
        <v>4080</v>
      </c>
      <c r="F91" s="20" t="s">
        <v>4081</v>
      </c>
      <c r="G91" s="20" t="s">
        <v>4086</v>
      </c>
      <c r="H91" s="456" t="s">
        <v>4087</v>
      </c>
      <c r="I91" s="456"/>
      <c r="J91" s="456" t="s">
        <v>4101</v>
      </c>
      <c r="K91" s="462" t="s">
        <v>207</v>
      </c>
      <c r="L91" s="456" t="s">
        <v>198</v>
      </c>
      <c r="M91" s="1351"/>
      <c r="N91" s="1351"/>
      <c r="O91" s="1351"/>
      <c r="P91" s="1345"/>
      <c r="Q91" s="1351"/>
      <c r="R91" s="11"/>
      <c r="S91" s="11"/>
      <c r="T91" s="11"/>
      <c r="U91" s="11"/>
      <c r="V91" s="11"/>
      <c r="W91" s="11"/>
      <c r="X91" s="469"/>
      <c r="Y91" s="470"/>
      <c r="Z91" s="470"/>
      <c r="AA91" s="470"/>
      <c r="AB91" s="467"/>
      <c r="AC91" s="13"/>
      <c r="AD91" s="470"/>
      <c r="AE91" s="469"/>
      <c r="AF91" s="469"/>
      <c r="AG91" s="469"/>
      <c r="AH91" s="469"/>
      <c r="AI91" s="469"/>
      <c r="AJ91" s="469"/>
      <c r="AK91" s="469"/>
      <c r="AL91" s="469"/>
      <c r="AM91" s="470"/>
      <c r="AN91" s="470"/>
      <c r="AO91" s="470"/>
      <c r="AP91" s="470"/>
      <c r="AQ91" s="470"/>
      <c r="AR91" s="470"/>
      <c r="AS91" s="470"/>
      <c r="AT91" s="470"/>
      <c r="AU91" s="470"/>
      <c r="AV91" s="469"/>
    </row>
    <row r="92" spans="4:48" s="12" customFormat="1">
      <c r="D92" s="469"/>
      <c r="E92" s="456" t="s">
        <v>4080</v>
      </c>
      <c r="F92" s="20" t="s">
        <v>4081</v>
      </c>
      <c r="G92" s="20" t="s">
        <v>4086</v>
      </c>
      <c r="H92" s="456" t="s">
        <v>4084</v>
      </c>
      <c r="I92" s="456"/>
      <c r="J92" s="456" t="s">
        <v>4101</v>
      </c>
      <c r="K92" s="462" t="s">
        <v>207</v>
      </c>
      <c r="L92" s="456" t="s">
        <v>198</v>
      </c>
      <c r="M92" s="1351"/>
      <c r="N92" s="1351"/>
      <c r="O92" s="1351"/>
      <c r="P92" s="1345"/>
      <c r="Q92" s="1351"/>
      <c r="R92" s="11"/>
      <c r="S92" s="11"/>
      <c r="T92" s="11"/>
      <c r="U92" s="11"/>
      <c r="V92" s="11"/>
      <c r="W92" s="11"/>
      <c r="X92" s="469"/>
      <c r="Y92" s="470"/>
      <c r="Z92" s="470"/>
      <c r="AA92" s="470"/>
      <c r="AB92" s="467"/>
      <c r="AC92" s="13"/>
      <c r="AD92" s="470"/>
      <c r="AE92" s="469"/>
      <c r="AF92" s="469"/>
      <c r="AG92" s="469"/>
      <c r="AH92" s="469"/>
      <c r="AI92" s="469"/>
      <c r="AJ92" s="469"/>
      <c r="AK92" s="469"/>
      <c r="AL92" s="469"/>
      <c r="AM92" s="470"/>
      <c r="AN92" s="470"/>
      <c r="AO92" s="470"/>
      <c r="AP92" s="470"/>
      <c r="AQ92" s="470"/>
      <c r="AR92" s="470"/>
      <c r="AS92" s="470"/>
      <c r="AT92" s="470"/>
      <c r="AU92" s="470"/>
      <c r="AV92" s="469"/>
    </row>
    <row r="93" spans="4:48" s="12" customFormat="1">
      <c r="D93" s="469"/>
      <c r="E93" s="456" t="s">
        <v>4080</v>
      </c>
      <c r="F93" s="20" t="s">
        <v>4081</v>
      </c>
      <c r="G93" s="20" t="s">
        <v>4086</v>
      </c>
      <c r="H93" s="456" t="s">
        <v>4084</v>
      </c>
      <c r="I93" s="456" t="s">
        <v>4085</v>
      </c>
      <c r="J93" s="456" t="s">
        <v>4101</v>
      </c>
      <c r="K93" s="462" t="s">
        <v>207</v>
      </c>
      <c r="L93" s="456" t="s">
        <v>1946</v>
      </c>
      <c r="M93" s="1351"/>
      <c r="N93" s="1351"/>
      <c r="O93" s="1351"/>
      <c r="P93" s="1351" t="str">
        <f t="shared" ref="P93" si="45">IF(ISERROR(+P92/P91),"",(P92/P91))</f>
        <v/>
      </c>
      <c r="Q93" s="1355" t="str">
        <f t="shared" ref="Q93" si="46">IF(ISERROR(+Q92/Q91),"",(Q92/Q91))</f>
        <v/>
      </c>
      <c r="R93" s="11"/>
      <c r="S93" s="11"/>
      <c r="T93" s="11"/>
      <c r="U93" s="11"/>
      <c r="V93" s="11"/>
      <c r="W93" s="11"/>
      <c r="X93" s="469"/>
      <c r="Y93" s="470"/>
      <c r="Z93" s="470"/>
      <c r="AA93" s="470"/>
      <c r="AB93" s="467"/>
      <c r="AC93" s="13"/>
      <c r="AD93" s="470"/>
      <c r="AE93" s="469"/>
      <c r="AF93" s="469"/>
      <c r="AG93" s="469"/>
      <c r="AH93" s="469"/>
      <c r="AI93" s="469"/>
      <c r="AJ93" s="469"/>
      <c r="AK93" s="469"/>
      <c r="AL93" s="469"/>
      <c r="AM93" s="470"/>
      <c r="AN93" s="470"/>
      <c r="AO93" s="470"/>
      <c r="AP93" s="470"/>
      <c r="AQ93" s="470"/>
      <c r="AR93" s="470"/>
      <c r="AS93" s="470"/>
      <c r="AT93" s="470"/>
      <c r="AU93" s="470"/>
      <c r="AV93" s="469"/>
    </row>
    <row r="94" spans="4:48" s="12" customFormat="1">
      <c r="D94" s="469"/>
      <c r="E94" s="456"/>
      <c r="F94" s="469"/>
      <c r="G94" s="469"/>
      <c r="H94" s="456"/>
      <c r="I94" s="456"/>
      <c r="J94" s="456"/>
      <c r="K94" s="462"/>
      <c r="L94" s="469"/>
      <c r="M94" s="11"/>
      <c r="N94" s="11"/>
      <c r="O94" s="11"/>
      <c r="P94" s="11"/>
      <c r="Q94" s="11"/>
      <c r="R94" s="11"/>
      <c r="S94" s="11"/>
      <c r="T94" s="11"/>
      <c r="U94" s="11"/>
      <c r="V94" s="11"/>
      <c r="W94" s="11"/>
      <c r="X94" s="469"/>
      <c r="Y94" s="470"/>
      <c r="Z94" s="470"/>
      <c r="AA94" s="470"/>
      <c r="AB94" s="467"/>
      <c r="AC94" s="13"/>
      <c r="AD94" s="470"/>
      <c r="AE94" s="469"/>
      <c r="AF94" s="469"/>
      <c r="AG94" s="469"/>
      <c r="AH94" s="469"/>
      <c r="AI94" s="469"/>
      <c r="AJ94" s="469"/>
      <c r="AK94" s="469"/>
      <c r="AL94" s="469"/>
      <c r="AM94" s="470"/>
      <c r="AN94" s="470"/>
      <c r="AO94" s="470"/>
      <c r="AP94" s="470"/>
      <c r="AQ94" s="470"/>
      <c r="AR94" s="470"/>
      <c r="AS94" s="470"/>
      <c r="AT94" s="470"/>
      <c r="AU94" s="470"/>
      <c r="AV94" s="469"/>
    </row>
    <row r="95" spans="4:48" s="12" customFormat="1">
      <c r="D95" s="469"/>
      <c r="E95" s="456" t="s">
        <v>4080</v>
      </c>
      <c r="F95" s="469" t="s">
        <v>4081</v>
      </c>
      <c r="G95" s="469" t="s">
        <v>4088</v>
      </c>
      <c r="H95" s="456" t="s">
        <v>4089</v>
      </c>
      <c r="I95" s="456"/>
      <c r="J95" s="456" t="s">
        <v>4090</v>
      </c>
      <c r="K95" s="462" t="s">
        <v>207</v>
      </c>
      <c r="L95" s="469" t="s">
        <v>198</v>
      </c>
      <c r="M95" s="1351"/>
      <c r="N95" s="1351"/>
      <c r="O95" s="1351"/>
      <c r="P95" s="1345"/>
      <c r="Q95" s="1351"/>
      <c r="R95" s="11"/>
      <c r="S95" s="11"/>
      <c r="T95" s="11"/>
      <c r="U95" s="11"/>
      <c r="V95" s="11"/>
      <c r="W95" s="11"/>
      <c r="X95" s="469"/>
      <c r="Y95" s="470"/>
      <c r="Z95" s="470"/>
      <c r="AA95" s="470"/>
      <c r="AB95" s="467"/>
      <c r="AC95" s="13"/>
      <c r="AD95" s="470"/>
      <c r="AE95" s="469"/>
      <c r="AF95" s="469"/>
      <c r="AG95" s="469"/>
      <c r="AH95" s="469"/>
      <c r="AI95" s="469"/>
      <c r="AJ95" s="469"/>
      <c r="AK95" s="469"/>
      <c r="AL95" s="469"/>
      <c r="AM95" s="470"/>
      <c r="AN95" s="470"/>
      <c r="AO95" s="470"/>
      <c r="AP95" s="470"/>
      <c r="AQ95" s="470"/>
      <c r="AR95" s="470"/>
      <c r="AS95" s="470"/>
      <c r="AT95" s="470"/>
      <c r="AU95" s="470"/>
      <c r="AV95" s="469"/>
    </row>
    <row r="96" spans="4:48" s="12" customFormat="1">
      <c r="D96" s="469"/>
      <c r="E96" s="456" t="s">
        <v>4080</v>
      </c>
      <c r="F96" s="469" t="s">
        <v>4081</v>
      </c>
      <c r="G96" s="469" t="s">
        <v>4088</v>
      </c>
      <c r="H96" s="456" t="s">
        <v>4089</v>
      </c>
      <c r="I96" s="456"/>
      <c r="J96" s="456" t="s">
        <v>4091</v>
      </c>
      <c r="K96" s="462" t="s">
        <v>207</v>
      </c>
      <c r="L96" s="469" t="s">
        <v>198</v>
      </c>
      <c r="M96" s="1351"/>
      <c r="N96" s="1351"/>
      <c r="O96" s="1351"/>
      <c r="P96" s="1345"/>
      <c r="Q96" s="1351"/>
      <c r="R96" s="11"/>
      <c r="S96" s="11"/>
      <c r="T96" s="11"/>
      <c r="U96" s="11"/>
      <c r="V96" s="11"/>
      <c r="W96" s="11"/>
      <c r="X96" s="469"/>
      <c r="Y96" s="470"/>
      <c r="Z96" s="470"/>
      <c r="AA96" s="470"/>
      <c r="AB96" s="467"/>
      <c r="AC96" s="13"/>
      <c r="AD96" s="470"/>
      <c r="AE96" s="469"/>
      <c r="AF96" s="469"/>
      <c r="AG96" s="469"/>
      <c r="AH96" s="469"/>
      <c r="AI96" s="469"/>
      <c r="AJ96" s="469"/>
      <c r="AK96" s="469"/>
      <c r="AL96" s="469"/>
      <c r="AM96" s="470"/>
      <c r="AN96" s="470"/>
      <c r="AO96" s="470"/>
      <c r="AP96" s="470"/>
      <c r="AQ96" s="470"/>
      <c r="AR96" s="470"/>
      <c r="AS96" s="470"/>
      <c r="AT96" s="470"/>
      <c r="AU96" s="470"/>
      <c r="AV96" s="469"/>
    </row>
    <row r="97" spans="2:48" s="12" customFormat="1">
      <c r="B97" s="467"/>
      <c r="C97" s="467"/>
      <c r="D97" s="469"/>
      <c r="E97" s="456" t="s">
        <v>4080</v>
      </c>
      <c r="F97" s="469" t="s">
        <v>4081</v>
      </c>
      <c r="G97" s="469" t="s">
        <v>4088</v>
      </c>
      <c r="H97" s="456" t="s">
        <v>4089</v>
      </c>
      <c r="I97" s="456"/>
      <c r="J97" s="456" t="s">
        <v>4092</v>
      </c>
      <c r="K97" s="462" t="s">
        <v>207</v>
      </c>
      <c r="L97" s="469" t="s">
        <v>198</v>
      </c>
      <c r="M97" s="1351"/>
      <c r="N97" s="1351"/>
      <c r="O97" s="1351"/>
      <c r="P97" s="1345"/>
      <c r="Q97" s="1351"/>
      <c r="R97" s="11"/>
      <c r="S97" s="11"/>
      <c r="T97" s="11"/>
      <c r="U97" s="11"/>
      <c r="V97" s="11"/>
      <c r="W97" s="11"/>
      <c r="X97" s="469"/>
      <c r="Y97" s="470"/>
      <c r="Z97" s="470"/>
      <c r="AA97" s="470"/>
      <c r="AB97" s="467"/>
      <c r="AC97" s="13"/>
      <c r="AD97" s="470"/>
      <c r="AE97" s="469"/>
      <c r="AF97" s="469"/>
      <c r="AG97" s="469"/>
      <c r="AH97" s="469"/>
      <c r="AI97" s="469"/>
      <c r="AJ97" s="469"/>
      <c r="AK97" s="469"/>
      <c r="AL97" s="469"/>
      <c r="AM97" s="470"/>
      <c r="AN97" s="470"/>
      <c r="AO97" s="470"/>
      <c r="AP97" s="470"/>
      <c r="AQ97" s="470"/>
      <c r="AR97" s="470"/>
      <c r="AS97" s="470"/>
      <c r="AT97" s="470"/>
      <c r="AU97" s="470"/>
      <c r="AV97" s="469"/>
    </row>
    <row r="98" spans="2:48" s="12" customFormat="1">
      <c r="B98" s="467"/>
      <c r="C98" s="467"/>
      <c r="D98" s="469"/>
      <c r="E98" s="456" t="s">
        <v>4080</v>
      </c>
      <c r="F98" s="469" t="s">
        <v>4081</v>
      </c>
      <c r="G98" s="469" t="s">
        <v>4088</v>
      </c>
      <c r="H98" s="456" t="s">
        <v>4089</v>
      </c>
      <c r="I98" s="456"/>
      <c r="J98" s="456" t="s">
        <v>4093</v>
      </c>
      <c r="K98" s="462" t="s">
        <v>207</v>
      </c>
      <c r="L98" s="469" t="s">
        <v>198</v>
      </c>
      <c r="M98" s="1351"/>
      <c r="N98" s="1351"/>
      <c r="O98" s="1351"/>
      <c r="P98" s="1345"/>
      <c r="Q98" s="1351"/>
      <c r="R98" s="11"/>
      <c r="S98" s="11"/>
      <c r="T98" s="11"/>
      <c r="U98" s="11"/>
      <c r="V98" s="11"/>
      <c r="W98" s="11"/>
      <c r="X98" s="469"/>
      <c r="Y98" s="470"/>
      <c r="Z98" s="470"/>
      <c r="AA98" s="470"/>
      <c r="AB98" s="467"/>
      <c r="AC98" s="13"/>
      <c r="AD98" s="470"/>
      <c r="AE98" s="469"/>
      <c r="AF98" s="469"/>
      <c r="AG98" s="469"/>
      <c r="AH98" s="469"/>
      <c r="AI98" s="469"/>
      <c r="AJ98" s="469"/>
      <c r="AK98" s="469"/>
      <c r="AL98" s="469"/>
      <c r="AM98" s="470"/>
      <c r="AN98" s="470"/>
      <c r="AO98" s="470"/>
      <c r="AP98" s="470"/>
      <c r="AQ98" s="470"/>
      <c r="AR98" s="470"/>
      <c r="AS98" s="470"/>
      <c r="AT98" s="470"/>
      <c r="AU98" s="470"/>
      <c r="AV98" s="469"/>
    </row>
    <row r="99" spans="2:48" s="12" customFormat="1">
      <c r="B99" s="467"/>
      <c r="C99" s="467"/>
      <c r="D99" s="469"/>
      <c r="E99" s="456" t="s">
        <v>4080</v>
      </c>
      <c r="F99" s="469" t="s">
        <v>4081</v>
      </c>
      <c r="G99" s="469" t="s">
        <v>4088</v>
      </c>
      <c r="H99" s="456" t="s">
        <v>4089</v>
      </c>
      <c r="I99" s="456"/>
      <c r="J99" s="456" t="s">
        <v>4094</v>
      </c>
      <c r="K99" s="462" t="s">
        <v>207</v>
      </c>
      <c r="L99" s="469" t="s">
        <v>198</v>
      </c>
      <c r="M99" s="1351"/>
      <c r="N99" s="1351"/>
      <c r="O99" s="1351"/>
      <c r="P99" s="1345"/>
      <c r="Q99" s="1351"/>
      <c r="R99" s="11"/>
      <c r="S99" s="11"/>
      <c r="T99" s="11"/>
      <c r="U99" s="11"/>
      <c r="V99" s="11"/>
      <c r="W99" s="11"/>
      <c r="X99" s="469"/>
      <c r="Y99" s="470"/>
      <c r="Z99" s="470"/>
      <c r="AA99" s="470"/>
      <c r="AB99" s="467"/>
      <c r="AC99" s="13"/>
      <c r="AD99" s="470"/>
      <c r="AE99" s="469"/>
      <c r="AF99" s="469"/>
      <c r="AG99" s="469"/>
      <c r="AH99" s="469"/>
      <c r="AI99" s="469"/>
      <c r="AJ99" s="469"/>
      <c r="AK99" s="469"/>
      <c r="AL99" s="469"/>
      <c r="AM99" s="470"/>
      <c r="AN99" s="470"/>
      <c r="AO99" s="470"/>
      <c r="AP99" s="470"/>
      <c r="AQ99" s="470"/>
      <c r="AR99" s="470"/>
      <c r="AS99" s="470"/>
      <c r="AT99" s="470"/>
      <c r="AU99" s="470"/>
      <c r="AV99" s="469"/>
    </row>
    <row r="100" spans="2:48" s="12" customFormat="1">
      <c r="B100" s="467"/>
      <c r="C100" s="467"/>
      <c r="D100" s="469"/>
      <c r="E100" s="456" t="s">
        <v>4080</v>
      </c>
      <c r="F100" s="469" t="s">
        <v>4081</v>
      </c>
      <c r="G100" s="469" t="s">
        <v>4088</v>
      </c>
      <c r="H100" s="456" t="s">
        <v>4089</v>
      </c>
      <c r="I100" s="456"/>
      <c r="J100" s="456" t="s">
        <v>4095</v>
      </c>
      <c r="K100" s="462" t="s">
        <v>207</v>
      </c>
      <c r="L100" s="469" t="s">
        <v>198</v>
      </c>
      <c r="M100" s="1351"/>
      <c r="N100" s="1351"/>
      <c r="O100" s="1351"/>
      <c r="P100" s="1345"/>
      <c r="Q100" s="1351"/>
      <c r="R100" s="11"/>
      <c r="S100" s="11"/>
      <c r="T100" s="11"/>
      <c r="U100" s="11"/>
      <c r="V100" s="11"/>
      <c r="W100" s="11"/>
      <c r="X100" s="469"/>
      <c r="Y100" s="470"/>
      <c r="Z100" s="470"/>
      <c r="AA100" s="470"/>
      <c r="AB100" s="467"/>
      <c r="AC100" s="13"/>
      <c r="AD100" s="470"/>
      <c r="AE100" s="469"/>
      <c r="AF100" s="469"/>
      <c r="AG100" s="469"/>
      <c r="AH100" s="469"/>
      <c r="AI100" s="469"/>
      <c r="AJ100" s="469"/>
      <c r="AK100" s="469"/>
      <c r="AL100" s="469"/>
      <c r="AM100" s="470"/>
      <c r="AN100" s="470"/>
      <c r="AO100" s="470"/>
      <c r="AP100" s="470"/>
      <c r="AQ100" s="470"/>
      <c r="AR100" s="470"/>
      <c r="AS100" s="470"/>
      <c r="AT100" s="470"/>
      <c r="AU100" s="470"/>
      <c r="AV100" s="469"/>
    </row>
    <row r="101" spans="2:48" s="12" customFormat="1">
      <c r="B101" s="467"/>
      <c r="C101" s="467"/>
      <c r="D101" s="469"/>
      <c r="E101" s="456" t="s">
        <v>4080</v>
      </c>
      <c r="F101" s="469" t="s">
        <v>4081</v>
      </c>
      <c r="G101" s="469" t="s">
        <v>4088</v>
      </c>
      <c r="H101" s="456" t="s">
        <v>4089</v>
      </c>
      <c r="I101" s="456"/>
      <c r="J101" s="456" t="s">
        <v>4096</v>
      </c>
      <c r="K101" s="462" t="s">
        <v>207</v>
      </c>
      <c r="L101" s="469" t="s">
        <v>198</v>
      </c>
      <c r="M101" s="1351"/>
      <c r="N101" s="1351"/>
      <c r="O101" s="1351"/>
      <c r="P101" s="1345"/>
      <c r="Q101" s="1351"/>
      <c r="R101" s="11"/>
      <c r="S101" s="11"/>
      <c r="T101" s="11"/>
      <c r="U101" s="11"/>
      <c r="V101" s="11"/>
      <c r="W101" s="11"/>
      <c r="X101" s="469"/>
      <c r="Y101" s="470"/>
      <c r="Z101" s="470"/>
      <c r="AA101" s="470"/>
      <c r="AB101" s="467"/>
      <c r="AC101" s="13"/>
      <c r="AD101" s="470"/>
      <c r="AE101" s="469"/>
      <c r="AF101" s="469"/>
      <c r="AG101" s="469"/>
      <c r="AH101" s="469"/>
      <c r="AI101" s="469"/>
      <c r="AJ101" s="469"/>
      <c r="AK101" s="469"/>
      <c r="AL101" s="469"/>
      <c r="AM101" s="470"/>
      <c r="AN101" s="470"/>
      <c r="AO101" s="470"/>
      <c r="AP101" s="470"/>
      <c r="AQ101" s="470"/>
      <c r="AR101" s="470"/>
      <c r="AS101" s="470"/>
      <c r="AT101" s="470"/>
      <c r="AU101" s="470"/>
      <c r="AV101" s="469"/>
    </row>
    <row r="102" spans="2:48" s="12" customFormat="1">
      <c r="B102" s="467"/>
      <c r="C102" s="467"/>
      <c r="D102" s="469"/>
      <c r="E102" s="456" t="s">
        <v>4080</v>
      </c>
      <c r="F102" s="469" t="s">
        <v>4081</v>
      </c>
      <c r="G102" s="469" t="s">
        <v>4088</v>
      </c>
      <c r="H102" s="456" t="s">
        <v>4089</v>
      </c>
      <c r="I102" s="456"/>
      <c r="J102" s="456" t="s">
        <v>4097</v>
      </c>
      <c r="K102" s="462" t="s">
        <v>207</v>
      </c>
      <c r="L102" s="469" t="s">
        <v>198</v>
      </c>
      <c r="M102" s="1351"/>
      <c r="N102" s="1351"/>
      <c r="O102" s="1351"/>
      <c r="P102" s="1345"/>
      <c r="Q102" s="1351"/>
      <c r="R102" s="11"/>
      <c r="S102" s="11"/>
      <c r="T102" s="11"/>
      <c r="U102" s="11"/>
      <c r="V102" s="11"/>
      <c r="W102" s="11"/>
      <c r="X102" s="469"/>
      <c r="Y102" s="470"/>
      <c r="Z102" s="470"/>
      <c r="AA102" s="470"/>
      <c r="AB102" s="467"/>
      <c r="AC102" s="13"/>
      <c r="AD102" s="470"/>
      <c r="AE102" s="469"/>
      <c r="AF102" s="469"/>
      <c r="AG102" s="469"/>
      <c r="AH102" s="469"/>
      <c r="AI102" s="469"/>
      <c r="AJ102" s="469"/>
      <c r="AK102" s="469"/>
      <c r="AL102" s="469"/>
      <c r="AM102" s="470"/>
      <c r="AN102" s="470"/>
      <c r="AO102" s="470"/>
      <c r="AP102" s="470"/>
      <c r="AQ102" s="470"/>
      <c r="AR102" s="470"/>
      <c r="AS102" s="470"/>
      <c r="AT102" s="470"/>
      <c r="AU102" s="470"/>
      <c r="AV102" s="469"/>
    </row>
    <row r="103" spans="2:48" s="12" customFormat="1">
      <c r="B103" s="467"/>
      <c r="C103" s="467"/>
      <c r="D103" s="469"/>
      <c r="E103" s="456" t="s">
        <v>4080</v>
      </c>
      <c r="F103" s="469" t="s">
        <v>4081</v>
      </c>
      <c r="G103" s="469" t="s">
        <v>4088</v>
      </c>
      <c r="H103" s="456" t="s">
        <v>4089</v>
      </c>
      <c r="I103" s="456"/>
      <c r="J103" s="456" t="s">
        <v>4098</v>
      </c>
      <c r="K103" s="462" t="s">
        <v>207</v>
      </c>
      <c r="L103" s="469" t="s">
        <v>198</v>
      </c>
      <c r="M103" s="1351"/>
      <c r="N103" s="1351"/>
      <c r="O103" s="1351"/>
      <c r="P103" s="1345"/>
      <c r="Q103" s="1351"/>
      <c r="R103" s="11"/>
      <c r="S103" s="11"/>
      <c r="T103" s="11"/>
      <c r="U103" s="11"/>
      <c r="V103" s="11"/>
      <c r="W103" s="11"/>
      <c r="X103" s="469"/>
      <c r="Y103" s="470"/>
      <c r="Z103" s="470"/>
      <c r="AA103" s="470"/>
      <c r="AB103" s="467"/>
      <c r="AC103" s="13"/>
      <c r="AD103" s="470"/>
      <c r="AE103" s="469"/>
      <c r="AF103" s="469"/>
      <c r="AG103" s="469"/>
      <c r="AH103" s="469"/>
      <c r="AI103" s="469"/>
      <c r="AJ103" s="469"/>
      <c r="AK103" s="469"/>
      <c r="AL103" s="469"/>
      <c r="AM103" s="470"/>
      <c r="AN103" s="470"/>
      <c r="AO103" s="470"/>
      <c r="AP103" s="470"/>
      <c r="AQ103" s="470"/>
      <c r="AR103" s="470"/>
      <c r="AS103" s="470"/>
      <c r="AT103" s="470"/>
      <c r="AU103" s="470"/>
      <c r="AV103" s="469"/>
    </row>
    <row r="104" spans="2:48" s="12" customFormat="1">
      <c r="B104" s="467"/>
      <c r="C104" s="467"/>
      <c r="D104" s="469"/>
      <c r="E104" s="456" t="s">
        <v>4080</v>
      </c>
      <c r="F104" s="469" t="s">
        <v>4081</v>
      </c>
      <c r="G104" s="469" t="s">
        <v>4088</v>
      </c>
      <c r="H104" s="456" t="s">
        <v>4089</v>
      </c>
      <c r="I104" s="456"/>
      <c r="J104" s="456" t="s">
        <v>4099</v>
      </c>
      <c r="K104" s="462" t="s">
        <v>207</v>
      </c>
      <c r="L104" s="469" t="s">
        <v>198</v>
      </c>
      <c r="M104" s="1351"/>
      <c r="N104" s="1351"/>
      <c r="O104" s="1351"/>
      <c r="P104" s="1345"/>
      <c r="Q104" s="1351"/>
      <c r="R104" s="11"/>
      <c r="S104" s="11"/>
      <c r="T104" s="11"/>
      <c r="U104" s="11"/>
      <c r="V104" s="11"/>
      <c r="W104" s="11"/>
      <c r="X104" s="469"/>
      <c r="Y104" s="470"/>
      <c r="Z104" s="470"/>
      <c r="AA104" s="470"/>
      <c r="AB104" s="467"/>
      <c r="AC104" s="13"/>
      <c r="AD104" s="470"/>
      <c r="AE104" s="469"/>
      <c r="AF104" s="469"/>
      <c r="AG104" s="469"/>
      <c r="AH104" s="469"/>
      <c r="AI104" s="469"/>
      <c r="AJ104" s="469"/>
      <c r="AK104" s="469"/>
      <c r="AL104" s="469"/>
      <c r="AM104" s="470"/>
      <c r="AN104" s="470"/>
      <c r="AO104" s="470"/>
      <c r="AP104" s="470"/>
      <c r="AQ104" s="470"/>
      <c r="AR104" s="470"/>
      <c r="AS104" s="470"/>
      <c r="AT104" s="470"/>
      <c r="AU104" s="470"/>
      <c r="AV104" s="469"/>
    </row>
    <row r="105" spans="2:48" s="12" customFormat="1">
      <c r="B105" s="467"/>
      <c r="C105" s="467"/>
      <c r="D105" s="469"/>
      <c r="E105" s="456" t="s">
        <v>4080</v>
      </c>
      <c r="F105" s="469" t="s">
        <v>4081</v>
      </c>
      <c r="G105" s="469" t="s">
        <v>4088</v>
      </c>
      <c r="H105" s="456" t="s">
        <v>4089</v>
      </c>
      <c r="I105" s="456"/>
      <c r="J105" s="456" t="s">
        <v>4100</v>
      </c>
      <c r="K105" s="462" t="s">
        <v>207</v>
      </c>
      <c r="L105" s="469" t="s">
        <v>198</v>
      </c>
      <c r="M105" s="1351"/>
      <c r="N105" s="1351"/>
      <c r="O105" s="1351"/>
      <c r="P105" s="1345"/>
      <c r="Q105" s="1351"/>
      <c r="R105" s="11"/>
      <c r="S105" s="11"/>
      <c r="T105" s="11"/>
      <c r="U105" s="11"/>
      <c r="V105" s="11"/>
      <c r="W105" s="11"/>
      <c r="X105" s="469"/>
      <c r="Y105" s="470"/>
      <c r="Z105" s="470"/>
      <c r="AA105" s="470"/>
      <c r="AB105" s="467"/>
      <c r="AC105" s="13"/>
      <c r="AD105" s="470"/>
      <c r="AE105" s="469"/>
      <c r="AF105" s="469"/>
      <c r="AG105" s="469"/>
      <c r="AH105" s="469"/>
      <c r="AI105" s="469"/>
      <c r="AJ105" s="469"/>
      <c r="AK105" s="469"/>
      <c r="AL105" s="469"/>
      <c r="AM105" s="470"/>
      <c r="AN105" s="470"/>
      <c r="AO105" s="470"/>
      <c r="AP105" s="470"/>
      <c r="AQ105" s="470"/>
      <c r="AR105" s="470"/>
      <c r="AS105" s="470"/>
      <c r="AT105" s="470"/>
      <c r="AU105" s="470"/>
      <c r="AV105" s="469"/>
    </row>
    <row r="106" spans="2:48" s="12" customFormat="1">
      <c r="B106" s="467"/>
      <c r="C106" s="467"/>
      <c r="D106" s="469"/>
      <c r="E106" s="456" t="s">
        <v>4080</v>
      </c>
      <c r="F106" s="469" t="s">
        <v>4081</v>
      </c>
      <c r="G106" s="469" t="s">
        <v>4088</v>
      </c>
      <c r="H106" s="456" t="s">
        <v>4089</v>
      </c>
      <c r="I106" s="456"/>
      <c r="J106" s="456" t="s">
        <v>4101</v>
      </c>
      <c r="K106" s="462" t="s">
        <v>207</v>
      </c>
      <c r="L106" s="469" t="s">
        <v>198</v>
      </c>
      <c r="M106" s="1351"/>
      <c r="N106" s="1351"/>
      <c r="O106" s="1351"/>
      <c r="P106" s="1345"/>
      <c r="Q106" s="1351"/>
      <c r="R106" s="11"/>
      <c r="S106" s="11"/>
      <c r="T106" s="11"/>
      <c r="U106" s="11"/>
      <c r="V106" s="11"/>
      <c r="W106" s="11"/>
      <c r="X106" s="469"/>
      <c r="Y106" s="470"/>
      <c r="Z106" s="470"/>
      <c r="AA106" s="470"/>
      <c r="AB106" s="467"/>
      <c r="AC106" s="13"/>
      <c r="AD106" s="470"/>
      <c r="AE106" s="469"/>
      <c r="AF106" s="469"/>
      <c r="AG106" s="469"/>
      <c r="AH106" s="469"/>
      <c r="AI106" s="469"/>
      <c r="AJ106" s="469"/>
      <c r="AK106" s="469"/>
      <c r="AL106" s="469"/>
      <c r="AM106" s="470"/>
      <c r="AN106" s="470"/>
      <c r="AO106" s="470"/>
      <c r="AP106" s="470"/>
      <c r="AQ106" s="470"/>
      <c r="AR106" s="470"/>
      <c r="AS106" s="470"/>
      <c r="AT106" s="470"/>
      <c r="AU106" s="470"/>
      <c r="AV106" s="469"/>
    </row>
    <row r="107" spans="2:48" s="12" customFormat="1">
      <c r="D107" s="15"/>
      <c r="E107" s="20"/>
      <c r="F107" s="15"/>
      <c r="G107" s="15"/>
      <c r="H107" s="7"/>
      <c r="I107" s="7"/>
      <c r="J107" s="7"/>
      <c r="K107" s="21"/>
      <c r="L107" s="15"/>
      <c r="M107" s="15"/>
      <c r="N107" s="15"/>
      <c r="O107" s="15"/>
      <c r="P107" s="15"/>
      <c r="Q107" s="15"/>
      <c r="R107" s="15"/>
      <c r="S107" s="15"/>
      <c r="T107" s="15"/>
    </row>
    <row r="109" spans="2:48" s="27" customFormat="1" ht="17.649999999999999">
      <c r="B109" s="28" t="s">
        <v>4102</v>
      </c>
    </row>
    <row r="111" spans="2:48">
      <c r="D111" s="20"/>
      <c r="E111" s="20" t="s">
        <v>4080</v>
      </c>
      <c r="F111" s="20" t="s">
        <v>4102</v>
      </c>
      <c r="G111" s="7" t="s">
        <v>4103</v>
      </c>
      <c r="H111" s="7" t="s">
        <v>4104</v>
      </c>
      <c r="I111" s="7" t="s">
        <v>2897</v>
      </c>
      <c r="J111" s="7" t="s">
        <v>4105</v>
      </c>
      <c r="K111" s="21" t="s">
        <v>207</v>
      </c>
      <c r="L111" s="7" t="s">
        <v>198</v>
      </c>
      <c r="M111" s="1345"/>
      <c r="N111" s="1345"/>
      <c r="O111" s="1345"/>
      <c r="P111" s="1345"/>
      <c r="Q111" s="1345"/>
    </row>
    <row r="112" spans="2:48">
      <c r="D112" s="20"/>
      <c r="E112" s="20" t="s">
        <v>4080</v>
      </c>
      <c r="F112" s="20" t="s">
        <v>4102</v>
      </c>
      <c r="G112" s="7" t="s">
        <v>4103</v>
      </c>
      <c r="H112" s="7" t="s">
        <v>4104</v>
      </c>
      <c r="I112" s="7" t="s">
        <v>1863</v>
      </c>
      <c r="J112" s="7" t="s">
        <v>4105</v>
      </c>
      <c r="K112" s="21" t="s">
        <v>207</v>
      </c>
      <c r="L112" s="7" t="s">
        <v>198</v>
      </c>
      <c r="M112" s="1345"/>
      <c r="N112" s="1345"/>
      <c r="O112" s="1345"/>
      <c r="P112" s="1345"/>
      <c r="Q112" s="1345"/>
    </row>
    <row r="113" spans="2:17">
      <c r="D113" s="20"/>
      <c r="E113" s="20" t="s">
        <v>4080</v>
      </c>
      <c r="F113" s="20" t="s">
        <v>4102</v>
      </c>
      <c r="G113" s="7" t="s">
        <v>4103</v>
      </c>
      <c r="H113" s="7" t="s">
        <v>4104</v>
      </c>
      <c r="I113" s="7" t="s">
        <v>4106</v>
      </c>
      <c r="J113" s="7" t="s">
        <v>4107</v>
      </c>
      <c r="K113" s="21" t="s">
        <v>207</v>
      </c>
      <c r="L113" s="7" t="s">
        <v>198</v>
      </c>
      <c r="M113" s="1345"/>
      <c r="N113" s="1345"/>
      <c r="O113" s="1345"/>
      <c r="P113" s="1345"/>
      <c r="Q113" s="1345"/>
    </row>
    <row r="114" spans="2:17">
      <c r="D114" s="20"/>
      <c r="E114" s="20" t="s">
        <v>4080</v>
      </c>
      <c r="F114" s="20" t="s">
        <v>4102</v>
      </c>
      <c r="G114" s="7" t="s">
        <v>4103</v>
      </c>
      <c r="H114" s="7" t="s">
        <v>4104</v>
      </c>
      <c r="I114" s="7" t="s">
        <v>4108</v>
      </c>
      <c r="J114" s="7" t="s">
        <v>4107</v>
      </c>
      <c r="K114" s="21" t="s">
        <v>207</v>
      </c>
      <c r="L114" s="7" t="s">
        <v>198</v>
      </c>
      <c r="M114" s="1345"/>
      <c r="N114" s="1345"/>
      <c r="O114" s="1345"/>
      <c r="P114" s="1345"/>
      <c r="Q114" s="1345"/>
    </row>
    <row r="115" spans="2:17">
      <c r="D115" s="20"/>
      <c r="E115" s="20" t="s">
        <v>4080</v>
      </c>
      <c r="F115" s="20" t="s">
        <v>4102</v>
      </c>
      <c r="G115" s="7" t="s">
        <v>4103</v>
      </c>
      <c r="H115" s="7" t="s">
        <v>217</v>
      </c>
      <c r="I115" s="7" t="s">
        <v>2897</v>
      </c>
      <c r="J115" s="7"/>
      <c r="K115" s="21" t="s">
        <v>207</v>
      </c>
      <c r="L115" s="7" t="s">
        <v>198</v>
      </c>
      <c r="M115" s="1345"/>
      <c r="N115" s="1345"/>
      <c r="O115" s="1345"/>
      <c r="P115" s="1345"/>
      <c r="Q115" s="1345"/>
    </row>
    <row r="116" spans="2:17">
      <c r="D116" s="20"/>
      <c r="E116" s="20" t="s">
        <v>4080</v>
      </c>
      <c r="F116" s="20" t="s">
        <v>4102</v>
      </c>
      <c r="G116" s="7" t="s">
        <v>4103</v>
      </c>
      <c r="H116" s="7" t="s">
        <v>217</v>
      </c>
      <c r="I116" s="7" t="s">
        <v>1863</v>
      </c>
      <c r="J116" s="7"/>
      <c r="K116" s="21" t="s">
        <v>207</v>
      </c>
      <c r="L116" s="7" t="s">
        <v>198</v>
      </c>
      <c r="M116" s="1345"/>
      <c r="N116" s="1345"/>
      <c r="O116" s="1345"/>
      <c r="P116" s="1345"/>
      <c r="Q116" s="1345"/>
    </row>
    <row r="118" spans="2:17">
      <c r="D118" s="20"/>
      <c r="E118" s="20" t="s">
        <v>4080</v>
      </c>
      <c r="F118" s="20" t="s">
        <v>4102</v>
      </c>
      <c r="G118" s="7" t="s">
        <v>4109</v>
      </c>
      <c r="H118" s="7" t="s">
        <v>4110</v>
      </c>
      <c r="I118" s="7"/>
      <c r="J118" s="7"/>
      <c r="K118" s="21" t="s">
        <v>207</v>
      </c>
      <c r="L118" s="7" t="s">
        <v>198</v>
      </c>
      <c r="M118" s="1345"/>
      <c r="N118" s="1345"/>
      <c r="O118" s="1345"/>
      <c r="P118" s="1345"/>
      <c r="Q118" s="1345"/>
    </row>
    <row r="119" spans="2:17">
      <c r="D119" s="20"/>
      <c r="E119" s="20" t="s">
        <v>4080</v>
      </c>
      <c r="F119" s="20" t="s">
        <v>4102</v>
      </c>
      <c r="G119" s="7" t="s">
        <v>4109</v>
      </c>
      <c r="H119" s="7" t="s">
        <v>4111</v>
      </c>
      <c r="I119" s="7"/>
      <c r="J119" s="7"/>
      <c r="K119" s="21" t="s">
        <v>207</v>
      </c>
      <c r="L119" s="7" t="s">
        <v>198</v>
      </c>
      <c r="M119" s="1345"/>
      <c r="N119" s="1345"/>
      <c r="O119" s="1345"/>
      <c r="P119" s="1345"/>
      <c r="Q119" s="1345"/>
    </row>
    <row r="120" spans="2:17">
      <c r="D120" s="20"/>
      <c r="E120" s="20" t="s">
        <v>4080</v>
      </c>
      <c r="F120" s="20" t="s">
        <v>4102</v>
      </c>
      <c r="G120" s="7" t="s">
        <v>4109</v>
      </c>
      <c r="H120" s="7" t="s">
        <v>217</v>
      </c>
      <c r="I120" s="7" t="s">
        <v>4112</v>
      </c>
      <c r="J120" s="7"/>
      <c r="K120" s="21" t="s">
        <v>207</v>
      </c>
      <c r="L120" s="7" t="s">
        <v>198</v>
      </c>
      <c r="M120" s="1345"/>
      <c r="N120" s="1345"/>
      <c r="O120" s="1345"/>
      <c r="P120" s="1345"/>
      <c r="Q120" s="1345"/>
    </row>
    <row r="122" spans="2:17" s="27" customFormat="1" ht="17.649999999999999">
      <c r="B122" s="28" t="s">
        <v>2785</v>
      </c>
    </row>
    <row r="123" spans="2:17" s="12" customFormat="1">
      <c r="E123" s="7"/>
      <c r="F123" s="7"/>
      <c r="G123" s="7"/>
      <c r="H123" s="7"/>
      <c r="I123" s="7"/>
      <c r="J123" s="7"/>
      <c r="K123" s="22"/>
      <c r="L123" s="15"/>
    </row>
    <row r="124" spans="2:17">
      <c r="D124" s="20"/>
      <c r="E124" s="20" t="s">
        <v>4080</v>
      </c>
      <c r="F124" s="20" t="s">
        <v>2785</v>
      </c>
      <c r="G124" s="7" t="s">
        <v>4113</v>
      </c>
      <c r="H124" s="7" t="s">
        <v>2897</v>
      </c>
      <c r="I124" s="7" t="s">
        <v>4105</v>
      </c>
      <c r="J124" s="7" t="s">
        <v>419</v>
      </c>
      <c r="K124" s="21" t="s">
        <v>207</v>
      </c>
      <c r="L124" s="7" t="s">
        <v>198</v>
      </c>
      <c r="M124" s="1345"/>
      <c r="N124" s="1345"/>
      <c r="O124" s="1345"/>
      <c r="P124" s="1345"/>
      <c r="Q124" s="1345"/>
    </row>
    <row r="125" spans="2:17">
      <c r="D125" s="20"/>
      <c r="E125" s="20" t="s">
        <v>4080</v>
      </c>
      <c r="F125" s="20" t="s">
        <v>2785</v>
      </c>
      <c r="G125" s="7" t="s">
        <v>4113</v>
      </c>
      <c r="H125" s="7" t="s">
        <v>2897</v>
      </c>
      <c r="I125" s="7" t="s">
        <v>4105</v>
      </c>
      <c r="J125" s="7" t="s">
        <v>427</v>
      </c>
      <c r="K125" s="21" t="s">
        <v>207</v>
      </c>
      <c r="L125" s="7" t="s">
        <v>198</v>
      </c>
      <c r="M125" s="1345"/>
      <c r="N125" s="1345"/>
      <c r="O125" s="1345"/>
      <c r="P125" s="1345"/>
      <c r="Q125" s="1345"/>
    </row>
    <row r="126" spans="2:17">
      <c r="D126" s="20"/>
      <c r="E126" s="20" t="s">
        <v>4080</v>
      </c>
      <c r="F126" s="20" t="s">
        <v>2785</v>
      </c>
      <c r="G126" s="7" t="s">
        <v>4113</v>
      </c>
      <c r="H126" s="7" t="s">
        <v>2897</v>
      </c>
      <c r="I126" s="7" t="s">
        <v>4105</v>
      </c>
      <c r="J126" s="7" t="s">
        <v>434</v>
      </c>
      <c r="K126" s="21" t="s">
        <v>207</v>
      </c>
      <c r="L126" s="7" t="s">
        <v>198</v>
      </c>
      <c r="M126" s="1345"/>
      <c r="N126" s="1345"/>
      <c r="O126" s="1345"/>
      <c r="P126" s="1345"/>
      <c r="Q126" s="1345"/>
    </row>
    <row r="127" spans="2:17">
      <c r="D127" s="20"/>
      <c r="E127" s="20" t="s">
        <v>4080</v>
      </c>
      <c r="F127" s="20" t="s">
        <v>2785</v>
      </c>
      <c r="G127" s="7" t="s">
        <v>4113</v>
      </c>
      <c r="H127" s="7" t="s">
        <v>2897</v>
      </c>
      <c r="I127" s="7" t="s">
        <v>4105</v>
      </c>
      <c r="J127" s="7" t="s">
        <v>440</v>
      </c>
      <c r="K127" s="21" t="s">
        <v>207</v>
      </c>
      <c r="L127" s="7" t="s">
        <v>198</v>
      </c>
      <c r="M127" s="1345"/>
      <c r="N127" s="1345"/>
      <c r="O127" s="1345"/>
      <c r="P127" s="1345"/>
      <c r="Q127" s="1345"/>
    </row>
    <row r="128" spans="2:17">
      <c r="D128" s="20"/>
      <c r="E128" s="20" t="s">
        <v>4080</v>
      </c>
      <c r="F128" s="20" t="s">
        <v>2785</v>
      </c>
      <c r="G128" s="7" t="s">
        <v>4113</v>
      </c>
      <c r="H128" s="7" t="s">
        <v>2897</v>
      </c>
      <c r="I128" s="7" t="s">
        <v>4105</v>
      </c>
      <c r="J128" s="7" t="s">
        <v>447</v>
      </c>
      <c r="K128" s="21" t="s">
        <v>207</v>
      </c>
      <c r="L128" s="7" t="s">
        <v>198</v>
      </c>
      <c r="M128" s="1345"/>
      <c r="N128" s="1345"/>
      <c r="O128" s="1345"/>
      <c r="P128" s="1345"/>
      <c r="Q128" s="1345"/>
    </row>
    <row r="129" spans="1:17">
      <c r="D129" s="20"/>
      <c r="E129" s="20" t="s">
        <v>4080</v>
      </c>
      <c r="F129" s="20" t="s">
        <v>2785</v>
      </c>
      <c r="G129" s="7" t="s">
        <v>4113</v>
      </c>
      <c r="H129" s="7" t="s">
        <v>2897</v>
      </c>
      <c r="I129" s="7" t="s">
        <v>4105</v>
      </c>
      <c r="J129" s="7" t="s">
        <v>453</v>
      </c>
      <c r="K129" s="21" t="s">
        <v>207</v>
      </c>
      <c r="L129" s="7" t="s">
        <v>198</v>
      </c>
      <c r="M129" s="1345"/>
      <c r="N129" s="1345"/>
      <c r="O129" s="1345"/>
      <c r="P129" s="1345"/>
      <c r="Q129" s="1345"/>
    </row>
    <row r="130" spans="1:17">
      <c r="C130" s="897"/>
      <c r="D130" s="20"/>
      <c r="E130" s="20" t="s">
        <v>4080</v>
      </c>
      <c r="F130" s="20" t="s">
        <v>2785</v>
      </c>
      <c r="G130" s="7" t="s">
        <v>4113</v>
      </c>
      <c r="H130" s="7" t="s">
        <v>2897</v>
      </c>
      <c r="I130" s="7" t="s">
        <v>4105</v>
      </c>
      <c r="J130" s="7" t="s">
        <v>457</v>
      </c>
      <c r="K130" s="21" t="s">
        <v>207</v>
      </c>
      <c r="L130" s="7" t="s">
        <v>198</v>
      </c>
      <c r="M130" s="1345"/>
      <c r="N130" s="1345"/>
      <c r="O130" s="1345"/>
      <c r="P130" s="1345"/>
      <c r="Q130" s="1345"/>
    </row>
    <row r="131" spans="1:17">
      <c r="D131" s="20"/>
      <c r="E131" s="20" t="s">
        <v>4080</v>
      </c>
      <c r="F131" s="20" t="s">
        <v>2785</v>
      </c>
      <c r="G131" s="7" t="s">
        <v>4113</v>
      </c>
      <c r="H131" s="7" t="s">
        <v>2897</v>
      </c>
      <c r="I131" s="7" t="s">
        <v>4105</v>
      </c>
      <c r="J131" s="7" t="s">
        <v>461</v>
      </c>
      <c r="K131" s="21" t="s">
        <v>207</v>
      </c>
      <c r="L131" s="7" t="s">
        <v>198</v>
      </c>
      <c r="M131" s="1345"/>
      <c r="N131" s="1345"/>
      <c r="O131" s="1345"/>
      <c r="P131" s="1345"/>
      <c r="Q131" s="1345"/>
    </row>
    <row r="132" spans="1:17">
      <c r="D132" s="20"/>
      <c r="E132" s="20" t="s">
        <v>4080</v>
      </c>
      <c r="F132" s="20" t="s">
        <v>2785</v>
      </c>
      <c r="G132" s="7" t="s">
        <v>4113</v>
      </c>
      <c r="H132" s="7" t="s">
        <v>2897</v>
      </c>
      <c r="I132" s="7" t="s">
        <v>4105</v>
      </c>
      <c r="J132" s="7" t="s">
        <v>1859</v>
      </c>
      <c r="K132" s="21" t="s">
        <v>207</v>
      </c>
      <c r="L132" s="7" t="s">
        <v>198</v>
      </c>
      <c r="M132" s="1345"/>
      <c r="N132" s="1345"/>
      <c r="O132" s="1345"/>
      <c r="P132" s="1345"/>
      <c r="Q132" s="1345"/>
    </row>
    <row r="133" spans="1:17">
      <c r="D133" s="20"/>
      <c r="E133" s="20" t="s">
        <v>4080</v>
      </c>
      <c r="F133" s="20" t="s">
        <v>2785</v>
      </c>
      <c r="G133" s="7" t="s">
        <v>4113</v>
      </c>
      <c r="H133" s="7" t="s">
        <v>2897</v>
      </c>
      <c r="I133" s="7" t="s">
        <v>4114</v>
      </c>
      <c r="J133" s="7" t="s">
        <v>4115</v>
      </c>
      <c r="K133" s="21" t="s">
        <v>207</v>
      </c>
      <c r="L133" s="7" t="s">
        <v>198</v>
      </c>
      <c r="M133" s="1345"/>
      <c r="N133" s="1345"/>
      <c r="O133" s="1345"/>
      <c r="P133" s="1345"/>
      <c r="Q133" s="1345"/>
    </row>
    <row r="134" spans="1:17" s="12" customFormat="1">
      <c r="E134" s="7"/>
      <c r="F134" s="7"/>
      <c r="G134" s="7"/>
      <c r="H134" s="7"/>
      <c r="I134" s="7"/>
      <c r="J134" s="7"/>
      <c r="K134" s="22"/>
      <c r="L134" s="15"/>
    </row>
    <row r="135" spans="1:17">
      <c r="D135" s="20"/>
      <c r="E135" s="20" t="s">
        <v>4080</v>
      </c>
      <c r="F135" s="20" t="s">
        <v>2785</v>
      </c>
      <c r="G135" s="7" t="s">
        <v>4113</v>
      </c>
      <c r="H135" s="7" t="s">
        <v>195</v>
      </c>
      <c r="I135" s="7" t="s">
        <v>4105</v>
      </c>
      <c r="J135" s="7"/>
      <c r="K135" s="21" t="s">
        <v>207</v>
      </c>
      <c r="L135" s="7" t="s">
        <v>198</v>
      </c>
      <c r="M135" s="1345"/>
      <c r="N135" s="1345"/>
      <c r="O135" s="1345"/>
      <c r="P135" s="1345"/>
      <c r="Q135" s="1345"/>
    </row>
    <row r="136" spans="1:17" s="12" customFormat="1">
      <c r="E136" s="7"/>
      <c r="F136" s="7"/>
      <c r="G136" s="7"/>
      <c r="H136" s="7"/>
      <c r="I136" s="7"/>
      <c r="J136" s="7"/>
      <c r="K136" s="22"/>
      <c r="L136" s="15"/>
    </row>
    <row r="137" spans="1:17">
      <c r="D137" s="20"/>
      <c r="E137" s="20" t="s">
        <v>4080</v>
      </c>
      <c r="F137" s="20" t="s">
        <v>2785</v>
      </c>
      <c r="G137" s="7" t="s">
        <v>4113</v>
      </c>
      <c r="H137" s="7" t="s">
        <v>195</v>
      </c>
      <c r="I137" s="7" t="s">
        <v>4114</v>
      </c>
      <c r="J137" s="7"/>
      <c r="K137" s="21" t="s">
        <v>207</v>
      </c>
      <c r="L137" s="7" t="s">
        <v>198</v>
      </c>
      <c r="M137" s="1345"/>
      <c r="N137" s="1345"/>
      <c r="O137" s="1345"/>
      <c r="P137" s="1345"/>
      <c r="Q137" s="1345"/>
    </row>
    <row r="139" spans="1:17">
      <c r="A139" s="11" t="s">
        <v>1957</v>
      </c>
      <c r="D139" s="20"/>
      <c r="E139" s="20" t="s">
        <v>4080</v>
      </c>
      <c r="F139" s="20" t="s">
        <v>2785</v>
      </c>
      <c r="G139" s="7" t="s">
        <v>4116</v>
      </c>
      <c r="H139" s="7" t="s">
        <v>4117</v>
      </c>
      <c r="I139" s="7" t="s">
        <v>4118</v>
      </c>
      <c r="J139" s="7"/>
      <c r="K139" s="21" t="s">
        <v>207</v>
      </c>
      <c r="L139" s="7" t="s">
        <v>198</v>
      </c>
      <c r="M139" s="1345"/>
      <c r="N139" s="1345"/>
      <c r="O139" s="1345"/>
      <c r="P139" s="1345"/>
      <c r="Q139" s="1345"/>
    </row>
    <row r="140" spans="1:17">
      <c r="D140" s="20"/>
      <c r="E140" s="20" t="s">
        <v>4080</v>
      </c>
      <c r="F140" s="20" t="s">
        <v>2785</v>
      </c>
      <c r="G140" s="7" t="s">
        <v>4116</v>
      </c>
      <c r="H140" s="7" t="s">
        <v>4117</v>
      </c>
      <c r="I140" s="7" t="s">
        <v>4119</v>
      </c>
      <c r="J140" s="7"/>
      <c r="K140" s="21" t="s">
        <v>207</v>
      </c>
      <c r="L140" s="7" t="s">
        <v>198</v>
      </c>
      <c r="M140" s="1345"/>
      <c r="N140" s="1345"/>
      <c r="O140" s="1345"/>
      <c r="P140" s="1345"/>
      <c r="Q140" s="1345"/>
    </row>
    <row r="141" spans="1:17">
      <c r="D141" s="20"/>
      <c r="E141" s="20" t="s">
        <v>4080</v>
      </c>
      <c r="F141" s="20" t="s">
        <v>2785</v>
      </c>
      <c r="G141" s="7" t="s">
        <v>4120</v>
      </c>
      <c r="H141" s="7" t="s">
        <v>4121</v>
      </c>
      <c r="I141" s="7" t="s">
        <v>4122</v>
      </c>
      <c r="J141" s="7"/>
      <c r="K141" s="21" t="s">
        <v>207</v>
      </c>
      <c r="L141" s="7" t="s">
        <v>198</v>
      </c>
      <c r="M141" s="1345"/>
      <c r="N141" s="1345"/>
      <c r="O141" s="1345"/>
      <c r="P141" s="1345"/>
      <c r="Q141" s="1345"/>
    </row>
    <row r="142" spans="1:17">
      <c r="D142" s="20"/>
      <c r="E142" s="20" t="s">
        <v>4080</v>
      </c>
      <c r="F142" s="20" t="s">
        <v>2785</v>
      </c>
      <c r="G142" s="7" t="s">
        <v>4120</v>
      </c>
      <c r="H142" s="7" t="s">
        <v>4121</v>
      </c>
      <c r="I142" s="7" t="s">
        <v>4123</v>
      </c>
      <c r="J142" s="7"/>
      <c r="K142" s="21" t="s">
        <v>207</v>
      </c>
      <c r="L142" s="7" t="s">
        <v>198</v>
      </c>
      <c r="M142" s="1345"/>
      <c r="N142" s="1345"/>
      <c r="O142" s="1345"/>
      <c r="P142" s="1345"/>
      <c r="Q142" s="1345"/>
    </row>
    <row r="143" spans="1:17">
      <c r="D143" s="20"/>
      <c r="E143" s="20" t="s">
        <v>4080</v>
      </c>
      <c r="F143" s="20" t="s">
        <v>2785</v>
      </c>
      <c r="G143" s="7" t="s">
        <v>4120</v>
      </c>
      <c r="H143" s="7" t="s">
        <v>4121</v>
      </c>
      <c r="I143" s="7" t="s">
        <v>4124</v>
      </c>
      <c r="J143" s="7"/>
      <c r="K143" s="21" t="s">
        <v>207</v>
      </c>
      <c r="L143" s="7" t="s">
        <v>198</v>
      </c>
      <c r="M143" s="1345"/>
      <c r="N143" s="1345"/>
      <c r="O143" s="1345"/>
      <c r="P143" s="1345"/>
      <c r="Q143" s="1345"/>
    </row>
    <row r="144" spans="1:17">
      <c r="D144" s="20"/>
      <c r="E144" s="20" t="s">
        <v>4080</v>
      </c>
      <c r="F144" s="20" t="s">
        <v>2785</v>
      </c>
      <c r="G144" s="7" t="s">
        <v>4120</v>
      </c>
      <c r="H144" s="7" t="s">
        <v>4121</v>
      </c>
      <c r="I144" s="7" t="s">
        <v>4125</v>
      </c>
      <c r="J144" s="7"/>
      <c r="K144" s="21" t="s">
        <v>207</v>
      </c>
      <c r="L144" s="7" t="s">
        <v>198</v>
      </c>
      <c r="M144" s="1345"/>
      <c r="N144" s="1345"/>
      <c r="O144" s="1345"/>
      <c r="P144" s="1345"/>
      <c r="Q144" s="1345"/>
    </row>
    <row r="145" spans="2:17">
      <c r="D145" s="20"/>
      <c r="E145" s="20" t="s">
        <v>4080</v>
      </c>
      <c r="F145" s="20" t="s">
        <v>2785</v>
      </c>
      <c r="G145" s="7" t="s">
        <v>4120</v>
      </c>
      <c r="H145" s="7" t="s">
        <v>4121</v>
      </c>
      <c r="I145" s="7" t="s">
        <v>4126</v>
      </c>
      <c r="J145" s="7"/>
      <c r="K145" s="21" t="s">
        <v>207</v>
      </c>
      <c r="L145" s="7" t="s">
        <v>198</v>
      </c>
      <c r="M145" s="1345"/>
      <c r="N145" s="1345"/>
      <c r="O145" s="1345"/>
      <c r="P145" s="1345"/>
      <c r="Q145" s="1345"/>
    </row>
    <row r="146" spans="2:17">
      <c r="D146" s="20"/>
      <c r="E146" s="20" t="s">
        <v>4080</v>
      </c>
      <c r="F146" s="20" t="s">
        <v>2785</v>
      </c>
      <c r="G146" s="7" t="s">
        <v>4120</v>
      </c>
      <c r="H146" s="7" t="s">
        <v>4121</v>
      </c>
      <c r="I146" s="7" t="s">
        <v>4127</v>
      </c>
      <c r="J146" s="7"/>
      <c r="K146" s="21" t="s">
        <v>207</v>
      </c>
      <c r="L146" s="7" t="s">
        <v>4128</v>
      </c>
      <c r="M146" s="1345"/>
      <c r="N146" s="1345"/>
      <c r="O146" s="1345"/>
      <c r="P146" s="1345"/>
      <c r="Q146" s="1345"/>
    </row>
    <row r="148" spans="2:17" s="27" customFormat="1" ht="17.649999999999999">
      <c r="B148" s="28" t="s">
        <v>1807</v>
      </c>
    </row>
    <row r="150" spans="2:17">
      <c r="J150" s="1353" t="s">
        <v>4129</v>
      </c>
      <c r="K150" s="1353"/>
      <c r="L150" s="1353"/>
      <c r="M150" s="1354" t="e">
        <f>SUM(M124:M132)/M111</f>
        <v>#DIV/0!</v>
      </c>
      <c r="N150" s="1354" t="e">
        <f t="shared" ref="N150:O150" si="47">SUM(N124:N132)/N111</f>
        <v>#DIV/0!</v>
      </c>
      <c r="O150" s="1354" t="e">
        <f t="shared" si="47"/>
        <v>#DIV/0!</v>
      </c>
      <c r="P150" s="1354" t="e">
        <f t="shared" ref="P150:Q150" si="48">SUM(P124:P132)/P111</f>
        <v>#DIV/0!</v>
      </c>
      <c r="Q150" s="1354" t="e">
        <f t="shared" si="48"/>
        <v>#DIV/0!</v>
      </c>
    </row>
    <row r="151" spans="2:17">
      <c r="J151" s="1353" t="s">
        <v>4130</v>
      </c>
      <c r="K151" s="1353"/>
      <c r="L151" s="1353"/>
      <c r="M151" s="1354" t="e">
        <f>M135/M112</f>
        <v>#DIV/0!</v>
      </c>
      <c r="N151" s="1354" t="e">
        <f t="shared" ref="N151:Q151" si="49">N135/N112</f>
        <v>#DIV/0!</v>
      </c>
      <c r="O151" s="1354" t="e">
        <f t="shared" si="49"/>
        <v>#DIV/0!</v>
      </c>
      <c r="P151" s="1354" t="e">
        <f t="shared" si="49"/>
        <v>#DIV/0!</v>
      </c>
      <c r="Q151" s="1354" t="e">
        <f t="shared" si="49"/>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25" id="{C8D66653-D380-4758-B32C-84322F868CD2}">
            <xm:f>Cover!$E$15&lt;&gt;M$6</xm:f>
            <x14:dxf>
              <fill>
                <patternFill>
                  <bgColor theme="0" tint="-0.24994659260841701"/>
                </patternFill>
              </fill>
            </x14:dxf>
          </x14:cfRule>
          <x14:cfRule type="expression" priority="126" id="{F5BC9874-4D20-4E86-8BCD-54341EA33DD4}">
            <xm:f>Cover!$E$15=M$6</xm:f>
            <x14:dxf>
              <fill>
                <patternFill>
                  <bgColor theme="7" tint="0.59996337778862885"/>
                </patternFill>
              </fill>
            </x14:dxf>
          </x14:cfRule>
          <xm:sqref>M111:Q116</xm:sqref>
        </x14:conditionalFormatting>
        <x14:conditionalFormatting xmlns:xm="http://schemas.microsoft.com/office/excel/2006/main">
          <x14:cfRule type="expression" priority="124" id="{693B4DE0-BC49-4F19-8EB8-973DCBD06A82}">
            <xm:f>Cover!$E$15=M$6</xm:f>
            <x14:dxf>
              <fill>
                <patternFill>
                  <bgColor theme="7" tint="0.59996337778862885"/>
                </patternFill>
              </fill>
            </x14:dxf>
          </x14:cfRule>
          <x14:cfRule type="expression" priority="123" id="{B718E4ED-94EC-40F9-B699-2BADC77ED94E}">
            <xm:f>Cover!$E$15&lt;&gt;M$6</xm:f>
            <x14:dxf>
              <fill>
                <patternFill>
                  <bgColor theme="0" tint="-0.24994659260841701"/>
                </patternFill>
              </fill>
            </x14:dxf>
          </x14:cfRule>
          <xm:sqref>M118:Q120</xm:sqref>
        </x14:conditionalFormatting>
        <x14:conditionalFormatting xmlns:xm="http://schemas.microsoft.com/office/excel/2006/main">
          <x14:cfRule type="expression" priority="120" id="{6446DAE3-1CD9-48CA-AE70-93926D568725}">
            <xm:f>Cover!$E$15=M$6</xm:f>
            <x14:dxf>
              <fill>
                <patternFill>
                  <bgColor theme="7" tint="0.59996337778862885"/>
                </patternFill>
              </fill>
            </x14:dxf>
          </x14:cfRule>
          <x14:cfRule type="expression" priority="119" id="{ACB57513-0352-4BFA-8FA7-40A31651FAEB}">
            <xm:f>Cover!$E$15&lt;&gt;M$6</xm:f>
            <x14:dxf>
              <fill>
                <patternFill>
                  <bgColor theme="0" tint="-0.24994659260841701"/>
                </patternFill>
              </fill>
            </x14:dxf>
          </x14:cfRule>
          <xm:sqref>M124:Q133</xm:sqref>
        </x14:conditionalFormatting>
        <x14:conditionalFormatting xmlns:xm="http://schemas.microsoft.com/office/excel/2006/main">
          <x14:cfRule type="expression" priority="117" id="{99569A8C-9B3C-4C57-9883-3D291DE15C35}">
            <xm:f>Cover!$E$15&lt;&gt;M$6</xm:f>
            <x14:dxf>
              <fill>
                <patternFill>
                  <bgColor theme="0" tint="-0.24994659260841701"/>
                </patternFill>
              </fill>
            </x14:dxf>
          </x14:cfRule>
          <x14:cfRule type="expression" priority="118" id="{A9D15AB6-8487-4701-9357-6772CCBE72F7}">
            <xm:f>Cover!$E$15=M$6</xm:f>
            <x14:dxf>
              <fill>
                <patternFill>
                  <bgColor theme="7" tint="0.59996337778862885"/>
                </patternFill>
              </fill>
            </x14:dxf>
          </x14:cfRule>
          <xm:sqref>M135:Q135</xm:sqref>
        </x14:conditionalFormatting>
        <x14:conditionalFormatting xmlns:xm="http://schemas.microsoft.com/office/excel/2006/main">
          <x14:cfRule type="expression" priority="116" id="{AF146300-0F9B-49BD-9864-E5CC87AB8E5F}">
            <xm:f>Cover!$E$15=M$6</xm:f>
            <x14:dxf>
              <fill>
                <patternFill>
                  <bgColor theme="7" tint="0.59996337778862885"/>
                </patternFill>
              </fill>
            </x14:dxf>
          </x14:cfRule>
          <x14:cfRule type="expression" priority="115" id="{150E74F6-B1C2-4E1F-8F0E-1204794C7291}">
            <xm:f>Cover!$E$15&lt;&gt;M$6</xm:f>
            <x14:dxf>
              <fill>
                <patternFill>
                  <bgColor theme="0" tint="-0.24994659260841701"/>
                </patternFill>
              </fill>
            </x14:dxf>
          </x14:cfRule>
          <xm:sqref>M137:Q137</xm:sqref>
        </x14:conditionalFormatting>
        <x14:conditionalFormatting xmlns:xm="http://schemas.microsoft.com/office/excel/2006/main">
          <x14:cfRule type="expression" priority="114" id="{5B816CF9-E0AE-4640-9773-0149E56A08D7}">
            <xm:f>Cover!$E$15=M$6</xm:f>
            <x14:dxf>
              <fill>
                <patternFill>
                  <bgColor theme="7" tint="0.59996337778862885"/>
                </patternFill>
              </fill>
            </x14:dxf>
          </x14:cfRule>
          <x14:cfRule type="expression" priority="113" id="{CDA2AC0F-DC60-466B-A74A-06CDA0E0B83C}">
            <xm:f>Cover!$E$15&lt;&gt;M$6</xm:f>
            <x14:dxf>
              <fill>
                <patternFill>
                  <bgColor theme="0" tint="-0.24994659260841701"/>
                </patternFill>
              </fill>
            </x14:dxf>
          </x14:cfRule>
          <xm:sqref>M139:Q146</xm:sqref>
        </x14:conditionalFormatting>
        <x14:conditionalFormatting xmlns:xm="http://schemas.microsoft.com/office/excel/2006/main">
          <x14:cfRule type="expression" priority="23" id="{EDF3065E-9199-418A-9660-3B03C935A860}">
            <xm:f>Cover!$E$15&lt;&gt;P$6</xm:f>
            <x14:dxf>
              <fill>
                <patternFill>
                  <bgColor theme="0" tint="-0.24994659260841701"/>
                </patternFill>
              </fill>
            </x14:dxf>
          </x14:cfRule>
          <x14:cfRule type="expression" priority="24" id="{41F4F9FE-7B06-4B37-84F3-DF983D0685DB}">
            <xm:f>Cover!$E$15=P$6</xm:f>
            <x14:dxf>
              <fill>
                <patternFill>
                  <bgColor theme="7" tint="0.59996337778862885"/>
                </patternFill>
              </fill>
            </x14:dxf>
          </x14:cfRule>
          <xm:sqref>P21:P22</xm:sqref>
        </x14:conditionalFormatting>
        <x14:conditionalFormatting xmlns:xm="http://schemas.microsoft.com/office/excel/2006/main">
          <x14:cfRule type="expression" priority="21" id="{730C02DE-038C-4F91-A8FB-84FE2FBC41D6}">
            <xm:f>Cover!$E$15&lt;&gt;P$6</xm:f>
            <x14:dxf>
              <fill>
                <patternFill>
                  <bgColor theme="0" tint="-0.24994659260841701"/>
                </patternFill>
              </fill>
            </x14:dxf>
          </x14:cfRule>
          <x14:cfRule type="expression" priority="22" id="{C0962B53-BD50-41AD-979C-3096812706B8}">
            <xm:f>Cover!$E$15=P$6</xm:f>
            <x14:dxf>
              <fill>
                <patternFill>
                  <bgColor theme="7" tint="0.59996337778862885"/>
                </patternFill>
              </fill>
            </x14:dxf>
          </x14:cfRule>
          <xm:sqref>P24:P25</xm:sqref>
        </x14:conditionalFormatting>
        <x14:conditionalFormatting xmlns:xm="http://schemas.microsoft.com/office/excel/2006/main">
          <x14:cfRule type="expression" priority="19" id="{95047099-FE2E-4B9F-B7AD-B02E366C5873}">
            <xm:f>Cover!$E$15&lt;&gt;P$6</xm:f>
            <x14:dxf>
              <fill>
                <patternFill>
                  <bgColor theme="0" tint="-0.24994659260841701"/>
                </patternFill>
              </fill>
            </x14:dxf>
          </x14:cfRule>
          <x14:cfRule type="expression" priority="20" id="{62673C4A-0526-4085-9968-A3317DFC73B6}">
            <xm:f>Cover!$E$15=P$6</xm:f>
            <x14:dxf>
              <fill>
                <patternFill>
                  <bgColor theme="7" tint="0.59996337778862885"/>
                </patternFill>
              </fill>
            </x14:dxf>
          </x14:cfRule>
          <xm:sqref>P27:P28</xm:sqref>
        </x14:conditionalFormatting>
        <x14:conditionalFormatting xmlns:xm="http://schemas.microsoft.com/office/excel/2006/main">
          <x14:cfRule type="expression" priority="17" id="{FBD623B7-5D6F-4535-9DE3-73BB7B12E667}">
            <xm:f>Cover!$E$15&lt;&gt;P$6</xm:f>
            <x14:dxf>
              <fill>
                <patternFill>
                  <bgColor theme="0" tint="-0.24994659260841701"/>
                </patternFill>
              </fill>
            </x14:dxf>
          </x14:cfRule>
          <x14:cfRule type="expression" priority="18" id="{4E0A070D-2FFB-40DF-B712-82D832AF778F}">
            <xm:f>Cover!$E$15=P$6</xm:f>
            <x14:dxf>
              <fill>
                <patternFill>
                  <bgColor theme="7" tint="0.59996337778862885"/>
                </patternFill>
              </fill>
            </x14:dxf>
          </x14:cfRule>
          <xm:sqref>P30:P31</xm:sqref>
        </x14:conditionalFormatting>
        <x14:conditionalFormatting xmlns:xm="http://schemas.microsoft.com/office/excel/2006/main">
          <x14:cfRule type="expression" priority="15" id="{F7AE8C5B-9907-4170-9DCA-13C0BF1BE88C}">
            <xm:f>Cover!$E$15&lt;&gt;P$6</xm:f>
            <x14:dxf>
              <fill>
                <patternFill>
                  <bgColor theme="0" tint="-0.24994659260841701"/>
                </patternFill>
              </fill>
            </x14:dxf>
          </x14:cfRule>
          <x14:cfRule type="expression" priority="16" id="{1E8E8777-6685-453F-92BC-5A3FFE6331DE}">
            <xm:f>Cover!$E$15=P$6</xm:f>
            <x14:dxf>
              <fill>
                <patternFill>
                  <bgColor theme="7" tint="0.59996337778862885"/>
                </patternFill>
              </fill>
            </x14:dxf>
          </x14:cfRule>
          <xm:sqref>P33:P34</xm:sqref>
        </x14:conditionalFormatting>
        <x14:conditionalFormatting xmlns:xm="http://schemas.microsoft.com/office/excel/2006/main">
          <x14:cfRule type="expression" priority="13" id="{B1C21082-9E94-4E39-93BC-12CB489CD3A4}">
            <xm:f>Cover!$E$15&lt;&gt;P$6</xm:f>
            <x14:dxf>
              <fill>
                <patternFill>
                  <bgColor theme="0" tint="-0.24994659260841701"/>
                </patternFill>
              </fill>
            </x14:dxf>
          </x14:cfRule>
          <x14:cfRule type="expression" priority="14" id="{F7EBC2E6-87AD-4A3B-8DE3-FFA79E9DED95}">
            <xm:f>Cover!$E$15=P$6</xm:f>
            <x14:dxf>
              <fill>
                <patternFill>
                  <bgColor theme="7" tint="0.59996337778862885"/>
                </patternFill>
              </fill>
            </x14:dxf>
          </x14:cfRule>
          <xm:sqref>P36:P37</xm:sqref>
        </x14:conditionalFormatting>
        <x14:conditionalFormatting xmlns:xm="http://schemas.microsoft.com/office/excel/2006/main">
          <x14:cfRule type="expression" priority="12" id="{4B4A6912-42A9-4750-BACC-E1190C95377A}">
            <xm:f>Cover!$E$15=P$6</xm:f>
            <x14:dxf>
              <fill>
                <patternFill>
                  <bgColor theme="7" tint="0.59996337778862885"/>
                </patternFill>
              </fill>
            </x14:dxf>
          </x14:cfRule>
          <x14:cfRule type="expression" priority="11" id="{770A67F5-C504-4835-8208-F8832BC3EFD9}">
            <xm:f>Cover!$E$15&lt;&gt;P$6</xm:f>
            <x14:dxf>
              <fill>
                <patternFill>
                  <bgColor theme="0" tint="-0.24994659260841701"/>
                </patternFill>
              </fill>
            </x14:dxf>
          </x14:cfRule>
          <xm:sqref>P39:P40</xm:sqref>
        </x14:conditionalFormatting>
        <x14:conditionalFormatting xmlns:xm="http://schemas.microsoft.com/office/excel/2006/main">
          <x14:cfRule type="expression" priority="10" id="{528A2679-3589-4BAD-85CA-0715EB5ABE7E}">
            <xm:f>Cover!$E$15=P$6</xm:f>
            <x14:dxf>
              <fill>
                <patternFill>
                  <bgColor theme="7" tint="0.59996337778862885"/>
                </patternFill>
              </fill>
            </x14:dxf>
          </x14:cfRule>
          <x14:cfRule type="expression" priority="9" id="{2E4B2593-EE8E-44ED-8861-9E2BF9391519}">
            <xm:f>Cover!$E$15&lt;&gt;P$6</xm:f>
            <x14:dxf>
              <fill>
                <patternFill>
                  <bgColor theme="0" tint="-0.24994659260841701"/>
                </patternFill>
              </fill>
            </x14:dxf>
          </x14:cfRule>
          <xm:sqref>P42:P43</xm:sqref>
        </x14:conditionalFormatting>
        <x14:conditionalFormatting xmlns:xm="http://schemas.microsoft.com/office/excel/2006/main">
          <x14:cfRule type="expression" priority="7" id="{95A652E4-7C5F-4FF4-895B-2E3776A5BD09}">
            <xm:f>Cover!$E$15&lt;&gt;P$6</xm:f>
            <x14:dxf>
              <fill>
                <patternFill>
                  <bgColor theme="0" tint="-0.24994659260841701"/>
                </patternFill>
              </fill>
            </x14:dxf>
          </x14:cfRule>
          <x14:cfRule type="expression" priority="8" id="{51B23808-84D0-43E0-A768-6AD890F34BBA}">
            <xm:f>Cover!$E$15=P$6</xm:f>
            <x14:dxf>
              <fill>
                <patternFill>
                  <bgColor theme="7" tint="0.59996337778862885"/>
                </patternFill>
              </fill>
            </x14:dxf>
          </x14:cfRule>
          <xm:sqref>P45:P46</xm:sqref>
        </x14:conditionalFormatting>
        <x14:conditionalFormatting xmlns:xm="http://schemas.microsoft.com/office/excel/2006/main">
          <x14:cfRule type="expression" priority="6" id="{18EA9293-4EB5-42FB-81C8-20747CF5E293}">
            <xm:f>Cover!$E$15=P$6</xm:f>
            <x14:dxf>
              <fill>
                <patternFill>
                  <bgColor theme="7" tint="0.59996337778862885"/>
                </patternFill>
              </fill>
            </x14:dxf>
          </x14:cfRule>
          <x14:cfRule type="expression" priority="5" id="{666700A1-A784-40FE-B62F-A3187C050B09}">
            <xm:f>Cover!$E$15&lt;&gt;P$6</xm:f>
            <x14:dxf>
              <fill>
                <patternFill>
                  <bgColor theme="0" tint="-0.24994659260841701"/>
                </patternFill>
              </fill>
            </x14:dxf>
          </x14:cfRule>
          <xm:sqref>P48:P49</xm:sqref>
        </x14:conditionalFormatting>
        <x14:conditionalFormatting xmlns:xm="http://schemas.microsoft.com/office/excel/2006/main">
          <x14:cfRule type="expression" priority="4" id="{E04890FF-6F21-4BB2-94CC-DAA09698C24B}">
            <xm:f>Cover!$E$15=P$6</xm:f>
            <x14:dxf>
              <fill>
                <patternFill>
                  <bgColor theme="7" tint="0.59996337778862885"/>
                </patternFill>
              </fill>
            </x14:dxf>
          </x14:cfRule>
          <x14:cfRule type="expression" priority="3" id="{19CA388F-1C38-4243-BD4F-FA7D29AC61D4}">
            <xm:f>Cover!$E$15&lt;&gt;P$6</xm:f>
            <x14:dxf>
              <fill>
                <patternFill>
                  <bgColor theme="0" tint="-0.24994659260841701"/>
                </patternFill>
              </fill>
            </x14:dxf>
          </x14:cfRule>
          <xm:sqref>P51:P52</xm:sqref>
        </x14:conditionalFormatting>
        <x14:conditionalFormatting xmlns:xm="http://schemas.microsoft.com/office/excel/2006/main">
          <x14:cfRule type="expression" priority="2" id="{0BCA5B21-688E-4D08-8887-DDF2363F9AF6}">
            <xm:f>Cover!$E$15=P$6</xm:f>
            <x14:dxf>
              <fill>
                <patternFill>
                  <bgColor theme="7" tint="0.59996337778862885"/>
                </patternFill>
              </fill>
            </x14:dxf>
          </x14:cfRule>
          <x14:cfRule type="expression" priority="1" id="{2B3B6679-A5F0-4D89-B35C-B41F1D15654E}">
            <xm:f>Cover!$E$15&lt;&gt;P$6</xm:f>
            <x14:dxf>
              <fill>
                <patternFill>
                  <bgColor theme="0" tint="-0.24994659260841701"/>
                </patternFill>
              </fill>
            </x14:dxf>
          </x14:cfRule>
          <xm:sqref>P54:P55</xm:sqref>
        </x14:conditionalFormatting>
        <x14:conditionalFormatting xmlns:xm="http://schemas.microsoft.com/office/excel/2006/main">
          <x14:cfRule type="expression" priority="47" id="{6D103E9C-4785-47E1-B7D1-A2DA8961806E}">
            <xm:f>Cover!$E$15&lt;&gt;P$6</xm:f>
            <x14:dxf>
              <fill>
                <patternFill>
                  <bgColor theme="0" tint="-0.24994659260841701"/>
                </patternFill>
              </fill>
            </x14:dxf>
          </x14:cfRule>
          <x14:cfRule type="expression" priority="48" id="{6353AD1C-736B-4342-9EDA-A230C83500FC}">
            <xm:f>Cover!$E$15=P$6</xm:f>
            <x14:dxf>
              <fill>
                <patternFill>
                  <bgColor theme="7" tint="0.59996337778862885"/>
                </patternFill>
              </fill>
            </x14:dxf>
          </x14:cfRule>
          <xm:sqref>P58:P59</xm:sqref>
        </x14:conditionalFormatting>
        <x14:conditionalFormatting xmlns:xm="http://schemas.microsoft.com/office/excel/2006/main">
          <x14:cfRule type="expression" priority="45" id="{8114B67F-71E7-42E0-8A43-8421C6EAFC1A}">
            <xm:f>Cover!$E$15&lt;&gt;P$6</xm:f>
            <x14:dxf>
              <fill>
                <patternFill>
                  <bgColor theme="0" tint="-0.24994659260841701"/>
                </patternFill>
              </fill>
            </x14:dxf>
          </x14:cfRule>
          <x14:cfRule type="expression" priority="46" id="{AED5BF3F-6D9C-439B-A078-2B36468F6B73}">
            <xm:f>Cover!$E$15=P$6</xm:f>
            <x14:dxf>
              <fill>
                <patternFill>
                  <bgColor theme="7" tint="0.59996337778862885"/>
                </patternFill>
              </fill>
            </x14:dxf>
          </x14:cfRule>
          <xm:sqref>P61:P62</xm:sqref>
        </x14:conditionalFormatting>
        <x14:conditionalFormatting xmlns:xm="http://schemas.microsoft.com/office/excel/2006/main">
          <x14:cfRule type="expression" priority="43" id="{6B9986E1-ABEA-4E22-A7C2-89FE10E1E5B7}">
            <xm:f>Cover!$E$15&lt;&gt;P$6</xm:f>
            <x14:dxf>
              <fill>
                <patternFill>
                  <bgColor theme="0" tint="-0.24994659260841701"/>
                </patternFill>
              </fill>
            </x14:dxf>
          </x14:cfRule>
          <x14:cfRule type="expression" priority="44" id="{1F075DC7-4917-4D45-9AAE-5D2D8DA46949}">
            <xm:f>Cover!$E$15=P$6</xm:f>
            <x14:dxf>
              <fill>
                <patternFill>
                  <bgColor theme="7" tint="0.59996337778862885"/>
                </patternFill>
              </fill>
            </x14:dxf>
          </x14:cfRule>
          <xm:sqref>P64:P65</xm:sqref>
        </x14:conditionalFormatting>
        <x14:conditionalFormatting xmlns:xm="http://schemas.microsoft.com/office/excel/2006/main">
          <x14:cfRule type="expression" priority="42" id="{8670C420-F6C0-4F60-ADE3-2590013D73D9}">
            <xm:f>Cover!$E$15=P$6</xm:f>
            <x14:dxf>
              <fill>
                <patternFill>
                  <bgColor theme="7" tint="0.59996337778862885"/>
                </patternFill>
              </fill>
            </x14:dxf>
          </x14:cfRule>
          <x14:cfRule type="expression" priority="41" id="{88B6B80C-C5E7-4C6B-901E-1E277334B988}">
            <xm:f>Cover!$E$15&lt;&gt;P$6</xm:f>
            <x14:dxf>
              <fill>
                <patternFill>
                  <bgColor theme="0" tint="-0.24994659260841701"/>
                </patternFill>
              </fill>
            </x14:dxf>
          </x14:cfRule>
          <xm:sqref>P67:P68</xm:sqref>
        </x14:conditionalFormatting>
        <x14:conditionalFormatting xmlns:xm="http://schemas.microsoft.com/office/excel/2006/main">
          <x14:cfRule type="expression" priority="40" id="{73F5FAA6-1212-4768-9D60-A90BD0DD392D}">
            <xm:f>Cover!$E$15=P$6</xm:f>
            <x14:dxf>
              <fill>
                <patternFill>
                  <bgColor theme="7" tint="0.59996337778862885"/>
                </patternFill>
              </fill>
            </x14:dxf>
          </x14:cfRule>
          <x14:cfRule type="expression" priority="39" id="{34E78F2F-CA3F-4078-8C8A-C7E6F29D368F}">
            <xm:f>Cover!$E$15&lt;&gt;P$6</xm:f>
            <x14:dxf>
              <fill>
                <patternFill>
                  <bgColor theme="0" tint="-0.24994659260841701"/>
                </patternFill>
              </fill>
            </x14:dxf>
          </x14:cfRule>
          <xm:sqref>P70:P71</xm:sqref>
        </x14:conditionalFormatting>
        <x14:conditionalFormatting xmlns:xm="http://schemas.microsoft.com/office/excel/2006/main">
          <x14:cfRule type="expression" priority="38" id="{683DF6B2-EA98-4F14-83AB-658CBD1821C8}">
            <xm:f>Cover!$E$15=P$6</xm:f>
            <x14:dxf>
              <fill>
                <patternFill>
                  <bgColor theme="7" tint="0.59996337778862885"/>
                </patternFill>
              </fill>
            </x14:dxf>
          </x14:cfRule>
          <x14:cfRule type="expression" priority="37" id="{4E1110C0-B053-40DE-B685-859213D8F854}">
            <xm:f>Cover!$E$15&lt;&gt;P$6</xm:f>
            <x14:dxf>
              <fill>
                <patternFill>
                  <bgColor theme="0" tint="-0.24994659260841701"/>
                </patternFill>
              </fill>
            </x14:dxf>
          </x14:cfRule>
          <xm:sqref>P73:P74</xm:sqref>
        </x14:conditionalFormatting>
        <x14:conditionalFormatting xmlns:xm="http://schemas.microsoft.com/office/excel/2006/main">
          <x14:cfRule type="expression" priority="35" id="{3BDEA282-6220-426C-9B11-0E01BB682588}">
            <xm:f>Cover!$E$15&lt;&gt;P$6</xm:f>
            <x14:dxf>
              <fill>
                <patternFill>
                  <bgColor theme="0" tint="-0.24994659260841701"/>
                </patternFill>
              </fill>
            </x14:dxf>
          </x14:cfRule>
          <x14:cfRule type="expression" priority="36" id="{28D8BE2A-DCD4-47DD-9EA7-E8DAB9DEB882}">
            <xm:f>Cover!$E$15=P$6</xm:f>
            <x14:dxf>
              <fill>
                <patternFill>
                  <bgColor theme="7" tint="0.59996337778862885"/>
                </patternFill>
              </fill>
            </x14:dxf>
          </x14:cfRule>
          <xm:sqref>P76:P77</xm:sqref>
        </x14:conditionalFormatting>
        <x14:conditionalFormatting xmlns:xm="http://schemas.microsoft.com/office/excel/2006/main">
          <x14:cfRule type="expression" priority="34" id="{AC14C0D6-3896-4580-8666-60CC10A128C9}">
            <xm:f>Cover!$E$15=P$6</xm:f>
            <x14:dxf>
              <fill>
                <patternFill>
                  <bgColor theme="7" tint="0.59996337778862885"/>
                </patternFill>
              </fill>
            </x14:dxf>
          </x14:cfRule>
          <x14:cfRule type="expression" priority="33" id="{491ADE8E-517D-4841-AD75-C6A44AAF6ADA}">
            <xm:f>Cover!$E$15&lt;&gt;P$6</xm:f>
            <x14:dxf>
              <fill>
                <patternFill>
                  <bgColor theme="0" tint="-0.24994659260841701"/>
                </patternFill>
              </fill>
            </x14:dxf>
          </x14:cfRule>
          <xm:sqref>P79:P80</xm:sqref>
        </x14:conditionalFormatting>
        <x14:conditionalFormatting xmlns:xm="http://schemas.microsoft.com/office/excel/2006/main">
          <x14:cfRule type="expression" priority="32" id="{743CC077-7660-43A2-AF7D-0A9E326B9C44}">
            <xm:f>Cover!$E$15=P$6</xm:f>
            <x14:dxf>
              <fill>
                <patternFill>
                  <bgColor theme="7" tint="0.59996337778862885"/>
                </patternFill>
              </fill>
            </x14:dxf>
          </x14:cfRule>
          <x14:cfRule type="expression" priority="31" id="{9EAE7F61-5C5A-4C91-AAEE-8CB0EF1649F9}">
            <xm:f>Cover!$E$15&lt;&gt;P$6</xm:f>
            <x14:dxf>
              <fill>
                <patternFill>
                  <bgColor theme="0" tint="-0.24994659260841701"/>
                </patternFill>
              </fill>
            </x14:dxf>
          </x14:cfRule>
          <xm:sqref>P82:P83</xm:sqref>
        </x14:conditionalFormatting>
        <x14:conditionalFormatting xmlns:xm="http://schemas.microsoft.com/office/excel/2006/main">
          <x14:cfRule type="expression" priority="30" id="{953F8EA6-3D4B-4DB5-9BC8-0D3177690FD6}">
            <xm:f>Cover!$E$15=P$6</xm:f>
            <x14:dxf>
              <fill>
                <patternFill>
                  <bgColor theme="7" tint="0.59996337778862885"/>
                </patternFill>
              </fill>
            </x14:dxf>
          </x14:cfRule>
          <x14:cfRule type="expression" priority="29" id="{0D98DE45-57CD-43BD-AAA9-A5CF71E9B6BE}">
            <xm:f>Cover!$E$15&lt;&gt;P$6</xm:f>
            <x14:dxf>
              <fill>
                <patternFill>
                  <bgColor theme="0" tint="-0.24994659260841701"/>
                </patternFill>
              </fill>
            </x14:dxf>
          </x14:cfRule>
          <xm:sqref>P85:P86</xm:sqref>
        </x14:conditionalFormatting>
        <x14:conditionalFormatting xmlns:xm="http://schemas.microsoft.com/office/excel/2006/main">
          <x14:cfRule type="expression" priority="27" id="{3CAE2676-9F71-4811-A020-449687265274}">
            <xm:f>Cover!$E$15&lt;&gt;P$6</xm:f>
            <x14:dxf>
              <fill>
                <patternFill>
                  <bgColor theme="0" tint="-0.24994659260841701"/>
                </patternFill>
              </fill>
            </x14:dxf>
          </x14:cfRule>
          <x14:cfRule type="expression" priority="28" id="{9FAEC4C3-C4A6-4EB8-BA52-821ED6608BD5}">
            <xm:f>Cover!$E$15=P$6</xm:f>
            <x14:dxf>
              <fill>
                <patternFill>
                  <bgColor theme="7" tint="0.59996337778862885"/>
                </patternFill>
              </fill>
            </x14:dxf>
          </x14:cfRule>
          <xm:sqref>P88:P89</xm:sqref>
        </x14:conditionalFormatting>
        <x14:conditionalFormatting xmlns:xm="http://schemas.microsoft.com/office/excel/2006/main">
          <x14:cfRule type="expression" priority="26" id="{0F71630F-AF87-4D77-9576-06C848823BED}">
            <xm:f>Cover!$E$15=P$6</xm:f>
            <x14:dxf>
              <fill>
                <patternFill>
                  <bgColor theme="7" tint="0.59996337778862885"/>
                </patternFill>
              </fill>
            </x14:dxf>
          </x14:cfRule>
          <x14:cfRule type="expression" priority="25" id="{68E69AFC-B4A1-4544-89E5-07958960F987}">
            <xm:f>Cover!$E$15&lt;&gt;P$6</xm:f>
            <x14:dxf>
              <fill>
                <patternFill>
                  <bgColor theme="0" tint="-0.24994659260841701"/>
                </patternFill>
              </fill>
            </x14:dxf>
          </x14:cfRule>
          <xm:sqref>P91:P92</xm:sqref>
        </x14:conditionalFormatting>
        <x14:conditionalFormatting xmlns:xm="http://schemas.microsoft.com/office/excel/2006/main">
          <x14:cfRule type="expression" priority="49" id="{C6E63342-CFF6-4D03-AAA8-2181887555B1}">
            <xm:f>Cover!$E$15&lt;&gt;P$6</xm:f>
            <x14:dxf>
              <fill>
                <patternFill>
                  <bgColor theme="0" tint="-0.24994659260841701"/>
                </patternFill>
              </fill>
            </x14:dxf>
          </x14:cfRule>
          <x14:cfRule type="expression" priority="50" id="{746302FC-A9C0-42D6-A553-7F9E6E8E4D80}">
            <xm:f>Cover!$E$15=P$6</xm:f>
            <x14:dxf>
              <fill>
                <patternFill>
                  <bgColor theme="7" tint="0.59996337778862885"/>
                </patternFill>
              </fill>
            </x14:dxf>
          </x14:cfRule>
          <xm:sqref>P95:P106</xm:sqref>
        </x14:conditionalFormatting>
        <x14:conditionalFormatting xmlns:xm="http://schemas.microsoft.com/office/excel/2006/main">
          <x14:cfRule type="expression" priority="132" id="{AAFEB8A1-E1C6-4388-B9DA-8F157D55CFCD}">
            <xm:f>Cover!$E$15=Q$6</xm:f>
            <x14:dxf>
              <fill>
                <patternFill>
                  <bgColor theme="7" tint="0.59996337778862885"/>
                </patternFill>
              </fill>
            </x14:dxf>
          </x14:cfRule>
          <x14:cfRule type="expression" priority="131" id="{DCFD500C-FE06-432C-A71F-B14AB38C05B5}">
            <xm:f>Cover!$E$15&lt;&gt;Q$6</xm:f>
            <x14:dxf>
              <fill>
                <patternFill>
                  <bgColor theme="0" tint="-0.24994659260841701"/>
                </patternFill>
              </fill>
            </x14:dxf>
          </x14:cfRule>
          <xm:sqref>Q10:Q12</xm:sqref>
        </x14:conditionalFormatting>
        <x14:conditionalFormatting xmlns:xm="http://schemas.microsoft.com/office/excel/2006/main">
          <x14:cfRule type="expression" priority="111" id="{29E593F6-A516-4F82-A261-219D1080DD2E}">
            <xm:f>Cover!$E$15&lt;&gt;Q$6</xm:f>
            <x14:dxf>
              <fill>
                <patternFill>
                  <bgColor theme="0" tint="-0.24994659260841701"/>
                </patternFill>
              </fill>
            </x14:dxf>
          </x14:cfRule>
          <x14:cfRule type="expression" priority="112" id="{350AFCC8-A381-43AD-AFCB-29069C3B7078}">
            <xm:f>Cover!$E$15=Q$6</xm:f>
            <x14:dxf>
              <fill>
                <patternFill>
                  <bgColor theme="7" tint="0.59996337778862885"/>
                </patternFill>
              </fill>
            </x14:dxf>
          </x14:cfRule>
          <xm:sqref>Q14:Q16</xm:sqref>
        </x14:conditionalFormatting>
        <x14:conditionalFormatting xmlns:xm="http://schemas.microsoft.com/office/excel/2006/main">
          <x14:cfRule type="expression" priority="101" id="{95E93C74-E670-402D-B216-C5E9F709D17A}">
            <xm:f>Cover!$E$15&lt;&gt;Q$6</xm:f>
            <x14:dxf>
              <fill>
                <patternFill>
                  <bgColor theme="0" tint="-0.24994659260841701"/>
                </patternFill>
              </fill>
            </x14:dxf>
          </x14:cfRule>
          <x14:cfRule type="expression" priority="102" id="{C1521DB2-55D3-44D1-BABD-21777D59F2DE}">
            <xm:f>Cover!$E$15=Q$6</xm:f>
            <x14:dxf>
              <fill>
                <patternFill>
                  <bgColor theme="7" tint="0.59996337778862885"/>
                </patternFill>
              </fill>
            </x14:dxf>
          </x14:cfRule>
          <xm:sqref>Q18</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1658-CE2F-4753-A020-701BFD568C70}">
  <sheetPr codeName="Sheet95">
    <tabColor theme="0" tint="-0.34998626667073579"/>
    <pageSetUpPr autoPageBreaks="0"/>
  </sheetPr>
  <dimension ref="A1:BT105"/>
  <sheetViews>
    <sheetView zoomScale="55" zoomScaleNormal="55" workbookViewId="0">
      <pane ySplit="9" topLeftCell="A56" activePane="bottomLeft" state="frozen"/>
      <selection pane="bottomLeft" activeCell="G77" sqref="G77"/>
      <selection activeCell="C19" sqref="C19"/>
    </sheetView>
  </sheetViews>
  <sheetFormatPr defaultColWidth="0" defaultRowHeight="14.25"/>
  <cols>
    <col min="1" max="1" width="14.42578125" style="11" customWidth="1"/>
    <col min="2" max="3" width="1.5703125" style="11" customWidth="1"/>
    <col min="4" max="5" width="23.42578125" style="11" bestFit="1" customWidth="1"/>
    <col min="6" max="6" width="6.42578125" style="11" bestFit="1" customWidth="1"/>
    <col min="7" max="12" width="14.5703125" style="11" customWidth="1"/>
    <col min="13" max="13" width="14" customWidth="1"/>
    <col min="14" max="14" width="14.5703125" customWidth="1"/>
    <col min="15" max="15" width="18.42578125" style="11" customWidth="1"/>
    <col min="16" max="16" width="12.5703125" style="11" customWidth="1"/>
    <col min="17" max="17" width="15" style="11" bestFit="1" customWidth="1"/>
    <col min="18" max="18" width="13.42578125" style="11" bestFit="1" customWidth="1"/>
    <col min="19" max="24" width="1.42578125" style="11" customWidth="1"/>
    <col min="25" max="28" width="18.42578125" style="11" hidden="1" customWidth="1"/>
    <col min="29" max="56" width="14" style="11" hidden="1" customWidth="1"/>
    <col min="57" max="72" width="0" style="11" hidden="1" customWidth="1"/>
    <col min="73" max="16384" width="14" style="11" hidden="1"/>
  </cols>
  <sheetData>
    <row r="1" spans="1:18" s="2" customFormat="1" ht="25.15">
      <c r="A1" s="62" t="s">
        <v>1619</v>
      </c>
      <c r="B1" s="3"/>
      <c r="F1" s="4"/>
      <c r="G1" s="4"/>
      <c r="H1" s="4"/>
      <c r="I1" s="4"/>
    </row>
    <row r="2" spans="1:18" s="2" customFormat="1" ht="25.15">
      <c r="A2" s="4" t="str">
        <f>Cover!$E$13</f>
        <v>Master</v>
      </c>
      <c r="B2" s="3"/>
    </row>
    <row r="3" spans="1:18" s="2" customFormat="1" ht="25.15">
      <c r="A3" s="4">
        <f>Cover!$E$15</f>
        <v>2026</v>
      </c>
      <c r="B3" s="4"/>
      <c r="C3" s="4"/>
      <c r="D3" s="4"/>
    </row>
    <row r="4" spans="1:18" s="5" customFormat="1" ht="25.5" thickBot="1">
      <c r="A4" s="1305" t="s">
        <v>4131</v>
      </c>
      <c r="B4" s="6"/>
    </row>
    <row r="5" spans="1:18" ht="15">
      <c r="A5" s="7"/>
      <c r="B5" s="8"/>
      <c r="C5" s="8"/>
      <c r="D5" s="9"/>
      <c r="E5" s="9"/>
      <c r="F5" s="10"/>
      <c r="G5" s="10"/>
      <c r="H5" s="10"/>
      <c r="O5" s="7"/>
      <c r="P5" s="7"/>
    </row>
    <row r="6" spans="1:18" s="61" customFormat="1" ht="27" customHeight="1">
      <c r="A6" s="21"/>
      <c r="B6" s="57"/>
      <c r="C6" s="57"/>
      <c r="D6" s="36" t="s">
        <v>165</v>
      </c>
      <c r="E6" s="36" t="s">
        <v>166</v>
      </c>
      <c r="F6" s="37" t="s">
        <v>3893</v>
      </c>
      <c r="G6" s="1556" t="s">
        <v>4132</v>
      </c>
      <c r="H6" s="1556"/>
      <c r="I6" s="1556" t="s">
        <v>4133</v>
      </c>
      <c r="J6" s="1556"/>
      <c r="K6" s="1556" t="s">
        <v>4134</v>
      </c>
      <c r="L6" s="1556"/>
      <c r="O6" s="21"/>
      <c r="P6" s="21"/>
      <c r="Q6" s="1494" t="s">
        <v>4135</v>
      </c>
      <c r="R6" s="1492" t="s">
        <v>4136</v>
      </c>
    </row>
    <row r="7" spans="1:18" ht="24.75">
      <c r="G7" s="413" t="s">
        <v>4137</v>
      </c>
      <c r="H7" s="413" t="s">
        <v>4138</v>
      </c>
      <c r="I7" s="413" t="s">
        <v>4137</v>
      </c>
      <c r="J7" s="413" t="s">
        <v>4138</v>
      </c>
      <c r="K7" s="413" t="s">
        <v>4137</v>
      </c>
      <c r="L7" s="413" t="s">
        <v>4138</v>
      </c>
      <c r="M7" s="413" t="s">
        <v>4137</v>
      </c>
      <c r="N7" s="413" t="s">
        <v>4138</v>
      </c>
      <c r="O7" s="413" t="s">
        <v>4139</v>
      </c>
      <c r="P7" s="1491" t="s">
        <v>4140</v>
      </c>
      <c r="Q7" s="1495"/>
      <c r="R7" s="1493"/>
    </row>
    <row r="8" spans="1:18" ht="15">
      <c r="D8" s="20"/>
      <c r="F8" s="414"/>
      <c r="G8" s="414"/>
      <c r="H8" s="36"/>
      <c r="I8" s="36"/>
      <c r="J8" s="36"/>
      <c r="K8" s="36"/>
      <c r="L8" s="36"/>
      <c r="M8" s="11"/>
      <c r="N8" s="11"/>
      <c r="Q8" s="36"/>
      <c r="R8" s="36"/>
    </row>
    <row r="9" spans="1:18" s="27" customFormat="1" ht="22.5">
      <c r="B9" s="801" t="s">
        <v>4141</v>
      </c>
    </row>
    <row r="10" spans="1:18" ht="13.5">
      <c r="M10" s="11"/>
      <c r="N10" s="11"/>
    </row>
    <row r="11" spans="1:18" ht="13.9">
      <c r="A11" s="12"/>
      <c r="B11" s="12"/>
      <c r="C11" s="34" t="s">
        <v>4142</v>
      </c>
      <c r="D11" s="34"/>
      <c r="E11" s="34"/>
      <c r="F11" s="33"/>
      <c r="G11" s="33"/>
      <c r="H11" s="33"/>
      <c r="I11" s="33"/>
      <c r="J11" s="33"/>
      <c r="K11" s="33"/>
      <c r="L11" s="33"/>
      <c r="M11" s="33"/>
      <c r="N11" s="33"/>
      <c r="O11" s="33"/>
      <c r="P11" s="33"/>
      <c r="Q11" s="33"/>
      <c r="R11" s="33"/>
    </row>
    <row r="12" spans="1:18" ht="15" customHeight="1">
      <c r="C12" s="415" t="s">
        <v>4143</v>
      </c>
      <c r="D12" s="20"/>
      <c r="F12" s="414"/>
      <c r="G12" s="414"/>
      <c r="H12" s="36"/>
      <c r="I12" s="36"/>
      <c r="J12" s="36"/>
      <c r="K12" s="36"/>
      <c r="L12" s="36"/>
      <c r="M12" s="11"/>
      <c r="N12" s="11"/>
      <c r="Q12" s="36"/>
      <c r="R12" s="36"/>
    </row>
    <row r="13" spans="1:18" ht="15.4">
      <c r="C13" s="415"/>
      <c r="D13" s="20"/>
      <c r="F13" s="414"/>
      <c r="G13" s="414"/>
      <c r="H13" s="36"/>
      <c r="I13" s="36"/>
      <c r="J13" s="36"/>
      <c r="K13" s="36"/>
      <c r="L13" s="36"/>
      <c r="M13" s="11"/>
      <c r="N13" s="11"/>
      <c r="Q13" s="36"/>
      <c r="R13" s="36"/>
    </row>
    <row r="14" spans="1:18" ht="15.4">
      <c r="D14" s="20" t="s">
        <v>4144</v>
      </c>
      <c r="F14" s="414" t="s">
        <v>1836</v>
      </c>
      <c r="G14" s="204"/>
      <c r="H14" s="204"/>
      <c r="I14" s="204"/>
      <c r="J14" s="204"/>
      <c r="K14" s="204"/>
      <c r="L14" s="204"/>
      <c r="Q14" s="919">
        <f t="shared" ref="Q14:Q22" si="0">SUM(G14:L14)</f>
        <v>0</v>
      </c>
      <c r="R14" s="36"/>
    </row>
    <row r="15" spans="1:18" ht="15.4">
      <c r="A15" s="193"/>
      <c r="B15" s="194"/>
      <c r="C15" s="194"/>
      <c r="D15" s="20" t="s">
        <v>4145</v>
      </c>
      <c r="E15" s="20"/>
      <c r="F15" s="414" t="s">
        <v>1836</v>
      </c>
      <c r="G15" s="204"/>
      <c r="H15" s="204"/>
      <c r="I15" s="204"/>
      <c r="J15" s="204"/>
      <c r="K15" s="204"/>
      <c r="L15" s="204"/>
      <c r="O15" s="193"/>
      <c r="P15" s="193"/>
      <c r="Q15" s="919">
        <f t="shared" si="0"/>
        <v>0</v>
      </c>
      <c r="R15" s="36"/>
    </row>
    <row r="16" spans="1:18" ht="15.4">
      <c r="A16" s="193"/>
      <c r="B16" s="194"/>
      <c r="C16" s="194"/>
      <c r="D16" s="20" t="s">
        <v>4146</v>
      </c>
      <c r="E16" s="20"/>
      <c r="F16" s="414" t="s">
        <v>1836</v>
      </c>
      <c r="G16" s="204"/>
      <c r="H16" s="204"/>
      <c r="I16" s="204"/>
      <c r="J16" s="204"/>
      <c r="K16" s="204"/>
      <c r="L16" s="204"/>
      <c r="O16" s="193"/>
      <c r="P16" s="193"/>
      <c r="Q16" s="919">
        <f t="shared" si="0"/>
        <v>0</v>
      </c>
      <c r="R16" s="36"/>
    </row>
    <row r="17" spans="3:17" ht="15.4">
      <c r="C17" s="194"/>
      <c r="D17" s="20" t="s">
        <v>4147</v>
      </c>
      <c r="E17" s="20"/>
      <c r="F17" s="414" t="s">
        <v>1836</v>
      </c>
      <c r="G17" s="204"/>
      <c r="H17" s="204"/>
      <c r="I17" s="204"/>
      <c r="J17" s="204"/>
      <c r="K17" s="204"/>
      <c r="L17" s="204"/>
      <c r="O17" s="193"/>
      <c r="P17" s="193"/>
      <c r="Q17" s="919">
        <f t="shared" si="0"/>
        <v>0</v>
      </c>
    </row>
    <row r="18" spans="3:17" ht="15.4">
      <c r="C18" s="194"/>
      <c r="D18" s="20" t="s">
        <v>4148</v>
      </c>
      <c r="E18" s="20"/>
      <c r="F18" s="414" t="s">
        <v>1836</v>
      </c>
      <c r="G18" s="204"/>
      <c r="H18" s="204"/>
      <c r="I18" s="204"/>
      <c r="J18" s="204"/>
      <c r="K18" s="204"/>
      <c r="L18" s="204"/>
      <c r="O18" s="193"/>
      <c r="P18" s="193"/>
      <c r="Q18" s="919">
        <f t="shared" si="0"/>
        <v>0</v>
      </c>
    </row>
    <row r="19" spans="3:17" ht="15.4">
      <c r="C19" s="194"/>
      <c r="D19" s="20" t="s">
        <v>4149</v>
      </c>
      <c r="E19" s="20"/>
      <c r="F19" s="414" t="s">
        <v>1836</v>
      </c>
      <c r="G19" s="204"/>
      <c r="H19" s="204"/>
      <c r="I19" s="204"/>
      <c r="J19" s="204"/>
      <c r="K19" s="204"/>
      <c r="L19" s="204"/>
      <c r="O19" s="193"/>
      <c r="P19" s="193"/>
      <c r="Q19" s="919">
        <f t="shared" si="0"/>
        <v>0</v>
      </c>
    </row>
    <row r="20" spans="3:17" ht="15.4">
      <c r="D20" s="20" t="s">
        <v>4150</v>
      </c>
      <c r="F20" s="414" t="s">
        <v>1836</v>
      </c>
      <c r="G20" s="204"/>
      <c r="H20" s="204"/>
      <c r="I20" s="204"/>
      <c r="J20" s="204"/>
      <c r="K20" s="204"/>
      <c r="L20" s="204"/>
      <c r="Q20" s="919">
        <f t="shared" si="0"/>
        <v>0</v>
      </c>
    </row>
    <row r="21" spans="3:17" ht="15.4">
      <c r="D21" s="20" t="s">
        <v>4151</v>
      </c>
      <c r="F21" s="414" t="s">
        <v>1836</v>
      </c>
      <c r="G21" s="204"/>
      <c r="H21" s="204"/>
      <c r="I21" s="204"/>
      <c r="J21" s="204"/>
      <c r="K21" s="204"/>
      <c r="L21" s="204"/>
      <c r="Q21" s="919">
        <f t="shared" si="0"/>
        <v>0</v>
      </c>
    </row>
    <row r="22" spans="3:17" ht="15.4">
      <c r="D22" s="20" t="s">
        <v>4152</v>
      </c>
      <c r="F22" s="414" t="s">
        <v>1836</v>
      </c>
      <c r="G22" s="204"/>
      <c r="H22" s="204"/>
      <c r="I22" s="204"/>
      <c r="J22" s="204"/>
      <c r="K22" s="204"/>
      <c r="L22" s="204"/>
      <c r="Q22" s="919">
        <f t="shared" si="0"/>
        <v>0</v>
      </c>
    </row>
    <row r="23" spans="3:17" ht="15.4">
      <c r="D23" s="20"/>
      <c r="F23" s="414"/>
      <c r="G23" s="414"/>
      <c r="H23" s="36"/>
      <c r="I23" s="36"/>
      <c r="J23" s="36"/>
      <c r="K23" s="36"/>
      <c r="L23" s="36"/>
      <c r="Q23" s="36"/>
    </row>
    <row r="24" spans="3:17" ht="13.9">
      <c r="C24" s="34" t="s">
        <v>4153</v>
      </c>
      <c r="D24" s="34"/>
      <c r="E24" s="34"/>
      <c r="F24" s="33"/>
      <c r="G24" s="33"/>
      <c r="H24" s="33"/>
      <c r="I24" s="33"/>
      <c r="J24" s="33"/>
      <c r="K24" s="33"/>
      <c r="L24" s="33"/>
      <c r="M24" s="33"/>
      <c r="N24" s="33"/>
      <c r="O24" s="33"/>
      <c r="P24" s="33"/>
      <c r="Q24" s="33"/>
    </row>
    <row r="25" spans="3:17" ht="13.5">
      <c r="M25" s="11"/>
      <c r="N25" s="11"/>
    </row>
    <row r="26" spans="3:17" ht="15">
      <c r="D26" s="20" t="s">
        <v>4154</v>
      </c>
      <c r="F26" s="414" t="s">
        <v>1836</v>
      </c>
      <c r="K26" s="36"/>
      <c r="L26" s="36"/>
      <c r="M26" s="204"/>
      <c r="N26" s="204"/>
      <c r="O26" s="204"/>
      <c r="P26" s="204"/>
      <c r="Q26" s="919">
        <f>SUM(M26:P26)</f>
        <v>0</v>
      </c>
    </row>
    <row r="27" spans="3:17" ht="15">
      <c r="D27" s="11" t="s">
        <v>4155</v>
      </c>
      <c r="F27" s="414" t="s">
        <v>1836</v>
      </c>
      <c r="K27" s="36"/>
      <c r="L27" s="36"/>
      <c r="M27" s="204"/>
      <c r="N27" s="204"/>
      <c r="O27" s="204"/>
      <c r="P27" s="204"/>
      <c r="Q27" s="919">
        <f>SUM(M27:P27)</f>
        <v>0</v>
      </c>
    </row>
    <row r="28" spans="3:17" ht="15">
      <c r="D28" s="11" t="s">
        <v>4156</v>
      </c>
      <c r="F28" s="414" t="s">
        <v>1836</v>
      </c>
      <c r="K28" s="36"/>
      <c r="L28" s="36"/>
      <c r="M28" s="204"/>
      <c r="N28" s="204"/>
      <c r="O28" s="204"/>
      <c r="P28" s="204"/>
      <c r="Q28" s="919">
        <f>SUM(M28:P28)</f>
        <v>0</v>
      </c>
    </row>
    <row r="29" spans="3:17" ht="15">
      <c r="D29" s="11" t="s">
        <v>4157</v>
      </c>
      <c r="F29" s="414" t="s">
        <v>1836</v>
      </c>
      <c r="M29" s="204"/>
      <c r="N29" s="204"/>
      <c r="O29" s="204"/>
      <c r="P29" s="204"/>
      <c r="Q29" s="919">
        <f>SUM(M29:P29)</f>
        <v>0</v>
      </c>
    </row>
    <row r="31" spans="3:17" ht="13.9">
      <c r="C31" s="34" t="s">
        <v>4158</v>
      </c>
      <c r="D31" s="34"/>
      <c r="E31" s="34"/>
      <c r="F31" s="33"/>
      <c r="G31" s="33"/>
      <c r="H31" s="33"/>
      <c r="I31" s="33"/>
      <c r="J31" s="33"/>
      <c r="K31" s="33"/>
      <c r="L31" s="33"/>
      <c r="M31" s="33"/>
      <c r="N31" s="33"/>
      <c r="O31" s="33"/>
      <c r="P31" s="33"/>
      <c r="Q31" s="33"/>
    </row>
    <row r="32" spans="3:17" s="812" customFormat="1" ht="14.25" customHeight="1">
      <c r="C32" s="415" t="s">
        <v>4159</v>
      </c>
      <c r="D32" s="415"/>
      <c r="E32" s="415"/>
      <c r="F32" s="415"/>
      <c r="G32" s="415"/>
      <c r="H32" s="415"/>
      <c r="I32" s="415"/>
      <c r="J32" s="415"/>
      <c r="K32" s="415"/>
      <c r="L32" s="415"/>
      <c r="Q32" s="415"/>
    </row>
    <row r="35" spans="3:17" ht="15.4">
      <c r="D35" s="20" t="s">
        <v>4144</v>
      </c>
      <c r="F35" s="414" t="s">
        <v>1836</v>
      </c>
      <c r="G35" s="204"/>
      <c r="H35" s="204"/>
      <c r="I35" s="204"/>
      <c r="J35" s="204"/>
      <c r="K35" s="204"/>
      <c r="L35" s="204"/>
      <c r="Q35" s="919">
        <f t="shared" ref="Q35:Q43" si="1">SUM(G35:L35)</f>
        <v>0</v>
      </c>
    </row>
    <row r="36" spans="3:17" ht="15.4">
      <c r="D36" s="11" t="s">
        <v>4145</v>
      </c>
      <c r="F36" s="414" t="s">
        <v>1836</v>
      </c>
      <c r="G36" s="204"/>
      <c r="H36" s="204"/>
      <c r="I36" s="204"/>
      <c r="J36" s="204"/>
      <c r="K36" s="204"/>
      <c r="L36" s="204"/>
      <c r="Q36" s="919">
        <f t="shared" si="1"/>
        <v>0</v>
      </c>
    </row>
    <row r="37" spans="3:17" ht="15.4">
      <c r="D37" s="11" t="s">
        <v>4146</v>
      </c>
      <c r="F37" s="414" t="s">
        <v>1836</v>
      </c>
      <c r="G37" s="204"/>
      <c r="H37" s="204"/>
      <c r="I37" s="204"/>
      <c r="J37" s="204"/>
      <c r="K37" s="204"/>
      <c r="L37" s="204"/>
      <c r="Q37" s="919">
        <f t="shared" si="1"/>
        <v>0</v>
      </c>
    </row>
    <row r="38" spans="3:17" ht="15.4">
      <c r="D38" s="11" t="s">
        <v>4147</v>
      </c>
      <c r="F38" s="414" t="s">
        <v>1836</v>
      </c>
      <c r="G38" s="204"/>
      <c r="H38" s="204"/>
      <c r="I38" s="204"/>
      <c r="J38" s="204"/>
      <c r="K38" s="204"/>
      <c r="L38" s="204"/>
      <c r="Q38" s="919">
        <f t="shared" si="1"/>
        <v>0</v>
      </c>
    </row>
    <row r="39" spans="3:17" ht="15.4">
      <c r="D39" s="11" t="s">
        <v>4148</v>
      </c>
      <c r="F39" s="414" t="s">
        <v>1836</v>
      </c>
      <c r="G39" s="204"/>
      <c r="H39" s="204"/>
      <c r="I39" s="204"/>
      <c r="J39" s="204"/>
      <c r="K39" s="204"/>
      <c r="L39" s="204"/>
      <c r="Q39" s="919">
        <f t="shared" si="1"/>
        <v>0</v>
      </c>
    </row>
    <row r="40" spans="3:17" ht="15.4">
      <c r="D40" s="11" t="s">
        <v>4149</v>
      </c>
      <c r="F40" s="414" t="s">
        <v>1836</v>
      </c>
      <c r="G40" s="204"/>
      <c r="H40" s="204"/>
      <c r="I40" s="204"/>
      <c r="J40" s="204"/>
      <c r="K40" s="204"/>
      <c r="L40" s="204"/>
      <c r="Q40" s="919">
        <f t="shared" si="1"/>
        <v>0</v>
      </c>
    </row>
    <row r="41" spans="3:17" ht="15.4">
      <c r="C41" s="897"/>
      <c r="D41" s="20" t="s">
        <v>4150</v>
      </c>
      <c r="F41" s="414" t="s">
        <v>1836</v>
      </c>
      <c r="G41" s="204"/>
      <c r="H41" s="204"/>
      <c r="I41" s="204"/>
      <c r="J41" s="204"/>
      <c r="K41" s="204"/>
      <c r="L41" s="204"/>
      <c r="Q41" s="919">
        <f t="shared" si="1"/>
        <v>0</v>
      </c>
    </row>
    <row r="42" spans="3:17" ht="15.4">
      <c r="D42" s="11" t="s">
        <v>4151</v>
      </c>
      <c r="F42" s="414" t="s">
        <v>1836</v>
      </c>
      <c r="G42" s="204"/>
      <c r="H42" s="204"/>
      <c r="I42" s="204"/>
      <c r="J42" s="204"/>
      <c r="K42" s="204"/>
      <c r="L42" s="204"/>
      <c r="Q42" s="919">
        <f t="shared" si="1"/>
        <v>0</v>
      </c>
    </row>
    <row r="43" spans="3:17" ht="13.5" customHeight="1">
      <c r="D43" s="11" t="s">
        <v>4152</v>
      </c>
      <c r="F43" s="414" t="s">
        <v>1836</v>
      </c>
      <c r="G43" s="204">
        <v>0</v>
      </c>
      <c r="H43" s="204">
        <v>0</v>
      </c>
      <c r="I43" s="204">
        <v>0</v>
      </c>
      <c r="J43" s="204">
        <v>0</v>
      </c>
      <c r="K43" s="204">
        <v>0</v>
      </c>
      <c r="L43" s="204">
        <v>0</v>
      </c>
      <c r="Q43" s="919">
        <f t="shared" si="1"/>
        <v>0</v>
      </c>
    </row>
    <row r="44" spans="3:17" ht="13.5">
      <c r="M44" s="11"/>
      <c r="N44" s="11"/>
    </row>
    <row r="45" spans="3:17" ht="13.9">
      <c r="C45" s="34" t="s">
        <v>4160</v>
      </c>
      <c r="D45" s="34"/>
      <c r="E45" s="34"/>
      <c r="F45" s="33"/>
      <c r="G45" s="33"/>
      <c r="H45" s="33"/>
      <c r="I45" s="33"/>
      <c r="J45" s="33"/>
      <c r="K45" s="33"/>
      <c r="L45" s="33"/>
      <c r="M45" s="33"/>
      <c r="N45" s="33"/>
      <c r="O45" s="33"/>
      <c r="P45" s="33"/>
      <c r="Q45" s="33"/>
    </row>
    <row r="47" spans="3:17" ht="15">
      <c r="D47" s="11" t="s">
        <v>4161</v>
      </c>
      <c r="F47" s="414" t="s">
        <v>1836</v>
      </c>
      <c r="M47" s="204"/>
      <c r="N47" s="204"/>
      <c r="O47" s="204"/>
      <c r="P47" s="204"/>
      <c r="Q47" s="919">
        <f>SUM(M47:P47)</f>
        <v>0</v>
      </c>
    </row>
    <row r="48" spans="3:17" ht="15">
      <c r="D48" s="11" t="s">
        <v>4155</v>
      </c>
      <c r="F48" s="414" t="s">
        <v>1836</v>
      </c>
      <c r="M48" s="204"/>
      <c r="N48" s="204"/>
      <c r="O48" s="204"/>
      <c r="P48" s="204"/>
      <c r="Q48" s="919">
        <f>SUM(M48:P48)</f>
        <v>0</v>
      </c>
    </row>
    <row r="49" spans="3:18" ht="15">
      <c r="D49" s="11" t="s">
        <v>4156</v>
      </c>
      <c r="F49" s="414" t="s">
        <v>1836</v>
      </c>
      <c r="M49" s="204"/>
      <c r="N49" s="204"/>
      <c r="O49" s="204"/>
      <c r="P49" s="204"/>
      <c r="Q49" s="919">
        <f>SUM(M49:P49)</f>
        <v>0</v>
      </c>
    </row>
    <row r="50" spans="3:18" ht="15">
      <c r="D50" s="11" t="s">
        <v>4157</v>
      </c>
      <c r="F50" s="414" t="s">
        <v>1836</v>
      </c>
      <c r="M50" s="204"/>
      <c r="N50" s="204"/>
      <c r="O50" s="204"/>
      <c r="P50" s="204"/>
      <c r="Q50" s="919">
        <f>SUM(M50:P50)</f>
        <v>0</v>
      </c>
    </row>
    <row r="53" spans="3:18" ht="13.9">
      <c r="C53" s="34"/>
      <c r="D53" s="34" t="s">
        <v>4162</v>
      </c>
      <c r="E53" s="34"/>
      <c r="F53" s="33"/>
      <c r="G53" s="33"/>
      <c r="H53" s="33"/>
      <c r="I53" s="33"/>
      <c r="J53" s="33"/>
      <c r="K53" s="33"/>
      <c r="L53" s="33"/>
      <c r="M53" s="33"/>
      <c r="N53" s="33"/>
      <c r="O53" s="33"/>
      <c r="P53" s="33"/>
      <c r="Q53" s="33"/>
    </row>
    <row r="54" spans="3:18" ht="13.9">
      <c r="C54" s="29"/>
      <c r="D54" s="29"/>
      <c r="E54" s="29"/>
      <c r="M54" s="11"/>
      <c r="N54" s="11"/>
    </row>
    <row r="55" spans="3:18">
      <c r="D55" s="11" t="s">
        <v>4163</v>
      </c>
      <c r="Q55" s="204"/>
    </row>
    <row r="57" spans="3:18" ht="13.9">
      <c r="C57" s="34"/>
      <c r="D57" s="34" t="s">
        <v>4164</v>
      </c>
      <c r="E57" s="34"/>
      <c r="F57" s="33"/>
      <c r="G57" s="33"/>
      <c r="H57" s="33"/>
      <c r="I57" s="33"/>
      <c r="J57" s="33"/>
      <c r="K57" s="33"/>
      <c r="L57" s="33"/>
      <c r="M57" s="33"/>
      <c r="N57" s="33"/>
      <c r="O57" s="33"/>
      <c r="P57" s="33"/>
      <c r="Q57" s="33"/>
    </row>
    <row r="58" spans="3:18" ht="13.9">
      <c r="C58" s="29"/>
      <c r="D58" s="29"/>
      <c r="E58" s="29"/>
      <c r="M58" s="11"/>
      <c r="N58" s="11"/>
    </row>
    <row r="59" spans="3:18">
      <c r="D59" s="11" t="s">
        <v>4165</v>
      </c>
      <c r="Q59" s="204"/>
      <c r="R59" s="204"/>
    </row>
    <row r="61" spans="3:18" ht="13.9">
      <c r="C61" s="34" t="s">
        <v>4166</v>
      </c>
      <c r="D61" s="34"/>
      <c r="E61" s="34"/>
      <c r="F61" s="33"/>
      <c r="G61" s="33"/>
      <c r="H61" s="33"/>
      <c r="I61" s="33"/>
      <c r="J61" s="33"/>
      <c r="K61" s="33"/>
      <c r="L61" s="33"/>
      <c r="M61" s="33"/>
      <c r="N61" s="33"/>
      <c r="O61" s="33"/>
      <c r="P61" s="33"/>
      <c r="Q61" s="33"/>
    </row>
    <row r="62" spans="3:18" s="812" customFormat="1" ht="14.25" customHeight="1">
      <c r="C62" s="415"/>
      <c r="D62" s="415" t="s">
        <v>4167</v>
      </c>
      <c r="E62" s="415"/>
      <c r="F62" s="415"/>
      <c r="G62" s="415"/>
      <c r="H62" s="415"/>
      <c r="I62" s="415"/>
      <c r="J62" s="415"/>
      <c r="K62" s="415"/>
      <c r="L62" s="415"/>
      <c r="Q62" s="415"/>
    </row>
    <row r="63" spans="3:18" s="812" customFormat="1" ht="14.25" customHeight="1">
      <c r="C63" s="415"/>
      <c r="D63" s="415"/>
      <c r="E63" s="415"/>
      <c r="F63" s="415"/>
      <c r="G63" s="415"/>
      <c r="H63" s="415"/>
      <c r="I63" s="415"/>
      <c r="J63" s="415"/>
      <c r="K63" s="415"/>
      <c r="L63" s="415"/>
      <c r="Q63" s="415"/>
    </row>
    <row r="64" spans="3:18" ht="15">
      <c r="D64" s="20" t="s">
        <v>4144</v>
      </c>
      <c r="F64" s="414" t="s">
        <v>1836</v>
      </c>
      <c r="G64" s="1074"/>
      <c r="H64" s="204"/>
      <c r="I64" s="204"/>
      <c r="J64" s="204"/>
      <c r="K64" s="204"/>
      <c r="L64" s="204"/>
      <c r="M64" s="11"/>
      <c r="N64" s="11"/>
      <c r="Q64" s="919">
        <f t="shared" ref="Q64:Q72" si="2">SUM(G64:L64)</f>
        <v>0</v>
      </c>
    </row>
    <row r="65" spans="3:17" ht="15">
      <c r="C65" s="194"/>
      <c r="D65" s="20" t="s">
        <v>4145</v>
      </c>
      <c r="E65" s="20"/>
      <c r="F65" s="414" t="s">
        <v>1836</v>
      </c>
      <c r="G65" s="204"/>
      <c r="H65" s="204"/>
      <c r="I65" s="204"/>
      <c r="J65" s="204"/>
      <c r="K65" s="204"/>
      <c r="L65" s="204"/>
      <c r="M65" s="11"/>
      <c r="N65" s="11"/>
      <c r="O65" s="193"/>
      <c r="P65" s="193"/>
      <c r="Q65" s="919">
        <f t="shared" si="2"/>
        <v>0</v>
      </c>
    </row>
    <row r="66" spans="3:17" ht="15">
      <c r="C66" s="194"/>
      <c r="D66" s="20" t="s">
        <v>4146</v>
      </c>
      <c r="E66" s="20"/>
      <c r="F66" s="414" t="s">
        <v>1836</v>
      </c>
      <c r="G66" s="204"/>
      <c r="H66" s="204"/>
      <c r="I66" s="204"/>
      <c r="J66" s="204"/>
      <c r="K66" s="204"/>
      <c r="L66" s="204"/>
      <c r="M66" s="11"/>
      <c r="N66" s="11"/>
      <c r="O66" s="193"/>
      <c r="P66" s="193"/>
      <c r="Q66" s="919">
        <f t="shared" si="2"/>
        <v>0</v>
      </c>
    </row>
    <row r="67" spans="3:17" ht="15">
      <c r="C67" s="194"/>
      <c r="D67" s="20" t="s">
        <v>4147</v>
      </c>
      <c r="E67" s="20"/>
      <c r="F67" s="414" t="s">
        <v>1836</v>
      </c>
      <c r="G67" s="204"/>
      <c r="H67" s="204"/>
      <c r="I67" s="204"/>
      <c r="J67" s="204"/>
      <c r="K67" s="204"/>
      <c r="L67" s="204"/>
      <c r="M67" s="11"/>
      <c r="N67" s="11"/>
      <c r="O67" s="193"/>
      <c r="P67" s="193"/>
      <c r="Q67" s="919">
        <f t="shared" si="2"/>
        <v>0</v>
      </c>
    </row>
    <row r="68" spans="3:17" ht="15">
      <c r="C68" s="194"/>
      <c r="D68" s="20" t="s">
        <v>4148</v>
      </c>
      <c r="E68" s="20"/>
      <c r="F68" s="414" t="s">
        <v>1836</v>
      </c>
      <c r="G68" s="204"/>
      <c r="H68" s="204"/>
      <c r="I68" s="204"/>
      <c r="J68" s="204"/>
      <c r="K68" s="204"/>
      <c r="L68" s="204"/>
      <c r="M68" s="11"/>
      <c r="N68" s="11"/>
      <c r="O68" s="193"/>
      <c r="P68" s="193"/>
      <c r="Q68" s="919">
        <f t="shared" si="2"/>
        <v>0</v>
      </c>
    </row>
    <row r="69" spans="3:17" ht="15">
      <c r="C69" s="194"/>
      <c r="D69" s="20" t="s">
        <v>4149</v>
      </c>
      <c r="E69" s="20"/>
      <c r="F69" s="414" t="s">
        <v>1836</v>
      </c>
      <c r="G69" s="204"/>
      <c r="H69" s="204"/>
      <c r="I69" s="204"/>
      <c r="J69" s="204"/>
      <c r="K69" s="204"/>
      <c r="L69" s="204"/>
      <c r="M69" s="11"/>
      <c r="N69" s="11"/>
      <c r="O69" s="193"/>
      <c r="P69" s="193"/>
      <c r="Q69" s="919">
        <f t="shared" si="2"/>
        <v>0</v>
      </c>
    </row>
    <row r="70" spans="3:17" ht="15">
      <c r="D70" s="20" t="s">
        <v>4150</v>
      </c>
      <c r="F70" s="414" t="s">
        <v>1836</v>
      </c>
      <c r="G70" s="204"/>
      <c r="H70" s="204"/>
      <c r="I70" s="204"/>
      <c r="J70" s="204"/>
      <c r="K70" s="204"/>
      <c r="L70" s="204"/>
      <c r="M70" s="11"/>
      <c r="N70" s="11"/>
      <c r="Q70" s="919">
        <f t="shared" si="2"/>
        <v>0</v>
      </c>
    </row>
    <row r="71" spans="3:17" ht="15">
      <c r="D71" s="20" t="s">
        <v>4151</v>
      </c>
      <c r="F71" s="414" t="s">
        <v>1836</v>
      </c>
      <c r="G71" s="204"/>
      <c r="H71" s="204"/>
      <c r="I71" s="204"/>
      <c r="J71" s="204"/>
      <c r="K71" s="204"/>
      <c r="L71" s="204"/>
      <c r="M71" s="11"/>
      <c r="N71" s="11"/>
      <c r="Q71" s="919">
        <f t="shared" si="2"/>
        <v>0</v>
      </c>
    </row>
    <row r="72" spans="3:17" ht="15">
      <c r="D72" s="20" t="s">
        <v>4152</v>
      </c>
      <c r="F72" s="414" t="s">
        <v>1836</v>
      </c>
      <c r="G72" s="204"/>
      <c r="H72" s="204"/>
      <c r="I72" s="204"/>
      <c r="J72" s="204"/>
      <c r="K72" s="204"/>
      <c r="L72" s="204"/>
      <c r="M72" s="11"/>
      <c r="N72" s="11"/>
      <c r="Q72" s="919">
        <f t="shared" si="2"/>
        <v>0</v>
      </c>
    </row>
    <row r="73" spans="3:17" ht="13.5">
      <c r="M73" s="11"/>
      <c r="N73" s="11"/>
    </row>
    <row r="74" spans="3:17" ht="13.9">
      <c r="C74" s="34" t="s">
        <v>4168</v>
      </c>
      <c r="D74" s="34"/>
      <c r="E74" s="34"/>
      <c r="F74" s="33"/>
      <c r="G74" s="33"/>
      <c r="H74" s="33"/>
      <c r="I74" s="33"/>
      <c r="J74" s="33"/>
      <c r="K74" s="33"/>
      <c r="L74" s="33"/>
      <c r="M74" s="33"/>
      <c r="N74" s="33"/>
      <c r="O74" s="33"/>
      <c r="P74" s="33"/>
      <c r="Q74" s="33"/>
    </row>
    <row r="75" spans="3:17" s="812" customFormat="1" ht="14.25" customHeight="1">
      <c r="C75" s="415"/>
      <c r="D75" s="415" t="s">
        <v>4167</v>
      </c>
      <c r="E75" s="415"/>
      <c r="F75" s="415"/>
      <c r="G75" s="415"/>
      <c r="H75" s="415"/>
      <c r="I75" s="415"/>
      <c r="J75" s="415"/>
      <c r="K75" s="415"/>
      <c r="L75" s="415"/>
      <c r="Q75" s="415"/>
    </row>
    <row r="76" spans="3:17" s="812" customFormat="1" ht="14.25" customHeight="1">
      <c r="C76" s="415"/>
      <c r="D76" s="415"/>
      <c r="E76" s="415"/>
      <c r="F76" s="415"/>
      <c r="G76" s="415"/>
      <c r="H76" s="415"/>
      <c r="I76" s="415"/>
      <c r="J76" s="415"/>
      <c r="K76" s="415"/>
      <c r="L76" s="415"/>
      <c r="Q76" s="415"/>
    </row>
    <row r="77" spans="3:17" ht="15.4">
      <c r="D77" s="20" t="s">
        <v>4144</v>
      </c>
      <c r="F77" s="414" t="s">
        <v>1836</v>
      </c>
      <c r="G77" s="71" t="str">
        <f>IF(ISERROR(G64/('8.03 DistributionNetwork'!$Q135/1000)),"",(G64/('8.03 DistributionNetwork'!$Q135/1000)))</f>
        <v/>
      </c>
      <c r="H77" s="71" t="str">
        <f>IF(ISERROR(H64/('8.03 DistributionNetwork'!$Q151/1000)),"",(H64/('8.03 DistributionNetwork'!$Q151/1000)))</f>
        <v/>
      </c>
      <c r="I77" s="71" t="str">
        <f>IF(ISERROR(I64/('8.03 DistributionNetwork'!$Q168/1000)),"",(I64/('8.03 DistributionNetwork'!$Q168/1000)))</f>
        <v/>
      </c>
      <c r="J77" s="71" t="str">
        <f>IF(ISERROR(J64/('8.03 DistributionNetwork'!$Q183/1000)),"",(J64/('8.03 DistributionNetwork'!$Q183/1000)))</f>
        <v/>
      </c>
      <c r="K77" s="71" t="str">
        <f>IF(ISERROR(K64/('8.03 DistributionNetwork'!$Q200/1000)),"",(K64/('8.03 DistributionNetwork'!$Q200/1000)))</f>
        <v/>
      </c>
      <c r="L77" s="71" t="str">
        <f>IF(ISERROR(L64/('8.03 DistributionNetwork'!$Q215/1000)),"",(L64/('8.03 DistributionNetwork'!$Q215/1000)))</f>
        <v/>
      </c>
      <c r="Q77" s="919">
        <f t="shared" ref="Q77:Q85" si="3">SUM(G77:L77)</f>
        <v>0</v>
      </c>
    </row>
    <row r="78" spans="3:17" ht="15.4">
      <c r="C78" s="194"/>
      <c r="D78" s="20" t="s">
        <v>4145</v>
      </c>
      <c r="E78" s="20"/>
      <c r="F78" s="414" t="s">
        <v>1836</v>
      </c>
      <c r="G78" s="71" t="str">
        <f>IF(ISERROR(G65/('8.03 DistributionNetwork'!$Q136/1000)),"",(G65/('8.03 DistributionNetwork'!$Q136/1000)))</f>
        <v/>
      </c>
      <c r="H78" s="71" t="str">
        <f>IF(ISERROR(H65/('8.03 DistributionNetwork'!$Q152/1000)),"",(H65/('8.03 DistributionNetwork'!$Q152/1000)))</f>
        <v/>
      </c>
      <c r="I78" s="71" t="str">
        <f>IF(ISERROR(I65/('8.03 DistributionNetwork'!$Q169/1000)),"",(I65/('8.03 DistributionNetwork'!$Q169/1000)))</f>
        <v/>
      </c>
      <c r="J78" s="71" t="str">
        <f>IF(ISERROR(J65/('8.03 DistributionNetwork'!$Q184/1000)),"",(J65/('8.03 DistributionNetwork'!$Q184/1000)))</f>
        <v/>
      </c>
      <c r="K78" s="71" t="str">
        <f>IF(ISERROR(K65/('8.03 DistributionNetwork'!$Q201/1000)),"",(K65/('8.03 DistributionNetwork'!$Q201/1000)))</f>
        <v/>
      </c>
      <c r="L78" s="71" t="str">
        <f>IF(ISERROR(L65/('8.03 DistributionNetwork'!$Q216/1000)),"",(L65/('8.03 DistributionNetwork'!$Q216/1000)))</f>
        <v/>
      </c>
      <c r="O78" s="193"/>
      <c r="P78" s="193"/>
      <c r="Q78" s="919">
        <f t="shared" si="3"/>
        <v>0</v>
      </c>
    </row>
    <row r="79" spans="3:17" ht="15.4">
      <c r="C79" s="194"/>
      <c r="D79" s="20" t="s">
        <v>4146</v>
      </c>
      <c r="E79" s="20"/>
      <c r="F79" s="414" t="s">
        <v>1836</v>
      </c>
      <c r="G79" s="71" t="str">
        <f>IF(ISERROR(G66/('8.03 DistributionNetwork'!$Q137/1000)),"",(G66/('8.03 DistributionNetwork'!$Q137/1000)))</f>
        <v/>
      </c>
      <c r="H79" s="71" t="str">
        <f>IF(ISERROR(H66/('8.03 DistributionNetwork'!$Q153/1000)),"",(H66/('8.03 DistributionNetwork'!$Q153/1000)))</f>
        <v/>
      </c>
      <c r="I79" s="71" t="str">
        <f>IF(ISERROR(I66/('8.03 DistributionNetwork'!$Q170/1000)),"",(I66/('8.03 DistributionNetwork'!$Q170/1000)))</f>
        <v/>
      </c>
      <c r="J79" s="71" t="str">
        <f>IF(ISERROR(J66/('8.03 DistributionNetwork'!$Q185/1000)),"",(J66/('8.03 DistributionNetwork'!$Q185/1000)))</f>
        <v/>
      </c>
      <c r="K79" s="71" t="str">
        <f>IF(ISERROR(K66/('8.03 DistributionNetwork'!$Q202/1000)),"",(K66/('8.03 DistributionNetwork'!$Q202/1000)))</f>
        <v/>
      </c>
      <c r="L79" s="71" t="str">
        <f>IF(ISERROR(L66/('8.03 DistributionNetwork'!$Q217/1000)),"",(L66/('8.03 DistributionNetwork'!$Q217/1000)))</f>
        <v/>
      </c>
      <c r="O79" s="193"/>
      <c r="P79" s="193"/>
      <c r="Q79" s="919">
        <f t="shared" si="3"/>
        <v>0</v>
      </c>
    </row>
    <row r="80" spans="3:17" ht="15.4">
      <c r="C80" s="194"/>
      <c r="D80" s="20" t="s">
        <v>4147</v>
      </c>
      <c r="E80" s="20"/>
      <c r="F80" s="414" t="s">
        <v>1836</v>
      </c>
      <c r="G80" s="71" t="str">
        <f>IF(ISERROR(G67/('8.03 DistributionNetwork'!$Q138/1000)),"",(G67/('8.03 DistributionNetwork'!$Q138/1000)))</f>
        <v/>
      </c>
      <c r="H80" s="71" t="str">
        <f>IF(ISERROR(H67/('8.03 DistributionNetwork'!$Q154/1000)),"",(H67/('8.03 DistributionNetwork'!$Q154/1000)))</f>
        <v/>
      </c>
      <c r="I80" s="71" t="str">
        <f>IF(ISERROR(I67/('8.03 DistributionNetwork'!$Q171/1000)),"",(I67/('8.03 DistributionNetwork'!$Q171/1000)))</f>
        <v/>
      </c>
      <c r="J80" s="71" t="str">
        <f>IF(ISERROR(J67/('8.03 DistributionNetwork'!$Q186/1000)),"",(J67/('8.03 DistributionNetwork'!$Q186/1000)))</f>
        <v/>
      </c>
      <c r="K80" s="71" t="str">
        <f>IF(ISERROR(K67/('8.03 DistributionNetwork'!$Q203/1000)),"",(K67/('8.03 DistributionNetwork'!$Q203/1000)))</f>
        <v/>
      </c>
      <c r="L80" s="71" t="str">
        <f>IF(ISERROR(L67/('8.03 DistributionNetwork'!$Q218/1000)),"",(L67/('8.03 DistributionNetwork'!$Q218/1000)))</f>
        <v/>
      </c>
      <c r="O80" s="193"/>
      <c r="P80" s="193"/>
      <c r="Q80" s="919">
        <f t="shared" si="3"/>
        <v>0</v>
      </c>
    </row>
    <row r="81" spans="3:17" ht="15.4">
      <c r="C81" s="194"/>
      <c r="D81" s="20" t="s">
        <v>4148</v>
      </c>
      <c r="E81" s="20"/>
      <c r="F81" s="414" t="s">
        <v>1836</v>
      </c>
      <c r="G81" s="71" t="str">
        <f>IF(ISERROR(G68/('8.03 DistributionNetwork'!$Q139/1000)),"",(G68/('8.03 DistributionNetwork'!$Q139/1000)))</f>
        <v/>
      </c>
      <c r="H81" s="71" t="str">
        <f>IF(ISERROR(H68/('8.03 DistributionNetwork'!$Q155/1000)),"",(H68/('8.03 DistributionNetwork'!$Q155/1000)))</f>
        <v/>
      </c>
      <c r="I81" s="71" t="str">
        <f>IF(ISERROR(I68/('8.03 DistributionNetwork'!$Q172/1000)),"",(I68/('8.03 DistributionNetwork'!$Q172/1000)))</f>
        <v/>
      </c>
      <c r="J81" s="71" t="str">
        <f>IF(ISERROR(J68/('8.03 DistributionNetwork'!$Q187/1000)),"",(J68/('8.03 DistributionNetwork'!$Q187/1000)))</f>
        <v/>
      </c>
      <c r="K81" s="71" t="str">
        <f>IF(ISERROR(K68/('8.03 DistributionNetwork'!$Q204/1000)),"",(K68/('8.03 DistributionNetwork'!$Q204/1000)))</f>
        <v/>
      </c>
      <c r="L81" s="71" t="str">
        <f>IF(ISERROR(L68/('8.03 DistributionNetwork'!$Q219/1000)),"",(L68/('8.03 DistributionNetwork'!$Q219/1000)))</f>
        <v/>
      </c>
      <c r="O81" s="193"/>
      <c r="P81" s="193"/>
      <c r="Q81" s="919">
        <f t="shared" si="3"/>
        <v>0</v>
      </c>
    </row>
    <row r="82" spans="3:17" ht="15.4">
      <c r="C82" s="194"/>
      <c r="D82" s="20" t="s">
        <v>4149</v>
      </c>
      <c r="E82" s="20"/>
      <c r="F82" s="414" t="s">
        <v>1836</v>
      </c>
      <c r="G82" s="71" t="str">
        <f>IF(ISERROR(G69/('8.03 DistributionNetwork'!$Q140/1000)),"",(G69/('8.03 DistributionNetwork'!$Q140/1000)))</f>
        <v/>
      </c>
      <c r="H82" s="71" t="str">
        <f>IF(ISERROR(H69/('8.03 DistributionNetwork'!$Q156/1000)),"",(H69/('8.03 DistributionNetwork'!$Q156/1000)))</f>
        <v/>
      </c>
      <c r="I82" s="71" t="str">
        <f>IF(ISERROR(I69/('8.03 DistributionNetwork'!$Q173/1000)),"",(I69/('8.03 DistributionNetwork'!$Q173/1000)))</f>
        <v/>
      </c>
      <c r="J82" s="71" t="str">
        <f>IF(ISERROR(J69/('8.03 DistributionNetwork'!$Q188/1000)),"",(J69/('8.03 DistributionNetwork'!$Q188/1000)))</f>
        <v/>
      </c>
      <c r="K82" s="71" t="str">
        <f>IF(ISERROR(K69/('8.03 DistributionNetwork'!$Q205/1000)),"",(K69/('8.03 DistributionNetwork'!$Q205/1000)))</f>
        <v/>
      </c>
      <c r="L82" s="71" t="str">
        <f>IF(ISERROR(L69/('8.03 DistributionNetwork'!$Q220/1000)),"",(L69/('8.03 DistributionNetwork'!$Q220/1000)))</f>
        <v/>
      </c>
      <c r="O82" s="193"/>
      <c r="P82" s="193"/>
      <c r="Q82" s="919">
        <f t="shared" si="3"/>
        <v>0</v>
      </c>
    </row>
    <row r="83" spans="3:17" ht="15.4">
      <c r="D83" s="20" t="s">
        <v>4150</v>
      </c>
      <c r="F83" s="414" t="s">
        <v>1836</v>
      </c>
      <c r="G83" s="71" t="str">
        <f>IF(ISERROR(G70/('8.03 DistributionNetwork'!$Q141/1000)),"",(G70/('8.03 DistributionNetwork'!$Q141/1000)))</f>
        <v/>
      </c>
      <c r="H83" s="71" t="str">
        <f>IF(ISERROR(H70/('8.03 DistributionNetwork'!$Q157/1000)),"",(H70/('8.03 DistributionNetwork'!$Q157/1000)))</f>
        <v/>
      </c>
      <c r="I83" s="71" t="str">
        <f>IF(ISERROR(I70/('8.03 DistributionNetwork'!$Q174/1000)),"",(I70/('8.03 DistributionNetwork'!$Q174/1000)))</f>
        <v/>
      </c>
      <c r="J83" s="71" t="str">
        <f>IF(ISERROR(J70/('8.03 DistributionNetwork'!$Q189/1000)),"",(J70/('8.03 DistributionNetwork'!$Q189/1000)))</f>
        <v/>
      </c>
      <c r="K83" s="71" t="str">
        <f>IF(ISERROR(K70/('8.03 DistributionNetwork'!$Q206/1000)),"",(K70/('8.03 DistributionNetwork'!$Q206/1000)))</f>
        <v/>
      </c>
      <c r="L83" s="71" t="str">
        <f>IF(ISERROR(L70/('8.03 DistributionNetwork'!$Q221/1000)),"",(L70/('8.03 DistributionNetwork'!$Q221/1000)))</f>
        <v/>
      </c>
      <c r="Q83" s="919">
        <f t="shared" si="3"/>
        <v>0</v>
      </c>
    </row>
    <row r="84" spans="3:17" ht="15.4">
      <c r="D84" s="20" t="s">
        <v>4151</v>
      </c>
      <c r="F84" s="414" t="s">
        <v>1836</v>
      </c>
      <c r="G84" s="71" t="str">
        <f>IF(ISERROR(G71/('8.03 DistributionNetwork'!$Q142/1000)),"",(G71/('8.03 DistributionNetwork'!$Q142/1000)))</f>
        <v/>
      </c>
      <c r="H84" s="71" t="str">
        <f>IF(ISERROR(H71/('8.03 DistributionNetwork'!$Q158/1000)),"",(H71/('8.03 DistributionNetwork'!$Q158/1000)))</f>
        <v/>
      </c>
      <c r="I84" s="71" t="str">
        <f>IF(ISERROR(I71/('8.03 DistributionNetwork'!$Q175/1000)),"",(I71/('8.03 DistributionNetwork'!$Q175/1000)))</f>
        <v/>
      </c>
      <c r="J84" s="71" t="str">
        <f>IF(ISERROR(J71/('8.03 DistributionNetwork'!$Q190/1000)),"",(J71/('8.03 DistributionNetwork'!$Q190/1000)))</f>
        <v/>
      </c>
      <c r="K84" s="71" t="str">
        <f>IF(ISERROR(K71/('8.03 DistributionNetwork'!$Q207/1000)),"",(K71/('8.03 DistributionNetwork'!$Q207/1000)))</f>
        <v/>
      </c>
      <c r="L84" s="71" t="str">
        <f>IF(ISERROR(L71/('8.03 DistributionNetwork'!$Q222/1000)),"",(L71/('8.03 DistributionNetwork'!$Q222/1000)))</f>
        <v/>
      </c>
      <c r="Q84" s="919">
        <f t="shared" si="3"/>
        <v>0</v>
      </c>
    </row>
    <row r="85" spans="3:17" ht="15.4">
      <c r="D85" s="20" t="s">
        <v>4152</v>
      </c>
      <c r="F85" s="414" t="s">
        <v>1836</v>
      </c>
      <c r="G85" s="71" t="str">
        <f>IF(ISERROR(G72/('8.03 DistributionNetwork'!$Q143/1000)),"",(G72/('8.03 DistributionNetwork'!$Q143/1000)))</f>
        <v/>
      </c>
      <c r="H85" s="71" t="str">
        <f>IF(ISERROR(H72/('8.03 DistributionNetwork'!$Q159/1000)),"",(H72/('8.03 DistributionNetwork'!$Q159/1000)))</f>
        <v/>
      </c>
      <c r="I85" s="71" t="str">
        <f>IF(ISERROR(I72/('8.03 DistributionNetwork'!$Q176/1000)),"",(I72/('8.03 DistributionNetwork'!$Q176/1000)))</f>
        <v/>
      </c>
      <c r="J85" s="71" t="str">
        <f>IF(ISERROR(J72/('8.03 DistributionNetwork'!$Q191/1000)),"",(J72/('8.03 DistributionNetwork'!$Q191/1000)))</f>
        <v/>
      </c>
      <c r="K85" s="71" t="str">
        <f>IF(ISERROR(K72/('8.03 DistributionNetwork'!$Q208/1000)),"",(K72/('8.03 DistributionNetwork'!$Q208/1000)))</f>
        <v/>
      </c>
      <c r="L85" s="71" t="str">
        <f>IF(ISERROR(L72/('8.03 DistributionNetwork'!$Q223/1000)),"",(L72/('8.03 DistributionNetwork'!$Q223/1000)))</f>
        <v/>
      </c>
      <c r="Q85" s="919">
        <f t="shared" si="3"/>
        <v>0</v>
      </c>
    </row>
    <row r="87" spans="3:17" ht="13.9">
      <c r="C87" s="34" t="s">
        <v>4169</v>
      </c>
      <c r="D87" s="34"/>
      <c r="E87" s="34"/>
      <c r="F87" s="33"/>
      <c r="G87" s="33"/>
      <c r="H87" s="33"/>
      <c r="I87" s="33"/>
      <c r="J87" s="33"/>
      <c r="K87" s="33"/>
      <c r="L87" s="33"/>
      <c r="M87" s="33"/>
      <c r="N87" s="33"/>
      <c r="O87" s="33"/>
      <c r="P87" s="33"/>
      <c r="Q87" s="33"/>
    </row>
    <row r="88" spans="3:17" s="812" customFormat="1" ht="14.25" customHeight="1">
      <c r="C88" s="415"/>
      <c r="D88" s="415" t="s">
        <v>4170</v>
      </c>
      <c r="E88" s="415"/>
      <c r="F88" s="415"/>
      <c r="G88" s="415"/>
      <c r="H88" s="415"/>
      <c r="I88" s="415"/>
      <c r="J88" s="415"/>
      <c r="K88" s="415"/>
      <c r="L88" s="415"/>
      <c r="Q88" s="415"/>
    </row>
    <row r="90" spans="3:17">
      <c r="D90" s="20" t="s">
        <v>4144</v>
      </c>
      <c r="Q90" s="204"/>
    </row>
    <row r="91" spans="3:17" ht="15">
      <c r="C91" s="194"/>
      <c r="D91" s="20" t="s">
        <v>4145</v>
      </c>
      <c r="E91" s="20"/>
      <c r="O91" s="193"/>
      <c r="P91" s="193"/>
      <c r="Q91" s="204"/>
    </row>
    <row r="92" spans="3:17" ht="15">
      <c r="C92" s="194"/>
      <c r="D92" s="20" t="s">
        <v>4146</v>
      </c>
      <c r="E92" s="20"/>
      <c r="O92" s="193"/>
      <c r="P92" s="193"/>
      <c r="Q92" s="204"/>
    </row>
    <row r="93" spans="3:17" ht="15">
      <c r="C93" s="194"/>
      <c r="D93" s="20" t="s">
        <v>4147</v>
      </c>
      <c r="E93" s="20"/>
      <c r="O93" s="193"/>
      <c r="P93" s="193"/>
      <c r="Q93" s="204"/>
    </row>
    <row r="94" spans="3:17" ht="15">
      <c r="C94" s="194"/>
      <c r="D94" s="20" t="s">
        <v>4148</v>
      </c>
      <c r="E94" s="20"/>
      <c r="O94" s="193"/>
      <c r="P94" s="193"/>
      <c r="Q94" s="204"/>
    </row>
    <row r="95" spans="3:17" ht="15">
      <c r="C95" s="194"/>
      <c r="D95" s="20" t="s">
        <v>4149</v>
      </c>
      <c r="E95" s="20"/>
      <c r="O95" s="193"/>
      <c r="P95" s="193"/>
      <c r="Q95" s="204"/>
    </row>
    <row r="96" spans="3:17">
      <c r="D96" s="20" t="s">
        <v>4150</v>
      </c>
      <c r="Q96" s="204"/>
    </row>
    <row r="97" spans="2:18">
      <c r="D97" s="20" t="s">
        <v>4151</v>
      </c>
      <c r="Q97" s="204"/>
    </row>
    <row r="98" spans="2:18">
      <c r="D98" s="20" t="s">
        <v>4152</v>
      </c>
      <c r="Q98" s="204"/>
    </row>
    <row r="99" spans="2:18">
      <c r="D99" s="11" t="s">
        <v>4171</v>
      </c>
      <c r="Q99" s="204"/>
    </row>
    <row r="101" spans="2:18" ht="13.9">
      <c r="B101" s="12"/>
      <c r="C101" s="34" t="s">
        <v>4172</v>
      </c>
      <c r="D101" s="34"/>
      <c r="E101" s="34"/>
      <c r="F101" s="34"/>
      <c r="G101" s="34"/>
      <c r="H101" s="34"/>
      <c r="I101" s="34"/>
      <c r="J101" s="34"/>
      <c r="K101" s="34"/>
      <c r="L101" s="34"/>
      <c r="M101" s="34"/>
      <c r="N101" s="34"/>
      <c r="O101" s="34"/>
      <c r="P101" s="34"/>
      <c r="Q101" s="34"/>
      <c r="R101" s="34"/>
    </row>
    <row r="103" spans="2:18" ht="15.4">
      <c r="D103" s="415" t="s">
        <v>4173</v>
      </c>
      <c r="Q103" s="204"/>
    </row>
    <row r="105" spans="2:18" s="27" customFormat="1" ht="17.649999999999999">
      <c r="B105" s="28" t="s">
        <v>1807</v>
      </c>
    </row>
  </sheetData>
  <mergeCells count="3">
    <mergeCell ref="G6:H6"/>
    <mergeCell ref="I6:J6"/>
    <mergeCell ref="K6:L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51DF2-B90F-419F-BDBF-BB3CF1EAD597}">
  <sheetPr codeName="Sheet96">
    <tabColor theme="0" tint="-0.34998626667073579"/>
    <pageSetUpPr autoPageBreaks="0"/>
  </sheetPr>
  <dimension ref="A1:S72"/>
  <sheetViews>
    <sheetView zoomScale="40" zoomScaleNormal="40" workbookViewId="0">
      <pane ySplit="6" topLeftCell="A7" activePane="bottomLeft" state="frozen"/>
      <selection pane="bottomLeft" activeCell="I59" sqref="I59:K69"/>
      <selection activeCell="D3" sqref="D3"/>
    </sheetView>
  </sheetViews>
  <sheetFormatPr defaultColWidth="0" defaultRowHeight="13.5"/>
  <cols>
    <col min="1" max="1" width="12.5703125" style="11" customWidth="1"/>
    <col min="2" max="2" width="4.5703125" style="11" customWidth="1"/>
    <col min="3" max="4" width="1.5703125" style="11" customWidth="1"/>
    <col min="5" max="5" width="13.5703125" style="11" customWidth="1"/>
    <col min="6" max="6" width="15" style="11" customWidth="1"/>
    <col min="7" max="7" width="31.5703125" style="11" bestFit="1" customWidth="1"/>
    <col min="8" max="9" width="17" style="11" customWidth="1"/>
    <col min="10" max="13" width="18" style="11" customWidth="1"/>
    <col min="14" max="18" width="1.5703125" style="11" customWidth="1"/>
    <col min="19" max="19" width="5" style="11" hidden="1" customWidth="1"/>
    <col min="20" max="16384" width="14" style="11" hidden="1"/>
  </cols>
  <sheetData>
    <row r="1" spans="1:13" s="94" customFormat="1" ht="25.15">
      <c r="A1" s="62" t="s">
        <v>1619</v>
      </c>
      <c r="B1" s="3"/>
      <c r="C1" s="2"/>
      <c r="D1" s="2"/>
      <c r="E1" s="2"/>
      <c r="F1" s="2"/>
      <c r="G1" s="2"/>
      <c r="H1" s="2"/>
      <c r="I1" s="2"/>
      <c r="J1" s="2"/>
      <c r="K1" s="3"/>
      <c r="L1" s="2"/>
      <c r="M1" s="2"/>
    </row>
    <row r="2" spans="1:13" s="94" customFormat="1" ht="25.15">
      <c r="A2" s="4" t="str">
        <f>Cover!$E$13</f>
        <v>Master</v>
      </c>
      <c r="B2" s="3"/>
      <c r="C2" s="2"/>
      <c r="D2" s="2"/>
      <c r="E2" s="2"/>
      <c r="F2" s="2"/>
      <c r="G2" s="2"/>
      <c r="H2" s="2"/>
      <c r="I2" s="2"/>
      <c r="J2" s="2"/>
      <c r="K2" s="2"/>
      <c r="L2" s="2"/>
      <c r="M2" s="2"/>
    </row>
    <row r="3" spans="1:13" s="94" customFormat="1" ht="25.15">
      <c r="A3" s="4">
        <f>Cover!$E$15</f>
        <v>2026</v>
      </c>
      <c r="B3" s="1014"/>
      <c r="C3" s="1014"/>
      <c r="D3" s="1014"/>
      <c r="E3" s="2"/>
      <c r="F3" s="2"/>
      <c r="G3" s="2"/>
      <c r="H3" s="2"/>
      <c r="I3" s="2"/>
      <c r="J3" s="2"/>
      <c r="K3" s="2"/>
      <c r="L3" s="2"/>
      <c r="M3" s="2"/>
    </row>
    <row r="4" spans="1:13" s="95" customFormat="1" ht="25.5" thickBot="1">
      <c r="A4" s="1305" t="s">
        <v>4174</v>
      </c>
      <c r="B4" s="6"/>
      <c r="C4" s="5"/>
      <c r="D4" s="5"/>
      <c r="E4" s="5"/>
      <c r="F4" s="5"/>
      <c r="G4" s="5"/>
      <c r="H4" s="5"/>
      <c r="I4" s="5"/>
      <c r="J4" s="5"/>
      <c r="K4" s="5"/>
      <c r="L4" s="5"/>
      <c r="M4" s="5"/>
    </row>
    <row r="5" spans="1:13" ht="17.649999999999999">
      <c r="A5" s="7"/>
      <c r="B5" s="8"/>
      <c r="C5" s="8"/>
      <c r="D5" s="9"/>
      <c r="E5" s="9"/>
      <c r="F5" s="9"/>
      <c r="G5" s="9"/>
      <c r="H5" s="7"/>
      <c r="I5" s="1311" t="s">
        <v>1997</v>
      </c>
      <c r="J5" s="481"/>
      <c r="K5" s="481"/>
      <c r="L5" s="481"/>
      <c r="M5" s="480"/>
    </row>
    <row r="6" spans="1:13" s="61" customFormat="1" ht="15">
      <c r="A6" s="21"/>
      <c r="B6" s="57"/>
      <c r="C6" s="57"/>
      <c r="D6" s="36" t="s">
        <v>165</v>
      </c>
      <c r="E6" s="36" t="s">
        <v>166</v>
      </c>
      <c r="F6" s="36" t="s">
        <v>167</v>
      </c>
      <c r="G6" s="36" t="s">
        <v>1809</v>
      </c>
      <c r="H6" s="37" t="s">
        <v>176</v>
      </c>
      <c r="I6" s="118">
        <v>2022</v>
      </c>
      <c r="J6" s="119">
        <v>2023</v>
      </c>
      <c r="K6" s="119">
        <v>2024</v>
      </c>
      <c r="L6" s="119">
        <v>2025</v>
      </c>
      <c r="M6" s="120">
        <v>2026</v>
      </c>
    </row>
    <row r="8" spans="1:13" s="27" customFormat="1" ht="22.5">
      <c r="B8" s="801" t="s">
        <v>4175</v>
      </c>
    </row>
    <row r="10" spans="1:13" s="27" customFormat="1" ht="17.649999999999999">
      <c r="B10" s="28" t="s">
        <v>2778</v>
      </c>
    </row>
    <row r="11" spans="1:13" s="61" customFormat="1" ht="15">
      <c r="A11" s="21"/>
      <c r="B11" s="57"/>
      <c r="C11" s="57"/>
      <c r="D11" s="36"/>
      <c r="E11" s="36"/>
      <c r="F11" s="36"/>
      <c r="G11" s="36"/>
      <c r="H11" s="37"/>
      <c r="I11" s="374"/>
      <c r="J11" s="374"/>
      <c r="K11" s="374"/>
      <c r="L11" s="374"/>
      <c r="M11" s="374"/>
    </row>
    <row r="12" spans="1:13" ht="13.9">
      <c r="A12" s="402" t="s">
        <v>2780</v>
      </c>
      <c r="D12" s="20"/>
      <c r="E12" s="11" t="s">
        <v>4175</v>
      </c>
      <c r="F12" s="20" t="s">
        <v>167</v>
      </c>
      <c r="G12" s="369" t="s">
        <v>1998</v>
      </c>
      <c r="H12" s="7" t="s">
        <v>4176</v>
      </c>
      <c r="I12" s="1117">
        <f t="shared" ref="I12:M22" si="0">(I29+I44)-I59</f>
        <v>0</v>
      </c>
      <c r="J12" s="1117">
        <f t="shared" si="0"/>
        <v>0</v>
      </c>
      <c r="K12" s="1117">
        <f t="shared" si="0"/>
        <v>0</v>
      </c>
      <c r="L12" s="1117">
        <f t="shared" si="0"/>
        <v>0</v>
      </c>
      <c r="M12" s="1117">
        <f t="shared" si="0"/>
        <v>0</v>
      </c>
    </row>
    <row r="13" spans="1:13" ht="13.9">
      <c r="A13" s="402" t="s">
        <v>2780</v>
      </c>
      <c r="D13" s="20"/>
      <c r="E13" s="11" t="s">
        <v>4175</v>
      </c>
      <c r="F13" s="20" t="s">
        <v>167</v>
      </c>
      <c r="G13" s="369" t="s">
        <v>2001</v>
      </c>
      <c r="H13" s="7" t="s">
        <v>4176</v>
      </c>
      <c r="I13" s="1117">
        <f t="shared" si="0"/>
        <v>0</v>
      </c>
      <c r="J13" s="1117">
        <f t="shared" si="0"/>
        <v>0</v>
      </c>
      <c r="K13" s="1117">
        <f t="shared" si="0"/>
        <v>0</v>
      </c>
      <c r="L13" s="1117">
        <f t="shared" si="0"/>
        <v>0</v>
      </c>
      <c r="M13" s="1117">
        <f t="shared" si="0"/>
        <v>0</v>
      </c>
    </row>
    <row r="14" spans="1:13" ht="13.9">
      <c r="A14" s="402" t="s">
        <v>2780</v>
      </c>
      <c r="D14" s="20"/>
      <c r="E14" s="11" t="s">
        <v>4175</v>
      </c>
      <c r="F14" s="20" t="s">
        <v>167</v>
      </c>
      <c r="G14" s="154" t="s">
        <v>179</v>
      </c>
      <c r="H14" s="7" t="s">
        <v>4176</v>
      </c>
      <c r="I14" s="1117">
        <f t="shared" si="0"/>
        <v>0</v>
      </c>
      <c r="J14" s="1117">
        <f t="shared" si="0"/>
        <v>0</v>
      </c>
      <c r="K14" s="1117">
        <f t="shared" si="0"/>
        <v>0</v>
      </c>
      <c r="L14" s="1117">
        <f t="shared" si="0"/>
        <v>0</v>
      </c>
      <c r="M14" s="1117">
        <f t="shared" si="0"/>
        <v>0</v>
      </c>
    </row>
    <row r="15" spans="1:13" ht="13.9">
      <c r="A15" s="402" t="s">
        <v>2780</v>
      </c>
      <c r="D15" s="20"/>
      <c r="E15" s="11" t="s">
        <v>4175</v>
      </c>
      <c r="F15" s="20" t="s">
        <v>167</v>
      </c>
      <c r="G15" s="154" t="s">
        <v>1643</v>
      </c>
      <c r="H15" s="7" t="s">
        <v>4176</v>
      </c>
      <c r="I15" s="1117">
        <f t="shared" si="0"/>
        <v>0</v>
      </c>
      <c r="J15" s="1117">
        <f t="shared" si="0"/>
        <v>0</v>
      </c>
      <c r="K15" s="1117">
        <f t="shared" si="0"/>
        <v>0</v>
      </c>
      <c r="L15" s="1117">
        <f t="shared" si="0"/>
        <v>0</v>
      </c>
      <c r="M15" s="1117">
        <f t="shared" si="0"/>
        <v>0</v>
      </c>
    </row>
    <row r="16" spans="1:13" ht="13.9">
      <c r="A16" s="402" t="s">
        <v>2780</v>
      </c>
      <c r="D16" s="20"/>
      <c r="E16" s="11" t="s">
        <v>4175</v>
      </c>
      <c r="F16" s="20" t="s">
        <v>167</v>
      </c>
      <c r="G16" s="154" t="s">
        <v>4177</v>
      </c>
      <c r="H16" s="7" t="s">
        <v>4176</v>
      </c>
      <c r="I16" s="1117">
        <f t="shared" si="0"/>
        <v>0</v>
      </c>
      <c r="J16" s="1117">
        <f t="shared" si="0"/>
        <v>0</v>
      </c>
      <c r="K16" s="1117">
        <f t="shared" si="0"/>
        <v>0</v>
      </c>
      <c r="L16" s="1117">
        <f t="shared" si="0"/>
        <v>0</v>
      </c>
      <c r="M16" s="1117">
        <f t="shared" si="0"/>
        <v>0</v>
      </c>
    </row>
    <row r="17" spans="1:13" ht="13.9">
      <c r="A17" s="402" t="s">
        <v>2780</v>
      </c>
      <c r="D17" s="20"/>
      <c r="E17" s="11" t="s">
        <v>4175</v>
      </c>
      <c r="F17" s="20" t="s">
        <v>167</v>
      </c>
      <c r="G17" s="154" t="s">
        <v>4178</v>
      </c>
      <c r="H17" s="7" t="s">
        <v>4176</v>
      </c>
      <c r="I17" s="1117">
        <f t="shared" si="0"/>
        <v>0</v>
      </c>
      <c r="J17" s="1117">
        <f t="shared" si="0"/>
        <v>0</v>
      </c>
      <c r="K17" s="1117">
        <f t="shared" si="0"/>
        <v>0</v>
      </c>
      <c r="L17" s="1117">
        <f t="shared" si="0"/>
        <v>0</v>
      </c>
      <c r="M17" s="1117">
        <f t="shared" si="0"/>
        <v>0</v>
      </c>
    </row>
    <row r="18" spans="1:13" ht="13.9">
      <c r="A18" s="402" t="s">
        <v>2780</v>
      </c>
      <c r="D18" s="20"/>
      <c r="E18" s="11" t="s">
        <v>4175</v>
      </c>
      <c r="F18" s="20" t="s">
        <v>167</v>
      </c>
      <c r="G18" s="154" t="s">
        <v>4179</v>
      </c>
      <c r="H18" s="7" t="s">
        <v>4176</v>
      </c>
      <c r="I18" s="1117">
        <f t="shared" si="0"/>
        <v>0</v>
      </c>
      <c r="J18" s="1117">
        <f t="shared" si="0"/>
        <v>0</v>
      </c>
      <c r="K18" s="1117">
        <f t="shared" si="0"/>
        <v>0</v>
      </c>
      <c r="L18" s="1117">
        <f t="shared" si="0"/>
        <v>0</v>
      </c>
      <c r="M18" s="1117">
        <f t="shared" si="0"/>
        <v>0</v>
      </c>
    </row>
    <row r="19" spans="1:13" ht="13.9">
      <c r="A19" s="402" t="s">
        <v>2780</v>
      </c>
      <c r="D19" s="20"/>
      <c r="E19" s="11" t="s">
        <v>4175</v>
      </c>
      <c r="F19" s="20" t="s">
        <v>167</v>
      </c>
      <c r="G19" s="154" t="s">
        <v>3158</v>
      </c>
      <c r="H19" s="7" t="s">
        <v>4176</v>
      </c>
      <c r="I19" s="1117">
        <f t="shared" si="0"/>
        <v>0</v>
      </c>
      <c r="J19" s="1117">
        <f t="shared" si="0"/>
        <v>0</v>
      </c>
      <c r="K19" s="1117">
        <f t="shared" si="0"/>
        <v>0</v>
      </c>
      <c r="L19" s="1117">
        <f t="shared" si="0"/>
        <v>0</v>
      </c>
      <c r="M19" s="1117">
        <f t="shared" si="0"/>
        <v>0</v>
      </c>
    </row>
    <row r="20" spans="1:13" ht="13.9">
      <c r="A20" s="402" t="s">
        <v>2780</v>
      </c>
      <c r="D20" s="20"/>
      <c r="E20" s="11" t="s">
        <v>4175</v>
      </c>
      <c r="F20" s="20" t="s">
        <v>167</v>
      </c>
      <c r="G20" s="154" t="s">
        <v>120</v>
      </c>
      <c r="H20" s="7" t="s">
        <v>4176</v>
      </c>
      <c r="I20" s="1117">
        <f t="shared" si="0"/>
        <v>0</v>
      </c>
      <c r="J20" s="1117">
        <f t="shared" si="0"/>
        <v>0</v>
      </c>
      <c r="K20" s="1117">
        <f t="shared" si="0"/>
        <v>0</v>
      </c>
      <c r="L20" s="1117">
        <f t="shared" si="0"/>
        <v>0</v>
      </c>
      <c r="M20" s="1117">
        <f t="shared" si="0"/>
        <v>0</v>
      </c>
    </row>
    <row r="21" spans="1:13" ht="13.9">
      <c r="A21" s="402" t="s">
        <v>2780</v>
      </c>
      <c r="D21" s="20"/>
      <c r="E21" s="11" t="s">
        <v>4175</v>
      </c>
      <c r="F21" s="20" t="s">
        <v>167</v>
      </c>
      <c r="G21" s="154" t="s">
        <v>120</v>
      </c>
      <c r="H21" s="7" t="s">
        <v>4176</v>
      </c>
      <c r="I21" s="1117">
        <f t="shared" si="0"/>
        <v>0</v>
      </c>
      <c r="J21" s="1117">
        <f t="shared" si="0"/>
        <v>0</v>
      </c>
      <c r="K21" s="1117">
        <f t="shared" si="0"/>
        <v>0</v>
      </c>
      <c r="L21" s="1117">
        <f t="shared" si="0"/>
        <v>0</v>
      </c>
      <c r="M21" s="1117">
        <f t="shared" si="0"/>
        <v>0</v>
      </c>
    </row>
    <row r="22" spans="1:13" ht="13.9">
      <c r="A22" s="402" t="s">
        <v>2780</v>
      </c>
      <c r="D22" s="20"/>
      <c r="E22" s="11" t="s">
        <v>4175</v>
      </c>
      <c r="F22" s="20" t="s">
        <v>167</v>
      </c>
      <c r="G22" s="154" t="s">
        <v>120</v>
      </c>
      <c r="H22" s="7" t="s">
        <v>4176</v>
      </c>
      <c r="I22" s="1117">
        <f t="shared" si="0"/>
        <v>0</v>
      </c>
      <c r="J22" s="1117">
        <f t="shared" si="0"/>
        <v>0</v>
      </c>
      <c r="K22" s="1117">
        <f t="shared" si="0"/>
        <v>0</v>
      </c>
      <c r="L22" s="1117">
        <f t="shared" si="0"/>
        <v>0</v>
      </c>
      <c r="M22" s="1117">
        <f t="shared" si="0"/>
        <v>0</v>
      </c>
    </row>
    <row r="23" spans="1:13" ht="13.9">
      <c r="A23" s="402" t="s">
        <v>2780</v>
      </c>
      <c r="D23" s="20"/>
      <c r="E23" s="29" t="s">
        <v>4175</v>
      </c>
      <c r="F23" s="20" t="s">
        <v>167</v>
      </c>
      <c r="G23" s="29" t="s">
        <v>1798</v>
      </c>
      <c r="H23" s="31" t="s">
        <v>4176</v>
      </c>
      <c r="I23" s="1119">
        <f>SUM(I12:I22)</f>
        <v>0</v>
      </c>
      <c r="J23" s="1119">
        <f t="shared" ref="J23:M23" si="1">SUM(J12:J22)</f>
        <v>0</v>
      </c>
      <c r="K23" s="1119">
        <f t="shared" si="1"/>
        <v>0</v>
      </c>
      <c r="L23" s="1119">
        <f t="shared" si="1"/>
        <v>0</v>
      </c>
      <c r="M23" s="1119">
        <f t="shared" si="1"/>
        <v>0</v>
      </c>
    </row>
    <row r="24" spans="1:13" ht="13.9">
      <c r="A24" s="402"/>
      <c r="D24" s="20"/>
      <c r="E24" s="20"/>
      <c r="F24" s="20"/>
      <c r="H24" s="21"/>
      <c r="I24" s="1120"/>
      <c r="J24" s="1120"/>
      <c r="K24" s="1120"/>
      <c r="L24" s="1120"/>
      <c r="M24" s="1120"/>
    </row>
    <row r="25" spans="1:13" ht="17.649999999999999">
      <c r="A25" s="27"/>
      <c r="B25" s="28" t="s">
        <v>4180</v>
      </c>
      <c r="C25" s="27"/>
      <c r="D25" s="27"/>
      <c r="E25" s="27"/>
      <c r="F25" s="27"/>
      <c r="G25" s="27"/>
      <c r="H25" s="27"/>
      <c r="I25" s="1109"/>
      <c r="J25" s="1109"/>
      <c r="K25" s="1109"/>
      <c r="L25" s="1109"/>
      <c r="M25" s="1109"/>
    </row>
    <row r="26" spans="1:13">
      <c r="I26" s="399"/>
      <c r="J26" s="399"/>
      <c r="K26" s="399"/>
      <c r="L26" s="399"/>
      <c r="M26" s="399"/>
    </row>
    <row r="27" spans="1:13" ht="13.9">
      <c r="A27" s="12"/>
      <c r="B27" s="12"/>
      <c r="C27" s="34" t="s">
        <v>4181</v>
      </c>
      <c r="D27" s="34"/>
      <c r="E27" s="33"/>
      <c r="F27" s="33"/>
      <c r="G27" s="33"/>
      <c r="H27" s="33"/>
      <c r="I27" s="401"/>
      <c r="J27" s="401"/>
      <c r="K27" s="401"/>
      <c r="L27" s="401"/>
      <c r="M27" s="401"/>
    </row>
    <row r="28" spans="1:13">
      <c r="I28" s="399"/>
      <c r="J28" s="399"/>
      <c r="K28" s="399"/>
      <c r="L28" s="399"/>
      <c r="M28" s="399"/>
    </row>
    <row r="29" spans="1:13" ht="14.25" customHeight="1">
      <c r="A29" s="7"/>
      <c r="B29" s="8"/>
      <c r="C29" s="8"/>
      <c r="D29" s="20"/>
      <c r="E29" s="11" t="s">
        <v>4175</v>
      </c>
      <c r="F29" s="20" t="s">
        <v>167</v>
      </c>
      <c r="G29" s="369" t="s">
        <v>1998</v>
      </c>
      <c r="H29" s="7" t="s">
        <v>4176</v>
      </c>
      <c r="I29" s="728"/>
      <c r="J29" s="728"/>
      <c r="K29" s="728"/>
      <c r="L29" s="728"/>
      <c r="M29" s="728"/>
    </row>
    <row r="30" spans="1:13" ht="14.25" customHeight="1">
      <c r="A30" s="7"/>
      <c r="B30" s="8"/>
      <c r="C30" s="8"/>
      <c r="D30" s="20"/>
      <c r="E30" s="11" t="s">
        <v>4175</v>
      </c>
      <c r="F30" s="20" t="s">
        <v>167</v>
      </c>
      <c r="G30" s="369" t="s">
        <v>2001</v>
      </c>
      <c r="H30" s="7" t="s">
        <v>4176</v>
      </c>
      <c r="I30" s="728"/>
      <c r="J30" s="728"/>
      <c r="K30" s="728"/>
      <c r="L30" s="728"/>
      <c r="M30" s="728"/>
    </row>
    <row r="31" spans="1:13" ht="14.25" customHeight="1">
      <c r="A31" s="7"/>
      <c r="B31" s="8"/>
      <c r="C31" s="8"/>
      <c r="D31" s="20"/>
      <c r="E31" s="11" t="s">
        <v>4175</v>
      </c>
      <c r="F31" s="20" t="s">
        <v>167</v>
      </c>
      <c r="G31" s="154" t="s">
        <v>179</v>
      </c>
      <c r="H31" s="7" t="s">
        <v>4176</v>
      </c>
      <c r="I31" s="728"/>
      <c r="J31" s="728"/>
      <c r="K31" s="728"/>
      <c r="L31" s="728"/>
      <c r="M31" s="728"/>
    </row>
    <row r="32" spans="1:13" ht="14.25" customHeight="1">
      <c r="A32" s="7"/>
      <c r="B32" s="8"/>
      <c r="C32" s="8"/>
      <c r="D32" s="20"/>
      <c r="E32" s="11" t="s">
        <v>4175</v>
      </c>
      <c r="F32" s="20" t="s">
        <v>167</v>
      </c>
      <c r="G32" s="154" t="s">
        <v>1643</v>
      </c>
      <c r="H32" s="7" t="s">
        <v>4176</v>
      </c>
      <c r="I32" s="728"/>
      <c r="J32" s="728"/>
      <c r="K32" s="728"/>
      <c r="L32" s="728"/>
      <c r="M32" s="728"/>
    </row>
    <row r="33" spans="3:13" ht="14.25" customHeight="1">
      <c r="C33" s="8"/>
      <c r="D33" s="20"/>
      <c r="E33" s="11" t="s">
        <v>4175</v>
      </c>
      <c r="F33" s="20" t="s">
        <v>167</v>
      </c>
      <c r="G33" s="154" t="s">
        <v>4177</v>
      </c>
      <c r="H33" s="7" t="s">
        <v>4176</v>
      </c>
      <c r="I33" s="728"/>
      <c r="J33" s="728"/>
      <c r="K33" s="728"/>
      <c r="L33" s="728"/>
      <c r="M33" s="728"/>
    </row>
    <row r="34" spans="3:13" s="12" customFormat="1" ht="14.25" customHeight="1">
      <c r="C34" s="13"/>
      <c r="D34" s="20"/>
      <c r="E34" s="11" t="s">
        <v>4175</v>
      </c>
      <c r="F34" s="20" t="s">
        <v>167</v>
      </c>
      <c r="G34" s="154" t="s">
        <v>4178</v>
      </c>
      <c r="H34" s="7" t="s">
        <v>4176</v>
      </c>
      <c r="I34" s="728"/>
      <c r="J34" s="728"/>
      <c r="K34" s="728"/>
      <c r="L34" s="728"/>
      <c r="M34" s="728"/>
    </row>
    <row r="35" spans="3:13">
      <c r="D35" s="20"/>
      <c r="E35" s="11" t="s">
        <v>4175</v>
      </c>
      <c r="F35" s="20" t="s">
        <v>167</v>
      </c>
      <c r="G35" s="154" t="s">
        <v>4179</v>
      </c>
      <c r="H35" s="7" t="s">
        <v>4176</v>
      </c>
      <c r="I35" s="728"/>
      <c r="J35" s="728"/>
      <c r="K35" s="728"/>
      <c r="L35" s="728"/>
      <c r="M35" s="728"/>
    </row>
    <row r="36" spans="3:13">
      <c r="D36" s="20"/>
      <c r="E36" s="11" t="s">
        <v>4175</v>
      </c>
      <c r="F36" s="20" t="s">
        <v>167</v>
      </c>
      <c r="G36" s="154" t="s">
        <v>3158</v>
      </c>
      <c r="H36" s="7" t="s">
        <v>4176</v>
      </c>
      <c r="I36" s="728"/>
      <c r="J36" s="728"/>
      <c r="K36" s="728"/>
      <c r="L36" s="728"/>
      <c r="M36" s="728"/>
    </row>
    <row r="37" spans="3:13">
      <c r="D37" s="20"/>
      <c r="E37" s="11" t="s">
        <v>4175</v>
      </c>
      <c r="F37" s="20" t="s">
        <v>167</v>
      </c>
      <c r="G37" s="154" t="s">
        <v>120</v>
      </c>
      <c r="H37" s="7" t="s">
        <v>4176</v>
      </c>
      <c r="I37" s="728"/>
      <c r="J37" s="728"/>
      <c r="K37" s="728"/>
      <c r="L37" s="728"/>
      <c r="M37" s="728"/>
    </row>
    <row r="38" spans="3:13">
      <c r="D38" s="20"/>
      <c r="E38" s="11" t="s">
        <v>4175</v>
      </c>
      <c r="F38" s="20" t="s">
        <v>167</v>
      </c>
      <c r="G38" s="154" t="s">
        <v>120</v>
      </c>
      <c r="H38" s="7" t="s">
        <v>4176</v>
      </c>
      <c r="I38" s="728"/>
      <c r="J38" s="728"/>
      <c r="K38" s="728"/>
      <c r="L38" s="728"/>
      <c r="M38" s="728"/>
    </row>
    <row r="39" spans="3:13">
      <c r="D39" s="20"/>
      <c r="E39" s="11" t="s">
        <v>4175</v>
      </c>
      <c r="F39" s="20" t="s">
        <v>167</v>
      </c>
      <c r="G39" s="154" t="s">
        <v>120</v>
      </c>
      <c r="H39" s="7" t="s">
        <v>4176</v>
      </c>
      <c r="I39" s="728"/>
      <c r="J39" s="728"/>
      <c r="K39" s="728"/>
      <c r="L39" s="728"/>
      <c r="M39" s="728"/>
    </row>
    <row r="40" spans="3:13" ht="13.9">
      <c r="D40" s="9"/>
      <c r="E40" s="29" t="s">
        <v>4175</v>
      </c>
      <c r="F40" s="20" t="s">
        <v>167</v>
      </c>
      <c r="G40" s="29" t="s">
        <v>1798</v>
      </c>
      <c r="H40" s="31" t="s">
        <v>4176</v>
      </c>
      <c r="I40" s="1119">
        <f>SUM(I29:I39)</f>
        <v>0</v>
      </c>
      <c r="J40" s="1119">
        <f t="shared" ref="J40:M40" si="2">SUM(J29:J39)</f>
        <v>0</v>
      </c>
      <c r="K40" s="1119">
        <f t="shared" si="2"/>
        <v>0</v>
      </c>
      <c r="L40" s="1119">
        <f t="shared" si="2"/>
        <v>0</v>
      </c>
      <c r="M40" s="1119">
        <f t="shared" si="2"/>
        <v>0</v>
      </c>
    </row>
    <row r="41" spans="3:13">
      <c r="C41" s="897"/>
      <c r="I41" s="399"/>
      <c r="J41" s="399"/>
      <c r="K41" s="399"/>
      <c r="L41" s="399"/>
      <c r="M41" s="399"/>
    </row>
    <row r="42" spans="3:13" ht="13.9">
      <c r="C42" s="34" t="s">
        <v>4182</v>
      </c>
      <c r="D42" s="34"/>
      <c r="E42" s="33"/>
      <c r="F42" s="33"/>
      <c r="G42" s="33"/>
      <c r="H42" s="33"/>
      <c r="I42" s="401"/>
      <c r="J42" s="401"/>
      <c r="K42" s="401"/>
      <c r="L42" s="401"/>
      <c r="M42" s="401"/>
    </row>
    <row r="43" spans="3:13" ht="13.5" customHeight="1">
      <c r="I43" s="399"/>
      <c r="J43" s="399"/>
      <c r="K43" s="399"/>
      <c r="L43" s="399"/>
      <c r="M43" s="399"/>
    </row>
    <row r="44" spans="3:13" ht="14.25" customHeight="1">
      <c r="C44" s="8"/>
      <c r="D44" s="20"/>
      <c r="E44" s="11" t="s">
        <v>4175</v>
      </c>
      <c r="F44" s="20" t="s">
        <v>167</v>
      </c>
      <c r="G44" s="369" t="s">
        <v>1998</v>
      </c>
      <c r="H44" s="7" t="s">
        <v>4176</v>
      </c>
      <c r="I44" s="728"/>
      <c r="J44" s="728"/>
      <c r="K44" s="728"/>
      <c r="L44" s="728"/>
      <c r="M44" s="728"/>
    </row>
    <row r="45" spans="3:13" ht="14.25" customHeight="1">
      <c r="C45" s="8"/>
      <c r="D45" s="20"/>
      <c r="E45" s="11" t="s">
        <v>4175</v>
      </c>
      <c r="F45" s="20" t="s">
        <v>167</v>
      </c>
      <c r="G45" s="369" t="s">
        <v>2001</v>
      </c>
      <c r="H45" s="7" t="s">
        <v>4176</v>
      </c>
      <c r="I45" s="728"/>
      <c r="J45" s="728"/>
      <c r="K45" s="728"/>
      <c r="L45" s="728"/>
      <c r="M45" s="728"/>
    </row>
    <row r="46" spans="3:13" ht="14.25" customHeight="1">
      <c r="C46" s="8"/>
      <c r="D46" s="20"/>
      <c r="E46" s="11" t="s">
        <v>4175</v>
      </c>
      <c r="F46" s="20" t="s">
        <v>167</v>
      </c>
      <c r="G46" s="154" t="s">
        <v>179</v>
      </c>
      <c r="H46" s="7" t="s">
        <v>4176</v>
      </c>
      <c r="I46" s="728"/>
      <c r="J46" s="728"/>
      <c r="K46" s="728"/>
      <c r="L46" s="728"/>
      <c r="M46" s="728"/>
    </row>
    <row r="47" spans="3:13" ht="14.25" customHeight="1">
      <c r="C47" s="8"/>
      <c r="D47" s="20"/>
      <c r="E47" s="11" t="s">
        <v>4175</v>
      </c>
      <c r="F47" s="20" t="s">
        <v>167</v>
      </c>
      <c r="G47" s="154" t="s">
        <v>1643</v>
      </c>
      <c r="H47" s="7" t="s">
        <v>4176</v>
      </c>
      <c r="I47" s="728"/>
      <c r="J47" s="728"/>
      <c r="K47" s="728"/>
      <c r="L47" s="728"/>
      <c r="M47" s="728"/>
    </row>
    <row r="48" spans="3:13" ht="14.25" customHeight="1">
      <c r="C48" s="8"/>
      <c r="D48" s="20"/>
      <c r="E48" s="11" t="s">
        <v>4175</v>
      </c>
      <c r="F48" s="20" t="s">
        <v>167</v>
      </c>
      <c r="G48" s="154" t="s">
        <v>4177</v>
      </c>
      <c r="H48" s="7" t="s">
        <v>4176</v>
      </c>
      <c r="I48" s="728"/>
      <c r="J48" s="728"/>
      <c r="K48" s="728"/>
      <c r="L48" s="728"/>
      <c r="M48" s="728"/>
    </row>
    <row r="49" spans="3:13" s="12" customFormat="1" ht="14.25" customHeight="1">
      <c r="C49" s="13"/>
      <c r="D49" s="20"/>
      <c r="E49" s="11" t="s">
        <v>4175</v>
      </c>
      <c r="F49" s="20" t="s">
        <v>167</v>
      </c>
      <c r="G49" s="154" t="s">
        <v>4178</v>
      </c>
      <c r="H49" s="7" t="s">
        <v>4176</v>
      </c>
      <c r="I49" s="728"/>
      <c r="J49" s="728"/>
      <c r="K49" s="728"/>
      <c r="L49" s="728"/>
      <c r="M49" s="728"/>
    </row>
    <row r="50" spans="3:13">
      <c r="D50" s="20"/>
      <c r="E50" s="11" t="s">
        <v>4175</v>
      </c>
      <c r="F50" s="20" t="s">
        <v>167</v>
      </c>
      <c r="G50" s="154" t="s">
        <v>4179</v>
      </c>
      <c r="H50" s="7" t="s">
        <v>4176</v>
      </c>
      <c r="I50" s="728"/>
      <c r="J50" s="728"/>
      <c r="K50" s="728"/>
      <c r="L50" s="728"/>
      <c r="M50" s="728"/>
    </row>
    <row r="51" spans="3:13">
      <c r="D51" s="20"/>
      <c r="E51" s="11" t="s">
        <v>4175</v>
      </c>
      <c r="F51" s="20" t="s">
        <v>167</v>
      </c>
      <c r="G51" s="154" t="s">
        <v>3158</v>
      </c>
      <c r="H51" s="7" t="s">
        <v>4176</v>
      </c>
      <c r="I51" s="728"/>
      <c r="J51" s="728"/>
      <c r="K51" s="728"/>
      <c r="L51" s="728"/>
      <c r="M51" s="728"/>
    </row>
    <row r="52" spans="3:13">
      <c r="D52" s="20"/>
      <c r="E52" s="11" t="s">
        <v>4175</v>
      </c>
      <c r="F52" s="20" t="s">
        <v>167</v>
      </c>
      <c r="G52" s="154" t="s">
        <v>120</v>
      </c>
      <c r="H52" s="7" t="s">
        <v>4176</v>
      </c>
      <c r="I52" s="728"/>
      <c r="J52" s="728"/>
      <c r="K52" s="728"/>
      <c r="L52" s="728"/>
      <c r="M52" s="728"/>
    </row>
    <row r="53" spans="3:13">
      <c r="D53" s="20"/>
      <c r="E53" s="11" t="s">
        <v>4175</v>
      </c>
      <c r="F53" s="20" t="s">
        <v>167</v>
      </c>
      <c r="G53" s="154" t="s">
        <v>120</v>
      </c>
      <c r="H53" s="7" t="s">
        <v>4176</v>
      </c>
      <c r="I53" s="728"/>
      <c r="J53" s="728"/>
      <c r="K53" s="728"/>
      <c r="L53" s="728"/>
      <c r="M53" s="728"/>
    </row>
    <row r="54" spans="3:13">
      <c r="D54" s="20"/>
      <c r="E54" s="11" t="s">
        <v>4175</v>
      </c>
      <c r="F54" s="20" t="s">
        <v>167</v>
      </c>
      <c r="G54" s="154" t="s">
        <v>120</v>
      </c>
      <c r="H54" s="7" t="s">
        <v>4176</v>
      </c>
      <c r="I54" s="728"/>
      <c r="J54" s="728"/>
      <c r="K54" s="728"/>
      <c r="L54" s="728"/>
      <c r="M54" s="728"/>
    </row>
    <row r="55" spans="3:13" ht="13.9">
      <c r="D55" s="9"/>
      <c r="E55" s="29" t="s">
        <v>4175</v>
      </c>
      <c r="F55" s="20" t="s">
        <v>167</v>
      </c>
      <c r="G55" s="29" t="s">
        <v>1798</v>
      </c>
      <c r="H55" s="31" t="s">
        <v>4176</v>
      </c>
      <c r="I55" s="1119">
        <f>SUM(I44:I54)</f>
        <v>0</v>
      </c>
      <c r="J55" s="1119">
        <f t="shared" ref="J55" si="3">SUM(J44:J54)</f>
        <v>0</v>
      </c>
      <c r="K55" s="1119">
        <f t="shared" ref="K55" si="4">SUM(K44:K54)</f>
        <v>0</v>
      </c>
      <c r="L55" s="1119">
        <f t="shared" ref="L55" si="5">SUM(L44:L54)</f>
        <v>0</v>
      </c>
      <c r="M55" s="1119">
        <f t="shared" ref="M55" si="6">SUM(M44:M54)</f>
        <v>0</v>
      </c>
    </row>
    <row r="56" spans="3:13">
      <c r="I56" s="399"/>
      <c r="J56" s="399"/>
      <c r="K56" s="399"/>
      <c r="L56" s="399"/>
      <c r="M56" s="399"/>
    </row>
    <row r="57" spans="3:13" ht="13.9">
      <c r="C57" s="34" t="s">
        <v>4183</v>
      </c>
      <c r="D57" s="34"/>
      <c r="E57" s="33"/>
      <c r="F57" s="33"/>
      <c r="G57" s="33"/>
      <c r="H57" s="33"/>
      <c r="I57" s="401"/>
      <c r="J57" s="401"/>
      <c r="K57" s="401"/>
      <c r="L57" s="401"/>
      <c r="M57" s="401"/>
    </row>
    <row r="58" spans="3:13">
      <c r="I58" s="399"/>
      <c r="J58" s="399"/>
      <c r="K58" s="399"/>
      <c r="L58" s="399"/>
      <c r="M58" s="399"/>
    </row>
    <row r="59" spans="3:13" ht="14.25" customHeight="1">
      <c r="C59" s="8"/>
      <c r="D59" s="20"/>
      <c r="E59" s="11" t="s">
        <v>4175</v>
      </c>
      <c r="F59" s="20" t="s">
        <v>167</v>
      </c>
      <c r="G59" s="369" t="s">
        <v>1998</v>
      </c>
      <c r="H59" s="7" t="s">
        <v>4176</v>
      </c>
      <c r="I59" s="728"/>
      <c r="J59" s="728"/>
      <c r="K59" s="728"/>
      <c r="L59" s="728"/>
      <c r="M59" s="728"/>
    </row>
    <row r="60" spans="3:13" ht="14.25" customHeight="1">
      <c r="C60" s="8"/>
      <c r="D60" s="20"/>
      <c r="E60" s="11" t="s">
        <v>4175</v>
      </c>
      <c r="F60" s="20" t="s">
        <v>167</v>
      </c>
      <c r="G60" s="369" t="s">
        <v>2001</v>
      </c>
      <c r="H60" s="7" t="s">
        <v>4176</v>
      </c>
      <c r="I60" s="728"/>
      <c r="J60" s="728"/>
      <c r="K60" s="728"/>
      <c r="L60" s="728"/>
      <c r="M60" s="728"/>
    </row>
    <row r="61" spans="3:13" ht="14.25" customHeight="1">
      <c r="C61" s="8"/>
      <c r="D61" s="20"/>
      <c r="E61" s="11" t="s">
        <v>4175</v>
      </c>
      <c r="F61" s="20" t="s">
        <v>167</v>
      </c>
      <c r="G61" s="154" t="s">
        <v>179</v>
      </c>
      <c r="H61" s="7" t="s">
        <v>4176</v>
      </c>
      <c r="I61" s="728"/>
      <c r="J61" s="728"/>
      <c r="K61" s="728"/>
      <c r="L61" s="728"/>
      <c r="M61" s="728"/>
    </row>
    <row r="62" spans="3:13" ht="14.25" customHeight="1">
      <c r="C62" s="8"/>
      <c r="D62" s="20"/>
      <c r="E62" s="11" t="s">
        <v>4175</v>
      </c>
      <c r="F62" s="20" t="s">
        <v>167</v>
      </c>
      <c r="G62" s="154" t="s">
        <v>1643</v>
      </c>
      <c r="H62" s="7" t="s">
        <v>4176</v>
      </c>
      <c r="I62" s="728"/>
      <c r="J62" s="728"/>
      <c r="K62" s="728"/>
      <c r="L62" s="728"/>
      <c r="M62" s="728"/>
    </row>
    <row r="63" spans="3:13" ht="14.25" customHeight="1">
      <c r="C63" s="8"/>
      <c r="D63" s="20"/>
      <c r="E63" s="11" t="s">
        <v>4175</v>
      </c>
      <c r="F63" s="20" t="s">
        <v>167</v>
      </c>
      <c r="G63" s="154" t="s">
        <v>4177</v>
      </c>
      <c r="H63" s="7" t="s">
        <v>4176</v>
      </c>
      <c r="I63" s="728"/>
      <c r="J63" s="728"/>
      <c r="K63" s="728"/>
      <c r="L63" s="728"/>
      <c r="M63" s="728"/>
    </row>
    <row r="64" spans="3:13" s="12" customFormat="1" ht="14.25" customHeight="1">
      <c r="C64" s="13"/>
      <c r="D64" s="20"/>
      <c r="E64" s="11" t="s">
        <v>4175</v>
      </c>
      <c r="F64" s="20" t="s">
        <v>167</v>
      </c>
      <c r="G64" s="154" t="s">
        <v>4178</v>
      </c>
      <c r="H64" s="7" t="s">
        <v>4176</v>
      </c>
      <c r="I64" s="728"/>
      <c r="J64" s="728"/>
      <c r="K64" s="728"/>
      <c r="L64" s="728"/>
      <c r="M64" s="728"/>
    </row>
    <row r="65" spans="2:13">
      <c r="D65" s="20"/>
      <c r="E65" s="11" t="s">
        <v>4175</v>
      </c>
      <c r="F65" s="20" t="s">
        <v>167</v>
      </c>
      <c r="G65" s="154" t="s">
        <v>4179</v>
      </c>
      <c r="H65" s="7" t="s">
        <v>4176</v>
      </c>
      <c r="I65" s="728"/>
      <c r="J65" s="728"/>
      <c r="K65" s="728"/>
      <c r="L65" s="728"/>
      <c r="M65" s="728"/>
    </row>
    <row r="66" spans="2:13">
      <c r="D66" s="20"/>
      <c r="E66" s="11" t="s">
        <v>4175</v>
      </c>
      <c r="F66" s="20" t="s">
        <v>167</v>
      </c>
      <c r="G66" s="154" t="s">
        <v>3158</v>
      </c>
      <c r="H66" s="7" t="s">
        <v>4176</v>
      </c>
      <c r="I66" s="728"/>
      <c r="J66" s="728"/>
      <c r="K66" s="728"/>
      <c r="L66" s="728"/>
      <c r="M66" s="728"/>
    </row>
    <row r="67" spans="2:13">
      <c r="D67" s="20"/>
      <c r="E67" s="11" t="s">
        <v>4175</v>
      </c>
      <c r="F67" s="20" t="s">
        <v>167</v>
      </c>
      <c r="G67" s="154" t="s">
        <v>120</v>
      </c>
      <c r="H67" s="7" t="s">
        <v>4176</v>
      </c>
      <c r="I67" s="728"/>
      <c r="J67" s="728"/>
      <c r="K67" s="728"/>
      <c r="L67" s="728"/>
      <c r="M67" s="728"/>
    </row>
    <row r="68" spans="2:13">
      <c r="D68" s="20"/>
      <c r="E68" s="11" t="s">
        <v>4175</v>
      </c>
      <c r="F68" s="20" t="s">
        <v>167</v>
      </c>
      <c r="G68" s="154" t="s">
        <v>120</v>
      </c>
      <c r="H68" s="7" t="s">
        <v>4176</v>
      </c>
      <c r="I68" s="728"/>
      <c r="J68" s="728"/>
      <c r="K68" s="728"/>
      <c r="L68" s="728"/>
      <c r="M68" s="728"/>
    </row>
    <row r="69" spans="2:13">
      <c r="D69" s="20"/>
      <c r="E69" s="11" t="s">
        <v>4175</v>
      </c>
      <c r="F69" s="20" t="s">
        <v>167</v>
      </c>
      <c r="G69" s="154" t="s">
        <v>120</v>
      </c>
      <c r="H69" s="7" t="s">
        <v>4176</v>
      </c>
      <c r="I69" s="728"/>
      <c r="J69" s="728"/>
      <c r="K69" s="728"/>
      <c r="L69" s="728"/>
      <c r="M69" s="728"/>
    </row>
    <row r="70" spans="2:13" ht="13.9">
      <c r="D70" s="9"/>
      <c r="E70" s="29" t="s">
        <v>4175</v>
      </c>
      <c r="F70" s="20" t="s">
        <v>167</v>
      </c>
      <c r="G70" s="29" t="s">
        <v>1798</v>
      </c>
      <c r="H70" s="31" t="s">
        <v>4176</v>
      </c>
      <c r="I70" s="1119">
        <f>SUM(I59:I69)</f>
        <v>0</v>
      </c>
      <c r="J70" s="1119">
        <f t="shared" ref="J70" si="7">SUM(J59:J69)</f>
        <v>0</v>
      </c>
      <c r="K70" s="1119">
        <f t="shared" ref="K70" si="8">SUM(K59:K69)</f>
        <v>0</v>
      </c>
      <c r="L70" s="1119">
        <f t="shared" ref="L70" si="9">SUM(L59:L69)</f>
        <v>0</v>
      </c>
      <c r="M70" s="1119">
        <f t="shared" ref="M70" si="10">SUM(M59:M69)</f>
        <v>0</v>
      </c>
    </row>
    <row r="72" spans="2:13" ht="17.649999999999999">
      <c r="B72" s="28" t="s">
        <v>1807</v>
      </c>
      <c r="C72" s="27"/>
      <c r="D72" s="27"/>
      <c r="E72" s="27"/>
      <c r="F72" s="27"/>
      <c r="G72" s="27"/>
      <c r="H72" s="27"/>
      <c r="I72" s="27"/>
      <c r="J72" s="27"/>
      <c r="K72" s="27"/>
      <c r="L72" s="27"/>
      <c r="M72"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54622E0F-AEF6-4932-BE4F-FAED8D010A5D}">
            <xm:f>Cover!$E$15&lt;&gt;I$6</xm:f>
            <x14:dxf>
              <fill>
                <patternFill>
                  <bgColor theme="0" tint="-0.24994659260841701"/>
                </patternFill>
              </fill>
            </x14:dxf>
          </x14:cfRule>
          <x14:cfRule type="expression" priority="10" id="{A20BF8B5-33D0-4383-AEE8-15E0A34FA091}">
            <xm:f>Cover!$E$15=I$6</xm:f>
            <x14:dxf>
              <fill>
                <patternFill>
                  <bgColor theme="7" tint="0.59996337778862885"/>
                </patternFill>
              </fill>
            </x14:dxf>
          </x14:cfRule>
          <xm:sqref>I29:M39</xm:sqref>
        </x14:conditionalFormatting>
        <x14:conditionalFormatting xmlns:xm="http://schemas.microsoft.com/office/excel/2006/main">
          <x14:cfRule type="expression" priority="1" id="{6CC3DD4A-3990-41E3-A571-DA30BAEFBF9D}">
            <xm:f>Cover!$E$15&lt;&gt;I$6</xm:f>
            <x14:dxf>
              <fill>
                <patternFill>
                  <bgColor theme="0" tint="-0.24994659260841701"/>
                </patternFill>
              </fill>
            </x14:dxf>
          </x14:cfRule>
          <x14:cfRule type="expression" priority="2" id="{A7FF990F-1129-44A9-B9B6-F467B5F6F5DD}">
            <xm:f>Cover!$E$15=I$6</xm:f>
            <x14:dxf>
              <fill>
                <patternFill>
                  <bgColor theme="7" tint="0.59996337778862885"/>
                </patternFill>
              </fill>
            </x14:dxf>
          </x14:cfRule>
          <xm:sqref>I44:M54</xm:sqref>
        </x14:conditionalFormatting>
        <x14:conditionalFormatting xmlns:xm="http://schemas.microsoft.com/office/excel/2006/main">
          <x14:cfRule type="expression" priority="5" id="{43DB21A2-28B3-41FB-AADB-8E46AA885B14}">
            <xm:f>Cover!$E$15&lt;&gt;I$6</xm:f>
            <x14:dxf>
              <fill>
                <patternFill>
                  <bgColor theme="0" tint="-0.24994659260841701"/>
                </patternFill>
              </fill>
            </x14:dxf>
          </x14:cfRule>
          <x14:cfRule type="expression" priority="6" id="{FEB8B320-8381-4837-987E-4E6291A02F73}">
            <xm:f>Cover!$E$15=I$6</xm:f>
            <x14:dxf>
              <fill>
                <patternFill>
                  <bgColor theme="7" tint="0.59996337778862885"/>
                </patternFill>
              </fill>
            </x14:dxf>
          </x14:cfRule>
          <xm:sqref>I59:M69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2723</PublicationRequestID>
    <DocumentTitle xmlns="3ffacce4-957f-4f0a-910f-9efe2ecf512c">RIIO-GD2 - Regulatory Reporting Pack v1.20</DocumentTitle>
    <DocumentRank xmlns="3ffacce4-957f-4f0a-910f-9efe2ecf512c">Subsidiary</DocumentRa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41F692-1162-4601-86FD-B9FF3A8C603D}"/>
</file>

<file path=customXml/itemProps2.xml><?xml version="1.0" encoding="utf-8"?>
<ds:datastoreItem xmlns:ds="http://schemas.openxmlformats.org/officeDocument/2006/customXml" ds:itemID="{372CE5FB-CBF8-4D73-AC0E-3686A03429D4}"/>
</file>

<file path=customXml/itemProps3.xml><?xml version="1.0" encoding="utf-8"?>
<ds:datastoreItem xmlns:ds="http://schemas.openxmlformats.org/officeDocument/2006/customXml" ds:itemID="{1C4CADA2-21F1-46F0-8C0B-0A457DC109B5}"/>
</file>

<file path=customXml/itemProps4.xml><?xml version="1.0" encoding="utf-8"?>
<ds:datastoreItem xmlns:ds="http://schemas.openxmlformats.org/officeDocument/2006/customXml" ds:itemID="{D19F338E-F6CA-430A-8188-384EC43F3B3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RIIO-GD2 Gas Distribution Reporting Template Version 1.19</dc:title>
  <dc:subject/>
  <dc:creator>Emily Sprake</dc:creator>
  <cp:keywords/>
  <dc:description/>
  <cp:lastModifiedBy/>
  <cp:revision/>
  <dcterms:created xsi:type="dcterms:W3CDTF">2020-09-24T10:50:45Z</dcterms:created>
  <dcterms:modified xsi:type="dcterms:W3CDTF">2026-02-27T10:50:38Z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Internal Only</vt:lpwstr>
  </property>
  <property fmtid="{D5CDD505-2E9C-101B-9397-08002B2CF9AE}" pid="5" name="BJSCSummaryMarking">
    <vt:lpwstr>OFFICIAL Internal Only</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7" name="docIndexRef">
    <vt:lpwstr>685315a5-0195-441f-8479-3eaf91060405</vt:lpwstr>
  </property>
  <property fmtid="{D5CDD505-2E9C-101B-9397-08002B2CF9AE}" pid="8" name="bjSaver">
    <vt:lpwstr>nbPXGlehV1PdSIBeElNa4i6LaRy8ySnh</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/&gt;&lt;element uid="eaadb568-f939-47e9-ab90-f00bdd47735e" value="" /&gt;&lt;/sisl&gt;</vt:lpwstr>
  </property>
  <property fmtid="{D5CDD505-2E9C-101B-9397-08002B2CF9AE}" pid="12" name="bjDocumentSecurityLabel">
    <vt:lpwstr>OFFICIAL Internal Only</vt:lpwstr>
  </property>
  <property fmtid="{D5CDD505-2E9C-101B-9397-08002B2CF9AE}" pid="13" name="bjCentreHeaderLabel-first">
    <vt:lpwstr>&amp;"Verdana,Regular"&amp;10&amp;K000000Internal Only</vt:lpwstr>
  </property>
  <property fmtid="{D5CDD505-2E9C-101B-9397-08002B2CF9AE}" pid="14" name="bjCentreFooterLabel-first">
    <vt:lpwstr>&amp;"Verdana,Regular"&amp;10&amp;K000000Internal Only</vt:lpwstr>
  </property>
  <property fmtid="{D5CDD505-2E9C-101B-9397-08002B2CF9AE}" pid="15" name="bjCentreHeaderLabel-even">
    <vt:lpwstr>&amp;"Verdana,Regular"&amp;10&amp;K000000Internal Only</vt:lpwstr>
  </property>
  <property fmtid="{D5CDD505-2E9C-101B-9397-08002B2CF9AE}" pid="16" name="bjCentreFooterLabel-even">
    <vt:lpwstr>&amp;"Verdana,Regular"&amp;10&amp;K000000Internal Only</vt:lpwstr>
  </property>
  <property fmtid="{D5CDD505-2E9C-101B-9397-08002B2CF9AE}" pid="17" name="bjCentreHeaderLabel">
    <vt:lpwstr>&amp;"Verdana,Regular"&amp;10&amp;K000000Internal Only</vt:lpwstr>
  </property>
  <property fmtid="{D5CDD505-2E9C-101B-9397-08002B2CF9AE}" pid="18" name="bjCentreFooterLabel">
    <vt:lpwstr>&amp;"Verdana,Regular"&amp;10&amp;K000000Internal Only</vt:lpwstr>
  </property>
  <property fmtid="{D5CDD505-2E9C-101B-9397-08002B2CF9AE}" pid="19" name="MediaServiceImageTags">
    <vt:lpwstr/>
  </property>
  <property fmtid="{D5CDD505-2E9C-101B-9397-08002B2CF9AE}" pid="20" name="MSIP_Label_5aee3434-f7af-4edb-a29e-2a21d151ac0d_ActionId">
    <vt:lpwstr>f4e32a4b-2885-4826-8b88-a5ddd0f4d936</vt:lpwstr>
  </property>
  <property fmtid="{D5CDD505-2E9C-101B-9397-08002B2CF9AE}" pid="21" name="MSIP_Label_5aee3434-f7af-4edb-a29e-2a21d151ac0d_Name">
    <vt:lpwstr>OFFICIAL \ OFFICIAL</vt:lpwstr>
  </property>
  <property fmtid="{D5CDD505-2E9C-101B-9397-08002B2CF9AE}" pid="22" name="MSIP_Label_5aee3434-f7af-4edb-a29e-2a21d151ac0d_SetDate">
    <vt:lpwstr>2026-02-11T17:43:56Z</vt:lpwstr>
  </property>
  <property fmtid="{D5CDD505-2E9C-101B-9397-08002B2CF9AE}" pid="23" name="MSIP_Label_5aee3434-f7af-4edb-a29e-2a21d151ac0d_SiteId">
    <vt:lpwstr>185562ad-39bc-4840-8e40-be6216340c52</vt:lpwstr>
  </property>
  <property fmtid="{D5CDD505-2E9C-101B-9397-08002B2CF9AE}" pid="24" name="MSIP_Label_5aee3434-f7af-4edb-a29e-2a21d151ac0d_Enabled">
    <vt:lpwstr>True</vt:lpwstr>
  </property>
  <property fmtid="{D5CDD505-2E9C-101B-9397-08002B2CF9AE}" pid="25" name="Comparison_11.04 Other_V&amp;CMA 90RowInsertions3">
    <vt:lpwstr/>
  </property>
  <property fmtid="{D5CDD505-2E9C-101B-9397-08002B2CF9AE}" pid="26" name="Comparison_11.04 Other_V&amp;CMA 90ColumnInsertions4">
    <vt:lpwstr/>
  </property>
  <property fmtid="{D5CDD505-2E9C-101B-9397-08002B2CF9AE}" pid="27" name="Comparison_11.04 Other_V&amp;CMA 90CellChanges2_1">
    <vt:lpwstr>vRIAAB+LCAAAAAAABAAd18uOJLcRBdAfKkBTr6yqZQuUaNOm+aZG+pb+eJ+cxckFAxj0HZARUffP43b//rpevm6Xr/vl6/Hb9cf7+Xw/nt8/n79dj9frdbs+v8Nx+eO4/Hlc4nH513H593FJx+U/x+W/xyUfl/8dl3Jc6nFpx6Ufl3Fc5nFZx2Ufl7+Oy8/j8vdx+ee4fH3x+3EJ1x+XP4gkMoW/+Em4XtWv6lf1q/pV/ap+Vb+q39Rv6jf1m/p</vt:lpwstr>
  </property>
  <property fmtid="{D5CDD505-2E9C-101B-9397-08002B2CF9AE}" pid="28" name="Comparison_11.04 Other_V&amp;CMA 90CellChanges2_2">
    <vt:lpwstr>N/aZ+U/OXEklkCl/nYbi+FF+KL8WX4kvxdRZfim/Ft+Jb8a34VnyfxbfiR/Gj+FH8KH4UP2fxcwk3eYgkMoVwk4NIIlMIN38/kUSmEG5353fnd+d353fnd+cP5w/nD+cP5w/nD+dP50/nT+dP50/nT+f+D4gkMoVwE59IIlMIN8mJJDKFcBOaSCJTCHd5iSQyhXCXl0giUwh3eYkkMoVwl5dIIlMId3mJJDKFcJeXSCJTCHd5iSQyhXCXl0giUw</vt:lpwstr>
  </property>
  <property fmtid="{D5CDD505-2E9C-101B-9397-08002B2CF9AE}" pid="29" name="Comparison_11.04 Other_V&amp;CMA 90CellChanges2_3">
    <vt:lpwstr>h3eYkkMoVwl5dIIlMID3mJJDKF8JCXSCJTCA95iSQyhfCQl0giUwgPeYkkMoXwkJdIIlMID3mJJDKF8JCXSCJTCA95iSQyhfCQl0giUwhPeYkkMoXwlJdIIlMIT3mJJDKF8JSXSCJTCE95iSQyhfCUl0giUwhPeYkkMoXwlJdIIlMIT3mJJDKF8JSXSCJTCIe8RBKZQjjkJZLIFMIhL5FEphAOeYkkMoVwyEskkSmEQ14iiUwhHGe3PXvt2WbPD</vt:lpwstr>
  </property>
  <property fmtid="{D5CDD505-2E9C-101B-9397-08002B2CF9AE}" pid="30" name="Comparison_11.04 Other_V&amp;CMA 90CellChanges2_4">
    <vt:lpwstr>nv2V3kPeYkkMoVwyEskkSmEQ14iiUwhvOQlksgUwkteIolMIbzkJZLIFMJLXiKJTCG85CWSyBTCS14iiUwhvOQlksgUwkteIolMIbzkJZLIFMJLXiKJTCG85SWSyBTCW14iiUwhvOUlksgUwlteIolMIbzlJZLIFMJbXiKJTCG85SWSyBTCW14iiUwhvOUlksgUwlteIolMIXzkJZLIFMJHXiKJTCF85CWSyBTCR14iiUwhfOQlksgUwkdeIolM</vt:lpwstr>
  </property>
  <property fmtid="{D5CDD505-2E9C-101B-9397-08002B2CF9AE}" pid="31" name="Comparison_11.04 Other_V&amp;CMA 90CellChanges2_5">
    <vt:lpwstr>IXzkJZLIFMJHXiKJTCF85CWSyBTCR14iiUzBPvFrofi1UfxaKX7tFL+Wih/2mc/tetzf37+/L79fH/y4nYvNcf/8eHz/bd/4h6+v86N2+duG8Q9OrufJ1cnNye08uZ0nt0uzTHSavaHTrAidZhvoNNO/00z7TjPdO8007zTTu9NM604znTvNNO4007fTTNtOM107zTTtNNOz00zLTjMdO8007DTTr9NMu04z3TrNNOs006vTTKtOM506zTTqNNO</vt:lpwstr>
  </property>
  <property fmtid="{D5CDD505-2E9C-101B-9397-08002B2CF9AE}" pid="32" name="Comparison_11.04 Other_V&amp;CMA 90CellChanges2_6">
    <vt:lpwstr>n00ybTjNdOs006TTTo9NMi04zHTrNNOg03b/TdPtO0907TTfvNN2703TrTtOdO0037jTdt9N0207TXTtNN+003bPTdMtOO87F89w//Xs03a/TdLtO0906TTfrNN2r03SrTtOdOk036jTdp9N0m07TXTpNN+mvc+1zrb/OO/11XuCv87Z+nVfz649fV+55PG+vz+v759VV+/HjfVwf9+/qwgwmi011eQaTxaa6SIPJYlNdqsFksaku2GCy2FSXbT</vt:lpwstr>
  </property>
  <property fmtid="{D5CDD505-2E9C-101B-9397-08002B2CF9AE}" pid="33" name="Comparison_11.04 Other_V&amp;CMA 90CellChanges2_7">
    <vt:lpwstr>BZbKqLN5gsNtUlHEwWm+pCDiaLTXU5B5PFprqog8liU13awWSxqS7wYLLYVJd5MFlsqos9mCw21SUfTBab6sIPJotNdfkHk8WmegiDyWJTPYrBZLGpHshgsthUj2UwWWyqhzOYLDbVIxpMFpvqQQ0mi031uAaTxaZ6aIPJYlM9usFksake4GCy2FSPcTBZbKqHOZgsNtUjHUwWm+rBDiaLTfV4B5PFpnrIg8liUz3qwWSxqR74YLLYVI99MFlsq</vt:lpwstr>
  </property>
  <property fmtid="{D5CDD505-2E9C-101B-9397-08002B2CF9AE}" pid="34" name="Comparison_11.04 Other_V&amp;CMA 90CellChanges2_8">
    <vt:lpwstr>oc/mCw2VRMYTBabqiEMJotN1RwGk8WmahSDyWJTNY3BZLGpGshgsthUzWQwWWyqxjKYLDZVkxlMFpuq4Qwmi03VfAaTxaYe50/g8zfw+SP4/BV8/jaWg8liUzWowWSxqZrVYLLYVI1rMFlsqiY2mCw2VUMbTBabqrkNJotN1egGk8WmanqDyWJTNcDBZLGpmuFgsthUjXEwWWyqJjmYLDbVytXoDCaLTbV2NTqDyWJTrV6NzmCy2FTrV6MzmCw2</vt:lpwstr>
  </property>
  <property fmtid="{D5CDD505-2E9C-101B-9397-08002B2CF9AE}" pid="35" name="Comparison_11.04 Other_V&amp;CMA 90CellChanges2_9">
    <vt:lpwstr>1QrW6Awmi021hjU6g8liU61ijc5gsthU61ijM5gsNtVK1ugMJotNtZY1OoPJYlOtZo3OYLLYVOtZozOYLDbVitboDCaLTbWmNTqDyWJTrWqNzmCy2FRzrdEZTBabatw1OoPJYlNNwUZnMFlsquHY6Awmi001MxudwWSxqecK185PPz/j/Mzzs87P9vk/DxwHY70SAAA=</vt:lpwstr>
  </property>
  <property fmtid="{D5CDD505-2E9C-101B-9397-08002B2CF9AE}" pid="36" name="Comparison_11.04 Other_V&amp;CMA 90RowInsertions7">
    <vt:lpwstr/>
  </property>
  <property fmtid="{D5CDD505-2E9C-101B-9397-08002B2CF9AE}" pid="37" name="Comparison_11.04 Other_V&amp;CMA 90ColumnInsertions8">
    <vt:lpwstr/>
  </property>
  <property fmtid="{D5CDD505-2E9C-101B-9397-08002B2CF9AE}" pid="38" name="lcf76f155ced4ddcb4097134ff3c332f">
    <vt:lpwstr/>
  </property>
  <property fmtid="{D5CDD505-2E9C-101B-9397-08002B2CF9AE}" pid="39" name="TaxCatchAll">
    <vt:lpwstr/>
  </property>
  <property fmtid="{D5CDD505-2E9C-101B-9397-08002B2CF9AE}" pid="40" name="::">
    <vt:lpwstr>-Main Document</vt:lpwstr>
  </property>
  <property fmtid="{D5CDD505-2E9C-101B-9397-08002B2CF9AE}" pid="41" name="MSIP_Label_5aee3434-f7af-4edb-a29e-2a21d151ac0d_Removed">
    <vt:lpwstr>False</vt:lpwstr>
  </property>
  <property fmtid="{D5CDD505-2E9C-101B-9397-08002B2CF9AE}" pid="42" name="MSIP_Label_5aee3434-f7af-4edb-a29e-2a21d151ac0d_Parent">
    <vt:lpwstr>acdfbfa3-2366-4392-8937-a633d5fe74a6</vt:lpwstr>
  </property>
  <property fmtid="{D5CDD505-2E9C-101B-9397-08002B2CF9AE}" pid="43" name="MSIP_Label_5aee3434-f7af-4edb-a29e-2a21d151ac0d_Extended_MSFT_Method">
    <vt:lpwstr>Standard</vt:lpwstr>
  </property>
  <property fmtid="{D5CDD505-2E9C-101B-9397-08002B2CF9AE}" pid="44" name="MSIP_Label_acdfbfa3-2366-4392-8937-a633d5fe74a6_Enabled">
    <vt:lpwstr>True</vt:lpwstr>
  </property>
  <property fmtid="{D5CDD505-2E9C-101B-9397-08002B2CF9AE}" pid="45" name="MSIP_Label_acdfbfa3-2366-4392-8937-a633d5fe74a6_SiteId">
    <vt:lpwstr>185562ad-39bc-4840-8e40-be6216340c52</vt:lpwstr>
  </property>
  <property fmtid="{D5CDD505-2E9C-101B-9397-08002B2CF9AE}" pid="46" name="MSIP_Label_acdfbfa3-2366-4392-8937-a633d5fe74a6_SetDate">
    <vt:lpwstr>2026-02-11T17:43:56Z</vt:lpwstr>
  </property>
  <property fmtid="{D5CDD505-2E9C-101B-9397-08002B2CF9AE}" pid="47" name="MSIP_Label_acdfbfa3-2366-4392-8937-a633d5fe74a6_Name">
    <vt:lpwstr>OFFICIAL</vt:lpwstr>
  </property>
  <property fmtid="{D5CDD505-2E9C-101B-9397-08002B2CF9AE}" pid="48" name="MSIP_Label_acdfbfa3-2366-4392-8937-a633d5fe74a6_ActionId">
    <vt:lpwstr>d99a088d-1bed-4430-862d-37d06a2f3fde</vt:lpwstr>
  </property>
  <property fmtid="{D5CDD505-2E9C-101B-9397-08002B2CF9AE}" pid="49" name="MSIP_Label_acdfbfa3-2366-4392-8937-a633d5fe74a6_Extended_MSFT_Method">
    <vt:lpwstr>Standard</vt:lpwstr>
  </property>
  <property fmtid="{D5CDD505-2E9C-101B-9397-08002B2CF9AE}" pid="50" name="Sensitivity">
    <vt:lpwstr>OFFICIAL \ OFFICIAL OFFICIAL</vt:lpwstr>
  </property>
</Properties>
</file>